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etal_000\Desktop\Eliot\2019-2\Teoria\"/>
    </mc:Choice>
  </mc:AlternateContent>
  <bookViews>
    <workbookView xWindow="0" yWindow="0" windowWidth="19200" windowHeight="11595"/>
  </bookViews>
  <sheets>
    <sheet name="Portada" sheetId="18" r:id="rId1"/>
    <sheet name="Ejercicio 1" sheetId="2" r:id="rId2"/>
    <sheet name="Ejercicio 2" sheetId="3" r:id="rId3"/>
    <sheet name="Ejercicio 3" sheetId="4" r:id="rId4"/>
    <sheet name="Ejercicio 4" sheetId="5" r:id="rId5"/>
    <sheet name="Ejercicio 5" sheetId="7" r:id="rId6"/>
    <sheet name="Ejercicio 6" sheetId="8" r:id="rId7"/>
    <sheet name="Ejercicio 7" sheetId="11" r:id="rId8"/>
    <sheet name="Ejercicio 8" sheetId="14" r:id="rId9"/>
    <sheet name="dr" sheetId="17" r:id="rId10"/>
    <sheet name="tasa continuas " sheetId="10" r:id="rId11"/>
    <sheet name="Tasas de interés simple  " sheetId="9" r:id="rId12"/>
    <sheet name="ASURB.MX" sheetId="1" r:id="rId13"/>
    <sheet name="Rendimientos" sheetId="15" r:id="rId14"/>
    <sheet name="Histórico vector precios GF" sheetId="12" r:id="rId15"/>
    <sheet name="Cetes" sheetId="16" r:id="rId16"/>
  </sheets>
  <functionGroups builtInGroupCount="18"/>
  <externalReferences>
    <externalReference r:id="rId17"/>
    <externalReference r:id="rId18"/>
  </externalReferences>
  <definedNames>
    <definedName name="_AMO_UniqueIdentifier">"'021e6b63-4e10-44f7-a502-b5a1809f9580'"</definedName>
    <definedName name="_xlnm._FilterDatabase" localSheetId="5" hidden="1">'Ejercicio 5'!$C$15:$F$1068</definedName>
    <definedName name="Bim">[1]BIMBOA.MX!$F$1741</definedName>
    <definedName name="C_182">Cetes!$I$1126</definedName>
    <definedName name="C_28">Cetes!$C$1126</definedName>
    <definedName name="C_364">Cetes!$L$1126</definedName>
    <definedName name="C_91">Cetes!$F$1126</definedName>
    <definedName name="Cem">'[1]CEMEXCPO.MX'!$F$1741</definedName>
    <definedName name="Gen">[1]GENTERA.MX!$F$1741</definedName>
    <definedName name="LogBim">Rendimientos!$H$4:$H$1742</definedName>
    <definedName name="LogCem">Rendimientos!$G$4:$G$1742</definedName>
    <definedName name="LogGen">Rendimientos!$I$4:$I$1742</definedName>
    <definedName name="matriz_covarianza_anual">'[1]Portafolio de tangencia'!$J$15:$L$17</definedName>
    <definedName name="P_asur">'Ejercicio 5'!$D$1068</definedName>
    <definedName name="Port_min">[1]Portafolio!$E$13:$E$15</definedName>
    <definedName name="Port_sharpe">[1]Portafolio!$E$22:$E$24</definedName>
    <definedName name="r_35">'Histórico vector precios GF'!$D$825</definedName>
    <definedName name="r_asur">ASURB.MX!$K$3</definedName>
    <definedName name="rs_Port_m">[1]Portafolio!$E$17:$E$18</definedName>
    <definedName name="rs_Port_Sharpe">[1]Portafolio!$E$26:$E$27</definedName>
    <definedName name="sig_asur">ASURB.MX!$K$4</definedName>
    <definedName name="solver_adj" localSheetId="2" hidden="1">'Ejercicio 2'!$M$14</definedName>
    <definedName name="solver_adj" localSheetId="3" hidden="1">'Ejercicio 3'!$AJ$14:$AM$14</definedName>
    <definedName name="solver_cvg" localSheetId="2" hidden="1">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st" localSheetId="2" hidden="1">1</definedName>
    <definedName name="solver_est" localSheetId="3" hidden="1">1</definedName>
    <definedName name="solver_itr" localSheetId="2" hidden="1">2147483647</definedName>
    <definedName name="solver_itr" localSheetId="3" hidden="1">2147483647</definedName>
    <definedName name="solver_lhs1" localSheetId="2" hidden="1">'Ejercicio 2'!$M$14</definedName>
    <definedName name="solver_lhs1" localSheetId="3" hidden="1">'Ejercicio 3'!$AJ$14</definedName>
    <definedName name="solver_lhs2" localSheetId="2" hidden="1">'Ejercicio 2'!$M$14</definedName>
    <definedName name="solver_lhs2" localSheetId="3" hidden="1">'Ejercicio 3'!$AK$14</definedName>
    <definedName name="solver_lhs3" localSheetId="3" hidden="1">'Ejercicio 3'!$AK$14</definedName>
    <definedName name="solver_lhs4" localSheetId="3" hidden="1">'Ejercicio 3'!$AL$14</definedName>
    <definedName name="solver_lhs5" localSheetId="3" hidden="1">'Ejercicio 3'!$AL$14</definedName>
    <definedName name="solver_lhs6" localSheetId="3" hidden="1">'Ejercicio 3'!$AL$16</definedName>
    <definedName name="solver_lhs7" localSheetId="3" hidden="1">'Ejercicio 3'!$AM$14</definedName>
    <definedName name="solver_lhs8" localSheetId="3" hidden="1">'Ejercicio 3'!$AM$14</definedName>
    <definedName name="solver_lhs9" localSheetId="3" hidden="1">'Ejercicio 3'!$AN$14</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1</definedName>
    <definedName name="solver_neg" localSheetId="3" hidden="1">1</definedName>
    <definedName name="solver_nod" localSheetId="2" hidden="1">2147483647</definedName>
    <definedName name="solver_nod" localSheetId="3" hidden="1">2147483647</definedName>
    <definedName name="solver_num" localSheetId="2" hidden="1">2</definedName>
    <definedName name="solver_num" localSheetId="3" hidden="1">9</definedName>
    <definedName name="solver_nwt" localSheetId="2" hidden="1">1</definedName>
    <definedName name="solver_nwt" localSheetId="3" hidden="1">1</definedName>
    <definedName name="solver_opt" localSheetId="2" hidden="1">'Ejercicio 2'!$I$15</definedName>
    <definedName name="solver_opt" localSheetId="3" hidden="1">'Ejercicio 3'!$AI$14</definedName>
    <definedName name="solver_pre" localSheetId="2" hidden="1">0.000001</definedName>
    <definedName name="solver_pre" localSheetId="3" hidden="1">0.000001</definedName>
    <definedName name="solver_rbv" localSheetId="2" hidden="1">1</definedName>
    <definedName name="solver_rbv" localSheetId="3" hidden="1">1</definedName>
    <definedName name="solver_rel1" localSheetId="2" hidden="1">1</definedName>
    <definedName name="solver_rel1" localSheetId="3" hidden="1">3</definedName>
    <definedName name="solver_rel2" localSheetId="2" hidden="1">3</definedName>
    <definedName name="solver_rel2" localSheetId="3" hidden="1">1</definedName>
    <definedName name="solver_rel3" localSheetId="3" hidden="1">3</definedName>
    <definedName name="solver_rel4" localSheetId="3" hidden="1">1</definedName>
    <definedName name="solver_rel5" localSheetId="3" hidden="1">3</definedName>
    <definedName name="solver_rel6" localSheetId="3" hidden="1">2</definedName>
    <definedName name="solver_rel7" localSheetId="3" hidden="1">1</definedName>
    <definedName name="solver_rel8" localSheetId="3" hidden="1">3</definedName>
    <definedName name="solver_rel9" localSheetId="3" hidden="1">3</definedName>
    <definedName name="solver_rhs1" localSheetId="2" hidden="1">0.999</definedName>
    <definedName name="solver_rhs1" localSheetId="3" hidden="1">0.0000000001</definedName>
    <definedName name="solver_rhs2" localSheetId="2" hidden="1">0.0001</definedName>
    <definedName name="solver_rhs2" localSheetId="3" hidden="1">0.9999999</definedName>
    <definedName name="solver_rhs3" localSheetId="3" hidden="1">0.000000001</definedName>
    <definedName name="solver_rhs4" localSheetId="3" hidden="1">0.99999999999</definedName>
    <definedName name="solver_rhs5" localSheetId="3" hidden="1">0.0000000001</definedName>
    <definedName name="solver_rhs6" localSheetId="3" hidden="1">1</definedName>
    <definedName name="solver_rhs7" localSheetId="3" hidden="1">0.9999999999</definedName>
    <definedName name="solver_rhs8" localSheetId="3" hidden="1">0.0000000001</definedName>
    <definedName name="solver_rhs9" localSheetId="3" hidden="1">0.0000000001</definedName>
    <definedName name="solver_rlx" localSheetId="2" hidden="1">2</definedName>
    <definedName name="solver_rlx" localSheetId="3" hidden="1">2</definedName>
    <definedName name="solver_rsd" localSheetId="2" hidden="1">0</definedName>
    <definedName name="solver_rsd" localSheetId="3" hidden="1">0</definedName>
    <definedName name="solver_scl" localSheetId="2" hidden="1">1</definedName>
    <definedName name="solver_scl" localSheetId="3" hidden="1">1</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2147483647</definedName>
    <definedName name="solver_tim" localSheetId="3" hidden="1">2147483647</definedName>
    <definedName name="solver_tol" localSheetId="2" hidden="1">0.01</definedName>
    <definedName name="solver_tol" localSheetId="3" hidden="1">0.01</definedName>
    <definedName name="solver_typ" localSheetId="2" hidden="1">2</definedName>
    <definedName name="solver_typ" localSheetId="3" hidden="1">1</definedName>
    <definedName name="solver_val" localSheetId="2" hidden="1">0</definedName>
    <definedName name="solver_val" localSheetId="3" hidden="1">0</definedName>
    <definedName name="solver_ver" localSheetId="2" hidden="1">3</definedName>
    <definedName name="solver_ver" localSheetId="3"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16" i="14" l="1"/>
  <c r="AQ16" i="14"/>
  <c r="AR16" i="14"/>
  <c r="AI19" i="14"/>
  <c r="AI20" i="14"/>
  <c r="AI21" i="14"/>
  <c r="AI22" i="14"/>
  <c r="AI23" i="14"/>
  <c r="AI24" i="14"/>
  <c r="AI25" i="14"/>
  <c r="AI26" i="14"/>
  <c r="AI27" i="14"/>
  <c r="AI28" i="14"/>
  <c r="AI29" i="14"/>
  <c r="AI30" i="14"/>
  <c r="AI31" i="14"/>
  <c r="AI32" i="14"/>
  <c r="AI33" i="14"/>
  <c r="AI34" i="14"/>
  <c r="AI35" i="14"/>
  <c r="AI36" i="14"/>
  <c r="AI37" i="14"/>
  <c r="AI38" i="14"/>
  <c r="AI39" i="14"/>
  <c r="AI40" i="14"/>
  <c r="AI41" i="14"/>
  <c r="AI42" i="14"/>
  <c r="AI43" i="14"/>
  <c r="AI44" i="14"/>
  <c r="AI45" i="14"/>
  <c r="AI46" i="14"/>
  <c r="AI47" i="14"/>
  <c r="AI48" i="14"/>
  <c r="AI49" i="14"/>
  <c r="AI50" i="14"/>
  <c r="AI51" i="14"/>
  <c r="AI52" i="14"/>
  <c r="AI53" i="14"/>
  <c r="AI54" i="14"/>
  <c r="AI55" i="14"/>
  <c r="AI56" i="14"/>
  <c r="AI57" i="14"/>
  <c r="AI58" i="14"/>
  <c r="AI59" i="14"/>
  <c r="AI60" i="14"/>
  <c r="AI61" i="14"/>
  <c r="AI62" i="14"/>
  <c r="AI63" i="14"/>
  <c r="AI64" i="14"/>
  <c r="AI65" i="14"/>
  <c r="AI66" i="14"/>
  <c r="AI67" i="14"/>
  <c r="AI68" i="14"/>
  <c r="AI69" i="14"/>
  <c r="AI70" i="14"/>
  <c r="AI71" i="14"/>
  <c r="AI72" i="14"/>
  <c r="AI73" i="14"/>
  <c r="AI74" i="14"/>
  <c r="AI75" i="14"/>
  <c r="AI76" i="14"/>
  <c r="AI77" i="14"/>
  <c r="AI78" i="14"/>
  <c r="AI79" i="14"/>
  <c r="AI80" i="14"/>
  <c r="AI81" i="14"/>
  <c r="AI82" i="14"/>
  <c r="AI83" i="14"/>
  <c r="AI84" i="14"/>
  <c r="AI85" i="14"/>
  <c r="AI86" i="14"/>
  <c r="AI87" i="14"/>
  <c r="AI88" i="14"/>
  <c r="AI89" i="14"/>
  <c r="AI90" i="14"/>
  <c r="AI91" i="14"/>
  <c r="AI92" i="14"/>
  <c r="AI93" i="14"/>
  <c r="AI94" i="14"/>
  <c r="AI95" i="14"/>
  <c r="AI96" i="14"/>
  <c r="AI97" i="14"/>
  <c r="AI98" i="14"/>
  <c r="AI99" i="14"/>
  <c r="AI100" i="14"/>
  <c r="AI101" i="14"/>
  <c r="AI102" i="14"/>
  <c r="AI103" i="14"/>
  <c r="AI104" i="14"/>
  <c r="AI105" i="14"/>
  <c r="AI106" i="14"/>
  <c r="AI107" i="14"/>
  <c r="AI108" i="14"/>
  <c r="AI109" i="14"/>
  <c r="AI110" i="14"/>
  <c r="AI111" i="14"/>
  <c r="AI112" i="14"/>
  <c r="AI113" i="14"/>
  <c r="AI114" i="14"/>
  <c r="AI115" i="14"/>
  <c r="AI116" i="14"/>
  <c r="AI117" i="14"/>
  <c r="AI118" i="14"/>
  <c r="AI119" i="14"/>
  <c r="AI120" i="14"/>
  <c r="AI121" i="14"/>
  <c r="AI122" i="14"/>
  <c r="AI123" i="14"/>
  <c r="AI124" i="14"/>
  <c r="AI125" i="14"/>
  <c r="AI126" i="14"/>
  <c r="AI127" i="14"/>
  <c r="AI128" i="14"/>
  <c r="AI129" i="14"/>
  <c r="AI130" i="14"/>
  <c r="AI131" i="14"/>
  <c r="AI132" i="14"/>
  <c r="AI133" i="14"/>
  <c r="AI134" i="14"/>
  <c r="AI135" i="14"/>
  <c r="AI136" i="14"/>
  <c r="AI137" i="14"/>
  <c r="AI138" i="14"/>
  <c r="AI139" i="14"/>
  <c r="AI140" i="14"/>
  <c r="AI141" i="14"/>
  <c r="AI142" i="14"/>
  <c r="AI143" i="14"/>
  <c r="AI144" i="14"/>
  <c r="AI145" i="14"/>
  <c r="AI146" i="14"/>
  <c r="AI147" i="14"/>
  <c r="AI148" i="14"/>
  <c r="AI149" i="14"/>
  <c r="AI150" i="14"/>
  <c r="AI151" i="14"/>
  <c r="AI152" i="14"/>
  <c r="AI153" i="14"/>
  <c r="AI154" i="14"/>
  <c r="AI155" i="14"/>
  <c r="AI156" i="14"/>
  <c r="AI157" i="14"/>
  <c r="AI158" i="14"/>
  <c r="AI159" i="14"/>
  <c r="AI160" i="14"/>
  <c r="AI161" i="14"/>
  <c r="AI162" i="14"/>
  <c r="AI163" i="14"/>
  <c r="AI164" i="14"/>
  <c r="AI165" i="14"/>
  <c r="AI166" i="14"/>
  <c r="AI167" i="14"/>
  <c r="AI168" i="14"/>
  <c r="AI169" i="14"/>
  <c r="AI170" i="14"/>
  <c r="AI171" i="14"/>
  <c r="AI172" i="14"/>
  <c r="AI173" i="14"/>
  <c r="AI174" i="14"/>
  <c r="AI175" i="14"/>
  <c r="AI176" i="14"/>
  <c r="AI177" i="14"/>
  <c r="AI178" i="14"/>
  <c r="AI179" i="14"/>
  <c r="AI180" i="14"/>
  <c r="AI181" i="14"/>
  <c r="AI182" i="14"/>
  <c r="AI183" i="14"/>
  <c r="AI184" i="14"/>
  <c r="AI185" i="14"/>
  <c r="AI186" i="14"/>
  <c r="AI187" i="14"/>
  <c r="AI188" i="14"/>
  <c r="AI189" i="14"/>
  <c r="AI190" i="14"/>
  <c r="AI191" i="14"/>
  <c r="AI192" i="14"/>
  <c r="AI193" i="14"/>
  <c r="AI194" i="14"/>
  <c r="AI195" i="14"/>
  <c r="AI196" i="14"/>
  <c r="AI197" i="14"/>
  <c r="AI198" i="14"/>
  <c r="AI199" i="14"/>
  <c r="AI200" i="14"/>
  <c r="AI201" i="14"/>
  <c r="AI202" i="14"/>
  <c r="AI203" i="14"/>
  <c r="AI204" i="14"/>
  <c r="AI205" i="14"/>
  <c r="AI206" i="14"/>
  <c r="AI207" i="14"/>
  <c r="AI208" i="14"/>
  <c r="AI209" i="14"/>
  <c r="AI210" i="14"/>
  <c r="AI211" i="14"/>
  <c r="AI212" i="14"/>
  <c r="AI213" i="14"/>
  <c r="AI214" i="14"/>
  <c r="AI215" i="14"/>
  <c r="AI216" i="14"/>
  <c r="AI217" i="14"/>
  <c r="AI218" i="14"/>
  <c r="AI219" i="14"/>
  <c r="AI220" i="14"/>
  <c r="AI221" i="14"/>
  <c r="AI222" i="14"/>
  <c r="AI223" i="14"/>
  <c r="AI224" i="14"/>
  <c r="AI225" i="14"/>
  <c r="AI226" i="14"/>
  <c r="AI227" i="14"/>
  <c r="AI228" i="14"/>
  <c r="AI229" i="14"/>
  <c r="AI230" i="14"/>
  <c r="AI231" i="14"/>
  <c r="AI232" i="14"/>
  <c r="AI233" i="14"/>
  <c r="AI234" i="14"/>
  <c r="AI235" i="14"/>
  <c r="AI236" i="14"/>
  <c r="AI237" i="14"/>
  <c r="AI238" i="14"/>
  <c r="AI239" i="14"/>
  <c r="AI240" i="14"/>
  <c r="AI241" i="14"/>
  <c r="AI242" i="14"/>
  <c r="AI243" i="14"/>
  <c r="AI244" i="14"/>
  <c r="AI245" i="14"/>
  <c r="AI246" i="14"/>
  <c r="AI247" i="14"/>
  <c r="AI248" i="14"/>
  <c r="AI249" i="14"/>
  <c r="AI250" i="14"/>
  <c r="AI251" i="14"/>
  <c r="AI252" i="14"/>
  <c r="AI253" i="14"/>
  <c r="AI254" i="14"/>
  <c r="AI255" i="14"/>
  <c r="AI256" i="14"/>
  <c r="AI257" i="14"/>
  <c r="AI258" i="14"/>
  <c r="AI259" i="14"/>
  <c r="AI260" i="14"/>
  <c r="AI261" i="14"/>
  <c r="AI262" i="14"/>
  <c r="AI263" i="14"/>
  <c r="AI264" i="14"/>
  <c r="AI265" i="14"/>
  <c r="AI266" i="14"/>
  <c r="AI267" i="14"/>
  <c r="AI268" i="14"/>
  <c r="AI269" i="14"/>
  <c r="AI270" i="14"/>
  <c r="AI271" i="14"/>
  <c r="AI272" i="14"/>
  <c r="AI273" i="14"/>
  <c r="AI274" i="14"/>
  <c r="AI275" i="14"/>
  <c r="AI276" i="14"/>
  <c r="AI277" i="14"/>
  <c r="AI278" i="14"/>
  <c r="AI279" i="14"/>
  <c r="AI280" i="14"/>
  <c r="AI281" i="14"/>
  <c r="AI282" i="14"/>
  <c r="AI283" i="14"/>
  <c r="AI284" i="14"/>
  <c r="AI285" i="14"/>
  <c r="AI286" i="14"/>
  <c r="AI287" i="14"/>
  <c r="AI288" i="14"/>
  <c r="AI289" i="14"/>
  <c r="AI290" i="14"/>
  <c r="AI291" i="14"/>
  <c r="AI292" i="14"/>
  <c r="AI293" i="14"/>
  <c r="AI294" i="14"/>
  <c r="AI295" i="14"/>
  <c r="AI296" i="14"/>
  <c r="AI297" i="14"/>
  <c r="AI298" i="14"/>
  <c r="AI299" i="14"/>
  <c r="AI300" i="14"/>
  <c r="AI301" i="14"/>
  <c r="AI302" i="14"/>
  <c r="AI303" i="14"/>
  <c r="AI304" i="14"/>
  <c r="AI305" i="14"/>
  <c r="AI306" i="14"/>
  <c r="AI307" i="14"/>
  <c r="AI308" i="14"/>
  <c r="AI309" i="14"/>
  <c r="AI310" i="14"/>
  <c r="AI311" i="14"/>
  <c r="AI312" i="14"/>
  <c r="AI313" i="14"/>
  <c r="AI314" i="14"/>
  <c r="AI315" i="14"/>
  <c r="AI316" i="14"/>
  <c r="AI317" i="14"/>
  <c r="AI318" i="14"/>
  <c r="AI319" i="14"/>
  <c r="AI320" i="14"/>
  <c r="AI321" i="14"/>
  <c r="AI322" i="14"/>
  <c r="AI323" i="14"/>
  <c r="AI324" i="14"/>
  <c r="AI325" i="14"/>
  <c r="AI326" i="14"/>
  <c r="AI327" i="14"/>
  <c r="AI328" i="14"/>
  <c r="AI329" i="14"/>
  <c r="AI330" i="14"/>
  <c r="AI331" i="14"/>
  <c r="AI332" i="14"/>
  <c r="AI333" i="14"/>
  <c r="AI334" i="14"/>
  <c r="AI335" i="14"/>
  <c r="AI336" i="14"/>
  <c r="AI337" i="14"/>
  <c r="AI338" i="14"/>
  <c r="AI339" i="14"/>
  <c r="AI340" i="14"/>
  <c r="AI341" i="14"/>
  <c r="AI342" i="14"/>
  <c r="AI343" i="14"/>
  <c r="AI344" i="14"/>
  <c r="AI345" i="14"/>
  <c r="AI346" i="14"/>
  <c r="AI347" i="14"/>
  <c r="AI348" i="14"/>
  <c r="AI349" i="14"/>
  <c r="AI350" i="14"/>
  <c r="AI351" i="14"/>
  <c r="AI352" i="14"/>
  <c r="AI353" i="14"/>
  <c r="AI354" i="14"/>
  <c r="AI355" i="14"/>
  <c r="AI356" i="14"/>
  <c r="AI357" i="14"/>
  <c r="AI358" i="14"/>
  <c r="AI359" i="14"/>
  <c r="AI360" i="14"/>
  <c r="AI361" i="14"/>
  <c r="AI362" i="14"/>
  <c r="AI363" i="14"/>
  <c r="AI364" i="14"/>
  <c r="AI365" i="14"/>
  <c r="AI366" i="14"/>
  <c r="AI367" i="14"/>
  <c r="AI368" i="14"/>
  <c r="AI369" i="14"/>
  <c r="AI370" i="14"/>
  <c r="AI371" i="14"/>
  <c r="AI372" i="14"/>
  <c r="AI373" i="14"/>
  <c r="AI374" i="14"/>
  <c r="AI375" i="14"/>
  <c r="AI376" i="14"/>
  <c r="AI377" i="14"/>
  <c r="AI378" i="14"/>
  <c r="AI379" i="14"/>
  <c r="AI380" i="14"/>
  <c r="AI381" i="14"/>
  <c r="AI382" i="14"/>
  <c r="AI383" i="14"/>
  <c r="AI384" i="14"/>
  <c r="AI385" i="14"/>
  <c r="AI386" i="14"/>
  <c r="AI387" i="14"/>
  <c r="AI388" i="14"/>
  <c r="AI389" i="14"/>
  <c r="AI390" i="14"/>
  <c r="AI391" i="14"/>
  <c r="AI392" i="14"/>
  <c r="AI393" i="14"/>
  <c r="AI394" i="14"/>
  <c r="AI395" i="14"/>
  <c r="AI396" i="14"/>
  <c r="AI397" i="14"/>
  <c r="AI398" i="14"/>
  <c r="AI399" i="14"/>
  <c r="AI400" i="14"/>
  <c r="AI401" i="14"/>
  <c r="AI402" i="14"/>
  <c r="AI403" i="14"/>
  <c r="AI404" i="14"/>
  <c r="AI405" i="14"/>
  <c r="AI406" i="14"/>
  <c r="AI407" i="14"/>
  <c r="AI408" i="14"/>
  <c r="AI409" i="14"/>
  <c r="AI410" i="14"/>
  <c r="AI411" i="14"/>
  <c r="AI412" i="14"/>
  <c r="AI413" i="14"/>
  <c r="AI414" i="14"/>
  <c r="AI415" i="14"/>
  <c r="AI416" i="14"/>
  <c r="AI417" i="14"/>
  <c r="AI418" i="14"/>
  <c r="AI419" i="14"/>
  <c r="AI420" i="14"/>
  <c r="AI421" i="14"/>
  <c r="AI422" i="14"/>
  <c r="AI423" i="14"/>
  <c r="AI424" i="14"/>
  <c r="AI425" i="14"/>
  <c r="AI426" i="14"/>
  <c r="AI427" i="14"/>
  <c r="AI428" i="14"/>
  <c r="AI429" i="14"/>
  <c r="AI430" i="14"/>
  <c r="AI431" i="14"/>
  <c r="AI432" i="14"/>
  <c r="AI433" i="14"/>
  <c r="AI434" i="14"/>
  <c r="AI435" i="14"/>
  <c r="AI436" i="14"/>
  <c r="AI437" i="14"/>
  <c r="AI438" i="14"/>
  <c r="AI439" i="14"/>
  <c r="AI440" i="14"/>
  <c r="AI441" i="14"/>
  <c r="AI442" i="14"/>
  <c r="AI443" i="14"/>
  <c r="AI444" i="14"/>
  <c r="AI445" i="14"/>
  <c r="AI446" i="14"/>
  <c r="AI447" i="14"/>
  <c r="AI448" i="14"/>
  <c r="AI449" i="14"/>
  <c r="AI450" i="14"/>
  <c r="AI451" i="14"/>
  <c r="AI452" i="14"/>
  <c r="AI453" i="14"/>
  <c r="AI454" i="14"/>
  <c r="AI455" i="14"/>
  <c r="AI456" i="14"/>
  <c r="AI457" i="14"/>
  <c r="AI458" i="14"/>
  <c r="AI459" i="14"/>
  <c r="AI460" i="14"/>
  <c r="AI461" i="14"/>
  <c r="AI462" i="14"/>
  <c r="AI463" i="14"/>
  <c r="AI464" i="14"/>
  <c r="AI465" i="14"/>
  <c r="AI466" i="14"/>
  <c r="AI467" i="14"/>
  <c r="AI468" i="14"/>
  <c r="AI469" i="14"/>
  <c r="AI470" i="14"/>
  <c r="AI471" i="14"/>
  <c r="AI472" i="14"/>
  <c r="AI473" i="14"/>
  <c r="AI474" i="14"/>
  <c r="AI475" i="14"/>
  <c r="AI476" i="14"/>
  <c r="AI477" i="14"/>
  <c r="AI478" i="14"/>
  <c r="AI479" i="14"/>
  <c r="AI480" i="14"/>
  <c r="AI481" i="14"/>
  <c r="AI482" i="14"/>
  <c r="AI483" i="14"/>
  <c r="AI484" i="14"/>
  <c r="AI485" i="14"/>
  <c r="AI486" i="14"/>
  <c r="AI487" i="14"/>
  <c r="AI488" i="14"/>
  <c r="AI489" i="14"/>
  <c r="AI490" i="14"/>
  <c r="AI491" i="14"/>
  <c r="AI492" i="14"/>
  <c r="AI493" i="14"/>
  <c r="AI494" i="14"/>
  <c r="AI495" i="14"/>
  <c r="AI496" i="14"/>
  <c r="AI497" i="14"/>
  <c r="AI498" i="14"/>
  <c r="AI499" i="14"/>
  <c r="AI500" i="14"/>
  <c r="AI501" i="14"/>
  <c r="AI502" i="14"/>
  <c r="AI503" i="14"/>
  <c r="AI504" i="14"/>
  <c r="AI505" i="14"/>
  <c r="AI506" i="14"/>
  <c r="AI507" i="14"/>
  <c r="AI508" i="14"/>
  <c r="AI509" i="14"/>
  <c r="AI510" i="14"/>
  <c r="AI511" i="14"/>
  <c r="AI512" i="14"/>
  <c r="AI513" i="14"/>
  <c r="AI514" i="14"/>
  <c r="AI515" i="14"/>
  <c r="AI516" i="14"/>
  <c r="AI517" i="14"/>
  <c r="AI518" i="14"/>
  <c r="AI519" i="14"/>
  <c r="AI520" i="14"/>
  <c r="AI521" i="14"/>
  <c r="AI522" i="14"/>
  <c r="AI523" i="14"/>
  <c r="AI524" i="14"/>
  <c r="AI525" i="14"/>
  <c r="AI526" i="14"/>
  <c r="AI527" i="14"/>
  <c r="AI528" i="14"/>
  <c r="AI529" i="14"/>
  <c r="AI530" i="14"/>
  <c r="AI531" i="14"/>
  <c r="AI532" i="14"/>
  <c r="AI533" i="14"/>
  <c r="AI534" i="14"/>
  <c r="AI535" i="14"/>
  <c r="AI536" i="14"/>
  <c r="AI537" i="14"/>
  <c r="AI538" i="14"/>
  <c r="AI539" i="14"/>
  <c r="AI540" i="14"/>
  <c r="AI541" i="14"/>
  <c r="AI542" i="14"/>
  <c r="AI543" i="14"/>
  <c r="AI544" i="14"/>
  <c r="AI545" i="14"/>
  <c r="AI546" i="14"/>
  <c r="AI547" i="14"/>
  <c r="AI548" i="14"/>
  <c r="AI549" i="14"/>
  <c r="AI550" i="14"/>
  <c r="AI551" i="14"/>
  <c r="AI552" i="14"/>
  <c r="AI553" i="14"/>
  <c r="AI554" i="14"/>
  <c r="AI555" i="14"/>
  <c r="AI556" i="14"/>
  <c r="AI557" i="14"/>
  <c r="AI558" i="14"/>
  <c r="AI559" i="14"/>
  <c r="AI560" i="14"/>
  <c r="AI561" i="14"/>
  <c r="AI562" i="14"/>
  <c r="AI563" i="14"/>
  <c r="AI564" i="14"/>
  <c r="AI565" i="14"/>
  <c r="AI566" i="14"/>
  <c r="AI567" i="14"/>
  <c r="AI568" i="14"/>
  <c r="AI569" i="14"/>
  <c r="AI570" i="14"/>
  <c r="AI571" i="14"/>
  <c r="AI572" i="14"/>
  <c r="AI573" i="14"/>
  <c r="AI574" i="14"/>
  <c r="AI575" i="14"/>
  <c r="AI576" i="14"/>
  <c r="AI577" i="14"/>
  <c r="AI578" i="14"/>
  <c r="AI579" i="14"/>
  <c r="AI580" i="14"/>
  <c r="AI581" i="14"/>
  <c r="AI582" i="14"/>
  <c r="AI583" i="14"/>
  <c r="AI584" i="14"/>
  <c r="AI585" i="14"/>
  <c r="AI586" i="14"/>
  <c r="AI587" i="14"/>
  <c r="AI588" i="14"/>
  <c r="AI589" i="14"/>
  <c r="AI590" i="14"/>
  <c r="AI591" i="14"/>
  <c r="AI592" i="14"/>
  <c r="AI593" i="14"/>
  <c r="AI594" i="14"/>
  <c r="AI595" i="14"/>
  <c r="AI596" i="14"/>
  <c r="AI597" i="14"/>
  <c r="AI598" i="14"/>
  <c r="AI599" i="14"/>
  <c r="AI600" i="14"/>
  <c r="AI601" i="14"/>
  <c r="AI602" i="14"/>
  <c r="AI603" i="14"/>
  <c r="AI604" i="14"/>
  <c r="AI605" i="14"/>
  <c r="AI606" i="14"/>
  <c r="AI607" i="14"/>
  <c r="AI608" i="14"/>
  <c r="AI609" i="14"/>
  <c r="AI610" i="14"/>
  <c r="AI611" i="14"/>
  <c r="AI612" i="14"/>
  <c r="AI613" i="14"/>
  <c r="AI614" i="14"/>
  <c r="AI615" i="14"/>
  <c r="AI616" i="14"/>
  <c r="AI617" i="14"/>
  <c r="AI618" i="14"/>
  <c r="AI619" i="14"/>
  <c r="AI620" i="14"/>
  <c r="AI621" i="14"/>
  <c r="AI622" i="14"/>
  <c r="AI623" i="14"/>
  <c r="AI624" i="14"/>
  <c r="AI625" i="14"/>
  <c r="AI626" i="14"/>
  <c r="AI627" i="14"/>
  <c r="AI628" i="14"/>
  <c r="AI629" i="14"/>
  <c r="AI630" i="14"/>
  <c r="AI631" i="14"/>
  <c r="AI632" i="14"/>
  <c r="AI633" i="14"/>
  <c r="AI634" i="14"/>
  <c r="AI635" i="14"/>
  <c r="AI636" i="14"/>
  <c r="AI637" i="14"/>
  <c r="AI638" i="14"/>
  <c r="AI639" i="14"/>
  <c r="AI640" i="14"/>
  <c r="AI641" i="14"/>
  <c r="AI642" i="14"/>
  <c r="AI643" i="14"/>
  <c r="AI644" i="14"/>
  <c r="AI645" i="14"/>
  <c r="AI646" i="14"/>
  <c r="AI647" i="14"/>
  <c r="AI648" i="14"/>
  <c r="AI649" i="14"/>
  <c r="AI650" i="14"/>
  <c r="AI651" i="14"/>
  <c r="AI652" i="14"/>
  <c r="AI653" i="14"/>
  <c r="AI654" i="14"/>
  <c r="AI655" i="14"/>
  <c r="AI656" i="14"/>
  <c r="AI657" i="14"/>
  <c r="AI658" i="14"/>
  <c r="AI659" i="14"/>
  <c r="AI660" i="14"/>
  <c r="AI661" i="14"/>
  <c r="AI662" i="14"/>
  <c r="AI663" i="14"/>
  <c r="AI664" i="14"/>
  <c r="AI665" i="14"/>
  <c r="AI666" i="14"/>
  <c r="AI667" i="14"/>
  <c r="AI668" i="14"/>
  <c r="AI669" i="14"/>
  <c r="AI670" i="14"/>
  <c r="AI671" i="14"/>
  <c r="AI672" i="14"/>
  <c r="AI673" i="14"/>
  <c r="AI674" i="14"/>
  <c r="AI675" i="14"/>
  <c r="AI676" i="14"/>
  <c r="AI677" i="14"/>
  <c r="AI678" i="14"/>
  <c r="AI679" i="14"/>
  <c r="AI680" i="14"/>
  <c r="AI681" i="14"/>
  <c r="AI682" i="14"/>
  <c r="AI683" i="14"/>
  <c r="AI684" i="14"/>
  <c r="AI685" i="14"/>
  <c r="AI686" i="14"/>
  <c r="AI687" i="14"/>
  <c r="AI688" i="14"/>
  <c r="AI689" i="14"/>
  <c r="AI690" i="14"/>
  <c r="AI691" i="14"/>
  <c r="AI692" i="14"/>
  <c r="AI693" i="14"/>
  <c r="AI694" i="14"/>
  <c r="AI695" i="14"/>
  <c r="AI696" i="14"/>
  <c r="AI697" i="14"/>
  <c r="AI698" i="14"/>
  <c r="AI699" i="14"/>
  <c r="AI700" i="14"/>
  <c r="AI701" i="14"/>
  <c r="AI702" i="14"/>
  <c r="AI703" i="14"/>
  <c r="AI704" i="14"/>
  <c r="AI705" i="14"/>
  <c r="AI706" i="14"/>
  <c r="AI707" i="14"/>
  <c r="AI708" i="14"/>
  <c r="AI709" i="14"/>
  <c r="AI710" i="14"/>
  <c r="AI711" i="14"/>
  <c r="AI712" i="14"/>
  <c r="AI713" i="14"/>
  <c r="AI714" i="14"/>
  <c r="AI715" i="14"/>
  <c r="AI716" i="14"/>
  <c r="AI717" i="14"/>
  <c r="AI718" i="14"/>
  <c r="AI719" i="14"/>
  <c r="AI720" i="14"/>
  <c r="AI721" i="14"/>
  <c r="AI722" i="14"/>
  <c r="AI723" i="14"/>
  <c r="AI724" i="14"/>
  <c r="AI725" i="14"/>
  <c r="AI726" i="14"/>
  <c r="AI727" i="14"/>
  <c r="AI728" i="14"/>
  <c r="AI729" i="14"/>
  <c r="AI730" i="14"/>
  <c r="AI731" i="14"/>
  <c r="AI732" i="14"/>
  <c r="AI733" i="14"/>
  <c r="AI734" i="14"/>
  <c r="AI735" i="14"/>
  <c r="AI736" i="14"/>
  <c r="AI737" i="14"/>
  <c r="AI738" i="14"/>
  <c r="AI739" i="14"/>
  <c r="AI740" i="14"/>
  <c r="AI741" i="14"/>
  <c r="AI742" i="14"/>
  <c r="AI743" i="14"/>
  <c r="AI744" i="14"/>
  <c r="AI745" i="14"/>
  <c r="AI746" i="14"/>
  <c r="AI747" i="14"/>
  <c r="AI748" i="14"/>
  <c r="AI749" i="14"/>
  <c r="AI750" i="14"/>
  <c r="AI751" i="14"/>
  <c r="AI752" i="14"/>
  <c r="AI753" i="14"/>
  <c r="AI754" i="14"/>
  <c r="AI755" i="14"/>
  <c r="AI756" i="14"/>
  <c r="AI757" i="14"/>
  <c r="AI758" i="14"/>
  <c r="AI759" i="14"/>
  <c r="AI760" i="14"/>
  <c r="AI761" i="14"/>
  <c r="AI762" i="14"/>
  <c r="AI763" i="14"/>
  <c r="AI764" i="14"/>
  <c r="AI765" i="14"/>
  <c r="AI766" i="14"/>
  <c r="AI767" i="14"/>
  <c r="AI768" i="14"/>
  <c r="AI769" i="14"/>
  <c r="AI770" i="14"/>
  <c r="AI771" i="14"/>
  <c r="AI772" i="14"/>
  <c r="AI773" i="14"/>
  <c r="AI774" i="14"/>
  <c r="AI775" i="14"/>
  <c r="AI776" i="14"/>
  <c r="AI777" i="14"/>
  <c r="AI778" i="14"/>
  <c r="AI779" i="14"/>
  <c r="AI780" i="14"/>
  <c r="AI781" i="14"/>
  <c r="AI782" i="14"/>
  <c r="AI783" i="14"/>
  <c r="AI784" i="14"/>
  <c r="AI785" i="14"/>
  <c r="AI786" i="14"/>
  <c r="AI787" i="14"/>
  <c r="AI788" i="14"/>
  <c r="AI789" i="14"/>
  <c r="AI790" i="14"/>
  <c r="AI791" i="14"/>
  <c r="AI792" i="14"/>
  <c r="AI793" i="14"/>
  <c r="AI794" i="14"/>
  <c r="AI795" i="14"/>
  <c r="AI796" i="14"/>
  <c r="AI797" i="14"/>
  <c r="AI798" i="14"/>
  <c r="AI799" i="14"/>
  <c r="AI800" i="14"/>
  <c r="AI801" i="14"/>
  <c r="AI802" i="14"/>
  <c r="AI803" i="14"/>
  <c r="AI804" i="14"/>
  <c r="AI805" i="14"/>
  <c r="AI806" i="14"/>
  <c r="AI807" i="14"/>
  <c r="AI808" i="14"/>
  <c r="AI809" i="14"/>
  <c r="AI810" i="14"/>
  <c r="AI811" i="14"/>
  <c r="AI812" i="14"/>
  <c r="AI813" i="14"/>
  <c r="AI814" i="14"/>
  <c r="AI815" i="14"/>
  <c r="AI816" i="14"/>
  <c r="AI817" i="14"/>
  <c r="AI818" i="14"/>
  <c r="AI819" i="14"/>
  <c r="AI820" i="14"/>
  <c r="AI821" i="14"/>
  <c r="AI822" i="14"/>
  <c r="AI823" i="14"/>
  <c r="AI824" i="14"/>
  <c r="AI825" i="14"/>
  <c r="AI826" i="14"/>
  <c r="AI827" i="14"/>
  <c r="AI828" i="14"/>
  <c r="AI829" i="14"/>
  <c r="AI830" i="14"/>
  <c r="AI831" i="14"/>
  <c r="AI832" i="14"/>
  <c r="AI833" i="14"/>
  <c r="AI834" i="14"/>
  <c r="AI835" i="14"/>
  <c r="AI836" i="14"/>
  <c r="AI837" i="14"/>
  <c r="AI838" i="14"/>
  <c r="AI839" i="14"/>
  <c r="AI840" i="14"/>
  <c r="AI841" i="14"/>
  <c r="AI842" i="14"/>
  <c r="AI843" i="14"/>
  <c r="AI844" i="14"/>
  <c r="AI845" i="14"/>
  <c r="AI846" i="14"/>
  <c r="AI847" i="14"/>
  <c r="AI848" i="14"/>
  <c r="AI849" i="14"/>
  <c r="AI850" i="14"/>
  <c r="AI851" i="14"/>
  <c r="AI852" i="14"/>
  <c r="AI853" i="14"/>
  <c r="AI854" i="14"/>
  <c r="AI855" i="14"/>
  <c r="AI856" i="14"/>
  <c r="AI857" i="14"/>
  <c r="AI858" i="14"/>
  <c r="AI859" i="14"/>
  <c r="AI860" i="14"/>
  <c r="AI861" i="14"/>
  <c r="AI862" i="14"/>
  <c r="AI863" i="14"/>
  <c r="AI864" i="14"/>
  <c r="AI865" i="14"/>
  <c r="AI866" i="14"/>
  <c r="AI867" i="14"/>
  <c r="AI868" i="14"/>
  <c r="AI869" i="14"/>
  <c r="AI870" i="14"/>
  <c r="AI871" i="14"/>
  <c r="AI872" i="14"/>
  <c r="AI873" i="14"/>
  <c r="AI874" i="14"/>
  <c r="AI875" i="14"/>
  <c r="AI876" i="14"/>
  <c r="AI877" i="14"/>
  <c r="AI878" i="14"/>
  <c r="AI879" i="14"/>
  <c r="AI880" i="14"/>
  <c r="AI881" i="14"/>
  <c r="AI882" i="14"/>
  <c r="AI883" i="14"/>
  <c r="AI884" i="14"/>
  <c r="AI885" i="14"/>
  <c r="AI886" i="14"/>
  <c r="AI887" i="14"/>
  <c r="AI888" i="14"/>
  <c r="AI889" i="14"/>
  <c r="AI890" i="14"/>
  <c r="AI891" i="14"/>
  <c r="AI892" i="14"/>
  <c r="AI893" i="14"/>
  <c r="AI894" i="14"/>
  <c r="AI895" i="14"/>
  <c r="AI896" i="14"/>
  <c r="AI897" i="14"/>
  <c r="AI898" i="14"/>
  <c r="AI899" i="14"/>
  <c r="AI900" i="14"/>
  <c r="AI901" i="14"/>
  <c r="AI902" i="14"/>
  <c r="AI903" i="14"/>
  <c r="AI904" i="14"/>
  <c r="AI905" i="14"/>
  <c r="AI906" i="14"/>
  <c r="AI907" i="14"/>
  <c r="AI908" i="14"/>
  <c r="AI909" i="14"/>
  <c r="AI910" i="14"/>
  <c r="AI911" i="14"/>
  <c r="AI912" i="14"/>
  <c r="AI913" i="14"/>
  <c r="AI914" i="14"/>
  <c r="AI915" i="14"/>
  <c r="AI916" i="14"/>
  <c r="AI917" i="14"/>
  <c r="AI918" i="14"/>
  <c r="AI919" i="14"/>
  <c r="AI920" i="14"/>
  <c r="AI921" i="14"/>
  <c r="AI922" i="14"/>
  <c r="AI923" i="14"/>
  <c r="AI924" i="14"/>
  <c r="AI925" i="14"/>
  <c r="AI926" i="14"/>
  <c r="AI927" i="14"/>
  <c r="AI928" i="14"/>
  <c r="AI929" i="14"/>
  <c r="AI930" i="14"/>
  <c r="AI931" i="14"/>
  <c r="AI932" i="14"/>
  <c r="AI933" i="14"/>
  <c r="AI934" i="14"/>
  <c r="AI935" i="14"/>
  <c r="AI936" i="14"/>
  <c r="AI937" i="14"/>
  <c r="AI938" i="14"/>
  <c r="AI939" i="14"/>
  <c r="AI940" i="14"/>
  <c r="AI941" i="14"/>
  <c r="AI942" i="14"/>
  <c r="AI943" i="14"/>
  <c r="AI944" i="14"/>
  <c r="AI945" i="14"/>
  <c r="AI946" i="14"/>
  <c r="AI947" i="14"/>
  <c r="AI948" i="14"/>
  <c r="AI949" i="14"/>
  <c r="AI950" i="14"/>
  <c r="AI951" i="14"/>
  <c r="AI952" i="14"/>
  <c r="AI953" i="14"/>
  <c r="AI954" i="14"/>
  <c r="AI955" i="14"/>
  <c r="AI956" i="14"/>
  <c r="AI957" i="14"/>
  <c r="AI958" i="14"/>
  <c r="AI959" i="14"/>
  <c r="AI960" i="14"/>
  <c r="AI961" i="14"/>
  <c r="AI962" i="14"/>
  <c r="AI963" i="14"/>
  <c r="AI964" i="14"/>
  <c r="AI965" i="14"/>
  <c r="AI966" i="14"/>
  <c r="AI967" i="14"/>
  <c r="AI968" i="14"/>
  <c r="AI969" i="14"/>
  <c r="AI970" i="14"/>
  <c r="AI971" i="14"/>
  <c r="AI972" i="14"/>
  <c r="AI973" i="14"/>
  <c r="AI974" i="14"/>
  <c r="AI975" i="14"/>
  <c r="AI976" i="14"/>
  <c r="AI977" i="14"/>
  <c r="AI978" i="14"/>
  <c r="AI979" i="14"/>
  <c r="AI980" i="14"/>
  <c r="AI981" i="14"/>
  <c r="AI982" i="14"/>
  <c r="AI983" i="14"/>
  <c r="AI984" i="14"/>
  <c r="AI985" i="14"/>
  <c r="AI986" i="14"/>
  <c r="AI987" i="14"/>
  <c r="AI988" i="14"/>
  <c r="AI989" i="14"/>
  <c r="AI990" i="14"/>
  <c r="AI991" i="14"/>
  <c r="AI992" i="14"/>
  <c r="AI993" i="14"/>
  <c r="AI994" i="14"/>
  <c r="AI995" i="14"/>
  <c r="AI996" i="14"/>
  <c r="AI997" i="14"/>
  <c r="AI998" i="14"/>
  <c r="AI999" i="14"/>
  <c r="AI1000" i="14"/>
  <c r="AI1001" i="14"/>
  <c r="AI1002" i="14"/>
  <c r="AI1003" i="14"/>
  <c r="AI1004" i="14"/>
  <c r="AI1005" i="14"/>
  <c r="AI1006" i="14"/>
  <c r="AI1007" i="14"/>
  <c r="AI1008" i="14"/>
  <c r="AI1009" i="14"/>
  <c r="AI1010" i="14"/>
  <c r="AI1011" i="14"/>
  <c r="AI1012" i="14"/>
  <c r="AI1013" i="14"/>
  <c r="AI1014" i="14"/>
  <c r="AI1015" i="14"/>
  <c r="AI1016" i="14"/>
  <c r="AI1017" i="14"/>
  <c r="AI1018" i="14"/>
  <c r="AI1019" i="14"/>
  <c r="AI1020" i="14"/>
  <c r="AI1021" i="14"/>
  <c r="AI1022" i="14"/>
  <c r="AI1023" i="14"/>
  <c r="AI1024" i="14"/>
  <c r="AI1025" i="14"/>
  <c r="AI1026" i="14"/>
  <c r="AI1027" i="14"/>
  <c r="AI1028" i="14"/>
  <c r="AI1029" i="14"/>
  <c r="AI1030" i="14"/>
  <c r="AI1031" i="14"/>
  <c r="AI1032" i="14"/>
  <c r="AI1033" i="14"/>
  <c r="AI1034" i="14"/>
  <c r="AI1035" i="14"/>
  <c r="AI1036" i="14"/>
  <c r="AI1037" i="14"/>
  <c r="AI1038" i="14"/>
  <c r="AI1039" i="14"/>
  <c r="AI1040" i="14"/>
  <c r="AI1041" i="14"/>
  <c r="AI1042" i="14"/>
  <c r="AI1043" i="14"/>
  <c r="AI1044" i="14"/>
  <c r="AI1045" i="14"/>
  <c r="AI1046" i="14"/>
  <c r="AI1047" i="14"/>
  <c r="AI1048" i="14"/>
  <c r="AI1049" i="14"/>
  <c r="AI1050" i="14"/>
  <c r="AI1051" i="14"/>
  <c r="AI1052" i="14"/>
  <c r="AI1053" i="14"/>
  <c r="AI1054" i="14"/>
  <c r="AI1055" i="14"/>
  <c r="AI1056" i="14"/>
  <c r="AI1057" i="14"/>
  <c r="AI1058" i="14"/>
  <c r="AI1059" i="14"/>
  <c r="AI1060" i="14"/>
  <c r="AI1061" i="14"/>
  <c r="AI1062" i="14"/>
  <c r="AI1063" i="14"/>
  <c r="AI1064" i="14"/>
  <c r="AI1065" i="14"/>
  <c r="AI1066" i="14"/>
  <c r="AI1067" i="14"/>
  <c r="AI1068" i="14"/>
  <c r="AI1069" i="14"/>
  <c r="AI18" i="14"/>
  <c r="AE1069" i="14"/>
  <c r="AE1068" i="14"/>
  <c r="AE1067" i="14"/>
  <c r="AE1066" i="14"/>
  <c r="AE1065" i="14"/>
  <c r="AE1064" i="14"/>
  <c r="AE1063" i="14"/>
  <c r="AE1062" i="14"/>
  <c r="AE1061" i="14"/>
  <c r="AE1060" i="14"/>
  <c r="AE1059" i="14"/>
  <c r="AE1058" i="14"/>
  <c r="AE1057" i="14"/>
  <c r="AE1056" i="14"/>
  <c r="AE1055" i="14"/>
  <c r="AE1054" i="14"/>
  <c r="AE1053" i="14"/>
  <c r="AE1052" i="14"/>
  <c r="AE1051" i="14"/>
  <c r="AE1050" i="14"/>
  <c r="AE1049" i="14"/>
  <c r="AE1048" i="14"/>
  <c r="AE1047" i="14"/>
  <c r="AE1046" i="14"/>
  <c r="AE1045" i="14"/>
  <c r="AE1044" i="14"/>
  <c r="AE1043" i="14"/>
  <c r="AE1042" i="14"/>
  <c r="AE1041" i="14"/>
  <c r="AE1040" i="14"/>
  <c r="AE1039" i="14"/>
  <c r="AE1038" i="14"/>
  <c r="AE1037" i="14"/>
  <c r="AE1036" i="14"/>
  <c r="AE1035" i="14"/>
  <c r="AE1034" i="14"/>
  <c r="AE1033" i="14"/>
  <c r="AE1032" i="14"/>
  <c r="AE1031" i="14"/>
  <c r="AE1030" i="14"/>
  <c r="AE1029" i="14"/>
  <c r="AE1028" i="14"/>
  <c r="AE1027" i="14"/>
  <c r="AE1026" i="14"/>
  <c r="AE1025" i="14"/>
  <c r="AE1024" i="14"/>
  <c r="AE1023" i="14"/>
  <c r="AE1022" i="14"/>
  <c r="AE1021" i="14"/>
  <c r="AE1020" i="14"/>
  <c r="AE1019" i="14"/>
  <c r="AE1018" i="14"/>
  <c r="AE1017" i="14"/>
  <c r="AE1016" i="14"/>
  <c r="AE1015" i="14"/>
  <c r="AE1014" i="14"/>
  <c r="AE1013" i="14"/>
  <c r="AE1012" i="14"/>
  <c r="AE1011" i="14"/>
  <c r="AE1010" i="14"/>
  <c r="AE1009" i="14"/>
  <c r="AE1008" i="14"/>
  <c r="AE1007" i="14"/>
  <c r="AE1006" i="14"/>
  <c r="AE1005" i="14"/>
  <c r="AE1004" i="14"/>
  <c r="AE1003" i="14"/>
  <c r="AE1002" i="14"/>
  <c r="AE1001" i="14"/>
  <c r="AE1000" i="14"/>
  <c r="AE999" i="14"/>
  <c r="AE998" i="14"/>
  <c r="AE997" i="14"/>
  <c r="AE996" i="14"/>
  <c r="AE995" i="14"/>
  <c r="AE994" i="14"/>
  <c r="AE993" i="14"/>
  <c r="AE992" i="14"/>
  <c r="AE991" i="14"/>
  <c r="AE990" i="14"/>
  <c r="AE989" i="14"/>
  <c r="AE988" i="14"/>
  <c r="AE987" i="14"/>
  <c r="AE986" i="14"/>
  <c r="AE985" i="14"/>
  <c r="AE984" i="14"/>
  <c r="AE983" i="14"/>
  <c r="AE982" i="14"/>
  <c r="AE981" i="14"/>
  <c r="AE980" i="14"/>
  <c r="AE979" i="14"/>
  <c r="AE978" i="14"/>
  <c r="AE977" i="14"/>
  <c r="AE976" i="14"/>
  <c r="AE975" i="14"/>
  <c r="AE974" i="14"/>
  <c r="AE973" i="14"/>
  <c r="AE972" i="14"/>
  <c r="AE971" i="14"/>
  <c r="AE970" i="14"/>
  <c r="AE969" i="14"/>
  <c r="AE968" i="14"/>
  <c r="AE967" i="14"/>
  <c r="AE966" i="14"/>
  <c r="AE965" i="14"/>
  <c r="AE964" i="14"/>
  <c r="AE963" i="14"/>
  <c r="AE962" i="14"/>
  <c r="AE961" i="14"/>
  <c r="AE960" i="14"/>
  <c r="AE959" i="14"/>
  <c r="AE958" i="14"/>
  <c r="AE957" i="14"/>
  <c r="AE956" i="14"/>
  <c r="AE955" i="14"/>
  <c r="AE954" i="14"/>
  <c r="AE953" i="14"/>
  <c r="AE952" i="14"/>
  <c r="AE951" i="14"/>
  <c r="AE950" i="14"/>
  <c r="AE949" i="14"/>
  <c r="AE948" i="14"/>
  <c r="AE947" i="14"/>
  <c r="AE946" i="14"/>
  <c r="AE945" i="14"/>
  <c r="AE944" i="14"/>
  <c r="AE943" i="14"/>
  <c r="AE942" i="14"/>
  <c r="AE941" i="14"/>
  <c r="AE940" i="14"/>
  <c r="AE939" i="14"/>
  <c r="AE938" i="14"/>
  <c r="AE937" i="14"/>
  <c r="AE936" i="14"/>
  <c r="AE935" i="14"/>
  <c r="AE934" i="14"/>
  <c r="AE933" i="14"/>
  <c r="AE932" i="14"/>
  <c r="AE931" i="14"/>
  <c r="AE930" i="14"/>
  <c r="AE929" i="14"/>
  <c r="AE928" i="14"/>
  <c r="AE927" i="14"/>
  <c r="AE926" i="14"/>
  <c r="AE925" i="14"/>
  <c r="AE924" i="14"/>
  <c r="AE923" i="14"/>
  <c r="AE922" i="14"/>
  <c r="AE921" i="14"/>
  <c r="AE920" i="14"/>
  <c r="AE919" i="14"/>
  <c r="AE918" i="14"/>
  <c r="AE917" i="14"/>
  <c r="AE916" i="14"/>
  <c r="AE915" i="14"/>
  <c r="AE914" i="14"/>
  <c r="AE913" i="14"/>
  <c r="AE912" i="14"/>
  <c r="AE911" i="14"/>
  <c r="AE910" i="14"/>
  <c r="AE909" i="14"/>
  <c r="AE908" i="14"/>
  <c r="AE907" i="14"/>
  <c r="AE906" i="14"/>
  <c r="AE905" i="14"/>
  <c r="AE904" i="14"/>
  <c r="AE903" i="14"/>
  <c r="AE902" i="14"/>
  <c r="AE901" i="14"/>
  <c r="AE900" i="14"/>
  <c r="AE899" i="14"/>
  <c r="AE898" i="14"/>
  <c r="AE897" i="14"/>
  <c r="AE896" i="14"/>
  <c r="AE895" i="14"/>
  <c r="AE894" i="14"/>
  <c r="AE893" i="14"/>
  <c r="AE892" i="14"/>
  <c r="AE891" i="14"/>
  <c r="AE890" i="14"/>
  <c r="AE889" i="14"/>
  <c r="AE888" i="14"/>
  <c r="AE887" i="14"/>
  <c r="AE886" i="14"/>
  <c r="AE885" i="14"/>
  <c r="AE884" i="14"/>
  <c r="AE883" i="14"/>
  <c r="AE882" i="14"/>
  <c r="AE881" i="14"/>
  <c r="AE880" i="14"/>
  <c r="AE879" i="14"/>
  <c r="AE878" i="14"/>
  <c r="AE877" i="14"/>
  <c r="AE876" i="14"/>
  <c r="AE875" i="14"/>
  <c r="AE874" i="14"/>
  <c r="AE873" i="14"/>
  <c r="AE872" i="14"/>
  <c r="AE871" i="14"/>
  <c r="AE870" i="14"/>
  <c r="AE869" i="14"/>
  <c r="AE868" i="14"/>
  <c r="AE867" i="14"/>
  <c r="AE866" i="14"/>
  <c r="AE865" i="14"/>
  <c r="AE864" i="14"/>
  <c r="AE863" i="14"/>
  <c r="AE862" i="14"/>
  <c r="AE861" i="14"/>
  <c r="AE860" i="14"/>
  <c r="AE859" i="14"/>
  <c r="AE858" i="14"/>
  <c r="AE857" i="14"/>
  <c r="AE856" i="14"/>
  <c r="AE855" i="14"/>
  <c r="AE854" i="14"/>
  <c r="AE853" i="14"/>
  <c r="AE852" i="14"/>
  <c r="AE851" i="14"/>
  <c r="AE850" i="14"/>
  <c r="AE849" i="14"/>
  <c r="AE848" i="14"/>
  <c r="AE847" i="14"/>
  <c r="AE846" i="14"/>
  <c r="AE845" i="14"/>
  <c r="AE844" i="14"/>
  <c r="AE843" i="14"/>
  <c r="AE842" i="14"/>
  <c r="AE841" i="14"/>
  <c r="AE840" i="14"/>
  <c r="AE839" i="14"/>
  <c r="AE838" i="14"/>
  <c r="AE837" i="14"/>
  <c r="AE836" i="14"/>
  <c r="AE835" i="14"/>
  <c r="AE834" i="14"/>
  <c r="AE833" i="14"/>
  <c r="AE832" i="14"/>
  <c r="AE831" i="14"/>
  <c r="AE830" i="14"/>
  <c r="AE829" i="14"/>
  <c r="AE828" i="14"/>
  <c r="AE827" i="14"/>
  <c r="AE826" i="14"/>
  <c r="AE825" i="14"/>
  <c r="AE824" i="14"/>
  <c r="AE823" i="14"/>
  <c r="AE822" i="14"/>
  <c r="AE821" i="14"/>
  <c r="AE820" i="14"/>
  <c r="AE819" i="14"/>
  <c r="AE818" i="14"/>
  <c r="AE817" i="14"/>
  <c r="AE816" i="14"/>
  <c r="AE815" i="14"/>
  <c r="AE814" i="14"/>
  <c r="AE813" i="14"/>
  <c r="AE812" i="14"/>
  <c r="AE811" i="14"/>
  <c r="AE810" i="14"/>
  <c r="AE809" i="14"/>
  <c r="AE808" i="14"/>
  <c r="AE807" i="14"/>
  <c r="AE806" i="14"/>
  <c r="AE805" i="14"/>
  <c r="AE804" i="14"/>
  <c r="AE803" i="14"/>
  <c r="AE802" i="14"/>
  <c r="AE801" i="14"/>
  <c r="AE800" i="14"/>
  <c r="AE799" i="14"/>
  <c r="AE798" i="14"/>
  <c r="AE797" i="14"/>
  <c r="AE796" i="14"/>
  <c r="AE795" i="14"/>
  <c r="AE794" i="14"/>
  <c r="AE793" i="14"/>
  <c r="AE792" i="14"/>
  <c r="AE791" i="14"/>
  <c r="AE790" i="14"/>
  <c r="AE789" i="14"/>
  <c r="AE788" i="14"/>
  <c r="AE787" i="14"/>
  <c r="AE786" i="14"/>
  <c r="AE785" i="14"/>
  <c r="AE784" i="14"/>
  <c r="AE783" i="14"/>
  <c r="AE782" i="14"/>
  <c r="AE781" i="14"/>
  <c r="AE780" i="14"/>
  <c r="AE779" i="14"/>
  <c r="AE778" i="14"/>
  <c r="AE777" i="14"/>
  <c r="AE776" i="14"/>
  <c r="AE775" i="14"/>
  <c r="AE774" i="14"/>
  <c r="AE773" i="14"/>
  <c r="AE772" i="14"/>
  <c r="AE771" i="14"/>
  <c r="AE770" i="14"/>
  <c r="AE769" i="14"/>
  <c r="AE768" i="14"/>
  <c r="AE767" i="14"/>
  <c r="AE766" i="14"/>
  <c r="AE765" i="14"/>
  <c r="AE764" i="14"/>
  <c r="AE763" i="14"/>
  <c r="AE762" i="14"/>
  <c r="AE761" i="14"/>
  <c r="AE760" i="14"/>
  <c r="AE759" i="14"/>
  <c r="AE758" i="14"/>
  <c r="AE757" i="14"/>
  <c r="AE756" i="14"/>
  <c r="AE755" i="14"/>
  <c r="AE754" i="14"/>
  <c r="AE753" i="14"/>
  <c r="AE752" i="14"/>
  <c r="AE751" i="14"/>
  <c r="AE750" i="14"/>
  <c r="AE749" i="14"/>
  <c r="AE748" i="14"/>
  <c r="AE747" i="14"/>
  <c r="AE746" i="14"/>
  <c r="AE745" i="14"/>
  <c r="AE744" i="14"/>
  <c r="AE743" i="14"/>
  <c r="AE742" i="14"/>
  <c r="AE741" i="14"/>
  <c r="AE740" i="14"/>
  <c r="AE739" i="14"/>
  <c r="AE738" i="14"/>
  <c r="AE737" i="14"/>
  <c r="AE736" i="14"/>
  <c r="AE735" i="14"/>
  <c r="AE734" i="14"/>
  <c r="AE733" i="14"/>
  <c r="AE732" i="14"/>
  <c r="AE731" i="14"/>
  <c r="AE730" i="14"/>
  <c r="AE729" i="14"/>
  <c r="AE728" i="14"/>
  <c r="AE727" i="14"/>
  <c r="AE726" i="14"/>
  <c r="AE725" i="14"/>
  <c r="AE724" i="14"/>
  <c r="AE723" i="14"/>
  <c r="AE722" i="14"/>
  <c r="AE721" i="14"/>
  <c r="AE720" i="14"/>
  <c r="AE719" i="14"/>
  <c r="AE718" i="14"/>
  <c r="AE717" i="14"/>
  <c r="AE716" i="14"/>
  <c r="AE715" i="14"/>
  <c r="AE714" i="14"/>
  <c r="AE713" i="14"/>
  <c r="AE712" i="14"/>
  <c r="AE711" i="14"/>
  <c r="AE710" i="14"/>
  <c r="AE709" i="14"/>
  <c r="AE708" i="14"/>
  <c r="AE707" i="14"/>
  <c r="AE706" i="14"/>
  <c r="AE705" i="14"/>
  <c r="AE704" i="14"/>
  <c r="AE703" i="14"/>
  <c r="AE702" i="14"/>
  <c r="AE701" i="14"/>
  <c r="AE700" i="14"/>
  <c r="AE699" i="14"/>
  <c r="AE698" i="14"/>
  <c r="AE697" i="14"/>
  <c r="AE696" i="14"/>
  <c r="AE695" i="14"/>
  <c r="AE694" i="14"/>
  <c r="AE693" i="14"/>
  <c r="AE692" i="14"/>
  <c r="AE691" i="14"/>
  <c r="AE690" i="14"/>
  <c r="AE689" i="14"/>
  <c r="AE688" i="14"/>
  <c r="AE687" i="14"/>
  <c r="AE686" i="14"/>
  <c r="AE685" i="14"/>
  <c r="AE684" i="14"/>
  <c r="AE683" i="14"/>
  <c r="AE682" i="14"/>
  <c r="AE681" i="14"/>
  <c r="AE680" i="14"/>
  <c r="AE679" i="14"/>
  <c r="AE678" i="14"/>
  <c r="AE677" i="14"/>
  <c r="AE676" i="14"/>
  <c r="AE675" i="14"/>
  <c r="AE674" i="14"/>
  <c r="AE673" i="14"/>
  <c r="AE672" i="14"/>
  <c r="AE671" i="14"/>
  <c r="AE670" i="14"/>
  <c r="AE669" i="14"/>
  <c r="AE668" i="14"/>
  <c r="AE667" i="14"/>
  <c r="AE666" i="14"/>
  <c r="AE665" i="14"/>
  <c r="AE664" i="14"/>
  <c r="AE663" i="14"/>
  <c r="AE662" i="14"/>
  <c r="AE661" i="14"/>
  <c r="AE660" i="14"/>
  <c r="AE659" i="14"/>
  <c r="AE658" i="14"/>
  <c r="AE657" i="14"/>
  <c r="AE656" i="14"/>
  <c r="AE655" i="14"/>
  <c r="AE654" i="14"/>
  <c r="AE653" i="14"/>
  <c r="AE652" i="14"/>
  <c r="AE651" i="14"/>
  <c r="AE650" i="14"/>
  <c r="AE649" i="14"/>
  <c r="AE648" i="14"/>
  <c r="AE647" i="14"/>
  <c r="AE646" i="14"/>
  <c r="AE645" i="14"/>
  <c r="AE644" i="14"/>
  <c r="AE643" i="14"/>
  <c r="AE642" i="14"/>
  <c r="AE641" i="14"/>
  <c r="AE640" i="14"/>
  <c r="AE639" i="14"/>
  <c r="AE638" i="14"/>
  <c r="AE637" i="14"/>
  <c r="AE636" i="14"/>
  <c r="AE635" i="14"/>
  <c r="AE634" i="14"/>
  <c r="AE633" i="14"/>
  <c r="AE632" i="14"/>
  <c r="AE631" i="14"/>
  <c r="AE630" i="14"/>
  <c r="AE629" i="14"/>
  <c r="AE628" i="14"/>
  <c r="AE627" i="14"/>
  <c r="AE626" i="14"/>
  <c r="AE625" i="14"/>
  <c r="AE624" i="14"/>
  <c r="AE623" i="14"/>
  <c r="AE622" i="14"/>
  <c r="AE621" i="14"/>
  <c r="AE620" i="14"/>
  <c r="AE619" i="14"/>
  <c r="AE618" i="14"/>
  <c r="AE617" i="14"/>
  <c r="AE616" i="14"/>
  <c r="AE615" i="14"/>
  <c r="AE614" i="14"/>
  <c r="AE613" i="14"/>
  <c r="AE612" i="14"/>
  <c r="AE611" i="14"/>
  <c r="AE610" i="14"/>
  <c r="AE609" i="14"/>
  <c r="AE608" i="14"/>
  <c r="AE607" i="14"/>
  <c r="AE606" i="14"/>
  <c r="AE605" i="14"/>
  <c r="AE604" i="14"/>
  <c r="AE603" i="14"/>
  <c r="AE602" i="14"/>
  <c r="AE601" i="14"/>
  <c r="AE600" i="14"/>
  <c r="AE599" i="14"/>
  <c r="AE598" i="14"/>
  <c r="AE597" i="14"/>
  <c r="AE596" i="14"/>
  <c r="AE595" i="14"/>
  <c r="AE594" i="14"/>
  <c r="AE593" i="14"/>
  <c r="AE592" i="14"/>
  <c r="AE591" i="14"/>
  <c r="AE590" i="14"/>
  <c r="AE589" i="14"/>
  <c r="AE588" i="14"/>
  <c r="AE587" i="14"/>
  <c r="AE586" i="14"/>
  <c r="AE585" i="14"/>
  <c r="AE584" i="14"/>
  <c r="AE583" i="14"/>
  <c r="AE582" i="14"/>
  <c r="AE581" i="14"/>
  <c r="AE580" i="14"/>
  <c r="AE579" i="14"/>
  <c r="AE578" i="14"/>
  <c r="AE577" i="14"/>
  <c r="AE576" i="14"/>
  <c r="AE575" i="14"/>
  <c r="AE574" i="14"/>
  <c r="AE573" i="14"/>
  <c r="AE572" i="14"/>
  <c r="AE571" i="14"/>
  <c r="AE570" i="14"/>
  <c r="AE569" i="14"/>
  <c r="AE568" i="14"/>
  <c r="AE567" i="14"/>
  <c r="AE566" i="14"/>
  <c r="AE565" i="14"/>
  <c r="AE564" i="14"/>
  <c r="AE563" i="14"/>
  <c r="AE562" i="14"/>
  <c r="AE561" i="14"/>
  <c r="AE560" i="14"/>
  <c r="AE559" i="14"/>
  <c r="AE558" i="14"/>
  <c r="AE557" i="14"/>
  <c r="AE556" i="14"/>
  <c r="AE555" i="14"/>
  <c r="AE554" i="14"/>
  <c r="AE553" i="14"/>
  <c r="AE552" i="14"/>
  <c r="AE551" i="14"/>
  <c r="AE550" i="14"/>
  <c r="AE549" i="14"/>
  <c r="AE548" i="14"/>
  <c r="AE547" i="14"/>
  <c r="AE546" i="14"/>
  <c r="AE545" i="14"/>
  <c r="AE544" i="14"/>
  <c r="AE543" i="14"/>
  <c r="AE542" i="14"/>
  <c r="AE541" i="14"/>
  <c r="AE540" i="14"/>
  <c r="AE539" i="14"/>
  <c r="AE538" i="14"/>
  <c r="AE537" i="14"/>
  <c r="AE536" i="14"/>
  <c r="AE535" i="14"/>
  <c r="AE534" i="14"/>
  <c r="AE533" i="14"/>
  <c r="AE532" i="14"/>
  <c r="AE531" i="14"/>
  <c r="AE530" i="14"/>
  <c r="AE529" i="14"/>
  <c r="AE528" i="14"/>
  <c r="AE527" i="14"/>
  <c r="AE526" i="14"/>
  <c r="AE525" i="14"/>
  <c r="AE524" i="14"/>
  <c r="AE523" i="14"/>
  <c r="AE522" i="14"/>
  <c r="AE521" i="14"/>
  <c r="AE520" i="14"/>
  <c r="AE519" i="14"/>
  <c r="AE518" i="14"/>
  <c r="AE517" i="14"/>
  <c r="AE516" i="14"/>
  <c r="AE515" i="14"/>
  <c r="AE514" i="14"/>
  <c r="AE513" i="14"/>
  <c r="AE512" i="14"/>
  <c r="AE511" i="14"/>
  <c r="AE510" i="14"/>
  <c r="AE509" i="14"/>
  <c r="AE508" i="14"/>
  <c r="AE507" i="14"/>
  <c r="AE506" i="14"/>
  <c r="AE505" i="14"/>
  <c r="AE504" i="14"/>
  <c r="AE503" i="14"/>
  <c r="AE502" i="14"/>
  <c r="AE501" i="14"/>
  <c r="AE500" i="14"/>
  <c r="AE499" i="14"/>
  <c r="AE498" i="14"/>
  <c r="AE497" i="14"/>
  <c r="AE496" i="14"/>
  <c r="AE495" i="14"/>
  <c r="AE494" i="14"/>
  <c r="AE493" i="14"/>
  <c r="AE492" i="14"/>
  <c r="AE491" i="14"/>
  <c r="AE490" i="14"/>
  <c r="AE489" i="14"/>
  <c r="AE488" i="14"/>
  <c r="AE487" i="14"/>
  <c r="AE486" i="14"/>
  <c r="AE485" i="14"/>
  <c r="AE484" i="14"/>
  <c r="AE483" i="14"/>
  <c r="AE482" i="14"/>
  <c r="AE481" i="14"/>
  <c r="AE480" i="14"/>
  <c r="AE479" i="14"/>
  <c r="AE478" i="14"/>
  <c r="AE477" i="14"/>
  <c r="AE476" i="14"/>
  <c r="AE475" i="14"/>
  <c r="AE474" i="14"/>
  <c r="AE473" i="14"/>
  <c r="AE472" i="14"/>
  <c r="AE471" i="14"/>
  <c r="AE470" i="14"/>
  <c r="AE469" i="14"/>
  <c r="AE468" i="14"/>
  <c r="AE467" i="14"/>
  <c r="AE466" i="14"/>
  <c r="AE465" i="14"/>
  <c r="AE464" i="14"/>
  <c r="AE463" i="14"/>
  <c r="AE462" i="14"/>
  <c r="AE461" i="14"/>
  <c r="AE460" i="14"/>
  <c r="AE459" i="14"/>
  <c r="AE458" i="14"/>
  <c r="AE457" i="14"/>
  <c r="AE456" i="14"/>
  <c r="AE455" i="14"/>
  <c r="AE454" i="14"/>
  <c r="AE453" i="14"/>
  <c r="AE452" i="14"/>
  <c r="AE451" i="14"/>
  <c r="AE450" i="14"/>
  <c r="AE449" i="14"/>
  <c r="AE448" i="14"/>
  <c r="AE447" i="14"/>
  <c r="AE446" i="14"/>
  <c r="AE445" i="14"/>
  <c r="AE444" i="14"/>
  <c r="AE443" i="14"/>
  <c r="AE442" i="14"/>
  <c r="AE441" i="14"/>
  <c r="AE440" i="14"/>
  <c r="AE439" i="14"/>
  <c r="AE438" i="14"/>
  <c r="AE437" i="14"/>
  <c r="AE436" i="14"/>
  <c r="AE435" i="14"/>
  <c r="AE434" i="14"/>
  <c r="AE433" i="14"/>
  <c r="AE432" i="14"/>
  <c r="AE431" i="14"/>
  <c r="AE430" i="14"/>
  <c r="AE429" i="14"/>
  <c r="AE428" i="14"/>
  <c r="AE427" i="14"/>
  <c r="AE426" i="14"/>
  <c r="AE425" i="14"/>
  <c r="AE424" i="14"/>
  <c r="AE423" i="14"/>
  <c r="AE422" i="14"/>
  <c r="AE421" i="14"/>
  <c r="AE420" i="14"/>
  <c r="AE419" i="14"/>
  <c r="AE418" i="14"/>
  <c r="AE417" i="14"/>
  <c r="AE416" i="14"/>
  <c r="AE415" i="14"/>
  <c r="AE414" i="14"/>
  <c r="AE413" i="14"/>
  <c r="AE412" i="14"/>
  <c r="AE411" i="14"/>
  <c r="AE410" i="14"/>
  <c r="AE409" i="14"/>
  <c r="AE408" i="14"/>
  <c r="AE407" i="14"/>
  <c r="AE406" i="14"/>
  <c r="AE405" i="14"/>
  <c r="AE404" i="14"/>
  <c r="AE403" i="14"/>
  <c r="AE402" i="14"/>
  <c r="AE401" i="14"/>
  <c r="AE400" i="14"/>
  <c r="AE399" i="14"/>
  <c r="AE398" i="14"/>
  <c r="AE397" i="14"/>
  <c r="AE396" i="14"/>
  <c r="AE395" i="14"/>
  <c r="AE394" i="14"/>
  <c r="AE393" i="14"/>
  <c r="AE392" i="14"/>
  <c r="AE391" i="14"/>
  <c r="AE390" i="14"/>
  <c r="AE389" i="14"/>
  <c r="AE388" i="14"/>
  <c r="AE387" i="14"/>
  <c r="AE386" i="14"/>
  <c r="AE385" i="14"/>
  <c r="AE384" i="14"/>
  <c r="AE383" i="14"/>
  <c r="AE382" i="14"/>
  <c r="AE381" i="14"/>
  <c r="AE380" i="14"/>
  <c r="AE379" i="14"/>
  <c r="AE378" i="14"/>
  <c r="AE377" i="14"/>
  <c r="AE376" i="14"/>
  <c r="AE375" i="14"/>
  <c r="AE374" i="14"/>
  <c r="AE373" i="14"/>
  <c r="AE372" i="14"/>
  <c r="AE371" i="14"/>
  <c r="AE370" i="14"/>
  <c r="AE369" i="14"/>
  <c r="AE368" i="14"/>
  <c r="AE367" i="14"/>
  <c r="AE366" i="14"/>
  <c r="AE365" i="14"/>
  <c r="AE364" i="14"/>
  <c r="AE363" i="14"/>
  <c r="AE362" i="14"/>
  <c r="AE361" i="14"/>
  <c r="AE360" i="14"/>
  <c r="AE359" i="14"/>
  <c r="AE358" i="14"/>
  <c r="AE357" i="14"/>
  <c r="AE356" i="14"/>
  <c r="AE355" i="14"/>
  <c r="AE354" i="14"/>
  <c r="AE353" i="14"/>
  <c r="AE352" i="14"/>
  <c r="AE351" i="14"/>
  <c r="AE350" i="14"/>
  <c r="AE349" i="14"/>
  <c r="AE348" i="14"/>
  <c r="AE347" i="14"/>
  <c r="AE346" i="14"/>
  <c r="AE345" i="14"/>
  <c r="AE344" i="14"/>
  <c r="AE343" i="14"/>
  <c r="AE342" i="14"/>
  <c r="AE341" i="14"/>
  <c r="AE340" i="14"/>
  <c r="AE339" i="14"/>
  <c r="AE338" i="14"/>
  <c r="AE337" i="14"/>
  <c r="AE336" i="14"/>
  <c r="AE335" i="14"/>
  <c r="AE334" i="14"/>
  <c r="AE333" i="14"/>
  <c r="AE332" i="14"/>
  <c r="AE331" i="14"/>
  <c r="AE330" i="14"/>
  <c r="AE329" i="14"/>
  <c r="AE328" i="14"/>
  <c r="AE327" i="14"/>
  <c r="AE326" i="14"/>
  <c r="AE325" i="14"/>
  <c r="AE324" i="14"/>
  <c r="AE323" i="14"/>
  <c r="AE322" i="14"/>
  <c r="AE321" i="14"/>
  <c r="AE320" i="14"/>
  <c r="AE319" i="14"/>
  <c r="AE318" i="14"/>
  <c r="AE317" i="14"/>
  <c r="AE316" i="14"/>
  <c r="AE315" i="14"/>
  <c r="AE314" i="14"/>
  <c r="AE313" i="14"/>
  <c r="AE312" i="14"/>
  <c r="AE311" i="14"/>
  <c r="AE310" i="14"/>
  <c r="AE309" i="14"/>
  <c r="AE308" i="14"/>
  <c r="AE307" i="14"/>
  <c r="AE306" i="14"/>
  <c r="AE305" i="14"/>
  <c r="AE304" i="14"/>
  <c r="AE303" i="14"/>
  <c r="AE302" i="14"/>
  <c r="AE301" i="14"/>
  <c r="AE300" i="14"/>
  <c r="AE299" i="14"/>
  <c r="AE298" i="14"/>
  <c r="AE297" i="14"/>
  <c r="AE296" i="14"/>
  <c r="AE295" i="14"/>
  <c r="AE294" i="14"/>
  <c r="AE293" i="14"/>
  <c r="AE292" i="14"/>
  <c r="AE291" i="14"/>
  <c r="AE290" i="14"/>
  <c r="AE289" i="14"/>
  <c r="AE288" i="14"/>
  <c r="AE287" i="14"/>
  <c r="AE286" i="14"/>
  <c r="AE285" i="14"/>
  <c r="AE284" i="14"/>
  <c r="AE283" i="14"/>
  <c r="AE282" i="14"/>
  <c r="AE281" i="14"/>
  <c r="AE280" i="14"/>
  <c r="AE279" i="14"/>
  <c r="AE278" i="14"/>
  <c r="AE277" i="14"/>
  <c r="AE276" i="14"/>
  <c r="AE275" i="14"/>
  <c r="AE274" i="14"/>
  <c r="AE273" i="14"/>
  <c r="AE272" i="14"/>
  <c r="AE271" i="14"/>
  <c r="AE270" i="14"/>
  <c r="AE269" i="14"/>
  <c r="AE268" i="14"/>
  <c r="AE267" i="14"/>
  <c r="AE266" i="14"/>
  <c r="AE265" i="14"/>
  <c r="AE264" i="14"/>
  <c r="AE263" i="14"/>
  <c r="AE262" i="14"/>
  <c r="AE261" i="14"/>
  <c r="AE260" i="14"/>
  <c r="AE259" i="14"/>
  <c r="AE258" i="14"/>
  <c r="AE257" i="14"/>
  <c r="AE256" i="14"/>
  <c r="AE255" i="14"/>
  <c r="AE254" i="14"/>
  <c r="AE253" i="14"/>
  <c r="AE252" i="14"/>
  <c r="AE251" i="14"/>
  <c r="AE250" i="14"/>
  <c r="AE249" i="14"/>
  <c r="AE248" i="14"/>
  <c r="AE247" i="14"/>
  <c r="AE246" i="14"/>
  <c r="AE245" i="14"/>
  <c r="AE244" i="14"/>
  <c r="AE243" i="14"/>
  <c r="AE242" i="14"/>
  <c r="AE241" i="14"/>
  <c r="AE240" i="14"/>
  <c r="AE239" i="14"/>
  <c r="AE238" i="14"/>
  <c r="AE237" i="14"/>
  <c r="AE236" i="14"/>
  <c r="AE235" i="14"/>
  <c r="AE234" i="14"/>
  <c r="AE233" i="14"/>
  <c r="AE232" i="14"/>
  <c r="AE231" i="14"/>
  <c r="AE230" i="14"/>
  <c r="AE229" i="14"/>
  <c r="AE228" i="14"/>
  <c r="AE227" i="14"/>
  <c r="AE226" i="14"/>
  <c r="AE225" i="14"/>
  <c r="AE224" i="14"/>
  <c r="AE223" i="14"/>
  <c r="AE222" i="14"/>
  <c r="AE221" i="14"/>
  <c r="AE220" i="14"/>
  <c r="AE219" i="14"/>
  <c r="AE218" i="14"/>
  <c r="AE217" i="14"/>
  <c r="AE216" i="14"/>
  <c r="AE215" i="14"/>
  <c r="AE214" i="14"/>
  <c r="AE213" i="14"/>
  <c r="AE212" i="14"/>
  <c r="AE211" i="14"/>
  <c r="AE210" i="14"/>
  <c r="AE209" i="14"/>
  <c r="AE208" i="14"/>
  <c r="AE207" i="14"/>
  <c r="AE206" i="14"/>
  <c r="AE205" i="14"/>
  <c r="AE204" i="14"/>
  <c r="AE203" i="14"/>
  <c r="AE202" i="14"/>
  <c r="AE201" i="14"/>
  <c r="AE200" i="14"/>
  <c r="AE199" i="14"/>
  <c r="AE198" i="14"/>
  <c r="AE197" i="14"/>
  <c r="AE196" i="14"/>
  <c r="AE195" i="14"/>
  <c r="AE194" i="14"/>
  <c r="AE193" i="14"/>
  <c r="AE192" i="14"/>
  <c r="AE191" i="14"/>
  <c r="AE190" i="14"/>
  <c r="AE189" i="14"/>
  <c r="AE188" i="14"/>
  <c r="AE187" i="14"/>
  <c r="AE186" i="14"/>
  <c r="AE185" i="14"/>
  <c r="AE184" i="14"/>
  <c r="AE183" i="14"/>
  <c r="AE182" i="14"/>
  <c r="AE181" i="14"/>
  <c r="AE180" i="14"/>
  <c r="AE179" i="14"/>
  <c r="AE178" i="14"/>
  <c r="AE177" i="14"/>
  <c r="AE176" i="14"/>
  <c r="AE175" i="14"/>
  <c r="AE174" i="14"/>
  <c r="AE173" i="14"/>
  <c r="AE172" i="14"/>
  <c r="AE171" i="14"/>
  <c r="AE170" i="14"/>
  <c r="AE169" i="14"/>
  <c r="AE168" i="14"/>
  <c r="AE167" i="14"/>
  <c r="AE166" i="14"/>
  <c r="AE165" i="14"/>
  <c r="AE164" i="14"/>
  <c r="AE163" i="14"/>
  <c r="AE162" i="14"/>
  <c r="AE161" i="14"/>
  <c r="AE160" i="14"/>
  <c r="AE159" i="14"/>
  <c r="AE158" i="14"/>
  <c r="AE157" i="14"/>
  <c r="AE156" i="14"/>
  <c r="AE155" i="14"/>
  <c r="AE154" i="14"/>
  <c r="AE153" i="14"/>
  <c r="AE152" i="14"/>
  <c r="AE151" i="14"/>
  <c r="AE150" i="14"/>
  <c r="AE149" i="14"/>
  <c r="AE148" i="14"/>
  <c r="AE147" i="14"/>
  <c r="AE146" i="14"/>
  <c r="AE145" i="14"/>
  <c r="AE144" i="14"/>
  <c r="AE143" i="14"/>
  <c r="AE142" i="14"/>
  <c r="AE141" i="14"/>
  <c r="AE140" i="14"/>
  <c r="AE139" i="14"/>
  <c r="AE138" i="14"/>
  <c r="AE137" i="14"/>
  <c r="AE136" i="14"/>
  <c r="AE135" i="14"/>
  <c r="AE134" i="14"/>
  <c r="AE133" i="14"/>
  <c r="AE132" i="14"/>
  <c r="AE131" i="14"/>
  <c r="AE130" i="14"/>
  <c r="AE129" i="14"/>
  <c r="AE128" i="14"/>
  <c r="AE127" i="14"/>
  <c r="AE126" i="14"/>
  <c r="AE125" i="14"/>
  <c r="AE124" i="14"/>
  <c r="AE123" i="14"/>
  <c r="AE122" i="14"/>
  <c r="AE121" i="14"/>
  <c r="AE120" i="14"/>
  <c r="AE119" i="14"/>
  <c r="AE118" i="14"/>
  <c r="AE117" i="14"/>
  <c r="AE116" i="14"/>
  <c r="AE115" i="14"/>
  <c r="AE114" i="14"/>
  <c r="AE113" i="14"/>
  <c r="AE112" i="14"/>
  <c r="AE111" i="14"/>
  <c r="AE110" i="14"/>
  <c r="AE109" i="14"/>
  <c r="AE108" i="14"/>
  <c r="AE107" i="14"/>
  <c r="AE106" i="14"/>
  <c r="AE105" i="14"/>
  <c r="AE104" i="14"/>
  <c r="AE103" i="14"/>
  <c r="AE102" i="14"/>
  <c r="AE101" i="14"/>
  <c r="AE100" i="14"/>
  <c r="AE99" i="14"/>
  <c r="AE98" i="14"/>
  <c r="AE97" i="14"/>
  <c r="AE96" i="14"/>
  <c r="AE95" i="14"/>
  <c r="AE94" i="14"/>
  <c r="AE93" i="14"/>
  <c r="AE92" i="14"/>
  <c r="AE91" i="14"/>
  <c r="AE90" i="14"/>
  <c r="AE89" i="14"/>
  <c r="AE88" i="14"/>
  <c r="AE87" i="14"/>
  <c r="AE86" i="14"/>
  <c r="AE85" i="14"/>
  <c r="AE84" i="14"/>
  <c r="AE83" i="14"/>
  <c r="AE82" i="14"/>
  <c r="AE81" i="14"/>
  <c r="AE80" i="14"/>
  <c r="AE79" i="14"/>
  <c r="AE78" i="14"/>
  <c r="AE77" i="14"/>
  <c r="AE76" i="14"/>
  <c r="AE75" i="14"/>
  <c r="AE74" i="14"/>
  <c r="AE73" i="14"/>
  <c r="AE72" i="14"/>
  <c r="AE71" i="14"/>
  <c r="AE70" i="14"/>
  <c r="AE69" i="14"/>
  <c r="AE68" i="14"/>
  <c r="AE67" i="14"/>
  <c r="AE66" i="14"/>
  <c r="AE65" i="14"/>
  <c r="AE64" i="14"/>
  <c r="AE63" i="14"/>
  <c r="AE62" i="14"/>
  <c r="AE61" i="14"/>
  <c r="AE60" i="14"/>
  <c r="AE59" i="14"/>
  <c r="AE58" i="14"/>
  <c r="AE57" i="14"/>
  <c r="AE56" i="14"/>
  <c r="AE55" i="14"/>
  <c r="AE54" i="14"/>
  <c r="AE53" i="14"/>
  <c r="AE52" i="14"/>
  <c r="AE51" i="14"/>
  <c r="AE50" i="14"/>
  <c r="AE49" i="14"/>
  <c r="AE48" i="14"/>
  <c r="AE47" i="14"/>
  <c r="AE46" i="14"/>
  <c r="AE45" i="14"/>
  <c r="AE44" i="14"/>
  <c r="AE43" i="14"/>
  <c r="AE42" i="14"/>
  <c r="AE41" i="14"/>
  <c r="AE40" i="14"/>
  <c r="AE39" i="14"/>
  <c r="AE38" i="14"/>
  <c r="AE37" i="14"/>
  <c r="AE36" i="14"/>
  <c r="AE35" i="14"/>
  <c r="AE34" i="14"/>
  <c r="AE33" i="14"/>
  <c r="AE32" i="14"/>
  <c r="AE31" i="14"/>
  <c r="AE30" i="14"/>
  <c r="AE29" i="14"/>
  <c r="AE28" i="14"/>
  <c r="AE27" i="14"/>
  <c r="AE26" i="14"/>
  <c r="AE25" i="14"/>
  <c r="AE24" i="14"/>
  <c r="AE23" i="14"/>
  <c r="AE22" i="14"/>
  <c r="AE21" i="14"/>
  <c r="AE20" i="14"/>
  <c r="AE19" i="14"/>
  <c r="AE18" i="14"/>
  <c r="AF15" i="14"/>
  <c r="AG15" i="14"/>
  <c r="AH15" i="14"/>
  <c r="AI15" i="14"/>
  <c r="AJ15" i="14"/>
  <c r="AK15" i="14"/>
  <c r="AE15" i="14"/>
  <c r="AD18" i="14"/>
  <c r="AD19" i="14" s="1"/>
  <c r="AD20" i="14" s="1"/>
  <c r="AD21" i="14" s="1"/>
  <c r="AD22" i="14" s="1"/>
  <c r="AD23" i="14" s="1"/>
  <c r="AD24" i="14" s="1"/>
  <c r="AD25" i="14" s="1"/>
  <c r="AD26" i="14" s="1"/>
  <c r="AD27" i="14" s="1"/>
  <c r="AD28" i="14" s="1"/>
  <c r="AD29" i="14" s="1"/>
  <c r="AD30" i="14" s="1"/>
  <c r="AD31" i="14" s="1"/>
  <c r="AD32" i="14" s="1"/>
  <c r="AD33" i="14" s="1"/>
  <c r="AD34" i="14" s="1"/>
  <c r="AD35" i="14" s="1"/>
  <c r="AD36" i="14" s="1"/>
  <c r="AD37" i="14" s="1"/>
  <c r="AD38" i="14" s="1"/>
  <c r="AD39" i="14" s="1"/>
  <c r="AD40" i="14" s="1"/>
  <c r="AD41" i="14" s="1"/>
  <c r="AD42" i="14" s="1"/>
  <c r="AD43" i="14" s="1"/>
  <c r="AD44" i="14" s="1"/>
  <c r="AD45" i="14" s="1"/>
  <c r="AD46" i="14" s="1"/>
  <c r="AD47" i="14" s="1"/>
  <c r="AD48" i="14" s="1"/>
  <c r="AD49" i="14" s="1"/>
  <c r="AD50" i="14" s="1"/>
  <c r="AD51" i="14" s="1"/>
  <c r="AD52" i="14" s="1"/>
  <c r="AD53" i="14" s="1"/>
  <c r="AD54" i="14" s="1"/>
  <c r="AD55" i="14" s="1"/>
  <c r="AD56" i="14" s="1"/>
  <c r="AD57" i="14" s="1"/>
  <c r="AD58" i="14" s="1"/>
  <c r="AD59" i="14" s="1"/>
  <c r="AD60" i="14" s="1"/>
  <c r="AD61" i="14" s="1"/>
  <c r="AD62" i="14" s="1"/>
  <c r="AD63" i="14" s="1"/>
  <c r="AD64" i="14" s="1"/>
  <c r="AD65" i="14" s="1"/>
  <c r="AD66" i="14" s="1"/>
  <c r="AD67" i="14" s="1"/>
  <c r="AD68" i="14" s="1"/>
  <c r="AD69" i="14" s="1"/>
  <c r="AD70" i="14" s="1"/>
  <c r="AD71" i="14" s="1"/>
  <c r="AD72" i="14" s="1"/>
  <c r="AD73" i="14" s="1"/>
  <c r="AD74" i="14" s="1"/>
  <c r="AD75" i="14" s="1"/>
  <c r="AD76" i="14" s="1"/>
  <c r="AD77" i="14" s="1"/>
  <c r="AD78" i="14" s="1"/>
  <c r="AD79" i="14" s="1"/>
  <c r="AD80" i="14" s="1"/>
  <c r="AD81" i="14" s="1"/>
  <c r="AD82" i="14" s="1"/>
  <c r="AD83" i="14" s="1"/>
  <c r="AD84" i="14" s="1"/>
  <c r="AD85" i="14" s="1"/>
  <c r="AD86" i="14" s="1"/>
  <c r="AD87" i="14" s="1"/>
  <c r="AD88" i="14" s="1"/>
  <c r="AD89" i="14" s="1"/>
  <c r="AD90" i="14" s="1"/>
  <c r="AD91" i="14" s="1"/>
  <c r="AD92" i="14" s="1"/>
  <c r="AD93" i="14" s="1"/>
  <c r="AD94" i="14" s="1"/>
  <c r="AD95" i="14" s="1"/>
  <c r="AD96" i="14" s="1"/>
  <c r="AD97" i="14" s="1"/>
  <c r="AD98" i="14" s="1"/>
  <c r="AD99" i="14" s="1"/>
  <c r="AD100" i="14" s="1"/>
  <c r="AD101" i="14" s="1"/>
  <c r="AD102" i="14" s="1"/>
  <c r="AD103" i="14" s="1"/>
  <c r="AD104" i="14" s="1"/>
  <c r="AD105" i="14" s="1"/>
  <c r="AD106" i="14" s="1"/>
  <c r="AD107" i="14" s="1"/>
  <c r="AD108" i="14" s="1"/>
  <c r="AD109" i="14" s="1"/>
  <c r="AD110" i="14" s="1"/>
  <c r="AD111" i="14" s="1"/>
  <c r="AD112" i="14" s="1"/>
  <c r="AD113" i="14" s="1"/>
  <c r="AD114" i="14" s="1"/>
  <c r="AD115" i="14" s="1"/>
  <c r="AD116" i="14" s="1"/>
  <c r="AD117" i="14" s="1"/>
  <c r="AD118" i="14" s="1"/>
  <c r="AD119" i="14" s="1"/>
  <c r="AD120" i="14" s="1"/>
  <c r="AD121" i="14" s="1"/>
  <c r="AD122" i="14" s="1"/>
  <c r="AD123" i="14" s="1"/>
  <c r="AD124" i="14" s="1"/>
  <c r="AD125" i="14" s="1"/>
  <c r="AD126" i="14" s="1"/>
  <c r="AD127" i="14" s="1"/>
  <c r="AD128" i="14" s="1"/>
  <c r="AD129" i="14" s="1"/>
  <c r="AD130" i="14" s="1"/>
  <c r="AD131" i="14" s="1"/>
  <c r="AD132" i="14" s="1"/>
  <c r="AD133" i="14" s="1"/>
  <c r="AD134" i="14" s="1"/>
  <c r="AD135" i="14" s="1"/>
  <c r="AD136" i="14" s="1"/>
  <c r="AD137" i="14" s="1"/>
  <c r="AD138" i="14" s="1"/>
  <c r="AD139" i="14" s="1"/>
  <c r="AD140" i="14" s="1"/>
  <c r="AD141" i="14" s="1"/>
  <c r="AD142" i="14" s="1"/>
  <c r="AD143" i="14" s="1"/>
  <c r="AD144" i="14" s="1"/>
  <c r="AD145" i="14" s="1"/>
  <c r="AD146" i="14" s="1"/>
  <c r="AD147" i="14" s="1"/>
  <c r="AD148" i="14" s="1"/>
  <c r="AD149" i="14" s="1"/>
  <c r="AD150" i="14" s="1"/>
  <c r="AD151" i="14" s="1"/>
  <c r="AD152" i="14" s="1"/>
  <c r="AD153" i="14" s="1"/>
  <c r="AD154" i="14" s="1"/>
  <c r="AD155" i="14" s="1"/>
  <c r="AD156" i="14" s="1"/>
  <c r="AD157" i="14" s="1"/>
  <c r="AD158" i="14" s="1"/>
  <c r="AD159" i="14" s="1"/>
  <c r="AD160" i="14" s="1"/>
  <c r="AD161" i="14" s="1"/>
  <c r="AD162" i="14" s="1"/>
  <c r="AD163" i="14" s="1"/>
  <c r="AD164" i="14" s="1"/>
  <c r="AD165" i="14" s="1"/>
  <c r="AD166" i="14" s="1"/>
  <c r="AD167" i="14" s="1"/>
  <c r="AD168" i="14" s="1"/>
  <c r="AD169" i="14" s="1"/>
  <c r="AD170" i="14" s="1"/>
  <c r="AD171" i="14" s="1"/>
  <c r="AD172" i="14" s="1"/>
  <c r="AD173" i="14" s="1"/>
  <c r="AD174" i="14" s="1"/>
  <c r="AD175" i="14" s="1"/>
  <c r="AD176" i="14" s="1"/>
  <c r="AD177" i="14" s="1"/>
  <c r="AD178" i="14" s="1"/>
  <c r="AD179" i="14" s="1"/>
  <c r="AD180" i="14" s="1"/>
  <c r="AD181" i="14" s="1"/>
  <c r="AD182" i="14" s="1"/>
  <c r="AD183" i="14" s="1"/>
  <c r="AD184" i="14" s="1"/>
  <c r="AD185" i="14" s="1"/>
  <c r="AD186" i="14" s="1"/>
  <c r="AD187" i="14" s="1"/>
  <c r="AD188" i="14" s="1"/>
  <c r="AD189" i="14" s="1"/>
  <c r="AD190" i="14" s="1"/>
  <c r="AD191" i="14" s="1"/>
  <c r="AD192" i="14" s="1"/>
  <c r="AD193" i="14" s="1"/>
  <c r="AD194" i="14" s="1"/>
  <c r="AD195" i="14" s="1"/>
  <c r="AD196" i="14" s="1"/>
  <c r="AD197" i="14" s="1"/>
  <c r="AD198" i="14" s="1"/>
  <c r="AD199" i="14" s="1"/>
  <c r="AD200" i="14" s="1"/>
  <c r="AD201" i="14" s="1"/>
  <c r="AD202" i="14" s="1"/>
  <c r="AD203" i="14" s="1"/>
  <c r="AD204" i="14" s="1"/>
  <c r="AD205" i="14" s="1"/>
  <c r="AD206" i="14" s="1"/>
  <c r="AD207" i="14" s="1"/>
  <c r="AD208" i="14" s="1"/>
  <c r="AD209" i="14" s="1"/>
  <c r="AD210" i="14" s="1"/>
  <c r="AD211" i="14" s="1"/>
  <c r="AD212" i="14" s="1"/>
  <c r="AD213" i="14" s="1"/>
  <c r="AD214" i="14" s="1"/>
  <c r="AD215" i="14" s="1"/>
  <c r="AD216" i="14" s="1"/>
  <c r="AD217" i="14" s="1"/>
  <c r="AD218" i="14" s="1"/>
  <c r="AD219" i="14" s="1"/>
  <c r="AD220" i="14" s="1"/>
  <c r="AD221" i="14" s="1"/>
  <c r="AD222" i="14" s="1"/>
  <c r="AD223" i="14" s="1"/>
  <c r="AD224" i="14" s="1"/>
  <c r="AD225" i="14" s="1"/>
  <c r="AD226" i="14" s="1"/>
  <c r="AD227" i="14" s="1"/>
  <c r="AD228" i="14" s="1"/>
  <c r="AD229" i="14" s="1"/>
  <c r="AD230" i="14" s="1"/>
  <c r="AD231" i="14" s="1"/>
  <c r="AD232" i="14" s="1"/>
  <c r="AD233" i="14" s="1"/>
  <c r="AD234" i="14" s="1"/>
  <c r="AD235" i="14" s="1"/>
  <c r="AD236" i="14" s="1"/>
  <c r="AD237" i="14" s="1"/>
  <c r="AD238" i="14" s="1"/>
  <c r="AD239" i="14" s="1"/>
  <c r="AD240" i="14" s="1"/>
  <c r="AD241" i="14" s="1"/>
  <c r="AD242" i="14" s="1"/>
  <c r="AD243" i="14" s="1"/>
  <c r="AD244" i="14" s="1"/>
  <c r="AD245" i="14" s="1"/>
  <c r="AD246" i="14" s="1"/>
  <c r="AD247" i="14" s="1"/>
  <c r="AD248" i="14" s="1"/>
  <c r="AD249" i="14" s="1"/>
  <c r="AD250" i="14" s="1"/>
  <c r="AD251" i="14" s="1"/>
  <c r="AD252" i="14" s="1"/>
  <c r="AD253" i="14" s="1"/>
  <c r="AD254" i="14" s="1"/>
  <c r="AD255" i="14" s="1"/>
  <c r="AD256" i="14" s="1"/>
  <c r="AD257" i="14" s="1"/>
  <c r="AD258" i="14" s="1"/>
  <c r="AD259" i="14" s="1"/>
  <c r="AD260" i="14" s="1"/>
  <c r="AD261" i="14" s="1"/>
  <c r="AD262" i="14" s="1"/>
  <c r="AD263" i="14" s="1"/>
  <c r="AD264" i="14" s="1"/>
  <c r="AD265" i="14" s="1"/>
  <c r="AD266" i="14" s="1"/>
  <c r="AD267" i="14" s="1"/>
  <c r="AD268" i="14" s="1"/>
  <c r="AD269" i="14" s="1"/>
  <c r="AD270" i="14" s="1"/>
  <c r="AD271" i="14" s="1"/>
  <c r="AD272" i="14" s="1"/>
  <c r="AD273" i="14" s="1"/>
  <c r="AD274" i="14" s="1"/>
  <c r="AD275" i="14" s="1"/>
  <c r="AD276" i="14" s="1"/>
  <c r="AD277" i="14" s="1"/>
  <c r="AD278" i="14" s="1"/>
  <c r="AD279" i="14" s="1"/>
  <c r="AD280" i="14" s="1"/>
  <c r="AD281" i="14" s="1"/>
  <c r="AD282" i="14" s="1"/>
  <c r="AD283" i="14" s="1"/>
  <c r="AD284" i="14" s="1"/>
  <c r="AD285" i="14" s="1"/>
  <c r="AD286" i="14" s="1"/>
  <c r="AD287" i="14" s="1"/>
  <c r="AD288" i="14" s="1"/>
  <c r="AD289" i="14" s="1"/>
  <c r="AD290" i="14" s="1"/>
  <c r="AD291" i="14" s="1"/>
  <c r="AD292" i="14" s="1"/>
  <c r="AD293" i="14" s="1"/>
  <c r="AD294" i="14" s="1"/>
  <c r="AD295" i="14" s="1"/>
  <c r="AD296" i="14" s="1"/>
  <c r="AD297" i="14" s="1"/>
  <c r="AD298" i="14" s="1"/>
  <c r="AD299" i="14" s="1"/>
  <c r="AD300" i="14" s="1"/>
  <c r="AD301" i="14" s="1"/>
  <c r="AD302" i="14" s="1"/>
  <c r="AD303" i="14" s="1"/>
  <c r="AD304" i="14" s="1"/>
  <c r="AD305" i="14" s="1"/>
  <c r="AD306" i="14" s="1"/>
  <c r="AD307" i="14" s="1"/>
  <c r="AD308" i="14" s="1"/>
  <c r="AD309" i="14" s="1"/>
  <c r="AD310" i="14" s="1"/>
  <c r="AD311" i="14" s="1"/>
  <c r="AD312" i="14" s="1"/>
  <c r="AD313" i="14" s="1"/>
  <c r="AD314" i="14" s="1"/>
  <c r="AD315" i="14" s="1"/>
  <c r="AD316" i="14" s="1"/>
  <c r="AD317" i="14" s="1"/>
  <c r="AD318" i="14" s="1"/>
  <c r="AD319" i="14" s="1"/>
  <c r="AD320" i="14" s="1"/>
  <c r="AD321" i="14" s="1"/>
  <c r="AD322" i="14" s="1"/>
  <c r="AD323" i="14" s="1"/>
  <c r="AD324" i="14" s="1"/>
  <c r="AD325" i="14" s="1"/>
  <c r="AD326" i="14" s="1"/>
  <c r="AD327" i="14" s="1"/>
  <c r="AD328" i="14" s="1"/>
  <c r="AD329" i="14" s="1"/>
  <c r="AD330" i="14" s="1"/>
  <c r="AD331" i="14" s="1"/>
  <c r="AD332" i="14" s="1"/>
  <c r="AD333" i="14" s="1"/>
  <c r="AD334" i="14" s="1"/>
  <c r="AD335" i="14" s="1"/>
  <c r="AD336" i="14" s="1"/>
  <c r="AD337" i="14" s="1"/>
  <c r="AD338" i="14" s="1"/>
  <c r="AD339" i="14" s="1"/>
  <c r="AD340" i="14" s="1"/>
  <c r="AD341" i="14" s="1"/>
  <c r="AD342" i="14" s="1"/>
  <c r="AD343" i="14" s="1"/>
  <c r="AD344" i="14" s="1"/>
  <c r="AD345" i="14" s="1"/>
  <c r="AD346" i="14" s="1"/>
  <c r="AD347" i="14" s="1"/>
  <c r="AD348" i="14" s="1"/>
  <c r="AD349" i="14" s="1"/>
  <c r="AD350" i="14" s="1"/>
  <c r="AD351" i="14" s="1"/>
  <c r="AD352" i="14" s="1"/>
  <c r="AD353" i="14" s="1"/>
  <c r="AD354" i="14" s="1"/>
  <c r="AD355" i="14" s="1"/>
  <c r="AD356" i="14" s="1"/>
  <c r="AD357" i="14" s="1"/>
  <c r="AD358" i="14" s="1"/>
  <c r="AD359" i="14" s="1"/>
  <c r="AD360" i="14" s="1"/>
  <c r="AD361" i="14" s="1"/>
  <c r="AD362" i="14" s="1"/>
  <c r="AD363" i="14" s="1"/>
  <c r="AD364" i="14" s="1"/>
  <c r="AD365" i="14" s="1"/>
  <c r="AD366" i="14" s="1"/>
  <c r="AD367" i="14" s="1"/>
  <c r="AD368" i="14" s="1"/>
  <c r="AD369" i="14" s="1"/>
  <c r="AD370" i="14" s="1"/>
  <c r="AD371" i="14" s="1"/>
  <c r="AD372" i="14" s="1"/>
  <c r="AD373" i="14" s="1"/>
  <c r="AD374" i="14" s="1"/>
  <c r="AD375" i="14" s="1"/>
  <c r="AD376" i="14" s="1"/>
  <c r="AD377" i="14" s="1"/>
  <c r="AD378" i="14" s="1"/>
  <c r="AD379" i="14" s="1"/>
  <c r="AD380" i="14" s="1"/>
  <c r="AD381" i="14" s="1"/>
  <c r="AD382" i="14" s="1"/>
  <c r="AD383" i="14" s="1"/>
  <c r="AD384" i="14" s="1"/>
  <c r="AD385" i="14" s="1"/>
  <c r="AD386" i="14" s="1"/>
  <c r="AD387" i="14" s="1"/>
  <c r="AD388" i="14" s="1"/>
  <c r="AD389" i="14" s="1"/>
  <c r="AD390" i="14" s="1"/>
  <c r="AD391" i="14" s="1"/>
  <c r="AD392" i="14" s="1"/>
  <c r="AD393" i="14" s="1"/>
  <c r="AD394" i="14" s="1"/>
  <c r="AD395" i="14" s="1"/>
  <c r="AD396" i="14" s="1"/>
  <c r="AD397" i="14" s="1"/>
  <c r="AD398" i="14" s="1"/>
  <c r="AD399" i="14" s="1"/>
  <c r="AD400" i="14" s="1"/>
  <c r="AD401" i="14" s="1"/>
  <c r="AD402" i="14" s="1"/>
  <c r="AD403" i="14" s="1"/>
  <c r="AD404" i="14" s="1"/>
  <c r="AD405" i="14" s="1"/>
  <c r="AD406" i="14" s="1"/>
  <c r="AD407" i="14" s="1"/>
  <c r="AD408" i="14" s="1"/>
  <c r="AD409" i="14" s="1"/>
  <c r="AD410" i="14" s="1"/>
  <c r="AD411" i="14" s="1"/>
  <c r="AD412" i="14" s="1"/>
  <c r="AD413" i="14" s="1"/>
  <c r="AD414" i="14" s="1"/>
  <c r="AD415" i="14" s="1"/>
  <c r="AD416" i="14" s="1"/>
  <c r="AD417" i="14" s="1"/>
  <c r="AD418" i="14" s="1"/>
  <c r="AD419" i="14" s="1"/>
  <c r="AD420" i="14" s="1"/>
  <c r="AD421" i="14" s="1"/>
  <c r="AD422" i="14" s="1"/>
  <c r="AD423" i="14" s="1"/>
  <c r="AD424" i="14" s="1"/>
  <c r="AD425" i="14" s="1"/>
  <c r="AD426" i="14" s="1"/>
  <c r="AD427" i="14" s="1"/>
  <c r="AD428" i="14" s="1"/>
  <c r="AD429" i="14" s="1"/>
  <c r="AD430" i="14" s="1"/>
  <c r="AD431" i="14" s="1"/>
  <c r="AD432" i="14" s="1"/>
  <c r="AD433" i="14" s="1"/>
  <c r="AD434" i="14" s="1"/>
  <c r="AD435" i="14" s="1"/>
  <c r="AD436" i="14" s="1"/>
  <c r="AD437" i="14" s="1"/>
  <c r="AD438" i="14" s="1"/>
  <c r="AD439" i="14" s="1"/>
  <c r="AD440" i="14" s="1"/>
  <c r="AD441" i="14" s="1"/>
  <c r="AD442" i="14" s="1"/>
  <c r="AD443" i="14" s="1"/>
  <c r="AD444" i="14" s="1"/>
  <c r="AD445" i="14" s="1"/>
  <c r="AD446" i="14" s="1"/>
  <c r="AD447" i="14" s="1"/>
  <c r="AD448" i="14" s="1"/>
  <c r="AD449" i="14" s="1"/>
  <c r="AD450" i="14" s="1"/>
  <c r="AD451" i="14" s="1"/>
  <c r="AD452" i="14" s="1"/>
  <c r="AD453" i="14" s="1"/>
  <c r="AD454" i="14" s="1"/>
  <c r="AD455" i="14" s="1"/>
  <c r="AD456" i="14" s="1"/>
  <c r="AD457" i="14" s="1"/>
  <c r="AD458" i="14" s="1"/>
  <c r="AD459" i="14" s="1"/>
  <c r="AD460" i="14" s="1"/>
  <c r="AD461" i="14" s="1"/>
  <c r="AD462" i="14" s="1"/>
  <c r="AD463" i="14" s="1"/>
  <c r="AD464" i="14" s="1"/>
  <c r="AD465" i="14" s="1"/>
  <c r="AD466" i="14" s="1"/>
  <c r="AD467" i="14" s="1"/>
  <c r="AD468" i="14" s="1"/>
  <c r="AD469" i="14" s="1"/>
  <c r="AD470" i="14" s="1"/>
  <c r="AD471" i="14" s="1"/>
  <c r="AD472" i="14" s="1"/>
  <c r="AD473" i="14" s="1"/>
  <c r="AD474" i="14" s="1"/>
  <c r="AD475" i="14" s="1"/>
  <c r="AD476" i="14" s="1"/>
  <c r="AD477" i="14" s="1"/>
  <c r="AD478" i="14" s="1"/>
  <c r="AD479" i="14" s="1"/>
  <c r="AD480" i="14" s="1"/>
  <c r="AD481" i="14" s="1"/>
  <c r="AD482" i="14" s="1"/>
  <c r="AD483" i="14" s="1"/>
  <c r="AD484" i="14" s="1"/>
  <c r="AD485" i="14" s="1"/>
  <c r="AD486" i="14" s="1"/>
  <c r="AD487" i="14" s="1"/>
  <c r="AD488" i="14" s="1"/>
  <c r="AD489" i="14" s="1"/>
  <c r="AD490" i="14" s="1"/>
  <c r="AD491" i="14" s="1"/>
  <c r="AD492" i="14" s="1"/>
  <c r="AD493" i="14" s="1"/>
  <c r="AD494" i="14" s="1"/>
  <c r="AD495" i="14" s="1"/>
  <c r="AD496" i="14" s="1"/>
  <c r="AD497" i="14" s="1"/>
  <c r="AD498" i="14" s="1"/>
  <c r="AD499" i="14" s="1"/>
  <c r="AD500" i="14" s="1"/>
  <c r="AD501" i="14" s="1"/>
  <c r="AD502" i="14" s="1"/>
  <c r="AD503" i="14" s="1"/>
  <c r="AD504" i="14" s="1"/>
  <c r="AD505" i="14" s="1"/>
  <c r="AD506" i="14" s="1"/>
  <c r="AD507" i="14" s="1"/>
  <c r="AD508" i="14" s="1"/>
  <c r="AD509" i="14" s="1"/>
  <c r="AD510" i="14" s="1"/>
  <c r="AD511" i="14" s="1"/>
  <c r="AD512" i="14" s="1"/>
  <c r="AD513" i="14" s="1"/>
  <c r="AD514" i="14" s="1"/>
  <c r="AD515" i="14" s="1"/>
  <c r="AD516" i="14" s="1"/>
  <c r="AD517" i="14" s="1"/>
  <c r="AD518" i="14" s="1"/>
  <c r="AD519" i="14" s="1"/>
  <c r="AD520" i="14" s="1"/>
  <c r="AD521" i="14" s="1"/>
  <c r="AD522" i="14" s="1"/>
  <c r="AD523" i="14" s="1"/>
  <c r="AD524" i="14" s="1"/>
  <c r="AD525" i="14" s="1"/>
  <c r="AD526" i="14" s="1"/>
  <c r="AD527" i="14" s="1"/>
  <c r="AD528" i="14" s="1"/>
  <c r="AD529" i="14" s="1"/>
  <c r="AD530" i="14" s="1"/>
  <c r="AD531" i="14" s="1"/>
  <c r="AD532" i="14" s="1"/>
  <c r="AD533" i="14" s="1"/>
  <c r="AD534" i="14" s="1"/>
  <c r="AD535" i="14" s="1"/>
  <c r="AD536" i="14" s="1"/>
  <c r="AD537" i="14" s="1"/>
  <c r="AD538" i="14" s="1"/>
  <c r="AD539" i="14" s="1"/>
  <c r="AD540" i="14" s="1"/>
  <c r="AD541" i="14" s="1"/>
  <c r="AD542" i="14" s="1"/>
  <c r="AD543" i="14" s="1"/>
  <c r="AD544" i="14" s="1"/>
  <c r="AD545" i="14" s="1"/>
  <c r="AD546" i="14" s="1"/>
  <c r="AD547" i="14" s="1"/>
  <c r="AD548" i="14" s="1"/>
  <c r="AD549" i="14" s="1"/>
  <c r="AD550" i="14" s="1"/>
  <c r="AD551" i="14" s="1"/>
  <c r="AD552" i="14" s="1"/>
  <c r="AD553" i="14" s="1"/>
  <c r="AD554" i="14" s="1"/>
  <c r="AD555" i="14" s="1"/>
  <c r="AD556" i="14" s="1"/>
  <c r="AD557" i="14" s="1"/>
  <c r="AD558" i="14" s="1"/>
  <c r="AD559" i="14" s="1"/>
  <c r="AD560" i="14" s="1"/>
  <c r="AD561" i="14" s="1"/>
  <c r="AD562" i="14" s="1"/>
  <c r="AD563" i="14" s="1"/>
  <c r="AD564" i="14" s="1"/>
  <c r="AD565" i="14" s="1"/>
  <c r="AD566" i="14" s="1"/>
  <c r="AD567" i="14" s="1"/>
  <c r="AD568" i="14" s="1"/>
  <c r="AD569" i="14" s="1"/>
  <c r="AD570" i="14" s="1"/>
  <c r="AD571" i="14" s="1"/>
  <c r="AD572" i="14" s="1"/>
  <c r="AD573" i="14" s="1"/>
  <c r="AD574" i="14" s="1"/>
  <c r="AD575" i="14" s="1"/>
  <c r="AD576" i="14" s="1"/>
  <c r="AD577" i="14" s="1"/>
  <c r="AD578" i="14" s="1"/>
  <c r="AD579" i="14" s="1"/>
  <c r="AD580" i="14" s="1"/>
  <c r="AD581" i="14" s="1"/>
  <c r="AD582" i="14" s="1"/>
  <c r="AD583" i="14" s="1"/>
  <c r="AD584" i="14" s="1"/>
  <c r="AD585" i="14" s="1"/>
  <c r="AD586" i="14" s="1"/>
  <c r="AD587" i="14" s="1"/>
  <c r="AD588" i="14" s="1"/>
  <c r="AD589" i="14" s="1"/>
  <c r="AD590" i="14" s="1"/>
  <c r="AD591" i="14" s="1"/>
  <c r="AD592" i="14" s="1"/>
  <c r="AD593" i="14" s="1"/>
  <c r="AD594" i="14" s="1"/>
  <c r="AD595" i="14" s="1"/>
  <c r="AD596" i="14" s="1"/>
  <c r="AD597" i="14" s="1"/>
  <c r="AD598" i="14" s="1"/>
  <c r="AD599" i="14" s="1"/>
  <c r="AD600" i="14" s="1"/>
  <c r="AD601" i="14" s="1"/>
  <c r="AD602" i="14" s="1"/>
  <c r="AD603" i="14" s="1"/>
  <c r="AD604" i="14" s="1"/>
  <c r="AD605" i="14" s="1"/>
  <c r="AD606" i="14" s="1"/>
  <c r="AD607" i="14" s="1"/>
  <c r="AD608" i="14" s="1"/>
  <c r="AD609" i="14" s="1"/>
  <c r="AD610" i="14" s="1"/>
  <c r="AD611" i="14" s="1"/>
  <c r="AD612" i="14" s="1"/>
  <c r="AD613" i="14" s="1"/>
  <c r="AD614" i="14" s="1"/>
  <c r="AD615" i="14" s="1"/>
  <c r="AD616" i="14" s="1"/>
  <c r="AD617" i="14" s="1"/>
  <c r="AD618" i="14" s="1"/>
  <c r="AD619" i="14" s="1"/>
  <c r="AD620" i="14" s="1"/>
  <c r="AD621" i="14" s="1"/>
  <c r="AD622" i="14" s="1"/>
  <c r="AD623" i="14" s="1"/>
  <c r="AD624" i="14" s="1"/>
  <c r="AD625" i="14" s="1"/>
  <c r="AD626" i="14" s="1"/>
  <c r="AD627" i="14" s="1"/>
  <c r="AD628" i="14" s="1"/>
  <c r="AD629" i="14" s="1"/>
  <c r="AD630" i="14" s="1"/>
  <c r="AD631" i="14" s="1"/>
  <c r="AD632" i="14" s="1"/>
  <c r="AD633" i="14" s="1"/>
  <c r="AD634" i="14" s="1"/>
  <c r="AD635" i="14" s="1"/>
  <c r="AD636" i="14" s="1"/>
  <c r="AD637" i="14" s="1"/>
  <c r="AD638" i="14" s="1"/>
  <c r="AD639" i="14" s="1"/>
  <c r="AD640" i="14" s="1"/>
  <c r="AD641" i="14" s="1"/>
  <c r="AD642" i="14" s="1"/>
  <c r="AD643" i="14" s="1"/>
  <c r="AD644" i="14" s="1"/>
  <c r="AD645" i="14" s="1"/>
  <c r="AD646" i="14" s="1"/>
  <c r="AD647" i="14" s="1"/>
  <c r="AD648" i="14" s="1"/>
  <c r="AD649" i="14" s="1"/>
  <c r="AD650" i="14" s="1"/>
  <c r="AD651" i="14" s="1"/>
  <c r="AD652" i="14" s="1"/>
  <c r="AD653" i="14" s="1"/>
  <c r="AD654" i="14" s="1"/>
  <c r="AD655" i="14" s="1"/>
  <c r="AD656" i="14" s="1"/>
  <c r="AD657" i="14" s="1"/>
  <c r="AD658" i="14" s="1"/>
  <c r="AD659" i="14" s="1"/>
  <c r="AD660" i="14" s="1"/>
  <c r="AD661" i="14" s="1"/>
  <c r="AD662" i="14" s="1"/>
  <c r="AD663" i="14" s="1"/>
  <c r="AD664" i="14" s="1"/>
  <c r="AD665" i="14" s="1"/>
  <c r="AD666" i="14" s="1"/>
  <c r="AD667" i="14" s="1"/>
  <c r="AD668" i="14" s="1"/>
  <c r="AD669" i="14" s="1"/>
  <c r="AD670" i="14" s="1"/>
  <c r="AD671" i="14" s="1"/>
  <c r="AD672" i="14" s="1"/>
  <c r="AD673" i="14" s="1"/>
  <c r="AD674" i="14" s="1"/>
  <c r="AD675" i="14" s="1"/>
  <c r="AD676" i="14" s="1"/>
  <c r="AD677" i="14" s="1"/>
  <c r="AD678" i="14" s="1"/>
  <c r="AD679" i="14" s="1"/>
  <c r="AD680" i="14" s="1"/>
  <c r="AD681" i="14" s="1"/>
  <c r="AD682" i="14" s="1"/>
  <c r="AD683" i="14" s="1"/>
  <c r="AD684" i="14" s="1"/>
  <c r="AD685" i="14" s="1"/>
  <c r="AD686" i="14" s="1"/>
  <c r="AD687" i="14" s="1"/>
  <c r="AD688" i="14" s="1"/>
  <c r="AD689" i="14" s="1"/>
  <c r="AD690" i="14" s="1"/>
  <c r="AD691" i="14" s="1"/>
  <c r="AD692" i="14" s="1"/>
  <c r="AD693" i="14" s="1"/>
  <c r="AD694" i="14" s="1"/>
  <c r="AD695" i="14" s="1"/>
  <c r="AD696" i="14" s="1"/>
  <c r="AD697" i="14" s="1"/>
  <c r="AD698" i="14" s="1"/>
  <c r="AD699" i="14" s="1"/>
  <c r="AD700" i="14" s="1"/>
  <c r="AD701" i="14" s="1"/>
  <c r="AD702" i="14" s="1"/>
  <c r="AD703" i="14" s="1"/>
  <c r="AD704" i="14" s="1"/>
  <c r="AD705" i="14" s="1"/>
  <c r="AD706" i="14" s="1"/>
  <c r="AD707" i="14" s="1"/>
  <c r="AD708" i="14" s="1"/>
  <c r="AD709" i="14" s="1"/>
  <c r="AD710" i="14" s="1"/>
  <c r="AD711" i="14" s="1"/>
  <c r="AD712" i="14" s="1"/>
  <c r="AD713" i="14" s="1"/>
  <c r="AD714" i="14" s="1"/>
  <c r="AD715" i="14" s="1"/>
  <c r="AD716" i="14" s="1"/>
  <c r="AD717" i="14" s="1"/>
  <c r="AD718" i="14" s="1"/>
  <c r="AD719" i="14" s="1"/>
  <c r="AD720" i="14" s="1"/>
  <c r="AD721" i="14" s="1"/>
  <c r="AD722" i="14" s="1"/>
  <c r="AD723" i="14" s="1"/>
  <c r="AD724" i="14" s="1"/>
  <c r="AD725" i="14" s="1"/>
  <c r="AD726" i="14" s="1"/>
  <c r="AD727" i="14" s="1"/>
  <c r="AD728" i="14" s="1"/>
  <c r="AD729" i="14" s="1"/>
  <c r="AD730" i="14" s="1"/>
  <c r="AD731" i="14" s="1"/>
  <c r="AD732" i="14" s="1"/>
  <c r="AD733" i="14" s="1"/>
  <c r="AD734" i="14" s="1"/>
  <c r="AD735" i="14" s="1"/>
  <c r="AD736" i="14" s="1"/>
  <c r="AD737" i="14" s="1"/>
  <c r="AD738" i="14" s="1"/>
  <c r="AD739" i="14" s="1"/>
  <c r="AD740" i="14" s="1"/>
  <c r="AD741" i="14" s="1"/>
  <c r="AD742" i="14" s="1"/>
  <c r="AD743" i="14" s="1"/>
  <c r="AD744" i="14" s="1"/>
  <c r="AD745" i="14" s="1"/>
  <c r="AD746" i="14" s="1"/>
  <c r="AD747" i="14" s="1"/>
  <c r="AD748" i="14" s="1"/>
  <c r="AD749" i="14" s="1"/>
  <c r="AD750" i="14" s="1"/>
  <c r="AD751" i="14" s="1"/>
  <c r="AD752" i="14" s="1"/>
  <c r="AD753" i="14" s="1"/>
  <c r="AD754" i="14" s="1"/>
  <c r="AD755" i="14" s="1"/>
  <c r="AD756" i="14" s="1"/>
  <c r="AD757" i="14" s="1"/>
  <c r="AD758" i="14" s="1"/>
  <c r="AD759" i="14" s="1"/>
  <c r="AD760" i="14" s="1"/>
  <c r="AD761" i="14" s="1"/>
  <c r="AD762" i="14" s="1"/>
  <c r="AD763" i="14" s="1"/>
  <c r="AD764" i="14" s="1"/>
  <c r="AD765" i="14" s="1"/>
  <c r="AD766" i="14" s="1"/>
  <c r="AD767" i="14" s="1"/>
  <c r="AD768" i="14" s="1"/>
  <c r="AD769" i="14" s="1"/>
  <c r="AD770" i="14" s="1"/>
  <c r="AD771" i="14" s="1"/>
  <c r="AD772" i="14" s="1"/>
  <c r="AD773" i="14" s="1"/>
  <c r="AD774" i="14" s="1"/>
  <c r="AD775" i="14" s="1"/>
  <c r="AD776" i="14" s="1"/>
  <c r="AD777" i="14" s="1"/>
  <c r="AD778" i="14" s="1"/>
  <c r="AD779" i="14" s="1"/>
  <c r="AD780" i="14" s="1"/>
  <c r="AD781" i="14" s="1"/>
  <c r="AD782" i="14" s="1"/>
  <c r="AD783" i="14" s="1"/>
  <c r="AD784" i="14" s="1"/>
  <c r="AD785" i="14" s="1"/>
  <c r="AD786" i="14" s="1"/>
  <c r="AD787" i="14" s="1"/>
  <c r="AD788" i="14" s="1"/>
  <c r="AD789" i="14" s="1"/>
  <c r="AD790" i="14" s="1"/>
  <c r="AD791" i="14" s="1"/>
  <c r="AD792" i="14" s="1"/>
  <c r="AD793" i="14" s="1"/>
  <c r="AD794" i="14" s="1"/>
  <c r="AD795" i="14" s="1"/>
  <c r="AD796" i="14" s="1"/>
  <c r="AD797" i="14" s="1"/>
  <c r="AD798" i="14" s="1"/>
  <c r="AD799" i="14" s="1"/>
  <c r="AD800" i="14" s="1"/>
  <c r="AD801" i="14" s="1"/>
  <c r="AD802" i="14" s="1"/>
  <c r="AD803" i="14" s="1"/>
  <c r="AD804" i="14" s="1"/>
  <c r="AD805" i="14" s="1"/>
  <c r="AD806" i="14" s="1"/>
  <c r="AD807" i="14" s="1"/>
  <c r="AD808" i="14" s="1"/>
  <c r="AD809" i="14" s="1"/>
  <c r="AD810" i="14" s="1"/>
  <c r="AD811" i="14" s="1"/>
  <c r="AD812" i="14" s="1"/>
  <c r="AD813" i="14" s="1"/>
  <c r="AD814" i="14" s="1"/>
  <c r="AD815" i="14" s="1"/>
  <c r="AD816" i="14" s="1"/>
  <c r="AD817" i="14" s="1"/>
  <c r="AD818" i="14" s="1"/>
  <c r="AD819" i="14" s="1"/>
  <c r="AD820" i="14" s="1"/>
  <c r="AD821" i="14" s="1"/>
  <c r="AD822" i="14" s="1"/>
  <c r="AD823" i="14" s="1"/>
  <c r="AD824" i="14" s="1"/>
  <c r="AD825" i="14" s="1"/>
  <c r="AD826" i="14" s="1"/>
  <c r="AD827" i="14" s="1"/>
  <c r="AD828" i="14" s="1"/>
  <c r="AD829" i="14" s="1"/>
  <c r="AD830" i="14" s="1"/>
  <c r="AD831" i="14" s="1"/>
  <c r="AD832" i="14" s="1"/>
  <c r="AD833" i="14" s="1"/>
  <c r="AD834" i="14" s="1"/>
  <c r="AD835" i="14" s="1"/>
  <c r="AD836" i="14" s="1"/>
  <c r="AD837" i="14" s="1"/>
  <c r="AD838" i="14" s="1"/>
  <c r="AD839" i="14" s="1"/>
  <c r="AD840" i="14" s="1"/>
  <c r="AD841" i="14" s="1"/>
  <c r="AD842" i="14" s="1"/>
  <c r="AD843" i="14" s="1"/>
  <c r="AD844" i="14" s="1"/>
  <c r="AD845" i="14" s="1"/>
  <c r="AD846" i="14" s="1"/>
  <c r="AD847" i="14" s="1"/>
  <c r="AD848" i="14" s="1"/>
  <c r="AD849" i="14" s="1"/>
  <c r="AD850" i="14" s="1"/>
  <c r="AD851" i="14" s="1"/>
  <c r="AD852" i="14" s="1"/>
  <c r="AD853" i="14" s="1"/>
  <c r="AD854" i="14" s="1"/>
  <c r="AD855" i="14" s="1"/>
  <c r="AD856" i="14" s="1"/>
  <c r="AD857" i="14" s="1"/>
  <c r="AD858" i="14" s="1"/>
  <c r="AD859" i="14" s="1"/>
  <c r="AD860" i="14" s="1"/>
  <c r="AD861" i="14" s="1"/>
  <c r="AD862" i="14" s="1"/>
  <c r="AD863" i="14" s="1"/>
  <c r="AD864" i="14" s="1"/>
  <c r="AD865" i="14" s="1"/>
  <c r="AD866" i="14" s="1"/>
  <c r="AD867" i="14" s="1"/>
  <c r="AD868" i="14" s="1"/>
  <c r="AD869" i="14" s="1"/>
  <c r="AD870" i="14" s="1"/>
  <c r="AD871" i="14" s="1"/>
  <c r="AD872" i="14" s="1"/>
  <c r="AD873" i="14" s="1"/>
  <c r="AD874" i="14" s="1"/>
  <c r="AD875" i="14" s="1"/>
  <c r="AD876" i="14" s="1"/>
  <c r="AD877" i="14" s="1"/>
  <c r="AD878" i="14" s="1"/>
  <c r="AD879" i="14" s="1"/>
  <c r="AD880" i="14" s="1"/>
  <c r="AD881" i="14" s="1"/>
  <c r="AD882" i="14" s="1"/>
  <c r="AD883" i="14" s="1"/>
  <c r="AD884" i="14" s="1"/>
  <c r="AD885" i="14" s="1"/>
  <c r="AD886" i="14" s="1"/>
  <c r="AD887" i="14" s="1"/>
  <c r="AD888" i="14" s="1"/>
  <c r="AD889" i="14" s="1"/>
  <c r="AD890" i="14" s="1"/>
  <c r="AD891" i="14" s="1"/>
  <c r="AD892" i="14" s="1"/>
  <c r="AD893" i="14" s="1"/>
  <c r="AD894" i="14" s="1"/>
  <c r="AD895" i="14" s="1"/>
  <c r="AD896" i="14" s="1"/>
  <c r="AD897" i="14" s="1"/>
  <c r="AD898" i="14" s="1"/>
  <c r="AD899" i="14" s="1"/>
  <c r="AD900" i="14" s="1"/>
  <c r="AD901" i="14" s="1"/>
  <c r="AD902" i="14" s="1"/>
  <c r="AD903" i="14" s="1"/>
  <c r="AD904" i="14" s="1"/>
  <c r="AD905" i="14" s="1"/>
  <c r="AD906" i="14" s="1"/>
  <c r="AD907" i="14" s="1"/>
  <c r="AD908" i="14" s="1"/>
  <c r="AD909" i="14" s="1"/>
  <c r="AD910" i="14" s="1"/>
  <c r="AD911" i="14" s="1"/>
  <c r="AD912" i="14" s="1"/>
  <c r="AD913" i="14" s="1"/>
  <c r="AD914" i="14" s="1"/>
  <c r="AD915" i="14" s="1"/>
  <c r="AD916" i="14" s="1"/>
  <c r="AD917" i="14" s="1"/>
  <c r="AD918" i="14" s="1"/>
  <c r="AD919" i="14" s="1"/>
  <c r="AD920" i="14" s="1"/>
  <c r="AD921" i="14" s="1"/>
  <c r="AD922" i="14" s="1"/>
  <c r="AD923" i="14" s="1"/>
  <c r="AD924" i="14" s="1"/>
  <c r="AD925" i="14" s="1"/>
  <c r="AD926" i="14" s="1"/>
  <c r="AD927" i="14" s="1"/>
  <c r="AD928" i="14" s="1"/>
  <c r="AD929" i="14" s="1"/>
  <c r="AD930" i="14" s="1"/>
  <c r="AD931" i="14" s="1"/>
  <c r="AD932" i="14" s="1"/>
  <c r="AD933" i="14" s="1"/>
  <c r="AD934" i="14" s="1"/>
  <c r="AD935" i="14" s="1"/>
  <c r="AD936" i="14" s="1"/>
  <c r="AD937" i="14" s="1"/>
  <c r="AD938" i="14" s="1"/>
  <c r="AD939" i="14" s="1"/>
  <c r="AD940" i="14" s="1"/>
  <c r="AD941" i="14" s="1"/>
  <c r="AD942" i="14" s="1"/>
  <c r="AD943" i="14" s="1"/>
  <c r="AD944" i="14" s="1"/>
  <c r="AD945" i="14" s="1"/>
  <c r="AD946" i="14" s="1"/>
  <c r="AD947" i="14" s="1"/>
  <c r="AD948" i="14" s="1"/>
  <c r="AD949" i="14" s="1"/>
  <c r="AD950" i="14" s="1"/>
  <c r="AD951" i="14" s="1"/>
  <c r="AD952" i="14" s="1"/>
  <c r="AD953" i="14" s="1"/>
  <c r="AD954" i="14" s="1"/>
  <c r="AD955" i="14" s="1"/>
  <c r="AD956" i="14" s="1"/>
  <c r="AD957" i="14" s="1"/>
  <c r="AD958" i="14" s="1"/>
  <c r="AD959" i="14" s="1"/>
  <c r="AD960" i="14" s="1"/>
  <c r="AD961" i="14" s="1"/>
  <c r="AD962" i="14" s="1"/>
  <c r="AD963" i="14" s="1"/>
  <c r="AD964" i="14" s="1"/>
  <c r="AD965" i="14" s="1"/>
  <c r="AD966" i="14" s="1"/>
  <c r="AD967" i="14" s="1"/>
  <c r="AD968" i="14" s="1"/>
  <c r="AD969" i="14" s="1"/>
  <c r="AD970" i="14" s="1"/>
  <c r="AD971" i="14" s="1"/>
  <c r="AD972" i="14" s="1"/>
  <c r="AD973" i="14" s="1"/>
  <c r="AD974" i="14" s="1"/>
  <c r="AD975" i="14" s="1"/>
  <c r="AD976" i="14" s="1"/>
  <c r="AD977" i="14" s="1"/>
  <c r="AD978" i="14" s="1"/>
  <c r="AD979" i="14" s="1"/>
  <c r="AD980" i="14" s="1"/>
  <c r="AD981" i="14" s="1"/>
  <c r="AD982" i="14" s="1"/>
  <c r="AD983" i="14" s="1"/>
  <c r="AD984" i="14" s="1"/>
  <c r="AD985" i="14" s="1"/>
  <c r="AD986" i="14" s="1"/>
  <c r="AD987" i="14" s="1"/>
  <c r="AD988" i="14" s="1"/>
  <c r="AD989" i="14" s="1"/>
  <c r="AD990" i="14" s="1"/>
  <c r="AD991" i="14" s="1"/>
  <c r="AD992" i="14" s="1"/>
  <c r="AD993" i="14" s="1"/>
  <c r="AD994" i="14" s="1"/>
  <c r="AD995" i="14" s="1"/>
  <c r="AD996" i="14" s="1"/>
  <c r="AD997" i="14" s="1"/>
  <c r="AD998" i="14" s="1"/>
  <c r="AD999" i="14" s="1"/>
  <c r="AD1000" i="14" s="1"/>
  <c r="AD1001" i="14" s="1"/>
  <c r="AD1002" i="14" s="1"/>
  <c r="AD1003" i="14" s="1"/>
  <c r="AD1004" i="14" s="1"/>
  <c r="AD1005" i="14" s="1"/>
  <c r="AD1006" i="14" s="1"/>
  <c r="AD1007" i="14" s="1"/>
  <c r="AD1008" i="14" s="1"/>
  <c r="AD1009" i="14" s="1"/>
  <c r="AD1010" i="14" s="1"/>
  <c r="AD1011" i="14" s="1"/>
  <c r="AD1012" i="14" s="1"/>
  <c r="AD1013" i="14" s="1"/>
  <c r="AD1014" i="14" s="1"/>
  <c r="AD1015" i="14" s="1"/>
  <c r="AD1016" i="14" s="1"/>
  <c r="AD1017" i="14" s="1"/>
  <c r="AD1018" i="14" s="1"/>
  <c r="AD1019" i="14" s="1"/>
  <c r="AD1020" i="14" s="1"/>
  <c r="AD1021" i="14" s="1"/>
  <c r="AD1022" i="14" s="1"/>
  <c r="AD1023" i="14" s="1"/>
  <c r="AD1024" i="14" s="1"/>
  <c r="AD1025" i="14" s="1"/>
  <c r="AD1026" i="14" s="1"/>
  <c r="AD1027" i="14" s="1"/>
  <c r="AD1028" i="14" s="1"/>
  <c r="AD1029" i="14" s="1"/>
  <c r="AD1030" i="14" s="1"/>
  <c r="AD1031" i="14" s="1"/>
  <c r="AD1032" i="14" s="1"/>
  <c r="AD1033" i="14" s="1"/>
  <c r="AD1034" i="14" s="1"/>
  <c r="AD1035" i="14" s="1"/>
  <c r="AD1036" i="14" s="1"/>
  <c r="AD1037" i="14" s="1"/>
  <c r="AD1038" i="14" s="1"/>
  <c r="AD1039" i="14" s="1"/>
  <c r="AD1040" i="14" s="1"/>
  <c r="AD1041" i="14" s="1"/>
  <c r="AD1042" i="14" s="1"/>
  <c r="AD1043" i="14" s="1"/>
  <c r="AD1044" i="14" s="1"/>
  <c r="AD1045" i="14" s="1"/>
  <c r="AD1046" i="14" s="1"/>
  <c r="AD1047" i="14" s="1"/>
  <c r="AD1048" i="14" s="1"/>
  <c r="AD1049" i="14" s="1"/>
  <c r="AD1050" i="14" s="1"/>
  <c r="AD1051" i="14" s="1"/>
  <c r="AD1052" i="14" s="1"/>
  <c r="AD1053" i="14" s="1"/>
  <c r="AD1054" i="14" s="1"/>
  <c r="AD1055" i="14" s="1"/>
  <c r="AD1056" i="14" s="1"/>
  <c r="AD1057" i="14" s="1"/>
  <c r="AD1058" i="14" s="1"/>
  <c r="AD1059" i="14" s="1"/>
  <c r="AD1060" i="14" s="1"/>
  <c r="AD1061" i="14" s="1"/>
  <c r="AD1062" i="14" s="1"/>
  <c r="AD1063" i="14" s="1"/>
  <c r="AD1064" i="14" s="1"/>
  <c r="AD1065" i="14" s="1"/>
  <c r="AD1066" i="14" s="1"/>
  <c r="AD1067" i="14" s="1"/>
  <c r="AD1068" i="14" s="1"/>
  <c r="AD1069" i="14" s="1"/>
  <c r="AE17" i="14"/>
  <c r="AD17" i="14"/>
  <c r="V16" i="14"/>
  <c r="U16" i="14"/>
  <c r="X16"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X91" i="14"/>
  <c r="X92" i="14"/>
  <c r="X93" i="14"/>
  <c r="X94" i="14"/>
  <c r="X95" i="14"/>
  <c r="X96" i="14"/>
  <c r="X97" i="14"/>
  <c r="X98" i="14"/>
  <c r="X99" i="14"/>
  <c r="X100" i="14"/>
  <c r="X101" i="14"/>
  <c r="X102" i="14"/>
  <c r="X103" i="14"/>
  <c r="X104" i="14"/>
  <c r="X105" i="14"/>
  <c r="X106" i="14"/>
  <c r="X107" i="14"/>
  <c r="X108" i="14"/>
  <c r="X109" i="14"/>
  <c r="X110" i="14"/>
  <c r="X111" i="14"/>
  <c r="X112" i="14"/>
  <c r="X113" i="14"/>
  <c r="X114" i="14"/>
  <c r="X115" i="14"/>
  <c r="X116" i="14"/>
  <c r="X117" i="14"/>
  <c r="X118" i="14"/>
  <c r="X119" i="14"/>
  <c r="X120" i="14"/>
  <c r="X121" i="14"/>
  <c r="X122" i="14"/>
  <c r="X123" i="14"/>
  <c r="X124" i="14"/>
  <c r="X125" i="14"/>
  <c r="X126" i="14"/>
  <c r="X127" i="14"/>
  <c r="X128" i="14"/>
  <c r="X129" i="14"/>
  <c r="X130" i="14"/>
  <c r="X131" i="14"/>
  <c r="X132" i="14"/>
  <c r="X133" i="14"/>
  <c r="X134" i="14"/>
  <c r="X135" i="14"/>
  <c r="X136" i="14"/>
  <c r="X137" i="14"/>
  <c r="X138" i="14"/>
  <c r="X139" i="14"/>
  <c r="X140" i="14"/>
  <c r="X141" i="14"/>
  <c r="X142" i="14"/>
  <c r="X143" i="14"/>
  <c r="X144" i="14"/>
  <c r="X145" i="14"/>
  <c r="X146" i="14"/>
  <c r="X147" i="14"/>
  <c r="X148" i="14"/>
  <c r="X149" i="14"/>
  <c r="X150" i="14"/>
  <c r="X151" i="14"/>
  <c r="X152" i="14"/>
  <c r="X153" i="14"/>
  <c r="X154" i="14"/>
  <c r="X155" i="14"/>
  <c r="X156" i="14"/>
  <c r="X157" i="14"/>
  <c r="X158" i="14"/>
  <c r="X159" i="14"/>
  <c r="X160" i="14"/>
  <c r="X161" i="14"/>
  <c r="X162" i="14"/>
  <c r="X163" i="14"/>
  <c r="X164" i="14"/>
  <c r="X165" i="14"/>
  <c r="X166" i="14"/>
  <c r="X167" i="14"/>
  <c r="X168" i="14"/>
  <c r="X169" i="14"/>
  <c r="X170" i="14"/>
  <c r="X171" i="14"/>
  <c r="X172" i="14"/>
  <c r="X173" i="14"/>
  <c r="X174" i="14"/>
  <c r="X175" i="14"/>
  <c r="X176" i="14"/>
  <c r="X177" i="14"/>
  <c r="X178" i="14"/>
  <c r="X179" i="14"/>
  <c r="X180" i="14"/>
  <c r="X181" i="14"/>
  <c r="X182" i="14"/>
  <c r="X183" i="14"/>
  <c r="X184" i="14"/>
  <c r="X185" i="14"/>
  <c r="X186" i="14"/>
  <c r="X187" i="14"/>
  <c r="X188" i="14"/>
  <c r="X189" i="14"/>
  <c r="X190" i="14"/>
  <c r="X191" i="14"/>
  <c r="X192" i="14"/>
  <c r="X193" i="14"/>
  <c r="X194" i="14"/>
  <c r="X195" i="14"/>
  <c r="X196" i="14"/>
  <c r="X197" i="14"/>
  <c r="X198" i="14"/>
  <c r="X199" i="14"/>
  <c r="X200" i="14"/>
  <c r="X201" i="14"/>
  <c r="X202" i="14"/>
  <c r="X203" i="14"/>
  <c r="X204" i="14"/>
  <c r="X205" i="14"/>
  <c r="X206" i="14"/>
  <c r="X207" i="14"/>
  <c r="X208" i="14"/>
  <c r="X209" i="14"/>
  <c r="X210" i="14"/>
  <c r="X211" i="14"/>
  <c r="X212" i="14"/>
  <c r="X213" i="14"/>
  <c r="X214" i="14"/>
  <c r="X215" i="14"/>
  <c r="X216" i="14"/>
  <c r="X217" i="14"/>
  <c r="X218" i="14"/>
  <c r="X219" i="14"/>
  <c r="X220" i="14"/>
  <c r="X221" i="14"/>
  <c r="X222" i="14"/>
  <c r="X223" i="14"/>
  <c r="X224" i="14"/>
  <c r="X225" i="14"/>
  <c r="X226" i="14"/>
  <c r="X227" i="14"/>
  <c r="X228" i="14"/>
  <c r="X229" i="14"/>
  <c r="X230" i="14"/>
  <c r="X231" i="14"/>
  <c r="X232" i="14"/>
  <c r="X233" i="14"/>
  <c r="X234" i="14"/>
  <c r="X235" i="14"/>
  <c r="X236" i="14"/>
  <c r="X237" i="14"/>
  <c r="X238" i="14"/>
  <c r="X239" i="14"/>
  <c r="X240" i="14"/>
  <c r="X241" i="14"/>
  <c r="X242" i="14"/>
  <c r="X243" i="14"/>
  <c r="X244" i="14"/>
  <c r="X245" i="14"/>
  <c r="X246" i="14"/>
  <c r="X247" i="14"/>
  <c r="X248" i="14"/>
  <c r="X249" i="14"/>
  <c r="X250" i="14"/>
  <c r="X251" i="14"/>
  <c r="X252" i="14"/>
  <c r="X253" i="14"/>
  <c r="X254" i="14"/>
  <c r="X255" i="14"/>
  <c r="X256" i="14"/>
  <c r="X257" i="14"/>
  <c r="X258" i="14"/>
  <c r="X259" i="14"/>
  <c r="X260" i="14"/>
  <c r="X261" i="14"/>
  <c r="X262" i="14"/>
  <c r="X263" i="14"/>
  <c r="X264" i="14"/>
  <c r="X265" i="14"/>
  <c r="X266" i="14"/>
  <c r="X267" i="14"/>
  <c r="X268" i="14"/>
  <c r="X269" i="14"/>
  <c r="X270" i="14"/>
  <c r="X271" i="14"/>
  <c r="X272" i="14"/>
  <c r="X273" i="14"/>
  <c r="X274" i="14"/>
  <c r="X275" i="14"/>
  <c r="X276" i="14"/>
  <c r="X277" i="14"/>
  <c r="X278" i="14"/>
  <c r="X279" i="14"/>
  <c r="X280" i="14"/>
  <c r="X281" i="14"/>
  <c r="X282" i="14"/>
  <c r="X283" i="14"/>
  <c r="X284" i="14"/>
  <c r="X285" i="14"/>
  <c r="X286" i="14"/>
  <c r="X287" i="14"/>
  <c r="X288" i="14"/>
  <c r="X289" i="14"/>
  <c r="X290" i="14"/>
  <c r="X291" i="14"/>
  <c r="X292" i="14"/>
  <c r="X293" i="14"/>
  <c r="X294" i="14"/>
  <c r="X295" i="14"/>
  <c r="X296" i="14"/>
  <c r="X297" i="14"/>
  <c r="X298" i="14"/>
  <c r="X299" i="14"/>
  <c r="X300" i="14"/>
  <c r="X301" i="14"/>
  <c r="X302" i="14"/>
  <c r="X303" i="14"/>
  <c r="X304" i="14"/>
  <c r="X305" i="14"/>
  <c r="X306" i="14"/>
  <c r="X307" i="14"/>
  <c r="X308" i="14"/>
  <c r="X309" i="14"/>
  <c r="X310" i="14"/>
  <c r="X311" i="14"/>
  <c r="X312" i="14"/>
  <c r="X313" i="14"/>
  <c r="X314" i="14"/>
  <c r="X315" i="14"/>
  <c r="X316" i="14"/>
  <c r="X317" i="14"/>
  <c r="X318" i="14"/>
  <c r="X319" i="14"/>
  <c r="X320" i="14"/>
  <c r="X321" i="14"/>
  <c r="X322" i="14"/>
  <c r="X323" i="14"/>
  <c r="X324" i="14"/>
  <c r="X325" i="14"/>
  <c r="X326" i="14"/>
  <c r="X327" i="14"/>
  <c r="X328" i="14"/>
  <c r="X329" i="14"/>
  <c r="X330" i="14"/>
  <c r="X331" i="14"/>
  <c r="X332" i="14"/>
  <c r="X333" i="14"/>
  <c r="X334" i="14"/>
  <c r="X335" i="14"/>
  <c r="X336" i="14"/>
  <c r="X337" i="14"/>
  <c r="X338" i="14"/>
  <c r="X339" i="14"/>
  <c r="X340" i="14"/>
  <c r="X341" i="14"/>
  <c r="X342" i="14"/>
  <c r="X343" i="14"/>
  <c r="X344" i="14"/>
  <c r="X345" i="14"/>
  <c r="X346" i="14"/>
  <c r="X347" i="14"/>
  <c r="X348" i="14"/>
  <c r="X349" i="14"/>
  <c r="X350" i="14"/>
  <c r="X351" i="14"/>
  <c r="X352" i="14"/>
  <c r="X353" i="14"/>
  <c r="X354" i="14"/>
  <c r="X355" i="14"/>
  <c r="X356" i="14"/>
  <c r="X357" i="14"/>
  <c r="X358" i="14"/>
  <c r="X359" i="14"/>
  <c r="X360" i="14"/>
  <c r="X361" i="14"/>
  <c r="X362" i="14"/>
  <c r="X363" i="14"/>
  <c r="X364" i="14"/>
  <c r="X365" i="14"/>
  <c r="X366" i="14"/>
  <c r="X367" i="14"/>
  <c r="X368" i="14"/>
  <c r="X369" i="14"/>
  <c r="X370" i="14"/>
  <c r="X371" i="14"/>
  <c r="X372" i="14"/>
  <c r="X373" i="14"/>
  <c r="X374" i="14"/>
  <c r="X375" i="14"/>
  <c r="X376" i="14"/>
  <c r="X377" i="14"/>
  <c r="X378" i="14"/>
  <c r="X379" i="14"/>
  <c r="X380" i="14"/>
  <c r="X381" i="14"/>
  <c r="X382" i="14"/>
  <c r="X383" i="14"/>
  <c r="X384" i="14"/>
  <c r="X385" i="14"/>
  <c r="X386" i="14"/>
  <c r="X387" i="14"/>
  <c r="X388" i="14"/>
  <c r="X389" i="14"/>
  <c r="X390" i="14"/>
  <c r="X391" i="14"/>
  <c r="X392" i="14"/>
  <c r="X393" i="14"/>
  <c r="X394" i="14"/>
  <c r="X395" i="14"/>
  <c r="X396" i="14"/>
  <c r="X397" i="14"/>
  <c r="X398" i="14"/>
  <c r="X399" i="14"/>
  <c r="X400" i="14"/>
  <c r="X401" i="14"/>
  <c r="X402" i="14"/>
  <c r="X403" i="14"/>
  <c r="X404" i="14"/>
  <c r="X405" i="14"/>
  <c r="X406" i="14"/>
  <c r="X407" i="14"/>
  <c r="X408" i="14"/>
  <c r="X409" i="14"/>
  <c r="X410" i="14"/>
  <c r="X411" i="14"/>
  <c r="X412" i="14"/>
  <c r="X413" i="14"/>
  <c r="X414" i="14"/>
  <c r="X415" i="14"/>
  <c r="X416" i="14"/>
  <c r="X417" i="14"/>
  <c r="X418" i="14"/>
  <c r="X419" i="14"/>
  <c r="X420" i="14"/>
  <c r="X421" i="14"/>
  <c r="X422" i="14"/>
  <c r="X423" i="14"/>
  <c r="X424" i="14"/>
  <c r="X425" i="14"/>
  <c r="X426" i="14"/>
  <c r="X427" i="14"/>
  <c r="X428" i="14"/>
  <c r="X429" i="14"/>
  <c r="X430" i="14"/>
  <c r="X431" i="14"/>
  <c r="X432" i="14"/>
  <c r="X433" i="14"/>
  <c r="X434" i="14"/>
  <c r="X435" i="14"/>
  <c r="X436" i="14"/>
  <c r="X437" i="14"/>
  <c r="X438" i="14"/>
  <c r="X439" i="14"/>
  <c r="X440" i="14"/>
  <c r="X441" i="14"/>
  <c r="X442" i="14"/>
  <c r="X443" i="14"/>
  <c r="X444" i="14"/>
  <c r="X445" i="14"/>
  <c r="X446" i="14"/>
  <c r="X447" i="14"/>
  <c r="X448" i="14"/>
  <c r="X449" i="14"/>
  <c r="X450" i="14"/>
  <c r="X451" i="14"/>
  <c r="X452" i="14"/>
  <c r="X453" i="14"/>
  <c r="X454" i="14"/>
  <c r="X455" i="14"/>
  <c r="X456" i="14"/>
  <c r="X457" i="14"/>
  <c r="X458" i="14"/>
  <c r="X459" i="14"/>
  <c r="X460" i="14"/>
  <c r="X461" i="14"/>
  <c r="X462" i="14"/>
  <c r="X463" i="14"/>
  <c r="X464" i="14"/>
  <c r="X465" i="14"/>
  <c r="X466" i="14"/>
  <c r="X467" i="14"/>
  <c r="X468" i="14"/>
  <c r="X469" i="14"/>
  <c r="X470" i="14"/>
  <c r="X471" i="14"/>
  <c r="X472" i="14"/>
  <c r="X473" i="14"/>
  <c r="X474" i="14"/>
  <c r="X475" i="14"/>
  <c r="X476" i="14"/>
  <c r="X477" i="14"/>
  <c r="X478" i="14"/>
  <c r="X479" i="14"/>
  <c r="X480" i="14"/>
  <c r="X481" i="14"/>
  <c r="X482" i="14"/>
  <c r="X483" i="14"/>
  <c r="X484" i="14"/>
  <c r="X485" i="14"/>
  <c r="X486" i="14"/>
  <c r="X487" i="14"/>
  <c r="X488" i="14"/>
  <c r="X489" i="14"/>
  <c r="X490" i="14"/>
  <c r="X491" i="14"/>
  <c r="X492" i="14"/>
  <c r="X493" i="14"/>
  <c r="X494" i="14"/>
  <c r="X495" i="14"/>
  <c r="X496" i="14"/>
  <c r="X497" i="14"/>
  <c r="X498" i="14"/>
  <c r="X499" i="14"/>
  <c r="X500" i="14"/>
  <c r="X501" i="14"/>
  <c r="X502" i="14"/>
  <c r="X503" i="14"/>
  <c r="X504" i="14"/>
  <c r="X505" i="14"/>
  <c r="X506" i="14"/>
  <c r="X507" i="14"/>
  <c r="X508" i="14"/>
  <c r="X509" i="14"/>
  <c r="X510" i="14"/>
  <c r="X511" i="14"/>
  <c r="X512" i="14"/>
  <c r="X513" i="14"/>
  <c r="X514" i="14"/>
  <c r="X515" i="14"/>
  <c r="X516" i="14"/>
  <c r="X517" i="14"/>
  <c r="X518" i="14"/>
  <c r="X519" i="14"/>
  <c r="X520" i="14"/>
  <c r="X521" i="14"/>
  <c r="X522" i="14"/>
  <c r="X523" i="14"/>
  <c r="X524" i="14"/>
  <c r="X525" i="14"/>
  <c r="X526" i="14"/>
  <c r="X527" i="14"/>
  <c r="X528" i="14"/>
  <c r="X529" i="14"/>
  <c r="X530" i="14"/>
  <c r="X531" i="14"/>
  <c r="X532" i="14"/>
  <c r="X533" i="14"/>
  <c r="X534" i="14"/>
  <c r="X535" i="14"/>
  <c r="X536" i="14"/>
  <c r="X537" i="14"/>
  <c r="X538" i="14"/>
  <c r="X539" i="14"/>
  <c r="X540" i="14"/>
  <c r="X541" i="14"/>
  <c r="X542" i="14"/>
  <c r="X543" i="14"/>
  <c r="X544" i="14"/>
  <c r="X545" i="14"/>
  <c r="X546" i="14"/>
  <c r="X547" i="14"/>
  <c r="X548" i="14"/>
  <c r="X549" i="14"/>
  <c r="X550" i="14"/>
  <c r="X551" i="14"/>
  <c r="X552" i="14"/>
  <c r="X553" i="14"/>
  <c r="X554" i="14"/>
  <c r="X555" i="14"/>
  <c r="X556" i="14"/>
  <c r="X557" i="14"/>
  <c r="X558" i="14"/>
  <c r="X559" i="14"/>
  <c r="X560" i="14"/>
  <c r="X561" i="14"/>
  <c r="X562" i="14"/>
  <c r="X563" i="14"/>
  <c r="X564" i="14"/>
  <c r="X565" i="14"/>
  <c r="X566" i="14"/>
  <c r="X567" i="14"/>
  <c r="X568" i="14"/>
  <c r="X569" i="14"/>
  <c r="X570" i="14"/>
  <c r="X571" i="14"/>
  <c r="X572" i="14"/>
  <c r="X573" i="14"/>
  <c r="X574" i="14"/>
  <c r="X575" i="14"/>
  <c r="X576" i="14"/>
  <c r="X577" i="14"/>
  <c r="X578" i="14"/>
  <c r="X579" i="14"/>
  <c r="X580" i="14"/>
  <c r="X581" i="14"/>
  <c r="X582" i="14"/>
  <c r="X583" i="14"/>
  <c r="X584" i="14"/>
  <c r="X585" i="14"/>
  <c r="X586" i="14"/>
  <c r="X587" i="14"/>
  <c r="X588" i="14"/>
  <c r="X589" i="14"/>
  <c r="X590" i="14"/>
  <c r="X591" i="14"/>
  <c r="X592" i="14"/>
  <c r="X593" i="14"/>
  <c r="X594" i="14"/>
  <c r="X595" i="14"/>
  <c r="X596" i="14"/>
  <c r="X597" i="14"/>
  <c r="X598" i="14"/>
  <c r="X599" i="14"/>
  <c r="X600" i="14"/>
  <c r="X601" i="14"/>
  <c r="X602" i="14"/>
  <c r="X603" i="14"/>
  <c r="X604" i="14"/>
  <c r="X605" i="14"/>
  <c r="X606" i="14"/>
  <c r="X607" i="14"/>
  <c r="X608" i="14"/>
  <c r="X609" i="14"/>
  <c r="X610" i="14"/>
  <c r="X611" i="14"/>
  <c r="X612" i="14"/>
  <c r="X613" i="14"/>
  <c r="X614" i="14"/>
  <c r="X615" i="14"/>
  <c r="X616" i="14"/>
  <c r="X617" i="14"/>
  <c r="X618" i="14"/>
  <c r="X619" i="14"/>
  <c r="X620" i="14"/>
  <c r="X621" i="14"/>
  <c r="X622" i="14"/>
  <c r="X623" i="14"/>
  <c r="X624" i="14"/>
  <c r="X625" i="14"/>
  <c r="X626" i="14"/>
  <c r="X627" i="14"/>
  <c r="X628" i="14"/>
  <c r="X629" i="14"/>
  <c r="X630" i="14"/>
  <c r="X631" i="14"/>
  <c r="X632" i="14"/>
  <c r="X633" i="14"/>
  <c r="X634" i="14"/>
  <c r="X635" i="14"/>
  <c r="X636" i="14"/>
  <c r="X637" i="14"/>
  <c r="X638" i="14"/>
  <c r="X639" i="14"/>
  <c r="X640" i="14"/>
  <c r="X641" i="14"/>
  <c r="X642" i="14"/>
  <c r="X643" i="14"/>
  <c r="X644" i="14"/>
  <c r="X645" i="14"/>
  <c r="X646" i="14"/>
  <c r="X647" i="14"/>
  <c r="X648" i="14"/>
  <c r="X649" i="14"/>
  <c r="X650" i="14"/>
  <c r="X651" i="14"/>
  <c r="X652" i="14"/>
  <c r="X653" i="14"/>
  <c r="X654" i="14"/>
  <c r="X655" i="14"/>
  <c r="X656" i="14"/>
  <c r="X657" i="14"/>
  <c r="X658" i="14"/>
  <c r="X659" i="14"/>
  <c r="X660" i="14"/>
  <c r="X661" i="14"/>
  <c r="X662" i="14"/>
  <c r="X663" i="14"/>
  <c r="X664" i="14"/>
  <c r="X665" i="14"/>
  <c r="X666" i="14"/>
  <c r="X667" i="14"/>
  <c r="X668" i="14"/>
  <c r="X669" i="14"/>
  <c r="X670" i="14"/>
  <c r="X671" i="14"/>
  <c r="X672" i="14"/>
  <c r="X673" i="14"/>
  <c r="X674" i="14"/>
  <c r="X675" i="14"/>
  <c r="X676" i="14"/>
  <c r="X677" i="14"/>
  <c r="X678" i="14"/>
  <c r="X679" i="14"/>
  <c r="X680" i="14"/>
  <c r="X681" i="14"/>
  <c r="X682" i="14"/>
  <c r="X683" i="14"/>
  <c r="X684" i="14"/>
  <c r="X685" i="14"/>
  <c r="X686" i="14"/>
  <c r="X687" i="14"/>
  <c r="X688" i="14"/>
  <c r="X689" i="14"/>
  <c r="X690" i="14"/>
  <c r="X691" i="14"/>
  <c r="X692" i="14"/>
  <c r="X693" i="14"/>
  <c r="X694" i="14"/>
  <c r="X695" i="14"/>
  <c r="X696" i="14"/>
  <c r="X697" i="14"/>
  <c r="X698" i="14"/>
  <c r="X699" i="14"/>
  <c r="X700" i="14"/>
  <c r="X701" i="14"/>
  <c r="X702" i="14"/>
  <c r="X703" i="14"/>
  <c r="X704" i="14"/>
  <c r="X705" i="14"/>
  <c r="X706" i="14"/>
  <c r="X707" i="14"/>
  <c r="X708" i="14"/>
  <c r="X709" i="14"/>
  <c r="X710" i="14"/>
  <c r="X711" i="14"/>
  <c r="X712" i="14"/>
  <c r="X713" i="14"/>
  <c r="X714" i="14"/>
  <c r="X715" i="14"/>
  <c r="X716" i="14"/>
  <c r="X717" i="14"/>
  <c r="X718" i="14"/>
  <c r="X719" i="14"/>
  <c r="X720" i="14"/>
  <c r="X721" i="14"/>
  <c r="X722" i="14"/>
  <c r="X723" i="14"/>
  <c r="X724" i="14"/>
  <c r="X725" i="14"/>
  <c r="X726" i="14"/>
  <c r="X727" i="14"/>
  <c r="X728" i="14"/>
  <c r="X729" i="14"/>
  <c r="X730" i="14"/>
  <c r="X731" i="14"/>
  <c r="X732" i="14"/>
  <c r="X733" i="14"/>
  <c r="X734" i="14"/>
  <c r="X735" i="14"/>
  <c r="X736" i="14"/>
  <c r="X737" i="14"/>
  <c r="X738" i="14"/>
  <c r="X739" i="14"/>
  <c r="X740" i="14"/>
  <c r="X741" i="14"/>
  <c r="X742" i="14"/>
  <c r="X743" i="14"/>
  <c r="X744" i="14"/>
  <c r="X745" i="14"/>
  <c r="X746" i="14"/>
  <c r="X747" i="14"/>
  <c r="X748" i="14"/>
  <c r="X749" i="14"/>
  <c r="X750" i="14"/>
  <c r="X751" i="14"/>
  <c r="X752" i="14"/>
  <c r="X753" i="14"/>
  <c r="X754" i="14"/>
  <c r="X755" i="14"/>
  <c r="X756" i="14"/>
  <c r="X757" i="14"/>
  <c r="X758" i="14"/>
  <c r="X759" i="14"/>
  <c r="X760" i="14"/>
  <c r="X761" i="14"/>
  <c r="X762" i="14"/>
  <c r="X763" i="14"/>
  <c r="X764" i="14"/>
  <c r="X765" i="14"/>
  <c r="X766" i="14"/>
  <c r="X767" i="14"/>
  <c r="X768" i="14"/>
  <c r="X769" i="14"/>
  <c r="X770" i="14"/>
  <c r="X771" i="14"/>
  <c r="X772" i="14"/>
  <c r="X773" i="14"/>
  <c r="X774" i="14"/>
  <c r="X775" i="14"/>
  <c r="X776" i="14"/>
  <c r="X777" i="14"/>
  <c r="X778" i="14"/>
  <c r="X779" i="14"/>
  <c r="X780" i="14"/>
  <c r="X781" i="14"/>
  <c r="X782" i="14"/>
  <c r="X783" i="14"/>
  <c r="X784" i="14"/>
  <c r="X785" i="14"/>
  <c r="X786" i="14"/>
  <c r="X787" i="14"/>
  <c r="X788" i="14"/>
  <c r="X789" i="14"/>
  <c r="X790" i="14"/>
  <c r="X791" i="14"/>
  <c r="X792" i="14"/>
  <c r="X793" i="14"/>
  <c r="X794" i="14"/>
  <c r="X795" i="14"/>
  <c r="X796" i="14"/>
  <c r="X797" i="14"/>
  <c r="X798" i="14"/>
  <c r="X799" i="14"/>
  <c r="X800" i="14"/>
  <c r="X801" i="14"/>
  <c r="X802" i="14"/>
  <c r="X803" i="14"/>
  <c r="X804" i="14"/>
  <c r="X805" i="14"/>
  <c r="X806" i="14"/>
  <c r="X807" i="14"/>
  <c r="X808" i="14"/>
  <c r="X809" i="14"/>
  <c r="X810" i="14"/>
  <c r="X811" i="14"/>
  <c r="X812" i="14"/>
  <c r="X813" i="14"/>
  <c r="X814" i="14"/>
  <c r="X815" i="14"/>
  <c r="X816" i="14"/>
  <c r="X817" i="14"/>
  <c r="X818" i="14"/>
  <c r="X819" i="14"/>
  <c r="X820" i="14"/>
  <c r="X821" i="14"/>
  <c r="X822" i="14"/>
  <c r="X823" i="14"/>
  <c r="X824" i="14"/>
  <c r="X825" i="14"/>
  <c r="X826" i="14"/>
  <c r="X827" i="14"/>
  <c r="X828" i="14"/>
  <c r="X829" i="14"/>
  <c r="X830" i="14"/>
  <c r="X831" i="14"/>
  <c r="X832" i="14"/>
  <c r="X833" i="14"/>
  <c r="X834" i="14"/>
  <c r="X835" i="14"/>
  <c r="X836" i="14"/>
  <c r="X837" i="14"/>
  <c r="X838" i="14"/>
  <c r="X839" i="14"/>
  <c r="X840" i="14"/>
  <c r="X841" i="14"/>
  <c r="X842" i="14"/>
  <c r="X843" i="14"/>
  <c r="X844" i="14"/>
  <c r="X845" i="14"/>
  <c r="X846" i="14"/>
  <c r="X847" i="14"/>
  <c r="X848" i="14"/>
  <c r="X849" i="14"/>
  <c r="X850" i="14"/>
  <c r="X851" i="14"/>
  <c r="X852" i="14"/>
  <c r="X853" i="14"/>
  <c r="X854" i="14"/>
  <c r="X855" i="14"/>
  <c r="X856" i="14"/>
  <c r="X857" i="14"/>
  <c r="X858" i="14"/>
  <c r="X859" i="14"/>
  <c r="X860" i="14"/>
  <c r="X861" i="14"/>
  <c r="X862" i="14"/>
  <c r="X863" i="14"/>
  <c r="X864" i="14"/>
  <c r="X865" i="14"/>
  <c r="X866" i="14"/>
  <c r="X867" i="14"/>
  <c r="X868" i="14"/>
  <c r="X869" i="14"/>
  <c r="X870" i="14"/>
  <c r="X871" i="14"/>
  <c r="X872" i="14"/>
  <c r="X873" i="14"/>
  <c r="X874" i="14"/>
  <c r="X875" i="14"/>
  <c r="X876" i="14"/>
  <c r="X877" i="14"/>
  <c r="X878" i="14"/>
  <c r="X879" i="14"/>
  <c r="X880" i="14"/>
  <c r="X881" i="14"/>
  <c r="X882" i="14"/>
  <c r="X883" i="14"/>
  <c r="X884" i="14"/>
  <c r="X885" i="14"/>
  <c r="X886" i="14"/>
  <c r="X887" i="14"/>
  <c r="X888" i="14"/>
  <c r="X889" i="14"/>
  <c r="X890" i="14"/>
  <c r="X891" i="14"/>
  <c r="X892" i="14"/>
  <c r="X893" i="14"/>
  <c r="X894" i="14"/>
  <c r="X895" i="14"/>
  <c r="X896" i="14"/>
  <c r="X897" i="14"/>
  <c r="X898" i="14"/>
  <c r="X899" i="14"/>
  <c r="X900" i="14"/>
  <c r="X901" i="14"/>
  <c r="X902" i="14"/>
  <c r="X903" i="14"/>
  <c r="X904" i="14"/>
  <c r="X905" i="14"/>
  <c r="X906" i="14"/>
  <c r="X907" i="14"/>
  <c r="X908" i="14"/>
  <c r="X909" i="14"/>
  <c r="X910" i="14"/>
  <c r="X911" i="14"/>
  <c r="X912" i="14"/>
  <c r="X913" i="14"/>
  <c r="X914" i="14"/>
  <c r="X915" i="14"/>
  <c r="X916" i="14"/>
  <c r="X917" i="14"/>
  <c r="X918" i="14"/>
  <c r="X919" i="14"/>
  <c r="X920" i="14"/>
  <c r="X921" i="14"/>
  <c r="X922" i="14"/>
  <c r="X923" i="14"/>
  <c r="X924" i="14"/>
  <c r="X925" i="14"/>
  <c r="X926" i="14"/>
  <c r="X927" i="14"/>
  <c r="X928" i="14"/>
  <c r="X929" i="14"/>
  <c r="X930" i="14"/>
  <c r="X931" i="14"/>
  <c r="X932" i="14"/>
  <c r="X933" i="14"/>
  <c r="X934" i="14"/>
  <c r="X935" i="14"/>
  <c r="X936" i="14"/>
  <c r="X937" i="14"/>
  <c r="X938" i="14"/>
  <c r="X939" i="14"/>
  <c r="X940" i="14"/>
  <c r="X941" i="14"/>
  <c r="X942" i="14"/>
  <c r="X943" i="14"/>
  <c r="X944" i="14"/>
  <c r="X945" i="14"/>
  <c r="X946" i="14"/>
  <c r="X947" i="14"/>
  <c r="X948" i="14"/>
  <c r="X949" i="14"/>
  <c r="X950" i="14"/>
  <c r="X951" i="14"/>
  <c r="X952" i="14"/>
  <c r="X953" i="14"/>
  <c r="X954" i="14"/>
  <c r="X955" i="14"/>
  <c r="X956" i="14"/>
  <c r="X957" i="14"/>
  <c r="X958" i="14"/>
  <c r="X959" i="14"/>
  <c r="X960" i="14"/>
  <c r="X961" i="14"/>
  <c r="X962" i="14"/>
  <c r="X963" i="14"/>
  <c r="X964" i="14"/>
  <c r="X965" i="14"/>
  <c r="X966" i="14"/>
  <c r="X967" i="14"/>
  <c r="X968" i="14"/>
  <c r="X969" i="14"/>
  <c r="X970" i="14"/>
  <c r="X971" i="14"/>
  <c r="X972" i="14"/>
  <c r="X973" i="14"/>
  <c r="X974" i="14"/>
  <c r="X975" i="14"/>
  <c r="X976" i="14"/>
  <c r="X977" i="14"/>
  <c r="X978" i="14"/>
  <c r="X979" i="14"/>
  <c r="X980" i="14"/>
  <c r="X981" i="14"/>
  <c r="X982" i="14"/>
  <c r="X983" i="14"/>
  <c r="X984" i="14"/>
  <c r="X985" i="14"/>
  <c r="X986" i="14"/>
  <c r="X987" i="14"/>
  <c r="X988" i="14"/>
  <c r="X989" i="14"/>
  <c r="X990" i="14"/>
  <c r="X991" i="14"/>
  <c r="X992" i="14"/>
  <c r="X993" i="14"/>
  <c r="X994" i="14"/>
  <c r="X995" i="14"/>
  <c r="X996" i="14"/>
  <c r="X997" i="14"/>
  <c r="X998" i="14"/>
  <c r="X999" i="14"/>
  <c r="X1000" i="14"/>
  <c r="X1001" i="14"/>
  <c r="X1002" i="14"/>
  <c r="X1003" i="14"/>
  <c r="X1004" i="14"/>
  <c r="X1005" i="14"/>
  <c r="X1006" i="14"/>
  <c r="X1007" i="14"/>
  <c r="X1008" i="14"/>
  <c r="X1009" i="14"/>
  <c r="X1010" i="14"/>
  <c r="X1011" i="14"/>
  <c r="X1012" i="14"/>
  <c r="X1013" i="14"/>
  <c r="X1014" i="14"/>
  <c r="X1015" i="14"/>
  <c r="X1016" i="14"/>
  <c r="X1017" i="14"/>
  <c r="X1018" i="14"/>
  <c r="X1019" i="14"/>
  <c r="X1020" i="14"/>
  <c r="X1021" i="14"/>
  <c r="X1022" i="14"/>
  <c r="X1023" i="14"/>
  <c r="X1024" i="14"/>
  <c r="X1025" i="14"/>
  <c r="X1026" i="14"/>
  <c r="X1027" i="14"/>
  <c r="X1028" i="14"/>
  <c r="X1029" i="14"/>
  <c r="X1030" i="14"/>
  <c r="X1031" i="14"/>
  <c r="X1032" i="14"/>
  <c r="X1033" i="14"/>
  <c r="X1034" i="14"/>
  <c r="X1035" i="14"/>
  <c r="X1036" i="14"/>
  <c r="X1037" i="14"/>
  <c r="X1038" i="14"/>
  <c r="X1039" i="14"/>
  <c r="X1040" i="14"/>
  <c r="X1041" i="14"/>
  <c r="X1042" i="14"/>
  <c r="X1043" i="14"/>
  <c r="X1044" i="14"/>
  <c r="X1045" i="14"/>
  <c r="X1046" i="14"/>
  <c r="X1047" i="14"/>
  <c r="X1048" i="14"/>
  <c r="X1049" i="14"/>
  <c r="X1050" i="14"/>
  <c r="X1051" i="14"/>
  <c r="X1052" i="14"/>
  <c r="X1053" i="14"/>
  <c r="X1054" i="14"/>
  <c r="X1055" i="14"/>
  <c r="X1056" i="14"/>
  <c r="X1057" i="14"/>
  <c r="X1058" i="14"/>
  <c r="X1059" i="14"/>
  <c r="X1060" i="14"/>
  <c r="X1061" i="14"/>
  <c r="X1062" i="14"/>
  <c r="X1063" i="14"/>
  <c r="X1064" i="14"/>
  <c r="X1065" i="14"/>
  <c r="X1066" i="14"/>
  <c r="X1067" i="14"/>
  <c r="X1068" i="14"/>
  <c r="X1069" i="14"/>
  <c r="X18" i="14"/>
  <c r="M18" i="14"/>
  <c r="A18" i="14"/>
  <c r="K19" i="14"/>
  <c r="K20" i="14"/>
  <c r="K21" i="14"/>
  <c r="K22" i="14"/>
  <c r="K23" i="14"/>
  <c r="K24" i="14"/>
  <c r="K25" i="14"/>
  <c r="K26" i="14"/>
  <c r="K27" i="14"/>
  <c r="K28" i="14"/>
  <c r="K29" i="14"/>
  <c r="K30" i="14"/>
  <c r="K31" i="14"/>
  <c r="K32" i="14"/>
  <c r="K33" i="14"/>
  <c r="K34" i="14"/>
  <c r="K35" i="14"/>
  <c r="K36" i="14"/>
  <c r="K37" i="14"/>
  <c r="K38" i="14"/>
  <c r="K39" i="14"/>
  <c r="K40" i="14"/>
  <c r="K41" i="14"/>
  <c r="K42" i="14"/>
  <c r="K43" i="14"/>
  <c r="K44" i="14"/>
  <c r="K45" i="14"/>
  <c r="K46" i="14"/>
  <c r="K47" i="14"/>
  <c r="K48" i="14"/>
  <c r="K49" i="14"/>
  <c r="K50" i="14"/>
  <c r="K51" i="14"/>
  <c r="K52" i="14"/>
  <c r="K53" i="14"/>
  <c r="K54" i="14"/>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97" i="14"/>
  <c r="K98" i="14"/>
  <c r="K99" i="14"/>
  <c r="K100" i="14"/>
  <c r="K101"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137" i="14"/>
  <c r="K138" i="14"/>
  <c r="K139" i="14"/>
  <c r="K140" i="14"/>
  <c r="K141" i="14"/>
  <c r="K142" i="14"/>
  <c r="K143" i="14"/>
  <c r="K144" i="14"/>
  <c r="K145" i="14"/>
  <c r="K146" i="14"/>
  <c r="K147" i="14"/>
  <c r="K148" i="14"/>
  <c r="K149" i="14"/>
  <c r="K150" i="14"/>
  <c r="K151" i="14"/>
  <c r="K152" i="14"/>
  <c r="K153" i="14"/>
  <c r="K154" i="14"/>
  <c r="K155" i="14"/>
  <c r="K156" i="14"/>
  <c r="K157" i="14"/>
  <c r="K158" i="14"/>
  <c r="K159" i="14"/>
  <c r="K160" i="14"/>
  <c r="K161" i="14"/>
  <c r="K162" i="14"/>
  <c r="K163" i="14"/>
  <c r="K164" i="14"/>
  <c r="K165" i="14"/>
  <c r="K166" i="14"/>
  <c r="K167" i="14"/>
  <c r="K168" i="14"/>
  <c r="K169" i="14"/>
  <c r="K170" i="14"/>
  <c r="K171" i="14"/>
  <c r="K172" i="14"/>
  <c r="K173" i="14"/>
  <c r="K174" i="14"/>
  <c r="K175" i="14"/>
  <c r="K176" i="14"/>
  <c r="K177" i="14"/>
  <c r="K178" i="14"/>
  <c r="K179" i="14"/>
  <c r="K180" i="14"/>
  <c r="K181" i="14"/>
  <c r="K182" i="14"/>
  <c r="K183" i="14"/>
  <c r="K184" i="14"/>
  <c r="K185" i="14"/>
  <c r="K186" i="14"/>
  <c r="K187" i="14"/>
  <c r="K188" i="14"/>
  <c r="K189" i="14"/>
  <c r="K190" i="14"/>
  <c r="K191" i="14"/>
  <c r="K192" i="14"/>
  <c r="K193" i="14"/>
  <c r="K194" i="14"/>
  <c r="K195" i="14"/>
  <c r="K196" i="14"/>
  <c r="K197" i="14"/>
  <c r="K198" i="14"/>
  <c r="K199" i="14"/>
  <c r="K200" i="14"/>
  <c r="K201" i="14"/>
  <c r="K202" i="14"/>
  <c r="K203" i="14"/>
  <c r="K204" i="14"/>
  <c r="K205" i="14"/>
  <c r="K206" i="14"/>
  <c r="K207" i="14"/>
  <c r="K208" i="14"/>
  <c r="K209" i="14"/>
  <c r="K210" i="14"/>
  <c r="K211" i="14"/>
  <c r="K212" i="14"/>
  <c r="K213" i="14"/>
  <c r="K214" i="14"/>
  <c r="K215" i="14"/>
  <c r="K216" i="14"/>
  <c r="K217" i="14"/>
  <c r="K218" i="14"/>
  <c r="K219" i="14"/>
  <c r="K220" i="14"/>
  <c r="K221" i="14"/>
  <c r="K222" i="14"/>
  <c r="K223" i="14"/>
  <c r="K224" i="14"/>
  <c r="K225" i="14"/>
  <c r="K226" i="14"/>
  <c r="K227" i="14"/>
  <c r="K228" i="14"/>
  <c r="K229" i="14"/>
  <c r="K230" i="14"/>
  <c r="K231" i="14"/>
  <c r="K232" i="14"/>
  <c r="K233" i="14"/>
  <c r="K234" i="14"/>
  <c r="K235" i="14"/>
  <c r="K236" i="14"/>
  <c r="K237" i="14"/>
  <c r="K238" i="14"/>
  <c r="K239" i="14"/>
  <c r="K240" i="14"/>
  <c r="K241" i="14"/>
  <c r="K242" i="14"/>
  <c r="K243" i="14"/>
  <c r="K244" i="14"/>
  <c r="K245" i="14"/>
  <c r="K246" i="14"/>
  <c r="K247" i="14"/>
  <c r="K248"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279" i="14"/>
  <c r="K280" i="14"/>
  <c r="K281" i="14"/>
  <c r="K282" i="14"/>
  <c r="K283" i="14"/>
  <c r="K284" i="14"/>
  <c r="K285" i="14"/>
  <c r="K286" i="14"/>
  <c r="K287" i="14"/>
  <c r="K288" i="14"/>
  <c r="K289" i="14"/>
  <c r="K290" i="14"/>
  <c r="K291" i="14"/>
  <c r="K292" i="14"/>
  <c r="K293" i="14"/>
  <c r="K294" i="14"/>
  <c r="K295" i="14"/>
  <c r="K296" i="14"/>
  <c r="K297" i="14"/>
  <c r="K298" i="14"/>
  <c r="K299" i="14"/>
  <c r="K300"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374" i="14"/>
  <c r="K375" i="14"/>
  <c r="K376" i="14"/>
  <c r="K377"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07" i="14"/>
  <c r="K608" i="14"/>
  <c r="K609" i="14"/>
  <c r="K610" i="14"/>
  <c r="K611" i="14"/>
  <c r="K612" i="14"/>
  <c r="K613" i="14"/>
  <c r="K614" i="14"/>
  <c r="K615" i="14"/>
  <c r="K616" i="14"/>
  <c r="K617" i="14"/>
  <c r="K618" i="14"/>
  <c r="K619" i="14"/>
  <c r="K620" i="14"/>
  <c r="K621" i="14"/>
  <c r="K622" i="14"/>
  <c r="K623" i="14"/>
  <c r="K624" i="14"/>
  <c r="K625" i="14"/>
  <c r="K626" i="14"/>
  <c r="K627" i="14"/>
  <c r="K628" i="14"/>
  <c r="K629" i="14"/>
  <c r="K630" i="14"/>
  <c r="K631" i="14"/>
  <c r="K632" i="14"/>
  <c r="K633" i="14"/>
  <c r="K634" i="14"/>
  <c r="K635" i="14"/>
  <c r="K636" i="14"/>
  <c r="K637" i="14"/>
  <c r="K638" i="14"/>
  <c r="K639" i="14"/>
  <c r="K640" i="14"/>
  <c r="K641" i="14"/>
  <c r="K642" i="14"/>
  <c r="K643" i="14"/>
  <c r="K644" i="14"/>
  <c r="K645" i="14"/>
  <c r="K646" i="14"/>
  <c r="K647" i="14"/>
  <c r="K648" i="14"/>
  <c r="K649" i="14"/>
  <c r="K650" i="14"/>
  <c r="K651" i="14"/>
  <c r="K652" i="14"/>
  <c r="K653" i="14"/>
  <c r="K654" i="14"/>
  <c r="K655" i="14"/>
  <c r="K656" i="14"/>
  <c r="K657" i="14"/>
  <c r="K658" i="14"/>
  <c r="K659" i="14"/>
  <c r="K660" i="14"/>
  <c r="K661" i="14"/>
  <c r="K662" i="14"/>
  <c r="K663" i="14"/>
  <c r="K664" i="14"/>
  <c r="K665" i="14"/>
  <c r="K666" i="14"/>
  <c r="K667" i="14"/>
  <c r="K668" i="14"/>
  <c r="K669" i="14"/>
  <c r="K670" i="14"/>
  <c r="K671" i="14"/>
  <c r="K672" i="14"/>
  <c r="K673" i="14"/>
  <c r="K674" i="14"/>
  <c r="K675" i="14"/>
  <c r="K676" i="14"/>
  <c r="K677" i="14"/>
  <c r="K678" i="14"/>
  <c r="K679" i="14"/>
  <c r="K680" i="14"/>
  <c r="K681" i="14"/>
  <c r="K682" i="14"/>
  <c r="K683" i="14"/>
  <c r="K684" i="14"/>
  <c r="K685" i="14"/>
  <c r="K686" i="14"/>
  <c r="K687" i="14"/>
  <c r="K688" i="14"/>
  <c r="K689" i="14"/>
  <c r="K690" i="14"/>
  <c r="K691" i="14"/>
  <c r="K692" i="14"/>
  <c r="K693" i="14"/>
  <c r="K694" i="14"/>
  <c r="K695" i="14"/>
  <c r="K696" i="14"/>
  <c r="K697" i="14"/>
  <c r="K698" i="14"/>
  <c r="K699" i="14"/>
  <c r="K700" i="14"/>
  <c r="K701" i="14"/>
  <c r="K702" i="14"/>
  <c r="K703" i="14"/>
  <c r="K704" i="14"/>
  <c r="K705" i="14"/>
  <c r="K706" i="14"/>
  <c r="K707" i="14"/>
  <c r="K708" i="14"/>
  <c r="K709" i="14"/>
  <c r="K710" i="14"/>
  <c r="K711" i="14"/>
  <c r="K712" i="14"/>
  <c r="K713" i="14"/>
  <c r="K714" i="14"/>
  <c r="K715" i="14"/>
  <c r="K716" i="14"/>
  <c r="K717" i="14"/>
  <c r="K718" i="14"/>
  <c r="K719" i="14"/>
  <c r="K720" i="14"/>
  <c r="K721" i="14"/>
  <c r="K722" i="14"/>
  <c r="K723" i="14"/>
  <c r="K724" i="14"/>
  <c r="K725" i="14"/>
  <c r="K726" i="14"/>
  <c r="K727" i="14"/>
  <c r="K728" i="14"/>
  <c r="K729" i="14"/>
  <c r="K730" i="14"/>
  <c r="K731" i="14"/>
  <c r="K732" i="14"/>
  <c r="K733"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774" i="14"/>
  <c r="K775" i="14"/>
  <c r="K776" i="14"/>
  <c r="K777" i="14"/>
  <c r="K778" i="14"/>
  <c r="K779" i="14"/>
  <c r="K780" i="14"/>
  <c r="K781" i="14"/>
  <c r="K782" i="14"/>
  <c r="K783" i="14"/>
  <c r="K784" i="14"/>
  <c r="K785" i="14"/>
  <c r="K786" i="14"/>
  <c r="K787" i="14"/>
  <c r="K788" i="14"/>
  <c r="K789" i="14"/>
  <c r="K790" i="14"/>
  <c r="K791" i="14"/>
  <c r="K792" i="14"/>
  <c r="K793" i="14"/>
  <c r="K794" i="14"/>
  <c r="K795" i="14"/>
  <c r="K796" i="14"/>
  <c r="K797" i="14"/>
  <c r="K798" i="14"/>
  <c r="K799" i="14"/>
  <c r="K800" i="14"/>
  <c r="K801" i="14"/>
  <c r="K802" i="14"/>
  <c r="K803" i="14"/>
  <c r="K804" i="14"/>
  <c r="K805" i="14"/>
  <c r="K806" i="14"/>
  <c r="K807" i="14"/>
  <c r="K808" i="14"/>
  <c r="K809" i="14"/>
  <c r="K810" i="14"/>
  <c r="K811" i="14"/>
  <c r="K812" i="14"/>
  <c r="K813" i="14"/>
  <c r="K814" i="14"/>
  <c r="K815" i="14"/>
  <c r="K816" i="14"/>
  <c r="K817" i="14"/>
  <c r="K818" i="14"/>
  <c r="K819" i="14"/>
  <c r="K820" i="14"/>
  <c r="K821" i="14"/>
  <c r="K822" i="14"/>
  <c r="K823" i="14"/>
  <c r="K824" i="14"/>
  <c r="K825" i="14"/>
  <c r="K826" i="14"/>
  <c r="K827" i="14"/>
  <c r="K828" i="14"/>
  <c r="K829" i="14"/>
  <c r="K830" i="14"/>
  <c r="K831" i="14"/>
  <c r="K832" i="14"/>
  <c r="K833" i="14"/>
  <c r="K834" i="14"/>
  <c r="K835" i="14"/>
  <c r="K836" i="14"/>
  <c r="K837" i="14"/>
  <c r="K838" i="14"/>
  <c r="K839" i="14"/>
  <c r="K840" i="14"/>
  <c r="K841" i="14"/>
  <c r="K842" i="14"/>
  <c r="K843" i="14"/>
  <c r="K844" i="14"/>
  <c r="K845" i="14"/>
  <c r="K846" i="14"/>
  <c r="K847" i="14"/>
  <c r="K848" i="14"/>
  <c r="K849" i="14"/>
  <c r="K850" i="14"/>
  <c r="K851" i="14"/>
  <c r="K852" i="14"/>
  <c r="K853" i="14"/>
  <c r="K854" i="14"/>
  <c r="K855" i="14"/>
  <c r="K856" i="14"/>
  <c r="K857" i="14"/>
  <c r="K858" i="14"/>
  <c r="K859" i="14"/>
  <c r="K860" i="14"/>
  <c r="K861" i="14"/>
  <c r="K862" i="14"/>
  <c r="K863" i="14"/>
  <c r="K864" i="14"/>
  <c r="K865" i="14"/>
  <c r="K866" i="14"/>
  <c r="K867" i="14"/>
  <c r="K868" i="14"/>
  <c r="K869" i="14"/>
  <c r="K870" i="14"/>
  <c r="K871" i="14"/>
  <c r="K872" i="14"/>
  <c r="K873" i="14"/>
  <c r="K874" i="14"/>
  <c r="K875" i="14"/>
  <c r="K876" i="14"/>
  <c r="K877" i="14"/>
  <c r="K878" i="14"/>
  <c r="K879" i="14"/>
  <c r="K880" i="14"/>
  <c r="K881" i="14"/>
  <c r="K882" i="14"/>
  <c r="K883" i="14"/>
  <c r="K884" i="14"/>
  <c r="K885" i="14"/>
  <c r="K886" i="14"/>
  <c r="K887" i="14"/>
  <c r="K888" i="14"/>
  <c r="K889" i="14"/>
  <c r="K890" i="14"/>
  <c r="K891" i="14"/>
  <c r="K892" i="14"/>
  <c r="K893" i="14"/>
  <c r="K894" i="14"/>
  <c r="K895" i="14"/>
  <c r="K896" i="14"/>
  <c r="K897" i="14"/>
  <c r="K898" i="14"/>
  <c r="K899" i="14"/>
  <c r="K900" i="14"/>
  <c r="K901" i="14"/>
  <c r="K902" i="14"/>
  <c r="K903" i="14"/>
  <c r="K904" i="14"/>
  <c r="K905" i="14"/>
  <c r="K906" i="14"/>
  <c r="K907" i="14"/>
  <c r="K908" i="14"/>
  <c r="K909" i="14"/>
  <c r="K910" i="14"/>
  <c r="K911" i="14"/>
  <c r="K912" i="14"/>
  <c r="K913" i="14"/>
  <c r="K914" i="14"/>
  <c r="K915" i="14"/>
  <c r="K916" i="14"/>
  <c r="K917" i="14"/>
  <c r="K918" i="14"/>
  <c r="K919" i="14"/>
  <c r="K920" i="14"/>
  <c r="K921" i="14"/>
  <c r="K922" i="14"/>
  <c r="K923" i="14"/>
  <c r="K924" i="14"/>
  <c r="K925" i="14"/>
  <c r="K926" i="14"/>
  <c r="K927" i="14"/>
  <c r="K928" i="14"/>
  <c r="K929" i="14"/>
  <c r="K930" i="14"/>
  <c r="K931" i="14"/>
  <c r="K932" i="14"/>
  <c r="K933" i="14"/>
  <c r="K934" i="14"/>
  <c r="K935" i="14"/>
  <c r="K936" i="14"/>
  <c r="K937" i="14"/>
  <c r="K938" i="14"/>
  <c r="K939" i="14"/>
  <c r="K940" i="14"/>
  <c r="K941" i="14"/>
  <c r="K942" i="14"/>
  <c r="K943" i="14"/>
  <c r="K944" i="14"/>
  <c r="K945" i="14"/>
  <c r="K946" i="14"/>
  <c r="K947" i="14"/>
  <c r="K948" i="14"/>
  <c r="K949" i="14"/>
  <c r="K950" i="14"/>
  <c r="K951" i="14"/>
  <c r="K952" i="14"/>
  <c r="K953" i="14"/>
  <c r="K954" i="14"/>
  <c r="K955" i="14"/>
  <c r="K956" i="14"/>
  <c r="K957" i="14"/>
  <c r="K958" i="14"/>
  <c r="K959" i="14"/>
  <c r="K960" i="14"/>
  <c r="K961" i="14"/>
  <c r="K962" i="14"/>
  <c r="K963" i="14"/>
  <c r="K964" i="14"/>
  <c r="K965" i="14"/>
  <c r="K966" i="14"/>
  <c r="K967" i="14"/>
  <c r="K968" i="14"/>
  <c r="K969" i="14"/>
  <c r="K970" i="14"/>
  <c r="K971" i="14"/>
  <c r="K972" i="14"/>
  <c r="K973" i="14"/>
  <c r="K974" i="14"/>
  <c r="K975" i="14"/>
  <c r="K976" i="14"/>
  <c r="K977" i="14"/>
  <c r="K978" i="14"/>
  <c r="K979" i="14"/>
  <c r="K980" i="14"/>
  <c r="K981" i="14"/>
  <c r="K982" i="14"/>
  <c r="K983" i="14"/>
  <c r="K984" i="14"/>
  <c r="K985" i="14"/>
  <c r="K986" i="14"/>
  <c r="K987" i="14"/>
  <c r="K988" i="14"/>
  <c r="K989" i="14"/>
  <c r="K990" i="14"/>
  <c r="K991" i="14"/>
  <c r="K992" i="14"/>
  <c r="K993" i="14"/>
  <c r="K994" i="14"/>
  <c r="K995" i="14"/>
  <c r="K996" i="14"/>
  <c r="K997" i="14"/>
  <c r="K998" i="14"/>
  <c r="K999" i="14"/>
  <c r="K1000" i="14"/>
  <c r="K1001" i="14"/>
  <c r="K1002" i="14"/>
  <c r="K1003" i="14"/>
  <c r="K1004" i="14"/>
  <c r="K1005" i="14"/>
  <c r="K1006" i="14"/>
  <c r="K1007" i="14"/>
  <c r="K1008" i="14"/>
  <c r="K1009" i="14"/>
  <c r="K1010" i="14"/>
  <c r="K1011" i="14"/>
  <c r="K1012" i="14"/>
  <c r="K1013" i="14"/>
  <c r="K1014" i="14"/>
  <c r="K1015" i="14"/>
  <c r="K1016" i="14"/>
  <c r="K1017" i="14"/>
  <c r="K1018" i="14"/>
  <c r="K1019" i="14"/>
  <c r="K1020" i="14"/>
  <c r="K1021" i="14"/>
  <c r="K1022" i="14"/>
  <c r="K1023" i="14"/>
  <c r="K1024" i="14"/>
  <c r="K1025" i="14"/>
  <c r="K1026" i="14"/>
  <c r="K1027" i="14"/>
  <c r="K1028" i="14"/>
  <c r="K1029" i="14"/>
  <c r="K1030" i="14"/>
  <c r="K1031" i="14"/>
  <c r="K1032" i="14"/>
  <c r="K1033" i="14"/>
  <c r="K1034" i="14"/>
  <c r="K1035" i="14"/>
  <c r="K1036" i="14"/>
  <c r="K1037" i="14"/>
  <c r="K1038" i="14"/>
  <c r="K1039" i="14"/>
  <c r="K1040" i="14"/>
  <c r="K1041" i="14"/>
  <c r="K1042" i="14"/>
  <c r="K1043" i="14"/>
  <c r="K1044" i="14"/>
  <c r="K1045" i="14"/>
  <c r="K1046" i="14"/>
  <c r="K1047" i="14"/>
  <c r="K1048" i="14"/>
  <c r="K1049" i="14"/>
  <c r="K1050" i="14"/>
  <c r="K1051" i="14"/>
  <c r="K1052" i="14"/>
  <c r="K1053" i="14"/>
  <c r="K1054" i="14"/>
  <c r="K1055" i="14"/>
  <c r="K1056" i="14"/>
  <c r="K1057" i="14"/>
  <c r="K1058" i="14"/>
  <c r="K1059" i="14"/>
  <c r="K1060" i="14"/>
  <c r="K1061" i="14"/>
  <c r="K1062" i="14"/>
  <c r="K1063" i="14"/>
  <c r="K1064" i="14"/>
  <c r="K1065" i="14"/>
  <c r="K1066" i="14"/>
  <c r="K1067" i="14"/>
  <c r="K1068" i="14"/>
  <c r="K1069" i="14"/>
  <c r="K18" i="14"/>
  <c r="H17" i="14"/>
  <c r="I17" i="14"/>
  <c r="J17" i="14"/>
  <c r="K17" i="14"/>
  <c r="A17" i="14"/>
  <c r="B17" i="14"/>
  <c r="G17" i="14" s="1"/>
  <c r="F17" i="14"/>
  <c r="M17" i="14"/>
  <c r="B18" i="14"/>
  <c r="F18" i="14"/>
  <c r="A19" i="14"/>
  <c r="AB16" i="14"/>
  <c r="AA16" i="14"/>
  <c r="Z16" i="14"/>
  <c r="Y16" i="14"/>
  <c r="S4" i="9"/>
  <c r="S5" i="9"/>
  <c r="S6" i="9"/>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S511" i="9"/>
  <c r="S512" i="9"/>
  <c r="S513" i="9"/>
  <c r="S514" i="9"/>
  <c r="S515" i="9"/>
  <c r="S516" i="9"/>
  <c r="S517" i="9"/>
  <c r="S518" i="9"/>
  <c r="S519" i="9"/>
  <c r="S520" i="9"/>
  <c r="S521" i="9"/>
  <c r="S522" i="9"/>
  <c r="S523" i="9"/>
  <c r="S524" i="9"/>
  <c r="S525" i="9"/>
  <c r="S526" i="9"/>
  <c r="S527" i="9"/>
  <c r="S528" i="9"/>
  <c r="S529" i="9"/>
  <c r="S530" i="9"/>
  <c r="S531" i="9"/>
  <c r="S532" i="9"/>
  <c r="S533" i="9"/>
  <c r="S534" i="9"/>
  <c r="S535" i="9"/>
  <c r="S536" i="9"/>
  <c r="S537" i="9"/>
  <c r="S538" i="9"/>
  <c r="S539" i="9"/>
  <c r="S540" i="9"/>
  <c r="S541" i="9"/>
  <c r="S542" i="9"/>
  <c r="S543" i="9"/>
  <c r="S544" i="9"/>
  <c r="S545" i="9"/>
  <c r="S546" i="9"/>
  <c r="S547" i="9"/>
  <c r="S548" i="9"/>
  <c r="S549" i="9"/>
  <c r="S550" i="9"/>
  <c r="S551" i="9"/>
  <c r="S552" i="9"/>
  <c r="S553" i="9"/>
  <c r="S554" i="9"/>
  <c r="S555" i="9"/>
  <c r="S556" i="9"/>
  <c r="S557" i="9"/>
  <c r="S558" i="9"/>
  <c r="S559" i="9"/>
  <c r="S560" i="9"/>
  <c r="S561" i="9"/>
  <c r="S562" i="9"/>
  <c r="S563" i="9"/>
  <c r="S564" i="9"/>
  <c r="S565" i="9"/>
  <c r="S566" i="9"/>
  <c r="S567" i="9"/>
  <c r="S568" i="9"/>
  <c r="S569" i="9"/>
  <c r="S570" i="9"/>
  <c r="S571" i="9"/>
  <c r="S572" i="9"/>
  <c r="S573" i="9"/>
  <c r="S574" i="9"/>
  <c r="S575" i="9"/>
  <c r="S576" i="9"/>
  <c r="S577" i="9"/>
  <c r="S578" i="9"/>
  <c r="S579" i="9"/>
  <c r="S580" i="9"/>
  <c r="S581" i="9"/>
  <c r="S582" i="9"/>
  <c r="S583" i="9"/>
  <c r="S584" i="9"/>
  <c r="S585" i="9"/>
  <c r="S586" i="9"/>
  <c r="S587" i="9"/>
  <c r="S588" i="9"/>
  <c r="S589" i="9"/>
  <c r="S590" i="9"/>
  <c r="S591" i="9"/>
  <c r="S592" i="9"/>
  <c r="S593" i="9"/>
  <c r="S594" i="9"/>
  <c r="S595" i="9"/>
  <c r="S596" i="9"/>
  <c r="S597" i="9"/>
  <c r="S598" i="9"/>
  <c r="S599" i="9"/>
  <c r="S600" i="9"/>
  <c r="S601" i="9"/>
  <c r="S602" i="9"/>
  <c r="S603" i="9"/>
  <c r="S604" i="9"/>
  <c r="S605" i="9"/>
  <c r="S606" i="9"/>
  <c r="S607" i="9"/>
  <c r="S608" i="9"/>
  <c r="S609" i="9"/>
  <c r="S610" i="9"/>
  <c r="S611" i="9"/>
  <c r="S612" i="9"/>
  <c r="S613" i="9"/>
  <c r="S614" i="9"/>
  <c r="S615" i="9"/>
  <c r="S616" i="9"/>
  <c r="S617" i="9"/>
  <c r="S618" i="9"/>
  <c r="S619" i="9"/>
  <c r="S620" i="9"/>
  <c r="S621" i="9"/>
  <c r="S622" i="9"/>
  <c r="S623" i="9"/>
  <c r="S624" i="9"/>
  <c r="S625" i="9"/>
  <c r="S626" i="9"/>
  <c r="S627" i="9"/>
  <c r="S628" i="9"/>
  <c r="S629" i="9"/>
  <c r="S630" i="9"/>
  <c r="S631" i="9"/>
  <c r="S632" i="9"/>
  <c r="S633" i="9"/>
  <c r="S634" i="9"/>
  <c r="S635" i="9"/>
  <c r="S636" i="9"/>
  <c r="S637" i="9"/>
  <c r="S638" i="9"/>
  <c r="S639" i="9"/>
  <c r="S640" i="9"/>
  <c r="S641" i="9"/>
  <c r="S642" i="9"/>
  <c r="S643" i="9"/>
  <c r="S644" i="9"/>
  <c r="S645" i="9"/>
  <c r="S646" i="9"/>
  <c r="S647" i="9"/>
  <c r="S648" i="9"/>
  <c r="S649" i="9"/>
  <c r="S650" i="9"/>
  <c r="S651" i="9"/>
  <c r="S652" i="9"/>
  <c r="S653" i="9"/>
  <c r="S654" i="9"/>
  <c r="S655" i="9"/>
  <c r="S656" i="9"/>
  <c r="S657" i="9"/>
  <c r="S658" i="9"/>
  <c r="S659" i="9"/>
  <c r="S660" i="9"/>
  <c r="S661" i="9"/>
  <c r="S662" i="9"/>
  <c r="S663" i="9"/>
  <c r="S664" i="9"/>
  <c r="S665" i="9"/>
  <c r="S666" i="9"/>
  <c r="S667" i="9"/>
  <c r="S668" i="9"/>
  <c r="S669" i="9"/>
  <c r="S670" i="9"/>
  <c r="S671" i="9"/>
  <c r="S672" i="9"/>
  <c r="S673" i="9"/>
  <c r="S674" i="9"/>
  <c r="S675" i="9"/>
  <c r="S676" i="9"/>
  <c r="S677" i="9"/>
  <c r="S678" i="9"/>
  <c r="S679" i="9"/>
  <c r="S680" i="9"/>
  <c r="S681" i="9"/>
  <c r="S682" i="9"/>
  <c r="S683" i="9"/>
  <c r="S684" i="9"/>
  <c r="S685" i="9"/>
  <c r="S686" i="9"/>
  <c r="S687" i="9"/>
  <c r="S688" i="9"/>
  <c r="S689" i="9"/>
  <c r="S690" i="9"/>
  <c r="S691" i="9"/>
  <c r="S692" i="9"/>
  <c r="S693" i="9"/>
  <c r="S694" i="9"/>
  <c r="S695" i="9"/>
  <c r="S696" i="9"/>
  <c r="S697" i="9"/>
  <c r="S698" i="9"/>
  <c r="S699" i="9"/>
  <c r="S700" i="9"/>
  <c r="S701" i="9"/>
  <c r="S702" i="9"/>
  <c r="S703" i="9"/>
  <c r="S704" i="9"/>
  <c r="S705" i="9"/>
  <c r="S706" i="9"/>
  <c r="S707" i="9"/>
  <c r="S708" i="9"/>
  <c r="S709" i="9"/>
  <c r="S710" i="9"/>
  <c r="S711" i="9"/>
  <c r="S712" i="9"/>
  <c r="S713" i="9"/>
  <c r="S714" i="9"/>
  <c r="S715" i="9"/>
  <c r="S716" i="9"/>
  <c r="S717" i="9"/>
  <c r="S718" i="9"/>
  <c r="S719" i="9"/>
  <c r="S720" i="9"/>
  <c r="S721" i="9"/>
  <c r="S722" i="9"/>
  <c r="S723" i="9"/>
  <c r="S724" i="9"/>
  <c r="S725" i="9"/>
  <c r="S726" i="9"/>
  <c r="S727" i="9"/>
  <c r="S728" i="9"/>
  <c r="S729" i="9"/>
  <c r="S730" i="9"/>
  <c r="S731" i="9"/>
  <c r="S732" i="9"/>
  <c r="S733" i="9"/>
  <c r="S734" i="9"/>
  <c r="S735" i="9"/>
  <c r="S736" i="9"/>
  <c r="S737" i="9"/>
  <c r="S738" i="9"/>
  <c r="S739" i="9"/>
  <c r="S740" i="9"/>
  <c r="S741" i="9"/>
  <c r="S742" i="9"/>
  <c r="S743" i="9"/>
  <c r="S744" i="9"/>
  <c r="S745" i="9"/>
  <c r="S746" i="9"/>
  <c r="S747" i="9"/>
  <c r="S748" i="9"/>
  <c r="S749" i="9"/>
  <c r="S750" i="9"/>
  <c r="S751" i="9"/>
  <c r="S752" i="9"/>
  <c r="S753" i="9"/>
  <c r="S754" i="9"/>
  <c r="S755" i="9"/>
  <c r="S756" i="9"/>
  <c r="S757" i="9"/>
  <c r="S758" i="9"/>
  <c r="S759" i="9"/>
  <c r="S760" i="9"/>
  <c r="S761" i="9"/>
  <c r="S762" i="9"/>
  <c r="S763" i="9"/>
  <c r="S764" i="9"/>
  <c r="S765" i="9"/>
  <c r="S766" i="9"/>
  <c r="S767" i="9"/>
  <c r="S768" i="9"/>
  <c r="S769" i="9"/>
  <c r="S770" i="9"/>
  <c r="S771" i="9"/>
  <c r="S772" i="9"/>
  <c r="S773" i="9"/>
  <c r="S774" i="9"/>
  <c r="S775" i="9"/>
  <c r="S776" i="9"/>
  <c r="S777" i="9"/>
  <c r="S778" i="9"/>
  <c r="S779" i="9"/>
  <c r="S780" i="9"/>
  <c r="S781" i="9"/>
  <c r="S782" i="9"/>
  <c r="S783" i="9"/>
  <c r="S784" i="9"/>
  <c r="S785" i="9"/>
  <c r="S786" i="9"/>
  <c r="S787" i="9"/>
  <c r="S788" i="9"/>
  <c r="S789" i="9"/>
  <c r="S790" i="9"/>
  <c r="S791" i="9"/>
  <c r="S792" i="9"/>
  <c r="S793" i="9"/>
  <c r="S794" i="9"/>
  <c r="S795" i="9"/>
  <c r="S796" i="9"/>
  <c r="S797" i="9"/>
  <c r="S798" i="9"/>
  <c r="S799" i="9"/>
  <c r="S3" i="9"/>
  <c r="R16" i="14"/>
  <c r="R18" i="14" s="1"/>
  <c r="AB19" i="14" l="1"/>
  <c r="AB21" i="14"/>
  <c r="AB23" i="14"/>
  <c r="AB25" i="14"/>
  <c r="AB27" i="14"/>
  <c r="AB29" i="14"/>
  <c r="AB31" i="14"/>
  <c r="AB33" i="14"/>
  <c r="AB35" i="14"/>
  <c r="AB37" i="14"/>
  <c r="AB39" i="14"/>
  <c r="AB41" i="14"/>
  <c r="AB43" i="14"/>
  <c r="AB45" i="14"/>
  <c r="AB47" i="14"/>
  <c r="AB49" i="14"/>
  <c r="AB51" i="14"/>
  <c r="AB53" i="14"/>
  <c r="AB55" i="14"/>
  <c r="AB57" i="14"/>
  <c r="AB59" i="14"/>
  <c r="AB61" i="14"/>
  <c r="AB63" i="14"/>
  <c r="AB65" i="14"/>
  <c r="AB67" i="14"/>
  <c r="AB69" i="14"/>
  <c r="AB71" i="14"/>
  <c r="AB73" i="14"/>
  <c r="AB75" i="14"/>
  <c r="AB77" i="14"/>
  <c r="AB79" i="14"/>
  <c r="AB81" i="14"/>
  <c r="AB83" i="14"/>
  <c r="AB85" i="14"/>
  <c r="AB87" i="14"/>
  <c r="AB89" i="14"/>
  <c r="AB91" i="14"/>
  <c r="AB93" i="14"/>
  <c r="AB95" i="14"/>
  <c r="AB97" i="14"/>
  <c r="AB99" i="14"/>
  <c r="AB101" i="14"/>
  <c r="AB103" i="14"/>
  <c r="AB105" i="14"/>
  <c r="AB107" i="14"/>
  <c r="AB109" i="14"/>
  <c r="AB111" i="14"/>
  <c r="AB113" i="14"/>
  <c r="AB115" i="14"/>
  <c r="AB117" i="14"/>
  <c r="AB119" i="14"/>
  <c r="AB121" i="14"/>
  <c r="AB123" i="14"/>
  <c r="AB125" i="14"/>
  <c r="AB127" i="14"/>
  <c r="AB129" i="14"/>
  <c r="AB131" i="14"/>
  <c r="AB133" i="14"/>
  <c r="AB135" i="14"/>
  <c r="AB137" i="14"/>
  <c r="AB139" i="14"/>
  <c r="AB141" i="14"/>
  <c r="AB143" i="14"/>
  <c r="AB145" i="14"/>
  <c r="AB147" i="14"/>
  <c r="AB149" i="14"/>
  <c r="AB151" i="14"/>
  <c r="AB153" i="14"/>
  <c r="AB155" i="14"/>
  <c r="AB157" i="14"/>
  <c r="AB159" i="14"/>
  <c r="AB161" i="14"/>
  <c r="AB163" i="14"/>
  <c r="AB165" i="14"/>
  <c r="AB167" i="14"/>
  <c r="AB169" i="14"/>
  <c r="AB171" i="14"/>
  <c r="AB173" i="14"/>
  <c r="AB175" i="14"/>
  <c r="AB177" i="14"/>
  <c r="AB179" i="14"/>
  <c r="AB181" i="14"/>
  <c r="AB183" i="14"/>
  <c r="AB185" i="14"/>
  <c r="AB187" i="14"/>
  <c r="AB20" i="14"/>
  <c r="AB24" i="14"/>
  <c r="AB28" i="14"/>
  <c r="AB32" i="14"/>
  <c r="AB36" i="14"/>
  <c r="AB40" i="14"/>
  <c r="AB44" i="14"/>
  <c r="AB48" i="14"/>
  <c r="AB52" i="14"/>
  <c r="AB56" i="14"/>
  <c r="AB60" i="14"/>
  <c r="AB64" i="14"/>
  <c r="AB68" i="14"/>
  <c r="AB72" i="14"/>
  <c r="AB76" i="14"/>
  <c r="AB80" i="14"/>
  <c r="AB84" i="14"/>
  <c r="AB88" i="14"/>
  <c r="AB92" i="14"/>
  <c r="AB96" i="14"/>
  <c r="AB100" i="14"/>
  <c r="AB104" i="14"/>
  <c r="AB108" i="14"/>
  <c r="AB112" i="14"/>
  <c r="AB116" i="14"/>
  <c r="AB120" i="14"/>
  <c r="AB124" i="14"/>
  <c r="AB128" i="14"/>
  <c r="AB132" i="14"/>
  <c r="AB136" i="14"/>
  <c r="AB140" i="14"/>
  <c r="AB144" i="14"/>
  <c r="AB148" i="14"/>
  <c r="AB152" i="14"/>
  <c r="AB156" i="14"/>
  <c r="AB160" i="14"/>
  <c r="AB164" i="14"/>
  <c r="AB168" i="14"/>
  <c r="AB172" i="14"/>
  <c r="AB176" i="14"/>
  <c r="AB180" i="14"/>
  <c r="AB184" i="14"/>
  <c r="AB188" i="14"/>
  <c r="AB190" i="14"/>
  <c r="AB192" i="14"/>
  <c r="AB194" i="14"/>
  <c r="AB196" i="14"/>
  <c r="AB198" i="14"/>
  <c r="AB200" i="14"/>
  <c r="AB202" i="14"/>
  <c r="AB204" i="14"/>
  <c r="AB206" i="14"/>
  <c r="AB208" i="14"/>
  <c r="AB210" i="14"/>
  <c r="AB212" i="14"/>
  <c r="AB214" i="14"/>
  <c r="AB216" i="14"/>
  <c r="AB218" i="14"/>
  <c r="AB220" i="14"/>
  <c r="AB222" i="14"/>
  <c r="AB224" i="14"/>
  <c r="AB226" i="14"/>
  <c r="AB228" i="14"/>
  <c r="AB230" i="14"/>
  <c r="AB232" i="14"/>
  <c r="AB234" i="14"/>
  <c r="AB236" i="14"/>
  <c r="AB238" i="14"/>
  <c r="AB240" i="14"/>
  <c r="AB242" i="14"/>
  <c r="AB244" i="14"/>
  <c r="AB246" i="14"/>
  <c r="AB248" i="14"/>
  <c r="AB250" i="14"/>
  <c r="AB252" i="14"/>
  <c r="AB254" i="14"/>
  <c r="AB256" i="14"/>
  <c r="AB258" i="14"/>
  <c r="AB260" i="14"/>
  <c r="AB262" i="14"/>
  <c r="AB264" i="14"/>
  <c r="AB266" i="14"/>
  <c r="AB268" i="14"/>
  <c r="AB270" i="14"/>
  <c r="AB272" i="14"/>
  <c r="AB274" i="14"/>
  <c r="AB276" i="14"/>
  <c r="AB278" i="14"/>
  <c r="AB280" i="14"/>
  <c r="AB282" i="14"/>
  <c r="AB284" i="14"/>
  <c r="AB286" i="14"/>
  <c r="AB288" i="14"/>
  <c r="AB290" i="14"/>
  <c r="AB292" i="14"/>
  <c r="AB294" i="14"/>
  <c r="AB296" i="14"/>
  <c r="AB298" i="14"/>
  <c r="AB300" i="14"/>
  <c r="AB302" i="14"/>
  <c r="AB304" i="14"/>
  <c r="AB306" i="14"/>
  <c r="AB308" i="14"/>
  <c r="AB310" i="14"/>
  <c r="AB312" i="14"/>
  <c r="AB314" i="14"/>
  <c r="AB316" i="14"/>
  <c r="AB318" i="14"/>
  <c r="AB320" i="14"/>
  <c r="AB322" i="14"/>
  <c r="AB324" i="14"/>
  <c r="AB326" i="14"/>
  <c r="AB328" i="14"/>
  <c r="AB330" i="14"/>
  <c r="AB332" i="14"/>
  <c r="AB334" i="14"/>
  <c r="AB336" i="14"/>
  <c r="AB338" i="14"/>
  <c r="AB340" i="14"/>
  <c r="AB342" i="14"/>
  <c r="AB344" i="14"/>
  <c r="AB346" i="14"/>
  <c r="AB348" i="14"/>
  <c r="AB350" i="14"/>
  <c r="AB352" i="14"/>
  <c r="AB354" i="14"/>
  <c r="AB356" i="14"/>
  <c r="AB358" i="14"/>
  <c r="AB360" i="14"/>
  <c r="AB362" i="14"/>
  <c r="AB364" i="14"/>
  <c r="AB366" i="14"/>
  <c r="AB368" i="14"/>
  <c r="AB370" i="14"/>
  <c r="AB372" i="14"/>
  <c r="AB374" i="14"/>
  <c r="AB376" i="14"/>
  <c r="AB378" i="14"/>
  <c r="AB380" i="14"/>
  <c r="AB382" i="14"/>
  <c r="AB384" i="14"/>
  <c r="AB386" i="14"/>
  <c r="AB388" i="14"/>
  <c r="AB390" i="14"/>
  <c r="AB392" i="14"/>
  <c r="AB394" i="14"/>
  <c r="AB396" i="14"/>
  <c r="AB398" i="14"/>
  <c r="AB400" i="14"/>
  <c r="AB402" i="14"/>
  <c r="AB404" i="14"/>
  <c r="AB406" i="14"/>
  <c r="AB408" i="14"/>
  <c r="AB410" i="14"/>
  <c r="AB412" i="14"/>
  <c r="AB414" i="14"/>
  <c r="AB416" i="14"/>
  <c r="AB418" i="14"/>
  <c r="AB420" i="14"/>
  <c r="AB422" i="14"/>
  <c r="AB424" i="14"/>
  <c r="AB426" i="14"/>
  <c r="AB428" i="14"/>
  <c r="AB430" i="14"/>
  <c r="AB432" i="14"/>
  <c r="AB434" i="14"/>
  <c r="AB436" i="14"/>
  <c r="AB438" i="14"/>
  <c r="AB440" i="14"/>
  <c r="AB442" i="14"/>
  <c r="AB22" i="14"/>
  <c r="AB30" i="14"/>
  <c r="AB38" i="14"/>
  <c r="AB46" i="14"/>
  <c r="AB54" i="14"/>
  <c r="AB62" i="14"/>
  <c r="AB70" i="14"/>
  <c r="AB78" i="14"/>
  <c r="AB86" i="14"/>
  <c r="AB94" i="14"/>
  <c r="AB102" i="14"/>
  <c r="AB110" i="14"/>
  <c r="AB118" i="14"/>
  <c r="AB126" i="14"/>
  <c r="AB134" i="14"/>
  <c r="AB142" i="14"/>
  <c r="AB150" i="14"/>
  <c r="AB158" i="14"/>
  <c r="AB166" i="14"/>
  <c r="AB174" i="14"/>
  <c r="AB182" i="14"/>
  <c r="AB189" i="14"/>
  <c r="AB193" i="14"/>
  <c r="AB197" i="14"/>
  <c r="AB201" i="14"/>
  <c r="AB205" i="14"/>
  <c r="AB209" i="14"/>
  <c r="AB213" i="14"/>
  <c r="AB217" i="14"/>
  <c r="AB221" i="14"/>
  <c r="AB225" i="14"/>
  <c r="AB229" i="14"/>
  <c r="AB233" i="14"/>
  <c r="AB237" i="14"/>
  <c r="AB241" i="14"/>
  <c r="AB245" i="14"/>
  <c r="AB249" i="14"/>
  <c r="AB253" i="14"/>
  <c r="AB257" i="14"/>
  <c r="AB261" i="14"/>
  <c r="AB265" i="14"/>
  <c r="AB269" i="14"/>
  <c r="AB273" i="14"/>
  <c r="AB277" i="14"/>
  <c r="AB281" i="14"/>
  <c r="AB285" i="14"/>
  <c r="AB289" i="14"/>
  <c r="AB293" i="14"/>
  <c r="AB297" i="14"/>
  <c r="AB301" i="14"/>
  <c r="AB305" i="14"/>
  <c r="AB309" i="14"/>
  <c r="AB313" i="14"/>
  <c r="AB317" i="14"/>
  <c r="AB321" i="14"/>
  <c r="AB325" i="14"/>
  <c r="AB329" i="14"/>
  <c r="AB333" i="14"/>
  <c r="AB337" i="14"/>
  <c r="AB341" i="14"/>
  <c r="AB345" i="14"/>
  <c r="AB349" i="14"/>
  <c r="AB353" i="14"/>
  <c r="AB357" i="14"/>
  <c r="AB361" i="14"/>
  <c r="AB365" i="14"/>
  <c r="AB369" i="14"/>
  <c r="AB373" i="14"/>
  <c r="AB377" i="14"/>
  <c r="AB381" i="14"/>
  <c r="AB385" i="14"/>
  <c r="AB389" i="14"/>
  <c r="AB393" i="14"/>
  <c r="AB397" i="14"/>
  <c r="AB401" i="14"/>
  <c r="AB405" i="14"/>
  <c r="AB409" i="14"/>
  <c r="AB413" i="14"/>
  <c r="AB417" i="14"/>
  <c r="AB421" i="14"/>
  <c r="AB425" i="14"/>
  <c r="AB429" i="14"/>
  <c r="AB433" i="14"/>
  <c r="AB437" i="14"/>
  <c r="AB441" i="14"/>
  <c r="AB444" i="14"/>
  <c r="AB446" i="14"/>
  <c r="AB448" i="14"/>
  <c r="AB450" i="14"/>
  <c r="AB452" i="14"/>
  <c r="AB454" i="14"/>
  <c r="AB456" i="14"/>
  <c r="AB458" i="14"/>
  <c r="AB460" i="14"/>
  <c r="AB462" i="14"/>
  <c r="AB464" i="14"/>
  <c r="AB466" i="14"/>
  <c r="AB468" i="14"/>
  <c r="AB470" i="14"/>
  <c r="AB472" i="14"/>
  <c r="AB474" i="14"/>
  <c r="AB476" i="14"/>
  <c r="AB478" i="14"/>
  <c r="AB480" i="14"/>
  <c r="AB482" i="14"/>
  <c r="AB484" i="14"/>
  <c r="AB486" i="14"/>
  <c r="AB488" i="14"/>
  <c r="AB490" i="14"/>
  <c r="AB492" i="14"/>
  <c r="AB494" i="14"/>
  <c r="AB496" i="14"/>
  <c r="AB498" i="14"/>
  <c r="AB500" i="14"/>
  <c r="AB502" i="14"/>
  <c r="AB504" i="14"/>
  <c r="AB506" i="14"/>
  <c r="AB508" i="14"/>
  <c r="AB510" i="14"/>
  <c r="AB512" i="14"/>
  <c r="AB514" i="14"/>
  <c r="AB516" i="14"/>
  <c r="AB518" i="14"/>
  <c r="AB520" i="14"/>
  <c r="AB522" i="14"/>
  <c r="AB524" i="14"/>
  <c r="AB526" i="14"/>
  <c r="AB528" i="14"/>
  <c r="AB530" i="14"/>
  <c r="AB532" i="14"/>
  <c r="AB534" i="14"/>
  <c r="AB536" i="14"/>
  <c r="AB538" i="14"/>
  <c r="AB540" i="14"/>
  <c r="AB542" i="14"/>
  <c r="AB544" i="14"/>
  <c r="AB546" i="14"/>
  <c r="AB548" i="14"/>
  <c r="AB550" i="14"/>
  <c r="AB552" i="14"/>
  <c r="AB554" i="14"/>
  <c r="AB556" i="14"/>
  <c r="AB558" i="14"/>
  <c r="AB560" i="14"/>
  <c r="AB562" i="14"/>
  <c r="AB564" i="14"/>
  <c r="AB566" i="14"/>
  <c r="AB568" i="14"/>
  <c r="AB570" i="14"/>
  <c r="AB572" i="14"/>
  <c r="AB574" i="14"/>
  <c r="AB576" i="14"/>
  <c r="AB578" i="14"/>
  <c r="AB580" i="14"/>
  <c r="AB582" i="14"/>
  <c r="AB584" i="14"/>
  <c r="AB586" i="14"/>
  <c r="AB588" i="14"/>
  <c r="AB590" i="14"/>
  <c r="AB592" i="14"/>
  <c r="AB594" i="14"/>
  <c r="AB596" i="14"/>
  <c r="AB598" i="14"/>
  <c r="AB600" i="14"/>
  <c r="AB602" i="14"/>
  <c r="AB604" i="14"/>
  <c r="AB606" i="14"/>
  <c r="AB608" i="14"/>
  <c r="AB610" i="14"/>
  <c r="AB612" i="14"/>
  <c r="AB614" i="14"/>
  <c r="AB616" i="14"/>
  <c r="AB618" i="14"/>
  <c r="AB620" i="14"/>
  <c r="AB622" i="14"/>
  <c r="AB624" i="14"/>
  <c r="AB626" i="14"/>
  <c r="AB628" i="14"/>
  <c r="AB630" i="14"/>
  <c r="AB632" i="14"/>
  <c r="AB634" i="14"/>
  <c r="AB636" i="14"/>
  <c r="AB638" i="14"/>
  <c r="AB640" i="14"/>
  <c r="AB642" i="14"/>
  <c r="AB644" i="14"/>
  <c r="AB646" i="14"/>
  <c r="AB648" i="14"/>
  <c r="AB650" i="14"/>
  <c r="AB652" i="14"/>
  <c r="AB654" i="14"/>
  <c r="AB656" i="14"/>
  <c r="AB658" i="14"/>
  <c r="AB660" i="14"/>
  <c r="AB662" i="14"/>
  <c r="AB664" i="14"/>
  <c r="AB666" i="14"/>
  <c r="AB668" i="14"/>
  <c r="AB670" i="14"/>
  <c r="AB672" i="14"/>
  <c r="AB674" i="14"/>
  <c r="AB676" i="14"/>
  <c r="AB678" i="14"/>
  <c r="AB680" i="14"/>
  <c r="AB682" i="14"/>
  <c r="AB684" i="14"/>
  <c r="AB686" i="14"/>
  <c r="AB688" i="14"/>
  <c r="AB690" i="14"/>
  <c r="AB692" i="14"/>
  <c r="AB694" i="14"/>
  <c r="AB696" i="14"/>
  <c r="AB698" i="14"/>
  <c r="AB700" i="14"/>
  <c r="AB702" i="14"/>
  <c r="AB704" i="14"/>
  <c r="AB706" i="14"/>
  <c r="AB708" i="14"/>
  <c r="AB710" i="14"/>
  <c r="AB712" i="14"/>
  <c r="AB714" i="14"/>
  <c r="AB716" i="14"/>
  <c r="AB718" i="14"/>
  <c r="AB720" i="14"/>
  <c r="AB722" i="14"/>
  <c r="AB724" i="14"/>
  <c r="AB726" i="14"/>
  <c r="AB728" i="14"/>
  <c r="AB730" i="14"/>
  <c r="AB732" i="14"/>
  <c r="AB734" i="14"/>
  <c r="AB736" i="14"/>
  <c r="AB738" i="14"/>
  <c r="AB740" i="14"/>
  <c r="AB742" i="14"/>
  <c r="AB744" i="14"/>
  <c r="AB746" i="14"/>
  <c r="AB748" i="14"/>
  <c r="AB750" i="14"/>
  <c r="AB752" i="14"/>
  <c r="AB754" i="14"/>
  <c r="AB756" i="14"/>
  <c r="AB758" i="14"/>
  <c r="AB760" i="14"/>
  <c r="AB762" i="14"/>
  <c r="AB764" i="14"/>
  <c r="AB766" i="14"/>
  <c r="AB768" i="14"/>
  <c r="AB770" i="14"/>
  <c r="AB772" i="14"/>
  <c r="AB774" i="14"/>
  <c r="AB776" i="14"/>
  <c r="AB778" i="14"/>
  <c r="AB780" i="14"/>
  <c r="AB782" i="14"/>
  <c r="AB784" i="14"/>
  <c r="AB786" i="14"/>
  <c r="AB788" i="14"/>
  <c r="AB790" i="14"/>
  <c r="AB792" i="14"/>
  <c r="AB794" i="14"/>
  <c r="AB796" i="14"/>
  <c r="AB798" i="14"/>
  <c r="AB800" i="14"/>
  <c r="AB802" i="14"/>
  <c r="AB804" i="14"/>
  <c r="AB806" i="14"/>
  <c r="AB808" i="14"/>
  <c r="AB810" i="14"/>
  <c r="AB812" i="14"/>
  <c r="AB814" i="14"/>
  <c r="AB816" i="14"/>
  <c r="AB818" i="14"/>
  <c r="AB820" i="14"/>
  <c r="AB822" i="14"/>
  <c r="AB824" i="14"/>
  <c r="AB826" i="14"/>
  <c r="AB828" i="14"/>
  <c r="AB830" i="14"/>
  <c r="AB832" i="14"/>
  <c r="AB834" i="14"/>
  <c r="AB836" i="14"/>
  <c r="AB838" i="14"/>
  <c r="AB840" i="14"/>
  <c r="AB842" i="14"/>
  <c r="AB844" i="14"/>
  <c r="AB846" i="14"/>
  <c r="AB848" i="14"/>
  <c r="AB850" i="14"/>
  <c r="AB852" i="14"/>
  <c r="AB854" i="14"/>
  <c r="AB856" i="14"/>
  <c r="AB858" i="14"/>
  <c r="AB860" i="14"/>
  <c r="AB862" i="14"/>
  <c r="AB864" i="14"/>
  <c r="AB866" i="14"/>
  <c r="AB868" i="14"/>
  <c r="AB870" i="14"/>
  <c r="AB872" i="14"/>
  <c r="AB874" i="14"/>
  <c r="AB876" i="14"/>
  <c r="AB878" i="14"/>
  <c r="AB880" i="14"/>
  <c r="AB882" i="14"/>
  <c r="AB884" i="14"/>
  <c r="AB886" i="14"/>
  <c r="AB888" i="14"/>
  <c r="AB890" i="14"/>
  <c r="AB892" i="14"/>
  <c r="AB894" i="14"/>
  <c r="AB896" i="14"/>
  <c r="AB898" i="14"/>
  <c r="AB900" i="14"/>
  <c r="AB902" i="14"/>
  <c r="AB904" i="14"/>
  <c r="AB906" i="14"/>
  <c r="AB908" i="14"/>
  <c r="AB910" i="14"/>
  <c r="AB912" i="14"/>
  <c r="AB914" i="14"/>
  <c r="AB916" i="14"/>
  <c r="AB918" i="14"/>
  <c r="AB920" i="14"/>
  <c r="AB922" i="14"/>
  <c r="AB924" i="14"/>
  <c r="AB926" i="14"/>
  <c r="AB928" i="14"/>
  <c r="AB930" i="14"/>
  <c r="AB932" i="14"/>
  <c r="AB934" i="14"/>
  <c r="AB936" i="14"/>
  <c r="AB938" i="14"/>
  <c r="AB940" i="14"/>
  <c r="AB942" i="14"/>
  <c r="AB944" i="14"/>
  <c r="AB946" i="14"/>
  <c r="AB948" i="14"/>
  <c r="AB950" i="14"/>
  <c r="AB952" i="14"/>
  <c r="AB954" i="14"/>
  <c r="AB26" i="14"/>
  <c r="AB42" i="14"/>
  <c r="AB58" i="14"/>
  <c r="AB74" i="14"/>
  <c r="AB90" i="14"/>
  <c r="AB106" i="14"/>
  <c r="AB122" i="14"/>
  <c r="AB138" i="14"/>
  <c r="AB154" i="14"/>
  <c r="AB170" i="14"/>
  <c r="AB186" i="14"/>
  <c r="AB195" i="14"/>
  <c r="AB203" i="14"/>
  <c r="AB211" i="14"/>
  <c r="AB219" i="14"/>
  <c r="AB227" i="14"/>
  <c r="AB235" i="14"/>
  <c r="AB243" i="14"/>
  <c r="AB251" i="14"/>
  <c r="AB259" i="14"/>
  <c r="AB267" i="14"/>
  <c r="AB275" i="14"/>
  <c r="AB283" i="14"/>
  <c r="AB291" i="14"/>
  <c r="AB299" i="14"/>
  <c r="AB307" i="14"/>
  <c r="AB315" i="14"/>
  <c r="AB323" i="14"/>
  <c r="AB331" i="14"/>
  <c r="AB339" i="14"/>
  <c r="AB347" i="14"/>
  <c r="AB355" i="14"/>
  <c r="AB363" i="14"/>
  <c r="AB371" i="14"/>
  <c r="AB379" i="14"/>
  <c r="AB387" i="14"/>
  <c r="AB395" i="14"/>
  <c r="AB403" i="14"/>
  <c r="AB411" i="14"/>
  <c r="AB419" i="14"/>
  <c r="AB427" i="14"/>
  <c r="AB435" i="14"/>
  <c r="AB443" i="14"/>
  <c r="AB447" i="14"/>
  <c r="AB451" i="14"/>
  <c r="AB455" i="14"/>
  <c r="AB459" i="14"/>
  <c r="AB463" i="14"/>
  <c r="AB467" i="14"/>
  <c r="AB471" i="14"/>
  <c r="AB475" i="14"/>
  <c r="AB479" i="14"/>
  <c r="AB483" i="14"/>
  <c r="AB487" i="14"/>
  <c r="AB491" i="14"/>
  <c r="AB495" i="14"/>
  <c r="AB499" i="14"/>
  <c r="AB503" i="14"/>
  <c r="AB507" i="14"/>
  <c r="AB511" i="14"/>
  <c r="AB515" i="14"/>
  <c r="AB519" i="14"/>
  <c r="AB523" i="14"/>
  <c r="AB527" i="14"/>
  <c r="AB531" i="14"/>
  <c r="AB535" i="14"/>
  <c r="AB539" i="14"/>
  <c r="AB543" i="14"/>
  <c r="AB547" i="14"/>
  <c r="AB551" i="14"/>
  <c r="AB555" i="14"/>
  <c r="AB559" i="14"/>
  <c r="AB563" i="14"/>
  <c r="AB567" i="14"/>
  <c r="AB571" i="14"/>
  <c r="AB575" i="14"/>
  <c r="AB579" i="14"/>
  <c r="AB583" i="14"/>
  <c r="AB587" i="14"/>
  <c r="AB591" i="14"/>
  <c r="AB595" i="14"/>
  <c r="AB599" i="14"/>
  <c r="AB603" i="14"/>
  <c r="AB607" i="14"/>
  <c r="AB611" i="14"/>
  <c r="AB615" i="14"/>
  <c r="AB619" i="14"/>
  <c r="AB623" i="14"/>
  <c r="AB627" i="14"/>
  <c r="AB631" i="14"/>
  <c r="AB635" i="14"/>
  <c r="AB639" i="14"/>
  <c r="AB643" i="14"/>
  <c r="AB647" i="14"/>
  <c r="AB651" i="14"/>
  <c r="AB655" i="14"/>
  <c r="AB659" i="14"/>
  <c r="AB663" i="14"/>
  <c r="AB667" i="14"/>
  <c r="AB671" i="14"/>
  <c r="AB675" i="14"/>
  <c r="AB679" i="14"/>
  <c r="AB683" i="14"/>
  <c r="AB687" i="14"/>
  <c r="AB691" i="14"/>
  <c r="AB695" i="14"/>
  <c r="AB699" i="14"/>
  <c r="AB703" i="14"/>
  <c r="AB707" i="14"/>
  <c r="AB711" i="14"/>
  <c r="AB715" i="14"/>
  <c r="AB719" i="14"/>
  <c r="AB723" i="14"/>
  <c r="AB727" i="14"/>
  <c r="AB731" i="14"/>
  <c r="AB735" i="14"/>
  <c r="AB739" i="14"/>
  <c r="AB743" i="14"/>
  <c r="AB747" i="14"/>
  <c r="AB751" i="14"/>
  <c r="AB755" i="14"/>
  <c r="AB759" i="14"/>
  <c r="AB763" i="14"/>
  <c r="AB767" i="14"/>
  <c r="AB771" i="14"/>
  <c r="AB775" i="14"/>
  <c r="AB779" i="14"/>
  <c r="AB783" i="14"/>
  <c r="AB787" i="14"/>
  <c r="AB791" i="14"/>
  <c r="AB795" i="14"/>
  <c r="AB799" i="14"/>
  <c r="AB803" i="14"/>
  <c r="AB807" i="14"/>
  <c r="AB811" i="14"/>
  <c r="AB815" i="14"/>
  <c r="AB819" i="14"/>
  <c r="AB823" i="14"/>
  <c r="AB827" i="14"/>
  <c r="AB831" i="14"/>
  <c r="AB835" i="14"/>
  <c r="AB839" i="14"/>
  <c r="AB843" i="14"/>
  <c r="AB847" i="14"/>
  <c r="AB851" i="14"/>
  <c r="AB855" i="14"/>
  <c r="AB859" i="14"/>
  <c r="AB863" i="14"/>
  <c r="AB867" i="14"/>
  <c r="AB871" i="14"/>
  <c r="AB875" i="14"/>
  <c r="AB879" i="14"/>
  <c r="AB883" i="14"/>
  <c r="AB887" i="14"/>
  <c r="AB891" i="14"/>
  <c r="AB895" i="14"/>
  <c r="AB899" i="14"/>
  <c r="AB903" i="14"/>
  <c r="AB907" i="14"/>
  <c r="AB911" i="14"/>
  <c r="AB915" i="14"/>
  <c r="AB919" i="14"/>
  <c r="AB923" i="14"/>
  <c r="AB927" i="14"/>
  <c r="AB931" i="14"/>
  <c r="AB935" i="14"/>
  <c r="AB939" i="14"/>
  <c r="AB943" i="14"/>
  <c r="AB947" i="14"/>
  <c r="AB951" i="14"/>
  <c r="AB955" i="14"/>
  <c r="AB957" i="14"/>
  <c r="AB959" i="14"/>
  <c r="AB961" i="14"/>
  <c r="AB963" i="14"/>
  <c r="AB965" i="14"/>
  <c r="AB967" i="14"/>
  <c r="AB969" i="14"/>
  <c r="AB971" i="14"/>
  <c r="AB973" i="14"/>
  <c r="AB975" i="14"/>
  <c r="AB977" i="14"/>
  <c r="AB979" i="14"/>
  <c r="AB981" i="14"/>
  <c r="AB983" i="14"/>
  <c r="AB985" i="14"/>
  <c r="AB987" i="14"/>
  <c r="AB989" i="14"/>
  <c r="AB991" i="14"/>
  <c r="AB993" i="14"/>
  <c r="AB995" i="14"/>
  <c r="AB997" i="14"/>
  <c r="AB999" i="14"/>
  <c r="AB1001" i="14"/>
  <c r="AB1003" i="14"/>
  <c r="AB1005" i="14"/>
  <c r="AB1007" i="14"/>
  <c r="AB1009" i="14"/>
  <c r="AB1011" i="14"/>
  <c r="AB1013" i="14"/>
  <c r="AB1015" i="14"/>
  <c r="AB1017" i="14"/>
  <c r="AB1019" i="14"/>
  <c r="AB1021" i="14"/>
  <c r="AB1023" i="14"/>
  <c r="AB1025" i="14"/>
  <c r="AB1027" i="14"/>
  <c r="AB1029" i="14"/>
  <c r="AB1031" i="14"/>
  <c r="AB1033" i="14"/>
  <c r="AB1035" i="14"/>
  <c r="AB1037" i="14"/>
  <c r="AB1039" i="14"/>
  <c r="AB1041" i="14"/>
  <c r="AB1043" i="14"/>
  <c r="AB1045" i="14"/>
  <c r="AB1047" i="14"/>
  <c r="AB1049" i="14"/>
  <c r="AB1051" i="14"/>
  <c r="AB1053" i="14"/>
  <c r="AB1055" i="14"/>
  <c r="AB1057" i="14"/>
  <c r="AB1059" i="14"/>
  <c r="AB1061" i="14"/>
  <c r="AB1063" i="14"/>
  <c r="AB1065" i="14"/>
  <c r="AB1067" i="14"/>
  <c r="AB1069" i="14"/>
  <c r="AB34" i="14"/>
  <c r="AB50" i="14"/>
  <c r="AB66" i="14"/>
  <c r="AB82" i="14"/>
  <c r="AB98" i="14"/>
  <c r="AB114" i="14"/>
  <c r="AB130" i="14"/>
  <c r="AB146" i="14"/>
  <c r="AB162" i="14"/>
  <c r="AB178" i="14"/>
  <c r="AB191" i="14"/>
  <c r="AB199" i="14"/>
  <c r="AB207" i="14"/>
  <c r="AB215" i="14"/>
  <c r="AB223" i="14"/>
  <c r="AB231" i="14"/>
  <c r="AB239" i="14"/>
  <c r="AB247" i="14"/>
  <c r="AB255" i="14"/>
  <c r="AB263" i="14"/>
  <c r="AB271" i="14"/>
  <c r="AB279" i="14"/>
  <c r="AB287" i="14"/>
  <c r="AB295" i="14"/>
  <c r="AB303" i="14"/>
  <c r="AB311" i="14"/>
  <c r="AB319" i="14"/>
  <c r="AB327" i="14"/>
  <c r="AB335" i="14"/>
  <c r="AB343" i="14"/>
  <c r="AB351" i="14"/>
  <c r="AB359" i="14"/>
  <c r="AB367" i="14"/>
  <c r="AB375" i="14"/>
  <c r="AB383" i="14"/>
  <c r="AB391" i="14"/>
  <c r="AB399" i="14"/>
  <c r="AB407" i="14"/>
  <c r="AB415" i="14"/>
  <c r="AB423" i="14"/>
  <c r="AB431" i="14"/>
  <c r="AB439" i="14"/>
  <c r="AB445" i="14"/>
  <c r="AB449" i="14"/>
  <c r="AB453" i="14"/>
  <c r="AB457" i="14"/>
  <c r="AB461" i="14"/>
  <c r="AB465" i="14"/>
  <c r="AB469" i="14"/>
  <c r="AB473" i="14"/>
  <c r="AB477" i="14"/>
  <c r="AB481" i="14"/>
  <c r="AB485" i="14"/>
  <c r="AB489" i="14"/>
  <c r="AB493" i="14"/>
  <c r="AB497" i="14"/>
  <c r="AB501" i="14"/>
  <c r="AB505" i="14"/>
  <c r="AB509" i="14"/>
  <c r="AB513" i="14"/>
  <c r="AB517" i="14"/>
  <c r="AB521" i="14"/>
  <c r="AB525" i="14"/>
  <c r="AB529" i="14"/>
  <c r="AB533" i="14"/>
  <c r="AB537" i="14"/>
  <c r="AB541" i="14"/>
  <c r="AB545" i="14"/>
  <c r="AB549" i="14"/>
  <c r="AB553" i="14"/>
  <c r="AB557" i="14"/>
  <c r="AB561" i="14"/>
  <c r="AB565" i="14"/>
  <c r="AB569" i="14"/>
  <c r="AB573" i="14"/>
  <c r="AB577" i="14"/>
  <c r="AB581" i="14"/>
  <c r="AB585" i="14"/>
  <c r="AB589" i="14"/>
  <c r="AB593" i="14"/>
  <c r="AB597" i="14"/>
  <c r="AB601" i="14"/>
  <c r="AB605" i="14"/>
  <c r="AB609" i="14"/>
  <c r="AB613" i="14"/>
  <c r="AB1068" i="14"/>
  <c r="AB1064" i="14"/>
  <c r="AB1060" i="14"/>
  <c r="AB1056" i="14"/>
  <c r="AB1052" i="14"/>
  <c r="AB1048" i="14"/>
  <c r="AB1044" i="14"/>
  <c r="AB1040" i="14"/>
  <c r="AB1036" i="14"/>
  <c r="AB1032" i="14"/>
  <c r="AB1028" i="14"/>
  <c r="AB1024" i="14"/>
  <c r="AB1020" i="14"/>
  <c r="AB1016" i="14"/>
  <c r="AB1012" i="14"/>
  <c r="AB1008" i="14"/>
  <c r="AB1004" i="14"/>
  <c r="AB1000" i="14"/>
  <c r="AB996" i="14"/>
  <c r="AB992" i="14"/>
  <c r="AB988" i="14"/>
  <c r="AB984" i="14"/>
  <c r="AB980" i="14"/>
  <c r="AB976" i="14"/>
  <c r="AB972" i="14"/>
  <c r="AB968" i="14"/>
  <c r="AB964" i="14"/>
  <c r="AB960" i="14"/>
  <c r="AB956" i="14"/>
  <c r="AB949" i="14"/>
  <c r="AB941" i="14"/>
  <c r="AB933" i="14"/>
  <c r="AB925" i="14"/>
  <c r="AB917" i="14"/>
  <c r="AB909" i="14"/>
  <c r="AB901" i="14"/>
  <c r="AB893" i="14"/>
  <c r="AB885" i="14"/>
  <c r="AB877" i="14"/>
  <c r="AB869" i="14"/>
  <c r="AB861" i="14"/>
  <c r="AB853" i="14"/>
  <c r="AB845" i="14"/>
  <c r="AB837" i="14"/>
  <c r="AB829" i="14"/>
  <c r="AB821" i="14"/>
  <c r="AB813" i="14"/>
  <c r="AB805" i="14"/>
  <c r="AB797" i="14"/>
  <c r="AB789" i="14"/>
  <c r="AB781" i="14"/>
  <c r="AB773" i="14"/>
  <c r="AB765" i="14"/>
  <c r="AB757" i="14"/>
  <c r="AB749" i="14"/>
  <c r="AB741" i="14"/>
  <c r="AB733" i="14"/>
  <c r="AB725" i="14"/>
  <c r="AB717" i="14"/>
  <c r="AB709" i="14"/>
  <c r="AB701" i="14"/>
  <c r="AB693" i="14"/>
  <c r="AB685" i="14"/>
  <c r="AB677" i="14"/>
  <c r="AB669" i="14"/>
  <c r="AB661" i="14"/>
  <c r="AB653" i="14"/>
  <c r="AB645" i="14"/>
  <c r="AB637" i="14"/>
  <c r="AB629" i="14"/>
  <c r="AB621" i="14"/>
  <c r="AB18" i="14"/>
  <c r="AB1066" i="14"/>
  <c r="AB1062" i="14"/>
  <c r="AB1058" i="14"/>
  <c r="AB1054" i="14"/>
  <c r="AB1050" i="14"/>
  <c r="AB1046" i="14"/>
  <c r="AB1042" i="14"/>
  <c r="AB1038" i="14"/>
  <c r="AB1034" i="14"/>
  <c r="AB1030" i="14"/>
  <c r="AB1026" i="14"/>
  <c r="AB1022" i="14"/>
  <c r="AB1018" i="14"/>
  <c r="AB1014" i="14"/>
  <c r="AB1010" i="14"/>
  <c r="AB1006" i="14"/>
  <c r="AB1002" i="14"/>
  <c r="AB998" i="14"/>
  <c r="AB994" i="14"/>
  <c r="AB990" i="14"/>
  <c r="AB986" i="14"/>
  <c r="AB982" i="14"/>
  <c r="AB978" i="14"/>
  <c r="AB974" i="14"/>
  <c r="AB970" i="14"/>
  <c r="AB966" i="14"/>
  <c r="AB962" i="14"/>
  <c r="AB958" i="14"/>
  <c r="AB953" i="14"/>
  <c r="AB945" i="14"/>
  <c r="AB937" i="14"/>
  <c r="AB929" i="14"/>
  <c r="AB921" i="14"/>
  <c r="AB913" i="14"/>
  <c r="AB905" i="14"/>
  <c r="AB897" i="14"/>
  <c r="AB889" i="14"/>
  <c r="AB881" i="14"/>
  <c r="AB873" i="14"/>
  <c r="AB865" i="14"/>
  <c r="AB857" i="14"/>
  <c r="AB849" i="14"/>
  <c r="AB841" i="14"/>
  <c r="AB833" i="14"/>
  <c r="AB825" i="14"/>
  <c r="AB817" i="14"/>
  <c r="AB809" i="14"/>
  <c r="AB801" i="14"/>
  <c r="AB793" i="14"/>
  <c r="AB785" i="14"/>
  <c r="AB777" i="14"/>
  <c r="AB769" i="14"/>
  <c r="AB761" i="14"/>
  <c r="AB753" i="14"/>
  <c r="AB745" i="14"/>
  <c r="AB737" i="14"/>
  <c r="AB729" i="14"/>
  <c r="AB721" i="14"/>
  <c r="AB713" i="14"/>
  <c r="AB705" i="14"/>
  <c r="AB697" i="14"/>
  <c r="AB689" i="14"/>
  <c r="AB681" i="14"/>
  <c r="AB673" i="14"/>
  <c r="AB665" i="14"/>
  <c r="AB657" i="14"/>
  <c r="AB649" i="14"/>
  <c r="AB641" i="14"/>
  <c r="AB633" i="14"/>
  <c r="AB625" i="14"/>
  <c r="AB617" i="14"/>
  <c r="A4" i="17"/>
  <c r="B4" i="17" s="1"/>
  <c r="R17" i="14"/>
  <c r="N17" i="14"/>
  <c r="N18" i="14"/>
  <c r="D4" i="17"/>
  <c r="C4" i="17"/>
  <c r="E4" i="17" l="1"/>
  <c r="N15" i="14" l="1"/>
  <c r="M19" i="14"/>
  <c r="M20" i="14" s="1"/>
  <c r="M21" i="14" s="1"/>
  <c r="M22" i="14" s="1"/>
  <c r="M23" i="14" s="1"/>
  <c r="M24" i="14" s="1"/>
  <c r="M25" i="14" s="1"/>
  <c r="M26" i="14" s="1"/>
  <c r="M27" i="14" s="1"/>
  <c r="M28" i="14" s="1"/>
  <c r="M29" i="14" s="1"/>
  <c r="M30" i="14" s="1"/>
  <c r="M31" i="14" s="1"/>
  <c r="M32" i="14" s="1"/>
  <c r="M33" i="14" s="1"/>
  <c r="M34" i="14" s="1"/>
  <c r="M35" i="14" s="1"/>
  <c r="M36" i="14" s="1"/>
  <c r="M37" i="14" s="1"/>
  <c r="M38" i="14" s="1"/>
  <c r="M39" i="14" s="1"/>
  <c r="M40" i="14" s="1"/>
  <c r="M41" i="14" s="1"/>
  <c r="M42" i="14" s="1"/>
  <c r="M43" i="14" s="1"/>
  <c r="M44" i="14" s="1"/>
  <c r="M45" i="14" s="1"/>
  <c r="M46" i="14" s="1"/>
  <c r="M47" i="14" s="1"/>
  <c r="M48" i="14" s="1"/>
  <c r="M49" i="14" s="1"/>
  <c r="M50" i="14" s="1"/>
  <c r="M51" i="14" s="1"/>
  <c r="M52" i="14" s="1"/>
  <c r="M53" i="14" s="1"/>
  <c r="M54" i="14" s="1"/>
  <c r="M55" i="14" s="1"/>
  <c r="M56" i="14" s="1"/>
  <c r="M57" i="14" s="1"/>
  <c r="M58" i="14" s="1"/>
  <c r="M59" i="14" s="1"/>
  <c r="M60" i="14" s="1"/>
  <c r="M61" i="14" s="1"/>
  <c r="M62" i="14" s="1"/>
  <c r="M63" i="14" s="1"/>
  <c r="M64" i="14" s="1"/>
  <c r="M65" i="14" s="1"/>
  <c r="M66" i="14" s="1"/>
  <c r="M67" i="14" s="1"/>
  <c r="M68" i="14" s="1"/>
  <c r="M69" i="14" s="1"/>
  <c r="M70" i="14" s="1"/>
  <c r="M71" i="14" s="1"/>
  <c r="M72" i="14" s="1"/>
  <c r="M73" i="14" s="1"/>
  <c r="M74" i="14" s="1"/>
  <c r="M75" i="14" s="1"/>
  <c r="M76" i="14" s="1"/>
  <c r="M77" i="14" s="1"/>
  <c r="M78" i="14" s="1"/>
  <c r="M79" i="14" s="1"/>
  <c r="M80" i="14" s="1"/>
  <c r="M81" i="14" s="1"/>
  <c r="M82" i="14" s="1"/>
  <c r="M83" i="14" s="1"/>
  <c r="M84" i="14" s="1"/>
  <c r="M85" i="14" s="1"/>
  <c r="M86" i="14" s="1"/>
  <c r="M87" i="14" s="1"/>
  <c r="M88" i="14" s="1"/>
  <c r="M89" i="14" s="1"/>
  <c r="M90" i="14" s="1"/>
  <c r="M91" i="14" s="1"/>
  <c r="M92" i="14" s="1"/>
  <c r="M93" i="14" s="1"/>
  <c r="M94" i="14" s="1"/>
  <c r="M95" i="14" s="1"/>
  <c r="M96" i="14" s="1"/>
  <c r="M97" i="14" s="1"/>
  <c r="M98" i="14" s="1"/>
  <c r="M99" i="14" s="1"/>
  <c r="M100" i="14" s="1"/>
  <c r="M101" i="14" s="1"/>
  <c r="M102" i="14" s="1"/>
  <c r="M103" i="14" s="1"/>
  <c r="M104" i="14" s="1"/>
  <c r="M105" i="14" s="1"/>
  <c r="M106" i="14" s="1"/>
  <c r="M107" i="14" s="1"/>
  <c r="M108" i="14" s="1"/>
  <c r="M109" i="14" s="1"/>
  <c r="M110" i="14" s="1"/>
  <c r="M111" i="14" s="1"/>
  <c r="M112" i="14" s="1"/>
  <c r="M113" i="14" s="1"/>
  <c r="M114" i="14" s="1"/>
  <c r="M115" i="14" s="1"/>
  <c r="M116" i="14" s="1"/>
  <c r="M117" i="14" s="1"/>
  <c r="M118" i="14" s="1"/>
  <c r="M119" i="14" s="1"/>
  <c r="M120" i="14" s="1"/>
  <c r="M121" i="14" s="1"/>
  <c r="M122" i="14" s="1"/>
  <c r="M123" i="14" s="1"/>
  <c r="M124" i="14" s="1"/>
  <c r="M125" i="14" s="1"/>
  <c r="M126" i="14" s="1"/>
  <c r="M127" i="14" s="1"/>
  <c r="M128" i="14" s="1"/>
  <c r="M129" i="14" s="1"/>
  <c r="M130" i="14" s="1"/>
  <c r="M131" i="14" s="1"/>
  <c r="M132" i="14" s="1"/>
  <c r="M133" i="14" s="1"/>
  <c r="M134" i="14" s="1"/>
  <c r="M135" i="14" s="1"/>
  <c r="M136" i="14" s="1"/>
  <c r="M137" i="14" s="1"/>
  <c r="M138" i="14" s="1"/>
  <c r="M139" i="14" s="1"/>
  <c r="M140" i="14" s="1"/>
  <c r="M141" i="14" s="1"/>
  <c r="M142" i="14" s="1"/>
  <c r="M143" i="14" s="1"/>
  <c r="M144" i="14" s="1"/>
  <c r="M145" i="14" s="1"/>
  <c r="M146" i="14" s="1"/>
  <c r="M147" i="14" s="1"/>
  <c r="M148" i="14" s="1"/>
  <c r="M149" i="14" s="1"/>
  <c r="M150" i="14" s="1"/>
  <c r="M151" i="14" s="1"/>
  <c r="M152" i="14" s="1"/>
  <c r="M153" i="14" s="1"/>
  <c r="M154" i="14" s="1"/>
  <c r="M155" i="14" s="1"/>
  <c r="M156" i="14" s="1"/>
  <c r="M157" i="14" s="1"/>
  <c r="M158" i="14" s="1"/>
  <c r="M159" i="14" s="1"/>
  <c r="M160" i="14" s="1"/>
  <c r="M161" i="14" s="1"/>
  <c r="M162" i="14" s="1"/>
  <c r="M163" i="14" s="1"/>
  <c r="M164" i="14" s="1"/>
  <c r="M165" i="14" s="1"/>
  <c r="M166" i="14" s="1"/>
  <c r="M167" i="14" s="1"/>
  <c r="M168" i="14" s="1"/>
  <c r="M169" i="14" s="1"/>
  <c r="M170" i="14" s="1"/>
  <c r="M171" i="14" s="1"/>
  <c r="M172" i="14" s="1"/>
  <c r="M173" i="14" s="1"/>
  <c r="M174" i="14" s="1"/>
  <c r="M175" i="14" s="1"/>
  <c r="M176" i="14" s="1"/>
  <c r="M177" i="14" s="1"/>
  <c r="M178" i="14" s="1"/>
  <c r="M179" i="14" s="1"/>
  <c r="M180" i="14" s="1"/>
  <c r="M181" i="14" s="1"/>
  <c r="M182" i="14" s="1"/>
  <c r="M183" i="14" s="1"/>
  <c r="M184" i="14" s="1"/>
  <c r="M185" i="14" s="1"/>
  <c r="M186" i="14" s="1"/>
  <c r="M187" i="14" s="1"/>
  <c r="M188" i="14" s="1"/>
  <c r="M189" i="14" s="1"/>
  <c r="M190" i="14" s="1"/>
  <c r="M191" i="14" s="1"/>
  <c r="M192" i="14" s="1"/>
  <c r="M193" i="14" s="1"/>
  <c r="M194" i="14" s="1"/>
  <c r="M195" i="14" s="1"/>
  <c r="M196" i="14" s="1"/>
  <c r="M197" i="14" s="1"/>
  <c r="M198" i="14" s="1"/>
  <c r="M199" i="14" s="1"/>
  <c r="M200" i="14" s="1"/>
  <c r="M201" i="14" s="1"/>
  <c r="M202" i="14" s="1"/>
  <c r="M203" i="14" s="1"/>
  <c r="M204" i="14" s="1"/>
  <c r="M205" i="14" s="1"/>
  <c r="M206" i="14" s="1"/>
  <c r="M207" i="14" s="1"/>
  <c r="M208" i="14" s="1"/>
  <c r="M209" i="14" s="1"/>
  <c r="M210" i="14" s="1"/>
  <c r="M211" i="14" s="1"/>
  <c r="M212" i="14" s="1"/>
  <c r="M213" i="14" s="1"/>
  <c r="M214" i="14" s="1"/>
  <c r="M215" i="14" s="1"/>
  <c r="M216" i="14" s="1"/>
  <c r="M217" i="14" s="1"/>
  <c r="M218" i="14" s="1"/>
  <c r="M219" i="14" s="1"/>
  <c r="M220" i="14" s="1"/>
  <c r="M221" i="14" s="1"/>
  <c r="M222" i="14" s="1"/>
  <c r="M223" i="14" s="1"/>
  <c r="M224" i="14" s="1"/>
  <c r="M225" i="14" s="1"/>
  <c r="M226" i="14" s="1"/>
  <c r="M227" i="14" s="1"/>
  <c r="M228" i="14" s="1"/>
  <c r="M229" i="14" s="1"/>
  <c r="M230" i="14" s="1"/>
  <c r="M231" i="14" s="1"/>
  <c r="M232" i="14" s="1"/>
  <c r="M233" i="14" s="1"/>
  <c r="M234" i="14" s="1"/>
  <c r="M235" i="14" s="1"/>
  <c r="M236" i="14" s="1"/>
  <c r="M237" i="14" s="1"/>
  <c r="M238" i="14" s="1"/>
  <c r="M239" i="14" s="1"/>
  <c r="M240" i="14" s="1"/>
  <c r="M241" i="14" s="1"/>
  <c r="M242" i="14" s="1"/>
  <c r="M243" i="14" s="1"/>
  <c r="M244" i="14" s="1"/>
  <c r="M245" i="14" s="1"/>
  <c r="M246" i="14" s="1"/>
  <c r="M247" i="14" s="1"/>
  <c r="M248" i="14" s="1"/>
  <c r="M249" i="14" s="1"/>
  <c r="M250" i="14" s="1"/>
  <c r="M251" i="14" s="1"/>
  <c r="M252" i="14" s="1"/>
  <c r="M253" i="14" s="1"/>
  <c r="M254" i="14" s="1"/>
  <c r="M255" i="14" s="1"/>
  <c r="M256" i="14" s="1"/>
  <c r="M257" i="14" s="1"/>
  <c r="M258" i="14" s="1"/>
  <c r="M259" i="14" s="1"/>
  <c r="M260" i="14" s="1"/>
  <c r="M261" i="14" s="1"/>
  <c r="M262" i="14" s="1"/>
  <c r="M263" i="14" s="1"/>
  <c r="M264" i="14" s="1"/>
  <c r="M265" i="14" s="1"/>
  <c r="M266" i="14" s="1"/>
  <c r="M267" i="14" s="1"/>
  <c r="M268" i="14" s="1"/>
  <c r="M269" i="14" s="1"/>
  <c r="M270" i="14" s="1"/>
  <c r="M271" i="14" s="1"/>
  <c r="M272" i="14" s="1"/>
  <c r="M273" i="14" s="1"/>
  <c r="M274" i="14" s="1"/>
  <c r="M275" i="14" s="1"/>
  <c r="M276" i="14" s="1"/>
  <c r="M277" i="14" s="1"/>
  <c r="M278" i="14" s="1"/>
  <c r="M279" i="14" s="1"/>
  <c r="M280" i="14" s="1"/>
  <c r="M281" i="14" s="1"/>
  <c r="M282" i="14" s="1"/>
  <c r="M283" i="14" s="1"/>
  <c r="M284" i="14" s="1"/>
  <c r="M285" i="14" s="1"/>
  <c r="M286" i="14" s="1"/>
  <c r="M287" i="14" s="1"/>
  <c r="M288" i="14" s="1"/>
  <c r="M289" i="14" s="1"/>
  <c r="M290" i="14" s="1"/>
  <c r="M291" i="14" s="1"/>
  <c r="M292" i="14" s="1"/>
  <c r="M293" i="14" s="1"/>
  <c r="M294" i="14" s="1"/>
  <c r="M295" i="14" s="1"/>
  <c r="M296" i="14" s="1"/>
  <c r="M297" i="14" s="1"/>
  <c r="M298" i="14" s="1"/>
  <c r="M299" i="14" s="1"/>
  <c r="M300" i="14" s="1"/>
  <c r="M301" i="14" s="1"/>
  <c r="M302" i="14" s="1"/>
  <c r="M303" i="14" s="1"/>
  <c r="M304" i="14" s="1"/>
  <c r="M305" i="14" s="1"/>
  <c r="M306" i="14" s="1"/>
  <c r="M307" i="14" s="1"/>
  <c r="M308" i="14" s="1"/>
  <c r="M309" i="14" s="1"/>
  <c r="M310" i="14" s="1"/>
  <c r="M311" i="14" s="1"/>
  <c r="M312" i="14" s="1"/>
  <c r="M313" i="14" s="1"/>
  <c r="M314" i="14" s="1"/>
  <c r="M315" i="14" s="1"/>
  <c r="M316" i="14" s="1"/>
  <c r="M317" i="14" s="1"/>
  <c r="M318" i="14" s="1"/>
  <c r="M319" i="14" s="1"/>
  <c r="M320" i="14" s="1"/>
  <c r="M321" i="14" s="1"/>
  <c r="M322" i="14" s="1"/>
  <c r="M323" i="14" s="1"/>
  <c r="M324" i="14" s="1"/>
  <c r="M325" i="14" s="1"/>
  <c r="M326" i="14" s="1"/>
  <c r="M327" i="14" s="1"/>
  <c r="M328" i="14" s="1"/>
  <c r="M329" i="14" s="1"/>
  <c r="M330" i="14" s="1"/>
  <c r="M331" i="14" s="1"/>
  <c r="M332" i="14" s="1"/>
  <c r="M333" i="14" s="1"/>
  <c r="M334" i="14" s="1"/>
  <c r="M335" i="14" s="1"/>
  <c r="M336" i="14" s="1"/>
  <c r="M337" i="14" s="1"/>
  <c r="M338" i="14" s="1"/>
  <c r="M339" i="14" s="1"/>
  <c r="M340" i="14" s="1"/>
  <c r="M341" i="14" s="1"/>
  <c r="M342" i="14" s="1"/>
  <c r="M343" i="14" s="1"/>
  <c r="M344" i="14" s="1"/>
  <c r="M345" i="14" s="1"/>
  <c r="M346" i="14" s="1"/>
  <c r="M347" i="14" s="1"/>
  <c r="M348" i="14" s="1"/>
  <c r="M349" i="14" s="1"/>
  <c r="M350" i="14" s="1"/>
  <c r="M351" i="14" s="1"/>
  <c r="M352" i="14" s="1"/>
  <c r="M353" i="14" s="1"/>
  <c r="M354" i="14" s="1"/>
  <c r="M355" i="14" s="1"/>
  <c r="M356" i="14" s="1"/>
  <c r="M357" i="14" s="1"/>
  <c r="M358" i="14" s="1"/>
  <c r="M359" i="14" s="1"/>
  <c r="M360" i="14" s="1"/>
  <c r="M361" i="14" s="1"/>
  <c r="M362" i="14" s="1"/>
  <c r="M363" i="14" s="1"/>
  <c r="M364" i="14" s="1"/>
  <c r="M365" i="14" s="1"/>
  <c r="M366" i="14" s="1"/>
  <c r="M367" i="14" s="1"/>
  <c r="M368" i="14" s="1"/>
  <c r="M369" i="14" s="1"/>
  <c r="M370" i="14" s="1"/>
  <c r="M371" i="14" s="1"/>
  <c r="M372" i="14" s="1"/>
  <c r="M373" i="14" s="1"/>
  <c r="M374" i="14" s="1"/>
  <c r="M375" i="14" s="1"/>
  <c r="M376" i="14" s="1"/>
  <c r="M377" i="14" s="1"/>
  <c r="M378" i="14" s="1"/>
  <c r="M379" i="14" s="1"/>
  <c r="M380" i="14" s="1"/>
  <c r="M381" i="14" s="1"/>
  <c r="M382" i="14" s="1"/>
  <c r="M383" i="14" s="1"/>
  <c r="M384" i="14" s="1"/>
  <c r="M385" i="14" s="1"/>
  <c r="M386" i="14" s="1"/>
  <c r="M387" i="14" s="1"/>
  <c r="M388" i="14" s="1"/>
  <c r="M389" i="14" s="1"/>
  <c r="M390" i="14" s="1"/>
  <c r="M391" i="14" s="1"/>
  <c r="M392" i="14" s="1"/>
  <c r="M393" i="14" s="1"/>
  <c r="M394" i="14" s="1"/>
  <c r="M395" i="14" s="1"/>
  <c r="M396" i="14" s="1"/>
  <c r="M397" i="14" s="1"/>
  <c r="M398" i="14" s="1"/>
  <c r="M399" i="14" s="1"/>
  <c r="M400" i="14" s="1"/>
  <c r="M401" i="14" s="1"/>
  <c r="M402" i="14" s="1"/>
  <c r="M403" i="14" s="1"/>
  <c r="M404" i="14" s="1"/>
  <c r="M405" i="14" s="1"/>
  <c r="M406" i="14" s="1"/>
  <c r="M407" i="14" s="1"/>
  <c r="M408" i="14" s="1"/>
  <c r="M409" i="14" s="1"/>
  <c r="M410" i="14" s="1"/>
  <c r="M411" i="14" s="1"/>
  <c r="M412" i="14" s="1"/>
  <c r="M413" i="14" s="1"/>
  <c r="M414" i="14" s="1"/>
  <c r="M415" i="14" s="1"/>
  <c r="M416" i="14" s="1"/>
  <c r="M417" i="14" s="1"/>
  <c r="M418" i="14" s="1"/>
  <c r="M419" i="14" s="1"/>
  <c r="M420" i="14" s="1"/>
  <c r="M421" i="14" s="1"/>
  <c r="M422" i="14" s="1"/>
  <c r="M423" i="14" s="1"/>
  <c r="M424" i="14" s="1"/>
  <c r="M425" i="14" s="1"/>
  <c r="M426" i="14" s="1"/>
  <c r="M427" i="14" s="1"/>
  <c r="M428" i="14" s="1"/>
  <c r="M429" i="14" s="1"/>
  <c r="M430" i="14" s="1"/>
  <c r="M431" i="14" s="1"/>
  <c r="M432" i="14" s="1"/>
  <c r="M433" i="14" s="1"/>
  <c r="M434" i="14" s="1"/>
  <c r="M435" i="14" s="1"/>
  <c r="M436" i="14" s="1"/>
  <c r="M437" i="14" s="1"/>
  <c r="M438" i="14" s="1"/>
  <c r="M439" i="14" s="1"/>
  <c r="M440" i="14" s="1"/>
  <c r="M441" i="14" s="1"/>
  <c r="M442" i="14" s="1"/>
  <c r="M443" i="14" s="1"/>
  <c r="M444" i="14" s="1"/>
  <c r="M445" i="14" s="1"/>
  <c r="M446" i="14" s="1"/>
  <c r="M447" i="14" s="1"/>
  <c r="M448" i="14" s="1"/>
  <c r="M449" i="14" s="1"/>
  <c r="M450" i="14" s="1"/>
  <c r="M451" i="14" s="1"/>
  <c r="M452" i="14" s="1"/>
  <c r="M453" i="14" s="1"/>
  <c r="M454" i="14" s="1"/>
  <c r="M455" i="14" s="1"/>
  <c r="M456" i="14" s="1"/>
  <c r="M457" i="14" s="1"/>
  <c r="M458" i="14" s="1"/>
  <c r="M459" i="14" s="1"/>
  <c r="M460" i="14" s="1"/>
  <c r="M461" i="14" s="1"/>
  <c r="M462" i="14" s="1"/>
  <c r="M463" i="14" s="1"/>
  <c r="M464" i="14" s="1"/>
  <c r="M465" i="14" s="1"/>
  <c r="M466" i="14" s="1"/>
  <c r="M467" i="14" s="1"/>
  <c r="M468" i="14" s="1"/>
  <c r="M469" i="14" s="1"/>
  <c r="M470" i="14" s="1"/>
  <c r="M471" i="14" s="1"/>
  <c r="M472" i="14" s="1"/>
  <c r="M473" i="14" s="1"/>
  <c r="M474" i="14" s="1"/>
  <c r="M475" i="14" s="1"/>
  <c r="M476" i="14" s="1"/>
  <c r="M477" i="14" s="1"/>
  <c r="M478" i="14" s="1"/>
  <c r="M479" i="14" s="1"/>
  <c r="M480" i="14" s="1"/>
  <c r="M481" i="14" s="1"/>
  <c r="M482" i="14" s="1"/>
  <c r="M483" i="14" s="1"/>
  <c r="M484" i="14" s="1"/>
  <c r="M485" i="14" s="1"/>
  <c r="M486" i="14" s="1"/>
  <c r="M487" i="14" s="1"/>
  <c r="M488" i="14" s="1"/>
  <c r="M489" i="14" s="1"/>
  <c r="M490" i="14" s="1"/>
  <c r="M491" i="14" s="1"/>
  <c r="M492" i="14" s="1"/>
  <c r="M493" i="14" s="1"/>
  <c r="M494" i="14" s="1"/>
  <c r="M495" i="14" s="1"/>
  <c r="M496" i="14" s="1"/>
  <c r="M497" i="14" s="1"/>
  <c r="M498" i="14" s="1"/>
  <c r="M499" i="14" s="1"/>
  <c r="M500" i="14" s="1"/>
  <c r="M501" i="14" s="1"/>
  <c r="M502" i="14" s="1"/>
  <c r="M503" i="14" s="1"/>
  <c r="M504" i="14" s="1"/>
  <c r="M505" i="14" s="1"/>
  <c r="M506" i="14" s="1"/>
  <c r="M507" i="14" s="1"/>
  <c r="M508" i="14" s="1"/>
  <c r="M509" i="14" s="1"/>
  <c r="M510" i="14" s="1"/>
  <c r="M511" i="14" s="1"/>
  <c r="M512" i="14" s="1"/>
  <c r="M513" i="14" s="1"/>
  <c r="M514" i="14" s="1"/>
  <c r="M515" i="14" s="1"/>
  <c r="M516" i="14" s="1"/>
  <c r="M517" i="14" s="1"/>
  <c r="M518" i="14" s="1"/>
  <c r="M519" i="14" s="1"/>
  <c r="M520" i="14" s="1"/>
  <c r="M521" i="14" s="1"/>
  <c r="M522" i="14" s="1"/>
  <c r="M523" i="14" s="1"/>
  <c r="M524" i="14" s="1"/>
  <c r="M525" i="14" s="1"/>
  <c r="M526" i="14" s="1"/>
  <c r="M527" i="14" s="1"/>
  <c r="M528" i="14" s="1"/>
  <c r="M529" i="14" s="1"/>
  <c r="M530" i="14" s="1"/>
  <c r="M531" i="14" s="1"/>
  <c r="M532" i="14" s="1"/>
  <c r="M533" i="14" s="1"/>
  <c r="M534" i="14" s="1"/>
  <c r="M535" i="14" s="1"/>
  <c r="M536" i="14" s="1"/>
  <c r="M537" i="14" s="1"/>
  <c r="M538" i="14" s="1"/>
  <c r="M539" i="14" s="1"/>
  <c r="M540" i="14" s="1"/>
  <c r="M541" i="14" s="1"/>
  <c r="M542" i="14" s="1"/>
  <c r="M543" i="14" s="1"/>
  <c r="M544" i="14" s="1"/>
  <c r="M545" i="14" s="1"/>
  <c r="M546" i="14" s="1"/>
  <c r="M547" i="14" s="1"/>
  <c r="M548" i="14" s="1"/>
  <c r="M549" i="14" s="1"/>
  <c r="M550" i="14" s="1"/>
  <c r="M551" i="14" s="1"/>
  <c r="M552" i="14" s="1"/>
  <c r="M553" i="14" s="1"/>
  <c r="M554" i="14" s="1"/>
  <c r="M555" i="14" s="1"/>
  <c r="M556" i="14" s="1"/>
  <c r="M557" i="14" s="1"/>
  <c r="M558" i="14" s="1"/>
  <c r="M559" i="14" s="1"/>
  <c r="M560" i="14" s="1"/>
  <c r="M561" i="14" s="1"/>
  <c r="M562" i="14" s="1"/>
  <c r="M563" i="14" s="1"/>
  <c r="M564" i="14" s="1"/>
  <c r="M565" i="14" s="1"/>
  <c r="M566" i="14" s="1"/>
  <c r="M567" i="14" s="1"/>
  <c r="M568" i="14" s="1"/>
  <c r="M569" i="14" s="1"/>
  <c r="M570" i="14" s="1"/>
  <c r="M571" i="14" s="1"/>
  <c r="M572" i="14" s="1"/>
  <c r="M573" i="14" s="1"/>
  <c r="M574" i="14" s="1"/>
  <c r="M575" i="14" s="1"/>
  <c r="M576" i="14" s="1"/>
  <c r="M577" i="14" s="1"/>
  <c r="M578" i="14" s="1"/>
  <c r="M579" i="14" s="1"/>
  <c r="M580" i="14" s="1"/>
  <c r="M581" i="14" s="1"/>
  <c r="M582" i="14" s="1"/>
  <c r="M583" i="14" s="1"/>
  <c r="M584" i="14" s="1"/>
  <c r="M585" i="14" s="1"/>
  <c r="M586" i="14" s="1"/>
  <c r="M587" i="14" s="1"/>
  <c r="M588" i="14" s="1"/>
  <c r="M589" i="14" s="1"/>
  <c r="M590" i="14" s="1"/>
  <c r="M591" i="14" s="1"/>
  <c r="M592" i="14" s="1"/>
  <c r="M593" i="14" s="1"/>
  <c r="M594" i="14" s="1"/>
  <c r="M595" i="14" s="1"/>
  <c r="M596" i="14" s="1"/>
  <c r="M597" i="14" s="1"/>
  <c r="M598" i="14" s="1"/>
  <c r="M599" i="14" s="1"/>
  <c r="M600" i="14" s="1"/>
  <c r="M601" i="14" s="1"/>
  <c r="M602" i="14" s="1"/>
  <c r="M603" i="14" s="1"/>
  <c r="M604" i="14" s="1"/>
  <c r="M605" i="14" s="1"/>
  <c r="M606" i="14" s="1"/>
  <c r="M607" i="14" s="1"/>
  <c r="M608" i="14" s="1"/>
  <c r="M609" i="14" s="1"/>
  <c r="M610" i="14" s="1"/>
  <c r="M611" i="14" s="1"/>
  <c r="M612" i="14" s="1"/>
  <c r="M613" i="14" s="1"/>
  <c r="M614" i="14" s="1"/>
  <c r="M615" i="14" s="1"/>
  <c r="M616" i="14" s="1"/>
  <c r="M617" i="14" s="1"/>
  <c r="M618" i="14" s="1"/>
  <c r="M619" i="14" s="1"/>
  <c r="M620" i="14" s="1"/>
  <c r="M621" i="14" s="1"/>
  <c r="M622" i="14" s="1"/>
  <c r="M623" i="14" s="1"/>
  <c r="M624" i="14" s="1"/>
  <c r="M625" i="14" s="1"/>
  <c r="M626" i="14" s="1"/>
  <c r="M627" i="14" s="1"/>
  <c r="M628" i="14" s="1"/>
  <c r="M629" i="14" s="1"/>
  <c r="M630" i="14" s="1"/>
  <c r="M631" i="14" s="1"/>
  <c r="M632" i="14" s="1"/>
  <c r="M633" i="14" s="1"/>
  <c r="M634" i="14" s="1"/>
  <c r="M635" i="14" s="1"/>
  <c r="M636" i="14" s="1"/>
  <c r="M637" i="14" s="1"/>
  <c r="M638" i="14" s="1"/>
  <c r="M639" i="14" s="1"/>
  <c r="M640" i="14" s="1"/>
  <c r="M641" i="14" s="1"/>
  <c r="M642" i="14" s="1"/>
  <c r="M643" i="14" s="1"/>
  <c r="M644" i="14" s="1"/>
  <c r="M645" i="14" s="1"/>
  <c r="M646" i="14" s="1"/>
  <c r="M647" i="14" s="1"/>
  <c r="M648" i="14" s="1"/>
  <c r="M649" i="14" s="1"/>
  <c r="M650" i="14" s="1"/>
  <c r="M651" i="14" s="1"/>
  <c r="M652" i="14" s="1"/>
  <c r="M653" i="14" s="1"/>
  <c r="M654" i="14" s="1"/>
  <c r="M655" i="14" s="1"/>
  <c r="M656" i="14" s="1"/>
  <c r="M657" i="14" s="1"/>
  <c r="M658" i="14" s="1"/>
  <c r="M659" i="14" s="1"/>
  <c r="M660" i="14" s="1"/>
  <c r="M661" i="14" s="1"/>
  <c r="M662" i="14" s="1"/>
  <c r="M663" i="14" s="1"/>
  <c r="M664" i="14" s="1"/>
  <c r="M665" i="14" s="1"/>
  <c r="M666" i="14" s="1"/>
  <c r="M667" i="14" s="1"/>
  <c r="M668" i="14" s="1"/>
  <c r="M669" i="14" s="1"/>
  <c r="M670" i="14" s="1"/>
  <c r="M671" i="14" s="1"/>
  <c r="M672" i="14" s="1"/>
  <c r="M673" i="14" s="1"/>
  <c r="M674" i="14" s="1"/>
  <c r="M675" i="14" s="1"/>
  <c r="M676" i="14" s="1"/>
  <c r="M677" i="14" s="1"/>
  <c r="M678" i="14" s="1"/>
  <c r="M679" i="14" s="1"/>
  <c r="M680" i="14" s="1"/>
  <c r="M681" i="14" s="1"/>
  <c r="M682" i="14" s="1"/>
  <c r="M683" i="14" s="1"/>
  <c r="M684" i="14" s="1"/>
  <c r="M685" i="14" s="1"/>
  <c r="M686" i="14" s="1"/>
  <c r="M687" i="14" s="1"/>
  <c r="M688" i="14" s="1"/>
  <c r="M689" i="14" s="1"/>
  <c r="M690" i="14" s="1"/>
  <c r="M691" i="14" s="1"/>
  <c r="M692" i="14" s="1"/>
  <c r="M693" i="14" s="1"/>
  <c r="M694" i="14" s="1"/>
  <c r="M695" i="14" s="1"/>
  <c r="M696" i="14" s="1"/>
  <c r="M697" i="14" s="1"/>
  <c r="M698" i="14" s="1"/>
  <c r="M699" i="14" s="1"/>
  <c r="M700" i="14" s="1"/>
  <c r="M701" i="14" s="1"/>
  <c r="M702" i="14" s="1"/>
  <c r="M703" i="14" s="1"/>
  <c r="M704" i="14" s="1"/>
  <c r="M705" i="14" s="1"/>
  <c r="M706" i="14" s="1"/>
  <c r="M707" i="14" s="1"/>
  <c r="M708" i="14" s="1"/>
  <c r="M709" i="14" s="1"/>
  <c r="M710" i="14" s="1"/>
  <c r="M711" i="14" s="1"/>
  <c r="M712" i="14" s="1"/>
  <c r="M713" i="14" s="1"/>
  <c r="M714" i="14" s="1"/>
  <c r="M715" i="14" s="1"/>
  <c r="M716" i="14" s="1"/>
  <c r="M717" i="14" s="1"/>
  <c r="M718" i="14" s="1"/>
  <c r="M719" i="14" s="1"/>
  <c r="M720" i="14" s="1"/>
  <c r="M721" i="14" s="1"/>
  <c r="M722" i="14" s="1"/>
  <c r="M723" i="14" s="1"/>
  <c r="M724" i="14" s="1"/>
  <c r="M725" i="14" s="1"/>
  <c r="M726" i="14" s="1"/>
  <c r="M727" i="14" s="1"/>
  <c r="M728" i="14" s="1"/>
  <c r="M729" i="14" s="1"/>
  <c r="M730" i="14" s="1"/>
  <c r="M731" i="14" s="1"/>
  <c r="M732" i="14" s="1"/>
  <c r="M733" i="14" s="1"/>
  <c r="M734" i="14" s="1"/>
  <c r="M735" i="14" s="1"/>
  <c r="M736" i="14" s="1"/>
  <c r="M737" i="14" s="1"/>
  <c r="M738" i="14" s="1"/>
  <c r="M739" i="14" s="1"/>
  <c r="M740" i="14" s="1"/>
  <c r="M741" i="14" s="1"/>
  <c r="M742" i="14" s="1"/>
  <c r="M743" i="14" s="1"/>
  <c r="M744" i="14" s="1"/>
  <c r="M745" i="14" s="1"/>
  <c r="M746" i="14" s="1"/>
  <c r="M747" i="14" s="1"/>
  <c r="M748" i="14" s="1"/>
  <c r="M749" i="14" s="1"/>
  <c r="M750" i="14" s="1"/>
  <c r="M751" i="14" s="1"/>
  <c r="M752" i="14" s="1"/>
  <c r="M753" i="14" s="1"/>
  <c r="M754" i="14" s="1"/>
  <c r="M755" i="14" s="1"/>
  <c r="M756" i="14" s="1"/>
  <c r="M757" i="14" s="1"/>
  <c r="M758" i="14" s="1"/>
  <c r="M759" i="14" s="1"/>
  <c r="M760" i="14" s="1"/>
  <c r="M761" i="14" s="1"/>
  <c r="M762" i="14" s="1"/>
  <c r="M763" i="14" s="1"/>
  <c r="M764" i="14" s="1"/>
  <c r="M765" i="14" s="1"/>
  <c r="M766" i="14" s="1"/>
  <c r="M767" i="14" s="1"/>
  <c r="M768" i="14" s="1"/>
  <c r="M769" i="14" s="1"/>
  <c r="M770" i="14" s="1"/>
  <c r="M771" i="14" s="1"/>
  <c r="M772" i="14" s="1"/>
  <c r="M773" i="14" s="1"/>
  <c r="M774" i="14" s="1"/>
  <c r="M775" i="14" s="1"/>
  <c r="M776" i="14" s="1"/>
  <c r="M777" i="14" s="1"/>
  <c r="M778" i="14" s="1"/>
  <c r="M779" i="14" s="1"/>
  <c r="M780" i="14" s="1"/>
  <c r="M781" i="14" s="1"/>
  <c r="M782" i="14" s="1"/>
  <c r="M783" i="14" s="1"/>
  <c r="M784" i="14" s="1"/>
  <c r="M785" i="14" s="1"/>
  <c r="M786" i="14" s="1"/>
  <c r="M787" i="14" s="1"/>
  <c r="M788" i="14" s="1"/>
  <c r="M789" i="14" s="1"/>
  <c r="M790" i="14" s="1"/>
  <c r="M791" i="14" s="1"/>
  <c r="M792" i="14" s="1"/>
  <c r="M793" i="14" s="1"/>
  <c r="M794" i="14" s="1"/>
  <c r="M795" i="14" s="1"/>
  <c r="M796" i="14" s="1"/>
  <c r="M797" i="14" s="1"/>
  <c r="M798" i="14" s="1"/>
  <c r="M799" i="14" s="1"/>
  <c r="M800" i="14" s="1"/>
  <c r="M801" i="14" s="1"/>
  <c r="M802" i="14" s="1"/>
  <c r="M803" i="14" s="1"/>
  <c r="M804" i="14" s="1"/>
  <c r="M805" i="14" s="1"/>
  <c r="M806" i="14" s="1"/>
  <c r="M807" i="14" s="1"/>
  <c r="M808" i="14" s="1"/>
  <c r="M809" i="14" s="1"/>
  <c r="M810" i="14" s="1"/>
  <c r="M811" i="14" s="1"/>
  <c r="M812" i="14" s="1"/>
  <c r="M813" i="14" s="1"/>
  <c r="M814" i="14" s="1"/>
  <c r="M815" i="14" s="1"/>
  <c r="M816" i="14" s="1"/>
  <c r="M817" i="14" s="1"/>
  <c r="M818" i="14" s="1"/>
  <c r="M819" i="14" s="1"/>
  <c r="M820" i="14" s="1"/>
  <c r="M821" i="14" s="1"/>
  <c r="M822" i="14" s="1"/>
  <c r="M823" i="14" s="1"/>
  <c r="M824" i="14" s="1"/>
  <c r="M825" i="14" s="1"/>
  <c r="M826" i="14" s="1"/>
  <c r="M827" i="14" s="1"/>
  <c r="M828" i="14" s="1"/>
  <c r="M829" i="14" s="1"/>
  <c r="M830" i="14" s="1"/>
  <c r="M831" i="14" s="1"/>
  <c r="M832" i="14" s="1"/>
  <c r="M833" i="14" s="1"/>
  <c r="M834" i="14" s="1"/>
  <c r="M835" i="14" s="1"/>
  <c r="M836" i="14" s="1"/>
  <c r="M837" i="14" s="1"/>
  <c r="M838" i="14" s="1"/>
  <c r="M839" i="14" s="1"/>
  <c r="M840" i="14" s="1"/>
  <c r="M841" i="14" s="1"/>
  <c r="M842" i="14" s="1"/>
  <c r="M843" i="14" s="1"/>
  <c r="M844" i="14" s="1"/>
  <c r="M845" i="14" s="1"/>
  <c r="M846" i="14" s="1"/>
  <c r="M847" i="14" s="1"/>
  <c r="M848" i="14" s="1"/>
  <c r="M849" i="14" s="1"/>
  <c r="M850" i="14" s="1"/>
  <c r="M851" i="14" s="1"/>
  <c r="M852" i="14" s="1"/>
  <c r="M853" i="14" s="1"/>
  <c r="M854" i="14" s="1"/>
  <c r="M855" i="14" s="1"/>
  <c r="M856" i="14" s="1"/>
  <c r="M857" i="14" s="1"/>
  <c r="M858" i="14" s="1"/>
  <c r="M859" i="14" s="1"/>
  <c r="M860" i="14" s="1"/>
  <c r="M861" i="14" s="1"/>
  <c r="M862" i="14" s="1"/>
  <c r="M863" i="14" s="1"/>
  <c r="M864" i="14" s="1"/>
  <c r="M865" i="14" s="1"/>
  <c r="M866" i="14" s="1"/>
  <c r="M867" i="14" s="1"/>
  <c r="M868" i="14" s="1"/>
  <c r="M869" i="14" s="1"/>
  <c r="M870" i="14" s="1"/>
  <c r="M871" i="14" s="1"/>
  <c r="M872" i="14" s="1"/>
  <c r="M873" i="14" s="1"/>
  <c r="M874" i="14" s="1"/>
  <c r="M875" i="14" s="1"/>
  <c r="M876" i="14" s="1"/>
  <c r="M877" i="14" s="1"/>
  <c r="M878" i="14" s="1"/>
  <c r="M879" i="14" s="1"/>
  <c r="M880" i="14" s="1"/>
  <c r="M881" i="14" s="1"/>
  <c r="M882" i="14" s="1"/>
  <c r="M883" i="14" s="1"/>
  <c r="M884" i="14" s="1"/>
  <c r="M885" i="14" s="1"/>
  <c r="M886" i="14" s="1"/>
  <c r="M887" i="14" s="1"/>
  <c r="M888" i="14" s="1"/>
  <c r="M889" i="14" s="1"/>
  <c r="M890" i="14" s="1"/>
  <c r="M891" i="14" s="1"/>
  <c r="M892" i="14" s="1"/>
  <c r="M893" i="14" s="1"/>
  <c r="M894" i="14" s="1"/>
  <c r="M895" i="14" s="1"/>
  <c r="M896" i="14" s="1"/>
  <c r="M897" i="14" s="1"/>
  <c r="M898" i="14" s="1"/>
  <c r="M899" i="14" s="1"/>
  <c r="M900" i="14" s="1"/>
  <c r="M901" i="14" s="1"/>
  <c r="M902" i="14" s="1"/>
  <c r="M903" i="14" s="1"/>
  <c r="M904" i="14" s="1"/>
  <c r="M905" i="14" s="1"/>
  <c r="M906" i="14" s="1"/>
  <c r="M907" i="14" s="1"/>
  <c r="M908" i="14" s="1"/>
  <c r="M909" i="14" s="1"/>
  <c r="M910" i="14" s="1"/>
  <c r="M911" i="14" s="1"/>
  <c r="M912" i="14" s="1"/>
  <c r="M913" i="14" s="1"/>
  <c r="M914" i="14" s="1"/>
  <c r="M915" i="14" s="1"/>
  <c r="M916" i="14" s="1"/>
  <c r="M917" i="14" s="1"/>
  <c r="M918" i="14" s="1"/>
  <c r="M919" i="14" s="1"/>
  <c r="M920" i="14" s="1"/>
  <c r="M921" i="14" s="1"/>
  <c r="M922" i="14" s="1"/>
  <c r="M923" i="14" s="1"/>
  <c r="M924" i="14" s="1"/>
  <c r="M925" i="14" s="1"/>
  <c r="M926" i="14" s="1"/>
  <c r="M927" i="14" s="1"/>
  <c r="M928" i="14" s="1"/>
  <c r="M929" i="14" s="1"/>
  <c r="M930" i="14" s="1"/>
  <c r="M931" i="14" s="1"/>
  <c r="M932" i="14" s="1"/>
  <c r="M933" i="14" s="1"/>
  <c r="M934" i="14" s="1"/>
  <c r="M935" i="14" s="1"/>
  <c r="M936" i="14" s="1"/>
  <c r="M937" i="14" s="1"/>
  <c r="M938" i="14" s="1"/>
  <c r="M939" i="14" s="1"/>
  <c r="M940" i="14" s="1"/>
  <c r="M941" i="14" s="1"/>
  <c r="M942" i="14" s="1"/>
  <c r="M943" i="14" s="1"/>
  <c r="M944" i="14" s="1"/>
  <c r="M945" i="14" s="1"/>
  <c r="M946" i="14" s="1"/>
  <c r="M947" i="14" s="1"/>
  <c r="M948" i="14" s="1"/>
  <c r="M949" i="14" s="1"/>
  <c r="M950" i="14" s="1"/>
  <c r="M951" i="14" s="1"/>
  <c r="M952" i="14" s="1"/>
  <c r="M953" i="14" s="1"/>
  <c r="M954" i="14" s="1"/>
  <c r="M955" i="14" s="1"/>
  <c r="M956" i="14" s="1"/>
  <c r="M957" i="14" s="1"/>
  <c r="M958" i="14" s="1"/>
  <c r="M959" i="14" s="1"/>
  <c r="M960" i="14" s="1"/>
  <c r="M961" i="14" s="1"/>
  <c r="M962" i="14" s="1"/>
  <c r="M963" i="14" s="1"/>
  <c r="M964" i="14" s="1"/>
  <c r="M965" i="14" s="1"/>
  <c r="M966" i="14" s="1"/>
  <c r="M967" i="14" s="1"/>
  <c r="M968" i="14" s="1"/>
  <c r="M969" i="14" s="1"/>
  <c r="M970" i="14" s="1"/>
  <c r="M971" i="14" s="1"/>
  <c r="M972" i="14" s="1"/>
  <c r="M973" i="14" s="1"/>
  <c r="M974" i="14" s="1"/>
  <c r="M975" i="14" s="1"/>
  <c r="M976" i="14" s="1"/>
  <c r="M977" i="14" s="1"/>
  <c r="M978" i="14" s="1"/>
  <c r="M979" i="14" s="1"/>
  <c r="M980" i="14" s="1"/>
  <c r="M981" i="14" s="1"/>
  <c r="M982" i="14" s="1"/>
  <c r="M983" i="14" s="1"/>
  <c r="M984" i="14" s="1"/>
  <c r="M985" i="14" s="1"/>
  <c r="M986" i="14" s="1"/>
  <c r="M987" i="14" s="1"/>
  <c r="M988" i="14" s="1"/>
  <c r="M989" i="14" s="1"/>
  <c r="M990" i="14" s="1"/>
  <c r="M991" i="14" s="1"/>
  <c r="M992" i="14" s="1"/>
  <c r="M993" i="14" s="1"/>
  <c r="M994" i="14" s="1"/>
  <c r="M995" i="14" s="1"/>
  <c r="M996" i="14" s="1"/>
  <c r="M997" i="14" s="1"/>
  <c r="M998" i="14" s="1"/>
  <c r="M999" i="14" s="1"/>
  <c r="M1000" i="14" s="1"/>
  <c r="M1001" i="14" s="1"/>
  <c r="M1002" i="14" s="1"/>
  <c r="M1003" i="14" s="1"/>
  <c r="M1004" i="14" s="1"/>
  <c r="M1005" i="14" s="1"/>
  <c r="M1006" i="14" s="1"/>
  <c r="M1007" i="14" s="1"/>
  <c r="M1008" i="14" s="1"/>
  <c r="M1009" i="14" s="1"/>
  <c r="M1010" i="14" s="1"/>
  <c r="M1011" i="14" s="1"/>
  <c r="M1012" i="14" s="1"/>
  <c r="M1013" i="14" s="1"/>
  <c r="M1014" i="14" s="1"/>
  <c r="M1015" i="14" s="1"/>
  <c r="M1016" i="14" s="1"/>
  <c r="M1017" i="14" s="1"/>
  <c r="M1018" i="14" s="1"/>
  <c r="M1019" i="14" s="1"/>
  <c r="M1020" i="14" s="1"/>
  <c r="M1021" i="14" s="1"/>
  <c r="M1022" i="14" s="1"/>
  <c r="M1023" i="14" s="1"/>
  <c r="M1024" i="14" s="1"/>
  <c r="M1025" i="14" s="1"/>
  <c r="M1026" i="14" s="1"/>
  <c r="M1027" i="14" s="1"/>
  <c r="M1028" i="14" s="1"/>
  <c r="M1029" i="14" s="1"/>
  <c r="M1030" i="14" s="1"/>
  <c r="M1031" i="14" s="1"/>
  <c r="M1032" i="14" s="1"/>
  <c r="M1033" i="14" s="1"/>
  <c r="M1034" i="14" s="1"/>
  <c r="M1035" i="14" s="1"/>
  <c r="M1036" i="14" s="1"/>
  <c r="M1037" i="14" s="1"/>
  <c r="M1038" i="14" s="1"/>
  <c r="M1039" i="14" s="1"/>
  <c r="M1040" i="14" s="1"/>
  <c r="M1041" i="14" s="1"/>
  <c r="M1042" i="14" s="1"/>
  <c r="M1043" i="14" s="1"/>
  <c r="M1044" i="14" s="1"/>
  <c r="M1045" i="14" s="1"/>
  <c r="M1046" i="14" s="1"/>
  <c r="M1047" i="14" s="1"/>
  <c r="M1048" i="14" s="1"/>
  <c r="M1049" i="14" s="1"/>
  <c r="M1050" i="14" s="1"/>
  <c r="M1051" i="14" s="1"/>
  <c r="M1052" i="14" s="1"/>
  <c r="M1053" i="14" s="1"/>
  <c r="M1054" i="14" s="1"/>
  <c r="M1055" i="14" s="1"/>
  <c r="M1056" i="14" s="1"/>
  <c r="M1057" i="14" s="1"/>
  <c r="M1058" i="14" s="1"/>
  <c r="M1059" i="14" s="1"/>
  <c r="M1060" i="14" s="1"/>
  <c r="M1061" i="14" s="1"/>
  <c r="M1062" i="14" s="1"/>
  <c r="M1063" i="14" s="1"/>
  <c r="M1064" i="14" s="1"/>
  <c r="M1065" i="14" s="1"/>
  <c r="M1066" i="14" s="1"/>
  <c r="M1067" i="14" s="1"/>
  <c r="M1068" i="14" s="1"/>
  <c r="M1069" i="14" s="1"/>
  <c r="D34" i="8" l="1"/>
  <c r="C35" i="8"/>
  <c r="D36" i="8"/>
  <c r="C34" i="8"/>
  <c r="D37" i="8"/>
  <c r="B35" i="8"/>
  <c r="B24" i="8"/>
  <c r="A53" i="8"/>
  <c r="B29" i="8"/>
  <c r="E35" i="8" l="1"/>
  <c r="E34" i="8"/>
  <c r="A20" i="14"/>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A722" i="14" s="1"/>
  <c r="A723" i="14" s="1"/>
  <c r="A724" i="14" s="1"/>
  <c r="A725" i="14" s="1"/>
  <c r="A726" i="14" s="1"/>
  <c r="A727" i="14" s="1"/>
  <c r="A728" i="14" s="1"/>
  <c r="A729" i="14" s="1"/>
  <c r="A730" i="14" s="1"/>
  <c r="A731" i="14" s="1"/>
  <c r="A732" i="14" s="1"/>
  <c r="A733" i="14" s="1"/>
  <c r="A734" i="14" s="1"/>
  <c r="A735" i="14" s="1"/>
  <c r="A736" i="14" s="1"/>
  <c r="A737" i="14" s="1"/>
  <c r="A738" i="14" s="1"/>
  <c r="A739" i="14" s="1"/>
  <c r="A740" i="14" s="1"/>
  <c r="A741" i="14" s="1"/>
  <c r="A742" i="14" s="1"/>
  <c r="A743" i="14" s="1"/>
  <c r="A744" i="14" s="1"/>
  <c r="A745" i="14" s="1"/>
  <c r="A746" i="14" s="1"/>
  <c r="A747" i="14" s="1"/>
  <c r="A748" i="14" s="1"/>
  <c r="A749" i="14" s="1"/>
  <c r="A750" i="14" s="1"/>
  <c r="A751" i="14" s="1"/>
  <c r="A752" i="14" s="1"/>
  <c r="A753" i="14" s="1"/>
  <c r="A754" i="14" s="1"/>
  <c r="A755" i="14" s="1"/>
  <c r="A756" i="14" s="1"/>
  <c r="A757" i="14" s="1"/>
  <c r="A758" i="14" s="1"/>
  <c r="A759" i="14" s="1"/>
  <c r="A760" i="14" s="1"/>
  <c r="A761" i="14" s="1"/>
  <c r="A762" i="14" s="1"/>
  <c r="A763" i="14" s="1"/>
  <c r="A764" i="14" s="1"/>
  <c r="A765" i="14" s="1"/>
  <c r="A766" i="14" s="1"/>
  <c r="A767" i="14" s="1"/>
  <c r="A768" i="14" s="1"/>
  <c r="A769" i="14" s="1"/>
  <c r="A770" i="14" s="1"/>
  <c r="A771" i="14" s="1"/>
  <c r="A772" i="14" s="1"/>
  <c r="A773" i="14" s="1"/>
  <c r="A774" i="14" s="1"/>
  <c r="A775" i="14" s="1"/>
  <c r="A776" i="14" s="1"/>
  <c r="A777" i="14" s="1"/>
  <c r="A778" i="14" s="1"/>
  <c r="A779" i="14" s="1"/>
  <c r="A780" i="14" s="1"/>
  <c r="A781" i="14" s="1"/>
  <c r="A782" i="14" s="1"/>
  <c r="A783" i="14" s="1"/>
  <c r="A784" i="14" s="1"/>
  <c r="A785" i="14" s="1"/>
  <c r="A786" i="14" s="1"/>
  <c r="A787" i="14" s="1"/>
  <c r="A788" i="14" s="1"/>
  <c r="A789" i="14" s="1"/>
  <c r="A790" i="14" s="1"/>
  <c r="A791" i="14" s="1"/>
  <c r="A792" i="14" s="1"/>
  <c r="A793" i="14" s="1"/>
  <c r="A794" i="14" s="1"/>
  <c r="A795" i="14" s="1"/>
  <c r="A796" i="14" s="1"/>
  <c r="A797" i="14" s="1"/>
  <c r="A798" i="14" s="1"/>
  <c r="A799" i="14" s="1"/>
  <c r="A800" i="14" s="1"/>
  <c r="A801" i="14" s="1"/>
  <c r="A802" i="14" s="1"/>
  <c r="A803" i="14" s="1"/>
  <c r="A804" i="14" s="1"/>
  <c r="A805" i="14" s="1"/>
  <c r="A806" i="14" s="1"/>
  <c r="A807" i="14" s="1"/>
  <c r="A808" i="14" s="1"/>
  <c r="A809" i="14" s="1"/>
  <c r="A810" i="14" s="1"/>
  <c r="A811" i="14" s="1"/>
  <c r="A812" i="14" s="1"/>
  <c r="A813" i="14" s="1"/>
  <c r="A814" i="14" s="1"/>
  <c r="A815" i="14" s="1"/>
  <c r="A816" i="14" s="1"/>
  <c r="A817" i="14" s="1"/>
  <c r="A818" i="14" s="1"/>
  <c r="A819" i="14" s="1"/>
  <c r="A820" i="14" s="1"/>
  <c r="A821" i="14" s="1"/>
  <c r="A822" i="14" s="1"/>
  <c r="A823" i="14" s="1"/>
  <c r="A824" i="14" s="1"/>
  <c r="A825" i="14" s="1"/>
  <c r="A826" i="14" s="1"/>
  <c r="A827" i="14" s="1"/>
  <c r="A828" i="14" s="1"/>
  <c r="A829" i="14" s="1"/>
  <c r="A830" i="14" s="1"/>
  <c r="A831" i="14" s="1"/>
  <c r="A832" i="14" s="1"/>
  <c r="A833" i="14" s="1"/>
  <c r="A834" i="14" s="1"/>
  <c r="A835" i="14" s="1"/>
  <c r="A836" i="14" s="1"/>
  <c r="A837" i="14" s="1"/>
  <c r="A838" i="14" s="1"/>
  <c r="A839" i="14" s="1"/>
  <c r="A840" i="14" s="1"/>
  <c r="A841" i="14" s="1"/>
  <c r="A842" i="14" s="1"/>
  <c r="A843" i="14" s="1"/>
  <c r="A844" i="14" s="1"/>
  <c r="A845" i="14" s="1"/>
  <c r="A846" i="14" s="1"/>
  <c r="A847" i="14" s="1"/>
  <c r="A848" i="14" s="1"/>
  <c r="A849" i="14" s="1"/>
  <c r="A850" i="14" s="1"/>
  <c r="A851" i="14" s="1"/>
  <c r="A852" i="14" s="1"/>
  <c r="A853" i="14" s="1"/>
  <c r="A854" i="14" s="1"/>
  <c r="A855" i="14" s="1"/>
  <c r="A856" i="14" s="1"/>
  <c r="A857" i="14" s="1"/>
  <c r="A858" i="14" s="1"/>
  <c r="A859" i="14" s="1"/>
  <c r="A860" i="14" s="1"/>
  <c r="A861" i="14" s="1"/>
  <c r="A862" i="14" s="1"/>
  <c r="A863" i="14" s="1"/>
  <c r="A864" i="14" s="1"/>
  <c r="A865" i="14" s="1"/>
  <c r="A866" i="14" s="1"/>
  <c r="A867" i="14" s="1"/>
  <c r="A868" i="14" s="1"/>
  <c r="A869" i="14" s="1"/>
  <c r="A870" i="14" s="1"/>
  <c r="A871" i="14" s="1"/>
  <c r="A872" i="14" s="1"/>
  <c r="A873" i="14" s="1"/>
  <c r="A874" i="14" s="1"/>
  <c r="A875" i="14" s="1"/>
  <c r="A876" i="14" s="1"/>
  <c r="A877" i="14" s="1"/>
  <c r="A878" i="14" s="1"/>
  <c r="A879" i="14" s="1"/>
  <c r="A880" i="14" s="1"/>
  <c r="A881" i="14" s="1"/>
  <c r="A882" i="14" s="1"/>
  <c r="A883" i="14" s="1"/>
  <c r="A884" i="14" s="1"/>
  <c r="A885" i="14" s="1"/>
  <c r="A886" i="14" s="1"/>
  <c r="A887" i="14" s="1"/>
  <c r="A888" i="14" s="1"/>
  <c r="A889" i="14" s="1"/>
  <c r="A890" i="14" s="1"/>
  <c r="A891" i="14" s="1"/>
  <c r="A892" i="14" s="1"/>
  <c r="A893" i="14" s="1"/>
  <c r="A894" i="14" s="1"/>
  <c r="A895" i="14" s="1"/>
  <c r="A896" i="14" s="1"/>
  <c r="A897" i="14" s="1"/>
  <c r="A898" i="14" s="1"/>
  <c r="A899" i="14" s="1"/>
  <c r="A900" i="14" s="1"/>
  <c r="A901" i="14" s="1"/>
  <c r="A902" i="14" s="1"/>
  <c r="A903" i="14" s="1"/>
  <c r="A904" i="14" s="1"/>
  <c r="A905" i="14" s="1"/>
  <c r="A906" i="14" s="1"/>
  <c r="A907" i="14" s="1"/>
  <c r="A908" i="14" s="1"/>
  <c r="A909" i="14" s="1"/>
  <c r="A910" i="14" s="1"/>
  <c r="A911" i="14" s="1"/>
  <c r="A912" i="14" s="1"/>
  <c r="A913" i="14" s="1"/>
  <c r="A914" i="14" s="1"/>
  <c r="A915" i="14" s="1"/>
  <c r="A916" i="14" s="1"/>
  <c r="A917" i="14" s="1"/>
  <c r="A918" i="14" s="1"/>
  <c r="A919" i="14" s="1"/>
  <c r="A920" i="14" s="1"/>
  <c r="A921" i="14" s="1"/>
  <c r="A922" i="14" s="1"/>
  <c r="A923" i="14" s="1"/>
  <c r="A924" i="14" s="1"/>
  <c r="A925" i="14" s="1"/>
  <c r="A926" i="14" s="1"/>
  <c r="A927" i="14" s="1"/>
  <c r="A928" i="14" s="1"/>
  <c r="A929" i="14" s="1"/>
  <c r="A930" i="14" s="1"/>
  <c r="A931" i="14" s="1"/>
  <c r="A932" i="14" s="1"/>
  <c r="A933" i="14" s="1"/>
  <c r="A934" i="14" s="1"/>
  <c r="A935" i="14" s="1"/>
  <c r="A936" i="14" s="1"/>
  <c r="A937" i="14" s="1"/>
  <c r="A938" i="14" s="1"/>
  <c r="A939" i="14" s="1"/>
  <c r="A940" i="14" s="1"/>
  <c r="A941" i="14" s="1"/>
  <c r="A942" i="14" s="1"/>
  <c r="A943" i="14" s="1"/>
  <c r="A944" i="14" s="1"/>
  <c r="A945" i="14" s="1"/>
  <c r="A946" i="14" s="1"/>
  <c r="A947" i="14" s="1"/>
  <c r="A948" i="14" s="1"/>
  <c r="A949" i="14" s="1"/>
  <c r="A950" i="14" s="1"/>
  <c r="A951" i="14" s="1"/>
  <c r="A952" i="14" s="1"/>
  <c r="A953" i="14" s="1"/>
  <c r="A954" i="14" s="1"/>
  <c r="A955" i="14" s="1"/>
  <c r="A956" i="14" s="1"/>
  <c r="A957" i="14" s="1"/>
  <c r="A958" i="14" s="1"/>
  <c r="A959" i="14" s="1"/>
  <c r="A960" i="14" s="1"/>
  <c r="A961" i="14" s="1"/>
  <c r="A962" i="14" s="1"/>
  <c r="A963" i="14" s="1"/>
  <c r="A964" i="14" s="1"/>
  <c r="A965" i="14" s="1"/>
  <c r="A966" i="14" s="1"/>
  <c r="A967" i="14" s="1"/>
  <c r="A968" i="14" s="1"/>
  <c r="A969" i="14" s="1"/>
  <c r="A970" i="14" s="1"/>
  <c r="A971" i="14" s="1"/>
  <c r="A972" i="14" s="1"/>
  <c r="A973" i="14" s="1"/>
  <c r="A974" i="14" s="1"/>
  <c r="A975" i="14" s="1"/>
  <c r="A976" i="14" s="1"/>
  <c r="A977" i="14" s="1"/>
  <c r="A978" i="14" s="1"/>
  <c r="A979" i="14" s="1"/>
  <c r="A980" i="14" s="1"/>
  <c r="A981" i="14" s="1"/>
  <c r="A982" i="14" s="1"/>
  <c r="A983" i="14" s="1"/>
  <c r="A984" i="14" s="1"/>
  <c r="A985" i="14" s="1"/>
  <c r="A986" i="14" s="1"/>
  <c r="A987" i="14" s="1"/>
  <c r="A988" i="14" s="1"/>
  <c r="A989" i="14" s="1"/>
  <c r="A990" i="14" s="1"/>
  <c r="A991" i="14" s="1"/>
  <c r="A992" i="14" s="1"/>
  <c r="A993" i="14" s="1"/>
  <c r="A994" i="14" s="1"/>
  <c r="A995" i="14" s="1"/>
  <c r="A996" i="14" s="1"/>
  <c r="A997" i="14" s="1"/>
  <c r="A998" i="14" s="1"/>
  <c r="A999" i="14" s="1"/>
  <c r="A1000" i="14" s="1"/>
  <c r="A1001" i="14" s="1"/>
  <c r="A1002" i="14" s="1"/>
  <c r="A1003" i="14" s="1"/>
  <c r="A1004" i="14" s="1"/>
  <c r="A1005" i="14" s="1"/>
  <c r="A1006" i="14" s="1"/>
  <c r="A1007" i="14" s="1"/>
  <c r="A1008" i="14" s="1"/>
  <c r="A1009" i="14" s="1"/>
  <c r="A1010" i="14" s="1"/>
  <c r="A1011" i="14" s="1"/>
  <c r="A1012" i="14" s="1"/>
  <c r="A1013" i="14" s="1"/>
  <c r="A1014" i="14" s="1"/>
  <c r="A1015" i="14" s="1"/>
  <c r="A1016" i="14" s="1"/>
  <c r="A1017" i="14" s="1"/>
  <c r="A1018" i="14" s="1"/>
  <c r="A1019" i="14" s="1"/>
  <c r="A1020" i="14" s="1"/>
  <c r="A1021" i="14" s="1"/>
  <c r="A1022" i="14" s="1"/>
  <c r="A1023" i="14" s="1"/>
  <c r="A1024" i="14" s="1"/>
  <c r="A1025" i="14" s="1"/>
  <c r="A1026" i="14" s="1"/>
  <c r="A1027" i="14" s="1"/>
  <c r="A1028" i="14" s="1"/>
  <c r="A1029" i="14" s="1"/>
  <c r="A1030" i="14" s="1"/>
  <c r="A1031" i="14" s="1"/>
  <c r="A1032" i="14" s="1"/>
  <c r="A1033" i="14" s="1"/>
  <c r="A1034" i="14" s="1"/>
  <c r="A1035" i="14" s="1"/>
  <c r="A1036" i="14" s="1"/>
  <c r="A1037" i="14" s="1"/>
  <c r="A1038" i="14" s="1"/>
  <c r="A1039" i="14" s="1"/>
  <c r="A1040" i="14" s="1"/>
  <c r="A1041" i="14" s="1"/>
  <c r="A1042" i="14" s="1"/>
  <c r="A1043" i="14" s="1"/>
  <c r="A1044" i="14" s="1"/>
  <c r="A1045" i="14" s="1"/>
  <c r="A1046" i="14" s="1"/>
  <c r="A1047" i="14" s="1"/>
  <c r="A1048" i="14" s="1"/>
  <c r="A1049" i="14" s="1"/>
  <c r="A1050" i="14" s="1"/>
  <c r="A1051" i="14" s="1"/>
  <c r="A1052" i="14" s="1"/>
  <c r="A1053" i="14" s="1"/>
  <c r="A1054" i="14" s="1"/>
  <c r="A1055" i="14" s="1"/>
  <c r="A1056" i="14" s="1"/>
  <c r="A1057" i="14" s="1"/>
  <c r="A1058" i="14" s="1"/>
  <c r="A1059" i="14" s="1"/>
  <c r="A1060" i="14" s="1"/>
  <c r="A1061" i="14" s="1"/>
  <c r="A1062" i="14" s="1"/>
  <c r="A1063" i="14" s="1"/>
  <c r="A1064" i="14" s="1"/>
  <c r="A1065" i="14" s="1"/>
  <c r="A1066" i="14" s="1"/>
  <c r="A1067" i="14" s="1"/>
  <c r="A1068" i="14" s="1"/>
  <c r="A1069" i="14" s="1"/>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B552" i="14"/>
  <c r="B551" i="14"/>
  <c r="B550" i="14"/>
  <c r="B549" i="14"/>
  <c r="B548" i="14"/>
  <c r="B547" i="14"/>
  <c r="B546" i="14"/>
  <c r="B545" i="14"/>
  <c r="B544" i="14"/>
  <c r="B543" i="14"/>
  <c r="B542" i="14"/>
  <c r="B541" i="14"/>
  <c r="B540" i="14"/>
  <c r="B539" i="14"/>
  <c r="B538" i="14"/>
  <c r="B537" i="14"/>
  <c r="B536" i="14"/>
  <c r="B535" i="14"/>
  <c r="B534" i="14"/>
  <c r="B533" i="14"/>
  <c r="B532" i="14"/>
  <c r="B531" i="14"/>
  <c r="B530" i="14"/>
  <c r="B529" i="14"/>
  <c r="B528" i="14"/>
  <c r="B527" i="14"/>
  <c r="B526" i="14"/>
  <c r="B525" i="14"/>
  <c r="B524" i="14"/>
  <c r="B523" i="14"/>
  <c r="B522" i="14"/>
  <c r="B521" i="14"/>
  <c r="B520" i="14"/>
  <c r="B519" i="14"/>
  <c r="B518" i="14"/>
  <c r="B517" i="14"/>
  <c r="B516" i="14"/>
  <c r="B515" i="14"/>
  <c r="B514" i="14"/>
  <c r="B513" i="14"/>
  <c r="B512" i="14"/>
  <c r="B511" i="14"/>
  <c r="B510" i="14"/>
  <c r="B509" i="14"/>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D1742" i="15"/>
  <c r="C1742" i="15"/>
  <c r="H1742" i="15" s="1"/>
  <c r="D1069" i="14" s="1"/>
  <c r="B1742" i="15"/>
  <c r="D1741" i="15"/>
  <c r="C1741" i="15"/>
  <c r="H1741" i="15" s="1"/>
  <c r="D1068" i="14" s="1"/>
  <c r="B1741" i="15"/>
  <c r="D1740" i="15"/>
  <c r="C1740" i="15"/>
  <c r="H1740" i="15" s="1"/>
  <c r="D1067" i="14" s="1"/>
  <c r="B1740" i="15"/>
  <c r="D1739" i="15"/>
  <c r="C1739" i="15"/>
  <c r="H1739" i="15" s="1"/>
  <c r="D1066" i="14" s="1"/>
  <c r="B1739" i="15"/>
  <c r="D1738" i="15"/>
  <c r="C1738" i="15"/>
  <c r="H1738" i="15" s="1"/>
  <c r="D1065" i="14" s="1"/>
  <c r="B1738" i="15"/>
  <c r="D1737" i="15"/>
  <c r="C1737" i="15"/>
  <c r="H1737" i="15" s="1"/>
  <c r="D1064" i="14" s="1"/>
  <c r="B1737" i="15"/>
  <c r="D1736" i="15"/>
  <c r="C1736" i="15"/>
  <c r="H1736" i="15" s="1"/>
  <c r="D1063" i="14" s="1"/>
  <c r="B1736" i="15"/>
  <c r="D1735" i="15"/>
  <c r="C1735" i="15"/>
  <c r="H1735" i="15" s="1"/>
  <c r="D1062" i="14" s="1"/>
  <c r="B1735" i="15"/>
  <c r="D1734" i="15"/>
  <c r="C1734" i="15"/>
  <c r="H1734" i="15" s="1"/>
  <c r="D1061" i="14" s="1"/>
  <c r="B1734" i="15"/>
  <c r="D1733" i="15"/>
  <c r="C1733" i="15"/>
  <c r="H1733" i="15" s="1"/>
  <c r="D1060" i="14" s="1"/>
  <c r="B1733" i="15"/>
  <c r="D1732" i="15"/>
  <c r="C1732" i="15"/>
  <c r="H1732" i="15" s="1"/>
  <c r="D1059" i="14" s="1"/>
  <c r="B1732" i="15"/>
  <c r="D1731" i="15"/>
  <c r="C1731" i="15"/>
  <c r="H1731" i="15" s="1"/>
  <c r="D1058" i="14" s="1"/>
  <c r="B1731" i="15"/>
  <c r="D1730" i="15"/>
  <c r="C1730" i="15"/>
  <c r="H1730" i="15" s="1"/>
  <c r="D1057" i="14" s="1"/>
  <c r="B1730" i="15"/>
  <c r="D1729" i="15"/>
  <c r="C1729" i="15"/>
  <c r="H1729" i="15" s="1"/>
  <c r="D1056" i="14" s="1"/>
  <c r="B1729" i="15"/>
  <c r="D1728" i="15"/>
  <c r="C1728" i="15"/>
  <c r="H1728" i="15" s="1"/>
  <c r="D1055" i="14" s="1"/>
  <c r="B1728" i="15"/>
  <c r="D1727" i="15"/>
  <c r="C1727" i="15"/>
  <c r="H1727" i="15" s="1"/>
  <c r="D1054" i="14" s="1"/>
  <c r="B1727" i="15"/>
  <c r="D1726" i="15"/>
  <c r="C1726" i="15"/>
  <c r="H1726" i="15" s="1"/>
  <c r="D1053" i="14" s="1"/>
  <c r="B1726" i="15"/>
  <c r="D1725" i="15"/>
  <c r="C1725" i="15"/>
  <c r="H1725" i="15" s="1"/>
  <c r="D1052" i="14" s="1"/>
  <c r="B1725" i="15"/>
  <c r="D1724" i="15"/>
  <c r="C1724" i="15"/>
  <c r="H1724" i="15" s="1"/>
  <c r="D1051" i="14" s="1"/>
  <c r="B1724" i="15"/>
  <c r="D1723" i="15"/>
  <c r="C1723" i="15"/>
  <c r="H1723" i="15" s="1"/>
  <c r="D1050" i="14" s="1"/>
  <c r="B1723" i="15"/>
  <c r="D1722" i="15"/>
  <c r="C1722" i="15"/>
  <c r="H1722" i="15" s="1"/>
  <c r="D1049" i="14" s="1"/>
  <c r="B1722" i="15"/>
  <c r="D1721" i="15"/>
  <c r="C1721" i="15"/>
  <c r="H1721" i="15" s="1"/>
  <c r="D1048" i="14" s="1"/>
  <c r="B1721" i="15"/>
  <c r="D1720" i="15"/>
  <c r="C1720" i="15"/>
  <c r="H1720" i="15" s="1"/>
  <c r="D1047" i="14" s="1"/>
  <c r="B1720" i="15"/>
  <c r="D1719" i="15"/>
  <c r="C1719" i="15"/>
  <c r="H1719" i="15" s="1"/>
  <c r="D1046" i="14" s="1"/>
  <c r="B1719" i="15"/>
  <c r="D1718" i="15"/>
  <c r="C1718" i="15"/>
  <c r="H1718" i="15" s="1"/>
  <c r="D1045" i="14" s="1"/>
  <c r="B1718" i="15"/>
  <c r="D1717" i="15"/>
  <c r="C1717" i="15"/>
  <c r="H1717" i="15" s="1"/>
  <c r="D1044" i="14" s="1"/>
  <c r="B1717" i="15"/>
  <c r="D1716" i="15"/>
  <c r="C1716" i="15"/>
  <c r="H1716" i="15" s="1"/>
  <c r="D1043" i="14" s="1"/>
  <c r="B1716" i="15"/>
  <c r="D1715" i="15"/>
  <c r="C1715" i="15"/>
  <c r="H1715" i="15" s="1"/>
  <c r="D1042" i="14" s="1"/>
  <c r="B1715" i="15"/>
  <c r="D1714" i="15"/>
  <c r="C1714" i="15"/>
  <c r="H1714" i="15" s="1"/>
  <c r="D1041" i="14" s="1"/>
  <c r="B1714" i="15"/>
  <c r="D1713" i="15"/>
  <c r="C1713" i="15"/>
  <c r="H1713" i="15" s="1"/>
  <c r="D1040" i="14" s="1"/>
  <c r="B1713" i="15"/>
  <c r="D1712" i="15"/>
  <c r="C1712" i="15"/>
  <c r="H1712" i="15" s="1"/>
  <c r="D1039" i="14" s="1"/>
  <c r="B1712" i="15"/>
  <c r="D1711" i="15"/>
  <c r="C1711" i="15"/>
  <c r="H1711" i="15" s="1"/>
  <c r="D1038" i="14" s="1"/>
  <c r="B1711" i="15"/>
  <c r="D1710" i="15"/>
  <c r="C1710" i="15"/>
  <c r="H1710" i="15" s="1"/>
  <c r="D1037" i="14" s="1"/>
  <c r="B1710" i="15"/>
  <c r="D1709" i="15"/>
  <c r="C1709" i="15"/>
  <c r="H1709" i="15" s="1"/>
  <c r="D1036" i="14" s="1"/>
  <c r="B1709" i="15"/>
  <c r="D1708" i="15"/>
  <c r="C1708" i="15"/>
  <c r="H1708" i="15" s="1"/>
  <c r="D1035" i="14" s="1"/>
  <c r="B1708" i="15"/>
  <c r="D1707" i="15"/>
  <c r="C1707" i="15"/>
  <c r="H1707" i="15" s="1"/>
  <c r="D1034" i="14" s="1"/>
  <c r="B1707" i="15"/>
  <c r="D1706" i="15"/>
  <c r="C1706" i="15"/>
  <c r="H1706" i="15" s="1"/>
  <c r="D1033" i="14" s="1"/>
  <c r="B1706" i="15"/>
  <c r="D1705" i="15"/>
  <c r="C1705" i="15"/>
  <c r="H1705" i="15" s="1"/>
  <c r="D1032" i="14" s="1"/>
  <c r="B1705" i="15"/>
  <c r="D1704" i="15"/>
  <c r="C1704" i="15"/>
  <c r="H1704" i="15" s="1"/>
  <c r="D1031" i="14" s="1"/>
  <c r="B1704" i="15"/>
  <c r="D1703" i="15"/>
  <c r="C1703" i="15"/>
  <c r="H1703" i="15" s="1"/>
  <c r="D1030" i="14" s="1"/>
  <c r="B1703" i="15"/>
  <c r="D1702" i="15"/>
  <c r="C1702" i="15"/>
  <c r="H1702" i="15" s="1"/>
  <c r="D1029" i="14" s="1"/>
  <c r="B1702" i="15"/>
  <c r="D1701" i="15"/>
  <c r="C1701" i="15"/>
  <c r="B1701" i="15"/>
  <c r="D1700" i="15"/>
  <c r="C1700" i="15"/>
  <c r="B1700" i="15"/>
  <c r="G1700" i="15" s="1"/>
  <c r="C1027" i="14" s="1"/>
  <c r="D1699" i="15"/>
  <c r="I1699" i="15" s="1"/>
  <c r="E1026" i="14" s="1"/>
  <c r="C1699" i="15"/>
  <c r="B1699" i="15"/>
  <c r="D1698" i="15"/>
  <c r="I1698" i="15" s="1"/>
  <c r="E1025" i="14" s="1"/>
  <c r="C1698" i="15"/>
  <c r="B1698" i="15"/>
  <c r="G1699" i="15" s="1"/>
  <c r="C1026" i="14" s="1"/>
  <c r="D1697" i="15"/>
  <c r="I1697" i="15" s="1"/>
  <c r="E1024" i="14" s="1"/>
  <c r="C1697" i="15"/>
  <c r="B1697" i="15"/>
  <c r="D1696" i="15"/>
  <c r="I1696" i="15" s="1"/>
  <c r="E1023" i="14" s="1"/>
  <c r="C1696" i="15"/>
  <c r="B1696" i="15"/>
  <c r="G1697" i="15" s="1"/>
  <c r="C1024" i="14" s="1"/>
  <c r="D1695" i="15"/>
  <c r="I1695" i="15" s="1"/>
  <c r="E1022" i="14" s="1"/>
  <c r="C1695" i="15"/>
  <c r="B1695" i="15"/>
  <c r="D1694" i="15"/>
  <c r="I1694" i="15" s="1"/>
  <c r="E1021" i="14" s="1"/>
  <c r="C1694" i="15"/>
  <c r="B1694" i="15"/>
  <c r="G1695" i="15" s="1"/>
  <c r="C1022" i="14" s="1"/>
  <c r="D1693" i="15"/>
  <c r="I1693" i="15" s="1"/>
  <c r="E1020" i="14" s="1"/>
  <c r="C1693" i="15"/>
  <c r="B1693" i="15"/>
  <c r="D1692" i="15"/>
  <c r="I1692" i="15" s="1"/>
  <c r="E1019" i="14" s="1"/>
  <c r="C1692" i="15"/>
  <c r="B1692" i="15"/>
  <c r="G1693" i="15" s="1"/>
  <c r="C1020" i="14" s="1"/>
  <c r="D1691" i="15"/>
  <c r="I1691" i="15" s="1"/>
  <c r="E1018" i="14" s="1"/>
  <c r="C1691" i="15"/>
  <c r="B1691" i="15"/>
  <c r="D1690" i="15"/>
  <c r="I1690" i="15" s="1"/>
  <c r="E1017" i="14" s="1"/>
  <c r="C1690" i="15"/>
  <c r="B1690" i="15"/>
  <c r="G1691" i="15" s="1"/>
  <c r="C1018" i="14" s="1"/>
  <c r="D1689" i="15"/>
  <c r="I1689" i="15" s="1"/>
  <c r="E1016" i="14" s="1"/>
  <c r="C1689" i="15"/>
  <c r="B1689" i="15"/>
  <c r="D1688" i="15"/>
  <c r="I1688" i="15" s="1"/>
  <c r="E1015" i="14" s="1"/>
  <c r="C1688" i="15"/>
  <c r="B1688" i="15"/>
  <c r="G1689" i="15" s="1"/>
  <c r="C1016" i="14" s="1"/>
  <c r="D1687" i="15"/>
  <c r="I1687" i="15" s="1"/>
  <c r="E1014" i="14" s="1"/>
  <c r="C1687" i="15"/>
  <c r="B1687" i="15"/>
  <c r="D1686" i="15"/>
  <c r="I1686" i="15" s="1"/>
  <c r="E1013" i="14" s="1"/>
  <c r="C1686" i="15"/>
  <c r="B1686" i="15"/>
  <c r="G1687" i="15" s="1"/>
  <c r="C1014" i="14" s="1"/>
  <c r="D1685" i="15"/>
  <c r="I1685" i="15" s="1"/>
  <c r="E1012" i="14" s="1"/>
  <c r="C1685" i="15"/>
  <c r="B1685" i="15"/>
  <c r="D1684" i="15"/>
  <c r="I1684" i="15" s="1"/>
  <c r="E1011" i="14" s="1"/>
  <c r="C1684" i="15"/>
  <c r="B1684" i="15"/>
  <c r="G1685" i="15" s="1"/>
  <c r="C1012" i="14" s="1"/>
  <c r="D1683" i="15"/>
  <c r="I1683" i="15" s="1"/>
  <c r="E1010" i="14" s="1"/>
  <c r="C1683" i="15"/>
  <c r="B1683" i="15"/>
  <c r="D1682" i="15"/>
  <c r="I1682" i="15" s="1"/>
  <c r="E1009" i="14" s="1"/>
  <c r="C1682" i="15"/>
  <c r="B1682" i="15"/>
  <c r="G1683" i="15" s="1"/>
  <c r="C1010" i="14" s="1"/>
  <c r="D1681" i="15"/>
  <c r="I1681" i="15" s="1"/>
  <c r="E1008" i="14" s="1"/>
  <c r="C1681" i="15"/>
  <c r="B1681" i="15"/>
  <c r="D1680" i="15"/>
  <c r="I1680" i="15" s="1"/>
  <c r="E1007" i="14" s="1"/>
  <c r="C1680" i="15"/>
  <c r="B1680" i="15"/>
  <c r="G1681" i="15" s="1"/>
  <c r="C1008" i="14" s="1"/>
  <c r="D1679" i="15"/>
  <c r="I1679" i="15" s="1"/>
  <c r="E1006" i="14" s="1"/>
  <c r="C1679" i="15"/>
  <c r="B1679" i="15"/>
  <c r="D1678" i="15"/>
  <c r="I1678" i="15" s="1"/>
  <c r="E1005" i="14" s="1"/>
  <c r="C1678" i="15"/>
  <c r="B1678" i="15"/>
  <c r="G1679" i="15" s="1"/>
  <c r="C1006" i="14" s="1"/>
  <c r="D1677" i="15"/>
  <c r="I1677" i="15" s="1"/>
  <c r="E1004" i="14" s="1"/>
  <c r="C1677" i="15"/>
  <c r="B1677" i="15"/>
  <c r="D1676" i="15"/>
  <c r="I1676" i="15" s="1"/>
  <c r="E1003" i="14" s="1"/>
  <c r="C1676" i="15"/>
  <c r="B1676" i="15"/>
  <c r="G1677" i="15" s="1"/>
  <c r="C1004" i="14" s="1"/>
  <c r="D1675" i="15"/>
  <c r="I1675" i="15" s="1"/>
  <c r="E1002" i="14" s="1"/>
  <c r="C1675" i="15"/>
  <c r="B1675" i="15"/>
  <c r="D1674" i="15"/>
  <c r="I1674" i="15" s="1"/>
  <c r="E1001" i="14" s="1"/>
  <c r="C1674" i="15"/>
  <c r="B1674" i="15"/>
  <c r="G1675" i="15" s="1"/>
  <c r="C1002" i="14" s="1"/>
  <c r="D1673" i="15"/>
  <c r="I1673" i="15" s="1"/>
  <c r="E1000" i="14" s="1"/>
  <c r="C1673" i="15"/>
  <c r="B1673" i="15"/>
  <c r="D1672" i="15"/>
  <c r="I1672" i="15" s="1"/>
  <c r="E999" i="14" s="1"/>
  <c r="C1672" i="15"/>
  <c r="B1672" i="15"/>
  <c r="G1673" i="15" s="1"/>
  <c r="C1000" i="14" s="1"/>
  <c r="D1671" i="15"/>
  <c r="I1671" i="15" s="1"/>
  <c r="E998" i="14" s="1"/>
  <c r="C1671" i="15"/>
  <c r="B1671" i="15"/>
  <c r="D1670" i="15"/>
  <c r="I1670" i="15" s="1"/>
  <c r="E997" i="14" s="1"/>
  <c r="C1670" i="15"/>
  <c r="B1670" i="15"/>
  <c r="G1671" i="15" s="1"/>
  <c r="C998" i="14" s="1"/>
  <c r="D1669" i="15"/>
  <c r="I1669" i="15" s="1"/>
  <c r="E996" i="14" s="1"/>
  <c r="C1669" i="15"/>
  <c r="B1669" i="15"/>
  <c r="D1668" i="15"/>
  <c r="I1668" i="15" s="1"/>
  <c r="E995" i="14" s="1"/>
  <c r="C1668" i="15"/>
  <c r="B1668" i="15"/>
  <c r="G1669" i="15" s="1"/>
  <c r="C996" i="14" s="1"/>
  <c r="D1667" i="15"/>
  <c r="I1667" i="15" s="1"/>
  <c r="E994" i="14" s="1"/>
  <c r="C1667" i="15"/>
  <c r="B1667" i="15"/>
  <c r="D1666" i="15"/>
  <c r="I1666" i="15" s="1"/>
  <c r="E993" i="14" s="1"/>
  <c r="C1666" i="15"/>
  <c r="B1666" i="15"/>
  <c r="G1667" i="15" s="1"/>
  <c r="C994" i="14" s="1"/>
  <c r="D1665" i="15"/>
  <c r="I1665" i="15" s="1"/>
  <c r="E992" i="14" s="1"/>
  <c r="C1665" i="15"/>
  <c r="B1665" i="15"/>
  <c r="D1664" i="15"/>
  <c r="I1664" i="15" s="1"/>
  <c r="E991" i="14" s="1"/>
  <c r="C1664" i="15"/>
  <c r="B1664" i="15"/>
  <c r="G1665" i="15" s="1"/>
  <c r="C992" i="14" s="1"/>
  <c r="D1663" i="15"/>
  <c r="I1663" i="15" s="1"/>
  <c r="E990" i="14" s="1"/>
  <c r="C1663" i="15"/>
  <c r="B1663" i="15"/>
  <c r="D1662" i="15"/>
  <c r="I1662" i="15" s="1"/>
  <c r="E989" i="14" s="1"/>
  <c r="C1662" i="15"/>
  <c r="B1662" i="15"/>
  <c r="G1663" i="15" s="1"/>
  <c r="C990" i="14" s="1"/>
  <c r="D1661" i="15"/>
  <c r="I1661" i="15" s="1"/>
  <c r="E988" i="14" s="1"/>
  <c r="C1661" i="15"/>
  <c r="B1661" i="15"/>
  <c r="D1660" i="15"/>
  <c r="I1660" i="15" s="1"/>
  <c r="E987" i="14" s="1"/>
  <c r="C1660" i="15"/>
  <c r="B1660" i="15"/>
  <c r="G1661" i="15" s="1"/>
  <c r="C988" i="14" s="1"/>
  <c r="D1659" i="15"/>
  <c r="I1659" i="15" s="1"/>
  <c r="E986" i="14" s="1"/>
  <c r="C1659" i="15"/>
  <c r="B1659" i="15"/>
  <c r="D1658" i="15"/>
  <c r="I1658" i="15" s="1"/>
  <c r="E985" i="14" s="1"/>
  <c r="C1658" i="15"/>
  <c r="B1658" i="15"/>
  <c r="G1659" i="15" s="1"/>
  <c r="C986" i="14" s="1"/>
  <c r="D1657" i="15"/>
  <c r="I1657" i="15" s="1"/>
  <c r="E984" i="14" s="1"/>
  <c r="C1657" i="15"/>
  <c r="B1657" i="15"/>
  <c r="D1656" i="15"/>
  <c r="I1656" i="15" s="1"/>
  <c r="E983" i="14" s="1"/>
  <c r="C1656" i="15"/>
  <c r="B1656" i="15"/>
  <c r="G1657" i="15" s="1"/>
  <c r="C984" i="14" s="1"/>
  <c r="D1655" i="15"/>
  <c r="I1655" i="15" s="1"/>
  <c r="E982" i="14" s="1"/>
  <c r="C1655" i="15"/>
  <c r="B1655" i="15"/>
  <c r="D1654" i="15"/>
  <c r="I1654" i="15" s="1"/>
  <c r="E981" i="14" s="1"/>
  <c r="C1654" i="15"/>
  <c r="B1654" i="15"/>
  <c r="G1655" i="15" s="1"/>
  <c r="C982" i="14" s="1"/>
  <c r="D1653" i="15"/>
  <c r="I1653" i="15" s="1"/>
  <c r="E980" i="14" s="1"/>
  <c r="C1653" i="15"/>
  <c r="B1653" i="15"/>
  <c r="D1652" i="15"/>
  <c r="I1652" i="15" s="1"/>
  <c r="E979" i="14" s="1"/>
  <c r="C1652" i="15"/>
  <c r="B1652" i="15"/>
  <c r="G1653" i="15" s="1"/>
  <c r="C980" i="14" s="1"/>
  <c r="D1651" i="15"/>
  <c r="I1651" i="15" s="1"/>
  <c r="E978" i="14" s="1"/>
  <c r="C1651" i="15"/>
  <c r="B1651" i="15"/>
  <c r="D1650" i="15"/>
  <c r="I1650" i="15" s="1"/>
  <c r="E977" i="14" s="1"/>
  <c r="C1650" i="15"/>
  <c r="B1650" i="15"/>
  <c r="G1651" i="15" s="1"/>
  <c r="C978" i="14" s="1"/>
  <c r="D1649" i="15"/>
  <c r="I1649" i="15" s="1"/>
  <c r="E976" i="14" s="1"/>
  <c r="C1649" i="15"/>
  <c r="B1649" i="15"/>
  <c r="D1648" i="15"/>
  <c r="I1648" i="15" s="1"/>
  <c r="E975" i="14" s="1"/>
  <c r="C1648" i="15"/>
  <c r="B1648" i="15"/>
  <c r="G1649" i="15" s="1"/>
  <c r="C976" i="14" s="1"/>
  <c r="D1647" i="15"/>
  <c r="I1647" i="15" s="1"/>
  <c r="E974" i="14" s="1"/>
  <c r="C1647" i="15"/>
  <c r="B1647" i="15"/>
  <c r="D1646" i="15"/>
  <c r="I1646" i="15" s="1"/>
  <c r="E973" i="14" s="1"/>
  <c r="C1646" i="15"/>
  <c r="B1646" i="15"/>
  <c r="G1647" i="15" s="1"/>
  <c r="C974" i="14" s="1"/>
  <c r="D1645" i="15"/>
  <c r="I1645" i="15" s="1"/>
  <c r="E972" i="14" s="1"/>
  <c r="C1645" i="15"/>
  <c r="B1645" i="15"/>
  <c r="D1644" i="15"/>
  <c r="I1644" i="15" s="1"/>
  <c r="E971" i="14" s="1"/>
  <c r="C1644" i="15"/>
  <c r="B1644" i="15"/>
  <c r="G1645" i="15" s="1"/>
  <c r="C972" i="14" s="1"/>
  <c r="D1643" i="15"/>
  <c r="I1643" i="15" s="1"/>
  <c r="E970" i="14" s="1"/>
  <c r="C1643" i="15"/>
  <c r="B1643" i="15"/>
  <c r="D1642" i="15"/>
  <c r="I1642" i="15" s="1"/>
  <c r="E969" i="14" s="1"/>
  <c r="C1642" i="15"/>
  <c r="B1642" i="15"/>
  <c r="G1643" i="15" s="1"/>
  <c r="C970" i="14" s="1"/>
  <c r="D1641" i="15"/>
  <c r="I1641" i="15" s="1"/>
  <c r="E968" i="14" s="1"/>
  <c r="C1641" i="15"/>
  <c r="B1641" i="15"/>
  <c r="D1640" i="15"/>
  <c r="I1640" i="15" s="1"/>
  <c r="E967" i="14" s="1"/>
  <c r="C1640" i="15"/>
  <c r="B1640" i="15"/>
  <c r="G1641" i="15" s="1"/>
  <c r="C968" i="14" s="1"/>
  <c r="D1639" i="15"/>
  <c r="I1639" i="15" s="1"/>
  <c r="E966" i="14" s="1"/>
  <c r="C1639" i="15"/>
  <c r="B1639" i="15"/>
  <c r="D1638" i="15"/>
  <c r="I1638" i="15" s="1"/>
  <c r="E965" i="14" s="1"/>
  <c r="C1638" i="15"/>
  <c r="B1638" i="15"/>
  <c r="G1639" i="15" s="1"/>
  <c r="C966" i="14" s="1"/>
  <c r="D1637" i="15"/>
  <c r="I1637" i="15" s="1"/>
  <c r="E964" i="14" s="1"/>
  <c r="C1637" i="15"/>
  <c r="B1637" i="15"/>
  <c r="D1636" i="15"/>
  <c r="I1636" i="15" s="1"/>
  <c r="E963" i="14" s="1"/>
  <c r="C1636" i="15"/>
  <c r="B1636" i="15"/>
  <c r="G1637" i="15" s="1"/>
  <c r="C964" i="14" s="1"/>
  <c r="D1635" i="15"/>
  <c r="I1635" i="15" s="1"/>
  <c r="E962" i="14" s="1"/>
  <c r="C1635" i="15"/>
  <c r="B1635" i="15"/>
  <c r="D1634" i="15"/>
  <c r="I1634" i="15" s="1"/>
  <c r="E961" i="14" s="1"/>
  <c r="C1634" i="15"/>
  <c r="B1634" i="15"/>
  <c r="G1635" i="15" s="1"/>
  <c r="C962" i="14" s="1"/>
  <c r="D1633" i="15"/>
  <c r="I1633" i="15" s="1"/>
  <c r="E960" i="14" s="1"/>
  <c r="C1633" i="15"/>
  <c r="B1633" i="15"/>
  <c r="D1632" i="15"/>
  <c r="I1632" i="15" s="1"/>
  <c r="E959" i="14" s="1"/>
  <c r="C1632" i="15"/>
  <c r="B1632" i="15"/>
  <c r="G1633" i="15" s="1"/>
  <c r="C960" i="14" s="1"/>
  <c r="D1631" i="15"/>
  <c r="I1631" i="15" s="1"/>
  <c r="E958" i="14" s="1"/>
  <c r="C1631" i="15"/>
  <c r="B1631" i="15"/>
  <c r="D1630" i="15"/>
  <c r="I1630" i="15" s="1"/>
  <c r="E957" i="14" s="1"/>
  <c r="C1630" i="15"/>
  <c r="B1630" i="15"/>
  <c r="G1631" i="15" s="1"/>
  <c r="C958" i="14" s="1"/>
  <c r="D1629" i="15"/>
  <c r="C1629" i="15"/>
  <c r="B1629" i="15"/>
  <c r="D1628" i="15"/>
  <c r="I1628" i="15" s="1"/>
  <c r="E955" i="14" s="1"/>
  <c r="C1628" i="15"/>
  <c r="B1628" i="15"/>
  <c r="D1627" i="15"/>
  <c r="C1627" i="15"/>
  <c r="B1627" i="15"/>
  <c r="I1626" i="15"/>
  <c r="E953" i="14" s="1"/>
  <c r="D1626" i="15"/>
  <c r="C1626" i="15"/>
  <c r="B1626" i="15"/>
  <c r="G1626" i="15" s="1"/>
  <c r="C953" i="14" s="1"/>
  <c r="G1625" i="15"/>
  <c r="C952" i="14" s="1"/>
  <c r="D1625" i="15"/>
  <c r="C1625" i="15"/>
  <c r="B1625" i="15"/>
  <c r="I1624" i="15"/>
  <c r="E951" i="14" s="1"/>
  <c r="D1624" i="15"/>
  <c r="C1624" i="15"/>
  <c r="B1624" i="15"/>
  <c r="G1624" i="15" s="1"/>
  <c r="C951" i="14" s="1"/>
  <c r="G1623" i="15"/>
  <c r="C950" i="14" s="1"/>
  <c r="D1623" i="15"/>
  <c r="C1623" i="15"/>
  <c r="B1623" i="15"/>
  <c r="D1622" i="15"/>
  <c r="C1622" i="15"/>
  <c r="B1622" i="15"/>
  <c r="D1621" i="15"/>
  <c r="I1622" i="15" s="1"/>
  <c r="E949" i="14" s="1"/>
  <c r="C1621" i="15"/>
  <c r="B1621" i="15"/>
  <c r="G1621" i="15" s="1"/>
  <c r="C948" i="14" s="1"/>
  <c r="D1620" i="15"/>
  <c r="I1620" i="15" s="1"/>
  <c r="E947" i="14" s="1"/>
  <c r="C1620" i="15"/>
  <c r="H1620" i="15" s="1"/>
  <c r="D947" i="14" s="1"/>
  <c r="B1620" i="15"/>
  <c r="D1619" i="15"/>
  <c r="I1619" i="15" s="1"/>
  <c r="E946" i="14" s="1"/>
  <c r="C1619" i="15"/>
  <c r="B1619" i="15"/>
  <c r="G1620" i="15" s="1"/>
  <c r="C947" i="14" s="1"/>
  <c r="D1618" i="15"/>
  <c r="I1618" i="15" s="1"/>
  <c r="E945" i="14" s="1"/>
  <c r="C1618" i="15"/>
  <c r="H1618" i="15" s="1"/>
  <c r="D945" i="14" s="1"/>
  <c r="B1618" i="15"/>
  <c r="D1617" i="15"/>
  <c r="I1617" i="15" s="1"/>
  <c r="E944" i="14" s="1"/>
  <c r="C1617" i="15"/>
  <c r="B1617" i="15"/>
  <c r="G1618" i="15" s="1"/>
  <c r="C945" i="14" s="1"/>
  <c r="D1616" i="15"/>
  <c r="I1616" i="15" s="1"/>
  <c r="E943" i="14" s="1"/>
  <c r="C1616" i="15"/>
  <c r="H1616" i="15" s="1"/>
  <c r="D943" i="14" s="1"/>
  <c r="B1616" i="15"/>
  <c r="D1615" i="15"/>
  <c r="I1615" i="15" s="1"/>
  <c r="E942" i="14" s="1"/>
  <c r="C1615" i="15"/>
  <c r="B1615" i="15"/>
  <c r="G1616" i="15" s="1"/>
  <c r="C943" i="14" s="1"/>
  <c r="D1614" i="15"/>
  <c r="I1614" i="15" s="1"/>
  <c r="E941" i="14" s="1"/>
  <c r="C1614" i="15"/>
  <c r="H1614" i="15" s="1"/>
  <c r="D941" i="14" s="1"/>
  <c r="B1614" i="15"/>
  <c r="D1613" i="15"/>
  <c r="I1613" i="15" s="1"/>
  <c r="E940" i="14" s="1"/>
  <c r="C1613" i="15"/>
  <c r="B1613" i="15"/>
  <c r="G1614" i="15" s="1"/>
  <c r="C941" i="14" s="1"/>
  <c r="D1612" i="15"/>
  <c r="I1612" i="15" s="1"/>
  <c r="E939" i="14" s="1"/>
  <c r="C1612" i="15"/>
  <c r="H1612" i="15" s="1"/>
  <c r="D939" i="14" s="1"/>
  <c r="B1612" i="15"/>
  <c r="D1611" i="15"/>
  <c r="I1611" i="15" s="1"/>
  <c r="E938" i="14" s="1"/>
  <c r="C1611" i="15"/>
  <c r="B1611" i="15"/>
  <c r="G1612" i="15" s="1"/>
  <c r="C939" i="14" s="1"/>
  <c r="D1610" i="15"/>
  <c r="I1610" i="15" s="1"/>
  <c r="E937" i="14" s="1"/>
  <c r="C1610" i="15"/>
  <c r="H1610" i="15" s="1"/>
  <c r="D937" i="14" s="1"/>
  <c r="B1610" i="15"/>
  <c r="D1609" i="15"/>
  <c r="I1609" i="15" s="1"/>
  <c r="E936" i="14" s="1"/>
  <c r="C1609" i="15"/>
  <c r="B1609" i="15"/>
  <c r="G1610" i="15" s="1"/>
  <c r="C937" i="14" s="1"/>
  <c r="D1608" i="15"/>
  <c r="I1608" i="15" s="1"/>
  <c r="E935" i="14" s="1"/>
  <c r="C1608" i="15"/>
  <c r="H1608" i="15" s="1"/>
  <c r="D935" i="14" s="1"/>
  <c r="B1608" i="15"/>
  <c r="D1607" i="15"/>
  <c r="I1607" i="15" s="1"/>
  <c r="E934" i="14" s="1"/>
  <c r="C1607" i="15"/>
  <c r="B1607" i="15"/>
  <c r="G1608" i="15" s="1"/>
  <c r="C935" i="14" s="1"/>
  <c r="D1606" i="15"/>
  <c r="I1606" i="15" s="1"/>
  <c r="E933" i="14" s="1"/>
  <c r="C1606" i="15"/>
  <c r="H1606" i="15" s="1"/>
  <c r="D933" i="14" s="1"/>
  <c r="B1606" i="15"/>
  <c r="D1605" i="15"/>
  <c r="I1605" i="15" s="1"/>
  <c r="E932" i="14" s="1"/>
  <c r="C1605" i="15"/>
  <c r="B1605" i="15"/>
  <c r="G1606" i="15" s="1"/>
  <c r="C933" i="14" s="1"/>
  <c r="D1604" i="15"/>
  <c r="I1604" i="15" s="1"/>
  <c r="E931" i="14" s="1"/>
  <c r="C1604" i="15"/>
  <c r="H1604" i="15" s="1"/>
  <c r="D931" i="14" s="1"/>
  <c r="B1604" i="15"/>
  <c r="D1603" i="15"/>
  <c r="I1603" i="15" s="1"/>
  <c r="E930" i="14" s="1"/>
  <c r="C1603" i="15"/>
  <c r="B1603" i="15"/>
  <c r="G1604" i="15" s="1"/>
  <c r="C931" i="14" s="1"/>
  <c r="D1602" i="15"/>
  <c r="I1602" i="15" s="1"/>
  <c r="E929" i="14" s="1"/>
  <c r="C1602" i="15"/>
  <c r="H1602" i="15" s="1"/>
  <c r="D929" i="14" s="1"/>
  <c r="B1602" i="15"/>
  <c r="D1601" i="15"/>
  <c r="I1601" i="15" s="1"/>
  <c r="E928" i="14" s="1"/>
  <c r="C1601" i="15"/>
  <c r="B1601" i="15"/>
  <c r="G1602" i="15" s="1"/>
  <c r="C929" i="14" s="1"/>
  <c r="D1600" i="15"/>
  <c r="I1600" i="15" s="1"/>
  <c r="E927" i="14" s="1"/>
  <c r="C1600" i="15"/>
  <c r="H1600" i="15" s="1"/>
  <c r="D927" i="14" s="1"/>
  <c r="B1600" i="15"/>
  <c r="D1599" i="15"/>
  <c r="I1599" i="15" s="1"/>
  <c r="E926" i="14" s="1"/>
  <c r="C1599" i="15"/>
  <c r="B1599" i="15"/>
  <c r="G1600" i="15" s="1"/>
  <c r="C927" i="14" s="1"/>
  <c r="D1598" i="15"/>
  <c r="I1598" i="15" s="1"/>
  <c r="E925" i="14" s="1"/>
  <c r="C1598" i="15"/>
  <c r="H1598" i="15" s="1"/>
  <c r="D925" i="14" s="1"/>
  <c r="B1598" i="15"/>
  <c r="D1597" i="15"/>
  <c r="I1597" i="15" s="1"/>
  <c r="E924" i="14" s="1"/>
  <c r="C1597" i="15"/>
  <c r="B1597" i="15"/>
  <c r="G1598" i="15" s="1"/>
  <c r="C925" i="14" s="1"/>
  <c r="D1596" i="15"/>
  <c r="I1596" i="15" s="1"/>
  <c r="E923" i="14" s="1"/>
  <c r="C1596" i="15"/>
  <c r="H1596" i="15" s="1"/>
  <c r="D923" i="14" s="1"/>
  <c r="B1596" i="15"/>
  <c r="D1595" i="15"/>
  <c r="I1595" i="15" s="1"/>
  <c r="E922" i="14" s="1"/>
  <c r="C1595" i="15"/>
  <c r="B1595" i="15"/>
  <c r="G1596" i="15" s="1"/>
  <c r="C923" i="14" s="1"/>
  <c r="D1594" i="15"/>
  <c r="I1594" i="15" s="1"/>
  <c r="E921" i="14" s="1"/>
  <c r="C1594" i="15"/>
  <c r="H1594" i="15" s="1"/>
  <c r="D921" i="14" s="1"/>
  <c r="B1594" i="15"/>
  <c r="D1593" i="15"/>
  <c r="I1593" i="15" s="1"/>
  <c r="E920" i="14" s="1"/>
  <c r="C1593" i="15"/>
  <c r="B1593" i="15"/>
  <c r="G1594" i="15" s="1"/>
  <c r="C921" i="14" s="1"/>
  <c r="D1592" i="15"/>
  <c r="I1592" i="15" s="1"/>
  <c r="E919" i="14" s="1"/>
  <c r="C1592" i="15"/>
  <c r="H1592" i="15" s="1"/>
  <c r="D919" i="14" s="1"/>
  <c r="B1592" i="15"/>
  <c r="D1591" i="15"/>
  <c r="I1591" i="15" s="1"/>
  <c r="E918" i="14" s="1"/>
  <c r="C1591" i="15"/>
  <c r="B1591" i="15"/>
  <c r="G1592" i="15" s="1"/>
  <c r="C919" i="14" s="1"/>
  <c r="D1590" i="15"/>
  <c r="I1590" i="15" s="1"/>
  <c r="E917" i="14" s="1"/>
  <c r="C1590" i="15"/>
  <c r="H1590" i="15" s="1"/>
  <c r="D917" i="14" s="1"/>
  <c r="B1590" i="15"/>
  <c r="D1589" i="15"/>
  <c r="I1589" i="15" s="1"/>
  <c r="E916" i="14" s="1"/>
  <c r="C1589" i="15"/>
  <c r="B1589" i="15"/>
  <c r="G1590" i="15" s="1"/>
  <c r="C917" i="14" s="1"/>
  <c r="D1588" i="15"/>
  <c r="I1588" i="15" s="1"/>
  <c r="E915" i="14" s="1"/>
  <c r="C1588" i="15"/>
  <c r="H1588" i="15" s="1"/>
  <c r="D915" i="14" s="1"/>
  <c r="B1588" i="15"/>
  <c r="D1587" i="15"/>
  <c r="I1587" i="15" s="1"/>
  <c r="E914" i="14" s="1"/>
  <c r="C1587" i="15"/>
  <c r="B1587" i="15"/>
  <c r="G1588" i="15" s="1"/>
  <c r="C915" i="14" s="1"/>
  <c r="D1586" i="15"/>
  <c r="I1586" i="15" s="1"/>
  <c r="E913" i="14" s="1"/>
  <c r="C1586" i="15"/>
  <c r="H1586" i="15" s="1"/>
  <c r="D913" i="14" s="1"/>
  <c r="B1586" i="15"/>
  <c r="D1585" i="15"/>
  <c r="I1585" i="15" s="1"/>
  <c r="E912" i="14" s="1"/>
  <c r="C1585" i="15"/>
  <c r="B1585" i="15"/>
  <c r="G1586" i="15" s="1"/>
  <c r="C913" i="14" s="1"/>
  <c r="D1584" i="15"/>
  <c r="I1584" i="15" s="1"/>
  <c r="E911" i="14" s="1"/>
  <c r="C1584" i="15"/>
  <c r="H1584" i="15" s="1"/>
  <c r="D911" i="14" s="1"/>
  <c r="B1584" i="15"/>
  <c r="D1583" i="15"/>
  <c r="I1583" i="15" s="1"/>
  <c r="E910" i="14" s="1"/>
  <c r="C1583" i="15"/>
  <c r="B1583" i="15"/>
  <c r="G1584" i="15" s="1"/>
  <c r="C911" i="14" s="1"/>
  <c r="D1582" i="15"/>
  <c r="I1582" i="15" s="1"/>
  <c r="E909" i="14" s="1"/>
  <c r="C1582" i="15"/>
  <c r="H1582" i="15" s="1"/>
  <c r="D909" i="14" s="1"/>
  <c r="B1582" i="15"/>
  <c r="D1581" i="15"/>
  <c r="I1581" i="15" s="1"/>
  <c r="E908" i="14" s="1"/>
  <c r="C1581" i="15"/>
  <c r="B1581" i="15"/>
  <c r="G1582" i="15" s="1"/>
  <c r="C909" i="14" s="1"/>
  <c r="D1580" i="15"/>
  <c r="I1580" i="15" s="1"/>
  <c r="E907" i="14" s="1"/>
  <c r="C1580" i="15"/>
  <c r="H1580" i="15" s="1"/>
  <c r="D907" i="14" s="1"/>
  <c r="B1580" i="15"/>
  <c r="D1579" i="15"/>
  <c r="I1579" i="15" s="1"/>
  <c r="E906" i="14" s="1"/>
  <c r="C1579" i="15"/>
  <c r="B1579" i="15"/>
  <c r="G1580" i="15" s="1"/>
  <c r="C907" i="14" s="1"/>
  <c r="D1578" i="15"/>
  <c r="I1578" i="15" s="1"/>
  <c r="E905" i="14" s="1"/>
  <c r="C1578" i="15"/>
  <c r="H1578" i="15" s="1"/>
  <c r="D905" i="14" s="1"/>
  <c r="B1578" i="15"/>
  <c r="D1577" i="15"/>
  <c r="I1577" i="15" s="1"/>
  <c r="E904" i="14" s="1"/>
  <c r="C1577" i="15"/>
  <c r="B1577" i="15"/>
  <c r="G1578" i="15" s="1"/>
  <c r="C905" i="14" s="1"/>
  <c r="D1576" i="15"/>
  <c r="I1576" i="15" s="1"/>
  <c r="E903" i="14" s="1"/>
  <c r="C1576" i="15"/>
  <c r="H1576" i="15" s="1"/>
  <c r="D903" i="14" s="1"/>
  <c r="B1576" i="15"/>
  <c r="D1575" i="15"/>
  <c r="I1575" i="15" s="1"/>
  <c r="E902" i="14" s="1"/>
  <c r="C1575" i="15"/>
  <c r="B1575" i="15"/>
  <c r="G1576" i="15" s="1"/>
  <c r="C903" i="14" s="1"/>
  <c r="D1574" i="15"/>
  <c r="I1574" i="15" s="1"/>
  <c r="E901" i="14" s="1"/>
  <c r="C1574" i="15"/>
  <c r="H1574" i="15" s="1"/>
  <c r="D901" i="14" s="1"/>
  <c r="B1574" i="15"/>
  <c r="D1573" i="15"/>
  <c r="I1573" i="15" s="1"/>
  <c r="E900" i="14" s="1"/>
  <c r="C1573" i="15"/>
  <c r="B1573" i="15"/>
  <c r="G1574" i="15" s="1"/>
  <c r="C901" i="14" s="1"/>
  <c r="D1572" i="15"/>
  <c r="I1572" i="15" s="1"/>
  <c r="E899" i="14" s="1"/>
  <c r="C1572" i="15"/>
  <c r="H1572" i="15" s="1"/>
  <c r="D899" i="14" s="1"/>
  <c r="B1572" i="15"/>
  <c r="D1571" i="15"/>
  <c r="I1571" i="15" s="1"/>
  <c r="E898" i="14" s="1"/>
  <c r="C1571" i="15"/>
  <c r="B1571" i="15"/>
  <c r="G1572" i="15" s="1"/>
  <c r="C899" i="14" s="1"/>
  <c r="D1570" i="15"/>
  <c r="I1570" i="15" s="1"/>
  <c r="E897" i="14" s="1"/>
  <c r="C1570" i="15"/>
  <c r="H1570" i="15" s="1"/>
  <c r="D897" i="14" s="1"/>
  <c r="B1570" i="15"/>
  <c r="D1569" i="15"/>
  <c r="I1569" i="15" s="1"/>
  <c r="E896" i="14" s="1"/>
  <c r="C1569" i="15"/>
  <c r="B1569" i="15"/>
  <c r="G1570" i="15" s="1"/>
  <c r="C897" i="14" s="1"/>
  <c r="D1568" i="15"/>
  <c r="I1568" i="15" s="1"/>
  <c r="E895" i="14" s="1"/>
  <c r="C1568" i="15"/>
  <c r="H1568" i="15" s="1"/>
  <c r="D895" i="14" s="1"/>
  <c r="B1568" i="15"/>
  <c r="D1567" i="15"/>
  <c r="I1567" i="15" s="1"/>
  <c r="E894" i="14" s="1"/>
  <c r="C1567" i="15"/>
  <c r="B1567" i="15"/>
  <c r="G1568" i="15" s="1"/>
  <c r="C895" i="14" s="1"/>
  <c r="D1566" i="15"/>
  <c r="I1566" i="15" s="1"/>
  <c r="E893" i="14" s="1"/>
  <c r="C1566" i="15"/>
  <c r="H1566" i="15" s="1"/>
  <c r="D893" i="14" s="1"/>
  <c r="B1566" i="15"/>
  <c r="D1565" i="15"/>
  <c r="I1565" i="15" s="1"/>
  <c r="E892" i="14" s="1"/>
  <c r="C1565" i="15"/>
  <c r="B1565" i="15"/>
  <c r="G1566" i="15" s="1"/>
  <c r="C893" i="14" s="1"/>
  <c r="D1564" i="15"/>
  <c r="I1564" i="15" s="1"/>
  <c r="E891" i="14" s="1"/>
  <c r="C1564" i="15"/>
  <c r="H1564" i="15" s="1"/>
  <c r="D891" i="14" s="1"/>
  <c r="B1564" i="15"/>
  <c r="D1563" i="15"/>
  <c r="I1563" i="15" s="1"/>
  <c r="E890" i="14" s="1"/>
  <c r="C1563" i="15"/>
  <c r="B1563" i="15"/>
  <c r="G1564" i="15" s="1"/>
  <c r="C891" i="14" s="1"/>
  <c r="D1562" i="15"/>
  <c r="I1562" i="15" s="1"/>
  <c r="E889" i="14" s="1"/>
  <c r="C1562" i="15"/>
  <c r="H1562" i="15" s="1"/>
  <c r="D889" i="14" s="1"/>
  <c r="B1562" i="15"/>
  <c r="D1561" i="15"/>
  <c r="I1561" i="15" s="1"/>
  <c r="E888" i="14" s="1"/>
  <c r="C1561" i="15"/>
  <c r="B1561" i="15"/>
  <c r="G1562" i="15" s="1"/>
  <c r="C889" i="14" s="1"/>
  <c r="D1560" i="15"/>
  <c r="I1560" i="15" s="1"/>
  <c r="E887" i="14" s="1"/>
  <c r="C1560" i="15"/>
  <c r="H1560" i="15" s="1"/>
  <c r="D887" i="14" s="1"/>
  <c r="B1560" i="15"/>
  <c r="D1559" i="15"/>
  <c r="I1559" i="15" s="1"/>
  <c r="E886" i="14" s="1"/>
  <c r="C1559" i="15"/>
  <c r="B1559" i="15"/>
  <c r="G1560" i="15" s="1"/>
  <c r="C887" i="14" s="1"/>
  <c r="D1558" i="15"/>
  <c r="I1558" i="15" s="1"/>
  <c r="E885" i="14" s="1"/>
  <c r="C1558" i="15"/>
  <c r="H1558" i="15" s="1"/>
  <c r="D885" i="14" s="1"/>
  <c r="B1558" i="15"/>
  <c r="D1557" i="15"/>
  <c r="I1557" i="15" s="1"/>
  <c r="E884" i="14" s="1"/>
  <c r="C1557" i="15"/>
  <c r="B1557" i="15"/>
  <c r="G1558" i="15" s="1"/>
  <c r="C885" i="14" s="1"/>
  <c r="D1556" i="15"/>
  <c r="I1556" i="15" s="1"/>
  <c r="E883" i="14" s="1"/>
  <c r="C1556" i="15"/>
  <c r="H1556" i="15" s="1"/>
  <c r="D883" i="14" s="1"/>
  <c r="B1556" i="15"/>
  <c r="D1555" i="15"/>
  <c r="I1555" i="15" s="1"/>
  <c r="E882" i="14" s="1"/>
  <c r="C1555" i="15"/>
  <c r="B1555" i="15"/>
  <c r="G1556" i="15" s="1"/>
  <c r="C883" i="14" s="1"/>
  <c r="D1554" i="15"/>
  <c r="I1554" i="15" s="1"/>
  <c r="E881" i="14" s="1"/>
  <c r="C1554" i="15"/>
  <c r="H1554" i="15" s="1"/>
  <c r="D881" i="14" s="1"/>
  <c r="B1554" i="15"/>
  <c r="D1553" i="15"/>
  <c r="I1553" i="15" s="1"/>
  <c r="E880" i="14" s="1"/>
  <c r="C1553" i="15"/>
  <c r="B1553" i="15"/>
  <c r="G1554" i="15" s="1"/>
  <c r="C881" i="14" s="1"/>
  <c r="D1552" i="15"/>
  <c r="I1552" i="15" s="1"/>
  <c r="E879" i="14" s="1"/>
  <c r="C1552" i="15"/>
  <c r="H1552" i="15" s="1"/>
  <c r="D879" i="14" s="1"/>
  <c r="B1552" i="15"/>
  <c r="D1551" i="15"/>
  <c r="I1551" i="15" s="1"/>
  <c r="E878" i="14" s="1"/>
  <c r="C1551" i="15"/>
  <c r="B1551" i="15"/>
  <c r="G1552" i="15" s="1"/>
  <c r="C879" i="14" s="1"/>
  <c r="D1550" i="15"/>
  <c r="I1550" i="15" s="1"/>
  <c r="E877" i="14" s="1"/>
  <c r="C1550" i="15"/>
  <c r="H1550" i="15" s="1"/>
  <c r="D877" i="14" s="1"/>
  <c r="B1550" i="15"/>
  <c r="D1549" i="15"/>
  <c r="I1549" i="15" s="1"/>
  <c r="E876" i="14" s="1"/>
  <c r="C1549" i="15"/>
  <c r="B1549" i="15"/>
  <c r="G1550" i="15" s="1"/>
  <c r="C877" i="14" s="1"/>
  <c r="D1548" i="15"/>
  <c r="I1548" i="15" s="1"/>
  <c r="E875" i="14" s="1"/>
  <c r="C1548" i="15"/>
  <c r="H1548" i="15" s="1"/>
  <c r="D875" i="14" s="1"/>
  <c r="B1548" i="15"/>
  <c r="D1547" i="15"/>
  <c r="I1547" i="15" s="1"/>
  <c r="E874" i="14" s="1"/>
  <c r="C1547" i="15"/>
  <c r="B1547" i="15"/>
  <c r="G1548" i="15" s="1"/>
  <c r="C875" i="14" s="1"/>
  <c r="D1546" i="15"/>
  <c r="I1546" i="15" s="1"/>
  <c r="E873" i="14" s="1"/>
  <c r="C1546" i="15"/>
  <c r="H1546" i="15" s="1"/>
  <c r="D873" i="14" s="1"/>
  <c r="B1546" i="15"/>
  <c r="D1545" i="15"/>
  <c r="I1545" i="15" s="1"/>
  <c r="E872" i="14" s="1"/>
  <c r="C1545" i="15"/>
  <c r="B1545" i="15"/>
  <c r="G1546" i="15" s="1"/>
  <c r="C873" i="14" s="1"/>
  <c r="D1544" i="15"/>
  <c r="I1544" i="15" s="1"/>
  <c r="E871" i="14" s="1"/>
  <c r="C1544" i="15"/>
  <c r="H1544" i="15" s="1"/>
  <c r="D871" i="14" s="1"/>
  <c r="B1544" i="15"/>
  <c r="D1543" i="15"/>
  <c r="I1543" i="15" s="1"/>
  <c r="E870" i="14" s="1"/>
  <c r="C1543" i="15"/>
  <c r="B1543" i="15"/>
  <c r="G1544" i="15" s="1"/>
  <c r="C871" i="14" s="1"/>
  <c r="D1542" i="15"/>
  <c r="I1542" i="15" s="1"/>
  <c r="E869" i="14" s="1"/>
  <c r="C1542" i="15"/>
  <c r="H1542" i="15" s="1"/>
  <c r="D869" i="14" s="1"/>
  <c r="B1542" i="15"/>
  <c r="D1541" i="15"/>
  <c r="I1541" i="15" s="1"/>
  <c r="E868" i="14" s="1"/>
  <c r="C1541" i="15"/>
  <c r="B1541" i="15"/>
  <c r="G1542" i="15" s="1"/>
  <c r="C869" i="14" s="1"/>
  <c r="D1540" i="15"/>
  <c r="I1540" i="15" s="1"/>
  <c r="E867" i="14" s="1"/>
  <c r="C1540" i="15"/>
  <c r="H1540" i="15" s="1"/>
  <c r="D867" i="14" s="1"/>
  <c r="B1540" i="15"/>
  <c r="D1539" i="15"/>
  <c r="I1539" i="15" s="1"/>
  <c r="E866" i="14" s="1"/>
  <c r="C1539" i="15"/>
  <c r="B1539" i="15"/>
  <c r="G1540" i="15" s="1"/>
  <c r="C867" i="14" s="1"/>
  <c r="D1538" i="15"/>
  <c r="I1538" i="15" s="1"/>
  <c r="E865" i="14" s="1"/>
  <c r="C1538" i="15"/>
  <c r="H1538" i="15" s="1"/>
  <c r="D865" i="14" s="1"/>
  <c r="B1538" i="15"/>
  <c r="D1537" i="15"/>
  <c r="I1537" i="15" s="1"/>
  <c r="E864" i="14" s="1"/>
  <c r="C1537" i="15"/>
  <c r="B1537" i="15"/>
  <c r="G1538" i="15" s="1"/>
  <c r="C865" i="14" s="1"/>
  <c r="D1536" i="15"/>
  <c r="I1536" i="15" s="1"/>
  <c r="E863" i="14" s="1"/>
  <c r="C1536" i="15"/>
  <c r="H1536" i="15" s="1"/>
  <c r="D863" i="14" s="1"/>
  <c r="B1536" i="15"/>
  <c r="D1535" i="15"/>
  <c r="I1535" i="15" s="1"/>
  <c r="E862" i="14" s="1"/>
  <c r="C1535" i="15"/>
  <c r="B1535" i="15"/>
  <c r="G1536" i="15" s="1"/>
  <c r="C863" i="14" s="1"/>
  <c r="D1534" i="15"/>
  <c r="C1534" i="15"/>
  <c r="H1534" i="15" s="1"/>
  <c r="D861" i="14" s="1"/>
  <c r="B1534" i="15"/>
  <c r="D1533" i="15"/>
  <c r="I1534" i="15" s="1"/>
  <c r="E861" i="14" s="1"/>
  <c r="C1533" i="15"/>
  <c r="B1533" i="15"/>
  <c r="D1532" i="15"/>
  <c r="C1532" i="15"/>
  <c r="H1532" i="15" s="1"/>
  <c r="D859" i="14" s="1"/>
  <c r="B1532" i="15"/>
  <c r="D1531" i="15"/>
  <c r="C1531" i="15"/>
  <c r="H1531" i="15" s="1"/>
  <c r="D858" i="14" s="1"/>
  <c r="B1531" i="15"/>
  <c r="D1530" i="15"/>
  <c r="C1530" i="15"/>
  <c r="H1530" i="15" s="1"/>
  <c r="D857" i="14" s="1"/>
  <c r="B1530" i="15"/>
  <c r="D1529" i="15"/>
  <c r="C1529" i="15"/>
  <c r="H1529" i="15" s="1"/>
  <c r="D856" i="14" s="1"/>
  <c r="B1529" i="15"/>
  <c r="D1528" i="15"/>
  <c r="C1528" i="15"/>
  <c r="H1528" i="15" s="1"/>
  <c r="D855" i="14" s="1"/>
  <c r="B1528" i="15"/>
  <c r="D1527" i="15"/>
  <c r="C1527" i="15"/>
  <c r="H1527" i="15" s="1"/>
  <c r="D854" i="14" s="1"/>
  <c r="B1527" i="15"/>
  <c r="D1526" i="15"/>
  <c r="C1526" i="15"/>
  <c r="H1526" i="15" s="1"/>
  <c r="D853" i="14" s="1"/>
  <c r="B1526" i="15"/>
  <c r="D1525" i="15"/>
  <c r="C1525" i="15"/>
  <c r="H1525" i="15" s="1"/>
  <c r="D852" i="14" s="1"/>
  <c r="B1525" i="15"/>
  <c r="D1524" i="15"/>
  <c r="C1524" i="15"/>
  <c r="H1524" i="15" s="1"/>
  <c r="D851" i="14" s="1"/>
  <c r="B1524" i="15"/>
  <c r="D1523" i="15"/>
  <c r="C1523" i="15"/>
  <c r="H1523" i="15" s="1"/>
  <c r="D850" i="14" s="1"/>
  <c r="B1523" i="15"/>
  <c r="D1522" i="15"/>
  <c r="C1522" i="15"/>
  <c r="H1522" i="15" s="1"/>
  <c r="D849" i="14" s="1"/>
  <c r="B1522" i="15"/>
  <c r="D1521" i="15"/>
  <c r="C1521" i="15"/>
  <c r="H1521" i="15" s="1"/>
  <c r="D848" i="14" s="1"/>
  <c r="B1521" i="15"/>
  <c r="D1520" i="15"/>
  <c r="C1520" i="15"/>
  <c r="H1520" i="15" s="1"/>
  <c r="D847" i="14" s="1"/>
  <c r="B1520" i="15"/>
  <c r="D1519" i="15"/>
  <c r="C1519" i="15"/>
  <c r="H1519" i="15" s="1"/>
  <c r="D846" i="14" s="1"/>
  <c r="B1519" i="15"/>
  <c r="D1518" i="15"/>
  <c r="C1518" i="15"/>
  <c r="H1518" i="15" s="1"/>
  <c r="D845" i="14" s="1"/>
  <c r="B1518" i="15"/>
  <c r="D1517" i="15"/>
  <c r="C1517" i="15"/>
  <c r="H1517" i="15" s="1"/>
  <c r="D844" i="14" s="1"/>
  <c r="B1517" i="15"/>
  <c r="D1516" i="15"/>
  <c r="C1516" i="15"/>
  <c r="H1516" i="15" s="1"/>
  <c r="D843" i="14" s="1"/>
  <c r="B1516" i="15"/>
  <c r="D1515" i="15"/>
  <c r="C1515" i="15"/>
  <c r="H1515" i="15" s="1"/>
  <c r="D842" i="14" s="1"/>
  <c r="B1515" i="15"/>
  <c r="D1514" i="15"/>
  <c r="C1514" i="15"/>
  <c r="H1514" i="15" s="1"/>
  <c r="D841" i="14" s="1"/>
  <c r="B1514" i="15"/>
  <c r="D1513" i="15"/>
  <c r="C1513" i="15"/>
  <c r="H1513" i="15" s="1"/>
  <c r="D840" i="14" s="1"/>
  <c r="B1513" i="15"/>
  <c r="D1512" i="15"/>
  <c r="C1512" i="15"/>
  <c r="H1512" i="15" s="1"/>
  <c r="D839" i="14" s="1"/>
  <c r="B1512" i="15"/>
  <c r="D1511" i="15"/>
  <c r="C1511" i="15"/>
  <c r="H1511" i="15" s="1"/>
  <c r="D838" i="14" s="1"/>
  <c r="B1511" i="15"/>
  <c r="D1510" i="15"/>
  <c r="C1510" i="15"/>
  <c r="H1510" i="15" s="1"/>
  <c r="D837" i="14" s="1"/>
  <c r="B1510" i="15"/>
  <c r="D1509" i="15"/>
  <c r="C1509" i="15"/>
  <c r="H1509" i="15" s="1"/>
  <c r="D836" i="14" s="1"/>
  <c r="B1509" i="15"/>
  <c r="D1508" i="15"/>
  <c r="C1508" i="15"/>
  <c r="H1508" i="15" s="1"/>
  <c r="D835" i="14" s="1"/>
  <c r="B1508" i="15"/>
  <c r="D1507" i="15"/>
  <c r="C1507" i="15"/>
  <c r="H1507" i="15" s="1"/>
  <c r="D834" i="14" s="1"/>
  <c r="B1507" i="15"/>
  <c r="D1506" i="15"/>
  <c r="C1506" i="15"/>
  <c r="H1506" i="15" s="1"/>
  <c r="D833" i="14" s="1"/>
  <c r="B1506" i="15"/>
  <c r="D1505" i="15"/>
  <c r="C1505" i="15"/>
  <c r="H1505" i="15" s="1"/>
  <c r="D832" i="14" s="1"/>
  <c r="B1505" i="15"/>
  <c r="D1504" i="15"/>
  <c r="C1504" i="15"/>
  <c r="H1504" i="15" s="1"/>
  <c r="D831" i="14" s="1"/>
  <c r="B1504" i="15"/>
  <c r="D1503" i="15"/>
  <c r="C1503" i="15"/>
  <c r="H1503" i="15" s="1"/>
  <c r="D830" i="14" s="1"/>
  <c r="B1503" i="15"/>
  <c r="D1502" i="15"/>
  <c r="C1502" i="15"/>
  <c r="H1502" i="15" s="1"/>
  <c r="D829" i="14" s="1"/>
  <c r="B1502" i="15"/>
  <c r="D1501" i="15"/>
  <c r="C1501" i="15"/>
  <c r="H1501" i="15" s="1"/>
  <c r="D828" i="14" s="1"/>
  <c r="B1501" i="15"/>
  <c r="D1500" i="15"/>
  <c r="C1500" i="15"/>
  <c r="H1500" i="15" s="1"/>
  <c r="D827" i="14" s="1"/>
  <c r="B1500" i="15"/>
  <c r="D1499" i="15"/>
  <c r="C1499" i="15"/>
  <c r="H1499" i="15" s="1"/>
  <c r="D826" i="14" s="1"/>
  <c r="B1499" i="15"/>
  <c r="D1498" i="15"/>
  <c r="C1498" i="15"/>
  <c r="H1498" i="15" s="1"/>
  <c r="D825" i="14" s="1"/>
  <c r="B1498" i="15"/>
  <c r="D1497" i="15"/>
  <c r="C1497" i="15"/>
  <c r="H1497" i="15" s="1"/>
  <c r="D824" i="14" s="1"/>
  <c r="B1497" i="15"/>
  <c r="D1496" i="15"/>
  <c r="C1496" i="15"/>
  <c r="H1496" i="15" s="1"/>
  <c r="D823" i="14" s="1"/>
  <c r="B1496" i="15"/>
  <c r="D1495" i="15"/>
  <c r="C1495" i="15"/>
  <c r="H1495" i="15" s="1"/>
  <c r="D822" i="14" s="1"/>
  <c r="B1495" i="15"/>
  <c r="D1494" i="15"/>
  <c r="C1494" i="15"/>
  <c r="H1494" i="15" s="1"/>
  <c r="D821" i="14" s="1"/>
  <c r="B1494" i="15"/>
  <c r="D1493" i="15"/>
  <c r="C1493" i="15"/>
  <c r="H1493" i="15" s="1"/>
  <c r="D820" i="14" s="1"/>
  <c r="B1493" i="15"/>
  <c r="D1492" i="15"/>
  <c r="C1492" i="15"/>
  <c r="H1492" i="15" s="1"/>
  <c r="D819" i="14" s="1"/>
  <c r="B1492" i="15"/>
  <c r="D1491" i="15"/>
  <c r="C1491" i="15"/>
  <c r="H1491" i="15" s="1"/>
  <c r="D818" i="14" s="1"/>
  <c r="B1491" i="15"/>
  <c r="D1490" i="15"/>
  <c r="C1490" i="15"/>
  <c r="H1490" i="15" s="1"/>
  <c r="D817" i="14" s="1"/>
  <c r="B1490" i="15"/>
  <c r="D1489" i="15"/>
  <c r="C1489" i="15"/>
  <c r="H1489" i="15" s="1"/>
  <c r="D816" i="14" s="1"/>
  <c r="B1489" i="15"/>
  <c r="D1488" i="15"/>
  <c r="C1488" i="15"/>
  <c r="H1488" i="15" s="1"/>
  <c r="D815" i="14" s="1"/>
  <c r="B1488" i="15"/>
  <c r="D1487" i="15"/>
  <c r="C1487" i="15"/>
  <c r="H1487" i="15" s="1"/>
  <c r="D814" i="14" s="1"/>
  <c r="B1487" i="15"/>
  <c r="D1486" i="15"/>
  <c r="C1486" i="15"/>
  <c r="H1486" i="15" s="1"/>
  <c r="D813" i="14" s="1"/>
  <c r="B1486" i="15"/>
  <c r="D1485" i="15"/>
  <c r="C1485" i="15"/>
  <c r="H1485" i="15" s="1"/>
  <c r="D812" i="14" s="1"/>
  <c r="B1485" i="15"/>
  <c r="D1484" i="15"/>
  <c r="C1484" i="15"/>
  <c r="H1484" i="15" s="1"/>
  <c r="D811" i="14" s="1"/>
  <c r="B1484" i="15"/>
  <c r="D1483" i="15"/>
  <c r="C1483" i="15"/>
  <c r="H1483" i="15" s="1"/>
  <c r="D810" i="14" s="1"/>
  <c r="B1483" i="15"/>
  <c r="D1482" i="15"/>
  <c r="C1482" i="15"/>
  <c r="H1482" i="15" s="1"/>
  <c r="D809" i="14" s="1"/>
  <c r="B1482" i="15"/>
  <c r="D1481" i="15"/>
  <c r="C1481" i="15"/>
  <c r="H1481" i="15" s="1"/>
  <c r="D808" i="14" s="1"/>
  <c r="B1481" i="15"/>
  <c r="D1480" i="15"/>
  <c r="C1480" i="15"/>
  <c r="H1480" i="15" s="1"/>
  <c r="D807" i="14" s="1"/>
  <c r="B1480" i="15"/>
  <c r="D1479" i="15"/>
  <c r="C1479" i="15"/>
  <c r="H1479" i="15" s="1"/>
  <c r="D806" i="14" s="1"/>
  <c r="B1479" i="15"/>
  <c r="D1478" i="15"/>
  <c r="C1478" i="15"/>
  <c r="H1478" i="15" s="1"/>
  <c r="D805" i="14" s="1"/>
  <c r="B1478" i="15"/>
  <c r="D1477" i="15"/>
  <c r="C1477" i="15"/>
  <c r="H1477" i="15" s="1"/>
  <c r="D804" i="14" s="1"/>
  <c r="B1477" i="15"/>
  <c r="D1476" i="15"/>
  <c r="C1476" i="15"/>
  <c r="H1476" i="15" s="1"/>
  <c r="D803" i="14" s="1"/>
  <c r="B1476" i="15"/>
  <c r="D1475" i="15"/>
  <c r="C1475" i="15"/>
  <c r="H1475" i="15" s="1"/>
  <c r="D802" i="14" s="1"/>
  <c r="B1475" i="15"/>
  <c r="D1474" i="15"/>
  <c r="C1474" i="15"/>
  <c r="H1474" i="15" s="1"/>
  <c r="D801" i="14" s="1"/>
  <c r="B1474" i="15"/>
  <c r="D1473" i="15"/>
  <c r="C1473" i="15"/>
  <c r="H1473" i="15" s="1"/>
  <c r="D800" i="14" s="1"/>
  <c r="B1473" i="15"/>
  <c r="D1472" i="15"/>
  <c r="C1472" i="15"/>
  <c r="H1472" i="15" s="1"/>
  <c r="D799" i="14" s="1"/>
  <c r="B1472" i="15"/>
  <c r="D1471" i="15"/>
  <c r="C1471" i="15"/>
  <c r="H1471" i="15" s="1"/>
  <c r="D798" i="14" s="1"/>
  <c r="B1471" i="15"/>
  <c r="D1470" i="15"/>
  <c r="C1470" i="15"/>
  <c r="H1470" i="15" s="1"/>
  <c r="D797" i="14" s="1"/>
  <c r="B1470" i="15"/>
  <c r="D1469" i="15"/>
  <c r="C1469" i="15"/>
  <c r="H1469" i="15" s="1"/>
  <c r="D796" i="14" s="1"/>
  <c r="B1469" i="15"/>
  <c r="D1468" i="15"/>
  <c r="C1468" i="15"/>
  <c r="H1468" i="15" s="1"/>
  <c r="D795" i="14" s="1"/>
  <c r="B1468" i="15"/>
  <c r="D1467" i="15"/>
  <c r="C1467" i="15"/>
  <c r="H1467" i="15" s="1"/>
  <c r="D794" i="14" s="1"/>
  <c r="B1467" i="15"/>
  <c r="D1466" i="15"/>
  <c r="C1466" i="15"/>
  <c r="H1466" i="15" s="1"/>
  <c r="D793" i="14" s="1"/>
  <c r="B1466" i="15"/>
  <c r="D1465" i="15"/>
  <c r="C1465" i="15"/>
  <c r="H1465" i="15" s="1"/>
  <c r="D792" i="14" s="1"/>
  <c r="B1465" i="15"/>
  <c r="D1464" i="15"/>
  <c r="C1464" i="15"/>
  <c r="H1464" i="15" s="1"/>
  <c r="D791" i="14" s="1"/>
  <c r="B1464" i="15"/>
  <c r="D1463" i="15"/>
  <c r="C1463" i="15"/>
  <c r="H1463" i="15" s="1"/>
  <c r="D790" i="14" s="1"/>
  <c r="B1463" i="15"/>
  <c r="D1462" i="15"/>
  <c r="C1462" i="15"/>
  <c r="H1462" i="15" s="1"/>
  <c r="D789" i="14" s="1"/>
  <c r="B1462" i="15"/>
  <c r="D1461" i="15"/>
  <c r="C1461" i="15"/>
  <c r="H1461" i="15" s="1"/>
  <c r="D788" i="14" s="1"/>
  <c r="B1461" i="15"/>
  <c r="D1460" i="15"/>
  <c r="C1460" i="15"/>
  <c r="H1460" i="15" s="1"/>
  <c r="D787" i="14" s="1"/>
  <c r="B1460" i="15"/>
  <c r="D1459" i="15"/>
  <c r="C1459" i="15"/>
  <c r="H1459" i="15" s="1"/>
  <c r="D786" i="14" s="1"/>
  <c r="B1459" i="15"/>
  <c r="D1458" i="15"/>
  <c r="C1458" i="15"/>
  <c r="H1458" i="15" s="1"/>
  <c r="D785" i="14" s="1"/>
  <c r="B1458" i="15"/>
  <c r="D1457" i="15"/>
  <c r="C1457" i="15"/>
  <c r="H1457" i="15" s="1"/>
  <c r="D784" i="14" s="1"/>
  <c r="B1457" i="15"/>
  <c r="D1456" i="15"/>
  <c r="C1456" i="15"/>
  <c r="H1456" i="15" s="1"/>
  <c r="D783" i="14" s="1"/>
  <c r="B1456" i="15"/>
  <c r="D1455" i="15"/>
  <c r="C1455" i="15"/>
  <c r="H1455" i="15" s="1"/>
  <c r="D782" i="14" s="1"/>
  <c r="B1455" i="15"/>
  <c r="D1454" i="15"/>
  <c r="C1454" i="15"/>
  <c r="H1454" i="15" s="1"/>
  <c r="D781" i="14" s="1"/>
  <c r="B1454" i="15"/>
  <c r="D1453" i="15"/>
  <c r="C1453" i="15"/>
  <c r="H1453" i="15" s="1"/>
  <c r="D780" i="14" s="1"/>
  <c r="B1453" i="15"/>
  <c r="D1452" i="15"/>
  <c r="C1452" i="15"/>
  <c r="H1452" i="15" s="1"/>
  <c r="D779" i="14" s="1"/>
  <c r="B1452" i="15"/>
  <c r="D1451" i="15"/>
  <c r="C1451" i="15"/>
  <c r="H1451" i="15" s="1"/>
  <c r="D778" i="14" s="1"/>
  <c r="B1451" i="15"/>
  <c r="D1450" i="15"/>
  <c r="C1450" i="15"/>
  <c r="H1450" i="15" s="1"/>
  <c r="D777" i="14" s="1"/>
  <c r="B1450" i="15"/>
  <c r="D1449" i="15"/>
  <c r="C1449" i="15"/>
  <c r="H1449" i="15" s="1"/>
  <c r="D776" i="14" s="1"/>
  <c r="B1449" i="15"/>
  <c r="D1448" i="15"/>
  <c r="C1448" i="15"/>
  <c r="H1448" i="15" s="1"/>
  <c r="D775" i="14" s="1"/>
  <c r="B1448" i="15"/>
  <c r="D1447" i="15"/>
  <c r="C1447" i="15"/>
  <c r="H1447" i="15" s="1"/>
  <c r="D774" i="14" s="1"/>
  <c r="B1447" i="15"/>
  <c r="D1446" i="15"/>
  <c r="C1446" i="15"/>
  <c r="H1446" i="15" s="1"/>
  <c r="D773" i="14" s="1"/>
  <c r="B1446" i="15"/>
  <c r="D1445" i="15"/>
  <c r="C1445" i="15"/>
  <c r="H1445" i="15" s="1"/>
  <c r="D772" i="14" s="1"/>
  <c r="B1445" i="15"/>
  <c r="D1444" i="15"/>
  <c r="C1444" i="15"/>
  <c r="H1444" i="15" s="1"/>
  <c r="D771" i="14" s="1"/>
  <c r="B1444" i="15"/>
  <c r="D1443" i="15"/>
  <c r="C1443" i="15"/>
  <c r="H1443" i="15" s="1"/>
  <c r="D770" i="14" s="1"/>
  <c r="B1443" i="15"/>
  <c r="D1442" i="15"/>
  <c r="C1442" i="15"/>
  <c r="H1442" i="15" s="1"/>
  <c r="D769" i="14" s="1"/>
  <c r="B1442" i="15"/>
  <c r="D1441" i="15"/>
  <c r="C1441" i="15"/>
  <c r="H1441" i="15" s="1"/>
  <c r="D768" i="14" s="1"/>
  <c r="B1441" i="15"/>
  <c r="D1440" i="15"/>
  <c r="C1440" i="15"/>
  <c r="H1440" i="15" s="1"/>
  <c r="D767" i="14" s="1"/>
  <c r="B1440" i="15"/>
  <c r="D1439" i="15"/>
  <c r="C1439" i="15"/>
  <c r="H1439" i="15" s="1"/>
  <c r="D766" i="14" s="1"/>
  <c r="B1439" i="15"/>
  <c r="D1438" i="15"/>
  <c r="C1438" i="15"/>
  <c r="H1438" i="15" s="1"/>
  <c r="D765" i="14" s="1"/>
  <c r="B1438" i="15"/>
  <c r="D1437" i="15"/>
  <c r="C1437" i="15"/>
  <c r="H1437" i="15" s="1"/>
  <c r="D764" i="14" s="1"/>
  <c r="B1437" i="15"/>
  <c r="D1436" i="15"/>
  <c r="C1436" i="15"/>
  <c r="H1436" i="15" s="1"/>
  <c r="D763" i="14" s="1"/>
  <c r="B1436" i="15"/>
  <c r="D1435" i="15"/>
  <c r="C1435" i="15"/>
  <c r="H1435" i="15" s="1"/>
  <c r="D762" i="14" s="1"/>
  <c r="B1435" i="15"/>
  <c r="D1434" i="15"/>
  <c r="C1434" i="15"/>
  <c r="H1434" i="15" s="1"/>
  <c r="D761" i="14" s="1"/>
  <c r="B1434" i="15"/>
  <c r="D1433" i="15"/>
  <c r="C1433" i="15"/>
  <c r="H1433" i="15" s="1"/>
  <c r="D760" i="14" s="1"/>
  <c r="B1433" i="15"/>
  <c r="D1432" i="15"/>
  <c r="C1432" i="15"/>
  <c r="H1432" i="15" s="1"/>
  <c r="D759" i="14" s="1"/>
  <c r="B1432" i="15"/>
  <c r="D1431" i="15"/>
  <c r="C1431" i="15"/>
  <c r="H1431" i="15" s="1"/>
  <c r="D758" i="14" s="1"/>
  <c r="B1431" i="15"/>
  <c r="D1430" i="15"/>
  <c r="C1430" i="15"/>
  <c r="H1430" i="15" s="1"/>
  <c r="D757" i="14" s="1"/>
  <c r="B1430" i="15"/>
  <c r="D1429" i="15"/>
  <c r="C1429" i="15"/>
  <c r="H1429" i="15" s="1"/>
  <c r="D756" i="14" s="1"/>
  <c r="B1429" i="15"/>
  <c r="D1428" i="15"/>
  <c r="C1428" i="15"/>
  <c r="H1428" i="15" s="1"/>
  <c r="D755" i="14" s="1"/>
  <c r="B1428" i="15"/>
  <c r="D1427" i="15"/>
  <c r="C1427" i="15"/>
  <c r="H1427" i="15" s="1"/>
  <c r="D754" i="14" s="1"/>
  <c r="B1427" i="15"/>
  <c r="D1426" i="15"/>
  <c r="C1426" i="15"/>
  <c r="H1426" i="15" s="1"/>
  <c r="D753" i="14" s="1"/>
  <c r="B1426" i="15"/>
  <c r="D1425" i="15"/>
  <c r="C1425" i="15"/>
  <c r="H1425" i="15" s="1"/>
  <c r="D752" i="14" s="1"/>
  <c r="B1425" i="15"/>
  <c r="D1424" i="15"/>
  <c r="C1424" i="15"/>
  <c r="H1424" i="15" s="1"/>
  <c r="D751" i="14" s="1"/>
  <c r="B1424" i="15"/>
  <c r="D1423" i="15"/>
  <c r="C1423" i="15"/>
  <c r="H1423" i="15" s="1"/>
  <c r="D750" i="14" s="1"/>
  <c r="B1423" i="15"/>
  <c r="D1422" i="15"/>
  <c r="C1422" i="15"/>
  <c r="H1422" i="15" s="1"/>
  <c r="D749" i="14" s="1"/>
  <c r="B1422" i="15"/>
  <c r="D1421" i="15"/>
  <c r="C1421" i="15"/>
  <c r="H1421" i="15" s="1"/>
  <c r="D748" i="14" s="1"/>
  <c r="B1421" i="15"/>
  <c r="D1420" i="15"/>
  <c r="C1420" i="15"/>
  <c r="H1420" i="15" s="1"/>
  <c r="D747" i="14" s="1"/>
  <c r="B1420" i="15"/>
  <c r="D1419" i="15"/>
  <c r="C1419" i="15"/>
  <c r="H1419" i="15" s="1"/>
  <c r="D746" i="14" s="1"/>
  <c r="B1419" i="15"/>
  <c r="D1418" i="15"/>
  <c r="C1418" i="15"/>
  <c r="H1418" i="15" s="1"/>
  <c r="D745" i="14" s="1"/>
  <c r="B1418" i="15"/>
  <c r="D1417" i="15"/>
  <c r="C1417" i="15"/>
  <c r="H1417" i="15" s="1"/>
  <c r="D744" i="14" s="1"/>
  <c r="B1417" i="15"/>
  <c r="D1416" i="15"/>
  <c r="C1416" i="15"/>
  <c r="H1416" i="15" s="1"/>
  <c r="D743" i="14" s="1"/>
  <c r="B1416" i="15"/>
  <c r="D1415" i="15"/>
  <c r="C1415" i="15"/>
  <c r="H1415" i="15" s="1"/>
  <c r="D742" i="14" s="1"/>
  <c r="B1415" i="15"/>
  <c r="D1414" i="15"/>
  <c r="C1414" i="15"/>
  <c r="H1414" i="15" s="1"/>
  <c r="D741" i="14" s="1"/>
  <c r="B1414" i="15"/>
  <c r="D1413" i="15"/>
  <c r="C1413" i="15"/>
  <c r="H1413" i="15" s="1"/>
  <c r="D740" i="14" s="1"/>
  <c r="B1413" i="15"/>
  <c r="D1412" i="15"/>
  <c r="C1412" i="15"/>
  <c r="H1412" i="15" s="1"/>
  <c r="D739" i="14" s="1"/>
  <c r="B1412" i="15"/>
  <c r="D1411" i="15"/>
  <c r="C1411" i="15"/>
  <c r="H1411" i="15" s="1"/>
  <c r="D738" i="14" s="1"/>
  <c r="B1411" i="15"/>
  <c r="D1410" i="15"/>
  <c r="C1410" i="15"/>
  <c r="H1410" i="15" s="1"/>
  <c r="D737" i="14" s="1"/>
  <c r="B1410" i="15"/>
  <c r="D1409" i="15"/>
  <c r="C1409" i="15"/>
  <c r="H1409" i="15" s="1"/>
  <c r="D736" i="14" s="1"/>
  <c r="B1409" i="15"/>
  <c r="D1408" i="15"/>
  <c r="C1408" i="15"/>
  <c r="H1408" i="15" s="1"/>
  <c r="D735" i="14" s="1"/>
  <c r="B1408" i="15"/>
  <c r="D1407" i="15"/>
  <c r="I1407" i="15" s="1"/>
  <c r="E734" i="14" s="1"/>
  <c r="C1407" i="15"/>
  <c r="H1407" i="15" s="1"/>
  <c r="D734" i="14" s="1"/>
  <c r="B1407" i="15"/>
  <c r="G1407" i="15" s="1"/>
  <c r="C734" i="14" s="1"/>
  <c r="D1406" i="15"/>
  <c r="C1406" i="15"/>
  <c r="B1406" i="15"/>
  <c r="D1405" i="15"/>
  <c r="C1405" i="15"/>
  <c r="B1405" i="15"/>
  <c r="D1404" i="15"/>
  <c r="I1404" i="15" s="1"/>
  <c r="E731" i="14" s="1"/>
  <c r="C1404" i="15"/>
  <c r="B1404" i="15"/>
  <c r="G1405" i="15" s="1"/>
  <c r="C732" i="14" s="1"/>
  <c r="G1403" i="15"/>
  <c r="C730" i="14" s="1"/>
  <c r="D1403" i="15"/>
  <c r="I1403" i="15" s="1"/>
  <c r="E730" i="14" s="1"/>
  <c r="C1403" i="15"/>
  <c r="B1403" i="15"/>
  <c r="I1402" i="15"/>
  <c r="E729" i="14" s="1"/>
  <c r="D1402" i="15"/>
  <c r="C1402" i="15"/>
  <c r="B1402" i="15"/>
  <c r="D1401" i="15"/>
  <c r="C1401" i="15"/>
  <c r="H1401" i="15" s="1"/>
  <c r="D728" i="14" s="1"/>
  <c r="B1401" i="15"/>
  <c r="D1400" i="15"/>
  <c r="C1400" i="15"/>
  <c r="H1400" i="15" s="1"/>
  <c r="D727" i="14" s="1"/>
  <c r="B1400" i="15"/>
  <c r="D1399" i="15"/>
  <c r="C1399" i="15"/>
  <c r="H1399" i="15" s="1"/>
  <c r="D726" i="14" s="1"/>
  <c r="B1399" i="15"/>
  <c r="D1398" i="15"/>
  <c r="C1398" i="15"/>
  <c r="H1398" i="15" s="1"/>
  <c r="D725" i="14" s="1"/>
  <c r="B1398" i="15"/>
  <c r="D1397" i="15"/>
  <c r="C1397" i="15"/>
  <c r="H1397" i="15" s="1"/>
  <c r="D724" i="14" s="1"/>
  <c r="B1397" i="15"/>
  <c r="D1396" i="15"/>
  <c r="C1396" i="15"/>
  <c r="H1396" i="15" s="1"/>
  <c r="D723" i="14" s="1"/>
  <c r="B1396" i="15"/>
  <c r="D1395" i="15"/>
  <c r="C1395" i="15"/>
  <c r="H1395" i="15" s="1"/>
  <c r="D722" i="14" s="1"/>
  <c r="B1395" i="15"/>
  <c r="D1394" i="15"/>
  <c r="C1394" i="15"/>
  <c r="H1394" i="15" s="1"/>
  <c r="D721" i="14" s="1"/>
  <c r="B1394" i="15"/>
  <c r="D1393" i="15"/>
  <c r="C1393" i="15"/>
  <c r="B1393" i="15"/>
  <c r="D1392" i="15"/>
  <c r="I1392" i="15" s="1"/>
  <c r="E719" i="14" s="1"/>
  <c r="C1392" i="15"/>
  <c r="H1392" i="15" s="1"/>
  <c r="D719" i="14" s="1"/>
  <c r="B1392" i="15"/>
  <c r="D1391" i="15"/>
  <c r="I1391" i="15" s="1"/>
  <c r="E718" i="14" s="1"/>
  <c r="C1391" i="15"/>
  <c r="B1391" i="15"/>
  <c r="G1392" i="15" s="1"/>
  <c r="C719" i="14" s="1"/>
  <c r="D1390" i="15"/>
  <c r="I1390" i="15" s="1"/>
  <c r="E717" i="14" s="1"/>
  <c r="C1390" i="15"/>
  <c r="H1390" i="15" s="1"/>
  <c r="D717" i="14" s="1"/>
  <c r="B1390" i="15"/>
  <c r="D1389" i="15"/>
  <c r="I1389" i="15" s="1"/>
  <c r="E716" i="14" s="1"/>
  <c r="C1389" i="15"/>
  <c r="B1389" i="15"/>
  <c r="G1390" i="15" s="1"/>
  <c r="C717" i="14" s="1"/>
  <c r="D1388" i="15"/>
  <c r="I1388" i="15" s="1"/>
  <c r="E715" i="14" s="1"/>
  <c r="C1388" i="15"/>
  <c r="H1388" i="15" s="1"/>
  <c r="D715" i="14" s="1"/>
  <c r="B1388" i="15"/>
  <c r="D1387" i="15"/>
  <c r="I1387" i="15" s="1"/>
  <c r="E714" i="14" s="1"/>
  <c r="C1387" i="15"/>
  <c r="B1387" i="15"/>
  <c r="G1388" i="15" s="1"/>
  <c r="C715" i="14" s="1"/>
  <c r="D1386" i="15"/>
  <c r="I1386" i="15" s="1"/>
  <c r="E713" i="14" s="1"/>
  <c r="C1386" i="15"/>
  <c r="H1386" i="15" s="1"/>
  <c r="D713" i="14" s="1"/>
  <c r="B1386" i="15"/>
  <c r="D1385" i="15"/>
  <c r="I1385" i="15" s="1"/>
  <c r="E712" i="14" s="1"/>
  <c r="C1385" i="15"/>
  <c r="B1385" i="15"/>
  <c r="G1386" i="15" s="1"/>
  <c r="C713" i="14" s="1"/>
  <c r="D1384" i="15"/>
  <c r="I1384" i="15" s="1"/>
  <c r="E711" i="14" s="1"/>
  <c r="C1384" i="15"/>
  <c r="H1384" i="15" s="1"/>
  <c r="D711" i="14" s="1"/>
  <c r="B1384" i="15"/>
  <c r="D1383" i="15"/>
  <c r="I1383" i="15" s="1"/>
  <c r="E710" i="14" s="1"/>
  <c r="C1383" i="15"/>
  <c r="B1383" i="15"/>
  <c r="G1384" i="15" s="1"/>
  <c r="C711" i="14" s="1"/>
  <c r="D1382" i="15"/>
  <c r="I1382" i="15" s="1"/>
  <c r="E709" i="14" s="1"/>
  <c r="C1382" i="15"/>
  <c r="H1382" i="15" s="1"/>
  <c r="D709" i="14" s="1"/>
  <c r="B1382" i="15"/>
  <c r="D1381" i="15"/>
  <c r="I1381" i="15" s="1"/>
  <c r="E708" i="14" s="1"/>
  <c r="C1381" i="15"/>
  <c r="B1381" i="15"/>
  <c r="G1382" i="15" s="1"/>
  <c r="C709" i="14" s="1"/>
  <c r="D1380" i="15"/>
  <c r="I1380" i="15" s="1"/>
  <c r="E707" i="14" s="1"/>
  <c r="C1380" i="15"/>
  <c r="H1380" i="15" s="1"/>
  <c r="D707" i="14" s="1"/>
  <c r="B1380" i="15"/>
  <c r="D1379" i="15"/>
  <c r="I1379" i="15" s="1"/>
  <c r="E706" i="14" s="1"/>
  <c r="C1379" i="15"/>
  <c r="B1379" i="15"/>
  <c r="G1380" i="15" s="1"/>
  <c r="C707" i="14" s="1"/>
  <c r="D1378" i="15"/>
  <c r="I1378" i="15" s="1"/>
  <c r="E705" i="14" s="1"/>
  <c r="C1378" i="15"/>
  <c r="H1378" i="15" s="1"/>
  <c r="D705" i="14" s="1"/>
  <c r="B1378" i="15"/>
  <c r="D1377" i="15"/>
  <c r="I1377" i="15" s="1"/>
  <c r="E704" i="14" s="1"/>
  <c r="C1377" i="15"/>
  <c r="B1377" i="15"/>
  <c r="G1378" i="15" s="1"/>
  <c r="C705" i="14" s="1"/>
  <c r="D1376" i="15"/>
  <c r="I1376" i="15" s="1"/>
  <c r="E703" i="14" s="1"/>
  <c r="C1376" i="15"/>
  <c r="H1376" i="15" s="1"/>
  <c r="D703" i="14" s="1"/>
  <c r="B1376" i="15"/>
  <c r="D1375" i="15"/>
  <c r="I1375" i="15" s="1"/>
  <c r="E702" i="14" s="1"/>
  <c r="C1375" i="15"/>
  <c r="B1375" i="15"/>
  <c r="G1376" i="15" s="1"/>
  <c r="C703" i="14" s="1"/>
  <c r="D1374" i="15"/>
  <c r="I1374" i="15" s="1"/>
  <c r="E701" i="14" s="1"/>
  <c r="C1374" i="15"/>
  <c r="H1374" i="15" s="1"/>
  <c r="D701" i="14" s="1"/>
  <c r="B1374" i="15"/>
  <c r="D1373" i="15"/>
  <c r="I1373" i="15" s="1"/>
  <c r="E700" i="14" s="1"/>
  <c r="C1373" i="15"/>
  <c r="B1373" i="15"/>
  <c r="G1374" i="15" s="1"/>
  <c r="C701" i="14" s="1"/>
  <c r="D1372" i="15"/>
  <c r="I1372" i="15" s="1"/>
  <c r="E699" i="14" s="1"/>
  <c r="C1372" i="15"/>
  <c r="H1372" i="15" s="1"/>
  <c r="D699" i="14" s="1"/>
  <c r="B1372" i="15"/>
  <c r="D1371" i="15"/>
  <c r="I1371" i="15" s="1"/>
  <c r="E698" i="14" s="1"/>
  <c r="C1371" i="15"/>
  <c r="B1371" i="15"/>
  <c r="G1372" i="15" s="1"/>
  <c r="C699" i="14" s="1"/>
  <c r="D1370" i="15"/>
  <c r="I1370" i="15" s="1"/>
  <c r="E697" i="14" s="1"/>
  <c r="C1370" i="15"/>
  <c r="H1370" i="15" s="1"/>
  <c r="D697" i="14" s="1"/>
  <c r="B1370" i="15"/>
  <c r="D1369" i="15"/>
  <c r="I1369" i="15" s="1"/>
  <c r="E696" i="14" s="1"/>
  <c r="C1369" i="15"/>
  <c r="B1369" i="15"/>
  <c r="G1370" i="15" s="1"/>
  <c r="C697" i="14" s="1"/>
  <c r="D1368" i="15"/>
  <c r="I1368" i="15" s="1"/>
  <c r="E695" i="14" s="1"/>
  <c r="C1368" i="15"/>
  <c r="H1368" i="15" s="1"/>
  <c r="D695" i="14" s="1"/>
  <c r="B1368" i="15"/>
  <c r="D1367" i="15"/>
  <c r="I1367" i="15" s="1"/>
  <c r="E694" i="14" s="1"/>
  <c r="C1367" i="15"/>
  <c r="B1367" i="15"/>
  <c r="G1368" i="15" s="1"/>
  <c r="C695" i="14" s="1"/>
  <c r="D1366" i="15"/>
  <c r="I1366" i="15" s="1"/>
  <c r="E693" i="14" s="1"/>
  <c r="C1366" i="15"/>
  <c r="H1366" i="15" s="1"/>
  <c r="D693" i="14" s="1"/>
  <c r="B1366" i="15"/>
  <c r="D1365" i="15"/>
  <c r="I1365" i="15" s="1"/>
  <c r="E692" i="14" s="1"/>
  <c r="C1365" i="15"/>
  <c r="B1365" i="15"/>
  <c r="G1366" i="15" s="1"/>
  <c r="C693" i="14" s="1"/>
  <c r="D1364" i="15"/>
  <c r="I1364" i="15" s="1"/>
  <c r="E691" i="14" s="1"/>
  <c r="C1364" i="15"/>
  <c r="H1364" i="15" s="1"/>
  <c r="D691" i="14" s="1"/>
  <c r="B1364" i="15"/>
  <c r="D1363" i="15"/>
  <c r="I1363" i="15" s="1"/>
  <c r="E690" i="14" s="1"/>
  <c r="C1363" i="15"/>
  <c r="B1363" i="15"/>
  <c r="G1364" i="15" s="1"/>
  <c r="C691" i="14" s="1"/>
  <c r="D1362" i="15"/>
  <c r="I1362" i="15" s="1"/>
  <c r="E689" i="14" s="1"/>
  <c r="C1362" i="15"/>
  <c r="H1362" i="15" s="1"/>
  <c r="D689" i="14" s="1"/>
  <c r="B1362" i="15"/>
  <c r="D1361" i="15"/>
  <c r="I1361" i="15" s="1"/>
  <c r="E688" i="14" s="1"/>
  <c r="C1361" i="15"/>
  <c r="B1361" i="15"/>
  <c r="G1362" i="15" s="1"/>
  <c r="C689" i="14" s="1"/>
  <c r="D1360" i="15"/>
  <c r="I1360" i="15" s="1"/>
  <c r="E687" i="14" s="1"/>
  <c r="C1360" i="15"/>
  <c r="H1360" i="15" s="1"/>
  <c r="D687" i="14" s="1"/>
  <c r="B1360" i="15"/>
  <c r="D1359" i="15"/>
  <c r="I1359" i="15" s="1"/>
  <c r="E686" i="14" s="1"/>
  <c r="C1359" i="15"/>
  <c r="B1359" i="15"/>
  <c r="G1360" i="15" s="1"/>
  <c r="C687" i="14" s="1"/>
  <c r="D1358" i="15"/>
  <c r="I1358" i="15" s="1"/>
  <c r="E685" i="14" s="1"/>
  <c r="C1358" i="15"/>
  <c r="H1358" i="15" s="1"/>
  <c r="D685" i="14" s="1"/>
  <c r="B1358" i="15"/>
  <c r="D1357" i="15"/>
  <c r="I1357" i="15" s="1"/>
  <c r="E684" i="14" s="1"/>
  <c r="C1357" i="15"/>
  <c r="B1357" i="15"/>
  <c r="G1358" i="15" s="1"/>
  <c r="C685" i="14" s="1"/>
  <c r="D1356" i="15"/>
  <c r="I1356" i="15" s="1"/>
  <c r="E683" i="14" s="1"/>
  <c r="C1356" i="15"/>
  <c r="H1356" i="15" s="1"/>
  <c r="D683" i="14" s="1"/>
  <c r="B1356" i="15"/>
  <c r="D1355" i="15"/>
  <c r="I1355" i="15" s="1"/>
  <c r="E682" i="14" s="1"/>
  <c r="C1355" i="15"/>
  <c r="B1355" i="15"/>
  <c r="G1356" i="15" s="1"/>
  <c r="C683" i="14" s="1"/>
  <c r="D1354" i="15"/>
  <c r="I1354" i="15" s="1"/>
  <c r="E681" i="14" s="1"/>
  <c r="C1354" i="15"/>
  <c r="H1354" i="15" s="1"/>
  <c r="D681" i="14" s="1"/>
  <c r="B1354" i="15"/>
  <c r="D1353" i="15"/>
  <c r="I1353" i="15" s="1"/>
  <c r="E680" i="14" s="1"/>
  <c r="C1353" i="15"/>
  <c r="B1353" i="15"/>
  <c r="G1354" i="15" s="1"/>
  <c r="C681" i="14" s="1"/>
  <c r="D1352" i="15"/>
  <c r="I1352" i="15" s="1"/>
  <c r="E679" i="14" s="1"/>
  <c r="C1352" i="15"/>
  <c r="H1352" i="15" s="1"/>
  <c r="D679" i="14" s="1"/>
  <c r="B1352" i="15"/>
  <c r="D1351" i="15"/>
  <c r="I1351" i="15" s="1"/>
  <c r="E678" i="14" s="1"/>
  <c r="C1351" i="15"/>
  <c r="B1351" i="15"/>
  <c r="G1352" i="15" s="1"/>
  <c r="C679" i="14" s="1"/>
  <c r="D1350" i="15"/>
  <c r="I1350" i="15" s="1"/>
  <c r="E677" i="14" s="1"/>
  <c r="C1350" i="15"/>
  <c r="H1350" i="15" s="1"/>
  <c r="D677" i="14" s="1"/>
  <c r="B1350" i="15"/>
  <c r="D1349" i="15"/>
  <c r="I1349" i="15" s="1"/>
  <c r="E676" i="14" s="1"/>
  <c r="C1349" i="15"/>
  <c r="B1349" i="15"/>
  <c r="G1350" i="15" s="1"/>
  <c r="C677" i="14" s="1"/>
  <c r="D1348" i="15"/>
  <c r="I1348" i="15" s="1"/>
  <c r="E675" i="14" s="1"/>
  <c r="C1348" i="15"/>
  <c r="H1348" i="15" s="1"/>
  <c r="D675" i="14" s="1"/>
  <c r="B1348" i="15"/>
  <c r="D1347" i="15"/>
  <c r="I1347" i="15" s="1"/>
  <c r="E674" i="14" s="1"/>
  <c r="C1347" i="15"/>
  <c r="B1347" i="15"/>
  <c r="G1348" i="15" s="1"/>
  <c r="C675" i="14" s="1"/>
  <c r="D1346" i="15"/>
  <c r="I1346" i="15" s="1"/>
  <c r="E673" i="14" s="1"/>
  <c r="C1346" i="15"/>
  <c r="H1346" i="15" s="1"/>
  <c r="D673" i="14" s="1"/>
  <c r="B1346" i="15"/>
  <c r="D1345" i="15"/>
  <c r="I1345" i="15" s="1"/>
  <c r="E672" i="14" s="1"/>
  <c r="C1345" i="15"/>
  <c r="B1345" i="15"/>
  <c r="G1346" i="15" s="1"/>
  <c r="C673" i="14" s="1"/>
  <c r="D1344" i="15"/>
  <c r="I1344" i="15" s="1"/>
  <c r="E671" i="14" s="1"/>
  <c r="C1344" i="15"/>
  <c r="H1344" i="15" s="1"/>
  <c r="D671" i="14" s="1"/>
  <c r="B1344" i="15"/>
  <c r="D1343" i="15"/>
  <c r="I1343" i="15" s="1"/>
  <c r="E670" i="14" s="1"/>
  <c r="C1343" i="15"/>
  <c r="B1343" i="15"/>
  <c r="G1344" i="15" s="1"/>
  <c r="C671" i="14" s="1"/>
  <c r="D1342" i="15"/>
  <c r="I1342" i="15" s="1"/>
  <c r="E669" i="14" s="1"/>
  <c r="C1342" i="15"/>
  <c r="H1342" i="15" s="1"/>
  <c r="D669" i="14" s="1"/>
  <c r="B1342" i="15"/>
  <c r="D1341" i="15"/>
  <c r="I1341" i="15" s="1"/>
  <c r="E668" i="14" s="1"/>
  <c r="C1341" i="15"/>
  <c r="B1341" i="15"/>
  <c r="G1342" i="15" s="1"/>
  <c r="C669" i="14" s="1"/>
  <c r="D1340" i="15"/>
  <c r="I1340" i="15" s="1"/>
  <c r="E667" i="14" s="1"/>
  <c r="C1340" i="15"/>
  <c r="H1340" i="15" s="1"/>
  <c r="D667" i="14" s="1"/>
  <c r="B1340" i="15"/>
  <c r="D1339" i="15"/>
  <c r="I1339" i="15" s="1"/>
  <c r="E666" i="14" s="1"/>
  <c r="C1339" i="15"/>
  <c r="B1339" i="15"/>
  <c r="G1340" i="15" s="1"/>
  <c r="C667" i="14" s="1"/>
  <c r="D1338" i="15"/>
  <c r="I1338" i="15" s="1"/>
  <c r="E665" i="14" s="1"/>
  <c r="C1338" i="15"/>
  <c r="H1338" i="15" s="1"/>
  <c r="D665" i="14" s="1"/>
  <c r="B1338" i="15"/>
  <c r="D1337" i="15"/>
  <c r="I1337" i="15" s="1"/>
  <c r="E664" i="14" s="1"/>
  <c r="C1337" i="15"/>
  <c r="B1337" i="15"/>
  <c r="G1338" i="15" s="1"/>
  <c r="C665" i="14" s="1"/>
  <c r="D1336" i="15"/>
  <c r="I1336" i="15" s="1"/>
  <c r="E663" i="14" s="1"/>
  <c r="C1336" i="15"/>
  <c r="H1336" i="15" s="1"/>
  <c r="D663" i="14" s="1"/>
  <c r="B1336" i="15"/>
  <c r="D1335" i="15"/>
  <c r="I1335" i="15" s="1"/>
  <c r="E662" i="14" s="1"/>
  <c r="C1335" i="15"/>
  <c r="B1335" i="15"/>
  <c r="G1336" i="15" s="1"/>
  <c r="C663" i="14" s="1"/>
  <c r="D1334" i="15"/>
  <c r="I1334" i="15" s="1"/>
  <c r="E661" i="14" s="1"/>
  <c r="C1334" i="15"/>
  <c r="H1334" i="15" s="1"/>
  <c r="D661" i="14" s="1"/>
  <c r="B1334" i="15"/>
  <c r="D1333" i="15"/>
  <c r="I1333" i="15" s="1"/>
  <c r="E660" i="14" s="1"/>
  <c r="C1333" i="15"/>
  <c r="B1333" i="15"/>
  <c r="G1334" i="15" s="1"/>
  <c r="C661" i="14" s="1"/>
  <c r="D1332" i="15"/>
  <c r="I1332" i="15" s="1"/>
  <c r="E659" i="14" s="1"/>
  <c r="C1332" i="15"/>
  <c r="H1332" i="15" s="1"/>
  <c r="D659" i="14" s="1"/>
  <c r="B1332" i="15"/>
  <c r="D1331" i="15"/>
  <c r="C1331" i="15"/>
  <c r="B1331" i="15"/>
  <c r="G1332" i="15" s="1"/>
  <c r="C659" i="14" s="1"/>
  <c r="D1330" i="15"/>
  <c r="C1330" i="15"/>
  <c r="B1330" i="15"/>
  <c r="D1329" i="15"/>
  <c r="C1329" i="15"/>
  <c r="H1329" i="15" s="1"/>
  <c r="D656" i="14" s="1"/>
  <c r="B1329" i="15"/>
  <c r="D1328" i="15"/>
  <c r="C1328" i="15"/>
  <c r="H1328" i="15" s="1"/>
  <c r="D655" i="14" s="1"/>
  <c r="B1328" i="15"/>
  <c r="D1327" i="15"/>
  <c r="C1327" i="15"/>
  <c r="H1327" i="15" s="1"/>
  <c r="D654" i="14" s="1"/>
  <c r="B1327" i="15"/>
  <c r="D1326" i="15"/>
  <c r="C1326" i="15"/>
  <c r="H1326" i="15" s="1"/>
  <c r="D653" i="14" s="1"/>
  <c r="B1326" i="15"/>
  <c r="D1325" i="15"/>
  <c r="C1325" i="15"/>
  <c r="H1325" i="15" s="1"/>
  <c r="D652" i="14" s="1"/>
  <c r="B1325" i="15"/>
  <c r="D1324" i="15"/>
  <c r="C1324" i="15"/>
  <c r="H1324" i="15" s="1"/>
  <c r="D651" i="14" s="1"/>
  <c r="B1324" i="15"/>
  <c r="D1323" i="15"/>
  <c r="C1323" i="15"/>
  <c r="H1323" i="15" s="1"/>
  <c r="D650" i="14" s="1"/>
  <c r="B1323" i="15"/>
  <c r="D1322" i="15"/>
  <c r="C1322" i="15"/>
  <c r="H1322" i="15" s="1"/>
  <c r="D649" i="14" s="1"/>
  <c r="B1322" i="15"/>
  <c r="D1321" i="15"/>
  <c r="C1321" i="15"/>
  <c r="H1321" i="15" s="1"/>
  <c r="D648" i="14" s="1"/>
  <c r="B1321" i="15"/>
  <c r="D1320" i="15"/>
  <c r="C1320" i="15"/>
  <c r="H1320" i="15" s="1"/>
  <c r="D647" i="14" s="1"/>
  <c r="B1320" i="15"/>
  <c r="D1319" i="15"/>
  <c r="C1319" i="15"/>
  <c r="H1319" i="15" s="1"/>
  <c r="D646" i="14" s="1"/>
  <c r="B1319" i="15"/>
  <c r="D1318" i="15"/>
  <c r="C1318" i="15"/>
  <c r="H1318" i="15" s="1"/>
  <c r="D645" i="14" s="1"/>
  <c r="B1318" i="15"/>
  <c r="D1317" i="15"/>
  <c r="C1317" i="15"/>
  <c r="H1317" i="15" s="1"/>
  <c r="D644" i="14" s="1"/>
  <c r="B1317" i="15"/>
  <c r="D1316" i="15"/>
  <c r="C1316" i="15"/>
  <c r="H1316" i="15" s="1"/>
  <c r="D643" i="14" s="1"/>
  <c r="B1316" i="15"/>
  <c r="D1315" i="15"/>
  <c r="C1315" i="15"/>
  <c r="H1315" i="15" s="1"/>
  <c r="D642" i="14" s="1"/>
  <c r="B1315" i="15"/>
  <c r="D1314" i="15"/>
  <c r="C1314" i="15"/>
  <c r="H1314" i="15" s="1"/>
  <c r="D641" i="14" s="1"/>
  <c r="B1314" i="15"/>
  <c r="D1313" i="15"/>
  <c r="C1313" i="15"/>
  <c r="H1313" i="15" s="1"/>
  <c r="D640" i="14" s="1"/>
  <c r="B1313" i="15"/>
  <c r="D1312" i="15"/>
  <c r="C1312" i="15"/>
  <c r="H1312" i="15" s="1"/>
  <c r="D639" i="14" s="1"/>
  <c r="B1312" i="15"/>
  <c r="D1311" i="15"/>
  <c r="C1311" i="15"/>
  <c r="H1311" i="15" s="1"/>
  <c r="D638" i="14" s="1"/>
  <c r="B1311" i="15"/>
  <c r="D1310" i="15"/>
  <c r="C1310" i="15"/>
  <c r="H1310" i="15" s="1"/>
  <c r="D637" i="14" s="1"/>
  <c r="B1310" i="15"/>
  <c r="D1309" i="15"/>
  <c r="C1309" i="15"/>
  <c r="H1309" i="15" s="1"/>
  <c r="D636" i="14" s="1"/>
  <c r="B1309" i="15"/>
  <c r="D1308" i="15"/>
  <c r="C1308" i="15"/>
  <c r="H1308" i="15" s="1"/>
  <c r="D635" i="14" s="1"/>
  <c r="B1308" i="15"/>
  <c r="D1307" i="15"/>
  <c r="C1307" i="15"/>
  <c r="H1307" i="15" s="1"/>
  <c r="D634" i="14" s="1"/>
  <c r="B1307" i="15"/>
  <c r="D1306" i="15"/>
  <c r="C1306" i="15"/>
  <c r="H1306" i="15" s="1"/>
  <c r="D633" i="14" s="1"/>
  <c r="B1306" i="15"/>
  <c r="D1305" i="15"/>
  <c r="C1305" i="15"/>
  <c r="H1305" i="15" s="1"/>
  <c r="D632" i="14" s="1"/>
  <c r="B1305" i="15"/>
  <c r="D1304" i="15"/>
  <c r="C1304" i="15"/>
  <c r="H1304" i="15" s="1"/>
  <c r="D631" i="14" s="1"/>
  <c r="B1304" i="15"/>
  <c r="D1303" i="15"/>
  <c r="C1303" i="15"/>
  <c r="H1303" i="15" s="1"/>
  <c r="D630" i="14" s="1"/>
  <c r="B1303" i="15"/>
  <c r="D1302" i="15"/>
  <c r="C1302" i="15"/>
  <c r="H1302" i="15" s="1"/>
  <c r="D629" i="14" s="1"/>
  <c r="B1302" i="15"/>
  <c r="D1301" i="15"/>
  <c r="C1301" i="15"/>
  <c r="H1301" i="15" s="1"/>
  <c r="D628" i="14" s="1"/>
  <c r="B1301" i="15"/>
  <c r="D1300" i="15"/>
  <c r="C1300" i="15"/>
  <c r="H1300" i="15" s="1"/>
  <c r="D627" i="14" s="1"/>
  <c r="B1300" i="15"/>
  <c r="D1299" i="15"/>
  <c r="C1299" i="15"/>
  <c r="H1299" i="15" s="1"/>
  <c r="D626" i="14" s="1"/>
  <c r="B1299" i="15"/>
  <c r="D1298" i="15"/>
  <c r="C1298" i="15"/>
  <c r="H1298" i="15" s="1"/>
  <c r="D625" i="14" s="1"/>
  <c r="B1298" i="15"/>
  <c r="D1297" i="15"/>
  <c r="C1297" i="15"/>
  <c r="H1297" i="15" s="1"/>
  <c r="D624" i="14" s="1"/>
  <c r="B1297" i="15"/>
  <c r="D1296" i="15"/>
  <c r="C1296" i="15"/>
  <c r="H1296" i="15" s="1"/>
  <c r="D623" i="14" s="1"/>
  <c r="B1296" i="15"/>
  <c r="D1295" i="15"/>
  <c r="C1295" i="15"/>
  <c r="H1295" i="15" s="1"/>
  <c r="D622" i="14" s="1"/>
  <c r="B1295" i="15"/>
  <c r="D1294" i="15"/>
  <c r="C1294" i="15"/>
  <c r="H1294" i="15" s="1"/>
  <c r="D621" i="14" s="1"/>
  <c r="B1294" i="15"/>
  <c r="D1293" i="15"/>
  <c r="C1293" i="15"/>
  <c r="H1293" i="15" s="1"/>
  <c r="D620" i="14" s="1"/>
  <c r="B1293" i="15"/>
  <c r="D1292" i="15"/>
  <c r="C1292" i="15"/>
  <c r="H1292" i="15" s="1"/>
  <c r="D619" i="14" s="1"/>
  <c r="B1292" i="15"/>
  <c r="D1291" i="15"/>
  <c r="C1291" i="15"/>
  <c r="H1291" i="15" s="1"/>
  <c r="D618" i="14" s="1"/>
  <c r="B1291" i="15"/>
  <c r="D1290" i="15"/>
  <c r="C1290" i="15"/>
  <c r="H1290" i="15" s="1"/>
  <c r="D617" i="14" s="1"/>
  <c r="B1290" i="15"/>
  <c r="D1289" i="15"/>
  <c r="C1289" i="15"/>
  <c r="H1289" i="15" s="1"/>
  <c r="D616" i="14" s="1"/>
  <c r="B1289" i="15"/>
  <c r="D1288" i="15"/>
  <c r="C1288" i="15"/>
  <c r="H1288" i="15" s="1"/>
  <c r="D615" i="14" s="1"/>
  <c r="B1288" i="15"/>
  <c r="D1287" i="15"/>
  <c r="C1287" i="15"/>
  <c r="H1287" i="15" s="1"/>
  <c r="D614" i="14" s="1"/>
  <c r="B1287" i="15"/>
  <c r="D1286" i="15"/>
  <c r="C1286" i="15"/>
  <c r="H1286" i="15" s="1"/>
  <c r="D613" i="14" s="1"/>
  <c r="B1286" i="15"/>
  <c r="D1285" i="15"/>
  <c r="C1285" i="15"/>
  <c r="H1285" i="15" s="1"/>
  <c r="D612" i="14" s="1"/>
  <c r="B1285" i="15"/>
  <c r="D1284" i="15"/>
  <c r="C1284" i="15"/>
  <c r="H1284" i="15" s="1"/>
  <c r="D611" i="14" s="1"/>
  <c r="B1284" i="15"/>
  <c r="D1283" i="15"/>
  <c r="C1283" i="15"/>
  <c r="H1283" i="15" s="1"/>
  <c r="D610" i="14" s="1"/>
  <c r="B1283" i="15"/>
  <c r="D1282" i="15"/>
  <c r="C1282" i="15"/>
  <c r="H1282" i="15" s="1"/>
  <c r="D609" i="14" s="1"/>
  <c r="B1282" i="15"/>
  <c r="D1281" i="15"/>
  <c r="C1281" i="15"/>
  <c r="H1281" i="15" s="1"/>
  <c r="D608" i="14" s="1"/>
  <c r="B1281" i="15"/>
  <c r="D1280" i="15"/>
  <c r="C1280" i="15"/>
  <c r="H1280" i="15" s="1"/>
  <c r="D607" i="14" s="1"/>
  <c r="B1280" i="15"/>
  <c r="D1279" i="15"/>
  <c r="C1279" i="15"/>
  <c r="H1279" i="15" s="1"/>
  <c r="D606" i="14" s="1"/>
  <c r="B1279" i="15"/>
  <c r="D1278" i="15"/>
  <c r="C1278" i="15"/>
  <c r="H1278" i="15" s="1"/>
  <c r="D605" i="14" s="1"/>
  <c r="B1278" i="15"/>
  <c r="D1277" i="15"/>
  <c r="C1277" i="15"/>
  <c r="H1277" i="15" s="1"/>
  <c r="D604" i="14" s="1"/>
  <c r="B1277" i="15"/>
  <c r="D1276" i="15"/>
  <c r="C1276" i="15"/>
  <c r="H1276" i="15" s="1"/>
  <c r="D603" i="14" s="1"/>
  <c r="B1276" i="15"/>
  <c r="D1275" i="15"/>
  <c r="C1275" i="15"/>
  <c r="H1275" i="15" s="1"/>
  <c r="D602" i="14" s="1"/>
  <c r="B1275" i="15"/>
  <c r="D1274" i="15"/>
  <c r="C1274" i="15"/>
  <c r="H1274" i="15" s="1"/>
  <c r="D601" i="14" s="1"/>
  <c r="B1274" i="15"/>
  <c r="D1273" i="15"/>
  <c r="C1273" i="15"/>
  <c r="H1273" i="15" s="1"/>
  <c r="D600" i="14" s="1"/>
  <c r="B1273" i="15"/>
  <c r="D1272" i="15"/>
  <c r="C1272" i="15"/>
  <c r="H1272" i="15" s="1"/>
  <c r="D599" i="14" s="1"/>
  <c r="B1272" i="15"/>
  <c r="D1271" i="15"/>
  <c r="C1271" i="15"/>
  <c r="H1271" i="15" s="1"/>
  <c r="D598" i="14" s="1"/>
  <c r="B1271" i="15"/>
  <c r="D1270" i="15"/>
  <c r="C1270" i="15"/>
  <c r="H1270" i="15" s="1"/>
  <c r="D597" i="14" s="1"/>
  <c r="B1270" i="15"/>
  <c r="D1269" i="15"/>
  <c r="C1269" i="15"/>
  <c r="H1269" i="15" s="1"/>
  <c r="D596" i="14" s="1"/>
  <c r="B1269" i="15"/>
  <c r="D1268" i="15"/>
  <c r="C1268" i="15"/>
  <c r="H1268" i="15" s="1"/>
  <c r="D595" i="14" s="1"/>
  <c r="B1268" i="15"/>
  <c r="D1267" i="15"/>
  <c r="C1267" i="15"/>
  <c r="H1267" i="15" s="1"/>
  <c r="D594" i="14" s="1"/>
  <c r="B1267" i="15"/>
  <c r="D1266" i="15"/>
  <c r="C1266" i="15"/>
  <c r="H1266" i="15" s="1"/>
  <c r="D593" i="14" s="1"/>
  <c r="B1266" i="15"/>
  <c r="D1265" i="15"/>
  <c r="C1265" i="15"/>
  <c r="H1265" i="15" s="1"/>
  <c r="D592" i="14" s="1"/>
  <c r="B1265" i="15"/>
  <c r="D1264" i="15"/>
  <c r="C1264" i="15"/>
  <c r="H1264" i="15" s="1"/>
  <c r="D591" i="14" s="1"/>
  <c r="B1264" i="15"/>
  <c r="D1263" i="15"/>
  <c r="C1263" i="15"/>
  <c r="H1263" i="15" s="1"/>
  <c r="D590" i="14" s="1"/>
  <c r="B1263" i="15"/>
  <c r="D1262" i="15"/>
  <c r="C1262" i="15"/>
  <c r="H1262" i="15" s="1"/>
  <c r="D589" i="14" s="1"/>
  <c r="B1262" i="15"/>
  <c r="D1261" i="15"/>
  <c r="C1261" i="15"/>
  <c r="H1261" i="15" s="1"/>
  <c r="D588" i="14" s="1"/>
  <c r="B1261" i="15"/>
  <c r="D1260" i="15"/>
  <c r="C1260" i="15"/>
  <c r="H1260" i="15" s="1"/>
  <c r="D587" i="14" s="1"/>
  <c r="B1260" i="15"/>
  <c r="D1259" i="15"/>
  <c r="C1259" i="15"/>
  <c r="H1259" i="15" s="1"/>
  <c r="D586" i="14" s="1"/>
  <c r="B1259" i="15"/>
  <c r="D1258" i="15"/>
  <c r="C1258" i="15"/>
  <c r="H1258" i="15" s="1"/>
  <c r="D585" i="14" s="1"/>
  <c r="B1258" i="15"/>
  <c r="D1257" i="15"/>
  <c r="C1257" i="15"/>
  <c r="H1257" i="15" s="1"/>
  <c r="D584" i="14" s="1"/>
  <c r="B1257" i="15"/>
  <c r="D1256" i="15"/>
  <c r="C1256" i="15"/>
  <c r="H1256" i="15" s="1"/>
  <c r="D583" i="14" s="1"/>
  <c r="B1256" i="15"/>
  <c r="D1255" i="15"/>
  <c r="C1255" i="15"/>
  <c r="H1255" i="15" s="1"/>
  <c r="D582" i="14" s="1"/>
  <c r="B1255" i="15"/>
  <c r="D1254" i="15"/>
  <c r="C1254" i="15"/>
  <c r="H1254" i="15" s="1"/>
  <c r="D581" i="14" s="1"/>
  <c r="B1254" i="15"/>
  <c r="D1253" i="15"/>
  <c r="C1253" i="15"/>
  <c r="H1253" i="15" s="1"/>
  <c r="D580" i="14" s="1"/>
  <c r="B1253" i="15"/>
  <c r="D1252" i="15"/>
  <c r="C1252" i="15"/>
  <c r="H1252" i="15" s="1"/>
  <c r="D579" i="14" s="1"/>
  <c r="B1252" i="15"/>
  <c r="D1251" i="15"/>
  <c r="C1251" i="15"/>
  <c r="H1251" i="15" s="1"/>
  <c r="D578" i="14" s="1"/>
  <c r="B1251" i="15"/>
  <c r="D1250" i="15"/>
  <c r="C1250" i="15"/>
  <c r="H1250" i="15" s="1"/>
  <c r="D577" i="14" s="1"/>
  <c r="B1250" i="15"/>
  <c r="D1249" i="15"/>
  <c r="C1249" i="15"/>
  <c r="H1249" i="15" s="1"/>
  <c r="D576" i="14" s="1"/>
  <c r="B1249" i="15"/>
  <c r="D1248" i="15"/>
  <c r="C1248" i="15"/>
  <c r="H1248" i="15" s="1"/>
  <c r="D575" i="14" s="1"/>
  <c r="B1248" i="15"/>
  <c r="D1247" i="15"/>
  <c r="C1247" i="15"/>
  <c r="H1247" i="15" s="1"/>
  <c r="D574" i="14" s="1"/>
  <c r="B1247" i="15"/>
  <c r="D1246" i="15"/>
  <c r="C1246" i="15"/>
  <c r="H1246" i="15" s="1"/>
  <c r="D573" i="14" s="1"/>
  <c r="B1246" i="15"/>
  <c r="D1245" i="15"/>
  <c r="C1245" i="15"/>
  <c r="H1245" i="15" s="1"/>
  <c r="D572" i="14" s="1"/>
  <c r="B1245" i="15"/>
  <c r="D1244" i="15"/>
  <c r="C1244" i="15"/>
  <c r="H1244" i="15" s="1"/>
  <c r="D571" i="14" s="1"/>
  <c r="B1244" i="15"/>
  <c r="D1243" i="15"/>
  <c r="C1243" i="15"/>
  <c r="H1243" i="15" s="1"/>
  <c r="D570" i="14" s="1"/>
  <c r="B1243" i="15"/>
  <c r="D1242" i="15"/>
  <c r="C1242" i="15"/>
  <c r="H1242" i="15" s="1"/>
  <c r="D569" i="14" s="1"/>
  <c r="B1242" i="15"/>
  <c r="D1241" i="15"/>
  <c r="C1241" i="15"/>
  <c r="H1241" i="15" s="1"/>
  <c r="D568" i="14" s="1"/>
  <c r="B1241" i="15"/>
  <c r="D1240" i="15"/>
  <c r="C1240" i="15"/>
  <c r="H1240" i="15" s="1"/>
  <c r="D567" i="14" s="1"/>
  <c r="B1240" i="15"/>
  <c r="D1239" i="15"/>
  <c r="C1239" i="15"/>
  <c r="H1239" i="15" s="1"/>
  <c r="D566" i="14" s="1"/>
  <c r="B1239" i="15"/>
  <c r="D1238" i="15"/>
  <c r="C1238" i="15"/>
  <c r="H1238" i="15" s="1"/>
  <c r="D565" i="14" s="1"/>
  <c r="B1238" i="15"/>
  <c r="D1237" i="15"/>
  <c r="C1237" i="15"/>
  <c r="H1237" i="15" s="1"/>
  <c r="D564" i="14" s="1"/>
  <c r="B1237" i="15"/>
  <c r="D1236" i="15"/>
  <c r="C1236" i="15"/>
  <c r="H1236" i="15" s="1"/>
  <c r="D563" i="14" s="1"/>
  <c r="B1236" i="15"/>
  <c r="D1235" i="15"/>
  <c r="C1235" i="15"/>
  <c r="H1235" i="15" s="1"/>
  <c r="D562" i="14" s="1"/>
  <c r="B1235" i="15"/>
  <c r="D1234" i="15"/>
  <c r="C1234" i="15"/>
  <c r="H1234" i="15" s="1"/>
  <c r="D561" i="14" s="1"/>
  <c r="B1234" i="15"/>
  <c r="D1233" i="15"/>
  <c r="C1233" i="15"/>
  <c r="H1233" i="15" s="1"/>
  <c r="D560" i="14" s="1"/>
  <c r="B1233" i="15"/>
  <c r="D1232" i="15"/>
  <c r="C1232" i="15"/>
  <c r="H1232" i="15" s="1"/>
  <c r="D559" i="14" s="1"/>
  <c r="B1232" i="15"/>
  <c r="D1231" i="15"/>
  <c r="C1231" i="15"/>
  <c r="H1231" i="15" s="1"/>
  <c r="D558" i="14" s="1"/>
  <c r="B1231" i="15"/>
  <c r="D1230" i="15"/>
  <c r="C1230" i="15"/>
  <c r="H1230" i="15" s="1"/>
  <c r="D557" i="14" s="1"/>
  <c r="B1230" i="15"/>
  <c r="D1229" i="15"/>
  <c r="C1229" i="15"/>
  <c r="H1229" i="15" s="1"/>
  <c r="D556" i="14" s="1"/>
  <c r="B1229" i="15"/>
  <c r="D1228" i="15"/>
  <c r="C1228" i="15"/>
  <c r="H1228" i="15" s="1"/>
  <c r="D555" i="14" s="1"/>
  <c r="B1228" i="15"/>
  <c r="D1227" i="15"/>
  <c r="C1227" i="15"/>
  <c r="H1227" i="15" s="1"/>
  <c r="D554" i="14" s="1"/>
  <c r="B1227" i="15"/>
  <c r="D1226" i="15"/>
  <c r="C1226" i="15"/>
  <c r="H1226" i="15" s="1"/>
  <c r="D553" i="14" s="1"/>
  <c r="B1226" i="15"/>
  <c r="D1225" i="15"/>
  <c r="C1225" i="15"/>
  <c r="H1225" i="15" s="1"/>
  <c r="D552" i="14" s="1"/>
  <c r="B1225" i="15"/>
  <c r="D1224" i="15"/>
  <c r="C1224" i="15"/>
  <c r="H1224" i="15" s="1"/>
  <c r="D551" i="14" s="1"/>
  <c r="B1224" i="15"/>
  <c r="D1223" i="15"/>
  <c r="C1223" i="15"/>
  <c r="H1223" i="15" s="1"/>
  <c r="D550" i="14" s="1"/>
  <c r="B1223" i="15"/>
  <c r="D1222" i="15"/>
  <c r="C1222" i="15"/>
  <c r="H1222" i="15" s="1"/>
  <c r="D549" i="14" s="1"/>
  <c r="B1222" i="15"/>
  <c r="D1221" i="15"/>
  <c r="C1221" i="15"/>
  <c r="H1221" i="15" s="1"/>
  <c r="D548" i="14" s="1"/>
  <c r="B1221" i="15"/>
  <c r="D1220" i="15"/>
  <c r="C1220" i="15"/>
  <c r="H1220" i="15" s="1"/>
  <c r="D547" i="14" s="1"/>
  <c r="B1220" i="15"/>
  <c r="D1219" i="15"/>
  <c r="C1219" i="15"/>
  <c r="H1219" i="15" s="1"/>
  <c r="D546" i="14" s="1"/>
  <c r="B1219" i="15"/>
  <c r="D1218" i="15"/>
  <c r="C1218" i="15"/>
  <c r="H1218" i="15" s="1"/>
  <c r="D545" i="14" s="1"/>
  <c r="B1218" i="15"/>
  <c r="D1217" i="15"/>
  <c r="C1217" i="15"/>
  <c r="H1217" i="15" s="1"/>
  <c r="D544" i="14" s="1"/>
  <c r="B1217" i="15"/>
  <c r="D1216" i="15"/>
  <c r="C1216" i="15"/>
  <c r="H1216" i="15" s="1"/>
  <c r="D543" i="14" s="1"/>
  <c r="B1216" i="15"/>
  <c r="D1215" i="15"/>
  <c r="C1215" i="15"/>
  <c r="H1215" i="15" s="1"/>
  <c r="D542" i="14" s="1"/>
  <c r="B1215" i="15"/>
  <c r="D1214" i="15"/>
  <c r="C1214" i="15"/>
  <c r="H1214" i="15" s="1"/>
  <c r="D541" i="14" s="1"/>
  <c r="B1214" i="15"/>
  <c r="D1213" i="15"/>
  <c r="C1213" i="15"/>
  <c r="H1213" i="15" s="1"/>
  <c r="D540" i="14" s="1"/>
  <c r="B1213" i="15"/>
  <c r="D1212" i="15"/>
  <c r="C1212" i="15"/>
  <c r="H1212" i="15" s="1"/>
  <c r="D539" i="14" s="1"/>
  <c r="B1212" i="15"/>
  <c r="D1211" i="15"/>
  <c r="C1211" i="15"/>
  <c r="H1211" i="15" s="1"/>
  <c r="D538" i="14" s="1"/>
  <c r="B1211" i="15"/>
  <c r="D1210" i="15"/>
  <c r="C1210" i="15"/>
  <c r="H1210" i="15" s="1"/>
  <c r="D537" i="14" s="1"/>
  <c r="B1210" i="15"/>
  <c r="D1209" i="15"/>
  <c r="C1209" i="15"/>
  <c r="H1209" i="15" s="1"/>
  <c r="D536" i="14" s="1"/>
  <c r="B1209" i="15"/>
  <c r="D1208" i="15"/>
  <c r="C1208" i="15"/>
  <c r="H1208" i="15" s="1"/>
  <c r="D535" i="14" s="1"/>
  <c r="B1208" i="15"/>
  <c r="D1207" i="15"/>
  <c r="C1207" i="15"/>
  <c r="H1207" i="15" s="1"/>
  <c r="D534" i="14" s="1"/>
  <c r="B1207" i="15"/>
  <c r="D1206" i="15"/>
  <c r="C1206" i="15"/>
  <c r="H1206" i="15" s="1"/>
  <c r="D533" i="14" s="1"/>
  <c r="B1206" i="15"/>
  <c r="D1205" i="15"/>
  <c r="C1205" i="15"/>
  <c r="H1205" i="15" s="1"/>
  <c r="D532" i="14" s="1"/>
  <c r="B1205" i="15"/>
  <c r="D1204" i="15"/>
  <c r="C1204" i="15"/>
  <c r="H1204" i="15" s="1"/>
  <c r="D531" i="14" s="1"/>
  <c r="B1204" i="15"/>
  <c r="D1203" i="15"/>
  <c r="C1203" i="15"/>
  <c r="H1203" i="15" s="1"/>
  <c r="D530" i="14" s="1"/>
  <c r="B1203" i="15"/>
  <c r="D1202" i="15"/>
  <c r="C1202" i="15"/>
  <c r="H1202" i="15" s="1"/>
  <c r="D529" i="14" s="1"/>
  <c r="B1202" i="15"/>
  <c r="D1201" i="15"/>
  <c r="C1201" i="15"/>
  <c r="H1201" i="15" s="1"/>
  <c r="D528" i="14" s="1"/>
  <c r="B1201" i="15"/>
  <c r="D1200" i="15"/>
  <c r="I1200" i="15" s="1"/>
  <c r="E527" i="14" s="1"/>
  <c r="C1200" i="15"/>
  <c r="B1200" i="15"/>
  <c r="G1200" i="15" s="1"/>
  <c r="C527" i="14" s="1"/>
  <c r="D1199" i="15"/>
  <c r="C1199" i="15"/>
  <c r="H1200" i="15" s="1"/>
  <c r="D527" i="14" s="1"/>
  <c r="B1199" i="15"/>
  <c r="G1199" i="15" s="1"/>
  <c r="C526" i="14" s="1"/>
  <c r="G1198" i="15"/>
  <c r="C525" i="14" s="1"/>
  <c r="D1198" i="15"/>
  <c r="C1198" i="15"/>
  <c r="H1198" i="15" s="1"/>
  <c r="D525" i="14" s="1"/>
  <c r="B1198" i="15"/>
  <c r="I1197" i="15"/>
  <c r="E524" i="14" s="1"/>
  <c r="D1197" i="15"/>
  <c r="C1197" i="15"/>
  <c r="B1197" i="15"/>
  <c r="G1197" i="15" s="1"/>
  <c r="C524" i="14" s="1"/>
  <c r="G1196" i="15"/>
  <c r="C523" i="14" s="1"/>
  <c r="D1196" i="15"/>
  <c r="C1196" i="15"/>
  <c r="H1196" i="15" s="1"/>
  <c r="D523" i="14" s="1"/>
  <c r="B1196" i="15"/>
  <c r="I1195" i="15"/>
  <c r="E522" i="14" s="1"/>
  <c r="D1195" i="15"/>
  <c r="C1195" i="15"/>
  <c r="B1195" i="15"/>
  <c r="G1195" i="15" s="1"/>
  <c r="C522" i="14" s="1"/>
  <c r="G1194" i="15"/>
  <c r="C521" i="14" s="1"/>
  <c r="D1194" i="15"/>
  <c r="C1194" i="15"/>
  <c r="H1194" i="15" s="1"/>
  <c r="D521" i="14" s="1"/>
  <c r="B1194" i="15"/>
  <c r="I1193" i="15"/>
  <c r="E520" i="14" s="1"/>
  <c r="D1193" i="15"/>
  <c r="C1193" i="15"/>
  <c r="B1193" i="15"/>
  <c r="G1193" i="15" s="1"/>
  <c r="C520" i="14" s="1"/>
  <c r="G1192" i="15"/>
  <c r="C519" i="14" s="1"/>
  <c r="D1192" i="15"/>
  <c r="C1192" i="15"/>
  <c r="H1192" i="15" s="1"/>
  <c r="D519" i="14" s="1"/>
  <c r="B1192" i="15"/>
  <c r="I1191" i="15"/>
  <c r="E518" i="14" s="1"/>
  <c r="D1191" i="15"/>
  <c r="C1191" i="15"/>
  <c r="B1191" i="15"/>
  <c r="G1191" i="15" s="1"/>
  <c r="C518" i="14" s="1"/>
  <c r="G1190" i="15"/>
  <c r="C517" i="14" s="1"/>
  <c r="D1190" i="15"/>
  <c r="C1190" i="15"/>
  <c r="H1190" i="15" s="1"/>
  <c r="D517" i="14" s="1"/>
  <c r="B1190" i="15"/>
  <c r="I1189" i="15"/>
  <c r="E516" i="14" s="1"/>
  <c r="D1189" i="15"/>
  <c r="C1189" i="15"/>
  <c r="B1189" i="15"/>
  <c r="G1189" i="15" s="1"/>
  <c r="C516" i="14" s="1"/>
  <c r="G1188" i="15"/>
  <c r="C515" i="14" s="1"/>
  <c r="D1188" i="15"/>
  <c r="C1188" i="15"/>
  <c r="H1188" i="15" s="1"/>
  <c r="D515" i="14" s="1"/>
  <c r="B1188" i="15"/>
  <c r="I1187" i="15"/>
  <c r="E514" i="14" s="1"/>
  <c r="D1187" i="15"/>
  <c r="C1187" i="15"/>
  <c r="B1187" i="15"/>
  <c r="G1187" i="15" s="1"/>
  <c r="C514" i="14" s="1"/>
  <c r="G1186" i="15"/>
  <c r="C513" i="14" s="1"/>
  <c r="D1186" i="15"/>
  <c r="C1186" i="15"/>
  <c r="H1186" i="15" s="1"/>
  <c r="D513" i="14" s="1"/>
  <c r="B1186" i="15"/>
  <c r="I1185" i="15"/>
  <c r="E512" i="14" s="1"/>
  <c r="D1185" i="15"/>
  <c r="C1185" i="15"/>
  <c r="B1185" i="15"/>
  <c r="G1185" i="15" s="1"/>
  <c r="C512" i="14" s="1"/>
  <c r="G1184" i="15"/>
  <c r="C511" i="14" s="1"/>
  <c r="D1184" i="15"/>
  <c r="C1184" i="15"/>
  <c r="H1184" i="15" s="1"/>
  <c r="D511" i="14" s="1"/>
  <c r="B1184" i="15"/>
  <c r="I1183" i="15"/>
  <c r="E510" i="14" s="1"/>
  <c r="D1183" i="15"/>
  <c r="C1183" i="15"/>
  <c r="B1183" i="15"/>
  <c r="D1182" i="15"/>
  <c r="C1182" i="15"/>
  <c r="H1182" i="15" s="1"/>
  <c r="D509" i="14" s="1"/>
  <c r="B1182" i="15"/>
  <c r="D1181" i="15"/>
  <c r="I1181" i="15" s="1"/>
  <c r="E508" i="14" s="1"/>
  <c r="C1181" i="15"/>
  <c r="B1181" i="15"/>
  <c r="G1181" i="15" s="1"/>
  <c r="C508" i="14" s="1"/>
  <c r="D1180" i="15"/>
  <c r="I1180" i="15" s="1"/>
  <c r="E507" i="14" s="1"/>
  <c r="C1180" i="15"/>
  <c r="H1180" i="15" s="1"/>
  <c r="D507" i="14" s="1"/>
  <c r="B1180" i="15"/>
  <c r="D1179" i="15"/>
  <c r="I1179" i="15" s="1"/>
  <c r="E506" i="14" s="1"/>
  <c r="C1179" i="15"/>
  <c r="B1179" i="15"/>
  <c r="G1179" i="15" s="1"/>
  <c r="C506" i="14" s="1"/>
  <c r="D1178" i="15"/>
  <c r="I1178" i="15" s="1"/>
  <c r="E505" i="14" s="1"/>
  <c r="C1178" i="15"/>
  <c r="H1178" i="15" s="1"/>
  <c r="D505" i="14" s="1"/>
  <c r="B1178" i="15"/>
  <c r="D1177" i="15"/>
  <c r="I1177" i="15" s="1"/>
  <c r="E504" i="14" s="1"/>
  <c r="C1177" i="15"/>
  <c r="B1177" i="15"/>
  <c r="G1177" i="15" s="1"/>
  <c r="C504" i="14" s="1"/>
  <c r="D1176" i="15"/>
  <c r="I1176" i="15" s="1"/>
  <c r="E503" i="14" s="1"/>
  <c r="C1176" i="15"/>
  <c r="H1176" i="15" s="1"/>
  <c r="D503" i="14" s="1"/>
  <c r="B1176" i="15"/>
  <c r="D1175" i="15"/>
  <c r="I1175" i="15" s="1"/>
  <c r="E502" i="14" s="1"/>
  <c r="C1175" i="15"/>
  <c r="B1175" i="15"/>
  <c r="G1175" i="15" s="1"/>
  <c r="C502" i="14" s="1"/>
  <c r="D1174" i="15"/>
  <c r="I1174" i="15" s="1"/>
  <c r="E501" i="14" s="1"/>
  <c r="C1174" i="15"/>
  <c r="H1174" i="15" s="1"/>
  <c r="D501" i="14" s="1"/>
  <c r="B1174" i="15"/>
  <c r="D1173" i="15"/>
  <c r="I1173" i="15" s="1"/>
  <c r="E500" i="14" s="1"/>
  <c r="C1173" i="15"/>
  <c r="B1173" i="15"/>
  <c r="G1173" i="15" s="1"/>
  <c r="C500" i="14" s="1"/>
  <c r="D1172" i="15"/>
  <c r="I1172" i="15" s="1"/>
  <c r="E499" i="14" s="1"/>
  <c r="C1172" i="15"/>
  <c r="H1172" i="15" s="1"/>
  <c r="D499" i="14" s="1"/>
  <c r="B1172" i="15"/>
  <c r="D1171" i="15"/>
  <c r="I1171" i="15" s="1"/>
  <c r="E498" i="14" s="1"/>
  <c r="C1171" i="15"/>
  <c r="B1171" i="15"/>
  <c r="G1171" i="15" s="1"/>
  <c r="C498" i="14" s="1"/>
  <c r="D1170" i="15"/>
  <c r="I1170" i="15" s="1"/>
  <c r="E497" i="14" s="1"/>
  <c r="C1170" i="15"/>
  <c r="H1170" i="15" s="1"/>
  <c r="D497" i="14" s="1"/>
  <c r="B1170" i="15"/>
  <c r="D1169" i="15"/>
  <c r="I1169" i="15" s="1"/>
  <c r="E496" i="14" s="1"/>
  <c r="C1169" i="15"/>
  <c r="B1169" i="15"/>
  <c r="G1169" i="15" s="1"/>
  <c r="C496" i="14" s="1"/>
  <c r="D1168" i="15"/>
  <c r="I1168" i="15" s="1"/>
  <c r="E495" i="14" s="1"/>
  <c r="C1168" i="15"/>
  <c r="H1168" i="15" s="1"/>
  <c r="D495" i="14" s="1"/>
  <c r="B1168" i="15"/>
  <c r="D1167" i="15"/>
  <c r="I1167" i="15" s="1"/>
  <c r="E494" i="14" s="1"/>
  <c r="C1167" i="15"/>
  <c r="B1167" i="15"/>
  <c r="G1167" i="15" s="1"/>
  <c r="C494" i="14" s="1"/>
  <c r="D1166" i="15"/>
  <c r="I1166" i="15" s="1"/>
  <c r="E493" i="14" s="1"/>
  <c r="C1166" i="15"/>
  <c r="H1166" i="15" s="1"/>
  <c r="D493" i="14" s="1"/>
  <c r="B1166" i="15"/>
  <c r="D1165" i="15"/>
  <c r="I1165" i="15" s="1"/>
  <c r="E492" i="14" s="1"/>
  <c r="C1165" i="15"/>
  <c r="B1165" i="15"/>
  <c r="G1165" i="15" s="1"/>
  <c r="C492" i="14" s="1"/>
  <c r="D1164" i="15"/>
  <c r="I1164" i="15" s="1"/>
  <c r="E491" i="14" s="1"/>
  <c r="C1164" i="15"/>
  <c r="H1164" i="15" s="1"/>
  <c r="D491" i="14" s="1"/>
  <c r="B1164" i="15"/>
  <c r="D1163" i="15"/>
  <c r="I1163" i="15" s="1"/>
  <c r="E490" i="14" s="1"/>
  <c r="C1163" i="15"/>
  <c r="B1163" i="15"/>
  <c r="G1163" i="15" s="1"/>
  <c r="C490" i="14" s="1"/>
  <c r="D1162" i="15"/>
  <c r="I1162" i="15" s="1"/>
  <c r="E489" i="14" s="1"/>
  <c r="C1162" i="15"/>
  <c r="H1162" i="15" s="1"/>
  <c r="D489" i="14" s="1"/>
  <c r="B1162" i="15"/>
  <c r="D1161" i="15"/>
  <c r="I1161" i="15" s="1"/>
  <c r="E488" i="14" s="1"/>
  <c r="C1161" i="15"/>
  <c r="B1161" i="15"/>
  <c r="G1161" i="15" s="1"/>
  <c r="C488" i="14" s="1"/>
  <c r="D1160" i="15"/>
  <c r="I1160" i="15" s="1"/>
  <c r="E487" i="14" s="1"/>
  <c r="C1160" i="15"/>
  <c r="H1160" i="15" s="1"/>
  <c r="D487" i="14" s="1"/>
  <c r="B1160" i="15"/>
  <c r="D1159" i="15"/>
  <c r="I1159" i="15" s="1"/>
  <c r="E486" i="14" s="1"/>
  <c r="C1159" i="15"/>
  <c r="B1159" i="15"/>
  <c r="G1159" i="15" s="1"/>
  <c r="C486" i="14" s="1"/>
  <c r="D1158" i="15"/>
  <c r="I1158" i="15" s="1"/>
  <c r="E485" i="14" s="1"/>
  <c r="C1158" i="15"/>
  <c r="H1158" i="15" s="1"/>
  <c r="D485" i="14" s="1"/>
  <c r="B1158" i="15"/>
  <c r="D1157" i="15"/>
  <c r="I1157" i="15" s="1"/>
  <c r="E484" i="14" s="1"/>
  <c r="C1157" i="15"/>
  <c r="B1157" i="15"/>
  <c r="G1157" i="15" s="1"/>
  <c r="C484" i="14" s="1"/>
  <c r="D1156" i="15"/>
  <c r="I1156" i="15" s="1"/>
  <c r="E483" i="14" s="1"/>
  <c r="C1156" i="15"/>
  <c r="H1156" i="15" s="1"/>
  <c r="D483" i="14" s="1"/>
  <c r="B1156" i="15"/>
  <c r="D1155" i="15"/>
  <c r="I1155" i="15" s="1"/>
  <c r="E482" i="14" s="1"/>
  <c r="C1155" i="15"/>
  <c r="B1155" i="15"/>
  <c r="G1155" i="15" s="1"/>
  <c r="C482" i="14" s="1"/>
  <c r="D1154" i="15"/>
  <c r="I1154" i="15" s="1"/>
  <c r="E481" i="14" s="1"/>
  <c r="C1154" i="15"/>
  <c r="H1154" i="15" s="1"/>
  <c r="D481" i="14" s="1"/>
  <c r="B1154" i="15"/>
  <c r="D1153" i="15"/>
  <c r="I1153" i="15" s="1"/>
  <c r="E480" i="14" s="1"/>
  <c r="C1153" i="15"/>
  <c r="B1153" i="15"/>
  <c r="G1153" i="15" s="1"/>
  <c r="C480" i="14" s="1"/>
  <c r="D1152" i="15"/>
  <c r="I1152" i="15" s="1"/>
  <c r="E479" i="14" s="1"/>
  <c r="C1152" i="15"/>
  <c r="H1152" i="15" s="1"/>
  <c r="D479" i="14" s="1"/>
  <c r="B1152" i="15"/>
  <c r="D1151" i="15"/>
  <c r="I1151" i="15" s="1"/>
  <c r="E478" i="14" s="1"/>
  <c r="C1151" i="15"/>
  <c r="B1151" i="15"/>
  <c r="G1151" i="15" s="1"/>
  <c r="C478" i="14" s="1"/>
  <c r="D1150" i="15"/>
  <c r="I1150" i="15" s="1"/>
  <c r="E477" i="14" s="1"/>
  <c r="C1150" i="15"/>
  <c r="H1150" i="15" s="1"/>
  <c r="D477" i="14" s="1"/>
  <c r="B1150" i="15"/>
  <c r="D1149" i="15"/>
  <c r="I1149" i="15" s="1"/>
  <c r="E476" i="14" s="1"/>
  <c r="C1149" i="15"/>
  <c r="B1149" i="15"/>
  <c r="G1149" i="15" s="1"/>
  <c r="C476" i="14" s="1"/>
  <c r="D1148" i="15"/>
  <c r="I1148" i="15" s="1"/>
  <c r="E475" i="14" s="1"/>
  <c r="C1148" i="15"/>
  <c r="H1148" i="15" s="1"/>
  <c r="D475" i="14" s="1"/>
  <c r="B1148" i="15"/>
  <c r="D1147" i="15"/>
  <c r="I1147" i="15" s="1"/>
  <c r="E474" i="14" s="1"/>
  <c r="C1147" i="15"/>
  <c r="B1147" i="15"/>
  <c r="G1147" i="15" s="1"/>
  <c r="C474" i="14" s="1"/>
  <c r="D1146" i="15"/>
  <c r="I1146" i="15" s="1"/>
  <c r="E473" i="14" s="1"/>
  <c r="C1146" i="15"/>
  <c r="H1146" i="15" s="1"/>
  <c r="D473" i="14" s="1"/>
  <c r="B1146" i="15"/>
  <c r="D1145" i="15"/>
  <c r="I1145" i="15" s="1"/>
  <c r="E472" i="14" s="1"/>
  <c r="C1145" i="15"/>
  <c r="B1145" i="15"/>
  <c r="G1145" i="15" s="1"/>
  <c r="C472" i="14" s="1"/>
  <c r="D1144" i="15"/>
  <c r="I1144" i="15" s="1"/>
  <c r="E471" i="14" s="1"/>
  <c r="C1144" i="15"/>
  <c r="H1144" i="15" s="1"/>
  <c r="D471" i="14" s="1"/>
  <c r="B1144" i="15"/>
  <c r="D1143" i="15"/>
  <c r="I1143" i="15" s="1"/>
  <c r="E470" i="14" s="1"/>
  <c r="C1143" i="15"/>
  <c r="B1143" i="15"/>
  <c r="G1143" i="15" s="1"/>
  <c r="C470" i="14" s="1"/>
  <c r="D1142" i="15"/>
  <c r="I1142" i="15" s="1"/>
  <c r="E469" i="14" s="1"/>
  <c r="C1142" i="15"/>
  <c r="H1142" i="15" s="1"/>
  <c r="D469" i="14" s="1"/>
  <c r="B1142" i="15"/>
  <c r="D1141" i="15"/>
  <c r="I1141" i="15" s="1"/>
  <c r="E468" i="14" s="1"/>
  <c r="C1141" i="15"/>
  <c r="B1141" i="15"/>
  <c r="G1141" i="15" s="1"/>
  <c r="C468" i="14" s="1"/>
  <c r="D1140" i="15"/>
  <c r="I1140" i="15" s="1"/>
  <c r="E467" i="14" s="1"/>
  <c r="C1140" i="15"/>
  <c r="H1140" i="15" s="1"/>
  <c r="D467" i="14" s="1"/>
  <c r="B1140" i="15"/>
  <c r="D1139" i="15"/>
  <c r="I1139" i="15" s="1"/>
  <c r="E466" i="14" s="1"/>
  <c r="C1139" i="15"/>
  <c r="B1139" i="15"/>
  <c r="G1139" i="15" s="1"/>
  <c r="C466" i="14" s="1"/>
  <c r="D1138" i="15"/>
  <c r="I1138" i="15" s="1"/>
  <c r="E465" i="14" s="1"/>
  <c r="C1138" i="15"/>
  <c r="H1138" i="15" s="1"/>
  <c r="D465" i="14" s="1"/>
  <c r="B1138" i="15"/>
  <c r="D1137" i="15"/>
  <c r="I1137" i="15" s="1"/>
  <c r="E464" i="14" s="1"/>
  <c r="C1137" i="15"/>
  <c r="B1137" i="15"/>
  <c r="G1137" i="15" s="1"/>
  <c r="C464" i="14" s="1"/>
  <c r="D1136" i="15"/>
  <c r="I1136" i="15" s="1"/>
  <c r="E463" i="14" s="1"/>
  <c r="C1136" i="15"/>
  <c r="H1136" i="15" s="1"/>
  <c r="D463" i="14" s="1"/>
  <c r="B1136" i="15"/>
  <c r="D1135" i="15"/>
  <c r="I1135" i="15" s="1"/>
  <c r="E462" i="14" s="1"/>
  <c r="C1135" i="15"/>
  <c r="B1135" i="15"/>
  <c r="G1135" i="15" s="1"/>
  <c r="C462" i="14" s="1"/>
  <c r="D1134" i="15"/>
  <c r="I1134" i="15" s="1"/>
  <c r="E461" i="14" s="1"/>
  <c r="C1134" i="15"/>
  <c r="H1134" i="15" s="1"/>
  <c r="D461" i="14" s="1"/>
  <c r="B1134" i="15"/>
  <c r="D1133" i="15"/>
  <c r="I1133" i="15" s="1"/>
  <c r="E460" i="14" s="1"/>
  <c r="C1133" i="15"/>
  <c r="B1133" i="15"/>
  <c r="G1133" i="15" s="1"/>
  <c r="C460" i="14" s="1"/>
  <c r="D1132" i="15"/>
  <c r="I1132" i="15" s="1"/>
  <c r="E459" i="14" s="1"/>
  <c r="C1132" i="15"/>
  <c r="H1132" i="15" s="1"/>
  <c r="D459" i="14" s="1"/>
  <c r="B1132" i="15"/>
  <c r="D1131" i="15"/>
  <c r="I1131" i="15" s="1"/>
  <c r="E458" i="14" s="1"/>
  <c r="C1131" i="15"/>
  <c r="B1131" i="15"/>
  <c r="G1131" i="15" s="1"/>
  <c r="C458" i="14" s="1"/>
  <c r="D1130" i="15"/>
  <c r="I1130" i="15" s="1"/>
  <c r="E457" i="14" s="1"/>
  <c r="C1130" i="15"/>
  <c r="H1130" i="15" s="1"/>
  <c r="D457" i="14" s="1"/>
  <c r="B1130" i="15"/>
  <c r="D1129" i="15"/>
  <c r="I1129" i="15" s="1"/>
  <c r="E456" i="14" s="1"/>
  <c r="C1129" i="15"/>
  <c r="B1129" i="15"/>
  <c r="G1129" i="15" s="1"/>
  <c r="C456" i="14" s="1"/>
  <c r="D1128" i="15"/>
  <c r="I1128" i="15" s="1"/>
  <c r="E455" i="14" s="1"/>
  <c r="C1128" i="15"/>
  <c r="H1128" i="15" s="1"/>
  <c r="D455" i="14" s="1"/>
  <c r="B1128" i="15"/>
  <c r="D1127" i="15"/>
  <c r="I1127" i="15" s="1"/>
  <c r="E454" i="14" s="1"/>
  <c r="C1127" i="15"/>
  <c r="B1127" i="15"/>
  <c r="G1127" i="15" s="1"/>
  <c r="C454" i="14" s="1"/>
  <c r="D1126" i="15"/>
  <c r="I1126" i="15" s="1"/>
  <c r="E453" i="14" s="1"/>
  <c r="C1126" i="15"/>
  <c r="H1126" i="15" s="1"/>
  <c r="D453" i="14" s="1"/>
  <c r="B1126" i="15"/>
  <c r="D1125" i="15"/>
  <c r="I1125" i="15" s="1"/>
  <c r="E452" i="14" s="1"/>
  <c r="C1125" i="15"/>
  <c r="B1125" i="15"/>
  <c r="G1125" i="15" s="1"/>
  <c r="C452" i="14" s="1"/>
  <c r="D1124" i="15"/>
  <c r="I1124" i="15" s="1"/>
  <c r="E451" i="14" s="1"/>
  <c r="C1124" i="15"/>
  <c r="H1124" i="15" s="1"/>
  <c r="D451" i="14" s="1"/>
  <c r="B1124" i="15"/>
  <c r="D1123" i="15"/>
  <c r="I1123" i="15" s="1"/>
  <c r="E450" i="14" s="1"/>
  <c r="C1123" i="15"/>
  <c r="B1123" i="15"/>
  <c r="G1123" i="15" s="1"/>
  <c r="C450" i="14" s="1"/>
  <c r="D1122" i="15"/>
  <c r="I1122" i="15" s="1"/>
  <c r="E449" i="14" s="1"/>
  <c r="C1122" i="15"/>
  <c r="H1122" i="15" s="1"/>
  <c r="D449" i="14" s="1"/>
  <c r="B1122" i="15"/>
  <c r="D1121" i="15"/>
  <c r="I1121" i="15" s="1"/>
  <c r="E448" i="14" s="1"/>
  <c r="C1121" i="15"/>
  <c r="B1121" i="15"/>
  <c r="G1121" i="15" s="1"/>
  <c r="C448" i="14" s="1"/>
  <c r="D1120" i="15"/>
  <c r="I1120" i="15" s="1"/>
  <c r="E447" i="14" s="1"/>
  <c r="C1120" i="15"/>
  <c r="H1120" i="15" s="1"/>
  <c r="D447" i="14" s="1"/>
  <c r="B1120" i="15"/>
  <c r="D1119" i="15"/>
  <c r="I1119" i="15" s="1"/>
  <c r="E446" i="14" s="1"/>
  <c r="C1119" i="15"/>
  <c r="B1119" i="15"/>
  <c r="G1119" i="15" s="1"/>
  <c r="C446" i="14" s="1"/>
  <c r="D1118" i="15"/>
  <c r="I1118" i="15" s="1"/>
  <c r="E445" i="14" s="1"/>
  <c r="C1118" i="15"/>
  <c r="H1118" i="15" s="1"/>
  <c r="D445" i="14" s="1"/>
  <c r="B1118" i="15"/>
  <c r="D1117" i="15"/>
  <c r="I1117" i="15" s="1"/>
  <c r="E444" i="14" s="1"/>
  <c r="C1117" i="15"/>
  <c r="B1117" i="15"/>
  <c r="G1117" i="15" s="1"/>
  <c r="C444" i="14" s="1"/>
  <c r="D1116" i="15"/>
  <c r="I1116" i="15" s="1"/>
  <c r="E443" i="14" s="1"/>
  <c r="C1116" i="15"/>
  <c r="H1116" i="15" s="1"/>
  <c r="D443" i="14" s="1"/>
  <c r="B1116" i="15"/>
  <c r="D1115" i="15"/>
  <c r="I1115" i="15" s="1"/>
  <c r="E442" i="14" s="1"/>
  <c r="C1115" i="15"/>
  <c r="B1115" i="15"/>
  <c r="G1115" i="15" s="1"/>
  <c r="C442" i="14" s="1"/>
  <c r="D1114" i="15"/>
  <c r="I1114" i="15" s="1"/>
  <c r="E441" i="14" s="1"/>
  <c r="C1114" i="15"/>
  <c r="H1114" i="15" s="1"/>
  <c r="D441" i="14" s="1"/>
  <c r="B1114" i="15"/>
  <c r="D1113" i="15"/>
  <c r="I1113" i="15" s="1"/>
  <c r="E440" i="14" s="1"/>
  <c r="C1113" i="15"/>
  <c r="B1113" i="15"/>
  <c r="G1113" i="15" s="1"/>
  <c r="C440" i="14" s="1"/>
  <c r="D1112" i="15"/>
  <c r="I1112" i="15" s="1"/>
  <c r="E439" i="14" s="1"/>
  <c r="C1112" i="15"/>
  <c r="H1112" i="15" s="1"/>
  <c r="D439" i="14" s="1"/>
  <c r="B1112" i="15"/>
  <c r="D1111" i="15"/>
  <c r="I1111" i="15" s="1"/>
  <c r="E438" i="14" s="1"/>
  <c r="C1111" i="15"/>
  <c r="B1111" i="15"/>
  <c r="G1111" i="15" s="1"/>
  <c r="C438" i="14" s="1"/>
  <c r="D1110" i="15"/>
  <c r="I1110" i="15" s="1"/>
  <c r="E437" i="14" s="1"/>
  <c r="C1110" i="15"/>
  <c r="H1110" i="15" s="1"/>
  <c r="D437" i="14" s="1"/>
  <c r="B1110" i="15"/>
  <c r="D1109" i="15"/>
  <c r="I1109" i="15" s="1"/>
  <c r="E436" i="14" s="1"/>
  <c r="C1109" i="15"/>
  <c r="B1109" i="15"/>
  <c r="G1109" i="15" s="1"/>
  <c r="C436" i="14" s="1"/>
  <c r="D1108" i="15"/>
  <c r="I1108" i="15" s="1"/>
  <c r="E435" i="14" s="1"/>
  <c r="C1108" i="15"/>
  <c r="H1108" i="15" s="1"/>
  <c r="D435" i="14" s="1"/>
  <c r="B1108" i="15"/>
  <c r="D1107" i="15"/>
  <c r="I1107" i="15" s="1"/>
  <c r="E434" i="14" s="1"/>
  <c r="C1107" i="15"/>
  <c r="B1107" i="15"/>
  <c r="G1107" i="15" s="1"/>
  <c r="C434" i="14" s="1"/>
  <c r="D1106" i="15"/>
  <c r="I1106" i="15" s="1"/>
  <c r="E433" i="14" s="1"/>
  <c r="C1106" i="15"/>
  <c r="H1106" i="15" s="1"/>
  <c r="D433" i="14" s="1"/>
  <c r="B1106" i="15"/>
  <c r="D1105" i="15"/>
  <c r="I1105" i="15" s="1"/>
  <c r="E432" i="14" s="1"/>
  <c r="C1105" i="15"/>
  <c r="B1105" i="15"/>
  <c r="G1105" i="15" s="1"/>
  <c r="C432" i="14" s="1"/>
  <c r="D1104" i="15"/>
  <c r="I1104" i="15" s="1"/>
  <c r="E431" i="14" s="1"/>
  <c r="C1104" i="15"/>
  <c r="H1104" i="15" s="1"/>
  <c r="D431" i="14" s="1"/>
  <c r="B1104" i="15"/>
  <c r="D1103" i="15"/>
  <c r="I1103" i="15" s="1"/>
  <c r="E430" i="14" s="1"/>
  <c r="C1103" i="15"/>
  <c r="B1103" i="15"/>
  <c r="G1103" i="15" s="1"/>
  <c r="C430" i="14" s="1"/>
  <c r="D1102" i="15"/>
  <c r="I1102" i="15" s="1"/>
  <c r="E429" i="14" s="1"/>
  <c r="C1102" i="15"/>
  <c r="H1102" i="15" s="1"/>
  <c r="D429" i="14" s="1"/>
  <c r="B1102" i="15"/>
  <c r="D1101" i="15"/>
  <c r="I1101" i="15" s="1"/>
  <c r="E428" i="14" s="1"/>
  <c r="C1101" i="15"/>
  <c r="B1101" i="15"/>
  <c r="G1101" i="15" s="1"/>
  <c r="C428" i="14" s="1"/>
  <c r="D1100" i="15"/>
  <c r="I1100" i="15" s="1"/>
  <c r="E427" i="14" s="1"/>
  <c r="C1100" i="15"/>
  <c r="H1100" i="15" s="1"/>
  <c r="D427" i="14" s="1"/>
  <c r="B1100" i="15"/>
  <c r="D1099" i="15"/>
  <c r="I1099" i="15" s="1"/>
  <c r="E426" i="14" s="1"/>
  <c r="C1099" i="15"/>
  <c r="B1099" i="15"/>
  <c r="G1099" i="15" s="1"/>
  <c r="C426" i="14" s="1"/>
  <c r="D1098" i="15"/>
  <c r="I1098" i="15" s="1"/>
  <c r="E425" i="14" s="1"/>
  <c r="C1098" i="15"/>
  <c r="H1098" i="15" s="1"/>
  <c r="D425" i="14" s="1"/>
  <c r="B1098" i="15"/>
  <c r="D1097" i="15"/>
  <c r="I1097" i="15" s="1"/>
  <c r="E424" i="14" s="1"/>
  <c r="C1097" i="15"/>
  <c r="B1097" i="15"/>
  <c r="G1097" i="15" s="1"/>
  <c r="C424" i="14" s="1"/>
  <c r="D1096" i="15"/>
  <c r="I1096" i="15" s="1"/>
  <c r="E423" i="14" s="1"/>
  <c r="C1096" i="15"/>
  <c r="H1096" i="15" s="1"/>
  <c r="D423" i="14" s="1"/>
  <c r="B1096" i="15"/>
  <c r="D1095" i="15"/>
  <c r="I1095" i="15" s="1"/>
  <c r="E422" i="14" s="1"/>
  <c r="C1095" i="15"/>
  <c r="B1095" i="15"/>
  <c r="G1095" i="15" s="1"/>
  <c r="C422" i="14" s="1"/>
  <c r="D1094" i="15"/>
  <c r="I1094" i="15" s="1"/>
  <c r="E421" i="14" s="1"/>
  <c r="C1094" i="15"/>
  <c r="H1094" i="15" s="1"/>
  <c r="D421" i="14" s="1"/>
  <c r="B1094" i="15"/>
  <c r="D1093" i="15"/>
  <c r="I1093" i="15" s="1"/>
  <c r="E420" i="14" s="1"/>
  <c r="C1093" i="15"/>
  <c r="B1093" i="15"/>
  <c r="G1093" i="15" s="1"/>
  <c r="C420" i="14" s="1"/>
  <c r="D1092" i="15"/>
  <c r="I1092" i="15" s="1"/>
  <c r="E419" i="14" s="1"/>
  <c r="C1092" i="15"/>
  <c r="H1092" i="15" s="1"/>
  <c r="D419" i="14" s="1"/>
  <c r="B1092" i="15"/>
  <c r="D1091" i="15"/>
  <c r="I1091" i="15" s="1"/>
  <c r="E418" i="14" s="1"/>
  <c r="C1091" i="15"/>
  <c r="B1091" i="15"/>
  <c r="G1091" i="15" s="1"/>
  <c r="C418" i="14" s="1"/>
  <c r="D1090" i="15"/>
  <c r="I1090" i="15" s="1"/>
  <c r="E417" i="14" s="1"/>
  <c r="C1090" i="15"/>
  <c r="H1090" i="15" s="1"/>
  <c r="D417" i="14" s="1"/>
  <c r="B1090" i="15"/>
  <c r="D1089" i="15"/>
  <c r="I1089" i="15" s="1"/>
  <c r="E416" i="14" s="1"/>
  <c r="C1089" i="15"/>
  <c r="B1089" i="15"/>
  <c r="G1089" i="15" s="1"/>
  <c r="C416" i="14" s="1"/>
  <c r="D1088" i="15"/>
  <c r="I1088" i="15" s="1"/>
  <c r="E415" i="14" s="1"/>
  <c r="C1088" i="15"/>
  <c r="H1088" i="15" s="1"/>
  <c r="D415" i="14" s="1"/>
  <c r="B1088" i="15"/>
  <c r="D1087" i="15"/>
  <c r="I1087" i="15" s="1"/>
  <c r="E414" i="14" s="1"/>
  <c r="C1087" i="15"/>
  <c r="B1087" i="15"/>
  <c r="G1087" i="15" s="1"/>
  <c r="C414" i="14" s="1"/>
  <c r="D1086" i="15"/>
  <c r="I1086" i="15" s="1"/>
  <c r="E413" i="14" s="1"/>
  <c r="C1086" i="15"/>
  <c r="H1086" i="15" s="1"/>
  <c r="D413" i="14" s="1"/>
  <c r="B1086" i="15"/>
  <c r="D1085" i="15"/>
  <c r="I1085" i="15" s="1"/>
  <c r="E412" i="14" s="1"/>
  <c r="C1085" i="15"/>
  <c r="B1085" i="15"/>
  <c r="G1085" i="15" s="1"/>
  <c r="C412" i="14" s="1"/>
  <c r="D1084" i="15"/>
  <c r="I1084" i="15" s="1"/>
  <c r="E411" i="14" s="1"/>
  <c r="C1084" i="15"/>
  <c r="H1084" i="15" s="1"/>
  <c r="D411" i="14" s="1"/>
  <c r="B1084" i="15"/>
  <c r="D1083" i="15"/>
  <c r="I1083" i="15" s="1"/>
  <c r="E410" i="14" s="1"/>
  <c r="C1083" i="15"/>
  <c r="B1083" i="15"/>
  <c r="G1083" i="15" s="1"/>
  <c r="C410" i="14" s="1"/>
  <c r="D1082" i="15"/>
  <c r="I1082" i="15" s="1"/>
  <c r="E409" i="14" s="1"/>
  <c r="C1082" i="15"/>
  <c r="H1082" i="15" s="1"/>
  <c r="D409" i="14" s="1"/>
  <c r="B1082" i="15"/>
  <c r="D1081" i="15"/>
  <c r="I1081" i="15" s="1"/>
  <c r="E408" i="14" s="1"/>
  <c r="C1081" i="15"/>
  <c r="B1081" i="15"/>
  <c r="G1081" i="15" s="1"/>
  <c r="C408" i="14" s="1"/>
  <c r="D1080" i="15"/>
  <c r="I1080" i="15" s="1"/>
  <c r="E407" i="14" s="1"/>
  <c r="C1080" i="15"/>
  <c r="H1080" i="15" s="1"/>
  <c r="D407" i="14" s="1"/>
  <c r="B1080" i="15"/>
  <c r="D1079" i="15"/>
  <c r="I1079" i="15" s="1"/>
  <c r="E406" i="14" s="1"/>
  <c r="C1079" i="15"/>
  <c r="B1079" i="15"/>
  <c r="G1079" i="15" s="1"/>
  <c r="C406" i="14" s="1"/>
  <c r="D1078" i="15"/>
  <c r="I1078" i="15" s="1"/>
  <c r="E405" i="14" s="1"/>
  <c r="C1078" i="15"/>
  <c r="H1078" i="15" s="1"/>
  <c r="D405" i="14" s="1"/>
  <c r="B1078" i="15"/>
  <c r="D1077" i="15"/>
  <c r="I1077" i="15" s="1"/>
  <c r="E404" i="14" s="1"/>
  <c r="C1077" i="15"/>
  <c r="B1077" i="15"/>
  <c r="G1077" i="15" s="1"/>
  <c r="C404" i="14" s="1"/>
  <c r="D1076" i="15"/>
  <c r="I1076" i="15" s="1"/>
  <c r="E403" i="14" s="1"/>
  <c r="C1076" i="15"/>
  <c r="H1076" i="15" s="1"/>
  <c r="D403" i="14" s="1"/>
  <c r="B1076" i="15"/>
  <c r="D1075" i="15"/>
  <c r="I1075" i="15" s="1"/>
  <c r="E402" i="14" s="1"/>
  <c r="C1075" i="15"/>
  <c r="B1075" i="15"/>
  <c r="G1075" i="15" s="1"/>
  <c r="C402" i="14" s="1"/>
  <c r="D1074" i="15"/>
  <c r="I1074" i="15" s="1"/>
  <c r="E401" i="14" s="1"/>
  <c r="C1074" i="15"/>
  <c r="H1074" i="15" s="1"/>
  <c r="D401" i="14" s="1"/>
  <c r="B1074" i="15"/>
  <c r="D1073" i="15"/>
  <c r="I1073" i="15" s="1"/>
  <c r="E400" i="14" s="1"/>
  <c r="C1073" i="15"/>
  <c r="B1073" i="15"/>
  <c r="G1073" i="15" s="1"/>
  <c r="C400" i="14" s="1"/>
  <c r="D1072" i="15"/>
  <c r="I1072" i="15" s="1"/>
  <c r="E399" i="14" s="1"/>
  <c r="C1072" i="15"/>
  <c r="H1072" i="15" s="1"/>
  <c r="D399" i="14" s="1"/>
  <c r="B1072" i="15"/>
  <c r="D1071" i="15"/>
  <c r="I1071" i="15" s="1"/>
  <c r="E398" i="14" s="1"/>
  <c r="C1071" i="15"/>
  <c r="B1071" i="15"/>
  <c r="G1071" i="15" s="1"/>
  <c r="C398" i="14" s="1"/>
  <c r="D1070" i="15"/>
  <c r="I1070" i="15" s="1"/>
  <c r="E397" i="14" s="1"/>
  <c r="C1070" i="15"/>
  <c r="H1070" i="15" s="1"/>
  <c r="D397" i="14" s="1"/>
  <c r="B1070" i="15"/>
  <c r="D1069" i="15"/>
  <c r="I1069" i="15" s="1"/>
  <c r="E396" i="14" s="1"/>
  <c r="C1069" i="15"/>
  <c r="B1069" i="15"/>
  <c r="G1069" i="15" s="1"/>
  <c r="C396" i="14" s="1"/>
  <c r="D1068" i="15"/>
  <c r="I1068" i="15" s="1"/>
  <c r="E395" i="14" s="1"/>
  <c r="C1068" i="15"/>
  <c r="H1068" i="15" s="1"/>
  <c r="D395" i="14" s="1"/>
  <c r="B1068" i="15"/>
  <c r="D1067" i="15"/>
  <c r="I1067" i="15" s="1"/>
  <c r="E394" i="14" s="1"/>
  <c r="C1067" i="15"/>
  <c r="B1067" i="15"/>
  <c r="G1067" i="15" s="1"/>
  <c r="C394" i="14" s="1"/>
  <c r="D1066" i="15"/>
  <c r="I1066" i="15" s="1"/>
  <c r="E393" i="14" s="1"/>
  <c r="C1066" i="15"/>
  <c r="H1066" i="15" s="1"/>
  <c r="D393" i="14" s="1"/>
  <c r="B1066" i="15"/>
  <c r="D1065" i="15"/>
  <c r="I1065" i="15" s="1"/>
  <c r="E392" i="14" s="1"/>
  <c r="C1065" i="15"/>
  <c r="B1065" i="15"/>
  <c r="G1065" i="15" s="1"/>
  <c r="C392" i="14" s="1"/>
  <c r="D1064" i="15"/>
  <c r="I1064" i="15" s="1"/>
  <c r="E391" i="14" s="1"/>
  <c r="C1064" i="15"/>
  <c r="H1064" i="15" s="1"/>
  <c r="D391" i="14" s="1"/>
  <c r="B1064" i="15"/>
  <c r="D1063" i="15"/>
  <c r="I1063" i="15" s="1"/>
  <c r="E390" i="14" s="1"/>
  <c r="C1063" i="15"/>
  <c r="B1063" i="15"/>
  <c r="G1063" i="15" s="1"/>
  <c r="C390" i="14" s="1"/>
  <c r="D1062" i="15"/>
  <c r="I1062" i="15" s="1"/>
  <c r="E389" i="14" s="1"/>
  <c r="C1062" i="15"/>
  <c r="H1062" i="15" s="1"/>
  <c r="D389" i="14" s="1"/>
  <c r="B1062" i="15"/>
  <c r="D1061" i="15"/>
  <c r="I1061" i="15" s="1"/>
  <c r="E388" i="14" s="1"/>
  <c r="C1061" i="15"/>
  <c r="B1061" i="15"/>
  <c r="G1061" i="15" s="1"/>
  <c r="C388" i="14" s="1"/>
  <c r="D1060" i="15"/>
  <c r="I1060" i="15" s="1"/>
  <c r="E387" i="14" s="1"/>
  <c r="C1060" i="15"/>
  <c r="H1060" i="15" s="1"/>
  <c r="D387" i="14" s="1"/>
  <c r="B1060" i="15"/>
  <c r="D1059" i="15"/>
  <c r="I1059" i="15" s="1"/>
  <c r="E386" i="14" s="1"/>
  <c r="C1059" i="15"/>
  <c r="B1059" i="15"/>
  <c r="G1059" i="15" s="1"/>
  <c r="C386" i="14" s="1"/>
  <c r="D1058" i="15"/>
  <c r="I1058" i="15" s="1"/>
  <c r="E385" i="14" s="1"/>
  <c r="C1058" i="15"/>
  <c r="H1058" i="15" s="1"/>
  <c r="D385" i="14" s="1"/>
  <c r="B1058" i="15"/>
  <c r="D1057" i="15"/>
  <c r="I1057" i="15" s="1"/>
  <c r="E384" i="14" s="1"/>
  <c r="C1057" i="15"/>
  <c r="B1057" i="15"/>
  <c r="G1057" i="15" s="1"/>
  <c r="C384" i="14" s="1"/>
  <c r="D1056" i="15"/>
  <c r="I1056" i="15" s="1"/>
  <c r="E383" i="14" s="1"/>
  <c r="C1056" i="15"/>
  <c r="H1056" i="15" s="1"/>
  <c r="D383" i="14" s="1"/>
  <c r="B1056" i="15"/>
  <c r="D1055" i="15"/>
  <c r="I1055" i="15" s="1"/>
  <c r="E382" i="14" s="1"/>
  <c r="C1055" i="15"/>
  <c r="B1055" i="15"/>
  <c r="G1055" i="15" s="1"/>
  <c r="C382" i="14" s="1"/>
  <c r="D1054" i="15"/>
  <c r="I1054" i="15" s="1"/>
  <c r="E381" i="14" s="1"/>
  <c r="C1054" i="15"/>
  <c r="H1054" i="15" s="1"/>
  <c r="D381" i="14" s="1"/>
  <c r="B1054" i="15"/>
  <c r="D1053" i="15"/>
  <c r="I1053" i="15" s="1"/>
  <c r="E380" i="14" s="1"/>
  <c r="C1053" i="15"/>
  <c r="B1053" i="15"/>
  <c r="G1053" i="15" s="1"/>
  <c r="C380" i="14" s="1"/>
  <c r="D1052" i="15"/>
  <c r="I1052" i="15" s="1"/>
  <c r="E379" i="14" s="1"/>
  <c r="C1052" i="15"/>
  <c r="H1052" i="15" s="1"/>
  <c r="D379" i="14" s="1"/>
  <c r="B1052" i="15"/>
  <c r="D1051" i="15"/>
  <c r="I1051" i="15" s="1"/>
  <c r="E378" i="14" s="1"/>
  <c r="C1051" i="15"/>
  <c r="B1051" i="15"/>
  <c r="G1051" i="15" s="1"/>
  <c r="C378" i="14" s="1"/>
  <c r="D1050" i="15"/>
  <c r="I1050" i="15" s="1"/>
  <c r="E377" i="14" s="1"/>
  <c r="C1050" i="15"/>
  <c r="H1050" i="15" s="1"/>
  <c r="D377" i="14" s="1"/>
  <c r="B1050" i="15"/>
  <c r="D1049" i="15"/>
  <c r="I1049" i="15" s="1"/>
  <c r="E376" i="14" s="1"/>
  <c r="C1049" i="15"/>
  <c r="B1049" i="15"/>
  <c r="G1049" i="15" s="1"/>
  <c r="C376" i="14" s="1"/>
  <c r="D1048" i="15"/>
  <c r="I1048" i="15" s="1"/>
  <c r="E375" i="14" s="1"/>
  <c r="C1048" i="15"/>
  <c r="H1048" i="15" s="1"/>
  <c r="D375" i="14" s="1"/>
  <c r="B1048" i="15"/>
  <c r="D1047" i="15"/>
  <c r="I1047" i="15" s="1"/>
  <c r="E374" i="14" s="1"/>
  <c r="C1047" i="15"/>
  <c r="B1047" i="15"/>
  <c r="G1047" i="15" s="1"/>
  <c r="C374" i="14" s="1"/>
  <c r="D1046" i="15"/>
  <c r="I1046" i="15" s="1"/>
  <c r="E373" i="14" s="1"/>
  <c r="C1046" i="15"/>
  <c r="H1046" i="15" s="1"/>
  <c r="D373" i="14" s="1"/>
  <c r="B1046" i="15"/>
  <c r="D1045" i="15"/>
  <c r="I1045" i="15" s="1"/>
  <c r="E372" i="14" s="1"/>
  <c r="C1045" i="15"/>
  <c r="B1045" i="15"/>
  <c r="G1045" i="15" s="1"/>
  <c r="C372" i="14" s="1"/>
  <c r="D1044" i="15"/>
  <c r="I1044" i="15" s="1"/>
  <c r="E371" i="14" s="1"/>
  <c r="C1044" i="15"/>
  <c r="H1044" i="15" s="1"/>
  <c r="D371" i="14" s="1"/>
  <c r="B1044" i="15"/>
  <c r="D1043" i="15"/>
  <c r="I1043" i="15" s="1"/>
  <c r="E370" i="14" s="1"/>
  <c r="C1043" i="15"/>
  <c r="B1043" i="15"/>
  <c r="G1043" i="15" s="1"/>
  <c r="C370" i="14" s="1"/>
  <c r="D1042" i="15"/>
  <c r="I1042" i="15" s="1"/>
  <c r="E369" i="14" s="1"/>
  <c r="C1042" i="15"/>
  <c r="H1042" i="15" s="1"/>
  <c r="D369" i="14" s="1"/>
  <c r="B1042" i="15"/>
  <c r="D1041" i="15"/>
  <c r="I1041" i="15" s="1"/>
  <c r="E368" i="14" s="1"/>
  <c r="C1041" i="15"/>
  <c r="B1041" i="15"/>
  <c r="G1041" i="15" s="1"/>
  <c r="C368" i="14" s="1"/>
  <c r="D1040" i="15"/>
  <c r="I1040" i="15" s="1"/>
  <c r="E367" i="14" s="1"/>
  <c r="C1040" i="15"/>
  <c r="H1040" i="15" s="1"/>
  <c r="D367" i="14" s="1"/>
  <c r="B1040" i="15"/>
  <c r="D1039" i="15"/>
  <c r="I1039" i="15" s="1"/>
  <c r="E366" i="14" s="1"/>
  <c r="C1039" i="15"/>
  <c r="B1039" i="15"/>
  <c r="G1039" i="15" s="1"/>
  <c r="C366" i="14" s="1"/>
  <c r="D1038" i="15"/>
  <c r="I1038" i="15" s="1"/>
  <c r="E365" i="14" s="1"/>
  <c r="C1038" i="15"/>
  <c r="H1038" i="15" s="1"/>
  <c r="D365" i="14" s="1"/>
  <c r="B1038" i="15"/>
  <c r="D1037" i="15"/>
  <c r="I1037" i="15" s="1"/>
  <c r="E364" i="14" s="1"/>
  <c r="C1037" i="15"/>
  <c r="B1037" i="15"/>
  <c r="G1037" i="15" s="1"/>
  <c r="C364" i="14" s="1"/>
  <c r="D1036" i="15"/>
  <c r="I1036" i="15" s="1"/>
  <c r="E363" i="14" s="1"/>
  <c r="C1036" i="15"/>
  <c r="H1036" i="15" s="1"/>
  <c r="D363" i="14" s="1"/>
  <c r="B1036" i="15"/>
  <c r="D1035" i="15"/>
  <c r="I1035" i="15" s="1"/>
  <c r="E362" i="14" s="1"/>
  <c r="C1035" i="15"/>
  <c r="B1035" i="15"/>
  <c r="G1035" i="15" s="1"/>
  <c r="C362" i="14" s="1"/>
  <c r="D1034" i="15"/>
  <c r="I1034" i="15" s="1"/>
  <c r="E361" i="14" s="1"/>
  <c r="C1034" i="15"/>
  <c r="H1034" i="15" s="1"/>
  <c r="D361" i="14" s="1"/>
  <c r="B1034" i="15"/>
  <c r="D1033" i="15"/>
  <c r="I1033" i="15" s="1"/>
  <c r="E360" i="14" s="1"/>
  <c r="C1033" i="15"/>
  <c r="B1033" i="15"/>
  <c r="G1033" i="15" s="1"/>
  <c r="C360" i="14" s="1"/>
  <c r="D1032" i="15"/>
  <c r="I1032" i="15" s="1"/>
  <c r="E359" i="14" s="1"/>
  <c r="C1032" i="15"/>
  <c r="H1032" i="15" s="1"/>
  <c r="D359" i="14" s="1"/>
  <c r="B1032" i="15"/>
  <c r="D1031" i="15"/>
  <c r="I1031" i="15" s="1"/>
  <c r="E358" i="14" s="1"/>
  <c r="C1031" i="15"/>
  <c r="B1031" i="15"/>
  <c r="G1031" i="15" s="1"/>
  <c r="C358" i="14" s="1"/>
  <c r="D1030" i="15"/>
  <c r="I1030" i="15" s="1"/>
  <c r="E357" i="14" s="1"/>
  <c r="C1030" i="15"/>
  <c r="H1030" i="15" s="1"/>
  <c r="D357" i="14" s="1"/>
  <c r="B1030" i="15"/>
  <c r="D1029" i="15"/>
  <c r="I1029" i="15" s="1"/>
  <c r="E356" i="14" s="1"/>
  <c r="C1029" i="15"/>
  <c r="B1029" i="15"/>
  <c r="G1029" i="15" s="1"/>
  <c r="C356" i="14" s="1"/>
  <c r="D1028" i="15"/>
  <c r="I1028" i="15" s="1"/>
  <c r="E355" i="14" s="1"/>
  <c r="C1028" i="15"/>
  <c r="H1028" i="15" s="1"/>
  <c r="D355" i="14" s="1"/>
  <c r="B1028" i="15"/>
  <c r="D1027" i="15"/>
  <c r="I1027" i="15" s="1"/>
  <c r="E354" i="14" s="1"/>
  <c r="C1027" i="15"/>
  <c r="B1027" i="15"/>
  <c r="G1027" i="15" s="1"/>
  <c r="C354" i="14" s="1"/>
  <c r="D1026" i="15"/>
  <c r="I1026" i="15" s="1"/>
  <c r="E353" i="14" s="1"/>
  <c r="C1026" i="15"/>
  <c r="H1026" i="15" s="1"/>
  <c r="D353" i="14" s="1"/>
  <c r="B1026" i="15"/>
  <c r="D1025" i="15"/>
  <c r="I1025" i="15" s="1"/>
  <c r="E352" i="14" s="1"/>
  <c r="C1025" i="15"/>
  <c r="B1025" i="15"/>
  <c r="G1025" i="15" s="1"/>
  <c r="C352" i="14" s="1"/>
  <c r="D1024" i="15"/>
  <c r="I1024" i="15" s="1"/>
  <c r="E351" i="14" s="1"/>
  <c r="C1024" i="15"/>
  <c r="H1024" i="15" s="1"/>
  <c r="D351" i="14" s="1"/>
  <c r="B1024" i="15"/>
  <c r="D1023" i="15"/>
  <c r="I1023" i="15" s="1"/>
  <c r="E350" i="14" s="1"/>
  <c r="C1023" i="15"/>
  <c r="B1023" i="15"/>
  <c r="G1023" i="15" s="1"/>
  <c r="C350" i="14" s="1"/>
  <c r="D1022" i="15"/>
  <c r="I1022" i="15" s="1"/>
  <c r="E349" i="14" s="1"/>
  <c r="C1022" i="15"/>
  <c r="H1022" i="15" s="1"/>
  <c r="D349" i="14" s="1"/>
  <c r="B1022" i="15"/>
  <c r="D1021" i="15"/>
  <c r="I1021" i="15" s="1"/>
  <c r="E348" i="14" s="1"/>
  <c r="C1021" i="15"/>
  <c r="B1021" i="15"/>
  <c r="G1021" i="15" s="1"/>
  <c r="C348" i="14" s="1"/>
  <c r="D1020" i="15"/>
  <c r="I1020" i="15" s="1"/>
  <c r="E347" i="14" s="1"/>
  <c r="C1020" i="15"/>
  <c r="H1020" i="15" s="1"/>
  <c r="D347" i="14" s="1"/>
  <c r="B1020" i="15"/>
  <c r="D1019" i="15"/>
  <c r="I1019" i="15" s="1"/>
  <c r="E346" i="14" s="1"/>
  <c r="C1019" i="15"/>
  <c r="B1019" i="15"/>
  <c r="G1019" i="15" s="1"/>
  <c r="C346" i="14" s="1"/>
  <c r="D1018" i="15"/>
  <c r="I1018" i="15" s="1"/>
  <c r="E345" i="14" s="1"/>
  <c r="C1018" i="15"/>
  <c r="H1018" i="15" s="1"/>
  <c r="D345" i="14" s="1"/>
  <c r="B1018" i="15"/>
  <c r="D1017" i="15"/>
  <c r="I1017" i="15" s="1"/>
  <c r="E344" i="14" s="1"/>
  <c r="C1017" i="15"/>
  <c r="B1017" i="15"/>
  <c r="G1017" i="15" s="1"/>
  <c r="C344" i="14" s="1"/>
  <c r="D1016" i="15"/>
  <c r="I1016" i="15" s="1"/>
  <c r="E343" i="14" s="1"/>
  <c r="C1016" i="15"/>
  <c r="H1016" i="15" s="1"/>
  <c r="D343" i="14" s="1"/>
  <c r="B1016" i="15"/>
  <c r="D1015" i="15"/>
  <c r="I1015" i="15" s="1"/>
  <c r="E342" i="14" s="1"/>
  <c r="C1015" i="15"/>
  <c r="B1015" i="15"/>
  <c r="G1015" i="15" s="1"/>
  <c r="C342" i="14" s="1"/>
  <c r="D1014" i="15"/>
  <c r="I1014" i="15" s="1"/>
  <c r="E341" i="14" s="1"/>
  <c r="C1014" i="15"/>
  <c r="H1014" i="15" s="1"/>
  <c r="D341" i="14" s="1"/>
  <c r="B1014" i="15"/>
  <c r="D1013" i="15"/>
  <c r="I1013" i="15" s="1"/>
  <c r="E340" i="14" s="1"/>
  <c r="C1013" i="15"/>
  <c r="B1013" i="15"/>
  <c r="G1013" i="15" s="1"/>
  <c r="C340" i="14" s="1"/>
  <c r="D1012" i="15"/>
  <c r="I1012" i="15" s="1"/>
  <c r="E339" i="14" s="1"/>
  <c r="C1012" i="15"/>
  <c r="H1012" i="15" s="1"/>
  <c r="D339" i="14" s="1"/>
  <c r="B1012" i="15"/>
  <c r="D1011" i="15"/>
  <c r="I1011" i="15" s="1"/>
  <c r="E338" i="14" s="1"/>
  <c r="C1011" i="15"/>
  <c r="B1011" i="15"/>
  <c r="G1011" i="15" s="1"/>
  <c r="C338" i="14" s="1"/>
  <c r="D1010" i="15"/>
  <c r="I1010" i="15" s="1"/>
  <c r="E337" i="14" s="1"/>
  <c r="C1010" i="15"/>
  <c r="H1010" i="15" s="1"/>
  <c r="D337" i="14" s="1"/>
  <c r="B1010" i="15"/>
  <c r="D1009" i="15"/>
  <c r="I1009" i="15" s="1"/>
  <c r="E336" i="14" s="1"/>
  <c r="C1009" i="15"/>
  <c r="B1009" i="15"/>
  <c r="G1009" i="15" s="1"/>
  <c r="C336" i="14" s="1"/>
  <c r="D1008" i="15"/>
  <c r="I1008" i="15" s="1"/>
  <c r="E335" i="14" s="1"/>
  <c r="C1008" i="15"/>
  <c r="H1008" i="15" s="1"/>
  <c r="D335" i="14" s="1"/>
  <c r="B1008" i="15"/>
  <c r="D1007" i="15"/>
  <c r="I1007" i="15" s="1"/>
  <c r="E334" i="14" s="1"/>
  <c r="C1007" i="15"/>
  <c r="B1007" i="15"/>
  <c r="G1007" i="15" s="1"/>
  <c r="C334" i="14" s="1"/>
  <c r="D1006" i="15"/>
  <c r="I1006" i="15" s="1"/>
  <c r="E333" i="14" s="1"/>
  <c r="C1006" i="15"/>
  <c r="H1006" i="15" s="1"/>
  <c r="D333" i="14" s="1"/>
  <c r="B1006" i="15"/>
  <c r="D1005" i="15"/>
  <c r="I1005" i="15" s="1"/>
  <c r="E332" i="14" s="1"/>
  <c r="C1005" i="15"/>
  <c r="B1005" i="15"/>
  <c r="G1005" i="15" s="1"/>
  <c r="C332" i="14" s="1"/>
  <c r="D1004" i="15"/>
  <c r="I1004" i="15" s="1"/>
  <c r="E331" i="14" s="1"/>
  <c r="C1004" i="15"/>
  <c r="H1004" i="15" s="1"/>
  <c r="D331" i="14" s="1"/>
  <c r="B1004" i="15"/>
  <c r="D1003" i="15"/>
  <c r="I1003" i="15" s="1"/>
  <c r="E330" i="14" s="1"/>
  <c r="C1003" i="15"/>
  <c r="B1003" i="15"/>
  <c r="G1003" i="15" s="1"/>
  <c r="C330" i="14" s="1"/>
  <c r="D1002" i="15"/>
  <c r="I1002" i="15" s="1"/>
  <c r="E329" i="14" s="1"/>
  <c r="C1002" i="15"/>
  <c r="H1002" i="15" s="1"/>
  <c r="D329" i="14" s="1"/>
  <c r="B1002" i="15"/>
  <c r="D1001" i="15"/>
  <c r="I1001" i="15" s="1"/>
  <c r="E328" i="14" s="1"/>
  <c r="C1001" i="15"/>
  <c r="B1001" i="15"/>
  <c r="G1001" i="15" s="1"/>
  <c r="C328" i="14" s="1"/>
  <c r="D1000" i="15"/>
  <c r="I1000" i="15" s="1"/>
  <c r="E327" i="14" s="1"/>
  <c r="C1000" i="15"/>
  <c r="H1000" i="15" s="1"/>
  <c r="D327" i="14" s="1"/>
  <c r="B1000" i="15"/>
  <c r="D999" i="15"/>
  <c r="I999" i="15" s="1"/>
  <c r="E326" i="14" s="1"/>
  <c r="C999" i="15"/>
  <c r="B999" i="15"/>
  <c r="G999" i="15" s="1"/>
  <c r="C326" i="14" s="1"/>
  <c r="D998" i="15"/>
  <c r="I998" i="15" s="1"/>
  <c r="E325" i="14" s="1"/>
  <c r="C998" i="15"/>
  <c r="H998" i="15" s="1"/>
  <c r="D325" i="14" s="1"/>
  <c r="B998" i="15"/>
  <c r="D997" i="15"/>
  <c r="I997" i="15" s="1"/>
  <c r="E324" i="14" s="1"/>
  <c r="C997" i="15"/>
  <c r="B997" i="15"/>
  <c r="G997" i="15" s="1"/>
  <c r="C324" i="14" s="1"/>
  <c r="D996" i="15"/>
  <c r="I996" i="15" s="1"/>
  <c r="E323" i="14" s="1"/>
  <c r="C996" i="15"/>
  <c r="H996" i="15" s="1"/>
  <c r="D323" i="14" s="1"/>
  <c r="B996" i="15"/>
  <c r="D995" i="15"/>
  <c r="I995" i="15" s="1"/>
  <c r="E322" i="14" s="1"/>
  <c r="C995" i="15"/>
  <c r="B995" i="15"/>
  <c r="G995" i="15" s="1"/>
  <c r="C322" i="14" s="1"/>
  <c r="D994" i="15"/>
  <c r="I994" i="15" s="1"/>
  <c r="E321" i="14" s="1"/>
  <c r="C994" i="15"/>
  <c r="H994" i="15" s="1"/>
  <c r="D321" i="14" s="1"/>
  <c r="B994" i="15"/>
  <c r="D993" i="15"/>
  <c r="I993" i="15" s="1"/>
  <c r="E320" i="14" s="1"/>
  <c r="C993" i="15"/>
  <c r="B993" i="15"/>
  <c r="G993" i="15" s="1"/>
  <c r="C320" i="14" s="1"/>
  <c r="D992" i="15"/>
  <c r="I992" i="15" s="1"/>
  <c r="E319" i="14" s="1"/>
  <c r="C992" i="15"/>
  <c r="H992" i="15" s="1"/>
  <c r="D319" i="14" s="1"/>
  <c r="B992" i="15"/>
  <c r="D991" i="15"/>
  <c r="I991" i="15" s="1"/>
  <c r="E318" i="14" s="1"/>
  <c r="C991" i="15"/>
  <c r="B991" i="15"/>
  <c r="G991" i="15" s="1"/>
  <c r="C318" i="14" s="1"/>
  <c r="D990" i="15"/>
  <c r="I990" i="15" s="1"/>
  <c r="E317" i="14" s="1"/>
  <c r="C990" i="15"/>
  <c r="H990" i="15" s="1"/>
  <c r="D317" i="14" s="1"/>
  <c r="B990" i="15"/>
  <c r="D989" i="15"/>
  <c r="I989" i="15" s="1"/>
  <c r="E316" i="14" s="1"/>
  <c r="C989" i="15"/>
  <c r="B989" i="15"/>
  <c r="G989" i="15" s="1"/>
  <c r="C316" i="14" s="1"/>
  <c r="D988" i="15"/>
  <c r="I988" i="15" s="1"/>
  <c r="E315" i="14" s="1"/>
  <c r="C988" i="15"/>
  <c r="H988" i="15" s="1"/>
  <c r="D315" i="14" s="1"/>
  <c r="B988" i="15"/>
  <c r="D987" i="15"/>
  <c r="I987" i="15" s="1"/>
  <c r="E314" i="14" s="1"/>
  <c r="C987" i="15"/>
  <c r="B987" i="15"/>
  <c r="G987" i="15" s="1"/>
  <c r="C314" i="14" s="1"/>
  <c r="D986" i="15"/>
  <c r="I986" i="15" s="1"/>
  <c r="E313" i="14" s="1"/>
  <c r="C986" i="15"/>
  <c r="H986" i="15" s="1"/>
  <c r="D313" i="14" s="1"/>
  <c r="B986" i="15"/>
  <c r="D985" i="15"/>
  <c r="I985" i="15" s="1"/>
  <c r="E312" i="14" s="1"/>
  <c r="C985" i="15"/>
  <c r="B985" i="15"/>
  <c r="G985" i="15" s="1"/>
  <c r="C312" i="14" s="1"/>
  <c r="D984" i="15"/>
  <c r="I984" i="15" s="1"/>
  <c r="E311" i="14" s="1"/>
  <c r="C984" i="15"/>
  <c r="H984" i="15" s="1"/>
  <c r="D311" i="14" s="1"/>
  <c r="B984" i="15"/>
  <c r="D983" i="15"/>
  <c r="I983" i="15" s="1"/>
  <c r="E310" i="14" s="1"/>
  <c r="C983" i="15"/>
  <c r="B983" i="15"/>
  <c r="G983" i="15" s="1"/>
  <c r="C310" i="14" s="1"/>
  <c r="D982" i="15"/>
  <c r="I982" i="15" s="1"/>
  <c r="E309" i="14" s="1"/>
  <c r="C982" i="15"/>
  <c r="H982" i="15" s="1"/>
  <c r="D309" i="14" s="1"/>
  <c r="B982" i="15"/>
  <c r="D981" i="15"/>
  <c r="I981" i="15" s="1"/>
  <c r="E308" i="14" s="1"/>
  <c r="C981" i="15"/>
  <c r="B981" i="15"/>
  <c r="G981" i="15" s="1"/>
  <c r="C308" i="14" s="1"/>
  <c r="D980" i="15"/>
  <c r="I980" i="15" s="1"/>
  <c r="E307" i="14" s="1"/>
  <c r="C980" i="15"/>
  <c r="H980" i="15" s="1"/>
  <c r="D307" i="14" s="1"/>
  <c r="B980" i="15"/>
  <c r="D979" i="15"/>
  <c r="I979" i="15" s="1"/>
  <c r="E306" i="14" s="1"/>
  <c r="C979" i="15"/>
  <c r="B979" i="15"/>
  <c r="G979" i="15" s="1"/>
  <c r="C306" i="14" s="1"/>
  <c r="D978" i="15"/>
  <c r="I978" i="15" s="1"/>
  <c r="E305" i="14" s="1"/>
  <c r="C978" i="15"/>
  <c r="H978" i="15" s="1"/>
  <c r="D305" i="14" s="1"/>
  <c r="B978" i="15"/>
  <c r="D977" i="15"/>
  <c r="I977" i="15" s="1"/>
  <c r="E304" i="14" s="1"/>
  <c r="C977" i="15"/>
  <c r="B977" i="15"/>
  <c r="G977" i="15" s="1"/>
  <c r="C304" i="14" s="1"/>
  <c r="D976" i="15"/>
  <c r="I976" i="15" s="1"/>
  <c r="E303" i="14" s="1"/>
  <c r="C976" i="15"/>
  <c r="H976" i="15" s="1"/>
  <c r="D303" i="14" s="1"/>
  <c r="B976" i="15"/>
  <c r="D975" i="15"/>
  <c r="I975" i="15" s="1"/>
  <c r="E302" i="14" s="1"/>
  <c r="C975" i="15"/>
  <c r="B975" i="15"/>
  <c r="G975" i="15" s="1"/>
  <c r="C302" i="14" s="1"/>
  <c r="D974" i="15"/>
  <c r="I974" i="15" s="1"/>
  <c r="E301" i="14" s="1"/>
  <c r="C974" i="15"/>
  <c r="H974" i="15" s="1"/>
  <c r="D301" i="14" s="1"/>
  <c r="B974" i="15"/>
  <c r="D973" i="15"/>
  <c r="I973" i="15" s="1"/>
  <c r="E300" i="14" s="1"/>
  <c r="C973" i="15"/>
  <c r="B973" i="15"/>
  <c r="G973" i="15" s="1"/>
  <c r="C300" i="14" s="1"/>
  <c r="D972" i="15"/>
  <c r="I972" i="15" s="1"/>
  <c r="E299" i="14" s="1"/>
  <c r="C972" i="15"/>
  <c r="H972" i="15" s="1"/>
  <c r="D299" i="14" s="1"/>
  <c r="B972" i="15"/>
  <c r="D971" i="15"/>
  <c r="I971" i="15" s="1"/>
  <c r="E298" i="14" s="1"/>
  <c r="C971" i="15"/>
  <c r="B971" i="15"/>
  <c r="G971" i="15" s="1"/>
  <c r="C298" i="14" s="1"/>
  <c r="D970" i="15"/>
  <c r="I970" i="15" s="1"/>
  <c r="E297" i="14" s="1"/>
  <c r="C970" i="15"/>
  <c r="H970" i="15" s="1"/>
  <c r="D297" i="14" s="1"/>
  <c r="B970" i="15"/>
  <c r="D969" i="15"/>
  <c r="I969" i="15" s="1"/>
  <c r="E296" i="14" s="1"/>
  <c r="C969" i="15"/>
  <c r="B969" i="15"/>
  <c r="G969" i="15" s="1"/>
  <c r="C296" i="14" s="1"/>
  <c r="D968" i="15"/>
  <c r="I968" i="15" s="1"/>
  <c r="E295" i="14" s="1"/>
  <c r="C968" i="15"/>
  <c r="H968" i="15" s="1"/>
  <c r="D295" i="14" s="1"/>
  <c r="B968" i="15"/>
  <c r="D967" i="15"/>
  <c r="I967" i="15" s="1"/>
  <c r="E294" i="14" s="1"/>
  <c r="C967" i="15"/>
  <c r="B967" i="15"/>
  <c r="G967" i="15" s="1"/>
  <c r="C294" i="14" s="1"/>
  <c r="D966" i="15"/>
  <c r="I966" i="15" s="1"/>
  <c r="E293" i="14" s="1"/>
  <c r="C966" i="15"/>
  <c r="H966" i="15" s="1"/>
  <c r="D293" i="14" s="1"/>
  <c r="B966" i="15"/>
  <c r="D965" i="15"/>
  <c r="I965" i="15" s="1"/>
  <c r="E292" i="14" s="1"/>
  <c r="C965" i="15"/>
  <c r="B965" i="15"/>
  <c r="G965" i="15" s="1"/>
  <c r="C292" i="14" s="1"/>
  <c r="D964" i="15"/>
  <c r="I964" i="15" s="1"/>
  <c r="E291" i="14" s="1"/>
  <c r="C964" i="15"/>
  <c r="H964" i="15" s="1"/>
  <c r="D291" i="14" s="1"/>
  <c r="B964" i="15"/>
  <c r="D963" i="15"/>
  <c r="I963" i="15" s="1"/>
  <c r="E290" i="14" s="1"/>
  <c r="C963" i="15"/>
  <c r="B963" i="15"/>
  <c r="G963" i="15" s="1"/>
  <c r="C290" i="14" s="1"/>
  <c r="D962" i="15"/>
  <c r="I962" i="15" s="1"/>
  <c r="E289" i="14" s="1"/>
  <c r="C962" i="15"/>
  <c r="H962" i="15" s="1"/>
  <c r="D289" i="14" s="1"/>
  <c r="B962" i="15"/>
  <c r="D961" i="15"/>
  <c r="I961" i="15" s="1"/>
  <c r="E288" i="14" s="1"/>
  <c r="C961" i="15"/>
  <c r="B961" i="15"/>
  <c r="G961" i="15" s="1"/>
  <c r="C288" i="14" s="1"/>
  <c r="D960" i="15"/>
  <c r="I960" i="15" s="1"/>
  <c r="E287" i="14" s="1"/>
  <c r="C960" i="15"/>
  <c r="H960" i="15" s="1"/>
  <c r="D287" i="14" s="1"/>
  <c r="B960" i="15"/>
  <c r="D959" i="15"/>
  <c r="I959" i="15" s="1"/>
  <c r="E286" i="14" s="1"/>
  <c r="C959" i="15"/>
  <c r="B959" i="15"/>
  <c r="G959" i="15" s="1"/>
  <c r="C286" i="14" s="1"/>
  <c r="D958" i="15"/>
  <c r="I958" i="15" s="1"/>
  <c r="E285" i="14" s="1"/>
  <c r="C958" i="15"/>
  <c r="H958" i="15" s="1"/>
  <c r="D285" i="14" s="1"/>
  <c r="B958" i="15"/>
  <c r="D957" i="15"/>
  <c r="I957" i="15" s="1"/>
  <c r="E284" i="14" s="1"/>
  <c r="C957" i="15"/>
  <c r="B957" i="15"/>
  <c r="G957" i="15" s="1"/>
  <c r="C284" i="14" s="1"/>
  <c r="D956" i="15"/>
  <c r="I956" i="15" s="1"/>
  <c r="E283" i="14" s="1"/>
  <c r="C956" i="15"/>
  <c r="H956" i="15" s="1"/>
  <c r="D283" i="14" s="1"/>
  <c r="B956" i="15"/>
  <c r="D955" i="15"/>
  <c r="I955" i="15" s="1"/>
  <c r="E282" i="14" s="1"/>
  <c r="C955" i="15"/>
  <c r="B955" i="15"/>
  <c r="G955" i="15" s="1"/>
  <c r="C282" i="14" s="1"/>
  <c r="D954" i="15"/>
  <c r="I954" i="15" s="1"/>
  <c r="E281" i="14" s="1"/>
  <c r="C954" i="15"/>
  <c r="H954" i="15" s="1"/>
  <c r="D281" i="14" s="1"/>
  <c r="B954" i="15"/>
  <c r="D953" i="15"/>
  <c r="I953" i="15" s="1"/>
  <c r="E280" i="14" s="1"/>
  <c r="C953" i="15"/>
  <c r="B953" i="15"/>
  <c r="G953" i="15" s="1"/>
  <c r="C280" i="14" s="1"/>
  <c r="D952" i="15"/>
  <c r="I952" i="15" s="1"/>
  <c r="E279" i="14" s="1"/>
  <c r="C952" i="15"/>
  <c r="H952" i="15" s="1"/>
  <c r="D279" i="14" s="1"/>
  <c r="B952" i="15"/>
  <c r="D951" i="15"/>
  <c r="I951" i="15" s="1"/>
  <c r="E278" i="14" s="1"/>
  <c r="C951" i="15"/>
  <c r="B951" i="15"/>
  <c r="G951" i="15" s="1"/>
  <c r="C278" i="14" s="1"/>
  <c r="D950" i="15"/>
  <c r="I950" i="15" s="1"/>
  <c r="E277" i="14" s="1"/>
  <c r="C950" i="15"/>
  <c r="H950" i="15" s="1"/>
  <c r="D277" i="14" s="1"/>
  <c r="B950" i="15"/>
  <c r="D949" i="15"/>
  <c r="I949" i="15" s="1"/>
  <c r="E276" i="14" s="1"/>
  <c r="C949" i="15"/>
  <c r="B949" i="15"/>
  <c r="G949" i="15" s="1"/>
  <c r="C276" i="14" s="1"/>
  <c r="D948" i="15"/>
  <c r="I948" i="15" s="1"/>
  <c r="E275" i="14" s="1"/>
  <c r="C948" i="15"/>
  <c r="H948" i="15" s="1"/>
  <c r="D275" i="14" s="1"/>
  <c r="B948" i="15"/>
  <c r="D947" i="15"/>
  <c r="I947" i="15" s="1"/>
  <c r="E274" i="14" s="1"/>
  <c r="C947" i="15"/>
  <c r="B947" i="15"/>
  <c r="G947" i="15" s="1"/>
  <c r="C274" i="14" s="1"/>
  <c r="D946" i="15"/>
  <c r="I946" i="15" s="1"/>
  <c r="E273" i="14" s="1"/>
  <c r="C946" i="15"/>
  <c r="H946" i="15" s="1"/>
  <c r="D273" i="14" s="1"/>
  <c r="B946" i="15"/>
  <c r="D945" i="15"/>
  <c r="I945" i="15" s="1"/>
  <c r="E272" i="14" s="1"/>
  <c r="C945" i="15"/>
  <c r="B945" i="15"/>
  <c r="G945" i="15" s="1"/>
  <c r="C272" i="14" s="1"/>
  <c r="D944" i="15"/>
  <c r="I944" i="15" s="1"/>
  <c r="E271" i="14" s="1"/>
  <c r="C944" i="15"/>
  <c r="H944" i="15" s="1"/>
  <c r="D271" i="14" s="1"/>
  <c r="B944" i="15"/>
  <c r="D943" i="15"/>
  <c r="I943" i="15" s="1"/>
  <c r="E270" i="14" s="1"/>
  <c r="C943" i="15"/>
  <c r="B943" i="15"/>
  <c r="G943" i="15" s="1"/>
  <c r="C270" i="14" s="1"/>
  <c r="D942" i="15"/>
  <c r="I942" i="15" s="1"/>
  <c r="E269" i="14" s="1"/>
  <c r="C942" i="15"/>
  <c r="H942" i="15" s="1"/>
  <c r="D269" i="14" s="1"/>
  <c r="B942" i="15"/>
  <c r="D941" i="15"/>
  <c r="I941" i="15" s="1"/>
  <c r="E268" i="14" s="1"/>
  <c r="C941" i="15"/>
  <c r="B941" i="15"/>
  <c r="G941" i="15" s="1"/>
  <c r="C268" i="14" s="1"/>
  <c r="D940" i="15"/>
  <c r="I940" i="15" s="1"/>
  <c r="E267" i="14" s="1"/>
  <c r="C940" i="15"/>
  <c r="H940" i="15" s="1"/>
  <c r="D267" i="14" s="1"/>
  <c r="B940" i="15"/>
  <c r="D939" i="15"/>
  <c r="I939" i="15" s="1"/>
  <c r="E266" i="14" s="1"/>
  <c r="C939" i="15"/>
  <c r="B939" i="15"/>
  <c r="G939" i="15" s="1"/>
  <c r="C266" i="14" s="1"/>
  <c r="D938" i="15"/>
  <c r="I938" i="15" s="1"/>
  <c r="E265" i="14" s="1"/>
  <c r="C938" i="15"/>
  <c r="H938" i="15" s="1"/>
  <c r="D265" i="14" s="1"/>
  <c r="B938" i="15"/>
  <c r="D937" i="15"/>
  <c r="I937" i="15" s="1"/>
  <c r="E264" i="14" s="1"/>
  <c r="C937" i="15"/>
  <c r="B937" i="15"/>
  <c r="G937" i="15" s="1"/>
  <c r="C264" i="14" s="1"/>
  <c r="D936" i="15"/>
  <c r="I936" i="15" s="1"/>
  <c r="E263" i="14" s="1"/>
  <c r="C936" i="15"/>
  <c r="H936" i="15" s="1"/>
  <c r="D263" i="14" s="1"/>
  <c r="B936" i="15"/>
  <c r="D935" i="15"/>
  <c r="I935" i="15" s="1"/>
  <c r="E262" i="14" s="1"/>
  <c r="C935" i="15"/>
  <c r="B935" i="15"/>
  <c r="G935" i="15" s="1"/>
  <c r="C262" i="14" s="1"/>
  <c r="D934" i="15"/>
  <c r="I934" i="15" s="1"/>
  <c r="E261" i="14" s="1"/>
  <c r="C934" i="15"/>
  <c r="H934" i="15" s="1"/>
  <c r="D261" i="14" s="1"/>
  <c r="B934" i="15"/>
  <c r="D933" i="15"/>
  <c r="I933" i="15" s="1"/>
  <c r="E260" i="14" s="1"/>
  <c r="C933" i="15"/>
  <c r="B933" i="15"/>
  <c r="G933" i="15" s="1"/>
  <c r="C260" i="14" s="1"/>
  <c r="D932" i="15"/>
  <c r="I932" i="15" s="1"/>
  <c r="E259" i="14" s="1"/>
  <c r="C932" i="15"/>
  <c r="H932" i="15" s="1"/>
  <c r="D259" i="14" s="1"/>
  <c r="B932" i="15"/>
  <c r="D931" i="15"/>
  <c r="I931" i="15" s="1"/>
  <c r="E258" i="14" s="1"/>
  <c r="C931" i="15"/>
  <c r="B931" i="15"/>
  <c r="G931" i="15" s="1"/>
  <c r="C258" i="14" s="1"/>
  <c r="D930" i="15"/>
  <c r="I930" i="15" s="1"/>
  <c r="E257" i="14" s="1"/>
  <c r="C930" i="15"/>
  <c r="H930" i="15" s="1"/>
  <c r="D257" i="14" s="1"/>
  <c r="B930" i="15"/>
  <c r="D929" i="15"/>
  <c r="I929" i="15" s="1"/>
  <c r="E256" i="14" s="1"/>
  <c r="C929" i="15"/>
  <c r="B929" i="15"/>
  <c r="G929" i="15" s="1"/>
  <c r="C256" i="14" s="1"/>
  <c r="D928" i="15"/>
  <c r="I928" i="15" s="1"/>
  <c r="E255" i="14" s="1"/>
  <c r="C928" i="15"/>
  <c r="H928" i="15" s="1"/>
  <c r="D255" i="14" s="1"/>
  <c r="B928" i="15"/>
  <c r="D927" i="15"/>
  <c r="I927" i="15" s="1"/>
  <c r="E254" i="14" s="1"/>
  <c r="C927" i="15"/>
  <c r="B927" i="15"/>
  <c r="G927" i="15" s="1"/>
  <c r="C254" i="14" s="1"/>
  <c r="D926" i="15"/>
  <c r="I926" i="15" s="1"/>
  <c r="E253" i="14" s="1"/>
  <c r="C926" i="15"/>
  <c r="H926" i="15" s="1"/>
  <c r="D253" i="14" s="1"/>
  <c r="B926" i="15"/>
  <c r="D925" i="15"/>
  <c r="I925" i="15" s="1"/>
  <c r="E252" i="14" s="1"/>
  <c r="C925" i="15"/>
  <c r="B925" i="15"/>
  <c r="G925" i="15" s="1"/>
  <c r="C252" i="14" s="1"/>
  <c r="D924" i="15"/>
  <c r="I924" i="15" s="1"/>
  <c r="E251" i="14" s="1"/>
  <c r="C924" i="15"/>
  <c r="H924" i="15" s="1"/>
  <c r="D251" i="14" s="1"/>
  <c r="B924" i="15"/>
  <c r="D923" i="15"/>
  <c r="I923" i="15" s="1"/>
  <c r="E250" i="14" s="1"/>
  <c r="C923" i="15"/>
  <c r="B923" i="15"/>
  <c r="G923" i="15" s="1"/>
  <c r="C250" i="14" s="1"/>
  <c r="D922" i="15"/>
  <c r="I922" i="15" s="1"/>
  <c r="E249" i="14" s="1"/>
  <c r="C922" i="15"/>
  <c r="H922" i="15" s="1"/>
  <c r="D249" i="14" s="1"/>
  <c r="B922" i="15"/>
  <c r="D921" i="15"/>
  <c r="I921" i="15" s="1"/>
  <c r="E248" i="14" s="1"/>
  <c r="C921" i="15"/>
  <c r="B921" i="15"/>
  <c r="G921" i="15" s="1"/>
  <c r="C248" i="14" s="1"/>
  <c r="D920" i="15"/>
  <c r="I920" i="15" s="1"/>
  <c r="E247" i="14" s="1"/>
  <c r="C920" i="15"/>
  <c r="H920" i="15" s="1"/>
  <c r="D247" i="14" s="1"/>
  <c r="B920" i="15"/>
  <c r="D919" i="15"/>
  <c r="I919" i="15" s="1"/>
  <c r="E246" i="14" s="1"/>
  <c r="C919" i="15"/>
  <c r="B919" i="15"/>
  <c r="G919" i="15" s="1"/>
  <c r="C246" i="14" s="1"/>
  <c r="D918" i="15"/>
  <c r="I918" i="15" s="1"/>
  <c r="E245" i="14" s="1"/>
  <c r="C918" i="15"/>
  <c r="H918" i="15" s="1"/>
  <c r="D245" i="14" s="1"/>
  <c r="B918" i="15"/>
  <c r="D917" i="15"/>
  <c r="I917" i="15" s="1"/>
  <c r="E244" i="14" s="1"/>
  <c r="C917" i="15"/>
  <c r="B917" i="15"/>
  <c r="G917" i="15" s="1"/>
  <c r="C244" i="14" s="1"/>
  <c r="D916" i="15"/>
  <c r="I916" i="15" s="1"/>
  <c r="E243" i="14" s="1"/>
  <c r="C916" i="15"/>
  <c r="H916" i="15" s="1"/>
  <c r="D243" i="14" s="1"/>
  <c r="B916" i="15"/>
  <c r="D915" i="15"/>
  <c r="I915" i="15" s="1"/>
  <c r="E242" i="14" s="1"/>
  <c r="C915" i="15"/>
  <c r="B915" i="15"/>
  <c r="G915" i="15" s="1"/>
  <c r="C242" i="14" s="1"/>
  <c r="D914" i="15"/>
  <c r="I914" i="15" s="1"/>
  <c r="E241" i="14" s="1"/>
  <c r="C914" i="15"/>
  <c r="H914" i="15" s="1"/>
  <c r="D241" i="14" s="1"/>
  <c r="B914" i="15"/>
  <c r="D913" i="15"/>
  <c r="I913" i="15" s="1"/>
  <c r="E240" i="14" s="1"/>
  <c r="C913" i="15"/>
  <c r="B913" i="15"/>
  <c r="G913" i="15" s="1"/>
  <c r="C240" i="14" s="1"/>
  <c r="D912" i="15"/>
  <c r="I912" i="15" s="1"/>
  <c r="E239" i="14" s="1"/>
  <c r="C912" i="15"/>
  <c r="H912" i="15" s="1"/>
  <c r="D239" i="14" s="1"/>
  <c r="B912" i="15"/>
  <c r="D911" i="15"/>
  <c r="I911" i="15" s="1"/>
  <c r="E238" i="14" s="1"/>
  <c r="C911" i="15"/>
  <c r="B911" i="15"/>
  <c r="G911" i="15" s="1"/>
  <c r="C238" i="14" s="1"/>
  <c r="D910" i="15"/>
  <c r="I910" i="15" s="1"/>
  <c r="E237" i="14" s="1"/>
  <c r="C910" i="15"/>
  <c r="H910" i="15" s="1"/>
  <c r="D237" i="14" s="1"/>
  <c r="B910" i="15"/>
  <c r="D909" i="15"/>
  <c r="I909" i="15" s="1"/>
  <c r="E236" i="14" s="1"/>
  <c r="C909" i="15"/>
  <c r="B909" i="15"/>
  <c r="G909" i="15" s="1"/>
  <c r="C236" i="14" s="1"/>
  <c r="D908" i="15"/>
  <c r="I908" i="15" s="1"/>
  <c r="E235" i="14" s="1"/>
  <c r="C908" i="15"/>
  <c r="H908" i="15" s="1"/>
  <c r="D235" i="14" s="1"/>
  <c r="B908" i="15"/>
  <c r="D907" i="15"/>
  <c r="I907" i="15" s="1"/>
  <c r="E234" i="14" s="1"/>
  <c r="C907" i="15"/>
  <c r="B907" i="15"/>
  <c r="G907" i="15" s="1"/>
  <c r="C234" i="14" s="1"/>
  <c r="D906" i="15"/>
  <c r="I906" i="15" s="1"/>
  <c r="E233" i="14" s="1"/>
  <c r="C906" i="15"/>
  <c r="H906" i="15" s="1"/>
  <c r="D233" i="14" s="1"/>
  <c r="B906" i="15"/>
  <c r="D905" i="15"/>
  <c r="I905" i="15" s="1"/>
  <c r="E232" i="14" s="1"/>
  <c r="C905" i="15"/>
  <c r="B905" i="15"/>
  <c r="G905" i="15" s="1"/>
  <c r="C232" i="14" s="1"/>
  <c r="D904" i="15"/>
  <c r="I904" i="15" s="1"/>
  <c r="E231" i="14" s="1"/>
  <c r="C904" i="15"/>
  <c r="H904" i="15" s="1"/>
  <c r="D231" i="14" s="1"/>
  <c r="B904" i="15"/>
  <c r="D903" i="15"/>
  <c r="I903" i="15" s="1"/>
  <c r="E230" i="14" s="1"/>
  <c r="C903" i="15"/>
  <c r="B903" i="15"/>
  <c r="G903" i="15" s="1"/>
  <c r="C230" i="14" s="1"/>
  <c r="D902" i="15"/>
  <c r="I902" i="15" s="1"/>
  <c r="E229" i="14" s="1"/>
  <c r="C902" i="15"/>
  <c r="H902" i="15" s="1"/>
  <c r="D229" i="14" s="1"/>
  <c r="B902" i="15"/>
  <c r="D901" i="15"/>
  <c r="I901" i="15" s="1"/>
  <c r="E228" i="14" s="1"/>
  <c r="C901" i="15"/>
  <c r="B901" i="15"/>
  <c r="G901" i="15" s="1"/>
  <c r="C228" i="14" s="1"/>
  <c r="D900" i="15"/>
  <c r="I900" i="15" s="1"/>
  <c r="E227" i="14" s="1"/>
  <c r="C900" i="15"/>
  <c r="H900" i="15" s="1"/>
  <c r="D227" i="14" s="1"/>
  <c r="B900" i="15"/>
  <c r="D899" i="15"/>
  <c r="I899" i="15" s="1"/>
  <c r="E226" i="14" s="1"/>
  <c r="C899" i="15"/>
  <c r="B899" i="15"/>
  <c r="G899" i="15" s="1"/>
  <c r="C226" i="14" s="1"/>
  <c r="D898" i="15"/>
  <c r="I898" i="15" s="1"/>
  <c r="E225" i="14" s="1"/>
  <c r="C898" i="15"/>
  <c r="H898" i="15" s="1"/>
  <c r="D225" i="14" s="1"/>
  <c r="B898" i="15"/>
  <c r="D897" i="15"/>
  <c r="I897" i="15" s="1"/>
  <c r="E224" i="14" s="1"/>
  <c r="C897" i="15"/>
  <c r="B897" i="15"/>
  <c r="G897" i="15" s="1"/>
  <c r="C224" i="14" s="1"/>
  <c r="D896" i="15"/>
  <c r="I896" i="15" s="1"/>
  <c r="E223" i="14" s="1"/>
  <c r="C896" i="15"/>
  <c r="H896" i="15" s="1"/>
  <c r="D223" i="14" s="1"/>
  <c r="B896" i="15"/>
  <c r="D895" i="15"/>
  <c r="I895" i="15" s="1"/>
  <c r="E222" i="14" s="1"/>
  <c r="C895" i="15"/>
  <c r="B895" i="15"/>
  <c r="G895" i="15" s="1"/>
  <c r="C222" i="14" s="1"/>
  <c r="D894" i="15"/>
  <c r="I894" i="15" s="1"/>
  <c r="E221" i="14" s="1"/>
  <c r="C894" i="15"/>
  <c r="H894" i="15" s="1"/>
  <c r="D221" i="14" s="1"/>
  <c r="B894" i="15"/>
  <c r="D893" i="15"/>
  <c r="I893" i="15" s="1"/>
  <c r="E220" i="14" s="1"/>
  <c r="C893" i="15"/>
  <c r="B893" i="15"/>
  <c r="G893" i="15" s="1"/>
  <c r="C220" i="14" s="1"/>
  <c r="D892" i="15"/>
  <c r="I892" i="15" s="1"/>
  <c r="E219" i="14" s="1"/>
  <c r="C892" i="15"/>
  <c r="H892" i="15" s="1"/>
  <c r="D219" i="14" s="1"/>
  <c r="B892" i="15"/>
  <c r="D891" i="15"/>
  <c r="I891" i="15" s="1"/>
  <c r="E218" i="14" s="1"/>
  <c r="C891" i="15"/>
  <c r="B891" i="15"/>
  <c r="G891" i="15" s="1"/>
  <c r="C218" i="14" s="1"/>
  <c r="D890" i="15"/>
  <c r="I890" i="15" s="1"/>
  <c r="E217" i="14" s="1"/>
  <c r="C890" i="15"/>
  <c r="H890" i="15" s="1"/>
  <c r="D217" i="14" s="1"/>
  <c r="B890" i="15"/>
  <c r="D889" i="15"/>
  <c r="I889" i="15" s="1"/>
  <c r="E216" i="14" s="1"/>
  <c r="C889" i="15"/>
  <c r="B889" i="15"/>
  <c r="G889" i="15" s="1"/>
  <c r="C216" i="14" s="1"/>
  <c r="D888" i="15"/>
  <c r="I888" i="15" s="1"/>
  <c r="E215" i="14" s="1"/>
  <c r="C888" i="15"/>
  <c r="H888" i="15" s="1"/>
  <c r="D215" i="14" s="1"/>
  <c r="B888" i="15"/>
  <c r="D887" i="15"/>
  <c r="I887" i="15" s="1"/>
  <c r="E214" i="14" s="1"/>
  <c r="C887" i="15"/>
  <c r="B887" i="15"/>
  <c r="G887" i="15" s="1"/>
  <c r="C214" i="14" s="1"/>
  <c r="D886" i="15"/>
  <c r="I886" i="15" s="1"/>
  <c r="E213" i="14" s="1"/>
  <c r="C886" i="15"/>
  <c r="H886" i="15" s="1"/>
  <c r="D213" i="14" s="1"/>
  <c r="B886" i="15"/>
  <c r="D885" i="15"/>
  <c r="I885" i="15" s="1"/>
  <c r="E212" i="14" s="1"/>
  <c r="C885" i="15"/>
  <c r="B885" i="15"/>
  <c r="G885" i="15" s="1"/>
  <c r="C212" i="14" s="1"/>
  <c r="D884" i="15"/>
  <c r="I884" i="15" s="1"/>
  <c r="E211" i="14" s="1"/>
  <c r="C884" i="15"/>
  <c r="H884" i="15" s="1"/>
  <c r="D211" i="14" s="1"/>
  <c r="B884" i="15"/>
  <c r="D883" i="15"/>
  <c r="I883" i="15" s="1"/>
  <c r="E210" i="14" s="1"/>
  <c r="C883" i="15"/>
  <c r="B883" i="15"/>
  <c r="G883" i="15" s="1"/>
  <c r="C210" i="14" s="1"/>
  <c r="D882" i="15"/>
  <c r="I882" i="15" s="1"/>
  <c r="E209" i="14" s="1"/>
  <c r="C882" i="15"/>
  <c r="H882" i="15" s="1"/>
  <c r="D209" i="14" s="1"/>
  <c r="B882" i="15"/>
  <c r="D881" i="15"/>
  <c r="I881" i="15" s="1"/>
  <c r="E208" i="14" s="1"/>
  <c r="C881" i="15"/>
  <c r="B881" i="15"/>
  <c r="G881" i="15" s="1"/>
  <c r="C208" i="14" s="1"/>
  <c r="D880" i="15"/>
  <c r="I880" i="15" s="1"/>
  <c r="E207" i="14" s="1"/>
  <c r="C880" i="15"/>
  <c r="H880" i="15" s="1"/>
  <c r="D207" i="14" s="1"/>
  <c r="B880" i="15"/>
  <c r="D879" i="15"/>
  <c r="I879" i="15" s="1"/>
  <c r="E206" i="14" s="1"/>
  <c r="C879" i="15"/>
  <c r="B879" i="15"/>
  <c r="G879" i="15" s="1"/>
  <c r="C206" i="14" s="1"/>
  <c r="D878" i="15"/>
  <c r="I878" i="15" s="1"/>
  <c r="E205" i="14" s="1"/>
  <c r="C878" i="15"/>
  <c r="H878" i="15" s="1"/>
  <c r="D205" i="14" s="1"/>
  <c r="B878" i="15"/>
  <c r="D877" i="15"/>
  <c r="I877" i="15" s="1"/>
  <c r="E204" i="14" s="1"/>
  <c r="C877" i="15"/>
  <c r="B877" i="15"/>
  <c r="G877" i="15" s="1"/>
  <c r="C204" i="14" s="1"/>
  <c r="D876" i="15"/>
  <c r="I876" i="15" s="1"/>
  <c r="E203" i="14" s="1"/>
  <c r="C876" i="15"/>
  <c r="H876" i="15" s="1"/>
  <c r="D203" i="14" s="1"/>
  <c r="B876" i="15"/>
  <c r="D875" i="15"/>
  <c r="I875" i="15" s="1"/>
  <c r="E202" i="14" s="1"/>
  <c r="C875" i="15"/>
  <c r="B875" i="15"/>
  <c r="G875" i="15" s="1"/>
  <c r="C202" i="14" s="1"/>
  <c r="D874" i="15"/>
  <c r="I874" i="15" s="1"/>
  <c r="E201" i="14" s="1"/>
  <c r="C874" i="15"/>
  <c r="H874" i="15" s="1"/>
  <c r="D201" i="14" s="1"/>
  <c r="B874" i="15"/>
  <c r="D873" i="15"/>
  <c r="I873" i="15" s="1"/>
  <c r="E200" i="14" s="1"/>
  <c r="C873" i="15"/>
  <c r="B873" i="15"/>
  <c r="G873" i="15" s="1"/>
  <c r="C200" i="14" s="1"/>
  <c r="D872" i="15"/>
  <c r="I872" i="15" s="1"/>
  <c r="E199" i="14" s="1"/>
  <c r="C872" i="15"/>
  <c r="H872" i="15" s="1"/>
  <c r="D199" i="14" s="1"/>
  <c r="B872" i="15"/>
  <c r="D871" i="15"/>
  <c r="I871" i="15" s="1"/>
  <c r="E198" i="14" s="1"/>
  <c r="C871" i="15"/>
  <c r="B871" i="15"/>
  <c r="G871" i="15" s="1"/>
  <c r="C198" i="14" s="1"/>
  <c r="D870" i="15"/>
  <c r="I870" i="15" s="1"/>
  <c r="E197" i="14" s="1"/>
  <c r="C870" i="15"/>
  <c r="H870" i="15" s="1"/>
  <c r="D197" i="14" s="1"/>
  <c r="B870" i="15"/>
  <c r="D869" i="15"/>
  <c r="I869" i="15" s="1"/>
  <c r="E196" i="14" s="1"/>
  <c r="C869" i="15"/>
  <c r="B869" i="15"/>
  <c r="G869" i="15" s="1"/>
  <c r="C196" i="14" s="1"/>
  <c r="D868" i="15"/>
  <c r="I868" i="15" s="1"/>
  <c r="E195" i="14" s="1"/>
  <c r="C868" i="15"/>
  <c r="H868" i="15" s="1"/>
  <c r="D195" i="14" s="1"/>
  <c r="B868" i="15"/>
  <c r="D867" i="15"/>
  <c r="I867" i="15" s="1"/>
  <c r="E194" i="14" s="1"/>
  <c r="C867" i="15"/>
  <c r="B867" i="15"/>
  <c r="G867" i="15" s="1"/>
  <c r="C194" i="14" s="1"/>
  <c r="D866" i="15"/>
  <c r="I866" i="15" s="1"/>
  <c r="E193" i="14" s="1"/>
  <c r="C866" i="15"/>
  <c r="H866" i="15" s="1"/>
  <c r="D193" i="14" s="1"/>
  <c r="B866" i="15"/>
  <c r="D865" i="15"/>
  <c r="I865" i="15" s="1"/>
  <c r="E192" i="14" s="1"/>
  <c r="C865" i="15"/>
  <c r="B865" i="15"/>
  <c r="G865" i="15" s="1"/>
  <c r="C192" i="14" s="1"/>
  <c r="D864" i="15"/>
  <c r="I864" i="15" s="1"/>
  <c r="E191" i="14" s="1"/>
  <c r="C864" i="15"/>
  <c r="H864" i="15" s="1"/>
  <c r="D191" i="14" s="1"/>
  <c r="B864" i="15"/>
  <c r="D863" i="15"/>
  <c r="I863" i="15" s="1"/>
  <c r="E190" i="14" s="1"/>
  <c r="C863" i="15"/>
  <c r="B863" i="15"/>
  <c r="G863" i="15" s="1"/>
  <c r="C190" i="14" s="1"/>
  <c r="D862" i="15"/>
  <c r="I862" i="15" s="1"/>
  <c r="E189" i="14" s="1"/>
  <c r="C862" i="15"/>
  <c r="H862" i="15" s="1"/>
  <c r="D189" i="14" s="1"/>
  <c r="B862" i="15"/>
  <c r="D861" i="15"/>
  <c r="I861" i="15" s="1"/>
  <c r="E188" i="14" s="1"/>
  <c r="C861" i="15"/>
  <c r="B861" i="15"/>
  <c r="G861" i="15" s="1"/>
  <c r="C188" i="14" s="1"/>
  <c r="D860" i="15"/>
  <c r="I860" i="15" s="1"/>
  <c r="E187" i="14" s="1"/>
  <c r="C860" i="15"/>
  <c r="H860" i="15" s="1"/>
  <c r="D187" i="14" s="1"/>
  <c r="B860" i="15"/>
  <c r="D859" i="15"/>
  <c r="I859" i="15" s="1"/>
  <c r="E186" i="14" s="1"/>
  <c r="C859" i="15"/>
  <c r="B859" i="15"/>
  <c r="G859" i="15" s="1"/>
  <c r="C186" i="14" s="1"/>
  <c r="D858" i="15"/>
  <c r="I858" i="15" s="1"/>
  <c r="E185" i="14" s="1"/>
  <c r="C858" i="15"/>
  <c r="H858" i="15" s="1"/>
  <c r="D185" i="14" s="1"/>
  <c r="B858" i="15"/>
  <c r="D857" i="15"/>
  <c r="I857" i="15" s="1"/>
  <c r="E184" i="14" s="1"/>
  <c r="C857" i="15"/>
  <c r="B857" i="15"/>
  <c r="G857" i="15" s="1"/>
  <c r="C184" i="14" s="1"/>
  <c r="D856" i="15"/>
  <c r="I856" i="15" s="1"/>
  <c r="E183" i="14" s="1"/>
  <c r="C856" i="15"/>
  <c r="H856" i="15" s="1"/>
  <c r="D183" i="14" s="1"/>
  <c r="B856" i="15"/>
  <c r="D855" i="15"/>
  <c r="I855" i="15" s="1"/>
  <c r="E182" i="14" s="1"/>
  <c r="C855" i="15"/>
  <c r="B855" i="15"/>
  <c r="G855" i="15" s="1"/>
  <c r="C182" i="14" s="1"/>
  <c r="D854" i="15"/>
  <c r="I854" i="15" s="1"/>
  <c r="E181" i="14" s="1"/>
  <c r="C854" i="15"/>
  <c r="H854" i="15" s="1"/>
  <c r="D181" i="14" s="1"/>
  <c r="B854" i="15"/>
  <c r="D853" i="15"/>
  <c r="I853" i="15" s="1"/>
  <c r="E180" i="14" s="1"/>
  <c r="C853" i="15"/>
  <c r="B853" i="15"/>
  <c r="G853" i="15" s="1"/>
  <c r="C180" i="14" s="1"/>
  <c r="D852" i="15"/>
  <c r="I852" i="15" s="1"/>
  <c r="E179" i="14" s="1"/>
  <c r="C852" i="15"/>
  <c r="H852" i="15" s="1"/>
  <c r="D179" i="14" s="1"/>
  <c r="B852" i="15"/>
  <c r="D851" i="15"/>
  <c r="I851" i="15" s="1"/>
  <c r="E178" i="14" s="1"/>
  <c r="C851" i="15"/>
  <c r="B851" i="15"/>
  <c r="G851" i="15" s="1"/>
  <c r="C178" i="14" s="1"/>
  <c r="D850" i="15"/>
  <c r="I850" i="15" s="1"/>
  <c r="E177" i="14" s="1"/>
  <c r="C850" i="15"/>
  <c r="H850" i="15" s="1"/>
  <c r="D177" i="14" s="1"/>
  <c r="B850" i="15"/>
  <c r="D849" i="15"/>
  <c r="I849" i="15" s="1"/>
  <c r="E176" i="14" s="1"/>
  <c r="C849" i="15"/>
  <c r="B849" i="15"/>
  <c r="G849" i="15" s="1"/>
  <c r="C176" i="14" s="1"/>
  <c r="D848" i="15"/>
  <c r="I848" i="15" s="1"/>
  <c r="E175" i="14" s="1"/>
  <c r="C848" i="15"/>
  <c r="H848" i="15" s="1"/>
  <c r="D175" i="14" s="1"/>
  <c r="B848" i="15"/>
  <c r="D847" i="15"/>
  <c r="I847" i="15" s="1"/>
  <c r="E174" i="14" s="1"/>
  <c r="C847" i="15"/>
  <c r="B847" i="15"/>
  <c r="G847" i="15" s="1"/>
  <c r="C174" i="14" s="1"/>
  <c r="D846" i="15"/>
  <c r="I846" i="15" s="1"/>
  <c r="E173" i="14" s="1"/>
  <c r="C846" i="15"/>
  <c r="B846" i="15"/>
  <c r="D845" i="15"/>
  <c r="C845" i="15"/>
  <c r="B845" i="15"/>
  <c r="G846" i="15" s="1"/>
  <c r="C173" i="14" s="1"/>
  <c r="D844" i="15"/>
  <c r="I844" i="15" s="1"/>
  <c r="E171" i="14" s="1"/>
  <c r="C844" i="15"/>
  <c r="B844" i="15"/>
  <c r="D843" i="15"/>
  <c r="C843" i="15"/>
  <c r="B843" i="15"/>
  <c r="G844" i="15" s="1"/>
  <c r="C171" i="14" s="1"/>
  <c r="D842" i="15"/>
  <c r="I842" i="15" s="1"/>
  <c r="E169" i="14" s="1"/>
  <c r="C842" i="15"/>
  <c r="B842" i="15"/>
  <c r="D841" i="15"/>
  <c r="C841" i="15"/>
  <c r="B841" i="15"/>
  <c r="G842" i="15" s="1"/>
  <c r="C169" i="14" s="1"/>
  <c r="D840" i="15"/>
  <c r="I840" i="15" s="1"/>
  <c r="E167" i="14" s="1"/>
  <c r="C840" i="15"/>
  <c r="B840" i="15"/>
  <c r="D839" i="15"/>
  <c r="C839" i="15"/>
  <c r="B839" i="15"/>
  <c r="G840" i="15" s="1"/>
  <c r="C167" i="14" s="1"/>
  <c r="D838" i="15"/>
  <c r="I838" i="15" s="1"/>
  <c r="E165" i="14" s="1"/>
  <c r="C838" i="15"/>
  <c r="B838" i="15"/>
  <c r="D837" i="15"/>
  <c r="C837" i="15"/>
  <c r="B837" i="15"/>
  <c r="G838" i="15" s="1"/>
  <c r="C165" i="14" s="1"/>
  <c r="D836" i="15"/>
  <c r="I836" i="15" s="1"/>
  <c r="E163" i="14" s="1"/>
  <c r="C836" i="15"/>
  <c r="B836" i="15"/>
  <c r="D835" i="15"/>
  <c r="C835" i="15"/>
  <c r="B835" i="15"/>
  <c r="G836" i="15" s="1"/>
  <c r="C163" i="14" s="1"/>
  <c r="D834" i="15"/>
  <c r="I834" i="15" s="1"/>
  <c r="E161" i="14" s="1"/>
  <c r="C834" i="15"/>
  <c r="B834" i="15"/>
  <c r="D833" i="15"/>
  <c r="C833" i="15"/>
  <c r="B833" i="15"/>
  <c r="G834" i="15" s="1"/>
  <c r="C161" i="14" s="1"/>
  <c r="D832" i="15"/>
  <c r="I832" i="15" s="1"/>
  <c r="E159" i="14" s="1"/>
  <c r="C832" i="15"/>
  <c r="B832" i="15"/>
  <c r="D831" i="15"/>
  <c r="C831" i="15"/>
  <c r="B831" i="15"/>
  <c r="G832" i="15" s="1"/>
  <c r="C159" i="14" s="1"/>
  <c r="D830" i="15"/>
  <c r="I830" i="15" s="1"/>
  <c r="E157" i="14" s="1"/>
  <c r="C830" i="15"/>
  <c r="B830" i="15"/>
  <c r="D829" i="15"/>
  <c r="C829" i="15"/>
  <c r="B829" i="15"/>
  <c r="G830" i="15" s="1"/>
  <c r="C157" i="14" s="1"/>
  <c r="D828" i="15"/>
  <c r="I828" i="15" s="1"/>
  <c r="E155" i="14" s="1"/>
  <c r="C828" i="15"/>
  <c r="B828" i="15"/>
  <c r="D827" i="15"/>
  <c r="C827" i="15"/>
  <c r="B827" i="15"/>
  <c r="G828" i="15" s="1"/>
  <c r="C155" i="14" s="1"/>
  <c r="D826" i="15"/>
  <c r="I826" i="15" s="1"/>
  <c r="E153" i="14" s="1"/>
  <c r="C826" i="15"/>
  <c r="B826" i="15"/>
  <c r="D825" i="15"/>
  <c r="I825" i="15" s="1"/>
  <c r="E152" i="14" s="1"/>
  <c r="C825" i="15"/>
  <c r="B825" i="15"/>
  <c r="G826" i="15" s="1"/>
  <c r="C153" i="14" s="1"/>
  <c r="D824" i="15"/>
  <c r="C824" i="15"/>
  <c r="H824" i="15" s="1"/>
  <c r="D151" i="14" s="1"/>
  <c r="B824" i="15"/>
  <c r="D823" i="15"/>
  <c r="I823" i="15" s="1"/>
  <c r="E150" i="14" s="1"/>
  <c r="C823" i="15"/>
  <c r="B823" i="15"/>
  <c r="D822" i="15"/>
  <c r="C822" i="15"/>
  <c r="H822" i="15" s="1"/>
  <c r="D149" i="14" s="1"/>
  <c r="B822" i="15"/>
  <c r="D821" i="15"/>
  <c r="I822" i="15" s="1"/>
  <c r="E149" i="14" s="1"/>
  <c r="C821" i="15"/>
  <c r="B821" i="15"/>
  <c r="G821" i="15" s="1"/>
  <c r="C148" i="14" s="1"/>
  <c r="D820" i="15"/>
  <c r="C820" i="15"/>
  <c r="H820" i="15" s="1"/>
  <c r="D147" i="14" s="1"/>
  <c r="B820" i="15"/>
  <c r="D819" i="15"/>
  <c r="I820" i="15" s="1"/>
  <c r="E147" i="14" s="1"/>
  <c r="C819" i="15"/>
  <c r="B819" i="15"/>
  <c r="G819" i="15" s="1"/>
  <c r="C146" i="14" s="1"/>
  <c r="D818" i="15"/>
  <c r="C818" i="15"/>
  <c r="H818" i="15" s="1"/>
  <c r="D145" i="14" s="1"/>
  <c r="B818" i="15"/>
  <c r="D817" i="15"/>
  <c r="I818" i="15" s="1"/>
  <c r="E145" i="14" s="1"/>
  <c r="C817" i="15"/>
  <c r="B817" i="15"/>
  <c r="G817" i="15" s="1"/>
  <c r="C144" i="14" s="1"/>
  <c r="D816" i="15"/>
  <c r="C816" i="15"/>
  <c r="H816" i="15" s="1"/>
  <c r="D143" i="14" s="1"/>
  <c r="B816" i="15"/>
  <c r="D815" i="15"/>
  <c r="I816" i="15" s="1"/>
  <c r="E143" i="14" s="1"/>
  <c r="C815" i="15"/>
  <c r="B815" i="15"/>
  <c r="G815" i="15" s="1"/>
  <c r="C142" i="14" s="1"/>
  <c r="D814" i="15"/>
  <c r="C814" i="15"/>
  <c r="H814" i="15" s="1"/>
  <c r="D141" i="14" s="1"/>
  <c r="B814" i="15"/>
  <c r="D813" i="15"/>
  <c r="I814" i="15" s="1"/>
  <c r="E141" i="14" s="1"/>
  <c r="C813" i="15"/>
  <c r="B813" i="15"/>
  <c r="G813" i="15" s="1"/>
  <c r="C140" i="14" s="1"/>
  <c r="D812" i="15"/>
  <c r="C812" i="15"/>
  <c r="H812" i="15" s="1"/>
  <c r="D139" i="14" s="1"/>
  <c r="B812" i="15"/>
  <c r="D811" i="15"/>
  <c r="I812" i="15" s="1"/>
  <c r="E139" i="14" s="1"/>
  <c r="C811" i="15"/>
  <c r="B811" i="15"/>
  <c r="G811" i="15" s="1"/>
  <c r="C138" i="14" s="1"/>
  <c r="D810" i="15"/>
  <c r="C810" i="15"/>
  <c r="H810" i="15" s="1"/>
  <c r="D137" i="14" s="1"/>
  <c r="B810" i="15"/>
  <c r="D809" i="15"/>
  <c r="I810" i="15" s="1"/>
  <c r="E137" i="14" s="1"/>
  <c r="C809" i="15"/>
  <c r="B809" i="15"/>
  <c r="G809" i="15" s="1"/>
  <c r="C136" i="14" s="1"/>
  <c r="D808" i="15"/>
  <c r="C808" i="15"/>
  <c r="H808" i="15" s="1"/>
  <c r="D135" i="14" s="1"/>
  <c r="B808" i="15"/>
  <c r="D807" i="15"/>
  <c r="I808" i="15" s="1"/>
  <c r="E135" i="14" s="1"/>
  <c r="C807" i="15"/>
  <c r="B807" i="15"/>
  <c r="G807" i="15" s="1"/>
  <c r="C134" i="14" s="1"/>
  <c r="D806" i="15"/>
  <c r="C806" i="15"/>
  <c r="H806" i="15" s="1"/>
  <c r="D133" i="14" s="1"/>
  <c r="B806" i="15"/>
  <c r="D805" i="15"/>
  <c r="I806" i="15" s="1"/>
  <c r="E133" i="14" s="1"/>
  <c r="C805" i="15"/>
  <c r="B805" i="15"/>
  <c r="G805" i="15" s="1"/>
  <c r="C132" i="14" s="1"/>
  <c r="D804" i="15"/>
  <c r="C804" i="15"/>
  <c r="H804" i="15" s="1"/>
  <c r="D131" i="14" s="1"/>
  <c r="B804" i="15"/>
  <c r="D803" i="15"/>
  <c r="I804" i="15" s="1"/>
  <c r="E131" i="14" s="1"/>
  <c r="C803" i="15"/>
  <c r="B803" i="15"/>
  <c r="G803" i="15" s="1"/>
  <c r="C130" i="14" s="1"/>
  <c r="D802" i="15"/>
  <c r="C802" i="15"/>
  <c r="H802" i="15" s="1"/>
  <c r="D129" i="14" s="1"/>
  <c r="B802" i="15"/>
  <c r="D801" i="15"/>
  <c r="I802" i="15" s="1"/>
  <c r="E129" i="14" s="1"/>
  <c r="C801" i="15"/>
  <c r="B801" i="15"/>
  <c r="G801" i="15" s="1"/>
  <c r="C128" i="14" s="1"/>
  <c r="D800" i="15"/>
  <c r="C800" i="15"/>
  <c r="H800" i="15" s="1"/>
  <c r="D127" i="14" s="1"/>
  <c r="B800" i="15"/>
  <c r="D799" i="15"/>
  <c r="I800" i="15" s="1"/>
  <c r="E127" i="14" s="1"/>
  <c r="C799" i="15"/>
  <c r="B799" i="15"/>
  <c r="G799" i="15" s="1"/>
  <c r="C126" i="14" s="1"/>
  <c r="D798" i="15"/>
  <c r="C798" i="15"/>
  <c r="H798" i="15" s="1"/>
  <c r="D125" i="14" s="1"/>
  <c r="B798" i="15"/>
  <c r="D797" i="15"/>
  <c r="I798" i="15" s="1"/>
  <c r="E125" i="14" s="1"/>
  <c r="C797" i="15"/>
  <c r="B797" i="15"/>
  <c r="G797" i="15" s="1"/>
  <c r="C124" i="14" s="1"/>
  <c r="D796" i="15"/>
  <c r="C796" i="15"/>
  <c r="H796" i="15" s="1"/>
  <c r="D123" i="14" s="1"/>
  <c r="B796" i="15"/>
  <c r="D795" i="15"/>
  <c r="I796" i="15" s="1"/>
  <c r="E123" i="14" s="1"/>
  <c r="C795" i="15"/>
  <c r="B795" i="15"/>
  <c r="G795" i="15" s="1"/>
  <c r="C122" i="14" s="1"/>
  <c r="D794" i="15"/>
  <c r="C794" i="15"/>
  <c r="H794" i="15" s="1"/>
  <c r="D121" i="14" s="1"/>
  <c r="B794" i="15"/>
  <c r="D793" i="15"/>
  <c r="I794" i="15" s="1"/>
  <c r="E121" i="14" s="1"/>
  <c r="C793" i="15"/>
  <c r="B793" i="15"/>
  <c r="G793" i="15" s="1"/>
  <c r="C120" i="14" s="1"/>
  <c r="D792" i="15"/>
  <c r="C792" i="15"/>
  <c r="H792" i="15" s="1"/>
  <c r="D119" i="14" s="1"/>
  <c r="B792" i="15"/>
  <c r="D791" i="15"/>
  <c r="I792" i="15" s="1"/>
  <c r="E119" i="14" s="1"/>
  <c r="C791" i="15"/>
  <c r="B791" i="15"/>
  <c r="G791" i="15" s="1"/>
  <c r="C118" i="14" s="1"/>
  <c r="D790" i="15"/>
  <c r="C790" i="15"/>
  <c r="H790" i="15" s="1"/>
  <c r="D117" i="14" s="1"/>
  <c r="B790" i="15"/>
  <c r="D789" i="15"/>
  <c r="I790" i="15" s="1"/>
  <c r="E117" i="14" s="1"/>
  <c r="C789" i="15"/>
  <c r="B789" i="15"/>
  <c r="G789" i="15" s="1"/>
  <c r="C116" i="14" s="1"/>
  <c r="D788" i="15"/>
  <c r="C788" i="15"/>
  <c r="H788" i="15" s="1"/>
  <c r="D115" i="14" s="1"/>
  <c r="B788" i="15"/>
  <c r="D787" i="15"/>
  <c r="I788" i="15" s="1"/>
  <c r="E115" i="14" s="1"/>
  <c r="C787" i="15"/>
  <c r="B787" i="15"/>
  <c r="G787" i="15" s="1"/>
  <c r="C114" i="14" s="1"/>
  <c r="D786" i="15"/>
  <c r="C786" i="15"/>
  <c r="H786" i="15" s="1"/>
  <c r="D113" i="14" s="1"/>
  <c r="B786" i="15"/>
  <c r="D785" i="15"/>
  <c r="I786" i="15" s="1"/>
  <c r="E113" i="14" s="1"/>
  <c r="C785" i="15"/>
  <c r="B785" i="15"/>
  <c r="G785" i="15" s="1"/>
  <c r="C112" i="14" s="1"/>
  <c r="D784" i="15"/>
  <c r="C784" i="15"/>
  <c r="H784" i="15" s="1"/>
  <c r="D111" i="14" s="1"/>
  <c r="B784" i="15"/>
  <c r="D783" i="15"/>
  <c r="I784" i="15" s="1"/>
  <c r="E111" i="14" s="1"/>
  <c r="C783" i="15"/>
  <c r="B783" i="15"/>
  <c r="G783" i="15" s="1"/>
  <c r="C110" i="14" s="1"/>
  <c r="D782" i="15"/>
  <c r="C782" i="15"/>
  <c r="H782" i="15" s="1"/>
  <c r="D109" i="14" s="1"/>
  <c r="B782" i="15"/>
  <c r="D781" i="15"/>
  <c r="I782" i="15" s="1"/>
  <c r="E109" i="14" s="1"/>
  <c r="C781" i="15"/>
  <c r="B781" i="15"/>
  <c r="G781" i="15" s="1"/>
  <c r="C108" i="14" s="1"/>
  <c r="D780" i="15"/>
  <c r="C780" i="15"/>
  <c r="H780" i="15" s="1"/>
  <c r="D107" i="14" s="1"/>
  <c r="B780" i="15"/>
  <c r="D779" i="15"/>
  <c r="I779" i="15" s="1"/>
  <c r="E106" i="14" s="1"/>
  <c r="C779" i="15"/>
  <c r="B779" i="15"/>
  <c r="G780" i="15" s="1"/>
  <c r="C107" i="14" s="1"/>
  <c r="D778" i="15"/>
  <c r="C778" i="15"/>
  <c r="H778" i="15" s="1"/>
  <c r="D105" i="14" s="1"/>
  <c r="B778" i="15"/>
  <c r="D777" i="15"/>
  <c r="I777" i="15" s="1"/>
  <c r="E104" i="14" s="1"/>
  <c r="C777" i="15"/>
  <c r="B777" i="15"/>
  <c r="G778" i="15" s="1"/>
  <c r="C105" i="14" s="1"/>
  <c r="D776" i="15"/>
  <c r="C776" i="15"/>
  <c r="H776" i="15" s="1"/>
  <c r="D103" i="14" s="1"/>
  <c r="B776" i="15"/>
  <c r="D775" i="15"/>
  <c r="I775" i="15" s="1"/>
  <c r="E102" i="14" s="1"/>
  <c r="C775" i="15"/>
  <c r="B775" i="15"/>
  <c r="G776" i="15" s="1"/>
  <c r="C103" i="14" s="1"/>
  <c r="D774" i="15"/>
  <c r="C774" i="15"/>
  <c r="H774" i="15" s="1"/>
  <c r="D101" i="14" s="1"/>
  <c r="B774" i="15"/>
  <c r="D773" i="15"/>
  <c r="I773" i="15" s="1"/>
  <c r="E100" i="14" s="1"/>
  <c r="C773" i="15"/>
  <c r="B773" i="15"/>
  <c r="G774" i="15" s="1"/>
  <c r="C101" i="14" s="1"/>
  <c r="D772" i="15"/>
  <c r="C772" i="15"/>
  <c r="H772" i="15" s="1"/>
  <c r="D99" i="14" s="1"/>
  <c r="B772" i="15"/>
  <c r="D771" i="15"/>
  <c r="I771" i="15" s="1"/>
  <c r="E98" i="14" s="1"/>
  <c r="C771" i="15"/>
  <c r="B771" i="15"/>
  <c r="G772" i="15" s="1"/>
  <c r="C99" i="14" s="1"/>
  <c r="D770" i="15"/>
  <c r="C770" i="15"/>
  <c r="H770" i="15" s="1"/>
  <c r="D97" i="14" s="1"/>
  <c r="B770" i="15"/>
  <c r="D769" i="15"/>
  <c r="I769" i="15" s="1"/>
  <c r="E96" i="14" s="1"/>
  <c r="C769" i="15"/>
  <c r="B769" i="15"/>
  <c r="G770" i="15" s="1"/>
  <c r="C97" i="14" s="1"/>
  <c r="D768" i="15"/>
  <c r="C768" i="15"/>
  <c r="H768" i="15" s="1"/>
  <c r="D95" i="14" s="1"/>
  <c r="B768" i="15"/>
  <c r="D767" i="15"/>
  <c r="I767" i="15" s="1"/>
  <c r="E94" i="14" s="1"/>
  <c r="C767" i="15"/>
  <c r="B767" i="15"/>
  <c r="G768" i="15" s="1"/>
  <c r="C95" i="14" s="1"/>
  <c r="D766" i="15"/>
  <c r="C766" i="15"/>
  <c r="H766" i="15" s="1"/>
  <c r="D93" i="14" s="1"/>
  <c r="B766" i="15"/>
  <c r="D765" i="15"/>
  <c r="I765" i="15" s="1"/>
  <c r="E92" i="14" s="1"/>
  <c r="C765" i="15"/>
  <c r="B765" i="15"/>
  <c r="G766" i="15" s="1"/>
  <c r="C93" i="14" s="1"/>
  <c r="D764" i="15"/>
  <c r="C764" i="15"/>
  <c r="H764" i="15" s="1"/>
  <c r="D91" i="14" s="1"/>
  <c r="B764" i="15"/>
  <c r="D763" i="15"/>
  <c r="I763" i="15" s="1"/>
  <c r="E90" i="14" s="1"/>
  <c r="C763" i="15"/>
  <c r="B763" i="15"/>
  <c r="G764" i="15" s="1"/>
  <c r="C91" i="14" s="1"/>
  <c r="D762" i="15"/>
  <c r="C762" i="15"/>
  <c r="H762" i="15" s="1"/>
  <c r="D89" i="14" s="1"/>
  <c r="B762" i="15"/>
  <c r="D761" i="15"/>
  <c r="I761" i="15" s="1"/>
  <c r="E88" i="14" s="1"/>
  <c r="C761" i="15"/>
  <c r="B761" i="15"/>
  <c r="G762" i="15" s="1"/>
  <c r="C89" i="14" s="1"/>
  <c r="D760" i="15"/>
  <c r="C760" i="15"/>
  <c r="H760" i="15" s="1"/>
  <c r="D87" i="14" s="1"/>
  <c r="B760" i="15"/>
  <c r="D759" i="15"/>
  <c r="I759" i="15" s="1"/>
  <c r="E86" i="14" s="1"/>
  <c r="C759" i="15"/>
  <c r="B759" i="15"/>
  <c r="G760" i="15" s="1"/>
  <c r="C87" i="14" s="1"/>
  <c r="D758" i="15"/>
  <c r="C758" i="15"/>
  <c r="H758" i="15" s="1"/>
  <c r="D85" i="14" s="1"/>
  <c r="B758" i="15"/>
  <c r="D757" i="15"/>
  <c r="I757" i="15" s="1"/>
  <c r="E84" i="14" s="1"/>
  <c r="C757" i="15"/>
  <c r="B757" i="15"/>
  <c r="G758" i="15" s="1"/>
  <c r="C85" i="14" s="1"/>
  <c r="D756" i="15"/>
  <c r="C756" i="15"/>
  <c r="H756" i="15" s="1"/>
  <c r="D83" i="14" s="1"/>
  <c r="B756" i="15"/>
  <c r="D755" i="15"/>
  <c r="I755" i="15" s="1"/>
  <c r="E82" i="14" s="1"/>
  <c r="C755" i="15"/>
  <c r="B755" i="15"/>
  <c r="G756" i="15" s="1"/>
  <c r="C83" i="14" s="1"/>
  <c r="D754" i="15"/>
  <c r="C754" i="15"/>
  <c r="H754" i="15" s="1"/>
  <c r="D81" i="14" s="1"/>
  <c r="B754" i="15"/>
  <c r="D753" i="15"/>
  <c r="I753" i="15" s="1"/>
  <c r="E80" i="14" s="1"/>
  <c r="C753" i="15"/>
  <c r="B753" i="15"/>
  <c r="G754" i="15" s="1"/>
  <c r="C81" i="14" s="1"/>
  <c r="D752" i="15"/>
  <c r="C752" i="15"/>
  <c r="H752" i="15" s="1"/>
  <c r="D79" i="14" s="1"/>
  <c r="B752" i="15"/>
  <c r="D751" i="15"/>
  <c r="I751" i="15" s="1"/>
  <c r="E78" i="14" s="1"/>
  <c r="C751" i="15"/>
  <c r="B751" i="15"/>
  <c r="G752" i="15" s="1"/>
  <c r="C79" i="14" s="1"/>
  <c r="D750" i="15"/>
  <c r="C750" i="15"/>
  <c r="H750" i="15" s="1"/>
  <c r="D77" i="14" s="1"/>
  <c r="B750" i="15"/>
  <c r="D749" i="15"/>
  <c r="I749" i="15" s="1"/>
  <c r="E76" i="14" s="1"/>
  <c r="C749" i="15"/>
  <c r="B749" i="15"/>
  <c r="G750" i="15" s="1"/>
  <c r="C77" i="14" s="1"/>
  <c r="D748" i="15"/>
  <c r="C748" i="15"/>
  <c r="H748" i="15" s="1"/>
  <c r="D75" i="14" s="1"/>
  <c r="B748" i="15"/>
  <c r="D747" i="15"/>
  <c r="I747" i="15" s="1"/>
  <c r="E74" i="14" s="1"/>
  <c r="C747" i="15"/>
  <c r="B747" i="15"/>
  <c r="G748" i="15" s="1"/>
  <c r="C75" i="14" s="1"/>
  <c r="D746" i="15"/>
  <c r="C746" i="15"/>
  <c r="H746" i="15" s="1"/>
  <c r="D73" i="14" s="1"/>
  <c r="B746" i="15"/>
  <c r="D745" i="15"/>
  <c r="I745" i="15" s="1"/>
  <c r="E72" i="14" s="1"/>
  <c r="C745" i="15"/>
  <c r="B745" i="15"/>
  <c r="G746" i="15" s="1"/>
  <c r="C73" i="14" s="1"/>
  <c r="D744" i="15"/>
  <c r="C744" i="15"/>
  <c r="H744" i="15" s="1"/>
  <c r="D71" i="14" s="1"/>
  <c r="B744" i="15"/>
  <c r="D743" i="15"/>
  <c r="I743" i="15" s="1"/>
  <c r="E70" i="14" s="1"/>
  <c r="C743" i="15"/>
  <c r="B743" i="15"/>
  <c r="G744" i="15" s="1"/>
  <c r="C71" i="14" s="1"/>
  <c r="D742" i="15"/>
  <c r="C742" i="15"/>
  <c r="H742" i="15" s="1"/>
  <c r="D69" i="14" s="1"/>
  <c r="B742" i="15"/>
  <c r="D741" i="15"/>
  <c r="I741" i="15" s="1"/>
  <c r="E68" i="14" s="1"/>
  <c r="C741" i="15"/>
  <c r="B741" i="15"/>
  <c r="G742" i="15" s="1"/>
  <c r="C69" i="14" s="1"/>
  <c r="D740" i="15"/>
  <c r="C740" i="15"/>
  <c r="H740" i="15" s="1"/>
  <c r="D67" i="14" s="1"/>
  <c r="B740" i="15"/>
  <c r="D739" i="15"/>
  <c r="I739" i="15" s="1"/>
  <c r="E66" i="14" s="1"/>
  <c r="C739" i="15"/>
  <c r="B739" i="15"/>
  <c r="G740" i="15" s="1"/>
  <c r="C67" i="14" s="1"/>
  <c r="D738" i="15"/>
  <c r="C738" i="15"/>
  <c r="H738" i="15" s="1"/>
  <c r="D65" i="14" s="1"/>
  <c r="B738" i="15"/>
  <c r="D737" i="15"/>
  <c r="I737" i="15" s="1"/>
  <c r="E64" i="14" s="1"/>
  <c r="C737" i="15"/>
  <c r="B737" i="15"/>
  <c r="G738" i="15" s="1"/>
  <c r="C65" i="14" s="1"/>
  <c r="D736" i="15"/>
  <c r="C736" i="15"/>
  <c r="H736" i="15" s="1"/>
  <c r="D63" i="14" s="1"/>
  <c r="B736" i="15"/>
  <c r="D735" i="15"/>
  <c r="I735" i="15" s="1"/>
  <c r="E62" i="14" s="1"/>
  <c r="C735" i="15"/>
  <c r="B735" i="15"/>
  <c r="G736" i="15" s="1"/>
  <c r="C63" i="14" s="1"/>
  <c r="D734" i="15"/>
  <c r="C734" i="15"/>
  <c r="H734" i="15" s="1"/>
  <c r="D61" i="14" s="1"/>
  <c r="B734" i="15"/>
  <c r="D733" i="15"/>
  <c r="I733" i="15" s="1"/>
  <c r="E60" i="14" s="1"/>
  <c r="C733" i="15"/>
  <c r="B733" i="15"/>
  <c r="G734" i="15" s="1"/>
  <c r="C61" i="14" s="1"/>
  <c r="D732" i="15"/>
  <c r="C732" i="15"/>
  <c r="H732" i="15" s="1"/>
  <c r="D59" i="14" s="1"/>
  <c r="B732" i="15"/>
  <c r="D731" i="15"/>
  <c r="I731" i="15" s="1"/>
  <c r="E58" i="14" s="1"/>
  <c r="C731" i="15"/>
  <c r="B731" i="15"/>
  <c r="G732" i="15" s="1"/>
  <c r="C59" i="14" s="1"/>
  <c r="D730" i="15"/>
  <c r="C730" i="15"/>
  <c r="H730" i="15" s="1"/>
  <c r="D57" i="14" s="1"/>
  <c r="B730" i="15"/>
  <c r="D729" i="15"/>
  <c r="I729" i="15" s="1"/>
  <c r="E56" i="14" s="1"/>
  <c r="C729" i="15"/>
  <c r="B729" i="15"/>
  <c r="G730" i="15" s="1"/>
  <c r="C57" i="14" s="1"/>
  <c r="D728" i="15"/>
  <c r="C728" i="15"/>
  <c r="H728" i="15" s="1"/>
  <c r="D55" i="14" s="1"/>
  <c r="B728" i="15"/>
  <c r="D727" i="15"/>
  <c r="I727" i="15" s="1"/>
  <c r="E54" i="14" s="1"/>
  <c r="C727" i="15"/>
  <c r="B727" i="15"/>
  <c r="G728" i="15" s="1"/>
  <c r="C55" i="14" s="1"/>
  <c r="D726" i="15"/>
  <c r="C726" i="15"/>
  <c r="H726" i="15" s="1"/>
  <c r="D53" i="14" s="1"/>
  <c r="B726" i="15"/>
  <c r="D725" i="15"/>
  <c r="I725" i="15" s="1"/>
  <c r="E52" i="14" s="1"/>
  <c r="C725" i="15"/>
  <c r="B725" i="15"/>
  <c r="G726" i="15" s="1"/>
  <c r="C53" i="14" s="1"/>
  <c r="D724" i="15"/>
  <c r="C724" i="15"/>
  <c r="H724" i="15" s="1"/>
  <c r="D51" i="14" s="1"/>
  <c r="B724" i="15"/>
  <c r="D723" i="15"/>
  <c r="I723" i="15" s="1"/>
  <c r="E50" i="14" s="1"/>
  <c r="C723" i="15"/>
  <c r="B723" i="15"/>
  <c r="G724" i="15" s="1"/>
  <c r="C51" i="14" s="1"/>
  <c r="D722" i="15"/>
  <c r="C722" i="15"/>
  <c r="H722" i="15" s="1"/>
  <c r="D49" i="14" s="1"/>
  <c r="B722" i="15"/>
  <c r="D721" i="15"/>
  <c r="I721" i="15" s="1"/>
  <c r="E48" i="14" s="1"/>
  <c r="C721" i="15"/>
  <c r="B721" i="15"/>
  <c r="G722" i="15" s="1"/>
  <c r="C49" i="14" s="1"/>
  <c r="D720" i="15"/>
  <c r="C720" i="15"/>
  <c r="H720" i="15" s="1"/>
  <c r="D47" i="14" s="1"/>
  <c r="B720" i="15"/>
  <c r="D719" i="15"/>
  <c r="I719" i="15" s="1"/>
  <c r="E46" i="14" s="1"/>
  <c r="C719" i="15"/>
  <c r="B719" i="15"/>
  <c r="G720" i="15" s="1"/>
  <c r="C47" i="14" s="1"/>
  <c r="D718" i="15"/>
  <c r="C718" i="15"/>
  <c r="H718" i="15" s="1"/>
  <c r="D45" i="14" s="1"/>
  <c r="B718" i="15"/>
  <c r="D717" i="15"/>
  <c r="I717" i="15" s="1"/>
  <c r="E44" i="14" s="1"/>
  <c r="C717" i="15"/>
  <c r="B717" i="15"/>
  <c r="G718" i="15" s="1"/>
  <c r="C45" i="14" s="1"/>
  <c r="D716" i="15"/>
  <c r="C716" i="15"/>
  <c r="H716" i="15" s="1"/>
  <c r="D43" i="14" s="1"/>
  <c r="B716" i="15"/>
  <c r="D715" i="15"/>
  <c r="I715" i="15" s="1"/>
  <c r="E42" i="14" s="1"/>
  <c r="C715" i="15"/>
  <c r="B715" i="15"/>
  <c r="G716" i="15" s="1"/>
  <c r="C43" i="14" s="1"/>
  <c r="D714" i="15"/>
  <c r="C714" i="15"/>
  <c r="H714" i="15" s="1"/>
  <c r="D41" i="14" s="1"/>
  <c r="B714" i="15"/>
  <c r="D713" i="15"/>
  <c r="I713" i="15" s="1"/>
  <c r="E40" i="14" s="1"/>
  <c r="C713" i="15"/>
  <c r="B713" i="15"/>
  <c r="G714" i="15" s="1"/>
  <c r="C41" i="14" s="1"/>
  <c r="D712" i="15"/>
  <c r="C712" i="15"/>
  <c r="H712" i="15" s="1"/>
  <c r="D39" i="14" s="1"/>
  <c r="B712" i="15"/>
  <c r="D711" i="15"/>
  <c r="I711" i="15" s="1"/>
  <c r="E38" i="14" s="1"/>
  <c r="C711" i="15"/>
  <c r="B711" i="15"/>
  <c r="G712" i="15" s="1"/>
  <c r="C39" i="14" s="1"/>
  <c r="D710" i="15"/>
  <c r="C710" i="15"/>
  <c r="H710" i="15" s="1"/>
  <c r="D37" i="14" s="1"/>
  <c r="B710" i="15"/>
  <c r="D709" i="15"/>
  <c r="I709" i="15" s="1"/>
  <c r="E36" i="14" s="1"/>
  <c r="C709" i="15"/>
  <c r="B709" i="15"/>
  <c r="G710" i="15" s="1"/>
  <c r="C37" i="14" s="1"/>
  <c r="D708" i="15"/>
  <c r="C708" i="15"/>
  <c r="H708" i="15" s="1"/>
  <c r="D35" i="14" s="1"/>
  <c r="B708" i="15"/>
  <c r="D707" i="15"/>
  <c r="I707" i="15" s="1"/>
  <c r="E34" i="14" s="1"/>
  <c r="C707" i="15"/>
  <c r="B707" i="15"/>
  <c r="G708" i="15" s="1"/>
  <c r="C35" i="14" s="1"/>
  <c r="D706" i="15"/>
  <c r="C706" i="15"/>
  <c r="H706" i="15" s="1"/>
  <c r="D33" i="14" s="1"/>
  <c r="B706" i="15"/>
  <c r="D705" i="15"/>
  <c r="I705" i="15" s="1"/>
  <c r="E32" i="14" s="1"/>
  <c r="C705" i="15"/>
  <c r="B705" i="15"/>
  <c r="G706" i="15" s="1"/>
  <c r="C33" i="14" s="1"/>
  <c r="D704" i="15"/>
  <c r="C704" i="15"/>
  <c r="H704" i="15" s="1"/>
  <c r="D31" i="14" s="1"/>
  <c r="B704" i="15"/>
  <c r="D703" i="15"/>
  <c r="I703" i="15" s="1"/>
  <c r="E30" i="14" s="1"/>
  <c r="C703" i="15"/>
  <c r="B703" i="15"/>
  <c r="G704" i="15" s="1"/>
  <c r="C31" i="14" s="1"/>
  <c r="D702" i="15"/>
  <c r="C702" i="15"/>
  <c r="H702" i="15" s="1"/>
  <c r="D29" i="14" s="1"/>
  <c r="B702" i="15"/>
  <c r="D701" i="15"/>
  <c r="I701" i="15" s="1"/>
  <c r="E28" i="14" s="1"/>
  <c r="C701" i="15"/>
  <c r="B701" i="15"/>
  <c r="G702" i="15" s="1"/>
  <c r="C29" i="14" s="1"/>
  <c r="D700" i="15"/>
  <c r="C700" i="15"/>
  <c r="H700" i="15" s="1"/>
  <c r="D27" i="14" s="1"/>
  <c r="B700" i="15"/>
  <c r="D699" i="15"/>
  <c r="I699" i="15" s="1"/>
  <c r="E26" i="14" s="1"/>
  <c r="C699" i="15"/>
  <c r="B699" i="15"/>
  <c r="G700" i="15" s="1"/>
  <c r="C27" i="14" s="1"/>
  <c r="D698" i="15"/>
  <c r="C698" i="15"/>
  <c r="H698" i="15" s="1"/>
  <c r="D25" i="14" s="1"/>
  <c r="B698" i="15"/>
  <c r="D697" i="15"/>
  <c r="I697" i="15" s="1"/>
  <c r="E24" i="14" s="1"/>
  <c r="C697" i="15"/>
  <c r="B697" i="15"/>
  <c r="G698" i="15" s="1"/>
  <c r="C25" i="14" s="1"/>
  <c r="D696" i="15"/>
  <c r="C696" i="15"/>
  <c r="H696" i="15" s="1"/>
  <c r="D23" i="14" s="1"/>
  <c r="B696" i="15"/>
  <c r="D695" i="15"/>
  <c r="I695" i="15" s="1"/>
  <c r="E22" i="14" s="1"/>
  <c r="C695" i="15"/>
  <c r="B695" i="15"/>
  <c r="G696" i="15" s="1"/>
  <c r="C23" i="14" s="1"/>
  <c r="D694" i="15"/>
  <c r="C694" i="15"/>
  <c r="H694" i="15" s="1"/>
  <c r="D21" i="14" s="1"/>
  <c r="B694" i="15"/>
  <c r="D693" i="15"/>
  <c r="I693" i="15" s="1"/>
  <c r="E20" i="14" s="1"/>
  <c r="C693" i="15"/>
  <c r="B693" i="15"/>
  <c r="G694" i="15" s="1"/>
  <c r="C21" i="14" s="1"/>
  <c r="D692" i="15"/>
  <c r="C692" i="15"/>
  <c r="H692" i="15" s="1"/>
  <c r="D19" i="14" s="1"/>
  <c r="B692" i="15"/>
  <c r="D691" i="15"/>
  <c r="I691" i="15" s="1"/>
  <c r="E18" i="14" s="1"/>
  <c r="C691" i="15"/>
  <c r="B691" i="15"/>
  <c r="G692" i="15" s="1"/>
  <c r="C19" i="14" s="1"/>
  <c r="D690" i="15"/>
  <c r="C690" i="15"/>
  <c r="H690" i="15" s="1"/>
  <c r="D17" i="14" s="1"/>
  <c r="B690" i="15"/>
  <c r="D689" i="15"/>
  <c r="I689" i="15" s="1"/>
  <c r="C689" i="15"/>
  <c r="B689" i="15"/>
  <c r="G690" i="15" s="1"/>
  <c r="C17" i="14" s="1"/>
  <c r="D688" i="15"/>
  <c r="C688" i="15"/>
  <c r="H688" i="15" s="1"/>
  <c r="B688" i="15"/>
  <c r="D687" i="15"/>
  <c r="I687" i="15" s="1"/>
  <c r="C687" i="15"/>
  <c r="B687" i="15"/>
  <c r="G688" i="15" s="1"/>
  <c r="D686" i="15"/>
  <c r="C686" i="15"/>
  <c r="H686" i="15" s="1"/>
  <c r="B686" i="15"/>
  <c r="D685" i="15"/>
  <c r="I685" i="15" s="1"/>
  <c r="C685" i="15"/>
  <c r="B685" i="15"/>
  <c r="G686" i="15" s="1"/>
  <c r="D684" i="15"/>
  <c r="C684" i="15"/>
  <c r="H684" i="15" s="1"/>
  <c r="B684" i="15"/>
  <c r="D683" i="15"/>
  <c r="I683" i="15" s="1"/>
  <c r="C683" i="15"/>
  <c r="B683" i="15"/>
  <c r="G684" i="15" s="1"/>
  <c r="D682" i="15"/>
  <c r="C682" i="15"/>
  <c r="H682" i="15" s="1"/>
  <c r="B682" i="15"/>
  <c r="D681" i="15"/>
  <c r="I681" i="15" s="1"/>
  <c r="C681" i="15"/>
  <c r="B681" i="15"/>
  <c r="G682" i="15" s="1"/>
  <c r="D680" i="15"/>
  <c r="C680" i="15"/>
  <c r="H680" i="15" s="1"/>
  <c r="B680" i="15"/>
  <c r="D679" i="15"/>
  <c r="I679" i="15" s="1"/>
  <c r="C679" i="15"/>
  <c r="B679" i="15"/>
  <c r="G680" i="15" s="1"/>
  <c r="D678" i="15"/>
  <c r="C678" i="15"/>
  <c r="H678" i="15" s="1"/>
  <c r="B678" i="15"/>
  <c r="D677" i="15"/>
  <c r="I677" i="15" s="1"/>
  <c r="C677" i="15"/>
  <c r="B677" i="15"/>
  <c r="G678" i="15" s="1"/>
  <c r="D676" i="15"/>
  <c r="C676" i="15"/>
  <c r="H676" i="15" s="1"/>
  <c r="B676" i="15"/>
  <c r="D675" i="15"/>
  <c r="I675" i="15" s="1"/>
  <c r="C675" i="15"/>
  <c r="B675" i="15"/>
  <c r="G676" i="15" s="1"/>
  <c r="D674" i="15"/>
  <c r="C674" i="15"/>
  <c r="H674" i="15" s="1"/>
  <c r="B674" i="15"/>
  <c r="D673" i="15"/>
  <c r="I673" i="15" s="1"/>
  <c r="C673" i="15"/>
  <c r="B673" i="15"/>
  <c r="G674" i="15" s="1"/>
  <c r="D672" i="15"/>
  <c r="C672" i="15"/>
  <c r="H672" i="15" s="1"/>
  <c r="B672" i="15"/>
  <c r="D671" i="15"/>
  <c r="I671" i="15" s="1"/>
  <c r="C671" i="15"/>
  <c r="B671" i="15"/>
  <c r="G672" i="15" s="1"/>
  <c r="D670" i="15"/>
  <c r="C670" i="15"/>
  <c r="H670" i="15" s="1"/>
  <c r="B670" i="15"/>
  <c r="D669" i="15"/>
  <c r="I669" i="15" s="1"/>
  <c r="C669" i="15"/>
  <c r="B669" i="15"/>
  <c r="G670" i="15" s="1"/>
  <c r="D668" i="15"/>
  <c r="C668" i="15"/>
  <c r="H668" i="15" s="1"/>
  <c r="B668" i="15"/>
  <c r="D667" i="15"/>
  <c r="I667" i="15" s="1"/>
  <c r="C667" i="15"/>
  <c r="B667" i="15"/>
  <c r="G668" i="15" s="1"/>
  <c r="D666" i="15"/>
  <c r="C666" i="15"/>
  <c r="H666" i="15" s="1"/>
  <c r="B666" i="15"/>
  <c r="D665" i="15"/>
  <c r="I665" i="15" s="1"/>
  <c r="C665" i="15"/>
  <c r="B665" i="15"/>
  <c r="G666" i="15" s="1"/>
  <c r="D664" i="15"/>
  <c r="C664" i="15"/>
  <c r="H664" i="15" s="1"/>
  <c r="B664" i="15"/>
  <c r="D663" i="15"/>
  <c r="I663" i="15" s="1"/>
  <c r="C663" i="15"/>
  <c r="B663" i="15"/>
  <c r="G664" i="15" s="1"/>
  <c r="D662" i="15"/>
  <c r="C662" i="15"/>
  <c r="H662" i="15" s="1"/>
  <c r="B662" i="15"/>
  <c r="D661" i="15"/>
  <c r="I661" i="15" s="1"/>
  <c r="C661" i="15"/>
  <c r="B661" i="15"/>
  <c r="G662" i="15" s="1"/>
  <c r="D660" i="15"/>
  <c r="C660" i="15"/>
  <c r="H660" i="15" s="1"/>
  <c r="B660" i="15"/>
  <c r="D659" i="15"/>
  <c r="I659" i="15" s="1"/>
  <c r="C659" i="15"/>
  <c r="B659" i="15"/>
  <c r="G660" i="15" s="1"/>
  <c r="D658" i="15"/>
  <c r="C658" i="15"/>
  <c r="H658" i="15" s="1"/>
  <c r="B658" i="15"/>
  <c r="D657" i="15"/>
  <c r="I657" i="15" s="1"/>
  <c r="C657" i="15"/>
  <c r="B657" i="15"/>
  <c r="G658" i="15" s="1"/>
  <c r="D656" i="15"/>
  <c r="C656" i="15"/>
  <c r="H656" i="15" s="1"/>
  <c r="B656" i="15"/>
  <c r="D655" i="15"/>
  <c r="I655" i="15" s="1"/>
  <c r="C655" i="15"/>
  <c r="B655" i="15"/>
  <c r="G656" i="15" s="1"/>
  <c r="D654" i="15"/>
  <c r="C654" i="15"/>
  <c r="H654" i="15" s="1"/>
  <c r="B654" i="15"/>
  <c r="D653" i="15"/>
  <c r="I653" i="15" s="1"/>
  <c r="C653" i="15"/>
  <c r="B653" i="15"/>
  <c r="G654" i="15" s="1"/>
  <c r="D652" i="15"/>
  <c r="C652" i="15"/>
  <c r="H652" i="15" s="1"/>
  <c r="B652" i="15"/>
  <c r="D651" i="15"/>
  <c r="I651" i="15" s="1"/>
  <c r="C651" i="15"/>
  <c r="B651" i="15"/>
  <c r="G652" i="15" s="1"/>
  <c r="D650" i="15"/>
  <c r="C650" i="15"/>
  <c r="H650" i="15" s="1"/>
  <c r="B650" i="15"/>
  <c r="D649" i="15"/>
  <c r="I649" i="15" s="1"/>
  <c r="C649" i="15"/>
  <c r="B649" i="15"/>
  <c r="G650" i="15" s="1"/>
  <c r="D648" i="15"/>
  <c r="C648" i="15"/>
  <c r="H648" i="15" s="1"/>
  <c r="B648" i="15"/>
  <c r="D647" i="15"/>
  <c r="I647" i="15" s="1"/>
  <c r="C647" i="15"/>
  <c r="B647" i="15"/>
  <c r="G648" i="15" s="1"/>
  <c r="D646" i="15"/>
  <c r="C646" i="15"/>
  <c r="H646" i="15" s="1"/>
  <c r="B646" i="15"/>
  <c r="D645" i="15"/>
  <c r="I645" i="15" s="1"/>
  <c r="C645" i="15"/>
  <c r="B645" i="15"/>
  <c r="G646" i="15" s="1"/>
  <c r="D644" i="15"/>
  <c r="C644" i="15"/>
  <c r="H644" i="15" s="1"/>
  <c r="B644" i="15"/>
  <c r="D643" i="15"/>
  <c r="I643" i="15" s="1"/>
  <c r="C643" i="15"/>
  <c r="B643" i="15"/>
  <c r="G644" i="15" s="1"/>
  <c r="D642" i="15"/>
  <c r="C642" i="15"/>
  <c r="H642" i="15" s="1"/>
  <c r="B642" i="15"/>
  <c r="D641" i="15"/>
  <c r="I641" i="15" s="1"/>
  <c r="C641" i="15"/>
  <c r="B641" i="15"/>
  <c r="G642" i="15" s="1"/>
  <c r="D640" i="15"/>
  <c r="C640" i="15"/>
  <c r="H640" i="15" s="1"/>
  <c r="B640" i="15"/>
  <c r="D639" i="15"/>
  <c r="I639" i="15" s="1"/>
  <c r="C639" i="15"/>
  <c r="B639" i="15"/>
  <c r="G640" i="15" s="1"/>
  <c r="D638" i="15"/>
  <c r="C638" i="15"/>
  <c r="H638" i="15" s="1"/>
  <c r="B638" i="15"/>
  <c r="D637" i="15"/>
  <c r="I637" i="15" s="1"/>
  <c r="C637" i="15"/>
  <c r="B637" i="15"/>
  <c r="D636" i="15"/>
  <c r="C636" i="15"/>
  <c r="H636" i="15" s="1"/>
  <c r="B636" i="15"/>
  <c r="D635" i="15"/>
  <c r="I635" i="15" s="1"/>
  <c r="C635" i="15"/>
  <c r="B635" i="15"/>
  <c r="G635" i="15" s="1"/>
  <c r="D634" i="15"/>
  <c r="C634" i="15"/>
  <c r="H634" i="15" s="1"/>
  <c r="B634" i="15"/>
  <c r="D633" i="15"/>
  <c r="I633" i="15" s="1"/>
  <c r="C633" i="15"/>
  <c r="B633" i="15"/>
  <c r="G633" i="15" s="1"/>
  <c r="D632" i="15"/>
  <c r="C632" i="15"/>
  <c r="H632" i="15" s="1"/>
  <c r="B632" i="15"/>
  <c r="D631" i="15"/>
  <c r="I631" i="15" s="1"/>
  <c r="C631" i="15"/>
  <c r="B631" i="15"/>
  <c r="G631" i="15" s="1"/>
  <c r="D630" i="15"/>
  <c r="C630" i="15"/>
  <c r="H630" i="15" s="1"/>
  <c r="B630" i="15"/>
  <c r="D629" i="15"/>
  <c r="I629" i="15" s="1"/>
  <c r="C629" i="15"/>
  <c r="B629" i="15"/>
  <c r="G629" i="15" s="1"/>
  <c r="D628" i="15"/>
  <c r="C628" i="15"/>
  <c r="H628" i="15" s="1"/>
  <c r="B628" i="15"/>
  <c r="D627" i="15"/>
  <c r="I627" i="15" s="1"/>
  <c r="C627" i="15"/>
  <c r="B627" i="15"/>
  <c r="G627" i="15" s="1"/>
  <c r="D626" i="15"/>
  <c r="C626" i="15"/>
  <c r="H626" i="15" s="1"/>
  <c r="B626" i="15"/>
  <c r="D625" i="15"/>
  <c r="I625" i="15" s="1"/>
  <c r="C625" i="15"/>
  <c r="B625" i="15"/>
  <c r="G625" i="15" s="1"/>
  <c r="D624" i="15"/>
  <c r="C624" i="15"/>
  <c r="H624" i="15" s="1"/>
  <c r="B624" i="15"/>
  <c r="D623" i="15"/>
  <c r="I623" i="15" s="1"/>
  <c r="C623" i="15"/>
  <c r="B623" i="15"/>
  <c r="G623" i="15" s="1"/>
  <c r="D622" i="15"/>
  <c r="C622" i="15"/>
  <c r="H622" i="15" s="1"/>
  <c r="B622" i="15"/>
  <c r="D621" i="15"/>
  <c r="I621" i="15" s="1"/>
  <c r="C621" i="15"/>
  <c r="B621" i="15"/>
  <c r="G621" i="15" s="1"/>
  <c r="D620" i="15"/>
  <c r="C620" i="15"/>
  <c r="H620" i="15" s="1"/>
  <c r="B620" i="15"/>
  <c r="D619" i="15"/>
  <c r="I619" i="15" s="1"/>
  <c r="C619" i="15"/>
  <c r="B619" i="15"/>
  <c r="G619" i="15" s="1"/>
  <c r="D618" i="15"/>
  <c r="C618" i="15"/>
  <c r="H618" i="15" s="1"/>
  <c r="B618" i="15"/>
  <c r="D617" i="15"/>
  <c r="I617" i="15" s="1"/>
  <c r="C617" i="15"/>
  <c r="B617" i="15"/>
  <c r="G617" i="15" s="1"/>
  <c r="D616" i="15"/>
  <c r="C616" i="15"/>
  <c r="H616" i="15" s="1"/>
  <c r="B616" i="15"/>
  <c r="D615" i="15"/>
  <c r="I615" i="15" s="1"/>
  <c r="C615" i="15"/>
  <c r="B615" i="15"/>
  <c r="G615" i="15" s="1"/>
  <c r="D614" i="15"/>
  <c r="C614" i="15"/>
  <c r="H614" i="15" s="1"/>
  <c r="B614" i="15"/>
  <c r="D613" i="15"/>
  <c r="I613" i="15" s="1"/>
  <c r="C613" i="15"/>
  <c r="B613" i="15"/>
  <c r="G613" i="15" s="1"/>
  <c r="D612" i="15"/>
  <c r="C612" i="15"/>
  <c r="H612" i="15" s="1"/>
  <c r="B612" i="15"/>
  <c r="D611" i="15"/>
  <c r="I611" i="15" s="1"/>
  <c r="C611" i="15"/>
  <c r="B611" i="15"/>
  <c r="G611" i="15" s="1"/>
  <c r="D610" i="15"/>
  <c r="C610" i="15"/>
  <c r="H610" i="15" s="1"/>
  <c r="B610" i="15"/>
  <c r="D609" i="15"/>
  <c r="I609" i="15" s="1"/>
  <c r="C609" i="15"/>
  <c r="B609" i="15"/>
  <c r="G609" i="15" s="1"/>
  <c r="D608" i="15"/>
  <c r="C608" i="15"/>
  <c r="H608" i="15" s="1"/>
  <c r="B608" i="15"/>
  <c r="D607" i="15"/>
  <c r="I607" i="15" s="1"/>
  <c r="C607" i="15"/>
  <c r="B607" i="15"/>
  <c r="G607" i="15" s="1"/>
  <c r="D606" i="15"/>
  <c r="C606" i="15"/>
  <c r="H606" i="15" s="1"/>
  <c r="B606" i="15"/>
  <c r="D605" i="15"/>
  <c r="I605" i="15" s="1"/>
  <c r="C605" i="15"/>
  <c r="B605" i="15"/>
  <c r="G605" i="15" s="1"/>
  <c r="D604" i="15"/>
  <c r="C604" i="15"/>
  <c r="H604" i="15" s="1"/>
  <c r="B604" i="15"/>
  <c r="D603" i="15"/>
  <c r="I603" i="15" s="1"/>
  <c r="C603" i="15"/>
  <c r="B603" i="15"/>
  <c r="G603" i="15" s="1"/>
  <c r="D602" i="15"/>
  <c r="C602" i="15"/>
  <c r="H602" i="15" s="1"/>
  <c r="B602" i="15"/>
  <c r="D601" i="15"/>
  <c r="I601" i="15" s="1"/>
  <c r="C601" i="15"/>
  <c r="B601" i="15"/>
  <c r="G601" i="15" s="1"/>
  <c r="D600" i="15"/>
  <c r="C600" i="15"/>
  <c r="H600" i="15" s="1"/>
  <c r="B600" i="15"/>
  <c r="D599" i="15"/>
  <c r="I599" i="15" s="1"/>
  <c r="C599" i="15"/>
  <c r="B599" i="15"/>
  <c r="G599" i="15" s="1"/>
  <c r="D598" i="15"/>
  <c r="C598" i="15"/>
  <c r="H598" i="15" s="1"/>
  <c r="B598" i="15"/>
  <c r="D597" i="15"/>
  <c r="I597" i="15" s="1"/>
  <c r="C597" i="15"/>
  <c r="B597" i="15"/>
  <c r="G597" i="15" s="1"/>
  <c r="D596" i="15"/>
  <c r="C596" i="15"/>
  <c r="H596" i="15" s="1"/>
  <c r="B596" i="15"/>
  <c r="D595" i="15"/>
  <c r="I595" i="15" s="1"/>
  <c r="C595" i="15"/>
  <c r="B595" i="15"/>
  <c r="G595" i="15" s="1"/>
  <c r="D594" i="15"/>
  <c r="C594" i="15"/>
  <c r="H594" i="15" s="1"/>
  <c r="B594" i="15"/>
  <c r="D593" i="15"/>
  <c r="I593" i="15" s="1"/>
  <c r="C593" i="15"/>
  <c r="B593" i="15"/>
  <c r="G593" i="15" s="1"/>
  <c r="D592" i="15"/>
  <c r="C592" i="15"/>
  <c r="H592" i="15" s="1"/>
  <c r="B592" i="15"/>
  <c r="D591" i="15"/>
  <c r="I591" i="15" s="1"/>
  <c r="C591" i="15"/>
  <c r="B591" i="15"/>
  <c r="G591" i="15" s="1"/>
  <c r="D590" i="15"/>
  <c r="C590" i="15"/>
  <c r="H590" i="15" s="1"/>
  <c r="B590" i="15"/>
  <c r="D589" i="15"/>
  <c r="I589" i="15" s="1"/>
  <c r="C589" i="15"/>
  <c r="B589" i="15"/>
  <c r="G589" i="15" s="1"/>
  <c r="D588" i="15"/>
  <c r="C588" i="15"/>
  <c r="H588" i="15" s="1"/>
  <c r="B588" i="15"/>
  <c r="D587" i="15"/>
  <c r="I587" i="15" s="1"/>
  <c r="C587" i="15"/>
  <c r="B587" i="15"/>
  <c r="G587" i="15" s="1"/>
  <c r="D586" i="15"/>
  <c r="C586" i="15"/>
  <c r="H586" i="15" s="1"/>
  <c r="B586" i="15"/>
  <c r="D585" i="15"/>
  <c r="I585" i="15" s="1"/>
  <c r="C585" i="15"/>
  <c r="B585" i="15"/>
  <c r="G585" i="15" s="1"/>
  <c r="D584" i="15"/>
  <c r="C584" i="15"/>
  <c r="H584" i="15" s="1"/>
  <c r="B584" i="15"/>
  <c r="D583" i="15"/>
  <c r="I583" i="15" s="1"/>
  <c r="C583" i="15"/>
  <c r="B583" i="15"/>
  <c r="G583" i="15" s="1"/>
  <c r="D582" i="15"/>
  <c r="C582" i="15"/>
  <c r="B582" i="15"/>
  <c r="D581" i="15"/>
  <c r="I581" i="15" s="1"/>
  <c r="C581" i="15"/>
  <c r="B581" i="15"/>
  <c r="G581" i="15" s="1"/>
  <c r="D580" i="15"/>
  <c r="C580" i="15"/>
  <c r="H580" i="15" s="1"/>
  <c r="B580" i="15"/>
  <c r="D579" i="15"/>
  <c r="I579" i="15" s="1"/>
  <c r="C579" i="15"/>
  <c r="B579" i="15"/>
  <c r="G580" i="15" s="1"/>
  <c r="D578" i="15"/>
  <c r="C578" i="15"/>
  <c r="H578" i="15" s="1"/>
  <c r="B578" i="15"/>
  <c r="D577" i="15"/>
  <c r="I577" i="15" s="1"/>
  <c r="C577" i="15"/>
  <c r="B577" i="15"/>
  <c r="G578" i="15" s="1"/>
  <c r="D576" i="15"/>
  <c r="C576" i="15"/>
  <c r="H576" i="15" s="1"/>
  <c r="B576" i="15"/>
  <c r="D575" i="15"/>
  <c r="I575" i="15" s="1"/>
  <c r="C575" i="15"/>
  <c r="B575" i="15"/>
  <c r="G576" i="15" s="1"/>
  <c r="D574" i="15"/>
  <c r="C574" i="15"/>
  <c r="H574" i="15" s="1"/>
  <c r="B574" i="15"/>
  <c r="D573" i="15"/>
  <c r="I573" i="15" s="1"/>
  <c r="C573" i="15"/>
  <c r="B573" i="15"/>
  <c r="G574" i="15" s="1"/>
  <c r="D572" i="15"/>
  <c r="C572" i="15"/>
  <c r="H572" i="15" s="1"/>
  <c r="B572" i="15"/>
  <c r="D571" i="15"/>
  <c r="I571" i="15" s="1"/>
  <c r="C571" i="15"/>
  <c r="B571" i="15"/>
  <c r="G572" i="15" s="1"/>
  <c r="D570" i="15"/>
  <c r="C570" i="15"/>
  <c r="H570" i="15" s="1"/>
  <c r="B570" i="15"/>
  <c r="D569" i="15"/>
  <c r="I569" i="15" s="1"/>
  <c r="C569" i="15"/>
  <c r="B569" i="15"/>
  <c r="G570" i="15" s="1"/>
  <c r="D568" i="15"/>
  <c r="C568" i="15"/>
  <c r="H568" i="15" s="1"/>
  <c r="B568" i="15"/>
  <c r="D567" i="15"/>
  <c r="I567" i="15" s="1"/>
  <c r="C567" i="15"/>
  <c r="B567" i="15"/>
  <c r="G568" i="15" s="1"/>
  <c r="D566" i="15"/>
  <c r="C566" i="15"/>
  <c r="H566" i="15" s="1"/>
  <c r="B566" i="15"/>
  <c r="D565" i="15"/>
  <c r="I565" i="15" s="1"/>
  <c r="C565" i="15"/>
  <c r="B565" i="15"/>
  <c r="G566" i="15" s="1"/>
  <c r="D564" i="15"/>
  <c r="C564" i="15"/>
  <c r="H564" i="15" s="1"/>
  <c r="B564" i="15"/>
  <c r="D563" i="15"/>
  <c r="I563" i="15" s="1"/>
  <c r="C563" i="15"/>
  <c r="B563" i="15"/>
  <c r="G564" i="15" s="1"/>
  <c r="D562" i="15"/>
  <c r="C562" i="15"/>
  <c r="H562" i="15" s="1"/>
  <c r="B562" i="15"/>
  <c r="D561" i="15"/>
  <c r="I561" i="15" s="1"/>
  <c r="C561" i="15"/>
  <c r="B561" i="15"/>
  <c r="G562" i="15" s="1"/>
  <c r="D560" i="15"/>
  <c r="C560" i="15"/>
  <c r="H560" i="15" s="1"/>
  <c r="B560" i="15"/>
  <c r="D559" i="15"/>
  <c r="I559" i="15" s="1"/>
  <c r="C559" i="15"/>
  <c r="B559" i="15"/>
  <c r="G560" i="15" s="1"/>
  <c r="D558" i="15"/>
  <c r="C558" i="15"/>
  <c r="H558" i="15" s="1"/>
  <c r="B558" i="15"/>
  <c r="D557" i="15"/>
  <c r="I557" i="15" s="1"/>
  <c r="C557" i="15"/>
  <c r="B557" i="15"/>
  <c r="G558" i="15" s="1"/>
  <c r="D556" i="15"/>
  <c r="C556" i="15"/>
  <c r="H556" i="15" s="1"/>
  <c r="B556" i="15"/>
  <c r="D555" i="15"/>
  <c r="I555" i="15" s="1"/>
  <c r="C555" i="15"/>
  <c r="B555" i="15"/>
  <c r="G556" i="15" s="1"/>
  <c r="D554" i="15"/>
  <c r="C554" i="15"/>
  <c r="H554" i="15" s="1"/>
  <c r="B554" i="15"/>
  <c r="D553" i="15"/>
  <c r="I553" i="15" s="1"/>
  <c r="C553" i="15"/>
  <c r="B553" i="15"/>
  <c r="G554" i="15" s="1"/>
  <c r="D552" i="15"/>
  <c r="C552" i="15"/>
  <c r="H552" i="15" s="1"/>
  <c r="B552" i="15"/>
  <c r="D551" i="15"/>
  <c r="I551" i="15" s="1"/>
  <c r="C551" i="15"/>
  <c r="B551" i="15"/>
  <c r="G552" i="15" s="1"/>
  <c r="D550" i="15"/>
  <c r="C550" i="15"/>
  <c r="H550" i="15" s="1"/>
  <c r="B550" i="15"/>
  <c r="D549" i="15"/>
  <c r="I549" i="15" s="1"/>
  <c r="C549" i="15"/>
  <c r="B549" i="15"/>
  <c r="G550" i="15" s="1"/>
  <c r="D548" i="15"/>
  <c r="C548" i="15"/>
  <c r="H548" i="15" s="1"/>
  <c r="B548" i="15"/>
  <c r="D547" i="15"/>
  <c r="I547" i="15" s="1"/>
  <c r="C547" i="15"/>
  <c r="B547" i="15"/>
  <c r="G548" i="15" s="1"/>
  <c r="D546" i="15"/>
  <c r="C546" i="15"/>
  <c r="H546" i="15" s="1"/>
  <c r="B546" i="15"/>
  <c r="D545" i="15"/>
  <c r="I545" i="15" s="1"/>
  <c r="C545" i="15"/>
  <c r="B545" i="15"/>
  <c r="G546" i="15" s="1"/>
  <c r="D544" i="15"/>
  <c r="C544" i="15"/>
  <c r="H544" i="15" s="1"/>
  <c r="B544" i="15"/>
  <c r="D543" i="15"/>
  <c r="I543" i="15" s="1"/>
  <c r="C543" i="15"/>
  <c r="B543" i="15"/>
  <c r="G544" i="15" s="1"/>
  <c r="D542" i="15"/>
  <c r="C542" i="15"/>
  <c r="H542" i="15" s="1"/>
  <c r="B542" i="15"/>
  <c r="D541" i="15"/>
  <c r="I541" i="15" s="1"/>
  <c r="C541" i="15"/>
  <c r="B541" i="15"/>
  <c r="G542" i="15" s="1"/>
  <c r="D540" i="15"/>
  <c r="C540" i="15"/>
  <c r="H540" i="15" s="1"/>
  <c r="B540" i="15"/>
  <c r="D539" i="15"/>
  <c r="I539" i="15" s="1"/>
  <c r="C539" i="15"/>
  <c r="B539" i="15"/>
  <c r="G540" i="15" s="1"/>
  <c r="D538" i="15"/>
  <c r="C538" i="15"/>
  <c r="H538" i="15" s="1"/>
  <c r="B538" i="15"/>
  <c r="D537" i="15"/>
  <c r="I537" i="15" s="1"/>
  <c r="C537" i="15"/>
  <c r="B537" i="15"/>
  <c r="G538" i="15" s="1"/>
  <c r="D536" i="15"/>
  <c r="C536" i="15"/>
  <c r="H536" i="15" s="1"/>
  <c r="B536" i="15"/>
  <c r="D535" i="15"/>
  <c r="I535" i="15" s="1"/>
  <c r="C535" i="15"/>
  <c r="B535" i="15"/>
  <c r="G536" i="15" s="1"/>
  <c r="D534" i="15"/>
  <c r="C534" i="15"/>
  <c r="H534" i="15" s="1"/>
  <c r="B534" i="15"/>
  <c r="D533" i="15"/>
  <c r="I533" i="15" s="1"/>
  <c r="C533" i="15"/>
  <c r="B533" i="15"/>
  <c r="G534" i="15" s="1"/>
  <c r="D532" i="15"/>
  <c r="C532" i="15"/>
  <c r="H532" i="15" s="1"/>
  <c r="B532" i="15"/>
  <c r="D531" i="15"/>
  <c r="I531" i="15" s="1"/>
  <c r="C531" i="15"/>
  <c r="B531" i="15"/>
  <c r="G532" i="15" s="1"/>
  <c r="D530" i="15"/>
  <c r="C530" i="15"/>
  <c r="H530" i="15" s="1"/>
  <c r="B530" i="15"/>
  <c r="D529" i="15"/>
  <c r="I529" i="15" s="1"/>
  <c r="C529" i="15"/>
  <c r="B529" i="15"/>
  <c r="G530" i="15" s="1"/>
  <c r="D528" i="15"/>
  <c r="C528" i="15"/>
  <c r="H528" i="15" s="1"/>
  <c r="B528" i="15"/>
  <c r="D527" i="15"/>
  <c r="I527" i="15" s="1"/>
  <c r="C527" i="15"/>
  <c r="B527" i="15"/>
  <c r="G528" i="15" s="1"/>
  <c r="D526" i="15"/>
  <c r="C526" i="15"/>
  <c r="H526" i="15" s="1"/>
  <c r="B526" i="15"/>
  <c r="D525" i="15"/>
  <c r="I525" i="15" s="1"/>
  <c r="C525" i="15"/>
  <c r="B525" i="15"/>
  <c r="G526" i="15" s="1"/>
  <c r="D524" i="15"/>
  <c r="C524" i="15"/>
  <c r="H524" i="15" s="1"/>
  <c r="B524" i="15"/>
  <c r="D523" i="15"/>
  <c r="C523" i="15"/>
  <c r="B523" i="15"/>
  <c r="G524" i="15" s="1"/>
  <c r="D522" i="15"/>
  <c r="I522" i="15" s="1"/>
  <c r="C522" i="15"/>
  <c r="B522" i="15"/>
  <c r="G522" i="15" s="1"/>
  <c r="D521" i="15"/>
  <c r="I521" i="15" s="1"/>
  <c r="C521" i="15"/>
  <c r="B521" i="15"/>
  <c r="D520" i="15"/>
  <c r="C520" i="15"/>
  <c r="B520" i="15"/>
  <c r="G521" i="15" s="1"/>
  <c r="D519" i="15"/>
  <c r="C519" i="15"/>
  <c r="H519" i="15" s="1"/>
  <c r="B519" i="15"/>
  <c r="D518" i="15"/>
  <c r="I519" i="15" s="1"/>
  <c r="C518" i="15"/>
  <c r="B518" i="15"/>
  <c r="G519" i="15" s="1"/>
  <c r="D517" i="15"/>
  <c r="C517" i="15"/>
  <c r="H517" i="15" s="1"/>
  <c r="B517" i="15"/>
  <c r="D516" i="15"/>
  <c r="I517" i="15" s="1"/>
  <c r="C516" i="15"/>
  <c r="B516" i="15"/>
  <c r="G516" i="15" s="1"/>
  <c r="D515" i="15"/>
  <c r="C515" i="15"/>
  <c r="H515" i="15" s="1"/>
  <c r="B515" i="15"/>
  <c r="D514" i="15"/>
  <c r="I514" i="15" s="1"/>
  <c r="C514" i="15"/>
  <c r="B514" i="15"/>
  <c r="G514" i="15" s="1"/>
  <c r="D513" i="15"/>
  <c r="C513" i="15"/>
  <c r="B513" i="15"/>
  <c r="D512" i="15"/>
  <c r="C512" i="15"/>
  <c r="B512" i="15"/>
  <c r="D511" i="15"/>
  <c r="C511" i="15"/>
  <c r="H511" i="15" s="1"/>
  <c r="B511" i="15"/>
  <c r="D510" i="15"/>
  <c r="C510" i="15"/>
  <c r="B510" i="15"/>
  <c r="D509" i="15"/>
  <c r="C509" i="15"/>
  <c r="H509" i="15" s="1"/>
  <c r="B509" i="15"/>
  <c r="D508" i="15"/>
  <c r="C508" i="15"/>
  <c r="B508" i="15"/>
  <c r="D507" i="15"/>
  <c r="C507" i="15"/>
  <c r="H507" i="15" s="1"/>
  <c r="B507" i="15"/>
  <c r="D506" i="15"/>
  <c r="C506" i="15"/>
  <c r="B506" i="15"/>
  <c r="D505" i="15"/>
  <c r="C505" i="15"/>
  <c r="H505" i="15" s="1"/>
  <c r="B505" i="15"/>
  <c r="D504" i="15"/>
  <c r="C504" i="15"/>
  <c r="B504" i="15"/>
  <c r="D503" i="15"/>
  <c r="C503" i="15"/>
  <c r="H503" i="15" s="1"/>
  <c r="B503" i="15"/>
  <c r="D502" i="15"/>
  <c r="C502" i="15"/>
  <c r="B502" i="15"/>
  <c r="D501" i="15"/>
  <c r="C501" i="15"/>
  <c r="H501" i="15" s="1"/>
  <c r="B501" i="15"/>
  <c r="D500" i="15"/>
  <c r="C500" i="15"/>
  <c r="B500" i="15"/>
  <c r="D499" i="15"/>
  <c r="C499" i="15"/>
  <c r="H499" i="15" s="1"/>
  <c r="B499" i="15"/>
  <c r="D498" i="15"/>
  <c r="C498" i="15"/>
  <c r="B498" i="15"/>
  <c r="D497" i="15"/>
  <c r="C497" i="15"/>
  <c r="H497" i="15" s="1"/>
  <c r="B497" i="15"/>
  <c r="D496" i="15"/>
  <c r="C496" i="15"/>
  <c r="B496" i="15"/>
  <c r="D495" i="15"/>
  <c r="C495" i="15"/>
  <c r="H495" i="15" s="1"/>
  <c r="B495" i="15"/>
  <c r="D494" i="15"/>
  <c r="C494" i="15"/>
  <c r="B494" i="15"/>
  <c r="D493" i="15"/>
  <c r="C493" i="15"/>
  <c r="H493" i="15" s="1"/>
  <c r="B493" i="15"/>
  <c r="D492" i="15"/>
  <c r="C492" i="15"/>
  <c r="B492" i="15"/>
  <c r="D491" i="15"/>
  <c r="C491" i="15"/>
  <c r="H491" i="15" s="1"/>
  <c r="B491" i="15"/>
  <c r="D490" i="15"/>
  <c r="C490" i="15"/>
  <c r="B490" i="15"/>
  <c r="D489" i="15"/>
  <c r="C489" i="15"/>
  <c r="H489" i="15" s="1"/>
  <c r="B489" i="15"/>
  <c r="D488" i="15"/>
  <c r="C488" i="15"/>
  <c r="B488" i="15"/>
  <c r="D487" i="15"/>
  <c r="C487" i="15"/>
  <c r="H487" i="15" s="1"/>
  <c r="B487" i="15"/>
  <c r="D486" i="15"/>
  <c r="C486" i="15"/>
  <c r="B486" i="15"/>
  <c r="D485" i="15"/>
  <c r="C485" i="15"/>
  <c r="H485" i="15" s="1"/>
  <c r="B485" i="15"/>
  <c r="D484" i="15"/>
  <c r="C484" i="15"/>
  <c r="B484" i="15"/>
  <c r="D483" i="15"/>
  <c r="C483" i="15"/>
  <c r="H483" i="15" s="1"/>
  <c r="B483" i="15"/>
  <c r="D482" i="15"/>
  <c r="C482" i="15"/>
  <c r="B482" i="15"/>
  <c r="D481" i="15"/>
  <c r="C481" i="15"/>
  <c r="H481" i="15" s="1"/>
  <c r="B481" i="15"/>
  <c r="D480" i="15"/>
  <c r="C480" i="15"/>
  <c r="B480" i="15"/>
  <c r="D479" i="15"/>
  <c r="C479" i="15"/>
  <c r="H479" i="15" s="1"/>
  <c r="B479" i="15"/>
  <c r="D478" i="15"/>
  <c r="C478" i="15"/>
  <c r="B478" i="15"/>
  <c r="D477" i="15"/>
  <c r="C477" i="15"/>
  <c r="H477" i="15" s="1"/>
  <c r="B477" i="15"/>
  <c r="D476" i="15"/>
  <c r="C476" i="15"/>
  <c r="B476" i="15"/>
  <c r="D475" i="15"/>
  <c r="C475" i="15"/>
  <c r="H475" i="15" s="1"/>
  <c r="B475" i="15"/>
  <c r="D474" i="15"/>
  <c r="C474" i="15"/>
  <c r="B474" i="15"/>
  <c r="D473" i="15"/>
  <c r="C473" i="15"/>
  <c r="H473" i="15" s="1"/>
  <c r="B473" i="15"/>
  <c r="D472" i="15"/>
  <c r="C472" i="15"/>
  <c r="B472" i="15"/>
  <c r="D471" i="15"/>
  <c r="C471" i="15"/>
  <c r="H471" i="15" s="1"/>
  <c r="B471" i="15"/>
  <c r="D470" i="15"/>
  <c r="C470" i="15"/>
  <c r="B470" i="15"/>
  <c r="D469" i="15"/>
  <c r="C469" i="15"/>
  <c r="H469" i="15" s="1"/>
  <c r="B469" i="15"/>
  <c r="D468" i="15"/>
  <c r="C468" i="15"/>
  <c r="B468" i="15"/>
  <c r="D467" i="15"/>
  <c r="C467" i="15"/>
  <c r="H467" i="15" s="1"/>
  <c r="B467" i="15"/>
  <c r="D466" i="15"/>
  <c r="C466" i="15"/>
  <c r="B466" i="15"/>
  <c r="D465" i="15"/>
  <c r="C465" i="15"/>
  <c r="H465" i="15" s="1"/>
  <c r="B465" i="15"/>
  <c r="D464" i="15"/>
  <c r="C464" i="15"/>
  <c r="B464" i="15"/>
  <c r="D463" i="15"/>
  <c r="C463" i="15"/>
  <c r="H463" i="15" s="1"/>
  <c r="B463" i="15"/>
  <c r="D462" i="15"/>
  <c r="C462" i="15"/>
  <c r="B462" i="15"/>
  <c r="D461" i="15"/>
  <c r="C461" i="15"/>
  <c r="H461" i="15" s="1"/>
  <c r="B461" i="15"/>
  <c r="D460" i="15"/>
  <c r="C460" i="15"/>
  <c r="B460" i="15"/>
  <c r="D459" i="15"/>
  <c r="C459" i="15"/>
  <c r="H459" i="15" s="1"/>
  <c r="B459" i="15"/>
  <c r="D458" i="15"/>
  <c r="C458" i="15"/>
  <c r="B458" i="15"/>
  <c r="D457" i="15"/>
  <c r="C457" i="15"/>
  <c r="H457" i="15" s="1"/>
  <c r="B457" i="15"/>
  <c r="D456" i="15"/>
  <c r="I456" i="15" s="1"/>
  <c r="C456" i="15"/>
  <c r="B456" i="15"/>
  <c r="G456" i="15" s="1"/>
  <c r="D455" i="15"/>
  <c r="C455" i="15"/>
  <c r="H455" i="15" s="1"/>
  <c r="B455" i="15"/>
  <c r="D454" i="15"/>
  <c r="I454" i="15" s="1"/>
  <c r="C454" i="15"/>
  <c r="B454" i="15"/>
  <c r="G454" i="15" s="1"/>
  <c r="D453" i="15"/>
  <c r="C453" i="15"/>
  <c r="H453" i="15" s="1"/>
  <c r="B453" i="15"/>
  <c r="D452" i="15"/>
  <c r="C452" i="15"/>
  <c r="B452" i="15"/>
  <c r="D451" i="15"/>
  <c r="C451" i="15"/>
  <c r="H451" i="15" s="1"/>
  <c r="B451" i="15"/>
  <c r="D450" i="15"/>
  <c r="C450" i="15"/>
  <c r="B450" i="15"/>
  <c r="D449" i="15"/>
  <c r="C449" i="15"/>
  <c r="H449" i="15" s="1"/>
  <c r="B449" i="15"/>
  <c r="D448" i="15"/>
  <c r="C448" i="15"/>
  <c r="B448" i="15"/>
  <c r="D447" i="15"/>
  <c r="C447" i="15"/>
  <c r="H447" i="15" s="1"/>
  <c r="B447" i="15"/>
  <c r="D446" i="15"/>
  <c r="C446" i="15"/>
  <c r="B446" i="15"/>
  <c r="D445" i="15"/>
  <c r="C445" i="15"/>
  <c r="H445" i="15" s="1"/>
  <c r="B445" i="15"/>
  <c r="D444" i="15"/>
  <c r="C444" i="15"/>
  <c r="B444" i="15"/>
  <c r="D443" i="15"/>
  <c r="C443" i="15"/>
  <c r="H443" i="15" s="1"/>
  <c r="B443" i="15"/>
  <c r="D442" i="15"/>
  <c r="C442" i="15"/>
  <c r="B442" i="15"/>
  <c r="D441" i="15"/>
  <c r="C441" i="15"/>
  <c r="H441" i="15" s="1"/>
  <c r="B441" i="15"/>
  <c r="D440" i="15"/>
  <c r="C440" i="15"/>
  <c r="B440" i="15"/>
  <c r="D439" i="15"/>
  <c r="C439" i="15"/>
  <c r="H439" i="15" s="1"/>
  <c r="B439" i="15"/>
  <c r="D438" i="15"/>
  <c r="C438" i="15"/>
  <c r="B438" i="15"/>
  <c r="D437" i="15"/>
  <c r="C437" i="15"/>
  <c r="H437" i="15" s="1"/>
  <c r="B437" i="15"/>
  <c r="D436" i="15"/>
  <c r="C436" i="15"/>
  <c r="B436" i="15"/>
  <c r="D435" i="15"/>
  <c r="C435" i="15"/>
  <c r="H435" i="15" s="1"/>
  <c r="B435" i="15"/>
  <c r="D434" i="15"/>
  <c r="C434" i="15"/>
  <c r="B434" i="15"/>
  <c r="D433" i="15"/>
  <c r="C433" i="15"/>
  <c r="H433" i="15" s="1"/>
  <c r="B433" i="15"/>
  <c r="D432" i="15"/>
  <c r="C432" i="15"/>
  <c r="B432" i="15"/>
  <c r="D431" i="15"/>
  <c r="C431" i="15"/>
  <c r="B431" i="15"/>
  <c r="D430" i="15"/>
  <c r="C430" i="15"/>
  <c r="B430" i="15"/>
  <c r="D429" i="15"/>
  <c r="C429" i="15"/>
  <c r="H429" i="15" s="1"/>
  <c r="B429" i="15"/>
  <c r="D428" i="15"/>
  <c r="C428" i="15"/>
  <c r="B428" i="15"/>
  <c r="D427" i="15"/>
  <c r="C427" i="15"/>
  <c r="H427" i="15" s="1"/>
  <c r="B427" i="15"/>
  <c r="D426" i="15"/>
  <c r="C426" i="15"/>
  <c r="B426" i="15"/>
  <c r="D425" i="15"/>
  <c r="C425" i="15"/>
  <c r="H425" i="15" s="1"/>
  <c r="B425" i="15"/>
  <c r="D424" i="15"/>
  <c r="C424" i="15"/>
  <c r="B424" i="15"/>
  <c r="D423" i="15"/>
  <c r="C423" i="15"/>
  <c r="H423" i="15" s="1"/>
  <c r="B423" i="15"/>
  <c r="D422" i="15"/>
  <c r="C422" i="15"/>
  <c r="B422" i="15"/>
  <c r="D421" i="15"/>
  <c r="C421" i="15"/>
  <c r="H421" i="15" s="1"/>
  <c r="B421" i="15"/>
  <c r="D420" i="15"/>
  <c r="C420" i="15"/>
  <c r="B420" i="15"/>
  <c r="D419" i="15"/>
  <c r="C419" i="15"/>
  <c r="H419" i="15" s="1"/>
  <c r="B419" i="15"/>
  <c r="D418" i="15"/>
  <c r="C418" i="15"/>
  <c r="B418" i="15"/>
  <c r="D417" i="15"/>
  <c r="C417" i="15"/>
  <c r="H417" i="15" s="1"/>
  <c r="B417" i="15"/>
  <c r="D416" i="15"/>
  <c r="C416" i="15"/>
  <c r="B416" i="15"/>
  <c r="D415" i="15"/>
  <c r="C415" i="15"/>
  <c r="H415" i="15" s="1"/>
  <c r="B415" i="15"/>
  <c r="D414" i="15"/>
  <c r="C414" i="15"/>
  <c r="B414" i="15"/>
  <c r="D413" i="15"/>
  <c r="C413" i="15"/>
  <c r="H413" i="15" s="1"/>
  <c r="B413" i="15"/>
  <c r="D412" i="15"/>
  <c r="C412" i="15"/>
  <c r="B412" i="15"/>
  <c r="D411" i="15"/>
  <c r="C411" i="15"/>
  <c r="H411" i="15" s="1"/>
  <c r="B411" i="15"/>
  <c r="D410" i="15"/>
  <c r="C410" i="15"/>
  <c r="B410" i="15"/>
  <c r="D409" i="15"/>
  <c r="C409" i="15"/>
  <c r="H409" i="15" s="1"/>
  <c r="B409" i="15"/>
  <c r="D408" i="15"/>
  <c r="C408" i="15"/>
  <c r="B408" i="15"/>
  <c r="D407" i="15"/>
  <c r="C407" i="15"/>
  <c r="H407" i="15" s="1"/>
  <c r="B407" i="15"/>
  <c r="D406" i="15"/>
  <c r="C406" i="15"/>
  <c r="B406" i="15"/>
  <c r="D405" i="15"/>
  <c r="C405" i="15"/>
  <c r="H405" i="15" s="1"/>
  <c r="B405" i="15"/>
  <c r="D404" i="15"/>
  <c r="C404" i="15"/>
  <c r="B404" i="15"/>
  <c r="D403" i="15"/>
  <c r="C403" i="15"/>
  <c r="H403" i="15" s="1"/>
  <c r="B403" i="15"/>
  <c r="D402" i="15"/>
  <c r="C402" i="15"/>
  <c r="B402" i="15"/>
  <c r="D401" i="15"/>
  <c r="C401" i="15"/>
  <c r="H401" i="15" s="1"/>
  <c r="B401" i="15"/>
  <c r="D400" i="15"/>
  <c r="C400" i="15"/>
  <c r="B400" i="15"/>
  <c r="D399" i="15"/>
  <c r="C399" i="15"/>
  <c r="H399" i="15" s="1"/>
  <c r="B399" i="15"/>
  <c r="D398" i="15"/>
  <c r="C398" i="15"/>
  <c r="B398" i="15"/>
  <c r="D397" i="15"/>
  <c r="C397" i="15"/>
  <c r="H397" i="15" s="1"/>
  <c r="B397" i="15"/>
  <c r="D396" i="15"/>
  <c r="C396" i="15"/>
  <c r="B396" i="15"/>
  <c r="D395" i="15"/>
  <c r="C395" i="15"/>
  <c r="H395" i="15" s="1"/>
  <c r="B395" i="15"/>
  <c r="D394" i="15"/>
  <c r="C394" i="15"/>
  <c r="B394" i="15"/>
  <c r="D393" i="15"/>
  <c r="C393" i="15"/>
  <c r="H393" i="15" s="1"/>
  <c r="B393" i="15"/>
  <c r="D392" i="15"/>
  <c r="C392" i="15"/>
  <c r="B392" i="15"/>
  <c r="D391" i="15"/>
  <c r="C391" i="15"/>
  <c r="H391" i="15" s="1"/>
  <c r="B391" i="15"/>
  <c r="D390" i="15"/>
  <c r="C390" i="15"/>
  <c r="B390" i="15"/>
  <c r="D389" i="15"/>
  <c r="C389" i="15"/>
  <c r="H389" i="15" s="1"/>
  <c r="B389" i="15"/>
  <c r="D388" i="15"/>
  <c r="C388" i="15"/>
  <c r="B388" i="15"/>
  <c r="D387" i="15"/>
  <c r="C387" i="15"/>
  <c r="H387" i="15" s="1"/>
  <c r="B387" i="15"/>
  <c r="D386" i="15"/>
  <c r="C386" i="15"/>
  <c r="B386" i="15"/>
  <c r="D385" i="15"/>
  <c r="C385" i="15"/>
  <c r="H385" i="15" s="1"/>
  <c r="B385" i="15"/>
  <c r="D384" i="15"/>
  <c r="C384" i="15"/>
  <c r="B384" i="15"/>
  <c r="D383" i="15"/>
  <c r="C383" i="15"/>
  <c r="H383" i="15" s="1"/>
  <c r="B383" i="15"/>
  <c r="D382" i="15"/>
  <c r="C382" i="15"/>
  <c r="B382" i="15"/>
  <c r="D381" i="15"/>
  <c r="C381" i="15"/>
  <c r="H381" i="15" s="1"/>
  <c r="B381" i="15"/>
  <c r="D380" i="15"/>
  <c r="C380" i="15"/>
  <c r="B380" i="15"/>
  <c r="D379" i="15"/>
  <c r="C379" i="15"/>
  <c r="H379" i="15" s="1"/>
  <c r="B379" i="15"/>
  <c r="D378" i="15"/>
  <c r="C378" i="15"/>
  <c r="B378" i="15"/>
  <c r="D377" i="15"/>
  <c r="C377" i="15"/>
  <c r="H377" i="15" s="1"/>
  <c r="B377" i="15"/>
  <c r="D376" i="15"/>
  <c r="C376" i="15"/>
  <c r="B376" i="15"/>
  <c r="D375" i="15"/>
  <c r="C375" i="15"/>
  <c r="H375" i="15" s="1"/>
  <c r="B375" i="15"/>
  <c r="D374" i="15"/>
  <c r="C374" i="15"/>
  <c r="B374" i="15"/>
  <c r="D373" i="15"/>
  <c r="C373" i="15"/>
  <c r="H373" i="15" s="1"/>
  <c r="B373" i="15"/>
  <c r="D372" i="15"/>
  <c r="C372" i="15"/>
  <c r="B372" i="15"/>
  <c r="D371" i="15"/>
  <c r="C371" i="15"/>
  <c r="H371" i="15" s="1"/>
  <c r="B371" i="15"/>
  <c r="D370" i="15"/>
  <c r="C370" i="15"/>
  <c r="B370" i="15"/>
  <c r="D369" i="15"/>
  <c r="C369" i="15"/>
  <c r="H369" i="15" s="1"/>
  <c r="B369" i="15"/>
  <c r="D368" i="15"/>
  <c r="C368" i="15"/>
  <c r="B368" i="15"/>
  <c r="D367" i="15"/>
  <c r="C367" i="15"/>
  <c r="H367" i="15" s="1"/>
  <c r="B367" i="15"/>
  <c r="D366" i="15"/>
  <c r="C366" i="15"/>
  <c r="B366" i="15"/>
  <c r="D365" i="15"/>
  <c r="C365" i="15"/>
  <c r="H365" i="15" s="1"/>
  <c r="B365" i="15"/>
  <c r="D364" i="15"/>
  <c r="C364" i="15"/>
  <c r="B364" i="15"/>
  <c r="D363" i="15"/>
  <c r="C363" i="15"/>
  <c r="H363" i="15" s="1"/>
  <c r="B363" i="15"/>
  <c r="D362" i="15"/>
  <c r="C362" i="15"/>
  <c r="B362" i="15"/>
  <c r="D361" i="15"/>
  <c r="C361" i="15"/>
  <c r="H361" i="15" s="1"/>
  <c r="B361" i="15"/>
  <c r="D360" i="15"/>
  <c r="C360" i="15"/>
  <c r="B360" i="15"/>
  <c r="D359" i="15"/>
  <c r="C359" i="15"/>
  <c r="H359" i="15" s="1"/>
  <c r="B359" i="15"/>
  <c r="D358" i="15"/>
  <c r="C358" i="15"/>
  <c r="B358" i="15"/>
  <c r="D357" i="15"/>
  <c r="C357" i="15"/>
  <c r="H357" i="15" s="1"/>
  <c r="B357" i="15"/>
  <c r="D356" i="15"/>
  <c r="C356" i="15"/>
  <c r="B356" i="15"/>
  <c r="D355" i="15"/>
  <c r="C355" i="15"/>
  <c r="H355" i="15" s="1"/>
  <c r="B355" i="15"/>
  <c r="D354" i="15"/>
  <c r="C354" i="15"/>
  <c r="B354" i="15"/>
  <c r="D353" i="15"/>
  <c r="C353" i="15"/>
  <c r="H353" i="15" s="1"/>
  <c r="B353" i="15"/>
  <c r="D352" i="15"/>
  <c r="C352" i="15"/>
  <c r="B352" i="15"/>
  <c r="D351" i="15"/>
  <c r="C351" i="15"/>
  <c r="H351" i="15" s="1"/>
  <c r="B351" i="15"/>
  <c r="D350" i="15"/>
  <c r="C350" i="15"/>
  <c r="B350" i="15"/>
  <c r="D349" i="15"/>
  <c r="C349" i="15"/>
  <c r="H349" i="15" s="1"/>
  <c r="B349" i="15"/>
  <c r="D348" i="15"/>
  <c r="C348" i="15"/>
  <c r="B348" i="15"/>
  <c r="D347" i="15"/>
  <c r="C347" i="15"/>
  <c r="H347" i="15" s="1"/>
  <c r="B347" i="15"/>
  <c r="D346" i="15"/>
  <c r="C346" i="15"/>
  <c r="B346" i="15"/>
  <c r="D345" i="15"/>
  <c r="C345" i="15"/>
  <c r="H345" i="15" s="1"/>
  <c r="B345" i="15"/>
  <c r="D344" i="15"/>
  <c r="C344" i="15"/>
  <c r="B344" i="15"/>
  <c r="D343" i="15"/>
  <c r="C343" i="15"/>
  <c r="H343" i="15" s="1"/>
  <c r="B343" i="15"/>
  <c r="D342" i="15"/>
  <c r="C342" i="15"/>
  <c r="B342" i="15"/>
  <c r="D341" i="15"/>
  <c r="C341" i="15"/>
  <c r="H341" i="15" s="1"/>
  <c r="B341" i="15"/>
  <c r="D340" i="15"/>
  <c r="C340" i="15"/>
  <c r="B340" i="15"/>
  <c r="D339" i="15"/>
  <c r="C339" i="15"/>
  <c r="H339" i="15" s="1"/>
  <c r="B339" i="15"/>
  <c r="D338" i="15"/>
  <c r="C338" i="15"/>
  <c r="B338" i="15"/>
  <c r="D337" i="15"/>
  <c r="C337" i="15"/>
  <c r="H337" i="15" s="1"/>
  <c r="B337" i="15"/>
  <c r="D336" i="15"/>
  <c r="C336" i="15"/>
  <c r="B336" i="15"/>
  <c r="D335" i="15"/>
  <c r="C335" i="15"/>
  <c r="H335" i="15" s="1"/>
  <c r="B335" i="15"/>
  <c r="D334" i="15"/>
  <c r="C334" i="15"/>
  <c r="B334" i="15"/>
  <c r="D333" i="15"/>
  <c r="C333" i="15"/>
  <c r="H333" i="15" s="1"/>
  <c r="B333" i="15"/>
  <c r="D332" i="15"/>
  <c r="C332" i="15"/>
  <c r="B332" i="15"/>
  <c r="D331" i="15"/>
  <c r="C331" i="15"/>
  <c r="H331" i="15" s="1"/>
  <c r="B331" i="15"/>
  <c r="D330" i="15"/>
  <c r="C330" i="15"/>
  <c r="B330" i="15"/>
  <c r="D329" i="15"/>
  <c r="C329" i="15"/>
  <c r="H329" i="15" s="1"/>
  <c r="B329" i="15"/>
  <c r="D328" i="15"/>
  <c r="C328" i="15"/>
  <c r="B328" i="15"/>
  <c r="D327" i="15"/>
  <c r="C327" i="15"/>
  <c r="H327" i="15" s="1"/>
  <c r="B327" i="15"/>
  <c r="D326" i="15"/>
  <c r="C326" i="15"/>
  <c r="B326" i="15"/>
  <c r="D325" i="15"/>
  <c r="C325" i="15"/>
  <c r="H325" i="15" s="1"/>
  <c r="B325" i="15"/>
  <c r="D324" i="15"/>
  <c r="C324" i="15"/>
  <c r="B324" i="15"/>
  <c r="D323" i="15"/>
  <c r="C323" i="15"/>
  <c r="H323" i="15" s="1"/>
  <c r="B323" i="15"/>
  <c r="D322" i="15"/>
  <c r="C322" i="15"/>
  <c r="B322" i="15"/>
  <c r="D321" i="15"/>
  <c r="C321" i="15"/>
  <c r="H321" i="15" s="1"/>
  <c r="B321" i="15"/>
  <c r="D320" i="15"/>
  <c r="C320" i="15"/>
  <c r="B320" i="15"/>
  <c r="D319" i="15"/>
  <c r="C319" i="15"/>
  <c r="H319" i="15" s="1"/>
  <c r="B319" i="15"/>
  <c r="D318" i="15"/>
  <c r="C318" i="15"/>
  <c r="B318" i="15"/>
  <c r="D317" i="15"/>
  <c r="C317" i="15"/>
  <c r="H317" i="15" s="1"/>
  <c r="B317" i="15"/>
  <c r="D316" i="15"/>
  <c r="C316" i="15"/>
  <c r="B316" i="15"/>
  <c r="D315" i="15"/>
  <c r="C315" i="15"/>
  <c r="H315" i="15" s="1"/>
  <c r="B315" i="15"/>
  <c r="D314" i="15"/>
  <c r="C314" i="15"/>
  <c r="B314" i="15"/>
  <c r="D313" i="15"/>
  <c r="C313" i="15"/>
  <c r="H313" i="15" s="1"/>
  <c r="B313" i="15"/>
  <c r="D312" i="15"/>
  <c r="C312" i="15"/>
  <c r="B312" i="15"/>
  <c r="D311" i="15"/>
  <c r="C311" i="15"/>
  <c r="H311" i="15" s="1"/>
  <c r="B311" i="15"/>
  <c r="D310" i="15"/>
  <c r="C310" i="15"/>
  <c r="B310" i="15"/>
  <c r="D309" i="15"/>
  <c r="C309" i="15"/>
  <c r="H309" i="15" s="1"/>
  <c r="B309" i="15"/>
  <c r="D308" i="15"/>
  <c r="C308" i="15"/>
  <c r="B308" i="15"/>
  <c r="D307" i="15"/>
  <c r="C307" i="15"/>
  <c r="H307" i="15" s="1"/>
  <c r="B307" i="15"/>
  <c r="D306" i="15"/>
  <c r="C306" i="15"/>
  <c r="B306" i="15"/>
  <c r="D305" i="15"/>
  <c r="C305" i="15"/>
  <c r="H305" i="15" s="1"/>
  <c r="B305" i="15"/>
  <c r="D304" i="15"/>
  <c r="C304" i="15"/>
  <c r="B304" i="15"/>
  <c r="D303" i="15"/>
  <c r="C303" i="15"/>
  <c r="H303" i="15" s="1"/>
  <c r="B303" i="15"/>
  <c r="D302" i="15"/>
  <c r="C302" i="15"/>
  <c r="B302" i="15"/>
  <c r="D301" i="15"/>
  <c r="C301" i="15"/>
  <c r="H301" i="15" s="1"/>
  <c r="B301" i="15"/>
  <c r="D300" i="15"/>
  <c r="C300" i="15"/>
  <c r="B300" i="15"/>
  <c r="D299" i="15"/>
  <c r="C299" i="15"/>
  <c r="H299" i="15" s="1"/>
  <c r="B299" i="15"/>
  <c r="D298" i="15"/>
  <c r="C298" i="15"/>
  <c r="B298" i="15"/>
  <c r="D297" i="15"/>
  <c r="C297" i="15"/>
  <c r="H297" i="15" s="1"/>
  <c r="B297" i="15"/>
  <c r="D296" i="15"/>
  <c r="C296" i="15"/>
  <c r="B296" i="15"/>
  <c r="D295" i="15"/>
  <c r="C295" i="15"/>
  <c r="H295" i="15" s="1"/>
  <c r="B295" i="15"/>
  <c r="D294" i="15"/>
  <c r="C294" i="15"/>
  <c r="B294" i="15"/>
  <c r="D293" i="15"/>
  <c r="C293" i="15"/>
  <c r="H293" i="15" s="1"/>
  <c r="B293" i="15"/>
  <c r="D292" i="15"/>
  <c r="C292" i="15"/>
  <c r="B292" i="15"/>
  <c r="D291" i="15"/>
  <c r="C291" i="15"/>
  <c r="H291" i="15" s="1"/>
  <c r="B291" i="15"/>
  <c r="D290" i="15"/>
  <c r="C290" i="15"/>
  <c r="B290" i="15"/>
  <c r="D289" i="15"/>
  <c r="C289" i="15"/>
  <c r="H289" i="15" s="1"/>
  <c r="B289" i="15"/>
  <c r="D288" i="15"/>
  <c r="C288" i="15"/>
  <c r="B288" i="15"/>
  <c r="D287" i="15"/>
  <c r="C287" i="15"/>
  <c r="H287" i="15" s="1"/>
  <c r="B287" i="15"/>
  <c r="D286" i="15"/>
  <c r="C286" i="15"/>
  <c r="B286" i="15"/>
  <c r="D285" i="15"/>
  <c r="C285" i="15"/>
  <c r="H285" i="15" s="1"/>
  <c r="B285" i="15"/>
  <c r="D284" i="15"/>
  <c r="C284" i="15"/>
  <c r="B284" i="15"/>
  <c r="D283" i="15"/>
  <c r="C283" i="15"/>
  <c r="H283" i="15" s="1"/>
  <c r="B283" i="15"/>
  <c r="D282" i="15"/>
  <c r="C282" i="15"/>
  <c r="B282" i="15"/>
  <c r="D281" i="15"/>
  <c r="C281" i="15"/>
  <c r="H281" i="15" s="1"/>
  <c r="B281" i="15"/>
  <c r="D280" i="15"/>
  <c r="C280" i="15"/>
  <c r="B280" i="15"/>
  <c r="D279" i="15"/>
  <c r="C279" i="15"/>
  <c r="H279" i="15" s="1"/>
  <c r="B279" i="15"/>
  <c r="D278" i="15"/>
  <c r="C278" i="15"/>
  <c r="B278" i="15"/>
  <c r="D277" i="15"/>
  <c r="C277" i="15"/>
  <c r="H277" i="15" s="1"/>
  <c r="B277" i="15"/>
  <c r="D276" i="15"/>
  <c r="C276" i="15"/>
  <c r="B276" i="15"/>
  <c r="D275" i="15"/>
  <c r="C275" i="15"/>
  <c r="H275" i="15" s="1"/>
  <c r="B275" i="15"/>
  <c r="D274" i="15"/>
  <c r="C274" i="15"/>
  <c r="B274" i="15"/>
  <c r="D273" i="15"/>
  <c r="C273" i="15"/>
  <c r="H273" i="15" s="1"/>
  <c r="B273" i="15"/>
  <c r="D272" i="15"/>
  <c r="C272" i="15"/>
  <c r="B272" i="15"/>
  <c r="D271" i="15"/>
  <c r="C271" i="15"/>
  <c r="H271" i="15" s="1"/>
  <c r="B271" i="15"/>
  <c r="D270" i="15"/>
  <c r="C270" i="15"/>
  <c r="B270" i="15"/>
  <c r="D269" i="15"/>
  <c r="C269" i="15"/>
  <c r="H269" i="15" s="1"/>
  <c r="B269" i="15"/>
  <c r="D268" i="15"/>
  <c r="C268" i="15"/>
  <c r="B268" i="15"/>
  <c r="D267" i="15"/>
  <c r="C267" i="15"/>
  <c r="H267" i="15" s="1"/>
  <c r="B267" i="15"/>
  <c r="D266" i="15"/>
  <c r="C266" i="15"/>
  <c r="B266" i="15"/>
  <c r="D265" i="15"/>
  <c r="C265" i="15"/>
  <c r="H265" i="15" s="1"/>
  <c r="B265" i="15"/>
  <c r="D264" i="15"/>
  <c r="C264" i="15"/>
  <c r="B264" i="15"/>
  <c r="D263" i="15"/>
  <c r="C263" i="15"/>
  <c r="H263" i="15" s="1"/>
  <c r="B263" i="15"/>
  <c r="D262" i="15"/>
  <c r="C262" i="15"/>
  <c r="B262" i="15"/>
  <c r="D261" i="15"/>
  <c r="C261" i="15"/>
  <c r="H261" i="15" s="1"/>
  <c r="B261" i="15"/>
  <c r="D260" i="15"/>
  <c r="C260" i="15"/>
  <c r="B260" i="15"/>
  <c r="D259" i="15"/>
  <c r="C259" i="15"/>
  <c r="H259" i="15" s="1"/>
  <c r="B259" i="15"/>
  <c r="D258" i="15"/>
  <c r="C258" i="15"/>
  <c r="B258" i="15"/>
  <c r="D257" i="15"/>
  <c r="C257" i="15"/>
  <c r="H257" i="15" s="1"/>
  <c r="B257" i="15"/>
  <c r="D256" i="15"/>
  <c r="C256" i="15"/>
  <c r="B256" i="15"/>
  <c r="D255" i="15"/>
  <c r="C255" i="15"/>
  <c r="H255" i="15" s="1"/>
  <c r="B255" i="15"/>
  <c r="D254" i="15"/>
  <c r="C254" i="15"/>
  <c r="B254" i="15"/>
  <c r="D253" i="15"/>
  <c r="C253" i="15"/>
  <c r="H253" i="15" s="1"/>
  <c r="B253" i="15"/>
  <c r="D252" i="15"/>
  <c r="C252" i="15"/>
  <c r="B252" i="15"/>
  <c r="D251" i="15"/>
  <c r="C251" i="15"/>
  <c r="H251" i="15" s="1"/>
  <c r="B251" i="15"/>
  <c r="D250" i="15"/>
  <c r="C250" i="15"/>
  <c r="B250" i="15"/>
  <c r="D249" i="15"/>
  <c r="C249" i="15"/>
  <c r="H249" i="15" s="1"/>
  <c r="B249" i="15"/>
  <c r="D248" i="15"/>
  <c r="C248" i="15"/>
  <c r="B248" i="15"/>
  <c r="D247" i="15"/>
  <c r="C247" i="15"/>
  <c r="H247" i="15" s="1"/>
  <c r="B247" i="15"/>
  <c r="D246" i="15"/>
  <c r="C246" i="15"/>
  <c r="B246" i="15"/>
  <c r="D245" i="15"/>
  <c r="C245" i="15"/>
  <c r="H245" i="15" s="1"/>
  <c r="B245" i="15"/>
  <c r="D244" i="15"/>
  <c r="C244" i="15"/>
  <c r="B244" i="15"/>
  <c r="D243" i="15"/>
  <c r="C243" i="15"/>
  <c r="H243" i="15" s="1"/>
  <c r="B243" i="15"/>
  <c r="D242" i="15"/>
  <c r="C242" i="15"/>
  <c r="B242" i="15"/>
  <c r="D241" i="15"/>
  <c r="C241" i="15"/>
  <c r="H241" i="15" s="1"/>
  <c r="B241" i="15"/>
  <c r="D240" i="15"/>
  <c r="C240" i="15"/>
  <c r="B240" i="15"/>
  <c r="D239" i="15"/>
  <c r="C239" i="15"/>
  <c r="H239" i="15" s="1"/>
  <c r="B239" i="15"/>
  <c r="D238" i="15"/>
  <c r="C238" i="15"/>
  <c r="B238" i="15"/>
  <c r="D237" i="15"/>
  <c r="C237" i="15"/>
  <c r="H237" i="15" s="1"/>
  <c r="B237" i="15"/>
  <c r="D236" i="15"/>
  <c r="C236" i="15"/>
  <c r="B236" i="15"/>
  <c r="D235" i="15"/>
  <c r="C235" i="15"/>
  <c r="H235" i="15" s="1"/>
  <c r="B235" i="15"/>
  <c r="D234" i="15"/>
  <c r="C234" i="15"/>
  <c r="B234" i="15"/>
  <c r="D233" i="15"/>
  <c r="C233" i="15"/>
  <c r="H233" i="15" s="1"/>
  <c r="B233" i="15"/>
  <c r="D232" i="15"/>
  <c r="C232" i="15"/>
  <c r="B232" i="15"/>
  <c r="D231" i="15"/>
  <c r="C231" i="15"/>
  <c r="H231" i="15" s="1"/>
  <c r="B231" i="15"/>
  <c r="D230" i="15"/>
  <c r="C230" i="15"/>
  <c r="B230" i="15"/>
  <c r="D229" i="15"/>
  <c r="C229" i="15"/>
  <c r="H229" i="15" s="1"/>
  <c r="B229" i="15"/>
  <c r="D228" i="15"/>
  <c r="C228" i="15"/>
  <c r="B228" i="15"/>
  <c r="D227" i="15"/>
  <c r="C227" i="15"/>
  <c r="H227" i="15" s="1"/>
  <c r="B227" i="15"/>
  <c r="D226" i="15"/>
  <c r="C226" i="15"/>
  <c r="B226" i="15"/>
  <c r="D225" i="15"/>
  <c r="C225" i="15"/>
  <c r="H225" i="15" s="1"/>
  <c r="B225" i="15"/>
  <c r="D224" i="15"/>
  <c r="C224" i="15"/>
  <c r="B224" i="15"/>
  <c r="D223" i="15"/>
  <c r="C223" i="15"/>
  <c r="H223" i="15" s="1"/>
  <c r="B223" i="15"/>
  <c r="D222" i="15"/>
  <c r="C222" i="15"/>
  <c r="B222" i="15"/>
  <c r="D221" i="15"/>
  <c r="C221" i="15"/>
  <c r="H221" i="15" s="1"/>
  <c r="B221" i="15"/>
  <c r="D220" i="15"/>
  <c r="C220" i="15"/>
  <c r="B220" i="15"/>
  <c r="D219" i="15"/>
  <c r="C219" i="15"/>
  <c r="H219" i="15" s="1"/>
  <c r="B219" i="15"/>
  <c r="D218" i="15"/>
  <c r="C218" i="15"/>
  <c r="B218" i="15"/>
  <c r="D217" i="15"/>
  <c r="C217" i="15"/>
  <c r="H217" i="15" s="1"/>
  <c r="B217" i="15"/>
  <c r="D216" i="15"/>
  <c r="C216" i="15"/>
  <c r="B216" i="15"/>
  <c r="D215" i="15"/>
  <c r="C215" i="15"/>
  <c r="H215" i="15" s="1"/>
  <c r="B215" i="15"/>
  <c r="D214" i="15"/>
  <c r="C214" i="15"/>
  <c r="B214" i="15"/>
  <c r="D213" i="15"/>
  <c r="C213" i="15"/>
  <c r="H213" i="15" s="1"/>
  <c r="B213" i="15"/>
  <c r="D212" i="15"/>
  <c r="C212" i="15"/>
  <c r="B212" i="15"/>
  <c r="D211" i="15"/>
  <c r="C211" i="15"/>
  <c r="H211" i="15" s="1"/>
  <c r="B211" i="15"/>
  <c r="D210" i="15"/>
  <c r="C210" i="15"/>
  <c r="B210" i="15"/>
  <c r="D209" i="15"/>
  <c r="C209" i="15"/>
  <c r="H209" i="15" s="1"/>
  <c r="B209" i="15"/>
  <c r="D208" i="15"/>
  <c r="C208" i="15"/>
  <c r="B208" i="15"/>
  <c r="D207" i="15"/>
  <c r="C207" i="15"/>
  <c r="H207" i="15" s="1"/>
  <c r="B207" i="15"/>
  <c r="D206" i="15"/>
  <c r="C206" i="15"/>
  <c r="B206" i="15"/>
  <c r="D205" i="15"/>
  <c r="C205" i="15"/>
  <c r="H205" i="15" s="1"/>
  <c r="B205" i="15"/>
  <c r="D204" i="15"/>
  <c r="C204" i="15"/>
  <c r="B204" i="15"/>
  <c r="D203" i="15"/>
  <c r="C203" i="15"/>
  <c r="H203" i="15" s="1"/>
  <c r="B203" i="15"/>
  <c r="D202" i="15"/>
  <c r="C202" i="15"/>
  <c r="B202" i="15"/>
  <c r="D201" i="15"/>
  <c r="C201" i="15"/>
  <c r="H201" i="15" s="1"/>
  <c r="B201" i="15"/>
  <c r="D200" i="15"/>
  <c r="C200" i="15"/>
  <c r="B200" i="15"/>
  <c r="D199" i="15"/>
  <c r="C199" i="15"/>
  <c r="H199" i="15" s="1"/>
  <c r="B199" i="15"/>
  <c r="D198" i="15"/>
  <c r="C198" i="15"/>
  <c r="B198" i="15"/>
  <c r="D197" i="15"/>
  <c r="C197" i="15"/>
  <c r="H197" i="15" s="1"/>
  <c r="B197" i="15"/>
  <c r="D196" i="15"/>
  <c r="C196" i="15"/>
  <c r="B196" i="15"/>
  <c r="D195" i="15"/>
  <c r="C195" i="15"/>
  <c r="H195" i="15" s="1"/>
  <c r="B195" i="15"/>
  <c r="D194" i="15"/>
  <c r="C194" i="15"/>
  <c r="B194" i="15"/>
  <c r="D193" i="15"/>
  <c r="C193" i="15"/>
  <c r="H193" i="15" s="1"/>
  <c r="B193" i="15"/>
  <c r="D192" i="15"/>
  <c r="C192" i="15"/>
  <c r="B192" i="15"/>
  <c r="D191" i="15"/>
  <c r="C191" i="15"/>
  <c r="H191" i="15" s="1"/>
  <c r="B191" i="15"/>
  <c r="D190" i="15"/>
  <c r="C190" i="15"/>
  <c r="B190" i="15"/>
  <c r="D189" i="15"/>
  <c r="C189" i="15"/>
  <c r="H189" i="15" s="1"/>
  <c r="B189" i="15"/>
  <c r="D188" i="15"/>
  <c r="C188" i="15"/>
  <c r="B188" i="15"/>
  <c r="D187" i="15"/>
  <c r="C187" i="15"/>
  <c r="H187" i="15" s="1"/>
  <c r="B187" i="15"/>
  <c r="D186" i="15"/>
  <c r="C186" i="15"/>
  <c r="B186" i="15"/>
  <c r="D185" i="15"/>
  <c r="C185" i="15"/>
  <c r="H185" i="15" s="1"/>
  <c r="B185" i="15"/>
  <c r="D184" i="15"/>
  <c r="C184" i="15"/>
  <c r="B184" i="15"/>
  <c r="D183" i="15"/>
  <c r="C183" i="15"/>
  <c r="H183" i="15" s="1"/>
  <c r="B183" i="15"/>
  <c r="D182" i="15"/>
  <c r="C182" i="15"/>
  <c r="B182" i="15"/>
  <c r="D181" i="15"/>
  <c r="C181" i="15"/>
  <c r="H181" i="15" s="1"/>
  <c r="B181" i="15"/>
  <c r="D180" i="15"/>
  <c r="C180" i="15"/>
  <c r="B180" i="15"/>
  <c r="D179" i="15"/>
  <c r="C179" i="15"/>
  <c r="H179" i="15" s="1"/>
  <c r="B179" i="15"/>
  <c r="D178" i="15"/>
  <c r="C178" i="15"/>
  <c r="B178" i="15"/>
  <c r="D177" i="15"/>
  <c r="C177" i="15"/>
  <c r="H177" i="15" s="1"/>
  <c r="B177" i="15"/>
  <c r="D176" i="15"/>
  <c r="C176" i="15"/>
  <c r="B176" i="15"/>
  <c r="D175" i="15"/>
  <c r="C175" i="15"/>
  <c r="H175" i="15" s="1"/>
  <c r="B175" i="15"/>
  <c r="D174" i="15"/>
  <c r="C174" i="15"/>
  <c r="B174" i="15"/>
  <c r="D173" i="15"/>
  <c r="C173" i="15"/>
  <c r="H173" i="15" s="1"/>
  <c r="B173" i="15"/>
  <c r="D172" i="15"/>
  <c r="C172" i="15"/>
  <c r="B172" i="15"/>
  <c r="D171" i="15"/>
  <c r="C171" i="15"/>
  <c r="H171" i="15" s="1"/>
  <c r="B171" i="15"/>
  <c r="D170" i="15"/>
  <c r="C170" i="15"/>
  <c r="B170" i="15"/>
  <c r="D169" i="15"/>
  <c r="C169" i="15"/>
  <c r="H169" i="15" s="1"/>
  <c r="B169" i="15"/>
  <c r="D168" i="15"/>
  <c r="C168" i="15"/>
  <c r="B168" i="15"/>
  <c r="D167" i="15"/>
  <c r="C167" i="15"/>
  <c r="H167" i="15" s="1"/>
  <c r="B167" i="15"/>
  <c r="D166" i="15"/>
  <c r="C166" i="15"/>
  <c r="B166" i="15"/>
  <c r="D165" i="15"/>
  <c r="C165" i="15"/>
  <c r="H165" i="15" s="1"/>
  <c r="B165" i="15"/>
  <c r="D164" i="15"/>
  <c r="C164" i="15"/>
  <c r="B164" i="15"/>
  <c r="D163" i="15"/>
  <c r="C163" i="15"/>
  <c r="H163" i="15" s="1"/>
  <c r="B163" i="15"/>
  <c r="D162" i="15"/>
  <c r="C162" i="15"/>
  <c r="B162" i="15"/>
  <c r="D161" i="15"/>
  <c r="C161" i="15"/>
  <c r="H161" i="15" s="1"/>
  <c r="B161" i="15"/>
  <c r="D160" i="15"/>
  <c r="C160" i="15"/>
  <c r="B160" i="15"/>
  <c r="D159" i="15"/>
  <c r="C159" i="15"/>
  <c r="H159" i="15" s="1"/>
  <c r="B159" i="15"/>
  <c r="D158" i="15"/>
  <c r="C158" i="15"/>
  <c r="B158" i="15"/>
  <c r="D157" i="15"/>
  <c r="C157" i="15"/>
  <c r="H157" i="15" s="1"/>
  <c r="B157" i="15"/>
  <c r="D156" i="15"/>
  <c r="C156" i="15"/>
  <c r="B156" i="15"/>
  <c r="D155" i="15"/>
  <c r="C155" i="15"/>
  <c r="H155" i="15" s="1"/>
  <c r="B155" i="15"/>
  <c r="D154" i="15"/>
  <c r="C154" i="15"/>
  <c r="B154" i="15"/>
  <c r="D153" i="15"/>
  <c r="C153" i="15"/>
  <c r="H153" i="15" s="1"/>
  <c r="B153" i="15"/>
  <c r="D152" i="15"/>
  <c r="C152" i="15"/>
  <c r="B152" i="15"/>
  <c r="D151" i="15"/>
  <c r="C151" i="15"/>
  <c r="H151" i="15" s="1"/>
  <c r="B151" i="15"/>
  <c r="D150" i="15"/>
  <c r="C150" i="15"/>
  <c r="B150" i="15"/>
  <c r="D149" i="15"/>
  <c r="C149" i="15"/>
  <c r="H149" i="15" s="1"/>
  <c r="B149" i="15"/>
  <c r="D148" i="15"/>
  <c r="C148" i="15"/>
  <c r="B148" i="15"/>
  <c r="D147" i="15"/>
  <c r="C147" i="15"/>
  <c r="H147" i="15" s="1"/>
  <c r="B147" i="15"/>
  <c r="D146" i="15"/>
  <c r="C146" i="15"/>
  <c r="B146" i="15"/>
  <c r="D145" i="15"/>
  <c r="C145" i="15"/>
  <c r="H145" i="15" s="1"/>
  <c r="B145" i="15"/>
  <c r="D144" i="15"/>
  <c r="C144" i="15"/>
  <c r="B144" i="15"/>
  <c r="D143" i="15"/>
  <c r="C143" i="15"/>
  <c r="H143" i="15" s="1"/>
  <c r="B143" i="15"/>
  <c r="D142" i="15"/>
  <c r="C142" i="15"/>
  <c r="B142" i="15"/>
  <c r="D141" i="15"/>
  <c r="C141" i="15"/>
  <c r="H141" i="15" s="1"/>
  <c r="B141" i="15"/>
  <c r="D140" i="15"/>
  <c r="C140" i="15"/>
  <c r="B140" i="15"/>
  <c r="D139" i="15"/>
  <c r="C139" i="15"/>
  <c r="H139" i="15" s="1"/>
  <c r="B139" i="15"/>
  <c r="D138" i="15"/>
  <c r="C138" i="15"/>
  <c r="B138" i="15"/>
  <c r="D137" i="15"/>
  <c r="C137" i="15"/>
  <c r="H137" i="15" s="1"/>
  <c r="B137" i="15"/>
  <c r="D136" i="15"/>
  <c r="C136" i="15"/>
  <c r="B136" i="15"/>
  <c r="D135" i="15"/>
  <c r="C135" i="15"/>
  <c r="H135" i="15" s="1"/>
  <c r="B135" i="15"/>
  <c r="D134" i="15"/>
  <c r="C134" i="15"/>
  <c r="B134" i="15"/>
  <c r="D133" i="15"/>
  <c r="C133" i="15"/>
  <c r="H133" i="15" s="1"/>
  <c r="B133" i="15"/>
  <c r="D132" i="15"/>
  <c r="C132" i="15"/>
  <c r="B132" i="15"/>
  <c r="D131" i="15"/>
  <c r="C131" i="15"/>
  <c r="H131" i="15" s="1"/>
  <c r="B131" i="15"/>
  <c r="D130" i="15"/>
  <c r="C130" i="15"/>
  <c r="B130" i="15"/>
  <c r="D129" i="15"/>
  <c r="C129" i="15"/>
  <c r="H129" i="15" s="1"/>
  <c r="B129" i="15"/>
  <c r="D128" i="15"/>
  <c r="C128" i="15"/>
  <c r="B128" i="15"/>
  <c r="D127" i="15"/>
  <c r="C127" i="15"/>
  <c r="H127" i="15" s="1"/>
  <c r="B127" i="15"/>
  <c r="D126" i="15"/>
  <c r="C126" i="15"/>
  <c r="B126" i="15"/>
  <c r="D125" i="15"/>
  <c r="C125" i="15"/>
  <c r="H125" i="15" s="1"/>
  <c r="B125" i="15"/>
  <c r="D124" i="15"/>
  <c r="C124" i="15"/>
  <c r="B124" i="15"/>
  <c r="D123" i="15"/>
  <c r="C123" i="15"/>
  <c r="H123" i="15" s="1"/>
  <c r="B123" i="15"/>
  <c r="D122" i="15"/>
  <c r="C122" i="15"/>
  <c r="B122" i="15"/>
  <c r="D121" i="15"/>
  <c r="C121" i="15"/>
  <c r="H121" i="15" s="1"/>
  <c r="B121" i="15"/>
  <c r="D120" i="15"/>
  <c r="C120" i="15"/>
  <c r="B120" i="15"/>
  <c r="D119" i="15"/>
  <c r="C119" i="15"/>
  <c r="H119" i="15" s="1"/>
  <c r="B119" i="15"/>
  <c r="D118" i="15"/>
  <c r="C118" i="15"/>
  <c r="B118" i="15"/>
  <c r="D117" i="15"/>
  <c r="C117" i="15"/>
  <c r="H117" i="15" s="1"/>
  <c r="B117" i="15"/>
  <c r="D116" i="15"/>
  <c r="C116" i="15"/>
  <c r="B116" i="15"/>
  <c r="D115" i="15"/>
  <c r="C115" i="15"/>
  <c r="H115" i="15" s="1"/>
  <c r="B115" i="15"/>
  <c r="D114" i="15"/>
  <c r="C114" i="15"/>
  <c r="B114" i="15"/>
  <c r="D113" i="15"/>
  <c r="C113" i="15"/>
  <c r="B113" i="15"/>
  <c r="D112" i="15"/>
  <c r="C112" i="15"/>
  <c r="B112" i="15"/>
  <c r="D111" i="15"/>
  <c r="C111" i="15"/>
  <c r="H111" i="15" s="1"/>
  <c r="B111" i="15"/>
  <c r="D110" i="15"/>
  <c r="C110" i="15"/>
  <c r="B110" i="15"/>
  <c r="D109" i="15"/>
  <c r="C109" i="15"/>
  <c r="H109" i="15" s="1"/>
  <c r="B109" i="15"/>
  <c r="D108" i="15"/>
  <c r="C108" i="15"/>
  <c r="B108" i="15"/>
  <c r="D107" i="15"/>
  <c r="C107" i="15"/>
  <c r="H107" i="15" s="1"/>
  <c r="B107" i="15"/>
  <c r="D106" i="15"/>
  <c r="C106" i="15"/>
  <c r="B106" i="15"/>
  <c r="D105" i="15"/>
  <c r="C105" i="15"/>
  <c r="H105" i="15" s="1"/>
  <c r="B105" i="15"/>
  <c r="D104" i="15"/>
  <c r="C104" i="15"/>
  <c r="B104" i="15"/>
  <c r="D103" i="15"/>
  <c r="C103" i="15"/>
  <c r="H103" i="15" s="1"/>
  <c r="B103" i="15"/>
  <c r="D102" i="15"/>
  <c r="C102" i="15"/>
  <c r="B102" i="15"/>
  <c r="D101" i="15"/>
  <c r="C101" i="15"/>
  <c r="H101" i="15" s="1"/>
  <c r="B101" i="15"/>
  <c r="D100" i="15"/>
  <c r="C100" i="15"/>
  <c r="B100" i="15"/>
  <c r="D99" i="15"/>
  <c r="C99" i="15"/>
  <c r="H99" i="15" s="1"/>
  <c r="B99" i="15"/>
  <c r="D98" i="15"/>
  <c r="C98" i="15"/>
  <c r="B98" i="15"/>
  <c r="D97" i="15"/>
  <c r="C97" i="15"/>
  <c r="H97" i="15" s="1"/>
  <c r="B97" i="15"/>
  <c r="D96" i="15"/>
  <c r="C96" i="15"/>
  <c r="B96" i="15"/>
  <c r="D95" i="15"/>
  <c r="C95" i="15"/>
  <c r="H95" i="15" s="1"/>
  <c r="B95" i="15"/>
  <c r="D94" i="15"/>
  <c r="C94" i="15"/>
  <c r="B94" i="15"/>
  <c r="D93" i="15"/>
  <c r="C93" i="15"/>
  <c r="H93" i="15" s="1"/>
  <c r="B93" i="15"/>
  <c r="D92" i="15"/>
  <c r="C92" i="15"/>
  <c r="B92" i="15"/>
  <c r="D91" i="15"/>
  <c r="C91" i="15"/>
  <c r="H91" i="15" s="1"/>
  <c r="B91" i="15"/>
  <c r="D90" i="15"/>
  <c r="C90" i="15"/>
  <c r="B90" i="15"/>
  <c r="D89" i="15"/>
  <c r="C89" i="15"/>
  <c r="H89" i="15" s="1"/>
  <c r="B89" i="15"/>
  <c r="D88" i="15"/>
  <c r="C88" i="15"/>
  <c r="B88" i="15"/>
  <c r="D87" i="15"/>
  <c r="C87" i="15"/>
  <c r="H87" i="15" s="1"/>
  <c r="B87" i="15"/>
  <c r="D86" i="15"/>
  <c r="C86" i="15"/>
  <c r="B86" i="15"/>
  <c r="D85" i="15"/>
  <c r="C85" i="15"/>
  <c r="H85" i="15" s="1"/>
  <c r="B85" i="15"/>
  <c r="D84" i="15"/>
  <c r="C84" i="15"/>
  <c r="B84" i="15"/>
  <c r="D83" i="15"/>
  <c r="C83" i="15"/>
  <c r="H83" i="15" s="1"/>
  <c r="B83" i="15"/>
  <c r="D82" i="15"/>
  <c r="C82" i="15"/>
  <c r="B82" i="15"/>
  <c r="D81" i="15"/>
  <c r="C81" i="15"/>
  <c r="H81" i="15" s="1"/>
  <c r="B81" i="15"/>
  <c r="D80" i="15"/>
  <c r="C80" i="15"/>
  <c r="B80" i="15"/>
  <c r="D79" i="15"/>
  <c r="C79" i="15"/>
  <c r="H79" i="15" s="1"/>
  <c r="B79" i="15"/>
  <c r="D78" i="15"/>
  <c r="C78" i="15"/>
  <c r="B78" i="15"/>
  <c r="D77" i="15"/>
  <c r="C77" i="15"/>
  <c r="H77" i="15" s="1"/>
  <c r="B77" i="15"/>
  <c r="D76" i="15"/>
  <c r="C76" i="15"/>
  <c r="B76" i="15"/>
  <c r="D75" i="15"/>
  <c r="C75" i="15"/>
  <c r="H75" i="15" s="1"/>
  <c r="B75" i="15"/>
  <c r="D74" i="15"/>
  <c r="C74" i="15"/>
  <c r="B74" i="15"/>
  <c r="D73" i="15"/>
  <c r="C73" i="15"/>
  <c r="H73" i="15" s="1"/>
  <c r="B73" i="15"/>
  <c r="D72" i="15"/>
  <c r="C72" i="15"/>
  <c r="B72" i="15"/>
  <c r="D71" i="15"/>
  <c r="C71" i="15"/>
  <c r="H71" i="15" s="1"/>
  <c r="B71" i="15"/>
  <c r="D70" i="15"/>
  <c r="C70" i="15"/>
  <c r="B70" i="15"/>
  <c r="D69" i="15"/>
  <c r="C69" i="15"/>
  <c r="H69" i="15" s="1"/>
  <c r="B69" i="15"/>
  <c r="D68" i="15"/>
  <c r="C68" i="15"/>
  <c r="B68" i="15"/>
  <c r="D67" i="15"/>
  <c r="C67" i="15"/>
  <c r="H67" i="15" s="1"/>
  <c r="B67" i="15"/>
  <c r="D66" i="15"/>
  <c r="C66" i="15"/>
  <c r="B66" i="15"/>
  <c r="D65" i="15"/>
  <c r="C65" i="15"/>
  <c r="H65" i="15" s="1"/>
  <c r="B65" i="15"/>
  <c r="D64" i="15"/>
  <c r="C64" i="15"/>
  <c r="B64" i="15"/>
  <c r="D63" i="15"/>
  <c r="C63" i="15"/>
  <c r="H63" i="15" s="1"/>
  <c r="B63" i="15"/>
  <c r="D62" i="15"/>
  <c r="C62" i="15"/>
  <c r="B62" i="15"/>
  <c r="D61" i="15"/>
  <c r="C61" i="15"/>
  <c r="H61" i="15" s="1"/>
  <c r="B61" i="15"/>
  <c r="D60" i="15"/>
  <c r="C60" i="15"/>
  <c r="B60" i="15"/>
  <c r="D59" i="15"/>
  <c r="C59" i="15"/>
  <c r="H59" i="15" s="1"/>
  <c r="B59" i="15"/>
  <c r="D58" i="15"/>
  <c r="C58" i="15"/>
  <c r="B58" i="15"/>
  <c r="D57" i="15"/>
  <c r="C57" i="15"/>
  <c r="H57" i="15" s="1"/>
  <c r="B57" i="15"/>
  <c r="D56" i="15"/>
  <c r="C56" i="15"/>
  <c r="B56" i="15"/>
  <c r="D55" i="15"/>
  <c r="C55" i="15"/>
  <c r="H55" i="15" s="1"/>
  <c r="B55" i="15"/>
  <c r="D54" i="15"/>
  <c r="C54" i="15"/>
  <c r="B54" i="15"/>
  <c r="D53" i="15"/>
  <c r="C53" i="15"/>
  <c r="H53" i="15" s="1"/>
  <c r="B53" i="15"/>
  <c r="D52" i="15"/>
  <c r="C52" i="15"/>
  <c r="B52" i="15"/>
  <c r="D51" i="15"/>
  <c r="C51" i="15"/>
  <c r="H51" i="15" s="1"/>
  <c r="B51" i="15"/>
  <c r="D50" i="15"/>
  <c r="C50" i="15"/>
  <c r="B50" i="15"/>
  <c r="D49" i="15"/>
  <c r="C49" i="15"/>
  <c r="H49" i="15" s="1"/>
  <c r="B49" i="15"/>
  <c r="D48" i="15"/>
  <c r="C48" i="15"/>
  <c r="B48" i="15"/>
  <c r="D47" i="15"/>
  <c r="C47" i="15"/>
  <c r="H47" i="15" s="1"/>
  <c r="B47" i="15"/>
  <c r="D46" i="15"/>
  <c r="C46" i="15"/>
  <c r="B46" i="15"/>
  <c r="D45" i="15"/>
  <c r="C45" i="15"/>
  <c r="H45" i="15" s="1"/>
  <c r="B45" i="15"/>
  <c r="D44" i="15"/>
  <c r="C44" i="15"/>
  <c r="B44" i="15"/>
  <c r="D43" i="15"/>
  <c r="C43" i="15"/>
  <c r="H43" i="15" s="1"/>
  <c r="B43" i="15"/>
  <c r="D42" i="15"/>
  <c r="C42" i="15"/>
  <c r="B42" i="15"/>
  <c r="D41" i="15"/>
  <c r="C41" i="15"/>
  <c r="H41" i="15" s="1"/>
  <c r="B41" i="15"/>
  <c r="D40" i="15"/>
  <c r="C40" i="15"/>
  <c r="B40" i="15"/>
  <c r="D39" i="15"/>
  <c r="C39" i="15"/>
  <c r="H39" i="15" s="1"/>
  <c r="B39" i="15"/>
  <c r="D38" i="15"/>
  <c r="C38" i="15"/>
  <c r="B38" i="15"/>
  <c r="D37" i="15"/>
  <c r="C37" i="15"/>
  <c r="H37" i="15" s="1"/>
  <c r="B37" i="15"/>
  <c r="D36" i="15"/>
  <c r="C36" i="15"/>
  <c r="B36" i="15"/>
  <c r="D35" i="15"/>
  <c r="C35" i="15"/>
  <c r="H35" i="15" s="1"/>
  <c r="B35" i="15"/>
  <c r="D34" i="15"/>
  <c r="C34" i="15"/>
  <c r="B34" i="15"/>
  <c r="D33" i="15"/>
  <c r="C33" i="15"/>
  <c r="H33" i="15" s="1"/>
  <c r="B33" i="15"/>
  <c r="D32" i="15"/>
  <c r="C32" i="15"/>
  <c r="B32" i="15"/>
  <c r="D31" i="15"/>
  <c r="C31" i="15"/>
  <c r="H31" i="15" s="1"/>
  <c r="B31" i="15"/>
  <c r="D30" i="15"/>
  <c r="C30" i="15"/>
  <c r="B30" i="15"/>
  <c r="D29" i="15"/>
  <c r="C29" i="15"/>
  <c r="H29" i="15" s="1"/>
  <c r="B29" i="15"/>
  <c r="D28" i="15"/>
  <c r="C28" i="15"/>
  <c r="B28" i="15"/>
  <c r="D27" i="15"/>
  <c r="C27" i="15"/>
  <c r="H27" i="15" s="1"/>
  <c r="B27" i="15"/>
  <c r="D26" i="15"/>
  <c r="C26" i="15"/>
  <c r="B26" i="15"/>
  <c r="D25" i="15"/>
  <c r="C25" i="15"/>
  <c r="H25" i="15" s="1"/>
  <c r="B25" i="15"/>
  <c r="D24" i="15"/>
  <c r="C24" i="15"/>
  <c r="B24" i="15"/>
  <c r="D23" i="15"/>
  <c r="C23" i="15"/>
  <c r="H23" i="15" s="1"/>
  <c r="B23" i="15"/>
  <c r="D22" i="15"/>
  <c r="C22" i="15"/>
  <c r="B22" i="15"/>
  <c r="D21" i="15"/>
  <c r="C21" i="15"/>
  <c r="H21" i="15" s="1"/>
  <c r="B21" i="15"/>
  <c r="D20" i="15"/>
  <c r="C20" i="15"/>
  <c r="B20" i="15"/>
  <c r="D19" i="15"/>
  <c r="C19" i="15"/>
  <c r="H19" i="15" s="1"/>
  <c r="B19" i="15"/>
  <c r="D18" i="15"/>
  <c r="C18" i="15"/>
  <c r="B18" i="15"/>
  <c r="D17" i="15"/>
  <c r="C17" i="15"/>
  <c r="H17" i="15" s="1"/>
  <c r="B17" i="15"/>
  <c r="D16" i="15"/>
  <c r="C16" i="15"/>
  <c r="B16" i="15"/>
  <c r="D15" i="15"/>
  <c r="C15" i="15"/>
  <c r="H15" i="15" s="1"/>
  <c r="B15" i="15"/>
  <c r="D14" i="15"/>
  <c r="C14" i="15"/>
  <c r="B14" i="15"/>
  <c r="D13" i="15"/>
  <c r="C13" i="15"/>
  <c r="H13" i="15" s="1"/>
  <c r="B13" i="15"/>
  <c r="D12" i="15"/>
  <c r="C12" i="15"/>
  <c r="B12" i="15"/>
  <c r="D11" i="15"/>
  <c r="C11" i="15"/>
  <c r="B11" i="15"/>
  <c r="D10" i="15"/>
  <c r="C10" i="15"/>
  <c r="B10" i="15"/>
  <c r="D9" i="15"/>
  <c r="C9" i="15"/>
  <c r="B9" i="15"/>
  <c r="D8" i="15"/>
  <c r="I8" i="15" s="1"/>
  <c r="C8" i="15"/>
  <c r="B8" i="15"/>
  <c r="D7" i="15"/>
  <c r="C7" i="15"/>
  <c r="B7" i="15"/>
  <c r="D6" i="15"/>
  <c r="C6" i="15"/>
  <c r="B6" i="15"/>
  <c r="D5" i="15"/>
  <c r="C5" i="15"/>
  <c r="B5" i="15"/>
  <c r="D4" i="15"/>
  <c r="I4" i="15" s="1"/>
  <c r="C4" i="15"/>
  <c r="B4" i="15"/>
  <c r="D3" i="15"/>
  <c r="C3" i="15"/>
  <c r="B3" i="15"/>
  <c r="E12" i="14"/>
  <c r="Q16" i="14" s="1"/>
  <c r="E11" i="14"/>
  <c r="P16" i="14" s="1"/>
  <c r="E10" i="14"/>
  <c r="O16" i="14" s="1"/>
  <c r="I827" i="15" l="1"/>
  <c r="E154" i="14" s="1"/>
  <c r="I829" i="15"/>
  <c r="E156" i="14" s="1"/>
  <c r="I831" i="15"/>
  <c r="E158" i="14" s="1"/>
  <c r="I833" i="15"/>
  <c r="E160" i="14" s="1"/>
  <c r="I835" i="15"/>
  <c r="E162" i="14" s="1"/>
  <c r="I837" i="15"/>
  <c r="E164" i="14" s="1"/>
  <c r="I839" i="15"/>
  <c r="E166" i="14" s="1"/>
  <c r="I841" i="15"/>
  <c r="E168" i="14" s="1"/>
  <c r="I843" i="15"/>
  <c r="E170" i="14" s="1"/>
  <c r="I845" i="15"/>
  <c r="E172" i="14" s="1"/>
  <c r="G848" i="15"/>
  <c r="C175" i="14" s="1"/>
  <c r="G850" i="15"/>
  <c r="C177" i="14" s="1"/>
  <c r="G852" i="15"/>
  <c r="C179" i="14" s="1"/>
  <c r="G854" i="15"/>
  <c r="C181" i="14" s="1"/>
  <c r="G856" i="15"/>
  <c r="C183" i="14" s="1"/>
  <c r="G858" i="15"/>
  <c r="C185" i="14" s="1"/>
  <c r="G860" i="15"/>
  <c r="C187" i="14" s="1"/>
  <c r="G862" i="15"/>
  <c r="C189" i="14" s="1"/>
  <c r="G864" i="15"/>
  <c r="C191" i="14" s="1"/>
  <c r="G866" i="15"/>
  <c r="C193" i="14" s="1"/>
  <c r="G868" i="15"/>
  <c r="C195" i="14" s="1"/>
  <c r="G870" i="15"/>
  <c r="C197" i="14" s="1"/>
  <c r="G872" i="15"/>
  <c r="C199" i="14" s="1"/>
  <c r="G874" i="15"/>
  <c r="C201" i="14" s="1"/>
  <c r="G876" i="15"/>
  <c r="C203" i="14" s="1"/>
  <c r="G878" i="15"/>
  <c r="C205" i="14" s="1"/>
  <c r="G880" i="15"/>
  <c r="C207" i="14" s="1"/>
  <c r="G882" i="15"/>
  <c r="C209" i="14" s="1"/>
  <c r="G884" i="15"/>
  <c r="C211" i="14" s="1"/>
  <c r="G886" i="15"/>
  <c r="C213" i="14" s="1"/>
  <c r="G888" i="15"/>
  <c r="C215" i="14" s="1"/>
  <c r="G890" i="15"/>
  <c r="C217" i="14" s="1"/>
  <c r="G892" i="15"/>
  <c r="C219" i="14" s="1"/>
  <c r="G894" i="15"/>
  <c r="C221" i="14" s="1"/>
  <c r="G896" i="15"/>
  <c r="C223" i="14" s="1"/>
  <c r="G898" i="15"/>
  <c r="C225" i="14" s="1"/>
  <c r="G900" i="15"/>
  <c r="C227" i="14" s="1"/>
  <c r="G902" i="15"/>
  <c r="C229" i="14" s="1"/>
  <c r="G904" i="15"/>
  <c r="C231" i="14" s="1"/>
  <c r="G906" i="15"/>
  <c r="C233" i="14" s="1"/>
  <c r="G908" i="15"/>
  <c r="C235" i="14" s="1"/>
  <c r="G910" i="15"/>
  <c r="C237" i="14" s="1"/>
  <c r="G912" i="15"/>
  <c r="C239" i="14" s="1"/>
  <c r="G914" i="15"/>
  <c r="C241" i="14" s="1"/>
  <c r="G916" i="15"/>
  <c r="C243" i="14" s="1"/>
  <c r="G918" i="15"/>
  <c r="C245" i="14" s="1"/>
  <c r="G920" i="15"/>
  <c r="C247" i="14" s="1"/>
  <c r="G922" i="15"/>
  <c r="C249" i="14" s="1"/>
  <c r="G924" i="15"/>
  <c r="C251" i="14" s="1"/>
  <c r="G926" i="15"/>
  <c r="C253" i="14" s="1"/>
  <c r="G928" i="15"/>
  <c r="C255" i="14" s="1"/>
  <c r="G930" i="15"/>
  <c r="C257" i="14" s="1"/>
  <c r="G932" i="15"/>
  <c r="C259" i="14" s="1"/>
  <c r="G934" i="15"/>
  <c r="C261" i="14" s="1"/>
  <c r="G936" i="15"/>
  <c r="C263" i="14" s="1"/>
  <c r="G938" i="15"/>
  <c r="C265" i="14" s="1"/>
  <c r="G940" i="15"/>
  <c r="C267" i="14" s="1"/>
  <c r="G942" i="15"/>
  <c r="C269" i="14" s="1"/>
  <c r="G944" i="15"/>
  <c r="C271" i="14" s="1"/>
  <c r="G946" i="15"/>
  <c r="C273" i="14" s="1"/>
  <c r="G948" i="15"/>
  <c r="C275" i="14" s="1"/>
  <c r="G950" i="15"/>
  <c r="C277" i="14" s="1"/>
  <c r="G952" i="15"/>
  <c r="C279" i="14" s="1"/>
  <c r="G954" i="15"/>
  <c r="C281" i="14" s="1"/>
  <c r="G956" i="15"/>
  <c r="C283" i="14" s="1"/>
  <c r="G958" i="15"/>
  <c r="C285" i="14" s="1"/>
  <c r="G960" i="15"/>
  <c r="C287" i="14" s="1"/>
  <c r="G962" i="15"/>
  <c r="C289" i="14" s="1"/>
  <c r="G964" i="15"/>
  <c r="C291" i="14" s="1"/>
  <c r="G966" i="15"/>
  <c r="C293" i="14" s="1"/>
  <c r="G968" i="15"/>
  <c r="C295" i="14" s="1"/>
  <c r="G970" i="15"/>
  <c r="C297" i="14" s="1"/>
  <c r="G972" i="15"/>
  <c r="C299" i="14" s="1"/>
  <c r="G974" i="15"/>
  <c r="C301" i="14" s="1"/>
  <c r="G976" i="15"/>
  <c r="C303" i="14" s="1"/>
  <c r="G978" i="15"/>
  <c r="C305" i="14" s="1"/>
  <c r="G980" i="15"/>
  <c r="C307" i="14" s="1"/>
  <c r="G982" i="15"/>
  <c r="C309" i="14" s="1"/>
  <c r="G984" i="15"/>
  <c r="C311" i="14" s="1"/>
  <c r="G986" i="15"/>
  <c r="C313" i="14" s="1"/>
  <c r="G988" i="15"/>
  <c r="C315" i="14" s="1"/>
  <c r="G990" i="15"/>
  <c r="C317" i="14" s="1"/>
  <c r="G992" i="15"/>
  <c r="C319" i="14" s="1"/>
  <c r="G994" i="15"/>
  <c r="C321" i="14" s="1"/>
  <c r="G996" i="15"/>
  <c r="C323" i="14" s="1"/>
  <c r="G998" i="15"/>
  <c r="C325" i="14" s="1"/>
  <c r="G1000" i="15"/>
  <c r="C327" i="14" s="1"/>
  <c r="G1002" i="15"/>
  <c r="C329" i="14" s="1"/>
  <c r="G1004" i="15"/>
  <c r="C331" i="14" s="1"/>
  <c r="G1006" i="15"/>
  <c r="C333" i="14" s="1"/>
  <c r="G1008" i="15"/>
  <c r="C335" i="14" s="1"/>
  <c r="G1010" i="15"/>
  <c r="C337" i="14" s="1"/>
  <c r="G1012" i="15"/>
  <c r="C339" i="14" s="1"/>
  <c r="G1014" i="15"/>
  <c r="C341" i="14" s="1"/>
  <c r="G1016" i="15"/>
  <c r="C343" i="14" s="1"/>
  <c r="G1018" i="15"/>
  <c r="C345" i="14" s="1"/>
  <c r="G1020" i="15"/>
  <c r="C347" i="14" s="1"/>
  <c r="G1022" i="15"/>
  <c r="C349" i="14" s="1"/>
  <c r="G1024" i="15"/>
  <c r="C351" i="14" s="1"/>
  <c r="G1026" i="15"/>
  <c r="C353" i="14" s="1"/>
  <c r="G1028" i="15"/>
  <c r="C355" i="14" s="1"/>
  <c r="G1030" i="15"/>
  <c r="C357" i="14" s="1"/>
  <c r="G1032" i="15"/>
  <c r="C359" i="14" s="1"/>
  <c r="G1034" i="15"/>
  <c r="C361" i="14" s="1"/>
  <c r="G1036" i="15"/>
  <c r="C363" i="14" s="1"/>
  <c r="G1038" i="15"/>
  <c r="C365" i="14" s="1"/>
  <c r="G1040" i="15"/>
  <c r="C367" i="14" s="1"/>
  <c r="G1042" i="15"/>
  <c r="C369" i="14" s="1"/>
  <c r="G1044" i="15"/>
  <c r="C371" i="14" s="1"/>
  <c r="G1046" i="15"/>
  <c r="C373" i="14" s="1"/>
  <c r="G1048" i="15"/>
  <c r="C375" i="14" s="1"/>
  <c r="G1050" i="15"/>
  <c r="C377" i="14" s="1"/>
  <c r="G1052" i="15"/>
  <c r="C379" i="14" s="1"/>
  <c r="G1054" i="15"/>
  <c r="C381" i="14" s="1"/>
  <c r="G1056" i="15"/>
  <c r="C383" i="14" s="1"/>
  <c r="G1058" i="15"/>
  <c r="C385" i="14" s="1"/>
  <c r="G1060" i="15"/>
  <c r="C387" i="14" s="1"/>
  <c r="G1062" i="15"/>
  <c r="C389" i="14" s="1"/>
  <c r="G1064" i="15"/>
  <c r="C391" i="14" s="1"/>
  <c r="G1066" i="15"/>
  <c r="C393" i="14" s="1"/>
  <c r="G1068" i="15"/>
  <c r="C395" i="14" s="1"/>
  <c r="G1070" i="15"/>
  <c r="C397" i="14" s="1"/>
  <c r="G1072" i="15"/>
  <c r="C399" i="14" s="1"/>
  <c r="G1074" i="15"/>
  <c r="C401" i="14" s="1"/>
  <c r="G1076" i="15"/>
  <c r="C403" i="14" s="1"/>
  <c r="G1078" i="15"/>
  <c r="C405" i="14" s="1"/>
  <c r="G1080" i="15"/>
  <c r="C407" i="14" s="1"/>
  <c r="G1082" i="15"/>
  <c r="C409" i="14" s="1"/>
  <c r="G1084" i="15"/>
  <c r="C411" i="14" s="1"/>
  <c r="G1086" i="15"/>
  <c r="C413" i="14" s="1"/>
  <c r="G1088" i="15"/>
  <c r="C415" i="14" s="1"/>
  <c r="G1090" i="15"/>
  <c r="C417" i="14" s="1"/>
  <c r="G1092" i="15"/>
  <c r="C419" i="14" s="1"/>
  <c r="G1094" i="15"/>
  <c r="C421" i="14" s="1"/>
  <c r="G1096" i="15"/>
  <c r="C423" i="14" s="1"/>
  <c r="G1098" i="15"/>
  <c r="C425" i="14" s="1"/>
  <c r="G1100" i="15"/>
  <c r="C427" i="14" s="1"/>
  <c r="G1102" i="15"/>
  <c r="C429" i="14" s="1"/>
  <c r="G1104" i="15"/>
  <c r="C431" i="14" s="1"/>
  <c r="G1106" i="15"/>
  <c r="C433" i="14" s="1"/>
  <c r="G1108" i="15"/>
  <c r="C435" i="14" s="1"/>
  <c r="G1110" i="15"/>
  <c r="C437" i="14" s="1"/>
  <c r="G1112" i="15"/>
  <c r="C439" i="14" s="1"/>
  <c r="G1114" i="15"/>
  <c r="C441" i="14" s="1"/>
  <c r="G1116" i="15"/>
  <c r="C443" i="14" s="1"/>
  <c r="G1118" i="15"/>
  <c r="C445" i="14" s="1"/>
  <c r="G1120" i="15"/>
  <c r="C447" i="14" s="1"/>
  <c r="G1122" i="15"/>
  <c r="C449" i="14" s="1"/>
  <c r="G1124" i="15"/>
  <c r="C451" i="14" s="1"/>
  <c r="G1126" i="15"/>
  <c r="C453" i="14" s="1"/>
  <c r="G1128" i="15"/>
  <c r="C455" i="14" s="1"/>
  <c r="G1130" i="15"/>
  <c r="C457" i="14" s="1"/>
  <c r="G1132" i="15"/>
  <c r="C459" i="14" s="1"/>
  <c r="G1134" i="15"/>
  <c r="C461" i="14" s="1"/>
  <c r="G1136" i="15"/>
  <c r="C463" i="14" s="1"/>
  <c r="G1138" i="15"/>
  <c r="C465" i="14" s="1"/>
  <c r="G1140" i="15"/>
  <c r="C467" i="14" s="1"/>
  <c r="G1142" i="15"/>
  <c r="C469" i="14" s="1"/>
  <c r="G1144" i="15"/>
  <c r="C471" i="14" s="1"/>
  <c r="G1146" i="15"/>
  <c r="C473" i="14" s="1"/>
  <c r="G1148" i="15"/>
  <c r="C475" i="14" s="1"/>
  <c r="G1150" i="15"/>
  <c r="C477" i="14" s="1"/>
  <c r="G1152" i="15"/>
  <c r="C479" i="14" s="1"/>
  <c r="G1154" i="15"/>
  <c r="C481" i="14" s="1"/>
  <c r="G1156" i="15"/>
  <c r="C483" i="14" s="1"/>
  <c r="G1158" i="15"/>
  <c r="C485" i="14" s="1"/>
  <c r="G1160" i="15"/>
  <c r="C487" i="14" s="1"/>
  <c r="G1162" i="15"/>
  <c r="C489" i="14" s="1"/>
  <c r="G1164" i="15"/>
  <c r="C491" i="14" s="1"/>
  <c r="G1166" i="15"/>
  <c r="C493" i="14" s="1"/>
  <c r="G1168" i="15"/>
  <c r="C495" i="14" s="1"/>
  <c r="G1170" i="15"/>
  <c r="C497" i="14" s="1"/>
  <c r="G1172" i="15"/>
  <c r="C499" i="14" s="1"/>
  <c r="G1174" i="15"/>
  <c r="C501" i="14" s="1"/>
  <c r="G1176" i="15"/>
  <c r="C503" i="14" s="1"/>
  <c r="G1178" i="15"/>
  <c r="C505" i="14" s="1"/>
  <c r="G1180" i="15"/>
  <c r="C507" i="14" s="1"/>
  <c r="G1182" i="15"/>
  <c r="C509" i="14" s="1"/>
  <c r="H1330" i="15"/>
  <c r="D657" i="14" s="1"/>
  <c r="I523" i="15"/>
  <c r="G4" i="15"/>
  <c r="H4" i="15"/>
  <c r="G5" i="15"/>
  <c r="I5" i="15"/>
  <c r="H6" i="15"/>
  <c r="G7" i="15"/>
  <c r="I7" i="15"/>
  <c r="H8" i="15"/>
  <c r="G9" i="15"/>
  <c r="I9" i="15"/>
  <c r="G13" i="15"/>
  <c r="I13" i="15"/>
  <c r="H14" i="15"/>
  <c r="H16" i="15"/>
  <c r="H18" i="15"/>
  <c r="H20" i="15"/>
  <c r="H22" i="15"/>
  <c r="H24" i="15"/>
  <c r="H26" i="15"/>
  <c r="H28" i="15"/>
  <c r="H30" i="15"/>
  <c r="H32" i="15"/>
  <c r="H34" i="15"/>
  <c r="H36" i="15"/>
  <c r="H38"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H98" i="15"/>
  <c r="H100" i="15"/>
  <c r="H102" i="15"/>
  <c r="H104" i="15"/>
  <c r="H106" i="15"/>
  <c r="H108" i="15"/>
  <c r="H110" i="15"/>
  <c r="H112" i="15"/>
  <c r="H114" i="15"/>
  <c r="G115" i="15"/>
  <c r="I115" i="15"/>
  <c r="H116" i="15"/>
  <c r="G117" i="15"/>
  <c r="I117" i="15"/>
  <c r="H118" i="15"/>
  <c r="G119" i="15"/>
  <c r="I119" i="15"/>
  <c r="H120" i="15"/>
  <c r="G121" i="15"/>
  <c r="I121" i="15"/>
  <c r="H122" i="15"/>
  <c r="G123" i="15"/>
  <c r="I123" i="15"/>
  <c r="H124" i="15"/>
  <c r="G125" i="15"/>
  <c r="I125" i="15"/>
  <c r="H126" i="15"/>
  <c r="G127" i="15"/>
  <c r="I127" i="15"/>
  <c r="H128" i="15"/>
  <c r="G129" i="15"/>
  <c r="I129" i="15"/>
  <c r="H130" i="15"/>
  <c r="G131" i="15"/>
  <c r="I131" i="15"/>
  <c r="H132" i="15"/>
  <c r="G133" i="15"/>
  <c r="I133" i="15"/>
  <c r="H134" i="15"/>
  <c r="G135" i="15"/>
  <c r="I135" i="15"/>
  <c r="H136" i="15"/>
  <c r="G137" i="15"/>
  <c r="I137" i="15"/>
  <c r="H138" i="15"/>
  <c r="G139" i="15"/>
  <c r="I139" i="15"/>
  <c r="H140" i="15"/>
  <c r="G141" i="15"/>
  <c r="I141" i="15"/>
  <c r="H142" i="15"/>
  <c r="G143" i="15"/>
  <c r="I143" i="15"/>
  <c r="H144" i="15"/>
  <c r="G145" i="15"/>
  <c r="I145" i="15"/>
  <c r="H146" i="15"/>
  <c r="G147" i="15"/>
  <c r="I147" i="15"/>
  <c r="H148" i="15"/>
  <c r="G149" i="15"/>
  <c r="I149" i="15"/>
  <c r="H150" i="15"/>
  <c r="G151" i="15"/>
  <c r="I151" i="15"/>
  <c r="H152" i="15"/>
  <c r="G153" i="15"/>
  <c r="I153" i="15"/>
  <c r="H154" i="15"/>
  <c r="G155" i="15"/>
  <c r="I155" i="15"/>
  <c r="H156" i="15"/>
  <c r="G157" i="15"/>
  <c r="I157" i="15"/>
  <c r="H158" i="15"/>
  <c r="G159" i="15"/>
  <c r="I159" i="15"/>
  <c r="H160" i="15"/>
  <c r="G161" i="15"/>
  <c r="I161" i="15"/>
  <c r="H162" i="15"/>
  <c r="G163" i="15"/>
  <c r="I163" i="15"/>
  <c r="H164" i="15"/>
  <c r="G165" i="15"/>
  <c r="I165" i="15"/>
  <c r="H166" i="15"/>
  <c r="G167" i="15"/>
  <c r="I167" i="15"/>
  <c r="H168" i="15"/>
  <c r="G169" i="15"/>
  <c r="I169" i="15"/>
  <c r="H170" i="15"/>
  <c r="G171" i="15"/>
  <c r="I171" i="15"/>
  <c r="H172" i="15"/>
  <c r="G173" i="15"/>
  <c r="I173" i="15"/>
  <c r="H174" i="15"/>
  <c r="G175" i="15"/>
  <c r="I175" i="15"/>
  <c r="H176" i="15"/>
  <c r="G177" i="15"/>
  <c r="I177" i="15"/>
  <c r="H178" i="15"/>
  <c r="G179" i="15"/>
  <c r="I179" i="15"/>
  <c r="H180" i="15"/>
  <c r="G181" i="15"/>
  <c r="I181" i="15"/>
  <c r="H182" i="15"/>
  <c r="G183" i="15"/>
  <c r="I183" i="15"/>
  <c r="H184" i="15"/>
  <c r="G185" i="15"/>
  <c r="I185" i="15"/>
  <c r="H186" i="15"/>
  <c r="G187" i="15"/>
  <c r="I187" i="15"/>
  <c r="H188" i="15"/>
  <c r="G189" i="15"/>
  <c r="I189" i="15"/>
  <c r="H190" i="15"/>
  <c r="G191" i="15"/>
  <c r="I191" i="15"/>
  <c r="H192" i="15"/>
  <c r="G193" i="15"/>
  <c r="I193" i="15"/>
  <c r="H194" i="15"/>
  <c r="G195" i="15"/>
  <c r="I195" i="15"/>
  <c r="H196" i="15"/>
  <c r="G197" i="15"/>
  <c r="I197" i="15"/>
  <c r="H198" i="15"/>
  <c r="G199" i="15"/>
  <c r="I199" i="15"/>
  <c r="H200" i="15"/>
  <c r="G201" i="15"/>
  <c r="I201" i="15"/>
  <c r="H202" i="15"/>
  <c r="G203" i="15"/>
  <c r="I203" i="15"/>
  <c r="H204" i="15"/>
  <c r="G205" i="15"/>
  <c r="I205" i="15"/>
  <c r="H206" i="15"/>
  <c r="G207" i="15"/>
  <c r="I207" i="15"/>
  <c r="H208" i="15"/>
  <c r="G209" i="15"/>
  <c r="I209" i="15"/>
  <c r="H210" i="15"/>
  <c r="G211" i="15"/>
  <c r="I211" i="15"/>
  <c r="H212" i="15"/>
  <c r="G213" i="15"/>
  <c r="I213" i="15"/>
  <c r="H214" i="15"/>
  <c r="G215" i="15"/>
  <c r="I215" i="15"/>
  <c r="H216" i="15"/>
  <c r="G217" i="15"/>
  <c r="I217" i="15"/>
  <c r="H218" i="15"/>
  <c r="G219" i="15"/>
  <c r="I219" i="15"/>
  <c r="H220" i="15"/>
  <c r="G221" i="15"/>
  <c r="I221" i="15"/>
  <c r="H222" i="15"/>
  <c r="G223" i="15"/>
  <c r="I223" i="15"/>
  <c r="H224" i="15"/>
  <c r="G225" i="15"/>
  <c r="I225" i="15"/>
  <c r="H226" i="15"/>
  <c r="G227" i="15"/>
  <c r="I227" i="15"/>
  <c r="H228" i="15"/>
  <c r="G229" i="15"/>
  <c r="I229" i="15"/>
  <c r="H230" i="15"/>
  <c r="G231" i="15"/>
  <c r="I231" i="15"/>
  <c r="H232" i="15"/>
  <c r="G233" i="15"/>
  <c r="I233" i="15"/>
  <c r="H234" i="15"/>
  <c r="G235" i="15"/>
  <c r="I235" i="15"/>
  <c r="H236" i="15"/>
  <c r="G237" i="15"/>
  <c r="I237" i="15"/>
  <c r="H238" i="15"/>
  <c r="G239" i="15"/>
  <c r="I239" i="15"/>
  <c r="H240" i="15"/>
  <c r="G241" i="15"/>
  <c r="I241" i="15"/>
  <c r="H242" i="15"/>
  <c r="G243" i="15"/>
  <c r="I243" i="15"/>
  <c r="H244" i="15"/>
  <c r="G245" i="15"/>
  <c r="I245" i="15"/>
  <c r="H246" i="15"/>
  <c r="G247" i="15"/>
  <c r="I247" i="15"/>
  <c r="H248" i="15"/>
  <c r="G249" i="15"/>
  <c r="I249" i="15"/>
  <c r="H250" i="15"/>
  <c r="G251" i="15"/>
  <c r="I251" i="15"/>
  <c r="H252" i="15"/>
  <c r="G253" i="15"/>
  <c r="I253" i="15"/>
  <c r="H254" i="15"/>
  <c r="G255" i="15"/>
  <c r="I255" i="15"/>
  <c r="H256" i="15"/>
  <c r="G257" i="15"/>
  <c r="I257" i="15"/>
  <c r="H258" i="15"/>
  <c r="G259" i="15"/>
  <c r="I259" i="15"/>
  <c r="H260" i="15"/>
  <c r="G261" i="15"/>
  <c r="I261" i="15"/>
  <c r="H262" i="15"/>
  <c r="G263" i="15"/>
  <c r="I263" i="15"/>
  <c r="H264" i="15"/>
  <c r="G265" i="15"/>
  <c r="I265" i="15"/>
  <c r="H266" i="15"/>
  <c r="G267" i="15"/>
  <c r="I267" i="15"/>
  <c r="H268" i="15"/>
  <c r="G269" i="15"/>
  <c r="I269" i="15"/>
  <c r="H270" i="15"/>
  <c r="G271" i="15"/>
  <c r="I271" i="15"/>
  <c r="H272" i="15"/>
  <c r="G273" i="15"/>
  <c r="I273" i="15"/>
  <c r="H274" i="15"/>
  <c r="G275" i="15"/>
  <c r="I275" i="15"/>
  <c r="H276" i="15"/>
  <c r="G277" i="15"/>
  <c r="I277" i="15"/>
  <c r="H278" i="15"/>
  <c r="G279" i="15"/>
  <c r="I279" i="15"/>
  <c r="H280" i="15"/>
  <c r="G281" i="15"/>
  <c r="I281" i="15"/>
  <c r="H282" i="15"/>
  <c r="G283" i="15"/>
  <c r="I283" i="15"/>
  <c r="H284" i="15"/>
  <c r="G285" i="15"/>
  <c r="I285" i="15"/>
  <c r="H286" i="15"/>
  <c r="G287" i="15"/>
  <c r="I287" i="15"/>
  <c r="H288" i="15"/>
  <c r="G289" i="15"/>
  <c r="I289" i="15"/>
  <c r="H290" i="15"/>
  <c r="G291" i="15"/>
  <c r="I291" i="15"/>
  <c r="H292" i="15"/>
  <c r="G293" i="15"/>
  <c r="I293" i="15"/>
  <c r="H294" i="15"/>
  <c r="G295" i="15"/>
  <c r="I295" i="15"/>
  <c r="H296" i="15"/>
  <c r="G297" i="15"/>
  <c r="I297" i="15"/>
  <c r="H298" i="15"/>
  <c r="G299" i="15"/>
  <c r="I299" i="15"/>
  <c r="H300" i="15"/>
  <c r="G301" i="15"/>
  <c r="I301" i="15"/>
  <c r="H302" i="15"/>
  <c r="G303" i="15"/>
  <c r="I303" i="15"/>
  <c r="H304" i="15"/>
  <c r="G305" i="15"/>
  <c r="I305" i="15"/>
  <c r="H306" i="15"/>
  <c r="G307" i="15"/>
  <c r="I307" i="15"/>
  <c r="H308" i="15"/>
  <c r="G309" i="15"/>
  <c r="I309" i="15"/>
  <c r="H310" i="15"/>
  <c r="G311" i="15"/>
  <c r="I311" i="15"/>
  <c r="H312" i="15"/>
  <c r="G313" i="15"/>
  <c r="I313" i="15"/>
  <c r="H314" i="15"/>
  <c r="G315" i="15"/>
  <c r="I315" i="15"/>
  <c r="H316" i="15"/>
  <c r="G317" i="15"/>
  <c r="I317" i="15"/>
  <c r="H318" i="15"/>
  <c r="H320" i="15"/>
  <c r="H322" i="15"/>
  <c r="H324" i="15"/>
  <c r="H326" i="15"/>
  <c r="H328" i="15"/>
  <c r="H330" i="15"/>
  <c r="H332" i="15"/>
  <c r="H334" i="15"/>
  <c r="H336" i="15"/>
  <c r="H338" i="15"/>
  <c r="H340" i="15"/>
  <c r="H342" i="15"/>
  <c r="H344" i="15"/>
  <c r="H346" i="15"/>
  <c r="H348" i="15"/>
  <c r="H350" i="15"/>
  <c r="H352" i="15"/>
  <c r="H354" i="15"/>
  <c r="H356" i="15"/>
  <c r="H358" i="15"/>
  <c r="H360" i="15"/>
  <c r="H362" i="15"/>
  <c r="H364" i="15"/>
  <c r="H366" i="15"/>
  <c r="H368" i="15"/>
  <c r="H370" i="15"/>
  <c r="H372" i="15"/>
  <c r="H374" i="15"/>
  <c r="H376" i="15"/>
  <c r="H378" i="15"/>
  <c r="H380" i="15"/>
  <c r="H382" i="15"/>
  <c r="H384" i="15"/>
  <c r="H386" i="15"/>
  <c r="H388" i="15"/>
  <c r="H390" i="15"/>
  <c r="H392" i="15"/>
  <c r="H394" i="15"/>
  <c r="H396" i="15"/>
  <c r="H398" i="15"/>
  <c r="H400" i="15"/>
  <c r="H402" i="15"/>
  <c r="H404" i="15"/>
  <c r="H406" i="15"/>
  <c r="H408" i="15"/>
  <c r="H410" i="15"/>
  <c r="H412" i="15"/>
  <c r="H414" i="15"/>
  <c r="H416" i="15"/>
  <c r="H418" i="15"/>
  <c r="H420" i="15"/>
  <c r="H422" i="15"/>
  <c r="H424" i="15"/>
  <c r="H426" i="15"/>
  <c r="H428" i="15"/>
  <c r="H430" i="15"/>
  <c r="H432" i="15"/>
  <c r="G433" i="15"/>
  <c r="I433" i="15"/>
  <c r="H434" i="15"/>
  <c r="G435" i="15"/>
  <c r="I435" i="15"/>
  <c r="H436" i="15"/>
  <c r="G437" i="15"/>
  <c r="I437" i="15"/>
  <c r="H438" i="15"/>
  <c r="G439" i="15"/>
  <c r="I439" i="15"/>
  <c r="H440" i="15"/>
  <c r="G441" i="15"/>
  <c r="I441" i="15"/>
  <c r="H442" i="15"/>
  <c r="G443" i="15"/>
  <c r="I443" i="15"/>
  <c r="H444" i="15"/>
  <c r="G445" i="15"/>
  <c r="I445" i="15"/>
  <c r="H446" i="15"/>
  <c r="G447" i="15"/>
  <c r="I447" i="15"/>
  <c r="H448" i="15"/>
  <c r="G449" i="15"/>
  <c r="I449" i="15"/>
  <c r="H450" i="15"/>
  <c r="G451" i="15"/>
  <c r="I451" i="15"/>
  <c r="H452" i="15"/>
  <c r="H454" i="15"/>
  <c r="H456" i="15"/>
  <c r="H458" i="15"/>
  <c r="H460" i="15"/>
  <c r="H462" i="15"/>
  <c r="H464" i="15"/>
  <c r="H466" i="15"/>
  <c r="H468" i="15"/>
  <c r="H470" i="15"/>
  <c r="H472" i="15"/>
  <c r="H474" i="15"/>
  <c r="H476" i="15"/>
  <c r="H478" i="15"/>
  <c r="H480" i="15"/>
  <c r="H482" i="15"/>
  <c r="H484" i="15"/>
  <c r="H486" i="15"/>
  <c r="H488" i="15"/>
  <c r="H490" i="15"/>
  <c r="H492" i="15"/>
  <c r="H494" i="15"/>
  <c r="H496" i="15"/>
  <c r="H498" i="15"/>
  <c r="H500" i="15"/>
  <c r="H502" i="15"/>
  <c r="H504" i="15"/>
  <c r="H506" i="15"/>
  <c r="H508" i="15"/>
  <c r="H510" i="15"/>
  <c r="H513" i="15"/>
  <c r="G520" i="15"/>
  <c r="I524" i="15"/>
  <c r="I526" i="15"/>
  <c r="I528" i="15"/>
  <c r="I530" i="15"/>
  <c r="I532" i="15"/>
  <c r="I534" i="15"/>
  <c r="I536" i="15"/>
  <c r="I538" i="15"/>
  <c r="I540" i="15"/>
  <c r="I542" i="15"/>
  <c r="I544" i="15"/>
  <c r="I546" i="15"/>
  <c r="I548" i="15"/>
  <c r="I550" i="15"/>
  <c r="I552" i="15"/>
  <c r="I554" i="15"/>
  <c r="I556" i="15"/>
  <c r="I558" i="15"/>
  <c r="I560" i="15"/>
  <c r="I562" i="15"/>
  <c r="I564" i="15"/>
  <c r="I566" i="15"/>
  <c r="I568" i="15"/>
  <c r="I570" i="15"/>
  <c r="I572" i="15"/>
  <c r="I574" i="15"/>
  <c r="I576" i="15"/>
  <c r="I578" i="15"/>
  <c r="I580" i="15"/>
  <c r="I638" i="15"/>
  <c r="I640" i="15"/>
  <c r="I642" i="15"/>
  <c r="I644" i="15"/>
  <c r="I646" i="15"/>
  <c r="I648" i="15"/>
  <c r="I650" i="15"/>
  <c r="I652" i="15"/>
  <c r="I654" i="15"/>
  <c r="I656" i="15"/>
  <c r="I658" i="15"/>
  <c r="I660" i="15"/>
  <c r="I662" i="15"/>
  <c r="I664" i="15"/>
  <c r="I666" i="15"/>
  <c r="I668" i="15"/>
  <c r="I670" i="15"/>
  <c r="I672" i="15"/>
  <c r="I674" i="15"/>
  <c r="I676" i="15"/>
  <c r="I678" i="15"/>
  <c r="I680" i="15"/>
  <c r="I682" i="15"/>
  <c r="I684" i="15"/>
  <c r="I686" i="15"/>
  <c r="I688" i="15"/>
  <c r="I690" i="15"/>
  <c r="E17" i="14" s="1"/>
  <c r="I692" i="15"/>
  <c r="E19" i="14" s="1"/>
  <c r="I694" i="15"/>
  <c r="E21" i="14" s="1"/>
  <c r="I696" i="15"/>
  <c r="E23" i="14" s="1"/>
  <c r="I698" i="15"/>
  <c r="E25" i="14" s="1"/>
  <c r="I700" i="15"/>
  <c r="E27" i="14" s="1"/>
  <c r="I702" i="15"/>
  <c r="E29" i="14" s="1"/>
  <c r="I704" i="15"/>
  <c r="E31" i="14" s="1"/>
  <c r="I706" i="15"/>
  <c r="E33" i="14" s="1"/>
  <c r="I708" i="15"/>
  <c r="E35" i="14" s="1"/>
  <c r="I710" i="15"/>
  <c r="E37" i="14" s="1"/>
  <c r="I712" i="15"/>
  <c r="E39" i="14" s="1"/>
  <c r="I714" i="15"/>
  <c r="E41" i="14" s="1"/>
  <c r="I716" i="15"/>
  <c r="E43" i="14" s="1"/>
  <c r="I718" i="15"/>
  <c r="E45" i="14" s="1"/>
  <c r="I720" i="15"/>
  <c r="E47" i="14" s="1"/>
  <c r="I722" i="15"/>
  <c r="E49" i="14" s="1"/>
  <c r="I724" i="15"/>
  <c r="E51" i="14" s="1"/>
  <c r="I726" i="15"/>
  <c r="E53" i="14" s="1"/>
  <c r="I728" i="15"/>
  <c r="E55" i="14" s="1"/>
  <c r="I730" i="15"/>
  <c r="E57" i="14" s="1"/>
  <c r="I732" i="15"/>
  <c r="E59" i="14" s="1"/>
  <c r="I734" i="15"/>
  <c r="E61" i="14" s="1"/>
  <c r="I736" i="15"/>
  <c r="E63" i="14" s="1"/>
  <c r="I738" i="15"/>
  <c r="E65" i="14" s="1"/>
  <c r="I740" i="15"/>
  <c r="E67" i="14" s="1"/>
  <c r="I742" i="15"/>
  <c r="E69" i="14" s="1"/>
  <c r="H825" i="15"/>
  <c r="D152" i="14" s="1"/>
  <c r="G825" i="15"/>
  <c r="C152" i="14" s="1"/>
  <c r="H826" i="15"/>
  <c r="D153" i="14" s="1"/>
  <c r="H827" i="15"/>
  <c r="D154" i="14" s="1"/>
  <c r="G827" i="15"/>
  <c r="C154" i="14" s="1"/>
  <c r="H828" i="15"/>
  <c r="D155" i="14" s="1"/>
  <c r="H829" i="15"/>
  <c r="D156" i="14" s="1"/>
  <c r="G829" i="15"/>
  <c r="C156" i="14" s="1"/>
  <c r="H830" i="15"/>
  <c r="D157" i="14" s="1"/>
  <c r="H831" i="15"/>
  <c r="D158" i="14" s="1"/>
  <c r="G831" i="15"/>
  <c r="C158" i="14" s="1"/>
  <c r="H832" i="15"/>
  <c r="D159" i="14" s="1"/>
  <c r="H833" i="15"/>
  <c r="D160" i="14" s="1"/>
  <c r="G833" i="15"/>
  <c r="C160" i="14" s="1"/>
  <c r="H834" i="15"/>
  <c r="D161" i="14" s="1"/>
  <c r="H835" i="15"/>
  <c r="D162" i="14" s="1"/>
  <c r="G835" i="15"/>
  <c r="C162" i="14" s="1"/>
  <c r="H836" i="15"/>
  <c r="D163" i="14" s="1"/>
  <c r="H837" i="15"/>
  <c r="D164" i="14" s="1"/>
  <c r="G837" i="15"/>
  <c r="C164" i="14" s="1"/>
  <c r="H838" i="15"/>
  <c r="D165" i="14" s="1"/>
  <c r="H839" i="15"/>
  <c r="D166" i="14" s="1"/>
  <c r="G839" i="15"/>
  <c r="C166" i="14" s="1"/>
  <c r="H840" i="15"/>
  <c r="D167" i="14" s="1"/>
  <c r="H841" i="15"/>
  <c r="D168" i="14" s="1"/>
  <c r="G841" i="15"/>
  <c r="C168" i="14" s="1"/>
  <c r="H842" i="15"/>
  <c r="D169" i="14" s="1"/>
  <c r="H843" i="15"/>
  <c r="D170" i="14" s="1"/>
  <c r="G843" i="15"/>
  <c r="C170" i="14" s="1"/>
  <c r="H844" i="15"/>
  <c r="D171" i="14" s="1"/>
  <c r="H845" i="15"/>
  <c r="D172" i="14" s="1"/>
  <c r="G845" i="15"/>
  <c r="C172" i="14" s="1"/>
  <c r="H846" i="15"/>
  <c r="D173" i="14" s="1"/>
  <c r="H847" i="15"/>
  <c r="D174" i="14" s="1"/>
  <c r="H849" i="15"/>
  <c r="D176" i="14" s="1"/>
  <c r="H851" i="15"/>
  <c r="D178" i="14" s="1"/>
  <c r="H853" i="15"/>
  <c r="D180" i="14" s="1"/>
  <c r="H855" i="15"/>
  <c r="D182" i="14" s="1"/>
  <c r="H857" i="15"/>
  <c r="D184" i="14" s="1"/>
  <c r="H859" i="15"/>
  <c r="D186" i="14" s="1"/>
  <c r="H861" i="15"/>
  <c r="D188" i="14" s="1"/>
  <c r="H863" i="15"/>
  <c r="D190" i="14" s="1"/>
  <c r="H865" i="15"/>
  <c r="D192" i="14" s="1"/>
  <c r="H867" i="15"/>
  <c r="D194" i="14" s="1"/>
  <c r="H869" i="15"/>
  <c r="D196" i="14" s="1"/>
  <c r="H871" i="15"/>
  <c r="D198" i="14" s="1"/>
  <c r="H873" i="15"/>
  <c r="D200" i="14" s="1"/>
  <c r="H875" i="15"/>
  <c r="D202" i="14" s="1"/>
  <c r="H877" i="15"/>
  <c r="D204" i="14" s="1"/>
  <c r="H879" i="15"/>
  <c r="D206" i="14" s="1"/>
  <c r="H881" i="15"/>
  <c r="D208" i="14" s="1"/>
  <c r="H883" i="15"/>
  <c r="D210" i="14" s="1"/>
  <c r="H885" i="15"/>
  <c r="D212" i="14" s="1"/>
  <c r="H887" i="15"/>
  <c r="D214" i="14" s="1"/>
  <c r="H889" i="15"/>
  <c r="D216" i="14" s="1"/>
  <c r="H891" i="15"/>
  <c r="D218" i="14" s="1"/>
  <c r="H893" i="15"/>
  <c r="D220" i="14" s="1"/>
  <c r="H895" i="15"/>
  <c r="D222" i="14" s="1"/>
  <c r="H897" i="15"/>
  <c r="D224" i="14" s="1"/>
  <c r="H899" i="15"/>
  <c r="D226" i="14" s="1"/>
  <c r="H901" i="15"/>
  <c r="D228" i="14" s="1"/>
  <c r="H903" i="15"/>
  <c r="D230" i="14" s="1"/>
  <c r="H905" i="15"/>
  <c r="D232" i="14" s="1"/>
  <c r="H907" i="15"/>
  <c r="D234" i="14" s="1"/>
  <c r="H909" i="15"/>
  <c r="D236" i="14" s="1"/>
  <c r="H911" i="15"/>
  <c r="D238" i="14" s="1"/>
  <c r="H913" i="15"/>
  <c r="D240" i="14" s="1"/>
  <c r="H915" i="15"/>
  <c r="D242" i="14" s="1"/>
  <c r="H917" i="15"/>
  <c r="D244" i="14" s="1"/>
  <c r="H919" i="15"/>
  <c r="D246" i="14" s="1"/>
  <c r="H921" i="15"/>
  <c r="D248" i="14" s="1"/>
  <c r="H923" i="15"/>
  <c r="D250" i="14" s="1"/>
  <c r="H925" i="15"/>
  <c r="D252" i="14" s="1"/>
  <c r="H927" i="15"/>
  <c r="D254" i="14" s="1"/>
  <c r="H929" i="15"/>
  <c r="D256" i="14" s="1"/>
  <c r="H931" i="15"/>
  <c r="D258" i="14" s="1"/>
  <c r="H933" i="15"/>
  <c r="D260" i="14" s="1"/>
  <c r="H935" i="15"/>
  <c r="D262" i="14" s="1"/>
  <c r="H937" i="15"/>
  <c r="D264" i="14" s="1"/>
  <c r="H939" i="15"/>
  <c r="D266" i="14" s="1"/>
  <c r="H941" i="15"/>
  <c r="D268" i="14" s="1"/>
  <c r="H943" i="15"/>
  <c r="D270" i="14" s="1"/>
  <c r="H945" i="15"/>
  <c r="D272" i="14" s="1"/>
  <c r="H947" i="15"/>
  <c r="D274" i="14" s="1"/>
  <c r="H949" i="15"/>
  <c r="D276" i="14" s="1"/>
  <c r="H951" i="15"/>
  <c r="D278" i="14" s="1"/>
  <c r="H953" i="15"/>
  <c r="D280" i="14" s="1"/>
  <c r="H955" i="15"/>
  <c r="D282" i="14" s="1"/>
  <c r="H957" i="15"/>
  <c r="D284" i="14" s="1"/>
  <c r="H959" i="15"/>
  <c r="D286" i="14" s="1"/>
  <c r="H961" i="15"/>
  <c r="D288" i="14" s="1"/>
  <c r="H963" i="15"/>
  <c r="D290" i="14" s="1"/>
  <c r="H965" i="15"/>
  <c r="D292" i="14" s="1"/>
  <c r="H967" i="15"/>
  <c r="D294" i="14" s="1"/>
  <c r="H969" i="15"/>
  <c r="D296" i="14" s="1"/>
  <c r="H971" i="15"/>
  <c r="D298" i="14" s="1"/>
  <c r="H973" i="15"/>
  <c r="D300" i="14" s="1"/>
  <c r="H975" i="15"/>
  <c r="D302" i="14" s="1"/>
  <c r="H977" i="15"/>
  <c r="D304" i="14" s="1"/>
  <c r="H979" i="15"/>
  <c r="D306" i="14" s="1"/>
  <c r="H981" i="15"/>
  <c r="D308" i="14" s="1"/>
  <c r="H983" i="15"/>
  <c r="D310" i="14" s="1"/>
  <c r="H985" i="15"/>
  <c r="D312" i="14" s="1"/>
  <c r="H987" i="15"/>
  <c r="D314" i="14" s="1"/>
  <c r="H989" i="15"/>
  <c r="D316" i="14" s="1"/>
  <c r="H991" i="15"/>
  <c r="D318" i="14" s="1"/>
  <c r="H993" i="15"/>
  <c r="D320" i="14" s="1"/>
  <c r="H995" i="15"/>
  <c r="D322" i="14" s="1"/>
  <c r="H997" i="15"/>
  <c r="D324" i="14" s="1"/>
  <c r="H999" i="15"/>
  <c r="D326" i="14" s="1"/>
  <c r="H1001" i="15"/>
  <c r="D328" i="14" s="1"/>
  <c r="H1003" i="15"/>
  <c r="D330" i="14" s="1"/>
  <c r="H1005" i="15"/>
  <c r="D332" i="14" s="1"/>
  <c r="H1007" i="15"/>
  <c r="D334" i="14" s="1"/>
  <c r="H1009" i="15"/>
  <c r="D336" i="14" s="1"/>
  <c r="H1011" i="15"/>
  <c r="D338" i="14" s="1"/>
  <c r="H1013" i="15"/>
  <c r="D340" i="14" s="1"/>
  <c r="H1015" i="15"/>
  <c r="D342" i="14" s="1"/>
  <c r="H1017" i="15"/>
  <c r="D344" i="14" s="1"/>
  <c r="H1019" i="15"/>
  <c r="D346" i="14" s="1"/>
  <c r="H1021" i="15"/>
  <c r="D348" i="14" s="1"/>
  <c r="H1023" i="15"/>
  <c r="D350" i="14" s="1"/>
  <c r="H1025" i="15"/>
  <c r="D352" i="14" s="1"/>
  <c r="H1027" i="15"/>
  <c r="D354" i="14" s="1"/>
  <c r="H1029" i="15"/>
  <c r="D356" i="14" s="1"/>
  <c r="H1031" i="15"/>
  <c r="D358" i="14" s="1"/>
  <c r="H1033" i="15"/>
  <c r="D360" i="14" s="1"/>
  <c r="H1035" i="15"/>
  <c r="D362" i="14" s="1"/>
  <c r="H1037" i="15"/>
  <c r="D364" i="14" s="1"/>
  <c r="H1039" i="15"/>
  <c r="D366" i="14" s="1"/>
  <c r="H1041" i="15"/>
  <c r="D368" i="14" s="1"/>
  <c r="H1043" i="15"/>
  <c r="D370" i="14" s="1"/>
  <c r="H1045" i="15"/>
  <c r="D372" i="14" s="1"/>
  <c r="H1047" i="15"/>
  <c r="D374" i="14" s="1"/>
  <c r="H1049" i="15"/>
  <c r="D376" i="14" s="1"/>
  <c r="H1051" i="15"/>
  <c r="D378" i="14" s="1"/>
  <c r="H1053" i="15"/>
  <c r="D380" i="14" s="1"/>
  <c r="H1055" i="15"/>
  <c r="D382" i="14" s="1"/>
  <c r="H1057" i="15"/>
  <c r="D384" i="14" s="1"/>
  <c r="H1059" i="15"/>
  <c r="D386" i="14" s="1"/>
  <c r="H1061" i="15"/>
  <c r="D388" i="14" s="1"/>
  <c r="H1063" i="15"/>
  <c r="D390" i="14" s="1"/>
  <c r="H1065" i="15"/>
  <c r="D392" i="14" s="1"/>
  <c r="H1067" i="15"/>
  <c r="D394" i="14" s="1"/>
  <c r="H1069" i="15"/>
  <c r="D396" i="14" s="1"/>
  <c r="H1071" i="15"/>
  <c r="D398" i="14" s="1"/>
  <c r="H1073" i="15"/>
  <c r="D400" i="14" s="1"/>
  <c r="H1075" i="15"/>
  <c r="D402" i="14" s="1"/>
  <c r="H1077" i="15"/>
  <c r="D404" i="14" s="1"/>
  <c r="H1079" i="15"/>
  <c r="D406" i="14" s="1"/>
  <c r="H1081" i="15"/>
  <c r="D408" i="14" s="1"/>
  <c r="H1083" i="15"/>
  <c r="D410" i="14" s="1"/>
  <c r="H1085" i="15"/>
  <c r="D412" i="14" s="1"/>
  <c r="H1087" i="15"/>
  <c r="D414" i="14" s="1"/>
  <c r="H1089" i="15"/>
  <c r="D416" i="14" s="1"/>
  <c r="H1091" i="15"/>
  <c r="D418" i="14" s="1"/>
  <c r="H1093" i="15"/>
  <c r="D420" i="14" s="1"/>
  <c r="H1095" i="15"/>
  <c r="D422" i="14" s="1"/>
  <c r="H1097" i="15"/>
  <c r="D424" i="14" s="1"/>
  <c r="H1099" i="15"/>
  <c r="D426" i="14" s="1"/>
  <c r="H1101" i="15"/>
  <c r="D428" i="14" s="1"/>
  <c r="H1103" i="15"/>
  <c r="D430" i="14" s="1"/>
  <c r="H1105" i="15"/>
  <c r="D432" i="14" s="1"/>
  <c r="H1107" i="15"/>
  <c r="D434" i="14" s="1"/>
  <c r="H1109" i="15"/>
  <c r="D436" i="14" s="1"/>
  <c r="H1111" i="15"/>
  <c r="D438" i="14" s="1"/>
  <c r="H1113" i="15"/>
  <c r="D440" i="14" s="1"/>
  <c r="H1115" i="15"/>
  <c r="D442" i="14" s="1"/>
  <c r="H1117" i="15"/>
  <c r="D444" i="14" s="1"/>
  <c r="H1119" i="15"/>
  <c r="D446" i="14" s="1"/>
  <c r="H1121" i="15"/>
  <c r="D448" i="14" s="1"/>
  <c r="H1123" i="15"/>
  <c r="D450" i="14" s="1"/>
  <c r="H1125" i="15"/>
  <c r="D452" i="14" s="1"/>
  <c r="H1127" i="15"/>
  <c r="D454" i="14" s="1"/>
  <c r="H1129" i="15"/>
  <c r="D456" i="14" s="1"/>
  <c r="H1131" i="15"/>
  <c r="D458" i="14" s="1"/>
  <c r="H1133" i="15"/>
  <c r="D460" i="14" s="1"/>
  <c r="H1135" i="15"/>
  <c r="D462" i="14" s="1"/>
  <c r="H1137" i="15"/>
  <c r="D464" i="14" s="1"/>
  <c r="H1139" i="15"/>
  <c r="D466" i="14" s="1"/>
  <c r="H1141" i="15"/>
  <c r="D468" i="14" s="1"/>
  <c r="H1143" i="15"/>
  <c r="D470" i="14" s="1"/>
  <c r="H1145" i="15"/>
  <c r="D472" i="14" s="1"/>
  <c r="H1147" i="15"/>
  <c r="D474" i="14" s="1"/>
  <c r="H1149" i="15"/>
  <c r="D476" i="14" s="1"/>
  <c r="H1151" i="15"/>
  <c r="D478" i="14" s="1"/>
  <c r="H1153" i="15"/>
  <c r="D480" i="14" s="1"/>
  <c r="H1155" i="15"/>
  <c r="D482" i="14" s="1"/>
  <c r="H1157" i="15"/>
  <c r="D484" i="14" s="1"/>
  <c r="H1159" i="15"/>
  <c r="D486" i="14" s="1"/>
  <c r="H1161" i="15"/>
  <c r="D488" i="14" s="1"/>
  <c r="H1163" i="15"/>
  <c r="D490" i="14" s="1"/>
  <c r="H1165" i="15"/>
  <c r="D492" i="14" s="1"/>
  <c r="H1167" i="15"/>
  <c r="D494" i="14" s="1"/>
  <c r="H1169" i="15"/>
  <c r="D496" i="14" s="1"/>
  <c r="H1171" i="15"/>
  <c r="D498" i="14" s="1"/>
  <c r="H1173" i="15"/>
  <c r="D500" i="14" s="1"/>
  <c r="H1175" i="15"/>
  <c r="D502" i="14" s="1"/>
  <c r="H1177" i="15"/>
  <c r="D504" i="14" s="1"/>
  <c r="H1179" i="15"/>
  <c r="D506" i="14" s="1"/>
  <c r="H1181" i="15"/>
  <c r="D508" i="14" s="1"/>
  <c r="I1182" i="15"/>
  <c r="E509" i="14" s="1"/>
  <c r="G1183" i="15"/>
  <c r="C510" i="14" s="1"/>
  <c r="I1184" i="15"/>
  <c r="E511" i="14" s="1"/>
  <c r="I1186" i="15"/>
  <c r="E513" i="14" s="1"/>
  <c r="I1188" i="15"/>
  <c r="E515" i="14" s="1"/>
  <c r="I1190" i="15"/>
  <c r="E517" i="14" s="1"/>
  <c r="I1192" i="15"/>
  <c r="E519" i="14" s="1"/>
  <c r="I1194" i="15"/>
  <c r="E521" i="14" s="1"/>
  <c r="I1196" i="15"/>
  <c r="E523" i="14" s="1"/>
  <c r="I1198" i="15"/>
  <c r="E525" i="14" s="1"/>
  <c r="H1183" i="15"/>
  <c r="D510" i="14" s="1"/>
  <c r="H1185" i="15"/>
  <c r="D512" i="14" s="1"/>
  <c r="H1187" i="15"/>
  <c r="D514" i="14" s="1"/>
  <c r="H1189" i="15"/>
  <c r="D516" i="14" s="1"/>
  <c r="H1191" i="15"/>
  <c r="D518" i="14" s="1"/>
  <c r="H1193" i="15"/>
  <c r="D520" i="14" s="1"/>
  <c r="H1195" i="15"/>
  <c r="D522" i="14" s="1"/>
  <c r="H1197" i="15"/>
  <c r="D524" i="14" s="1"/>
  <c r="I1331" i="15"/>
  <c r="E658" i="14" s="1"/>
  <c r="H1331" i="15"/>
  <c r="D658" i="14" s="1"/>
  <c r="H1333" i="15"/>
  <c r="D660" i="14" s="1"/>
  <c r="G1333" i="15"/>
  <c r="C660" i="14" s="1"/>
  <c r="H1335" i="15"/>
  <c r="D662" i="14" s="1"/>
  <c r="G1335" i="15"/>
  <c r="C662" i="14" s="1"/>
  <c r="H1337" i="15"/>
  <c r="D664" i="14" s="1"/>
  <c r="G1337" i="15"/>
  <c r="C664" i="14" s="1"/>
  <c r="H1339" i="15"/>
  <c r="D666" i="14" s="1"/>
  <c r="G1339" i="15"/>
  <c r="C666" i="14" s="1"/>
  <c r="H1341" i="15"/>
  <c r="D668" i="14" s="1"/>
  <c r="G1341" i="15"/>
  <c r="C668" i="14" s="1"/>
  <c r="H1343" i="15"/>
  <c r="D670" i="14" s="1"/>
  <c r="G1343" i="15"/>
  <c r="C670" i="14" s="1"/>
  <c r="H1345" i="15"/>
  <c r="D672" i="14" s="1"/>
  <c r="G1345" i="15"/>
  <c r="C672" i="14" s="1"/>
  <c r="H1347" i="15"/>
  <c r="D674" i="14" s="1"/>
  <c r="G1347" i="15"/>
  <c r="C674" i="14" s="1"/>
  <c r="H1349" i="15"/>
  <c r="D676" i="14" s="1"/>
  <c r="G1349" i="15"/>
  <c r="C676" i="14" s="1"/>
  <c r="H1351" i="15"/>
  <c r="D678" i="14" s="1"/>
  <c r="G1351" i="15"/>
  <c r="C678" i="14" s="1"/>
  <c r="H1353" i="15"/>
  <c r="D680" i="14" s="1"/>
  <c r="G1353" i="15"/>
  <c r="C680" i="14" s="1"/>
  <c r="H1355" i="15"/>
  <c r="D682" i="14" s="1"/>
  <c r="G1355" i="15"/>
  <c r="C682" i="14" s="1"/>
  <c r="H1357" i="15"/>
  <c r="D684" i="14" s="1"/>
  <c r="G1357" i="15"/>
  <c r="C684" i="14" s="1"/>
  <c r="H1359" i="15"/>
  <c r="D686" i="14" s="1"/>
  <c r="G1359" i="15"/>
  <c r="C686" i="14" s="1"/>
  <c r="H1361" i="15"/>
  <c r="D688" i="14" s="1"/>
  <c r="G1361" i="15"/>
  <c r="C688" i="14" s="1"/>
  <c r="H1363" i="15"/>
  <c r="D690" i="14" s="1"/>
  <c r="G1363" i="15"/>
  <c r="C690" i="14" s="1"/>
  <c r="H1365" i="15"/>
  <c r="D692" i="14" s="1"/>
  <c r="G1365" i="15"/>
  <c r="C692" i="14" s="1"/>
  <c r="H1367" i="15"/>
  <c r="D694" i="14" s="1"/>
  <c r="G1367" i="15"/>
  <c r="C694" i="14" s="1"/>
  <c r="H1369" i="15"/>
  <c r="D696" i="14" s="1"/>
  <c r="G1369" i="15"/>
  <c r="C696" i="14" s="1"/>
  <c r="H1371" i="15"/>
  <c r="D698" i="14" s="1"/>
  <c r="G1371" i="15"/>
  <c r="C698" i="14" s="1"/>
  <c r="H1373" i="15"/>
  <c r="D700" i="14" s="1"/>
  <c r="G1373" i="15"/>
  <c r="C700" i="14" s="1"/>
  <c r="H1375" i="15"/>
  <c r="D702" i="14" s="1"/>
  <c r="G1375" i="15"/>
  <c r="C702" i="14" s="1"/>
  <c r="H1377" i="15"/>
  <c r="D704" i="14" s="1"/>
  <c r="G1377" i="15"/>
  <c r="C704" i="14" s="1"/>
  <c r="H1379" i="15"/>
  <c r="D706" i="14" s="1"/>
  <c r="G1379" i="15"/>
  <c r="C706" i="14" s="1"/>
  <c r="H1381" i="15"/>
  <c r="D708" i="14" s="1"/>
  <c r="G1381" i="15"/>
  <c r="C708" i="14" s="1"/>
  <c r="H1383" i="15"/>
  <c r="D710" i="14" s="1"/>
  <c r="G1383" i="15"/>
  <c r="C710" i="14" s="1"/>
  <c r="H1385" i="15"/>
  <c r="D712" i="14" s="1"/>
  <c r="G1385" i="15"/>
  <c r="C712" i="14" s="1"/>
  <c r="H1387" i="15"/>
  <c r="D714" i="14" s="1"/>
  <c r="G1387" i="15"/>
  <c r="C714" i="14" s="1"/>
  <c r="H1389" i="15"/>
  <c r="D716" i="14" s="1"/>
  <c r="G1389" i="15"/>
  <c r="C716" i="14" s="1"/>
  <c r="H1391" i="15"/>
  <c r="D718" i="14" s="1"/>
  <c r="G1391" i="15"/>
  <c r="C718" i="14" s="1"/>
  <c r="G1404" i="15"/>
  <c r="C731" i="14" s="1"/>
  <c r="G1406" i="15"/>
  <c r="C733" i="14" s="1"/>
  <c r="I1406" i="15"/>
  <c r="E733" i="14" s="1"/>
  <c r="G1535" i="15"/>
  <c r="C862" i="14" s="1"/>
  <c r="G1537" i="15"/>
  <c r="C864" i="14" s="1"/>
  <c r="G1539" i="15"/>
  <c r="C866" i="14" s="1"/>
  <c r="G1541" i="15"/>
  <c r="C868" i="14" s="1"/>
  <c r="G1543" i="15"/>
  <c r="C870" i="14" s="1"/>
  <c r="G1545" i="15"/>
  <c r="C872" i="14" s="1"/>
  <c r="G1547" i="15"/>
  <c r="C874" i="14" s="1"/>
  <c r="G1549" i="15"/>
  <c r="C876" i="14" s="1"/>
  <c r="G1551" i="15"/>
  <c r="C878" i="14" s="1"/>
  <c r="G1553" i="15"/>
  <c r="C880" i="14" s="1"/>
  <c r="G1555" i="15"/>
  <c r="C882" i="14" s="1"/>
  <c r="G1557" i="15"/>
  <c r="C884" i="14" s="1"/>
  <c r="G1559" i="15"/>
  <c r="C886" i="14" s="1"/>
  <c r="G1561" i="15"/>
  <c r="C888" i="14" s="1"/>
  <c r="G1563" i="15"/>
  <c r="C890" i="14" s="1"/>
  <c r="G1565" i="15"/>
  <c r="C892" i="14" s="1"/>
  <c r="G1567" i="15"/>
  <c r="C894" i="14" s="1"/>
  <c r="G1569" i="15"/>
  <c r="C896" i="14" s="1"/>
  <c r="G1571" i="15"/>
  <c r="C898" i="14" s="1"/>
  <c r="G1573" i="15"/>
  <c r="C900" i="14" s="1"/>
  <c r="G1575" i="15"/>
  <c r="C902" i="14" s="1"/>
  <c r="G1577" i="15"/>
  <c r="C904" i="14" s="1"/>
  <c r="G1579" i="15"/>
  <c r="C906" i="14" s="1"/>
  <c r="G1581" i="15"/>
  <c r="C908" i="14" s="1"/>
  <c r="G1583" i="15"/>
  <c r="C910" i="14" s="1"/>
  <c r="G1585" i="15"/>
  <c r="C912" i="14" s="1"/>
  <c r="G1587" i="15"/>
  <c r="C914" i="14" s="1"/>
  <c r="G1589" i="15"/>
  <c r="C916" i="14" s="1"/>
  <c r="G1591" i="15"/>
  <c r="C918" i="14" s="1"/>
  <c r="G1593" i="15"/>
  <c r="C920" i="14" s="1"/>
  <c r="G1595" i="15"/>
  <c r="C922" i="14" s="1"/>
  <c r="G1597" i="15"/>
  <c r="C924" i="14" s="1"/>
  <c r="G1599" i="15"/>
  <c r="C926" i="14" s="1"/>
  <c r="G1601" i="15"/>
  <c r="C928" i="14" s="1"/>
  <c r="G1603" i="15"/>
  <c r="C930" i="14" s="1"/>
  <c r="G1605" i="15"/>
  <c r="C932" i="14" s="1"/>
  <c r="G1607" i="15"/>
  <c r="C934" i="14" s="1"/>
  <c r="G1609" i="15"/>
  <c r="C936" i="14" s="1"/>
  <c r="G1611" i="15"/>
  <c r="C938" i="14" s="1"/>
  <c r="G1613" i="15"/>
  <c r="C940" i="14" s="1"/>
  <c r="G1615" i="15"/>
  <c r="C942" i="14" s="1"/>
  <c r="G1617" i="15"/>
  <c r="C944" i="14" s="1"/>
  <c r="G1619" i="15"/>
  <c r="C946" i="14" s="1"/>
  <c r="G1622" i="15"/>
  <c r="C949" i="14" s="1"/>
  <c r="I1623" i="15"/>
  <c r="E950" i="14" s="1"/>
  <c r="I1625" i="15"/>
  <c r="E952" i="14" s="1"/>
  <c r="I1627" i="15"/>
  <c r="E954" i="14" s="1"/>
  <c r="G1629" i="15"/>
  <c r="C956" i="14" s="1"/>
  <c r="G1628" i="15"/>
  <c r="C955" i="14" s="1"/>
  <c r="I1629" i="15"/>
  <c r="E956" i="14" s="1"/>
  <c r="H1403" i="15"/>
  <c r="D730" i="14" s="1"/>
  <c r="I1621" i="15"/>
  <c r="E948" i="14" s="1"/>
  <c r="G1627" i="15"/>
  <c r="C954" i="14" s="1"/>
  <c r="H1622" i="15"/>
  <c r="D949" i="14" s="1"/>
  <c r="H1624" i="15"/>
  <c r="D951" i="14" s="1"/>
  <c r="H1626" i="15"/>
  <c r="D953" i="14" s="1"/>
  <c r="H1628" i="15"/>
  <c r="D955" i="14" s="1"/>
  <c r="H1630" i="15"/>
  <c r="D957" i="14" s="1"/>
  <c r="G1630" i="15"/>
  <c r="C957" i="14" s="1"/>
  <c r="H1632" i="15"/>
  <c r="D959" i="14" s="1"/>
  <c r="G1632" i="15"/>
  <c r="C959" i="14" s="1"/>
  <c r="H1634" i="15"/>
  <c r="D961" i="14" s="1"/>
  <c r="G1634" i="15"/>
  <c r="C961" i="14" s="1"/>
  <c r="H1636" i="15"/>
  <c r="D963" i="14" s="1"/>
  <c r="G1636" i="15"/>
  <c r="C963" i="14" s="1"/>
  <c r="H1638" i="15"/>
  <c r="D965" i="14" s="1"/>
  <c r="G1638" i="15"/>
  <c r="C965" i="14" s="1"/>
  <c r="H1640" i="15"/>
  <c r="D967" i="14" s="1"/>
  <c r="G1640" i="15"/>
  <c r="C967" i="14" s="1"/>
  <c r="H1642" i="15"/>
  <c r="D969" i="14" s="1"/>
  <c r="G1642" i="15"/>
  <c r="C969" i="14" s="1"/>
  <c r="H1644" i="15"/>
  <c r="D971" i="14" s="1"/>
  <c r="G1644" i="15"/>
  <c r="C971" i="14" s="1"/>
  <c r="H1646" i="15"/>
  <c r="D973" i="14" s="1"/>
  <c r="G1646" i="15"/>
  <c r="C973" i="14" s="1"/>
  <c r="H1648" i="15"/>
  <c r="D975" i="14" s="1"/>
  <c r="G1648" i="15"/>
  <c r="C975" i="14" s="1"/>
  <c r="H1650" i="15"/>
  <c r="D977" i="14" s="1"/>
  <c r="G1650" i="15"/>
  <c r="C977" i="14" s="1"/>
  <c r="H1652" i="15"/>
  <c r="D979" i="14" s="1"/>
  <c r="G1652" i="15"/>
  <c r="C979" i="14" s="1"/>
  <c r="H1654" i="15"/>
  <c r="D981" i="14" s="1"/>
  <c r="G1654" i="15"/>
  <c r="C981" i="14" s="1"/>
  <c r="H1656" i="15"/>
  <c r="D983" i="14" s="1"/>
  <c r="G1656" i="15"/>
  <c r="C983" i="14" s="1"/>
  <c r="H1658" i="15"/>
  <c r="D985" i="14" s="1"/>
  <c r="G1658" i="15"/>
  <c r="C985" i="14" s="1"/>
  <c r="H1660" i="15"/>
  <c r="D987" i="14" s="1"/>
  <c r="G1660" i="15"/>
  <c r="C987" i="14" s="1"/>
  <c r="H1662" i="15"/>
  <c r="D989" i="14" s="1"/>
  <c r="G1662" i="15"/>
  <c r="C989" i="14" s="1"/>
  <c r="H1664" i="15"/>
  <c r="D991" i="14" s="1"/>
  <c r="G1664" i="15"/>
  <c r="C991" i="14" s="1"/>
  <c r="H1666" i="15"/>
  <c r="D993" i="14" s="1"/>
  <c r="G1666" i="15"/>
  <c r="C993" i="14" s="1"/>
  <c r="H1668" i="15"/>
  <c r="D995" i="14" s="1"/>
  <c r="G1668" i="15"/>
  <c r="C995" i="14" s="1"/>
  <c r="H1670" i="15"/>
  <c r="D997" i="14" s="1"/>
  <c r="G1670" i="15"/>
  <c r="C997" i="14" s="1"/>
  <c r="H1672" i="15"/>
  <c r="D999" i="14" s="1"/>
  <c r="G1672" i="15"/>
  <c r="C999" i="14" s="1"/>
  <c r="H1674" i="15"/>
  <c r="D1001" i="14" s="1"/>
  <c r="G1674" i="15"/>
  <c r="C1001" i="14" s="1"/>
  <c r="H1676" i="15"/>
  <c r="D1003" i="14" s="1"/>
  <c r="G1676" i="15"/>
  <c r="C1003" i="14" s="1"/>
  <c r="H1678" i="15"/>
  <c r="D1005" i="14" s="1"/>
  <c r="G1678" i="15"/>
  <c r="C1005" i="14" s="1"/>
  <c r="H1680" i="15"/>
  <c r="D1007" i="14" s="1"/>
  <c r="G1680" i="15"/>
  <c r="C1007" i="14" s="1"/>
  <c r="H1682" i="15"/>
  <c r="D1009" i="14" s="1"/>
  <c r="G1682" i="15"/>
  <c r="C1009" i="14" s="1"/>
  <c r="H1684" i="15"/>
  <c r="D1011" i="14" s="1"/>
  <c r="G1684" i="15"/>
  <c r="C1011" i="14" s="1"/>
  <c r="H1686" i="15"/>
  <c r="D1013" i="14" s="1"/>
  <c r="G1686" i="15"/>
  <c r="C1013" i="14" s="1"/>
  <c r="H1688" i="15"/>
  <c r="D1015" i="14" s="1"/>
  <c r="G1688" i="15"/>
  <c r="C1015" i="14" s="1"/>
  <c r="H1690" i="15"/>
  <c r="D1017" i="14" s="1"/>
  <c r="G1690" i="15"/>
  <c r="C1017" i="14" s="1"/>
  <c r="H1692" i="15"/>
  <c r="D1019" i="14" s="1"/>
  <c r="G1692" i="15"/>
  <c r="C1019" i="14" s="1"/>
  <c r="H1694" i="15"/>
  <c r="D1021" i="14" s="1"/>
  <c r="G1694" i="15"/>
  <c r="C1021" i="14" s="1"/>
  <c r="H1696" i="15"/>
  <c r="D1023" i="14" s="1"/>
  <c r="G1696" i="15"/>
  <c r="C1023" i="14" s="1"/>
  <c r="H1698" i="15"/>
  <c r="D1025" i="14" s="1"/>
  <c r="G1698" i="15"/>
  <c r="C1025" i="14" s="1"/>
  <c r="G1702" i="15"/>
  <c r="C1029" i="14" s="1"/>
  <c r="I1702" i="15"/>
  <c r="E1029" i="14" s="1"/>
  <c r="G1701" i="15"/>
  <c r="C1028" i="14" s="1"/>
  <c r="I1701" i="15"/>
  <c r="E1028" i="14" s="1"/>
  <c r="O17" i="14"/>
  <c r="Q18" i="14"/>
  <c r="AH18" i="14" s="1"/>
  <c r="Q17" i="14"/>
  <c r="P17" i="14"/>
  <c r="F19" i="14"/>
  <c r="R19" i="14" s="1"/>
  <c r="A6" i="17"/>
  <c r="F21" i="14"/>
  <c r="R21" i="14" s="1"/>
  <c r="A8" i="17"/>
  <c r="F23" i="14"/>
  <c r="R23" i="14" s="1"/>
  <c r="A10" i="17"/>
  <c r="F25" i="14"/>
  <c r="R25" i="14" s="1"/>
  <c r="A12" i="17"/>
  <c r="F27" i="14"/>
  <c r="R27" i="14" s="1"/>
  <c r="A14" i="17"/>
  <c r="F29" i="14"/>
  <c r="R29" i="14" s="1"/>
  <c r="A16" i="17"/>
  <c r="F31" i="14"/>
  <c r="R31" i="14" s="1"/>
  <c r="A18" i="17"/>
  <c r="F33" i="14"/>
  <c r="R33" i="14" s="1"/>
  <c r="A20" i="17"/>
  <c r="F35" i="14"/>
  <c r="R35" i="14" s="1"/>
  <c r="A22" i="17"/>
  <c r="F37" i="14"/>
  <c r="R37" i="14" s="1"/>
  <c r="A24" i="17"/>
  <c r="F39" i="14"/>
  <c r="R39" i="14" s="1"/>
  <c r="A26" i="17"/>
  <c r="F41" i="14"/>
  <c r="R41" i="14" s="1"/>
  <c r="A28" i="17"/>
  <c r="F43" i="14"/>
  <c r="R43" i="14" s="1"/>
  <c r="A30" i="17"/>
  <c r="F45" i="14"/>
  <c r="R45" i="14" s="1"/>
  <c r="A32" i="17"/>
  <c r="F47" i="14"/>
  <c r="R47" i="14" s="1"/>
  <c r="A34" i="17"/>
  <c r="F49" i="14"/>
  <c r="R49" i="14" s="1"/>
  <c r="A36" i="17"/>
  <c r="F51" i="14"/>
  <c r="R51" i="14" s="1"/>
  <c r="A38" i="17"/>
  <c r="F53" i="14"/>
  <c r="R53" i="14" s="1"/>
  <c r="A40" i="17"/>
  <c r="F55" i="14"/>
  <c r="R55" i="14" s="1"/>
  <c r="A42" i="17"/>
  <c r="F57" i="14"/>
  <c r="R57" i="14" s="1"/>
  <c r="A44" i="17"/>
  <c r="F59" i="14"/>
  <c r="R59" i="14" s="1"/>
  <c r="A46" i="17"/>
  <c r="F61" i="14"/>
  <c r="R61" i="14" s="1"/>
  <c r="A48" i="17"/>
  <c r="F63" i="14"/>
  <c r="R63" i="14" s="1"/>
  <c r="A50" i="17"/>
  <c r="F65" i="14"/>
  <c r="R65" i="14" s="1"/>
  <c r="A52" i="17"/>
  <c r="F67" i="14"/>
  <c r="R67" i="14" s="1"/>
  <c r="A54" i="17"/>
  <c r="F69" i="14"/>
  <c r="R69" i="14" s="1"/>
  <c r="A56" i="17"/>
  <c r="F71" i="14"/>
  <c r="R71" i="14" s="1"/>
  <c r="A58" i="17"/>
  <c r="F73" i="14"/>
  <c r="R73" i="14" s="1"/>
  <c r="A60" i="17"/>
  <c r="F75" i="14"/>
  <c r="R75" i="14" s="1"/>
  <c r="A62" i="17"/>
  <c r="F77" i="14"/>
  <c r="R77" i="14" s="1"/>
  <c r="A64" i="17"/>
  <c r="F79" i="14"/>
  <c r="R79" i="14" s="1"/>
  <c r="A66" i="17"/>
  <c r="F81" i="14"/>
  <c r="R81" i="14" s="1"/>
  <c r="A68" i="17"/>
  <c r="F83" i="14"/>
  <c r="R83" i="14" s="1"/>
  <c r="A70" i="17"/>
  <c r="F85" i="14"/>
  <c r="R85" i="14" s="1"/>
  <c r="A72" i="17"/>
  <c r="F87" i="14"/>
  <c r="R87" i="14" s="1"/>
  <c r="A74" i="17"/>
  <c r="F89" i="14"/>
  <c r="R89" i="14" s="1"/>
  <c r="A76" i="17"/>
  <c r="F91" i="14"/>
  <c r="R91" i="14" s="1"/>
  <c r="A78" i="17"/>
  <c r="F93" i="14"/>
  <c r="R93" i="14" s="1"/>
  <c r="A80" i="17"/>
  <c r="F95" i="14"/>
  <c r="R95" i="14" s="1"/>
  <c r="A82" i="17"/>
  <c r="F97" i="14"/>
  <c r="R97" i="14" s="1"/>
  <c r="A84" i="17"/>
  <c r="F99" i="14"/>
  <c r="R99" i="14" s="1"/>
  <c r="A86" i="17"/>
  <c r="F101" i="14"/>
  <c r="R101" i="14" s="1"/>
  <c r="A88" i="17"/>
  <c r="F103" i="14"/>
  <c r="R103" i="14" s="1"/>
  <c r="A90" i="17"/>
  <c r="F105" i="14"/>
  <c r="R105" i="14" s="1"/>
  <c r="A92" i="17"/>
  <c r="F107" i="14"/>
  <c r="R107" i="14" s="1"/>
  <c r="A94" i="17"/>
  <c r="F109" i="14"/>
  <c r="R109" i="14" s="1"/>
  <c r="A96" i="17"/>
  <c r="F111" i="14"/>
  <c r="R111" i="14" s="1"/>
  <c r="A98" i="17"/>
  <c r="F113" i="14"/>
  <c r="R113" i="14" s="1"/>
  <c r="A100" i="17"/>
  <c r="F115" i="14"/>
  <c r="R115" i="14" s="1"/>
  <c r="A102" i="17"/>
  <c r="F117" i="14"/>
  <c r="R117" i="14" s="1"/>
  <c r="A104" i="17"/>
  <c r="F119" i="14"/>
  <c r="R119" i="14" s="1"/>
  <c r="A106" i="17"/>
  <c r="F121" i="14"/>
  <c r="R121" i="14" s="1"/>
  <c r="A108" i="17"/>
  <c r="F123" i="14"/>
  <c r="R123" i="14" s="1"/>
  <c r="A110" i="17"/>
  <c r="F125" i="14"/>
  <c r="R125" i="14" s="1"/>
  <c r="A112" i="17"/>
  <c r="F127" i="14"/>
  <c r="R127" i="14" s="1"/>
  <c r="A114" i="17"/>
  <c r="F129" i="14"/>
  <c r="R129" i="14" s="1"/>
  <c r="A116" i="17"/>
  <c r="F131" i="14"/>
  <c r="R131" i="14" s="1"/>
  <c r="A118" i="17"/>
  <c r="F133" i="14"/>
  <c r="R133" i="14" s="1"/>
  <c r="A120" i="17"/>
  <c r="F135" i="14"/>
  <c r="R135" i="14" s="1"/>
  <c r="A122" i="17"/>
  <c r="F137" i="14"/>
  <c r="R137" i="14" s="1"/>
  <c r="A124" i="17"/>
  <c r="F139" i="14"/>
  <c r="R139" i="14" s="1"/>
  <c r="A126" i="17"/>
  <c r="F141" i="14"/>
  <c r="R141" i="14" s="1"/>
  <c r="A128" i="17"/>
  <c r="F143" i="14"/>
  <c r="R143" i="14" s="1"/>
  <c r="A130" i="17"/>
  <c r="F145" i="14"/>
  <c r="R145" i="14" s="1"/>
  <c r="A132" i="17"/>
  <c r="F147" i="14"/>
  <c r="R147" i="14" s="1"/>
  <c r="A134" i="17"/>
  <c r="F149" i="14"/>
  <c r="R149" i="14" s="1"/>
  <c r="A136" i="17"/>
  <c r="F151" i="14"/>
  <c r="R151" i="14" s="1"/>
  <c r="A138" i="17"/>
  <c r="F153" i="14"/>
  <c r="R153" i="14" s="1"/>
  <c r="A140" i="17"/>
  <c r="F155" i="14"/>
  <c r="R155" i="14" s="1"/>
  <c r="A142" i="17"/>
  <c r="F157" i="14"/>
  <c r="R157" i="14" s="1"/>
  <c r="A144" i="17"/>
  <c r="F159" i="14"/>
  <c r="R159" i="14" s="1"/>
  <c r="A146" i="17"/>
  <c r="F161" i="14"/>
  <c r="R161" i="14" s="1"/>
  <c r="A148" i="17"/>
  <c r="F163" i="14"/>
  <c r="R163" i="14" s="1"/>
  <c r="A150" i="17"/>
  <c r="F165" i="14"/>
  <c r="R165" i="14" s="1"/>
  <c r="A152" i="17"/>
  <c r="F167" i="14"/>
  <c r="R167" i="14" s="1"/>
  <c r="A154" i="17"/>
  <c r="F169" i="14"/>
  <c r="R169" i="14" s="1"/>
  <c r="A156" i="17"/>
  <c r="F171" i="14"/>
  <c r="R171" i="14" s="1"/>
  <c r="A158" i="17"/>
  <c r="F173" i="14"/>
  <c r="R173" i="14" s="1"/>
  <c r="A160" i="17"/>
  <c r="F175" i="14"/>
  <c r="R175" i="14" s="1"/>
  <c r="A162" i="17"/>
  <c r="F177" i="14"/>
  <c r="R177" i="14" s="1"/>
  <c r="A164" i="17"/>
  <c r="F179" i="14"/>
  <c r="R179" i="14" s="1"/>
  <c r="A166" i="17"/>
  <c r="F181" i="14"/>
  <c r="R181" i="14" s="1"/>
  <c r="A168" i="17"/>
  <c r="F183" i="14"/>
  <c r="R183" i="14" s="1"/>
  <c r="A170" i="17"/>
  <c r="F185" i="14"/>
  <c r="R185" i="14" s="1"/>
  <c r="A172" i="17"/>
  <c r="F187" i="14"/>
  <c r="R187" i="14" s="1"/>
  <c r="A174" i="17"/>
  <c r="F189" i="14"/>
  <c r="R189" i="14" s="1"/>
  <c r="A176" i="17"/>
  <c r="F191" i="14"/>
  <c r="R191" i="14" s="1"/>
  <c r="A178" i="17"/>
  <c r="F193" i="14"/>
  <c r="R193" i="14" s="1"/>
  <c r="A180" i="17"/>
  <c r="F195" i="14"/>
  <c r="R195" i="14" s="1"/>
  <c r="A182" i="17"/>
  <c r="F197" i="14"/>
  <c r="R197" i="14" s="1"/>
  <c r="A184" i="17"/>
  <c r="F199" i="14"/>
  <c r="R199" i="14" s="1"/>
  <c r="A186" i="17"/>
  <c r="F201" i="14"/>
  <c r="R201" i="14" s="1"/>
  <c r="A188" i="17"/>
  <c r="F203" i="14"/>
  <c r="R203" i="14" s="1"/>
  <c r="A190" i="17"/>
  <c r="F205" i="14"/>
  <c r="R205" i="14" s="1"/>
  <c r="A192" i="17"/>
  <c r="F207" i="14"/>
  <c r="R207" i="14" s="1"/>
  <c r="A194" i="17"/>
  <c r="F209" i="14"/>
  <c r="R209" i="14" s="1"/>
  <c r="A196" i="17"/>
  <c r="F211" i="14"/>
  <c r="R211" i="14" s="1"/>
  <c r="A198" i="17"/>
  <c r="F213" i="14"/>
  <c r="R213" i="14" s="1"/>
  <c r="A200" i="17"/>
  <c r="F215" i="14"/>
  <c r="R215" i="14" s="1"/>
  <c r="A202" i="17"/>
  <c r="F217" i="14"/>
  <c r="R217" i="14" s="1"/>
  <c r="A204" i="17"/>
  <c r="F219" i="14"/>
  <c r="R219" i="14" s="1"/>
  <c r="A206" i="17"/>
  <c r="F221" i="14"/>
  <c r="R221" i="14" s="1"/>
  <c r="A208" i="17"/>
  <c r="F223" i="14"/>
  <c r="R223" i="14" s="1"/>
  <c r="A210" i="17"/>
  <c r="F225" i="14"/>
  <c r="R225" i="14" s="1"/>
  <c r="A212" i="17"/>
  <c r="F227" i="14"/>
  <c r="R227" i="14" s="1"/>
  <c r="A214" i="17"/>
  <c r="F229" i="14"/>
  <c r="R229" i="14" s="1"/>
  <c r="A216" i="17"/>
  <c r="F231" i="14"/>
  <c r="R231" i="14" s="1"/>
  <c r="A218" i="17"/>
  <c r="F233" i="14"/>
  <c r="R233" i="14" s="1"/>
  <c r="A220" i="17"/>
  <c r="F235" i="14"/>
  <c r="R235" i="14" s="1"/>
  <c r="A222" i="17"/>
  <c r="F237" i="14"/>
  <c r="R237" i="14" s="1"/>
  <c r="A224" i="17"/>
  <c r="F239" i="14"/>
  <c r="R239" i="14" s="1"/>
  <c r="A226" i="17"/>
  <c r="F241" i="14"/>
  <c r="R241" i="14" s="1"/>
  <c r="A228" i="17"/>
  <c r="F243" i="14"/>
  <c r="R243" i="14" s="1"/>
  <c r="A230" i="17"/>
  <c r="F245" i="14"/>
  <c r="R245" i="14" s="1"/>
  <c r="A232" i="17"/>
  <c r="F247" i="14"/>
  <c r="R247" i="14" s="1"/>
  <c r="A234" i="17"/>
  <c r="F249" i="14"/>
  <c r="R249" i="14" s="1"/>
  <c r="A236" i="17"/>
  <c r="F251" i="14"/>
  <c r="R251" i="14" s="1"/>
  <c r="A238" i="17"/>
  <c r="F253" i="14"/>
  <c r="R253" i="14" s="1"/>
  <c r="A240" i="17"/>
  <c r="F255" i="14"/>
  <c r="R255" i="14" s="1"/>
  <c r="A242" i="17"/>
  <c r="F257" i="14"/>
  <c r="R257" i="14" s="1"/>
  <c r="A244" i="17"/>
  <c r="F259" i="14"/>
  <c r="R259" i="14" s="1"/>
  <c r="A246" i="17"/>
  <c r="F261" i="14"/>
  <c r="R261" i="14" s="1"/>
  <c r="A248" i="17"/>
  <c r="F263" i="14"/>
  <c r="R263" i="14" s="1"/>
  <c r="A250" i="17"/>
  <c r="F265" i="14"/>
  <c r="R265" i="14" s="1"/>
  <c r="A252" i="17"/>
  <c r="F267" i="14"/>
  <c r="R267" i="14" s="1"/>
  <c r="A254" i="17"/>
  <c r="F269" i="14"/>
  <c r="R269" i="14" s="1"/>
  <c r="A256" i="17"/>
  <c r="F271" i="14"/>
  <c r="R271" i="14" s="1"/>
  <c r="A258" i="17"/>
  <c r="F273" i="14"/>
  <c r="R273" i="14" s="1"/>
  <c r="A260" i="17"/>
  <c r="F275" i="14"/>
  <c r="R275" i="14" s="1"/>
  <c r="A262" i="17"/>
  <c r="F277" i="14"/>
  <c r="R277" i="14" s="1"/>
  <c r="A264" i="17"/>
  <c r="F279" i="14"/>
  <c r="R279" i="14" s="1"/>
  <c r="A266" i="17"/>
  <c r="F281" i="14"/>
  <c r="R281" i="14" s="1"/>
  <c r="A268" i="17"/>
  <c r="F283" i="14"/>
  <c r="R283" i="14" s="1"/>
  <c r="A270" i="17"/>
  <c r="F285" i="14"/>
  <c r="R285" i="14" s="1"/>
  <c r="A272" i="17"/>
  <c r="F287" i="14"/>
  <c r="R287" i="14" s="1"/>
  <c r="A274" i="17"/>
  <c r="F289" i="14"/>
  <c r="R289" i="14" s="1"/>
  <c r="A276" i="17"/>
  <c r="F291" i="14"/>
  <c r="R291" i="14" s="1"/>
  <c r="A278" i="17"/>
  <c r="F293" i="14"/>
  <c r="R293" i="14" s="1"/>
  <c r="A280" i="17"/>
  <c r="F295" i="14"/>
  <c r="R295" i="14" s="1"/>
  <c r="A282" i="17"/>
  <c r="F297" i="14"/>
  <c r="R297" i="14" s="1"/>
  <c r="A284" i="17"/>
  <c r="F299" i="14"/>
  <c r="R299" i="14" s="1"/>
  <c r="A286" i="17"/>
  <c r="F301" i="14"/>
  <c r="R301" i="14" s="1"/>
  <c r="A288" i="17"/>
  <c r="F303" i="14"/>
  <c r="R303" i="14" s="1"/>
  <c r="A290" i="17"/>
  <c r="F305" i="14"/>
  <c r="R305" i="14" s="1"/>
  <c r="A292" i="17"/>
  <c r="F307" i="14"/>
  <c r="R307" i="14" s="1"/>
  <c r="A294" i="17"/>
  <c r="F309" i="14"/>
  <c r="R309" i="14" s="1"/>
  <c r="A296" i="17"/>
  <c r="F311" i="14"/>
  <c r="R311" i="14" s="1"/>
  <c r="A298" i="17"/>
  <c r="F313" i="14"/>
  <c r="R313" i="14" s="1"/>
  <c r="A300" i="17"/>
  <c r="F315" i="14"/>
  <c r="R315" i="14" s="1"/>
  <c r="A302" i="17"/>
  <c r="F317" i="14"/>
  <c r="R317" i="14" s="1"/>
  <c r="A304" i="17"/>
  <c r="F319" i="14"/>
  <c r="R319" i="14" s="1"/>
  <c r="A306" i="17"/>
  <c r="F321" i="14"/>
  <c r="R321" i="14" s="1"/>
  <c r="A308" i="17"/>
  <c r="F323" i="14"/>
  <c r="R323" i="14" s="1"/>
  <c r="A310" i="17"/>
  <c r="F325" i="14"/>
  <c r="R325" i="14" s="1"/>
  <c r="A312" i="17"/>
  <c r="F327" i="14"/>
  <c r="R327" i="14" s="1"/>
  <c r="A314" i="17"/>
  <c r="F329" i="14"/>
  <c r="R329" i="14" s="1"/>
  <c r="A316" i="17"/>
  <c r="F331" i="14"/>
  <c r="R331" i="14" s="1"/>
  <c r="A318" i="17"/>
  <c r="F333" i="14"/>
  <c r="R333" i="14" s="1"/>
  <c r="A320" i="17"/>
  <c r="F335" i="14"/>
  <c r="R335" i="14" s="1"/>
  <c r="A322" i="17"/>
  <c r="F337" i="14"/>
  <c r="R337" i="14" s="1"/>
  <c r="A324" i="17"/>
  <c r="F339" i="14"/>
  <c r="R339" i="14" s="1"/>
  <c r="A326" i="17"/>
  <c r="F341" i="14"/>
  <c r="R341" i="14" s="1"/>
  <c r="A328" i="17"/>
  <c r="F343" i="14"/>
  <c r="R343" i="14" s="1"/>
  <c r="A330" i="17"/>
  <c r="F345" i="14"/>
  <c r="R345" i="14" s="1"/>
  <c r="A332" i="17"/>
  <c r="F347" i="14"/>
  <c r="R347" i="14" s="1"/>
  <c r="A334" i="17"/>
  <c r="F349" i="14"/>
  <c r="R349" i="14" s="1"/>
  <c r="A336" i="17"/>
  <c r="F351" i="14"/>
  <c r="R351" i="14" s="1"/>
  <c r="A338" i="17"/>
  <c r="F353" i="14"/>
  <c r="R353" i="14" s="1"/>
  <c r="A340" i="17"/>
  <c r="F355" i="14"/>
  <c r="R355" i="14" s="1"/>
  <c r="A342" i="17"/>
  <c r="F357" i="14"/>
  <c r="R357" i="14" s="1"/>
  <c r="A344" i="17"/>
  <c r="F359" i="14"/>
  <c r="R359" i="14" s="1"/>
  <c r="A346" i="17"/>
  <c r="F361" i="14"/>
  <c r="R361" i="14" s="1"/>
  <c r="A348" i="17"/>
  <c r="F363" i="14"/>
  <c r="R363" i="14" s="1"/>
  <c r="A350" i="17"/>
  <c r="F365" i="14"/>
  <c r="R365" i="14" s="1"/>
  <c r="A352" i="17"/>
  <c r="F367" i="14"/>
  <c r="R367" i="14" s="1"/>
  <c r="A354" i="17"/>
  <c r="F369" i="14"/>
  <c r="R369" i="14" s="1"/>
  <c r="A356" i="17"/>
  <c r="F371" i="14"/>
  <c r="R371" i="14" s="1"/>
  <c r="A358" i="17"/>
  <c r="F373" i="14"/>
  <c r="R373" i="14" s="1"/>
  <c r="A360" i="17"/>
  <c r="F375" i="14"/>
  <c r="R375" i="14" s="1"/>
  <c r="A362" i="17"/>
  <c r="F377" i="14"/>
  <c r="R377" i="14" s="1"/>
  <c r="A364" i="17"/>
  <c r="F379" i="14"/>
  <c r="R379" i="14" s="1"/>
  <c r="A366" i="17"/>
  <c r="F381" i="14"/>
  <c r="R381" i="14" s="1"/>
  <c r="A368" i="17"/>
  <c r="F383" i="14"/>
  <c r="R383" i="14" s="1"/>
  <c r="A370" i="17"/>
  <c r="F385" i="14"/>
  <c r="R385" i="14" s="1"/>
  <c r="A372" i="17"/>
  <c r="F387" i="14"/>
  <c r="R387" i="14" s="1"/>
  <c r="A374" i="17"/>
  <c r="F389" i="14"/>
  <c r="R389" i="14" s="1"/>
  <c r="A376" i="17"/>
  <c r="F391" i="14"/>
  <c r="R391" i="14" s="1"/>
  <c r="A378" i="17"/>
  <c r="F393" i="14"/>
  <c r="R393" i="14" s="1"/>
  <c r="A380" i="17"/>
  <c r="F395" i="14"/>
  <c r="R395" i="14" s="1"/>
  <c r="A382" i="17"/>
  <c r="F397" i="14"/>
  <c r="R397" i="14" s="1"/>
  <c r="A384" i="17"/>
  <c r="F399" i="14"/>
  <c r="R399" i="14" s="1"/>
  <c r="A386" i="17"/>
  <c r="F401" i="14"/>
  <c r="R401" i="14" s="1"/>
  <c r="A388" i="17"/>
  <c r="F403" i="14"/>
  <c r="R403" i="14" s="1"/>
  <c r="A390" i="17"/>
  <c r="F405" i="14"/>
  <c r="R405" i="14" s="1"/>
  <c r="A392" i="17"/>
  <c r="F407" i="14"/>
  <c r="R407" i="14" s="1"/>
  <c r="A394" i="17"/>
  <c r="F409" i="14"/>
  <c r="R409" i="14" s="1"/>
  <c r="A396" i="17"/>
  <c r="F411" i="14"/>
  <c r="R411" i="14" s="1"/>
  <c r="A398" i="17"/>
  <c r="F413" i="14"/>
  <c r="R413" i="14" s="1"/>
  <c r="A400" i="17"/>
  <c r="F415" i="14"/>
  <c r="R415" i="14" s="1"/>
  <c r="A402" i="17"/>
  <c r="F417" i="14"/>
  <c r="R417" i="14" s="1"/>
  <c r="A404" i="17"/>
  <c r="F419" i="14"/>
  <c r="R419" i="14" s="1"/>
  <c r="A406" i="17"/>
  <c r="F421" i="14"/>
  <c r="R421" i="14" s="1"/>
  <c r="A408" i="17"/>
  <c r="F423" i="14"/>
  <c r="R423" i="14" s="1"/>
  <c r="A410" i="17"/>
  <c r="F425" i="14"/>
  <c r="R425" i="14" s="1"/>
  <c r="A412" i="17"/>
  <c r="F427" i="14"/>
  <c r="R427" i="14" s="1"/>
  <c r="A414" i="17"/>
  <c r="F429" i="14"/>
  <c r="R429" i="14" s="1"/>
  <c r="A416" i="17"/>
  <c r="F431" i="14"/>
  <c r="R431" i="14" s="1"/>
  <c r="A418" i="17"/>
  <c r="F433" i="14"/>
  <c r="R433" i="14" s="1"/>
  <c r="A420" i="17"/>
  <c r="F435" i="14"/>
  <c r="R435" i="14" s="1"/>
  <c r="A422" i="17"/>
  <c r="F437" i="14"/>
  <c r="R437" i="14" s="1"/>
  <c r="A424" i="17"/>
  <c r="F439" i="14"/>
  <c r="R439" i="14" s="1"/>
  <c r="A426" i="17"/>
  <c r="F441" i="14"/>
  <c r="R441" i="14" s="1"/>
  <c r="A428" i="17"/>
  <c r="F443" i="14"/>
  <c r="R443" i="14" s="1"/>
  <c r="A430" i="17"/>
  <c r="F445" i="14"/>
  <c r="R445" i="14" s="1"/>
  <c r="A432" i="17"/>
  <c r="F447" i="14"/>
  <c r="R447" i="14" s="1"/>
  <c r="A434" i="17"/>
  <c r="F449" i="14"/>
  <c r="R449" i="14" s="1"/>
  <c r="A436" i="17"/>
  <c r="F451" i="14"/>
  <c r="R451" i="14" s="1"/>
  <c r="A438" i="17"/>
  <c r="F453" i="14"/>
  <c r="R453" i="14" s="1"/>
  <c r="A440" i="17"/>
  <c r="F455" i="14"/>
  <c r="R455" i="14" s="1"/>
  <c r="A442" i="17"/>
  <c r="F457" i="14"/>
  <c r="R457" i="14" s="1"/>
  <c r="A444" i="17"/>
  <c r="F459" i="14"/>
  <c r="R459" i="14" s="1"/>
  <c r="A446" i="17"/>
  <c r="F461" i="14"/>
  <c r="R461" i="14" s="1"/>
  <c r="A448" i="17"/>
  <c r="F463" i="14"/>
  <c r="R463" i="14" s="1"/>
  <c r="A450" i="17"/>
  <c r="F465" i="14"/>
  <c r="R465" i="14" s="1"/>
  <c r="A452" i="17"/>
  <c r="F467" i="14"/>
  <c r="R467" i="14" s="1"/>
  <c r="A454" i="17"/>
  <c r="F469" i="14"/>
  <c r="R469" i="14" s="1"/>
  <c r="A456" i="17"/>
  <c r="F471" i="14"/>
  <c r="R471" i="14" s="1"/>
  <c r="A458" i="17"/>
  <c r="F473" i="14"/>
  <c r="R473" i="14" s="1"/>
  <c r="A460" i="17"/>
  <c r="F475" i="14"/>
  <c r="R475" i="14" s="1"/>
  <c r="A462" i="17"/>
  <c r="F477" i="14"/>
  <c r="R477" i="14" s="1"/>
  <c r="A464" i="17"/>
  <c r="F479" i="14"/>
  <c r="R479" i="14" s="1"/>
  <c r="A466" i="17"/>
  <c r="F481" i="14"/>
  <c r="R481" i="14" s="1"/>
  <c r="A468" i="17"/>
  <c r="F483" i="14"/>
  <c r="R483" i="14" s="1"/>
  <c r="A470" i="17"/>
  <c r="F485" i="14"/>
  <c r="R485" i="14" s="1"/>
  <c r="A472" i="17"/>
  <c r="F487" i="14"/>
  <c r="R487" i="14" s="1"/>
  <c r="A474" i="17"/>
  <c r="F489" i="14"/>
  <c r="R489" i="14" s="1"/>
  <c r="A476" i="17"/>
  <c r="F491" i="14"/>
  <c r="R491" i="14" s="1"/>
  <c r="A478" i="17"/>
  <c r="F493" i="14"/>
  <c r="R493" i="14" s="1"/>
  <c r="A480" i="17"/>
  <c r="F495" i="14"/>
  <c r="R495" i="14" s="1"/>
  <c r="A482" i="17"/>
  <c r="F497" i="14"/>
  <c r="R497" i="14" s="1"/>
  <c r="A484" i="17"/>
  <c r="F499" i="14"/>
  <c r="R499" i="14" s="1"/>
  <c r="A486" i="17"/>
  <c r="F501" i="14"/>
  <c r="R501" i="14" s="1"/>
  <c r="A488" i="17"/>
  <c r="F503" i="14"/>
  <c r="R503" i="14" s="1"/>
  <c r="A490" i="17"/>
  <c r="F505" i="14"/>
  <c r="R505" i="14" s="1"/>
  <c r="A492" i="17"/>
  <c r="F507" i="14"/>
  <c r="R507" i="14" s="1"/>
  <c r="A494" i="17"/>
  <c r="F509" i="14"/>
  <c r="R509" i="14" s="1"/>
  <c r="A496" i="17"/>
  <c r="F511" i="14"/>
  <c r="R511" i="14" s="1"/>
  <c r="A498" i="17"/>
  <c r="F513" i="14"/>
  <c r="R513" i="14" s="1"/>
  <c r="A500" i="17"/>
  <c r="F515" i="14"/>
  <c r="R515" i="14" s="1"/>
  <c r="A502" i="17"/>
  <c r="F517" i="14"/>
  <c r="R517" i="14" s="1"/>
  <c r="A504" i="17"/>
  <c r="F519" i="14"/>
  <c r="R519" i="14" s="1"/>
  <c r="A506" i="17"/>
  <c r="F521" i="14"/>
  <c r="R521" i="14" s="1"/>
  <c r="A508" i="17"/>
  <c r="F523" i="14"/>
  <c r="R523" i="14" s="1"/>
  <c r="A510" i="17"/>
  <c r="F525" i="14"/>
  <c r="R525" i="14" s="1"/>
  <c r="A512" i="17"/>
  <c r="F527" i="14"/>
  <c r="R527" i="14" s="1"/>
  <c r="A514" i="17"/>
  <c r="F529" i="14"/>
  <c r="R529" i="14" s="1"/>
  <c r="A516" i="17"/>
  <c r="F531" i="14"/>
  <c r="R531" i="14" s="1"/>
  <c r="A518" i="17"/>
  <c r="F533" i="14"/>
  <c r="R533" i="14" s="1"/>
  <c r="A520" i="17"/>
  <c r="F535" i="14"/>
  <c r="R535" i="14" s="1"/>
  <c r="A522" i="17"/>
  <c r="F537" i="14"/>
  <c r="R537" i="14" s="1"/>
  <c r="A524" i="17"/>
  <c r="F539" i="14"/>
  <c r="R539" i="14" s="1"/>
  <c r="A526" i="17"/>
  <c r="F541" i="14"/>
  <c r="R541" i="14" s="1"/>
  <c r="A528" i="17"/>
  <c r="F543" i="14"/>
  <c r="R543" i="14" s="1"/>
  <c r="A530" i="17"/>
  <c r="F545" i="14"/>
  <c r="R545" i="14" s="1"/>
  <c r="A532" i="17"/>
  <c r="F547" i="14"/>
  <c r="R547" i="14" s="1"/>
  <c r="A534" i="17"/>
  <c r="F549" i="14"/>
  <c r="R549" i="14" s="1"/>
  <c r="A536" i="17"/>
  <c r="F551" i="14"/>
  <c r="R551" i="14" s="1"/>
  <c r="A538" i="17"/>
  <c r="F553" i="14"/>
  <c r="R553" i="14" s="1"/>
  <c r="A540" i="17"/>
  <c r="F555" i="14"/>
  <c r="R555" i="14" s="1"/>
  <c r="A542" i="17"/>
  <c r="F557" i="14"/>
  <c r="R557" i="14" s="1"/>
  <c r="A544" i="17"/>
  <c r="F559" i="14"/>
  <c r="R559" i="14" s="1"/>
  <c r="A546" i="17"/>
  <c r="F561" i="14"/>
  <c r="R561" i="14" s="1"/>
  <c r="A548" i="17"/>
  <c r="F563" i="14"/>
  <c r="R563" i="14" s="1"/>
  <c r="A550" i="17"/>
  <c r="F565" i="14"/>
  <c r="R565" i="14" s="1"/>
  <c r="A552" i="17"/>
  <c r="F567" i="14"/>
  <c r="R567" i="14" s="1"/>
  <c r="A554" i="17"/>
  <c r="F569" i="14"/>
  <c r="R569" i="14" s="1"/>
  <c r="A556" i="17"/>
  <c r="F571" i="14"/>
  <c r="R571" i="14" s="1"/>
  <c r="A558" i="17"/>
  <c r="F573" i="14"/>
  <c r="R573" i="14" s="1"/>
  <c r="A560" i="17"/>
  <c r="F575" i="14"/>
  <c r="R575" i="14" s="1"/>
  <c r="A562" i="17"/>
  <c r="F577" i="14"/>
  <c r="R577" i="14" s="1"/>
  <c r="A564" i="17"/>
  <c r="F579" i="14"/>
  <c r="R579" i="14" s="1"/>
  <c r="A566" i="17"/>
  <c r="F581" i="14"/>
  <c r="R581" i="14" s="1"/>
  <c r="A568" i="17"/>
  <c r="F583" i="14"/>
  <c r="R583" i="14" s="1"/>
  <c r="A570" i="17"/>
  <c r="F585" i="14"/>
  <c r="R585" i="14" s="1"/>
  <c r="A572" i="17"/>
  <c r="F587" i="14"/>
  <c r="R587" i="14" s="1"/>
  <c r="A574" i="17"/>
  <c r="F589" i="14"/>
  <c r="R589" i="14" s="1"/>
  <c r="A576" i="17"/>
  <c r="F591" i="14"/>
  <c r="R591" i="14" s="1"/>
  <c r="A578" i="17"/>
  <c r="F593" i="14"/>
  <c r="R593" i="14" s="1"/>
  <c r="A580" i="17"/>
  <c r="F595" i="14"/>
  <c r="R595" i="14" s="1"/>
  <c r="A582" i="17"/>
  <c r="F597" i="14"/>
  <c r="R597" i="14" s="1"/>
  <c r="A584" i="17"/>
  <c r="F599" i="14"/>
  <c r="R599" i="14" s="1"/>
  <c r="A586" i="17"/>
  <c r="F601" i="14"/>
  <c r="R601" i="14" s="1"/>
  <c r="A588" i="17"/>
  <c r="F603" i="14"/>
  <c r="R603" i="14" s="1"/>
  <c r="A590" i="17"/>
  <c r="F605" i="14"/>
  <c r="R605" i="14" s="1"/>
  <c r="A592" i="17"/>
  <c r="F607" i="14"/>
  <c r="R607" i="14" s="1"/>
  <c r="A594" i="17"/>
  <c r="F609" i="14"/>
  <c r="R609" i="14" s="1"/>
  <c r="A596" i="17"/>
  <c r="F611" i="14"/>
  <c r="R611" i="14" s="1"/>
  <c r="A598" i="17"/>
  <c r="F613" i="14"/>
  <c r="R613" i="14" s="1"/>
  <c r="A600" i="17"/>
  <c r="F615" i="14"/>
  <c r="R615" i="14" s="1"/>
  <c r="A602" i="17"/>
  <c r="F617" i="14"/>
  <c r="R617" i="14" s="1"/>
  <c r="A604" i="17"/>
  <c r="F619" i="14"/>
  <c r="R619" i="14" s="1"/>
  <c r="A606" i="17"/>
  <c r="F621" i="14"/>
  <c r="R621" i="14" s="1"/>
  <c r="A608" i="17"/>
  <c r="F623" i="14"/>
  <c r="R623" i="14" s="1"/>
  <c r="A610" i="17"/>
  <c r="F625" i="14"/>
  <c r="R625" i="14" s="1"/>
  <c r="A612" i="17"/>
  <c r="F627" i="14"/>
  <c r="R627" i="14" s="1"/>
  <c r="A614" i="17"/>
  <c r="F629" i="14"/>
  <c r="R629" i="14" s="1"/>
  <c r="A616" i="17"/>
  <c r="F631" i="14"/>
  <c r="R631" i="14" s="1"/>
  <c r="A618" i="17"/>
  <c r="F633" i="14"/>
  <c r="R633" i="14" s="1"/>
  <c r="A620" i="17"/>
  <c r="F635" i="14"/>
  <c r="R635" i="14" s="1"/>
  <c r="A622" i="17"/>
  <c r="F637" i="14"/>
  <c r="R637" i="14" s="1"/>
  <c r="A624" i="17"/>
  <c r="F639" i="14"/>
  <c r="R639" i="14" s="1"/>
  <c r="A626" i="17"/>
  <c r="F641" i="14"/>
  <c r="R641" i="14" s="1"/>
  <c r="A628" i="17"/>
  <c r="F643" i="14"/>
  <c r="R643" i="14" s="1"/>
  <c r="A630" i="17"/>
  <c r="F645" i="14"/>
  <c r="R645" i="14" s="1"/>
  <c r="A632" i="17"/>
  <c r="F647" i="14"/>
  <c r="R647" i="14" s="1"/>
  <c r="A634" i="17"/>
  <c r="F649" i="14"/>
  <c r="R649" i="14" s="1"/>
  <c r="A636" i="17"/>
  <c r="F651" i="14"/>
  <c r="R651" i="14" s="1"/>
  <c r="A638" i="17"/>
  <c r="F653" i="14"/>
  <c r="R653" i="14" s="1"/>
  <c r="A640" i="17"/>
  <c r="F655" i="14"/>
  <c r="R655" i="14" s="1"/>
  <c r="A642" i="17"/>
  <c r="F657" i="14"/>
  <c r="R657" i="14" s="1"/>
  <c r="A644" i="17"/>
  <c r="F659" i="14"/>
  <c r="R659" i="14" s="1"/>
  <c r="A646" i="17"/>
  <c r="F661" i="14"/>
  <c r="R661" i="14" s="1"/>
  <c r="A648" i="17"/>
  <c r="F663" i="14"/>
  <c r="R663" i="14" s="1"/>
  <c r="A650" i="17"/>
  <c r="F665" i="14"/>
  <c r="R665" i="14" s="1"/>
  <c r="A652" i="17"/>
  <c r="F667" i="14"/>
  <c r="R667" i="14" s="1"/>
  <c r="A654" i="17"/>
  <c r="F669" i="14"/>
  <c r="R669" i="14" s="1"/>
  <c r="A656" i="17"/>
  <c r="F671" i="14"/>
  <c r="R671" i="14" s="1"/>
  <c r="A658" i="17"/>
  <c r="F673" i="14"/>
  <c r="R673" i="14" s="1"/>
  <c r="A660" i="17"/>
  <c r="F675" i="14"/>
  <c r="R675" i="14" s="1"/>
  <c r="A662" i="17"/>
  <c r="F677" i="14"/>
  <c r="R677" i="14" s="1"/>
  <c r="A664" i="17"/>
  <c r="F679" i="14"/>
  <c r="R679" i="14" s="1"/>
  <c r="A666" i="17"/>
  <c r="F681" i="14"/>
  <c r="R681" i="14" s="1"/>
  <c r="A668" i="17"/>
  <c r="F683" i="14"/>
  <c r="R683" i="14" s="1"/>
  <c r="A670" i="17"/>
  <c r="F685" i="14"/>
  <c r="R685" i="14" s="1"/>
  <c r="A672" i="17"/>
  <c r="F687" i="14"/>
  <c r="R687" i="14" s="1"/>
  <c r="A674" i="17"/>
  <c r="F689" i="14"/>
  <c r="R689" i="14" s="1"/>
  <c r="A676" i="17"/>
  <c r="F691" i="14"/>
  <c r="R691" i="14" s="1"/>
  <c r="A678" i="17"/>
  <c r="F693" i="14"/>
  <c r="R693" i="14" s="1"/>
  <c r="A680" i="17"/>
  <c r="F695" i="14"/>
  <c r="R695" i="14" s="1"/>
  <c r="A682" i="17"/>
  <c r="F697" i="14"/>
  <c r="R697" i="14" s="1"/>
  <c r="A684" i="17"/>
  <c r="F699" i="14"/>
  <c r="R699" i="14" s="1"/>
  <c r="A686" i="17"/>
  <c r="F701" i="14"/>
  <c r="R701" i="14" s="1"/>
  <c r="A688" i="17"/>
  <c r="F703" i="14"/>
  <c r="R703" i="14" s="1"/>
  <c r="A690" i="17"/>
  <c r="F705" i="14"/>
  <c r="R705" i="14" s="1"/>
  <c r="A692" i="17"/>
  <c r="F707" i="14"/>
  <c r="R707" i="14" s="1"/>
  <c r="A694" i="17"/>
  <c r="F709" i="14"/>
  <c r="R709" i="14" s="1"/>
  <c r="A696" i="17"/>
  <c r="F711" i="14"/>
  <c r="R711" i="14" s="1"/>
  <c r="A698" i="17"/>
  <c r="F713" i="14"/>
  <c r="R713" i="14" s="1"/>
  <c r="A700" i="17"/>
  <c r="F715" i="14"/>
  <c r="R715" i="14" s="1"/>
  <c r="A702" i="17"/>
  <c r="F717" i="14"/>
  <c r="R717" i="14" s="1"/>
  <c r="A704" i="17"/>
  <c r="F719" i="14"/>
  <c r="R719" i="14" s="1"/>
  <c r="A706" i="17"/>
  <c r="F721" i="14"/>
  <c r="R721" i="14" s="1"/>
  <c r="A708" i="17"/>
  <c r="F723" i="14"/>
  <c r="R723" i="14" s="1"/>
  <c r="A710" i="17"/>
  <c r="F725" i="14"/>
  <c r="R725" i="14" s="1"/>
  <c r="A712" i="17"/>
  <c r="F727" i="14"/>
  <c r="R727" i="14" s="1"/>
  <c r="A714" i="17"/>
  <c r="F729" i="14"/>
  <c r="R729" i="14" s="1"/>
  <c r="A716" i="17"/>
  <c r="F731" i="14"/>
  <c r="R731" i="14" s="1"/>
  <c r="A718" i="17"/>
  <c r="F733" i="14"/>
  <c r="R733" i="14" s="1"/>
  <c r="A720" i="17"/>
  <c r="F735" i="14"/>
  <c r="R735" i="14" s="1"/>
  <c r="A722" i="17"/>
  <c r="F737" i="14"/>
  <c r="R737" i="14" s="1"/>
  <c r="A724" i="17"/>
  <c r="F739" i="14"/>
  <c r="R739" i="14" s="1"/>
  <c r="A726" i="17"/>
  <c r="F741" i="14"/>
  <c r="R741" i="14" s="1"/>
  <c r="A728" i="17"/>
  <c r="F743" i="14"/>
  <c r="R743" i="14" s="1"/>
  <c r="A730" i="17"/>
  <c r="F745" i="14"/>
  <c r="R745" i="14" s="1"/>
  <c r="A732" i="17"/>
  <c r="F747" i="14"/>
  <c r="R747" i="14" s="1"/>
  <c r="A734" i="17"/>
  <c r="F749" i="14"/>
  <c r="R749" i="14" s="1"/>
  <c r="A736" i="17"/>
  <c r="F751" i="14"/>
  <c r="R751" i="14" s="1"/>
  <c r="A738" i="17"/>
  <c r="F753" i="14"/>
  <c r="R753" i="14" s="1"/>
  <c r="A740" i="17"/>
  <c r="F755" i="14"/>
  <c r="R755" i="14" s="1"/>
  <c r="A742" i="17"/>
  <c r="F757" i="14"/>
  <c r="R757" i="14" s="1"/>
  <c r="A744" i="17"/>
  <c r="F759" i="14"/>
  <c r="R759" i="14" s="1"/>
  <c r="A746" i="17"/>
  <c r="F761" i="14"/>
  <c r="R761" i="14" s="1"/>
  <c r="A748" i="17"/>
  <c r="F763" i="14"/>
  <c r="R763" i="14" s="1"/>
  <c r="A750" i="17"/>
  <c r="F765" i="14"/>
  <c r="R765" i="14" s="1"/>
  <c r="A752" i="17"/>
  <c r="F767" i="14"/>
  <c r="R767" i="14" s="1"/>
  <c r="A754" i="17"/>
  <c r="F769" i="14"/>
  <c r="R769" i="14" s="1"/>
  <c r="A756" i="17"/>
  <c r="F771" i="14"/>
  <c r="R771" i="14" s="1"/>
  <c r="A758" i="17"/>
  <c r="F773" i="14"/>
  <c r="R773" i="14" s="1"/>
  <c r="A760" i="17"/>
  <c r="F775" i="14"/>
  <c r="R775" i="14" s="1"/>
  <c r="A762" i="17"/>
  <c r="F777" i="14"/>
  <c r="R777" i="14" s="1"/>
  <c r="A764" i="17"/>
  <c r="F779" i="14"/>
  <c r="R779" i="14" s="1"/>
  <c r="A766" i="17"/>
  <c r="F781" i="14"/>
  <c r="R781" i="14" s="1"/>
  <c r="A768" i="17"/>
  <c r="F783" i="14"/>
  <c r="R783" i="14" s="1"/>
  <c r="A770" i="17"/>
  <c r="F785" i="14"/>
  <c r="R785" i="14" s="1"/>
  <c r="A772" i="17"/>
  <c r="F787" i="14"/>
  <c r="R787" i="14" s="1"/>
  <c r="A774" i="17"/>
  <c r="F789" i="14"/>
  <c r="R789" i="14" s="1"/>
  <c r="A776" i="17"/>
  <c r="F791" i="14"/>
  <c r="R791" i="14" s="1"/>
  <c r="A778" i="17"/>
  <c r="F793" i="14"/>
  <c r="R793" i="14" s="1"/>
  <c r="A780" i="17"/>
  <c r="F795" i="14"/>
  <c r="R795" i="14" s="1"/>
  <c r="A782" i="17"/>
  <c r="F797" i="14"/>
  <c r="R797" i="14" s="1"/>
  <c r="A784" i="17"/>
  <c r="F799" i="14"/>
  <c r="R799" i="14" s="1"/>
  <c r="A786" i="17"/>
  <c r="F801" i="14"/>
  <c r="R801" i="14" s="1"/>
  <c r="A788" i="17"/>
  <c r="F803" i="14"/>
  <c r="R803" i="14" s="1"/>
  <c r="A790" i="17"/>
  <c r="F805" i="14"/>
  <c r="R805" i="14" s="1"/>
  <c r="A792" i="17"/>
  <c r="F807" i="14"/>
  <c r="R807" i="14" s="1"/>
  <c r="A794" i="17"/>
  <c r="F809" i="14"/>
  <c r="R809" i="14" s="1"/>
  <c r="A796" i="17"/>
  <c r="F811" i="14"/>
  <c r="R811" i="14" s="1"/>
  <c r="A798" i="17"/>
  <c r="F813" i="14"/>
  <c r="R813" i="14" s="1"/>
  <c r="A800" i="17"/>
  <c r="F815" i="14"/>
  <c r="R815" i="14" s="1"/>
  <c r="A802" i="17"/>
  <c r="F817" i="14"/>
  <c r="R817" i="14" s="1"/>
  <c r="A804" i="17"/>
  <c r="F819" i="14"/>
  <c r="R819" i="14" s="1"/>
  <c r="A806" i="17"/>
  <c r="F821" i="14"/>
  <c r="R821" i="14" s="1"/>
  <c r="A808" i="17"/>
  <c r="F823" i="14"/>
  <c r="R823" i="14" s="1"/>
  <c r="A810" i="17"/>
  <c r="F825" i="14"/>
  <c r="R825" i="14" s="1"/>
  <c r="A812" i="17"/>
  <c r="F827" i="14"/>
  <c r="R827" i="14" s="1"/>
  <c r="A814" i="17"/>
  <c r="F829" i="14"/>
  <c r="R829" i="14" s="1"/>
  <c r="A816" i="17"/>
  <c r="F831" i="14"/>
  <c r="R831" i="14" s="1"/>
  <c r="A818" i="17"/>
  <c r="F833" i="14"/>
  <c r="R833" i="14" s="1"/>
  <c r="A820" i="17"/>
  <c r="F835" i="14"/>
  <c r="R835" i="14" s="1"/>
  <c r="A822" i="17"/>
  <c r="F837" i="14"/>
  <c r="R837" i="14" s="1"/>
  <c r="A824" i="17"/>
  <c r="F839" i="14"/>
  <c r="R839" i="14" s="1"/>
  <c r="A826" i="17"/>
  <c r="F841" i="14"/>
  <c r="R841" i="14" s="1"/>
  <c r="A828" i="17"/>
  <c r="F843" i="14"/>
  <c r="R843" i="14" s="1"/>
  <c r="A830" i="17"/>
  <c r="F845" i="14"/>
  <c r="R845" i="14" s="1"/>
  <c r="A832" i="17"/>
  <c r="F847" i="14"/>
  <c r="R847" i="14" s="1"/>
  <c r="A834" i="17"/>
  <c r="F849" i="14"/>
  <c r="R849" i="14" s="1"/>
  <c r="A836" i="17"/>
  <c r="F851" i="14"/>
  <c r="R851" i="14" s="1"/>
  <c r="A838" i="17"/>
  <c r="F853" i="14"/>
  <c r="R853" i="14" s="1"/>
  <c r="A840" i="17"/>
  <c r="F855" i="14"/>
  <c r="R855" i="14" s="1"/>
  <c r="A842" i="17"/>
  <c r="F857" i="14"/>
  <c r="R857" i="14" s="1"/>
  <c r="A844" i="17"/>
  <c r="F859" i="14"/>
  <c r="R859" i="14" s="1"/>
  <c r="A846" i="17"/>
  <c r="F861" i="14"/>
  <c r="R861" i="14" s="1"/>
  <c r="A848" i="17"/>
  <c r="F863" i="14"/>
  <c r="R863" i="14" s="1"/>
  <c r="A850" i="17"/>
  <c r="F865" i="14"/>
  <c r="R865" i="14" s="1"/>
  <c r="A852" i="17"/>
  <c r="F867" i="14"/>
  <c r="R867" i="14" s="1"/>
  <c r="A854" i="17"/>
  <c r="F869" i="14"/>
  <c r="R869" i="14" s="1"/>
  <c r="A856" i="17"/>
  <c r="F871" i="14"/>
  <c r="R871" i="14" s="1"/>
  <c r="A858" i="17"/>
  <c r="F873" i="14"/>
  <c r="R873" i="14" s="1"/>
  <c r="A860" i="17"/>
  <c r="F875" i="14"/>
  <c r="R875" i="14" s="1"/>
  <c r="A862" i="17"/>
  <c r="F877" i="14"/>
  <c r="R877" i="14" s="1"/>
  <c r="A864" i="17"/>
  <c r="F879" i="14"/>
  <c r="R879" i="14" s="1"/>
  <c r="A866" i="17"/>
  <c r="F881" i="14"/>
  <c r="R881" i="14" s="1"/>
  <c r="A868" i="17"/>
  <c r="F883" i="14"/>
  <c r="R883" i="14" s="1"/>
  <c r="A870" i="17"/>
  <c r="F885" i="14"/>
  <c r="R885" i="14" s="1"/>
  <c r="A872" i="17"/>
  <c r="F887" i="14"/>
  <c r="R887" i="14" s="1"/>
  <c r="A874" i="17"/>
  <c r="F889" i="14"/>
  <c r="R889" i="14" s="1"/>
  <c r="A876" i="17"/>
  <c r="F891" i="14"/>
  <c r="R891" i="14" s="1"/>
  <c r="A878" i="17"/>
  <c r="F893" i="14"/>
  <c r="R893" i="14" s="1"/>
  <c r="A880" i="17"/>
  <c r="F895" i="14"/>
  <c r="R895" i="14" s="1"/>
  <c r="A882" i="17"/>
  <c r="F897" i="14"/>
  <c r="R897" i="14" s="1"/>
  <c r="A884" i="17"/>
  <c r="F899" i="14"/>
  <c r="R899" i="14" s="1"/>
  <c r="A886" i="17"/>
  <c r="F901" i="14"/>
  <c r="R901" i="14" s="1"/>
  <c r="A888" i="17"/>
  <c r="F903" i="14"/>
  <c r="R903" i="14" s="1"/>
  <c r="A890" i="17"/>
  <c r="F905" i="14"/>
  <c r="R905" i="14" s="1"/>
  <c r="A892" i="17"/>
  <c r="F907" i="14"/>
  <c r="R907" i="14" s="1"/>
  <c r="A894" i="17"/>
  <c r="F909" i="14"/>
  <c r="R909" i="14" s="1"/>
  <c r="A896" i="17"/>
  <c r="F911" i="14"/>
  <c r="R911" i="14" s="1"/>
  <c r="A898" i="17"/>
  <c r="F913" i="14"/>
  <c r="R913" i="14" s="1"/>
  <c r="A900" i="17"/>
  <c r="F915" i="14"/>
  <c r="R915" i="14" s="1"/>
  <c r="A902" i="17"/>
  <c r="F917" i="14"/>
  <c r="R917" i="14" s="1"/>
  <c r="A904" i="17"/>
  <c r="F919" i="14"/>
  <c r="R919" i="14" s="1"/>
  <c r="A906" i="17"/>
  <c r="F921" i="14"/>
  <c r="R921" i="14" s="1"/>
  <c r="A908" i="17"/>
  <c r="F923" i="14"/>
  <c r="R923" i="14" s="1"/>
  <c r="A910" i="17"/>
  <c r="F925" i="14"/>
  <c r="R925" i="14" s="1"/>
  <c r="A912" i="17"/>
  <c r="F927" i="14"/>
  <c r="R927" i="14" s="1"/>
  <c r="A914" i="17"/>
  <c r="F929" i="14"/>
  <c r="R929" i="14" s="1"/>
  <c r="A916" i="17"/>
  <c r="F931" i="14"/>
  <c r="R931" i="14" s="1"/>
  <c r="A918" i="17"/>
  <c r="F933" i="14"/>
  <c r="R933" i="14" s="1"/>
  <c r="A920" i="17"/>
  <c r="F935" i="14"/>
  <c r="R935" i="14" s="1"/>
  <c r="A922" i="17"/>
  <c r="F937" i="14"/>
  <c r="R937" i="14" s="1"/>
  <c r="A924" i="17"/>
  <c r="F939" i="14"/>
  <c r="R939" i="14" s="1"/>
  <c r="A926" i="17"/>
  <c r="F941" i="14"/>
  <c r="R941" i="14" s="1"/>
  <c r="A928" i="17"/>
  <c r="F943" i="14"/>
  <c r="R943" i="14" s="1"/>
  <c r="A930" i="17"/>
  <c r="F945" i="14"/>
  <c r="R945" i="14" s="1"/>
  <c r="A932" i="17"/>
  <c r="F947" i="14"/>
  <c r="R947" i="14" s="1"/>
  <c r="A934" i="17"/>
  <c r="F949" i="14"/>
  <c r="R949" i="14" s="1"/>
  <c r="A936" i="17"/>
  <c r="F951" i="14"/>
  <c r="R951" i="14" s="1"/>
  <c r="A938" i="17"/>
  <c r="F953" i="14"/>
  <c r="R953" i="14" s="1"/>
  <c r="A940" i="17"/>
  <c r="F955" i="14"/>
  <c r="R955" i="14" s="1"/>
  <c r="A942" i="17"/>
  <c r="F957" i="14"/>
  <c r="R957" i="14" s="1"/>
  <c r="A944" i="17"/>
  <c r="F959" i="14"/>
  <c r="R959" i="14" s="1"/>
  <c r="A946" i="17"/>
  <c r="F961" i="14"/>
  <c r="R961" i="14" s="1"/>
  <c r="A948" i="17"/>
  <c r="F963" i="14"/>
  <c r="R963" i="14" s="1"/>
  <c r="A950" i="17"/>
  <c r="F965" i="14"/>
  <c r="R965" i="14" s="1"/>
  <c r="A952" i="17"/>
  <c r="F967" i="14"/>
  <c r="R967" i="14" s="1"/>
  <c r="A954" i="17"/>
  <c r="F969" i="14"/>
  <c r="R969" i="14" s="1"/>
  <c r="A956" i="17"/>
  <c r="F971" i="14"/>
  <c r="R971" i="14" s="1"/>
  <c r="A958" i="17"/>
  <c r="F973" i="14"/>
  <c r="R973" i="14" s="1"/>
  <c r="A960" i="17"/>
  <c r="F975" i="14"/>
  <c r="R975" i="14" s="1"/>
  <c r="A962" i="17"/>
  <c r="F977" i="14"/>
  <c r="R977" i="14" s="1"/>
  <c r="A964" i="17"/>
  <c r="F979" i="14"/>
  <c r="R979" i="14" s="1"/>
  <c r="A966" i="17"/>
  <c r="F981" i="14"/>
  <c r="R981" i="14" s="1"/>
  <c r="A968" i="17"/>
  <c r="F983" i="14"/>
  <c r="R983" i="14" s="1"/>
  <c r="A970" i="17"/>
  <c r="F985" i="14"/>
  <c r="R985" i="14" s="1"/>
  <c r="A972" i="17"/>
  <c r="F987" i="14"/>
  <c r="R987" i="14" s="1"/>
  <c r="A974" i="17"/>
  <c r="F989" i="14"/>
  <c r="R989" i="14" s="1"/>
  <c r="A976" i="17"/>
  <c r="F991" i="14"/>
  <c r="R991" i="14" s="1"/>
  <c r="A978" i="17"/>
  <c r="F993" i="14"/>
  <c r="R993" i="14" s="1"/>
  <c r="A980" i="17"/>
  <c r="F995" i="14"/>
  <c r="R995" i="14" s="1"/>
  <c r="A982" i="17"/>
  <c r="F997" i="14"/>
  <c r="R997" i="14" s="1"/>
  <c r="A984" i="17"/>
  <c r="F999" i="14"/>
  <c r="R999" i="14" s="1"/>
  <c r="A986" i="17"/>
  <c r="F1001" i="14"/>
  <c r="R1001" i="14" s="1"/>
  <c r="A988" i="17"/>
  <c r="F1003" i="14"/>
  <c r="R1003" i="14" s="1"/>
  <c r="A990" i="17"/>
  <c r="F1005" i="14"/>
  <c r="R1005" i="14" s="1"/>
  <c r="A992" i="17"/>
  <c r="F1007" i="14"/>
  <c r="R1007" i="14" s="1"/>
  <c r="A994" i="17"/>
  <c r="F1009" i="14"/>
  <c r="R1009" i="14" s="1"/>
  <c r="A996" i="17"/>
  <c r="F1011" i="14"/>
  <c r="R1011" i="14" s="1"/>
  <c r="A998" i="17"/>
  <c r="F1013" i="14"/>
  <c r="R1013" i="14" s="1"/>
  <c r="A1000" i="17"/>
  <c r="F1015" i="14"/>
  <c r="R1015" i="14" s="1"/>
  <c r="A1002" i="17"/>
  <c r="F1017" i="14"/>
  <c r="R1017" i="14" s="1"/>
  <c r="A1004" i="17"/>
  <c r="F1019" i="14"/>
  <c r="R1019" i="14" s="1"/>
  <c r="A1006" i="17"/>
  <c r="F1021" i="14"/>
  <c r="R1021" i="14" s="1"/>
  <c r="A1008" i="17"/>
  <c r="F1023" i="14"/>
  <c r="R1023" i="14" s="1"/>
  <c r="A1010" i="17"/>
  <c r="F1025" i="14"/>
  <c r="R1025" i="14" s="1"/>
  <c r="A1012" i="17"/>
  <c r="F1027" i="14"/>
  <c r="R1027" i="14" s="1"/>
  <c r="A1014" i="17"/>
  <c r="F1029" i="14"/>
  <c r="R1029" i="14" s="1"/>
  <c r="A1016" i="17"/>
  <c r="F1031" i="14"/>
  <c r="R1031" i="14" s="1"/>
  <c r="A1018" i="17"/>
  <c r="F1033" i="14"/>
  <c r="R1033" i="14" s="1"/>
  <c r="A1020" i="17"/>
  <c r="F1035" i="14"/>
  <c r="R1035" i="14" s="1"/>
  <c r="A1022" i="17"/>
  <c r="F1037" i="14"/>
  <c r="R1037" i="14" s="1"/>
  <c r="A1024" i="17"/>
  <c r="F1039" i="14"/>
  <c r="R1039" i="14" s="1"/>
  <c r="A1026" i="17"/>
  <c r="F1041" i="14"/>
  <c r="R1041" i="14" s="1"/>
  <c r="A1028" i="17"/>
  <c r="F1043" i="14"/>
  <c r="R1043" i="14" s="1"/>
  <c r="A1030" i="17"/>
  <c r="F1045" i="14"/>
  <c r="R1045" i="14" s="1"/>
  <c r="A1032" i="17"/>
  <c r="F1047" i="14"/>
  <c r="R1047" i="14" s="1"/>
  <c r="A1034" i="17"/>
  <c r="F1049" i="14"/>
  <c r="R1049" i="14" s="1"/>
  <c r="A1036" i="17"/>
  <c r="F1051" i="14"/>
  <c r="R1051" i="14" s="1"/>
  <c r="A1038" i="17"/>
  <c r="F1053" i="14"/>
  <c r="R1053" i="14" s="1"/>
  <c r="A1040" i="17"/>
  <c r="F1055" i="14"/>
  <c r="R1055" i="14" s="1"/>
  <c r="A1042" i="17"/>
  <c r="F1057" i="14"/>
  <c r="R1057" i="14" s="1"/>
  <c r="A1044" i="17"/>
  <c r="F1059" i="14"/>
  <c r="R1059" i="14" s="1"/>
  <c r="A1046" i="17"/>
  <c r="F1061" i="14"/>
  <c r="R1061" i="14" s="1"/>
  <c r="A1048" i="17"/>
  <c r="F1063" i="14"/>
  <c r="R1063" i="14" s="1"/>
  <c r="A1050" i="17"/>
  <c r="F1065" i="14"/>
  <c r="R1065" i="14" s="1"/>
  <c r="A1052" i="17"/>
  <c r="F1067" i="14"/>
  <c r="R1067" i="14" s="1"/>
  <c r="A1054" i="17"/>
  <c r="F1069" i="14"/>
  <c r="R1069" i="14" s="1"/>
  <c r="A1056" i="17"/>
  <c r="A5" i="17"/>
  <c r="F20" i="14"/>
  <c r="R20" i="14" s="1"/>
  <c r="A7" i="17"/>
  <c r="F22" i="14"/>
  <c r="R22" i="14" s="1"/>
  <c r="A9" i="17"/>
  <c r="F24" i="14"/>
  <c r="R24" i="14" s="1"/>
  <c r="A11" i="17"/>
  <c r="F26" i="14"/>
  <c r="R26" i="14" s="1"/>
  <c r="A13" i="17"/>
  <c r="F28" i="14"/>
  <c r="R28" i="14" s="1"/>
  <c r="A15" i="17"/>
  <c r="F30" i="14"/>
  <c r="R30" i="14" s="1"/>
  <c r="A17" i="17"/>
  <c r="F32" i="14"/>
  <c r="R32" i="14" s="1"/>
  <c r="A19" i="17"/>
  <c r="F34" i="14"/>
  <c r="R34" i="14" s="1"/>
  <c r="A21" i="17"/>
  <c r="F36" i="14"/>
  <c r="R36" i="14" s="1"/>
  <c r="A23" i="17"/>
  <c r="F38" i="14"/>
  <c r="R38" i="14" s="1"/>
  <c r="A25" i="17"/>
  <c r="F40" i="14"/>
  <c r="R40" i="14" s="1"/>
  <c r="A27" i="17"/>
  <c r="F42" i="14"/>
  <c r="R42" i="14" s="1"/>
  <c r="A29" i="17"/>
  <c r="F44" i="14"/>
  <c r="R44" i="14" s="1"/>
  <c r="A31" i="17"/>
  <c r="F46" i="14"/>
  <c r="R46" i="14" s="1"/>
  <c r="A33" i="17"/>
  <c r="F48" i="14"/>
  <c r="R48" i="14" s="1"/>
  <c r="A35" i="17"/>
  <c r="F50" i="14"/>
  <c r="R50" i="14" s="1"/>
  <c r="A37" i="17"/>
  <c r="F52" i="14"/>
  <c r="R52" i="14" s="1"/>
  <c r="A39" i="17"/>
  <c r="F54" i="14"/>
  <c r="R54" i="14" s="1"/>
  <c r="A41" i="17"/>
  <c r="F56" i="14"/>
  <c r="R56" i="14" s="1"/>
  <c r="A43" i="17"/>
  <c r="F58" i="14"/>
  <c r="R58" i="14" s="1"/>
  <c r="A45" i="17"/>
  <c r="F60" i="14"/>
  <c r="R60" i="14" s="1"/>
  <c r="A47" i="17"/>
  <c r="F62" i="14"/>
  <c r="R62" i="14" s="1"/>
  <c r="A49" i="17"/>
  <c r="F64" i="14"/>
  <c r="R64" i="14" s="1"/>
  <c r="A51" i="17"/>
  <c r="F66" i="14"/>
  <c r="R66" i="14" s="1"/>
  <c r="A53" i="17"/>
  <c r="F68" i="14"/>
  <c r="R68" i="14" s="1"/>
  <c r="A55" i="17"/>
  <c r="F70" i="14"/>
  <c r="R70" i="14" s="1"/>
  <c r="A57" i="17"/>
  <c r="F72" i="14"/>
  <c r="R72" i="14" s="1"/>
  <c r="A59" i="17"/>
  <c r="F74" i="14"/>
  <c r="R74" i="14" s="1"/>
  <c r="A61" i="17"/>
  <c r="F76" i="14"/>
  <c r="R76" i="14" s="1"/>
  <c r="A63" i="17"/>
  <c r="F78" i="14"/>
  <c r="R78" i="14" s="1"/>
  <c r="A65" i="17"/>
  <c r="F80" i="14"/>
  <c r="R80" i="14" s="1"/>
  <c r="A67" i="17"/>
  <c r="F82" i="14"/>
  <c r="R82" i="14" s="1"/>
  <c r="A69" i="17"/>
  <c r="F84" i="14"/>
  <c r="R84" i="14" s="1"/>
  <c r="A71" i="17"/>
  <c r="F86" i="14"/>
  <c r="R86" i="14" s="1"/>
  <c r="A73" i="17"/>
  <c r="F88" i="14"/>
  <c r="R88" i="14" s="1"/>
  <c r="A75" i="17"/>
  <c r="F90" i="14"/>
  <c r="R90" i="14" s="1"/>
  <c r="A77" i="17"/>
  <c r="F92" i="14"/>
  <c r="R92" i="14" s="1"/>
  <c r="A79" i="17"/>
  <c r="F94" i="14"/>
  <c r="R94" i="14" s="1"/>
  <c r="A81" i="17"/>
  <c r="F96" i="14"/>
  <c r="R96" i="14" s="1"/>
  <c r="A83" i="17"/>
  <c r="F98" i="14"/>
  <c r="R98" i="14" s="1"/>
  <c r="A85" i="17"/>
  <c r="F100" i="14"/>
  <c r="R100" i="14" s="1"/>
  <c r="A87" i="17"/>
  <c r="F102" i="14"/>
  <c r="R102" i="14" s="1"/>
  <c r="A89" i="17"/>
  <c r="F104" i="14"/>
  <c r="R104" i="14" s="1"/>
  <c r="A91" i="17"/>
  <c r="F106" i="14"/>
  <c r="R106" i="14" s="1"/>
  <c r="A93" i="17"/>
  <c r="F108" i="14"/>
  <c r="R108" i="14" s="1"/>
  <c r="A95" i="17"/>
  <c r="F110" i="14"/>
  <c r="R110" i="14" s="1"/>
  <c r="A97" i="17"/>
  <c r="F112" i="14"/>
  <c r="R112" i="14" s="1"/>
  <c r="A99" i="17"/>
  <c r="F114" i="14"/>
  <c r="R114" i="14" s="1"/>
  <c r="A101" i="17"/>
  <c r="F116" i="14"/>
  <c r="R116" i="14" s="1"/>
  <c r="A103" i="17"/>
  <c r="F118" i="14"/>
  <c r="R118" i="14" s="1"/>
  <c r="A105" i="17"/>
  <c r="F120" i="14"/>
  <c r="R120" i="14" s="1"/>
  <c r="A107" i="17"/>
  <c r="F122" i="14"/>
  <c r="R122" i="14" s="1"/>
  <c r="A109" i="17"/>
  <c r="F124" i="14"/>
  <c r="R124" i="14" s="1"/>
  <c r="A111" i="17"/>
  <c r="F126" i="14"/>
  <c r="R126" i="14" s="1"/>
  <c r="A113" i="17"/>
  <c r="F128" i="14"/>
  <c r="R128" i="14" s="1"/>
  <c r="A115" i="17"/>
  <c r="F130" i="14"/>
  <c r="R130" i="14" s="1"/>
  <c r="A117" i="17"/>
  <c r="F132" i="14"/>
  <c r="R132" i="14" s="1"/>
  <c r="A119" i="17"/>
  <c r="F134" i="14"/>
  <c r="R134" i="14" s="1"/>
  <c r="A121" i="17"/>
  <c r="F136" i="14"/>
  <c r="R136" i="14" s="1"/>
  <c r="A123" i="17"/>
  <c r="F138" i="14"/>
  <c r="R138" i="14" s="1"/>
  <c r="A125" i="17"/>
  <c r="F140" i="14"/>
  <c r="R140" i="14" s="1"/>
  <c r="A127" i="17"/>
  <c r="F142" i="14"/>
  <c r="R142" i="14" s="1"/>
  <c r="A129" i="17"/>
  <c r="F144" i="14"/>
  <c r="R144" i="14" s="1"/>
  <c r="A131" i="17"/>
  <c r="F146" i="14"/>
  <c r="R146" i="14" s="1"/>
  <c r="A133" i="17"/>
  <c r="F148" i="14"/>
  <c r="R148" i="14" s="1"/>
  <c r="A135" i="17"/>
  <c r="F150" i="14"/>
  <c r="R150" i="14" s="1"/>
  <c r="A137" i="17"/>
  <c r="F152" i="14"/>
  <c r="R152" i="14" s="1"/>
  <c r="A139" i="17"/>
  <c r="F154" i="14"/>
  <c r="R154" i="14" s="1"/>
  <c r="A141" i="17"/>
  <c r="F156" i="14"/>
  <c r="R156" i="14" s="1"/>
  <c r="A143" i="17"/>
  <c r="F158" i="14"/>
  <c r="R158" i="14" s="1"/>
  <c r="A145" i="17"/>
  <c r="F160" i="14"/>
  <c r="R160" i="14" s="1"/>
  <c r="A147" i="17"/>
  <c r="F162" i="14"/>
  <c r="R162" i="14" s="1"/>
  <c r="A149" i="17"/>
  <c r="F164" i="14"/>
  <c r="R164" i="14" s="1"/>
  <c r="A151" i="17"/>
  <c r="F166" i="14"/>
  <c r="R166" i="14" s="1"/>
  <c r="A153" i="17"/>
  <c r="F168" i="14"/>
  <c r="R168" i="14" s="1"/>
  <c r="A155" i="17"/>
  <c r="F170" i="14"/>
  <c r="R170" i="14" s="1"/>
  <c r="A157" i="17"/>
  <c r="F172" i="14"/>
  <c r="R172" i="14" s="1"/>
  <c r="A159" i="17"/>
  <c r="F174" i="14"/>
  <c r="R174" i="14" s="1"/>
  <c r="A161" i="17"/>
  <c r="F176" i="14"/>
  <c r="R176" i="14" s="1"/>
  <c r="A163" i="17"/>
  <c r="F178" i="14"/>
  <c r="R178" i="14" s="1"/>
  <c r="A165" i="17"/>
  <c r="F180" i="14"/>
  <c r="R180" i="14" s="1"/>
  <c r="A167" i="17"/>
  <c r="F182" i="14"/>
  <c r="R182" i="14" s="1"/>
  <c r="A169" i="17"/>
  <c r="F184" i="14"/>
  <c r="R184" i="14" s="1"/>
  <c r="A171" i="17"/>
  <c r="F186" i="14"/>
  <c r="R186" i="14" s="1"/>
  <c r="A173" i="17"/>
  <c r="F188" i="14"/>
  <c r="R188" i="14" s="1"/>
  <c r="A175" i="17"/>
  <c r="F190" i="14"/>
  <c r="R190" i="14" s="1"/>
  <c r="A177" i="17"/>
  <c r="F192" i="14"/>
  <c r="R192" i="14" s="1"/>
  <c r="A179" i="17"/>
  <c r="F194" i="14"/>
  <c r="R194" i="14" s="1"/>
  <c r="A181" i="17"/>
  <c r="F196" i="14"/>
  <c r="R196" i="14" s="1"/>
  <c r="A183" i="17"/>
  <c r="F198" i="14"/>
  <c r="R198" i="14" s="1"/>
  <c r="A185" i="17"/>
  <c r="F200" i="14"/>
  <c r="R200" i="14" s="1"/>
  <c r="A187" i="17"/>
  <c r="F202" i="14"/>
  <c r="R202" i="14" s="1"/>
  <c r="A189" i="17"/>
  <c r="F204" i="14"/>
  <c r="R204" i="14" s="1"/>
  <c r="A191" i="17"/>
  <c r="F206" i="14"/>
  <c r="R206" i="14" s="1"/>
  <c r="A193" i="17"/>
  <c r="F208" i="14"/>
  <c r="R208" i="14" s="1"/>
  <c r="A195" i="17"/>
  <c r="F210" i="14"/>
  <c r="R210" i="14" s="1"/>
  <c r="A197" i="17"/>
  <c r="F212" i="14"/>
  <c r="R212" i="14" s="1"/>
  <c r="A199" i="17"/>
  <c r="F214" i="14"/>
  <c r="R214" i="14" s="1"/>
  <c r="A201" i="17"/>
  <c r="F216" i="14"/>
  <c r="R216" i="14" s="1"/>
  <c r="A203" i="17"/>
  <c r="F218" i="14"/>
  <c r="R218" i="14" s="1"/>
  <c r="A205" i="17"/>
  <c r="F220" i="14"/>
  <c r="R220" i="14" s="1"/>
  <c r="A207" i="17"/>
  <c r="F222" i="14"/>
  <c r="R222" i="14" s="1"/>
  <c r="A209" i="17"/>
  <c r="F224" i="14"/>
  <c r="R224" i="14" s="1"/>
  <c r="A211" i="17"/>
  <c r="F226" i="14"/>
  <c r="R226" i="14" s="1"/>
  <c r="A213" i="17"/>
  <c r="F228" i="14"/>
  <c r="R228" i="14" s="1"/>
  <c r="A215" i="17"/>
  <c r="F230" i="14"/>
  <c r="R230" i="14" s="1"/>
  <c r="A217" i="17"/>
  <c r="F232" i="14"/>
  <c r="R232" i="14" s="1"/>
  <c r="A219" i="17"/>
  <c r="F234" i="14"/>
  <c r="R234" i="14" s="1"/>
  <c r="A221" i="17"/>
  <c r="F236" i="14"/>
  <c r="R236" i="14" s="1"/>
  <c r="A223" i="17"/>
  <c r="F238" i="14"/>
  <c r="R238" i="14" s="1"/>
  <c r="A225" i="17"/>
  <c r="F240" i="14"/>
  <c r="R240" i="14" s="1"/>
  <c r="A227" i="17"/>
  <c r="F242" i="14"/>
  <c r="R242" i="14" s="1"/>
  <c r="A229" i="17"/>
  <c r="F244" i="14"/>
  <c r="R244" i="14" s="1"/>
  <c r="A231" i="17"/>
  <c r="F246" i="14"/>
  <c r="R246" i="14" s="1"/>
  <c r="A233" i="17"/>
  <c r="F248" i="14"/>
  <c r="R248" i="14" s="1"/>
  <c r="A235" i="17"/>
  <c r="F250" i="14"/>
  <c r="R250" i="14" s="1"/>
  <c r="A237" i="17"/>
  <c r="F252" i="14"/>
  <c r="R252" i="14" s="1"/>
  <c r="A239" i="17"/>
  <c r="F254" i="14"/>
  <c r="R254" i="14" s="1"/>
  <c r="A241" i="17"/>
  <c r="F256" i="14"/>
  <c r="R256" i="14" s="1"/>
  <c r="A243" i="17"/>
  <c r="F258" i="14"/>
  <c r="R258" i="14" s="1"/>
  <c r="A245" i="17"/>
  <c r="F260" i="14"/>
  <c r="R260" i="14" s="1"/>
  <c r="A247" i="17"/>
  <c r="F262" i="14"/>
  <c r="R262" i="14" s="1"/>
  <c r="A249" i="17"/>
  <c r="F264" i="14"/>
  <c r="R264" i="14" s="1"/>
  <c r="A251" i="17"/>
  <c r="F266" i="14"/>
  <c r="R266" i="14" s="1"/>
  <c r="A253" i="17"/>
  <c r="F268" i="14"/>
  <c r="R268" i="14" s="1"/>
  <c r="A255" i="17"/>
  <c r="F270" i="14"/>
  <c r="R270" i="14" s="1"/>
  <c r="A257" i="17"/>
  <c r="F272" i="14"/>
  <c r="R272" i="14" s="1"/>
  <c r="A259" i="17"/>
  <c r="F274" i="14"/>
  <c r="R274" i="14" s="1"/>
  <c r="A261" i="17"/>
  <c r="F276" i="14"/>
  <c r="R276" i="14" s="1"/>
  <c r="A263" i="17"/>
  <c r="F278" i="14"/>
  <c r="R278" i="14" s="1"/>
  <c r="A265" i="17"/>
  <c r="F280" i="14"/>
  <c r="R280" i="14" s="1"/>
  <c r="A267" i="17"/>
  <c r="F282" i="14"/>
  <c r="R282" i="14" s="1"/>
  <c r="A269" i="17"/>
  <c r="F284" i="14"/>
  <c r="R284" i="14" s="1"/>
  <c r="A271" i="17"/>
  <c r="F286" i="14"/>
  <c r="R286" i="14" s="1"/>
  <c r="A273" i="17"/>
  <c r="F288" i="14"/>
  <c r="R288" i="14" s="1"/>
  <c r="A275" i="17"/>
  <c r="F290" i="14"/>
  <c r="R290" i="14" s="1"/>
  <c r="A277" i="17"/>
  <c r="F292" i="14"/>
  <c r="R292" i="14" s="1"/>
  <c r="A279" i="17"/>
  <c r="F294" i="14"/>
  <c r="R294" i="14" s="1"/>
  <c r="A281" i="17"/>
  <c r="F296" i="14"/>
  <c r="R296" i="14" s="1"/>
  <c r="A283" i="17"/>
  <c r="F298" i="14"/>
  <c r="R298" i="14" s="1"/>
  <c r="A285" i="17"/>
  <c r="F300" i="14"/>
  <c r="R300" i="14" s="1"/>
  <c r="A287" i="17"/>
  <c r="F302" i="14"/>
  <c r="R302" i="14" s="1"/>
  <c r="A289" i="17"/>
  <c r="F304" i="14"/>
  <c r="R304" i="14" s="1"/>
  <c r="A291" i="17"/>
  <c r="F306" i="14"/>
  <c r="R306" i="14" s="1"/>
  <c r="A293" i="17"/>
  <c r="F308" i="14"/>
  <c r="R308" i="14" s="1"/>
  <c r="A295" i="17"/>
  <c r="F310" i="14"/>
  <c r="R310" i="14" s="1"/>
  <c r="A297" i="17"/>
  <c r="F312" i="14"/>
  <c r="R312" i="14" s="1"/>
  <c r="A299" i="17"/>
  <c r="F314" i="14"/>
  <c r="R314" i="14" s="1"/>
  <c r="A301" i="17"/>
  <c r="F316" i="14"/>
  <c r="R316" i="14" s="1"/>
  <c r="A303" i="17"/>
  <c r="F318" i="14"/>
  <c r="R318" i="14" s="1"/>
  <c r="A305" i="17"/>
  <c r="F320" i="14"/>
  <c r="R320" i="14" s="1"/>
  <c r="A307" i="17"/>
  <c r="F322" i="14"/>
  <c r="R322" i="14" s="1"/>
  <c r="A309" i="17"/>
  <c r="F324" i="14"/>
  <c r="R324" i="14" s="1"/>
  <c r="A311" i="17"/>
  <c r="F326" i="14"/>
  <c r="R326" i="14" s="1"/>
  <c r="A313" i="17"/>
  <c r="F328" i="14"/>
  <c r="R328" i="14" s="1"/>
  <c r="A315" i="17"/>
  <c r="F330" i="14"/>
  <c r="R330" i="14" s="1"/>
  <c r="A317" i="17"/>
  <c r="F332" i="14"/>
  <c r="R332" i="14" s="1"/>
  <c r="A319" i="17"/>
  <c r="F334" i="14"/>
  <c r="R334" i="14" s="1"/>
  <c r="A321" i="17"/>
  <c r="F336" i="14"/>
  <c r="R336" i="14" s="1"/>
  <c r="A323" i="17"/>
  <c r="F338" i="14"/>
  <c r="R338" i="14" s="1"/>
  <c r="A325" i="17"/>
  <c r="F340" i="14"/>
  <c r="R340" i="14" s="1"/>
  <c r="A327" i="17"/>
  <c r="F342" i="14"/>
  <c r="R342" i="14" s="1"/>
  <c r="A329" i="17"/>
  <c r="F344" i="14"/>
  <c r="R344" i="14" s="1"/>
  <c r="A331" i="17"/>
  <c r="F346" i="14"/>
  <c r="R346" i="14" s="1"/>
  <c r="A333" i="17"/>
  <c r="F348" i="14"/>
  <c r="R348" i="14" s="1"/>
  <c r="A335" i="17"/>
  <c r="F350" i="14"/>
  <c r="R350" i="14" s="1"/>
  <c r="A337" i="17"/>
  <c r="F352" i="14"/>
  <c r="R352" i="14" s="1"/>
  <c r="A339" i="17"/>
  <c r="F354" i="14"/>
  <c r="R354" i="14" s="1"/>
  <c r="A341" i="17"/>
  <c r="F356" i="14"/>
  <c r="R356" i="14" s="1"/>
  <c r="A343" i="17"/>
  <c r="F358" i="14"/>
  <c r="R358" i="14" s="1"/>
  <c r="A345" i="17"/>
  <c r="F360" i="14"/>
  <c r="R360" i="14" s="1"/>
  <c r="A347" i="17"/>
  <c r="F362" i="14"/>
  <c r="R362" i="14" s="1"/>
  <c r="A349" i="17"/>
  <c r="F364" i="14"/>
  <c r="R364" i="14" s="1"/>
  <c r="A351" i="17"/>
  <c r="F366" i="14"/>
  <c r="R366" i="14" s="1"/>
  <c r="A353" i="17"/>
  <c r="F368" i="14"/>
  <c r="R368" i="14" s="1"/>
  <c r="A355" i="17"/>
  <c r="F370" i="14"/>
  <c r="R370" i="14" s="1"/>
  <c r="A357" i="17"/>
  <c r="F372" i="14"/>
  <c r="R372" i="14" s="1"/>
  <c r="A359" i="17"/>
  <c r="F374" i="14"/>
  <c r="R374" i="14" s="1"/>
  <c r="A361" i="17"/>
  <c r="F376" i="14"/>
  <c r="R376" i="14" s="1"/>
  <c r="A363" i="17"/>
  <c r="F378" i="14"/>
  <c r="R378" i="14" s="1"/>
  <c r="A365" i="17"/>
  <c r="F380" i="14"/>
  <c r="R380" i="14" s="1"/>
  <c r="A367" i="17"/>
  <c r="F382" i="14"/>
  <c r="R382" i="14" s="1"/>
  <c r="A369" i="17"/>
  <c r="F384" i="14"/>
  <c r="R384" i="14" s="1"/>
  <c r="A371" i="17"/>
  <c r="F386" i="14"/>
  <c r="R386" i="14" s="1"/>
  <c r="A373" i="17"/>
  <c r="F388" i="14"/>
  <c r="R388" i="14" s="1"/>
  <c r="A375" i="17"/>
  <c r="F390" i="14"/>
  <c r="R390" i="14" s="1"/>
  <c r="A377" i="17"/>
  <c r="F392" i="14"/>
  <c r="R392" i="14" s="1"/>
  <c r="A379" i="17"/>
  <c r="F394" i="14"/>
  <c r="R394" i="14" s="1"/>
  <c r="A381" i="17"/>
  <c r="F396" i="14"/>
  <c r="R396" i="14" s="1"/>
  <c r="A383" i="17"/>
  <c r="F398" i="14"/>
  <c r="R398" i="14" s="1"/>
  <c r="A385" i="17"/>
  <c r="F400" i="14"/>
  <c r="R400" i="14" s="1"/>
  <c r="A387" i="17"/>
  <c r="F402" i="14"/>
  <c r="R402" i="14" s="1"/>
  <c r="A389" i="17"/>
  <c r="F404" i="14"/>
  <c r="R404" i="14" s="1"/>
  <c r="A391" i="17"/>
  <c r="F406" i="14"/>
  <c r="R406" i="14" s="1"/>
  <c r="A393" i="17"/>
  <c r="F408" i="14"/>
  <c r="R408" i="14" s="1"/>
  <c r="A395" i="17"/>
  <c r="F410" i="14"/>
  <c r="R410" i="14" s="1"/>
  <c r="A397" i="17"/>
  <c r="F412" i="14"/>
  <c r="R412" i="14" s="1"/>
  <c r="A399" i="17"/>
  <c r="F414" i="14"/>
  <c r="R414" i="14" s="1"/>
  <c r="A401" i="17"/>
  <c r="F416" i="14"/>
  <c r="R416" i="14" s="1"/>
  <c r="A403" i="17"/>
  <c r="F418" i="14"/>
  <c r="R418" i="14" s="1"/>
  <c r="A405" i="17"/>
  <c r="F420" i="14"/>
  <c r="R420" i="14" s="1"/>
  <c r="A407" i="17"/>
  <c r="F422" i="14"/>
  <c r="R422" i="14" s="1"/>
  <c r="A409" i="17"/>
  <c r="F424" i="14"/>
  <c r="R424" i="14" s="1"/>
  <c r="A411" i="17"/>
  <c r="F426" i="14"/>
  <c r="R426" i="14" s="1"/>
  <c r="A413" i="17"/>
  <c r="F428" i="14"/>
  <c r="R428" i="14" s="1"/>
  <c r="A415" i="17"/>
  <c r="F430" i="14"/>
  <c r="R430" i="14" s="1"/>
  <c r="A417" i="17"/>
  <c r="F432" i="14"/>
  <c r="R432" i="14" s="1"/>
  <c r="A419" i="17"/>
  <c r="F434" i="14"/>
  <c r="R434" i="14" s="1"/>
  <c r="A421" i="17"/>
  <c r="F436" i="14"/>
  <c r="R436" i="14" s="1"/>
  <c r="A423" i="17"/>
  <c r="F438" i="14"/>
  <c r="R438" i="14" s="1"/>
  <c r="A425" i="17"/>
  <c r="F440" i="14"/>
  <c r="R440" i="14" s="1"/>
  <c r="A427" i="17"/>
  <c r="F442" i="14"/>
  <c r="R442" i="14" s="1"/>
  <c r="A429" i="17"/>
  <c r="F444" i="14"/>
  <c r="R444" i="14" s="1"/>
  <c r="A431" i="17"/>
  <c r="F446" i="14"/>
  <c r="R446" i="14" s="1"/>
  <c r="A433" i="17"/>
  <c r="F448" i="14"/>
  <c r="R448" i="14" s="1"/>
  <c r="A435" i="17"/>
  <c r="F450" i="14"/>
  <c r="R450" i="14" s="1"/>
  <c r="A437" i="17"/>
  <c r="F452" i="14"/>
  <c r="R452" i="14" s="1"/>
  <c r="A439" i="17"/>
  <c r="F454" i="14"/>
  <c r="R454" i="14" s="1"/>
  <c r="A441" i="17"/>
  <c r="F456" i="14"/>
  <c r="R456" i="14" s="1"/>
  <c r="A443" i="17"/>
  <c r="F458" i="14"/>
  <c r="R458" i="14" s="1"/>
  <c r="A445" i="17"/>
  <c r="F460" i="14"/>
  <c r="R460" i="14" s="1"/>
  <c r="A447" i="17"/>
  <c r="F462" i="14"/>
  <c r="R462" i="14" s="1"/>
  <c r="A449" i="17"/>
  <c r="F464" i="14"/>
  <c r="R464" i="14" s="1"/>
  <c r="A451" i="17"/>
  <c r="F466" i="14"/>
  <c r="R466" i="14" s="1"/>
  <c r="A453" i="17"/>
  <c r="F468" i="14"/>
  <c r="R468" i="14" s="1"/>
  <c r="A455" i="17"/>
  <c r="F470" i="14"/>
  <c r="R470" i="14" s="1"/>
  <c r="A457" i="17"/>
  <c r="F472" i="14"/>
  <c r="R472" i="14" s="1"/>
  <c r="A459" i="17"/>
  <c r="F474" i="14"/>
  <c r="R474" i="14" s="1"/>
  <c r="A461" i="17"/>
  <c r="F476" i="14"/>
  <c r="R476" i="14" s="1"/>
  <c r="A463" i="17"/>
  <c r="F478" i="14"/>
  <c r="R478" i="14" s="1"/>
  <c r="A465" i="17"/>
  <c r="F480" i="14"/>
  <c r="R480" i="14" s="1"/>
  <c r="A467" i="17"/>
  <c r="F482" i="14"/>
  <c r="R482" i="14" s="1"/>
  <c r="A469" i="17"/>
  <c r="F484" i="14"/>
  <c r="R484" i="14" s="1"/>
  <c r="A471" i="17"/>
  <c r="F486" i="14"/>
  <c r="R486" i="14" s="1"/>
  <c r="A473" i="17"/>
  <c r="F488" i="14"/>
  <c r="R488" i="14" s="1"/>
  <c r="A475" i="17"/>
  <c r="F490" i="14"/>
  <c r="R490" i="14" s="1"/>
  <c r="A477" i="17"/>
  <c r="F492" i="14"/>
  <c r="R492" i="14" s="1"/>
  <c r="A479" i="17"/>
  <c r="F494" i="14"/>
  <c r="R494" i="14" s="1"/>
  <c r="A481" i="17"/>
  <c r="F496" i="14"/>
  <c r="R496" i="14" s="1"/>
  <c r="A483" i="17"/>
  <c r="F498" i="14"/>
  <c r="R498" i="14" s="1"/>
  <c r="A485" i="17"/>
  <c r="F500" i="14"/>
  <c r="R500" i="14" s="1"/>
  <c r="A487" i="17"/>
  <c r="F502" i="14"/>
  <c r="R502" i="14" s="1"/>
  <c r="A489" i="17"/>
  <c r="F504" i="14"/>
  <c r="R504" i="14" s="1"/>
  <c r="A491" i="17"/>
  <c r="F506" i="14"/>
  <c r="R506" i="14" s="1"/>
  <c r="A493" i="17"/>
  <c r="F508" i="14"/>
  <c r="R508" i="14" s="1"/>
  <c r="A495" i="17"/>
  <c r="F510" i="14"/>
  <c r="R510" i="14" s="1"/>
  <c r="A497" i="17"/>
  <c r="F512" i="14"/>
  <c r="R512" i="14" s="1"/>
  <c r="A499" i="17"/>
  <c r="F514" i="14"/>
  <c r="R514" i="14" s="1"/>
  <c r="A501" i="17"/>
  <c r="F516" i="14"/>
  <c r="R516" i="14" s="1"/>
  <c r="A503" i="17"/>
  <c r="F518" i="14"/>
  <c r="R518" i="14" s="1"/>
  <c r="A505" i="17"/>
  <c r="F520" i="14"/>
  <c r="R520" i="14" s="1"/>
  <c r="A507" i="17"/>
  <c r="F522" i="14"/>
  <c r="R522" i="14" s="1"/>
  <c r="A509" i="17"/>
  <c r="F524" i="14"/>
  <c r="R524" i="14" s="1"/>
  <c r="A511" i="17"/>
  <c r="F526" i="14"/>
  <c r="R526" i="14" s="1"/>
  <c r="A513" i="17"/>
  <c r="F528" i="14"/>
  <c r="R528" i="14" s="1"/>
  <c r="A515" i="17"/>
  <c r="F530" i="14"/>
  <c r="R530" i="14" s="1"/>
  <c r="A517" i="17"/>
  <c r="F532" i="14"/>
  <c r="R532" i="14" s="1"/>
  <c r="A519" i="17"/>
  <c r="F534" i="14"/>
  <c r="R534" i="14" s="1"/>
  <c r="A521" i="17"/>
  <c r="F536" i="14"/>
  <c r="R536" i="14" s="1"/>
  <c r="A523" i="17"/>
  <c r="F538" i="14"/>
  <c r="R538" i="14" s="1"/>
  <c r="A525" i="17"/>
  <c r="F540" i="14"/>
  <c r="R540" i="14" s="1"/>
  <c r="A527" i="17"/>
  <c r="F542" i="14"/>
  <c r="R542" i="14" s="1"/>
  <c r="A529" i="17"/>
  <c r="F544" i="14"/>
  <c r="R544" i="14" s="1"/>
  <c r="A531" i="17"/>
  <c r="F546" i="14"/>
  <c r="R546" i="14" s="1"/>
  <c r="A533" i="17"/>
  <c r="F548" i="14"/>
  <c r="R548" i="14" s="1"/>
  <c r="A535" i="17"/>
  <c r="F550" i="14"/>
  <c r="R550" i="14" s="1"/>
  <c r="A537" i="17"/>
  <c r="F552" i="14"/>
  <c r="R552" i="14" s="1"/>
  <c r="A539" i="17"/>
  <c r="F554" i="14"/>
  <c r="R554" i="14" s="1"/>
  <c r="A541" i="17"/>
  <c r="F556" i="14"/>
  <c r="R556" i="14" s="1"/>
  <c r="A543" i="17"/>
  <c r="F558" i="14"/>
  <c r="R558" i="14" s="1"/>
  <c r="A545" i="17"/>
  <c r="F560" i="14"/>
  <c r="R560" i="14" s="1"/>
  <c r="A547" i="17"/>
  <c r="F562" i="14"/>
  <c r="R562" i="14" s="1"/>
  <c r="A549" i="17"/>
  <c r="F564" i="14"/>
  <c r="R564" i="14" s="1"/>
  <c r="A551" i="17"/>
  <c r="F566" i="14"/>
  <c r="R566" i="14" s="1"/>
  <c r="A553" i="17"/>
  <c r="F568" i="14"/>
  <c r="R568" i="14" s="1"/>
  <c r="A555" i="17"/>
  <c r="F570" i="14"/>
  <c r="R570" i="14" s="1"/>
  <c r="A557" i="17"/>
  <c r="F572" i="14"/>
  <c r="R572" i="14" s="1"/>
  <c r="A559" i="17"/>
  <c r="F574" i="14"/>
  <c r="R574" i="14" s="1"/>
  <c r="A561" i="17"/>
  <c r="F576" i="14"/>
  <c r="R576" i="14" s="1"/>
  <c r="A563" i="17"/>
  <c r="F578" i="14"/>
  <c r="R578" i="14" s="1"/>
  <c r="A565" i="17"/>
  <c r="F580" i="14"/>
  <c r="R580" i="14" s="1"/>
  <c r="A567" i="17"/>
  <c r="F582" i="14"/>
  <c r="R582" i="14" s="1"/>
  <c r="A569" i="17"/>
  <c r="F584" i="14"/>
  <c r="R584" i="14" s="1"/>
  <c r="A571" i="17"/>
  <c r="F586" i="14"/>
  <c r="R586" i="14" s="1"/>
  <c r="A573" i="17"/>
  <c r="F588" i="14"/>
  <c r="R588" i="14" s="1"/>
  <c r="A575" i="17"/>
  <c r="F590" i="14"/>
  <c r="R590" i="14" s="1"/>
  <c r="A577" i="17"/>
  <c r="F592" i="14"/>
  <c r="R592" i="14" s="1"/>
  <c r="A579" i="17"/>
  <c r="F594" i="14"/>
  <c r="R594" i="14" s="1"/>
  <c r="A581" i="17"/>
  <c r="F596" i="14"/>
  <c r="R596" i="14" s="1"/>
  <c r="A583" i="17"/>
  <c r="F598" i="14"/>
  <c r="R598" i="14" s="1"/>
  <c r="A585" i="17"/>
  <c r="F600" i="14"/>
  <c r="R600" i="14" s="1"/>
  <c r="A587" i="17"/>
  <c r="F602" i="14"/>
  <c r="R602" i="14" s="1"/>
  <c r="A589" i="17"/>
  <c r="F604" i="14"/>
  <c r="R604" i="14" s="1"/>
  <c r="A591" i="17"/>
  <c r="F606" i="14"/>
  <c r="R606" i="14" s="1"/>
  <c r="A593" i="17"/>
  <c r="F608" i="14"/>
  <c r="R608" i="14" s="1"/>
  <c r="A595" i="17"/>
  <c r="F610" i="14"/>
  <c r="R610" i="14" s="1"/>
  <c r="A597" i="17"/>
  <c r="F612" i="14"/>
  <c r="R612" i="14" s="1"/>
  <c r="A599" i="17"/>
  <c r="F614" i="14"/>
  <c r="R614" i="14" s="1"/>
  <c r="A601" i="17"/>
  <c r="F616" i="14"/>
  <c r="R616" i="14" s="1"/>
  <c r="A603" i="17"/>
  <c r="F618" i="14"/>
  <c r="R618" i="14" s="1"/>
  <c r="A605" i="17"/>
  <c r="F620" i="14"/>
  <c r="R620" i="14" s="1"/>
  <c r="A607" i="17"/>
  <c r="F622" i="14"/>
  <c r="R622" i="14" s="1"/>
  <c r="A609" i="17"/>
  <c r="F624" i="14"/>
  <c r="R624" i="14" s="1"/>
  <c r="A611" i="17"/>
  <c r="F626" i="14"/>
  <c r="R626" i="14" s="1"/>
  <c r="A613" i="17"/>
  <c r="F628" i="14"/>
  <c r="R628" i="14" s="1"/>
  <c r="A615" i="17"/>
  <c r="F630" i="14"/>
  <c r="R630" i="14" s="1"/>
  <c r="A617" i="17"/>
  <c r="F632" i="14"/>
  <c r="R632" i="14" s="1"/>
  <c r="A619" i="17"/>
  <c r="F634" i="14"/>
  <c r="R634" i="14" s="1"/>
  <c r="A621" i="17"/>
  <c r="F636" i="14"/>
  <c r="R636" i="14" s="1"/>
  <c r="A623" i="17"/>
  <c r="F638" i="14"/>
  <c r="R638" i="14" s="1"/>
  <c r="A625" i="17"/>
  <c r="F640" i="14"/>
  <c r="R640" i="14" s="1"/>
  <c r="A627" i="17"/>
  <c r="F642" i="14"/>
  <c r="R642" i="14" s="1"/>
  <c r="A629" i="17"/>
  <c r="F644" i="14"/>
  <c r="R644" i="14" s="1"/>
  <c r="A631" i="17"/>
  <c r="F646" i="14"/>
  <c r="R646" i="14" s="1"/>
  <c r="A633" i="17"/>
  <c r="F648" i="14"/>
  <c r="R648" i="14" s="1"/>
  <c r="A635" i="17"/>
  <c r="F650" i="14"/>
  <c r="R650" i="14" s="1"/>
  <c r="A637" i="17"/>
  <c r="F652" i="14"/>
  <c r="R652" i="14" s="1"/>
  <c r="A639" i="17"/>
  <c r="F654" i="14"/>
  <c r="R654" i="14" s="1"/>
  <c r="A641" i="17"/>
  <c r="F656" i="14"/>
  <c r="R656" i="14" s="1"/>
  <c r="A643" i="17"/>
  <c r="F658" i="14"/>
  <c r="R658" i="14" s="1"/>
  <c r="A645" i="17"/>
  <c r="F660" i="14"/>
  <c r="R660" i="14" s="1"/>
  <c r="A647" i="17"/>
  <c r="F662" i="14"/>
  <c r="R662" i="14" s="1"/>
  <c r="A649" i="17"/>
  <c r="F664" i="14"/>
  <c r="R664" i="14" s="1"/>
  <c r="A651" i="17"/>
  <c r="F666" i="14"/>
  <c r="R666" i="14" s="1"/>
  <c r="A653" i="17"/>
  <c r="F668" i="14"/>
  <c r="R668" i="14" s="1"/>
  <c r="A655" i="17"/>
  <c r="F670" i="14"/>
  <c r="R670" i="14" s="1"/>
  <c r="A657" i="17"/>
  <c r="F672" i="14"/>
  <c r="R672" i="14" s="1"/>
  <c r="A659" i="17"/>
  <c r="F674" i="14"/>
  <c r="R674" i="14" s="1"/>
  <c r="A661" i="17"/>
  <c r="F676" i="14"/>
  <c r="R676" i="14" s="1"/>
  <c r="A663" i="17"/>
  <c r="F678" i="14"/>
  <c r="R678" i="14" s="1"/>
  <c r="A665" i="17"/>
  <c r="F680" i="14"/>
  <c r="R680" i="14" s="1"/>
  <c r="A667" i="17"/>
  <c r="F682" i="14"/>
  <c r="R682" i="14" s="1"/>
  <c r="A669" i="17"/>
  <c r="F684" i="14"/>
  <c r="R684" i="14" s="1"/>
  <c r="A671" i="17"/>
  <c r="F686" i="14"/>
  <c r="R686" i="14" s="1"/>
  <c r="A673" i="17"/>
  <c r="F688" i="14"/>
  <c r="R688" i="14" s="1"/>
  <c r="A675" i="17"/>
  <c r="F690" i="14"/>
  <c r="R690" i="14" s="1"/>
  <c r="A677" i="17"/>
  <c r="F692" i="14"/>
  <c r="R692" i="14" s="1"/>
  <c r="A679" i="17"/>
  <c r="F694" i="14"/>
  <c r="R694" i="14" s="1"/>
  <c r="A681" i="17"/>
  <c r="F696" i="14"/>
  <c r="R696" i="14" s="1"/>
  <c r="A683" i="17"/>
  <c r="F698" i="14"/>
  <c r="R698" i="14" s="1"/>
  <c r="A685" i="17"/>
  <c r="F700" i="14"/>
  <c r="R700" i="14" s="1"/>
  <c r="A687" i="17"/>
  <c r="F702" i="14"/>
  <c r="R702" i="14" s="1"/>
  <c r="A689" i="17"/>
  <c r="F704" i="14"/>
  <c r="R704" i="14" s="1"/>
  <c r="A691" i="17"/>
  <c r="F706" i="14"/>
  <c r="R706" i="14" s="1"/>
  <c r="A693" i="17"/>
  <c r="F708" i="14"/>
  <c r="R708" i="14" s="1"/>
  <c r="A695" i="17"/>
  <c r="F710" i="14"/>
  <c r="R710" i="14" s="1"/>
  <c r="A697" i="17"/>
  <c r="F712" i="14"/>
  <c r="R712" i="14" s="1"/>
  <c r="A699" i="17"/>
  <c r="F714" i="14"/>
  <c r="R714" i="14" s="1"/>
  <c r="A701" i="17"/>
  <c r="F716" i="14"/>
  <c r="R716" i="14" s="1"/>
  <c r="A703" i="17"/>
  <c r="F718" i="14"/>
  <c r="R718" i="14" s="1"/>
  <c r="A705" i="17"/>
  <c r="F720" i="14"/>
  <c r="R720" i="14" s="1"/>
  <c r="A707" i="17"/>
  <c r="F722" i="14"/>
  <c r="R722" i="14" s="1"/>
  <c r="A709" i="17"/>
  <c r="F724" i="14"/>
  <c r="R724" i="14" s="1"/>
  <c r="A711" i="17"/>
  <c r="F726" i="14"/>
  <c r="R726" i="14" s="1"/>
  <c r="A713" i="17"/>
  <c r="F728" i="14"/>
  <c r="R728" i="14" s="1"/>
  <c r="A715" i="17"/>
  <c r="F730" i="14"/>
  <c r="R730" i="14" s="1"/>
  <c r="A717" i="17"/>
  <c r="F732" i="14"/>
  <c r="R732" i="14" s="1"/>
  <c r="A719" i="17"/>
  <c r="F734" i="14"/>
  <c r="R734" i="14" s="1"/>
  <c r="A721" i="17"/>
  <c r="F736" i="14"/>
  <c r="R736" i="14" s="1"/>
  <c r="A723" i="17"/>
  <c r="F738" i="14"/>
  <c r="R738" i="14" s="1"/>
  <c r="A725" i="17"/>
  <c r="F740" i="14"/>
  <c r="R740" i="14" s="1"/>
  <c r="A727" i="17"/>
  <c r="F742" i="14"/>
  <c r="R742" i="14" s="1"/>
  <c r="A729" i="17"/>
  <c r="F744" i="14"/>
  <c r="R744" i="14" s="1"/>
  <c r="A731" i="17"/>
  <c r="F746" i="14"/>
  <c r="R746" i="14" s="1"/>
  <c r="A733" i="17"/>
  <c r="F748" i="14"/>
  <c r="R748" i="14" s="1"/>
  <c r="A735" i="17"/>
  <c r="F750" i="14"/>
  <c r="R750" i="14" s="1"/>
  <c r="A737" i="17"/>
  <c r="F752" i="14"/>
  <c r="R752" i="14" s="1"/>
  <c r="A739" i="17"/>
  <c r="F754" i="14"/>
  <c r="R754" i="14" s="1"/>
  <c r="A741" i="17"/>
  <c r="F756" i="14"/>
  <c r="R756" i="14" s="1"/>
  <c r="A743" i="17"/>
  <c r="F758" i="14"/>
  <c r="R758" i="14" s="1"/>
  <c r="A745" i="17"/>
  <c r="F760" i="14"/>
  <c r="R760" i="14" s="1"/>
  <c r="A747" i="17"/>
  <c r="F762" i="14"/>
  <c r="R762" i="14" s="1"/>
  <c r="A749" i="17"/>
  <c r="F764" i="14"/>
  <c r="R764" i="14" s="1"/>
  <c r="A751" i="17"/>
  <c r="F766" i="14"/>
  <c r="R766" i="14" s="1"/>
  <c r="A753" i="17"/>
  <c r="F768" i="14"/>
  <c r="R768" i="14" s="1"/>
  <c r="A755" i="17"/>
  <c r="F770" i="14"/>
  <c r="R770" i="14" s="1"/>
  <c r="A757" i="17"/>
  <c r="F772" i="14"/>
  <c r="R772" i="14" s="1"/>
  <c r="A759" i="17"/>
  <c r="F774" i="14"/>
  <c r="R774" i="14" s="1"/>
  <c r="A761" i="17"/>
  <c r="F776" i="14"/>
  <c r="R776" i="14" s="1"/>
  <c r="A763" i="17"/>
  <c r="F778" i="14"/>
  <c r="R778" i="14" s="1"/>
  <c r="A765" i="17"/>
  <c r="F780" i="14"/>
  <c r="R780" i="14" s="1"/>
  <c r="A767" i="17"/>
  <c r="F782" i="14"/>
  <c r="R782" i="14" s="1"/>
  <c r="A769" i="17"/>
  <c r="F784" i="14"/>
  <c r="R784" i="14" s="1"/>
  <c r="A771" i="17"/>
  <c r="F786" i="14"/>
  <c r="R786" i="14" s="1"/>
  <c r="A773" i="17"/>
  <c r="F788" i="14"/>
  <c r="R788" i="14" s="1"/>
  <c r="A775" i="17"/>
  <c r="F790" i="14"/>
  <c r="R790" i="14" s="1"/>
  <c r="A777" i="17"/>
  <c r="F792" i="14"/>
  <c r="R792" i="14" s="1"/>
  <c r="A779" i="17"/>
  <c r="F794" i="14"/>
  <c r="R794" i="14" s="1"/>
  <c r="A781" i="17"/>
  <c r="F796" i="14"/>
  <c r="R796" i="14" s="1"/>
  <c r="A783" i="17"/>
  <c r="F798" i="14"/>
  <c r="R798" i="14" s="1"/>
  <c r="A785" i="17"/>
  <c r="F800" i="14"/>
  <c r="R800" i="14" s="1"/>
  <c r="A787" i="17"/>
  <c r="F802" i="14"/>
  <c r="R802" i="14" s="1"/>
  <c r="A789" i="17"/>
  <c r="F804" i="14"/>
  <c r="R804" i="14" s="1"/>
  <c r="A791" i="17"/>
  <c r="F806" i="14"/>
  <c r="R806" i="14" s="1"/>
  <c r="A793" i="17"/>
  <c r="F808" i="14"/>
  <c r="R808" i="14" s="1"/>
  <c r="A795" i="17"/>
  <c r="F810" i="14"/>
  <c r="R810" i="14" s="1"/>
  <c r="A797" i="17"/>
  <c r="F812" i="14"/>
  <c r="R812" i="14" s="1"/>
  <c r="A799" i="17"/>
  <c r="F814" i="14"/>
  <c r="R814" i="14" s="1"/>
  <c r="A801" i="17"/>
  <c r="F816" i="14"/>
  <c r="R816" i="14" s="1"/>
  <c r="A803" i="17"/>
  <c r="F818" i="14"/>
  <c r="R818" i="14" s="1"/>
  <c r="A805" i="17"/>
  <c r="F820" i="14"/>
  <c r="R820" i="14" s="1"/>
  <c r="A807" i="17"/>
  <c r="F822" i="14"/>
  <c r="R822" i="14" s="1"/>
  <c r="A809" i="17"/>
  <c r="F824" i="14"/>
  <c r="R824" i="14" s="1"/>
  <c r="A811" i="17"/>
  <c r="F826" i="14"/>
  <c r="R826" i="14" s="1"/>
  <c r="A813" i="17"/>
  <c r="F828" i="14"/>
  <c r="R828" i="14" s="1"/>
  <c r="A815" i="17"/>
  <c r="F830" i="14"/>
  <c r="R830" i="14" s="1"/>
  <c r="A817" i="17"/>
  <c r="F832" i="14"/>
  <c r="R832" i="14" s="1"/>
  <c r="A819" i="17"/>
  <c r="F834" i="14"/>
  <c r="R834" i="14" s="1"/>
  <c r="A821" i="17"/>
  <c r="F836" i="14"/>
  <c r="R836" i="14" s="1"/>
  <c r="A823" i="17"/>
  <c r="F838" i="14"/>
  <c r="R838" i="14" s="1"/>
  <c r="A825" i="17"/>
  <c r="F840" i="14"/>
  <c r="R840" i="14" s="1"/>
  <c r="A827" i="17"/>
  <c r="F842" i="14"/>
  <c r="R842" i="14" s="1"/>
  <c r="A829" i="17"/>
  <c r="F844" i="14"/>
  <c r="R844" i="14" s="1"/>
  <c r="A831" i="17"/>
  <c r="F846" i="14"/>
  <c r="R846" i="14" s="1"/>
  <c r="A833" i="17"/>
  <c r="F848" i="14"/>
  <c r="R848" i="14" s="1"/>
  <c r="A835" i="17"/>
  <c r="F850" i="14"/>
  <c r="R850" i="14" s="1"/>
  <c r="A837" i="17"/>
  <c r="F852" i="14"/>
  <c r="R852" i="14" s="1"/>
  <c r="A839" i="17"/>
  <c r="F854" i="14"/>
  <c r="R854" i="14" s="1"/>
  <c r="A841" i="17"/>
  <c r="F856" i="14"/>
  <c r="R856" i="14" s="1"/>
  <c r="A843" i="17"/>
  <c r="F858" i="14"/>
  <c r="R858" i="14" s="1"/>
  <c r="A845" i="17"/>
  <c r="F860" i="14"/>
  <c r="R860" i="14" s="1"/>
  <c r="A847" i="17"/>
  <c r="F862" i="14"/>
  <c r="R862" i="14" s="1"/>
  <c r="A849" i="17"/>
  <c r="F864" i="14"/>
  <c r="R864" i="14" s="1"/>
  <c r="A851" i="17"/>
  <c r="F866" i="14"/>
  <c r="R866" i="14" s="1"/>
  <c r="A853" i="17"/>
  <c r="F868" i="14"/>
  <c r="R868" i="14" s="1"/>
  <c r="A855" i="17"/>
  <c r="F870" i="14"/>
  <c r="R870" i="14" s="1"/>
  <c r="A857" i="17"/>
  <c r="F872" i="14"/>
  <c r="R872" i="14" s="1"/>
  <c r="A859" i="17"/>
  <c r="F874" i="14"/>
  <c r="R874" i="14" s="1"/>
  <c r="A861" i="17"/>
  <c r="F876" i="14"/>
  <c r="R876" i="14" s="1"/>
  <c r="A863" i="17"/>
  <c r="F878" i="14"/>
  <c r="R878" i="14" s="1"/>
  <c r="A865" i="17"/>
  <c r="F880" i="14"/>
  <c r="R880" i="14" s="1"/>
  <c r="A867" i="17"/>
  <c r="F882" i="14"/>
  <c r="R882" i="14" s="1"/>
  <c r="A869" i="17"/>
  <c r="F884" i="14"/>
  <c r="R884" i="14" s="1"/>
  <c r="A871" i="17"/>
  <c r="F886" i="14"/>
  <c r="R886" i="14" s="1"/>
  <c r="A873" i="17"/>
  <c r="F888" i="14"/>
  <c r="R888" i="14" s="1"/>
  <c r="A875" i="17"/>
  <c r="F890" i="14"/>
  <c r="R890" i="14" s="1"/>
  <c r="A877" i="17"/>
  <c r="F892" i="14"/>
  <c r="R892" i="14" s="1"/>
  <c r="A879" i="17"/>
  <c r="F894" i="14"/>
  <c r="R894" i="14" s="1"/>
  <c r="A881" i="17"/>
  <c r="F896" i="14"/>
  <c r="R896" i="14" s="1"/>
  <c r="A883" i="17"/>
  <c r="F898" i="14"/>
  <c r="R898" i="14" s="1"/>
  <c r="A885" i="17"/>
  <c r="F900" i="14"/>
  <c r="R900" i="14" s="1"/>
  <c r="A887" i="17"/>
  <c r="F902" i="14"/>
  <c r="R902" i="14" s="1"/>
  <c r="A889" i="17"/>
  <c r="F904" i="14"/>
  <c r="R904" i="14" s="1"/>
  <c r="A891" i="17"/>
  <c r="F906" i="14"/>
  <c r="R906" i="14" s="1"/>
  <c r="A893" i="17"/>
  <c r="F908" i="14"/>
  <c r="R908" i="14" s="1"/>
  <c r="A895" i="17"/>
  <c r="F910" i="14"/>
  <c r="R910" i="14" s="1"/>
  <c r="A897" i="17"/>
  <c r="F912" i="14"/>
  <c r="R912" i="14" s="1"/>
  <c r="A899" i="17"/>
  <c r="F914" i="14"/>
  <c r="R914" i="14" s="1"/>
  <c r="A901" i="17"/>
  <c r="F916" i="14"/>
  <c r="R916" i="14" s="1"/>
  <c r="A903" i="17"/>
  <c r="F918" i="14"/>
  <c r="R918" i="14" s="1"/>
  <c r="A905" i="17"/>
  <c r="F920" i="14"/>
  <c r="R920" i="14" s="1"/>
  <c r="A907" i="17"/>
  <c r="F922" i="14"/>
  <c r="R922" i="14" s="1"/>
  <c r="A909" i="17"/>
  <c r="F924" i="14"/>
  <c r="R924" i="14" s="1"/>
  <c r="A911" i="17"/>
  <c r="F926" i="14"/>
  <c r="R926" i="14" s="1"/>
  <c r="A913" i="17"/>
  <c r="F928" i="14"/>
  <c r="R928" i="14" s="1"/>
  <c r="A915" i="17"/>
  <c r="F930" i="14"/>
  <c r="R930" i="14" s="1"/>
  <c r="A917" i="17"/>
  <c r="F932" i="14"/>
  <c r="R932" i="14" s="1"/>
  <c r="A919" i="17"/>
  <c r="F934" i="14"/>
  <c r="R934" i="14" s="1"/>
  <c r="A921" i="17"/>
  <c r="F936" i="14"/>
  <c r="R936" i="14" s="1"/>
  <c r="A923" i="17"/>
  <c r="F938" i="14"/>
  <c r="R938" i="14" s="1"/>
  <c r="A925" i="17"/>
  <c r="F940" i="14"/>
  <c r="R940" i="14" s="1"/>
  <c r="A927" i="17"/>
  <c r="F942" i="14"/>
  <c r="R942" i="14" s="1"/>
  <c r="A929" i="17"/>
  <c r="F944" i="14"/>
  <c r="R944" i="14" s="1"/>
  <c r="A931" i="17"/>
  <c r="F946" i="14"/>
  <c r="R946" i="14" s="1"/>
  <c r="A933" i="17"/>
  <c r="F948" i="14"/>
  <c r="R948" i="14" s="1"/>
  <c r="A935" i="17"/>
  <c r="F950" i="14"/>
  <c r="R950" i="14" s="1"/>
  <c r="A937" i="17"/>
  <c r="F952" i="14"/>
  <c r="R952" i="14" s="1"/>
  <c r="A939" i="17"/>
  <c r="F954" i="14"/>
  <c r="R954" i="14" s="1"/>
  <c r="A941" i="17"/>
  <c r="F956" i="14"/>
  <c r="R956" i="14" s="1"/>
  <c r="A943" i="17"/>
  <c r="F958" i="14"/>
  <c r="R958" i="14" s="1"/>
  <c r="A945" i="17"/>
  <c r="F960" i="14"/>
  <c r="R960" i="14" s="1"/>
  <c r="A947" i="17"/>
  <c r="F962" i="14"/>
  <c r="R962" i="14" s="1"/>
  <c r="A949" i="17"/>
  <c r="F964" i="14"/>
  <c r="R964" i="14" s="1"/>
  <c r="A951" i="17"/>
  <c r="F966" i="14"/>
  <c r="R966" i="14" s="1"/>
  <c r="A953" i="17"/>
  <c r="F968" i="14"/>
  <c r="R968" i="14" s="1"/>
  <c r="A955" i="17"/>
  <c r="F970" i="14"/>
  <c r="R970" i="14" s="1"/>
  <c r="A957" i="17"/>
  <c r="F972" i="14"/>
  <c r="R972" i="14" s="1"/>
  <c r="A959" i="17"/>
  <c r="F974" i="14"/>
  <c r="R974" i="14" s="1"/>
  <c r="A961" i="17"/>
  <c r="F976" i="14"/>
  <c r="R976" i="14" s="1"/>
  <c r="A963" i="17"/>
  <c r="F978" i="14"/>
  <c r="R978" i="14" s="1"/>
  <c r="A965" i="17"/>
  <c r="F980" i="14"/>
  <c r="R980" i="14" s="1"/>
  <c r="A967" i="17"/>
  <c r="F982" i="14"/>
  <c r="R982" i="14" s="1"/>
  <c r="A969" i="17"/>
  <c r="F984" i="14"/>
  <c r="R984" i="14" s="1"/>
  <c r="A971" i="17"/>
  <c r="F986" i="14"/>
  <c r="R986" i="14" s="1"/>
  <c r="A973" i="17"/>
  <c r="F988" i="14"/>
  <c r="R988" i="14" s="1"/>
  <c r="A975" i="17"/>
  <c r="F990" i="14"/>
  <c r="R990" i="14" s="1"/>
  <c r="A977" i="17"/>
  <c r="F992" i="14"/>
  <c r="R992" i="14" s="1"/>
  <c r="A979" i="17"/>
  <c r="F994" i="14"/>
  <c r="R994" i="14" s="1"/>
  <c r="A981" i="17"/>
  <c r="F996" i="14"/>
  <c r="R996" i="14" s="1"/>
  <c r="A983" i="17"/>
  <c r="F998" i="14"/>
  <c r="R998" i="14" s="1"/>
  <c r="A985" i="17"/>
  <c r="F1000" i="14"/>
  <c r="R1000" i="14" s="1"/>
  <c r="A987" i="17"/>
  <c r="F1002" i="14"/>
  <c r="R1002" i="14" s="1"/>
  <c r="A989" i="17"/>
  <c r="F1004" i="14"/>
  <c r="R1004" i="14" s="1"/>
  <c r="A991" i="17"/>
  <c r="F1006" i="14"/>
  <c r="R1006" i="14" s="1"/>
  <c r="A993" i="17"/>
  <c r="F1008" i="14"/>
  <c r="R1008" i="14" s="1"/>
  <c r="A995" i="17"/>
  <c r="F1010" i="14"/>
  <c r="R1010" i="14" s="1"/>
  <c r="A997" i="17"/>
  <c r="F1012" i="14"/>
  <c r="R1012" i="14" s="1"/>
  <c r="A999" i="17"/>
  <c r="F1014" i="14"/>
  <c r="R1014" i="14" s="1"/>
  <c r="A1001" i="17"/>
  <c r="F1016" i="14"/>
  <c r="R1016" i="14" s="1"/>
  <c r="A1003" i="17"/>
  <c r="F1018" i="14"/>
  <c r="R1018" i="14" s="1"/>
  <c r="A1005" i="17"/>
  <c r="F1020" i="14"/>
  <c r="R1020" i="14" s="1"/>
  <c r="A1007" i="17"/>
  <c r="F1022" i="14"/>
  <c r="R1022" i="14" s="1"/>
  <c r="A1009" i="17"/>
  <c r="F1024" i="14"/>
  <c r="R1024" i="14" s="1"/>
  <c r="A1011" i="17"/>
  <c r="F1026" i="14"/>
  <c r="R1026" i="14" s="1"/>
  <c r="A1013" i="17"/>
  <c r="F1028" i="14"/>
  <c r="R1028" i="14" s="1"/>
  <c r="A1015" i="17"/>
  <c r="F1030" i="14"/>
  <c r="R1030" i="14" s="1"/>
  <c r="A1017" i="17"/>
  <c r="F1032" i="14"/>
  <c r="R1032" i="14" s="1"/>
  <c r="A1019" i="17"/>
  <c r="F1034" i="14"/>
  <c r="R1034" i="14" s="1"/>
  <c r="A1021" i="17"/>
  <c r="F1036" i="14"/>
  <c r="R1036" i="14" s="1"/>
  <c r="A1023" i="17"/>
  <c r="F1038" i="14"/>
  <c r="R1038" i="14" s="1"/>
  <c r="A1025" i="17"/>
  <c r="F1040" i="14"/>
  <c r="R1040" i="14" s="1"/>
  <c r="A1027" i="17"/>
  <c r="F1042" i="14"/>
  <c r="R1042" i="14" s="1"/>
  <c r="A1029" i="17"/>
  <c r="F1044" i="14"/>
  <c r="R1044" i="14" s="1"/>
  <c r="A1031" i="17"/>
  <c r="F1046" i="14"/>
  <c r="R1046" i="14" s="1"/>
  <c r="A1033" i="17"/>
  <c r="F1048" i="14"/>
  <c r="R1048" i="14" s="1"/>
  <c r="A1035" i="17"/>
  <c r="F1050" i="14"/>
  <c r="R1050" i="14" s="1"/>
  <c r="A1037" i="17"/>
  <c r="F1052" i="14"/>
  <c r="R1052" i="14" s="1"/>
  <c r="A1039" i="17"/>
  <c r="F1054" i="14"/>
  <c r="R1054" i="14" s="1"/>
  <c r="A1041" i="17"/>
  <c r="F1056" i="14"/>
  <c r="R1056" i="14" s="1"/>
  <c r="A1043" i="17"/>
  <c r="F1058" i="14"/>
  <c r="R1058" i="14" s="1"/>
  <c r="A1045" i="17"/>
  <c r="F1060" i="14"/>
  <c r="R1060" i="14" s="1"/>
  <c r="A1047" i="17"/>
  <c r="F1062" i="14"/>
  <c r="R1062" i="14" s="1"/>
  <c r="A1049" i="17"/>
  <c r="F1064" i="14"/>
  <c r="R1064" i="14" s="1"/>
  <c r="A1051" i="17"/>
  <c r="F1066" i="14"/>
  <c r="R1066" i="14" s="1"/>
  <c r="A1053" i="17"/>
  <c r="F1068" i="14"/>
  <c r="R1068" i="14" s="1"/>
  <c r="A1055" i="17"/>
  <c r="N20" i="14"/>
  <c r="N22" i="14"/>
  <c r="N24" i="14"/>
  <c r="N26" i="14"/>
  <c r="N28" i="14"/>
  <c r="N30" i="14"/>
  <c r="N32" i="14"/>
  <c r="N34" i="14"/>
  <c r="N36" i="14"/>
  <c r="N38" i="14"/>
  <c r="N40" i="14"/>
  <c r="N42" i="14"/>
  <c r="N44" i="14"/>
  <c r="N46" i="14"/>
  <c r="N48" i="14"/>
  <c r="N50" i="14"/>
  <c r="N52" i="14"/>
  <c r="N54" i="14"/>
  <c r="N56" i="14"/>
  <c r="N58" i="14"/>
  <c r="N60" i="14"/>
  <c r="N62" i="14"/>
  <c r="N64" i="14"/>
  <c r="N66" i="14"/>
  <c r="N68" i="14"/>
  <c r="N70" i="14"/>
  <c r="N72" i="14"/>
  <c r="N74" i="14"/>
  <c r="N76" i="14"/>
  <c r="N78" i="14"/>
  <c r="N80" i="14"/>
  <c r="N82" i="14"/>
  <c r="N84" i="14"/>
  <c r="N86" i="14"/>
  <c r="N88" i="14"/>
  <c r="N90" i="14"/>
  <c r="N92" i="14"/>
  <c r="N94" i="14"/>
  <c r="N96" i="14"/>
  <c r="N98" i="14"/>
  <c r="N100" i="14"/>
  <c r="N102" i="14"/>
  <c r="N104" i="14"/>
  <c r="N106" i="14"/>
  <c r="N108" i="14"/>
  <c r="N110" i="14"/>
  <c r="N112" i="14"/>
  <c r="N114" i="14"/>
  <c r="N116" i="14"/>
  <c r="N118" i="14"/>
  <c r="N120" i="14"/>
  <c r="N122" i="14"/>
  <c r="N124" i="14"/>
  <c r="N126" i="14"/>
  <c r="N128" i="14"/>
  <c r="N130" i="14"/>
  <c r="N132" i="14"/>
  <c r="N134" i="14"/>
  <c r="N136" i="14"/>
  <c r="N138" i="14"/>
  <c r="N140" i="14"/>
  <c r="N142" i="14"/>
  <c r="N144" i="14"/>
  <c r="N146" i="14"/>
  <c r="N148" i="14"/>
  <c r="N150" i="14"/>
  <c r="N152" i="14"/>
  <c r="N154" i="14"/>
  <c r="N156" i="14"/>
  <c r="N158" i="14"/>
  <c r="N160" i="14"/>
  <c r="N162" i="14"/>
  <c r="N164" i="14"/>
  <c r="N166" i="14"/>
  <c r="N168" i="14"/>
  <c r="N170" i="14"/>
  <c r="N172" i="14"/>
  <c r="N174" i="14"/>
  <c r="N176" i="14"/>
  <c r="N178" i="14"/>
  <c r="N180" i="14"/>
  <c r="N182" i="14"/>
  <c r="N184" i="14"/>
  <c r="N186" i="14"/>
  <c r="N188" i="14"/>
  <c r="N190" i="14"/>
  <c r="N192" i="14"/>
  <c r="N194" i="14"/>
  <c r="N196" i="14"/>
  <c r="N198" i="14"/>
  <c r="N200" i="14"/>
  <c r="N202" i="14"/>
  <c r="N204" i="14"/>
  <c r="N206" i="14"/>
  <c r="N208" i="14"/>
  <c r="N210" i="14"/>
  <c r="N212" i="14"/>
  <c r="N214" i="14"/>
  <c r="N216" i="14"/>
  <c r="N218" i="14"/>
  <c r="N220" i="14"/>
  <c r="N222" i="14"/>
  <c r="N224" i="14"/>
  <c r="N226" i="14"/>
  <c r="N228" i="14"/>
  <c r="N230" i="14"/>
  <c r="N232" i="14"/>
  <c r="N234" i="14"/>
  <c r="N236" i="14"/>
  <c r="N238" i="14"/>
  <c r="N240" i="14"/>
  <c r="N242" i="14"/>
  <c r="N244" i="14"/>
  <c r="N246" i="14"/>
  <c r="N248" i="14"/>
  <c r="N250" i="14"/>
  <c r="N252" i="14"/>
  <c r="N254" i="14"/>
  <c r="N256" i="14"/>
  <c r="N258" i="14"/>
  <c r="N260" i="14"/>
  <c r="N262" i="14"/>
  <c r="N264" i="14"/>
  <c r="N266" i="14"/>
  <c r="N268" i="14"/>
  <c r="N270" i="14"/>
  <c r="N272" i="14"/>
  <c r="N274" i="14"/>
  <c r="N276" i="14"/>
  <c r="N278" i="14"/>
  <c r="N280" i="14"/>
  <c r="N282" i="14"/>
  <c r="N284" i="14"/>
  <c r="N286" i="14"/>
  <c r="N288" i="14"/>
  <c r="N290" i="14"/>
  <c r="N292" i="14"/>
  <c r="N294" i="14"/>
  <c r="N296" i="14"/>
  <c r="N298" i="14"/>
  <c r="N300" i="14"/>
  <c r="N302" i="14"/>
  <c r="N304" i="14"/>
  <c r="N306" i="14"/>
  <c r="N308" i="14"/>
  <c r="N310" i="14"/>
  <c r="N312" i="14"/>
  <c r="N314" i="14"/>
  <c r="N316" i="14"/>
  <c r="N318" i="14"/>
  <c r="N320" i="14"/>
  <c r="N322" i="14"/>
  <c r="N324" i="14"/>
  <c r="N326" i="14"/>
  <c r="N328" i="14"/>
  <c r="N330" i="14"/>
  <c r="N332" i="14"/>
  <c r="N334" i="14"/>
  <c r="N336" i="14"/>
  <c r="N338" i="14"/>
  <c r="N340" i="14"/>
  <c r="N342" i="14"/>
  <c r="N344" i="14"/>
  <c r="N346" i="14"/>
  <c r="N348" i="14"/>
  <c r="N350" i="14"/>
  <c r="N352" i="14"/>
  <c r="N354" i="14"/>
  <c r="N356" i="14"/>
  <c r="N358" i="14"/>
  <c r="N360" i="14"/>
  <c r="N362" i="14"/>
  <c r="N364" i="14"/>
  <c r="N366" i="14"/>
  <c r="N368" i="14"/>
  <c r="N370" i="14"/>
  <c r="N372" i="14"/>
  <c r="N374" i="14"/>
  <c r="N376" i="14"/>
  <c r="N378" i="14"/>
  <c r="N380" i="14"/>
  <c r="N382" i="14"/>
  <c r="N384" i="14"/>
  <c r="N386" i="14"/>
  <c r="N388" i="14"/>
  <c r="N390" i="14"/>
  <c r="N392" i="14"/>
  <c r="N394" i="14"/>
  <c r="N396" i="14"/>
  <c r="N398" i="14"/>
  <c r="N400" i="14"/>
  <c r="N402" i="14"/>
  <c r="N404" i="14"/>
  <c r="N406" i="14"/>
  <c r="N408" i="14"/>
  <c r="N410" i="14"/>
  <c r="N412" i="14"/>
  <c r="N414" i="14"/>
  <c r="N416" i="14"/>
  <c r="N418" i="14"/>
  <c r="N420" i="14"/>
  <c r="N422" i="14"/>
  <c r="N424" i="14"/>
  <c r="N426" i="14"/>
  <c r="N428" i="14"/>
  <c r="N430" i="14"/>
  <c r="N432" i="14"/>
  <c r="N434" i="14"/>
  <c r="N436" i="14"/>
  <c r="N438" i="14"/>
  <c r="N440" i="14"/>
  <c r="N442" i="14"/>
  <c r="N444" i="14"/>
  <c r="N446" i="14"/>
  <c r="N448" i="14"/>
  <c r="N450" i="14"/>
  <c r="N452" i="14"/>
  <c r="N454" i="14"/>
  <c r="N456" i="14"/>
  <c r="N458" i="14"/>
  <c r="N460" i="14"/>
  <c r="N462" i="14"/>
  <c r="N464" i="14"/>
  <c r="N466" i="14"/>
  <c r="N468" i="14"/>
  <c r="N470" i="14"/>
  <c r="N472" i="14"/>
  <c r="N474" i="14"/>
  <c r="N476" i="14"/>
  <c r="N478" i="14"/>
  <c r="N480" i="14"/>
  <c r="N482" i="14"/>
  <c r="N484" i="14"/>
  <c r="N486" i="14"/>
  <c r="N488" i="14"/>
  <c r="N490" i="14"/>
  <c r="N492" i="14"/>
  <c r="N494" i="14"/>
  <c r="N496" i="14"/>
  <c r="N498" i="14"/>
  <c r="N500" i="14"/>
  <c r="N502" i="14"/>
  <c r="N504" i="14"/>
  <c r="N506" i="14"/>
  <c r="N508" i="14"/>
  <c r="N510" i="14"/>
  <c r="N512" i="14"/>
  <c r="N514" i="14"/>
  <c r="N516" i="14"/>
  <c r="N518" i="14"/>
  <c r="N520" i="14"/>
  <c r="N522" i="14"/>
  <c r="N524" i="14"/>
  <c r="N526" i="14"/>
  <c r="N528" i="14"/>
  <c r="N530" i="14"/>
  <c r="N532" i="14"/>
  <c r="N534" i="14"/>
  <c r="N536" i="14"/>
  <c r="N538" i="14"/>
  <c r="N540" i="14"/>
  <c r="N542" i="14"/>
  <c r="N544" i="14"/>
  <c r="N546" i="14"/>
  <c r="N548" i="14"/>
  <c r="N550" i="14"/>
  <c r="N552" i="14"/>
  <c r="N554" i="14"/>
  <c r="N556" i="14"/>
  <c r="N558" i="14"/>
  <c r="N560" i="14"/>
  <c r="N562" i="14"/>
  <c r="N564" i="14"/>
  <c r="N566" i="14"/>
  <c r="N568" i="14"/>
  <c r="N570" i="14"/>
  <c r="N572" i="14"/>
  <c r="N19" i="14"/>
  <c r="N21" i="14"/>
  <c r="N23" i="14"/>
  <c r="N25" i="14"/>
  <c r="N27" i="14"/>
  <c r="N29" i="14"/>
  <c r="N31" i="14"/>
  <c r="N33" i="14"/>
  <c r="N35" i="14"/>
  <c r="N37" i="14"/>
  <c r="N39" i="14"/>
  <c r="N41" i="14"/>
  <c r="N43" i="14"/>
  <c r="N45" i="14"/>
  <c r="N47" i="14"/>
  <c r="N49" i="14"/>
  <c r="N51" i="14"/>
  <c r="N53" i="14"/>
  <c r="N55" i="14"/>
  <c r="N57" i="14"/>
  <c r="N59" i="14"/>
  <c r="N61" i="14"/>
  <c r="N63" i="14"/>
  <c r="N65" i="14"/>
  <c r="N67" i="14"/>
  <c r="N69" i="14"/>
  <c r="N71" i="14"/>
  <c r="N73" i="14"/>
  <c r="N75" i="14"/>
  <c r="N77" i="14"/>
  <c r="N79" i="14"/>
  <c r="N81" i="14"/>
  <c r="N83" i="14"/>
  <c r="N85" i="14"/>
  <c r="N87" i="14"/>
  <c r="N89" i="14"/>
  <c r="N91" i="14"/>
  <c r="N93" i="14"/>
  <c r="N95" i="14"/>
  <c r="N97" i="14"/>
  <c r="N99" i="14"/>
  <c r="N101" i="14"/>
  <c r="N103" i="14"/>
  <c r="N105" i="14"/>
  <c r="N107" i="14"/>
  <c r="N109" i="14"/>
  <c r="N111" i="14"/>
  <c r="N113" i="14"/>
  <c r="N115" i="14"/>
  <c r="N117" i="14"/>
  <c r="N119" i="14"/>
  <c r="N121" i="14"/>
  <c r="N123" i="14"/>
  <c r="N125" i="14"/>
  <c r="N127" i="14"/>
  <c r="N129" i="14"/>
  <c r="N131" i="14"/>
  <c r="N133" i="14"/>
  <c r="N135" i="14"/>
  <c r="N137" i="14"/>
  <c r="N139" i="14"/>
  <c r="N141" i="14"/>
  <c r="N143" i="14"/>
  <c r="N145" i="14"/>
  <c r="N147" i="14"/>
  <c r="N149" i="14"/>
  <c r="N151" i="14"/>
  <c r="N153" i="14"/>
  <c r="N155" i="14"/>
  <c r="N157" i="14"/>
  <c r="N159" i="14"/>
  <c r="N161" i="14"/>
  <c r="N163" i="14"/>
  <c r="N165" i="14"/>
  <c r="N167" i="14"/>
  <c r="N169" i="14"/>
  <c r="N171" i="14"/>
  <c r="N173" i="14"/>
  <c r="N175" i="14"/>
  <c r="N177" i="14"/>
  <c r="N179" i="14"/>
  <c r="N181" i="14"/>
  <c r="N183" i="14"/>
  <c r="N185" i="14"/>
  <c r="N187" i="14"/>
  <c r="N189" i="14"/>
  <c r="N191" i="14"/>
  <c r="N193" i="14"/>
  <c r="N195" i="14"/>
  <c r="N197" i="14"/>
  <c r="N199" i="14"/>
  <c r="N201" i="14"/>
  <c r="N203" i="14"/>
  <c r="N205" i="14"/>
  <c r="N207" i="14"/>
  <c r="N209" i="14"/>
  <c r="N211" i="14"/>
  <c r="N213" i="14"/>
  <c r="N215" i="14"/>
  <c r="N217" i="14"/>
  <c r="N219" i="14"/>
  <c r="N221" i="14"/>
  <c r="N223" i="14"/>
  <c r="N225" i="14"/>
  <c r="N227" i="14"/>
  <c r="N229" i="14"/>
  <c r="N231" i="14"/>
  <c r="N233" i="14"/>
  <c r="N235" i="14"/>
  <c r="N237" i="14"/>
  <c r="N239" i="14"/>
  <c r="N241" i="14"/>
  <c r="N243" i="14"/>
  <c r="N245" i="14"/>
  <c r="N247" i="14"/>
  <c r="N249" i="14"/>
  <c r="N251" i="14"/>
  <c r="N253" i="14"/>
  <c r="N255" i="14"/>
  <c r="N257" i="14"/>
  <c r="N259" i="14"/>
  <c r="N261" i="14"/>
  <c r="N263" i="14"/>
  <c r="N265" i="14"/>
  <c r="N267" i="14"/>
  <c r="N269" i="14"/>
  <c r="N271" i="14"/>
  <c r="N273" i="14"/>
  <c r="N275" i="14"/>
  <c r="N277" i="14"/>
  <c r="N279" i="14"/>
  <c r="N281" i="14"/>
  <c r="N283" i="14"/>
  <c r="N285" i="14"/>
  <c r="N287" i="14"/>
  <c r="N289" i="14"/>
  <c r="N291" i="14"/>
  <c r="N293" i="14"/>
  <c r="N295" i="14"/>
  <c r="N297" i="14"/>
  <c r="N299" i="14"/>
  <c r="N301" i="14"/>
  <c r="N303" i="14"/>
  <c r="N305" i="14"/>
  <c r="N307" i="14"/>
  <c r="N309" i="14"/>
  <c r="N311" i="14"/>
  <c r="N313" i="14"/>
  <c r="N315" i="14"/>
  <c r="N317" i="14"/>
  <c r="N319" i="14"/>
  <c r="N321" i="14"/>
  <c r="N323" i="14"/>
  <c r="N325" i="14"/>
  <c r="N327" i="14"/>
  <c r="N329" i="14"/>
  <c r="N331" i="14"/>
  <c r="N333" i="14"/>
  <c r="N335" i="14"/>
  <c r="N337" i="14"/>
  <c r="N339" i="14"/>
  <c r="N341" i="14"/>
  <c r="N343" i="14"/>
  <c r="N345" i="14"/>
  <c r="N347" i="14"/>
  <c r="N349" i="14"/>
  <c r="N351" i="14"/>
  <c r="N353" i="14"/>
  <c r="N355" i="14"/>
  <c r="N357" i="14"/>
  <c r="N359" i="14"/>
  <c r="N361" i="14"/>
  <c r="N363" i="14"/>
  <c r="N365" i="14"/>
  <c r="N367" i="14"/>
  <c r="N369" i="14"/>
  <c r="N371" i="14"/>
  <c r="N373" i="14"/>
  <c r="N375" i="14"/>
  <c r="N377" i="14"/>
  <c r="N379" i="14"/>
  <c r="N381" i="14"/>
  <c r="N383" i="14"/>
  <c r="N385" i="14"/>
  <c r="N387" i="14"/>
  <c r="N389" i="14"/>
  <c r="N391" i="14"/>
  <c r="N393" i="14"/>
  <c r="N395" i="14"/>
  <c r="N397" i="14"/>
  <c r="N399" i="14"/>
  <c r="N401" i="14"/>
  <c r="N403" i="14"/>
  <c r="N405" i="14"/>
  <c r="N407" i="14"/>
  <c r="N409" i="14"/>
  <c r="N411" i="14"/>
  <c r="N413" i="14"/>
  <c r="N415" i="14"/>
  <c r="N417" i="14"/>
  <c r="N419" i="14"/>
  <c r="N421" i="14"/>
  <c r="N423" i="14"/>
  <c r="N425" i="14"/>
  <c r="N427" i="14"/>
  <c r="N429" i="14"/>
  <c r="N431" i="14"/>
  <c r="N433" i="14"/>
  <c r="N435" i="14"/>
  <c r="N437" i="14"/>
  <c r="N439" i="14"/>
  <c r="N441" i="14"/>
  <c r="N443" i="14"/>
  <c r="N445" i="14"/>
  <c r="N447" i="14"/>
  <c r="N449" i="14"/>
  <c r="N451" i="14"/>
  <c r="N453" i="14"/>
  <c r="N455" i="14"/>
  <c r="N457" i="14"/>
  <c r="N459" i="14"/>
  <c r="N461" i="14"/>
  <c r="N463" i="14"/>
  <c r="N465" i="14"/>
  <c r="N467" i="14"/>
  <c r="N469" i="14"/>
  <c r="N471" i="14"/>
  <c r="N473" i="14"/>
  <c r="N475" i="14"/>
  <c r="N477" i="14"/>
  <c r="N479" i="14"/>
  <c r="N481" i="14"/>
  <c r="N483" i="14"/>
  <c r="N485" i="14"/>
  <c r="N487" i="14"/>
  <c r="N489" i="14"/>
  <c r="N491" i="14"/>
  <c r="N493" i="14"/>
  <c r="N495" i="14"/>
  <c r="N497" i="14"/>
  <c r="N499" i="14"/>
  <c r="N501" i="14"/>
  <c r="N503" i="14"/>
  <c r="N505" i="14"/>
  <c r="N507" i="14"/>
  <c r="N509" i="14"/>
  <c r="N511" i="14"/>
  <c r="N513" i="14"/>
  <c r="N515" i="14"/>
  <c r="N517" i="14"/>
  <c r="N519" i="14"/>
  <c r="N521" i="14"/>
  <c r="N523" i="14"/>
  <c r="N525" i="14"/>
  <c r="N527" i="14"/>
  <c r="N529" i="14"/>
  <c r="N531" i="14"/>
  <c r="N533" i="14"/>
  <c r="N535" i="14"/>
  <c r="N537" i="14"/>
  <c r="N539" i="14"/>
  <c r="N541" i="14"/>
  <c r="N543" i="14"/>
  <c r="N545" i="14"/>
  <c r="N547" i="14"/>
  <c r="N549" i="14"/>
  <c r="N551" i="14"/>
  <c r="N553" i="14"/>
  <c r="N555" i="14"/>
  <c r="N557" i="14"/>
  <c r="N559" i="14"/>
  <c r="N561" i="14"/>
  <c r="N574" i="14"/>
  <c r="N576" i="14"/>
  <c r="N578" i="14"/>
  <c r="N580" i="14"/>
  <c r="N582" i="14"/>
  <c r="N584" i="14"/>
  <c r="N586" i="14"/>
  <c r="N588" i="14"/>
  <c r="N590" i="14"/>
  <c r="N592" i="14"/>
  <c r="N594" i="14"/>
  <c r="N596" i="14"/>
  <c r="N598" i="14"/>
  <c r="N600" i="14"/>
  <c r="N602" i="14"/>
  <c r="N604" i="14"/>
  <c r="N606" i="14"/>
  <c r="N608" i="14"/>
  <c r="N610" i="14"/>
  <c r="N612" i="14"/>
  <c r="N614" i="14"/>
  <c r="N616" i="14"/>
  <c r="N618" i="14"/>
  <c r="N620" i="14"/>
  <c r="N622" i="14"/>
  <c r="N624" i="14"/>
  <c r="N626" i="14"/>
  <c r="N628" i="14"/>
  <c r="N630" i="14"/>
  <c r="N632" i="14"/>
  <c r="N634" i="14"/>
  <c r="N636" i="14"/>
  <c r="N638" i="14"/>
  <c r="N640" i="14"/>
  <c r="N642" i="14"/>
  <c r="N644" i="14"/>
  <c r="N646" i="14"/>
  <c r="N648" i="14"/>
  <c r="N650" i="14"/>
  <c r="N652" i="14"/>
  <c r="N654" i="14"/>
  <c r="N656" i="14"/>
  <c r="N658" i="14"/>
  <c r="N660" i="14"/>
  <c r="N662" i="14"/>
  <c r="N664" i="14"/>
  <c r="N666" i="14"/>
  <c r="N668" i="14"/>
  <c r="N670" i="14"/>
  <c r="N672" i="14"/>
  <c r="N674" i="14"/>
  <c r="N676" i="14"/>
  <c r="N678" i="14"/>
  <c r="N680" i="14"/>
  <c r="N682" i="14"/>
  <c r="N684" i="14"/>
  <c r="N686" i="14"/>
  <c r="N688" i="14"/>
  <c r="N690" i="14"/>
  <c r="N692" i="14"/>
  <c r="N694" i="14"/>
  <c r="N696" i="14"/>
  <c r="N698" i="14"/>
  <c r="N700" i="14"/>
  <c r="N702" i="14"/>
  <c r="N704" i="14"/>
  <c r="N706" i="14"/>
  <c r="N708" i="14"/>
  <c r="N710" i="14"/>
  <c r="N712" i="14"/>
  <c r="N714" i="14"/>
  <c r="N716" i="14"/>
  <c r="N718" i="14"/>
  <c r="N720" i="14"/>
  <c r="N722" i="14"/>
  <c r="N724" i="14"/>
  <c r="N726" i="14"/>
  <c r="N728" i="14"/>
  <c r="N730" i="14"/>
  <c r="N732" i="14"/>
  <c r="N734" i="14"/>
  <c r="N736" i="14"/>
  <c r="N738" i="14"/>
  <c r="N740" i="14"/>
  <c r="N742" i="14"/>
  <c r="N744" i="14"/>
  <c r="N746" i="14"/>
  <c r="N748" i="14"/>
  <c r="N750" i="14"/>
  <c r="N752" i="14"/>
  <c r="N754" i="14"/>
  <c r="N756" i="14"/>
  <c r="N758" i="14"/>
  <c r="N760" i="14"/>
  <c r="N762" i="14"/>
  <c r="N764" i="14"/>
  <c r="N766" i="14"/>
  <c r="N768" i="14"/>
  <c r="N770" i="14"/>
  <c r="N772" i="14"/>
  <c r="N774" i="14"/>
  <c r="N776" i="14"/>
  <c r="N778" i="14"/>
  <c r="N780" i="14"/>
  <c r="N782" i="14"/>
  <c r="N784" i="14"/>
  <c r="N786" i="14"/>
  <c r="N788" i="14"/>
  <c r="N790" i="14"/>
  <c r="N792" i="14"/>
  <c r="N794" i="14"/>
  <c r="N796" i="14"/>
  <c r="N798" i="14"/>
  <c r="N800" i="14"/>
  <c r="N802" i="14"/>
  <c r="N804" i="14"/>
  <c r="N806" i="14"/>
  <c r="N808" i="14"/>
  <c r="N810" i="14"/>
  <c r="N812" i="14"/>
  <c r="N814" i="14"/>
  <c r="N816" i="14"/>
  <c r="N818" i="14"/>
  <c r="N820" i="14"/>
  <c r="N822" i="14"/>
  <c r="N824" i="14"/>
  <c r="N826" i="14"/>
  <c r="N828" i="14"/>
  <c r="N830" i="14"/>
  <c r="N832" i="14"/>
  <c r="N834" i="14"/>
  <c r="N836" i="14"/>
  <c r="N838" i="14"/>
  <c r="N840" i="14"/>
  <c r="N842" i="14"/>
  <c r="N844" i="14"/>
  <c r="N846" i="14"/>
  <c r="N848" i="14"/>
  <c r="N850" i="14"/>
  <c r="N852" i="14"/>
  <c r="N854" i="14"/>
  <c r="N856" i="14"/>
  <c r="N858" i="14"/>
  <c r="N860" i="14"/>
  <c r="N862" i="14"/>
  <c r="N864" i="14"/>
  <c r="N866" i="14"/>
  <c r="N868" i="14"/>
  <c r="N870" i="14"/>
  <c r="N872" i="14"/>
  <c r="N874" i="14"/>
  <c r="N876" i="14"/>
  <c r="N878" i="14"/>
  <c r="N880" i="14"/>
  <c r="N882" i="14"/>
  <c r="N884" i="14"/>
  <c r="N886" i="14"/>
  <c r="N888" i="14"/>
  <c r="N890" i="14"/>
  <c r="N892" i="14"/>
  <c r="N894" i="14"/>
  <c r="N896" i="14"/>
  <c r="N898" i="14"/>
  <c r="N900" i="14"/>
  <c r="N902" i="14"/>
  <c r="N904" i="14"/>
  <c r="N906" i="14"/>
  <c r="N908" i="14"/>
  <c r="N910" i="14"/>
  <c r="N912" i="14"/>
  <c r="N914" i="14"/>
  <c r="N916" i="14"/>
  <c r="N918" i="14"/>
  <c r="N920" i="14"/>
  <c r="N922" i="14"/>
  <c r="N924" i="14"/>
  <c r="N926" i="14"/>
  <c r="N928" i="14"/>
  <c r="N930" i="14"/>
  <c r="N932" i="14"/>
  <c r="N934" i="14"/>
  <c r="N936" i="14"/>
  <c r="N938" i="14"/>
  <c r="N940" i="14"/>
  <c r="N942" i="14"/>
  <c r="N944" i="14"/>
  <c r="N946" i="14"/>
  <c r="N948" i="14"/>
  <c r="N950" i="14"/>
  <c r="N952" i="14"/>
  <c r="N954" i="14"/>
  <c r="N956" i="14"/>
  <c r="N958" i="14"/>
  <c r="N960" i="14"/>
  <c r="N962" i="14"/>
  <c r="N964" i="14"/>
  <c r="N966" i="14"/>
  <c r="N968" i="14"/>
  <c r="N970" i="14"/>
  <c r="N972" i="14"/>
  <c r="N974" i="14"/>
  <c r="N976" i="14"/>
  <c r="N978" i="14"/>
  <c r="N980" i="14"/>
  <c r="N982" i="14"/>
  <c r="N984" i="14"/>
  <c r="N986" i="14"/>
  <c r="N988" i="14"/>
  <c r="N990" i="14"/>
  <c r="N992" i="14"/>
  <c r="N994" i="14"/>
  <c r="N996" i="14"/>
  <c r="N998" i="14"/>
  <c r="N1000" i="14"/>
  <c r="N1002" i="14"/>
  <c r="N1004" i="14"/>
  <c r="N1006" i="14"/>
  <c r="N1008" i="14"/>
  <c r="N1010" i="14"/>
  <c r="N1012" i="14"/>
  <c r="N1014" i="14"/>
  <c r="N1016" i="14"/>
  <c r="N1018" i="14"/>
  <c r="N1020" i="14"/>
  <c r="N1022" i="14"/>
  <c r="N1024" i="14"/>
  <c r="N1026" i="14"/>
  <c r="N1028" i="14"/>
  <c r="N1030" i="14"/>
  <c r="N1032" i="14"/>
  <c r="N1034" i="14"/>
  <c r="N1036" i="14"/>
  <c r="N1038" i="14"/>
  <c r="N1040" i="14"/>
  <c r="N1042" i="14"/>
  <c r="N1044" i="14"/>
  <c r="N1046" i="14"/>
  <c r="N1048" i="14"/>
  <c r="N1050" i="14"/>
  <c r="N1052" i="14"/>
  <c r="N1054" i="14"/>
  <c r="N1056" i="14"/>
  <c r="N1058" i="14"/>
  <c r="N1060" i="14"/>
  <c r="N1062" i="14"/>
  <c r="N1064" i="14"/>
  <c r="N1066" i="14"/>
  <c r="N1068" i="14"/>
  <c r="N563" i="14"/>
  <c r="N565" i="14"/>
  <c r="N567" i="14"/>
  <c r="N569" i="14"/>
  <c r="N571" i="14"/>
  <c r="N573" i="14"/>
  <c r="N575" i="14"/>
  <c r="N577" i="14"/>
  <c r="N579" i="14"/>
  <c r="N581" i="14"/>
  <c r="N583" i="14"/>
  <c r="N585" i="14"/>
  <c r="N587" i="14"/>
  <c r="N589" i="14"/>
  <c r="N591" i="14"/>
  <c r="N593" i="14"/>
  <c r="N595" i="14"/>
  <c r="N597" i="14"/>
  <c r="N599" i="14"/>
  <c r="N601" i="14"/>
  <c r="N603" i="14"/>
  <c r="N605" i="14"/>
  <c r="N607" i="14"/>
  <c r="N609" i="14"/>
  <c r="N611" i="14"/>
  <c r="N613" i="14"/>
  <c r="N615" i="14"/>
  <c r="N617" i="14"/>
  <c r="N619" i="14"/>
  <c r="N621" i="14"/>
  <c r="N623" i="14"/>
  <c r="N625" i="14"/>
  <c r="N627" i="14"/>
  <c r="N629" i="14"/>
  <c r="N631" i="14"/>
  <c r="N633" i="14"/>
  <c r="N635" i="14"/>
  <c r="N637" i="14"/>
  <c r="N639" i="14"/>
  <c r="N641" i="14"/>
  <c r="N643" i="14"/>
  <c r="N645" i="14"/>
  <c r="N647" i="14"/>
  <c r="N649" i="14"/>
  <c r="N651" i="14"/>
  <c r="N653" i="14"/>
  <c r="N655" i="14"/>
  <c r="N657" i="14"/>
  <c r="N659" i="14"/>
  <c r="N661" i="14"/>
  <c r="N663" i="14"/>
  <c r="N665" i="14"/>
  <c r="N667" i="14"/>
  <c r="N669" i="14"/>
  <c r="N671" i="14"/>
  <c r="N673" i="14"/>
  <c r="N675" i="14"/>
  <c r="N677" i="14"/>
  <c r="N679" i="14"/>
  <c r="N681" i="14"/>
  <c r="N683" i="14"/>
  <c r="N685" i="14"/>
  <c r="N687" i="14"/>
  <c r="N689" i="14"/>
  <c r="N691" i="14"/>
  <c r="N693" i="14"/>
  <c r="N695" i="14"/>
  <c r="N697" i="14"/>
  <c r="N699" i="14"/>
  <c r="N701" i="14"/>
  <c r="N703" i="14"/>
  <c r="N705" i="14"/>
  <c r="N707" i="14"/>
  <c r="N709" i="14"/>
  <c r="N711" i="14"/>
  <c r="N713" i="14"/>
  <c r="N715" i="14"/>
  <c r="N717" i="14"/>
  <c r="N719" i="14"/>
  <c r="N721" i="14"/>
  <c r="N723" i="14"/>
  <c r="N725" i="14"/>
  <c r="N727" i="14"/>
  <c r="N729" i="14"/>
  <c r="N731" i="14"/>
  <c r="N733" i="14"/>
  <c r="N735" i="14"/>
  <c r="N737" i="14"/>
  <c r="N739" i="14"/>
  <c r="N741" i="14"/>
  <c r="N743" i="14"/>
  <c r="N745" i="14"/>
  <c r="N747" i="14"/>
  <c r="N749" i="14"/>
  <c r="N751" i="14"/>
  <c r="N753" i="14"/>
  <c r="N755" i="14"/>
  <c r="N757" i="14"/>
  <c r="N759" i="14"/>
  <c r="N761" i="14"/>
  <c r="N763" i="14"/>
  <c r="N765" i="14"/>
  <c r="N767" i="14"/>
  <c r="N769" i="14"/>
  <c r="N771" i="14"/>
  <c r="N773" i="14"/>
  <c r="N775" i="14"/>
  <c r="N777" i="14"/>
  <c r="N779" i="14"/>
  <c r="N781" i="14"/>
  <c r="N783" i="14"/>
  <c r="N785" i="14"/>
  <c r="N787" i="14"/>
  <c r="N789" i="14"/>
  <c r="N791" i="14"/>
  <c r="N793" i="14"/>
  <c r="N795" i="14"/>
  <c r="N797" i="14"/>
  <c r="N799" i="14"/>
  <c r="N801" i="14"/>
  <c r="N803" i="14"/>
  <c r="N805" i="14"/>
  <c r="N807" i="14"/>
  <c r="N809" i="14"/>
  <c r="N811" i="14"/>
  <c r="N813" i="14"/>
  <c r="N815" i="14"/>
  <c r="N817" i="14"/>
  <c r="N819" i="14"/>
  <c r="N821" i="14"/>
  <c r="N823" i="14"/>
  <c r="N825" i="14"/>
  <c r="N827" i="14"/>
  <c r="N829" i="14"/>
  <c r="N831" i="14"/>
  <c r="N833" i="14"/>
  <c r="N835" i="14"/>
  <c r="N837" i="14"/>
  <c r="N839" i="14"/>
  <c r="N841" i="14"/>
  <c r="N843" i="14"/>
  <c r="N845" i="14"/>
  <c r="N847" i="14"/>
  <c r="N849" i="14"/>
  <c r="N851" i="14"/>
  <c r="N853" i="14"/>
  <c r="N855" i="14"/>
  <c r="N857" i="14"/>
  <c r="N859" i="14"/>
  <c r="N861" i="14"/>
  <c r="N863" i="14"/>
  <c r="N865" i="14"/>
  <c r="N867" i="14"/>
  <c r="N869" i="14"/>
  <c r="N871" i="14"/>
  <c r="N873" i="14"/>
  <c r="N875" i="14"/>
  <c r="N877" i="14"/>
  <c r="N879" i="14"/>
  <c r="N881" i="14"/>
  <c r="N883" i="14"/>
  <c r="N885" i="14"/>
  <c r="N887" i="14"/>
  <c r="N889" i="14"/>
  <c r="N891" i="14"/>
  <c r="N893" i="14"/>
  <c r="N895" i="14"/>
  <c r="N897" i="14"/>
  <c r="N899" i="14"/>
  <c r="N901" i="14"/>
  <c r="N903" i="14"/>
  <c r="N905" i="14"/>
  <c r="N907" i="14"/>
  <c r="N909" i="14"/>
  <c r="N911" i="14"/>
  <c r="N913" i="14"/>
  <c r="N915" i="14"/>
  <c r="N917" i="14"/>
  <c r="N919" i="14"/>
  <c r="N921" i="14"/>
  <c r="N923" i="14"/>
  <c r="N925" i="14"/>
  <c r="N927" i="14"/>
  <c r="N929" i="14"/>
  <c r="N931" i="14"/>
  <c r="N933" i="14"/>
  <c r="N935" i="14"/>
  <c r="N937" i="14"/>
  <c r="N939" i="14"/>
  <c r="N941" i="14"/>
  <c r="N943" i="14"/>
  <c r="N945" i="14"/>
  <c r="N947" i="14"/>
  <c r="N949" i="14"/>
  <c r="N951" i="14"/>
  <c r="N953" i="14"/>
  <c r="N955" i="14"/>
  <c r="N957" i="14"/>
  <c r="N959" i="14"/>
  <c r="N961" i="14"/>
  <c r="N963" i="14"/>
  <c r="N965" i="14"/>
  <c r="N967" i="14"/>
  <c r="N969" i="14"/>
  <c r="N971" i="14"/>
  <c r="N973" i="14"/>
  <c r="N975" i="14"/>
  <c r="N977" i="14"/>
  <c r="N979" i="14"/>
  <c r="N981" i="14"/>
  <c r="N983" i="14"/>
  <c r="N985" i="14"/>
  <c r="N987" i="14"/>
  <c r="N989" i="14"/>
  <c r="N991" i="14"/>
  <c r="N993" i="14"/>
  <c r="N995" i="14"/>
  <c r="N997" i="14"/>
  <c r="N999" i="14"/>
  <c r="N1001" i="14"/>
  <c r="N1003" i="14"/>
  <c r="N1005" i="14"/>
  <c r="N1007" i="14"/>
  <c r="N1009" i="14"/>
  <c r="N1011" i="14"/>
  <c r="N1013" i="14"/>
  <c r="N1015" i="14"/>
  <c r="N1017" i="14"/>
  <c r="N1019" i="14"/>
  <c r="N1021" i="14"/>
  <c r="N1023" i="14"/>
  <c r="N1025" i="14"/>
  <c r="N1027" i="14"/>
  <c r="N1029" i="14"/>
  <c r="N1031" i="14"/>
  <c r="N1033" i="14"/>
  <c r="N1035" i="14"/>
  <c r="N1037" i="14"/>
  <c r="N1039" i="14"/>
  <c r="N1041" i="14"/>
  <c r="N1043" i="14"/>
  <c r="N1045" i="14"/>
  <c r="N1047" i="14"/>
  <c r="N1049" i="14"/>
  <c r="N1051" i="14"/>
  <c r="N1053" i="14"/>
  <c r="N1055" i="14"/>
  <c r="N1057" i="14"/>
  <c r="N1059" i="14"/>
  <c r="N1061" i="14"/>
  <c r="N1063" i="14"/>
  <c r="N1065" i="14"/>
  <c r="N1067" i="14"/>
  <c r="N1069" i="14"/>
  <c r="F10" i="14"/>
  <c r="F12" i="14"/>
  <c r="F11" i="14"/>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I69" i="15"/>
  <c r="I70" i="15"/>
  <c r="I71" i="15"/>
  <c r="I72" i="15"/>
  <c r="I73" i="15"/>
  <c r="I74" i="15"/>
  <c r="I75" i="15"/>
  <c r="I76" i="15"/>
  <c r="I77" i="15"/>
  <c r="I78" i="15"/>
  <c r="I79" i="15"/>
  <c r="I80" i="15"/>
  <c r="I81" i="15"/>
  <c r="I82" i="15"/>
  <c r="I83" i="15"/>
  <c r="I84" i="15"/>
  <c r="I85" i="15"/>
  <c r="I86" i="15"/>
  <c r="I87" i="15"/>
  <c r="I88" i="15"/>
  <c r="I89" i="15"/>
  <c r="G90" i="15"/>
  <c r="G91" i="15"/>
  <c r="I91" i="15"/>
  <c r="G92" i="15"/>
  <c r="I92" i="15"/>
  <c r="G93" i="15"/>
  <c r="I93" i="15"/>
  <c r="G94" i="15"/>
  <c r="I94" i="15"/>
  <c r="G95" i="15"/>
  <c r="I95" i="15"/>
  <c r="G96" i="15"/>
  <c r="I96" i="15"/>
  <c r="G97" i="15"/>
  <c r="I97" i="15"/>
  <c r="G98" i="15"/>
  <c r="I98" i="15"/>
  <c r="G99" i="15"/>
  <c r="I99" i="15"/>
  <c r="G100" i="15"/>
  <c r="I100" i="15"/>
  <c r="G101" i="15"/>
  <c r="I101" i="15"/>
  <c r="G102" i="15"/>
  <c r="I102" i="15"/>
  <c r="G103" i="15"/>
  <c r="I103" i="15"/>
  <c r="G104" i="15"/>
  <c r="I104" i="15"/>
  <c r="G105" i="15"/>
  <c r="I105" i="15"/>
  <c r="G106" i="15"/>
  <c r="I106" i="15"/>
  <c r="G107" i="15"/>
  <c r="I107" i="15"/>
  <c r="G108" i="15"/>
  <c r="I108" i="15"/>
  <c r="G109" i="15"/>
  <c r="I109" i="15"/>
  <c r="G110" i="15"/>
  <c r="I110" i="15"/>
  <c r="G111" i="15"/>
  <c r="I111" i="15"/>
  <c r="G112" i="15"/>
  <c r="I112" i="15"/>
  <c r="G113" i="15"/>
  <c r="I113" i="15"/>
  <c r="G319" i="15"/>
  <c r="I319" i="15"/>
  <c r="G321" i="15"/>
  <c r="I321" i="15"/>
  <c r="G323" i="15"/>
  <c r="I323" i="15"/>
  <c r="G325" i="15"/>
  <c r="I325" i="15"/>
  <c r="G327" i="15"/>
  <c r="I327" i="15"/>
  <c r="G329" i="15"/>
  <c r="I329" i="15"/>
  <c r="G331" i="15"/>
  <c r="I331" i="15"/>
  <c r="G333" i="15"/>
  <c r="I333" i="15"/>
  <c r="G335" i="15"/>
  <c r="I335" i="15"/>
  <c r="G337" i="15"/>
  <c r="I337" i="15"/>
  <c r="G339" i="15"/>
  <c r="I339" i="15"/>
  <c r="G341" i="15"/>
  <c r="I341" i="15"/>
  <c r="G343" i="15"/>
  <c r="I343" i="15"/>
  <c r="G345" i="15"/>
  <c r="I345" i="15"/>
  <c r="G347" i="15"/>
  <c r="I347" i="15"/>
  <c r="G349" i="15"/>
  <c r="I349" i="15"/>
  <c r="G351" i="15"/>
  <c r="I351" i="15"/>
  <c r="G353" i="15"/>
  <c r="I353" i="15"/>
  <c r="G355" i="15"/>
  <c r="I355" i="15"/>
  <c r="G357" i="15"/>
  <c r="I357" i="15"/>
  <c r="G359" i="15"/>
  <c r="I359" i="15"/>
  <c r="G361" i="15"/>
  <c r="I361" i="15"/>
  <c r="G363" i="15"/>
  <c r="I363" i="15"/>
  <c r="G365" i="15"/>
  <c r="I365" i="15"/>
  <c r="G367" i="15"/>
  <c r="I367" i="15"/>
  <c r="G369" i="15"/>
  <c r="I369" i="15"/>
  <c r="G371" i="15"/>
  <c r="I371" i="15"/>
  <c r="G373" i="15"/>
  <c r="I373" i="15"/>
  <c r="G375" i="15"/>
  <c r="I375" i="15"/>
  <c r="G377" i="15"/>
  <c r="I377" i="15"/>
  <c r="G8"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G69" i="15"/>
  <c r="G70" i="15"/>
  <c r="G71" i="15"/>
  <c r="G72" i="15"/>
  <c r="G73" i="15"/>
  <c r="G74" i="15"/>
  <c r="G75" i="15"/>
  <c r="G76" i="15"/>
  <c r="G77" i="15"/>
  <c r="G78" i="15"/>
  <c r="G79" i="15"/>
  <c r="G80" i="15"/>
  <c r="G81" i="15"/>
  <c r="G82" i="15"/>
  <c r="G83" i="15"/>
  <c r="G84" i="15"/>
  <c r="G85" i="15"/>
  <c r="G86" i="15"/>
  <c r="G87" i="15"/>
  <c r="G88" i="15"/>
  <c r="G89" i="15"/>
  <c r="I90" i="15"/>
  <c r="H7" i="15"/>
  <c r="H9" i="15"/>
  <c r="G10" i="15"/>
  <c r="I11" i="15"/>
  <c r="H12" i="15"/>
  <c r="G12" i="15"/>
  <c r="I12" i="15"/>
  <c r="H113" i="15"/>
  <c r="G114" i="15"/>
  <c r="I114" i="15"/>
  <c r="G116" i="15"/>
  <c r="I116" i="15"/>
  <c r="G118" i="15"/>
  <c r="I118" i="15"/>
  <c r="G120" i="15"/>
  <c r="I120" i="15"/>
  <c r="G122" i="15"/>
  <c r="I122" i="15"/>
  <c r="G124" i="15"/>
  <c r="I124" i="15"/>
  <c r="G126" i="15"/>
  <c r="I126" i="15"/>
  <c r="G128" i="15"/>
  <c r="I128" i="15"/>
  <c r="G130" i="15"/>
  <c r="I130" i="15"/>
  <c r="G132" i="15"/>
  <c r="I132" i="15"/>
  <c r="G134" i="15"/>
  <c r="I134" i="15"/>
  <c r="G136" i="15"/>
  <c r="I136" i="15"/>
  <c r="G138" i="15"/>
  <c r="I138" i="15"/>
  <c r="G140" i="15"/>
  <c r="I140" i="15"/>
  <c r="G142" i="15"/>
  <c r="I142" i="15"/>
  <c r="G144" i="15"/>
  <c r="I144" i="15"/>
  <c r="G146" i="15"/>
  <c r="I146" i="15"/>
  <c r="G148" i="15"/>
  <c r="I148" i="15"/>
  <c r="G150" i="15"/>
  <c r="I150" i="15"/>
  <c r="G152" i="15"/>
  <c r="I152" i="15"/>
  <c r="G154" i="15"/>
  <c r="I154" i="15"/>
  <c r="G156" i="15"/>
  <c r="I156" i="15"/>
  <c r="G158" i="15"/>
  <c r="I158" i="15"/>
  <c r="G160" i="15"/>
  <c r="I160" i="15"/>
  <c r="G162" i="15"/>
  <c r="I162" i="15"/>
  <c r="G164" i="15"/>
  <c r="I164" i="15"/>
  <c r="G166" i="15"/>
  <c r="I166" i="15"/>
  <c r="G168" i="15"/>
  <c r="I168" i="15"/>
  <c r="G170" i="15"/>
  <c r="I170" i="15"/>
  <c r="G172" i="15"/>
  <c r="I172" i="15"/>
  <c r="G174" i="15"/>
  <c r="I174" i="15"/>
  <c r="G176" i="15"/>
  <c r="I176" i="15"/>
  <c r="G178" i="15"/>
  <c r="I178" i="15"/>
  <c r="G180" i="15"/>
  <c r="I180" i="15"/>
  <c r="G182" i="15"/>
  <c r="I182" i="15"/>
  <c r="G184" i="15"/>
  <c r="I184" i="15"/>
  <c r="G186" i="15"/>
  <c r="I186" i="15"/>
  <c r="G188" i="15"/>
  <c r="I188" i="15"/>
  <c r="G190" i="15"/>
  <c r="I190" i="15"/>
  <c r="G192" i="15"/>
  <c r="I192" i="15"/>
  <c r="G194" i="15"/>
  <c r="I194" i="15"/>
  <c r="G196" i="15"/>
  <c r="I196" i="15"/>
  <c r="G198" i="15"/>
  <c r="I198" i="15"/>
  <c r="G200" i="15"/>
  <c r="I200" i="15"/>
  <c r="G202" i="15"/>
  <c r="I202" i="15"/>
  <c r="G204" i="15"/>
  <c r="I204" i="15"/>
  <c r="G206" i="15"/>
  <c r="I206" i="15"/>
  <c r="G208" i="15"/>
  <c r="I208" i="15"/>
  <c r="G210" i="15"/>
  <c r="I210" i="15"/>
  <c r="G212" i="15"/>
  <c r="I212" i="15"/>
  <c r="G214" i="15"/>
  <c r="I214" i="15"/>
  <c r="G216" i="15"/>
  <c r="I216" i="15"/>
  <c r="G218" i="15"/>
  <c r="I218" i="15"/>
  <c r="G220" i="15"/>
  <c r="I220" i="15"/>
  <c r="G222" i="15"/>
  <c r="I222" i="15"/>
  <c r="G224" i="15"/>
  <c r="I224" i="15"/>
  <c r="G226" i="15"/>
  <c r="I226" i="15"/>
  <c r="G228" i="15"/>
  <c r="I228" i="15"/>
  <c r="G230" i="15"/>
  <c r="I230" i="15"/>
  <c r="G232" i="15"/>
  <c r="I232" i="15"/>
  <c r="G234" i="15"/>
  <c r="I234" i="15"/>
  <c r="G236" i="15"/>
  <c r="I236" i="15"/>
  <c r="G238" i="15"/>
  <c r="I238" i="15"/>
  <c r="G240" i="15"/>
  <c r="I240" i="15"/>
  <c r="G242" i="15"/>
  <c r="I242" i="15"/>
  <c r="G244" i="15"/>
  <c r="I244" i="15"/>
  <c r="G246" i="15"/>
  <c r="I246" i="15"/>
  <c r="G248" i="15"/>
  <c r="I248" i="15"/>
  <c r="G250" i="15"/>
  <c r="I250" i="15"/>
  <c r="G252" i="15"/>
  <c r="I252" i="15"/>
  <c r="G254" i="15"/>
  <c r="I254" i="15"/>
  <c r="G256" i="15"/>
  <c r="I256" i="15"/>
  <c r="G258" i="15"/>
  <c r="I258" i="15"/>
  <c r="G260" i="15"/>
  <c r="I260" i="15"/>
  <c r="G262" i="15"/>
  <c r="I262" i="15"/>
  <c r="G264" i="15"/>
  <c r="I264" i="15"/>
  <c r="G266" i="15"/>
  <c r="I266" i="15"/>
  <c r="G268" i="15"/>
  <c r="I268" i="15"/>
  <c r="G270" i="15"/>
  <c r="I270" i="15"/>
  <c r="G272" i="15"/>
  <c r="I272" i="15"/>
  <c r="G274" i="15"/>
  <c r="I274" i="15"/>
  <c r="G276" i="15"/>
  <c r="I276" i="15"/>
  <c r="G278" i="15"/>
  <c r="I278" i="15"/>
  <c r="G280" i="15"/>
  <c r="I280" i="15"/>
  <c r="G282" i="15"/>
  <c r="I282" i="15"/>
  <c r="G284" i="15"/>
  <c r="I284" i="15"/>
  <c r="G286" i="15"/>
  <c r="I286" i="15"/>
  <c r="G288" i="15"/>
  <c r="I288" i="15"/>
  <c r="G290" i="15"/>
  <c r="I290" i="15"/>
  <c r="G292" i="15"/>
  <c r="I292" i="15"/>
  <c r="G294" i="15"/>
  <c r="I294" i="15"/>
  <c r="G296" i="15"/>
  <c r="I296" i="15"/>
  <c r="G298" i="15"/>
  <c r="I298" i="15"/>
  <c r="G300" i="15"/>
  <c r="I300" i="15"/>
  <c r="G302" i="15"/>
  <c r="I302" i="15"/>
  <c r="G304" i="15"/>
  <c r="I304" i="15"/>
  <c r="G306" i="15"/>
  <c r="I306" i="15"/>
  <c r="G308" i="15"/>
  <c r="I308" i="15"/>
  <c r="G310" i="15"/>
  <c r="I310" i="15"/>
  <c r="G312" i="15"/>
  <c r="I312" i="15"/>
  <c r="G314" i="15"/>
  <c r="I314" i="15"/>
  <c r="G316" i="15"/>
  <c r="I316" i="15"/>
  <c r="G318" i="15"/>
  <c r="I318" i="15"/>
  <c r="G320" i="15"/>
  <c r="I320" i="15"/>
  <c r="G322" i="15"/>
  <c r="I322" i="15"/>
  <c r="G324" i="15"/>
  <c r="I324" i="15"/>
  <c r="G326" i="15"/>
  <c r="I326" i="15"/>
  <c r="G328" i="15"/>
  <c r="I328" i="15"/>
  <c r="G330" i="15"/>
  <c r="I330" i="15"/>
  <c r="G332" i="15"/>
  <c r="I332" i="15"/>
  <c r="G334" i="15"/>
  <c r="I334" i="15"/>
  <c r="G336" i="15"/>
  <c r="I336" i="15"/>
  <c r="G338" i="15"/>
  <c r="I338" i="15"/>
  <c r="G340" i="15"/>
  <c r="I340" i="15"/>
  <c r="G342" i="15"/>
  <c r="I342" i="15"/>
  <c r="G344" i="15"/>
  <c r="I344" i="15"/>
  <c r="G346" i="15"/>
  <c r="I346" i="15"/>
  <c r="G348" i="15"/>
  <c r="I348" i="15"/>
  <c r="G350" i="15"/>
  <c r="I350" i="15"/>
  <c r="G352" i="15"/>
  <c r="I352" i="15"/>
  <c r="G354" i="15"/>
  <c r="I354" i="15"/>
  <c r="G356" i="15"/>
  <c r="I356" i="15"/>
  <c r="G358" i="15"/>
  <c r="I358" i="15"/>
  <c r="G360" i="15"/>
  <c r="I360" i="15"/>
  <c r="G362" i="15"/>
  <c r="I362" i="15"/>
  <c r="G364" i="15"/>
  <c r="I364" i="15"/>
  <c r="G366" i="15"/>
  <c r="I366" i="15"/>
  <c r="G368" i="15"/>
  <c r="I368" i="15"/>
  <c r="G370" i="15"/>
  <c r="I370" i="15"/>
  <c r="G372" i="15"/>
  <c r="I372" i="15"/>
  <c r="G374" i="15"/>
  <c r="I374" i="15"/>
  <c r="G376" i="15"/>
  <c r="I376" i="15"/>
  <c r="G378" i="15"/>
  <c r="I378" i="15"/>
  <c r="G379" i="15"/>
  <c r="I379" i="15"/>
  <c r="G380" i="15"/>
  <c r="I380" i="15"/>
  <c r="G381" i="15"/>
  <c r="I381" i="15"/>
  <c r="G382" i="15"/>
  <c r="I382" i="15"/>
  <c r="G383" i="15"/>
  <c r="I383" i="15"/>
  <c r="G384" i="15"/>
  <c r="I384" i="15"/>
  <c r="G385" i="15"/>
  <c r="I385" i="15"/>
  <c r="G386" i="15"/>
  <c r="I386" i="15"/>
  <c r="G387" i="15"/>
  <c r="I387" i="15"/>
  <c r="G388" i="15"/>
  <c r="I388" i="15"/>
  <c r="G389" i="15"/>
  <c r="I389" i="15"/>
  <c r="G390" i="15"/>
  <c r="I390" i="15"/>
  <c r="G391" i="15"/>
  <c r="I391" i="15"/>
  <c r="G392" i="15"/>
  <c r="I392" i="15"/>
  <c r="G393" i="15"/>
  <c r="I393" i="15"/>
  <c r="G394" i="15"/>
  <c r="I394" i="15"/>
  <c r="G395" i="15"/>
  <c r="I395" i="15"/>
  <c r="G396" i="15"/>
  <c r="I396" i="15"/>
  <c r="G397" i="15"/>
  <c r="I397" i="15"/>
  <c r="G398" i="15"/>
  <c r="I398" i="15"/>
  <c r="G399" i="15"/>
  <c r="I399" i="15"/>
  <c r="G400" i="15"/>
  <c r="I400" i="15"/>
  <c r="G401" i="15"/>
  <c r="I401" i="15"/>
  <c r="G402" i="15"/>
  <c r="I402" i="15"/>
  <c r="G403" i="15"/>
  <c r="I403" i="15"/>
  <c r="G404" i="15"/>
  <c r="I404" i="15"/>
  <c r="G405" i="15"/>
  <c r="I405" i="15"/>
  <c r="G406" i="15"/>
  <c r="I406" i="15"/>
  <c r="G407" i="15"/>
  <c r="I407" i="15"/>
  <c r="G408" i="15"/>
  <c r="I408" i="15"/>
  <c r="G409" i="15"/>
  <c r="I409" i="15"/>
  <c r="G410" i="15"/>
  <c r="I410" i="15"/>
  <c r="G411" i="15"/>
  <c r="I411" i="15"/>
  <c r="G412" i="15"/>
  <c r="I412" i="15"/>
  <c r="G413" i="15"/>
  <c r="I413" i="15"/>
  <c r="G414" i="15"/>
  <c r="I414" i="15"/>
  <c r="G415" i="15"/>
  <c r="I415" i="15"/>
  <c r="G416" i="15"/>
  <c r="I416" i="15"/>
  <c r="G417" i="15"/>
  <c r="I417" i="15"/>
  <c r="G418" i="15"/>
  <c r="I418" i="15"/>
  <c r="G419" i="15"/>
  <c r="I419" i="15"/>
  <c r="G420" i="15"/>
  <c r="I420" i="15"/>
  <c r="G421" i="15"/>
  <c r="I421" i="15"/>
  <c r="G422" i="15"/>
  <c r="I422" i="15"/>
  <c r="G423" i="15"/>
  <c r="I423" i="15"/>
  <c r="G424" i="15"/>
  <c r="I424" i="15"/>
  <c r="G425" i="15"/>
  <c r="I425" i="15"/>
  <c r="G426" i="15"/>
  <c r="I426" i="15"/>
  <c r="G427" i="15"/>
  <c r="I427" i="15"/>
  <c r="G428" i="15"/>
  <c r="I428" i="15"/>
  <c r="G429" i="15"/>
  <c r="I429" i="15"/>
  <c r="G430" i="15"/>
  <c r="I430" i="15"/>
  <c r="G431" i="15"/>
  <c r="I431" i="15"/>
  <c r="G453" i="15"/>
  <c r="I453" i="15"/>
  <c r="G455" i="15"/>
  <c r="I455" i="15"/>
  <c r="G457" i="15"/>
  <c r="H431" i="15"/>
  <c r="G432" i="15"/>
  <c r="I432" i="15"/>
  <c r="G434" i="15"/>
  <c r="I434" i="15"/>
  <c r="G436" i="15"/>
  <c r="I436" i="15"/>
  <c r="G438" i="15"/>
  <c r="I438" i="15"/>
  <c r="G440" i="15"/>
  <c r="I440" i="15"/>
  <c r="G442" i="15"/>
  <c r="I442" i="15"/>
  <c r="G444" i="15"/>
  <c r="I444" i="15"/>
  <c r="G446" i="15"/>
  <c r="I446" i="15"/>
  <c r="G448" i="15"/>
  <c r="I448" i="15"/>
  <c r="G450" i="15"/>
  <c r="I450" i="15"/>
  <c r="G452" i="15"/>
  <c r="I452" i="15"/>
  <c r="I457" i="15"/>
  <c r="G458" i="15"/>
  <c r="I458" i="15"/>
  <c r="G459" i="15"/>
  <c r="I459" i="15"/>
  <c r="G460" i="15"/>
  <c r="I460" i="15"/>
  <c r="G461" i="15"/>
  <c r="I461" i="15"/>
  <c r="G462" i="15"/>
  <c r="I462" i="15"/>
  <c r="G463" i="15"/>
  <c r="I463" i="15"/>
  <c r="G464" i="15"/>
  <c r="I464" i="15"/>
  <c r="G465" i="15"/>
  <c r="I465" i="15"/>
  <c r="G466" i="15"/>
  <c r="I466" i="15"/>
  <c r="G467" i="15"/>
  <c r="I467" i="15"/>
  <c r="G468" i="15"/>
  <c r="I468" i="15"/>
  <c r="G469" i="15"/>
  <c r="I469" i="15"/>
  <c r="G470" i="15"/>
  <c r="I470" i="15"/>
  <c r="G471" i="15"/>
  <c r="I471" i="15"/>
  <c r="G472" i="15"/>
  <c r="I472" i="15"/>
  <c r="G473" i="15"/>
  <c r="I473" i="15"/>
  <c r="G474" i="15"/>
  <c r="I474" i="15"/>
  <c r="G475" i="15"/>
  <c r="I475" i="15"/>
  <c r="G476" i="15"/>
  <c r="I476" i="15"/>
  <c r="G477" i="15"/>
  <c r="I477" i="15"/>
  <c r="G478" i="15"/>
  <c r="I478" i="15"/>
  <c r="G479" i="15"/>
  <c r="I479" i="15"/>
  <c r="G480" i="15"/>
  <c r="I480" i="15"/>
  <c r="G481" i="15"/>
  <c r="I481" i="15"/>
  <c r="G482" i="15"/>
  <c r="I482" i="15"/>
  <c r="G483" i="15"/>
  <c r="I483" i="15"/>
  <c r="G484" i="15"/>
  <c r="I484" i="15"/>
  <c r="G485" i="15"/>
  <c r="I485" i="15"/>
  <c r="G486" i="15"/>
  <c r="I486" i="15"/>
  <c r="G487" i="15"/>
  <c r="I487" i="15"/>
  <c r="G488" i="15"/>
  <c r="I488" i="15"/>
  <c r="G489" i="15"/>
  <c r="I489" i="15"/>
  <c r="G490" i="15"/>
  <c r="I490" i="15"/>
  <c r="G491" i="15"/>
  <c r="I491" i="15"/>
  <c r="G492" i="15"/>
  <c r="I492" i="15"/>
  <c r="G493" i="15"/>
  <c r="I493" i="15"/>
  <c r="G494" i="15"/>
  <c r="I494" i="15"/>
  <c r="G495" i="15"/>
  <c r="I495" i="15"/>
  <c r="G496" i="15"/>
  <c r="I496" i="15"/>
  <c r="G497" i="15"/>
  <c r="I497" i="15"/>
  <c r="G498" i="15"/>
  <c r="I498" i="15"/>
  <c r="G499" i="15"/>
  <c r="I499" i="15"/>
  <c r="G500" i="15"/>
  <c r="I500" i="15"/>
  <c r="G501" i="15"/>
  <c r="I501" i="15"/>
  <c r="G502" i="15"/>
  <c r="I502" i="15"/>
  <c r="G503" i="15"/>
  <c r="I503" i="15"/>
  <c r="G504" i="15"/>
  <c r="I504" i="15"/>
  <c r="G505" i="15"/>
  <c r="I505" i="15"/>
  <c r="G506" i="15"/>
  <c r="I506" i="15"/>
  <c r="G507" i="15"/>
  <c r="I507" i="15"/>
  <c r="G508" i="15"/>
  <c r="I508" i="15"/>
  <c r="G509" i="15"/>
  <c r="I509" i="15"/>
  <c r="G510" i="15"/>
  <c r="I510" i="15"/>
  <c r="G511" i="15"/>
  <c r="I511" i="15"/>
  <c r="G512" i="15"/>
  <c r="I512" i="15"/>
  <c r="G513" i="15"/>
  <c r="I513" i="15"/>
  <c r="H514" i="15"/>
  <c r="G515" i="15"/>
  <c r="I515" i="15"/>
  <c r="H516" i="15"/>
  <c r="G518" i="15"/>
  <c r="I518" i="15"/>
  <c r="H518" i="15"/>
  <c r="I520" i="15"/>
  <c r="G523" i="15"/>
  <c r="G525" i="15"/>
  <c r="G527" i="15"/>
  <c r="G529" i="15"/>
  <c r="G531" i="15"/>
  <c r="H533" i="15"/>
  <c r="G533" i="15"/>
  <c r="H535" i="15"/>
  <c r="G535" i="15"/>
  <c r="H537" i="15"/>
  <c r="G537" i="15"/>
  <c r="H539" i="15"/>
  <c r="G539" i="15"/>
  <c r="H541" i="15"/>
  <c r="G541" i="15"/>
  <c r="H543" i="15"/>
  <c r="G543" i="15"/>
  <c r="H545" i="15"/>
  <c r="G545" i="15"/>
  <c r="H547" i="15"/>
  <c r="G547" i="15"/>
  <c r="H549" i="15"/>
  <c r="G549" i="15"/>
  <c r="H551" i="15"/>
  <c r="G551" i="15"/>
  <c r="H553" i="15"/>
  <c r="G553" i="15"/>
  <c r="H555" i="15"/>
  <c r="G555" i="15"/>
  <c r="H557" i="15"/>
  <c r="G557" i="15"/>
  <c r="H559" i="15"/>
  <c r="G559" i="15"/>
  <c r="H561" i="15"/>
  <c r="G561" i="15"/>
  <c r="H563" i="15"/>
  <c r="G563" i="15"/>
  <c r="H565" i="15"/>
  <c r="G565" i="15"/>
  <c r="H567" i="15"/>
  <c r="G567" i="15"/>
  <c r="H569" i="15"/>
  <c r="G569" i="15"/>
  <c r="H571" i="15"/>
  <c r="G571" i="15"/>
  <c r="H573" i="15"/>
  <c r="G573" i="15"/>
  <c r="H575" i="15"/>
  <c r="G575" i="15"/>
  <c r="H577" i="15"/>
  <c r="G577" i="15"/>
  <c r="H579" i="15"/>
  <c r="G579" i="15"/>
  <c r="H581" i="15"/>
  <c r="H582" i="15"/>
  <c r="G582" i="15"/>
  <c r="G584" i="15"/>
  <c r="G586" i="15"/>
  <c r="G588" i="15"/>
  <c r="G590" i="15"/>
  <c r="G592" i="15"/>
  <c r="G594" i="15"/>
  <c r="G596" i="15"/>
  <c r="G598" i="15"/>
  <c r="G600" i="15"/>
  <c r="G602" i="15"/>
  <c r="G604" i="15"/>
  <c r="G606" i="15"/>
  <c r="G608" i="15"/>
  <c r="G610" i="15"/>
  <c r="G612" i="15"/>
  <c r="G614" i="15"/>
  <c r="G616" i="15"/>
  <c r="G618" i="15"/>
  <c r="G620" i="15"/>
  <c r="G622" i="15"/>
  <c r="G624" i="15"/>
  <c r="G626" i="15"/>
  <c r="G628" i="15"/>
  <c r="G630" i="15"/>
  <c r="G632" i="15"/>
  <c r="G634" i="15"/>
  <c r="G636" i="15"/>
  <c r="H512" i="15"/>
  <c r="H522" i="15"/>
  <c r="I582" i="15"/>
  <c r="I584" i="15"/>
  <c r="I586" i="15"/>
  <c r="I588" i="15"/>
  <c r="I590" i="15"/>
  <c r="I592" i="15"/>
  <c r="I594" i="15"/>
  <c r="I596" i="15"/>
  <c r="I598" i="15"/>
  <c r="I600" i="15"/>
  <c r="I602" i="15"/>
  <c r="I604" i="15"/>
  <c r="I606" i="15"/>
  <c r="I608" i="15"/>
  <c r="I610" i="15"/>
  <c r="I612" i="15"/>
  <c r="I614" i="15"/>
  <c r="I616" i="15"/>
  <c r="I618" i="15"/>
  <c r="I620" i="15"/>
  <c r="I622" i="15"/>
  <c r="I624" i="15"/>
  <c r="I626" i="15"/>
  <c r="I628" i="15"/>
  <c r="I630" i="15"/>
  <c r="I632" i="15"/>
  <c r="I634" i="15"/>
  <c r="I636" i="15"/>
  <c r="G638" i="15"/>
  <c r="G637" i="15"/>
  <c r="H583" i="15"/>
  <c r="H585" i="15"/>
  <c r="H587" i="15"/>
  <c r="H589" i="15"/>
  <c r="H591" i="15"/>
  <c r="H593" i="15"/>
  <c r="H595" i="15"/>
  <c r="H597" i="15"/>
  <c r="H599" i="15"/>
  <c r="H601" i="15"/>
  <c r="H603" i="15"/>
  <c r="H605" i="15"/>
  <c r="H607" i="15"/>
  <c r="H609" i="15"/>
  <c r="H611" i="15"/>
  <c r="H613" i="15"/>
  <c r="H615" i="15"/>
  <c r="H617" i="15"/>
  <c r="H619" i="15"/>
  <c r="H621" i="15"/>
  <c r="H623" i="15"/>
  <c r="H625" i="15"/>
  <c r="H627" i="15"/>
  <c r="H629" i="15"/>
  <c r="H631" i="15"/>
  <c r="H633" i="15"/>
  <c r="H635" i="15"/>
  <c r="H637" i="15"/>
  <c r="H639" i="15"/>
  <c r="G639" i="15"/>
  <c r="H641" i="15"/>
  <c r="G641" i="15"/>
  <c r="H643" i="15"/>
  <c r="G643" i="15"/>
  <c r="H645" i="15"/>
  <c r="G645" i="15"/>
  <c r="H647" i="15"/>
  <c r="G647" i="15"/>
  <c r="H649" i="15"/>
  <c r="G649" i="15"/>
  <c r="H651" i="15"/>
  <c r="G651" i="15"/>
  <c r="H653" i="15"/>
  <c r="G653" i="15"/>
  <c r="H655" i="15"/>
  <c r="G655" i="15"/>
  <c r="H657" i="15"/>
  <c r="G657" i="15"/>
  <c r="H659" i="15"/>
  <c r="G659" i="15"/>
  <c r="H661" i="15"/>
  <c r="G661" i="15"/>
  <c r="H663" i="15"/>
  <c r="G663" i="15"/>
  <c r="H665" i="15"/>
  <c r="G665" i="15"/>
  <c r="H667" i="15"/>
  <c r="G667" i="15"/>
  <c r="H669" i="15"/>
  <c r="G669" i="15"/>
  <c r="H671" i="15"/>
  <c r="G671" i="15"/>
  <c r="H673" i="15"/>
  <c r="G673" i="15"/>
  <c r="H675" i="15"/>
  <c r="G675" i="15"/>
  <c r="H677" i="15"/>
  <c r="G677" i="15"/>
  <c r="H679" i="15"/>
  <c r="G679" i="15"/>
  <c r="H681" i="15"/>
  <c r="G681" i="15"/>
  <c r="H683" i="15"/>
  <c r="G683" i="15"/>
  <c r="H685" i="15"/>
  <c r="G685" i="15"/>
  <c r="H687" i="15"/>
  <c r="G687" i="15"/>
  <c r="H689" i="15"/>
  <c r="G689" i="15"/>
  <c r="H691" i="15"/>
  <c r="D18" i="14" s="1"/>
  <c r="P18" i="14" s="1"/>
  <c r="AG18" i="14" s="1"/>
  <c r="G691" i="15"/>
  <c r="C18" i="14" s="1"/>
  <c r="O18" i="14" s="1"/>
  <c r="AF18" i="14" s="1"/>
  <c r="H693" i="15"/>
  <c r="D20" i="14" s="1"/>
  <c r="G693" i="15"/>
  <c r="C20" i="14" s="1"/>
  <c r="H695" i="15"/>
  <c r="D22" i="14" s="1"/>
  <c r="G695" i="15"/>
  <c r="C22" i="14" s="1"/>
  <c r="H697" i="15"/>
  <c r="D24" i="14" s="1"/>
  <c r="G697" i="15"/>
  <c r="C24" i="14" s="1"/>
  <c r="H699" i="15"/>
  <c r="D26" i="14" s="1"/>
  <c r="G699" i="15"/>
  <c r="C26" i="14" s="1"/>
  <c r="H701" i="15"/>
  <c r="D28" i="14" s="1"/>
  <c r="G701" i="15"/>
  <c r="C28" i="14" s="1"/>
  <c r="H703" i="15"/>
  <c r="D30" i="14" s="1"/>
  <c r="G703" i="15"/>
  <c r="C30" i="14" s="1"/>
  <c r="H705" i="15"/>
  <c r="D32" i="14" s="1"/>
  <c r="G705" i="15"/>
  <c r="C32" i="14" s="1"/>
  <c r="H707" i="15"/>
  <c r="D34" i="14" s="1"/>
  <c r="G707" i="15"/>
  <c r="C34" i="14" s="1"/>
  <c r="H709" i="15"/>
  <c r="D36" i="14" s="1"/>
  <c r="G709" i="15"/>
  <c r="C36" i="14" s="1"/>
  <c r="H711" i="15"/>
  <c r="D38" i="14" s="1"/>
  <c r="G711" i="15"/>
  <c r="C38" i="14" s="1"/>
  <c r="H713" i="15"/>
  <c r="D40" i="14" s="1"/>
  <c r="G713" i="15"/>
  <c r="C40" i="14" s="1"/>
  <c r="H715" i="15"/>
  <c r="D42" i="14" s="1"/>
  <c r="G715" i="15"/>
  <c r="C42" i="14" s="1"/>
  <c r="H717" i="15"/>
  <c r="D44" i="14" s="1"/>
  <c r="G717" i="15"/>
  <c r="C44" i="14" s="1"/>
  <c r="H719" i="15"/>
  <c r="D46" i="14" s="1"/>
  <c r="G719" i="15"/>
  <c r="C46" i="14" s="1"/>
  <c r="H721" i="15"/>
  <c r="D48" i="14" s="1"/>
  <c r="G721" i="15"/>
  <c r="C48" i="14" s="1"/>
  <c r="H723" i="15"/>
  <c r="D50" i="14" s="1"/>
  <c r="G723" i="15"/>
  <c r="C50" i="14" s="1"/>
  <c r="H725" i="15"/>
  <c r="D52" i="14" s="1"/>
  <c r="G725" i="15"/>
  <c r="C52" i="14" s="1"/>
  <c r="H727" i="15"/>
  <c r="D54" i="14" s="1"/>
  <c r="G727" i="15"/>
  <c r="C54" i="14" s="1"/>
  <c r="H729" i="15"/>
  <c r="D56" i="14" s="1"/>
  <c r="G729" i="15"/>
  <c r="C56" i="14" s="1"/>
  <c r="H731" i="15"/>
  <c r="D58" i="14" s="1"/>
  <c r="G731" i="15"/>
  <c r="C58" i="14" s="1"/>
  <c r="H733" i="15"/>
  <c r="D60" i="14" s="1"/>
  <c r="G733" i="15"/>
  <c r="C60" i="14" s="1"/>
  <c r="H735" i="15"/>
  <c r="D62" i="14" s="1"/>
  <c r="G735" i="15"/>
  <c r="C62" i="14" s="1"/>
  <c r="H737" i="15"/>
  <c r="D64" i="14" s="1"/>
  <c r="G737" i="15"/>
  <c r="C64" i="14" s="1"/>
  <c r="H739" i="15"/>
  <c r="D66" i="14" s="1"/>
  <c r="G739" i="15"/>
  <c r="C66" i="14" s="1"/>
  <c r="H741" i="15"/>
  <c r="D68" i="14" s="1"/>
  <c r="G741" i="15"/>
  <c r="C68" i="14" s="1"/>
  <c r="H743" i="15"/>
  <c r="D70" i="14" s="1"/>
  <c r="G743" i="15"/>
  <c r="C70" i="14" s="1"/>
  <c r="I744" i="15"/>
  <c r="E71" i="14" s="1"/>
  <c r="H745" i="15"/>
  <c r="D72" i="14" s="1"/>
  <c r="G745" i="15"/>
  <c r="C72" i="14" s="1"/>
  <c r="I746" i="15"/>
  <c r="E73" i="14" s="1"/>
  <c r="H747" i="15"/>
  <c r="D74" i="14" s="1"/>
  <c r="G747" i="15"/>
  <c r="C74" i="14" s="1"/>
  <c r="I748" i="15"/>
  <c r="E75" i="14" s="1"/>
  <c r="H749" i="15"/>
  <c r="D76" i="14" s="1"/>
  <c r="G749" i="15"/>
  <c r="C76" i="14" s="1"/>
  <c r="I750" i="15"/>
  <c r="E77" i="14" s="1"/>
  <c r="H751" i="15"/>
  <c r="D78" i="14" s="1"/>
  <c r="G751" i="15"/>
  <c r="C78" i="14" s="1"/>
  <c r="I752" i="15"/>
  <c r="E79" i="14" s="1"/>
  <c r="H753" i="15"/>
  <c r="D80" i="14" s="1"/>
  <c r="G753" i="15"/>
  <c r="C80" i="14" s="1"/>
  <c r="I754" i="15"/>
  <c r="E81" i="14" s="1"/>
  <c r="H755" i="15"/>
  <c r="D82" i="14" s="1"/>
  <c r="G755" i="15"/>
  <c r="C82" i="14" s="1"/>
  <c r="I756" i="15"/>
  <c r="E83" i="14" s="1"/>
  <c r="H757" i="15"/>
  <c r="D84" i="14" s="1"/>
  <c r="G757" i="15"/>
  <c r="C84" i="14" s="1"/>
  <c r="I758" i="15"/>
  <c r="E85" i="14" s="1"/>
  <c r="H759" i="15"/>
  <c r="D86" i="14" s="1"/>
  <c r="G759" i="15"/>
  <c r="C86" i="14" s="1"/>
  <c r="I760" i="15"/>
  <c r="E87" i="14" s="1"/>
  <c r="H761" i="15"/>
  <c r="D88" i="14" s="1"/>
  <c r="G761" i="15"/>
  <c r="C88" i="14" s="1"/>
  <c r="I762" i="15"/>
  <c r="E89" i="14" s="1"/>
  <c r="H763" i="15"/>
  <c r="D90" i="14" s="1"/>
  <c r="G763" i="15"/>
  <c r="C90" i="14" s="1"/>
  <c r="I764" i="15"/>
  <c r="E91" i="14" s="1"/>
  <c r="H765" i="15"/>
  <c r="D92" i="14" s="1"/>
  <c r="G765" i="15"/>
  <c r="C92" i="14" s="1"/>
  <c r="I766" i="15"/>
  <c r="E93" i="14" s="1"/>
  <c r="H767" i="15"/>
  <c r="D94" i="14" s="1"/>
  <c r="G767" i="15"/>
  <c r="C94" i="14" s="1"/>
  <c r="I768" i="15"/>
  <c r="E95" i="14" s="1"/>
  <c r="H769" i="15"/>
  <c r="D96" i="14" s="1"/>
  <c r="G769" i="15"/>
  <c r="C96" i="14" s="1"/>
  <c r="I770" i="15"/>
  <c r="E97" i="14" s="1"/>
  <c r="H771" i="15"/>
  <c r="D98" i="14" s="1"/>
  <c r="G771" i="15"/>
  <c r="C98" i="14" s="1"/>
  <c r="I772" i="15"/>
  <c r="E99" i="14" s="1"/>
  <c r="H773" i="15"/>
  <c r="D100" i="14" s="1"/>
  <c r="G773" i="15"/>
  <c r="C100" i="14" s="1"/>
  <c r="I774" i="15"/>
  <c r="E101" i="14" s="1"/>
  <c r="H775" i="15"/>
  <c r="D102" i="14" s="1"/>
  <c r="G775" i="15"/>
  <c r="C102" i="14" s="1"/>
  <c r="I776" i="15"/>
  <c r="E103" i="14" s="1"/>
  <c r="H777" i="15"/>
  <c r="D104" i="14" s="1"/>
  <c r="G777" i="15"/>
  <c r="C104" i="14" s="1"/>
  <c r="I778" i="15"/>
  <c r="E105" i="14" s="1"/>
  <c r="H779" i="15"/>
  <c r="D106" i="14" s="1"/>
  <c r="G779" i="15"/>
  <c r="C106" i="14" s="1"/>
  <c r="I780" i="15"/>
  <c r="E107" i="14" s="1"/>
  <c r="I781" i="15"/>
  <c r="E108" i="14" s="1"/>
  <c r="G782" i="15"/>
  <c r="C109" i="14" s="1"/>
  <c r="I783" i="15"/>
  <c r="E110" i="14" s="1"/>
  <c r="G784" i="15"/>
  <c r="C111" i="14" s="1"/>
  <c r="I785" i="15"/>
  <c r="E112" i="14" s="1"/>
  <c r="G786" i="15"/>
  <c r="C113" i="14" s="1"/>
  <c r="I787" i="15"/>
  <c r="E114" i="14" s="1"/>
  <c r="G788" i="15"/>
  <c r="C115" i="14" s="1"/>
  <c r="I789" i="15"/>
  <c r="E116" i="14" s="1"/>
  <c r="G790" i="15"/>
  <c r="C117" i="14" s="1"/>
  <c r="I791" i="15"/>
  <c r="E118" i="14" s="1"/>
  <c r="G792" i="15"/>
  <c r="C119" i="14" s="1"/>
  <c r="I793" i="15"/>
  <c r="E120" i="14" s="1"/>
  <c r="G794" i="15"/>
  <c r="C121" i="14" s="1"/>
  <c r="I795" i="15"/>
  <c r="E122" i="14" s="1"/>
  <c r="G796" i="15"/>
  <c r="C123" i="14" s="1"/>
  <c r="I797" i="15"/>
  <c r="E124" i="14" s="1"/>
  <c r="G798" i="15"/>
  <c r="C125" i="14" s="1"/>
  <c r="I799" i="15"/>
  <c r="E126" i="14" s="1"/>
  <c r="G800" i="15"/>
  <c r="C127" i="14" s="1"/>
  <c r="I801" i="15"/>
  <c r="E128" i="14" s="1"/>
  <c r="G802" i="15"/>
  <c r="C129" i="14" s="1"/>
  <c r="I803" i="15"/>
  <c r="E130" i="14" s="1"/>
  <c r="G804" i="15"/>
  <c r="C131" i="14" s="1"/>
  <c r="I805" i="15"/>
  <c r="E132" i="14" s="1"/>
  <c r="G806" i="15"/>
  <c r="C133" i="14" s="1"/>
  <c r="I807" i="15"/>
  <c r="E134" i="14" s="1"/>
  <c r="G808" i="15"/>
  <c r="C135" i="14" s="1"/>
  <c r="I809" i="15"/>
  <c r="E136" i="14" s="1"/>
  <c r="G810" i="15"/>
  <c r="C137" i="14" s="1"/>
  <c r="I811" i="15"/>
  <c r="E138" i="14" s="1"/>
  <c r="G812" i="15"/>
  <c r="C139" i="14" s="1"/>
  <c r="I813" i="15"/>
  <c r="E140" i="14" s="1"/>
  <c r="G814" i="15"/>
  <c r="C141" i="14" s="1"/>
  <c r="I815" i="15"/>
  <c r="E142" i="14" s="1"/>
  <c r="G816" i="15"/>
  <c r="C143" i="14" s="1"/>
  <c r="I817" i="15"/>
  <c r="E144" i="14" s="1"/>
  <c r="G818" i="15"/>
  <c r="C145" i="14" s="1"/>
  <c r="I819" i="15"/>
  <c r="E146" i="14" s="1"/>
  <c r="G820" i="15"/>
  <c r="C147" i="14" s="1"/>
  <c r="I821" i="15"/>
  <c r="E148" i="14" s="1"/>
  <c r="G822" i="15"/>
  <c r="C149" i="14" s="1"/>
  <c r="G824" i="15"/>
  <c r="C151" i="14" s="1"/>
  <c r="G823" i="15"/>
  <c r="C150" i="14" s="1"/>
  <c r="H781" i="15"/>
  <c r="D108" i="14" s="1"/>
  <c r="H783" i="15"/>
  <c r="D110" i="14" s="1"/>
  <c r="H785" i="15"/>
  <c r="D112" i="14" s="1"/>
  <c r="H787" i="15"/>
  <c r="D114" i="14" s="1"/>
  <c r="H789" i="15"/>
  <c r="D116" i="14" s="1"/>
  <c r="H791" i="15"/>
  <c r="D118" i="14" s="1"/>
  <c r="H793" i="15"/>
  <c r="D120" i="14" s="1"/>
  <c r="H795" i="15"/>
  <c r="D122" i="14" s="1"/>
  <c r="H797" i="15"/>
  <c r="D124" i="14" s="1"/>
  <c r="H799" i="15"/>
  <c r="D126" i="14" s="1"/>
  <c r="H801" i="15"/>
  <c r="D128" i="14" s="1"/>
  <c r="H803" i="15"/>
  <c r="D130" i="14" s="1"/>
  <c r="H805" i="15"/>
  <c r="D132" i="14" s="1"/>
  <c r="H807" i="15"/>
  <c r="D134" i="14" s="1"/>
  <c r="H809" i="15"/>
  <c r="D136" i="14" s="1"/>
  <c r="H811" i="15"/>
  <c r="D138" i="14" s="1"/>
  <c r="H813" i="15"/>
  <c r="D140" i="14" s="1"/>
  <c r="H815" i="15"/>
  <c r="D142" i="14" s="1"/>
  <c r="H817" i="15"/>
  <c r="D144" i="14" s="1"/>
  <c r="H819" i="15"/>
  <c r="D146" i="14" s="1"/>
  <c r="H821" i="15"/>
  <c r="D148" i="14" s="1"/>
  <c r="H823" i="15"/>
  <c r="D150" i="14" s="1"/>
  <c r="I824" i="15"/>
  <c r="E151" i="14" s="1"/>
  <c r="H5" i="15"/>
  <c r="G6" i="15"/>
  <c r="I6" i="15"/>
  <c r="H10" i="15"/>
  <c r="G11" i="15"/>
  <c r="I10" i="15"/>
  <c r="H11" i="15"/>
  <c r="I516" i="15"/>
  <c r="G517" i="15"/>
  <c r="H520" i="15"/>
  <c r="H521" i="15"/>
  <c r="H523" i="15"/>
  <c r="H525" i="15"/>
  <c r="H527" i="15"/>
  <c r="H529" i="15"/>
  <c r="H531" i="15"/>
  <c r="I1199" i="15"/>
  <c r="E526" i="14" s="1"/>
  <c r="H1199" i="15"/>
  <c r="D526" i="14" s="1"/>
  <c r="G1201" i="15"/>
  <c r="C528" i="14" s="1"/>
  <c r="I1201" i="15"/>
  <c r="E528" i="14" s="1"/>
  <c r="G1202" i="15"/>
  <c r="C529" i="14" s="1"/>
  <c r="I1202" i="15"/>
  <c r="E529" i="14" s="1"/>
  <c r="G1203" i="15"/>
  <c r="C530" i="14" s="1"/>
  <c r="I1203" i="15"/>
  <c r="E530" i="14" s="1"/>
  <c r="G1204" i="15"/>
  <c r="C531" i="14" s="1"/>
  <c r="I1204" i="15"/>
  <c r="E531" i="14" s="1"/>
  <c r="G1205" i="15"/>
  <c r="C532" i="14" s="1"/>
  <c r="I1205" i="15"/>
  <c r="E532" i="14" s="1"/>
  <c r="G1206" i="15"/>
  <c r="C533" i="14" s="1"/>
  <c r="I1206" i="15"/>
  <c r="E533" i="14" s="1"/>
  <c r="G1207" i="15"/>
  <c r="C534" i="14" s="1"/>
  <c r="I1207" i="15"/>
  <c r="E534" i="14" s="1"/>
  <c r="G1208" i="15"/>
  <c r="C535" i="14" s="1"/>
  <c r="I1208" i="15"/>
  <c r="E535" i="14" s="1"/>
  <c r="G1209" i="15"/>
  <c r="C536" i="14" s="1"/>
  <c r="I1209" i="15"/>
  <c r="E536" i="14" s="1"/>
  <c r="G1210" i="15"/>
  <c r="C537" i="14" s="1"/>
  <c r="I1210" i="15"/>
  <c r="E537" i="14" s="1"/>
  <c r="G1211" i="15"/>
  <c r="C538" i="14" s="1"/>
  <c r="I1211" i="15"/>
  <c r="E538" i="14" s="1"/>
  <c r="G1212" i="15"/>
  <c r="C539" i="14" s="1"/>
  <c r="I1212" i="15"/>
  <c r="E539" i="14" s="1"/>
  <c r="G1213" i="15"/>
  <c r="C540" i="14" s="1"/>
  <c r="I1213" i="15"/>
  <c r="E540" i="14" s="1"/>
  <c r="G1214" i="15"/>
  <c r="C541" i="14" s="1"/>
  <c r="I1214" i="15"/>
  <c r="E541" i="14" s="1"/>
  <c r="G1215" i="15"/>
  <c r="C542" i="14" s="1"/>
  <c r="I1215" i="15"/>
  <c r="E542" i="14" s="1"/>
  <c r="G1216" i="15"/>
  <c r="C543" i="14" s="1"/>
  <c r="I1216" i="15"/>
  <c r="E543" i="14" s="1"/>
  <c r="G1217" i="15"/>
  <c r="C544" i="14" s="1"/>
  <c r="I1217" i="15"/>
  <c r="E544" i="14" s="1"/>
  <c r="G1218" i="15"/>
  <c r="C545" i="14" s="1"/>
  <c r="I1218" i="15"/>
  <c r="E545" i="14" s="1"/>
  <c r="G1219" i="15"/>
  <c r="C546" i="14" s="1"/>
  <c r="I1219" i="15"/>
  <c r="E546" i="14" s="1"/>
  <c r="G1220" i="15"/>
  <c r="C547" i="14" s="1"/>
  <c r="I1220" i="15"/>
  <c r="E547" i="14" s="1"/>
  <c r="G1221" i="15"/>
  <c r="C548" i="14" s="1"/>
  <c r="I1221" i="15"/>
  <c r="E548" i="14" s="1"/>
  <c r="G1222" i="15"/>
  <c r="C549" i="14" s="1"/>
  <c r="I1222" i="15"/>
  <c r="E549" i="14" s="1"/>
  <c r="G1223" i="15"/>
  <c r="C550" i="14" s="1"/>
  <c r="I1223" i="15"/>
  <c r="E550" i="14" s="1"/>
  <c r="G1224" i="15"/>
  <c r="C551" i="14" s="1"/>
  <c r="I1224" i="15"/>
  <c r="E551" i="14" s="1"/>
  <c r="G1225" i="15"/>
  <c r="C552" i="14" s="1"/>
  <c r="I1225" i="15"/>
  <c r="E552" i="14" s="1"/>
  <c r="G1226" i="15"/>
  <c r="C553" i="14" s="1"/>
  <c r="I1226" i="15"/>
  <c r="E553" i="14" s="1"/>
  <c r="G1227" i="15"/>
  <c r="C554" i="14" s="1"/>
  <c r="I1227" i="15"/>
  <c r="E554" i="14" s="1"/>
  <c r="G1228" i="15"/>
  <c r="C555" i="14" s="1"/>
  <c r="I1228" i="15"/>
  <c r="E555" i="14" s="1"/>
  <c r="G1229" i="15"/>
  <c r="C556" i="14" s="1"/>
  <c r="I1229" i="15"/>
  <c r="E556" i="14" s="1"/>
  <c r="G1230" i="15"/>
  <c r="C557" i="14" s="1"/>
  <c r="I1230" i="15"/>
  <c r="E557" i="14" s="1"/>
  <c r="G1231" i="15"/>
  <c r="C558" i="14" s="1"/>
  <c r="I1231" i="15"/>
  <c r="E558" i="14" s="1"/>
  <c r="G1232" i="15"/>
  <c r="C559" i="14" s="1"/>
  <c r="I1232" i="15"/>
  <c r="E559" i="14" s="1"/>
  <c r="G1233" i="15"/>
  <c r="C560" i="14" s="1"/>
  <c r="I1233" i="15"/>
  <c r="E560" i="14" s="1"/>
  <c r="G1234" i="15"/>
  <c r="C561" i="14" s="1"/>
  <c r="I1234" i="15"/>
  <c r="E561" i="14" s="1"/>
  <c r="G1235" i="15"/>
  <c r="C562" i="14" s="1"/>
  <c r="I1235" i="15"/>
  <c r="E562" i="14" s="1"/>
  <c r="G1236" i="15"/>
  <c r="C563" i="14" s="1"/>
  <c r="I1236" i="15"/>
  <c r="E563" i="14" s="1"/>
  <c r="G1237" i="15"/>
  <c r="C564" i="14" s="1"/>
  <c r="I1237" i="15"/>
  <c r="E564" i="14" s="1"/>
  <c r="G1238" i="15"/>
  <c r="C565" i="14" s="1"/>
  <c r="I1238" i="15"/>
  <c r="E565" i="14" s="1"/>
  <c r="G1239" i="15"/>
  <c r="C566" i="14" s="1"/>
  <c r="I1239" i="15"/>
  <c r="E566" i="14" s="1"/>
  <c r="G1240" i="15"/>
  <c r="C567" i="14" s="1"/>
  <c r="I1240" i="15"/>
  <c r="E567" i="14" s="1"/>
  <c r="G1241" i="15"/>
  <c r="C568" i="14" s="1"/>
  <c r="I1241" i="15"/>
  <c r="E568" i="14" s="1"/>
  <c r="G1242" i="15"/>
  <c r="C569" i="14" s="1"/>
  <c r="I1242" i="15"/>
  <c r="E569" i="14" s="1"/>
  <c r="G1243" i="15"/>
  <c r="C570" i="14" s="1"/>
  <c r="I1243" i="15"/>
  <c r="E570" i="14" s="1"/>
  <c r="G1244" i="15"/>
  <c r="C571" i="14" s="1"/>
  <c r="I1244" i="15"/>
  <c r="E571" i="14" s="1"/>
  <c r="G1245" i="15"/>
  <c r="C572" i="14" s="1"/>
  <c r="I1245" i="15"/>
  <c r="E572" i="14" s="1"/>
  <c r="G1246" i="15"/>
  <c r="C573" i="14" s="1"/>
  <c r="I1246" i="15"/>
  <c r="E573" i="14" s="1"/>
  <c r="G1247" i="15"/>
  <c r="C574" i="14" s="1"/>
  <c r="I1247" i="15"/>
  <c r="E574" i="14" s="1"/>
  <c r="G1248" i="15"/>
  <c r="C575" i="14" s="1"/>
  <c r="I1248" i="15"/>
  <c r="E575" i="14" s="1"/>
  <c r="G1249" i="15"/>
  <c r="C576" i="14" s="1"/>
  <c r="I1249" i="15"/>
  <c r="E576" i="14" s="1"/>
  <c r="G1250" i="15"/>
  <c r="C577" i="14" s="1"/>
  <c r="I1250" i="15"/>
  <c r="E577" i="14" s="1"/>
  <c r="G1251" i="15"/>
  <c r="C578" i="14" s="1"/>
  <c r="I1251" i="15"/>
  <c r="E578" i="14" s="1"/>
  <c r="G1252" i="15"/>
  <c r="C579" i="14" s="1"/>
  <c r="I1252" i="15"/>
  <c r="E579" i="14" s="1"/>
  <c r="G1253" i="15"/>
  <c r="C580" i="14" s="1"/>
  <c r="I1253" i="15"/>
  <c r="E580" i="14" s="1"/>
  <c r="G1254" i="15"/>
  <c r="C581" i="14" s="1"/>
  <c r="I1254" i="15"/>
  <c r="E581" i="14" s="1"/>
  <c r="G1255" i="15"/>
  <c r="C582" i="14" s="1"/>
  <c r="I1255" i="15"/>
  <c r="E582" i="14" s="1"/>
  <c r="G1256" i="15"/>
  <c r="C583" i="14" s="1"/>
  <c r="I1256" i="15"/>
  <c r="E583" i="14" s="1"/>
  <c r="G1257" i="15"/>
  <c r="C584" i="14" s="1"/>
  <c r="I1257" i="15"/>
  <c r="E584" i="14" s="1"/>
  <c r="G1258" i="15"/>
  <c r="C585" i="14" s="1"/>
  <c r="I1258" i="15"/>
  <c r="E585" i="14" s="1"/>
  <c r="G1259" i="15"/>
  <c r="C586" i="14" s="1"/>
  <c r="I1259" i="15"/>
  <c r="E586" i="14" s="1"/>
  <c r="G1260" i="15"/>
  <c r="C587" i="14" s="1"/>
  <c r="I1260" i="15"/>
  <c r="E587" i="14" s="1"/>
  <c r="G1261" i="15"/>
  <c r="C588" i="14" s="1"/>
  <c r="I1261" i="15"/>
  <c r="E588" i="14" s="1"/>
  <c r="G1262" i="15"/>
  <c r="C589" i="14" s="1"/>
  <c r="I1262" i="15"/>
  <c r="E589" i="14" s="1"/>
  <c r="G1263" i="15"/>
  <c r="C590" i="14" s="1"/>
  <c r="I1263" i="15"/>
  <c r="E590" i="14" s="1"/>
  <c r="G1264" i="15"/>
  <c r="C591" i="14" s="1"/>
  <c r="I1264" i="15"/>
  <c r="E591" i="14" s="1"/>
  <c r="G1265" i="15"/>
  <c r="C592" i="14" s="1"/>
  <c r="I1265" i="15"/>
  <c r="E592" i="14" s="1"/>
  <c r="G1266" i="15"/>
  <c r="C593" i="14" s="1"/>
  <c r="I1266" i="15"/>
  <c r="E593" i="14" s="1"/>
  <c r="G1267" i="15"/>
  <c r="C594" i="14" s="1"/>
  <c r="I1267" i="15"/>
  <c r="E594" i="14" s="1"/>
  <c r="G1268" i="15"/>
  <c r="C595" i="14" s="1"/>
  <c r="I1268" i="15"/>
  <c r="E595" i="14" s="1"/>
  <c r="G1269" i="15"/>
  <c r="C596" i="14" s="1"/>
  <c r="I1269" i="15"/>
  <c r="E596" i="14" s="1"/>
  <c r="G1270" i="15"/>
  <c r="C597" i="14" s="1"/>
  <c r="I1270" i="15"/>
  <c r="E597" i="14" s="1"/>
  <c r="G1271" i="15"/>
  <c r="C598" i="14" s="1"/>
  <c r="I1271" i="15"/>
  <c r="E598" i="14" s="1"/>
  <c r="G1272" i="15"/>
  <c r="C599" i="14" s="1"/>
  <c r="I1272" i="15"/>
  <c r="E599" i="14" s="1"/>
  <c r="G1273" i="15"/>
  <c r="C600" i="14" s="1"/>
  <c r="I1273" i="15"/>
  <c r="E600" i="14" s="1"/>
  <c r="G1274" i="15"/>
  <c r="C601" i="14" s="1"/>
  <c r="I1274" i="15"/>
  <c r="E601" i="14" s="1"/>
  <c r="G1275" i="15"/>
  <c r="C602" i="14" s="1"/>
  <c r="I1275" i="15"/>
  <c r="E602" i="14" s="1"/>
  <c r="G1276" i="15"/>
  <c r="C603" i="14" s="1"/>
  <c r="I1276" i="15"/>
  <c r="E603" i="14" s="1"/>
  <c r="G1277" i="15"/>
  <c r="C604" i="14" s="1"/>
  <c r="I1277" i="15"/>
  <c r="E604" i="14" s="1"/>
  <c r="G1278" i="15"/>
  <c r="C605" i="14" s="1"/>
  <c r="I1278" i="15"/>
  <c r="E605" i="14" s="1"/>
  <c r="G1279" i="15"/>
  <c r="C606" i="14" s="1"/>
  <c r="I1279" i="15"/>
  <c r="E606" i="14" s="1"/>
  <c r="G1280" i="15"/>
  <c r="C607" i="14" s="1"/>
  <c r="I1280" i="15"/>
  <c r="E607" i="14" s="1"/>
  <c r="G1281" i="15"/>
  <c r="C608" i="14" s="1"/>
  <c r="I1281" i="15"/>
  <c r="E608" i="14" s="1"/>
  <c r="G1282" i="15"/>
  <c r="C609" i="14" s="1"/>
  <c r="I1282" i="15"/>
  <c r="E609" i="14" s="1"/>
  <c r="G1283" i="15"/>
  <c r="C610" i="14" s="1"/>
  <c r="I1283" i="15"/>
  <c r="E610" i="14" s="1"/>
  <c r="G1284" i="15"/>
  <c r="C611" i="14" s="1"/>
  <c r="I1284" i="15"/>
  <c r="E611" i="14" s="1"/>
  <c r="G1285" i="15"/>
  <c r="C612" i="14" s="1"/>
  <c r="I1285" i="15"/>
  <c r="E612" i="14" s="1"/>
  <c r="G1286" i="15"/>
  <c r="C613" i="14" s="1"/>
  <c r="I1286" i="15"/>
  <c r="E613" i="14" s="1"/>
  <c r="G1287" i="15"/>
  <c r="C614" i="14" s="1"/>
  <c r="I1287" i="15"/>
  <c r="E614" i="14" s="1"/>
  <c r="G1288" i="15"/>
  <c r="C615" i="14" s="1"/>
  <c r="I1288" i="15"/>
  <c r="E615" i="14" s="1"/>
  <c r="G1289" i="15"/>
  <c r="C616" i="14" s="1"/>
  <c r="I1289" i="15"/>
  <c r="E616" i="14" s="1"/>
  <c r="G1290" i="15"/>
  <c r="C617" i="14" s="1"/>
  <c r="I1290" i="15"/>
  <c r="E617" i="14" s="1"/>
  <c r="G1291" i="15"/>
  <c r="C618" i="14" s="1"/>
  <c r="I1291" i="15"/>
  <c r="E618" i="14" s="1"/>
  <c r="G1292" i="15"/>
  <c r="C619" i="14" s="1"/>
  <c r="I1292" i="15"/>
  <c r="E619" i="14" s="1"/>
  <c r="G1293" i="15"/>
  <c r="C620" i="14" s="1"/>
  <c r="I1293" i="15"/>
  <c r="E620" i="14" s="1"/>
  <c r="G1294" i="15"/>
  <c r="C621" i="14" s="1"/>
  <c r="I1294" i="15"/>
  <c r="E621" i="14" s="1"/>
  <c r="G1295" i="15"/>
  <c r="C622" i="14" s="1"/>
  <c r="I1295" i="15"/>
  <c r="E622" i="14" s="1"/>
  <c r="G1296" i="15"/>
  <c r="C623" i="14" s="1"/>
  <c r="I1296" i="15"/>
  <c r="E623" i="14" s="1"/>
  <c r="G1297" i="15"/>
  <c r="C624" i="14" s="1"/>
  <c r="I1297" i="15"/>
  <c r="E624" i="14" s="1"/>
  <c r="G1298" i="15"/>
  <c r="C625" i="14" s="1"/>
  <c r="I1298" i="15"/>
  <c r="E625" i="14" s="1"/>
  <c r="G1299" i="15"/>
  <c r="C626" i="14" s="1"/>
  <c r="I1299" i="15"/>
  <c r="E626" i="14" s="1"/>
  <c r="G1300" i="15"/>
  <c r="C627" i="14" s="1"/>
  <c r="I1300" i="15"/>
  <c r="E627" i="14" s="1"/>
  <c r="G1301" i="15"/>
  <c r="C628" i="14" s="1"/>
  <c r="I1301" i="15"/>
  <c r="E628" i="14" s="1"/>
  <c r="G1302" i="15"/>
  <c r="C629" i="14" s="1"/>
  <c r="I1302" i="15"/>
  <c r="E629" i="14" s="1"/>
  <c r="G1303" i="15"/>
  <c r="C630" i="14" s="1"/>
  <c r="I1303" i="15"/>
  <c r="E630" i="14" s="1"/>
  <c r="G1304" i="15"/>
  <c r="C631" i="14" s="1"/>
  <c r="I1304" i="15"/>
  <c r="E631" i="14" s="1"/>
  <c r="G1305" i="15"/>
  <c r="C632" i="14" s="1"/>
  <c r="I1305" i="15"/>
  <c r="E632" i="14" s="1"/>
  <c r="G1306" i="15"/>
  <c r="C633" i="14" s="1"/>
  <c r="I1306" i="15"/>
  <c r="E633" i="14" s="1"/>
  <c r="G1307" i="15"/>
  <c r="C634" i="14" s="1"/>
  <c r="I1307" i="15"/>
  <c r="E634" i="14" s="1"/>
  <c r="G1308" i="15"/>
  <c r="C635" i="14" s="1"/>
  <c r="I1308" i="15"/>
  <c r="E635" i="14" s="1"/>
  <c r="G1309" i="15"/>
  <c r="C636" i="14" s="1"/>
  <c r="I1309" i="15"/>
  <c r="E636" i="14" s="1"/>
  <c r="G1310" i="15"/>
  <c r="C637" i="14" s="1"/>
  <c r="I1310" i="15"/>
  <c r="E637" i="14" s="1"/>
  <c r="G1311" i="15"/>
  <c r="C638" i="14" s="1"/>
  <c r="I1311" i="15"/>
  <c r="E638" i="14" s="1"/>
  <c r="G1312" i="15"/>
  <c r="C639" i="14" s="1"/>
  <c r="I1312" i="15"/>
  <c r="E639" i="14" s="1"/>
  <c r="G1313" i="15"/>
  <c r="C640" i="14" s="1"/>
  <c r="I1313" i="15"/>
  <c r="E640" i="14" s="1"/>
  <c r="G1314" i="15"/>
  <c r="C641" i="14" s="1"/>
  <c r="I1314" i="15"/>
  <c r="E641" i="14" s="1"/>
  <c r="G1315" i="15"/>
  <c r="C642" i="14" s="1"/>
  <c r="I1315" i="15"/>
  <c r="E642" i="14" s="1"/>
  <c r="G1316" i="15"/>
  <c r="C643" i="14" s="1"/>
  <c r="I1316" i="15"/>
  <c r="E643" i="14" s="1"/>
  <c r="G1317" i="15"/>
  <c r="C644" i="14" s="1"/>
  <c r="I1317" i="15"/>
  <c r="E644" i="14" s="1"/>
  <c r="G1318" i="15"/>
  <c r="C645" i="14" s="1"/>
  <c r="I1318" i="15"/>
  <c r="E645" i="14" s="1"/>
  <c r="G1319" i="15"/>
  <c r="C646" i="14" s="1"/>
  <c r="I1319" i="15"/>
  <c r="E646" i="14" s="1"/>
  <c r="G1320" i="15"/>
  <c r="C647" i="14" s="1"/>
  <c r="I1320" i="15"/>
  <c r="E647" i="14" s="1"/>
  <c r="G1321" i="15"/>
  <c r="C648" i="14" s="1"/>
  <c r="I1321" i="15"/>
  <c r="E648" i="14" s="1"/>
  <c r="G1322" i="15"/>
  <c r="C649" i="14" s="1"/>
  <c r="I1322" i="15"/>
  <c r="E649" i="14" s="1"/>
  <c r="G1323" i="15"/>
  <c r="C650" i="14" s="1"/>
  <c r="I1323" i="15"/>
  <c r="E650" i="14" s="1"/>
  <c r="G1324" i="15"/>
  <c r="C651" i="14" s="1"/>
  <c r="I1324" i="15"/>
  <c r="E651" i="14" s="1"/>
  <c r="G1325" i="15"/>
  <c r="C652" i="14" s="1"/>
  <c r="I1325" i="15"/>
  <c r="E652" i="14" s="1"/>
  <c r="G1326" i="15"/>
  <c r="C653" i="14" s="1"/>
  <c r="I1326" i="15"/>
  <c r="E653" i="14" s="1"/>
  <c r="G1327" i="15"/>
  <c r="C654" i="14" s="1"/>
  <c r="I1327" i="15"/>
  <c r="E654" i="14" s="1"/>
  <c r="G1328" i="15"/>
  <c r="C655" i="14" s="1"/>
  <c r="I1328" i="15"/>
  <c r="E655" i="14" s="1"/>
  <c r="G1329" i="15"/>
  <c r="C656" i="14" s="1"/>
  <c r="I1329" i="15"/>
  <c r="E656" i="14" s="1"/>
  <c r="G1331" i="15"/>
  <c r="C658" i="14" s="1"/>
  <c r="G1330" i="15"/>
  <c r="C657" i="14" s="1"/>
  <c r="I1330" i="15"/>
  <c r="E657" i="14" s="1"/>
  <c r="H1393" i="15"/>
  <c r="D720" i="14" s="1"/>
  <c r="H1406" i="15"/>
  <c r="D733" i="14" s="1"/>
  <c r="H1405" i="15"/>
  <c r="D732" i="14" s="1"/>
  <c r="G1408" i="15"/>
  <c r="C735" i="14" s="1"/>
  <c r="I1408" i="15"/>
  <c r="E735" i="14" s="1"/>
  <c r="G1409" i="15"/>
  <c r="C736" i="14" s="1"/>
  <c r="I1409" i="15"/>
  <c r="E736" i="14" s="1"/>
  <c r="G1410" i="15"/>
  <c r="C737" i="14" s="1"/>
  <c r="I1410" i="15"/>
  <c r="E737" i="14" s="1"/>
  <c r="G1411" i="15"/>
  <c r="C738" i="14" s="1"/>
  <c r="I1411" i="15"/>
  <c r="E738" i="14" s="1"/>
  <c r="G1412" i="15"/>
  <c r="C739" i="14" s="1"/>
  <c r="I1412" i="15"/>
  <c r="E739" i="14" s="1"/>
  <c r="G1413" i="15"/>
  <c r="C740" i="14" s="1"/>
  <c r="I1413" i="15"/>
  <c r="E740" i="14" s="1"/>
  <c r="G1414" i="15"/>
  <c r="C741" i="14" s="1"/>
  <c r="I1414" i="15"/>
  <c r="E741" i="14" s="1"/>
  <c r="G1415" i="15"/>
  <c r="C742" i="14" s="1"/>
  <c r="I1415" i="15"/>
  <c r="E742" i="14" s="1"/>
  <c r="G1416" i="15"/>
  <c r="C743" i="14" s="1"/>
  <c r="I1416" i="15"/>
  <c r="E743" i="14" s="1"/>
  <c r="G1417" i="15"/>
  <c r="C744" i="14" s="1"/>
  <c r="I1417" i="15"/>
  <c r="E744" i="14" s="1"/>
  <c r="G1418" i="15"/>
  <c r="C745" i="14" s="1"/>
  <c r="I1418" i="15"/>
  <c r="E745" i="14" s="1"/>
  <c r="G1419" i="15"/>
  <c r="C746" i="14" s="1"/>
  <c r="I1419" i="15"/>
  <c r="E746" i="14" s="1"/>
  <c r="G1420" i="15"/>
  <c r="C747" i="14" s="1"/>
  <c r="I1420" i="15"/>
  <c r="E747" i="14" s="1"/>
  <c r="G1421" i="15"/>
  <c r="C748" i="14" s="1"/>
  <c r="I1421" i="15"/>
  <c r="E748" i="14" s="1"/>
  <c r="G1422" i="15"/>
  <c r="C749" i="14" s="1"/>
  <c r="I1422" i="15"/>
  <c r="E749" i="14" s="1"/>
  <c r="G1423" i="15"/>
  <c r="C750" i="14" s="1"/>
  <c r="I1423" i="15"/>
  <c r="E750" i="14" s="1"/>
  <c r="G1424" i="15"/>
  <c r="C751" i="14" s="1"/>
  <c r="I1424" i="15"/>
  <c r="E751" i="14" s="1"/>
  <c r="G1425" i="15"/>
  <c r="C752" i="14" s="1"/>
  <c r="I1425" i="15"/>
  <c r="E752" i="14" s="1"/>
  <c r="G1426" i="15"/>
  <c r="C753" i="14" s="1"/>
  <c r="I1426" i="15"/>
  <c r="E753" i="14" s="1"/>
  <c r="G1427" i="15"/>
  <c r="C754" i="14" s="1"/>
  <c r="I1427" i="15"/>
  <c r="E754" i="14" s="1"/>
  <c r="G1428" i="15"/>
  <c r="C755" i="14" s="1"/>
  <c r="I1428" i="15"/>
  <c r="E755" i="14" s="1"/>
  <c r="G1429" i="15"/>
  <c r="C756" i="14" s="1"/>
  <c r="I1429" i="15"/>
  <c r="E756" i="14" s="1"/>
  <c r="G1430" i="15"/>
  <c r="C757" i="14" s="1"/>
  <c r="I1430" i="15"/>
  <c r="E757" i="14" s="1"/>
  <c r="G1431" i="15"/>
  <c r="C758" i="14" s="1"/>
  <c r="I1431" i="15"/>
  <c r="E758" i="14" s="1"/>
  <c r="G1432" i="15"/>
  <c r="C759" i="14" s="1"/>
  <c r="I1432" i="15"/>
  <c r="E759" i="14" s="1"/>
  <c r="G1433" i="15"/>
  <c r="C760" i="14" s="1"/>
  <c r="I1433" i="15"/>
  <c r="E760" i="14" s="1"/>
  <c r="G1434" i="15"/>
  <c r="C761" i="14" s="1"/>
  <c r="I1434" i="15"/>
  <c r="E761" i="14" s="1"/>
  <c r="G1435" i="15"/>
  <c r="C762" i="14" s="1"/>
  <c r="I1435" i="15"/>
  <c r="E762" i="14" s="1"/>
  <c r="G1436" i="15"/>
  <c r="C763" i="14" s="1"/>
  <c r="I1436" i="15"/>
  <c r="E763" i="14" s="1"/>
  <c r="G1437" i="15"/>
  <c r="C764" i="14" s="1"/>
  <c r="I1437" i="15"/>
  <c r="E764" i="14" s="1"/>
  <c r="G1438" i="15"/>
  <c r="C765" i="14" s="1"/>
  <c r="I1438" i="15"/>
  <c r="E765" i="14" s="1"/>
  <c r="G1439" i="15"/>
  <c r="C766" i="14" s="1"/>
  <c r="I1439" i="15"/>
  <c r="E766" i="14" s="1"/>
  <c r="G1440" i="15"/>
  <c r="C767" i="14" s="1"/>
  <c r="I1440" i="15"/>
  <c r="E767" i="14" s="1"/>
  <c r="G1441" i="15"/>
  <c r="C768" i="14" s="1"/>
  <c r="I1441" i="15"/>
  <c r="E768" i="14" s="1"/>
  <c r="G1442" i="15"/>
  <c r="C769" i="14" s="1"/>
  <c r="I1442" i="15"/>
  <c r="E769" i="14" s="1"/>
  <c r="G1443" i="15"/>
  <c r="C770" i="14" s="1"/>
  <c r="I1443" i="15"/>
  <c r="E770" i="14" s="1"/>
  <c r="G1444" i="15"/>
  <c r="C771" i="14" s="1"/>
  <c r="I1444" i="15"/>
  <c r="E771" i="14" s="1"/>
  <c r="G1445" i="15"/>
  <c r="C772" i="14" s="1"/>
  <c r="G1393" i="15"/>
  <c r="C720" i="14" s="1"/>
  <c r="I1393" i="15"/>
  <c r="E720" i="14" s="1"/>
  <c r="G1394" i="15"/>
  <c r="C721" i="14" s="1"/>
  <c r="I1394" i="15"/>
  <c r="E721" i="14" s="1"/>
  <c r="G1395" i="15"/>
  <c r="C722" i="14" s="1"/>
  <c r="I1395" i="15"/>
  <c r="E722" i="14" s="1"/>
  <c r="G1396" i="15"/>
  <c r="C723" i="14" s="1"/>
  <c r="I1396" i="15"/>
  <c r="E723" i="14" s="1"/>
  <c r="G1397" i="15"/>
  <c r="C724" i="14" s="1"/>
  <c r="I1397" i="15"/>
  <c r="E724" i="14" s="1"/>
  <c r="G1398" i="15"/>
  <c r="C725" i="14" s="1"/>
  <c r="I1398" i="15"/>
  <c r="E725" i="14" s="1"/>
  <c r="G1399" i="15"/>
  <c r="C726" i="14" s="1"/>
  <c r="I1399" i="15"/>
  <c r="E726" i="14" s="1"/>
  <c r="G1400" i="15"/>
  <c r="C727" i="14" s="1"/>
  <c r="I1400" i="15"/>
  <c r="E727" i="14" s="1"/>
  <c r="G1402" i="15"/>
  <c r="C729" i="14" s="1"/>
  <c r="G1401" i="15"/>
  <c r="C728" i="14" s="1"/>
  <c r="I1401" i="15"/>
  <c r="E728" i="14" s="1"/>
  <c r="I1445" i="15"/>
  <c r="E772" i="14" s="1"/>
  <c r="G1446" i="15"/>
  <c r="C773" i="14" s="1"/>
  <c r="I1446" i="15"/>
  <c r="E773" i="14" s="1"/>
  <c r="G1447" i="15"/>
  <c r="C774" i="14" s="1"/>
  <c r="I1447" i="15"/>
  <c r="E774" i="14" s="1"/>
  <c r="G1448" i="15"/>
  <c r="C775" i="14" s="1"/>
  <c r="I1448" i="15"/>
  <c r="E775" i="14" s="1"/>
  <c r="G1449" i="15"/>
  <c r="C776" i="14" s="1"/>
  <c r="I1449" i="15"/>
  <c r="E776" i="14" s="1"/>
  <c r="G1450" i="15"/>
  <c r="C777" i="14" s="1"/>
  <c r="I1450" i="15"/>
  <c r="E777" i="14" s="1"/>
  <c r="G1451" i="15"/>
  <c r="C778" i="14" s="1"/>
  <c r="I1451" i="15"/>
  <c r="E778" i="14" s="1"/>
  <c r="G1452" i="15"/>
  <c r="C779" i="14" s="1"/>
  <c r="I1452" i="15"/>
  <c r="E779" i="14" s="1"/>
  <c r="G1453" i="15"/>
  <c r="C780" i="14" s="1"/>
  <c r="I1453" i="15"/>
  <c r="E780" i="14" s="1"/>
  <c r="G1454" i="15"/>
  <c r="C781" i="14" s="1"/>
  <c r="I1454" i="15"/>
  <c r="E781" i="14" s="1"/>
  <c r="G1455" i="15"/>
  <c r="C782" i="14" s="1"/>
  <c r="I1455" i="15"/>
  <c r="E782" i="14" s="1"/>
  <c r="G1456" i="15"/>
  <c r="C783" i="14" s="1"/>
  <c r="I1456" i="15"/>
  <c r="E783" i="14" s="1"/>
  <c r="G1457" i="15"/>
  <c r="C784" i="14" s="1"/>
  <c r="I1457" i="15"/>
  <c r="E784" i="14" s="1"/>
  <c r="G1458" i="15"/>
  <c r="C785" i="14" s="1"/>
  <c r="I1458" i="15"/>
  <c r="E785" i="14" s="1"/>
  <c r="G1459" i="15"/>
  <c r="C786" i="14" s="1"/>
  <c r="I1459" i="15"/>
  <c r="E786" i="14" s="1"/>
  <c r="G1460" i="15"/>
  <c r="C787" i="14" s="1"/>
  <c r="I1460" i="15"/>
  <c r="E787" i="14" s="1"/>
  <c r="G1461" i="15"/>
  <c r="C788" i="14" s="1"/>
  <c r="I1461" i="15"/>
  <c r="E788" i="14" s="1"/>
  <c r="G1462" i="15"/>
  <c r="C789" i="14" s="1"/>
  <c r="I1462" i="15"/>
  <c r="E789" i="14" s="1"/>
  <c r="G1463" i="15"/>
  <c r="C790" i="14" s="1"/>
  <c r="I1463" i="15"/>
  <c r="E790" i="14" s="1"/>
  <c r="G1464" i="15"/>
  <c r="C791" i="14" s="1"/>
  <c r="I1464" i="15"/>
  <c r="E791" i="14" s="1"/>
  <c r="G1465" i="15"/>
  <c r="C792" i="14" s="1"/>
  <c r="I1465" i="15"/>
  <c r="E792" i="14" s="1"/>
  <c r="G1466" i="15"/>
  <c r="C793" i="14" s="1"/>
  <c r="I1466" i="15"/>
  <c r="E793" i="14" s="1"/>
  <c r="G1467" i="15"/>
  <c r="C794" i="14" s="1"/>
  <c r="I1467" i="15"/>
  <c r="E794" i="14" s="1"/>
  <c r="G1468" i="15"/>
  <c r="C795" i="14" s="1"/>
  <c r="I1468" i="15"/>
  <c r="E795" i="14" s="1"/>
  <c r="G1469" i="15"/>
  <c r="C796" i="14" s="1"/>
  <c r="I1469" i="15"/>
  <c r="E796" i="14" s="1"/>
  <c r="G1470" i="15"/>
  <c r="C797" i="14" s="1"/>
  <c r="I1470" i="15"/>
  <c r="E797" i="14" s="1"/>
  <c r="G1471" i="15"/>
  <c r="C798" i="14" s="1"/>
  <c r="I1471" i="15"/>
  <c r="E798" i="14" s="1"/>
  <c r="G1472" i="15"/>
  <c r="C799" i="14" s="1"/>
  <c r="I1472" i="15"/>
  <c r="E799" i="14" s="1"/>
  <c r="G1473" i="15"/>
  <c r="C800" i="14" s="1"/>
  <c r="I1473" i="15"/>
  <c r="E800" i="14" s="1"/>
  <c r="G1474" i="15"/>
  <c r="C801" i="14" s="1"/>
  <c r="I1474" i="15"/>
  <c r="E801" i="14" s="1"/>
  <c r="G1475" i="15"/>
  <c r="C802" i="14" s="1"/>
  <c r="I1475" i="15"/>
  <c r="E802" i="14" s="1"/>
  <c r="G1476" i="15"/>
  <c r="C803" i="14" s="1"/>
  <c r="I1476" i="15"/>
  <c r="E803" i="14" s="1"/>
  <c r="G1477" i="15"/>
  <c r="C804" i="14" s="1"/>
  <c r="I1477" i="15"/>
  <c r="E804" i="14" s="1"/>
  <c r="G1478" i="15"/>
  <c r="C805" i="14" s="1"/>
  <c r="I1478" i="15"/>
  <c r="E805" i="14" s="1"/>
  <c r="G1479" i="15"/>
  <c r="C806" i="14" s="1"/>
  <c r="I1479" i="15"/>
  <c r="E806" i="14" s="1"/>
  <c r="G1480" i="15"/>
  <c r="C807" i="14" s="1"/>
  <c r="I1480" i="15"/>
  <c r="E807" i="14" s="1"/>
  <c r="G1481" i="15"/>
  <c r="C808" i="14" s="1"/>
  <c r="I1481" i="15"/>
  <c r="E808" i="14" s="1"/>
  <c r="G1482" i="15"/>
  <c r="C809" i="14" s="1"/>
  <c r="I1482" i="15"/>
  <c r="E809" i="14" s="1"/>
  <c r="G1483" i="15"/>
  <c r="C810" i="14" s="1"/>
  <c r="I1483" i="15"/>
  <c r="E810" i="14" s="1"/>
  <c r="G1484" i="15"/>
  <c r="C811" i="14" s="1"/>
  <c r="I1484" i="15"/>
  <c r="E811" i="14" s="1"/>
  <c r="G1485" i="15"/>
  <c r="C812" i="14" s="1"/>
  <c r="I1485" i="15"/>
  <c r="E812" i="14" s="1"/>
  <c r="G1486" i="15"/>
  <c r="C813" i="14" s="1"/>
  <c r="I1486" i="15"/>
  <c r="E813" i="14" s="1"/>
  <c r="G1487" i="15"/>
  <c r="C814" i="14" s="1"/>
  <c r="I1487" i="15"/>
  <c r="E814" i="14" s="1"/>
  <c r="G1488" i="15"/>
  <c r="C815" i="14" s="1"/>
  <c r="I1488" i="15"/>
  <c r="E815" i="14" s="1"/>
  <c r="G1489" i="15"/>
  <c r="C816" i="14" s="1"/>
  <c r="I1489" i="15"/>
  <c r="E816" i="14" s="1"/>
  <c r="G1490" i="15"/>
  <c r="C817" i="14" s="1"/>
  <c r="I1490" i="15"/>
  <c r="E817" i="14" s="1"/>
  <c r="G1491" i="15"/>
  <c r="C818" i="14" s="1"/>
  <c r="I1491" i="15"/>
  <c r="E818" i="14" s="1"/>
  <c r="G1492" i="15"/>
  <c r="C819" i="14" s="1"/>
  <c r="I1492" i="15"/>
  <c r="E819" i="14" s="1"/>
  <c r="G1493" i="15"/>
  <c r="C820" i="14" s="1"/>
  <c r="I1493" i="15"/>
  <c r="E820" i="14" s="1"/>
  <c r="G1494" i="15"/>
  <c r="C821" i="14" s="1"/>
  <c r="I1494" i="15"/>
  <c r="E821" i="14" s="1"/>
  <c r="G1495" i="15"/>
  <c r="C822" i="14" s="1"/>
  <c r="I1495" i="15"/>
  <c r="E822" i="14" s="1"/>
  <c r="G1496" i="15"/>
  <c r="C823" i="14" s="1"/>
  <c r="I1496" i="15"/>
  <c r="E823" i="14" s="1"/>
  <c r="G1497" i="15"/>
  <c r="C824" i="14" s="1"/>
  <c r="I1497" i="15"/>
  <c r="E824" i="14" s="1"/>
  <c r="G1498" i="15"/>
  <c r="C825" i="14" s="1"/>
  <c r="I1498" i="15"/>
  <c r="E825" i="14" s="1"/>
  <c r="G1499" i="15"/>
  <c r="C826" i="14" s="1"/>
  <c r="I1499" i="15"/>
  <c r="E826" i="14" s="1"/>
  <c r="G1500" i="15"/>
  <c r="C827" i="14" s="1"/>
  <c r="I1500" i="15"/>
  <c r="E827" i="14" s="1"/>
  <c r="G1501" i="15"/>
  <c r="C828" i="14" s="1"/>
  <c r="I1501" i="15"/>
  <c r="E828" i="14" s="1"/>
  <c r="G1502" i="15"/>
  <c r="C829" i="14" s="1"/>
  <c r="I1502" i="15"/>
  <c r="E829" i="14" s="1"/>
  <c r="G1503" i="15"/>
  <c r="C830" i="14" s="1"/>
  <c r="I1503" i="15"/>
  <c r="E830" i="14" s="1"/>
  <c r="G1504" i="15"/>
  <c r="C831" i="14" s="1"/>
  <c r="I1504" i="15"/>
  <c r="E831" i="14" s="1"/>
  <c r="G1505" i="15"/>
  <c r="C832" i="14" s="1"/>
  <c r="I1505" i="15"/>
  <c r="E832" i="14" s="1"/>
  <c r="G1506" i="15"/>
  <c r="C833" i="14" s="1"/>
  <c r="I1506" i="15"/>
  <c r="E833" i="14" s="1"/>
  <c r="G1507" i="15"/>
  <c r="C834" i="14" s="1"/>
  <c r="I1507" i="15"/>
  <c r="E834" i="14" s="1"/>
  <c r="G1508" i="15"/>
  <c r="C835" i="14" s="1"/>
  <c r="I1508" i="15"/>
  <c r="E835" i="14" s="1"/>
  <c r="G1509" i="15"/>
  <c r="C836" i="14" s="1"/>
  <c r="I1509" i="15"/>
  <c r="E836" i="14" s="1"/>
  <c r="G1510" i="15"/>
  <c r="C837" i="14" s="1"/>
  <c r="I1510" i="15"/>
  <c r="E837" i="14" s="1"/>
  <c r="G1511" i="15"/>
  <c r="C838" i="14" s="1"/>
  <c r="I1511" i="15"/>
  <c r="E838" i="14" s="1"/>
  <c r="G1512" i="15"/>
  <c r="C839" i="14" s="1"/>
  <c r="I1512" i="15"/>
  <c r="E839" i="14" s="1"/>
  <c r="G1513" i="15"/>
  <c r="C840" i="14" s="1"/>
  <c r="I1513" i="15"/>
  <c r="E840" i="14" s="1"/>
  <c r="G1514" i="15"/>
  <c r="C841" i="14" s="1"/>
  <c r="I1514" i="15"/>
  <c r="E841" i="14" s="1"/>
  <c r="G1515" i="15"/>
  <c r="C842" i="14" s="1"/>
  <c r="I1515" i="15"/>
  <c r="E842" i="14" s="1"/>
  <c r="G1516" i="15"/>
  <c r="C843" i="14" s="1"/>
  <c r="I1516" i="15"/>
  <c r="E843" i="14" s="1"/>
  <c r="G1517" i="15"/>
  <c r="C844" i="14" s="1"/>
  <c r="I1517" i="15"/>
  <c r="E844" i="14" s="1"/>
  <c r="G1518" i="15"/>
  <c r="C845" i="14" s="1"/>
  <c r="I1518" i="15"/>
  <c r="E845" i="14" s="1"/>
  <c r="G1519" i="15"/>
  <c r="C846" i="14" s="1"/>
  <c r="I1519" i="15"/>
  <c r="E846" i="14" s="1"/>
  <c r="G1520" i="15"/>
  <c r="C847" i="14" s="1"/>
  <c r="I1520" i="15"/>
  <c r="E847" i="14" s="1"/>
  <c r="G1521" i="15"/>
  <c r="C848" i="14" s="1"/>
  <c r="I1521" i="15"/>
  <c r="E848" i="14" s="1"/>
  <c r="G1522" i="15"/>
  <c r="C849" i="14" s="1"/>
  <c r="I1522" i="15"/>
  <c r="E849" i="14" s="1"/>
  <c r="G1523" i="15"/>
  <c r="C850" i="14" s="1"/>
  <c r="I1523" i="15"/>
  <c r="E850" i="14" s="1"/>
  <c r="G1524" i="15"/>
  <c r="C851" i="14" s="1"/>
  <c r="I1524" i="15"/>
  <c r="E851" i="14" s="1"/>
  <c r="G1525" i="15"/>
  <c r="C852" i="14" s="1"/>
  <c r="I1525" i="15"/>
  <c r="E852" i="14" s="1"/>
  <c r="G1526" i="15"/>
  <c r="C853" i="14" s="1"/>
  <c r="I1526" i="15"/>
  <c r="E853" i="14" s="1"/>
  <c r="G1527" i="15"/>
  <c r="C854" i="14" s="1"/>
  <c r="I1527" i="15"/>
  <c r="E854" i="14" s="1"/>
  <c r="G1528" i="15"/>
  <c r="C855" i="14" s="1"/>
  <c r="I1528" i="15"/>
  <c r="E855" i="14" s="1"/>
  <c r="G1529" i="15"/>
  <c r="C856" i="14" s="1"/>
  <c r="I1529" i="15"/>
  <c r="E856" i="14" s="1"/>
  <c r="G1530" i="15"/>
  <c r="C857" i="14" s="1"/>
  <c r="H1402" i="15"/>
  <c r="D729" i="14" s="1"/>
  <c r="H1404" i="15"/>
  <c r="D731" i="14" s="1"/>
  <c r="I1530" i="15"/>
  <c r="E857" i="14" s="1"/>
  <c r="G1531" i="15"/>
  <c r="C858" i="14" s="1"/>
  <c r="I1531" i="15"/>
  <c r="E858" i="14" s="1"/>
  <c r="G1532" i="15"/>
  <c r="C859" i="14" s="1"/>
  <c r="I1532" i="15"/>
  <c r="E859" i="14" s="1"/>
  <c r="G1533" i="15"/>
  <c r="C860" i="14" s="1"/>
  <c r="H1701" i="15"/>
  <c r="D1028" i="14" s="1"/>
  <c r="H1700" i="15"/>
  <c r="D1027" i="14" s="1"/>
  <c r="G1703" i="15"/>
  <c r="C1030" i="14" s="1"/>
  <c r="I1703" i="15"/>
  <c r="E1030" i="14" s="1"/>
  <c r="G1704" i="15"/>
  <c r="C1031" i="14" s="1"/>
  <c r="I1704" i="15"/>
  <c r="E1031" i="14" s="1"/>
  <c r="G1705" i="15"/>
  <c r="C1032" i="14" s="1"/>
  <c r="I1705" i="15"/>
  <c r="E1032" i="14" s="1"/>
  <c r="G1706" i="15"/>
  <c r="C1033" i="14" s="1"/>
  <c r="I1706" i="15"/>
  <c r="E1033" i="14" s="1"/>
  <c r="G1707" i="15"/>
  <c r="C1034" i="14" s="1"/>
  <c r="I1707" i="15"/>
  <c r="E1034" i="14" s="1"/>
  <c r="G1708" i="15"/>
  <c r="C1035" i="14" s="1"/>
  <c r="I1708" i="15"/>
  <c r="E1035" i="14" s="1"/>
  <c r="G1709" i="15"/>
  <c r="C1036" i="14" s="1"/>
  <c r="I1709" i="15"/>
  <c r="E1036" i="14" s="1"/>
  <c r="G1710" i="15"/>
  <c r="C1037" i="14" s="1"/>
  <c r="I1710" i="15"/>
  <c r="E1037" i="14" s="1"/>
  <c r="G1711" i="15"/>
  <c r="C1038" i="14" s="1"/>
  <c r="I1711" i="15"/>
  <c r="E1038" i="14" s="1"/>
  <c r="G1712" i="15"/>
  <c r="C1039" i="14" s="1"/>
  <c r="I1712" i="15"/>
  <c r="E1039" i="14" s="1"/>
  <c r="G1713" i="15"/>
  <c r="C1040" i="14" s="1"/>
  <c r="I1713" i="15"/>
  <c r="E1040" i="14" s="1"/>
  <c r="G1714" i="15"/>
  <c r="C1041" i="14" s="1"/>
  <c r="I1714" i="15"/>
  <c r="E1041" i="14" s="1"/>
  <c r="G1715" i="15"/>
  <c r="C1042" i="14" s="1"/>
  <c r="I1715" i="15"/>
  <c r="E1042" i="14" s="1"/>
  <c r="G1716" i="15"/>
  <c r="C1043" i="14" s="1"/>
  <c r="I1716" i="15"/>
  <c r="E1043" i="14" s="1"/>
  <c r="G1717" i="15"/>
  <c r="C1044" i="14" s="1"/>
  <c r="I1717" i="15"/>
  <c r="E1044" i="14" s="1"/>
  <c r="G1718" i="15"/>
  <c r="C1045" i="14" s="1"/>
  <c r="I1718" i="15"/>
  <c r="E1045" i="14" s="1"/>
  <c r="G1719" i="15"/>
  <c r="C1046" i="14" s="1"/>
  <c r="I1719" i="15"/>
  <c r="E1046" i="14" s="1"/>
  <c r="G1720" i="15"/>
  <c r="C1047" i="14" s="1"/>
  <c r="I1720" i="15"/>
  <c r="E1047" i="14" s="1"/>
  <c r="G1721" i="15"/>
  <c r="C1048" i="14" s="1"/>
  <c r="I1721" i="15"/>
  <c r="E1048" i="14" s="1"/>
  <c r="G1722" i="15"/>
  <c r="C1049" i="14" s="1"/>
  <c r="I1722" i="15"/>
  <c r="E1049" i="14" s="1"/>
  <c r="G1723" i="15"/>
  <c r="C1050" i="14" s="1"/>
  <c r="I1723" i="15"/>
  <c r="E1050" i="14" s="1"/>
  <c r="G1724" i="15"/>
  <c r="C1051" i="14" s="1"/>
  <c r="I1724" i="15"/>
  <c r="E1051" i="14" s="1"/>
  <c r="G1725" i="15"/>
  <c r="C1052" i="14" s="1"/>
  <c r="I1725" i="15"/>
  <c r="E1052" i="14" s="1"/>
  <c r="G1726" i="15"/>
  <c r="C1053" i="14" s="1"/>
  <c r="I1726" i="15"/>
  <c r="E1053" i="14" s="1"/>
  <c r="G1727" i="15"/>
  <c r="C1054" i="14" s="1"/>
  <c r="I1727" i="15"/>
  <c r="E1054" i="14" s="1"/>
  <c r="G1728" i="15"/>
  <c r="C1055" i="14" s="1"/>
  <c r="I1728" i="15"/>
  <c r="E1055" i="14" s="1"/>
  <c r="G1729" i="15"/>
  <c r="C1056" i="14" s="1"/>
  <c r="I1729" i="15"/>
  <c r="E1056" i="14" s="1"/>
  <c r="G1730" i="15"/>
  <c r="C1057" i="14" s="1"/>
  <c r="I1730" i="15"/>
  <c r="E1057" i="14" s="1"/>
  <c r="G1731" i="15"/>
  <c r="C1058" i="14" s="1"/>
  <c r="I1731" i="15"/>
  <c r="E1058" i="14" s="1"/>
  <c r="G1732" i="15"/>
  <c r="C1059" i="14" s="1"/>
  <c r="I1732" i="15"/>
  <c r="E1059" i="14" s="1"/>
  <c r="G1733" i="15"/>
  <c r="C1060" i="14" s="1"/>
  <c r="I1733" i="15"/>
  <c r="E1060" i="14" s="1"/>
  <c r="G1734" i="15"/>
  <c r="C1061" i="14" s="1"/>
  <c r="I1734" i="15"/>
  <c r="E1061" i="14" s="1"/>
  <c r="G1735" i="15"/>
  <c r="C1062" i="14" s="1"/>
  <c r="I1735" i="15"/>
  <c r="E1062" i="14" s="1"/>
  <c r="G1736" i="15"/>
  <c r="C1063" i="14" s="1"/>
  <c r="I1736" i="15"/>
  <c r="E1063" i="14" s="1"/>
  <c r="G1737" i="15"/>
  <c r="C1064" i="14" s="1"/>
  <c r="I1737" i="15"/>
  <c r="E1064" i="14" s="1"/>
  <c r="G1738" i="15"/>
  <c r="C1065" i="14" s="1"/>
  <c r="I1738" i="15"/>
  <c r="E1065" i="14" s="1"/>
  <c r="G1739" i="15"/>
  <c r="C1066" i="14" s="1"/>
  <c r="I1739" i="15"/>
  <c r="E1066" i="14" s="1"/>
  <c r="G1740" i="15"/>
  <c r="C1067" i="14" s="1"/>
  <c r="I1740" i="15"/>
  <c r="E1067" i="14" s="1"/>
  <c r="G1741" i="15"/>
  <c r="C1068" i="14" s="1"/>
  <c r="I1741" i="15"/>
  <c r="E1068" i="14" s="1"/>
  <c r="G1742" i="15"/>
  <c r="C1069" i="14" s="1"/>
  <c r="I1405" i="15"/>
  <c r="E732" i="14" s="1"/>
  <c r="I1533" i="15"/>
  <c r="E860" i="14" s="1"/>
  <c r="G1534" i="15"/>
  <c r="C861" i="14" s="1"/>
  <c r="H1533" i="15"/>
  <c r="D860" i="14" s="1"/>
  <c r="H1535" i="15"/>
  <c r="D862" i="14" s="1"/>
  <c r="H1537" i="15"/>
  <c r="D864" i="14" s="1"/>
  <c r="H1539" i="15"/>
  <c r="D866" i="14" s="1"/>
  <c r="H1541" i="15"/>
  <c r="D868" i="14" s="1"/>
  <c r="H1543" i="15"/>
  <c r="D870" i="14" s="1"/>
  <c r="H1545" i="15"/>
  <c r="D872" i="14" s="1"/>
  <c r="H1547" i="15"/>
  <c r="D874" i="14" s="1"/>
  <c r="H1549" i="15"/>
  <c r="D876" i="14" s="1"/>
  <c r="H1551" i="15"/>
  <c r="D878" i="14" s="1"/>
  <c r="H1553" i="15"/>
  <c r="D880" i="14" s="1"/>
  <c r="H1555" i="15"/>
  <c r="D882" i="14" s="1"/>
  <c r="H1557" i="15"/>
  <c r="D884" i="14" s="1"/>
  <c r="H1559" i="15"/>
  <c r="D886" i="14" s="1"/>
  <c r="H1561" i="15"/>
  <c r="D888" i="14" s="1"/>
  <c r="H1563" i="15"/>
  <c r="D890" i="14" s="1"/>
  <c r="H1565" i="15"/>
  <c r="D892" i="14" s="1"/>
  <c r="H1567" i="15"/>
  <c r="D894" i="14" s="1"/>
  <c r="H1569" i="15"/>
  <c r="D896" i="14" s="1"/>
  <c r="H1571" i="15"/>
  <c r="D898" i="14" s="1"/>
  <c r="H1573" i="15"/>
  <c r="D900" i="14" s="1"/>
  <c r="H1575" i="15"/>
  <c r="D902" i="14" s="1"/>
  <c r="H1577" i="15"/>
  <c r="D904" i="14" s="1"/>
  <c r="H1579" i="15"/>
  <c r="D906" i="14" s="1"/>
  <c r="H1581" i="15"/>
  <c r="D908" i="14" s="1"/>
  <c r="H1583" i="15"/>
  <c r="D910" i="14" s="1"/>
  <c r="H1585" i="15"/>
  <c r="D912" i="14" s="1"/>
  <c r="H1587" i="15"/>
  <c r="D914" i="14" s="1"/>
  <c r="H1589" i="15"/>
  <c r="D916" i="14" s="1"/>
  <c r="H1591" i="15"/>
  <c r="D918" i="14" s="1"/>
  <c r="H1593" i="15"/>
  <c r="D920" i="14" s="1"/>
  <c r="H1595" i="15"/>
  <c r="D922" i="14" s="1"/>
  <c r="H1597" i="15"/>
  <c r="D924" i="14" s="1"/>
  <c r="H1599" i="15"/>
  <c r="D926" i="14" s="1"/>
  <c r="H1601" i="15"/>
  <c r="D928" i="14" s="1"/>
  <c r="H1603" i="15"/>
  <c r="D930" i="14" s="1"/>
  <c r="H1605" i="15"/>
  <c r="D932" i="14" s="1"/>
  <c r="H1607" i="15"/>
  <c r="D934" i="14" s="1"/>
  <c r="H1609" i="15"/>
  <c r="D936" i="14" s="1"/>
  <c r="H1611" i="15"/>
  <c r="D938" i="14" s="1"/>
  <c r="H1613" i="15"/>
  <c r="D940" i="14" s="1"/>
  <c r="H1615" i="15"/>
  <c r="D942" i="14" s="1"/>
  <c r="H1617" i="15"/>
  <c r="D944" i="14" s="1"/>
  <c r="H1619" i="15"/>
  <c r="D946" i="14" s="1"/>
  <c r="H1621" i="15"/>
  <c r="D948" i="14" s="1"/>
  <c r="H1623" i="15"/>
  <c r="D950" i="14" s="1"/>
  <c r="H1625" i="15"/>
  <c r="D952" i="14" s="1"/>
  <c r="H1627" i="15"/>
  <c r="D954" i="14" s="1"/>
  <c r="H1629" i="15"/>
  <c r="D956" i="14" s="1"/>
  <c r="H1631" i="15"/>
  <c r="D958" i="14" s="1"/>
  <c r="H1633" i="15"/>
  <c r="D960" i="14" s="1"/>
  <c r="H1635" i="15"/>
  <c r="D962" i="14" s="1"/>
  <c r="H1637" i="15"/>
  <c r="D964" i="14" s="1"/>
  <c r="H1639" i="15"/>
  <c r="D966" i="14" s="1"/>
  <c r="H1641" i="15"/>
  <c r="D968" i="14" s="1"/>
  <c r="H1643" i="15"/>
  <c r="D970" i="14" s="1"/>
  <c r="H1645" i="15"/>
  <c r="D972" i="14" s="1"/>
  <c r="H1647" i="15"/>
  <c r="D974" i="14" s="1"/>
  <c r="H1649" i="15"/>
  <c r="D976" i="14" s="1"/>
  <c r="H1651" i="15"/>
  <c r="D978" i="14" s="1"/>
  <c r="H1653" i="15"/>
  <c r="D980" i="14" s="1"/>
  <c r="H1655" i="15"/>
  <c r="D982" i="14" s="1"/>
  <c r="H1657" i="15"/>
  <c r="D984" i="14" s="1"/>
  <c r="H1659" i="15"/>
  <c r="D986" i="14" s="1"/>
  <c r="H1661" i="15"/>
  <c r="D988" i="14" s="1"/>
  <c r="H1663" i="15"/>
  <c r="D990" i="14" s="1"/>
  <c r="H1665" i="15"/>
  <c r="D992" i="14" s="1"/>
  <c r="H1667" i="15"/>
  <c r="D994" i="14" s="1"/>
  <c r="H1669" i="15"/>
  <c r="D996" i="14" s="1"/>
  <c r="H1671" i="15"/>
  <c r="D998" i="14" s="1"/>
  <c r="H1673" i="15"/>
  <c r="D1000" i="14" s="1"/>
  <c r="H1675" i="15"/>
  <c r="D1002" i="14" s="1"/>
  <c r="H1677" i="15"/>
  <c r="D1004" i="14" s="1"/>
  <c r="H1679" i="15"/>
  <c r="D1006" i="14" s="1"/>
  <c r="H1681" i="15"/>
  <c r="D1008" i="14" s="1"/>
  <c r="H1683" i="15"/>
  <c r="D1010" i="14" s="1"/>
  <c r="H1685" i="15"/>
  <c r="D1012" i="14" s="1"/>
  <c r="H1687" i="15"/>
  <c r="D1014" i="14" s="1"/>
  <c r="H1689" i="15"/>
  <c r="D1016" i="14" s="1"/>
  <c r="H1691" i="15"/>
  <c r="D1018" i="14" s="1"/>
  <c r="H1693" i="15"/>
  <c r="D1020" i="14" s="1"/>
  <c r="H1695" i="15"/>
  <c r="D1022" i="14" s="1"/>
  <c r="H1697" i="15"/>
  <c r="D1024" i="14" s="1"/>
  <c r="H1699" i="15"/>
  <c r="D1026" i="14" s="1"/>
  <c r="I1742" i="15"/>
  <c r="E1069" i="14" s="1"/>
  <c r="I1700" i="15"/>
  <c r="E1027" i="14" s="1"/>
  <c r="J12" i="11"/>
  <c r="F13" i="14" l="1"/>
  <c r="C1055" i="17"/>
  <c r="D1055" i="17"/>
  <c r="E1055" i="17"/>
  <c r="B1055" i="17"/>
  <c r="C1053" i="17"/>
  <c r="B1053" i="17"/>
  <c r="E1053" i="17"/>
  <c r="D1053" i="17"/>
  <c r="C1051" i="17"/>
  <c r="B1051" i="17"/>
  <c r="E1051" i="17"/>
  <c r="D1051" i="17"/>
  <c r="C1049" i="17"/>
  <c r="B1049" i="17"/>
  <c r="E1049" i="17"/>
  <c r="D1049" i="17"/>
  <c r="C1047" i="17"/>
  <c r="B1047" i="17"/>
  <c r="E1047" i="17"/>
  <c r="D1047" i="17"/>
  <c r="C1045" i="17"/>
  <c r="B1045" i="17"/>
  <c r="E1045" i="17"/>
  <c r="D1045" i="17"/>
  <c r="C1043" i="17"/>
  <c r="B1043" i="17"/>
  <c r="E1043" i="17"/>
  <c r="D1043" i="17"/>
  <c r="C1041" i="17"/>
  <c r="B1041" i="17"/>
  <c r="E1041" i="17"/>
  <c r="D1041" i="17"/>
  <c r="C1039" i="17"/>
  <c r="B1039" i="17"/>
  <c r="E1039" i="17"/>
  <c r="D1039" i="17"/>
  <c r="C1037" i="17"/>
  <c r="B1037" i="17"/>
  <c r="E1037" i="17"/>
  <c r="D1037" i="17"/>
  <c r="C1035" i="17"/>
  <c r="B1035" i="17"/>
  <c r="E1035" i="17"/>
  <c r="D1035" i="17"/>
  <c r="C1033" i="17"/>
  <c r="B1033" i="17"/>
  <c r="E1033" i="17"/>
  <c r="D1033" i="17"/>
  <c r="C1031" i="17"/>
  <c r="B1031" i="17"/>
  <c r="E1031" i="17"/>
  <c r="D1031" i="17"/>
  <c r="C1029" i="17"/>
  <c r="B1029" i="17"/>
  <c r="E1029" i="17"/>
  <c r="D1029" i="17"/>
  <c r="C1027" i="17"/>
  <c r="B1027" i="17"/>
  <c r="E1027" i="17"/>
  <c r="D1027" i="17"/>
  <c r="C1025" i="17"/>
  <c r="B1025" i="17"/>
  <c r="E1025" i="17"/>
  <c r="D1025" i="17"/>
  <c r="C1023" i="17"/>
  <c r="B1023" i="17"/>
  <c r="E1023" i="17"/>
  <c r="D1023" i="17"/>
  <c r="C1021" i="17"/>
  <c r="B1021" i="17"/>
  <c r="E1021" i="17"/>
  <c r="D1021" i="17"/>
  <c r="C1019" i="17"/>
  <c r="B1019" i="17"/>
  <c r="E1019" i="17"/>
  <c r="D1019" i="17"/>
  <c r="C1017" i="17"/>
  <c r="B1017" i="17"/>
  <c r="E1017" i="17"/>
  <c r="D1017" i="17"/>
  <c r="C1015" i="17"/>
  <c r="B1015" i="17"/>
  <c r="E1015" i="17"/>
  <c r="D1015" i="17"/>
  <c r="C1013" i="17"/>
  <c r="B1013" i="17"/>
  <c r="E1013" i="17"/>
  <c r="D1013" i="17"/>
  <c r="C1011" i="17"/>
  <c r="B1011" i="17"/>
  <c r="E1011" i="17"/>
  <c r="D1011" i="17"/>
  <c r="C1009" i="17"/>
  <c r="B1009" i="17"/>
  <c r="E1009" i="17"/>
  <c r="D1009" i="17"/>
  <c r="C1007" i="17"/>
  <c r="B1007" i="17"/>
  <c r="E1007" i="17"/>
  <c r="D1007" i="17"/>
  <c r="B1005" i="17"/>
  <c r="E1005" i="17"/>
  <c r="D1005" i="17"/>
  <c r="C1005" i="17"/>
  <c r="B1003" i="17"/>
  <c r="E1003" i="17"/>
  <c r="D1003" i="17"/>
  <c r="C1003" i="17"/>
  <c r="B1001" i="17"/>
  <c r="E1001" i="17"/>
  <c r="D1001" i="17"/>
  <c r="C1001" i="17"/>
  <c r="B999" i="17"/>
  <c r="E999" i="17"/>
  <c r="D999" i="17"/>
  <c r="C999" i="17"/>
  <c r="B997" i="17"/>
  <c r="E997" i="17"/>
  <c r="D997" i="17"/>
  <c r="C997" i="17"/>
  <c r="B995" i="17"/>
  <c r="E995" i="17"/>
  <c r="D995" i="17"/>
  <c r="C995" i="17"/>
  <c r="B993" i="17"/>
  <c r="E993" i="17"/>
  <c r="D993" i="17"/>
  <c r="C993" i="17"/>
  <c r="B991" i="17"/>
  <c r="E991" i="17"/>
  <c r="D991" i="17"/>
  <c r="C991" i="17"/>
  <c r="B989" i="17"/>
  <c r="E989" i="17"/>
  <c r="D989" i="17"/>
  <c r="C989" i="17"/>
  <c r="B987" i="17"/>
  <c r="E987" i="17"/>
  <c r="D987" i="17"/>
  <c r="C987" i="17"/>
  <c r="B985" i="17"/>
  <c r="E985" i="17"/>
  <c r="D985" i="17"/>
  <c r="C985" i="17"/>
  <c r="B983" i="17"/>
  <c r="E983" i="17"/>
  <c r="D983" i="17"/>
  <c r="C983" i="17"/>
  <c r="B981" i="17"/>
  <c r="E981" i="17"/>
  <c r="D981" i="17"/>
  <c r="C981" i="17"/>
  <c r="B979" i="17"/>
  <c r="E979" i="17"/>
  <c r="D979" i="17"/>
  <c r="C979" i="17"/>
  <c r="B977" i="17"/>
  <c r="E977" i="17"/>
  <c r="D977" i="17"/>
  <c r="C977" i="17"/>
  <c r="B975" i="17"/>
  <c r="E975" i="17"/>
  <c r="D975" i="17"/>
  <c r="C975" i="17"/>
  <c r="B973" i="17"/>
  <c r="E973" i="17"/>
  <c r="D973" i="17"/>
  <c r="C973" i="17"/>
  <c r="B971" i="17"/>
  <c r="E971" i="17"/>
  <c r="D971" i="17"/>
  <c r="C971" i="17"/>
  <c r="B969" i="17"/>
  <c r="E969" i="17"/>
  <c r="D969" i="17"/>
  <c r="C969" i="17"/>
  <c r="B967" i="17"/>
  <c r="E967" i="17"/>
  <c r="D967" i="17"/>
  <c r="C967" i="17"/>
  <c r="B965" i="17"/>
  <c r="E965" i="17"/>
  <c r="D965" i="17"/>
  <c r="C965" i="17"/>
  <c r="B963" i="17"/>
  <c r="E963" i="17"/>
  <c r="D963" i="17"/>
  <c r="C963" i="17"/>
  <c r="B961" i="17"/>
  <c r="E961" i="17"/>
  <c r="D961" i="17"/>
  <c r="C961" i="17"/>
  <c r="B959" i="17"/>
  <c r="E959" i="17"/>
  <c r="D959" i="17"/>
  <c r="C959" i="17"/>
  <c r="B957" i="17"/>
  <c r="E957" i="17"/>
  <c r="D957" i="17"/>
  <c r="C957" i="17"/>
  <c r="B955" i="17"/>
  <c r="E955" i="17"/>
  <c r="D955" i="17"/>
  <c r="C955" i="17"/>
  <c r="B953" i="17"/>
  <c r="E953" i="17"/>
  <c r="D953" i="17"/>
  <c r="C953" i="17"/>
  <c r="B951" i="17"/>
  <c r="E951" i="17"/>
  <c r="D951" i="17"/>
  <c r="C951" i="17"/>
  <c r="B949" i="17"/>
  <c r="E949" i="17"/>
  <c r="D949" i="17"/>
  <c r="C949" i="17"/>
  <c r="B947" i="17"/>
  <c r="E947" i="17"/>
  <c r="D947" i="17"/>
  <c r="C947" i="17"/>
  <c r="B945" i="17"/>
  <c r="E945" i="17"/>
  <c r="D945" i="17"/>
  <c r="C945" i="17"/>
  <c r="B943" i="17"/>
  <c r="E943" i="17"/>
  <c r="D943" i="17"/>
  <c r="C943" i="17"/>
  <c r="B941" i="17"/>
  <c r="E941" i="17"/>
  <c r="D941" i="17"/>
  <c r="C941" i="17"/>
  <c r="B939" i="17"/>
  <c r="E939" i="17"/>
  <c r="D939" i="17"/>
  <c r="C939" i="17"/>
  <c r="B937" i="17"/>
  <c r="E937" i="17"/>
  <c r="D937" i="17"/>
  <c r="C937" i="17"/>
  <c r="B935" i="17"/>
  <c r="E935" i="17"/>
  <c r="D935" i="17"/>
  <c r="C935" i="17"/>
  <c r="B933" i="17"/>
  <c r="E933" i="17"/>
  <c r="D933" i="17"/>
  <c r="C933" i="17"/>
  <c r="B931" i="17"/>
  <c r="E931" i="17"/>
  <c r="D931" i="17"/>
  <c r="C931" i="17"/>
  <c r="B929" i="17"/>
  <c r="E929" i="17"/>
  <c r="D929" i="17"/>
  <c r="C929" i="17"/>
  <c r="B927" i="17"/>
  <c r="E927" i="17"/>
  <c r="D927" i="17"/>
  <c r="C927" i="17"/>
  <c r="B925" i="17"/>
  <c r="E925" i="17"/>
  <c r="D925" i="17"/>
  <c r="C925" i="17"/>
  <c r="B923" i="17"/>
  <c r="E923" i="17"/>
  <c r="D923" i="17"/>
  <c r="C923" i="17"/>
  <c r="B921" i="17"/>
  <c r="E921" i="17"/>
  <c r="D921" i="17"/>
  <c r="C921" i="17"/>
  <c r="B919" i="17"/>
  <c r="E919" i="17"/>
  <c r="D919" i="17"/>
  <c r="C919" i="17"/>
  <c r="B917" i="17"/>
  <c r="E917" i="17"/>
  <c r="D917" i="17"/>
  <c r="C917" i="17"/>
  <c r="B915" i="17"/>
  <c r="E915" i="17"/>
  <c r="D915" i="17"/>
  <c r="C915" i="17"/>
  <c r="B913" i="17"/>
  <c r="E913" i="17"/>
  <c r="D913" i="17"/>
  <c r="C913" i="17"/>
  <c r="B911" i="17"/>
  <c r="E911" i="17"/>
  <c r="D911" i="17"/>
  <c r="C911" i="17"/>
  <c r="B909" i="17"/>
  <c r="E909" i="17"/>
  <c r="D909" i="17"/>
  <c r="C909" i="17"/>
  <c r="B907" i="17"/>
  <c r="E907" i="17"/>
  <c r="D907" i="17"/>
  <c r="C907" i="17"/>
  <c r="B905" i="17"/>
  <c r="E905" i="17"/>
  <c r="D905" i="17"/>
  <c r="C905" i="17"/>
  <c r="B903" i="17"/>
  <c r="E903" i="17"/>
  <c r="D903" i="17"/>
  <c r="C903" i="17"/>
  <c r="B901" i="17"/>
  <c r="E901" i="17"/>
  <c r="D901" i="17"/>
  <c r="C901" i="17"/>
  <c r="B899" i="17"/>
  <c r="E899" i="17"/>
  <c r="D899" i="17"/>
  <c r="C899" i="17"/>
  <c r="B897" i="17"/>
  <c r="E897" i="17"/>
  <c r="D897" i="17"/>
  <c r="C897" i="17"/>
  <c r="B895" i="17"/>
  <c r="E895" i="17"/>
  <c r="D895" i="17"/>
  <c r="C895" i="17"/>
  <c r="B893" i="17"/>
  <c r="E893" i="17"/>
  <c r="D893" i="17"/>
  <c r="C893" i="17"/>
  <c r="B891" i="17"/>
  <c r="E891" i="17"/>
  <c r="D891" i="17"/>
  <c r="C891" i="17"/>
  <c r="B889" i="17"/>
  <c r="E889" i="17"/>
  <c r="D889" i="17"/>
  <c r="C889" i="17"/>
  <c r="B887" i="17"/>
  <c r="E887" i="17"/>
  <c r="D887" i="17"/>
  <c r="C887" i="17"/>
  <c r="B885" i="17"/>
  <c r="E885" i="17"/>
  <c r="D885" i="17"/>
  <c r="C885" i="17"/>
  <c r="B883" i="17"/>
  <c r="E883" i="17"/>
  <c r="D883" i="17"/>
  <c r="C883" i="17"/>
  <c r="B881" i="17"/>
  <c r="E881" i="17"/>
  <c r="D881" i="17"/>
  <c r="C881" i="17"/>
  <c r="B879" i="17"/>
  <c r="E879" i="17"/>
  <c r="D879" i="17"/>
  <c r="C879" i="17"/>
  <c r="B877" i="17"/>
  <c r="E877" i="17"/>
  <c r="D877" i="17"/>
  <c r="C877" i="17"/>
  <c r="B875" i="17"/>
  <c r="E875" i="17"/>
  <c r="D875" i="17"/>
  <c r="C875" i="17"/>
  <c r="B873" i="17"/>
  <c r="E873" i="17"/>
  <c r="D873" i="17"/>
  <c r="C873" i="17"/>
  <c r="B871" i="17"/>
  <c r="E871" i="17"/>
  <c r="D871" i="17"/>
  <c r="C871" i="17"/>
  <c r="B869" i="17"/>
  <c r="E869" i="17"/>
  <c r="D869" i="17"/>
  <c r="C869" i="17"/>
  <c r="B867" i="17"/>
  <c r="E867" i="17"/>
  <c r="D867" i="17"/>
  <c r="C867" i="17"/>
  <c r="B865" i="17"/>
  <c r="E865" i="17"/>
  <c r="D865" i="17"/>
  <c r="C865" i="17"/>
  <c r="B863" i="17"/>
  <c r="E863" i="17"/>
  <c r="D863" i="17"/>
  <c r="C863" i="17"/>
  <c r="B861" i="17"/>
  <c r="E861" i="17"/>
  <c r="D861" i="17"/>
  <c r="C861" i="17"/>
  <c r="B859" i="17"/>
  <c r="E859" i="17"/>
  <c r="D859" i="17"/>
  <c r="C859" i="17"/>
  <c r="B857" i="17"/>
  <c r="E857" i="17"/>
  <c r="D857" i="17"/>
  <c r="C857" i="17"/>
  <c r="B855" i="17"/>
  <c r="E855" i="17"/>
  <c r="D855" i="17"/>
  <c r="C855" i="17"/>
  <c r="B853" i="17"/>
  <c r="E853" i="17"/>
  <c r="D853" i="17"/>
  <c r="C853" i="17"/>
  <c r="B851" i="17"/>
  <c r="E851" i="17"/>
  <c r="D851" i="17"/>
  <c r="C851" i="17"/>
  <c r="B849" i="17"/>
  <c r="E849" i="17"/>
  <c r="D849" i="17"/>
  <c r="C849" i="17"/>
  <c r="B847" i="17"/>
  <c r="E847" i="17"/>
  <c r="D847" i="17"/>
  <c r="C847" i="17"/>
  <c r="B845" i="17"/>
  <c r="E845" i="17"/>
  <c r="D845" i="17"/>
  <c r="C845" i="17"/>
  <c r="B843" i="17"/>
  <c r="E843" i="17"/>
  <c r="D843" i="17"/>
  <c r="C843" i="17"/>
  <c r="B841" i="17"/>
  <c r="E841" i="17"/>
  <c r="D841" i="17"/>
  <c r="C841" i="17"/>
  <c r="B839" i="17"/>
  <c r="E839" i="17"/>
  <c r="D839" i="17"/>
  <c r="C839" i="17"/>
  <c r="B837" i="17"/>
  <c r="E837" i="17"/>
  <c r="D837" i="17"/>
  <c r="C837" i="17"/>
  <c r="B835" i="17"/>
  <c r="E835" i="17"/>
  <c r="D835" i="17"/>
  <c r="C835" i="17"/>
  <c r="B833" i="17"/>
  <c r="E833" i="17"/>
  <c r="D833" i="17"/>
  <c r="C833" i="17"/>
  <c r="B831" i="17"/>
  <c r="E831" i="17"/>
  <c r="D831" i="17"/>
  <c r="C831" i="17"/>
  <c r="B829" i="17"/>
  <c r="E829" i="17"/>
  <c r="D829" i="17"/>
  <c r="C829" i="17"/>
  <c r="B827" i="17"/>
  <c r="E827" i="17"/>
  <c r="D827" i="17"/>
  <c r="C827" i="17"/>
  <c r="B825" i="17"/>
  <c r="E825" i="17"/>
  <c r="D825" i="17"/>
  <c r="C825" i="17"/>
  <c r="B823" i="17"/>
  <c r="E823" i="17"/>
  <c r="D823" i="17"/>
  <c r="C823" i="17"/>
  <c r="B821" i="17"/>
  <c r="E821" i="17"/>
  <c r="D821" i="17"/>
  <c r="C821" i="17"/>
  <c r="B819" i="17"/>
  <c r="E819" i="17"/>
  <c r="D819" i="17"/>
  <c r="C819" i="17"/>
  <c r="B817" i="17"/>
  <c r="E817" i="17"/>
  <c r="D817" i="17"/>
  <c r="C817" i="17"/>
  <c r="B815" i="17"/>
  <c r="E815" i="17"/>
  <c r="D815" i="17"/>
  <c r="C815" i="17"/>
  <c r="B813" i="17"/>
  <c r="E813" i="17"/>
  <c r="D813" i="17"/>
  <c r="C813" i="17"/>
  <c r="B811" i="17"/>
  <c r="E811" i="17"/>
  <c r="D811" i="17"/>
  <c r="C811" i="17"/>
  <c r="B809" i="17"/>
  <c r="E809" i="17"/>
  <c r="D809" i="17"/>
  <c r="C809" i="17"/>
  <c r="B807" i="17"/>
  <c r="E807" i="17"/>
  <c r="D807" i="17"/>
  <c r="C807" i="17"/>
  <c r="B805" i="17"/>
  <c r="E805" i="17"/>
  <c r="D805" i="17"/>
  <c r="C805" i="17"/>
  <c r="B803" i="17"/>
  <c r="E803" i="17"/>
  <c r="D803" i="17"/>
  <c r="C803" i="17"/>
  <c r="B801" i="17"/>
  <c r="E801" i="17"/>
  <c r="D801" i="17"/>
  <c r="C801" i="17"/>
  <c r="B799" i="17"/>
  <c r="E799" i="17"/>
  <c r="D799" i="17"/>
  <c r="C799" i="17"/>
  <c r="B797" i="17"/>
  <c r="E797" i="17"/>
  <c r="D797" i="17"/>
  <c r="C797" i="17"/>
  <c r="B795" i="17"/>
  <c r="E795" i="17"/>
  <c r="D795" i="17"/>
  <c r="C795" i="17"/>
  <c r="B793" i="17"/>
  <c r="E793" i="17"/>
  <c r="D793" i="17"/>
  <c r="C793" i="17"/>
  <c r="B791" i="17"/>
  <c r="E791" i="17"/>
  <c r="D791" i="17"/>
  <c r="C791" i="17"/>
  <c r="B789" i="17"/>
  <c r="E789" i="17"/>
  <c r="D789" i="17"/>
  <c r="C789" i="17"/>
  <c r="B787" i="17"/>
  <c r="E787" i="17"/>
  <c r="D787" i="17"/>
  <c r="C787" i="17"/>
  <c r="B785" i="17"/>
  <c r="E785" i="17"/>
  <c r="D785" i="17"/>
  <c r="C785" i="17"/>
  <c r="B783" i="17"/>
  <c r="E783" i="17"/>
  <c r="D783" i="17"/>
  <c r="C783" i="17"/>
  <c r="B781" i="17"/>
  <c r="E781" i="17"/>
  <c r="D781" i="17"/>
  <c r="C781" i="17"/>
  <c r="B779" i="17"/>
  <c r="E779" i="17"/>
  <c r="D779" i="17"/>
  <c r="C779" i="17"/>
  <c r="B777" i="17"/>
  <c r="E777" i="17"/>
  <c r="D777" i="17"/>
  <c r="C777" i="17"/>
  <c r="B775" i="17"/>
  <c r="E775" i="17"/>
  <c r="D775" i="17"/>
  <c r="C775" i="17"/>
  <c r="B773" i="17"/>
  <c r="E773" i="17"/>
  <c r="D773" i="17"/>
  <c r="C773" i="17"/>
  <c r="B771" i="17"/>
  <c r="E771" i="17"/>
  <c r="D771" i="17"/>
  <c r="C771" i="17"/>
  <c r="B769" i="17"/>
  <c r="E769" i="17"/>
  <c r="D769" i="17"/>
  <c r="C769" i="17"/>
  <c r="B767" i="17"/>
  <c r="E767" i="17"/>
  <c r="D767" i="17"/>
  <c r="C767" i="17"/>
  <c r="B765" i="17"/>
  <c r="E765" i="17"/>
  <c r="D765" i="17"/>
  <c r="C765" i="17"/>
  <c r="B763" i="17"/>
  <c r="E763" i="17"/>
  <c r="D763" i="17"/>
  <c r="C763" i="17"/>
  <c r="B761" i="17"/>
  <c r="E761" i="17"/>
  <c r="D761" i="17"/>
  <c r="C761" i="17"/>
  <c r="B759" i="17"/>
  <c r="E759" i="17"/>
  <c r="D759" i="17"/>
  <c r="C759" i="17"/>
  <c r="B757" i="17"/>
  <c r="E757" i="17"/>
  <c r="D757" i="17"/>
  <c r="C757" i="17"/>
  <c r="B755" i="17"/>
  <c r="E755" i="17"/>
  <c r="D755" i="17"/>
  <c r="C755" i="17"/>
  <c r="B753" i="17"/>
  <c r="E753" i="17"/>
  <c r="D753" i="17"/>
  <c r="C753" i="17"/>
  <c r="B751" i="17"/>
  <c r="E751" i="17"/>
  <c r="D751" i="17"/>
  <c r="C751" i="17"/>
  <c r="B749" i="17"/>
  <c r="E749" i="17"/>
  <c r="D749" i="17"/>
  <c r="C749" i="17"/>
  <c r="B747" i="17"/>
  <c r="E747" i="17"/>
  <c r="D747" i="17"/>
  <c r="C747" i="17"/>
  <c r="B745" i="17"/>
  <c r="E745" i="17"/>
  <c r="D745" i="17"/>
  <c r="C745" i="17"/>
  <c r="B743" i="17"/>
  <c r="E743" i="17"/>
  <c r="D743" i="17"/>
  <c r="C743" i="17"/>
  <c r="B741" i="17"/>
  <c r="E741" i="17"/>
  <c r="D741" i="17"/>
  <c r="C741" i="17"/>
  <c r="B739" i="17"/>
  <c r="E739" i="17"/>
  <c r="D739" i="17"/>
  <c r="C739" i="17"/>
  <c r="B737" i="17"/>
  <c r="E737" i="17"/>
  <c r="D737" i="17"/>
  <c r="C737" i="17"/>
  <c r="B735" i="17"/>
  <c r="E735" i="17"/>
  <c r="D735" i="17"/>
  <c r="C735" i="17"/>
  <c r="B733" i="17"/>
  <c r="E733" i="17"/>
  <c r="D733" i="17"/>
  <c r="C733" i="17"/>
  <c r="B731" i="17"/>
  <c r="E731" i="17"/>
  <c r="D731" i="17"/>
  <c r="C731" i="17"/>
  <c r="B729" i="17"/>
  <c r="E729" i="17"/>
  <c r="D729" i="17"/>
  <c r="C729" i="17"/>
  <c r="B727" i="17"/>
  <c r="E727" i="17"/>
  <c r="D727" i="17"/>
  <c r="C727" i="17"/>
  <c r="B725" i="17"/>
  <c r="E725" i="17"/>
  <c r="D725" i="17"/>
  <c r="C725" i="17"/>
  <c r="B723" i="17"/>
  <c r="E723" i="17"/>
  <c r="D723" i="17"/>
  <c r="C723" i="17"/>
  <c r="B721" i="17"/>
  <c r="E721" i="17"/>
  <c r="D721" i="17"/>
  <c r="C721" i="17"/>
  <c r="B719" i="17"/>
  <c r="E719" i="17"/>
  <c r="D719" i="17"/>
  <c r="C719" i="17"/>
  <c r="B717" i="17"/>
  <c r="E717" i="17"/>
  <c r="D717" i="17"/>
  <c r="C717" i="17"/>
  <c r="B715" i="17"/>
  <c r="E715" i="17"/>
  <c r="D715" i="17"/>
  <c r="C715" i="17"/>
  <c r="B713" i="17"/>
  <c r="E713" i="17"/>
  <c r="D713" i="17"/>
  <c r="C713" i="17"/>
  <c r="B711" i="17"/>
  <c r="E711" i="17"/>
  <c r="D711" i="17"/>
  <c r="C711" i="17"/>
  <c r="B709" i="17"/>
  <c r="E709" i="17"/>
  <c r="D709" i="17"/>
  <c r="C709" i="17"/>
  <c r="B707" i="17"/>
  <c r="E707" i="17"/>
  <c r="D707" i="17"/>
  <c r="C707" i="17"/>
  <c r="B705" i="17"/>
  <c r="E705" i="17"/>
  <c r="D705" i="17"/>
  <c r="C705" i="17"/>
  <c r="B703" i="17"/>
  <c r="E703" i="17"/>
  <c r="D703" i="17"/>
  <c r="C703" i="17"/>
  <c r="B701" i="17"/>
  <c r="E701" i="17"/>
  <c r="D701" i="17"/>
  <c r="C701" i="17"/>
  <c r="B699" i="17"/>
  <c r="E699" i="17"/>
  <c r="D699" i="17"/>
  <c r="C699" i="17"/>
  <c r="B697" i="17"/>
  <c r="E697" i="17"/>
  <c r="D697" i="17"/>
  <c r="C697" i="17"/>
  <c r="B695" i="17"/>
  <c r="E695" i="17"/>
  <c r="D695" i="17"/>
  <c r="C695" i="17"/>
  <c r="B693" i="17"/>
  <c r="E693" i="17"/>
  <c r="D693" i="17"/>
  <c r="C693" i="17"/>
  <c r="B691" i="17"/>
  <c r="E691" i="17"/>
  <c r="D691" i="17"/>
  <c r="C691" i="17"/>
  <c r="B689" i="17"/>
  <c r="E689" i="17"/>
  <c r="D689" i="17"/>
  <c r="C689" i="17"/>
  <c r="B687" i="17"/>
  <c r="E687" i="17"/>
  <c r="D687" i="17"/>
  <c r="C687" i="17"/>
  <c r="B685" i="17"/>
  <c r="E685" i="17"/>
  <c r="D685" i="17"/>
  <c r="C685" i="17"/>
  <c r="B683" i="17"/>
  <c r="E683" i="17"/>
  <c r="D683" i="17"/>
  <c r="C683" i="17"/>
  <c r="B681" i="17"/>
  <c r="E681" i="17"/>
  <c r="D681" i="17"/>
  <c r="C681" i="17"/>
  <c r="B679" i="17"/>
  <c r="E679" i="17"/>
  <c r="D679" i="17"/>
  <c r="C679" i="17"/>
  <c r="B677" i="17"/>
  <c r="E677" i="17"/>
  <c r="D677" i="17"/>
  <c r="C677" i="17"/>
  <c r="B675" i="17"/>
  <c r="E675" i="17"/>
  <c r="D675" i="17"/>
  <c r="C675" i="17"/>
  <c r="B673" i="17"/>
  <c r="E673" i="17"/>
  <c r="D673" i="17"/>
  <c r="C673" i="17"/>
  <c r="B671" i="17"/>
  <c r="E671" i="17"/>
  <c r="D671" i="17"/>
  <c r="C671" i="17"/>
  <c r="B669" i="17"/>
  <c r="E669" i="17"/>
  <c r="D669" i="17"/>
  <c r="C669" i="17"/>
  <c r="B667" i="17"/>
  <c r="E667" i="17"/>
  <c r="D667" i="17"/>
  <c r="C667" i="17"/>
  <c r="B665" i="17"/>
  <c r="E665" i="17"/>
  <c r="D665" i="17"/>
  <c r="C665" i="17"/>
  <c r="B663" i="17"/>
  <c r="E663" i="17"/>
  <c r="D663" i="17"/>
  <c r="C663" i="17"/>
  <c r="B661" i="17"/>
  <c r="E661" i="17"/>
  <c r="D661" i="17"/>
  <c r="C661" i="17"/>
  <c r="B659" i="17"/>
  <c r="E659" i="17"/>
  <c r="D659" i="17"/>
  <c r="C659" i="17"/>
  <c r="B657" i="17"/>
  <c r="E657" i="17"/>
  <c r="D657" i="17"/>
  <c r="C657" i="17"/>
  <c r="B655" i="17"/>
  <c r="E655" i="17"/>
  <c r="D655" i="17"/>
  <c r="C655" i="17"/>
  <c r="B653" i="17"/>
  <c r="E653" i="17"/>
  <c r="D653" i="17"/>
  <c r="C653" i="17"/>
  <c r="B651" i="17"/>
  <c r="E651" i="17"/>
  <c r="D651" i="17"/>
  <c r="C651" i="17"/>
  <c r="B649" i="17"/>
  <c r="E649" i="17"/>
  <c r="D649" i="17"/>
  <c r="C649" i="17"/>
  <c r="B647" i="17"/>
  <c r="E647" i="17"/>
  <c r="D647" i="17"/>
  <c r="C647" i="17"/>
  <c r="B645" i="17"/>
  <c r="E645" i="17"/>
  <c r="D645" i="17"/>
  <c r="C645" i="17"/>
  <c r="B643" i="17"/>
  <c r="E643" i="17"/>
  <c r="D643" i="17"/>
  <c r="C643" i="17"/>
  <c r="B641" i="17"/>
  <c r="E641" i="17"/>
  <c r="D641" i="17"/>
  <c r="C641" i="17"/>
  <c r="B639" i="17"/>
  <c r="E639" i="17"/>
  <c r="D639" i="17"/>
  <c r="C639" i="17"/>
  <c r="B637" i="17"/>
  <c r="E637" i="17"/>
  <c r="D637" i="17"/>
  <c r="C637" i="17"/>
  <c r="B635" i="17"/>
  <c r="E635" i="17"/>
  <c r="D635" i="17"/>
  <c r="C635" i="17"/>
  <c r="B633" i="17"/>
  <c r="E633" i="17"/>
  <c r="D633" i="17"/>
  <c r="C633" i="17"/>
  <c r="B631" i="17"/>
  <c r="E631" i="17"/>
  <c r="D631" i="17"/>
  <c r="C631" i="17"/>
  <c r="B629" i="17"/>
  <c r="E629" i="17"/>
  <c r="D629" i="17"/>
  <c r="C629" i="17"/>
  <c r="B627" i="17"/>
  <c r="E627" i="17"/>
  <c r="D627" i="17"/>
  <c r="C627" i="17"/>
  <c r="B625" i="17"/>
  <c r="E625" i="17"/>
  <c r="D625" i="17"/>
  <c r="C625" i="17"/>
  <c r="B623" i="17"/>
  <c r="E623" i="17"/>
  <c r="D623" i="17"/>
  <c r="C623" i="17"/>
  <c r="B621" i="17"/>
  <c r="E621" i="17"/>
  <c r="D621" i="17"/>
  <c r="C621" i="17"/>
  <c r="B619" i="17"/>
  <c r="E619" i="17"/>
  <c r="D619" i="17"/>
  <c r="C619" i="17"/>
  <c r="B617" i="17"/>
  <c r="E617" i="17"/>
  <c r="D617" i="17"/>
  <c r="C617" i="17"/>
  <c r="B615" i="17"/>
  <c r="E615" i="17"/>
  <c r="D615" i="17"/>
  <c r="C615" i="17"/>
  <c r="B613" i="17"/>
  <c r="E613" i="17"/>
  <c r="D613" i="17"/>
  <c r="C613" i="17"/>
  <c r="B611" i="17"/>
  <c r="E611" i="17"/>
  <c r="D611" i="17"/>
  <c r="C611" i="17"/>
  <c r="B609" i="17"/>
  <c r="E609" i="17"/>
  <c r="D609" i="17"/>
  <c r="C609" i="17"/>
  <c r="B607" i="17"/>
  <c r="E607" i="17"/>
  <c r="D607" i="17"/>
  <c r="C607" i="17"/>
  <c r="B605" i="17"/>
  <c r="E605" i="17"/>
  <c r="D605" i="17"/>
  <c r="C605" i="17"/>
  <c r="B603" i="17"/>
  <c r="E603" i="17"/>
  <c r="D603" i="17"/>
  <c r="C603" i="17"/>
  <c r="B601" i="17"/>
  <c r="E601" i="17"/>
  <c r="D601" i="17"/>
  <c r="C601" i="17"/>
  <c r="B599" i="17"/>
  <c r="E599" i="17"/>
  <c r="D599" i="17"/>
  <c r="C599" i="17"/>
  <c r="B597" i="17"/>
  <c r="E597" i="17"/>
  <c r="D597" i="17"/>
  <c r="C597" i="17"/>
  <c r="B595" i="17"/>
  <c r="E595" i="17"/>
  <c r="D595" i="17"/>
  <c r="C595" i="17"/>
  <c r="B593" i="17"/>
  <c r="E593" i="17"/>
  <c r="D593" i="17"/>
  <c r="C593" i="17"/>
  <c r="B591" i="17"/>
  <c r="E591" i="17"/>
  <c r="D591" i="17"/>
  <c r="C591" i="17"/>
  <c r="B589" i="17"/>
  <c r="E589" i="17"/>
  <c r="D589" i="17"/>
  <c r="C589" i="17"/>
  <c r="B587" i="17"/>
  <c r="E587" i="17"/>
  <c r="D587" i="17"/>
  <c r="C587" i="17"/>
  <c r="B585" i="17"/>
  <c r="E585" i="17"/>
  <c r="D585" i="17"/>
  <c r="C585" i="17"/>
  <c r="B583" i="17"/>
  <c r="E583" i="17"/>
  <c r="D583" i="17"/>
  <c r="C583" i="17"/>
  <c r="B581" i="17"/>
  <c r="E581" i="17"/>
  <c r="D581" i="17"/>
  <c r="C581" i="17"/>
  <c r="B579" i="17"/>
  <c r="E579" i="17"/>
  <c r="D579" i="17"/>
  <c r="C579" i="17"/>
  <c r="B577" i="17"/>
  <c r="E577" i="17"/>
  <c r="D577" i="17"/>
  <c r="C577" i="17"/>
  <c r="B575" i="17"/>
  <c r="E575" i="17"/>
  <c r="D575" i="17"/>
  <c r="C575" i="17"/>
  <c r="B573" i="17"/>
  <c r="E573" i="17"/>
  <c r="D573" i="17"/>
  <c r="C573" i="17"/>
  <c r="B571" i="17"/>
  <c r="E571" i="17"/>
  <c r="D571" i="17"/>
  <c r="C571" i="17"/>
  <c r="B569" i="17"/>
  <c r="E569" i="17"/>
  <c r="D569" i="17"/>
  <c r="C569" i="17"/>
  <c r="B567" i="17"/>
  <c r="E567" i="17"/>
  <c r="D567" i="17"/>
  <c r="C567" i="17"/>
  <c r="B565" i="17"/>
  <c r="E565" i="17"/>
  <c r="D565" i="17"/>
  <c r="C565" i="17"/>
  <c r="B563" i="17"/>
  <c r="E563" i="17"/>
  <c r="D563" i="17"/>
  <c r="C563" i="17"/>
  <c r="B561" i="17"/>
  <c r="E561" i="17"/>
  <c r="D561" i="17"/>
  <c r="C561" i="17"/>
  <c r="B559" i="17"/>
  <c r="E559" i="17"/>
  <c r="D559" i="17"/>
  <c r="C559" i="17"/>
  <c r="B557" i="17"/>
  <c r="E557" i="17"/>
  <c r="D557" i="17"/>
  <c r="C557" i="17"/>
  <c r="B555" i="17"/>
  <c r="E555" i="17"/>
  <c r="D555" i="17"/>
  <c r="C555" i="17"/>
  <c r="B553" i="17"/>
  <c r="E553" i="17"/>
  <c r="D553" i="17"/>
  <c r="C553" i="17"/>
  <c r="B551" i="17"/>
  <c r="E551" i="17"/>
  <c r="D551" i="17"/>
  <c r="C551" i="17"/>
  <c r="B549" i="17"/>
  <c r="E549" i="17"/>
  <c r="D549" i="17"/>
  <c r="C549" i="17"/>
  <c r="B547" i="17"/>
  <c r="E547" i="17"/>
  <c r="D547" i="17"/>
  <c r="C547" i="17"/>
  <c r="B545" i="17"/>
  <c r="E545" i="17"/>
  <c r="D545" i="17"/>
  <c r="C545" i="17"/>
  <c r="B543" i="17"/>
  <c r="E543" i="17"/>
  <c r="D543" i="17"/>
  <c r="C543" i="17"/>
  <c r="B541" i="17"/>
  <c r="E541" i="17"/>
  <c r="D541" i="17"/>
  <c r="C541" i="17"/>
  <c r="B539" i="17"/>
  <c r="E539" i="17"/>
  <c r="D539" i="17"/>
  <c r="C539" i="17"/>
  <c r="B537" i="17"/>
  <c r="E537" i="17"/>
  <c r="D537" i="17"/>
  <c r="C537" i="17"/>
  <c r="B535" i="17"/>
  <c r="E535" i="17"/>
  <c r="D535" i="17"/>
  <c r="C535" i="17"/>
  <c r="B533" i="17"/>
  <c r="E533" i="17"/>
  <c r="D533" i="17"/>
  <c r="C533" i="17"/>
  <c r="B531" i="17"/>
  <c r="E531" i="17"/>
  <c r="D531" i="17"/>
  <c r="C531" i="17"/>
  <c r="B529" i="17"/>
  <c r="E529" i="17"/>
  <c r="D529" i="17"/>
  <c r="C529" i="17"/>
  <c r="B527" i="17"/>
  <c r="E527" i="17"/>
  <c r="D527" i="17"/>
  <c r="C527" i="17"/>
  <c r="B525" i="17"/>
  <c r="E525" i="17"/>
  <c r="D525" i="17"/>
  <c r="C525" i="17"/>
  <c r="B523" i="17"/>
  <c r="E523" i="17"/>
  <c r="D523" i="17"/>
  <c r="C523" i="17"/>
  <c r="B521" i="17"/>
  <c r="E521" i="17"/>
  <c r="D521" i="17"/>
  <c r="C521" i="17"/>
  <c r="B519" i="17"/>
  <c r="E519" i="17"/>
  <c r="D519" i="17"/>
  <c r="C519" i="17"/>
  <c r="B517" i="17"/>
  <c r="E517" i="17"/>
  <c r="D517" i="17"/>
  <c r="C517" i="17"/>
  <c r="B515" i="17"/>
  <c r="E515" i="17"/>
  <c r="D515" i="17"/>
  <c r="C515" i="17"/>
  <c r="B513" i="17"/>
  <c r="E513" i="17"/>
  <c r="D513" i="17"/>
  <c r="C513" i="17"/>
  <c r="B511" i="17"/>
  <c r="E511" i="17"/>
  <c r="D511" i="17"/>
  <c r="C511" i="17"/>
  <c r="B509" i="17"/>
  <c r="E509" i="17"/>
  <c r="D509" i="17"/>
  <c r="C509" i="17"/>
  <c r="B507" i="17"/>
  <c r="E507" i="17"/>
  <c r="D507" i="17"/>
  <c r="C507" i="17"/>
  <c r="B505" i="17"/>
  <c r="E505" i="17"/>
  <c r="D505" i="17"/>
  <c r="C505" i="17"/>
  <c r="B503" i="17"/>
  <c r="E503" i="17"/>
  <c r="D503" i="17"/>
  <c r="C503" i="17"/>
  <c r="B501" i="17"/>
  <c r="E501" i="17"/>
  <c r="D501" i="17"/>
  <c r="C501" i="17"/>
  <c r="B499" i="17"/>
  <c r="E499" i="17"/>
  <c r="D499" i="17"/>
  <c r="C499" i="17"/>
  <c r="B497" i="17"/>
  <c r="E497" i="17"/>
  <c r="D497" i="17"/>
  <c r="C497" i="17"/>
  <c r="B495" i="17"/>
  <c r="E495" i="17"/>
  <c r="D495" i="17"/>
  <c r="C495" i="17"/>
  <c r="B493" i="17"/>
  <c r="C493" i="17"/>
  <c r="D493" i="17"/>
  <c r="E493" i="17"/>
  <c r="B491" i="17"/>
  <c r="C491" i="17"/>
  <c r="D491" i="17"/>
  <c r="E491" i="17"/>
  <c r="B489" i="17"/>
  <c r="C489" i="17"/>
  <c r="D489" i="17"/>
  <c r="E489" i="17"/>
  <c r="B487" i="17"/>
  <c r="C487" i="17"/>
  <c r="D487" i="17"/>
  <c r="E487" i="17"/>
  <c r="B485" i="17"/>
  <c r="C485" i="17"/>
  <c r="D485" i="17"/>
  <c r="E485" i="17"/>
  <c r="B483" i="17"/>
  <c r="C483" i="17"/>
  <c r="D483" i="17"/>
  <c r="E483" i="17"/>
  <c r="B481" i="17"/>
  <c r="C481" i="17"/>
  <c r="D481" i="17"/>
  <c r="E481" i="17"/>
  <c r="B479" i="17"/>
  <c r="C479" i="17"/>
  <c r="D479" i="17"/>
  <c r="E479" i="17"/>
  <c r="B477" i="17"/>
  <c r="C477" i="17"/>
  <c r="D477" i="17"/>
  <c r="E477" i="17"/>
  <c r="B475" i="17"/>
  <c r="C475" i="17"/>
  <c r="D475" i="17"/>
  <c r="E475" i="17"/>
  <c r="B473" i="17"/>
  <c r="C473" i="17"/>
  <c r="D473" i="17"/>
  <c r="E473" i="17"/>
  <c r="B471" i="17"/>
  <c r="C471" i="17"/>
  <c r="D471" i="17"/>
  <c r="E471" i="17"/>
  <c r="B469" i="17"/>
  <c r="C469" i="17"/>
  <c r="D469" i="17"/>
  <c r="E469" i="17"/>
  <c r="B467" i="17"/>
  <c r="C467" i="17"/>
  <c r="D467" i="17"/>
  <c r="E467" i="17"/>
  <c r="B465" i="17"/>
  <c r="C465" i="17"/>
  <c r="D465" i="17"/>
  <c r="E465" i="17"/>
  <c r="B463" i="17"/>
  <c r="C463" i="17"/>
  <c r="D463" i="17"/>
  <c r="E463" i="17"/>
  <c r="B461" i="17"/>
  <c r="C461" i="17"/>
  <c r="D461" i="17"/>
  <c r="E461" i="17"/>
  <c r="B459" i="17"/>
  <c r="C459" i="17"/>
  <c r="D459" i="17"/>
  <c r="E459" i="17"/>
  <c r="B457" i="17"/>
  <c r="C457" i="17"/>
  <c r="D457" i="17"/>
  <c r="E457" i="17"/>
  <c r="B455" i="17"/>
  <c r="C455" i="17"/>
  <c r="D455" i="17"/>
  <c r="E455" i="17"/>
  <c r="B453" i="17"/>
  <c r="C453" i="17"/>
  <c r="D453" i="17"/>
  <c r="E453" i="17"/>
  <c r="B451" i="17"/>
  <c r="C451" i="17"/>
  <c r="D451" i="17"/>
  <c r="E451" i="17"/>
  <c r="B449" i="17"/>
  <c r="C449" i="17"/>
  <c r="D449" i="17"/>
  <c r="E449" i="17"/>
  <c r="B447" i="17"/>
  <c r="C447" i="17"/>
  <c r="D447" i="17"/>
  <c r="E447" i="17"/>
  <c r="B445" i="17"/>
  <c r="C445" i="17"/>
  <c r="D445" i="17"/>
  <c r="E445" i="17"/>
  <c r="B443" i="17"/>
  <c r="C443" i="17"/>
  <c r="D443" i="17"/>
  <c r="E443" i="17"/>
  <c r="B441" i="17"/>
  <c r="C441" i="17"/>
  <c r="D441" i="17"/>
  <c r="E441" i="17"/>
  <c r="B439" i="17"/>
  <c r="C439" i="17"/>
  <c r="D439" i="17"/>
  <c r="E439" i="17"/>
  <c r="B437" i="17"/>
  <c r="C437" i="17"/>
  <c r="D437" i="17"/>
  <c r="E437" i="17"/>
  <c r="B435" i="17"/>
  <c r="C435" i="17"/>
  <c r="D435" i="17"/>
  <c r="E435" i="17"/>
  <c r="B433" i="17"/>
  <c r="C433" i="17"/>
  <c r="D433" i="17"/>
  <c r="E433" i="17"/>
  <c r="B431" i="17"/>
  <c r="C431" i="17"/>
  <c r="D431" i="17"/>
  <c r="E431" i="17"/>
  <c r="B429" i="17"/>
  <c r="C429" i="17"/>
  <c r="D429" i="17"/>
  <c r="E429" i="17"/>
  <c r="B427" i="17"/>
  <c r="C427" i="17"/>
  <c r="D427" i="17"/>
  <c r="E427" i="17"/>
  <c r="B425" i="17"/>
  <c r="C425" i="17"/>
  <c r="D425" i="17"/>
  <c r="E425" i="17"/>
  <c r="B423" i="17"/>
  <c r="C423" i="17"/>
  <c r="D423" i="17"/>
  <c r="E423" i="17"/>
  <c r="B421" i="17"/>
  <c r="C421" i="17"/>
  <c r="D421" i="17"/>
  <c r="E421" i="17"/>
  <c r="B419" i="17"/>
  <c r="C419" i="17"/>
  <c r="D419" i="17"/>
  <c r="E419" i="17"/>
  <c r="B417" i="17"/>
  <c r="C417" i="17"/>
  <c r="D417" i="17"/>
  <c r="E417" i="17"/>
  <c r="B415" i="17"/>
  <c r="C415" i="17"/>
  <c r="D415" i="17"/>
  <c r="E415" i="17"/>
  <c r="B413" i="17"/>
  <c r="C413" i="17"/>
  <c r="D413" i="17"/>
  <c r="E413" i="17"/>
  <c r="B411" i="17"/>
  <c r="C411" i="17"/>
  <c r="D411" i="17"/>
  <c r="E411" i="17"/>
  <c r="B409" i="17"/>
  <c r="C409" i="17"/>
  <c r="D409" i="17"/>
  <c r="E409" i="17"/>
  <c r="B407" i="17"/>
  <c r="C407" i="17"/>
  <c r="D407" i="17"/>
  <c r="E407" i="17"/>
  <c r="B405" i="17"/>
  <c r="C405" i="17"/>
  <c r="D405" i="17"/>
  <c r="E405" i="17"/>
  <c r="B403" i="17"/>
  <c r="C403" i="17"/>
  <c r="D403" i="17"/>
  <c r="E403" i="17"/>
  <c r="B401" i="17"/>
  <c r="C401" i="17"/>
  <c r="D401" i="17"/>
  <c r="E401" i="17"/>
  <c r="B399" i="17"/>
  <c r="C399" i="17"/>
  <c r="D399" i="17"/>
  <c r="E399" i="17"/>
  <c r="B397" i="17"/>
  <c r="C397" i="17"/>
  <c r="D397" i="17"/>
  <c r="E397" i="17"/>
  <c r="B395" i="17"/>
  <c r="C395" i="17"/>
  <c r="D395" i="17"/>
  <c r="E395" i="17"/>
  <c r="B393" i="17"/>
  <c r="C393" i="17"/>
  <c r="D393" i="17"/>
  <c r="E393" i="17"/>
  <c r="B391" i="17"/>
  <c r="C391" i="17"/>
  <c r="D391" i="17"/>
  <c r="E391" i="17"/>
  <c r="B389" i="17"/>
  <c r="C389" i="17"/>
  <c r="D389" i="17"/>
  <c r="E389" i="17"/>
  <c r="B387" i="17"/>
  <c r="C387" i="17"/>
  <c r="D387" i="17"/>
  <c r="E387" i="17"/>
  <c r="B385" i="17"/>
  <c r="C385" i="17"/>
  <c r="D385" i="17"/>
  <c r="E385" i="17"/>
  <c r="B383" i="17"/>
  <c r="C383" i="17"/>
  <c r="D383" i="17"/>
  <c r="E383" i="17"/>
  <c r="B381" i="17"/>
  <c r="C381" i="17"/>
  <c r="D381" i="17"/>
  <c r="E381" i="17"/>
  <c r="B379" i="17"/>
  <c r="C379" i="17"/>
  <c r="D379" i="17"/>
  <c r="E379" i="17"/>
  <c r="B377" i="17"/>
  <c r="C377" i="17"/>
  <c r="D377" i="17"/>
  <c r="E377" i="17"/>
  <c r="B375" i="17"/>
  <c r="C375" i="17"/>
  <c r="D375" i="17"/>
  <c r="E375" i="17"/>
  <c r="B373" i="17"/>
  <c r="C373" i="17"/>
  <c r="D373" i="17"/>
  <c r="E373" i="17"/>
  <c r="B371" i="17"/>
  <c r="C371" i="17"/>
  <c r="D371" i="17"/>
  <c r="E371" i="17"/>
  <c r="B369" i="17"/>
  <c r="C369" i="17"/>
  <c r="D369" i="17"/>
  <c r="E369" i="17"/>
  <c r="B367" i="17"/>
  <c r="C367" i="17"/>
  <c r="D367" i="17"/>
  <c r="E367" i="17"/>
  <c r="B365" i="17"/>
  <c r="C365" i="17"/>
  <c r="D365" i="17"/>
  <c r="E365" i="17"/>
  <c r="B363" i="17"/>
  <c r="C363" i="17"/>
  <c r="D363" i="17"/>
  <c r="E363" i="17"/>
  <c r="B361" i="17"/>
  <c r="C361" i="17"/>
  <c r="D361" i="17"/>
  <c r="E361" i="17"/>
  <c r="B359" i="17"/>
  <c r="C359" i="17"/>
  <c r="D359" i="17"/>
  <c r="E359" i="17"/>
  <c r="B357" i="17"/>
  <c r="C357" i="17"/>
  <c r="D357" i="17"/>
  <c r="E357" i="17"/>
  <c r="B355" i="17"/>
  <c r="C355" i="17"/>
  <c r="D355" i="17"/>
  <c r="E355" i="17"/>
  <c r="B353" i="17"/>
  <c r="C353" i="17"/>
  <c r="D353" i="17"/>
  <c r="E353" i="17"/>
  <c r="B351" i="17"/>
  <c r="C351" i="17"/>
  <c r="D351" i="17"/>
  <c r="E351" i="17"/>
  <c r="B349" i="17"/>
  <c r="C349" i="17"/>
  <c r="D349" i="17"/>
  <c r="E349" i="17"/>
  <c r="B347" i="17"/>
  <c r="C347" i="17"/>
  <c r="D347" i="17"/>
  <c r="E347" i="17"/>
  <c r="B345" i="17"/>
  <c r="C345" i="17"/>
  <c r="D345" i="17"/>
  <c r="E345" i="17"/>
  <c r="B343" i="17"/>
  <c r="C343" i="17"/>
  <c r="D343" i="17"/>
  <c r="E343" i="17"/>
  <c r="B341" i="17"/>
  <c r="C341" i="17"/>
  <c r="D341" i="17"/>
  <c r="E341" i="17"/>
  <c r="B339" i="17"/>
  <c r="C339" i="17"/>
  <c r="D339" i="17"/>
  <c r="E339" i="17"/>
  <c r="B337" i="17"/>
  <c r="C337" i="17"/>
  <c r="D337" i="17"/>
  <c r="E337" i="17"/>
  <c r="B335" i="17"/>
  <c r="C335" i="17"/>
  <c r="D335" i="17"/>
  <c r="E335" i="17"/>
  <c r="B333" i="17"/>
  <c r="C333" i="17"/>
  <c r="D333" i="17"/>
  <c r="E333" i="17"/>
  <c r="B331" i="17"/>
  <c r="C331" i="17"/>
  <c r="D331" i="17"/>
  <c r="E331" i="17"/>
  <c r="B329" i="17"/>
  <c r="C329" i="17"/>
  <c r="D329" i="17"/>
  <c r="E329" i="17"/>
  <c r="B327" i="17"/>
  <c r="C327" i="17"/>
  <c r="D327" i="17"/>
  <c r="E327" i="17"/>
  <c r="B325" i="17"/>
  <c r="C325" i="17"/>
  <c r="D325" i="17"/>
  <c r="E325" i="17"/>
  <c r="B323" i="17"/>
  <c r="C323" i="17"/>
  <c r="D323" i="17"/>
  <c r="E323" i="17"/>
  <c r="B321" i="17"/>
  <c r="C321" i="17"/>
  <c r="D321" i="17"/>
  <c r="E321" i="17"/>
  <c r="B319" i="17"/>
  <c r="C319" i="17"/>
  <c r="D319" i="17"/>
  <c r="E319" i="17"/>
  <c r="B317" i="17"/>
  <c r="C317" i="17"/>
  <c r="D317" i="17"/>
  <c r="E317" i="17"/>
  <c r="B315" i="17"/>
  <c r="C315" i="17"/>
  <c r="D315" i="17"/>
  <c r="E315" i="17"/>
  <c r="B313" i="17"/>
  <c r="C313" i="17"/>
  <c r="D313" i="17"/>
  <c r="E313" i="17"/>
  <c r="B311" i="17"/>
  <c r="C311" i="17"/>
  <c r="D311" i="17"/>
  <c r="E311" i="17"/>
  <c r="B309" i="17"/>
  <c r="C309" i="17"/>
  <c r="D309" i="17"/>
  <c r="E309" i="17"/>
  <c r="B307" i="17"/>
  <c r="C307" i="17"/>
  <c r="D307" i="17"/>
  <c r="E307" i="17"/>
  <c r="B305" i="17"/>
  <c r="C305" i="17"/>
  <c r="D305" i="17"/>
  <c r="E305" i="17"/>
  <c r="B303" i="17"/>
  <c r="C303" i="17"/>
  <c r="D303" i="17"/>
  <c r="E303" i="17"/>
  <c r="B301" i="17"/>
  <c r="C301" i="17"/>
  <c r="D301" i="17"/>
  <c r="E301" i="17"/>
  <c r="B299" i="17"/>
  <c r="C299" i="17"/>
  <c r="D299" i="17"/>
  <c r="E299" i="17"/>
  <c r="B297" i="17"/>
  <c r="C297" i="17"/>
  <c r="D297" i="17"/>
  <c r="E297" i="17"/>
  <c r="B295" i="17"/>
  <c r="C295" i="17"/>
  <c r="D295" i="17"/>
  <c r="E295" i="17"/>
  <c r="B293" i="17"/>
  <c r="C293" i="17"/>
  <c r="D293" i="17"/>
  <c r="E293" i="17"/>
  <c r="B291" i="17"/>
  <c r="C291" i="17"/>
  <c r="D291" i="17"/>
  <c r="E291" i="17"/>
  <c r="B289" i="17"/>
  <c r="C289" i="17"/>
  <c r="D289" i="17"/>
  <c r="E289" i="17"/>
  <c r="B287" i="17"/>
  <c r="C287" i="17"/>
  <c r="D287" i="17"/>
  <c r="E287" i="17"/>
  <c r="B285" i="17"/>
  <c r="C285" i="17"/>
  <c r="D285" i="17"/>
  <c r="E285" i="17"/>
  <c r="B283" i="17"/>
  <c r="C283" i="17"/>
  <c r="D283" i="17"/>
  <c r="E283" i="17"/>
  <c r="B281" i="17"/>
  <c r="C281" i="17"/>
  <c r="D281" i="17"/>
  <c r="E281" i="17"/>
  <c r="B279" i="17"/>
  <c r="C279" i="17"/>
  <c r="D279" i="17"/>
  <c r="E279" i="17"/>
  <c r="B277" i="17"/>
  <c r="C277" i="17"/>
  <c r="D277" i="17"/>
  <c r="E277" i="17"/>
  <c r="B275" i="17"/>
  <c r="C275" i="17"/>
  <c r="D275" i="17"/>
  <c r="E275" i="17"/>
  <c r="B273" i="17"/>
  <c r="C273" i="17"/>
  <c r="D273" i="17"/>
  <c r="E273" i="17"/>
  <c r="B271" i="17"/>
  <c r="C271" i="17"/>
  <c r="D271" i="17"/>
  <c r="E271" i="17"/>
  <c r="B269" i="17"/>
  <c r="C269" i="17"/>
  <c r="D269" i="17"/>
  <c r="E269" i="17"/>
  <c r="B267" i="17"/>
  <c r="C267" i="17"/>
  <c r="D267" i="17"/>
  <c r="E267" i="17"/>
  <c r="B265" i="17"/>
  <c r="C265" i="17"/>
  <c r="D265" i="17"/>
  <c r="E265" i="17"/>
  <c r="B263" i="17"/>
  <c r="C263" i="17"/>
  <c r="D263" i="17"/>
  <c r="E263" i="17"/>
  <c r="B261" i="17"/>
  <c r="C261" i="17"/>
  <c r="D261" i="17"/>
  <c r="E261" i="17"/>
  <c r="B259" i="17"/>
  <c r="C259" i="17"/>
  <c r="D259" i="17"/>
  <c r="E259" i="17"/>
  <c r="B257" i="17"/>
  <c r="C257" i="17"/>
  <c r="D257" i="17"/>
  <c r="E257" i="17"/>
  <c r="B255" i="17"/>
  <c r="C255" i="17"/>
  <c r="D255" i="17"/>
  <c r="E255" i="17"/>
  <c r="B253" i="17"/>
  <c r="C253" i="17"/>
  <c r="D253" i="17"/>
  <c r="E253" i="17"/>
  <c r="B251" i="17"/>
  <c r="C251" i="17"/>
  <c r="D251" i="17"/>
  <c r="E251" i="17"/>
  <c r="B249" i="17"/>
  <c r="C249" i="17"/>
  <c r="D249" i="17"/>
  <c r="E249" i="17"/>
  <c r="B247" i="17"/>
  <c r="C247" i="17"/>
  <c r="D247" i="17"/>
  <c r="E247" i="17"/>
  <c r="B245" i="17"/>
  <c r="C245" i="17"/>
  <c r="D245" i="17"/>
  <c r="E245" i="17"/>
  <c r="B243" i="17"/>
  <c r="C243" i="17"/>
  <c r="D243" i="17"/>
  <c r="E243" i="17"/>
  <c r="B241" i="17"/>
  <c r="C241" i="17"/>
  <c r="D241" i="17"/>
  <c r="E241" i="17"/>
  <c r="B239" i="17"/>
  <c r="C239" i="17"/>
  <c r="D239" i="17"/>
  <c r="E239" i="17"/>
  <c r="C237" i="17"/>
  <c r="B237" i="17"/>
  <c r="E237" i="17"/>
  <c r="D237" i="17"/>
  <c r="C235" i="17"/>
  <c r="B235" i="17"/>
  <c r="E235" i="17"/>
  <c r="D235" i="17"/>
  <c r="C233" i="17"/>
  <c r="B233" i="17"/>
  <c r="E233" i="17"/>
  <c r="D233" i="17"/>
  <c r="C231" i="17"/>
  <c r="B231" i="17"/>
  <c r="E231" i="17"/>
  <c r="D231" i="17"/>
  <c r="C229" i="17"/>
  <c r="B229" i="17"/>
  <c r="E229" i="17"/>
  <c r="D229" i="17"/>
  <c r="C227" i="17"/>
  <c r="B227" i="17"/>
  <c r="E227" i="17"/>
  <c r="D227" i="17"/>
  <c r="C225" i="17"/>
  <c r="B225" i="17"/>
  <c r="E225" i="17"/>
  <c r="D225" i="17"/>
  <c r="C223" i="17"/>
  <c r="B223" i="17"/>
  <c r="E223" i="17"/>
  <c r="D223" i="17"/>
  <c r="C221" i="17"/>
  <c r="B221" i="17"/>
  <c r="E221" i="17"/>
  <c r="D221" i="17"/>
  <c r="C219" i="17"/>
  <c r="B219" i="17"/>
  <c r="E219" i="17"/>
  <c r="D219" i="17"/>
  <c r="C217" i="17"/>
  <c r="B217" i="17"/>
  <c r="E217" i="17"/>
  <c r="D217" i="17"/>
  <c r="C215" i="17"/>
  <c r="B215" i="17"/>
  <c r="E215" i="17"/>
  <c r="D215" i="17"/>
  <c r="C213" i="17"/>
  <c r="B213" i="17"/>
  <c r="E213" i="17"/>
  <c r="D213" i="17"/>
  <c r="C211" i="17"/>
  <c r="B211" i="17"/>
  <c r="E211" i="17"/>
  <c r="D211" i="17"/>
  <c r="C209" i="17"/>
  <c r="B209" i="17"/>
  <c r="E209" i="17"/>
  <c r="D209" i="17"/>
  <c r="C207" i="17"/>
  <c r="B207" i="17"/>
  <c r="E207" i="17"/>
  <c r="D207" i="17"/>
  <c r="C205" i="17"/>
  <c r="B205" i="17"/>
  <c r="E205" i="17"/>
  <c r="D205" i="17"/>
  <c r="C203" i="17"/>
  <c r="B203" i="17"/>
  <c r="E203" i="17"/>
  <c r="D203" i="17"/>
  <c r="C201" i="17"/>
  <c r="B201" i="17"/>
  <c r="E201" i="17"/>
  <c r="D201" i="17"/>
  <c r="C199" i="17"/>
  <c r="B199" i="17"/>
  <c r="E199" i="17"/>
  <c r="D199" i="17"/>
  <c r="C197" i="17"/>
  <c r="B197" i="17"/>
  <c r="E197" i="17"/>
  <c r="D197" i="17"/>
  <c r="C195" i="17"/>
  <c r="B195" i="17"/>
  <c r="E195" i="17"/>
  <c r="D195" i="17"/>
  <c r="C193" i="17"/>
  <c r="B193" i="17"/>
  <c r="E193" i="17"/>
  <c r="D193" i="17"/>
  <c r="C191" i="17"/>
  <c r="B191" i="17"/>
  <c r="E191" i="17"/>
  <c r="D191" i="17"/>
  <c r="C189" i="17"/>
  <c r="B189" i="17"/>
  <c r="E189" i="17"/>
  <c r="D189" i="17"/>
  <c r="C187" i="17"/>
  <c r="B187" i="17"/>
  <c r="E187" i="17"/>
  <c r="D187" i="17"/>
  <c r="C185" i="17"/>
  <c r="B185" i="17"/>
  <c r="E185" i="17"/>
  <c r="D185" i="17"/>
  <c r="C183" i="17"/>
  <c r="B183" i="17"/>
  <c r="E183" i="17"/>
  <c r="D183" i="17"/>
  <c r="C181" i="17"/>
  <c r="B181" i="17"/>
  <c r="E181" i="17"/>
  <c r="D181" i="17"/>
  <c r="C179" i="17"/>
  <c r="B179" i="17"/>
  <c r="E179" i="17"/>
  <c r="D179" i="17"/>
  <c r="C177" i="17"/>
  <c r="B177" i="17"/>
  <c r="E177" i="17"/>
  <c r="D177" i="17"/>
  <c r="C175" i="17"/>
  <c r="B175" i="17"/>
  <c r="E175" i="17"/>
  <c r="D175" i="17"/>
  <c r="C173" i="17"/>
  <c r="B173" i="17"/>
  <c r="E173" i="17"/>
  <c r="D173" i="17"/>
  <c r="C171" i="17"/>
  <c r="B171" i="17"/>
  <c r="E171" i="17"/>
  <c r="D171" i="17"/>
  <c r="C169" i="17"/>
  <c r="B169" i="17"/>
  <c r="E169" i="17"/>
  <c r="D169" i="17"/>
  <c r="C167" i="17"/>
  <c r="B167" i="17"/>
  <c r="E167" i="17"/>
  <c r="D167" i="17"/>
  <c r="C165" i="17"/>
  <c r="B165" i="17"/>
  <c r="E165" i="17"/>
  <c r="D165" i="17"/>
  <c r="C163" i="17"/>
  <c r="B163" i="17"/>
  <c r="E163" i="17"/>
  <c r="D163" i="17"/>
  <c r="C161" i="17"/>
  <c r="B161" i="17"/>
  <c r="E161" i="17"/>
  <c r="D161" i="17"/>
  <c r="C159" i="17"/>
  <c r="B159" i="17"/>
  <c r="E159" i="17"/>
  <c r="D159" i="17"/>
  <c r="C157" i="17"/>
  <c r="B157" i="17"/>
  <c r="E157" i="17"/>
  <c r="D157" i="17"/>
  <c r="C155" i="17"/>
  <c r="B155" i="17"/>
  <c r="E155" i="17"/>
  <c r="D155" i="17"/>
  <c r="C153" i="17"/>
  <c r="B153" i="17"/>
  <c r="E153" i="17"/>
  <c r="D153" i="17"/>
  <c r="C151" i="17"/>
  <c r="B151" i="17"/>
  <c r="E151" i="17"/>
  <c r="D151" i="17"/>
  <c r="C149" i="17"/>
  <c r="B149" i="17"/>
  <c r="E149" i="17"/>
  <c r="D149" i="17"/>
  <c r="C147" i="17"/>
  <c r="B147" i="17"/>
  <c r="E147" i="17"/>
  <c r="D147" i="17"/>
  <c r="C145" i="17"/>
  <c r="B145" i="17"/>
  <c r="E145" i="17"/>
  <c r="D145" i="17"/>
  <c r="C143" i="17"/>
  <c r="B143" i="17"/>
  <c r="E143" i="17"/>
  <c r="D143" i="17"/>
  <c r="C141" i="17"/>
  <c r="B141" i="17"/>
  <c r="E141" i="17"/>
  <c r="D141" i="17"/>
  <c r="C139" i="17"/>
  <c r="B139" i="17"/>
  <c r="E139" i="17"/>
  <c r="D139" i="17"/>
  <c r="C137" i="17"/>
  <c r="B137" i="17"/>
  <c r="E137" i="17"/>
  <c r="D137" i="17"/>
  <c r="C135" i="17"/>
  <c r="B135" i="17"/>
  <c r="E135" i="17"/>
  <c r="D135" i="17"/>
  <c r="C133" i="17"/>
  <c r="B133" i="17"/>
  <c r="E133" i="17"/>
  <c r="D133" i="17"/>
  <c r="C131" i="17"/>
  <c r="B131" i="17"/>
  <c r="E131" i="17"/>
  <c r="D131" i="17"/>
  <c r="C129" i="17"/>
  <c r="B129" i="17"/>
  <c r="E129" i="17"/>
  <c r="D129" i="17"/>
  <c r="C127" i="17"/>
  <c r="B127" i="17"/>
  <c r="E127" i="17"/>
  <c r="D127" i="17"/>
  <c r="C125" i="17"/>
  <c r="B125" i="17"/>
  <c r="E125" i="17"/>
  <c r="D125" i="17"/>
  <c r="C123" i="17"/>
  <c r="B123" i="17"/>
  <c r="E123" i="17"/>
  <c r="D123" i="17"/>
  <c r="C121" i="17"/>
  <c r="B121" i="17"/>
  <c r="E121" i="17"/>
  <c r="D121" i="17"/>
  <c r="C119" i="17"/>
  <c r="B119" i="17"/>
  <c r="E119" i="17"/>
  <c r="D119" i="17"/>
  <c r="C117" i="17"/>
  <c r="B117" i="17"/>
  <c r="E117" i="17"/>
  <c r="D117" i="17"/>
  <c r="C115" i="17"/>
  <c r="B115" i="17"/>
  <c r="E115" i="17"/>
  <c r="D115" i="17"/>
  <c r="C113" i="17"/>
  <c r="B113" i="17"/>
  <c r="E113" i="17"/>
  <c r="D113" i="17"/>
  <c r="C111" i="17"/>
  <c r="B111" i="17"/>
  <c r="E111" i="17"/>
  <c r="D111" i="17"/>
  <c r="C109" i="17"/>
  <c r="D109" i="17"/>
  <c r="E109" i="17"/>
  <c r="B109" i="17"/>
  <c r="C107" i="17"/>
  <c r="D107" i="17"/>
  <c r="E107" i="17"/>
  <c r="B107" i="17"/>
  <c r="C105" i="17"/>
  <c r="D105" i="17"/>
  <c r="E105" i="17"/>
  <c r="B105" i="17"/>
  <c r="C103" i="17"/>
  <c r="D103" i="17"/>
  <c r="E103" i="17"/>
  <c r="B103" i="17"/>
  <c r="C101" i="17"/>
  <c r="D101" i="17"/>
  <c r="E101" i="17"/>
  <c r="B101" i="17"/>
  <c r="C99" i="17"/>
  <c r="D99" i="17"/>
  <c r="E99" i="17"/>
  <c r="B99" i="17"/>
  <c r="C97" i="17"/>
  <c r="D97" i="17"/>
  <c r="E97" i="17"/>
  <c r="B97" i="17"/>
  <c r="C95" i="17"/>
  <c r="D95" i="17"/>
  <c r="E95" i="17"/>
  <c r="B95" i="17"/>
  <c r="C93" i="17"/>
  <c r="D93" i="17"/>
  <c r="E93" i="17"/>
  <c r="B93" i="17"/>
  <c r="C91" i="17"/>
  <c r="D91" i="17"/>
  <c r="E91" i="17"/>
  <c r="B91" i="17"/>
  <c r="C89" i="17"/>
  <c r="D89" i="17"/>
  <c r="E89" i="17"/>
  <c r="B89" i="17"/>
  <c r="C87" i="17"/>
  <c r="D87" i="17"/>
  <c r="E87" i="17"/>
  <c r="B87" i="17"/>
  <c r="C85" i="17"/>
  <c r="D85" i="17"/>
  <c r="E85" i="17"/>
  <c r="B85" i="17"/>
  <c r="C83" i="17"/>
  <c r="D83" i="17"/>
  <c r="E83" i="17"/>
  <c r="B83" i="17"/>
  <c r="C81" i="17"/>
  <c r="D81" i="17"/>
  <c r="E81" i="17"/>
  <c r="B81" i="17"/>
  <c r="C79" i="17"/>
  <c r="D79" i="17"/>
  <c r="E79" i="17"/>
  <c r="B79" i="17"/>
  <c r="C77" i="17"/>
  <c r="D77" i="17"/>
  <c r="E77" i="17"/>
  <c r="B77" i="17"/>
  <c r="C75" i="17"/>
  <c r="D75" i="17"/>
  <c r="E75" i="17"/>
  <c r="B75" i="17"/>
  <c r="C73" i="17"/>
  <c r="D73" i="17"/>
  <c r="E73" i="17"/>
  <c r="B73" i="17"/>
  <c r="C71" i="17"/>
  <c r="D71" i="17"/>
  <c r="E71" i="17"/>
  <c r="B71" i="17"/>
  <c r="C69" i="17"/>
  <c r="D69" i="17"/>
  <c r="E69" i="17"/>
  <c r="B69" i="17"/>
  <c r="C67" i="17"/>
  <c r="D67" i="17"/>
  <c r="E67" i="17"/>
  <c r="B67" i="17"/>
  <c r="C65" i="17"/>
  <c r="D65" i="17"/>
  <c r="E65" i="17"/>
  <c r="B65" i="17"/>
  <c r="C63" i="17"/>
  <c r="D63" i="17"/>
  <c r="E63" i="17"/>
  <c r="B63" i="17"/>
  <c r="C61" i="17"/>
  <c r="D61" i="17"/>
  <c r="E61" i="17"/>
  <c r="B61" i="17"/>
  <c r="C59" i="17"/>
  <c r="D59" i="17"/>
  <c r="E59" i="17"/>
  <c r="B59" i="17"/>
  <c r="C57" i="17"/>
  <c r="D57" i="17"/>
  <c r="E57" i="17"/>
  <c r="B57" i="17"/>
  <c r="C55" i="17"/>
  <c r="D55" i="17"/>
  <c r="E55" i="17"/>
  <c r="B55" i="17"/>
  <c r="C53" i="17"/>
  <c r="D53" i="17"/>
  <c r="E53" i="17"/>
  <c r="B53" i="17"/>
  <c r="C51" i="17"/>
  <c r="D51" i="17"/>
  <c r="E51" i="17"/>
  <c r="B51" i="17"/>
  <c r="C49" i="17"/>
  <c r="D49" i="17"/>
  <c r="E49" i="17"/>
  <c r="B49" i="17"/>
  <c r="B47" i="17"/>
  <c r="E47" i="17"/>
  <c r="C47" i="17"/>
  <c r="D47" i="17"/>
  <c r="B45" i="17"/>
  <c r="C45" i="17"/>
  <c r="D45" i="17"/>
  <c r="E45" i="17"/>
  <c r="B43" i="17"/>
  <c r="C43" i="17"/>
  <c r="D43" i="17"/>
  <c r="E43" i="17"/>
  <c r="B41" i="17"/>
  <c r="C41" i="17"/>
  <c r="D41" i="17"/>
  <c r="E41" i="17"/>
  <c r="B39" i="17"/>
  <c r="C39" i="17"/>
  <c r="D39" i="17"/>
  <c r="E39" i="17"/>
  <c r="B37" i="17"/>
  <c r="C37" i="17"/>
  <c r="D37" i="17"/>
  <c r="E37" i="17"/>
  <c r="B35" i="17"/>
  <c r="C35" i="17"/>
  <c r="D35" i="17"/>
  <c r="E35" i="17"/>
  <c r="B33" i="17"/>
  <c r="C33" i="17"/>
  <c r="D33" i="17"/>
  <c r="E33" i="17"/>
  <c r="B31" i="17"/>
  <c r="C31" i="17"/>
  <c r="D31" i="17"/>
  <c r="E31" i="17"/>
  <c r="B29" i="17"/>
  <c r="C29" i="17"/>
  <c r="D29" i="17"/>
  <c r="E29" i="17"/>
  <c r="B27" i="17"/>
  <c r="C27" i="17"/>
  <c r="D27" i="17"/>
  <c r="E27" i="17"/>
  <c r="B25" i="17"/>
  <c r="C25" i="17"/>
  <c r="D25" i="17"/>
  <c r="E25" i="17"/>
  <c r="B23" i="17"/>
  <c r="C23" i="17"/>
  <c r="D23" i="17"/>
  <c r="E23" i="17"/>
  <c r="B21" i="17"/>
  <c r="C21" i="17"/>
  <c r="D21" i="17"/>
  <c r="E21" i="17"/>
  <c r="B19" i="17"/>
  <c r="C19" i="17"/>
  <c r="D19" i="17"/>
  <c r="E19" i="17"/>
  <c r="B17" i="17"/>
  <c r="C17" i="17"/>
  <c r="D17" i="17"/>
  <c r="E17" i="17"/>
  <c r="B15" i="17"/>
  <c r="C15" i="17"/>
  <c r="D15" i="17"/>
  <c r="E15" i="17"/>
  <c r="B13" i="17"/>
  <c r="C13" i="17"/>
  <c r="D13" i="17"/>
  <c r="E13" i="17"/>
  <c r="B11" i="17"/>
  <c r="C11" i="17"/>
  <c r="D11" i="17"/>
  <c r="E11" i="17"/>
  <c r="B9" i="17"/>
  <c r="C9" i="17"/>
  <c r="D9" i="17"/>
  <c r="E9" i="17"/>
  <c r="B7" i="17"/>
  <c r="C7" i="17"/>
  <c r="D7" i="17"/>
  <c r="E7" i="17"/>
  <c r="B5" i="17"/>
  <c r="F5" i="17" s="1"/>
  <c r="G18" i="14" s="1"/>
  <c r="C5" i="17"/>
  <c r="G5" i="17" s="1"/>
  <c r="H18" i="14" s="1"/>
  <c r="U18" i="14" s="1"/>
  <c r="D5" i="17"/>
  <c r="H5" i="17" s="1"/>
  <c r="I18" i="14" s="1"/>
  <c r="V18" i="14" s="1"/>
  <c r="E5" i="17"/>
  <c r="I5" i="17" s="1"/>
  <c r="J18" i="14" s="1"/>
  <c r="B374" i="17"/>
  <c r="F374" i="17" s="1"/>
  <c r="G387" i="14" s="1"/>
  <c r="C374" i="17"/>
  <c r="G374" i="17" s="1"/>
  <c r="H387" i="14" s="1"/>
  <c r="U387" i="14" s="1"/>
  <c r="E374" i="17"/>
  <c r="I374" i="17" s="1"/>
  <c r="J387" i="14" s="1"/>
  <c r="D374" i="17"/>
  <c r="H374" i="17" s="1"/>
  <c r="I387" i="14" s="1"/>
  <c r="V387" i="14" s="1"/>
  <c r="B370" i="17"/>
  <c r="F370" i="17" s="1"/>
  <c r="G383" i="14" s="1"/>
  <c r="C370" i="17"/>
  <c r="G370" i="17" s="1"/>
  <c r="H383" i="14" s="1"/>
  <c r="U383" i="14" s="1"/>
  <c r="E370" i="17"/>
  <c r="I370" i="17" s="1"/>
  <c r="J383" i="14" s="1"/>
  <c r="D370" i="17"/>
  <c r="H370" i="17" s="1"/>
  <c r="I383" i="14" s="1"/>
  <c r="V383" i="14" s="1"/>
  <c r="B366" i="17"/>
  <c r="F366" i="17" s="1"/>
  <c r="G379" i="14" s="1"/>
  <c r="C366" i="17"/>
  <c r="G366" i="17" s="1"/>
  <c r="H379" i="14" s="1"/>
  <c r="U379" i="14" s="1"/>
  <c r="E366" i="17"/>
  <c r="I366" i="17" s="1"/>
  <c r="J379" i="14" s="1"/>
  <c r="D366" i="17"/>
  <c r="H366" i="17" s="1"/>
  <c r="I379" i="14" s="1"/>
  <c r="V379" i="14" s="1"/>
  <c r="B362" i="17"/>
  <c r="F362" i="17" s="1"/>
  <c r="G375" i="14" s="1"/>
  <c r="C362" i="17"/>
  <c r="G362" i="17" s="1"/>
  <c r="H375" i="14" s="1"/>
  <c r="U375" i="14" s="1"/>
  <c r="E362" i="17"/>
  <c r="I362" i="17" s="1"/>
  <c r="J375" i="14" s="1"/>
  <c r="D362" i="17"/>
  <c r="H362" i="17" s="1"/>
  <c r="I375" i="14" s="1"/>
  <c r="V375" i="14" s="1"/>
  <c r="B358" i="17"/>
  <c r="F358" i="17" s="1"/>
  <c r="G371" i="14" s="1"/>
  <c r="C358" i="17"/>
  <c r="G358" i="17" s="1"/>
  <c r="H371" i="14" s="1"/>
  <c r="U371" i="14" s="1"/>
  <c r="E358" i="17"/>
  <c r="I358" i="17" s="1"/>
  <c r="J371" i="14" s="1"/>
  <c r="D358" i="17"/>
  <c r="H358" i="17" s="1"/>
  <c r="I371" i="14" s="1"/>
  <c r="V371" i="14" s="1"/>
  <c r="B354" i="17"/>
  <c r="F354" i="17" s="1"/>
  <c r="G367" i="14" s="1"/>
  <c r="C354" i="17"/>
  <c r="G354" i="17" s="1"/>
  <c r="H367" i="14" s="1"/>
  <c r="U367" i="14" s="1"/>
  <c r="E354" i="17"/>
  <c r="I354" i="17" s="1"/>
  <c r="J367" i="14" s="1"/>
  <c r="D354" i="17"/>
  <c r="H354" i="17" s="1"/>
  <c r="I367" i="14" s="1"/>
  <c r="V367" i="14" s="1"/>
  <c r="B350" i="17"/>
  <c r="F350" i="17" s="1"/>
  <c r="G363" i="14" s="1"/>
  <c r="C350" i="17"/>
  <c r="G350" i="17" s="1"/>
  <c r="H363" i="14" s="1"/>
  <c r="U363" i="14" s="1"/>
  <c r="E350" i="17"/>
  <c r="I350" i="17" s="1"/>
  <c r="J363" i="14" s="1"/>
  <c r="D350" i="17"/>
  <c r="H350" i="17" s="1"/>
  <c r="I363" i="14" s="1"/>
  <c r="V363" i="14" s="1"/>
  <c r="B494" i="17"/>
  <c r="F494" i="17" s="1"/>
  <c r="G507" i="14" s="1"/>
  <c r="C494" i="17"/>
  <c r="G494" i="17" s="1"/>
  <c r="H507" i="14" s="1"/>
  <c r="U507" i="14" s="1"/>
  <c r="E494" i="17"/>
  <c r="I494" i="17" s="1"/>
  <c r="J507" i="14" s="1"/>
  <c r="D494" i="17"/>
  <c r="H494" i="17" s="1"/>
  <c r="I507" i="14" s="1"/>
  <c r="V507" i="14" s="1"/>
  <c r="D492" i="17"/>
  <c r="H492" i="17" s="1"/>
  <c r="I505" i="14" s="1"/>
  <c r="V505" i="14" s="1"/>
  <c r="B492" i="17"/>
  <c r="F492" i="17" s="1"/>
  <c r="G505" i="14" s="1"/>
  <c r="C492" i="17"/>
  <c r="G492" i="17" s="1"/>
  <c r="H505" i="14" s="1"/>
  <c r="U505" i="14" s="1"/>
  <c r="E492" i="17"/>
  <c r="I492" i="17" s="1"/>
  <c r="J505" i="14" s="1"/>
  <c r="B490" i="17"/>
  <c r="F490" i="17" s="1"/>
  <c r="G503" i="14" s="1"/>
  <c r="C490" i="17"/>
  <c r="G490" i="17" s="1"/>
  <c r="H503" i="14" s="1"/>
  <c r="U503" i="14" s="1"/>
  <c r="E490" i="17"/>
  <c r="I490" i="17" s="1"/>
  <c r="J503" i="14" s="1"/>
  <c r="D490" i="17"/>
  <c r="H490" i="17" s="1"/>
  <c r="I503" i="14" s="1"/>
  <c r="V503" i="14" s="1"/>
  <c r="D488" i="17"/>
  <c r="H488" i="17" s="1"/>
  <c r="I501" i="14" s="1"/>
  <c r="V501" i="14" s="1"/>
  <c r="B488" i="17"/>
  <c r="F488" i="17" s="1"/>
  <c r="G501" i="14" s="1"/>
  <c r="C488" i="17"/>
  <c r="G488" i="17" s="1"/>
  <c r="H501" i="14" s="1"/>
  <c r="U501" i="14" s="1"/>
  <c r="E488" i="17"/>
  <c r="I488" i="17" s="1"/>
  <c r="J501" i="14" s="1"/>
  <c r="B486" i="17"/>
  <c r="F486" i="17" s="1"/>
  <c r="G499" i="14" s="1"/>
  <c r="C486" i="17"/>
  <c r="G486" i="17" s="1"/>
  <c r="H499" i="14" s="1"/>
  <c r="U499" i="14" s="1"/>
  <c r="E486" i="17"/>
  <c r="I486" i="17" s="1"/>
  <c r="J499" i="14" s="1"/>
  <c r="D486" i="17"/>
  <c r="H486" i="17" s="1"/>
  <c r="I499" i="14" s="1"/>
  <c r="V499" i="14" s="1"/>
  <c r="D484" i="17"/>
  <c r="H484" i="17" s="1"/>
  <c r="I497" i="14" s="1"/>
  <c r="V497" i="14" s="1"/>
  <c r="B484" i="17"/>
  <c r="F484" i="17" s="1"/>
  <c r="G497" i="14" s="1"/>
  <c r="C484" i="17"/>
  <c r="G484" i="17" s="1"/>
  <c r="H497" i="14" s="1"/>
  <c r="U497" i="14" s="1"/>
  <c r="E484" i="17"/>
  <c r="I484" i="17" s="1"/>
  <c r="J497" i="14" s="1"/>
  <c r="B482" i="17"/>
  <c r="F482" i="17" s="1"/>
  <c r="G495" i="14" s="1"/>
  <c r="C482" i="17"/>
  <c r="G482" i="17" s="1"/>
  <c r="H495" i="14" s="1"/>
  <c r="U495" i="14" s="1"/>
  <c r="E482" i="17"/>
  <c r="I482" i="17" s="1"/>
  <c r="J495" i="14" s="1"/>
  <c r="D482" i="17"/>
  <c r="H482" i="17" s="1"/>
  <c r="I495" i="14" s="1"/>
  <c r="V495" i="14" s="1"/>
  <c r="D480" i="17"/>
  <c r="H480" i="17" s="1"/>
  <c r="I493" i="14" s="1"/>
  <c r="V493" i="14" s="1"/>
  <c r="B480" i="17"/>
  <c r="F480" i="17" s="1"/>
  <c r="G493" i="14" s="1"/>
  <c r="C480" i="17"/>
  <c r="G480" i="17" s="1"/>
  <c r="H493" i="14" s="1"/>
  <c r="U493" i="14" s="1"/>
  <c r="E480" i="17"/>
  <c r="I480" i="17" s="1"/>
  <c r="J493" i="14" s="1"/>
  <c r="B478" i="17"/>
  <c r="F478" i="17" s="1"/>
  <c r="G491" i="14" s="1"/>
  <c r="C478" i="17"/>
  <c r="G478" i="17" s="1"/>
  <c r="H491" i="14" s="1"/>
  <c r="U491" i="14" s="1"/>
  <c r="E478" i="17"/>
  <c r="I478" i="17" s="1"/>
  <c r="J491" i="14" s="1"/>
  <c r="D478" i="17"/>
  <c r="H478" i="17" s="1"/>
  <c r="I491" i="14" s="1"/>
  <c r="V491" i="14" s="1"/>
  <c r="D476" i="17"/>
  <c r="H476" i="17" s="1"/>
  <c r="I489" i="14" s="1"/>
  <c r="V489" i="14" s="1"/>
  <c r="B476" i="17"/>
  <c r="F476" i="17" s="1"/>
  <c r="G489" i="14" s="1"/>
  <c r="C476" i="17"/>
  <c r="G476" i="17" s="1"/>
  <c r="H489" i="14" s="1"/>
  <c r="U489" i="14" s="1"/>
  <c r="E476" i="17"/>
  <c r="I476" i="17" s="1"/>
  <c r="J489" i="14" s="1"/>
  <c r="B474" i="17"/>
  <c r="F474" i="17" s="1"/>
  <c r="G487" i="14" s="1"/>
  <c r="C474" i="17"/>
  <c r="G474" i="17" s="1"/>
  <c r="H487" i="14" s="1"/>
  <c r="U487" i="14" s="1"/>
  <c r="E474" i="17"/>
  <c r="I474" i="17" s="1"/>
  <c r="J487" i="14" s="1"/>
  <c r="D474" i="17"/>
  <c r="H474" i="17" s="1"/>
  <c r="I487" i="14" s="1"/>
  <c r="V487" i="14" s="1"/>
  <c r="D472" i="17"/>
  <c r="H472" i="17" s="1"/>
  <c r="I485" i="14" s="1"/>
  <c r="V485" i="14" s="1"/>
  <c r="B472" i="17"/>
  <c r="F472" i="17" s="1"/>
  <c r="G485" i="14" s="1"/>
  <c r="C472" i="17"/>
  <c r="G472" i="17" s="1"/>
  <c r="H485" i="14" s="1"/>
  <c r="U485" i="14" s="1"/>
  <c r="E472" i="17"/>
  <c r="I472" i="17" s="1"/>
  <c r="J485" i="14" s="1"/>
  <c r="B470" i="17"/>
  <c r="F470" i="17" s="1"/>
  <c r="G483" i="14" s="1"/>
  <c r="C470" i="17"/>
  <c r="G470" i="17" s="1"/>
  <c r="H483" i="14" s="1"/>
  <c r="U483" i="14" s="1"/>
  <c r="E470" i="17"/>
  <c r="I470" i="17" s="1"/>
  <c r="J483" i="14" s="1"/>
  <c r="D470" i="17"/>
  <c r="H470" i="17" s="1"/>
  <c r="I483" i="14" s="1"/>
  <c r="V483" i="14" s="1"/>
  <c r="D468" i="17"/>
  <c r="H468" i="17" s="1"/>
  <c r="I481" i="14" s="1"/>
  <c r="V481" i="14" s="1"/>
  <c r="B468" i="17"/>
  <c r="F468" i="17" s="1"/>
  <c r="G481" i="14" s="1"/>
  <c r="C468" i="17"/>
  <c r="G468" i="17" s="1"/>
  <c r="H481" i="14" s="1"/>
  <c r="U481" i="14" s="1"/>
  <c r="E468" i="17"/>
  <c r="I468" i="17" s="1"/>
  <c r="J481" i="14" s="1"/>
  <c r="B466" i="17"/>
  <c r="F466" i="17" s="1"/>
  <c r="G479" i="14" s="1"/>
  <c r="C466" i="17"/>
  <c r="G466" i="17" s="1"/>
  <c r="H479" i="14" s="1"/>
  <c r="U479" i="14" s="1"/>
  <c r="E466" i="17"/>
  <c r="I466" i="17" s="1"/>
  <c r="J479" i="14" s="1"/>
  <c r="D466" i="17"/>
  <c r="H466" i="17" s="1"/>
  <c r="I479" i="14" s="1"/>
  <c r="V479" i="14" s="1"/>
  <c r="D464" i="17"/>
  <c r="H464" i="17" s="1"/>
  <c r="I477" i="14" s="1"/>
  <c r="V477" i="14" s="1"/>
  <c r="B464" i="17"/>
  <c r="F464" i="17" s="1"/>
  <c r="G477" i="14" s="1"/>
  <c r="C464" i="17"/>
  <c r="G464" i="17" s="1"/>
  <c r="H477" i="14" s="1"/>
  <c r="U477" i="14" s="1"/>
  <c r="E464" i="17"/>
  <c r="I464" i="17" s="1"/>
  <c r="J477" i="14" s="1"/>
  <c r="B462" i="17"/>
  <c r="F462" i="17" s="1"/>
  <c r="G475" i="14" s="1"/>
  <c r="C462" i="17"/>
  <c r="G462" i="17" s="1"/>
  <c r="H475" i="14" s="1"/>
  <c r="U475" i="14" s="1"/>
  <c r="E462" i="17"/>
  <c r="I462" i="17" s="1"/>
  <c r="J475" i="14" s="1"/>
  <c r="D462" i="17"/>
  <c r="H462" i="17" s="1"/>
  <c r="I475" i="14" s="1"/>
  <c r="V475" i="14" s="1"/>
  <c r="D460" i="17"/>
  <c r="H460" i="17" s="1"/>
  <c r="I473" i="14" s="1"/>
  <c r="V473" i="14" s="1"/>
  <c r="B460" i="17"/>
  <c r="F460" i="17" s="1"/>
  <c r="G473" i="14" s="1"/>
  <c r="C460" i="17"/>
  <c r="G460" i="17" s="1"/>
  <c r="H473" i="14" s="1"/>
  <c r="U473" i="14" s="1"/>
  <c r="E460" i="17"/>
  <c r="I460" i="17" s="1"/>
  <c r="J473" i="14" s="1"/>
  <c r="B458" i="17"/>
  <c r="F458" i="17" s="1"/>
  <c r="G471" i="14" s="1"/>
  <c r="C458" i="17"/>
  <c r="G458" i="17" s="1"/>
  <c r="H471" i="14" s="1"/>
  <c r="U471" i="14" s="1"/>
  <c r="E458" i="17"/>
  <c r="I458" i="17" s="1"/>
  <c r="J471" i="14" s="1"/>
  <c r="D458" i="17"/>
  <c r="H458" i="17" s="1"/>
  <c r="I471" i="14" s="1"/>
  <c r="V471" i="14" s="1"/>
  <c r="D456" i="17"/>
  <c r="H456" i="17" s="1"/>
  <c r="I469" i="14" s="1"/>
  <c r="V469" i="14" s="1"/>
  <c r="B456" i="17"/>
  <c r="F456" i="17" s="1"/>
  <c r="G469" i="14" s="1"/>
  <c r="C456" i="17"/>
  <c r="G456" i="17" s="1"/>
  <c r="H469" i="14" s="1"/>
  <c r="U469" i="14" s="1"/>
  <c r="E456" i="17"/>
  <c r="I456" i="17" s="1"/>
  <c r="J469" i="14" s="1"/>
  <c r="B454" i="17"/>
  <c r="F454" i="17" s="1"/>
  <c r="G467" i="14" s="1"/>
  <c r="C454" i="17"/>
  <c r="G454" i="17" s="1"/>
  <c r="H467" i="14" s="1"/>
  <c r="U467" i="14" s="1"/>
  <c r="E454" i="17"/>
  <c r="I454" i="17" s="1"/>
  <c r="J467" i="14" s="1"/>
  <c r="D454" i="17"/>
  <c r="H454" i="17" s="1"/>
  <c r="I467" i="14" s="1"/>
  <c r="V467" i="14" s="1"/>
  <c r="D452" i="17"/>
  <c r="H452" i="17" s="1"/>
  <c r="I465" i="14" s="1"/>
  <c r="V465" i="14" s="1"/>
  <c r="B452" i="17"/>
  <c r="F452" i="17" s="1"/>
  <c r="G465" i="14" s="1"/>
  <c r="C452" i="17"/>
  <c r="G452" i="17" s="1"/>
  <c r="H465" i="14" s="1"/>
  <c r="U465" i="14" s="1"/>
  <c r="E452" i="17"/>
  <c r="I452" i="17" s="1"/>
  <c r="J465" i="14" s="1"/>
  <c r="B450" i="17"/>
  <c r="F450" i="17" s="1"/>
  <c r="G463" i="14" s="1"/>
  <c r="C450" i="17"/>
  <c r="G450" i="17" s="1"/>
  <c r="H463" i="14" s="1"/>
  <c r="U463" i="14" s="1"/>
  <c r="E450" i="17"/>
  <c r="I450" i="17" s="1"/>
  <c r="J463" i="14" s="1"/>
  <c r="D450" i="17"/>
  <c r="H450" i="17" s="1"/>
  <c r="I463" i="14" s="1"/>
  <c r="V463" i="14" s="1"/>
  <c r="D448" i="17"/>
  <c r="H448" i="17" s="1"/>
  <c r="I461" i="14" s="1"/>
  <c r="V461" i="14" s="1"/>
  <c r="B448" i="17"/>
  <c r="F448" i="17" s="1"/>
  <c r="G461" i="14" s="1"/>
  <c r="C448" i="17"/>
  <c r="G448" i="17" s="1"/>
  <c r="H461" i="14" s="1"/>
  <c r="U461" i="14" s="1"/>
  <c r="E448" i="17"/>
  <c r="I448" i="17" s="1"/>
  <c r="J461" i="14" s="1"/>
  <c r="B446" i="17"/>
  <c r="F446" i="17" s="1"/>
  <c r="G459" i="14" s="1"/>
  <c r="C446" i="17"/>
  <c r="G446" i="17" s="1"/>
  <c r="H459" i="14" s="1"/>
  <c r="U459" i="14" s="1"/>
  <c r="E446" i="17"/>
  <c r="I446" i="17" s="1"/>
  <c r="J459" i="14" s="1"/>
  <c r="D446" i="17"/>
  <c r="H446" i="17" s="1"/>
  <c r="I459" i="14" s="1"/>
  <c r="V459" i="14" s="1"/>
  <c r="D444" i="17"/>
  <c r="H444" i="17" s="1"/>
  <c r="I457" i="14" s="1"/>
  <c r="V457" i="14" s="1"/>
  <c r="B444" i="17"/>
  <c r="F444" i="17" s="1"/>
  <c r="G457" i="14" s="1"/>
  <c r="C444" i="17"/>
  <c r="G444" i="17" s="1"/>
  <c r="H457" i="14" s="1"/>
  <c r="U457" i="14" s="1"/>
  <c r="E444" i="17"/>
  <c r="I444" i="17" s="1"/>
  <c r="J457" i="14" s="1"/>
  <c r="B442" i="17"/>
  <c r="F442" i="17" s="1"/>
  <c r="G455" i="14" s="1"/>
  <c r="C442" i="17"/>
  <c r="G442" i="17" s="1"/>
  <c r="H455" i="14" s="1"/>
  <c r="U455" i="14" s="1"/>
  <c r="E442" i="17"/>
  <c r="I442" i="17" s="1"/>
  <c r="J455" i="14" s="1"/>
  <c r="D442" i="17"/>
  <c r="H442" i="17" s="1"/>
  <c r="I455" i="14" s="1"/>
  <c r="V455" i="14" s="1"/>
  <c r="D440" i="17"/>
  <c r="H440" i="17" s="1"/>
  <c r="I453" i="14" s="1"/>
  <c r="V453" i="14" s="1"/>
  <c r="B440" i="17"/>
  <c r="F440" i="17" s="1"/>
  <c r="G453" i="14" s="1"/>
  <c r="C440" i="17"/>
  <c r="G440" i="17" s="1"/>
  <c r="H453" i="14" s="1"/>
  <c r="U453" i="14" s="1"/>
  <c r="E440" i="17"/>
  <c r="I440" i="17" s="1"/>
  <c r="J453" i="14" s="1"/>
  <c r="B438" i="17"/>
  <c r="F438" i="17" s="1"/>
  <c r="G451" i="14" s="1"/>
  <c r="C438" i="17"/>
  <c r="G438" i="17" s="1"/>
  <c r="H451" i="14" s="1"/>
  <c r="U451" i="14" s="1"/>
  <c r="E438" i="17"/>
  <c r="I438" i="17" s="1"/>
  <c r="J451" i="14" s="1"/>
  <c r="D438" i="17"/>
  <c r="H438" i="17" s="1"/>
  <c r="I451" i="14" s="1"/>
  <c r="V451" i="14" s="1"/>
  <c r="D436" i="17"/>
  <c r="H436" i="17" s="1"/>
  <c r="I449" i="14" s="1"/>
  <c r="V449" i="14" s="1"/>
  <c r="B436" i="17"/>
  <c r="F436" i="17" s="1"/>
  <c r="G449" i="14" s="1"/>
  <c r="C436" i="17"/>
  <c r="G436" i="17" s="1"/>
  <c r="H449" i="14" s="1"/>
  <c r="U449" i="14" s="1"/>
  <c r="E436" i="17"/>
  <c r="I436" i="17" s="1"/>
  <c r="J449" i="14" s="1"/>
  <c r="B434" i="17"/>
  <c r="F434" i="17" s="1"/>
  <c r="G447" i="14" s="1"/>
  <c r="C434" i="17"/>
  <c r="G434" i="17" s="1"/>
  <c r="H447" i="14" s="1"/>
  <c r="U447" i="14" s="1"/>
  <c r="E434" i="17"/>
  <c r="I434" i="17" s="1"/>
  <c r="J447" i="14" s="1"/>
  <c r="D434" i="17"/>
  <c r="H434" i="17" s="1"/>
  <c r="I447" i="14" s="1"/>
  <c r="V447" i="14" s="1"/>
  <c r="D432" i="17"/>
  <c r="H432" i="17" s="1"/>
  <c r="I445" i="14" s="1"/>
  <c r="V445" i="14" s="1"/>
  <c r="B432" i="17"/>
  <c r="F432" i="17" s="1"/>
  <c r="G445" i="14" s="1"/>
  <c r="C432" i="17"/>
  <c r="G432" i="17" s="1"/>
  <c r="H445" i="14" s="1"/>
  <c r="U445" i="14" s="1"/>
  <c r="E432" i="17"/>
  <c r="I432" i="17" s="1"/>
  <c r="J445" i="14" s="1"/>
  <c r="B430" i="17"/>
  <c r="F430" i="17" s="1"/>
  <c r="G443" i="14" s="1"/>
  <c r="C430" i="17"/>
  <c r="G430" i="17" s="1"/>
  <c r="H443" i="14" s="1"/>
  <c r="U443" i="14" s="1"/>
  <c r="E430" i="17"/>
  <c r="I430" i="17" s="1"/>
  <c r="J443" i="14" s="1"/>
  <c r="D430" i="17"/>
  <c r="H430" i="17" s="1"/>
  <c r="I443" i="14" s="1"/>
  <c r="V443" i="14" s="1"/>
  <c r="D428" i="17"/>
  <c r="H428" i="17" s="1"/>
  <c r="I441" i="14" s="1"/>
  <c r="V441" i="14" s="1"/>
  <c r="B428" i="17"/>
  <c r="F428" i="17" s="1"/>
  <c r="G441" i="14" s="1"/>
  <c r="C428" i="17"/>
  <c r="G428" i="17" s="1"/>
  <c r="H441" i="14" s="1"/>
  <c r="U441" i="14" s="1"/>
  <c r="E428" i="17"/>
  <c r="I428" i="17" s="1"/>
  <c r="J441" i="14" s="1"/>
  <c r="B426" i="17"/>
  <c r="F426" i="17" s="1"/>
  <c r="G439" i="14" s="1"/>
  <c r="C426" i="17"/>
  <c r="G426" i="17" s="1"/>
  <c r="H439" i="14" s="1"/>
  <c r="U439" i="14" s="1"/>
  <c r="E426" i="17"/>
  <c r="I426" i="17" s="1"/>
  <c r="J439" i="14" s="1"/>
  <c r="D426" i="17"/>
  <c r="H426" i="17" s="1"/>
  <c r="I439" i="14" s="1"/>
  <c r="V439" i="14" s="1"/>
  <c r="D424" i="17"/>
  <c r="H424" i="17" s="1"/>
  <c r="I437" i="14" s="1"/>
  <c r="V437" i="14" s="1"/>
  <c r="B424" i="17"/>
  <c r="F424" i="17" s="1"/>
  <c r="G437" i="14" s="1"/>
  <c r="C424" i="17"/>
  <c r="G424" i="17" s="1"/>
  <c r="H437" i="14" s="1"/>
  <c r="U437" i="14" s="1"/>
  <c r="E424" i="17"/>
  <c r="I424" i="17" s="1"/>
  <c r="J437" i="14" s="1"/>
  <c r="B422" i="17"/>
  <c r="F422" i="17" s="1"/>
  <c r="G435" i="14" s="1"/>
  <c r="C422" i="17"/>
  <c r="G422" i="17" s="1"/>
  <c r="H435" i="14" s="1"/>
  <c r="U435" i="14" s="1"/>
  <c r="E422" i="17"/>
  <c r="I422" i="17" s="1"/>
  <c r="J435" i="14" s="1"/>
  <c r="D422" i="17"/>
  <c r="H422" i="17" s="1"/>
  <c r="I435" i="14" s="1"/>
  <c r="V435" i="14" s="1"/>
  <c r="D420" i="17"/>
  <c r="H420" i="17" s="1"/>
  <c r="I433" i="14" s="1"/>
  <c r="V433" i="14" s="1"/>
  <c r="B420" i="17"/>
  <c r="F420" i="17" s="1"/>
  <c r="G433" i="14" s="1"/>
  <c r="C420" i="17"/>
  <c r="G420" i="17" s="1"/>
  <c r="H433" i="14" s="1"/>
  <c r="U433" i="14" s="1"/>
  <c r="E420" i="17"/>
  <c r="I420" i="17" s="1"/>
  <c r="J433" i="14" s="1"/>
  <c r="B418" i="17"/>
  <c r="F418" i="17" s="1"/>
  <c r="G431" i="14" s="1"/>
  <c r="C418" i="17"/>
  <c r="G418" i="17" s="1"/>
  <c r="H431" i="14" s="1"/>
  <c r="U431" i="14" s="1"/>
  <c r="E418" i="17"/>
  <c r="I418" i="17" s="1"/>
  <c r="J431" i="14" s="1"/>
  <c r="D418" i="17"/>
  <c r="H418" i="17" s="1"/>
  <c r="I431" i="14" s="1"/>
  <c r="V431" i="14" s="1"/>
  <c r="D416" i="17"/>
  <c r="H416" i="17" s="1"/>
  <c r="I429" i="14" s="1"/>
  <c r="V429" i="14" s="1"/>
  <c r="B416" i="17"/>
  <c r="F416" i="17" s="1"/>
  <c r="G429" i="14" s="1"/>
  <c r="C416" i="17"/>
  <c r="G416" i="17" s="1"/>
  <c r="H429" i="14" s="1"/>
  <c r="U429" i="14" s="1"/>
  <c r="E416" i="17"/>
  <c r="I416" i="17" s="1"/>
  <c r="J429" i="14" s="1"/>
  <c r="B414" i="17"/>
  <c r="F414" i="17" s="1"/>
  <c r="G427" i="14" s="1"/>
  <c r="C414" i="17"/>
  <c r="G414" i="17" s="1"/>
  <c r="H427" i="14" s="1"/>
  <c r="U427" i="14" s="1"/>
  <c r="E414" i="17"/>
  <c r="I414" i="17" s="1"/>
  <c r="J427" i="14" s="1"/>
  <c r="D414" i="17"/>
  <c r="H414" i="17" s="1"/>
  <c r="I427" i="14" s="1"/>
  <c r="V427" i="14" s="1"/>
  <c r="D412" i="17"/>
  <c r="H412" i="17" s="1"/>
  <c r="I425" i="14" s="1"/>
  <c r="V425" i="14" s="1"/>
  <c r="B412" i="17"/>
  <c r="F412" i="17" s="1"/>
  <c r="G425" i="14" s="1"/>
  <c r="C412" i="17"/>
  <c r="G412" i="17" s="1"/>
  <c r="H425" i="14" s="1"/>
  <c r="U425" i="14" s="1"/>
  <c r="E412" i="17"/>
  <c r="I412" i="17" s="1"/>
  <c r="J425" i="14" s="1"/>
  <c r="B410" i="17"/>
  <c r="F410" i="17" s="1"/>
  <c r="G423" i="14" s="1"/>
  <c r="C410" i="17"/>
  <c r="G410" i="17" s="1"/>
  <c r="H423" i="14" s="1"/>
  <c r="U423" i="14" s="1"/>
  <c r="E410" i="17"/>
  <c r="I410" i="17" s="1"/>
  <c r="J423" i="14" s="1"/>
  <c r="D410" i="17"/>
  <c r="H410" i="17" s="1"/>
  <c r="I423" i="14" s="1"/>
  <c r="V423" i="14" s="1"/>
  <c r="D408" i="17"/>
  <c r="H408" i="17" s="1"/>
  <c r="I421" i="14" s="1"/>
  <c r="V421" i="14" s="1"/>
  <c r="B408" i="17"/>
  <c r="F408" i="17" s="1"/>
  <c r="G421" i="14" s="1"/>
  <c r="C408" i="17"/>
  <c r="G408" i="17" s="1"/>
  <c r="H421" i="14" s="1"/>
  <c r="U421" i="14" s="1"/>
  <c r="E408" i="17"/>
  <c r="I408" i="17" s="1"/>
  <c r="J421" i="14" s="1"/>
  <c r="B406" i="17"/>
  <c r="F406" i="17" s="1"/>
  <c r="G419" i="14" s="1"/>
  <c r="C406" i="17"/>
  <c r="G406" i="17" s="1"/>
  <c r="H419" i="14" s="1"/>
  <c r="U419" i="14" s="1"/>
  <c r="E406" i="17"/>
  <c r="I406" i="17" s="1"/>
  <c r="J419" i="14" s="1"/>
  <c r="D406" i="17"/>
  <c r="H406" i="17" s="1"/>
  <c r="I419" i="14" s="1"/>
  <c r="V419" i="14" s="1"/>
  <c r="D404" i="17"/>
  <c r="H404" i="17" s="1"/>
  <c r="I417" i="14" s="1"/>
  <c r="V417" i="14" s="1"/>
  <c r="B404" i="17"/>
  <c r="F404" i="17" s="1"/>
  <c r="G417" i="14" s="1"/>
  <c r="C404" i="17"/>
  <c r="G404" i="17" s="1"/>
  <c r="H417" i="14" s="1"/>
  <c r="U417" i="14" s="1"/>
  <c r="E404" i="17"/>
  <c r="I404" i="17" s="1"/>
  <c r="J417" i="14" s="1"/>
  <c r="B402" i="17"/>
  <c r="F402" i="17" s="1"/>
  <c r="G415" i="14" s="1"/>
  <c r="C402" i="17"/>
  <c r="G402" i="17" s="1"/>
  <c r="H415" i="14" s="1"/>
  <c r="U415" i="14" s="1"/>
  <c r="E402" i="17"/>
  <c r="I402" i="17" s="1"/>
  <c r="J415" i="14" s="1"/>
  <c r="D402" i="17"/>
  <c r="H402" i="17" s="1"/>
  <c r="I415" i="14" s="1"/>
  <c r="V415" i="14" s="1"/>
  <c r="D400" i="17"/>
  <c r="H400" i="17" s="1"/>
  <c r="I413" i="14" s="1"/>
  <c r="V413" i="14" s="1"/>
  <c r="B400" i="17"/>
  <c r="F400" i="17" s="1"/>
  <c r="G413" i="14" s="1"/>
  <c r="C400" i="17"/>
  <c r="G400" i="17" s="1"/>
  <c r="H413" i="14" s="1"/>
  <c r="U413" i="14" s="1"/>
  <c r="E400" i="17"/>
  <c r="I400" i="17" s="1"/>
  <c r="J413" i="14" s="1"/>
  <c r="B398" i="17"/>
  <c r="F398" i="17" s="1"/>
  <c r="G411" i="14" s="1"/>
  <c r="C398" i="17"/>
  <c r="G398" i="17" s="1"/>
  <c r="H411" i="14" s="1"/>
  <c r="U411" i="14" s="1"/>
  <c r="E398" i="17"/>
  <c r="I398" i="17" s="1"/>
  <c r="J411" i="14" s="1"/>
  <c r="D398" i="17"/>
  <c r="H398" i="17" s="1"/>
  <c r="I411" i="14" s="1"/>
  <c r="V411" i="14" s="1"/>
  <c r="D396" i="17"/>
  <c r="H396" i="17" s="1"/>
  <c r="I409" i="14" s="1"/>
  <c r="V409" i="14" s="1"/>
  <c r="B396" i="17"/>
  <c r="F396" i="17" s="1"/>
  <c r="G409" i="14" s="1"/>
  <c r="C396" i="17"/>
  <c r="G396" i="17" s="1"/>
  <c r="H409" i="14" s="1"/>
  <c r="U409" i="14" s="1"/>
  <c r="E396" i="17"/>
  <c r="I396" i="17" s="1"/>
  <c r="J409" i="14" s="1"/>
  <c r="B394" i="17"/>
  <c r="F394" i="17" s="1"/>
  <c r="G407" i="14" s="1"/>
  <c r="C394" i="17"/>
  <c r="G394" i="17" s="1"/>
  <c r="H407" i="14" s="1"/>
  <c r="U407" i="14" s="1"/>
  <c r="E394" i="17"/>
  <c r="I394" i="17" s="1"/>
  <c r="J407" i="14" s="1"/>
  <c r="D394" i="17"/>
  <c r="H394" i="17" s="1"/>
  <c r="I407" i="14" s="1"/>
  <c r="V407" i="14" s="1"/>
  <c r="D392" i="17"/>
  <c r="H392" i="17" s="1"/>
  <c r="I405" i="14" s="1"/>
  <c r="V405" i="14" s="1"/>
  <c r="B392" i="17"/>
  <c r="F392" i="17" s="1"/>
  <c r="G405" i="14" s="1"/>
  <c r="C392" i="17"/>
  <c r="G392" i="17" s="1"/>
  <c r="H405" i="14" s="1"/>
  <c r="U405" i="14" s="1"/>
  <c r="E392" i="17"/>
  <c r="I392" i="17" s="1"/>
  <c r="J405" i="14" s="1"/>
  <c r="B390" i="17"/>
  <c r="F390" i="17" s="1"/>
  <c r="G403" i="14" s="1"/>
  <c r="C390" i="17"/>
  <c r="G390" i="17" s="1"/>
  <c r="H403" i="14" s="1"/>
  <c r="U403" i="14" s="1"/>
  <c r="E390" i="17"/>
  <c r="I390" i="17" s="1"/>
  <c r="J403" i="14" s="1"/>
  <c r="D390" i="17"/>
  <c r="H390" i="17" s="1"/>
  <c r="I403" i="14" s="1"/>
  <c r="V403" i="14" s="1"/>
  <c r="D388" i="17"/>
  <c r="H388" i="17" s="1"/>
  <c r="I401" i="14" s="1"/>
  <c r="V401" i="14" s="1"/>
  <c r="B388" i="17"/>
  <c r="F388" i="17" s="1"/>
  <c r="G401" i="14" s="1"/>
  <c r="C388" i="17"/>
  <c r="G388" i="17" s="1"/>
  <c r="H401" i="14" s="1"/>
  <c r="U401" i="14" s="1"/>
  <c r="E388" i="17"/>
  <c r="I388" i="17" s="1"/>
  <c r="J401" i="14" s="1"/>
  <c r="B386" i="17"/>
  <c r="F386" i="17" s="1"/>
  <c r="G399" i="14" s="1"/>
  <c r="C386" i="17"/>
  <c r="G386" i="17" s="1"/>
  <c r="H399" i="14" s="1"/>
  <c r="U399" i="14" s="1"/>
  <c r="E386" i="17"/>
  <c r="I386" i="17" s="1"/>
  <c r="J399" i="14" s="1"/>
  <c r="D386" i="17"/>
  <c r="H386" i="17" s="1"/>
  <c r="I399" i="14" s="1"/>
  <c r="V399" i="14" s="1"/>
  <c r="D384" i="17"/>
  <c r="H384" i="17" s="1"/>
  <c r="I397" i="14" s="1"/>
  <c r="V397" i="14" s="1"/>
  <c r="B384" i="17"/>
  <c r="F384" i="17" s="1"/>
  <c r="G397" i="14" s="1"/>
  <c r="C384" i="17"/>
  <c r="G384" i="17" s="1"/>
  <c r="H397" i="14" s="1"/>
  <c r="U397" i="14" s="1"/>
  <c r="E384" i="17"/>
  <c r="I384" i="17" s="1"/>
  <c r="J397" i="14" s="1"/>
  <c r="B382" i="17"/>
  <c r="F382" i="17" s="1"/>
  <c r="G395" i="14" s="1"/>
  <c r="C382" i="17"/>
  <c r="G382" i="17" s="1"/>
  <c r="H395" i="14" s="1"/>
  <c r="U395" i="14" s="1"/>
  <c r="E382" i="17"/>
  <c r="I382" i="17" s="1"/>
  <c r="J395" i="14" s="1"/>
  <c r="D382" i="17"/>
  <c r="H382" i="17" s="1"/>
  <c r="I395" i="14" s="1"/>
  <c r="V395" i="14" s="1"/>
  <c r="D380" i="17"/>
  <c r="H380" i="17" s="1"/>
  <c r="I393" i="14" s="1"/>
  <c r="V393" i="14" s="1"/>
  <c r="B380" i="17"/>
  <c r="F380" i="17" s="1"/>
  <c r="G393" i="14" s="1"/>
  <c r="C380" i="17"/>
  <c r="G380" i="17" s="1"/>
  <c r="H393" i="14" s="1"/>
  <c r="U393" i="14" s="1"/>
  <c r="E380" i="17"/>
  <c r="I380" i="17" s="1"/>
  <c r="J393" i="14" s="1"/>
  <c r="B378" i="17"/>
  <c r="F378" i="17" s="1"/>
  <c r="G391" i="14" s="1"/>
  <c r="C378" i="17"/>
  <c r="G378" i="17" s="1"/>
  <c r="H391" i="14" s="1"/>
  <c r="U391" i="14" s="1"/>
  <c r="E378" i="17"/>
  <c r="I378" i="17" s="1"/>
  <c r="J391" i="14" s="1"/>
  <c r="D378" i="17"/>
  <c r="H378" i="17" s="1"/>
  <c r="I391" i="14" s="1"/>
  <c r="V391" i="14" s="1"/>
  <c r="D376" i="17"/>
  <c r="H376" i="17" s="1"/>
  <c r="I389" i="14" s="1"/>
  <c r="V389" i="14" s="1"/>
  <c r="B376" i="17"/>
  <c r="F376" i="17" s="1"/>
  <c r="G389" i="14" s="1"/>
  <c r="C376" i="17"/>
  <c r="G376" i="17" s="1"/>
  <c r="H389" i="14" s="1"/>
  <c r="U389" i="14" s="1"/>
  <c r="E376" i="17"/>
  <c r="I376" i="17" s="1"/>
  <c r="J389" i="14" s="1"/>
  <c r="D372" i="17"/>
  <c r="H372" i="17" s="1"/>
  <c r="I385" i="14" s="1"/>
  <c r="V385" i="14" s="1"/>
  <c r="B372" i="17"/>
  <c r="F372" i="17" s="1"/>
  <c r="G385" i="14" s="1"/>
  <c r="C372" i="17"/>
  <c r="G372" i="17" s="1"/>
  <c r="H385" i="14" s="1"/>
  <c r="U385" i="14" s="1"/>
  <c r="E372" i="17"/>
  <c r="I372" i="17" s="1"/>
  <c r="J385" i="14" s="1"/>
  <c r="D368" i="17"/>
  <c r="H368" i="17" s="1"/>
  <c r="I381" i="14" s="1"/>
  <c r="V381" i="14" s="1"/>
  <c r="B368" i="17"/>
  <c r="F368" i="17" s="1"/>
  <c r="G381" i="14" s="1"/>
  <c r="C368" i="17"/>
  <c r="G368" i="17" s="1"/>
  <c r="H381" i="14" s="1"/>
  <c r="U381" i="14" s="1"/>
  <c r="E368" i="17"/>
  <c r="I368" i="17" s="1"/>
  <c r="J381" i="14" s="1"/>
  <c r="D364" i="17"/>
  <c r="H364" i="17" s="1"/>
  <c r="I377" i="14" s="1"/>
  <c r="V377" i="14" s="1"/>
  <c r="B364" i="17"/>
  <c r="F364" i="17" s="1"/>
  <c r="G377" i="14" s="1"/>
  <c r="C364" i="17"/>
  <c r="G364" i="17" s="1"/>
  <c r="H377" i="14" s="1"/>
  <c r="U377" i="14" s="1"/>
  <c r="E364" i="17"/>
  <c r="I364" i="17" s="1"/>
  <c r="J377" i="14" s="1"/>
  <c r="D360" i="17"/>
  <c r="H360" i="17" s="1"/>
  <c r="I373" i="14" s="1"/>
  <c r="V373" i="14" s="1"/>
  <c r="B360" i="17"/>
  <c r="F360" i="17" s="1"/>
  <c r="G373" i="14" s="1"/>
  <c r="C360" i="17"/>
  <c r="G360" i="17" s="1"/>
  <c r="H373" i="14" s="1"/>
  <c r="U373" i="14" s="1"/>
  <c r="E360" i="17"/>
  <c r="I360" i="17" s="1"/>
  <c r="J373" i="14" s="1"/>
  <c r="D356" i="17"/>
  <c r="H356" i="17" s="1"/>
  <c r="I369" i="14" s="1"/>
  <c r="V369" i="14" s="1"/>
  <c r="B356" i="17"/>
  <c r="F356" i="17" s="1"/>
  <c r="G369" i="14" s="1"/>
  <c r="C356" i="17"/>
  <c r="G356" i="17" s="1"/>
  <c r="H369" i="14" s="1"/>
  <c r="U369" i="14" s="1"/>
  <c r="E356" i="17"/>
  <c r="I356" i="17" s="1"/>
  <c r="J369" i="14" s="1"/>
  <c r="D352" i="17"/>
  <c r="H352" i="17" s="1"/>
  <c r="I365" i="14" s="1"/>
  <c r="V365" i="14" s="1"/>
  <c r="B352" i="17"/>
  <c r="F352" i="17" s="1"/>
  <c r="G365" i="14" s="1"/>
  <c r="C352" i="17"/>
  <c r="G352" i="17" s="1"/>
  <c r="H365" i="14" s="1"/>
  <c r="U365" i="14" s="1"/>
  <c r="E352" i="17"/>
  <c r="I352" i="17" s="1"/>
  <c r="J365" i="14" s="1"/>
  <c r="D348" i="17"/>
  <c r="H348" i="17" s="1"/>
  <c r="I361" i="14" s="1"/>
  <c r="V361" i="14" s="1"/>
  <c r="B348" i="17"/>
  <c r="F348" i="17" s="1"/>
  <c r="G361" i="14" s="1"/>
  <c r="C348" i="17"/>
  <c r="G348" i="17" s="1"/>
  <c r="H361" i="14" s="1"/>
  <c r="U361" i="14" s="1"/>
  <c r="E348" i="17"/>
  <c r="I348" i="17" s="1"/>
  <c r="J361" i="14" s="1"/>
  <c r="C234" i="17"/>
  <c r="G234" i="17" s="1"/>
  <c r="H247" i="14" s="1"/>
  <c r="U247" i="14" s="1"/>
  <c r="B234" i="17"/>
  <c r="F234" i="17" s="1"/>
  <c r="G247" i="14" s="1"/>
  <c r="E234" i="17"/>
  <c r="I234" i="17" s="1"/>
  <c r="J247" i="14" s="1"/>
  <c r="D234" i="17"/>
  <c r="H234" i="17" s="1"/>
  <c r="I247" i="14" s="1"/>
  <c r="V247" i="14" s="1"/>
  <c r="D232" i="17"/>
  <c r="H232" i="17" s="1"/>
  <c r="I245" i="14" s="1"/>
  <c r="V245" i="14" s="1"/>
  <c r="E232" i="17"/>
  <c r="I232" i="17" s="1"/>
  <c r="J245" i="14" s="1"/>
  <c r="C232" i="17"/>
  <c r="G232" i="17" s="1"/>
  <c r="H245" i="14" s="1"/>
  <c r="U245" i="14" s="1"/>
  <c r="B232" i="17"/>
  <c r="F232" i="17" s="1"/>
  <c r="G245" i="14" s="1"/>
  <c r="C230" i="17"/>
  <c r="G230" i="17" s="1"/>
  <c r="H243" i="14" s="1"/>
  <c r="U243" i="14" s="1"/>
  <c r="B230" i="17"/>
  <c r="F230" i="17" s="1"/>
  <c r="G243" i="14" s="1"/>
  <c r="D230" i="17"/>
  <c r="H230" i="17" s="1"/>
  <c r="I243" i="14" s="1"/>
  <c r="V243" i="14" s="1"/>
  <c r="E230" i="17"/>
  <c r="I230" i="17" s="1"/>
  <c r="J243" i="14" s="1"/>
  <c r="C218" i="17"/>
  <c r="G218" i="17" s="1"/>
  <c r="H231" i="14" s="1"/>
  <c r="U231" i="14" s="1"/>
  <c r="B218" i="17"/>
  <c r="F218" i="17" s="1"/>
  <c r="G231" i="14" s="1"/>
  <c r="E218" i="17"/>
  <c r="I218" i="17" s="1"/>
  <c r="J231" i="14" s="1"/>
  <c r="D218" i="17"/>
  <c r="H218" i="17" s="1"/>
  <c r="I231" i="14" s="1"/>
  <c r="V231" i="14" s="1"/>
  <c r="D216" i="17"/>
  <c r="H216" i="17" s="1"/>
  <c r="I229" i="14" s="1"/>
  <c r="V229" i="14" s="1"/>
  <c r="E216" i="17"/>
  <c r="I216" i="17" s="1"/>
  <c r="J229" i="14" s="1"/>
  <c r="C216" i="17"/>
  <c r="G216" i="17" s="1"/>
  <c r="H229" i="14" s="1"/>
  <c r="U229" i="14" s="1"/>
  <c r="B216" i="17"/>
  <c r="F216" i="17" s="1"/>
  <c r="G229" i="14" s="1"/>
  <c r="C214" i="17"/>
  <c r="G214" i="17" s="1"/>
  <c r="H227" i="14" s="1"/>
  <c r="U227" i="14" s="1"/>
  <c r="B214" i="17"/>
  <c r="F214" i="17" s="1"/>
  <c r="G227" i="14" s="1"/>
  <c r="D214" i="17"/>
  <c r="H214" i="17" s="1"/>
  <c r="I227" i="14" s="1"/>
  <c r="V227" i="14" s="1"/>
  <c r="E214" i="17"/>
  <c r="I214" i="17" s="1"/>
  <c r="J227" i="14" s="1"/>
  <c r="C202" i="17"/>
  <c r="G202" i="17" s="1"/>
  <c r="H215" i="14" s="1"/>
  <c r="U215" i="14" s="1"/>
  <c r="B202" i="17"/>
  <c r="F202" i="17" s="1"/>
  <c r="G215" i="14" s="1"/>
  <c r="E202" i="17"/>
  <c r="I202" i="17" s="1"/>
  <c r="J215" i="14" s="1"/>
  <c r="D202" i="17"/>
  <c r="H202" i="17" s="1"/>
  <c r="I215" i="14" s="1"/>
  <c r="V215" i="14" s="1"/>
  <c r="D200" i="17"/>
  <c r="H200" i="17" s="1"/>
  <c r="I213" i="14" s="1"/>
  <c r="V213" i="14" s="1"/>
  <c r="E200" i="17"/>
  <c r="I200" i="17" s="1"/>
  <c r="J213" i="14" s="1"/>
  <c r="C200" i="17"/>
  <c r="G200" i="17" s="1"/>
  <c r="H213" i="14" s="1"/>
  <c r="U213" i="14" s="1"/>
  <c r="B200" i="17"/>
  <c r="F200" i="17" s="1"/>
  <c r="G213" i="14" s="1"/>
  <c r="C198" i="17"/>
  <c r="G198" i="17" s="1"/>
  <c r="H211" i="14" s="1"/>
  <c r="U211" i="14" s="1"/>
  <c r="B198" i="17"/>
  <c r="F198" i="17" s="1"/>
  <c r="G211" i="14" s="1"/>
  <c r="D198" i="17"/>
  <c r="H198" i="17" s="1"/>
  <c r="I211" i="14" s="1"/>
  <c r="V211" i="14" s="1"/>
  <c r="E198" i="17"/>
  <c r="I198" i="17" s="1"/>
  <c r="J211" i="14" s="1"/>
  <c r="C186" i="17"/>
  <c r="G186" i="17" s="1"/>
  <c r="H199" i="14" s="1"/>
  <c r="U199" i="14" s="1"/>
  <c r="B186" i="17"/>
  <c r="F186" i="17" s="1"/>
  <c r="G199" i="14" s="1"/>
  <c r="E186" i="17"/>
  <c r="I186" i="17" s="1"/>
  <c r="J199" i="14" s="1"/>
  <c r="D186" i="17"/>
  <c r="H186" i="17" s="1"/>
  <c r="I199" i="14" s="1"/>
  <c r="V199" i="14" s="1"/>
  <c r="D184" i="17"/>
  <c r="H184" i="17" s="1"/>
  <c r="I197" i="14" s="1"/>
  <c r="V197" i="14" s="1"/>
  <c r="E184" i="17"/>
  <c r="I184" i="17" s="1"/>
  <c r="J197" i="14" s="1"/>
  <c r="C184" i="17"/>
  <c r="G184" i="17" s="1"/>
  <c r="H197" i="14" s="1"/>
  <c r="U197" i="14" s="1"/>
  <c r="B184" i="17"/>
  <c r="F184" i="17" s="1"/>
  <c r="G197" i="14" s="1"/>
  <c r="C182" i="17"/>
  <c r="G182" i="17" s="1"/>
  <c r="H195" i="14" s="1"/>
  <c r="U195" i="14" s="1"/>
  <c r="B182" i="17"/>
  <c r="F182" i="17" s="1"/>
  <c r="G195" i="14" s="1"/>
  <c r="D182" i="17"/>
  <c r="H182" i="17" s="1"/>
  <c r="I195" i="14" s="1"/>
  <c r="V195" i="14" s="1"/>
  <c r="E182" i="17"/>
  <c r="I182" i="17" s="1"/>
  <c r="J195" i="14" s="1"/>
  <c r="C170" i="17"/>
  <c r="G170" i="17" s="1"/>
  <c r="H183" i="14" s="1"/>
  <c r="U183" i="14" s="1"/>
  <c r="B170" i="17"/>
  <c r="F170" i="17" s="1"/>
  <c r="G183" i="14" s="1"/>
  <c r="E170" i="17"/>
  <c r="I170" i="17" s="1"/>
  <c r="J183" i="14" s="1"/>
  <c r="D170" i="17"/>
  <c r="H170" i="17" s="1"/>
  <c r="I183" i="14" s="1"/>
  <c r="V183" i="14" s="1"/>
  <c r="D168" i="17"/>
  <c r="H168" i="17" s="1"/>
  <c r="I181" i="14" s="1"/>
  <c r="V181" i="14" s="1"/>
  <c r="E168" i="17"/>
  <c r="I168" i="17" s="1"/>
  <c r="J181" i="14" s="1"/>
  <c r="C168" i="17"/>
  <c r="G168" i="17" s="1"/>
  <c r="H181" i="14" s="1"/>
  <c r="U181" i="14" s="1"/>
  <c r="B168" i="17"/>
  <c r="F168" i="17" s="1"/>
  <c r="G181" i="14" s="1"/>
  <c r="C166" i="17"/>
  <c r="G166" i="17" s="1"/>
  <c r="H179" i="14" s="1"/>
  <c r="U179" i="14" s="1"/>
  <c r="B166" i="17"/>
  <c r="F166" i="17" s="1"/>
  <c r="G179" i="14" s="1"/>
  <c r="D166" i="17"/>
  <c r="H166" i="17" s="1"/>
  <c r="I179" i="14" s="1"/>
  <c r="V179" i="14" s="1"/>
  <c r="E166" i="17"/>
  <c r="I166" i="17" s="1"/>
  <c r="J179" i="14" s="1"/>
  <c r="C154" i="17"/>
  <c r="G154" i="17" s="1"/>
  <c r="H167" i="14" s="1"/>
  <c r="U167" i="14" s="1"/>
  <c r="B154" i="17"/>
  <c r="F154" i="17" s="1"/>
  <c r="G167" i="14" s="1"/>
  <c r="E154" i="17"/>
  <c r="I154" i="17" s="1"/>
  <c r="J167" i="14" s="1"/>
  <c r="D154" i="17"/>
  <c r="H154" i="17" s="1"/>
  <c r="I167" i="14" s="1"/>
  <c r="V167" i="14" s="1"/>
  <c r="D152" i="17"/>
  <c r="H152" i="17" s="1"/>
  <c r="I165" i="14" s="1"/>
  <c r="V165" i="14" s="1"/>
  <c r="E152" i="17"/>
  <c r="I152" i="17" s="1"/>
  <c r="J165" i="14" s="1"/>
  <c r="C152" i="17"/>
  <c r="G152" i="17" s="1"/>
  <c r="H165" i="14" s="1"/>
  <c r="U165" i="14" s="1"/>
  <c r="B152" i="17"/>
  <c r="F152" i="17" s="1"/>
  <c r="G165" i="14" s="1"/>
  <c r="C150" i="17"/>
  <c r="G150" i="17" s="1"/>
  <c r="H163" i="14" s="1"/>
  <c r="U163" i="14" s="1"/>
  <c r="B150" i="17"/>
  <c r="F150" i="17" s="1"/>
  <c r="G163" i="14" s="1"/>
  <c r="D150" i="17"/>
  <c r="H150" i="17" s="1"/>
  <c r="I163" i="14" s="1"/>
  <c r="V163" i="14" s="1"/>
  <c r="E150" i="17"/>
  <c r="I150" i="17" s="1"/>
  <c r="J163" i="14" s="1"/>
  <c r="C138" i="17"/>
  <c r="G138" i="17" s="1"/>
  <c r="H151" i="14" s="1"/>
  <c r="U151" i="14" s="1"/>
  <c r="B138" i="17"/>
  <c r="F138" i="17" s="1"/>
  <c r="G151" i="14" s="1"/>
  <c r="E138" i="17"/>
  <c r="I138" i="17" s="1"/>
  <c r="J151" i="14" s="1"/>
  <c r="D138" i="17"/>
  <c r="H138" i="17" s="1"/>
  <c r="I151" i="14" s="1"/>
  <c r="V151" i="14" s="1"/>
  <c r="D136" i="17"/>
  <c r="H136" i="17" s="1"/>
  <c r="I149" i="14" s="1"/>
  <c r="V149" i="14" s="1"/>
  <c r="E136" i="17"/>
  <c r="I136" i="17" s="1"/>
  <c r="J149" i="14" s="1"/>
  <c r="C136" i="17"/>
  <c r="G136" i="17" s="1"/>
  <c r="H149" i="14" s="1"/>
  <c r="U149" i="14" s="1"/>
  <c r="B136" i="17"/>
  <c r="F136" i="17" s="1"/>
  <c r="G149" i="14" s="1"/>
  <c r="C134" i="17"/>
  <c r="G134" i="17" s="1"/>
  <c r="H147" i="14" s="1"/>
  <c r="U147" i="14" s="1"/>
  <c r="B134" i="17"/>
  <c r="F134" i="17" s="1"/>
  <c r="G147" i="14" s="1"/>
  <c r="D134" i="17"/>
  <c r="H134" i="17" s="1"/>
  <c r="I147" i="14" s="1"/>
  <c r="V147" i="14" s="1"/>
  <c r="E134" i="17"/>
  <c r="I134" i="17" s="1"/>
  <c r="J147" i="14" s="1"/>
  <c r="C122" i="17"/>
  <c r="G122" i="17" s="1"/>
  <c r="H135" i="14" s="1"/>
  <c r="U135" i="14" s="1"/>
  <c r="B122" i="17"/>
  <c r="F122" i="17" s="1"/>
  <c r="G135" i="14" s="1"/>
  <c r="E122" i="17"/>
  <c r="I122" i="17" s="1"/>
  <c r="J135" i="14" s="1"/>
  <c r="D122" i="17"/>
  <c r="H122" i="17" s="1"/>
  <c r="I135" i="14" s="1"/>
  <c r="V135" i="14" s="1"/>
  <c r="D120" i="17"/>
  <c r="H120" i="17" s="1"/>
  <c r="I133" i="14" s="1"/>
  <c r="V133" i="14" s="1"/>
  <c r="E120" i="17"/>
  <c r="I120" i="17" s="1"/>
  <c r="J133" i="14" s="1"/>
  <c r="C120" i="17"/>
  <c r="G120" i="17" s="1"/>
  <c r="H133" i="14" s="1"/>
  <c r="U133" i="14" s="1"/>
  <c r="B120" i="17"/>
  <c r="F120" i="17" s="1"/>
  <c r="G133" i="14" s="1"/>
  <c r="C118" i="17"/>
  <c r="G118" i="17" s="1"/>
  <c r="H131" i="14" s="1"/>
  <c r="U131" i="14" s="1"/>
  <c r="B118" i="17"/>
  <c r="F118" i="17" s="1"/>
  <c r="G131" i="14" s="1"/>
  <c r="D118" i="17"/>
  <c r="H118" i="17" s="1"/>
  <c r="I131" i="14" s="1"/>
  <c r="V131" i="14" s="1"/>
  <c r="E118" i="17"/>
  <c r="I118" i="17" s="1"/>
  <c r="J131" i="14" s="1"/>
  <c r="C104" i="17"/>
  <c r="G104" i="17" s="1"/>
  <c r="H117" i="14" s="1"/>
  <c r="U117" i="14" s="1"/>
  <c r="D104" i="17"/>
  <c r="H104" i="17" s="1"/>
  <c r="I117" i="14" s="1"/>
  <c r="V117" i="14" s="1"/>
  <c r="E104" i="17"/>
  <c r="I104" i="17" s="1"/>
  <c r="J117" i="14" s="1"/>
  <c r="B104" i="17"/>
  <c r="F104" i="17" s="1"/>
  <c r="G117" i="14" s="1"/>
  <c r="C102" i="17"/>
  <c r="G102" i="17" s="1"/>
  <c r="H115" i="14" s="1"/>
  <c r="U115" i="14" s="1"/>
  <c r="D102" i="17"/>
  <c r="H102" i="17" s="1"/>
  <c r="I115" i="14" s="1"/>
  <c r="V115" i="14" s="1"/>
  <c r="E102" i="17"/>
  <c r="I102" i="17" s="1"/>
  <c r="J115" i="14" s="1"/>
  <c r="B102" i="17"/>
  <c r="F102" i="17" s="1"/>
  <c r="G115" i="14" s="1"/>
  <c r="E100" i="17"/>
  <c r="I100" i="17" s="1"/>
  <c r="J113" i="14" s="1"/>
  <c r="B100" i="17"/>
  <c r="F100" i="17" s="1"/>
  <c r="G113" i="14" s="1"/>
  <c r="C100" i="17"/>
  <c r="G100" i="17" s="1"/>
  <c r="H113" i="14" s="1"/>
  <c r="U113" i="14" s="1"/>
  <c r="D100" i="17"/>
  <c r="H100" i="17" s="1"/>
  <c r="I113" i="14" s="1"/>
  <c r="V113" i="14" s="1"/>
  <c r="B98" i="17"/>
  <c r="F98" i="17" s="1"/>
  <c r="G111" i="14" s="1"/>
  <c r="E98" i="17"/>
  <c r="I98" i="17" s="1"/>
  <c r="J111" i="14" s="1"/>
  <c r="C98" i="17"/>
  <c r="G98" i="17" s="1"/>
  <c r="H111" i="14" s="1"/>
  <c r="U111" i="14" s="1"/>
  <c r="D98" i="17"/>
  <c r="H98" i="17" s="1"/>
  <c r="I111" i="14" s="1"/>
  <c r="V111" i="14" s="1"/>
  <c r="C96" i="17"/>
  <c r="G96" i="17" s="1"/>
  <c r="H109" i="14" s="1"/>
  <c r="U109" i="14" s="1"/>
  <c r="D96" i="17"/>
  <c r="H96" i="17" s="1"/>
  <c r="I109" i="14" s="1"/>
  <c r="V109" i="14" s="1"/>
  <c r="E96" i="17"/>
  <c r="I96" i="17" s="1"/>
  <c r="J109" i="14" s="1"/>
  <c r="B96" i="17"/>
  <c r="F96" i="17" s="1"/>
  <c r="G109" i="14" s="1"/>
  <c r="C94" i="17"/>
  <c r="G94" i="17" s="1"/>
  <c r="H107" i="14" s="1"/>
  <c r="U107" i="14" s="1"/>
  <c r="D94" i="17"/>
  <c r="H94" i="17" s="1"/>
  <c r="I107" i="14" s="1"/>
  <c r="V107" i="14" s="1"/>
  <c r="B94" i="17"/>
  <c r="F94" i="17" s="1"/>
  <c r="G107" i="14" s="1"/>
  <c r="E94" i="17"/>
  <c r="I94" i="17" s="1"/>
  <c r="J107" i="14" s="1"/>
  <c r="E92" i="17"/>
  <c r="I92" i="17" s="1"/>
  <c r="J105" i="14" s="1"/>
  <c r="B92" i="17"/>
  <c r="F92" i="17" s="1"/>
  <c r="G105" i="14" s="1"/>
  <c r="C92" i="17"/>
  <c r="G92" i="17" s="1"/>
  <c r="H105" i="14" s="1"/>
  <c r="U105" i="14" s="1"/>
  <c r="D92" i="17"/>
  <c r="H92" i="17" s="1"/>
  <c r="I105" i="14" s="1"/>
  <c r="V105" i="14" s="1"/>
  <c r="B346" i="17"/>
  <c r="F346" i="17" s="1"/>
  <c r="G359" i="14" s="1"/>
  <c r="C346" i="17"/>
  <c r="G346" i="17" s="1"/>
  <c r="H359" i="14" s="1"/>
  <c r="U359" i="14" s="1"/>
  <c r="E346" i="17"/>
  <c r="I346" i="17" s="1"/>
  <c r="J359" i="14" s="1"/>
  <c r="D346" i="17"/>
  <c r="H346" i="17" s="1"/>
  <c r="I359" i="14" s="1"/>
  <c r="V359" i="14" s="1"/>
  <c r="D344" i="17"/>
  <c r="H344" i="17" s="1"/>
  <c r="I357" i="14" s="1"/>
  <c r="V357" i="14" s="1"/>
  <c r="B344" i="17"/>
  <c r="F344" i="17" s="1"/>
  <c r="G357" i="14" s="1"/>
  <c r="C344" i="17"/>
  <c r="G344" i="17" s="1"/>
  <c r="H357" i="14" s="1"/>
  <c r="U357" i="14" s="1"/>
  <c r="E344" i="17"/>
  <c r="I344" i="17" s="1"/>
  <c r="J357" i="14" s="1"/>
  <c r="B342" i="17"/>
  <c r="F342" i="17" s="1"/>
  <c r="G355" i="14" s="1"/>
  <c r="C342" i="17"/>
  <c r="G342" i="17" s="1"/>
  <c r="H355" i="14" s="1"/>
  <c r="U355" i="14" s="1"/>
  <c r="E342" i="17"/>
  <c r="I342" i="17" s="1"/>
  <c r="J355" i="14" s="1"/>
  <c r="D342" i="17"/>
  <c r="H342" i="17" s="1"/>
  <c r="I355" i="14" s="1"/>
  <c r="V355" i="14" s="1"/>
  <c r="D340" i="17"/>
  <c r="H340" i="17" s="1"/>
  <c r="I353" i="14" s="1"/>
  <c r="V353" i="14" s="1"/>
  <c r="B340" i="17"/>
  <c r="F340" i="17" s="1"/>
  <c r="G353" i="14" s="1"/>
  <c r="C340" i="17"/>
  <c r="G340" i="17" s="1"/>
  <c r="H353" i="14" s="1"/>
  <c r="U353" i="14" s="1"/>
  <c r="E340" i="17"/>
  <c r="I340" i="17" s="1"/>
  <c r="J353" i="14" s="1"/>
  <c r="B338" i="17"/>
  <c r="F338" i="17" s="1"/>
  <c r="G351" i="14" s="1"/>
  <c r="C338" i="17"/>
  <c r="G338" i="17" s="1"/>
  <c r="H351" i="14" s="1"/>
  <c r="U351" i="14" s="1"/>
  <c r="E338" i="17"/>
  <c r="I338" i="17" s="1"/>
  <c r="J351" i="14" s="1"/>
  <c r="D338" i="17"/>
  <c r="H338" i="17" s="1"/>
  <c r="I351" i="14" s="1"/>
  <c r="V351" i="14" s="1"/>
  <c r="D336" i="17"/>
  <c r="H336" i="17" s="1"/>
  <c r="I349" i="14" s="1"/>
  <c r="V349" i="14" s="1"/>
  <c r="B336" i="17"/>
  <c r="F336" i="17" s="1"/>
  <c r="G349" i="14" s="1"/>
  <c r="C336" i="17"/>
  <c r="G336" i="17" s="1"/>
  <c r="H349" i="14" s="1"/>
  <c r="U349" i="14" s="1"/>
  <c r="E336" i="17"/>
  <c r="I336" i="17" s="1"/>
  <c r="J349" i="14" s="1"/>
  <c r="B334" i="17"/>
  <c r="F334" i="17" s="1"/>
  <c r="G347" i="14" s="1"/>
  <c r="C334" i="17"/>
  <c r="G334" i="17" s="1"/>
  <c r="H347" i="14" s="1"/>
  <c r="U347" i="14" s="1"/>
  <c r="E334" i="17"/>
  <c r="I334" i="17" s="1"/>
  <c r="J347" i="14" s="1"/>
  <c r="D334" i="17"/>
  <c r="H334" i="17" s="1"/>
  <c r="I347" i="14" s="1"/>
  <c r="V347" i="14" s="1"/>
  <c r="D332" i="17"/>
  <c r="H332" i="17" s="1"/>
  <c r="I345" i="14" s="1"/>
  <c r="V345" i="14" s="1"/>
  <c r="B332" i="17"/>
  <c r="F332" i="17" s="1"/>
  <c r="G345" i="14" s="1"/>
  <c r="C332" i="17"/>
  <c r="G332" i="17" s="1"/>
  <c r="H345" i="14" s="1"/>
  <c r="U345" i="14" s="1"/>
  <c r="E332" i="17"/>
  <c r="I332" i="17" s="1"/>
  <c r="J345" i="14" s="1"/>
  <c r="B330" i="17"/>
  <c r="F330" i="17" s="1"/>
  <c r="G343" i="14" s="1"/>
  <c r="C330" i="17"/>
  <c r="G330" i="17" s="1"/>
  <c r="H343" i="14" s="1"/>
  <c r="U343" i="14" s="1"/>
  <c r="E330" i="17"/>
  <c r="I330" i="17" s="1"/>
  <c r="J343" i="14" s="1"/>
  <c r="D330" i="17"/>
  <c r="H330" i="17" s="1"/>
  <c r="I343" i="14" s="1"/>
  <c r="V343" i="14" s="1"/>
  <c r="D328" i="17"/>
  <c r="H328" i="17" s="1"/>
  <c r="I341" i="14" s="1"/>
  <c r="V341" i="14" s="1"/>
  <c r="B328" i="17"/>
  <c r="F328" i="17" s="1"/>
  <c r="G341" i="14" s="1"/>
  <c r="C328" i="17"/>
  <c r="G328" i="17" s="1"/>
  <c r="H341" i="14" s="1"/>
  <c r="U341" i="14" s="1"/>
  <c r="E328" i="17"/>
  <c r="I328" i="17" s="1"/>
  <c r="J341" i="14" s="1"/>
  <c r="B326" i="17"/>
  <c r="F326" i="17" s="1"/>
  <c r="G339" i="14" s="1"/>
  <c r="C326" i="17"/>
  <c r="G326" i="17" s="1"/>
  <c r="H339" i="14" s="1"/>
  <c r="U339" i="14" s="1"/>
  <c r="E326" i="17"/>
  <c r="I326" i="17" s="1"/>
  <c r="J339" i="14" s="1"/>
  <c r="D326" i="17"/>
  <c r="H326" i="17" s="1"/>
  <c r="I339" i="14" s="1"/>
  <c r="V339" i="14" s="1"/>
  <c r="D324" i="17"/>
  <c r="H324" i="17" s="1"/>
  <c r="I337" i="14" s="1"/>
  <c r="V337" i="14" s="1"/>
  <c r="B324" i="17"/>
  <c r="F324" i="17" s="1"/>
  <c r="G337" i="14" s="1"/>
  <c r="C324" i="17"/>
  <c r="G324" i="17" s="1"/>
  <c r="H337" i="14" s="1"/>
  <c r="U337" i="14" s="1"/>
  <c r="E324" i="17"/>
  <c r="I324" i="17" s="1"/>
  <c r="J337" i="14" s="1"/>
  <c r="B322" i="17"/>
  <c r="F322" i="17" s="1"/>
  <c r="G335" i="14" s="1"/>
  <c r="C322" i="17"/>
  <c r="G322" i="17" s="1"/>
  <c r="H335" i="14" s="1"/>
  <c r="U335" i="14" s="1"/>
  <c r="E322" i="17"/>
  <c r="I322" i="17" s="1"/>
  <c r="J335" i="14" s="1"/>
  <c r="D322" i="17"/>
  <c r="H322" i="17" s="1"/>
  <c r="I335" i="14" s="1"/>
  <c r="V335" i="14" s="1"/>
  <c r="D320" i="17"/>
  <c r="H320" i="17" s="1"/>
  <c r="I333" i="14" s="1"/>
  <c r="V333" i="14" s="1"/>
  <c r="B320" i="17"/>
  <c r="F320" i="17" s="1"/>
  <c r="G333" i="14" s="1"/>
  <c r="C320" i="17"/>
  <c r="G320" i="17" s="1"/>
  <c r="H333" i="14" s="1"/>
  <c r="U333" i="14" s="1"/>
  <c r="E320" i="17"/>
  <c r="I320" i="17" s="1"/>
  <c r="J333" i="14" s="1"/>
  <c r="B318" i="17"/>
  <c r="F318" i="17" s="1"/>
  <c r="G331" i="14" s="1"/>
  <c r="C318" i="17"/>
  <c r="G318" i="17" s="1"/>
  <c r="H331" i="14" s="1"/>
  <c r="U331" i="14" s="1"/>
  <c r="E318" i="17"/>
  <c r="I318" i="17" s="1"/>
  <c r="J331" i="14" s="1"/>
  <c r="D318" i="17"/>
  <c r="H318" i="17" s="1"/>
  <c r="I331" i="14" s="1"/>
  <c r="V331" i="14" s="1"/>
  <c r="D316" i="17"/>
  <c r="H316" i="17" s="1"/>
  <c r="I329" i="14" s="1"/>
  <c r="V329" i="14" s="1"/>
  <c r="B316" i="17"/>
  <c r="F316" i="17" s="1"/>
  <c r="G329" i="14" s="1"/>
  <c r="C316" i="17"/>
  <c r="G316" i="17" s="1"/>
  <c r="H329" i="14" s="1"/>
  <c r="U329" i="14" s="1"/>
  <c r="E316" i="17"/>
  <c r="I316" i="17" s="1"/>
  <c r="J329" i="14" s="1"/>
  <c r="B314" i="17"/>
  <c r="F314" i="17" s="1"/>
  <c r="G327" i="14" s="1"/>
  <c r="C314" i="17"/>
  <c r="G314" i="17" s="1"/>
  <c r="H327" i="14" s="1"/>
  <c r="U327" i="14" s="1"/>
  <c r="E314" i="17"/>
  <c r="I314" i="17" s="1"/>
  <c r="J327" i="14" s="1"/>
  <c r="D314" i="17"/>
  <c r="H314" i="17" s="1"/>
  <c r="I327" i="14" s="1"/>
  <c r="V327" i="14" s="1"/>
  <c r="D312" i="17"/>
  <c r="H312" i="17" s="1"/>
  <c r="I325" i="14" s="1"/>
  <c r="V325" i="14" s="1"/>
  <c r="B312" i="17"/>
  <c r="F312" i="17" s="1"/>
  <c r="G325" i="14" s="1"/>
  <c r="C312" i="17"/>
  <c r="G312" i="17" s="1"/>
  <c r="H325" i="14" s="1"/>
  <c r="U325" i="14" s="1"/>
  <c r="E312" i="17"/>
  <c r="I312" i="17" s="1"/>
  <c r="J325" i="14" s="1"/>
  <c r="B310" i="17"/>
  <c r="F310" i="17" s="1"/>
  <c r="G323" i="14" s="1"/>
  <c r="C310" i="17"/>
  <c r="G310" i="17" s="1"/>
  <c r="H323" i="14" s="1"/>
  <c r="U323" i="14" s="1"/>
  <c r="E310" i="17"/>
  <c r="I310" i="17" s="1"/>
  <c r="J323" i="14" s="1"/>
  <c r="D310" i="17"/>
  <c r="H310" i="17" s="1"/>
  <c r="I323" i="14" s="1"/>
  <c r="V323" i="14" s="1"/>
  <c r="D308" i="17"/>
  <c r="H308" i="17" s="1"/>
  <c r="I321" i="14" s="1"/>
  <c r="V321" i="14" s="1"/>
  <c r="B308" i="17"/>
  <c r="F308" i="17" s="1"/>
  <c r="G321" i="14" s="1"/>
  <c r="C308" i="17"/>
  <c r="G308" i="17" s="1"/>
  <c r="H321" i="14" s="1"/>
  <c r="U321" i="14" s="1"/>
  <c r="E308" i="17"/>
  <c r="I308" i="17" s="1"/>
  <c r="J321" i="14" s="1"/>
  <c r="B306" i="17"/>
  <c r="F306" i="17" s="1"/>
  <c r="G319" i="14" s="1"/>
  <c r="C306" i="17"/>
  <c r="G306" i="17" s="1"/>
  <c r="H319" i="14" s="1"/>
  <c r="U319" i="14" s="1"/>
  <c r="E306" i="17"/>
  <c r="I306" i="17" s="1"/>
  <c r="J319" i="14" s="1"/>
  <c r="D306" i="17"/>
  <c r="H306" i="17" s="1"/>
  <c r="I319" i="14" s="1"/>
  <c r="V319" i="14" s="1"/>
  <c r="D304" i="17"/>
  <c r="H304" i="17" s="1"/>
  <c r="I317" i="14" s="1"/>
  <c r="V317" i="14" s="1"/>
  <c r="B304" i="17"/>
  <c r="F304" i="17" s="1"/>
  <c r="G317" i="14" s="1"/>
  <c r="C304" i="17"/>
  <c r="G304" i="17" s="1"/>
  <c r="H317" i="14" s="1"/>
  <c r="U317" i="14" s="1"/>
  <c r="E304" i="17"/>
  <c r="I304" i="17" s="1"/>
  <c r="J317" i="14" s="1"/>
  <c r="B302" i="17"/>
  <c r="F302" i="17" s="1"/>
  <c r="G315" i="14" s="1"/>
  <c r="C302" i="17"/>
  <c r="G302" i="17" s="1"/>
  <c r="H315" i="14" s="1"/>
  <c r="U315" i="14" s="1"/>
  <c r="E302" i="17"/>
  <c r="I302" i="17" s="1"/>
  <c r="J315" i="14" s="1"/>
  <c r="D302" i="17"/>
  <c r="H302" i="17" s="1"/>
  <c r="I315" i="14" s="1"/>
  <c r="V315" i="14" s="1"/>
  <c r="D300" i="17"/>
  <c r="H300" i="17" s="1"/>
  <c r="I313" i="14" s="1"/>
  <c r="V313" i="14" s="1"/>
  <c r="B300" i="17"/>
  <c r="F300" i="17" s="1"/>
  <c r="G313" i="14" s="1"/>
  <c r="C300" i="17"/>
  <c r="G300" i="17" s="1"/>
  <c r="H313" i="14" s="1"/>
  <c r="U313" i="14" s="1"/>
  <c r="E300" i="17"/>
  <c r="I300" i="17" s="1"/>
  <c r="J313" i="14" s="1"/>
  <c r="B298" i="17"/>
  <c r="F298" i="17" s="1"/>
  <c r="G311" i="14" s="1"/>
  <c r="C298" i="17"/>
  <c r="G298" i="17" s="1"/>
  <c r="H311" i="14" s="1"/>
  <c r="U311" i="14" s="1"/>
  <c r="E298" i="17"/>
  <c r="I298" i="17" s="1"/>
  <c r="J311" i="14" s="1"/>
  <c r="D298" i="17"/>
  <c r="H298" i="17" s="1"/>
  <c r="I311" i="14" s="1"/>
  <c r="V311" i="14" s="1"/>
  <c r="D296" i="17"/>
  <c r="H296" i="17" s="1"/>
  <c r="I309" i="14" s="1"/>
  <c r="V309" i="14" s="1"/>
  <c r="B296" i="17"/>
  <c r="F296" i="17" s="1"/>
  <c r="G309" i="14" s="1"/>
  <c r="C296" i="17"/>
  <c r="G296" i="17" s="1"/>
  <c r="H309" i="14" s="1"/>
  <c r="U309" i="14" s="1"/>
  <c r="E296" i="17"/>
  <c r="I296" i="17" s="1"/>
  <c r="J309" i="14" s="1"/>
  <c r="B294" i="17"/>
  <c r="F294" i="17" s="1"/>
  <c r="G307" i="14" s="1"/>
  <c r="C294" i="17"/>
  <c r="G294" i="17" s="1"/>
  <c r="H307" i="14" s="1"/>
  <c r="U307" i="14" s="1"/>
  <c r="E294" i="17"/>
  <c r="I294" i="17" s="1"/>
  <c r="J307" i="14" s="1"/>
  <c r="D294" i="17"/>
  <c r="H294" i="17" s="1"/>
  <c r="I307" i="14" s="1"/>
  <c r="V307" i="14" s="1"/>
  <c r="D292" i="17"/>
  <c r="H292" i="17" s="1"/>
  <c r="I305" i="14" s="1"/>
  <c r="V305" i="14" s="1"/>
  <c r="B292" i="17"/>
  <c r="F292" i="17" s="1"/>
  <c r="G305" i="14" s="1"/>
  <c r="C292" i="17"/>
  <c r="G292" i="17" s="1"/>
  <c r="H305" i="14" s="1"/>
  <c r="U305" i="14" s="1"/>
  <c r="E292" i="17"/>
  <c r="I292" i="17" s="1"/>
  <c r="J305" i="14" s="1"/>
  <c r="B290" i="17"/>
  <c r="F290" i="17" s="1"/>
  <c r="G303" i="14" s="1"/>
  <c r="C290" i="17"/>
  <c r="G290" i="17" s="1"/>
  <c r="H303" i="14" s="1"/>
  <c r="U303" i="14" s="1"/>
  <c r="E290" i="17"/>
  <c r="I290" i="17" s="1"/>
  <c r="J303" i="14" s="1"/>
  <c r="D290" i="17"/>
  <c r="H290" i="17" s="1"/>
  <c r="I303" i="14" s="1"/>
  <c r="V303" i="14" s="1"/>
  <c r="D288" i="17"/>
  <c r="H288" i="17" s="1"/>
  <c r="I301" i="14" s="1"/>
  <c r="V301" i="14" s="1"/>
  <c r="B288" i="17"/>
  <c r="F288" i="17" s="1"/>
  <c r="G301" i="14" s="1"/>
  <c r="C288" i="17"/>
  <c r="G288" i="17" s="1"/>
  <c r="H301" i="14" s="1"/>
  <c r="U301" i="14" s="1"/>
  <c r="E288" i="17"/>
  <c r="I288" i="17" s="1"/>
  <c r="J301" i="14" s="1"/>
  <c r="B286" i="17"/>
  <c r="F286" i="17" s="1"/>
  <c r="G299" i="14" s="1"/>
  <c r="C286" i="17"/>
  <c r="G286" i="17" s="1"/>
  <c r="H299" i="14" s="1"/>
  <c r="U299" i="14" s="1"/>
  <c r="E286" i="17"/>
  <c r="I286" i="17" s="1"/>
  <c r="J299" i="14" s="1"/>
  <c r="D286" i="17"/>
  <c r="H286" i="17" s="1"/>
  <c r="I299" i="14" s="1"/>
  <c r="V299" i="14" s="1"/>
  <c r="D284" i="17"/>
  <c r="H284" i="17" s="1"/>
  <c r="I297" i="14" s="1"/>
  <c r="V297" i="14" s="1"/>
  <c r="B284" i="17"/>
  <c r="F284" i="17" s="1"/>
  <c r="G297" i="14" s="1"/>
  <c r="C284" i="17"/>
  <c r="G284" i="17" s="1"/>
  <c r="H297" i="14" s="1"/>
  <c r="U297" i="14" s="1"/>
  <c r="E284" i="17"/>
  <c r="I284" i="17" s="1"/>
  <c r="J297" i="14" s="1"/>
  <c r="B282" i="17"/>
  <c r="F282" i="17" s="1"/>
  <c r="G295" i="14" s="1"/>
  <c r="C282" i="17"/>
  <c r="G282" i="17" s="1"/>
  <c r="H295" i="14" s="1"/>
  <c r="U295" i="14" s="1"/>
  <c r="E282" i="17"/>
  <c r="I282" i="17" s="1"/>
  <c r="J295" i="14" s="1"/>
  <c r="D282" i="17"/>
  <c r="H282" i="17" s="1"/>
  <c r="I295" i="14" s="1"/>
  <c r="V295" i="14" s="1"/>
  <c r="D280" i="17"/>
  <c r="H280" i="17" s="1"/>
  <c r="I293" i="14" s="1"/>
  <c r="V293" i="14" s="1"/>
  <c r="B280" i="17"/>
  <c r="F280" i="17" s="1"/>
  <c r="G293" i="14" s="1"/>
  <c r="C280" i="17"/>
  <c r="G280" i="17" s="1"/>
  <c r="H293" i="14" s="1"/>
  <c r="U293" i="14" s="1"/>
  <c r="E280" i="17"/>
  <c r="I280" i="17" s="1"/>
  <c r="J293" i="14" s="1"/>
  <c r="B278" i="17"/>
  <c r="F278" i="17" s="1"/>
  <c r="G291" i="14" s="1"/>
  <c r="C278" i="17"/>
  <c r="G278" i="17" s="1"/>
  <c r="H291" i="14" s="1"/>
  <c r="U291" i="14" s="1"/>
  <c r="E278" i="17"/>
  <c r="I278" i="17" s="1"/>
  <c r="J291" i="14" s="1"/>
  <c r="D278" i="17"/>
  <c r="H278" i="17" s="1"/>
  <c r="I291" i="14" s="1"/>
  <c r="V291" i="14" s="1"/>
  <c r="D276" i="17"/>
  <c r="H276" i="17" s="1"/>
  <c r="I289" i="14" s="1"/>
  <c r="V289" i="14" s="1"/>
  <c r="B276" i="17"/>
  <c r="F276" i="17" s="1"/>
  <c r="G289" i="14" s="1"/>
  <c r="C276" i="17"/>
  <c r="G276" i="17" s="1"/>
  <c r="H289" i="14" s="1"/>
  <c r="U289" i="14" s="1"/>
  <c r="E276" i="17"/>
  <c r="I276" i="17" s="1"/>
  <c r="J289" i="14" s="1"/>
  <c r="B274" i="17"/>
  <c r="F274" i="17" s="1"/>
  <c r="G287" i="14" s="1"/>
  <c r="C274" i="17"/>
  <c r="G274" i="17" s="1"/>
  <c r="H287" i="14" s="1"/>
  <c r="U287" i="14" s="1"/>
  <c r="E274" i="17"/>
  <c r="I274" i="17" s="1"/>
  <c r="J287" i="14" s="1"/>
  <c r="D274" i="17"/>
  <c r="H274" i="17" s="1"/>
  <c r="I287" i="14" s="1"/>
  <c r="V287" i="14" s="1"/>
  <c r="D272" i="17"/>
  <c r="H272" i="17" s="1"/>
  <c r="I285" i="14" s="1"/>
  <c r="V285" i="14" s="1"/>
  <c r="B272" i="17"/>
  <c r="F272" i="17" s="1"/>
  <c r="G285" i="14" s="1"/>
  <c r="C272" i="17"/>
  <c r="G272" i="17" s="1"/>
  <c r="H285" i="14" s="1"/>
  <c r="U285" i="14" s="1"/>
  <c r="E272" i="17"/>
  <c r="I272" i="17" s="1"/>
  <c r="J285" i="14" s="1"/>
  <c r="B270" i="17"/>
  <c r="F270" i="17" s="1"/>
  <c r="G283" i="14" s="1"/>
  <c r="C270" i="17"/>
  <c r="G270" i="17" s="1"/>
  <c r="H283" i="14" s="1"/>
  <c r="U283" i="14" s="1"/>
  <c r="E270" i="17"/>
  <c r="I270" i="17" s="1"/>
  <c r="J283" i="14" s="1"/>
  <c r="D270" i="17"/>
  <c r="H270" i="17" s="1"/>
  <c r="I283" i="14" s="1"/>
  <c r="V283" i="14" s="1"/>
  <c r="D268" i="17"/>
  <c r="H268" i="17" s="1"/>
  <c r="I281" i="14" s="1"/>
  <c r="V281" i="14" s="1"/>
  <c r="B268" i="17"/>
  <c r="F268" i="17" s="1"/>
  <c r="G281" i="14" s="1"/>
  <c r="C268" i="17"/>
  <c r="G268" i="17" s="1"/>
  <c r="H281" i="14" s="1"/>
  <c r="U281" i="14" s="1"/>
  <c r="E268" i="17"/>
  <c r="I268" i="17" s="1"/>
  <c r="J281" i="14" s="1"/>
  <c r="B266" i="17"/>
  <c r="F266" i="17" s="1"/>
  <c r="G279" i="14" s="1"/>
  <c r="C266" i="17"/>
  <c r="G266" i="17" s="1"/>
  <c r="H279" i="14" s="1"/>
  <c r="U279" i="14" s="1"/>
  <c r="E266" i="17"/>
  <c r="I266" i="17" s="1"/>
  <c r="J279" i="14" s="1"/>
  <c r="D266" i="17"/>
  <c r="H266" i="17" s="1"/>
  <c r="I279" i="14" s="1"/>
  <c r="V279" i="14" s="1"/>
  <c r="D264" i="17"/>
  <c r="H264" i="17" s="1"/>
  <c r="I277" i="14" s="1"/>
  <c r="V277" i="14" s="1"/>
  <c r="B264" i="17"/>
  <c r="F264" i="17" s="1"/>
  <c r="G277" i="14" s="1"/>
  <c r="C264" i="17"/>
  <c r="G264" i="17" s="1"/>
  <c r="H277" i="14" s="1"/>
  <c r="U277" i="14" s="1"/>
  <c r="E264" i="17"/>
  <c r="I264" i="17" s="1"/>
  <c r="J277" i="14" s="1"/>
  <c r="B262" i="17"/>
  <c r="F262" i="17" s="1"/>
  <c r="G275" i="14" s="1"/>
  <c r="C262" i="17"/>
  <c r="G262" i="17" s="1"/>
  <c r="H275" i="14" s="1"/>
  <c r="U275" i="14" s="1"/>
  <c r="E262" i="17"/>
  <c r="I262" i="17" s="1"/>
  <c r="J275" i="14" s="1"/>
  <c r="D262" i="17"/>
  <c r="H262" i="17" s="1"/>
  <c r="I275" i="14" s="1"/>
  <c r="V275" i="14" s="1"/>
  <c r="D260" i="17"/>
  <c r="H260" i="17" s="1"/>
  <c r="I273" i="14" s="1"/>
  <c r="V273" i="14" s="1"/>
  <c r="B260" i="17"/>
  <c r="F260" i="17" s="1"/>
  <c r="G273" i="14" s="1"/>
  <c r="C260" i="17"/>
  <c r="G260" i="17" s="1"/>
  <c r="H273" i="14" s="1"/>
  <c r="U273" i="14" s="1"/>
  <c r="E260" i="17"/>
  <c r="I260" i="17" s="1"/>
  <c r="J273" i="14" s="1"/>
  <c r="B258" i="17"/>
  <c r="F258" i="17" s="1"/>
  <c r="G271" i="14" s="1"/>
  <c r="C258" i="17"/>
  <c r="G258" i="17" s="1"/>
  <c r="H271" i="14" s="1"/>
  <c r="U271" i="14" s="1"/>
  <c r="E258" i="17"/>
  <c r="I258" i="17" s="1"/>
  <c r="J271" i="14" s="1"/>
  <c r="D258" i="17"/>
  <c r="H258" i="17" s="1"/>
  <c r="I271" i="14" s="1"/>
  <c r="V271" i="14" s="1"/>
  <c r="D256" i="17"/>
  <c r="H256" i="17" s="1"/>
  <c r="I269" i="14" s="1"/>
  <c r="V269" i="14" s="1"/>
  <c r="B256" i="17"/>
  <c r="F256" i="17" s="1"/>
  <c r="G269" i="14" s="1"/>
  <c r="C256" i="17"/>
  <c r="G256" i="17" s="1"/>
  <c r="H269" i="14" s="1"/>
  <c r="U269" i="14" s="1"/>
  <c r="E256" i="17"/>
  <c r="I256" i="17" s="1"/>
  <c r="J269" i="14" s="1"/>
  <c r="B254" i="17"/>
  <c r="F254" i="17" s="1"/>
  <c r="G267" i="14" s="1"/>
  <c r="C254" i="17"/>
  <c r="G254" i="17" s="1"/>
  <c r="H267" i="14" s="1"/>
  <c r="U267" i="14" s="1"/>
  <c r="E254" i="17"/>
  <c r="I254" i="17" s="1"/>
  <c r="J267" i="14" s="1"/>
  <c r="D254" i="17"/>
  <c r="H254" i="17" s="1"/>
  <c r="I267" i="14" s="1"/>
  <c r="V267" i="14" s="1"/>
  <c r="D252" i="17"/>
  <c r="H252" i="17" s="1"/>
  <c r="I265" i="14" s="1"/>
  <c r="V265" i="14" s="1"/>
  <c r="B252" i="17"/>
  <c r="F252" i="17" s="1"/>
  <c r="G265" i="14" s="1"/>
  <c r="C252" i="17"/>
  <c r="G252" i="17" s="1"/>
  <c r="H265" i="14" s="1"/>
  <c r="U265" i="14" s="1"/>
  <c r="E252" i="17"/>
  <c r="I252" i="17" s="1"/>
  <c r="J265" i="14" s="1"/>
  <c r="B250" i="17"/>
  <c r="F250" i="17" s="1"/>
  <c r="G263" i="14" s="1"/>
  <c r="C250" i="17"/>
  <c r="G250" i="17" s="1"/>
  <c r="H263" i="14" s="1"/>
  <c r="U263" i="14" s="1"/>
  <c r="E250" i="17"/>
  <c r="I250" i="17" s="1"/>
  <c r="J263" i="14" s="1"/>
  <c r="D250" i="17"/>
  <c r="H250" i="17" s="1"/>
  <c r="I263" i="14" s="1"/>
  <c r="V263" i="14" s="1"/>
  <c r="D248" i="17"/>
  <c r="H248" i="17" s="1"/>
  <c r="I261" i="14" s="1"/>
  <c r="V261" i="14" s="1"/>
  <c r="B248" i="17"/>
  <c r="F248" i="17" s="1"/>
  <c r="G261" i="14" s="1"/>
  <c r="C248" i="17"/>
  <c r="G248" i="17" s="1"/>
  <c r="H261" i="14" s="1"/>
  <c r="U261" i="14" s="1"/>
  <c r="E248" i="17"/>
  <c r="I248" i="17" s="1"/>
  <c r="J261" i="14" s="1"/>
  <c r="B246" i="17"/>
  <c r="F246" i="17" s="1"/>
  <c r="G259" i="14" s="1"/>
  <c r="C246" i="17"/>
  <c r="G246" i="17" s="1"/>
  <c r="H259" i="14" s="1"/>
  <c r="U259" i="14" s="1"/>
  <c r="E246" i="17"/>
  <c r="I246" i="17" s="1"/>
  <c r="J259" i="14" s="1"/>
  <c r="D246" i="17"/>
  <c r="H246" i="17" s="1"/>
  <c r="I259" i="14" s="1"/>
  <c r="V259" i="14" s="1"/>
  <c r="D244" i="17"/>
  <c r="H244" i="17" s="1"/>
  <c r="I257" i="14" s="1"/>
  <c r="V257" i="14" s="1"/>
  <c r="B244" i="17"/>
  <c r="F244" i="17" s="1"/>
  <c r="G257" i="14" s="1"/>
  <c r="C244" i="17"/>
  <c r="G244" i="17" s="1"/>
  <c r="H257" i="14" s="1"/>
  <c r="U257" i="14" s="1"/>
  <c r="E244" i="17"/>
  <c r="I244" i="17" s="1"/>
  <c r="J257" i="14" s="1"/>
  <c r="B242" i="17"/>
  <c r="F242" i="17" s="1"/>
  <c r="G255" i="14" s="1"/>
  <c r="C242" i="17"/>
  <c r="G242" i="17" s="1"/>
  <c r="H255" i="14" s="1"/>
  <c r="U255" i="14" s="1"/>
  <c r="E242" i="17"/>
  <c r="I242" i="17" s="1"/>
  <c r="J255" i="14" s="1"/>
  <c r="D242" i="17"/>
  <c r="H242" i="17" s="1"/>
  <c r="I255" i="14" s="1"/>
  <c r="V255" i="14" s="1"/>
  <c r="D240" i="17"/>
  <c r="H240" i="17" s="1"/>
  <c r="I253" i="14" s="1"/>
  <c r="V253" i="14" s="1"/>
  <c r="B240" i="17"/>
  <c r="F240" i="17" s="1"/>
  <c r="G253" i="14" s="1"/>
  <c r="C240" i="17"/>
  <c r="G240" i="17" s="1"/>
  <c r="H253" i="14" s="1"/>
  <c r="U253" i="14" s="1"/>
  <c r="E240" i="17"/>
  <c r="I240" i="17" s="1"/>
  <c r="J253" i="14" s="1"/>
  <c r="C238" i="17"/>
  <c r="G238" i="17" s="1"/>
  <c r="H251" i="14" s="1"/>
  <c r="U251" i="14" s="1"/>
  <c r="B238" i="17"/>
  <c r="F238" i="17" s="1"/>
  <c r="G251" i="14" s="1"/>
  <c r="D238" i="17"/>
  <c r="H238" i="17" s="1"/>
  <c r="I251" i="14" s="1"/>
  <c r="V251" i="14" s="1"/>
  <c r="E238" i="17"/>
  <c r="I238" i="17" s="1"/>
  <c r="J251" i="14" s="1"/>
  <c r="C226" i="17"/>
  <c r="G226" i="17" s="1"/>
  <c r="H239" i="14" s="1"/>
  <c r="U239" i="14" s="1"/>
  <c r="B226" i="17"/>
  <c r="F226" i="17" s="1"/>
  <c r="G239" i="14" s="1"/>
  <c r="E226" i="17"/>
  <c r="I226" i="17" s="1"/>
  <c r="J239" i="14" s="1"/>
  <c r="D226" i="17"/>
  <c r="H226" i="17" s="1"/>
  <c r="I239" i="14" s="1"/>
  <c r="V239" i="14" s="1"/>
  <c r="D224" i="17"/>
  <c r="H224" i="17" s="1"/>
  <c r="I237" i="14" s="1"/>
  <c r="V237" i="14" s="1"/>
  <c r="E224" i="17"/>
  <c r="I224" i="17" s="1"/>
  <c r="J237" i="14" s="1"/>
  <c r="C224" i="17"/>
  <c r="G224" i="17" s="1"/>
  <c r="H237" i="14" s="1"/>
  <c r="U237" i="14" s="1"/>
  <c r="B224" i="17"/>
  <c r="F224" i="17" s="1"/>
  <c r="G237" i="14" s="1"/>
  <c r="C222" i="17"/>
  <c r="G222" i="17" s="1"/>
  <c r="H235" i="14" s="1"/>
  <c r="U235" i="14" s="1"/>
  <c r="B222" i="17"/>
  <c r="F222" i="17" s="1"/>
  <c r="G235" i="14" s="1"/>
  <c r="D222" i="17"/>
  <c r="H222" i="17" s="1"/>
  <c r="I235" i="14" s="1"/>
  <c r="V235" i="14" s="1"/>
  <c r="E222" i="17"/>
  <c r="I222" i="17" s="1"/>
  <c r="J235" i="14" s="1"/>
  <c r="C210" i="17"/>
  <c r="G210" i="17" s="1"/>
  <c r="H223" i="14" s="1"/>
  <c r="U223" i="14" s="1"/>
  <c r="B210" i="17"/>
  <c r="F210" i="17" s="1"/>
  <c r="G223" i="14" s="1"/>
  <c r="E210" i="17"/>
  <c r="I210" i="17" s="1"/>
  <c r="J223" i="14" s="1"/>
  <c r="D210" i="17"/>
  <c r="H210" i="17" s="1"/>
  <c r="I223" i="14" s="1"/>
  <c r="V223" i="14" s="1"/>
  <c r="D208" i="17"/>
  <c r="H208" i="17" s="1"/>
  <c r="I221" i="14" s="1"/>
  <c r="V221" i="14" s="1"/>
  <c r="E208" i="17"/>
  <c r="I208" i="17" s="1"/>
  <c r="J221" i="14" s="1"/>
  <c r="C208" i="17"/>
  <c r="G208" i="17" s="1"/>
  <c r="H221" i="14" s="1"/>
  <c r="U221" i="14" s="1"/>
  <c r="B208" i="17"/>
  <c r="F208" i="17" s="1"/>
  <c r="G221" i="14" s="1"/>
  <c r="C206" i="17"/>
  <c r="G206" i="17" s="1"/>
  <c r="H219" i="14" s="1"/>
  <c r="U219" i="14" s="1"/>
  <c r="B206" i="17"/>
  <c r="F206" i="17" s="1"/>
  <c r="G219" i="14" s="1"/>
  <c r="D206" i="17"/>
  <c r="H206" i="17" s="1"/>
  <c r="I219" i="14" s="1"/>
  <c r="V219" i="14" s="1"/>
  <c r="E206" i="17"/>
  <c r="I206" i="17" s="1"/>
  <c r="J219" i="14" s="1"/>
  <c r="C194" i="17"/>
  <c r="G194" i="17" s="1"/>
  <c r="H207" i="14" s="1"/>
  <c r="U207" i="14" s="1"/>
  <c r="B194" i="17"/>
  <c r="F194" i="17" s="1"/>
  <c r="G207" i="14" s="1"/>
  <c r="E194" i="17"/>
  <c r="I194" i="17" s="1"/>
  <c r="J207" i="14" s="1"/>
  <c r="D194" i="17"/>
  <c r="H194" i="17" s="1"/>
  <c r="I207" i="14" s="1"/>
  <c r="V207" i="14" s="1"/>
  <c r="D192" i="17"/>
  <c r="H192" i="17" s="1"/>
  <c r="I205" i="14" s="1"/>
  <c r="V205" i="14" s="1"/>
  <c r="E192" i="17"/>
  <c r="I192" i="17" s="1"/>
  <c r="J205" i="14" s="1"/>
  <c r="C192" i="17"/>
  <c r="G192" i="17" s="1"/>
  <c r="H205" i="14" s="1"/>
  <c r="U205" i="14" s="1"/>
  <c r="B192" i="17"/>
  <c r="F192" i="17" s="1"/>
  <c r="G205" i="14" s="1"/>
  <c r="C190" i="17"/>
  <c r="G190" i="17" s="1"/>
  <c r="H203" i="14" s="1"/>
  <c r="U203" i="14" s="1"/>
  <c r="B190" i="17"/>
  <c r="F190" i="17" s="1"/>
  <c r="G203" i="14" s="1"/>
  <c r="D190" i="17"/>
  <c r="H190" i="17" s="1"/>
  <c r="I203" i="14" s="1"/>
  <c r="V203" i="14" s="1"/>
  <c r="E190" i="17"/>
  <c r="I190" i="17" s="1"/>
  <c r="J203" i="14" s="1"/>
  <c r="C178" i="17"/>
  <c r="G178" i="17" s="1"/>
  <c r="H191" i="14" s="1"/>
  <c r="U191" i="14" s="1"/>
  <c r="B178" i="17"/>
  <c r="F178" i="17" s="1"/>
  <c r="G191" i="14" s="1"/>
  <c r="E178" i="17"/>
  <c r="I178" i="17" s="1"/>
  <c r="J191" i="14" s="1"/>
  <c r="D178" i="17"/>
  <c r="H178" i="17" s="1"/>
  <c r="I191" i="14" s="1"/>
  <c r="V191" i="14" s="1"/>
  <c r="D176" i="17"/>
  <c r="H176" i="17" s="1"/>
  <c r="I189" i="14" s="1"/>
  <c r="V189" i="14" s="1"/>
  <c r="E176" i="17"/>
  <c r="I176" i="17" s="1"/>
  <c r="J189" i="14" s="1"/>
  <c r="C176" i="17"/>
  <c r="G176" i="17" s="1"/>
  <c r="H189" i="14" s="1"/>
  <c r="U189" i="14" s="1"/>
  <c r="B176" i="17"/>
  <c r="F176" i="17" s="1"/>
  <c r="G189" i="14" s="1"/>
  <c r="C174" i="17"/>
  <c r="G174" i="17" s="1"/>
  <c r="H187" i="14" s="1"/>
  <c r="U187" i="14" s="1"/>
  <c r="B174" i="17"/>
  <c r="F174" i="17" s="1"/>
  <c r="G187" i="14" s="1"/>
  <c r="D174" i="17"/>
  <c r="H174" i="17" s="1"/>
  <c r="I187" i="14" s="1"/>
  <c r="V187" i="14" s="1"/>
  <c r="E174" i="17"/>
  <c r="I174" i="17" s="1"/>
  <c r="J187" i="14" s="1"/>
  <c r="C162" i="17"/>
  <c r="G162" i="17" s="1"/>
  <c r="H175" i="14" s="1"/>
  <c r="U175" i="14" s="1"/>
  <c r="B162" i="17"/>
  <c r="F162" i="17" s="1"/>
  <c r="G175" i="14" s="1"/>
  <c r="E162" i="17"/>
  <c r="I162" i="17" s="1"/>
  <c r="J175" i="14" s="1"/>
  <c r="D162" i="17"/>
  <c r="H162" i="17" s="1"/>
  <c r="I175" i="14" s="1"/>
  <c r="V175" i="14" s="1"/>
  <c r="D160" i="17"/>
  <c r="H160" i="17" s="1"/>
  <c r="I173" i="14" s="1"/>
  <c r="V173" i="14" s="1"/>
  <c r="E160" i="17"/>
  <c r="I160" i="17" s="1"/>
  <c r="J173" i="14" s="1"/>
  <c r="C160" i="17"/>
  <c r="G160" i="17" s="1"/>
  <c r="H173" i="14" s="1"/>
  <c r="U173" i="14" s="1"/>
  <c r="B160" i="17"/>
  <c r="F160" i="17" s="1"/>
  <c r="G173" i="14" s="1"/>
  <c r="C158" i="17"/>
  <c r="G158" i="17" s="1"/>
  <c r="H171" i="14" s="1"/>
  <c r="U171" i="14" s="1"/>
  <c r="B158" i="17"/>
  <c r="F158" i="17" s="1"/>
  <c r="G171" i="14" s="1"/>
  <c r="D158" i="17"/>
  <c r="H158" i="17" s="1"/>
  <c r="I171" i="14" s="1"/>
  <c r="V171" i="14" s="1"/>
  <c r="E158" i="17"/>
  <c r="I158" i="17" s="1"/>
  <c r="J171" i="14" s="1"/>
  <c r="C146" i="17"/>
  <c r="G146" i="17" s="1"/>
  <c r="H159" i="14" s="1"/>
  <c r="U159" i="14" s="1"/>
  <c r="B146" i="17"/>
  <c r="F146" i="17" s="1"/>
  <c r="G159" i="14" s="1"/>
  <c r="E146" i="17"/>
  <c r="I146" i="17" s="1"/>
  <c r="J159" i="14" s="1"/>
  <c r="D146" i="17"/>
  <c r="H146" i="17" s="1"/>
  <c r="I159" i="14" s="1"/>
  <c r="V159" i="14" s="1"/>
  <c r="D144" i="17"/>
  <c r="H144" i="17" s="1"/>
  <c r="I157" i="14" s="1"/>
  <c r="V157" i="14" s="1"/>
  <c r="E144" i="17"/>
  <c r="I144" i="17" s="1"/>
  <c r="J157" i="14" s="1"/>
  <c r="C144" i="17"/>
  <c r="G144" i="17" s="1"/>
  <c r="H157" i="14" s="1"/>
  <c r="U157" i="14" s="1"/>
  <c r="B144" i="17"/>
  <c r="F144" i="17" s="1"/>
  <c r="G157" i="14" s="1"/>
  <c r="C142" i="17"/>
  <c r="G142" i="17" s="1"/>
  <c r="H155" i="14" s="1"/>
  <c r="U155" i="14" s="1"/>
  <c r="B142" i="17"/>
  <c r="F142" i="17" s="1"/>
  <c r="G155" i="14" s="1"/>
  <c r="D142" i="17"/>
  <c r="H142" i="17" s="1"/>
  <c r="I155" i="14" s="1"/>
  <c r="V155" i="14" s="1"/>
  <c r="E142" i="17"/>
  <c r="I142" i="17" s="1"/>
  <c r="J155" i="14" s="1"/>
  <c r="C130" i="17"/>
  <c r="G130" i="17" s="1"/>
  <c r="H143" i="14" s="1"/>
  <c r="U143" i="14" s="1"/>
  <c r="B130" i="17"/>
  <c r="F130" i="17" s="1"/>
  <c r="G143" i="14" s="1"/>
  <c r="E130" i="17"/>
  <c r="I130" i="17" s="1"/>
  <c r="J143" i="14" s="1"/>
  <c r="D130" i="17"/>
  <c r="H130" i="17" s="1"/>
  <c r="I143" i="14" s="1"/>
  <c r="V143" i="14" s="1"/>
  <c r="D128" i="17"/>
  <c r="H128" i="17" s="1"/>
  <c r="I141" i="14" s="1"/>
  <c r="V141" i="14" s="1"/>
  <c r="E128" i="17"/>
  <c r="I128" i="17" s="1"/>
  <c r="J141" i="14" s="1"/>
  <c r="C128" i="17"/>
  <c r="G128" i="17" s="1"/>
  <c r="H141" i="14" s="1"/>
  <c r="U141" i="14" s="1"/>
  <c r="B128" i="17"/>
  <c r="F128" i="17" s="1"/>
  <c r="G141" i="14" s="1"/>
  <c r="C126" i="17"/>
  <c r="G126" i="17" s="1"/>
  <c r="H139" i="14" s="1"/>
  <c r="U139" i="14" s="1"/>
  <c r="B126" i="17"/>
  <c r="F126" i="17" s="1"/>
  <c r="G139" i="14" s="1"/>
  <c r="D126" i="17"/>
  <c r="H126" i="17" s="1"/>
  <c r="I139" i="14" s="1"/>
  <c r="V139" i="14" s="1"/>
  <c r="E126" i="17"/>
  <c r="I126" i="17" s="1"/>
  <c r="J139" i="14" s="1"/>
  <c r="C114" i="17"/>
  <c r="G114" i="17" s="1"/>
  <c r="H127" i="14" s="1"/>
  <c r="U127" i="14" s="1"/>
  <c r="B114" i="17"/>
  <c r="F114" i="17" s="1"/>
  <c r="G127" i="14" s="1"/>
  <c r="E114" i="17"/>
  <c r="I114" i="17" s="1"/>
  <c r="J127" i="14" s="1"/>
  <c r="D114" i="17"/>
  <c r="H114" i="17" s="1"/>
  <c r="I127" i="14" s="1"/>
  <c r="V127" i="14" s="1"/>
  <c r="D112" i="17"/>
  <c r="H112" i="17" s="1"/>
  <c r="I125" i="14" s="1"/>
  <c r="V125" i="14" s="1"/>
  <c r="E112" i="17"/>
  <c r="I112" i="17" s="1"/>
  <c r="J125" i="14" s="1"/>
  <c r="C112" i="17"/>
  <c r="G112" i="17" s="1"/>
  <c r="H125" i="14" s="1"/>
  <c r="U125" i="14" s="1"/>
  <c r="B112" i="17"/>
  <c r="F112" i="17" s="1"/>
  <c r="G125" i="14" s="1"/>
  <c r="C110" i="17"/>
  <c r="G110" i="17" s="1"/>
  <c r="H123" i="14" s="1"/>
  <c r="U123" i="14" s="1"/>
  <c r="D110" i="17"/>
  <c r="H110" i="17" s="1"/>
  <c r="I123" i="14" s="1"/>
  <c r="V123" i="14" s="1"/>
  <c r="B110" i="17"/>
  <c r="F110" i="17" s="1"/>
  <c r="G123" i="14" s="1"/>
  <c r="E110" i="17"/>
  <c r="I110" i="17" s="1"/>
  <c r="J123" i="14" s="1"/>
  <c r="E108" i="17"/>
  <c r="I108" i="17" s="1"/>
  <c r="J121" i="14" s="1"/>
  <c r="B108" i="17"/>
  <c r="F108" i="17" s="1"/>
  <c r="G121" i="14" s="1"/>
  <c r="C108" i="17"/>
  <c r="G108" i="17" s="1"/>
  <c r="H121" i="14" s="1"/>
  <c r="U121" i="14" s="1"/>
  <c r="D108" i="17"/>
  <c r="H108" i="17" s="1"/>
  <c r="I121" i="14" s="1"/>
  <c r="V121" i="14" s="1"/>
  <c r="C88" i="17"/>
  <c r="G88" i="17" s="1"/>
  <c r="H101" i="14" s="1"/>
  <c r="U101" i="14" s="1"/>
  <c r="D88" i="17"/>
  <c r="H88" i="17" s="1"/>
  <c r="I101" i="14" s="1"/>
  <c r="V101" i="14" s="1"/>
  <c r="E88" i="17"/>
  <c r="I88" i="17" s="1"/>
  <c r="J101" i="14" s="1"/>
  <c r="B88" i="17"/>
  <c r="F88" i="17" s="1"/>
  <c r="G101" i="14" s="1"/>
  <c r="C86" i="17"/>
  <c r="G86" i="17" s="1"/>
  <c r="H99" i="14" s="1"/>
  <c r="U99" i="14" s="1"/>
  <c r="D86" i="17"/>
  <c r="H86" i="17" s="1"/>
  <c r="I99" i="14" s="1"/>
  <c r="V99" i="14" s="1"/>
  <c r="E86" i="17"/>
  <c r="I86" i="17" s="1"/>
  <c r="J99" i="14" s="1"/>
  <c r="B86" i="17"/>
  <c r="F86" i="17" s="1"/>
  <c r="G99" i="14" s="1"/>
  <c r="E84" i="17"/>
  <c r="I84" i="17" s="1"/>
  <c r="J97" i="14" s="1"/>
  <c r="B84" i="17"/>
  <c r="F84" i="17" s="1"/>
  <c r="G97" i="14" s="1"/>
  <c r="C84" i="17"/>
  <c r="G84" i="17" s="1"/>
  <c r="H97" i="14" s="1"/>
  <c r="U97" i="14" s="1"/>
  <c r="D84" i="17"/>
  <c r="H84" i="17" s="1"/>
  <c r="I97" i="14" s="1"/>
  <c r="V97" i="14" s="1"/>
  <c r="B82" i="17"/>
  <c r="F82" i="17" s="1"/>
  <c r="G95" i="14" s="1"/>
  <c r="E82" i="17"/>
  <c r="I82" i="17" s="1"/>
  <c r="J95" i="14" s="1"/>
  <c r="C82" i="17"/>
  <c r="G82" i="17" s="1"/>
  <c r="H95" i="14" s="1"/>
  <c r="U95" i="14" s="1"/>
  <c r="D82" i="17"/>
  <c r="H82" i="17" s="1"/>
  <c r="I95" i="14" s="1"/>
  <c r="V95" i="14" s="1"/>
  <c r="C80" i="17"/>
  <c r="G80" i="17" s="1"/>
  <c r="H93" i="14" s="1"/>
  <c r="U93" i="14" s="1"/>
  <c r="D80" i="17"/>
  <c r="H80" i="17" s="1"/>
  <c r="I93" i="14" s="1"/>
  <c r="V93" i="14" s="1"/>
  <c r="E80" i="17"/>
  <c r="I80" i="17" s="1"/>
  <c r="J93" i="14" s="1"/>
  <c r="B80" i="17"/>
  <c r="F80" i="17" s="1"/>
  <c r="G93" i="14" s="1"/>
  <c r="C78" i="17"/>
  <c r="G78" i="17" s="1"/>
  <c r="H91" i="14" s="1"/>
  <c r="U91" i="14" s="1"/>
  <c r="D78" i="17"/>
  <c r="H78" i="17" s="1"/>
  <c r="I91" i="14" s="1"/>
  <c r="V91" i="14" s="1"/>
  <c r="B78" i="17"/>
  <c r="F78" i="17" s="1"/>
  <c r="G91" i="14" s="1"/>
  <c r="E78" i="17"/>
  <c r="I78" i="17" s="1"/>
  <c r="J91" i="14" s="1"/>
  <c r="E76" i="17"/>
  <c r="I76" i="17" s="1"/>
  <c r="J89" i="14" s="1"/>
  <c r="B76" i="17"/>
  <c r="F76" i="17" s="1"/>
  <c r="G89" i="14" s="1"/>
  <c r="C76" i="17"/>
  <c r="G76" i="17" s="1"/>
  <c r="H89" i="14" s="1"/>
  <c r="U89" i="14" s="1"/>
  <c r="D76" i="17"/>
  <c r="H76" i="17" s="1"/>
  <c r="I89" i="14" s="1"/>
  <c r="V89" i="14" s="1"/>
  <c r="C72" i="17"/>
  <c r="G72" i="17" s="1"/>
  <c r="H85" i="14" s="1"/>
  <c r="U85" i="14" s="1"/>
  <c r="D72" i="17"/>
  <c r="H72" i="17" s="1"/>
  <c r="I85" i="14" s="1"/>
  <c r="V85" i="14" s="1"/>
  <c r="E72" i="17"/>
  <c r="I72" i="17" s="1"/>
  <c r="J85" i="14" s="1"/>
  <c r="B72" i="17"/>
  <c r="F72" i="17" s="1"/>
  <c r="G85" i="14" s="1"/>
  <c r="C70" i="17"/>
  <c r="G70" i="17" s="1"/>
  <c r="H83" i="14" s="1"/>
  <c r="U83" i="14" s="1"/>
  <c r="D70" i="17"/>
  <c r="H70" i="17" s="1"/>
  <c r="I83" i="14" s="1"/>
  <c r="V83" i="14" s="1"/>
  <c r="E70" i="17"/>
  <c r="I70" i="17" s="1"/>
  <c r="J83" i="14" s="1"/>
  <c r="B70" i="17"/>
  <c r="F70" i="17" s="1"/>
  <c r="G83" i="14" s="1"/>
  <c r="E68" i="17"/>
  <c r="I68" i="17" s="1"/>
  <c r="J81" i="14" s="1"/>
  <c r="B68" i="17"/>
  <c r="F68" i="17" s="1"/>
  <c r="G81" i="14" s="1"/>
  <c r="C68" i="17"/>
  <c r="G68" i="17" s="1"/>
  <c r="H81" i="14" s="1"/>
  <c r="U81" i="14" s="1"/>
  <c r="D68" i="17"/>
  <c r="H68" i="17" s="1"/>
  <c r="I81" i="14" s="1"/>
  <c r="V81" i="14" s="1"/>
  <c r="B66" i="17"/>
  <c r="F66" i="17" s="1"/>
  <c r="G79" i="14" s="1"/>
  <c r="E66" i="17"/>
  <c r="I66" i="17" s="1"/>
  <c r="J79" i="14" s="1"/>
  <c r="C66" i="17"/>
  <c r="G66" i="17" s="1"/>
  <c r="H79" i="14" s="1"/>
  <c r="U79" i="14" s="1"/>
  <c r="D66" i="17"/>
  <c r="H66" i="17" s="1"/>
  <c r="I79" i="14" s="1"/>
  <c r="V79" i="14" s="1"/>
  <c r="C64" i="17"/>
  <c r="G64" i="17" s="1"/>
  <c r="H77" i="14" s="1"/>
  <c r="U77" i="14" s="1"/>
  <c r="D64" i="17"/>
  <c r="H64" i="17" s="1"/>
  <c r="I77" i="14" s="1"/>
  <c r="V77" i="14" s="1"/>
  <c r="E64" i="17"/>
  <c r="I64" i="17" s="1"/>
  <c r="J77" i="14" s="1"/>
  <c r="B64" i="17"/>
  <c r="F64" i="17" s="1"/>
  <c r="G77" i="14" s="1"/>
  <c r="C62" i="17"/>
  <c r="G62" i="17" s="1"/>
  <c r="H75" i="14" s="1"/>
  <c r="U75" i="14" s="1"/>
  <c r="D62" i="17"/>
  <c r="H62" i="17" s="1"/>
  <c r="I75" i="14" s="1"/>
  <c r="V75" i="14" s="1"/>
  <c r="B62" i="17"/>
  <c r="F62" i="17" s="1"/>
  <c r="G75" i="14" s="1"/>
  <c r="E62" i="17"/>
  <c r="I62" i="17" s="1"/>
  <c r="J75" i="14" s="1"/>
  <c r="E60" i="17"/>
  <c r="I60" i="17" s="1"/>
  <c r="J73" i="14" s="1"/>
  <c r="B60" i="17"/>
  <c r="F60" i="17" s="1"/>
  <c r="G73" i="14" s="1"/>
  <c r="C60" i="17"/>
  <c r="G60" i="17" s="1"/>
  <c r="H73" i="14" s="1"/>
  <c r="U73" i="14" s="1"/>
  <c r="D60" i="17"/>
  <c r="H60" i="17" s="1"/>
  <c r="I73" i="14" s="1"/>
  <c r="V73" i="14" s="1"/>
  <c r="C56" i="17"/>
  <c r="G56" i="17" s="1"/>
  <c r="H69" i="14" s="1"/>
  <c r="U69" i="14" s="1"/>
  <c r="D56" i="17"/>
  <c r="H56" i="17" s="1"/>
  <c r="I69" i="14" s="1"/>
  <c r="V69" i="14" s="1"/>
  <c r="E56" i="17"/>
  <c r="I56" i="17" s="1"/>
  <c r="J69" i="14" s="1"/>
  <c r="B56" i="17"/>
  <c r="F56" i="17" s="1"/>
  <c r="G69" i="14" s="1"/>
  <c r="C54" i="17"/>
  <c r="G54" i="17" s="1"/>
  <c r="H67" i="14" s="1"/>
  <c r="U67" i="14" s="1"/>
  <c r="D54" i="17"/>
  <c r="H54" i="17" s="1"/>
  <c r="I67" i="14" s="1"/>
  <c r="V67" i="14" s="1"/>
  <c r="E54" i="17"/>
  <c r="I54" i="17" s="1"/>
  <c r="J67" i="14" s="1"/>
  <c r="B54" i="17"/>
  <c r="F54" i="17" s="1"/>
  <c r="G67" i="14" s="1"/>
  <c r="E52" i="17"/>
  <c r="I52" i="17" s="1"/>
  <c r="J65" i="14" s="1"/>
  <c r="B52" i="17"/>
  <c r="F52" i="17" s="1"/>
  <c r="G65" i="14" s="1"/>
  <c r="C52" i="17"/>
  <c r="G52" i="17" s="1"/>
  <c r="H65" i="14" s="1"/>
  <c r="U65" i="14" s="1"/>
  <c r="D52" i="17"/>
  <c r="H52" i="17" s="1"/>
  <c r="I65" i="14" s="1"/>
  <c r="V65" i="14" s="1"/>
  <c r="B50" i="17"/>
  <c r="F50" i="17" s="1"/>
  <c r="G63" i="14" s="1"/>
  <c r="E50" i="17"/>
  <c r="I50" i="17" s="1"/>
  <c r="J63" i="14" s="1"/>
  <c r="C50" i="17"/>
  <c r="G50" i="17" s="1"/>
  <c r="H63" i="14" s="1"/>
  <c r="U63" i="14" s="1"/>
  <c r="D50" i="17"/>
  <c r="H50" i="17" s="1"/>
  <c r="I63" i="14" s="1"/>
  <c r="V63" i="14" s="1"/>
  <c r="C48" i="17"/>
  <c r="G48" i="17" s="1"/>
  <c r="H61" i="14" s="1"/>
  <c r="U61" i="14" s="1"/>
  <c r="D48" i="17"/>
  <c r="H48" i="17" s="1"/>
  <c r="I61" i="14" s="1"/>
  <c r="V61" i="14" s="1"/>
  <c r="E48" i="17"/>
  <c r="I48" i="17" s="1"/>
  <c r="J61" i="14" s="1"/>
  <c r="B48" i="17"/>
  <c r="F48" i="17" s="1"/>
  <c r="G61" i="14" s="1"/>
  <c r="B46" i="17"/>
  <c r="F46" i="17" s="1"/>
  <c r="G59" i="14" s="1"/>
  <c r="C46" i="17"/>
  <c r="G46" i="17" s="1"/>
  <c r="H59" i="14" s="1"/>
  <c r="U59" i="14" s="1"/>
  <c r="D46" i="17"/>
  <c r="H46" i="17" s="1"/>
  <c r="I59" i="14" s="1"/>
  <c r="V59" i="14" s="1"/>
  <c r="E46" i="17"/>
  <c r="I46" i="17" s="1"/>
  <c r="J59" i="14" s="1"/>
  <c r="B44" i="17"/>
  <c r="F44" i="17" s="1"/>
  <c r="G57" i="14" s="1"/>
  <c r="C44" i="17"/>
  <c r="G44" i="17" s="1"/>
  <c r="H57" i="14" s="1"/>
  <c r="U57" i="14" s="1"/>
  <c r="E44" i="17"/>
  <c r="I44" i="17" s="1"/>
  <c r="J57" i="14" s="1"/>
  <c r="D44" i="17"/>
  <c r="H44" i="17" s="1"/>
  <c r="I57" i="14" s="1"/>
  <c r="V57" i="14" s="1"/>
  <c r="D42" i="17"/>
  <c r="H42" i="17" s="1"/>
  <c r="I55" i="14" s="1"/>
  <c r="V55" i="14" s="1"/>
  <c r="E42" i="17"/>
  <c r="I42" i="17" s="1"/>
  <c r="J55" i="14" s="1"/>
  <c r="B42" i="17"/>
  <c r="F42" i="17" s="1"/>
  <c r="G55" i="14" s="1"/>
  <c r="C42" i="17"/>
  <c r="G42" i="17" s="1"/>
  <c r="H55" i="14" s="1"/>
  <c r="U55" i="14" s="1"/>
  <c r="D40" i="17"/>
  <c r="H40" i="17" s="1"/>
  <c r="I53" i="14" s="1"/>
  <c r="V53" i="14" s="1"/>
  <c r="E40" i="17"/>
  <c r="I40" i="17" s="1"/>
  <c r="J53" i="14" s="1"/>
  <c r="B40" i="17"/>
  <c r="F40" i="17" s="1"/>
  <c r="G53" i="14" s="1"/>
  <c r="C40" i="17"/>
  <c r="G40" i="17" s="1"/>
  <c r="H53" i="14" s="1"/>
  <c r="U53" i="14" s="1"/>
  <c r="D38" i="17"/>
  <c r="H38" i="17" s="1"/>
  <c r="I51" i="14" s="1"/>
  <c r="V51" i="14" s="1"/>
  <c r="E38" i="17"/>
  <c r="I38" i="17" s="1"/>
  <c r="J51" i="14" s="1"/>
  <c r="B38" i="17"/>
  <c r="F38" i="17" s="1"/>
  <c r="G51" i="14" s="1"/>
  <c r="C38" i="17"/>
  <c r="G38" i="17" s="1"/>
  <c r="H51" i="14" s="1"/>
  <c r="U51" i="14" s="1"/>
  <c r="B34" i="17"/>
  <c r="F34" i="17" s="1"/>
  <c r="G47" i="14" s="1"/>
  <c r="C34" i="17"/>
  <c r="G34" i="17" s="1"/>
  <c r="H47" i="14" s="1"/>
  <c r="U47" i="14" s="1"/>
  <c r="D34" i="17"/>
  <c r="H34" i="17" s="1"/>
  <c r="I47" i="14" s="1"/>
  <c r="V47" i="14" s="1"/>
  <c r="E34" i="17"/>
  <c r="I34" i="17" s="1"/>
  <c r="J47" i="14" s="1"/>
  <c r="B32" i="17"/>
  <c r="F32" i="17" s="1"/>
  <c r="G45" i="14" s="1"/>
  <c r="C32" i="17"/>
  <c r="G32" i="17" s="1"/>
  <c r="H45" i="14" s="1"/>
  <c r="U45" i="14" s="1"/>
  <c r="D32" i="17"/>
  <c r="H32" i="17" s="1"/>
  <c r="I45" i="14" s="1"/>
  <c r="V45" i="14" s="1"/>
  <c r="E32" i="17"/>
  <c r="I32" i="17" s="1"/>
  <c r="J45" i="14" s="1"/>
  <c r="B30" i="17"/>
  <c r="F30" i="17" s="1"/>
  <c r="G43" i="14" s="1"/>
  <c r="C30" i="17"/>
  <c r="G30" i="17" s="1"/>
  <c r="H43" i="14" s="1"/>
  <c r="U43" i="14" s="1"/>
  <c r="D30" i="17"/>
  <c r="H30" i="17" s="1"/>
  <c r="I43" i="14" s="1"/>
  <c r="V43" i="14" s="1"/>
  <c r="E30" i="17"/>
  <c r="I30" i="17" s="1"/>
  <c r="J43" i="14" s="1"/>
  <c r="B28" i="17"/>
  <c r="F28" i="17" s="1"/>
  <c r="G41" i="14" s="1"/>
  <c r="C28" i="17"/>
  <c r="G28" i="17" s="1"/>
  <c r="H41" i="14" s="1"/>
  <c r="U41" i="14" s="1"/>
  <c r="D28" i="17"/>
  <c r="H28" i="17" s="1"/>
  <c r="I41" i="14" s="1"/>
  <c r="V41" i="14" s="1"/>
  <c r="E28" i="17"/>
  <c r="I28" i="17" s="1"/>
  <c r="J41" i="14" s="1"/>
  <c r="D26" i="17"/>
  <c r="H26" i="17" s="1"/>
  <c r="I39" i="14" s="1"/>
  <c r="V39" i="14" s="1"/>
  <c r="E26" i="17"/>
  <c r="I26" i="17" s="1"/>
  <c r="J39" i="14" s="1"/>
  <c r="B26" i="17"/>
  <c r="F26" i="17" s="1"/>
  <c r="G39" i="14" s="1"/>
  <c r="C26" i="17"/>
  <c r="G26" i="17" s="1"/>
  <c r="H39" i="14" s="1"/>
  <c r="U39" i="14" s="1"/>
  <c r="D24" i="17"/>
  <c r="H24" i="17" s="1"/>
  <c r="I37" i="14" s="1"/>
  <c r="V37" i="14" s="1"/>
  <c r="E24" i="17"/>
  <c r="I24" i="17" s="1"/>
  <c r="J37" i="14" s="1"/>
  <c r="B24" i="17"/>
  <c r="F24" i="17" s="1"/>
  <c r="G37" i="14" s="1"/>
  <c r="C24" i="17"/>
  <c r="G24" i="17" s="1"/>
  <c r="H37" i="14" s="1"/>
  <c r="U37" i="14" s="1"/>
  <c r="D22" i="17"/>
  <c r="H22" i="17" s="1"/>
  <c r="I35" i="14" s="1"/>
  <c r="V35" i="14" s="1"/>
  <c r="E22" i="17"/>
  <c r="I22" i="17" s="1"/>
  <c r="J35" i="14" s="1"/>
  <c r="B22" i="17"/>
  <c r="F22" i="17" s="1"/>
  <c r="G35" i="14" s="1"/>
  <c r="C22" i="17"/>
  <c r="G22" i="17" s="1"/>
  <c r="H35" i="14" s="1"/>
  <c r="U35" i="14" s="1"/>
  <c r="E20" i="17"/>
  <c r="I20" i="17" s="1"/>
  <c r="J33" i="14" s="1"/>
  <c r="D20" i="17"/>
  <c r="H20" i="17" s="1"/>
  <c r="I33" i="14" s="1"/>
  <c r="V33" i="14" s="1"/>
  <c r="B20" i="17"/>
  <c r="F20" i="17" s="1"/>
  <c r="G33" i="14" s="1"/>
  <c r="C20" i="17"/>
  <c r="G20" i="17" s="1"/>
  <c r="H33" i="14" s="1"/>
  <c r="U33" i="14" s="1"/>
  <c r="B18" i="17"/>
  <c r="F18" i="17" s="1"/>
  <c r="G31" i="14" s="1"/>
  <c r="C18" i="17"/>
  <c r="G18" i="17" s="1"/>
  <c r="H31" i="14" s="1"/>
  <c r="U31" i="14" s="1"/>
  <c r="D18" i="17"/>
  <c r="H18" i="17" s="1"/>
  <c r="I31" i="14" s="1"/>
  <c r="V31" i="14" s="1"/>
  <c r="E18" i="17"/>
  <c r="I18" i="17" s="1"/>
  <c r="J31" i="14" s="1"/>
  <c r="B16" i="17"/>
  <c r="F16" i="17" s="1"/>
  <c r="G29" i="14" s="1"/>
  <c r="C16" i="17"/>
  <c r="G16" i="17" s="1"/>
  <c r="H29" i="14" s="1"/>
  <c r="U29" i="14" s="1"/>
  <c r="D16" i="17"/>
  <c r="H16" i="17" s="1"/>
  <c r="I29" i="14" s="1"/>
  <c r="V29" i="14" s="1"/>
  <c r="E16" i="17"/>
  <c r="I16" i="17" s="1"/>
  <c r="J29" i="14" s="1"/>
  <c r="B14" i="17"/>
  <c r="F14" i="17" s="1"/>
  <c r="G27" i="14" s="1"/>
  <c r="C14" i="17"/>
  <c r="G14" i="17" s="1"/>
  <c r="H27" i="14" s="1"/>
  <c r="U27" i="14" s="1"/>
  <c r="D14" i="17"/>
  <c r="H14" i="17" s="1"/>
  <c r="I27" i="14" s="1"/>
  <c r="V27" i="14" s="1"/>
  <c r="E14" i="17"/>
  <c r="I14" i="17" s="1"/>
  <c r="J27" i="14" s="1"/>
  <c r="B12" i="17"/>
  <c r="F12" i="17" s="1"/>
  <c r="G25" i="14" s="1"/>
  <c r="C12" i="17"/>
  <c r="G12" i="17" s="1"/>
  <c r="H25" i="14" s="1"/>
  <c r="U25" i="14" s="1"/>
  <c r="E12" i="17"/>
  <c r="I12" i="17" s="1"/>
  <c r="J25" i="14" s="1"/>
  <c r="D12" i="17"/>
  <c r="H12" i="17" s="1"/>
  <c r="I25" i="14" s="1"/>
  <c r="V25" i="14" s="1"/>
  <c r="D10" i="17"/>
  <c r="H10" i="17" s="1"/>
  <c r="I23" i="14" s="1"/>
  <c r="V23" i="14" s="1"/>
  <c r="E10" i="17"/>
  <c r="I10" i="17" s="1"/>
  <c r="J23" i="14" s="1"/>
  <c r="B10" i="17"/>
  <c r="F10" i="17" s="1"/>
  <c r="G23" i="14" s="1"/>
  <c r="C10" i="17"/>
  <c r="G10" i="17" s="1"/>
  <c r="H23" i="14" s="1"/>
  <c r="U23" i="14" s="1"/>
  <c r="D8" i="17"/>
  <c r="H8" i="17" s="1"/>
  <c r="I21" i="14" s="1"/>
  <c r="V21" i="14" s="1"/>
  <c r="E8" i="17"/>
  <c r="I8" i="17" s="1"/>
  <c r="J21" i="14" s="1"/>
  <c r="B8" i="17"/>
  <c r="F8" i="17" s="1"/>
  <c r="G21" i="14" s="1"/>
  <c r="C8" i="17"/>
  <c r="G8" i="17" s="1"/>
  <c r="H21" i="14" s="1"/>
  <c r="U21" i="14" s="1"/>
  <c r="D6" i="17"/>
  <c r="H6" i="17" s="1"/>
  <c r="I19" i="14" s="1"/>
  <c r="V19" i="14" s="1"/>
  <c r="E6" i="17"/>
  <c r="I6" i="17" s="1"/>
  <c r="J19" i="14" s="1"/>
  <c r="B6" i="17"/>
  <c r="F6" i="17" s="1"/>
  <c r="G19" i="14" s="1"/>
  <c r="C6" i="17"/>
  <c r="G6" i="17" s="1"/>
  <c r="H19" i="14" s="1"/>
  <c r="U19" i="14" s="1"/>
  <c r="C1056" i="17"/>
  <c r="G1056" i="17" s="1"/>
  <c r="H1069" i="14" s="1"/>
  <c r="U1069" i="14" s="1"/>
  <c r="D1056" i="17"/>
  <c r="H1056" i="17" s="1"/>
  <c r="B1056" i="17"/>
  <c r="F1056" i="17" s="1"/>
  <c r="G1069" i="14" s="1"/>
  <c r="E1056" i="17"/>
  <c r="I1056" i="17" s="1"/>
  <c r="J1069" i="14" s="1"/>
  <c r="C1054" i="17"/>
  <c r="G1054" i="17" s="1"/>
  <c r="H1067" i="14" s="1"/>
  <c r="U1067" i="14" s="1"/>
  <c r="D1054" i="17"/>
  <c r="H1054" i="17" s="1"/>
  <c r="I1067" i="14" s="1"/>
  <c r="V1067" i="14" s="1"/>
  <c r="B1054" i="17"/>
  <c r="F1054" i="17" s="1"/>
  <c r="G1067" i="14" s="1"/>
  <c r="E1054" i="17"/>
  <c r="I1054" i="17" s="1"/>
  <c r="J1067" i="14" s="1"/>
  <c r="C1052" i="17"/>
  <c r="G1052" i="17" s="1"/>
  <c r="H1065" i="14" s="1"/>
  <c r="U1065" i="14" s="1"/>
  <c r="D1052" i="17"/>
  <c r="H1052" i="17" s="1"/>
  <c r="I1065" i="14" s="1"/>
  <c r="V1065" i="14" s="1"/>
  <c r="B1052" i="17"/>
  <c r="F1052" i="17" s="1"/>
  <c r="G1065" i="14" s="1"/>
  <c r="E1052" i="17"/>
  <c r="I1052" i="17" s="1"/>
  <c r="J1065" i="14" s="1"/>
  <c r="C1050" i="17"/>
  <c r="G1050" i="17" s="1"/>
  <c r="H1063" i="14" s="1"/>
  <c r="U1063" i="14" s="1"/>
  <c r="D1050" i="17"/>
  <c r="H1050" i="17" s="1"/>
  <c r="I1063" i="14" s="1"/>
  <c r="V1063" i="14" s="1"/>
  <c r="B1050" i="17"/>
  <c r="F1050" i="17" s="1"/>
  <c r="G1063" i="14" s="1"/>
  <c r="E1050" i="17"/>
  <c r="I1050" i="17" s="1"/>
  <c r="J1063" i="14" s="1"/>
  <c r="C1048" i="17"/>
  <c r="G1048" i="17" s="1"/>
  <c r="H1061" i="14" s="1"/>
  <c r="U1061" i="14" s="1"/>
  <c r="D1048" i="17"/>
  <c r="H1048" i="17" s="1"/>
  <c r="I1061" i="14" s="1"/>
  <c r="V1061" i="14" s="1"/>
  <c r="B1048" i="17"/>
  <c r="F1048" i="17" s="1"/>
  <c r="G1061" i="14" s="1"/>
  <c r="E1048" i="17"/>
  <c r="I1048" i="17" s="1"/>
  <c r="J1061" i="14" s="1"/>
  <c r="C1046" i="17"/>
  <c r="G1046" i="17" s="1"/>
  <c r="H1059" i="14" s="1"/>
  <c r="U1059" i="14" s="1"/>
  <c r="D1046" i="17"/>
  <c r="H1046" i="17" s="1"/>
  <c r="I1059" i="14" s="1"/>
  <c r="V1059" i="14" s="1"/>
  <c r="B1046" i="17"/>
  <c r="F1046" i="17" s="1"/>
  <c r="G1059" i="14" s="1"/>
  <c r="E1046" i="17"/>
  <c r="I1046" i="17" s="1"/>
  <c r="J1059" i="14" s="1"/>
  <c r="C1044" i="17"/>
  <c r="G1044" i="17" s="1"/>
  <c r="H1057" i="14" s="1"/>
  <c r="U1057" i="14" s="1"/>
  <c r="D1044" i="17"/>
  <c r="H1044" i="17" s="1"/>
  <c r="I1057" i="14" s="1"/>
  <c r="V1057" i="14" s="1"/>
  <c r="B1044" i="17"/>
  <c r="F1044" i="17" s="1"/>
  <c r="G1057" i="14" s="1"/>
  <c r="E1044" i="17"/>
  <c r="I1044" i="17" s="1"/>
  <c r="J1057" i="14" s="1"/>
  <c r="C1042" i="17"/>
  <c r="G1042" i="17" s="1"/>
  <c r="H1055" i="14" s="1"/>
  <c r="U1055" i="14" s="1"/>
  <c r="D1042" i="17"/>
  <c r="H1042" i="17" s="1"/>
  <c r="I1055" i="14" s="1"/>
  <c r="V1055" i="14" s="1"/>
  <c r="B1042" i="17"/>
  <c r="F1042" i="17" s="1"/>
  <c r="G1055" i="14" s="1"/>
  <c r="E1042" i="17"/>
  <c r="I1042" i="17" s="1"/>
  <c r="J1055" i="14" s="1"/>
  <c r="C1040" i="17"/>
  <c r="G1040" i="17" s="1"/>
  <c r="H1053" i="14" s="1"/>
  <c r="U1053" i="14" s="1"/>
  <c r="D1040" i="17"/>
  <c r="H1040" i="17" s="1"/>
  <c r="I1053" i="14" s="1"/>
  <c r="V1053" i="14" s="1"/>
  <c r="B1040" i="17"/>
  <c r="F1040" i="17" s="1"/>
  <c r="G1053" i="14" s="1"/>
  <c r="E1040" i="17"/>
  <c r="I1040" i="17" s="1"/>
  <c r="J1053" i="14" s="1"/>
  <c r="C1038" i="17"/>
  <c r="G1038" i="17" s="1"/>
  <c r="H1051" i="14" s="1"/>
  <c r="U1051" i="14" s="1"/>
  <c r="D1038" i="17"/>
  <c r="H1038" i="17" s="1"/>
  <c r="I1051" i="14" s="1"/>
  <c r="V1051" i="14" s="1"/>
  <c r="B1038" i="17"/>
  <c r="F1038" i="17" s="1"/>
  <c r="G1051" i="14" s="1"/>
  <c r="E1038" i="17"/>
  <c r="I1038" i="17" s="1"/>
  <c r="J1051" i="14" s="1"/>
  <c r="C1036" i="17"/>
  <c r="G1036" i="17" s="1"/>
  <c r="H1049" i="14" s="1"/>
  <c r="U1049" i="14" s="1"/>
  <c r="D1036" i="17"/>
  <c r="H1036" i="17" s="1"/>
  <c r="I1049" i="14" s="1"/>
  <c r="V1049" i="14" s="1"/>
  <c r="B1036" i="17"/>
  <c r="F1036" i="17" s="1"/>
  <c r="G1049" i="14" s="1"/>
  <c r="E1036" i="17"/>
  <c r="I1036" i="17" s="1"/>
  <c r="J1049" i="14" s="1"/>
  <c r="C1034" i="17"/>
  <c r="G1034" i="17" s="1"/>
  <c r="H1047" i="14" s="1"/>
  <c r="U1047" i="14" s="1"/>
  <c r="D1034" i="17"/>
  <c r="H1034" i="17" s="1"/>
  <c r="I1047" i="14" s="1"/>
  <c r="V1047" i="14" s="1"/>
  <c r="B1034" i="17"/>
  <c r="F1034" i="17" s="1"/>
  <c r="G1047" i="14" s="1"/>
  <c r="E1034" i="17"/>
  <c r="I1034" i="17" s="1"/>
  <c r="J1047" i="14" s="1"/>
  <c r="C1032" i="17"/>
  <c r="G1032" i="17" s="1"/>
  <c r="H1045" i="14" s="1"/>
  <c r="U1045" i="14" s="1"/>
  <c r="D1032" i="17"/>
  <c r="H1032" i="17" s="1"/>
  <c r="I1045" i="14" s="1"/>
  <c r="V1045" i="14" s="1"/>
  <c r="B1032" i="17"/>
  <c r="F1032" i="17" s="1"/>
  <c r="G1045" i="14" s="1"/>
  <c r="E1032" i="17"/>
  <c r="I1032" i="17" s="1"/>
  <c r="J1045" i="14" s="1"/>
  <c r="C1030" i="17"/>
  <c r="G1030" i="17" s="1"/>
  <c r="H1043" i="14" s="1"/>
  <c r="U1043" i="14" s="1"/>
  <c r="D1030" i="17"/>
  <c r="H1030" i="17" s="1"/>
  <c r="I1043" i="14" s="1"/>
  <c r="V1043" i="14" s="1"/>
  <c r="B1030" i="17"/>
  <c r="F1030" i="17" s="1"/>
  <c r="G1043" i="14" s="1"/>
  <c r="E1030" i="17"/>
  <c r="I1030" i="17" s="1"/>
  <c r="J1043" i="14" s="1"/>
  <c r="C1028" i="17"/>
  <c r="G1028" i="17" s="1"/>
  <c r="H1041" i="14" s="1"/>
  <c r="U1041" i="14" s="1"/>
  <c r="D1028" i="17"/>
  <c r="H1028" i="17" s="1"/>
  <c r="I1041" i="14" s="1"/>
  <c r="V1041" i="14" s="1"/>
  <c r="B1028" i="17"/>
  <c r="F1028" i="17" s="1"/>
  <c r="G1041" i="14" s="1"/>
  <c r="E1028" i="17"/>
  <c r="I1028" i="17" s="1"/>
  <c r="J1041" i="14" s="1"/>
  <c r="C1026" i="17"/>
  <c r="G1026" i="17" s="1"/>
  <c r="H1039" i="14" s="1"/>
  <c r="U1039" i="14" s="1"/>
  <c r="D1026" i="17"/>
  <c r="H1026" i="17" s="1"/>
  <c r="I1039" i="14" s="1"/>
  <c r="V1039" i="14" s="1"/>
  <c r="B1026" i="17"/>
  <c r="F1026" i="17" s="1"/>
  <c r="G1039" i="14" s="1"/>
  <c r="E1026" i="17"/>
  <c r="I1026" i="17" s="1"/>
  <c r="J1039" i="14" s="1"/>
  <c r="C1024" i="17"/>
  <c r="G1024" i="17" s="1"/>
  <c r="H1037" i="14" s="1"/>
  <c r="U1037" i="14" s="1"/>
  <c r="D1024" i="17"/>
  <c r="H1024" i="17" s="1"/>
  <c r="I1037" i="14" s="1"/>
  <c r="V1037" i="14" s="1"/>
  <c r="B1024" i="17"/>
  <c r="F1024" i="17" s="1"/>
  <c r="G1037" i="14" s="1"/>
  <c r="E1024" i="17"/>
  <c r="I1024" i="17" s="1"/>
  <c r="J1037" i="14" s="1"/>
  <c r="C1022" i="17"/>
  <c r="G1022" i="17" s="1"/>
  <c r="H1035" i="14" s="1"/>
  <c r="U1035" i="14" s="1"/>
  <c r="D1022" i="17"/>
  <c r="H1022" i="17" s="1"/>
  <c r="I1035" i="14" s="1"/>
  <c r="V1035" i="14" s="1"/>
  <c r="B1022" i="17"/>
  <c r="F1022" i="17" s="1"/>
  <c r="G1035" i="14" s="1"/>
  <c r="E1022" i="17"/>
  <c r="I1022" i="17" s="1"/>
  <c r="J1035" i="14" s="1"/>
  <c r="C1020" i="17"/>
  <c r="G1020" i="17" s="1"/>
  <c r="H1033" i="14" s="1"/>
  <c r="U1033" i="14" s="1"/>
  <c r="D1020" i="17"/>
  <c r="H1020" i="17" s="1"/>
  <c r="I1033" i="14" s="1"/>
  <c r="V1033" i="14" s="1"/>
  <c r="B1020" i="17"/>
  <c r="F1020" i="17" s="1"/>
  <c r="G1033" i="14" s="1"/>
  <c r="E1020" i="17"/>
  <c r="I1020" i="17" s="1"/>
  <c r="J1033" i="14" s="1"/>
  <c r="C1018" i="17"/>
  <c r="G1018" i="17" s="1"/>
  <c r="H1031" i="14" s="1"/>
  <c r="U1031" i="14" s="1"/>
  <c r="D1018" i="17"/>
  <c r="H1018" i="17" s="1"/>
  <c r="I1031" i="14" s="1"/>
  <c r="V1031" i="14" s="1"/>
  <c r="B1018" i="17"/>
  <c r="F1018" i="17" s="1"/>
  <c r="G1031" i="14" s="1"/>
  <c r="E1018" i="17"/>
  <c r="I1018" i="17" s="1"/>
  <c r="J1031" i="14" s="1"/>
  <c r="C1016" i="17"/>
  <c r="G1016" i="17" s="1"/>
  <c r="H1029" i="14" s="1"/>
  <c r="U1029" i="14" s="1"/>
  <c r="D1016" i="17"/>
  <c r="H1016" i="17" s="1"/>
  <c r="I1029" i="14" s="1"/>
  <c r="V1029" i="14" s="1"/>
  <c r="B1016" i="17"/>
  <c r="F1016" i="17" s="1"/>
  <c r="G1029" i="14" s="1"/>
  <c r="E1016" i="17"/>
  <c r="I1016" i="17" s="1"/>
  <c r="J1029" i="14" s="1"/>
  <c r="C1014" i="17"/>
  <c r="G1014" i="17" s="1"/>
  <c r="H1027" i="14" s="1"/>
  <c r="U1027" i="14" s="1"/>
  <c r="D1014" i="17"/>
  <c r="H1014" i="17" s="1"/>
  <c r="I1027" i="14" s="1"/>
  <c r="V1027" i="14" s="1"/>
  <c r="B1014" i="17"/>
  <c r="F1014" i="17" s="1"/>
  <c r="G1027" i="14" s="1"/>
  <c r="E1014" i="17"/>
  <c r="I1014" i="17" s="1"/>
  <c r="J1027" i="14" s="1"/>
  <c r="C1012" i="17"/>
  <c r="G1012" i="17" s="1"/>
  <c r="H1025" i="14" s="1"/>
  <c r="U1025" i="14" s="1"/>
  <c r="D1012" i="17"/>
  <c r="H1012" i="17" s="1"/>
  <c r="I1025" i="14" s="1"/>
  <c r="V1025" i="14" s="1"/>
  <c r="B1012" i="17"/>
  <c r="F1012" i="17" s="1"/>
  <c r="G1025" i="14" s="1"/>
  <c r="E1012" i="17"/>
  <c r="I1012" i="17" s="1"/>
  <c r="J1025" i="14" s="1"/>
  <c r="C1010" i="17"/>
  <c r="G1010" i="17" s="1"/>
  <c r="H1023" i="14" s="1"/>
  <c r="U1023" i="14" s="1"/>
  <c r="D1010" i="17"/>
  <c r="H1010" i="17" s="1"/>
  <c r="I1023" i="14" s="1"/>
  <c r="V1023" i="14" s="1"/>
  <c r="B1010" i="17"/>
  <c r="F1010" i="17" s="1"/>
  <c r="G1023" i="14" s="1"/>
  <c r="E1010" i="17"/>
  <c r="I1010" i="17" s="1"/>
  <c r="J1023" i="14" s="1"/>
  <c r="C1008" i="17"/>
  <c r="G1008" i="17" s="1"/>
  <c r="H1021" i="14" s="1"/>
  <c r="U1021" i="14" s="1"/>
  <c r="D1008" i="17"/>
  <c r="H1008" i="17" s="1"/>
  <c r="I1021" i="14" s="1"/>
  <c r="V1021" i="14" s="1"/>
  <c r="B1008" i="17"/>
  <c r="F1008" i="17" s="1"/>
  <c r="G1021" i="14" s="1"/>
  <c r="E1008" i="17"/>
  <c r="I1008" i="17" s="1"/>
  <c r="J1021" i="14" s="1"/>
  <c r="C1006" i="17"/>
  <c r="G1006" i="17" s="1"/>
  <c r="H1019" i="14" s="1"/>
  <c r="U1019" i="14" s="1"/>
  <c r="B1006" i="17"/>
  <c r="F1006" i="17" s="1"/>
  <c r="G1019" i="14" s="1"/>
  <c r="E1006" i="17"/>
  <c r="I1006" i="17" s="1"/>
  <c r="J1019" i="14" s="1"/>
  <c r="D1006" i="17"/>
  <c r="H1006" i="17" s="1"/>
  <c r="I1019" i="14" s="1"/>
  <c r="V1019" i="14" s="1"/>
  <c r="C1004" i="17"/>
  <c r="G1004" i="17" s="1"/>
  <c r="H1017" i="14" s="1"/>
  <c r="U1017" i="14" s="1"/>
  <c r="B1004" i="17"/>
  <c r="F1004" i="17" s="1"/>
  <c r="G1017" i="14" s="1"/>
  <c r="D1004" i="17"/>
  <c r="H1004" i="17" s="1"/>
  <c r="I1017" i="14" s="1"/>
  <c r="V1017" i="14" s="1"/>
  <c r="E1004" i="17"/>
  <c r="I1004" i="17" s="1"/>
  <c r="J1017" i="14" s="1"/>
  <c r="C1002" i="17"/>
  <c r="G1002" i="17" s="1"/>
  <c r="H1015" i="14" s="1"/>
  <c r="U1015" i="14" s="1"/>
  <c r="B1002" i="17"/>
  <c r="F1002" i="17" s="1"/>
  <c r="G1015" i="14" s="1"/>
  <c r="E1002" i="17"/>
  <c r="I1002" i="17" s="1"/>
  <c r="J1015" i="14" s="1"/>
  <c r="D1002" i="17"/>
  <c r="H1002" i="17" s="1"/>
  <c r="I1015" i="14" s="1"/>
  <c r="V1015" i="14" s="1"/>
  <c r="C1000" i="17"/>
  <c r="G1000" i="17" s="1"/>
  <c r="H1013" i="14" s="1"/>
  <c r="U1013" i="14" s="1"/>
  <c r="B1000" i="17"/>
  <c r="F1000" i="17" s="1"/>
  <c r="G1013" i="14" s="1"/>
  <c r="D1000" i="17"/>
  <c r="H1000" i="17" s="1"/>
  <c r="I1013" i="14" s="1"/>
  <c r="V1013" i="14" s="1"/>
  <c r="E1000" i="17"/>
  <c r="I1000" i="17" s="1"/>
  <c r="J1013" i="14" s="1"/>
  <c r="C998" i="17"/>
  <c r="G998" i="17" s="1"/>
  <c r="H1011" i="14" s="1"/>
  <c r="U1011" i="14" s="1"/>
  <c r="B998" i="17"/>
  <c r="F998" i="17" s="1"/>
  <c r="G1011" i="14" s="1"/>
  <c r="E998" i="17"/>
  <c r="I998" i="17" s="1"/>
  <c r="J1011" i="14" s="1"/>
  <c r="D998" i="17"/>
  <c r="H998" i="17" s="1"/>
  <c r="I1011" i="14" s="1"/>
  <c r="V1011" i="14" s="1"/>
  <c r="C996" i="17"/>
  <c r="G996" i="17" s="1"/>
  <c r="H1009" i="14" s="1"/>
  <c r="U1009" i="14" s="1"/>
  <c r="B996" i="17"/>
  <c r="F996" i="17" s="1"/>
  <c r="G1009" i="14" s="1"/>
  <c r="D996" i="17"/>
  <c r="H996" i="17" s="1"/>
  <c r="I1009" i="14" s="1"/>
  <c r="V1009" i="14" s="1"/>
  <c r="E996" i="17"/>
  <c r="I996" i="17" s="1"/>
  <c r="J1009" i="14" s="1"/>
  <c r="C994" i="17"/>
  <c r="G994" i="17" s="1"/>
  <c r="H1007" i="14" s="1"/>
  <c r="U1007" i="14" s="1"/>
  <c r="B994" i="17"/>
  <c r="F994" i="17" s="1"/>
  <c r="G1007" i="14" s="1"/>
  <c r="E994" i="17"/>
  <c r="I994" i="17" s="1"/>
  <c r="J1007" i="14" s="1"/>
  <c r="D994" i="17"/>
  <c r="H994" i="17" s="1"/>
  <c r="I1007" i="14" s="1"/>
  <c r="V1007" i="14" s="1"/>
  <c r="C992" i="17"/>
  <c r="G992" i="17" s="1"/>
  <c r="H1005" i="14" s="1"/>
  <c r="U1005" i="14" s="1"/>
  <c r="B992" i="17"/>
  <c r="F992" i="17" s="1"/>
  <c r="G1005" i="14" s="1"/>
  <c r="D992" i="17"/>
  <c r="H992" i="17" s="1"/>
  <c r="I1005" i="14" s="1"/>
  <c r="V1005" i="14" s="1"/>
  <c r="E992" i="17"/>
  <c r="I992" i="17" s="1"/>
  <c r="J1005" i="14" s="1"/>
  <c r="C990" i="17"/>
  <c r="G990" i="17" s="1"/>
  <c r="H1003" i="14" s="1"/>
  <c r="U1003" i="14" s="1"/>
  <c r="B990" i="17"/>
  <c r="F990" i="17" s="1"/>
  <c r="G1003" i="14" s="1"/>
  <c r="E990" i="17"/>
  <c r="I990" i="17" s="1"/>
  <c r="J1003" i="14" s="1"/>
  <c r="D990" i="17"/>
  <c r="H990" i="17" s="1"/>
  <c r="I1003" i="14" s="1"/>
  <c r="V1003" i="14" s="1"/>
  <c r="C988" i="17"/>
  <c r="G988" i="17" s="1"/>
  <c r="H1001" i="14" s="1"/>
  <c r="U1001" i="14" s="1"/>
  <c r="B988" i="17"/>
  <c r="F988" i="17" s="1"/>
  <c r="G1001" i="14" s="1"/>
  <c r="D988" i="17"/>
  <c r="H988" i="17" s="1"/>
  <c r="I1001" i="14" s="1"/>
  <c r="V1001" i="14" s="1"/>
  <c r="E988" i="17"/>
  <c r="I988" i="17" s="1"/>
  <c r="J1001" i="14" s="1"/>
  <c r="C986" i="17"/>
  <c r="G986" i="17" s="1"/>
  <c r="H999" i="14" s="1"/>
  <c r="U999" i="14" s="1"/>
  <c r="B986" i="17"/>
  <c r="F986" i="17" s="1"/>
  <c r="G999" i="14" s="1"/>
  <c r="E986" i="17"/>
  <c r="I986" i="17" s="1"/>
  <c r="J999" i="14" s="1"/>
  <c r="D986" i="17"/>
  <c r="H986" i="17" s="1"/>
  <c r="I999" i="14" s="1"/>
  <c r="V999" i="14" s="1"/>
  <c r="C984" i="17"/>
  <c r="G984" i="17" s="1"/>
  <c r="H997" i="14" s="1"/>
  <c r="U997" i="14" s="1"/>
  <c r="B984" i="17"/>
  <c r="F984" i="17" s="1"/>
  <c r="G997" i="14" s="1"/>
  <c r="D984" i="17"/>
  <c r="H984" i="17" s="1"/>
  <c r="I997" i="14" s="1"/>
  <c r="V997" i="14" s="1"/>
  <c r="E984" i="17"/>
  <c r="I984" i="17" s="1"/>
  <c r="J997" i="14" s="1"/>
  <c r="C982" i="17"/>
  <c r="G982" i="17" s="1"/>
  <c r="H995" i="14" s="1"/>
  <c r="U995" i="14" s="1"/>
  <c r="B982" i="17"/>
  <c r="F982" i="17" s="1"/>
  <c r="G995" i="14" s="1"/>
  <c r="E982" i="17"/>
  <c r="I982" i="17" s="1"/>
  <c r="J995" i="14" s="1"/>
  <c r="D982" i="17"/>
  <c r="H982" i="17" s="1"/>
  <c r="I995" i="14" s="1"/>
  <c r="V995" i="14" s="1"/>
  <c r="C980" i="17"/>
  <c r="G980" i="17" s="1"/>
  <c r="H993" i="14" s="1"/>
  <c r="U993" i="14" s="1"/>
  <c r="B980" i="17"/>
  <c r="F980" i="17" s="1"/>
  <c r="G993" i="14" s="1"/>
  <c r="D980" i="17"/>
  <c r="H980" i="17" s="1"/>
  <c r="I993" i="14" s="1"/>
  <c r="V993" i="14" s="1"/>
  <c r="E980" i="17"/>
  <c r="I980" i="17" s="1"/>
  <c r="J993" i="14" s="1"/>
  <c r="C978" i="17"/>
  <c r="G978" i="17" s="1"/>
  <c r="H991" i="14" s="1"/>
  <c r="U991" i="14" s="1"/>
  <c r="B978" i="17"/>
  <c r="F978" i="17" s="1"/>
  <c r="G991" i="14" s="1"/>
  <c r="E978" i="17"/>
  <c r="I978" i="17" s="1"/>
  <c r="J991" i="14" s="1"/>
  <c r="D978" i="17"/>
  <c r="H978" i="17" s="1"/>
  <c r="I991" i="14" s="1"/>
  <c r="V991" i="14" s="1"/>
  <c r="C976" i="17"/>
  <c r="G976" i="17" s="1"/>
  <c r="H989" i="14" s="1"/>
  <c r="U989" i="14" s="1"/>
  <c r="B976" i="17"/>
  <c r="F976" i="17" s="1"/>
  <c r="G989" i="14" s="1"/>
  <c r="D976" i="17"/>
  <c r="H976" i="17" s="1"/>
  <c r="I989" i="14" s="1"/>
  <c r="V989" i="14" s="1"/>
  <c r="E976" i="17"/>
  <c r="I976" i="17" s="1"/>
  <c r="J989" i="14" s="1"/>
  <c r="C974" i="17"/>
  <c r="G974" i="17" s="1"/>
  <c r="H987" i="14" s="1"/>
  <c r="U987" i="14" s="1"/>
  <c r="B974" i="17"/>
  <c r="F974" i="17" s="1"/>
  <c r="G987" i="14" s="1"/>
  <c r="E974" i="17"/>
  <c r="I974" i="17" s="1"/>
  <c r="J987" i="14" s="1"/>
  <c r="D974" i="17"/>
  <c r="H974" i="17" s="1"/>
  <c r="I987" i="14" s="1"/>
  <c r="V987" i="14" s="1"/>
  <c r="C972" i="17"/>
  <c r="G972" i="17" s="1"/>
  <c r="H985" i="14" s="1"/>
  <c r="U985" i="14" s="1"/>
  <c r="B972" i="17"/>
  <c r="F972" i="17" s="1"/>
  <c r="G985" i="14" s="1"/>
  <c r="D972" i="17"/>
  <c r="H972" i="17" s="1"/>
  <c r="I985" i="14" s="1"/>
  <c r="V985" i="14" s="1"/>
  <c r="E972" i="17"/>
  <c r="I972" i="17" s="1"/>
  <c r="J985" i="14" s="1"/>
  <c r="C970" i="17"/>
  <c r="G970" i="17" s="1"/>
  <c r="H983" i="14" s="1"/>
  <c r="U983" i="14" s="1"/>
  <c r="B970" i="17"/>
  <c r="F970" i="17" s="1"/>
  <c r="G983" i="14" s="1"/>
  <c r="E970" i="17"/>
  <c r="I970" i="17" s="1"/>
  <c r="J983" i="14" s="1"/>
  <c r="D970" i="17"/>
  <c r="H970" i="17" s="1"/>
  <c r="I983" i="14" s="1"/>
  <c r="V983" i="14" s="1"/>
  <c r="C968" i="17"/>
  <c r="G968" i="17" s="1"/>
  <c r="H981" i="14" s="1"/>
  <c r="U981" i="14" s="1"/>
  <c r="B968" i="17"/>
  <c r="F968" i="17" s="1"/>
  <c r="G981" i="14" s="1"/>
  <c r="D968" i="17"/>
  <c r="H968" i="17" s="1"/>
  <c r="I981" i="14" s="1"/>
  <c r="V981" i="14" s="1"/>
  <c r="E968" i="17"/>
  <c r="I968" i="17" s="1"/>
  <c r="J981" i="14" s="1"/>
  <c r="C966" i="17"/>
  <c r="G966" i="17" s="1"/>
  <c r="H979" i="14" s="1"/>
  <c r="U979" i="14" s="1"/>
  <c r="B966" i="17"/>
  <c r="F966" i="17" s="1"/>
  <c r="G979" i="14" s="1"/>
  <c r="E966" i="17"/>
  <c r="I966" i="17" s="1"/>
  <c r="J979" i="14" s="1"/>
  <c r="D966" i="17"/>
  <c r="H966" i="17" s="1"/>
  <c r="I979" i="14" s="1"/>
  <c r="V979" i="14" s="1"/>
  <c r="C964" i="17"/>
  <c r="G964" i="17" s="1"/>
  <c r="H977" i="14" s="1"/>
  <c r="U977" i="14" s="1"/>
  <c r="B964" i="17"/>
  <c r="F964" i="17" s="1"/>
  <c r="G977" i="14" s="1"/>
  <c r="D964" i="17"/>
  <c r="H964" i="17" s="1"/>
  <c r="I977" i="14" s="1"/>
  <c r="V977" i="14" s="1"/>
  <c r="E964" i="17"/>
  <c r="I964" i="17" s="1"/>
  <c r="J977" i="14" s="1"/>
  <c r="C962" i="17"/>
  <c r="G962" i="17" s="1"/>
  <c r="H975" i="14" s="1"/>
  <c r="U975" i="14" s="1"/>
  <c r="B962" i="17"/>
  <c r="F962" i="17" s="1"/>
  <c r="G975" i="14" s="1"/>
  <c r="E962" i="17"/>
  <c r="I962" i="17" s="1"/>
  <c r="J975" i="14" s="1"/>
  <c r="D962" i="17"/>
  <c r="H962" i="17" s="1"/>
  <c r="I975" i="14" s="1"/>
  <c r="V975" i="14" s="1"/>
  <c r="C960" i="17"/>
  <c r="G960" i="17" s="1"/>
  <c r="H973" i="14" s="1"/>
  <c r="U973" i="14" s="1"/>
  <c r="B960" i="17"/>
  <c r="F960" i="17" s="1"/>
  <c r="G973" i="14" s="1"/>
  <c r="D960" i="17"/>
  <c r="H960" i="17" s="1"/>
  <c r="I973" i="14" s="1"/>
  <c r="V973" i="14" s="1"/>
  <c r="E960" i="17"/>
  <c r="I960" i="17" s="1"/>
  <c r="J973" i="14" s="1"/>
  <c r="C958" i="17"/>
  <c r="G958" i="17" s="1"/>
  <c r="H971" i="14" s="1"/>
  <c r="U971" i="14" s="1"/>
  <c r="B958" i="17"/>
  <c r="F958" i="17" s="1"/>
  <c r="G971" i="14" s="1"/>
  <c r="E958" i="17"/>
  <c r="I958" i="17" s="1"/>
  <c r="J971" i="14" s="1"/>
  <c r="D958" i="17"/>
  <c r="H958" i="17" s="1"/>
  <c r="I971" i="14" s="1"/>
  <c r="V971" i="14" s="1"/>
  <c r="C956" i="17"/>
  <c r="G956" i="17" s="1"/>
  <c r="H969" i="14" s="1"/>
  <c r="U969" i="14" s="1"/>
  <c r="B956" i="17"/>
  <c r="F956" i="17" s="1"/>
  <c r="G969" i="14" s="1"/>
  <c r="D956" i="17"/>
  <c r="H956" i="17" s="1"/>
  <c r="I969" i="14" s="1"/>
  <c r="V969" i="14" s="1"/>
  <c r="E956" i="17"/>
  <c r="I956" i="17" s="1"/>
  <c r="J969" i="14" s="1"/>
  <c r="C954" i="17"/>
  <c r="G954" i="17" s="1"/>
  <c r="H967" i="14" s="1"/>
  <c r="U967" i="14" s="1"/>
  <c r="B954" i="17"/>
  <c r="F954" i="17" s="1"/>
  <c r="G967" i="14" s="1"/>
  <c r="E954" i="17"/>
  <c r="I954" i="17" s="1"/>
  <c r="J967" i="14" s="1"/>
  <c r="D954" i="17"/>
  <c r="H954" i="17" s="1"/>
  <c r="I967" i="14" s="1"/>
  <c r="V967" i="14" s="1"/>
  <c r="C952" i="17"/>
  <c r="G952" i="17" s="1"/>
  <c r="H965" i="14" s="1"/>
  <c r="U965" i="14" s="1"/>
  <c r="B952" i="17"/>
  <c r="F952" i="17" s="1"/>
  <c r="G965" i="14" s="1"/>
  <c r="D952" i="17"/>
  <c r="H952" i="17" s="1"/>
  <c r="I965" i="14" s="1"/>
  <c r="V965" i="14" s="1"/>
  <c r="E952" i="17"/>
  <c r="I952" i="17" s="1"/>
  <c r="J965" i="14" s="1"/>
  <c r="C950" i="17"/>
  <c r="G950" i="17" s="1"/>
  <c r="H963" i="14" s="1"/>
  <c r="U963" i="14" s="1"/>
  <c r="B950" i="17"/>
  <c r="F950" i="17" s="1"/>
  <c r="G963" i="14" s="1"/>
  <c r="E950" i="17"/>
  <c r="I950" i="17" s="1"/>
  <c r="J963" i="14" s="1"/>
  <c r="D950" i="17"/>
  <c r="H950" i="17" s="1"/>
  <c r="I963" i="14" s="1"/>
  <c r="V963" i="14" s="1"/>
  <c r="C948" i="17"/>
  <c r="G948" i="17" s="1"/>
  <c r="H961" i="14" s="1"/>
  <c r="U961" i="14" s="1"/>
  <c r="B948" i="17"/>
  <c r="F948" i="17" s="1"/>
  <c r="G961" i="14" s="1"/>
  <c r="D948" i="17"/>
  <c r="H948" i="17" s="1"/>
  <c r="I961" i="14" s="1"/>
  <c r="V961" i="14" s="1"/>
  <c r="E948" i="17"/>
  <c r="I948" i="17" s="1"/>
  <c r="J961" i="14" s="1"/>
  <c r="C946" i="17"/>
  <c r="G946" i="17" s="1"/>
  <c r="H959" i="14" s="1"/>
  <c r="U959" i="14" s="1"/>
  <c r="B946" i="17"/>
  <c r="F946" i="17" s="1"/>
  <c r="G959" i="14" s="1"/>
  <c r="E946" i="17"/>
  <c r="I946" i="17" s="1"/>
  <c r="J959" i="14" s="1"/>
  <c r="D946" i="17"/>
  <c r="H946" i="17" s="1"/>
  <c r="I959" i="14" s="1"/>
  <c r="V959" i="14" s="1"/>
  <c r="C944" i="17"/>
  <c r="G944" i="17" s="1"/>
  <c r="H957" i="14" s="1"/>
  <c r="U957" i="14" s="1"/>
  <c r="B944" i="17"/>
  <c r="F944" i="17" s="1"/>
  <c r="G957" i="14" s="1"/>
  <c r="D944" i="17"/>
  <c r="H944" i="17" s="1"/>
  <c r="I957" i="14" s="1"/>
  <c r="V957" i="14" s="1"/>
  <c r="E944" i="17"/>
  <c r="I944" i="17" s="1"/>
  <c r="J957" i="14" s="1"/>
  <c r="C942" i="17"/>
  <c r="G942" i="17" s="1"/>
  <c r="H955" i="14" s="1"/>
  <c r="U955" i="14" s="1"/>
  <c r="B942" i="17"/>
  <c r="F942" i="17" s="1"/>
  <c r="G955" i="14" s="1"/>
  <c r="E942" i="17"/>
  <c r="I942" i="17" s="1"/>
  <c r="J955" i="14" s="1"/>
  <c r="D942" i="17"/>
  <c r="H942" i="17" s="1"/>
  <c r="I955" i="14" s="1"/>
  <c r="V955" i="14" s="1"/>
  <c r="C940" i="17"/>
  <c r="G940" i="17" s="1"/>
  <c r="H953" i="14" s="1"/>
  <c r="U953" i="14" s="1"/>
  <c r="B940" i="17"/>
  <c r="F940" i="17" s="1"/>
  <c r="G953" i="14" s="1"/>
  <c r="D940" i="17"/>
  <c r="H940" i="17" s="1"/>
  <c r="I953" i="14" s="1"/>
  <c r="V953" i="14" s="1"/>
  <c r="E940" i="17"/>
  <c r="I940" i="17" s="1"/>
  <c r="J953" i="14" s="1"/>
  <c r="C938" i="17"/>
  <c r="G938" i="17" s="1"/>
  <c r="H951" i="14" s="1"/>
  <c r="U951" i="14" s="1"/>
  <c r="B938" i="17"/>
  <c r="F938" i="17" s="1"/>
  <c r="G951" i="14" s="1"/>
  <c r="E938" i="17"/>
  <c r="I938" i="17" s="1"/>
  <c r="J951" i="14" s="1"/>
  <c r="D938" i="17"/>
  <c r="H938" i="17" s="1"/>
  <c r="I951" i="14" s="1"/>
  <c r="V951" i="14" s="1"/>
  <c r="C936" i="17"/>
  <c r="G936" i="17" s="1"/>
  <c r="H949" i="14" s="1"/>
  <c r="U949" i="14" s="1"/>
  <c r="B936" i="17"/>
  <c r="F936" i="17" s="1"/>
  <c r="G949" i="14" s="1"/>
  <c r="D936" i="17"/>
  <c r="H936" i="17" s="1"/>
  <c r="I949" i="14" s="1"/>
  <c r="V949" i="14" s="1"/>
  <c r="E936" i="17"/>
  <c r="I936" i="17" s="1"/>
  <c r="J949" i="14" s="1"/>
  <c r="C934" i="17"/>
  <c r="G934" i="17" s="1"/>
  <c r="H947" i="14" s="1"/>
  <c r="U947" i="14" s="1"/>
  <c r="B934" i="17"/>
  <c r="F934" i="17" s="1"/>
  <c r="G947" i="14" s="1"/>
  <c r="E934" i="17"/>
  <c r="I934" i="17" s="1"/>
  <c r="J947" i="14" s="1"/>
  <c r="D934" i="17"/>
  <c r="H934" i="17" s="1"/>
  <c r="I947" i="14" s="1"/>
  <c r="V947" i="14" s="1"/>
  <c r="C932" i="17"/>
  <c r="G932" i="17" s="1"/>
  <c r="H945" i="14" s="1"/>
  <c r="U945" i="14" s="1"/>
  <c r="B932" i="17"/>
  <c r="F932" i="17" s="1"/>
  <c r="G945" i="14" s="1"/>
  <c r="D932" i="17"/>
  <c r="H932" i="17" s="1"/>
  <c r="I945" i="14" s="1"/>
  <c r="V945" i="14" s="1"/>
  <c r="E932" i="17"/>
  <c r="I932" i="17" s="1"/>
  <c r="J945" i="14" s="1"/>
  <c r="C930" i="17"/>
  <c r="G930" i="17" s="1"/>
  <c r="H943" i="14" s="1"/>
  <c r="U943" i="14" s="1"/>
  <c r="B930" i="17"/>
  <c r="F930" i="17" s="1"/>
  <c r="G943" i="14" s="1"/>
  <c r="E930" i="17"/>
  <c r="I930" i="17" s="1"/>
  <c r="J943" i="14" s="1"/>
  <c r="D930" i="17"/>
  <c r="H930" i="17" s="1"/>
  <c r="I943" i="14" s="1"/>
  <c r="V943" i="14" s="1"/>
  <c r="C928" i="17"/>
  <c r="G928" i="17" s="1"/>
  <c r="H941" i="14" s="1"/>
  <c r="U941" i="14" s="1"/>
  <c r="B928" i="17"/>
  <c r="F928" i="17" s="1"/>
  <c r="G941" i="14" s="1"/>
  <c r="D928" i="17"/>
  <c r="H928" i="17" s="1"/>
  <c r="I941" i="14" s="1"/>
  <c r="V941" i="14" s="1"/>
  <c r="E928" i="17"/>
  <c r="I928" i="17" s="1"/>
  <c r="J941" i="14" s="1"/>
  <c r="C926" i="17"/>
  <c r="G926" i="17" s="1"/>
  <c r="H939" i="14" s="1"/>
  <c r="U939" i="14" s="1"/>
  <c r="B926" i="17"/>
  <c r="F926" i="17" s="1"/>
  <c r="G939" i="14" s="1"/>
  <c r="E926" i="17"/>
  <c r="I926" i="17" s="1"/>
  <c r="J939" i="14" s="1"/>
  <c r="D926" i="17"/>
  <c r="H926" i="17" s="1"/>
  <c r="I939" i="14" s="1"/>
  <c r="V939" i="14" s="1"/>
  <c r="C924" i="17"/>
  <c r="G924" i="17" s="1"/>
  <c r="H937" i="14" s="1"/>
  <c r="U937" i="14" s="1"/>
  <c r="B924" i="17"/>
  <c r="F924" i="17" s="1"/>
  <c r="G937" i="14" s="1"/>
  <c r="D924" i="17"/>
  <c r="H924" i="17" s="1"/>
  <c r="I937" i="14" s="1"/>
  <c r="V937" i="14" s="1"/>
  <c r="E924" i="17"/>
  <c r="I924" i="17" s="1"/>
  <c r="J937" i="14" s="1"/>
  <c r="C922" i="17"/>
  <c r="G922" i="17" s="1"/>
  <c r="H935" i="14" s="1"/>
  <c r="U935" i="14" s="1"/>
  <c r="B922" i="17"/>
  <c r="F922" i="17" s="1"/>
  <c r="G935" i="14" s="1"/>
  <c r="E922" i="17"/>
  <c r="I922" i="17" s="1"/>
  <c r="J935" i="14" s="1"/>
  <c r="D922" i="17"/>
  <c r="H922" i="17" s="1"/>
  <c r="I935" i="14" s="1"/>
  <c r="V935" i="14" s="1"/>
  <c r="C920" i="17"/>
  <c r="G920" i="17" s="1"/>
  <c r="H933" i="14" s="1"/>
  <c r="U933" i="14" s="1"/>
  <c r="B920" i="17"/>
  <c r="F920" i="17" s="1"/>
  <c r="G933" i="14" s="1"/>
  <c r="D920" i="17"/>
  <c r="H920" i="17" s="1"/>
  <c r="I933" i="14" s="1"/>
  <c r="V933" i="14" s="1"/>
  <c r="E920" i="17"/>
  <c r="I920" i="17" s="1"/>
  <c r="J933" i="14" s="1"/>
  <c r="C918" i="17"/>
  <c r="G918" i="17" s="1"/>
  <c r="H931" i="14" s="1"/>
  <c r="U931" i="14" s="1"/>
  <c r="B918" i="17"/>
  <c r="F918" i="17" s="1"/>
  <c r="G931" i="14" s="1"/>
  <c r="E918" i="17"/>
  <c r="I918" i="17" s="1"/>
  <c r="J931" i="14" s="1"/>
  <c r="D918" i="17"/>
  <c r="H918" i="17" s="1"/>
  <c r="I931" i="14" s="1"/>
  <c r="V931" i="14" s="1"/>
  <c r="C916" i="17"/>
  <c r="G916" i="17" s="1"/>
  <c r="H929" i="14" s="1"/>
  <c r="U929" i="14" s="1"/>
  <c r="B916" i="17"/>
  <c r="F916" i="17" s="1"/>
  <c r="G929" i="14" s="1"/>
  <c r="D916" i="17"/>
  <c r="H916" i="17" s="1"/>
  <c r="I929" i="14" s="1"/>
  <c r="V929" i="14" s="1"/>
  <c r="E916" i="17"/>
  <c r="I916" i="17" s="1"/>
  <c r="J929" i="14" s="1"/>
  <c r="C914" i="17"/>
  <c r="G914" i="17" s="1"/>
  <c r="H927" i="14" s="1"/>
  <c r="U927" i="14" s="1"/>
  <c r="B914" i="17"/>
  <c r="F914" i="17" s="1"/>
  <c r="G927" i="14" s="1"/>
  <c r="E914" i="17"/>
  <c r="I914" i="17" s="1"/>
  <c r="J927" i="14" s="1"/>
  <c r="D914" i="17"/>
  <c r="H914" i="17" s="1"/>
  <c r="I927" i="14" s="1"/>
  <c r="V927" i="14" s="1"/>
  <c r="C912" i="17"/>
  <c r="G912" i="17" s="1"/>
  <c r="H925" i="14" s="1"/>
  <c r="U925" i="14" s="1"/>
  <c r="B912" i="17"/>
  <c r="F912" i="17" s="1"/>
  <c r="G925" i="14" s="1"/>
  <c r="D912" i="17"/>
  <c r="H912" i="17" s="1"/>
  <c r="I925" i="14" s="1"/>
  <c r="V925" i="14" s="1"/>
  <c r="E912" i="17"/>
  <c r="I912" i="17" s="1"/>
  <c r="J925" i="14" s="1"/>
  <c r="C910" i="17"/>
  <c r="G910" i="17" s="1"/>
  <c r="H923" i="14" s="1"/>
  <c r="U923" i="14" s="1"/>
  <c r="B910" i="17"/>
  <c r="F910" i="17" s="1"/>
  <c r="G923" i="14" s="1"/>
  <c r="E910" i="17"/>
  <c r="I910" i="17" s="1"/>
  <c r="J923" i="14" s="1"/>
  <c r="D910" i="17"/>
  <c r="H910" i="17" s="1"/>
  <c r="I923" i="14" s="1"/>
  <c r="V923" i="14" s="1"/>
  <c r="C908" i="17"/>
  <c r="G908" i="17" s="1"/>
  <c r="H921" i="14" s="1"/>
  <c r="U921" i="14" s="1"/>
  <c r="B908" i="17"/>
  <c r="F908" i="17" s="1"/>
  <c r="G921" i="14" s="1"/>
  <c r="D908" i="17"/>
  <c r="H908" i="17" s="1"/>
  <c r="I921" i="14" s="1"/>
  <c r="V921" i="14" s="1"/>
  <c r="E908" i="17"/>
  <c r="I908" i="17" s="1"/>
  <c r="J921" i="14" s="1"/>
  <c r="C906" i="17"/>
  <c r="G906" i="17" s="1"/>
  <c r="H919" i="14" s="1"/>
  <c r="U919" i="14" s="1"/>
  <c r="B906" i="17"/>
  <c r="F906" i="17" s="1"/>
  <c r="G919" i="14" s="1"/>
  <c r="E906" i="17"/>
  <c r="I906" i="17" s="1"/>
  <c r="J919" i="14" s="1"/>
  <c r="D906" i="17"/>
  <c r="H906" i="17" s="1"/>
  <c r="I919" i="14" s="1"/>
  <c r="V919" i="14" s="1"/>
  <c r="C904" i="17"/>
  <c r="G904" i="17" s="1"/>
  <c r="H917" i="14" s="1"/>
  <c r="U917" i="14" s="1"/>
  <c r="B904" i="17"/>
  <c r="F904" i="17" s="1"/>
  <c r="G917" i="14" s="1"/>
  <c r="D904" i="17"/>
  <c r="H904" i="17" s="1"/>
  <c r="I917" i="14" s="1"/>
  <c r="V917" i="14" s="1"/>
  <c r="E904" i="17"/>
  <c r="I904" i="17" s="1"/>
  <c r="J917" i="14" s="1"/>
  <c r="C902" i="17"/>
  <c r="G902" i="17" s="1"/>
  <c r="H915" i="14" s="1"/>
  <c r="U915" i="14" s="1"/>
  <c r="B902" i="17"/>
  <c r="F902" i="17" s="1"/>
  <c r="G915" i="14" s="1"/>
  <c r="E902" i="17"/>
  <c r="I902" i="17" s="1"/>
  <c r="J915" i="14" s="1"/>
  <c r="D902" i="17"/>
  <c r="H902" i="17" s="1"/>
  <c r="I915" i="14" s="1"/>
  <c r="V915" i="14" s="1"/>
  <c r="C900" i="17"/>
  <c r="G900" i="17" s="1"/>
  <c r="H913" i="14" s="1"/>
  <c r="U913" i="14" s="1"/>
  <c r="B900" i="17"/>
  <c r="F900" i="17" s="1"/>
  <c r="G913" i="14" s="1"/>
  <c r="D900" i="17"/>
  <c r="H900" i="17" s="1"/>
  <c r="I913" i="14" s="1"/>
  <c r="V913" i="14" s="1"/>
  <c r="E900" i="17"/>
  <c r="I900" i="17" s="1"/>
  <c r="J913" i="14" s="1"/>
  <c r="C898" i="17"/>
  <c r="G898" i="17" s="1"/>
  <c r="H911" i="14" s="1"/>
  <c r="U911" i="14" s="1"/>
  <c r="B898" i="17"/>
  <c r="F898" i="17" s="1"/>
  <c r="G911" i="14" s="1"/>
  <c r="E898" i="17"/>
  <c r="I898" i="17" s="1"/>
  <c r="J911" i="14" s="1"/>
  <c r="D898" i="17"/>
  <c r="H898" i="17" s="1"/>
  <c r="I911" i="14" s="1"/>
  <c r="V911" i="14" s="1"/>
  <c r="C896" i="17"/>
  <c r="G896" i="17" s="1"/>
  <c r="H909" i="14" s="1"/>
  <c r="U909" i="14" s="1"/>
  <c r="B896" i="17"/>
  <c r="F896" i="17" s="1"/>
  <c r="G909" i="14" s="1"/>
  <c r="D896" i="17"/>
  <c r="H896" i="17" s="1"/>
  <c r="I909" i="14" s="1"/>
  <c r="V909" i="14" s="1"/>
  <c r="E896" i="17"/>
  <c r="I896" i="17" s="1"/>
  <c r="J909" i="14" s="1"/>
  <c r="C894" i="17"/>
  <c r="G894" i="17" s="1"/>
  <c r="H907" i="14" s="1"/>
  <c r="U907" i="14" s="1"/>
  <c r="B894" i="17"/>
  <c r="F894" i="17" s="1"/>
  <c r="G907" i="14" s="1"/>
  <c r="E894" i="17"/>
  <c r="I894" i="17" s="1"/>
  <c r="J907" i="14" s="1"/>
  <c r="D894" i="17"/>
  <c r="H894" i="17" s="1"/>
  <c r="I907" i="14" s="1"/>
  <c r="V907" i="14" s="1"/>
  <c r="C892" i="17"/>
  <c r="G892" i="17" s="1"/>
  <c r="H905" i="14" s="1"/>
  <c r="U905" i="14" s="1"/>
  <c r="B892" i="17"/>
  <c r="F892" i="17" s="1"/>
  <c r="G905" i="14" s="1"/>
  <c r="D892" i="17"/>
  <c r="H892" i="17" s="1"/>
  <c r="I905" i="14" s="1"/>
  <c r="V905" i="14" s="1"/>
  <c r="E892" i="17"/>
  <c r="I892" i="17" s="1"/>
  <c r="J905" i="14" s="1"/>
  <c r="C890" i="17"/>
  <c r="G890" i="17" s="1"/>
  <c r="H903" i="14" s="1"/>
  <c r="U903" i="14" s="1"/>
  <c r="B890" i="17"/>
  <c r="F890" i="17" s="1"/>
  <c r="G903" i="14" s="1"/>
  <c r="E890" i="17"/>
  <c r="I890" i="17" s="1"/>
  <c r="J903" i="14" s="1"/>
  <c r="D890" i="17"/>
  <c r="H890" i="17" s="1"/>
  <c r="I903" i="14" s="1"/>
  <c r="V903" i="14" s="1"/>
  <c r="C888" i="17"/>
  <c r="G888" i="17" s="1"/>
  <c r="H901" i="14" s="1"/>
  <c r="U901" i="14" s="1"/>
  <c r="B888" i="17"/>
  <c r="F888" i="17" s="1"/>
  <c r="G901" i="14" s="1"/>
  <c r="D888" i="17"/>
  <c r="H888" i="17" s="1"/>
  <c r="I901" i="14" s="1"/>
  <c r="V901" i="14" s="1"/>
  <c r="E888" i="17"/>
  <c r="I888" i="17" s="1"/>
  <c r="J901" i="14" s="1"/>
  <c r="C886" i="17"/>
  <c r="G886" i="17" s="1"/>
  <c r="H899" i="14" s="1"/>
  <c r="U899" i="14" s="1"/>
  <c r="B886" i="17"/>
  <c r="F886" i="17" s="1"/>
  <c r="G899" i="14" s="1"/>
  <c r="E886" i="17"/>
  <c r="I886" i="17" s="1"/>
  <c r="J899" i="14" s="1"/>
  <c r="D886" i="17"/>
  <c r="H886" i="17" s="1"/>
  <c r="I899" i="14" s="1"/>
  <c r="V899" i="14" s="1"/>
  <c r="C884" i="17"/>
  <c r="G884" i="17" s="1"/>
  <c r="H897" i="14" s="1"/>
  <c r="U897" i="14" s="1"/>
  <c r="B884" i="17"/>
  <c r="F884" i="17" s="1"/>
  <c r="G897" i="14" s="1"/>
  <c r="D884" i="17"/>
  <c r="H884" i="17" s="1"/>
  <c r="I897" i="14" s="1"/>
  <c r="V897" i="14" s="1"/>
  <c r="E884" i="17"/>
  <c r="I884" i="17" s="1"/>
  <c r="J897" i="14" s="1"/>
  <c r="C882" i="17"/>
  <c r="G882" i="17" s="1"/>
  <c r="H895" i="14" s="1"/>
  <c r="U895" i="14" s="1"/>
  <c r="B882" i="17"/>
  <c r="F882" i="17" s="1"/>
  <c r="G895" i="14" s="1"/>
  <c r="E882" i="17"/>
  <c r="I882" i="17" s="1"/>
  <c r="J895" i="14" s="1"/>
  <c r="D882" i="17"/>
  <c r="H882" i="17" s="1"/>
  <c r="I895" i="14" s="1"/>
  <c r="V895" i="14" s="1"/>
  <c r="C880" i="17"/>
  <c r="G880" i="17" s="1"/>
  <c r="H893" i="14" s="1"/>
  <c r="U893" i="14" s="1"/>
  <c r="B880" i="17"/>
  <c r="F880" i="17" s="1"/>
  <c r="G893" i="14" s="1"/>
  <c r="D880" i="17"/>
  <c r="H880" i="17" s="1"/>
  <c r="I893" i="14" s="1"/>
  <c r="V893" i="14" s="1"/>
  <c r="E880" i="17"/>
  <c r="I880" i="17" s="1"/>
  <c r="J893" i="14" s="1"/>
  <c r="C878" i="17"/>
  <c r="G878" i="17" s="1"/>
  <c r="H891" i="14" s="1"/>
  <c r="U891" i="14" s="1"/>
  <c r="B878" i="17"/>
  <c r="F878" i="17" s="1"/>
  <c r="G891" i="14" s="1"/>
  <c r="E878" i="17"/>
  <c r="I878" i="17" s="1"/>
  <c r="J891" i="14" s="1"/>
  <c r="D878" i="17"/>
  <c r="H878" i="17" s="1"/>
  <c r="I891" i="14" s="1"/>
  <c r="V891" i="14" s="1"/>
  <c r="C876" i="17"/>
  <c r="G876" i="17" s="1"/>
  <c r="H889" i="14" s="1"/>
  <c r="U889" i="14" s="1"/>
  <c r="B876" i="17"/>
  <c r="F876" i="17" s="1"/>
  <c r="G889" i="14" s="1"/>
  <c r="D876" i="17"/>
  <c r="H876" i="17" s="1"/>
  <c r="I889" i="14" s="1"/>
  <c r="V889" i="14" s="1"/>
  <c r="E876" i="17"/>
  <c r="I876" i="17" s="1"/>
  <c r="J889" i="14" s="1"/>
  <c r="C874" i="17"/>
  <c r="G874" i="17" s="1"/>
  <c r="H887" i="14" s="1"/>
  <c r="U887" i="14" s="1"/>
  <c r="B874" i="17"/>
  <c r="F874" i="17" s="1"/>
  <c r="G887" i="14" s="1"/>
  <c r="E874" i="17"/>
  <c r="I874" i="17" s="1"/>
  <c r="J887" i="14" s="1"/>
  <c r="D874" i="17"/>
  <c r="H874" i="17" s="1"/>
  <c r="I887" i="14" s="1"/>
  <c r="V887" i="14" s="1"/>
  <c r="C872" i="17"/>
  <c r="G872" i="17" s="1"/>
  <c r="H885" i="14" s="1"/>
  <c r="U885" i="14" s="1"/>
  <c r="B872" i="17"/>
  <c r="F872" i="17" s="1"/>
  <c r="G885" i="14" s="1"/>
  <c r="D872" i="17"/>
  <c r="H872" i="17" s="1"/>
  <c r="I885" i="14" s="1"/>
  <c r="V885" i="14" s="1"/>
  <c r="E872" i="17"/>
  <c r="I872" i="17" s="1"/>
  <c r="J885" i="14" s="1"/>
  <c r="C870" i="17"/>
  <c r="G870" i="17" s="1"/>
  <c r="H883" i="14" s="1"/>
  <c r="U883" i="14" s="1"/>
  <c r="B870" i="17"/>
  <c r="F870" i="17" s="1"/>
  <c r="G883" i="14" s="1"/>
  <c r="E870" i="17"/>
  <c r="I870" i="17" s="1"/>
  <c r="J883" i="14" s="1"/>
  <c r="D870" i="17"/>
  <c r="H870" i="17" s="1"/>
  <c r="I883" i="14" s="1"/>
  <c r="V883" i="14" s="1"/>
  <c r="C868" i="17"/>
  <c r="G868" i="17" s="1"/>
  <c r="H881" i="14" s="1"/>
  <c r="U881" i="14" s="1"/>
  <c r="B868" i="17"/>
  <c r="F868" i="17" s="1"/>
  <c r="G881" i="14" s="1"/>
  <c r="D868" i="17"/>
  <c r="H868" i="17" s="1"/>
  <c r="I881" i="14" s="1"/>
  <c r="V881" i="14" s="1"/>
  <c r="E868" i="17"/>
  <c r="I868" i="17" s="1"/>
  <c r="J881" i="14" s="1"/>
  <c r="C866" i="17"/>
  <c r="G866" i="17" s="1"/>
  <c r="H879" i="14" s="1"/>
  <c r="U879" i="14" s="1"/>
  <c r="B866" i="17"/>
  <c r="F866" i="17" s="1"/>
  <c r="G879" i="14" s="1"/>
  <c r="E866" i="17"/>
  <c r="I866" i="17" s="1"/>
  <c r="J879" i="14" s="1"/>
  <c r="D866" i="17"/>
  <c r="H866" i="17" s="1"/>
  <c r="I879" i="14" s="1"/>
  <c r="V879" i="14" s="1"/>
  <c r="C864" i="17"/>
  <c r="G864" i="17" s="1"/>
  <c r="H877" i="14" s="1"/>
  <c r="U877" i="14" s="1"/>
  <c r="B864" i="17"/>
  <c r="F864" i="17" s="1"/>
  <c r="G877" i="14" s="1"/>
  <c r="D864" i="17"/>
  <c r="H864" i="17" s="1"/>
  <c r="I877" i="14" s="1"/>
  <c r="V877" i="14" s="1"/>
  <c r="E864" i="17"/>
  <c r="I864" i="17" s="1"/>
  <c r="J877" i="14" s="1"/>
  <c r="C862" i="17"/>
  <c r="G862" i="17" s="1"/>
  <c r="H875" i="14" s="1"/>
  <c r="U875" i="14" s="1"/>
  <c r="B862" i="17"/>
  <c r="F862" i="17" s="1"/>
  <c r="G875" i="14" s="1"/>
  <c r="E862" i="17"/>
  <c r="I862" i="17" s="1"/>
  <c r="J875" i="14" s="1"/>
  <c r="D862" i="17"/>
  <c r="H862" i="17" s="1"/>
  <c r="I875" i="14" s="1"/>
  <c r="V875" i="14" s="1"/>
  <c r="C860" i="17"/>
  <c r="G860" i="17" s="1"/>
  <c r="H873" i="14" s="1"/>
  <c r="U873" i="14" s="1"/>
  <c r="B860" i="17"/>
  <c r="F860" i="17" s="1"/>
  <c r="G873" i="14" s="1"/>
  <c r="D860" i="17"/>
  <c r="H860" i="17" s="1"/>
  <c r="I873" i="14" s="1"/>
  <c r="V873" i="14" s="1"/>
  <c r="E860" i="17"/>
  <c r="I860" i="17" s="1"/>
  <c r="J873" i="14" s="1"/>
  <c r="C858" i="17"/>
  <c r="G858" i="17" s="1"/>
  <c r="H871" i="14" s="1"/>
  <c r="U871" i="14" s="1"/>
  <c r="B858" i="17"/>
  <c r="F858" i="17" s="1"/>
  <c r="G871" i="14" s="1"/>
  <c r="E858" i="17"/>
  <c r="I858" i="17" s="1"/>
  <c r="J871" i="14" s="1"/>
  <c r="D858" i="17"/>
  <c r="H858" i="17" s="1"/>
  <c r="I871" i="14" s="1"/>
  <c r="V871" i="14" s="1"/>
  <c r="C856" i="17"/>
  <c r="G856" i="17" s="1"/>
  <c r="H869" i="14" s="1"/>
  <c r="U869" i="14" s="1"/>
  <c r="B856" i="17"/>
  <c r="F856" i="17" s="1"/>
  <c r="G869" i="14" s="1"/>
  <c r="D856" i="17"/>
  <c r="H856" i="17" s="1"/>
  <c r="I869" i="14" s="1"/>
  <c r="V869" i="14" s="1"/>
  <c r="E856" i="17"/>
  <c r="I856" i="17" s="1"/>
  <c r="J869" i="14" s="1"/>
  <c r="C854" i="17"/>
  <c r="G854" i="17" s="1"/>
  <c r="H867" i="14" s="1"/>
  <c r="U867" i="14" s="1"/>
  <c r="B854" i="17"/>
  <c r="F854" i="17" s="1"/>
  <c r="G867" i="14" s="1"/>
  <c r="E854" i="17"/>
  <c r="I854" i="17" s="1"/>
  <c r="J867" i="14" s="1"/>
  <c r="D854" i="17"/>
  <c r="H854" i="17" s="1"/>
  <c r="I867" i="14" s="1"/>
  <c r="V867" i="14" s="1"/>
  <c r="C852" i="17"/>
  <c r="G852" i="17" s="1"/>
  <c r="H865" i="14" s="1"/>
  <c r="U865" i="14" s="1"/>
  <c r="B852" i="17"/>
  <c r="F852" i="17" s="1"/>
  <c r="G865" i="14" s="1"/>
  <c r="D852" i="17"/>
  <c r="H852" i="17" s="1"/>
  <c r="I865" i="14" s="1"/>
  <c r="V865" i="14" s="1"/>
  <c r="E852" i="17"/>
  <c r="I852" i="17" s="1"/>
  <c r="J865" i="14" s="1"/>
  <c r="C850" i="17"/>
  <c r="G850" i="17" s="1"/>
  <c r="H863" i="14" s="1"/>
  <c r="U863" i="14" s="1"/>
  <c r="B850" i="17"/>
  <c r="F850" i="17" s="1"/>
  <c r="G863" i="14" s="1"/>
  <c r="E850" i="17"/>
  <c r="I850" i="17" s="1"/>
  <c r="J863" i="14" s="1"/>
  <c r="D850" i="17"/>
  <c r="H850" i="17" s="1"/>
  <c r="I863" i="14" s="1"/>
  <c r="V863" i="14" s="1"/>
  <c r="C848" i="17"/>
  <c r="G848" i="17" s="1"/>
  <c r="H861" i="14" s="1"/>
  <c r="U861" i="14" s="1"/>
  <c r="B848" i="17"/>
  <c r="F848" i="17" s="1"/>
  <c r="G861" i="14" s="1"/>
  <c r="D848" i="17"/>
  <c r="H848" i="17" s="1"/>
  <c r="I861" i="14" s="1"/>
  <c r="V861" i="14" s="1"/>
  <c r="E848" i="17"/>
  <c r="I848" i="17" s="1"/>
  <c r="J861" i="14" s="1"/>
  <c r="C846" i="17"/>
  <c r="G846" i="17" s="1"/>
  <c r="H859" i="14" s="1"/>
  <c r="U859" i="14" s="1"/>
  <c r="B846" i="17"/>
  <c r="F846" i="17" s="1"/>
  <c r="G859" i="14" s="1"/>
  <c r="E846" i="17"/>
  <c r="I846" i="17" s="1"/>
  <c r="J859" i="14" s="1"/>
  <c r="D846" i="17"/>
  <c r="H846" i="17" s="1"/>
  <c r="I859" i="14" s="1"/>
  <c r="V859" i="14" s="1"/>
  <c r="C844" i="17"/>
  <c r="G844" i="17" s="1"/>
  <c r="H857" i="14" s="1"/>
  <c r="U857" i="14" s="1"/>
  <c r="B844" i="17"/>
  <c r="F844" i="17" s="1"/>
  <c r="G857" i="14" s="1"/>
  <c r="D844" i="17"/>
  <c r="H844" i="17" s="1"/>
  <c r="I857" i="14" s="1"/>
  <c r="V857" i="14" s="1"/>
  <c r="E844" i="17"/>
  <c r="I844" i="17" s="1"/>
  <c r="J857" i="14" s="1"/>
  <c r="C842" i="17"/>
  <c r="G842" i="17" s="1"/>
  <c r="H855" i="14" s="1"/>
  <c r="U855" i="14" s="1"/>
  <c r="B842" i="17"/>
  <c r="F842" i="17" s="1"/>
  <c r="G855" i="14" s="1"/>
  <c r="E842" i="17"/>
  <c r="I842" i="17" s="1"/>
  <c r="J855" i="14" s="1"/>
  <c r="D842" i="17"/>
  <c r="H842" i="17" s="1"/>
  <c r="I855" i="14" s="1"/>
  <c r="V855" i="14" s="1"/>
  <c r="C840" i="17"/>
  <c r="G840" i="17" s="1"/>
  <c r="H853" i="14" s="1"/>
  <c r="U853" i="14" s="1"/>
  <c r="B840" i="17"/>
  <c r="F840" i="17" s="1"/>
  <c r="G853" i="14" s="1"/>
  <c r="D840" i="17"/>
  <c r="H840" i="17" s="1"/>
  <c r="I853" i="14" s="1"/>
  <c r="V853" i="14" s="1"/>
  <c r="E840" i="17"/>
  <c r="I840" i="17" s="1"/>
  <c r="J853" i="14" s="1"/>
  <c r="C838" i="17"/>
  <c r="G838" i="17" s="1"/>
  <c r="H851" i="14" s="1"/>
  <c r="U851" i="14" s="1"/>
  <c r="B838" i="17"/>
  <c r="F838" i="17" s="1"/>
  <c r="G851" i="14" s="1"/>
  <c r="E838" i="17"/>
  <c r="I838" i="17" s="1"/>
  <c r="J851" i="14" s="1"/>
  <c r="D838" i="17"/>
  <c r="H838" i="17" s="1"/>
  <c r="I851" i="14" s="1"/>
  <c r="V851" i="14" s="1"/>
  <c r="C836" i="17"/>
  <c r="G836" i="17" s="1"/>
  <c r="H849" i="14" s="1"/>
  <c r="U849" i="14" s="1"/>
  <c r="B836" i="17"/>
  <c r="F836" i="17" s="1"/>
  <c r="G849" i="14" s="1"/>
  <c r="D836" i="17"/>
  <c r="H836" i="17" s="1"/>
  <c r="I849" i="14" s="1"/>
  <c r="V849" i="14" s="1"/>
  <c r="E836" i="17"/>
  <c r="I836" i="17" s="1"/>
  <c r="J849" i="14" s="1"/>
  <c r="C834" i="17"/>
  <c r="G834" i="17" s="1"/>
  <c r="H847" i="14" s="1"/>
  <c r="U847" i="14" s="1"/>
  <c r="B834" i="17"/>
  <c r="F834" i="17" s="1"/>
  <c r="G847" i="14" s="1"/>
  <c r="E834" i="17"/>
  <c r="I834" i="17" s="1"/>
  <c r="J847" i="14" s="1"/>
  <c r="D834" i="17"/>
  <c r="H834" i="17" s="1"/>
  <c r="I847" i="14" s="1"/>
  <c r="V847" i="14" s="1"/>
  <c r="C832" i="17"/>
  <c r="G832" i="17" s="1"/>
  <c r="H845" i="14" s="1"/>
  <c r="U845" i="14" s="1"/>
  <c r="B832" i="17"/>
  <c r="F832" i="17" s="1"/>
  <c r="G845" i="14" s="1"/>
  <c r="D832" i="17"/>
  <c r="H832" i="17" s="1"/>
  <c r="I845" i="14" s="1"/>
  <c r="V845" i="14" s="1"/>
  <c r="E832" i="17"/>
  <c r="I832" i="17" s="1"/>
  <c r="J845" i="14" s="1"/>
  <c r="C830" i="17"/>
  <c r="G830" i="17" s="1"/>
  <c r="H843" i="14" s="1"/>
  <c r="U843" i="14" s="1"/>
  <c r="B830" i="17"/>
  <c r="F830" i="17" s="1"/>
  <c r="G843" i="14" s="1"/>
  <c r="E830" i="17"/>
  <c r="I830" i="17" s="1"/>
  <c r="J843" i="14" s="1"/>
  <c r="D830" i="17"/>
  <c r="H830" i="17" s="1"/>
  <c r="I843" i="14" s="1"/>
  <c r="V843" i="14" s="1"/>
  <c r="C828" i="17"/>
  <c r="G828" i="17" s="1"/>
  <c r="H841" i="14" s="1"/>
  <c r="U841" i="14" s="1"/>
  <c r="B828" i="17"/>
  <c r="F828" i="17" s="1"/>
  <c r="G841" i="14" s="1"/>
  <c r="D828" i="17"/>
  <c r="H828" i="17" s="1"/>
  <c r="I841" i="14" s="1"/>
  <c r="V841" i="14" s="1"/>
  <c r="E828" i="17"/>
  <c r="I828" i="17" s="1"/>
  <c r="J841" i="14" s="1"/>
  <c r="C826" i="17"/>
  <c r="G826" i="17" s="1"/>
  <c r="H839" i="14" s="1"/>
  <c r="U839" i="14" s="1"/>
  <c r="B826" i="17"/>
  <c r="F826" i="17" s="1"/>
  <c r="G839" i="14" s="1"/>
  <c r="E826" i="17"/>
  <c r="I826" i="17" s="1"/>
  <c r="J839" i="14" s="1"/>
  <c r="D826" i="17"/>
  <c r="H826" i="17" s="1"/>
  <c r="I839" i="14" s="1"/>
  <c r="V839" i="14" s="1"/>
  <c r="C824" i="17"/>
  <c r="G824" i="17" s="1"/>
  <c r="H837" i="14" s="1"/>
  <c r="U837" i="14" s="1"/>
  <c r="B824" i="17"/>
  <c r="F824" i="17" s="1"/>
  <c r="G837" i="14" s="1"/>
  <c r="D824" i="17"/>
  <c r="H824" i="17" s="1"/>
  <c r="I837" i="14" s="1"/>
  <c r="V837" i="14" s="1"/>
  <c r="E824" i="17"/>
  <c r="I824" i="17" s="1"/>
  <c r="J837" i="14" s="1"/>
  <c r="C822" i="17"/>
  <c r="G822" i="17" s="1"/>
  <c r="H835" i="14" s="1"/>
  <c r="U835" i="14" s="1"/>
  <c r="B822" i="17"/>
  <c r="F822" i="17" s="1"/>
  <c r="G835" i="14" s="1"/>
  <c r="E822" i="17"/>
  <c r="I822" i="17" s="1"/>
  <c r="J835" i="14" s="1"/>
  <c r="D822" i="17"/>
  <c r="H822" i="17" s="1"/>
  <c r="I835" i="14" s="1"/>
  <c r="V835" i="14" s="1"/>
  <c r="C820" i="17"/>
  <c r="G820" i="17" s="1"/>
  <c r="H833" i="14" s="1"/>
  <c r="U833" i="14" s="1"/>
  <c r="B820" i="17"/>
  <c r="F820" i="17" s="1"/>
  <c r="G833" i="14" s="1"/>
  <c r="D820" i="17"/>
  <c r="H820" i="17" s="1"/>
  <c r="I833" i="14" s="1"/>
  <c r="V833" i="14" s="1"/>
  <c r="E820" i="17"/>
  <c r="I820" i="17" s="1"/>
  <c r="J833" i="14" s="1"/>
  <c r="C818" i="17"/>
  <c r="G818" i="17" s="1"/>
  <c r="H831" i="14" s="1"/>
  <c r="U831" i="14" s="1"/>
  <c r="B818" i="17"/>
  <c r="F818" i="17" s="1"/>
  <c r="G831" i="14" s="1"/>
  <c r="E818" i="17"/>
  <c r="I818" i="17" s="1"/>
  <c r="J831" i="14" s="1"/>
  <c r="D818" i="17"/>
  <c r="H818" i="17" s="1"/>
  <c r="I831" i="14" s="1"/>
  <c r="V831" i="14" s="1"/>
  <c r="C816" i="17"/>
  <c r="G816" i="17" s="1"/>
  <c r="H829" i="14" s="1"/>
  <c r="U829" i="14" s="1"/>
  <c r="B816" i="17"/>
  <c r="F816" i="17" s="1"/>
  <c r="G829" i="14" s="1"/>
  <c r="D816" i="17"/>
  <c r="H816" i="17" s="1"/>
  <c r="I829" i="14" s="1"/>
  <c r="V829" i="14" s="1"/>
  <c r="E816" i="17"/>
  <c r="I816" i="17" s="1"/>
  <c r="J829" i="14" s="1"/>
  <c r="C814" i="17"/>
  <c r="G814" i="17" s="1"/>
  <c r="H827" i="14" s="1"/>
  <c r="U827" i="14" s="1"/>
  <c r="B814" i="17"/>
  <c r="F814" i="17" s="1"/>
  <c r="G827" i="14" s="1"/>
  <c r="E814" i="17"/>
  <c r="I814" i="17" s="1"/>
  <c r="J827" i="14" s="1"/>
  <c r="D814" i="17"/>
  <c r="H814" i="17" s="1"/>
  <c r="I827" i="14" s="1"/>
  <c r="V827" i="14" s="1"/>
  <c r="C812" i="17"/>
  <c r="G812" i="17" s="1"/>
  <c r="H825" i="14" s="1"/>
  <c r="U825" i="14" s="1"/>
  <c r="B812" i="17"/>
  <c r="F812" i="17" s="1"/>
  <c r="G825" i="14" s="1"/>
  <c r="D812" i="17"/>
  <c r="H812" i="17" s="1"/>
  <c r="I825" i="14" s="1"/>
  <c r="V825" i="14" s="1"/>
  <c r="E812" i="17"/>
  <c r="I812" i="17" s="1"/>
  <c r="J825" i="14" s="1"/>
  <c r="C810" i="17"/>
  <c r="G810" i="17" s="1"/>
  <c r="H823" i="14" s="1"/>
  <c r="U823" i="14" s="1"/>
  <c r="B810" i="17"/>
  <c r="F810" i="17" s="1"/>
  <c r="G823" i="14" s="1"/>
  <c r="E810" i="17"/>
  <c r="I810" i="17" s="1"/>
  <c r="J823" i="14" s="1"/>
  <c r="D810" i="17"/>
  <c r="H810" i="17" s="1"/>
  <c r="I823" i="14" s="1"/>
  <c r="V823" i="14" s="1"/>
  <c r="C808" i="17"/>
  <c r="G808" i="17" s="1"/>
  <c r="H821" i="14" s="1"/>
  <c r="U821" i="14" s="1"/>
  <c r="B808" i="17"/>
  <c r="F808" i="17" s="1"/>
  <c r="G821" i="14" s="1"/>
  <c r="D808" i="17"/>
  <c r="H808" i="17" s="1"/>
  <c r="I821" i="14" s="1"/>
  <c r="V821" i="14" s="1"/>
  <c r="E808" i="17"/>
  <c r="I808" i="17" s="1"/>
  <c r="J821" i="14" s="1"/>
  <c r="C806" i="17"/>
  <c r="G806" i="17" s="1"/>
  <c r="H819" i="14" s="1"/>
  <c r="U819" i="14" s="1"/>
  <c r="B806" i="17"/>
  <c r="F806" i="17" s="1"/>
  <c r="G819" i="14" s="1"/>
  <c r="E806" i="17"/>
  <c r="I806" i="17" s="1"/>
  <c r="J819" i="14" s="1"/>
  <c r="D806" i="17"/>
  <c r="H806" i="17" s="1"/>
  <c r="I819" i="14" s="1"/>
  <c r="V819" i="14" s="1"/>
  <c r="C804" i="17"/>
  <c r="G804" i="17" s="1"/>
  <c r="H817" i="14" s="1"/>
  <c r="U817" i="14" s="1"/>
  <c r="B804" i="17"/>
  <c r="F804" i="17" s="1"/>
  <c r="G817" i="14" s="1"/>
  <c r="D804" i="17"/>
  <c r="H804" i="17" s="1"/>
  <c r="I817" i="14" s="1"/>
  <c r="V817" i="14" s="1"/>
  <c r="E804" i="17"/>
  <c r="I804" i="17" s="1"/>
  <c r="J817" i="14" s="1"/>
  <c r="C802" i="17"/>
  <c r="G802" i="17" s="1"/>
  <c r="H815" i="14" s="1"/>
  <c r="U815" i="14" s="1"/>
  <c r="B802" i="17"/>
  <c r="F802" i="17" s="1"/>
  <c r="G815" i="14" s="1"/>
  <c r="E802" i="17"/>
  <c r="I802" i="17" s="1"/>
  <c r="J815" i="14" s="1"/>
  <c r="D802" i="17"/>
  <c r="H802" i="17" s="1"/>
  <c r="I815" i="14" s="1"/>
  <c r="V815" i="14" s="1"/>
  <c r="C800" i="17"/>
  <c r="G800" i="17" s="1"/>
  <c r="H813" i="14" s="1"/>
  <c r="U813" i="14" s="1"/>
  <c r="B800" i="17"/>
  <c r="F800" i="17" s="1"/>
  <c r="G813" i="14" s="1"/>
  <c r="D800" i="17"/>
  <c r="H800" i="17" s="1"/>
  <c r="I813" i="14" s="1"/>
  <c r="V813" i="14" s="1"/>
  <c r="E800" i="17"/>
  <c r="I800" i="17" s="1"/>
  <c r="J813" i="14" s="1"/>
  <c r="C798" i="17"/>
  <c r="G798" i="17" s="1"/>
  <c r="H811" i="14" s="1"/>
  <c r="U811" i="14" s="1"/>
  <c r="B798" i="17"/>
  <c r="F798" i="17" s="1"/>
  <c r="G811" i="14" s="1"/>
  <c r="E798" i="17"/>
  <c r="I798" i="17" s="1"/>
  <c r="J811" i="14" s="1"/>
  <c r="D798" i="17"/>
  <c r="H798" i="17" s="1"/>
  <c r="I811" i="14" s="1"/>
  <c r="V811" i="14" s="1"/>
  <c r="C796" i="17"/>
  <c r="G796" i="17" s="1"/>
  <c r="H809" i="14" s="1"/>
  <c r="U809" i="14" s="1"/>
  <c r="B796" i="17"/>
  <c r="F796" i="17" s="1"/>
  <c r="G809" i="14" s="1"/>
  <c r="D796" i="17"/>
  <c r="H796" i="17" s="1"/>
  <c r="I809" i="14" s="1"/>
  <c r="V809" i="14" s="1"/>
  <c r="E796" i="17"/>
  <c r="I796" i="17" s="1"/>
  <c r="J809" i="14" s="1"/>
  <c r="C794" i="17"/>
  <c r="G794" i="17" s="1"/>
  <c r="H807" i="14" s="1"/>
  <c r="U807" i="14" s="1"/>
  <c r="B794" i="17"/>
  <c r="F794" i="17" s="1"/>
  <c r="G807" i="14" s="1"/>
  <c r="E794" i="17"/>
  <c r="I794" i="17" s="1"/>
  <c r="J807" i="14" s="1"/>
  <c r="D794" i="17"/>
  <c r="H794" i="17" s="1"/>
  <c r="I807" i="14" s="1"/>
  <c r="V807" i="14" s="1"/>
  <c r="C792" i="17"/>
  <c r="G792" i="17" s="1"/>
  <c r="H805" i="14" s="1"/>
  <c r="U805" i="14" s="1"/>
  <c r="B792" i="17"/>
  <c r="F792" i="17" s="1"/>
  <c r="G805" i="14" s="1"/>
  <c r="D792" i="17"/>
  <c r="H792" i="17" s="1"/>
  <c r="I805" i="14" s="1"/>
  <c r="V805" i="14" s="1"/>
  <c r="E792" i="17"/>
  <c r="I792" i="17" s="1"/>
  <c r="J805" i="14" s="1"/>
  <c r="C790" i="17"/>
  <c r="G790" i="17" s="1"/>
  <c r="H803" i="14" s="1"/>
  <c r="U803" i="14" s="1"/>
  <c r="B790" i="17"/>
  <c r="F790" i="17" s="1"/>
  <c r="G803" i="14" s="1"/>
  <c r="E790" i="17"/>
  <c r="I790" i="17" s="1"/>
  <c r="J803" i="14" s="1"/>
  <c r="D790" i="17"/>
  <c r="H790" i="17" s="1"/>
  <c r="I803" i="14" s="1"/>
  <c r="V803" i="14" s="1"/>
  <c r="C788" i="17"/>
  <c r="G788" i="17" s="1"/>
  <c r="H801" i="14" s="1"/>
  <c r="U801" i="14" s="1"/>
  <c r="B788" i="17"/>
  <c r="F788" i="17" s="1"/>
  <c r="G801" i="14" s="1"/>
  <c r="D788" i="17"/>
  <c r="H788" i="17" s="1"/>
  <c r="I801" i="14" s="1"/>
  <c r="V801" i="14" s="1"/>
  <c r="E788" i="17"/>
  <c r="I788" i="17" s="1"/>
  <c r="J801" i="14" s="1"/>
  <c r="C786" i="17"/>
  <c r="G786" i="17" s="1"/>
  <c r="H799" i="14" s="1"/>
  <c r="U799" i="14" s="1"/>
  <c r="B786" i="17"/>
  <c r="F786" i="17" s="1"/>
  <c r="G799" i="14" s="1"/>
  <c r="E786" i="17"/>
  <c r="I786" i="17" s="1"/>
  <c r="J799" i="14" s="1"/>
  <c r="D786" i="17"/>
  <c r="H786" i="17" s="1"/>
  <c r="I799" i="14" s="1"/>
  <c r="V799" i="14" s="1"/>
  <c r="C784" i="17"/>
  <c r="G784" i="17" s="1"/>
  <c r="H797" i="14" s="1"/>
  <c r="U797" i="14" s="1"/>
  <c r="B784" i="17"/>
  <c r="F784" i="17" s="1"/>
  <c r="G797" i="14" s="1"/>
  <c r="D784" i="17"/>
  <c r="H784" i="17" s="1"/>
  <c r="I797" i="14" s="1"/>
  <c r="V797" i="14" s="1"/>
  <c r="E784" i="17"/>
  <c r="I784" i="17" s="1"/>
  <c r="J797" i="14" s="1"/>
  <c r="C782" i="17"/>
  <c r="G782" i="17" s="1"/>
  <c r="H795" i="14" s="1"/>
  <c r="U795" i="14" s="1"/>
  <c r="B782" i="17"/>
  <c r="F782" i="17" s="1"/>
  <c r="G795" i="14" s="1"/>
  <c r="E782" i="17"/>
  <c r="I782" i="17" s="1"/>
  <c r="J795" i="14" s="1"/>
  <c r="D782" i="17"/>
  <c r="H782" i="17" s="1"/>
  <c r="I795" i="14" s="1"/>
  <c r="V795" i="14" s="1"/>
  <c r="C780" i="17"/>
  <c r="G780" i="17" s="1"/>
  <c r="H793" i="14" s="1"/>
  <c r="U793" i="14" s="1"/>
  <c r="B780" i="17"/>
  <c r="F780" i="17" s="1"/>
  <c r="G793" i="14" s="1"/>
  <c r="D780" i="17"/>
  <c r="H780" i="17" s="1"/>
  <c r="I793" i="14" s="1"/>
  <c r="V793" i="14" s="1"/>
  <c r="E780" i="17"/>
  <c r="I780" i="17" s="1"/>
  <c r="J793" i="14" s="1"/>
  <c r="C778" i="17"/>
  <c r="G778" i="17" s="1"/>
  <c r="H791" i="14" s="1"/>
  <c r="U791" i="14" s="1"/>
  <c r="B778" i="17"/>
  <c r="F778" i="17" s="1"/>
  <c r="G791" i="14" s="1"/>
  <c r="E778" i="17"/>
  <c r="I778" i="17" s="1"/>
  <c r="J791" i="14" s="1"/>
  <c r="D778" i="17"/>
  <c r="H778" i="17" s="1"/>
  <c r="I791" i="14" s="1"/>
  <c r="V791" i="14" s="1"/>
  <c r="C776" i="17"/>
  <c r="G776" i="17" s="1"/>
  <c r="H789" i="14" s="1"/>
  <c r="U789" i="14" s="1"/>
  <c r="B776" i="17"/>
  <c r="F776" i="17" s="1"/>
  <c r="G789" i="14" s="1"/>
  <c r="D776" i="17"/>
  <c r="H776" i="17" s="1"/>
  <c r="I789" i="14" s="1"/>
  <c r="V789" i="14" s="1"/>
  <c r="E776" i="17"/>
  <c r="I776" i="17" s="1"/>
  <c r="J789" i="14" s="1"/>
  <c r="C774" i="17"/>
  <c r="G774" i="17" s="1"/>
  <c r="H787" i="14" s="1"/>
  <c r="U787" i="14" s="1"/>
  <c r="B774" i="17"/>
  <c r="F774" i="17" s="1"/>
  <c r="G787" i="14" s="1"/>
  <c r="E774" i="17"/>
  <c r="I774" i="17" s="1"/>
  <c r="J787" i="14" s="1"/>
  <c r="D774" i="17"/>
  <c r="H774" i="17" s="1"/>
  <c r="I787" i="14" s="1"/>
  <c r="V787" i="14" s="1"/>
  <c r="C772" i="17"/>
  <c r="G772" i="17" s="1"/>
  <c r="H785" i="14" s="1"/>
  <c r="U785" i="14" s="1"/>
  <c r="B772" i="17"/>
  <c r="F772" i="17" s="1"/>
  <c r="G785" i="14" s="1"/>
  <c r="D772" i="17"/>
  <c r="H772" i="17" s="1"/>
  <c r="I785" i="14" s="1"/>
  <c r="V785" i="14" s="1"/>
  <c r="E772" i="17"/>
  <c r="I772" i="17" s="1"/>
  <c r="J785" i="14" s="1"/>
  <c r="C770" i="17"/>
  <c r="G770" i="17" s="1"/>
  <c r="H783" i="14" s="1"/>
  <c r="U783" i="14" s="1"/>
  <c r="B770" i="17"/>
  <c r="F770" i="17" s="1"/>
  <c r="G783" i="14" s="1"/>
  <c r="E770" i="17"/>
  <c r="I770" i="17" s="1"/>
  <c r="J783" i="14" s="1"/>
  <c r="D770" i="17"/>
  <c r="H770" i="17" s="1"/>
  <c r="I783" i="14" s="1"/>
  <c r="V783" i="14" s="1"/>
  <c r="C768" i="17"/>
  <c r="G768" i="17" s="1"/>
  <c r="H781" i="14" s="1"/>
  <c r="U781" i="14" s="1"/>
  <c r="B768" i="17"/>
  <c r="F768" i="17" s="1"/>
  <c r="G781" i="14" s="1"/>
  <c r="D768" i="17"/>
  <c r="H768" i="17" s="1"/>
  <c r="I781" i="14" s="1"/>
  <c r="V781" i="14" s="1"/>
  <c r="E768" i="17"/>
  <c r="I768" i="17" s="1"/>
  <c r="J781" i="14" s="1"/>
  <c r="C766" i="17"/>
  <c r="G766" i="17" s="1"/>
  <c r="H779" i="14" s="1"/>
  <c r="U779" i="14" s="1"/>
  <c r="B766" i="17"/>
  <c r="F766" i="17" s="1"/>
  <c r="G779" i="14" s="1"/>
  <c r="E766" i="17"/>
  <c r="I766" i="17" s="1"/>
  <c r="J779" i="14" s="1"/>
  <c r="D766" i="17"/>
  <c r="H766" i="17" s="1"/>
  <c r="I779" i="14" s="1"/>
  <c r="V779" i="14" s="1"/>
  <c r="C764" i="17"/>
  <c r="G764" i="17" s="1"/>
  <c r="H777" i="14" s="1"/>
  <c r="U777" i="14" s="1"/>
  <c r="B764" i="17"/>
  <c r="F764" i="17" s="1"/>
  <c r="G777" i="14" s="1"/>
  <c r="D764" i="17"/>
  <c r="H764" i="17" s="1"/>
  <c r="I777" i="14" s="1"/>
  <c r="V777" i="14" s="1"/>
  <c r="E764" i="17"/>
  <c r="I764" i="17" s="1"/>
  <c r="J777" i="14" s="1"/>
  <c r="C762" i="17"/>
  <c r="G762" i="17" s="1"/>
  <c r="H775" i="14" s="1"/>
  <c r="U775" i="14" s="1"/>
  <c r="B762" i="17"/>
  <c r="F762" i="17" s="1"/>
  <c r="G775" i="14" s="1"/>
  <c r="E762" i="17"/>
  <c r="I762" i="17" s="1"/>
  <c r="J775" i="14" s="1"/>
  <c r="D762" i="17"/>
  <c r="H762" i="17" s="1"/>
  <c r="I775" i="14" s="1"/>
  <c r="V775" i="14" s="1"/>
  <c r="C760" i="17"/>
  <c r="G760" i="17" s="1"/>
  <c r="H773" i="14" s="1"/>
  <c r="U773" i="14" s="1"/>
  <c r="B760" i="17"/>
  <c r="F760" i="17" s="1"/>
  <c r="G773" i="14" s="1"/>
  <c r="D760" i="17"/>
  <c r="H760" i="17" s="1"/>
  <c r="I773" i="14" s="1"/>
  <c r="V773" i="14" s="1"/>
  <c r="E760" i="17"/>
  <c r="I760" i="17" s="1"/>
  <c r="J773" i="14" s="1"/>
  <c r="C758" i="17"/>
  <c r="G758" i="17" s="1"/>
  <c r="H771" i="14" s="1"/>
  <c r="U771" i="14" s="1"/>
  <c r="B758" i="17"/>
  <c r="F758" i="17" s="1"/>
  <c r="G771" i="14" s="1"/>
  <c r="E758" i="17"/>
  <c r="I758" i="17" s="1"/>
  <c r="J771" i="14" s="1"/>
  <c r="D758" i="17"/>
  <c r="H758" i="17" s="1"/>
  <c r="I771" i="14" s="1"/>
  <c r="V771" i="14" s="1"/>
  <c r="C756" i="17"/>
  <c r="G756" i="17" s="1"/>
  <c r="H769" i="14" s="1"/>
  <c r="U769" i="14" s="1"/>
  <c r="B756" i="17"/>
  <c r="F756" i="17" s="1"/>
  <c r="G769" i="14" s="1"/>
  <c r="D756" i="17"/>
  <c r="H756" i="17" s="1"/>
  <c r="I769" i="14" s="1"/>
  <c r="V769" i="14" s="1"/>
  <c r="E756" i="17"/>
  <c r="I756" i="17" s="1"/>
  <c r="J769" i="14" s="1"/>
  <c r="C754" i="17"/>
  <c r="G754" i="17" s="1"/>
  <c r="H767" i="14" s="1"/>
  <c r="U767" i="14" s="1"/>
  <c r="B754" i="17"/>
  <c r="F754" i="17" s="1"/>
  <c r="G767" i="14" s="1"/>
  <c r="E754" i="17"/>
  <c r="I754" i="17" s="1"/>
  <c r="J767" i="14" s="1"/>
  <c r="D754" i="17"/>
  <c r="H754" i="17" s="1"/>
  <c r="I767" i="14" s="1"/>
  <c r="V767" i="14" s="1"/>
  <c r="C752" i="17"/>
  <c r="G752" i="17" s="1"/>
  <c r="H765" i="14" s="1"/>
  <c r="U765" i="14" s="1"/>
  <c r="B752" i="17"/>
  <c r="F752" i="17" s="1"/>
  <c r="G765" i="14" s="1"/>
  <c r="D752" i="17"/>
  <c r="H752" i="17" s="1"/>
  <c r="I765" i="14" s="1"/>
  <c r="V765" i="14" s="1"/>
  <c r="E752" i="17"/>
  <c r="I752" i="17" s="1"/>
  <c r="J765" i="14" s="1"/>
  <c r="C750" i="17"/>
  <c r="G750" i="17" s="1"/>
  <c r="H763" i="14" s="1"/>
  <c r="U763" i="14" s="1"/>
  <c r="B750" i="17"/>
  <c r="F750" i="17" s="1"/>
  <c r="G763" i="14" s="1"/>
  <c r="E750" i="17"/>
  <c r="I750" i="17" s="1"/>
  <c r="J763" i="14" s="1"/>
  <c r="D750" i="17"/>
  <c r="H750" i="17" s="1"/>
  <c r="I763" i="14" s="1"/>
  <c r="V763" i="14" s="1"/>
  <c r="C748" i="17"/>
  <c r="G748" i="17" s="1"/>
  <c r="H761" i="14" s="1"/>
  <c r="U761" i="14" s="1"/>
  <c r="B748" i="17"/>
  <c r="F748" i="17" s="1"/>
  <c r="G761" i="14" s="1"/>
  <c r="D748" i="17"/>
  <c r="H748" i="17" s="1"/>
  <c r="I761" i="14" s="1"/>
  <c r="V761" i="14" s="1"/>
  <c r="E748" i="17"/>
  <c r="I748" i="17" s="1"/>
  <c r="J761" i="14" s="1"/>
  <c r="C746" i="17"/>
  <c r="G746" i="17" s="1"/>
  <c r="H759" i="14" s="1"/>
  <c r="U759" i="14" s="1"/>
  <c r="B746" i="17"/>
  <c r="F746" i="17" s="1"/>
  <c r="G759" i="14" s="1"/>
  <c r="E746" i="17"/>
  <c r="I746" i="17" s="1"/>
  <c r="J759" i="14" s="1"/>
  <c r="D746" i="17"/>
  <c r="H746" i="17" s="1"/>
  <c r="I759" i="14" s="1"/>
  <c r="V759" i="14" s="1"/>
  <c r="C744" i="17"/>
  <c r="G744" i="17" s="1"/>
  <c r="H757" i="14" s="1"/>
  <c r="U757" i="14" s="1"/>
  <c r="B744" i="17"/>
  <c r="F744" i="17" s="1"/>
  <c r="G757" i="14" s="1"/>
  <c r="D744" i="17"/>
  <c r="H744" i="17" s="1"/>
  <c r="I757" i="14" s="1"/>
  <c r="V757" i="14" s="1"/>
  <c r="E744" i="17"/>
  <c r="I744" i="17" s="1"/>
  <c r="J757" i="14" s="1"/>
  <c r="C742" i="17"/>
  <c r="G742" i="17" s="1"/>
  <c r="H755" i="14" s="1"/>
  <c r="U755" i="14" s="1"/>
  <c r="B742" i="17"/>
  <c r="F742" i="17" s="1"/>
  <c r="G755" i="14" s="1"/>
  <c r="E742" i="17"/>
  <c r="I742" i="17" s="1"/>
  <c r="J755" i="14" s="1"/>
  <c r="D742" i="17"/>
  <c r="H742" i="17" s="1"/>
  <c r="I755" i="14" s="1"/>
  <c r="V755" i="14" s="1"/>
  <c r="C740" i="17"/>
  <c r="G740" i="17" s="1"/>
  <c r="H753" i="14" s="1"/>
  <c r="U753" i="14" s="1"/>
  <c r="B740" i="17"/>
  <c r="F740" i="17" s="1"/>
  <c r="G753" i="14" s="1"/>
  <c r="D740" i="17"/>
  <c r="H740" i="17" s="1"/>
  <c r="I753" i="14" s="1"/>
  <c r="V753" i="14" s="1"/>
  <c r="E740" i="17"/>
  <c r="I740" i="17" s="1"/>
  <c r="J753" i="14" s="1"/>
  <c r="C738" i="17"/>
  <c r="G738" i="17" s="1"/>
  <c r="H751" i="14" s="1"/>
  <c r="U751" i="14" s="1"/>
  <c r="B738" i="17"/>
  <c r="F738" i="17" s="1"/>
  <c r="G751" i="14" s="1"/>
  <c r="E738" i="17"/>
  <c r="I738" i="17" s="1"/>
  <c r="J751" i="14" s="1"/>
  <c r="D738" i="17"/>
  <c r="H738" i="17" s="1"/>
  <c r="I751" i="14" s="1"/>
  <c r="V751" i="14" s="1"/>
  <c r="C736" i="17"/>
  <c r="G736" i="17" s="1"/>
  <c r="H749" i="14" s="1"/>
  <c r="U749" i="14" s="1"/>
  <c r="B736" i="17"/>
  <c r="F736" i="17" s="1"/>
  <c r="G749" i="14" s="1"/>
  <c r="D736" i="17"/>
  <c r="H736" i="17" s="1"/>
  <c r="I749" i="14" s="1"/>
  <c r="V749" i="14" s="1"/>
  <c r="E736" i="17"/>
  <c r="I736" i="17" s="1"/>
  <c r="J749" i="14" s="1"/>
  <c r="C734" i="17"/>
  <c r="G734" i="17" s="1"/>
  <c r="H747" i="14" s="1"/>
  <c r="U747" i="14" s="1"/>
  <c r="B734" i="17"/>
  <c r="F734" i="17" s="1"/>
  <c r="G747" i="14" s="1"/>
  <c r="E734" i="17"/>
  <c r="I734" i="17" s="1"/>
  <c r="J747" i="14" s="1"/>
  <c r="D734" i="17"/>
  <c r="H734" i="17" s="1"/>
  <c r="I747" i="14" s="1"/>
  <c r="V747" i="14" s="1"/>
  <c r="C732" i="17"/>
  <c r="G732" i="17" s="1"/>
  <c r="H745" i="14" s="1"/>
  <c r="U745" i="14" s="1"/>
  <c r="B732" i="17"/>
  <c r="F732" i="17" s="1"/>
  <c r="G745" i="14" s="1"/>
  <c r="D732" i="17"/>
  <c r="H732" i="17" s="1"/>
  <c r="I745" i="14" s="1"/>
  <c r="V745" i="14" s="1"/>
  <c r="E732" i="17"/>
  <c r="I732" i="17" s="1"/>
  <c r="J745" i="14" s="1"/>
  <c r="C730" i="17"/>
  <c r="G730" i="17" s="1"/>
  <c r="H743" i="14" s="1"/>
  <c r="U743" i="14" s="1"/>
  <c r="B730" i="17"/>
  <c r="F730" i="17" s="1"/>
  <c r="G743" i="14" s="1"/>
  <c r="E730" i="17"/>
  <c r="I730" i="17" s="1"/>
  <c r="J743" i="14" s="1"/>
  <c r="D730" i="17"/>
  <c r="H730" i="17" s="1"/>
  <c r="I743" i="14" s="1"/>
  <c r="V743" i="14" s="1"/>
  <c r="C728" i="17"/>
  <c r="G728" i="17" s="1"/>
  <c r="H741" i="14" s="1"/>
  <c r="U741" i="14" s="1"/>
  <c r="B728" i="17"/>
  <c r="F728" i="17" s="1"/>
  <c r="G741" i="14" s="1"/>
  <c r="D728" i="17"/>
  <c r="H728" i="17" s="1"/>
  <c r="I741" i="14" s="1"/>
  <c r="V741" i="14" s="1"/>
  <c r="E728" i="17"/>
  <c r="I728" i="17" s="1"/>
  <c r="J741" i="14" s="1"/>
  <c r="C726" i="17"/>
  <c r="G726" i="17" s="1"/>
  <c r="H739" i="14" s="1"/>
  <c r="U739" i="14" s="1"/>
  <c r="B726" i="17"/>
  <c r="F726" i="17" s="1"/>
  <c r="G739" i="14" s="1"/>
  <c r="E726" i="17"/>
  <c r="I726" i="17" s="1"/>
  <c r="J739" i="14" s="1"/>
  <c r="D726" i="17"/>
  <c r="H726" i="17" s="1"/>
  <c r="I739" i="14" s="1"/>
  <c r="V739" i="14" s="1"/>
  <c r="C724" i="17"/>
  <c r="G724" i="17" s="1"/>
  <c r="H737" i="14" s="1"/>
  <c r="U737" i="14" s="1"/>
  <c r="B724" i="17"/>
  <c r="F724" i="17" s="1"/>
  <c r="G737" i="14" s="1"/>
  <c r="D724" i="17"/>
  <c r="H724" i="17" s="1"/>
  <c r="I737" i="14" s="1"/>
  <c r="V737" i="14" s="1"/>
  <c r="E724" i="17"/>
  <c r="I724" i="17" s="1"/>
  <c r="J737" i="14" s="1"/>
  <c r="C722" i="17"/>
  <c r="G722" i="17" s="1"/>
  <c r="H735" i="14" s="1"/>
  <c r="U735" i="14" s="1"/>
  <c r="B722" i="17"/>
  <c r="F722" i="17" s="1"/>
  <c r="G735" i="14" s="1"/>
  <c r="E722" i="17"/>
  <c r="I722" i="17" s="1"/>
  <c r="J735" i="14" s="1"/>
  <c r="D722" i="17"/>
  <c r="H722" i="17" s="1"/>
  <c r="I735" i="14" s="1"/>
  <c r="V735" i="14" s="1"/>
  <c r="C720" i="17"/>
  <c r="G720" i="17" s="1"/>
  <c r="H733" i="14" s="1"/>
  <c r="U733" i="14" s="1"/>
  <c r="B720" i="17"/>
  <c r="F720" i="17" s="1"/>
  <c r="G733" i="14" s="1"/>
  <c r="D720" i="17"/>
  <c r="H720" i="17" s="1"/>
  <c r="I733" i="14" s="1"/>
  <c r="V733" i="14" s="1"/>
  <c r="E720" i="17"/>
  <c r="I720" i="17" s="1"/>
  <c r="J733" i="14" s="1"/>
  <c r="C718" i="17"/>
  <c r="G718" i="17" s="1"/>
  <c r="H731" i="14" s="1"/>
  <c r="U731" i="14" s="1"/>
  <c r="B718" i="17"/>
  <c r="F718" i="17" s="1"/>
  <c r="G731" i="14" s="1"/>
  <c r="E718" i="17"/>
  <c r="I718" i="17" s="1"/>
  <c r="J731" i="14" s="1"/>
  <c r="D718" i="17"/>
  <c r="H718" i="17" s="1"/>
  <c r="I731" i="14" s="1"/>
  <c r="V731" i="14" s="1"/>
  <c r="C716" i="17"/>
  <c r="G716" i="17" s="1"/>
  <c r="H729" i="14" s="1"/>
  <c r="U729" i="14" s="1"/>
  <c r="B716" i="17"/>
  <c r="F716" i="17" s="1"/>
  <c r="G729" i="14" s="1"/>
  <c r="D716" i="17"/>
  <c r="H716" i="17" s="1"/>
  <c r="I729" i="14" s="1"/>
  <c r="V729" i="14" s="1"/>
  <c r="E716" i="17"/>
  <c r="I716" i="17" s="1"/>
  <c r="J729" i="14" s="1"/>
  <c r="C714" i="17"/>
  <c r="G714" i="17" s="1"/>
  <c r="H727" i="14" s="1"/>
  <c r="U727" i="14" s="1"/>
  <c r="B714" i="17"/>
  <c r="F714" i="17" s="1"/>
  <c r="G727" i="14" s="1"/>
  <c r="E714" i="17"/>
  <c r="I714" i="17" s="1"/>
  <c r="J727" i="14" s="1"/>
  <c r="D714" i="17"/>
  <c r="H714" i="17" s="1"/>
  <c r="I727" i="14" s="1"/>
  <c r="V727" i="14" s="1"/>
  <c r="C712" i="17"/>
  <c r="G712" i="17" s="1"/>
  <c r="H725" i="14" s="1"/>
  <c r="U725" i="14" s="1"/>
  <c r="B712" i="17"/>
  <c r="F712" i="17" s="1"/>
  <c r="G725" i="14" s="1"/>
  <c r="D712" i="17"/>
  <c r="H712" i="17" s="1"/>
  <c r="I725" i="14" s="1"/>
  <c r="V725" i="14" s="1"/>
  <c r="E712" i="17"/>
  <c r="I712" i="17" s="1"/>
  <c r="J725" i="14" s="1"/>
  <c r="C710" i="17"/>
  <c r="G710" i="17" s="1"/>
  <c r="H723" i="14" s="1"/>
  <c r="U723" i="14" s="1"/>
  <c r="B710" i="17"/>
  <c r="F710" i="17" s="1"/>
  <c r="G723" i="14" s="1"/>
  <c r="E710" i="17"/>
  <c r="I710" i="17" s="1"/>
  <c r="J723" i="14" s="1"/>
  <c r="D710" i="17"/>
  <c r="H710" i="17" s="1"/>
  <c r="I723" i="14" s="1"/>
  <c r="V723" i="14" s="1"/>
  <c r="C708" i="17"/>
  <c r="G708" i="17" s="1"/>
  <c r="H721" i="14" s="1"/>
  <c r="U721" i="14" s="1"/>
  <c r="B708" i="17"/>
  <c r="F708" i="17" s="1"/>
  <c r="G721" i="14" s="1"/>
  <c r="D708" i="17"/>
  <c r="H708" i="17" s="1"/>
  <c r="I721" i="14" s="1"/>
  <c r="V721" i="14" s="1"/>
  <c r="E708" i="17"/>
  <c r="I708" i="17" s="1"/>
  <c r="J721" i="14" s="1"/>
  <c r="C706" i="17"/>
  <c r="G706" i="17" s="1"/>
  <c r="H719" i="14" s="1"/>
  <c r="U719" i="14" s="1"/>
  <c r="B706" i="17"/>
  <c r="F706" i="17" s="1"/>
  <c r="G719" i="14" s="1"/>
  <c r="E706" i="17"/>
  <c r="I706" i="17" s="1"/>
  <c r="J719" i="14" s="1"/>
  <c r="D706" i="17"/>
  <c r="H706" i="17" s="1"/>
  <c r="I719" i="14" s="1"/>
  <c r="V719" i="14" s="1"/>
  <c r="C704" i="17"/>
  <c r="G704" i="17" s="1"/>
  <c r="H717" i="14" s="1"/>
  <c r="U717" i="14" s="1"/>
  <c r="B704" i="17"/>
  <c r="F704" i="17" s="1"/>
  <c r="G717" i="14" s="1"/>
  <c r="D704" i="17"/>
  <c r="H704" i="17" s="1"/>
  <c r="I717" i="14" s="1"/>
  <c r="V717" i="14" s="1"/>
  <c r="E704" i="17"/>
  <c r="I704" i="17" s="1"/>
  <c r="J717" i="14" s="1"/>
  <c r="C702" i="17"/>
  <c r="G702" i="17" s="1"/>
  <c r="H715" i="14" s="1"/>
  <c r="U715" i="14" s="1"/>
  <c r="B702" i="17"/>
  <c r="F702" i="17" s="1"/>
  <c r="G715" i="14" s="1"/>
  <c r="E702" i="17"/>
  <c r="I702" i="17" s="1"/>
  <c r="J715" i="14" s="1"/>
  <c r="D702" i="17"/>
  <c r="H702" i="17" s="1"/>
  <c r="I715" i="14" s="1"/>
  <c r="V715" i="14" s="1"/>
  <c r="C700" i="17"/>
  <c r="G700" i="17" s="1"/>
  <c r="H713" i="14" s="1"/>
  <c r="U713" i="14" s="1"/>
  <c r="B700" i="17"/>
  <c r="F700" i="17" s="1"/>
  <c r="G713" i="14" s="1"/>
  <c r="D700" i="17"/>
  <c r="H700" i="17" s="1"/>
  <c r="I713" i="14" s="1"/>
  <c r="V713" i="14" s="1"/>
  <c r="E700" i="17"/>
  <c r="I700" i="17" s="1"/>
  <c r="J713" i="14" s="1"/>
  <c r="C698" i="17"/>
  <c r="G698" i="17" s="1"/>
  <c r="H711" i="14" s="1"/>
  <c r="U711" i="14" s="1"/>
  <c r="B698" i="17"/>
  <c r="F698" i="17" s="1"/>
  <c r="G711" i="14" s="1"/>
  <c r="E698" i="17"/>
  <c r="I698" i="17" s="1"/>
  <c r="J711" i="14" s="1"/>
  <c r="D698" i="17"/>
  <c r="H698" i="17" s="1"/>
  <c r="I711" i="14" s="1"/>
  <c r="V711" i="14" s="1"/>
  <c r="C696" i="17"/>
  <c r="G696" i="17" s="1"/>
  <c r="H709" i="14" s="1"/>
  <c r="U709" i="14" s="1"/>
  <c r="B696" i="17"/>
  <c r="F696" i="17" s="1"/>
  <c r="G709" i="14" s="1"/>
  <c r="D696" i="17"/>
  <c r="H696" i="17" s="1"/>
  <c r="I709" i="14" s="1"/>
  <c r="V709" i="14" s="1"/>
  <c r="E696" i="17"/>
  <c r="I696" i="17" s="1"/>
  <c r="J709" i="14" s="1"/>
  <c r="C694" i="17"/>
  <c r="G694" i="17" s="1"/>
  <c r="H707" i="14" s="1"/>
  <c r="U707" i="14" s="1"/>
  <c r="B694" i="17"/>
  <c r="F694" i="17" s="1"/>
  <c r="G707" i="14" s="1"/>
  <c r="E694" i="17"/>
  <c r="I694" i="17" s="1"/>
  <c r="J707" i="14" s="1"/>
  <c r="D694" i="17"/>
  <c r="H694" i="17" s="1"/>
  <c r="I707" i="14" s="1"/>
  <c r="V707" i="14" s="1"/>
  <c r="C692" i="17"/>
  <c r="G692" i="17" s="1"/>
  <c r="H705" i="14" s="1"/>
  <c r="U705" i="14" s="1"/>
  <c r="B692" i="17"/>
  <c r="F692" i="17" s="1"/>
  <c r="G705" i="14" s="1"/>
  <c r="D692" i="17"/>
  <c r="H692" i="17" s="1"/>
  <c r="I705" i="14" s="1"/>
  <c r="V705" i="14" s="1"/>
  <c r="E692" i="17"/>
  <c r="I692" i="17" s="1"/>
  <c r="J705" i="14" s="1"/>
  <c r="C690" i="17"/>
  <c r="G690" i="17" s="1"/>
  <c r="H703" i="14" s="1"/>
  <c r="U703" i="14" s="1"/>
  <c r="B690" i="17"/>
  <c r="F690" i="17" s="1"/>
  <c r="G703" i="14" s="1"/>
  <c r="E690" i="17"/>
  <c r="I690" i="17" s="1"/>
  <c r="J703" i="14" s="1"/>
  <c r="D690" i="17"/>
  <c r="H690" i="17" s="1"/>
  <c r="I703" i="14" s="1"/>
  <c r="V703" i="14" s="1"/>
  <c r="C688" i="17"/>
  <c r="G688" i="17" s="1"/>
  <c r="H701" i="14" s="1"/>
  <c r="U701" i="14" s="1"/>
  <c r="B688" i="17"/>
  <c r="F688" i="17" s="1"/>
  <c r="G701" i="14" s="1"/>
  <c r="D688" i="17"/>
  <c r="H688" i="17" s="1"/>
  <c r="I701" i="14" s="1"/>
  <c r="V701" i="14" s="1"/>
  <c r="E688" i="17"/>
  <c r="I688" i="17" s="1"/>
  <c r="J701" i="14" s="1"/>
  <c r="C686" i="17"/>
  <c r="G686" i="17" s="1"/>
  <c r="H699" i="14" s="1"/>
  <c r="U699" i="14" s="1"/>
  <c r="B686" i="17"/>
  <c r="F686" i="17" s="1"/>
  <c r="G699" i="14" s="1"/>
  <c r="E686" i="17"/>
  <c r="I686" i="17" s="1"/>
  <c r="J699" i="14" s="1"/>
  <c r="D686" i="17"/>
  <c r="H686" i="17" s="1"/>
  <c r="I699" i="14" s="1"/>
  <c r="V699" i="14" s="1"/>
  <c r="C684" i="17"/>
  <c r="G684" i="17" s="1"/>
  <c r="H697" i="14" s="1"/>
  <c r="U697" i="14" s="1"/>
  <c r="B684" i="17"/>
  <c r="F684" i="17" s="1"/>
  <c r="G697" i="14" s="1"/>
  <c r="D684" i="17"/>
  <c r="H684" i="17" s="1"/>
  <c r="I697" i="14" s="1"/>
  <c r="V697" i="14" s="1"/>
  <c r="E684" i="17"/>
  <c r="I684" i="17" s="1"/>
  <c r="J697" i="14" s="1"/>
  <c r="C682" i="17"/>
  <c r="G682" i="17" s="1"/>
  <c r="H695" i="14" s="1"/>
  <c r="U695" i="14" s="1"/>
  <c r="B682" i="17"/>
  <c r="F682" i="17" s="1"/>
  <c r="G695" i="14" s="1"/>
  <c r="E682" i="17"/>
  <c r="I682" i="17" s="1"/>
  <c r="J695" i="14" s="1"/>
  <c r="D682" i="17"/>
  <c r="H682" i="17" s="1"/>
  <c r="I695" i="14" s="1"/>
  <c r="V695" i="14" s="1"/>
  <c r="C680" i="17"/>
  <c r="G680" i="17" s="1"/>
  <c r="H693" i="14" s="1"/>
  <c r="U693" i="14" s="1"/>
  <c r="B680" i="17"/>
  <c r="F680" i="17" s="1"/>
  <c r="G693" i="14" s="1"/>
  <c r="D680" i="17"/>
  <c r="H680" i="17" s="1"/>
  <c r="I693" i="14" s="1"/>
  <c r="V693" i="14" s="1"/>
  <c r="E680" i="17"/>
  <c r="I680" i="17" s="1"/>
  <c r="J693" i="14" s="1"/>
  <c r="C678" i="17"/>
  <c r="G678" i="17" s="1"/>
  <c r="H691" i="14" s="1"/>
  <c r="U691" i="14" s="1"/>
  <c r="B678" i="17"/>
  <c r="F678" i="17" s="1"/>
  <c r="G691" i="14" s="1"/>
  <c r="E678" i="17"/>
  <c r="I678" i="17" s="1"/>
  <c r="J691" i="14" s="1"/>
  <c r="D678" i="17"/>
  <c r="H678" i="17" s="1"/>
  <c r="I691" i="14" s="1"/>
  <c r="V691" i="14" s="1"/>
  <c r="C676" i="17"/>
  <c r="G676" i="17" s="1"/>
  <c r="H689" i="14" s="1"/>
  <c r="U689" i="14" s="1"/>
  <c r="B676" i="17"/>
  <c r="F676" i="17" s="1"/>
  <c r="G689" i="14" s="1"/>
  <c r="D676" i="17"/>
  <c r="H676" i="17" s="1"/>
  <c r="I689" i="14" s="1"/>
  <c r="V689" i="14" s="1"/>
  <c r="E676" i="17"/>
  <c r="I676" i="17" s="1"/>
  <c r="J689" i="14" s="1"/>
  <c r="C674" i="17"/>
  <c r="G674" i="17" s="1"/>
  <c r="H687" i="14" s="1"/>
  <c r="U687" i="14" s="1"/>
  <c r="B674" i="17"/>
  <c r="F674" i="17" s="1"/>
  <c r="G687" i="14" s="1"/>
  <c r="E674" i="17"/>
  <c r="I674" i="17" s="1"/>
  <c r="J687" i="14" s="1"/>
  <c r="D674" i="17"/>
  <c r="H674" i="17" s="1"/>
  <c r="I687" i="14" s="1"/>
  <c r="V687" i="14" s="1"/>
  <c r="C672" i="17"/>
  <c r="G672" i="17" s="1"/>
  <c r="H685" i="14" s="1"/>
  <c r="U685" i="14" s="1"/>
  <c r="B672" i="17"/>
  <c r="F672" i="17" s="1"/>
  <c r="G685" i="14" s="1"/>
  <c r="D672" i="17"/>
  <c r="H672" i="17" s="1"/>
  <c r="I685" i="14" s="1"/>
  <c r="V685" i="14" s="1"/>
  <c r="E672" i="17"/>
  <c r="I672" i="17" s="1"/>
  <c r="J685" i="14" s="1"/>
  <c r="C670" i="17"/>
  <c r="G670" i="17" s="1"/>
  <c r="H683" i="14" s="1"/>
  <c r="U683" i="14" s="1"/>
  <c r="B670" i="17"/>
  <c r="F670" i="17" s="1"/>
  <c r="G683" i="14" s="1"/>
  <c r="E670" i="17"/>
  <c r="I670" i="17" s="1"/>
  <c r="J683" i="14" s="1"/>
  <c r="D670" i="17"/>
  <c r="H670" i="17" s="1"/>
  <c r="I683" i="14" s="1"/>
  <c r="V683" i="14" s="1"/>
  <c r="C668" i="17"/>
  <c r="G668" i="17" s="1"/>
  <c r="H681" i="14" s="1"/>
  <c r="U681" i="14" s="1"/>
  <c r="B668" i="17"/>
  <c r="F668" i="17" s="1"/>
  <c r="G681" i="14" s="1"/>
  <c r="D668" i="17"/>
  <c r="H668" i="17" s="1"/>
  <c r="I681" i="14" s="1"/>
  <c r="V681" i="14" s="1"/>
  <c r="E668" i="17"/>
  <c r="I668" i="17" s="1"/>
  <c r="J681" i="14" s="1"/>
  <c r="C666" i="17"/>
  <c r="G666" i="17" s="1"/>
  <c r="H679" i="14" s="1"/>
  <c r="U679" i="14" s="1"/>
  <c r="B666" i="17"/>
  <c r="F666" i="17" s="1"/>
  <c r="G679" i="14" s="1"/>
  <c r="E666" i="17"/>
  <c r="I666" i="17" s="1"/>
  <c r="J679" i="14" s="1"/>
  <c r="D666" i="17"/>
  <c r="H666" i="17" s="1"/>
  <c r="I679" i="14" s="1"/>
  <c r="V679" i="14" s="1"/>
  <c r="C664" i="17"/>
  <c r="G664" i="17" s="1"/>
  <c r="H677" i="14" s="1"/>
  <c r="U677" i="14" s="1"/>
  <c r="B664" i="17"/>
  <c r="F664" i="17" s="1"/>
  <c r="G677" i="14" s="1"/>
  <c r="D664" i="17"/>
  <c r="H664" i="17" s="1"/>
  <c r="I677" i="14" s="1"/>
  <c r="V677" i="14" s="1"/>
  <c r="E664" i="17"/>
  <c r="I664" i="17" s="1"/>
  <c r="J677" i="14" s="1"/>
  <c r="C662" i="17"/>
  <c r="G662" i="17" s="1"/>
  <c r="H675" i="14" s="1"/>
  <c r="U675" i="14" s="1"/>
  <c r="B662" i="17"/>
  <c r="F662" i="17" s="1"/>
  <c r="G675" i="14" s="1"/>
  <c r="E662" i="17"/>
  <c r="I662" i="17" s="1"/>
  <c r="J675" i="14" s="1"/>
  <c r="D662" i="17"/>
  <c r="H662" i="17" s="1"/>
  <c r="I675" i="14" s="1"/>
  <c r="V675" i="14" s="1"/>
  <c r="C660" i="17"/>
  <c r="G660" i="17" s="1"/>
  <c r="H673" i="14" s="1"/>
  <c r="U673" i="14" s="1"/>
  <c r="B660" i="17"/>
  <c r="F660" i="17" s="1"/>
  <c r="G673" i="14" s="1"/>
  <c r="D660" i="17"/>
  <c r="H660" i="17" s="1"/>
  <c r="I673" i="14" s="1"/>
  <c r="V673" i="14" s="1"/>
  <c r="E660" i="17"/>
  <c r="I660" i="17" s="1"/>
  <c r="J673" i="14" s="1"/>
  <c r="C658" i="17"/>
  <c r="G658" i="17" s="1"/>
  <c r="H671" i="14" s="1"/>
  <c r="U671" i="14" s="1"/>
  <c r="B658" i="17"/>
  <c r="F658" i="17" s="1"/>
  <c r="G671" i="14" s="1"/>
  <c r="E658" i="17"/>
  <c r="I658" i="17" s="1"/>
  <c r="J671" i="14" s="1"/>
  <c r="D658" i="17"/>
  <c r="H658" i="17" s="1"/>
  <c r="I671" i="14" s="1"/>
  <c r="V671" i="14" s="1"/>
  <c r="C656" i="17"/>
  <c r="G656" i="17" s="1"/>
  <c r="H669" i="14" s="1"/>
  <c r="U669" i="14" s="1"/>
  <c r="B656" i="17"/>
  <c r="F656" i="17" s="1"/>
  <c r="G669" i="14" s="1"/>
  <c r="D656" i="17"/>
  <c r="H656" i="17" s="1"/>
  <c r="I669" i="14" s="1"/>
  <c r="V669" i="14" s="1"/>
  <c r="E656" i="17"/>
  <c r="I656" i="17" s="1"/>
  <c r="J669" i="14" s="1"/>
  <c r="C654" i="17"/>
  <c r="G654" i="17" s="1"/>
  <c r="H667" i="14" s="1"/>
  <c r="U667" i="14" s="1"/>
  <c r="B654" i="17"/>
  <c r="F654" i="17" s="1"/>
  <c r="G667" i="14" s="1"/>
  <c r="E654" i="17"/>
  <c r="I654" i="17" s="1"/>
  <c r="J667" i="14" s="1"/>
  <c r="D654" i="17"/>
  <c r="H654" i="17" s="1"/>
  <c r="I667" i="14" s="1"/>
  <c r="V667" i="14" s="1"/>
  <c r="C652" i="17"/>
  <c r="G652" i="17" s="1"/>
  <c r="H665" i="14" s="1"/>
  <c r="U665" i="14" s="1"/>
  <c r="B652" i="17"/>
  <c r="F652" i="17" s="1"/>
  <c r="G665" i="14" s="1"/>
  <c r="D652" i="17"/>
  <c r="H652" i="17" s="1"/>
  <c r="I665" i="14" s="1"/>
  <c r="V665" i="14" s="1"/>
  <c r="E652" i="17"/>
  <c r="I652" i="17" s="1"/>
  <c r="J665" i="14" s="1"/>
  <c r="C650" i="17"/>
  <c r="G650" i="17" s="1"/>
  <c r="H663" i="14" s="1"/>
  <c r="U663" i="14" s="1"/>
  <c r="B650" i="17"/>
  <c r="F650" i="17" s="1"/>
  <c r="G663" i="14" s="1"/>
  <c r="E650" i="17"/>
  <c r="I650" i="17" s="1"/>
  <c r="J663" i="14" s="1"/>
  <c r="D650" i="17"/>
  <c r="H650" i="17" s="1"/>
  <c r="I663" i="14" s="1"/>
  <c r="V663" i="14" s="1"/>
  <c r="C648" i="17"/>
  <c r="G648" i="17" s="1"/>
  <c r="H661" i="14" s="1"/>
  <c r="U661" i="14" s="1"/>
  <c r="B648" i="17"/>
  <c r="F648" i="17" s="1"/>
  <c r="G661" i="14" s="1"/>
  <c r="D648" i="17"/>
  <c r="H648" i="17" s="1"/>
  <c r="I661" i="14" s="1"/>
  <c r="V661" i="14" s="1"/>
  <c r="E648" i="17"/>
  <c r="I648" i="17" s="1"/>
  <c r="J661" i="14" s="1"/>
  <c r="C646" i="17"/>
  <c r="G646" i="17" s="1"/>
  <c r="H659" i="14" s="1"/>
  <c r="U659" i="14" s="1"/>
  <c r="B646" i="17"/>
  <c r="F646" i="17" s="1"/>
  <c r="G659" i="14" s="1"/>
  <c r="E646" i="17"/>
  <c r="I646" i="17" s="1"/>
  <c r="J659" i="14" s="1"/>
  <c r="D646" i="17"/>
  <c r="H646" i="17" s="1"/>
  <c r="I659" i="14" s="1"/>
  <c r="V659" i="14" s="1"/>
  <c r="C644" i="17"/>
  <c r="G644" i="17" s="1"/>
  <c r="H657" i="14" s="1"/>
  <c r="U657" i="14" s="1"/>
  <c r="B644" i="17"/>
  <c r="F644" i="17" s="1"/>
  <c r="G657" i="14" s="1"/>
  <c r="D644" i="17"/>
  <c r="H644" i="17" s="1"/>
  <c r="I657" i="14" s="1"/>
  <c r="V657" i="14" s="1"/>
  <c r="E644" i="17"/>
  <c r="I644" i="17" s="1"/>
  <c r="J657" i="14" s="1"/>
  <c r="C642" i="17"/>
  <c r="G642" i="17" s="1"/>
  <c r="H655" i="14" s="1"/>
  <c r="U655" i="14" s="1"/>
  <c r="B642" i="17"/>
  <c r="F642" i="17" s="1"/>
  <c r="G655" i="14" s="1"/>
  <c r="E642" i="17"/>
  <c r="I642" i="17" s="1"/>
  <c r="J655" i="14" s="1"/>
  <c r="D642" i="17"/>
  <c r="H642" i="17" s="1"/>
  <c r="I655" i="14" s="1"/>
  <c r="V655" i="14" s="1"/>
  <c r="C640" i="17"/>
  <c r="G640" i="17" s="1"/>
  <c r="H653" i="14" s="1"/>
  <c r="U653" i="14" s="1"/>
  <c r="B640" i="17"/>
  <c r="F640" i="17" s="1"/>
  <c r="G653" i="14" s="1"/>
  <c r="D640" i="17"/>
  <c r="H640" i="17" s="1"/>
  <c r="I653" i="14" s="1"/>
  <c r="V653" i="14" s="1"/>
  <c r="E640" i="17"/>
  <c r="I640" i="17" s="1"/>
  <c r="J653" i="14" s="1"/>
  <c r="C638" i="17"/>
  <c r="G638" i="17" s="1"/>
  <c r="H651" i="14" s="1"/>
  <c r="U651" i="14" s="1"/>
  <c r="B638" i="17"/>
  <c r="F638" i="17" s="1"/>
  <c r="G651" i="14" s="1"/>
  <c r="E638" i="17"/>
  <c r="I638" i="17" s="1"/>
  <c r="J651" i="14" s="1"/>
  <c r="D638" i="17"/>
  <c r="H638" i="17" s="1"/>
  <c r="I651" i="14" s="1"/>
  <c r="V651" i="14" s="1"/>
  <c r="C636" i="17"/>
  <c r="G636" i="17" s="1"/>
  <c r="H649" i="14" s="1"/>
  <c r="U649" i="14" s="1"/>
  <c r="B636" i="17"/>
  <c r="F636" i="17" s="1"/>
  <c r="G649" i="14" s="1"/>
  <c r="D636" i="17"/>
  <c r="H636" i="17" s="1"/>
  <c r="I649" i="14" s="1"/>
  <c r="V649" i="14" s="1"/>
  <c r="E636" i="17"/>
  <c r="I636" i="17" s="1"/>
  <c r="J649" i="14" s="1"/>
  <c r="C634" i="17"/>
  <c r="G634" i="17" s="1"/>
  <c r="H647" i="14" s="1"/>
  <c r="U647" i="14" s="1"/>
  <c r="B634" i="17"/>
  <c r="F634" i="17" s="1"/>
  <c r="G647" i="14" s="1"/>
  <c r="E634" i="17"/>
  <c r="I634" i="17" s="1"/>
  <c r="J647" i="14" s="1"/>
  <c r="D634" i="17"/>
  <c r="H634" i="17" s="1"/>
  <c r="I647" i="14" s="1"/>
  <c r="V647" i="14" s="1"/>
  <c r="C632" i="17"/>
  <c r="G632" i="17" s="1"/>
  <c r="H645" i="14" s="1"/>
  <c r="U645" i="14" s="1"/>
  <c r="B632" i="17"/>
  <c r="F632" i="17" s="1"/>
  <c r="G645" i="14" s="1"/>
  <c r="D632" i="17"/>
  <c r="H632" i="17" s="1"/>
  <c r="I645" i="14" s="1"/>
  <c r="V645" i="14" s="1"/>
  <c r="E632" i="17"/>
  <c r="I632" i="17" s="1"/>
  <c r="J645" i="14" s="1"/>
  <c r="C630" i="17"/>
  <c r="G630" i="17" s="1"/>
  <c r="H643" i="14" s="1"/>
  <c r="U643" i="14" s="1"/>
  <c r="B630" i="17"/>
  <c r="F630" i="17" s="1"/>
  <c r="G643" i="14" s="1"/>
  <c r="E630" i="17"/>
  <c r="I630" i="17" s="1"/>
  <c r="J643" i="14" s="1"/>
  <c r="D630" i="17"/>
  <c r="H630" i="17" s="1"/>
  <c r="I643" i="14" s="1"/>
  <c r="V643" i="14" s="1"/>
  <c r="C628" i="17"/>
  <c r="G628" i="17" s="1"/>
  <c r="H641" i="14" s="1"/>
  <c r="U641" i="14" s="1"/>
  <c r="B628" i="17"/>
  <c r="F628" i="17" s="1"/>
  <c r="G641" i="14" s="1"/>
  <c r="D628" i="17"/>
  <c r="H628" i="17" s="1"/>
  <c r="I641" i="14" s="1"/>
  <c r="V641" i="14" s="1"/>
  <c r="E628" i="17"/>
  <c r="I628" i="17" s="1"/>
  <c r="J641" i="14" s="1"/>
  <c r="C626" i="17"/>
  <c r="G626" i="17" s="1"/>
  <c r="H639" i="14" s="1"/>
  <c r="U639" i="14" s="1"/>
  <c r="B626" i="17"/>
  <c r="F626" i="17" s="1"/>
  <c r="G639" i="14" s="1"/>
  <c r="E626" i="17"/>
  <c r="I626" i="17" s="1"/>
  <c r="J639" i="14" s="1"/>
  <c r="D626" i="17"/>
  <c r="H626" i="17" s="1"/>
  <c r="I639" i="14" s="1"/>
  <c r="V639" i="14" s="1"/>
  <c r="C624" i="17"/>
  <c r="G624" i="17" s="1"/>
  <c r="H637" i="14" s="1"/>
  <c r="U637" i="14" s="1"/>
  <c r="B624" i="17"/>
  <c r="F624" i="17" s="1"/>
  <c r="G637" i="14" s="1"/>
  <c r="D624" i="17"/>
  <c r="H624" i="17" s="1"/>
  <c r="I637" i="14" s="1"/>
  <c r="V637" i="14" s="1"/>
  <c r="E624" i="17"/>
  <c r="I624" i="17" s="1"/>
  <c r="J637" i="14" s="1"/>
  <c r="C622" i="17"/>
  <c r="G622" i="17" s="1"/>
  <c r="H635" i="14" s="1"/>
  <c r="U635" i="14" s="1"/>
  <c r="B622" i="17"/>
  <c r="F622" i="17" s="1"/>
  <c r="G635" i="14" s="1"/>
  <c r="E622" i="17"/>
  <c r="I622" i="17" s="1"/>
  <c r="J635" i="14" s="1"/>
  <c r="D622" i="17"/>
  <c r="H622" i="17" s="1"/>
  <c r="I635" i="14" s="1"/>
  <c r="V635" i="14" s="1"/>
  <c r="C620" i="17"/>
  <c r="G620" i="17" s="1"/>
  <c r="H633" i="14" s="1"/>
  <c r="U633" i="14" s="1"/>
  <c r="B620" i="17"/>
  <c r="F620" i="17" s="1"/>
  <c r="G633" i="14" s="1"/>
  <c r="D620" i="17"/>
  <c r="H620" i="17" s="1"/>
  <c r="I633" i="14" s="1"/>
  <c r="V633" i="14" s="1"/>
  <c r="E620" i="17"/>
  <c r="I620" i="17" s="1"/>
  <c r="J633" i="14" s="1"/>
  <c r="C618" i="17"/>
  <c r="G618" i="17" s="1"/>
  <c r="H631" i="14" s="1"/>
  <c r="U631" i="14" s="1"/>
  <c r="B618" i="17"/>
  <c r="F618" i="17" s="1"/>
  <c r="G631" i="14" s="1"/>
  <c r="E618" i="17"/>
  <c r="I618" i="17" s="1"/>
  <c r="J631" i="14" s="1"/>
  <c r="D618" i="17"/>
  <c r="H618" i="17" s="1"/>
  <c r="I631" i="14" s="1"/>
  <c r="V631" i="14" s="1"/>
  <c r="C616" i="17"/>
  <c r="G616" i="17" s="1"/>
  <c r="H629" i="14" s="1"/>
  <c r="U629" i="14" s="1"/>
  <c r="B616" i="17"/>
  <c r="F616" i="17" s="1"/>
  <c r="G629" i="14" s="1"/>
  <c r="D616" i="17"/>
  <c r="H616" i="17" s="1"/>
  <c r="I629" i="14" s="1"/>
  <c r="V629" i="14" s="1"/>
  <c r="E616" i="17"/>
  <c r="I616" i="17" s="1"/>
  <c r="J629" i="14" s="1"/>
  <c r="C614" i="17"/>
  <c r="G614" i="17" s="1"/>
  <c r="H627" i="14" s="1"/>
  <c r="U627" i="14" s="1"/>
  <c r="B614" i="17"/>
  <c r="F614" i="17" s="1"/>
  <c r="G627" i="14" s="1"/>
  <c r="E614" i="17"/>
  <c r="I614" i="17" s="1"/>
  <c r="J627" i="14" s="1"/>
  <c r="D614" i="17"/>
  <c r="H614" i="17" s="1"/>
  <c r="I627" i="14" s="1"/>
  <c r="V627" i="14" s="1"/>
  <c r="C612" i="17"/>
  <c r="G612" i="17" s="1"/>
  <c r="H625" i="14" s="1"/>
  <c r="U625" i="14" s="1"/>
  <c r="B612" i="17"/>
  <c r="F612" i="17" s="1"/>
  <c r="G625" i="14" s="1"/>
  <c r="D612" i="17"/>
  <c r="H612" i="17" s="1"/>
  <c r="I625" i="14" s="1"/>
  <c r="V625" i="14" s="1"/>
  <c r="E612" i="17"/>
  <c r="I612" i="17" s="1"/>
  <c r="J625" i="14" s="1"/>
  <c r="C610" i="17"/>
  <c r="G610" i="17" s="1"/>
  <c r="H623" i="14" s="1"/>
  <c r="U623" i="14" s="1"/>
  <c r="B610" i="17"/>
  <c r="F610" i="17" s="1"/>
  <c r="G623" i="14" s="1"/>
  <c r="E610" i="17"/>
  <c r="I610" i="17" s="1"/>
  <c r="J623" i="14" s="1"/>
  <c r="D610" i="17"/>
  <c r="H610" i="17" s="1"/>
  <c r="I623" i="14" s="1"/>
  <c r="V623" i="14" s="1"/>
  <c r="C608" i="17"/>
  <c r="G608" i="17" s="1"/>
  <c r="H621" i="14" s="1"/>
  <c r="U621" i="14" s="1"/>
  <c r="B608" i="17"/>
  <c r="F608" i="17" s="1"/>
  <c r="G621" i="14" s="1"/>
  <c r="D608" i="17"/>
  <c r="H608" i="17" s="1"/>
  <c r="I621" i="14" s="1"/>
  <c r="V621" i="14" s="1"/>
  <c r="E608" i="17"/>
  <c r="I608" i="17" s="1"/>
  <c r="J621" i="14" s="1"/>
  <c r="C606" i="17"/>
  <c r="G606" i="17" s="1"/>
  <c r="H619" i="14" s="1"/>
  <c r="U619" i="14" s="1"/>
  <c r="B606" i="17"/>
  <c r="F606" i="17" s="1"/>
  <c r="G619" i="14" s="1"/>
  <c r="E606" i="17"/>
  <c r="I606" i="17" s="1"/>
  <c r="J619" i="14" s="1"/>
  <c r="D606" i="17"/>
  <c r="H606" i="17" s="1"/>
  <c r="I619" i="14" s="1"/>
  <c r="V619" i="14" s="1"/>
  <c r="C604" i="17"/>
  <c r="G604" i="17" s="1"/>
  <c r="H617" i="14" s="1"/>
  <c r="U617" i="14" s="1"/>
  <c r="B604" i="17"/>
  <c r="F604" i="17" s="1"/>
  <c r="G617" i="14" s="1"/>
  <c r="D604" i="17"/>
  <c r="H604" i="17" s="1"/>
  <c r="I617" i="14" s="1"/>
  <c r="V617" i="14" s="1"/>
  <c r="E604" i="17"/>
  <c r="I604" i="17" s="1"/>
  <c r="J617" i="14" s="1"/>
  <c r="C602" i="17"/>
  <c r="G602" i="17" s="1"/>
  <c r="H615" i="14" s="1"/>
  <c r="U615" i="14" s="1"/>
  <c r="B602" i="17"/>
  <c r="F602" i="17" s="1"/>
  <c r="G615" i="14" s="1"/>
  <c r="E602" i="17"/>
  <c r="I602" i="17" s="1"/>
  <c r="J615" i="14" s="1"/>
  <c r="D602" i="17"/>
  <c r="H602" i="17" s="1"/>
  <c r="I615" i="14" s="1"/>
  <c r="V615" i="14" s="1"/>
  <c r="C600" i="17"/>
  <c r="G600" i="17" s="1"/>
  <c r="H613" i="14" s="1"/>
  <c r="U613" i="14" s="1"/>
  <c r="B600" i="17"/>
  <c r="F600" i="17" s="1"/>
  <c r="G613" i="14" s="1"/>
  <c r="D600" i="17"/>
  <c r="H600" i="17" s="1"/>
  <c r="I613" i="14" s="1"/>
  <c r="V613" i="14" s="1"/>
  <c r="E600" i="17"/>
  <c r="I600" i="17" s="1"/>
  <c r="J613" i="14" s="1"/>
  <c r="C598" i="17"/>
  <c r="G598" i="17" s="1"/>
  <c r="H611" i="14" s="1"/>
  <c r="U611" i="14" s="1"/>
  <c r="B598" i="17"/>
  <c r="F598" i="17" s="1"/>
  <c r="G611" i="14" s="1"/>
  <c r="E598" i="17"/>
  <c r="I598" i="17" s="1"/>
  <c r="J611" i="14" s="1"/>
  <c r="D598" i="17"/>
  <c r="H598" i="17" s="1"/>
  <c r="I611" i="14" s="1"/>
  <c r="V611" i="14" s="1"/>
  <c r="C596" i="17"/>
  <c r="G596" i="17" s="1"/>
  <c r="H609" i="14" s="1"/>
  <c r="U609" i="14" s="1"/>
  <c r="B596" i="17"/>
  <c r="F596" i="17" s="1"/>
  <c r="G609" i="14" s="1"/>
  <c r="D596" i="17"/>
  <c r="H596" i="17" s="1"/>
  <c r="I609" i="14" s="1"/>
  <c r="V609" i="14" s="1"/>
  <c r="E596" i="17"/>
  <c r="I596" i="17" s="1"/>
  <c r="J609" i="14" s="1"/>
  <c r="C594" i="17"/>
  <c r="G594" i="17" s="1"/>
  <c r="H607" i="14" s="1"/>
  <c r="U607" i="14" s="1"/>
  <c r="B594" i="17"/>
  <c r="F594" i="17" s="1"/>
  <c r="G607" i="14" s="1"/>
  <c r="E594" i="17"/>
  <c r="I594" i="17" s="1"/>
  <c r="J607" i="14" s="1"/>
  <c r="D594" i="17"/>
  <c r="H594" i="17" s="1"/>
  <c r="I607" i="14" s="1"/>
  <c r="V607" i="14" s="1"/>
  <c r="C592" i="17"/>
  <c r="G592" i="17" s="1"/>
  <c r="H605" i="14" s="1"/>
  <c r="U605" i="14" s="1"/>
  <c r="B592" i="17"/>
  <c r="F592" i="17" s="1"/>
  <c r="G605" i="14" s="1"/>
  <c r="D592" i="17"/>
  <c r="H592" i="17" s="1"/>
  <c r="I605" i="14" s="1"/>
  <c r="V605" i="14" s="1"/>
  <c r="E592" i="17"/>
  <c r="I592" i="17" s="1"/>
  <c r="J605" i="14" s="1"/>
  <c r="C590" i="17"/>
  <c r="G590" i="17" s="1"/>
  <c r="H603" i="14" s="1"/>
  <c r="U603" i="14" s="1"/>
  <c r="B590" i="17"/>
  <c r="F590" i="17" s="1"/>
  <c r="G603" i="14" s="1"/>
  <c r="E590" i="17"/>
  <c r="I590" i="17" s="1"/>
  <c r="J603" i="14" s="1"/>
  <c r="D590" i="17"/>
  <c r="H590" i="17" s="1"/>
  <c r="I603" i="14" s="1"/>
  <c r="V603" i="14" s="1"/>
  <c r="C588" i="17"/>
  <c r="G588" i="17" s="1"/>
  <c r="H601" i="14" s="1"/>
  <c r="U601" i="14" s="1"/>
  <c r="B588" i="17"/>
  <c r="F588" i="17" s="1"/>
  <c r="G601" i="14" s="1"/>
  <c r="D588" i="17"/>
  <c r="H588" i="17" s="1"/>
  <c r="I601" i="14" s="1"/>
  <c r="V601" i="14" s="1"/>
  <c r="E588" i="17"/>
  <c r="I588" i="17" s="1"/>
  <c r="J601" i="14" s="1"/>
  <c r="C586" i="17"/>
  <c r="G586" i="17" s="1"/>
  <c r="H599" i="14" s="1"/>
  <c r="U599" i="14" s="1"/>
  <c r="B586" i="17"/>
  <c r="F586" i="17" s="1"/>
  <c r="G599" i="14" s="1"/>
  <c r="E586" i="17"/>
  <c r="I586" i="17" s="1"/>
  <c r="J599" i="14" s="1"/>
  <c r="D586" i="17"/>
  <c r="H586" i="17" s="1"/>
  <c r="I599" i="14" s="1"/>
  <c r="V599" i="14" s="1"/>
  <c r="C584" i="17"/>
  <c r="G584" i="17" s="1"/>
  <c r="H597" i="14" s="1"/>
  <c r="U597" i="14" s="1"/>
  <c r="B584" i="17"/>
  <c r="F584" i="17" s="1"/>
  <c r="G597" i="14" s="1"/>
  <c r="D584" i="17"/>
  <c r="H584" i="17" s="1"/>
  <c r="I597" i="14" s="1"/>
  <c r="V597" i="14" s="1"/>
  <c r="E584" i="17"/>
  <c r="I584" i="17" s="1"/>
  <c r="J597" i="14" s="1"/>
  <c r="C582" i="17"/>
  <c r="G582" i="17" s="1"/>
  <c r="H595" i="14" s="1"/>
  <c r="U595" i="14" s="1"/>
  <c r="B582" i="17"/>
  <c r="F582" i="17" s="1"/>
  <c r="G595" i="14" s="1"/>
  <c r="E582" i="17"/>
  <c r="I582" i="17" s="1"/>
  <c r="J595" i="14" s="1"/>
  <c r="D582" i="17"/>
  <c r="H582" i="17" s="1"/>
  <c r="I595" i="14" s="1"/>
  <c r="V595" i="14" s="1"/>
  <c r="C580" i="17"/>
  <c r="G580" i="17" s="1"/>
  <c r="H593" i="14" s="1"/>
  <c r="U593" i="14" s="1"/>
  <c r="B580" i="17"/>
  <c r="F580" i="17" s="1"/>
  <c r="G593" i="14" s="1"/>
  <c r="D580" i="17"/>
  <c r="H580" i="17" s="1"/>
  <c r="I593" i="14" s="1"/>
  <c r="V593" i="14" s="1"/>
  <c r="E580" i="17"/>
  <c r="I580" i="17" s="1"/>
  <c r="J593" i="14" s="1"/>
  <c r="C578" i="17"/>
  <c r="G578" i="17" s="1"/>
  <c r="H591" i="14" s="1"/>
  <c r="U591" i="14" s="1"/>
  <c r="B578" i="17"/>
  <c r="F578" i="17" s="1"/>
  <c r="G591" i="14" s="1"/>
  <c r="E578" i="17"/>
  <c r="I578" i="17" s="1"/>
  <c r="J591" i="14" s="1"/>
  <c r="D578" i="17"/>
  <c r="H578" i="17" s="1"/>
  <c r="I591" i="14" s="1"/>
  <c r="V591" i="14" s="1"/>
  <c r="C576" i="17"/>
  <c r="G576" i="17" s="1"/>
  <c r="H589" i="14" s="1"/>
  <c r="U589" i="14" s="1"/>
  <c r="B576" i="17"/>
  <c r="F576" i="17" s="1"/>
  <c r="G589" i="14" s="1"/>
  <c r="D576" i="17"/>
  <c r="H576" i="17" s="1"/>
  <c r="I589" i="14" s="1"/>
  <c r="V589" i="14" s="1"/>
  <c r="E576" i="17"/>
  <c r="I576" i="17" s="1"/>
  <c r="J589" i="14" s="1"/>
  <c r="C574" i="17"/>
  <c r="G574" i="17" s="1"/>
  <c r="H587" i="14" s="1"/>
  <c r="U587" i="14" s="1"/>
  <c r="B574" i="17"/>
  <c r="F574" i="17" s="1"/>
  <c r="G587" i="14" s="1"/>
  <c r="E574" i="17"/>
  <c r="I574" i="17" s="1"/>
  <c r="J587" i="14" s="1"/>
  <c r="D574" i="17"/>
  <c r="H574" i="17" s="1"/>
  <c r="I587" i="14" s="1"/>
  <c r="V587" i="14" s="1"/>
  <c r="C572" i="17"/>
  <c r="G572" i="17" s="1"/>
  <c r="H585" i="14" s="1"/>
  <c r="U585" i="14" s="1"/>
  <c r="B572" i="17"/>
  <c r="F572" i="17" s="1"/>
  <c r="G585" i="14" s="1"/>
  <c r="D572" i="17"/>
  <c r="H572" i="17" s="1"/>
  <c r="I585" i="14" s="1"/>
  <c r="V585" i="14" s="1"/>
  <c r="E572" i="17"/>
  <c r="I572" i="17" s="1"/>
  <c r="J585" i="14" s="1"/>
  <c r="C570" i="17"/>
  <c r="G570" i="17" s="1"/>
  <c r="H583" i="14" s="1"/>
  <c r="U583" i="14" s="1"/>
  <c r="B570" i="17"/>
  <c r="F570" i="17" s="1"/>
  <c r="G583" i="14" s="1"/>
  <c r="E570" i="17"/>
  <c r="I570" i="17" s="1"/>
  <c r="J583" i="14" s="1"/>
  <c r="D570" i="17"/>
  <c r="H570" i="17" s="1"/>
  <c r="I583" i="14" s="1"/>
  <c r="V583" i="14" s="1"/>
  <c r="C568" i="17"/>
  <c r="G568" i="17" s="1"/>
  <c r="H581" i="14" s="1"/>
  <c r="U581" i="14" s="1"/>
  <c r="B568" i="17"/>
  <c r="F568" i="17" s="1"/>
  <c r="G581" i="14" s="1"/>
  <c r="D568" i="17"/>
  <c r="H568" i="17" s="1"/>
  <c r="I581" i="14" s="1"/>
  <c r="V581" i="14" s="1"/>
  <c r="E568" i="17"/>
  <c r="I568" i="17" s="1"/>
  <c r="J581" i="14" s="1"/>
  <c r="C566" i="17"/>
  <c r="G566" i="17" s="1"/>
  <c r="H579" i="14" s="1"/>
  <c r="U579" i="14" s="1"/>
  <c r="B566" i="17"/>
  <c r="F566" i="17" s="1"/>
  <c r="G579" i="14" s="1"/>
  <c r="E566" i="17"/>
  <c r="I566" i="17" s="1"/>
  <c r="J579" i="14" s="1"/>
  <c r="D566" i="17"/>
  <c r="H566" i="17" s="1"/>
  <c r="I579" i="14" s="1"/>
  <c r="V579" i="14" s="1"/>
  <c r="C564" i="17"/>
  <c r="G564" i="17" s="1"/>
  <c r="H577" i="14" s="1"/>
  <c r="U577" i="14" s="1"/>
  <c r="B564" i="17"/>
  <c r="F564" i="17" s="1"/>
  <c r="G577" i="14" s="1"/>
  <c r="D564" i="17"/>
  <c r="H564" i="17" s="1"/>
  <c r="I577" i="14" s="1"/>
  <c r="V577" i="14" s="1"/>
  <c r="E564" i="17"/>
  <c r="I564" i="17" s="1"/>
  <c r="J577" i="14" s="1"/>
  <c r="C562" i="17"/>
  <c r="G562" i="17" s="1"/>
  <c r="H575" i="14" s="1"/>
  <c r="U575" i="14" s="1"/>
  <c r="B562" i="17"/>
  <c r="F562" i="17" s="1"/>
  <c r="G575" i="14" s="1"/>
  <c r="E562" i="17"/>
  <c r="I562" i="17" s="1"/>
  <c r="J575" i="14" s="1"/>
  <c r="D562" i="17"/>
  <c r="H562" i="17" s="1"/>
  <c r="I575" i="14" s="1"/>
  <c r="V575" i="14" s="1"/>
  <c r="C560" i="17"/>
  <c r="G560" i="17" s="1"/>
  <c r="H573" i="14" s="1"/>
  <c r="U573" i="14" s="1"/>
  <c r="B560" i="17"/>
  <c r="F560" i="17" s="1"/>
  <c r="G573" i="14" s="1"/>
  <c r="D560" i="17"/>
  <c r="H560" i="17" s="1"/>
  <c r="I573" i="14" s="1"/>
  <c r="V573" i="14" s="1"/>
  <c r="E560" i="17"/>
  <c r="I560" i="17" s="1"/>
  <c r="J573" i="14" s="1"/>
  <c r="C558" i="17"/>
  <c r="G558" i="17" s="1"/>
  <c r="H571" i="14" s="1"/>
  <c r="U571" i="14" s="1"/>
  <c r="B558" i="17"/>
  <c r="F558" i="17" s="1"/>
  <c r="G571" i="14" s="1"/>
  <c r="E558" i="17"/>
  <c r="I558" i="17" s="1"/>
  <c r="J571" i="14" s="1"/>
  <c r="D558" i="17"/>
  <c r="H558" i="17" s="1"/>
  <c r="I571" i="14" s="1"/>
  <c r="V571" i="14" s="1"/>
  <c r="C556" i="17"/>
  <c r="G556" i="17" s="1"/>
  <c r="H569" i="14" s="1"/>
  <c r="U569" i="14" s="1"/>
  <c r="B556" i="17"/>
  <c r="F556" i="17" s="1"/>
  <c r="G569" i="14" s="1"/>
  <c r="D556" i="17"/>
  <c r="H556" i="17" s="1"/>
  <c r="I569" i="14" s="1"/>
  <c r="V569" i="14" s="1"/>
  <c r="E556" i="17"/>
  <c r="I556" i="17" s="1"/>
  <c r="J569" i="14" s="1"/>
  <c r="C554" i="17"/>
  <c r="G554" i="17" s="1"/>
  <c r="H567" i="14" s="1"/>
  <c r="U567" i="14" s="1"/>
  <c r="B554" i="17"/>
  <c r="F554" i="17" s="1"/>
  <c r="G567" i="14" s="1"/>
  <c r="E554" i="17"/>
  <c r="I554" i="17" s="1"/>
  <c r="J567" i="14" s="1"/>
  <c r="D554" i="17"/>
  <c r="H554" i="17" s="1"/>
  <c r="I567" i="14" s="1"/>
  <c r="V567" i="14" s="1"/>
  <c r="C552" i="17"/>
  <c r="G552" i="17" s="1"/>
  <c r="H565" i="14" s="1"/>
  <c r="U565" i="14" s="1"/>
  <c r="B552" i="17"/>
  <c r="F552" i="17" s="1"/>
  <c r="G565" i="14" s="1"/>
  <c r="D552" i="17"/>
  <c r="H552" i="17" s="1"/>
  <c r="I565" i="14" s="1"/>
  <c r="V565" i="14" s="1"/>
  <c r="E552" i="17"/>
  <c r="I552" i="17" s="1"/>
  <c r="J565" i="14" s="1"/>
  <c r="C550" i="17"/>
  <c r="G550" i="17" s="1"/>
  <c r="H563" i="14" s="1"/>
  <c r="U563" i="14" s="1"/>
  <c r="B550" i="17"/>
  <c r="F550" i="17" s="1"/>
  <c r="G563" i="14" s="1"/>
  <c r="E550" i="17"/>
  <c r="I550" i="17" s="1"/>
  <c r="J563" i="14" s="1"/>
  <c r="D550" i="17"/>
  <c r="H550" i="17" s="1"/>
  <c r="I563" i="14" s="1"/>
  <c r="V563" i="14" s="1"/>
  <c r="C548" i="17"/>
  <c r="G548" i="17" s="1"/>
  <c r="H561" i="14" s="1"/>
  <c r="U561" i="14" s="1"/>
  <c r="B548" i="17"/>
  <c r="F548" i="17" s="1"/>
  <c r="G561" i="14" s="1"/>
  <c r="D548" i="17"/>
  <c r="H548" i="17" s="1"/>
  <c r="I561" i="14" s="1"/>
  <c r="V561" i="14" s="1"/>
  <c r="E548" i="17"/>
  <c r="I548" i="17" s="1"/>
  <c r="J561" i="14" s="1"/>
  <c r="C546" i="17"/>
  <c r="G546" i="17" s="1"/>
  <c r="H559" i="14" s="1"/>
  <c r="U559" i="14" s="1"/>
  <c r="B546" i="17"/>
  <c r="F546" i="17" s="1"/>
  <c r="G559" i="14" s="1"/>
  <c r="E546" i="17"/>
  <c r="I546" i="17" s="1"/>
  <c r="J559" i="14" s="1"/>
  <c r="D546" i="17"/>
  <c r="H546" i="17" s="1"/>
  <c r="I559" i="14" s="1"/>
  <c r="V559" i="14" s="1"/>
  <c r="C544" i="17"/>
  <c r="G544" i="17" s="1"/>
  <c r="H557" i="14" s="1"/>
  <c r="U557" i="14" s="1"/>
  <c r="B544" i="17"/>
  <c r="F544" i="17" s="1"/>
  <c r="G557" i="14" s="1"/>
  <c r="D544" i="17"/>
  <c r="H544" i="17" s="1"/>
  <c r="I557" i="14" s="1"/>
  <c r="V557" i="14" s="1"/>
  <c r="E544" i="17"/>
  <c r="I544" i="17" s="1"/>
  <c r="J557" i="14" s="1"/>
  <c r="C542" i="17"/>
  <c r="G542" i="17" s="1"/>
  <c r="H555" i="14" s="1"/>
  <c r="U555" i="14" s="1"/>
  <c r="B542" i="17"/>
  <c r="F542" i="17" s="1"/>
  <c r="G555" i="14" s="1"/>
  <c r="E542" i="17"/>
  <c r="I542" i="17" s="1"/>
  <c r="J555" i="14" s="1"/>
  <c r="D542" i="17"/>
  <c r="H542" i="17" s="1"/>
  <c r="I555" i="14" s="1"/>
  <c r="V555" i="14" s="1"/>
  <c r="C540" i="17"/>
  <c r="G540" i="17" s="1"/>
  <c r="H553" i="14" s="1"/>
  <c r="U553" i="14" s="1"/>
  <c r="B540" i="17"/>
  <c r="F540" i="17" s="1"/>
  <c r="G553" i="14" s="1"/>
  <c r="D540" i="17"/>
  <c r="H540" i="17" s="1"/>
  <c r="I553" i="14" s="1"/>
  <c r="V553" i="14" s="1"/>
  <c r="E540" i="17"/>
  <c r="I540" i="17" s="1"/>
  <c r="J553" i="14" s="1"/>
  <c r="C538" i="17"/>
  <c r="G538" i="17" s="1"/>
  <c r="H551" i="14" s="1"/>
  <c r="U551" i="14" s="1"/>
  <c r="B538" i="17"/>
  <c r="F538" i="17" s="1"/>
  <c r="G551" i="14" s="1"/>
  <c r="E538" i="17"/>
  <c r="I538" i="17" s="1"/>
  <c r="J551" i="14" s="1"/>
  <c r="D538" i="17"/>
  <c r="H538" i="17" s="1"/>
  <c r="I551" i="14" s="1"/>
  <c r="V551" i="14" s="1"/>
  <c r="C536" i="17"/>
  <c r="G536" i="17" s="1"/>
  <c r="H549" i="14" s="1"/>
  <c r="U549" i="14" s="1"/>
  <c r="B536" i="17"/>
  <c r="F536" i="17" s="1"/>
  <c r="G549" i="14" s="1"/>
  <c r="D536" i="17"/>
  <c r="H536" i="17" s="1"/>
  <c r="I549" i="14" s="1"/>
  <c r="V549" i="14" s="1"/>
  <c r="E536" i="17"/>
  <c r="I536" i="17" s="1"/>
  <c r="J549" i="14" s="1"/>
  <c r="C534" i="17"/>
  <c r="G534" i="17" s="1"/>
  <c r="H547" i="14" s="1"/>
  <c r="U547" i="14" s="1"/>
  <c r="B534" i="17"/>
  <c r="F534" i="17" s="1"/>
  <c r="G547" i="14" s="1"/>
  <c r="E534" i="17"/>
  <c r="I534" i="17" s="1"/>
  <c r="J547" i="14" s="1"/>
  <c r="D534" i="17"/>
  <c r="H534" i="17" s="1"/>
  <c r="I547" i="14" s="1"/>
  <c r="V547" i="14" s="1"/>
  <c r="C532" i="17"/>
  <c r="G532" i="17" s="1"/>
  <c r="H545" i="14" s="1"/>
  <c r="U545" i="14" s="1"/>
  <c r="B532" i="17"/>
  <c r="F532" i="17" s="1"/>
  <c r="G545" i="14" s="1"/>
  <c r="D532" i="17"/>
  <c r="H532" i="17" s="1"/>
  <c r="I545" i="14" s="1"/>
  <c r="V545" i="14" s="1"/>
  <c r="E532" i="17"/>
  <c r="I532" i="17" s="1"/>
  <c r="J545" i="14" s="1"/>
  <c r="C530" i="17"/>
  <c r="G530" i="17" s="1"/>
  <c r="H543" i="14" s="1"/>
  <c r="U543" i="14" s="1"/>
  <c r="B530" i="17"/>
  <c r="F530" i="17" s="1"/>
  <c r="G543" i="14" s="1"/>
  <c r="E530" i="17"/>
  <c r="I530" i="17" s="1"/>
  <c r="J543" i="14" s="1"/>
  <c r="D530" i="17"/>
  <c r="H530" i="17" s="1"/>
  <c r="I543" i="14" s="1"/>
  <c r="V543" i="14" s="1"/>
  <c r="C528" i="17"/>
  <c r="G528" i="17" s="1"/>
  <c r="H541" i="14" s="1"/>
  <c r="U541" i="14" s="1"/>
  <c r="B528" i="17"/>
  <c r="F528" i="17" s="1"/>
  <c r="G541" i="14" s="1"/>
  <c r="D528" i="17"/>
  <c r="H528" i="17" s="1"/>
  <c r="I541" i="14" s="1"/>
  <c r="V541" i="14" s="1"/>
  <c r="E528" i="17"/>
  <c r="I528" i="17" s="1"/>
  <c r="J541" i="14" s="1"/>
  <c r="C526" i="17"/>
  <c r="G526" i="17" s="1"/>
  <c r="H539" i="14" s="1"/>
  <c r="U539" i="14" s="1"/>
  <c r="B526" i="17"/>
  <c r="F526" i="17" s="1"/>
  <c r="G539" i="14" s="1"/>
  <c r="E526" i="17"/>
  <c r="I526" i="17" s="1"/>
  <c r="J539" i="14" s="1"/>
  <c r="D526" i="17"/>
  <c r="H526" i="17" s="1"/>
  <c r="I539" i="14" s="1"/>
  <c r="V539" i="14" s="1"/>
  <c r="C524" i="17"/>
  <c r="G524" i="17" s="1"/>
  <c r="H537" i="14" s="1"/>
  <c r="U537" i="14" s="1"/>
  <c r="B524" i="17"/>
  <c r="F524" i="17" s="1"/>
  <c r="G537" i="14" s="1"/>
  <c r="D524" i="17"/>
  <c r="H524" i="17" s="1"/>
  <c r="I537" i="14" s="1"/>
  <c r="V537" i="14" s="1"/>
  <c r="E524" i="17"/>
  <c r="I524" i="17" s="1"/>
  <c r="J537" i="14" s="1"/>
  <c r="C522" i="17"/>
  <c r="G522" i="17" s="1"/>
  <c r="H535" i="14" s="1"/>
  <c r="U535" i="14" s="1"/>
  <c r="B522" i="17"/>
  <c r="F522" i="17" s="1"/>
  <c r="G535" i="14" s="1"/>
  <c r="E522" i="17"/>
  <c r="I522" i="17" s="1"/>
  <c r="J535" i="14" s="1"/>
  <c r="D522" i="17"/>
  <c r="H522" i="17" s="1"/>
  <c r="I535" i="14" s="1"/>
  <c r="V535" i="14" s="1"/>
  <c r="C520" i="17"/>
  <c r="G520" i="17" s="1"/>
  <c r="H533" i="14" s="1"/>
  <c r="U533" i="14" s="1"/>
  <c r="B520" i="17"/>
  <c r="F520" i="17" s="1"/>
  <c r="G533" i="14" s="1"/>
  <c r="D520" i="17"/>
  <c r="H520" i="17" s="1"/>
  <c r="I533" i="14" s="1"/>
  <c r="V533" i="14" s="1"/>
  <c r="E520" i="17"/>
  <c r="I520" i="17" s="1"/>
  <c r="J533" i="14" s="1"/>
  <c r="C518" i="17"/>
  <c r="G518" i="17" s="1"/>
  <c r="H531" i="14" s="1"/>
  <c r="U531" i="14" s="1"/>
  <c r="B518" i="17"/>
  <c r="F518" i="17" s="1"/>
  <c r="G531" i="14" s="1"/>
  <c r="E518" i="17"/>
  <c r="I518" i="17" s="1"/>
  <c r="J531" i="14" s="1"/>
  <c r="D518" i="17"/>
  <c r="H518" i="17" s="1"/>
  <c r="I531" i="14" s="1"/>
  <c r="V531" i="14" s="1"/>
  <c r="C516" i="17"/>
  <c r="G516" i="17" s="1"/>
  <c r="H529" i="14" s="1"/>
  <c r="U529" i="14" s="1"/>
  <c r="B516" i="17"/>
  <c r="F516" i="17" s="1"/>
  <c r="G529" i="14" s="1"/>
  <c r="D516" i="17"/>
  <c r="H516" i="17" s="1"/>
  <c r="I529" i="14" s="1"/>
  <c r="V529" i="14" s="1"/>
  <c r="E516" i="17"/>
  <c r="I516" i="17" s="1"/>
  <c r="J529" i="14" s="1"/>
  <c r="C514" i="17"/>
  <c r="G514" i="17" s="1"/>
  <c r="H527" i="14" s="1"/>
  <c r="U527" i="14" s="1"/>
  <c r="B514" i="17"/>
  <c r="F514" i="17" s="1"/>
  <c r="G527" i="14" s="1"/>
  <c r="E514" i="17"/>
  <c r="I514" i="17" s="1"/>
  <c r="J527" i="14" s="1"/>
  <c r="D514" i="17"/>
  <c r="H514" i="17" s="1"/>
  <c r="I527" i="14" s="1"/>
  <c r="V527" i="14" s="1"/>
  <c r="C512" i="17"/>
  <c r="G512" i="17" s="1"/>
  <c r="H525" i="14" s="1"/>
  <c r="U525" i="14" s="1"/>
  <c r="B512" i="17"/>
  <c r="F512" i="17" s="1"/>
  <c r="G525" i="14" s="1"/>
  <c r="D512" i="17"/>
  <c r="H512" i="17" s="1"/>
  <c r="I525" i="14" s="1"/>
  <c r="V525" i="14" s="1"/>
  <c r="E512" i="17"/>
  <c r="I512" i="17" s="1"/>
  <c r="J525" i="14" s="1"/>
  <c r="C510" i="17"/>
  <c r="G510" i="17" s="1"/>
  <c r="H523" i="14" s="1"/>
  <c r="U523" i="14" s="1"/>
  <c r="B510" i="17"/>
  <c r="F510" i="17" s="1"/>
  <c r="G523" i="14" s="1"/>
  <c r="E510" i="17"/>
  <c r="I510" i="17" s="1"/>
  <c r="J523" i="14" s="1"/>
  <c r="D510" i="17"/>
  <c r="H510" i="17" s="1"/>
  <c r="I523" i="14" s="1"/>
  <c r="V523" i="14" s="1"/>
  <c r="C508" i="17"/>
  <c r="G508" i="17" s="1"/>
  <c r="H521" i="14" s="1"/>
  <c r="U521" i="14" s="1"/>
  <c r="B508" i="17"/>
  <c r="F508" i="17" s="1"/>
  <c r="G521" i="14" s="1"/>
  <c r="D508" i="17"/>
  <c r="H508" i="17" s="1"/>
  <c r="I521" i="14" s="1"/>
  <c r="V521" i="14" s="1"/>
  <c r="E508" i="17"/>
  <c r="I508" i="17" s="1"/>
  <c r="J521" i="14" s="1"/>
  <c r="C506" i="17"/>
  <c r="G506" i="17" s="1"/>
  <c r="H519" i="14" s="1"/>
  <c r="U519" i="14" s="1"/>
  <c r="B506" i="17"/>
  <c r="F506" i="17" s="1"/>
  <c r="G519" i="14" s="1"/>
  <c r="E506" i="17"/>
  <c r="I506" i="17" s="1"/>
  <c r="J519" i="14" s="1"/>
  <c r="D506" i="17"/>
  <c r="H506" i="17" s="1"/>
  <c r="I519" i="14" s="1"/>
  <c r="V519" i="14" s="1"/>
  <c r="C504" i="17"/>
  <c r="G504" i="17" s="1"/>
  <c r="H517" i="14" s="1"/>
  <c r="U517" i="14" s="1"/>
  <c r="B504" i="17"/>
  <c r="F504" i="17" s="1"/>
  <c r="G517" i="14" s="1"/>
  <c r="D504" i="17"/>
  <c r="H504" i="17" s="1"/>
  <c r="I517" i="14" s="1"/>
  <c r="V517" i="14" s="1"/>
  <c r="E504" i="17"/>
  <c r="I504" i="17" s="1"/>
  <c r="J517" i="14" s="1"/>
  <c r="C502" i="17"/>
  <c r="G502" i="17" s="1"/>
  <c r="H515" i="14" s="1"/>
  <c r="U515" i="14" s="1"/>
  <c r="B502" i="17"/>
  <c r="F502" i="17" s="1"/>
  <c r="G515" i="14" s="1"/>
  <c r="E502" i="17"/>
  <c r="I502" i="17" s="1"/>
  <c r="J515" i="14" s="1"/>
  <c r="D502" i="17"/>
  <c r="H502" i="17" s="1"/>
  <c r="I515" i="14" s="1"/>
  <c r="V515" i="14" s="1"/>
  <c r="C500" i="17"/>
  <c r="G500" i="17" s="1"/>
  <c r="H513" i="14" s="1"/>
  <c r="U513" i="14" s="1"/>
  <c r="B500" i="17"/>
  <c r="F500" i="17" s="1"/>
  <c r="G513" i="14" s="1"/>
  <c r="D500" i="17"/>
  <c r="H500" i="17" s="1"/>
  <c r="I513" i="14" s="1"/>
  <c r="V513" i="14" s="1"/>
  <c r="E500" i="17"/>
  <c r="I500" i="17" s="1"/>
  <c r="J513" i="14" s="1"/>
  <c r="C498" i="17"/>
  <c r="G498" i="17" s="1"/>
  <c r="H511" i="14" s="1"/>
  <c r="U511" i="14" s="1"/>
  <c r="B498" i="17"/>
  <c r="F498" i="17" s="1"/>
  <c r="G511" i="14" s="1"/>
  <c r="E498" i="17"/>
  <c r="I498" i="17" s="1"/>
  <c r="J511" i="14" s="1"/>
  <c r="D498" i="17"/>
  <c r="H498" i="17" s="1"/>
  <c r="I511" i="14" s="1"/>
  <c r="V511" i="14" s="1"/>
  <c r="C496" i="17"/>
  <c r="G496" i="17" s="1"/>
  <c r="H509" i="14" s="1"/>
  <c r="U509" i="14" s="1"/>
  <c r="B496" i="17"/>
  <c r="F496" i="17" s="1"/>
  <c r="G509" i="14" s="1"/>
  <c r="D496" i="17"/>
  <c r="H496" i="17" s="1"/>
  <c r="I509" i="14" s="1"/>
  <c r="V509" i="14" s="1"/>
  <c r="E496" i="17"/>
  <c r="I496" i="17" s="1"/>
  <c r="J509" i="14" s="1"/>
  <c r="D236" i="17"/>
  <c r="H236" i="17" s="1"/>
  <c r="I249" i="14" s="1"/>
  <c r="V249" i="14" s="1"/>
  <c r="E236" i="17"/>
  <c r="I236" i="17" s="1"/>
  <c r="J249" i="14" s="1"/>
  <c r="C236" i="17"/>
  <c r="G236" i="17" s="1"/>
  <c r="H249" i="14" s="1"/>
  <c r="U249" i="14" s="1"/>
  <c r="B236" i="17"/>
  <c r="F236" i="17" s="1"/>
  <c r="G249" i="14" s="1"/>
  <c r="D228" i="17"/>
  <c r="H228" i="17" s="1"/>
  <c r="I241" i="14" s="1"/>
  <c r="V241" i="14" s="1"/>
  <c r="E228" i="17"/>
  <c r="I228" i="17" s="1"/>
  <c r="J241" i="14" s="1"/>
  <c r="C228" i="17"/>
  <c r="G228" i="17" s="1"/>
  <c r="H241" i="14" s="1"/>
  <c r="U241" i="14" s="1"/>
  <c r="B228" i="17"/>
  <c r="F228" i="17" s="1"/>
  <c r="G241" i="14" s="1"/>
  <c r="D220" i="17"/>
  <c r="H220" i="17" s="1"/>
  <c r="I233" i="14" s="1"/>
  <c r="V233" i="14" s="1"/>
  <c r="E220" i="17"/>
  <c r="I220" i="17" s="1"/>
  <c r="J233" i="14" s="1"/>
  <c r="C220" i="17"/>
  <c r="G220" i="17" s="1"/>
  <c r="H233" i="14" s="1"/>
  <c r="U233" i="14" s="1"/>
  <c r="B220" i="17"/>
  <c r="F220" i="17" s="1"/>
  <c r="G233" i="14" s="1"/>
  <c r="D212" i="17"/>
  <c r="H212" i="17" s="1"/>
  <c r="I225" i="14" s="1"/>
  <c r="V225" i="14" s="1"/>
  <c r="E212" i="17"/>
  <c r="I212" i="17" s="1"/>
  <c r="J225" i="14" s="1"/>
  <c r="C212" i="17"/>
  <c r="G212" i="17" s="1"/>
  <c r="H225" i="14" s="1"/>
  <c r="U225" i="14" s="1"/>
  <c r="B212" i="17"/>
  <c r="F212" i="17" s="1"/>
  <c r="G225" i="14" s="1"/>
  <c r="D204" i="17"/>
  <c r="H204" i="17" s="1"/>
  <c r="I217" i="14" s="1"/>
  <c r="V217" i="14" s="1"/>
  <c r="E204" i="17"/>
  <c r="I204" i="17" s="1"/>
  <c r="J217" i="14" s="1"/>
  <c r="C204" i="17"/>
  <c r="G204" i="17" s="1"/>
  <c r="H217" i="14" s="1"/>
  <c r="U217" i="14" s="1"/>
  <c r="B204" i="17"/>
  <c r="F204" i="17" s="1"/>
  <c r="G217" i="14" s="1"/>
  <c r="D196" i="17"/>
  <c r="H196" i="17" s="1"/>
  <c r="I209" i="14" s="1"/>
  <c r="V209" i="14" s="1"/>
  <c r="E196" i="17"/>
  <c r="I196" i="17" s="1"/>
  <c r="J209" i="14" s="1"/>
  <c r="C196" i="17"/>
  <c r="G196" i="17" s="1"/>
  <c r="H209" i="14" s="1"/>
  <c r="U209" i="14" s="1"/>
  <c r="B196" i="17"/>
  <c r="F196" i="17" s="1"/>
  <c r="G209" i="14" s="1"/>
  <c r="D188" i="17"/>
  <c r="H188" i="17" s="1"/>
  <c r="I201" i="14" s="1"/>
  <c r="V201" i="14" s="1"/>
  <c r="E188" i="17"/>
  <c r="I188" i="17" s="1"/>
  <c r="J201" i="14" s="1"/>
  <c r="C188" i="17"/>
  <c r="G188" i="17" s="1"/>
  <c r="H201" i="14" s="1"/>
  <c r="U201" i="14" s="1"/>
  <c r="B188" i="17"/>
  <c r="F188" i="17" s="1"/>
  <c r="G201" i="14" s="1"/>
  <c r="D180" i="17"/>
  <c r="H180" i="17" s="1"/>
  <c r="I193" i="14" s="1"/>
  <c r="V193" i="14" s="1"/>
  <c r="E180" i="17"/>
  <c r="I180" i="17" s="1"/>
  <c r="J193" i="14" s="1"/>
  <c r="C180" i="17"/>
  <c r="G180" i="17" s="1"/>
  <c r="H193" i="14" s="1"/>
  <c r="U193" i="14" s="1"/>
  <c r="B180" i="17"/>
  <c r="F180" i="17" s="1"/>
  <c r="G193" i="14" s="1"/>
  <c r="D172" i="17"/>
  <c r="H172" i="17" s="1"/>
  <c r="I185" i="14" s="1"/>
  <c r="V185" i="14" s="1"/>
  <c r="E172" i="17"/>
  <c r="I172" i="17" s="1"/>
  <c r="J185" i="14" s="1"/>
  <c r="C172" i="17"/>
  <c r="G172" i="17" s="1"/>
  <c r="H185" i="14" s="1"/>
  <c r="U185" i="14" s="1"/>
  <c r="B172" i="17"/>
  <c r="F172" i="17" s="1"/>
  <c r="G185" i="14" s="1"/>
  <c r="D164" i="17"/>
  <c r="H164" i="17" s="1"/>
  <c r="I177" i="14" s="1"/>
  <c r="V177" i="14" s="1"/>
  <c r="E164" i="17"/>
  <c r="I164" i="17" s="1"/>
  <c r="J177" i="14" s="1"/>
  <c r="C164" i="17"/>
  <c r="G164" i="17" s="1"/>
  <c r="H177" i="14" s="1"/>
  <c r="U177" i="14" s="1"/>
  <c r="B164" i="17"/>
  <c r="F164" i="17" s="1"/>
  <c r="G177" i="14" s="1"/>
  <c r="D156" i="17"/>
  <c r="H156" i="17" s="1"/>
  <c r="I169" i="14" s="1"/>
  <c r="V169" i="14" s="1"/>
  <c r="E156" i="17"/>
  <c r="I156" i="17" s="1"/>
  <c r="J169" i="14" s="1"/>
  <c r="C156" i="17"/>
  <c r="G156" i="17" s="1"/>
  <c r="H169" i="14" s="1"/>
  <c r="U169" i="14" s="1"/>
  <c r="B156" i="17"/>
  <c r="F156" i="17" s="1"/>
  <c r="G169" i="14" s="1"/>
  <c r="D148" i="17"/>
  <c r="H148" i="17" s="1"/>
  <c r="I161" i="14" s="1"/>
  <c r="V161" i="14" s="1"/>
  <c r="E148" i="17"/>
  <c r="I148" i="17" s="1"/>
  <c r="J161" i="14" s="1"/>
  <c r="C148" i="17"/>
  <c r="G148" i="17" s="1"/>
  <c r="H161" i="14" s="1"/>
  <c r="U161" i="14" s="1"/>
  <c r="B148" i="17"/>
  <c r="F148" i="17" s="1"/>
  <c r="G161" i="14" s="1"/>
  <c r="D140" i="17"/>
  <c r="H140" i="17" s="1"/>
  <c r="I153" i="14" s="1"/>
  <c r="V153" i="14" s="1"/>
  <c r="E140" i="17"/>
  <c r="I140" i="17" s="1"/>
  <c r="J153" i="14" s="1"/>
  <c r="C140" i="17"/>
  <c r="G140" i="17" s="1"/>
  <c r="H153" i="14" s="1"/>
  <c r="U153" i="14" s="1"/>
  <c r="B140" i="17"/>
  <c r="F140" i="17" s="1"/>
  <c r="G153" i="14" s="1"/>
  <c r="D132" i="17"/>
  <c r="H132" i="17" s="1"/>
  <c r="I145" i="14" s="1"/>
  <c r="V145" i="14" s="1"/>
  <c r="E132" i="17"/>
  <c r="I132" i="17" s="1"/>
  <c r="J145" i="14" s="1"/>
  <c r="C132" i="17"/>
  <c r="G132" i="17" s="1"/>
  <c r="H145" i="14" s="1"/>
  <c r="U145" i="14" s="1"/>
  <c r="B132" i="17"/>
  <c r="F132" i="17" s="1"/>
  <c r="G145" i="14" s="1"/>
  <c r="D124" i="17"/>
  <c r="H124" i="17" s="1"/>
  <c r="I137" i="14" s="1"/>
  <c r="V137" i="14" s="1"/>
  <c r="E124" i="17"/>
  <c r="I124" i="17" s="1"/>
  <c r="J137" i="14" s="1"/>
  <c r="C124" i="17"/>
  <c r="G124" i="17" s="1"/>
  <c r="H137" i="14" s="1"/>
  <c r="U137" i="14" s="1"/>
  <c r="B124" i="17"/>
  <c r="F124" i="17" s="1"/>
  <c r="G137" i="14" s="1"/>
  <c r="D116" i="17"/>
  <c r="H116" i="17" s="1"/>
  <c r="I129" i="14" s="1"/>
  <c r="V129" i="14" s="1"/>
  <c r="E116" i="17"/>
  <c r="I116" i="17" s="1"/>
  <c r="J129" i="14" s="1"/>
  <c r="C116" i="17"/>
  <c r="G116" i="17" s="1"/>
  <c r="H129" i="14" s="1"/>
  <c r="U129" i="14" s="1"/>
  <c r="B116" i="17"/>
  <c r="F116" i="17" s="1"/>
  <c r="G129" i="14" s="1"/>
  <c r="B106" i="17"/>
  <c r="F106" i="17" s="1"/>
  <c r="G119" i="14" s="1"/>
  <c r="E106" i="17"/>
  <c r="I106" i="17" s="1"/>
  <c r="J119" i="14" s="1"/>
  <c r="C106" i="17"/>
  <c r="G106" i="17" s="1"/>
  <c r="H119" i="14" s="1"/>
  <c r="U119" i="14" s="1"/>
  <c r="D106" i="17"/>
  <c r="H106" i="17" s="1"/>
  <c r="I119" i="14" s="1"/>
  <c r="V119" i="14" s="1"/>
  <c r="B90" i="17"/>
  <c r="F90" i="17" s="1"/>
  <c r="G103" i="14" s="1"/>
  <c r="E90" i="17"/>
  <c r="I90" i="17" s="1"/>
  <c r="J103" i="14" s="1"/>
  <c r="C90" i="17"/>
  <c r="G90" i="17" s="1"/>
  <c r="H103" i="14" s="1"/>
  <c r="U103" i="14" s="1"/>
  <c r="D90" i="17"/>
  <c r="H90" i="17" s="1"/>
  <c r="I103" i="14" s="1"/>
  <c r="V103" i="14" s="1"/>
  <c r="B74" i="17"/>
  <c r="F74" i="17" s="1"/>
  <c r="G87" i="14" s="1"/>
  <c r="E74" i="17"/>
  <c r="I74" i="17" s="1"/>
  <c r="J87" i="14" s="1"/>
  <c r="C74" i="17"/>
  <c r="G74" i="17" s="1"/>
  <c r="H87" i="14" s="1"/>
  <c r="U87" i="14" s="1"/>
  <c r="D74" i="17"/>
  <c r="H74" i="17" s="1"/>
  <c r="I87" i="14" s="1"/>
  <c r="V87" i="14" s="1"/>
  <c r="B58" i="17"/>
  <c r="F58" i="17" s="1"/>
  <c r="G71" i="14" s="1"/>
  <c r="E58" i="17"/>
  <c r="I58" i="17" s="1"/>
  <c r="J71" i="14" s="1"/>
  <c r="C58" i="17"/>
  <c r="G58" i="17" s="1"/>
  <c r="H71" i="14" s="1"/>
  <c r="U71" i="14" s="1"/>
  <c r="D58" i="17"/>
  <c r="H58" i="17" s="1"/>
  <c r="I71" i="14" s="1"/>
  <c r="V71" i="14" s="1"/>
  <c r="E36" i="17"/>
  <c r="I36" i="17" s="1"/>
  <c r="J49" i="14" s="1"/>
  <c r="D36" i="17"/>
  <c r="H36" i="17" s="1"/>
  <c r="I49" i="14" s="1"/>
  <c r="V49" i="14" s="1"/>
  <c r="B36" i="17"/>
  <c r="F36" i="17" s="1"/>
  <c r="G49" i="14" s="1"/>
  <c r="C36" i="17"/>
  <c r="G36" i="17" s="1"/>
  <c r="H49" i="14" s="1"/>
  <c r="U49" i="14" s="1"/>
  <c r="P19" i="14"/>
  <c r="AG19" i="14" s="1"/>
  <c r="AN16" i="14" s="1"/>
  <c r="P21" i="14"/>
  <c r="AG21" i="14" s="1"/>
  <c r="P23" i="14"/>
  <c r="AG23" i="14" s="1"/>
  <c r="P25" i="14"/>
  <c r="AG25" i="14" s="1"/>
  <c r="P27" i="14"/>
  <c r="AG27" i="14" s="1"/>
  <c r="P29" i="14"/>
  <c r="AG29" i="14" s="1"/>
  <c r="P31" i="14"/>
  <c r="AG31" i="14" s="1"/>
  <c r="P33" i="14"/>
  <c r="AG33" i="14" s="1"/>
  <c r="P35" i="14"/>
  <c r="AG35" i="14" s="1"/>
  <c r="P37" i="14"/>
  <c r="AG37" i="14" s="1"/>
  <c r="P39" i="14"/>
  <c r="AG39" i="14" s="1"/>
  <c r="P41" i="14"/>
  <c r="AG41" i="14" s="1"/>
  <c r="P43" i="14"/>
  <c r="AG43" i="14" s="1"/>
  <c r="P45" i="14"/>
  <c r="AG45" i="14" s="1"/>
  <c r="P47" i="14"/>
  <c r="AG47" i="14" s="1"/>
  <c r="P49" i="14"/>
  <c r="AG49" i="14" s="1"/>
  <c r="P51" i="14"/>
  <c r="AG51" i="14" s="1"/>
  <c r="P53" i="14"/>
  <c r="AG53" i="14" s="1"/>
  <c r="P55" i="14"/>
  <c r="AG55" i="14" s="1"/>
  <c r="P57" i="14"/>
  <c r="AG57" i="14" s="1"/>
  <c r="P59" i="14"/>
  <c r="AG59" i="14" s="1"/>
  <c r="P61" i="14"/>
  <c r="AG61" i="14" s="1"/>
  <c r="P63" i="14"/>
  <c r="AG63" i="14" s="1"/>
  <c r="P65" i="14"/>
  <c r="AG65" i="14" s="1"/>
  <c r="P67" i="14"/>
  <c r="AG67" i="14" s="1"/>
  <c r="P69" i="14"/>
  <c r="AG69" i="14" s="1"/>
  <c r="P71" i="14"/>
  <c r="AG71" i="14" s="1"/>
  <c r="P73" i="14"/>
  <c r="AG73" i="14" s="1"/>
  <c r="P75" i="14"/>
  <c r="AG75" i="14" s="1"/>
  <c r="P77" i="14"/>
  <c r="AG77" i="14" s="1"/>
  <c r="P79" i="14"/>
  <c r="AG79" i="14" s="1"/>
  <c r="P81" i="14"/>
  <c r="AG81" i="14" s="1"/>
  <c r="P83" i="14"/>
  <c r="AG83" i="14" s="1"/>
  <c r="P85" i="14"/>
  <c r="AG85" i="14" s="1"/>
  <c r="P87" i="14"/>
  <c r="AG87" i="14" s="1"/>
  <c r="P89" i="14"/>
  <c r="AG89" i="14" s="1"/>
  <c r="P91" i="14"/>
  <c r="AG91" i="14" s="1"/>
  <c r="P93" i="14"/>
  <c r="AG93" i="14" s="1"/>
  <c r="P95" i="14"/>
  <c r="AG95" i="14" s="1"/>
  <c r="P97" i="14"/>
  <c r="AG97" i="14" s="1"/>
  <c r="P99" i="14"/>
  <c r="AG99" i="14" s="1"/>
  <c r="P101" i="14"/>
  <c r="AG101" i="14" s="1"/>
  <c r="P103" i="14"/>
  <c r="AG103" i="14" s="1"/>
  <c r="P105" i="14"/>
  <c r="AG105" i="14" s="1"/>
  <c r="P107" i="14"/>
  <c r="AG107" i="14" s="1"/>
  <c r="P109" i="14"/>
  <c r="AG109" i="14" s="1"/>
  <c r="P111" i="14"/>
  <c r="AG111" i="14" s="1"/>
  <c r="P113" i="14"/>
  <c r="AG113" i="14" s="1"/>
  <c r="P115" i="14"/>
  <c r="AG115" i="14" s="1"/>
  <c r="P117" i="14"/>
  <c r="AG117" i="14" s="1"/>
  <c r="P119" i="14"/>
  <c r="AG119" i="14" s="1"/>
  <c r="P121" i="14"/>
  <c r="AG121" i="14" s="1"/>
  <c r="P123" i="14"/>
  <c r="AG123" i="14" s="1"/>
  <c r="P125" i="14"/>
  <c r="AG125" i="14" s="1"/>
  <c r="P20" i="14"/>
  <c r="AG20" i="14" s="1"/>
  <c r="P22" i="14"/>
  <c r="AG22" i="14" s="1"/>
  <c r="P24" i="14"/>
  <c r="AG24" i="14" s="1"/>
  <c r="P26" i="14"/>
  <c r="AG26" i="14" s="1"/>
  <c r="P28" i="14"/>
  <c r="AG28" i="14" s="1"/>
  <c r="P30" i="14"/>
  <c r="AG30" i="14" s="1"/>
  <c r="P32" i="14"/>
  <c r="AG32" i="14" s="1"/>
  <c r="P34" i="14"/>
  <c r="AG34" i="14" s="1"/>
  <c r="P36" i="14"/>
  <c r="AG36" i="14" s="1"/>
  <c r="P38" i="14"/>
  <c r="AG38" i="14" s="1"/>
  <c r="P40" i="14"/>
  <c r="AG40" i="14" s="1"/>
  <c r="P42" i="14"/>
  <c r="AG42" i="14" s="1"/>
  <c r="P44" i="14"/>
  <c r="AG44" i="14" s="1"/>
  <c r="P46" i="14"/>
  <c r="AG46" i="14" s="1"/>
  <c r="P48" i="14"/>
  <c r="AG48" i="14" s="1"/>
  <c r="P50" i="14"/>
  <c r="AG50" i="14" s="1"/>
  <c r="P52" i="14"/>
  <c r="AG52" i="14" s="1"/>
  <c r="P54" i="14"/>
  <c r="AG54" i="14" s="1"/>
  <c r="P56" i="14"/>
  <c r="AG56" i="14" s="1"/>
  <c r="P58" i="14"/>
  <c r="AG58" i="14" s="1"/>
  <c r="P60" i="14"/>
  <c r="AG60" i="14" s="1"/>
  <c r="P62" i="14"/>
  <c r="AG62" i="14" s="1"/>
  <c r="P64" i="14"/>
  <c r="AG64" i="14" s="1"/>
  <c r="P66" i="14"/>
  <c r="AG66" i="14" s="1"/>
  <c r="P68" i="14"/>
  <c r="AG68" i="14" s="1"/>
  <c r="P70" i="14"/>
  <c r="AG70" i="14" s="1"/>
  <c r="P72" i="14"/>
  <c r="AG72" i="14" s="1"/>
  <c r="P74" i="14"/>
  <c r="AG74" i="14" s="1"/>
  <c r="P76" i="14"/>
  <c r="AG76" i="14" s="1"/>
  <c r="P78" i="14"/>
  <c r="AG78" i="14" s="1"/>
  <c r="P80" i="14"/>
  <c r="AG80" i="14" s="1"/>
  <c r="P82" i="14"/>
  <c r="AG82" i="14" s="1"/>
  <c r="P84" i="14"/>
  <c r="AG84" i="14" s="1"/>
  <c r="P86" i="14"/>
  <c r="AG86" i="14" s="1"/>
  <c r="P88" i="14"/>
  <c r="AG88" i="14" s="1"/>
  <c r="P90" i="14"/>
  <c r="AG90" i="14" s="1"/>
  <c r="P92" i="14"/>
  <c r="AG92" i="14" s="1"/>
  <c r="P94" i="14"/>
  <c r="AG94" i="14" s="1"/>
  <c r="P96" i="14"/>
  <c r="AG96" i="14" s="1"/>
  <c r="P98" i="14"/>
  <c r="AG98" i="14" s="1"/>
  <c r="P100" i="14"/>
  <c r="AG100" i="14" s="1"/>
  <c r="P102" i="14"/>
  <c r="AG102" i="14" s="1"/>
  <c r="P104" i="14"/>
  <c r="AG104" i="14" s="1"/>
  <c r="P106" i="14"/>
  <c r="AG106" i="14" s="1"/>
  <c r="P108" i="14"/>
  <c r="AG108" i="14" s="1"/>
  <c r="P110" i="14"/>
  <c r="AG110" i="14" s="1"/>
  <c r="P112" i="14"/>
  <c r="AG112" i="14" s="1"/>
  <c r="P114" i="14"/>
  <c r="AG114" i="14" s="1"/>
  <c r="P116" i="14"/>
  <c r="AG116" i="14" s="1"/>
  <c r="P118" i="14"/>
  <c r="AG118" i="14" s="1"/>
  <c r="P120" i="14"/>
  <c r="AG120" i="14" s="1"/>
  <c r="P122" i="14"/>
  <c r="AG122" i="14" s="1"/>
  <c r="P124" i="14"/>
  <c r="AG124" i="14" s="1"/>
  <c r="P126" i="14"/>
  <c r="AG126" i="14" s="1"/>
  <c r="P127" i="14"/>
  <c r="AG127" i="14" s="1"/>
  <c r="P129" i="14"/>
  <c r="AG129" i="14" s="1"/>
  <c r="P131" i="14"/>
  <c r="AG131" i="14" s="1"/>
  <c r="P133" i="14"/>
  <c r="AG133" i="14" s="1"/>
  <c r="P135" i="14"/>
  <c r="AG135" i="14" s="1"/>
  <c r="P137" i="14"/>
  <c r="AG137" i="14" s="1"/>
  <c r="P139" i="14"/>
  <c r="AG139" i="14" s="1"/>
  <c r="P141" i="14"/>
  <c r="AG141" i="14" s="1"/>
  <c r="P143" i="14"/>
  <c r="AG143" i="14" s="1"/>
  <c r="P145" i="14"/>
  <c r="AG145" i="14" s="1"/>
  <c r="P147" i="14"/>
  <c r="AG147" i="14" s="1"/>
  <c r="P149" i="14"/>
  <c r="AG149" i="14" s="1"/>
  <c r="P151" i="14"/>
  <c r="AG151" i="14" s="1"/>
  <c r="P153" i="14"/>
  <c r="AG153" i="14" s="1"/>
  <c r="P155" i="14"/>
  <c r="AG155" i="14" s="1"/>
  <c r="P157" i="14"/>
  <c r="AG157" i="14" s="1"/>
  <c r="P159" i="14"/>
  <c r="AG159" i="14" s="1"/>
  <c r="P161" i="14"/>
  <c r="AG161" i="14" s="1"/>
  <c r="P163" i="14"/>
  <c r="AG163" i="14" s="1"/>
  <c r="P165" i="14"/>
  <c r="AG165" i="14" s="1"/>
  <c r="P167" i="14"/>
  <c r="AG167" i="14" s="1"/>
  <c r="P169" i="14"/>
  <c r="AG169" i="14" s="1"/>
  <c r="P171" i="14"/>
  <c r="AG171" i="14" s="1"/>
  <c r="P173" i="14"/>
  <c r="AG173" i="14" s="1"/>
  <c r="P175" i="14"/>
  <c r="AG175" i="14" s="1"/>
  <c r="P177" i="14"/>
  <c r="AG177" i="14" s="1"/>
  <c r="P179" i="14"/>
  <c r="AG179" i="14" s="1"/>
  <c r="P181" i="14"/>
  <c r="AG181" i="14" s="1"/>
  <c r="P183" i="14"/>
  <c r="AG183" i="14" s="1"/>
  <c r="P185" i="14"/>
  <c r="AG185" i="14" s="1"/>
  <c r="P187" i="14"/>
  <c r="AG187" i="14" s="1"/>
  <c r="P189" i="14"/>
  <c r="AG189" i="14" s="1"/>
  <c r="P191" i="14"/>
  <c r="AG191" i="14" s="1"/>
  <c r="P193" i="14"/>
  <c r="AG193" i="14" s="1"/>
  <c r="P195" i="14"/>
  <c r="AG195" i="14" s="1"/>
  <c r="P197" i="14"/>
  <c r="AG197" i="14" s="1"/>
  <c r="P199" i="14"/>
  <c r="AG199" i="14" s="1"/>
  <c r="P201" i="14"/>
  <c r="AG201" i="14" s="1"/>
  <c r="P203" i="14"/>
  <c r="AG203" i="14" s="1"/>
  <c r="P205" i="14"/>
  <c r="AG205" i="14" s="1"/>
  <c r="P207" i="14"/>
  <c r="AG207" i="14" s="1"/>
  <c r="P209" i="14"/>
  <c r="AG209" i="14" s="1"/>
  <c r="P211" i="14"/>
  <c r="AG211" i="14" s="1"/>
  <c r="P213" i="14"/>
  <c r="AG213" i="14" s="1"/>
  <c r="P215" i="14"/>
  <c r="AG215" i="14" s="1"/>
  <c r="P217" i="14"/>
  <c r="AG217" i="14" s="1"/>
  <c r="P219" i="14"/>
  <c r="AG219" i="14" s="1"/>
  <c r="P221" i="14"/>
  <c r="AG221" i="14" s="1"/>
  <c r="P223" i="14"/>
  <c r="AG223" i="14" s="1"/>
  <c r="P225" i="14"/>
  <c r="AG225" i="14" s="1"/>
  <c r="P227" i="14"/>
  <c r="AG227" i="14" s="1"/>
  <c r="P229" i="14"/>
  <c r="AG229" i="14" s="1"/>
  <c r="P231" i="14"/>
  <c r="AG231" i="14" s="1"/>
  <c r="P233" i="14"/>
  <c r="AG233" i="14" s="1"/>
  <c r="P235" i="14"/>
  <c r="AG235" i="14" s="1"/>
  <c r="P237" i="14"/>
  <c r="AG237" i="14" s="1"/>
  <c r="P239" i="14"/>
  <c r="AG239" i="14" s="1"/>
  <c r="P241" i="14"/>
  <c r="AG241" i="14" s="1"/>
  <c r="P243" i="14"/>
  <c r="AG243" i="14" s="1"/>
  <c r="P245" i="14"/>
  <c r="AG245" i="14" s="1"/>
  <c r="P247" i="14"/>
  <c r="AG247" i="14" s="1"/>
  <c r="P249" i="14"/>
  <c r="AG249" i="14" s="1"/>
  <c r="P251" i="14"/>
  <c r="AG251" i="14" s="1"/>
  <c r="P253" i="14"/>
  <c r="AG253" i="14" s="1"/>
  <c r="P255" i="14"/>
  <c r="AG255" i="14" s="1"/>
  <c r="P257" i="14"/>
  <c r="AG257" i="14" s="1"/>
  <c r="P259" i="14"/>
  <c r="AG259" i="14" s="1"/>
  <c r="P261" i="14"/>
  <c r="AG261" i="14" s="1"/>
  <c r="P263" i="14"/>
  <c r="AG263" i="14" s="1"/>
  <c r="P265" i="14"/>
  <c r="AG265" i="14" s="1"/>
  <c r="P267" i="14"/>
  <c r="AG267" i="14" s="1"/>
  <c r="P269" i="14"/>
  <c r="AG269" i="14" s="1"/>
  <c r="P271" i="14"/>
  <c r="AG271" i="14" s="1"/>
  <c r="P273" i="14"/>
  <c r="AG273" i="14" s="1"/>
  <c r="P275" i="14"/>
  <c r="AG275" i="14" s="1"/>
  <c r="P277" i="14"/>
  <c r="AG277" i="14" s="1"/>
  <c r="P279" i="14"/>
  <c r="AG279" i="14" s="1"/>
  <c r="P281" i="14"/>
  <c r="AG281" i="14" s="1"/>
  <c r="P283" i="14"/>
  <c r="AG283" i="14" s="1"/>
  <c r="P285" i="14"/>
  <c r="AG285" i="14" s="1"/>
  <c r="P287" i="14"/>
  <c r="AG287" i="14" s="1"/>
  <c r="P289" i="14"/>
  <c r="AG289" i="14" s="1"/>
  <c r="P291" i="14"/>
  <c r="AG291" i="14" s="1"/>
  <c r="P293" i="14"/>
  <c r="AG293" i="14" s="1"/>
  <c r="P295" i="14"/>
  <c r="AG295" i="14" s="1"/>
  <c r="P297" i="14"/>
  <c r="AG297" i="14" s="1"/>
  <c r="P299" i="14"/>
  <c r="AG299" i="14" s="1"/>
  <c r="P301" i="14"/>
  <c r="AG301" i="14" s="1"/>
  <c r="P303" i="14"/>
  <c r="AG303" i="14" s="1"/>
  <c r="P305" i="14"/>
  <c r="AG305" i="14" s="1"/>
  <c r="P307" i="14"/>
  <c r="AG307" i="14" s="1"/>
  <c r="P309" i="14"/>
  <c r="AG309" i="14" s="1"/>
  <c r="P311" i="14"/>
  <c r="AG311" i="14" s="1"/>
  <c r="P313" i="14"/>
  <c r="AG313" i="14" s="1"/>
  <c r="P315" i="14"/>
  <c r="AG315" i="14" s="1"/>
  <c r="P317" i="14"/>
  <c r="AG317" i="14" s="1"/>
  <c r="P319" i="14"/>
  <c r="AG319" i="14" s="1"/>
  <c r="P321" i="14"/>
  <c r="AG321" i="14" s="1"/>
  <c r="P323" i="14"/>
  <c r="AG323" i="14" s="1"/>
  <c r="P325" i="14"/>
  <c r="AG325" i="14" s="1"/>
  <c r="P327" i="14"/>
  <c r="AG327" i="14" s="1"/>
  <c r="P329" i="14"/>
  <c r="AG329" i="14" s="1"/>
  <c r="P331" i="14"/>
  <c r="AG331" i="14" s="1"/>
  <c r="P333" i="14"/>
  <c r="AG333" i="14" s="1"/>
  <c r="P335" i="14"/>
  <c r="AG335" i="14" s="1"/>
  <c r="P337" i="14"/>
  <c r="AG337" i="14" s="1"/>
  <c r="P339" i="14"/>
  <c r="AG339" i="14" s="1"/>
  <c r="P341" i="14"/>
  <c r="AG341" i="14" s="1"/>
  <c r="P343" i="14"/>
  <c r="AG343" i="14" s="1"/>
  <c r="P345" i="14"/>
  <c r="AG345" i="14" s="1"/>
  <c r="P347" i="14"/>
  <c r="AG347" i="14" s="1"/>
  <c r="P349" i="14"/>
  <c r="AG349" i="14" s="1"/>
  <c r="P351" i="14"/>
  <c r="AG351" i="14" s="1"/>
  <c r="P353" i="14"/>
  <c r="AG353" i="14" s="1"/>
  <c r="P355" i="14"/>
  <c r="AG355" i="14" s="1"/>
  <c r="P357" i="14"/>
  <c r="AG357" i="14" s="1"/>
  <c r="P359" i="14"/>
  <c r="AG359" i="14" s="1"/>
  <c r="P361" i="14"/>
  <c r="AG361" i="14" s="1"/>
  <c r="P363" i="14"/>
  <c r="AG363" i="14" s="1"/>
  <c r="P365" i="14"/>
  <c r="AG365" i="14" s="1"/>
  <c r="P367" i="14"/>
  <c r="AG367" i="14" s="1"/>
  <c r="P369" i="14"/>
  <c r="AG369" i="14" s="1"/>
  <c r="P371" i="14"/>
  <c r="AG371" i="14" s="1"/>
  <c r="P373" i="14"/>
  <c r="AG373" i="14" s="1"/>
  <c r="P375" i="14"/>
  <c r="AG375" i="14" s="1"/>
  <c r="P377" i="14"/>
  <c r="AG377" i="14" s="1"/>
  <c r="P379" i="14"/>
  <c r="AG379" i="14" s="1"/>
  <c r="P381" i="14"/>
  <c r="AG381" i="14" s="1"/>
  <c r="P383" i="14"/>
  <c r="AG383" i="14" s="1"/>
  <c r="P385" i="14"/>
  <c r="AG385" i="14" s="1"/>
  <c r="P387" i="14"/>
  <c r="AG387" i="14" s="1"/>
  <c r="P389" i="14"/>
  <c r="AG389" i="14" s="1"/>
  <c r="P391" i="14"/>
  <c r="AG391" i="14" s="1"/>
  <c r="P393" i="14"/>
  <c r="AG393" i="14" s="1"/>
  <c r="P395" i="14"/>
  <c r="AG395" i="14" s="1"/>
  <c r="P397" i="14"/>
  <c r="AG397" i="14" s="1"/>
  <c r="P399" i="14"/>
  <c r="AG399" i="14" s="1"/>
  <c r="P401" i="14"/>
  <c r="AG401" i="14" s="1"/>
  <c r="P403" i="14"/>
  <c r="AG403" i="14" s="1"/>
  <c r="P405" i="14"/>
  <c r="AG405" i="14" s="1"/>
  <c r="P407" i="14"/>
  <c r="AG407" i="14" s="1"/>
  <c r="P409" i="14"/>
  <c r="AG409" i="14" s="1"/>
  <c r="P411" i="14"/>
  <c r="AG411" i="14" s="1"/>
  <c r="P413" i="14"/>
  <c r="AG413" i="14" s="1"/>
  <c r="P415" i="14"/>
  <c r="AG415" i="14" s="1"/>
  <c r="P417" i="14"/>
  <c r="AG417" i="14" s="1"/>
  <c r="P419" i="14"/>
  <c r="AG419" i="14" s="1"/>
  <c r="P421" i="14"/>
  <c r="AG421" i="14" s="1"/>
  <c r="P423" i="14"/>
  <c r="AG423" i="14" s="1"/>
  <c r="P425" i="14"/>
  <c r="AG425" i="14" s="1"/>
  <c r="P427" i="14"/>
  <c r="AG427" i="14" s="1"/>
  <c r="P429" i="14"/>
  <c r="AG429" i="14" s="1"/>
  <c r="P431" i="14"/>
  <c r="AG431" i="14" s="1"/>
  <c r="P433" i="14"/>
  <c r="AG433" i="14" s="1"/>
  <c r="P435" i="14"/>
  <c r="AG435" i="14" s="1"/>
  <c r="P437" i="14"/>
  <c r="AG437" i="14" s="1"/>
  <c r="P439" i="14"/>
  <c r="AG439" i="14" s="1"/>
  <c r="P441" i="14"/>
  <c r="AG441" i="14" s="1"/>
  <c r="P443" i="14"/>
  <c r="AG443" i="14" s="1"/>
  <c r="P445" i="14"/>
  <c r="AG445" i="14" s="1"/>
  <c r="P447" i="14"/>
  <c r="AG447" i="14" s="1"/>
  <c r="P449" i="14"/>
  <c r="AG449" i="14" s="1"/>
  <c r="P451" i="14"/>
  <c r="AG451" i="14" s="1"/>
  <c r="P453" i="14"/>
  <c r="AG453" i="14" s="1"/>
  <c r="P455" i="14"/>
  <c r="AG455" i="14" s="1"/>
  <c r="P457" i="14"/>
  <c r="AG457" i="14" s="1"/>
  <c r="P459" i="14"/>
  <c r="AG459" i="14" s="1"/>
  <c r="P461" i="14"/>
  <c r="AG461" i="14" s="1"/>
  <c r="P463" i="14"/>
  <c r="AG463" i="14" s="1"/>
  <c r="P465" i="14"/>
  <c r="AG465" i="14" s="1"/>
  <c r="P467" i="14"/>
  <c r="AG467" i="14" s="1"/>
  <c r="P469" i="14"/>
  <c r="AG469" i="14" s="1"/>
  <c r="P471" i="14"/>
  <c r="AG471" i="14" s="1"/>
  <c r="P473" i="14"/>
  <c r="AG473" i="14" s="1"/>
  <c r="P475" i="14"/>
  <c r="AG475" i="14" s="1"/>
  <c r="P477" i="14"/>
  <c r="AG477" i="14" s="1"/>
  <c r="P479" i="14"/>
  <c r="AG479" i="14" s="1"/>
  <c r="P481" i="14"/>
  <c r="AG481" i="14" s="1"/>
  <c r="P483" i="14"/>
  <c r="AG483" i="14" s="1"/>
  <c r="P485" i="14"/>
  <c r="AG485" i="14" s="1"/>
  <c r="P487" i="14"/>
  <c r="AG487" i="14" s="1"/>
  <c r="P489" i="14"/>
  <c r="AG489" i="14" s="1"/>
  <c r="P491" i="14"/>
  <c r="AG491" i="14" s="1"/>
  <c r="P493" i="14"/>
  <c r="AG493" i="14" s="1"/>
  <c r="P495" i="14"/>
  <c r="AG495" i="14" s="1"/>
  <c r="P497" i="14"/>
  <c r="AG497" i="14" s="1"/>
  <c r="P499" i="14"/>
  <c r="AG499" i="14" s="1"/>
  <c r="P501" i="14"/>
  <c r="AG501" i="14" s="1"/>
  <c r="P503" i="14"/>
  <c r="AG503" i="14" s="1"/>
  <c r="P505" i="14"/>
  <c r="AG505" i="14" s="1"/>
  <c r="P507" i="14"/>
  <c r="AG507" i="14" s="1"/>
  <c r="P509" i="14"/>
  <c r="AG509" i="14" s="1"/>
  <c r="P511" i="14"/>
  <c r="AG511" i="14" s="1"/>
  <c r="P513" i="14"/>
  <c r="AG513" i="14" s="1"/>
  <c r="P515" i="14"/>
  <c r="AG515" i="14" s="1"/>
  <c r="P517" i="14"/>
  <c r="AG517" i="14" s="1"/>
  <c r="P519" i="14"/>
  <c r="AG519" i="14" s="1"/>
  <c r="P521" i="14"/>
  <c r="AG521" i="14" s="1"/>
  <c r="P523" i="14"/>
  <c r="AG523" i="14" s="1"/>
  <c r="P525" i="14"/>
  <c r="AG525" i="14" s="1"/>
  <c r="P527" i="14"/>
  <c r="AG527" i="14" s="1"/>
  <c r="P529" i="14"/>
  <c r="AG529" i="14" s="1"/>
  <c r="P531" i="14"/>
  <c r="AG531" i="14" s="1"/>
  <c r="P533" i="14"/>
  <c r="AG533" i="14" s="1"/>
  <c r="P535" i="14"/>
  <c r="AG535" i="14" s="1"/>
  <c r="P537" i="14"/>
  <c r="AG537" i="14" s="1"/>
  <c r="P539" i="14"/>
  <c r="AG539" i="14" s="1"/>
  <c r="P541" i="14"/>
  <c r="AG541" i="14" s="1"/>
  <c r="P543" i="14"/>
  <c r="AG543" i="14" s="1"/>
  <c r="P545" i="14"/>
  <c r="AG545" i="14" s="1"/>
  <c r="P547" i="14"/>
  <c r="AG547" i="14" s="1"/>
  <c r="P549" i="14"/>
  <c r="AG549" i="14" s="1"/>
  <c r="P551" i="14"/>
  <c r="AG551" i="14" s="1"/>
  <c r="P553" i="14"/>
  <c r="AG553" i="14" s="1"/>
  <c r="P555" i="14"/>
  <c r="AG555" i="14" s="1"/>
  <c r="P557" i="14"/>
  <c r="AG557" i="14" s="1"/>
  <c r="P559" i="14"/>
  <c r="AG559" i="14" s="1"/>
  <c r="P561" i="14"/>
  <c r="AG561" i="14" s="1"/>
  <c r="P563" i="14"/>
  <c r="AG563" i="14" s="1"/>
  <c r="P565" i="14"/>
  <c r="AG565" i="14" s="1"/>
  <c r="P567" i="14"/>
  <c r="AG567" i="14" s="1"/>
  <c r="P569" i="14"/>
  <c r="AG569" i="14" s="1"/>
  <c r="P571" i="14"/>
  <c r="AG571" i="14" s="1"/>
  <c r="P573" i="14"/>
  <c r="AG573" i="14" s="1"/>
  <c r="P575" i="14"/>
  <c r="AG575" i="14" s="1"/>
  <c r="P577" i="14"/>
  <c r="AG577" i="14" s="1"/>
  <c r="P579" i="14"/>
  <c r="AG579" i="14" s="1"/>
  <c r="P581" i="14"/>
  <c r="AG581" i="14" s="1"/>
  <c r="P128" i="14"/>
  <c r="AG128" i="14" s="1"/>
  <c r="P130" i="14"/>
  <c r="AG130" i="14" s="1"/>
  <c r="P132" i="14"/>
  <c r="AG132" i="14" s="1"/>
  <c r="P134" i="14"/>
  <c r="AG134" i="14" s="1"/>
  <c r="P136" i="14"/>
  <c r="AG136" i="14" s="1"/>
  <c r="P138" i="14"/>
  <c r="AG138" i="14" s="1"/>
  <c r="P140" i="14"/>
  <c r="AG140" i="14" s="1"/>
  <c r="P142" i="14"/>
  <c r="AG142" i="14" s="1"/>
  <c r="P144" i="14"/>
  <c r="AG144" i="14" s="1"/>
  <c r="P146" i="14"/>
  <c r="AG146" i="14" s="1"/>
  <c r="P148" i="14"/>
  <c r="AG148" i="14" s="1"/>
  <c r="P150" i="14"/>
  <c r="AG150" i="14" s="1"/>
  <c r="P152" i="14"/>
  <c r="AG152" i="14" s="1"/>
  <c r="P154" i="14"/>
  <c r="AG154" i="14" s="1"/>
  <c r="P156" i="14"/>
  <c r="AG156" i="14" s="1"/>
  <c r="P158" i="14"/>
  <c r="AG158" i="14" s="1"/>
  <c r="P160" i="14"/>
  <c r="AG160" i="14" s="1"/>
  <c r="P162" i="14"/>
  <c r="AG162" i="14" s="1"/>
  <c r="P164" i="14"/>
  <c r="AG164" i="14" s="1"/>
  <c r="P166" i="14"/>
  <c r="AG166" i="14" s="1"/>
  <c r="P168" i="14"/>
  <c r="AG168" i="14" s="1"/>
  <c r="P170" i="14"/>
  <c r="AG170" i="14" s="1"/>
  <c r="P172" i="14"/>
  <c r="AG172" i="14" s="1"/>
  <c r="P174" i="14"/>
  <c r="AG174" i="14" s="1"/>
  <c r="P176" i="14"/>
  <c r="AG176" i="14" s="1"/>
  <c r="P178" i="14"/>
  <c r="AG178" i="14" s="1"/>
  <c r="P180" i="14"/>
  <c r="AG180" i="14" s="1"/>
  <c r="P182" i="14"/>
  <c r="AG182" i="14" s="1"/>
  <c r="P184" i="14"/>
  <c r="AG184" i="14" s="1"/>
  <c r="P186" i="14"/>
  <c r="AG186" i="14" s="1"/>
  <c r="P188" i="14"/>
  <c r="AG188" i="14" s="1"/>
  <c r="P190" i="14"/>
  <c r="AG190" i="14" s="1"/>
  <c r="P192" i="14"/>
  <c r="AG192" i="14" s="1"/>
  <c r="P194" i="14"/>
  <c r="AG194" i="14" s="1"/>
  <c r="P196" i="14"/>
  <c r="AG196" i="14" s="1"/>
  <c r="P198" i="14"/>
  <c r="AG198" i="14" s="1"/>
  <c r="P200" i="14"/>
  <c r="AG200" i="14" s="1"/>
  <c r="P202" i="14"/>
  <c r="AG202" i="14" s="1"/>
  <c r="P204" i="14"/>
  <c r="AG204" i="14" s="1"/>
  <c r="P206" i="14"/>
  <c r="AG206" i="14" s="1"/>
  <c r="P208" i="14"/>
  <c r="AG208" i="14" s="1"/>
  <c r="P210" i="14"/>
  <c r="AG210" i="14" s="1"/>
  <c r="P212" i="14"/>
  <c r="AG212" i="14" s="1"/>
  <c r="P214" i="14"/>
  <c r="AG214" i="14" s="1"/>
  <c r="P216" i="14"/>
  <c r="AG216" i="14" s="1"/>
  <c r="P218" i="14"/>
  <c r="AG218" i="14" s="1"/>
  <c r="P220" i="14"/>
  <c r="AG220" i="14" s="1"/>
  <c r="P222" i="14"/>
  <c r="AG222" i="14" s="1"/>
  <c r="P224" i="14"/>
  <c r="AG224" i="14" s="1"/>
  <c r="P226" i="14"/>
  <c r="AG226" i="14" s="1"/>
  <c r="P228" i="14"/>
  <c r="AG228" i="14" s="1"/>
  <c r="P230" i="14"/>
  <c r="AG230" i="14" s="1"/>
  <c r="P232" i="14"/>
  <c r="AG232" i="14" s="1"/>
  <c r="P234" i="14"/>
  <c r="AG234" i="14" s="1"/>
  <c r="P236" i="14"/>
  <c r="AG236" i="14" s="1"/>
  <c r="P238" i="14"/>
  <c r="AG238" i="14" s="1"/>
  <c r="P240" i="14"/>
  <c r="AG240" i="14" s="1"/>
  <c r="P242" i="14"/>
  <c r="AG242" i="14" s="1"/>
  <c r="P244" i="14"/>
  <c r="AG244" i="14" s="1"/>
  <c r="P246" i="14"/>
  <c r="AG246" i="14" s="1"/>
  <c r="P248" i="14"/>
  <c r="AG248" i="14" s="1"/>
  <c r="P250" i="14"/>
  <c r="AG250" i="14" s="1"/>
  <c r="P252" i="14"/>
  <c r="AG252" i="14" s="1"/>
  <c r="P254" i="14"/>
  <c r="AG254" i="14" s="1"/>
  <c r="P256" i="14"/>
  <c r="AG256" i="14" s="1"/>
  <c r="P258" i="14"/>
  <c r="AG258" i="14" s="1"/>
  <c r="P260" i="14"/>
  <c r="AG260" i="14" s="1"/>
  <c r="P262" i="14"/>
  <c r="AG262" i="14" s="1"/>
  <c r="P264" i="14"/>
  <c r="AG264" i="14" s="1"/>
  <c r="P266" i="14"/>
  <c r="AG266" i="14" s="1"/>
  <c r="P268" i="14"/>
  <c r="AG268" i="14" s="1"/>
  <c r="P270" i="14"/>
  <c r="AG270" i="14" s="1"/>
  <c r="P272" i="14"/>
  <c r="AG272" i="14" s="1"/>
  <c r="P274" i="14"/>
  <c r="AG274" i="14" s="1"/>
  <c r="P276" i="14"/>
  <c r="AG276" i="14" s="1"/>
  <c r="P278" i="14"/>
  <c r="AG278" i="14" s="1"/>
  <c r="P280" i="14"/>
  <c r="AG280" i="14" s="1"/>
  <c r="P282" i="14"/>
  <c r="AG282" i="14" s="1"/>
  <c r="P284" i="14"/>
  <c r="AG284" i="14" s="1"/>
  <c r="P286" i="14"/>
  <c r="AG286" i="14" s="1"/>
  <c r="P288" i="14"/>
  <c r="AG288" i="14" s="1"/>
  <c r="P290" i="14"/>
  <c r="AG290" i="14" s="1"/>
  <c r="P292" i="14"/>
  <c r="AG292" i="14" s="1"/>
  <c r="P294" i="14"/>
  <c r="AG294" i="14" s="1"/>
  <c r="P296" i="14"/>
  <c r="AG296" i="14" s="1"/>
  <c r="P298" i="14"/>
  <c r="AG298" i="14" s="1"/>
  <c r="P300" i="14"/>
  <c r="AG300" i="14" s="1"/>
  <c r="P302" i="14"/>
  <c r="AG302" i="14" s="1"/>
  <c r="P304" i="14"/>
  <c r="AG304" i="14" s="1"/>
  <c r="P306" i="14"/>
  <c r="AG306" i="14" s="1"/>
  <c r="P308" i="14"/>
  <c r="AG308" i="14" s="1"/>
  <c r="P310" i="14"/>
  <c r="AG310" i="14" s="1"/>
  <c r="P312" i="14"/>
  <c r="AG312" i="14" s="1"/>
  <c r="P314" i="14"/>
  <c r="AG314" i="14" s="1"/>
  <c r="P316" i="14"/>
  <c r="AG316" i="14" s="1"/>
  <c r="P318" i="14"/>
  <c r="AG318" i="14" s="1"/>
  <c r="P320" i="14"/>
  <c r="AG320" i="14" s="1"/>
  <c r="P322" i="14"/>
  <c r="AG322" i="14" s="1"/>
  <c r="P324" i="14"/>
  <c r="AG324" i="14" s="1"/>
  <c r="P326" i="14"/>
  <c r="AG326" i="14" s="1"/>
  <c r="P328" i="14"/>
  <c r="AG328" i="14" s="1"/>
  <c r="P330" i="14"/>
  <c r="AG330" i="14" s="1"/>
  <c r="P332" i="14"/>
  <c r="AG332" i="14" s="1"/>
  <c r="P334" i="14"/>
  <c r="AG334" i="14" s="1"/>
  <c r="P336" i="14"/>
  <c r="AG336" i="14" s="1"/>
  <c r="P338" i="14"/>
  <c r="AG338" i="14" s="1"/>
  <c r="P340" i="14"/>
  <c r="AG340" i="14" s="1"/>
  <c r="P342" i="14"/>
  <c r="AG342" i="14" s="1"/>
  <c r="P344" i="14"/>
  <c r="AG344" i="14" s="1"/>
  <c r="P346" i="14"/>
  <c r="AG346" i="14" s="1"/>
  <c r="P348" i="14"/>
  <c r="AG348" i="14" s="1"/>
  <c r="P350" i="14"/>
  <c r="AG350" i="14" s="1"/>
  <c r="P352" i="14"/>
  <c r="AG352" i="14" s="1"/>
  <c r="P354" i="14"/>
  <c r="AG354" i="14" s="1"/>
  <c r="P356" i="14"/>
  <c r="AG356" i="14" s="1"/>
  <c r="P358" i="14"/>
  <c r="AG358" i="14" s="1"/>
  <c r="P360" i="14"/>
  <c r="AG360" i="14" s="1"/>
  <c r="P362" i="14"/>
  <c r="AG362" i="14" s="1"/>
  <c r="P364" i="14"/>
  <c r="AG364" i="14" s="1"/>
  <c r="P366" i="14"/>
  <c r="AG366" i="14" s="1"/>
  <c r="P368" i="14"/>
  <c r="AG368" i="14" s="1"/>
  <c r="P370" i="14"/>
  <c r="AG370" i="14" s="1"/>
  <c r="P372" i="14"/>
  <c r="AG372" i="14" s="1"/>
  <c r="P374" i="14"/>
  <c r="AG374" i="14" s="1"/>
  <c r="P376" i="14"/>
  <c r="AG376" i="14" s="1"/>
  <c r="P378" i="14"/>
  <c r="AG378" i="14" s="1"/>
  <c r="P380" i="14"/>
  <c r="AG380" i="14" s="1"/>
  <c r="P382" i="14"/>
  <c r="AG382" i="14" s="1"/>
  <c r="P384" i="14"/>
  <c r="AG384" i="14" s="1"/>
  <c r="P386" i="14"/>
  <c r="AG386" i="14" s="1"/>
  <c r="P388" i="14"/>
  <c r="AG388" i="14" s="1"/>
  <c r="P390" i="14"/>
  <c r="AG390" i="14" s="1"/>
  <c r="P392" i="14"/>
  <c r="AG392" i="14" s="1"/>
  <c r="P394" i="14"/>
  <c r="AG394" i="14" s="1"/>
  <c r="P396" i="14"/>
  <c r="AG396" i="14" s="1"/>
  <c r="P398" i="14"/>
  <c r="AG398" i="14" s="1"/>
  <c r="P400" i="14"/>
  <c r="AG400" i="14" s="1"/>
  <c r="P402" i="14"/>
  <c r="AG402" i="14" s="1"/>
  <c r="P404" i="14"/>
  <c r="AG404" i="14" s="1"/>
  <c r="P406" i="14"/>
  <c r="AG406" i="14" s="1"/>
  <c r="P408" i="14"/>
  <c r="AG408" i="14" s="1"/>
  <c r="P410" i="14"/>
  <c r="AG410" i="14" s="1"/>
  <c r="P412" i="14"/>
  <c r="AG412" i="14" s="1"/>
  <c r="P414" i="14"/>
  <c r="AG414" i="14" s="1"/>
  <c r="P416" i="14"/>
  <c r="AG416" i="14" s="1"/>
  <c r="P418" i="14"/>
  <c r="AG418" i="14" s="1"/>
  <c r="P420" i="14"/>
  <c r="AG420" i="14" s="1"/>
  <c r="P422" i="14"/>
  <c r="AG422" i="14" s="1"/>
  <c r="P424" i="14"/>
  <c r="AG424" i="14" s="1"/>
  <c r="P426" i="14"/>
  <c r="AG426" i="14" s="1"/>
  <c r="P428" i="14"/>
  <c r="AG428" i="14" s="1"/>
  <c r="P430" i="14"/>
  <c r="AG430" i="14" s="1"/>
  <c r="P432" i="14"/>
  <c r="AG432" i="14" s="1"/>
  <c r="P434" i="14"/>
  <c r="AG434" i="14" s="1"/>
  <c r="P436" i="14"/>
  <c r="AG436" i="14" s="1"/>
  <c r="P438" i="14"/>
  <c r="AG438" i="14" s="1"/>
  <c r="P440" i="14"/>
  <c r="AG440" i="14" s="1"/>
  <c r="P442" i="14"/>
  <c r="AG442" i="14" s="1"/>
  <c r="P444" i="14"/>
  <c r="AG444" i="14" s="1"/>
  <c r="P446" i="14"/>
  <c r="AG446" i="14" s="1"/>
  <c r="P448" i="14"/>
  <c r="AG448" i="14" s="1"/>
  <c r="P450" i="14"/>
  <c r="AG450" i="14" s="1"/>
  <c r="P452" i="14"/>
  <c r="AG452" i="14" s="1"/>
  <c r="P454" i="14"/>
  <c r="AG454" i="14" s="1"/>
  <c r="P456" i="14"/>
  <c r="AG456" i="14" s="1"/>
  <c r="P458" i="14"/>
  <c r="AG458" i="14" s="1"/>
  <c r="P460" i="14"/>
  <c r="AG460" i="14" s="1"/>
  <c r="P462" i="14"/>
  <c r="AG462" i="14" s="1"/>
  <c r="P464" i="14"/>
  <c r="AG464" i="14" s="1"/>
  <c r="P466" i="14"/>
  <c r="AG466" i="14" s="1"/>
  <c r="P468" i="14"/>
  <c r="AG468" i="14" s="1"/>
  <c r="P470" i="14"/>
  <c r="AG470" i="14" s="1"/>
  <c r="P472" i="14"/>
  <c r="AG472" i="14" s="1"/>
  <c r="P474" i="14"/>
  <c r="AG474" i="14" s="1"/>
  <c r="P476" i="14"/>
  <c r="AG476" i="14" s="1"/>
  <c r="P478" i="14"/>
  <c r="AG478" i="14" s="1"/>
  <c r="P480" i="14"/>
  <c r="AG480" i="14" s="1"/>
  <c r="P482" i="14"/>
  <c r="AG482" i="14" s="1"/>
  <c r="P484" i="14"/>
  <c r="AG484" i="14" s="1"/>
  <c r="P486" i="14"/>
  <c r="AG486" i="14" s="1"/>
  <c r="P488" i="14"/>
  <c r="AG488" i="14" s="1"/>
  <c r="P490" i="14"/>
  <c r="AG490" i="14" s="1"/>
  <c r="P492" i="14"/>
  <c r="AG492" i="14" s="1"/>
  <c r="P494" i="14"/>
  <c r="AG494" i="14" s="1"/>
  <c r="P496" i="14"/>
  <c r="AG496" i="14" s="1"/>
  <c r="P498" i="14"/>
  <c r="AG498" i="14" s="1"/>
  <c r="P500" i="14"/>
  <c r="AG500" i="14" s="1"/>
  <c r="P502" i="14"/>
  <c r="AG502" i="14" s="1"/>
  <c r="P504" i="14"/>
  <c r="AG504" i="14" s="1"/>
  <c r="P506" i="14"/>
  <c r="AG506" i="14" s="1"/>
  <c r="P508" i="14"/>
  <c r="AG508" i="14" s="1"/>
  <c r="P510" i="14"/>
  <c r="AG510" i="14" s="1"/>
  <c r="P512" i="14"/>
  <c r="AG512" i="14" s="1"/>
  <c r="P514" i="14"/>
  <c r="AG514" i="14" s="1"/>
  <c r="P516" i="14"/>
  <c r="AG516" i="14" s="1"/>
  <c r="P518" i="14"/>
  <c r="AG518" i="14" s="1"/>
  <c r="P520" i="14"/>
  <c r="AG520" i="14" s="1"/>
  <c r="P522" i="14"/>
  <c r="AG522" i="14" s="1"/>
  <c r="P524" i="14"/>
  <c r="AG524" i="14" s="1"/>
  <c r="P526" i="14"/>
  <c r="AG526" i="14" s="1"/>
  <c r="P528" i="14"/>
  <c r="AG528" i="14" s="1"/>
  <c r="P530" i="14"/>
  <c r="AG530" i="14" s="1"/>
  <c r="P532" i="14"/>
  <c r="AG532" i="14" s="1"/>
  <c r="P534" i="14"/>
  <c r="AG534" i="14" s="1"/>
  <c r="P536" i="14"/>
  <c r="AG536" i="14" s="1"/>
  <c r="P538" i="14"/>
  <c r="AG538" i="14" s="1"/>
  <c r="P540" i="14"/>
  <c r="AG540" i="14" s="1"/>
  <c r="P542" i="14"/>
  <c r="AG542" i="14" s="1"/>
  <c r="P544" i="14"/>
  <c r="AG544" i="14" s="1"/>
  <c r="P546" i="14"/>
  <c r="AG546" i="14" s="1"/>
  <c r="P548" i="14"/>
  <c r="AG548" i="14" s="1"/>
  <c r="P550" i="14"/>
  <c r="AG550" i="14" s="1"/>
  <c r="P552" i="14"/>
  <c r="AG552" i="14" s="1"/>
  <c r="P554" i="14"/>
  <c r="AG554" i="14" s="1"/>
  <c r="P556" i="14"/>
  <c r="AG556" i="14" s="1"/>
  <c r="P558" i="14"/>
  <c r="AG558" i="14" s="1"/>
  <c r="P560" i="14"/>
  <c r="AG560" i="14" s="1"/>
  <c r="P562" i="14"/>
  <c r="AG562" i="14" s="1"/>
  <c r="P564" i="14"/>
  <c r="AG564" i="14" s="1"/>
  <c r="P566" i="14"/>
  <c r="AG566" i="14" s="1"/>
  <c r="P568" i="14"/>
  <c r="AG568" i="14" s="1"/>
  <c r="P570" i="14"/>
  <c r="AG570" i="14" s="1"/>
  <c r="P572" i="14"/>
  <c r="AG572" i="14" s="1"/>
  <c r="P574" i="14"/>
  <c r="AG574" i="14" s="1"/>
  <c r="P576" i="14"/>
  <c r="AG576" i="14" s="1"/>
  <c r="P578" i="14"/>
  <c r="AG578" i="14" s="1"/>
  <c r="P580" i="14"/>
  <c r="AG580" i="14" s="1"/>
  <c r="P583" i="14"/>
  <c r="AG583" i="14" s="1"/>
  <c r="P585" i="14"/>
  <c r="AG585" i="14" s="1"/>
  <c r="P587" i="14"/>
  <c r="AG587" i="14" s="1"/>
  <c r="P589" i="14"/>
  <c r="AG589" i="14" s="1"/>
  <c r="P591" i="14"/>
  <c r="AG591" i="14" s="1"/>
  <c r="P593" i="14"/>
  <c r="AG593" i="14" s="1"/>
  <c r="P595" i="14"/>
  <c r="AG595" i="14" s="1"/>
  <c r="P597" i="14"/>
  <c r="AG597" i="14" s="1"/>
  <c r="P599" i="14"/>
  <c r="AG599" i="14" s="1"/>
  <c r="P601" i="14"/>
  <c r="AG601" i="14" s="1"/>
  <c r="P603" i="14"/>
  <c r="AG603" i="14" s="1"/>
  <c r="P605" i="14"/>
  <c r="AG605" i="14" s="1"/>
  <c r="P607" i="14"/>
  <c r="AG607" i="14" s="1"/>
  <c r="P609" i="14"/>
  <c r="AG609" i="14" s="1"/>
  <c r="P611" i="14"/>
  <c r="AG611" i="14" s="1"/>
  <c r="P613" i="14"/>
  <c r="AG613" i="14" s="1"/>
  <c r="P615" i="14"/>
  <c r="AG615" i="14" s="1"/>
  <c r="P617" i="14"/>
  <c r="AG617" i="14" s="1"/>
  <c r="P619" i="14"/>
  <c r="AG619" i="14" s="1"/>
  <c r="P621" i="14"/>
  <c r="AG621" i="14" s="1"/>
  <c r="P623" i="14"/>
  <c r="AG623" i="14" s="1"/>
  <c r="P625" i="14"/>
  <c r="AG625" i="14" s="1"/>
  <c r="P627" i="14"/>
  <c r="AG627" i="14" s="1"/>
  <c r="P629" i="14"/>
  <c r="AG629" i="14" s="1"/>
  <c r="P631" i="14"/>
  <c r="AG631" i="14" s="1"/>
  <c r="P633" i="14"/>
  <c r="AG633" i="14" s="1"/>
  <c r="P635" i="14"/>
  <c r="AG635" i="14" s="1"/>
  <c r="P637" i="14"/>
  <c r="AG637" i="14" s="1"/>
  <c r="P639" i="14"/>
  <c r="AG639" i="14" s="1"/>
  <c r="P641" i="14"/>
  <c r="AG641" i="14" s="1"/>
  <c r="P643" i="14"/>
  <c r="AG643" i="14" s="1"/>
  <c r="P645" i="14"/>
  <c r="AG645" i="14" s="1"/>
  <c r="P647" i="14"/>
  <c r="AG647" i="14" s="1"/>
  <c r="P649" i="14"/>
  <c r="AG649" i="14" s="1"/>
  <c r="P651" i="14"/>
  <c r="AG651" i="14" s="1"/>
  <c r="P653" i="14"/>
  <c r="AG653" i="14" s="1"/>
  <c r="P655" i="14"/>
  <c r="AG655" i="14" s="1"/>
  <c r="P657" i="14"/>
  <c r="AG657" i="14" s="1"/>
  <c r="P659" i="14"/>
  <c r="AG659" i="14" s="1"/>
  <c r="P661" i="14"/>
  <c r="AG661" i="14" s="1"/>
  <c r="P663" i="14"/>
  <c r="AG663" i="14" s="1"/>
  <c r="P665" i="14"/>
  <c r="AG665" i="14" s="1"/>
  <c r="P667" i="14"/>
  <c r="AG667" i="14" s="1"/>
  <c r="P669" i="14"/>
  <c r="AG669" i="14" s="1"/>
  <c r="P671" i="14"/>
  <c r="AG671" i="14" s="1"/>
  <c r="P673" i="14"/>
  <c r="AG673" i="14" s="1"/>
  <c r="P675" i="14"/>
  <c r="AG675" i="14" s="1"/>
  <c r="P677" i="14"/>
  <c r="AG677" i="14" s="1"/>
  <c r="P679" i="14"/>
  <c r="AG679" i="14" s="1"/>
  <c r="P681" i="14"/>
  <c r="AG681" i="14" s="1"/>
  <c r="P683" i="14"/>
  <c r="AG683" i="14" s="1"/>
  <c r="P685" i="14"/>
  <c r="AG685" i="14" s="1"/>
  <c r="P687" i="14"/>
  <c r="AG687" i="14" s="1"/>
  <c r="P689" i="14"/>
  <c r="AG689" i="14" s="1"/>
  <c r="P691" i="14"/>
  <c r="AG691" i="14" s="1"/>
  <c r="P693" i="14"/>
  <c r="AG693" i="14" s="1"/>
  <c r="P695" i="14"/>
  <c r="AG695" i="14" s="1"/>
  <c r="P697" i="14"/>
  <c r="AG697" i="14" s="1"/>
  <c r="P699" i="14"/>
  <c r="AG699" i="14" s="1"/>
  <c r="P701" i="14"/>
  <c r="AG701" i="14" s="1"/>
  <c r="P703" i="14"/>
  <c r="AG703" i="14" s="1"/>
  <c r="P705" i="14"/>
  <c r="AG705" i="14" s="1"/>
  <c r="P707" i="14"/>
  <c r="AG707" i="14" s="1"/>
  <c r="P709" i="14"/>
  <c r="AG709" i="14" s="1"/>
  <c r="P711" i="14"/>
  <c r="AG711" i="14" s="1"/>
  <c r="P713" i="14"/>
  <c r="AG713" i="14" s="1"/>
  <c r="P715" i="14"/>
  <c r="AG715" i="14" s="1"/>
  <c r="P717" i="14"/>
  <c r="AG717" i="14" s="1"/>
  <c r="P719" i="14"/>
  <c r="AG719" i="14" s="1"/>
  <c r="P721" i="14"/>
  <c r="AG721" i="14" s="1"/>
  <c r="P723" i="14"/>
  <c r="AG723" i="14" s="1"/>
  <c r="P725" i="14"/>
  <c r="AG725" i="14" s="1"/>
  <c r="P727" i="14"/>
  <c r="AG727" i="14" s="1"/>
  <c r="P729" i="14"/>
  <c r="AG729" i="14" s="1"/>
  <c r="P731" i="14"/>
  <c r="AG731" i="14" s="1"/>
  <c r="P733" i="14"/>
  <c r="AG733" i="14" s="1"/>
  <c r="P735" i="14"/>
  <c r="AG735" i="14" s="1"/>
  <c r="P737" i="14"/>
  <c r="AG737" i="14" s="1"/>
  <c r="P739" i="14"/>
  <c r="AG739" i="14" s="1"/>
  <c r="P741" i="14"/>
  <c r="AG741" i="14" s="1"/>
  <c r="P743" i="14"/>
  <c r="AG743" i="14" s="1"/>
  <c r="P745" i="14"/>
  <c r="AG745" i="14" s="1"/>
  <c r="P747" i="14"/>
  <c r="AG747" i="14" s="1"/>
  <c r="P749" i="14"/>
  <c r="AG749" i="14" s="1"/>
  <c r="P751" i="14"/>
  <c r="AG751" i="14" s="1"/>
  <c r="P753" i="14"/>
  <c r="AG753" i="14" s="1"/>
  <c r="P755" i="14"/>
  <c r="AG755" i="14" s="1"/>
  <c r="P757" i="14"/>
  <c r="AG757" i="14" s="1"/>
  <c r="P759" i="14"/>
  <c r="AG759" i="14" s="1"/>
  <c r="P761" i="14"/>
  <c r="AG761" i="14" s="1"/>
  <c r="P763" i="14"/>
  <c r="AG763" i="14" s="1"/>
  <c r="P765" i="14"/>
  <c r="AG765" i="14" s="1"/>
  <c r="P767" i="14"/>
  <c r="AG767" i="14" s="1"/>
  <c r="P769" i="14"/>
  <c r="AG769" i="14" s="1"/>
  <c r="P771" i="14"/>
  <c r="AG771" i="14" s="1"/>
  <c r="P773" i="14"/>
  <c r="AG773" i="14" s="1"/>
  <c r="P775" i="14"/>
  <c r="AG775" i="14" s="1"/>
  <c r="P777" i="14"/>
  <c r="AG777" i="14" s="1"/>
  <c r="P779" i="14"/>
  <c r="AG779" i="14" s="1"/>
  <c r="P781" i="14"/>
  <c r="AG781" i="14" s="1"/>
  <c r="P783" i="14"/>
  <c r="AG783" i="14" s="1"/>
  <c r="P785" i="14"/>
  <c r="AG785" i="14" s="1"/>
  <c r="P787" i="14"/>
  <c r="AG787" i="14" s="1"/>
  <c r="P789" i="14"/>
  <c r="AG789" i="14" s="1"/>
  <c r="P791" i="14"/>
  <c r="AG791" i="14" s="1"/>
  <c r="P793" i="14"/>
  <c r="AG793" i="14" s="1"/>
  <c r="P795" i="14"/>
  <c r="AG795" i="14" s="1"/>
  <c r="P797" i="14"/>
  <c r="AG797" i="14" s="1"/>
  <c r="P799" i="14"/>
  <c r="AG799" i="14" s="1"/>
  <c r="P801" i="14"/>
  <c r="AG801" i="14" s="1"/>
  <c r="P803" i="14"/>
  <c r="AG803" i="14" s="1"/>
  <c r="P805" i="14"/>
  <c r="AG805" i="14" s="1"/>
  <c r="P807" i="14"/>
  <c r="AG807" i="14" s="1"/>
  <c r="P809" i="14"/>
  <c r="AG809" i="14" s="1"/>
  <c r="P811" i="14"/>
  <c r="AG811" i="14" s="1"/>
  <c r="P813" i="14"/>
  <c r="AG813" i="14" s="1"/>
  <c r="P815" i="14"/>
  <c r="AG815" i="14" s="1"/>
  <c r="P817" i="14"/>
  <c r="AG817" i="14" s="1"/>
  <c r="P819" i="14"/>
  <c r="AG819" i="14" s="1"/>
  <c r="P821" i="14"/>
  <c r="AG821" i="14" s="1"/>
  <c r="P823" i="14"/>
  <c r="AG823" i="14" s="1"/>
  <c r="P825" i="14"/>
  <c r="AG825" i="14" s="1"/>
  <c r="P827" i="14"/>
  <c r="AG827" i="14" s="1"/>
  <c r="P829" i="14"/>
  <c r="AG829" i="14" s="1"/>
  <c r="P831" i="14"/>
  <c r="AG831" i="14" s="1"/>
  <c r="P833" i="14"/>
  <c r="AG833" i="14" s="1"/>
  <c r="P835" i="14"/>
  <c r="AG835" i="14" s="1"/>
  <c r="P837" i="14"/>
  <c r="AG837" i="14" s="1"/>
  <c r="P839" i="14"/>
  <c r="AG839" i="14" s="1"/>
  <c r="P841" i="14"/>
  <c r="AG841" i="14" s="1"/>
  <c r="P843" i="14"/>
  <c r="AG843" i="14" s="1"/>
  <c r="P845" i="14"/>
  <c r="AG845" i="14" s="1"/>
  <c r="P847" i="14"/>
  <c r="AG847" i="14" s="1"/>
  <c r="P849" i="14"/>
  <c r="AG849" i="14" s="1"/>
  <c r="P851" i="14"/>
  <c r="AG851" i="14" s="1"/>
  <c r="P853" i="14"/>
  <c r="AG853" i="14" s="1"/>
  <c r="P855" i="14"/>
  <c r="AG855" i="14" s="1"/>
  <c r="P857" i="14"/>
  <c r="AG857" i="14" s="1"/>
  <c r="P859" i="14"/>
  <c r="AG859" i="14" s="1"/>
  <c r="P861" i="14"/>
  <c r="AG861" i="14" s="1"/>
  <c r="P863" i="14"/>
  <c r="AG863" i="14" s="1"/>
  <c r="P865" i="14"/>
  <c r="AG865" i="14" s="1"/>
  <c r="P867" i="14"/>
  <c r="AG867" i="14" s="1"/>
  <c r="P869" i="14"/>
  <c r="AG869" i="14" s="1"/>
  <c r="P871" i="14"/>
  <c r="AG871" i="14" s="1"/>
  <c r="P873" i="14"/>
  <c r="AG873" i="14" s="1"/>
  <c r="P875" i="14"/>
  <c r="AG875" i="14" s="1"/>
  <c r="P877" i="14"/>
  <c r="AG877" i="14" s="1"/>
  <c r="P879" i="14"/>
  <c r="AG879" i="14" s="1"/>
  <c r="P881" i="14"/>
  <c r="AG881" i="14" s="1"/>
  <c r="P883" i="14"/>
  <c r="AG883" i="14" s="1"/>
  <c r="P885" i="14"/>
  <c r="AG885" i="14" s="1"/>
  <c r="P887" i="14"/>
  <c r="AG887" i="14" s="1"/>
  <c r="P889" i="14"/>
  <c r="AG889" i="14" s="1"/>
  <c r="P891" i="14"/>
  <c r="AG891" i="14" s="1"/>
  <c r="P893" i="14"/>
  <c r="AG893" i="14" s="1"/>
  <c r="P895" i="14"/>
  <c r="AG895" i="14" s="1"/>
  <c r="P897" i="14"/>
  <c r="AG897" i="14" s="1"/>
  <c r="P899" i="14"/>
  <c r="AG899" i="14" s="1"/>
  <c r="P901" i="14"/>
  <c r="AG901" i="14" s="1"/>
  <c r="P903" i="14"/>
  <c r="AG903" i="14" s="1"/>
  <c r="P905" i="14"/>
  <c r="AG905" i="14" s="1"/>
  <c r="P907" i="14"/>
  <c r="AG907" i="14" s="1"/>
  <c r="P909" i="14"/>
  <c r="AG909" i="14" s="1"/>
  <c r="P911" i="14"/>
  <c r="AG911" i="14" s="1"/>
  <c r="P913" i="14"/>
  <c r="AG913" i="14" s="1"/>
  <c r="P915" i="14"/>
  <c r="AG915" i="14" s="1"/>
  <c r="P917" i="14"/>
  <c r="AG917" i="14" s="1"/>
  <c r="P919" i="14"/>
  <c r="AG919" i="14" s="1"/>
  <c r="P921" i="14"/>
  <c r="AG921" i="14" s="1"/>
  <c r="P923" i="14"/>
  <c r="AG923" i="14" s="1"/>
  <c r="P925" i="14"/>
  <c r="AG925" i="14" s="1"/>
  <c r="P927" i="14"/>
  <c r="AG927" i="14" s="1"/>
  <c r="P929" i="14"/>
  <c r="AG929" i="14" s="1"/>
  <c r="P931" i="14"/>
  <c r="AG931" i="14" s="1"/>
  <c r="P933" i="14"/>
  <c r="AG933" i="14" s="1"/>
  <c r="P935" i="14"/>
  <c r="AG935" i="14" s="1"/>
  <c r="P937" i="14"/>
  <c r="AG937" i="14" s="1"/>
  <c r="P939" i="14"/>
  <c r="AG939" i="14" s="1"/>
  <c r="P941" i="14"/>
  <c r="AG941" i="14" s="1"/>
  <c r="P943" i="14"/>
  <c r="AG943" i="14" s="1"/>
  <c r="P945" i="14"/>
  <c r="AG945" i="14" s="1"/>
  <c r="P947" i="14"/>
  <c r="AG947" i="14" s="1"/>
  <c r="P949" i="14"/>
  <c r="AG949" i="14" s="1"/>
  <c r="P951" i="14"/>
  <c r="AG951" i="14" s="1"/>
  <c r="P953" i="14"/>
  <c r="AG953" i="14" s="1"/>
  <c r="P955" i="14"/>
  <c r="AG955" i="14" s="1"/>
  <c r="P957" i="14"/>
  <c r="AG957" i="14" s="1"/>
  <c r="P959" i="14"/>
  <c r="AG959" i="14" s="1"/>
  <c r="P961" i="14"/>
  <c r="AG961" i="14" s="1"/>
  <c r="P963" i="14"/>
  <c r="AG963" i="14" s="1"/>
  <c r="P965" i="14"/>
  <c r="AG965" i="14" s="1"/>
  <c r="P967" i="14"/>
  <c r="AG967" i="14" s="1"/>
  <c r="P969" i="14"/>
  <c r="AG969" i="14" s="1"/>
  <c r="P971" i="14"/>
  <c r="AG971" i="14" s="1"/>
  <c r="P973" i="14"/>
  <c r="AG973" i="14" s="1"/>
  <c r="P975" i="14"/>
  <c r="AG975" i="14" s="1"/>
  <c r="P977" i="14"/>
  <c r="AG977" i="14" s="1"/>
  <c r="P979" i="14"/>
  <c r="AG979" i="14" s="1"/>
  <c r="P981" i="14"/>
  <c r="AG981" i="14" s="1"/>
  <c r="P983" i="14"/>
  <c r="AG983" i="14" s="1"/>
  <c r="P985" i="14"/>
  <c r="AG985" i="14" s="1"/>
  <c r="P987" i="14"/>
  <c r="AG987" i="14" s="1"/>
  <c r="P989" i="14"/>
  <c r="AG989" i="14" s="1"/>
  <c r="P991" i="14"/>
  <c r="AG991" i="14" s="1"/>
  <c r="P993" i="14"/>
  <c r="AG993" i="14" s="1"/>
  <c r="P995" i="14"/>
  <c r="AG995" i="14" s="1"/>
  <c r="P997" i="14"/>
  <c r="AG997" i="14" s="1"/>
  <c r="P999" i="14"/>
  <c r="AG999" i="14" s="1"/>
  <c r="P1001" i="14"/>
  <c r="AG1001" i="14" s="1"/>
  <c r="P1003" i="14"/>
  <c r="AG1003" i="14" s="1"/>
  <c r="P1005" i="14"/>
  <c r="AG1005" i="14" s="1"/>
  <c r="P1007" i="14"/>
  <c r="AG1007" i="14" s="1"/>
  <c r="P1009" i="14"/>
  <c r="AG1009" i="14" s="1"/>
  <c r="P1011" i="14"/>
  <c r="AG1011" i="14" s="1"/>
  <c r="P1013" i="14"/>
  <c r="AG1013" i="14" s="1"/>
  <c r="P1015" i="14"/>
  <c r="AG1015" i="14" s="1"/>
  <c r="P1017" i="14"/>
  <c r="AG1017" i="14" s="1"/>
  <c r="P1019" i="14"/>
  <c r="AG1019" i="14" s="1"/>
  <c r="P1021" i="14"/>
  <c r="AG1021" i="14" s="1"/>
  <c r="P1023" i="14"/>
  <c r="AG1023" i="14" s="1"/>
  <c r="P1025" i="14"/>
  <c r="AG1025" i="14" s="1"/>
  <c r="P1027" i="14"/>
  <c r="AG1027" i="14" s="1"/>
  <c r="P1029" i="14"/>
  <c r="AG1029" i="14" s="1"/>
  <c r="P1031" i="14"/>
  <c r="AG1031" i="14" s="1"/>
  <c r="P1033" i="14"/>
  <c r="AG1033" i="14" s="1"/>
  <c r="P1035" i="14"/>
  <c r="AG1035" i="14" s="1"/>
  <c r="P1037" i="14"/>
  <c r="AG1037" i="14" s="1"/>
  <c r="P1039" i="14"/>
  <c r="AG1039" i="14" s="1"/>
  <c r="P1041" i="14"/>
  <c r="AG1041" i="14" s="1"/>
  <c r="P1043" i="14"/>
  <c r="AG1043" i="14" s="1"/>
  <c r="P1045" i="14"/>
  <c r="AG1045" i="14" s="1"/>
  <c r="P1047" i="14"/>
  <c r="AG1047" i="14" s="1"/>
  <c r="P1049" i="14"/>
  <c r="AG1049" i="14" s="1"/>
  <c r="P1051" i="14"/>
  <c r="AG1051" i="14" s="1"/>
  <c r="P1053" i="14"/>
  <c r="AG1053" i="14" s="1"/>
  <c r="P1055" i="14"/>
  <c r="AG1055" i="14" s="1"/>
  <c r="P1057" i="14"/>
  <c r="AG1057" i="14" s="1"/>
  <c r="P1059" i="14"/>
  <c r="AG1059" i="14" s="1"/>
  <c r="P1061" i="14"/>
  <c r="AG1061" i="14" s="1"/>
  <c r="P1063" i="14"/>
  <c r="AG1063" i="14" s="1"/>
  <c r="P1065" i="14"/>
  <c r="AG1065" i="14" s="1"/>
  <c r="P1067" i="14"/>
  <c r="AG1067" i="14" s="1"/>
  <c r="P1069" i="14"/>
  <c r="AG1069" i="14" s="1"/>
  <c r="P582" i="14"/>
  <c r="AG582" i="14" s="1"/>
  <c r="P584" i="14"/>
  <c r="AG584" i="14" s="1"/>
  <c r="P586" i="14"/>
  <c r="AG586" i="14" s="1"/>
  <c r="P588" i="14"/>
  <c r="AG588" i="14" s="1"/>
  <c r="P590" i="14"/>
  <c r="AG590" i="14" s="1"/>
  <c r="P592" i="14"/>
  <c r="AG592" i="14" s="1"/>
  <c r="P594" i="14"/>
  <c r="AG594" i="14" s="1"/>
  <c r="P596" i="14"/>
  <c r="AG596" i="14" s="1"/>
  <c r="P598" i="14"/>
  <c r="AG598" i="14" s="1"/>
  <c r="P600" i="14"/>
  <c r="AG600" i="14" s="1"/>
  <c r="P602" i="14"/>
  <c r="AG602" i="14" s="1"/>
  <c r="P604" i="14"/>
  <c r="AG604" i="14" s="1"/>
  <c r="P606" i="14"/>
  <c r="AG606" i="14" s="1"/>
  <c r="P608" i="14"/>
  <c r="AG608" i="14" s="1"/>
  <c r="P610" i="14"/>
  <c r="AG610" i="14" s="1"/>
  <c r="P612" i="14"/>
  <c r="AG612" i="14" s="1"/>
  <c r="P614" i="14"/>
  <c r="AG614" i="14" s="1"/>
  <c r="P616" i="14"/>
  <c r="AG616" i="14" s="1"/>
  <c r="P618" i="14"/>
  <c r="AG618" i="14" s="1"/>
  <c r="P620" i="14"/>
  <c r="AG620" i="14" s="1"/>
  <c r="P622" i="14"/>
  <c r="AG622" i="14" s="1"/>
  <c r="P624" i="14"/>
  <c r="AG624" i="14" s="1"/>
  <c r="P626" i="14"/>
  <c r="AG626" i="14" s="1"/>
  <c r="P628" i="14"/>
  <c r="AG628" i="14" s="1"/>
  <c r="P630" i="14"/>
  <c r="AG630" i="14" s="1"/>
  <c r="P632" i="14"/>
  <c r="AG632" i="14" s="1"/>
  <c r="P634" i="14"/>
  <c r="AG634" i="14" s="1"/>
  <c r="P636" i="14"/>
  <c r="AG636" i="14" s="1"/>
  <c r="P638" i="14"/>
  <c r="AG638" i="14" s="1"/>
  <c r="P640" i="14"/>
  <c r="AG640" i="14" s="1"/>
  <c r="P642" i="14"/>
  <c r="AG642" i="14" s="1"/>
  <c r="P644" i="14"/>
  <c r="AG644" i="14" s="1"/>
  <c r="P646" i="14"/>
  <c r="AG646" i="14" s="1"/>
  <c r="P648" i="14"/>
  <c r="AG648" i="14" s="1"/>
  <c r="P650" i="14"/>
  <c r="AG650" i="14" s="1"/>
  <c r="P652" i="14"/>
  <c r="AG652" i="14" s="1"/>
  <c r="P654" i="14"/>
  <c r="AG654" i="14" s="1"/>
  <c r="P656" i="14"/>
  <c r="AG656" i="14" s="1"/>
  <c r="P658" i="14"/>
  <c r="AG658" i="14" s="1"/>
  <c r="P660" i="14"/>
  <c r="AG660" i="14" s="1"/>
  <c r="P662" i="14"/>
  <c r="AG662" i="14" s="1"/>
  <c r="P664" i="14"/>
  <c r="AG664" i="14" s="1"/>
  <c r="P666" i="14"/>
  <c r="AG666" i="14" s="1"/>
  <c r="P668" i="14"/>
  <c r="AG668" i="14" s="1"/>
  <c r="P670" i="14"/>
  <c r="AG670" i="14" s="1"/>
  <c r="P672" i="14"/>
  <c r="AG672" i="14" s="1"/>
  <c r="P674" i="14"/>
  <c r="AG674" i="14" s="1"/>
  <c r="P676" i="14"/>
  <c r="AG676" i="14" s="1"/>
  <c r="P678" i="14"/>
  <c r="AG678" i="14" s="1"/>
  <c r="P680" i="14"/>
  <c r="AG680" i="14" s="1"/>
  <c r="P682" i="14"/>
  <c r="AG682" i="14" s="1"/>
  <c r="P684" i="14"/>
  <c r="AG684" i="14" s="1"/>
  <c r="P686" i="14"/>
  <c r="AG686" i="14" s="1"/>
  <c r="P688" i="14"/>
  <c r="AG688" i="14" s="1"/>
  <c r="P690" i="14"/>
  <c r="AG690" i="14" s="1"/>
  <c r="P692" i="14"/>
  <c r="AG692" i="14" s="1"/>
  <c r="P694" i="14"/>
  <c r="AG694" i="14" s="1"/>
  <c r="P696" i="14"/>
  <c r="AG696" i="14" s="1"/>
  <c r="P698" i="14"/>
  <c r="AG698" i="14" s="1"/>
  <c r="P700" i="14"/>
  <c r="AG700" i="14" s="1"/>
  <c r="P702" i="14"/>
  <c r="AG702" i="14" s="1"/>
  <c r="P704" i="14"/>
  <c r="AG704" i="14" s="1"/>
  <c r="P706" i="14"/>
  <c r="AG706" i="14" s="1"/>
  <c r="P708" i="14"/>
  <c r="AG708" i="14" s="1"/>
  <c r="P710" i="14"/>
  <c r="AG710" i="14" s="1"/>
  <c r="P712" i="14"/>
  <c r="AG712" i="14" s="1"/>
  <c r="P714" i="14"/>
  <c r="AG714" i="14" s="1"/>
  <c r="P716" i="14"/>
  <c r="AG716" i="14" s="1"/>
  <c r="P718" i="14"/>
  <c r="AG718" i="14" s="1"/>
  <c r="P720" i="14"/>
  <c r="AG720" i="14" s="1"/>
  <c r="P722" i="14"/>
  <c r="AG722" i="14" s="1"/>
  <c r="P724" i="14"/>
  <c r="AG724" i="14" s="1"/>
  <c r="P726" i="14"/>
  <c r="AG726" i="14" s="1"/>
  <c r="P728" i="14"/>
  <c r="AG728" i="14" s="1"/>
  <c r="P730" i="14"/>
  <c r="AG730" i="14" s="1"/>
  <c r="P732" i="14"/>
  <c r="AG732" i="14" s="1"/>
  <c r="P734" i="14"/>
  <c r="AG734" i="14" s="1"/>
  <c r="P736" i="14"/>
  <c r="AG736" i="14" s="1"/>
  <c r="P738" i="14"/>
  <c r="AG738" i="14" s="1"/>
  <c r="P740" i="14"/>
  <c r="AG740" i="14" s="1"/>
  <c r="P742" i="14"/>
  <c r="AG742" i="14" s="1"/>
  <c r="P744" i="14"/>
  <c r="AG744" i="14" s="1"/>
  <c r="P746" i="14"/>
  <c r="AG746" i="14" s="1"/>
  <c r="P748" i="14"/>
  <c r="AG748" i="14" s="1"/>
  <c r="P750" i="14"/>
  <c r="AG750" i="14" s="1"/>
  <c r="P752" i="14"/>
  <c r="AG752" i="14" s="1"/>
  <c r="P754" i="14"/>
  <c r="AG754" i="14" s="1"/>
  <c r="P756" i="14"/>
  <c r="AG756" i="14" s="1"/>
  <c r="P758" i="14"/>
  <c r="AG758" i="14" s="1"/>
  <c r="P760" i="14"/>
  <c r="AG760" i="14" s="1"/>
  <c r="P762" i="14"/>
  <c r="AG762" i="14" s="1"/>
  <c r="P764" i="14"/>
  <c r="AG764" i="14" s="1"/>
  <c r="P766" i="14"/>
  <c r="AG766" i="14" s="1"/>
  <c r="P768" i="14"/>
  <c r="AG768" i="14" s="1"/>
  <c r="P770" i="14"/>
  <c r="AG770" i="14" s="1"/>
  <c r="P772" i="14"/>
  <c r="AG772" i="14" s="1"/>
  <c r="P774" i="14"/>
  <c r="AG774" i="14" s="1"/>
  <c r="P776" i="14"/>
  <c r="AG776" i="14" s="1"/>
  <c r="P778" i="14"/>
  <c r="AG778" i="14" s="1"/>
  <c r="P780" i="14"/>
  <c r="AG780" i="14" s="1"/>
  <c r="P782" i="14"/>
  <c r="AG782" i="14" s="1"/>
  <c r="P784" i="14"/>
  <c r="AG784" i="14" s="1"/>
  <c r="P786" i="14"/>
  <c r="AG786" i="14" s="1"/>
  <c r="P788" i="14"/>
  <c r="AG788" i="14" s="1"/>
  <c r="P790" i="14"/>
  <c r="AG790" i="14" s="1"/>
  <c r="P792" i="14"/>
  <c r="AG792" i="14" s="1"/>
  <c r="P794" i="14"/>
  <c r="AG794" i="14" s="1"/>
  <c r="P796" i="14"/>
  <c r="AG796" i="14" s="1"/>
  <c r="P798" i="14"/>
  <c r="AG798" i="14" s="1"/>
  <c r="P800" i="14"/>
  <c r="AG800" i="14" s="1"/>
  <c r="P802" i="14"/>
  <c r="AG802" i="14" s="1"/>
  <c r="P804" i="14"/>
  <c r="AG804" i="14" s="1"/>
  <c r="P806" i="14"/>
  <c r="AG806" i="14" s="1"/>
  <c r="P808" i="14"/>
  <c r="AG808" i="14" s="1"/>
  <c r="P810" i="14"/>
  <c r="AG810" i="14" s="1"/>
  <c r="P812" i="14"/>
  <c r="AG812" i="14" s="1"/>
  <c r="P814" i="14"/>
  <c r="AG814" i="14" s="1"/>
  <c r="P816" i="14"/>
  <c r="AG816" i="14" s="1"/>
  <c r="P818" i="14"/>
  <c r="AG818" i="14" s="1"/>
  <c r="P820" i="14"/>
  <c r="AG820" i="14" s="1"/>
  <c r="P822" i="14"/>
  <c r="AG822" i="14" s="1"/>
  <c r="P824" i="14"/>
  <c r="AG824" i="14" s="1"/>
  <c r="P826" i="14"/>
  <c r="AG826" i="14" s="1"/>
  <c r="P828" i="14"/>
  <c r="AG828" i="14" s="1"/>
  <c r="P830" i="14"/>
  <c r="AG830" i="14" s="1"/>
  <c r="P832" i="14"/>
  <c r="AG832" i="14" s="1"/>
  <c r="P834" i="14"/>
  <c r="AG834" i="14" s="1"/>
  <c r="P836" i="14"/>
  <c r="AG836" i="14" s="1"/>
  <c r="P838" i="14"/>
  <c r="AG838" i="14" s="1"/>
  <c r="P840" i="14"/>
  <c r="AG840" i="14" s="1"/>
  <c r="P842" i="14"/>
  <c r="AG842" i="14" s="1"/>
  <c r="P844" i="14"/>
  <c r="AG844" i="14" s="1"/>
  <c r="P846" i="14"/>
  <c r="AG846" i="14" s="1"/>
  <c r="P848" i="14"/>
  <c r="AG848" i="14" s="1"/>
  <c r="P850" i="14"/>
  <c r="AG850" i="14" s="1"/>
  <c r="P852" i="14"/>
  <c r="AG852" i="14" s="1"/>
  <c r="P854" i="14"/>
  <c r="AG854" i="14" s="1"/>
  <c r="P856" i="14"/>
  <c r="AG856" i="14" s="1"/>
  <c r="P858" i="14"/>
  <c r="AG858" i="14" s="1"/>
  <c r="P860" i="14"/>
  <c r="AG860" i="14" s="1"/>
  <c r="P862" i="14"/>
  <c r="AG862" i="14" s="1"/>
  <c r="P864" i="14"/>
  <c r="AG864" i="14" s="1"/>
  <c r="P866" i="14"/>
  <c r="AG866" i="14" s="1"/>
  <c r="P868" i="14"/>
  <c r="AG868" i="14" s="1"/>
  <c r="P870" i="14"/>
  <c r="AG870" i="14" s="1"/>
  <c r="P872" i="14"/>
  <c r="AG872" i="14" s="1"/>
  <c r="P874" i="14"/>
  <c r="AG874" i="14" s="1"/>
  <c r="P876" i="14"/>
  <c r="AG876" i="14" s="1"/>
  <c r="P878" i="14"/>
  <c r="AG878" i="14" s="1"/>
  <c r="P880" i="14"/>
  <c r="AG880" i="14" s="1"/>
  <c r="P882" i="14"/>
  <c r="AG882" i="14" s="1"/>
  <c r="P884" i="14"/>
  <c r="AG884" i="14" s="1"/>
  <c r="P886" i="14"/>
  <c r="AG886" i="14" s="1"/>
  <c r="P888" i="14"/>
  <c r="AG888" i="14" s="1"/>
  <c r="P890" i="14"/>
  <c r="AG890" i="14" s="1"/>
  <c r="P892" i="14"/>
  <c r="AG892" i="14" s="1"/>
  <c r="P894" i="14"/>
  <c r="AG894" i="14" s="1"/>
  <c r="P896" i="14"/>
  <c r="AG896" i="14" s="1"/>
  <c r="P898" i="14"/>
  <c r="AG898" i="14" s="1"/>
  <c r="P900" i="14"/>
  <c r="AG900" i="14" s="1"/>
  <c r="P902" i="14"/>
  <c r="AG902" i="14" s="1"/>
  <c r="P904" i="14"/>
  <c r="AG904" i="14" s="1"/>
  <c r="P906" i="14"/>
  <c r="AG906" i="14" s="1"/>
  <c r="P908" i="14"/>
  <c r="AG908" i="14" s="1"/>
  <c r="P910" i="14"/>
  <c r="AG910" i="14" s="1"/>
  <c r="P912" i="14"/>
  <c r="AG912" i="14" s="1"/>
  <c r="P914" i="14"/>
  <c r="AG914" i="14" s="1"/>
  <c r="P916" i="14"/>
  <c r="AG916" i="14" s="1"/>
  <c r="P918" i="14"/>
  <c r="AG918" i="14" s="1"/>
  <c r="P920" i="14"/>
  <c r="AG920" i="14" s="1"/>
  <c r="P922" i="14"/>
  <c r="AG922" i="14" s="1"/>
  <c r="P924" i="14"/>
  <c r="AG924" i="14" s="1"/>
  <c r="P926" i="14"/>
  <c r="AG926" i="14" s="1"/>
  <c r="P928" i="14"/>
  <c r="AG928" i="14" s="1"/>
  <c r="P930" i="14"/>
  <c r="AG930" i="14" s="1"/>
  <c r="P932" i="14"/>
  <c r="AG932" i="14" s="1"/>
  <c r="P934" i="14"/>
  <c r="AG934" i="14" s="1"/>
  <c r="P936" i="14"/>
  <c r="AG936" i="14" s="1"/>
  <c r="P938" i="14"/>
  <c r="AG938" i="14" s="1"/>
  <c r="P940" i="14"/>
  <c r="AG940" i="14" s="1"/>
  <c r="P942" i="14"/>
  <c r="AG942" i="14" s="1"/>
  <c r="P944" i="14"/>
  <c r="AG944" i="14" s="1"/>
  <c r="P946" i="14"/>
  <c r="AG946" i="14" s="1"/>
  <c r="P948" i="14"/>
  <c r="AG948" i="14" s="1"/>
  <c r="P950" i="14"/>
  <c r="AG950" i="14" s="1"/>
  <c r="P952" i="14"/>
  <c r="AG952" i="14" s="1"/>
  <c r="P954" i="14"/>
  <c r="AG954" i="14" s="1"/>
  <c r="P956" i="14"/>
  <c r="AG956" i="14" s="1"/>
  <c r="P958" i="14"/>
  <c r="AG958" i="14" s="1"/>
  <c r="P960" i="14"/>
  <c r="AG960" i="14" s="1"/>
  <c r="P962" i="14"/>
  <c r="AG962" i="14" s="1"/>
  <c r="P964" i="14"/>
  <c r="AG964" i="14" s="1"/>
  <c r="P966" i="14"/>
  <c r="AG966" i="14" s="1"/>
  <c r="P968" i="14"/>
  <c r="AG968" i="14" s="1"/>
  <c r="P970" i="14"/>
  <c r="AG970" i="14" s="1"/>
  <c r="P972" i="14"/>
  <c r="AG972" i="14" s="1"/>
  <c r="P974" i="14"/>
  <c r="AG974" i="14" s="1"/>
  <c r="P976" i="14"/>
  <c r="AG976" i="14" s="1"/>
  <c r="P978" i="14"/>
  <c r="AG978" i="14" s="1"/>
  <c r="P980" i="14"/>
  <c r="AG980" i="14" s="1"/>
  <c r="P982" i="14"/>
  <c r="AG982" i="14" s="1"/>
  <c r="P984" i="14"/>
  <c r="AG984" i="14" s="1"/>
  <c r="P986" i="14"/>
  <c r="AG986" i="14" s="1"/>
  <c r="P988" i="14"/>
  <c r="AG988" i="14" s="1"/>
  <c r="P990" i="14"/>
  <c r="AG990" i="14" s="1"/>
  <c r="P992" i="14"/>
  <c r="AG992" i="14" s="1"/>
  <c r="P994" i="14"/>
  <c r="AG994" i="14" s="1"/>
  <c r="P996" i="14"/>
  <c r="AG996" i="14" s="1"/>
  <c r="P998" i="14"/>
  <c r="AG998" i="14" s="1"/>
  <c r="P1000" i="14"/>
  <c r="AG1000" i="14" s="1"/>
  <c r="P1002" i="14"/>
  <c r="AG1002" i="14" s="1"/>
  <c r="P1004" i="14"/>
  <c r="AG1004" i="14" s="1"/>
  <c r="P1006" i="14"/>
  <c r="AG1006" i="14" s="1"/>
  <c r="P1008" i="14"/>
  <c r="AG1008" i="14" s="1"/>
  <c r="P1010" i="14"/>
  <c r="AG1010" i="14" s="1"/>
  <c r="P1012" i="14"/>
  <c r="AG1012" i="14" s="1"/>
  <c r="P1014" i="14"/>
  <c r="AG1014" i="14" s="1"/>
  <c r="P1016" i="14"/>
  <c r="AG1016" i="14" s="1"/>
  <c r="P1018" i="14"/>
  <c r="AG1018" i="14" s="1"/>
  <c r="P1020" i="14"/>
  <c r="AG1020" i="14" s="1"/>
  <c r="P1022" i="14"/>
  <c r="AG1022" i="14" s="1"/>
  <c r="P1024" i="14"/>
  <c r="AG1024" i="14" s="1"/>
  <c r="P1026" i="14"/>
  <c r="AG1026" i="14" s="1"/>
  <c r="P1028" i="14"/>
  <c r="AG1028" i="14" s="1"/>
  <c r="P1030" i="14"/>
  <c r="AG1030" i="14" s="1"/>
  <c r="P1032" i="14"/>
  <c r="AG1032" i="14" s="1"/>
  <c r="P1034" i="14"/>
  <c r="AG1034" i="14" s="1"/>
  <c r="P1036" i="14"/>
  <c r="AG1036" i="14" s="1"/>
  <c r="P1038" i="14"/>
  <c r="AG1038" i="14" s="1"/>
  <c r="P1040" i="14"/>
  <c r="AG1040" i="14" s="1"/>
  <c r="P1042" i="14"/>
  <c r="AG1042" i="14" s="1"/>
  <c r="P1044" i="14"/>
  <c r="AG1044" i="14" s="1"/>
  <c r="P1046" i="14"/>
  <c r="AG1046" i="14" s="1"/>
  <c r="P1048" i="14"/>
  <c r="AG1048" i="14" s="1"/>
  <c r="P1050" i="14"/>
  <c r="AG1050" i="14" s="1"/>
  <c r="P1052" i="14"/>
  <c r="AG1052" i="14" s="1"/>
  <c r="P1054" i="14"/>
  <c r="AG1054" i="14" s="1"/>
  <c r="P1056" i="14"/>
  <c r="AG1056" i="14" s="1"/>
  <c r="P1058" i="14"/>
  <c r="AG1058" i="14" s="1"/>
  <c r="P1060" i="14"/>
  <c r="AG1060" i="14" s="1"/>
  <c r="P1062" i="14"/>
  <c r="AG1062" i="14" s="1"/>
  <c r="P1064" i="14"/>
  <c r="AG1064" i="14" s="1"/>
  <c r="P1066" i="14"/>
  <c r="AG1066" i="14" s="1"/>
  <c r="P1068" i="14"/>
  <c r="AG1068" i="14" s="1"/>
  <c r="Q20" i="14"/>
  <c r="AH20" i="14" s="1"/>
  <c r="Q22" i="14"/>
  <c r="AH22" i="14" s="1"/>
  <c r="Q24" i="14"/>
  <c r="AH24" i="14" s="1"/>
  <c r="Q26" i="14"/>
  <c r="AH26" i="14" s="1"/>
  <c r="Q28" i="14"/>
  <c r="AH28" i="14" s="1"/>
  <c r="Q30" i="14"/>
  <c r="AH30" i="14" s="1"/>
  <c r="Q32" i="14"/>
  <c r="AH32" i="14" s="1"/>
  <c r="Q34" i="14"/>
  <c r="AH34" i="14" s="1"/>
  <c r="Q36" i="14"/>
  <c r="AH36" i="14" s="1"/>
  <c r="Q38" i="14"/>
  <c r="AH38" i="14" s="1"/>
  <c r="Q40" i="14"/>
  <c r="AH40" i="14" s="1"/>
  <c r="Q42" i="14"/>
  <c r="AH42" i="14" s="1"/>
  <c r="Q44" i="14"/>
  <c r="AH44" i="14" s="1"/>
  <c r="Q46" i="14"/>
  <c r="AH46" i="14" s="1"/>
  <c r="Q48" i="14"/>
  <c r="AH48" i="14" s="1"/>
  <c r="Q50" i="14"/>
  <c r="AH50" i="14" s="1"/>
  <c r="Q52" i="14"/>
  <c r="AH52" i="14" s="1"/>
  <c r="Q54" i="14"/>
  <c r="AH54" i="14" s="1"/>
  <c r="Q56" i="14"/>
  <c r="AH56" i="14" s="1"/>
  <c r="Q58" i="14"/>
  <c r="AH58" i="14" s="1"/>
  <c r="Q60" i="14"/>
  <c r="AH60" i="14" s="1"/>
  <c r="Q62" i="14"/>
  <c r="AH62" i="14" s="1"/>
  <c r="Q64" i="14"/>
  <c r="AH64" i="14" s="1"/>
  <c r="Q66" i="14"/>
  <c r="AH66" i="14" s="1"/>
  <c r="Q68" i="14"/>
  <c r="AH68" i="14" s="1"/>
  <c r="Q70" i="14"/>
  <c r="AH70" i="14" s="1"/>
  <c r="Q72" i="14"/>
  <c r="AH72" i="14" s="1"/>
  <c r="Q74" i="14"/>
  <c r="AH74" i="14" s="1"/>
  <c r="Q76" i="14"/>
  <c r="AH76" i="14" s="1"/>
  <c r="Q78" i="14"/>
  <c r="AH78" i="14" s="1"/>
  <c r="Q80" i="14"/>
  <c r="AH80" i="14" s="1"/>
  <c r="Q82" i="14"/>
  <c r="AH82" i="14" s="1"/>
  <c r="Q84" i="14"/>
  <c r="AH84" i="14" s="1"/>
  <c r="Q86" i="14"/>
  <c r="AH86" i="14" s="1"/>
  <c r="Q88" i="14"/>
  <c r="AH88" i="14" s="1"/>
  <c r="Q90" i="14"/>
  <c r="AH90" i="14" s="1"/>
  <c r="Q92" i="14"/>
  <c r="AH92" i="14" s="1"/>
  <c r="Q94" i="14"/>
  <c r="AH94" i="14" s="1"/>
  <c r="Q96" i="14"/>
  <c r="AH96" i="14" s="1"/>
  <c r="Q98" i="14"/>
  <c r="AH98" i="14" s="1"/>
  <c r="Q100" i="14"/>
  <c r="AH100" i="14" s="1"/>
  <c r="Q102" i="14"/>
  <c r="AH102" i="14" s="1"/>
  <c r="Q104" i="14"/>
  <c r="AH104" i="14" s="1"/>
  <c r="Q106" i="14"/>
  <c r="AH106" i="14" s="1"/>
  <c r="Q108" i="14"/>
  <c r="AH108" i="14" s="1"/>
  <c r="Q110" i="14"/>
  <c r="AH110" i="14" s="1"/>
  <c r="Q112" i="14"/>
  <c r="AH112" i="14" s="1"/>
  <c r="Q114" i="14"/>
  <c r="AH114" i="14" s="1"/>
  <c r="Q116" i="14"/>
  <c r="AH116" i="14" s="1"/>
  <c r="Q118" i="14"/>
  <c r="AH118" i="14" s="1"/>
  <c r="Q120" i="14"/>
  <c r="AH120" i="14" s="1"/>
  <c r="Q122" i="14"/>
  <c r="AH122" i="14" s="1"/>
  <c r="Q124" i="14"/>
  <c r="AH124" i="14" s="1"/>
  <c r="Q126" i="14"/>
  <c r="AH126" i="14" s="1"/>
  <c r="Q19" i="14"/>
  <c r="AH19" i="14" s="1"/>
  <c r="AO16" i="14" s="1"/>
  <c r="Q21" i="14"/>
  <c r="AH21" i="14" s="1"/>
  <c r="Q23" i="14"/>
  <c r="AH23" i="14" s="1"/>
  <c r="Q25" i="14"/>
  <c r="AH25" i="14" s="1"/>
  <c r="Q27" i="14"/>
  <c r="AH27" i="14" s="1"/>
  <c r="Q29" i="14"/>
  <c r="AH29" i="14" s="1"/>
  <c r="Q31" i="14"/>
  <c r="AH31" i="14" s="1"/>
  <c r="Q33" i="14"/>
  <c r="AH33" i="14" s="1"/>
  <c r="Q35" i="14"/>
  <c r="AH35" i="14" s="1"/>
  <c r="Q37" i="14"/>
  <c r="AH37" i="14" s="1"/>
  <c r="Q39" i="14"/>
  <c r="AH39" i="14" s="1"/>
  <c r="Q41" i="14"/>
  <c r="AH41" i="14" s="1"/>
  <c r="Q43" i="14"/>
  <c r="AH43" i="14" s="1"/>
  <c r="Q45" i="14"/>
  <c r="AH45" i="14" s="1"/>
  <c r="Q47" i="14"/>
  <c r="AH47" i="14" s="1"/>
  <c r="Q49" i="14"/>
  <c r="AH49" i="14" s="1"/>
  <c r="Q51" i="14"/>
  <c r="AH51" i="14" s="1"/>
  <c r="Q53" i="14"/>
  <c r="AH53" i="14" s="1"/>
  <c r="Q55" i="14"/>
  <c r="AH55" i="14" s="1"/>
  <c r="Q57" i="14"/>
  <c r="AH57" i="14" s="1"/>
  <c r="Q59" i="14"/>
  <c r="AH59" i="14" s="1"/>
  <c r="Q61" i="14"/>
  <c r="AH61" i="14" s="1"/>
  <c r="Q63" i="14"/>
  <c r="AH63" i="14" s="1"/>
  <c r="Q65" i="14"/>
  <c r="AH65" i="14" s="1"/>
  <c r="Q67" i="14"/>
  <c r="AH67" i="14" s="1"/>
  <c r="Q69" i="14"/>
  <c r="AH69" i="14" s="1"/>
  <c r="Q71" i="14"/>
  <c r="AH71" i="14" s="1"/>
  <c r="Q73" i="14"/>
  <c r="AH73" i="14" s="1"/>
  <c r="Q75" i="14"/>
  <c r="AH75" i="14" s="1"/>
  <c r="Q77" i="14"/>
  <c r="AH77" i="14" s="1"/>
  <c r="Q79" i="14"/>
  <c r="AH79" i="14" s="1"/>
  <c r="Q81" i="14"/>
  <c r="AH81" i="14" s="1"/>
  <c r="Q83" i="14"/>
  <c r="AH83" i="14" s="1"/>
  <c r="Q85" i="14"/>
  <c r="AH85" i="14" s="1"/>
  <c r="Q87" i="14"/>
  <c r="AH87" i="14" s="1"/>
  <c r="Q89" i="14"/>
  <c r="AH89" i="14" s="1"/>
  <c r="Q91" i="14"/>
  <c r="AH91" i="14" s="1"/>
  <c r="Q93" i="14"/>
  <c r="AH93" i="14" s="1"/>
  <c r="Q95" i="14"/>
  <c r="AH95" i="14" s="1"/>
  <c r="Q97" i="14"/>
  <c r="AH97" i="14" s="1"/>
  <c r="Q99" i="14"/>
  <c r="AH99" i="14" s="1"/>
  <c r="Q101" i="14"/>
  <c r="AH101" i="14" s="1"/>
  <c r="Q103" i="14"/>
  <c r="AH103" i="14" s="1"/>
  <c r="Q105" i="14"/>
  <c r="AH105" i="14" s="1"/>
  <c r="Q107" i="14"/>
  <c r="AH107" i="14" s="1"/>
  <c r="Q109" i="14"/>
  <c r="AH109" i="14" s="1"/>
  <c r="Q111" i="14"/>
  <c r="AH111" i="14" s="1"/>
  <c r="Q113" i="14"/>
  <c r="AH113" i="14" s="1"/>
  <c r="Q115" i="14"/>
  <c r="AH115" i="14" s="1"/>
  <c r="Q117" i="14"/>
  <c r="AH117" i="14" s="1"/>
  <c r="Q119" i="14"/>
  <c r="AH119" i="14" s="1"/>
  <c r="Q121" i="14"/>
  <c r="AH121" i="14" s="1"/>
  <c r="Q123" i="14"/>
  <c r="AH123" i="14" s="1"/>
  <c r="Q125" i="14"/>
  <c r="AH125" i="14" s="1"/>
  <c r="Q128" i="14"/>
  <c r="AH128" i="14" s="1"/>
  <c r="Q130" i="14"/>
  <c r="AH130" i="14" s="1"/>
  <c r="Q132" i="14"/>
  <c r="AH132" i="14" s="1"/>
  <c r="Q134" i="14"/>
  <c r="AH134" i="14" s="1"/>
  <c r="Q136" i="14"/>
  <c r="AH136" i="14" s="1"/>
  <c r="Q138" i="14"/>
  <c r="AH138" i="14" s="1"/>
  <c r="Q140" i="14"/>
  <c r="AH140" i="14" s="1"/>
  <c r="Q142" i="14"/>
  <c r="AH142" i="14" s="1"/>
  <c r="Q144" i="14"/>
  <c r="AH144" i="14" s="1"/>
  <c r="Q146" i="14"/>
  <c r="AH146" i="14" s="1"/>
  <c r="Q148" i="14"/>
  <c r="AH148" i="14" s="1"/>
  <c r="Q150" i="14"/>
  <c r="AH150" i="14" s="1"/>
  <c r="Q152" i="14"/>
  <c r="AH152" i="14" s="1"/>
  <c r="Q154" i="14"/>
  <c r="AH154" i="14" s="1"/>
  <c r="Q156" i="14"/>
  <c r="AH156" i="14" s="1"/>
  <c r="Q158" i="14"/>
  <c r="AH158" i="14" s="1"/>
  <c r="Q160" i="14"/>
  <c r="AH160" i="14" s="1"/>
  <c r="Q162" i="14"/>
  <c r="AH162" i="14" s="1"/>
  <c r="Q164" i="14"/>
  <c r="AH164" i="14" s="1"/>
  <c r="Q166" i="14"/>
  <c r="AH166" i="14" s="1"/>
  <c r="Q168" i="14"/>
  <c r="AH168" i="14" s="1"/>
  <c r="Q170" i="14"/>
  <c r="AH170" i="14" s="1"/>
  <c r="Q172" i="14"/>
  <c r="AH172" i="14" s="1"/>
  <c r="Q174" i="14"/>
  <c r="AH174" i="14" s="1"/>
  <c r="Q176" i="14"/>
  <c r="AH176" i="14" s="1"/>
  <c r="Q178" i="14"/>
  <c r="AH178" i="14" s="1"/>
  <c r="Q180" i="14"/>
  <c r="AH180" i="14" s="1"/>
  <c r="Q182" i="14"/>
  <c r="AH182" i="14" s="1"/>
  <c r="Q184" i="14"/>
  <c r="AH184" i="14" s="1"/>
  <c r="Q186" i="14"/>
  <c r="AH186" i="14" s="1"/>
  <c r="Q188" i="14"/>
  <c r="AH188" i="14" s="1"/>
  <c r="Q190" i="14"/>
  <c r="AH190" i="14" s="1"/>
  <c r="Q192" i="14"/>
  <c r="AH192" i="14" s="1"/>
  <c r="Q194" i="14"/>
  <c r="AH194" i="14" s="1"/>
  <c r="Q196" i="14"/>
  <c r="AH196" i="14" s="1"/>
  <c r="Q198" i="14"/>
  <c r="AH198" i="14" s="1"/>
  <c r="Q200" i="14"/>
  <c r="AH200" i="14" s="1"/>
  <c r="Q202" i="14"/>
  <c r="AH202" i="14" s="1"/>
  <c r="Q204" i="14"/>
  <c r="AH204" i="14" s="1"/>
  <c r="Q206" i="14"/>
  <c r="AH206" i="14" s="1"/>
  <c r="Q208" i="14"/>
  <c r="AH208" i="14" s="1"/>
  <c r="Q210" i="14"/>
  <c r="AH210" i="14" s="1"/>
  <c r="Q212" i="14"/>
  <c r="AH212" i="14" s="1"/>
  <c r="Q214" i="14"/>
  <c r="AH214" i="14" s="1"/>
  <c r="Q216" i="14"/>
  <c r="AH216" i="14" s="1"/>
  <c r="Q218" i="14"/>
  <c r="AH218" i="14" s="1"/>
  <c r="Q220" i="14"/>
  <c r="AH220" i="14" s="1"/>
  <c r="Q222" i="14"/>
  <c r="AH222" i="14" s="1"/>
  <c r="Q224" i="14"/>
  <c r="AH224" i="14" s="1"/>
  <c r="Q226" i="14"/>
  <c r="AH226" i="14" s="1"/>
  <c r="Q228" i="14"/>
  <c r="AH228" i="14" s="1"/>
  <c r="Q230" i="14"/>
  <c r="AH230" i="14" s="1"/>
  <c r="Q232" i="14"/>
  <c r="AH232" i="14" s="1"/>
  <c r="Q234" i="14"/>
  <c r="AH234" i="14" s="1"/>
  <c r="Q236" i="14"/>
  <c r="AH236" i="14" s="1"/>
  <c r="Q238" i="14"/>
  <c r="AH238" i="14" s="1"/>
  <c r="Q240" i="14"/>
  <c r="AH240" i="14" s="1"/>
  <c r="Q242" i="14"/>
  <c r="AH242" i="14" s="1"/>
  <c r="Q244" i="14"/>
  <c r="AH244" i="14" s="1"/>
  <c r="Q246" i="14"/>
  <c r="AH246" i="14" s="1"/>
  <c r="Q248" i="14"/>
  <c r="AH248" i="14" s="1"/>
  <c r="Q250" i="14"/>
  <c r="AH250" i="14" s="1"/>
  <c r="Q252" i="14"/>
  <c r="AH252" i="14" s="1"/>
  <c r="Q254" i="14"/>
  <c r="AH254" i="14" s="1"/>
  <c r="Q256" i="14"/>
  <c r="AH256" i="14" s="1"/>
  <c r="Q258" i="14"/>
  <c r="AH258" i="14" s="1"/>
  <c r="Q260" i="14"/>
  <c r="AH260" i="14" s="1"/>
  <c r="Q262" i="14"/>
  <c r="AH262" i="14" s="1"/>
  <c r="Q264" i="14"/>
  <c r="AH264" i="14" s="1"/>
  <c r="Q266" i="14"/>
  <c r="AH266" i="14" s="1"/>
  <c r="Q268" i="14"/>
  <c r="AH268" i="14" s="1"/>
  <c r="Q270" i="14"/>
  <c r="AH270" i="14" s="1"/>
  <c r="Q272" i="14"/>
  <c r="AH272" i="14" s="1"/>
  <c r="Q274" i="14"/>
  <c r="AH274" i="14" s="1"/>
  <c r="Q276" i="14"/>
  <c r="AH276" i="14" s="1"/>
  <c r="Q278" i="14"/>
  <c r="AH278" i="14" s="1"/>
  <c r="Q280" i="14"/>
  <c r="AH280" i="14" s="1"/>
  <c r="Q282" i="14"/>
  <c r="AH282" i="14" s="1"/>
  <c r="Q284" i="14"/>
  <c r="AH284" i="14" s="1"/>
  <c r="Q286" i="14"/>
  <c r="AH286" i="14" s="1"/>
  <c r="Q288" i="14"/>
  <c r="AH288" i="14" s="1"/>
  <c r="Q290" i="14"/>
  <c r="AH290" i="14" s="1"/>
  <c r="Q292" i="14"/>
  <c r="AH292" i="14" s="1"/>
  <c r="Q294" i="14"/>
  <c r="AH294" i="14" s="1"/>
  <c r="Q296" i="14"/>
  <c r="AH296" i="14" s="1"/>
  <c r="Q298" i="14"/>
  <c r="AH298" i="14" s="1"/>
  <c r="Q300" i="14"/>
  <c r="AH300" i="14" s="1"/>
  <c r="Q302" i="14"/>
  <c r="AH302" i="14" s="1"/>
  <c r="Q304" i="14"/>
  <c r="AH304" i="14" s="1"/>
  <c r="Q306" i="14"/>
  <c r="AH306" i="14" s="1"/>
  <c r="Q308" i="14"/>
  <c r="AH308" i="14" s="1"/>
  <c r="Q310" i="14"/>
  <c r="AH310" i="14" s="1"/>
  <c r="Q312" i="14"/>
  <c r="AH312" i="14" s="1"/>
  <c r="Q314" i="14"/>
  <c r="AH314" i="14" s="1"/>
  <c r="Q316" i="14"/>
  <c r="AH316" i="14" s="1"/>
  <c r="Q318" i="14"/>
  <c r="AH318" i="14" s="1"/>
  <c r="Q320" i="14"/>
  <c r="AH320" i="14" s="1"/>
  <c r="Q322" i="14"/>
  <c r="AH322" i="14" s="1"/>
  <c r="Q324" i="14"/>
  <c r="AH324" i="14" s="1"/>
  <c r="Q326" i="14"/>
  <c r="AH326" i="14" s="1"/>
  <c r="Q328" i="14"/>
  <c r="AH328" i="14" s="1"/>
  <c r="Q330" i="14"/>
  <c r="AH330" i="14" s="1"/>
  <c r="Q332" i="14"/>
  <c r="AH332" i="14" s="1"/>
  <c r="Q334" i="14"/>
  <c r="AH334" i="14" s="1"/>
  <c r="Q336" i="14"/>
  <c r="AH336" i="14" s="1"/>
  <c r="Q338" i="14"/>
  <c r="AH338" i="14" s="1"/>
  <c r="Q340" i="14"/>
  <c r="AH340" i="14" s="1"/>
  <c r="Q342" i="14"/>
  <c r="AH342" i="14" s="1"/>
  <c r="Q344" i="14"/>
  <c r="AH344" i="14" s="1"/>
  <c r="Q346" i="14"/>
  <c r="AH346" i="14" s="1"/>
  <c r="Q348" i="14"/>
  <c r="AH348" i="14" s="1"/>
  <c r="Q350" i="14"/>
  <c r="AH350" i="14" s="1"/>
  <c r="Q352" i="14"/>
  <c r="AH352" i="14" s="1"/>
  <c r="Q354" i="14"/>
  <c r="AH354" i="14" s="1"/>
  <c r="Q356" i="14"/>
  <c r="AH356" i="14" s="1"/>
  <c r="Q358" i="14"/>
  <c r="AH358" i="14" s="1"/>
  <c r="Q360" i="14"/>
  <c r="AH360" i="14" s="1"/>
  <c r="Q362" i="14"/>
  <c r="AH362" i="14" s="1"/>
  <c r="Q364" i="14"/>
  <c r="AH364" i="14" s="1"/>
  <c r="Q366" i="14"/>
  <c r="AH366" i="14" s="1"/>
  <c r="Q368" i="14"/>
  <c r="AH368" i="14" s="1"/>
  <c r="Q370" i="14"/>
  <c r="AH370" i="14" s="1"/>
  <c r="Q372" i="14"/>
  <c r="AH372" i="14" s="1"/>
  <c r="Q374" i="14"/>
  <c r="AH374" i="14" s="1"/>
  <c r="Q376" i="14"/>
  <c r="AH376" i="14" s="1"/>
  <c r="Q378" i="14"/>
  <c r="AH378" i="14" s="1"/>
  <c r="Q380" i="14"/>
  <c r="AH380" i="14" s="1"/>
  <c r="Q382" i="14"/>
  <c r="AH382" i="14" s="1"/>
  <c r="Q384" i="14"/>
  <c r="AH384" i="14" s="1"/>
  <c r="Q386" i="14"/>
  <c r="AH386" i="14" s="1"/>
  <c r="Q388" i="14"/>
  <c r="AH388" i="14" s="1"/>
  <c r="Q390" i="14"/>
  <c r="AH390" i="14" s="1"/>
  <c r="Q392" i="14"/>
  <c r="AH392" i="14" s="1"/>
  <c r="Q394" i="14"/>
  <c r="AH394" i="14" s="1"/>
  <c r="Q396" i="14"/>
  <c r="AH396" i="14" s="1"/>
  <c r="Q398" i="14"/>
  <c r="AH398" i="14" s="1"/>
  <c r="Q400" i="14"/>
  <c r="AH400" i="14" s="1"/>
  <c r="Q402" i="14"/>
  <c r="AH402" i="14" s="1"/>
  <c r="Q404" i="14"/>
  <c r="AH404" i="14" s="1"/>
  <c r="Q406" i="14"/>
  <c r="AH406" i="14" s="1"/>
  <c r="Q408" i="14"/>
  <c r="AH408" i="14" s="1"/>
  <c r="Q410" i="14"/>
  <c r="AH410" i="14" s="1"/>
  <c r="Q412" i="14"/>
  <c r="AH412" i="14" s="1"/>
  <c r="Q414" i="14"/>
  <c r="AH414" i="14" s="1"/>
  <c r="Q416" i="14"/>
  <c r="AH416" i="14" s="1"/>
  <c r="Q418" i="14"/>
  <c r="AH418" i="14" s="1"/>
  <c r="Q420" i="14"/>
  <c r="AH420" i="14" s="1"/>
  <c r="Q422" i="14"/>
  <c r="AH422" i="14" s="1"/>
  <c r="Q424" i="14"/>
  <c r="AH424" i="14" s="1"/>
  <c r="Q426" i="14"/>
  <c r="AH426" i="14" s="1"/>
  <c r="Q428" i="14"/>
  <c r="AH428" i="14" s="1"/>
  <c r="Q430" i="14"/>
  <c r="AH430" i="14" s="1"/>
  <c r="Q432" i="14"/>
  <c r="AH432" i="14" s="1"/>
  <c r="Q434" i="14"/>
  <c r="AH434" i="14" s="1"/>
  <c r="Q436" i="14"/>
  <c r="AH436" i="14" s="1"/>
  <c r="Q438" i="14"/>
  <c r="AH438" i="14" s="1"/>
  <c r="Q440" i="14"/>
  <c r="AH440" i="14" s="1"/>
  <c r="Q442" i="14"/>
  <c r="AH442" i="14" s="1"/>
  <c r="Q444" i="14"/>
  <c r="AH444" i="14" s="1"/>
  <c r="Q446" i="14"/>
  <c r="AH446" i="14" s="1"/>
  <c r="Q448" i="14"/>
  <c r="AH448" i="14" s="1"/>
  <c r="Q450" i="14"/>
  <c r="AH450" i="14" s="1"/>
  <c r="Q452" i="14"/>
  <c r="AH452" i="14" s="1"/>
  <c r="Q454" i="14"/>
  <c r="AH454" i="14" s="1"/>
  <c r="Q456" i="14"/>
  <c r="AH456" i="14" s="1"/>
  <c r="Q458" i="14"/>
  <c r="AH458" i="14" s="1"/>
  <c r="Q460" i="14"/>
  <c r="AH460" i="14" s="1"/>
  <c r="Q462" i="14"/>
  <c r="AH462" i="14" s="1"/>
  <c r="Q464" i="14"/>
  <c r="AH464" i="14" s="1"/>
  <c r="Q466" i="14"/>
  <c r="AH466" i="14" s="1"/>
  <c r="Q468" i="14"/>
  <c r="AH468" i="14" s="1"/>
  <c r="Q470" i="14"/>
  <c r="AH470" i="14" s="1"/>
  <c r="Q472" i="14"/>
  <c r="AH472" i="14" s="1"/>
  <c r="Q474" i="14"/>
  <c r="AH474" i="14" s="1"/>
  <c r="Q476" i="14"/>
  <c r="AH476" i="14" s="1"/>
  <c r="Q478" i="14"/>
  <c r="AH478" i="14" s="1"/>
  <c r="Q480" i="14"/>
  <c r="AH480" i="14" s="1"/>
  <c r="Q482" i="14"/>
  <c r="AH482" i="14" s="1"/>
  <c r="Q484" i="14"/>
  <c r="AH484" i="14" s="1"/>
  <c r="Q486" i="14"/>
  <c r="AH486" i="14" s="1"/>
  <c r="Q488" i="14"/>
  <c r="AH488" i="14" s="1"/>
  <c r="Q490" i="14"/>
  <c r="AH490" i="14" s="1"/>
  <c r="Q492" i="14"/>
  <c r="AH492" i="14" s="1"/>
  <c r="Q494" i="14"/>
  <c r="AH494" i="14" s="1"/>
  <c r="Q496" i="14"/>
  <c r="AH496" i="14" s="1"/>
  <c r="Q498" i="14"/>
  <c r="AH498" i="14" s="1"/>
  <c r="Q500" i="14"/>
  <c r="AH500" i="14" s="1"/>
  <c r="Q502" i="14"/>
  <c r="AH502" i="14" s="1"/>
  <c r="Q504" i="14"/>
  <c r="AH504" i="14" s="1"/>
  <c r="Q506" i="14"/>
  <c r="AH506" i="14" s="1"/>
  <c r="Q508" i="14"/>
  <c r="AH508" i="14" s="1"/>
  <c r="Q510" i="14"/>
  <c r="AH510" i="14" s="1"/>
  <c r="Q512" i="14"/>
  <c r="AH512" i="14" s="1"/>
  <c r="Q514" i="14"/>
  <c r="AH514" i="14" s="1"/>
  <c r="Q516" i="14"/>
  <c r="AH516" i="14" s="1"/>
  <c r="Q518" i="14"/>
  <c r="AH518" i="14" s="1"/>
  <c r="Q520" i="14"/>
  <c r="AH520" i="14" s="1"/>
  <c r="Q522" i="14"/>
  <c r="AH522" i="14" s="1"/>
  <c r="Q524" i="14"/>
  <c r="AH524" i="14" s="1"/>
  <c r="Q526" i="14"/>
  <c r="AH526" i="14" s="1"/>
  <c r="Q528" i="14"/>
  <c r="AH528" i="14" s="1"/>
  <c r="Q530" i="14"/>
  <c r="AH530" i="14" s="1"/>
  <c r="Q532" i="14"/>
  <c r="AH532" i="14" s="1"/>
  <c r="Q534" i="14"/>
  <c r="AH534" i="14" s="1"/>
  <c r="Q536" i="14"/>
  <c r="AH536" i="14" s="1"/>
  <c r="Q538" i="14"/>
  <c r="AH538" i="14" s="1"/>
  <c r="Q540" i="14"/>
  <c r="AH540" i="14" s="1"/>
  <c r="Q542" i="14"/>
  <c r="AH542" i="14" s="1"/>
  <c r="Q544" i="14"/>
  <c r="AH544" i="14" s="1"/>
  <c r="Q546" i="14"/>
  <c r="AH546" i="14" s="1"/>
  <c r="Q548" i="14"/>
  <c r="AH548" i="14" s="1"/>
  <c r="Q550" i="14"/>
  <c r="AH550" i="14" s="1"/>
  <c r="Q552" i="14"/>
  <c r="AH552" i="14" s="1"/>
  <c r="Q554" i="14"/>
  <c r="AH554" i="14" s="1"/>
  <c r="Q556" i="14"/>
  <c r="AH556" i="14" s="1"/>
  <c r="Q558" i="14"/>
  <c r="AH558" i="14" s="1"/>
  <c r="Q560" i="14"/>
  <c r="AH560" i="14" s="1"/>
  <c r="Q562" i="14"/>
  <c r="AH562" i="14" s="1"/>
  <c r="Q564" i="14"/>
  <c r="AH564" i="14" s="1"/>
  <c r="Q566" i="14"/>
  <c r="AH566" i="14" s="1"/>
  <c r="Q568" i="14"/>
  <c r="AH568" i="14" s="1"/>
  <c r="Q570" i="14"/>
  <c r="AH570" i="14" s="1"/>
  <c r="Q572" i="14"/>
  <c r="AH572" i="14" s="1"/>
  <c r="Q574" i="14"/>
  <c r="AH574" i="14" s="1"/>
  <c r="Q576" i="14"/>
  <c r="AH576" i="14" s="1"/>
  <c r="Q578" i="14"/>
  <c r="AH578" i="14" s="1"/>
  <c r="Q580" i="14"/>
  <c r="AH580" i="14" s="1"/>
  <c r="Q127" i="14"/>
  <c r="AH127" i="14" s="1"/>
  <c r="Q129" i="14"/>
  <c r="AH129" i="14" s="1"/>
  <c r="Q131" i="14"/>
  <c r="AH131" i="14" s="1"/>
  <c r="Q133" i="14"/>
  <c r="AH133" i="14" s="1"/>
  <c r="Q135" i="14"/>
  <c r="AH135" i="14" s="1"/>
  <c r="Q137" i="14"/>
  <c r="AH137" i="14" s="1"/>
  <c r="Q139" i="14"/>
  <c r="AH139" i="14" s="1"/>
  <c r="Q141" i="14"/>
  <c r="AH141" i="14" s="1"/>
  <c r="Q143" i="14"/>
  <c r="AH143" i="14" s="1"/>
  <c r="Q145" i="14"/>
  <c r="AH145" i="14" s="1"/>
  <c r="Q147" i="14"/>
  <c r="AH147" i="14" s="1"/>
  <c r="Q149" i="14"/>
  <c r="AH149" i="14" s="1"/>
  <c r="Q151" i="14"/>
  <c r="AH151" i="14" s="1"/>
  <c r="Q153" i="14"/>
  <c r="AH153" i="14" s="1"/>
  <c r="Q155" i="14"/>
  <c r="AH155" i="14" s="1"/>
  <c r="Q157" i="14"/>
  <c r="AH157" i="14" s="1"/>
  <c r="Q159" i="14"/>
  <c r="AH159" i="14" s="1"/>
  <c r="Q161" i="14"/>
  <c r="AH161" i="14" s="1"/>
  <c r="Q163" i="14"/>
  <c r="AH163" i="14" s="1"/>
  <c r="Q165" i="14"/>
  <c r="AH165" i="14" s="1"/>
  <c r="Q167" i="14"/>
  <c r="AH167" i="14" s="1"/>
  <c r="Q169" i="14"/>
  <c r="AH169" i="14" s="1"/>
  <c r="Q171" i="14"/>
  <c r="AH171" i="14" s="1"/>
  <c r="Q173" i="14"/>
  <c r="AH173" i="14" s="1"/>
  <c r="Q175" i="14"/>
  <c r="AH175" i="14" s="1"/>
  <c r="Q177" i="14"/>
  <c r="AH177" i="14" s="1"/>
  <c r="Q179" i="14"/>
  <c r="AH179" i="14" s="1"/>
  <c r="Q181" i="14"/>
  <c r="AH181" i="14" s="1"/>
  <c r="Q183" i="14"/>
  <c r="AH183" i="14" s="1"/>
  <c r="Q185" i="14"/>
  <c r="AH185" i="14" s="1"/>
  <c r="Q187" i="14"/>
  <c r="AH187" i="14" s="1"/>
  <c r="Q189" i="14"/>
  <c r="AH189" i="14" s="1"/>
  <c r="Q191" i="14"/>
  <c r="AH191" i="14" s="1"/>
  <c r="Q193" i="14"/>
  <c r="AH193" i="14" s="1"/>
  <c r="Q195" i="14"/>
  <c r="AH195" i="14" s="1"/>
  <c r="Q197" i="14"/>
  <c r="AH197" i="14" s="1"/>
  <c r="Q199" i="14"/>
  <c r="AH199" i="14" s="1"/>
  <c r="Q201" i="14"/>
  <c r="AH201" i="14" s="1"/>
  <c r="Q203" i="14"/>
  <c r="AH203" i="14" s="1"/>
  <c r="Q205" i="14"/>
  <c r="AH205" i="14" s="1"/>
  <c r="Q207" i="14"/>
  <c r="AH207" i="14" s="1"/>
  <c r="Q209" i="14"/>
  <c r="AH209" i="14" s="1"/>
  <c r="Q211" i="14"/>
  <c r="AH211" i="14" s="1"/>
  <c r="Q213" i="14"/>
  <c r="AH213" i="14" s="1"/>
  <c r="Q215" i="14"/>
  <c r="AH215" i="14" s="1"/>
  <c r="Q217" i="14"/>
  <c r="AH217" i="14" s="1"/>
  <c r="Q219" i="14"/>
  <c r="AH219" i="14" s="1"/>
  <c r="Q221" i="14"/>
  <c r="AH221" i="14" s="1"/>
  <c r="Q223" i="14"/>
  <c r="AH223" i="14" s="1"/>
  <c r="Q225" i="14"/>
  <c r="AH225" i="14" s="1"/>
  <c r="Q227" i="14"/>
  <c r="AH227" i="14" s="1"/>
  <c r="Q229" i="14"/>
  <c r="AH229" i="14" s="1"/>
  <c r="Q231" i="14"/>
  <c r="AH231" i="14" s="1"/>
  <c r="Q233" i="14"/>
  <c r="AH233" i="14" s="1"/>
  <c r="Q235" i="14"/>
  <c r="AH235" i="14" s="1"/>
  <c r="Q237" i="14"/>
  <c r="AH237" i="14" s="1"/>
  <c r="Q239" i="14"/>
  <c r="AH239" i="14" s="1"/>
  <c r="Q241" i="14"/>
  <c r="AH241" i="14" s="1"/>
  <c r="Q243" i="14"/>
  <c r="AH243" i="14" s="1"/>
  <c r="Q245" i="14"/>
  <c r="AH245" i="14" s="1"/>
  <c r="Q247" i="14"/>
  <c r="AH247" i="14" s="1"/>
  <c r="Q249" i="14"/>
  <c r="AH249" i="14" s="1"/>
  <c r="Q251" i="14"/>
  <c r="AH251" i="14" s="1"/>
  <c r="Q253" i="14"/>
  <c r="AH253" i="14" s="1"/>
  <c r="Q255" i="14"/>
  <c r="AH255" i="14" s="1"/>
  <c r="Q257" i="14"/>
  <c r="AH257" i="14" s="1"/>
  <c r="Q259" i="14"/>
  <c r="AH259" i="14" s="1"/>
  <c r="Q261" i="14"/>
  <c r="AH261" i="14" s="1"/>
  <c r="Q263" i="14"/>
  <c r="AH263" i="14" s="1"/>
  <c r="Q265" i="14"/>
  <c r="AH265" i="14" s="1"/>
  <c r="Q267" i="14"/>
  <c r="AH267" i="14" s="1"/>
  <c r="Q269" i="14"/>
  <c r="AH269" i="14" s="1"/>
  <c r="Q271" i="14"/>
  <c r="AH271" i="14" s="1"/>
  <c r="Q273" i="14"/>
  <c r="AH273" i="14" s="1"/>
  <c r="Q275" i="14"/>
  <c r="AH275" i="14" s="1"/>
  <c r="Q277" i="14"/>
  <c r="AH277" i="14" s="1"/>
  <c r="Q279" i="14"/>
  <c r="AH279" i="14" s="1"/>
  <c r="Q281" i="14"/>
  <c r="AH281" i="14" s="1"/>
  <c r="Q283" i="14"/>
  <c r="AH283" i="14" s="1"/>
  <c r="Q285" i="14"/>
  <c r="AH285" i="14" s="1"/>
  <c r="Q287" i="14"/>
  <c r="AH287" i="14" s="1"/>
  <c r="Q289" i="14"/>
  <c r="AH289" i="14" s="1"/>
  <c r="Q291" i="14"/>
  <c r="AH291" i="14" s="1"/>
  <c r="Q293" i="14"/>
  <c r="AH293" i="14" s="1"/>
  <c r="Q295" i="14"/>
  <c r="AH295" i="14" s="1"/>
  <c r="Q297" i="14"/>
  <c r="AH297" i="14" s="1"/>
  <c r="Q299" i="14"/>
  <c r="AH299" i="14" s="1"/>
  <c r="Q301" i="14"/>
  <c r="AH301" i="14" s="1"/>
  <c r="Q303" i="14"/>
  <c r="AH303" i="14" s="1"/>
  <c r="Q305" i="14"/>
  <c r="AH305" i="14" s="1"/>
  <c r="Q307" i="14"/>
  <c r="AH307" i="14" s="1"/>
  <c r="Q309" i="14"/>
  <c r="AH309" i="14" s="1"/>
  <c r="Q311" i="14"/>
  <c r="AH311" i="14" s="1"/>
  <c r="Q313" i="14"/>
  <c r="AH313" i="14" s="1"/>
  <c r="Q315" i="14"/>
  <c r="AH315" i="14" s="1"/>
  <c r="Q317" i="14"/>
  <c r="AH317" i="14" s="1"/>
  <c r="Q319" i="14"/>
  <c r="AH319" i="14" s="1"/>
  <c r="Q321" i="14"/>
  <c r="AH321" i="14" s="1"/>
  <c r="Q323" i="14"/>
  <c r="AH323" i="14" s="1"/>
  <c r="Q325" i="14"/>
  <c r="AH325" i="14" s="1"/>
  <c r="Q327" i="14"/>
  <c r="AH327" i="14" s="1"/>
  <c r="Q329" i="14"/>
  <c r="AH329" i="14" s="1"/>
  <c r="Q331" i="14"/>
  <c r="AH331" i="14" s="1"/>
  <c r="Q333" i="14"/>
  <c r="AH333" i="14" s="1"/>
  <c r="Q335" i="14"/>
  <c r="AH335" i="14" s="1"/>
  <c r="Q337" i="14"/>
  <c r="AH337" i="14" s="1"/>
  <c r="Q339" i="14"/>
  <c r="AH339" i="14" s="1"/>
  <c r="Q341" i="14"/>
  <c r="AH341" i="14" s="1"/>
  <c r="Q343" i="14"/>
  <c r="AH343" i="14" s="1"/>
  <c r="Q345" i="14"/>
  <c r="AH345" i="14" s="1"/>
  <c r="Q347" i="14"/>
  <c r="AH347" i="14" s="1"/>
  <c r="Q349" i="14"/>
  <c r="AH349" i="14" s="1"/>
  <c r="Q351" i="14"/>
  <c r="AH351" i="14" s="1"/>
  <c r="Q353" i="14"/>
  <c r="AH353" i="14" s="1"/>
  <c r="Q355" i="14"/>
  <c r="AH355" i="14" s="1"/>
  <c r="Q357" i="14"/>
  <c r="AH357" i="14" s="1"/>
  <c r="Q359" i="14"/>
  <c r="AH359" i="14" s="1"/>
  <c r="Q361" i="14"/>
  <c r="AH361" i="14" s="1"/>
  <c r="Q363" i="14"/>
  <c r="AH363" i="14" s="1"/>
  <c r="Q365" i="14"/>
  <c r="AH365" i="14" s="1"/>
  <c r="Q367" i="14"/>
  <c r="AH367" i="14" s="1"/>
  <c r="Q369" i="14"/>
  <c r="AH369" i="14" s="1"/>
  <c r="Q371" i="14"/>
  <c r="AH371" i="14" s="1"/>
  <c r="Q373" i="14"/>
  <c r="AH373" i="14" s="1"/>
  <c r="Q375" i="14"/>
  <c r="AH375" i="14" s="1"/>
  <c r="Q377" i="14"/>
  <c r="AH377" i="14" s="1"/>
  <c r="Q379" i="14"/>
  <c r="AH379" i="14" s="1"/>
  <c r="Q381" i="14"/>
  <c r="AH381" i="14" s="1"/>
  <c r="Q383" i="14"/>
  <c r="AH383" i="14" s="1"/>
  <c r="Q385" i="14"/>
  <c r="AH385" i="14" s="1"/>
  <c r="Q387" i="14"/>
  <c r="AH387" i="14" s="1"/>
  <c r="Q389" i="14"/>
  <c r="AH389" i="14" s="1"/>
  <c r="Q391" i="14"/>
  <c r="AH391" i="14" s="1"/>
  <c r="Q393" i="14"/>
  <c r="AH393" i="14" s="1"/>
  <c r="Q395" i="14"/>
  <c r="AH395" i="14" s="1"/>
  <c r="Q397" i="14"/>
  <c r="AH397" i="14" s="1"/>
  <c r="Q399" i="14"/>
  <c r="AH399" i="14" s="1"/>
  <c r="Q401" i="14"/>
  <c r="AH401" i="14" s="1"/>
  <c r="Q403" i="14"/>
  <c r="AH403" i="14" s="1"/>
  <c r="Q405" i="14"/>
  <c r="AH405" i="14" s="1"/>
  <c r="Q407" i="14"/>
  <c r="AH407" i="14" s="1"/>
  <c r="Q409" i="14"/>
  <c r="AH409" i="14" s="1"/>
  <c r="Q411" i="14"/>
  <c r="AH411" i="14" s="1"/>
  <c r="Q413" i="14"/>
  <c r="AH413" i="14" s="1"/>
  <c r="Q415" i="14"/>
  <c r="AH415" i="14" s="1"/>
  <c r="Q417" i="14"/>
  <c r="AH417" i="14" s="1"/>
  <c r="Q419" i="14"/>
  <c r="AH419" i="14" s="1"/>
  <c r="Q421" i="14"/>
  <c r="AH421" i="14" s="1"/>
  <c r="Q423" i="14"/>
  <c r="AH423" i="14" s="1"/>
  <c r="Q425" i="14"/>
  <c r="AH425" i="14" s="1"/>
  <c r="Q427" i="14"/>
  <c r="AH427" i="14" s="1"/>
  <c r="Q429" i="14"/>
  <c r="AH429" i="14" s="1"/>
  <c r="Q431" i="14"/>
  <c r="AH431" i="14" s="1"/>
  <c r="Q433" i="14"/>
  <c r="AH433" i="14" s="1"/>
  <c r="Q435" i="14"/>
  <c r="AH435" i="14" s="1"/>
  <c r="Q437" i="14"/>
  <c r="AH437" i="14" s="1"/>
  <c r="Q439" i="14"/>
  <c r="AH439" i="14" s="1"/>
  <c r="Q441" i="14"/>
  <c r="AH441" i="14" s="1"/>
  <c r="Q443" i="14"/>
  <c r="AH443" i="14" s="1"/>
  <c r="Q445" i="14"/>
  <c r="AH445" i="14" s="1"/>
  <c r="Q447" i="14"/>
  <c r="AH447" i="14" s="1"/>
  <c r="Q449" i="14"/>
  <c r="AH449" i="14" s="1"/>
  <c r="Q451" i="14"/>
  <c r="AH451" i="14" s="1"/>
  <c r="Q453" i="14"/>
  <c r="AH453" i="14" s="1"/>
  <c r="Q455" i="14"/>
  <c r="AH455" i="14" s="1"/>
  <c r="Q457" i="14"/>
  <c r="AH457" i="14" s="1"/>
  <c r="Q459" i="14"/>
  <c r="AH459" i="14" s="1"/>
  <c r="Q461" i="14"/>
  <c r="AH461" i="14" s="1"/>
  <c r="Q463" i="14"/>
  <c r="AH463" i="14" s="1"/>
  <c r="Q465" i="14"/>
  <c r="AH465" i="14" s="1"/>
  <c r="Q467" i="14"/>
  <c r="AH467" i="14" s="1"/>
  <c r="Q469" i="14"/>
  <c r="AH469" i="14" s="1"/>
  <c r="Q471" i="14"/>
  <c r="AH471" i="14" s="1"/>
  <c r="Q473" i="14"/>
  <c r="AH473" i="14" s="1"/>
  <c r="Q475" i="14"/>
  <c r="AH475" i="14" s="1"/>
  <c r="Q477" i="14"/>
  <c r="AH477" i="14" s="1"/>
  <c r="Q479" i="14"/>
  <c r="AH479" i="14" s="1"/>
  <c r="Q481" i="14"/>
  <c r="AH481" i="14" s="1"/>
  <c r="Q483" i="14"/>
  <c r="AH483" i="14" s="1"/>
  <c r="Q485" i="14"/>
  <c r="AH485" i="14" s="1"/>
  <c r="Q487" i="14"/>
  <c r="AH487" i="14" s="1"/>
  <c r="Q489" i="14"/>
  <c r="AH489" i="14" s="1"/>
  <c r="Q491" i="14"/>
  <c r="AH491" i="14" s="1"/>
  <c r="Q493" i="14"/>
  <c r="AH493" i="14" s="1"/>
  <c r="Q495" i="14"/>
  <c r="AH495" i="14" s="1"/>
  <c r="Q497" i="14"/>
  <c r="AH497" i="14" s="1"/>
  <c r="Q499" i="14"/>
  <c r="AH499" i="14" s="1"/>
  <c r="Q501" i="14"/>
  <c r="AH501" i="14" s="1"/>
  <c r="Q503" i="14"/>
  <c r="AH503" i="14" s="1"/>
  <c r="Q505" i="14"/>
  <c r="AH505" i="14" s="1"/>
  <c r="Q507" i="14"/>
  <c r="AH507" i="14" s="1"/>
  <c r="Q509" i="14"/>
  <c r="AH509" i="14" s="1"/>
  <c r="Q511" i="14"/>
  <c r="AH511" i="14" s="1"/>
  <c r="Q513" i="14"/>
  <c r="AH513" i="14" s="1"/>
  <c r="Q515" i="14"/>
  <c r="AH515" i="14" s="1"/>
  <c r="Q517" i="14"/>
  <c r="AH517" i="14" s="1"/>
  <c r="Q519" i="14"/>
  <c r="AH519" i="14" s="1"/>
  <c r="Q521" i="14"/>
  <c r="AH521" i="14" s="1"/>
  <c r="Q523" i="14"/>
  <c r="AH523" i="14" s="1"/>
  <c r="Q525" i="14"/>
  <c r="AH525" i="14" s="1"/>
  <c r="Q527" i="14"/>
  <c r="AH527" i="14" s="1"/>
  <c r="Q529" i="14"/>
  <c r="AH529" i="14" s="1"/>
  <c r="Q531" i="14"/>
  <c r="AH531" i="14" s="1"/>
  <c r="Q533" i="14"/>
  <c r="AH533" i="14" s="1"/>
  <c r="Q535" i="14"/>
  <c r="AH535" i="14" s="1"/>
  <c r="Q537" i="14"/>
  <c r="AH537" i="14" s="1"/>
  <c r="Q539" i="14"/>
  <c r="AH539" i="14" s="1"/>
  <c r="Q541" i="14"/>
  <c r="AH541" i="14" s="1"/>
  <c r="Q543" i="14"/>
  <c r="AH543" i="14" s="1"/>
  <c r="Q545" i="14"/>
  <c r="AH545" i="14" s="1"/>
  <c r="Q547" i="14"/>
  <c r="AH547" i="14" s="1"/>
  <c r="Q549" i="14"/>
  <c r="AH549" i="14" s="1"/>
  <c r="Q551" i="14"/>
  <c r="AH551" i="14" s="1"/>
  <c r="Q553" i="14"/>
  <c r="AH553" i="14" s="1"/>
  <c r="Q555" i="14"/>
  <c r="AH555" i="14" s="1"/>
  <c r="Q557" i="14"/>
  <c r="AH557" i="14" s="1"/>
  <c r="Q559" i="14"/>
  <c r="AH559" i="14" s="1"/>
  <c r="Q561" i="14"/>
  <c r="AH561" i="14" s="1"/>
  <c r="Q563" i="14"/>
  <c r="AH563" i="14" s="1"/>
  <c r="Q565" i="14"/>
  <c r="AH565" i="14" s="1"/>
  <c r="Q567" i="14"/>
  <c r="AH567" i="14" s="1"/>
  <c r="Q569" i="14"/>
  <c r="AH569" i="14" s="1"/>
  <c r="Q571" i="14"/>
  <c r="AH571" i="14" s="1"/>
  <c r="Q573" i="14"/>
  <c r="AH573" i="14" s="1"/>
  <c r="Q575" i="14"/>
  <c r="AH575" i="14" s="1"/>
  <c r="Q577" i="14"/>
  <c r="AH577" i="14" s="1"/>
  <c r="Q579" i="14"/>
  <c r="AH579" i="14" s="1"/>
  <c r="Q581" i="14"/>
  <c r="AH581" i="14" s="1"/>
  <c r="Q582" i="14"/>
  <c r="AH582" i="14" s="1"/>
  <c r="Q584" i="14"/>
  <c r="AH584" i="14" s="1"/>
  <c r="Q586" i="14"/>
  <c r="AH586" i="14" s="1"/>
  <c r="Q588" i="14"/>
  <c r="AH588" i="14" s="1"/>
  <c r="Q590" i="14"/>
  <c r="AH590" i="14" s="1"/>
  <c r="Q592" i="14"/>
  <c r="AH592" i="14" s="1"/>
  <c r="Q594" i="14"/>
  <c r="AH594" i="14" s="1"/>
  <c r="Q596" i="14"/>
  <c r="AH596" i="14" s="1"/>
  <c r="Q598" i="14"/>
  <c r="AH598" i="14" s="1"/>
  <c r="Q600" i="14"/>
  <c r="AH600" i="14" s="1"/>
  <c r="Q602" i="14"/>
  <c r="AH602" i="14" s="1"/>
  <c r="Q604" i="14"/>
  <c r="AH604" i="14" s="1"/>
  <c r="Q606" i="14"/>
  <c r="AH606" i="14" s="1"/>
  <c r="Q608" i="14"/>
  <c r="AH608" i="14" s="1"/>
  <c r="Q610" i="14"/>
  <c r="AH610" i="14" s="1"/>
  <c r="Q612" i="14"/>
  <c r="AH612" i="14" s="1"/>
  <c r="Q614" i="14"/>
  <c r="AH614" i="14" s="1"/>
  <c r="Q616" i="14"/>
  <c r="AH616" i="14" s="1"/>
  <c r="Q618" i="14"/>
  <c r="AH618" i="14" s="1"/>
  <c r="Q620" i="14"/>
  <c r="AH620" i="14" s="1"/>
  <c r="Q622" i="14"/>
  <c r="AH622" i="14" s="1"/>
  <c r="Q624" i="14"/>
  <c r="AH624" i="14" s="1"/>
  <c r="Q626" i="14"/>
  <c r="AH626" i="14" s="1"/>
  <c r="Q628" i="14"/>
  <c r="AH628" i="14" s="1"/>
  <c r="Q630" i="14"/>
  <c r="AH630" i="14" s="1"/>
  <c r="Q632" i="14"/>
  <c r="AH632" i="14" s="1"/>
  <c r="Q634" i="14"/>
  <c r="AH634" i="14" s="1"/>
  <c r="Q636" i="14"/>
  <c r="AH636" i="14" s="1"/>
  <c r="Q638" i="14"/>
  <c r="AH638" i="14" s="1"/>
  <c r="Q640" i="14"/>
  <c r="AH640" i="14" s="1"/>
  <c r="Q642" i="14"/>
  <c r="AH642" i="14" s="1"/>
  <c r="Q644" i="14"/>
  <c r="AH644" i="14" s="1"/>
  <c r="Q646" i="14"/>
  <c r="AH646" i="14" s="1"/>
  <c r="Q648" i="14"/>
  <c r="AH648" i="14" s="1"/>
  <c r="Q650" i="14"/>
  <c r="AH650" i="14" s="1"/>
  <c r="Q652" i="14"/>
  <c r="AH652" i="14" s="1"/>
  <c r="Q654" i="14"/>
  <c r="AH654" i="14" s="1"/>
  <c r="Q656" i="14"/>
  <c r="AH656" i="14" s="1"/>
  <c r="Q658" i="14"/>
  <c r="AH658" i="14" s="1"/>
  <c r="Q660" i="14"/>
  <c r="AH660" i="14" s="1"/>
  <c r="Q662" i="14"/>
  <c r="AH662" i="14" s="1"/>
  <c r="Q664" i="14"/>
  <c r="AH664" i="14" s="1"/>
  <c r="Q666" i="14"/>
  <c r="AH666" i="14" s="1"/>
  <c r="Q668" i="14"/>
  <c r="AH668" i="14" s="1"/>
  <c r="Q670" i="14"/>
  <c r="AH670" i="14" s="1"/>
  <c r="Q672" i="14"/>
  <c r="AH672" i="14" s="1"/>
  <c r="Q674" i="14"/>
  <c r="AH674" i="14" s="1"/>
  <c r="Q676" i="14"/>
  <c r="AH676" i="14" s="1"/>
  <c r="Q678" i="14"/>
  <c r="AH678" i="14" s="1"/>
  <c r="Q680" i="14"/>
  <c r="AH680" i="14" s="1"/>
  <c r="Q682" i="14"/>
  <c r="AH682" i="14" s="1"/>
  <c r="Q684" i="14"/>
  <c r="AH684" i="14" s="1"/>
  <c r="Q686" i="14"/>
  <c r="AH686" i="14" s="1"/>
  <c r="Q688" i="14"/>
  <c r="AH688" i="14" s="1"/>
  <c r="Q690" i="14"/>
  <c r="AH690" i="14" s="1"/>
  <c r="Q692" i="14"/>
  <c r="AH692" i="14" s="1"/>
  <c r="Q694" i="14"/>
  <c r="AH694" i="14" s="1"/>
  <c r="Q696" i="14"/>
  <c r="AH696" i="14" s="1"/>
  <c r="Q698" i="14"/>
  <c r="AH698" i="14" s="1"/>
  <c r="Q700" i="14"/>
  <c r="AH700" i="14" s="1"/>
  <c r="Q702" i="14"/>
  <c r="AH702" i="14" s="1"/>
  <c r="Q704" i="14"/>
  <c r="AH704" i="14" s="1"/>
  <c r="Q706" i="14"/>
  <c r="AH706" i="14" s="1"/>
  <c r="Q708" i="14"/>
  <c r="AH708" i="14" s="1"/>
  <c r="Q710" i="14"/>
  <c r="AH710" i="14" s="1"/>
  <c r="Q712" i="14"/>
  <c r="AH712" i="14" s="1"/>
  <c r="Q714" i="14"/>
  <c r="AH714" i="14" s="1"/>
  <c r="Q716" i="14"/>
  <c r="AH716" i="14" s="1"/>
  <c r="Q718" i="14"/>
  <c r="AH718" i="14" s="1"/>
  <c r="Q720" i="14"/>
  <c r="AH720" i="14" s="1"/>
  <c r="Q722" i="14"/>
  <c r="AH722" i="14" s="1"/>
  <c r="Q724" i="14"/>
  <c r="AH724" i="14" s="1"/>
  <c r="Q726" i="14"/>
  <c r="AH726" i="14" s="1"/>
  <c r="Q728" i="14"/>
  <c r="AH728" i="14" s="1"/>
  <c r="Q730" i="14"/>
  <c r="AH730" i="14" s="1"/>
  <c r="Q732" i="14"/>
  <c r="AH732" i="14" s="1"/>
  <c r="Q734" i="14"/>
  <c r="AH734" i="14" s="1"/>
  <c r="Q736" i="14"/>
  <c r="AH736" i="14" s="1"/>
  <c r="Q738" i="14"/>
  <c r="AH738" i="14" s="1"/>
  <c r="Q740" i="14"/>
  <c r="AH740" i="14" s="1"/>
  <c r="Q742" i="14"/>
  <c r="AH742" i="14" s="1"/>
  <c r="Q744" i="14"/>
  <c r="AH744" i="14" s="1"/>
  <c r="Q746" i="14"/>
  <c r="AH746" i="14" s="1"/>
  <c r="Q748" i="14"/>
  <c r="AH748" i="14" s="1"/>
  <c r="Q750" i="14"/>
  <c r="AH750" i="14" s="1"/>
  <c r="Q752" i="14"/>
  <c r="AH752" i="14" s="1"/>
  <c r="Q754" i="14"/>
  <c r="AH754" i="14" s="1"/>
  <c r="Q756" i="14"/>
  <c r="AH756" i="14" s="1"/>
  <c r="Q758" i="14"/>
  <c r="AH758" i="14" s="1"/>
  <c r="Q760" i="14"/>
  <c r="AH760" i="14" s="1"/>
  <c r="Q762" i="14"/>
  <c r="AH762" i="14" s="1"/>
  <c r="Q764" i="14"/>
  <c r="AH764" i="14" s="1"/>
  <c r="Q766" i="14"/>
  <c r="AH766" i="14" s="1"/>
  <c r="Q768" i="14"/>
  <c r="AH768" i="14" s="1"/>
  <c r="Q770" i="14"/>
  <c r="AH770" i="14" s="1"/>
  <c r="Q772" i="14"/>
  <c r="AH772" i="14" s="1"/>
  <c r="Q774" i="14"/>
  <c r="AH774" i="14" s="1"/>
  <c r="Q776" i="14"/>
  <c r="AH776" i="14" s="1"/>
  <c r="Q778" i="14"/>
  <c r="AH778" i="14" s="1"/>
  <c r="Q780" i="14"/>
  <c r="AH780" i="14" s="1"/>
  <c r="Q782" i="14"/>
  <c r="AH782" i="14" s="1"/>
  <c r="Q784" i="14"/>
  <c r="AH784" i="14" s="1"/>
  <c r="Q786" i="14"/>
  <c r="AH786" i="14" s="1"/>
  <c r="Q788" i="14"/>
  <c r="AH788" i="14" s="1"/>
  <c r="Q790" i="14"/>
  <c r="AH790" i="14" s="1"/>
  <c r="Q792" i="14"/>
  <c r="AH792" i="14" s="1"/>
  <c r="Q794" i="14"/>
  <c r="AH794" i="14" s="1"/>
  <c r="Q796" i="14"/>
  <c r="AH796" i="14" s="1"/>
  <c r="Q798" i="14"/>
  <c r="AH798" i="14" s="1"/>
  <c r="Q800" i="14"/>
  <c r="AH800" i="14" s="1"/>
  <c r="Q802" i="14"/>
  <c r="AH802" i="14" s="1"/>
  <c r="Q804" i="14"/>
  <c r="AH804" i="14" s="1"/>
  <c r="Q806" i="14"/>
  <c r="AH806" i="14" s="1"/>
  <c r="Q808" i="14"/>
  <c r="AH808" i="14" s="1"/>
  <c r="Q810" i="14"/>
  <c r="AH810" i="14" s="1"/>
  <c r="Q812" i="14"/>
  <c r="AH812" i="14" s="1"/>
  <c r="Q814" i="14"/>
  <c r="AH814" i="14" s="1"/>
  <c r="Q816" i="14"/>
  <c r="AH816" i="14" s="1"/>
  <c r="Q818" i="14"/>
  <c r="AH818" i="14" s="1"/>
  <c r="Q820" i="14"/>
  <c r="AH820" i="14" s="1"/>
  <c r="Q822" i="14"/>
  <c r="AH822" i="14" s="1"/>
  <c r="Q824" i="14"/>
  <c r="AH824" i="14" s="1"/>
  <c r="Q826" i="14"/>
  <c r="AH826" i="14" s="1"/>
  <c r="Q828" i="14"/>
  <c r="AH828" i="14" s="1"/>
  <c r="Q830" i="14"/>
  <c r="AH830" i="14" s="1"/>
  <c r="Q832" i="14"/>
  <c r="AH832" i="14" s="1"/>
  <c r="Q834" i="14"/>
  <c r="AH834" i="14" s="1"/>
  <c r="Q836" i="14"/>
  <c r="AH836" i="14" s="1"/>
  <c r="Q838" i="14"/>
  <c r="AH838" i="14" s="1"/>
  <c r="Q840" i="14"/>
  <c r="AH840" i="14" s="1"/>
  <c r="Q842" i="14"/>
  <c r="AH842" i="14" s="1"/>
  <c r="Q844" i="14"/>
  <c r="AH844" i="14" s="1"/>
  <c r="Q846" i="14"/>
  <c r="AH846" i="14" s="1"/>
  <c r="Q848" i="14"/>
  <c r="AH848" i="14" s="1"/>
  <c r="Q850" i="14"/>
  <c r="AH850" i="14" s="1"/>
  <c r="Q852" i="14"/>
  <c r="AH852" i="14" s="1"/>
  <c r="Q854" i="14"/>
  <c r="AH854" i="14" s="1"/>
  <c r="Q856" i="14"/>
  <c r="AH856" i="14" s="1"/>
  <c r="Q858" i="14"/>
  <c r="AH858" i="14" s="1"/>
  <c r="Q860" i="14"/>
  <c r="AH860" i="14" s="1"/>
  <c r="Q862" i="14"/>
  <c r="AH862" i="14" s="1"/>
  <c r="Q864" i="14"/>
  <c r="AH864" i="14" s="1"/>
  <c r="Q866" i="14"/>
  <c r="AH866" i="14" s="1"/>
  <c r="Q868" i="14"/>
  <c r="AH868" i="14" s="1"/>
  <c r="Q870" i="14"/>
  <c r="AH870" i="14" s="1"/>
  <c r="Q872" i="14"/>
  <c r="AH872" i="14" s="1"/>
  <c r="Q874" i="14"/>
  <c r="AH874" i="14" s="1"/>
  <c r="Q876" i="14"/>
  <c r="AH876" i="14" s="1"/>
  <c r="Q878" i="14"/>
  <c r="AH878" i="14" s="1"/>
  <c r="Q880" i="14"/>
  <c r="AH880" i="14" s="1"/>
  <c r="Q882" i="14"/>
  <c r="AH882" i="14" s="1"/>
  <c r="Q884" i="14"/>
  <c r="AH884" i="14" s="1"/>
  <c r="Q886" i="14"/>
  <c r="AH886" i="14" s="1"/>
  <c r="Q888" i="14"/>
  <c r="AH888" i="14" s="1"/>
  <c r="Q890" i="14"/>
  <c r="AH890" i="14" s="1"/>
  <c r="Q892" i="14"/>
  <c r="AH892" i="14" s="1"/>
  <c r="Q894" i="14"/>
  <c r="AH894" i="14" s="1"/>
  <c r="Q896" i="14"/>
  <c r="AH896" i="14" s="1"/>
  <c r="Q898" i="14"/>
  <c r="AH898" i="14" s="1"/>
  <c r="Q900" i="14"/>
  <c r="AH900" i="14" s="1"/>
  <c r="Q902" i="14"/>
  <c r="AH902" i="14" s="1"/>
  <c r="Q904" i="14"/>
  <c r="AH904" i="14" s="1"/>
  <c r="Q906" i="14"/>
  <c r="AH906" i="14" s="1"/>
  <c r="Q908" i="14"/>
  <c r="AH908" i="14" s="1"/>
  <c r="Q910" i="14"/>
  <c r="AH910" i="14" s="1"/>
  <c r="Q912" i="14"/>
  <c r="AH912" i="14" s="1"/>
  <c r="Q914" i="14"/>
  <c r="AH914" i="14" s="1"/>
  <c r="Q916" i="14"/>
  <c r="AH916" i="14" s="1"/>
  <c r="Q918" i="14"/>
  <c r="AH918" i="14" s="1"/>
  <c r="Q920" i="14"/>
  <c r="AH920" i="14" s="1"/>
  <c r="Q922" i="14"/>
  <c r="AH922" i="14" s="1"/>
  <c r="Q924" i="14"/>
  <c r="AH924" i="14" s="1"/>
  <c r="Q926" i="14"/>
  <c r="AH926" i="14" s="1"/>
  <c r="Q928" i="14"/>
  <c r="AH928" i="14" s="1"/>
  <c r="Q930" i="14"/>
  <c r="AH930" i="14" s="1"/>
  <c r="Q932" i="14"/>
  <c r="AH932" i="14" s="1"/>
  <c r="Q934" i="14"/>
  <c r="AH934" i="14" s="1"/>
  <c r="Q936" i="14"/>
  <c r="AH936" i="14" s="1"/>
  <c r="Q938" i="14"/>
  <c r="AH938" i="14" s="1"/>
  <c r="Q940" i="14"/>
  <c r="AH940" i="14" s="1"/>
  <c r="Q942" i="14"/>
  <c r="AH942" i="14" s="1"/>
  <c r="Q944" i="14"/>
  <c r="AH944" i="14" s="1"/>
  <c r="Q946" i="14"/>
  <c r="AH946" i="14" s="1"/>
  <c r="Q948" i="14"/>
  <c r="AH948" i="14" s="1"/>
  <c r="Q950" i="14"/>
  <c r="AH950" i="14" s="1"/>
  <c r="Q952" i="14"/>
  <c r="AH952" i="14" s="1"/>
  <c r="Q954" i="14"/>
  <c r="AH954" i="14" s="1"/>
  <c r="Q956" i="14"/>
  <c r="AH956" i="14" s="1"/>
  <c r="Q958" i="14"/>
  <c r="AH958" i="14" s="1"/>
  <c r="Q960" i="14"/>
  <c r="AH960" i="14" s="1"/>
  <c r="Q962" i="14"/>
  <c r="AH962" i="14" s="1"/>
  <c r="Q964" i="14"/>
  <c r="AH964" i="14" s="1"/>
  <c r="Q966" i="14"/>
  <c r="AH966" i="14" s="1"/>
  <c r="Q968" i="14"/>
  <c r="AH968" i="14" s="1"/>
  <c r="Q970" i="14"/>
  <c r="AH970" i="14" s="1"/>
  <c r="Q972" i="14"/>
  <c r="AH972" i="14" s="1"/>
  <c r="Q974" i="14"/>
  <c r="AH974" i="14" s="1"/>
  <c r="Q976" i="14"/>
  <c r="AH976" i="14" s="1"/>
  <c r="Q978" i="14"/>
  <c r="AH978" i="14" s="1"/>
  <c r="Q980" i="14"/>
  <c r="AH980" i="14" s="1"/>
  <c r="Q982" i="14"/>
  <c r="AH982" i="14" s="1"/>
  <c r="Q984" i="14"/>
  <c r="AH984" i="14" s="1"/>
  <c r="Q986" i="14"/>
  <c r="AH986" i="14" s="1"/>
  <c r="Q988" i="14"/>
  <c r="AH988" i="14" s="1"/>
  <c r="Q990" i="14"/>
  <c r="AH990" i="14" s="1"/>
  <c r="Q992" i="14"/>
  <c r="AH992" i="14" s="1"/>
  <c r="Q994" i="14"/>
  <c r="AH994" i="14" s="1"/>
  <c r="Q996" i="14"/>
  <c r="AH996" i="14" s="1"/>
  <c r="Q998" i="14"/>
  <c r="AH998" i="14" s="1"/>
  <c r="Q1000" i="14"/>
  <c r="AH1000" i="14" s="1"/>
  <c r="Q1002" i="14"/>
  <c r="AH1002" i="14" s="1"/>
  <c r="Q1004" i="14"/>
  <c r="AH1004" i="14" s="1"/>
  <c r="Q1006" i="14"/>
  <c r="AH1006" i="14" s="1"/>
  <c r="Q1008" i="14"/>
  <c r="AH1008" i="14" s="1"/>
  <c r="Q1010" i="14"/>
  <c r="AH1010" i="14" s="1"/>
  <c r="Q1012" i="14"/>
  <c r="AH1012" i="14" s="1"/>
  <c r="Q1014" i="14"/>
  <c r="AH1014" i="14" s="1"/>
  <c r="Q1016" i="14"/>
  <c r="AH1016" i="14" s="1"/>
  <c r="Q1018" i="14"/>
  <c r="AH1018" i="14" s="1"/>
  <c r="Q1020" i="14"/>
  <c r="AH1020" i="14" s="1"/>
  <c r="Q1022" i="14"/>
  <c r="AH1022" i="14" s="1"/>
  <c r="Q1024" i="14"/>
  <c r="AH1024" i="14" s="1"/>
  <c r="Q1026" i="14"/>
  <c r="AH1026" i="14" s="1"/>
  <c r="Q1028" i="14"/>
  <c r="AH1028" i="14" s="1"/>
  <c r="Q1030" i="14"/>
  <c r="AH1030" i="14" s="1"/>
  <c r="Q1032" i="14"/>
  <c r="AH1032" i="14" s="1"/>
  <c r="Q1034" i="14"/>
  <c r="AH1034" i="14" s="1"/>
  <c r="Q1036" i="14"/>
  <c r="AH1036" i="14" s="1"/>
  <c r="Q1038" i="14"/>
  <c r="AH1038" i="14" s="1"/>
  <c r="Q1040" i="14"/>
  <c r="AH1040" i="14" s="1"/>
  <c r="Q1042" i="14"/>
  <c r="AH1042" i="14" s="1"/>
  <c r="Q1044" i="14"/>
  <c r="AH1044" i="14" s="1"/>
  <c r="Q1046" i="14"/>
  <c r="AH1046" i="14" s="1"/>
  <c r="Q1048" i="14"/>
  <c r="AH1048" i="14" s="1"/>
  <c r="Q1050" i="14"/>
  <c r="AH1050" i="14" s="1"/>
  <c r="Q1052" i="14"/>
  <c r="AH1052" i="14" s="1"/>
  <c r="Q1054" i="14"/>
  <c r="AH1054" i="14" s="1"/>
  <c r="Q1056" i="14"/>
  <c r="AH1056" i="14" s="1"/>
  <c r="Q1058" i="14"/>
  <c r="AH1058" i="14" s="1"/>
  <c r="Q1060" i="14"/>
  <c r="AH1060" i="14" s="1"/>
  <c r="Q1062" i="14"/>
  <c r="AH1062" i="14" s="1"/>
  <c r="Q1064" i="14"/>
  <c r="AH1064" i="14" s="1"/>
  <c r="Q1066" i="14"/>
  <c r="AH1066" i="14" s="1"/>
  <c r="Q1068" i="14"/>
  <c r="AH1068" i="14" s="1"/>
  <c r="Q583" i="14"/>
  <c r="AH583" i="14" s="1"/>
  <c r="Q585" i="14"/>
  <c r="AH585" i="14" s="1"/>
  <c r="Q587" i="14"/>
  <c r="AH587" i="14" s="1"/>
  <c r="Q589" i="14"/>
  <c r="AH589" i="14" s="1"/>
  <c r="Q591" i="14"/>
  <c r="AH591" i="14" s="1"/>
  <c r="Q593" i="14"/>
  <c r="AH593" i="14" s="1"/>
  <c r="Q595" i="14"/>
  <c r="AH595" i="14" s="1"/>
  <c r="Q597" i="14"/>
  <c r="AH597" i="14" s="1"/>
  <c r="Q599" i="14"/>
  <c r="AH599" i="14" s="1"/>
  <c r="Q601" i="14"/>
  <c r="AH601" i="14" s="1"/>
  <c r="Q603" i="14"/>
  <c r="AH603" i="14" s="1"/>
  <c r="Q605" i="14"/>
  <c r="AH605" i="14" s="1"/>
  <c r="Q607" i="14"/>
  <c r="AH607" i="14" s="1"/>
  <c r="Q609" i="14"/>
  <c r="AH609" i="14" s="1"/>
  <c r="Q611" i="14"/>
  <c r="AH611" i="14" s="1"/>
  <c r="Q613" i="14"/>
  <c r="AH613" i="14" s="1"/>
  <c r="Q615" i="14"/>
  <c r="AH615" i="14" s="1"/>
  <c r="Q617" i="14"/>
  <c r="AH617" i="14" s="1"/>
  <c r="Q619" i="14"/>
  <c r="AH619" i="14" s="1"/>
  <c r="Q621" i="14"/>
  <c r="AH621" i="14" s="1"/>
  <c r="Q623" i="14"/>
  <c r="AH623" i="14" s="1"/>
  <c r="Q625" i="14"/>
  <c r="AH625" i="14" s="1"/>
  <c r="Q627" i="14"/>
  <c r="AH627" i="14" s="1"/>
  <c r="Q629" i="14"/>
  <c r="AH629" i="14" s="1"/>
  <c r="Q631" i="14"/>
  <c r="AH631" i="14" s="1"/>
  <c r="Q633" i="14"/>
  <c r="AH633" i="14" s="1"/>
  <c r="Q635" i="14"/>
  <c r="AH635" i="14" s="1"/>
  <c r="Q637" i="14"/>
  <c r="AH637" i="14" s="1"/>
  <c r="Q639" i="14"/>
  <c r="AH639" i="14" s="1"/>
  <c r="Q641" i="14"/>
  <c r="AH641" i="14" s="1"/>
  <c r="Q643" i="14"/>
  <c r="AH643" i="14" s="1"/>
  <c r="Q645" i="14"/>
  <c r="AH645" i="14" s="1"/>
  <c r="Q647" i="14"/>
  <c r="AH647" i="14" s="1"/>
  <c r="Q649" i="14"/>
  <c r="AH649" i="14" s="1"/>
  <c r="Q651" i="14"/>
  <c r="AH651" i="14" s="1"/>
  <c r="Q653" i="14"/>
  <c r="AH653" i="14" s="1"/>
  <c r="Q655" i="14"/>
  <c r="AH655" i="14" s="1"/>
  <c r="Q657" i="14"/>
  <c r="AH657" i="14" s="1"/>
  <c r="Q659" i="14"/>
  <c r="AH659" i="14" s="1"/>
  <c r="Q661" i="14"/>
  <c r="AH661" i="14" s="1"/>
  <c r="Q663" i="14"/>
  <c r="AH663" i="14" s="1"/>
  <c r="Q665" i="14"/>
  <c r="AH665" i="14" s="1"/>
  <c r="Q667" i="14"/>
  <c r="AH667" i="14" s="1"/>
  <c r="Q669" i="14"/>
  <c r="AH669" i="14" s="1"/>
  <c r="Q671" i="14"/>
  <c r="AH671" i="14" s="1"/>
  <c r="Q673" i="14"/>
  <c r="AH673" i="14" s="1"/>
  <c r="Q675" i="14"/>
  <c r="AH675" i="14" s="1"/>
  <c r="Q677" i="14"/>
  <c r="AH677" i="14" s="1"/>
  <c r="Q679" i="14"/>
  <c r="AH679" i="14" s="1"/>
  <c r="Q681" i="14"/>
  <c r="AH681" i="14" s="1"/>
  <c r="Q683" i="14"/>
  <c r="AH683" i="14" s="1"/>
  <c r="Q685" i="14"/>
  <c r="AH685" i="14" s="1"/>
  <c r="Q687" i="14"/>
  <c r="AH687" i="14" s="1"/>
  <c r="Q689" i="14"/>
  <c r="AH689" i="14" s="1"/>
  <c r="Q691" i="14"/>
  <c r="AH691" i="14" s="1"/>
  <c r="Q693" i="14"/>
  <c r="AH693" i="14" s="1"/>
  <c r="Q695" i="14"/>
  <c r="AH695" i="14" s="1"/>
  <c r="Q697" i="14"/>
  <c r="AH697" i="14" s="1"/>
  <c r="Q699" i="14"/>
  <c r="AH699" i="14" s="1"/>
  <c r="Q701" i="14"/>
  <c r="AH701" i="14" s="1"/>
  <c r="Q703" i="14"/>
  <c r="AH703" i="14" s="1"/>
  <c r="Q705" i="14"/>
  <c r="AH705" i="14" s="1"/>
  <c r="Q707" i="14"/>
  <c r="AH707" i="14" s="1"/>
  <c r="Q709" i="14"/>
  <c r="AH709" i="14" s="1"/>
  <c r="Q711" i="14"/>
  <c r="AH711" i="14" s="1"/>
  <c r="Q713" i="14"/>
  <c r="AH713" i="14" s="1"/>
  <c r="Q715" i="14"/>
  <c r="AH715" i="14" s="1"/>
  <c r="Q717" i="14"/>
  <c r="AH717" i="14" s="1"/>
  <c r="Q719" i="14"/>
  <c r="AH719" i="14" s="1"/>
  <c r="Q721" i="14"/>
  <c r="AH721" i="14" s="1"/>
  <c r="Q723" i="14"/>
  <c r="AH723" i="14" s="1"/>
  <c r="Q725" i="14"/>
  <c r="AH725" i="14" s="1"/>
  <c r="Q727" i="14"/>
  <c r="AH727" i="14" s="1"/>
  <c r="Q729" i="14"/>
  <c r="AH729" i="14" s="1"/>
  <c r="Q731" i="14"/>
  <c r="AH731" i="14" s="1"/>
  <c r="Q733" i="14"/>
  <c r="AH733" i="14" s="1"/>
  <c r="Q735" i="14"/>
  <c r="AH735" i="14" s="1"/>
  <c r="Q737" i="14"/>
  <c r="AH737" i="14" s="1"/>
  <c r="Q739" i="14"/>
  <c r="AH739" i="14" s="1"/>
  <c r="Q741" i="14"/>
  <c r="AH741" i="14" s="1"/>
  <c r="Q743" i="14"/>
  <c r="AH743" i="14" s="1"/>
  <c r="Q745" i="14"/>
  <c r="AH745" i="14" s="1"/>
  <c r="Q747" i="14"/>
  <c r="AH747" i="14" s="1"/>
  <c r="Q749" i="14"/>
  <c r="AH749" i="14" s="1"/>
  <c r="Q751" i="14"/>
  <c r="AH751" i="14" s="1"/>
  <c r="Q753" i="14"/>
  <c r="AH753" i="14" s="1"/>
  <c r="Q755" i="14"/>
  <c r="AH755" i="14" s="1"/>
  <c r="Q757" i="14"/>
  <c r="AH757" i="14" s="1"/>
  <c r="Q759" i="14"/>
  <c r="AH759" i="14" s="1"/>
  <c r="Q761" i="14"/>
  <c r="AH761" i="14" s="1"/>
  <c r="Q763" i="14"/>
  <c r="AH763" i="14" s="1"/>
  <c r="Q765" i="14"/>
  <c r="AH765" i="14" s="1"/>
  <c r="Q767" i="14"/>
  <c r="AH767" i="14" s="1"/>
  <c r="Q769" i="14"/>
  <c r="AH769" i="14" s="1"/>
  <c r="Q771" i="14"/>
  <c r="AH771" i="14" s="1"/>
  <c r="Q773" i="14"/>
  <c r="AH773" i="14" s="1"/>
  <c r="Q775" i="14"/>
  <c r="AH775" i="14" s="1"/>
  <c r="Q777" i="14"/>
  <c r="AH777" i="14" s="1"/>
  <c r="Q779" i="14"/>
  <c r="AH779" i="14" s="1"/>
  <c r="Q781" i="14"/>
  <c r="AH781" i="14" s="1"/>
  <c r="Q783" i="14"/>
  <c r="AH783" i="14" s="1"/>
  <c r="Q785" i="14"/>
  <c r="AH785" i="14" s="1"/>
  <c r="Q787" i="14"/>
  <c r="AH787" i="14" s="1"/>
  <c r="Q789" i="14"/>
  <c r="AH789" i="14" s="1"/>
  <c r="Q791" i="14"/>
  <c r="AH791" i="14" s="1"/>
  <c r="Q793" i="14"/>
  <c r="AH793" i="14" s="1"/>
  <c r="Q795" i="14"/>
  <c r="AH795" i="14" s="1"/>
  <c r="Q797" i="14"/>
  <c r="AH797" i="14" s="1"/>
  <c r="Q799" i="14"/>
  <c r="AH799" i="14" s="1"/>
  <c r="Q801" i="14"/>
  <c r="AH801" i="14" s="1"/>
  <c r="Q803" i="14"/>
  <c r="AH803" i="14" s="1"/>
  <c r="Q805" i="14"/>
  <c r="AH805" i="14" s="1"/>
  <c r="Q807" i="14"/>
  <c r="AH807" i="14" s="1"/>
  <c r="Q809" i="14"/>
  <c r="AH809" i="14" s="1"/>
  <c r="Q811" i="14"/>
  <c r="AH811" i="14" s="1"/>
  <c r="Q813" i="14"/>
  <c r="AH813" i="14" s="1"/>
  <c r="Q815" i="14"/>
  <c r="AH815" i="14" s="1"/>
  <c r="Q817" i="14"/>
  <c r="AH817" i="14" s="1"/>
  <c r="Q819" i="14"/>
  <c r="AH819" i="14" s="1"/>
  <c r="Q821" i="14"/>
  <c r="AH821" i="14" s="1"/>
  <c r="Q823" i="14"/>
  <c r="AH823" i="14" s="1"/>
  <c r="Q825" i="14"/>
  <c r="AH825" i="14" s="1"/>
  <c r="Q827" i="14"/>
  <c r="AH827" i="14" s="1"/>
  <c r="Q829" i="14"/>
  <c r="AH829" i="14" s="1"/>
  <c r="Q831" i="14"/>
  <c r="AH831" i="14" s="1"/>
  <c r="Q833" i="14"/>
  <c r="AH833" i="14" s="1"/>
  <c r="Q835" i="14"/>
  <c r="AH835" i="14" s="1"/>
  <c r="Q837" i="14"/>
  <c r="AH837" i="14" s="1"/>
  <c r="Q839" i="14"/>
  <c r="AH839" i="14" s="1"/>
  <c r="Q841" i="14"/>
  <c r="AH841" i="14" s="1"/>
  <c r="Q843" i="14"/>
  <c r="AH843" i="14" s="1"/>
  <c r="Q845" i="14"/>
  <c r="AH845" i="14" s="1"/>
  <c r="Q847" i="14"/>
  <c r="AH847" i="14" s="1"/>
  <c r="Q849" i="14"/>
  <c r="AH849" i="14" s="1"/>
  <c r="Q851" i="14"/>
  <c r="AH851" i="14" s="1"/>
  <c r="Q853" i="14"/>
  <c r="AH853" i="14" s="1"/>
  <c r="Q855" i="14"/>
  <c r="AH855" i="14" s="1"/>
  <c r="Q857" i="14"/>
  <c r="AH857" i="14" s="1"/>
  <c r="Q859" i="14"/>
  <c r="AH859" i="14" s="1"/>
  <c r="Q861" i="14"/>
  <c r="AH861" i="14" s="1"/>
  <c r="Q863" i="14"/>
  <c r="AH863" i="14" s="1"/>
  <c r="Q865" i="14"/>
  <c r="AH865" i="14" s="1"/>
  <c r="Q867" i="14"/>
  <c r="AH867" i="14" s="1"/>
  <c r="Q869" i="14"/>
  <c r="AH869" i="14" s="1"/>
  <c r="Q871" i="14"/>
  <c r="AH871" i="14" s="1"/>
  <c r="Q873" i="14"/>
  <c r="AH873" i="14" s="1"/>
  <c r="Q875" i="14"/>
  <c r="AH875" i="14" s="1"/>
  <c r="Q877" i="14"/>
  <c r="AH877" i="14" s="1"/>
  <c r="Q879" i="14"/>
  <c r="AH879" i="14" s="1"/>
  <c r="Q881" i="14"/>
  <c r="AH881" i="14" s="1"/>
  <c r="Q883" i="14"/>
  <c r="AH883" i="14" s="1"/>
  <c r="Q885" i="14"/>
  <c r="AH885" i="14" s="1"/>
  <c r="Q887" i="14"/>
  <c r="AH887" i="14" s="1"/>
  <c r="Q889" i="14"/>
  <c r="AH889" i="14" s="1"/>
  <c r="Q891" i="14"/>
  <c r="AH891" i="14" s="1"/>
  <c r="Q893" i="14"/>
  <c r="AH893" i="14" s="1"/>
  <c r="Q895" i="14"/>
  <c r="AH895" i="14" s="1"/>
  <c r="Q897" i="14"/>
  <c r="AH897" i="14" s="1"/>
  <c r="Q899" i="14"/>
  <c r="AH899" i="14" s="1"/>
  <c r="Q901" i="14"/>
  <c r="AH901" i="14" s="1"/>
  <c r="Q903" i="14"/>
  <c r="AH903" i="14" s="1"/>
  <c r="Q905" i="14"/>
  <c r="AH905" i="14" s="1"/>
  <c r="Q907" i="14"/>
  <c r="AH907" i="14" s="1"/>
  <c r="Q909" i="14"/>
  <c r="AH909" i="14" s="1"/>
  <c r="Q911" i="14"/>
  <c r="AH911" i="14" s="1"/>
  <c r="Q913" i="14"/>
  <c r="AH913" i="14" s="1"/>
  <c r="Q915" i="14"/>
  <c r="AH915" i="14" s="1"/>
  <c r="Q917" i="14"/>
  <c r="AH917" i="14" s="1"/>
  <c r="Q919" i="14"/>
  <c r="AH919" i="14" s="1"/>
  <c r="Q921" i="14"/>
  <c r="AH921" i="14" s="1"/>
  <c r="Q923" i="14"/>
  <c r="AH923" i="14" s="1"/>
  <c r="Q925" i="14"/>
  <c r="AH925" i="14" s="1"/>
  <c r="Q927" i="14"/>
  <c r="AH927" i="14" s="1"/>
  <c r="Q929" i="14"/>
  <c r="AH929" i="14" s="1"/>
  <c r="Q931" i="14"/>
  <c r="AH931" i="14" s="1"/>
  <c r="Q933" i="14"/>
  <c r="AH933" i="14" s="1"/>
  <c r="Q935" i="14"/>
  <c r="AH935" i="14" s="1"/>
  <c r="Q937" i="14"/>
  <c r="AH937" i="14" s="1"/>
  <c r="Q939" i="14"/>
  <c r="AH939" i="14" s="1"/>
  <c r="Q941" i="14"/>
  <c r="AH941" i="14" s="1"/>
  <c r="Q943" i="14"/>
  <c r="AH943" i="14" s="1"/>
  <c r="Q945" i="14"/>
  <c r="AH945" i="14" s="1"/>
  <c r="Q947" i="14"/>
  <c r="AH947" i="14" s="1"/>
  <c r="Q949" i="14"/>
  <c r="AH949" i="14" s="1"/>
  <c r="Q951" i="14"/>
  <c r="AH951" i="14" s="1"/>
  <c r="Q953" i="14"/>
  <c r="AH953" i="14" s="1"/>
  <c r="Q955" i="14"/>
  <c r="AH955" i="14" s="1"/>
  <c r="Q957" i="14"/>
  <c r="AH957" i="14" s="1"/>
  <c r="Q959" i="14"/>
  <c r="AH959" i="14" s="1"/>
  <c r="Q961" i="14"/>
  <c r="AH961" i="14" s="1"/>
  <c r="Q963" i="14"/>
  <c r="AH963" i="14" s="1"/>
  <c r="Q965" i="14"/>
  <c r="AH965" i="14" s="1"/>
  <c r="Q967" i="14"/>
  <c r="AH967" i="14" s="1"/>
  <c r="Q969" i="14"/>
  <c r="AH969" i="14" s="1"/>
  <c r="Q971" i="14"/>
  <c r="AH971" i="14" s="1"/>
  <c r="Q973" i="14"/>
  <c r="AH973" i="14" s="1"/>
  <c r="Q975" i="14"/>
  <c r="AH975" i="14" s="1"/>
  <c r="Q977" i="14"/>
  <c r="AH977" i="14" s="1"/>
  <c r="Q979" i="14"/>
  <c r="AH979" i="14" s="1"/>
  <c r="Q981" i="14"/>
  <c r="AH981" i="14" s="1"/>
  <c r="Q983" i="14"/>
  <c r="AH983" i="14" s="1"/>
  <c r="Q985" i="14"/>
  <c r="AH985" i="14" s="1"/>
  <c r="Q987" i="14"/>
  <c r="AH987" i="14" s="1"/>
  <c r="Q989" i="14"/>
  <c r="AH989" i="14" s="1"/>
  <c r="Q991" i="14"/>
  <c r="AH991" i="14" s="1"/>
  <c r="Q993" i="14"/>
  <c r="AH993" i="14" s="1"/>
  <c r="Q995" i="14"/>
  <c r="AH995" i="14" s="1"/>
  <c r="Q997" i="14"/>
  <c r="AH997" i="14" s="1"/>
  <c r="Q999" i="14"/>
  <c r="AH999" i="14" s="1"/>
  <c r="Q1001" i="14"/>
  <c r="AH1001" i="14" s="1"/>
  <c r="Q1003" i="14"/>
  <c r="AH1003" i="14" s="1"/>
  <c r="Q1005" i="14"/>
  <c r="AH1005" i="14" s="1"/>
  <c r="Q1007" i="14"/>
  <c r="AH1007" i="14" s="1"/>
  <c r="Q1009" i="14"/>
  <c r="AH1009" i="14" s="1"/>
  <c r="Q1011" i="14"/>
  <c r="AH1011" i="14" s="1"/>
  <c r="Q1013" i="14"/>
  <c r="AH1013" i="14" s="1"/>
  <c r="Q1015" i="14"/>
  <c r="AH1015" i="14" s="1"/>
  <c r="Q1017" i="14"/>
  <c r="AH1017" i="14" s="1"/>
  <c r="Q1019" i="14"/>
  <c r="AH1019" i="14" s="1"/>
  <c r="Q1021" i="14"/>
  <c r="AH1021" i="14" s="1"/>
  <c r="Q1023" i="14"/>
  <c r="AH1023" i="14" s="1"/>
  <c r="Q1025" i="14"/>
  <c r="AH1025" i="14" s="1"/>
  <c r="Q1027" i="14"/>
  <c r="AH1027" i="14" s="1"/>
  <c r="Q1029" i="14"/>
  <c r="AH1029" i="14" s="1"/>
  <c r="Q1031" i="14"/>
  <c r="AH1031" i="14" s="1"/>
  <c r="Q1033" i="14"/>
  <c r="AH1033" i="14" s="1"/>
  <c r="Q1035" i="14"/>
  <c r="AH1035" i="14" s="1"/>
  <c r="Q1037" i="14"/>
  <c r="AH1037" i="14" s="1"/>
  <c r="Q1039" i="14"/>
  <c r="AH1039" i="14" s="1"/>
  <c r="Q1041" i="14"/>
  <c r="AH1041" i="14" s="1"/>
  <c r="Q1043" i="14"/>
  <c r="AH1043" i="14" s="1"/>
  <c r="Q1045" i="14"/>
  <c r="AH1045" i="14" s="1"/>
  <c r="Q1047" i="14"/>
  <c r="AH1047" i="14" s="1"/>
  <c r="Q1049" i="14"/>
  <c r="AH1049" i="14" s="1"/>
  <c r="Q1051" i="14"/>
  <c r="AH1051" i="14" s="1"/>
  <c r="Q1053" i="14"/>
  <c r="AH1053" i="14" s="1"/>
  <c r="Q1055" i="14"/>
  <c r="AH1055" i="14" s="1"/>
  <c r="Q1057" i="14"/>
  <c r="AH1057" i="14" s="1"/>
  <c r="Q1059" i="14"/>
  <c r="AH1059" i="14" s="1"/>
  <c r="Q1061" i="14"/>
  <c r="AH1061" i="14" s="1"/>
  <c r="Q1063" i="14"/>
  <c r="AH1063" i="14" s="1"/>
  <c r="Q1065" i="14"/>
  <c r="AH1065" i="14" s="1"/>
  <c r="Q1067" i="14"/>
  <c r="AH1067" i="14" s="1"/>
  <c r="Q1069" i="14"/>
  <c r="AH1069" i="14" s="1"/>
  <c r="O20" i="14"/>
  <c r="AF20" i="14" s="1"/>
  <c r="O22" i="14"/>
  <c r="AF22" i="14" s="1"/>
  <c r="O24" i="14"/>
  <c r="AF24" i="14" s="1"/>
  <c r="O26" i="14"/>
  <c r="AF26" i="14" s="1"/>
  <c r="O28" i="14"/>
  <c r="AF28" i="14" s="1"/>
  <c r="O30" i="14"/>
  <c r="AF30" i="14" s="1"/>
  <c r="O32" i="14"/>
  <c r="AF32" i="14" s="1"/>
  <c r="O34" i="14"/>
  <c r="AF34" i="14" s="1"/>
  <c r="O36" i="14"/>
  <c r="AF36" i="14" s="1"/>
  <c r="O38" i="14"/>
  <c r="AF38" i="14" s="1"/>
  <c r="O40" i="14"/>
  <c r="AF40" i="14" s="1"/>
  <c r="O42" i="14"/>
  <c r="AF42" i="14" s="1"/>
  <c r="O44" i="14"/>
  <c r="AF44" i="14" s="1"/>
  <c r="O46" i="14"/>
  <c r="AF46" i="14" s="1"/>
  <c r="O48" i="14"/>
  <c r="AF48" i="14" s="1"/>
  <c r="O50" i="14"/>
  <c r="AF50" i="14" s="1"/>
  <c r="O52" i="14"/>
  <c r="AF52" i="14" s="1"/>
  <c r="O54" i="14"/>
  <c r="AF54" i="14" s="1"/>
  <c r="O56" i="14"/>
  <c r="AF56" i="14" s="1"/>
  <c r="O58" i="14"/>
  <c r="AF58" i="14" s="1"/>
  <c r="O60" i="14"/>
  <c r="AF60" i="14" s="1"/>
  <c r="O62" i="14"/>
  <c r="AF62" i="14" s="1"/>
  <c r="O64" i="14"/>
  <c r="AF64" i="14" s="1"/>
  <c r="O66" i="14"/>
  <c r="AF66" i="14" s="1"/>
  <c r="O68" i="14"/>
  <c r="AF68" i="14" s="1"/>
  <c r="O70" i="14"/>
  <c r="AF70" i="14" s="1"/>
  <c r="O72" i="14"/>
  <c r="AF72" i="14" s="1"/>
  <c r="O74" i="14"/>
  <c r="AF74" i="14" s="1"/>
  <c r="O76" i="14"/>
  <c r="AF76" i="14" s="1"/>
  <c r="O78" i="14"/>
  <c r="AF78" i="14" s="1"/>
  <c r="O80" i="14"/>
  <c r="AF80" i="14" s="1"/>
  <c r="O82" i="14"/>
  <c r="AF82" i="14" s="1"/>
  <c r="O84" i="14"/>
  <c r="AF84" i="14" s="1"/>
  <c r="O86" i="14"/>
  <c r="AF86" i="14" s="1"/>
  <c r="O88" i="14"/>
  <c r="AF88" i="14" s="1"/>
  <c r="O90" i="14"/>
  <c r="AF90" i="14" s="1"/>
  <c r="O92" i="14"/>
  <c r="AF92" i="14" s="1"/>
  <c r="O94" i="14"/>
  <c r="AF94" i="14" s="1"/>
  <c r="O96" i="14"/>
  <c r="AF96" i="14" s="1"/>
  <c r="O98" i="14"/>
  <c r="AF98" i="14" s="1"/>
  <c r="O100" i="14"/>
  <c r="AF100" i="14" s="1"/>
  <c r="O102" i="14"/>
  <c r="AF102" i="14" s="1"/>
  <c r="O104" i="14"/>
  <c r="AF104" i="14" s="1"/>
  <c r="O106" i="14"/>
  <c r="AF106" i="14" s="1"/>
  <c r="O108" i="14"/>
  <c r="AF108" i="14" s="1"/>
  <c r="O110" i="14"/>
  <c r="AF110" i="14" s="1"/>
  <c r="O112" i="14"/>
  <c r="AF112" i="14" s="1"/>
  <c r="O114" i="14"/>
  <c r="AF114" i="14" s="1"/>
  <c r="O116" i="14"/>
  <c r="AF116" i="14" s="1"/>
  <c r="O118" i="14"/>
  <c r="AF118" i="14" s="1"/>
  <c r="O120" i="14"/>
  <c r="AF120" i="14" s="1"/>
  <c r="O122" i="14"/>
  <c r="AF122" i="14" s="1"/>
  <c r="O124" i="14"/>
  <c r="AF124" i="14" s="1"/>
  <c r="O126" i="14"/>
  <c r="AF126" i="14" s="1"/>
  <c r="O19" i="14"/>
  <c r="AF19" i="14" s="1"/>
  <c r="AM16" i="14" s="1"/>
  <c r="O21" i="14"/>
  <c r="AF21" i="14" s="1"/>
  <c r="O23" i="14"/>
  <c r="AF23" i="14" s="1"/>
  <c r="O25" i="14"/>
  <c r="AF25" i="14" s="1"/>
  <c r="O27" i="14"/>
  <c r="AF27" i="14" s="1"/>
  <c r="O29" i="14"/>
  <c r="AF29" i="14" s="1"/>
  <c r="O31" i="14"/>
  <c r="AF31" i="14" s="1"/>
  <c r="O33" i="14"/>
  <c r="AF33" i="14" s="1"/>
  <c r="O35" i="14"/>
  <c r="AF35" i="14" s="1"/>
  <c r="O37" i="14"/>
  <c r="AF37" i="14" s="1"/>
  <c r="O39" i="14"/>
  <c r="AF39" i="14" s="1"/>
  <c r="O41" i="14"/>
  <c r="AF41" i="14" s="1"/>
  <c r="O43" i="14"/>
  <c r="AF43" i="14" s="1"/>
  <c r="O45" i="14"/>
  <c r="AF45" i="14" s="1"/>
  <c r="O47" i="14"/>
  <c r="AF47" i="14" s="1"/>
  <c r="O49" i="14"/>
  <c r="AF49" i="14" s="1"/>
  <c r="O51" i="14"/>
  <c r="AF51" i="14" s="1"/>
  <c r="O53" i="14"/>
  <c r="AF53" i="14" s="1"/>
  <c r="O55" i="14"/>
  <c r="AF55" i="14" s="1"/>
  <c r="O57" i="14"/>
  <c r="AF57" i="14" s="1"/>
  <c r="O59" i="14"/>
  <c r="AF59" i="14" s="1"/>
  <c r="O61" i="14"/>
  <c r="AF61" i="14" s="1"/>
  <c r="O63" i="14"/>
  <c r="AF63" i="14" s="1"/>
  <c r="O65" i="14"/>
  <c r="AF65" i="14" s="1"/>
  <c r="O67" i="14"/>
  <c r="AF67" i="14" s="1"/>
  <c r="O69" i="14"/>
  <c r="AF69" i="14" s="1"/>
  <c r="O71" i="14"/>
  <c r="AF71" i="14" s="1"/>
  <c r="O73" i="14"/>
  <c r="AF73" i="14" s="1"/>
  <c r="O75" i="14"/>
  <c r="AF75" i="14" s="1"/>
  <c r="O77" i="14"/>
  <c r="AF77" i="14" s="1"/>
  <c r="O79" i="14"/>
  <c r="AF79" i="14" s="1"/>
  <c r="O81" i="14"/>
  <c r="AF81" i="14" s="1"/>
  <c r="O83" i="14"/>
  <c r="AF83" i="14" s="1"/>
  <c r="O85" i="14"/>
  <c r="AF85" i="14" s="1"/>
  <c r="O87" i="14"/>
  <c r="AF87" i="14" s="1"/>
  <c r="O89" i="14"/>
  <c r="AF89" i="14" s="1"/>
  <c r="O91" i="14"/>
  <c r="AF91" i="14" s="1"/>
  <c r="O93" i="14"/>
  <c r="AF93" i="14" s="1"/>
  <c r="O95" i="14"/>
  <c r="AF95" i="14" s="1"/>
  <c r="O97" i="14"/>
  <c r="AF97" i="14" s="1"/>
  <c r="O99" i="14"/>
  <c r="AF99" i="14" s="1"/>
  <c r="O101" i="14"/>
  <c r="AF101" i="14" s="1"/>
  <c r="O103" i="14"/>
  <c r="AF103" i="14" s="1"/>
  <c r="O105" i="14"/>
  <c r="AF105" i="14" s="1"/>
  <c r="O107" i="14"/>
  <c r="AF107" i="14" s="1"/>
  <c r="O109" i="14"/>
  <c r="AF109" i="14" s="1"/>
  <c r="O111" i="14"/>
  <c r="AF111" i="14" s="1"/>
  <c r="O113" i="14"/>
  <c r="AF113" i="14" s="1"/>
  <c r="O115" i="14"/>
  <c r="AF115" i="14" s="1"/>
  <c r="O117" i="14"/>
  <c r="AF117" i="14" s="1"/>
  <c r="O119" i="14"/>
  <c r="AF119" i="14" s="1"/>
  <c r="O121" i="14"/>
  <c r="AF121" i="14" s="1"/>
  <c r="O123" i="14"/>
  <c r="AF123" i="14" s="1"/>
  <c r="O125" i="14"/>
  <c r="AF125" i="14" s="1"/>
  <c r="O127" i="14"/>
  <c r="AF127" i="14" s="1"/>
  <c r="O128" i="14"/>
  <c r="AF128" i="14" s="1"/>
  <c r="O130" i="14"/>
  <c r="AF130" i="14" s="1"/>
  <c r="O132" i="14"/>
  <c r="AF132" i="14" s="1"/>
  <c r="O134" i="14"/>
  <c r="AF134" i="14" s="1"/>
  <c r="O136" i="14"/>
  <c r="AF136" i="14" s="1"/>
  <c r="O138" i="14"/>
  <c r="AF138" i="14" s="1"/>
  <c r="O140" i="14"/>
  <c r="AF140" i="14" s="1"/>
  <c r="O142" i="14"/>
  <c r="AF142" i="14" s="1"/>
  <c r="O144" i="14"/>
  <c r="AF144" i="14" s="1"/>
  <c r="O146" i="14"/>
  <c r="AF146" i="14" s="1"/>
  <c r="O148" i="14"/>
  <c r="AF148" i="14" s="1"/>
  <c r="O150" i="14"/>
  <c r="AF150" i="14" s="1"/>
  <c r="O152" i="14"/>
  <c r="AF152" i="14" s="1"/>
  <c r="O154" i="14"/>
  <c r="AF154" i="14" s="1"/>
  <c r="O156" i="14"/>
  <c r="AF156" i="14" s="1"/>
  <c r="O158" i="14"/>
  <c r="AF158" i="14" s="1"/>
  <c r="O160" i="14"/>
  <c r="AF160" i="14" s="1"/>
  <c r="O162" i="14"/>
  <c r="AF162" i="14" s="1"/>
  <c r="O164" i="14"/>
  <c r="AF164" i="14" s="1"/>
  <c r="O166" i="14"/>
  <c r="AF166" i="14" s="1"/>
  <c r="O168" i="14"/>
  <c r="AF168" i="14" s="1"/>
  <c r="O170" i="14"/>
  <c r="AF170" i="14" s="1"/>
  <c r="O172" i="14"/>
  <c r="AF172" i="14" s="1"/>
  <c r="O174" i="14"/>
  <c r="AF174" i="14" s="1"/>
  <c r="O176" i="14"/>
  <c r="AF176" i="14" s="1"/>
  <c r="O178" i="14"/>
  <c r="AF178" i="14" s="1"/>
  <c r="O180" i="14"/>
  <c r="AF180" i="14" s="1"/>
  <c r="O182" i="14"/>
  <c r="AF182" i="14" s="1"/>
  <c r="O184" i="14"/>
  <c r="AF184" i="14" s="1"/>
  <c r="O186" i="14"/>
  <c r="AF186" i="14" s="1"/>
  <c r="O188" i="14"/>
  <c r="AF188" i="14" s="1"/>
  <c r="O190" i="14"/>
  <c r="AF190" i="14" s="1"/>
  <c r="O192" i="14"/>
  <c r="AF192" i="14" s="1"/>
  <c r="O194" i="14"/>
  <c r="AF194" i="14" s="1"/>
  <c r="O196" i="14"/>
  <c r="AF196" i="14" s="1"/>
  <c r="O198" i="14"/>
  <c r="AF198" i="14" s="1"/>
  <c r="O200" i="14"/>
  <c r="AF200" i="14" s="1"/>
  <c r="O202" i="14"/>
  <c r="AF202" i="14" s="1"/>
  <c r="O204" i="14"/>
  <c r="AF204" i="14" s="1"/>
  <c r="O206" i="14"/>
  <c r="AF206" i="14" s="1"/>
  <c r="O208" i="14"/>
  <c r="AF208" i="14" s="1"/>
  <c r="O210" i="14"/>
  <c r="AF210" i="14" s="1"/>
  <c r="O212" i="14"/>
  <c r="AF212" i="14" s="1"/>
  <c r="O214" i="14"/>
  <c r="AF214" i="14" s="1"/>
  <c r="O216" i="14"/>
  <c r="AF216" i="14" s="1"/>
  <c r="O218" i="14"/>
  <c r="AF218" i="14" s="1"/>
  <c r="O220" i="14"/>
  <c r="AF220" i="14" s="1"/>
  <c r="O222" i="14"/>
  <c r="AF222" i="14" s="1"/>
  <c r="O224" i="14"/>
  <c r="AF224" i="14" s="1"/>
  <c r="O226" i="14"/>
  <c r="AF226" i="14" s="1"/>
  <c r="O228" i="14"/>
  <c r="AF228" i="14" s="1"/>
  <c r="O230" i="14"/>
  <c r="AF230" i="14" s="1"/>
  <c r="O232" i="14"/>
  <c r="AF232" i="14" s="1"/>
  <c r="O234" i="14"/>
  <c r="AF234" i="14" s="1"/>
  <c r="O236" i="14"/>
  <c r="AF236" i="14" s="1"/>
  <c r="O238" i="14"/>
  <c r="AF238" i="14" s="1"/>
  <c r="O240" i="14"/>
  <c r="AF240" i="14" s="1"/>
  <c r="O242" i="14"/>
  <c r="AF242" i="14" s="1"/>
  <c r="O244" i="14"/>
  <c r="AF244" i="14" s="1"/>
  <c r="O246" i="14"/>
  <c r="AF246" i="14" s="1"/>
  <c r="O248" i="14"/>
  <c r="AF248" i="14" s="1"/>
  <c r="O250" i="14"/>
  <c r="AF250" i="14" s="1"/>
  <c r="O252" i="14"/>
  <c r="AF252" i="14" s="1"/>
  <c r="O254" i="14"/>
  <c r="AF254" i="14" s="1"/>
  <c r="O256" i="14"/>
  <c r="AF256" i="14" s="1"/>
  <c r="O258" i="14"/>
  <c r="AF258" i="14" s="1"/>
  <c r="O260" i="14"/>
  <c r="AF260" i="14" s="1"/>
  <c r="O262" i="14"/>
  <c r="AF262" i="14" s="1"/>
  <c r="O264" i="14"/>
  <c r="AF264" i="14" s="1"/>
  <c r="O266" i="14"/>
  <c r="AF266" i="14" s="1"/>
  <c r="O268" i="14"/>
  <c r="AF268" i="14" s="1"/>
  <c r="O270" i="14"/>
  <c r="AF270" i="14" s="1"/>
  <c r="O272" i="14"/>
  <c r="AF272" i="14" s="1"/>
  <c r="O274" i="14"/>
  <c r="AF274" i="14" s="1"/>
  <c r="O276" i="14"/>
  <c r="AF276" i="14" s="1"/>
  <c r="O278" i="14"/>
  <c r="AF278" i="14" s="1"/>
  <c r="O280" i="14"/>
  <c r="AF280" i="14" s="1"/>
  <c r="O282" i="14"/>
  <c r="AF282" i="14" s="1"/>
  <c r="O284" i="14"/>
  <c r="AF284" i="14" s="1"/>
  <c r="O286" i="14"/>
  <c r="AF286" i="14" s="1"/>
  <c r="O288" i="14"/>
  <c r="AF288" i="14" s="1"/>
  <c r="O290" i="14"/>
  <c r="AF290" i="14" s="1"/>
  <c r="O292" i="14"/>
  <c r="AF292" i="14" s="1"/>
  <c r="O294" i="14"/>
  <c r="AF294" i="14" s="1"/>
  <c r="O296" i="14"/>
  <c r="AF296" i="14" s="1"/>
  <c r="O298" i="14"/>
  <c r="AF298" i="14" s="1"/>
  <c r="O300" i="14"/>
  <c r="AF300" i="14" s="1"/>
  <c r="O302" i="14"/>
  <c r="AF302" i="14" s="1"/>
  <c r="O304" i="14"/>
  <c r="AF304" i="14" s="1"/>
  <c r="O306" i="14"/>
  <c r="AF306" i="14" s="1"/>
  <c r="O308" i="14"/>
  <c r="AF308" i="14" s="1"/>
  <c r="O310" i="14"/>
  <c r="AF310" i="14" s="1"/>
  <c r="O312" i="14"/>
  <c r="AF312" i="14" s="1"/>
  <c r="O314" i="14"/>
  <c r="AF314" i="14" s="1"/>
  <c r="O316" i="14"/>
  <c r="AF316" i="14" s="1"/>
  <c r="O318" i="14"/>
  <c r="AF318" i="14" s="1"/>
  <c r="O320" i="14"/>
  <c r="AF320" i="14" s="1"/>
  <c r="O322" i="14"/>
  <c r="AF322" i="14" s="1"/>
  <c r="O324" i="14"/>
  <c r="AF324" i="14" s="1"/>
  <c r="O326" i="14"/>
  <c r="AF326" i="14" s="1"/>
  <c r="O328" i="14"/>
  <c r="AF328" i="14" s="1"/>
  <c r="O330" i="14"/>
  <c r="AF330" i="14" s="1"/>
  <c r="O332" i="14"/>
  <c r="AF332" i="14" s="1"/>
  <c r="O334" i="14"/>
  <c r="AF334" i="14" s="1"/>
  <c r="O336" i="14"/>
  <c r="AF336" i="14" s="1"/>
  <c r="O338" i="14"/>
  <c r="AF338" i="14" s="1"/>
  <c r="O340" i="14"/>
  <c r="AF340" i="14" s="1"/>
  <c r="O342" i="14"/>
  <c r="AF342" i="14" s="1"/>
  <c r="O344" i="14"/>
  <c r="AF344" i="14" s="1"/>
  <c r="O346" i="14"/>
  <c r="AF346" i="14" s="1"/>
  <c r="O348" i="14"/>
  <c r="AF348" i="14" s="1"/>
  <c r="O350" i="14"/>
  <c r="AF350" i="14" s="1"/>
  <c r="O352" i="14"/>
  <c r="AF352" i="14" s="1"/>
  <c r="O354" i="14"/>
  <c r="AF354" i="14" s="1"/>
  <c r="O356" i="14"/>
  <c r="AF356" i="14" s="1"/>
  <c r="O358" i="14"/>
  <c r="AF358" i="14" s="1"/>
  <c r="O360" i="14"/>
  <c r="AF360" i="14" s="1"/>
  <c r="O362" i="14"/>
  <c r="AF362" i="14" s="1"/>
  <c r="O364" i="14"/>
  <c r="AF364" i="14" s="1"/>
  <c r="O366" i="14"/>
  <c r="AF366" i="14" s="1"/>
  <c r="O368" i="14"/>
  <c r="AF368" i="14" s="1"/>
  <c r="O370" i="14"/>
  <c r="AF370" i="14" s="1"/>
  <c r="O372" i="14"/>
  <c r="AF372" i="14" s="1"/>
  <c r="O374" i="14"/>
  <c r="AF374" i="14" s="1"/>
  <c r="O376" i="14"/>
  <c r="AF376" i="14" s="1"/>
  <c r="O378" i="14"/>
  <c r="AF378" i="14" s="1"/>
  <c r="O380" i="14"/>
  <c r="AF380" i="14" s="1"/>
  <c r="O382" i="14"/>
  <c r="AF382" i="14" s="1"/>
  <c r="O384" i="14"/>
  <c r="AF384" i="14" s="1"/>
  <c r="O386" i="14"/>
  <c r="AF386" i="14" s="1"/>
  <c r="O388" i="14"/>
  <c r="AF388" i="14" s="1"/>
  <c r="O390" i="14"/>
  <c r="AF390" i="14" s="1"/>
  <c r="O392" i="14"/>
  <c r="AF392" i="14" s="1"/>
  <c r="O394" i="14"/>
  <c r="AF394" i="14" s="1"/>
  <c r="O396" i="14"/>
  <c r="AF396" i="14" s="1"/>
  <c r="O398" i="14"/>
  <c r="AF398" i="14" s="1"/>
  <c r="O400" i="14"/>
  <c r="AF400" i="14" s="1"/>
  <c r="O402" i="14"/>
  <c r="AF402" i="14" s="1"/>
  <c r="O404" i="14"/>
  <c r="AF404" i="14" s="1"/>
  <c r="O406" i="14"/>
  <c r="AF406" i="14" s="1"/>
  <c r="O408" i="14"/>
  <c r="AF408" i="14" s="1"/>
  <c r="O410" i="14"/>
  <c r="AF410" i="14" s="1"/>
  <c r="O412" i="14"/>
  <c r="AF412" i="14" s="1"/>
  <c r="O414" i="14"/>
  <c r="AF414" i="14" s="1"/>
  <c r="O416" i="14"/>
  <c r="AF416" i="14" s="1"/>
  <c r="O418" i="14"/>
  <c r="AF418" i="14" s="1"/>
  <c r="O420" i="14"/>
  <c r="AF420" i="14" s="1"/>
  <c r="O422" i="14"/>
  <c r="AF422" i="14" s="1"/>
  <c r="O424" i="14"/>
  <c r="AF424" i="14" s="1"/>
  <c r="O426" i="14"/>
  <c r="AF426" i="14" s="1"/>
  <c r="O428" i="14"/>
  <c r="AF428" i="14" s="1"/>
  <c r="O430" i="14"/>
  <c r="AF430" i="14" s="1"/>
  <c r="O432" i="14"/>
  <c r="AF432" i="14" s="1"/>
  <c r="O434" i="14"/>
  <c r="AF434" i="14" s="1"/>
  <c r="O436" i="14"/>
  <c r="AF436" i="14" s="1"/>
  <c r="O438" i="14"/>
  <c r="AF438" i="14" s="1"/>
  <c r="O440" i="14"/>
  <c r="AF440" i="14" s="1"/>
  <c r="O442" i="14"/>
  <c r="AF442" i="14" s="1"/>
  <c r="O444" i="14"/>
  <c r="AF444" i="14" s="1"/>
  <c r="O446" i="14"/>
  <c r="AF446" i="14" s="1"/>
  <c r="O448" i="14"/>
  <c r="AF448" i="14" s="1"/>
  <c r="O450" i="14"/>
  <c r="AF450" i="14" s="1"/>
  <c r="O452" i="14"/>
  <c r="AF452" i="14" s="1"/>
  <c r="O454" i="14"/>
  <c r="AF454" i="14" s="1"/>
  <c r="O456" i="14"/>
  <c r="AF456" i="14" s="1"/>
  <c r="O458" i="14"/>
  <c r="AF458" i="14" s="1"/>
  <c r="O460" i="14"/>
  <c r="AF460" i="14" s="1"/>
  <c r="O462" i="14"/>
  <c r="AF462" i="14" s="1"/>
  <c r="O464" i="14"/>
  <c r="AF464" i="14" s="1"/>
  <c r="O466" i="14"/>
  <c r="AF466" i="14" s="1"/>
  <c r="O468" i="14"/>
  <c r="AF468" i="14" s="1"/>
  <c r="O470" i="14"/>
  <c r="AF470" i="14" s="1"/>
  <c r="O472" i="14"/>
  <c r="AF472" i="14" s="1"/>
  <c r="O474" i="14"/>
  <c r="AF474" i="14" s="1"/>
  <c r="O476" i="14"/>
  <c r="AF476" i="14" s="1"/>
  <c r="O478" i="14"/>
  <c r="AF478" i="14" s="1"/>
  <c r="O480" i="14"/>
  <c r="AF480" i="14" s="1"/>
  <c r="O482" i="14"/>
  <c r="AF482" i="14" s="1"/>
  <c r="O484" i="14"/>
  <c r="AF484" i="14" s="1"/>
  <c r="O486" i="14"/>
  <c r="AF486" i="14" s="1"/>
  <c r="O488" i="14"/>
  <c r="AF488" i="14" s="1"/>
  <c r="O490" i="14"/>
  <c r="AF490" i="14" s="1"/>
  <c r="O492" i="14"/>
  <c r="AF492" i="14" s="1"/>
  <c r="O494" i="14"/>
  <c r="AF494" i="14" s="1"/>
  <c r="O496" i="14"/>
  <c r="AF496" i="14" s="1"/>
  <c r="O498" i="14"/>
  <c r="AF498" i="14" s="1"/>
  <c r="O500" i="14"/>
  <c r="AF500" i="14" s="1"/>
  <c r="O502" i="14"/>
  <c r="AF502" i="14" s="1"/>
  <c r="O504" i="14"/>
  <c r="AF504" i="14" s="1"/>
  <c r="O506" i="14"/>
  <c r="AF506" i="14" s="1"/>
  <c r="O508" i="14"/>
  <c r="AF508" i="14" s="1"/>
  <c r="O510" i="14"/>
  <c r="AF510" i="14" s="1"/>
  <c r="O512" i="14"/>
  <c r="AF512" i="14" s="1"/>
  <c r="O514" i="14"/>
  <c r="AF514" i="14" s="1"/>
  <c r="O516" i="14"/>
  <c r="AF516" i="14" s="1"/>
  <c r="O518" i="14"/>
  <c r="AF518" i="14" s="1"/>
  <c r="O520" i="14"/>
  <c r="AF520" i="14" s="1"/>
  <c r="O522" i="14"/>
  <c r="AF522" i="14" s="1"/>
  <c r="O524" i="14"/>
  <c r="AF524" i="14" s="1"/>
  <c r="O526" i="14"/>
  <c r="AF526" i="14" s="1"/>
  <c r="O528" i="14"/>
  <c r="AF528" i="14" s="1"/>
  <c r="O530" i="14"/>
  <c r="AF530" i="14" s="1"/>
  <c r="O532" i="14"/>
  <c r="AF532" i="14" s="1"/>
  <c r="O534" i="14"/>
  <c r="AF534" i="14" s="1"/>
  <c r="O536" i="14"/>
  <c r="AF536" i="14" s="1"/>
  <c r="O538" i="14"/>
  <c r="AF538" i="14" s="1"/>
  <c r="O540" i="14"/>
  <c r="AF540" i="14" s="1"/>
  <c r="O542" i="14"/>
  <c r="AF542" i="14" s="1"/>
  <c r="O544" i="14"/>
  <c r="AF544" i="14" s="1"/>
  <c r="O546" i="14"/>
  <c r="AF546" i="14" s="1"/>
  <c r="O548" i="14"/>
  <c r="AF548" i="14" s="1"/>
  <c r="O550" i="14"/>
  <c r="AF550" i="14" s="1"/>
  <c r="O552" i="14"/>
  <c r="AF552" i="14" s="1"/>
  <c r="O554" i="14"/>
  <c r="AF554" i="14" s="1"/>
  <c r="O556" i="14"/>
  <c r="AF556" i="14" s="1"/>
  <c r="O558" i="14"/>
  <c r="AF558" i="14" s="1"/>
  <c r="O560" i="14"/>
  <c r="AF560" i="14" s="1"/>
  <c r="O562" i="14"/>
  <c r="AF562" i="14" s="1"/>
  <c r="O564" i="14"/>
  <c r="AF564" i="14" s="1"/>
  <c r="O566" i="14"/>
  <c r="AF566" i="14" s="1"/>
  <c r="O568" i="14"/>
  <c r="AF568" i="14" s="1"/>
  <c r="O570" i="14"/>
  <c r="AF570" i="14" s="1"/>
  <c r="O572" i="14"/>
  <c r="AF572" i="14" s="1"/>
  <c r="O574" i="14"/>
  <c r="AF574" i="14" s="1"/>
  <c r="O576" i="14"/>
  <c r="AF576" i="14" s="1"/>
  <c r="O578" i="14"/>
  <c r="AF578" i="14" s="1"/>
  <c r="O580" i="14"/>
  <c r="AF580" i="14" s="1"/>
  <c r="O129" i="14"/>
  <c r="AF129" i="14" s="1"/>
  <c r="O131" i="14"/>
  <c r="AF131" i="14" s="1"/>
  <c r="O133" i="14"/>
  <c r="AF133" i="14" s="1"/>
  <c r="O135" i="14"/>
  <c r="AF135" i="14" s="1"/>
  <c r="O137" i="14"/>
  <c r="AF137" i="14" s="1"/>
  <c r="O139" i="14"/>
  <c r="AF139" i="14" s="1"/>
  <c r="O141" i="14"/>
  <c r="AF141" i="14" s="1"/>
  <c r="O143" i="14"/>
  <c r="AF143" i="14" s="1"/>
  <c r="O145" i="14"/>
  <c r="AF145" i="14" s="1"/>
  <c r="O147" i="14"/>
  <c r="AF147" i="14" s="1"/>
  <c r="O149" i="14"/>
  <c r="AF149" i="14" s="1"/>
  <c r="O151" i="14"/>
  <c r="AF151" i="14" s="1"/>
  <c r="O153" i="14"/>
  <c r="AF153" i="14" s="1"/>
  <c r="O155" i="14"/>
  <c r="AF155" i="14" s="1"/>
  <c r="O157" i="14"/>
  <c r="AF157" i="14" s="1"/>
  <c r="O159" i="14"/>
  <c r="AF159" i="14" s="1"/>
  <c r="O161" i="14"/>
  <c r="AF161" i="14" s="1"/>
  <c r="O163" i="14"/>
  <c r="AF163" i="14" s="1"/>
  <c r="O165" i="14"/>
  <c r="AF165" i="14" s="1"/>
  <c r="O167" i="14"/>
  <c r="AF167" i="14" s="1"/>
  <c r="O169" i="14"/>
  <c r="AF169" i="14" s="1"/>
  <c r="O171" i="14"/>
  <c r="AF171" i="14" s="1"/>
  <c r="O173" i="14"/>
  <c r="AF173" i="14" s="1"/>
  <c r="O175" i="14"/>
  <c r="AF175" i="14" s="1"/>
  <c r="O177" i="14"/>
  <c r="AF177" i="14" s="1"/>
  <c r="O179" i="14"/>
  <c r="AF179" i="14" s="1"/>
  <c r="O181" i="14"/>
  <c r="AF181" i="14" s="1"/>
  <c r="O183" i="14"/>
  <c r="AF183" i="14" s="1"/>
  <c r="O185" i="14"/>
  <c r="AF185" i="14" s="1"/>
  <c r="O187" i="14"/>
  <c r="AF187" i="14" s="1"/>
  <c r="O189" i="14"/>
  <c r="AF189" i="14" s="1"/>
  <c r="O191" i="14"/>
  <c r="AF191" i="14" s="1"/>
  <c r="O193" i="14"/>
  <c r="AF193" i="14" s="1"/>
  <c r="O195" i="14"/>
  <c r="AF195" i="14" s="1"/>
  <c r="O197" i="14"/>
  <c r="AF197" i="14" s="1"/>
  <c r="O199" i="14"/>
  <c r="AF199" i="14" s="1"/>
  <c r="O201" i="14"/>
  <c r="AF201" i="14" s="1"/>
  <c r="O203" i="14"/>
  <c r="AF203" i="14" s="1"/>
  <c r="O205" i="14"/>
  <c r="AF205" i="14" s="1"/>
  <c r="O207" i="14"/>
  <c r="AF207" i="14" s="1"/>
  <c r="O209" i="14"/>
  <c r="AF209" i="14" s="1"/>
  <c r="O211" i="14"/>
  <c r="AF211" i="14" s="1"/>
  <c r="O213" i="14"/>
  <c r="AF213" i="14" s="1"/>
  <c r="O215" i="14"/>
  <c r="AF215" i="14" s="1"/>
  <c r="O217" i="14"/>
  <c r="AF217" i="14" s="1"/>
  <c r="O219" i="14"/>
  <c r="AF219" i="14" s="1"/>
  <c r="O221" i="14"/>
  <c r="AF221" i="14" s="1"/>
  <c r="O223" i="14"/>
  <c r="AF223" i="14" s="1"/>
  <c r="O225" i="14"/>
  <c r="AF225" i="14" s="1"/>
  <c r="O227" i="14"/>
  <c r="AF227" i="14" s="1"/>
  <c r="O229" i="14"/>
  <c r="AF229" i="14" s="1"/>
  <c r="O231" i="14"/>
  <c r="AF231" i="14" s="1"/>
  <c r="O233" i="14"/>
  <c r="AF233" i="14" s="1"/>
  <c r="O235" i="14"/>
  <c r="AF235" i="14" s="1"/>
  <c r="O237" i="14"/>
  <c r="AF237" i="14" s="1"/>
  <c r="O239" i="14"/>
  <c r="AF239" i="14" s="1"/>
  <c r="O241" i="14"/>
  <c r="AF241" i="14" s="1"/>
  <c r="O243" i="14"/>
  <c r="AF243" i="14" s="1"/>
  <c r="O245" i="14"/>
  <c r="AF245" i="14" s="1"/>
  <c r="O247" i="14"/>
  <c r="AF247" i="14" s="1"/>
  <c r="O249" i="14"/>
  <c r="AF249" i="14" s="1"/>
  <c r="O251" i="14"/>
  <c r="AF251" i="14" s="1"/>
  <c r="O253" i="14"/>
  <c r="AF253" i="14" s="1"/>
  <c r="O255" i="14"/>
  <c r="AF255" i="14" s="1"/>
  <c r="O257" i="14"/>
  <c r="AF257" i="14" s="1"/>
  <c r="O259" i="14"/>
  <c r="AF259" i="14" s="1"/>
  <c r="O261" i="14"/>
  <c r="AF261" i="14" s="1"/>
  <c r="O263" i="14"/>
  <c r="AF263" i="14" s="1"/>
  <c r="O265" i="14"/>
  <c r="AF265" i="14" s="1"/>
  <c r="O267" i="14"/>
  <c r="AF267" i="14" s="1"/>
  <c r="O269" i="14"/>
  <c r="AF269" i="14" s="1"/>
  <c r="O271" i="14"/>
  <c r="AF271" i="14" s="1"/>
  <c r="O273" i="14"/>
  <c r="AF273" i="14" s="1"/>
  <c r="O275" i="14"/>
  <c r="AF275" i="14" s="1"/>
  <c r="O277" i="14"/>
  <c r="AF277" i="14" s="1"/>
  <c r="O279" i="14"/>
  <c r="AF279" i="14" s="1"/>
  <c r="O281" i="14"/>
  <c r="AF281" i="14" s="1"/>
  <c r="O283" i="14"/>
  <c r="AF283" i="14" s="1"/>
  <c r="O285" i="14"/>
  <c r="AF285" i="14" s="1"/>
  <c r="O287" i="14"/>
  <c r="AF287" i="14" s="1"/>
  <c r="O289" i="14"/>
  <c r="AF289" i="14" s="1"/>
  <c r="O291" i="14"/>
  <c r="AF291" i="14" s="1"/>
  <c r="O293" i="14"/>
  <c r="AF293" i="14" s="1"/>
  <c r="O295" i="14"/>
  <c r="AF295" i="14" s="1"/>
  <c r="O297" i="14"/>
  <c r="AF297" i="14" s="1"/>
  <c r="O299" i="14"/>
  <c r="AF299" i="14" s="1"/>
  <c r="O301" i="14"/>
  <c r="AF301" i="14" s="1"/>
  <c r="O303" i="14"/>
  <c r="AF303" i="14" s="1"/>
  <c r="O305" i="14"/>
  <c r="AF305" i="14" s="1"/>
  <c r="O307" i="14"/>
  <c r="AF307" i="14" s="1"/>
  <c r="O309" i="14"/>
  <c r="AF309" i="14" s="1"/>
  <c r="O311" i="14"/>
  <c r="AF311" i="14" s="1"/>
  <c r="O313" i="14"/>
  <c r="AF313" i="14" s="1"/>
  <c r="O315" i="14"/>
  <c r="AF315" i="14" s="1"/>
  <c r="O317" i="14"/>
  <c r="AF317" i="14" s="1"/>
  <c r="O319" i="14"/>
  <c r="AF319" i="14" s="1"/>
  <c r="O321" i="14"/>
  <c r="AF321" i="14" s="1"/>
  <c r="O323" i="14"/>
  <c r="AF323" i="14" s="1"/>
  <c r="O325" i="14"/>
  <c r="AF325" i="14" s="1"/>
  <c r="O327" i="14"/>
  <c r="AF327" i="14" s="1"/>
  <c r="O329" i="14"/>
  <c r="AF329" i="14" s="1"/>
  <c r="O331" i="14"/>
  <c r="AF331" i="14" s="1"/>
  <c r="O333" i="14"/>
  <c r="AF333" i="14" s="1"/>
  <c r="O335" i="14"/>
  <c r="AF335" i="14" s="1"/>
  <c r="O337" i="14"/>
  <c r="AF337" i="14" s="1"/>
  <c r="O339" i="14"/>
  <c r="AF339" i="14" s="1"/>
  <c r="O341" i="14"/>
  <c r="AF341" i="14" s="1"/>
  <c r="O343" i="14"/>
  <c r="AF343" i="14" s="1"/>
  <c r="O345" i="14"/>
  <c r="AF345" i="14" s="1"/>
  <c r="O347" i="14"/>
  <c r="AF347" i="14" s="1"/>
  <c r="O349" i="14"/>
  <c r="AF349" i="14" s="1"/>
  <c r="O351" i="14"/>
  <c r="AF351" i="14" s="1"/>
  <c r="O353" i="14"/>
  <c r="AF353" i="14" s="1"/>
  <c r="O355" i="14"/>
  <c r="AF355" i="14" s="1"/>
  <c r="O357" i="14"/>
  <c r="AF357" i="14" s="1"/>
  <c r="O359" i="14"/>
  <c r="AF359" i="14" s="1"/>
  <c r="O361" i="14"/>
  <c r="AF361" i="14" s="1"/>
  <c r="O363" i="14"/>
  <c r="AF363" i="14" s="1"/>
  <c r="O365" i="14"/>
  <c r="AF365" i="14" s="1"/>
  <c r="O367" i="14"/>
  <c r="AF367" i="14" s="1"/>
  <c r="O369" i="14"/>
  <c r="AF369" i="14" s="1"/>
  <c r="O371" i="14"/>
  <c r="AF371" i="14" s="1"/>
  <c r="O373" i="14"/>
  <c r="AF373" i="14" s="1"/>
  <c r="O375" i="14"/>
  <c r="AF375" i="14" s="1"/>
  <c r="O377" i="14"/>
  <c r="AF377" i="14" s="1"/>
  <c r="O379" i="14"/>
  <c r="AF379" i="14" s="1"/>
  <c r="O381" i="14"/>
  <c r="AF381" i="14" s="1"/>
  <c r="O383" i="14"/>
  <c r="AF383" i="14" s="1"/>
  <c r="O385" i="14"/>
  <c r="AF385" i="14" s="1"/>
  <c r="O387" i="14"/>
  <c r="AF387" i="14" s="1"/>
  <c r="O389" i="14"/>
  <c r="AF389" i="14" s="1"/>
  <c r="O391" i="14"/>
  <c r="AF391" i="14" s="1"/>
  <c r="O393" i="14"/>
  <c r="AF393" i="14" s="1"/>
  <c r="O395" i="14"/>
  <c r="AF395" i="14" s="1"/>
  <c r="O397" i="14"/>
  <c r="AF397" i="14" s="1"/>
  <c r="O399" i="14"/>
  <c r="AF399" i="14" s="1"/>
  <c r="O401" i="14"/>
  <c r="AF401" i="14" s="1"/>
  <c r="O403" i="14"/>
  <c r="AF403" i="14" s="1"/>
  <c r="O405" i="14"/>
  <c r="AF405" i="14" s="1"/>
  <c r="O407" i="14"/>
  <c r="AF407" i="14" s="1"/>
  <c r="O409" i="14"/>
  <c r="AF409" i="14" s="1"/>
  <c r="O411" i="14"/>
  <c r="AF411" i="14" s="1"/>
  <c r="O413" i="14"/>
  <c r="AF413" i="14" s="1"/>
  <c r="O415" i="14"/>
  <c r="AF415" i="14" s="1"/>
  <c r="O417" i="14"/>
  <c r="AF417" i="14" s="1"/>
  <c r="O419" i="14"/>
  <c r="AF419" i="14" s="1"/>
  <c r="O421" i="14"/>
  <c r="AF421" i="14" s="1"/>
  <c r="O423" i="14"/>
  <c r="AF423" i="14" s="1"/>
  <c r="O425" i="14"/>
  <c r="AF425" i="14" s="1"/>
  <c r="O427" i="14"/>
  <c r="AF427" i="14" s="1"/>
  <c r="O429" i="14"/>
  <c r="AF429" i="14" s="1"/>
  <c r="O431" i="14"/>
  <c r="AF431" i="14" s="1"/>
  <c r="O433" i="14"/>
  <c r="AF433" i="14" s="1"/>
  <c r="O435" i="14"/>
  <c r="AF435" i="14" s="1"/>
  <c r="O437" i="14"/>
  <c r="AF437" i="14" s="1"/>
  <c r="O439" i="14"/>
  <c r="AF439" i="14" s="1"/>
  <c r="O441" i="14"/>
  <c r="AF441" i="14" s="1"/>
  <c r="O443" i="14"/>
  <c r="AF443" i="14" s="1"/>
  <c r="O445" i="14"/>
  <c r="AF445" i="14" s="1"/>
  <c r="O447" i="14"/>
  <c r="AF447" i="14" s="1"/>
  <c r="O449" i="14"/>
  <c r="AF449" i="14" s="1"/>
  <c r="O451" i="14"/>
  <c r="AF451" i="14" s="1"/>
  <c r="O453" i="14"/>
  <c r="AF453" i="14" s="1"/>
  <c r="O455" i="14"/>
  <c r="AF455" i="14" s="1"/>
  <c r="O457" i="14"/>
  <c r="AF457" i="14" s="1"/>
  <c r="O459" i="14"/>
  <c r="AF459" i="14" s="1"/>
  <c r="O461" i="14"/>
  <c r="AF461" i="14" s="1"/>
  <c r="O463" i="14"/>
  <c r="AF463" i="14" s="1"/>
  <c r="O465" i="14"/>
  <c r="AF465" i="14" s="1"/>
  <c r="O467" i="14"/>
  <c r="AF467" i="14" s="1"/>
  <c r="O469" i="14"/>
  <c r="AF469" i="14" s="1"/>
  <c r="O471" i="14"/>
  <c r="AF471" i="14" s="1"/>
  <c r="O473" i="14"/>
  <c r="AF473" i="14" s="1"/>
  <c r="O475" i="14"/>
  <c r="AF475" i="14" s="1"/>
  <c r="O477" i="14"/>
  <c r="AF477" i="14" s="1"/>
  <c r="O479" i="14"/>
  <c r="AF479" i="14" s="1"/>
  <c r="O481" i="14"/>
  <c r="AF481" i="14" s="1"/>
  <c r="O483" i="14"/>
  <c r="AF483" i="14" s="1"/>
  <c r="O485" i="14"/>
  <c r="AF485" i="14" s="1"/>
  <c r="O487" i="14"/>
  <c r="AF487" i="14" s="1"/>
  <c r="O489" i="14"/>
  <c r="AF489" i="14" s="1"/>
  <c r="O491" i="14"/>
  <c r="AF491" i="14" s="1"/>
  <c r="O493" i="14"/>
  <c r="AF493" i="14" s="1"/>
  <c r="O495" i="14"/>
  <c r="AF495" i="14" s="1"/>
  <c r="O497" i="14"/>
  <c r="AF497" i="14" s="1"/>
  <c r="O499" i="14"/>
  <c r="AF499" i="14" s="1"/>
  <c r="O501" i="14"/>
  <c r="AF501" i="14" s="1"/>
  <c r="O503" i="14"/>
  <c r="AF503" i="14" s="1"/>
  <c r="O505" i="14"/>
  <c r="AF505" i="14" s="1"/>
  <c r="O507" i="14"/>
  <c r="AF507" i="14" s="1"/>
  <c r="O509" i="14"/>
  <c r="AF509" i="14" s="1"/>
  <c r="O511" i="14"/>
  <c r="AF511" i="14" s="1"/>
  <c r="O513" i="14"/>
  <c r="AF513" i="14" s="1"/>
  <c r="O515" i="14"/>
  <c r="AF515" i="14" s="1"/>
  <c r="O517" i="14"/>
  <c r="AF517" i="14" s="1"/>
  <c r="O519" i="14"/>
  <c r="AF519" i="14" s="1"/>
  <c r="O521" i="14"/>
  <c r="AF521" i="14" s="1"/>
  <c r="O523" i="14"/>
  <c r="AF523" i="14" s="1"/>
  <c r="O525" i="14"/>
  <c r="AF525" i="14" s="1"/>
  <c r="O527" i="14"/>
  <c r="AF527" i="14" s="1"/>
  <c r="O529" i="14"/>
  <c r="AF529" i="14" s="1"/>
  <c r="O531" i="14"/>
  <c r="AF531" i="14" s="1"/>
  <c r="O533" i="14"/>
  <c r="AF533" i="14" s="1"/>
  <c r="O535" i="14"/>
  <c r="AF535" i="14" s="1"/>
  <c r="O537" i="14"/>
  <c r="AF537" i="14" s="1"/>
  <c r="O539" i="14"/>
  <c r="AF539" i="14" s="1"/>
  <c r="O541" i="14"/>
  <c r="AF541" i="14" s="1"/>
  <c r="O543" i="14"/>
  <c r="AF543" i="14" s="1"/>
  <c r="O545" i="14"/>
  <c r="AF545" i="14" s="1"/>
  <c r="O547" i="14"/>
  <c r="AF547" i="14" s="1"/>
  <c r="O549" i="14"/>
  <c r="AF549" i="14" s="1"/>
  <c r="O551" i="14"/>
  <c r="AF551" i="14" s="1"/>
  <c r="O553" i="14"/>
  <c r="AF553" i="14" s="1"/>
  <c r="O555" i="14"/>
  <c r="AF555" i="14" s="1"/>
  <c r="O557" i="14"/>
  <c r="AF557" i="14" s="1"/>
  <c r="O559" i="14"/>
  <c r="AF559" i="14" s="1"/>
  <c r="O561" i="14"/>
  <c r="AF561" i="14" s="1"/>
  <c r="O563" i="14"/>
  <c r="AF563" i="14" s="1"/>
  <c r="O565" i="14"/>
  <c r="AF565" i="14" s="1"/>
  <c r="O567" i="14"/>
  <c r="AF567" i="14" s="1"/>
  <c r="O569" i="14"/>
  <c r="AF569" i="14" s="1"/>
  <c r="O571" i="14"/>
  <c r="AF571" i="14" s="1"/>
  <c r="O573" i="14"/>
  <c r="AF573" i="14" s="1"/>
  <c r="O575" i="14"/>
  <c r="AF575" i="14" s="1"/>
  <c r="O577" i="14"/>
  <c r="AF577" i="14" s="1"/>
  <c r="O579" i="14"/>
  <c r="AF579" i="14" s="1"/>
  <c r="O581" i="14"/>
  <c r="AF581" i="14" s="1"/>
  <c r="O582" i="14"/>
  <c r="AF582" i="14" s="1"/>
  <c r="O584" i="14"/>
  <c r="AF584" i="14" s="1"/>
  <c r="O586" i="14"/>
  <c r="AF586" i="14" s="1"/>
  <c r="O588" i="14"/>
  <c r="AF588" i="14" s="1"/>
  <c r="O590" i="14"/>
  <c r="AF590" i="14" s="1"/>
  <c r="O592" i="14"/>
  <c r="AF592" i="14" s="1"/>
  <c r="O594" i="14"/>
  <c r="AF594" i="14" s="1"/>
  <c r="O596" i="14"/>
  <c r="AF596" i="14" s="1"/>
  <c r="O598" i="14"/>
  <c r="AF598" i="14" s="1"/>
  <c r="O600" i="14"/>
  <c r="AF600" i="14" s="1"/>
  <c r="O602" i="14"/>
  <c r="AF602" i="14" s="1"/>
  <c r="O604" i="14"/>
  <c r="AF604" i="14" s="1"/>
  <c r="O606" i="14"/>
  <c r="AF606" i="14" s="1"/>
  <c r="O608" i="14"/>
  <c r="AF608" i="14" s="1"/>
  <c r="O610" i="14"/>
  <c r="AF610" i="14" s="1"/>
  <c r="O612" i="14"/>
  <c r="AF612" i="14" s="1"/>
  <c r="O614" i="14"/>
  <c r="AF614" i="14" s="1"/>
  <c r="O616" i="14"/>
  <c r="AF616" i="14" s="1"/>
  <c r="O618" i="14"/>
  <c r="AF618" i="14" s="1"/>
  <c r="O620" i="14"/>
  <c r="AF620" i="14" s="1"/>
  <c r="O622" i="14"/>
  <c r="AF622" i="14" s="1"/>
  <c r="O624" i="14"/>
  <c r="AF624" i="14" s="1"/>
  <c r="O626" i="14"/>
  <c r="AF626" i="14" s="1"/>
  <c r="O628" i="14"/>
  <c r="AF628" i="14" s="1"/>
  <c r="O630" i="14"/>
  <c r="AF630" i="14" s="1"/>
  <c r="O632" i="14"/>
  <c r="AF632" i="14" s="1"/>
  <c r="O634" i="14"/>
  <c r="AF634" i="14" s="1"/>
  <c r="O636" i="14"/>
  <c r="AF636" i="14" s="1"/>
  <c r="O638" i="14"/>
  <c r="AF638" i="14" s="1"/>
  <c r="O640" i="14"/>
  <c r="AF640" i="14" s="1"/>
  <c r="O642" i="14"/>
  <c r="AF642" i="14" s="1"/>
  <c r="O644" i="14"/>
  <c r="AF644" i="14" s="1"/>
  <c r="O646" i="14"/>
  <c r="AF646" i="14" s="1"/>
  <c r="O648" i="14"/>
  <c r="AF648" i="14" s="1"/>
  <c r="O650" i="14"/>
  <c r="AF650" i="14" s="1"/>
  <c r="O652" i="14"/>
  <c r="AF652" i="14" s="1"/>
  <c r="O654" i="14"/>
  <c r="AF654" i="14" s="1"/>
  <c r="O656" i="14"/>
  <c r="AF656" i="14" s="1"/>
  <c r="O658" i="14"/>
  <c r="AF658" i="14" s="1"/>
  <c r="O660" i="14"/>
  <c r="AF660" i="14" s="1"/>
  <c r="O662" i="14"/>
  <c r="AF662" i="14" s="1"/>
  <c r="O664" i="14"/>
  <c r="AF664" i="14" s="1"/>
  <c r="O666" i="14"/>
  <c r="AF666" i="14" s="1"/>
  <c r="O668" i="14"/>
  <c r="AF668" i="14" s="1"/>
  <c r="O670" i="14"/>
  <c r="AF670" i="14" s="1"/>
  <c r="O672" i="14"/>
  <c r="AF672" i="14" s="1"/>
  <c r="O674" i="14"/>
  <c r="AF674" i="14" s="1"/>
  <c r="O676" i="14"/>
  <c r="AF676" i="14" s="1"/>
  <c r="O678" i="14"/>
  <c r="AF678" i="14" s="1"/>
  <c r="O680" i="14"/>
  <c r="AF680" i="14" s="1"/>
  <c r="O682" i="14"/>
  <c r="AF682" i="14" s="1"/>
  <c r="O684" i="14"/>
  <c r="AF684" i="14" s="1"/>
  <c r="O686" i="14"/>
  <c r="AF686" i="14" s="1"/>
  <c r="O688" i="14"/>
  <c r="AF688" i="14" s="1"/>
  <c r="O690" i="14"/>
  <c r="AF690" i="14" s="1"/>
  <c r="O692" i="14"/>
  <c r="AF692" i="14" s="1"/>
  <c r="O694" i="14"/>
  <c r="AF694" i="14" s="1"/>
  <c r="O696" i="14"/>
  <c r="AF696" i="14" s="1"/>
  <c r="O698" i="14"/>
  <c r="AF698" i="14" s="1"/>
  <c r="O700" i="14"/>
  <c r="AF700" i="14" s="1"/>
  <c r="O702" i="14"/>
  <c r="AF702" i="14" s="1"/>
  <c r="O704" i="14"/>
  <c r="AF704" i="14" s="1"/>
  <c r="O706" i="14"/>
  <c r="AF706" i="14" s="1"/>
  <c r="O708" i="14"/>
  <c r="AF708" i="14" s="1"/>
  <c r="O710" i="14"/>
  <c r="AF710" i="14" s="1"/>
  <c r="O712" i="14"/>
  <c r="AF712" i="14" s="1"/>
  <c r="O714" i="14"/>
  <c r="AF714" i="14" s="1"/>
  <c r="O716" i="14"/>
  <c r="AF716" i="14" s="1"/>
  <c r="O718" i="14"/>
  <c r="AF718" i="14" s="1"/>
  <c r="O720" i="14"/>
  <c r="AF720" i="14" s="1"/>
  <c r="O722" i="14"/>
  <c r="AF722" i="14" s="1"/>
  <c r="O724" i="14"/>
  <c r="AF724" i="14" s="1"/>
  <c r="O726" i="14"/>
  <c r="AF726" i="14" s="1"/>
  <c r="O728" i="14"/>
  <c r="AF728" i="14" s="1"/>
  <c r="O730" i="14"/>
  <c r="AF730" i="14" s="1"/>
  <c r="O732" i="14"/>
  <c r="AF732" i="14" s="1"/>
  <c r="O734" i="14"/>
  <c r="AF734" i="14" s="1"/>
  <c r="O736" i="14"/>
  <c r="AF736" i="14" s="1"/>
  <c r="O738" i="14"/>
  <c r="AF738" i="14" s="1"/>
  <c r="O740" i="14"/>
  <c r="AF740" i="14" s="1"/>
  <c r="O742" i="14"/>
  <c r="AF742" i="14" s="1"/>
  <c r="O744" i="14"/>
  <c r="AF744" i="14" s="1"/>
  <c r="O746" i="14"/>
  <c r="AF746" i="14" s="1"/>
  <c r="O748" i="14"/>
  <c r="AF748" i="14" s="1"/>
  <c r="O750" i="14"/>
  <c r="AF750" i="14" s="1"/>
  <c r="O752" i="14"/>
  <c r="AF752" i="14" s="1"/>
  <c r="O754" i="14"/>
  <c r="AF754" i="14" s="1"/>
  <c r="O756" i="14"/>
  <c r="AF756" i="14" s="1"/>
  <c r="O758" i="14"/>
  <c r="AF758" i="14" s="1"/>
  <c r="O760" i="14"/>
  <c r="AF760" i="14" s="1"/>
  <c r="O762" i="14"/>
  <c r="AF762" i="14" s="1"/>
  <c r="O764" i="14"/>
  <c r="AF764" i="14" s="1"/>
  <c r="O766" i="14"/>
  <c r="AF766" i="14" s="1"/>
  <c r="O768" i="14"/>
  <c r="AF768" i="14" s="1"/>
  <c r="O770" i="14"/>
  <c r="AF770" i="14" s="1"/>
  <c r="O772" i="14"/>
  <c r="AF772" i="14" s="1"/>
  <c r="O774" i="14"/>
  <c r="AF774" i="14" s="1"/>
  <c r="O776" i="14"/>
  <c r="AF776" i="14" s="1"/>
  <c r="O778" i="14"/>
  <c r="AF778" i="14" s="1"/>
  <c r="O780" i="14"/>
  <c r="AF780" i="14" s="1"/>
  <c r="O782" i="14"/>
  <c r="AF782" i="14" s="1"/>
  <c r="O784" i="14"/>
  <c r="AF784" i="14" s="1"/>
  <c r="O786" i="14"/>
  <c r="AF786" i="14" s="1"/>
  <c r="O788" i="14"/>
  <c r="AF788" i="14" s="1"/>
  <c r="O790" i="14"/>
  <c r="AF790" i="14" s="1"/>
  <c r="O792" i="14"/>
  <c r="AF792" i="14" s="1"/>
  <c r="O794" i="14"/>
  <c r="AF794" i="14" s="1"/>
  <c r="O796" i="14"/>
  <c r="AF796" i="14" s="1"/>
  <c r="O798" i="14"/>
  <c r="AF798" i="14" s="1"/>
  <c r="O800" i="14"/>
  <c r="AF800" i="14" s="1"/>
  <c r="O802" i="14"/>
  <c r="AF802" i="14" s="1"/>
  <c r="O804" i="14"/>
  <c r="AF804" i="14" s="1"/>
  <c r="O806" i="14"/>
  <c r="AF806" i="14" s="1"/>
  <c r="O808" i="14"/>
  <c r="AF808" i="14" s="1"/>
  <c r="O810" i="14"/>
  <c r="AF810" i="14" s="1"/>
  <c r="O812" i="14"/>
  <c r="AF812" i="14" s="1"/>
  <c r="O814" i="14"/>
  <c r="AF814" i="14" s="1"/>
  <c r="O816" i="14"/>
  <c r="AF816" i="14" s="1"/>
  <c r="O818" i="14"/>
  <c r="AF818" i="14" s="1"/>
  <c r="O820" i="14"/>
  <c r="AF820" i="14" s="1"/>
  <c r="O822" i="14"/>
  <c r="AF822" i="14" s="1"/>
  <c r="O824" i="14"/>
  <c r="AF824" i="14" s="1"/>
  <c r="O826" i="14"/>
  <c r="AF826" i="14" s="1"/>
  <c r="O828" i="14"/>
  <c r="AF828" i="14" s="1"/>
  <c r="O830" i="14"/>
  <c r="AF830" i="14" s="1"/>
  <c r="O832" i="14"/>
  <c r="AF832" i="14" s="1"/>
  <c r="O834" i="14"/>
  <c r="AF834" i="14" s="1"/>
  <c r="O836" i="14"/>
  <c r="AF836" i="14" s="1"/>
  <c r="O838" i="14"/>
  <c r="AF838" i="14" s="1"/>
  <c r="O840" i="14"/>
  <c r="AF840" i="14" s="1"/>
  <c r="O842" i="14"/>
  <c r="AF842" i="14" s="1"/>
  <c r="O844" i="14"/>
  <c r="AF844" i="14" s="1"/>
  <c r="O846" i="14"/>
  <c r="AF846" i="14" s="1"/>
  <c r="O848" i="14"/>
  <c r="AF848" i="14" s="1"/>
  <c r="O850" i="14"/>
  <c r="AF850" i="14" s="1"/>
  <c r="O852" i="14"/>
  <c r="AF852" i="14" s="1"/>
  <c r="O854" i="14"/>
  <c r="AF854" i="14" s="1"/>
  <c r="O856" i="14"/>
  <c r="AF856" i="14" s="1"/>
  <c r="O858" i="14"/>
  <c r="AF858" i="14" s="1"/>
  <c r="O860" i="14"/>
  <c r="AF860" i="14" s="1"/>
  <c r="O862" i="14"/>
  <c r="AF862" i="14" s="1"/>
  <c r="O864" i="14"/>
  <c r="AF864" i="14" s="1"/>
  <c r="O866" i="14"/>
  <c r="AF866" i="14" s="1"/>
  <c r="O868" i="14"/>
  <c r="AF868" i="14" s="1"/>
  <c r="O870" i="14"/>
  <c r="AF870" i="14" s="1"/>
  <c r="O872" i="14"/>
  <c r="AF872" i="14" s="1"/>
  <c r="O874" i="14"/>
  <c r="AF874" i="14" s="1"/>
  <c r="O876" i="14"/>
  <c r="AF876" i="14" s="1"/>
  <c r="O878" i="14"/>
  <c r="AF878" i="14" s="1"/>
  <c r="O880" i="14"/>
  <c r="AF880" i="14" s="1"/>
  <c r="O882" i="14"/>
  <c r="AF882" i="14" s="1"/>
  <c r="O884" i="14"/>
  <c r="AF884" i="14" s="1"/>
  <c r="O886" i="14"/>
  <c r="AF886" i="14" s="1"/>
  <c r="O888" i="14"/>
  <c r="AF888" i="14" s="1"/>
  <c r="O890" i="14"/>
  <c r="AF890" i="14" s="1"/>
  <c r="O892" i="14"/>
  <c r="AF892" i="14" s="1"/>
  <c r="O894" i="14"/>
  <c r="AF894" i="14" s="1"/>
  <c r="O896" i="14"/>
  <c r="AF896" i="14" s="1"/>
  <c r="O898" i="14"/>
  <c r="AF898" i="14" s="1"/>
  <c r="O900" i="14"/>
  <c r="AF900" i="14" s="1"/>
  <c r="O902" i="14"/>
  <c r="AF902" i="14" s="1"/>
  <c r="O904" i="14"/>
  <c r="AF904" i="14" s="1"/>
  <c r="O906" i="14"/>
  <c r="AF906" i="14" s="1"/>
  <c r="O908" i="14"/>
  <c r="AF908" i="14" s="1"/>
  <c r="O910" i="14"/>
  <c r="AF910" i="14" s="1"/>
  <c r="O912" i="14"/>
  <c r="AF912" i="14" s="1"/>
  <c r="O914" i="14"/>
  <c r="AF914" i="14" s="1"/>
  <c r="O916" i="14"/>
  <c r="AF916" i="14" s="1"/>
  <c r="O918" i="14"/>
  <c r="AF918" i="14" s="1"/>
  <c r="O920" i="14"/>
  <c r="AF920" i="14" s="1"/>
  <c r="O922" i="14"/>
  <c r="AF922" i="14" s="1"/>
  <c r="O924" i="14"/>
  <c r="AF924" i="14" s="1"/>
  <c r="O926" i="14"/>
  <c r="AF926" i="14" s="1"/>
  <c r="O928" i="14"/>
  <c r="AF928" i="14" s="1"/>
  <c r="O930" i="14"/>
  <c r="AF930" i="14" s="1"/>
  <c r="O932" i="14"/>
  <c r="AF932" i="14" s="1"/>
  <c r="O934" i="14"/>
  <c r="AF934" i="14" s="1"/>
  <c r="O936" i="14"/>
  <c r="AF936" i="14" s="1"/>
  <c r="O938" i="14"/>
  <c r="AF938" i="14" s="1"/>
  <c r="O940" i="14"/>
  <c r="AF940" i="14" s="1"/>
  <c r="O942" i="14"/>
  <c r="AF942" i="14" s="1"/>
  <c r="O944" i="14"/>
  <c r="AF944" i="14" s="1"/>
  <c r="O946" i="14"/>
  <c r="AF946" i="14" s="1"/>
  <c r="O948" i="14"/>
  <c r="AF948" i="14" s="1"/>
  <c r="O950" i="14"/>
  <c r="AF950" i="14" s="1"/>
  <c r="O952" i="14"/>
  <c r="AF952" i="14" s="1"/>
  <c r="O954" i="14"/>
  <c r="AF954" i="14" s="1"/>
  <c r="O956" i="14"/>
  <c r="AF956" i="14" s="1"/>
  <c r="O958" i="14"/>
  <c r="AF958" i="14" s="1"/>
  <c r="O960" i="14"/>
  <c r="AF960" i="14" s="1"/>
  <c r="O962" i="14"/>
  <c r="AF962" i="14" s="1"/>
  <c r="O964" i="14"/>
  <c r="AF964" i="14" s="1"/>
  <c r="O966" i="14"/>
  <c r="AF966" i="14" s="1"/>
  <c r="O968" i="14"/>
  <c r="AF968" i="14" s="1"/>
  <c r="O970" i="14"/>
  <c r="AF970" i="14" s="1"/>
  <c r="O972" i="14"/>
  <c r="AF972" i="14" s="1"/>
  <c r="O974" i="14"/>
  <c r="AF974" i="14" s="1"/>
  <c r="O976" i="14"/>
  <c r="AF976" i="14" s="1"/>
  <c r="O978" i="14"/>
  <c r="AF978" i="14" s="1"/>
  <c r="O980" i="14"/>
  <c r="AF980" i="14" s="1"/>
  <c r="O982" i="14"/>
  <c r="AF982" i="14" s="1"/>
  <c r="O984" i="14"/>
  <c r="AF984" i="14" s="1"/>
  <c r="O986" i="14"/>
  <c r="AF986" i="14" s="1"/>
  <c r="O988" i="14"/>
  <c r="AF988" i="14" s="1"/>
  <c r="O990" i="14"/>
  <c r="AF990" i="14" s="1"/>
  <c r="O992" i="14"/>
  <c r="AF992" i="14" s="1"/>
  <c r="O994" i="14"/>
  <c r="AF994" i="14" s="1"/>
  <c r="O996" i="14"/>
  <c r="AF996" i="14" s="1"/>
  <c r="O998" i="14"/>
  <c r="AF998" i="14" s="1"/>
  <c r="O1000" i="14"/>
  <c r="AF1000" i="14" s="1"/>
  <c r="O1002" i="14"/>
  <c r="AF1002" i="14" s="1"/>
  <c r="O1004" i="14"/>
  <c r="AF1004" i="14" s="1"/>
  <c r="O1006" i="14"/>
  <c r="AF1006" i="14" s="1"/>
  <c r="O1008" i="14"/>
  <c r="AF1008" i="14" s="1"/>
  <c r="O1010" i="14"/>
  <c r="AF1010" i="14" s="1"/>
  <c r="O1012" i="14"/>
  <c r="AF1012" i="14" s="1"/>
  <c r="O1014" i="14"/>
  <c r="AF1014" i="14" s="1"/>
  <c r="O1016" i="14"/>
  <c r="AF1016" i="14" s="1"/>
  <c r="O1018" i="14"/>
  <c r="AF1018" i="14" s="1"/>
  <c r="O1020" i="14"/>
  <c r="AF1020" i="14" s="1"/>
  <c r="O1022" i="14"/>
  <c r="AF1022" i="14" s="1"/>
  <c r="O1024" i="14"/>
  <c r="AF1024" i="14" s="1"/>
  <c r="O1026" i="14"/>
  <c r="AF1026" i="14" s="1"/>
  <c r="O1028" i="14"/>
  <c r="AF1028" i="14" s="1"/>
  <c r="O1030" i="14"/>
  <c r="AF1030" i="14" s="1"/>
  <c r="O1032" i="14"/>
  <c r="AF1032" i="14" s="1"/>
  <c r="O1034" i="14"/>
  <c r="AF1034" i="14" s="1"/>
  <c r="O1036" i="14"/>
  <c r="AF1036" i="14" s="1"/>
  <c r="O1038" i="14"/>
  <c r="AF1038" i="14" s="1"/>
  <c r="O1040" i="14"/>
  <c r="AF1040" i="14" s="1"/>
  <c r="O1042" i="14"/>
  <c r="AF1042" i="14" s="1"/>
  <c r="O1044" i="14"/>
  <c r="AF1044" i="14" s="1"/>
  <c r="O1046" i="14"/>
  <c r="AF1046" i="14" s="1"/>
  <c r="O1048" i="14"/>
  <c r="AF1048" i="14" s="1"/>
  <c r="O1050" i="14"/>
  <c r="AF1050" i="14" s="1"/>
  <c r="O1052" i="14"/>
  <c r="AF1052" i="14" s="1"/>
  <c r="O1054" i="14"/>
  <c r="AF1054" i="14" s="1"/>
  <c r="O1056" i="14"/>
  <c r="AF1056" i="14" s="1"/>
  <c r="O1058" i="14"/>
  <c r="AF1058" i="14" s="1"/>
  <c r="O1060" i="14"/>
  <c r="AF1060" i="14" s="1"/>
  <c r="O1062" i="14"/>
  <c r="AF1062" i="14" s="1"/>
  <c r="O1064" i="14"/>
  <c r="AF1064" i="14" s="1"/>
  <c r="O1066" i="14"/>
  <c r="AF1066" i="14" s="1"/>
  <c r="O1068" i="14"/>
  <c r="AF1068" i="14" s="1"/>
  <c r="O583" i="14"/>
  <c r="AF583" i="14" s="1"/>
  <c r="O585" i="14"/>
  <c r="AF585" i="14" s="1"/>
  <c r="O587" i="14"/>
  <c r="AF587" i="14" s="1"/>
  <c r="O589" i="14"/>
  <c r="AF589" i="14" s="1"/>
  <c r="O591" i="14"/>
  <c r="AF591" i="14" s="1"/>
  <c r="O593" i="14"/>
  <c r="AF593" i="14" s="1"/>
  <c r="O595" i="14"/>
  <c r="AF595" i="14" s="1"/>
  <c r="O597" i="14"/>
  <c r="AF597" i="14" s="1"/>
  <c r="O599" i="14"/>
  <c r="AF599" i="14" s="1"/>
  <c r="O601" i="14"/>
  <c r="AF601" i="14" s="1"/>
  <c r="O603" i="14"/>
  <c r="AF603" i="14" s="1"/>
  <c r="O605" i="14"/>
  <c r="AF605" i="14" s="1"/>
  <c r="O607" i="14"/>
  <c r="AF607" i="14" s="1"/>
  <c r="O609" i="14"/>
  <c r="AF609" i="14" s="1"/>
  <c r="O611" i="14"/>
  <c r="AF611" i="14" s="1"/>
  <c r="O613" i="14"/>
  <c r="AF613" i="14" s="1"/>
  <c r="O615" i="14"/>
  <c r="AF615" i="14" s="1"/>
  <c r="O617" i="14"/>
  <c r="AF617" i="14" s="1"/>
  <c r="O619" i="14"/>
  <c r="AF619" i="14" s="1"/>
  <c r="O621" i="14"/>
  <c r="AF621" i="14" s="1"/>
  <c r="O623" i="14"/>
  <c r="AF623" i="14" s="1"/>
  <c r="O625" i="14"/>
  <c r="AF625" i="14" s="1"/>
  <c r="O627" i="14"/>
  <c r="AF627" i="14" s="1"/>
  <c r="O629" i="14"/>
  <c r="AF629" i="14" s="1"/>
  <c r="O631" i="14"/>
  <c r="AF631" i="14" s="1"/>
  <c r="O633" i="14"/>
  <c r="AF633" i="14" s="1"/>
  <c r="O635" i="14"/>
  <c r="AF635" i="14" s="1"/>
  <c r="O637" i="14"/>
  <c r="AF637" i="14" s="1"/>
  <c r="O639" i="14"/>
  <c r="AF639" i="14" s="1"/>
  <c r="O641" i="14"/>
  <c r="AF641" i="14" s="1"/>
  <c r="O643" i="14"/>
  <c r="AF643" i="14" s="1"/>
  <c r="O645" i="14"/>
  <c r="AF645" i="14" s="1"/>
  <c r="O647" i="14"/>
  <c r="AF647" i="14" s="1"/>
  <c r="O649" i="14"/>
  <c r="AF649" i="14" s="1"/>
  <c r="O651" i="14"/>
  <c r="AF651" i="14" s="1"/>
  <c r="O653" i="14"/>
  <c r="AF653" i="14" s="1"/>
  <c r="O655" i="14"/>
  <c r="AF655" i="14" s="1"/>
  <c r="O657" i="14"/>
  <c r="AF657" i="14" s="1"/>
  <c r="O659" i="14"/>
  <c r="AF659" i="14" s="1"/>
  <c r="O661" i="14"/>
  <c r="AF661" i="14" s="1"/>
  <c r="O663" i="14"/>
  <c r="AF663" i="14" s="1"/>
  <c r="O665" i="14"/>
  <c r="AF665" i="14" s="1"/>
  <c r="O667" i="14"/>
  <c r="AF667" i="14" s="1"/>
  <c r="O669" i="14"/>
  <c r="AF669" i="14" s="1"/>
  <c r="O671" i="14"/>
  <c r="AF671" i="14" s="1"/>
  <c r="O673" i="14"/>
  <c r="AF673" i="14" s="1"/>
  <c r="O675" i="14"/>
  <c r="AF675" i="14" s="1"/>
  <c r="O677" i="14"/>
  <c r="AF677" i="14" s="1"/>
  <c r="O679" i="14"/>
  <c r="AF679" i="14" s="1"/>
  <c r="O681" i="14"/>
  <c r="AF681" i="14" s="1"/>
  <c r="O683" i="14"/>
  <c r="AF683" i="14" s="1"/>
  <c r="O685" i="14"/>
  <c r="AF685" i="14" s="1"/>
  <c r="O687" i="14"/>
  <c r="AF687" i="14" s="1"/>
  <c r="O689" i="14"/>
  <c r="AF689" i="14" s="1"/>
  <c r="O691" i="14"/>
  <c r="AF691" i="14" s="1"/>
  <c r="O693" i="14"/>
  <c r="AF693" i="14" s="1"/>
  <c r="O695" i="14"/>
  <c r="AF695" i="14" s="1"/>
  <c r="O697" i="14"/>
  <c r="AF697" i="14" s="1"/>
  <c r="O699" i="14"/>
  <c r="AF699" i="14" s="1"/>
  <c r="O701" i="14"/>
  <c r="AF701" i="14" s="1"/>
  <c r="O703" i="14"/>
  <c r="AF703" i="14" s="1"/>
  <c r="O705" i="14"/>
  <c r="AF705" i="14" s="1"/>
  <c r="O707" i="14"/>
  <c r="AF707" i="14" s="1"/>
  <c r="O709" i="14"/>
  <c r="AF709" i="14" s="1"/>
  <c r="O711" i="14"/>
  <c r="AF711" i="14" s="1"/>
  <c r="O713" i="14"/>
  <c r="AF713" i="14" s="1"/>
  <c r="O715" i="14"/>
  <c r="AF715" i="14" s="1"/>
  <c r="O717" i="14"/>
  <c r="AF717" i="14" s="1"/>
  <c r="O719" i="14"/>
  <c r="AF719" i="14" s="1"/>
  <c r="O721" i="14"/>
  <c r="AF721" i="14" s="1"/>
  <c r="O723" i="14"/>
  <c r="AF723" i="14" s="1"/>
  <c r="O725" i="14"/>
  <c r="AF725" i="14" s="1"/>
  <c r="O727" i="14"/>
  <c r="AF727" i="14" s="1"/>
  <c r="O729" i="14"/>
  <c r="AF729" i="14" s="1"/>
  <c r="O731" i="14"/>
  <c r="AF731" i="14" s="1"/>
  <c r="O733" i="14"/>
  <c r="AF733" i="14" s="1"/>
  <c r="O735" i="14"/>
  <c r="AF735" i="14" s="1"/>
  <c r="O737" i="14"/>
  <c r="AF737" i="14" s="1"/>
  <c r="O739" i="14"/>
  <c r="AF739" i="14" s="1"/>
  <c r="O741" i="14"/>
  <c r="AF741" i="14" s="1"/>
  <c r="O743" i="14"/>
  <c r="AF743" i="14" s="1"/>
  <c r="O745" i="14"/>
  <c r="AF745" i="14" s="1"/>
  <c r="O747" i="14"/>
  <c r="AF747" i="14" s="1"/>
  <c r="O749" i="14"/>
  <c r="AF749" i="14" s="1"/>
  <c r="O751" i="14"/>
  <c r="AF751" i="14" s="1"/>
  <c r="O753" i="14"/>
  <c r="AF753" i="14" s="1"/>
  <c r="O755" i="14"/>
  <c r="AF755" i="14" s="1"/>
  <c r="O757" i="14"/>
  <c r="AF757" i="14" s="1"/>
  <c r="O759" i="14"/>
  <c r="AF759" i="14" s="1"/>
  <c r="O761" i="14"/>
  <c r="AF761" i="14" s="1"/>
  <c r="O763" i="14"/>
  <c r="AF763" i="14" s="1"/>
  <c r="O765" i="14"/>
  <c r="AF765" i="14" s="1"/>
  <c r="O767" i="14"/>
  <c r="AF767" i="14" s="1"/>
  <c r="O769" i="14"/>
  <c r="AF769" i="14" s="1"/>
  <c r="O771" i="14"/>
  <c r="AF771" i="14" s="1"/>
  <c r="O773" i="14"/>
  <c r="AF773" i="14" s="1"/>
  <c r="O775" i="14"/>
  <c r="AF775" i="14" s="1"/>
  <c r="O777" i="14"/>
  <c r="AF777" i="14" s="1"/>
  <c r="O779" i="14"/>
  <c r="AF779" i="14" s="1"/>
  <c r="O781" i="14"/>
  <c r="AF781" i="14" s="1"/>
  <c r="O783" i="14"/>
  <c r="AF783" i="14" s="1"/>
  <c r="O785" i="14"/>
  <c r="AF785" i="14" s="1"/>
  <c r="O787" i="14"/>
  <c r="AF787" i="14" s="1"/>
  <c r="O789" i="14"/>
  <c r="AF789" i="14" s="1"/>
  <c r="O791" i="14"/>
  <c r="AF791" i="14" s="1"/>
  <c r="O793" i="14"/>
  <c r="AF793" i="14" s="1"/>
  <c r="O795" i="14"/>
  <c r="AF795" i="14" s="1"/>
  <c r="O797" i="14"/>
  <c r="AF797" i="14" s="1"/>
  <c r="O799" i="14"/>
  <c r="AF799" i="14" s="1"/>
  <c r="O801" i="14"/>
  <c r="AF801" i="14" s="1"/>
  <c r="O803" i="14"/>
  <c r="AF803" i="14" s="1"/>
  <c r="O805" i="14"/>
  <c r="AF805" i="14" s="1"/>
  <c r="O807" i="14"/>
  <c r="AF807" i="14" s="1"/>
  <c r="O809" i="14"/>
  <c r="AF809" i="14" s="1"/>
  <c r="O811" i="14"/>
  <c r="AF811" i="14" s="1"/>
  <c r="O813" i="14"/>
  <c r="AF813" i="14" s="1"/>
  <c r="O815" i="14"/>
  <c r="AF815" i="14" s="1"/>
  <c r="O817" i="14"/>
  <c r="AF817" i="14" s="1"/>
  <c r="O819" i="14"/>
  <c r="AF819" i="14" s="1"/>
  <c r="O821" i="14"/>
  <c r="AF821" i="14" s="1"/>
  <c r="O823" i="14"/>
  <c r="AF823" i="14" s="1"/>
  <c r="O825" i="14"/>
  <c r="AF825" i="14" s="1"/>
  <c r="O827" i="14"/>
  <c r="AF827" i="14" s="1"/>
  <c r="O829" i="14"/>
  <c r="AF829" i="14" s="1"/>
  <c r="O831" i="14"/>
  <c r="AF831" i="14" s="1"/>
  <c r="O833" i="14"/>
  <c r="AF833" i="14" s="1"/>
  <c r="O835" i="14"/>
  <c r="AF835" i="14" s="1"/>
  <c r="O837" i="14"/>
  <c r="AF837" i="14" s="1"/>
  <c r="O839" i="14"/>
  <c r="AF839" i="14" s="1"/>
  <c r="O841" i="14"/>
  <c r="AF841" i="14" s="1"/>
  <c r="O843" i="14"/>
  <c r="AF843" i="14" s="1"/>
  <c r="O845" i="14"/>
  <c r="AF845" i="14" s="1"/>
  <c r="O847" i="14"/>
  <c r="AF847" i="14" s="1"/>
  <c r="O849" i="14"/>
  <c r="AF849" i="14" s="1"/>
  <c r="O851" i="14"/>
  <c r="AF851" i="14" s="1"/>
  <c r="O853" i="14"/>
  <c r="AF853" i="14" s="1"/>
  <c r="O855" i="14"/>
  <c r="AF855" i="14" s="1"/>
  <c r="O857" i="14"/>
  <c r="AF857" i="14" s="1"/>
  <c r="O859" i="14"/>
  <c r="AF859" i="14" s="1"/>
  <c r="O861" i="14"/>
  <c r="AF861" i="14" s="1"/>
  <c r="O863" i="14"/>
  <c r="AF863" i="14" s="1"/>
  <c r="O865" i="14"/>
  <c r="AF865" i="14" s="1"/>
  <c r="O867" i="14"/>
  <c r="AF867" i="14" s="1"/>
  <c r="O869" i="14"/>
  <c r="AF869" i="14" s="1"/>
  <c r="O871" i="14"/>
  <c r="AF871" i="14" s="1"/>
  <c r="O873" i="14"/>
  <c r="AF873" i="14" s="1"/>
  <c r="O875" i="14"/>
  <c r="AF875" i="14" s="1"/>
  <c r="O877" i="14"/>
  <c r="AF877" i="14" s="1"/>
  <c r="O879" i="14"/>
  <c r="AF879" i="14" s="1"/>
  <c r="O881" i="14"/>
  <c r="AF881" i="14" s="1"/>
  <c r="O883" i="14"/>
  <c r="AF883" i="14" s="1"/>
  <c r="O885" i="14"/>
  <c r="AF885" i="14" s="1"/>
  <c r="O887" i="14"/>
  <c r="AF887" i="14" s="1"/>
  <c r="O889" i="14"/>
  <c r="AF889" i="14" s="1"/>
  <c r="O891" i="14"/>
  <c r="AF891" i="14" s="1"/>
  <c r="O893" i="14"/>
  <c r="AF893" i="14" s="1"/>
  <c r="O895" i="14"/>
  <c r="AF895" i="14" s="1"/>
  <c r="O897" i="14"/>
  <c r="AF897" i="14" s="1"/>
  <c r="O899" i="14"/>
  <c r="AF899" i="14" s="1"/>
  <c r="O901" i="14"/>
  <c r="AF901" i="14" s="1"/>
  <c r="O903" i="14"/>
  <c r="AF903" i="14" s="1"/>
  <c r="O905" i="14"/>
  <c r="AF905" i="14" s="1"/>
  <c r="O907" i="14"/>
  <c r="AF907" i="14" s="1"/>
  <c r="O909" i="14"/>
  <c r="AF909" i="14" s="1"/>
  <c r="O911" i="14"/>
  <c r="AF911" i="14" s="1"/>
  <c r="O913" i="14"/>
  <c r="AF913" i="14" s="1"/>
  <c r="O915" i="14"/>
  <c r="AF915" i="14" s="1"/>
  <c r="O917" i="14"/>
  <c r="AF917" i="14" s="1"/>
  <c r="O919" i="14"/>
  <c r="AF919" i="14" s="1"/>
  <c r="O921" i="14"/>
  <c r="AF921" i="14" s="1"/>
  <c r="O923" i="14"/>
  <c r="AF923" i="14" s="1"/>
  <c r="O925" i="14"/>
  <c r="AF925" i="14" s="1"/>
  <c r="O927" i="14"/>
  <c r="AF927" i="14" s="1"/>
  <c r="O929" i="14"/>
  <c r="AF929" i="14" s="1"/>
  <c r="O931" i="14"/>
  <c r="AF931" i="14" s="1"/>
  <c r="O933" i="14"/>
  <c r="AF933" i="14" s="1"/>
  <c r="O935" i="14"/>
  <c r="AF935" i="14" s="1"/>
  <c r="O937" i="14"/>
  <c r="AF937" i="14" s="1"/>
  <c r="O939" i="14"/>
  <c r="AF939" i="14" s="1"/>
  <c r="O941" i="14"/>
  <c r="AF941" i="14" s="1"/>
  <c r="O943" i="14"/>
  <c r="AF943" i="14" s="1"/>
  <c r="O945" i="14"/>
  <c r="AF945" i="14" s="1"/>
  <c r="O947" i="14"/>
  <c r="AF947" i="14" s="1"/>
  <c r="O949" i="14"/>
  <c r="AF949" i="14" s="1"/>
  <c r="O951" i="14"/>
  <c r="AF951" i="14" s="1"/>
  <c r="O953" i="14"/>
  <c r="AF953" i="14" s="1"/>
  <c r="O955" i="14"/>
  <c r="AF955" i="14" s="1"/>
  <c r="O957" i="14"/>
  <c r="AF957" i="14" s="1"/>
  <c r="O959" i="14"/>
  <c r="AF959" i="14" s="1"/>
  <c r="O961" i="14"/>
  <c r="AF961" i="14" s="1"/>
  <c r="O963" i="14"/>
  <c r="AF963" i="14" s="1"/>
  <c r="O965" i="14"/>
  <c r="AF965" i="14" s="1"/>
  <c r="O967" i="14"/>
  <c r="AF967" i="14" s="1"/>
  <c r="O969" i="14"/>
  <c r="AF969" i="14" s="1"/>
  <c r="O971" i="14"/>
  <c r="AF971" i="14" s="1"/>
  <c r="O973" i="14"/>
  <c r="AF973" i="14" s="1"/>
  <c r="O975" i="14"/>
  <c r="AF975" i="14" s="1"/>
  <c r="O977" i="14"/>
  <c r="AF977" i="14" s="1"/>
  <c r="O979" i="14"/>
  <c r="AF979" i="14" s="1"/>
  <c r="O981" i="14"/>
  <c r="AF981" i="14" s="1"/>
  <c r="O983" i="14"/>
  <c r="AF983" i="14" s="1"/>
  <c r="O985" i="14"/>
  <c r="AF985" i="14" s="1"/>
  <c r="O987" i="14"/>
  <c r="AF987" i="14" s="1"/>
  <c r="O989" i="14"/>
  <c r="AF989" i="14" s="1"/>
  <c r="O991" i="14"/>
  <c r="AF991" i="14" s="1"/>
  <c r="O993" i="14"/>
  <c r="AF993" i="14" s="1"/>
  <c r="O995" i="14"/>
  <c r="AF995" i="14" s="1"/>
  <c r="O997" i="14"/>
  <c r="AF997" i="14" s="1"/>
  <c r="O999" i="14"/>
  <c r="AF999" i="14" s="1"/>
  <c r="O1001" i="14"/>
  <c r="AF1001" i="14" s="1"/>
  <c r="O1003" i="14"/>
  <c r="AF1003" i="14" s="1"/>
  <c r="O1005" i="14"/>
  <c r="AF1005" i="14" s="1"/>
  <c r="O1007" i="14"/>
  <c r="AF1007" i="14" s="1"/>
  <c r="O1009" i="14"/>
  <c r="AF1009" i="14" s="1"/>
  <c r="O1011" i="14"/>
  <c r="AF1011" i="14" s="1"/>
  <c r="O1013" i="14"/>
  <c r="AF1013" i="14" s="1"/>
  <c r="O1015" i="14"/>
  <c r="AF1015" i="14" s="1"/>
  <c r="O1017" i="14"/>
  <c r="AF1017" i="14" s="1"/>
  <c r="O1019" i="14"/>
  <c r="AF1019" i="14" s="1"/>
  <c r="O1021" i="14"/>
  <c r="AF1021" i="14" s="1"/>
  <c r="O1023" i="14"/>
  <c r="AF1023" i="14" s="1"/>
  <c r="O1025" i="14"/>
  <c r="AF1025" i="14" s="1"/>
  <c r="O1027" i="14"/>
  <c r="AF1027" i="14" s="1"/>
  <c r="O1029" i="14"/>
  <c r="AF1029" i="14" s="1"/>
  <c r="O1031" i="14"/>
  <c r="AF1031" i="14" s="1"/>
  <c r="O1033" i="14"/>
  <c r="AF1033" i="14" s="1"/>
  <c r="O1035" i="14"/>
  <c r="AF1035" i="14" s="1"/>
  <c r="O1037" i="14"/>
  <c r="AF1037" i="14" s="1"/>
  <c r="O1039" i="14"/>
  <c r="AF1039" i="14" s="1"/>
  <c r="O1041" i="14"/>
  <c r="AF1041" i="14" s="1"/>
  <c r="O1043" i="14"/>
  <c r="AF1043" i="14" s="1"/>
  <c r="O1045" i="14"/>
  <c r="AF1045" i="14" s="1"/>
  <c r="O1047" i="14"/>
  <c r="AF1047" i="14" s="1"/>
  <c r="O1049" i="14"/>
  <c r="AF1049" i="14" s="1"/>
  <c r="O1051" i="14"/>
  <c r="AF1051" i="14" s="1"/>
  <c r="O1053" i="14"/>
  <c r="AF1053" i="14" s="1"/>
  <c r="O1055" i="14"/>
  <c r="AF1055" i="14" s="1"/>
  <c r="O1057" i="14"/>
  <c r="AF1057" i="14" s="1"/>
  <c r="O1059" i="14"/>
  <c r="AF1059" i="14" s="1"/>
  <c r="O1061" i="14"/>
  <c r="AF1061" i="14" s="1"/>
  <c r="O1063" i="14"/>
  <c r="AF1063" i="14" s="1"/>
  <c r="O1065" i="14"/>
  <c r="AF1065" i="14" s="1"/>
  <c r="O1067" i="14"/>
  <c r="AF1067" i="14" s="1"/>
  <c r="O1069" i="14"/>
  <c r="AF1069" i="14" s="1"/>
  <c r="O3" i="15"/>
  <c r="O9" i="15" s="1"/>
  <c r="N4" i="15"/>
  <c r="N5" i="15" s="1"/>
  <c r="N11" i="15" s="1"/>
  <c r="O4" i="15"/>
  <c r="O5" i="15" s="1"/>
  <c r="O11" i="15" s="1"/>
  <c r="M3" i="15"/>
  <c r="M9" i="15" s="1"/>
  <c r="N3" i="15"/>
  <c r="N9" i="15" s="1"/>
  <c r="N10" i="15"/>
  <c r="O10" i="15"/>
  <c r="M4" i="15"/>
  <c r="F825" i="12"/>
  <c r="E825" i="12"/>
  <c r="C825" i="12"/>
  <c r="B825" i="12"/>
  <c r="D825" i="12"/>
  <c r="Z19" i="14" l="1"/>
  <c r="Z21" i="14"/>
  <c r="Z23" i="14"/>
  <c r="Z25" i="14"/>
  <c r="Z27" i="14"/>
  <c r="Z29" i="14"/>
  <c r="Z31" i="14"/>
  <c r="Z33" i="14"/>
  <c r="Z35" i="14"/>
  <c r="Z37" i="14"/>
  <c r="Z39" i="14"/>
  <c r="Z41" i="14"/>
  <c r="Z43" i="14"/>
  <c r="Z45" i="14"/>
  <c r="Z47" i="14"/>
  <c r="Z49" i="14"/>
  <c r="Z51" i="14"/>
  <c r="Z53" i="14"/>
  <c r="Z55" i="14"/>
  <c r="Z57" i="14"/>
  <c r="Z59" i="14"/>
  <c r="Z61" i="14"/>
  <c r="Z63" i="14"/>
  <c r="Z65" i="14"/>
  <c r="Z67" i="14"/>
  <c r="Z69" i="14"/>
  <c r="Z71" i="14"/>
  <c r="Z73" i="14"/>
  <c r="Z75" i="14"/>
  <c r="Z77" i="14"/>
  <c r="Z79" i="14"/>
  <c r="Z81" i="14"/>
  <c r="Z83" i="14"/>
  <c r="Z85" i="14"/>
  <c r="Z87" i="14"/>
  <c r="Z89" i="14"/>
  <c r="Z91" i="14"/>
  <c r="Z93" i="14"/>
  <c r="Z95" i="14"/>
  <c r="Z97" i="14"/>
  <c r="Z99" i="14"/>
  <c r="Z101" i="14"/>
  <c r="Z103" i="14"/>
  <c r="Z105" i="14"/>
  <c r="Z107" i="14"/>
  <c r="Z109" i="14"/>
  <c r="Z111" i="14"/>
  <c r="Z113" i="14"/>
  <c r="Z115" i="14"/>
  <c r="Z117" i="14"/>
  <c r="Z119" i="14"/>
  <c r="Z121" i="14"/>
  <c r="Z123" i="14"/>
  <c r="Z125" i="14"/>
  <c r="Z127" i="14"/>
  <c r="Z129" i="14"/>
  <c r="Z131" i="14"/>
  <c r="Z133" i="14"/>
  <c r="Z135" i="14"/>
  <c r="Z137" i="14"/>
  <c r="Z139" i="14"/>
  <c r="Z141" i="14"/>
  <c r="Z143" i="14"/>
  <c r="Z145" i="14"/>
  <c r="Z147" i="14"/>
  <c r="Z149" i="14"/>
  <c r="Z151" i="14"/>
  <c r="Z153" i="14"/>
  <c r="Z155" i="14"/>
  <c r="Z157" i="14"/>
  <c r="Z159" i="14"/>
  <c r="Z161" i="14"/>
  <c r="Z163" i="14"/>
  <c r="Z165" i="14"/>
  <c r="Z167" i="14"/>
  <c r="Z169" i="14"/>
  <c r="Z171" i="14"/>
  <c r="Z173" i="14"/>
  <c r="Z175" i="14"/>
  <c r="Z177" i="14"/>
  <c r="Z179" i="14"/>
  <c r="Z181" i="14"/>
  <c r="Z183" i="14"/>
  <c r="Z185" i="14"/>
  <c r="Z187" i="14"/>
  <c r="Z189" i="14"/>
  <c r="Z191" i="14"/>
  <c r="Z193" i="14"/>
  <c r="Z195" i="14"/>
  <c r="Z197" i="14"/>
  <c r="Z199" i="14"/>
  <c r="Z201" i="14"/>
  <c r="Z203" i="14"/>
  <c r="Z205" i="14"/>
  <c r="Z207" i="14"/>
  <c r="Z209" i="14"/>
  <c r="Z211" i="14"/>
  <c r="Z213" i="14"/>
  <c r="Z215" i="14"/>
  <c r="Z217" i="14"/>
  <c r="Z219" i="14"/>
  <c r="Z221" i="14"/>
  <c r="Z223" i="14"/>
  <c r="Z225" i="14"/>
  <c r="Z227" i="14"/>
  <c r="Z229" i="14"/>
  <c r="Z231" i="14"/>
  <c r="Z233" i="14"/>
  <c r="Z235" i="14"/>
  <c r="Z237" i="14"/>
  <c r="Z239" i="14"/>
  <c r="Z241" i="14"/>
  <c r="Z243" i="14"/>
  <c r="Z245" i="14"/>
  <c r="Z247" i="14"/>
  <c r="Z249" i="14"/>
  <c r="Z251" i="14"/>
  <c r="Z253" i="14"/>
  <c r="Z255" i="14"/>
  <c r="Z257" i="14"/>
  <c r="Z259" i="14"/>
  <c r="Z261" i="14"/>
  <c r="Z263" i="14"/>
  <c r="Z265" i="14"/>
  <c r="Z267" i="14"/>
  <c r="Z269" i="14"/>
  <c r="Z271" i="14"/>
  <c r="Z273" i="14"/>
  <c r="Z275" i="14"/>
  <c r="Z277" i="14"/>
  <c r="Z279" i="14"/>
  <c r="Z281" i="14"/>
  <c r="Z283" i="14"/>
  <c r="Z285" i="14"/>
  <c r="Z287" i="14"/>
  <c r="Z289" i="14"/>
  <c r="Z291" i="14"/>
  <c r="Z293" i="14"/>
  <c r="Z295" i="14"/>
  <c r="Z297" i="14"/>
  <c r="Z299" i="14"/>
  <c r="Z301" i="14"/>
  <c r="Z303" i="14"/>
  <c r="Z305" i="14"/>
  <c r="Z307" i="14"/>
  <c r="Z309" i="14"/>
  <c r="Z311" i="14"/>
  <c r="Z313" i="14"/>
  <c r="Z315" i="14"/>
  <c r="Z317" i="14"/>
  <c r="Z319" i="14"/>
  <c r="Z321" i="14"/>
  <c r="Z323" i="14"/>
  <c r="Z325" i="14"/>
  <c r="Z327" i="14"/>
  <c r="Z329" i="14"/>
  <c r="Z331" i="14"/>
  <c r="Z333" i="14"/>
  <c r="Z335" i="14"/>
  <c r="Z337" i="14"/>
  <c r="Z339" i="14"/>
  <c r="Z341" i="14"/>
  <c r="Z343" i="14"/>
  <c r="Z345" i="14"/>
  <c r="Z347" i="14"/>
  <c r="Z349" i="14"/>
  <c r="Z351" i="14"/>
  <c r="Z353" i="14"/>
  <c r="Z355" i="14"/>
  <c r="Z357" i="14"/>
  <c r="Z359" i="14"/>
  <c r="Z361" i="14"/>
  <c r="Z363" i="14"/>
  <c r="Z365" i="14"/>
  <c r="Z367" i="14"/>
  <c r="Z369" i="14"/>
  <c r="Z371" i="14"/>
  <c r="Z373" i="14"/>
  <c r="Z375" i="14"/>
  <c r="Z377" i="14"/>
  <c r="Z379" i="14"/>
  <c r="Z381" i="14"/>
  <c r="Z383" i="14"/>
  <c r="Z385" i="14"/>
  <c r="Z387" i="14"/>
  <c r="Z389" i="14"/>
  <c r="Z391" i="14"/>
  <c r="Z393" i="14"/>
  <c r="Z395" i="14"/>
  <c r="Z397" i="14"/>
  <c r="Z399" i="14"/>
  <c r="Z401" i="14"/>
  <c r="Z403" i="14"/>
  <c r="Z405" i="14"/>
  <c r="Z407" i="14"/>
  <c r="Z409" i="14"/>
  <c r="Z411" i="14"/>
  <c r="Z413" i="14"/>
  <c r="Z415" i="14"/>
  <c r="Z417" i="14"/>
  <c r="Z419" i="14"/>
  <c r="Z421" i="14"/>
  <c r="Z423" i="14"/>
  <c r="Z425" i="14"/>
  <c r="Z427" i="14"/>
  <c r="Z429" i="14"/>
  <c r="Z431" i="14"/>
  <c r="Z433" i="14"/>
  <c r="Z435" i="14"/>
  <c r="Z437" i="14"/>
  <c r="Z439" i="14"/>
  <c r="Z441" i="14"/>
  <c r="Z443" i="14"/>
  <c r="Z445" i="14"/>
  <c r="Z447" i="14"/>
  <c r="Z449" i="14"/>
  <c r="Z451" i="14"/>
  <c r="Z453" i="14"/>
  <c r="Z455" i="14"/>
  <c r="Z457" i="14"/>
  <c r="Z459" i="14"/>
  <c r="Z461" i="14"/>
  <c r="Z463" i="14"/>
  <c r="Z465" i="14"/>
  <c r="Z467" i="14"/>
  <c r="Z469" i="14"/>
  <c r="Z471" i="14"/>
  <c r="Z473" i="14"/>
  <c r="Z475" i="14"/>
  <c r="Z477" i="14"/>
  <c r="Z479" i="14"/>
  <c r="Z481" i="14"/>
  <c r="Z483" i="14"/>
  <c r="Z485" i="14"/>
  <c r="Z487" i="14"/>
  <c r="Z489" i="14"/>
  <c r="Z491" i="14"/>
  <c r="Z493" i="14"/>
  <c r="Z495" i="14"/>
  <c r="Z497" i="14"/>
  <c r="Z499" i="14"/>
  <c r="Z501" i="14"/>
  <c r="Z503" i="14"/>
  <c r="Z505" i="14"/>
  <c r="Z507" i="14"/>
  <c r="Z509" i="14"/>
  <c r="Z511" i="14"/>
  <c r="Z513" i="14"/>
  <c r="Z515" i="14"/>
  <c r="Z517" i="14"/>
  <c r="Z519" i="14"/>
  <c r="Z521" i="14"/>
  <c r="Z523" i="14"/>
  <c r="Z525" i="14"/>
  <c r="Z527" i="14"/>
  <c r="Z529" i="14"/>
  <c r="Z531" i="14"/>
  <c r="Z533" i="14"/>
  <c r="Z535" i="14"/>
  <c r="Z537" i="14"/>
  <c r="Z539" i="14"/>
  <c r="Z541" i="14"/>
  <c r="Z543" i="14"/>
  <c r="Z545" i="14"/>
  <c r="Z547" i="14"/>
  <c r="Z549" i="14"/>
  <c r="Z551" i="14"/>
  <c r="Z553" i="14"/>
  <c r="Z555" i="14"/>
  <c r="Z557" i="14"/>
  <c r="Z559" i="14"/>
  <c r="Z561" i="14"/>
  <c r="Z563" i="14"/>
  <c r="Z565" i="14"/>
  <c r="Z567" i="14"/>
  <c r="Z569" i="14"/>
  <c r="Z20" i="14"/>
  <c r="Z22" i="14"/>
  <c r="Z24" i="14"/>
  <c r="Z26" i="14"/>
  <c r="Z28" i="14"/>
  <c r="Z30" i="14"/>
  <c r="Z32" i="14"/>
  <c r="Z34" i="14"/>
  <c r="Z36" i="14"/>
  <c r="Z38" i="14"/>
  <c r="Z40" i="14"/>
  <c r="Z42" i="14"/>
  <c r="Z44" i="14"/>
  <c r="Z46" i="14"/>
  <c r="Z48" i="14"/>
  <c r="Z50" i="14"/>
  <c r="Z52" i="14"/>
  <c r="Z54" i="14"/>
  <c r="Z56" i="14"/>
  <c r="Z58" i="14"/>
  <c r="Z60" i="14"/>
  <c r="Z62" i="14"/>
  <c r="Z64" i="14"/>
  <c r="Z66" i="14"/>
  <c r="Z68" i="14"/>
  <c r="Z70" i="14"/>
  <c r="Z72" i="14"/>
  <c r="Z74" i="14"/>
  <c r="Z76" i="14"/>
  <c r="Z78" i="14"/>
  <c r="Z80" i="14"/>
  <c r="Z82" i="14"/>
  <c r="Z84" i="14"/>
  <c r="Z86" i="14"/>
  <c r="Z88" i="14"/>
  <c r="Z90" i="14"/>
  <c r="Z92" i="14"/>
  <c r="Z94" i="14"/>
  <c r="Z96" i="14"/>
  <c r="Z98" i="14"/>
  <c r="Z100" i="14"/>
  <c r="Z102" i="14"/>
  <c r="Z104" i="14"/>
  <c r="Z106" i="14"/>
  <c r="Z108" i="14"/>
  <c r="Z110" i="14"/>
  <c r="Z112" i="14"/>
  <c r="Z114" i="14"/>
  <c r="Z116" i="14"/>
  <c r="Z118" i="14"/>
  <c r="Z120" i="14"/>
  <c r="Z122" i="14"/>
  <c r="Z124" i="14"/>
  <c r="Z126" i="14"/>
  <c r="Z128" i="14"/>
  <c r="Z130" i="14"/>
  <c r="Z132" i="14"/>
  <c r="Z134" i="14"/>
  <c r="Z136" i="14"/>
  <c r="Z138" i="14"/>
  <c r="Z140" i="14"/>
  <c r="Z142" i="14"/>
  <c r="Z144" i="14"/>
  <c r="Z146" i="14"/>
  <c r="Z148" i="14"/>
  <c r="Z150" i="14"/>
  <c r="Z152" i="14"/>
  <c r="Z154" i="14"/>
  <c r="Z156" i="14"/>
  <c r="Z158" i="14"/>
  <c r="Z160" i="14"/>
  <c r="Z162" i="14"/>
  <c r="Z164" i="14"/>
  <c r="Z166" i="14"/>
  <c r="Z168" i="14"/>
  <c r="Z170" i="14"/>
  <c r="Z172" i="14"/>
  <c r="Z174" i="14"/>
  <c r="Z176" i="14"/>
  <c r="Z178" i="14"/>
  <c r="Z180" i="14"/>
  <c r="Z182" i="14"/>
  <c r="Z184" i="14"/>
  <c r="Z186" i="14"/>
  <c r="Z188" i="14"/>
  <c r="Z190" i="14"/>
  <c r="Z192" i="14"/>
  <c r="Z194" i="14"/>
  <c r="Z196" i="14"/>
  <c r="Z198" i="14"/>
  <c r="Z200" i="14"/>
  <c r="Z202" i="14"/>
  <c r="Z204" i="14"/>
  <c r="Z206" i="14"/>
  <c r="Z208" i="14"/>
  <c r="Z210" i="14"/>
  <c r="Z212" i="14"/>
  <c r="Z214" i="14"/>
  <c r="Z216" i="14"/>
  <c r="Z218" i="14"/>
  <c r="Z220" i="14"/>
  <c r="Z222" i="14"/>
  <c r="Z224" i="14"/>
  <c r="Z226" i="14"/>
  <c r="Z228" i="14"/>
  <c r="Z230" i="14"/>
  <c r="Z232" i="14"/>
  <c r="Z234" i="14"/>
  <c r="Z236" i="14"/>
  <c r="Z238" i="14"/>
  <c r="Z240" i="14"/>
  <c r="Z242" i="14"/>
  <c r="Z244" i="14"/>
  <c r="Z246" i="14"/>
  <c r="Z248" i="14"/>
  <c r="Z250" i="14"/>
  <c r="Z252" i="14"/>
  <c r="Z254" i="14"/>
  <c r="Z256" i="14"/>
  <c r="Z258" i="14"/>
  <c r="Z260" i="14"/>
  <c r="Z262" i="14"/>
  <c r="Z264" i="14"/>
  <c r="Z266" i="14"/>
  <c r="Z268" i="14"/>
  <c r="Z270" i="14"/>
  <c r="Z272" i="14"/>
  <c r="Z274" i="14"/>
  <c r="Z276" i="14"/>
  <c r="Z278" i="14"/>
  <c r="Z280" i="14"/>
  <c r="Z282" i="14"/>
  <c r="Z284" i="14"/>
  <c r="Z286" i="14"/>
  <c r="Z288" i="14"/>
  <c r="Z290" i="14"/>
  <c r="Z292" i="14"/>
  <c r="Z294" i="14"/>
  <c r="Z296" i="14"/>
  <c r="Z298" i="14"/>
  <c r="Z300" i="14"/>
  <c r="Z302" i="14"/>
  <c r="Z304" i="14"/>
  <c r="Z306" i="14"/>
  <c r="Z308" i="14"/>
  <c r="Z310" i="14"/>
  <c r="Z312" i="14"/>
  <c r="Z314" i="14"/>
  <c r="Z316" i="14"/>
  <c r="Z318" i="14"/>
  <c r="Z320" i="14"/>
  <c r="Z322" i="14"/>
  <c r="Z324" i="14"/>
  <c r="Z326" i="14"/>
  <c r="Z328" i="14"/>
  <c r="Z330" i="14"/>
  <c r="Z332" i="14"/>
  <c r="Z334" i="14"/>
  <c r="Z336" i="14"/>
  <c r="Z338" i="14"/>
  <c r="Z340" i="14"/>
  <c r="Z342" i="14"/>
  <c r="Z344" i="14"/>
  <c r="Z346" i="14"/>
  <c r="Z348" i="14"/>
  <c r="Z350" i="14"/>
  <c r="Z352" i="14"/>
  <c r="Z354" i="14"/>
  <c r="Z356" i="14"/>
  <c r="Z358" i="14"/>
  <c r="Z360" i="14"/>
  <c r="Z362" i="14"/>
  <c r="Z364" i="14"/>
  <c r="Z366" i="14"/>
  <c r="Z368" i="14"/>
  <c r="Z370" i="14"/>
  <c r="Z372" i="14"/>
  <c r="Z374" i="14"/>
  <c r="Z376" i="14"/>
  <c r="Z378" i="14"/>
  <c r="Z380" i="14"/>
  <c r="Z382" i="14"/>
  <c r="Z384" i="14"/>
  <c r="Z386" i="14"/>
  <c r="Z388" i="14"/>
  <c r="Z390" i="14"/>
  <c r="Z392" i="14"/>
  <c r="Z394" i="14"/>
  <c r="Z396" i="14"/>
  <c r="Z398" i="14"/>
  <c r="Z400" i="14"/>
  <c r="Z402" i="14"/>
  <c r="Z404" i="14"/>
  <c r="Z406" i="14"/>
  <c r="Z408" i="14"/>
  <c r="Z410" i="14"/>
  <c r="Z412" i="14"/>
  <c r="Z414" i="14"/>
  <c r="Z416" i="14"/>
  <c r="Z418" i="14"/>
  <c r="Z420" i="14"/>
  <c r="Z422" i="14"/>
  <c r="Z424" i="14"/>
  <c r="Z426" i="14"/>
  <c r="Z428" i="14"/>
  <c r="Z430" i="14"/>
  <c r="Z432" i="14"/>
  <c r="Z434" i="14"/>
  <c r="Z436" i="14"/>
  <c r="Z438" i="14"/>
  <c r="Z440" i="14"/>
  <c r="Z442" i="14"/>
  <c r="Z444" i="14"/>
  <c r="Z446" i="14"/>
  <c r="Z448" i="14"/>
  <c r="Z450" i="14"/>
  <c r="Z452" i="14"/>
  <c r="Z454" i="14"/>
  <c r="Z456" i="14"/>
  <c r="Z458" i="14"/>
  <c r="Z460" i="14"/>
  <c r="Z462" i="14"/>
  <c r="Z464" i="14"/>
  <c r="Z466" i="14"/>
  <c r="Z468" i="14"/>
  <c r="Z470" i="14"/>
  <c r="Z472" i="14"/>
  <c r="Z474" i="14"/>
  <c r="Z476" i="14"/>
  <c r="Z478" i="14"/>
  <c r="Z480" i="14"/>
  <c r="Z482" i="14"/>
  <c r="Z484" i="14"/>
  <c r="Z486" i="14"/>
  <c r="Z488" i="14"/>
  <c r="Z490" i="14"/>
  <c r="Z492" i="14"/>
  <c r="Z494" i="14"/>
  <c r="Z496" i="14"/>
  <c r="Z498" i="14"/>
  <c r="Z500" i="14"/>
  <c r="Z502" i="14"/>
  <c r="Z504" i="14"/>
  <c r="Z506" i="14"/>
  <c r="Z508" i="14"/>
  <c r="Z510" i="14"/>
  <c r="Z512" i="14"/>
  <c r="Z514" i="14"/>
  <c r="Z516" i="14"/>
  <c r="Z518" i="14"/>
  <c r="Z520" i="14"/>
  <c r="Z522" i="14"/>
  <c r="Z524" i="14"/>
  <c r="Z526" i="14"/>
  <c r="Z528" i="14"/>
  <c r="Z530" i="14"/>
  <c r="Z532" i="14"/>
  <c r="Z534" i="14"/>
  <c r="Z536" i="14"/>
  <c r="Z538" i="14"/>
  <c r="Z540" i="14"/>
  <c r="Z542" i="14"/>
  <c r="Z544" i="14"/>
  <c r="Z546" i="14"/>
  <c r="Z548" i="14"/>
  <c r="Z550" i="14"/>
  <c r="Z552" i="14"/>
  <c r="Z554" i="14"/>
  <c r="Z556" i="14"/>
  <c r="Z558" i="14"/>
  <c r="Z560" i="14"/>
  <c r="Z562" i="14"/>
  <c r="Z564" i="14"/>
  <c r="Z566" i="14"/>
  <c r="Z568" i="14"/>
  <c r="Z570" i="14"/>
  <c r="Z572" i="14"/>
  <c r="Z574" i="14"/>
  <c r="Z576" i="14"/>
  <c r="Z578" i="14"/>
  <c r="Z580" i="14"/>
  <c r="Z582" i="14"/>
  <c r="Z584" i="14"/>
  <c r="Z586" i="14"/>
  <c r="Z588" i="14"/>
  <c r="Z590" i="14"/>
  <c r="Z592" i="14"/>
  <c r="Z594" i="14"/>
  <c r="Z596" i="14"/>
  <c r="Z598" i="14"/>
  <c r="Z600" i="14"/>
  <c r="Z602" i="14"/>
  <c r="Z604" i="14"/>
  <c r="Z606" i="14"/>
  <c r="Z608" i="14"/>
  <c r="Z610" i="14"/>
  <c r="Z612" i="14"/>
  <c r="Z614" i="14"/>
  <c r="Z616" i="14"/>
  <c r="Z618" i="14"/>
  <c r="Z620" i="14"/>
  <c r="Z622" i="14"/>
  <c r="Z624" i="14"/>
  <c r="Z626" i="14"/>
  <c r="Z628" i="14"/>
  <c r="Z630" i="14"/>
  <c r="Z632" i="14"/>
  <c r="Z634" i="14"/>
  <c r="Z636" i="14"/>
  <c r="Z638" i="14"/>
  <c r="Z640" i="14"/>
  <c r="Z642" i="14"/>
  <c r="Z644" i="14"/>
  <c r="Z646" i="14"/>
  <c r="Z648" i="14"/>
  <c r="Z650" i="14"/>
  <c r="Z652" i="14"/>
  <c r="Z654" i="14"/>
  <c r="Z656" i="14"/>
  <c r="Z658" i="14"/>
  <c r="Z660" i="14"/>
  <c r="Z662" i="14"/>
  <c r="Z664" i="14"/>
  <c r="Z666" i="14"/>
  <c r="Z668" i="14"/>
  <c r="Z670" i="14"/>
  <c r="Z672" i="14"/>
  <c r="Z674" i="14"/>
  <c r="Z676" i="14"/>
  <c r="Z678" i="14"/>
  <c r="Z680" i="14"/>
  <c r="Z682" i="14"/>
  <c r="Z684" i="14"/>
  <c r="Z686" i="14"/>
  <c r="Z688" i="14"/>
  <c r="Z690" i="14"/>
  <c r="Z692" i="14"/>
  <c r="Z694" i="14"/>
  <c r="Z696" i="14"/>
  <c r="Z698" i="14"/>
  <c r="Z700" i="14"/>
  <c r="Z702" i="14"/>
  <c r="Z704" i="14"/>
  <c r="Z706" i="14"/>
  <c r="Z708" i="14"/>
  <c r="Z710" i="14"/>
  <c r="Z712" i="14"/>
  <c r="Z714" i="14"/>
  <c r="Z716" i="14"/>
  <c r="Z718" i="14"/>
  <c r="Z720" i="14"/>
  <c r="Z722" i="14"/>
  <c r="Z724" i="14"/>
  <c r="Z726" i="14"/>
  <c r="Z728" i="14"/>
  <c r="Z730" i="14"/>
  <c r="Z732" i="14"/>
  <c r="Z734" i="14"/>
  <c r="Z736" i="14"/>
  <c r="Z738" i="14"/>
  <c r="Z740" i="14"/>
  <c r="Z742" i="14"/>
  <c r="Z744" i="14"/>
  <c r="Z746" i="14"/>
  <c r="Z748" i="14"/>
  <c r="Z750" i="14"/>
  <c r="Z752" i="14"/>
  <c r="Z754" i="14"/>
  <c r="Z756" i="14"/>
  <c r="Z758" i="14"/>
  <c r="Z760" i="14"/>
  <c r="Z762" i="14"/>
  <c r="Z764" i="14"/>
  <c r="Z766" i="14"/>
  <c r="Z768" i="14"/>
  <c r="Z770" i="14"/>
  <c r="Z772" i="14"/>
  <c r="Z774" i="14"/>
  <c r="Z776" i="14"/>
  <c r="Z778" i="14"/>
  <c r="Z780" i="14"/>
  <c r="Z782" i="14"/>
  <c r="Z784" i="14"/>
  <c r="Z786" i="14"/>
  <c r="Z788" i="14"/>
  <c r="Z790" i="14"/>
  <c r="Z792" i="14"/>
  <c r="Z794" i="14"/>
  <c r="Z796" i="14"/>
  <c r="Z798" i="14"/>
  <c r="Z800" i="14"/>
  <c r="Z802" i="14"/>
  <c r="Z804" i="14"/>
  <c r="Z806" i="14"/>
  <c r="Z808" i="14"/>
  <c r="Z810" i="14"/>
  <c r="Z812" i="14"/>
  <c r="Z814" i="14"/>
  <c r="Z816" i="14"/>
  <c r="Z818" i="14"/>
  <c r="Z820" i="14"/>
  <c r="Z822" i="14"/>
  <c r="Z824" i="14"/>
  <c r="Z826" i="14"/>
  <c r="Z828" i="14"/>
  <c r="Z830" i="14"/>
  <c r="Z832" i="14"/>
  <c r="Z834" i="14"/>
  <c r="Z836" i="14"/>
  <c r="Z838" i="14"/>
  <c r="Z840" i="14"/>
  <c r="Z842" i="14"/>
  <c r="Z844" i="14"/>
  <c r="Z846" i="14"/>
  <c r="Z848" i="14"/>
  <c r="Z850" i="14"/>
  <c r="Z852" i="14"/>
  <c r="Z854" i="14"/>
  <c r="Z856" i="14"/>
  <c r="Z858" i="14"/>
  <c r="Z860" i="14"/>
  <c r="Z862" i="14"/>
  <c r="Z864" i="14"/>
  <c r="Z866" i="14"/>
  <c r="Z868" i="14"/>
  <c r="Z870" i="14"/>
  <c r="Z872" i="14"/>
  <c r="Z874" i="14"/>
  <c r="Z876" i="14"/>
  <c r="Z878" i="14"/>
  <c r="Z880" i="14"/>
  <c r="Z882" i="14"/>
  <c r="Z884" i="14"/>
  <c r="Z886" i="14"/>
  <c r="Z888" i="14"/>
  <c r="Z890" i="14"/>
  <c r="Z892" i="14"/>
  <c r="Z894" i="14"/>
  <c r="Z896" i="14"/>
  <c r="Z898" i="14"/>
  <c r="Z900" i="14"/>
  <c r="Z902" i="14"/>
  <c r="Z904" i="14"/>
  <c r="Z906" i="14"/>
  <c r="Z908" i="14"/>
  <c r="Z910" i="14"/>
  <c r="Z912" i="14"/>
  <c r="Z914" i="14"/>
  <c r="Z916" i="14"/>
  <c r="Z918" i="14"/>
  <c r="Z920" i="14"/>
  <c r="Z922" i="14"/>
  <c r="Z924" i="14"/>
  <c r="Z926" i="14"/>
  <c r="Z928" i="14"/>
  <c r="Z930" i="14"/>
  <c r="Z932" i="14"/>
  <c r="Z934" i="14"/>
  <c r="Z936" i="14"/>
  <c r="Z938" i="14"/>
  <c r="Z940" i="14"/>
  <c r="Z942" i="14"/>
  <c r="Z944" i="14"/>
  <c r="Z946" i="14"/>
  <c r="Z948" i="14"/>
  <c r="Z950" i="14"/>
  <c r="Z952" i="14"/>
  <c r="Z954" i="14"/>
  <c r="Z956" i="14"/>
  <c r="Z958" i="14"/>
  <c r="Z960" i="14"/>
  <c r="Z962" i="14"/>
  <c r="Z964" i="14"/>
  <c r="Z966" i="14"/>
  <c r="Z968" i="14"/>
  <c r="Z970" i="14"/>
  <c r="Z972" i="14"/>
  <c r="Z974" i="14"/>
  <c r="Z976" i="14"/>
  <c r="Z978" i="14"/>
  <c r="Z980" i="14"/>
  <c r="Z982" i="14"/>
  <c r="Z984" i="14"/>
  <c r="Z986" i="14"/>
  <c r="Z988" i="14"/>
  <c r="Z990" i="14"/>
  <c r="Z992" i="14"/>
  <c r="Z994" i="14"/>
  <c r="Z996" i="14"/>
  <c r="Z998" i="14"/>
  <c r="Z1000" i="14"/>
  <c r="Z1002" i="14"/>
  <c r="Z1004" i="14"/>
  <c r="Z1006" i="14"/>
  <c r="Z1008" i="14"/>
  <c r="Z1010" i="14"/>
  <c r="Z1012" i="14"/>
  <c r="Z1014" i="14"/>
  <c r="Z1016" i="14"/>
  <c r="Z1018" i="14"/>
  <c r="Z1020" i="14"/>
  <c r="Z1022" i="14"/>
  <c r="Z1024" i="14"/>
  <c r="Z1026" i="14"/>
  <c r="Z1028" i="14"/>
  <c r="Z1030" i="14"/>
  <c r="Z1032" i="14"/>
  <c r="Z1034" i="14"/>
  <c r="Z1036" i="14"/>
  <c r="Z1038" i="14"/>
  <c r="Z1040" i="14"/>
  <c r="Z1042" i="14"/>
  <c r="Z1044" i="14"/>
  <c r="Z1046" i="14"/>
  <c r="Z1048" i="14"/>
  <c r="Z1050" i="14"/>
  <c r="Z1052" i="14"/>
  <c r="Z1054" i="14"/>
  <c r="Z1056" i="14"/>
  <c r="Z1058" i="14"/>
  <c r="Z1060" i="14"/>
  <c r="Z1062" i="14"/>
  <c r="Z1064" i="14"/>
  <c r="Z1066" i="14"/>
  <c r="Z1068" i="14"/>
  <c r="Z18" i="14"/>
  <c r="Z571" i="14"/>
  <c r="Z575" i="14"/>
  <c r="Z579" i="14"/>
  <c r="Z583" i="14"/>
  <c r="Z587" i="14"/>
  <c r="Z591" i="14"/>
  <c r="Z595" i="14"/>
  <c r="Z599" i="14"/>
  <c r="Z603" i="14"/>
  <c r="Z607" i="14"/>
  <c r="Z611" i="14"/>
  <c r="Z615" i="14"/>
  <c r="Z619" i="14"/>
  <c r="Z623" i="14"/>
  <c r="Z627" i="14"/>
  <c r="Z631" i="14"/>
  <c r="Z635" i="14"/>
  <c r="Z639" i="14"/>
  <c r="Z643" i="14"/>
  <c r="Z647" i="14"/>
  <c r="Z651" i="14"/>
  <c r="Z655" i="14"/>
  <c r="Z659" i="14"/>
  <c r="Z663" i="14"/>
  <c r="Z667" i="14"/>
  <c r="Z671" i="14"/>
  <c r="Z675" i="14"/>
  <c r="Z679" i="14"/>
  <c r="Z683" i="14"/>
  <c r="Z687" i="14"/>
  <c r="Z691" i="14"/>
  <c r="Z695" i="14"/>
  <c r="Z699" i="14"/>
  <c r="Z703" i="14"/>
  <c r="Z707" i="14"/>
  <c r="Z711" i="14"/>
  <c r="Z715" i="14"/>
  <c r="Z719" i="14"/>
  <c r="Z723" i="14"/>
  <c r="Z727" i="14"/>
  <c r="Z731" i="14"/>
  <c r="Z735" i="14"/>
  <c r="Z739" i="14"/>
  <c r="Z743" i="14"/>
  <c r="Z747" i="14"/>
  <c r="Z751" i="14"/>
  <c r="Z755" i="14"/>
  <c r="Z759" i="14"/>
  <c r="Z763" i="14"/>
  <c r="Z767" i="14"/>
  <c r="Z771" i="14"/>
  <c r="Z775" i="14"/>
  <c r="Z779" i="14"/>
  <c r="Z783" i="14"/>
  <c r="Z787" i="14"/>
  <c r="Z791" i="14"/>
  <c r="Z795" i="14"/>
  <c r="Z799" i="14"/>
  <c r="Z803" i="14"/>
  <c r="Z807" i="14"/>
  <c r="Z811" i="14"/>
  <c r="Z815" i="14"/>
  <c r="Z819" i="14"/>
  <c r="Z823" i="14"/>
  <c r="Z827" i="14"/>
  <c r="Z831" i="14"/>
  <c r="Z835" i="14"/>
  <c r="Z839" i="14"/>
  <c r="Z843" i="14"/>
  <c r="Z847" i="14"/>
  <c r="Z851" i="14"/>
  <c r="Z855" i="14"/>
  <c r="Z859" i="14"/>
  <c r="Z863" i="14"/>
  <c r="Z867" i="14"/>
  <c r="Z871" i="14"/>
  <c r="Z875" i="14"/>
  <c r="Z879" i="14"/>
  <c r="Z883" i="14"/>
  <c r="Z887" i="14"/>
  <c r="Z891" i="14"/>
  <c r="Z895" i="14"/>
  <c r="Z899" i="14"/>
  <c r="Z903" i="14"/>
  <c r="Z907" i="14"/>
  <c r="Z911" i="14"/>
  <c r="Z915" i="14"/>
  <c r="Z919" i="14"/>
  <c r="Z923" i="14"/>
  <c r="Z927" i="14"/>
  <c r="Z931" i="14"/>
  <c r="Z935" i="14"/>
  <c r="Z939" i="14"/>
  <c r="Z943" i="14"/>
  <c r="Z947" i="14"/>
  <c r="Z951" i="14"/>
  <c r="Z955" i="14"/>
  <c r="Z959" i="14"/>
  <c r="Z963" i="14"/>
  <c r="Z967" i="14"/>
  <c r="Z971" i="14"/>
  <c r="Z975" i="14"/>
  <c r="Z979" i="14"/>
  <c r="Z983" i="14"/>
  <c r="Z987" i="14"/>
  <c r="Z991" i="14"/>
  <c r="Z995" i="14"/>
  <c r="Z999" i="14"/>
  <c r="Z1003" i="14"/>
  <c r="Z1007" i="14"/>
  <c r="Z1011" i="14"/>
  <c r="Z1015" i="14"/>
  <c r="Z1019" i="14"/>
  <c r="Z1023" i="14"/>
  <c r="Z1027" i="14"/>
  <c r="Z1031" i="14"/>
  <c r="Z1035" i="14"/>
  <c r="Z1039" i="14"/>
  <c r="Z1043" i="14"/>
  <c r="Z1047" i="14"/>
  <c r="Z1051" i="14"/>
  <c r="Z1055" i="14"/>
  <c r="Z1059" i="14"/>
  <c r="Z1063" i="14"/>
  <c r="Z1067" i="14"/>
  <c r="Z573" i="14"/>
  <c r="Z577" i="14"/>
  <c r="Z581" i="14"/>
  <c r="Z585" i="14"/>
  <c r="Z589" i="14"/>
  <c r="Z593" i="14"/>
  <c r="Z597" i="14"/>
  <c r="Z601" i="14"/>
  <c r="Z605" i="14"/>
  <c r="Z609" i="14"/>
  <c r="Z613" i="14"/>
  <c r="Z617" i="14"/>
  <c r="Z621" i="14"/>
  <c r="Z625" i="14"/>
  <c r="Z629" i="14"/>
  <c r="Z633" i="14"/>
  <c r="Z637" i="14"/>
  <c r="Z641" i="14"/>
  <c r="Z645" i="14"/>
  <c r="Z649" i="14"/>
  <c r="Z653" i="14"/>
  <c r="Z657" i="14"/>
  <c r="Z661" i="14"/>
  <c r="Z665" i="14"/>
  <c r="Z669" i="14"/>
  <c r="Z673" i="14"/>
  <c r="Z677" i="14"/>
  <c r="Z681" i="14"/>
  <c r="Z685" i="14"/>
  <c r="Z689" i="14"/>
  <c r="Z693" i="14"/>
  <c r="Z697" i="14"/>
  <c r="Z701" i="14"/>
  <c r="Z705" i="14"/>
  <c r="Z709" i="14"/>
  <c r="Z713" i="14"/>
  <c r="Z717" i="14"/>
  <c r="Z721" i="14"/>
  <c r="Z725" i="14"/>
  <c r="Z729" i="14"/>
  <c r="Z733" i="14"/>
  <c r="Z737" i="14"/>
  <c r="Z741" i="14"/>
  <c r="Z745" i="14"/>
  <c r="Z749" i="14"/>
  <c r="Z753" i="14"/>
  <c r="Z757" i="14"/>
  <c r="Z761" i="14"/>
  <c r="Z765" i="14"/>
  <c r="Z769" i="14"/>
  <c r="Z773" i="14"/>
  <c r="Z777" i="14"/>
  <c r="Z781" i="14"/>
  <c r="Z785" i="14"/>
  <c r="Z789" i="14"/>
  <c r="Z793" i="14"/>
  <c r="Z797" i="14"/>
  <c r="Z801" i="14"/>
  <c r="Z805" i="14"/>
  <c r="Z809" i="14"/>
  <c r="Z813" i="14"/>
  <c r="Z817" i="14"/>
  <c r="Z821" i="14"/>
  <c r="Z825" i="14"/>
  <c r="Z829" i="14"/>
  <c r="Z833" i="14"/>
  <c r="Z837" i="14"/>
  <c r="Z841" i="14"/>
  <c r="Z845" i="14"/>
  <c r="Z849" i="14"/>
  <c r="Z853" i="14"/>
  <c r="Z857" i="14"/>
  <c r="Z861" i="14"/>
  <c r="Z865" i="14"/>
  <c r="Z869" i="14"/>
  <c r="Z873" i="14"/>
  <c r="Z877" i="14"/>
  <c r="Z881" i="14"/>
  <c r="Z885" i="14"/>
  <c r="Z889" i="14"/>
  <c r="Z893" i="14"/>
  <c r="Z897" i="14"/>
  <c r="Z901" i="14"/>
  <c r="Z905" i="14"/>
  <c r="Z909" i="14"/>
  <c r="Z913" i="14"/>
  <c r="Z917" i="14"/>
  <c r="Z921" i="14"/>
  <c r="Z925" i="14"/>
  <c r="Z929" i="14"/>
  <c r="Z933" i="14"/>
  <c r="Z937" i="14"/>
  <c r="Z941" i="14"/>
  <c r="Z945" i="14"/>
  <c r="Z949" i="14"/>
  <c r="Z953" i="14"/>
  <c r="Z957" i="14"/>
  <c r="Z961" i="14"/>
  <c r="Z965" i="14"/>
  <c r="Z969" i="14"/>
  <c r="Z973" i="14"/>
  <c r="Z977" i="14"/>
  <c r="Z981" i="14"/>
  <c r="Z985" i="14"/>
  <c r="Z989" i="14"/>
  <c r="Z993" i="14"/>
  <c r="Z997" i="14"/>
  <c r="Z1001" i="14"/>
  <c r="Z1005" i="14"/>
  <c r="Z1009" i="14"/>
  <c r="Z1013" i="14"/>
  <c r="Z1017" i="14"/>
  <c r="Z1021" i="14"/>
  <c r="Z1025" i="14"/>
  <c r="Z1029" i="14"/>
  <c r="Z1033" i="14"/>
  <c r="Z1037" i="14"/>
  <c r="Z1041" i="14"/>
  <c r="Z1045" i="14"/>
  <c r="Z1049" i="14"/>
  <c r="Z1053" i="14"/>
  <c r="Z1057" i="14"/>
  <c r="Z1061" i="14"/>
  <c r="Z1065" i="14"/>
  <c r="Z1069" i="14"/>
  <c r="W16" i="14"/>
  <c r="I1069" i="14"/>
  <c r="V1069" i="14" s="1"/>
  <c r="Y612" i="14"/>
  <c r="Y1060" i="14"/>
  <c r="Y1028" i="14"/>
  <c r="Y996" i="14"/>
  <c r="Y964" i="14"/>
  <c r="Y932" i="14"/>
  <c r="Y900" i="14"/>
  <c r="Y868" i="14"/>
  <c r="Y836" i="14"/>
  <c r="Y804" i="14"/>
  <c r="Y772" i="14"/>
  <c r="Y740" i="14"/>
  <c r="Y708" i="14"/>
  <c r="Y676" i="14"/>
  <c r="Y644" i="14"/>
  <c r="Y382" i="14"/>
  <c r="Y414" i="14"/>
  <c r="Y446" i="14"/>
  <c r="Y478" i="14"/>
  <c r="Y510" i="14"/>
  <c r="Y542" i="14"/>
  <c r="Y574" i="14"/>
  <c r="Y606" i="14"/>
  <c r="Y624" i="14"/>
  <c r="Y640" i="14"/>
  <c r="Y656" i="14"/>
  <c r="Y672" i="14"/>
  <c r="Y688" i="14"/>
  <c r="Y704" i="14"/>
  <c r="Y720" i="14"/>
  <c r="Y736" i="14"/>
  <c r="Y752" i="14"/>
  <c r="Y768" i="14"/>
  <c r="Y784" i="14"/>
  <c r="Y800" i="14"/>
  <c r="Y816" i="14"/>
  <c r="Y832" i="14"/>
  <c r="Y848" i="14"/>
  <c r="Y864" i="14"/>
  <c r="Y880" i="14"/>
  <c r="Y896" i="14"/>
  <c r="Y912" i="14"/>
  <c r="Y928" i="14"/>
  <c r="Y944" i="14"/>
  <c r="Y960" i="14"/>
  <c r="Y976" i="14"/>
  <c r="Y992" i="14"/>
  <c r="Y1008" i="14"/>
  <c r="Y1024" i="14"/>
  <c r="Y1040" i="14"/>
  <c r="Y1056" i="14"/>
  <c r="Y390" i="14"/>
  <c r="Y422" i="14"/>
  <c r="Y454" i="14"/>
  <c r="Y486" i="14"/>
  <c r="Y518" i="14"/>
  <c r="Y550" i="14"/>
  <c r="Y582" i="14"/>
  <c r="Y1052" i="14"/>
  <c r="Y1020" i="14"/>
  <c r="Y988" i="14"/>
  <c r="Y956" i="14"/>
  <c r="Y924" i="14"/>
  <c r="Y892" i="14"/>
  <c r="Y860" i="14"/>
  <c r="Y828" i="14"/>
  <c r="Y796" i="14"/>
  <c r="Y764" i="14"/>
  <c r="Y732" i="14"/>
  <c r="Y700" i="14"/>
  <c r="Y668" i="14"/>
  <c r="Y636" i="14"/>
  <c r="Y598" i="14"/>
  <c r="Y21" i="14"/>
  <c r="Y25" i="14"/>
  <c r="Y29" i="14"/>
  <c r="Y33" i="14"/>
  <c r="Y37" i="14"/>
  <c r="Y41" i="14"/>
  <c r="Y45" i="14"/>
  <c r="Y49" i="14"/>
  <c r="Y53" i="14"/>
  <c r="Y57" i="14"/>
  <c r="Y61" i="14"/>
  <c r="Y65" i="14"/>
  <c r="Y69" i="14"/>
  <c r="Y73" i="14"/>
  <c r="Y77" i="14"/>
  <c r="Y81" i="14"/>
  <c r="Y85" i="14"/>
  <c r="Y89" i="14"/>
  <c r="Y93" i="14"/>
  <c r="Y97" i="14"/>
  <c r="Y101" i="14"/>
  <c r="Y105" i="14"/>
  <c r="Y109" i="14"/>
  <c r="Y113" i="14"/>
  <c r="Y117" i="14"/>
  <c r="Y121" i="14"/>
  <c r="Y125" i="14"/>
  <c r="Y129" i="14"/>
  <c r="Y133" i="14"/>
  <c r="Y137" i="14"/>
  <c r="Y141" i="14"/>
  <c r="Y145" i="14"/>
  <c r="Y149" i="14"/>
  <c r="Y153" i="14"/>
  <c r="Y157" i="14"/>
  <c r="Y161" i="14"/>
  <c r="Y165" i="14"/>
  <c r="Y169" i="14"/>
  <c r="Y173" i="14"/>
  <c r="Y177" i="14"/>
  <c r="Y181" i="14"/>
  <c r="Y185" i="14"/>
  <c r="Y20" i="14"/>
  <c r="Y28" i="14"/>
  <c r="Y36" i="14"/>
  <c r="Y44" i="14"/>
  <c r="Y52" i="14"/>
  <c r="Y60" i="14"/>
  <c r="Y68" i="14"/>
  <c r="Y76" i="14"/>
  <c r="Y84" i="14"/>
  <c r="Y92" i="14"/>
  <c r="Y100" i="14"/>
  <c r="Y108" i="14"/>
  <c r="Y116" i="14"/>
  <c r="Y124" i="14"/>
  <c r="Y132" i="14"/>
  <c r="Y140" i="14"/>
  <c r="Y148" i="14"/>
  <c r="Y156" i="14"/>
  <c r="Y164" i="14"/>
  <c r="Y172" i="14"/>
  <c r="Y180" i="14"/>
  <c r="Y188" i="14"/>
  <c r="Y192" i="14"/>
  <c r="Y196" i="14"/>
  <c r="Y200" i="14"/>
  <c r="Y204" i="14"/>
  <c r="Y208" i="14"/>
  <c r="Y212" i="14"/>
  <c r="Y216" i="14"/>
  <c r="Y220" i="14"/>
  <c r="Y224" i="14"/>
  <c r="Y228" i="14"/>
  <c r="Y232" i="14"/>
  <c r="Y236" i="14"/>
  <c r="Y240" i="14"/>
  <c r="Y244" i="14"/>
  <c r="Y248" i="14"/>
  <c r="Y252" i="14"/>
  <c r="Y256" i="14"/>
  <c r="Y260" i="14"/>
  <c r="Y264" i="14"/>
  <c r="Y22" i="14"/>
  <c r="Y30" i="14"/>
  <c r="Y38" i="14"/>
  <c r="Y46" i="14"/>
  <c r="Y54" i="14"/>
  <c r="Y62" i="14"/>
  <c r="Y70" i="14"/>
  <c r="Y78" i="14"/>
  <c r="Y86" i="14"/>
  <c r="Y94" i="14"/>
  <c r="Y102" i="14"/>
  <c r="Y110" i="14"/>
  <c r="Y118" i="14"/>
  <c r="Y126" i="14"/>
  <c r="Y134" i="14"/>
  <c r="Y142" i="14"/>
  <c r="Y150" i="14"/>
  <c r="Y158" i="14"/>
  <c r="Y166" i="14"/>
  <c r="Y174" i="14"/>
  <c r="Y182" i="14"/>
  <c r="Y189" i="14"/>
  <c r="Y193" i="14"/>
  <c r="Y197" i="14"/>
  <c r="Y201" i="14"/>
  <c r="Y205" i="14"/>
  <c r="Y209" i="14"/>
  <c r="Y213" i="14"/>
  <c r="Y217" i="14"/>
  <c r="Y221" i="14"/>
  <c r="Y225" i="14"/>
  <c r="Y229" i="14"/>
  <c r="Y233" i="14"/>
  <c r="Y237" i="14"/>
  <c r="Y241" i="14"/>
  <c r="Y245" i="14"/>
  <c r="Y249" i="14"/>
  <c r="Y253" i="14"/>
  <c r="Y257" i="14"/>
  <c r="Y261" i="14"/>
  <c r="Y265" i="14"/>
  <c r="Y269" i="14"/>
  <c r="Y273" i="14"/>
  <c r="Y272" i="14"/>
  <c r="Y277" i="14"/>
  <c r="Y281" i="14"/>
  <c r="Y285" i="14"/>
  <c r="Y289" i="14"/>
  <c r="Y293" i="14"/>
  <c r="Y297" i="14"/>
  <c r="Y301" i="14"/>
  <c r="Y305" i="14"/>
  <c r="Y309" i="14"/>
  <c r="Y313" i="14"/>
  <c r="Y317" i="14"/>
  <c r="Y321" i="14"/>
  <c r="Y325" i="14"/>
  <c r="Y329" i="14"/>
  <c r="Y333" i="14"/>
  <c r="Y337" i="14"/>
  <c r="Y341" i="14"/>
  <c r="Y345" i="14"/>
  <c r="Y349" i="14"/>
  <c r="Y353" i="14"/>
  <c r="Y357" i="14"/>
  <c r="Y361" i="14"/>
  <c r="Y365" i="14"/>
  <c r="Y369" i="14"/>
  <c r="Y373" i="14"/>
  <c r="Y377" i="14"/>
  <c r="Y381" i="14"/>
  <c r="Y385" i="14"/>
  <c r="Y389" i="14"/>
  <c r="Y393" i="14"/>
  <c r="Y397" i="14"/>
  <c r="Y401" i="14"/>
  <c r="Y405" i="14"/>
  <c r="Y409" i="14"/>
  <c r="Y413" i="14"/>
  <c r="Y417" i="14"/>
  <c r="Y421" i="14"/>
  <c r="Y425" i="14"/>
  <c r="Y429" i="14"/>
  <c r="Y433" i="14"/>
  <c r="Y437" i="14"/>
  <c r="Y441" i="14"/>
  <c r="Y445" i="14"/>
  <c r="Y449" i="14"/>
  <c r="Y453" i="14"/>
  <c r="Y457" i="14"/>
  <c r="Y461" i="14"/>
  <c r="Y465" i="14"/>
  <c r="Y469" i="14"/>
  <c r="Y473" i="14"/>
  <c r="Y477" i="14"/>
  <c r="Y481" i="14"/>
  <c r="Y485" i="14"/>
  <c r="Y489" i="14"/>
  <c r="Y493" i="14"/>
  <c r="Y497" i="14"/>
  <c r="Y501" i="14"/>
  <c r="Y505" i="14"/>
  <c r="Y509" i="14"/>
  <c r="Y513" i="14"/>
  <c r="Y517" i="14"/>
  <c r="Y521" i="14"/>
  <c r="Y525" i="14"/>
  <c r="Y529" i="14"/>
  <c r="Y533" i="14"/>
  <c r="Y537" i="14"/>
  <c r="Y541" i="14"/>
  <c r="Y545" i="14"/>
  <c r="Y549" i="14"/>
  <c r="Y553" i="14"/>
  <c r="Y557" i="14"/>
  <c r="Y561" i="14"/>
  <c r="Y565" i="14"/>
  <c r="Y569" i="14"/>
  <c r="Y573" i="14"/>
  <c r="Y577" i="14"/>
  <c r="Y581" i="14"/>
  <c r="Y585" i="14"/>
  <c r="Y589" i="14"/>
  <c r="Y593" i="14"/>
  <c r="Y597" i="14"/>
  <c r="Y601" i="14"/>
  <c r="Y605" i="14"/>
  <c r="Y609" i="14"/>
  <c r="Y276" i="14"/>
  <c r="Y284" i="14"/>
  <c r="Y292" i="14"/>
  <c r="Y300" i="14"/>
  <c r="Y308" i="14"/>
  <c r="Y316" i="14"/>
  <c r="Y324" i="14"/>
  <c r="Y332" i="14"/>
  <c r="Y340" i="14"/>
  <c r="Y348" i="14"/>
  <c r="Y356" i="14"/>
  <c r="Y364" i="14"/>
  <c r="Y372" i="14"/>
  <c r="Y380" i="14"/>
  <c r="Y388" i="14"/>
  <c r="Y396" i="14"/>
  <c r="Y404" i="14"/>
  <c r="Y412" i="14"/>
  <c r="Y420" i="14"/>
  <c r="Y428" i="14"/>
  <c r="Y436" i="14"/>
  <c r="Y444" i="14"/>
  <c r="Y452" i="14"/>
  <c r="Y460" i="14"/>
  <c r="Y468" i="14"/>
  <c r="Y476" i="14"/>
  <c r="Y484" i="14"/>
  <c r="Y492" i="14"/>
  <c r="Y500" i="14"/>
  <c r="Y508" i="14"/>
  <c r="Y516" i="14"/>
  <c r="Y524" i="14"/>
  <c r="Y532" i="14"/>
  <c r="Y540" i="14"/>
  <c r="Y548" i="14"/>
  <c r="Y556" i="14"/>
  <c r="Y564" i="14"/>
  <c r="Y572" i="14"/>
  <c r="Y580" i="14"/>
  <c r="Y588" i="14"/>
  <c r="Y596" i="14"/>
  <c r="Y604" i="14"/>
  <c r="Y611" i="14"/>
  <c r="Y615" i="14"/>
  <c r="Y619" i="14"/>
  <c r="Y623" i="14"/>
  <c r="Y627" i="14"/>
  <c r="Y631" i="14"/>
  <c r="Y635" i="14"/>
  <c r="Y639" i="14"/>
  <c r="Y643" i="14"/>
  <c r="Y647" i="14"/>
  <c r="Y651" i="14"/>
  <c r="Y655" i="14"/>
  <c r="Y659" i="14"/>
  <c r="Y663" i="14"/>
  <c r="Y667" i="14"/>
  <c r="Y671" i="14"/>
  <c r="Y675" i="14"/>
  <c r="Y679" i="14"/>
  <c r="Y683" i="14"/>
  <c r="Y687" i="14"/>
  <c r="Y691" i="14"/>
  <c r="Y695" i="14"/>
  <c r="Y699" i="14"/>
  <c r="Y703" i="14"/>
  <c r="Y707" i="14"/>
  <c r="Y711" i="14"/>
  <c r="Y715" i="14"/>
  <c r="Y719" i="14"/>
  <c r="Y723" i="14"/>
  <c r="Y727" i="14"/>
  <c r="Y731" i="14"/>
  <c r="Y735" i="14"/>
  <c r="Y739" i="14"/>
  <c r="Y743" i="14"/>
  <c r="Y747" i="14"/>
  <c r="Y751" i="14"/>
  <c r="Y755" i="14"/>
  <c r="Y759" i="14"/>
  <c r="Y763" i="14"/>
  <c r="Y767" i="14"/>
  <c r="Y771" i="14"/>
  <c r="Y775" i="14"/>
  <c r="Y779" i="14"/>
  <c r="Y783" i="14"/>
  <c r="Y787" i="14"/>
  <c r="Y791" i="14"/>
  <c r="Y795" i="14"/>
  <c r="Y799" i="14"/>
  <c r="Y803" i="14"/>
  <c r="Y807" i="14"/>
  <c r="Y811" i="14"/>
  <c r="Y815" i="14"/>
  <c r="Y819" i="14"/>
  <c r="Y823" i="14"/>
  <c r="Y827" i="14"/>
  <c r="Y831" i="14"/>
  <c r="Y835" i="14"/>
  <c r="Y839" i="14"/>
  <c r="Y843" i="14"/>
  <c r="Y847" i="14"/>
  <c r="Y851" i="14"/>
  <c r="Y855" i="14"/>
  <c r="Y859" i="14"/>
  <c r="Y863" i="14"/>
  <c r="Y867" i="14"/>
  <c r="Y871" i="14"/>
  <c r="Y875" i="14"/>
  <c r="Y879" i="14"/>
  <c r="Y883" i="14"/>
  <c r="Y887" i="14"/>
  <c r="Y891" i="14"/>
  <c r="Y895" i="14"/>
  <c r="Y899" i="14"/>
  <c r="Y903" i="14"/>
  <c r="Y907" i="14"/>
  <c r="Y911" i="14"/>
  <c r="Y915" i="14"/>
  <c r="Y919" i="14"/>
  <c r="Y923" i="14"/>
  <c r="Y927" i="14"/>
  <c r="Y931" i="14"/>
  <c r="Y935" i="14"/>
  <c r="Y939" i="14"/>
  <c r="Y943" i="14"/>
  <c r="Y947" i="14"/>
  <c r="Y951" i="14"/>
  <c r="Y955" i="14"/>
  <c r="Y959" i="14"/>
  <c r="Y963" i="14"/>
  <c r="Y967" i="14"/>
  <c r="Y971" i="14"/>
  <c r="Y975" i="14"/>
  <c r="Y979" i="14"/>
  <c r="Y983" i="14"/>
  <c r="Y987" i="14"/>
  <c r="Y991" i="14"/>
  <c r="Y995" i="14"/>
  <c r="Y999" i="14"/>
  <c r="Y1003" i="14"/>
  <c r="Y1007" i="14"/>
  <c r="Y1011" i="14"/>
  <c r="Y1015" i="14"/>
  <c r="Y1019" i="14"/>
  <c r="Y1023" i="14"/>
  <c r="Y1027" i="14"/>
  <c r="Y1031" i="14"/>
  <c r="Y1035" i="14"/>
  <c r="Y1039" i="14"/>
  <c r="Y1043" i="14"/>
  <c r="Y1047" i="14"/>
  <c r="Y1051" i="14"/>
  <c r="Y1055" i="14"/>
  <c r="Y1059" i="14"/>
  <c r="Y1063" i="14"/>
  <c r="Y1067" i="14"/>
  <c r="Y274" i="14"/>
  <c r="Y282" i="14"/>
  <c r="Y290" i="14"/>
  <c r="Y298" i="14"/>
  <c r="Y306" i="14"/>
  <c r="Y314" i="14"/>
  <c r="Y322" i="14"/>
  <c r="Y330" i="14"/>
  <c r="Y338" i="14"/>
  <c r="Y346" i="14"/>
  <c r="Y354" i="14"/>
  <c r="Y362" i="14"/>
  <c r="Y370" i="14"/>
  <c r="Y18" i="14"/>
  <c r="Y1062" i="14"/>
  <c r="Y1054" i="14"/>
  <c r="Y1046" i="14"/>
  <c r="Y1038" i="14"/>
  <c r="Y1030" i="14"/>
  <c r="Y1022" i="14"/>
  <c r="Y1014" i="14"/>
  <c r="Y1006" i="14"/>
  <c r="Y998" i="14"/>
  <c r="Y990" i="14"/>
  <c r="Y982" i="14"/>
  <c r="Y974" i="14"/>
  <c r="Y966" i="14"/>
  <c r="Y958" i="14"/>
  <c r="Y950" i="14"/>
  <c r="Y942" i="14"/>
  <c r="Y934" i="14"/>
  <c r="Y926" i="14"/>
  <c r="Y918" i="14"/>
  <c r="Y910" i="14"/>
  <c r="Y902" i="14"/>
  <c r="Y894" i="14"/>
  <c r="Y886" i="14"/>
  <c r="Y878" i="14"/>
  <c r="Y870" i="14"/>
  <c r="Y862" i="14"/>
  <c r="Y854" i="14"/>
  <c r="Y846" i="14"/>
  <c r="Y838" i="14"/>
  <c r="Y830" i="14"/>
  <c r="Y822" i="14"/>
  <c r="Y814" i="14"/>
  <c r="Y806" i="14"/>
  <c r="Y798" i="14"/>
  <c r="Y790" i="14"/>
  <c r="Y782" i="14"/>
  <c r="Y774" i="14"/>
  <c r="Y766" i="14"/>
  <c r="Y758" i="14"/>
  <c r="Y750" i="14"/>
  <c r="Y742" i="14"/>
  <c r="Y734" i="14"/>
  <c r="Y726" i="14"/>
  <c r="Y718" i="14"/>
  <c r="Y710" i="14"/>
  <c r="Y702" i="14"/>
  <c r="Y694" i="14"/>
  <c r="Y686" i="14"/>
  <c r="Y678" i="14"/>
  <c r="Y670" i="14"/>
  <c r="Y662" i="14"/>
  <c r="Y654" i="14"/>
  <c r="Y646" i="14"/>
  <c r="Y638" i="14"/>
  <c r="Y630" i="14"/>
  <c r="Y622" i="14"/>
  <c r="Y614" i="14"/>
  <c r="Y602" i="14"/>
  <c r="Y586" i="14"/>
  <c r="Y570" i="14"/>
  <c r="Y554" i="14"/>
  <c r="Y538" i="14"/>
  <c r="Y522" i="14"/>
  <c r="Y506" i="14"/>
  <c r="Y490" i="14"/>
  <c r="Y474" i="14"/>
  <c r="Y458" i="14"/>
  <c r="Y442" i="14"/>
  <c r="Y426" i="14"/>
  <c r="Y410" i="14"/>
  <c r="Y394" i="14"/>
  <c r="Y378" i="14"/>
  <c r="Y1044" i="14"/>
  <c r="Y1012" i="14"/>
  <c r="Y980" i="14"/>
  <c r="Y948" i="14"/>
  <c r="Y916" i="14"/>
  <c r="Y884" i="14"/>
  <c r="Y852" i="14"/>
  <c r="Y820" i="14"/>
  <c r="Y788" i="14"/>
  <c r="Y756" i="14"/>
  <c r="Y724" i="14"/>
  <c r="Y692" i="14"/>
  <c r="Y660" i="14"/>
  <c r="Y628" i="14"/>
  <c r="Y398" i="14"/>
  <c r="Y430" i="14"/>
  <c r="Y462" i="14"/>
  <c r="Y494" i="14"/>
  <c r="Y526" i="14"/>
  <c r="Y558" i="14"/>
  <c r="Y590" i="14"/>
  <c r="Y616" i="14"/>
  <c r="Y632" i="14"/>
  <c r="Y648" i="14"/>
  <c r="Y664" i="14"/>
  <c r="Y680" i="14"/>
  <c r="Y696" i="14"/>
  <c r="Y712" i="14"/>
  <c r="Y728" i="14"/>
  <c r="Y744" i="14"/>
  <c r="Y760" i="14"/>
  <c r="Y776" i="14"/>
  <c r="Y792" i="14"/>
  <c r="Y808" i="14"/>
  <c r="Y824" i="14"/>
  <c r="Y840" i="14"/>
  <c r="Y856" i="14"/>
  <c r="Y872" i="14"/>
  <c r="Y888" i="14"/>
  <c r="Y904" i="14"/>
  <c r="Y920" i="14"/>
  <c r="Y936" i="14"/>
  <c r="Y952" i="14"/>
  <c r="Y968" i="14"/>
  <c r="Y984" i="14"/>
  <c r="Y1000" i="14"/>
  <c r="Y1016" i="14"/>
  <c r="Y1032" i="14"/>
  <c r="Y1048" i="14"/>
  <c r="Y1064" i="14"/>
  <c r="Y406" i="14"/>
  <c r="Y438" i="14"/>
  <c r="Y470" i="14"/>
  <c r="Y502" i="14"/>
  <c r="Y534" i="14"/>
  <c r="Y566" i="14"/>
  <c r="Y1068" i="14"/>
  <c r="Y1036" i="14"/>
  <c r="Y1004" i="14"/>
  <c r="Y972" i="14"/>
  <c r="Y940" i="14"/>
  <c r="Y908" i="14"/>
  <c r="Y876" i="14"/>
  <c r="Y844" i="14"/>
  <c r="Y812" i="14"/>
  <c r="Y780" i="14"/>
  <c r="Y748" i="14"/>
  <c r="Y716" i="14"/>
  <c r="Y684" i="14"/>
  <c r="Y652" i="14"/>
  <c r="Y620" i="14"/>
  <c r="Y19" i="14"/>
  <c r="Y23" i="14"/>
  <c r="Y27" i="14"/>
  <c r="Y31" i="14"/>
  <c r="Y35" i="14"/>
  <c r="Y39" i="14"/>
  <c r="Y43" i="14"/>
  <c r="Y47" i="14"/>
  <c r="Y51" i="14"/>
  <c r="Y55" i="14"/>
  <c r="Y59" i="14"/>
  <c r="Y63" i="14"/>
  <c r="Y67" i="14"/>
  <c r="Y71" i="14"/>
  <c r="Y75" i="14"/>
  <c r="Y79" i="14"/>
  <c r="Y83" i="14"/>
  <c r="Y87" i="14"/>
  <c r="Y91" i="14"/>
  <c r="Y95" i="14"/>
  <c r="Y99" i="14"/>
  <c r="Y103" i="14"/>
  <c r="Y107" i="14"/>
  <c r="Y111" i="14"/>
  <c r="Y115" i="14"/>
  <c r="Y119" i="14"/>
  <c r="Y123" i="14"/>
  <c r="Y127" i="14"/>
  <c r="Y131" i="14"/>
  <c r="Y135" i="14"/>
  <c r="Y139" i="14"/>
  <c r="Y143" i="14"/>
  <c r="Y147" i="14"/>
  <c r="Y151" i="14"/>
  <c r="Y155" i="14"/>
  <c r="Y159" i="14"/>
  <c r="Y163" i="14"/>
  <c r="Y167" i="14"/>
  <c r="Y171" i="14"/>
  <c r="Y175" i="14"/>
  <c r="Y179" i="14"/>
  <c r="Y183" i="14"/>
  <c r="Y187" i="14"/>
  <c r="Y24" i="14"/>
  <c r="Y32" i="14"/>
  <c r="Y40" i="14"/>
  <c r="Y48" i="14"/>
  <c r="Y56" i="14"/>
  <c r="Y64" i="14"/>
  <c r="Y72" i="14"/>
  <c r="Y80" i="14"/>
  <c r="Y88" i="14"/>
  <c r="Y96" i="14"/>
  <c r="Y104" i="14"/>
  <c r="Y112" i="14"/>
  <c r="Y120" i="14"/>
  <c r="Y128" i="14"/>
  <c r="Y136" i="14"/>
  <c r="Y144" i="14"/>
  <c r="Y152" i="14"/>
  <c r="Y160" i="14"/>
  <c r="Y168" i="14"/>
  <c r="Y176" i="14"/>
  <c r="Y184" i="14"/>
  <c r="Y190" i="14"/>
  <c r="Y194" i="14"/>
  <c r="Y198" i="14"/>
  <c r="Y202" i="14"/>
  <c r="Y206" i="14"/>
  <c r="Y210" i="14"/>
  <c r="Y214" i="14"/>
  <c r="Y218" i="14"/>
  <c r="Y222" i="14"/>
  <c r="Y226" i="14"/>
  <c r="Y230" i="14"/>
  <c r="Y234" i="14"/>
  <c r="Y238" i="14"/>
  <c r="Y242" i="14"/>
  <c r="Y246" i="14"/>
  <c r="Y250" i="14"/>
  <c r="Y254" i="14"/>
  <c r="Y258" i="14"/>
  <c r="Y262" i="14"/>
  <c r="Y266" i="14"/>
  <c r="Y26" i="14"/>
  <c r="Y34" i="14"/>
  <c r="Y42" i="14"/>
  <c r="Y50" i="14"/>
  <c r="Y58" i="14"/>
  <c r="Y66" i="14"/>
  <c r="Y74" i="14"/>
  <c r="Y82" i="14"/>
  <c r="Y90" i="14"/>
  <c r="Y98" i="14"/>
  <c r="Y106" i="14"/>
  <c r="Y114" i="14"/>
  <c r="Y122" i="14"/>
  <c r="Y130" i="14"/>
  <c r="Y138" i="14"/>
  <c r="Y146" i="14"/>
  <c r="Y154" i="14"/>
  <c r="Y162" i="14"/>
  <c r="Y170" i="14"/>
  <c r="Y178" i="14"/>
  <c r="Y186" i="14"/>
  <c r="Y191" i="14"/>
  <c r="Y195" i="14"/>
  <c r="Y199" i="14"/>
  <c r="Y203" i="14"/>
  <c r="Y207" i="14"/>
  <c r="Y211" i="14"/>
  <c r="Y215" i="14"/>
  <c r="Y219" i="14"/>
  <c r="Y223" i="14"/>
  <c r="Y227" i="14"/>
  <c r="Y231" i="14"/>
  <c r="Y235" i="14"/>
  <c r="Y239" i="14"/>
  <c r="Y243" i="14"/>
  <c r="Y247" i="14"/>
  <c r="Y251" i="14"/>
  <c r="Y255" i="14"/>
  <c r="Y259" i="14"/>
  <c r="Y263" i="14"/>
  <c r="Y267" i="14"/>
  <c r="Y271" i="14"/>
  <c r="Y268" i="14"/>
  <c r="Y275" i="14"/>
  <c r="Y279" i="14"/>
  <c r="Y283" i="14"/>
  <c r="Y287" i="14"/>
  <c r="Y291" i="14"/>
  <c r="Y295" i="14"/>
  <c r="Y299" i="14"/>
  <c r="Y303" i="14"/>
  <c r="Y307" i="14"/>
  <c r="Y311" i="14"/>
  <c r="Y315" i="14"/>
  <c r="Y319" i="14"/>
  <c r="Y323" i="14"/>
  <c r="Y327" i="14"/>
  <c r="Y331" i="14"/>
  <c r="Y335" i="14"/>
  <c r="Y339" i="14"/>
  <c r="Y343" i="14"/>
  <c r="Y347" i="14"/>
  <c r="Y351" i="14"/>
  <c r="Y355" i="14"/>
  <c r="Y359" i="14"/>
  <c r="Y363" i="14"/>
  <c r="Y367" i="14"/>
  <c r="Y371" i="14"/>
  <c r="Y375" i="14"/>
  <c r="Y379" i="14"/>
  <c r="Y383" i="14"/>
  <c r="Y387" i="14"/>
  <c r="Y391" i="14"/>
  <c r="Y395" i="14"/>
  <c r="Y399" i="14"/>
  <c r="Y403" i="14"/>
  <c r="Y407" i="14"/>
  <c r="Y411" i="14"/>
  <c r="Y415" i="14"/>
  <c r="Y419" i="14"/>
  <c r="Y423" i="14"/>
  <c r="Y427" i="14"/>
  <c r="Y431" i="14"/>
  <c r="Y435" i="14"/>
  <c r="Y439" i="14"/>
  <c r="Y443" i="14"/>
  <c r="Y447" i="14"/>
  <c r="Y451" i="14"/>
  <c r="Y455" i="14"/>
  <c r="Y459" i="14"/>
  <c r="Y463" i="14"/>
  <c r="Y467" i="14"/>
  <c r="Y471" i="14"/>
  <c r="Y475" i="14"/>
  <c r="Y479" i="14"/>
  <c r="Y483" i="14"/>
  <c r="Y487" i="14"/>
  <c r="Y491" i="14"/>
  <c r="Y495" i="14"/>
  <c r="Y499" i="14"/>
  <c r="Y503" i="14"/>
  <c r="Y507" i="14"/>
  <c r="Y511" i="14"/>
  <c r="Y515" i="14"/>
  <c r="Y519" i="14"/>
  <c r="Y523" i="14"/>
  <c r="Y527" i="14"/>
  <c r="Y531" i="14"/>
  <c r="Y535" i="14"/>
  <c r="Y539" i="14"/>
  <c r="Y543" i="14"/>
  <c r="Y547" i="14"/>
  <c r="Y551" i="14"/>
  <c r="Y555" i="14"/>
  <c r="Y559" i="14"/>
  <c r="Y563" i="14"/>
  <c r="Y567" i="14"/>
  <c r="Y571" i="14"/>
  <c r="Y575" i="14"/>
  <c r="Y579" i="14"/>
  <c r="Y583" i="14"/>
  <c r="Y587" i="14"/>
  <c r="Y591" i="14"/>
  <c r="Y595" i="14"/>
  <c r="Y599" i="14"/>
  <c r="Y603" i="14"/>
  <c r="Y607" i="14"/>
  <c r="Y270" i="14"/>
  <c r="Y280" i="14"/>
  <c r="Y288" i="14"/>
  <c r="Y296" i="14"/>
  <c r="Y304" i="14"/>
  <c r="Y312" i="14"/>
  <c r="Y320" i="14"/>
  <c r="Y328" i="14"/>
  <c r="Y336" i="14"/>
  <c r="Y344" i="14"/>
  <c r="Y352" i="14"/>
  <c r="Y360" i="14"/>
  <c r="Y368" i="14"/>
  <c r="Y376" i="14"/>
  <c r="Y384" i="14"/>
  <c r="Y392" i="14"/>
  <c r="Y400" i="14"/>
  <c r="Y408" i="14"/>
  <c r="Y416" i="14"/>
  <c r="Y424" i="14"/>
  <c r="Y432" i="14"/>
  <c r="Y440" i="14"/>
  <c r="Y448" i="14"/>
  <c r="Y456" i="14"/>
  <c r="Y464" i="14"/>
  <c r="Y472" i="14"/>
  <c r="Y480" i="14"/>
  <c r="Y488" i="14"/>
  <c r="Y496" i="14"/>
  <c r="Y504" i="14"/>
  <c r="Y512" i="14"/>
  <c r="Y520" i="14"/>
  <c r="Y528" i="14"/>
  <c r="Y536" i="14"/>
  <c r="Y544" i="14"/>
  <c r="Y552" i="14"/>
  <c r="Y560" i="14"/>
  <c r="Y568" i="14"/>
  <c r="Y576" i="14"/>
  <c r="Y584" i="14"/>
  <c r="Y592" i="14"/>
  <c r="Y600" i="14"/>
  <c r="Y608" i="14"/>
  <c r="Y613" i="14"/>
  <c r="Y617" i="14"/>
  <c r="Y621" i="14"/>
  <c r="Y625" i="14"/>
  <c r="Y629" i="14"/>
  <c r="Y633" i="14"/>
  <c r="Y637" i="14"/>
  <c r="Y641" i="14"/>
  <c r="Y645" i="14"/>
  <c r="Y649" i="14"/>
  <c r="Y653" i="14"/>
  <c r="Y657" i="14"/>
  <c r="Y661" i="14"/>
  <c r="Y665" i="14"/>
  <c r="Y669" i="14"/>
  <c r="Y673" i="14"/>
  <c r="Y677" i="14"/>
  <c r="Y681" i="14"/>
  <c r="Y685" i="14"/>
  <c r="Y689" i="14"/>
  <c r="Y693" i="14"/>
  <c r="Y697" i="14"/>
  <c r="Y701" i="14"/>
  <c r="Y705" i="14"/>
  <c r="Y709" i="14"/>
  <c r="Y713" i="14"/>
  <c r="Y717" i="14"/>
  <c r="Y721" i="14"/>
  <c r="Y725" i="14"/>
  <c r="Y729" i="14"/>
  <c r="Y733" i="14"/>
  <c r="Y737" i="14"/>
  <c r="Y741" i="14"/>
  <c r="Y745" i="14"/>
  <c r="Y749" i="14"/>
  <c r="Y753" i="14"/>
  <c r="Y757" i="14"/>
  <c r="Y761" i="14"/>
  <c r="Y765" i="14"/>
  <c r="Y769" i="14"/>
  <c r="Y773" i="14"/>
  <c r="Y777" i="14"/>
  <c r="Y781" i="14"/>
  <c r="Y785" i="14"/>
  <c r="Y789" i="14"/>
  <c r="Y793" i="14"/>
  <c r="Y797" i="14"/>
  <c r="Y801" i="14"/>
  <c r="Y805" i="14"/>
  <c r="Y809" i="14"/>
  <c r="Y813" i="14"/>
  <c r="Y817" i="14"/>
  <c r="Y821" i="14"/>
  <c r="Y825" i="14"/>
  <c r="Y829" i="14"/>
  <c r="Y833" i="14"/>
  <c r="Y837" i="14"/>
  <c r="Y841" i="14"/>
  <c r="Y845" i="14"/>
  <c r="Y849" i="14"/>
  <c r="Y853" i="14"/>
  <c r="Y857" i="14"/>
  <c r="Y861" i="14"/>
  <c r="Y865" i="14"/>
  <c r="Y869" i="14"/>
  <c r="Y873" i="14"/>
  <c r="Y877" i="14"/>
  <c r="Y881" i="14"/>
  <c r="Y885" i="14"/>
  <c r="Y889" i="14"/>
  <c r="Y893" i="14"/>
  <c r="Y897" i="14"/>
  <c r="Y901" i="14"/>
  <c r="Y905" i="14"/>
  <c r="Y909" i="14"/>
  <c r="Y913" i="14"/>
  <c r="Y917" i="14"/>
  <c r="Y921" i="14"/>
  <c r="Y925" i="14"/>
  <c r="Y929" i="14"/>
  <c r="Y933" i="14"/>
  <c r="Y937" i="14"/>
  <c r="Y941" i="14"/>
  <c r="Y945" i="14"/>
  <c r="Y949" i="14"/>
  <c r="Y953" i="14"/>
  <c r="Y957" i="14"/>
  <c r="Y961" i="14"/>
  <c r="Y965" i="14"/>
  <c r="Y969" i="14"/>
  <c r="Y973" i="14"/>
  <c r="Y977" i="14"/>
  <c r="Y981" i="14"/>
  <c r="Y985" i="14"/>
  <c r="Y989" i="14"/>
  <c r="Y993" i="14"/>
  <c r="Y997" i="14"/>
  <c r="Y1001" i="14"/>
  <c r="Y1005" i="14"/>
  <c r="Y1009" i="14"/>
  <c r="Y1013" i="14"/>
  <c r="Y1017" i="14"/>
  <c r="Y1021" i="14"/>
  <c r="Y1025" i="14"/>
  <c r="Y1029" i="14"/>
  <c r="Y1033" i="14"/>
  <c r="Y1037" i="14"/>
  <c r="Y1041" i="14"/>
  <c r="Y1045" i="14"/>
  <c r="Y1049" i="14"/>
  <c r="Y1053" i="14"/>
  <c r="Y1057" i="14"/>
  <c r="Y1061" i="14"/>
  <c r="Y1065" i="14"/>
  <c r="Y1069" i="14"/>
  <c r="Y278" i="14"/>
  <c r="Y286" i="14"/>
  <c r="Y294" i="14"/>
  <c r="Y302" i="14"/>
  <c r="Y310" i="14"/>
  <c r="Y318" i="14"/>
  <c r="Y326" i="14"/>
  <c r="Y334" i="14"/>
  <c r="Y342" i="14"/>
  <c r="Y350" i="14"/>
  <c r="Y358" i="14"/>
  <c r="Y366" i="14"/>
  <c r="Y374" i="14"/>
  <c r="Y1066" i="14"/>
  <c r="Y1058" i="14"/>
  <c r="Y1050" i="14"/>
  <c r="Y1042" i="14"/>
  <c r="Y1034" i="14"/>
  <c r="Y1026" i="14"/>
  <c r="Y1018" i="14"/>
  <c r="Y1010" i="14"/>
  <c r="Y1002" i="14"/>
  <c r="Y994" i="14"/>
  <c r="Y986" i="14"/>
  <c r="Y978" i="14"/>
  <c r="Y970" i="14"/>
  <c r="Y962" i="14"/>
  <c r="Y954" i="14"/>
  <c r="Y946" i="14"/>
  <c r="Y938" i="14"/>
  <c r="Y930" i="14"/>
  <c r="Y922" i="14"/>
  <c r="Y914" i="14"/>
  <c r="Y906" i="14"/>
  <c r="Y898" i="14"/>
  <c r="Y890" i="14"/>
  <c r="Y882" i="14"/>
  <c r="Y874" i="14"/>
  <c r="Y866" i="14"/>
  <c r="Y858" i="14"/>
  <c r="Y850" i="14"/>
  <c r="Y842" i="14"/>
  <c r="Y834" i="14"/>
  <c r="Y826" i="14"/>
  <c r="Y818" i="14"/>
  <c r="Y810" i="14"/>
  <c r="Y802" i="14"/>
  <c r="Y794" i="14"/>
  <c r="Y786" i="14"/>
  <c r="Y778" i="14"/>
  <c r="Y770" i="14"/>
  <c r="Y762" i="14"/>
  <c r="Y754" i="14"/>
  <c r="Y746" i="14"/>
  <c r="Y738" i="14"/>
  <c r="Y730" i="14"/>
  <c r="Y722" i="14"/>
  <c r="Y714" i="14"/>
  <c r="Y706" i="14"/>
  <c r="Y698" i="14"/>
  <c r="Y690" i="14"/>
  <c r="Y682" i="14"/>
  <c r="Y674" i="14"/>
  <c r="Y666" i="14"/>
  <c r="Y658" i="14"/>
  <c r="Y650" i="14"/>
  <c r="Y642" i="14"/>
  <c r="Y634" i="14"/>
  <c r="Y626" i="14"/>
  <c r="Y618" i="14"/>
  <c r="Y610" i="14"/>
  <c r="Y594" i="14"/>
  <c r="Y578" i="14"/>
  <c r="Y562" i="14"/>
  <c r="Y546" i="14"/>
  <c r="Y530" i="14"/>
  <c r="Y514" i="14"/>
  <c r="Y498" i="14"/>
  <c r="Y482" i="14"/>
  <c r="Y466" i="14"/>
  <c r="Y450" i="14"/>
  <c r="Y434" i="14"/>
  <c r="Y418" i="14"/>
  <c r="Y402" i="14"/>
  <c r="Y386" i="14"/>
  <c r="H7" i="17"/>
  <c r="I20" i="14" s="1"/>
  <c r="V20" i="14" s="1"/>
  <c r="F7" i="17"/>
  <c r="G20" i="14" s="1"/>
  <c r="I9" i="17"/>
  <c r="J22" i="14" s="1"/>
  <c r="G9" i="17"/>
  <c r="H22" i="14" s="1"/>
  <c r="U22" i="14" s="1"/>
  <c r="H11" i="17"/>
  <c r="I24" i="14" s="1"/>
  <c r="V24" i="14" s="1"/>
  <c r="F11" i="17"/>
  <c r="G24" i="14" s="1"/>
  <c r="I13" i="17"/>
  <c r="J26" i="14" s="1"/>
  <c r="G13" i="17"/>
  <c r="H26" i="14" s="1"/>
  <c r="U26" i="14" s="1"/>
  <c r="H15" i="17"/>
  <c r="I28" i="14" s="1"/>
  <c r="V28" i="14" s="1"/>
  <c r="F15" i="17"/>
  <c r="G28" i="14" s="1"/>
  <c r="I17" i="17"/>
  <c r="J30" i="14" s="1"/>
  <c r="G17" i="17"/>
  <c r="H30" i="14" s="1"/>
  <c r="U30" i="14" s="1"/>
  <c r="H19" i="17"/>
  <c r="I32" i="14" s="1"/>
  <c r="V32" i="14" s="1"/>
  <c r="F19" i="17"/>
  <c r="G32" i="14" s="1"/>
  <c r="I21" i="17"/>
  <c r="J34" i="14" s="1"/>
  <c r="G21" i="17"/>
  <c r="H34" i="14" s="1"/>
  <c r="U34" i="14" s="1"/>
  <c r="H23" i="17"/>
  <c r="I36" i="14" s="1"/>
  <c r="V36" i="14" s="1"/>
  <c r="F23" i="17"/>
  <c r="G36" i="14" s="1"/>
  <c r="I25" i="17"/>
  <c r="J38" i="14" s="1"/>
  <c r="G25" i="17"/>
  <c r="H38" i="14" s="1"/>
  <c r="U38" i="14" s="1"/>
  <c r="H27" i="17"/>
  <c r="I40" i="14" s="1"/>
  <c r="V40" i="14" s="1"/>
  <c r="F27" i="17"/>
  <c r="G40" i="14" s="1"/>
  <c r="I29" i="17"/>
  <c r="J42" i="14" s="1"/>
  <c r="G29" i="17"/>
  <c r="H42" i="14" s="1"/>
  <c r="U42" i="14" s="1"/>
  <c r="H31" i="17"/>
  <c r="I44" i="14" s="1"/>
  <c r="V44" i="14" s="1"/>
  <c r="F31" i="17"/>
  <c r="G44" i="14" s="1"/>
  <c r="I33" i="17"/>
  <c r="J46" i="14" s="1"/>
  <c r="G33" i="17"/>
  <c r="H46" i="14" s="1"/>
  <c r="U46" i="14" s="1"/>
  <c r="H35" i="17"/>
  <c r="I48" i="14" s="1"/>
  <c r="V48" i="14" s="1"/>
  <c r="F35" i="17"/>
  <c r="G48" i="14" s="1"/>
  <c r="I37" i="17"/>
  <c r="J50" i="14" s="1"/>
  <c r="G37" i="17"/>
  <c r="H50" i="14" s="1"/>
  <c r="U50" i="14" s="1"/>
  <c r="H39" i="17"/>
  <c r="I52" i="14" s="1"/>
  <c r="V52" i="14" s="1"/>
  <c r="F39" i="17"/>
  <c r="G52" i="14" s="1"/>
  <c r="I41" i="17"/>
  <c r="J54" i="14" s="1"/>
  <c r="G41" i="17"/>
  <c r="H54" i="14" s="1"/>
  <c r="U54" i="14" s="1"/>
  <c r="H43" i="17"/>
  <c r="I56" i="14" s="1"/>
  <c r="V56" i="14" s="1"/>
  <c r="F43" i="17"/>
  <c r="G56" i="14" s="1"/>
  <c r="I45" i="17"/>
  <c r="J58" i="14" s="1"/>
  <c r="G45" i="17"/>
  <c r="H58" i="14" s="1"/>
  <c r="U58" i="14" s="1"/>
  <c r="G47" i="17"/>
  <c r="H60" i="14" s="1"/>
  <c r="U60" i="14" s="1"/>
  <c r="F47" i="17"/>
  <c r="G60" i="14" s="1"/>
  <c r="F49" i="17"/>
  <c r="G62" i="14" s="1"/>
  <c r="H49" i="17"/>
  <c r="I62" i="14" s="1"/>
  <c r="V62" i="14" s="1"/>
  <c r="I51" i="17"/>
  <c r="J64" i="14" s="1"/>
  <c r="G51" i="17"/>
  <c r="H64" i="14" s="1"/>
  <c r="U64" i="14" s="1"/>
  <c r="F53" i="17"/>
  <c r="G66" i="14" s="1"/>
  <c r="H53" i="17"/>
  <c r="I66" i="14" s="1"/>
  <c r="V66" i="14" s="1"/>
  <c r="I55" i="17"/>
  <c r="J68" i="14" s="1"/>
  <c r="G55" i="17"/>
  <c r="H68" i="14" s="1"/>
  <c r="U68" i="14" s="1"/>
  <c r="F57" i="17"/>
  <c r="G70" i="14" s="1"/>
  <c r="H57" i="17"/>
  <c r="I70" i="14" s="1"/>
  <c r="V70" i="14" s="1"/>
  <c r="I59" i="17"/>
  <c r="J72" i="14" s="1"/>
  <c r="G59" i="17"/>
  <c r="H72" i="14" s="1"/>
  <c r="U72" i="14" s="1"/>
  <c r="F61" i="17"/>
  <c r="G74" i="14" s="1"/>
  <c r="H61" i="17"/>
  <c r="I74" i="14" s="1"/>
  <c r="V74" i="14" s="1"/>
  <c r="I63" i="17"/>
  <c r="J76" i="14" s="1"/>
  <c r="G63" i="17"/>
  <c r="H76" i="14" s="1"/>
  <c r="U76" i="14" s="1"/>
  <c r="F65" i="17"/>
  <c r="G78" i="14" s="1"/>
  <c r="H65" i="17"/>
  <c r="I78" i="14" s="1"/>
  <c r="V78" i="14" s="1"/>
  <c r="I67" i="17"/>
  <c r="J80" i="14" s="1"/>
  <c r="G67" i="17"/>
  <c r="H80" i="14" s="1"/>
  <c r="U80" i="14" s="1"/>
  <c r="F69" i="17"/>
  <c r="G82" i="14" s="1"/>
  <c r="H69" i="17"/>
  <c r="I82" i="14" s="1"/>
  <c r="V82" i="14" s="1"/>
  <c r="I71" i="17"/>
  <c r="J84" i="14" s="1"/>
  <c r="G71" i="17"/>
  <c r="H84" i="14" s="1"/>
  <c r="U84" i="14" s="1"/>
  <c r="F73" i="17"/>
  <c r="G86" i="14" s="1"/>
  <c r="H73" i="17"/>
  <c r="I86" i="14" s="1"/>
  <c r="V86" i="14" s="1"/>
  <c r="I75" i="17"/>
  <c r="J88" i="14" s="1"/>
  <c r="G75" i="17"/>
  <c r="H88" i="14" s="1"/>
  <c r="U88" i="14" s="1"/>
  <c r="F77" i="17"/>
  <c r="G90" i="14" s="1"/>
  <c r="H77" i="17"/>
  <c r="I90" i="14" s="1"/>
  <c r="V90" i="14" s="1"/>
  <c r="I79" i="17"/>
  <c r="J92" i="14" s="1"/>
  <c r="G79" i="17"/>
  <c r="H92" i="14" s="1"/>
  <c r="U92" i="14" s="1"/>
  <c r="F81" i="17"/>
  <c r="G94" i="14" s="1"/>
  <c r="H81" i="17"/>
  <c r="I94" i="14" s="1"/>
  <c r="V94" i="14" s="1"/>
  <c r="I83" i="17"/>
  <c r="J96" i="14" s="1"/>
  <c r="G83" i="17"/>
  <c r="H96" i="14" s="1"/>
  <c r="U96" i="14" s="1"/>
  <c r="F85" i="17"/>
  <c r="G98" i="14" s="1"/>
  <c r="H85" i="17"/>
  <c r="I98" i="14" s="1"/>
  <c r="V98" i="14" s="1"/>
  <c r="I87" i="17"/>
  <c r="J100" i="14" s="1"/>
  <c r="G87" i="17"/>
  <c r="H100" i="14" s="1"/>
  <c r="U100" i="14" s="1"/>
  <c r="F89" i="17"/>
  <c r="G102" i="14" s="1"/>
  <c r="H89" i="17"/>
  <c r="I102" i="14" s="1"/>
  <c r="V102" i="14" s="1"/>
  <c r="I91" i="17"/>
  <c r="J104" i="14" s="1"/>
  <c r="G91" i="17"/>
  <c r="H104" i="14" s="1"/>
  <c r="U104" i="14" s="1"/>
  <c r="F93" i="17"/>
  <c r="G106" i="14" s="1"/>
  <c r="H93" i="17"/>
  <c r="I106" i="14" s="1"/>
  <c r="V106" i="14" s="1"/>
  <c r="I95" i="17"/>
  <c r="J108" i="14" s="1"/>
  <c r="G95" i="17"/>
  <c r="H108" i="14" s="1"/>
  <c r="U108" i="14" s="1"/>
  <c r="F97" i="17"/>
  <c r="G110" i="14" s="1"/>
  <c r="H97" i="17"/>
  <c r="I110" i="14" s="1"/>
  <c r="V110" i="14" s="1"/>
  <c r="I99" i="17"/>
  <c r="J112" i="14" s="1"/>
  <c r="G99" i="17"/>
  <c r="H112" i="14" s="1"/>
  <c r="U112" i="14" s="1"/>
  <c r="F101" i="17"/>
  <c r="G114" i="14" s="1"/>
  <c r="H101" i="17"/>
  <c r="I114" i="14" s="1"/>
  <c r="V114" i="14" s="1"/>
  <c r="I103" i="17"/>
  <c r="J116" i="14" s="1"/>
  <c r="G103" i="17"/>
  <c r="H116" i="14" s="1"/>
  <c r="U116" i="14" s="1"/>
  <c r="F105" i="17"/>
  <c r="G118" i="14" s="1"/>
  <c r="H105" i="17"/>
  <c r="I118" i="14" s="1"/>
  <c r="V118" i="14" s="1"/>
  <c r="I107" i="17"/>
  <c r="J120" i="14" s="1"/>
  <c r="G107" i="17"/>
  <c r="H120" i="14" s="1"/>
  <c r="U120" i="14" s="1"/>
  <c r="F109" i="17"/>
  <c r="G122" i="14" s="1"/>
  <c r="H109" i="17"/>
  <c r="I122" i="14" s="1"/>
  <c r="V122" i="14" s="1"/>
  <c r="I111" i="17"/>
  <c r="J124" i="14" s="1"/>
  <c r="G111" i="17"/>
  <c r="H124" i="14" s="1"/>
  <c r="U124" i="14" s="1"/>
  <c r="H113" i="17"/>
  <c r="I126" i="14" s="1"/>
  <c r="V126" i="14" s="1"/>
  <c r="F113" i="17"/>
  <c r="G126" i="14" s="1"/>
  <c r="I115" i="17"/>
  <c r="J128" i="14" s="1"/>
  <c r="G115" i="17"/>
  <c r="H128" i="14" s="1"/>
  <c r="U128" i="14" s="1"/>
  <c r="H117" i="17"/>
  <c r="I130" i="14" s="1"/>
  <c r="V130" i="14" s="1"/>
  <c r="F117" i="17"/>
  <c r="G130" i="14" s="1"/>
  <c r="I119" i="17"/>
  <c r="J132" i="14" s="1"/>
  <c r="G119" i="17"/>
  <c r="H132" i="14" s="1"/>
  <c r="U132" i="14" s="1"/>
  <c r="H121" i="17"/>
  <c r="I134" i="14" s="1"/>
  <c r="V134" i="14" s="1"/>
  <c r="F121" i="17"/>
  <c r="G134" i="14" s="1"/>
  <c r="I123" i="17"/>
  <c r="J136" i="14" s="1"/>
  <c r="G123" i="17"/>
  <c r="H136" i="14" s="1"/>
  <c r="U136" i="14" s="1"/>
  <c r="H125" i="17"/>
  <c r="I138" i="14" s="1"/>
  <c r="V138" i="14" s="1"/>
  <c r="F125" i="17"/>
  <c r="G138" i="14" s="1"/>
  <c r="I127" i="17"/>
  <c r="J140" i="14" s="1"/>
  <c r="G127" i="17"/>
  <c r="H140" i="14" s="1"/>
  <c r="U140" i="14" s="1"/>
  <c r="H129" i="17"/>
  <c r="I142" i="14" s="1"/>
  <c r="V142" i="14" s="1"/>
  <c r="F129" i="17"/>
  <c r="G142" i="14" s="1"/>
  <c r="I131" i="17"/>
  <c r="J144" i="14" s="1"/>
  <c r="G131" i="17"/>
  <c r="H144" i="14" s="1"/>
  <c r="U144" i="14" s="1"/>
  <c r="H133" i="17"/>
  <c r="I146" i="14" s="1"/>
  <c r="V146" i="14" s="1"/>
  <c r="F133" i="17"/>
  <c r="G146" i="14" s="1"/>
  <c r="I135" i="17"/>
  <c r="J148" i="14" s="1"/>
  <c r="G135" i="17"/>
  <c r="H148" i="14" s="1"/>
  <c r="U148" i="14" s="1"/>
  <c r="H137" i="17"/>
  <c r="I150" i="14" s="1"/>
  <c r="V150" i="14" s="1"/>
  <c r="F137" i="17"/>
  <c r="G150" i="14" s="1"/>
  <c r="I139" i="17"/>
  <c r="J152" i="14" s="1"/>
  <c r="G139" i="17"/>
  <c r="H152" i="14" s="1"/>
  <c r="U152" i="14" s="1"/>
  <c r="H141" i="17"/>
  <c r="I154" i="14" s="1"/>
  <c r="V154" i="14" s="1"/>
  <c r="F141" i="17"/>
  <c r="G154" i="14" s="1"/>
  <c r="I143" i="17"/>
  <c r="J156" i="14" s="1"/>
  <c r="G143" i="17"/>
  <c r="H156" i="14" s="1"/>
  <c r="U156" i="14" s="1"/>
  <c r="H145" i="17"/>
  <c r="I158" i="14" s="1"/>
  <c r="V158" i="14" s="1"/>
  <c r="F145" i="17"/>
  <c r="G158" i="14" s="1"/>
  <c r="I147" i="17"/>
  <c r="J160" i="14" s="1"/>
  <c r="G147" i="17"/>
  <c r="H160" i="14" s="1"/>
  <c r="U160" i="14" s="1"/>
  <c r="H149" i="17"/>
  <c r="I162" i="14" s="1"/>
  <c r="V162" i="14" s="1"/>
  <c r="F149" i="17"/>
  <c r="G162" i="14" s="1"/>
  <c r="I151" i="17"/>
  <c r="J164" i="14" s="1"/>
  <c r="G151" i="17"/>
  <c r="H164" i="14" s="1"/>
  <c r="U164" i="14" s="1"/>
  <c r="H153" i="17"/>
  <c r="I166" i="14" s="1"/>
  <c r="V166" i="14" s="1"/>
  <c r="F153" i="17"/>
  <c r="G166" i="14" s="1"/>
  <c r="I155" i="17"/>
  <c r="J168" i="14" s="1"/>
  <c r="G155" i="17"/>
  <c r="H168" i="14" s="1"/>
  <c r="U168" i="14" s="1"/>
  <c r="H157" i="17"/>
  <c r="I170" i="14" s="1"/>
  <c r="V170" i="14" s="1"/>
  <c r="F157" i="17"/>
  <c r="G170" i="14" s="1"/>
  <c r="I159" i="17"/>
  <c r="J172" i="14" s="1"/>
  <c r="G159" i="17"/>
  <c r="H172" i="14" s="1"/>
  <c r="U172" i="14" s="1"/>
  <c r="H161" i="17"/>
  <c r="I174" i="14" s="1"/>
  <c r="V174" i="14" s="1"/>
  <c r="F161" i="17"/>
  <c r="G174" i="14" s="1"/>
  <c r="I163" i="17"/>
  <c r="J176" i="14" s="1"/>
  <c r="G163" i="17"/>
  <c r="H176" i="14" s="1"/>
  <c r="U176" i="14" s="1"/>
  <c r="H165" i="17"/>
  <c r="I178" i="14" s="1"/>
  <c r="V178" i="14" s="1"/>
  <c r="F165" i="17"/>
  <c r="G178" i="14" s="1"/>
  <c r="I167" i="17"/>
  <c r="J180" i="14" s="1"/>
  <c r="G167" i="17"/>
  <c r="H180" i="14" s="1"/>
  <c r="U180" i="14" s="1"/>
  <c r="H169" i="17"/>
  <c r="I182" i="14" s="1"/>
  <c r="V182" i="14" s="1"/>
  <c r="F169" i="17"/>
  <c r="G182" i="14" s="1"/>
  <c r="I171" i="17"/>
  <c r="J184" i="14" s="1"/>
  <c r="G171" i="17"/>
  <c r="H184" i="14" s="1"/>
  <c r="U184" i="14" s="1"/>
  <c r="H173" i="17"/>
  <c r="I186" i="14" s="1"/>
  <c r="V186" i="14" s="1"/>
  <c r="F173" i="17"/>
  <c r="G186" i="14" s="1"/>
  <c r="I175" i="17"/>
  <c r="J188" i="14" s="1"/>
  <c r="G175" i="17"/>
  <c r="H188" i="14" s="1"/>
  <c r="U188" i="14" s="1"/>
  <c r="H177" i="17"/>
  <c r="I190" i="14" s="1"/>
  <c r="V190" i="14" s="1"/>
  <c r="F177" i="17"/>
  <c r="G190" i="14" s="1"/>
  <c r="I179" i="17"/>
  <c r="J192" i="14" s="1"/>
  <c r="G179" i="17"/>
  <c r="H192" i="14" s="1"/>
  <c r="U192" i="14" s="1"/>
  <c r="H181" i="17"/>
  <c r="I194" i="14" s="1"/>
  <c r="V194" i="14" s="1"/>
  <c r="F181" i="17"/>
  <c r="G194" i="14" s="1"/>
  <c r="I183" i="17"/>
  <c r="J196" i="14" s="1"/>
  <c r="G183" i="17"/>
  <c r="H196" i="14" s="1"/>
  <c r="U196" i="14" s="1"/>
  <c r="H185" i="17"/>
  <c r="I198" i="14" s="1"/>
  <c r="V198" i="14" s="1"/>
  <c r="F185" i="17"/>
  <c r="G198" i="14" s="1"/>
  <c r="I187" i="17"/>
  <c r="J200" i="14" s="1"/>
  <c r="G187" i="17"/>
  <c r="H200" i="14" s="1"/>
  <c r="U200" i="14" s="1"/>
  <c r="H189" i="17"/>
  <c r="I202" i="14" s="1"/>
  <c r="V202" i="14" s="1"/>
  <c r="F189" i="17"/>
  <c r="G202" i="14" s="1"/>
  <c r="I191" i="17"/>
  <c r="J204" i="14" s="1"/>
  <c r="G191" i="17"/>
  <c r="H204" i="14" s="1"/>
  <c r="U204" i="14" s="1"/>
  <c r="H193" i="17"/>
  <c r="I206" i="14" s="1"/>
  <c r="V206" i="14" s="1"/>
  <c r="F193" i="17"/>
  <c r="G206" i="14" s="1"/>
  <c r="H195" i="17"/>
  <c r="I208" i="14" s="1"/>
  <c r="V208" i="14" s="1"/>
  <c r="F195" i="17"/>
  <c r="G208" i="14" s="1"/>
  <c r="I197" i="17"/>
  <c r="J210" i="14" s="1"/>
  <c r="G197" i="17"/>
  <c r="H210" i="14" s="1"/>
  <c r="U210" i="14" s="1"/>
  <c r="H203" i="17"/>
  <c r="I216" i="14" s="1"/>
  <c r="V216" i="14" s="1"/>
  <c r="F203" i="17"/>
  <c r="G216" i="14" s="1"/>
  <c r="I205" i="17"/>
  <c r="J218" i="14" s="1"/>
  <c r="G205" i="17"/>
  <c r="H218" i="14" s="1"/>
  <c r="U218" i="14" s="1"/>
  <c r="H211" i="17"/>
  <c r="I224" i="14" s="1"/>
  <c r="V224" i="14" s="1"/>
  <c r="F211" i="17"/>
  <c r="G224" i="14" s="1"/>
  <c r="I213" i="17"/>
  <c r="J226" i="14" s="1"/>
  <c r="G213" i="17"/>
  <c r="H226" i="14" s="1"/>
  <c r="U226" i="14" s="1"/>
  <c r="H219" i="17"/>
  <c r="I232" i="14" s="1"/>
  <c r="V232" i="14" s="1"/>
  <c r="F219" i="17"/>
  <c r="G232" i="14" s="1"/>
  <c r="I221" i="17"/>
  <c r="J234" i="14" s="1"/>
  <c r="G221" i="17"/>
  <c r="H234" i="14" s="1"/>
  <c r="U234" i="14" s="1"/>
  <c r="H227" i="17"/>
  <c r="I240" i="14" s="1"/>
  <c r="V240" i="14" s="1"/>
  <c r="F227" i="17"/>
  <c r="G240" i="14" s="1"/>
  <c r="I229" i="17"/>
  <c r="J242" i="14" s="1"/>
  <c r="G229" i="17"/>
  <c r="H242" i="14" s="1"/>
  <c r="U242" i="14" s="1"/>
  <c r="H235" i="17"/>
  <c r="I248" i="14" s="1"/>
  <c r="V248" i="14" s="1"/>
  <c r="F235" i="17"/>
  <c r="G248" i="14" s="1"/>
  <c r="I237" i="17"/>
  <c r="J250" i="14" s="1"/>
  <c r="G237" i="17"/>
  <c r="H250" i="14" s="1"/>
  <c r="U250" i="14" s="1"/>
  <c r="I243" i="17"/>
  <c r="J256" i="14" s="1"/>
  <c r="G243" i="17"/>
  <c r="H256" i="14" s="1"/>
  <c r="U256" i="14" s="1"/>
  <c r="H245" i="17"/>
  <c r="I258" i="14" s="1"/>
  <c r="V258" i="14" s="1"/>
  <c r="F245" i="17"/>
  <c r="G258" i="14" s="1"/>
  <c r="I251" i="17"/>
  <c r="J264" i="14" s="1"/>
  <c r="G251" i="17"/>
  <c r="H264" i="14" s="1"/>
  <c r="U264" i="14" s="1"/>
  <c r="H253" i="17"/>
  <c r="I266" i="14" s="1"/>
  <c r="V266" i="14" s="1"/>
  <c r="F253" i="17"/>
  <c r="G266" i="14" s="1"/>
  <c r="I259" i="17"/>
  <c r="J272" i="14" s="1"/>
  <c r="G259" i="17"/>
  <c r="H272" i="14" s="1"/>
  <c r="U272" i="14" s="1"/>
  <c r="H261" i="17"/>
  <c r="I274" i="14" s="1"/>
  <c r="V274" i="14" s="1"/>
  <c r="F261" i="17"/>
  <c r="G274" i="14" s="1"/>
  <c r="I267" i="17"/>
  <c r="J280" i="14" s="1"/>
  <c r="G267" i="17"/>
  <c r="H280" i="14" s="1"/>
  <c r="U280" i="14" s="1"/>
  <c r="H269" i="17"/>
  <c r="I282" i="14" s="1"/>
  <c r="V282" i="14" s="1"/>
  <c r="F269" i="17"/>
  <c r="G282" i="14" s="1"/>
  <c r="I275" i="17"/>
  <c r="J288" i="14" s="1"/>
  <c r="G275" i="17"/>
  <c r="H288" i="14" s="1"/>
  <c r="U288" i="14" s="1"/>
  <c r="H277" i="17"/>
  <c r="I290" i="14" s="1"/>
  <c r="V290" i="14" s="1"/>
  <c r="F277" i="17"/>
  <c r="G290" i="14" s="1"/>
  <c r="I283" i="17"/>
  <c r="J296" i="14" s="1"/>
  <c r="G283" i="17"/>
  <c r="H296" i="14" s="1"/>
  <c r="U296" i="14" s="1"/>
  <c r="H285" i="17"/>
  <c r="I298" i="14" s="1"/>
  <c r="V298" i="14" s="1"/>
  <c r="F285" i="17"/>
  <c r="G298" i="14" s="1"/>
  <c r="I291" i="17"/>
  <c r="J304" i="14" s="1"/>
  <c r="G291" i="17"/>
  <c r="H304" i="14" s="1"/>
  <c r="U304" i="14" s="1"/>
  <c r="H293" i="17"/>
  <c r="I306" i="14" s="1"/>
  <c r="V306" i="14" s="1"/>
  <c r="F293" i="17"/>
  <c r="G306" i="14" s="1"/>
  <c r="I299" i="17"/>
  <c r="J312" i="14" s="1"/>
  <c r="G299" i="17"/>
  <c r="H312" i="14" s="1"/>
  <c r="U312" i="14" s="1"/>
  <c r="H301" i="17"/>
  <c r="I314" i="14" s="1"/>
  <c r="V314" i="14" s="1"/>
  <c r="F301" i="17"/>
  <c r="G314" i="14" s="1"/>
  <c r="I307" i="17"/>
  <c r="J320" i="14" s="1"/>
  <c r="G307" i="17"/>
  <c r="H320" i="14" s="1"/>
  <c r="U320" i="14" s="1"/>
  <c r="H309" i="17"/>
  <c r="I322" i="14" s="1"/>
  <c r="V322" i="14" s="1"/>
  <c r="F309" i="17"/>
  <c r="G322" i="14" s="1"/>
  <c r="I315" i="17"/>
  <c r="J328" i="14" s="1"/>
  <c r="G315" i="17"/>
  <c r="H328" i="14" s="1"/>
  <c r="U328" i="14" s="1"/>
  <c r="H317" i="17"/>
  <c r="I330" i="14" s="1"/>
  <c r="V330" i="14" s="1"/>
  <c r="F317" i="17"/>
  <c r="G330" i="14" s="1"/>
  <c r="I323" i="17"/>
  <c r="J336" i="14" s="1"/>
  <c r="G323" i="17"/>
  <c r="H336" i="14" s="1"/>
  <c r="U336" i="14" s="1"/>
  <c r="H325" i="17"/>
  <c r="I338" i="14" s="1"/>
  <c r="V338" i="14" s="1"/>
  <c r="F325" i="17"/>
  <c r="G338" i="14" s="1"/>
  <c r="I331" i="17"/>
  <c r="J344" i="14" s="1"/>
  <c r="G331" i="17"/>
  <c r="H344" i="14" s="1"/>
  <c r="U344" i="14" s="1"/>
  <c r="H333" i="17"/>
  <c r="I346" i="14" s="1"/>
  <c r="V346" i="14" s="1"/>
  <c r="F333" i="17"/>
  <c r="G346" i="14" s="1"/>
  <c r="I339" i="17"/>
  <c r="J352" i="14" s="1"/>
  <c r="G339" i="17"/>
  <c r="H352" i="14" s="1"/>
  <c r="U352" i="14" s="1"/>
  <c r="H341" i="17"/>
  <c r="I354" i="14" s="1"/>
  <c r="V354" i="14" s="1"/>
  <c r="F341" i="17"/>
  <c r="G354" i="14" s="1"/>
  <c r="I347" i="17"/>
  <c r="J360" i="14" s="1"/>
  <c r="G347" i="17"/>
  <c r="H360" i="14" s="1"/>
  <c r="U360" i="14" s="1"/>
  <c r="H349" i="17"/>
  <c r="I362" i="14" s="1"/>
  <c r="V362" i="14" s="1"/>
  <c r="F349" i="17"/>
  <c r="G362" i="14" s="1"/>
  <c r="I355" i="17"/>
  <c r="J368" i="14" s="1"/>
  <c r="G355" i="17"/>
  <c r="H368" i="14" s="1"/>
  <c r="U368" i="14" s="1"/>
  <c r="H357" i="17"/>
  <c r="I370" i="14" s="1"/>
  <c r="V370" i="14" s="1"/>
  <c r="F357" i="17"/>
  <c r="G370" i="14" s="1"/>
  <c r="H363" i="17"/>
  <c r="I376" i="14" s="1"/>
  <c r="V376" i="14" s="1"/>
  <c r="F363" i="17"/>
  <c r="G376" i="14" s="1"/>
  <c r="H367" i="17"/>
  <c r="I380" i="14" s="1"/>
  <c r="V380" i="14" s="1"/>
  <c r="F367" i="17"/>
  <c r="G380" i="14" s="1"/>
  <c r="H371" i="17"/>
  <c r="I384" i="14" s="1"/>
  <c r="V384" i="14" s="1"/>
  <c r="F371" i="17"/>
  <c r="G384" i="14" s="1"/>
  <c r="H375" i="17"/>
  <c r="I388" i="14" s="1"/>
  <c r="V388" i="14" s="1"/>
  <c r="F375" i="17"/>
  <c r="G388" i="14" s="1"/>
  <c r="H379" i="17"/>
  <c r="I392" i="14" s="1"/>
  <c r="V392" i="14" s="1"/>
  <c r="F379" i="17"/>
  <c r="G392" i="14" s="1"/>
  <c r="H383" i="17"/>
  <c r="I396" i="14" s="1"/>
  <c r="V396" i="14" s="1"/>
  <c r="F383" i="17"/>
  <c r="G396" i="14" s="1"/>
  <c r="H387" i="17"/>
  <c r="I400" i="14" s="1"/>
  <c r="V400" i="14" s="1"/>
  <c r="F387" i="17"/>
  <c r="G400" i="14" s="1"/>
  <c r="H391" i="17"/>
  <c r="I404" i="14" s="1"/>
  <c r="V404" i="14" s="1"/>
  <c r="F391" i="17"/>
  <c r="G404" i="14" s="1"/>
  <c r="H395" i="17"/>
  <c r="I408" i="14" s="1"/>
  <c r="V408" i="14" s="1"/>
  <c r="F395" i="17"/>
  <c r="G408" i="14" s="1"/>
  <c r="H399" i="17"/>
  <c r="I412" i="14" s="1"/>
  <c r="V412" i="14" s="1"/>
  <c r="F399" i="17"/>
  <c r="G412" i="14" s="1"/>
  <c r="H403" i="17"/>
  <c r="I416" i="14" s="1"/>
  <c r="V416" i="14" s="1"/>
  <c r="F403" i="17"/>
  <c r="G416" i="14" s="1"/>
  <c r="H407" i="17"/>
  <c r="I420" i="14" s="1"/>
  <c r="V420" i="14" s="1"/>
  <c r="F407" i="17"/>
  <c r="G420" i="14" s="1"/>
  <c r="H411" i="17"/>
  <c r="I424" i="14" s="1"/>
  <c r="V424" i="14" s="1"/>
  <c r="F411" i="17"/>
  <c r="G424" i="14" s="1"/>
  <c r="H415" i="17"/>
  <c r="I428" i="14" s="1"/>
  <c r="V428" i="14" s="1"/>
  <c r="F415" i="17"/>
  <c r="G428" i="14" s="1"/>
  <c r="H419" i="17"/>
  <c r="I432" i="14" s="1"/>
  <c r="V432" i="14" s="1"/>
  <c r="F419" i="17"/>
  <c r="G432" i="14" s="1"/>
  <c r="H423" i="17"/>
  <c r="I436" i="14" s="1"/>
  <c r="V436" i="14" s="1"/>
  <c r="F423" i="17"/>
  <c r="G436" i="14" s="1"/>
  <c r="I7" i="17"/>
  <c r="J20" i="14" s="1"/>
  <c r="G7" i="17"/>
  <c r="H20" i="14" s="1"/>
  <c r="U20" i="14" s="1"/>
  <c r="H9" i="17"/>
  <c r="I22" i="14" s="1"/>
  <c r="V22" i="14" s="1"/>
  <c r="F9" i="17"/>
  <c r="G22" i="14" s="1"/>
  <c r="I11" i="17"/>
  <c r="J24" i="14" s="1"/>
  <c r="G11" i="17"/>
  <c r="H24" i="14" s="1"/>
  <c r="U24" i="14" s="1"/>
  <c r="H13" i="17"/>
  <c r="I26" i="14" s="1"/>
  <c r="V26" i="14" s="1"/>
  <c r="F13" i="17"/>
  <c r="G26" i="14" s="1"/>
  <c r="I15" i="17"/>
  <c r="J28" i="14" s="1"/>
  <c r="G15" i="17"/>
  <c r="H28" i="14" s="1"/>
  <c r="U28" i="14" s="1"/>
  <c r="H17" i="17"/>
  <c r="I30" i="14" s="1"/>
  <c r="V30" i="14" s="1"/>
  <c r="F17" i="17"/>
  <c r="G30" i="14" s="1"/>
  <c r="I19" i="17"/>
  <c r="J32" i="14" s="1"/>
  <c r="G19" i="17"/>
  <c r="H32" i="14" s="1"/>
  <c r="U32" i="14" s="1"/>
  <c r="H21" i="17"/>
  <c r="I34" i="14" s="1"/>
  <c r="V34" i="14" s="1"/>
  <c r="F21" i="17"/>
  <c r="G34" i="14" s="1"/>
  <c r="I23" i="17"/>
  <c r="J36" i="14" s="1"/>
  <c r="G23" i="17"/>
  <c r="H36" i="14" s="1"/>
  <c r="U36" i="14" s="1"/>
  <c r="H25" i="17"/>
  <c r="I38" i="14" s="1"/>
  <c r="V38" i="14" s="1"/>
  <c r="F25" i="17"/>
  <c r="G38" i="14" s="1"/>
  <c r="I27" i="17"/>
  <c r="J40" i="14" s="1"/>
  <c r="G27" i="17"/>
  <c r="H40" i="14" s="1"/>
  <c r="U40" i="14" s="1"/>
  <c r="H29" i="17"/>
  <c r="I42" i="14" s="1"/>
  <c r="V42" i="14" s="1"/>
  <c r="F29" i="17"/>
  <c r="G42" i="14" s="1"/>
  <c r="I31" i="17"/>
  <c r="J44" i="14" s="1"/>
  <c r="G31" i="17"/>
  <c r="H44" i="14" s="1"/>
  <c r="U44" i="14" s="1"/>
  <c r="H33" i="17"/>
  <c r="I46" i="14" s="1"/>
  <c r="V46" i="14" s="1"/>
  <c r="F33" i="17"/>
  <c r="G46" i="14" s="1"/>
  <c r="I35" i="17"/>
  <c r="J48" i="14" s="1"/>
  <c r="G35" i="17"/>
  <c r="H48" i="14" s="1"/>
  <c r="U48" i="14" s="1"/>
  <c r="H37" i="17"/>
  <c r="I50" i="14" s="1"/>
  <c r="V50" i="14" s="1"/>
  <c r="F37" i="17"/>
  <c r="G50" i="14" s="1"/>
  <c r="I39" i="17"/>
  <c r="J52" i="14" s="1"/>
  <c r="G39" i="17"/>
  <c r="H52" i="14" s="1"/>
  <c r="U52" i="14" s="1"/>
  <c r="H41" i="17"/>
  <c r="I54" i="14" s="1"/>
  <c r="V54" i="14" s="1"/>
  <c r="F41" i="17"/>
  <c r="G54" i="14" s="1"/>
  <c r="I43" i="17"/>
  <c r="J56" i="14" s="1"/>
  <c r="G43" i="17"/>
  <c r="H56" i="14" s="1"/>
  <c r="U56" i="14" s="1"/>
  <c r="H45" i="17"/>
  <c r="I58" i="14" s="1"/>
  <c r="V58" i="14" s="1"/>
  <c r="F45" i="17"/>
  <c r="G58" i="14" s="1"/>
  <c r="H47" i="17"/>
  <c r="I60" i="14" s="1"/>
  <c r="V60" i="14" s="1"/>
  <c r="I47" i="17"/>
  <c r="J60" i="14" s="1"/>
  <c r="I49" i="17"/>
  <c r="J62" i="14" s="1"/>
  <c r="G49" i="17"/>
  <c r="H62" i="14" s="1"/>
  <c r="U62" i="14" s="1"/>
  <c r="F51" i="17"/>
  <c r="G64" i="14" s="1"/>
  <c r="H51" i="17"/>
  <c r="I64" i="14" s="1"/>
  <c r="V64" i="14" s="1"/>
  <c r="I53" i="17"/>
  <c r="J66" i="14" s="1"/>
  <c r="G53" i="17"/>
  <c r="H66" i="14" s="1"/>
  <c r="U66" i="14" s="1"/>
  <c r="F55" i="17"/>
  <c r="G68" i="14" s="1"/>
  <c r="H55" i="17"/>
  <c r="I68" i="14" s="1"/>
  <c r="V68" i="14" s="1"/>
  <c r="I57" i="17"/>
  <c r="J70" i="14" s="1"/>
  <c r="G57" i="17"/>
  <c r="H70" i="14" s="1"/>
  <c r="U70" i="14" s="1"/>
  <c r="F59" i="17"/>
  <c r="G72" i="14" s="1"/>
  <c r="H59" i="17"/>
  <c r="I72" i="14" s="1"/>
  <c r="V72" i="14" s="1"/>
  <c r="I61" i="17"/>
  <c r="J74" i="14" s="1"/>
  <c r="G61" i="17"/>
  <c r="H74" i="14" s="1"/>
  <c r="U74" i="14" s="1"/>
  <c r="F63" i="17"/>
  <c r="G76" i="14" s="1"/>
  <c r="H63" i="17"/>
  <c r="I76" i="14" s="1"/>
  <c r="V76" i="14" s="1"/>
  <c r="I65" i="17"/>
  <c r="J78" i="14" s="1"/>
  <c r="G65" i="17"/>
  <c r="H78" i="14" s="1"/>
  <c r="U78" i="14" s="1"/>
  <c r="F67" i="17"/>
  <c r="G80" i="14" s="1"/>
  <c r="H67" i="17"/>
  <c r="I80" i="14" s="1"/>
  <c r="V80" i="14" s="1"/>
  <c r="I69" i="17"/>
  <c r="J82" i="14" s="1"/>
  <c r="G69" i="17"/>
  <c r="H82" i="14" s="1"/>
  <c r="U82" i="14" s="1"/>
  <c r="F71" i="17"/>
  <c r="G84" i="14" s="1"/>
  <c r="H71" i="17"/>
  <c r="I84" i="14" s="1"/>
  <c r="V84" i="14" s="1"/>
  <c r="I73" i="17"/>
  <c r="J86" i="14" s="1"/>
  <c r="G73" i="17"/>
  <c r="H86" i="14" s="1"/>
  <c r="U86" i="14" s="1"/>
  <c r="F75" i="17"/>
  <c r="G88" i="14" s="1"/>
  <c r="H75" i="17"/>
  <c r="I88" i="14" s="1"/>
  <c r="V88" i="14" s="1"/>
  <c r="I77" i="17"/>
  <c r="J90" i="14" s="1"/>
  <c r="G77" i="17"/>
  <c r="H90" i="14" s="1"/>
  <c r="U90" i="14" s="1"/>
  <c r="F79" i="17"/>
  <c r="G92" i="14" s="1"/>
  <c r="H79" i="17"/>
  <c r="I92" i="14" s="1"/>
  <c r="V92" i="14" s="1"/>
  <c r="I81" i="17"/>
  <c r="J94" i="14" s="1"/>
  <c r="G81" i="17"/>
  <c r="H94" i="14" s="1"/>
  <c r="U94" i="14" s="1"/>
  <c r="F83" i="17"/>
  <c r="G96" i="14" s="1"/>
  <c r="H83" i="17"/>
  <c r="I96" i="14" s="1"/>
  <c r="V96" i="14" s="1"/>
  <c r="I85" i="17"/>
  <c r="J98" i="14" s="1"/>
  <c r="G85" i="17"/>
  <c r="H98" i="14" s="1"/>
  <c r="U98" i="14" s="1"/>
  <c r="F87" i="17"/>
  <c r="G100" i="14" s="1"/>
  <c r="H87" i="17"/>
  <c r="I100" i="14" s="1"/>
  <c r="V100" i="14" s="1"/>
  <c r="I89" i="17"/>
  <c r="J102" i="14" s="1"/>
  <c r="G89" i="17"/>
  <c r="H102" i="14" s="1"/>
  <c r="U102" i="14" s="1"/>
  <c r="F91" i="17"/>
  <c r="G104" i="14" s="1"/>
  <c r="H91" i="17"/>
  <c r="I104" i="14" s="1"/>
  <c r="V104" i="14" s="1"/>
  <c r="I93" i="17"/>
  <c r="J106" i="14" s="1"/>
  <c r="G93" i="17"/>
  <c r="H106" i="14" s="1"/>
  <c r="U106" i="14" s="1"/>
  <c r="F95" i="17"/>
  <c r="G108" i="14" s="1"/>
  <c r="H95" i="17"/>
  <c r="I108" i="14" s="1"/>
  <c r="V108" i="14" s="1"/>
  <c r="I97" i="17"/>
  <c r="J110" i="14" s="1"/>
  <c r="G97" i="17"/>
  <c r="H110" i="14" s="1"/>
  <c r="U110" i="14" s="1"/>
  <c r="F99" i="17"/>
  <c r="G112" i="14" s="1"/>
  <c r="H99" i="17"/>
  <c r="I112" i="14" s="1"/>
  <c r="V112" i="14" s="1"/>
  <c r="I101" i="17"/>
  <c r="J114" i="14" s="1"/>
  <c r="G101" i="17"/>
  <c r="H114" i="14" s="1"/>
  <c r="U114" i="14" s="1"/>
  <c r="F103" i="17"/>
  <c r="G116" i="14" s="1"/>
  <c r="H103" i="17"/>
  <c r="I116" i="14" s="1"/>
  <c r="V116" i="14" s="1"/>
  <c r="I105" i="17"/>
  <c r="J118" i="14" s="1"/>
  <c r="G105" i="17"/>
  <c r="H118" i="14" s="1"/>
  <c r="U118" i="14" s="1"/>
  <c r="F107" i="17"/>
  <c r="G120" i="14" s="1"/>
  <c r="H107" i="17"/>
  <c r="I120" i="14" s="1"/>
  <c r="V120" i="14" s="1"/>
  <c r="I109" i="17"/>
  <c r="J122" i="14" s="1"/>
  <c r="G109" i="17"/>
  <c r="H122" i="14" s="1"/>
  <c r="U122" i="14" s="1"/>
  <c r="H111" i="17"/>
  <c r="I124" i="14" s="1"/>
  <c r="V124" i="14" s="1"/>
  <c r="F111" i="17"/>
  <c r="G124" i="14" s="1"/>
  <c r="I113" i="17"/>
  <c r="J126" i="14" s="1"/>
  <c r="G113" i="17"/>
  <c r="H126" i="14" s="1"/>
  <c r="U126" i="14" s="1"/>
  <c r="H115" i="17"/>
  <c r="I128" i="14" s="1"/>
  <c r="V128" i="14" s="1"/>
  <c r="F115" i="17"/>
  <c r="G128" i="14" s="1"/>
  <c r="I117" i="17"/>
  <c r="J130" i="14" s="1"/>
  <c r="G117" i="17"/>
  <c r="H130" i="14" s="1"/>
  <c r="U130" i="14" s="1"/>
  <c r="H119" i="17"/>
  <c r="I132" i="14" s="1"/>
  <c r="V132" i="14" s="1"/>
  <c r="F119" i="17"/>
  <c r="G132" i="14" s="1"/>
  <c r="I121" i="17"/>
  <c r="J134" i="14" s="1"/>
  <c r="G121" i="17"/>
  <c r="H134" i="14" s="1"/>
  <c r="U134" i="14" s="1"/>
  <c r="H123" i="17"/>
  <c r="I136" i="14" s="1"/>
  <c r="V136" i="14" s="1"/>
  <c r="F123" i="17"/>
  <c r="G136" i="14" s="1"/>
  <c r="I125" i="17"/>
  <c r="J138" i="14" s="1"/>
  <c r="G125" i="17"/>
  <c r="H138" i="14" s="1"/>
  <c r="U138" i="14" s="1"/>
  <c r="H127" i="17"/>
  <c r="I140" i="14" s="1"/>
  <c r="V140" i="14" s="1"/>
  <c r="F127" i="17"/>
  <c r="G140" i="14" s="1"/>
  <c r="I129" i="17"/>
  <c r="J142" i="14" s="1"/>
  <c r="G129" i="17"/>
  <c r="H142" i="14" s="1"/>
  <c r="U142" i="14" s="1"/>
  <c r="H131" i="17"/>
  <c r="I144" i="14" s="1"/>
  <c r="V144" i="14" s="1"/>
  <c r="F131" i="17"/>
  <c r="G144" i="14" s="1"/>
  <c r="I133" i="17"/>
  <c r="J146" i="14" s="1"/>
  <c r="G133" i="17"/>
  <c r="H146" i="14" s="1"/>
  <c r="U146" i="14" s="1"/>
  <c r="H135" i="17"/>
  <c r="I148" i="14" s="1"/>
  <c r="V148" i="14" s="1"/>
  <c r="F135" i="17"/>
  <c r="G148" i="14" s="1"/>
  <c r="I137" i="17"/>
  <c r="J150" i="14" s="1"/>
  <c r="G137" i="17"/>
  <c r="H150" i="14" s="1"/>
  <c r="U150" i="14" s="1"/>
  <c r="H139" i="17"/>
  <c r="I152" i="14" s="1"/>
  <c r="V152" i="14" s="1"/>
  <c r="F139" i="17"/>
  <c r="G152" i="14" s="1"/>
  <c r="I141" i="17"/>
  <c r="J154" i="14" s="1"/>
  <c r="G141" i="17"/>
  <c r="H154" i="14" s="1"/>
  <c r="U154" i="14" s="1"/>
  <c r="H143" i="17"/>
  <c r="I156" i="14" s="1"/>
  <c r="V156" i="14" s="1"/>
  <c r="F143" i="17"/>
  <c r="G156" i="14" s="1"/>
  <c r="I145" i="17"/>
  <c r="J158" i="14" s="1"/>
  <c r="G145" i="17"/>
  <c r="H158" i="14" s="1"/>
  <c r="U158" i="14" s="1"/>
  <c r="H147" i="17"/>
  <c r="I160" i="14" s="1"/>
  <c r="V160" i="14" s="1"/>
  <c r="F147" i="17"/>
  <c r="G160" i="14" s="1"/>
  <c r="I149" i="17"/>
  <c r="J162" i="14" s="1"/>
  <c r="G149" i="17"/>
  <c r="H162" i="14" s="1"/>
  <c r="U162" i="14" s="1"/>
  <c r="H151" i="17"/>
  <c r="I164" i="14" s="1"/>
  <c r="V164" i="14" s="1"/>
  <c r="F151" i="17"/>
  <c r="G164" i="14" s="1"/>
  <c r="I153" i="17"/>
  <c r="J166" i="14" s="1"/>
  <c r="G153" i="17"/>
  <c r="H166" i="14" s="1"/>
  <c r="U166" i="14" s="1"/>
  <c r="H155" i="17"/>
  <c r="I168" i="14" s="1"/>
  <c r="V168" i="14" s="1"/>
  <c r="F155" i="17"/>
  <c r="G168" i="14" s="1"/>
  <c r="I157" i="17"/>
  <c r="J170" i="14" s="1"/>
  <c r="G157" i="17"/>
  <c r="H170" i="14" s="1"/>
  <c r="U170" i="14" s="1"/>
  <c r="H159" i="17"/>
  <c r="I172" i="14" s="1"/>
  <c r="V172" i="14" s="1"/>
  <c r="F159" i="17"/>
  <c r="G172" i="14" s="1"/>
  <c r="I161" i="17"/>
  <c r="J174" i="14" s="1"/>
  <c r="G161" i="17"/>
  <c r="H174" i="14" s="1"/>
  <c r="U174" i="14" s="1"/>
  <c r="H163" i="17"/>
  <c r="I176" i="14" s="1"/>
  <c r="V176" i="14" s="1"/>
  <c r="F163" i="17"/>
  <c r="G176" i="14" s="1"/>
  <c r="I165" i="17"/>
  <c r="J178" i="14" s="1"/>
  <c r="G165" i="17"/>
  <c r="H178" i="14" s="1"/>
  <c r="U178" i="14" s="1"/>
  <c r="H167" i="17"/>
  <c r="I180" i="14" s="1"/>
  <c r="V180" i="14" s="1"/>
  <c r="F167" i="17"/>
  <c r="G180" i="14" s="1"/>
  <c r="I169" i="17"/>
  <c r="J182" i="14" s="1"/>
  <c r="G169" i="17"/>
  <c r="H182" i="14" s="1"/>
  <c r="U182" i="14" s="1"/>
  <c r="H171" i="17"/>
  <c r="I184" i="14" s="1"/>
  <c r="V184" i="14" s="1"/>
  <c r="F171" i="17"/>
  <c r="G184" i="14" s="1"/>
  <c r="I173" i="17"/>
  <c r="J186" i="14" s="1"/>
  <c r="G173" i="17"/>
  <c r="H186" i="14" s="1"/>
  <c r="U186" i="14" s="1"/>
  <c r="H175" i="17"/>
  <c r="I188" i="14" s="1"/>
  <c r="V188" i="14" s="1"/>
  <c r="F175" i="17"/>
  <c r="G188" i="14" s="1"/>
  <c r="I177" i="17"/>
  <c r="J190" i="14" s="1"/>
  <c r="G177" i="17"/>
  <c r="H190" i="14" s="1"/>
  <c r="U190" i="14" s="1"/>
  <c r="H179" i="17"/>
  <c r="I192" i="14" s="1"/>
  <c r="V192" i="14" s="1"/>
  <c r="F179" i="17"/>
  <c r="G192" i="14" s="1"/>
  <c r="I181" i="17"/>
  <c r="J194" i="14" s="1"/>
  <c r="G181" i="17"/>
  <c r="H194" i="14" s="1"/>
  <c r="U194" i="14" s="1"/>
  <c r="H183" i="17"/>
  <c r="I196" i="14" s="1"/>
  <c r="V196" i="14" s="1"/>
  <c r="F183" i="17"/>
  <c r="G196" i="14" s="1"/>
  <c r="I185" i="17"/>
  <c r="J198" i="14" s="1"/>
  <c r="G185" i="17"/>
  <c r="H198" i="14" s="1"/>
  <c r="U198" i="14" s="1"/>
  <c r="H187" i="17"/>
  <c r="I200" i="14" s="1"/>
  <c r="V200" i="14" s="1"/>
  <c r="F187" i="17"/>
  <c r="G200" i="14" s="1"/>
  <c r="I189" i="17"/>
  <c r="J202" i="14" s="1"/>
  <c r="G189" i="17"/>
  <c r="H202" i="14" s="1"/>
  <c r="U202" i="14" s="1"/>
  <c r="H191" i="17"/>
  <c r="I204" i="14" s="1"/>
  <c r="V204" i="14" s="1"/>
  <c r="F191" i="17"/>
  <c r="G204" i="14" s="1"/>
  <c r="I193" i="17"/>
  <c r="J206" i="14" s="1"/>
  <c r="G193" i="17"/>
  <c r="H206" i="14" s="1"/>
  <c r="U206" i="14" s="1"/>
  <c r="H199" i="17"/>
  <c r="I212" i="14" s="1"/>
  <c r="V212" i="14" s="1"/>
  <c r="F199" i="17"/>
  <c r="G212" i="14" s="1"/>
  <c r="I201" i="17"/>
  <c r="J214" i="14" s="1"/>
  <c r="G201" i="17"/>
  <c r="H214" i="14" s="1"/>
  <c r="U214" i="14" s="1"/>
  <c r="H207" i="17"/>
  <c r="I220" i="14" s="1"/>
  <c r="V220" i="14" s="1"/>
  <c r="F207" i="17"/>
  <c r="G220" i="14" s="1"/>
  <c r="I209" i="17"/>
  <c r="J222" i="14" s="1"/>
  <c r="G209" i="17"/>
  <c r="H222" i="14" s="1"/>
  <c r="U222" i="14" s="1"/>
  <c r="H215" i="17"/>
  <c r="I228" i="14" s="1"/>
  <c r="V228" i="14" s="1"/>
  <c r="F215" i="17"/>
  <c r="G228" i="14" s="1"/>
  <c r="I217" i="17"/>
  <c r="J230" i="14" s="1"/>
  <c r="G217" i="17"/>
  <c r="H230" i="14" s="1"/>
  <c r="U230" i="14" s="1"/>
  <c r="H223" i="17"/>
  <c r="I236" i="14" s="1"/>
  <c r="V236" i="14" s="1"/>
  <c r="F223" i="17"/>
  <c r="G236" i="14" s="1"/>
  <c r="I225" i="17"/>
  <c r="J238" i="14" s="1"/>
  <c r="G225" i="17"/>
  <c r="H238" i="14" s="1"/>
  <c r="U238" i="14" s="1"/>
  <c r="H231" i="17"/>
  <c r="I244" i="14" s="1"/>
  <c r="V244" i="14" s="1"/>
  <c r="F231" i="17"/>
  <c r="G244" i="14" s="1"/>
  <c r="I233" i="17"/>
  <c r="J246" i="14" s="1"/>
  <c r="G233" i="17"/>
  <c r="H246" i="14" s="1"/>
  <c r="U246" i="14" s="1"/>
  <c r="I239" i="17"/>
  <c r="J252" i="14" s="1"/>
  <c r="G239" i="17"/>
  <c r="H252" i="14" s="1"/>
  <c r="U252" i="14" s="1"/>
  <c r="H241" i="17"/>
  <c r="I254" i="14" s="1"/>
  <c r="V254" i="14" s="1"/>
  <c r="F241" i="17"/>
  <c r="G254" i="14" s="1"/>
  <c r="I247" i="17"/>
  <c r="J260" i="14" s="1"/>
  <c r="G247" i="17"/>
  <c r="H260" i="14" s="1"/>
  <c r="U260" i="14" s="1"/>
  <c r="H249" i="17"/>
  <c r="I262" i="14" s="1"/>
  <c r="V262" i="14" s="1"/>
  <c r="F249" i="17"/>
  <c r="G262" i="14" s="1"/>
  <c r="I255" i="17"/>
  <c r="J268" i="14" s="1"/>
  <c r="G255" i="17"/>
  <c r="H268" i="14" s="1"/>
  <c r="U268" i="14" s="1"/>
  <c r="H257" i="17"/>
  <c r="I270" i="14" s="1"/>
  <c r="V270" i="14" s="1"/>
  <c r="F257" i="17"/>
  <c r="G270" i="14" s="1"/>
  <c r="I263" i="17"/>
  <c r="J276" i="14" s="1"/>
  <c r="G263" i="17"/>
  <c r="H276" i="14" s="1"/>
  <c r="U276" i="14" s="1"/>
  <c r="H265" i="17"/>
  <c r="I278" i="14" s="1"/>
  <c r="V278" i="14" s="1"/>
  <c r="F265" i="17"/>
  <c r="G278" i="14" s="1"/>
  <c r="I271" i="17"/>
  <c r="J284" i="14" s="1"/>
  <c r="G271" i="17"/>
  <c r="H284" i="14" s="1"/>
  <c r="U284" i="14" s="1"/>
  <c r="H273" i="17"/>
  <c r="I286" i="14" s="1"/>
  <c r="V286" i="14" s="1"/>
  <c r="F273" i="17"/>
  <c r="G286" i="14" s="1"/>
  <c r="I279" i="17"/>
  <c r="J292" i="14" s="1"/>
  <c r="G279" i="17"/>
  <c r="H292" i="14" s="1"/>
  <c r="U292" i="14" s="1"/>
  <c r="H281" i="17"/>
  <c r="I294" i="14" s="1"/>
  <c r="V294" i="14" s="1"/>
  <c r="F281" i="17"/>
  <c r="G294" i="14" s="1"/>
  <c r="I287" i="17"/>
  <c r="J300" i="14" s="1"/>
  <c r="G287" i="17"/>
  <c r="H300" i="14" s="1"/>
  <c r="U300" i="14" s="1"/>
  <c r="H289" i="17"/>
  <c r="I302" i="14" s="1"/>
  <c r="V302" i="14" s="1"/>
  <c r="F289" i="17"/>
  <c r="G302" i="14" s="1"/>
  <c r="I295" i="17"/>
  <c r="J308" i="14" s="1"/>
  <c r="G295" i="17"/>
  <c r="H308" i="14" s="1"/>
  <c r="U308" i="14" s="1"/>
  <c r="H297" i="17"/>
  <c r="I310" i="14" s="1"/>
  <c r="V310" i="14" s="1"/>
  <c r="F297" i="17"/>
  <c r="G310" i="14" s="1"/>
  <c r="I303" i="17"/>
  <c r="J316" i="14" s="1"/>
  <c r="G303" i="17"/>
  <c r="H316" i="14" s="1"/>
  <c r="U316" i="14" s="1"/>
  <c r="H305" i="17"/>
  <c r="I318" i="14" s="1"/>
  <c r="V318" i="14" s="1"/>
  <c r="F305" i="17"/>
  <c r="G318" i="14" s="1"/>
  <c r="I311" i="17"/>
  <c r="J324" i="14" s="1"/>
  <c r="G311" i="17"/>
  <c r="H324" i="14" s="1"/>
  <c r="U324" i="14" s="1"/>
  <c r="H313" i="17"/>
  <c r="I326" i="14" s="1"/>
  <c r="V326" i="14" s="1"/>
  <c r="F313" i="17"/>
  <c r="G326" i="14" s="1"/>
  <c r="I319" i="17"/>
  <c r="J332" i="14" s="1"/>
  <c r="G319" i="17"/>
  <c r="H332" i="14" s="1"/>
  <c r="U332" i="14" s="1"/>
  <c r="H321" i="17"/>
  <c r="I334" i="14" s="1"/>
  <c r="V334" i="14" s="1"/>
  <c r="F321" i="17"/>
  <c r="G334" i="14" s="1"/>
  <c r="I327" i="17"/>
  <c r="J340" i="14" s="1"/>
  <c r="G327" i="17"/>
  <c r="H340" i="14" s="1"/>
  <c r="U340" i="14" s="1"/>
  <c r="H329" i="17"/>
  <c r="I342" i="14" s="1"/>
  <c r="V342" i="14" s="1"/>
  <c r="F329" i="17"/>
  <c r="G342" i="14" s="1"/>
  <c r="I335" i="17"/>
  <c r="J348" i="14" s="1"/>
  <c r="G335" i="17"/>
  <c r="H348" i="14" s="1"/>
  <c r="U348" i="14" s="1"/>
  <c r="H337" i="17"/>
  <c r="I350" i="14" s="1"/>
  <c r="V350" i="14" s="1"/>
  <c r="F337" i="17"/>
  <c r="G350" i="14" s="1"/>
  <c r="I343" i="17"/>
  <c r="J356" i="14" s="1"/>
  <c r="G343" i="17"/>
  <c r="H356" i="14" s="1"/>
  <c r="U356" i="14" s="1"/>
  <c r="H345" i="17"/>
  <c r="I358" i="14" s="1"/>
  <c r="V358" i="14" s="1"/>
  <c r="F345" i="17"/>
  <c r="G358" i="14" s="1"/>
  <c r="I351" i="17"/>
  <c r="J364" i="14" s="1"/>
  <c r="G351" i="17"/>
  <c r="H364" i="14" s="1"/>
  <c r="U364" i="14" s="1"/>
  <c r="H353" i="17"/>
  <c r="I366" i="14" s="1"/>
  <c r="V366" i="14" s="1"/>
  <c r="F353" i="17"/>
  <c r="G366" i="14" s="1"/>
  <c r="I359" i="17"/>
  <c r="J372" i="14" s="1"/>
  <c r="G359" i="17"/>
  <c r="H372" i="14" s="1"/>
  <c r="U372" i="14" s="1"/>
  <c r="H361" i="17"/>
  <c r="I374" i="14" s="1"/>
  <c r="V374" i="14" s="1"/>
  <c r="F361" i="17"/>
  <c r="G374" i="14" s="1"/>
  <c r="H365" i="17"/>
  <c r="I378" i="14" s="1"/>
  <c r="V378" i="14" s="1"/>
  <c r="F365" i="17"/>
  <c r="G378" i="14" s="1"/>
  <c r="H369" i="17"/>
  <c r="I382" i="14" s="1"/>
  <c r="V382" i="14" s="1"/>
  <c r="F369" i="17"/>
  <c r="G382" i="14" s="1"/>
  <c r="H373" i="17"/>
  <c r="I386" i="14" s="1"/>
  <c r="V386" i="14" s="1"/>
  <c r="F373" i="17"/>
  <c r="G386" i="14" s="1"/>
  <c r="H377" i="17"/>
  <c r="I390" i="14" s="1"/>
  <c r="V390" i="14" s="1"/>
  <c r="F377" i="17"/>
  <c r="G390" i="14" s="1"/>
  <c r="H381" i="17"/>
  <c r="I394" i="14" s="1"/>
  <c r="V394" i="14" s="1"/>
  <c r="F381" i="17"/>
  <c r="G394" i="14" s="1"/>
  <c r="H385" i="17"/>
  <c r="I398" i="14" s="1"/>
  <c r="V398" i="14" s="1"/>
  <c r="F385" i="17"/>
  <c r="G398" i="14" s="1"/>
  <c r="H389" i="17"/>
  <c r="I402" i="14" s="1"/>
  <c r="V402" i="14" s="1"/>
  <c r="F389" i="17"/>
  <c r="G402" i="14" s="1"/>
  <c r="H393" i="17"/>
  <c r="I406" i="14" s="1"/>
  <c r="V406" i="14" s="1"/>
  <c r="F393" i="17"/>
  <c r="G406" i="14" s="1"/>
  <c r="H397" i="17"/>
  <c r="I410" i="14" s="1"/>
  <c r="V410" i="14" s="1"/>
  <c r="F397" i="17"/>
  <c r="G410" i="14" s="1"/>
  <c r="H401" i="17"/>
  <c r="I414" i="14" s="1"/>
  <c r="V414" i="14" s="1"/>
  <c r="F401" i="17"/>
  <c r="G414" i="14" s="1"/>
  <c r="H405" i="17"/>
  <c r="I418" i="14" s="1"/>
  <c r="V418" i="14" s="1"/>
  <c r="F405" i="17"/>
  <c r="G418" i="14" s="1"/>
  <c r="H409" i="17"/>
  <c r="I422" i="14" s="1"/>
  <c r="V422" i="14" s="1"/>
  <c r="F409" i="17"/>
  <c r="G422" i="14" s="1"/>
  <c r="H413" i="17"/>
  <c r="I426" i="14" s="1"/>
  <c r="V426" i="14" s="1"/>
  <c r="F413" i="17"/>
  <c r="G426" i="14" s="1"/>
  <c r="H417" i="17"/>
  <c r="I430" i="14" s="1"/>
  <c r="V430" i="14" s="1"/>
  <c r="F417" i="17"/>
  <c r="G430" i="14" s="1"/>
  <c r="H421" i="17"/>
  <c r="I434" i="14" s="1"/>
  <c r="V434" i="14" s="1"/>
  <c r="F421" i="17"/>
  <c r="G434" i="14" s="1"/>
  <c r="I195" i="17"/>
  <c r="J208" i="14" s="1"/>
  <c r="G195" i="17"/>
  <c r="H208" i="14" s="1"/>
  <c r="U208" i="14" s="1"/>
  <c r="H197" i="17"/>
  <c r="I210" i="14" s="1"/>
  <c r="V210" i="14" s="1"/>
  <c r="F197" i="17"/>
  <c r="G210" i="14" s="1"/>
  <c r="I199" i="17"/>
  <c r="J212" i="14" s="1"/>
  <c r="G199" i="17"/>
  <c r="H212" i="14" s="1"/>
  <c r="U212" i="14" s="1"/>
  <c r="H201" i="17"/>
  <c r="I214" i="14" s="1"/>
  <c r="V214" i="14" s="1"/>
  <c r="F201" i="17"/>
  <c r="G214" i="14" s="1"/>
  <c r="I203" i="17"/>
  <c r="J216" i="14" s="1"/>
  <c r="G203" i="17"/>
  <c r="H216" i="14" s="1"/>
  <c r="U216" i="14" s="1"/>
  <c r="H205" i="17"/>
  <c r="I218" i="14" s="1"/>
  <c r="V218" i="14" s="1"/>
  <c r="F205" i="17"/>
  <c r="G218" i="14" s="1"/>
  <c r="I207" i="17"/>
  <c r="J220" i="14" s="1"/>
  <c r="G207" i="17"/>
  <c r="H220" i="14" s="1"/>
  <c r="U220" i="14" s="1"/>
  <c r="H209" i="17"/>
  <c r="I222" i="14" s="1"/>
  <c r="V222" i="14" s="1"/>
  <c r="F209" i="17"/>
  <c r="G222" i="14" s="1"/>
  <c r="I211" i="17"/>
  <c r="J224" i="14" s="1"/>
  <c r="G211" i="17"/>
  <c r="H224" i="14" s="1"/>
  <c r="U224" i="14" s="1"/>
  <c r="H213" i="17"/>
  <c r="I226" i="14" s="1"/>
  <c r="V226" i="14" s="1"/>
  <c r="F213" i="17"/>
  <c r="G226" i="14" s="1"/>
  <c r="I215" i="17"/>
  <c r="J228" i="14" s="1"/>
  <c r="G215" i="17"/>
  <c r="H228" i="14" s="1"/>
  <c r="U228" i="14" s="1"/>
  <c r="H217" i="17"/>
  <c r="I230" i="14" s="1"/>
  <c r="V230" i="14" s="1"/>
  <c r="F217" i="17"/>
  <c r="G230" i="14" s="1"/>
  <c r="I219" i="17"/>
  <c r="J232" i="14" s="1"/>
  <c r="G219" i="17"/>
  <c r="H232" i="14" s="1"/>
  <c r="U232" i="14" s="1"/>
  <c r="H221" i="17"/>
  <c r="I234" i="14" s="1"/>
  <c r="V234" i="14" s="1"/>
  <c r="F221" i="17"/>
  <c r="G234" i="14" s="1"/>
  <c r="I223" i="17"/>
  <c r="J236" i="14" s="1"/>
  <c r="G223" i="17"/>
  <c r="H236" i="14" s="1"/>
  <c r="U236" i="14" s="1"/>
  <c r="H225" i="17"/>
  <c r="I238" i="14" s="1"/>
  <c r="V238" i="14" s="1"/>
  <c r="F225" i="17"/>
  <c r="G238" i="14" s="1"/>
  <c r="I227" i="17"/>
  <c r="J240" i="14" s="1"/>
  <c r="G227" i="17"/>
  <c r="H240" i="14" s="1"/>
  <c r="U240" i="14" s="1"/>
  <c r="H229" i="17"/>
  <c r="I242" i="14" s="1"/>
  <c r="V242" i="14" s="1"/>
  <c r="F229" i="17"/>
  <c r="G242" i="14" s="1"/>
  <c r="I231" i="17"/>
  <c r="J244" i="14" s="1"/>
  <c r="G231" i="17"/>
  <c r="H244" i="14" s="1"/>
  <c r="U244" i="14" s="1"/>
  <c r="H233" i="17"/>
  <c r="I246" i="14" s="1"/>
  <c r="V246" i="14" s="1"/>
  <c r="F233" i="17"/>
  <c r="G246" i="14" s="1"/>
  <c r="I235" i="17"/>
  <c r="J248" i="14" s="1"/>
  <c r="G235" i="17"/>
  <c r="H248" i="14" s="1"/>
  <c r="U248" i="14" s="1"/>
  <c r="H237" i="17"/>
  <c r="I250" i="14" s="1"/>
  <c r="V250" i="14" s="1"/>
  <c r="F237" i="17"/>
  <c r="G250" i="14" s="1"/>
  <c r="H239" i="17"/>
  <c r="I252" i="14" s="1"/>
  <c r="V252" i="14" s="1"/>
  <c r="F239" i="17"/>
  <c r="G252" i="14" s="1"/>
  <c r="I241" i="17"/>
  <c r="J254" i="14" s="1"/>
  <c r="G241" i="17"/>
  <c r="H254" i="14" s="1"/>
  <c r="U254" i="14" s="1"/>
  <c r="H243" i="17"/>
  <c r="I256" i="14" s="1"/>
  <c r="V256" i="14" s="1"/>
  <c r="F243" i="17"/>
  <c r="G256" i="14" s="1"/>
  <c r="I245" i="17"/>
  <c r="J258" i="14" s="1"/>
  <c r="G245" i="17"/>
  <c r="H258" i="14" s="1"/>
  <c r="U258" i="14" s="1"/>
  <c r="H247" i="17"/>
  <c r="I260" i="14" s="1"/>
  <c r="V260" i="14" s="1"/>
  <c r="F247" i="17"/>
  <c r="G260" i="14" s="1"/>
  <c r="I249" i="17"/>
  <c r="J262" i="14" s="1"/>
  <c r="G249" i="17"/>
  <c r="H262" i="14" s="1"/>
  <c r="U262" i="14" s="1"/>
  <c r="H251" i="17"/>
  <c r="I264" i="14" s="1"/>
  <c r="V264" i="14" s="1"/>
  <c r="F251" i="17"/>
  <c r="G264" i="14" s="1"/>
  <c r="I253" i="17"/>
  <c r="J266" i="14" s="1"/>
  <c r="G253" i="17"/>
  <c r="H266" i="14" s="1"/>
  <c r="U266" i="14" s="1"/>
  <c r="H255" i="17"/>
  <c r="I268" i="14" s="1"/>
  <c r="V268" i="14" s="1"/>
  <c r="F255" i="17"/>
  <c r="G268" i="14" s="1"/>
  <c r="I257" i="17"/>
  <c r="J270" i="14" s="1"/>
  <c r="G257" i="17"/>
  <c r="H270" i="14" s="1"/>
  <c r="U270" i="14" s="1"/>
  <c r="H259" i="17"/>
  <c r="I272" i="14" s="1"/>
  <c r="V272" i="14" s="1"/>
  <c r="F259" i="17"/>
  <c r="G272" i="14" s="1"/>
  <c r="I261" i="17"/>
  <c r="J274" i="14" s="1"/>
  <c r="G261" i="17"/>
  <c r="H274" i="14" s="1"/>
  <c r="U274" i="14" s="1"/>
  <c r="H263" i="17"/>
  <c r="I276" i="14" s="1"/>
  <c r="V276" i="14" s="1"/>
  <c r="F263" i="17"/>
  <c r="G276" i="14" s="1"/>
  <c r="I265" i="17"/>
  <c r="J278" i="14" s="1"/>
  <c r="G265" i="17"/>
  <c r="H278" i="14" s="1"/>
  <c r="U278" i="14" s="1"/>
  <c r="H267" i="17"/>
  <c r="I280" i="14" s="1"/>
  <c r="V280" i="14" s="1"/>
  <c r="F267" i="17"/>
  <c r="G280" i="14" s="1"/>
  <c r="I269" i="17"/>
  <c r="J282" i="14" s="1"/>
  <c r="G269" i="17"/>
  <c r="H282" i="14" s="1"/>
  <c r="U282" i="14" s="1"/>
  <c r="H271" i="17"/>
  <c r="I284" i="14" s="1"/>
  <c r="V284" i="14" s="1"/>
  <c r="F271" i="17"/>
  <c r="G284" i="14" s="1"/>
  <c r="I273" i="17"/>
  <c r="J286" i="14" s="1"/>
  <c r="G273" i="17"/>
  <c r="H286" i="14" s="1"/>
  <c r="U286" i="14" s="1"/>
  <c r="H275" i="17"/>
  <c r="I288" i="14" s="1"/>
  <c r="V288" i="14" s="1"/>
  <c r="F275" i="17"/>
  <c r="G288" i="14" s="1"/>
  <c r="I277" i="17"/>
  <c r="J290" i="14" s="1"/>
  <c r="G277" i="17"/>
  <c r="H290" i="14" s="1"/>
  <c r="U290" i="14" s="1"/>
  <c r="H279" i="17"/>
  <c r="I292" i="14" s="1"/>
  <c r="V292" i="14" s="1"/>
  <c r="F279" i="17"/>
  <c r="G292" i="14" s="1"/>
  <c r="I281" i="17"/>
  <c r="J294" i="14" s="1"/>
  <c r="G281" i="17"/>
  <c r="H294" i="14" s="1"/>
  <c r="U294" i="14" s="1"/>
  <c r="H283" i="17"/>
  <c r="I296" i="14" s="1"/>
  <c r="V296" i="14" s="1"/>
  <c r="F283" i="17"/>
  <c r="G296" i="14" s="1"/>
  <c r="I285" i="17"/>
  <c r="J298" i="14" s="1"/>
  <c r="G285" i="17"/>
  <c r="H298" i="14" s="1"/>
  <c r="U298" i="14" s="1"/>
  <c r="H287" i="17"/>
  <c r="I300" i="14" s="1"/>
  <c r="V300" i="14" s="1"/>
  <c r="F287" i="17"/>
  <c r="G300" i="14" s="1"/>
  <c r="I289" i="17"/>
  <c r="J302" i="14" s="1"/>
  <c r="G289" i="17"/>
  <c r="H302" i="14" s="1"/>
  <c r="U302" i="14" s="1"/>
  <c r="H291" i="17"/>
  <c r="I304" i="14" s="1"/>
  <c r="V304" i="14" s="1"/>
  <c r="F291" i="17"/>
  <c r="G304" i="14" s="1"/>
  <c r="I293" i="17"/>
  <c r="J306" i="14" s="1"/>
  <c r="G293" i="17"/>
  <c r="H306" i="14" s="1"/>
  <c r="U306" i="14" s="1"/>
  <c r="H295" i="17"/>
  <c r="I308" i="14" s="1"/>
  <c r="V308" i="14" s="1"/>
  <c r="F295" i="17"/>
  <c r="G308" i="14" s="1"/>
  <c r="I297" i="17"/>
  <c r="J310" i="14" s="1"/>
  <c r="G297" i="17"/>
  <c r="H310" i="14" s="1"/>
  <c r="U310" i="14" s="1"/>
  <c r="H299" i="17"/>
  <c r="I312" i="14" s="1"/>
  <c r="V312" i="14" s="1"/>
  <c r="F299" i="17"/>
  <c r="G312" i="14" s="1"/>
  <c r="I301" i="17"/>
  <c r="J314" i="14" s="1"/>
  <c r="G301" i="17"/>
  <c r="H314" i="14" s="1"/>
  <c r="U314" i="14" s="1"/>
  <c r="H303" i="17"/>
  <c r="I316" i="14" s="1"/>
  <c r="V316" i="14" s="1"/>
  <c r="F303" i="17"/>
  <c r="G316" i="14" s="1"/>
  <c r="I305" i="17"/>
  <c r="J318" i="14" s="1"/>
  <c r="G305" i="17"/>
  <c r="H318" i="14" s="1"/>
  <c r="U318" i="14" s="1"/>
  <c r="H307" i="17"/>
  <c r="I320" i="14" s="1"/>
  <c r="V320" i="14" s="1"/>
  <c r="F307" i="17"/>
  <c r="G320" i="14" s="1"/>
  <c r="I309" i="17"/>
  <c r="J322" i="14" s="1"/>
  <c r="G309" i="17"/>
  <c r="H322" i="14" s="1"/>
  <c r="U322" i="14" s="1"/>
  <c r="H311" i="17"/>
  <c r="I324" i="14" s="1"/>
  <c r="V324" i="14" s="1"/>
  <c r="F311" i="17"/>
  <c r="G324" i="14" s="1"/>
  <c r="I313" i="17"/>
  <c r="J326" i="14" s="1"/>
  <c r="G313" i="17"/>
  <c r="H326" i="14" s="1"/>
  <c r="U326" i="14" s="1"/>
  <c r="H315" i="17"/>
  <c r="I328" i="14" s="1"/>
  <c r="V328" i="14" s="1"/>
  <c r="F315" i="17"/>
  <c r="G328" i="14" s="1"/>
  <c r="I317" i="17"/>
  <c r="J330" i="14" s="1"/>
  <c r="G317" i="17"/>
  <c r="H330" i="14" s="1"/>
  <c r="U330" i="14" s="1"/>
  <c r="H319" i="17"/>
  <c r="I332" i="14" s="1"/>
  <c r="V332" i="14" s="1"/>
  <c r="F319" i="17"/>
  <c r="G332" i="14" s="1"/>
  <c r="I321" i="17"/>
  <c r="J334" i="14" s="1"/>
  <c r="G321" i="17"/>
  <c r="H334" i="14" s="1"/>
  <c r="U334" i="14" s="1"/>
  <c r="H323" i="17"/>
  <c r="I336" i="14" s="1"/>
  <c r="V336" i="14" s="1"/>
  <c r="F323" i="17"/>
  <c r="G336" i="14" s="1"/>
  <c r="I325" i="17"/>
  <c r="J338" i="14" s="1"/>
  <c r="G325" i="17"/>
  <c r="H338" i="14" s="1"/>
  <c r="U338" i="14" s="1"/>
  <c r="H327" i="17"/>
  <c r="I340" i="14" s="1"/>
  <c r="V340" i="14" s="1"/>
  <c r="F327" i="17"/>
  <c r="G340" i="14" s="1"/>
  <c r="I329" i="17"/>
  <c r="J342" i="14" s="1"/>
  <c r="G329" i="17"/>
  <c r="H342" i="14" s="1"/>
  <c r="U342" i="14" s="1"/>
  <c r="H331" i="17"/>
  <c r="I344" i="14" s="1"/>
  <c r="V344" i="14" s="1"/>
  <c r="F331" i="17"/>
  <c r="G344" i="14" s="1"/>
  <c r="I333" i="17"/>
  <c r="J346" i="14" s="1"/>
  <c r="G333" i="17"/>
  <c r="H346" i="14" s="1"/>
  <c r="U346" i="14" s="1"/>
  <c r="H335" i="17"/>
  <c r="I348" i="14" s="1"/>
  <c r="V348" i="14" s="1"/>
  <c r="F335" i="17"/>
  <c r="G348" i="14" s="1"/>
  <c r="I337" i="17"/>
  <c r="J350" i="14" s="1"/>
  <c r="G337" i="17"/>
  <c r="H350" i="14" s="1"/>
  <c r="U350" i="14" s="1"/>
  <c r="H339" i="17"/>
  <c r="I352" i="14" s="1"/>
  <c r="V352" i="14" s="1"/>
  <c r="F339" i="17"/>
  <c r="G352" i="14" s="1"/>
  <c r="I341" i="17"/>
  <c r="J354" i="14" s="1"/>
  <c r="G341" i="17"/>
  <c r="H354" i="14" s="1"/>
  <c r="U354" i="14" s="1"/>
  <c r="H343" i="17"/>
  <c r="I356" i="14" s="1"/>
  <c r="V356" i="14" s="1"/>
  <c r="F343" i="17"/>
  <c r="G356" i="14" s="1"/>
  <c r="I345" i="17"/>
  <c r="J358" i="14" s="1"/>
  <c r="G345" i="17"/>
  <c r="H358" i="14" s="1"/>
  <c r="U358" i="14" s="1"/>
  <c r="H347" i="17"/>
  <c r="I360" i="14" s="1"/>
  <c r="V360" i="14" s="1"/>
  <c r="F347" i="17"/>
  <c r="G360" i="14" s="1"/>
  <c r="I349" i="17"/>
  <c r="J362" i="14" s="1"/>
  <c r="G349" i="17"/>
  <c r="H362" i="14" s="1"/>
  <c r="U362" i="14" s="1"/>
  <c r="H351" i="17"/>
  <c r="I364" i="14" s="1"/>
  <c r="V364" i="14" s="1"/>
  <c r="F351" i="17"/>
  <c r="G364" i="14" s="1"/>
  <c r="I353" i="17"/>
  <c r="J366" i="14" s="1"/>
  <c r="G353" i="17"/>
  <c r="H366" i="14" s="1"/>
  <c r="U366" i="14" s="1"/>
  <c r="H355" i="17"/>
  <c r="I368" i="14" s="1"/>
  <c r="V368" i="14" s="1"/>
  <c r="F355" i="17"/>
  <c r="G368" i="14" s="1"/>
  <c r="I357" i="17"/>
  <c r="J370" i="14" s="1"/>
  <c r="G357" i="17"/>
  <c r="H370" i="14" s="1"/>
  <c r="U370" i="14" s="1"/>
  <c r="H359" i="17"/>
  <c r="I372" i="14" s="1"/>
  <c r="V372" i="14" s="1"/>
  <c r="F359" i="17"/>
  <c r="G372" i="14" s="1"/>
  <c r="I361" i="17"/>
  <c r="J374" i="14" s="1"/>
  <c r="G361" i="17"/>
  <c r="H374" i="14" s="1"/>
  <c r="U374" i="14" s="1"/>
  <c r="I363" i="17"/>
  <c r="J376" i="14" s="1"/>
  <c r="G363" i="17"/>
  <c r="H376" i="14" s="1"/>
  <c r="U376" i="14" s="1"/>
  <c r="I365" i="17"/>
  <c r="J378" i="14" s="1"/>
  <c r="G365" i="17"/>
  <c r="H378" i="14" s="1"/>
  <c r="U378" i="14" s="1"/>
  <c r="I367" i="17"/>
  <c r="J380" i="14" s="1"/>
  <c r="G367" i="17"/>
  <c r="H380" i="14" s="1"/>
  <c r="U380" i="14" s="1"/>
  <c r="I369" i="17"/>
  <c r="J382" i="14" s="1"/>
  <c r="G369" i="17"/>
  <c r="H382" i="14" s="1"/>
  <c r="U382" i="14" s="1"/>
  <c r="I371" i="17"/>
  <c r="J384" i="14" s="1"/>
  <c r="G371" i="17"/>
  <c r="H384" i="14" s="1"/>
  <c r="U384" i="14" s="1"/>
  <c r="I373" i="17"/>
  <c r="J386" i="14" s="1"/>
  <c r="G373" i="17"/>
  <c r="H386" i="14" s="1"/>
  <c r="U386" i="14" s="1"/>
  <c r="I375" i="17"/>
  <c r="J388" i="14" s="1"/>
  <c r="G375" i="17"/>
  <c r="H388" i="14" s="1"/>
  <c r="U388" i="14" s="1"/>
  <c r="I377" i="17"/>
  <c r="J390" i="14" s="1"/>
  <c r="G377" i="17"/>
  <c r="H390" i="14" s="1"/>
  <c r="U390" i="14" s="1"/>
  <c r="I379" i="17"/>
  <c r="J392" i="14" s="1"/>
  <c r="G379" i="17"/>
  <c r="H392" i="14" s="1"/>
  <c r="U392" i="14" s="1"/>
  <c r="I381" i="17"/>
  <c r="J394" i="14" s="1"/>
  <c r="G381" i="17"/>
  <c r="H394" i="14" s="1"/>
  <c r="U394" i="14" s="1"/>
  <c r="I383" i="17"/>
  <c r="J396" i="14" s="1"/>
  <c r="G383" i="17"/>
  <c r="H396" i="14" s="1"/>
  <c r="U396" i="14" s="1"/>
  <c r="I385" i="17"/>
  <c r="J398" i="14" s="1"/>
  <c r="G385" i="17"/>
  <c r="H398" i="14" s="1"/>
  <c r="U398" i="14" s="1"/>
  <c r="I387" i="17"/>
  <c r="J400" i="14" s="1"/>
  <c r="G387" i="17"/>
  <c r="H400" i="14" s="1"/>
  <c r="U400" i="14" s="1"/>
  <c r="I389" i="17"/>
  <c r="J402" i="14" s="1"/>
  <c r="G389" i="17"/>
  <c r="H402" i="14" s="1"/>
  <c r="U402" i="14" s="1"/>
  <c r="I391" i="17"/>
  <c r="J404" i="14" s="1"/>
  <c r="G391" i="17"/>
  <c r="H404" i="14" s="1"/>
  <c r="U404" i="14" s="1"/>
  <c r="I393" i="17"/>
  <c r="J406" i="14" s="1"/>
  <c r="G393" i="17"/>
  <c r="H406" i="14" s="1"/>
  <c r="U406" i="14" s="1"/>
  <c r="I395" i="17"/>
  <c r="J408" i="14" s="1"/>
  <c r="G395" i="17"/>
  <c r="H408" i="14" s="1"/>
  <c r="U408" i="14" s="1"/>
  <c r="I397" i="17"/>
  <c r="J410" i="14" s="1"/>
  <c r="G397" i="17"/>
  <c r="H410" i="14" s="1"/>
  <c r="U410" i="14" s="1"/>
  <c r="I399" i="17"/>
  <c r="J412" i="14" s="1"/>
  <c r="G399" i="17"/>
  <c r="H412" i="14" s="1"/>
  <c r="U412" i="14" s="1"/>
  <c r="I401" i="17"/>
  <c r="J414" i="14" s="1"/>
  <c r="G401" i="17"/>
  <c r="H414" i="14" s="1"/>
  <c r="U414" i="14" s="1"/>
  <c r="I403" i="17"/>
  <c r="J416" i="14" s="1"/>
  <c r="G403" i="17"/>
  <c r="H416" i="14" s="1"/>
  <c r="U416" i="14" s="1"/>
  <c r="I405" i="17"/>
  <c r="J418" i="14" s="1"/>
  <c r="G405" i="17"/>
  <c r="H418" i="14" s="1"/>
  <c r="U418" i="14" s="1"/>
  <c r="I407" i="17"/>
  <c r="J420" i="14" s="1"/>
  <c r="G407" i="17"/>
  <c r="H420" i="14" s="1"/>
  <c r="U420" i="14" s="1"/>
  <c r="I409" i="17"/>
  <c r="J422" i="14" s="1"/>
  <c r="G409" i="17"/>
  <c r="H422" i="14" s="1"/>
  <c r="U422" i="14" s="1"/>
  <c r="I411" i="17"/>
  <c r="J424" i="14" s="1"/>
  <c r="G411" i="17"/>
  <c r="H424" i="14" s="1"/>
  <c r="U424" i="14" s="1"/>
  <c r="I413" i="17"/>
  <c r="J426" i="14" s="1"/>
  <c r="G413" i="17"/>
  <c r="H426" i="14" s="1"/>
  <c r="U426" i="14" s="1"/>
  <c r="I415" i="17"/>
  <c r="J428" i="14" s="1"/>
  <c r="G415" i="17"/>
  <c r="H428" i="14" s="1"/>
  <c r="U428" i="14" s="1"/>
  <c r="I417" i="17"/>
  <c r="J430" i="14" s="1"/>
  <c r="G417" i="17"/>
  <c r="H430" i="14" s="1"/>
  <c r="U430" i="14" s="1"/>
  <c r="I419" i="17"/>
  <c r="J432" i="14" s="1"/>
  <c r="G419" i="17"/>
  <c r="H432" i="14" s="1"/>
  <c r="U432" i="14" s="1"/>
  <c r="I421" i="17"/>
  <c r="J434" i="14" s="1"/>
  <c r="G421" i="17"/>
  <c r="H434" i="14" s="1"/>
  <c r="U434" i="14" s="1"/>
  <c r="I423" i="17"/>
  <c r="J436" i="14" s="1"/>
  <c r="G423" i="17"/>
  <c r="H436" i="14" s="1"/>
  <c r="U436" i="14" s="1"/>
  <c r="I425" i="17"/>
  <c r="J438" i="14" s="1"/>
  <c r="G425" i="17"/>
  <c r="H438" i="14" s="1"/>
  <c r="U438" i="14" s="1"/>
  <c r="I427" i="17"/>
  <c r="J440" i="14" s="1"/>
  <c r="G427" i="17"/>
  <c r="H440" i="14" s="1"/>
  <c r="U440" i="14" s="1"/>
  <c r="I429" i="17"/>
  <c r="J442" i="14" s="1"/>
  <c r="G429" i="17"/>
  <c r="H442" i="14" s="1"/>
  <c r="U442" i="14" s="1"/>
  <c r="I431" i="17"/>
  <c r="J444" i="14" s="1"/>
  <c r="G431" i="17"/>
  <c r="H444" i="14" s="1"/>
  <c r="U444" i="14" s="1"/>
  <c r="I433" i="17"/>
  <c r="J446" i="14" s="1"/>
  <c r="G433" i="17"/>
  <c r="H446" i="14" s="1"/>
  <c r="U446" i="14" s="1"/>
  <c r="I435" i="17"/>
  <c r="J448" i="14" s="1"/>
  <c r="G435" i="17"/>
  <c r="H448" i="14" s="1"/>
  <c r="U448" i="14" s="1"/>
  <c r="I437" i="17"/>
  <c r="J450" i="14" s="1"/>
  <c r="G437" i="17"/>
  <c r="H450" i="14" s="1"/>
  <c r="U450" i="14" s="1"/>
  <c r="I439" i="17"/>
  <c r="J452" i="14" s="1"/>
  <c r="G439" i="17"/>
  <c r="H452" i="14" s="1"/>
  <c r="U452" i="14" s="1"/>
  <c r="I441" i="17"/>
  <c r="J454" i="14" s="1"/>
  <c r="G441" i="17"/>
  <c r="H454" i="14" s="1"/>
  <c r="U454" i="14" s="1"/>
  <c r="I443" i="17"/>
  <c r="J456" i="14" s="1"/>
  <c r="G443" i="17"/>
  <c r="H456" i="14" s="1"/>
  <c r="U456" i="14" s="1"/>
  <c r="I445" i="17"/>
  <c r="J458" i="14" s="1"/>
  <c r="G445" i="17"/>
  <c r="H458" i="14" s="1"/>
  <c r="U458" i="14" s="1"/>
  <c r="I447" i="17"/>
  <c r="J460" i="14" s="1"/>
  <c r="G447" i="17"/>
  <c r="H460" i="14" s="1"/>
  <c r="U460" i="14" s="1"/>
  <c r="I449" i="17"/>
  <c r="J462" i="14" s="1"/>
  <c r="G449" i="17"/>
  <c r="H462" i="14" s="1"/>
  <c r="U462" i="14" s="1"/>
  <c r="I451" i="17"/>
  <c r="J464" i="14" s="1"/>
  <c r="G451" i="17"/>
  <c r="H464" i="14" s="1"/>
  <c r="U464" i="14" s="1"/>
  <c r="I453" i="17"/>
  <c r="J466" i="14" s="1"/>
  <c r="G453" i="17"/>
  <c r="H466" i="14" s="1"/>
  <c r="U466" i="14" s="1"/>
  <c r="I455" i="17"/>
  <c r="J468" i="14" s="1"/>
  <c r="G455" i="17"/>
  <c r="H468" i="14" s="1"/>
  <c r="U468" i="14" s="1"/>
  <c r="I457" i="17"/>
  <c r="J470" i="14" s="1"/>
  <c r="G457" i="17"/>
  <c r="H470" i="14" s="1"/>
  <c r="U470" i="14" s="1"/>
  <c r="I459" i="17"/>
  <c r="J472" i="14" s="1"/>
  <c r="G459" i="17"/>
  <c r="H472" i="14" s="1"/>
  <c r="U472" i="14" s="1"/>
  <c r="I461" i="17"/>
  <c r="J474" i="14" s="1"/>
  <c r="G461" i="17"/>
  <c r="H474" i="14" s="1"/>
  <c r="U474" i="14" s="1"/>
  <c r="I463" i="17"/>
  <c r="J476" i="14" s="1"/>
  <c r="G463" i="17"/>
  <c r="H476" i="14" s="1"/>
  <c r="U476" i="14" s="1"/>
  <c r="I465" i="17"/>
  <c r="J478" i="14" s="1"/>
  <c r="G465" i="17"/>
  <c r="H478" i="14" s="1"/>
  <c r="U478" i="14" s="1"/>
  <c r="I467" i="17"/>
  <c r="J480" i="14" s="1"/>
  <c r="G467" i="17"/>
  <c r="H480" i="14" s="1"/>
  <c r="U480" i="14" s="1"/>
  <c r="I469" i="17"/>
  <c r="J482" i="14" s="1"/>
  <c r="G469" i="17"/>
  <c r="H482" i="14" s="1"/>
  <c r="U482" i="14" s="1"/>
  <c r="I471" i="17"/>
  <c r="J484" i="14" s="1"/>
  <c r="G471" i="17"/>
  <c r="H484" i="14" s="1"/>
  <c r="U484" i="14" s="1"/>
  <c r="I473" i="17"/>
  <c r="J486" i="14" s="1"/>
  <c r="G473" i="17"/>
  <c r="H486" i="14" s="1"/>
  <c r="U486" i="14" s="1"/>
  <c r="I475" i="17"/>
  <c r="J488" i="14" s="1"/>
  <c r="G475" i="17"/>
  <c r="H488" i="14" s="1"/>
  <c r="U488" i="14" s="1"/>
  <c r="I477" i="17"/>
  <c r="J490" i="14" s="1"/>
  <c r="G477" i="17"/>
  <c r="H490" i="14" s="1"/>
  <c r="U490" i="14" s="1"/>
  <c r="I479" i="17"/>
  <c r="J492" i="14" s="1"/>
  <c r="G479" i="17"/>
  <c r="H492" i="14" s="1"/>
  <c r="U492" i="14" s="1"/>
  <c r="I481" i="17"/>
  <c r="J494" i="14" s="1"/>
  <c r="G481" i="17"/>
  <c r="H494" i="14" s="1"/>
  <c r="U494" i="14" s="1"/>
  <c r="I483" i="17"/>
  <c r="J496" i="14" s="1"/>
  <c r="G483" i="17"/>
  <c r="H496" i="14" s="1"/>
  <c r="U496" i="14" s="1"/>
  <c r="I485" i="17"/>
  <c r="J498" i="14" s="1"/>
  <c r="G485" i="17"/>
  <c r="H498" i="14" s="1"/>
  <c r="U498" i="14" s="1"/>
  <c r="I487" i="17"/>
  <c r="J500" i="14" s="1"/>
  <c r="G487" i="17"/>
  <c r="H500" i="14" s="1"/>
  <c r="U500" i="14" s="1"/>
  <c r="I489" i="17"/>
  <c r="J502" i="14" s="1"/>
  <c r="G489" i="17"/>
  <c r="H502" i="14" s="1"/>
  <c r="U502" i="14" s="1"/>
  <c r="I491" i="17"/>
  <c r="J504" i="14" s="1"/>
  <c r="G491" i="17"/>
  <c r="H504" i="14" s="1"/>
  <c r="U504" i="14" s="1"/>
  <c r="I493" i="17"/>
  <c r="J506" i="14" s="1"/>
  <c r="G493" i="17"/>
  <c r="H506" i="14" s="1"/>
  <c r="U506" i="14" s="1"/>
  <c r="G495" i="17"/>
  <c r="H508" i="14" s="1"/>
  <c r="U508" i="14" s="1"/>
  <c r="I495" i="17"/>
  <c r="J508" i="14" s="1"/>
  <c r="G497" i="17"/>
  <c r="H510" i="14" s="1"/>
  <c r="U510" i="14" s="1"/>
  <c r="I497" i="17"/>
  <c r="J510" i="14" s="1"/>
  <c r="G499" i="17"/>
  <c r="H512" i="14" s="1"/>
  <c r="U512" i="14" s="1"/>
  <c r="I499" i="17"/>
  <c r="J512" i="14" s="1"/>
  <c r="G501" i="17"/>
  <c r="H514" i="14" s="1"/>
  <c r="U514" i="14" s="1"/>
  <c r="I501" i="17"/>
  <c r="J514" i="14" s="1"/>
  <c r="G503" i="17"/>
  <c r="H516" i="14" s="1"/>
  <c r="U516" i="14" s="1"/>
  <c r="I503" i="17"/>
  <c r="J516" i="14" s="1"/>
  <c r="G505" i="17"/>
  <c r="H518" i="14" s="1"/>
  <c r="U518" i="14" s="1"/>
  <c r="I505" i="17"/>
  <c r="J518" i="14" s="1"/>
  <c r="G507" i="17"/>
  <c r="H520" i="14" s="1"/>
  <c r="U520" i="14" s="1"/>
  <c r="I507" i="17"/>
  <c r="J520" i="14" s="1"/>
  <c r="G509" i="17"/>
  <c r="H522" i="14" s="1"/>
  <c r="U522" i="14" s="1"/>
  <c r="I509" i="17"/>
  <c r="J522" i="14" s="1"/>
  <c r="G511" i="17"/>
  <c r="H524" i="14" s="1"/>
  <c r="U524" i="14" s="1"/>
  <c r="I511" i="17"/>
  <c r="J524" i="14" s="1"/>
  <c r="G513" i="17"/>
  <c r="H526" i="14" s="1"/>
  <c r="U526" i="14" s="1"/>
  <c r="I513" i="17"/>
  <c r="J526" i="14" s="1"/>
  <c r="G515" i="17"/>
  <c r="H528" i="14" s="1"/>
  <c r="U528" i="14" s="1"/>
  <c r="I515" i="17"/>
  <c r="J528" i="14" s="1"/>
  <c r="G517" i="17"/>
  <c r="H530" i="14" s="1"/>
  <c r="U530" i="14" s="1"/>
  <c r="I517" i="17"/>
  <c r="J530" i="14" s="1"/>
  <c r="G519" i="17"/>
  <c r="H532" i="14" s="1"/>
  <c r="U532" i="14" s="1"/>
  <c r="I519" i="17"/>
  <c r="J532" i="14" s="1"/>
  <c r="G521" i="17"/>
  <c r="H534" i="14" s="1"/>
  <c r="U534" i="14" s="1"/>
  <c r="I521" i="17"/>
  <c r="J534" i="14" s="1"/>
  <c r="G523" i="17"/>
  <c r="H536" i="14" s="1"/>
  <c r="U536" i="14" s="1"/>
  <c r="I523" i="17"/>
  <c r="J536" i="14" s="1"/>
  <c r="G525" i="17"/>
  <c r="H538" i="14" s="1"/>
  <c r="U538" i="14" s="1"/>
  <c r="I525" i="17"/>
  <c r="J538" i="14" s="1"/>
  <c r="G527" i="17"/>
  <c r="H540" i="14" s="1"/>
  <c r="U540" i="14" s="1"/>
  <c r="I527" i="17"/>
  <c r="J540" i="14" s="1"/>
  <c r="G529" i="17"/>
  <c r="H542" i="14" s="1"/>
  <c r="U542" i="14" s="1"/>
  <c r="I529" i="17"/>
  <c r="J542" i="14" s="1"/>
  <c r="G531" i="17"/>
  <c r="H544" i="14" s="1"/>
  <c r="U544" i="14" s="1"/>
  <c r="I531" i="17"/>
  <c r="J544" i="14" s="1"/>
  <c r="G533" i="17"/>
  <c r="H546" i="14" s="1"/>
  <c r="U546" i="14" s="1"/>
  <c r="I533" i="17"/>
  <c r="J546" i="14" s="1"/>
  <c r="G535" i="17"/>
  <c r="H548" i="14" s="1"/>
  <c r="U548" i="14" s="1"/>
  <c r="I535" i="17"/>
  <c r="J548" i="14" s="1"/>
  <c r="G537" i="17"/>
  <c r="H550" i="14" s="1"/>
  <c r="U550" i="14" s="1"/>
  <c r="I537" i="17"/>
  <c r="J550" i="14" s="1"/>
  <c r="G539" i="17"/>
  <c r="H552" i="14" s="1"/>
  <c r="U552" i="14" s="1"/>
  <c r="I539" i="17"/>
  <c r="J552" i="14" s="1"/>
  <c r="G541" i="17"/>
  <c r="H554" i="14" s="1"/>
  <c r="U554" i="14" s="1"/>
  <c r="I541" i="17"/>
  <c r="J554" i="14" s="1"/>
  <c r="G543" i="17"/>
  <c r="H556" i="14" s="1"/>
  <c r="U556" i="14" s="1"/>
  <c r="I543" i="17"/>
  <c r="J556" i="14" s="1"/>
  <c r="G545" i="17"/>
  <c r="H558" i="14" s="1"/>
  <c r="U558" i="14" s="1"/>
  <c r="I545" i="17"/>
  <c r="J558" i="14" s="1"/>
  <c r="G547" i="17"/>
  <c r="H560" i="14" s="1"/>
  <c r="U560" i="14" s="1"/>
  <c r="I547" i="17"/>
  <c r="J560" i="14" s="1"/>
  <c r="G549" i="17"/>
  <c r="H562" i="14" s="1"/>
  <c r="U562" i="14" s="1"/>
  <c r="I549" i="17"/>
  <c r="J562" i="14" s="1"/>
  <c r="G551" i="17"/>
  <c r="H564" i="14" s="1"/>
  <c r="U564" i="14" s="1"/>
  <c r="I551" i="17"/>
  <c r="J564" i="14" s="1"/>
  <c r="G553" i="17"/>
  <c r="H566" i="14" s="1"/>
  <c r="U566" i="14" s="1"/>
  <c r="I553" i="17"/>
  <c r="J566" i="14" s="1"/>
  <c r="G555" i="17"/>
  <c r="H568" i="14" s="1"/>
  <c r="U568" i="14" s="1"/>
  <c r="I555" i="17"/>
  <c r="J568" i="14" s="1"/>
  <c r="G557" i="17"/>
  <c r="H570" i="14" s="1"/>
  <c r="U570" i="14" s="1"/>
  <c r="I557" i="17"/>
  <c r="J570" i="14" s="1"/>
  <c r="G559" i="17"/>
  <c r="H572" i="14" s="1"/>
  <c r="U572" i="14" s="1"/>
  <c r="I559" i="17"/>
  <c r="J572" i="14" s="1"/>
  <c r="G561" i="17"/>
  <c r="H574" i="14" s="1"/>
  <c r="U574" i="14" s="1"/>
  <c r="I561" i="17"/>
  <c r="J574" i="14" s="1"/>
  <c r="G563" i="17"/>
  <c r="H576" i="14" s="1"/>
  <c r="U576" i="14" s="1"/>
  <c r="I563" i="17"/>
  <c r="J576" i="14" s="1"/>
  <c r="G565" i="17"/>
  <c r="H578" i="14" s="1"/>
  <c r="U578" i="14" s="1"/>
  <c r="I565" i="17"/>
  <c r="J578" i="14" s="1"/>
  <c r="G567" i="17"/>
  <c r="H580" i="14" s="1"/>
  <c r="U580" i="14" s="1"/>
  <c r="I567" i="17"/>
  <c r="J580" i="14" s="1"/>
  <c r="G569" i="17"/>
  <c r="H582" i="14" s="1"/>
  <c r="U582" i="14" s="1"/>
  <c r="I569" i="17"/>
  <c r="J582" i="14" s="1"/>
  <c r="G571" i="17"/>
  <c r="H584" i="14" s="1"/>
  <c r="U584" i="14" s="1"/>
  <c r="I571" i="17"/>
  <c r="J584" i="14" s="1"/>
  <c r="G573" i="17"/>
  <c r="H586" i="14" s="1"/>
  <c r="U586" i="14" s="1"/>
  <c r="I573" i="17"/>
  <c r="J586" i="14" s="1"/>
  <c r="G575" i="17"/>
  <c r="H588" i="14" s="1"/>
  <c r="U588" i="14" s="1"/>
  <c r="I575" i="17"/>
  <c r="J588" i="14" s="1"/>
  <c r="G577" i="17"/>
  <c r="H590" i="14" s="1"/>
  <c r="U590" i="14" s="1"/>
  <c r="I577" i="17"/>
  <c r="J590" i="14" s="1"/>
  <c r="G579" i="17"/>
  <c r="H592" i="14" s="1"/>
  <c r="U592" i="14" s="1"/>
  <c r="I579" i="17"/>
  <c r="J592" i="14" s="1"/>
  <c r="G581" i="17"/>
  <c r="H594" i="14" s="1"/>
  <c r="U594" i="14" s="1"/>
  <c r="I581" i="17"/>
  <c r="J594" i="14" s="1"/>
  <c r="G583" i="17"/>
  <c r="H596" i="14" s="1"/>
  <c r="U596" i="14" s="1"/>
  <c r="I583" i="17"/>
  <c r="J596" i="14" s="1"/>
  <c r="G585" i="17"/>
  <c r="H598" i="14" s="1"/>
  <c r="U598" i="14" s="1"/>
  <c r="I585" i="17"/>
  <c r="J598" i="14" s="1"/>
  <c r="G587" i="17"/>
  <c r="H600" i="14" s="1"/>
  <c r="U600" i="14" s="1"/>
  <c r="I587" i="17"/>
  <c r="J600" i="14" s="1"/>
  <c r="G589" i="17"/>
  <c r="H602" i="14" s="1"/>
  <c r="U602" i="14" s="1"/>
  <c r="I589" i="17"/>
  <c r="J602" i="14" s="1"/>
  <c r="G591" i="17"/>
  <c r="H604" i="14" s="1"/>
  <c r="U604" i="14" s="1"/>
  <c r="I591" i="17"/>
  <c r="J604" i="14" s="1"/>
  <c r="G593" i="17"/>
  <c r="H606" i="14" s="1"/>
  <c r="U606" i="14" s="1"/>
  <c r="I593" i="17"/>
  <c r="J606" i="14" s="1"/>
  <c r="G595" i="17"/>
  <c r="H608" i="14" s="1"/>
  <c r="U608" i="14" s="1"/>
  <c r="I595" i="17"/>
  <c r="J608" i="14" s="1"/>
  <c r="G597" i="17"/>
  <c r="H610" i="14" s="1"/>
  <c r="U610" i="14" s="1"/>
  <c r="I597" i="17"/>
  <c r="J610" i="14" s="1"/>
  <c r="G599" i="17"/>
  <c r="H612" i="14" s="1"/>
  <c r="U612" i="14" s="1"/>
  <c r="I599" i="17"/>
  <c r="J612" i="14" s="1"/>
  <c r="G601" i="17"/>
  <c r="H614" i="14" s="1"/>
  <c r="U614" i="14" s="1"/>
  <c r="I601" i="17"/>
  <c r="J614" i="14" s="1"/>
  <c r="G603" i="17"/>
  <c r="H616" i="14" s="1"/>
  <c r="U616" i="14" s="1"/>
  <c r="I603" i="17"/>
  <c r="J616" i="14" s="1"/>
  <c r="G605" i="17"/>
  <c r="H618" i="14" s="1"/>
  <c r="U618" i="14" s="1"/>
  <c r="I605" i="17"/>
  <c r="J618" i="14" s="1"/>
  <c r="G607" i="17"/>
  <c r="H620" i="14" s="1"/>
  <c r="U620" i="14" s="1"/>
  <c r="I607" i="17"/>
  <c r="J620" i="14" s="1"/>
  <c r="G609" i="17"/>
  <c r="H622" i="14" s="1"/>
  <c r="U622" i="14" s="1"/>
  <c r="I609" i="17"/>
  <c r="J622" i="14" s="1"/>
  <c r="G611" i="17"/>
  <c r="H624" i="14" s="1"/>
  <c r="U624" i="14" s="1"/>
  <c r="I611" i="17"/>
  <c r="J624" i="14" s="1"/>
  <c r="G613" i="17"/>
  <c r="H626" i="14" s="1"/>
  <c r="U626" i="14" s="1"/>
  <c r="I613" i="17"/>
  <c r="J626" i="14" s="1"/>
  <c r="G615" i="17"/>
  <c r="H628" i="14" s="1"/>
  <c r="U628" i="14" s="1"/>
  <c r="I615" i="17"/>
  <c r="J628" i="14" s="1"/>
  <c r="G617" i="17"/>
  <c r="H630" i="14" s="1"/>
  <c r="U630" i="14" s="1"/>
  <c r="I617" i="17"/>
  <c r="J630" i="14" s="1"/>
  <c r="G619" i="17"/>
  <c r="H632" i="14" s="1"/>
  <c r="U632" i="14" s="1"/>
  <c r="I619" i="17"/>
  <c r="J632" i="14" s="1"/>
  <c r="G621" i="17"/>
  <c r="H634" i="14" s="1"/>
  <c r="U634" i="14" s="1"/>
  <c r="I621" i="17"/>
  <c r="J634" i="14" s="1"/>
  <c r="G623" i="17"/>
  <c r="H636" i="14" s="1"/>
  <c r="U636" i="14" s="1"/>
  <c r="I623" i="17"/>
  <c r="J636" i="14" s="1"/>
  <c r="G625" i="17"/>
  <c r="H638" i="14" s="1"/>
  <c r="U638" i="14" s="1"/>
  <c r="I625" i="17"/>
  <c r="J638" i="14" s="1"/>
  <c r="G627" i="17"/>
  <c r="H640" i="14" s="1"/>
  <c r="U640" i="14" s="1"/>
  <c r="I627" i="17"/>
  <c r="J640" i="14" s="1"/>
  <c r="G629" i="17"/>
  <c r="H642" i="14" s="1"/>
  <c r="U642" i="14" s="1"/>
  <c r="I629" i="17"/>
  <c r="J642" i="14" s="1"/>
  <c r="G631" i="17"/>
  <c r="H644" i="14" s="1"/>
  <c r="U644" i="14" s="1"/>
  <c r="I631" i="17"/>
  <c r="J644" i="14" s="1"/>
  <c r="G633" i="17"/>
  <c r="H646" i="14" s="1"/>
  <c r="U646" i="14" s="1"/>
  <c r="I633" i="17"/>
  <c r="J646" i="14" s="1"/>
  <c r="G635" i="17"/>
  <c r="H648" i="14" s="1"/>
  <c r="U648" i="14" s="1"/>
  <c r="I635" i="17"/>
  <c r="J648" i="14" s="1"/>
  <c r="G637" i="17"/>
  <c r="H650" i="14" s="1"/>
  <c r="U650" i="14" s="1"/>
  <c r="I637" i="17"/>
  <c r="J650" i="14" s="1"/>
  <c r="G639" i="17"/>
  <c r="H652" i="14" s="1"/>
  <c r="U652" i="14" s="1"/>
  <c r="I639" i="17"/>
  <c r="J652" i="14" s="1"/>
  <c r="G641" i="17"/>
  <c r="H654" i="14" s="1"/>
  <c r="U654" i="14" s="1"/>
  <c r="I641" i="17"/>
  <c r="J654" i="14" s="1"/>
  <c r="G643" i="17"/>
  <c r="H656" i="14" s="1"/>
  <c r="U656" i="14" s="1"/>
  <c r="I643" i="17"/>
  <c r="J656" i="14" s="1"/>
  <c r="G645" i="17"/>
  <c r="H658" i="14" s="1"/>
  <c r="U658" i="14" s="1"/>
  <c r="I645" i="17"/>
  <c r="J658" i="14" s="1"/>
  <c r="G647" i="17"/>
  <c r="H660" i="14" s="1"/>
  <c r="U660" i="14" s="1"/>
  <c r="I647" i="17"/>
  <c r="J660" i="14" s="1"/>
  <c r="G649" i="17"/>
  <c r="H662" i="14" s="1"/>
  <c r="U662" i="14" s="1"/>
  <c r="I649" i="17"/>
  <c r="J662" i="14" s="1"/>
  <c r="G651" i="17"/>
  <c r="H664" i="14" s="1"/>
  <c r="U664" i="14" s="1"/>
  <c r="I651" i="17"/>
  <c r="J664" i="14" s="1"/>
  <c r="G653" i="17"/>
  <c r="H666" i="14" s="1"/>
  <c r="U666" i="14" s="1"/>
  <c r="I653" i="17"/>
  <c r="J666" i="14" s="1"/>
  <c r="G655" i="17"/>
  <c r="H668" i="14" s="1"/>
  <c r="U668" i="14" s="1"/>
  <c r="I655" i="17"/>
  <c r="J668" i="14" s="1"/>
  <c r="G657" i="17"/>
  <c r="H670" i="14" s="1"/>
  <c r="U670" i="14" s="1"/>
  <c r="I657" i="17"/>
  <c r="J670" i="14" s="1"/>
  <c r="G659" i="17"/>
  <c r="H672" i="14" s="1"/>
  <c r="U672" i="14" s="1"/>
  <c r="I659" i="17"/>
  <c r="J672" i="14" s="1"/>
  <c r="G661" i="17"/>
  <c r="H674" i="14" s="1"/>
  <c r="U674" i="14" s="1"/>
  <c r="I661" i="17"/>
  <c r="J674" i="14" s="1"/>
  <c r="G663" i="17"/>
  <c r="H676" i="14" s="1"/>
  <c r="U676" i="14" s="1"/>
  <c r="I663" i="17"/>
  <c r="J676" i="14" s="1"/>
  <c r="G665" i="17"/>
  <c r="H678" i="14" s="1"/>
  <c r="U678" i="14" s="1"/>
  <c r="I665" i="17"/>
  <c r="J678" i="14" s="1"/>
  <c r="G667" i="17"/>
  <c r="H680" i="14" s="1"/>
  <c r="U680" i="14" s="1"/>
  <c r="I667" i="17"/>
  <c r="J680" i="14" s="1"/>
  <c r="G669" i="17"/>
  <c r="H682" i="14" s="1"/>
  <c r="U682" i="14" s="1"/>
  <c r="I669" i="17"/>
  <c r="J682" i="14" s="1"/>
  <c r="G671" i="17"/>
  <c r="H684" i="14" s="1"/>
  <c r="U684" i="14" s="1"/>
  <c r="I671" i="17"/>
  <c r="J684" i="14" s="1"/>
  <c r="G673" i="17"/>
  <c r="H686" i="14" s="1"/>
  <c r="U686" i="14" s="1"/>
  <c r="I673" i="17"/>
  <c r="J686" i="14" s="1"/>
  <c r="G675" i="17"/>
  <c r="H688" i="14" s="1"/>
  <c r="U688" i="14" s="1"/>
  <c r="I675" i="17"/>
  <c r="J688" i="14" s="1"/>
  <c r="G677" i="17"/>
  <c r="H690" i="14" s="1"/>
  <c r="U690" i="14" s="1"/>
  <c r="I677" i="17"/>
  <c r="J690" i="14" s="1"/>
  <c r="G679" i="17"/>
  <c r="H692" i="14" s="1"/>
  <c r="U692" i="14" s="1"/>
  <c r="I679" i="17"/>
  <c r="J692" i="14" s="1"/>
  <c r="G681" i="17"/>
  <c r="H694" i="14" s="1"/>
  <c r="U694" i="14" s="1"/>
  <c r="I681" i="17"/>
  <c r="J694" i="14" s="1"/>
  <c r="G683" i="17"/>
  <c r="H696" i="14" s="1"/>
  <c r="U696" i="14" s="1"/>
  <c r="I683" i="17"/>
  <c r="J696" i="14" s="1"/>
  <c r="G685" i="17"/>
  <c r="H698" i="14" s="1"/>
  <c r="U698" i="14" s="1"/>
  <c r="I685" i="17"/>
  <c r="J698" i="14" s="1"/>
  <c r="G687" i="17"/>
  <c r="H700" i="14" s="1"/>
  <c r="U700" i="14" s="1"/>
  <c r="I687" i="17"/>
  <c r="J700" i="14" s="1"/>
  <c r="G689" i="17"/>
  <c r="H702" i="14" s="1"/>
  <c r="U702" i="14" s="1"/>
  <c r="I689" i="17"/>
  <c r="J702" i="14" s="1"/>
  <c r="G691" i="17"/>
  <c r="H704" i="14" s="1"/>
  <c r="U704" i="14" s="1"/>
  <c r="I691" i="17"/>
  <c r="J704" i="14" s="1"/>
  <c r="G693" i="17"/>
  <c r="H706" i="14" s="1"/>
  <c r="U706" i="14" s="1"/>
  <c r="I693" i="17"/>
  <c r="J706" i="14" s="1"/>
  <c r="G695" i="17"/>
  <c r="H708" i="14" s="1"/>
  <c r="U708" i="14" s="1"/>
  <c r="I695" i="17"/>
  <c r="J708" i="14" s="1"/>
  <c r="G697" i="17"/>
  <c r="H710" i="14" s="1"/>
  <c r="U710" i="14" s="1"/>
  <c r="I697" i="17"/>
  <c r="J710" i="14" s="1"/>
  <c r="G699" i="17"/>
  <c r="H712" i="14" s="1"/>
  <c r="U712" i="14" s="1"/>
  <c r="I699" i="17"/>
  <c r="J712" i="14" s="1"/>
  <c r="G701" i="17"/>
  <c r="H714" i="14" s="1"/>
  <c r="U714" i="14" s="1"/>
  <c r="I701" i="17"/>
  <c r="J714" i="14" s="1"/>
  <c r="G703" i="17"/>
  <c r="H716" i="14" s="1"/>
  <c r="U716" i="14" s="1"/>
  <c r="I703" i="17"/>
  <c r="J716" i="14" s="1"/>
  <c r="G705" i="17"/>
  <c r="H718" i="14" s="1"/>
  <c r="U718" i="14" s="1"/>
  <c r="I705" i="17"/>
  <c r="J718" i="14" s="1"/>
  <c r="G707" i="17"/>
  <c r="H720" i="14" s="1"/>
  <c r="U720" i="14" s="1"/>
  <c r="I707" i="17"/>
  <c r="J720" i="14" s="1"/>
  <c r="G709" i="17"/>
  <c r="H722" i="14" s="1"/>
  <c r="U722" i="14" s="1"/>
  <c r="I709" i="17"/>
  <c r="J722" i="14" s="1"/>
  <c r="G711" i="17"/>
  <c r="H724" i="14" s="1"/>
  <c r="U724" i="14" s="1"/>
  <c r="I711" i="17"/>
  <c r="J724" i="14" s="1"/>
  <c r="G713" i="17"/>
  <c r="H726" i="14" s="1"/>
  <c r="U726" i="14" s="1"/>
  <c r="I713" i="17"/>
  <c r="J726" i="14" s="1"/>
  <c r="G715" i="17"/>
  <c r="H728" i="14" s="1"/>
  <c r="U728" i="14" s="1"/>
  <c r="I715" i="17"/>
  <c r="J728" i="14" s="1"/>
  <c r="G717" i="17"/>
  <c r="H730" i="14" s="1"/>
  <c r="U730" i="14" s="1"/>
  <c r="I717" i="17"/>
  <c r="J730" i="14" s="1"/>
  <c r="G719" i="17"/>
  <c r="H732" i="14" s="1"/>
  <c r="U732" i="14" s="1"/>
  <c r="I719" i="17"/>
  <c r="J732" i="14" s="1"/>
  <c r="G721" i="17"/>
  <c r="H734" i="14" s="1"/>
  <c r="U734" i="14" s="1"/>
  <c r="I721" i="17"/>
  <c r="J734" i="14" s="1"/>
  <c r="G723" i="17"/>
  <c r="H736" i="14" s="1"/>
  <c r="U736" i="14" s="1"/>
  <c r="I723" i="17"/>
  <c r="J736" i="14" s="1"/>
  <c r="G725" i="17"/>
  <c r="H738" i="14" s="1"/>
  <c r="U738" i="14" s="1"/>
  <c r="I725" i="17"/>
  <c r="J738" i="14" s="1"/>
  <c r="G727" i="17"/>
  <c r="H740" i="14" s="1"/>
  <c r="U740" i="14" s="1"/>
  <c r="I727" i="17"/>
  <c r="J740" i="14" s="1"/>
  <c r="G729" i="17"/>
  <c r="H742" i="14" s="1"/>
  <c r="U742" i="14" s="1"/>
  <c r="I729" i="17"/>
  <c r="J742" i="14" s="1"/>
  <c r="G731" i="17"/>
  <c r="H744" i="14" s="1"/>
  <c r="U744" i="14" s="1"/>
  <c r="I731" i="17"/>
  <c r="J744" i="14" s="1"/>
  <c r="G733" i="17"/>
  <c r="H746" i="14" s="1"/>
  <c r="U746" i="14" s="1"/>
  <c r="I733" i="17"/>
  <c r="J746" i="14" s="1"/>
  <c r="G735" i="17"/>
  <c r="H748" i="14" s="1"/>
  <c r="U748" i="14" s="1"/>
  <c r="I735" i="17"/>
  <c r="J748" i="14" s="1"/>
  <c r="G737" i="17"/>
  <c r="H750" i="14" s="1"/>
  <c r="U750" i="14" s="1"/>
  <c r="I737" i="17"/>
  <c r="J750" i="14" s="1"/>
  <c r="G739" i="17"/>
  <c r="H752" i="14" s="1"/>
  <c r="U752" i="14" s="1"/>
  <c r="I739" i="17"/>
  <c r="J752" i="14" s="1"/>
  <c r="G741" i="17"/>
  <c r="H754" i="14" s="1"/>
  <c r="U754" i="14" s="1"/>
  <c r="I741" i="17"/>
  <c r="J754" i="14" s="1"/>
  <c r="G743" i="17"/>
  <c r="H756" i="14" s="1"/>
  <c r="U756" i="14" s="1"/>
  <c r="I743" i="17"/>
  <c r="J756" i="14" s="1"/>
  <c r="G745" i="17"/>
  <c r="H758" i="14" s="1"/>
  <c r="U758" i="14" s="1"/>
  <c r="I745" i="17"/>
  <c r="J758" i="14" s="1"/>
  <c r="G747" i="17"/>
  <c r="H760" i="14" s="1"/>
  <c r="U760" i="14" s="1"/>
  <c r="I747" i="17"/>
  <c r="J760" i="14" s="1"/>
  <c r="G749" i="17"/>
  <c r="H762" i="14" s="1"/>
  <c r="U762" i="14" s="1"/>
  <c r="I749" i="17"/>
  <c r="J762" i="14" s="1"/>
  <c r="G751" i="17"/>
  <c r="H764" i="14" s="1"/>
  <c r="U764" i="14" s="1"/>
  <c r="I751" i="17"/>
  <c r="J764" i="14" s="1"/>
  <c r="G753" i="17"/>
  <c r="H766" i="14" s="1"/>
  <c r="U766" i="14" s="1"/>
  <c r="I753" i="17"/>
  <c r="J766" i="14" s="1"/>
  <c r="G755" i="17"/>
  <c r="H768" i="14" s="1"/>
  <c r="U768" i="14" s="1"/>
  <c r="I755" i="17"/>
  <c r="J768" i="14" s="1"/>
  <c r="G757" i="17"/>
  <c r="H770" i="14" s="1"/>
  <c r="U770" i="14" s="1"/>
  <c r="I757" i="17"/>
  <c r="J770" i="14" s="1"/>
  <c r="G759" i="17"/>
  <c r="H772" i="14" s="1"/>
  <c r="U772" i="14" s="1"/>
  <c r="I759" i="17"/>
  <c r="J772" i="14" s="1"/>
  <c r="G761" i="17"/>
  <c r="H774" i="14" s="1"/>
  <c r="U774" i="14" s="1"/>
  <c r="I761" i="17"/>
  <c r="J774" i="14" s="1"/>
  <c r="G763" i="17"/>
  <c r="H776" i="14" s="1"/>
  <c r="U776" i="14" s="1"/>
  <c r="I763" i="17"/>
  <c r="J776" i="14" s="1"/>
  <c r="G765" i="17"/>
  <c r="H778" i="14" s="1"/>
  <c r="U778" i="14" s="1"/>
  <c r="I765" i="17"/>
  <c r="J778" i="14" s="1"/>
  <c r="G767" i="17"/>
  <c r="H780" i="14" s="1"/>
  <c r="U780" i="14" s="1"/>
  <c r="I767" i="17"/>
  <c r="J780" i="14" s="1"/>
  <c r="G769" i="17"/>
  <c r="H782" i="14" s="1"/>
  <c r="U782" i="14" s="1"/>
  <c r="I769" i="17"/>
  <c r="J782" i="14" s="1"/>
  <c r="G771" i="17"/>
  <c r="H784" i="14" s="1"/>
  <c r="U784" i="14" s="1"/>
  <c r="I771" i="17"/>
  <c r="J784" i="14" s="1"/>
  <c r="G773" i="17"/>
  <c r="H786" i="14" s="1"/>
  <c r="U786" i="14" s="1"/>
  <c r="I773" i="17"/>
  <c r="J786" i="14" s="1"/>
  <c r="G775" i="17"/>
  <c r="H788" i="14" s="1"/>
  <c r="U788" i="14" s="1"/>
  <c r="I775" i="17"/>
  <c r="J788" i="14" s="1"/>
  <c r="G777" i="17"/>
  <c r="H790" i="14" s="1"/>
  <c r="U790" i="14" s="1"/>
  <c r="I777" i="17"/>
  <c r="J790" i="14" s="1"/>
  <c r="G779" i="17"/>
  <c r="H792" i="14" s="1"/>
  <c r="U792" i="14" s="1"/>
  <c r="I779" i="17"/>
  <c r="J792" i="14" s="1"/>
  <c r="G781" i="17"/>
  <c r="H794" i="14" s="1"/>
  <c r="U794" i="14" s="1"/>
  <c r="I781" i="17"/>
  <c r="J794" i="14" s="1"/>
  <c r="G783" i="17"/>
  <c r="H796" i="14" s="1"/>
  <c r="U796" i="14" s="1"/>
  <c r="I783" i="17"/>
  <c r="J796" i="14" s="1"/>
  <c r="G785" i="17"/>
  <c r="H798" i="14" s="1"/>
  <c r="U798" i="14" s="1"/>
  <c r="I785" i="17"/>
  <c r="J798" i="14" s="1"/>
  <c r="G787" i="17"/>
  <c r="H800" i="14" s="1"/>
  <c r="U800" i="14" s="1"/>
  <c r="I787" i="17"/>
  <c r="J800" i="14" s="1"/>
  <c r="G789" i="17"/>
  <c r="H802" i="14" s="1"/>
  <c r="U802" i="14" s="1"/>
  <c r="I789" i="17"/>
  <c r="J802" i="14" s="1"/>
  <c r="G791" i="17"/>
  <c r="H804" i="14" s="1"/>
  <c r="U804" i="14" s="1"/>
  <c r="I791" i="17"/>
  <c r="J804" i="14" s="1"/>
  <c r="G793" i="17"/>
  <c r="H806" i="14" s="1"/>
  <c r="U806" i="14" s="1"/>
  <c r="I793" i="17"/>
  <c r="J806" i="14" s="1"/>
  <c r="G795" i="17"/>
  <c r="H808" i="14" s="1"/>
  <c r="U808" i="14" s="1"/>
  <c r="I795" i="17"/>
  <c r="J808" i="14" s="1"/>
  <c r="G797" i="17"/>
  <c r="H810" i="14" s="1"/>
  <c r="U810" i="14" s="1"/>
  <c r="I797" i="17"/>
  <c r="J810" i="14" s="1"/>
  <c r="G799" i="17"/>
  <c r="H812" i="14" s="1"/>
  <c r="U812" i="14" s="1"/>
  <c r="I799" i="17"/>
  <c r="J812" i="14" s="1"/>
  <c r="G801" i="17"/>
  <c r="H814" i="14" s="1"/>
  <c r="U814" i="14" s="1"/>
  <c r="I801" i="17"/>
  <c r="J814" i="14" s="1"/>
  <c r="G803" i="17"/>
  <c r="H816" i="14" s="1"/>
  <c r="U816" i="14" s="1"/>
  <c r="I803" i="17"/>
  <c r="J816" i="14" s="1"/>
  <c r="G805" i="17"/>
  <c r="H818" i="14" s="1"/>
  <c r="U818" i="14" s="1"/>
  <c r="I805" i="17"/>
  <c r="J818" i="14" s="1"/>
  <c r="G807" i="17"/>
  <c r="H820" i="14" s="1"/>
  <c r="U820" i="14" s="1"/>
  <c r="I807" i="17"/>
  <c r="J820" i="14" s="1"/>
  <c r="G809" i="17"/>
  <c r="H822" i="14" s="1"/>
  <c r="U822" i="14" s="1"/>
  <c r="I809" i="17"/>
  <c r="J822" i="14" s="1"/>
  <c r="G811" i="17"/>
  <c r="H824" i="14" s="1"/>
  <c r="U824" i="14" s="1"/>
  <c r="I811" i="17"/>
  <c r="J824" i="14" s="1"/>
  <c r="G813" i="17"/>
  <c r="H826" i="14" s="1"/>
  <c r="U826" i="14" s="1"/>
  <c r="I813" i="17"/>
  <c r="J826" i="14" s="1"/>
  <c r="G815" i="17"/>
  <c r="H828" i="14" s="1"/>
  <c r="U828" i="14" s="1"/>
  <c r="I815" i="17"/>
  <c r="J828" i="14" s="1"/>
  <c r="G817" i="17"/>
  <c r="H830" i="14" s="1"/>
  <c r="U830" i="14" s="1"/>
  <c r="I817" i="17"/>
  <c r="J830" i="14" s="1"/>
  <c r="G819" i="17"/>
  <c r="H832" i="14" s="1"/>
  <c r="U832" i="14" s="1"/>
  <c r="I819" i="17"/>
  <c r="J832" i="14" s="1"/>
  <c r="G821" i="17"/>
  <c r="H834" i="14" s="1"/>
  <c r="U834" i="14" s="1"/>
  <c r="I821" i="17"/>
  <c r="J834" i="14" s="1"/>
  <c r="G823" i="17"/>
  <c r="H836" i="14" s="1"/>
  <c r="U836" i="14" s="1"/>
  <c r="I823" i="17"/>
  <c r="J836" i="14" s="1"/>
  <c r="G825" i="17"/>
  <c r="H838" i="14" s="1"/>
  <c r="U838" i="14" s="1"/>
  <c r="I825" i="17"/>
  <c r="J838" i="14" s="1"/>
  <c r="G827" i="17"/>
  <c r="H840" i="14" s="1"/>
  <c r="U840" i="14" s="1"/>
  <c r="I827" i="17"/>
  <c r="J840" i="14" s="1"/>
  <c r="G829" i="17"/>
  <c r="H842" i="14" s="1"/>
  <c r="U842" i="14" s="1"/>
  <c r="I829" i="17"/>
  <c r="J842" i="14" s="1"/>
  <c r="G831" i="17"/>
  <c r="H844" i="14" s="1"/>
  <c r="U844" i="14" s="1"/>
  <c r="I831" i="17"/>
  <c r="J844" i="14" s="1"/>
  <c r="G833" i="17"/>
  <c r="H846" i="14" s="1"/>
  <c r="U846" i="14" s="1"/>
  <c r="I833" i="17"/>
  <c r="J846" i="14" s="1"/>
  <c r="G835" i="17"/>
  <c r="H848" i="14" s="1"/>
  <c r="U848" i="14" s="1"/>
  <c r="I835" i="17"/>
  <c r="J848" i="14" s="1"/>
  <c r="G837" i="17"/>
  <c r="H850" i="14" s="1"/>
  <c r="U850" i="14" s="1"/>
  <c r="I837" i="17"/>
  <c r="J850" i="14" s="1"/>
  <c r="G839" i="17"/>
  <c r="H852" i="14" s="1"/>
  <c r="U852" i="14" s="1"/>
  <c r="I839" i="17"/>
  <c r="J852" i="14" s="1"/>
  <c r="G841" i="17"/>
  <c r="H854" i="14" s="1"/>
  <c r="U854" i="14" s="1"/>
  <c r="I841" i="17"/>
  <c r="J854" i="14" s="1"/>
  <c r="G843" i="17"/>
  <c r="H856" i="14" s="1"/>
  <c r="U856" i="14" s="1"/>
  <c r="I843" i="17"/>
  <c r="J856" i="14" s="1"/>
  <c r="G845" i="17"/>
  <c r="H858" i="14" s="1"/>
  <c r="U858" i="14" s="1"/>
  <c r="I845" i="17"/>
  <c r="J858" i="14" s="1"/>
  <c r="G847" i="17"/>
  <c r="H860" i="14" s="1"/>
  <c r="U860" i="14" s="1"/>
  <c r="I847" i="17"/>
  <c r="J860" i="14" s="1"/>
  <c r="G849" i="17"/>
  <c r="H862" i="14" s="1"/>
  <c r="U862" i="14" s="1"/>
  <c r="I849" i="17"/>
  <c r="J862" i="14" s="1"/>
  <c r="G851" i="17"/>
  <c r="H864" i="14" s="1"/>
  <c r="U864" i="14" s="1"/>
  <c r="I851" i="17"/>
  <c r="J864" i="14" s="1"/>
  <c r="G853" i="17"/>
  <c r="H866" i="14" s="1"/>
  <c r="U866" i="14" s="1"/>
  <c r="I853" i="17"/>
  <c r="J866" i="14" s="1"/>
  <c r="G855" i="17"/>
  <c r="H868" i="14" s="1"/>
  <c r="U868" i="14" s="1"/>
  <c r="I855" i="17"/>
  <c r="J868" i="14" s="1"/>
  <c r="G857" i="17"/>
  <c r="H870" i="14" s="1"/>
  <c r="U870" i="14" s="1"/>
  <c r="I857" i="17"/>
  <c r="J870" i="14" s="1"/>
  <c r="G859" i="17"/>
  <c r="H872" i="14" s="1"/>
  <c r="U872" i="14" s="1"/>
  <c r="I859" i="17"/>
  <c r="J872" i="14" s="1"/>
  <c r="G861" i="17"/>
  <c r="H874" i="14" s="1"/>
  <c r="U874" i="14" s="1"/>
  <c r="I861" i="17"/>
  <c r="J874" i="14" s="1"/>
  <c r="G863" i="17"/>
  <c r="H876" i="14" s="1"/>
  <c r="U876" i="14" s="1"/>
  <c r="I863" i="17"/>
  <c r="J876" i="14" s="1"/>
  <c r="G865" i="17"/>
  <c r="H878" i="14" s="1"/>
  <c r="U878" i="14" s="1"/>
  <c r="I865" i="17"/>
  <c r="J878" i="14" s="1"/>
  <c r="G867" i="17"/>
  <c r="H880" i="14" s="1"/>
  <c r="U880" i="14" s="1"/>
  <c r="I867" i="17"/>
  <c r="J880" i="14" s="1"/>
  <c r="G869" i="17"/>
  <c r="H882" i="14" s="1"/>
  <c r="U882" i="14" s="1"/>
  <c r="I869" i="17"/>
  <c r="J882" i="14" s="1"/>
  <c r="G871" i="17"/>
  <c r="H884" i="14" s="1"/>
  <c r="U884" i="14" s="1"/>
  <c r="I871" i="17"/>
  <c r="J884" i="14" s="1"/>
  <c r="G873" i="17"/>
  <c r="H886" i="14" s="1"/>
  <c r="U886" i="14" s="1"/>
  <c r="I873" i="17"/>
  <c r="J886" i="14" s="1"/>
  <c r="G875" i="17"/>
  <c r="H888" i="14" s="1"/>
  <c r="U888" i="14" s="1"/>
  <c r="I875" i="17"/>
  <c r="J888" i="14" s="1"/>
  <c r="G877" i="17"/>
  <c r="H890" i="14" s="1"/>
  <c r="U890" i="14" s="1"/>
  <c r="I877" i="17"/>
  <c r="J890" i="14" s="1"/>
  <c r="G879" i="17"/>
  <c r="H892" i="14" s="1"/>
  <c r="U892" i="14" s="1"/>
  <c r="I879" i="17"/>
  <c r="J892" i="14" s="1"/>
  <c r="G881" i="17"/>
  <c r="H894" i="14" s="1"/>
  <c r="U894" i="14" s="1"/>
  <c r="I881" i="17"/>
  <c r="J894" i="14" s="1"/>
  <c r="G883" i="17"/>
  <c r="H896" i="14" s="1"/>
  <c r="U896" i="14" s="1"/>
  <c r="I883" i="17"/>
  <c r="J896" i="14" s="1"/>
  <c r="G885" i="17"/>
  <c r="H898" i="14" s="1"/>
  <c r="U898" i="14" s="1"/>
  <c r="I885" i="17"/>
  <c r="J898" i="14" s="1"/>
  <c r="G887" i="17"/>
  <c r="H900" i="14" s="1"/>
  <c r="U900" i="14" s="1"/>
  <c r="I887" i="17"/>
  <c r="J900" i="14" s="1"/>
  <c r="G889" i="17"/>
  <c r="H902" i="14" s="1"/>
  <c r="U902" i="14" s="1"/>
  <c r="I889" i="17"/>
  <c r="J902" i="14" s="1"/>
  <c r="G891" i="17"/>
  <c r="H904" i="14" s="1"/>
  <c r="U904" i="14" s="1"/>
  <c r="I891" i="17"/>
  <c r="J904" i="14" s="1"/>
  <c r="G893" i="17"/>
  <c r="H906" i="14" s="1"/>
  <c r="U906" i="14" s="1"/>
  <c r="I893" i="17"/>
  <c r="J906" i="14" s="1"/>
  <c r="G895" i="17"/>
  <c r="H908" i="14" s="1"/>
  <c r="U908" i="14" s="1"/>
  <c r="I895" i="17"/>
  <c r="J908" i="14" s="1"/>
  <c r="G897" i="17"/>
  <c r="H910" i="14" s="1"/>
  <c r="U910" i="14" s="1"/>
  <c r="I897" i="17"/>
  <c r="J910" i="14" s="1"/>
  <c r="G899" i="17"/>
  <c r="H912" i="14" s="1"/>
  <c r="U912" i="14" s="1"/>
  <c r="I899" i="17"/>
  <c r="J912" i="14" s="1"/>
  <c r="G901" i="17"/>
  <c r="H914" i="14" s="1"/>
  <c r="U914" i="14" s="1"/>
  <c r="I901" i="17"/>
  <c r="J914" i="14" s="1"/>
  <c r="G903" i="17"/>
  <c r="H916" i="14" s="1"/>
  <c r="U916" i="14" s="1"/>
  <c r="I903" i="17"/>
  <c r="J916" i="14" s="1"/>
  <c r="G905" i="17"/>
  <c r="H918" i="14" s="1"/>
  <c r="U918" i="14" s="1"/>
  <c r="I905" i="17"/>
  <c r="J918" i="14" s="1"/>
  <c r="G907" i="17"/>
  <c r="H920" i="14" s="1"/>
  <c r="U920" i="14" s="1"/>
  <c r="I907" i="17"/>
  <c r="J920" i="14" s="1"/>
  <c r="G909" i="17"/>
  <c r="H922" i="14" s="1"/>
  <c r="U922" i="14" s="1"/>
  <c r="I909" i="17"/>
  <c r="J922" i="14" s="1"/>
  <c r="G911" i="17"/>
  <c r="H924" i="14" s="1"/>
  <c r="U924" i="14" s="1"/>
  <c r="I911" i="17"/>
  <c r="J924" i="14" s="1"/>
  <c r="G913" i="17"/>
  <c r="H926" i="14" s="1"/>
  <c r="U926" i="14" s="1"/>
  <c r="I913" i="17"/>
  <c r="J926" i="14" s="1"/>
  <c r="G915" i="17"/>
  <c r="H928" i="14" s="1"/>
  <c r="U928" i="14" s="1"/>
  <c r="I915" i="17"/>
  <c r="J928" i="14" s="1"/>
  <c r="G917" i="17"/>
  <c r="H930" i="14" s="1"/>
  <c r="U930" i="14" s="1"/>
  <c r="I917" i="17"/>
  <c r="J930" i="14" s="1"/>
  <c r="G919" i="17"/>
  <c r="H932" i="14" s="1"/>
  <c r="U932" i="14" s="1"/>
  <c r="I919" i="17"/>
  <c r="J932" i="14" s="1"/>
  <c r="G921" i="17"/>
  <c r="H934" i="14" s="1"/>
  <c r="U934" i="14" s="1"/>
  <c r="I921" i="17"/>
  <c r="J934" i="14" s="1"/>
  <c r="G923" i="17"/>
  <c r="H936" i="14" s="1"/>
  <c r="U936" i="14" s="1"/>
  <c r="I923" i="17"/>
  <c r="J936" i="14" s="1"/>
  <c r="G925" i="17"/>
  <c r="H938" i="14" s="1"/>
  <c r="U938" i="14" s="1"/>
  <c r="I925" i="17"/>
  <c r="J938" i="14" s="1"/>
  <c r="G927" i="17"/>
  <c r="H940" i="14" s="1"/>
  <c r="U940" i="14" s="1"/>
  <c r="I927" i="17"/>
  <c r="J940" i="14" s="1"/>
  <c r="G929" i="17"/>
  <c r="H942" i="14" s="1"/>
  <c r="U942" i="14" s="1"/>
  <c r="I929" i="17"/>
  <c r="J942" i="14" s="1"/>
  <c r="G931" i="17"/>
  <c r="H944" i="14" s="1"/>
  <c r="U944" i="14" s="1"/>
  <c r="I931" i="17"/>
  <c r="J944" i="14" s="1"/>
  <c r="G933" i="17"/>
  <c r="H946" i="14" s="1"/>
  <c r="U946" i="14" s="1"/>
  <c r="I933" i="17"/>
  <c r="J946" i="14" s="1"/>
  <c r="G935" i="17"/>
  <c r="H948" i="14" s="1"/>
  <c r="U948" i="14" s="1"/>
  <c r="I935" i="17"/>
  <c r="J948" i="14" s="1"/>
  <c r="G937" i="17"/>
  <c r="H950" i="14" s="1"/>
  <c r="U950" i="14" s="1"/>
  <c r="I937" i="17"/>
  <c r="J950" i="14" s="1"/>
  <c r="G939" i="17"/>
  <c r="H952" i="14" s="1"/>
  <c r="U952" i="14" s="1"/>
  <c r="I939" i="17"/>
  <c r="J952" i="14" s="1"/>
  <c r="H941" i="17"/>
  <c r="I954" i="14" s="1"/>
  <c r="V954" i="14" s="1"/>
  <c r="F941" i="17"/>
  <c r="G954" i="14" s="1"/>
  <c r="H943" i="17"/>
  <c r="I956" i="14" s="1"/>
  <c r="V956" i="14" s="1"/>
  <c r="F943" i="17"/>
  <c r="G956" i="14" s="1"/>
  <c r="H945" i="17"/>
  <c r="I958" i="14" s="1"/>
  <c r="V958" i="14" s="1"/>
  <c r="F945" i="17"/>
  <c r="G958" i="14" s="1"/>
  <c r="H947" i="17"/>
  <c r="I960" i="14" s="1"/>
  <c r="V960" i="14" s="1"/>
  <c r="F947" i="17"/>
  <c r="G960" i="14" s="1"/>
  <c r="H949" i="17"/>
  <c r="I962" i="14" s="1"/>
  <c r="V962" i="14" s="1"/>
  <c r="F949" i="17"/>
  <c r="G962" i="14" s="1"/>
  <c r="H951" i="17"/>
  <c r="I964" i="14" s="1"/>
  <c r="V964" i="14" s="1"/>
  <c r="F951" i="17"/>
  <c r="G964" i="14" s="1"/>
  <c r="H953" i="17"/>
  <c r="I966" i="14" s="1"/>
  <c r="V966" i="14" s="1"/>
  <c r="F953" i="17"/>
  <c r="G966" i="14" s="1"/>
  <c r="H955" i="17"/>
  <c r="I968" i="14" s="1"/>
  <c r="V968" i="14" s="1"/>
  <c r="F955" i="17"/>
  <c r="G968" i="14" s="1"/>
  <c r="H957" i="17"/>
  <c r="I970" i="14" s="1"/>
  <c r="V970" i="14" s="1"/>
  <c r="F957" i="17"/>
  <c r="G970" i="14" s="1"/>
  <c r="H959" i="17"/>
  <c r="I972" i="14" s="1"/>
  <c r="V972" i="14" s="1"/>
  <c r="F959" i="17"/>
  <c r="G972" i="14" s="1"/>
  <c r="H961" i="17"/>
  <c r="I974" i="14" s="1"/>
  <c r="V974" i="14" s="1"/>
  <c r="F961" i="17"/>
  <c r="G974" i="14" s="1"/>
  <c r="H963" i="17"/>
  <c r="I976" i="14" s="1"/>
  <c r="V976" i="14" s="1"/>
  <c r="F963" i="17"/>
  <c r="G976" i="14" s="1"/>
  <c r="H965" i="17"/>
  <c r="I978" i="14" s="1"/>
  <c r="V978" i="14" s="1"/>
  <c r="F965" i="17"/>
  <c r="G978" i="14" s="1"/>
  <c r="H967" i="17"/>
  <c r="I980" i="14" s="1"/>
  <c r="V980" i="14" s="1"/>
  <c r="F967" i="17"/>
  <c r="G980" i="14" s="1"/>
  <c r="H969" i="17"/>
  <c r="I982" i="14" s="1"/>
  <c r="V982" i="14" s="1"/>
  <c r="F969" i="17"/>
  <c r="G982" i="14" s="1"/>
  <c r="H971" i="17"/>
  <c r="I984" i="14" s="1"/>
  <c r="V984" i="14" s="1"/>
  <c r="F971" i="17"/>
  <c r="G984" i="14" s="1"/>
  <c r="H973" i="17"/>
  <c r="I986" i="14" s="1"/>
  <c r="V986" i="14" s="1"/>
  <c r="F973" i="17"/>
  <c r="G986" i="14" s="1"/>
  <c r="H975" i="17"/>
  <c r="I988" i="14" s="1"/>
  <c r="V988" i="14" s="1"/>
  <c r="F975" i="17"/>
  <c r="G988" i="14" s="1"/>
  <c r="H977" i="17"/>
  <c r="I990" i="14" s="1"/>
  <c r="V990" i="14" s="1"/>
  <c r="F977" i="17"/>
  <c r="G990" i="14" s="1"/>
  <c r="H979" i="17"/>
  <c r="I992" i="14" s="1"/>
  <c r="V992" i="14" s="1"/>
  <c r="F979" i="17"/>
  <c r="G992" i="14" s="1"/>
  <c r="H981" i="17"/>
  <c r="I994" i="14" s="1"/>
  <c r="V994" i="14" s="1"/>
  <c r="F981" i="17"/>
  <c r="G994" i="14" s="1"/>
  <c r="H983" i="17"/>
  <c r="I996" i="14" s="1"/>
  <c r="V996" i="14" s="1"/>
  <c r="F983" i="17"/>
  <c r="G996" i="14" s="1"/>
  <c r="H985" i="17"/>
  <c r="I998" i="14" s="1"/>
  <c r="V998" i="14" s="1"/>
  <c r="F985" i="17"/>
  <c r="G998" i="14" s="1"/>
  <c r="H987" i="17"/>
  <c r="I1000" i="14" s="1"/>
  <c r="V1000" i="14" s="1"/>
  <c r="F987" i="17"/>
  <c r="G1000" i="14" s="1"/>
  <c r="H989" i="17"/>
  <c r="I1002" i="14" s="1"/>
  <c r="V1002" i="14" s="1"/>
  <c r="F989" i="17"/>
  <c r="G1002" i="14" s="1"/>
  <c r="H991" i="17"/>
  <c r="I1004" i="14" s="1"/>
  <c r="V1004" i="14" s="1"/>
  <c r="F991" i="17"/>
  <c r="G1004" i="14" s="1"/>
  <c r="H993" i="17"/>
  <c r="I1006" i="14" s="1"/>
  <c r="V1006" i="14" s="1"/>
  <c r="F993" i="17"/>
  <c r="G1006" i="14" s="1"/>
  <c r="H995" i="17"/>
  <c r="I1008" i="14" s="1"/>
  <c r="V1008" i="14" s="1"/>
  <c r="F995" i="17"/>
  <c r="G1008" i="14" s="1"/>
  <c r="H997" i="17"/>
  <c r="I1010" i="14" s="1"/>
  <c r="V1010" i="14" s="1"/>
  <c r="F997" i="17"/>
  <c r="G1010" i="14" s="1"/>
  <c r="H999" i="17"/>
  <c r="I1012" i="14" s="1"/>
  <c r="V1012" i="14" s="1"/>
  <c r="F999" i="17"/>
  <c r="G1012" i="14" s="1"/>
  <c r="H1001" i="17"/>
  <c r="I1014" i="14" s="1"/>
  <c r="V1014" i="14" s="1"/>
  <c r="F1001" i="17"/>
  <c r="G1014" i="14" s="1"/>
  <c r="H1003" i="17"/>
  <c r="I1016" i="14" s="1"/>
  <c r="V1016" i="14" s="1"/>
  <c r="F1003" i="17"/>
  <c r="G1016" i="14" s="1"/>
  <c r="H1005" i="17"/>
  <c r="I1018" i="14" s="1"/>
  <c r="V1018" i="14" s="1"/>
  <c r="F1005" i="17"/>
  <c r="G1018" i="14" s="1"/>
  <c r="I1007" i="17"/>
  <c r="J1020" i="14" s="1"/>
  <c r="G1007" i="17"/>
  <c r="H1020" i="14" s="1"/>
  <c r="U1020" i="14" s="1"/>
  <c r="I1009" i="17"/>
  <c r="J1022" i="14" s="1"/>
  <c r="G1009" i="17"/>
  <c r="H1022" i="14" s="1"/>
  <c r="U1022" i="14" s="1"/>
  <c r="I1011" i="17"/>
  <c r="J1024" i="14" s="1"/>
  <c r="G1011" i="17"/>
  <c r="H1024" i="14" s="1"/>
  <c r="U1024" i="14" s="1"/>
  <c r="I1013" i="17"/>
  <c r="J1026" i="14" s="1"/>
  <c r="G1013" i="17"/>
  <c r="H1026" i="14" s="1"/>
  <c r="U1026" i="14" s="1"/>
  <c r="I1015" i="17"/>
  <c r="J1028" i="14" s="1"/>
  <c r="G1015" i="17"/>
  <c r="H1028" i="14" s="1"/>
  <c r="U1028" i="14" s="1"/>
  <c r="I1017" i="17"/>
  <c r="J1030" i="14" s="1"/>
  <c r="G1017" i="17"/>
  <c r="H1030" i="14" s="1"/>
  <c r="U1030" i="14" s="1"/>
  <c r="I1019" i="17"/>
  <c r="J1032" i="14" s="1"/>
  <c r="G1019" i="17"/>
  <c r="H1032" i="14" s="1"/>
  <c r="U1032" i="14" s="1"/>
  <c r="I1021" i="17"/>
  <c r="J1034" i="14" s="1"/>
  <c r="G1021" i="17"/>
  <c r="H1034" i="14" s="1"/>
  <c r="U1034" i="14" s="1"/>
  <c r="I1023" i="17"/>
  <c r="J1036" i="14" s="1"/>
  <c r="G1023" i="17"/>
  <c r="H1036" i="14" s="1"/>
  <c r="U1036" i="14" s="1"/>
  <c r="I1025" i="17"/>
  <c r="J1038" i="14" s="1"/>
  <c r="G1025" i="17"/>
  <c r="H1038" i="14" s="1"/>
  <c r="U1038" i="14" s="1"/>
  <c r="I1027" i="17"/>
  <c r="J1040" i="14" s="1"/>
  <c r="G1027" i="17"/>
  <c r="H1040" i="14" s="1"/>
  <c r="U1040" i="14" s="1"/>
  <c r="I1029" i="17"/>
  <c r="J1042" i="14" s="1"/>
  <c r="G1029" i="17"/>
  <c r="H1042" i="14" s="1"/>
  <c r="U1042" i="14" s="1"/>
  <c r="I1031" i="17"/>
  <c r="J1044" i="14" s="1"/>
  <c r="G1031" i="17"/>
  <c r="H1044" i="14" s="1"/>
  <c r="U1044" i="14" s="1"/>
  <c r="I1033" i="17"/>
  <c r="J1046" i="14" s="1"/>
  <c r="G1033" i="17"/>
  <c r="H1046" i="14" s="1"/>
  <c r="U1046" i="14" s="1"/>
  <c r="I1035" i="17"/>
  <c r="J1048" i="14" s="1"/>
  <c r="G1035" i="17"/>
  <c r="H1048" i="14" s="1"/>
  <c r="U1048" i="14" s="1"/>
  <c r="I1037" i="17"/>
  <c r="J1050" i="14" s="1"/>
  <c r="G1037" i="17"/>
  <c r="H1050" i="14" s="1"/>
  <c r="U1050" i="14" s="1"/>
  <c r="I1039" i="17"/>
  <c r="J1052" i="14" s="1"/>
  <c r="G1039" i="17"/>
  <c r="H1052" i="14" s="1"/>
  <c r="U1052" i="14" s="1"/>
  <c r="I1041" i="17"/>
  <c r="J1054" i="14" s="1"/>
  <c r="G1041" i="17"/>
  <c r="H1054" i="14" s="1"/>
  <c r="U1054" i="14" s="1"/>
  <c r="I1043" i="17"/>
  <c r="J1056" i="14" s="1"/>
  <c r="G1043" i="17"/>
  <c r="H1056" i="14" s="1"/>
  <c r="U1056" i="14" s="1"/>
  <c r="I1045" i="17"/>
  <c r="J1058" i="14" s="1"/>
  <c r="G1045" i="17"/>
  <c r="H1058" i="14" s="1"/>
  <c r="U1058" i="14" s="1"/>
  <c r="I1047" i="17"/>
  <c r="J1060" i="14" s="1"/>
  <c r="G1047" i="17"/>
  <c r="H1060" i="14" s="1"/>
  <c r="U1060" i="14" s="1"/>
  <c r="I1049" i="17"/>
  <c r="J1062" i="14" s="1"/>
  <c r="G1049" i="17"/>
  <c r="H1062" i="14" s="1"/>
  <c r="U1062" i="14" s="1"/>
  <c r="I1051" i="17"/>
  <c r="J1064" i="14" s="1"/>
  <c r="G1051" i="17"/>
  <c r="H1064" i="14" s="1"/>
  <c r="U1064" i="14" s="1"/>
  <c r="I1053" i="17"/>
  <c r="J1066" i="14" s="1"/>
  <c r="G1053" i="17"/>
  <c r="H1066" i="14" s="1"/>
  <c r="U1066" i="14" s="1"/>
  <c r="I1055" i="17"/>
  <c r="J1068" i="14" s="1"/>
  <c r="G1055" i="17"/>
  <c r="H1068" i="14" s="1"/>
  <c r="U1068" i="14" s="1"/>
  <c r="H425" i="17"/>
  <c r="I438" i="14" s="1"/>
  <c r="V438" i="14" s="1"/>
  <c r="F425" i="17"/>
  <c r="G438" i="14" s="1"/>
  <c r="H427" i="17"/>
  <c r="I440" i="14" s="1"/>
  <c r="V440" i="14" s="1"/>
  <c r="F427" i="17"/>
  <c r="G440" i="14" s="1"/>
  <c r="H429" i="17"/>
  <c r="I442" i="14" s="1"/>
  <c r="V442" i="14" s="1"/>
  <c r="F429" i="17"/>
  <c r="G442" i="14" s="1"/>
  <c r="H431" i="17"/>
  <c r="I444" i="14" s="1"/>
  <c r="V444" i="14" s="1"/>
  <c r="F431" i="17"/>
  <c r="G444" i="14" s="1"/>
  <c r="H433" i="17"/>
  <c r="I446" i="14" s="1"/>
  <c r="V446" i="14" s="1"/>
  <c r="F433" i="17"/>
  <c r="G446" i="14" s="1"/>
  <c r="H435" i="17"/>
  <c r="I448" i="14" s="1"/>
  <c r="V448" i="14" s="1"/>
  <c r="F435" i="17"/>
  <c r="G448" i="14" s="1"/>
  <c r="H437" i="17"/>
  <c r="I450" i="14" s="1"/>
  <c r="V450" i="14" s="1"/>
  <c r="F437" i="17"/>
  <c r="G450" i="14" s="1"/>
  <c r="H439" i="17"/>
  <c r="I452" i="14" s="1"/>
  <c r="V452" i="14" s="1"/>
  <c r="F439" i="17"/>
  <c r="G452" i="14" s="1"/>
  <c r="H441" i="17"/>
  <c r="I454" i="14" s="1"/>
  <c r="V454" i="14" s="1"/>
  <c r="F441" i="17"/>
  <c r="G454" i="14" s="1"/>
  <c r="H443" i="17"/>
  <c r="I456" i="14" s="1"/>
  <c r="V456" i="14" s="1"/>
  <c r="F443" i="17"/>
  <c r="G456" i="14" s="1"/>
  <c r="H445" i="17"/>
  <c r="I458" i="14" s="1"/>
  <c r="V458" i="14" s="1"/>
  <c r="F445" i="17"/>
  <c r="G458" i="14" s="1"/>
  <c r="H447" i="17"/>
  <c r="I460" i="14" s="1"/>
  <c r="V460" i="14" s="1"/>
  <c r="F447" i="17"/>
  <c r="G460" i="14" s="1"/>
  <c r="H449" i="17"/>
  <c r="I462" i="14" s="1"/>
  <c r="V462" i="14" s="1"/>
  <c r="F449" i="17"/>
  <c r="G462" i="14" s="1"/>
  <c r="H451" i="17"/>
  <c r="I464" i="14" s="1"/>
  <c r="V464" i="14" s="1"/>
  <c r="F451" i="17"/>
  <c r="G464" i="14" s="1"/>
  <c r="H453" i="17"/>
  <c r="I466" i="14" s="1"/>
  <c r="V466" i="14" s="1"/>
  <c r="F453" i="17"/>
  <c r="G466" i="14" s="1"/>
  <c r="H455" i="17"/>
  <c r="I468" i="14" s="1"/>
  <c r="V468" i="14" s="1"/>
  <c r="F455" i="17"/>
  <c r="G468" i="14" s="1"/>
  <c r="H457" i="17"/>
  <c r="I470" i="14" s="1"/>
  <c r="V470" i="14" s="1"/>
  <c r="F457" i="17"/>
  <c r="G470" i="14" s="1"/>
  <c r="H459" i="17"/>
  <c r="I472" i="14" s="1"/>
  <c r="V472" i="14" s="1"/>
  <c r="F459" i="17"/>
  <c r="G472" i="14" s="1"/>
  <c r="H461" i="17"/>
  <c r="I474" i="14" s="1"/>
  <c r="V474" i="14" s="1"/>
  <c r="F461" i="17"/>
  <c r="G474" i="14" s="1"/>
  <c r="H463" i="17"/>
  <c r="I476" i="14" s="1"/>
  <c r="V476" i="14" s="1"/>
  <c r="F463" i="17"/>
  <c r="G476" i="14" s="1"/>
  <c r="H465" i="17"/>
  <c r="I478" i="14" s="1"/>
  <c r="V478" i="14" s="1"/>
  <c r="F465" i="17"/>
  <c r="G478" i="14" s="1"/>
  <c r="H467" i="17"/>
  <c r="I480" i="14" s="1"/>
  <c r="V480" i="14" s="1"/>
  <c r="F467" i="17"/>
  <c r="G480" i="14" s="1"/>
  <c r="H469" i="17"/>
  <c r="I482" i="14" s="1"/>
  <c r="V482" i="14" s="1"/>
  <c r="F469" i="17"/>
  <c r="G482" i="14" s="1"/>
  <c r="H471" i="17"/>
  <c r="I484" i="14" s="1"/>
  <c r="V484" i="14" s="1"/>
  <c r="F471" i="17"/>
  <c r="G484" i="14" s="1"/>
  <c r="H473" i="17"/>
  <c r="I486" i="14" s="1"/>
  <c r="V486" i="14" s="1"/>
  <c r="F473" i="17"/>
  <c r="G486" i="14" s="1"/>
  <c r="H475" i="17"/>
  <c r="I488" i="14" s="1"/>
  <c r="V488" i="14" s="1"/>
  <c r="F475" i="17"/>
  <c r="G488" i="14" s="1"/>
  <c r="H477" i="17"/>
  <c r="I490" i="14" s="1"/>
  <c r="V490" i="14" s="1"/>
  <c r="F477" i="17"/>
  <c r="G490" i="14" s="1"/>
  <c r="H479" i="17"/>
  <c r="I492" i="14" s="1"/>
  <c r="V492" i="14" s="1"/>
  <c r="F479" i="17"/>
  <c r="G492" i="14" s="1"/>
  <c r="H481" i="17"/>
  <c r="I494" i="14" s="1"/>
  <c r="V494" i="14" s="1"/>
  <c r="F481" i="17"/>
  <c r="G494" i="14" s="1"/>
  <c r="H483" i="17"/>
  <c r="I496" i="14" s="1"/>
  <c r="V496" i="14" s="1"/>
  <c r="F483" i="17"/>
  <c r="G496" i="14" s="1"/>
  <c r="H485" i="17"/>
  <c r="I498" i="14" s="1"/>
  <c r="V498" i="14" s="1"/>
  <c r="F485" i="17"/>
  <c r="G498" i="14" s="1"/>
  <c r="H487" i="17"/>
  <c r="I500" i="14" s="1"/>
  <c r="V500" i="14" s="1"/>
  <c r="F487" i="17"/>
  <c r="G500" i="14" s="1"/>
  <c r="H489" i="17"/>
  <c r="I502" i="14" s="1"/>
  <c r="V502" i="14" s="1"/>
  <c r="F489" i="17"/>
  <c r="G502" i="14" s="1"/>
  <c r="H491" i="17"/>
  <c r="I504" i="14" s="1"/>
  <c r="V504" i="14" s="1"/>
  <c r="F491" i="17"/>
  <c r="G504" i="14" s="1"/>
  <c r="H493" i="17"/>
  <c r="I506" i="14" s="1"/>
  <c r="V506" i="14" s="1"/>
  <c r="F493" i="17"/>
  <c r="G506" i="14" s="1"/>
  <c r="H495" i="17"/>
  <c r="I508" i="14" s="1"/>
  <c r="V508" i="14" s="1"/>
  <c r="F495" i="17"/>
  <c r="G508" i="14" s="1"/>
  <c r="H497" i="17"/>
  <c r="I510" i="14" s="1"/>
  <c r="V510" i="14" s="1"/>
  <c r="F497" i="17"/>
  <c r="G510" i="14" s="1"/>
  <c r="H499" i="17"/>
  <c r="I512" i="14" s="1"/>
  <c r="V512" i="14" s="1"/>
  <c r="F499" i="17"/>
  <c r="G512" i="14" s="1"/>
  <c r="H501" i="17"/>
  <c r="I514" i="14" s="1"/>
  <c r="V514" i="14" s="1"/>
  <c r="F501" i="17"/>
  <c r="G514" i="14" s="1"/>
  <c r="H503" i="17"/>
  <c r="I516" i="14" s="1"/>
  <c r="V516" i="14" s="1"/>
  <c r="F503" i="17"/>
  <c r="G516" i="14" s="1"/>
  <c r="H505" i="17"/>
  <c r="I518" i="14" s="1"/>
  <c r="V518" i="14" s="1"/>
  <c r="F505" i="17"/>
  <c r="G518" i="14" s="1"/>
  <c r="H507" i="17"/>
  <c r="I520" i="14" s="1"/>
  <c r="V520" i="14" s="1"/>
  <c r="F507" i="17"/>
  <c r="G520" i="14" s="1"/>
  <c r="H509" i="17"/>
  <c r="I522" i="14" s="1"/>
  <c r="V522" i="14" s="1"/>
  <c r="F509" i="17"/>
  <c r="G522" i="14" s="1"/>
  <c r="H511" i="17"/>
  <c r="I524" i="14" s="1"/>
  <c r="V524" i="14" s="1"/>
  <c r="F511" i="17"/>
  <c r="G524" i="14" s="1"/>
  <c r="H513" i="17"/>
  <c r="I526" i="14" s="1"/>
  <c r="V526" i="14" s="1"/>
  <c r="F513" i="17"/>
  <c r="G526" i="14" s="1"/>
  <c r="H515" i="17"/>
  <c r="I528" i="14" s="1"/>
  <c r="V528" i="14" s="1"/>
  <c r="F515" i="17"/>
  <c r="G528" i="14" s="1"/>
  <c r="H517" i="17"/>
  <c r="I530" i="14" s="1"/>
  <c r="V530" i="14" s="1"/>
  <c r="F517" i="17"/>
  <c r="G530" i="14" s="1"/>
  <c r="H519" i="17"/>
  <c r="I532" i="14" s="1"/>
  <c r="V532" i="14" s="1"/>
  <c r="F519" i="17"/>
  <c r="G532" i="14" s="1"/>
  <c r="H521" i="17"/>
  <c r="I534" i="14" s="1"/>
  <c r="V534" i="14" s="1"/>
  <c r="F521" i="17"/>
  <c r="G534" i="14" s="1"/>
  <c r="H523" i="17"/>
  <c r="I536" i="14" s="1"/>
  <c r="V536" i="14" s="1"/>
  <c r="F523" i="17"/>
  <c r="G536" i="14" s="1"/>
  <c r="H525" i="17"/>
  <c r="I538" i="14" s="1"/>
  <c r="V538" i="14" s="1"/>
  <c r="F525" i="17"/>
  <c r="G538" i="14" s="1"/>
  <c r="H527" i="17"/>
  <c r="I540" i="14" s="1"/>
  <c r="V540" i="14" s="1"/>
  <c r="F527" i="17"/>
  <c r="G540" i="14" s="1"/>
  <c r="H529" i="17"/>
  <c r="I542" i="14" s="1"/>
  <c r="V542" i="14" s="1"/>
  <c r="F529" i="17"/>
  <c r="G542" i="14" s="1"/>
  <c r="H531" i="17"/>
  <c r="I544" i="14" s="1"/>
  <c r="V544" i="14" s="1"/>
  <c r="F531" i="17"/>
  <c r="G544" i="14" s="1"/>
  <c r="H533" i="17"/>
  <c r="I546" i="14" s="1"/>
  <c r="V546" i="14" s="1"/>
  <c r="F533" i="17"/>
  <c r="G546" i="14" s="1"/>
  <c r="H535" i="17"/>
  <c r="I548" i="14" s="1"/>
  <c r="V548" i="14" s="1"/>
  <c r="F535" i="17"/>
  <c r="G548" i="14" s="1"/>
  <c r="H537" i="17"/>
  <c r="I550" i="14" s="1"/>
  <c r="V550" i="14" s="1"/>
  <c r="F537" i="17"/>
  <c r="G550" i="14" s="1"/>
  <c r="H539" i="17"/>
  <c r="I552" i="14" s="1"/>
  <c r="V552" i="14" s="1"/>
  <c r="F539" i="17"/>
  <c r="G552" i="14" s="1"/>
  <c r="H541" i="17"/>
  <c r="I554" i="14" s="1"/>
  <c r="V554" i="14" s="1"/>
  <c r="F541" i="17"/>
  <c r="G554" i="14" s="1"/>
  <c r="H543" i="17"/>
  <c r="I556" i="14" s="1"/>
  <c r="V556" i="14" s="1"/>
  <c r="F543" i="17"/>
  <c r="G556" i="14" s="1"/>
  <c r="H545" i="17"/>
  <c r="I558" i="14" s="1"/>
  <c r="V558" i="14" s="1"/>
  <c r="F545" i="17"/>
  <c r="G558" i="14" s="1"/>
  <c r="H547" i="17"/>
  <c r="I560" i="14" s="1"/>
  <c r="V560" i="14" s="1"/>
  <c r="F547" i="17"/>
  <c r="G560" i="14" s="1"/>
  <c r="H549" i="17"/>
  <c r="I562" i="14" s="1"/>
  <c r="V562" i="14" s="1"/>
  <c r="F549" i="17"/>
  <c r="G562" i="14" s="1"/>
  <c r="H551" i="17"/>
  <c r="I564" i="14" s="1"/>
  <c r="V564" i="14" s="1"/>
  <c r="F551" i="17"/>
  <c r="G564" i="14" s="1"/>
  <c r="H553" i="17"/>
  <c r="I566" i="14" s="1"/>
  <c r="V566" i="14" s="1"/>
  <c r="F553" i="17"/>
  <c r="G566" i="14" s="1"/>
  <c r="H555" i="17"/>
  <c r="I568" i="14" s="1"/>
  <c r="V568" i="14" s="1"/>
  <c r="F555" i="17"/>
  <c r="G568" i="14" s="1"/>
  <c r="H557" i="17"/>
  <c r="I570" i="14" s="1"/>
  <c r="V570" i="14" s="1"/>
  <c r="F557" i="17"/>
  <c r="G570" i="14" s="1"/>
  <c r="H559" i="17"/>
  <c r="I572" i="14" s="1"/>
  <c r="V572" i="14" s="1"/>
  <c r="F559" i="17"/>
  <c r="G572" i="14" s="1"/>
  <c r="H561" i="17"/>
  <c r="I574" i="14" s="1"/>
  <c r="V574" i="14" s="1"/>
  <c r="F561" i="17"/>
  <c r="G574" i="14" s="1"/>
  <c r="H563" i="17"/>
  <c r="I576" i="14" s="1"/>
  <c r="V576" i="14" s="1"/>
  <c r="F563" i="17"/>
  <c r="G576" i="14" s="1"/>
  <c r="H565" i="17"/>
  <c r="I578" i="14" s="1"/>
  <c r="V578" i="14" s="1"/>
  <c r="F565" i="17"/>
  <c r="G578" i="14" s="1"/>
  <c r="H567" i="17"/>
  <c r="I580" i="14" s="1"/>
  <c r="V580" i="14" s="1"/>
  <c r="F567" i="17"/>
  <c r="G580" i="14" s="1"/>
  <c r="H569" i="17"/>
  <c r="I582" i="14" s="1"/>
  <c r="V582" i="14" s="1"/>
  <c r="F569" i="17"/>
  <c r="G582" i="14" s="1"/>
  <c r="H571" i="17"/>
  <c r="I584" i="14" s="1"/>
  <c r="V584" i="14" s="1"/>
  <c r="F571" i="17"/>
  <c r="G584" i="14" s="1"/>
  <c r="H573" i="17"/>
  <c r="I586" i="14" s="1"/>
  <c r="V586" i="14" s="1"/>
  <c r="F573" i="17"/>
  <c r="G586" i="14" s="1"/>
  <c r="H575" i="17"/>
  <c r="I588" i="14" s="1"/>
  <c r="V588" i="14" s="1"/>
  <c r="F575" i="17"/>
  <c r="G588" i="14" s="1"/>
  <c r="H577" i="17"/>
  <c r="I590" i="14" s="1"/>
  <c r="V590" i="14" s="1"/>
  <c r="F577" i="17"/>
  <c r="G590" i="14" s="1"/>
  <c r="H579" i="17"/>
  <c r="I592" i="14" s="1"/>
  <c r="V592" i="14" s="1"/>
  <c r="F579" i="17"/>
  <c r="G592" i="14" s="1"/>
  <c r="H581" i="17"/>
  <c r="I594" i="14" s="1"/>
  <c r="V594" i="14" s="1"/>
  <c r="F581" i="17"/>
  <c r="G594" i="14" s="1"/>
  <c r="H583" i="17"/>
  <c r="I596" i="14" s="1"/>
  <c r="V596" i="14" s="1"/>
  <c r="F583" i="17"/>
  <c r="G596" i="14" s="1"/>
  <c r="H585" i="17"/>
  <c r="I598" i="14" s="1"/>
  <c r="V598" i="14" s="1"/>
  <c r="F585" i="17"/>
  <c r="G598" i="14" s="1"/>
  <c r="H587" i="17"/>
  <c r="I600" i="14" s="1"/>
  <c r="V600" i="14" s="1"/>
  <c r="F587" i="17"/>
  <c r="G600" i="14" s="1"/>
  <c r="H589" i="17"/>
  <c r="I602" i="14" s="1"/>
  <c r="V602" i="14" s="1"/>
  <c r="F589" i="17"/>
  <c r="G602" i="14" s="1"/>
  <c r="H591" i="17"/>
  <c r="I604" i="14" s="1"/>
  <c r="V604" i="14" s="1"/>
  <c r="F591" i="17"/>
  <c r="G604" i="14" s="1"/>
  <c r="H593" i="17"/>
  <c r="I606" i="14" s="1"/>
  <c r="V606" i="14" s="1"/>
  <c r="F593" i="17"/>
  <c r="G606" i="14" s="1"/>
  <c r="H595" i="17"/>
  <c r="I608" i="14" s="1"/>
  <c r="V608" i="14" s="1"/>
  <c r="F595" i="17"/>
  <c r="G608" i="14" s="1"/>
  <c r="H597" i="17"/>
  <c r="I610" i="14" s="1"/>
  <c r="V610" i="14" s="1"/>
  <c r="F597" i="17"/>
  <c r="G610" i="14" s="1"/>
  <c r="H599" i="17"/>
  <c r="I612" i="14" s="1"/>
  <c r="V612" i="14" s="1"/>
  <c r="F599" i="17"/>
  <c r="G612" i="14" s="1"/>
  <c r="H601" i="17"/>
  <c r="I614" i="14" s="1"/>
  <c r="V614" i="14" s="1"/>
  <c r="F601" i="17"/>
  <c r="G614" i="14" s="1"/>
  <c r="H603" i="17"/>
  <c r="I616" i="14" s="1"/>
  <c r="V616" i="14" s="1"/>
  <c r="F603" i="17"/>
  <c r="G616" i="14" s="1"/>
  <c r="H605" i="17"/>
  <c r="I618" i="14" s="1"/>
  <c r="V618" i="14" s="1"/>
  <c r="F605" i="17"/>
  <c r="G618" i="14" s="1"/>
  <c r="H607" i="17"/>
  <c r="I620" i="14" s="1"/>
  <c r="V620" i="14" s="1"/>
  <c r="F607" i="17"/>
  <c r="G620" i="14" s="1"/>
  <c r="H609" i="17"/>
  <c r="I622" i="14" s="1"/>
  <c r="V622" i="14" s="1"/>
  <c r="F609" i="17"/>
  <c r="G622" i="14" s="1"/>
  <c r="H611" i="17"/>
  <c r="I624" i="14" s="1"/>
  <c r="V624" i="14" s="1"/>
  <c r="F611" i="17"/>
  <c r="G624" i="14" s="1"/>
  <c r="H613" i="17"/>
  <c r="I626" i="14" s="1"/>
  <c r="V626" i="14" s="1"/>
  <c r="F613" i="17"/>
  <c r="G626" i="14" s="1"/>
  <c r="H615" i="17"/>
  <c r="I628" i="14" s="1"/>
  <c r="V628" i="14" s="1"/>
  <c r="F615" i="17"/>
  <c r="G628" i="14" s="1"/>
  <c r="H617" i="17"/>
  <c r="I630" i="14" s="1"/>
  <c r="V630" i="14" s="1"/>
  <c r="F617" i="17"/>
  <c r="G630" i="14" s="1"/>
  <c r="H619" i="17"/>
  <c r="I632" i="14" s="1"/>
  <c r="V632" i="14" s="1"/>
  <c r="F619" i="17"/>
  <c r="G632" i="14" s="1"/>
  <c r="H621" i="17"/>
  <c r="I634" i="14" s="1"/>
  <c r="V634" i="14" s="1"/>
  <c r="F621" i="17"/>
  <c r="G634" i="14" s="1"/>
  <c r="H623" i="17"/>
  <c r="I636" i="14" s="1"/>
  <c r="V636" i="14" s="1"/>
  <c r="F623" i="17"/>
  <c r="G636" i="14" s="1"/>
  <c r="H625" i="17"/>
  <c r="I638" i="14" s="1"/>
  <c r="V638" i="14" s="1"/>
  <c r="F625" i="17"/>
  <c r="G638" i="14" s="1"/>
  <c r="H627" i="17"/>
  <c r="I640" i="14" s="1"/>
  <c r="V640" i="14" s="1"/>
  <c r="F627" i="17"/>
  <c r="G640" i="14" s="1"/>
  <c r="H629" i="17"/>
  <c r="I642" i="14" s="1"/>
  <c r="V642" i="14" s="1"/>
  <c r="F629" i="17"/>
  <c r="G642" i="14" s="1"/>
  <c r="H631" i="17"/>
  <c r="I644" i="14" s="1"/>
  <c r="V644" i="14" s="1"/>
  <c r="F631" i="17"/>
  <c r="G644" i="14" s="1"/>
  <c r="H633" i="17"/>
  <c r="I646" i="14" s="1"/>
  <c r="V646" i="14" s="1"/>
  <c r="F633" i="17"/>
  <c r="G646" i="14" s="1"/>
  <c r="H635" i="17"/>
  <c r="I648" i="14" s="1"/>
  <c r="V648" i="14" s="1"/>
  <c r="F635" i="17"/>
  <c r="G648" i="14" s="1"/>
  <c r="H637" i="17"/>
  <c r="I650" i="14" s="1"/>
  <c r="V650" i="14" s="1"/>
  <c r="F637" i="17"/>
  <c r="G650" i="14" s="1"/>
  <c r="H639" i="17"/>
  <c r="I652" i="14" s="1"/>
  <c r="V652" i="14" s="1"/>
  <c r="F639" i="17"/>
  <c r="G652" i="14" s="1"/>
  <c r="H641" i="17"/>
  <c r="I654" i="14" s="1"/>
  <c r="V654" i="14" s="1"/>
  <c r="F641" i="17"/>
  <c r="G654" i="14" s="1"/>
  <c r="H643" i="17"/>
  <c r="I656" i="14" s="1"/>
  <c r="V656" i="14" s="1"/>
  <c r="F643" i="17"/>
  <c r="G656" i="14" s="1"/>
  <c r="H645" i="17"/>
  <c r="I658" i="14" s="1"/>
  <c r="V658" i="14" s="1"/>
  <c r="F645" i="17"/>
  <c r="G658" i="14" s="1"/>
  <c r="H647" i="17"/>
  <c r="I660" i="14" s="1"/>
  <c r="V660" i="14" s="1"/>
  <c r="F647" i="17"/>
  <c r="G660" i="14" s="1"/>
  <c r="H649" i="17"/>
  <c r="I662" i="14" s="1"/>
  <c r="V662" i="14" s="1"/>
  <c r="F649" i="17"/>
  <c r="G662" i="14" s="1"/>
  <c r="H651" i="17"/>
  <c r="I664" i="14" s="1"/>
  <c r="V664" i="14" s="1"/>
  <c r="F651" i="17"/>
  <c r="G664" i="14" s="1"/>
  <c r="H653" i="17"/>
  <c r="I666" i="14" s="1"/>
  <c r="V666" i="14" s="1"/>
  <c r="F653" i="17"/>
  <c r="G666" i="14" s="1"/>
  <c r="H655" i="17"/>
  <c r="I668" i="14" s="1"/>
  <c r="V668" i="14" s="1"/>
  <c r="F655" i="17"/>
  <c r="G668" i="14" s="1"/>
  <c r="H657" i="17"/>
  <c r="I670" i="14" s="1"/>
  <c r="V670" i="14" s="1"/>
  <c r="F657" i="17"/>
  <c r="G670" i="14" s="1"/>
  <c r="H659" i="17"/>
  <c r="I672" i="14" s="1"/>
  <c r="V672" i="14" s="1"/>
  <c r="F659" i="17"/>
  <c r="G672" i="14" s="1"/>
  <c r="H661" i="17"/>
  <c r="I674" i="14" s="1"/>
  <c r="V674" i="14" s="1"/>
  <c r="F661" i="17"/>
  <c r="G674" i="14" s="1"/>
  <c r="H663" i="17"/>
  <c r="I676" i="14" s="1"/>
  <c r="V676" i="14" s="1"/>
  <c r="F663" i="17"/>
  <c r="G676" i="14" s="1"/>
  <c r="H665" i="17"/>
  <c r="I678" i="14" s="1"/>
  <c r="V678" i="14" s="1"/>
  <c r="F665" i="17"/>
  <c r="G678" i="14" s="1"/>
  <c r="H667" i="17"/>
  <c r="I680" i="14" s="1"/>
  <c r="V680" i="14" s="1"/>
  <c r="F667" i="17"/>
  <c r="G680" i="14" s="1"/>
  <c r="H669" i="17"/>
  <c r="I682" i="14" s="1"/>
  <c r="V682" i="14" s="1"/>
  <c r="F669" i="17"/>
  <c r="G682" i="14" s="1"/>
  <c r="H671" i="17"/>
  <c r="I684" i="14" s="1"/>
  <c r="V684" i="14" s="1"/>
  <c r="F671" i="17"/>
  <c r="G684" i="14" s="1"/>
  <c r="H673" i="17"/>
  <c r="I686" i="14" s="1"/>
  <c r="V686" i="14" s="1"/>
  <c r="F673" i="17"/>
  <c r="G686" i="14" s="1"/>
  <c r="H675" i="17"/>
  <c r="I688" i="14" s="1"/>
  <c r="V688" i="14" s="1"/>
  <c r="F675" i="17"/>
  <c r="G688" i="14" s="1"/>
  <c r="H677" i="17"/>
  <c r="I690" i="14" s="1"/>
  <c r="V690" i="14" s="1"/>
  <c r="F677" i="17"/>
  <c r="G690" i="14" s="1"/>
  <c r="H679" i="17"/>
  <c r="I692" i="14" s="1"/>
  <c r="V692" i="14" s="1"/>
  <c r="F679" i="17"/>
  <c r="G692" i="14" s="1"/>
  <c r="H681" i="17"/>
  <c r="I694" i="14" s="1"/>
  <c r="V694" i="14" s="1"/>
  <c r="F681" i="17"/>
  <c r="G694" i="14" s="1"/>
  <c r="H683" i="17"/>
  <c r="I696" i="14" s="1"/>
  <c r="V696" i="14" s="1"/>
  <c r="F683" i="17"/>
  <c r="G696" i="14" s="1"/>
  <c r="H685" i="17"/>
  <c r="I698" i="14" s="1"/>
  <c r="V698" i="14" s="1"/>
  <c r="F685" i="17"/>
  <c r="G698" i="14" s="1"/>
  <c r="H687" i="17"/>
  <c r="I700" i="14" s="1"/>
  <c r="V700" i="14" s="1"/>
  <c r="F687" i="17"/>
  <c r="G700" i="14" s="1"/>
  <c r="H689" i="17"/>
  <c r="I702" i="14" s="1"/>
  <c r="V702" i="14" s="1"/>
  <c r="F689" i="17"/>
  <c r="G702" i="14" s="1"/>
  <c r="H691" i="17"/>
  <c r="I704" i="14" s="1"/>
  <c r="V704" i="14" s="1"/>
  <c r="F691" i="17"/>
  <c r="G704" i="14" s="1"/>
  <c r="H693" i="17"/>
  <c r="I706" i="14" s="1"/>
  <c r="V706" i="14" s="1"/>
  <c r="F693" i="17"/>
  <c r="G706" i="14" s="1"/>
  <c r="H695" i="17"/>
  <c r="I708" i="14" s="1"/>
  <c r="V708" i="14" s="1"/>
  <c r="F695" i="17"/>
  <c r="G708" i="14" s="1"/>
  <c r="H697" i="17"/>
  <c r="I710" i="14" s="1"/>
  <c r="V710" i="14" s="1"/>
  <c r="F697" i="17"/>
  <c r="G710" i="14" s="1"/>
  <c r="H699" i="17"/>
  <c r="I712" i="14" s="1"/>
  <c r="V712" i="14" s="1"/>
  <c r="F699" i="17"/>
  <c r="G712" i="14" s="1"/>
  <c r="H701" i="17"/>
  <c r="I714" i="14" s="1"/>
  <c r="V714" i="14" s="1"/>
  <c r="F701" i="17"/>
  <c r="G714" i="14" s="1"/>
  <c r="H703" i="17"/>
  <c r="I716" i="14" s="1"/>
  <c r="V716" i="14" s="1"/>
  <c r="F703" i="17"/>
  <c r="G716" i="14" s="1"/>
  <c r="H705" i="17"/>
  <c r="I718" i="14" s="1"/>
  <c r="V718" i="14" s="1"/>
  <c r="F705" i="17"/>
  <c r="G718" i="14" s="1"/>
  <c r="H707" i="17"/>
  <c r="I720" i="14" s="1"/>
  <c r="V720" i="14" s="1"/>
  <c r="F707" i="17"/>
  <c r="G720" i="14" s="1"/>
  <c r="H709" i="17"/>
  <c r="I722" i="14" s="1"/>
  <c r="V722" i="14" s="1"/>
  <c r="F709" i="17"/>
  <c r="G722" i="14" s="1"/>
  <c r="H711" i="17"/>
  <c r="I724" i="14" s="1"/>
  <c r="V724" i="14" s="1"/>
  <c r="F711" i="17"/>
  <c r="G724" i="14" s="1"/>
  <c r="H713" i="17"/>
  <c r="I726" i="14" s="1"/>
  <c r="V726" i="14" s="1"/>
  <c r="F713" i="17"/>
  <c r="G726" i="14" s="1"/>
  <c r="H715" i="17"/>
  <c r="I728" i="14" s="1"/>
  <c r="V728" i="14" s="1"/>
  <c r="F715" i="17"/>
  <c r="G728" i="14" s="1"/>
  <c r="H717" i="17"/>
  <c r="I730" i="14" s="1"/>
  <c r="V730" i="14" s="1"/>
  <c r="F717" i="17"/>
  <c r="G730" i="14" s="1"/>
  <c r="H719" i="17"/>
  <c r="I732" i="14" s="1"/>
  <c r="V732" i="14" s="1"/>
  <c r="F719" i="17"/>
  <c r="G732" i="14" s="1"/>
  <c r="H721" i="17"/>
  <c r="I734" i="14" s="1"/>
  <c r="V734" i="14" s="1"/>
  <c r="F721" i="17"/>
  <c r="G734" i="14" s="1"/>
  <c r="H723" i="17"/>
  <c r="I736" i="14" s="1"/>
  <c r="V736" i="14" s="1"/>
  <c r="F723" i="17"/>
  <c r="G736" i="14" s="1"/>
  <c r="H725" i="17"/>
  <c r="I738" i="14" s="1"/>
  <c r="V738" i="14" s="1"/>
  <c r="F725" i="17"/>
  <c r="G738" i="14" s="1"/>
  <c r="H727" i="17"/>
  <c r="I740" i="14" s="1"/>
  <c r="V740" i="14" s="1"/>
  <c r="F727" i="17"/>
  <c r="G740" i="14" s="1"/>
  <c r="H729" i="17"/>
  <c r="I742" i="14" s="1"/>
  <c r="V742" i="14" s="1"/>
  <c r="F729" i="17"/>
  <c r="G742" i="14" s="1"/>
  <c r="H731" i="17"/>
  <c r="I744" i="14" s="1"/>
  <c r="V744" i="14" s="1"/>
  <c r="F731" i="17"/>
  <c r="G744" i="14" s="1"/>
  <c r="H733" i="17"/>
  <c r="I746" i="14" s="1"/>
  <c r="V746" i="14" s="1"/>
  <c r="F733" i="17"/>
  <c r="G746" i="14" s="1"/>
  <c r="H735" i="17"/>
  <c r="I748" i="14" s="1"/>
  <c r="V748" i="14" s="1"/>
  <c r="F735" i="17"/>
  <c r="G748" i="14" s="1"/>
  <c r="H737" i="17"/>
  <c r="I750" i="14" s="1"/>
  <c r="V750" i="14" s="1"/>
  <c r="F737" i="17"/>
  <c r="G750" i="14" s="1"/>
  <c r="H739" i="17"/>
  <c r="I752" i="14" s="1"/>
  <c r="V752" i="14" s="1"/>
  <c r="F739" i="17"/>
  <c r="G752" i="14" s="1"/>
  <c r="H741" i="17"/>
  <c r="I754" i="14" s="1"/>
  <c r="V754" i="14" s="1"/>
  <c r="F741" i="17"/>
  <c r="G754" i="14" s="1"/>
  <c r="H743" i="17"/>
  <c r="I756" i="14" s="1"/>
  <c r="V756" i="14" s="1"/>
  <c r="F743" i="17"/>
  <c r="G756" i="14" s="1"/>
  <c r="H745" i="17"/>
  <c r="I758" i="14" s="1"/>
  <c r="V758" i="14" s="1"/>
  <c r="F745" i="17"/>
  <c r="G758" i="14" s="1"/>
  <c r="H747" i="17"/>
  <c r="I760" i="14" s="1"/>
  <c r="V760" i="14" s="1"/>
  <c r="F747" i="17"/>
  <c r="G760" i="14" s="1"/>
  <c r="H749" i="17"/>
  <c r="I762" i="14" s="1"/>
  <c r="V762" i="14" s="1"/>
  <c r="F749" i="17"/>
  <c r="G762" i="14" s="1"/>
  <c r="H751" i="17"/>
  <c r="I764" i="14" s="1"/>
  <c r="V764" i="14" s="1"/>
  <c r="F751" i="17"/>
  <c r="G764" i="14" s="1"/>
  <c r="H753" i="17"/>
  <c r="I766" i="14" s="1"/>
  <c r="V766" i="14" s="1"/>
  <c r="F753" i="17"/>
  <c r="G766" i="14" s="1"/>
  <c r="H755" i="17"/>
  <c r="I768" i="14" s="1"/>
  <c r="V768" i="14" s="1"/>
  <c r="F755" i="17"/>
  <c r="G768" i="14" s="1"/>
  <c r="H757" i="17"/>
  <c r="I770" i="14" s="1"/>
  <c r="V770" i="14" s="1"/>
  <c r="F757" i="17"/>
  <c r="G770" i="14" s="1"/>
  <c r="H759" i="17"/>
  <c r="I772" i="14" s="1"/>
  <c r="V772" i="14" s="1"/>
  <c r="F759" i="17"/>
  <c r="G772" i="14" s="1"/>
  <c r="H761" i="17"/>
  <c r="I774" i="14" s="1"/>
  <c r="V774" i="14" s="1"/>
  <c r="F761" i="17"/>
  <c r="G774" i="14" s="1"/>
  <c r="H763" i="17"/>
  <c r="I776" i="14" s="1"/>
  <c r="V776" i="14" s="1"/>
  <c r="F763" i="17"/>
  <c r="G776" i="14" s="1"/>
  <c r="H765" i="17"/>
  <c r="I778" i="14" s="1"/>
  <c r="V778" i="14" s="1"/>
  <c r="F765" i="17"/>
  <c r="G778" i="14" s="1"/>
  <c r="H767" i="17"/>
  <c r="I780" i="14" s="1"/>
  <c r="V780" i="14" s="1"/>
  <c r="F767" i="17"/>
  <c r="G780" i="14" s="1"/>
  <c r="H769" i="17"/>
  <c r="I782" i="14" s="1"/>
  <c r="V782" i="14" s="1"/>
  <c r="F769" i="17"/>
  <c r="G782" i="14" s="1"/>
  <c r="H771" i="17"/>
  <c r="I784" i="14" s="1"/>
  <c r="V784" i="14" s="1"/>
  <c r="F771" i="17"/>
  <c r="G784" i="14" s="1"/>
  <c r="H773" i="17"/>
  <c r="I786" i="14" s="1"/>
  <c r="V786" i="14" s="1"/>
  <c r="F773" i="17"/>
  <c r="G786" i="14" s="1"/>
  <c r="H775" i="17"/>
  <c r="I788" i="14" s="1"/>
  <c r="V788" i="14" s="1"/>
  <c r="F775" i="17"/>
  <c r="G788" i="14" s="1"/>
  <c r="H777" i="17"/>
  <c r="I790" i="14" s="1"/>
  <c r="V790" i="14" s="1"/>
  <c r="F777" i="17"/>
  <c r="G790" i="14" s="1"/>
  <c r="H779" i="17"/>
  <c r="I792" i="14" s="1"/>
  <c r="V792" i="14" s="1"/>
  <c r="F779" i="17"/>
  <c r="G792" i="14" s="1"/>
  <c r="H781" i="17"/>
  <c r="I794" i="14" s="1"/>
  <c r="V794" i="14" s="1"/>
  <c r="F781" i="17"/>
  <c r="G794" i="14" s="1"/>
  <c r="H783" i="17"/>
  <c r="I796" i="14" s="1"/>
  <c r="V796" i="14" s="1"/>
  <c r="F783" i="17"/>
  <c r="G796" i="14" s="1"/>
  <c r="H785" i="17"/>
  <c r="I798" i="14" s="1"/>
  <c r="V798" i="14" s="1"/>
  <c r="F785" i="17"/>
  <c r="G798" i="14" s="1"/>
  <c r="H787" i="17"/>
  <c r="I800" i="14" s="1"/>
  <c r="V800" i="14" s="1"/>
  <c r="F787" i="17"/>
  <c r="G800" i="14" s="1"/>
  <c r="H789" i="17"/>
  <c r="I802" i="14" s="1"/>
  <c r="V802" i="14" s="1"/>
  <c r="F789" i="17"/>
  <c r="G802" i="14" s="1"/>
  <c r="H791" i="17"/>
  <c r="I804" i="14" s="1"/>
  <c r="V804" i="14" s="1"/>
  <c r="F791" i="17"/>
  <c r="G804" i="14" s="1"/>
  <c r="H793" i="17"/>
  <c r="I806" i="14" s="1"/>
  <c r="V806" i="14" s="1"/>
  <c r="F793" i="17"/>
  <c r="G806" i="14" s="1"/>
  <c r="H795" i="17"/>
  <c r="I808" i="14" s="1"/>
  <c r="V808" i="14" s="1"/>
  <c r="F795" i="17"/>
  <c r="G808" i="14" s="1"/>
  <c r="H797" i="17"/>
  <c r="I810" i="14" s="1"/>
  <c r="V810" i="14" s="1"/>
  <c r="F797" i="17"/>
  <c r="G810" i="14" s="1"/>
  <c r="H799" i="17"/>
  <c r="I812" i="14" s="1"/>
  <c r="V812" i="14" s="1"/>
  <c r="F799" i="17"/>
  <c r="G812" i="14" s="1"/>
  <c r="H801" i="17"/>
  <c r="I814" i="14" s="1"/>
  <c r="V814" i="14" s="1"/>
  <c r="F801" i="17"/>
  <c r="G814" i="14" s="1"/>
  <c r="H803" i="17"/>
  <c r="I816" i="14" s="1"/>
  <c r="V816" i="14" s="1"/>
  <c r="F803" i="17"/>
  <c r="G816" i="14" s="1"/>
  <c r="H805" i="17"/>
  <c r="I818" i="14" s="1"/>
  <c r="V818" i="14" s="1"/>
  <c r="F805" i="17"/>
  <c r="G818" i="14" s="1"/>
  <c r="H807" i="17"/>
  <c r="I820" i="14" s="1"/>
  <c r="V820" i="14" s="1"/>
  <c r="F807" i="17"/>
  <c r="G820" i="14" s="1"/>
  <c r="H809" i="17"/>
  <c r="I822" i="14" s="1"/>
  <c r="V822" i="14" s="1"/>
  <c r="F809" i="17"/>
  <c r="G822" i="14" s="1"/>
  <c r="H811" i="17"/>
  <c r="I824" i="14" s="1"/>
  <c r="V824" i="14" s="1"/>
  <c r="F811" i="17"/>
  <c r="G824" i="14" s="1"/>
  <c r="H813" i="17"/>
  <c r="I826" i="14" s="1"/>
  <c r="V826" i="14" s="1"/>
  <c r="F813" i="17"/>
  <c r="G826" i="14" s="1"/>
  <c r="H815" i="17"/>
  <c r="I828" i="14" s="1"/>
  <c r="V828" i="14" s="1"/>
  <c r="F815" i="17"/>
  <c r="G828" i="14" s="1"/>
  <c r="H817" i="17"/>
  <c r="I830" i="14" s="1"/>
  <c r="V830" i="14" s="1"/>
  <c r="F817" i="17"/>
  <c r="G830" i="14" s="1"/>
  <c r="H819" i="17"/>
  <c r="I832" i="14" s="1"/>
  <c r="V832" i="14" s="1"/>
  <c r="F819" i="17"/>
  <c r="G832" i="14" s="1"/>
  <c r="H821" i="17"/>
  <c r="I834" i="14" s="1"/>
  <c r="V834" i="14" s="1"/>
  <c r="F821" i="17"/>
  <c r="G834" i="14" s="1"/>
  <c r="H823" i="17"/>
  <c r="I836" i="14" s="1"/>
  <c r="V836" i="14" s="1"/>
  <c r="F823" i="17"/>
  <c r="G836" i="14" s="1"/>
  <c r="H825" i="17"/>
  <c r="I838" i="14" s="1"/>
  <c r="V838" i="14" s="1"/>
  <c r="F825" i="17"/>
  <c r="G838" i="14" s="1"/>
  <c r="H827" i="17"/>
  <c r="I840" i="14" s="1"/>
  <c r="V840" i="14" s="1"/>
  <c r="F827" i="17"/>
  <c r="G840" i="14" s="1"/>
  <c r="H829" i="17"/>
  <c r="I842" i="14" s="1"/>
  <c r="V842" i="14" s="1"/>
  <c r="F829" i="17"/>
  <c r="G842" i="14" s="1"/>
  <c r="H831" i="17"/>
  <c r="I844" i="14" s="1"/>
  <c r="V844" i="14" s="1"/>
  <c r="F831" i="17"/>
  <c r="G844" i="14" s="1"/>
  <c r="H833" i="17"/>
  <c r="I846" i="14" s="1"/>
  <c r="V846" i="14" s="1"/>
  <c r="F833" i="17"/>
  <c r="G846" i="14" s="1"/>
  <c r="H835" i="17"/>
  <c r="I848" i="14" s="1"/>
  <c r="V848" i="14" s="1"/>
  <c r="F835" i="17"/>
  <c r="G848" i="14" s="1"/>
  <c r="H837" i="17"/>
  <c r="I850" i="14" s="1"/>
  <c r="V850" i="14" s="1"/>
  <c r="F837" i="17"/>
  <c r="G850" i="14" s="1"/>
  <c r="H839" i="17"/>
  <c r="I852" i="14" s="1"/>
  <c r="V852" i="14" s="1"/>
  <c r="F839" i="17"/>
  <c r="G852" i="14" s="1"/>
  <c r="H841" i="17"/>
  <c r="I854" i="14" s="1"/>
  <c r="V854" i="14" s="1"/>
  <c r="F841" i="17"/>
  <c r="G854" i="14" s="1"/>
  <c r="H843" i="17"/>
  <c r="I856" i="14" s="1"/>
  <c r="V856" i="14" s="1"/>
  <c r="F843" i="17"/>
  <c r="G856" i="14" s="1"/>
  <c r="H845" i="17"/>
  <c r="I858" i="14" s="1"/>
  <c r="V858" i="14" s="1"/>
  <c r="F845" i="17"/>
  <c r="G858" i="14" s="1"/>
  <c r="H847" i="17"/>
  <c r="I860" i="14" s="1"/>
  <c r="V860" i="14" s="1"/>
  <c r="F847" i="17"/>
  <c r="G860" i="14" s="1"/>
  <c r="H849" i="17"/>
  <c r="I862" i="14" s="1"/>
  <c r="V862" i="14" s="1"/>
  <c r="F849" i="17"/>
  <c r="G862" i="14" s="1"/>
  <c r="H851" i="17"/>
  <c r="I864" i="14" s="1"/>
  <c r="V864" i="14" s="1"/>
  <c r="F851" i="17"/>
  <c r="G864" i="14" s="1"/>
  <c r="H853" i="17"/>
  <c r="I866" i="14" s="1"/>
  <c r="V866" i="14" s="1"/>
  <c r="F853" i="17"/>
  <c r="G866" i="14" s="1"/>
  <c r="H855" i="17"/>
  <c r="I868" i="14" s="1"/>
  <c r="V868" i="14" s="1"/>
  <c r="F855" i="17"/>
  <c r="G868" i="14" s="1"/>
  <c r="H857" i="17"/>
  <c r="I870" i="14" s="1"/>
  <c r="V870" i="14" s="1"/>
  <c r="F857" i="17"/>
  <c r="G870" i="14" s="1"/>
  <c r="H859" i="17"/>
  <c r="I872" i="14" s="1"/>
  <c r="V872" i="14" s="1"/>
  <c r="F859" i="17"/>
  <c r="G872" i="14" s="1"/>
  <c r="H861" i="17"/>
  <c r="I874" i="14" s="1"/>
  <c r="V874" i="14" s="1"/>
  <c r="F861" i="17"/>
  <c r="G874" i="14" s="1"/>
  <c r="H863" i="17"/>
  <c r="I876" i="14" s="1"/>
  <c r="V876" i="14" s="1"/>
  <c r="F863" i="17"/>
  <c r="G876" i="14" s="1"/>
  <c r="H865" i="17"/>
  <c r="I878" i="14" s="1"/>
  <c r="V878" i="14" s="1"/>
  <c r="F865" i="17"/>
  <c r="G878" i="14" s="1"/>
  <c r="H867" i="17"/>
  <c r="I880" i="14" s="1"/>
  <c r="V880" i="14" s="1"/>
  <c r="F867" i="17"/>
  <c r="G880" i="14" s="1"/>
  <c r="H869" i="17"/>
  <c r="I882" i="14" s="1"/>
  <c r="V882" i="14" s="1"/>
  <c r="F869" i="17"/>
  <c r="G882" i="14" s="1"/>
  <c r="H871" i="17"/>
  <c r="I884" i="14" s="1"/>
  <c r="V884" i="14" s="1"/>
  <c r="F871" i="17"/>
  <c r="G884" i="14" s="1"/>
  <c r="H873" i="17"/>
  <c r="I886" i="14" s="1"/>
  <c r="V886" i="14" s="1"/>
  <c r="F873" i="17"/>
  <c r="G886" i="14" s="1"/>
  <c r="H875" i="17"/>
  <c r="I888" i="14" s="1"/>
  <c r="V888" i="14" s="1"/>
  <c r="F875" i="17"/>
  <c r="G888" i="14" s="1"/>
  <c r="H877" i="17"/>
  <c r="I890" i="14" s="1"/>
  <c r="V890" i="14" s="1"/>
  <c r="F877" i="17"/>
  <c r="G890" i="14" s="1"/>
  <c r="H879" i="17"/>
  <c r="I892" i="14" s="1"/>
  <c r="V892" i="14" s="1"/>
  <c r="F879" i="17"/>
  <c r="G892" i="14" s="1"/>
  <c r="H881" i="17"/>
  <c r="I894" i="14" s="1"/>
  <c r="V894" i="14" s="1"/>
  <c r="F881" i="17"/>
  <c r="G894" i="14" s="1"/>
  <c r="H883" i="17"/>
  <c r="I896" i="14" s="1"/>
  <c r="V896" i="14" s="1"/>
  <c r="F883" i="17"/>
  <c r="G896" i="14" s="1"/>
  <c r="H885" i="17"/>
  <c r="I898" i="14" s="1"/>
  <c r="V898" i="14" s="1"/>
  <c r="F885" i="17"/>
  <c r="G898" i="14" s="1"/>
  <c r="H887" i="17"/>
  <c r="I900" i="14" s="1"/>
  <c r="V900" i="14" s="1"/>
  <c r="F887" i="17"/>
  <c r="G900" i="14" s="1"/>
  <c r="H889" i="17"/>
  <c r="I902" i="14" s="1"/>
  <c r="V902" i="14" s="1"/>
  <c r="F889" i="17"/>
  <c r="G902" i="14" s="1"/>
  <c r="H891" i="17"/>
  <c r="I904" i="14" s="1"/>
  <c r="V904" i="14" s="1"/>
  <c r="F891" i="17"/>
  <c r="G904" i="14" s="1"/>
  <c r="H893" i="17"/>
  <c r="I906" i="14" s="1"/>
  <c r="V906" i="14" s="1"/>
  <c r="F893" i="17"/>
  <c r="G906" i="14" s="1"/>
  <c r="H895" i="17"/>
  <c r="I908" i="14" s="1"/>
  <c r="V908" i="14" s="1"/>
  <c r="F895" i="17"/>
  <c r="G908" i="14" s="1"/>
  <c r="H897" i="17"/>
  <c r="I910" i="14" s="1"/>
  <c r="V910" i="14" s="1"/>
  <c r="F897" i="17"/>
  <c r="G910" i="14" s="1"/>
  <c r="H899" i="17"/>
  <c r="I912" i="14" s="1"/>
  <c r="V912" i="14" s="1"/>
  <c r="F899" i="17"/>
  <c r="G912" i="14" s="1"/>
  <c r="H901" i="17"/>
  <c r="I914" i="14" s="1"/>
  <c r="V914" i="14" s="1"/>
  <c r="F901" i="17"/>
  <c r="G914" i="14" s="1"/>
  <c r="H903" i="17"/>
  <c r="I916" i="14" s="1"/>
  <c r="V916" i="14" s="1"/>
  <c r="F903" i="17"/>
  <c r="G916" i="14" s="1"/>
  <c r="H905" i="17"/>
  <c r="I918" i="14" s="1"/>
  <c r="V918" i="14" s="1"/>
  <c r="F905" i="17"/>
  <c r="G918" i="14" s="1"/>
  <c r="H907" i="17"/>
  <c r="I920" i="14" s="1"/>
  <c r="V920" i="14" s="1"/>
  <c r="F907" i="17"/>
  <c r="G920" i="14" s="1"/>
  <c r="H909" i="17"/>
  <c r="I922" i="14" s="1"/>
  <c r="V922" i="14" s="1"/>
  <c r="F909" i="17"/>
  <c r="G922" i="14" s="1"/>
  <c r="H911" i="17"/>
  <c r="I924" i="14" s="1"/>
  <c r="V924" i="14" s="1"/>
  <c r="F911" i="17"/>
  <c r="G924" i="14" s="1"/>
  <c r="H913" i="17"/>
  <c r="I926" i="14" s="1"/>
  <c r="V926" i="14" s="1"/>
  <c r="F913" i="17"/>
  <c r="G926" i="14" s="1"/>
  <c r="H915" i="17"/>
  <c r="I928" i="14" s="1"/>
  <c r="V928" i="14" s="1"/>
  <c r="F915" i="17"/>
  <c r="G928" i="14" s="1"/>
  <c r="H917" i="17"/>
  <c r="I930" i="14" s="1"/>
  <c r="V930" i="14" s="1"/>
  <c r="F917" i="17"/>
  <c r="G930" i="14" s="1"/>
  <c r="H919" i="17"/>
  <c r="I932" i="14" s="1"/>
  <c r="V932" i="14" s="1"/>
  <c r="F919" i="17"/>
  <c r="G932" i="14" s="1"/>
  <c r="H921" i="17"/>
  <c r="I934" i="14" s="1"/>
  <c r="V934" i="14" s="1"/>
  <c r="F921" i="17"/>
  <c r="G934" i="14" s="1"/>
  <c r="H923" i="17"/>
  <c r="I936" i="14" s="1"/>
  <c r="V936" i="14" s="1"/>
  <c r="F923" i="17"/>
  <c r="G936" i="14" s="1"/>
  <c r="H925" i="17"/>
  <c r="I938" i="14" s="1"/>
  <c r="V938" i="14" s="1"/>
  <c r="F925" i="17"/>
  <c r="G938" i="14" s="1"/>
  <c r="H927" i="17"/>
  <c r="I940" i="14" s="1"/>
  <c r="V940" i="14" s="1"/>
  <c r="F927" i="17"/>
  <c r="G940" i="14" s="1"/>
  <c r="H929" i="17"/>
  <c r="I942" i="14" s="1"/>
  <c r="V942" i="14" s="1"/>
  <c r="F929" i="17"/>
  <c r="G942" i="14" s="1"/>
  <c r="H931" i="17"/>
  <c r="I944" i="14" s="1"/>
  <c r="V944" i="14" s="1"/>
  <c r="F931" i="17"/>
  <c r="G944" i="14" s="1"/>
  <c r="H933" i="17"/>
  <c r="I946" i="14" s="1"/>
  <c r="V946" i="14" s="1"/>
  <c r="F933" i="17"/>
  <c r="G946" i="14" s="1"/>
  <c r="H935" i="17"/>
  <c r="I948" i="14" s="1"/>
  <c r="V948" i="14" s="1"/>
  <c r="F935" i="17"/>
  <c r="G948" i="14" s="1"/>
  <c r="H937" i="17"/>
  <c r="I950" i="14" s="1"/>
  <c r="V950" i="14" s="1"/>
  <c r="F937" i="17"/>
  <c r="G950" i="14" s="1"/>
  <c r="H939" i="17"/>
  <c r="I952" i="14" s="1"/>
  <c r="V952" i="14" s="1"/>
  <c r="F939" i="17"/>
  <c r="G952" i="14" s="1"/>
  <c r="G941" i="17"/>
  <c r="H954" i="14" s="1"/>
  <c r="U954" i="14" s="1"/>
  <c r="I941" i="17"/>
  <c r="J954" i="14" s="1"/>
  <c r="G943" i="17"/>
  <c r="H956" i="14" s="1"/>
  <c r="U956" i="14" s="1"/>
  <c r="I943" i="17"/>
  <c r="J956" i="14" s="1"/>
  <c r="G945" i="17"/>
  <c r="H958" i="14" s="1"/>
  <c r="U958" i="14" s="1"/>
  <c r="I945" i="17"/>
  <c r="J958" i="14" s="1"/>
  <c r="G947" i="17"/>
  <c r="H960" i="14" s="1"/>
  <c r="U960" i="14" s="1"/>
  <c r="I947" i="17"/>
  <c r="J960" i="14" s="1"/>
  <c r="G949" i="17"/>
  <c r="H962" i="14" s="1"/>
  <c r="U962" i="14" s="1"/>
  <c r="I949" i="17"/>
  <c r="J962" i="14" s="1"/>
  <c r="G951" i="17"/>
  <c r="H964" i="14" s="1"/>
  <c r="U964" i="14" s="1"/>
  <c r="I951" i="17"/>
  <c r="J964" i="14" s="1"/>
  <c r="G953" i="17"/>
  <c r="H966" i="14" s="1"/>
  <c r="U966" i="14" s="1"/>
  <c r="I953" i="17"/>
  <c r="J966" i="14" s="1"/>
  <c r="G955" i="17"/>
  <c r="H968" i="14" s="1"/>
  <c r="U968" i="14" s="1"/>
  <c r="I955" i="17"/>
  <c r="J968" i="14" s="1"/>
  <c r="G957" i="17"/>
  <c r="H970" i="14" s="1"/>
  <c r="U970" i="14" s="1"/>
  <c r="I957" i="17"/>
  <c r="J970" i="14" s="1"/>
  <c r="G959" i="17"/>
  <c r="H972" i="14" s="1"/>
  <c r="U972" i="14" s="1"/>
  <c r="I959" i="17"/>
  <c r="J972" i="14" s="1"/>
  <c r="G961" i="17"/>
  <c r="H974" i="14" s="1"/>
  <c r="U974" i="14" s="1"/>
  <c r="I961" i="17"/>
  <c r="J974" i="14" s="1"/>
  <c r="G963" i="17"/>
  <c r="H976" i="14" s="1"/>
  <c r="U976" i="14" s="1"/>
  <c r="I963" i="17"/>
  <c r="J976" i="14" s="1"/>
  <c r="G965" i="17"/>
  <c r="H978" i="14" s="1"/>
  <c r="U978" i="14" s="1"/>
  <c r="I965" i="17"/>
  <c r="J978" i="14" s="1"/>
  <c r="G967" i="17"/>
  <c r="H980" i="14" s="1"/>
  <c r="U980" i="14" s="1"/>
  <c r="I967" i="17"/>
  <c r="J980" i="14" s="1"/>
  <c r="G969" i="17"/>
  <c r="H982" i="14" s="1"/>
  <c r="U982" i="14" s="1"/>
  <c r="I969" i="17"/>
  <c r="J982" i="14" s="1"/>
  <c r="G971" i="17"/>
  <c r="H984" i="14" s="1"/>
  <c r="U984" i="14" s="1"/>
  <c r="I971" i="17"/>
  <c r="J984" i="14" s="1"/>
  <c r="G973" i="17"/>
  <c r="H986" i="14" s="1"/>
  <c r="U986" i="14" s="1"/>
  <c r="I973" i="17"/>
  <c r="J986" i="14" s="1"/>
  <c r="G975" i="17"/>
  <c r="H988" i="14" s="1"/>
  <c r="U988" i="14" s="1"/>
  <c r="I975" i="17"/>
  <c r="J988" i="14" s="1"/>
  <c r="G977" i="17"/>
  <c r="H990" i="14" s="1"/>
  <c r="U990" i="14" s="1"/>
  <c r="I977" i="17"/>
  <c r="J990" i="14" s="1"/>
  <c r="G979" i="17"/>
  <c r="H992" i="14" s="1"/>
  <c r="U992" i="14" s="1"/>
  <c r="I979" i="17"/>
  <c r="J992" i="14" s="1"/>
  <c r="G981" i="17"/>
  <c r="H994" i="14" s="1"/>
  <c r="U994" i="14" s="1"/>
  <c r="I981" i="17"/>
  <c r="J994" i="14" s="1"/>
  <c r="G983" i="17"/>
  <c r="H996" i="14" s="1"/>
  <c r="U996" i="14" s="1"/>
  <c r="I983" i="17"/>
  <c r="J996" i="14" s="1"/>
  <c r="G985" i="17"/>
  <c r="H998" i="14" s="1"/>
  <c r="U998" i="14" s="1"/>
  <c r="I985" i="17"/>
  <c r="J998" i="14" s="1"/>
  <c r="G987" i="17"/>
  <c r="H1000" i="14" s="1"/>
  <c r="U1000" i="14" s="1"/>
  <c r="I987" i="17"/>
  <c r="J1000" i="14" s="1"/>
  <c r="G989" i="17"/>
  <c r="H1002" i="14" s="1"/>
  <c r="U1002" i="14" s="1"/>
  <c r="I989" i="17"/>
  <c r="J1002" i="14" s="1"/>
  <c r="G991" i="17"/>
  <c r="H1004" i="14" s="1"/>
  <c r="U1004" i="14" s="1"/>
  <c r="I991" i="17"/>
  <c r="J1004" i="14" s="1"/>
  <c r="G993" i="17"/>
  <c r="H1006" i="14" s="1"/>
  <c r="U1006" i="14" s="1"/>
  <c r="I993" i="17"/>
  <c r="J1006" i="14" s="1"/>
  <c r="G995" i="17"/>
  <c r="H1008" i="14" s="1"/>
  <c r="U1008" i="14" s="1"/>
  <c r="I995" i="17"/>
  <c r="J1008" i="14" s="1"/>
  <c r="G997" i="17"/>
  <c r="H1010" i="14" s="1"/>
  <c r="U1010" i="14" s="1"/>
  <c r="I997" i="17"/>
  <c r="J1010" i="14" s="1"/>
  <c r="G999" i="17"/>
  <c r="H1012" i="14" s="1"/>
  <c r="U1012" i="14" s="1"/>
  <c r="I999" i="17"/>
  <c r="J1012" i="14" s="1"/>
  <c r="G1001" i="17"/>
  <c r="H1014" i="14" s="1"/>
  <c r="U1014" i="14" s="1"/>
  <c r="I1001" i="17"/>
  <c r="J1014" i="14" s="1"/>
  <c r="G1003" i="17"/>
  <c r="H1016" i="14" s="1"/>
  <c r="U1016" i="14" s="1"/>
  <c r="I1003" i="17"/>
  <c r="J1016" i="14" s="1"/>
  <c r="G1005" i="17"/>
  <c r="H1018" i="14" s="1"/>
  <c r="U1018" i="14" s="1"/>
  <c r="I1005" i="17"/>
  <c r="J1018" i="14" s="1"/>
  <c r="H1007" i="17"/>
  <c r="I1020" i="14" s="1"/>
  <c r="V1020" i="14" s="1"/>
  <c r="F1007" i="17"/>
  <c r="G1020" i="14" s="1"/>
  <c r="H1009" i="17"/>
  <c r="I1022" i="14" s="1"/>
  <c r="V1022" i="14" s="1"/>
  <c r="F1009" i="17"/>
  <c r="G1022" i="14" s="1"/>
  <c r="H1011" i="17"/>
  <c r="I1024" i="14" s="1"/>
  <c r="V1024" i="14" s="1"/>
  <c r="F1011" i="17"/>
  <c r="G1024" i="14" s="1"/>
  <c r="H1013" i="17"/>
  <c r="I1026" i="14" s="1"/>
  <c r="V1026" i="14" s="1"/>
  <c r="F1013" i="17"/>
  <c r="G1026" i="14" s="1"/>
  <c r="H1015" i="17"/>
  <c r="I1028" i="14" s="1"/>
  <c r="V1028" i="14" s="1"/>
  <c r="F1015" i="17"/>
  <c r="G1028" i="14" s="1"/>
  <c r="H1017" i="17"/>
  <c r="I1030" i="14" s="1"/>
  <c r="V1030" i="14" s="1"/>
  <c r="F1017" i="17"/>
  <c r="G1030" i="14" s="1"/>
  <c r="H1019" i="17"/>
  <c r="I1032" i="14" s="1"/>
  <c r="V1032" i="14" s="1"/>
  <c r="F1019" i="17"/>
  <c r="G1032" i="14" s="1"/>
  <c r="H1021" i="17"/>
  <c r="I1034" i="14" s="1"/>
  <c r="V1034" i="14" s="1"/>
  <c r="F1021" i="17"/>
  <c r="G1034" i="14" s="1"/>
  <c r="H1023" i="17"/>
  <c r="I1036" i="14" s="1"/>
  <c r="V1036" i="14" s="1"/>
  <c r="F1023" i="17"/>
  <c r="G1036" i="14" s="1"/>
  <c r="H1025" i="17"/>
  <c r="I1038" i="14" s="1"/>
  <c r="V1038" i="14" s="1"/>
  <c r="F1025" i="17"/>
  <c r="G1038" i="14" s="1"/>
  <c r="H1027" i="17"/>
  <c r="I1040" i="14" s="1"/>
  <c r="V1040" i="14" s="1"/>
  <c r="F1027" i="17"/>
  <c r="G1040" i="14" s="1"/>
  <c r="H1029" i="17"/>
  <c r="I1042" i="14" s="1"/>
  <c r="V1042" i="14" s="1"/>
  <c r="F1029" i="17"/>
  <c r="G1042" i="14" s="1"/>
  <c r="H1031" i="17"/>
  <c r="I1044" i="14" s="1"/>
  <c r="V1044" i="14" s="1"/>
  <c r="F1031" i="17"/>
  <c r="G1044" i="14" s="1"/>
  <c r="H1033" i="17"/>
  <c r="I1046" i="14" s="1"/>
  <c r="V1046" i="14" s="1"/>
  <c r="F1033" i="17"/>
  <c r="G1046" i="14" s="1"/>
  <c r="H1035" i="17"/>
  <c r="I1048" i="14" s="1"/>
  <c r="V1048" i="14" s="1"/>
  <c r="F1035" i="17"/>
  <c r="G1048" i="14" s="1"/>
  <c r="H1037" i="17"/>
  <c r="I1050" i="14" s="1"/>
  <c r="V1050" i="14" s="1"/>
  <c r="F1037" i="17"/>
  <c r="G1050" i="14" s="1"/>
  <c r="H1039" i="17"/>
  <c r="I1052" i="14" s="1"/>
  <c r="V1052" i="14" s="1"/>
  <c r="F1039" i="17"/>
  <c r="G1052" i="14" s="1"/>
  <c r="H1041" i="17"/>
  <c r="I1054" i="14" s="1"/>
  <c r="V1054" i="14" s="1"/>
  <c r="F1041" i="17"/>
  <c r="G1054" i="14" s="1"/>
  <c r="H1043" i="17"/>
  <c r="I1056" i="14" s="1"/>
  <c r="V1056" i="14" s="1"/>
  <c r="F1043" i="17"/>
  <c r="G1056" i="14" s="1"/>
  <c r="H1045" i="17"/>
  <c r="I1058" i="14" s="1"/>
  <c r="V1058" i="14" s="1"/>
  <c r="F1045" i="17"/>
  <c r="G1058" i="14" s="1"/>
  <c r="H1047" i="17"/>
  <c r="I1060" i="14" s="1"/>
  <c r="V1060" i="14" s="1"/>
  <c r="F1047" i="17"/>
  <c r="G1060" i="14" s="1"/>
  <c r="H1049" i="17"/>
  <c r="I1062" i="14" s="1"/>
  <c r="V1062" i="14" s="1"/>
  <c r="F1049" i="17"/>
  <c r="G1062" i="14" s="1"/>
  <c r="H1051" i="17"/>
  <c r="I1064" i="14" s="1"/>
  <c r="V1064" i="14" s="1"/>
  <c r="F1051" i="17"/>
  <c r="G1064" i="14" s="1"/>
  <c r="H1053" i="17"/>
  <c r="I1066" i="14" s="1"/>
  <c r="V1066" i="14" s="1"/>
  <c r="F1053" i="17"/>
  <c r="G1066" i="14" s="1"/>
  <c r="F1055" i="17"/>
  <c r="G1068" i="14" s="1"/>
  <c r="H1055" i="17"/>
  <c r="I1068" i="14" s="1"/>
  <c r="V1068" i="14" s="1"/>
  <c r="M10" i="15"/>
  <c r="M5" i="15"/>
  <c r="M11" i="15" s="1"/>
  <c r="J10" i="11"/>
  <c r="J9" i="11"/>
  <c r="J8" i="11"/>
  <c r="G9" i="9"/>
  <c r="G4" i="9"/>
  <c r="G3" i="9"/>
  <c r="G772" i="9"/>
  <c r="W19" i="14" l="1"/>
  <c r="W20" i="14"/>
  <c r="W21" i="14"/>
  <c r="W22" i="14"/>
  <c r="W23" i="14"/>
  <c r="W24" i="14"/>
  <c r="W25" i="14"/>
  <c r="W26" i="14"/>
  <c r="W27" i="14"/>
  <c r="W28" i="14"/>
  <c r="W29" i="14"/>
  <c r="W30" i="14"/>
  <c r="W31" i="14"/>
  <c r="W32" i="14"/>
  <c r="W33" i="14"/>
  <c r="W34" i="14"/>
  <c r="W35" i="14"/>
  <c r="W36" i="14"/>
  <c r="W37" i="14"/>
  <c r="W38" i="14"/>
  <c r="W39" i="14"/>
  <c r="W40" i="14"/>
  <c r="W41" i="14"/>
  <c r="W42" i="14"/>
  <c r="W43" i="14"/>
  <c r="W44" i="14"/>
  <c r="W45" i="14"/>
  <c r="W46" i="14"/>
  <c r="W47" i="14"/>
  <c r="W48" i="14"/>
  <c r="W49" i="14"/>
  <c r="W50" i="14"/>
  <c r="W51" i="14"/>
  <c r="W52" i="14"/>
  <c r="W53" i="14"/>
  <c r="W54" i="14"/>
  <c r="W55" i="14"/>
  <c r="W56" i="14"/>
  <c r="W57" i="14"/>
  <c r="W58" i="14"/>
  <c r="W59" i="14"/>
  <c r="W60" i="14"/>
  <c r="W61" i="14"/>
  <c r="W62" i="14"/>
  <c r="W63" i="14"/>
  <c r="W64" i="14"/>
  <c r="W65" i="14"/>
  <c r="W66" i="14"/>
  <c r="W67" i="14"/>
  <c r="W68" i="14"/>
  <c r="W69" i="14"/>
  <c r="W70" i="14"/>
  <c r="W71" i="14"/>
  <c r="W72" i="14"/>
  <c r="W73" i="14"/>
  <c r="W74" i="14"/>
  <c r="W75" i="14"/>
  <c r="W76" i="14"/>
  <c r="W77" i="14"/>
  <c r="W78" i="14"/>
  <c r="W79" i="14"/>
  <c r="W80" i="14"/>
  <c r="W81" i="14"/>
  <c r="W82" i="14"/>
  <c r="W83" i="14"/>
  <c r="W84" i="14"/>
  <c r="W85" i="14"/>
  <c r="W86" i="14"/>
  <c r="W87" i="14"/>
  <c r="W88" i="14"/>
  <c r="W89" i="14"/>
  <c r="W90" i="14"/>
  <c r="W91" i="14"/>
  <c r="W92" i="14"/>
  <c r="W93" i="14"/>
  <c r="W94" i="14"/>
  <c r="W95" i="14"/>
  <c r="W96" i="14"/>
  <c r="W97" i="14"/>
  <c r="W98" i="14"/>
  <c r="W99" i="14"/>
  <c r="W100" i="14"/>
  <c r="W101" i="14"/>
  <c r="W102" i="14"/>
  <c r="W103" i="14"/>
  <c r="W104" i="14"/>
  <c r="W105" i="14"/>
  <c r="W106" i="14"/>
  <c r="W107" i="14"/>
  <c r="W108" i="14"/>
  <c r="W109" i="14"/>
  <c r="W110" i="14"/>
  <c r="W111" i="14"/>
  <c r="W112" i="14"/>
  <c r="W113" i="14"/>
  <c r="W114" i="14"/>
  <c r="W115" i="14"/>
  <c r="W116" i="14"/>
  <c r="W117" i="14"/>
  <c r="W118" i="14"/>
  <c r="W119" i="14"/>
  <c r="W120" i="14"/>
  <c r="W121" i="14"/>
  <c r="W122" i="14"/>
  <c r="W123" i="14"/>
  <c r="W124" i="14"/>
  <c r="W125" i="14"/>
  <c r="W126" i="14"/>
  <c r="W127" i="14"/>
  <c r="W128" i="14"/>
  <c r="W129" i="14"/>
  <c r="W130" i="14"/>
  <c r="W131" i="14"/>
  <c r="W132" i="14"/>
  <c r="W133" i="14"/>
  <c r="W134" i="14"/>
  <c r="W135" i="14"/>
  <c r="W136" i="14"/>
  <c r="W137" i="14"/>
  <c r="W138" i="14"/>
  <c r="W139" i="14"/>
  <c r="W140" i="14"/>
  <c r="W141" i="14"/>
  <c r="W142" i="14"/>
  <c r="W143" i="14"/>
  <c r="W144" i="14"/>
  <c r="W145" i="14"/>
  <c r="W146" i="14"/>
  <c r="W147" i="14"/>
  <c r="W148" i="14"/>
  <c r="W149" i="14"/>
  <c r="W150" i="14"/>
  <c r="W151" i="14"/>
  <c r="W152" i="14"/>
  <c r="W153" i="14"/>
  <c r="W154" i="14"/>
  <c r="W155" i="14"/>
  <c r="W156" i="14"/>
  <c r="W157" i="14"/>
  <c r="W158" i="14"/>
  <c r="W159" i="14"/>
  <c r="W160" i="14"/>
  <c r="W161" i="14"/>
  <c r="W162" i="14"/>
  <c r="W163" i="14"/>
  <c r="W164" i="14"/>
  <c r="W165" i="14"/>
  <c r="W166" i="14"/>
  <c r="W167" i="14"/>
  <c r="W168" i="14"/>
  <c r="W169" i="14"/>
  <c r="W170" i="14"/>
  <c r="W171" i="14"/>
  <c r="W172" i="14"/>
  <c r="W173" i="14"/>
  <c r="W174" i="14"/>
  <c r="W175" i="14"/>
  <c r="W176" i="14"/>
  <c r="W177" i="14"/>
  <c r="W178" i="14"/>
  <c r="W179" i="14"/>
  <c r="W180" i="14"/>
  <c r="W181" i="14"/>
  <c r="W182" i="14"/>
  <c r="W183" i="14"/>
  <c r="W184" i="14"/>
  <c r="W185" i="14"/>
  <c r="W186" i="14"/>
  <c r="W187" i="14"/>
  <c r="W188" i="14"/>
  <c r="W189" i="14"/>
  <c r="W190" i="14"/>
  <c r="W191" i="14"/>
  <c r="W192" i="14"/>
  <c r="W193" i="14"/>
  <c r="W194" i="14"/>
  <c r="W195" i="14"/>
  <c r="W196" i="14"/>
  <c r="W197" i="14"/>
  <c r="W198" i="14"/>
  <c r="W199" i="14"/>
  <c r="W200" i="14"/>
  <c r="W201" i="14"/>
  <c r="W202" i="14"/>
  <c r="W203" i="14"/>
  <c r="W204" i="14"/>
  <c r="W205" i="14"/>
  <c r="W206" i="14"/>
  <c r="W207" i="14"/>
  <c r="W208" i="14"/>
  <c r="W209" i="14"/>
  <c r="W210" i="14"/>
  <c r="W211" i="14"/>
  <c r="W212" i="14"/>
  <c r="W213" i="14"/>
  <c r="W214" i="14"/>
  <c r="W215" i="14"/>
  <c r="W216" i="14"/>
  <c r="W217" i="14"/>
  <c r="W218" i="14"/>
  <c r="W219" i="14"/>
  <c r="W220" i="14"/>
  <c r="W221" i="14"/>
  <c r="W222" i="14"/>
  <c r="W223" i="14"/>
  <c r="W224" i="14"/>
  <c r="W225" i="14"/>
  <c r="W226" i="14"/>
  <c r="W227" i="14"/>
  <c r="W228" i="14"/>
  <c r="W229" i="14"/>
  <c r="W230" i="14"/>
  <c r="W231" i="14"/>
  <c r="W232" i="14"/>
  <c r="W233" i="14"/>
  <c r="W234" i="14"/>
  <c r="W235" i="14"/>
  <c r="W236" i="14"/>
  <c r="W237" i="14"/>
  <c r="W238" i="14"/>
  <c r="W239" i="14"/>
  <c r="W240" i="14"/>
  <c r="W241" i="14"/>
  <c r="W242" i="14"/>
  <c r="W243" i="14"/>
  <c r="W244" i="14"/>
  <c r="W245" i="14"/>
  <c r="W246" i="14"/>
  <c r="W247" i="14"/>
  <c r="W248" i="14"/>
  <c r="W249" i="14"/>
  <c r="W250" i="14"/>
  <c r="W251" i="14"/>
  <c r="W252" i="14"/>
  <c r="W253" i="14"/>
  <c r="W254" i="14"/>
  <c r="W255" i="14"/>
  <c r="W256" i="14"/>
  <c r="W257" i="14"/>
  <c r="W258" i="14"/>
  <c r="W259" i="14"/>
  <c r="W260" i="14"/>
  <c r="W261" i="14"/>
  <c r="W262" i="14"/>
  <c r="W263" i="14"/>
  <c r="W264" i="14"/>
  <c r="W265" i="14"/>
  <c r="W266" i="14"/>
  <c r="W267" i="14"/>
  <c r="W268" i="14"/>
  <c r="W269" i="14"/>
  <c r="W270" i="14"/>
  <c r="W271" i="14"/>
  <c r="W272" i="14"/>
  <c r="W273" i="14"/>
  <c r="W274" i="14"/>
  <c r="W275" i="14"/>
  <c r="W276" i="14"/>
  <c r="W277" i="14"/>
  <c r="W278" i="14"/>
  <c r="W279" i="14"/>
  <c r="W280" i="14"/>
  <c r="W281" i="14"/>
  <c r="W282" i="14"/>
  <c r="W283" i="14"/>
  <c r="W284" i="14"/>
  <c r="W285" i="14"/>
  <c r="W286" i="14"/>
  <c r="W287" i="14"/>
  <c r="W288" i="14"/>
  <c r="W289" i="14"/>
  <c r="W290" i="14"/>
  <c r="W291" i="14"/>
  <c r="W292" i="14"/>
  <c r="W293" i="14"/>
  <c r="W294" i="14"/>
  <c r="W295" i="14"/>
  <c r="W296" i="14"/>
  <c r="W297" i="14"/>
  <c r="W298" i="14"/>
  <c r="W299" i="14"/>
  <c r="W300" i="14"/>
  <c r="W301" i="14"/>
  <c r="W302" i="14"/>
  <c r="W303" i="14"/>
  <c r="W304" i="14"/>
  <c r="W305" i="14"/>
  <c r="W306" i="14"/>
  <c r="W307" i="14"/>
  <c r="W308" i="14"/>
  <c r="W309" i="14"/>
  <c r="W310" i="14"/>
  <c r="W311" i="14"/>
  <c r="W312" i="14"/>
  <c r="W313" i="14"/>
  <c r="W314" i="14"/>
  <c r="W315" i="14"/>
  <c r="W316" i="14"/>
  <c r="W317" i="14"/>
  <c r="W318" i="14"/>
  <c r="W319" i="14"/>
  <c r="W320" i="14"/>
  <c r="W321" i="14"/>
  <c r="W322" i="14"/>
  <c r="W323" i="14"/>
  <c r="W324" i="14"/>
  <c r="W325" i="14"/>
  <c r="W326" i="14"/>
  <c r="W327" i="14"/>
  <c r="W328" i="14"/>
  <c r="W329" i="14"/>
  <c r="W330" i="14"/>
  <c r="W331" i="14"/>
  <c r="W332" i="14"/>
  <c r="W333" i="14"/>
  <c r="W334" i="14"/>
  <c r="W335" i="14"/>
  <c r="W336" i="14"/>
  <c r="W337" i="14"/>
  <c r="W338" i="14"/>
  <c r="W339" i="14"/>
  <c r="W340" i="14"/>
  <c r="W341" i="14"/>
  <c r="W342" i="14"/>
  <c r="W343" i="14"/>
  <c r="W344" i="14"/>
  <c r="W345" i="14"/>
  <c r="W346" i="14"/>
  <c r="W347" i="14"/>
  <c r="W348" i="14"/>
  <c r="W349" i="14"/>
  <c r="W350" i="14"/>
  <c r="W351" i="14"/>
  <c r="W352" i="14"/>
  <c r="W353" i="14"/>
  <c r="W354" i="14"/>
  <c r="W355" i="14"/>
  <c r="W356" i="14"/>
  <c r="W357" i="14"/>
  <c r="W358" i="14"/>
  <c r="W359" i="14"/>
  <c r="W360" i="14"/>
  <c r="W361" i="14"/>
  <c r="W362" i="14"/>
  <c r="W363" i="14"/>
  <c r="W364" i="14"/>
  <c r="W365" i="14"/>
  <c r="W366" i="14"/>
  <c r="W367" i="14"/>
  <c r="W368" i="14"/>
  <c r="W369" i="14"/>
  <c r="W370" i="14"/>
  <c r="W371" i="14"/>
  <c r="W372" i="14"/>
  <c r="W373" i="14"/>
  <c r="W374" i="14"/>
  <c r="W375" i="14"/>
  <c r="W376" i="14"/>
  <c r="W377" i="14"/>
  <c r="W378" i="14"/>
  <c r="W379" i="14"/>
  <c r="W380" i="14"/>
  <c r="W381" i="14"/>
  <c r="W382" i="14"/>
  <c r="W383" i="14"/>
  <c r="W384" i="14"/>
  <c r="W385" i="14"/>
  <c r="W386" i="14"/>
  <c r="W387" i="14"/>
  <c r="W388" i="14"/>
  <c r="W389" i="14"/>
  <c r="W390" i="14"/>
  <c r="W391" i="14"/>
  <c r="W392" i="14"/>
  <c r="W393" i="14"/>
  <c r="W394" i="14"/>
  <c r="W395" i="14"/>
  <c r="W396" i="14"/>
  <c r="W397" i="14"/>
  <c r="W398" i="14"/>
  <c r="W399" i="14"/>
  <c r="W400" i="14"/>
  <c r="W401" i="14"/>
  <c r="W402" i="14"/>
  <c r="W403" i="14"/>
  <c r="W404" i="14"/>
  <c r="W405" i="14"/>
  <c r="W406" i="14"/>
  <c r="W407" i="14"/>
  <c r="W408" i="14"/>
  <c r="W409" i="14"/>
  <c r="W410" i="14"/>
  <c r="W411" i="14"/>
  <c r="W412" i="14"/>
  <c r="W413" i="14"/>
  <c r="W414" i="14"/>
  <c r="W415" i="14"/>
  <c r="W416" i="14"/>
  <c r="W417" i="14"/>
  <c r="W418" i="14"/>
  <c r="W419" i="14"/>
  <c r="W420" i="14"/>
  <c r="W421" i="14"/>
  <c r="W422" i="14"/>
  <c r="W423" i="14"/>
  <c r="W424" i="14"/>
  <c r="W425" i="14"/>
  <c r="W426" i="14"/>
  <c r="W427" i="14"/>
  <c r="W428" i="14"/>
  <c r="W429" i="14"/>
  <c r="W430" i="14"/>
  <c r="W431" i="14"/>
  <c r="W432" i="14"/>
  <c r="W433" i="14"/>
  <c r="W434" i="14"/>
  <c r="W435" i="14"/>
  <c r="W436" i="14"/>
  <c r="W437" i="14"/>
  <c r="W438" i="14"/>
  <c r="W439" i="14"/>
  <c r="W440" i="14"/>
  <c r="W441" i="14"/>
  <c r="W442" i="14"/>
  <c r="W443" i="14"/>
  <c r="W444" i="14"/>
  <c r="W445" i="14"/>
  <c r="W446" i="14"/>
  <c r="W447" i="14"/>
  <c r="W448" i="14"/>
  <c r="W449" i="14"/>
  <c r="W450" i="14"/>
  <c r="W451" i="14"/>
  <c r="W452" i="14"/>
  <c r="W453" i="14"/>
  <c r="W454" i="14"/>
  <c r="W455" i="14"/>
  <c r="W456" i="14"/>
  <c r="W457" i="14"/>
  <c r="W458" i="14"/>
  <c r="W459" i="14"/>
  <c r="W460" i="14"/>
  <c r="W461" i="14"/>
  <c r="W462" i="14"/>
  <c r="W463" i="14"/>
  <c r="W464" i="14"/>
  <c r="W465" i="14"/>
  <c r="W466" i="14"/>
  <c r="W467" i="14"/>
  <c r="W468" i="14"/>
  <c r="W469" i="14"/>
  <c r="W470" i="14"/>
  <c r="W471" i="14"/>
  <c r="W472" i="14"/>
  <c r="W473" i="14"/>
  <c r="W474" i="14"/>
  <c r="W475" i="14"/>
  <c r="W476" i="14"/>
  <c r="W477" i="14"/>
  <c r="W478" i="14"/>
  <c r="W479" i="14"/>
  <c r="W480" i="14"/>
  <c r="W481" i="14"/>
  <c r="W482" i="14"/>
  <c r="W483" i="14"/>
  <c r="W484" i="14"/>
  <c r="W485" i="14"/>
  <c r="W486" i="14"/>
  <c r="W487" i="14"/>
  <c r="W488" i="14"/>
  <c r="W489" i="14"/>
  <c r="W490" i="14"/>
  <c r="W491" i="14"/>
  <c r="W492" i="14"/>
  <c r="W493" i="14"/>
  <c r="W494" i="14"/>
  <c r="W495" i="14"/>
  <c r="W496" i="14"/>
  <c r="W497" i="14"/>
  <c r="W498" i="14"/>
  <c r="W499" i="14"/>
  <c r="W500" i="14"/>
  <c r="W501" i="14"/>
  <c r="W502" i="14"/>
  <c r="W503" i="14"/>
  <c r="W504" i="14"/>
  <c r="W505" i="14"/>
  <c r="W506" i="14"/>
  <c r="W507" i="14"/>
  <c r="W508" i="14"/>
  <c r="W509" i="14"/>
  <c r="W510" i="14"/>
  <c r="W511" i="14"/>
  <c r="W512" i="14"/>
  <c r="W513" i="14"/>
  <c r="W514" i="14"/>
  <c r="W515" i="14"/>
  <c r="W516" i="14"/>
  <c r="W517" i="14"/>
  <c r="W518" i="14"/>
  <c r="W519" i="14"/>
  <c r="W520" i="14"/>
  <c r="W521" i="14"/>
  <c r="W522" i="14"/>
  <c r="W523" i="14"/>
  <c r="W524" i="14"/>
  <c r="W525" i="14"/>
  <c r="W526" i="14"/>
  <c r="W527" i="14"/>
  <c r="W528" i="14"/>
  <c r="W529" i="14"/>
  <c r="W530" i="14"/>
  <c r="W531" i="14"/>
  <c r="W532" i="14"/>
  <c r="W533" i="14"/>
  <c r="W534" i="14"/>
  <c r="W535" i="14"/>
  <c r="W536" i="14"/>
  <c r="W537" i="14"/>
  <c r="W538" i="14"/>
  <c r="W539" i="14"/>
  <c r="W540" i="14"/>
  <c r="W541" i="14"/>
  <c r="W542" i="14"/>
  <c r="W543" i="14"/>
  <c r="W544" i="14"/>
  <c r="W545" i="14"/>
  <c r="W546" i="14"/>
  <c r="W547" i="14"/>
  <c r="W548" i="14"/>
  <c r="W549" i="14"/>
  <c r="W550" i="14"/>
  <c r="W551" i="14"/>
  <c r="W552" i="14"/>
  <c r="W553" i="14"/>
  <c r="W554" i="14"/>
  <c r="W555" i="14"/>
  <c r="W556" i="14"/>
  <c r="W557" i="14"/>
  <c r="W558" i="14"/>
  <c r="W559" i="14"/>
  <c r="W560" i="14"/>
  <c r="W561" i="14"/>
  <c r="W562" i="14"/>
  <c r="W563" i="14"/>
  <c r="W564" i="14"/>
  <c r="W565" i="14"/>
  <c r="W566" i="14"/>
  <c r="W567" i="14"/>
  <c r="W568" i="14"/>
  <c r="W569" i="14"/>
  <c r="W570" i="14"/>
  <c r="W571" i="14"/>
  <c r="W572" i="14"/>
  <c r="W573" i="14"/>
  <c r="W574" i="14"/>
  <c r="W575" i="14"/>
  <c r="W576" i="14"/>
  <c r="W577" i="14"/>
  <c r="W578" i="14"/>
  <c r="W579" i="14"/>
  <c r="W580" i="14"/>
  <c r="W581" i="14"/>
  <c r="W582" i="14"/>
  <c r="W583" i="14"/>
  <c r="W584" i="14"/>
  <c r="W585" i="14"/>
  <c r="W586" i="14"/>
  <c r="W587" i="14"/>
  <c r="W588" i="14"/>
  <c r="W589" i="14"/>
  <c r="W590" i="14"/>
  <c r="W591" i="14"/>
  <c r="W592" i="14"/>
  <c r="W593" i="14"/>
  <c r="W594" i="14"/>
  <c r="W595" i="14"/>
  <c r="W596" i="14"/>
  <c r="W597" i="14"/>
  <c r="W598" i="14"/>
  <c r="W599" i="14"/>
  <c r="W600" i="14"/>
  <c r="W601" i="14"/>
  <c r="W602" i="14"/>
  <c r="W603" i="14"/>
  <c r="W604" i="14"/>
  <c r="W605" i="14"/>
  <c r="W606" i="14"/>
  <c r="W607" i="14"/>
  <c r="W608" i="14"/>
  <c r="W609" i="14"/>
  <c r="W610" i="14"/>
  <c r="W611" i="14"/>
  <c r="W612" i="14"/>
  <c r="W613" i="14"/>
  <c r="W614" i="14"/>
  <c r="W615" i="14"/>
  <c r="W616" i="14"/>
  <c r="W617" i="14"/>
  <c r="W618" i="14"/>
  <c r="W619" i="14"/>
  <c r="W620" i="14"/>
  <c r="W621" i="14"/>
  <c r="W622" i="14"/>
  <c r="W623" i="14"/>
  <c r="W624" i="14"/>
  <c r="W625" i="14"/>
  <c r="W626" i="14"/>
  <c r="W627" i="14"/>
  <c r="W628" i="14"/>
  <c r="W629" i="14"/>
  <c r="W630" i="14"/>
  <c r="W631" i="14"/>
  <c r="W632" i="14"/>
  <c r="W633" i="14"/>
  <c r="W634" i="14"/>
  <c r="W635" i="14"/>
  <c r="W636" i="14"/>
  <c r="W637" i="14"/>
  <c r="W638" i="14"/>
  <c r="W639" i="14"/>
  <c r="W640" i="14"/>
  <c r="W641" i="14"/>
  <c r="W642" i="14"/>
  <c r="W643" i="14"/>
  <c r="W644" i="14"/>
  <c r="W645" i="14"/>
  <c r="W646" i="14"/>
  <c r="W647" i="14"/>
  <c r="W648" i="14"/>
  <c r="W649" i="14"/>
  <c r="W650" i="14"/>
  <c r="W651" i="14"/>
  <c r="W652" i="14"/>
  <c r="W653" i="14"/>
  <c r="W654" i="14"/>
  <c r="W655" i="14"/>
  <c r="W656" i="14"/>
  <c r="W657" i="14"/>
  <c r="W658" i="14"/>
  <c r="W659" i="14"/>
  <c r="W660" i="14"/>
  <c r="W661" i="14"/>
  <c r="W662" i="14"/>
  <c r="W663" i="14"/>
  <c r="W664" i="14"/>
  <c r="W665" i="14"/>
  <c r="W666" i="14"/>
  <c r="W667" i="14"/>
  <c r="W668" i="14"/>
  <c r="W669" i="14"/>
  <c r="W670" i="14"/>
  <c r="W671" i="14"/>
  <c r="W672" i="14"/>
  <c r="W673" i="14"/>
  <c r="W674" i="14"/>
  <c r="W675" i="14"/>
  <c r="W676" i="14"/>
  <c r="W677" i="14"/>
  <c r="W678" i="14"/>
  <c r="W679" i="14"/>
  <c r="W680" i="14"/>
  <c r="W681" i="14"/>
  <c r="W682" i="14"/>
  <c r="W683" i="14"/>
  <c r="W684" i="14"/>
  <c r="W685" i="14"/>
  <c r="W686" i="14"/>
  <c r="W687" i="14"/>
  <c r="W688" i="14"/>
  <c r="W689" i="14"/>
  <c r="W690" i="14"/>
  <c r="W691" i="14"/>
  <c r="W692" i="14"/>
  <c r="W693" i="14"/>
  <c r="W694" i="14"/>
  <c r="W695" i="14"/>
  <c r="W696" i="14"/>
  <c r="W697" i="14"/>
  <c r="W698" i="14"/>
  <c r="W699" i="14"/>
  <c r="W700" i="14"/>
  <c r="W701" i="14"/>
  <c r="W702" i="14"/>
  <c r="W703" i="14"/>
  <c r="W704" i="14"/>
  <c r="W705" i="14"/>
  <c r="W706" i="14"/>
  <c r="W707" i="14"/>
  <c r="W708" i="14"/>
  <c r="W709" i="14"/>
  <c r="W710" i="14"/>
  <c r="W711" i="14"/>
  <c r="W712" i="14"/>
  <c r="W713" i="14"/>
  <c r="W714" i="14"/>
  <c r="W715" i="14"/>
  <c r="W716" i="14"/>
  <c r="W717" i="14"/>
  <c r="W718" i="14"/>
  <c r="W719" i="14"/>
  <c r="W720" i="14"/>
  <c r="W721" i="14"/>
  <c r="W722" i="14"/>
  <c r="W723" i="14"/>
  <c r="W724" i="14"/>
  <c r="W725" i="14"/>
  <c r="W726" i="14"/>
  <c r="W727" i="14"/>
  <c r="W728" i="14"/>
  <c r="W729" i="14"/>
  <c r="W730" i="14"/>
  <c r="W731" i="14"/>
  <c r="W733" i="14"/>
  <c r="W734" i="14"/>
  <c r="W735" i="14"/>
  <c r="W736" i="14"/>
  <c r="W737" i="14"/>
  <c r="W738" i="14"/>
  <c r="W739" i="14"/>
  <c r="W740" i="14"/>
  <c r="W741" i="14"/>
  <c r="W742" i="14"/>
  <c r="W743" i="14"/>
  <c r="W744" i="14"/>
  <c r="W745" i="14"/>
  <c r="W746" i="14"/>
  <c r="W747" i="14"/>
  <c r="W748" i="14"/>
  <c r="W749" i="14"/>
  <c r="W750" i="14"/>
  <c r="W751" i="14"/>
  <c r="W752" i="14"/>
  <c r="W753" i="14"/>
  <c r="W754" i="14"/>
  <c r="W755" i="14"/>
  <c r="W756" i="14"/>
  <c r="W757" i="14"/>
  <c r="W758" i="14"/>
  <c r="W759" i="14"/>
  <c r="W760" i="14"/>
  <c r="W761" i="14"/>
  <c r="W762" i="14"/>
  <c r="W763" i="14"/>
  <c r="W764" i="14"/>
  <c r="W765" i="14"/>
  <c r="W766" i="14"/>
  <c r="W767" i="14"/>
  <c r="W768" i="14"/>
  <c r="W769" i="14"/>
  <c r="W770" i="14"/>
  <c r="W771" i="14"/>
  <c r="W772" i="14"/>
  <c r="W773" i="14"/>
  <c r="W774" i="14"/>
  <c r="W775" i="14"/>
  <c r="W776" i="14"/>
  <c r="W777" i="14"/>
  <c r="W778" i="14"/>
  <c r="W779" i="14"/>
  <c r="W780" i="14"/>
  <c r="W781" i="14"/>
  <c r="W782" i="14"/>
  <c r="W783" i="14"/>
  <c r="W784" i="14"/>
  <c r="W785" i="14"/>
  <c r="W786" i="14"/>
  <c r="W787" i="14"/>
  <c r="W788" i="14"/>
  <c r="W789" i="14"/>
  <c r="W790" i="14"/>
  <c r="W791" i="14"/>
  <c r="W792" i="14"/>
  <c r="W793" i="14"/>
  <c r="W794" i="14"/>
  <c r="W795" i="14"/>
  <c r="W796" i="14"/>
  <c r="W797" i="14"/>
  <c r="W798" i="14"/>
  <c r="W799" i="14"/>
  <c r="W800" i="14"/>
  <c r="W801" i="14"/>
  <c r="W802" i="14"/>
  <c r="W803" i="14"/>
  <c r="W804" i="14"/>
  <c r="W805" i="14"/>
  <c r="W806" i="14"/>
  <c r="W807" i="14"/>
  <c r="W808" i="14"/>
  <c r="W809" i="14"/>
  <c r="W810" i="14"/>
  <c r="W811" i="14"/>
  <c r="W812" i="14"/>
  <c r="W813" i="14"/>
  <c r="W814" i="14"/>
  <c r="W815" i="14"/>
  <c r="W816" i="14"/>
  <c r="W817" i="14"/>
  <c r="W818" i="14"/>
  <c r="W819" i="14"/>
  <c r="W820" i="14"/>
  <c r="W821" i="14"/>
  <c r="W822" i="14"/>
  <c r="W823" i="14"/>
  <c r="W824" i="14"/>
  <c r="W825" i="14"/>
  <c r="W826" i="14"/>
  <c r="W827" i="14"/>
  <c r="W828" i="14"/>
  <c r="W829" i="14"/>
  <c r="W830" i="14"/>
  <c r="W831" i="14"/>
  <c r="W832" i="14"/>
  <c r="W833" i="14"/>
  <c r="W834" i="14"/>
  <c r="W835" i="14"/>
  <c r="W836" i="14"/>
  <c r="W837" i="14"/>
  <c r="W838" i="14"/>
  <c r="W839" i="14"/>
  <c r="W840" i="14"/>
  <c r="W841" i="14"/>
  <c r="W842" i="14"/>
  <c r="W843" i="14"/>
  <c r="W844" i="14"/>
  <c r="W845" i="14"/>
  <c r="W846" i="14"/>
  <c r="W847" i="14"/>
  <c r="W848" i="14"/>
  <c r="W849" i="14"/>
  <c r="W850" i="14"/>
  <c r="W851" i="14"/>
  <c r="W852" i="14"/>
  <c r="W853" i="14"/>
  <c r="W854" i="14"/>
  <c r="W855" i="14"/>
  <c r="W856" i="14"/>
  <c r="W857" i="14"/>
  <c r="W858" i="14"/>
  <c r="W859" i="14"/>
  <c r="W860" i="14"/>
  <c r="W861" i="14"/>
  <c r="W862" i="14"/>
  <c r="W863" i="14"/>
  <c r="W864" i="14"/>
  <c r="W865" i="14"/>
  <c r="W866" i="14"/>
  <c r="W867" i="14"/>
  <c r="W868" i="14"/>
  <c r="W869" i="14"/>
  <c r="W870" i="14"/>
  <c r="W871" i="14"/>
  <c r="W872" i="14"/>
  <c r="W873" i="14"/>
  <c r="W874" i="14"/>
  <c r="W875" i="14"/>
  <c r="W876" i="14"/>
  <c r="W877" i="14"/>
  <c r="W878" i="14"/>
  <c r="W879" i="14"/>
  <c r="W880" i="14"/>
  <c r="W881" i="14"/>
  <c r="W882" i="14"/>
  <c r="W883" i="14"/>
  <c r="W884" i="14"/>
  <c r="W885" i="14"/>
  <c r="W886" i="14"/>
  <c r="W887" i="14"/>
  <c r="W888" i="14"/>
  <c r="W889" i="14"/>
  <c r="W890" i="14"/>
  <c r="W891" i="14"/>
  <c r="W892" i="14"/>
  <c r="W893" i="14"/>
  <c r="W894" i="14"/>
  <c r="W895" i="14"/>
  <c r="W896" i="14"/>
  <c r="W897" i="14"/>
  <c r="W898" i="14"/>
  <c r="W899" i="14"/>
  <c r="W900" i="14"/>
  <c r="W901" i="14"/>
  <c r="W902" i="14"/>
  <c r="W903" i="14"/>
  <c r="W904" i="14"/>
  <c r="W905" i="14"/>
  <c r="W906" i="14"/>
  <c r="W907" i="14"/>
  <c r="W908" i="14"/>
  <c r="W909" i="14"/>
  <c r="W910" i="14"/>
  <c r="W911" i="14"/>
  <c r="W912" i="14"/>
  <c r="W913" i="14"/>
  <c r="W914" i="14"/>
  <c r="W915" i="14"/>
  <c r="W916" i="14"/>
  <c r="W917" i="14"/>
  <c r="W918" i="14"/>
  <c r="W919" i="14"/>
  <c r="W920" i="14"/>
  <c r="W921" i="14"/>
  <c r="W922" i="14"/>
  <c r="W923" i="14"/>
  <c r="W924" i="14"/>
  <c r="W925" i="14"/>
  <c r="W926" i="14"/>
  <c r="W927" i="14"/>
  <c r="W928" i="14"/>
  <c r="W929" i="14"/>
  <c r="W930" i="14"/>
  <c r="W931" i="14"/>
  <c r="W932" i="14"/>
  <c r="W933" i="14"/>
  <c r="W934" i="14"/>
  <c r="W935" i="14"/>
  <c r="W936" i="14"/>
  <c r="W937" i="14"/>
  <c r="W938" i="14"/>
  <c r="W939" i="14"/>
  <c r="W940" i="14"/>
  <c r="W941" i="14"/>
  <c r="W942" i="14"/>
  <c r="W943" i="14"/>
  <c r="W944" i="14"/>
  <c r="W945" i="14"/>
  <c r="W946" i="14"/>
  <c r="W947" i="14"/>
  <c r="W948" i="14"/>
  <c r="W949" i="14"/>
  <c r="W950" i="14"/>
  <c r="W951" i="14"/>
  <c r="W952" i="14"/>
  <c r="W953" i="14"/>
  <c r="W954" i="14"/>
  <c r="W955" i="14"/>
  <c r="W956" i="14"/>
  <c r="W957" i="14"/>
  <c r="W958" i="14"/>
  <c r="W959" i="14"/>
  <c r="W960" i="14"/>
  <c r="W961" i="14"/>
  <c r="W962" i="14"/>
  <c r="W963" i="14"/>
  <c r="W964" i="14"/>
  <c r="W965" i="14"/>
  <c r="W966" i="14"/>
  <c r="W967" i="14"/>
  <c r="W968" i="14"/>
  <c r="W969" i="14"/>
  <c r="W970" i="14"/>
  <c r="W971" i="14"/>
  <c r="W972" i="14"/>
  <c r="W973" i="14"/>
  <c r="W974" i="14"/>
  <c r="W975" i="14"/>
  <c r="W976" i="14"/>
  <c r="W977" i="14"/>
  <c r="W978" i="14"/>
  <c r="W979" i="14"/>
  <c r="W980" i="14"/>
  <c r="W981" i="14"/>
  <c r="W982" i="14"/>
  <c r="W983" i="14"/>
  <c r="W984" i="14"/>
  <c r="W985" i="14"/>
  <c r="W986" i="14"/>
  <c r="W987" i="14"/>
  <c r="W988" i="14"/>
  <c r="W989" i="14"/>
  <c r="W990" i="14"/>
  <c r="W991" i="14"/>
  <c r="W992" i="14"/>
  <c r="W993" i="14"/>
  <c r="W994" i="14"/>
  <c r="W995" i="14"/>
  <c r="W996" i="14"/>
  <c r="W997" i="14"/>
  <c r="W998" i="14"/>
  <c r="W999" i="14"/>
  <c r="W1000" i="14"/>
  <c r="W1001" i="14"/>
  <c r="W1002" i="14"/>
  <c r="W1003" i="14"/>
  <c r="W1004" i="14"/>
  <c r="W1005" i="14"/>
  <c r="W1006" i="14"/>
  <c r="W1007" i="14"/>
  <c r="W1008" i="14"/>
  <c r="W1009" i="14"/>
  <c r="W1010" i="14"/>
  <c r="W1011" i="14"/>
  <c r="W1012" i="14"/>
  <c r="W1013" i="14"/>
  <c r="W1014" i="14"/>
  <c r="W1015" i="14"/>
  <c r="W1016" i="14"/>
  <c r="W1017" i="14"/>
  <c r="W1018" i="14"/>
  <c r="W1019" i="14"/>
  <c r="W1020" i="14"/>
  <c r="W1021" i="14"/>
  <c r="W1022" i="14"/>
  <c r="W1023" i="14"/>
  <c r="W1024" i="14"/>
  <c r="W1025" i="14"/>
  <c r="W1026" i="14"/>
  <c r="W1027" i="14"/>
  <c r="W1028" i="14"/>
  <c r="W1029" i="14"/>
  <c r="W1030" i="14"/>
  <c r="W1031" i="14"/>
  <c r="W1032" i="14"/>
  <c r="W1033" i="14"/>
  <c r="W1034" i="14"/>
  <c r="W1035" i="14"/>
  <c r="W1036" i="14"/>
  <c r="W1037" i="14"/>
  <c r="W1038" i="14"/>
  <c r="W1039" i="14"/>
  <c r="W1040" i="14"/>
  <c r="W1041" i="14"/>
  <c r="W1042" i="14"/>
  <c r="W1043" i="14"/>
  <c r="W1044" i="14"/>
  <c r="W1045" i="14"/>
  <c r="W1046" i="14"/>
  <c r="W1047" i="14"/>
  <c r="W1048" i="14"/>
  <c r="W1049" i="14"/>
  <c r="W1050" i="14"/>
  <c r="W1051" i="14"/>
  <c r="W1052" i="14"/>
  <c r="W1053" i="14"/>
  <c r="W1054" i="14"/>
  <c r="W1055" i="14"/>
  <c r="W1056" i="14"/>
  <c r="W1057" i="14"/>
  <c r="W1058" i="14"/>
  <c r="W1059" i="14"/>
  <c r="W1060" i="14"/>
  <c r="W1061" i="14"/>
  <c r="W1062" i="14"/>
  <c r="W1063" i="14"/>
  <c r="W1064" i="14"/>
  <c r="W1065" i="14"/>
  <c r="W1066" i="14"/>
  <c r="W1067" i="14"/>
  <c r="W1068" i="14"/>
  <c r="W1069" i="14"/>
  <c r="W732" i="14"/>
  <c r="W18" i="14"/>
  <c r="C9" i="11"/>
  <c r="J11" i="11" s="1"/>
  <c r="T16" i="14" s="1"/>
  <c r="L3" i="1"/>
  <c r="L4" i="1"/>
  <c r="K4" i="1"/>
  <c r="K3" i="1"/>
  <c r="A11" i="1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A722" i="11" s="1"/>
  <c r="A723" i="11" s="1"/>
  <c r="A724" i="11" s="1"/>
  <c r="A725" i="11" s="1"/>
  <c r="A726" i="11" s="1"/>
  <c r="A727" i="11" s="1"/>
  <c r="A728" i="11" s="1"/>
  <c r="A729" i="11" s="1"/>
  <c r="A730" i="11" s="1"/>
  <c r="A731" i="11" s="1"/>
  <c r="A732" i="11" s="1"/>
  <c r="A733" i="11" s="1"/>
  <c r="A734" i="11" s="1"/>
  <c r="A735" i="11" s="1"/>
  <c r="A736" i="11" s="1"/>
  <c r="A737" i="11" s="1"/>
  <c r="A738" i="11" s="1"/>
  <c r="A739" i="11" s="1"/>
  <c r="A740" i="11" s="1"/>
  <c r="A741" i="11" s="1"/>
  <c r="A742" i="11" s="1"/>
  <c r="A743" i="11" s="1"/>
  <c r="A744" i="11" s="1"/>
  <c r="A745" i="11" s="1"/>
  <c r="A746" i="11" s="1"/>
  <c r="A747" i="11" s="1"/>
  <c r="A748" i="11" s="1"/>
  <c r="A749" i="11" s="1"/>
  <c r="A750" i="11" s="1"/>
  <c r="A751" i="11" s="1"/>
  <c r="A752" i="11" s="1"/>
  <c r="A753" i="11" s="1"/>
  <c r="A754" i="11" s="1"/>
  <c r="A755" i="11" s="1"/>
  <c r="A756" i="11" s="1"/>
  <c r="A757" i="11" s="1"/>
  <c r="A758" i="11" s="1"/>
  <c r="A759" i="11" s="1"/>
  <c r="A760" i="11" s="1"/>
  <c r="A761" i="11" s="1"/>
  <c r="A762" i="11" s="1"/>
  <c r="A763" i="11" s="1"/>
  <c r="A764" i="11" s="1"/>
  <c r="A765" i="11" s="1"/>
  <c r="A766" i="11" s="1"/>
  <c r="A767" i="11" s="1"/>
  <c r="A768" i="11" s="1"/>
  <c r="A769" i="11" s="1"/>
  <c r="A770" i="11" s="1"/>
  <c r="A771" i="11" s="1"/>
  <c r="A772" i="11" s="1"/>
  <c r="A773" i="11" s="1"/>
  <c r="A774" i="11" s="1"/>
  <c r="A775" i="11" s="1"/>
  <c r="A776" i="11" s="1"/>
  <c r="A777" i="11" s="1"/>
  <c r="A778" i="11" s="1"/>
  <c r="A779" i="11" s="1"/>
  <c r="A780" i="11" s="1"/>
  <c r="A781" i="11" s="1"/>
  <c r="A782" i="11" s="1"/>
  <c r="A783" i="11" s="1"/>
  <c r="A784" i="11" s="1"/>
  <c r="A785" i="11" s="1"/>
  <c r="A786" i="11" s="1"/>
  <c r="A787" i="11" s="1"/>
  <c r="A788" i="11" s="1"/>
  <c r="A789" i="11" s="1"/>
  <c r="A790" i="11" s="1"/>
  <c r="A791" i="11" s="1"/>
  <c r="A792" i="11" s="1"/>
  <c r="A793" i="11" s="1"/>
  <c r="A794" i="11" s="1"/>
  <c r="A795" i="11" s="1"/>
  <c r="A796" i="11" s="1"/>
  <c r="A797" i="11" s="1"/>
  <c r="A798" i="11" s="1"/>
  <c r="A799" i="11" s="1"/>
  <c r="A800" i="11" s="1"/>
  <c r="A801" i="11" s="1"/>
  <c r="A802" i="11" s="1"/>
  <c r="A803" i="11" s="1"/>
  <c r="A804" i="11" s="1"/>
  <c r="A805" i="11" s="1"/>
  <c r="A806" i="11" s="1"/>
  <c r="A807" i="11" s="1"/>
  <c r="A808" i="11" s="1"/>
  <c r="A809" i="11" s="1"/>
  <c r="A810" i="11" s="1"/>
  <c r="A811" i="11" s="1"/>
  <c r="A812" i="11" s="1"/>
  <c r="A813" i="11" s="1"/>
  <c r="A814" i="11" s="1"/>
  <c r="A815" i="11" s="1"/>
  <c r="A816" i="11" s="1"/>
  <c r="A817" i="11" s="1"/>
  <c r="A818" i="11" s="1"/>
  <c r="A819" i="11" s="1"/>
  <c r="A820" i="11" s="1"/>
  <c r="A821" i="11" s="1"/>
  <c r="A822" i="11" s="1"/>
  <c r="A823" i="11" s="1"/>
  <c r="A824" i="11" s="1"/>
  <c r="A825" i="11" s="1"/>
  <c r="A826" i="11" s="1"/>
  <c r="A827" i="11" s="1"/>
  <c r="A828" i="11" s="1"/>
  <c r="A829" i="11" s="1"/>
  <c r="A830" i="11" s="1"/>
  <c r="A831" i="11" s="1"/>
  <c r="A832" i="11" s="1"/>
  <c r="A833" i="11" s="1"/>
  <c r="A834" i="11" s="1"/>
  <c r="A835" i="11" s="1"/>
  <c r="A836" i="11" s="1"/>
  <c r="A837" i="11" s="1"/>
  <c r="A838" i="11" s="1"/>
  <c r="A839" i="11" s="1"/>
  <c r="A840" i="11" s="1"/>
  <c r="A841" i="11" s="1"/>
  <c r="A842" i="11" s="1"/>
  <c r="A843" i="11" s="1"/>
  <c r="A844" i="11" s="1"/>
  <c r="A845" i="11" s="1"/>
  <c r="A846" i="11" s="1"/>
  <c r="A847" i="11" s="1"/>
  <c r="A848" i="11" s="1"/>
  <c r="A849" i="11" s="1"/>
  <c r="A850" i="11" s="1"/>
  <c r="A851" i="11" s="1"/>
  <c r="A852" i="11" s="1"/>
  <c r="A853" i="11" s="1"/>
  <c r="A854" i="11" s="1"/>
  <c r="A855" i="11" s="1"/>
  <c r="A856" i="11" s="1"/>
  <c r="A857" i="11" s="1"/>
  <c r="A858" i="11" s="1"/>
  <c r="A859" i="11" s="1"/>
  <c r="A860" i="11" s="1"/>
  <c r="A861" i="11" s="1"/>
  <c r="A862" i="11" s="1"/>
  <c r="A863" i="11" s="1"/>
  <c r="A864" i="11" s="1"/>
  <c r="A865" i="11" s="1"/>
  <c r="A866" i="11" s="1"/>
  <c r="A867" i="11" s="1"/>
  <c r="A868" i="11" s="1"/>
  <c r="A869" i="11" s="1"/>
  <c r="A870" i="11" s="1"/>
  <c r="A871" i="11" s="1"/>
  <c r="A872" i="11" s="1"/>
  <c r="A873" i="11" s="1"/>
  <c r="A874" i="11" s="1"/>
  <c r="A875" i="11" s="1"/>
  <c r="A876" i="11" s="1"/>
  <c r="A877" i="11" s="1"/>
  <c r="A878" i="11" s="1"/>
  <c r="A879" i="11" s="1"/>
  <c r="A880" i="11" s="1"/>
  <c r="A881" i="11" s="1"/>
  <c r="A882" i="11" s="1"/>
  <c r="A883" i="11" s="1"/>
  <c r="A884" i="11" s="1"/>
  <c r="A885" i="11" s="1"/>
  <c r="A886" i="11" s="1"/>
  <c r="A887" i="11" s="1"/>
  <c r="A888" i="11" s="1"/>
  <c r="A889" i="11" s="1"/>
  <c r="A890" i="11" s="1"/>
  <c r="A891" i="11" s="1"/>
  <c r="A892" i="11" s="1"/>
  <c r="A893" i="11" s="1"/>
  <c r="A894" i="11" s="1"/>
  <c r="A895" i="11" s="1"/>
  <c r="A896" i="11" s="1"/>
  <c r="A897" i="11" s="1"/>
  <c r="A898" i="11" s="1"/>
  <c r="A899" i="11" s="1"/>
  <c r="A900" i="11" s="1"/>
  <c r="A901" i="11" s="1"/>
  <c r="A902" i="11" s="1"/>
  <c r="A903" i="11" s="1"/>
  <c r="A904" i="11" s="1"/>
  <c r="A905" i="11" s="1"/>
  <c r="A906" i="11" s="1"/>
  <c r="A907" i="11" s="1"/>
  <c r="A908" i="11" s="1"/>
  <c r="A909" i="11" s="1"/>
  <c r="A910" i="11" s="1"/>
  <c r="A911" i="11" s="1"/>
  <c r="A912" i="11" s="1"/>
  <c r="A913" i="11" s="1"/>
  <c r="A914" i="11" s="1"/>
  <c r="A915" i="11" s="1"/>
  <c r="A916" i="11" s="1"/>
  <c r="A917" i="11" s="1"/>
  <c r="A918" i="11" s="1"/>
  <c r="A919" i="11" s="1"/>
  <c r="A920" i="11" s="1"/>
  <c r="A921" i="11" s="1"/>
  <c r="A922" i="11" s="1"/>
  <c r="A923" i="11" s="1"/>
  <c r="A924" i="11" s="1"/>
  <c r="A925" i="11" s="1"/>
  <c r="A926" i="11" s="1"/>
  <c r="A927" i="11" s="1"/>
  <c r="A928" i="11" s="1"/>
  <c r="A929" i="11" s="1"/>
  <c r="A930" i="11" s="1"/>
  <c r="A931" i="11" s="1"/>
  <c r="A932" i="11" s="1"/>
  <c r="A933" i="11" s="1"/>
  <c r="A934" i="11" s="1"/>
  <c r="A935" i="11" s="1"/>
  <c r="A936" i="11" s="1"/>
  <c r="A937" i="11" s="1"/>
  <c r="A938" i="11" s="1"/>
  <c r="A939" i="11" s="1"/>
  <c r="A940" i="11" s="1"/>
  <c r="A941" i="11" s="1"/>
  <c r="A942" i="11" s="1"/>
  <c r="A943" i="11" s="1"/>
  <c r="A944" i="11" s="1"/>
  <c r="A945" i="11" s="1"/>
  <c r="A946" i="11" s="1"/>
  <c r="A947" i="11" s="1"/>
  <c r="A948" i="11" s="1"/>
  <c r="A949" i="11" s="1"/>
  <c r="A950" i="11" s="1"/>
  <c r="A951" i="11" s="1"/>
  <c r="A952" i="11" s="1"/>
  <c r="A953" i="11" s="1"/>
  <c r="A954" i="11" s="1"/>
  <c r="A955" i="11" s="1"/>
  <c r="A956" i="11" s="1"/>
  <c r="A957" i="11" s="1"/>
  <c r="A958" i="11" s="1"/>
  <c r="A959" i="11" s="1"/>
  <c r="A960" i="11" s="1"/>
  <c r="A961" i="11" s="1"/>
  <c r="A962" i="11" s="1"/>
  <c r="A963" i="11" s="1"/>
  <c r="A964" i="11" s="1"/>
  <c r="A965" i="11" s="1"/>
  <c r="A966" i="11" s="1"/>
  <c r="A967" i="11" s="1"/>
  <c r="A968" i="11" s="1"/>
  <c r="A969" i="11" s="1"/>
  <c r="A970" i="11" s="1"/>
  <c r="A971" i="11" s="1"/>
  <c r="A972" i="11" s="1"/>
  <c r="A973" i="11" s="1"/>
  <c r="A974" i="11" s="1"/>
  <c r="A975" i="11" s="1"/>
  <c r="A976" i="11" s="1"/>
  <c r="A977" i="11" s="1"/>
  <c r="A978" i="11" s="1"/>
  <c r="A979" i="11" s="1"/>
  <c r="A980" i="11" s="1"/>
  <c r="A981" i="11" s="1"/>
  <c r="A982" i="11" s="1"/>
  <c r="A983" i="11" s="1"/>
  <c r="A984" i="11" s="1"/>
  <c r="A985" i="11" s="1"/>
  <c r="A986" i="11" s="1"/>
  <c r="A987" i="11" s="1"/>
  <c r="A988" i="11" s="1"/>
  <c r="A989" i="11" s="1"/>
  <c r="A990" i="11" s="1"/>
  <c r="A991" i="11" s="1"/>
  <c r="A992" i="11" s="1"/>
  <c r="A993" i="11" s="1"/>
  <c r="A994" i="11" s="1"/>
  <c r="A995" i="11" s="1"/>
  <c r="A996" i="11" s="1"/>
  <c r="A997" i="11" s="1"/>
  <c r="A998" i="11" s="1"/>
  <c r="A999" i="11" s="1"/>
  <c r="A1000" i="11" s="1"/>
  <c r="A1001" i="11" s="1"/>
  <c r="A1002" i="11" s="1"/>
  <c r="A1003" i="11" s="1"/>
  <c r="A1004" i="11" s="1"/>
  <c r="A1005" i="11" s="1"/>
  <c r="A1006" i="11" s="1"/>
  <c r="A1007" i="11" s="1"/>
  <c r="A1008" i="11" s="1"/>
  <c r="A1009" i="11" s="1"/>
  <c r="F9" i="11"/>
  <c r="E9" i="11"/>
  <c r="AA20" i="14" l="1"/>
  <c r="AA22" i="14"/>
  <c r="AA24" i="14"/>
  <c r="AA26" i="14"/>
  <c r="AA28" i="14"/>
  <c r="AA30" i="14"/>
  <c r="AA32" i="14"/>
  <c r="AA34" i="14"/>
  <c r="AA36" i="14"/>
  <c r="AA38" i="14"/>
  <c r="AA40" i="14"/>
  <c r="AA42" i="14"/>
  <c r="AA44" i="14"/>
  <c r="AA46" i="14"/>
  <c r="AA48" i="14"/>
  <c r="AA50" i="14"/>
  <c r="AA52" i="14"/>
  <c r="AA54" i="14"/>
  <c r="AA56" i="14"/>
  <c r="AA58" i="14"/>
  <c r="AA60" i="14"/>
  <c r="AA62" i="14"/>
  <c r="AA64" i="14"/>
  <c r="AA66" i="14"/>
  <c r="AA68" i="14"/>
  <c r="AA70" i="14"/>
  <c r="AA72" i="14"/>
  <c r="AA74" i="14"/>
  <c r="AA76" i="14"/>
  <c r="AA78" i="14"/>
  <c r="AA80" i="14"/>
  <c r="AA82" i="14"/>
  <c r="AA84" i="14"/>
  <c r="AA86" i="14"/>
  <c r="AA88" i="14"/>
  <c r="AA90" i="14"/>
  <c r="AA92" i="14"/>
  <c r="AA94" i="14"/>
  <c r="AA96" i="14"/>
  <c r="AA98" i="14"/>
  <c r="AA100" i="14"/>
  <c r="AA102" i="14"/>
  <c r="AA104" i="14"/>
  <c r="AA106" i="14"/>
  <c r="AA108" i="14"/>
  <c r="AA110" i="14"/>
  <c r="AA112" i="14"/>
  <c r="AA114" i="14"/>
  <c r="AA116" i="14"/>
  <c r="AA118" i="14"/>
  <c r="AA120" i="14"/>
  <c r="AA122" i="14"/>
  <c r="AA124" i="14"/>
  <c r="AA126" i="14"/>
  <c r="AA128" i="14"/>
  <c r="AA130" i="14"/>
  <c r="AA132" i="14"/>
  <c r="AA134" i="14"/>
  <c r="AA136" i="14"/>
  <c r="AA138" i="14"/>
  <c r="AA140" i="14"/>
  <c r="AA142" i="14"/>
  <c r="AA144" i="14"/>
  <c r="AA146" i="14"/>
  <c r="AA148" i="14"/>
  <c r="AA150" i="14"/>
  <c r="AA152" i="14"/>
  <c r="AA154" i="14"/>
  <c r="AA156" i="14"/>
  <c r="AA158" i="14"/>
  <c r="AA160" i="14"/>
  <c r="AA162" i="14"/>
  <c r="AA164" i="14"/>
  <c r="AA166" i="14"/>
  <c r="AA168" i="14"/>
  <c r="AA170" i="14"/>
  <c r="AA172" i="14"/>
  <c r="AA174" i="14"/>
  <c r="AA176" i="14"/>
  <c r="AA178" i="14"/>
  <c r="AA180" i="14"/>
  <c r="AA182" i="14"/>
  <c r="AA184" i="14"/>
  <c r="AA186" i="14"/>
  <c r="AA188" i="14"/>
  <c r="AA190" i="14"/>
  <c r="AA192" i="14"/>
  <c r="AA194" i="14"/>
  <c r="AA196" i="14"/>
  <c r="AA198" i="14"/>
  <c r="AA200" i="14"/>
  <c r="AA202" i="14"/>
  <c r="AA204" i="14"/>
  <c r="AA206" i="14"/>
  <c r="AA208" i="14"/>
  <c r="AA210" i="14"/>
  <c r="AA212" i="14"/>
  <c r="AA214" i="14"/>
  <c r="AA216" i="14"/>
  <c r="AA218" i="14"/>
  <c r="AA220" i="14"/>
  <c r="AA222" i="14"/>
  <c r="AA224" i="14"/>
  <c r="AA226" i="14"/>
  <c r="AA228" i="14"/>
  <c r="AA230" i="14"/>
  <c r="AA232" i="14"/>
  <c r="AA234" i="14"/>
  <c r="AA236" i="14"/>
  <c r="AA238" i="14"/>
  <c r="AA240" i="14"/>
  <c r="AA242" i="14"/>
  <c r="AA244" i="14"/>
  <c r="AA246" i="14"/>
  <c r="AA248" i="14"/>
  <c r="AA250" i="14"/>
  <c r="AA252" i="14"/>
  <c r="AA254" i="14"/>
  <c r="AA256" i="14"/>
  <c r="AA258" i="14"/>
  <c r="AA260" i="14"/>
  <c r="AA262" i="14"/>
  <c r="AA264" i="14"/>
  <c r="AA266" i="14"/>
  <c r="AA268" i="14"/>
  <c r="AA270" i="14"/>
  <c r="AA272" i="14"/>
  <c r="AA274" i="14"/>
  <c r="AA276" i="14"/>
  <c r="AA278" i="14"/>
  <c r="AA280" i="14"/>
  <c r="AA282" i="14"/>
  <c r="AA284" i="14"/>
  <c r="AA286" i="14"/>
  <c r="AA288" i="14"/>
  <c r="AA290" i="14"/>
  <c r="AA292" i="14"/>
  <c r="AA294" i="14"/>
  <c r="AA296" i="14"/>
  <c r="AA298" i="14"/>
  <c r="AA300" i="14"/>
  <c r="AA302" i="14"/>
  <c r="AA304" i="14"/>
  <c r="AA306" i="14"/>
  <c r="AA308" i="14"/>
  <c r="AA310" i="14"/>
  <c r="AA312" i="14"/>
  <c r="AA314" i="14"/>
  <c r="AA316" i="14"/>
  <c r="AA318" i="14"/>
  <c r="AA320" i="14"/>
  <c r="AA322" i="14"/>
  <c r="AA324" i="14"/>
  <c r="AA326" i="14"/>
  <c r="AA328" i="14"/>
  <c r="AA330" i="14"/>
  <c r="AA332" i="14"/>
  <c r="AA334" i="14"/>
  <c r="AA336" i="14"/>
  <c r="AA338" i="14"/>
  <c r="AA340" i="14"/>
  <c r="AA342" i="14"/>
  <c r="AA344" i="14"/>
  <c r="AA346" i="14"/>
  <c r="AA348" i="14"/>
  <c r="AA350" i="14"/>
  <c r="AA352" i="14"/>
  <c r="AA354" i="14"/>
  <c r="AA356" i="14"/>
  <c r="AA358" i="14"/>
  <c r="AA360" i="14"/>
  <c r="AA362" i="14"/>
  <c r="AA364" i="14"/>
  <c r="AA366" i="14"/>
  <c r="AA368" i="14"/>
  <c r="AA370" i="14"/>
  <c r="AA372" i="14"/>
  <c r="AA374" i="14"/>
  <c r="AA376" i="14"/>
  <c r="AA378" i="14"/>
  <c r="AA380" i="14"/>
  <c r="AA382" i="14"/>
  <c r="AA384" i="14"/>
  <c r="AA386" i="14"/>
  <c r="AA388" i="14"/>
  <c r="AA390" i="14"/>
  <c r="AA392" i="14"/>
  <c r="AA394" i="14"/>
  <c r="AA396" i="14"/>
  <c r="AA398" i="14"/>
  <c r="AA400" i="14"/>
  <c r="AA402" i="14"/>
  <c r="AA404" i="14"/>
  <c r="AA406" i="14"/>
  <c r="AA408" i="14"/>
  <c r="AA410" i="14"/>
  <c r="AA412" i="14"/>
  <c r="AA414" i="14"/>
  <c r="AA416" i="14"/>
  <c r="AA418" i="14"/>
  <c r="AA420" i="14"/>
  <c r="AA422" i="14"/>
  <c r="AA424" i="14"/>
  <c r="AA426" i="14"/>
  <c r="AA428" i="14"/>
  <c r="AA430" i="14"/>
  <c r="AA432" i="14"/>
  <c r="AA434" i="14"/>
  <c r="AA436" i="14"/>
  <c r="AA438" i="14"/>
  <c r="AA440" i="14"/>
  <c r="AA442" i="14"/>
  <c r="AA444" i="14"/>
  <c r="AA446" i="14"/>
  <c r="AA448" i="14"/>
  <c r="AA450" i="14"/>
  <c r="AA452" i="14"/>
  <c r="AA454" i="14"/>
  <c r="AA456" i="14"/>
  <c r="AA458" i="14"/>
  <c r="AA460" i="14"/>
  <c r="AA462" i="14"/>
  <c r="AA464" i="14"/>
  <c r="AA466" i="14"/>
  <c r="AA468" i="14"/>
  <c r="AA470" i="14"/>
  <c r="AA472" i="14"/>
  <c r="AA474" i="14"/>
  <c r="AA476" i="14"/>
  <c r="AA478" i="14"/>
  <c r="AA480" i="14"/>
  <c r="AA482" i="14"/>
  <c r="AA484" i="14"/>
  <c r="AA486" i="14"/>
  <c r="AA488" i="14"/>
  <c r="AA490" i="14"/>
  <c r="AA492" i="14"/>
  <c r="AA494" i="14"/>
  <c r="AA496" i="14"/>
  <c r="AA498" i="14"/>
  <c r="AA500" i="14"/>
  <c r="AA502" i="14"/>
  <c r="AA504" i="14"/>
  <c r="AA506" i="14"/>
  <c r="AA508" i="14"/>
  <c r="AA510" i="14"/>
  <c r="AA512" i="14"/>
  <c r="AA514" i="14"/>
  <c r="AA516" i="14"/>
  <c r="AA518" i="14"/>
  <c r="AA520" i="14"/>
  <c r="AA522" i="14"/>
  <c r="AA524" i="14"/>
  <c r="AA526" i="14"/>
  <c r="AA528" i="14"/>
  <c r="AA530" i="14"/>
  <c r="AA532" i="14"/>
  <c r="AA534" i="14"/>
  <c r="AA536" i="14"/>
  <c r="AA538" i="14"/>
  <c r="AA540" i="14"/>
  <c r="AA542" i="14"/>
  <c r="AA544" i="14"/>
  <c r="AA546" i="14"/>
  <c r="AA548" i="14"/>
  <c r="AA550" i="14"/>
  <c r="AA552" i="14"/>
  <c r="AA554" i="14"/>
  <c r="AA556" i="14"/>
  <c r="AA558" i="14"/>
  <c r="AA560" i="14"/>
  <c r="AA562" i="14"/>
  <c r="AA564" i="14"/>
  <c r="AA566" i="14"/>
  <c r="AA568" i="14"/>
  <c r="AA570" i="14"/>
  <c r="AA572" i="14"/>
  <c r="AA574" i="14"/>
  <c r="AA576" i="14"/>
  <c r="AA578" i="14"/>
  <c r="AA580" i="14"/>
  <c r="AA582" i="14"/>
  <c r="AA584" i="14"/>
  <c r="AA586" i="14"/>
  <c r="AA588" i="14"/>
  <c r="AA590" i="14"/>
  <c r="AA592" i="14"/>
  <c r="AA594" i="14"/>
  <c r="AA596" i="14"/>
  <c r="AA598" i="14"/>
  <c r="AA600" i="14"/>
  <c r="AA602" i="14"/>
  <c r="AA604" i="14"/>
  <c r="AA606" i="14"/>
  <c r="AA608" i="14"/>
  <c r="AA610" i="14"/>
  <c r="AA612" i="14"/>
  <c r="AA614" i="14"/>
  <c r="AA616" i="14"/>
  <c r="AA618" i="14"/>
  <c r="AA620" i="14"/>
  <c r="AA622" i="14"/>
  <c r="AA624" i="14"/>
  <c r="AA626" i="14"/>
  <c r="AA628" i="14"/>
  <c r="AA630" i="14"/>
  <c r="AA632" i="14"/>
  <c r="AA634" i="14"/>
  <c r="AA636" i="14"/>
  <c r="AA638" i="14"/>
  <c r="AA640" i="14"/>
  <c r="AA642" i="14"/>
  <c r="AA644" i="14"/>
  <c r="AA646" i="14"/>
  <c r="AA648" i="14"/>
  <c r="AA650" i="14"/>
  <c r="AA652" i="14"/>
  <c r="AA654" i="14"/>
  <c r="AA656" i="14"/>
  <c r="AA658" i="14"/>
  <c r="AA660" i="14"/>
  <c r="AA662" i="14"/>
  <c r="AA664" i="14"/>
  <c r="AA666" i="14"/>
  <c r="AA668" i="14"/>
  <c r="AA670" i="14"/>
  <c r="AA672" i="14"/>
  <c r="AA674" i="14"/>
  <c r="AA676" i="14"/>
  <c r="AA678" i="14"/>
  <c r="AA680" i="14"/>
  <c r="AA682" i="14"/>
  <c r="AA684" i="14"/>
  <c r="AA686" i="14"/>
  <c r="AA688" i="14"/>
  <c r="AA690" i="14"/>
  <c r="AA692" i="14"/>
  <c r="AA694" i="14"/>
  <c r="AA696" i="14"/>
  <c r="AA698" i="14"/>
  <c r="AA700" i="14"/>
  <c r="AA702" i="14"/>
  <c r="AA704" i="14"/>
  <c r="AA706" i="14"/>
  <c r="AA708" i="14"/>
  <c r="AA710" i="14"/>
  <c r="AA712" i="14"/>
  <c r="AA714" i="14"/>
  <c r="AA716" i="14"/>
  <c r="AA718" i="14"/>
  <c r="AA720" i="14"/>
  <c r="AA722" i="14"/>
  <c r="AA724" i="14"/>
  <c r="AA726" i="14"/>
  <c r="AA728" i="14"/>
  <c r="AA730" i="14"/>
  <c r="AA732" i="14"/>
  <c r="AA734" i="14"/>
  <c r="AA736" i="14"/>
  <c r="AA738" i="14"/>
  <c r="AA740" i="14"/>
  <c r="AA742" i="14"/>
  <c r="AA744" i="14"/>
  <c r="AA746" i="14"/>
  <c r="AA748" i="14"/>
  <c r="AA750" i="14"/>
  <c r="AA752" i="14"/>
  <c r="AA754" i="14"/>
  <c r="AA756" i="14"/>
  <c r="AA758" i="14"/>
  <c r="AA760" i="14"/>
  <c r="AA762" i="14"/>
  <c r="AA764" i="14"/>
  <c r="AA766" i="14"/>
  <c r="AA768" i="14"/>
  <c r="AA770" i="14"/>
  <c r="AA772" i="14"/>
  <c r="AA774" i="14"/>
  <c r="AA776" i="14"/>
  <c r="AA778" i="14"/>
  <c r="AA780" i="14"/>
  <c r="AA782" i="14"/>
  <c r="AA784" i="14"/>
  <c r="AA786" i="14"/>
  <c r="AA788" i="14"/>
  <c r="AA790" i="14"/>
  <c r="AA792" i="14"/>
  <c r="AA794" i="14"/>
  <c r="AA796" i="14"/>
  <c r="AA798" i="14"/>
  <c r="AA800" i="14"/>
  <c r="AA802" i="14"/>
  <c r="AA804" i="14"/>
  <c r="AA806" i="14"/>
  <c r="AA808" i="14"/>
  <c r="AA810" i="14"/>
  <c r="AA812" i="14"/>
  <c r="AA814" i="14"/>
  <c r="AA816" i="14"/>
  <c r="AA818" i="14"/>
  <c r="AA820" i="14"/>
  <c r="AA822" i="14"/>
  <c r="AA824" i="14"/>
  <c r="AA826" i="14"/>
  <c r="AA828" i="14"/>
  <c r="AA830" i="14"/>
  <c r="AA832" i="14"/>
  <c r="AA834" i="14"/>
  <c r="AA836" i="14"/>
  <c r="AA838" i="14"/>
  <c r="AA840" i="14"/>
  <c r="AA842" i="14"/>
  <c r="AA844" i="14"/>
  <c r="AA846" i="14"/>
  <c r="AA848" i="14"/>
  <c r="AA850" i="14"/>
  <c r="AA852" i="14"/>
  <c r="AA854" i="14"/>
  <c r="AA856" i="14"/>
  <c r="AA858" i="14"/>
  <c r="AA860" i="14"/>
  <c r="AA862" i="14"/>
  <c r="AA864" i="14"/>
  <c r="AA866" i="14"/>
  <c r="AA868" i="14"/>
  <c r="AA870" i="14"/>
  <c r="AA872" i="14"/>
  <c r="AA874" i="14"/>
  <c r="AA876" i="14"/>
  <c r="AA878" i="14"/>
  <c r="AA880" i="14"/>
  <c r="AA882" i="14"/>
  <c r="AA884" i="14"/>
  <c r="AA886" i="14"/>
  <c r="AA888" i="14"/>
  <c r="AA890" i="14"/>
  <c r="AA892" i="14"/>
  <c r="AA894" i="14"/>
  <c r="AA896" i="14"/>
  <c r="AA898" i="14"/>
  <c r="AA900" i="14"/>
  <c r="AA902" i="14"/>
  <c r="AA904" i="14"/>
  <c r="AA906" i="14"/>
  <c r="AA908" i="14"/>
  <c r="AA910" i="14"/>
  <c r="AA912" i="14"/>
  <c r="AA914" i="14"/>
  <c r="AA916" i="14"/>
  <c r="AA918" i="14"/>
  <c r="AA920" i="14"/>
  <c r="AA922" i="14"/>
  <c r="AA924" i="14"/>
  <c r="AA926" i="14"/>
  <c r="AA928" i="14"/>
  <c r="AA930" i="14"/>
  <c r="AA932" i="14"/>
  <c r="AA934" i="14"/>
  <c r="AA936" i="14"/>
  <c r="AA938" i="14"/>
  <c r="AA940" i="14"/>
  <c r="AA942" i="14"/>
  <c r="AA944" i="14"/>
  <c r="AA946" i="14"/>
  <c r="AA948" i="14"/>
  <c r="AA950" i="14"/>
  <c r="AA952" i="14"/>
  <c r="AA954" i="14"/>
  <c r="AA956" i="14"/>
  <c r="AA958" i="14"/>
  <c r="AA960" i="14"/>
  <c r="AA962" i="14"/>
  <c r="AA964" i="14"/>
  <c r="AA966" i="14"/>
  <c r="AA968" i="14"/>
  <c r="AA970" i="14"/>
  <c r="AA972" i="14"/>
  <c r="AA974" i="14"/>
  <c r="AA976" i="14"/>
  <c r="AA978" i="14"/>
  <c r="AA980" i="14"/>
  <c r="AA982" i="14"/>
  <c r="AA984" i="14"/>
  <c r="AA986" i="14"/>
  <c r="AA988" i="14"/>
  <c r="AA990" i="14"/>
  <c r="AA992" i="14"/>
  <c r="AA994" i="14"/>
  <c r="AA996" i="14"/>
  <c r="AA998" i="14"/>
  <c r="AA1000" i="14"/>
  <c r="AA1002" i="14"/>
  <c r="AA1004" i="14"/>
  <c r="AA1006" i="14"/>
  <c r="AA1008" i="14"/>
  <c r="AA1010" i="14"/>
  <c r="AA1012" i="14"/>
  <c r="AA1014" i="14"/>
  <c r="AA1016" i="14"/>
  <c r="AA1018" i="14"/>
  <c r="AA1020" i="14"/>
  <c r="AA1022" i="14"/>
  <c r="AA1024" i="14"/>
  <c r="AA1026" i="14"/>
  <c r="AA1028" i="14"/>
  <c r="AA1030" i="14"/>
  <c r="AA1032" i="14"/>
  <c r="AA1034" i="14"/>
  <c r="AA1036" i="14"/>
  <c r="AA1038" i="14"/>
  <c r="AA1040" i="14"/>
  <c r="AA1042" i="14"/>
  <c r="AA1044" i="14"/>
  <c r="AA1046" i="14"/>
  <c r="AA1048" i="14"/>
  <c r="AA1050" i="14"/>
  <c r="AA1052" i="14"/>
  <c r="AA1054" i="14"/>
  <c r="AA1056" i="14"/>
  <c r="AA1058" i="14"/>
  <c r="AA1060" i="14"/>
  <c r="AA1062" i="14"/>
  <c r="AA1064" i="14"/>
  <c r="AA1066" i="14"/>
  <c r="AA1068" i="14"/>
  <c r="AA18" i="14"/>
  <c r="AA19" i="14"/>
  <c r="AA21" i="14"/>
  <c r="AA23" i="14"/>
  <c r="AA25" i="14"/>
  <c r="AA27" i="14"/>
  <c r="AA29" i="14"/>
  <c r="AA31" i="14"/>
  <c r="AA33" i="14"/>
  <c r="AA35" i="14"/>
  <c r="AA37" i="14"/>
  <c r="AA39" i="14"/>
  <c r="AA41" i="14"/>
  <c r="AA43" i="14"/>
  <c r="AA45" i="14"/>
  <c r="AA47" i="14"/>
  <c r="AA49" i="14"/>
  <c r="AA51" i="14"/>
  <c r="AA53" i="14"/>
  <c r="AA55" i="14"/>
  <c r="AA57" i="14"/>
  <c r="AA59" i="14"/>
  <c r="AA61" i="14"/>
  <c r="AA63" i="14"/>
  <c r="AA65" i="14"/>
  <c r="AA67" i="14"/>
  <c r="AA69" i="14"/>
  <c r="AA71" i="14"/>
  <c r="AA73" i="14"/>
  <c r="AA75" i="14"/>
  <c r="AA77" i="14"/>
  <c r="AA79" i="14"/>
  <c r="AA81" i="14"/>
  <c r="AA83" i="14"/>
  <c r="AA85" i="14"/>
  <c r="AA87" i="14"/>
  <c r="AA89" i="14"/>
  <c r="AA91" i="14"/>
  <c r="AA93" i="14"/>
  <c r="AA95" i="14"/>
  <c r="AA97" i="14"/>
  <c r="AA99" i="14"/>
  <c r="AA101" i="14"/>
  <c r="AA103" i="14"/>
  <c r="AA105" i="14"/>
  <c r="AA107" i="14"/>
  <c r="AA109" i="14"/>
  <c r="AA111" i="14"/>
  <c r="AA113" i="14"/>
  <c r="AA115" i="14"/>
  <c r="AA117" i="14"/>
  <c r="AA119" i="14"/>
  <c r="AA121" i="14"/>
  <c r="AA123" i="14"/>
  <c r="AA125" i="14"/>
  <c r="AA127" i="14"/>
  <c r="AA129" i="14"/>
  <c r="AA131" i="14"/>
  <c r="AA133" i="14"/>
  <c r="AA135" i="14"/>
  <c r="AA137" i="14"/>
  <c r="AA139" i="14"/>
  <c r="AA141" i="14"/>
  <c r="AA143" i="14"/>
  <c r="AA145" i="14"/>
  <c r="AA147" i="14"/>
  <c r="AA149" i="14"/>
  <c r="AA151" i="14"/>
  <c r="AA153" i="14"/>
  <c r="AA155" i="14"/>
  <c r="AA157" i="14"/>
  <c r="AA159" i="14"/>
  <c r="AA161" i="14"/>
  <c r="AA163" i="14"/>
  <c r="AA165" i="14"/>
  <c r="AA167" i="14"/>
  <c r="AA169" i="14"/>
  <c r="AA171" i="14"/>
  <c r="AA173" i="14"/>
  <c r="AA175" i="14"/>
  <c r="AA177" i="14"/>
  <c r="AA179" i="14"/>
  <c r="AA181" i="14"/>
  <c r="AA183" i="14"/>
  <c r="AA185" i="14"/>
  <c r="AA187" i="14"/>
  <c r="AA189" i="14"/>
  <c r="AA191" i="14"/>
  <c r="AA193" i="14"/>
  <c r="AA195" i="14"/>
  <c r="AA197" i="14"/>
  <c r="AA199" i="14"/>
  <c r="AA201" i="14"/>
  <c r="AA203" i="14"/>
  <c r="AA205" i="14"/>
  <c r="AA207" i="14"/>
  <c r="AA209" i="14"/>
  <c r="AA211" i="14"/>
  <c r="AA213" i="14"/>
  <c r="AA215" i="14"/>
  <c r="AA217" i="14"/>
  <c r="AA219" i="14"/>
  <c r="AA221" i="14"/>
  <c r="AA223" i="14"/>
  <c r="AA225" i="14"/>
  <c r="AA227" i="14"/>
  <c r="AA229" i="14"/>
  <c r="AA231" i="14"/>
  <c r="AA233" i="14"/>
  <c r="AA235" i="14"/>
  <c r="AA237" i="14"/>
  <c r="AA239" i="14"/>
  <c r="AA241" i="14"/>
  <c r="AA243" i="14"/>
  <c r="AA245" i="14"/>
  <c r="AA247" i="14"/>
  <c r="AA249" i="14"/>
  <c r="AA251" i="14"/>
  <c r="AA253" i="14"/>
  <c r="AA255" i="14"/>
  <c r="AA257" i="14"/>
  <c r="AA259" i="14"/>
  <c r="AA261" i="14"/>
  <c r="AA263" i="14"/>
  <c r="AA265" i="14"/>
  <c r="AA267" i="14"/>
  <c r="AA269" i="14"/>
  <c r="AA271" i="14"/>
  <c r="AA273" i="14"/>
  <c r="AA275" i="14"/>
  <c r="AA277" i="14"/>
  <c r="AA279" i="14"/>
  <c r="AA281" i="14"/>
  <c r="AA283" i="14"/>
  <c r="AA285" i="14"/>
  <c r="AA287" i="14"/>
  <c r="AA289" i="14"/>
  <c r="AA291" i="14"/>
  <c r="AA293" i="14"/>
  <c r="AA295" i="14"/>
  <c r="AA297" i="14"/>
  <c r="AA299" i="14"/>
  <c r="AA301" i="14"/>
  <c r="AA303" i="14"/>
  <c r="AA305" i="14"/>
  <c r="AA307" i="14"/>
  <c r="AA309" i="14"/>
  <c r="AA311" i="14"/>
  <c r="AA313" i="14"/>
  <c r="AA315" i="14"/>
  <c r="AA317" i="14"/>
  <c r="AA319" i="14"/>
  <c r="AA321" i="14"/>
  <c r="AA323" i="14"/>
  <c r="AA325" i="14"/>
  <c r="AA327" i="14"/>
  <c r="AA329" i="14"/>
  <c r="AA331" i="14"/>
  <c r="AA333" i="14"/>
  <c r="AA335" i="14"/>
  <c r="AA337" i="14"/>
  <c r="AA339" i="14"/>
  <c r="AA341" i="14"/>
  <c r="AA343" i="14"/>
  <c r="AA345" i="14"/>
  <c r="AA347" i="14"/>
  <c r="AA349" i="14"/>
  <c r="AA351" i="14"/>
  <c r="AA353" i="14"/>
  <c r="AA355" i="14"/>
  <c r="AA357" i="14"/>
  <c r="AA359" i="14"/>
  <c r="AA361" i="14"/>
  <c r="AA363" i="14"/>
  <c r="AA365" i="14"/>
  <c r="AA367" i="14"/>
  <c r="AA369" i="14"/>
  <c r="AA371" i="14"/>
  <c r="AA373" i="14"/>
  <c r="AA375" i="14"/>
  <c r="AA377" i="14"/>
  <c r="AA379" i="14"/>
  <c r="AA381" i="14"/>
  <c r="AA383" i="14"/>
  <c r="AA385" i="14"/>
  <c r="AA387" i="14"/>
  <c r="AA389" i="14"/>
  <c r="AA391" i="14"/>
  <c r="AA393" i="14"/>
  <c r="AA395" i="14"/>
  <c r="AA397" i="14"/>
  <c r="AA399" i="14"/>
  <c r="AA401" i="14"/>
  <c r="AA403" i="14"/>
  <c r="AA405" i="14"/>
  <c r="AA407" i="14"/>
  <c r="AA409" i="14"/>
  <c r="AA411" i="14"/>
  <c r="AA413" i="14"/>
  <c r="AA415" i="14"/>
  <c r="AA417" i="14"/>
  <c r="AA419" i="14"/>
  <c r="AA421" i="14"/>
  <c r="AA423" i="14"/>
  <c r="AA425" i="14"/>
  <c r="AA427" i="14"/>
  <c r="AA429" i="14"/>
  <c r="AA431" i="14"/>
  <c r="AA433" i="14"/>
  <c r="AA435" i="14"/>
  <c r="AA437" i="14"/>
  <c r="AA439" i="14"/>
  <c r="AA441" i="14"/>
  <c r="AA443" i="14"/>
  <c r="AA445" i="14"/>
  <c r="AA447" i="14"/>
  <c r="AA449" i="14"/>
  <c r="AA451" i="14"/>
  <c r="AA453" i="14"/>
  <c r="AA455" i="14"/>
  <c r="AA457" i="14"/>
  <c r="AA459" i="14"/>
  <c r="AA461" i="14"/>
  <c r="AA463" i="14"/>
  <c r="AA465" i="14"/>
  <c r="AA467" i="14"/>
  <c r="AA469" i="14"/>
  <c r="AA471" i="14"/>
  <c r="AA473" i="14"/>
  <c r="AA475" i="14"/>
  <c r="AA477" i="14"/>
  <c r="AA479" i="14"/>
  <c r="AA481" i="14"/>
  <c r="AA483" i="14"/>
  <c r="AA485" i="14"/>
  <c r="AA487" i="14"/>
  <c r="AA489" i="14"/>
  <c r="AA491" i="14"/>
  <c r="AA493" i="14"/>
  <c r="AA495" i="14"/>
  <c r="AA497" i="14"/>
  <c r="AA499" i="14"/>
  <c r="AA501" i="14"/>
  <c r="AA503" i="14"/>
  <c r="AA505" i="14"/>
  <c r="AA507" i="14"/>
  <c r="AA509" i="14"/>
  <c r="AA511" i="14"/>
  <c r="AA513" i="14"/>
  <c r="AA515" i="14"/>
  <c r="AA517" i="14"/>
  <c r="AA519" i="14"/>
  <c r="AA521" i="14"/>
  <c r="AA523" i="14"/>
  <c r="AA525" i="14"/>
  <c r="AA527" i="14"/>
  <c r="AA529" i="14"/>
  <c r="AA531" i="14"/>
  <c r="AA533" i="14"/>
  <c r="AA535" i="14"/>
  <c r="AA537" i="14"/>
  <c r="AA539" i="14"/>
  <c r="AA541" i="14"/>
  <c r="AA543" i="14"/>
  <c r="AA545" i="14"/>
  <c r="AA547" i="14"/>
  <c r="AA549" i="14"/>
  <c r="AA551" i="14"/>
  <c r="AA553" i="14"/>
  <c r="AA555" i="14"/>
  <c r="AA557" i="14"/>
  <c r="AA559" i="14"/>
  <c r="AA561" i="14"/>
  <c r="AA563" i="14"/>
  <c r="AA565" i="14"/>
  <c r="AA567" i="14"/>
  <c r="AA569" i="14"/>
  <c r="AA571" i="14"/>
  <c r="AA573" i="14"/>
  <c r="AA575" i="14"/>
  <c r="AA577" i="14"/>
  <c r="AA579" i="14"/>
  <c r="AA581" i="14"/>
  <c r="AA583" i="14"/>
  <c r="AA585" i="14"/>
  <c r="AA587" i="14"/>
  <c r="AA589" i="14"/>
  <c r="AA591" i="14"/>
  <c r="AA593" i="14"/>
  <c r="AA595" i="14"/>
  <c r="AA597" i="14"/>
  <c r="AA599" i="14"/>
  <c r="AA601" i="14"/>
  <c r="AA603" i="14"/>
  <c r="AA605" i="14"/>
  <c r="AA607" i="14"/>
  <c r="AA609" i="14"/>
  <c r="AA611" i="14"/>
  <c r="AA613" i="14"/>
  <c r="AA615" i="14"/>
  <c r="AA617" i="14"/>
  <c r="AA619" i="14"/>
  <c r="AA621" i="14"/>
  <c r="AA623" i="14"/>
  <c r="AA625" i="14"/>
  <c r="AA627" i="14"/>
  <c r="AA629" i="14"/>
  <c r="AA631" i="14"/>
  <c r="AA633" i="14"/>
  <c r="AA635" i="14"/>
  <c r="AA637" i="14"/>
  <c r="AA639" i="14"/>
  <c r="AA641" i="14"/>
  <c r="AA643" i="14"/>
  <c r="AA645" i="14"/>
  <c r="AA647" i="14"/>
  <c r="AA649" i="14"/>
  <c r="AA651" i="14"/>
  <c r="AA653" i="14"/>
  <c r="AA655" i="14"/>
  <c r="AA657" i="14"/>
  <c r="AA659" i="14"/>
  <c r="AA661" i="14"/>
  <c r="AA663" i="14"/>
  <c r="AA665" i="14"/>
  <c r="AA667" i="14"/>
  <c r="AA669" i="14"/>
  <c r="AA671" i="14"/>
  <c r="AA673" i="14"/>
  <c r="AA675" i="14"/>
  <c r="AA677" i="14"/>
  <c r="AA679" i="14"/>
  <c r="AA681" i="14"/>
  <c r="AA683" i="14"/>
  <c r="AA685" i="14"/>
  <c r="AA687" i="14"/>
  <c r="AA689" i="14"/>
  <c r="AA691" i="14"/>
  <c r="AA693" i="14"/>
  <c r="AA695" i="14"/>
  <c r="AA697" i="14"/>
  <c r="AA699" i="14"/>
  <c r="AA701" i="14"/>
  <c r="AA703" i="14"/>
  <c r="AA705" i="14"/>
  <c r="AA707" i="14"/>
  <c r="AA709" i="14"/>
  <c r="AA711" i="14"/>
  <c r="AA713" i="14"/>
  <c r="AA715" i="14"/>
  <c r="AA717" i="14"/>
  <c r="AA719" i="14"/>
  <c r="AA721" i="14"/>
  <c r="AA723" i="14"/>
  <c r="AA725" i="14"/>
  <c r="AA727" i="14"/>
  <c r="AA729" i="14"/>
  <c r="AA731" i="14"/>
  <c r="AA733" i="14"/>
  <c r="AA735" i="14"/>
  <c r="AA737" i="14"/>
  <c r="AA739" i="14"/>
  <c r="AA741" i="14"/>
  <c r="AA743" i="14"/>
  <c r="AA745" i="14"/>
  <c r="AA747" i="14"/>
  <c r="AA749" i="14"/>
  <c r="AA751" i="14"/>
  <c r="AA753" i="14"/>
  <c r="AA755" i="14"/>
  <c r="AA757" i="14"/>
  <c r="AA759" i="14"/>
  <c r="AA761" i="14"/>
  <c r="AA763" i="14"/>
  <c r="AA765" i="14"/>
  <c r="AA767" i="14"/>
  <c r="AA769" i="14"/>
  <c r="AA771" i="14"/>
  <c r="AA773" i="14"/>
  <c r="AA775" i="14"/>
  <c r="AA777" i="14"/>
  <c r="AA779" i="14"/>
  <c r="AA781" i="14"/>
  <c r="AA783" i="14"/>
  <c r="AA785" i="14"/>
  <c r="AA787" i="14"/>
  <c r="AA789" i="14"/>
  <c r="AA791" i="14"/>
  <c r="AA793" i="14"/>
  <c r="AA795" i="14"/>
  <c r="AA797" i="14"/>
  <c r="AA799" i="14"/>
  <c r="AA801" i="14"/>
  <c r="AA803" i="14"/>
  <c r="AA805" i="14"/>
  <c r="AA807" i="14"/>
  <c r="AA809" i="14"/>
  <c r="AA811" i="14"/>
  <c r="AA813" i="14"/>
  <c r="AA815" i="14"/>
  <c r="AA817" i="14"/>
  <c r="AA819" i="14"/>
  <c r="AA821" i="14"/>
  <c r="AA823" i="14"/>
  <c r="AA825" i="14"/>
  <c r="AA827" i="14"/>
  <c r="AA829" i="14"/>
  <c r="AA831" i="14"/>
  <c r="AA833" i="14"/>
  <c r="AA835" i="14"/>
  <c r="AA837" i="14"/>
  <c r="AA839" i="14"/>
  <c r="AA841" i="14"/>
  <c r="AA843" i="14"/>
  <c r="AA845" i="14"/>
  <c r="AA847" i="14"/>
  <c r="AA849" i="14"/>
  <c r="AA851" i="14"/>
  <c r="AA853" i="14"/>
  <c r="AA855" i="14"/>
  <c r="AA857" i="14"/>
  <c r="AA859" i="14"/>
  <c r="AA861" i="14"/>
  <c r="AA863" i="14"/>
  <c r="AA865" i="14"/>
  <c r="AA867" i="14"/>
  <c r="AA869" i="14"/>
  <c r="AA871" i="14"/>
  <c r="AA873" i="14"/>
  <c r="AA875" i="14"/>
  <c r="AA877" i="14"/>
  <c r="AA879" i="14"/>
  <c r="AA881" i="14"/>
  <c r="AA883" i="14"/>
  <c r="AA885" i="14"/>
  <c r="AA887" i="14"/>
  <c r="AA889" i="14"/>
  <c r="AA891" i="14"/>
  <c r="AA893" i="14"/>
  <c r="AA895" i="14"/>
  <c r="AA897" i="14"/>
  <c r="AA899" i="14"/>
  <c r="AA901" i="14"/>
  <c r="AA903" i="14"/>
  <c r="AA905" i="14"/>
  <c r="AA907" i="14"/>
  <c r="AA909" i="14"/>
  <c r="AA911" i="14"/>
  <c r="AA913" i="14"/>
  <c r="AA915" i="14"/>
  <c r="AA917" i="14"/>
  <c r="AA919" i="14"/>
  <c r="AA921" i="14"/>
  <c r="AA923" i="14"/>
  <c r="AA925" i="14"/>
  <c r="AA927" i="14"/>
  <c r="AA929" i="14"/>
  <c r="AA931" i="14"/>
  <c r="AA933" i="14"/>
  <c r="AA935" i="14"/>
  <c r="AA937" i="14"/>
  <c r="AA939" i="14"/>
  <c r="AA941" i="14"/>
  <c r="AA943" i="14"/>
  <c r="AA945" i="14"/>
  <c r="AA947" i="14"/>
  <c r="AA949" i="14"/>
  <c r="AA951" i="14"/>
  <c r="AA953" i="14"/>
  <c r="AA955" i="14"/>
  <c r="AA957" i="14"/>
  <c r="AA959" i="14"/>
  <c r="AA961" i="14"/>
  <c r="AA963" i="14"/>
  <c r="AA965" i="14"/>
  <c r="AA967" i="14"/>
  <c r="AA969" i="14"/>
  <c r="AA971" i="14"/>
  <c r="AA973" i="14"/>
  <c r="AA975" i="14"/>
  <c r="AA977" i="14"/>
  <c r="AA979" i="14"/>
  <c r="AA981" i="14"/>
  <c r="AA983" i="14"/>
  <c r="AA985" i="14"/>
  <c r="AA987" i="14"/>
  <c r="AA989" i="14"/>
  <c r="AA991" i="14"/>
  <c r="AA993" i="14"/>
  <c r="AA995" i="14"/>
  <c r="AA997" i="14"/>
  <c r="AA999" i="14"/>
  <c r="AA1001" i="14"/>
  <c r="AA1003" i="14"/>
  <c r="AA1005" i="14"/>
  <c r="AA1007" i="14"/>
  <c r="AA1009" i="14"/>
  <c r="AA1011" i="14"/>
  <c r="AA1013" i="14"/>
  <c r="AA1015" i="14"/>
  <c r="AA1017" i="14"/>
  <c r="AA1019" i="14"/>
  <c r="AA1021" i="14"/>
  <c r="AA1023" i="14"/>
  <c r="AA1025" i="14"/>
  <c r="AA1027" i="14"/>
  <c r="AA1029" i="14"/>
  <c r="AA1031" i="14"/>
  <c r="AA1033" i="14"/>
  <c r="AA1035" i="14"/>
  <c r="AA1037" i="14"/>
  <c r="AA1039" i="14"/>
  <c r="AA1041" i="14"/>
  <c r="AA1043" i="14"/>
  <c r="AA1045" i="14"/>
  <c r="AA1047" i="14"/>
  <c r="AA1049" i="14"/>
  <c r="AA1051" i="14"/>
  <c r="AA1053" i="14"/>
  <c r="AA1055" i="14"/>
  <c r="AA1057" i="14"/>
  <c r="AA1059" i="14"/>
  <c r="AA1061" i="14"/>
  <c r="AA1063" i="14"/>
  <c r="AA1065" i="14"/>
  <c r="AA1067" i="14"/>
  <c r="AA1069" i="14"/>
  <c r="J15" i="11"/>
  <c r="K15" i="11"/>
  <c r="C10" i="11"/>
  <c r="D10" i="11" s="1"/>
  <c r="C1009" i="11"/>
  <c r="C1007" i="11"/>
  <c r="C1005" i="11"/>
  <c r="C1003" i="11"/>
  <c r="C1001" i="11"/>
  <c r="C999" i="11"/>
  <c r="C997" i="11"/>
  <c r="C995" i="11"/>
  <c r="C993" i="11"/>
  <c r="C991" i="11"/>
  <c r="C989" i="11"/>
  <c r="C987" i="11"/>
  <c r="C985" i="11"/>
  <c r="C983" i="11"/>
  <c r="C981" i="11"/>
  <c r="C979" i="11"/>
  <c r="C977" i="11"/>
  <c r="C975" i="11"/>
  <c r="C973" i="11"/>
  <c r="C971" i="11"/>
  <c r="C969" i="11"/>
  <c r="C967" i="11"/>
  <c r="C965" i="11"/>
  <c r="C963" i="11"/>
  <c r="C961" i="11"/>
  <c r="C959" i="11"/>
  <c r="C957" i="11"/>
  <c r="C955" i="11"/>
  <c r="C953" i="11"/>
  <c r="C951" i="11"/>
  <c r="C949" i="11"/>
  <c r="C947" i="11"/>
  <c r="C945" i="11"/>
  <c r="C943" i="11"/>
  <c r="C941" i="11"/>
  <c r="C939" i="11"/>
  <c r="C937" i="11"/>
  <c r="C935" i="11"/>
  <c r="C933" i="11"/>
  <c r="C931" i="11"/>
  <c r="C929" i="11"/>
  <c r="C927" i="11"/>
  <c r="C925" i="11"/>
  <c r="C923" i="11"/>
  <c r="C921" i="11"/>
  <c r="C919" i="11"/>
  <c r="C917" i="11"/>
  <c r="C915" i="11"/>
  <c r="C913" i="11"/>
  <c r="C911" i="11"/>
  <c r="C909" i="11"/>
  <c r="C907" i="11"/>
  <c r="C905" i="11"/>
  <c r="C903" i="11"/>
  <c r="C901" i="11"/>
  <c r="C899" i="11"/>
  <c r="C897" i="11"/>
  <c r="C895" i="11"/>
  <c r="C893" i="11"/>
  <c r="C891" i="11"/>
  <c r="C889" i="11"/>
  <c r="C887" i="11"/>
  <c r="C885" i="11"/>
  <c r="C883" i="11"/>
  <c r="C881" i="11"/>
  <c r="C879" i="11"/>
  <c r="C877" i="11"/>
  <c r="C875" i="11"/>
  <c r="C873" i="11"/>
  <c r="C871" i="11"/>
  <c r="C869" i="11"/>
  <c r="C867" i="11"/>
  <c r="C865" i="11"/>
  <c r="C863" i="11"/>
  <c r="C861" i="11"/>
  <c r="C859" i="11"/>
  <c r="C857" i="11"/>
  <c r="C855" i="11"/>
  <c r="C853" i="11"/>
  <c r="C851" i="11"/>
  <c r="C849" i="11"/>
  <c r="C847" i="11"/>
  <c r="C845" i="11"/>
  <c r="C843" i="11"/>
  <c r="C841" i="11"/>
  <c r="C839" i="11"/>
  <c r="C837" i="11"/>
  <c r="C835" i="11"/>
  <c r="C833" i="11"/>
  <c r="C831" i="11"/>
  <c r="C829" i="11"/>
  <c r="C827" i="11"/>
  <c r="C825" i="11"/>
  <c r="C823" i="11"/>
  <c r="C821" i="11"/>
  <c r="C819" i="11"/>
  <c r="C817" i="11"/>
  <c r="C815" i="11"/>
  <c r="C813" i="11"/>
  <c r="C811" i="11"/>
  <c r="C809" i="11"/>
  <c r="C807" i="11"/>
  <c r="C805" i="11"/>
  <c r="C803" i="11"/>
  <c r="C801" i="11"/>
  <c r="C799" i="11"/>
  <c r="C797" i="11"/>
  <c r="C795" i="11"/>
  <c r="C793" i="11"/>
  <c r="C791" i="11"/>
  <c r="C789" i="11"/>
  <c r="C787" i="11"/>
  <c r="C785" i="11"/>
  <c r="C783" i="11"/>
  <c r="C781" i="11"/>
  <c r="C779" i="11"/>
  <c r="C777" i="11"/>
  <c r="C775" i="11"/>
  <c r="C773" i="11"/>
  <c r="C771" i="11"/>
  <c r="C769" i="11"/>
  <c r="C767" i="11"/>
  <c r="C765" i="11"/>
  <c r="C763" i="11"/>
  <c r="C761" i="11"/>
  <c r="C759" i="11"/>
  <c r="C757" i="11"/>
  <c r="C755" i="11"/>
  <c r="C753" i="11"/>
  <c r="C751" i="11"/>
  <c r="C749" i="11"/>
  <c r="C747" i="11"/>
  <c r="C745" i="11"/>
  <c r="C743" i="11"/>
  <c r="C741" i="11"/>
  <c r="C739" i="11"/>
  <c r="C737" i="11"/>
  <c r="C735" i="11"/>
  <c r="C733" i="11"/>
  <c r="C731" i="11"/>
  <c r="C729" i="11"/>
  <c r="C727" i="11"/>
  <c r="C725" i="11"/>
  <c r="C723" i="11"/>
  <c r="C721" i="11"/>
  <c r="C719" i="11"/>
  <c r="C717" i="11"/>
  <c r="C715" i="11"/>
  <c r="C713" i="11"/>
  <c r="C711" i="11"/>
  <c r="C709" i="11"/>
  <c r="C707" i="11"/>
  <c r="C705" i="11"/>
  <c r="C703" i="11"/>
  <c r="C701" i="11"/>
  <c r="C699" i="11"/>
  <c r="C697" i="11"/>
  <c r="C695" i="11"/>
  <c r="C693" i="11"/>
  <c r="C691" i="11"/>
  <c r="C689" i="11"/>
  <c r="C687" i="11"/>
  <c r="C685" i="11"/>
  <c r="C683" i="11"/>
  <c r="C681" i="11"/>
  <c r="C679" i="11"/>
  <c r="C677" i="11"/>
  <c r="C675" i="11"/>
  <c r="C673" i="11"/>
  <c r="C671" i="11"/>
  <c r="C669" i="11"/>
  <c r="C667" i="11"/>
  <c r="C665" i="11"/>
  <c r="C663" i="11"/>
  <c r="C661" i="11"/>
  <c r="C659" i="11"/>
  <c r="C657" i="11"/>
  <c r="C655" i="11"/>
  <c r="C653" i="11"/>
  <c r="C651" i="11"/>
  <c r="C649" i="11"/>
  <c r="C647" i="11"/>
  <c r="C645" i="11"/>
  <c r="C643" i="11"/>
  <c r="C641" i="11"/>
  <c r="C639" i="11"/>
  <c r="C637" i="11"/>
  <c r="C635" i="11"/>
  <c r="C633" i="11"/>
  <c r="C631" i="11"/>
  <c r="C629" i="11"/>
  <c r="C627" i="11"/>
  <c r="C625" i="11"/>
  <c r="C623" i="11"/>
  <c r="C621" i="11"/>
  <c r="C619" i="11"/>
  <c r="C617" i="11"/>
  <c r="C615" i="11"/>
  <c r="C613" i="11"/>
  <c r="C611" i="11"/>
  <c r="C609" i="11"/>
  <c r="C607" i="11"/>
  <c r="C605" i="11"/>
  <c r="C603" i="11"/>
  <c r="C601" i="11"/>
  <c r="C599" i="11"/>
  <c r="C597" i="11"/>
  <c r="C595" i="11"/>
  <c r="C593" i="11"/>
  <c r="C591" i="11"/>
  <c r="C589" i="11"/>
  <c r="C587" i="11"/>
  <c r="C585" i="11"/>
  <c r="C583" i="11"/>
  <c r="C581" i="11"/>
  <c r="C579" i="11"/>
  <c r="C577" i="11"/>
  <c r="C575" i="11"/>
  <c r="C573" i="11"/>
  <c r="C571" i="11"/>
  <c r="C569" i="11"/>
  <c r="C567" i="11"/>
  <c r="C565" i="11"/>
  <c r="C563" i="11"/>
  <c r="C561" i="11"/>
  <c r="C559" i="11"/>
  <c r="C557" i="11"/>
  <c r="C555" i="11"/>
  <c r="C553" i="11"/>
  <c r="C551" i="11"/>
  <c r="C549" i="11"/>
  <c r="C547" i="11"/>
  <c r="C545" i="11"/>
  <c r="C543" i="11"/>
  <c r="C541" i="11"/>
  <c r="C539" i="11"/>
  <c r="C537" i="11"/>
  <c r="C535" i="11"/>
  <c r="C533" i="11"/>
  <c r="C531" i="11"/>
  <c r="C529" i="11"/>
  <c r="C527" i="11"/>
  <c r="C525" i="11"/>
  <c r="C523" i="11"/>
  <c r="C521" i="11"/>
  <c r="C519" i="11"/>
  <c r="C517" i="11"/>
  <c r="C515" i="11"/>
  <c r="C513" i="11"/>
  <c r="C511" i="11"/>
  <c r="C509" i="11"/>
  <c r="C507" i="11"/>
  <c r="C505" i="11"/>
  <c r="C503" i="11"/>
  <c r="C501" i="11"/>
  <c r="C499" i="11"/>
  <c r="C497" i="11"/>
  <c r="C495" i="11"/>
  <c r="C493" i="11"/>
  <c r="C491" i="11"/>
  <c r="C489" i="11"/>
  <c r="C487" i="11"/>
  <c r="C485" i="11"/>
  <c r="C483" i="11"/>
  <c r="C481" i="11"/>
  <c r="C479" i="11"/>
  <c r="C477" i="11"/>
  <c r="C475" i="11"/>
  <c r="C473" i="11"/>
  <c r="C471" i="11"/>
  <c r="C469" i="11"/>
  <c r="C467" i="11"/>
  <c r="C465" i="11"/>
  <c r="C463" i="11"/>
  <c r="C461" i="11"/>
  <c r="C459" i="11"/>
  <c r="C457" i="11"/>
  <c r="C455" i="11"/>
  <c r="C453" i="11"/>
  <c r="C451" i="11"/>
  <c r="C449" i="11"/>
  <c r="C447" i="11"/>
  <c r="C445" i="11"/>
  <c r="C443" i="11"/>
  <c r="C441" i="11"/>
  <c r="C439" i="11"/>
  <c r="C437" i="11"/>
  <c r="C435" i="11"/>
  <c r="C433" i="11"/>
  <c r="C431" i="11"/>
  <c r="C429" i="11"/>
  <c r="C427" i="11"/>
  <c r="C425" i="11"/>
  <c r="C423" i="11"/>
  <c r="C421" i="11"/>
  <c r="C419" i="11"/>
  <c r="C417" i="11"/>
  <c r="C415" i="11"/>
  <c r="C413" i="11"/>
  <c r="C411" i="11"/>
  <c r="C409" i="11"/>
  <c r="C407" i="11"/>
  <c r="C405" i="11"/>
  <c r="C403" i="11"/>
  <c r="C401" i="11"/>
  <c r="C399" i="11"/>
  <c r="C397" i="11"/>
  <c r="C395" i="11"/>
  <c r="C393" i="11"/>
  <c r="C391" i="11"/>
  <c r="C389" i="11"/>
  <c r="C387" i="11"/>
  <c r="C385" i="11"/>
  <c r="C383" i="11"/>
  <c r="C381" i="11"/>
  <c r="C379" i="11"/>
  <c r="C377" i="11"/>
  <c r="C375" i="11"/>
  <c r="C373" i="11"/>
  <c r="C371" i="11"/>
  <c r="C369" i="11"/>
  <c r="C367" i="11"/>
  <c r="C365" i="11"/>
  <c r="C363" i="11"/>
  <c r="C361" i="11"/>
  <c r="C359" i="11"/>
  <c r="C357" i="11"/>
  <c r="C355" i="11"/>
  <c r="C353" i="11"/>
  <c r="C351" i="11"/>
  <c r="C349" i="11"/>
  <c r="C347" i="11"/>
  <c r="C345" i="11"/>
  <c r="C343" i="11"/>
  <c r="C341" i="11"/>
  <c r="C339" i="11"/>
  <c r="C337" i="11"/>
  <c r="C335" i="11"/>
  <c r="C333" i="11"/>
  <c r="C331" i="11"/>
  <c r="C329" i="11"/>
  <c r="C327" i="11"/>
  <c r="C325" i="11"/>
  <c r="C323" i="11"/>
  <c r="C321" i="11"/>
  <c r="C319" i="11"/>
  <c r="C317" i="11"/>
  <c r="C315" i="11"/>
  <c r="C313" i="11"/>
  <c r="C311" i="11"/>
  <c r="C309" i="11"/>
  <c r="C307" i="11"/>
  <c r="C305" i="11"/>
  <c r="C303" i="11"/>
  <c r="C301" i="11"/>
  <c r="C299" i="11"/>
  <c r="C297" i="11"/>
  <c r="C295" i="11"/>
  <c r="C293" i="11"/>
  <c r="C291" i="11"/>
  <c r="C289" i="11"/>
  <c r="C287" i="11"/>
  <c r="C285" i="11"/>
  <c r="C283" i="11"/>
  <c r="C281" i="11"/>
  <c r="C279" i="11"/>
  <c r="C277" i="11"/>
  <c r="C275" i="11"/>
  <c r="C273" i="11"/>
  <c r="C271" i="11"/>
  <c r="C269" i="11"/>
  <c r="C267" i="11"/>
  <c r="C265" i="11"/>
  <c r="C263" i="11"/>
  <c r="C261" i="11"/>
  <c r="C259" i="11"/>
  <c r="C257" i="11"/>
  <c r="C255" i="11"/>
  <c r="C253" i="11"/>
  <c r="C251" i="11"/>
  <c r="C249" i="11"/>
  <c r="C247" i="11"/>
  <c r="C245" i="11"/>
  <c r="C243" i="11"/>
  <c r="C241" i="11"/>
  <c r="C239" i="11"/>
  <c r="C237" i="11"/>
  <c r="C235" i="11"/>
  <c r="C233" i="11"/>
  <c r="C231" i="11"/>
  <c r="C229" i="11"/>
  <c r="C227" i="11"/>
  <c r="C225" i="11"/>
  <c r="C223" i="11"/>
  <c r="C221" i="11"/>
  <c r="C219" i="11"/>
  <c r="C217" i="11"/>
  <c r="C215" i="11"/>
  <c r="C213" i="11"/>
  <c r="C211" i="11"/>
  <c r="C209" i="11"/>
  <c r="C207" i="11"/>
  <c r="C205" i="11"/>
  <c r="C203" i="11"/>
  <c r="C201" i="11"/>
  <c r="C199" i="11"/>
  <c r="C197" i="11"/>
  <c r="C195" i="11"/>
  <c r="C193" i="11"/>
  <c r="C191" i="11"/>
  <c r="C189" i="11"/>
  <c r="C187" i="11"/>
  <c r="C185" i="11"/>
  <c r="C183" i="11"/>
  <c r="C181" i="11"/>
  <c r="C179" i="11"/>
  <c r="C177" i="11"/>
  <c r="C175" i="11"/>
  <c r="C173" i="11"/>
  <c r="C171" i="11"/>
  <c r="C169" i="11"/>
  <c r="C167" i="11"/>
  <c r="C165" i="11"/>
  <c r="C163" i="11"/>
  <c r="C161" i="11"/>
  <c r="C159" i="11"/>
  <c r="C157" i="11"/>
  <c r="C155" i="11"/>
  <c r="C153" i="11"/>
  <c r="C151" i="11"/>
  <c r="C149" i="11"/>
  <c r="C147" i="11"/>
  <c r="C145" i="11"/>
  <c r="C143" i="11"/>
  <c r="C141" i="11"/>
  <c r="C139" i="11"/>
  <c r="C137" i="11"/>
  <c r="C135" i="11"/>
  <c r="C133" i="11"/>
  <c r="C131" i="11"/>
  <c r="C129" i="11"/>
  <c r="C127" i="11"/>
  <c r="C125" i="11"/>
  <c r="C123" i="11"/>
  <c r="C121" i="11"/>
  <c r="C119" i="11"/>
  <c r="C117" i="11"/>
  <c r="C115" i="11"/>
  <c r="C113" i="11"/>
  <c r="C111" i="11"/>
  <c r="C109" i="11"/>
  <c r="C107" i="11"/>
  <c r="C105" i="11"/>
  <c r="C103" i="11"/>
  <c r="C101" i="11"/>
  <c r="C99" i="11"/>
  <c r="C97" i="11"/>
  <c r="C95" i="11"/>
  <c r="C93" i="11"/>
  <c r="C91" i="11"/>
  <c r="C89" i="11"/>
  <c r="C87" i="11"/>
  <c r="C85" i="11"/>
  <c r="C83" i="11"/>
  <c r="C81" i="11"/>
  <c r="C79" i="11"/>
  <c r="C77" i="11"/>
  <c r="C75" i="11"/>
  <c r="C73" i="11"/>
  <c r="C71" i="11"/>
  <c r="C69" i="11"/>
  <c r="C67" i="11"/>
  <c r="C65" i="11"/>
  <c r="C63" i="11"/>
  <c r="C61" i="11"/>
  <c r="C59" i="11"/>
  <c r="C57" i="11"/>
  <c r="C55" i="11"/>
  <c r="C53" i="11"/>
  <c r="C51" i="11"/>
  <c r="C49" i="11"/>
  <c r="C47" i="11"/>
  <c r="C45" i="11"/>
  <c r="C43" i="11"/>
  <c r="C41" i="11"/>
  <c r="C39" i="11"/>
  <c r="C37" i="11"/>
  <c r="C35" i="11"/>
  <c r="C33" i="11"/>
  <c r="C31" i="11"/>
  <c r="C29" i="11"/>
  <c r="C27" i="11"/>
  <c r="C25" i="11"/>
  <c r="C23" i="11"/>
  <c r="C21" i="11"/>
  <c r="C19" i="11"/>
  <c r="C17" i="11"/>
  <c r="C15" i="11"/>
  <c r="C13" i="11"/>
  <c r="C11" i="11"/>
  <c r="C1008" i="11"/>
  <c r="C1006" i="11"/>
  <c r="C1004" i="11"/>
  <c r="C1002" i="11"/>
  <c r="C1000" i="11"/>
  <c r="C998" i="11"/>
  <c r="C996" i="11"/>
  <c r="C994" i="11"/>
  <c r="C992" i="11"/>
  <c r="C990" i="11"/>
  <c r="C988" i="11"/>
  <c r="C986" i="11"/>
  <c r="C984" i="11"/>
  <c r="C982" i="11"/>
  <c r="C980" i="11"/>
  <c r="C978" i="11"/>
  <c r="C976" i="11"/>
  <c r="C974" i="11"/>
  <c r="C972" i="11"/>
  <c r="C970" i="11"/>
  <c r="C968" i="11"/>
  <c r="C966" i="11"/>
  <c r="C964" i="11"/>
  <c r="C962" i="11"/>
  <c r="C960" i="11"/>
  <c r="C958" i="11"/>
  <c r="C956" i="11"/>
  <c r="C954" i="11"/>
  <c r="C952" i="11"/>
  <c r="C950" i="11"/>
  <c r="C948" i="11"/>
  <c r="C946" i="11"/>
  <c r="C944" i="11"/>
  <c r="C942" i="11"/>
  <c r="C940" i="11"/>
  <c r="C938" i="11"/>
  <c r="C936" i="11"/>
  <c r="C934" i="11"/>
  <c r="C932" i="11"/>
  <c r="C930" i="11"/>
  <c r="C928" i="11"/>
  <c r="C926" i="11"/>
  <c r="C924" i="11"/>
  <c r="C922" i="11"/>
  <c r="C920" i="11"/>
  <c r="C918" i="11"/>
  <c r="C916" i="11"/>
  <c r="C914" i="11"/>
  <c r="C912" i="11"/>
  <c r="C910" i="11"/>
  <c r="C908" i="11"/>
  <c r="C906" i="11"/>
  <c r="C904" i="11"/>
  <c r="C902" i="11"/>
  <c r="C900" i="11"/>
  <c r="C898" i="11"/>
  <c r="C896" i="11"/>
  <c r="C894" i="11"/>
  <c r="C892" i="11"/>
  <c r="C890" i="11"/>
  <c r="C888" i="11"/>
  <c r="C886" i="11"/>
  <c r="C884" i="11"/>
  <c r="C882" i="11"/>
  <c r="C880" i="11"/>
  <c r="C878" i="11"/>
  <c r="C876" i="11"/>
  <c r="C874" i="11"/>
  <c r="C872" i="11"/>
  <c r="C870" i="11"/>
  <c r="C868" i="11"/>
  <c r="C866" i="11"/>
  <c r="C864" i="11"/>
  <c r="C862" i="11"/>
  <c r="C860" i="11"/>
  <c r="C858" i="11"/>
  <c r="C856" i="11"/>
  <c r="C854" i="11"/>
  <c r="C852" i="11"/>
  <c r="C850" i="11"/>
  <c r="C848" i="11"/>
  <c r="C846" i="11"/>
  <c r="C844" i="11"/>
  <c r="C842" i="11"/>
  <c r="C840" i="11"/>
  <c r="C838" i="11"/>
  <c r="C836" i="11"/>
  <c r="C834" i="11"/>
  <c r="C832" i="11"/>
  <c r="C830" i="11"/>
  <c r="C828" i="11"/>
  <c r="C826" i="11"/>
  <c r="C824" i="11"/>
  <c r="C822" i="11"/>
  <c r="C820" i="11"/>
  <c r="C818" i="11"/>
  <c r="C816" i="11"/>
  <c r="C814" i="11"/>
  <c r="C812" i="11"/>
  <c r="C810" i="11"/>
  <c r="C808" i="11"/>
  <c r="C806" i="11"/>
  <c r="C804" i="11"/>
  <c r="C802" i="11"/>
  <c r="C800" i="11"/>
  <c r="C798" i="11"/>
  <c r="C796" i="11"/>
  <c r="C794" i="11"/>
  <c r="C792" i="11"/>
  <c r="C790" i="11"/>
  <c r="C788" i="11"/>
  <c r="C786" i="11"/>
  <c r="C784" i="11"/>
  <c r="C782" i="11"/>
  <c r="C780" i="11"/>
  <c r="C778" i="11"/>
  <c r="C776" i="11"/>
  <c r="C774" i="11"/>
  <c r="C772" i="11"/>
  <c r="C770" i="11"/>
  <c r="C768" i="11"/>
  <c r="C766" i="11"/>
  <c r="C764" i="11"/>
  <c r="C762" i="11"/>
  <c r="C760" i="11"/>
  <c r="C758" i="11"/>
  <c r="C756" i="11"/>
  <c r="C754" i="11"/>
  <c r="C752" i="11"/>
  <c r="C750" i="11"/>
  <c r="C748" i="11"/>
  <c r="C746" i="11"/>
  <c r="C744" i="11"/>
  <c r="C742" i="11"/>
  <c r="C740" i="11"/>
  <c r="C738" i="11"/>
  <c r="C736" i="11"/>
  <c r="C734" i="11"/>
  <c r="C732" i="11"/>
  <c r="C730" i="11"/>
  <c r="C728" i="11"/>
  <c r="C726" i="11"/>
  <c r="C724" i="11"/>
  <c r="C722" i="11"/>
  <c r="C720" i="11"/>
  <c r="C718" i="11"/>
  <c r="C716" i="11"/>
  <c r="C714" i="11"/>
  <c r="C712" i="11"/>
  <c r="C710" i="11"/>
  <c r="C708" i="11"/>
  <c r="C706" i="11"/>
  <c r="C704" i="11"/>
  <c r="C702" i="11"/>
  <c r="C700" i="11"/>
  <c r="C698" i="11"/>
  <c r="C696" i="11"/>
  <c r="C694" i="11"/>
  <c r="C692" i="11"/>
  <c r="C690" i="11"/>
  <c r="C688" i="11"/>
  <c r="C686" i="11"/>
  <c r="C684" i="11"/>
  <c r="C682" i="11"/>
  <c r="C680" i="11"/>
  <c r="C678" i="11"/>
  <c r="C676" i="11"/>
  <c r="C674" i="11"/>
  <c r="C672" i="11"/>
  <c r="C670" i="11"/>
  <c r="C668" i="11"/>
  <c r="C666" i="11"/>
  <c r="C664" i="11"/>
  <c r="C662" i="11"/>
  <c r="C660" i="11"/>
  <c r="C658" i="11"/>
  <c r="C656" i="11"/>
  <c r="C654" i="11"/>
  <c r="C652" i="11"/>
  <c r="C650" i="11"/>
  <c r="C648" i="11"/>
  <c r="C646" i="11"/>
  <c r="C644" i="11"/>
  <c r="C642" i="11"/>
  <c r="C640" i="11"/>
  <c r="C638" i="11"/>
  <c r="C636" i="11"/>
  <c r="C634" i="11"/>
  <c r="C632" i="11"/>
  <c r="C630" i="11"/>
  <c r="C628" i="11"/>
  <c r="C626" i="11"/>
  <c r="C624" i="11"/>
  <c r="C622" i="11"/>
  <c r="C620" i="11"/>
  <c r="C618" i="11"/>
  <c r="C616" i="11"/>
  <c r="C614" i="11"/>
  <c r="C612" i="11"/>
  <c r="C610" i="11"/>
  <c r="C608" i="11"/>
  <c r="C606" i="11"/>
  <c r="C604" i="11"/>
  <c r="C602" i="11"/>
  <c r="C600" i="11"/>
  <c r="C598" i="11"/>
  <c r="C596" i="11"/>
  <c r="C594" i="11"/>
  <c r="C592" i="11"/>
  <c r="C590" i="11"/>
  <c r="C588" i="11"/>
  <c r="C586" i="11"/>
  <c r="C584" i="11"/>
  <c r="C582" i="11"/>
  <c r="C580" i="11"/>
  <c r="C578" i="11"/>
  <c r="C576" i="11"/>
  <c r="C574" i="11"/>
  <c r="C572" i="11"/>
  <c r="C570" i="11"/>
  <c r="C568" i="11"/>
  <c r="C566" i="11"/>
  <c r="C564" i="11"/>
  <c r="C562" i="11"/>
  <c r="C560" i="11"/>
  <c r="C558" i="11"/>
  <c r="C556" i="11"/>
  <c r="C554" i="11"/>
  <c r="C552" i="11"/>
  <c r="C550" i="11"/>
  <c r="C548" i="11"/>
  <c r="C546" i="11"/>
  <c r="C544" i="11"/>
  <c r="C542" i="11"/>
  <c r="C540" i="11"/>
  <c r="C538" i="11"/>
  <c r="C536" i="11"/>
  <c r="C534" i="11"/>
  <c r="C532" i="11"/>
  <c r="C530" i="11"/>
  <c r="C528" i="11"/>
  <c r="C526" i="11"/>
  <c r="C524" i="11"/>
  <c r="C522" i="11"/>
  <c r="C520" i="11"/>
  <c r="C518" i="11"/>
  <c r="C516" i="11"/>
  <c r="C514" i="11"/>
  <c r="C512" i="11"/>
  <c r="C510" i="11"/>
  <c r="C508" i="11"/>
  <c r="C506" i="11"/>
  <c r="C504" i="11"/>
  <c r="C502" i="11"/>
  <c r="C500" i="11"/>
  <c r="C498" i="11"/>
  <c r="C496" i="11"/>
  <c r="C494" i="11"/>
  <c r="C492" i="11"/>
  <c r="C490" i="11"/>
  <c r="C488" i="11"/>
  <c r="C486" i="11"/>
  <c r="C484" i="11"/>
  <c r="C482" i="11"/>
  <c r="C480" i="11"/>
  <c r="C478" i="11"/>
  <c r="C476" i="11"/>
  <c r="C474" i="11"/>
  <c r="C472" i="11"/>
  <c r="C470" i="11"/>
  <c r="C468" i="11"/>
  <c r="C466" i="11"/>
  <c r="C464" i="11"/>
  <c r="C462" i="11"/>
  <c r="C460" i="11"/>
  <c r="C458" i="11"/>
  <c r="C456" i="11"/>
  <c r="C454" i="11"/>
  <c r="C452" i="11"/>
  <c r="C450" i="11"/>
  <c r="C448" i="11"/>
  <c r="C446" i="11"/>
  <c r="C444" i="11"/>
  <c r="C442" i="11"/>
  <c r="C440" i="11"/>
  <c r="C438" i="11"/>
  <c r="C436" i="11"/>
  <c r="C434" i="11"/>
  <c r="C432" i="11"/>
  <c r="C430" i="11"/>
  <c r="C428" i="11"/>
  <c r="C426" i="11"/>
  <c r="C424" i="11"/>
  <c r="C422" i="11"/>
  <c r="C420" i="11"/>
  <c r="C418" i="11"/>
  <c r="C416" i="11"/>
  <c r="C414" i="11"/>
  <c r="C412" i="11"/>
  <c r="C410" i="11"/>
  <c r="C408" i="11"/>
  <c r="C406" i="11"/>
  <c r="C404" i="11"/>
  <c r="C402" i="11"/>
  <c r="C400" i="11"/>
  <c r="C398" i="11"/>
  <c r="C396" i="11"/>
  <c r="C394" i="11"/>
  <c r="C392" i="11"/>
  <c r="C390" i="11"/>
  <c r="C388" i="11"/>
  <c r="C386" i="11"/>
  <c r="C384" i="11"/>
  <c r="C382" i="11"/>
  <c r="C380" i="11"/>
  <c r="C378" i="11"/>
  <c r="C376" i="11"/>
  <c r="C374" i="11"/>
  <c r="C372" i="11"/>
  <c r="C370" i="11"/>
  <c r="C368" i="11"/>
  <c r="C366" i="11"/>
  <c r="C364" i="11"/>
  <c r="C362" i="11"/>
  <c r="C360" i="11"/>
  <c r="C358" i="11"/>
  <c r="C356" i="11"/>
  <c r="C354" i="11"/>
  <c r="C352" i="11"/>
  <c r="C350" i="11"/>
  <c r="C348" i="11"/>
  <c r="C346" i="11"/>
  <c r="C344" i="11"/>
  <c r="C342" i="11"/>
  <c r="C340" i="11"/>
  <c r="C338" i="11"/>
  <c r="C336" i="11"/>
  <c r="C334" i="11"/>
  <c r="C332" i="11"/>
  <c r="C330" i="11"/>
  <c r="C328" i="11"/>
  <c r="C326" i="11"/>
  <c r="C324" i="11"/>
  <c r="C322" i="11"/>
  <c r="C320" i="11"/>
  <c r="C318" i="11"/>
  <c r="C316" i="11"/>
  <c r="C314" i="11"/>
  <c r="C312" i="11"/>
  <c r="C310" i="11"/>
  <c r="C308" i="11"/>
  <c r="C306" i="11"/>
  <c r="C304" i="11"/>
  <c r="C302" i="11"/>
  <c r="C300" i="11"/>
  <c r="C298" i="11"/>
  <c r="C296" i="11"/>
  <c r="C294" i="11"/>
  <c r="C292" i="11"/>
  <c r="C290" i="11"/>
  <c r="C288" i="11"/>
  <c r="C286" i="11"/>
  <c r="C284" i="11"/>
  <c r="C282" i="11"/>
  <c r="C280" i="11"/>
  <c r="C278" i="11"/>
  <c r="C276" i="11"/>
  <c r="C274" i="11"/>
  <c r="C272" i="11"/>
  <c r="C270" i="11"/>
  <c r="C268" i="11"/>
  <c r="C266" i="11"/>
  <c r="C264" i="11"/>
  <c r="C262" i="11"/>
  <c r="C260" i="11"/>
  <c r="C258" i="11"/>
  <c r="C256" i="11"/>
  <c r="C254" i="11"/>
  <c r="C252" i="11"/>
  <c r="C250" i="11"/>
  <c r="C248" i="11"/>
  <c r="C246" i="11"/>
  <c r="C244" i="11"/>
  <c r="C242" i="11"/>
  <c r="C240" i="11"/>
  <c r="C238" i="11"/>
  <c r="C236" i="11"/>
  <c r="C234" i="11"/>
  <c r="C232" i="11"/>
  <c r="C230" i="11"/>
  <c r="C228" i="11"/>
  <c r="C226" i="11"/>
  <c r="C224" i="11"/>
  <c r="C222" i="11"/>
  <c r="C220" i="11"/>
  <c r="C218" i="11"/>
  <c r="C216" i="11"/>
  <c r="C214" i="11"/>
  <c r="C212" i="11"/>
  <c r="C210" i="11"/>
  <c r="C208" i="11"/>
  <c r="C206" i="11"/>
  <c r="C204" i="11"/>
  <c r="C202" i="11"/>
  <c r="C200" i="11"/>
  <c r="C198" i="11"/>
  <c r="C196" i="11"/>
  <c r="C194" i="11"/>
  <c r="C192" i="11"/>
  <c r="C190" i="11"/>
  <c r="C188" i="11"/>
  <c r="C186" i="11"/>
  <c r="C184" i="11"/>
  <c r="C182" i="11"/>
  <c r="C180" i="11"/>
  <c r="C178" i="11"/>
  <c r="C176" i="11"/>
  <c r="C174" i="11"/>
  <c r="C172" i="11"/>
  <c r="C170" i="11"/>
  <c r="C168" i="11"/>
  <c r="C166" i="11"/>
  <c r="C164" i="11"/>
  <c r="C162" i="11"/>
  <c r="C160" i="11"/>
  <c r="C158" i="11"/>
  <c r="C156" i="11"/>
  <c r="C154" i="11"/>
  <c r="C152" i="11"/>
  <c r="C150" i="11"/>
  <c r="C148" i="11"/>
  <c r="C146" i="11"/>
  <c r="C144" i="11"/>
  <c r="C142" i="11"/>
  <c r="C140" i="11"/>
  <c r="C138" i="11"/>
  <c r="C136" i="11"/>
  <c r="C134" i="11"/>
  <c r="C132" i="11"/>
  <c r="C130" i="11"/>
  <c r="C128" i="11"/>
  <c r="C126" i="11"/>
  <c r="C124" i="11"/>
  <c r="C122" i="11"/>
  <c r="C120" i="11"/>
  <c r="C118" i="11"/>
  <c r="C116" i="11"/>
  <c r="C114" i="11"/>
  <c r="C112" i="11"/>
  <c r="C110" i="11"/>
  <c r="C108" i="11"/>
  <c r="C106" i="11"/>
  <c r="C104" i="11"/>
  <c r="C102" i="11"/>
  <c r="C100" i="11"/>
  <c r="C98" i="11"/>
  <c r="C96" i="11"/>
  <c r="C94" i="11"/>
  <c r="C92" i="11"/>
  <c r="C90" i="11"/>
  <c r="C88" i="11"/>
  <c r="C86" i="11"/>
  <c r="C84" i="11"/>
  <c r="C82" i="11"/>
  <c r="C80" i="11"/>
  <c r="C78" i="11"/>
  <c r="C76" i="11"/>
  <c r="C74" i="11"/>
  <c r="C72" i="11"/>
  <c r="C70" i="11"/>
  <c r="C68" i="11"/>
  <c r="C66" i="11"/>
  <c r="C64" i="11"/>
  <c r="C62" i="11"/>
  <c r="C60" i="11"/>
  <c r="C58" i="11"/>
  <c r="C56" i="11"/>
  <c r="C54" i="11"/>
  <c r="C52" i="11"/>
  <c r="C50" i="11"/>
  <c r="C48" i="11"/>
  <c r="C46" i="11"/>
  <c r="C44" i="11"/>
  <c r="C42" i="11"/>
  <c r="C40" i="11"/>
  <c r="C38" i="11"/>
  <c r="C36" i="11"/>
  <c r="C34" i="11"/>
  <c r="C32" i="11"/>
  <c r="C30" i="11"/>
  <c r="C28" i="11"/>
  <c r="C26" i="11"/>
  <c r="C24" i="11"/>
  <c r="C22" i="11"/>
  <c r="C20" i="11"/>
  <c r="C18" i="11"/>
  <c r="C16" i="11"/>
  <c r="C14" i="11"/>
  <c r="C12" i="11"/>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6" i="7"/>
  <c r="D12" i="11" l="1"/>
  <c r="D14" i="11"/>
  <c r="D16" i="11"/>
  <c r="D18" i="11"/>
  <c r="D20" i="11"/>
  <c r="D22" i="11"/>
  <c r="D24" i="11"/>
  <c r="D26" i="11"/>
  <c r="D28" i="11"/>
  <c r="D30" i="11"/>
  <c r="D32" i="11"/>
  <c r="D34" i="11"/>
  <c r="D36" i="11"/>
  <c r="D38" i="11"/>
  <c r="D40" i="11"/>
  <c r="D42" i="11"/>
  <c r="D44" i="11"/>
  <c r="D46" i="11"/>
  <c r="D48" i="11"/>
  <c r="D50" i="11"/>
  <c r="D52" i="11"/>
  <c r="D54" i="11"/>
  <c r="D56" i="11"/>
  <c r="D58" i="11"/>
  <c r="D60" i="11"/>
  <c r="D62" i="11"/>
  <c r="D64" i="11"/>
  <c r="D66" i="11"/>
  <c r="D68" i="11"/>
  <c r="D70" i="11"/>
  <c r="D72" i="11"/>
  <c r="D74" i="11"/>
  <c r="D76" i="11"/>
  <c r="D78" i="11"/>
  <c r="D80" i="11"/>
  <c r="D82" i="11"/>
  <c r="D84" i="11"/>
  <c r="D86" i="11"/>
  <c r="D88" i="11"/>
  <c r="D90" i="11"/>
  <c r="D92" i="11"/>
  <c r="D94" i="11"/>
  <c r="D96" i="11"/>
  <c r="D98" i="11"/>
  <c r="D100" i="11"/>
  <c r="D102" i="11"/>
  <c r="D104" i="11"/>
  <c r="D106" i="11"/>
  <c r="D108" i="11"/>
  <c r="D110" i="11"/>
  <c r="D112" i="11"/>
  <c r="D114" i="11"/>
  <c r="D116" i="11"/>
  <c r="D118" i="11"/>
  <c r="D120" i="11"/>
  <c r="D122" i="11"/>
  <c r="D124" i="11"/>
  <c r="D126" i="11"/>
  <c r="D128" i="11"/>
  <c r="D130" i="11"/>
  <c r="D132" i="11"/>
  <c r="D134" i="11"/>
  <c r="D136" i="11"/>
  <c r="D138" i="11"/>
  <c r="D140" i="11"/>
  <c r="D142" i="11"/>
  <c r="D144" i="11"/>
  <c r="D146" i="11"/>
  <c r="D148" i="11"/>
  <c r="D150" i="11"/>
  <c r="D152" i="11"/>
  <c r="D154" i="11"/>
  <c r="D156" i="11"/>
  <c r="D158" i="11"/>
  <c r="D160" i="11"/>
  <c r="D162" i="11"/>
  <c r="D164" i="11"/>
  <c r="D166" i="11"/>
  <c r="D168" i="11"/>
  <c r="D170" i="11"/>
  <c r="D172" i="11"/>
  <c r="D174" i="11"/>
  <c r="D176" i="11"/>
  <c r="D178" i="11"/>
  <c r="D180" i="11"/>
  <c r="D182" i="11"/>
  <c r="D184" i="11"/>
  <c r="D186" i="11"/>
  <c r="D188" i="11"/>
  <c r="D190" i="11"/>
  <c r="D192" i="11"/>
  <c r="D194" i="11"/>
  <c r="D196" i="11"/>
  <c r="D198" i="11"/>
  <c r="D200" i="11"/>
  <c r="D202" i="11"/>
  <c r="D204" i="11"/>
  <c r="D206" i="11"/>
  <c r="D208" i="11"/>
  <c r="D210" i="11"/>
  <c r="D212" i="11"/>
  <c r="D214" i="11"/>
  <c r="D216" i="11"/>
  <c r="D218" i="11"/>
  <c r="D220" i="11"/>
  <c r="D222" i="11"/>
  <c r="D224" i="11"/>
  <c r="D226" i="11"/>
  <c r="D228" i="11"/>
  <c r="D230" i="11"/>
  <c r="D232" i="11"/>
  <c r="D234" i="11"/>
  <c r="D236" i="11"/>
  <c r="D238" i="11"/>
  <c r="D240" i="11"/>
  <c r="D242" i="11"/>
  <c r="D244" i="11"/>
  <c r="D246" i="11"/>
  <c r="D248" i="11"/>
  <c r="D250" i="11"/>
  <c r="D252" i="11"/>
  <c r="D254" i="11"/>
  <c r="D256" i="11"/>
  <c r="D258" i="11"/>
  <c r="D260" i="11"/>
  <c r="D262" i="11"/>
  <c r="D264" i="11"/>
  <c r="D266" i="11"/>
  <c r="D268" i="11"/>
  <c r="D270" i="11"/>
  <c r="D272" i="11"/>
  <c r="D274" i="11"/>
  <c r="D276" i="11"/>
  <c r="D278" i="11"/>
  <c r="D280" i="11"/>
  <c r="D282" i="11"/>
  <c r="D284" i="11"/>
  <c r="D286" i="11"/>
  <c r="D288" i="11"/>
  <c r="D290" i="11"/>
  <c r="D292" i="11"/>
  <c r="D294" i="11"/>
  <c r="D296" i="11"/>
  <c r="D298" i="11"/>
  <c r="D300" i="11"/>
  <c r="D302" i="11"/>
  <c r="D304" i="11"/>
  <c r="D306" i="11"/>
  <c r="D308" i="11"/>
  <c r="D310" i="11"/>
  <c r="D312" i="11"/>
  <c r="D314" i="11"/>
  <c r="D316" i="11"/>
  <c r="D318" i="11"/>
  <c r="D320" i="11"/>
  <c r="D322" i="11"/>
  <c r="D324" i="11"/>
  <c r="D326" i="11"/>
  <c r="D328" i="11"/>
  <c r="D330" i="11"/>
  <c r="D332" i="11"/>
  <c r="D334" i="11"/>
  <c r="D336" i="11"/>
  <c r="D338" i="11"/>
  <c r="D340" i="11"/>
  <c r="D342" i="11"/>
  <c r="D344" i="11"/>
  <c r="D346" i="11"/>
  <c r="D348" i="11"/>
  <c r="D350" i="11"/>
  <c r="D352" i="11"/>
  <c r="D354" i="11"/>
  <c r="D356" i="11"/>
  <c r="D358" i="11"/>
  <c r="D360" i="11"/>
  <c r="D362" i="11"/>
  <c r="D364" i="11"/>
  <c r="D366" i="11"/>
  <c r="D368" i="11"/>
  <c r="D370" i="11"/>
  <c r="D372" i="11"/>
  <c r="D374" i="11"/>
  <c r="D376" i="11"/>
  <c r="D378" i="11"/>
  <c r="D380" i="11"/>
  <c r="D382" i="11"/>
  <c r="D384" i="11"/>
  <c r="D386" i="11"/>
  <c r="D388" i="11"/>
  <c r="D390" i="11"/>
  <c r="D392" i="11"/>
  <c r="D394" i="11"/>
  <c r="D396" i="11"/>
  <c r="D398" i="11"/>
  <c r="D400" i="11"/>
  <c r="D402" i="11"/>
  <c r="D404" i="11"/>
  <c r="D406" i="11"/>
  <c r="D408" i="11"/>
  <c r="D410" i="11"/>
  <c r="D412" i="11"/>
  <c r="D414" i="11"/>
  <c r="D416" i="11"/>
  <c r="D418" i="11"/>
  <c r="D420" i="11"/>
  <c r="D422" i="11"/>
  <c r="D424" i="11"/>
  <c r="D426" i="11"/>
  <c r="D428" i="11"/>
  <c r="D430" i="11"/>
  <c r="D432" i="11"/>
  <c r="D434" i="11"/>
  <c r="D436" i="11"/>
  <c r="D438" i="11"/>
  <c r="D440" i="11"/>
  <c r="D442" i="11"/>
  <c r="D444" i="11"/>
  <c r="D446" i="11"/>
  <c r="D448" i="11"/>
  <c r="D450" i="11"/>
  <c r="D452" i="11"/>
  <c r="D454" i="11"/>
  <c r="D456" i="11"/>
  <c r="D458" i="11"/>
  <c r="D460" i="11"/>
  <c r="D462" i="11"/>
  <c r="D464" i="11"/>
  <c r="D466" i="11"/>
  <c r="D468" i="11"/>
  <c r="D470" i="11"/>
  <c r="D472" i="11"/>
  <c r="D474" i="11"/>
  <c r="D476" i="11"/>
  <c r="D478" i="11"/>
  <c r="D480" i="11"/>
  <c r="D482" i="11"/>
  <c r="D484" i="11"/>
  <c r="D486" i="11"/>
  <c r="D488" i="11"/>
  <c r="D490" i="11"/>
  <c r="D492" i="11"/>
  <c r="D494" i="11"/>
  <c r="D496" i="11"/>
  <c r="D498" i="11"/>
  <c r="D500" i="11"/>
  <c r="D502" i="11"/>
  <c r="D504" i="11"/>
  <c r="D506" i="11"/>
  <c r="D508" i="11"/>
  <c r="D510" i="11"/>
  <c r="D512" i="11"/>
  <c r="D514" i="11"/>
  <c r="D516" i="11"/>
  <c r="D518" i="11"/>
  <c r="D520" i="11"/>
  <c r="D522" i="11"/>
  <c r="D524" i="11"/>
  <c r="D526" i="11"/>
  <c r="D528" i="11"/>
  <c r="D530" i="11"/>
  <c r="D532" i="11"/>
  <c r="D534" i="11"/>
  <c r="D536" i="11"/>
  <c r="D538" i="11"/>
  <c r="D540" i="11"/>
  <c r="D542" i="11"/>
  <c r="D544" i="11"/>
  <c r="D546" i="11"/>
  <c r="D548" i="11"/>
  <c r="D550" i="11"/>
  <c r="D552" i="11"/>
  <c r="D554" i="11"/>
  <c r="D556" i="11"/>
  <c r="D558" i="11"/>
  <c r="D560" i="11"/>
  <c r="D562" i="11"/>
  <c r="D564" i="11"/>
  <c r="D566" i="11"/>
  <c r="D568" i="11"/>
  <c r="D570" i="11"/>
  <c r="D572" i="11"/>
  <c r="D574" i="11"/>
  <c r="D576" i="11"/>
  <c r="D578" i="11"/>
  <c r="D580" i="11"/>
  <c r="D582" i="11"/>
  <c r="D584" i="11"/>
  <c r="D586" i="11"/>
  <c r="D588" i="11"/>
  <c r="D590" i="11"/>
  <c r="D592" i="11"/>
  <c r="D594" i="11"/>
  <c r="D596" i="11"/>
  <c r="D598" i="11"/>
  <c r="D600" i="11"/>
  <c r="D602" i="11"/>
  <c r="D604" i="11"/>
  <c r="D606" i="11"/>
  <c r="D608" i="11"/>
  <c r="D610" i="11"/>
  <c r="D612" i="11"/>
  <c r="D614" i="11"/>
  <c r="D616" i="11"/>
  <c r="D618" i="11"/>
  <c r="D620" i="11"/>
  <c r="D622" i="11"/>
  <c r="D624" i="11"/>
  <c r="D626" i="11"/>
  <c r="D628" i="11"/>
  <c r="D630" i="11"/>
  <c r="D632" i="11"/>
  <c r="D634" i="11"/>
  <c r="D636" i="11"/>
  <c r="D638" i="11"/>
  <c r="D640" i="11"/>
  <c r="D642" i="11"/>
  <c r="D644" i="11"/>
  <c r="D646" i="11"/>
  <c r="D648" i="11"/>
  <c r="D650" i="11"/>
  <c r="D652" i="11"/>
  <c r="D654" i="11"/>
  <c r="D656" i="11"/>
  <c r="D658" i="11"/>
  <c r="D660" i="11"/>
  <c r="D662" i="11"/>
  <c r="D664" i="11"/>
  <c r="D666" i="11"/>
  <c r="D668" i="11"/>
  <c r="D670" i="11"/>
  <c r="D672" i="11"/>
  <c r="D674" i="11"/>
  <c r="D676" i="11"/>
  <c r="D678" i="11"/>
  <c r="D680" i="11"/>
  <c r="D682" i="11"/>
  <c r="D684" i="11"/>
  <c r="D686" i="11"/>
  <c r="D688" i="11"/>
  <c r="D690" i="11"/>
  <c r="D692" i="11"/>
  <c r="D694" i="11"/>
  <c r="D696" i="11"/>
  <c r="D698" i="11"/>
  <c r="D700" i="11"/>
  <c r="D702" i="11"/>
  <c r="D704" i="11"/>
  <c r="D706" i="11"/>
  <c r="D708" i="11"/>
  <c r="D710" i="11"/>
  <c r="D712" i="11"/>
  <c r="D714" i="11"/>
  <c r="D716" i="11"/>
  <c r="D718" i="11"/>
  <c r="D720" i="11"/>
  <c r="D722" i="11"/>
  <c r="D724" i="11"/>
  <c r="D726" i="11"/>
  <c r="D728" i="11"/>
  <c r="D730" i="11"/>
  <c r="D732" i="11"/>
  <c r="D734" i="11"/>
  <c r="D736" i="11"/>
  <c r="D738" i="11"/>
  <c r="D740" i="11"/>
  <c r="D742" i="11"/>
  <c r="D744" i="11"/>
  <c r="D746" i="11"/>
  <c r="D748" i="11"/>
  <c r="D750" i="11"/>
  <c r="D752" i="11"/>
  <c r="D754" i="11"/>
  <c r="D756" i="11"/>
  <c r="D758" i="11"/>
  <c r="D760" i="11"/>
  <c r="D762" i="11"/>
  <c r="D764" i="11"/>
  <c r="D766" i="11"/>
  <c r="D768" i="11"/>
  <c r="D770" i="11"/>
  <c r="D772" i="11"/>
  <c r="D774" i="11"/>
  <c r="D776" i="11"/>
  <c r="D778" i="11"/>
  <c r="D780" i="11"/>
  <c r="D782" i="11"/>
  <c r="D784" i="11"/>
  <c r="D786" i="11"/>
  <c r="D788" i="11"/>
  <c r="D790" i="11"/>
  <c r="D792" i="11"/>
  <c r="D794" i="11"/>
  <c r="D796" i="11"/>
  <c r="D798" i="11"/>
  <c r="D800" i="11"/>
  <c r="D802" i="11"/>
  <c r="D804" i="11"/>
  <c r="D806" i="11"/>
  <c r="D808" i="11"/>
  <c r="D810" i="11"/>
  <c r="D812" i="11"/>
  <c r="D814" i="11"/>
  <c r="D816" i="11"/>
  <c r="D818" i="11"/>
  <c r="D820" i="11"/>
  <c r="D822" i="11"/>
  <c r="D824" i="11"/>
  <c r="D826" i="11"/>
  <c r="D828" i="11"/>
  <c r="D830" i="11"/>
  <c r="D832" i="11"/>
  <c r="D834" i="11"/>
  <c r="D836" i="11"/>
  <c r="D838" i="11"/>
  <c r="D840" i="11"/>
  <c r="D842" i="11"/>
  <c r="D844" i="11"/>
  <c r="D846" i="11"/>
  <c r="D848" i="11"/>
  <c r="D850" i="11"/>
  <c r="D852" i="11"/>
  <c r="D854" i="11"/>
  <c r="D856" i="11"/>
  <c r="D858" i="11"/>
  <c r="D860" i="11"/>
  <c r="D862" i="11"/>
  <c r="D864" i="11"/>
  <c r="D866" i="11"/>
  <c r="D868" i="11"/>
  <c r="D870" i="11"/>
  <c r="D872" i="11"/>
  <c r="D874" i="11"/>
  <c r="D876" i="11"/>
  <c r="D878" i="11"/>
  <c r="D880" i="11"/>
  <c r="D882" i="11"/>
  <c r="D884" i="11"/>
  <c r="D886" i="11"/>
  <c r="D888" i="11"/>
  <c r="D890" i="11"/>
  <c r="D892" i="11"/>
  <c r="D894" i="11"/>
  <c r="D896" i="11"/>
  <c r="D898" i="11"/>
  <c r="D900" i="11"/>
  <c r="D902" i="11"/>
  <c r="D904" i="11"/>
  <c r="D906" i="11"/>
  <c r="D908" i="11"/>
  <c r="D910" i="11"/>
  <c r="D912" i="11"/>
  <c r="D914" i="11"/>
  <c r="D916" i="11"/>
  <c r="D918" i="11"/>
  <c r="D920" i="11"/>
  <c r="D922" i="11"/>
  <c r="D924" i="11"/>
  <c r="D926" i="11"/>
  <c r="D928" i="11"/>
  <c r="D930" i="11"/>
  <c r="D932" i="11"/>
  <c r="D934" i="11"/>
  <c r="D936" i="11"/>
  <c r="D938" i="11"/>
  <c r="D940" i="11"/>
  <c r="D942" i="11"/>
  <c r="D944" i="11"/>
  <c r="D946" i="11"/>
  <c r="D948" i="11"/>
  <c r="D950" i="11"/>
  <c r="D952" i="11"/>
  <c r="D954" i="11"/>
  <c r="D956" i="11"/>
  <c r="D958" i="11"/>
  <c r="D960" i="11"/>
  <c r="D962" i="11"/>
  <c r="D964" i="11"/>
  <c r="D966" i="11"/>
  <c r="D968" i="11"/>
  <c r="D970" i="11"/>
  <c r="D972" i="11"/>
  <c r="D974" i="11"/>
  <c r="D976" i="11"/>
  <c r="D978" i="11"/>
  <c r="D980" i="11"/>
  <c r="D982" i="11"/>
  <c r="D984" i="11"/>
  <c r="D986" i="11"/>
  <c r="D988" i="11"/>
  <c r="D990" i="11"/>
  <c r="D992" i="11"/>
  <c r="D994" i="11"/>
  <c r="D996" i="11"/>
  <c r="D998" i="11"/>
  <c r="D1000" i="11"/>
  <c r="D1002" i="11"/>
  <c r="D1004" i="11"/>
  <c r="D1006" i="11"/>
  <c r="D1008" i="11"/>
  <c r="D11" i="11"/>
  <c r="D13" i="11"/>
  <c r="D15" i="11"/>
  <c r="D17" i="11"/>
  <c r="D19" i="11"/>
  <c r="D21" i="11"/>
  <c r="D23" i="11"/>
  <c r="D25" i="11"/>
  <c r="D27" i="11"/>
  <c r="D29" i="11"/>
  <c r="D31" i="11"/>
  <c r="D33" i="11"/>
  <c r="D35" i="11"/>
  <c r="D37" i="11"/>
  <c r="D39" i="11"/>
  <c r="D41" i="11"/>
  <c r="D43" i="11"/>
  <c r="D45" i="11"/>
  <c r="D47" i="11"/>
  <c r="D49" i="11"/>
  <c r="D51" i="11"/>
  <c r="D53" i="11"/>
  <c r="D55" i="11"/>
  <c r="D57" i="11"/>
  <c r="D59" i="11"/>
  <c r="D61" i="11"/>
  <c r="D63" i="11"/>
  <c r="D65" i="11"/>
  <c r="D67" i="11"/>
  <c r="D69" i="11"/>
  <c r="D71" i="11"/>
  <c r="D73" i="11"/>
  <c r="D75" i="11"/>
  <c r="D77" i="11"/>
  <c r="D79" i="11"/>
  <c r="D81" i="11"/>
  <c r="D83" i="11"/>
  <c r="D85" i="11"/>
  <c r="D87" i="11"/>
  <c r="D89" i="11"/>
  <c r="D91" i="11"/>
  <c r="D93" i="11"/>
  <c r="D95" i="11"/>
  <c r="D97" i="11"/>
  <c r="D99" i="11"/>
  <c r="D101" i="11"/>
  <c r="D103" i="11"/>
  <c r="D105" i="11"/>
  <c r="D107" i="11"/>
  <c r="D109" i="11"/>
  <c r="D111" i="11"/>
  <c r="D113" i="11"/>
  <c r="D115" i="11"/>
  <c r="D117" i="11"/>
  <c r="D119" i="11"/>
  <c r="D121" i="11"/>
  <c r="D123" i="11"/>
  <c r="D125" i="11"/>
  <c r="D127" i="11"/>
  <c r="D129" i="11"/>
  <c r="D131" i="11"/>
  <c r="D133" i="11"/>
  <c r="D135" i="11"/>
  <c r="D137" i="11"/>
  <c r="D139" i="11"/>
  <c r="D141" i="11"/>
  <c r="D143" i="11"/>
  <c r="D145" i="11"/>
  <c r="D147" i="11"/>
  <c r="D149" i="11"/>
  <c r="D151" i="11"/>
  <c r="D153" i="11"/>
  <c r="D155" i="11"/>
  <c r="D157" i="11"/>
  <c r="D159" i="11"/>
  <c r="D161" i="11"/>
  <c r="D163" i="11"/>
  <c r="D165" i="11"/>
  <c r="D167" i="11"/>
  <c r="D169" i="11"/>
  <c r="D171" i="11"/>
  <c r="D173" i="11"/>
  <c r="D175" i="11"/>
  <c r="D177" i="11"/>
  <c r="D179" i="11"/>
  <c r="D181" i="11"/>
  <c r="D183" i="11"/>
  <c r="D185" i="11"/>
  <c r="D187" i="11"/>
  <c r="D189" i="11"/>
  <c r="D191" i="11"/>
  <c r="D193" i="11"/>
  <c r="D195" i="11"/>
  <c r="D197" i="11"/>
  <c r="D199" i="11"/>
  <c r="D201" i="11"/>
  <c r="D203" i="11"/>
  <c r="D205" i="11"/>
  <c r="D207" i="11"/>
  <c r="D209" i="11"/>
  <c r="D211" i="11"/>
  <c r="D213" i="11"/>
  <c r="D215" i="11"/>
  <c r="D217" i="11"/>
  <c r="D219" i="11"/>
  <c r="D221" i="11"/>
  <c r="D223" i="11"/>
  <c r="D225" i="11"/>
  <c r="D227" i="11"/>
  <c r="D229" i="11"/>
  <c r="D231" i="11"/>
  <c r="D233" i="11"/>
  <c r="D235" i="11"/>
  <c r="D237" i="11"/>
  <c r="D239" i="11"/>
  <c r="D241" i="11"/>
  <c r="D243" i="11"/>
  <c r="D245" i="11"/>
  <c r="D247" i="11"/>
  <c r="D249" i="11"/>
  <c r="D251" i="11"/>
  <c r="D253" i="11"/>
  <c r="D255" i="11"/>
  <c r="D257" i="11"/>
  <c r="D259" i="11"/>
  <c r="D261" i="11"/>
  <c r="D263" i="11"/>
  <c r="D265" i="11"/>
  <c r="D267" i="11"/>
  <c r="D269" i="11"/>
  <c r="D271" i="11"/>
  <c r="D273" i="11"/>
  <c r="D275" i="11"/>
  <c r="D277" i="11"/>
  <c r="D279" i="11"/>
  <c r="D281" i="11"/>
  <c r="D283" i="11"/>
  <c r="D285" i="11"/>
  <c r="D287" i="11"/>
  <c r="D289" i="11"/>
  <c r="D291" i="11"/>
  <c r="D293" i="11"/>
  <c r="D295" i="11"/>
  <c r="D297" i="11"/>
  <c r="D299" i="11"/>
  <c r="D301" i="11"/>
  <c r="D303" i="11"/>
  <c r="D305" i="11"/>
  <c r="D307" i="11"/>
  <c r="D309" i="11"/>
  <c r="D311" i="11"/>
  <c r="D313" i="11"/>
  <c r="D315" i="11"/>
  <c r="D317" i="11"/>
  <c r="D319" i="11"/>
  <c r="D321" i="11"/>
  <c r="D323" i="11"/>
  <c r="D325" i="11"/>
  <c r="D327" i="11"/>
  <c r="D329" i="11"/>
  <c r="D331" i="11"/>
  <c r="D333" i="11"/>
  <c r="D335" i="11"/>
  <c r="D337" i="11"/>
  <c r="D339" i="11"/>
  <c r="D341" i="11"/>
  <c r="D343" i="11"/>
  <c r="D345" i="11"/>
  <c r="D347" i="11"/>
  <c r="D349" i="11"/>
  <c r="D351" i="11"/>
  <c r="D353" i="11"/>
  <c r="D355" i="11"/>
  <c r="D357" i="11"/>
  <c r="D359" i="11"/>
  <c r="D361" i="11"/>
  <c r="D363" i="11"/>
  <c r="D365" i="11"/>
  <c r="D367" i="11"/>
  <c r="D369" i="11"/>
  <c r="D371" i="11"/>
  <c r="D373" i="11"/>
  <c r="D375" i="11"/>
  <c r="D377" i="11"/>
  <c r="D379" i="11"/>
  <c r="D381" i="11"/>
  <c r="D383" i="11"/>
  <c r="D385" i="11"/>
  <c r="D387" i="11"/>
  <c r="D389" i="11"/>
  <c r="D391" i="11"/>
  <c r="D393" i="11"/>
  <c r="D395" i="11"/>
  <c r="D397" i="11"/>
  <c r="D399" i="11"/>
  <c r="D401" i="11"/>
  <c r="D403" i="11"/>
  <c r="D405" i="11"/>
  <c r="D407" i="11"/>
  <c r="D409" i="11"/>
  <c r="D411" i="11"/>
  <c r="D413" i="11"/>
  <c r="D415" i="11"/>
  <c r="D417" i="11"/>
  <c r="D419" i="11"/>
  <c r="D421" i="11"/>
  <c r="D423" i="11"/>
  <c r="D425" i="11"/>
  <c r="D427" i="11"/>
  <c r="D429" i="11"/>
  <c r="D431" i="11"/>
  <c r="D433" i="11"/>
  <c r="D435" i="11"/>
  <c r="D437" i="11"/>
  <c r="D439" i="11"/>
  <c r="D441" i="11"/>
  <c r="D443" i="11"/>
  <c r="D445" i="11"/>
  <c r="D447" i="11"/>
  <c r="D449" i="11"/>
  <c r="D451" i="11"/>
  <c r="D453" i="11"/>
  <c r="D455" i="11"/>
  <c r="D457" i="11"/>
  <c r="D459" i="11"/>
  <c r="D461" i="11"/>
  <c r="D463" i="11"/>
  <c r="D465" i="11"/>
  <c r="D467" i="11"/>
  <c r="D469" i="11"/>
  <c r="D471" i="11"/>
  <c r="D473" i="11"/>
  <c r="D475" i="11"/>
  <c r="D477" i="11"/>
  <c r="D479" i="11"/>
  <c r="D481" i="11"/>
  <c r="D483" i="11"/>
  <c r="D485" i="11"/>
  <c r="D487" i="11"/>
  <c r="D489" i="11"/>
  <c r="D491" i="11"/>
  <c r="D493" i="11"/>
  <c r="D495" i="11"/>
  <c r="D497" i="11"/>
  <c r="D499" i="11"/>
  <c r="D501" i="11"/>
  <c r="D503" i="11"/>
  <c r="D505" i="11"/>
  <c r="D507" i="11"/>
  <c r="D509" i="11"/>
  <c r="D511" i="11"/>
  <c r="D513" i="11"/>
  <c r="D515" i="11"/>
  <c r="D517" i="11"/>
  <c r="D519" i="11"/>
  <c r="D521" i="11"/>
  <c r="D523" i="11"/>
  <c r="D525" i="11"/>
  <c r="D527" i="11"/>
  <c r="D529" i="11"/>
  <c r="D531" i="11"/>
  <c r="D533" i="11"/>
  <c r="D535" i="11"/>
  <c r="D537" i="11"/>
  <c r="D539" i="11"/>
  <c r="D541" i="11"/>
  <c r="D543" i="11"/>
  <c r="D545" i="11"/>
  <c r="D547" i="11"/>
  <c r="D549" i="11"/>
  <c r="D551" i="11"/>
  <c r="D553" i="11"/>
  <c r="D555" i="11"/>
  <c r="D557" i="11"/>
  <c r="D559" i="11"/>
  <c r="D561" i="11"/>
  <c r="D563" i="11"/>
  <c r="D565" i="11"/>
  <c r="D567" i="11"/>
  <c r="D569" i="11"/>
  <c r="D571" i="11"/>
  <c r="D573" i="11"/>
  <c r="D575" i="11"/>
  <c r="D577" i="11"/>
  <c r="D579" i="11"/>
  <c r="D581" i="11"/>
  <c r="D583" i="11"/>
  <c r="D585" i="11"/>
  <c r="D587" i="11"/>
  <c r="D589" i="11"/>
  <c r="D591" i="11"/>
  <c r="D593" i="11"/>
  <c r="D595" i="11"/>
  <c r="D597" i="11"/>
  <c r="D599" i="11"/>
  <c r="D601" i="11"/>
  <c r="D603" i="11"/>
  <c r="D605" i="11"/>
  <c r="D607" i="11"/>
  <c r="D609" i="11"/>
  <c r="D611" i="11"/>
  <c r="D613" i="11"/>
  <c r="D615" i="11"/>
  <c r="D617" i="11"/>
  <c r="D619" i="11"/>
  <c r="D621" i="11"/>
  <c r="D623" i="11"/>
  <c r="D625" i="11"/>
  <c r="D627" i="11"/>
  <c r="D629" i="11"/>
  <c r="D631" i="11"/>
  <c r="D633" i="11"/>
  <c r="D635" i="11"/>
  <c r="D637" i="11"/>
  <c r="D639" i="11"/>
  <c r="D641" i="11"/>
  <c r="D643" i="11"/>
  <c r="D645" i="11"/>
  <c r="D647" i="11"/>
  <c r="D649" i="11"/>
  <c r="D651" i="11"/>
  <c r="D653" i="11"/>
  <c r="D655" i="11"/>
  <c r="D657" i="11"/>
  <c r="D659" i="11"/>
  <c r="D661" i="11"/>
  <c r="D663" i="11"/>
  <c r="D665" i="11"/>
  <c r="D667" i="11"/>
  <c r="D669" i="11"/>
  <c r="D671" i="11"/>
  <c r="D673" i="11"/>
  <c r="D675" i="11"/>
  <c r="D677" i="11"/>
  <c r="D679" i="11"/>
  <c r="D681" i="11"/>
  <c r="D683" i="11"/>
  <c r="D685" i="11"/>
  <c r="D687" i="11"/>
  <c r="D689" i="11"/>
  <c r="D691" i="11"/>
  <c r="D693" i="11"/>
  <c r="D695" i="11"/>
  <c r="D697" i="11"/>
  <c r="D699" i="11"/>
  <c r="D701" i="11"/>
  <c r="D703" i="11"/>
  <c r="D705" i="11"/>
  <c r="D707" i="11"/>
  <c r="D709" i="11"/>
  <c r="D711" i="11"/>
  <c r="D713" i="11"/>
  <c r="D715" i="11"/>
  <c r="D717" i="11"/>
  <c r="D719" i="11"/>
  <c r="D721" i="11"/>
  <c r="D723" i="11"/>
  <c r="D725" i="11"/>
  <c r="D727" i="11"/>
  <c r="D729" i="11"/>
  <c r="D731" i="11"/>
  <c r="D733" i="11"/>
  <c r="D735" i="11"/>
  <c r="D737" i="11"/>
  <c r="D739" i="11"/>
  <c r="D741" i="11"/>
  <c r="D743" i="11"/>
  <c r="D745" i="11"/>
  <c r="D747" i="11"/>
  <c r="D749" i="11"/>
  <c r="D751" i="11"/>
  <c r="D753" i="11"/>
  <c r="D755" i="11"/>
  <c r="D757" i="11"/>
  <c r="D759" i="11"/>
  <c r="D761" i="11"/>
  <c r="D763" i="11"/>
  <c r="D765" i="11"/>
  <c r="D767" i="11"/>
  <c r="D769" i="11"/>
  <c r="D771" i="11"/>
  <c r="D773" i="11"/>
  <c r="D775" i="11"/>
  <c r="D777" i="11"/>
  <c r="D779" i="11"/>
  <c r="D781" i="11"/>
  <c r="D783" i="11"/>
  <c r="D785" i="11"/>
  <c r="D787" i="11"/>
  <c r="D789" i="11"/>
  <c r="D791" i="11"/>
  <c r="D793" i="11"/>
  <c r="D795" i="11"/>
  <c r="D797" i="11"/>
  <c r="D799" i="11"/>
  <c r="D801" i="11"/>
  <c r="D803" i="11"/>
  <c r="D805" i="11"/>
  <c r="D807" i="11"/>
  <c r="D809" i="11"/>
  <c r="D811" i="11"/>
  <c r="D813" i="11"/>
  <c r="D815" i="11"/>
  <c r="D817" i="11"/>
  <c r="D819" i="11"/>
  <c r="D821" i="11"/>
  <c r="D823" i="11"/>
  <c r="D825" i="11"/>
  <c r="D827" i="11"/>
  <c r="D829" i="11"/>
  <c r="D831" i="11"/>
  <c r="D833" i="11"/>
  <c r="D835" i="11"/>
  <c r="D837" i="11"/>
  <c r="D839" i="11"/>
  <c r="D841" i="11"/>
  <c r="D843" i="11"/>
  <c r="D845" i="11"/>
  <c r="D847" i="11"/>
  <c r="D849" i="11"/>
  <c r="D851" i="11"/>
  <c r="D853" i="11"/>
  <c r="D855" i="11"/>
  <c r="D857" i="11"/>
  <c r="D859" i="11"/>
  <c r="D861" i="11"/>
  <c r="D863" i="11"/>
  <c r="D865" i="11"/>
  <c r="D867" i="11"/>
  <c r="D869" i="11"/>
  <c r="D871" i="11"/>
  <c r="D873" i="11"/>
  <c r="D875" i="11"/>
  <c r="D877" i="11"/>
  <c r="D879" i="11"/>
  <c r="D881" i="11"/>
  <c r="D883" i="11"/>
  <c r="D885" i="11"/>
  <c r="D887" i="11"/>
  <c r="D889" i="11"/>
  <c r="D891" i="11"/>
  <c r="D893" i="11"/>
  <c r="D895" i="11"/>
  <c r="D897" i="11"/>
  <c r="D899" i="11"/>
  <c r="D901" i="11"/>
  <c r="D903" i="11"/>
  <c r="D905" i="11"/>
  <c r="D907" i="11"/>
  <c r="D909" i="11"/>
  <c r="D911" i="11"/>
  <c r="D913" i="11"/>
  <c r="D915" i="11"/>
  <c r="D917" i="11"/>
  <c r="D919" i="11"/>
  <c r="D921" i="11"/>
  <c r="D923" i="11"/>
  <c r="D925" i="11"/>
  <c r="D927" i="11"/>
  <c r="D929" i="11"/>
  <c r="D931" i="11"/>
  <c r="D933" i="11"/>
  <c r="D935" i="11"/>
  <c r="D937" i="11"/>
  <c r="D939" i="11"/>
  <c r="D941" i="11"/>
  <c r="D943" i="11"/>
  <c r="D945" i="11"/>
  <c r="D947" i="11"/>
  <c r="D949" i="11"/>
  <c r="D951" i="11"/>
  <c r="D953" i="11"/>
  <c r="D955" i="11"/>
  <c r="D957" i="11"/>
  <c r="D959" i="11"/>
  <c r="D961" i="11"/>
  <c r="D963" i="11"/>
  <c r="D965" i="11"/>
  <c r="D967" i="11"/>
  <c r="D969" i="11"/>
  <c r="D971" i="11"/>
  <c r="D973" i="11"/>
  <c r="D975" i="11"/>
  <c r="D977" i="11"/>
  <c r="D979" i="11"/>
  <c r="D981" i="11"/>
  <c r="D983" i="11"/>
  <c r="D985" i="11"/>
  <c r="D987" i="11"/>
  <c r="D989" i="11"/>
  <c r="D991" i="11"/>
  <c r="D993" i="11"/>
  <c r="D995" i="11"/>
  <c r="D997" i="11"/>
  <c r="D999" i="11"/>
  <c r="D1001" i="11"/>
  <c r="D1003" i="11"/>
  <c r="D1005" i="11"/>
  <c r="D1007" i="11"/>
  <c r="D1009" i="11"/>
  <c r="U830" i="8"/>
  <c r="U831" i="8"/>
  <c r="U832" i="8"/>
  <c r="U833" i="8"/>
  <c r="U834" i="8"/>
  <c r="U835" i="8"/>
  <c r="U836" i="8"/>
  <c r="U837" i="8"/>
  <c r="U838" i="8"/>
  <c r="U839" i="8"/>
  <c r="U840" i="8"/>
  <c r="U841" i="8"/>
  <c r="U842" i="8"/>
  <c r="U843" i="8"/>
  <c r="U844" i="8"/>
  <c r="U845" i="8"/>
  <c r="U846" i="8"/>
  <c r="U847" i="8"/>
  <c r="U848" i="8"/>
  <c r="U849" i="8"/>
  <c r="U850" i="8"/>
  <c r="U851" i="8"/>
  <c r="U852" i="8"/>
  <c r="U853" i="8"/>
  <c r="U854" i="8"/>
  <c r="U855" i="8"/>
  <c r="U856" i="8"/>
  <c r="U857" i="8"/>
  <c r="U858" i="8"/>
  <c r="U859" i="8"/>
  <c r="U860" i="8"/>
  <c r="U861" i="8"/>
  <c r="U862" i="8"/>
  <c r="U863" i="8"/>
  <c r="U864" i="8"/>
  <c r="U865" i="8"/>
  <c r="U866" i="8"/>
  <c r="U867" i="8"/>
  <c r="U868" i="8"/>
  <c r="U869" i="8"/>
  <c r="U870" i="8"/>
  <c r="U871" i="8"/>
  <c r="U872" i="8"/>
  <c r="U873" i="8"/>
  <c r="U874" i="8"/>
  <c r="U875" i="8"/>
  <c r="U876" i="8"/>
  <c r="U877" i="8"/>
  <c r="U878" i="8"/>
  <c r="U879" i="8"/>
  <c r="U880" i="8"/>
  <c r="U881" i="8"/>
  <c r="U882" i="8"/>
  <c r="U883" i="8"/>
  <c r="U884" i="8"/>
  <c r="U885" i="8"/>
  <c r="U886" i="8"/>
  <c r="U887" i="8"/>
  <c r="U888" i="8"/>
  <c r="U889" i="8"/>
  <c r="U890" i="8"/>
  <c r="U891" i="8"/>
  <c r="U892" i="8"/>
  <c r="U893" i="8"/>
  <c r="U894" i="8"/>
  <c r="U895" i="8"/>
  <c r="U896" i="8"/>
  <c r="U897" i="8"/>
  <c r="U898" i="8"/>
  <c r="U899" i="8"/>
  <c r="U900" i="8"/>
  <c r="U901" i="8"/>
  <c r="U902" i="8"/>
  <c r="U903" i="8"/>
  <c r="U904" i="8"/>
  <c r="U905" i="8"/>
  <c r="U906" i="8"/>
  <c r="U907" i="8"/>
  <c r="U908" i="8"/>
  <c r="U909" i="8"/>
  <c r="U910" i="8"/>
  <c r="U911" i="8"/>
  <c r="U912" i="8"/>
  <c r="U913" i="8"/>
  <c r="U914" i="8"/>
  <c r="U915" i="8"/>
  <c r="U916" i="8"/>
  <c r="U917" i="8"/>
  <c r="U918" i="8"/>
  <c r="U919" i="8"/>
  <c r="U920" i="8"/>
  <c r="U921" i="8"/>
  <c r="U922" i="8"/>
  <c r="U923" i="8"/>
  <c r="U924" i="8"/>
  <c r="U925" i="8"/>
  <c r="U926" i="8"/>
  <c r="U927" i="8"/>
  <c r="U928" i="8"/>
  <c r="U929" i="8"/>
  <c r="U930" i="8"/>
  <c r="U931" i="8"/>
  <c r="U932" i="8"/>
  <c r="U933" i="8"/>
  <c r="U934" i="8"/>
  <c r="U935" i="8"/>
  <c r="U936" i="8"/>
  <c r="U937" i="8"/>
  <c r="U938" i="8"/>
  <c r="U939" i="8"/>
  <c r="U940" i="8"/>
  <c r="U941" i="8"/>
  <c r="U942" i="8"/>
  <c r="U943" i="8"/>
  <c r="U944" i="8"/>
  <c r="U945" i="8"/>
  <c r="U946" i="8"/>
  <c r="U947" i="8"/>
  <c r="U948" i="8"/>
  <c r="U949" i="8"/>
  <c r="U950" i="8"/>
  <c r="U951" i="8"/>
  <c r="U952" i="8"/>
  <c r="U953" i="8"/>
  <c r="U954" i="8"/>
  <c r="U955" i="8"/>
  <c r="U956" i="8"/>
  <c r="U957" i="8"/>
  <c r="U958" i="8"/>
  <c r="U959" i="8"/>
  <c r="U960" i="8"/>
  <c r="U961" i="8"/>
  <c r="U962" i="8"/>
  <c r="U963" i="8"/>
  <c r="U964" i="8"/>
  <c r="U965" i="8"/>
  <c r="U966" i="8"/>
  <c r="U967" i="8"/>
  <c r="U968" i="8"/>
  <c r="U969" i="8"/>
  <c r="U970" i="8"/>
  <c r="U971" i="8"/>
  <c r="U972" i="8"/>
  <c r="U973" i="8"/>
  <c r="U974" i="8"/>
  <c r="U975" i="8"/>
  <c r="U976" i="8"/>
  <c r="U977" i="8"/>
  <c r="U978" i="8"/>
  <c r="U979" i="8"/>
  <c r="U980" i="8"/>
  <c r="U981" i="8"/>
  <c r="U982" i="8"/>
  <c r="U983" i="8"/>
  <c r="U984" i="8"/>
  <c r="U985" i="8"/>
  <c r="U986" i="8"/>
  <c r="U987" i="8"/>
  <c r="U988" i="8"/>
  <c r="U989" i="8"/>
  <c r="U990" i="8"/>
  <c r="U991" i="8"/>
  <c r="U992" i="8"/>
  <c r="U993" i="8"/>
  <c r="U994" i="8"/>
  <c r="U995" i="8"/>
  <c r="U996" i="8"/>
  <c r="U997" i="8"/>
  <c r="U998" i="8"/>
  <c r="U999" i="8"/>
  <c r="U1000" i="8"/>
  <c r="U1001" i="8"/>
  <c r="U1002" i="8"/>
  <c r="U1003" i="8"/>
  <c r="U1004" i="8"/>
  <c r="U1005" i="8"/>
  <c r="U1006" i="8"/>
  <c r="U1007" i="8"/>
  <c r="U1008" i="8"/>
  <c r="U1009" i="8"/>
  <c r="U1010" i="8"/>
  <c r="U1011" i="8"/>
  <c r="U1012" i="8"/>
  <c r="U1013" i="8"/>
  <c r="U1014" i="8"/>
  <c r="U1015" i="8"/>
  <c r="U1016" i="8"/>
  <c r="U1017" i="8"/>
  <c r="U1018" i="8"/>
  <c r="U1019" i="8"/>
  <c r="U1020" i="8"/>
  <c r="U1021" i="8"/>
  <c r="U1022" i="8"/>
  <c r="U1023" i="8"/>
  <c r="U1024" i="8"/>
  <c r="U1025" i="8"/>
  <c r="U1026" i="8"/>
  <c r="U1027" i="8"/>
  <c r="U1028" i="8"/>
  <c r="U1029" i="8"/>
  <c r="U1030" i="8"/>
  <c r="U1031" i="8"/>
  <c r="U1032" i="8"/>
  <c r="U1033" i="8"/>
  <c r="U1034" i="8"/>
  <c r="U1035" i="8"/>
  <c r="U1036" i="8"/>
  <c r="U1037" i="8"/>
  <c r="U1038" i="8"/>
  <c r="U1039" i="8"/>
  <c r="U1040" i="8"/>
  <c r="U1041" i="8"/>
  <c r="U1042" i="8"/>
  <c r="U1043" i="8"/>
  <c r="U1044" i="8"/>
  <c r="U1045" i="8"/>
  <c r="U1046" i="8"/>
  <c r="U1047" i="8"/>
  <c r="U1048" i="8"/>
  <c r="U1049" i="8"/>
  <c r="U1050" i="8"/>
  <c r="U1051" i="8"/>
  <c r="U1052" i="8"/>
  <c r="U1053" i="8"/>
  <c r="U1054" i="8"/>
  <c r="U1055" i="8"/>
  <c r="U1056" i="8"/>
  <c r="U1057" i="8"/>
  <c r="U1058" i="8"/>
  <c r="U1059" i="8"/>
  <c r="U1060" i="8"/>
  <c r="U1061" i="8"/>
  <c r="U1062" i="8"/>
  <c r="U1063" i="8"/>
  <c r="U1064" i="8"/>
  <c r="U1065" i="8"/>
  <c r="U1066" i="8"/>
  <c r="U1067" i="8"/>
  <c r="U1068" i="8"/>
  <c r="U1069" i="8"/>
  <c r="U1070" i="8"/>
  <c r="U1071" i="8"/>
  <c r="U1072" i="8"/>
  <c r="U1073" i="8"/>
  <c r="U1074" i="8"/>
  <c r="U1075" i="8"/>
  <c r="U1076" i="8"/>
  <c r="U1077" i="8"/>
  <c r="U1078" i="8"/>
  <c r="U1079" i="8"/>
  <c r="U1080" i="8"/>
  <c r="U1081" i="8"/>
  <c r="U1082" i="8"/>
  <c r="U1083" i="8"/>
  <c r="U1084" i="8"/>
  <c r="U1085"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S830" i="8"/>
  <c r="S831" i="8"/>
  <c r="S832" i="8"/>
  <c r="S833" i="8"/>
  <c r="S834" i="8"/>
  <c r="S835" i="8"/>
  <c r="S836" i="8"/>
  <c r="S837" i="8"/>
  <c r="S838" i="8"/>
  <c r="S839" i="8"/>
  <c r="S840" i="8"/>
  <c r="S841" i="8"/>
  <c r="S842" i="8"/>
  <c r="S843" i="8"/>
  <c r="S844" i="8"/>
  <c r="S845" i="8"/>
  <c r="S846" i="8"/>
  <c r="S847" i="8"/>
  <c r="S848" i="8"/>
  <c r="S849" i="8"/>
  <c r="S850" i="8"/>
  <c r="S851" i="8"/>
  <c r="S852" i="8"/>
  <c r="S853" i="8"/>
  <c r="S854" i="8"/>
  <c r="S855" i="8"/>
  <c r="S856" i="8"/>
  <c r="S857" i="8"/>
  <c r="S858" i="8"/>
  <c r="S859" i="8"/>
  <c r="S860" i="8"/>
  <c r="S861" i="8"/>
  <c r="S862" i="8"/>
  <c r="S863" i="8"/>
  <c r="S864" i="8"/>
  <c r="S865" i="8"/>
  <c r="S866" i="8"/>
  <c r="S867" i="8"/>
  <c r="S868" i="8"/>
  <c r="S869" i="8"/>
  <c r="S870" i="8"/>
  <c r="S871" i="8"/>
  <c r="S872" i="8"/>
  <c r="S873" i="8"/>
  <c r="S874" i="8"/>
  <c r="S875" i="8"/>
  <c r="S876" i="8"/>
  <c r="S877" i="8"/>
  <c r="S878" i="8"/>
  <c r="S879" i="8"/>
  <c r="S880" i="8"/>
  <c r="S881" i="8"/>
  <c r="S882" i="8"/>
  <c r="S883" i="8"/>
  <c r="S884" i="8"/>
  <c r="S885" i="8"/>
  <c r="S886" i="8"/>
  <c r="S887" i="8"/>
  <c r="S888" i="8"/>
  <c r="S889" i="8"/>
  <c r="S890" i="8"/>
  <c r="S891" i="8"/>
  <c r="S892" i="8"/>
  <c r="S893" i="8"/>
  <c r="S894" i="8"/>
  <c r="S895" i="8"/>
  <c r="S896" i="8"/>
  <c r="S897" i="8"/>
  <c r="S898" i="8"/>
  <c r="S899" i="8"/>
  <c r="S900" i="8"/>
  <c r="S901" i="8"/>
  <c r="S902" i="8"/>
  <c r="S903" i="8"/>
  <c r="S904" i="8"/>
  <c r="S905" i="8"/>
  <c r="S906" i="8"/>
  <c r="S907" i="8"/>
  <c r="S908" i="8"/>
  <c r="S909" i="8"/>
  <c r="S910" i="8"/>
  <c r="S911" i="8"/>
  <c r="S912" i="8"/>
  <c r="S913" i="8"/>
  <c r="S914" i="8"/>
  <c r="S915" i="8"/>
  <c r="S916" i="8"/>
  <c r="S917" i="8"/>
  <c r="S918" i="8"/>
  <c r="S919" i="8"/>
  <c r="S920" i="8"/>
  <c r="S921" i="8"/>
  <c r="S922" i="8"/>
  <c r="S923" i="8"/>
  <c r="S924" i="8"/>
  <c r="S925" i="8"/>
  <c r="S926" i="8"/>
  <c r="S927" i="8"/>
  <c r="S928" i="8"/>
  <c r="S929" i="8"/>
  <c r="S930" i="8"/>
  <c r="S931" i="8"/>
  <c r="S932" i="8"/>
  <c r="S933" i="8"/>
  <c r="S934" i="8"/>
  <c r="S935" i="8"/>
  <c r="S936" i="8"/>
  <c r="S937" i="8"/>
  <c r="S938" i="8"/>
  <c r="S939" i="8"/>
  <c r="S940" i="8"/>
  <c r="S941" i="8"/>
  <c r="S942" i="8"/>
  <c r="S943" i="8"/>
  <c r="S944" i="8"/>
  <c r="S945" i="8"/>
  <c r="S946" i="8"/>
  <c r="S947" i="8"/>
  <c r="S948" i="8"/>
  <c r="S949" i="8"/>
  <c r="S950" i="8"/>
  <c r="S951" i="8"/>
  <c r="S952" i="8"/>
  <c r="S953" i="8"/>
  <c r="S954" i="8"/>
  <c r="S955" i="8"/>
  <c r="S956" i="8"/>
  <c r="S957" i="8"/>
  <c r="S958" i="8"/>
  <c r="S959" i="8"/>
  <c r="S960" i="8"/>
  <c r="S961" i="8"/>
  <c r="S962" i="8"/>
  <c r="S963" i="8"/>
  <c r="S964" i="8"/>
  <c r="S965" i="8"/>
  <c r="S966" i="8"/>
  <c r="S967" i="8"/>
  <c r="S968" i="8"/>
  <c r="S969" i="8"/>
  <c r="S970" i="8"/>
  <c r="S971" i="8"/>
  <c r="S972" i="8"/>
  <c r="S973" i="8"/>
  <c r="S974" i="8"/>
  <c r="S975" i="8"/>
  <c r="S976" i="8"/>
  <c r="S977" i="8"/>
  <c r="S978" i="8"/>
  <c r="S979" i="8"/>
  <c r="S980" i="8"/>
  <c r="S981" i="8"/>
  <c r="S982" i="8"/>
  <c r="S983" i="8"/>
  <c r="S984" i="8"/>
  <c r="S985" i="8"/>
  <c r="S986" i="8"/>
  <c r="S987" i="8"/>
  <c r="S988" i="8"/>
  <c r="S989" i="8"/>
  <c r="S990" i="8"/>
  <c r="S991" i="8"/>
  <c r="S992" i="8"/>
  <c r="S993" i="8"/>
  <c r="S994" i="8"/>
  <c r="S995" i="8"/>
  <c r="S996" i="8"/>
  <c r="S997" i="8"/>
  <c r="S998" i="8"/>
  <c r="S999" i="8"/>
  <c r="S1000" i="8"/>
  <c r="S1001" i="8"/>
  <c r="S1002" i="8"/>
  <c r="S1003" i="8"/>
  <c r="S1004" i="8"/>
  <c r="S1005" i="8"/>
  <c r="S1006" i="8"/>
  <c r="S1007" i="8"/>
  <c r="S1008" i="8"/>
  <c r="S1009" i="8"/>
  <c r="S1010" i="8"/>
  <c r="S1011" i="8"/>
  <c r="S1012" i="8"/>
  <c r="S1013" i="8"/>
  <c r="S1014" i="8"/>
  <c r="S1015" i="8"/>
  <c r="S1016" i="8"/>
  <c r="S1017" i="8"/>
  <c r="S1018" i="8"/>
  <c r="S1019" i="8"/>
  <c r="S1020" i="8"/>
  <c r="S1021" i="8"/>
  <c r="S1022" i="8"/>
  <c r="S1023" i="8"/>
  <c r="S1024" i="8"/>
  <c r="S1025" i="8"/>
  <c r="S1026" i="8"/>
  <c r="S1027" i="8"/>
  <c r="S1028" i="8"/>
  <c r="S1029" i="8"/>
  <c r="S1030" i="8"/>
  <c r="S1031" i="8"/>
  <c r="S1032" i="8"/>
  <c r="S1033" i="8"/>
  <c r="S1034" i="8"/>
  <c r="S1035" i="8"/>
  <c r="S1036" i="8"/>
  <c r="S1037" i="8"/>
  <c r="S1038" i="8"/>
  <c r="S1039" i="8"/>
  <c r="S1040" i="8"/>
  <c r="S1041" i="8"/>
  <c r="S1042" i="8"/>
  <c r="S1043" i="8"/>
  <c r="S1044" i="8"/>
  <c r="S1045" i="8"/>
  <c r="S1046" i="8"/>
  <c r="S1047" i="8"/>
  <c r="S1048" i="8"/>
  <c r="S1049" i="8"/>
  <c r="S1050" i="8"/>
  <c r="S1051" i="8"/>
  <c r="S1052" i="8"/>
  <c r="S1053" i="8"/>
  <c r="S1054" i="8"/>
  <c r="S1055" i="8"/>
  <c r="S1056" i="8"/>
  <c r="S1057" i="8"/>
  <c r="S1058" i="8"/>
  <c r="S1059" i="8"/>
  <c r="S1060" i="8"/>
  <c r="S1061" i="8"/>
  <c r="S1062" i="8"/>
  <c r="S1063" i="8"/>
  <c r="S1064" i="8"/>
  <c r="S1065" i="8"/>
  <c r="S1066" i="8"/>
  <c r="S1067" i="8"/>
  <c r="S1068" i="8"/>
  <c r="S1069" i="8"/>
  <c r="S1070" i="8"/>
  <c r="S1071" i="8"/>
  <c r="S1072" i="8"/>
  <c r="S1073" i="8"/>
  <c r="S1074" i="8"/>
  <c r="S1075" i="8"/>
  <c r="S1076" i="8"/>
  <c r="S1077" i="8"/>
  <c r="S1078" i="8"/>
  <c r="S1079" i="8"/>
  <c r="S1080" i="8"/>
  <c r="S1081" i="8"/>
  <c r="S1082" i="8"/>
  <c r="S1083" i="8"/>
  <c r="S1084" i="8"/>
  <c r="S1085" i="8"/>
  <c r="R830" i="8"/>
  <c r="R831" i="8"/>
  <c r="R832" i="8"/>
  <c r="R833" i="8"/>
  <c r="R834" i="8"/>
  <c r="R835" i="8"/>
  <c r="R836" i="8"/>
  <c r="R837" i="8"/>
  <c r="R838" i="8"/>
  <c r="R839" i="8"/>
  <c r="R840" i="8"/>
  <c r="R841" i="8"/>
  <c r="R842" i="8"/>
  <c r="R843" i="8"/>
  <c r="R844" i="8"/>
  <c r="R845" i="8"/>
  <c r="R846" i="8"/>
  <c r="R847" i="8"/>
  <c r="R848" i="8"/>
  <c r="R849" i="8"/>
  <c r="R850" i="8"/>
  <c r="R851" i="8"/>
  <c r="R852" i="8"/>
  <c r="R853" i="8"/>
  <c r="R854" i="8"/>
  <c r="R855" i="8"/>
  <c r="R856" i="8"/>
  <c r="R857" i="8"/>
  <c r="R858" i="8"/>
  <c r="R859" i="8"/>
  <c r="R860" i="8"/>
  <c r="R861" i="8"/>
  <c r="R862" i="8"/>
  <c r="R863" i="8"/>
  <c r="R864" i="8"/>
  <c r="R865" i="8"/>
  <c r="R866" i="8"/>
  <c r="R867" i="8"/>
  <c r="R868" i="8"/>
  <c r="R869" i="8"/>
  <c r="R870" i="8"/>
  <c r="R871" i="8"/>
  <c r="R872" i="8"/>
  <c r="R873" i="8"/>
  <c r="R874" i="8"/>
  <c r="R875" i="8"/>
  <c r="R876" i="8"/>
  <c r="R877" i="8"/>
  <c r="R878" i="8"/>
  <c r="R879" i="8"/>
  <c r="R880" i="8"/>
  <c r="R881" i="8"/>
  <c r="R882" i="8"/>
  <c r="R883" i="8"/>
  <c r="R884" i="8"/>
  <c r="R885" i="8"/>
  <c r="R886" i="8"/>
  <c r="R887" i="8"/>
  <c r="R888" i="8"/>
  <c r="R889" i="8"/>
  <c r="R890" i="8"/>
  <c r="R891" i="8"/>
  <c r="R892" i="8"/>
  <c r="R893" i="8"/>
  <c r="R894" i="8"/>
  <c r="R895" i="8"/>
  <c r="R896" i="8"/>
  <c r="R897" i="8"/>
  <c r="R898" i="8"/>
  <c r="R899" i="8"/>
  <c r="R900" i="8"/>
  <c r="R901" i="8"/>
  <c r="R902" i="8"/>
  <c r="R903" i="8"/>
  <c r="R904" i="8"/>
  <c r="R905" i="8"/>
  <c r="R906" i="8"/>
  <c r="R907" i="8"/>
  <c r="R908" i="8"/>
  <c r="R909" i="8"/>
  <c r="R910" i="8"/>
  <c r="R911" i="8"/>
  <c r="R912" i="8"/>
  <c r="R913" i="8"/>
  <c r="R914" i="8"/>
  <c r="R915" i="8"/>
  <c r="R916" i="8"/>
  <c r="R917" i="8"/>
  <c r="R918" i="8"/>
  <c r="R919" i="8"/>
  <c r="R920" i="8"/>
  <c r="R921" i="8"/>
  <c r="R922" i="8"/>
  <c r="R923" i="8"/>
  <c r="R924" i="8"/>
  <c r="R925" i="8"/>
  <c r="R926" i="8"/>
  <c r="R927" i="8"/>
  <c r="R928" i="8"/>
  <c r="R929" i="8"/>
  <c r="R930" i="8"/>
  <c r="R931" i="8"/>
  <c r="R932" i="8"/>
  <c r="R933" i="8"/>
  <c r="R934" i="8"/>
  <c r="R935" i="8"/>
  <c r="R936" i="8"/>
  <c r="R937" i="8"/>
  <c r="R938" i="8"/>
  <c r="R939" i="8"/>
  <c r="R940" i="8"/>
  <c r="R941" i="8"/>
  <c r="R942" i="8"/>
  <c r="R943" i="8"/>
  <c r="R944" i="8"/>
  <c r="R945" i="8"/>
  <c r="R946" i="8"/>
  <c r="R947" i="8"/>
  <c r="R948" i="8"/>
  <c r="R949" i="8"/>
  <c r="R950" i="8"/>
  <c r="R951" i="8"/>
  <c r="R952" i="8"/>
  <c r="R953" i="8"/>
  <c r="R954" i="8"/>
  <c r="R955" i="8"/>
  <c r="R956" i="8"/>
  <c r="R957" i="8"/>
  <c r="R958" i="8"/>
  <c r="R959" i="8"/>
  <c r="R960" i="8"/>
  <c r="R961" i="8"/>
  <c r="R962" i="8"/>
  <c r="R963" i="8"/>
  <c r="R964" i="8"/>
  <c r="R965" i="8"/>
  <c r="R966" i="8"/>
  <c r="R967" i="8"/>
  <c r="R968" i="8"/>
  <c r="R969" i="8"/>
  <c r="R970" i="8"/>
  <c r="R971" i="8"/>
  <c r="R972" i="8"/>
  <c r="R973" i="8"/>
  <c r="R974" i="8"/>
  <c r="R975" i="8"/>
  <c r="R976" i="8"/>
  <c r="R977" i="8"/>
  <c r="R978" i="8"/>
  <c r="R979" i="8"/>
  <c r="R980" i="8"/>
  <c r="R981" i="8"/>
  <c r="R982" i="8"/>
  <c r="R983" i="8"/>
  <c r="R984" i="8"/>
  <c r="R985" i="8"/>
  <c r="R986" i="8"/>
  <c r="R987" i="8"/>
  <c r="R988" i="8"/>
  <c r="R989" i="8"/>
  <c r="R990" i="8"/>
  <c r="R991" i="8"/>
  <c r="R992" i="8"/>
  <c r="R993" i="8"/>
  <c r="R994" i="8"/>
  <c r="R995" i="8"/>
  <c r="R996" i="8"/>
  <c r="R997" i="8"/>
  <c r="R998" i="8"/>
  <c r="R999" i="8"/>
  <c r="R1000" i="8"/>
  <c r="R1001" i="8"/>
  <c r="R1002" i="8"/>
  <c r="R1003" i="8"/>
  <c r="R1004" i="8"/>
  <c r="R1005" i="8"/>
  <c r="R1006" i="8"/>
  <c r="R1007" i="8"/>
  <c r="R1008" i="8"/>
  <c r="R1009" i="8"/>
  <c r="R1010" i="8"/>
  <c r="R1011" i="8"/>
  <c r="R1012" i="8"/>
  <c r="R1013" i="8"/>
  <c r="R1014" i="8"/>
  <c r="R1015" i="8"/>
  <c r="R1016" i="8"/>
  <c r="R1017" i="8"/>
  <c r="R1018" i="8"/>
  <c r="R1019" i="8"/>
  <c r="R1020" i="8"/>
  <c r="R1021" i="8"/>
  <c r="R1022" i="8"/>
  <c r="R1023" i="8"/>
  <c r="R1024" i="8"/>
  <c r="R1025" i="8"/>
  <c r="R1026" i="8"/>
  <c r="R1027" i="8"/>
  <c r="R1028" i="8"/>
  <c r="R1029" i="8"/>
  <c r="R1030" i="8"/>
  <c r="R1031" i="8"/>
  <c r="R1032" i="8"/>
  <c r="R1033" i="8"/>
  <c r="R1034" i="8"/>
  <c r="R1035" i="8"/>
  <c r="R1036" i="8"/>
  <c r="R1037" i="8"/>
  <c r="R1038" i="8"/>
  <c r="R1039" i="8"/>
  <c r="R1040" i="8"/>
  <c r="R1041" i="8"/>
  <c r="R1042" i="8"/>
  <c r="R1043" i="8"/>
  <c r="R1044" i="8"/>
  <c r="R1045" i="8"/>
  <c r="R1046" i="8"/>
  <c r="R1047" i="8"/>
  <c r="R1048" i="8"/>
  <c r="R1049" i="8"/>
  <c r="R1050" i="8"/>
  <c r="R1051" i="8"/>
  <c r="R1052" i="8"/>
  <c r="R1053" i="8"/>
  <c r="R1054" i="8"/>
  <c r="R1055" i="8"/>
  <c r="R1056" i="8"/>
  <c r="R1057" i="8"/>
  <c r="R1058" i="8"/>
  <c r="R1059" i="8"/>
  <c r="R1060" i="8"/>
  <c r="R1061" i="8"/>
  <c r="R1062" i="8"/>
  <c r="R1063" i="8"/>
  <c r="R1064" i="8"/>
  <c r="R1065" i="8"/>
  <c r="R1066" i="8"/>
  <c r="R1067" i="8"/>
  <c r="R1068" i="8"/>
  <c r="R1069" i="8"/>
  <c r="R1070" i="8"/>
  <c r="R1071" i="8"/>
  <c r="R1072" i="8"/>
  <c r="R1073" i="8"/>
  <c r="R1074" i="8"/>
  <c r="R1075" i="8"/>
  <c r="R1076" i="8"/>
  <c r="R1077" i="8"/>
  <c r="R1078" i="8"/>
  <c r="R1079" i="8"/>
  <c r="R1080" i="8"/>
  <c r="R1081" i="8"/>
  <c r="R1082" i="8"/>
  <c r="R1083" i="8"/>
  <c r="R1084" i="8"/>
  <c r="R1085" i="8"/>
  <c r="Q830" i="8"/>
  <c r="Q831" i="8"/>
  <c r="Q832" i="8"/>
  <c r="Q833" i="8"/>
  <c r="Q834" i="8"/>
  <c r="Q835" i="8"/>
  <c r="Q836" i="8"/>
  <c r="Q837" i="8"/>
  <c r="Q838" i="8"/>
  <c r="Q839" i="8"/>
  <c r="Q840" i="8"/>
  <c r="Q841" i="8"/>
  <c r="Q842" i="8"/>
  <c r="Q843" i="8"/>
  <c r="Q844" i="8"/>
  <c r="Q845" i="8"/>
  <c r="Q846" i="8"/>
  <c r="Q847" i="8"/>
  <c r="Q848" i="8"/>
  <c r="Q849" i="8"/>
  <c r="Q850" i="8"/>
  <c r="Q851" i="8"/>
  <c r="Q852" i="8"/>
  <c r="Q853" i="8"/>
  <c r="Q854" i="8"/>
  <c r="Q855" i="8"/>
  <c r="Q856" i="8"/>
  <c r="Q857" i="8"/>
  <c r="Q858" i="8"/>
  <c r="Q859" i="8"/>
  <c r="Q860" i="8"/>
  <c r="Q861" i="8"/>
  <c r="Q862" i="8"/>
  <c r="Q863" i="8"/>
  <c r="Q864" i="8"/>
  <c r="Q865" i="8"/>
  <c r="Q866" i="8"/>
  <c r="Q867" i="8"/>
  <c r="Q868" i="8"/>
  <c r="Q869" i="8"/>
  <c r="Q870" i="8"/>
  <c r="Q871" i="8"/>
  <c r="Q872" i="8"/>
  <c r="Q873" i="8"/>
  <c r="Q874" i="8"/>
  <c r="Q875" i="8"/>
  <c r="Q876" i="8"/>
  <c r="Q877" i="8"/>
  <c r="Q878" i="8"/>
  <c r="Q879" i="8"/>
  <c r="Q880" i="8"/>
  <c r="Q881" i="8"/>
  <c r="Q882" i="8"/>
  <c r="Q883" i="8"/>
  <c r="Q884" i="8"/>
  <c r="Q885" i="8"/>
  <c r="Q886" i="8"/>
  <c r="Q887" i="8"/>
  <c r="Q888" i="8"/>
  <c r="Q889" i="8"/>
  <c r="Q890" i="8"/>
  <c r="Q891" i="8"/>
  <c r="Q892" i="8"/>
  <c r="Q893" i="8"/>
  <c r="Q894" i="8"/>
  <c r="Q895" i="8"/>
  <c r="Q896" i="8"/>
  <c r="Q897" i="8"/>
  <c r="Q898" i="8"/>
  <c r="Q899" i="8"/>
  <c r="Q900" i="8"/>
  <c r="Q901" i="8"/>
  <c r="Q902" i="8"/>
  <c r="Q903" i="8"/>
  <c r="Q904" i="8"/>
  <c r="Q905" i="8"/>
  <c r="Q906" i="8"/>
  <c r="Q907" i="8"/>
  <c r="Q908" i="8"/>
  <c r="Q909" i="8"/>
  <c r="Q910" i="8"/>
  <c r="Q911" i="8"/>
  <c r="Q912" i="8"/>
  <c r="Q913" i="8"/>
  <c r="Q914" i="8"/>
  <c r="Q915" i="8"/>
  <c r="Q916" i="8"/>
  <c r="Q917" i="8"/>
  <c r="Q918" i="8"/>
  <c r="Q919" i="8"/>
  <c r="Q920" i="8"/>
  <c r="Q921" i="8"/>
  <c r="Q922" i="8"/>
  <c r="Q923" i="8"/>
  <c r="Q924" i="8"/>
  <c r="Q925" i="8"/>
  <c r="Q926" i="8"/>
  <c r="Q927" i="8"/>
  <c r="Q928" i="8"/>
  <c r="Q929" i="8"/>
  <c r="Q930" i="8"/>
  <c r="Q931" i="8"/>
  <c r="Q932" i="8"/>
  <c r="Q933" i="8"/>
  <c r="Q934" i="8"/>
  <c r="Q935" i="8"/>
  <c r="Q936" i="8"/>
  <c r="Q937" i="8"/>
  <c r="Q938" i="8"/>
  <c r="Q939" i="8"/>
  <c r="Q940" i="8"/>
  <c r="Q941" i="8"/>
  <c r="Q942" i="8"/>
  <c r="Q943" i="8"/>
  <c r="Q944" i="8"/>
  <c r="Q945" i="8"/>
  <c r="Q946" i="8"/>
  <c r="Q947" i="8"/>
  <c r="Q948" i="8"/>
  <c r="Q949" i="8"/>
  <c r="Q950" i="8"/>
  <c r="Q951" i="8"/>
  <c r="Q952" i="8"/>
  <c r="Q953" i="8"/>
  <c r="Q954" i="8"/>
  <c r="Q955" i="8"/>
  <c r="Q956" i="8"/>
  <c r="Q957" i="8"/>
  <c r="Q958" i="8"/>
  <c r="Q959" i="8"/>
  <c r="Q960" i="8"/>
  <c r="Q961" i="8"/>
  <c r="Q962" i="8"/>
  <c r="Q963" i="8"/>
  <c r="Q964" i="8"/>
  <c r="Q965" i="8"/>
  <c r="Q966" i="8"/>
  <c r="Q967" i="8"/>
  <c r="Q968" i="8"/>
  <c r="Q969" i="8"/>
  <c r="Q970" i="8"/>
  <c r="Q971" i="8"/>
  <c r="Q972" i="8"/>
  <c r="Q973" i="8"/>
  <c r="Q974" i="8"/>
  <c r="Q975" i="8"/>
  <c r="Q976" i="8"/>
  <c r="Q977" i="8"/>
  <c r="Q978" i="8"/>
  <c r="Q979" i="8"/>
  <c r="Q980" i="8"/>
  <c r="Q981" i="8"/>
  <c r="Q982" i="8"/>
  <c r="Q983" i="8"/>
  <c r="Q984" i="8"/>
  <c r="Q985" i="8"/>
  <c r="Q986" i="8"/>
  <c r="Q987" i="8"/>
  <c r="Q988" i="8"/>
  <c r="Q989" i="8"/>
  <c r="Q990" i="8"/>
  <c r="Q991" i="8"/>
  <c r="Q992" i="8"/>
  <c r="Q993" i="8"/>
  <c r="Q994" i="8"/>
  <c r="Q995" i="8"/>
  <c r="Q996" i="8"/>
  <c r="Q997" i="8"/>
  <c r="Q998" i="8"/>
  <c r="Q999" i="8"/>
  <c r="Q1000" i="8"/>
  <c r="Q1001" i="8"/>
  <c r="Q1002" i="8"/>
  <c r="Q1003" i="8"/>
  <c r="Q1004" i="8"/>
  <c r="Q1005" i="8"/>
  <c r="Q1006" i="8"/>
  <c r="Q1007" i="8"/>
  <c r="Q1008" i="8"/>
  <c r="Q1009" i="8"/>
  <c r="Q1010" i="8"/>
  <c r="Q1011" i="8"/>
  <c r="Q1012" i="8"/>
  <c r="Q1013" i="8"/>
  <c r="Q1014" i="8"/>
  <c r="Q1015" i="8"/>
  <c r="Q1016" i="8"/>
  <c r="Q1017" i="8"/>
  <c r="Q1018" i="8"/>
  <c r="Q1019" i="8"/>
  <c r="Q1020" i="8"/>
  <c r="Q1021" i="8"/>
  <c r="Q1022" i="8"/>
  <c r="Q1023" i="8"/>
  <c r="Q1024" i="8"/>
  <c r="Q1025" i="8"/>
  <c r="Q1026" i="8"/>
  <c r="Q1027" i="8"/>
  <c r="Q1028" i="8"/>
  <c r="Q1029" i="8"/>
  <c r="Q1030" i="8"/>
  <c r="Q1031" i="8"/>
  <c r="Q1032" i="8"/>
  <c r="Q1033" i="8"/>
  <c r="Q1034" i="8"/>
  <c r="Q1035" i="8"/>
  <c r="Q1036" i="8"/>
  <c r="Q1037" i="8"/>
  <c r="Q1038" i="8"/>
  <c r="Q1039" i="8"/>
  <c r="Q1040" i="8"/>
  <c r="Q1041" i="8"/>
  <c r="Q1042" i="8"/>
  <c r="Q1043" i="8"/>
  <c r="Q1044" i="8"/>
  <c r="Q1045" i="8"/>
  <c r="Q1046" i="8"/>
  <c r="Q1047" i="8"/>
  <c r="Q1048" i="8"/>
  <c r="Q1049" i="8"/>
  <c r="Q1050" i="8"/>
  <c r="Q1051" i="8"/>
  <c r="Q1052" i="8"/>
  <c r="Q1053" i="8"/>
  <c r="Q1054" i="8"/>
  <c r="Q1055" i="8"/>
  <c r="Q1056" i="8"/>
  <c r="Q1057" i="8"/>
  <c r="Q1058" i="8"/>
  <c r="Q1059" i="8"/>
  <c r="Q1060" i="8"/>
  <c r="Q1061" i="8"/>
  <c r="Q1062" i="8"/>
  <c r="Q1063" i="8"/>
  <c r="Q1064" i="8"/>
  <c r="Q1065" i="8"/>
  <c r="Q1066" i="8"/>
  <c r="Q1067" i="8"/>
  <c r="Q1068" i="8"/>
  <c r="Q1069" i="8"/>
  <c r="Q1070" i="8"/>
  <c r="Q1071" i="8"/>
  <c r="Q1072" i="8"/>
  <c r="Q1073" i="8"/>
  <c r="Q1074" i="8"/>
  <c r="Q1075" i="8"/>
  <c r="Q1076" i="8"/>
  <c r="Q1077" i="8"/>
  <c r="Q1078" i="8"/>
  <c r="Q1079" i="8"/>
  <c r="Q1080" i="8"/>
  <c r="Q1081" i="8"/>
  <c r="Q1082" i="8"/>
  <c r="Q1083" i="8"/>
  <c r="Q1084" i="8"/>
  <c r="Q1085"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753" i="8"/>
  <c r="Q754" i="8"/>
  <c r="Q755" i="8"/>
  <c r="Q756" i="8"/>
  <c r="Q757" i="8"/>
  <c r="Q758" i="8"/>
  <c r="Q759" i="8"/>
  <c r="Q760" i="8"/>
  <c r="Q761" i="8"/>
  <c r="Q762" i="8"/>
  <c r="Q763" i="8"/>
  <c r="Q764" i="8"/>
  <c r="Q765" i="8"/>
  <c r="Q766" i="8"/>
  <c r="Q767" i="8"/>
  <c r="Q768" i="8"/>
  <c r="Q769" i="8"/>
  <c r="Q770" i="8"/>
  <c r="Q771" i="8"/>
  <c r="Q772" i="8"/>
  <c r="Q773" i="8"/>
  <c r="Q774" i="8"/>
  <c r="Q775" i="8"/>
  <c r="Q776" i="8"/>
  <c r="Q777" i="8"/>
  <c r="Q778" i="8"/>
  <c r="Q779" i="8"/>
  <c r="Q780" i="8"/>
  <c r="Q781" i="8"/>
  <c r="Q782" i="8"/>
  <c r="Q783" i="8"/>
  <c r="Q784" i="8"/>
  <c r="Q785" i="8"/>
  <c r="Q786" i="8"/>
  <c r="Q787" i="8"/>
  <c r="Q788" i="8"/>
  <c r="Q789" i="8"/>
  <c r="Q790" i="8"/>
  <c r="Q791" i="8"/>
  <c r="Q792" i="8"/>
  <c r="Q793" i="8"/>
  <c r="Q794" i="8"/>
  <c r="Q795" i="8"/>
  <c r="Q796" i="8"/>
  <c r="Q797" i="8"/>
  <c r="Q798" i="8"/>
  <c r="Q799" i="8"/>
  <c r="Q800" i="8"/>
  <c r="Q801" i="8"/>
  <c r="Q802" i="8"/>
  <c r="Q803" i="8"/>
  <c r="Q804" i="8"/>
  <c r="Q805" i="8"/>
  <c r="Q806" i="8"/>
  <c r="Q807" i="8"/>
  <c r="Q808" i="8"/>
  <c r="Q809" i="8"/>
  <c r="Q810" i="8"/>
  <c r="Q811" i="8"/>
  <c r="Q812" i="8"/>
  <c r="Q813" i="8"/>
  <c r="Q814" i="8"/>
  <c r="Q815" i="8"/>
  <c r="Q816" i="8"/>
  <c r="Q817" i="8"/>
  <c r="Q818" i="8"/>
  <c r="Q819" i="8"/>
  <c r="Q820" i="8"/>
  <c r="Q821" i="8"/>
  <c r="Q822" i="8"/>
  <c r="Q823" i="8"/>
  <c r="Q824" i="8"/>
  <c r="Q825" i="8"/>
  <c r="Q826" i="8"/>
  <c r="Q827" i="8"/>
  <c r="Q828" i="8"/>
  <c r="Q829" i="8"/>
  <c r="Q33" i="8"/>
  <c r="E1056" i="10"/>
  <c r="O1085" i="8" s="1"/>
  <c r="E1055" i="10"/>
  <c r="O1084" i="8" s="1"/>
  <c r="E1054" i="10"/>
  <c r="O1083" i="8" s="1"/>
  <c r="E1053" i="10"/>
  <c r="O1082" i="8" s="1"/>
  <c r="E1052" i="10"/>
  <c r="O1081" i="8" s="1"/>
  <c r="E1051" i="10"/>
  <c r="O1080" i="8" s="1"/>
  <c r="E1050" i="10"/>
  <c r="O1079" i="8" s="1"/>
  <c r="E1049" i="10"/>
  <c r="O1078" i="8" s="1"/>
  <c r="E1048" i="10"/>
  <c r="O1077" i="8" s="1"/>
  <c r="E1047" i="10"/>
  <c r="O1076" i="8" s="1"/>
  <c r="E1046" i="10"/>
  <c r="O1075" i="8" s="1"/>
  <c r="E1045" i="10"/>
  <c r="O1074" i="8" s="1"/>
  <c r="E1044" i="10"/>
  <c r="O1073" i="8" s="1"/>
  <c r="E1043" i="10"/>
  <c r="O1072" i="8" s="1"/>
  <c r="E1042" i="10"/>
  <c r="O1071" i="8" s="1"/>
  <c r="E1041" i="10"/>
  <c r="O1070" i="8" s="1"/>
  <c r="E1040" i="10"/>
  <c r="O1069" i="8" s="1"/>
  <c r="E1039" i="10"/>
  <c r="O1068" i="8" s="1"/>
  <c r="E1038" i="10"/>
  <c r="O1067" i="8" s="1"/>
  <c r="E1037" i="10"/>
  <c r="O1066" i="8" s="1"/>
  <c r="E1036" i="10"/>
  <c r="O1065" i="8" s="1"/>
  <c r="E1035" i="10"/>
  <c r="O1064" i="8" s="1"/>
  <c r="E1034" i="10"/>
  <c r="O1063" i="8" s="1"/>
  <c r="E1033" i="10"/>
  <c r="O1062" i="8" s="1"/>
  <c r="E1032" i="10"/>
  <c r="O1061" i="8" s="1"/>
  <c r="E1031" i="10"/>
  <c r="O1060" i="8" s="1"/>
  <c r="E1030" i="10"/>
  <c r="O1059" i="8" s="1"/>
  <c r="E1029" i="10"/>
  <c r="O1058" i="8" s="1"/>
  <c r="E1028" i="10"/>
  <c r="O1057" i="8" s="1"/>
  <c r="E1027" i="10"/>
  <c r="O1056" i="8" s="1"/>
  <c r="E1026" i="10"/>
  <c r="O1055" i="8" s="1"/>
  <c r="E1025" i="10"/>
  <c r="O1054" i="8" s="1"/>
  <c r="E1024" i="10"/>
  <c r="O1053" i="8" s="1"/>
  <c r="E1023" i="10"/>
  <c r="O1052" i="8" s="1"/>
  <c r="E1022" i="10"/>
  <c r="O1051" i="8" s="1"/>
  <c r="E1021" i="10"/>
  <c r="O1050" i="8" s="1"/>
  <c r="E1020" i="10"/>
  <c r="O1049" i="8" s="1"/>
  <c r="E1019" i="10"/>
  <c r="O1048" i="8" s="1"/>
  <c r="E1018" i="10"/>
  <c r="O1047" i="8" s="1"/>
  <c r="E1017" i="10"/>
  <c r="O1046" i="8" s="1"/>
  <c r="E1016" i="10"/>
  <c r="O1045" i="8" s="1"/>
  <c r="E1015" i="10"/>
  <c r="O1044" i="8" s="1"/>
  <c r="E1014" i="10"/>
  <c r="O1043" i="8" s="1"/>
  <c r="E1013" i="10"/>
  <c r="O1042" i="8" s="1"/>
  <c r="E1012" i="10"/>
  <c r="O1041" i="8" s="1"/>
  <c r="E1011" i="10"/>
  <c r="O1040" i="8" s="1"/>
  <c r="E1010" i="10"/>
  <c r="O1039" i="8" s="1"/>
  <c r="E1009" i="10"/>
  <c r="O1038" i="8" s="1"/>
  <c r="E1008" i="10"/>
  <c r="O1037" i="8" s="1"/>
  <c r="E1007" i="10"/>
  <c r="O1036" i="8" s="1"/>
  <c r="E1006" i="10"/>
  <c r="O1035" i="8" s="1"/>
  <c r="E1005" i="10"/>
  <c r="O1034" i="8" s="1"/>
  <c r="E1004" i="10"/>
  <c r="O1033" i="8" s="1"/>
  <c r="E1003" i="10"/>
  <c r="O1032" i="8" s="1"/>
  <c r="E1002" i="10"/>
  <c r="O1031" i="8" s="1"/>
  <c r="E1001" i="10"/>
  <c r="O1030" i="8" s="1"/>
  <c r="E1000" i="10"/>
  <c r="O1029" i="8" s="1"/>
  <c r="E999" i="10"/>
  <c r="O1028" i="8" s="1"/>
  <c r="E998" i="10"/>
  <c r="O1027" i="8" s="1"/>
  <c r="E997" i="10"/>
  <c r="O1026" i="8" s="1"/>
  <c r="E996" i="10"/>
  <c r="O1025" i="8" s="1"/>
  <c r="E995" i="10"/>
  <c r="O1024" i="8" s="1"/>
  <c r="E994" i="10"/>
  <c r="O1023" i="8" s="1"/>
  <c r="E993" i="10"/>
  <c r="O1022" i="8" s="1"/>
  <c r="E992" i="10"/>
  <c r="O1021" i="8" s="1"/>
  <c r="E991" i="10"/>
  <c r="O1020" i="8" s="1"/>
  <c r="E990" i="10"/>
  <c r="O1019" i="8" s="1"/>
  <c r="E989" i="10"/>
  <c r="O1018" i="8" s="1"/>
  <c r="E988" i="10"/>
  <c r="O1017" i="8" s="1"/>
  <c r="E987" i="10"/>
  <c r="O1016" i="8" s="1"/>
  <c r="E986" i="10"/>
  <c r="O1015" i="8" s="1"/>
  <c r="E985" i="10"/>
  <c r="O1014" i="8" s="1"/>
  <c r="E984" i="10"/>
  <c r="O1013" i="8" s="1"/>
  <c r="E983" i="10"/>
  <c r="O1012" i="8" s="1"/>
  <c r="E982" i="10"/>
  <c r="O1011" i="8" s="1"/>
  <c r="E981" i="10"/>
  <c r="O1010" i="8" s="1"/>
  <c r="E980" i="10"/>
  <c r="O1009" i="8" s="1"/>
  <c r="E979" i="10"/>
  <c r="O1008" i="8" s="1"/>
  <c r="E978" i="10"/>
  <c r="O1007" i="8" s="1"/>
  <c r="E977" i="10"/>
  <c r="O1006" i="8" s="1"/>
  <c r="E976" i="10"/>
  <c r="O1005" i="8" s="1"/>
  <c r="E975" i="10"/>
  <c r="O1004" i="8" s="1"/>
  <c r="E974" i="10"/>
  <c r="O1003" i="8" s="1"/>
  <c r="E973" i="10"/>
  <c r="O1002" i="8" s="1"/>
  <c r="E972" i="10"/>
  <c r="O1001" i="8" s="1"/>
  <c r="E971" i="10"/>
  <c r="O1000" i="8" s="1"/>
  <c r="E970" i="10"/>
  <c r="O999" i="8" s="1"/>
  <c r="E969" i="10"/>
  <c r="O998" i="8" s="1"/>
  <c r="E968" i="10"/>
  <c r="O997" i="8" s="1"/>
  <c r="E967" i="10"/>
  <c r="O996" i="8" s="1"/>
  <c r="E966" i="10"/>
  <c r="O995" i="8" s="1"/>
  <c r="E965" i="10"/>
  <c r="O994" i="8" s="1"/>
  <c r="E964" i="10"/>
  <c r="O993" i="8" s="1"/>
  <c r="E963" i="10"/>
  <c r="O992" i="8" s="1"/>
  <c r="E962" i="10"/>
  <c r="O991" i="8" s="1"/>
  <c r="E961" i="10"/>
  <c r="O990" i="8" s="1"/>
  <c r="E960" i="10"/>
  <c r="O989" i="8" s="1"/>
  <c r="E959" i="10"/>
  <c r="O988" i="8" s="1"/>
  <c r="E958" i="10"/>
  <c r="O987" i="8" s="1"/>
  <c r="E957" i="10"/>
  <c r="O986" i="8" s="1"/>
  <c r="E956" i="10"/>
  <c r="O985" i="8" s="1"/>
  <c r="E955" i="10"/>
  <c r="O984" i="8" s="1"/>
  <c r="E954" i="10"/>
  <c r="O983" i="8" s="1"/>
  <c r="E953" i="10"/>
  <c r="O982" i="8" s="1"/>
  <c r="E952" i="10"/>
  <c r="O981" i="8" s="1"/>
  <c r="E951" i="10"/>
  <c r="O980" i="8" s="1"/>
  <c r="E950" i="10"/>
  <c r="O979" i="8" s="1"/>
  <c r="E949" i="10"/>
  <c r="O978" i="8" s="1"/>
  <c r="E948" i="10"/>
  <c r="O977" i="8" s="1"/>
  <c r="E947" i="10"/>
  <c r="O976" i="8" s="1"/>
  <c r="E946" i="10"/>
  <c r="O975" i="8" s="1"/>
  <c r="E945" i="10"/>
  <c r="O974" i="8" s="1"/>
  <c r="E944" i="10"/>
  <c r="O973" i="8" s="1"/>
  <c r="E943" i="10"/>
  <c r="O972" i="8" s="1"/>
  <c r="E942" i="10"/>
  <c r="O971" i="8" s="1"/>
  <c r="E941" i="10"/>
  <c r="O970" i="8" s="1"/>
  <c r="E940" i="10"/>
  <c r="O969" i="8" s="1"/>
  <c r="E939" i="10"/>
  <c r="O968" i="8" s="1"/>
  <c r="E938" i="10"/>
  <c r="O967" i="8" s="1"/>
  <c r="E937" i="10"/>
  <c r="O966" i="8" s="1"/>
  <c r="E936" i="10"/>
  <c r="O965" i="8" s="1"/>
  <c r="E935" i="10"/>
  <c r="O964" i="8" s="1"/>
  <c r="E934" i="10"/>
  <c r="O963" i="8" s="1"/>
  <c r="E933" i="10"/>
  <c r="O962" i="8" s="1"/>
  <c r="E932" i="10"/>
  <c r="O961" i="8" s="1"/>
  <c r="E931" i="10"/>
  <c r="O960" i="8" s="1"/>
  <c r="E930" i="10"/>
  <c r="O959" i="8" s="1"/>
  <c r="E929" i="10"/>
  <c r="O958" i="8" s="1"/>
  <c r="E928" i="10"/>
  <c r="O957" i="8" s="1"/>
  <c r="E927" i="10"/>
  <c r="O956" i="8" s="1"/>
  <c r="E926" i="10"/>
  <c r="O955" i="8" s="1"/>
  <c r="E925" i="10"/>
  <c r="O954" i="8" s="1"/>
  <c r="E924" i="10"/>
  <c r="O953" i="8" s="1"/>
  <c r="E923" i="10"/>
  <c r="O952" i="8" s="1"/>
  <c r="E922" i="10"/>
  <c r="O951" i="8" s="1"/>
  <c r="E921" i="10"/>
  <c r="O950" i="8" s="1"/>
  <c r="E920" i="10"/>
  <c r="O949" i="8" s="1"/>
  <c r="E919" i="10"/>
  <c r="O948" i="8" s="1"/>
  <c r="E918" i="10"/>
  <c r="O947" i="8" s="1"/>
  <c r="E917" i="10"/>
  <c r="O946" i="8" s="1"/>
  <c r="E916" i="10"/>
  <c r="O945" i="8" s="1"/>
  <c r="E915" i="10"/>
  <c r="O944" i="8" s="1"/>
  <c r="E914" i="10"/>
  <c r="O943" i="8" s="1"/>
  <c r="E913" i="10"/>
  <c r="O942" i="8" s="1"/>
  <c r="E912" i="10"/>
  <c r="O941" i="8" s="1"/>
  <c r="E911" i="10"/>
  <c r="O940" i="8" s="1"/>
  <c r="E910" i="10"/>
  <c r="O939" i="8" s="1"/>
  <c r="E909" i="10"/>
  <c r="O938" i="8" s="1"/>
  <c r="E908" i="10"/>
  <c r="O937" i="8" s="1"/>
  <c r="E907" i="10"/>
  <c r="O936" i="8" s="1"/>
  <c r="E906" i="10"/>
  <c r="O935" i="8" s="1"/>
  <c r="E905" i="10"/>
  <c r="O934" i="8" s="1"/>
  <c r="E904" i="10"/>
  <c r="O933" i="8" s="1"/>
  <c r="E903" i="10"/>
  <c r="O932" i="8" s="1"/>
  <c r="E902" i="10"/>
  <c r="O931" i="8" s="1"/>
  <c r="E901" i="10"/>
  <c r="O930" i="8" s="1"/>
  <c r="E900" i="10"/>
  <c r="O929" i="8" s="1"/>
  <c r="E899" i="10"/>
  <c r="O928" i="8" s="1"/>
  <c r="E898" i="10"/>
  <c r="O927" i="8" s="1"/>
  <c r="E897" i="10"/>
  <c r="O926" i="8" s="1"/>
  <c r="E896" i="10"/>
  <c r="O925" i="8" s="1"/>
  <c r="E895" i="10"/>
  <c r="O924" i="8" s="1"/>
  <c r="E894" i="10"/>
  <c r="O923" i="8" s="1"/>
  <c r="E893" i="10"/>
  <c r="O922" i="8" s="1"/>
  <c r="E892" i="10"/>
  <c r="O921" i="8" s="1"/>
  <c r="E891" i="10"/>
  <c r="O920" i="8" s="1"/>
  <c r="E890" i="10"/>
  <c r="O919" i="8" s="1"/>
  <c r="E889" i="10"/>
  <c r="O918" i="8" s="1"/>
  <c r="E888" i="10"/>
  <c r="O917" i="8" s="1"/>
  <c r="E887" i="10"/>
  <c r="O916" i="8" s="1"/>
  <c r="E886" i="10"/>
  <c r="O915" i="8" s="1"/>
  <c r="E885" i="10"/>
  <c r="O914" i="8" s="1"/>
  <c r="E884" i="10"/>
  <c r="O913" i="8" s="1"/>
  <c r="E883" i="10"/>
  <c r="O912" i="8" s="1"/>
  <c r="E882" i="10"/>
  <c r="O911" i="8" s="1"/>
  <c r="E881" i="10"/>
  <c r="O910" i="8" s="1"/>
  <c r="E880" i="10"/>
  <c r="O909" i="8" s="1"/>
  <c r="E879" i="10"/>
  <c r="O908" i="8" s="1"/>
  <c r="E878" i="10"/>
  <c r="O907" i="8" s="1"/>
  <c r="E877" i="10"/>
  <c r="O906" i="8" s="1"/>
  <c r="E876" i="10"/>
  <c r="O905" i="8" s="1"/>
  <c r="E875" i="10"/>
  <c r="O904" i="8" s="1"/>
  <c r="E874" i="10"/>
  <c r="O903" i="8" s="1"/>
  <c r="E873" i="10"/>
  <c r="O902" i="8" s="1"/>
  <c r="E872" i="10"/>
  <c r="O901" i="8" s="1"/>
  <c r="E871" i="10"/>
  <c r="O900" i="8" s="1"/>
  <c r="E870" i="10"/>
  <c r="O899" i="8" s="1"/>
  <c r="E869" i="10"/>
  <c r="O898" i="8" s="1"/>
  <c r="E868" i="10"/>
  <c r="O897" i="8" s="1"/>
  <c r="E867" i="10"/>
  <c r="O896" i="8" s="1"/>
  <c r="E866" i="10"/>
  <c r="O895" i="8" s="1"/>
  <c r="E865" i="10"/>
  <c r="O894" i="8" s="1"/>
  <c r="E864" i="10"/>
  <c r="O893" i="8" s="1"/>
  <c r="E863" i="10"/>
  <c r="O892" i="8" s="1"/>
  <c r="E862" i="10"/>
  <c r="O891" i="8" s="1"/>
  <c r="E861" i="10"/>
  <c r="O890" i="8" s="1"/>
  <c r="E860" i="10"/>
  <c r="O889" i="8" s="1"/>
  <c r="E859" i="10"/>
  <c r="O888" i="8" s="1"/>
  <c r="E858" i="10"/>
  <c r="O887" i="8" s="1"/>
  <c r="E857" i="10"/>
  <c r="O886" i="8" s="1"/>
  <c r="E856" i="10"/>
  <c r="O885" i="8" s="1"/>
  <c r="E855" i="10"/>
  <c r="O884" i="8" s="1"/>
  <c r="E854" i="10"/>
  <c r="O883" i="8" s="1"/>
  <c r="E853" i="10"/>
  <c r="O882" i="8" s="1"/>
  <c r="E852" i="10"/>
  <c r="O881" i="8" s="1"/>
  <c r="E851" i="10"/>
  <c r="O880" i="8" s="1"/>
  <c r="E850" i="10"/>
  <c r="O879" i="8" s="1"/>
  <c r="E849" i="10"/>
  <c r="O878" i="8" s="1"/>
  <c r="E848" i="10"/>
  <c r="O877" i="8" s="1"/>
  <c r="E847" i="10"/>
  <c r="O876" i="8" s="1"/>
  <c r="E846" i="10"/>
  <c r="O875" i="8" s="1"/>
  <c r="E845" i="10"/>
  <c r="O874" i="8" s="1"/>
  <c r="E844" i="10"/>
  <c r="O873" i="8" s="1"/>
  <c r="E843" i="10"/>
  <c r="O872" i="8" s="1"/>
  <c r="E842" i="10"/>
  <c r="O871" i="8" s="1"/>
  <c r="E841" i="10"/>
  <c r="O870" i="8" s="1"/>
  <c r="E840" i="10"/>
  <c r="O869" i="8" s="1"/>
  <c r="E839" i="10"/>
  <c r="O868" i="8" s="1"/>
  <c r="E838" i="10"/>
  <c r="O867" i="8" s="1"/>
  <c r="E837" i="10"/>
  <c r="O866" i="8" s="1"/>
  <c r="E836" i="10"/>
  <c r="O865" i="8" s="1"/>
  <c r="E835" i="10"/>
  <c r="O864" i="8" s="1"/>
  <c r="E834" i="10"/>
  <c r="O863" i="8" s="1"/>
  <c r="E833" i="10"/>
  <c r="O862" i="8" s="1"/>
  <c r="E832" i="10"/>
  <c r="O861" i="8" s="1"/>
  <c r="E831" i="10"/>
  <c r="O860" i="8" s="1"/>
  <c r="E830" i="10"/>
  <c r="O859" i="8" s="1"/>
  <c r="E829" i="10"/>
  <c r="O858" i="8" s="1"/>
  <c r="E828" i="10"/>
  <c r="O857" i="8" s="1"/>
  <c r="E827" i="10"/>
  <c r="O856" i="8" s="1"/>
  <c r="E826" i="10"/>
  <c r="O855" i="8" s="1"/>
  <c r="E825" i="10"/>
  <c r="O854" i="8" s="1"/>
  <c r="E824" i="10"/>
  <c r="O853" i="8" s="1"/>
  <c r="E823" i="10"/>
  <c r="O852" i="8" s="1"/>
  <c r="E822" i="10"/>
  <c r="O851" i="8" s="1"/>
  <c r="E821" i="10"/>
  <c r="O850" i="8" s="1"/>
  <c r="E820" i="10"/>
  <c r="O849" i="8" s="1"/>
  <c r="E819" i="10"/>
  <c r="O848" i="8" s="1"/>
  <c r="E818" i="10"/>
  <c r="O847" i="8" s="1"/>
  <c r="E817" i="10"/>
  <c r="O846" i="8" s="1"/>
  <c r="E816" i="10"/>
  <c r="O845" i="8" s="1"/>
  <c r="E815" i="10"/>
  <c r="O844" i="8" s="1"/>
  <c r="E814" i="10"/>
  <c r="O843" i="8" s="1"/>
  <c r="E813" i="10"/>
  <c r="O842" i="8" s="1"/>
  <c r="E812" i="10"/>
  <c r="O841" i="8" s="1"/>
  <c r="E811" i="10"/>
  <c r="O840" i="8" s="1"/>
  <c r="E810" i="10"/>
  <c r="O839" i="8" s="1"/>
  <c r="E809" i="10"/>
  <c r="O838" i="8" s="1"/>
  <c r="E808" i="10"/>
  <c r="O837" i="8" s="1"/>
  <c r="E807" i="10"/>
  <c r="O836" i="8" s="1"/>
  <c r="E806" i="10"/>
  <c r="O835" i="8" s="1"/>
  <c r="E805" i="10"/>
  <c r="O834" i="8" s="1"/>
  <c r="E804" i="10"/>
  <c r="O833" i="8" s="1"/>
  <c r="E803" i="10"/>
  <c r="O832" i="8" s="1"/>
  <c r="E802" i="10"/>
  <c r="O831" i="8" s="1"/>
  <c r="E801" i="10"/>
  <c r="O830" i="8" s="1"/>
  <c r="E800" i="10"/>
  <c r="O829" i="8" s="1"/>
  <c r="E799" i="10"/>
  <c r="O828" i="8" s="1"/>
  <c r="E798" i="10"/>
  <c r="O827" i="8" s="1"/>
  <c r="E797" i="10"/>
  <c r="O826" i="8" s="1"/>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O545" i="8" s="1"/>
  <c r="E515" i="10"/>
  <c r="O544" i="8" s="1"/>
  <c r="E514" i="10"/>
  <c r="O543" i="8" s="1"/>
  <c r="E513" i="10"/>
  <c r="O542" i="8" s="1"/>
  <c r="E512" i="10"/>
  <c r="O541" i="8" s="1"/>
  <c r="E511" i="10"/>
  <c r="O540" i="8" s="1"/>
  <c r="E510" i="10"/>
  <c r="O539" i="8" s="1"/>
  <c r="E509" i="10"/>
  <c r="O538" i="8" s="1"/>
  <c r="E508" i="10"/>
  <c r="O537" i="8" s="1"/>
  <c r="E507" i="10"/>
  <c r="O536" i="8" s="1"/>
  <c r="E506" i="10"/>
  <c r="O535" i="8" s="1"/>
  <c r="E505" i="10"/>
  <c r="O534" i="8" s="1"/>
  <c r="E504" i="10"/>
  <c r="O533" i="8" s="1"/>
  <c r="E503" i="10"/>
  <c r="O532" i="8" s="1"/>
  <c r="E502" i="10"/>
  <c r="O531" i="8" s="1"/>
  <c r="E501" i="10"/>
  <c r="O530" i="8" s="1"/>
  <c r="E500" i="10"/>
  <c r="O529" i="8" s="1"/>
  <c r="E499" i="10"/>
  <c r="O528" i="8" s="1"/>
  <c r="E498" i="10"/>
  <c r="O527" i="8" s="1"/>
  <c r="E497" i="10"/>
  <c r="O526" i="8" s="1"/>
  <c r="E496" i="10"/>
  <c r="O525" i="8" s="1"/>
  <c r="E495" i="10"/>
  <c r="O524" i="8" s="1"/>
  <c r="E494" i="10"/>
  <c r="O523" i="8" s="1"/>
  <c r="E493" i="10"/>
  <c r="O522" i="8" s="1"/>
  <c r="E492" i="10"/>
  <c r="O521" i="8" s="1"/>
  <c r="E491" i="10"/>
  <c r="O520" i="8" s="1"/>
  <c r="E490" i="10"/>
  <c r="O519" i="8" s="1"/>
  <c r="E489" i="10"/>
  <c r="O518" i="8" s="1"/>
  <c r="E488" i="10"/>
  <c r="O517" i="8" s="1"/>
  <c r="E487" i="10"/>
  <c r="O516" i="8" s="1"/>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346"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O33" i="8" s="1"/>
  <c r="E3" i="10"/>
  <c r="I1056" i="9"/>
  <c r="E1056" i="9"/>
  <c r="I1055" i="9"/>
  <c r="E1055" i="9"/>
  <c r="I1054" i="9"/>
  <c r="E1054" i="9"/>
  <c r="I1053" i="9"/>
  <c r="E1053" i="9"/>
  <c r="I1052" i="9"/>
  <c r="E1052" i="9"/>
  <c r="I1051" i="9"/>
  <c r="E1051" i="9"/>
  <c r="I1050" i="9"/>
  <c r="E1050" i="9"/>
  <c r="I1049" i="9"/>
  <c r="E1049" i="9"/>
  <c r="I1048" i="9"/>
  <c r="E1048" i="9"/>
  <c r="I1047" i="9"/>
  <c r="E1047" i="9"/>
  <c r="I1046" i="9"/>
  <c r="E1046" i="9"/>
  <c r="I1045" i="9"/>
  <c r="E1045" i="9"/>
  <c r="I1044" i="9"/>
  <c r="E1044" i="9"/>
  <c r="I1043" i="9"/>
  <c r="E1043" i="9"/>
  <c r="I1042" i="9"/>
  <c r="E1042" i="9"/>
  <c r="I1041" i="9"/>
  <c r="E1041" i="9"/>
  <c r="I1040" i="9"/>
  <c r="E1040" i="9"/>
  <c r="I1039" i="9"/>
  <c r="E1039" i="9"/>
  <c r="I1038" i="9"/>
  <c r="E1038" i="9"/>
  <c r="I1037" i="9"/>
  <c r="E1037" i="9"/>
  <c r="I1036" i="9"/>
  <c r="E1036" i="9"/>
  <c r="I1035" i="9"/>
  <c r="E1035" i="9"/>
  <c r="I1034" i="9"/>
  <c r="E1034" i="9"/>
  <c r="I1033" i="9"/>
  <c r="E1033" i="9"/>
  <c r="I1032" i="9"/>
  <c r="E1032" i="9"/>
  <c r="I1031" i="9"/>
  <c r="E1031" i="9"/>
  <c r="I1030" i="9"/>
  <c r="E1030" i="9"/>
  <c r="I1029" i="9"/>
  <c r="E1029" i="9"/>
  <c r="I1028" i="9"/>
  <c r="E1028" i="9"/>
  <c r="I1027" i="9"/>
  <c r="E1027" i="9"/>
  <c r="I1026" i="9"/>
  <c r="E1026" i="9"/>
  <c r="I1025" i="9"/>
  <c r="E1025" i="9"/>
  <c r="I1024" i="9"/>
  <c r="E1024" i="9"/>
  <c r="I1023" i="9"/>
  <c r="E1023" i="9"/>
  <c r="I1022" i="9"/>
  <c r="E1022" i="9"/>
  <c r="I1021" i="9"/>
  <c r="E1021" i="9"/>
  <c r="I1020" i="9"/>
  <c r="E1020" i="9"/>
  <c r="I1019" i="9"/>
  <c r="E1019" i="9"/>
  <c r="I1018" i="9"/>
  <c r="E1018" i="9"/>
  <c r="I1017" i="9"/>
  <c r="E1017" i="9"/>
  <c r="I1016" i="9"/>
  <c r="E1016" i="9"/>
  <c r="I1015" i="9"/>
  <c r="E1015" i="9"/>
  <c r="I1014" i="9"/>
  <c r="E1014" i="9"/>
  <c r="I1013" i="9"/>
  <c r="E1013" i="9"/>
  <c r="I1012" i="9"/>
  <c r="E1012" i="9"/>
  <c r="I1011" i="9"/>
  <c r="E1011" i="9"/>
  <c r="I1010" i="9"/>
  <c r="E1010" i="9"/>
  <c r="I1009" i="9"/>
  <c r="E1009" i="9"/>
  <c r="I1008" i="9"/>
  <c r="E1008" i="9"/>
  <c r="I1007" i="9"/>
  <c r="E1007" i="9"/>
  <c r="I1006" i="9"/>
  <c r="E1006" i="9"/>
  <c r="I1005" i="9"/>
  <c r="E1005" i="9"/>
  <c r="I1004" i="9"/>
  <c r="E1004" i="9"/>
  <c r="I1003" i="9"/>
  <c r="E1003" i="9"/>
  <c r="I1002" i="9"/>
  <c r="E1002" i="9"/>
  <c r="I1001" i="9"/>
  <c r="E1001" i="9"/>
  <c r="I1000" i="9"/>
  <c r="E1000" i="9"/>
  <c r="I999" i="9"/>
  <c r="E999" i="9"/>
  <c r="I998" i="9"/>
  <c r="E998" i="9"/>
  <c r="I997" i="9"/>
  <c r="E997" i="9"/>
  <c r="I996" i="9"/>
  <c r="E996" i="9"/>
  <c r="I995" i="9"/>
  <c r="E995" i="9"/>
  <c r="I994" i="9"/>
  <c r="E994" i="9"/>
  <c r="I993" i="9"/>
  <c r="E993" i="9"/>
  <c r="I992" i="9"/>
  <c r="E992" i="9"/>
  <c r="I991" i="9"/>
  <c r="E991" i="9"/>
  <c r="I990" i="9"/>
  <c r="E990" i="9"/>
  <c r="I989" i="9"/>
  <c r="E989" i="9"/>
  <c r="I988" i="9"/>
  <c r="E988" i="9"/>
  <c r="I987" i="9"/>
  <c r="E987" i="9"/>
  <c r="I986" i="9"/>
  <c r="E986" i="9"/>
  <c r="I985" i="9"/>
  <c r="E985" i="9"/>
  <c r="I984" i="9"/>
  <c r="E984" i="9"/>
  <c r="I983" i="9"/>
  <c r="E983" i="9"/>
  <c r="I982" i="9"/>
  <c r="E982" i="9"/>
  <c r="I981" i="9"/>
  <c r="E981" i="9"/>
  <c r="I980" i="9"/>
  <c r="E980" i="9"/>
  <c r="I979" i="9"/>
  <c r="E979" i="9"/>
  <c r="I978" i="9"/>
  <c r="E978" i="9"/>
  <c r="I977" i="9"/>
  <c r="E977" i="9"/>
  <c r="I976" i="9"/>
  <c r="E976" i="9"/>
  <c r="I975" i="9"/>
  <c r="E975" i="9"/>
  <c r="I974" i="9"/>
  <c r="E974" i="9"/>
  <c r="I973" i="9"/>
  <c r="E973" i="9"/>
  <c r="I972" i="9"/>
  <c r="E972" i="9"/>
  <c r="I971" i="9"/>
  <c r="E971" i="9"/>
  <c r="I970" i="9"/>
  <c r="E970" i="9"/>
  <c r="I969" i="9"/>
  <c r="E969" i="9"/>
  <c r="I968" i="9"/>
  <c r="E968" i="9"/>
  <c r="I967" i="9"/>
  <c r="E967" i="9"/>
  <c r="I966" i="9"/>
  <c r="E966" i="9"/>
  <c r="I965" i="9"/>
  <c r="E965" i="9"/>
  <c r="I964" i="9"/>
  <c r="E964" i="9"/>
  <c r="I963" i="9"/>
  <c r="E963" i="9"/>
  <c r="I962" i="9"/>
  <c r="E962" i="9"/>
  <c r="I961" i="9"/>
  <c r="E961" i="9"/>
  <c r="I960" i="9"/>
  <c r="E960" i="9"/>
  <c r="I959" i="9"/>
  <c r="E959" i="9"/>
  <c r="I958" i="9"/>
  <c r="E958" i="9"/>
  <c r="I957" i="9"/>
  <c r="E957" i="9"/>
  <c r="I956" i="9"/>
  <c r="E956" i="9"/>
  <c r="I955" i="9"/>
  <c r="E955" i="9"/>
  <c r="I954" i="9"/>
  <c r="E954" i="9"/>
  <c r="I953" i="9"/>
  <c r="E953" i="9"/>
  <c r="I952" i="9"/>
  <c r="E952" i="9"/>
  <c r="I951" i="9"/>
  <c r="E951" i="9"/>
  <c r="I950" i="9"/>
  <c r="E950" i="9"/>
  <c r="I949" i="9"/>
  <c r="E949" i="9"/>
  <c r="I948" i="9"/>
  <c r="E948" i="9"/>
  <c r="I947" i="9"/>
  <c r="E947" i="9"/>
  <c r="I946" i="9"/>
  <c r="E946" i="9"/>
  <c r="I945" i="9"/>
  <c r="E945" i="9"/>
  <c r="I944" i="9"/>
  <c r="E944" i="9"/>
  <c r="I943" i="9"/>
  <c r="E943" i="9"/>
  <c r="I942" i="9"/>
  <c r="E942" i="9"/>
  <c r="I941" i="9"/>
  <c r="E941" i="9"/>
  <c r="I940" i="9"/>
  <c r="E940" i="9"/>
  <c r="I939" i="9"/>
  <c r="E939" i="9"/>
  <c r="I938" i="9"/>
  <c r="E938" i="9"/>
  <c r="I937" i="9"/>
  <c r="E937" i="9"/>
  <c r="I936" i="9"/>
  <c r="E936" i="9"/>
  <c r="I935" i="9"/>
  <c r="E935" i="9"/>
  <c r="I934" i="9"/>
  <c r="E934" i="9"/>
  <c r="I933" i="9"/>
  <c r="E933" i="9"/>
  <c r="I932" i="9"/>
  <c r="E932" i="9"/>
  <c r="I931" i="9"/>
  <c r="E931" i="9"/>
  <c r="I930" i="9"/>
  <c r="E930" i="9"/>
  <c r="I929" i="9"/>
  <c r="E929" i="9"/>
  <c r="I928" i="9"/>
  <c r="E928" i="9"/>
  <c r="I927" i="9"/>
  <c r="E927" i="9"/>
  <c r="I926" i="9"/>
  <c r="E926" i="9"/>
  <c r="I925" i="9"/>
  <c r="E925" i="9"/>
  <c r="I924" i="9"/>
  <c r="E924" i="9"/>
  <c r="I923" i="9"/>
  <c r="E923" i="9"/>
  <c r="I922" i="9"/>
  <c r="E922" i="9"/>
  <c r="I921" i="9"/>
  <c r="E921" i="9"/>
  <c r="I920" i="9"/>
  <c r="E920" i="9"/>
  <c r="I919" i="9"/>
  <c r="E919" i="9"/>
  <c r="I918" i="9"/>
  <c r="E918" i="9"/>
  <c r="I917" i="9"/>
  <c r="E917" i="9"/>
  <c r="I916" i="9"/>
  <c r="E916" i="9"/>
  <c r="I915" i="9"/>
  <c r="E915" i="9"/>
  <c r="I914" i="9"/>
  <c r="E914" i="9"/>
  <c r="I913" i="9"/>
  <c r="E913" i="9"/>
  <c r="I912" i="9"/>
  <c r="E912" i="9"/>
  <c r="I911" i="9"/>
  <c r="E911" i="9"/>
  <c r="I910" i="9"/>
  <c r="E910" i="9"/>
  <c r="I909" i="9"/>
  <c r="E909" i="9"/>
  <c r="I908" i="9"/>
  <c r="E908" i="9"/>
  <c r="I907" i="9"/>
  <c r="E907" i="9"/>
  <c r="I906" i="9"/>
  <c r="E906" i="9"/>
  <c r="I905" i="9"/>
  <c r="E905" i="9"/>
  <c r="I904" i="9"/>
  <c r="E904" i="9"/>
  <c r="I903" i="9"/>
  <c r="E903" i="9"/>
  <c r="I902" i="9"/>
  <c r="E902" i="9"/>
  <c r="I901" i="9"/>
  <c r="E901" i="9"/>
  <c r="I900" i="9"/>
  <c r="E900" i="9"/>
  <c r="I899" i="9"/>
  <c r="E899" i="9"/>
  <c r="I898" i="9"/>
  <c r="E898" i="9"/>
  <c r="I897" i="9"/>
  <c r="E897" i="9"/>
  <c r="I896" i="9"/>
  <c r="E896" i="9"/>
  <c r="I895" i="9"/>
  <c r="E895" i="9"/>
  <c r="I894" i="9"/>
  <c r="E894" i="9"/>
  <c r="I893" i="9"/>
  <c r="E893" i="9"/>
  <c r="I892" i="9"/>
  <c r="E892" i="9"/>
  <c r="I891" i="9"/>
  <c r="E891" i="9"/>
  <c r="I890" i="9"/>
  <c r="E890" i="9"/>
  <c r="I889" i="9"/>
  <c r="E889" i="9"/>
  <c r="I888" i="9"/>
  <c r="E888" i="9"/>
  <c r="I887" i="9"/>
  <c r="E887" i="9"/>
  <c r="I886" i="9"/>
  <c r="E886" i="9"/>
  <c r="I885" i="9"/>
  <c r="E885" i="9"/>
  <c r="I884" i="9"/>
  <c r="E884" i="9"/>
  <c r="I883" i="9"/>
  <c r="E883" i="9"/>
  <c r="I882" i="9"/>
  <c r="E882" i="9"/>
  <c r="I881" i="9"/>
  <c r="E881" i="9"/>
  <c r="I880" i="9"/>
  <c r="E880" i="9"/>
  <c r="I879" i="9"/>
  <c r="E879" i="9"/>
  <c r="I878" i="9"/>
  <c r="E878" i="9"/>
  <c r="I877" i="9"/>
  <c r="E877" i="9"/>
  <c r="I876" i="9"/>
  <c r="E876" i="9"/>
  <c r="I875" i="9"/>
  <c r="E875" i="9"/>
  <c r="I874" i="9"/>
  <c r="E874" i="9"/>
  <c r="I873" i="9"/>
  <c r="E873" i="9"/>
  <c r="I872" i="9"/>
  <c r="E872" i="9"/>
  <c r="I871" i="9"/>
  <c r="E871" i="9"/>
  <c r="I870" i="9"/>
  <c r="E870" i="9"/>
  <c r="I869" i="9"/>
  <c r="E869" i="9"/>
  <c r="I868" i="9"/>
  <c r="E868" i="9"/>
  <c r="I867" i="9"/>
  <c r="E867" i="9"/>
  <c r="I866" i="9"/>
  <c r="E866" i="9"/>
  <c r="I865" i="9"/>
  <c r="E865" i="9"/>
  <c r="I864" i="9"/>
  <c r="E864" i="9"/>
  <c r="I863" i="9"/>
  <c r="E863" i="9"/>
  <c r="I862" i="9"/>
  <c r="E862" i="9"/>
  <c r="I861" i="9"/>
  <c r="E861" i="9"/>
  <c r="I860" i="9"/>
  <c r="E860" i="9"/>
  <c r="I859" i="9"/>
  <c r="E859" i="9"/>
  <c r="I858" i="9"/>
  <c r="E858" i="9"/>
  <c r="I857" i="9"/>
  <c r="E857" i="9"/>
  <c r="I856" i="9"/>
  <c r="E856" i="9"/>
  <c r="I855" i="9"/>
  <c r="E855" i="9"/>
  <c r="I854" i="9"/>
  <c r="E854" i="9"/>
  <c r="I853" i="9"/>
  <c r="E853" i="9"/>
  <c r="I852" i="9"/>
  <c r="E852" i="9"/>
  <c r="I851" i="9"/>
  <c r="E851" i="9"/>
  <c r="I850" i="9"/>
  <c r="E850" i="9"/>
  <c r="I849" i="9"/>
  <c r="E849" i="9"/>
  <c r="I848" i="9"/>
  <c r="E848" i="9"/>
  <c r="I847" i="9"/>
  <c r="E847" i="9"/>
  <c r="I846" i="9"/>
  <c r="E846" i="9"/>
  <c r="I845" i="9"/>
  <c r="E845" i="9"/>
  <c r="I844" i="9"/>
  <c r="E844" i="9"/>
  <c r="I843" i="9"/>
  <c r="E843" i="9"/>
  <c r="I842" i="9"/>
  <c r="E842" i="9"/>
  <c r="I841" i="9"/>
  <c r="E841" i="9"/>
  <c r="I840" i="9"/>
  <c r="E840" i="9"/>
  <c r="I839" i="9"/>
  <c r="E839" i="9"/>
  <c r="I838" i="9"/>
  <c r="E838" i="9"/>
  <c r="I837" i="9"/>
  <c r="E837" i="9"/>
  <c r="I836" i="9"/>
  <c r="E836" i="9"/>
  <c r="I835" i="9"/>
  <c r="E835" i="9"/>
  <c r="I834" i="9"/>
  <c r="E834" i="9"/>
  <c r="I833" i="9"/>
  <c r="E833" i="9"/>
  <c r="I832" i="9"/>
  <c r="E832" i="9"/>
  <c r="I831" i="9"/>
  <c r="E831" i="9"/>
  <c r="I830" i="9"/>
  <c r="E830" i="9"/>
  <c r="I829" i="9"/>
  <c r="E829" i="9"/>
  <c r="I828" i="9"/>
  <c r="E828" i="9"/>
  <c r="I827" i="9"/>
  <c r="E827" i="9"/>
  <c r="I826" i="9"/>
  <c r="E826" i="9"/>
  <c r="I825" i="9"/>
  <c r="E825" i="9"/>
  <c r="I824" i="9"/>
  <c r="E824" i="9"/>
  <c r="I823" i="9"/>
  <c r="E823" i="9"/>
  <c r="I822" i="9"/>
  <c r="E822" i="9"/>
  <c r="I821" i="9"/>
  <c r="E821" i="9"/>
  <c r="I820" i="9"/>
  <c r="E820" i="9"/>
  <c r="I819" i="9"/>
  <c r="E819" i="9"/>
  <c r="I818" i="9"/>
  <c r="E818" i="9"/>
  <c r="I817" i="9"/>
  <c r="E817" i="9"/>
  <c r="I816" i="9"/>
  <c r="E816" i="9"/>
  <c r="I815" i="9"/>
  <c r="E815" i="9"/>
  <c r="I814" i="9"/>
  <c r="E814" i="9"/>
  <c r="I813" i="9"/>
  <c r="E813" i="9"/>
  <c r="I812" i="9"/>
  <c r="E812" i="9"/>
  <c r="I811" i="9"/>
  <c r="E811" i="9"/>
  <c r="I810" i="9"/>
  <c r="E810" i="9"/>
  <c r="I809" i="9"/>
  <c r="E809" i="9"/>
  <c r="I808" i="9"/>
  <c r="E808" i="9"/>
  <c r="I807" i="9"/>
  <c r="E807" i="9"/>
  <c r="I806" i="9"/>
  <c r="E806" i="9"/>
  <c r="I805" i="9"/>
  <c r="E805" i="9"/>
  <c r="I804" i="9"/>
  <c r="E804" i="9"/>
  <c r="I803" i="9"/>
  <c r="E803" i="9"/>
  <c r="I802" i="9"/>
  <c r="E802" i="9"/>
  <c r="I801" i="9"/>
  <c r="E801" i="9"/>
  <c r="I800" i="9"/>
  <c r="E800" i="9"/>
  <c r="I799" i="9"/>
  <c r="E799" i="9"/>
  <c r="I798" i="9"/>
  <c r="E798" i="9"/>
  <c r="I797" i="9"/>
  <c r="E797" i="9"/>
  <c r="I796" i="9"/>
  <c r="E796" i="9"/>
  <c r="I795" i="9"/>
  <c r="E795" i="9"/>
  <c r="I794" i="9"/>
  <c r="E794" i="9"/>
  <c r="I793" i="9"/>
  <c r="E793" i="9"/>
  <c r="I792" i="9"/>
  <c r="E792" i="9"/>
  <c r="I791" i="9"/>
  <c r="E791" i="9"/>
  <c r="I790" i="9"/>
  <c r="E790" i="9"/>
  <c r="I789" i="9"/>
  <c r="E789" i="9"/>
  <c r="I788" i="9"/>
  <c r="E788" i="9"/>
  <c r="I787" i="9"/>
  <c r="E787" i="9"/>
  <c r="I786" i="9"/>
  <c r="E786" i="9"/>
  <c r="I785" i="9"/>
  <c r="E785" i="9"/>
  <c r="I784" i="9"/>
  <c r="E784" i="9"/>
  <c r="I783" i="9"/>
  <c r="E783" i="9"/>
  <c r="I782" i="9"/>
  <c r="E782" i="9"/>
  <c r="I781" i="9"/>
  <c r="E781" i="9"/>
  <c r="I780" i="9"/>
  <c r="E780" i="9"/>
  <c r="I779" i="9"/>
  <c r="E779" i="9"/>
  <c r="I778" i="9"/>
  <c r="E778" i="9"/>
  <c r="I777" i="9"/>
  <c r="E777" i="9"/>
  <c r="I776" i="9"/>
  <c r="E776" i="9"/>
  <c r="I775" i="9"/>
  <c r="E775" i="9"/>
  <c r="I774" i="9"/>
  <c r="E774" i="9"/>
  <c r="I773" i="9"/>
  <c r="E773" i="9"/>
  <c r="I772" i="9"/>
  <c r="E772" i="9"/>
  <c r="I771" i="9"/>
  <c r="E771" i="9"/>
  <c r="I770" i="9"/>
  <c r="E770" i="9"/>
  <c r="I769" i="9"/>
  <c r="E769" i="9"/>
  <c r="I768" i="9"/>
  <c r="E768" i="9"/>
  <c r="I767" i="9"/>
  <c r="E767" i="9"/>
  <c r="I766" i="9"/>
  <c r="E766" i="9"/>
  <c r="I765" i="9"/>
  <c r="E765" i="9"/>
  <c r="I764" i="9"/>
  <c r="E764" i="9"/>
  <c r="I763" i="9"/>
  <c r="E763" i="9"/>
  <c r="I762" i="9"/>
  <c r="E762" i="9"/>
  <c r="I761" i="9"/>
  <c r="E761" i="9"/>
  <c r="I760" i="9"/>
  <c r="E760" i="9"/>
  <c r="I759" i="9"/>
  <c r="E759" i="9"/>
  <c r="I758" i="9"/>
  <c r="E758" i="9"/>
  <c r="I757" i="9"/>
  <c r="E757" i="9"/>
  <c r="I756" i="9"/>
  <c r="E756" i="9"/>
  <c r="I755" i="9"/>
  <c r="E755" i="9"/>
  <c r="I754" i="9"/>
  <c r="E754" i="9"/>
  <c r="I753" i="9"/>
  <c r="E753" i="9"/>
  <c r="I752" i="9"/>
  <c r="E752" i="9"/>
  <c r="I751" i="9"/>
  <c r="E751" i="9"/>
  <c r="I750" i="9"/>
  <c r="E750" i="9"/>
  <c r="I749" i="9"/>
  <c r="E749" i="9"/>
  <c r="I748" i="9"/>
  <c r="E748" i="9"/>
  <c r="I747" i="9"/>
  <c r="E747" i="9"/>
  <c r="I746" i="9"/>
  <c r="E746" i="9"/>
  <c r="I745" i="9"/>
  <c r="E745" i="9"/>
  <c r="I744" i="9"/>
  <c r="E744" i="9"/>
  <c r="I743" i="9"/>
  <c r="E743" i="9"/>
  <c r="I742" i="9"/>
  <c r="E742" i="9"/>
  <c r="I741" i="9"/>
  <c r="E741" i="9"/>
  <c r="I740" i="9"/>
  <c r="E740" i="9"/>
  <c r="I739" i="9"/>
  <c r="E739" i="9"/>
  <c r="I738" i="9"/>
  <c r="E738" i="9"/>
  <c r="I737" i="9"/>
  <c r="E737" i="9"/>
  <c r="I736" i="9"/>
  <c r="E736" i="9"/>
  <c r="I735" i="9"/>
  <c r="E735" i="9"/>
  <c r="I734" i="9"/>
  <c r="E734" i="9"/>
  <c r="I733" i="9"/>
  <c r="E733" i="9"/>
  <c r="I732" i="9"/>
  <c r="E732" i="9"/>
  <c r="I731" i="9"/>
  <c r="E731" i="9"/>
  <c r="I730" i="9"/>
  <c r="E730" i="9"/>
  <c r="I729" i="9"/>
  <c r="E729" i="9"/>
  <c r="I728" i="9"/>
  <c r="E728" i="9"/>
  <c r="I727" i="9"/>
  <c r="E727" i="9"/>
  <c r="I726" i="9"/>
  <c r="E726" i="9"/>
  <c r="I725" i="9"/>
  <c r="E725" i="9"/>
  <c r="I724" i="9"/>
  <c r="E724" i="9"/>
  <c r="I723" i="9"/>
  <c r="E723" i="9"/>
  <c r="I722" i="9"/>
  <c r="E722" i="9"/>
  <c r="I721" i="9"/>
  <c r="E721" i="9"/>
  <c r="I720" i="9"/>
  <c r="E720" i="9"/>
  <c r="I719" i="9"/>
  <c r="E719" i="9"/>
  <c r="I718" i="9"/>
  <c r="E718" i="9"/>
  <c r="I717" i="9"/>
  <c r="E717" i="9"/>
  <c r="I716" i="9"/>
  <c r="E716" i="9"/>
  <c r="I715" i="9"/>
  <c r="E715" i="9"/>
  <c r="I714" i="9"/>
  <c r="E714" i="9"/>
  <c r="I713" i="9"/>
  <c r="E713" i="9"/>
  <c r="I712" i="9"/>
  <c r="E712" i="9"/>
  <c r="I711" i="9"/>
  <c r="E711" i="9"/>
  <c r="I710" i="9"/>
  <c r="E710" i="9"/>
  <c r="I709" i="9"/>
  <c r="E709" i="9"/>
  <c r="I708" i="9"/>
  <c r="E708" i="9"/>
  <c r="I707" i="9"/>
  <c r="E707" i="9"/>
  <c r="I706" i="9"/>
  <c r="E706" i="9"/>
  <c r="I705" i="9"/>
  <c r="E705" i="9"/>
  <c r="I704" i="9"/>
  <c r="E704" i="9"/>
  <c r="I703" i="9"/>
  <c r="E703" i="9"/>
  <c r="I702" i="9"/>
  <c r="E702" i="9"/>
  <c r="I701" i="9"/>
  <c r="E701" i="9"/>
  <c r="I700" i="9"/>
  <c r="E700" i="9"/>
  <c r="I699" i="9"/>
  <c r="E699" i="9"/>
  <c r="I698" i="9"/>
  <c r="E698" i="9"/>
  <c r="I697" i="9"/>
  <c r="E697" i="9"/>
  <c r="I696" i="9"/>
  <c r="E696" i="9"/>
  <c r="I695" i="9"/>
  <c r="E695" i="9"/>
  <c r="I694" i="9"/>
  <c r="E694" i="9"/>
  <c r="I693" i="9"/>
  <c r="E693" i="9"/>
  <c r="I692" i="9"/>
  <c r="E692" i="9"/>
  <c r="I691" i="9"/>
  <c r="E691" i="9"/>
  <c r="I690" i="9"/>
  <c r="E690" i="9"/>
  <c r="I689" i="9"/>
  <c r="E689" i="9"/>
  <c r="I688" i="9"/>
  <c r="E688" i="9"/>
  <c r="I687" i="9"/>
  <c r="E687" i="9"/>
  <c r="I686" i="9"/>
  <c r="E686" i="9"/>
  <c r="I685" i="9"/>
  <c r="E685" i="9"/>
  <c r="I684" i="9"/>
  <c r="E684" i="9"/>
  <c r="I683" i="9"/>
  <c r="E683" i="9"/>
  <c r="I682" i="9"/>
  <c r="E682" i="9"/>
  <c r="I681" i="9"/>
  <c r="E681" i="9"/>
  <c r="I680" i="9"/>
  <c r="E680" i="9"/>
  <c r="I679" i="9"/>
  <c r="E679" i="9"/>
  <c r="I678" i="9"/>
  <c r="E678" i="9"/>
  <c r="I677" i="9"/>
  <c r="E677" i="9"/>
  <c r="I676" i="9"/>
  <c r="E676" i="9"/>
  <c r="I675" i="9"/>
  <c r="E675" i="9"/>
  <c r="I674" i="9"/>
  <c r="E674" i="9"/>
  <c r="I673" i="9"/>
  <c r="E673" i="9"/>
  <c r="I672" i="9"/>
  <c r="E672" i="9"/>
  <c r="I671" i="9"/>
  <c r="E671" i="9"/>
  <c r="I670" i="9"/>
  <c r="E670" i="9"/>
  <c r="I669" i="9"/>
  <c r="E669" i="9"/>
  <c r="I668" i="9"/>
  <c r="E668" i="9"/>
  <c r="I667" i="9"/>
  <c r="E667" i="9"/>
  <c r="I666" i="9"/>
  <c r="E666" i="9"/>
  <c r="I665" i="9"/>
  <c r="E665" i="9"/>
  <c r="I664" i="9"/>
  <c r="E664" i="9"/>
  <c r="I663" i="9"/>
  <c r="E663" i="9"/>
  <c r="I662" i="9"/>
  <c r="E662" i="9"/>
  <c r="I661" i="9"/>
  <c r="E661" i="9"/>
  <c r="I660" i="9"/>
  <c r="E660" i="9"/>
  <c r="I659" i="9"/>
  <c r="E659" i="9"/>
  <c r="I658" i="9"/>
  <c r="E658" i="9"/>
  <c r="I657" i="9"/>
  <c r="E657" i="9"/>
  <c r="I656" i="9"/>
  <c r="E656" i="9"/>
  <c r="I655" i="9"/>
  <c r="E655" i="9"/>
  <c r="I654" i="9"/>
  <c r="E654" i="9"/>
  <c r="I653" i="9"/>
  <c r="E653" i="9"/>
  <c r="I652" i="9"/>
  <c r="E652" i="9"/>
  <c r="I651" i="9"/>
  <c r="E651" i="9"/>
  <c r="I650" i="9"/>
  <c r="E650" i="9"/>
  <c r="I649" i="9"/>
  <c r="E649" i="9"/>
  <c r="I648" i="9"/>
  <c r="E648" i="9"/>
  <c r="I647" i="9"/>
  <c r="E647" i="9"/>
  <c r="I646" i="9"/>
  <c r="E646" i="9"/>
  <c r="I645" i="9"/>
  <c r="E645" i="9"/>
  <c r="I644" i="9"/>
  <c r="E644" i="9"/>
  <c r="I643" i="9"/>
  <c r="E643" i="9"/>
  <c r="I642" i="9"/>
  <c r="E642" i="9"/>
  <c r="I641" i="9"/>
  <c r="E641" i="9"/>
  <c r="I640" i="9"/>
  <c r="E640" i="9"/>
  <c r="I639" i="9"/>
  <c r="E639" i="9"/>
  <c r="I638" i="9"/>
  <c r="E638" i="9"/>
  <c r="I637" i="9"/>
  <c r="E637" i="9"/>
  <c r="I636" i="9"/>
  <c r="E636" i="9"/>
  <c r="I635" i="9"/>
  <c r="E635" i="9"/>
  <c r="I634" i="9"/>
  <c r="E634" i="9"/>
  <c r="I633" i="9"/>
  <c r="E633" i="9"/>
  <c r="I632" i="9"/>
  <c r="E632" i="9"/>
  <c r="I631" i="9"/>
  <c r="E631" i="9"/>
  <c r="I630" i="9"/>
  <c r="E630" i="9"/>
  <c r="I629" i="9"/>
  <c r="E629" i="9"/>
  <c r="I628" i="9"/>
  <c r="E628" i="9"/>
  <c r="I627" i="9"/>
  <c r="E627" i="9"/>
  <c r="I626" i="9"/>
  <c r="E626" i="9"/>
  <c r="I625" i="9"/>
  <c r="E625" i="9"/>
  <c r="I624" i="9"/>
  <c r="E624" i="9"/>
  <c r="I623" i="9"/>
  <c r="E623" i="9"/>
  <c r="I622" i="9"/>
  <c r="E622" i="9"/>
  <c r="I621" i="9"/>
  <c r="E621" i="9"/>
  <c r="I620" i="9"/>
  <c r="E620" i="9"/>
  <c r="I619" i="9"/>
  <c r="E619" i="9"/>
  <c r="I618" i="9"/>
  <c r="E618" i="9"/>
  <c r="I617" i="9"/>
  <c r="E617" i="9"/>
  <c r="I616" i="9"/>
  <c r="E616" i="9"/>
  <c r="I615" i="9"/>
  <c r="E615" i="9"/>
  <c r="I614" i="9"/>
  <c r="E614" i="9"/>
  <c r="I613" i="9"/>
  <c r="E613" i="9"/>
  <c r="I612" i="9"/>
  <c r="E612" i="9"/>
  <c r="I611" i="9"/>
  <c r="E611" i="9"/>
  <c r="I610" i="9"/>
  <c r="E610" i="9"/>
  <c r="I609" i="9"/>
  <c r="E609" i="9"/>
  <c r="I608" i="9"/>
  <c r="E608" i="9"/>
  <c r="I607" i="9"/>
  <c r="E607" i="9"/>
  <c r="I606" i="9"/>
  <c r="E606" i="9"/>
  <c r="I605" i="9"/>
  <c r="E605" i="9"/>
  <c r="I604" i="9"/>
  <c r="E604" i="9"/>
  <c r="I603" i="9"/>
  <c r="E603" i="9"/>
  <c r="I602" i="9"/>
  <c r="E602" i="9"/>
  <c r="I601" i="9"/>
  <c r="E601" i="9"/>
  <c r="I600" i="9"/>
  <c r="E600" i="9"/>
  <c r="I599" i="9"/>
  <c r="E599" i="9"/>
  <c r="I598" i="9"/>
  <c r="E598" i="9"/>
  <c r="I597" i="9"/>
  <c r="E597" i="9"/>
  <c r="I596" i="9"/>
  <c r="E596" i="9"/>
  <c r="I595" i="9"/>
  <c r="E595" i="9"/>
  <c r="I594" i="9"/>
  <c r="E594" i="9"/>
  <c r="I593" i="9"/>
  <c r="E593" i="9"/>
  <c r="I592" i="9"/>
  <c r="E592" i="9"/>
  <c r="I591" i="9"/>
  <c r="E591" i="9"/>
  <c r="I590" i="9"/>
  <c r="E590" i="9"/>
  <c r="I589" i="9"/>
  <c r="E589" i="9"/>
  <c r="I588" i="9"/>
  <c r="E588" i="9"/>
  <c r="I587" i="9"/>
  <c r="E587" i="9"/>
  <c r="I586" i="9"/>
  <c r="E586" i="9"/>
  <c r="I585" i="9"/>
  <c r="E585" i="9"/>
  <c r="I584" i="9"/>
  <c r="E584" i="9"/>
  <c r="I583" i="9"/>
  <c r="E583" i="9"/>
  <c r="I582" i="9"/>
  <c r="E582" i="9"/>
  <c r="I581" i="9"/>
  <c r="E581" i="9"/>
  <c r="I580" i="9"/>
  <c r="E580" i="9"/>
  <c r="I579" i="9"/>
  <c r="E579" i="9"/>
  <c r="I578" i="9"/>
  <c r="E578" i="9"/>
  <c r="I577" i="9"/>
  <c r="E577" i="9"/>
  <c r="I576" i="9"/>
  <c r="E576" i="9"/>
  <c r="I575" i="9"/>
  <c r="E575" i="9"/>
  <c r="I574" i="9"/>
  <c r="E574" i="9"/>
  <c r="I573" i="9"/>
  <c r="E573" i="9"/>
  <c r="I572" i="9"/>
  <c r="E572" i="9"/>
  <c r="I571" i="9"/>
  <c r="E571" i="9"/>
  <c r="I570" i="9"/>
  <c r="E570" i="9"/>
  <c r="I569" i="9"/>
  <c r="E569" i="9"/>
  <c r="I568" i="9"/>
  <c r="E568" i="9"/>
  <c r="I567" i="9"/>
  <c r="E567" i="9"/>
  <c r="I566" i="9"/>
  <c r="E566" i="9"/>
  <c r="I565" i="9"/>
  <c r="E565" i="9"/>
  <c r="I564" i="9"/>
  <c r="E564" i="9"/>
  <c r="I563" i="9"/>
  <c r="E563" i="9"/>
  <c r="I562" i="9"/>
  <c r="E562" i="9"/>
  <c r="I561" i="9"/>
  <c r="E561" i="9"/>
  <c r="I560" i="9"/>
  <c r="E560" i="9"/>
  <c r="I559" i="9"/>
  <c r="E559" i="9"/>
  <c r="I558" i="9"/>
  <c r="E558" i="9"/>
  <c r="I557" i="9"/>
  <c r="E557" i="9"/>
  <c r="I556" i="9"/>
  <c r="E556" i="9"/>
  <c r="I555" i="9"/>
  <c r="E555" i="9"/>
  <c r="I554" i="9"/>
  <c r="E554" i="9"/>
  <c r="I553" i="9"/>
  <c r="E553" i="9"/>
  <c r="I552" i="9"/>
  <c r="E552" i="9"/>
  <c r="I551" i="9"/>
  <c r="E551" i="9"/>
  <c r="I550" i="9"/>
  <c r="E550" i="9"/>
  <c r="I549" i="9"/>
  <c r="E549" i="9"/>
  <c r="I548" i="9"/>
  <c r="E548" i="9"/>
  <c r="I547" i="9"/>
  <c r="E547" i="9"/>
  <c r="I546" i="9"/>
  <c r="E546" i="9"/>
  <c r="I545" i="9"/>
  <c r="E545" i="9"/>
  <c r="I544" i="9"/>
  <c r="E544" i="9"/>
  <c r="I543" i="9"/>
  <c r="E543" i="9"/>
  <c r="I542" i="9"/>
  <c r="E542" i="9"/>
  <c r="I541" i="9"/>
  <c r="E541" i="9"/>
  <c r="I540" i="9"/>
  <c r="E540" i="9"/>
  <c r="I539" i="9"/>
  <c r="E539" i="9"/>
  <c r="I538" i="9"/>
  <c r="E538" i="9"/>
  <c r="I537" i="9"/>
  <c r="E537" i="9"/>
  <c r="I536" i="9"/>
  <c r="E536" i="9"/>
  <c r="I535" i="9"/>
  <c r="E535" i="9"/>
  <c r="I534" i="9"/>
  <c r="E534" i="9"/>
  <c r="I533" i="9"/>
  <c r="E533" i="9"/>
  <c r="I532" i="9"/>
  <c r="E532" i="9"/>
  <c r="I531" i="9"/>
  <c r="E531" i="9"/>
  <c r="I530" i="9"/>
  <c r="E530" i="9"/>
  <c r="I529" i="9"/>
  <c r="E529" i="9"/>
  <c r="I528" i="9"/>
  <c r="E528" i="9"/>
  <c r="I527" i="9"/>
  <c r="E527" i="9"/>
  <c r="I526" i="9"/>
  <c r="E526" i="9"/>
  <c r="I525" i="9"/>
  <c r="E525" i="9"/>
  <c r="I524" i="9"/>
  <c r="E524" i="9"/>
  <c r="I523" i="9"/>
  <c r="E523" i="9"/>
  <c r="I522" i="9"/>
  <c r="E522" i="9"/>
  <c r="I521" i="9"/>
  <c r="E521" i="9"/>
  <c r="I520" i="9"/>
  <c r="E520" i="9"/>
  <c r="I519" i="9"/>
  <c r="E519" i="9"/>
  <c r="I518" i="9"/>
  <c r="E518" i="9"/>
  <c r="I517" i="9"/>
  <c r="E517" i="9"/>
  <c r="I516" i="9"/>
  <c r="E516" i="9"/>
  <c r="I515" i="9"/>
  <c r="E515" i="9"/>
  <c r="I514" i="9"/>
  <c r="E514" i="9"/>
  <c r="I513" i="9"/>
  <c r="E513" i="9"/>
  <c r="I512" i="9"/>
  <c r="E512" i="9"/>
  <c r="I511" i="9"/>
  <c r="E511" i="9"/>
  <c r="I510" i="9"/>
  <c r="E510" i="9"/>
  <c r="I509" i="9"/>
  <c r="E509" i="9"/>
  <c r="I508" i="9"/>
  <c r="E508" i="9"/>
  <c r="I507" i="9"/>
  <c r="E507" i="9"/>
  <c r="I506" i="9"/>
  <c r="E506" i="9"/>
  <c r="I505" i="9"/>
  <c r="E505" i="9"/>
  <c r="I504" i="9"/>
  <c r="E504" i="9"/>
  <c r="I503" i="9"/>
  <c r="E503" i="9"/>
  <c r="I502" i="9"/>
  <c r="E502" i="9"/>
  <c r="I501" i="9"/>
  <c r="E501" i="9"/>
  <c r="I500" i="9"/>
  <c r="E500" i="9"/>
  <c r="I499" i="9"/>
  <c r="E499" i="9"/>
  <c r="I498" i="9"/>
  <c r="E498" i="9"/>
  <c r="I497" i="9"/>
  <c r="E497" i="9"/>
  <c r="I496" i="9"/>
  <c r="E496" i="9"/>
  <c r="I495" i="9"/>
  <c r="E495" i="9"/>
  <c r="I494" i="9"/>
  <c r="E494" i="9"/>
  <c r="I493" i="9"/>
  <c r="E493" i="9"/>
  <c r="I492" i="9"/>
  <c r="E492" i="9"/>
  <c r="I491" i="9"/>
  <c r="E491" i="9"/>
  <c r="I490" i="9"/>
  <c r="E490" i="9"/>
  <c r="I489" i="9"/>
  <c r="E489" i="9"/>
  <c r="I488" i="9"/>
  <c r="E488" i="9"/>
  <c r="I487" i="9"/>
  <c r="E487" i="9"/>
  <c r="I486" i="9"/>
  <c r="E486" i="9"/>
  <c r="I485" i="9"/>
  <c r="E485" i="9"/>
  <c r="I484" i="9"/>
  <c r="E484" i="9"/>
  <c r="I483" i="9"/>
  <c r="E483" i="9"/>
  <c r="I482" i="9"/>
  <c r="E482" i="9"/>
  <c r="I481" i="9"/>
  <c r="E481" i="9"/>
  <c r="I480" i="9"/>
  <c r="E480" i="9"/>
  <c r="I479" i="9"/>
  <c r="E479" i="9"/>
  <c r="I478" i="9"/>
  <c r="E478" i="9"/>
  <c r="I477" i="9"/>
  <c r="E477" i="9"/>
  <c r="I476" i="9"/>
  <c r="E476" i="9"/>
  <c r="I475" i="9"/>
  <c r="E475" i="9"/>
  <c r="I474" i="9"/>
  <c r="E474" i="9"/>
  <c r="I473" i="9"/>
  <c r="E473" i="9"/>
  <c r="I472" i="9"/>
  <c r="E472" i="9"/>
  <c r="I471" i="9"/>
  <c r="E471" i="9"/>
  <c r="I470" i="9"/>
  <c r="E470" i="9"/>
  <c r="I469" i="9"/>
  <c r="E469" i="9"/>
  <c r="I468" i="9"/>
  <c r="E468" i="9"/>
  <c r="I467" i="9"/>
  <c r="E467" i="9"/>
  <c r="I466" i="9"/>
  <c r="E466" i="9"/>
  <c r="I465" i="9"/>
  <c r="E465" i="9"/>
  <c r="I464" i="9"/>
  <c r="E464" i="9"/>
  <c r="I463" i="9"/>
  <c r="E463" i="9"/>
  <c r="I462" i="9"/>
  <c r="E462" i="9"/>
  <c r="I461" i="9"/>
  <c r="E461" i="9"/>
  <c r="I460" i="9"/>
  <c r="E460" i="9"/>
  <c r="I459" i="9"/>
  <c r="E459" i="9"/>
  <c r="I458" i="9"/>
  <c r="E458" i="9"/>
  <c r="I457" i="9"/>
  <c r="E457" i="9"/>
  <c r="I456" i="9"/>
  <c r="E456" i="9"/>
  <c r="I455" i="9"/>
  <c r="E455" i="9"/>
  <c r="I454" i="9"/>
  <c r="E454" i="9"/>
  <c r="I453" i="9"/>
  <c r="E453" i="9"/>
  <c r="I452" i="9"/>
  <c r="E452" i="9"/>
  <c r="I451" i="9"/>
  <c r="E451" i="9"/>
  <c r="I450" i="9"/>
  <c r="E450" i="9"/>
  <c r="I449" i="9"/>
  <c r="E449" i="9"/>
  <c r="I448" i="9"/>
  <c r="E448" i="9"/>
  <c r="I447" i="9"/>
  <c r="E447" i="9"/>
  <c r="I446" i="9"/>
  <c r="E446" i="9"/>
  <c r="I445" i="9"/>
  <c r="E445" i="9"/>
  <c r="I444" i="9"/>
  <c r="E444" i="9"/>
  <c r="I443" i="9"/>
  <c r="E443" i="9"/>
  <c r="I442" i="9"/>
  <c r="E442" i="9"/>
  <c r="I441" i="9"/>
  <c r="E441" i="9"/>
  <c r="I440" i="9"/>
  <c r="E440" i="9"/>
  <c r="I439" i="9"/>
  <c r="E439" i="9"/>
  <c r="I438" i="9"/>
  <c r="E438" i="9"/>
  <c r="I437" i="9"/>
  <c r="E437" i="9"/>
  <c r="I436" i="9"/>
  <c r="E436" i="9"/>
  <c r="I435" i="9"/>
  <c r="E435" i="9"/>
  <c r="I434" i="9"/>
  <c r="E434" i="9"/>
  <c r="I433" i="9"/>
  <c r="E433" i="9"/>
  <c r="I432" i="9"/>
  <c r="E432" i="9"/>
  <c r="I431" i="9"/>
  <c r="E431" i="9"/>
  <c r="I430" i="9"/>
  <c r="E430" i="9"/>
  <c r="I429" i="9"/>
  <c r="E429" i="9"/>
  <c r="I428" i="9"/>
  <c r="E428" i="9"/>
  <c r="I427" i="9"/>
  <c r="E427" i="9"/>
  <c r="I426" i="9"/>
  <c r="E426" i="9"/>
  <c r="I425" i="9"/>
  <c r="E425" i="9"/>
  <c r="I424" i="9"/>
  <c r="E424" i="9"/>
  <c r="I423" i="9"/>
  <c r="E423" i="9"/>
  <c r="I422" i="9"/>
  <c r="E422" i="9"/>
  <c r="I421" i="9"/>
  <c r="E421" i="9"/>
  <c r="I420" i="9"/>
  <c r="E420" i="9"/>
  <c r="I419" i="9"/>
  <c r="E419" i="9"/>
  <c r="I418" i="9"/>
  <c r="E418" i="9"/>
  <c r="I417" i="9"/>
  <c r="E417" i="9"/>
  <c r="I416" i="9"/>
  <c r="E416" i="9"/>
  <c r="I415" i="9"/>
  <c r="E415" i="9"/>
  <c r="I414" i="9"/>
  <c r="E414" i="9"/>
  <c r="I413" i="9"/>
  <c r="E413" i="9"/>
  <c r="I412" i="9"/>
  <c r="E412" i="9"/>
  <c r="I411" i="9"/>
  <c r="E411" i="9"/>
  <c r="I410" i="9"/>
  <c r="E410" i="9"/>
  <c r="I409" i="9"/>
  <c r="E409" i="9"/>
  <c r="I408" i="9"/>
  <c r="E408" i="9"/>
  <c r="I407" i="9"/>
  <c r="E407" i="9"/>
  <c r="I406" i="9"/>
  <c r="E406" i="9"/>
  <c r="I405" i="9"/>
  <c r="E405" i="9"/>
  <c r="I404" i="9"/>
  <c r="E404" i="9"/>
  <c r="I403" i="9"/>
  <c r="E403" i="9"/>
  <c r="I402" i="9"/>
  <c r="E402" i="9"/>
  <c r="I401" i="9"/>
  <c r="E401" i="9"/>
  <c r="I400" i="9"/>
  <c r="E400" i="9"/>
  <c r="I399" i="9"/>
  <c r="E399" i="9"/>
  <c r="I398" i="9"/>
  <c r="E398" i="9"/>
  <c r="I397" i="9"/>
  <c r="E397" i="9"/>
  <c r="I396" i="9"/>
  <c r="E396" i="9"/>
  <c r="I395" i="9"/>
  <c r="E395" i="9"/>
  <c r="I394" i="9"/>
  <c r="E394" i="9"/>
  <c r="I393" i="9"/>
  <c r="E393" i="9"/>
  <c r="I392" i="9"/>
  <c r="E392" i="9"/>
  <c r="I391" i="9"/>
  <c r="E391" i="9"/>
  <c r="I390" i="9"/>
  <c r="E390" i="9"/>
  <c r="I389" i="9"/>
  <c r="E389" i="9"/>
  <c r="I388" i="9"/>
  <c r="E388" i="9"/>
  <c r="I387" i="9"/>
  <c r="E387" i="9"/>
  <c r="I386" i="9"/>
  <c r="E386" i="9"/>
  <c r="I385" i="9"/>
  <c r="E385" i="9"/>
  <c r="I384" i="9"/>
  <c r="E384" i="9"/>
  <c r="I383" i="9"/>
  <c r="E383" i="9"/>
  <c r="I382" i="9"/>
  <c r="E382" i="9"/>
  <c r="I381" i="9"/>
  <c r="E381" i="9"/>
  <c r="I380" i="9"/>
  <c r="E380" i="9"/>
  <c r="I379" i="9"/>
  <c r="E379" i="9"/>
  <c r="I378" i="9"/>
  <c r="E378" i="9"/>
  <c r="I377" i="9"/>
  <c r="E377" i="9"/>
  <c r="I376" i="9"/>
  <c r="E376" i="9"/>
  <c r="I375" i="9"/>
  <c r="E375" i="9"/>
  <c r="I374" i="9"/>
  <c r="E374" i="9"/>
  <c r="I373" i="9"/>
  <c r="E373" i="9"/>
  <c r="I372" i="9"/>
  <c r="E372" i="9"/>
  <c r="I371" i="9"/>
  <c r="E371" i="9"/>
  <c r="I370" i="9"/>
  <c r="E370" i="9"/>
  <c r="I369" i="9"/>
  <c r="E369" i="9"/>
  <c r="I368" i="9"/>
  <c r="E368" i="9"/>
  <c r="I367" i="9"/>
  <c r="E367" i="9"/>
  <c r="I366" i="9"/>
  <c r="E366" i="9"/>
  <c r="I365" i="9"/>
  <c r="E365" i="9"/>
  <c r="I364" i="9"/>
  <c r="E364" i="9"/>
  <c r="I363" i="9"/>
  <c r="E363" i="9"/>
  <c r="I362" i="9"/>
  <c r="E362" i="9"/>
  <c r="I361" i="9"/>
  <c r="E361" i="9"/>
  <c r="I360" i="9"/>
  <c r="E360" i="9"/>
  <c r="I359" i="9"/>
  <c r="E359" i="9"/>
  <c r="I358" i="9"/>
  <c r="E358" i="9"/>
  <c r="I357" i="9"/>
  <c r="E357" i="9"/>
  <c r="I356" i="9"/>
  <c r="E356" i="9"/>
  <c r="I355" i="9"/>
  <c r="E355" i="9"/>
  <c r="I354" i="9"/>
  <c r="E354" i="9"/>
  <c r="I353" i="9"/>
  <c r="E353" i="9"/>
  <c r="I352" i="9"/>
  <c r="E352" i="9"/>
  <c r="I351" i="9"/>
  <c r="E351" i="9"/>
  <c r="I350" i="9"/>
  <c r="E350" i="9"/>
  <c r="I349" i="9"/>
  <c r="E349" i="9"/>
  <c r="I348" i="9"/>
  <c r="E348" i="9"/>
  <c r="I347" i="9"/>
  <c r="E347" i="9"/>
  <c r="I346" i="9"/>
  <c r="E346" i="9"/>
  <c r="I345" i="9"/>
  <c r="E345" i="9"/>
  <c r="I344" i="9"/>
  <c r="E344" i="9"/>
  <c r="I343" i="9"/>
  <c r="E343" i="9"/>
  <c r="I342" i="9"/>
  <c r="E342" i="9"/>
  <c r="I341" i="9"/>
  <c r="E341" i="9"/>
  <c r="I340" i="9"/>
  <c r="E340" i="9"/>
  <c r="I339" i="9"/>
  <c r="E339" i="9"/>
  <c r="I338" i="9"/>
  <c r="E338" i="9"/>
  <c r="I337" i="9"/>
  <c r="E337" i="9"/>
  <c r="I336" i="9"/>
  <c r="E336" i="9"/>
  <c r="I335" i="9"/>
  <c r="E335" i="9"/>
  <c r="I334" i="9"/>
  <c r="E334" i="9"/>
  <c r="I333" i="9"/>
  <c r="E333" i="9"/>
  <c r="I332" i="9"/>
  <c r="E332" i="9"/>
  <c r="I331" i="9"/>
  <c r="E331" i="9"/>
  <c r="I330" i="9"/>
  <c r="E330" i="9"/>
  <c r="I329" i="9"/>
  <c r="E329" i="9"/>
  <c r="I328" i="9"/>
  <c r="E328" i="9"/>
  <c r="I327" i="9"/>
  <c r="E327" i="9"/>
  <c r="I326" i="9"/>
  <c r="E326" i="9"/>
  <c r="I325" i="9"/>
  <c r="E325" i="9"/>
  <c r="I324" i="9"/>
  <c r="E324" i="9"/>
  <c r="I323" i="9"/>
  <c r="E323" i="9"/>
  <c r="I322" i="9"/>
  <c r="E322" i="9"/>
  <c r="I321" i="9"/>
  <c r="E321" i="9"/>
  <c r="I320" i="9"/>
  <c r="E320" i="9"/>
  <c r="I319" i="9"/>
  <c r="E319" i="9"/>
  <c r="I318" i="9"/>
  <c r="E318" i="9"/>
  <c r="I317" i="9"/>
  <c r="E317" i="9"/>
  <c r="I316" i="9"/>
  <c r="E316" i="9"/>
  <c r="I315" i="9"/>
  <c r="E315" i="9"/>
  <c r="I314" i="9"/>
  <c r="E314" i="9"/>
  <c r="I313" i="9"/>
  <c r="E313" i="9"/>
  <c r="I312" i="9"/>
  <c r="E312" i="9"/>
  <c r="I311" i="9"/>
  <c r="E311" i="9"/>
  <c r="I310" i="9"/>
  <c r="E310" i="9"/>
  <c r="I309" i="9"/>
  <c r="E309" i="9"/>
  <c r="I308" i="9"/>
  <c r="E308" i="9"/>
  <c r="I307" i="9"/>
  <c r="E307" i="9"/>
  <c r="I306" i="9"/>
  <c r="E306" i="9"/>
  <c r="I305" i="9"/>
  <c r="E305" i="9"/>
  <c r="I304" i="9"/>
  <c r="E304" i="9"/>
  <c r="I303" i="9"/>
  <c r="E303" i="9"/>
  <c r="I302" i="9"/>
  <c r="E302" i="9"/>
  <c r="I301" i="9"/>
  <c r="E301" i="9"/>
  <c r="I300" i="9"/>
  <c r="E300" i="9"/>
  <c r="I299" i="9"/>
  <c r="E299" i="9"/>
  <c r="I298" i="9"/>
  <c r="E298" i="9"/>
  <c r="I297" i="9"/>
  <c r="E297" i="9"/>
  <c r="I296" i="9"/>
  <c r="E296" i="9"/>
  <c r="I295" i="9"/>
  <c r="E295" i="9"/>
  <c r="I294" i="9"/>
  <c r="E294" i="9"/>
  <c r="I293" i="9"/>
  <c r="E293" i="9"/>
  <c r="I292" i="9"/>
  <c r="E292" i="9"/>
  <c r="I291" i="9"/>
  <c r="E291" i="9"/>
  <c r="I290" i="9"/>
  <c r="E290" i="9"/>
  <c r="I289" i="9"/>
  <c r="E289" i="9"/>
  <c r="I288" i="9"/>
  <c r="E288" i="9"/>
  <c r="I287" i="9"/>
  <c r="E287" i="9"/>
  <c r="I286" i="9"/>
  <c r="E286" i="9"/>
  <c r="I285" i="9"/>
  <c r="E285" i="9"/>
  <c r="I284" i="9"/>
  <c r="E284" i="9"/>
  <c r="I283" i="9"/>
  <c r="E283" i="9"/>
  <c r="I282" i="9"/>
  <c r="E282" i="9"/>
  <c r="I281" i="9"/>
  <c r="E281" i="9"/>
  <c r="I280" i="9"/>
  <c r="E280" i="9"/>
  <c r="I279" i="9"/>
  <c r="E279" i="9"/>
  <c r="I278" i="9"/>
  <c r="E278" i="9"/>
  <c r="I277" i="9"/>
  <c r="E277" i="9"/>
  <c r="I276" i="9"/>
  <c r="E276" i="9"/>
  <c r="I275" i="9"/>
  <c r="E275" i="9"/>
  <c r="I274" i="9"/>
  <c r="E274" i="9"/>
  <c r="I273" i="9"/>
  <c r="E273" i="9"/>
  <c r="I272" i="9"/>
  <c r="E272" i="9"/>
  <c r="I271" i="9"/>
  <c r="E271" i="9"/>
  <c r="I270" i="9"/>
  <c r="E270" i="9"/>
  <c r="I269" i="9"/>
  <c r="E269" i="9"/>
  <c r="I268" i="9"/>
  <c r="E268" i="9"/>
  <c r="I267" i="9"/>
  <c r="E267" i="9"/>
  <c r="I266" i="9"/>
  <c r="E266" i="9"/>
  <c r="I265" i="9"/>
  <c r="E265" i="9"/>
  <c r="I264" i="9"/>
  <c r="E264" i="9"/>
  <c r="I263" i="9"/>
  <c r="E263" i="9"/>
  <c r="I262" i="9"/>
  <c r="E262" i="9"/>
  <c r="I261" i="9"/>
  <c r="E261" i="9"/>
  <c r="I260" i="9"/>
  <c r="E260" i="9"/>
  <c r="I259" i="9"/>
  <c r="E259" i="9"/>
  <c r="I258" i="9"/>
  <c r="E258" i="9"/>
  <c r="I257" i="9"/>
  <c r="E257" i="9"/>
  <c r="I256" i="9"/>
  <c r="E256" i="9"/>
  <c r="I255" i="9"/>
  <c r="E255" i="9"/>
  <c r="I254" i="9"/>
  <c r="E254" i="9"/>
  <c r="E25" i="8"/>
  <c r="E26" i="8"/>
  <c r="E27" i="8"/>
  <c r="E28" i="8"/>
  <c r="I15" i="11" l="1"/>
  <c r="M4" i="10"/>
  <c r="O35" i="8"/>
  <c r="M6" i="10"/>
  <c r="O37" i="8"/>
  <c r="M8" i="10"/>
  <c r="O39" i="8"/>
  <c r="M10" i="10"/>
  <c r="O41" i="8"/>
  <c r="M12" i="10"/>
  <c r="O43" i="8"/>
  <c r="M14" i="10"/>
  <c r="O45" i="8"/>
  <c r="M16" i="10"/>
  <c r="O47" i="8"/>
  <c r="M18" i="10"/>
  <c r="O49" i="8"/>
  <c r="M20" i="10"/>
  <c r="O51" i="8"/>
  <c r="M22" i="10"/>
  <c r="O53" i="8"/>
  <c r="M24" i="10"/>
  <c r="O55" i="8"/>
  <c r="M26" i="10"/>
  <c r="O57" i="8"/>
  <c r="M28" i="10"/>
  <c r="O59" i="8"/>
  <c r="M30" i="10"/>
  <c r="O61" i="8"/>
  <c r="M32" i="10"/>
  <c r="O63" i="8"/>
  <c r="M34" i="10"/>
  <c r="O65" i="8"/>
  <c r="M36" i="10"/>
  <c r="O67" i="8"/>
  <c r="M38" i="10"/>
  <c r="O69" i="8"/>
  <c r="M40" i="10"/>
  <c r="O71" i="8"/>
  <c r="M42" i="10"/>
  <c r="O73" i="8"/>
  <c r="M44" i="10"/>
  <c r="O75" i="8"/>
  <c r="M46" i="10"/>
  <c r="O77" i="8"/>
  <c r="M48" i="10"/>
  <c r="O79" i="8"/>
  <c r="M50" i="10"/>
  <c r="O81" i="8"/>
  <c r="M52" i="10"/>
  <c r="O83" i="8"/>
  <c r="M54" i="10"/>
  <c r="O85" i="8"/>
  <c r="M56" i="10"/>
  <c r="O87" i="8"/>
  <c r="M58" i="10"/>
  <c r="O89" i="8"/>
  <c r="M60" i="10"/>
  <c r="O91" i="8"/>
  <c r="M62" i="10"/>
  <c r="O93" i="8"/>
  <c r="M64" i="10"/>
  <c r="O95" i="8"/>
  <c r="M66" i="10"/>
  <c r="O97" i="8"/>
  <c r="M68" i="10"/>
  <c r="O99" i="8"/>
  <c r="M70" i="10"/>
  <c r="O101" i="8"/>
  <c r="M72" i="10"/>
  <c r="O103" i="8"/>
  <c r="M74" i="10"/>
  <c r="O105" i="8"/>
  <c r="M76" i="10"/>
  <c r="O107" i="8"/>
  <c r="M78" i="10"/>
  <c r="O109" i="8"/>
  <c r="M80" i="10"/>
  <c r="O111" i="8"/>
  <c r="M82" i="10"/>
  <c r="O113" i="8"/>
  <c r="M84" i="10"/>
  <c r="O115" i="8"/>
  <c r="M86" i="10"/>
  <c r="O117" i="8"/>
  <c r="M88" i="10"/>
  <c r="O119" i="8"/>
  <c r="M90" i="10"/>
  <c r="O121" i="8"/>
  <c r="M92" i="10"/>
  <c r="O123" i="8"/>
  <c r="M94" i="10"/>
  <c r="O125" i="8"/>
  <c r="M96" i="10"/>
  <c r="O127" i="8"/>
  <c r="M98" i="10"/>
  <c r="O129" i="8"/>
  <c r="M100" i="10"/>
  <c r="O131" i="8"/>
  <c r="M102" i="10"/>
  <c r="O133" i="8"/>
  <c r="M104" i="10"/>
  <c r="O135" i="8"/>
  <c r="M106" i="10"/>
  <c r="O137" i="8"/>
  <c r="M108" i="10"/>
  <c r="O139" i="8"/>
  <c r="M110" i="10"/>
  <c r="O141" i="8"/>
  <c r="M112" i="10"/>
  <c r="O143" i="8"/>
  <c r="M114" i="10"/>
  <c r="O145" i="8"/>
  <c r="M116" i="10"/>
  <c r="O147" i="8"/>
  <c r="M118" i="10"/>
  <c r="O149" i="8"/>
  <c r="M120" i="10"/>
  <c r="O151" i="8"/>
  <c r="M122" i="10"/>
  <c r="O153" i="8"/>
  <c r="M124" i="10"/>
  <c r="O155" i="8"/>
  <c r="M126" i="10"/>
  <c r="O157" i="8"/>
  <c r="M128" i="10"/>
  <c r="O159" i="8"/>
  <c r="M130" i="10"/>
  <c r="O161" i="8"/>
  <c r="M132" i="10"/>
  <c r="O163" i="8"/>
  <c r="M134" i="10"/>
  <c r="O165" i="8"/>
  <c r="M136" i="10"/>
  <c r="O167" i="8"/>
  <c r="M138" i="10"/>
  <c r="O169" i="8"/>
  <c r="M140" i="10"/>
  <c r="O171" i="8"/>
  <c r="M142" i="10"/>
  <c r="O173" i="8"/>
  <c r="M144" i="10"/>
  <c r="O175" i="8"/>
  <c r="M146" i="10"/>
  <c r="O177" i="8"/>
  <c r="M148" i="10"/>
  <c r="O179" i="8"/>
  <c r="M150" i="10"/>
  <c r="O181" i="8"/>
  <c r="M152" i="10"/>
  <c r="O183" i="8"/>
  <c r="M154" i="10"/>
  <c r="O185" i="8"/>
  <c r="M156" i="10"/>
  <c r="O187" i="8"/>
  <c r="M158" i="10"/>
  <c r="O189" i="8"/>
  <c r="M160" i="10"/>
  <c r="O191" i="8"/>
  <c r="M162" i="10"/>
  <c r="O193" i="8"/>
  <c r="M164" i="10"/>
  <c r="O195" i="8"/>
  <c r="M166" i="10"/>
  <c r="O197" i="8"/>
  <c r="M168" i="10"/>
  <c r="O199" i="8"/>
  <c r="M170" i="10"/>
  <c r="O201" i="8"/>
  <c r="M172" i="10"/>
  <c r="O203" i="8"/>
  <c r="M174" i="10"/>
  <c r="O205" i="8"/>
  <c r="M176" i="10"/>
  <c r="O207" i="8"/>
  <c r="M178" i="10"/>
  <c r="O209" i="8"/>
  <c r="M180" i="10"/>
  <c r="O211" i="8"/>
  <c r="M182" i="10"/>
  <c r="O213" i="8"/>
  <c r="M184" i="10"/>
  <c r="O215" i="8"/>
  <c r="M186" i="10"/>
  <c r="O217" i="8"/>
  <c r="M188" i="10"/>
  <c r="O219" i="8"/>
  <c r="M190" i="10"/>
  <c r="O221" i="8"/>
  <c r="M192" i="10"/>
  <c r="O223" i="8"/>
  <c r="M194" i="10"/>
  <c r="O225" i="8"/>
  <c r="M196" i="10"/>
  <c r="O227" i="8"/>
  <c r="M198" i="10"/>
  <c r="O229" i="8"/>
  <c r="M200" i="10"/>
  <c r="O231" i="8"/>
  <c r="M202" i="10"/>
  <c r="O233" i="8"/>
  <c r="M204" i="10"/>
  <c r="O235" i="8"/>
  <c r="M206" i="10"/>
  <c r="O237" i="8"/>
  <c r="M208" i="10"/>
  <c r="O239" i="8"/>
  <c r="M210" i="10"/>
  <c r="O241" i="8"/>
  <c r="M212" i="10"/>
  <c r="O243" i="8"/>
  <c r="M214" i="10"/>
  <c r="O245" i="8"/>
  <c r="M216" i="10"/>
  <c r="O247" i="8"/>
  <c r="M218" i="10"/>
  <c r="O249" i="8"/>
  <c r="M220" i="10"/>
  <c r="O251" i="8"/>
  <c r="M222" i="10"/>
  <c r="O253" i="8"/>
  <c r="M224" i="10"/>
  <c r="O255" i="8"/>
  <c r="M226" i="10"/>
  <c r="O257" i="8"/>
  <c r="M228" i="10"/>
  <c r="O259" i="8"/>
  <c r="M230" i="10"/>
  <c r="O261" i="8"/>
  <c r="M232" i="10"/>
  <c r="O263" i="8"/>
  <c r="M234" i="10"/>
  <c r="O265" i="8"/>
  <c r="M236" i="10"/>
  <c r="O267" i="8"/>
  <c r="M238" i="10"/>
  <c r="O269" i="8"/>
  <c r="M240" i="10"/>
  <c r="O271" i="8"/>
  <c r="M242" i="10"/>
  <c r="O273" i="8"/>
  <c r="M244" i="10"/>
  <c r="O275" i="8"/>
  <c r="M246" i="10"/>
  <c r="O277" i="8"/>
  <c r="M248" i="10"/>
  <c r="O279" i="8"/>
  <c r="M250" i="10"/>
  <c r="O281" i="8"/>
  <c r="M252" i="10"/>
  <c r="O283" i="8"/>
  <c r="M254" i="10"/>
  <c r="O285" i="8"/>
  <c r="M256" i="10"/>
  <c r="O287" i="8"/>
  <c r="M258" i="10"/>
  <c r="O289" i="8"/>
  <c r="M260" i="10"/>
  <c r="O291" i="8"/>
  <c r="M262" i="10"/>
  <c r="O293" i="8"/>
  <c r="M264" i="10"/>
  <c r="O295" i="8"/>
  <c r="M266" i="10"/>
  <c r="O297" i="8"/>
  <c r="M268" i="10"/>
  <c r="O299" i="8"/>
  <c r="M270" i="10"/>
  <c r="O301" i="8"/>
  <c r="M272" i="10"/>
  <c r="O303" i="8"/>
  <c r="M274" i="10"/>
  <c r="O305" i="8"/>
  <c r="M276" i="10"/>
  <c r="O307" i="8"/>
  <c r="M278" i="10"/>
  <c r="O309" i="8"/>
  <c r="M280" i="10"/>
  <c r="O311" i="8"/>
  <c r="M282" i="10"/>
  <c r="O313" i="8"/>
  <c r="M284" i="10"/>
  <c r="O315" i="8"/>
  <c r="M286" i="10"/>
  <c r="O317" i="8"/>
  <c r="M288" i="10"/>
  <c r="O319" i="8"/>
  <c r="M290" i="10"/>
  <c r="O321" i="8"/>
  <c r="M292" i="10"/>
  <c r="O323" i="8"/>
  <c r="M294" i="10"/>
  <c r="O325" i="8"/>
  <c r="M296" i="10"/>
  <c r="O327" i="8"/>
  <c r="M298" i="10"/>
  <c r="O329" i="8"/>
  <c r="M300" i="10"/>
  <c r="O331" i="8"/>
  <c r="M302" i="10"/>
  <c r="O333" i="8"/>
  <c r="M304" i="10"/>
  <c r="O335" i="8"/>
  <c r="M306" i="10"/>
  <c r="O337" i="8"/>
  <c r="M308" i="10"/>
  <c r="O339" i="8"/>
  <c r="M310" i="10"/>
  <c r="O341" i="8"/>
  <c r="M312" i="10"/>
  <c r="O343" i="8"/>
  <c r="M314" i="10"/>
  <c r="O345" i="8"/>
  <c r="M316" i="10"/>
  <c r="O347" i="8"/>
  <c r="M318" i="10"/>
  <c r="O349" i="8"/>
  <c r="M320" i="10"/>
  <c r="O351" i="8"/>
  <c r="M322" i="10"/>
  <c r="O353" i="8"/>
  <c r="M324" i="10"/>
  <c r="O355" i="8"/>
  <c r="M326" i="10"/>
  <c r="O357" i="8"/>
  <c r="M328" i="10"/>
  <c r="O359" i="8"/>
  <c r="M330" i="10"/>
  <c r="O361" i="8"/>
  <c r="M332" i="10"/>
  <c r="O363" i="8"/>
  <c r="M334" i="10"/>
  <c r="O365" i="8"/>
  <c r="M336" i="10"/>
  <c r="O367" i="8"/>
  <c r="M338" i="10"/>
  <c r="O369" i="8"/>
  <c r="M340" i="10"/>
  <c r="O371" i="8"/>
  <c r="M342" i="10"/>
  <c r="O373" i="8"/>
  <c r="M344" i="10"/>
  <c r="O375" i="8"/>
  <c r="M346" i="10"/>
  <c r="O377" i="8"/>
  <c r="M348" i="10"/>
  <c r="O379" i="8"/>
  <c r="M350" i="10"/>
  <c r="O381" i="8"/>
  <c r="M352" i="10"/>
  <c r="O383" i="8"/>
  <c r="M354" i="10"/>
  <c r="O385" i="8"/>
  <c r="M356" i="10"/>
  <c r="O387" i="8"/>
  <c r="M358" i="10"/>
  <c r="O389" i="8"/>
  <c r="M360" i="10"/>
  <c r="O391" i="8"/>
  <c r="M362" i="10"/>
  <c r="O393" i="8"/>
  <c r="M364" i="10"/>
  <c r="O395" i="8"/>
  <c r="M366" i="10"/>
  <c r="O397" i="8"/>
  <c r="M368" i="10"/>
  <c r="O399" i="8"/>
  <c r="M370" i="10"/>
  <c r="O401" i="8"/>
  <c r="M372" i="10"/>
  <c r="O403" i="8"/>
  <c r="M374" i="10"/>
  <c r="O405" i="8"/>
  <c r="M376" i="10"/>
  <c r="O407" i="8"/>
  <c r="M378" i="10"/>
  <c r="O409" i="8"/>
  <c r="M380" i="10"/>
  <c r="O411" i="8"/>
  <c r="M382" i="10"/>
  <c r="O413" i="8"/>
  <c r="M384" i="10"/>
  <c r="O415" i="8"/>
  <c r="M386" i="10"/>
  <c r="O417" i="8"/>
  <c r="M388" i="10"/>
  <c r="O419" i="8"/>
  <c r="M390" i="10"/>
  <c r="O421" i="8"/>
  <c r="M392" i="10"/>
  <c r="O423" i="8"/>
  <c r="M394" i="10"/>
  <c r="O425" i="8"/>
  <c r="M396" i="10"/>
  <c r="O427" i="8"/>
  <c r="M398" i="10"/>
  <c r="O429" i="8"/>
  <c r="M400" i="10"/>
  <c r="O431" i="8"/>
  <c r="M402" i="10"/>
  <c r="O433" i="8"/>
  <c r="M404" i="10"/>
  <c r="O435" i="8"/>
  <c r="M406" i="10"/>
  <c r="O437" i="8"/>
  <c r="M408" i="10"/>
  <c r="O439" i="8"/>
  <c r="M410" i="10"/>
  <c r="O441" i="8"/>
  <c r="M412" i="10"/>
  <c r="O443" i="8"/>
  <c r="M414" i="10"/>
  <c r="O445" i="8"/>
  <c r="M416" i="10"/>
  <c r="O447" i="8"/>
  <c r="M418" i="10"/>
  <c r="O449" i="8"/>
  <c r="M420" i="10"/>
  <c r="O451" i="8"/>
  <c r="M422" i="10"/>
  <c r="O453" i="8"/>
  <c r="M424" i="10"/>
  <c r="O455" i="8"/>
  <c r="M426" i="10"/>
  <c r="O457" i="8"/>
  <c r="M428" i="10"/>
  <c r="O459" i="8"/>
  <c r="M430" i="10"/>
  <c r="O461" i="8"/>
  <c r="M432" i="10"/>
  <c r="O463" i="8"/>
  <c r="M434" i="10"/>
  <c r="O465" i="8"/>
  <c r="M436" i="10"/>
  <c r="O467" i="8"/>
  <c r="M438" i="10"/>
  <c r="O469" i="8"/>
  <c r="M440" i="10"/>
  <c r="O471" i="8"/>
  <c r="M442" i="10"/>
  <c r="O473" i="8"/>
  <c r="M444" i="10"/>
  <c r="O475" i="8"/>
  <c r="M446" i="10"/>
  <c r="O477" i="8"/>
  <c r="M448" i="10"/>
  <c r="O479" i="8"/>
  <c r="M450" i="10"/>
  <c r="O481" i="8"/>
  <c r="M452" i="10"/>
  <c r="O483" i="8"/>
  <c r="M454" i="10"/>
  <c r="O485" i="8"/>
  <c r="M456" i="10"/>
  <c r="O487" i="8"/>
  <c r="M458" i="10"/>
  <c r="O489" i="8"/>
  <c r="M460" i="10"/>
  <c r="O491" i="8"/>
  <c r="M462" i="10"/>
  <c r="O493" i="8"/>
  <c r="M464" i="10"/>
  <c r="O495" i="8"/>
  <c r="M466" i="10"/>
  <c r="O497" i="8"/>
  <c r="M468" i="10"/>
  <c r="O499" i="8"/>
  <c r="M470" i="10"/>
  <c r="O501" i="8"/>
  <c r="M472" i="10"/>
  <c r="O503" i="8"/>
  <c r="M474" i="10"/>
  <c r="O505" i="8"/>
  <c r="M476" i="10"/>
  <c r="O507" i="8"/>
  <c r="M478" i="10"/>
  <c r="O509" i="8"/>
  <c r="M480" i="10"/>
  <c r="O511" i="8"/>
  <c r="M482" i="10"/>
  <c r="O513" i="8"/>
  <c r="M484" i="10"/>
  <c r="O515" i="8"/>
  <c r="M486" i="10"/>
  <c r="O34" i="8"/>
  <c r="M5" i="10"/>
  <c r="O36" i="8"/>
  <c r="M7" i="10"/>
  <c r="O38" i="8"/>
  <c r="M9" i="10"/>
  <c r="O40" i="8"/>
  <c r="M11" i="10"/>
  <c r="O42" i="8"/>
  <c r="M13" i="10"/>
  <c r="O44" i="8"/>
  <c r="M15" i="10"/>
  <c r="O46" i="8"/>
  <c r="M17" i="10"/>
  <c r="O48" i="8"/>
  <c r="M19" i="10"/>
  <c r="O50" i="8"/>
  <c r="M21" i="10"/>
  <c r="O52" i="8"/>
  <c r="M23" i="10"/>
  <c r="O54" i="8"/>
  <c r="M25" i="10"/>
  <c r="O56" i="8"/>
  <c r="M27" i="10"/>
  <c r="O58" i="8"/>
  <c r="M29" i="10"/>
  <c r="O60" i="8"/>
  <c r="M31" i="10"/>
  <c r="O62" i="8"/>
  <c r="M33" i="10"/>
  <c r="O64" i="8"/>
  <c r="M35" i="10"/>
  <c r="O66" i="8"/>
  <c r="M37" i="10"/>
  <c r="O68" i="8"/>
  <c r="M39" i="10"/>
  <c r="O70" i="8"/>
  <c r="M41" i="10"/>
  <c r="O72" i="8"/>
  <c r="M43" i="10"/>
  <c r="O74" i="8"/>
  <c r="M45" i="10"/>
  <c r="O76" i="8"/>
  <c r="M47" i="10"/>
  <c r="O78" i="8"/>
  <c r="M49" i="10"/>
  <c r="O80" i="8"/>
  <c r="M51" i="10"/>
  <c r="O82" i="8"/>
  <c r="M53" i="10"/>
  <c r="O84" i="8"/>
  <c r="M55" i="10"/>
  <c r="O86" i="8"/>
  <c r="M57" i="10"/>
  <c r="O88" i="8"/>
  <c r="M59" i="10"/>
  <c r="O90" i="8"/>
  <c r="M61" i="10"/>
  <c r="O92" i="8"/>
  <c r="M63" i="10"/>
  <c r="O94" i="8"/>
  <c r="M65" i="10"/>
  <c r="O96" i="8"/>
  <c r="M67" i="10"/>
  <c r="O98" i="8"/>
  <c r="M69" i="10"/>
  <c r="O100" i="8"/>
  <c r="M71" i="10"/>
  <c r="O102" i="8"/>
  <c r="M73" i="10"/>
  <c r="O104" i="8"/>
  <c r="M75" i="10"/>
  <c r="O106" i="8"/>
  <c r="M77" i="10"/>
  <c r="O108" i="8"/>
  <c r="M79" i="10"/>
  <c r="O110" i="8"/>
  <c r="M81" i="10"/>
  <c r="O112" i="8"/>
  <c r="M83" i="10"/>
  <c r="O114" i="8"/>
  <c r="M85" i="10"/>
  <c r="O116" i="8"/>
  <c r="M87" i="10"/>
  <c r="O118" i="8"/>
  <c r="M89" i="10"/>
  <c r="O120" i="8"/>
  <c r="M91" i="10"/>
  <c r="O122" i="8"/>
  <c r="M93" i="10"/>
  <c r="O124" i="8"/>
  <c r="M95" i="10"/>
  <c r="O126" i="8"/>
  <c r="M97" i="10"/>
  <c r="O128" i="8"/>
  <c r="M99" i="10"/>
  <c r="O130" i="8"/>
  <c r="M101" i="10"/>
  <c r="O132" i="8"/>
  <c r="M103" i="10"/>
  <c r="O134" i="8"/>
  <c r="M105" i="10"/>
  <c r="O136" i="8"/>
  <c r="M107" i="10"/>
  <c r="O138" i="8"/>
  <c r="M109" i="10"/>
  <c r="O140" i="8"/>
  <c r="M111" i="10"/>
  <c r="O142" i="8"/>
  <c r="M113" i="10"/>
  <c r="O144" i="8"/>
  <c r="M115" i="10"/>
  <c r="O146" i="8"/>
  <c r="M117" i="10"/>
  <c r="O148" i="8"/>
  <c r="M119" i="10"/>
  <c r="O150" i="8"/>
  <c r="M121" i="10"/>
  <c r="O152" i="8"/>
  <c r="M123" i="10"/>
  <c r="O154" i="8"/>
  <c r="M125" i="10"/>
  <c r="O156" i="8"/>
  <c r="M127" i="10"/>
  <c r="O158" i="8"/>
  <c r="M129" i="10"/>
  <c r="O160" i="8"/>
  <c r="M131" i="10"/>
  <c r="O162" i="8"/>
  <c r="M133" i="10"/>
  <c r="O164" i="8"/>
  <c r="M135" i="10"/>
  <c r="O166" i="8"/>
  <c r="M137" i="10"/>
  <c r="O168" i="8"/>
  <c r="M139" i="10"/>
  <c r="O170" i="8"/>
  <c r="M141" i="10"/>
  <c r="O172" i="8"/>
  <c r="M143" i="10"/>
  <c r="O174" i="8"/>
  <c r="M145" i="10"/>
  <c r="O176" i="8"/>
  <c r="M147" i="10"/>
  <c r="O178" i="8"/>
  <c r="M149" i="10"/>
  <c r="O180" i="8"/>
  <c r="M151" i="10"/>
  <c r="O182" i="8"/>
  <c r="M153" i="10"/>
  <c r="O184" i="8"/>
  <c r="M155" i="10"/>
  <c r="O186" i="8"/>
  <c r="M157" i="10"/>
  <c r="O188" i="8"/>
  <c r="M159" i="10"/>
  <c r="O190" i="8"/>
  <c r="M161" i="10"/>
  <c r="O192" i="8"/>
  <c r="M163" i="10"/>
  <c r="O194" i="8"/>
  <c r="M165" i="10"/>
  <c r="O196" i="8"/>
  <c r="M167" i="10"/>
  <c r="O198" i="8"/>
  <c r="M169" i="10"/>
  <c r="O200" i="8"/>
  <c r="M171" i="10"/>
  <c r="O202" i="8"/>
  <c r="M173" i="10"/>
  <c r="O204" i="8"/>
  <c r="M175" i="10"/>
  <c r="O206" i="8"/>
  <c r="M177" i="10"/>
  <c r="O208" i="8"/>
  <c r="M179" i="10"/>
  <c r="O210" i="8"/>
  <c r="M181" i="10"/>
  <c r="O212" i="8"/>
  <c r="M183" i="10"/>
  <c r="O214" i="8"/>
  <c r="M185" i="10"/>
  <c r="O216" i="8"/>
  <c r="M187" i="10"/>
  <c r="O218" i="8"/>
  <c r="M189" i="10"/>
  <c r="O220" i="8"/>
  <c r="M191" i="10"/>
  <c r="O222" i="8"/>
  <c r="M193" i="10"/>
  <c r="O224" i="8"/>
  <c r="M195" i="10"/>
  <c r="O226" i="8"/>
  <c r="M197" i="10"/>
  <c r="O228" i="8"/>
  <c r="M199" i="10"/>
  <c r="O230" i="8"/>
  <c r="M201" i="10"/>
  <c r="O232" i="8"/>
  <c r="M203" i="10"/>
  <c r="O234" i="8"/>
  <c r="M205" i="10"/>
  <c r="O236" i="8"/>
  <c r="M207" i="10"/>
  <c r="O238" i="8"/>
  <c r="M209" i="10"/>
  <c r="O240" i="8"/>
  <c r="M211" i="10"/>
  <c r="O242" i="8"/>
  <c r="M213" i="10"/>
  <c r="O244" i="8"/>
  <c r="M215" i="10"/>
  <c r="O246" i="8"/>
  <c r="M217" i="10"/>
  <c r="O248" i="8"/>
  <c r="M219" i="10"/>
  <c r="O250" i="8"/>
  <c r="M221" i="10"/>
  <c r="O252" i="8"/>
  <c r="M223" i="10"/>
  <c r="O254" i="8"/>
  <c r="M225" i="10"/>
  <c r="O256" i="8"/>
  <c r="M227" i="10"/>
  <c r="O258" i="8"/>
  <c r="M229" i="10"/>
  <c r="O260" i="8"/>
  <c r="M231" i="10"/>
  <c r="O262" i="8"/>
  <c r="M233" i="10"/>
  <c r="O264" i="8"/>
  <c r="M235" i="10"/>
  <c r="O266" i="8"/>
  <c r="M237" i="10"/>
  <c r="O268" i="8"/>
  <c r="M239" i="10"/>
  <c r="O270" i="8"/>
  <c r="M241" i="10"/>
  <c r="O272" i="8"/>
  <c r="M243" i="10"/>
  <c r="O274" i="8"/>
  <c r="M245" i="10"/>
  <c r="O276" i="8"/>
  <c r="M247" i="10"/>
  <c r="O278" i="8"/>
  <c r="M249" i="10"/>
  <c r="O280" i="8"/>
  <c r="M251" i="10"/>
  <c r="O282" i="8"/>
  <c r="M253" i="10"/>
  <c r="O284" i="8"/>
  <c r="M255" i="10"/>
  <c r="O286" i="8"/>
  <c r="M257" i="10"/>
  <c r="O288" i="8"/>
  <c r="M259" i="10"/>
  <c r="O290" i="8"/>
  <c r="M261" i="10"/>
  <c r="O292" i="8"/>
  <c r="M263" i="10"/>
  <c r="O294" i="8"/>
  <c r="M265" i="10"/>
  <c r="O296" i="8"/>
  <c r="M267" i="10"/>
  <c r="O298" i="8"/>
  <c r="M269" i="10"/>
  <c r="O300" i="8"/>
  <c r="M271" i="10"/>
  <c r="O302" i="8"/>
  <c r="M273" i="10"/>
  <c r="O304" i="8"/>
  <c r="M275" i="10"/>
  <c r="O306" i="8"/>
  <c r="M277" i="10"/>
  <c r="O308" i="8"/>
  <c r="M279" i="10"/>
  <c r="O310" i="8"/>
  <c r="M281" i="10"/>
  <c r="O312" i="8"/>
  <c r="M283" i="10"/>
  <c r="O314" i="8"/>
  <c r="M285" i="10"/>
  <c r="O316" i="8"/>
  <c r="M287" i="10"/>
  <c r="O318" i="8"/>
  <c r="M289" i="10"/>
  <c r="O320" i="8"/>
  <c r="M291" i="10"/>
  <c r="O322" i="8"/>
  <c r="M293" i="10"/>
  <c r="O324" i="8"/>
  <c r="M295" i="10"/>
  <c r="O326" i="8"/>
  <c r="M297" i="10"/>
  <c r="O328" i="8"/>
  <c r="M299" i="10"/>
  <c r="O330" i="8"/>
  <c r="M301" i="10"/>
  <c r="O332" i="8"/>
  <c r="M303" i="10"/>
  <c r="O334" i="8"/>
  <c r="M305" i="10"/>
  <c r="O336" i="8"/>
  <c r="M307" i="10"/>
  <c r="O338" i="8"/>
  <c r="M309" i="10"/>
  <c r="O340" i="8"/>
  <c r="M311" i="10"/>
  <c r="O342" i="8"/>
  <c r="M313" i="10"/>
  <c r="O344" i="8"/>
  <c r="M315" i="10"/>
  <c r="O346" i="8"/>
  <c r="M317" i="10"/>
  <c r="O348" i="8"/>
  <c r="M319" i="10"/>
  <c r="O350" i="8"/>
  <c r="M321" i="10"/>
  <c r="O352" i="8"/>
  <c r="M323" i="10"/>
  <c r="O354" i="8"/>
  <c r="M325" i="10"/>
  <c r="O356" i="8"/>
  <c r="M327" i="10"/>
  <c r="O358" i="8"/>
  <c r="M329" i="10"/>
  <c r="O360" i="8"/>
  <c r="M331" i="10"/>
  <c r="O362" i="8"/>
  <c r="M333" i="10"/>
  <c r="O364" i="8"/>
  <c r="M335" i="10"/>
  <c r="O366" i="8"/>
  <c r="M337" i="10"/>
  <c r="O368" i="8"/>
  <c r="M339" i="10"/>
  <c r="O370" i="8"/>
  <c r="M341" i="10"/>
  <c r="O372" i="8"/>
  <c r="M343" i="10"/>
  <c r="O374" i="8"/>
  <c r="M345" i="10"/>
  <c r="O376" i="8"/>
  <c r="M347" i="10"/>
  <c r="O378" i="8"/>
  <c r="M349" i="10"/>
  <c r="O380" i="8"/>
  <c r="M351" i="10"/>
  <c r="O382" i="8"/>
  <c r="M353" i="10"/>
  <c r="O384" i="8"/>
  <c r="M355" i="10"/>
  <c r="O386" i="8"/>
  <c r="M357" i="10"/>
  <c r="O388" i="8"/>
  <c r="M359" i="10"/>
  <c r="O390" i="8"/>
  <c r="M361" i="10"/>
  <c r="O392" i="8"/>
  <c r="M363" i="10"/>
  <c r="O394" i="8"/>
  <c r="M365" i="10"/>
  <c r="O396" i="8"/>
  <c r="M367" i="10"/>
  <c r="O398" i="8"/>
  <c r="M369" i="10"/>
  <c r="O400" i="8"/>
  <c r="M371" i="10"/>
  <c r="O402" i="8"/>
  <c r="M373" i="10"/>
  <c r="O404" i="8"/>
  <c r="M375" i="10"/>
  <c r="O406" i="8"/>
  <c r="M377" i="10"/>
  <c r="O408" i="8"/>
  <c r="M379" i="10"/>
  <c r="O410" i="8"/>
  <c r="M381" i="10"/>
  <c r="O412" i="8"/>
  <c r="M383" i="10"/>
  <c r="O414" i="8"/>
  <c r="M385" i="10"/>
  <c r="O416" i="8"/>
  <c r="M387" i="10"/>
  <c r="O418" i="8"/>
  <c r="M389" i="10"/>
  <c r="O420" i="8"/>
  <c r="M391" i="10"/>
  <c r="O422" i="8"/>
  <c r="M393" i="10"/>
  <c r="O424" i="8"/>
  <c r="M395" i="10"/>
  <c r="O426" i="8"/>
  <c r="M397" i="10"/>
  <c r="O428" i="8"/>
  <c r="M399" i="10"/>
  <c r="O430" i="8"/>
  <c r="M401" i="10"/>
  <c r="O432" i="8"/>
  <c r="M403" i="10"/>
  <c r="O434" i="8"/>
  <c r="M405" i="10"/>
  <c r="O436" i="8"/>
  <c r="M407" i="10"/>
  <c r="O438" i="8"/>
  <c r="M409" i="10"/>
  <c r="O440" i="8"/>
  <c r="M411" i="10"/>
  <c r="O442" i="8"/>
  <c r="M413" i="10"/>
  <c r="O444" i="8"/>
  <c r="M415" i="10"/>
  <c r="O446" i="8"/>
  <c r="M417" i="10"/>
  <c r="O448" i="8"/>
  <c r="M419" i="10"/>
  <c r="O450" i="8"/>
  <c r="M421" i="10"/>
  <c r="O452" i="8"/>
  <c r="M423" i="10"/>
  <c r="O454" i="8"/>
  <c r="M425" i="10"/>
  <c r="O456" i="8"/>
  <c r="M427" i="10"/>
  <c r="O458" i="8"/>
  <c r="M429" i="10"/>
  <c r="O460" i="8"/>
  <c r="M431" i="10"/>
  <c r="O462" i="8"/>
  <c r="M433" i="10"/>
  <c r="O464" i="8"/>
  <c r="M435" i="10"/>
  <c r="O466" i="8"/>
  <c r="M437" i="10"/>
  <c r="O468" i="8"/>
  <c r="M439" i="10"/>
  <c r="O470" i="8"/>
  <c r="M441" i="10"/>
  <c r="O472" i="8"/>
  <c r="M443" i="10"/>
  <c r="O474" i="8"/>
  <c r="M445" i="10"/>
  <c r="O476" i="8"/>
  <c r="M447" i="10"/>
  <c r="O478" i="8"/>
  <c r="M449" i="10"/>
  <c r="O480" i="8"/>
  <c r="M451" i="10"/>
  <c r="O482" i="8"/>
  <c r="M453" i="10"/>
  <c r="O484" i="8"/>
  <c r="M455" i="10"/>
  <c r="O486" i="8"/>
  <c r="M457" i="10"/>
  <c r="O488" i="8"/>
  <c r="M459" i="10"/>
  <c r="O490" i="8"/>
  <c r="M461" i="10"/>
  <c r="O492" i="8"/>
  <c r="M463" i="10"/>
  <c r="O494" i="8"/>
  <c r="M465" i="10"/>
  <c r="O496" i="8"/>
  <c r="M467" i="10"/>
  <c r="O498" i="8"/>
  <c r="M469" i="10"/>
  <c r="O500" i="8"/>
  <c r="M471" i="10"/>
  <c r="O502" i="8"/>
  <c r="M473" i="10"/>
  <c r="O504" i="8"/>
  <c r="M475" i="10"/>
  <c r="O506" i="8"/>
  <c r="M477" i="10"/>
  <c r="O508" i="8"/>
  <c r="M479" i="10"/>
  <c r="O510" i="8"/>
  <c r="M481" i="10"/>
  <c r="O512" i="8"/>
  <c r="M483" i="10"/>
  <c r="O514" i="8"/>
  <c r="M485" i="10"/>
  <c r="M487" i="10"/>
  <c r="M488" i="10"/>
  <c r="M489" i="10"/>
  <c r="M490" i="10"/>
  <c r="M491" i="10"/>
  <c r="M492" i="10"/>
  <c r="M493" i="10"/>
  <c r="M494" i="10"/>
  <c r="M495" i="10"/>
  <c r="M496" i="10"/>
  <c r="M497" i="10"/>
  <c r="M498" i="10"/>
  <c r="M499" i="10"/>
  <c r="M500" i="10"/>
  <c r="M501" i="10"/>
  <c r="M502" i="10"/>
  <c r="M503" i="10"/>
  <c r="M504" i="10"/>
  <c r="M505" i="10"/>
  <c r="M506" i="10"/>
  <c r="M507" i="10"/>
  <c r="M508" i="10"/>
  <c r="M509" i="10"/>
  <c r="M510" i="10"/>
  <c r="M511" i="10"/>
  <c r="M512" i="10"/>
  <c r="M513" i="10"/>
  <c r="M514" i="10"/>
  <c r="M515" i="10"/>
  <c r="M516" i="10"/>
  <c r="O547" i="8"/>
  <c r="M518" i="10"/>
  <c r="O549" i="8"/>
  <c r="M520" i="10"/>
  <c r="O551" i="8"/>
  <c r="M522" i="10"/>
  <c r="O553" i="8"/>
  <c r="M524" i="10"/>
  <c r="O555" i="8"/>
  <c r="M526" i="10"/>
  <c r="O557" i="8"/>
  <c r="M528" i="10"/>
  <c r="O559" i="8"/>
  <c r="M530" i="10"/>
  <c r="O561" i="8"/>
  <c r="M532" i="10"/>
  <c r="O563" i="8"/>
  <c r="M534" i="10"/>
  <c r="O565" i="8"/>
  <c r="M536" i="10"/>
  <c r="O567" i="8"/>
  <c r="M538" i="10"/>
  <c r="O569" i="8"/>
  <c r="M540" i="10"/>
  <c r="O571" i="8"/>
  <c r="M542" i="10"/>
  <c r="O573" i="8"/>
  <c r="M544" i="10"/>
  <c r="O575" i="8"/>
  <c r="M546" i="10"/>
  <c r="O577" i="8"/>
  <c r="M548" i="10"/>
  <c r="O579" i="8"/>
  <c r="M550" i="10"/>
  <c r="O581" i="8"/>
  <c r="M552" i="10"/>
  <c r="O583" i="8"/>
  <c r="M554" i="10"/>
  <c r="O585" i="8"/>
  <c r="M556" i="10"/>
  <c r="O587" i="8"/>
  <c r="M558" i="10"/>
  <c r="O589" i="8"/>
  <c r="M560" i="10"/>
  <c r="O591" i="8"/>
  <c r="M562" i="10"/>
  <c r="O593" i="8"/>
  <c r="M564" i="10"/>
  <c r="O595" i="8"/>
  <c r="M566" i="10"/>
  <c r="O597" i="8"/>
  <c r="M568" i="10"/>
  <c r="O599" i="8"/>
  <c r="M570" i="10"/>
  <c r="O601" i="8"/>
  <c r="M572" i="10"/>
  <c r="O603" i="8"/>
  <c r="M574" i="10"/>
  <c r="O605" i="8"/>
  <c r="M576" i="10"/>
  <c r="O607" i="8"/>
  <c r="M578" i="10"/>
  <c r="O609" i="8"/>
  <c r="M580" i="10"/>
  <c r="O611" i="8"/>
  <c r="M582" i="10"/>
  <c r="O613" i="8"/>
  <c r="M584" i="10"/>
  <c r="O615" i="8"/>
  <c r="M586" i="10"/>
  <c r="O617" i="8"/>
  <c r="M588" i="10"/>
  <c r="O619" i="8"/>
  <c r="M590" i="10"/>
  <c r="O621" i="8"/>
  <c r="M592" i="10"/>
  <c r="O623" i="8"/>
  <c r="M594" i="10"/>
  <c r="O625" i="8"/>
  <c r="M596" i="10"/>
  <c r="O627" i="8"/>
  <c r="M598" i="10"/>
  <c r="O629" i="8"/>
  <c r="M600" i="10"/>
  <c r="O631" i="8"/>
  <c r="M602" i="10"/>
  <c r="O633" i="8"/>
  <c r="M604" i="10"/>
  <c r="O635" i="8"/>
  <c r="M606" i="10"/>
  <c r="O637" i="8"/>
  <c r="M608" i="10"/>
  <c r="O639" i="8"/>
  <c r="M610" i="10"/>
  <c r="O641" i="8"/>
  <c r="M612" i="10"/>
  <c r="O643" i="8"/>
  <c r="M614" i="10"/>
  <c r="O645" i="8"/>
  <c r="M616" i="10"/>
  <c r="O647" i="8"/>
  <c r="M618" i="10"/>
  <c r="O649" i="8"/>
  <c r="M620" i="10"/>
  <c r="O651" i="8"/>
  <c r="M622" i="10"/>
  <c r="O653" i="8"/>
  <c r="M624" i="10"/>
  <c r="O655" i="8"/>
  <c r="M626" i="10"/>
  <c r="O657" i="8"/>
  <c r="M628" i="10"/>
  <c r="O659" i="8"/>
  <c r="M630" i="10"/>
  <c r="O661" i="8"/>
  <c r="M632" i="10"/>
  <c r="O663" i="8"/>
  <c r="M634" i="10"/>
  <c r="O665" i="8"/>
  <c r="M636" i="10"/>
  <c r="O667" i="8"/>
  <c r="M638" i="10"/>
  <c r="O669" i="8"/>
  <c r="M640" i="10"/>
  <c r="O671" i="8"/>
  <c r="M642" i="10"/>
  <c r="O673" i="8"/>
  <c r="M644" i="10"/>
  <c r="O675" i="8"/>
  <c r="M646" i="10"/>
  <c r="O677" i="8"/>
  <c r="M648" i="10"/>
  <c r="O679" i="8"/>
  <c r="M650" i="10"/>
  <c r="O681" i="8"/>
  <c r="M652" i="10"/>
  <c r="O683" i="8"/>
  <c r="M654" i="10"/>
  <c r="O685" i="8"/>
  <c r="M656" i="10"/>
  <c r="O687" i="8"/>
  <c r="M658" i="10"/>
  <c r="O689" i="8"/>
  <c r="M660" i="10"/>
  <c r="O691" i="8"/>
  <c r="M662" i="10"/>
  <c r="O693" i="8"/>
  <c r="M664" i="10"/>
  <c r="O695" i="8"/>
  <c r="M666" i="10"/>
  <c r="O697" i="8"/>
  <c r="M668" i="10"/>
  <c r="O699" i="8"/>
  <c r="M670" i="10"/>
  <c r="O701" i="8"/>
  <c r="M672" i="10"/>
  <c r="O703" i="8"/>
  <c r="M674" i="10"/>
  <c r="O705" i="8"/>
  <c r="M676" i="10"/>
  <c r="O707" i="8"/>
  <c r="M678" i="10"/>
  <c r="O709" i="8"/>
  <c r="M680" i="10"/>
  <c r="O711" i="8"/>
  <c r="M682" i="10"/>
  <c r="O713" i="8"/>
  <c r="M684" i="10"/>
  <c r="O715" i="8"/>
  <c r="M686" i="10"/>
  <c r="O717" i="8"/>
  <c r="M688" i="10"/>
  <c r="O719" i="8"/>
  <c r="M690" i="10"/>
  <c r="O721" i="8"/>
  <c r="M692" i="10"/>
  <c r="O723" i="8"/>
  <c r="M694" i="10"/>
  <c r="O725" i="8"/>
  <c r="M696" i="10"/>
  <c r="O727" i="8"/>
  <c r="M698" i="10"/>
  <c r="O729" i="8"/>
  <c r="M700" i="10"/>
  <c r="O731" i="8"/>
  <c r="M702" i="10"/>
  <c r="O733" i="8"/>
  <c r="M704" i="10"/>
  <c r="O735" i="8"/>
  <c r="M706" i="10"/>
  <c r="O737" i="8"/>
  <c r="M708" i="10"/>
  <c r="O739" i="8"/>
  <c r="M710" i="10"/>
  <c r="O741" i="8"/>
  <c r="M712" i="10"/>
  <c r="O743" i="8"/>
  <c r="M714" i="10"/>
  <c r="O745" i="8"/>
  <c r="M716" i="10"/>
  <c r="O747" i="8"/>
  <c r="M718" i="10"/>
  <c r="O749" i="8"/>
  <c r="M720" i="10"/>
  <c r="O751" i="8"/>
  <c r="M722" i="10"/>
  <c r="O753" i="8"/>
  <c r="M724" i="10"/>
  <c r="O755" i="8"/>
  <c r="M726" i="10"/>
  <c r="O757" i="8"/>
  <c r="M728" i="10"/>
  <c r="O759" i="8"/>
  <c r="M730" i="10"/>
  <c r="O761" i="8"/>
  <c r="M732" i="10"/>
  <c r="O763" i="8"/>
  <c r="M734" i="10"/>
  <c r="O765" i="8"/>
  <c r="M736" i="10"/>
  <c r="O767" i="8"/>
  <c r="M738" i="10"/>
  <c r="O769" i="8"/>
  <c r="M740" i="10"/>
  <c r="O771" i="8"/>
  <c r="M742" i="10"/>
  <c r="O773" i="8"/>
  <c r="M744" i="10"/>
  <c r="O775" i="8"/>
  <c r="M746" i="10"/>
  <c r="O777" i="8"/>
  <c r="M748" i="10"/>
  <c r="O779" i="8"/>
  <c r="M750" i="10"/>
  <c r="O781" i="8"/>
  <c r="M752" i="10"/>
  <c r="O783" i="8"/>
  <c r="M754" i="10"/>
  <c r="O785" i="8"/>
  <c r="M756" i="10"/>
  <c r="O787" i="8"/>
  <c r="M758" i="10"/>
  <c r="O789" i="8"/>
  <c r="M760" i="10"/>
  <c r="O791" i="8"/>
  <c r="M762" i="10"/>
  <c r="O793" i="8"/>
  <c r="M764" i="10"/>
  <c r="O795" i="8"/>
  <c r="M766" i="10"/>
  <c r="O797" i="8"/>
  <c r="M768" i="10"/>
  <c r="O799" i="8"/>
  <c r="M770" i="10"/>
  <c r="O801" i="8"/>
  <c r="M772" i="10"/>
  <c r="O803" i="8"/>
  <c r="M774" i="10"/>
  <c r="O805" i="8"/>
  <c r="M776" i="10"/>
  <c r="O807" i="8"/>
  <c r="M778" i="10"/>
  <c r="O809" i="8"/>
  <c r="M780" i="10"/>
  <c r="O811" i="8"/>
  <c r="M782" i="10"/>
  <c r="O813" i="8"/>
  <c r="M784" i="10"/>
  <c r="O815" i="8"/>
  <c r="M786" i="10"/>
  <c r="O817" i="8"/>
  <c r="M788" i="10"/>
  <c r="O819" i="8"/>
  <c r="M790" i="10"/>
  <c r="O821" i="8"/>
  <c r="M792" i="10"/>
  <c r="O823" i="8"/>
  <c r="M794" i="10"/>
  <c r="O825" i="8"/>
  <c r="M796" i="10"/>
  <c r="O546" i="8"/>
  <c r="M517" i="10"/>
  <c r="O548" i="8"/>
  <c r="M519" i="10"/>
  <c r="O550" i="8"/>
  <c r="M521" i="10"/>
  <c r="O552" i="8"/>
  <c r="M523" i="10"/>
  <c r="O554" i="8"/>
  <c r="M525" i="10"/>
  <c r="O556" i="8"/>
  <c r="M527" i="10"/>
  <c r="O558" i="8"/>
  <c r="M529" i="10"/>
  <c r="O560" i="8"/>
  <c r="M531" i="10"/>
  <c r="O562" i="8"/>
  <c r="M533" i="10"/>
  <c r="O564" i="8"/>
  <c r="M535" i="10"/>
  <c r="O566" i="8"/>
  <c r="M537" i="10"/>
  <c r="O568" i="8"/>
  <c r="M539" i="10"/>
  <c r="O570" i="8"/>
  <c r="M541" i="10"/>
  <c r="O572" i="8"/>
  <c r="M543" i="10"/>
  <c r="O574" i="8"/>
  <c r="M545" i="10"/>
  <c r="O576" i="8"/>
  <c r="M547" i="10"/>
  <c r="O578" i="8"/>
  <c r="M549" i="10"/>
  <c r="O580" i="8"/>
  <c r="M551" i="10"/>
  <c r="O582" i="8"/>
  <c r="M553" i="10"/>
  <c r="O584" i="8"/>
  <c r="M555" i="10"/>
  <c r="O586" i="8"/>
  <c r="M557" i="10"/>
  <c r="O588" i="8"/>
  <c r="M559" i="10"/>
  <c r="O590" i="8"/>
  <c r="M561" i="10"/>
  <c r="O592" i="8"/>
  <c r="M563" i="10"/>
  <c r="O594" i="8"/>
  <c r="M565" i="10"/>
  <c r="O596" i="8"/>
  <c r="M567" i="10"/>
  <c r="O598" i="8"/>
  <c r="M569" i="10"/>
  <c r="O600" i="8"/>
  <c r="M571" i="10"/>
  <c r="O602" i="8"/>
  <c r="M573" i="10"/>
  <c r="O604" i="8"/>
  <c r="M575" i="10"/>
  <c r="O606" i="8"/>
  <c r="M577" i="10"/>
  <c r="O608" i="8"/>
  <c r="M579" i="10"/>
  <c r="O610" i="8"/>
  <c r="M581" i="10"/>
  <c r="O612" i="8"/>
  <c r="M583" i="10"/>
  <c r="O614" i="8"/>
  <c r="M585" i="10"/>
  <c r="O616" i="8"/>
  <c r="M587" i="10"/>
  <c r="O618" i="8"/>
  <c r="M589" i="10"/>
  <c r="O620" i="8"/>
  <c r="M591" i="10"/>
  <c r="O622" i="8"/>
  <c r="M593" i="10"/>
  <c r="O624" i="8"/>
  <c r="M595" i="10"/>
  <c r="O626" i="8"/>
  <c r="M597" i="10"/>
  <c r="O628" i="8"/>
  <c r="M599" i="10"/>
  <c r="O630" i="8"/>
  <c r="M601" i="10"/>
  <c r="O632" i="8"/>
  <c r="M603" i="10"/>
  <c r="O634" i="8"/>
  <c r="M605" i="10"/>
  <c r="O636" i="8"/>
  <c r="M607" i="10"/>
  <c r="O638" i="8"/>
  <c r="M609" i="10"/>
  <c r="O640" i="8"/>
  <c r="M611" i="10"/>
  <c r="O642" i="8"/>
  <c r="M613" i="10"/>
  <c r="O644" i="8"/>
  <c r="M615" i="10"/>
  <c r="O646" i="8"/>
  <c r="M617" i="10"/>
  <c r="O648" i="8"/>
  <c r="M619" i="10"/>
  <c r="O650" i="8"/>
  <c r="M621" i="10"/>
  <c r="O652" i="8"/>
  <c r="M623" i="10"/>
  <c r="O654" i="8"/>
  <c r="M625" i="10"/>
  <c r="O656" i="8"/>
  <c r="M627" i="10"/>
  <c r="O658" i="8"/>
  <c r="M629" i="10"/>
  <c r="O660" i="8"/>
  <c r="M631" i="10"/>
  <c r="O662" i="8"/>
  <c r="M633" i="10"/>
  <c r="O664" i="8"/>
  <c r="M635" i="10"/>
  <c r="O666" i="8"/>
  <c r="M637" i="10"/>
  <c r="O668" i="8"/>
  <c r="M639" i="10"/>
  <c r="O670" i="8"/>
  <c r="M641" i="10"/>
  <c r="O672" i="8"/>
  <c r="M643" i="10"/>
  <c r="O674" i="8"/>
  <c r="M645" i="10"/>
  <c r="O676" i="8"/>
  <c r="M647" i="10"/>
  <c r="O678" i="8"/>
  <c r="M649" i="10"/>
  <c r="O680" i="8"/>
  <c r="M651" i="10"/>
  <c r="O682" i="8"/>
  <c r="M653" i="10"/>
  <c r="O684" i="8"/>
  <c r="M655" i="10"/>
  <c r="O686" i="8"/>
  <c r="M657" i="10"/>
  <c r="O688" i="8"/>
  <c r="M659" i="10"/>
  <c r="O690" i="8"/>
  <c r="M661" i="10"/>
  <c r="O692" i="8"/>
  <c r="M663" i="10"/>
  <c r="O694" i="8"/>
  <c r="M665" i="10"/>
  <c r="O696" i="8"/>
  <c r="M667" i="10"/>
  <c r="O698" i="8"/>
  <c r="M669" i="10"/>
  <c r="O700" i="8"/>
  <c r="M671" i="10"/>
  <c r="O702" i="8"/>
  <c r="M673" i="10"/>
  <c r="O704" i="8"/>
  <c r="M675" i="10"/>
  <c r="O706" i="8"/>
  <c r="M677" i="10"/>
  <c r="O708" i="8"/>
  <c r="M679" i="10"/>
  <c r="O710" i="8"/>
  <c r="M681" i="10"/>
  <c r="O712" i="8"/>
  <c r="M683" i="10"/>
  <c r="O714" i="8"/>
  <c r="M685" i="10"/>
  <c r="O716" i="8"/>
  <c r="M687" i="10"/>
  <c r="O718" i="8"/>
  <c r="M689" i="10"/>
  <c r="O720" i="8"/>
  <c r="M691" i="10"/>
  <c r="O722" i="8"/>
  <c r="M693" i="10"/>
  <c r="O724" i="8"/>
  <c r="M695" i="10"/>
  <c r="O726" i="8"/>
  <c r="M697" i="10"/>
  <c r="O728" i="8"/>
  <c r="M699" i="10"/>
  <c r="O730" i="8"/>
  <c r="M701" i="10"/>
  <c r="O732" i="8"/>
  <c r="M703" i="10"/>
  <c r="O734" i="8"/>
  <c r="M705" i="10"/>
  <c r="O736" i="8"/>
  <c r="M707" i="10"/>
  <c r="O738" i="8"/>
  <c r="M709" i="10"/>
  <c r="O740" i="8"/>
  <c r="M711" i="10"/>
  <c r="O742" i="8"/>
  <c r="M713" i="10"/>
  <c r="O744" i="8"/>
  <c r="M715" i="10"/>
  <c r="O746" i="8"/>
  <c r="M717" i="10"/>
  <c r="O748" i="8"/>
  <c r="M719" i="10"/>
  <c r="O750" i="8"/>
  <c r="M721" i="10"/>
  <c r="O752" i="8"/>
  <c r="M723" i="10"/>
  <c r="O754" i="8"/>
  <c r="M725" i="10"/>
  <c r="O756" i="8"/>
  <c r="M727" i="10"/>
  <c r="O758" i="8"/>
  <c r="M729" i="10"/>
  <c r="O760" i="8"/>
  <c r="M731" i="10"/>
  <c r="O762" i="8"/>
  <c r="M733" i="10"/>
  <c r="O764" i="8"/>
  <c r="M735" i="10"/>
  <c r="O766" i="8"/>
  <c r="M737" i="10"/>
  <c r="O768" i="8"/>
  <c r="M739" i="10"/>
  <c r="O770" i="8"/>
  <c r="M741" i="10"/>
  <c r="O772" i="8"/>
  <c r="M743" i="10"/>
  <c r="O774" i="8"/>
  <c r="M745" i="10"/>
  <c r="O776" i="8"/>
  <c r="M747" i="10"/>
  <c r="O778" i="8"/>
  <c r="M749" i="10"/>
  <c r="O780" i="8"/>
  <c r="M751" i="10"/>
  <c r="O782" i="8"/>
  <c r="M753" i="10"/>
  <c r="O784" i="8"/>
  <c r="M755" i="10"/>
  <c r="O786" i="8"/>
  <c r="M757" i="10"/>
  <c r="O788" i="8"/>
  <c r="M759" i="10"/>
  <c r="O790" i="8"/>
  <c r="M761" i="10"/>
  <c r="O792" i="8"/>
  <c r="M763" i="10"/>
  <c r="O794" i="8"/>
  <c r="M765" i="10"/>
  <c r="O796" i="8"/>
  <c r="M767" i="10"/>
  <c r="O798" i="8"/>
  <c r="M769" i="10"/>
  <c r="O800" i="8"/>
  <c r="M771" i="10"/>
  <c r="O802" i="8"/>
  <c r="M773" i="10"/>
  <c r="O804" i="8"/>
  <c r="M775" i="10"/>
  <c r="O806" i="8"/>
  <c r="M777" i="10"/>
  <c r="O808" i="8"/>
  <c r="M779" i="10"/>
  <c r="O810" i="8"/>
  <c r="M781" i="10"/>
  <c r="O812" i="8"/>
  <c r="M783" i="10"/>
  <c r="O814" i="8"/>
  <c r="M785" i="10"/>
  <c r="O816" i="8"/>
  <c r="M787" i="10"/>
  <c r="O818" i="8"/>
  <c r="M789" i="10"/>
  <c r="O820" i="8"/>
  <c r="M791" i="10"/>
  <c r="O822" i="8"/>
  <c r="M793" i="10"/>
  <c r="O824" i="8"/>
  <c r="M795" i="10"/>
  <c r="P831" i="8"/>
  <c r="P833" i="8"/>
  <c r="P835" i="8"/>
  <c r="P837" i="8"/>
  <c r="P839" i="8"/>
  <c r="P841" i="8"/>
  <c r="P843" i="8"/>
  <c r="P845" i="8"/>
  <c r="P847" i="8"/>
  <c r="P849" i="8"/>
  <c r="P851" i="8"/>
  <c r="P853" i="8"/>
  <c r="P855" i="8"/>
  <c r="P857" i="8"/>
  <c r="P859" i="8"/>
  <c r="P861" i="8"/>
  <c r="P863" i="8"/>
  <c r="P865" i="8"/>
  <c r="P867" i="8"/>
  <c r="P869" i="8"/>
  <c r="P871" i="8"/>
  <c r="P873" i="8"/>
  <c r="P875" i="8"/>
  <c r="P877" i="8"/>
  <c r="P879" i="8"/>
  <c r="P881" i="8"/>
  <c r="P883" i="8"/>
  <c r="P885" i="8"/>
  <c r="P887" i="8"/>
  <c r="P889" i="8"/>
  <c r="P891" i="8"/>
  <c r="P893" i="8"/>
  <c r="P895" i="8"/>
  <c r="P897" i="8"/>
  <c r="P899" i="8"/>
  <c r="P901" i="8"/>
  <c r="P903" i="8"/>
  <c r="P905" i="8"/>
  <c r="P907" i="8"/>
  <c r="P909" i="8"/>
  <c r="P911" i="8"/>
  <c r="P913" i="8"/>
  <c r="P915" i="8"/>
  <c r="P917" i="8"/>
  <c r="P919" i="8"/>
  <c r="P921" i="8"/>
  <c r="P923" i="8"/>
  <c r="P925" i="8"/>
  <c r="P927" i="8"/>
  <c r="P929" i="8"/>
  <c r="P931" i="8"/>
  <c r="P933" i="8"/>
  <c r="P935" i="8"/>
  <c r="P937" i="8"/>
  <c r="P939" i="8"/>
  <c r="P941" i="8"/>
  <c r="P943" i="8"/>
  <c r="P945" i="8"/>
  <c r="M797" i="10"/>
  <c r="M798" i="10"/>
  <c r="M799" i="10"/>
  <c r="P830" i="8"/>
  <c r="P832" i="8"/>
  <c r="P834" i="8"/>
  <c r="P836" i="8"/>
  <c r="P838" i="8"/>
  <c r="P840" i="8"/>
  <c r="P842" i="8"/>
  <c r="P844" i="8"/>
  <c r="P846" i="8"/>
  <c r="P848" i="8"/>
  <c r="P850" i="8"/>
  <c r="P852" i="8"/>
  <c r="P854" i="8"/>
  <c r="P856" i="8"/>
  <c r="P858" i="8"/>
  <c r="P860" i="8"/>
  <c r="P862" i="8"/>
  <c r="P864" i="8"/>
  <c r="P866" i="8"/>
  <c r="P868" i="8"/>
  <c r="P870" i="8"/>
  <c r="P872" i="8"/>
  <c r="P874" i="8"/>
  <c r="P876" i="8"/>
  <c r="P878" i="8"/>
  <c r="P880" i="8"/>
  <c r="P882" i="8"/>
  <c r="P884" i="8"/>
  <c r="P886" i="8"/>
  <c r="P888" i="8"/>
  <c r="P890" i="8"/>
  <c r="P892" i="8"/>
  <c r="P894" i="8"/>
  <c r="P896" i="8"/>
  <c r="P898" i="8"/>
  <c r="P900" i="8"/>
  <c r="P902" i="8"/>
  <c r="P904" i="8"/>
  <c r="P906" i="8"/>
  <c r="P908" i="8"/>
  <c r="P910" i="8"/>
  <c r="P912" i="8"/>
  <c r="P914" i="8"/>
  <c r="P916" i="8"/>
  <c r="P918" i="8"/>
  <c r="P920" i="8"/>
  <c r="P922" i="8"/>
  <c r="P924" i="8"/>
  <c r="P926" i="8"/>
  <c r="P928" i="8"/>
  <c r="P930" i="8"/>
  <c r="P932" i="8"/>
  <c r="P934" i="8"/>
  <c r="P936" i="8"/>
  <c r="P938" i="8"/>
  <c r="P940" i="8"/>
  <c r="P942" i="8"/>
  <c r="P944" i="8"/>
  <c r="P946" i="8"/>
  <c r="P948" i="8"/>
  <c r="P950" i="8"/>
  <c r="P952" i="8"/>
  <c r="P954" i="8"/>
  <c r="P956" i="8"/>
  <c r="P958" i="8"/>
  <c r="P960" i="8"/>
  <c r="P962" i="8"/>
  <c r="P964" i="8"/>
  <c r="P966" i="8"/>
  <c r="P968" i="8"/>
  <c r="P970" i="8"/>
  <c r="P972" i="8"/>
  <c r="P974" i="8"/>
  <c r="P976" i="8"/>
  <c r="P978" i="8"/>
  <c r="P980" i="8"/>
  <c r="P982" i="8"/>
  <c r="P984" i="8"/>
  <c r="P986" i="8"/>
  <c r="P988" i="8"/>
  <c r="P990" i="8"/>
  <c r="P992" i="8"/>
  <c r="P994" i="8"/>
  <c r="P996" i="8"/>
  <c r="P998" i="8"/>
  <c r="P1000" i="8"/>
  <c r="P1002" i="8"/>
  <c r="P1004" i="8"/>
  <c r="P1006" i="8"/>
  <c r="P1008" i="8"/>
  <c r="P1010" i="8"/>
  <c r="P1012" i="8"/>
  <c r="P1014" i="8"/>
  <c r="P1016" i="8"/>
  <c r="P1018" i="8"/>
  <c r="P1020" i="8"/>
  <c r="P1022" i="8"/>
  <c r="P1024" i="8"/>
  <c r="P1026" i="8"/>
  <c r="P1028" i="8"/>
  <c r="P1030" i="8"/>
  <c r="P1032" i="8"/>
  <c r="P1034" i="8"/>
  <c r="P1036" i="8"/>
  <c r="P1038" i="8"/>
  <c r="P1040" i="8"/>
  <c r="P1042" i="8"/>
  <c r="P1044" i="8"/>
  <c r="P1046" i="8"/>
  <c r="P1048" i="8"/>
  <c r="P1050" i="8"/>
  <c r="P1052" i="8"/>
  <c r="P1054" i="8"/>
  <c r="P1056" i="8"/>
  <c r="P1058" i="8"/>
  <c r="P1060" i="8"/>
  <c r="P1062" i="8"/>
  <c r="P1064" i="8"/>
  <c r="P1066" i="8"/>
  <c r="P1068" i="8"/>
  <c r="P1070" i="8"/>
  <c r="P1072" i="8"/>
  <c r="P1074" i="8"/>
  <c r="P1076" i="8"/>
  <c r="P1078" i="8"/>
  <c r="P1080" i="8"/>
  <c r="P1082" i="8"/>
  <c r="P1084" i="8"/>
  <c r="N948" i="8"/>
  <c r="N949" i="8"/>
  <c r="N950" i="8"/>
  <c r="N951" i="8"/>
  <c r="N952" i="8"/>
  <c r="N953" i="8"/>
  <c r="N954" i="8"/>
  <c r="N955" i="8"/>
  <c r="N956" i="8"/>
  <c r="N957" i="8"/>
  <c r="N958" i="8"/>
  <c r="N959" i="8"/>
  <c r="N960" i="8"/>
  <c r="N961" i="8"/>
  <c r="N962" i="8"/>
  <c r="N963" i="8"/>
  <c r="N964" i="8"/>
  <c r="N965" i="8"/>
  <c r="N966" i="8"/>
  <c r="N967" i="8"/>
  <c r="N968" i="8"/>
  <c r="N969" i="8"/>
  <c r="N970" i="8"/>
  <c r="N971" i="8"/>
  <c r="N972" i="8"/>
  <c r="N973" i="8"/>
  <c r="N974" i="8"/>
  <c r="N975" i="8"/>
  <c r="N976" i="8"/>
  <c r="N977" i="8"/>
  <c r="N978" i="8"/>
  <c r="N979" i="8"/>
  <c r="N980" i="8"/>
  <c r="N981" i="8"/>
  <c r="N982" i="8"/>
  <c r="N983" i="8"/>
  <c r="N984" i="8"/>
  <c r="N985" i="8"/>
  <c r="N986" i="8"/>
  <c r="N987" i="8"/>
  <c r="N988" i="8"/>
  <c r="N989" i="8"/>
  <c r="N990" i="8"/>
  <c r="N991" i="8"/>
  <c r="N992" i="8"/>
  <c r="N993" i="8"/>
  <c r="N994" i="8"/>
  <c r="N995" i="8"/>
  <c r="N996" i="8"/>
  <c r="N997" i="8"/>
  <c r="N998" i="8"/>
  <c r="N999" i="8"/>
  <c r="N1000" i="8"/>
  <c r="N1001" i="8"/>
  <c r="N1002" i="8"/>
  <c r="N1003" i="8"/>
  <c r="N1004" i="8"/>
  <c r="N1005" i="8"/>
  <c r="N1006" i="8"/>
  <c r="N1007" i="8"/>
  <c r="N1008" i="8"/>
  <c r="N1009" i="8"/>
  <c r="N1010" i="8"/>
  <c r="N1011" i="8"/>
  <c r="N1012" i="8"/>
  <c r="N1013" i="8"/>
  <c r="N1014" i="8"/>
  <c r="N1015" i="8"/>
  <c r="N1016" i="8"/>
  <c r="N1017" i="8"/>
  <c r="N1018" i="8"/>
  <c r="N1019" i="8"/>
  <c r="N1020" i="8"/>
  <c r="N1021" i="8"/>
  <c r="N1022" i="8"/>
  <c r="N1023" i="8"/>
  <c r="N1024" i="8"/>
  <c r="N1025" i="8"/>
  <c r="N1026" i="8"/>
  <c r="N1027" i="8"/>
  <c r="N1028" i="8"/>
  <c r="N1029" i="8"/>
  <c r="N1030" i="8"/>
  <c r="N1031" i="8"/>
  <c r="N1032" i="8"/>
  <c r="N1033" i="8"/>
  <c r="N1034" i="8"/>
  <c r="N1035" i="8"/>
  <c r="N1036" i="8"/>
  <c r="N1037" i="8"/>
  <c r="N1038" i="8"/>
  <c r="N1039" i="8"/>
  <c r="N1040" i="8"/>
  <c r="N1041" i="8"/>
  <c r="N1042" i="8"/>
  <c r="N1043" i="8"/>
  <c r="N1044" i="8"/>
  <c r="N1045" i="8"/>
  <c r="N1046" i="8"/>
  <c r="N1047" i="8"/>
  <c r="N1048" i="8"/>
  <c r="N1049" i="8"/>
  <c r="N1050" i="8"/>
  <c r="N1051" i="8"/>
  <c r="N1052" i="8"/>
  <c r="N1053" i="8"/>
  <c r="N1054" i="8"/>
  <c r="N1055" i="8"/>
  <c r="N1056" i="8"/>
  <c r="N1057" i="8"/>
  <c r="N1058" i="8"/>
  <c r="N1059" i="8"/>
  <c r="N1060" i="8"/>
  <c r="N1061" i="8"/>
  <c r="N1062" i="8"/>
  <c r="N1063" i="8"/>
  <c r="N1064" i="8"/>
  <c r="N1065" i="8"/>
  <c r="N1066" i="8"/>
  <c r="N1067" i="8"/>
  <c r="N1068" i="8"/>
  <c r="N1069" i="8"/>
  <c r="N1070" i="8"/>
  <c r="N1071" i="8"/>
  <c r="N1072" i="8"/>
  <c r="N1073" i="8"/>
  <c r="N1074" i="8"/>
  <c r="N1075" i="8"/>
  <c r="N1076" i="8"/>
  <c r="N1077" i="8"/>
  <c r="N1078" i="8"/>
  <c r="N1079" i="8"/>
  <c r="N1080" i="8"/>
  <c r="N1081" i="8"/>
  <c r="N1082" i="8"/>
  <c r="N1083" i="8"/>
  <c r="N1084" i="8"/>
  <c r="N1085" i="8"/>
  <c r="N830" i="8"/>
  <c r="N831" i="8"/>
  <c r="N832" i="8"/>
  <c r="N833" i="8"/>
  <c r="N834" i="8"/>
  <c r="N835" i="8"/>
  <c r="N836" i="8"/>
  <c r="N837" i="8"/>
  <c r="N838" i="8"/>
  <c r="N839" i="8"/>
  <c r="N840" i="8"/>
  <c r="N841" i="8"/>
  <c r="N842" i="8"/>
  <c r="N843" i="8"/>
  <c r="N844" i="8"/>
  <c r="N845" i="8"/>
  <c r="N846" i="8"/>
  <c r="N847" i="8"/>
  <c r="N848" i="8"/>
  <c r="N849" i="8"/>
  <c r="N850" i="8"/>
  <c r="N851" i="8"/>
  <c r="N852" i="8"/>
  <c r="N853" i="8"/>
  <c r="N854" i="8"/>
  <c r="N855" i="8"/>
  <c r="N856" i="8"/>
  <c r="N857" i="8"/>
  <c r="N858" i="8"/>
  <c r="N859" i="8"/>
  <c r="N860" i="8"/>
  <c r="N861" i="8"/>
  <c r="N862" i="8"/>
  <c r="N863" i="8"/>
  <c r="N864" i="8"/>
  <c r="N865" i="8"/>
  <c r="N866" i="8"/>
  <c r="N867" i="8"/>
  <c r="N868" i="8"/>
  <c r="N869" i="8"/>
  <c r="N870" i="8"/>
  <c r="N871" i="8"/>
  <c r="N872" i="8"/>
  <c r="N873" i="8"/>
  <c r="N874" i="8"/>
  <c r="N875" i="8"/>
  <c r="N876" i="8"/>
  <c r="N877" i="8"/>
  <c r="N878" i="8"/>
  <c r="N879" i="8"/>
  <c r="N880" i="8"/>
  <c r="N881" i="8"/>
  <c r="N882" i="8"/>
  <c r="N883" i="8"/>
  <c r="N884" i="8"/>
  <c r="N885" i="8"/>
  <c r="N886" i="8"/>
  <c r="N887" i="8"/>
  <c r="N888" i="8"/>
  <c r="N889" i="8"/>
  <c r="N890" i="8"/>
  <c r="N891" i="8"/>
  <c r="N892" i="8"/>
  <c r="N893" i="8"/>
  <c r="N894" i="8"/>
  <c r="N895" i="8"/>
  <c r="N896" i="8"/>
  <c r="N897" i="8"/>
  <c r="N898" i="8"/>
  <c r="N899" i="8"/>
  <c r="N900" i="8"/>
  <c r="N901" i="8"/>
  <c r="N902" i="8"/>
  <c r="N903" i="8"/>
  <c r="N904" i="8"/>
  <c r="N905" i="8"/>
  <c r="N906" i="8"/>
  <c r="N907" i="8"/>
  <c r="N908" i="8"/>
  <c r="N909" i="8"/>
  <c r="N910" i="8"/>
  <c r="N911" i="8"/>
  <c r="N912" i="8"/>
  <c r="N913" i="8"/>
  <c r="N914" i="8"/>
  <c r="N915" i="8"/>
  <c r="N916" i="8"/>
  <c r="N917" i="8"/>
  <c r="N918" i="8"/>
  <c r="N919" i="8"/>
  <c r="N920" i="8"/>
  <c r="N921" i="8"/>
  <c r="N922" i="8"/>
  <c r="N923" i="8"/>
  <c r="N924" i="8"/>
  <c r="N925" i="8"/>
  <c r="N926" i="8"/>
  <c r="N927" i="8"/>
  <c r="N928" i="8"/>
  <c r="N929" i="8"/>
  <c r="N930" i="8"/>
  <c r="N931" i="8"/>
  <c r="N932" i="8"/>
  <c r="N933" i="8"/>
  <c r="N934" i="8"/>
  <c r="N935" i="8"/>
  <c r="N936" i="8"/>
  <c r="N937" i="8"/>
  <c r="N938" i="8"/>
  <c r="N939" i="8"/>
  <c r="N940" i="8"/>
  <c r="N941" i="8"/>
  <c r="N942" i="8"/>
  <c r="N943" i="8"/>
  <c r="N944" i="8"/>
  <c r="N945" i="8"/>
  <c r="N946" i="8"/>
  <c r="N947"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N329" i="8"/>
  <c r="N330" i="8"/>
  <c r="N331" i="8"/>
  <c r="N332" i="8"/>
  <c r="N333" i="8"/>
  <c r="N334" i="8"/>
  <c r="N335" i="8"/>
  <c r="N336" i="8"/>
  <c r="N337" i="8"/>
  <c r="N338" i="8"/>
  <c r="N339" i="8"/>
  <c r="N340" i="8"/>
  <c r="N341" i="8"/>
  <c r="N342" i="8"/>
  <c r="N343" i="8"/>
  <c r="N344" i="8"/>
  <c r="N345" i="8"/>
  <c r="N346" i="8"/>
  <c r="N347" i="8"/>
  <c r="N348" i="8"/>
  <c r="N349" i="8"/>
  <c r="N350" i="8"/>
  <c r="N351" i="8"/>
  <c r="N352" i="8"/>
  <c r="N353" i="8"/>
  <c r="N354" i="8"/>
  <c r="N355" i="8"/>
  <c r="N356" i="8"/>
  <c r="N357" i="8"/>
  <c r="N358" i="8"/>
  <c r="N359" i="8"/>
  <c r="N360" i="8"/>
  <c r="N361" i="8"/>
  <c r="N362" i="8"/>
  <c r="N363" i="8"/>
  <c r="N364" i="8"/>
  <c r="N365" i="8"/>
  <c r="N366" i="8"/>
  <c r="N367" i="8"/>
  <c r="N368" i="8"/>
  <c r="N369" i="8"/>
  <c r="N370" i="8"/>
  <c r="N371" i="8"/>
  <c r="N372" i="8"/>
  <c r="N373" i="8"/>
  <c r="N374" i="8"/>
  <c r="N375" i="8"/>
  <c r="N376" i="8"/>
  <c r="N377" i="8"/>
  <c r="N378" i="8"/>
  <c r="N379" i="8"/>
  <c r="N380" i="8"/>
  <c r="N381" i="8"/>
  <c r="N382" i="8"/>
  <c r="N383" i="8"/>
  <c r="N384" i="8"/>
  <c r="N385" i="8"/>
  <c r="N386" i="8"/>
  <c r="N387" i="8"/>
  <c r="N388" i="8"/>
  <c r="N389" i="8"/>
  <c r="N390" i="8"/>
  <c r="N391" i="8"/>
  <c r="N392" i="8"/>
  <c r="N393" i="8"/>
  <c r="N394" i="8"/>
  <c r="N395" i="8"/>
  <c r="N396" i="8"/>
  <c r="N397" i="8"/>
  <c r="N398" i="8"/>
  <c r="N399" i="8"/>
  <c r="N400" i="8"/>
  <c r="N401" i="8"/>
  <c r="N402" i="8"/>
  <c r="N403" i="8"/>
  <c r="N404" i="8"/>
  <c r="N405" i="8"/>
  <c r="N406" i="8"/>
  <c r="N407" i="8"/>
  <c r="N408" i="8"/>
  <c r="N409" i="8"/>
  <c r="N410" i="8"/>
  <c r="N411" i="8"/>
  <c r="N412" i="8"/>
  <c r="N413" i="8"/>
  <c r="N414" i="8"/>
  <c r="N415" i="8"/>
  <c r="N416" i="8"/>
  <c r="N417" i="8"/>
  <c r="N418" i="8"/>
  <c r="N419" i="8"/>
  <c r="N420" i="8"/>
  <c r="N421" i="8"/>
  <c r="N422" i="8"/>
  <c r="N423" i="8"/>
  <c r="N424" i="8"/>
  <c r="N425" i="8"/>
  <c r="N426" i="8"/>
  <c r="N427" i="8"/>
  <c r="N428" i="8"/>
  <c r="N429" i="8"/>
  <c r="N430" i="8"/>
  <c r="N431" i="8"/>
  <c r="N432" i="8"/>
  <c r="N433" i="8"/>
  <c r="N434" i="8"/>
  <c r="N435" i="8"/>
  <c r="N436" i="8"/>
  <c r="N437" i="8"/>
  <c r="N438" i="8"/>
  <c r="N439" i="8"/>
  <c r="N440" i="8"/>
  <c r="N441" i="8"/>
  <c r="N442" i="8"/>
  <c r="N443" i="8"/>
  <c r="N444" i="8"/>
  <c r="N445" i="8"/>
  <c r="N446" i="8"/>
  <c r="N447" i="8"/>
  <c r="N448" i="8"/>
  <c r="N449" i="8"/>
  <c r="N450" i="8"/>
  <c r="N451" i="8"/>
  <c r="N452" i="8"/>
  <c r="N453" i="8"/>
  <c r="N454" i="8"/>
  <c r="N455" i="8"/>
  <c r="N456" i="8"/>
  <c r="N457" i="8"/>
  <c r="N458" i="8"/>
  <c r="N459" i="8"/>
  <c r="N460" i="8"/>
  <c r="N461" i="8"/>
  <c r="N462" i="8"/>
  <c r="N463" i="8"/>
  <c r="N464" i="8"/>
  <c r="N465" i="8"/>
  <c r="N466" i="8"/>
  <c r="N467" i="8"/>
  <c r="N468" i="8"/>
  <c r="N469" i="8"/>
  <c r="N470" i="8"/>
  <c r="N471" i="8"/>
  <c r="N472" i="8"/>
  <c r="N473" i="8"/>
  <c r="N474" i="8"/>
  <c r="N475" i="8"/>
  <c r="N476" i="8"/>
  <c r="N477" i="8"/>
  <c r="N478" i="8"/>
  <c r="N479" i="8"/>
  <c r="N480" i="8"/>
  <c r="N481" i="8"/>
  <c r="N482" i="8"/>
  <c r="N483" i="8"/>
  <c r="N484" i="8"/>
  <c r="N485" i="8"/>
  <c r="N486" i="8"/>
  <c r="N487" i="8"/>
  <c r="N488" i="8"/>
  <c r="N489" i="8"/>
  <c r="N490" i="8"/>
  <c r="N491" i="8"/>
  <c r="N492" i="8"/>
  <c r="N493" i="8"/>
  <c r="N494" i="8"/>
  <c r="N495" i="8"/>
  <c r="N496" i="8"/>
  <c r="N497" i="8"/>
  <c r="N498" i="8"/>
  <c r="N499" i="8"/>
  <c r="N500" i="8"/>
  <c r="N501" i="8"/>
  <c r="N502" i="8"/>
  <c r="N503" i="8"/>
  <c r="N504" i="8"/>
  <c r="N505" i="8"/>
  <c r="N506" i="8"/>
  <c r="N507" i="8"/>
  <c r="N508" i="8"/>
  <c r="N509" i="8"/>
  <c r="N510" i="8"/>
  <c r="N511" i="8"/>
  <c r="N512" i="8"/>
  <c r="N513" i="8"/>
  <c r="N514" i="8"/>
  <c r="N515" i="8"/>
  <c r="N516" i="8"/>
  <c r="N517" i="8"/>
  <c r="N518" i="8"/>
  <c r="N519" i="8"/>
  <c r="N520" i="8"/>
  <c r="N521" i="8"/>
  <c r="N522" i="8"/>
  <c r="N523" i="8"/>
  <c r="N524" i="8"/>
  <c r="N525" i="8"/>
  <c r="N526" i="8"/>
  <c r="N527" i="8"/>
  <c r="N528" i="8"/>
  <c r="N529" i="8"/>
  <c r="N530" i="8"/>
  <c r="N531" i="8"/>
  <c r="N532" i="8"/>
  <c r="N533" i="8"/>
  <c r="N534" i="8"/>
  <c r="N535" i="8"/>
  <c r="N536" i="8"/>
  <c r="N537" i="8"/>
  <c r="N538" i="8"/>
  <c r="N539" i="8"/>
  <c r="N540" i="8"/>
  <c r="N541" i="8"/>
  <c r="N542" i="8"/>
  <c r="N543" i="8"/>
  <c r="N544" i="8"/>
  <c r="N545" i="8"/>
  <c r="N546" i="8"/>
  <c r="N547" i="8"/>
  <c r="N548" i="8"/>
  <c r="N549" i="8"/>
  <c r="N550" i="8"/>
  <c r="N551" i="8"/>
  <c r="N552" i="8"/>
  <c r="N553" i="8"/>
  <c r="N554" i="8"/>
  <c r="N555" i="8"/>
  <c r="N556" i="8"/>
  <c r="N557" i="8"/>
  <c r="N558" i="8"/>
  <c r="N559" i="8"/>
  <c r="N560" i="8"/>
  <c r="N561" i="8"/>
  <c r="N562" i="8"/>
  <c r="N563" i="8"/>
  <c r="N564" i="8"/>
  <c r="N565" i="8"/>
  <c r="N566" i="8"/>
  <c r="N567" i="8"/>
  <c r="N568" i="8"/>
  <c r="N569" i="8"/>
  <c r="N570" i="8"/>
  <c r="N571" i="8"/>
  <c r="N572" i="8"/>
  <c r="N573" i="8"/>
  <c r="N574" i="8"/>
  <c r="N575" i="8"/>
  <c r="N576" i="8"/>
  <c r="N577" i="8"/>
  <c r="N578" i="8"/>
  <c r="N579" i="8"/>
  <c r="N580" i="8"/>
  <c r="N581" i="8"/>
  <c r="N582" i="8"/>
  <c r="N583" i="8"/>
  <c r="N584" i="8"/>
  <c r="N585" i="8"/>
  <c r="N586" i="8"/>
  <c r="N587" i="8"/>
  <c r="N588" i="8"/>
  <c r="N589" i="8"/>
  <c r="N590" i="8"/>
  <c r="N591" i="8"/>
  <c r="N592" i="8"/>
  <c r="N593" i="8"/>
  <c r="N594" i="8"/>
  <c r="N595" i="8"/>
  <c r="N596" i="8"/>
  <c r="N597" i="8"/>
  <c r="N598" i="8"/>
  <c r="N599" i="8"/>
  <c r="N600" i="8"/>
  <c r="N601" i="8"/>
  <c r="N602" i="8"/>
  <c r="N603" i="8"/>
  <c r="N604" i="8"/>
  <c r="N605" i="8"/>
  <c r="N606" i="8"/>
  <c r="N607" i="8"/>
  <c r="N608" i="8"/>
  <c r="N609" i="8"/>
  <c r="N610" i="8"/>
  <c r="N611" i="8"/>
  <c r="N612" i="8"/>
  <c r="N613" i="8"/>
  <c r="N614" i="8"/>
  <c r="N615" i="8"/>
  <c r="N616" i="8"/>
  <c r="N617" i="8"/>
  <c r="N618" i="8"/>
  <c r="N619" i="8"/>
  <c r="N620" i="8"/>
  <c r="N621" i="8"/>
  <c r="N622" i="8"/>
  <c r="N623" i="8"/>
  <c r="N624" i="8"/>
  <c r="N625" i="8"/>
  <c r="N626" i="8"/>
  <c r="N627" i="8"/>
  <c r="N628" i="8"/>
  <c r="N629" i="8"/>
  <c r="N630" i="8"/>
  <c r="N631" i="8"/>
  <c r="N632" i="8"/>
  <c r="N633" i="8"/>
  <c r="N634" i="8"/>
  <c r="N635" i="8"/>
  <c r="N636" i="8"/>
  <c r="N637" i="8"/>
  <c r="N638" i="8"/>
  <c r="N639" i="8"/>
  <c r="N640" i="8"/>
  <c r="N641" i="8"/>
  <c r="N642" i="8"/>
  <c r="N643" i="8"/>
  <c r="N644" i="8"/>
  <c r="N645" i="8"/>
  <c r="N646" i="8"/>
  <c r="N647" i="8"/>
  <c r="N648" i="8"/>
  <c r="N649" i="8"/>
  <c r="N650" i="8"/>
  <c r="N651" i="8"/>
  <c r="N652" i="8"/>
  <c r="N653" i="8"/>
  <c r="N654" i="8"/>
  <c r="N655" i="8"/>
  <c r="N656" i="8"/>
  <c r="N657" i="8"/>
  <c r="N658" i="8"/>
  <c r="N659" i="8"/>
  <c r="N660" i="8"/>
  <c r="N661" i="8"/>
  <c r="N662" i="8"/>
  <c r="N663" i="8"/>
  <c r="N664" i="8"/>
  <c r="N665" i="8"/>
  <c r="N666" i="8"/>
  <c r="N667" i="8"/>
  <c r="N668" i="8"/>
  <c r="N669" i="8"/>
  <c r="N670" i="8"/>
  <c r="N671" i="8"/>
  <c r="N672" i="8"/>
  <c r="N673" i="8"/>
  <c r="N674" i="8"/>
  <c r="N675" i="8"/>
  <c r="N676" i="8"/>
  <c r="N677" i="8"/>
  <c r="N678" i="8"/>
  <c r="N679" i="8"/>
  <c r="N680" i="8"/>
  <c r="N681" i="8"/>
  <c r="N682" i="8"/>
  <c r="N683" i="8"/>
  <c r="N684" i="8"/>
  <c r="N685" i="8"/>
  <c r="N686" i="8"/>
  <c r="N687" i="8"/>
  <c r="N688" i="8"/>
  <c r="N689" i="8"/>
  <c r="N690" i="8"/>
  <c r="N691" i="8"/>
  <c r="N692" i="8"/>
  <c r="N693" i="8"/>
  <c r="N694" i="8"/>
  <c r="N695" i="8"/>
  <c r="N696" i="8"/>
  <c r="N697" i="8"/>
  <c r="N698" i="8"/>
  <c r="N699" i="8"/>
  <c r="N700" i="8"/>
  <c r="N701" i="8"/>
  <c r="N702" i="8"/>
  <c r="N703" i="8"/>
  <c r="N704" i="8"/>
  <c r="N705" i="8"/>
  <c r="N706" i="8"/>
  <c r="N707" i="8"/>
  <c r="N708" i="8"/>
  <c r="N709" i="8"/>
  <c r="N710" i="8"/>
  <c r="N711" i="8"/>
  <c r="N712" i="8"/>
  <c r="N713" i="8"/>
  <c r="N714" i="8"/>
  <c r="N715" i="8"/>
  <c r="N716" i="8"/>
  <c r="N717" i="8"/>
  <c r="N718" i="8"/>
  <c r="N719" i="8"/>
  <c r="N720" i="8"/>
  <c r="N721" i="8"/>
  <c r="N722" i="8"/>
  <c r="N723" i="8"/>
  <c r="N724" i="8"/>
  <c r="N725" i="8"/>
  <c r="N726" i="8"/>
  <c r="N727" i="8"/>
  <c r="N728" i="8"/>
  <c r="N729" i="8"/>
  <c r="N730" i="8"/>
  <c r="N731" i="8"/>
  <c r="N732" i="8"/>
  <c r="N733" i="8"/>
  <c r="N734" i="8"/>
  <c r="N735" i="8"/>
  <c r="N736" i="8"/>
  <c r="N737" i="8"/>
  <c r="N738" i="8"/>
  <c r="N739" i="8"/>
  <c r="N740" i="8"/>
  <c r="N741" i="8"/>
  <c r="N742" i="8"/>
  <c r="N743" i="8"/>
  <c r="N744" i="8"/>
  <c r="N745" i="8"/>
  <c r="N746" i="8"/>
  <c r="N747" i="8"/>
  <c r="N748" i="8"/>
  <c r="N749" i="8"/>
  <c r="N750" i="8"/>
  <c r="N751" i="8"/>
  <c r="N752" i="8"/>
  <c r="N753" i="8"/>
  <c r="N754" i="8"/>
  <c r="N755" i="8"/>
  <c r="N756" i="8"/>
  <c r="N757" i="8"/>
  <c r="N758" i="8"/>
  <c r="N759" i="8"/>
  <c r="N760" i="8"/>
  <c r="N761" i="8"/>
  <c r="N762" i="8"/>
  <c r="N763" i="8"/>
  <c r="N764" i="8"/>
  <c r="N765" i="8"/>
  <c r="N766" i="8"/>
  <c r="N767" i="8"/>
  <c r="N768" i="8"/>
  <c r="N769" i="8"/>
  <c r="N770" i="8"/>
  <c r="N771" i="8"/>
  <c r="N772" i="8"/>
  <c r="N773" i="8"/>
  <c r="N774" i="8"/>
  <c r="N775" i="8"/>
  <c r="N776" i="8"/>
  <c r="N777" i="8"/>
  <c r="N778" i="8"/>
  <c r="N779" i="8"/>
  <c r="N780" i="8"/>
  <c r="N781" i="8"/>
  <c r="N782" i="8"/>
  <c r="N783" i="8"/>
  <c r="N784" i="8"/>
  <c r="N785" i="8"/>
  <c r="N786" i="8"/>
  <c r="N787" i="8"/>
  <c r="N788" i="8"/>
  <c r="N789" i="8"/>
  <c r="N790" i="8"/>
  <c r="N791" i="8"/>
  <c r="N792" i="8"/>
  <c r="N793" i="8"/>
  <c r="N794" i="8"/>
  <c r="N795" i="8"/>
  <c r="N796" i="8"/>
  <c r="N797" i="8"/>
  <c r="N798" i="8"/>
  <c r="N799" i="8"/>
  <c r="N800" i="8"/>
  <c r="N801" i="8"/>
  <c r="N802" i="8"/>
  <c r="N803" i="8"/>
  <c r="N804" i="8"/>
  <c r="N805" i="8"/>
  <c r="N806" i="8"/>
  <c r="N807" i="8"/>
  <c r="N808" i="8"/>
  <c r="N809" i="8"/>
  <c r="N810" i="8"/>
  <c r="N811" i="8"/>
  <c r="N812" i="8"/>
  <c r="N813" i="8"/>
  <c r="N814" i="8"/>
  <c r="N815" i="8"/>
  <c r="N816" i="8"/>
  <c r="N817" i="8"/>
  <c r="N818" i="8"/>
  <c r="N819" i="8"/>
  <c r="N820" i="8"/>
  <c r="N821" i="8"/>
  <c r="N822" i="8"/>
  <c r="N823" i="8"/>
  <c r="N824" i="8"/>
  <c r="N825" i="8"/>
  <c r="N826" i="8"/>
  <c r="N827" i="8"/>
  <c r="N828" i="8"/>
  <c r="N829" i="8"/>
  <c r="N33" i="8"/>
  <c r="B21" i="8"/>
  <c r="E1009" i="11"/>
  <c r="E993" i="11"/>
  <c r="E977" i="11"/>
  <c r="E961" i="11"/>
  <c r="E945" i="11"/>
  <c r="E929" i="11"/>
  <c r="E913" i="11"/>
  <c r="E897" i="11"/>
  <c r="E881" i="11"/>
  <c r="E865" i="11"/>
  <c r="E849" i="11"/>
  <c r="E833" i="11"/>
  <c r="E817" i="11"/>
  <c r="E801" i="11"/>
  <c r="E785" i="11"/>
  <c r="E769" i="11"/>
  <c r="E753" i="11"/>
  <c r="E737" i="11"/>
  <c r="E721" i="11"/>
  <c r="F705" i="11"/>
  <c r="F689" i="11"/>
  <c r="F673" i="11"/>
  <c r="F657" i="11"/>
  <c r="F641" i="11"/>
  <c r="F625" i="11"/>
  <c r="F609" i="11"/>
  <c r="F593" i="11"/>
  <c r="F577" i="11"/>
  <c r="F561" i="11"/>
  <c r="F545" i="11"/>
  <c r="F529" i="11"/>
  <c r="E314" i="11"/>
  <c r="E282" i="11"/>
  <c r="E250" i="11"/>
  <c r="E218" i="11"/>
  <c r="E186" i="11"/>
  <c r="E154" i="11"/>
  <c r="F106" i="11"/>
  <c r="F42" i="11"/>
  <c r="E995" i="11"/>
  <c r="E979" i="11"/>
  <c r="E963" i="11"/>
  <c r="E947" i="11"/>
  <c r="E931" i="11"/>
  <c r="E915" i="11"/>
  <c r="E899" i="11"/>
  <c r="E883" i="11"/>
  <c r="E867" i="11"/>
  <c r="E851" i="11"/>
  <c r="E835" i="11"/>
  <c r="E819" i="11"/>
  <c r="E803" i="11"/>
  <c r="E787" i="11"/>
  <c r="E771" i="11"/>
  <c r="E755" i="11"/>
  <c r="E739" i="11"/>
  <c r="E723" i="11"/>
  <c r="F513" i="11"/>
  <c r="F497" i="11"/>
  <c r="F481" i="11"/>
  <c r="F465" i="11"/>
  <c r="F449" i="11"/>
  <c r="F433" i="11"/>
  <c r="F417" i="11"/>
  <c r="E997" i="11"/>
  <c r="E965" i="11"/>
  <c r="E933" i="11"/>
  <c r="E901" i="11"/>
  <c r="E869" i="11"/>
  <c r="E837" i="11"/>
  <c r="E805" i="11"/>
  <c r="E773" i="11"/>
  <c r="E741" i="11"/>
  <c r="F709" i="11"/>
  <c r="F677" i="11"/>
  <c r="F645" i="11"/>
  <c r="F613" i="11"/>
  <c r="F581" i="11"/>
  <c r="F549" i="11"/>
  <c r="E322" i="11"/>
  <c r="E258" i="11"/>
  <c r="E194" i="11"/>
  <c r="F122" i="11"/>
  <c r="E999" i="11"/>
  <c r="E967" i="11"/>
  <c r="E935" i="11"/>
  <c r="E903" i="11"/>
  <c r="E871" i="11"/>
  <c r="E839" i="11"/>
  <c r="E807" i="11"/>
  <c r="E775" i="11"/>
  <c r="E743" i="11"/>
  <c r="F517" i="11"/>
  <c r="F485" i="11"/>
  <c r="F453" i="11"/>
  <c r="F421" i="11"/>
  <c r="F401" i="11"/>
  <c r="F385" i="11"/>
  <c r="F369" i="11"/>
  <c r="F353" i="11"/>
  <c r="F337" i="11"/>
  <c r="E10" i="11"/>
  <c r="F1003" i="11"/>
  <c r="F995" i="11"/>
  <c r="F987" i="11"/>
  <c r="F979" i="11"/>
  <c r="F971" i="11"/>
  <c r="F963" i="11"/>
  <c r="F955" i="11"/>
  <c r="F947" i="11"/>
  <c r="F939" i="11"/>
  <c r="F931" i="11"/>
  <c r="F923" i="11"/>
  <c r="F915" i="11"/>
  <c r="F907" i="11"/>
  <c r="F899" i="11"/>
  <c r="F891" i="11"/>
  <c r="F883" i="11"/>
  <c r="F875" i="11"/>
  <c r="F867" i="11"/>
  <c r="F859" i="11"/>
  <c r="F851" i="11"/>
  <c r="F843" i="11"/>
  <c r="F835" i="11"/>
  <c r="F827" i="11"/>
  <c r="F819" i="11"/>
  <c r="F811" i="11"/>
  <c r="E1001" i="11"/>
  <c r="E985" i="11"/>
  <c r="E969" i="11"/>
  <c r="E953" i="11"/>
  <c r="E937" i="11"/>
  <c r="E921" i="11"/>
  <c r="E905" i="11"/>
  <c r="E889" i="11"/>
  <c r="E873" i="11"/>
  <c r="E857" i="11"/>
  <c r="E841" i="11"/>
  <c r="E825" i="11"/>
  <c r="E809" i="11"/>
  <c r="E793" i="11"/>
  <c r="E777" i="11"/>
  <c r="E761" i="11"/>
  <c r="E745" i="11"/>
  <c r="E729" i="11"/>
  <c r="E713" i="11"/>
  <c r="F697" i="11"/>
  <c r="F681" i="11"/>
  <c r="F665" i="11"/>
  <c r="F649" i="11"/>
  <c r="F633" i="11"/>
  <c r="F617" i="11"/>
  <c r="F601" i="11"/>
  <c r="F585" i="11"/>
  <c r="F569" i="11"/>
  <c r="F553" i="11"/>
  <c r="F537" i="11"/>
  <c r="F521" i="11"/>
  <c r="E298" i="11"/>
  <c r="E266" i="11"/>
  <c r="E234" i="11"/>
  <c r="E202" i="11"/>
  <c r="E170" i="11"/>
  <c r="E138" i="11"/>
  <c r="F74" i="11"/>
  <c r="E1003" i="11"/>
  <c r="E987" i="11"/>
  <c r="E971" i="11"/>
  <c r="E955" i="11"/>
  <c r="E939" i="11"/>
  <c r="E923" i="11"/>
  <c r="E907" i="11"/>
  <c r="E891" i="11"/>
  <c r="E875" i="11"/>
  <c r="E859" i="11"/>
  <c r="E843" i="11"/>
  <c r="E827" i="11"/>
  <c r="E811" i="11"/>
  <c r="E795" i="11"/>
  <c r="E779" i="11"/>
  <c r="E763" i="11"/>
  <c r="E747" i="11"/>
  <c r="E731" i="11"/>
  <c r="E715" i="11"/>
  <c r="F505" i="11"/>
  <c r="F489" i="11"/>
  <c r="F473" i="11"/>
  <c r="F457" i="11"/>
  <c r="F441" i="11"/>
  <c r="F425" i="11"/>
  <c r="F26" i="11"/>
  <c r="E981" i="11"/>
  <c r="E949" i="11"/>
  <c r="E917" i="11"/>
  <c r="E885" i="11"/>
  <c r="E853" i="11"/>
  <c r="E821" i="11"/>
  <c r="E789" i="11"/>
  <c r="E757" i="11"/>
  <c r="E725" i="11"/>
  <c r="F693" i="11"/>
  <c r="F661" i="11"/>
  <c r="F629" i="11"/>
  <c r="F597" i="11"/>
  <c r="F565" i="11"/>
  <c r="F533" i="11"/>
  <c r="E290" i="11"/>
  <c r="E226" i="11"/>
  <c r="E162" i="11"/>
  <c r="F58" i="11"/>
  <c r="E983" i="11"/>
  <c r="E951" i="11"/>
  <c r="E919" i="11"/>
  <c r="E887" i="11"/>
  <c r="E855" i="11"/>
  <c r="E823" i="11"/>
  <c r="E791" i="11"/>
  <c r="E759" i="11"/>
  <c r="E727" i="11"/>
  <c r="F501" i="11"/>
  <c r="F469" i="11"/>
  <c r="F437" i="11"/>
  <c r="F409" i="11"/>
  <c r="F393" i="11"/>
  <c r="F377" i="11"/>
  <c r="F361" i="11"/>
  <c r="F345" i="11"/>
  <c r="F329" i="11"/>
  <c r="F1007" i="11"/>
  <c r="F999" i="11"/>
  <c r="F991" i="11"/>
  <c r="F983" i="11"/>
  <c r="F975" i="11"/>
  <c r="F967" i="11"/>
  <c r="F959" i="11"/>
  <c r="F951" i="11"/>
  <c r="F943" i="11"/>
  <c r="F935" i="11"/>
  <c r="F927" i="11"/>
  <c r="F919" i="11"/>
  <c r="F911" i="11"/>
  <c r="F903" i="11"/>
  <c r="F895" i="11"/>
  <c r="F887" i="11"/>
  <c r="F879" i="11"/>
  <c r="F871" i="11"/>
  <c r="F863" i="11"/>
  <c r="F855" i="11"/>
  <c r="F847" i="11"/>
  <c r="F839" i="11"/>
  <c r="F831" i="11"/>
  <c r="F815" i="11"/>
  <c r="F803" i="11"/>
  <c r="F795" i="11"/>
  <c r="F787" i="11"/>
  <c r="F779" i="11"/>
  <c r="F771" i="11"/>
  <c r="F763" i="11"/>
  <c r="F755" i="11"/>
  <c r="F747" i="11"/>
  <c r="F739" i="11"/>
  <c r="F731" i="11"/>
  <c r="F723" i="11"/>
  <c r="F715" i="11"/>
  <c r="E709" i="11"/>
  <c r="F703" i="11"/>
  <c r="E699" i="11"/>
  <c r="E693" i="11"/>
  <c r="F687" i="11"/>
  <c r="E683" i="11"/>
  <c r="E677" i="11"/>
  <c r="F671" i="11"/>
  <c r="E667" i="11"/>
  <c r="E661" i="11"/>
  <c r="F655" i="11"/>
  <c r="E651" i="11"/>
  <c r="E645" i="11"/>
  <c r="F639" i="11"/>
  <c r="E635" i="11"/>
  <c r="E629" i="11"/>
  <c r="F623" i="11"/>
  <c r="E619" i="11"/>
  <c r="E613" i="11"/>
  <c r="F607" i="11"/>
  <c r="E603" i="11"/>
  <c r="E597" i="11"/>
  <c r="F591" i="11"/>
  <c r="E587" i="11"/>
  <c r="E581" i="11"/>
  <c r="F575" i="11"/>
  <c r="E571" i="11"/>
  <c r="E565" i="11"/>
  <c r="F559" i="11"/>
  <c r="E555" i="11"/>
  <c r="E549" i="11"/>
  <c r="F543" i="11"/>
  <c r="E539" i="11"/>
  <c r="E533" i="11"/>
  <c r="F527" i="11"/>
  <c r="E523" i="11"/>
  <c r="E517" i="11"/>
  <c r="F511" i="11"/>
  <c r="E507" i="11"/>
  <c r="E501" i="11"/>
  <c r="F495" i="11"/>
  <c r="E491" i="11"/>
  <c r="E485" i="11"/>
  <c r="F479" i="11"/>
  <c r="E475" i="11"/>
  <c r="E469" i="11"/>
  <c r="F463" i="11"/>
  <c r="F823" i="11"/>
  <c r="F807" i="11"/>
  <c r="F799" i="11"/>
  <c r="F791" i="11"/>
  <c r="F783" i="11"/>
  <c r="F775" i="11"/>
  <c r="F767" i="11"/>
  <c r="F759" i="11"/>
  <c r="F751" i="11"/>
  <c r="F743" i="11"/>
  <c r="F735" i="11"/>
  <c r="F727" i="11"/>
  <c r="F719" i="11"/>
  <c r="F711" i="11"/>
  <c r="E707" i="11"/>
  <c r="E701" i="11"/>
  <c r="F695" i="11"/>
  <c r="E691" i="11"/>
  <c r="E685" i="11"/>
  <c r="F679" i="11"/>
  <c r="E675" i="11"/>
  <c r="E669" i="11"/>
  <c r="F663" i="11"/>
  <c r="E659" i="11"/>
  <c r="E653" i="11"/>
  <c r="F647" i="11"/>
  <c r="E643" i="11"/>
  <c r="E637" i="11"/>
  <c r="F631" i="11"/>
  <c r="E627" i="11"/>
  <c r="E621" i="11"/>
  <c r="F615" i="11"/>
  <c r="E611" i="11"/>
  <c r="E605" i="11"/>
  <c r="F599" i="11"/>
  <c r="E595" i="11"/>
  <c r="E589" i="11"/>
  <c r="F583" i="11"/>
  <c r="E579" i="11"/>
  <c r="E573" i="11"/>
  <c r="F567" i="11"/>
  <c r="E563" i="11"/>
  <c r="E557" i="11"/>
  <c r="F551" i="11"/>
  <c r="E547" i="11"/>
  <c r="E541" i="11"/>
  <c r="F535" i="11"/>
  <c r="E531" i="11"/>
  <c r="E525" i="11"/>
  <c r="F519" i="11"/>
  <c r="E515" i="11"/>
  <c r="E509" i="11"/>
  <c r="F503" i="11"/>
  <c r="E499" i="11"/>
  <c r="E493" i="11"/>
  <c r="F487" i="11"/>
  <c r="E483" i="11"/>
  <c r="E477" i="11"/>
  <c r="F471" i="11"/>
  <c r="E467" i="11"/>
  <c r="E461" i="11"/>
  <c r="F455" i="11"/>
  <c r="E451" i="11"/>
  <c r="E445" i="11"/>
  <c r="F439" i="11"/>
  <c r="E435" i="11"/>
  <c r="E957" i="11"/>
  <c r="E893" i="11"/>
  <c r="E829" i="11"/>
  <c r="E765" i="11"/>
  <c r="F701" i="11"/>
  <c r="F637" i="11"/>
  <c r="F573" i="11"/>
  <c r="E306" i="11"/>
  <c r="E178" i="11"/>
  <c r="E991" i="11"/>
  <c r="E927" i="11"/>
  <c r="E863" i="11"/>
  <c r="E799" i="11"/>
  <c r="E735" i="11"/>
  <c r="F477" i="11"/>
  <c r="F413" i="11"/>
  <c r="F381" i="11"/>
  <c r="F349" i="11"/>
  <c r="F1009" i="11"/>
  <c r="F993" i="11"/>
  <c r="F977" i="11"/>
  <c r="F961" i="11"/>
  <c r="F945" i="11"/>
  <c r="F929" i="11"/>
  <c r="F913" i="11"/>
  <c r="F897" i="11"/>
  <c r="F881" i="11"/>
  <c r="F865" i="11"/>
  <c r="F849" i="11"/>
  <c r="F833" i="11"/>
  <c r="F817" i="11"/>
  <c r="F801" i="11"/>
  <c r="F785" i="11"/>
  <c r="F769" i="11"/>
  <c r="F753" i="11"/>
  <c r="F737" i="11"/>
  <c r="F721" i="11"/>
  <c r="F707" i="11"/>
  <c r="E697" i="11"/>
  <c r="E687" i="11"/>
  <c r="F675" i="11"/>
  <c r="E665" i="11"/>
  <c r="E655" i="11"/>
  <c r="F643" i="11"/>
  <c r="E633" i="11"/>
  <c r="E623" i="11"/>
  <c r="F611" i="11"/>
  <c r="E601" i="11"/>
  <c r="E591" i="11"/>
  <c r="F579" i="11"/>
  <c r="E569" i="11"/>
  <c r="E559" i="11"/>
  <c r="F547" i="11"/>
  <c r="E537" i="11"/>
  <c r="E527" i="11"/>
  <c r="F515" i="11"/>
  <c r="E505" i="11"/>
  <c r="E495" i="11"/>
  <c r="F483" i="11"/>
  <c r="E473" i="11"/>
  <c r="E463" i="11"/>
  <c r="E459" i="11"/>
  <c r="F447" i="11"/>
  <c r="E437" i="11"/>
  <c r="E925" i="11"/>
  <c r="E797" i="11"/>
  <c r="F669" i="11"/>
  <c r="F541" i="11"/>
  <c r="F90" i="11"/>
  <c r="E895" i="11"/>
  <c r="E767" i="11"/>
  <c r="F445" i="11"/>
  <c r="F365" i="11"/>
  <c r="F1001" i="11"/>
  <c r="F969" i="11"/>
  <c r="F937" i="11"/>
  <c r="F905" i="11"/>
  <c r="F873" i="11"/>
  <c r="F841" i="11"/>
  <c r="F809" i="11"/>
  <c r="F777" i="11"/>
  <c r="F745" i="11"/>
  <c r="F713" i="11"/>
  <c r="F691" i="11"/>
  <c r="E671" i="11"/>
  <c r="E649" i="11"/>
  <c r="F627" i="11"/>
  <c r="E607" i="11"/>
  <c r="E585" i="11"/>
  <c r="F563" i="11"/>
  <c r="E543" i="11"/>
  <c r="E521" i="11"/>
  <c r="F499" i="11"/>
  <c r="E479" i="11"/>
  <c r="E457" i="11"/>
  <c r="E447" i="11"/>
  <c r="F435" i="11"/>
  <c r="E429" i="11"/>
  <c r="F423" i="11"/>
  <c r="E419" i="11"/>
  <c r="E413" i="11"/>
  <c r="F407" i="11"/>
  <c r="E403" i="11"/>
  <c r="E397" i="11"/>
  <c r="F391" i="11"/>
  <c r="E387" i="11"/>
  <c r="E381" i="11"/>
  <c r="F375" i="11"/>
  <c r="E371" i="11"/>
  <c r="E365" i="11"/>
  <c r="F359" i="11"/>
  <c r="E355" i="11"/>
  <c r="E349" i="11"/>
  <c r="F343" i="11"/>
  <c r="E339" i="11"/>
  <c r="E333" i="11"/>
  <c r="E327" i="11"/>
  <c r="E323" i="11"/>
  <c r="E319" i="11"/>
  <c r="E315" i="11"/>
  <c r="E311" i="11"/>
  <c r="E307" i="11"/>
  <c r="E303" i="11"/>
  <c r="E299" i="11"/>
  <c r="E295" i="11"/>
  <c r="E291" i="11"/>
  <c r="E287" i="11"/>
  <c r="E283" i="11"/>
  <c r="E279" i="11"/>
  <c r="E275" i="11"/>
  <c r="E271" i="11"/>
  <c r="E267" i="11"/>
  <c r="E263" i="11"/>
  <c r="E259" i="11"/>
  <c r="E255" i="11"/>
  <c r="E251" i="11"/>
  <c r="E247" i="11"/>
  <c r="E243" i="11"/>
  <c r="E239" i="11"/>
  <c r="E235" i="11"/>
  <c r="E231" i="11"/>
  <c r="E227" i="11"/>
  <c r="E223" i="11"/>
  <c r="E219" i="11"/>
  <c r="E215" i="11"/>
  <c r="E211" i="11"/>
  <c r="E207" i="11"/>
  <c r="E203" i="11"/>
  <c r="E199" i="11"/>
  <c r="E195" i="11"/>
  <c r="E191" i="11"/>
  <c r="E187" i="11"/>
  <c r="E183" i="11"/>
  <c r="E179" i="11"/>
  <c r="E175" i="11"/>
  <c r="E171" i="11"/>
  <c r="E167" i="11"/>
  <c r="E163" i="11"/>
  <c r="E159" i="11"/>
  <c r="E155" i="11"/>
  <c r="E151" i="11"/>
  <c r="E147" i="11"/>
  <c r="E143" i="11"/>
  <c r="E139" i="11"/>
  <c r="F135" i="11"/>
  <c r="F131" i="11"/>
  <c r="F127" i="11"/>
  <c r="F123" i="11"/>
  <c r="F119" i="11"/>
  <c r="F115" i="11"/>
  <c r="F111" i="11"/>
  <c r="F107" i="11"/>
  <c r="F103" i="11"/>
  <c r="F99" i="11"/>
  <c r="F95" i="11"/>
  <c r="F91" i="11"/>
  <c r="F87" i="11"/>
  <c r="F83" i="11"/>
  <c r="F79" i="11"/>
  <c r="F75" i="11"/>
  <c r="F71" i="11"/>
  <c r="F67" i="11"/>
  <c r="F63" i="11"/>
  <c r="F59" i="11"/>
  <c r="F55" i="11"/>
  <c r="F51" i="11"/>
  <c r="F47" i="11"/>
  <c r="F43" i="11"/>
  <c r="F39" i="11"/>
  <c r="F35" i="11"/>
  <c r="F31" i="11"/>
  <c r="F27" i="11"/>
  <c r="F23" i="11"/>
  <c r="F19" i="11"/>
  <c r="F15" i="11"/>
  <c r="F11" i="11"/>
  <c r="E1006" i="11"/>
  <c r="E1002" i="11"/>
  <c r="E998" i="11"/>
  <c r="E994" i="11"/>
  <c r="E990" i="11"/>
  <c r="E986" i="11"/>
  <c r="E982" i="11"/>
  <c r="E978" i="11"/>
  <c r="E974" i="11"/>
  <c r="E970" i="11"/>
  <c r="E966" i="11"/>
  <c r="E962" i="11"/>
  <c r="E958" i="11"/>
  <c r="E954" i="11"/>
  <c r="E950" i="11"/>
  <c r="E946" i="11"/>
  <c r="E942" i="11"/>
  <c r="E938" i="11"/>
  <c r="E934" i="11"/>
  <c r="E930" i="11"/>
  <c r="E926" i="11"/>
  <c r="E922" i="11"/>
  <c r="E918" i="11"/>
  <c r="E914" i="11"/>
  <c r="E910" i="11"/>
  <c r="E906" i="11"/>
  <c r="E902" i="11"/>
  <c r="E898" i="11"/>
  <c r="E894" i="11"/>
  <c r="E890" i="11"/>
  <c r="E886" i="11"/>
  <c r="E882" i="11"/>
  <c r="E878" i="11"/>
  <c r="E874" i="11"/>
  <c r="E870" i="11"/>
  <c r="E866" i="11"/>
  <c r="E862" i="11"/>
  <c r="E858" i="11"/>
  <c r="E854" i="11"/>
  <c r="E850" i="11"/>
  <c r="E846" i="11"/>
  <c r="E842" i="11"/>
  <c r="E838" i="11"/>
  <c r="E834" i="11"/>
  <c r="E830" i="11"/>
  <c r="E826" i="11"/>
  <c r="E822" i="11"/>
  <c r="E818" i="11"/>
  <c r="E814" i="11"/>
  <c r="E810" i="11"/>
  <c r="E806" i="11"/>
  <c r="E802" i="11"/>
  <c r="E798" i="11"/>
  <c r="E794" i="11"/>
  <c r="E790" i="11"/>
  <c r="E786" i="11"/>
  <c r="E782" i="11"/>
  <c r="E778" i="11"/>
  <c r="E774" i="11"/>
  <c r="E770" i="11"/>
  <c r="E766" i="11"/>
  <c r="E762" i="11"/>
  <c r="E758" i="11"/>
  <c r="E754" i="11"/>
  <c r="E750" i="11"/>
  <c r="E746" i="11"/>
  <c r="E742" i="11"/>
  <c r="E738" i="11"/>
  <c r="E734" i="11"/>
  <c r="E730" i="11"/>
  <c r="E726" i="11"/>
  <c r="E722" i="11"/>
  <c r="E718" i="11"/>
  <c r="E714" i="11"/>
  <c r="F710" i="11"/>
  <c r="F706" i="11"/>
  <c r="F702" i="11"/>
  <c r="F698" i="11"/>
  <c r="F694" i="11"/>
  <c r="F690" i="11"/>
  <c r="F686" i="11"/>
  <c r="F682" i="11"/>
  <c r="F678" i="11"/>
  <c r="F674" i="11"/>
  <c r="F670" i="11"/>
  <c r="F666" i="11"/>
  <c r="F662" i="11"/>
  <c r="F658" i="11"/>
  <c r="F654" i="11"/>
  <c r="F650" i="11"/>
  <c r="F646" i="11"/>
  <c r="F642" i="11"/>
  <c r="F638" i="11"/>
  <c r="E941" i="11"/>
  <c r="E813" i="11"/>
  <c r="F685" i="11"/>
  <c r="F557" i="11"/>
  <c r="E146" i="11"/>
  <c r="E911" i="11"/>
  <c r="E783" i="11"/>
  <c r="F461" i="11"/>
  <c r="F373" i="11"/>
  <c r="F1005" i="11"/>
  <c r="F973" i="11"/>
  <c r="F941" i="11"/>
  <c r="F909" i="11"/>
  <c r="F877" i="11"/>
  <c r="F845" i="11"/>
  <c r="F813" i="11"/>
  <c r="F781" i="11"/>
  <c r="F749" i="11"/>
  <c r="F717" i="11"/>
  <c r="E695" i="11"/>
  <c r="E673" i="11"/>
  <c r="F651" i="11"/>
  <c r="E631" i="11"/>
  <c r="E609" i="11"/>
  <c r="F587" i="11"/>
  <c r="E567" i="11"/>
  <c r="E545" i="11"/>
  <c r="E453" i="11"/>
  <c r="E989" i="11"/>
  <c r="E733" i="11"/>
  <c r="E242" i="11"/>
  <c r="E831" i="11"/>
  <c r="F397" i="11"/>
  <c r="F985" i="11"/>
  <c r="F921" i="11"/>
  <c r="F857" i="11"/>
  <c r="F793" i="11"/>
  <c r="F729" i="11"/>
  <c r="E681" i="11"/>
  <c r="E639" i="11"/>
  <c r="F595" i="11"/>
  <c r="E553" i="11"/>
  <c r="E511" i="11"/>
  <c r="F467" i="11"/>
  <c r="E441" i="11"/>
  <c r="E427" i="11"/>
  <c r="F415" i="11"/>
  <c r="E405" i="11"/>
  <c r="E395" i="11"/>
  <c r="F383" i="11"/>
  <c r="E373" i="11"/>
  <c r="E363" i="11"/>
  <c r="F351" i="11"/>
  <c r="E341" i="11"/>
  <c r="E331" i="11"/>
  <c r="E321" i="11"/>
  <c r="E313" i="11"/>
  <c r="E305" i="11"/>
  <c r="E297" i="11"/>
  <c r="E289" i="11"/>
  <c r="E281" i="11"/>
  <c r="E273" i="11"/>
  <c r="E265" i="11"/>
  <c r="E257" i="11"/>
  <c r="E249" i="11"/>
  <c r="E241" i="11"/>
  <c r="E233" i="11"/>
  <c r="E225" i="11"/>
  <c r="E217" i="11"/>
  <c r="E209" i="11"/>
  <c r="E201" i="11"/>
  <c r="E193" i="11"/>
  <c r="E185" i="11"/>
  <c r="E177" i="11"/>
  <c r="E169" i="11"/>
  <c r="E161" i="11"/>
  <c r="E153" i="11"/>
  <c r="E145" i="11"/>
  <c r="F137" i="11"/>
  <c r="F129" i="11"/>
  <c r="F121" i="11"/>
  <c r="F113" i="11"/>
  <c r="F105" i="11"/>
  <c r="F97" i="11"/>
  <c r="F89" i="11"/>
  <c r="F81" i="11"/>
  <c r="F73" i="11"/>
  <c r="F65" i="11"/>
  <c r="F57" i="11"/>
  <c r="F49" i="11"/>
  <c r="F41" i="11"/>
  <c r="F33" i="11"/>
  <c r="F25" i="11"/>
  <c r="F17" i="11"/>
  <c r="E1008" i="11"/>
  <c r="E1000" i="11"/>
  <c r="E992" i="11"/>
  <c r="E984" i="11"/>
  <c r="E976" i="11"/>
  <c r="E968" i="11"/>
  <c r="E960" i="11"/>
  <c r="E952" i="11"/>
  <c r="E944" i="11"/>
  <c r="E936" i="11"/>
  <c r="E928" i="11"/>
  <c r="E920" i="11"/>
  <c r="E912" i="11"/>
  <c r="E904" i="11"/>
  <c r="E896" i="11"/>
  <c r="E888" i="11"/>
  <c r="E880" i="11"/>
  <c r="E872" i="11"/>
  <c r="E864" i="11"/>
  <c r="E856" i="11"/>
  <c r="E848" i="11"/>
  <c r="E840" i="11"/>
  <c r="E832" i="11"/>
  <c r="E824" i="11"/>
  <c r="E816" i="11"/>
  <c r="E808" i="11"/>
  <c r="E800" i="11"/>
  <c r="E792" i="11"/>
  <c r="E784" i="11"/>
  <c r="E776" i="11"/>
  <c r="E768" i="11"/>
  <c r="E760" i="11"/>
  <c r="E752" i="11"/>
  <c r="E744" i="11"/>
  <c r="E736" i="11"/>
  <c r="E728" i="11"/>
  <c r="E720" i="11"/>
  <c r="F712" i="11"/>
  <c r="F704" i="11"/>
  <c r="F696" i="11"/>
  <c r="F688" i="11"/>
  <c r="F680" i="11"/>
  <c r="F672" i="11"/>
  <c r="F664" i="11"/>
  <c r="F656" i="11"/>
  <c r="F648" i="11"/>
  <c r="F640" i="11"/>
  <c r="E877" i="11"/>
  <c r="F621" i="11"/>
  <c r="E975" i="11"/>
  <c r="E719" i="11"/>
  <c r="F341" i="11"/>
  <c r="F957" i="11"/>
  <c r="F893" i="11"/>
  <c r="F829" i="11"/>
  <c r="F765" i="11"/>
  <c r="E705" i="11"/>
  <c r="E663" i="11"/>
  <c r="F619" i="11"/>
  <c r="E577" i="11"/>
  <c r="E535" i="11"/>
  <c r="E513" i="11"/>
  <c r="F491" i="11"/>
  <c r="E471" i="11"/>
  <c r="E449" i="11"/>
  <c r="E431" i="11"/>
  <c r="F419" i="11"/>
  <c r="E409" i="11"/>
  <c r="E399" i="11"/>
  <c r="F387" i="11"/>
  <c r="E377" i="11"/>
  <c r="E367" i="11"/>
  <c r="F355" i="11"/>
  <c r="E345" i="11"/>
  <c r="E335" i="11"/>
  <c r="F325" i="11"/>
  <c r="F317" i="11"/>
  <c r="F309" i="11"/>
  <c r="F301" i="11"/>
  <c r="F293" i="11"/>
  <c r="F285" i="11"/>
  <c r="F277" i="11"/>
  <c r="F269" i="11"/>
  <c r="F261" i="11"/>
  <c r="F253" i="11"/>
  <c r="F245" i="11"/>
  <c r="F237" i="11"/>
  <c r="F229" i="11"/>
  <c r="F221" i="11"/>
  <c r="F213" i="11"/>
  <c r="F205" i="11"/>
  <c r="F197" i="11"/>
  <c r="F189" i="11"/>
  <c r="F181" i="11"/>
  <c r="F173" i="11"/>
  <c r="F165" i="11"/>
  <c r="F157" i="11"/>
  <c r="F149" i="11"/>
  <c r="F141" i="11"/>
  <c r="E133" i="11"/>
  <c r="E125" i="11"/>
  <c r="E117" i="11"/>
  <c r="E109" i="11"/>
  <c r="E101" i="11"/>
  <c r="E93" i="11"/>
  <c r="E85" i="11"/>
  <c r="E77" i="11"/>
  <c r="E69" i="11"/>
  <c r="E61" i="11"/>
  <c r="E53" i="11"/>
  <c r="E45" i="11"/>
  <c r="E37" i="11"/>
  <c r="E29" i="11"/>
  <c r="E21" i="11"/>
  <c r="E13" i="11"/>
  <c r="F1004" i="11"/>
  <c r="F996" i="11"/>
  <c r="F988" i="11"/>
  <c r="F980" i="11"/>
  <c r="F972" i="11"/>
  <c r="F964" i="11"/>
  <c r="F956" i="11"/>
  <c r="F948" i="11"/>
  <c r="F940" i="11"/>
  <c r="F932" i="11"/>
  <c r="F924" i="11"/>
  <c r="F916" i="11"/>
  <c r="F908" i="11"/>
  <c r="F900" i="11"/>
  <c r="F892" i="11"/>
  <c r="F884" i="11"/>
  <c r="F876" i="11"/>
  <c r="F868" i="11"/>
  <c r="F860" i="11"/>
  <c r="F852" i="11"/>
  <c r="F844" i="11"/>
  <c r="F836" i="11"/>
  <c r="F828" i="11"/>
  <c r="F820" i="11"/>
  <c r="F812" i="11"/>
  <c r="F804" i="11"/>
  <c r="F796" i="11"/>
  <c r="F788" i="11"/>
  <c r="F780" i="11"/>
  <c r="F772" i="11"/>
  <c r="F764" i="11"/>
  <c r="F756" i="11"/>
  <c r="F748" i="11"/>
  <c r="F740" i="11"/>
  <c r="F732" i="11"/>
  <c r="F724" i="11"/>
  <c r="F716" i="11"/>
  <c r="E708" i="11"/>
  <c r="E700" i="11"/>
  <c r="E692" i="11"/>
  <c r="E684" i="11"/>
  <c r="E676" i="11"/>
  <c r="E668" i="11"/>
  <c r="E660" i="11"/>
  <c r="E652" i="11"/>
  <c r="E644" i="11"/>
  <c r="F636" i="11"/>
  <c r="F632" i="11"/>
  <c r="F628" i="11"/>
  <c r="F624" i="11"/>
  <c r="F620" i="11"/>
  <c r="F616" i="11"/>
  <c r="F612" i="11"/>
  <c r="F608" i="11"/>
  <c r="F604" i="11"/>
  <c r="F600" i="11"/>
  <c r="F596" i="11"/>
  <c r="F592" i="11"/>
  <c r="F588" i="11"/>
  <c r="F584" i="11"/>
  <c r="F580" i="11"/>
  <c r="F576" i="11"/>
  <c r="F572" i="11"/>
  <c r="F568" i="11"/>
  <c r="F564" i="11"/>
  <c r="F560" i="11"/>
  <c r="F556" i="11"/>
  <c r="F552" i="11"/>
  <c r="F548" i="11"/>
  <c r="F544" i="11"/>
  <c r="F540" i="11"/>
  <c r="F536" i="11"/>
  <c r="F532" i="11"/>
  <c r="F528" i="11"/>
  <c r="F524" i="11"/>
  <c r="F520" i="11"/>
  <c r="F516" i="11"/>
  <c r="F512" i="11"/>
  <c r="F508" i="11"/>
  <c r="F504" i="11"/>
  <c r="F500" i="11"/>
  <c r="F496" i="11"/>
  <c r="F492" i="11"/>
  <c r="F488" i="11"/>
  <c r="F484" i="11"/>
  <c r="F480" i="11"/>
  <c r="F476" i="11"/>
  <c r="F472" i="11"/>
  <c r="F468" i="11"/>
  <c r="F464" i="11"/>
  <c r="F460" i="11"/>
  <c r="F456" i="11"/>
  <c r="F452" i="11"/>
  <c r="F448" i="11"/>
  <c r="F444" i="11"/>
  <c r="F440" i="11"/>
  <c r="F436" i="11"/>
  <c r="F432" i="11"/>
  <c r="F428" i="11"/>
  <c r="F424" i="11"/>
  <c r="F420" i="11"/>
  <c r="F416" i="11"/>
  <c r="F412" i="11"/>
  <c r="F408" i="11"/>
  <c r="F404" i="11"/>
  <c r="F400" i="11"/>
  <c r="F396" i="11"/>
  <c r="F392" i="11"/>
  <c r="F388" i="11"/>
  <c r="F384" i="11"/>
  <c r="F380" i="11"/>
  <c r="F376" i="11"/>
  <c r="F372" i="11"/>
  <c r="F368" i="11"/>
  <c r="F364" i="11"/>
  <c r="F360" i="11"/>
  <c r="F356" i="11"/>
  <c r="F352" i="11"/>
  <c r="F348" i="11"/>
  <c r="F344" i="11"/>
  <c r="F340" i="11"/>
  <c r="F336" i="11"/>
  <c r="F332" i="11"/>
  <c r="E328" i="11"/>
  <c r="E324" i="11"/>
  <c r="F320" i="11"/>
  <c r="F316" i="11"/>
  <c r="E310" i="11"/>
  <c r="F306" i="11"/>
  <c r="F302" i="11"/>
  <c r="E296" i="11"/>
  <c r="E292" i="11"/>
  <c r="F288" i="11"/>
  <c r="F284" i="11"/>
  <c r="E278" i="11"/>
  <c r="F274" i="11"/>
  <c r="F270" i="11"/>
  <c r="E264" i="11"/>
  <c r="E260" i="11"/>
  <c r="F256" i="11"/>
  <c r="F252" i="11"/>
  <c r="E246" i="11"/>
  <c r="F242" i="11"/>
  <c r="F238" i="11"/>
  <c r="E232" i="11"/>
  <c r="E228" i="11"/>
  <c r="F224" i="11"/>
  <c r="F220" i="11"/>
  <c r="E214" i="11"/>
  <c r="F210" i="11"/>
  <c r="F206" i="11"/>
  <c r="E200" i="11"/>
  <c r="E196" i="11"/>
  <c r="F192" i="11"/>
  <c r="F188" i="11"/>
  <c r="E182" i="11"/>
  <c r="F178" i="11"/>
  <c r="F174" i="11"/>
  <c r="E168" i="11"/>
  <c r="E164" i="11"/>
  <c r="F160" i="11"/>
  <c r="F156" i="11"/>
  <c r="E150" i="11"/>
  <c r="F146" i="11"/>
  <c r="F142" i="11"/>
  <c r="F136" i="11"/>
  <c r="F132" i="11"/>
  <c r="F128" i="11"/>
  <c r="F124" i="11"/>
  <c r="E120" i="11"/>
  <c r="E116" i="11"/>
  <c r="E112" i="11"/>
  <c r="E108" i="11"/>
  <c r="F102" i="11"/>
  <c r="F98" i="11"/>
  <c r="F94" i="11"/>
  <c r="E90" i="11"/>
  <c r="E86" i="11"/>
  <c r="E82" i="11"/>
  <c r="E78" i="11"/>
  <c r="F72" i="11"/>
  <c r="F68" i="11"/>
  <c r="F64" i="11"/>
  <c r="F60" i="11"/>
  <c r="E56" i="11"/>
  <c r="E52" i="11"/>
  <c r="E48" i="11"/>
  <c r="E44" i="11"/>
  <c r="F38" i="11"/>
  <c r="F34" i="11"/>
  <c r="F30" i="11"/>
  <c r="E26" i="11"/>
  <c r="E22" i="11"/>
  <c r="E18" i="11"/>
  <c r="E14" i="11"/>
  <c r="E973" i="11"/>
  <c r="E845" i="11"/>
  <c r="E717" i="11"/>
  <c r="F589" i="11"/>
  <c r="E210" i="11"/>
  <c r="E943" i="11"/>
  <c r="E815" i="11"/>
  <c r="F493" i="11"/>
  <c r="F389" i="11"/>
  <c r="F10" i="11"/>
  <c r="F981" i="11"/>
  <c r="F949" i="11"/>
  <c r="F917" i="11"/>
  <c r="F885" i="11"/>
  <c r="F853" i="11"/>
  <c r="F821" i="11"/>
  <c r="F789" i="11"/>
  <c r="F757" i="11"/>
  <c r="F725" i="11"/>
  <c r="F699" i="11"/>
  <c r="E679" i="11"/>
  <c r="E657" i="11"/>
  <c r="F635" i="11"/>
  <c r="E615" i="11"/>
  <c r="E593" i="11"/>
  <c r="F571" i="11"/>
  <c r="E551" i="11"/>
  <c r="E529" i="11"/>
  <c r="F507" i="11"/>
  <c r="E487" i="11"/>
  <c r="E465" i="11"/>
  <c r="F443" i="11"/>
  <c r="F427" i="11"/>
  <c r="E417" i="11"/>
  <c r="E407" i="11"/>
  <c r="F395" i="11"/>
  <c r="E385" i="11"/>
  <c r="E375" i="11"/>
  <c r="F363" i="11"/>
  <c r="E353" i="11"/>
  <c r="E343" i="11"/>
  <c r="F331" i="11"/>
  <c r="F323" i="11"/>
  <c r="F315" i="11"/>
  <c r="F307" i="11"/>
  <c r="F299" i="11"/>
  <c r="F291" i="11"/>
  <c r="F283" i="11"/>
  <c r="F275" i="11"/>
  <c r="F267" i="11"/>
  <c r="F259" i="11"/>
  <c r="F251" i="11"/>
  <c r="F243" i="11"/>
  <c r="F235" i="11"/>
  <c r="F227" i="11"/>
  <c r="F219" i="11"/>
  <c r="F211" i="11"/>
  <c r="F203" i="11"/>
  <c r="F195" i="11"/>
  <c r="F187" i="11"/>
  <c r="F179" i="11"/>
  <c r="F171" i="11"/>
  <c r="F163" i="11"/>
  <c r="F155" i="11"/>
  <c r="F147" i="11"/>
  <c r="F139" i="11"/>
  <c r="E131" i="11"/>
  <c r="E123" i="11"/>
  <c r="E115" i="11"/>
  <c r="E107" i="11"/>
  <c r="E99" i="11"/>
  <c r="E91" i="11"/>
  <c r="E83" i="11"/>
  <c r="E75" i="11"/>
  <c r="E67" i="11"/>
  <c r="E59" i="11"/>
  <c r="E51" i="11"/>
  <c r="E43" i="11"/>
  <c r="E35" i="11"/>
  <c r="E27" i="11"/>
  <c r="E19" i="11"/>
  <c r="E11" i="11"/>
  <c r="F1002" i="11"/>
  <c r="F994" i="11"/>
  <c r="F986" i="11"/>
  <c r="F978" i="11"/>
  <c r="F970" i="11"/>
  <c r="F962" i="11"/>
  <c r="F954" i="11"/>
  <c r="F946" i="11"/>
  <c r="F938" i="11"/>
  <c r="F930" i="11"/>
  <c r="F922" i="11"/>
  <c r="F914" i="11"/>
  <c r="F906" i="11"/>
  <c r="F898" i="11"/>
  <c r="F890" i="11"/>
  <c r="F882" i="11"/>
  <c r="F874" i="11"/>
  <c r="F866" i="11"/>
  <c r="F858" i="11"/>
  <c r="F850" i="11"/>
  <c r="F842" i="11"/>
  <c r="F834" i="11"/>
  <c r="F826" i="11"/>
  <c r="F818" i="11"/>
  <c r="F810" i="11"/>
  <c r="F802" i="11"/>
  <c r="F794" i="11"/>
  <c r="F786" i="11"/>
  <c r="F778" i="11"/>
  <c r="F770" i="11"/>
  <c r="F762" i="11"/>
  <c r="F754" i="11"/>
  <c r="F746" i="11"/>
  <c r="F738" i="11"/>
  <c r="F730" i="11"/>
  <c r="F722" i="11"/>
  <c r="F714" i="11"/>
  <c r="E706" i="11"/>
  <c r="E698" i="11"/>
  <c r="E690" i="11"/>
  <c r="E682" i="11"/>
  <c r="E674" i="11"/>
  <c r="E666" i="11"/>
  <c r="E658" i="11"/>
  <c r="E650" i="11"/>
  <c r="E642" i="11"/>
  <c r="E636" i="11"/>
  <c r="E632" i="11"/>
  <c r="E628" i="11"/>
  <c r="E624" i="11"/>
  <c r="E620" i="11"/>
  <c r="E616" i="11"/>
  <c r="E443" i="11"/>
  <c r="F605" i="11"/>
  <c r="F509" i="11"/>
  <c r="F953" i="11"/>
  <c r="F825" i="11"/>
  <c r="E703" i="11"/>
  <c r="E617" i="11"/>
  <c r="F531" i="11"/>
  <c r="F451" i="11"/>
  <c r="E421" i="11"/>
  <c r="F399" i="11"/>
  <c r="E379" i="11"/>
  <c r="E357" i="11"/>
  <c r="F335" i="11"/>
  <c r="E317" i="11"/>
  <c r="E301" i="11"/>
  <c r="E285" i="11"/>
  <c r="E269" i="11"/>
  <c r="E253" i="11"/>
  <c r="E237" i="11"/>
  <c r="E221" i="11"/>
  <c r="E205" i="11"/>
  <c r="E189" i="11"/>
  <c r="E173" i="11"/>
  <c r="E157" i="11"/>
  <c r="E141" i="11"/>
  <c r="F125" i="11"/>
  <c r="F109" i="11"/>
  <c r="F93" i="11"/>
  <c r="F77" i="11"/>
  <c r="F61" i="11"/>
  <c r="F45" i="11"/>
  <c r="F29" i="11"/>
  <c r="F13" i="11"/>
  <c r="E996" i="11"/>
  <c r="E980" i="11"/>
  <c r="E964" i="11"/>
  <c r="E948" i="11"/>
  <c r="E932" i="11"/>
  <c r="E916" i="11"/>
  <c r="E900" i="11"/>
  <c r="E884" i="11"/>
  <c r="E868" i="11"/>
  <c r="E852" i="11"/>
  <c r="E836" i="11"/>
  <c r="E820" i="11"/>
  <c r="E804" i="11"/>
  <c r="E788" i="11"/>
  <c r="E772" i="11"/>
  <c r="E756" i="11"/>
  <c r="E740" i="11"/>
  <c r="E724" i="11"/>
  <c r="F708" i="11"/>
  <c r="F692" i="11"/>
  <c r="F676" i="11"/>
  <c r="F660" i="11"/>
  <c r="F644" i="11"/>
  <c r="E749" i="11"/>
  <c r="E847" i="11"/>
  <c r="F989" i="11"/>
  <c r="F861" i="11"/>
  <c r="F733" i="11"/>
  <c r="E641" i="11"/>
  <c r="F555" i="11"/>
  <c r="E503" i="11"/>
  <c r="F459" i="11"/>
  <c r="E425" i="11"/>
  <c r="F403" i="11"/>
  <c r="E383" i="11"/>
  <c r="E361" i="11"/>
  <c r="F339" i="11"/>
  <c r="F321" i="11"/>
  <c r="F305" i="11"/>
  <c r="F289" i="11"/>
  <c r="F273" i="11"/>
  <c r="F257" i="11"/>
  <c r="F241" i="11"/>
  <c r="F225" i="11"/>
  <c r="F209" i="11"/>
  <c r="F193" i="11"/>
  <c r="F177" i="11"/>
  <c r="F161" i="11"/>
  <c r="F145" i="11"/>
  <c r="E129" i="11"/>
  <c r="E113" i="11"/>
  <c r="E97" i="11"/>
  <c r="E81" i="11"/>
  <c r="E65" i="11"/>
  <c r="E49" i="11"/>
  <c r="E33" i="11"/>
  <c r="E17" i="11"/>
  <c r="F1000" i="11"/>
  <c r="F984" i="11"/>
  <c r="F968" i="11"/>
  <c r="F952" i="11"/>
  <c r="F936" i="11"/>
  <c r="F920" i="11"/>
  <c r="F904" i="11"/>
  <c r="F888" i="11"/>
  <c r="F872" i="11"/>
  <c r="F856" i="11"/>
  <c r="F840" i="11"/>
  <c r="F824" i="11"/>
  <c r="F808" i="11"/>
  <c r="F792" i="11"/>
  <c r="F776" i="11"/>
  <c r="F760" i="11"/>
  <c r="F744" i="11"/>
  <c r="F728" i="11"/>
  <c r="E712" i="11"/>
  <c r="E696" i="11"/>
  <c r="E680" i="11"/>
  <c r="E664" i="11"/>
  <c r="E648" i="11"/>
  <c r="F634" i="11"/>
  <c r="F626" i="11"/>
  <c r="F618" i="11"/>
  <c r="F610" i="11"/>
  <c r="F602" i="11"/>
  <c r="F594" i="11"/>
  <c r="F586" i="11"/>
  <c r="F578" i="11"/>
  <c r="F570" i="11"/>
  <c r="F562" i="11"/>
  <c r="F554" i="11"/>
  <c r="F546" i="11"/>
  <c r="F538" i="11"/>
  <c r="F530" i="11"/>
  <c r="F522" i="11"/>
  <c r="F514" i="11"/>
  <c r="F506" i="11"/>
  <c r="F498" i="11"/>
  <c r="F490" i="11"/>
  <c r="F482" i="11"/>
  <c r="F474" i="11"/>
  <c r="F466" i="11"/>
  <c r="F458" i="11"/>
  <c r="F450" i="11"/>
  <c r="F442" i="11"/>
  <c r="F434" i="11"/>
  <c r="F426" i="11"/>
  <c r="F418" i="11"/>
  <c r="F410" i="11"/>
  <c r="F402" i="11"/>
  <c r="F394" i="11"/>
  <c r="F386" i="11"/>
  <c r="F378" i="11"/>
  <c r="F370" i="11"/>
  <c r="F362" i="11"/>
  <c r="F354" i="11"/>
  <c r="F346" i="11"/>
  <c r="F338" i="11"/>
  <c r="F330" i="11"/>
  <c r="F322" i="11"/>
  <c r="E312" i="11"/>
  <c r="F304" i="11"/>
  <c r="E294" i="11"/>
  <c r="F286" i="11"/>
  <c r="E276" i="11"/>
  <c r="F268" i="11"/>
  <c r="F258" i="11"/>
  <c r="E248" i="11"/>
  <c r="F240" i="11"/>
  <c r="E230" i="11"/>
  <c r="F222" i="11"/>
  <c r="E212" i="11"/>
  <c r="F204" i="11"/>
  <c r="F194" i="11"/>
  <c r="E184" i="11"/>
  <c r="F176" i="11"/>
  <c r="E166" i="11"/>
  <c r="F158" i="11"/>
  <c r="E148" i="11"/>
  <c r="F140" i="11"/>
  <c r="F130" i="11"/>
  <c r="E122" i="11"/>
  <c r="E114" i="11"/>
  <c r="F104" i="11"/>
  <c r="F96" i="11"/>
  <c r="E88" i="11"/>
  <c r="E80" i="11"/>
  <c r="F70" i="11"/>
  <c r="F62" i="11"/>
  <c r="E54" i="11"/>
  <c r="E46" i="11"/>
  <c r="F36" i="11"/>
  <c r="F28" i="11"/>
  <c r="E20" i="11"/>
  <c r="E12" i="11"/>
  <c r="E781" i="11"/>
  <c r="F525" i="11"/>
  <c r="E879" i="11"/>
  <c r="F429" i="11"/>
  <c r="F997" i="11"/>
  <c r="F933" i="11"/>
  <c r="F869" i="11"/>
  <c r="F805" i="11"/>
  <c r="F741" i="11"/>
  <c r="E689" i="11"/>
  <c r="E647" i="11"/>
  <c r="F603" i="11"/>
  <c r="E561" i="11"/>
  <c r="E519" i="11"/>
  <c r="F475" i="11"/>
  <c r="E433" i="11"/>
  <c r="F411" i="11"/>
  <c r="E391" i="11"/>
  <c r="E369" i="11"/>
  <c r="F347" i="11"/>
  <c r="F327" i="11"/>
  <c r="F311" i="11"/>
  <c r="F295" i="11"/>
  <c r="F279" i="11"/>
  <c r="F263" i="11"/>
  <c r="F247" i="11"/>
  <c r="F231" i="11"/>
  <c r="F215" i="11"/>
  <c r="F199" i="11"/>
  <c r="F183" i="11"/>
  <c r="F167" i="11"/>
  <c r="F151" i="11"/>
  <c r="E135" i="11"/>
  <c r="E119" i="11"/>
  <c r="E103" i="11"/>
  <c r="E87" i="11"/>
  <c r="E71" i="11"/>
  <c r="E55" i="11"/>
  <c r="E39" i="11"/>
  <c r="E23" i="11"/>
  <c r="F1006" i="11"/>
  <c r="F990" i="11"/>
  <c r="F974" i="11"/>
  <c r="F958" i="11"/>
  <c r="F942" i="11"/>
  <c r="F926" i="11"/>
  <c r="F910" i="11"/>
  <c r="F894" i="11"/>
  <c r="F878" i="11"/>
  <c r="F862" i="11"/>
  <c r="F846" i="11"/>
  <c r="F830" i="11"/>
  <c r="F814" i="11"/>
  <c r="F798" i="11"/>
  <c r="F782" i="11"/>
  <c r="F766" i="11"/>
  <c r="F750" i="11"/>
  <c r="F734" i="11"/>
  <c r="F718" i="11"/>
  <c r="E702" i="11"/>
  <c r="E686" i="11"/>
  <c r="E670" i="11"/>
  <c r="E654" i="11"/>
  <c r="E638" i="11"/>
  <c r="E630" i="11"/>
  <c r="E622" i="11"/>
  <c r="E614" i="11"/>
  <c r="E610" i="11"/>
  <c r="E606" i="11"/>
  <c r="E602" i="11"/>
  <c r="E598" i="11"/>
  <c r="E594" i="11"/>
  <c r="E590" i="11"/>
  <c r="E586" i="11"/>
  <c r="E582" i="11"/>
  <c r="E578" i="11"/>
  <c r="E574" i="11"/>
  <c r="E570" i="11"/>
  <c r="E566" i="11"/>
  <c r="E562" i="11"/>
  <c r="E558" i="11"/>
  <c r="E554" i="11"/>
  <c r="E550" i="11"/>
  <c r="E546" i="11"/>
  <c r="E542" i="11"/>
  <c r="E538" i="11"/>
  <c r="E534" i="11"/>
  <c r="E530" i="11"/>
  <c r="E526" i="11"/>
  <c r="E522" i="11"/>
  <c r="E518" i="11"/>
  <c r="E514" i="11"/>
  <c r="E510" i="11"/>
  <c r="E506" i="11"/>
  <c r="E502" i="11"/>
  <c r="E498" i="11"/>
  <c r="E494" i="11"/>
  <c r="E490" i="11"/>
  <c r="E486" i="11"/>
  <c r="E482" i="11"/>
  <c r="E478" i="11"/>
  <c r="E474" i="11"/>
  <c r="E470" i="11"/>
  <c r="E466" i="11"/>
  <c r="E462" i="11"/>
  <c r="E458" i="11"/>
  <c r="E454" i="11"/>
  <c r="E450" i="11"/>
  <c r="E446" i="11"/>
  <c r="E442" i="11"/>
  <c r="E438" i="11"/>
  <c r="E434" i="11"/>
  <c r="E430" i="11"/>
  <c r="E426" i="11"/>
  <c r="E422" i="11"/>
  <c r="E418" i="11"/>
  <c r="E414" i="11"/>
  <c r="E410" i="11"/>
  <c r="E406" i="11"/>
  <c r="E402" i="11"/>
  <c r="E398" i="11"/>
  <c r="E394" i="11"/>
  <c r="E390" i="11"/>
  <c r="E386" i="11"/>
  <c r="E382" i="11"/>
  <c r="E378" i="11"/>
  <c r="E374" i="11"/>
  <c r="E370" i="11"/>
  <c r="E366" i="11"/>
  <c r="E362" i="11"/>
  <c r="E358" i="11"/>
  <c r="E354" i="11"/>
  <c r="E350" i="11"/>
  <c r="E346" i="11"/>
  <c r="E342" i="11"/>
  <c r="E338" i="11"/>
  <c r="E334" i="11"/>
  <c r="E330" i="11"/>
  <c r="F326" i="11"/>
  <c r="E320" i="11"/>
  <c r="E316" i="11"/>
  <c r="F312" i="11"/>
  <c r="F308" i="11"/>
  <c r="E302" i="11"/>
  <c r="F298" i="11"/>
  <c r="F294" i="11"/>
  <c r="E288" i="11"/>
  <c r="E284" i="11"/>
  <c r="F280" i="11"/>
  <c r="F276" i="11"/>
  <c r="E270" i="11"/>
  <c r="F266" i="11"/>
  <c r="F262" i="11"/>
  <c r="E256" i="11"/>
  <c r="E252" i="11"/>
  <c r="F248" i="11"/>
  <c r="F244" i="11"/>
  <c r="E238" i="11"/>
  <c r="F234" i="11"/>
  <c r="F230" i="11"/>
  <c r="E224" i="11"/>
  <c r="E220" i="11"/>
  <c r="F216" i="11"/>
  <c r="F212" i="11"/>
  <c r="E206" i="11"/>
  <c r="F202" i="11"/>
  <c r="F198" i="11"/>
  <c r="E192" i="11"/>
  <c r="F184" i="11"/>
  <c r="E174" i="11"/>
  <c r="F166" i="11"/>
  <c r="E156" i="11"/>
  <c r="F148" i="11"/>
  <c r="F138" i="11"/>
  <c r="E130" i="11"/>
  <c r="F120" i="11"/>
  <c r="F112" i="11"/>
  <c r="E104" i="11"/>
  <c r="E96" i="11"/>
  <c r="F86" i="11"/>
  <c r="F78" i="11"/>
  <c r="E70" i="11"/>
  <c r="E62" i="11"/>
  <c r="F52" i="11"/>
  <c r="F44" i="11"/>
  <c r="E36" i="11"/>
  <c r="E28" i="11"/>
  <c r="F18" i="11"/>
  <c r="E190" i="11"/>
  <c r="F182" i="11"/>
  <c r="E172" i="11"/>
  <c r="F164" i="11"/>
  <c r="F154" i="11"/>
  <c r="E144" i="11"/>
  <c r="E136" i="11"/>
  <c r="E128" i="11"/>
  <c r="F118" i="11"/>
  <c r="F110" i="11"/>
  <c r="E102" i="11"/>
  <c r="E94" i="11"/>
  <c r="F84" i="11"/>
  <c r="F76" i="11"/>
  <c r="E68" i="11"/>
  <c r="E60" i="11"/>
  <c r="F50" i="11"/>
  <c r="E42" i="11"/>
  <c r="E34" i="11"/>
  <c r="F24" i="11"/>
  <c r="F16" i="11"/>
  <c r="E861" i="11"/>
  <c r="E959" i="11"/>
  <c r="F333" i="11"/>
  <c r="F889" i="11"/>
  <c r="F761" i="11"/>
  <c r="F659" i="11"/>
  <c r="E575" i="11"/>
  <c r="E489" i="11"/>
  <c r="F431" i="11"/>
  <c r="E411" i="11"/>
  <c r="E389" i="11"/>
  <c r="F367" i="11"/>
  <c r="E347" i="11"/>
  <c r="E325" i="11"/>
  <c r="E309" i="11"/>
  <c r="E293" i="11"/>
  <c r="E277" i="11"/>
  <c r="E261" i="11"/>
  <c r="E245" i="11"/>
  <c r="E229" i="11"/>
  <c r="E213" i="11"/>
  <c r="E197" i="11"/>
  <c r="E181" i="11"/>
  <c r="E165" i="11"/>
  <c r="E149" i="11"/>
  <c r="F133" i="11"/>
  <c r="F117" i="11"/>
  <c r="F101" i="11"/>
  <c r="F85" i="11"/>
  <c r="F69" i="11"/>
  <c r="F53" i="11"/>
  <c r="F37" i="11"/>
  <c r="F21" i="11"/>
  <c r="E1004" i="11"/>
  <c r="E988" i="11"/>
  <c r="E972" i="11"/>
  <c r="E956" i="11"/>
  <c r="E940" i="11"/>
  <c r="E924" i="11"/>
  <c r="E908" i="11"/>
  <c r="E892" i="11"/>
  <c r="E876" i="11"/>
  <c r="E860" i="11"/>
  <c r="E844" i="11"/>
  <c r="E828" i="11"/>
  <c r="E812" i="11"/>
  <c r="E796" i="11"/>
  <c r="E780" i="11"/>
  <c r="E764" i="11"/>
  <c r="E748" i="11"/>
  <c r="E732" i="11"/>
  <c r="E716" i="11"/>
  <c r="F700" i="11"/>
  <c r="F684" i="11"/>
  <c r="F668" i="11"/>
  <c r="F652" i="11"/>
  <c r="E1005" i="11"/>
  <c r="E274" i="11"/>
  <c r="F405" i="11"/>
  <c r="F925" i="11"/>
  <c r="F797" i="11"/>
  <c r="F683" i="11"/>
  <c r="E599" i="11"/>
  <c r="F523" i="11"/>
  <c r="E481" i="11"/>
  <c r="E439" i="11"/>
  <c r="E415" i="11"/>
  <c r="E393" i="11"/>
  <c r="F371" i="11"/>
  <c r="E351" i="11"/>
  <c r="E329" i="11"/>
  <c r="F313" i="11"/>
  <c r="F297" i="11"/>
  <c r="F281" i="11"/>
  <c r="F265" i="11"/>
  <c r="F249" i="11"/>
  <c r="F233" i="11"/>
  <c r="F217" i="11"/>
  <c r="F201" i="11"/>
  <c r="F185" i="11"/>
  <c r="F169" i="11"/>
  <c r="F153" i="11"/>
  <c r="E137" i="11"/>
  <c r="E121" i="11"/>
  <c r="E105" i="11"/>
  <c r="E89" i="11"/>
  <c r="E73" i="11"/>
  <c r="E57" i="11"/>
  <c r="E41" i="11"/>
  <c r="E25" i="11"/>
  <c r="F1008" i="11"/>
  <c r="F992" i="11"/>
  <c r="F976" i="11"/>
  <c r="F960" i="11"/>
  <c r="F944" i="11"/>
  <c r="F928" i="11"/>
  <c r="F912" i="11"/>
  <c r="F896" i="11"/>
  <c r="F880" i="11"/>
  <c r="F864" i="11"/>
  <c r="F848" i="11"/>
  <c r="F832" i="11"/>
  <c r="F816" i="11"/>
  <c r="F800" i="11"/>
  <c r="F784" i="11"/>
  <c r="F768" i="11"/>
  <c r="F752" i="11"/>
  <c r="F736" i="11"/>
  <c r="F720" i="11"/>
  <c r="E704" i="11"/>
  <c r="E688" i="11"/>
  <c r="E672" i="11"/>
  <c r="E656" i="11"/>
  <c r="E640" i="11"/>
  <c r="F630" i="11"/>
  <c r="F622" i="11"/>
  <c r="F614" i="11"/>
  <c r="F606" i="11"/>
  <c r="F598" i="11"/>
  <c r="F590" i="11"/>
  <c r="F582" i="11"/>
  <c r="F574" i="11"/>
  <c r="F566" i="11"/>
  <c r="F558" i="11"/>
  <c r="F550" i="11"/>
  <c r="F542" i="11"/>
  <c r="F534" i="11"/>
  <c r="F526" i="11"/>
  <c r="F518" i="11"/>
  <c r="F510" i="11"/>
  <c r="F502" i="11"/>
  <c r="F494" i="11"/>
  <c r="F486" i="11"/>
  <c r="F478" i="11"/>
  <c r="F470" i="11"/>
  <c r="F462" i="11"/>
  <c r="F454" i="11"/>
  <c r="F446" i="11"/>
  <c r="F438" i="11"/>
  <c r="F430" i="11"/>
  <c r="F422" i="11"/>
  <c r="F414" i="11"/>
  <c r="F406" i="11"/>
  <c r="F398" i="11"/>
  <c r="F390" i="11"/>
  <c r="F382" i="11"/>
  <c r="F374" i="11"/>
  <c r="F366" i="11"/>
  <c r="F358" i="11"/>
  <c r="F350" i="11"/>
  <c r="F342" i="11"/>
  <c r="F334" i="11"/>
  <c r="E326" i="11"/>
  <c r="F318" i="11"/>
  <c r="E308" i="11"/>
  <c r="F300" i="11"/>
  <c r="F290" i="11"/>
  <c r="E280" i="11"/>
  <c r="F272" i="11"/>
  <c r="E262" i="11"/>
  <c r="F254" i="11"/>
  <c r="E244" i="11"/>
  <c r="F236" i="11"/>
  <c r="F226" i="11"/>
  <c r="E216" i="11"/>
  <c r="F208" i="11"/>
  <c r="E198" i="11"/>
  <c r="F190" i="11"/>
  <c r="E180" i="11"/>
  <c r="F172" i="11"/>
  <c r="F162" i="11"/>
  <c r="E152" i="11"/>
  <c r="F144" i="11"/>
  <c r="F134" i="11"/>
  <c r="F126" i="11"/>
  <c r="E118" i="11"/>
  <c r="E110" i="11"/>
  <c r="F100" i="11"/>
  <c r="F92" i="11"/>
  <c r="E84" i="11"/>
  <c r="E76" i="11"/>
  <c r="F66" i="11"/>
  <c r="E58" i="11"/>
  <c r="E50" i="11"/>
  <c r="F40" i="11"/>
  <c r="F32" i="11"/>
  <c r="E24" i="11"/>
  <c r="E16" i="11"/>
  <c r="E909" i="11"/>
  <c r="F653" i="11"/>
  <c r="E1007" i="11"/>
  <c r="E751" i="11"/>
  <c r="F357" i="11"/>
  <c r="F965" i="11"/>
  <c r="F901" i="11"/>
  <c r="F837" i="11"/>
  <c r="F773" i="11"/>
  <c r="E711" i="11"/>
  <c r="F667" i="11"/>
  <c r="E625" i="11"/>
  <c r="E583" i="11"/>
  <c r="F539" i="11"/>
  <c r="E497" i="11"/>
  <c r="E455" i="11"/>
  <c r="E423" i="11"/>
  <c r="E401" i="11"/>
  <c r="F379" i="11"/>
  <c r="E359" i="11"/>
  <c r="E337" i="11"/>
  <c r="F319" i="11"/>
  <c r="F303" i="11"/>
  <c r="F287" i="11"/>
  <c r="F271" i="11"/>
  <c r="F255" i="11"/>
  <c r="F239" i="11"/>
  <c r="F223" i="11"/>
  <c r="F207" i="11"/>
  <c r="F191" i="11"/>
  <c r="F175" i="11"/>
  <c r="F159" i="11"/>
  <c r="F143" i="11"/>
  <c r="E127" i="11"/>
  <c r="E111" i="11"/>
  <c r="E95" i="11"/>
  <c r="E79" i="11"/>
  <c r="E63" i="11"/>
  <c r="E47" i="11"/>
  <c r="E31" i="11"/>
  <c r="E15" i="11"/>
  <c r="F998" i="11"/>
  <c r="F982" i="11"/>
  <c r="F966" i="11"/>
  <c r="F950" i="11"/>
  <c r="F934" i="11"/>
  <c r="F918" i="11"/>
  <c r="F902" i="11"/>
  <c r="F886" i="11"/>
  <c r="F870" i="11"/>
  <c r="F854" i="11"/>
  <c r="F838" i="11"/>
  <c r="F822" i="11"/>
  <c r="F806" i="11"/>
  <c r="F790" i="11"/>
  <c r="F774" i="11"/>
  <c r="F758" i="11"/>
  <c r="F742" i="11"/>
  <c r="F726" i="11"/>
  <c r="E710" i="11"/>
  <c r="E694" i="11"/>
  <c r="E678" i="11"/>
  <c r="E662" i="11"/>
  <c r="E646" i="11"/>
  <c r="E634" i="11"/>
  <c r="E626" i="11"/>
  <c r="E618" i="11"/>
  <c r="E612" i="11"/>
  <c r="E608" i="11"/>
  <c r="E604" i="11"/>
  <c r="E600" i="11"/>
  <c r="E596" i="11"/>
  <c r="E592" i="11"/>
  <c r="E588" i="11"/>
  <c r="E584" i="11"/>
  <c r="E580" i="11"/>
  <c r="E576" i="11"/>
  <c r="E572" i="11"/>
  <c r="E568" i="11"/>
  <c r="E564" i="11"/>
  <c r="E560" i="11"/>
  <c r="E556" i="11"/>
  <c r="E552" i="11"/>
  <c r="E548" i="11"/>
  <c r="E544" i="11"/>
  <c r="E540" i="11"/>
  <c r="E536" i="11"/>
  <c r="E532" i="11"/>
  <c r="E528" i="11"/>
  <c r="E524" i="11"/>
  <c r="E520" i="11"/>
  <c r="E516" i="11"/>
  <c r="E512" i="11"/>
  <c r="E508" i="11"/>
  <c r="E504" i="11"/>
  <c r="E500" i="11"/>
  <c r="E496" i="11"/>
  <c r="E492" i="11"/>
  <c r="E488" i="11"/>
  <c r="E484" i="11"/>
  <c r="E480" i="11"/>
  <c r="E476" i="11"/>
  <c r="E472" i="11"/>
  <c r="E468" i="11"/>
  <c r="E464" i="11"/>
  <c r="E460" i="11"/>
  <c r="E456" i="11"/>
  <c r="E452" i="11"/>
  <c r="E448" i="11"/>
  <c r="E444" i="11"/>
  <c r="E440" i="11"/>
  <c r="E436" i="11"/>
  <c r="E432" i="11"/>
  <c r="E428" i="11"/>
  <c r="E424" i="11"/>
  <c r="E420" i="11"/>
  <c r="E416" i="11"/>
  <c r="E412" i="11"/>
  <c r="E408" i="11"/>
  <c r="E404" i="11"/>
  <c r="E400" i="11"/>
  <c r="E396" i="11"/>
  <c r="E392" i="11"/>
  <c r="E388" i="11"/>
  <c r="E384" i="11"/>
  <c r="E380" i="11"/>
  <c r="E376" i="11"/>
  <c r="E372" i="11"/>
  <c r="E368" i="11"/>
  <c r="E364" i="11"/>
  <c r="E360" i="11"/>
  <c r="E356" i="11"/>
  <c r="E352" i="11"/>
  <c r="E348" i="11"/>
  <c r="E344" i="11"/>
  <c r="E340" i="11"/>
  <c r="E336" i="11"/>
  <c r="E332" i="11"/>
  <c r="F328" i="11"/>
  <c r="F324" i="11"/>
  <c r="E318" i="11"/>
  <c r="F314" i="11"/>
  <c r="F310" i="11"/>
  <c r="E304" i="11"/>
  <c r="E300" i="11"/>
  <c r="F296" i="11"/>
  <c r="F292" i="11"/>
  <c r="E286" i="11"/>
  <c r="F282" i="11"/>
  <c r="F278" i="11"/>
  <c r="E272" i="11"/>
  <c r="E268" i="11"/>
  <c r="F264" i="11"/>
  <c r="F260" i="11"/>
  <c r="E254" i="11"/>
  <c r="F250" i="11"/>
  <c r="F246" i="11"/>
  <c r="E240" i="11"/>
  <c r="E236" i="11"/>
  <c r="F232" i="11"/>
  <c r="F228" i="11"/>
  <c r="E222" i="11"/>
  <c r="F218" i="11"/>
  <c r="F214" i="11"/>
  <c r="E208" i="11"/>
  <c r="E204" i="11"/>
  <c r="F200" i="11"/>
  <c r="F196" i="11"/>
  <c r="E188" i="11"/>
  <c r="F180" i="11"/>
  <c r="F170" i="11"/>
  <c r="E160" i="11"/>
  <c r="F152" i="11"/>
  <c r="E142" i="11"/>
  <c r="E134" i="11"/>
  <c r="E126" i="11"/>
  <c r="F116" i="11"/>
  <c r="F108" i="11"/>
  <c r="E100" i="11"/>
  <c r="E92" i="11"/>
  <c r="F82" i="11"/>
  <c r="E74" i="11"/>
  <c r="E66" i="11"/>
  <c r="F56" i="11"/>
  <c r="F48" i="11"/>
  <c r="E40" i="11"/>
  <c r="E32" i="11"/>
  <c r="F22" i="11"/>
  <c r="F14" i="11"/>
  <c r="F186" i="11"/>
  <c r="E176" i="11"/>
  <c r="F168" i="11"/>
  <c r="E158" i="11"/>
  <c r="F150" i="11"/>
  <c r="E140" i="11"/>
  <c r="E132" i="11"/>
  <c r="E124" i="11"/>
  <c r="F114" i="11"/>
  <c r="E106" i="11"/>
  <c r="E98" i="11"/>
  <c r="F88" i="11"/>
  <c r="F80" i="11"/>
  <c r="E72" i="11"/>
  <c r="E64" i="11"/>
  <c r="F54" i="11"/>
  <c r="F46" i="11"/>
  <c r="E38" i="11"/>
  <c r="E30" i="11"/>
  <c r="F20" i="11"/>
  <c r="F12" i="11"/>
  <c r="N18" i="11" l="1"/>
  <c r="L18" i="11"/>
  <c r="K18" i="11"/>
  <c r="J18" i="11"/>
  <c r="M18" i="11"/>
  <c r="I18" i="11"/>
  <c r="P947" i="8"/>
  <c r="P949" i="8"/>
  <c r="P951" i="8"/>
  <c r="P953" i="8"/>
  <c r="P955" i="8"/>
  <c r="P957" i="8"/>
  <c r="P959" i="8"/>
  <c r="P961" i="8"/>
  <c r="P963" i="8"/>
  <c r="P965" i="8"/>
  <c r="P967" i="8"/>
  <c r="P969" i="8"/>
  <c r="P971" i="8"/>
  <c r="P973" i="8"/>
  <c r="P975" i="8"/>
  <c r="P977" i="8"/>
  <c r="P979" i="8"/>
  <c r="P981" i="8"/>
  <c r="P983" i="8"/>
  <c r="P985" i="8"/>
  <c r="P987" i="8"/>
  <c r="P989" i="8"/>
  <c r="P991" i="8"/>
  <c r="P993" i="8"/>
  <c r="P995" i="8"/>
  <c r="P997" i="8"/>
  <c r="P999" i="8"/>
  <c r="P1001" i="8"/>
  <c r="P1003" i="8"/>
  <c r="P1005" i="8"/>
  <c r="P1007" i="8"/>
  <c r="P1009" i="8"/>
  <c r="P1011" i="8"/>
  <c r="P1013" i="8"/>
  <c r="P1015" i="8"/>
  <c r="P1017" i="8"/>
  <c r="P1019" i="8"/>
  <c r="P1021" i="8"/>
  <c r="P1023" i="8"/>
  <c r="P1025" i="8"/>
  <c r="P1027" i="8"/>
  <c r="P1029" i="8"/>
  <c r="P1031" i="8"/>
  <c r="P1033" i="8"/>
  <c r="P1035" i="8"/>
  <c r="P1037" i="8"/>
  <c r="P1039" i="8"/>
  <c r="P1041" i="8"/>
  <c r="P1043" i="8"/>
  <c r="P1045" i="8"/>
  <c r="P1047" i="8"/>
  <c r="P1049" i="8"/>
  <c r="P1051" i="8"/>
  <c r="P1053" i="8"/>
  <c r="P1055" i="8"/>
  <c r="P1057" i="8"/>
  <c r="P1059" i="8"/>
  <c r="P1061" i="8"/>
  <c r="P1063" i="8"/>
  <c r="P1065" i="8"/>
  <c r="P1067" i="8"/>
  <c r="P1069" i="8"/>
  <c r="P1071" i="8"/>
  <c r="P1073" i="8"/>
  <c r="P1075" i="8"/>
  <c r="P1077" i="8"/>
  <c r="P1079" i="8"/>
  <c r="P1081" i="8"/>
  <c r="P1083" i="8"/>
  <c r="P1085" i="8"/>
  <c r="B18" i="8"/>
  <c r="A18" i="8"/>
  <c r="R829" i="8"/>
  <c r="S829" i="8" s="1"/>
  <c r="P829" i="8"/>
  <c r="S828" i="8"/>
  <c r="R828" i="8"/>
  <c r="P828" i="8"/>
  <c r="R827" i="8"/>
  <c r="S827" i="8" s="1"/>
  <c r="P827" i="8"/>
  <c r="R826" i="8"/>
  <c r="S826" i="8" s="1"/>
  <c r="P826" i="8"/>
  <c r="R825" i="8"/>
  <c r="S825" i="8" s="1"/>
  <c r="P825" i="8"/>
  <c r="R824" i="8"/>
  <c r="S824" i="8" s="1"/>
  <c r="P824" i="8"/>
  <c r="R823" i="8"/>
  <c r="S823" i="8" s="1"/>
  <c r="P823" i="8"/>
  <c r="R822" i="8"/>
  <c r="S822" i="8" s="1"/>
  <c r="P822" i="8"/>
  <c r="R821" i="8"/>
  <c r="S821" i="8" s="1"/>
  <c r="P821" i="8"/>
  <c r="R820" i="8"/>
  <c r="S820" i="8" s="1"/>
  <c r="P820" i="8"/>
  <c r="R819" i="8"/>
  <c r="S819" i="8" s="1"/>
  <c r="P819" i="8"/>
  <c r="S818" i="8"/>
  <c r="R818" i="8"/>
  <c r="P818" i="8"/>
  <c r="R817" i="8"/>
  <c r="S817" i="8" s="1"/>
  <c r="P817" i="8"/>
  <c r="R816" i="8"/>
  <c r="S816" i="8" s="1"/>
  <c r="P816" i="8"/>
  <c r="R815" i="8"/>
  <c r="S815" i="8" s="1"/>
  <c r="P815" i="8"/>
  <c r="R814" i="8"/>
  <c r="S814" i="8" s="1"/>
  <c r="P814" i="8"/>
  <c r="R813" i="8"/>
  <c r="S813" i="8" s="1"/>
  <c r="P813" i="8"/>
  <c r="R812" i="8"/>
  <c r="S812" i="8" s="1"/>
  <c r="P812" i="8"/>
  <c r="R811" i="8"/>
  <c r="S811" i="8" s="1"/>
  <c r="P811" i="8"/>
  <c r="S810" i="8"/>
  <c r="R810" i="8"/>
  <c r="P810" i="8"/>
  <c r="R809" i="8"/>
  <c r="S809" i="8" s="1"/>
  <c r="P809" i="8"/>
  <c r="R808" i="8"/>
  <c r="S808" i="8" s="1"/>
  <c r="P808" i="8"/>
  <c r="R807" i="8"/>
  <c r="S807" i="8" s="1"/>
  <c r="P807" i="8"/>
  <c r="S806" i="8"/>
  <c r="R806" i="8"/>
  <c r="P806" i="8"/>
  <c r="R805" i="8"/>
  <c r="S805" i="8" s="1"/>
  <c r="P805" i="8"/>
  <c r="R804" i="8"/>
  <c r="S804" i="8" s="1"/>
  <c r="P804" i="8"/>
  <c r="R803" i="8"/>
  <c r="S803" i="8" s="1"/>
  <c r="P803" i="8"/>
  <c r="S802" i="8"/>
  <c r="R802" i="8"/>
  <c r="P802" i="8"/>
  <c r="R801" i="8"/>
  <c r="S801" i="8" s="1"/>
  <c r="P801" i="8"/>
  <c r="S800" i="8"/>
  <c r="R800" i="8"/>
  <c r="P800" i="8"/>
  <c r="R799" i="8"/>
  <c r="S799" i="8" s="1"/>
  <c r="P799" i="8"/>
  <c r="R798" i="8"/>
  <c r="S798" i="8" s="1"/>
  <c r="T829" i="8" s="1"/>
  <c r="P798" i="8"/>
  <c r="R797" i="8"/>
  <c r="S797" i="8" s="1"/>
  <c r="P797" i="8"/>
  <c r="S796" i="8"/>
  <c r="R796" i="8"/>
  <c r="P796" i="8"/>
  <c r="R795" i="8"/>
  <c r="S795" i="8" s="1"/>
  <c r="P795" i="8"/>
  <c r="R794" i="8"/>
  <c r="S794" i="8" s="1"/>
  <c r="T825" i="8" s="1"/>
  <c r="P794" i="8"/>
  <c r="R793" i="8"/>
  <c r="S793" i="8" s="1"/>
  <c r="P793" i="8"/>
  <c r="S792" i="8"/>
  <c r="R792" i="8"/>
  <c r="P792" i="8"/>
  <c r="R791" i="8"/>
  <c r="S791" i="8" s="1"/>
  <c r="P791" i="8"/>
  <c r="R790" i="8"/>
  <c r="S790" i="8" s="1"/>
  <c r="T821" i="8" s="1"/>
  <c r="P790" i="8"/>
  <c r="R789" i="8"/>
  <c r="S789" i="8" s="1"/>
  <c r="P789" i="8"/>
  <c r="S788" i="8"/>
  <c r="R788" i="8"/>
  <c r="P788" i="8"/>
  <c r="R787" i="8"/>
  <c r="S787" i="8" s="1"/>
  <c r="P787" i="8"/>
  <c r="R786" i="8"/>
  <c r="S786" i="8" s="1"/>
  <c r="T817" i="8" s="1"/>
  <c r="P786" i="8"/>
  <c r="R785" i="8"/>
  <c r="S785" i="8" s="1"/>
  <c r="P785" i="8"/>
  <c r="S784" i="8"/>
  <c r="R784" i="8"/>
  <c r="P784" i="8"/>
  <c r="R783" i="8"/>
  <c r="S783" i="8" s="1"/>
  <c r="P783" i="8"/>
  <c r="R782" i="8"/>
  <c r="S782" i="8" s="1"/>
  <c r="T813" i="8" s="1"/>
  <c r="P782" i="8"/>
  <c r="R781" i="8"/>
  <c r="S781" i="8" s="1"/>
  <c r="P781" i="8"/>
  <c r="S780" i="8"/>
  <c r="R780" i="8"/>
  <c r="P780" i="8"/>
  <c r="R779" i="8"/>
  <c r="S779" i="8" s="1"/>
  <c r="P779" i="8"/>
  <c r="R778" i="8"/>
  <c r="S778" i="8" s="1"/>
  <c r="T809" i="8" s="1"/>
  <c r="P778" i="8"/>
  <c r="R777" i="8"/>
  <c r="S777" i="8" s="1"/>
  <c r="P777" i="8"/>
  <c r="S776" i="8"/>
  <c r="R776" i="8"/>
  <c r="P776" i="8"/>
  <c r="R775" i="8"/>
  <c r="S775" i="8" s="1"/>
  <c r="P775" i="8"/>
  <c r="R774" i="8"/>
  <c r="S774" i="8" s="1"/>
  <c r="T805" i="8" s="1"/>
  <c r="P774" i="8"/>
  <c r="R773" i="8"/>
  <c r="S773" i="8" s="1"/>
  <c r="P773" i="8"/>
  <c r="R772" i="8"/>
  <c r="S772" i="8" s="1"/>
  <c r="P772" i="8"/>
  <c r="S771" i="8"/>
  <c r="R771" i="8"/>
  <c r="P771" i="8"/>
  <c r="R770" i="8"/>
  <c r="S770" i="8" s="1"/>
  <c r="P770" i="8"/>
  <c r="S769" i="8"/>
  <c r="R769" i="8"/>
  <c r="P769" i="8"/>
  <c r="R768" i="8"/>
  <c r="S768" i="8" s="1"/>
  <c r="P768" i="8"/>
  <c r="R767" i="8"/>
  <c r="S767" i="8" s="1"/>
  <c r="P767" i="8"/>
  <c r="R766" i="8"/>
  <c r="S766" i="8" s="1"/>
  <c r="P766" i="8"/>
  <c r="S765" i="8"/>
  <c r="R765" i="8"/>
  <c r="P765" i="8"/>
  <c r="R764" i="8"/>
  <c r="S764" i="8" s="1"/>
  <c r="P764" i="8"/>
  <c r="R763" i="8"/>
  <c r="S763" i="8" s="1"/>
  <c r="P763" i="8"/>
  <c r="R762" i="8"/>
  <c r="S762" i="8" s="1"/>
  <c r="P762" i="8"/>
  <c r="S761" i="8"/>
  <c r="R761" i="8"/>
  <c r="P761" i="8"/>
  <c r="R760" i="8"/>
  <c r="S760" i="8" s="1"/>
  <c r="P760" i="8"/>
  <c r="R759" i="8"/>
  <c r="S759" i="8" s="1"/>
  <c r="P759" i="8"/>
  <c r="R758" i="8"/>
  <c r="S758" i="8" s="1"/>
  <c r="P758" i="8"/>
  <c r="S757" i="8"/>
  <c r="R757" i="8"/>
  <c r="P757" i="8"/>
  <c r="R756" i="8"/>
  <c r="S756" i="8" s="1"/>
  <c r="P756" i="8"/>
  <c r="R755" i="8"/>
  <c r="S755" i="8" s="1"/>
  <c r="P755" i="8"/>
  <c r="R754" i="8"/>
  <c r="S754" i="8" s="1"/>
  <c r="P754" i="8"/>
  <c r="S753" i="8"/>
  <c r="R753" i="8"/>
  <c r="P753" i="8"/>
  <c r="R752" i="8"/>
  <c r="S752" i="8" s="1"/>
  <c r="P752" i="8"/>
  <c r="R751" i="8"/>
  <c r="S751" i="8" s="1"/>
  <c r="P751" i="8"/>
  <c r="R750" i="8"/>
  <c r="S750" i="8" s="1"/>
  <c r="P750" i="8"/>
  <c r="S749" i="8"/>
  <c r="R749" i="8"/>
  <c r="P749" i="8"/>
  <c r="R748" i="8"/>
  <c r="S748" i="8" s="1"/>
  <c r="P748" i="8"/>
  <c r="R747" i="8"/>
  <c r="S747" i="8" s="1"/>
  <c r="P747" i="8"/>
  <c r="R746" i="8"/>
  <c r="S746" i="8" s="1"/>
  <c r="P746" i="8"/>
  <c r="S745" i="8"/>
  <c r="R745" i="8"/>
  <c r="P745" i="8"/>
  <c r="R744" i="8"/>
  <c r="S744" i="8" s="1"/>
  <c r="P744" i="8"/>
  <c r="R743" i="8"/>
  <c r="S743" i="8" s="1"/>
  <c r="P743" i="8"/>
  <c r="R742" i="8"/>
  <c r="S742" i="8" s="1"/>
  <c r="P742" i="8"/>
  <c r="S741" i="8"/>
  <c r="R741" i="8"/>
  <c r="P741" i="8"/>
  <c r="R740" i="8"/>
  <c r="S740" i="8" s="1"/>
  <c r="P740" i="8"/>
  <c r="R739" i="8"/>
  <c r="S739" i="8" s="1"/>
  <c r="P739" i="8"/>
  <c r="R738" i="8"/>
  <c r="S738" i="8" s="1"/>
  <c r="P738" i="8"/>
  <c r="S737" i="8"/>
  <c r="R737" i="8"/>
  <c r="P737" i="8"/>
  <c r="R736" i="8"/>
  <c r="S736" i="8" s="1"/>
  <c r="P736" i="8"/>
  <c r="R735" i="8"/>
  <c r="S735" i="8" s="1"/>
  <c r="P735" i="8"/>
  <c r="R734" i="8"/>
  <c r="S734" i="8" s="1"/>
  <c r="P734" i="8"/>
  <c r="S733" i="8"/>
  <c r="R733" i="8"/>
  <c r="P733" i="8"/>
  <c r="R732" i="8"/>
  <c r="S732" i="8" s="1"/>
  <c r="P732" i="8"/>
  <c r="R731" i="8"/>
  <c r="S731" i="8" s="1"/>
  <c r="P731" i="8"/>
  <c r="R730" i="8"/>
  <c r="S730" i="8" s="1"/>
  <c r="P730" i="8"/>
  <c r="S729" i="8"/>
  <c r="R729" i="8"/>
  <c r="P729" i="8"/>
  <c r="R728" i="8"/>
  <c r="S728" i="8" s="1"/>
  <c r="P728" i="8"/>
  <c r="R727" i="8"/>
  <c r="S727" i="8" s="1"/>
  <c r="P727" i="8"/>
  <c r="R726" i="8"/>
  <c r="S726" i="8" s="1"/>
  <c r="P726" i="8"/>
  <c r="S725" i="8"/>
  <c r="R725" i="8"/>
  <c r="P725" i="8"/>
  <c r="R724" i="8"/>
  <c r="S724" i="8" s="1"/>
  <c r="P724" i="8"/>
  <c r="R723" i="8"/>
  <c r="S723" i="8" s="1"/>
  <c r="P723" i="8"/>
  <c r="R722" i="8"/>
  <c r="S722" i="8" s="1"/>
  <c r="P722" i="8"/>
  <c r="S721" i="8"/>
  <c r="R721" i="8"/>
  <c r="P721" i="8"/>
  <c r="R720" i="8"/>
  <c r="S720" i="8" s="1"/>
  <c r="P720" i="8"/>
  <c r="R719" i="8"/>
  <c r="S719" i="8" s="1"/>
  <c r="P719" i="8"/>
  <c r="R718" i="8"/>
  <c r="S718" i="8" s="1"/>
  <c r="P718" i="8"/>
  <c r="S717" i="8"/>
  <c r="R717" i="8"/>
  <c r="P717" i="8"/>
  <c r="R716" i="8"/>
  <c r="S716" i="8" s="1"/>
  <c r="P716" i="8"/>
  <c r="R715" i="8"/>
  <c r="S715" i="8" s="1"/>
  <c r="P715" i="8"/>
  <c r="R714" i="8"/>
  <c r="S714" i="8" s="1"/>
  <c r="P714" i="8"/>
  <c r="S713" i="8"/>
  <c r="R713" i="8"/>
  <c r="P713" i="8"/>
  <c r="R712" i="8"/>
  <c r="S712" i="8" s="1"/>
  <c r="P712" i="8"/>
  <c r="R711" i="8"/>
  <c r="S711" i="8" s="1"/>
  <c r="P711" i="8"/>
  <c r="R710" i="8"/>
  <c r="S710" i="8" s="1"/>
  <c r="P710" i="8"/>
  <c r="S709" i="8"/>
  <c r="R709" i="8"/>
  <c r="P709" i="8"/>
  <c r="R708" i="8"/>
  <c r="S708" i="8" s="1"/>
  <c r="P708" i="8"/>
  <c r="R707" i="8"/>
  <c r="S707" i="8" s="1"/>
  <c r="P707" i="8"/>
  <c r="R706" i="8"/>
  <c r="S706" i="8" s="1"/>
  <c r="P706" i="8"/>
  <c r="S705" i="8"/>
  <c r="R705" i="8"/>
  <c r="P705" i="8"/>
  <c r="R704" i="8"/>
  <c r="S704" i="8" s="1"/>
  <c r="P704" i="8"/>
  <c r="R703" i="8"/>
  <c r="S703" i="8" s="1"/>
  <c r="P703" i="8"/>
  <c r="R702" i="8"/>
  <c r="S702" i="8" s="1"/>
  <c r="P702" i="8"/>
  <c r="S701" i="8"/>
  <c r="R701" i="8"/>
  <c r="P701" i="8"/>
  <c r="R700" i="8"/>
  <c r="S700" i="8" s="1"/>
  <c r="P700" i="8"/>
  <c r="R699" i="8"/>
  <c r="S699" i="8" s="1"/>
  <c r="P699" i="8"/>
  <c r="R698" i="8"/>
  <c r="S698" i="8" s="1"/>
  <c r="P698" i="8"/>
  <c r="S697" i="8"/>
  <c r="R697" i="8"/>
  <c r="P697" i="8"/>
  <c r="R696" i="8"/>
  <c r="S696" i="8" s="1"/>
  <c r="P696" i="8"/>
  <c r="R695" i="8"/>
  <c r="S695" i="8" s="1"/>
  <c r="P695" i="8"/>
  <c r="R694" i="8"/>
  <c r="S694" i="8" s="1"/>
  <c r="P694" i="8"/>
  <c r="S693" i="8"/>
  <c r="R693" i="8"/>
  <c r="P693" i="8"/>
  <c r="R692" i="8"/>
  <c r="S692" i="8" s="1"/>
  <c r="P692" i="8"/>
  <c r="R691" i="8"/>
  <c r="S691" i="8" s="1"/>
  <c r="P691" i="8"/>
  <c r="R690" i="8"/>
  <c r="S690" i="8" s="1"/>
  <c r="P690" i="8"/>
  <c r="S689" i="8"/>
  <c r="R689" i="8"/>
  <c r="P689" i="8"/>
  <c r="R688" i="8"/>
  <c r="S688" i="8" s="1"/>
  <c r="P688" i="8"/>
  <c r="R687" i="8"/>
  <c r="S687" i="8" s="1"/>
  <c r="P687" i="8"/>
  <c r="R686" i="8"/>
  <c r="S686" i="8" s="1"/>
  <c r="P686" i="8"/>
  <c r="S685" i="8"/>
  <c r="R685" i="8"/>
  <c r="P685" i="8"/>
  <c r="R684" i="8"/>
  <c r="S684" i="8" s="1"/>
  <c r="P684" i="8"/>
  <c r="R683" i="8"/>
  <c r="S683" i="8" s="1"/>
  <c r="P683" i="8"/>
  <c r="R682" i="8"/>
  <c r="S682" i="8" s="1"/>
  <c r="P682" i="8"/>
  <c r="S681" i="8"/>
  <c r="R681" i="8"/>
  <c r="P681" i="8"/>
  <c r="R680" i="8"/>
  <c r="S680" i="8" s="1"/>
  <c r="P680" i="8"/>
  <c r="R679" i="8"/>
  <c r="S679" i="8" s="1"/>
  <c r="P679" i="8"/>
  <c r="R678" i="8"/>
  <c r="S678" i="8" s="1"/>
  <c r="P678" i="8"/>
  <c r="S677" i="8"/>
  <c r="R677" i="8"/>
  <c r="P677" i="8"/>
  <c r="R676" i="8"/>
  <c r="S676" i="8" s="1"/>
  <c r="P676" i="8"/>
  <c r="R675" i="8"/>
  <c r="S675" i="8" s="1"/>
  <c r="P675" i="8"/>
  <c r="R674" i="8"/>
  <c r="S674" i="8" s="1"/>
  <c r="P674" i="8"/>
  <c r="S673" i="8"/>
  <c r="R673" i="8"/>
  <c r="P673" i="8"/>
  <c r="R672" i="8"/>
  <c r="S672" i="8" s="1"/>
  <c r="P672" i="8"/>
  <c r="R671" i="8"/>
  <c r="S671" i="8" s="1"/>
  <c r="P671" i="8"/>
  <c r="R670" i="8"/>
  <c r="S670" i="8" s="1"/>
  <c r="P670" i="8"/>
  <c r="S669" i="8"/>
  <c r="R669" i="8"/>
  <c r="P669" i="8"/>
  <c r="R668" i="8"/>
  <c r="S668" i="8" s="1"/>
  <c r="P668" i="8"/>
  <c r="R667" i="8"/>
  <c r="S667" i="8" s="1"/>
  <c r="P667" i="8"/>
  <c r="R666" i="8"/>
  <c r="S666" i="8" s="1"/>
  <c r="P666" i="8"/>
  <c r="S665" i="8"/>
  <c r="R665" i="8"/>
  <c r="P665" i="8"/>
  <c r="R664" i="8"/>
  <c r="S664" i="8" s="1"/>
  <c r="P664" i="8"/>
  <c r="R663" i="8"/>
  <c r="S663" i="8" s="1"/>
  <c r="P663" i="8"/>
  <c r="R662" i="8"/>
  <c r="S662" i="8" s="1"/>
  <c r="P662" i="8"/>
  <c r="S661" i="8"/>
  <c r="R661" i="8"/>
  <c r="P661" i="8"/>
  <c r="R660" i="8"/>
  <c r="S660" i="8" s="1"/>
  <c r="P660" i="8"/>
  <c r="R659" i="8"/>
  <c r="S659" i="8" s="1"/>
  <c r="P659" i="8"/>
  <c r="R658" i="8"/>
  <c r="S658" i="8" s="1"/>
  <c r="P658" i="8"/>
  <c r="S657" i="8"/>
  <c r="R657" i="8"/>
  <c r="P657" i="8"/>
  <c r="R656" i="8"/>
  <c r="S656" i="8" s="1"/>
  <c r="P656" i="8"/>
  <c r="R655" i="8"/>
  <c r="S655" i="8" s="1"/>
  <c r="P655" i="8"/>
  <c r="R654" i="8"/>
  <c r="S654" i="8" s="1"/>
  <c r="P654" i="8"/>
  <c r="S653" i="8"/>
  <c r="R653" i="8"/>
  <c r="P653" i="8"/>
  <c r="R652" i="8"/>
  <c r="S652" i="8" s="1"/>
  <c r="P652" i="8"/>
  <c r="R651" i="8"/>
  <c r="S651" i="8" s="1"/>
  <c r="P651" i="8"/>
  <c r="R650" i="8"/>
  <c r="S650" i="8" s="1"/>
  <c r="P650" i="8"/>
  <c r="S649" i="8"/>
  <c r="R649" i="8"/>
  <c r="P649" i="8"/>
  <c r="R648" i="8"/>
  <c r="S648" i="8" s="1"/>
  <c r="P648" i="8"/>
  <c r="R647" i="8"/>
  <c r="S647" i="8" s="1"/>
  <c r="P647" i="8"/>
  <c r="R646" i="8"/>
  <c r="S646" i="8" s="1"/>
  <c r="P646" i="8"/>
  <c r="S645" i="8"/>
  <c r="R645" i="8"/>
  <c r="P645" i="8"/>
  <c r="R644" i="8"/>
  <c r="S644" i="8" s="1"/>
  <c r="P644" i="8"/>
  <c r="S643" i="8"/>
  <c r="R643" i="8"/>
  <c r="P643" i="8"/>
  <c r="R642" i="8"/>
  <c r="S642" i="8" s="1"/>
  <c r="P642" i="8"/>
  <c r="R641" i="8"/>
  <c r="S641" i="8" s="1"/>
  <c r="P641" i="8"/>
  <c r="R640" i="8"/>
  <c r="S640" i="8" s="1"/>
  <c r="P640" i="8"/>
  <c r="S639" i="8"/>
  <c r="R639" i="8"/>
  <c r="P639" i="8"/>
  <c r="R638" i="8"/>
  <c r="S638" i="8" s="1"/>
  <c r="P638" i="8"/>
  <c r="R637" i="8"/>
  <c r="S637" i="8" s="1"/>
  <c r="P637" i="8"/>
  <c r="R636" i="8"/>
  <c r="S636" i="8" s="1"/>
  <c r="P636" i="8"/>
  <c r="S635" i="8"/>
  <c r="R635" i="8"/>
  <c r="P635" i="8"/>
  <c r="R634" i="8"/>
  <c r="S634" i="8" s="1"/>
  <c r="P634" i="8"/>
  <c r="R633" i="8"/>
  <c r="S633" i="8" s="1"/>
  <c r="P633" i="8"/>
  <c r="R632" i="8"/>
  <c r="S632" i="8" s="1"/>
  <c r="P632" i="8"/>
  <c r="S631" i="8"/>
  <c r="R631" i="8"/>
  <c r="P631" i="8"/>
  <c r="R630" i="8"/>
  <c r="S630" i="8" s="1"/>
  <c r="P630" i="8"/>
  <c r="R629" i="8"/>
  <c r="S629" i="8" s="1"/>
  <c r="P629" i="8"/>
  <c r="R628" i="8"/>
  <c r="S628" i="8" s="1"/>
  <c r="P628" i="8"/>
  <c r="S627" i="8"/>
  <c r="R627" i="8"/>
  <c r="P627" i="8"/>
  <c r="R626" i="8"/>
  <c r="S626" i="8" s="1"/>
  <c r="P626" i="8"/>
  <c r="R625" i="8"/>
  <c r="S625" i="8" s="1"/>
  <c r="P625" i="8"/>
  <c r="R624" i="8"/>
  <c r="S624" i="8" s="1"/>
  <c r="P624" i="8"/>
  <c r="S623" i="8"/>
  <c r="R623" i="8"/>
  <c r="P623" i="8"/>
  <c r="R622" i="8"/>
  <c r="S622" i="8" s="1"/>
  <c r="P622" i="8"/>
  <c r="R621" i="8"/>
  <c r="S621" i="8" s="1"/>
  <c r="P621" i="8"/>
  <c r="R620" i="8"/>
  <c r="S620" i="8" s="1"/>
  <c r="P620" i="8"/>
  <c r="S619" i="8"/>
  <c r="R619" i="8"/>
  <c r="P619" i="8"/>
  <c r="R618" i="8"/>
  <c r="S618" i="8" s="1"/>
  <c r="P618" i="8"/>
  <c r="R617" i="8"/>
  <c r="S617" i="8" s="1"/>
  <c r="P617" i="8"/>
  <c r="R616" i="8"/>
  <c r="S616" i="8" s="1"/>
  <c r="P616" i="8"/>
  <c r="S615" i="8"/>
  <c r="R615" i="8"/>
  <c r="P615" i="8"/>
  <c r="R614" i="8"/>
  <c r="S614" i="8" s="1"/>
  <c r="P614" i="8"/>
  <c r="R613" i="8"/>
  <c r="S613" i="8" s="1"/>
  <c r="P613" i="8"/>
  <c r="R612" i="8"/>
  <c r="S612" i="8" s="1"/>
  <c r="P612" i="8"/>
  <c r="S611" i="8"/>
  <c r="R611" i="8"/>
  <c r="P611" i="8"/>
  <c r="R610" i="8"/>
  <c r="S610" i="8" s="1"/>
  <c r="P610" i="8"/>
  <c r="R609" i="8"/>
  <c r="S609" i="8" s="1"/>
  <c r="P609" i="8"/>
  <c r="R608" i="8"/>
  <c r="S608" i="8" s="1"/>
  <c r="P608" i="8"/>
  <c r="S607" i="8"/>
  <c r="R607" i="8"/>
  <c r="P607" i="8"/>
  <c r="R606" i="8"/>
  <c r="S606" i="8" s="1"/>
  <c r="P606" i="8"/>
  <c r="R605" i="8"/>
  <c r="S605" i="8" s="1"/>
  <c r="P605" i="8"/>
  <c r="R604" i="8"/>
  <c r="S604" i="8" s="1"/>
  <c r="P604" i="8"/>
  <c r="S603" i="8"/>
  <c r="R603" i="8"/>
  <c r="P603" i="8"/>
  <c r="R602" i="8"/>
  <c r="S602" i="8" s="1"/>
  <c r="P602" i="8"/>
  <c r="R601" i="8"/>
  <c r="S601" i="8" s="1"/>
  <c r="P601" i="8"/>
  <c r="R600" i="8"/>
  <c r="S600" i="8" s="1"/>
  <c r="P600" i="8"/>
  <c r="S599" i="8"/>
  <c r="R599" i="8"/>
  <c r="P599" i="8"/>
  <c r="R598" i="8"/>
  <c r="S598" i="8" s="1"/>
  <c r="P598" i="8"/>
  <c r="R597" i="8"/>
  <c r="S597" i="8" s="1"/>
  <c r="P597" i="8"/>
  <c r="R596" i="8"/>
  <c r="S596" i="8" s="1"/>
  <c r="P596" i="8"/>
  <c r="S595" i="8"/>
  <c r="R595" i="8"/>
  <c r="P595" i="8"/>
  <c r="R594" i="8"/>
  <c r="S594" i="8" s="1"/>
  <c r="P594" i="8"/>
  <c r="R593" i="8"/>
  <c r="S593" i="8" s="1"/>
  <c r="P593" i="8"/>
  <c r="R592" i="8"/>
  <c r="S592" i="8" s="1"/>
  <c r="P592" i="8"/>
  <c r="S591" i="8"/>
  <c r="R591" i="8"/>
  <c r="P591" i="8"/>
  <c r="R590" i="8"/>
  <c r="S590" i="8" s="1"/>
  <c r="P590" i="8"/>
  <c r="R589" i="8"/>
  <c r="S589" i="8" s="1"/>
  <c r="P589" i="8"/>
  <c r="R588" i="8"/>
  <c r="S588" i="8" s="1"/>
  <c r="P588" i="8"/>
  <c r="S587" i="8"/>
  <c r="R587" i="8"/>
  <c r="P587" i="8"/>
  <c r="R586" i="8"/>
  <c r="S586" i="8" s="1"/>
  <c r="P586" i="8"/>
  <c r="R585" i="8"/>
  <c r="S585" i="8" s="1"/>
  <c r="P585" i="8"/>
  <c r="R584" i="8"/>
  <c r="S584" i="8" s="1"/>
  <c r="P584" i="8"/>
  <c r="S583" i="8"/>
  <c r="R583" i="8"/>
  <c r="P583" i="8"/>
  <c r="R582" i="8"/>
  <c r="S582" i="8" s="1"/>
  <c r="P582" i="8"/>
  <c r="R581" i="8"/>
  <c r="S581" i="8" s="1"/>
  <c r="P581" i="8"/>
  <c r="R580" i="8"/>
  <c r="S580" i="8" s="1"/>
  <c r="P580" i="8"/>
  <c r="S579" i="8"/>
  <c r="R579" i="8"/>
  <c r="P579" i="8"/>
  <c r="R578" i="8"/>
  <c r="S578" i="8" s="1"/>
  <c r="P578" i="8"/>
  <c r="R577" i="8"/>
  <c r="S577" i="8" s="1"/>
  <c r="P577" i="8"/>
  <c r="R576" i="8"/>
  <c r="S576" i="8" s="1"/>
  <c r="P576" i="8"/>
  <c r="S575" i="8"/>
  <c r="R575" i="8"/>
  <c r="P575" i="8"/>
  <c r="R574" i="8"/>
  <c r="S574" i="8" s="1"/>
  <c r="P574" i="8"/>
  <c r="R573" i="8"/>
  <c r="S573" i="8" s="1"/>
  <c r="P573" i="8"/>
  <c r="R572" i="8"/>
  <c r="S572" i="8" s="1"/>
  <c r="P572" i="8"/>
  <c r="S571" i="8"/>
  <c r="R571" i="8"/>
  <c r="P571" i="8"/>
  <c r="R570" i="8"/>
  <c r="S570" i="8" s="1"/>
  <c r="P570" i="8"/>
  <c r="R569" i="8"/>
  <c r="S569" i="8" s="1"/>
  <c r="P569" i="8"/>
  <c r="R568" i="8"/>
  <c r="S568" i="8" s="1"/>
  <c r="P568" i="8"/>
  <c r="S567" i="8"/>
  <c r="R567" i="8"/>
  <c r="P567" i="8"/>
  <c r="R566" i="8"/>
  <c r="S566" i="8" s="1"/>
  <c r="P566" i="8"/>
  <c r="R565" i="8"/>
  <c r="S565" i="8" s="1"/>
  <c r="P565" i="8"/>
  <c r="R564" i="8"/>
  <c r="S564" i="8" s="1"/>
  <c r="P564" i="8"/>
  <c r="S563" i="8"/>
  <c r="R563" i="8"/>
  <c r="P563" i="8"/>
  <c r="R562" i="8"/>
  <c r="S562" i="8" s="1"/>
  <c r="P562" i="8"/>
  <c r="R561" i="8"/>
  <c r="S561" i="8" s="1"/>
  <c r="P561" i="8"/>
  <c r="R560" i="8"/>
  <c r="S560" i="8" s="1"/>
  <c r="P560" i="8"/>
  <c r="S559" i="8"/>
  <c r="R559" i="8"/>
  <c r="P559" i="8"/>
  <c r="R558" i="8"/>
  <c r="S558" i="8" s="1"/>
  <c r="P558" i="8"/>
  <c r="R557" i="8"/>
  <c r="S557" i="8" s="1"/>
  <c r="P557" i="8"/>
  <c r="R556" i="8"/>
  <c r="S556" i="8" s="1"/>
  <c r="P556" i="8"/>
  <c r="S555" i="8"/>
  <c r="R555" i="8"/>
  <c r="P555" i="8"/>
  <c r="R554" i="8"/>
  <c r="S554" i="8" s="1"/>
  <c r="P554" i="8"/>
  <c r="R553" i="8"/>
  <c r="S553" i="8" s="1"/>
  <c r="P553" i="8"/>
  <c r="R552" i="8"/>
  <c r="S552" i="8" s="1"/>
  <c r="P552" i="8"/>
  <c r="S551" i="8"/>
  <c r="R551" i="8"/>
  <c r="P551" i="8"/>
  <c r="R550" i="8"/>
  <c r="S550" i="8" s="1"/>
  <c r="P550" i="8"/>
  <c r="R549" i="8"/>
  <c r="S549" i="8" s="1"/>
  <c r="P549" i="8"/>
  <c r="R548" i="8"/>
  <c r="S548" i="8" s="1"/>
  <c r="P548" i="8"/>
  <c r="S547" i="8"/>
  <c r="R547" i="8"/>
  <c r="P547" i="8"/>
  <c r="R546" i="8"/>
  <c r="S546" i="8" s="1"/>
  <c r="P546" i="8"/>
  <c r="R545" i="8"/>
  <c r="S545" i="8" s="1"/>
  <c r="P545" i="8"/>
  <c r="R544" i="8"/>
  <c r="S544" i="8" s="1"/>
  <c r="P544" i="8"/>
  <c r="S543" i="8"/>
  <c r="R543" i="8"/>
  <c r="P543" i="8"/>
  <c r="R542" i="8"/>
  <c r="S542" i="8" s="1"/>
  <c r="P542" i="8"/>
  <c r="R541" i="8"/>
  <c r="S541" i="8" s="1"/>
  <c r="P541" i="8"/>
  <c r="R540" i="8"/>
  <c r="S540" i="8" s="1"/>
  <c r="P540" i="8"/>
  <c r="S539" i="8"/>
  <c r="R539" i="8"/>
  <c r="P539" i="8"/>
  <c r="R538" i="8"/>
  <c r="S538" i="8" s="1"/>
  <c r="P538" i="8"/>
  <c r="R537" i="8"/>
  <c r="S537" i="8" s="1"/>
  <c r="P537" i="8"/>
  <c r="R536" i="8"/>
  <c r="S536" i="8" s="1"/>
  <c r="P536" i="8"/>
  <c r="S535" i="8"/>
  <c r="R535" i="8"/>
  <c r="P535" i="8"/>
  <c r="R534" i="8"/>
  <c r="S534" i="8" s="1"/>
  <c r="P534" i="8"/>
  <c r="R533" i="8"/>
  <c r="S533" i="8" s="1"/>
  <c r="P533" i="8"/>
  <c r="R532" i="8"/>
  <c r="S532" i="8" s="1"/>
  <c r="P532" i="8"/>
  <c r="S531" i="8"/>
  <c r="R531" i="8"/>
  <c r="P531" i="8"/>
  <c r="R530" i="8"/>
  <c r="S530" i="8" s="1"/>
  <c r="P530" i="8"/>
  <c r="R529" i="8"/>
  <c r="S529" i="8" s="1"/>
  <c r="P529" i="8"/>
  <c r="R528" i="8"/>
  <c r="S528" i="8" s="1"/>
  <c r="P528" i="8"/>
  <c r="S527" i="8"/>
  <c r="R527" i="8"/>
  <c r="P527" i="8"/>
  <c r="R526" i="8"/>
  <c r="S526" i="8" s="1"/>
  <c r="P526" i="8"/>
  <c r="R525" i="8"/>
  <c r="S525" i="8" s="1"/>
  <c r="P525" i="8"/>
  <c r="R524" i="8"/>
  <c r="S524" i="8" s="1"/>
  <c r="P524" i="8"/>
  <c r="S523" i="8"/>
  <c r="R523" i="8"/>
  <c r="P523" i="8"/>
  <c r="R522" i="8"/>
  <c r="S522" i="8" s="1"/>
  <c r="P522" i="8"/>
  <c r="R521" i="8"/>
  <c r="S521" i="8" s="1"/>
  <c r="T552" i="8" s="1"/>
  <c r="P521" i="8"/>
  <c r="R520" i="8"/>
  <c r="S520" i="8" s="1"/>
  <c r="P520" i="8"/>
  <c r="S519" i="8"/>
  <c r="R519" i="8"/>
  <c r="P519" i="8"/>
  <c r="R518" i="8"/>
  <c r="S518" i="8" s="1"/>
  <c r="P518" i="8"/>
  <c r="R517" i="8"/>
  <c r="S517" i="8" s="1"/>
  <c r="P517" i="8"/>
  <c r="R516" i="8"/>
  <c r="S516" i="8" s="1"/>
  <c r="P516" i="8"/>
  <c r="S515" i="8"/>
  <c r="R515" i="8"/>
  <c r="P515" i="8"/>
  <c r="R514" i="8"/>
  <c r="S514" i="8" s="1"/>
  <c r="P514" i="8"/>
  <c r="R513" i="8"/>
  <c r="S513" i="8" s="1"/>
  <c r="T544" i="8" s="1"/>
  <c r="P513" i="8"/>
  <c r="R512" i="8"/>
  <c r="S512" i="8" s="1"/>
  <c r="P512" i="8"/>
  <c r="S511" i="8"/>
  <c r="R511" i="8"/>
  <c r="P511" i="8"/>
  <c r="R510" i="8"/>
  <c r="S510" i="8" s="1"/>
  <c r="P510" i="8"/>
  <c r="R509" i="8"/>
  <c r="S509" i="8" s="1"/>
  <c r="P509" i="8"/>
  <c r="R508" i="8"/>
  <c r="S508" i="8" s="1"/>
  <c r="P508" i="8"/>
  <c r="S507" i="8"/>
  <c r="R507" i="8"/>
  <c r="P507" i="8"/>
  <c r="R506" i="8"/>
  <c r="S506" i="8" s="1"/>
  <c r="P506" i="8"/>
  <c r="R505" i="8"/>
  <c r="S505" i="8" s="1"/>
  <c r="T536" i="8" s="1"/>
  <c r="P505" i="8"/>
  <c r="R504" i="8"/>
  <c r="S504" i="8" s="1"/>
  <c r="T535" i="8" s="1"/>
  <c r="P504" i="8"/>
  <c r="S503" i="8"/>
  <c r="R503" i="8"/>
  <c r="P503" i="8"/>
  <c r="R502" i="8"/>
  <c r="S502" i="8" s="1"/>
  <c r="P502" i="8"/>
  <c r="R501" i="8"/>
  <c r="S501" i="8" s="1"/>
  <c r="P501" i="8"/>
  <c r="R500" i="8"/>
  <c r="S500" i="8" s="1"/>
  <c r="P500" i="8"/>
  <c r="S499" i="8"/>
  <c r="R499" i="8"/>
  <c r="P499" i="8"/>
  <c r="R498" i="8"/>
  <c r="S498" i="8" s="1"/>
  <c r="P498" i="8"/>
  <c r="R497" i="8"/>
  <c r="S497" i="8" s="1"/>
  <c r="T528" i="8" s="1"/>
  <c r="P497" i="8"/>
  <c r="R496" i="8"/>
  <c r="S496" i="8" s="1"/>
  <c r="T527" i="8" s="1"/>
  <c r="P496" i="8"/>
  <c r="S495" i="8"/>
  <c r="R495" i="8"/>
  <c r="P495" i="8"/>
  <c r="R494" i="8"/>
  <c r="S494" i="8" s="1"/>
  <c r="P494" i="8"/>
  <c r="R493" i="8"/>
  <c r="S493" i="8" s="1"/>
  <c r="P493" i="8"/>
  <c r="R492" i="8"/>
  <c r="S492" i="8" s="1"/>
  <c r="P492" i="8"/>
  <c r="R491" i="8"/>
  <c r="S491" i="8" s="1"/>
  <c r="P491" i="8"/>
  <c r="R490" i="8"/>
  <c r="S490" i="8" s="1"/>
  <c r="P490" i="8"/>
  <c r="S489" i="8"/>
  <c r="R489" i="8"/>
  <c r="P489" i="8"/>
  <c r="R488" i="8"/>
  <c r="S488" i="8" s="1"/>
  <c r="P488" i="8"/>
  <c r="R487" i="8"/>
  <c r="S487" i="8" s="1"/>
  <c r="P487" i="8"/>
  <c r="R486" i="8"/>
  <c r="S486" i="8" s="1"/>
  <c r="P486" i="8"/>
  <c r="S485" i="8"/>
  <c r="R485" i="8"/>
  <c r="P485" i="8"/>
  <c r="R484" i="8"/>
  <c r="S484" i="8" s="1"/>
  <c r="P484" i="8"/>
  <c r="R483" i="8"/>
  <c r="S483" i="8" s="1"/>
  <c r="P483" i="8"/>
  <c r="R482" i="8"/>
  <c r="S482" i="8" s="1"/>
  <c r="P482" i="8"/>
  <c r="S481" i="8"/>
  <c r="R481" i="8"/>
  <c r="P481" i="8"/>
  <c r="R480" i="8"/>
  <c r="S480" i="8" s="1"/>
  <c r="P480" i="8"/>
  <c r="R479" i="8"/>
  <c r="S479" i="8" s="1"/>
  <c r="P479" i="8"/>
  <c r="R478" i="8"/>
  <c r="S478" i="8" s="1"/>
  <c r="P478" i="8"/>
  <c r="S477" i="8"/>
  <c r="R477" i="8"/>
  <c r="P477" i="8"/>
  <c r="R476" i="8"/>
  <c r="S476" i="8" s="1"/>
  <c r="P476" i="8"/>
  <c r="R475" i="8"/>
  <c r="S475" i="8" s="1"/>
  <c r="P475" i="8"/>
  <c r="R474" i="8"/>
  <c r="S474" i="8" s="1"/>
  <c r="P474" i="8"/>
  <c r="S473" i="8"/>
  <c r="R473" i="8"/>
  <c r="P473" i="8"/>
  <c r="R472" i="8"/>
  <c r="S472" i="8" s="1"/>
  <c r="P472" i="8"/>
  <c r="R471" i="8"/>
  <c r="S471" i="8" s="1"/>
  <c r="P471" i="8"/>
  <c r="R470" i="8"/>
  <c r="S470" i="8" s="1"/>
  <c r="P470" i="8"/>
  <c r="S469" i="8"/>
  <c r="R469" i="8"/>
  <c r="P469" i="8"/>
  <c r="R468" i="8"/>
  <c r="S468" i="8" s="1"/>
  <c r="P468" i="8"/>
  <c r="R467" i="8"/>
  <c r="S467" i="8" s="1"/>
  <c r="P467" i="8"/>
  <c r="R466" i="8"/>
  <c r="S466" i="8" s="1"/>
  <c r="P466" i="8"/>
  <c r="S465" i="8"/>
  <c r="R465" i="8"/>
  <c r="P465" i="8"/>
  <c r="R464" i="8"/>
  <c r="S464" i="8" s="1"/>
  <c r="P464" i="8"/>
  <c r="R463" i="8"/>
  <c r="S463" i="8" s="1"/>
  <c r="P463" i="8"/>
  <c r="R462" i="8"/>
  <c r="S462" i="8" s="1"/>
  <c r="P462" i="8"/>
  <c r="S461" i="8"/>
  <c r="R461" i="8"/>
  <c r="P461" i="8"/>
  <c r="R460" i="8"/>
  <c r="S460" i="8" s="1"/>
  <c r="P460" i="8"/>
  <c r="R459" i="8"/>
  <c r="S459" i="8" s="1"/>
  <c r="P459" i="8"/>
  <c r="R458" i="8"/>
  <c r="S458" i="8" s="1"/>
  <c r="P458" i="8"/>
  <c r="S457" i="8"/>
  <c r="R457" i="8"/>
  <c r="P457" i="8"/>
  <c r="R456" i="8"/>
  <c r="S456" i="8" s="1"/>
  <c r="P456" i="8"/>
  <c r="R455" i="8"/>
  <c r="S455" i="8" s="1"/>
  <c r="P455" i="8"/>
  <c r="R454" i="8"/>
  <c r="S454" i="8" s="1"/>
  <c r="P454" i="8"/>
  <c r="S453" i="8"/>
  <c r="R453" i="8"/>
  <c r="P453" i="8"/>
  <c r="R452" i="8"/>
  <c r="S452" i="8" s="1"/>
  <c r="P452" i="8"/>
  <c r="R451" i="8"/>
  <c r="S451" i="8" s="1"/>
  <c r="P451" i="8"/>
  <c r="R450" i="8"/>
  <c r="S450" i="8" s="1"/>
  <c r="P450" i="8"/>
  <c r="S449" i="8"/>
  <c r="R449" i="8"/>
  <c r="P449" i="8"/>
  <c r="R448" i="8"/>
  <c r="S448" i="8" s="1"/>
  <c r="P448" i="8"/>
  <c r="R447" i="8"/>
  <c r="S447" i="8" s="1"/>
  <c r="P447" i="8"/>
  <c r="R446" i="8"/>
  <c r="S446" i="8" s="1"/>
  <c r="P446" i="8"/>
  <c r="S445" i="8"/>
  <c r="R445" i="8"/>
  <c r="P445" i="8"/>
  <c r="R444" i="8"/>
  <c r="S444" i="8" s="1"/>
  <c r="P444" i="8"/>
  <c r="R443" i="8"/>
  <c r="S443" i="8" s="1"/>
  <c r="P443" i="8"/>
  <c r="R442" i="8"/>
  <c r="S442" i="8" s="1"/>
  <c r="P442" i="8"/>
  <c r="S441" i="8"/>
  <c r="R441" i="8"/>
  <c r="P441" i="8"/>
  <c r="R440" i="8"/>
  <c r="S440" i="8" s="1"/>
  <c r="P440" i="8"/>
  <c r="R439" i="8"/>
  <c r="S439" i="8" s="1"/>
  <c r="P439" i="8"/>
  <c r="R438" i="8"/>
  <c r="S438" i="8" s="1"/>
  <c r="P438" i="8"/>
  <c r="S437" i="8"/>
  <c r="R437" i="8"/>
  <c r="P437" i="8"/>
  <c r="R436" i="8"/>
  <c r="S436" i="8" s="1"/>
  <c r="P436" i="8"/>
  <c r="R435" i="8"/>
  <c r="S435" i="8" s="1"/>
  <c r="P435" i="8"/>
  <c r="R434" i="8"/>
  <c r="S434" i="8" s="1"/>
  <c r="P434" i="8"/>
  <c r="S433" i="8"/>
  <c r="R433" i="8"/>
  <c r="P433" i="8"/>
  <c r="R432" i="8"/>
  <c r="S432" i="8" s="1"/>
  <c r="P432" i="8"/>
  <c r="R431" i="8"/>
  <c r="S431" i="8" s="1"/>
  <c r="P431" i="8"/>
  <c r="R430" i="8"/>
  <c r="S430" i="8" s="1"/>
  <c r="P430" i="8"/>
  <c r="S429" i="8"/>
  <c r="R429" i="8"/>
  <c r="P429" i="8"/>
  <c r="R428" i="8"/>
  <c r="S428" i="8" s="1"/>
  <c r="P428" i="8"/>
  <c r="R427" i="8"/>
  <c r="S427" i="8" s="1"/>
  <c r="P427" i="8"/>
  <c r="R426" i="8"/>
  <c r="S426" i="8" s="1"/>
  <c r="P426" i="8"/>
  <c r="S425" i="8"/>
  <c r="R425" i="8"/>
  <c r="P425" i="8"/>
  <c r="R424" i="8"/>
  <c r="S424" i="8" s="1"/>
  <c r="P424" i="8"/>
  <c r="R423" i="8"/>
  <c r="S423" i="8" s="1"/>
  <c r="P423" i="8"/>
  <c r="R422" i="8"/>
  <c r="S422" i="8" s="1"/>
  <c r="P422" i="8"/>
  <c r="S421" i="8"/>
  <c r="R421" i="8"/>
  <c r="P421" i="8"/>
  <c r="R420" i="8"/>
  <c r="S420" i="8" s="1"/>
  <c r="P420" i="8"/>
  <c r="R419" i="8"/>
  <c r="S419" i="8" s="1"/>
  <c r="P419" i="8"/>
  <c r="R418" i="8"/>
  <c r="S418" i="8" s="1"/>
  <c r="P418" i="8"/>
  <c r="S417" i="8"/>
  <c r="R417" i="8"/>
  <c r="P417" i="8"/>
  <c r="R416" i="8"/>
  <c r="S416" i="8" s="1"/>
  <c r="P416" i="8"/>
  <c r="R415" i="8"/>
  <c r="S415" i="8" s="1"/>
  <c r="P415" i="8"/>
  <c r="R414" i="8"/>
  <c r="S414" i="8" s="1"/>
  <c r="P414" i="8"/>
  <c r="S413" i="8"/>
  <c r="R413" i="8"/>
  <c r="P413" i="8"/>
  <c r="R412" i="8"/>
  <c r="S412" i="8" s="1"/>
  <c r="P412" i="8"/>
  <c r="R411" i="8"/>
  <c r="S411" i="8" s="1"/>
  <c r="P411" i="8"/>
  <c r="R410" i="8"/>
  <c r="S410" i="8" s="1"/>
  <c r="P410" i="8"/>
  <c r="S409" i="8"/>
  <c r="R409" i="8"/>
  <c r="P409" i="8"/>
  <c r="R408" i="8"/>
  <c r="S408" i="8" s="1"/>
  <c r="P408" i="8"/>
  <c r="R407" i="8"/>
  <c r="S407" i="8" s="1"/>
  <c r="P407" i="8"/>
  <c r="R406" i="8"/>
  <c r="S406" i="8" s="1"/>
  <c r="P406" i="8"/>
  <c r="S405" i="8"/>
  <c r="R405" i="8"/>
  <c r="P405" i="8"/>
  <c r="R404" i="8"/>
  <c r="S404" i="8" s="1"/>
  <c r="P404" i="8"/>
  <c r="R403" i="8"/>
  <c r="S403" i="8" s="1"/>
  <c r="P403" i="8"/>
  <c r="R402" i="8"/>
  <c r="S402" i="8" s="1"/>
  <c r="P402" i="8"/>
  <c r="S401" i="8"/>
  <c r="R401" i="8"/>
  <c r="P401" i="8"/>
  <c r="R400" i="8"/>
  <c r="S400" i="8" s="1"/>
  <c r="P400" i="8"/>
  <c r="R399" i="8"/>
  <c r="S399" i="8" s="1"/>
  <c r="P399" i="8"/>
  <c r="R398" i="8"/>
  <c r="S398" i="8" s="1"/>
  <c r="P398" i="8"/>
  <c r="S397" i="8"/>
  <c r="R397" i="8"/>
  <c r="P397" i="8"/>
  <c r="R396" i="8"/>
  <c r="S396" i="8" s="1"/>
  <c r="P396" i="8"/>
  <c r="R395" i="8"/>
  <c r="S395" i="8" s="1"/>
  <c r="P395" i="8"/>
  <c r="R394" i="8"/>
  <c r="S394" i="8" s="1"/>
  <c r="P394" i="8"/>
  <c r="S393" i="8"/>
  <c r="R393" i="8"/>
  <c r="P393" i="8"/>
  <c r="R392" i="8"/>
  <c r="S392" i="8" s="1"/>
  <c r="P392" i="8"/>
  <c r="R391" i="8"/>
  <c r="S391" i="8" s="1"/>
  <c r="P391" i="8"/>
  <c r="R390" i="8"/>
  <c r="S390" i="8" s="1"/>
  <c r="P390" i="8"/>
  <c r="S389" i="8"/>
  <c r="R389" i="8"/>
  <c r="P389" i="8"/>
  <c r="R388" i="8"/>
  <c r="S388" i="8" s="1"/>
  <c r="P388" i="8"/>
  <c r="R387" i="8"/>
  <c r="S387" i="8" s="1"/>
  <c r="P387" i="8"/>
  <c r="R386" i="8"/>
  <c r="S386" i="8" s="1"/>
  <c r="P386" i="8"/>
  <c r="S385" i="8"/>
  <c r="R385" i="8"/>
  <c r="P385" i="8"/>
  <c r="R384" i="8"/>
  <c r="S384" i="8" s="1"/>
  <c r="P384" i="8"/>
  <c r="R383" i="8"/>
  <c r="S383" i="8" s="1"/>
  <c r="P383" i="8"/>
  <c r="R382" i="8"/>
  <c r="S382" i="8" s="1"/>
  <c r="P382" i="8"/>
  <c r="S381" i="8"/>
  <c r="R381" i="8"/>
  <c r="P381" i="8"/>
  <c r="R380" i="8"/>
  <c r="S380" i="8" s="1"/>
  <c r="P380" i="8"/>
  <c r="R379" i="8"/>
  <c r="S379" i="8" s="1"/>
  <c r="P379" i="8"/>
  <c r="R378" i="8"/>
  <c r="S378" i="8" s="1"/>
  <c r="P378" i="8"/>
  <c r="S377" i="8"/>
  <c r="R377" i="8"/>
  <c r="P377" i="8"/>
  <c r="R376" i="8"/>
  <c r="S376" i="8" s="1"/>
  <c r="P376" i="8"/>
  <c r="R375" i="8"/>
  <c r="S375" i="8" s="1"/>
  <c r="P375" i="8"/>
  <c r="R374" i="8"/>
  <c r="S374" i="8" s="1"/>
  <c r="P374" i="8"/>
  <c r="S373" i="8"/>
  <c r="R373" i="8"/>
  <c r="P373" i="8"/>
  <c r="R372" i="8"/>
  <c r="S372" i="8" s="1"/>
  <c r="P372" i="8"/>
  <c r="R371" i="8"/>
  <c r="S371" i="8" s="1"/>
  <c r="P371" i="8"/>
  <c r="R370" i="8"/>
  <c r="S370" i="8" s="1"/>
  <c r="P370" i="8"/>
  <c r="S369" i="8"/>
  <c r="R369" i="8"/>
  <c r="P369" i="8"/>
  <c r="R368" i="8"/>
  <c r="S368" i="8" s="1"/>
  <c r="P368" i="8"/>
  <c r="R367" i="8"/>
  <c r="S367" i="8" s="1"/>
  <c r="P367" i="8"/>
  <c r="R366" i="8"/>
  <c r="S366" i="8" s="1"/>
  <c r="P366" i="8"/>
  <c r="S365" i="8"/>
  <c r="R365" i="8"/>
  <c r="P365" i="8"/>
  <c r="R364" i="8"/>
  <c r="S364" i="8" s="1"/>
  <c r="P364" i="8"/>
  <c r="R363" i="8"/>
  <c r="S363" i="8" s="1"/>
  <c r="P363" i="8"/>
  <c r="R362" i="8"/>
  <c r="S362" i="8" s="1"/>
  <c r="P362" i="8"/>
  <c r="S361" i="8"/>
  <c r="R361" i="8"/>
  <c r="P361" i="8"/>
  <c r="R360" i="8"/>
  <c r="S360" i="8" s="1"/>
  <c r="P360" i="8"/>
  <c r="R359" i="8"/>
  <c r="S359" i="8" s="1"/>
  <c r="P359" i="8"/>
  <c r="R358" i="8"/>
  <c r="S358" i="8" s="1"/>
  <c r="P358" i="8"/>
  <c r="S357" i="8"/>
  <c r="R357" i="8"/>
  <c r="P357" i="8"/>
  <c r="R356" i="8"/>
  <c r="S356" i="8" s="1"/>
  <c r="P356" i="8"/>
  <c r="R355" i="8"/>
  <c r="S355" i="8" s="1"/>
  <c r="P355" i="8"/>
  <c r="R354" i="8"/>
  <c r="S354" i="8" s="1"/>
  <c r="P354" i="8"/>
  <c r="S353" i="8"/>
  <c r="R353" i="8"/>
  <c r="P353" i="8"/>
  <c r="R352" i="8"/>
  <c r="S352" i="8" s="1"/>
  <c r="P352" i="8"/>
  <c r="R351" i="8"/>
  <c r="S351" i="8" s="1"/>
  <c r="P351" i="8"/>
  <c r="R350" i="8"/>
  <c r="S350" i="8" s="1"/>
  <c r="P350" i="8"/>
  <c r="S349" i="8"/>
  <c r="R349" i="8"/>
  <c r="P349" i="8"/>
  <c r="R348" i="8"/>
  <c r="S348" i="8" s="1"/>
  <c r="P348" i="8"/>
  <c r="R347" i="8"/>
  <c r="S347" i="8" s="1"/>
  <c r="P347" i="8"/>
  <c r="R346" i="8"/>
  <c r="S346" i="8" s="1"/>
  <c r="P346" i="8"/>
  <c r="S345" i="8"/>
  <c r="R345" i="8"/>
  <c r="P345" i="8"/>
  <c r="R344" i="8"/>
  <c r="S344" i="8" s="1"/>
  <c r="P344" i="8"/>
  <c r="R343" i="8"/>
  <c r="S343" i="8" s="1"/>
  <c r="P343" i="8"/>
  <c r="R342" i="8"/>
  <c r="S342" i="8" s="1"/>
  <c r="P342" i="8"/>
  <c r="S341" i="8"/>
  <c r="R341" i="8"/>
  <c r="P341" i="8"/>
  <c r="R340" i="8"/>
  <c r="S340" i="8" s="1"/>
  <c r="P340" i="8"/>
  <c r="R339" i="8"/>
  <c r="S339" i="8" s="1"/>
  <c r="P339" i="8"/>
  <c r="R338" i="8"/>
  <c r="S338" i="8" s="1"/>
  <c r="P338" i="8"/>
  <c r="S337" i="8"/>
  <c r="R337" i="8"/>
  <c r="P337" i="8"/>
  <c r="R336" i="8"/>
  <c r="S336" i="8" s="1"/>
  <c r="P336" i="8"/>
  <c r="R335" i="8"/>
  <c r="S335" i="8" s="1"/>
  <c r="P335" i="8"/>
  <c r="R334" i="8"/>
  <c r="S334" i="8" s="1"/>
  <c r="P334" i="8"/>
  <c r="S333" i="8"/>
  <c r="R333" i="8"/>
  <c r="P333" i="8"/>
  <c r="R332" i="8"/>
  <c r="S332" i="8" s="1"/>
  <c r="P332" i="8"/>
  <c r="R331" i="8"/>
  <c r="S331" i="8" s="1"/>
  <c r="P331" i="8"/>
  <c r="R330" i="8"/>
  <c r="S330" i="8" s="1"/>
  <c r="P330" i="8"/>
  <c r="S329" i="8"/>
  <c r="R329" i="8"/>
  <c r="P329" i="8"/>
  <c r="R328" i="8"/>
  <c r="S328" i="8" s="1"/>
  <c r="P328" i="8"/>
  <c r="R327" i="8"/>
  <c r="S327" i="8" s="1"/>
  <c r="P327" i="8"/>
  <c r="R326" i="8"/>
  <c r="S326" i="8" s="1"/>
  <c r="P326" i="8"/>
  <c r="S325" i="8"/>
  <c r="R325" i="8"/>
  <c r="P325" i="8"/>
  <c r="R324" i="8"/>
  <c r="S324" i="8" s="1"/>
  <c r="P324" i="8"/>
  <c r="R323" i="8"/>
  <c r="S323" i="8" s="1"/>
  <c r="P323" i="8"/>
  <c r="R322" i="8"/>
  <c r="S322" i="8" s="1"/>
  <c r="P322" i="8"/>
  <c r="S321" i="8"/>
  <c r="R321" i="8"/>
  <c r="P321" i="8"/>
  <c r="R320" i="8"/>
  <c r="S320" i="8" s="1"/>
  <c r="P320" i="8"/>
  <c r="R319" i="8"/>
  <c r="S319" i="8" s="1"/>
  <c r="P319" i="8"/>
  <c r="R318" i="8"/>
  <c r="S318" i="8" s="1"/>
  <c r="P318" i="8"/>
  <c r="S317" i="8"/>
  <c r="R317" i="8"/>
  <c r="P317" i="8"/>
  <c r="R316" i="8"/>
  <c r="S316" i="8" s="1"/>
  <c r="P316" i="8"/>
  <c r="R315" i="8"/>
  <c r="S315" i="8" s="1"/>
  <c r="P315" i="8"/>
  <c r="R314" i="8"/>
  <c r="S314" i="8" s="1"/>
  <c r="P314" i="8"/>
  <c r="S313" i="8"/>
  <c r="R313" i="8"/>
  <c r="P313" i="8"/>
  <c r="R312" i="8"/>
  <c r="S312" i="8" s="1"/>
  <c r="P312" i="8"/>
  <c r="R311" i="8"/>
  <c r="S311" i="8" s="1"/>
  <c r="P311" i="8"/>
  <c r="R310" i="8"/>
  <c r="S310" i="8" s="1"/>
  <c r="P310" i="8"/>
  <c r="S309" i="8"/>
  <c r="R309" i="8"/>
  <c r="P309" i="8"/>
  <c r="R308" i="8"/>
  <c r="S308" i="8" s="1"/>
  <c r="P308" i="8"/>
  <c r="R307" i="8"/>
  <c r="S307" i="8" s="1"/>
  <c r="P307" i="8"/>
  <c r="R306" i="8"/>
  <c r="S306" i="8" s="1"/>
  <c r="P306" i="8"/>
  <c r="S305" i="8"/>
  <c r="R305" i="8"/>
  <c r="P305" i="8"/>
  <c r="R304" i="8"/>
  <c r="S304" i="8" s="1"/>
  <c r="P304" i="8"/>
  <c r="R303" i="8"/>
  <c r="S303" i="8" s="1"/>
  <c r="P303" i="8"/>
  <c r="R302" i="8"/>
  <c r="S302" i="8" s="1"/>
  <c r="P302" i="8"/>
  <c r="S301" i="8"/>
  <c r="R301" i="8"/>
  <c r="P301" i="8"/>
  <c r="R300" i="8"/>
  <c r="S300" i="8" s="1"/>
  <c r="P300" i="8"/>
  <c r="R299" i="8"/>
  <c r="S299" i="8" s="1"/>
  <c r="P299" i="8"/>
  <c r="R298" i="8"/>
  <c r="S298" i="8" s="1"/>
  <c r="P298" i="8"/>
  <c r="S297" i="8"/>
  <c r="R297" i="8"/>
  <c r="P297" i="8"/>
  <c r="R296" i="8"/>
  <c r="S296" i="8" s="1"/>
  <c r="P296" i="8"/>
  <c r="R295" i="8"/>
  <c r="S295" i="8" s="1"/>
  <c r="P295" i="8"/>
  <c r="R294" i="8"/>
  <c r="S294" i="8" s="1"/>
  <c r="P294" i="8"/>
  <c r="S293" i="8"/>
  <c r="R293" i="8"/>
  <c r="P293" i="8"/>
  <c r="R292" i="8"/>
  <c r="S292" i="8" s="1"/>
  <c r="P292" i="8"/>
  <c r="R291" i="8"/>
  <c r="S291" i="8" s="1"/>
  <c r="P291" i="8"/>
  <c r="R290" i="8"/>
  <c r="S290" i="8" s="1"/>
  <c r="P290" i="8"/>
  <c r="S289" i="8"/>
  <c r="R289" i="8"/>
  <c r="P289" i="8"/>
  <c r="R288" i="8"/>
  <c r="S288" i="8" s="1"/>
  <c r="P288" i="8"/>
  <c r="R287" i="8"/>
  <c r="S287" i="8" s="1"/>
  <c r="P287" i="8"/>
  <c r="R286" i="8"/>
  <c r="S286" i="8" s="1"/>
  <c r="P286" i="8"/>
  <c r="S285" i="8"/>
  <c r="R285" i="8"/>
  <c r="P285" i="8"/>
  <c r="R284" i="8"/>
  <c r="S284" i="8" s="1"/>
  <c r="P284" i="8"/>
  <c r="R283" i="8"/>
  <c r="S283" i="8" s="1"/>
  <c r="P283" i="8"/>
  <c r="R282" i="8"/>
  <c r="S282" i="8" s="1"/>
  <c r="P282" i="8"/>
  <c r="S281" i="8"/>
  <c r="R281" i="8"/>
  <c r="P281" i="8"/>
  <c r="R280" i="8"/>
  <c r="S280" i="8" s="1"/>
  <c r="P280" i="8"/>
  <c r="R279" i="8"/>
  <c r="S279" i="8" s="1"/>
  <c r="P279" i="8"/>
  <c r="R278" i="8"/>
  <c r="S278" i="8" s="1"/>
  <c r="P278" i="8"/>
  <c r="S277" i="8"/>
  <c r="R277" i="8"/>
  <c r="P277" i="8"/>
  <c r="R276" i="8"/>
  <c r="S276" i="8" s="1"/>
  <c r="P276" i="8"/>
  <c r="R275" i="8"/>
  <c r="S275" i="8" s="1"/>
  <c r="P275" i="8"/>
  <c r="R274" i="8"/>
  <c r="S274" i="8" s="1"/>
  <c r="P274" i="8"/>
  <c r="S273" i="8"/>
  <c r="R273" i="8"/>
  <c r="P273" i="8"/>
  <c r="R272" i="8"/>
  <c r="S272" i="8" s="1"/>
  <c r="P272" i="8"/>
  <c r="R271" i="8"/>
  <c r="S271" i="8" s="1"/>
  <c r="P271" i="8"/>
  <c r="R270" i="8"/>
  <c r="S270" i="8" s="1"/>
  <c r="P270" i="8"/>
  <c r="S269" i="8"/>
  <c r="R269" i="8"/>
  <c r="P269" i="8"/>
  <c r="R268" i="8"/>
  <c r="S268" i="8" s="1"/>
  <c r="P268" i="8"/>
  <c r="R267" i="8"/>
  <c r="S267" i="8" s="1"/>
  <c r="P267" i="8"/>
  <c r="R266" i="8"/>
  <c r="S266" i="8" s="1"/>
  <c r="P266" i="8"/>
  <c r="S265" i="8"/>
  <c r="R265" i="8"/>
  <c r="P265" i="8"/>
  <c r="R264" i="8"/>
  <c r="S264" i="8" s="1"/>
  <c r="P264" i="8"/>
  <c r="R263" i="8"/>
  <c r="S263" i="8" s="1"/>
  <c r="P263" i="8"/>
  <c r="R262" i="8"/>
  <c r="S262" i="8" s="1"/>
  <c r="P262" i="8"/>
  <c r="S261" i="8"/>
  <c r="R261" i="8"/>
  <c r="P261" i="8"/>
  <c r="R260" i="8"/>
  <c r="S260" i="8" s="1"/>
  <c r="P260" i="8"/>
  <c r="R259" i="8"/>
  <c r="S259" i="8" s="1"/>
  <c r="P259" i="8"/>
  <c r="R258" i="8"/>
  <c r="S258" i="8" s="1"/>
  <c r="P258" i="8"/>
  <c r="S257" i="8"/>
  <c r="R257" i="8"/>
  <c r="P257" i="8"/>
  <c r="R256" i="8"/>
  <c r="S256" i="8" s="1"/>
  <c r="P256" i="8"/>
  <c r="R255" i="8"/>
  <c r="S255" i="8" s="1"/>
  <c r="P255" i="8"/>
  <c r="R254" i="8"/>
  <c r="S254" i="8" s="1"/>
  <c r="P254" i="8"/>
  <c r="S253" i="8"/>
  <c r="R253" i="8"/>
  <c r="P253" i="8"/>
  <c r="R252" i="8"/>
  <c r="S252" i="8" s="1"/>
  <c r="P252" i="8"/>
  <c r="R251" i="8"/>
  <c r="S251" i="8" s="1"/>
  <c r="P251" i="8"/>
  <c r="R250" i="8"/>
  <c r="S250" i="8" s="1"/>
  <c r="P250" i="8"/>
  <c r="S249" i="8"/>
  <c r="R249" i="8"/>
  <c r="P249" i="8"/>
  <c r="R248" i="8"/>
  <c r="S248" i="8" s="1"/>
  <c r="P248" i="8"/>
  <c r="R247" i="8"/>
  <c r="S247" i="8" s="1"/>
  <c r="P247" i="8"/>
  <c r="R246" i="8"/>
  <c r="S246" i="8" s="1"/>
  <c r="P246" i="8"/>
  <c r="S245" i="8"/>
  <c r="R245" i="8"/>
  <c r="P245" i="8"/>
  <c r="R244" i="8"/>
  <c r="S244" i="8" s="1"/>
  <c r="P244" i="8"/>
  <c r="R243" i="8"/>
  <c r="S243" i="8" s="1"/>
  <c r="P243" i="8"/>
  <c r="R242" i="8"/>
  <c r="S242" i="8" s="1"/>
  <c r="P242" i="8"/>
  <c r="S241" i="8"/>
  <c r="R241" i="8"/>
  <c r="P241" i="8"/>
  <c r="R240" i="8"/>
  <c r="S240" i="8" s="1"/>
  <c r="P240" i="8"/>
  <c r="R239" i="8"/>
  <c r="S239" i="8" s="1"/>
  <c r="P239" i="8"/>
  <c r="R238" i="8"/>
  <c r="S238" i="8" s="1"/>
  <c r="P238" i="8"/>
  <c r="S237" i="8"/>
  <c r="R237" i="8"/>
  <c r="P237" i="8"/>
  <c r="R236" i="8"/>
  <c r="S236" i="8" s="1"/>
  <c r="P236" i="8"/>
  <c r="R235" i="8"/>
  <c r="S235" i="8" s="1"/>
  <c r="P235" i="8"/>
  <c r="R234" i="8"/>
  <c r="S234" i="8" s="1"/>
  <c r="P234" i="8"/>
  <c r="S233" i="8"/>
  <c r="R233" i="8"/>
  <c r="P233" i="8"/>
  <c r="R232" i="8"/>
  <c r="S232" i="8" s="1"/>
  <c r="P232" i="8"/>
  <c r="R231" i="8"/>
  <c r="S231" i="8" s="1"/>
  <c r="P231" i="8"/>
  <c r="R230" i="8"/>
  <c r="S230" i="8" s="1"/>
  <c r="P230" i="8"/>
  <c r="S229" i="8"/>
  <c r="R229" i="8"/>
  <c r="P229" i="8"/>
  <c r="R228" i="8"/>
  <c r="S228" i="8" s="1"/>
  <c r="P228" i="8"/>
  <c r="R227" i="8"/>
  <c r="S227" i="8" s="1"/>
  <c r="P227" i="8"/>
  <c r="R226" i="8"/>
  <c r="S226" i="8" s="1"/>
  <c r="P226" i="8"/>
  <c r="S225" i="8"/>
  <c r="R225" i="8"/>
  <c r="P225" i="8"/>
  <c r="R224" i="8"/>
  <c r="S224" i="8" s="1"/>
  <c r="P224" i="8"/>
  <c r="R223" i="8"/>
  <c r="S223" i="8" s="1"/>
  <c r="P223" i="8"/>
  <c r="R222" i="8"/>
  <c r="S222" i="8" s="1"/>
  <c r="P222" i="8"/>
  <c r="S221" i="8"/>
  <c r="R221" i="8"/>
  <c r="P221" i="8"/>
  <c r="R220" i="8"/>
  <c r="S220" i="8" s="1"/>
  <c r="P220" i="8"/>
  <c r="R219" i="8"/>
  <c r="S219" i="8" s="1"/>
  <c r="P219" i="8"/>
  <c r="R218" i="8"/>
  <c r="S218" i="8" s="1"/>
  <c r="P218" i="8"/>
  <c r="S217" i="8"/>
  <c r="R217" i="8"/>
  <c r="P217" i="8"/>
  <c r="R216" i="8"/>
  <c r="S216" i="8" s="1"/>
  <c r="P216" i="8"/>
  <c r="R215" i="8"/>
  <c r="S215" i="8" s="1"/>
  <c r="P215" i="8"/>
  <c r="R214" i="8"/>
  <c r="S214" i="8" s="1"/>
  <c r="P214" i="8"/>
  <c r="S213" i="8"/>
  <c r="R213" i="8"/>
  <c r="P213" i="8"/>
  <c r="R212" i="8"/>
  <c r="S212" i="8" s="1"/>
  <c r="P212" i="8"/>
  <c r="R211" i="8"/>
  <c r="S211" i="8" s="1"/>
  <c r="P211" i="8"/>
  <c r="R210" i="8"/>
  <c r="S210" i="8" s="1"/>
  <c r="P210" i="8"/>
  <c r="S209" i="8"/>
  <c r="R209" i="8"/>
  <c r="P209" i="8"/>
  <c r="R208" i="8"/>
  <c r="S208" i="8" s="1"/>
  <c r="P208" i="8"/>
  <c r="R207" i="8"/>
  <c r="S207" i="8" s="1"/>
  <c r="P207" i="8"/>
  <c r="R206" i="8"/>
  <c r="S206" i="8" s="1"/>
  <c r="P206" i="8"/>
  <c r="S205" i="8"/>
  <c r="R205" i="8"/>
  <c r="P205" i="8"/>
  <c r="R204" i="8"/>
  <c r="S204" i="8" s="1"/>
  <c r="P204" i="8"/>
  <c r="R203" i="8"/>
  <c r="S203" i="8" s="1"/>
  <c r="P203" i="8"/>
  <c r="R202" i="8"/>
  <c r="S202" i="8" s="1"/>
  <c r="P202" i="8"/>
  <c r="S201" i="8"/>
  <c r="R201" i="8"/>
  <c r="P201" i="8"/>
  <c r="R200" i="8"/>
  <c r="S200" i="8" s="1"/>
  <c r="P200" i="8"/>
  <c r="R199" i="8"/>
  <c r="S199" i="8" s="1"/>
  <c r="P199" i="8"/>
  <c r="R198" i="8"/>
  <c r="S198" i="8" s="1"/>
  <c r="P198" i="8"/>
  <c r="S197" i="8"/>
  <c r="R197" i="8"/>
  <c r="P197" i="8"/>
  <c r="R196" i="8"/>
  <c r="S196" i="8" s="1"/>
  <c r="P196" i="8"/>
  <c r="R195" i="8"/>
  <c r="S195" i="8" s="1"/>
  <c r="P195" i="8"/>
  <c r="R194" i="8"/>
  <c r="S194" i="8" s="1"/>
  <c r="P194" i="8"/>
  <c r="S193" i="8"/>
  <c r="R193" i="8"/>
  <c r="P193" i="8"/>
  <c r="R192" i="8"/>
  <c r="S192" i="8" s="1"/>
  <c r="P192" i="8"/>
  <c r="R191" i="8"/>
  <c r="S191" i="8" s="1"/>
  <c r="P191" i="8"/>
  <c r="R190" i="8"/>
  <c r="S190" i="8" s="1"/>
  <c r="P190" i="8"/>
  <c r="S189" i="8"/>
  <c r="R189" i="8"/>
  <c r="P189" i="8"/>
  <c r="R188" i="8"/>
  <c r="S188" i="8" s="1"/>
  <c r="P188" i="8"/>
  <c r="R187" i="8"/>
  <c r="S187" i="8" s="1"/>
  <c r="P187" i="8"/>
  <c r="R186" i="8"/>
  <c r="S186" i="8" s="1"/>
  <c r="P186" i="8"/>
  <c r="S185" i="8"/>
  <c r="R185" i="8"/>
  <c r="P185" i="8"/>
  <c r="R184" i="8"/>
  <c r="S184" i="8" s="1"/>
  <c r="P184" i="8"/>
  <c r="R183" i="8"/>
  <c r="S183" i="8" s="1"/>
  <c r="P183" i="8"/>
  <c r="R182" i="8"/>
  <c r="S182" i="8" s="1"/>
  <c r="P182" i="8"/>
  <c r="S181" i="8"/>
  <c r="R181" i="8"/>
  <c r="P181" i="8"/>
  <c r="R180" i="8"/>
  <c r="S180" i="8" s="1"/>
  <c r="P180" i="8"/>
  <c r="R179" i="8"/>
  <c r="S179" i="8" s="1"/>
  <c r="P179" i="8"/>
  <c r="R178" i="8"/>
  <c r="S178" i="8" s="1"/>
  <c r="P178" i="8"/>
  <c r="S177" i="8"/>
  <c r="R177" i="8"/>
  <c r="P177" i="8"/>
  <c r="R176" i="8"/>
  <c r="S176" i="8" s="1"/>
  <c r="P176" i="8"/>
  <c r="R175" i="8"/>
  <c r="S175" i="8" s="1"/>
  <c r="P175" i="8"/>
  <c r="R174" i="8"/>
  <c r="S174" i="8" s="1"/>
  <c r="T205" i="8" s="1"/>
  <c r="P174" i="8"/>
  <c r="S173" i="8"/>
  <c r="T204" i="8" s="1"/>
  <c r="R173" i="8"/>
  <c r="P173" i="8"/>
  <c r="R172" i="8"/>
  <c r="S172" i="8" s="1"/>
  <c r="P172" i="8"/>
  <c r="R171" i="8"/>
  <c r="S171" i="8" s="1"/>
  <c r="P171" i="8"/>
  <c r="R170" i="8"/>
  <c r="S170" i="8" s="1"/>
  <c r="P170" i="8"/>
  <c r="S169" i="8"/>
  <c r="R169" i="8"/>
  <c r="P169" i="8"/>
  <c r="R168" i="8"/>
  <c r="S168" i="8" s="1"/>
  <c r="P168" i="8"/>
  <c r="R167" i="8"/>
  <c r="S167" i="8" s="1"/>
  <c r="T198" i="8" s="1"/>
  <c r="P167" i="8"/>
  <c r="R166" i="8"/>
  <c r="S166" i="8" s="1"/>
  <c r="P166" i="8"/>
  <c r="S165" i="8"/>
  <c r="R165" i="8"/>
  <c r="P165" i="8"/>
  <c r="R164" i="8"/>
  <c r="S164" i="8" s="1"/>
  <c r="P164" i="8"/>
  <c r="R163" i="8"/>
  <c r="S163" i="8" s="1"/>
  <c r="T194" i="8" s="1"/>
  <c r="P163" i="8"/>
  <c r="R162" i="8"/>
  <c r="S162" i="8" s="1"/>
  <c r="P162" i="8"/>
  <c r="S161" i="8"/>
  <c r="R161" i="8"/>
  <c r="P161" i="8"/>
  <c r="R160" i="8"/>
  <c r="S160" i="8" s="1"/>
  <c r="P160" i="8"/>
  <c r="R159" i="8"/>
  <c r="S159" i="8" s="1"/>
  <c r="T190" i="8" s="1"/>
  <c r="P159" i="8"/>
  <c r="R158" i="8"/>
  <c r="S158" i="8" s="1"/>
  <c r="P158" i="8"/>
  <c r="S157" i="8"/>
  <c r="R157" i="8"/>
  <c r="P157" i="8"/>
  <c r="R156" i="8"/>
  <c r="S156" i="8" s="1"/>
  <c r="P156" i="8"/>
  <c r="R155" i="8"/>
  <c r="S155" i="8" s="1"/>
  <c r="T186" i="8" s="1"/>
  <c r="P155" i="8"/>
  <c r="R154" i="8"/>
  <c r="S154" i="8" s="1"/>
  <c r="P154" i="8"/>
  <c r="S153" i="8"/>
  <c r="R153" i="8"/>
  <c r="P153" i="8"/>
  <c r="R152" i="8"/>
  <c r="S152" i="8" s="1"/>
  <c r="P152" i="8"/>
  <c r="R151" i="8"/>
  <c r="S151" i="8" s="1"/>
  <c r="T182" i="8" s="1"/>
  <c r="P151" i="8"/>
  <c r="R150" i="8"/>
  <c r="S150" i="8" s="1"/>
  <c r="P150" i="8"/>
  <c r="S149" i="8"/>
  <c r="R149" i="8"/>
  <c r="P149" i="8"/>
  <c r="R148" i="8"/>
  <c r="S148" i="8" s="1"/>
  <c r="P148" i="8"/>
  <c r="R147" i="8"/>
  <c r="S147" i="8" s="1"/>
  <c r="T178" i="8" s="1"/>
  <c r="P147" i="8"/>
  <c r="R146" i="8"/>
  <c r="S146" i="8" s="1"/>
  <c r="P146" i="8"/>
  <c r="S145" i="8"/>
  <c r="R145" i="8"/>
  <c r="P145" i="8"/>
  <c r="R144" i="8"/>
  <c r="S144" i="8" s="1"/>
  <c r="P144" i="8"/>
  <c r="R143" i="8"/>
  <c r="S143" i="8" s="1"/>
  <c r="T174" i="8" s="1"/>
  <c r="P143" i="8"/>
  <c r="R142" i="8"/>
  <c r="S142" i="8" s="1"/>
  <c r="P142" i="8"/>
  <c r="S141" i="8"/>
  <c r="R141" i="8"/>
  <c r="P141" i="8"/>
  <c r="R140" i="8"/>
  <c r="S140" i="8" s="1"/>
  <c r="P140" i="8"/>
  <c r="R139" i="8"/>
  <c r="S139" i="8" s="1"/>
  <c r="T170" i="8" s="1"/>
  <c r="P139" i="8"/>
  <c r="R138" i="8"/>
  <c r="S138" i="8" s="1"/>
  <c r="P138" i="8"/>
  <c r="S137" i="8"/>
  <c r="R137" i="8"/>
  <c r="P137" i="8"/>
  <c r="R136" i="8"/>
  <c r="S136" i="8" s="1"/>
  <c r="P136" i="8"/>
  <c r="R135" i="8"/>
  <c r="S135" i="8" s="1"/>
  <c r="P135" i="8"/>
  <c r="R134" i="8"/>
  <c r="S134" i="8" s="1"/>
  <c r="P134" i="8"/>
  <c r="S133" i="8"/>
  <c r="R133" i="8"/>
  <c r="P133" i="8"/>
  <c r="R132" i="8"/>
  <c r="S132" i="8" s="1"/>
  <c r="P132" i="8"/>
  <c r="R131" i="8"/>
  <c r="S131" i="8" s="1"/>
  <c r="T162" i="8" s="1"/>
  <c r="P131" i="8"/>
  <c r="R130" i="8"/>
  <c r="S130" i="8" s="1"/>
  <c r="P130" i="8"/>
  <c r="S129" i="8"/>
  <c r="R129" i="8"/>
  <c r="P129" i="8"/>
  <c r="R128" i="8"/>
  <c r="S128" i="8" s="1"/>
  <c r="P128" i="8"/>
  <c r="R127" i="8"/>
  <c r="S127" i="8" s="1"/>
  <c r="P127" i="8"/>
  <c r="R126" i="8"/>
  <c r="S126" i="8" s="1"/>
  <c r="P126" i="8"/>
  <c r="S125" i="8"/>
  <c r="R125" i="8"/>
  <c r="P125" i="8"/>
  <c r="R124" i="8"/>
  <c r="S124" i="8" s="1"/>
  <c r="P124" i="8"/>
  <c r="R123" i="8"/>
  <c r="S123" i="8" s="1"/>
  <c r="T154" i="8" s="1"/>
  <c r="P123" i="8"/>
  <c r="R122" i="8"/>
  <c r="S122" i="8" s="1"/>
  <c r="P122" i="8"/>
  <c r="S121" i="8"/>
  <c r="R121" i="8"/>
  <c r="P121" i="8"/>
  <c r="R120" i="8"/>
  <c r="S120" i="8" s="1"/>
  <c r="P120" i="8"/>
  <c r="R119" i="8"/>
  <c r="S119" i="8" s="1"/>
  <c r="P119" i="8"/>
  <c r="R118" i="8"/>
  <c r="S118" i="8" s="1"/>
  <c r="P118" i="8"/>
  <c r="S117" i="8"/>
  <c r="R117" i="8"/>
  <c r="P117" i="8"/>
  <c r="R116" i="8"/>
  <c r="S116" i="8" s="1"/>
  <c r="P116" i="8"/>
  <c r="R115" i="8"/>
  <c r="S115" i="8" s="1"/>
  <c r="T146" i="8" s="1"/>
  <c r="P115" i="8"/>
  <c r="R114" i="8"/>
  <c r="S114" i="8" s="1"/>
  <c r="P114" i="8"/>
  <c r="S113" i="8"/>
  <c r="R113" i="8"/>
  <c r="P113" i="8"/>
  <c r="R112" i="8"/>
  <c r="S112" i="8" s="1"/>
  <c r="P112" i="8"/>
  <c r="R111" i="8"/>
  <c r="S111" i="8" s="1"/>
  <c r="P111" i="8"/>
  <c r="R110" i="8"/>
  <c r="S110" i="8" s="1"/>
  <c r="P110" i="8"/>
  <c r="S109" i="8"/>
  <c r="R109" i="8"/>
  <c r="P109" i="8"/>
  <c r="R108" i="8"/>
  <c r="S108" i="8" s="1"/>
  <c r="P108" i="8"/>
  <c r="R107" i="8"/>
  <c r="S107" i="8" s="1"/>
  <c r="T138" i="8" s="1"/>
  <c r="P107" i="8"/>
  <c r="R106" i="8"/>
  <c r="S106" i="8" s="1"/>
  <c r="P106" i="8"/>
  <c r="S105" i="8"/>
  <c r="R105" i="8"/>
  <c r="P105" i="8"/>
  <c r="R104" i="8"/>
  <c r="S104" i="8" s="1"/>
  <c r="P104" i="8"/>
  <c r="R103" i="8"/>
  <c r="S103" i="8" s="1"/>
  <c r="P103" i="8"/>
  <c r="R102" i="8"/>
  <c r="S102" i="8" s="1"/>
  <c r="P102" i="8"/>
  <c r="S101" i="8"/>
  <c r="R101" i="8"/>
  <c r="P101" i="8"/>
  <c r="R100" i="8"/>
  <c r="S100" i="8" s="1"/>
  <c r="P100" i="8"/>
  <c r="R99" i="8"/>
  <c r="S99" i="8" s="1"/>
  <c r="T130" i="8" s="1"/>
  <c r="P99" i="8"/>
  <c r="R98" i="8"/>
  <c r="S98" i="8" s="1"/>
  <c r="P98" i="8"/>
  <c r="S97" i="8"/>
  <c r="R97" i="8"/>
  <c r="P97" i="8"/>
  <c r="R96" i="8"/>
  <c r="S96" i="8" s="1"/>
  <c r="P96" i="8"/>
  <c r="R95" i="8"/>
  <c r="S95" i="8" s="1"/>
  <c r="P95" i="8"/>
  <c r="R94" i="8"/>
  <c r="S94" i="8" s="1"/>
  <c r="P94" i="8"/>
  <c r="S93" i="8"/>
  <c r="R93" i="8"/>
  <c r="P93" i="8"/>
  <c r="R92" i="8"/>
  <c r="S92" i="8" s="1"/>
  <c r="P92" i="8"/>
  <c r="R91" i="8"/>
  <c r="S91" i="8" s="1"/>
  <c r="T122" i="8" s="1"/>
  <c r="P91" i="8"/>
  <c r="R90" i="8"/>
  <c r="S90" i="8" s="1"/>
  <c r="P90" i="8"/>
  <c r="S89" i="8"/>
  <c r="R89" i="8"/>
  <c r="P89" i="8"/>
  <c r="R88" i="8"/>
  <c r="S88" i="8" s="1"/>
  <c r="P88" i="8"/>
  <c r="R87" i="8"/>
  <c r="S87" i="8" s="1"/>
  <c r="P87" i="8"/>
  <c r="R86" i="8"/>
  <c r="S86" i="8" s="1"/>
  <c r="P86" i="8"/>
  <c r="S85" i="8"/>
  <c r="R85" i="8"/>
  <c r="P85" i="8"/>
  <c r="R84" i="8"/>
  <c r="S84" i="8" s="1"/>
  <c r="P84" i="8"/>
  <c r="R83" i="8"/>
  <c r="S83" i="8" s="1"/>
  <c r="P83" i="8"/>
  <c r="R82" i="8"/>
  <c r="S82" i="8" s="1"/>
  <c r="P82" i="8"/>
  <c r="S81" i="8"/>
  <c r="R81" i="8"/>
  <c r="P81" i="8"/>
  <c r="R80" i="8"/>
  <c r="S80" i="8" s="1"/>
  <c r="P80" i="8"/>
  <c r="R79" i="8"/>
  <c r="S79" i="8" s="1"/>
  <c r="P79" i="8"/>
  <c r="R78" i="8"/>
  <c r="S78" i="8" s="1"/>
  <c r="P78" i="8"/>
  <c r="R77" i="8"/>
  <c r="S77" i="8" s="1"/>
  <c r="P77" i="8"/>
  <c r="R76" i="8"/>
  <c r="S76" i="8" s="1"/>
  <c r="P76" i="8"/>
  <c r="R75" i="8"/>
  <c r="S75" i="8" s="1"/>
  <c r="P75" i="8"/>
  <c r="R74" i="8"/>
  <c r="S74" i="8" s="1"/>
  <c r="P74" i="8"/>
  <c r="R73" i="8"/>
  <c r="S73" i="8" s="1"/>
  <c r="P73" i="8"/>
  <c r="R72" i="8"/>
  <c r="S72" i="8" s="1"/>
  <c r="P72" i="8"/>
  <c r="R71" i="8"/>
  <c r="S71" i="8" s="1"/>
  <c r="P71" i="8"/>
  <c r="R70" i="8"/>
  <c r="S70" i="8" s="1"/>
  <c r="P70" i="8"/>
  <c r="R69" i="8"/>
  <c r="S69" i="8" s="1"/>
  <c r="P69" i="8"/>
  <c r="R68" i="8"/>
  <c r="S68" i="8" s="1"/>
  <c r="P68" i="8"/>
  <c r="R67" i="8"/>
  <c r="S67" i="8" s="1"/>
  <c r="P67" i="8"/>
  <c r="R66" i="8"/>
  <c r="S66" i="8" s="1"/>
  <c r="P66" i="8"/>
  <c r="S65" i="8"/>
  <c r="R65" i="8"/>
  <c r="P65" i="8"/>
  <c r="R64" i="8"/>
  <c r="S64" i="8" s="1"/>
  <c r="P64" i="8"/>
  <c r="S63" i="8"/>
  <c r="R63" i="8"/>
  <c r="P63" i="8"/>
  <c r="R62" i="8"/>
  <c r="S62" i="8" s="1"/>
  <c r="P62" i="8"/>
  <c r="S61" i="8"/>
  <c r="R61" i="8"/>
  <c r="P61" i="8"/>
  <c r="R60" i="8"/>
  <c r="S60" i="8" s="1"/>
  <c r="P60" i="8"/>
  <c r="S59" i="8"/>
  <c r="R59" i="8"/>
  <c r="P59" i="8"/>
  <c r="R58" i="8"/>
  <c r="S58" i="8" s="1"/>
  <c r="P58" i="8"/>
  <c r="S57" i="8"/>
  <c r="R57" i="8"/>
  <c r="P57" i="8"/>
  <c r="R56" i="8"/>
  <c r="S56" i="8" s="1"/>
  <c r="P56" i="8"/>
  <c r="S55" i="8"/>
  <c r="R55" i="8"/>
  <c r="P55" i="8"/>
  <c r="R54" i="8"/>
  <c r="S54" i="8" s="1"/>
  <c r="P54" i="8"/>
  <c r="A54" i="8"/>
  <c r="A55" i="8" s="1"/>
  <c r="S53" i="8"/>
  <c r="R53" i="8"/>
  <c r="P53" i="8"/>
  <c r="B53" i="8"/>
  <c r="R52" i="8"/>
  <c r="S52" i="8" s="1"/>
  <c r="P52" i="8"/>
  <c r="A52" i="8"/>
  <c r="B52" i="8" s="1"/>
  <c r="R51" i="8"/>
  <c r="S51" i="8" s="1"/>
  <c r="P51" i="8"/>
  <c r="A51" i="8"/>
  <c r="B51" i="8" s="1"/>
  <c r="R50" i="8"/>
  <c r="S50" i="8" s="1"/>
  <c r="P50" i="8"/>
  <c r="R49" i="8"/>
  <c r="S49" i="8" s="1"/>
  <c r="P49" i="8"/>
  <c r="R48" i="8"/>
  <c r="S48" i="8" s="1"/>
  <c r="P48" i="8"/>
  <c r="R47" i="8"/>
  <c r="S47" i="8" s="1"/>
  <c r="P47" i="8"/>
  <c r="R46" i="8"/>
  <c r="S46" i="8" s="1"/>
  <c r="P46" i="8"/>
  <c r="R45" i="8"/>
  <c r="S45" i="8" s="1"/>
  <c r="P45" i="8"/>
  <c r="R44" i="8"/>
  <c r="S44" i="8" s="1"/>
  <c r="P44" i="8"/>
  <c r="R43" i="8"/>
  <c r="S43" i="8" s="1"/>
  <c r="P43" i="8"/>
  <c r="R42" i="8"/>
  <c r="S42" i="8" s="1"/>
  <c r="P42" i="8"/>
  <c r="R41" i="8"/>
  <c r="S41" i="8" s="1"/>
  <c r="P41" i="8"/>
  <c r="R40" i="8"/>
  <c r="S40" i="8" s="1"/>
  <c r="P40" i="8"/>
  <c r="R39" i="8"/>
  <c r="S39" i="8" s="1"/>
  <c r="P39" i="8"/>
  <c r="R38" i="8"/>
  <c r="S38" i="8" s="1"/>
  <c r="P38" i="8"/>
  <c r="R37" i="8"/>
  <c r="S37" i="8" s="1"/>
  <c r="P37" i="8"/>
  <c r="R36" i="8"/>
  <c r="S36" i="8" s="1"/>
  <c r="P36" i="8"/>
  <c r="R35" i="8"/>
  <c r="S35" i="8" s="1"/>
  <c r="P35" i="8"/>
  <c r="R34" i="8"/>
  <c r="P34" i="8"/>
  <c r="H18" i="8" s="1"/>
  <c r="B27" i="8"/>
  <c r="B26" i="8"/>
  <c r="H19" i="8"/>
  <c r="F640" i="7"/>
  <c r="F642" i="7"/>
  <c r="F644" i="7"/>
  <c r="F646" i="7"/>
  <c r="F648" i="7"/>
  <c r="F650" i="7"/>
  <c r="F652" i="7"/>
  <c r="F654" i="7"/>
  <c r="F656" i="7"/>
  <c r="F658" i="7"/>
  <c r="F660" i="7"/>
  <c r="F662" i="7"/>
  <c r="F664" i="7"/>
  <c r="F666" i="7"/>
  <c r="F668" i="7"/>
  <c r="F670" i="7"/>
  <c r="F672" i="7"/>
  <c r="F674" i="7"/>
  <c r="F676" i="7"/>
  <c r="F678" i="7"/>
  <c r="F680" i="7"/>
  <c r="F682" i="7"/>
  <c r="F684" i="7"/>
  <c r="F686" i="7"/>
  <c r="F688" i="7"/>
  <c r="F690" i="7"/>
  <c r="F692" i="7"/>
  <c r="F694" i="7"/>
  <c r="F696" i="7"/>
  <c r="F698" i="7"/>
  <c r="F700" i="7"/>
  <c r="F702" i="7"/>
  <c r="F704" i="7"/>
  <c r="F706" i="7"/>
  <c r="F708" i="7"/>
  <c r="F710" i="7"/>
  <c r="F712" i="7"/>
  <c r="F714" i="7"/>
  <c r="F716" i="7"/>
  <c r="F718" i="7"/>
  <c r="F720" i="7"/>
  <c r="F722" i="7"/>
  <c r="F724" i="7"/>
  <c r="F726" i="7"/>
  <c r="F728" i="7"/>
  <c r="F730" i="7"/>
  <c r="F732" i="7"/>
  <c r="F734" i="7"/>
  <c r="F736" i="7"/>
  <c r="F738" i="7"/>
  <c r="F740" i="7"/>
  <c r="F742" i="7"/>
  <c r="F744" i="7"/>
  <c r="F746" i="7"/>
  <c r="F748" i="7"/>
  <c r="F750" i="7"/>
  <c r="F752" i="7"/>
  <c r="F754" i="7"/>
  <c r="F756" i="7"/>
  <c r="F758" i="7"/>
  <c r="F760" i="7"/>
  <c r="F762" i="7"/>
  <c r="F764" i="7"/>
  <c r="F766" i="7"/>
  <c r="F768" i="7"/>
  <c r="F770" i="7"/>
  <c r="F772" i="7"/>
  <c r="F774" i="7"/>
  <c r="F776" i="7"/>
  <c r="F778" i="7"/>
  <c r="F780" i="7"/>
  <c r="F782" i="7"/>
  <c r="F784" i="7"/>
  <c r="F786" i="7"/>
  <c r="F788" i="7"/>
  <c r="F790" i="7"/>
  <c r="F792" i="7"/>
  <c r="F794" i="7"/>
  <c r="F796" i="7"/>
  <c r="F798" i="7"/>
  <c r="F800" i="7"/>
  <c r="F802" i="7"/>
  <c r="F804" i="7"/>
  <c r="F806" i="7"/>
  <c r="F808"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810" i="7"/>
  <c r="C811"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16" i="7"/>
  <c r="F809" i="7"/>
  <c r="F807" i="7"/>
  <c r="F805" i="7"/>
  <c r="F803" i="7"/>
  <c r="F801" i="7"/>
  <c r="F799" i="7"/>
  <c r="F797" i="7"/>
  <c r="F795" i="7"/>
  <c r="F793" i="7"/>
  <c r="F791" i="7"/>
  <c r="F789" i="7"/>
  <c r="F787" i="7"/>
  <c r="F785" i="7"/>
  <c r="F783" i="7"/>
  <c r="F781" i="7"/>
  <c r="F779" i="7"/>
  <c r="F777" i="7"/>
  <c r="F775" i="7"/>
  <c r="F773" i="7"/>
  <c r="F771" i="7"/>
  <c r="F769" i="7"/>
  <c r="F767" i="7"/>
  <c r="F765" i="7"/>
  <c r="F763" i="7"/>
  <c r="F761" i="7"/>
  <c r="F759" i="7"/>
  <c r="F757" i="7"/>
  <c r="F755" i="7"/>
  <c r="F753" i="7"/>
  <c r="F751" i="7"/>
  <c r="F749" i="7"/>
  <c r="F747" i="7"/>
  <c r="F745" i="7"/>
  <c r="F743" i="7"/>
  <c r="F741" i="7"/>
  <c r="F739" i="7"/>
  <c r="F737" i="7"/>
  <c r="F735" i="7"/>
  <c r="F733" i="7"/>
  <c r="F731" i="7"/>
  <c r="F729" i="7"/>
  <c r="F727" i="7"/>
  <c r="F725" i="7"/>
  <c r="F723" i="7"/>
  <c r="F721" i="7"/>
  <c r="F719" i="7"/>
  <c r="F717" i="7"/>
  <c r="F715" i="7"/>
  <c r="F713" i="7"/>
  <c r="F711" i="7"/>
  <c r="F709" i="7"/>
  <c r="F707" i="7"/>
  <c r="F705" i="7"/>
  <c r="F703" i="7"/>
  <c r="F701" i="7"/>
  <c r="F699" i="7"/>
  <c r="F697" i="7"/>
  <c r="F695" i="7"/>
  <c r="F693" i="7"/>
  <c r="F691" i="7"/>
  <c r="F689" i="7"/>
  <c r="F687" i="7"/>
  <c r="F685" i="7"/>
  <c r="F683" i="7"/>
  <c r="F681" i="7"/>
  <c r="F679" i="7"/>
  <c r="F677" i="7"/>
  <c r="F675" i="7"/>
  <c r="F673" i="7"/>
  <c r="F671" i="7"/>
  <c r="F669" i="7"/>
  <c r="F667" i="7"/>
  <c r="F665" i="7"/>
  <c r="F663" i="7"/>
  <c r="F661" i="7"/>
  <c r="F659" i="7"/>
  <c r="F657" i="7"/>
  <c r="F655" i="7"/>
  <c r="F653" i="7"/>
  <c r="F651" i="7"/>
  <c r="F649" i="7"/>
  <c r="F647" i="7"/>
  <c r="F645" i="7"/>
  <c r="F643" i="7"/>
  <c r="F641" i="7"/>
  <c r="F639" i="7"/>
  <c r="F638" i="7"/>
  <c r="F637" i="7"/>
  <c r="F636" i="7"/>
  <c r="F635" i="7"/>
  <c r="F634" i="7"/>
  <c r="F633" i="7"/>
  <c r="F632" i="7"/>
  <c r="F631" i="7"/>
  <c r="F630" i="7"/>
  <c r="F629" i="7"/>
  <c r="F628" i="7"/>
  <c r="F627" i="7"/>
  <c r="F626" i="7"/>
  <c r="F625" i="7"/>
  <c r="F624" i="7"/>
  <c r="F623" i="7"/>
  <c r="F622" i="7"/>
  <c r="F621" i="7"/>
  <c r="F620" i="7"/>
  <c r="F619" i="7"/>
  <c r="F618" i="7"/>
  <c r="F617" i="7"/>
  <c r="F616" i="7"/>
  <c r="F615" i="7"/>
  <c r="F614" i="7"/>
  <c r="F613" i="7"/>
  <c r="F612" i="7"/>
  <c r="F611" i="7"/>
  <c r="F610" i="7"/>
  <c r="F609" i="7"/>
  <c r="F608" i="7"/>
  <c r="F607" i="7"/>
  <c r="F606" i="7"/>
  <c r="F605" i="7"/>
  <c r="F604" i="7"/>
  <c r="F603" i="7"/>
  <c r="F602" i="7"/>
  <c r="F601" i="7"/>
  <c r="F600" i="7"/>
  <c r="F599" i="7"/>
  <c r="F598" i="7"/>
  <c r="F597" i="7"/>
  <c r="F596" i="7"/>
  <c r="F595" i="7"/>
  <c r="F594" i="7"/>
  <c r="F593" i="7"/>
  <c r="F592" i="7"/>
  <c r="F591" i="7"/>
  <c r="F590" i="7"/>
  <c r="F589" i="7"/>
  <c r="F588" i="7"/>
  <c r="F587" i="7"/>
  <c r="F586" i="7"/>
  <c r="F585" i="7"/>
  <c r="F584" i="7"/>
  <c r="F583" i="7"/>
  <c r="F582" i="7"/>
  <c r="F581" i="7"/>
  <c r="F580" i="7"/>
  <c r="F579" i="7"/>
  <c r="F578" i="7"/>
  <c r="F577" i="7"/>
  <c r="F576" i="7"/>
  <c r="F575" i="7"/>
  <c r="F574" i="7"/>
  <c r="F573" i="7"/>
  <c r="F572" i="7"/>
  <c r="F571" i="7"/>
  <c r="F570" i="7"/>
  <c r="F569" i="7"/>
  <c r="F568" i="7"/>
  <c r="F567" i="7"/>
  <c r="F566" i="7"/>
  <c r="F565" i="7"/>
  <c r="F564" i="7"/>
  <c r="F563" i="7"/>
  <c r="F562" i="7"/>
  <c r="F561" i="7"/>
  <c r="F560" i="7"/>
  <c r="F559" i="7"/>
  <c r="F558" i="7"/>
  <c r="F557" i="7"/>
  <c r="F556" i="7"/>
  <c r="F555" i="7"/>
  <c r="F554" i="7"/>
  <c r="F553" i="7"/>
  <c r="F552" i="7"/>
  <c r="F551" i="7"/>
  <c r="F550" i="7"/>
  <c r="F549" i="7"/>
  <c r="F548" i="7"/>
  <c r="F547" i="7"/>
  <c r="F546" i="7"/>
  <c r="F545" i="7"/>
  <c r="F544" i="7"/>
  <c r="F543" i="7"/>
  <c r="F542" i="7"/>
  <c r="F541" i="7"/>
  <c r="F540" i="7"/>
  <c r="F539" i="7"/>
  <c r="F538" i="7"/>
  <c r="F537" i="7"/>
  <c r="F536" i="7"/>
  <c r="F535" i="7"/>
  <c r="F534" i="7"/>
  <c r="F533" i="7"/>
  <c r="F532" i="7"/>
  <c r="F531" i="7"/>
  <c r="F530" i="7"/>
  <c r="F529" i="7"/>
  <c r="F528" i="7"/>
  <c r="F527" i="7"/>
  <c r="F526" i="7"/>
  <c r="F525" i="7"/>
  <c r="F524" i="7"/>
  <c r="F523" i="7"/>
  <c r="F522" i="7"/>
  <c r="F521" i="7"/>
  <c r="F520" i="7"/>
  <c r="F519" i="7"/>
  <c r="F518" i="7"/>
  <c r="F517" i="7"/>
  <c r="F516" i="7"/>
  <c r="F515" i="7"/>
  <c r="F514" i="7"/>
  <c r="F513" i="7"/>
  <c r="F512" i="7"/>
  <c r="F511" i="7"/>
  <c r="F510" i="7"/>
  <c r="F509" i="7"/>
  <c r="F508" i="7"/>
  <c r="F507" i="7"/>
  <c r="F506" i="7"/>
  <c r="F505" i="7"/>
  <c r="F504" i="7"/>
  <c r="F503" i="7"/>
  <c r="F502" i="7"/>
  <c r="F501" i="7"/>
  <c r="F500" i="7"/>
  <c r="F499" i="7"/>
  <c r="F498" i="7"/>
  <c r="F497" i="7"/>
  <c r="F496" i="7"/>
  <c r="F495" i="7"/>
  <c r="F494" i="7"/>
  <c r="F493" i="7"/>
  <c r="F492" i="7"/>
  <c r="F491" i="7"/>
  <c r="F490" i="7"/>
  <c r="F489" i="7"/>
  <c r="F488" i="7"/>
  <c r="F487" i="7"/>
  <c r="F486" i="7"/>
  <c r="F485" i="7"/>
  <c r="F484" i="7"/>
  <c r="F483" i="7"/>
  <c r="F482" i="7"/>
  <c r="F481" i="7"/>
  <c r="F480" i="7"/>
  <c r="F479" i="7"/>
  <c r="F478" i="7"/>
  <c r="F477" i="7"/>
  <c r="F476" i="7"/>
  <c r="F475" i="7"/>
  <c r="F474" i="7"/>
  <c r="F473" i="7"/>
  <c r="F472" i="7"/>
  <c r="F471" i="7"/>
  <c r="F470" i="7"/>
  <c r="F469" i="7"/>
  <c r="F468" i="7"/>
  <c r="F467" i="7"/>
  <c r="F466" i="7"/>
  <c r="F465" i="7"/>
  <c r="F464" i="7"/>
  <c r="F463" i="7"/>
  <c r="F462" i="7"/>
  <c r="F461" i="7"/>
  <c r="F460" i="7"/>
  <c r="F459" i="7"/>
  <c r="F458" i="7"/>
  <c r="F457" i="7"/>
  <c r="F456" i="7"/>
  <c r="F455" i="7"/>
  <c r="F454" i="7"/>
  <c r="F453" i="7"/>
  <c r="F452" i="7"/>
  <c r="F451" i="7"/>
  <c r="F450" i="7"/>
  <c r="F449" i="7"/>
  <c r="F448" i="7"/>
  <c r="F447" i="7"/>
  <c r="F446" i="7"/>
  <c r="F445" i="7"/>
  <c r="F444" i="7"/>
  <c r="F443" i="7"/>
  <c r="F442" i="7"/>
  <c r="F441" i="7"/>
  <c r="F440" i="7"/>
  <c r="F439" i="7"/>
  <c r="F438" i="7"/>
  <c r="F437" i="7"/>
  <c r="F436" i="7"/>
  <c r="F435" i="7"/>
  <c r="F434" i="7"/>
  <c r="F433" i="7"/>
  <c r="F432" i="7"/>
  <c r="F431" i="7"/>
  <c r="F430" i="7"/>
  <c r="F429" i="7"/>
  <c r="F428" i="7"/>
  <c r="F427" i="7"/>
  <c r="F426" i="7"/>
  <c r="F425" i="7"/>
  <c r="F424" i="7"/>
  <c r="F423" i="7"/>
  <c r="F422" i="7"/>
  <c r="F421" i="7"/>
  <c r="F420" i="7"/>
  <c r="F419" i="7"/>
  <c r="F418" i="7"/>
  <c r="F417" i="7"/>
  <c r="F416" i="7"/>
  <c r="F415" i="7"/>
  <c r="F414" i="7"/>
  <c r="F413" i="7"/>
  <c r="F412" i="7"/>
  <c r="F411" i="7"/>
  <c r="F410" i="7"/>
  <c r="F409" i="7"/>
  <c r="F408" i="7"/>
  <c r="F407" i="7"/>
  <c r="F406" i="7"/>
  <c r="F405" i="7"/>
  <c r="F404" i="7"/>
  <c r="F403" i="7"/>
  <c r="F402" i="7"/>
  <c r="F401" i="7"/>
  <c r="F400" i="7"/>
  <c r="F399" i="7"/>
  <c r="F398" i="7"/>
  <c r="F397" i="7"/>
  <c r="F396" i="7"/>
  <c r="F395" i="7"/>
  <c r="F394" i="7"/>
  <c r="F393" i="7"/>
  <c r="F392" i="7"/>
  <c r="F391" i="7"/>
  <c r="F390" i="7"/>
  <c r="F389" i="7"/>
  <c r="F388" i="7"/>
  <c r="F387" i="7"/>
  <c r="F386" i="7"/>
  <c r="F385" i="7"/>
  <c r="F384" i="7"/>
  <c r="F383" i="7"/>
  <c r="F382" i="7"/>
  <c r="F381" i="7"/>
  <c r="F380" i="7"/>
  <c r="F379" i="7"/>
  <c r="F378" i="7"/>
  <c r="F377" i="7"/>
  <c r="F376" i="7"/>
  <c r="F375" i="7"/>
  <c r="F374" i="7"/>
  <c r="F373" i="7"/>
  <c r="F372" i="7"/>
  <c r="F371" i="7"/>
  <c r="F370" i="7"/>
  <c r="F369" i="7"/>
  <c r="F368" i="7"/>
  <c r="F367" i="7"/>
  <c r="F366" i="7"/>
  <c r="F365" i="7"/>
  <c r="F364" i="7"/>
  <c r="F363" i="7"/>
  <c r="F362" i="7"/>
  <c r="F361" i="7"/>
  <c r="F360" i="7"/>
  <c r="F359" i="7"/>
  <c r="F358" i="7"/>
  <c r="F357" i="7"/>
  <c r="F356" i="7"/>
  <c r="F355" i="7"/>
  <c r="F354" i="7"/>
  <c r="F353" i="7"/>
  <c r="F352" i="7"/>
  <c r="F351" i="7"/>
  <c r="F350" i="7"/>
  <c r="F349" i="7"/>
  <c r="F348" i="7"/>
  <c r="F347" i="7"/>
  <c r="F346" i="7"/>
  <c r="F345" i="7"/>
  <c r="F344" i="7"/>
  <c r="F343" i="7"/>
  <c r="F342" i="7"/>
  <c r="F341" i="7"/>
  <c r="F340" i="7"/>
  <c r="F339" i="7"/>
  <c r="F338" i="7"/>
  <c r="F337" i="7"/>
  <c r="F336" i="7"/>
  <c r="F335" i="7"/>
  <c r="F334" i="7"/>
  <c r="F333" i="7"/>
  <c r="F332" i="7"/>
  <c r="F331" i="7"/>
  <c r="F330" i="7"/>
  <c r="F329" i="7"/>
  <c r="F328" i="7"/>
  <c r="F327" i="7"/>
  <c r="F326" i="7"/>
  <c r="F325" i="7"/>
  <c r="F324" i="7"/>
  <c r="F323" i="7"/>
  <c r="F322" i="7"/>
  <c r="F321" i="7"/>
  <c r="F320" i="7"/>
  <c r="F319" i="7"/>
  <c r="F318" i="7"/>
  <c r="F317" i="7"/>
  <c r="F316" i="7"/>
  <c r="F315" i="7"/>
  <c r="F314" i="7"/>
  <c r="F313" i="7"/>
  <c r="F312" i="7"/>
  <c r="F311" i="7"/>
  <c r="F310" i="7"/>
  <c r="F309" i="7"/>
  <c r="F308" i="7"/>
  <c r="F307" i="7"/>
  <c r="F306" i="7"/>
  <c r="F305" i="7"/>
  <c r="F304" i="7"/>
  <c r="F303" i="7"/>
  <c r="F302" i="7"/>
  <c r="F301" i="7"/>
  <c r="F300" i="7"/>
  <c r="F299" i="7"/>
  <c r="F298" i="7"/>
  <c r="F297" i="7"/>
  <c r="F296" i="7"/>
  <c r="F295" i="7"/>
  <c r="F294" i="7"/>
  <c r="F293" i="7"/>
  <c r="F292" i="7"/>
  <c r="F291" i="7"/>
  <c r="F290" i="7"/>
  <c r="F289" i="7"/>
  <c r="F288" i="7"/>
  <c r="F287" i="7"/>
  <c r="F286" i="7"/>
  <c r="F285" i="7"/>
  <c r="F284" i="7"/>
  <c r="F283" i="7"/>
  <c r="F282" i="7"/>
  <c r="F281" i="7"/>
  <c r="F280" i="7"/>
  <c r="F279" i="7"/>
  <c r="F278" i="7"/>
  <c r="F277" i="7"/>
  <c r="F276" i="7"/>
  <c r="F275" i="7"/>
  <c r="F274" i="7"/>
  <c r="F273" i="7"/>
  <c r="F272" i="7"/>
  <c r="F271" i="7"/>
  <c r="F270" i="7"/>
  <c r="F269" i="7"/>
  <c r="F268" i="7"/>
  <c r="F267" i="7"/>
  <c r="F266" i="7"/>
  <c r="F265" i="7"/>
  <c r="F264" i="7"/>
  <c r="F263" i="7"/>
  <c r="F262" i="7"/>
  <c r="F261" i="7"/>
  <c r="F260" i="7"/>
  <c r="F259" i="7"/>
  <c r="F258" i="7"/>
  <c r="F257" i="7"/>
  <c r="F256" i="7"/>
  <c r="F255" i="7"/>
  <c r="F254" i="7"/>
  <c r="F253" i="7"/>
  <c r="F252" i="7"/>
  <c r="F251" i="7"/>
  <c r="F250" i="7"/>
  <c r="F249"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2" i="7"/>
  <c r="F221" i="7"/>
  <c r="F220" i="7"/>
  <c r="F219" i="7"/>
  <c r="F218" i="7"/>
  <c r="F217" i="7"/>
  <c r="F216" i="7"/>
  <c r="F215" i="7"/>
  <c r="F214" i="7"/>
  <c r="F213" i="7"/>
  <c r="F212" i="7"/>
  <c r="F211" i="7"/>
  <c r="F210" i="7"/>
  <c r="F209" i="7"/>
  <c r="F208" i="7"/>
  <c r="F207" i="7"/>
  <c r="F206" i="7"/>
  <c r="F205" i="7"/>
  <c r="F204" i="7"/>
  <c r="F203" i="7"/>
  <c r="F202" i="7"/>
  <c r="F201" i="7"/>
  <c r="F200" i="7"/>
  <c r="F199" i="7"/>
  <c r="F198" i="7"/>
  <c r="F197" i="7"/>
  <c r="F196" i="7"/>
  <c r="F195" i="7"/>
  <c r="F194" i="7"/>
  <c r="F193" i="7"/>
  <c r="F192" i="7"/>
  <c r="F191" i="7"/>
  <c r="F190" i="7"/>
  <c r="F189" i="7"/>
  <c r="F188" i="7"/>
  <c r="F187" i="7"/>
  <c r="F186" i="7"/>
  <c r="F185" i="7"/>
  <c r="F184" i="7"/>
  <c r="F183" i="7"/>
  <c r="F182" i="7"/>
  <c r="F181" i="7"/>
  <c r="F180" i="7"/>
  <c r="F179" i="7"/>
  <c r="F178" i="7"/>
  <c r="F177" i="7"/>
  <c r="F176" i="7"/>
  <c r="F175" i="7"/>
  <c r="F174" i="7"/>
  <c r="F173" i="7"/>
  <c r="F172" i="7"/>
  <c r="F171" i="7"/>
  <c r="F170" i="7"/>
  <c r="F169" i="7"/>
  <c r="F168" i="7"/>
  <c r="F167" i="7"/>
  <c r="F166" i="7"/>
  <c r="F165" i="7"/>
  <c r="F164" i="7"/>
  <c r="F163" i="7"/>
  <c r="F162" i="7"/>
  <c r="F161" i="7"/>
  <c r="F160" i="7"/>
  <c r="F159" i="7"/>
  <c r="F158" i="7"/>
  <c r="F157" i="7"/>
  <c r="F156" i="7"/>
  <c r="F155" i="7"/>
  <c r="F154" i="7"/>
  <c r="F153" i="7"/>
  <c r="F152" i="7"/>
  <c r="F151" i="7"/>
  <c r="F150" i="7"/>
  <c r="F149" i="7"/>
  <c r="F148" i="7"/>
  <c r="F147" i="7"/>
  <c r="F146" i="7"/>
  <c r="F145" i="7"/>
  <c r="F144" i="7"/>
  <c r="F143" i="7"/>
  <c r="F142" i="7"/>
  <c r="F141" i="7"/>
  <c r="F140" i="7"/>
  <c r="F139" i="7"/>
  <c r="F138" i="7"/>
  <c r="F137" i="7"/>
  <c r="F136" i="7"/>
  <c r="F135" i="7"/>
  <c r="F134" i="7"/>
  <c r="F133" i="7"/>
  <c r="F132" i="7"/>
  <c r="F131" i="7"/>
  <c r="F130" i="7"/>
  <c r="F129" i="7"/>
  <c r="F128" i="7"/>
  <c r="F127" i="7"/>
  <c r="F126" i="7"/>
  <c r="F125" i="7"/>
  <c r="F124" i="7"/>
  <c r="F123" i="7"/>
  <c r="F122" i="7"/>
  <c r="F121" i="7"/>
  <c r="F120" i="7"/>
  <c r="F119" i="7"/>
  <c r="F118" i="7"/>
  <c r="F117" i="7"/>
  <c r="F116" i="7"/>
  <c r="F115" i="7"/>
  <c r="F114" i="7"/>
  <c r="F113" i="7"/>
  <c r="F112" i="7"/>
  <c r="F111" i="7"/>
  <c r="F110" i="7"/>
  <c r="F109" i="7"/>
  <c r="F108" i="7"/>
  <c r="F107" i="7"/>
  <c r="F106" i="7"/>
  <c r="F105" i="7"/>
  <c r="F104" i="7"/>
  <c r="F103" i="7"/>
  <c r="F102" i="7"/>
  <c r="F101" i="7"/>
  <c r="F100" i="7"/>
  <c r="F99" i="7"/>
  <c r="F98" i="7"/>
  <c r="F97" i="7"/>
  <c r="F96" i="7"/>
  <c r="F95" i="7"/>
  <c r="F94" i="7"/>
  <c r="F93" i="7"/>
  <c r="F92" i="7"/>
  <c r="F91" i="7"/>
  <c r="F90" i="7"/>
  <c r="F89" i="7"/>
  <c r="F88" i="7"/>
  <c r="F87" i="7"/>
  <c r="F86" i="7"/>
  <c r="F85" i="7"/>
  <c r="F84" i="7"/>
  <c r="F83" i="7"/>
  <c r="F82" i="7"/>
  <c r="F81" i="7"/>
  <c r="F80" i="7"/>
  <c r="F79" i="7"/>
  <c r="F78" i="7"/>
  <c r="F77" i="7"/>
  <c r="F76" i="7"/>
  <c r="F75" i="7"/>
  <c r="F74" i="7"/>
  <c r="F73" i="7"/>
  <c r="F72" i="7"/>
  <c r="F71" i="7"/>
  <c r="F70" i="7"/>
  <c r="F69" i="7"/>
  <c r="F68" i="7"/>
  <c r="F67" i="7"/>
  <c r="F66" i="7"/>
  <c r="F65" i="7"/>
  <c r="F64" i="7"/>
  <c r="F63" i="7"/>
  <c r="F62" i="7"/>
  <c r="F61" i="7"/>
  <c r="F60" i="7"/>
  <c r="F59" i="7"/>
  <c r="F58" i="7"/>
  <c r="F57" i="7"/>
  <c r="F56" i="7"/>
  <c r="F55" i="7"/>
  <c r="F54" i="7"/>
  <c r="F53" i="7"/>
  <c r="F52" i="7"/>
  <c r="F51" i="7"/>
  <c r="F50" i="7"/>
  <c r="F49" i="7"/>
  <c r="F48" i="7"/>
  <c r="F47" i="7"/>
  <c r="F46" i="7"/>
  <c r="F45" i="7"/>
  <c r="F44" i="7"/>
  <c r="F43" i="7"/>
  <c r="F42" i="7"/>
  <c r="F41" i="7"/>
  <c r="F40" i="7"/>
  <c r="F39" i="7"/>
  <c r="F38" i="7"/>
  <c r="F37" i="7"/>
  <c r="F36" i="7"/>
  <c r="F35" i="7"/>
  <c r="F34" i="7"/>
  <c r="F33" i="7"/>
  <c r="F32" i="7"/>
  <c r="F31" i="7"/>
  <c r="F30" i="7"/>
  <c r="F29" i="7"/>
  <c r="F28" i="7"/>
  <c r="F27" i="7"/>
  <c r="F26" i="7"/>
  <c r="F25" i="7"/>
  <c r="F24" i="7"/>
  <c r="F23" i="7"/>
  <c r="F22" i="7"/>
  <c r="F21" i="7"/>
  <c r="F20" i="7"/>
  <c r="F19" i="7"/>
  <c r="F18" i="7"/>
  <c r="F17" i="7"/>
  <c r="F16" i="7"/>
  <c r="A50" i="8" l="1"/>
  <c r="B54" i="8"/>
  <c r="T118" i="8"/>
  <c r="T126" i="8"/>
  <c r="T134" i="8"/>
  <c r="T142" i="8"/>
  <c r="T150" i="8"/>
  <c r="T158" i="8"/>
  <c r="T67" i="8"/>
  <c r="T69" i="8"/>
  <c r="T71" i="8"/>
  <c r="T73" i="8"/>
  <c r="T75" i="8"/>
  <c r="T77" i="8"/>
  <c r="T79" i="8"/>
  <c r="T81" i="8"/>
  <c r="T83" i="8"/>
  <c r="T84" i="8"/>
  <c r="T86" i="8"/>
  <c r="T88" i="8"/>
  <c r="T90" i="8"/>
  <c r="T92" i="8"/>
  <c r="T94" i="8"/>
  <c r="T96" i="8"/>
  <c r="T98" i="8"/>
  <c r="T99" i="8"/>
  <c r="T100" i="8"/>
  <c r="T101" i="8"/>
  <c r="T102" i="8"/>
  <c r="T103" i="8"/>
  <c r="T104" i="8"/>
  <c r="U104" i="8" s="1"/>
  <c r="T105" i="8"/>
  <c r="T106" i="8"/>
  <c r="T107" i="8"/>
  <c r="T108" i="8"/>
  <c r="T109" i="8"/>
  <c r="T110" i="8"/>
  <c r="T111" i="8"/>
  <c r="T115" i="8"/>
  <c r="T119" i="8"/>
  <c r="U119" i="8" s="1"/>
  <c r="T123" i="8"/>
  <c r="T127" i="8"/>
  <c r="T131" i="8"/>
  <c r="T135" i="8"/>
  <c r="T139" i="8"/>
  <c r="T143" i="8"/>
  <c r="T147" i="8"/>
  <c r="T151" i="8"/>
  <c r="T155" i="8"/>
  <c r="T159" i="8"/>
  <c r="T163" i="8"/>
  <c r="T167" i="8"/>
  <c r="T171" i="8"/>
  <c r="U171" i="8" s="1"/>
  <c r="T175" i="8"/>
  <c r="T179" i="8"/>
  <c r="T183" i="8"/>
  <c r="T187" i="8"/>
  <c r="T191" i="8"/>
  <c r="T202" i="8"/>
  <c r="T195" i="8"/>
  <c r="T199" i="8"/>
  <c r="T203" i="8"/>
  <c r="T207" i="8"/>
  <c r="T211" i="8"/>
  <c r="T215" i="8"/>
  <c r="T219" i="8"/>
  <c r="T223" i="8"/>
  <c r="T227" i="8"/>
  <c r="T231" i="8"/>
  <c r="T235" i="8"/>
  <c r="T239" i="8"/>
  <c r="T243" i="8"/>
  <c r="T247" i="8"/>
  <c r="T251" i="8"/>
  <c r="T255" i="8"/>
  <c r="T259" i="8"/>
  <c r="T263" i="8"/>
  <c r="T267" i="8"/>
  <c r="T271" i="8"/>
  <c r="T275" i="8"/>
  <c r="T279" i="8"/>
  <c r="T283" i="8"/>
  <c r="T287" i="8"/>
  <c r="T291" i="8"/>
  <c r="T295" i="8"/>
  <c r="T299" i="8"/>
  <c r="T303" i="8"/>
  <c r="T307" i="8"/>
  <c r="T311" i="8"/>
  <c r="T315" i="8"/>
  <c r="T319" i="8"/>
  <c r="T323" i="8"/>
  <c r="T327" i="8"/>
  <c r="T331" i="8"/>
  <c r="T335" i="8"/>
  <c r="T339" i="8"/>
  <c r="T343" i="8"/>
  <c r="T347" i="8"/>
  <c r="T351" i="8"/>
  <c r="T355" i="8"/>
  <c r="T359" i="8"/>
  <c r="T363" i="8"/>
  <c r="T367" i="8"/>
  <c r="T371" i="8"/>
  <c r="T375" i="8"/>
  <c r="T379" i="8"/>
  <c r="T383" i="8"/>
  <c r="T387" i="8"/>
  <c r="T391" i="8"/>
  <c r="T395" i="8"/>
  <c r="T399" i="8"/>
  <c r="T403" i="8"/>
  <c r="T407" i="8"/>
  <c r="T411" i="8"/>
  <c r="T415" i="8"/>
  <c r="T419" i="8"/>
  <c r="T423" i="8"/>
  <c r="T427" i="8"/>
  <c r="T431" i="8"/>
  <c r="T435" i="8"/>
  <c r="T439" i="8"/>
  <c r="T443" i="8"/>
  <c r="T447" i="8"/>
  <c r="T451" i="8"/>
  <c r="T455" i="8"/>
  <c r="T459" i="8"/>
  <c r="T463" i="8"/>
  <c r="T467" i="8"/>
  <c r="T471" i="8"/>
  <c r="T475" i="8"/>
  <c r="T479" i="8"/>
  <c r="T483" i="8"/>
  <c r="T487" i="8"/>
  <c r="T491" i="8"/>
  <c r="T495" i="8"/>
  <c r="T499" i="8"/>
  <c r="T503" i="8"/>
  <c r="T507" i="8"/>
  <c r="T511" i="8"/>
  <c r="T515" i="8"/>
  <c r="T519" i="8"/>
  <c r="T523" i="8"/>
  <c r="T524" i="8"/>
  <c r="T531" i="8"/>
  <c r="T532" i="8"/>
  <c r="T540" i="8"/>
  <c r="T548" i="8"/>
  <c r="T208" i="8"/>
  <c r="U208" i="8" s="1"/>
  <c r="T212" i="8"/>
  <c r="U212" i="8" s="1"/>
  <c r="T216" i="8"/>
  <c r="U216" i="8" s="1"/>
  <c r="T220" i="8"/>
  <c r="U220" i="8" s="1"/>
  <c r="T224" i="8"/>
  <c r="U224" i="8" s="1"/>
  <c r="T228" i="8"/>
  <c r="U228" i="8" s="1"/>
  <c r="T232" i="8"/>
  <c r="U232" i="8" s="1"/>
  <c r="T236" i="8"/>
  <c r="U236" i="8" s="1"/>
  <c r="T240" i="8"/>
  <c r="U240" i="8" s="1"/>
  <c r="T244" i="8"/>
  <c r="U244" i="8" s="1"/>
  <c r="T248" i="8"/>
  <c r="U248" i="8" s="1"/>
  <c r="T252" i="8"/>
  <c r="U252" i="8" s="1"/>
  <c r="T256" i="8"/>
  <c r="U256" i="8" s="1"/>
  <c r="T260" i="8"/>
  <c r="U260" i="8" s="1"/>
  <c r="T264" i="8"/>
  <c r="U264" i="8" s="1"/>
  <c r="T268" i="8"/>
  <c r="U268" i="8" s="1"/>
  <c r="T272" i="8"/>
  <c r="U272" i="8" s="1"/>
  <c r="T276" i="8"/>
  <c r="U276" i="8" s="1"/>
  <c r="T280" i="8"/>
  <c r="U280" i="8" s="1"/>
  <c r="T284" i="8"/>
  <c r="U284" i="8" s="1"/>
  <c r="T288" i="8"/>
  <c r="U288" i="8" s="1"/>
  <c r="T292" i="8"/>
  <c r="U292" i="8" s="1"/>
  <c r="T296" i="8"/>
  <c r="U296" i="8" s="1"/>
  <c r="T300" i="8"/>
  <c r="U300" i="8" s="1"/>
  <c r="T304" i="8"/>
  <c r="U304" i="8" s="1"/>
  <c r="T308" i="8"/>
  <c r="U308" i="8" s="1"/>
  <c r="T312" i="8"/>
  <c r="U312" i="8" s="1"/>
  <c r="T316" i="8"/>
  <c r="U316" i="8" s="1"/>
  <c r="T320" i="8"/>
  <c r="U320" i="8" s="1"/>
  <c r="T324" i="8"/>
  <c r="U324" i="8" s="1"/>
  <c r="T328" i="8"/>
  <c r="U328" i="8" s="1"/>
  <c r="T332" i="8"/>
  <c r="U332" i="8" s="1"/>
  <c r="T336" i="8"/>
  <c r="U336" i="8" s="1"/>
  <c r="T340" i="8"/>
  <c r="U340" i="8" s="1"/>
  <c r="T344" i="8"/>
  <c r="U344" i="8" s="1"/>
  <c r="T348" i="8"/>
  <c r="U348" i="8" s="1"/>
  <c r="T352" i="8"/>
  <c r="U352" i="8" s="1"/>
  <c r="T356" i="8"/>
  <c r="U356" i="8" s="1"/>
  <c r="T360" i="8"/>
  <c r="U360" i="8" s="1"/>
  <c r="T364" i="8"/>
  <c r="U364" i="8" s="1"/>
  <c r="T368" i="8"/>
  <c r="U368" i="8" s="1"/>
  <c r="T372" i="8"/>
  <c r="U372" i="8" s="1"/>
  <c r="T376" i="8"/>
  <c r="U376" i="8" s="1"/>
  <c r="T380" i="8"/>
  <c r="U380" i="8" s="1"/>
  <c r="T384" i="8"/>
  <c r="U384" i="8" s="1"/>
  <c r="T388" i="8"/>
  <c r="U388" i="8" s="1"/>
  <c r="T392" i="8"/>
  <c r="U392" i="8" s="1"/>
  <c r="T396" i="8"/>
  <c r="U396" i="8" s="1"/>
  <c r="T400" i="8"/>
  <c r="U400" i="8" s="1"/>
  <c r="T404" i="8"/>
  <c r="U404" i="8" s="1"/>
  <c r="T408" i="8"/>
  <c r="U408" i="8" s="1"/>
  <c r="T412" i="8"/>
  <c r="U412" i="8" s="1"/>
  <c r="T416" i="8"/>
  <c r="U416" i="8" s="1"/>
  <c r="T420" i="8"/>
  <c r="U420" i="8" s="1"/>
  <c r="T424" i="8"/>
  <c r="U424" i="8" s="1"/>
  <c r="T428" i="8"/>
  <c r="U428" i="8" s="1"/>
  <c r="T432" i="8"/>
  <c r="U432" i="8" s="1"/>
  <c r="T436" i="8"/>
  <c r="U436" i="8" s="1"/>
  <c r="T440" i="8"/>
  <c r="U440" i="8" s="1"/>
  <c r="T444" i="8"/>
  <c r="U444" i="8" s="1"/>
  <c r="T448" i="8"/>
  <c r="U448" i="8" s="1"/>
  <c r="T452" i="8"/>
  <c r="U452" i="8" s="1"/>
  <c r="T456" i="8"/>
  <c r="U456" i="8" s="1"/>
  <c r="T460" i="8"/>
  <c r="U460" i="8" s="1"/>
  <c r="T464" i="8"/>
  <c r="U464" i="8" s="1"/>
  <c r="T468" i="8"/>
  <c r="U468" i="8" s="1"/>
  <c r="T472" i="8"/>
  <c r="U472" i="8" s="1"/>
  <c r="T476" i="8"/>
  <c r="U476" i="8" s="1"/>
  <c r="T480" i="8"/>
  <c r="U480" i="8" s="1"/>
  <c r="T484" i="8"/>
  <c r="U484" i="8" s="1"/>
  <c r="T488" i="8"/>
  <c r="U488" i="8" s="1"/>
  <c r="T492" i="8"/>
  <c r="U492" i="8" s="1"/>
  <c r="T496" i="8"/>
  <c r="U496" i="8" s="1"/>
  <c r="T500" i="8"/>
  <c r="U500" i="8" s="1"/>
  <c r="T504" i="8"/>
  <c r="U504" i="8" s="1"/>
  <c r="T508" i="8"/>
  <c r="U508" i="8" s="1"/>
  <c r="T512" i="8"/>
  <c r="U512" i="8" s="1"/>
  <c r="T516" i="8"/>
  <c r="U516" i="8" s="1"/>
  <c r="T520" i="8"/>
  <c r="U520" i="8" s="1"/>
  <c r="T539" i="8"/>
  <c r="T543" i="8"/>
  <c r="T547" i="8"/>
  <c r="T551" i="8"/>
  <c r="T555" i="8"/>
  <c r="T559" i="8"/>
  <c r="T563" i="8"/>
  <c r="T567" i="8"/>
  <c r="T571" i="8"/>
  <c r="T575" i="8"/>
  <c r="T579" i="8"/>
  <c r="T583" i="8"/>
  <c r="T587" i="8"/>
  <c r="T591" i="8"/>
  <c r="T595" i="8"/>
  <c r="T599" i="8"/>
  <c r="T603" i="8"/>
  <c r="T607" i="8"/>
  <c r="T611" i="8"/>
  <c r="T615" i="8"/>
  <c r="T619" i="8"/>
  <c r="T623" i="8"/>
  <c r="T627" i="8"/>
  <c r="T631" i="8"/>
  <c r="T635" i="8"/>
  <c r="T639" i="8"/>
  <c r="T643" i="8"/>
  <c r="T647" i="8"/>
  <c r="T651" i="8"/>
  <c r="T655" i="8"/>
  <c r="T659" i="8"/>
  <c r="T663" i="8"/>
  <c r="T667" i="8"/>
  <c r="T671" i="8"/>
  <c r="T675" i="8"/>
  <c r="T679" i="8"/>
  <c r="T683" i="8"/>
  <c r="T687" i="8"/>
  <c r="T691" i="8"/>
  <c r="T695" i="8"/>
  <c r="T699" i="8"/>
  <c r="T703" i="8"/>
  <c r="T707" i="8"/>
  <c r="T711" i="8"/>
  <c r="T717" i="8"/>
  <c r="T721" i="8"/>
  <c r="T725" i="8"/>
  <c r="T729" i="8"/>
  <c r="T733" i="8"/>
  <c r="T737" i="8"/>
  <c r="T741" i="8"/>
  <c r="T745" i="8"/>
  <c r="T749" i="8"/>
  <c r="T753" i="8"/>
  <c r="T757" i="8"/>
  <c r="T761" i="8"/>
  <c r="T765" i="8"/>
  <c r="T769" i="8"/>
  <c r="T773" i="8"/>
  <c r="T777" i="8"/>
  <c r="T781" i="8"/>
  <c r="T785" i="8"/>
  <c r="T789" i="8"/>
  <c r="T793" i="8"/>
  <c r="T797" i="8"/>
  <c r="T801" i="8"/>
  <c r="S34" i="8"/>
  <c r="T65" i="8" s="1"/>
  <c r="G18" i="8"/>
  <c r="M18" i="8"/>
  <c r="H25" i="8"/>
  <c r="H27" i="8"/>
  <c r="H33" i="8" s="1"/>
  <c r="H26" i="8"/>
  <c r="H32" i="8" s="1"/>
  <c r="H28" i="8"/>
  <c r="H34" i="8" s="1"/>
  <c r="U84" i="8"/>
  <c r="T97" i="8"/>
  <c r="U97" i="8" s="1"/>
  <c r="M17" i="8"/>
  <c r="K17" i="8"/>
  <c r="L18" i="8"/>
  <c r="L17" i="8"/>
  <c r="L16" i="8"/>
  <c r="U99" i="8"/>
  <c r="U101" i="8"/>
  <c r="U106" i="8"/>
  <c r="U108" i="8"/>
  <c r="U110" i="8"/>
  <c r="U90" i="8"/>
  <c r="U98" i="8"/>
  <c r="U100" i="8"/>
  <c r="U102" i="8"/>
  <c r="U103" i="8"/>
  <c r="U105" i="8"/>
  <c r="U107" i="8"/>
  <c r="U109" i="8"/>
  <c r="U111" i="8"/>
  <c r="T114" i="8"/>
  <c r="U123" i="8"/>
  <c r="U127" i="8"/>
  <c r="U131" i="8"/>
  <c r="U135" i="8"/>
  <c r="U139" i="8"/>
  <c r="U143" i="8"/>
  <c r="U147" i="8"/>
  <c r="U151" i="8"/>
  <c r="U155" i="8"/>
  <c r="U159" i="8"/>
  <c r="U163" i="8"/>
  <c r="T166" i="8"/>
  <c r="U175" i="8"/>
  <c r="U179" i="8"/>
  <c r="U183" i="8"/>
  <c r="U187" i="8"/>
  <c r="U191" i="8"/>
  <c r="U195" i="8"/>
  <c r="U199" i="8"/>
  <c r="U203" i="8"/>
  <c r="T66" i="8"/>
  <c r="U66" i="8" s="1"/>
  <c r="T68" i="8"/>
  <c r="U68" i="8" s="1"/>
  <c r="T70" i="8"/>
  <c r="U70" i="8" s="1"/>
  <c r="T72" i="8"/>
  <c r="U72" i="8" s="1"/>
  <c r="T74" i="8"/>
  <c r="U74" i="8" s="1"/>
  <c r="T76" i="8"/>
  <c r="U76" i="8" s="1"/>
  <c r="T78" i="8"/>
  <c r="U78" i="8" s="1"/>
  <c r="T80" i="8"/>
  <c r="U80" i="8" s="1"/>
  <c r="T82" i="8"/>
  <c r="U82" i="8" s="1"/>
  <c r="A56" i="8"/>
  <c r="B55" i="8"/>
  <c r="T85" i="8"/>
  <c r="U85" i="8" s="1"/>
  <c r="T87" i="8"/>
  <c r="U87" i="8" s="1"/>
  <c r="T89" i="8"/>
  <c r="U89" i="8" s="1"/>
  <c r="T91" i="8"/>
  <c r="U91" i="8" s="1"/>
  <c r="T93" i="8"/>
  <c r="U93" i="8" s="1"/>
  <c r="T95" i="8"/>
  <c r="U95" i="8" s="1"/>
  <c r="T112" i="8"/>
  <c r="U112" i="8" s="1"/>
  <c r="T113" i="8"/>
  <c r="U113" i="8" s="1"/>
  <c r="T116" i="8"/>
  <c r="U116" i="8" s="1"/>
  <c r="T117" i="8"/>
  <c r="U117" i="8" s="1"/>
  <c r="T120" i="8"/>
  <c r="U120" i="8" s="1"/>
  <c r="T121" i="8"/>
  <c r="U121" i="8" s="1"/>
  <c r="T124" i="8"/>
  <c r="U124" i="8" s="1"/>
  <c r="T125" i="8"/>
  <c r="U125" i="8" s="1"/>
  <c r="T128" i="8"/>
  <c r="U128" i="8" s="1"/>
  <c r="T129" i="8"/>
  <c r="U129" i="8" s="1"/>
  <c r="T132" i="8"/>
  <c r="U132" i="8" s="1"/>
  <c r="T133" i="8"/>
  <c r="U133" i="8" s="1"/>
  <c r="T136" i="8"/>
  <c r="U136" i="8" s="1"/>
  <c r="T137" i="8"/>
  <c r="U137" i="8" s="1"/>
  <c r="T140" i="8"/>
  <c r="U140" i="8" s="1"/>
  <c r="T141" i="8"/>
  <c r="U141" i="8" s="1"/>
  <c r="T144" i="8"/>
  <c r="U144" i="8" s="1"/>
  <c r="T145" i="8"/>
  <c r="U145" i="8" s="1"/>
  <c r="T148" i="8"/>
  <c r="U148" i="8" s="1"/>
  <c r="T149" i="8"/>
  <c r="U149" i="8" s="1"/>
  <c r="T152" i="8"/>
  <c r="U152" i="8" s="1"/>
  <c r="T153" i="8"/>
  <c r="U153" i="8" s="1"/>
  <c r="T156" i="8"/>
  <c r="U156" i="8" s="1"/>
  <c r="T157" i="8"/>
  <c r="U157" i="8" s="1"/>
  <c r="T160" i="8"/>
  <c r="U160" i="8" s="1"/>
  <c r="T161" i="8"/>
  <c r="U161" i="8" s="1"/>
  <c r="T164" i="8"/>
  <c r="U164" i="8" s="1"/>
  <c r="T165" i="8"/>
  <c r="U165" i="8" s="1"/>
  <c r="T168" i="8"/>
  <c r="U168" i="8" s="1"/>
  <c r="T169" i="8"/>
  <c r="U169" i="8" s="1"/>
  <c r="T172" i="8"/>
  <c r="U172" i="8" s="1"/>
  <c r="T173" i="8"/>
  <c r="U173" i="8" s="1"/>
  <c r="T176" i="8"/>
  <c r="U176" i="8" s="1"/>
  <c r="T177" i="8"/>
  <c r="U177" i="8" s="1"/>
  <c r="T180" i="8"/>
  <c r="U180" i="8" s="1"/>
  <c r="T181" i="8"/>
  <c r="U181" i="8" s="1"/>
  <c r="T184" i="8"/>
  <c r="U184" i="8" s="1"/>
  <c r="T185" i="8"/>
  <c r="U185" i="8" s="1"/>
  <c r="T188" i="8"/>
  <c r="U188" i="8" s="1"/>
  <c r="T189" i="8"/>
  <c r="U189" i="8" s="1"/>
  <c r="T192" i="8"/>
  <c r="U192" i="8" s="1"/>
  <c r="T193" i="8"/>
  <c r="U193" i="8" s="1"/>
  <c r="T196" i="8"/>
  <c r="U196" i="8" s="1"/>
  <c r="T197" i="8"/>
  <c r="U197" i="8" s="1"/>
  <c r="T200" i="8"/>
  <c r="U200" i="8" s="1"/>
  <c r="T201" i="8"/>
  <c r="U201" i="8" s="1"/>
  <c r="U204" i="8"/>
  <c r="U205" i="8"/>
  <c r="C50" i="8"/>
  <c r="C51" i="8"/>
  <c r="D51" i="8" s="1"/>
  <c r="E51" i="8" s="1"/>
  <c r="C52" i="8"/>
  <c r="D52" i="8" s="1"/>
  <c r="E52" i="8" s="1"/>
  <c r="T206" i="8"/>
  <c r="U206" i="8" s="1"/>
  <c r="T210" i="8"/>
  <c r="T214" i="8"/>
  <c r="U215" i="8" s="1"/>
  <c r="T218" i="8"/>
  <c r="T222" i="8"/>
  <c r="T226" i="8"/>
  <c r="T230" i="8"/>
  <c r="T234" i="8"/>
  <c r="T238" i="8"/>
  <c r="U239" i="8" s="1"/>
  <c r="T242" i="8"/>
  <c r="T246" i="8"/>
  <c r="U247" i="8" s="1"/>
  <c r="T250" i="8"/>
  <c r="T254" i="8"/>
  <c r="T258" i="8"/>
  <c r="T262" i="8"/>
  <c r="U263" i="8" s="1"/>
  <c r="T266" i="8"/>
  <c r="T270" i="8"/>
  <c r="T274" i="8"/>
  <c r="T278" i="8"/>
  <c r="T282" i="8"/>
  <c r="T286" i="8"/>
  <c r="U287" i="8" s="1"/>
  <c r="T290" i="8"/>
  <c r="T294" i="8"/>
  <c r="T298" i="8"/>
  <c r="T302" i="8"/>
  <c r="T306" i="8"/>
  <c r="T310" i="8"/>
  <c r="U311" i="8" s="1"/>
  <c r="T314" i="8"/>
  <c r="T318" i="8"/>
  <c r="U319" i="8" s="1"/>
  <c r="T322" i="8"/>
  <c r="T326" i="8"/>
  <c r="T330" i="8"/>
  <c r="T334" i="8"/>
  <c r="T338" i="8"/>
  <c r="T342" i="8"/>
  <c r="U343" i="8" s="1"/>
  <c r="T346" i="8"/>
  <c r="T350" i="8"/>
  <c r="U351" i="8" s="1"/>
  <c r="T354" i="8"/>
  <c r="T358" i="8"/>
  <c r="T362" i="8"/>
  <c r="T366" i="8"/>
  <c r="T370" i="8"/>
  <c r="T374" i="8"/>
  <c r="T378" i="8"/>
  <c r="T382" i="8"/>
  <c r="T386" i="8"/>
  <c r="T390" i="8"/>
  <c r="T394" i="8"/>
  <c r="T398" i="8"/>
  <c r="U399" i="8" s="1"/>
  <c r="T402" i="8"/>
  <c r="T406" i="8"/>
  <c r="U407" i="8" s="1"/>
  <c r="T410" i="8"/>
  <c r="T414" i="8"/>
  <c r="U415" i="8" s="1"/>
  <c r="T418" i="8"/>
  <c r="T422" i="8"/>
  <c r="U423" i="8" s="1"/>
  <c r="T426" i="8"/>
  <c r="T430" i="8"/>
  <c r="U431" i="8" s="1"/>
  <c r="T434" i="8"/>
  <c r="T438" i="8"/>
  <c r="U439" i="8" s="1"/>
  <c r="T442" i="8"/>
  <c r="T446" i="8"/>
  <c r="T450" i="8"/>
  <c r="T454" i="8"/>
  <c r="T458" i="8"/>
  <c r="T462" i="8"/>
  <c r="T466" i="8"/>
  <c r="T470" i="8"/>
  <c r="T474" i="8"/>
  <c r="T478" i="8"/>
  <c r="T482" i="8"/>
  <c r="T486" i="8"/>
  <c r="T490" i="8"/>
  <c r="U524" i="8"/>
  <c r="T494" i="8"/>
  <c r="U528" i="8"/>
  <c r="T498" i="8"/>
  <c r="U532" i="8"/>
  <c r="T502" i="8"/>
  <c r="U536" i="8"/>
  <c r="T506" i="8"/>
  <c r="U540" i="8"/>
  <c r="T510" i="8"/>
  <c r="U544" i="8"/>
  <c r="T514" i="8"/>
  <c r="U548" i="8"/>
  <c r="T518" i="8"/>
  <c r="U552" i="8"/>
  <c r="T522" i="8"/>
  <c r="T526" i="8"/>
  <c r="T530" i="8"/>
  <c r="T534" i="8"/>
  <c r="T538" i="8"/>
  <c r="T542" i="8"/>
  <c r="T546" i="8"/>
  <c r="T550" i="8"/>
  <c r="T554" i="8"/>
  <c r="T558" i="8"/>
  <c r="T562" i="8"/>
  <c r="T566" i="8"/>
  <c r="T570" i="8"/>
  <c r="T574" i="8"/>
  <c r="T578" i="8"/>
  <c r="T582" i="8"/>
  <c r="T586" i="8"/>
  <c r="T590" i="8"/>
  <c r="T594" i="8"/>
  <c r="T598" i="8"/>
  <c r="T602" i="8"/>
  <c r="T606" i="8"/>
  <c r="T610" i="8"/>
  <c r="T614" i="8"/>
  <c r="T618" i="8"/>
  <c r="T622" i="8"/>
  <c r="T626" i="8"/>
  <c r="T630" i="8"/>
  <c r="T634" i="8"/>
  <c r="T638" i="8"/>
  <c r="T642" i="8"/>
  <c r="T646" i="8"/>
  <c r="T650" i="8"/>
  <c r="T654" i="8"/>
  <c r="T658" i="8"/>
  <c r="T662" i="8"/>
  <c r="T666" i="8"/>
  <c r="T670" i="8"/>
  <c r="T674" i="8"/>
  <c r="T678" i="8"/>
  <c r="T682" i="8"/>
  <c r="U683" i="8" s="1"/>
  <c r="T684" i="8"/>
  <c r="U684" i="8" s="1"/>
  <c r="T688" i="8"/>
  <c r="U688" i="8" s="1"/>
  <c r="T692" i="8"/>
  <c r="U692" i="8" s="1"/>
  <c r="T696" i="8"/>
  <c r="U696" i="8" s="1"/>
  <c r="T700" i="8"/>
  <c r="U700" i="8" s="1"/>
  <c r="T704" i="8"/>
  <c r="U704" i="8" s="1"/>
  <c r="T708" i="8"/>
  <c r="U708" i="8" s="1"/>
  <c r="T712" i="8"/>
  <c r="U712" i="8" s="1"/>
  <c r="T716" i="8"/>
  <c r="T720" i="8"/>
  <c r="T724" i="8"/>
  <c r="T728" i="8"/>
  <c r="T732" i="8"/>
  <c r="T736" i="8"/>
  <c r="T740" i="8"/>
  <c r="T744" i="8"/>
  <c r="T748" i="8"/>
  <c r="T752" i="8"/>
  <c r="T756" i="8"/>
  <c r="T760" i="8"/>
  <c r="T764" i="8"/>
  <c r="T768" i="8"/>
  <c r="T772" i="8"/>
  <c r="U773" i="8" s="1"/>
  <c r="K16" i="8"/>
  <c r="M16" i="8"/>
  <c r="K18" i="8"/>
  <c r="G19" i="8"/>
  <c r="B28" i="8" s="1"/>
  <c r="B25" i="8"/>
  <c r="C53" i="8"/>
  <c r="D53" i="8" s="1"/>
  <c r="E53" i="8" s="1"/>
  <c r="C54" i="8"/>
  <c r="C55" i="8"/>
  <c r="D55" i="8" s="1"/>
  <c r="E55" i="8" s="1"/>
  <c r="C56" i="8"/>
  <c r="T209" i="8"/>
  <c r="U209" i="8" s="1"/>
  <c r="T213" i="8"/>
  <c r="U213" i="8" s="1"/>
  <c r="T217" i="8"/>
  <c r="U217" i="8" s="1"/>
  <c r="T221" i="8"/>
  <c r="U221" i="8" s="1"/>
  <c r="T225" i="8"/>
  <c r="U225" i="8" s="1"/>
  <c r="T229" i="8"/>
  <c r="U229" i="8" s="1"/>
  <c r="T233" i="8"/>
  <c r="U233" i="8" s="1"/>
  <c r="T237" i="8"/>
  <c r="U237" i="8" s="1"/>
  <c r="T241" i="8"/>
  <c r="U241" i="8" s="1"/>
  <c r="T245" i="8"/>
  <c r="U245" i="8" s="1"/>
  <c r="T249" i="8"/>
  <c r="U249" i="8" s="1"/>
  <c r="T253" i="8"/>
  <c r="U253" i="8" s="1"/>
  <c r="T257" i="8"/>
  <c r="U257" i="8" s="1"/>
  <c r="T261" i="8"/>
  <c r="U261" i="8" s="1"/>
  <c r="T265" i="8"/>
  <c r="U265" i="8" s="1"/>
  <c r="T269" i="8"/>
  <c r="U269" i="8" s="1"/>
  <c r="T273" i="8"/>
  <c r="U273" i="8" s="1"/>
  <c r="T277" i="8"/>
  <c r="U277" i="8" s="1"/>
  <c r="T281" i="8"/>
  <c r="U281" i="8" s="1"/>
  <c r="T285" i="8"/>
  <c r="U285" i="8" s="1"/>
  <c r="T289" i="8"/>
  <c r="U289" i="8" s="1"/>
  <c r="T293" i="8"/>
  <c r="U293" i="8" s="1"/>
  <c r="T297" i="8"/>
  <c r="U297" i="8" s="1"/>
  <c r="T301" i="8"/>
  <c r="U301" i="8" s="1"/>
  <c r="T305" i="8"/>
  <c r="U305" i="8" s="1"/>
  <c r="T309" i="8"/>
  <c r="U309" i="8" s="1"/>
  <c r="T313" i="8"/>
  <c r="U313" i="8" s="1"/>
  <c r="T317" i="8"/>
  <c r="U317" i="8" s="1"/>
  <c r="T321" i="8"/>
  <c r="U321" i="8" s="1"/>
  <c r="T325" i="8"/>
  <c r="U325" i="8" s="1"/>
  <c r="T329" i="8"/>
  <c r="U329" i="8" s="1"/>
  <c r="T333" i="8"/>
  <c r="U333" i="8" s="1"/>
  <c r="T337" i="8"/>
  <c r="U337" i="8" s="1"/>
  <c r="T341" i="8"/>
  <c r="U341" i="8" s="1"/>
  <c r="T345" i="8"/>
  <c r="U345" i="8" s="1"/>
  <c r="T349" i="8"/>
  <c r="U349" i="8" s="1"/>
  <c r="T353" i="8"/>
  <c r="U353" i="8" s="1"/>
  <c r="T357" i="8"/>
  <c r="U357" i="8" s="1"/>
  <c r="T361" i="8"/>
  <c r="U361" i="8" s="1"/>
  <c r="T365" i="8"/>
  <c r="U365" i="8" s="1"/>
  <c r="T369" i="8"/>
  <c r="U369" i="8" s="1"/>
  <c r="T373" i="8"/>
  <c r="U373" i="8" s="1"/>
  <c r="T377" i="8"/>
  <c r="U377" i="8" s="1"/>
  <c r="T381" i="8"/>
  <c r="U381" i="8" s="1"/>
  <c r="T385" i="8"/>
  <c r="U385" i="8" s="1"/>
  <c r="T389" i="8"/>
  <c r="U389" i="8" s="1"/>
  <c r="T393" i="8"/>
  <c r="U393" i="8" s="1"/>
  <c r="T397" i="8"/>
  <c r="U397" i="8" s="1"/>
  <c r="T401" i="8"/>
  <c r="U401" i="8" s="1"/>
  <c r="T405" i="8"/>
  <c r="U405" i="8" s="1"/>
  <c r="T409" i="8"/>
  <c r="U409" i="8" s="1"/>
  <c r="T413" i="8"/>
  <c r="U413" i="8" s="1"/>
  <c r="T417" i="8"/>
  <c r="U417" i="8" s="1"/>
  <c r="T421" i="8"/>
  <c r="U421" i="8" s="1"/>
  <c r="T425" i="8"/>
  <c r="U425" i="8" s="1"/>
  <c r="T429" i="8"/>
  <c r="U429" i="8" s="1"/>
  <c r="T433" i="8"/>
  <c r="U433" i="8" s="1"/>
  <c r="T437" i="8"/>
  <c r="U437" i="8" s="1"/>
  <c r="T441" i="8"/>
  <c r="U441" i="8" s="1"/>
  <c r="T445" i="8"/>
  <c r="U445" i="8" s="1"/>
  <c r="T449" i="8"/>
  <c r="U449" i="8" s="1"/>
  <c r="T453" i="8"/>
  <c r="U453" i="8" s="1"/>
  <c r="T457" i="8"/>
  <c r="U457" i="8" s="1"/>
  <c r="T461" i="8"/>
  <c r="U461" i="8" s="1"/>
  <c r="T465" i="8"/>
  <c r="U465" i="8" s="1"/>
  <c r="T469" i="8"/>
  <c r="U469" i="8" s="1"/>
  <c r="T473" i="8"/>
  <c r="U473" i="8" s="1"/>
  <c r="T477" i="8"/>
  <c r="U477" i="8" s="1"/>
  <c r="T481" i="8"/>
  <c r="U481" i="8" s="1"/>
  <c r="T485" i="8"/>
  <c r="U485" i="8" s="1"/>
  <c r="T489" i="8"/>
  <c r="U489" i="8" s="1"/>
  <c r="T493" i="8"/>
  <c r="U493" i="8" s="1"/>
  <c r="T497" i="8"/>
  <c r="U497" i="8" s="1"/>
  <c r="T501" i="8"/>
  <c r="U501" i="8" s="1"/>
  <c r="T505" i="8"/>
  <c r="U505" i="8" s="1"/>
  <c r="T509" i="8"/>
  <c r="U509" i="8" s="1"/>
  <c r="T513" i="8"/>
  <c r="U513" i="8" s="1"/>
  <c r="T517" i="8"/>
  <c r="U517" i="8" s="1"/>
  <c r="T521" i="8"/>
  <c r="U521" i="8" s="1"/>
  <c r="T525" i="8"/>
  <c r="U525" i="8" s="1"/>
  <c r="T529" i="8"/>
  <c r="U529" i="8" s="1"/>
  <c r="T533" i="8"/>
  <c r="U533" i="8" s="1"/>
  <c r="T537" i="8"/>
  <c r="U537" i="8" s="1"/>
  <c r="T541" i="8"/>
  <c r="U541" i="8" s="1"/>
  <c r="T545" i="8"/>
  <c r="U545" i="8" s="1"/>
  <c r="T549" i="8"/>
  <c r="U549" i="8" s="1"/>
  <c r="T553" i="8"/>
  <c r="U553" i="8" s="1"/>
  <c r="T556" i="8"/>
  <c r="U556" i="8" s="1"/>
  <c r="T560" i="8"/>
  <c r="U560" i="8" s="1"/>
  <c r="T564" i="8"/>
  <c r="U564" i="8" s="1"/>
  <c r="T568" i="8"/>
  <c r="U568" i="8" s="1"/>
  <c r="T572" i="8"/>
  <c r="U572" i="8" s="1"/>
  <c r="T576" i="8"/>
  <c r="U576" i="8" s="1"/>
  <c r="T580" i="8"/>
  <c r="U580" i="8" s="1"/>
  <c r="T584" i="8"/>
  <c r="U584" i="8" s="1"/>
  <c r="T588" i="8"/>
  <c r="U588" i="8" s="1"/>
  <c r="T592" i="8"/>
  <c r="U592" i="8" s="1"/>
  <c r="T596" i="8"/>
  <c r="U596" i="8" s="1"/>
  <c r="T600" i="8"/>
  <c r="U600" i="8" s="1"/>
  <c r="T604" i="8"/>
  <c r="U604" i="8" s="1"/>
  <c r="T608" i="8"/>
  <c r="U608" i="8" s="1"/>
  <c r="T612" i="8"/>
  <c r="U612" i="8" s="1"/>
  <c r="T616" i="8"/>
  <c r="U616" i="8" s="1"/>
  <c r="T620" i="8"/>
  <c r="U620" i="8" s="1"/>
  <c r="T624" i="8"/>
  <c r="U624" i="8" s="1"/>
  <c r="T628" i="8"/>
  <c r="U628" i="8" s="1"/>
  <c r="T632" i="8"/>
  <c r="U632" i="8" s="1"/>
  <c r="T636" i="8"/>
  <c r="U636" i="8" s="1"/>
  <c r="T640" i="8"/>
  <c r="U640" i="8" s="1"/>
  <c r="T644" i="8"/>
  <c r="U644" i="8" s="1"/>
  <c r="T648" i="8"/>
  <c r="U648" i="8" s="1"/>
  <c r="T652" i="8"/>
  <c r="U652" i="8" s="1"/>
  <c r="T656" i="8"/>
  <c r="U656" i="8" s="1"/>
  <c r="T660" i="8"/>
  <c r="U660" i="8" s="1"/>
  <c r="T664" i="8"/>
  <c r="U664" i="8" s="1"/>
  <c r="T668" i="8"/>
  <c r="U668" i="8" s="1"/>
  <c r="T672" i="8"/>
  <c r="U672" i="8" s="1"/>
  <c r="T676" i="8"/>
  <c r="U676" i="8" s="1"/>
  <c r="T680" i="8"/>
  <c r="U680" i="8" s="1"/>
  <c r="T557" i="8"/>
  <c r="U557" i="8" s="1"/>
  <c r="T561" i="8"/>
  <c r="U561" i="8" s="1"/>
  <c r="T565" i="8"/>
  <c r="U565" i="8" s="1"/>
  <c r="T569" i="8"/>
  <c r="U569" i="8" s="1"/>
  <c r="T573" i="8"/>
  <c r="U573" i="8" s="1"/>
  <c r="T577" i="8"/>
  <c r="U577" i="8" s="1"/>
  <c r="T581" i="8"/>
  <c r="U581" i="8" s="1"/>
  <c r="T585" i="8"/>
  <c r="U585" i="8" s="1"/>
  <c r="T589" i="8"/>
  <c r="U589" i="8" s="1"/>
  <c r="T593" i="8"/>
  <c r="U593" i="8" s="1"/>
  <c r="T597" i="8"/>
  <c r="U597" i="8" s="1"/>
  <c r="T601" i="8"/>
  <c r="U601" i="8" s="1"/>
  <c r="T605" i="8"/>
  <c r="U605" i="8" s="1"/>
  <c r="T609" i="8"/>
  <c r="U609" i="8" s="1"/>
  <c r="T613" i="8"/>
  <c r="U613" i="8" s="1"/>
  <c r="T617" i="8"/>
  <c r="U617" i="8" s="1"/>
  <c r="T621" i="8"/>
  <c r="U621" i="8" s="1"/>
  <c r="T625" i="8"/>
  <c r="U625" i="8" s="1"/>
  <c r="T629" i="8"/>
  <c r="U629" i="8" s="1"/>
  <c r="T633" i="8"/>
  <c r="U633" i="8" s="1"/>
  <c r="T637" i="8"/>
  <c r="U637" i="8" s="1"/>
  <c r="T641" i="8"/>
  <c r="U641" i="8" s="1"/>
  <c r="T645" i="8"/>
  <c r="U645" i="8" s="1"/>
  <c r="T649" i="8"/>
  <c r="U649" i="8" s="1"/>
  <c r="T653" i="8"/>
  <c r="U653" i="8" s="1"/>
  <c r="T657" i="8"/>
  <c r="U657" i="8" s="1"/>
  <c r="T661" i="8"/>
  <c r="U661" i="8" s="1"/>
  <c r="T665" i="8"/>
  <c r="U665" i="8" s="1"/>
  <c r="T669" i="8"/>
  <c r="U669" i="8" s="1"/>
  <c r="T673" i="8"/>
  <c r="U673" i="8" s="1"/>
  <c r="T677" i="8"/>
  <c r="U677" i="8" s="1"/>
  <c r="T681" i="8"/>
  <c r="U681" i="8" s="1"/>
  <c r="T685" i="8"/>
  <c r="U685" i="8" s="1"/>
  <c r="T686" i="8"/>
  <c r="T689" i="8"/>
  <c r="U689" i="8" s="1"/>
  <c r="T690" i="8"/>
  <c r="T693" i="8"/>
  <c r="U693" i="8" s="1"/>
  <c r="T694" i="8"/>
  <c r="T697" i="8"/>
  <c r="U697" i="8" s="1"/>
  <c r="T698" i="8"/>
  <c r="T701" i="8"/>
  <c r="U701" i="8" s="1"/>
  <c r="T702" i="8"/>
  <c r="T705" i="8"/>
  <c r="U705" i="8" s="1"/>
  <c r="T706" i="8"/>
  <c r="T709" i="8"/>
  <c r="U709" i="8" s="1"/>
  <c r="T710" i="8"/>
  <c r="T713" i="8"/>
  <c r="U713" i="8" s="1"/>
  <c r="T714" i="8"/>
  <c r="T718" i="8"/>
  <c r="U718" i="8" s="1"/>
  <c r="T722" i="8"/>
  <c r="U722" i="8" s="1"/>
  <c r="T726" i="8"/>
  <c r="U726" i="8" s="1"/>
  <c r="T730" i="8"/>
  <c r="U730" i="8" s="1"/>
  <c r="T734" i="8"/>
  <c r="U734" i="8" s="1"/>
  <c r="T738" i="8"/>
  <c r="U738" i="8" s="1"/>
  <c r="T742" i="8"/>
  <c r="U742" i="8" s="1"/>
  <c r="T746" i="8"/>
  <c r="U746" i="8" s="1"/>
  <c r="T750" i="8"/>
  <c r="U750" i="8" s="1"/>
  <c r="T754" i="8"/>
  <c r="U754" i="8" s="1"/>
  <c r="T758" i="8"/>
  <c r="U758" i="8" s="1"/>
  <c r="T762" i="8"/>
  <c r="U762" i="8" s="1"/>
  <c r="T766" i="8"/>
  <c r="U766" i="8" s="1"/>
  <c r="T770" i="8"/>
  <c r="U770" i="8" s="1"/>
  <c r="T774" i="8"/>
  <c r="U774" i="8" s="1"/>
  <c r="T775" i="8"/>
  <c r="T778" i="8"/>
  <c r="U778" i="8" s="1"/>
  <c r="T779" i="8"/>
  <c r="T782" i="8"/>
  <c r="U782" i="8" s="1"/>
  <c r="T783" i="8"/>
  <c r="T786" i="8"/>
  <c r="U786" i="8" s="1"/>
  <c r="T787" i="8"/>
  <c r="T790" i="8"/>
  <c r="U790" i="8" s="1"/>
  <c r="T791" i="8"/>
  <c r="T794" i="8"/>
  <c r="U794" i="8" s="1"/>
  <c r="T795" i="8"/>
  <c r="T798" i="8"/>
  <c r="U798" i="8" s="1"/>
  <c r="T799" i="8"/>
  <c r="T802" i="8"/>
  <c r="U802" i="8" s="1"/>
  <c r="T803" i="8"/>
  <c r="T715" i="8"/>
  <c r="U715" i="8" s="1"/>
  <c r="T719" i="8"/>
  <c r="T723" i="8"/>
  <c r="U723" i="8" s="1"/>
  <c r="T727" i="8"/>
  <c r="T731" i="8"/>
  <c r="U731" i="8" s="1"/>
  <c r="T735" i="8"/>
  <c r="T739" i="8"/>
  <c r="U739" i="8" s="1"/>
  <c r="T743" i="8"/>
  <c r="T747" i="8"/>
  <c r="U747" i="8" s="1"/>
  <c r="T751" i="8"/>
  <c r="T755" i="8"/>
  <c r="U755" i="8" s="1"/>
  <c r="T759" i="8"/>
  <c r="T763" i="8"/>
  <c r="U763" i="8" s="1"/>
  <c r="T767" i="8"/>
  <c r="T771" i="8"/>
  <c r="U771" i="8" s="1"/>
  <c r="T776" i="8"/>
  <c r="U776" i="8" s="1"/>
  <c r="T780" i="8"/>
  <c r="U780" i="8" s="1"/>
  <c r="T784" i="8"/>
  <c r="U784" i="8" s="1"/>
  <c r="T788" i="8"/>
  <c r="U788" i="8" s="1"/>
  <c r="T792" i="8"/>
  <c r="U792" i="8" s="1"/>
  <c r="T796" i="8"/>
  <c r="U796" i="8" s="1"/>
  <c r="T800" i="8"/>
  <c r="U800" i="8" s="1"/>
  <c r="T804" i="8"/>
  <c r="U804" i="8" s="1"/>
  <c r="T808" i="8"/>
  <c r="T812" i="8"/>
  <c r="T816" i="8"/>
  <c r="T820" i="8"/>
  <c r="T824" i="8"/>
  <c r="T828" i="8"/>
  <c r="T807" i="8"/>
  <c r="T811" i="8"/>
  <c r="T815" i="8"/>
  <c r="T819" i="8"/>
  <c r="T823" i="8"/>
  <c r="T827" i="8"/>
  <c r="T806" i="8"/>
  <c r="U806" i="8" s="1"/>
  <c r="T810" i="8"/>
  <c r="U810" i="8" s="1"/>
  <c r="T814" i="8"/>
  <c r="U814" i="8" s="1"/>
  <c r="T818" i="8"/>
  <c r="U818" i="8" s="1"/>
  <c r="T822" i="8"/>
  <c r="U822" i="8" s="1"/>
  <c r="T826" i="8"/>
  <c r="U826" i="8" s="1"/>
  <c r="K32" i="5"/>
  <c r="M37" i="5"/>
  <c r="K37" i="5"/>
  <c r="L36" i="5"/>
  <c r="K36" i="5"/>
  <c r="M35" i="5"/>
  <c r="M36" i="5" s="1"/>
  <c r="L35" i="5"/>
  <c r="L37" i="5" s="1"/>
  <c r="L32" i="5"/>
  <c r="K31" i="5"/>
  <c r="L30" i="5"/>
  <c r="L31" i="5" s="1"/>
  <c r="O21" i="5"/>
  <c r="N21" i="5"/>
  <c r="M21" i="5"/>
  <c r="L21" i="5"/>
  <c r="K21"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H15" i="5"/>
  <c r="G15" i="5"/>
  <c r="F14" i="5"/>
  <c r="D43" i="5"/>
  <c r="E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3" i="5"/>
  <c r="D54" i="8" l="1"/>
  <c r="E54" i="8" s="1"/>
  <c r="B50" i="8"/>
  <c r="D50" i="8" s="1"/>
  <c r="E50" i="8" s="1"/>
  <c r="A49" i="8"/>
  <c r="U823" i="8"/>
  <c r="U815" i="8"/>
  <c r="U807" i="8"/>
  <c r="U824" i="8"/>
  <c r="U816" i="8"/>
  <c r="U808" i="8"/>
  <c r="U767" i="8"/>
  <c r="U759" i="8"/>
  <c r="U751" i="8"/>
  <c r="U743" i="8"/>
  <c r="U735" i="8"/>
  <c r="U727" i="8"/>
  <c r="U719" i="8"/>
  <c r="U803" i="8"/>
  <c r="U799" i="8"/>
  <c r="U795" i="8"/>
  <c r="U791" i="8"/>
  <c r="U787" i="8"/>
  <c r="U783" i="8"/>
  <c r="U779" i="8"/>
  <c r="U775" i="8"/>
  <c r="U714" i="8"/>
  <c r="U710" i="8"/>
  <c r="U706" i="8"/>
  <c r="U702" i="8"/>
  <c r="U698" i="8"/>
  <c r="U694" i="8"/>
  <c r="U690" i="8"/>
  <c r="U686" i="8"/>
  <c r="U825" i="8"/>
  <c r="U817" i="8"/>
  <c r="U809" i="8"/>
  <c r="U772" i="8"/>
  <c r="U768" i="8"/>
  <c r="U764" i="8"/>
  <c r="U765" i="8"/>
  <c r="U760" i="8"/>
  <c r="U756" i="8"/>
  <c r="U757" i="8"/>
  <c r="U752" i="8"/>
  <c r="U753" i="8"/>
  <c r="U748" i="8"/>
  <c r="U749" i="8"/>
  <c r="U744" i="8"/>
  <c r="U745" i="8"/>
  <c r="U740" i="8"/>
  <c r="U741" i="8"/>
  <c r="U732" i="8"/>
  <c r="U733" i="8"/>
  <c r="U724" i="8"/>
  <c r="U725" i="8"/>
  <c r="U716" i="8"/>
  <c r="U717" i="8"/>
  <c r="U711" i="8"/>
  <c r="U707" i="8"/>
  <c r="U703" i="8"/>
  <c r="U699" i="8"/>
  <c r="U695" i="8"/>
  <c r="U691" i="8"/>
  <c r="U687" i="8"/>
  <c r="U646" i="8"/>
  <c r="U647" i="8"/>
  <c r="U638" i="8"/>
  <c r="U639" i="8"/>
  <c r="U630" i="8"/>
  <c r="U631" i="8"/>
  <c r="U622" i="8"/>
  <c r="U623" i="8"/>
  <c r="U614" i="8"/>
  <c r="U615" i="8"/>
  <c r="U606" i="8"/>
  <c r="U607" i="8"/>
  <c r="U598" i="8"/>
  <c r="U599" i="8"/>
  <c r="U590" i="8"/>
  <c r="U591" i="8"/>
  <c r="U582" i="8"/>
  <c r="U583" i="8"/>
  <c r="U574" i="8"/>
  <c r="U575" i="8"/>
  <c r="U566" i="8"/>
  <c r="U567" i="8"/>
  <c r="U558" i="8"/>
  <c r="U559" i="8"/>
  <c r="U550" i="8"/>
  <c r="U551" i="8"/>
  <c r="U542" i="8"/>
  <c r="U543" i="8"/>
  <c r="U534" i="8"/>
  <c r="U535" i="8"/>
  <c r="U526" i="8"/>
  <c r="U527" i="8"/>
  <c r="U486" i="8"/>
  <c r="U487" i="8"/>
  <c r="U478" i="8"/>
  <c r="U479" i="8"/>
  <c r="U470" i="8"/>
  <c r="U471" i="8"/>
  <c r="U462" i="8"/>
  <c r="U463" i="8"/>
  <c r="U454" i="8"/>
  <c r="U455" i="8"/>
  <c r="U446" i="8"/>
  <c r="U761" i="8"/>
  <c r="U827" i="8"/>
  <c r="U819" i="8"/>
  <c r="U811" i="8"/>
  <c r="U828" i="8"/>
  <c r="U820" i="8"/>
  <c r="U812" i="8"/>
  <c r="U829" i="8"/>
  <c r="U821" i="8"/>
  <c r="U813" i="8"/>
  <c r="U805" i="8"/>
  <c r="U801" i="8"/>
  <c r="U797" i="8"/>
  <c r="U793" i="8"/>
  <c r="U789" i="8"/>
  <c r="U785" i="8"/>
  <c r="U781" i="8"/>
  <c r="U777" i="8"/>
  <c r="U736" i="8"/>
  <c r="U737" i="8"/>
  <c r="U728" i="8"/>
  <c r="U729" i="8"/>
  <c r="U720" i="8"/>
  <c r="U721" i="8"/>
  <c r="U682" i="8"/>
  <c r="U678" i="8"/>
  <c r="U679" i="8"/>
  <c r="U674" i="8"/>
  <c r="U675" i="8"/>
  <c r="U670" i="8"/>
  <c r="U671" i="8"/>
  <c r="U666" i="8"/>
  <c r="U667" i="8"/>
  <c r="U662" i="8"/>
  <c r="U663" i="8"/>
  <c r="U658" i="8"/>
  <c r="U659" i="8"/>
  <c r="U654" i="8"/>
  <c r="U655" i="8"/>
  <c r="U650" i="8"/>
  <c r="U651" i="8"/>
  <c r="U642" i="8"/>
  <c r="U643" i="8"/>
  <c r="U634" i="8"/>
  <c r="U635" i="8"/>
  <c r="U626" i="8"/>
  <c r="U627" i="8"/>
  <c r="U618" i="8"/>
  <c r="U619" i="8"/>
  <c r="U610" i="8"/>
  <c r="U611" i="8"/>
  <c r="U602" i="8"/>
  <c r="U603" i="8"/>
  <c r="U594" i="8"/>
  <c r="U595" i="8"/>
  <c r="U586" i="8"/>
  <c r="U587" i="8"/>
  <c r="U578" i="8"/>
  <c r="U579" i="8"/>
  <c r="U570" i="8"/>
  <c r="U571" i="8"/>
  <c r="U562" i="8"/>
  <c r="U563" i="8"/>
  <c r="U554" i="8"/>
  <c r="U555" i="8"/>
  <c r="U546" i="8"/>
  <c r="U547" i="8"/>
  <c r="U538" i="8"/>
  <c r="U539" i="8"/>
  <c r="U530" i="8"/>
  <c r="U531" i="8"/>
  <c r="U522" i="8"/>
  <c r="U523" i="8"/>
  <c r="U518" i="8"/>
  <c r="U519" i="8"/>
  <c r="U514" i="8"/>
  <c r="U515" i="8"/>
  <c r="U510" i="8"/>
  <c r="U511" i="8"/>
  <c r="U506" i="8"/>
  <c r="U507" i="8"/>
  <c r="U502" i="8"/>
  <c r="U503" i="8"/>
  <c r="U498" i="8"/>
  <c r="U499" i="8"/>
  <c r="U494" i="8"/>
  <c r="U495" i="8"/>
  <c r="U490" i="8"/>
  <c r="U491" i="8"/>
  <c r="U482" i="8"/>
  <c r="U483" i="8"/>
  <c r="U474" i="8"/>
  <c r="U475" i="8"/>
  <c r="U466" i="8"/>
  <c r="U467" i="8"/>
  <c r="U458" i="8"/>
  <c r="U459" i="8"/>
  <c r="U450" i="8"/>
  <c r="U451" i="8"/>
  <c r="U442" i="8"/>
  <c r="U443" i="8"/>
  <c r="U434" i="8"/>
  <c r="U435" i="8"/>
  <c r="U426" i="8"/>
  <c r="U427" i="8"/>
  <c r="U418" i="8"/>
  <c r="U419" i="8"/>
  <c r="U410" i="8"/>
  <c r="U411" i="8"/>
  <c r="U402" i="8"/>
  <c r="U403" i="8"/>
  <c r="U394" i="8"/>
  <c r="U395" i="8"/>
  <c r="U386" i="8"/>
  <c r="U387" i="8"/>
  <c r="U378" i="8"/>
  <c r="U379" i="8"/>
  <c r="U370" i="8"/>
  <c r="U371" i="8"/>
  <c r="U362" i="8"/>
  <c r="U363" i="8"/>
  <c r="U354" i="8"/>
  <c r="U355" i="8"/>
  <c r="U346" i="8"/>
  <c r="U347" i="8"/>
  <c r="U338" i="8"/>
  <c r="U339" i="8"/>
  <c r="U330" i="8"/>
  <c r="U331" i="8"/>
  <c r="U322" i="8"/>
  <c r="U323" i="8"/>
  <c r="U314" i="8"/>
  <c r="U315" i="8"/>
  <c r="U306" i="8"/>
  <c r="U307" i="8"/>
  <c r="U298" i="8"/>
  <c r="U299" i="8"/>
  <c r="U290" i="8"/>
  <c r="U291" i="8"/>
  <c r="U282" i="8"/>
  <c r="U283" i="8"/>
  <c r="U274" i="8"/>
  <c r="U275" i="8"/>
  <c r="U266" i="8"/>
  <c r="U267" i="8"/>
  <c r="U258" i="8"/>
  <c r="U259" i="8"/>
  <c r="U250" i="8"/>
  <c r="U251" i="8"/>
  <c r="U242" i="8"/>
  <c r="U243" i="8"/>
  <c r="U234" i="8"/>
  <c r="U235" i="8"/>
  <c r="U226" i="8"/>
  <c r="U227" i="8"/>
  <c r="U218" i="8"/>
  <c r="U219" i="8"/>
  <c r="U210" i="8"/>
  <c r="U211" i="8"/>
  <c r="U769" i="8"/>
  <c r="U447" i="8"/>
  <c r="U166" i="8"/>
  <c r="U114" i="8"/>
  <c r="U83" i="8"/>
  <c r="U75" i="8"/>
  <c r="U67" i="8"/>
  <c r="U202" i="8"/>
  <c r="U194" i="8"/>
  <c r="U186" i="8"/>
  <c r="U178" i="8"/>
  <c r="U170" i="8"/>
  <c r="U162" i="8"/>
  <c r="U154" i="8"/>
  <c r="U146" i="8"/>
  <c r="U138" i="8"/>
  <c r="U130" i="8"/>
  <c r="U122" i="8"/>
  <c r="U115" i="8"/>
  <c r="U96" i="8"/>
  <c r="U88" i="8"/>
  <c r="U81" i="8"/>
  <c r="U73" i="8"/>
  <c r="U438" i="8"/>
  <c r="U430" i="8"/>
  <c r="U422" i="8"/>
  <c r="U414" i="8"/>
  <c r="U406" i="8"/>
  <c r="U398" i="8"/>
  <c r="U390" i="8"/>
  <c r="U382" i="8"/>
  <c r="U374" i="8"/>
  <c r="U366" i="8"/>
  <c r="U358" i="8"/>
  <c r="U350" i="8"/>
  <c r="U342" i="8"/>
  <c r="U334" i="8"/>
  <c r="U326" i="8"/>
  <c r="U318" i="8"/>
  <c r="U310" i="8"/>
  <c r="U302" i="8"/>
  <c r="U294" i="8"/>
  <c r="U286" i="8"/>
  <c r="U278" i="8"/>
  <c r="U270" i="8"/>
  <c r="U262" i="8"/>
  <c r="U254" i="8"/>
  <c r="U246" i="8"/>
  <c r="U238" i="8"/>
  <c r="U230" i="8"/>
  <c r="U222" i="8"/>
  <c r="U214" i="8"/>
  <c r="A57" i="8"/>
  <c r="B56" i="8"/>
  <c r="D56" i="8" s="1"/>
  <c r="E56" i="8" s="1"/>
  <c r="U391" i="8"/>
  <c r="U383" i="8"/>
  <c r="U375" i="8"/>
  <c r="U367" i="8"/>
  <c r="U359" i="8"/>
  <c r="U335" i="8"/>
  <c r="U327" i="8"/>
  <c r="U303" i="8"/>
  <c r="U295" i="8"/>
  <c r="U279" i="8"/>
  <c r="U271" i="8"/>
  <c r="U255" i="8"/>
  <c r="U223" i="8"/>
  <c r="U94" i="8"/>
  <c r="U86" i="8"/>
  <c r="U79" i="8"/>
  <c r="U71" i="8"/>
  <c r="U231" i="8"/>
  <c r="U207" i="8"/>
  <c r="U198" i="8"/>
  <c r="U190" i="8"/>
  <c r="U182" i="8"/>
  <c r="U174" i="8"/>
  <c r="U167" i="8"/>
  <c r="U158" i="8"/>
  <c r="U150" i="8"/>
  <c r="U142" i="8"/>
  <c r="U134" i="8"/>
  <c r="U126" i="8"/>
  <c r="U118" i="8"/>
  <c r="U92" i="8"/>
  <c r="U77" i="8"/>
  <c r="U69" i="8"/>
  <c r="H31" i="8"/>
  <c r="M30" i="5"/>
  <c r="N35" i="5"/>
  <c r="AF17" i="4"/>
  <c r="AG17" i="4" s="1"/>
  <c r="AE16" i="4"/>
  <c r="AE17" i="4"/>
  <c r="AE18" i="4"/>
  <c r="AE19" i="4"/>
  <c r="AE20" i="4"/>
  <c r="AE21" i="4"/>
  <c r="AE22" i="4"/>
  <c r="AE23" i="4"/>
  <c r="AE24" i="4"/>
  <c r="AE25" i="4"/>
  <c r="AE26" i="4"/>
  <c r="AE27" i="4"/>
  <c r="AE28" i="4"/>
  <c r="AE29" i="4"/>
  <c r="AE30" i="4"/>
  <c r="AE31" i="4"/>
  <c r="AE32" i="4"/>
  <c r="AE33" i="4"/>
  <c r="AE34" i="4"/>
  <c r="AE35" i="4"/>
  <c r="AE36" i="4"/>
  <c r="AE37" i="4"/>
  <c r="AE38" i="4"/>
  <c r="AE39" i="4"/>
  <c r="AE40" i="4"/>
  <c r="AE41" i="4"/>
  <c r="AE42" i="4"/>
  <c r="AE43" i="4"/>
  <c r="AE44" i="4"/>
  <c r="AE45" i="4"/>
  <c r="AE46" i="4"/>
  <c r="AE47" i="4"/>
  <c r="AE48" i="4"/>
  <c r="AE49" i="4"/>
  <c r="AE50" i="4"/>
  <c r="AE51" i="4"/>
  <c r="AE52" i="4"/>
  <c r="AE53" i="4"/>
  <c r="AE54" i="4"/>
  <c r="AE55" i="4"/>
  <c r="AE56" i="4"/>
  <c r="AE57" i="4"/>
  <c r="AE58" i="4"/>
  <c r="AE59" i="4"/>
  <c r="AE60" i="4"/>
  <c r="AE61" i="4"/>
  <c r="AE62" i="4"/>
  <c r="AE63" i="4"/>
  <c r="AE64" i="4"/>
  <c r="AE65" i="4"/>
  <c r="AE66" i="4"/>
  <c r="AE67" i="4"/>
  <c r="AE68" i="4"/>
  <c r="AE69" i="4"/>
  <c r="AE70" i="4"/>
  <c r="AE71" i="4"/>
  <c r="AE72" i="4"/>
  <c r="AE73" i="4"/>
  <c r="AE74" i="4"/>
  <c r="AE75" i="4"/>
  <c r="AE76" i="4"/>
  <c r="AE77" i="4"/>
  <c r="AE78" i="4"/>
  <c r="AE79" i="4"/>
  <c r="AE80" i="4"/>
  <c r="AE81" i="4"/>
  <c r="AE82" i="4"/>
  <c r="AE83" i="4"/>
  <c r="AE84" i="4"/>
  <c r="AE85" i="4"/>
  <c r="AE86" i="4"/>
  <c r="AE87" i="4"/>
  <c r="AE88" i="4"/>
  <c r="AE89" i="4"/>
  <c r="AE90" i="4"/>
  <c r="AE91" i="4"/>
  <c r="AE92" i="4"/>
  <c r="AE93" i="4"/>
  <c r="AE94" i="4"/>
  <c r="AE95" i="4"/>
  <c r="AE96" i="4"/>
  <c r="AE97" i="4"/>
  <c r="AE98" i="4"/>
  <c r="AE99" i="4"/>
  <c r="AE100" i="4"/>
  <c r="AE101" i="4"/>
  <c r="AE102" i="4"/>
  <c r="AE103" i="4"/>
  <c r="AE104" i="4"/>
  <c r="AE105" i="4"/>
  <c r="AE106" i="4"/>
  <c r="AE107" i="4"/>
  <c r="AE108" i="4"/>
  <c r="AE109" i="4"/>
  <c r="AE110" i="4"/>
  <c r="AE111" i="4"/>
  <c r="AE112" i="4"/>
  <c r="AE113" i="4"/>
  <c r="AE114" i="4"/>
  <c r="AE115" i="4"/>
  <c r="AE116" i="4"/>
  <c r="AE117" i="4"/>
  <c r="AE118" i="4"/>
  <c r="AE119" i="4"/>
  <c r="AE120" i="4"/>
  <c r="AE121" i="4"/>
  <c r="AE122" i="4"/>
  <c r="AE123" i="4"/>
  <c r="AE124" i="4"/>
  <c r="AE125" i="4"/>
  <c r="AE126" i="4"/>
  <c r="AE127" i="4"/>
  <c r="AE128" i="4"/>
  <c r="AE129" i="4"/>
  <c r="AE130" i="4"/>
  <c r="AE131" i="4"/>
  <c r="AE132" i="4"/>
  <c r="AE133" i="4"/>
  <c r="AE134" i="4"/>
  <c r="AE135" i="4"/>
  <c r="AE136" i="4"/>
  <c r="AE137" i="4"/>
  <c r="AE138" i="4"/>
  <c r="AE139" i="4"/>
  <c r="AE140" i="4"/>
  <c r="AE141" i="4"/>
  <c r="AE142" i="4"/>
  <c r="AE143" i="4"/>
  <c r="AE144" i="4"/>
  <c r="AE145" i="4"/>
  <c r="AE146" i="4"/>
  <c r="AE147" i="4"/>
  <c r="AE148" i="4"/>
  <c r="AE149" i="4"/>
  <c r="AE150" i="4"/>
  <c r="AE151" i="4"/>
  <c r="AE152" i="4"/>
  <c r="AE153" i="4"/>
  <c r="AE154" i="4"/>
  <c r="AE155" i="4"/>
  <c r="AE156" i="4"/>
  <c r="AE157" i="4"/>
  <c r="AE158" i="4"/>
  <c r="AE159" i="4"/>
  <c r="AE160" i="4"/>
  <c r="AE161" i="4"/>
  <c r="AE162" i="4"/>
  <c r="AE163" i="4"/>
  <c r="AE164" i="4"/>
  <c r="AE165" i="4"/>
  <c r="AE166" i="4"/>
  <c r="AE167" i="4"/>
  <c r="AE168" i="4"/>
  <c r="AE169" i="4"/>
  <c r="AE170" i="4"/>
  <c r="AE171" i="4"/>
  <c r="AE172" i="4"/>
  <c r="AE173" i="4"/>
  <c r="AE174" i="4"/>
  <c r="AE175" i="4"/>
  <c r="AE176" i="4"/>
  <c r="AE177" i="4"/>
  <c r="AE178" i="4"/>
  <c r="AE179" i="4"/>
  <c r="AE180" i="4"/>
  <c r="AE181" i="4"/>
  <c r="AE182" i="4"/>
  <c r="AE183" i="4"/>
  <c r="AE184" i="4"/>
  <c r="AE185" i="4"/>
  <c r="AE186" i="4"/>
  <c r="AE187" i="4"/>
  <c r="AE188" i="4"/>
  <c r="AE189" i="4"/>
  <c r="AE190" i="4"/>
  <c r="AE191" i="4"/>
  <c r="AE192" i="4"/>
  <c r="AE193" i="4"/>
  <c r="AE194" i="4"/>
  <c r="AE195" i="4"/>
  <c r="AE196" i="4"/>
  <c r="AE197" i="4"/>
  <c r="AE198" i="4"/>
  <c r="AE199" i="4"/>
  <c r="AE200" i="4"/>
  <c r="AE201" i="4"/>
  <c r="AE202" i="4"/>
  <c r="AE203" i="4"/>
  <c r="AE204" i="4"/>
  <c r="AE205" i="4"/>
  <c r="AE206" i="4"/>
  <c r="AE207" i="4"/>
  <c r="AE208" i="4"/>
  <c r="AE209" i="4"/>
  <c r="AE210" i="4"/>
  <c r="AE211" i="4"/>
  <c r="AE212" i="4"/>
  <c r="AE213" i="4"/>
  <c r="AE214" i="4"/>
  <c r="AE215" i="4"/>
  <c r="AE216" i="4"/>
  <c r="AE217" i="4"/>
  <c r="AE218" i="4"/>
  <c r="AE219" i="4"/>
  <c r="AE220" i="4"/>
  <c r="AE221" i="4"/>
  <c r="AE222" i="4"/>
  <c r="AE223" i="4"/>
  <c r="AE224" i="4"/>
  <c r="AE225" i="4"/>
  <c r="AE226" i="4"/>
  <c r="AE227" i="4"/>
  <c r="AE228" i="4"/>
  <c r="AE229" i="4"/>
  <c r="AE230" i="4"/>
  <c r="AE231" i="4"/>
  <c r="AE232" i="4"/>
  <c r="AE233" i="4"/>
  <c r="AE234" i="4"/>
  <c r="AE235" i="4"/>
  <c r="AE236" i="4"/>
  <c r="AE237" i="4"/>
  <c r="AE238" i="4"/>
  <c r="AE239" i="4"/>
  <c r="AE240" i="4"/>
  <c r="AE241" i="4"/>
  <c r="AE242" i="4"/>
  <c r="AE243" i="4"/>
  <c r="AE244" i="4"/>
  <c r="AE245" i="4"/>
  <c r="AE246" i="4"/>
  <c r="AE247" i="4"/>
  <c r="AE248" i="4"/>
  <c r="AE249" i="4"/>
  <c r="AE250" i="4"/>
  <c r="AE251" i="4"/>
  <c r="AE252" i="4"/>
  <c r="AE253" i="4"/>
  <c r="AE254" i="4"/>
  <c r="AE255" i="4"/>
  <c r="AE256" i="4"/>
  <c r="AE257" i="4"/>
  <c r="AE258" i="4"/>
  <c r="AE259" i="4"/>
  <c r="AE260" i="4"/>
  <c r="AE261" i="4"/>
  <c r="AE262" i="4"/>
  <c r="AE263" i="4"/>
  <c r="AE264" i="4"/>
  <c r="AE265" i="4"/>
  <c r="AE266" i="4"/>
  <c r="AE267" i="4"/>
  <c r="AE268" i="4"/>
  <c r="AE269" i="4"/>
  <c r="AE270" i="4"/>
  <c r="AE271" i="4"/>
  <c r="AE272" i="4"/>
  <c r="AE273" i="4"/>
  <c r="AE274" i="4"/>
  <c r="AE275" i="4"/>
  <c r="AE276" i="4"/>
  <c r="AE277" i="4"/>
  <c r="AE278" i="4"/>
  <c r="AE279" i="4"/>
  <c r="AE280" i="4"/>
  <c r="AE281" i="4"/>
  <c r="AE282" i="4"/>
  <c r="AE283" i="4"/>
  <c r="AE284" i="4"/>
  <c r="AE285" i="4"/>
  <c r="AE286" i="4"/>
  <c r="AE287" i="4"/>
  <c r="AE288" i="4"/>
  <c r="AE289" i="4"/>
  <c r="AE290" i="4"/>
  <c r="AE291" i="4"/>
  <c r="AE292" i="4"/>
  <c r="AE293" i="4"/>
  <c r="AE294" i="4"/>
  <c r="AE295" i="4"/>
  <c r="AE296" i="4"/>
  <c r="AE297" i="4"/>
  <c r="AE298" i="4"/>
  <c r="AE299" i="4"/>
  <c r="AE300" i="4"/>
  <c r="AE301" i="4"/>
  <c r="AE302" i="4"/>
  <c r="AE303" i="4"/>
  <c r="AE304" i="4"/>
  <c r="AE305" i="4"/>
  <c r="AE306" i="4"/>
  <c r="AE307" i="4"/>
  <c r="AE308" i="4"/>
  <c r="AE309" i="4"/>
  <c r="AE310" i="4"/>
  <c r="AE311" i="4"/>
  <c r="AE312" i="4"/>
  <c r="AE313" i="4"/>
  <c r="AE314" i="4"/>
  <c r="AE315" i="4"/>
  <c r="AE316" i="4"/>
  <c r="AE317" i="4"/>
  <c r="AE318" i="4"/>
  <c r="AE319" i="4"/>
  <c r="AE320" i="4"/>
  <c r="AE321" i="4"/>
  <c r="AE322" i="4"/>
  <c r="AE323" i="4"/>
  <c r="AE324" i="4"/>
  <c r="AE325" i="4"/>
  <c r="AE326" i="4"/>
  <c r="AE327" i="4"/>
  <c r="AE328" i="4"/>
  <c r="AE329" i="4"/>
  <c r="AE330" i="4"/>
  <c r="AE331" i="4"/>
  <c r="AE332" i="4"/>
  <c r="AE333" i="4"/>
  <c r="AE334" i="4"/>
  <c r="AE335" i="4"/>
  <c r="AE336" i="4"/>
  <c r="AE337" i="4"/>
  <c r="AE338" i="4"/>
  <c r="AE339" i="4"/>
  <c r="AE340" i="4"/>
  <c r="AE341" i="4"/>
  <c r="AE342" i="4"/>
  <c r="AE343" i="4"/>
  <c r="AE344" i="4"/>
  <c r="AE345" i="4"/>
  <c r="AE346" i="4"/>
  <c r="AE347" i="4"/>
  <c r="AE348" i="4"/>
  <c r="AE349" i="4"/>
  <c r="AE350" i="4"/>
  <c r="AE351" i="4"/>
  <c r="AE352" i="4"/>
  <c r="AE353" i="4"/>
  <c r="AE354" i="4"/>
  <c r="AE355" i="4"/>
  <c r="AE356" i="4"/>
  <c r="AE357" i="4"/>
  <c r="AE358" i="4"/>
  <c r="AE359" i="4"/>
  <c r="AE360" i="4"/>
  <c r="AE361" i="4"/>
  <c r="AE362" i="4"/>
  <c r="AE363" i="4"/>
  <c r="AE364" i="4"/>
  <c r="AE365" i="4"/>
  <c r="AE366" i="4"/>
  <c r="AE367" i="4"/>
  <c r="AE368" i="4"/>
  <c r="AE369" i="4"/>
  <c r="AE370" i="4"/>
  <c r="AE371" i="4"/>
  <c r="AE372" i="4"/>
  <c r="AE373" i="4"/>
  <c r="AE374" i="4"/>
  <c r="AE375" i="4"/>
  <c r="AE376" i="4"/>
  <c r="AE377" i="4"/>
  <c r="AE378" i="4"/>
  <c r="AE379" i="4"/>
  <c r="AE380" i="4"/>
  <c r="AE381" i="4"/>
  <c r="AE382" i="4"/>
  <c r="AE383" i="4"/>
  <c r="AE384" i="4"/>
  <c r="AE385" i="4"/>
  <c r="AE386" i="4"/>
  <c r="AE387" i="4"/>
  <c r="AE388" i="4"/>
  <c r="AE389" i="4"/>
  <c r="AE390" i="4"/>
  <c r="AE391" i="4"/>
  <c r="AE392" i="4"/>
  <c r="AE393" i="4"/>
  <c r="AE394" i="4"/>
  <c r="AE395" i="4"/>
  <c r="AE396" i="4"/>
  <c r="AE397" i="4"/>
  <c r="AE398" i="4"/>
  <c r="AE399" i="4"/>
  <c r="AE400" i="4"/>
  <c r="AE401" i="4"/>
  <c r="AE402" i="4"/>
  <c r="AE403" i="4"/>
  <c r="AE404" i="4"/>
  <c r="AE405" i="4"/>
  <c r="AE406" i="4"/>
  <c r="AE407" i="4"/>
  <c r="AE408" i="4"/>
  <c r="AE409" i="4"/>
  <c r="AE410" i="4"/>
  <c r="AE411" i="4"/>
  <c r="AE412" i="4"/>
  <c r="AE413" i="4"/>
  <c r="AE414" i="4"/>
  <c r="AE415" i="4"/>
  <c r="AE416" i="4"/>
  <c r="AE417" i="4"/>
  <c r="AE418" i="4"/>
  <c r="AE419" i="4"/>
  <c r="AE420" i="4"/>
  <c r="AE421" i="4"/>
  <c r="AE422" i="4"/>
  <c r="AE423" i="4"/>
  <c r="AE424" i="4"/>
  <c r="AE425" i="4"/>
  <c r="AE426" i="4"/>
  <c r="AE427" i="4"/>
  <c r="AE428" i="4"/>
  <c r="AE429" i="4"/>
  <c r="AE430" i="4"/>
  <c r="AE431" i="4"/>
  <c r="AE432" i="4"/>
  <c r="AE433" i="4"/>
  <c r="AE434" i="4"/>
  <c r="AE435" i="4"/>
  <c r="AE436" i="4"/>
  <c r="AE437" i="4"/>
  <c r="AE438" i="4"/>
  <c r="AE439" i="4"/>
  <c r="AE440" i="4"/>
  <c r="AE441" i="4"/>
  <c r="AE442" i="4"/>
  <c r="AE443" i="4"/>
  <c r="AE444" i="4"/>
  <c r="AE445" i="4"/>
  <c r="AE446" i="4"/>
  <c r="AE447" i="4"/>
  <c r="AE448" i="4"/>
  <c r="AE449" i="4"/>
  <c r="AE450" i="4"/>
  <c r="AE451" i="4"/>
  <c r="AE452" i="4"/>
  <c r="AE453" i="4"/>
  <c r="AE454" i="4"/>
  <c r="AE455" i="4"/>
  <c r="AE456" i="4"/>
  <c r="AE457" i="4"/>
  <c r="AE458" i="4"/>
  <c r="AE459" i="4"/>
  <c r="AE460" i="4"/>
  <c r="AE461" i="4"/>
  <c r="AE462" i="4"/>
  <c r="AE463" i="4"/>
  <c r="AE464" i="4"/>
  <c r="AE465" i="4"/>
  <c r="AE466" i="4"/>
  <c r="AE467" i="4"/>
  <c r="AE468" i="4"/>
  <c r="AE469" i="4"/>
  <c r="AE470" i="4"/>
  <c r="AE471" i="4"/>
  <c r="AE472" i="4"/>
  <c r="AE473" i="4"/>
  <c r="AE474" i="4"/>
  <c r="AE475" i="4"/>
  <c r="AE476" i="4"/>
  <c r="AE477" i="4"/>
  <c r="AE478" i="4"/>
  <c r="AE479" i="4"/>
  <c r="AE480" i="4"/>
  <c r="AE481" i="4"/>
  <c r="AE482" i="4"/>
  <c r="AE483" i="4"/>
  <c r="AE484" i="4"/>
  <c r="AE485" i="4"/>
  <c r="AE486" i="4"/>
  <c r="AE487" i="4"/>
  <c r="AE488" i="4"/>
  <c r="AE489" i="4"/>
  <c r="AE490" i="4"/>
  <c r="AE491" i="4"/>
  <c r="AE492" i="4"/>
  <c r="AE493" i="4"/>
  <c r="AE494" i="4"/>
  <c r="AE495" i="4"/>
  <c r="AE496" i="4"/>
  <c r="AE497" i="4"/>
  <c r="AE498" i="4"/>
  <c r="AE499" i="4"/>
  <c r="AE500" i="4"/>
  <c r="AE501" i="4"/>
  <c r="AE502" i="4"/>
  <c r="AE503" i="4"/>
  <c r="AE504" i="4"/>
  <c r="AE505" i="4"/>
  <c r="AE506" i="4"/>
  <c r="AE507" i="4"/>
  <c r="AE508" i="4"/>
  <c r="AE509" i="4"/>
  <c r="AE510" i="4"/>
  <c r="AE511" i="4"/>
  <c r="AE512" i="4"/>
  <c r="AE513" i="4"/>
  <c r="AE514" i="4"/>
  <c r="AE515" i="4"/>
  <c r="AE516" i="4"/>
  <c r="AE517" i="4"/>
  <c r="AE518" i="4"/>
  <c r="AE519" i="4"/>
  <c r="AE520" i="4"/>
  <c r="AE521" i="4"/>
  <c r="AE522" i="4"/>
  <c r="AE523" i="4"/>
  <c r="AE524" i="4"/>
  <c r="AE525" i="4"/>
  <c r="AE526" i="4"/>
  <c r="AE527" i="4"/>
  <c r="AE528" i="4"/>
  <c r="AE529" i="4"/>
  <c r="AE530" i="4"/>
  <c r="AE531" i="4"/>
  <c r="AE532" i="4"/>
  <c r="AE533" i="4"/>
  <c r="AE534" i="4"/>
  <c r="AE535" i="4"/>
  <c r="AE536" i="4"/>
  <c r="AE537" i="4"/>
  <c r="AE538" i="4"/>
  <c r="AE539" i="4"/>
  <c r="AE540" i="4"/>
  <c r="AE541" i="4"/>
  <c r="AE542" i="4"/>
  <c r="AE543" i="4"/>
  <c r="AE544" i="4"/>
  <c r="AE545" i="4"/>
  <c r="AE546" i="4"/>
  <c r="AE547" i="4"/>
  <c r="AE548" i="4"/>
  <c r="AE549" i="4"/>
  <c r="AE550" i="4"/>
  <c r="AE551" i="4"/>
  <c r="AE552" i="4"/>
  <c r="AE553" i="4"/>
  <c r="AE554" i="4"/>
  <c r="AE555" i="4"/>
  <c r="AE556" i="4"/>
  <c r="AE557" i="4"/>
  <c r="AE558" i="4"/>
  <c r="AE559" i="4"/>
  <c r="AE560" i="4"/>
  <c r="AE561" i="4"/>
  <c r="AE562" i="4"/>
  <c r="AE563" i="4"/>
  <c r="AE564" i="4"/>
  <c r="AE565" i="4"/>
  <c r="AE566" i="4"/>
  <c r="AE567" i="4"/>
  <c r="AE568" i="4"/>
  <c r="AE569" i="4"/>
  <c r="AE570" i="4"/>
  <c r="AE571" i="4"/>
  <c r="AE572" i="4"/>
  <c r="AE573" i="4"/>
  <c r="AE574" i="4"/>
  <c r="AE575" i="4"/>
  <c r="AE576" i="4"/>
  <c r="AE577" i="4"/>
  <c r="AE578" i="4"/>
  <c r="AE579" i="4"/>
  <c r="AE580" i="4"/>
  <c r="AE581" i="4"/>
  <c r="AE582" i="4"/>
  <c r="AE583" i="4"/>
  <c r="AE584" i="4"/>
  <c r="AE585" i="4"/>
  <c r="AE586" i="4"/>
  <c r="AE587" i="4"/>
  <c r="AE588" i="4"/>
  <c r="AE589" i="4"/>
  <c r="AE590" i="4"/>
  <c r="AE591" i="4"/>
  <c r="AE592" i="4"/>
  <c r="AE593" i="4"/>
  <c r="AE594" i="4"/>
  <c r="AE595" i="4"/>
  <c r="AE596" i="4"/>
  <c r="AE597" i="4"/>
  <c r="AE598" i="4"/>
  <c r="AE599" i="4"/>
  <c r="AE600" i="4"/>
  <c r="AE601" i="4"/>
  <c r="AE602" i="4"/>
  <c r="AE603" i="4"/>
  <c r="AE604" i="4"/>
  <c r="AE605" i="4"/>
  <c r="AE606" i="4"/>
  <c r="AE607" i="4"/>
  <c r="AE608" i="4"/>
  <c r="AE609" i="4"/>
  <c r="AE610" i="4"/>
  <c r="AE611" i="4"/>
  <c r="AE612" i="4"/>
  <c r="AE613" i="4"/>
  <c r="AE614" i="4"/>
  <c r="AE615" i="4"/>
  <c r="AE616" i="4"/>
  <c r="AE617" i="4"/>
  <c r="AE618" i="4"/>
  <c r="AE619" i="4"/>
  <c r="AE620" i="4"/>
  <c r="AE621" i="4"/>
  <c r="AE622" i="4"/>
  <c r="AE623" i="4"/>
  <c r="AE624" i="4"/>
  <c r="AE625" i="4"/>
  <c r="AE626" i="4"/>
  <c r="AE627" i="4"/>
  <c r="AE628" i="4"/>
  <c r="AE629" i="4"/>
  <c r="AE630" i="4"/>
  <c r="AE631" i="4"/>
  <c r="AE632" i="4"/>
  <c r="AE633" i="4"/>
  <c r="AE634" i="4"/>
  <c r="AE635" i="4"/>
  <c r="AE636" i="4"/>
  <c r="AE637" i="4"/>
  <c r="AE638" i="4"/>
  <c r="AE639" i="4"/>
  <c r="AE640" i="4"/>
  <c r="AE641"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E1001" i="4"/>
  <c r="AE1002" i="4"/>
  <c r="AE1003" i="4"/>
  <c r="AE1004" i="4"/>
  <c r="AE1005" i="4"/>
  <c r="AE1006" i="4"/>
  <c r="AE1007" i="4"/>
  <c r="AE1008" i="4"/>
  <c r="AE1009" i="4"/>
  <c r="AE1010" i="4"/>
  <c r="AE1011" i="4"/>
  <c r="AE1012" i="4"/>
  <c r="AE1013" i="4"/>
  <c r="AE1014" i="4"/>
  <c r="AE1015" i="4"/>
  <c r="AE1016" i="4"/>
  <c r="AE1017" i="4"/>
  <c r="AE1018" i="4"/>
  <c r="AE1019" i="4"/>
  <c r="AE1020" i="4"/>
  <c r="AE1021" i="4"/>
  <c r="AE1022" i="4"/>
  <c r="AE1023" i="4"/>
  <c r="AE1024" i="4"/>
  <c r="AE1025" i="4"/>
  <c r="AE1026" i="4"/>
  <c r="AE1027" i="4"/>
  <c r="AE1028" i="4"/>
  <c r="AE1029" i="4"/>
  <c r="AE1030" i="4"/>
  <c r="AE1031" i="4"/>
  <c r="AE1032" i="4"/>
  <c r="AE1033" i="4"/>
  <c r="AE1034" i="4"/>
  <c r="AE1035" i="4"/>
  <c r="AE1036" i="4"/>
  <c r="AE1037" i="4"/>
  <c r="AE1038" i="4"/>
  <c r="AE1039" i="4"/>
  <c r="AE1040" i="4"/>
  <c r="AE1041" i="4"/>
  <c r="AE1042" i="4"/>
  <c r="AE1043" i="4"/>
  <c r="AE1044" i="4"/>
  <c r="AE1045" i="4"/>
  <c r="AE1046" i="4"/>
  <c r="AE1047" i="4"/>
  <c r="AE1048" i="4"/>
  <c r="AE1049" i="4"/>
  <c r="AE1050" i="4"/>
  <c r="AE1051" i="4"/>
  <c r="AE1052" i="4"/>
  <c r="AE1053" i="4"/>
  <c r="AE1054" i="4"/>
  <c r="AE1055" i="4"/>
  <c r="AE1056" i="4"/>
  <c r="AE1057" i="4"/>
  <c r="AE1058" i="4"/>
  <c r="AE1059" i="4"/>
  <c r="AE1060" i="4"/>
  <c r="AE1061" i="4"/>
  <c r="AE1062" i="4"/>
  <c r="AE1063" i="4"/>
  <c r="AE1064" i="4"/>
  <c r="AE1065" i="4"/>
  <c r="AE1066"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D76" i="4"/>
  <c r="AD77" i="4"/>
  <c r="AD78" i="4"/>
  <c r="AD79" i="4"/>
  <c r="AD80" i="4"/>
  <c r="AD81" i="4"/>
  <c r="AD82" i="4"/>
  <c r="AD83" i="4"/>
  <c r="AD84" i="4"/>
  <c r="AD85" i="4"/>
  <c r="AD86" i="4"/>
  <c r="AD87" i="4"/>
  <c r="AD88" i="4"/>
  <c r="AD89" i="4"/>
  <c r="AD90" i="4"/>
  <c r="AD91" i="4"/>
  <c r="AD92" i="4"/>
  <c r="AD93" i="4"/>
  <c r="AD94" i="4"/>
  <c r="AD95" i="4"/>
  <c r="AD96" i="4"/>
  <c r="AD97" i="4"/>
  <c r="AD98" i="4"/>
  <c r="AD99" i="4"/>
  <c r="AD100" i="4"/>
  <c r="AD101" i="4"/>
  <c r="AD102" i="4"/>
  <c r="AD103" i="4"/>
  <c r="AD104" i="4"/>
  <c r="AD105" i="4"/>
  <c r="AD106" i="4"/>
  <c r="AD107" i="4"/>
  <c r="AD108" i="4"/>
  <c r="AD109" i="4"/>
  <c r="AD110" i="4"/>
  <c r="AD111" i="4"/>
  <c r="AD112" i="4"/>
  <c r="AD113" i="4"/>
  <c r="AD114" i="4"/>
  <c r="AD115" i="4"/>
  <c r="AD116" i="4"/>
  <c r="AD117" i="4"/>
  <c r="AD118" i="4"/>
  <c r="AD119" i="4"/>
  <c r="AD120" i="4"/>
  <c r="AD121" i="4"/>
  <c r="AD122" i="4"/>
  <c r="AD123" i="4"/>
  <c r="AD124" i="4"/>
  <c r="AD125" i="4"/>
  <c r="AD126" i="4"/>
  <c r="AD127" i="4"/>
  <c r="AD128" i="4"/>
  <c r="AD129" i="4"/>
  <c r="AD130" i="4"/>
  <c r="AD131" i="4"/>
  <c r="AD132" i="4"/>
  <c r="AD133" i="4"/>
  <c r="AD134" i="4"/>
  <c r="AD135" i="4"/>
  <c r="AD136" i="4"/>
  <c r="AD137" i="4"/>
  <c r="AD138" i="4"/>
  <c r="AD139" i="4"/>
  <c r="AD140" i="4"/>
  <c r="AD141" i="4"/>
  <c r="AD142" i="4"/>
  <c r="AD143" i="4"/>
  <c r="AD144" i="4"/>
  <c r="AD145" i="4"/>
  <c r="AD146" i="4"/>
  <c r="AD147" i="4"/>
  <c r="AD148" i="4"/>
  <c r="AD149" i="4"/>
  <c r="AD150" i="4"/>
  <c r="AD151" i="4"/>
  <c r="AD152" i="4"/>
  <c r="AD153" i="4"/>
  <c r="AD154" i="4"/>
  <c r="AD155" i="4"/>
  <c r="AD156" i="4"/>
  <c r="AD157" i="4"/>
  <c r="AD158" i="4"/>
  <c r="AD159" i="4"/>
  <c r="AD160" i="4"/>
  <c r="AD161" i="4"/>
  <c r="AD162" i="4"/>
  <c r="AD163" i="4"/>
  <c r="AD164" i="4"/>
  <c r="AD165" i="4"/>
  <c r="AD166" i="4"/>
  <c r="AD167" i="4"/>
  <c r="AD168" i="4"/>
  <c r="AD169" i="4"/>
  <c r="AD170" i="4"/>
  <c r="AD171" i="4"/>
  <c r="AD172" i="4"/>
  <c r="AD173" i="4"/>
  <c r="AD174" i="4"/>
  <c r="AD175" i="4"/>
  <c r="AD176" i="4"/>
  <c r="AD177" i="4"/>
  <c r="AD178" i="4"/>
  <c r="AD179" i="4"/>
  <c r="AD180" i="4"/>
  <c r="AD181" i="4"/>
  <c r="AD182" i="4"/>
  <c r="AD183" i="4"/>
  <c r="AD184" i="4"/>
  <c r="AD185" i="4"/>
  <c r="AD186" i="4"/>
  <c r="AD187" i="4"/>
  <c r="AD188" i="4"/>
  <c r="AD189" i="4"/>
  <c r="AD190" i="4"/>
  <c r="AD191" i="4"/>
  <c r="AD192" i="4"/>
  <c r="AD193" i="4"/>
  <c r="AD194" i="4"/>
  <c r="AD195" i="4"/>
  <c r="AD196" i="4"/>
  <c r="AD197" i="4"/>
  <c r="AD198" i="4"/>
  <c r="AD199" i="4"/>
  <c r="AD200" i="4"/>
  <c r="AD201" i="4"/>
  <c r="AD202" i="4"/>
  <c r="AD203" i="4"/>
  <c r="AD204" i="4"/>
  <c r="AD205" i="4"/>
  <c r="AD206" i="4"/>
  <c r="AD207" i="4"/>
  <c r="AD208" i="4"/>
  <c r="AD209" i="4"/>
  <c r="AD210" i="4"/>
  <c r="AD211" i="4"/>
  <c r="AD212" i="4"/>
  <c r="AD213" i="4"/>
  <c r="AD214" i="4"/>
  <c r="AD215" i="4"/>
  <c r="AD216" i="4"/>
  <c r="AD217" i="4"/>
  <c r="AD218" i="4"/>
  <c r="AD219" i="4"/>
  <c r="AD220" i="4"/>
  <c r="AD221" i="4"/>
  <c r="AD222" i="4"/>
  <c r="AD223" i="4"/>
  <c r="AD224" i="4"/>
  <c r="AD225" i="4"/>
  <c r="AD226" i="4"/>
  <c r="AD227" i="4"/>
  <c r="AD228" i="4"/>
  <c r="AD229" i="4"/>
  <c r="AD230" i="4"/>
  <c r="AD231" i="4"/>
  <c r="AD232" i="4"/>
  <c r="AD233" i="4"/>
  <c r="AD234" i="4"/>
  <c r="AD235" i="4"/>
  <c r="AD236" i="4"/>
  <c r="AD237" i="4"/>
  <c r="AD238" i="4"/>
  <c r="AD239" i="4"/>
  <c r="AD240" i="4"/>
  <c r="AD241" i="4"/>
  <c r="AD242" i="4"/>
  <c r="AD243" i="4"/>
  <c r="AD244" i="4"/>
  <c r="AD245" i="4"/>
  <c r="AD246" i="4"/>
  <c r="AD247" i="4"/>
  <c r="AD248" i="4"/>
  <c r="AD249" i="4"/>
  <c r="AD250" i="4"/>
  <c r="AD251" i="4"/>
  <c r="AD252" i="4"/>
  <c r="AD253" i="4"/>
  <c r="AD254" i="4"/>
  <c r="AD255" i="4"/>
  <c r="AD256" i="4"/>
  <c r="AD257" i="4"/>
  <c r="AD258" i="4"/>
  <c r="AD259" i="4"/>
  <c r="AD260" i="4"/>
  <c r="AD261" i="4"/>
  <c r="AD262" i="4"/>
  <c r="AD263" i="4"/>
  <c r="AD264" i="4"/>
  <c r="AD265" i="4"/>
  <c r="AD266" i="4"/>
  <c r="AD267" i="4"/>
  <c r="AD268" i="4"/>
  <c r="AD269" i="4"/>
  <c r="AD270" i="4"/>
  <c r="AD271" i="4"/>
  <c r="AD272" i="4"/>
  <c r="AD273" i="4"/>
  <c r="AD274" i="4"/>
  <c r="AD275" i="4"/>
  <c r="AD276" i="4"/>
  <c r="AD277" i="4"/>
  <c r="AD278" i="4"/>
  <c r="AD279" i="4"/>
  <c r="AD280" i="4"/>
  <c r="AD281" i="4"/>
  <c r="AD282" i="4"/>
  <c r="AD283" i="4"/>
  <c r="AD284" i="4"/>
  <c r="AD285" i="4"/>
  <c r="AD286" i="4"/>
  <c r="AD287" i="4"/>
  <c r="AD288" i="4"/>
  <c r="AD289" i="4"/>
  <c r="AD290" i="4"/>
  <c r="AD291" i="4"/>
  <c r="AD292" i="4"/>
  <c r="AD293" i="4"/>
  <c r="AD294" i="4"/>
  <c r="AD295" i="4"/>
  <c r="AD296" i="4"/>
  <c r="AD297" i="4"/>
  <c r="AD298" i="4"/>
  <c r="AD299" i="4"/>
  <c r="AD300" i="4"/>
  <c r="AD301" i="4"/>
  <c r="AD302" i="4"/>
  <c r="AD303" i="4"/>
  <c r="AD304" i="4"/>
  <c r="AD305" i="4"/>
  <c r="AD306" i="4"/>
  <c r="AD307" i="4"/>
  <c r="AD308" i="4"/>
  <c r="AD309" i="4"/>
  <c r="AD310" i="4"/>
  <c r="AD311" i="4"/>
  <c r="AD312" i="4"/>
  <c r="AD313" i="4"/>
  <c r="AD314" i="4"/>
  <c r="AD315" i="4"/>
  <c r="AD316" i="4"/>
  <c r="AD317" i="4"/>
  <c r="AD318" i="4"/>
  <c r="AD319" i="4"/>
  <c r="AD320" i="4"/>
  <c r="AD321" i="4"/>
  <c r="AD322" i="4"/>
  <c r="AD323" i="4"/>
  <c r="AD324" i="4"/>
  <c r="AD325" i="4"/>
  <c r="AD326" i="4"/>
  <c r="AD327" i="4"/>
  <c r="AD328" i="4"/>
  <c r="AD329" i="4"/>
  <c r="AD330" i="4"/>
  <c r="AD331" i="4"/>
  <c r="AD332" i="4"/>
  <c r="AD333" i="4"/>
  <c r="AD334" i="4"/>
  <c r="AD335" i="4"/>
  <c r="AD336" i="4"/>
  <c r="AD337" i="4"/>
  <c r="AD338" i="4"/>
  <c r="AD339" i="4"/>
  <c r="AD340" i="4"/>
  <c r="AD341" i="4"/>
  <c r="AD342" i="4"/>
  <c r="AD343" i="4"/>
  <c r="AD344" i="4"/>
  <c r="AD345" i="4"/>
  <c r="AD346" i="4"/>
  <c r="AD347" i="4"/>
  <c r="AD348" i="4"/>
  <c r="AD349" i="4"/>
  <c r="AD350" i="4"/>
  <c r="AD351" i="4"/>
  <c r="AD352" i="4"/>
  <c r="AD353" i="4"/>
  <c r="AD354" i="4"/>
  <c r="AD355" i="4"/>
  <c r="AD356" i="4"/>
  <c r="AD357" i="4"/>
  <c r="AD358" i="4"/>
  <c r="AD359" i="4"/>
  <c r="AD360" i="4"/>
  <c r="AD361" i="4"/>
  <c r="AD362" i="4"/>
  <c r="AD363" i="4"/>
  <c r="AD364" i="4"/>
  <c r="AD365" i="4"/>
  <c r="AD366" i="4"/>
  <c r="AD367" i="4"/>
  <c r="AD368" i="4"/>
  <c r="AD369" i="4"/>
  <c r="AD370" i="4"/>
  <c r="AD371" i="4"/>
  <c r="AD372" i="4"/>
  <c r="AD373" i="4"/>
  <c r="AD374" i="4"/>
  <c r="AD375" i="4"/>
  <c r="AD376" i="4"/>
  <c r="AD377" i="4"/>
  <c r="AD378" i="4"/>
  <c r="AD379" i="4"/>
  <c r="AD380" i="4"/>
  <c r="AD381" i="4"/>
  <c r="AD382" i="4"/>
  <c r="AD383" i="4"/>
  <c r="AD384" i="4"/>
  <c r="AD385" i="4"/>
  <c r="AD386" i="4"/>
  <c r="AD387" i="4"/>
  <c r="AD388" i="4"/>
  <c r="AD389" i="4"/>
  <c r="AD390" i="4"/>
  <c r="AD391" i="4"/>
  <c r="AD392" i="4"/>
  <c r="AD393" i="4"/>
  <c r="AD394" i="4"/>
  <c r="AD395" i="4"/>
  <c r="AD396" i="4"/>
  <c r="AD397" i="4"/>
  <c r="AD398" i="4"/>
  <c r="AD399" i="4"/>
  <c r="AD400" i="4"/>
  <c r="AD401" i="4"/>
  <c r="AD402" i="4"/>
  <c r="AD403" i="4"/>
  <c r="AD404" i="4"/>
  <c r="AD405" i="4"/>
  <c r="AD406" i="4"/>
  <c r="AD407" i="4"/>
  <c r="AD408" i="4"/>
  <c r="AD409" i="4"/>
  <c r="AD410" i="4"/>
  <c r="AD411" i="4"/>
  <c r="AD412" i="4"/>
  <c r="AD413" i="4"/>
  <c r="AD414" i="4"/>
  <c r="AD415" i="4"/>
  <c r="AD416" i="4"/>
  <c r="AD417" i="4"/>
  <c r="AD418" i="4"/>
  <c r="AD419" i="4"/>
  <c r="AD420" i="4"/>
  <c r="AD421" i="4"/>
  <c r="AD422" i="4"/>
  <c r="AD423" i="4"/>
  <c r="AD424" i="4"/>
  <c r="AD425" i="4"/>
  <c r="AD426" i="4"/>
  <c r="AD427" i="4"/>
  <c r="AD428" i="4"/>
  <c r="AD429" i="4"/>
  <c r="AD430" i="4"/>
  <c r="AD431" i="4"/>
  <c r="AD432" i="4"/>
  <c r="AD433" i="4"/>
  <c r="AD434" i="4"/>
  <c r="AD435" i="4"/>
  <c r="AD436" i="4"/>
  <c r="AD437" i="4"/>
  <c r="AD438" i="4"/>
  <c r="AD439" i="4"/>
  <c r="AD440" i="4"/>
  <c r="AD441" i="4"/>
  <c r="AD442" i="4"/>
  <c r="AD443" i="4"/>
  <c r="AD444" i="4"/>
  <c r="AD445" i="4"/>
  <c r="AD446" i="4"/>
  <c r="AD447" i="4"/>
  <c r="AD448" i="4"/>
  <c r="AD449" i="4"/>
  <c r="AD450" i="4"/>
  <c r="AD451" i="4"/>
  <c r="AD452" i="4"/>
  <c r="AD453" i="4"/>
  <c r="AD454" i="4"/>
  <c r="AD455" i="4"/>
  <c r="AD456" i="4"/>
  <c r="AD457" i="4"/>
  <c r="AD458" i="4"/>
  <c r="AD459" i="4"/>
  <c r="AD460" i="4"/>
  <c r="AD461" i="4"/>
  <c r="AD462" i="4"/>
  <c r="AD463" i="4"/>
  <c r="AD464" i="4"/>
  <c r="AD465" i="4"/>
  <c r="AD466" i="4"/>
  <c r="AD467" i="4"/>
  <c r="AD468" i="4"/>
  <c r="AD469" i="4"/>
  <c r="AD470" i="4"/>
  <c r="AD471" i="4"/>
  <c r="AD472" i="4"/>
  <c r="AD473" i="4"/>
  <c r="AD474" i="4"/>
  <c r="AD475" i="4"/>
  <c r="AD476" i="4"/>
  <c r="AD477" i="4"/>
  <c r="AD478" i="4"/>
  <c r="AD479" i="4"/>
  <c r="AD480" i="4"/>
  <c r="AD481" i="4"/>
  <c r="AD482" i="4"/>
  <c r="AD483" i="4"/>
  <c r="AD484" i="4"/>
  <c r="AD485" i="4"/>
  <c r="AD486" i="4"/>
  <c r="AD487" i="4"/>
  <c r="AD488" i="4"/>
  <c r="AD489" i="4"/>
  <c r="AD490" i="4"/>
  <c r="AD491" i="4"/>
  <c r="AD492" i="4"/>
  <c r="AD493" i="4"/>
  <c r="AD494" i="4"/>
  <c r="AD495" i="4"/>
  <c r="AD496" i="4"/>
  <c r="AD497" i="4"/>
  <c r="AD498" i="4"/>
  <c r="AD499" i="4"/>
  <c r="AD500" i="4"/>
  <c r="AD501" i="4"/>
  <c r="AD502" i="4"/>
  <c r="AD503" i="4"/>
  <c r="AD504" i="4"/>
  <c r="AD505" i="4"/>
  <c r="AD506" i="4"/>
  <c r="AD507" i="4"/>
  <c r="AD508" i="4"/>
  <c r="AD509" i="4"/>
  <c r="AD510" i="4"/>
  <c r="AD511" i="4"/>
  <c r="AD512" i="4"/>
  <c r="AD513" i="4"/>
  <c r="AD514" i="4"/>
  <c r="AD515" i="4"/>
  <c r="AD516" i="4"/>
  <c r="AD517" i="4"/>
  <c r="AD518" i="4"/>
  <c r="AD519" i="4"/>
  <c r="AD520" i="4"/>
  <c r="AD521" i="4"/>
  <c r="AD522" i="4"/>
  <c r="AD523" i="4"/>
  <c r="AD524" i="4"/>
  <c r="AD525" i="4"/>
  <c r="AD526" i="4"/>
  <c r="AD527" i="4"/>
  <c r="AD528" i="4"/>
  <c r="AD529" i="4"/>
  <c r="AD530" i="4"/>
  <c r="AD531" i="4"/>
  <c r="AD532" i="4"/>
  <c r="AD533" i="4"/>
  <c r="AD534" i="4"/>
  <c r="AD535" i="4"/>
  <c r="AD536" i="4"/>
  <c r="AD537" i="4"/>
  <c r="AD538" i="4"/>
  <c r="AD539" i="4"/>
  <c r="AD540" i="4"/>
  <c r="AD541" i="4"/>
  <c r="AD542" i="4"/>
  <c r="AD543" i="4"/>
  <c r="AD544" i="4"/>
  <c r="AD545" i="4"/>
  <c r="AD546" i="4"/>
  <c r="AD547" i="4"/>
  <c r="AD548" i="4"/>
  <c r="AD549" i="4"/>
  <c r="AD550" i="4"/>
  <c r="AD551" i="4"/>
  <c r="AD552" i="4"/>
  <c r="AD553" i="4"/>
  <c r="AD554" i="4"/>
  <c r="AD555" i="4"/>
  <c r="AD556" i="4"/>
  <c r="AD557" i="4"/>
  <c r="AD558" i="4"/>
  <c r="AD559" i="4"/>
  <c r="AD560" i="4"/>
  <c r="AD561" i="4"/>
  <c r="AD562" i="4"/>
  <c r="AD563" i="4"/>
  <c r="AD564" i="4"/>
  <c r="AD565" i="4"/>
  <c r="AD566" i="4"/>
  <c r="AD567" i="4"/>
  <c r="AD568" i="4"/>
  <c r="AD569" i="4"/>
  <c r="AD570" i="4"/>
  <c r="AD571" i="4"/>
  <c r="AD572" i="4"/>
  <c r="AD573" i="4"/>
  <c r="AD574" i="4"/>
  <c r="AD575" i="4"/>
  <c r="AD576" i="4"/>
  <c r="AD577" i="4"/>
  <c r="AD578" i="4"/>
  <c r="AD579" i="4"/>
  <c r="AD580" i="4"/>
  <c r="AD581" i="4"/>
  <c r="AD582" i="4"/>
  <c r="AD583" i="4"/>
  <c r="AD584" i="4"/>
  <c r="AD585" i="4"/>
  <c r="AD586" i="4"/>
  <c r="AD587" i="4"/>
  <c r="AD588" i="4"/>
  <c r="AD589" i="4"/>
  <c r="AD590" i="4"/>
  <c r="AD591" i="4"/>
  <c r="AD592" i="4"/>
  <c r="AD593" i="4"/>
  <c r="AD594" i="4"/>
  <c r="AD595" i="4"/>
  <c r="AD596" i="4"/>
  <c r="AD597" i="4"/>
  <c r="AD598" i="4"/>
  <c r="AD599" i="4"/>
  <c r="AD600" i="4"/>
  <c r="AD601" i="4"/>
  <c r="AD602" i="4"/>
  <c r="AD603" i="4"/>
  <c r="AD604" i="4"/>
  <c r="AD605" i="4"/>
  <c r="AD606" i="4"/>
  <c r="AD607" i="4"/>
  <c r="AD608" i="4"/>
  <c r="AD609" i="4"/>
  <c r="AD610" i="4"/>
  <c r="AD611" i="4"/>
  <c r="AD612" i="4"/>
  <c r="AD613" i="4"/>
  <c r="AD614" i="4"/>
  <c r="AD615" i="4"/>
  <c r="AD616" i="4"/>
  <c r="AD617" i="4"/>
  <c r="AD618" i="4"/>
  <c r="AD619" i="4"/>
  <c r="AD620" i="4"/>
  <c r="AD621" i="4"/>
  <c r="AD622" i="4"/>
  <c r="AD623" i="4"/>
  <c r="AD624" i="4"/>
  <c r="AD625" i="4"/>
  <c r="AD626" i="4"/>
  <c r="AD627" i="4"/>
  <c r="AD628" i="4"/>
  <c r="AD629" i="4"/>
  <c r="AD630" i="4"/>
  <c r="AD631" i="4"/>
  <c r="AD632" i="4"/>
  <c r="AD633" i="4"/>
  <c r="AD634" i="4"/>
  <c r="AD635" i="4"/>
  <c r="AD636" i="4"/>
  <c r="AD637" i="4"/>
  <c r="AD638" i="4"/>
  <c r="AD639" i="4"/>
  <c r="AD640" i="4"/>
  <c r="AD641"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D1001" i="4"/>
  <c r="AD1002" i="4"/>
  <c r="AD1003" i="4"/>
  <c r="AD1004" i="4"/>
  <c r="AD1005" i="4"/>
  <c r="AD1006" i="4"/>
  <c r="AD1007" i="4"/>
  <c r="AD1008" i="4"/>
  <c r="AD1009" i="4"/>
  <c r="AD1010" i="4"/>
  <c r="AD1011" i="4"/>
  <c r="AD1012" i="4"/>
  <c r="AD1013" i="4"/>
  <c r="AD1014" i="4"/>
  <c r="AD1015" i="4"/>
  <c r="AD1016" i="4"/>
  <c r="AD1017" i="4"/>
  <c r="AD1018" i="4"/>
  <c r="AD1019" i="4"/>
  <c r="AD1020" i="4"/>
  <c r="AD1021" i="4"/>
  <c r="AD1022" i="4"/>
  <c r="AD1023" i="4"/>
  <c r="AD1024" i="4"/>
  <c r="AD1025" i="4"/>
  <c r="AD1026" i="4"/>
  <c r="AD1027" i="4"/>
  <c r="AD1028" i="4"/>
  <c r="AD1029" i="4"/>
  <c r="AD1030" i="4"/>
  <c r="AD1031" i="4"/>
  <c r="AD1032" i="4"/>
  <c r="AD1033" i="4"/>
  <c r="AD1034" i="4"/>
  <c r="AD1035" i="4"/>
  <c r="AD1036" i="4"/>
  <c r="AD1037" i="4"/>
  <c r="AD1038" i="4"/>
  <c r="AD1039" i="4"/>
  <c r="AD1040" i="4"/>
  <c r="AD1041" i="4"/>
  <c r="AD1042" i="4"/>
  <c r="AD1043" i="4"/>
  <c r="AD1044" i="4"/>
  <c r="AD1045" i="4"/>
  <c r="AD1046" i="4"/>
  <c r="AD1047" i="4"/>
  <c r="AD1048" i="4"/>
  <c r="AD1049" i="4"/>
  <c r="AD1050" i="4"/>
  <c r="AD1051" i="4"/>
  <c r="AD1052" i="4"/>
  <c r="AD1053" i="4"/>
  <c r="AD1054" i="4"/>
  <c r="AD1055" i="4"/>
  <c r="AD1056" i="4"/>
  <c r="AD1057" i="4"/>
  <c r="AD1058" i="4"/>
  <c r="AD1059" i="4"/>
  <c r="AD1060" i="4"/>
  <c r="AD1061" i="4"/>
  <c r="AD1062" i="4"/>
  <c r="AD1063" i="4"/>
  <c r="AD1064" i="4"/>
  <c r="AD1065" i="4"/>
  <c r="AD1066" i="4"/>
  <c r="AE15" i="4"/>
  <c r="AD14" i="4"/>
  <c r="AO14" i="4"/>
  <c r="AN14" i="4" s="1"/>
  <c r="AL16" i="4" s="1"/>
  <c r="R17" i="4"/>
  <c r="R18" i="4" s="1"/>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Q763" i="4"/>
  <c r="Q764" i="4"/>
  <c r="Q765" i="4"/>
  <c r="Q766" i="4"/>
  <c r="Q767" i="4"/>
  <c r="Q768" i="4"/>
  <c r="Q769" i="4"/>
  <c r="Q770" i="4"/>
  <c r="Q771" i="4"/>
  <c r="Q772" i="4"/>
  <c r="Q773" i="4"/>
  <c r="Q774" i="4"/>
  <c r="Q775" i="4"/>
  <c r="Q776" i="4"/>
  <c r="Q777" i="4"/>
  <c r="Q778" i="4"/>
  <c r="Q779" i="4"/>
  <c r="Q780" i="4"/>
  <c r="Q781" i="4"/>
  <c r="Q782" i="4"/>
  <c r="Q783" i="4"/>
  <c r="Q784" i="4"/>
  <c r="Q785" i="4"/>
  <c r="Q786" i="4"/>
  <c r="Q787" i="4"/>
  <c r="Q788" i="4"/>
  <c r="Q789" i="4"/>
  <c r="Q790" i="4"/>
  <c r="Q791" i="4"/>
  <c r="Q792" i="4"/>
  <c r="Q793" i="4"/>
  <c r="Q794" i="4"/>
  <c r="Q795" i="4"/>
  <c r="Q796" i="4"/>
  <c r="Q797" i="4"/>
  <c r="Q798" i="4"/>
  <c r="Q799" i="4"/>
  <c r="Q800" i="4"/>
  <c r="Q801" i="4"/>
  <c r="Q802" i="4"/>
  <c r="Q803" i="4"/>
  <c r="Q804" i="4"/>
  <c r="Q805" i="4"/>
  <c r="Q806" i="4"/>
  <c r="Q807" i="4"/>
  <c r="Q808" i="4"/>
  <c r="Q809" i="4"/>
  <c r="Q810" i="4"/>
  <c r="Q811" i="4"/>
  <c r="Q812" i="4"/>
  <c r="Q813" i="4"/>
  <c r="Q814" i="4"/>
  <c r="Q815" i="4"/>
  <c r="Q816" i="4"/>
  <c r="Q817" i="4"/>
  <c r="Q818" i="4"/>
  <c r="Q819" i="4"/>
  <c r="Q820" i="4"/>
  <c r="Q821" i="4"/>
  <c r="Q822" i="4"/>
  <c r="Q823" i="4"/>
  <c r="Q824" i="4"/>
  <c r="Q825" i="4"/>
  <c r="Q826" i="4"/>
  <c r="Q827" i="4"/>
  <c r="Q828" i="4"/>
  <c r="Q829" i="4"/>
  <c r="Q830" i="4"/>
  <c r="Q831" i="4"/>
  <c r="Q832" i="4"/>
  <c r="Q833" i="4"/>
  <c r="Q834" i="4"/>
  <c r="Q835" i="4"/>
  <c r="Q836" i="4"/>
  <c r="Q837" i="4"/>
  <c r="Q838" i="4"/>
  <c r="Q839" i="4"/>
  <c r="Q840" i="4"/>
  <c r="Q841" i="4"/>
  <c r="Q842" i="4"/>
  <c r="Q843" i="4"/>
  <c r="Q844" i="4"/>
  <c r="Q845" i="4"/>
  <c r="Q846" i="4"/>
  <c r="Q847" i="4"/>
  <c r="Q848" i="4"/>
  <c r="Q849" i="4"/>
  <c r="Q850" i="4"/>
  <c r="Q851" i="4"/>
  <c r="Q852" i="4"/>
  <c r="Q853" i="4"/>
  <c r="Q854" i="4"/>
  <c r="Q855" i="4"/>
  <c r="Q856" i="4"/>
  <c r="Q857" i="4"/>
  <c r="Q858" i="4"/>
  <c r="Q859" i="4"/>
  <c r="Q860" i="4"/>
  <c r="Q861" i="4"/>
  <c r="Q862" i="4"/>
  <c r="Q863" i="4"/>
  <c r="Q864" i="4"/>
  <c r="Q865" i="4"/>
  <c r="Q866" i="4"/>
  <c r="Q867" i="4"/>
  <c r="Q868" i="4"/>
  <c r="Q869" i="4"/>
  <c r="Q870" i="4"/>
  <c r="Q871" i="4"/>
  <c r="Q872" i="4"/>
  <c r="Q873" i="4"/>
  <c r="Q874" i="4"/>
  <c r="Q875" i="4"/>
  <c r="Q876" i="4"/>
  <c r="Q877" i="4"/>
  <c r="Q878" i="4"/>
  <c r="Q879" i="4"/>
  <c r="Q880" i="4"/>
  <c r="Q881" i="4"/>
  <c r="Q882" i="4"/>
  <c r="Q883" i="4"/>
  <c r="Q884" i="4"/>
  <c r="Q885" i="4"/>
  <c r="Q886" i="4"/>
  <c r="Q887" i="4"/>
  <c r="Q888" i="4"/>
  <c r="Q889" i="4"/>
  <c r="Q890" i="4"/>
  <c r="Q891" i="4"/>
  <c r="Q892" i="4"/>
  <c r="Q893" i="4"/>
  <c r="Q894" i="4"/>
  <c r="Q895" i="4"/>
  <c r="Q896" i="4"/>
  <c r="Q897" i="4"/>
  <c r="Q898" i="4"/>
  <c r="Q899" i="4"/>
  <c r="Q900" i="4"/>
  <c r="Q901" i="4"/>
  <c r="Q902" i="4"/>
  <c r="Q903" i="4"/>
  <c r="Q904" i="4"/>
  <c r="Q905" i="4"/>
  <c r="Q906" i="4"/>
  <c r="Q907" i="4"/>
  <c r="Q908" i="4"/>
  <c r="Q909" i="4"/>
  <c r="Q910" i="4"/>
  <c r="Q911" i="4"/>
  <c r="Q912" i="4"/>
  <c r="Q913" i="4"/>
  <c r="Q914" i="4"/>
  <c r="Q915" i="4"/>
  <c r="Q916" i="4"/>
  <c r="Q917" i="4"/>
  <c r="Q918" i="4"/>
  <c r="Q919" i="4"/>
  <c r="Q920" i="4"/>
  <c r="Q921" i="4"/>
  <c r="Q922" i="4"/>
  <c r="Q923" i="4"/>
  <c r="Q924" i="4"/>
  <c r="Q925" i="4"/>
  <c r="Q926" i="4"/>
  <c r="Q927" i="4"/>
  <c r="Q928" i="4"/>
  <c r="Q929" i="4"/>
  <c r="Q930" i="4"/>
  <c r="Q931" i="4"/>
  <c r="Q932" i="4"/>
  <c r="Q933" i="4"/>
  <c r="Q934" i="4"/>
  <c r="Q935" i="4"/>
  <c r="Q936" i="4"/>
  <c r="Q937" i="4"/>
  <c r="Q938" i="4"/>
  <c r="Q939" i="4"/>
  <c r="Q940" i="4"/>
  <c r="Q941" i="4"/>
  <c r="Q942" i="4"/>
  <c r="Q943" i="4"/>
  <c r="Q944" i="4"/>
  <c r="Q945" i="4"/>
  <c r="Q946" i="4"/>
  <c r="Q947" i="4"/>
  <c r="Q948" i="4"/>
  <c r="Q949" i="4"/>
  <c r="Q950" i="4"/>
  <c r="Q951" i="4"/>
  <c r="Q952" i="4"/>
  <c r="Q953" i="4"/>
  <c r="Q954" i="4"/>
  <c r="Q955" i="4"/>
  <c r="Q956" i="4"/>
  <c r="Q957" i="4"/>
  <c r="Q958" i="4"/>
  <c r="Q959" i="4"/>
  <c r="Q960" i="4"/>
  <c r="Q961" i="4"/>
  <c r="Q962" i="4"/>
  <c r="Q963" i="4"/>
  <c r="Q964" i="4"/>
  <c r="Q965" i="4"/>
  <c r="Q966" i="4"/>
  <c r="Q967" i="4"/>
  <c r="Q968" i="4"/>
  <c r="Q969" i="4"/>
  <c r="Q970" i="4"/>
  <c r="Q971" i="4"/>
  <c r="Q972" i="4"/>
  <c r="Q973" i="4"/>
  <c r="Q974" i="4"/>
  <c r="Q975" i="4"/>
  <c r="Q976" i="4"/>
  <c r="Q977" i="4"/>
  <c r="Q978" i="4"/>
  <c r="Q979" i="4"/>
  <c r="Q980" i="4"/>
  <c r="Q981" i="4"/>
  <c r="Q982" i="4"/>
  <c r="Q983" i="4"/>
  <c r="Q984" i="4"/>
  <c r="Q985" i="4"/>
  <c r="Q986" i="4"/>
  <c r="Q987" i="4"/>
  <c r="Q988" i="4"/>
  <c r="Q989" i="4"/>
  <c r="Q990" i="4"/>
  <c r="Q991" i="4"/>
  <c r="Q992" i="4"/>
  <c r="Q993" i="4"/>
  <c r="Q994" i="4"/>
  <c r="Q995" i="4"/>
  <c r="Q996" i="4"/>
  <c r="Q997" i="4"/>
  <c r="Q998" i="4"/>
  <c r="Q999" i="4"/>
  <c r="Q1000" i="4"/>
  <c r="Q1001" i="4"/>
  <c r="Q1002" i="4"/>
  <c r="Q1003" i="4"/>
  <c r="Q1004" i="4"/>
  <c r="Q1005" i="4"/>
  <c r="Q1006" i="4"/>
  <c r="Q1007" i="4"/>
  <c r="Q1008" i="4"/>
  <c r="Q1009" i="4"/>
  <c r="Q1010" i="4"/>
  <c r="Q1011" i="4"/>
  <c r="Q1012" i="4"/>
  <c r="Q1013" i="4"/>
  <c r="Q1014" i="4"/>
  <c r="Q1015" i="4"/>
  <c r="Q1016" i="4"/>
  <c r="Q1017" i="4"/>
  <c r="Q1018" i="4"/>
  <c r="Q1019" i="4"/>
  <c r="Q1020" i="4"/>
  <c r="Q1021" i="4"/>
  <c r="Q1022" i="4"/>
  <c r="Q1023" i="4"/>
  <c r="Q1024" i="4"/>
  <c r="Q1025" i="4"/>
  <c r="Q1026" i="4"/>
  <c r="Q1027" i="4"/>
  <c r="Q1028" i="4"/>
  <c r="Q1029" i="4"/>
  <c r="Q1030" i="4"/>
  <c r="Q1031" i="4"/>
  <c r="Q1032" i="4"/>
  <c r="Q1033" i="4"/>
  <c r="Q1034" i="4"/>
  <c r="Q1035" i="4"/>
  <c r="Q1036" i="4"/>
  <c r="Q1037" i="4"/>
  <c r="Q1038" i="4"/>
  <c r="Q1039" i="4"/>
  <c r="Q1040" i="4"/>
  <c r="Q1041" i="4"/>
  <c r="Q1042" i="4"/>
  <c r="Q1043" i="4"/>
  <c r="Q1044" i="4"/>
  <c r="Q1045" i="4"/>
  <c r="Q1046" i="4"/>
  <c r="Q1047" i="4"/>
  <c r="Q1048" i="4"/>
  <c r="Q1049" i="4"/>
  <c r="Q1050" i="4"/>
  <c r="Q1051" i="4"/>
  <c r="Q1052" i="4"/>
  <c r="Q1053" i="4"/>
  <c r="Q1054" i="4"/>
  <c r="Q1055" i="4"/>
  <c r="Q1056" i="4"/>
  <c r="Q1057" i="4"/>
  <c r="Q1058" i="4"/>
  <c r="Q1059" i="4"/>
  <c r="Q1060" i="4"/>
  <c r="Q1061" i="4"/>
  <c r="Q1062" i="4"/>
  <c r="Q1063" i="4"/>
  <c r="Q1064" i="4"/>
  <c r="Q1065" i="4"/>
  <c r="Q1066"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Q15" i="4"/>
  <c r="P14" i="4"/>
  <c r="AA14" i="4"/>
  <c r="Z14" i="4" s="1"/>
  <c r="X16" i="4" s="1"/>
  <c r="D16" i="4"/>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D115" i="4" s="1"/>
  <c r="D116" i="4" s="1"/>
  <c r="D117" i="4" s="1"/>
  <c r="D118" i="4" s="1"/>
  <c r="D119" i="4" s="1"/>
  <c r="D120" i="4" s="1"/>
  <c r="D121" i="4" s="1"/>
  <c r="D122" i="4" s="1"/>
  <c r="D123" i="4" s="1"/>
  <c r="D124" i="4" s="1"/>
  <c r="D125" i="4" s="1"/>
  <c r="D126" i="4" s="1"/>
  <c r="D127" i="4" s="1"/>
  <c r="D128" i="4" s="1"/>
  <c r="D129" i="4" s="1"/>
  <c r="D130" i="4" s="1"/>
  <c r="D131" i="4" s="1"/>
  <c r="D132" i="4" s="1"/>
  <c r="D133" i="4" s="1"/>
  <c r="D134" i="4" s="1"/>
  <c r="D135" i="4" s="1"/>
  <c r="D136" i="4" s="1"/>
  <c r="D137" i="4" s="1"/>
  <c r="D138" i="4" s="1"/>
  <c r="D139" i="4" s="1"/>
  <c r="D140" i="4" s="1"/>
  <c r="D141" i="4" s="1"/>
  <c r="D142" i="4" s="1"/>
  <c r="D143" i="4" s="1"/>
  <c r="D144" i="4" s="1"/>
  <c r="D145" i="4" s="1"/>
  <c r="D146" i="4" s="1"/>
  <c r="D147" i="4" s="1"/>
  <c r="D148" i="4" s="1"/>
  <c r="D149" i="4" s="1"/>
  <c r="D150" i="4" s="1"/>
  <c r="D151" i="4" s="1"/>
  <c r="D152" i="4" s="1"/>
  <c r="D153" i="4" s="1"/>
  <c r="D154" i="4" s="1"/>
  <c r="D155" i="4" s="1"/>
  <c r="D156" i="4" s="1"/>
  <c r="D157" i="4" s="1"/>
  <c r="D158" i="4" s="1"/>
  <c r="D159" i="4" s="1"/>
  <c r="D160" i="4" s="1"/>
  <c r="D161" i="4" s="1"/>
  <c r="D162" i="4" s="1"/>
  <c r="D163" i="4" s="1"/>
  <c r="D164" i="4" s="1"/>
  <c r="D165" i="4" s="1"/>
  <c r="D166" i="4" s="1"/>
  <c r="D167" i="4" s="1"/>
  <c r="D168" i="4" s="1"/>
  <c r="D169" i="4" s="1"/>
  <c r="D170" i="4" s="1"/>
  <c r="D171" i="4" s="1"/>
  <c r="D172" i="4" s="1"/>
  <c r="D173" i="4" s="1"/>
  <c r="D174" i="4" s="1"/>
  <c r="D175" i="4" s="1"/>
  <c r="D176" i="4" s="1"/>
  <c r="D177" i="4" s="1"/>
  <c r="D178" i="4" s="1"/>
  <c r="D179" i="4" s="1"/>
  <c r="D180" i="4" s="1"/>
  <c r="D181" i="4" s="1"/>
  <c r="D182" i="4" s="1"/>
  <c r="D183" i="4" s="1"/>
  <c r="D184" i="4" s="1"/>
  <c r="D185" i="4" s="1"/>
  <c r="D186" i="4" s="1"/>
  <c r="D187" i="4" s="1"/>
  <c r="D188" i="4" s="1"/>
  <c r="D189" i="4" s="1"/>
  <c r="D190" i="4" s="1"/>
  <c r="D191" i="4" s="1"/>
  <c r="D192" i="4" s="1"/>
  <c r="D193" i="4" s="1"/>
  <c r="D194" i="4" s="1"/>
  <c r="D195" i="4" s="1"/>
  <c r="D196" i="4" s="1"/>
  <c r="D197" i="4" s="1"/>
  <c r="D198" i="4" s="1"/>
  <c r="D199" i="4" s="1"/>
  <c r="D200" i="4" s="1"/>
  <c r="D201" i="4" s="1"/>
  <c r="D202" i="4" s="1"/>
  <c r="D203" i="4" s="1"/>
  <c r="D204" i="4" s="1"/>
  <c r="D205" i="4" s="1"/>
  <c r="D206" i="4" s="1"/>
  <c r="D207" i="4" s="1"/>
  <c r="D208" i="4" s="1"/>
  <c r="D209" i="4" s="1"/>
  <c r="D210" i="4" s="1"/>
  <c r="D211" i="4" s="1"/>
  <c r="D212" i="4" s="1"/>
  <c r="D213" i="4" s="1"/>
  <c r="D214" i="4" s="1"/>
  <c r="D215" i="4" s="1"/>
  <c r="D216" i="4" s="1"/>
  <c r="D217" i="4" s="1"/>
  <c r="D218" i="4" s="1"/>
  <c r="D219" i="4" s="1"/>
  <c r="D220" i="4" s="1"/>
  <c r="D221" i="4" s="1"/>
  <c r="D222" i="4" s="1"/>
  <c r="D223" i="4" s="1"/>
  <c r="D224" i="4" s="1"/>
  <c r="D225" i="4" s="1"/>
  <c r="D226" i="4" s="1"/>
  <c r="D227" i="4" s="1"/>
  <c r="D228" i="4" s="1"/>
  <c r="D229" i="4" s="1"/>
  <c r="D230" i="4" s="1"/>
  <c r="D231" i="4" s="1"/>
  <c r="D232" i="4" s="1"/>
  <c r="D233" i="4" s="1"/>
  <c r="D234" i="4" s="1"/>
  <c r="D235" i="4" s="1"/>
  <c r="D236" i="4" s="1"/>
  <c r="D237" i="4" s="1"/>
  <c r="D238" i="4" s="1"/>
  <c r="D239" i="4" s="1"/>
  <c r="D240" i="4" s="1"/>
  <c r="D241" i="4" s="1"/>
  <c r="D242" i="4" s="1"/>
  <c r="D243" i="4" s="1"/>
  <c r="D244" i="4" s="1"/>
  <c r="D245" i="4" s="1"/>
  <c r="D246" i="4" s="1"/>
  <c r="D247" i="4" s="1"/>
  <c r="D248" i="4" s="1"/>
  <c r="D249" i="4" s="1"/>
  <c r="D250" i="4" s="1"/>
  <c r="D251" i="4" s="1"/>
  <c r="D252" i="4" s="1"/>
  <c r="D253" i="4" s="1"/>
  <c r="D254" i="4" s="1"/>
  <c r="D255" i="4" s="1"/>
  <c r="D256" i="4" s="1"/>
  <c r="D257" i="4" s="1"/>
  <c r="D258" i="4" s="1"/>
  <c r="D259" i="4" s="1"/>
  <c r="D260" i="4" s="1"/>
  <c r="D261" i="4" s="1"/>
  <c r="D262" i="4" s="1"/>
  <c r="D263" i="4" s="1"/>
  <c r="D264" i="4" s="1"/>
  <c r="D265" i="4" s="1"/>
  <c r="D266" i="4" s="1"/>
  <c r="D267" i="4" s="1"/>
  <c r="D268" i="4" s="1"/>
  <c r="D269" i="4" s="1"/>
  <c r="D270" i="4" s="1"/>
  <c r="D271" i="4" s="1"/>
  <c r="D272" i="4" s="1"/>
  <c r="D273" i="4" s="1"/>
  <c r="D274" i="4" s="1"/>
  <c r="D275" i="4" s="1"/>
  <c r="D276" i="4" s="1"/>
  <c r="D277" i="4" s="1"/>
  <c r="D278" i="4" s="1"/>
  <c r="D279" i="4" s="1"/>
  <c r="D280" i="4" s="1"/>
  <c r="D281" i="4" s="1"/>
  <c r="D282" i="4" s="1"/>
  <c r="D283" i="4" s="1"/>
  <c r="D284" i="4" s="1"/>
  <c r="D285" i="4" s="1"/>
  <c r="D286" i="4" s="1"/>
  <c r="D287" i="4" s="1"/>
  <c r="D288" i="4" s="1"/>
  <c r="D289" i="4" s="1"/>
  <c r="D290" i="4" s="1"/>
  <c r="D291" i="4" s="1"/>
  <c r="D292" i="4" s="1"/>
  <c r="D293" i="4" s="1"/>
  <c r="D294" i="4" s="1"/>
  <c r="D295" i="4" s="1"/>
  <c r="D296" i="4" s="1"/>
  <c r="D297" i="4" s="1"/>
  <c r="D298" i="4" s="1"/>
  <c r="D299" i="4" s="1"/>
  <c r="D300" i="4" s="1"/>
  <c r="D301" i="4" s="1"/>
  <c r="D302" i="4" s="1"/>
  <c r="D303" i="4" s="1"/>
  <c r="D304" i="4" s="1"/>
  <c r="D305" i="4" s="1"/>
  <c r="D306" i="4" s="1"/>
  <c r="D307" i="4" s="1"/>
  <c r="D308" i="4" s="1"/>
  <c r="D309" i="4" s="1"/>
  <c r="D310" i="4" s="1"/>
  <c r="D311" i="4" s="1"/>
  <c r="D312" i="4" s="1"/>
  <c r="D313" i="4" s="1"/>
  <c r="D314" i="4" s="1"/>
  <c r="D315" i="4" s="1"/>
  <c r="D316" i="4" s="1"/>
  <c r="D317" i="4" s="1"/>
  <c r="D318" i="4" s="1"/>
  <c r="D319" i="4" s="1"/>
  <c r="D320" i="4" s="1"/>
  <c r="D321" i="4" s="1"/>
  <c r="D322" i="4" s="1"/>
  <c r="D323" i="4" s="1"/>
  <c r="D324" i="4" s="1"/>
  <c r="D325" i="4" s="1"/>
  <c r="D326" i="4" s="1"/>
  <c r="D327" i="4" s="1"/>
  <c r="D328" i="4" s="1"/>
  <c r="D329" i="4" s="1"/>
  <c r="D330" i="4" s="1"/>
  <c r="D331" i="4" s="1"/>
  <c r="D332" i="4" s="1"/>
  <c r="D333" i="4" s="1"/>
  <c r="D334" i="4" s="1"/>
  <c r="D335" i="4" s="1"/>
  <c r="D336" i="4" s="1"/>
  <c r="D337" i="4" s="1"/>
  <c r="D338" i="4" s="1"/>
  <c r="D339" i="4" s="1"/>
  <c r="D340" i="4" s="1"/>
  <c r="D341" i="4" s="1"/>
  <c r="D342" i="4" s="1"/>
  <c r="D343" i="4" s="1"/>
  <c r="D344" i="4" s="1"/>
  <c r="D345" i="4" s="1"/>
  <c r="D346" i="4" s="1"/>
  <c r="D347" i="4" s="1"/>
  <c r="D348" i="4" s="1"/>
  <c r="D349" i="4" s="1"/>
  <c r="D350" i="4" s="1"/>
  <c r="D351" i="4" s="1"/>
  <c r="D352" i="4" s="1"/>
  <c r="D353" i="4" s="1"/>
  <c r="D354" i="4" s="1"/>
  <c r="D355" i="4" s="1"/>
  <c r="D356" i="4" s="1"/>
  <c r="D357" i="4" s="1"/>
  <c r="D358" i="4" s="1"/>
  <c r="D359" i="4" s="1"/>
  <c r="D360" i="4" s="1"/>
  <c r="D361" i="4" s="1"/>
  <c r="D362" i="4" s="1"/>
  <c r="D363" i="4" s="1"/>
  <c r="D364" i="4" s="1"/>
  <c r="D365" i="4" s="1"/>
  <c r="D366" i="4" s="1"/>
  <c r="D367" i="4" s="1"/>
  <c r="D368" i="4" s="1"/>
  <c r="D369" i="4" s="1"/>
  <c r="D370" i="4" s="1"/>
  <c r="D371" i="4" s="1"/>
  <c r="D372" i="4" s="1"/>
  <c r="D373" i="4" s="1"/>
  <c r="D374" i="4" s="1"/>
  <c r="D375" i="4" s="1"/>
  <c r="D376" i="4" s="1"/>
  <c r="D377" i="4" s="1"/>
  <c r="D378" i="4" s="1"/>
  <c r="D379" i="4" s="1"/>
  <c r="D380" i="4" s="1"/>
  <c r="D381" i="4" s="1"/>
  <c r="D382" i="4" s="1"/>
  <c r="D383" i="4" s="1"/>
  <c r="D384" i="4" s="1"/>
  <c r="D385" i="4" s="1"/>
  <c r="D386" i="4" s="1"/>
  <c r="D387" i="4" s="1"/>
  <c r="D388" i="4" s="1"/>
  <c r="D389" i="4" s="1"/>
  <c r="D390" i="4" s="1"/>
  <c r="D391" i="4" s="1"/>
  <c r="D392" i="4" s="1"/>
  <c r="D393" i="4" s="1"/>
  <c r="D394" i="4" s="1"/>
  <c r="D395" i="4" s="1"/>
  <c r="D396" i="4" s="1"/>
  <c r="D397" i="4" s="1"/>
  <c r="D398" i="4" s="1"/>
  <c r="D399" i="4" s="1"/>
  <c r="D400" i="4" s="1"/>
  <c r="D401" i="4" s="1"/>
  <c r="D402" i="4" s="1"/>
  <c r="D403" i="4" s="1"/>
  <c r="D404" i="4" s="1"/>
  <c r="D405" i="4" s="1"/>
  <c r="D406" i="4" s="1"/>
  <c r="D407" i="4" s="1"/>
  <c r="D408" i="4" s="1"/>
  <c r="D409" i="4" s="1"/>
  <c r="D410" i="4" s="1"/>
  <c r="D411" i="4" s="1"/>
  <c r="D412" i="4" s="1"/>
  <c r="D413" i="4" s="1"/>
  <c r="D414" i="4" s="1"/>
  <c r="D415" i="4" s="1"/>
  <c r="D416" i="4" s="1"/>
  <c r="D417" i="4" s="1"/>
  <c r="D418" i="4" s="1"/>
  <c r="D419" i="4" s="1"/>
  <c r="D420" i="4" s="1"/>
  <c r="D421" i="4" s="1"/>
  <c r="D422" i="4" s="1"/>
  <c r="D423" i="4" s="1"/>
  <c r="D424" i="4" s="1"/>
  <c r="D425" i="4" s="1"/>
  <c r="D426" i="4" s="1"/>
  <c r="D427" i="4" s="1"/>
  <c r="D428" i="4" s="1"/>
  <c r="D429" i="4" s="1"/>
  <c r="D430" i="4" s="1"/>
  <c r="D431" i="4" s="1"/>
  <c r="D432" i="4" s="1"/>
  <c r="D433" i="4" s="1"/>
  <c r="D434" i="4" s="1"/>
  <c r="D435" i="4" s="1"/>
  <c r="D436" i="4" s="1"/>
  <c r="D437" i="4" s="1"/>
  <c r="D438" i="4" s="1"/>
  <c r="D439" i="4" s="1"/>
  <c r="D440" i="4" s="1"/>
  <c r="D441" i="4" s="1"/>
  <c r="D442" i="4" s="1"/>
  <c r="D443" i="4" s="1"/>
  <c r="D444" i="4" s="1"/>
  <c r="D445" i="4" s="1"/>
  <c r="D446" i="4" s="1"/>
  <c r="D447" i="4" s="1"/>
  <c r="D448" i="4" s="1"/>
  <c r="D449" i="4" s="1"/>
  <c r="D450" i="4" s="1"/>
  <c r="D451" i="4" s="1"/>
  <c r="D452" i="4" s="1"/>
  <c r="D453" i="4" s="1"/>
  <c r="D454" i="4" s="1"/>
  <c r="D455" i="4" s="1"/>
  <c r="D456" i="4" s="1"/>
  <c r="D457" i="4" s="1"/>
  <c r="D458" i="4" s="1"/>
  <c r="D459" i="4" s="1"/>
  <c r="D460" i="4" s="1"/>
  <c r="D461" i="4" s="1"/>
  <c r="D462" i="4" s="1"/>
  <c r="D463" i="4" s="1"/>
  <c r="D464" i="4" s="1"/>
  <c r="D465" i="4" s="1"/>
  <c r="D466" i="4" s="1"/>
  <c r="D467" i="4" s="1"/>
  <c r="D468" i="4" s="1"/>
  <c r="D469" i="4" s="1"/>
  <c r="D470" i="4" s="1"/>
  <c r="D471" i="4" s="1"/>
  <c r="D472" i="4" s="1"/>
  <c r="D473" i="4" s="1"/>
  <c r="D474" i="4" s="1"/>
  <c r="D475" i="4" s="1"/>
  <c r="D476" i="4" s="1"/>
  <c r="D477" i="4" s="1"/>
  <c r="D478" i="4" s="1"/>
  <c r="D479" i="4" s="1"/>
  <c r="D480" i="4" s="1"/>
  <c r="D481" i="4" s="1"/>
  <c r="D482" i="4" s="1"/>
  <c r="D483" i="4" s="1"/>
  <c r="D484" i="4" s="1"/>
  <c r="D485" i="4" s="1"/>
  <c r="D486" i="4" s="1"/>
  <c r="D487" i="4" s="1"/>
  <c r="D488" i="4" s="1"/>
  <c r="D489" i="4" s="1"/>
  <c r="D490" i="4" s="1"/>
  <c r="D491" i="4" s="1"/>
  <c r="D492" i="4" s="1"/>
  <c r="D493" i="4" s="1"/>
  <c r="D494" i="4" s="1"/>
  <c r="D495" i="4" s="1"/>
  <c r="D496" i="4" s="1"/>
  <c r="D497" i="4" s="1"/>
  <c r="D498" i="4" s="1"/>
  <c r="D499" i="4" s="1"/>
  <c r="D500" i="4" s="1"/>
  <c r="D501" i="4" s="1"/>
  <c r="D502" i="4" s="1"/>
  <c r="D503" i="4" s="1"/>
  <c r="D504" i="4" s="1"/>
  <c r="D505" i="4" s="1"/>
  <c r="D506" i="4" s="1"/>
  <c r="D507" i="4" s="1"/>
  <c r="D508" i="4" s="1"/>
  <c r="D509" i="4" s="1"/>
  <c r="D510" i="4" s="1"/>
  <c r="D511" i="4" s="1"/>
  <c r="D512" i="4" s="1"/>
  <c r="D513" i="4" s="1"/>
  <c r="D514" i="4" s="1"/>
  <c r="D515" i="4" s="1"/>
  <c r="D516" i="4" s="1"/>
  <c r="D517" i="4" s="1"/>
  <c r="D518" i="4" s="1"/>
  <c r="D519" i="4" s="1"/>
  <c r="D520" i="4" s="1"/>
  <c r="D521" i="4" s="1"/>
  <c r="D522" i="4" s="1"/>
  <c r="D523" i="4" s="1"/>
  <c r="D524" i="4" s="1"/>
  <c r="D525" i="4" s="1"/>
  <c r="D526" i="4" s="1"/>
  <c r="D527" i="4" s="1"/>
  <c r="D528" i="4" s="1"/>
  <c r="D529" i="4" s="1"/>
  <c r="D530" i="4" s="1"/>
  <c r="D531" i="4" s="1"/>
  <c r="D532" i="4" s="1"/>
  <c r="D533" i="4" s="1"/>
  <c r="D534" i="4" s="1"/>
  <c r="D535" i="4" s="1"/>
  <c r="D536" i="4" s="1"/>
  <c r="D537" i="4" s="1"/>
  <c r="D538" i="4" s="1"/>
  <c r="D539" i="4" s="1"/>
  <c r="D540" i="4" s="1"/>
  <c r="D541" i="4" s="1"/>
  <c r="D542" i="4" s="1"/>
  <c r="D543" i="4" s="1"/>
  <c r="D544" i="4" s="1"/>
  <c r="D545" i="4" s="1"/>
  <c r="D546" i="4" s="1"/>
  <c r="D547" i="4" s="1"/>
  <c r="D548" i="4" s="1"/>
  <c r="D549" i="4" s="1"/>
  <c r="D550" i="4" s="1"/>
  <c r="D551" i="4" s="1"/>
  <c r="D552" i="4" s="1"/>
  <c r="D553" i="4" s="1"/>
  <c r="D554" i="4" s="1"/>
  <c r="D555" i="4" s="1"/>
  <c r="D556" i="4" s="1"/>
  <c r="D557" i="4" s="1"/>
  <c r="D558" i="4" s="1"/>
  <c r="D559" i="4" s="1"/>
  <c r="D560" i="4" s="1"/>
  <c r="D561" i="4" s="1"/>
  <c r="D562" i="4" s="1"/>
  <c r="D563" i="4" s="1"/>
  <c r="D564" i="4" s="1"/>
  <c r="D565" i="4" s="1"/>
  <c r="D566" i="4" s="1"/>
  <c r="D567" i="4" s="1"/>
  <c r="D568" i="4" s="1"/>
  <c r="D569" i="4" s="1"/>
  <c r="D570" i="4" s="1"/>
  <c r="D571" i="4" s="1"/>
  <c r="D572" i="4" s="1"/>
  <c r="D573" i="4" s="1"/>
  <c r="D574" i="4" s="1"/>
  <c r="D575" i="4" s="1"/>
  <c r="D576" i="4" s="1"/>
  <c r="D577" i="4" s="1"/>
  <c r="D578" i="4" s="1"/>
  <c r="D579" i="4" s="1"/>
  <c r="D580" i="4" s="1"/>
  <c r="D581" i="4" s="1"/>
  <c r="D582" i="4" s="1"/>
  <c r="D583" i="4" s="1"/>
  <c r="D584" i="4" s="1"/>
  <c r="D585" i="4" s="1"/>
  <c r="D586" i="4" s="1"/>
  <c r="D587" i="4" s="1"/>
  <c r="D588" i="4" s="1"/>
  <c r="D589" i="4" s="1"/>
  <c r="D590" i="4" s="1"/>
  <c r="D591" i="4" s="1"/>
  <c r="D592" i="4" s="1"/>
  <c r="D593" i="4" s="1"/>
  <c r="D594" i="4" s="1"/>
  <c r="D595" i="4" s="1"/>
  <c r="D596" i="4" s="1"/>
  <c r="D597" i="4" s="1"/>
  <c r="D598" i="4" s="1"/>
  <c r="D599" i="4" s="1"/>
  <c r="D600" i="4" s="1"/>
  <c r="D601" i="4" s="1"/>
  <c r="D602" i="4" s="1"/>
  <c r="D603" i="4" s="1"/>
  <c r="D604" i="4" s="1"/>
  <c r="D605" i="4" s="1"/>
  <c r="D606" i="4" s="1"/>
  <c r="D607" i="4" s="1"/>
  <c r="D608" i="4" s="1"/>
  <c r="D609" i="4" s="1"/>
  <c r="D610" i="4" s="1"/>
  <c r="D611" i="4" s="1"/>
  <c r="D612" i="4" s="1"/>
  <c r="D613" i="4" s="1"/>
  <c r="D614" i="4" s="1"/>
  <c r="D615" i="4" s="1"/>
  <c r="D616" i="4" s="1"/>
  <c r="D617" i="4" s="1"/>
  <c r="D618" i="4" s="1"/>
  <c r="D619" i="4" s="1"/>
  <c r="D620" i="4" s="1"/>
  <c r="D621" i="4" s="1"/>
  <c r="D622" i="4" s="1"/>
  <c r="D623" i="4" s="1"/>
  <c r="D624" i="4" s="1"/>
  <c r="D625" i="4" s="1"/>
  <c r="D626" i="4" s="1"/>
  <c r="D627" i="4" s="1"/>
  <c r="D628" i="4" s="1"/>
  <c r="D629" i="4" s="1"/>
  <c r="D630" i="4" s="1"/>
  <c r="D631" i="4" s="1"/>
  <c r="D632" i="4" s="1"/>
  <c r="D633" i="4" s="1"/>
  <c r="D634" i="4" s="1"/>
  <c r="D635" i="4" s="1"/>
  <c r="D636" i="4" s="1"/>
  <c r="D637" i="4" s="1"/>
  <c r="D638" i="4" s="1"/>
  <c r="D639" i="4" s="1"/>
  <c r="D640" i="4" s="1"/>
  <c r="D641" i="4" s="1"/>
  <c r="D642" i="4" s="1"/>
  <c r="D643" i="4" s="1"/>
  <c r="D644" i="4" s="1"/>
  <c r="D645" i="4" s="1"/>
  <c r="D646" i="4" s="1"/>
  <c r="D647" i="4" s="1"/>
  <c r="D648" i="4" s="1"/>
  <c r="D649" i="4" s="1"/>
  <c r="D650" i="4" s="1"/>
  <c r="D651" i="4" s="1"/>
  <c r="D652" i="4" s="1"/>
  <c r="D653" i="4" s="1"/>
  <c r="D654" i="4" s="1"/>
  <c r="D655" i="4" s="1"/>
  <c r="D656" i="4" s="1"/>
  <c r="D657" i="4" s="1"/>
  <c r="D658" i="4" s="1"/>
  <c r="D659" i="4" s="1"/>
  <c r="D660" i="4" s="1"/>
  <c r="D661" i="4" s="1"/>
  <c r="D662" i="4" s="1"/>
  <c r="D663" i="4" s="1"/>
  <c r="D664" i="4" s="1"/>
  <c r="D665" i="4" s="1"/>
  <c r="D666" i="4" s="1"/>
  <c r="D667" i="4" s="1"/>
  <c r="D668" i="4" s="1"/>
  <c r="D669" i="4" s="1"/>
  <c r="D670" i="4" s="1"/>
  <c r="D671" i="4" s="1"/>
  <c r="D672" i="4" s="1"/>
  <c r="D673" i="4" s="1"/>
  <c r="D674" i="4" s="1"/>
  <c r="D675" i="4" s="1"/>
  <c r="D676" i="4" s="1"/>
  <c r="D677" i="4" s="1"/>
  <c r="D678" i="4" s="1"/>
  <c r="D679" i="4" s="1"/>
  <c r="D680" i="4" s="1"/>
  <c r="D681" i="4" s="1"/>
  <c r="D682" i="4" s="1"/>
  <c r="D683" i="4" s="1"/>
  <c r="D684" i="4" s="1"/>
  <c r="D685" i="4" s="1"/>
  <c r="D686" i="4" s="1"/>
  <c r="D687" i="4" s="1"/>
  <c r="D688" i="4" s="1"/>
  <c r="D689" i="4" s="1"/>
  <c r="D690" i="4" s="1"/>
  <c r="D691" i="4" s="1"/>
  <c r="D692" i="4" s="1"/>
  <c r="D693" i="4" s="1"/>
  <c r="D694" i="4" s="1"/>
  <c r="D695" i="4" s="1"/>
  <c r="D696" i="4" s="1"/>
  <c r="D697" i="4" s="1"/>
  <c r="D698" i="4" s="1"/>
  <c r="D699" i="4" s="1"/>
  <c r="D700" i="4" s="1"/>
  <c r="D701" i="4" s="1"/>
  <c r="D702" i="4" s="1"/>
  <c r="D703" i="4" s="1"/>
  <c r="D704" i="4" s="1"/>
  <c r="D705" i="4" s="1"/>
  <c r="D706" i="4" s="1"/>
  <c r="D707" i="4" s="1"/>
  <c r="D708" i="4" s="1"/>
  <c r="D709" i="4" s="1"/>
  <c r="D710" i="4" s="1"/>
  <c r="D711" i="4" s="1"/>
  <c r="D712" i="4" s="1"/>
  <c r="D713" i="4" s="1"/>
  <c r="D714" i="4" s="1"/>
  <c r="D715" i="4" s="1"/>
  <c r="D716" i="4" s="1"/>
  <c r="D717" i="4" s="1"/>
  <c r="D718" i="4" s="1"/>
  <c r="D719" i="4" s="1"/>
  <c r="D720" i="4" s="1"/>
  <c r="D721" i="4" s="1"/>
  <c r="D722" i="4" s="1"/>
  <c r="D723" i="4" s="1"/>
  <c r="D724" i="4" s="1"/>
  <c r="D725" i="4" s="1"/>
  <c r="D726" i="4" s="1"/>
  <c r="D727" i="4" s="1"/>
  <c r="D728" i="4" s="1"/>
  <c r="D729" i="4" s="1"/>
  <c r="D730" i="4" s="1"/>
  <c r="D731" i="4" s="1"/>
  <c r="D732" i="4" s="1"/>
  <c r="D733" i="4" s="1"/>
  <c r="D734" i="4" s="1"/>
  <c r="D735" i="4" s="1"/>
  <c r="D736" i="4" s="1"/>
  <c r="D737" i="4" s="1"/>
  <c r="D738" i="4" s="1"/>
  <c r="D739" i="4" s="1"/>
  <c r="D740" i="4" s="1"/>
  <c r="D741" i="4" s="1"/>
  <c r="D742" i="4" s="1"/>
  <c r="D743" i="4" s="1"/>
  <c r="D744" i="4" s="1"/>
  <c r="D745" i="4" s="1"/>
  <c r="D746" i="4" s="1"/>
  <c r="D747" i="4" s="1"/>
  <c r="D748" i="4" s="1"/>
  <c r="D749" i="4" s="1"/>
  <c r="D750" i="4" s="1"/>
  <c r="D751" i="4" s="1"/>
  <c r="D752" i="4" s="1"/>
  <c r="D753" i="4" s="1"/>
  <c r="D754" i="4" s="1"/>
  <c r="D755" i="4" s="1"/>
  <c r="D756" i="4" s="1"/>
  <c r="D757" i="4" s="1"/>
  <c r="D758" i="4" s="1"/>
  <c r="D759" i="4" s="1"/>
  <c r="D760" i="4" s="1"/>
  <c r="D761" i="4" s="1"/>
  <c r="D762" i="4" s="1"/>
  <c r="D763" i="4" s="1"/>
  <c r="D764" i="4" s="1"/>
  <c r="D765" i="4" s="1"/>
  <c r="D766" i="4" s="1"/>
  <c r="D767" i="4" s="1"/>
  <c r="D768" i="4" s="1"/>
  <c r="D769" i="4" s="1"/>
  <c r="D770" i="4" s="1"/>
  <c r="D771" i="4" s="1"/>
  <c r="D772" i="4" s="1"/>
  <c r="D773" i="4" s="1"/>
  <c r="D774" i="4" s="1"/>
  <c r="D775" i="4" s="1"/>
  <c r="D776" i="4" s="1"/>
  <c r="D777" i="4" s="1"/>
  <c r="D778" i="4" s="1"/>
  <c r="D779" i="4" s="1"/>
  <c r="D780" i="4" s="1"/>
  <c r="D781" i="4" s="1"/>
  <c r="D782" i="4" s="1"/>
  <c r="D783" i="4" s="1"/>
  <c r="D784" i="4" s="1"/>
  <c r="D785" i="4" s="1"/>
  <c r="D786" i="4" s="1"/>
  <c r="D787" i="4" s="1"/>
  <c r="D788" i="4" s="1"/>
  <c r="D789" i="4" s="1"/>
  <c r="D790" i="4" s="1"/>
  <c r="D791" i="4" s="1"/>
  <c r="D792" i="4" s="1"/>
  <c r="D793" i="4" s="1"/>
  <c r="D794" i="4" s="1"/>
  <c r="D795" i="4" s="1"/>
  <c r="D796" i="4" s="1"/>
  <c r="D797" i="4" s="1"/>
  <c r="D798" i="4" s="1"/>
  <c r="D799" i="4" s="1"/>
  <c r="D800" i="4" s="1"/>
  <c r="D801" i="4" s="1"/>
  <c r="D802" i="4" s="1"/>
  <c r="D803" i="4" s="1"/>
  <c r="D804" i="4" s="1"/>
  <c r="D805" i="4" s="1"/>
  <c r="D806" i="4" s="1"/>
  <c r="D807" i="4" s="1"/>
  <c r="D808" i="4" s="1"/>
  <c r="D809" i="4" s="1"/>
  <c r="D810" i="4" s="1"/>
  <c r="D811" i="4" s="1"/>
  <c r="D812" i="4" s="1"/>
  <c r="D813" i="4" s="1"/>
  <c r="D814" i="4" s="1"/>
  <c r="D815" i="4" s="1"/>
  <c r="D816" i="4" s="1"/>
  <c r="D817" i="4" s="1"/>
  <c r="D818" i="4" s="1"/>
  <c r="D819" i="4" s="1"/>
  <c r="D820" i="4" s="1"/>
  <c r="D821" i="4" s="1"/>
  <c r="D822" i="4" s="1"/>
  <c r="D823" i="4" s="1"/>
  <c r="D824" i="4" s="1"/>
  <c r="D825" i="4" s="1"/>
  <c r="D826" i="4" s="1"/>
  <c r="D827" i="4" s="1"/>
  <c r="D828" i="4" s="1"/>
  <c r="D829" i="4" s="1"/>
  <c r="D830" i="4" s="1"/>
  <c r="D831" i="4" s="1"/>
  <c r="D832" i="4" s="1"/>
  <c r="D833" i="4" s="1"/>
  <c r="D834" i="4" s="1"/>
  <c r="D835" i="4" s="1"/>
  <c r="D836" i="4" s="1"/>
  <c r="D837" i="4" s="1"/>
  <c r="D838" i="4" s="1"/>
  <c r="D839" i="4" s="1"/>
  <c r="D840" i="4" s="1"/>
  <c r="D841" i="4" s="1"/>
  <c r="D842" i="4" s="1"/>
  <c r="D843" i="4" s="1"/>
  <c r="D844" i="4" s="1"/>
  <c r="D845" i="4" s="1"/>
  <c r="D846" i="4" s="1"/>
  <c r="D847" i="4" s="1"/>
  <c r="D848" i="4" s="1"/>
  <c r="D849" i="4" s="1"/>
  <c r="D850" i="4" s="1"/>
  <c r="D851" i="4" s="1"/>
  <c r="D852" i="4" s="1"/>
  <c r="D853" i="4" s="1"/>
  <c r="D854" i="4" s="1"/>
  <c r="D855" i="4" s="1"/>
  <c r="D856" i="4" s="1"/>
  <c r="D857" i="4" s="1"/>
  <c r="D858" i="4" s="1"/>
  <c r="D859" i="4" s="1"/>
  <c r="D860" i="4" s="1"/>
  <c r="D861" i="4" s="1"/>
  <c r="D862" i="4" s="1"/>
  <c r="D863" i="4" s="1"/>
  <c r="D864" i="4" s="1"/>
  <c r="D865" i="4" s="1"/>
  <c r="D866" i="4" s="1"/>
  <c r="D867" i="4" s="1"/>
  <c r="D868" i="4" s="1"/>
  <c r="D869" i="4" s="1"/>
  <c r="D870" i="4" s="1"/>
  <c r="D871" i="4" s="1"/>
  <c r="D872" i="4" s="1"/>
  <c r="D873" i="4" s="1"/>
  <c r="D874" i="4" s="1"/>
  <c r="D875" i="4" s="1"/>
  <c r="D876" i="4" s="1"/>
  <c r="D877" i="4" s="1"/>
  <c r="D878" i="4" s="1"/>
  <c r="D879" i="4" s="1"/>
  <c r="D880" i="4" s="1"/>
  <c r="D881" i="4" s="1"/>
  <c r="D882" i="4" s="1"/>
  <c r="D883" i="4" s="1"/>
  <c r="D884" i="4" s="1"/>
  <c r="D885" i="4" s="1"/>
  <c r="D886" i="4" s="1"/>
  <c r="D887" i="4" s="1"/>
  <c r="D888" i="4" s="1"/>
  <c r="D889" i="4" s="1"/>
  <c r="D890" i="4" s="1"/>
  <c r="D891" i="4" s="1"/>
  <c r="D892" i="4" s="1"/>
  <c r="D893" i="4" s="1"/>
  <c r="D894" i="4" s="1"/>
  <c r="D895" i="4" s="1"/>
  <c r="D896" i="4" s="1"/>
  <c r="D897" i="4" s="1"/>
  <c r="D898" i="4" s="1"/>
  <c r="D899" i="4" s="1"/>
  <c r="D900" i="4" s="1"/>
  <c r="D901" i="4" s="1"/>
  <c r="D902" i="4" s="1"/>
  <c r="D903" i="4" s="1"/>
  <c r="D904" i="4" s="1"/>
  <c r="D905" i="4" s="1"/>
  <c r="D906" i="4" s="1"/>
  <c r="D907" i="4" s="1"/>
  <c r="D908" i="4" s="1"/>
  <c r="D909" i="4" s="1"/>
  <c r="D910" i="4" s="1"/>
  <c r="D911" i="4" s="1"/>
  <c r="D912" i="4" s="1"/>
  <c r="D913" i="4" s="1"/>
  <c r="D914" i="4" s="1"/>
  <c r="D915" i="4" s="1"/>
  <c r="D916" i="4" s="1"/>
  <c r="D917" i="4" s="1"/>
  <c r="D918" i="4" s="1"/>
  <c r="D919" i="4" s="1"/>
  <c r="D920" i="4" s="1"/>
  <c r="D921" i="4" s="1"/>
  <c r="D922" i="4" s="1"/>
  <c r="D923" i="4" s="1"/>
  <c r="D924" i="4" s="1"/>
  <c r="D925" i="4" s="1"/>
  <c r="D926" i="4" s="1"/>
  <c r="D927" i="4" s="1"/>
  <c r="D928" i="4" s="1"/>
  <c r="D929" i="4" s="1"/>
  <c r="D930" i="4" s="1"/>
  <c r="D931" i="4" s="1"/>
  <c r="D932" i="4" s="1"/>
  <c r="D933" i="4" s="1"/>
  <c r="D934" i="4" s="1"/>
  <c r="D935" i="4" s="1"/>
  <c r="D936" i="4" s="1"/>
  <c r="D937" i="4" s="1"/>
  <c r="D938" i="4" s="1"/>
  <c r="D939" i="4" s="1"/>
  <c r="D940" i="4" s="1"/>
  <c r="D941" i="4" s="1"/>
  <c r="D942" i="4" s="1"/>
  <c r="D943" i="4" s="1"/>
  <c r="D944" i="4" s="1"/>
  <c r="D945" i="4" s="1"/>
  <c r="D946" i="4" s="1"/>
  <c r="D947" i="4" s="1"/>
  <c r="D948" i="4" s="1"/>
  <c r="D949" i="4" s="1"/>
  <c r="D950" i="4" s="1"/>
  <c r="D951" i="4" s="1"/>
  <c r="D952" i="4" s="1"/>
  <c r="D953" i="4" s="1"/>
  <c r="D954" i="4" s="1"/>
  <c r="D955" i="4" s="1"/>
  <c r="D956" i="4" s="1"/>
  <c r="D957" i="4" s="1"/>
  <c r="D958" i="4" s="1"/>
  <c r="D959" i="4" s="1"/>
  <c r="D960" i="4" s="1"/>
  <c r="D961" i="4" s="1"/>
  <c r="D962" i="4" s="1"/>
  <c r="D963" i="4" s="1"/>
  <c r="D964" i="4" s="1"/>
  <c r="D965" i="4" s="1"/>
  <c r="D966" i="4" s="1"/>
  <c r="D967" i="4" s="1"/>
  <c r="D968" i="4" s="1"/>
  <c r="D969" i="4" s="1"/>
  <c r="D970" i="4" s="1"/>
  <c r="D971" i="4" s="1"/>
  <c r="D972" i="4" s="1"/>
  <c r="D973" i="4" s="1"/>
  <c r="D974" i="4" s="1"/>
  <c r="D975" i="4" s="1"/>
  <c r="D976" i="4" s="1"/>
  <c r="D977" i="4" s="1"/>
  <c r="D978" i="4" s="1"/>
  <c r="D979" i="4" s="1"/>
  <c r="D980" i="4" s="1"/>
  <c r="D981" i="4" s="1"/>
  <c r="D982" i="4" s="1"/>
  <c r="D983" i="4" s="1"/>
  <c r="D984" i="4" s="1"/>
  <c r="D985" i="4" s="1"/>
  <c r="D986" i="4" s="1"/>
  <c r="D987" i="4" s="1"/>
  <c r="D988" i="4" s="1"/>
  <c r="D989" i="4" s="1"/>
  <c r="D990" i="4" s="1"/>
  <c r="D991" i="4" s="1"/>
  <c r="D992" i="4" s="1"/>
  <c r="D993" i="4" s="1"/>
  <c r="D994" i="4" s="1"/>
  <c r="D995" i="4" s="1"/>
  <c r="D996" i="4" s="1"/>
  <c r="D997" i="4" s="1"/>
  <c r="D998" i="4" s="1"/>
  <c r="D999" i="4" s="1"/>
  <c r="D1000" i="4" s="1"/>
  <c r="D1001" i="4" s="1"/>
  <c r="D1002" i="4" s="1"/>
  <c r="D1003" i="4" s="1"/>
  <c r="D1004" i="4" s="1"/>
  <c r="D1005" i="4" s="1"/>
  <c r="D1006" i="4" s="1"/>
  <c r="D1007" i="4" s="1"/>
  <c r="D1008" i="4" s="1"/>
  <c r="D1009" i="4" s="1"/>
  <c r="D1010" i="4" s="1"/>
  <c r="D1011" i="4" s="1"/>
  <c r="D1012" i="4" s="1"/>
  <c r="D1013" i="4" s="1"/>
  <c r="D1014" i="4" s="1"/>
  <c r="D1015" i="4" s="1"/>
  <c r="D1016" i="4" s="1"/>
  <c r="D1017" i="4" s="1"/>
  <c r="D1018" i="4" s="1"/>
  <c r="D1019" i="4" s="1"/>
  <c r="D1020" i="4" s="1"/>
  <c r="D1021" i="4" s="1"/>
  <c r="D1022" i="4" s="1"/>
  <c r="D1023" i="4" s="1"/>
  <c r="D1024" i="4" s="1"/>
  <c r="D1025" i="4" s="1"/>
  <c r="D1026" i="4" s="1"/>
  <c r="D1027" i="4" s="1"/>
  <c r="D1028" i="4" s="1"/>
  <c r="D1029" i="4" s="1"/>
  <c r="D1030" i="4" s="1"/>
  <c r="D1031" i="4" s="1"/>
  <c r="D1032" i="4" s="1"/>
  <c r="D1033" i="4" s="1"/>
  <c r="D1034" i="4" s="1"/>
  <c r="D1035" i="4" s="1"/>
  <c r="D1036" i="4" s="1"/>
  <c r="D1037" i="4" s="1"/>
  <c r="D1038" i="4" s="1"/>
  <c r="D1039" i="4" s="1"/>
  <c r="D1040" i="4" s="1"/>
  <c r="D1041" i="4" s="1"/>
  <c r="D1042" i="4" s="1"/>
  <c r="D1043" i="4" s="1"/>
  <c r="D1044" i="4" s="1"/>
  <c r="D1045" i="4" s="1"/>
  <c r="D1046" i="4" s="1"/>
  <c r="D1047" i="4" s="1"/>
  <c r="D1048" i="4" s="1"/>
  <c r="D1049" i="4" s="1"/>
  <c r="D1050" i="4" s="1"/>
  <c r="D1051" i="4" s="1"/>
  <c r="D1052" i="4" s="1"/>
  <c r="D1053" i="4" s="1"/>
  <c r="D1054" i="4" s="1"/>
  <c r="D1055" i="4" s="1"/>
  <c r="D1056" i="4" s="1"/>
  <c r="D1057" i="4" s="1"/>
  <c r="D1058" i="4" s="1"/>
  <c r="D1059" i="4" s="1"/>
  <c r="D1060" i="4" s="1"/>
  <c r="D1061" i="4" s="1"/>
  <c r="D1062" i="4" s="1"/>
  <c r="D1063" i="4" s="1"/>
  <c r="D1064" i="4" s="1"/>
  <c r="D1065" i="4" s="1"/>
  <c r="D1066" i="4" s="1"/>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5" i="4"/>
  <c r="I17" i="4"/>
  <c r="L14" i="4"/>
  <c r="K14" i="4" s="1"/>
  <c r="G1017" i="9"/>
  <c r="G953" i="9"/>
  <c r="G889" i="9"/>
  <c r="G949" i="9"/>
  <c r="G849" i="9"/>
  <c r="G1024" i="9"/>
  <c r="G896" i="9"/>
  <c r="G785" i="9"/>
  <c r="G721" i="9"/>
  <c r="G657" i="9"/>
  <c r="G593" i="9"/>
  <c r="G529" i="9"/>
  <c r="G465" i="9"/>
  <c r="G975" i="9"/>
  <c r="G847" i="9"/>
  <c r="G892" i="9"/>
  <c r="G719" i="9"/>
  <c r="G591" i="9"/>
  <c r="G463" i="9"/>
  <c r="G934" i="9"/>
  <c r="G708" i="9"/>
  <c r="G580" i="9"/>
  <c r="G452" i="9"/>
  <c r="G372" i="9"/>
  <c r="G308" i="9"/>
  <c r="G245" i="9"/>
  <c r="G181" i="9"/>
  <c r="G117" i="9"/>
  <c r="G1026" i="9"/>
  <c r="G786" i="9"/>
  <c r="G658" i="9"/>
  <c r="G1041" i="9"/>
  <c r="G913" i="9"/>
  <c r="G873" i="9"/>
  <c r="G944" i="9"/>
  <c r="G745" i="9"/>
  <c r="G617" i="9"/>
  <c r="G489" i="9"/>
  <c r="G895" i="9"/>
  <c r="G767" i="9"/>
  <c r="G511" i="9"/>
  <c r="G788" i="9"/>
  <c r="G532" i="9"/>
  <c r="G348" i="9"/>
  <c r="G221" i="9"/>
  <c r="G93" i="9"/>
  <c r="G738" i="9"/>
  <c r="G514" i="9"/>
  <c r="G385" i="9"/>
  <c r="G257" i="9"/>
  <c r="G893" i="9"/>
  <c r="G741" i="9"/>
  <c r="G469" i="9"/>
  <c r="G727" i="9"/>
  <c r="G748" i="9"/>
  <c r="G328" i="9"/>
  <c r="G73" i="9"/>
  <c r="G409" i="9"/>
  <c r="G37" i="9"/>
  <c r="G236" i="9"/>
  <c r="G20" i="9"/>
  <c r="G431" i="9"/>
  <c r="G696" i="9"/>
  <c r="G961" i="9"/>
  <c r="G1040" i="9"/>
  <c r="G665" i="9"/>
  <c r="G991" i="9"/>
  <c r="G607" i="9"/>
  <c r="G628" i="9"/>
  <c r="G268" i="9"/>
  <c r="G866" i="9"/>
  <c r="G434" i="9"/>
  <c r="G174" i="9"/>
  <c r="G565" i="9"/>
  <c r="G425" i="9"/>
  <c r="G169" i="9"/>
  <c r="G126" i="9"/>
  <c r="G76" i="9"/>
  <c r="G792" i="9"/>
  <c r="G406" i="9"/>
  <c r="G270" i="9"/>
  <c r="G861" i="9"/>
  <c r="G920" i="9"/>
  <c r="G733" i="9"/>
  <c r="G605" i="9"/>
  <c r="G477" i="9"/>
  <c r="G871" i="9"/>
  <c r="G743" i="9"/>
  <c r="G487" i="9"/>
  <c r="G764" i="9"/>
  <c r="G508" i="9"/>
  <c r="G336" i="9"/>
  <c r="G209" i="9"/>
  <c r="G81" i="9"/>
  <c r="G714" i="9"/>
  <c r="G458" i="9"/>
  <c r="G198" i="9"/>
  <c r="G57" i="9"/>
  <c r="G387" i="9"/>
  <c r="G259" i="9"/>
  <c r="G132" i="9"/>
  <c r="G32" i="9"/>
  <c r="G603" i="9"/>
  <c r="G475" i="9"/>
  <c r="G958" i="9"/>
  <c r="G752" i="9"/>
  <c r="G624" i="9"/>
  <c r="G496" i="9"/>
  <c r="G394" i="9"/>
  <c r="G330" i="9"/>
  <c r="G266" i="9"/>
  <c r="G203" i="9"/>
  <c r="G139" i="9"/>
  <c r="G75" i="9"/>
  <c r="G858" i="9"/>
  <c r="G702" i="9"/>
  <c r="G574" i="9"/>
  <c r="G446" i="9"/>
  <c r="G317" i="9"/>
  <c r="G186" i="9"/>
  <c r="G59" i="9"/>
  <c r="G391" i="9"/>
  <c r="G263" i="9"/>
  <c r="G136" i="9"/>
  <c r="G34" i="9"/>
  <c r="G987" i="9"/>
  <c r="G859" i="9"/>
  <c r="G1049" i="9"/>
  <c r="G985" i="9"/>
  <c r="G921" i="9"/>
  <c r="G1013" i="9"/>
  <c r="G885" i="9"/>
  <c r="G817" i="9"/>
  <c r="G960" i="9"/>
  <c r="G832" i="9"/>
  <c r="G753" i="9"/>
  <c r="G689" i="9"/>
  <c r="G625" i="9"/>
  <c r="G561" i="9"/>
  <c r="G497" i="9"/>
  <c r="G1039" i="9"/>
  <c r="G911" i="9"/>
  <c r="G1020" i="9"/>
  <c r="G783" i="9"/>
  <c r="G655" i="9"/>
  <c r="G527" i="9"/>
  <c r="G421" i="9"/>
  <c r="G806" i="9"/>
  <c r="G644" i="9"/>
  <c r="G516" i="9"/>
  <c r="G404" i="9"/>
  <c r="G340" i="9"/>
  <c r="G276" i="9"/>
  <c r="G213" i="9"/>
  <c r="G149" i="9"/>
  <c r="G85" i="9"/>
  <c r="G898" i="9"/>
  <c r="G722" i="9"/>
  <c r="G594" i="9"/>
  <c r="G977" i="9"/>
  <c r="G997" i="9"/>
  <c r="G809" i="9"/>
  <c r="G816" i="9"/>
  <c r="G681" i="9"/>
  <c r="G553" i="9"/>
  <c r="G1023" i="9"/>
  <c r="G988" i="9"/>
  <c r="G639" i="9"/>
  <c r="G1030" i="9"/>
  <c r="G660" i="9"/>
  <c r="G412" i="9"/>
  <c r="G284" i="9"/>
  <c r="G157" i="9"/>
  <c r="G930" i="9"/>
  <c r="G610" i="9"/>
  <c r="G450" i="9"/>
  <c r="G321" i="9"/>
  <c r="G190" i="9"/>
  <c r="G968" i="9"/>
  <c r="G613" i="9"/>
  <c r="G855" i="9"/>
  <c r="G471" i="9"/>
  <c r="G492" i="9"/>
  <c r="G201" i="9"/>
  <c r="G698" i="9"/>
  <c r="G158" i="9"/>
  <c r="G363" i="9"/>
  <c r="G108" i="9"/>
  <c r="G547" i="9"/>
  <c r="G846" i="9"/>
  <c r="G568" i="9"/>
  <c r="G965" i="9"/>
  <c r="G793" i="9"/>
  <c r="G537" i="9"/>
  <c r="G924" i="9"/>
  <c r="G966" i="9"/>
  <c r="G396" i="9"/>
  <c r="G141" i="9"/>
  <c r="G305" i="9"/>
  <c r="G1036" i="9"/>
  <c r="G634" i="9"/>
  <c r="G515" i="9"/>
  <c r="G334" i="9"/>
  <c r="G1048" i="9"/>
  <c r="G669" i="9"/>
  <c r="G999" i="9"/>
  <c r="G615" i="9"/>
  <c r="G636" i="9"/>
  <c r="G272" i="9"/>
  <c r="G882" i="9"/>
  <c r="G329" i="9"/>
  <c r="G25" i="9"/>
  <c r="G196" i="9"/>
  <c r="G667" i="9"/>
  <c r="G427" i="9"/>
  <c r="G688" i="9"/>
  <c r="G432" i="9"/>
  <c r="G298" i="9"/>
  <c r="G171" i="9"/>
  <c r="G986" i="9"/>
  <c r="G638" i="9"/>
  <c r="G381" i="9"/>
  <c r="G122" i="9"/>
  <c r="G327" i="9"/>
  <c r="G72" i="9"/>
  <c r="G923" i="9"/>
  <c r="G825" i="9"/>
  <c r="G1055" i="9"/>
  <c r="G692" i="9"/>
  <c r="G994" i="9"/>
  <c r="G206" i="9"/>
  <c r="G535" i="9"/>
  <c r="G214" i="9"/>
  <c r="G910" i="9"/>
  <c r="G286" i="9"/>
  <c r="G952" i="9"/>
  <c r="G621" i="9"/>
  <c r="G903" i="9"/>
  <c r="G519" i="9"/>
  <c r="G540" i="9"/>
  <c r="G225" i="9"/>
  <c r="G746" i="9"/>
  <c r="G230" i="9"/>
  <c r="G403" i="9"/>
  <c r="G148" i="9"/>
  <c r="G619" i="9"/>
  <c r="G990" i="9"/>
  <c r="G640" i="9"/>
  <c r="G402" i="9"/>
  <c r="G274" i="9"/>
  <c r="G147" i="9"/>
  <c r="G890" i="9"/>
  <c r="G590" i="9"/>
  <c r="G333" i="9"/>
  <c r="G74" i="9"/>
  <c r="G279" i="9"/>
  <c r="G42" i="9"/>
  <c r="G875" i="9"/>
  <c r="G884" i="9"/>
  <c r="G715" i="9"/>
  <c r="G805" i="9"/>
  <c r="G693" i="9"/>
  <c r="G453" i="9"/>
  <c r="G695" i="9"/>
  <c r="G716" i="9"/>
  <c r="G312" i="9"/>
  <c r="G1042" i="9"/>
  <c r="G442" i="9"/>
  <c r="G62" i="9"/>
  <c r="G267" i="9"/>
  <c r="G44" i="9"/>
  <c r="G499" i="9"/>
  <c r="G776" i="9"/>
  <c r="G520" i="9"/>
  <c r="G350" i="9"/>
  <c r="G223" i="9"/>
  <c r="G95" i="9"/>
  <c r="G742" i="9"/>
  <c r="G486" i="9"/>
  <c r="G226" i="9"/>
  <c r="G15" i="9"/>
  <c r="G192" i="9"/>
  <c r="G1043" i="9"/>
  <c r="G1028" i="9"/>
  <c r="G835" i="9"/>
  <c r="G215" i="9"/>
  <c r="G87" i="9"/>
  <c r="G726" i="9"/>
  <c r="G470" i="9"/>
  <c r="G210" i="9"/>
  <c r="G7" i="9"/>
  <c r="G176" i="9"/>
  <c r="G1027" i="9"/>
  <c r="G804" i="9"/>
  <c r="G761" i="9"/>
  <c r="G799" i="9"/>
  <c r="G364" i="9"/>
  <c r="G530" i="9"/>
  <c r="G773" i="9"/>
  <c r="G360" i="9"/>
  <c r="G283" i="9"/>
  <c r="G488" i="9"/>
  <c r="G941" i="9"/>
  <c r="G781" i="9"/>
  <c r="G525" i="9"/>
  <c r="G876" i="9"/>
  <c r="G918" i="9"/>
  <c r="G384" i="9"/>
  <c r="G129" i="9"/>
  <c r="G554" i="9"/>
  <c r="G102" i="9"/>
  <c r="G307" i="9"/>
  <c r="G56" i="9"/>
  <c r="G523" i="9"/>
  <c r="G800" i="9"/>
  <c r="G544" i="9"/>
  <c r="G354" i="9"/>
  <c r="G227" i="9"/>
  <c r="G99" i="9"/>
  <c r="G750" i="9"/>
  <c r="G494" i="9"/>
  <c r="G234" i="9"/>
  <c r="G19" i="9"/>
  <c r="G184" i="9"/>
  <c r="G578" i="9"/>
  <c r="G904" i="9"/>
  <c r="G428" i="9"/>
  <c r="G347" i="9"/>
  <c r="G536" i="9"/>
  <c r="G973" i="9"/>
  <c r="G797" i="9"/>
  <c r="G541" i="9"/>
  <c r="G940" i="9"/>
  <c r="G982" i="9"/>
  <c r="G400" i="9"/>
  <c r="G145" i="9"/>
  <c r="G586" i="9"/>
  <c r="G118" i="9"/>
  <c r="G323" i="9"/>
  <c r="G68" i="9"/>
  <c r="G539" i="9"/>
  <c r="G830" i="9"/>
  <c r="G560" i="9"/>
  <c r="G362" i="9"/>
  <c r="G235" i="9"/>
  <c r="G107" i="9"/>
  <c r="G766" i="9"/>
  <c r="G510" i="9"/>
  <c r="G250" i="9"/>
  <c r="G27" i="9"/>
  <c r="G200" i="9"/>
  <c r="G1051" i="9"/>
  <c r="G993" i="9"/>
  <c r="G697" i="9"/>
  <c r="G671" i="9"/>
  <c r="G300" i="9"/>
  <c r="G466" i="9"/>
  <c r="G645" i="9"/>
  <c r="G233" i="9"/>
  <c r="G140" i="9"/>
  <c r="G424" i="9"/>
  <c r="G877" i="9"/>
  <c r="G749" i="9"/>
  <c r="G493" i="9"/>
  <c r="G775" i="9"/>
  <c r="G796" i="9"/>
  <c r="G352" i="9"/>
  <c r="G97" i="9"/>
  <c r="G490" i="9"/>
  <c r="G70" i="9"/>
  <c r="G275" i="9"/>
  <c r="G40" i="9"/>
  <c r="G491" i="9"/>
  <c r="G768" i="9"/>
  <c r="G512" i="9"/>
  <c r="G338" i="9"/>
  <c r="G211" i="9"/>
  <c r="G83" i="9"/>
  <c r="G718" i="9"/>
  <c r="G462" i="9"/>
  <c r="G202" i="9"/>
  <c r="G407" i="9"/>
  <c r="G152" i="9"/>
  <c r="G1003" i="9"/>
  <c r="G1012" i="9"/>
  <c r="G779" i="9"/>
  <c r="G989" i="9"/>
  <c r="G808" i="9"/>
  <c r="G581" i="9"/>
  <c r="G823" i="9"/>
  <c r="G441" i="9"/>
  <c r="G460" i="9"/>
  <c r="G185" i="9"/>
  <c r="G666" i="9"/>
  <c r="G182" i="9"/>
  <c r="G411" i="9"/>
  <c r="G156" i="9"/>
  <c r="G627" i="9"/>
  <c r="G1006" i="9"/>
  <c r="G664" i="9"/>
  <c r="G414" i="9"/>
  <c r="G294" i="9"/>
  <c r="G159" i="9"/>
  <c r="G938" i="9"/>
  <c r="G614" i="9"/>
  <c r="G357" i="9"/>
  <c r="G98" i="9"/>
  <c r="G319" i="9"/>
  <c r="G64" i="9"/>
  <c r="G915" i="9"/>
  <c r="G787" i="9"/>
  <c r="G707" i="9"/>
  <c r="G151" i="9"/>
  <c r="G906" i="9"/>
  <c r="G598" i="9"/>
  <c r="G341" i="9"/>
  <c r="G82" i="9"/>
  <c r="G303" i="9"/>
  <c r="G54" i="9"/>
  <c r="G899" i="9"/>
  <c r="G901" i="9"/>
  <c r="G505" i="9"/>
  <c r="G838" i="9"/>
  <c r="G109" i="9"/>
  <c r="G273" i="9"/>
  <c r="G791" i="9"/>
  <c r="G506" i="9"/>
  <c r="G451" i="9"/>
  <c r="G318" i="9"/>
  <c r="G1016" i="9"/>
  <c r="G653" i="9"/>
  <c r="G967" i="9"/>
  <c r="G583" i="9"/>
  <c r="G604" i="9"/>
  <c r="G256" i="9"/>
  <c r="G818" i="9"/>
  <c r="G297" i="9"/>
  <c r="G17" i="9"/>
  <c r="G180" i="9"/>
  <c r="G651" i="9"/>
  <c r="G1054" i="9"/>
  <c r="G672" i="9"/>
  <c r="G418" i="9"/>
  <c r="G290" i="9"/>
  <c r="G163" i="9"/>
  <c r="G954" i="9"/>
  <c r="G622" i="9"/>
  <c r="G365" i="9"/>
  <c r="G106" i="9"/>
  <c r="G311" i="9"/>
  <c r="G58" i="9"/>
  <c r="G1035" i="9"/>
  <c r="G1044" i="9"/>
  <c r="G795" i="9"/>
  <c r="G1021" i="9"/>
  <c r="G872" i="9"/>
  <c r="G597" i="9"/>
  <c r="G887" i="9"/>
  <c r="G503" i="9"/>
  <c r="G524" i="9"/>
  <c r="G217" i="9"/>
  <c r="G730" i="9"/>
  <c r="G246" i="9"/>
  <c r="G13" i="9"/>
  <c r="G188" i="9"/>
  <c r="G659" i="9"/>
  <c r="G423" i="9"/>
  <c r="G680" i="9"/>
  <c r="G440" i="9"/>
  <c r="G310" i="9"/>
  <c r="G175" i="9"/>
  <c r="G1002" i="9"/>
  <c r="G646" i="9"/>
  <c r="G389" i="9"/>
  <c r="G130" i="9"/>
  <c r="G351" i="9"/>
  <c r="G96" i="9"/>
  <c r="G947" i="9"/>
  <c r="G836" i="9"/>
  <c r="G771" i="9"/>
  <c r="G167" i="9"/>
  <c r="G694" i="9"/>
  <c r="G178" i="9"/>
  <c r="G144" i="9"/>
  <c r="G739" i="9"/>
  <c r="G630" i="9"/>
  <c r="G114" i="9"/>
  <c r="G80" i="9"/>
  <c r="G1033" i="9"/>
  <c r="G969" i="9"/>
  <c r="G905" i="9"/>
  <c r="G981" i="9"/>
  <c r="G865" i="9"/>
  <c r="G1056" i="9"/>
  <c r="G928" i="9"/>
  <c r="G801" i="9"/>
  <c r="G737" i="9"/>
  <c r="G673" i="9"/>
  <c r="G609" i="9"/>
  <c r="G545" i="9"/>
  <c r="G481" i="9"/>
  <c r="G1007" i="9"/>
  <c r="G879" i="9"/>
  <c r="G956" i="9"/>
  <c r="G751" i="9"/>
  <c r="G623" i="9"/>
  <c r="G495" i="9"/>
  <c r="G998" i="9"/>
  <c r="G740" i="9"/>
  <c r="G612" i="9"/>
  <c r="G484" i="9"/>
  <c r="G388" i="9"/>
  <c r="G324" i="9"/>
  <c r="G260" i="9"/>
  <c r="G197" i="9"/>
  <c r="G133" i="9"/>
  <c r="G69" i="9"/>
  <c r="G834" i="9"/>
  <c r="G690" i="9"/>
  <c r="G562" i="9"/>
  <c r="G945" i="9"/>
  <c r="G933" i="9"/>
  <c r="G1008" i="9"/>
  <c r="G777" i="9"/>
  <c r="G649" i="9"/>
  <c r="G521" i="9"/>
  <c r="G959" i="9"/>
  <c r="G860" i="9"/>
  <c r="G575" i="9"/>
  <c r="G902" i="9"/>
  <c r="G596" i="9"/>
  <c r="G380" i="9"/>
  <c r="G253" i="9"/>
  <c r="G125" i="9"/>
  <c r="G802" i="9"/>
  <c r="G546" i="9"/>
  <c r="G417" i="9"/>
  <c r="G289" i="9"/>
  <c r="G1053" i="9"/>
  <c r="G840" i="9"/>
  <c r="G533" i="9"/>
  <c r="G908" i="9"/>
  <c r="G950" i="9"/>
  <c r="G392" i="9"/>
  <c r="G137" i="9"/>
  <c r="G570" i="9"/>
  <c r="G78" i="9"/>
  <c r="G315" i="9"/>
  <c r="G52" i="9"/>
  <c r="G483" i="9"/>
  <c r="G760" i="9"/>
  <c r="G1025" i="9"/>
  <c r="G857" i="9"/>
  <c r="G729" i="9"/>
  <c r="G473" i="9"/>
  <c r="G735" i="9"/>
  <c r="G756" i="9"/>
  <c r="G332" i="9"/>
  <c r="G77" i="9"/>
  <c r="G498" i="9"/>
  <c r="G238" i="9"/>
  <c r="G709" i="9"/>
  <c r="G663" i="9"/>
  <c r="G296" i="9"/>
  <c r="G345" i="9"/>
  <c r="G204" i="9"/>
  <c r="G1038" i="9"/>
  <c r="G456" i="9"/>
  <c r="G302" i="9"/>
  <c r="G909" i="9"/>
  <c r="G984" i="9"/>
  <c r="G765" i="9"/>
  <c r="G637" i="9"/>
  <c r="G509" i="9"/>
  <c r="G935" i="9"/>
  <c r="G812" i="9"/>
  <c r="G551" i="9"/>
  <c r="G854" i="9"/>
  <c r="G572" i="9"/>
  <c r="G368" i="9"/>
  <c r="G241" i="9"/>
  <c r="G113" i="9"/>
  <c r="G778" i="9"/>
  <c r="G522" i="9"/>
  <c r="G265" i="9"/>
  <c r="G86" i="9"/>
  <c r="G419" i="9"/>
  <c r="G291" i="9"/>
  <c r="G164" i="9"/>
  <c r="G48" i="9"/>
  <c r="G635" i="9"/>
  <c r="G507" i="9"/>
  <c r="G1022" i="9"/>
  <c r="G784" i="9"/>
  <c r="G656" i="9"/>
  <c r="G528" i="9"/>
  <c r="G410" i="9"/>
  <c r="G346" i="9"/>
  <c r="G282" i="9"/>
  <c r="G219" i="9"/>
  <c r="G155" i="9"/>
  <c r="G91" i="9"/>
  <c r="G922" i="9"/>
  <c r="G734" i="9"/>
  <c r="G606" i="9"/>
  <c r="G478" i="9"/>
  <c r="G349" i="9"/>
  <c r="G218" i="9"/>
  <c r="G90" i="9"/>
  <c r="G11" i="9"/>
  <c r="G295" i="9"/>
  <c r="G168" i="9"/>
  <c r="G50" i="9"/>
  <c r="G1019" i="9"/>
  <c r="G891" i="9"/>
  <c r="G1029" i="9"/>
  <c r="G569" i="9"/>
  <c r="G429" i="9"/>
  <c r="G173" i="9"/>
  <c r="G337" i="9"/>
  <c r="G919" i="9"/>
  <c r="G762" i="9"/>
  <c r="G579" i="9"/>
  <c r="G358" i="9"/>
  <c r="G813" i="9"/>
  <c r="G685" i="9"/>
  <c r="G1031" i="9"/>
  <c r="G647" i="9"/>
  <c r="G668" i="9"/>
  <c r="G288" i="9"/>
  <c r="G946" i="9"/>
  <c r="G361" i="9"/>
  <c r="G33" i="9"/>
  <c r="G212" i="9"/>
  <c r="G8" i="9"/>
  <c r="G435" i="9"/>
  <c r="G704" i="9"/>
  <c r="G448" i="9"/>
  <c r="G306" i="9"/>
  <c r="G179" i="9"/>
  <c r="G1018" i="9"/>
  <c r="G654" i="9"/>
  <c r="G397" i="9"/>
  <c r="G138" i="9"/>
  <c r="G343" i="9"/>
  <c r="G88" i="9"/>
  <c r="G939" i="9"/>
  <c r="G948" i="9"/>
  <c r="G747" i="9"/>
  <c r="G869" i="9"/>
  <c r="G757" i="9"/>
  <c r="G517" i="9"/>
  <c r="G844" i="9"/>
  <c r="G886" i="9"/>
  <c r="G376" i="9"/>
  <c r="G121" i="9"/>
  <c r="G538" i="9"/>
  <c r="G110" i="9"/>
  <c r="G331" i="9"/>
  <c r="G92" i="9"/>
  <c r="G563" i="9"/>
  <c r="G878" i="9"/>
  <c r="G600" i="9"/>
  <c r="G382" i="9"/>
  <c r="G254" i="9"/>
  <c r="G127" i="9"/>
  <c r="G810" i="9"/>
  <c r="G550" i="9"/>
  <c r="G293" i="9"/>
  <c r="G47" i="9"/>
  <c r="G255" i="9"/>
  <c r="G30" i="9"/>
  <c r="G851" i="9"/>
  <c r="G723" i="9"/>
  <c r="G247" i="9"/>
  <c r="G119" i="9"/>
  <c r="G790" i="9"/>
  <c r="G534" i="9"/>
  <c r="G277" i="9"/>
  <c r="G39" i="9"/>
  <c r="G240" i="9"/>
  <c r="G22" i="9"/>
  <c r="G803" i="9"/>
  <c r="G976" i="9"/>
  <c r="G927" i="9"/>
  <c r="G564" i="9"/>
  <c r="G770" i="9"/>
  <c r="G957" i="9"/>
  <c r="G822" i="9"/>
  <c r="G53" i="9"/>
  <c r="G728" i="9"/>
  <c r="G262" i="9"/>
  <c r="G888" i="9"/>
  <c r="G589" i="9"/>
  <c r="G839" i="9"/>
  <c r="G455" i="9"/>
  <c r="G476" i="9"/>
  <c r="G193" i="9"/>
  <c r="G682" i="9"/>
  <c r="G166" i="9"/>
  <c r="G371" i="9"/>
  <c r="G116" i="9"/>
  <c r="G587" i="9"/>
  <c r="G926" i="9"/>
  <c r="G608" i="9"/>
  <c r="G386" i="9"/>
  <c r="G907" i="9"/>
  <c r="G916" i="9"/>
  <c r="G731" i="9"/>
  <c r="G837" i="9"/>
  <c r="G725" i="9"/>
  <c r="G485" i="9"/>
  <c r="G759" i="9"/>
  <c r="G780" i="9"/>
  <c r="G344" i="9"/>
  <c r="G89" i="9"/>
  <c r="G474" i="9"/>
  <c r="G94" i="9"/>
  <c r="G299" i="9"/>
  <c r="G60" i="9"/>
  <c r="G531" i="9"/>
  <c r="G814" i="9"/>
  <c r="G552" i="9"/>
  <c r="G366" i="9"/>
  <c r="G239" i="9"/>
  <c r="G111" i="9"/>
  <c r="G774" i="9"/>
  <c r="G518" i="9"/>
  <c r="G261" i="9"/>
  <c r="G31" i="9"/>
  <c r="G224" i="9"/>
  <c r="G14" i="9"/>
  <c r="G819" i="9"/>
  <c r="G691" i="9"/>
  <c r="G231" i="9"/>
  <c r="G71" i="9"/>
  <c r="G438" i="9"/>
  <c r="G399" i="9"/>
  <c r="G995" i="9"/>
  <c r="G970" i="9"/>
  <c r="G373" i="9"/>
  <c r="G335" i="9"/>
  <c r="G931" i="9"/>
  <c r="G1001" i="9"/>
  <c r="G937" i="9"/>
  <c r="G1045" i="9"/>
  <c r="G917" i="9"/>
  <c r="G833" i="9"/>
  <c r="G992" i="9"/>
  <c r="G864" i="9"/>
  <c r="G769" i="9"/>
  <c r="G705" i="9"/>
  <c r="G641" i="9"/>
  <c r="G577" i="9"/>
  <c r="G513" i="9"/>
  <c r="G449" i="9"/>
  <c r="G943" i="9"/>
  <c r="G815" i="9"/>
  <c r="G828" i="9"/>
  <c r="G687" i="9"/>
  <c r="G559" i="9"/>
  <c r="G437" i="9"/>
  <c r="G870" i="9"/>
  <c r="G676" i="9"/>
  <c r="G548" i="9"/>
  <c r="G420" i="9"/>
  <c r="G356" i="9"/>
  <c r="G292" i="9"/>
  <c r="G229" i="9"/>
  <c r="G165" i="9"/>
  <c r="G101" i="9"/>
  <c r="G962" i="9"/>
  <c r="G754" i="9"/>
  <c r="G626" i="9"/>
  <c r="G1009" i="9"/>
  <c r="G881" i="9"/>
  <c r="G841" i="9"/>
  <c r="G880" i="9"/>
  <c r="G713" i="9"/>
  <c r="G585" i="9"/>
  <c r="G457" i="9"/>
  <c r="G831" i="9"/>
  <c r="G703" i="9"/>
  <c r="G447" i="9"/>
  <c r="G724" i="9"/>
  <c r="G468" i="9"/>
  <c r="G316" i="9"/>
  <c r="G189" i="9"/>
  <c r="G61" i="9"/>
  <c r="G674" i="9"/>
  <c r="G482" i="9"/>
  <c r="G353" i="9"/>
  <c r="G222" i="9"/>
  <c r="G821" i="9"/>
  <c r="G677" i="9"/>
  <c r="G983" i="9"/>
  <c r="G599" i="9"/>
  <c r="G620" i="9"/>
  <c r="G264" i="9"/>
  <c r="G850" i="9"/>
  <c r="G281" i="9"/>
  <c r="G5" i="9"/>
  <c r="G172" i="9"/>
  <c r="G611" i="9"/>
  <c r="G974" i="9"/>
  <c r="G616" i="9"/>
  <c r="G897" i="9"/>
  <c r="G912" i="9"/>
  <c r="G601" i="9"/>
  <c r="G863" i="9"/>
  <c r="G479" i="9"/>
  <c r="G500" i="9"/>
  <c r="G205" i="9"/>
  <c r="G706" i="9"/>
  <c r="G369" i="9"/>
  <c r="G853" i="9"/>
  <c r="G1047" i="9"/>
  <c r="G684" i="9"/>
  <c r="G978" i="9"/>
  <c r="G21" i="9"/>
  <c r="G643" i="9"/>
  <c r="G648" i="9"/>
  <c r="G374" i="9"/>
  <c r="G1037" i="9"/>
  <c r="G829" i="9"/>
  <c r="G856" i="9"/>
  <c r="G701" i="9"/>
  <c r="G573" i="9"/>
  <c r="G445" i="9"/>
  <c r="G807" i="9"/>
  <c r="G679" i="9"/>
  <c r="G433" i="9"/>
  <c r="G700" i="9"/>
  <c r="G444" i="9"/>
  <c r="G304" i="9"/>
  <c r="G177" i="9"/>
  <c r="G1010" i="9"/>
  <c r="G650" i="9"/>
  <c r="G393" i="9"/>
  <c r="G150" i="9"/>
  <c r="G41" i="9"/>
  <c r="G355" i="9"/>
  <c r="G228" i="9"/>
  <c r="G100" i="9"/>
  <c r="G16" i="9"/>
  <c r="G571" i="9"/>
  <c r="G443" i="9"/>
  <c r="G894" i="9"/>
  <c r="G720" i="9"/>
  <c r="G592" i="9"/>
  <c r="G464" i="9"/>
  <c r="G378" i="9"/>
  <c r="G314" i="9"/>
  <c r="G251" i="9"/>
  <c r="G187" i="9"/>
  <c r="G123" i="9"/>
  <c r="G1050" i="9"/>
  <c r="G798" i="9"/>
  <c r="G670" i="9"/>
  <c r="G542" i="9"/>
  <c r="G413" i="9"/>
  <c r="G285" i="9"/>
  <c r="G154" i="9"/>
  <c r="G43" i="9"/>
  <c r="G359" i="9"/>
  <c r="G232" i="9"/>
  <c r="G104" i="9"/>
  <c r="G18" i="9"/>
  <c r="G955" i="9"/>
  <c r="G827" i="9"/>
  <c r="G848" i="9"/>
  <c r="G1052" i="9"/>
  <c r="G436" i="9"/>
  <c r="G642" i="9"/>
  <c r="G1032" i="9"/>
  <c r="G556" i="9"/>
  <c r="G395" i="9"/>
  <c r="G584" i="9"/>
  <c r="G1005" i="9"/>
  <c r="G824" i="9"/>
  <c r="G557" i="9"/>
  <c r="G1004" i="9"/>
  <c r="G1046" i="9"/>
  <c r="G416" i="9"/>
  <c r="G161" i="9"/>
  <c r="G618" i="9"/>
  <c r="G134" i="9"/>
  <c r="G339" i="9"/>
  <c r="G84" i="9"/>
  <c r="G555" i="9"/>
  <c r="G862" i="9"/>
  <c r="G576" i="9"/>
  <c r="G370" i="9"/>
  <c r="G243" i="9"/>
  <c r="G115" i="9"/>
  <c r="G782" i="9"/>
  <c r="G526" i="9"/>
  <c r="G269" i="9"/>
  <c r="G35" i="9"/>
  <c r="G216" i="9"/>
  <c r="G10" i="9"/>
  <c r="G811" i="9"/>
  <c r="G820" i="9"/>
  <c r="G683" i="9"/>
  <c r="G936" i="9"/>
  <c r="G629" i="9"/>
  <c r="G951" i="9"/>
  <c r="G567" i="9"/>
  <c r="G588" i="9"/>
  <c r="G249" i="9"/>
  <c r="G794" i="9"/>
  <c r="G313" i="9"/>
  <c r="G29" i="9"/>
  <c r="G220" i="9"/>
  <c r="G12" i="9"/>
  <c r="G439" i="9"/>
  <c r="G712" i="9"/>
  <c r="G472" i="9"/>
  <c r="G326" i="9"/>
  <c r="G191" i="9"/>
  <c r="G63" i="9"/>
  <c r="G678" i="9"/>
  <c r="G422" i="9"/>
  <c r="G162" i="9"/>
  <c r="G383" i="9"/>
  <c r="G128" i="9"/>
  <c r="G979" i="9"/>
  <c r="G900" i="9"/>
  <c r="G868" i="9"/>
  <c r="G183" i="9"/>
  <c r="G1034" i="9"/>
  <c r="G662" i="9"/>
  <c r="G405" i="9"/>
  <c r="G146" i="9"/>
  <c r="G367" i="9"/>
  <c r="G112" i="9"/>
  <c r="G963" i="9"/>
  <c r="G929" i="9"/>
  <c r="G633" i="9"/>
  <c r="G543" i="9"/>
  <c r="G237" i="9"/>
  <c r="G401" i="9"/>
  <c r="G501" i="9"/>
  <c r="G105" i="9"/>
  <c r="G36" i="9"/>
  <c r="G390" i="9"/>
  <c r="G845" i="9"/>
  <c r="G717" i="9"/>
  <c r="G461" i="9"/>
  <c r="G711" i="9"/>
  <c r="G732" i="9"/>
  <c r="G320" i="9"/>
  <c r="G65" i="9"/>
  <c r="G426" i="9"/>
  <c r="G49" i="9"/>
  <c r="G744" i="9"/>
  <c r="G1011" i="9"/>
  <c r="G271" i="9"/>
  <c r="G287" i="9"/>
  <c r="G675" i="9"/>
  <c r="G502" i="9"/>
  <c r="M22" i="5"/>
  <c r="G24" i="9"/>
  <c r="G736" i="9"/>
  <c r="G322" i="9"/>
  <c r="G195" i="9"/>
  <c r="G67" i="9"/>
  <c r="G686" i="9"/>
  <c r="G430" i="9"/>
  <c r="G170" i="9"/>
  <c r="G375" i="9"/>
  <c r="G120" i="9"/>
  <c r="G971" i="9"/>
  <c r="G980" i="9"/>
  <c r="G763" i="9"/>
  <c r="G925" i="9"/>
  <c r="G789" i="9"/>
  <c r="G549" i="9"/>
  <c r="G972" i="9"/>
  <c r="G1014" i="9"/>
  <c r="G408" i="9"/>
  <c r="G153" i="9"/>
  <c r="G602" i="9"/>
  <c r="G142" i="9"/>
  <c r="G379" i="9"/>
  <c r="G124" i="9"/>
  <c r="G595" i="9"/>
  <c r="G942" i="9"/>
  <c r="G632" i="9"/>
  <c r="G398" i="9"/>
  <c r="G278" i="9"/>
  <c r="G143" i="9"/>
  <c r="G874" i="9"/>
  <c r="G582" i="9"/>
  <c r="G325" i="9"/>
  <c r="G66" i="9"/>
  <c r="G160" i="9"/>
  <c r="G964" i="9"/>
  <c r="G199" i="9"/>
  <c r="G309" i="9"/>
  <c r="G867" i="9"/>
  <c r="G242" i="9"/>
  <c r="G932" i="9"/>
  <c r="G46" i="9"/>
  <c r="G755" i="9"/>
  <c r="G135" i="9"/>
  <c r="G55" i="9"/>
  <c r="G103" i="9"/>
  <c r="G23" i="9"/>
  <c r="N22" i="5"/>
  <c r="L22" i="5"/>
  <c r="O22" i="5"/>
  <c r="G244" i="9"/>
  <c r="G459" i="9"/>
  <c r="G480" i="9"/>
  <c r="G258" i="9"/>
  <c r="G131" i="9"/>
  <c r="G826" i="9"/>
  <c r="G558" i="9"/>
  <c r="G301" i="9"/>
  <c r="G51" i="9"/>
  <c r="G248" i="9"/>
  <c r="G26" i="9"/>
  <c r="G843" i="9"/>
  <c r="G852" i="9"/>
  <c r="G699" i="9"/>
  <c r="G1000" i="9"/>
  <c r="G661" i="9"/>
  <c r="G1015" i="9"/>
  <c r="G631" i="9"/>
  <c r="G652" i="9"/>
  <c r="G280" i="9"/>
  <c r="G914" i="9"/>
  <c r="G377" i="9"/>
  <c r="G45" i="9"/>
  <c r="G252" i="9"/>
  <c r="G28" i="9"/>
  <c r="G467" i="9"/>
  <c r="G504" i="9"/>
  <c r="G342" i="9"/>
  <c r="G207" i="9"/>
  <c r="G79" i="9"/>
  <c r="G710" i="9"/>
  <c r="G454" i="9"/>
  <c r="G194" i="9"/>
  <c r="G415" i="9"/>
  <c r="G996" i="9"/>
  <c r="G842" i="9"/>
  <c r="G758" i="9"/>
  <c r="G208" i="9"/>
  <c r="G883" i="9"/>
  <c r="G566" i="9"/>
  <c r="G38" i="9"/>
  <c r="G6" i="9"/>
  <c r="K22" i="5"/>
  <c r="S892" i="14" l="1"/>
  <c r="S494" i="14"/>
  <c r="S622" i="14"/>
  <c r="S750" i="14"/>
  <c r="S941" i="14"/>
  <c r="S16" i="14"/>
  <c r="S1069" i="14"/>
  <c r="S878" i="14"/>
  <c r="S994" i="14"/>
  <c r="S918" i="14"/>
  <c r="S982" i="14"/>
  <c r="S1046" i="14"/>
  <c r="S93" i="14"/>
  <c r="S127" i="14"/>
  <c r="S643" i="14"/>
  <c r="S752" i="14"/>
  <c r="S157" i="14"/>
  <c r="S191" i="14"/>
  <c r="S707" i="14"/>
  <c r="S180" i="14"/>
  <c r="S784" i="14"/>
  <c r="S849" i="14"/>
  <c r="S960" i="14"/>
  <c r="S109" i="14"/>
  <c r="S364" i="14"/>
  <c r="S143" i="14"/>
  <c r="S402" i="14"/>
  <c r="S659" i="14"/>
  <c r="S1015" i="14"/>
  <c r="S188" i="14"/>
  <c r="S323" i="14"/>
  <c r="S453" i="14"/>
  <c r="S693" i="14"/>
  <c r="S436" i="14"/>
  <c r="S672" i="14"/>
  <c r="S201" i="14"/>
  <c r="S26" i="14"/>
  <c r="S259" i="14"/>
  <c r="S743" i="14"/>
  <c r="S230" i="14"/>
  <c r="S537" i="14"/>
  <c r="S516" i="14"/>
  <c r="S900" i="14"/>
  <c r="S610" i="14"/>
  <c r="S885" i="14"/>
  <c r="S1034" i="14"/>
  <c r="S808" i="14"/>
  <c r="S1057" i="14"/>
  <c r="S1048" i="14"/>
  <c r="S71" i="14"/>
  <c r="S324" i="14"/>
  <c r="S119" i="14"/>
  <c r="S378" i="14"/>
  <c r="S635" i="14"/>
  <c r="S967" i="14"/>
  <c r="S176" i="14"/>
  <c r="S303" i="14"/>
  <c r="S431" i="14"/>
  <c r="S685" i="14"/>
  <c r="S1067" i="14"/>
  <c r="S664" i="14"/>
  <c r="S193" i="14"/>
  <c r="S30" i="14"/>
  <c r="S310" i="14"/>
  <c r="S831" i="14"/>
  <c r="S269" i="14"/>
  <c r="S617" i="14"/>
  <c r="S596" i="14"/>
  <c r="S980" i="14"/>
  <c r="S666" i="14"/>
  <c r="S1029" i="14"/>
  <c r="S331" i="14"/>
  <c r="S464" i="14"/>
  <c r="S519" i="14"/>
  <c r="S804" i="14"/>
  <c r="S286" i="14"/>
  <c r="S122" i="14"/>
  <c r="S851" i="14"/>
  <c r="S518" i="14"/>
  <c r="S914" i="14"/>
  <c r="S912" i="14"/>
  <c r="S67" i="14"/>
  <c r="S316" i="14"/>
  <c r="S95" i="14"/>
  <c r="S354" i="14"/>
  <c r="S611" i="14"/>
  <c r="S919" i="14"/>
  <c r="S164" i="14"/>
  <c r="S720" i="14"/>
  <c r="S800" i="14"/>
  <c r="S928" i="14"/>
  <c r="S77" i="14"/>
  <c r="S332" i="14"/>
  <c r="S111" i="14"/>
  <c r="S370" i="14"/>
  <c r="S627" i="14"/>
  <c r="S951" i="14"/>
  <c r="S172" i="14"/>
  <c r="S307" i="14"/>
  <c r="S427" i="14"/>
  <c r="S677" i="14"/>
  <c r="S1019" i="14"/>
  <c r="S640" i="14"/>
  <c r="S169" i="14"/>
  <c r="S424" i="14"/>
  <c r="S195" i="14"/>
  <c r="S679" i="14"/>
  <c r="S198" i="14"/>
  <c r="S473" i="14"/>
  <c r="S454" i="14"/>
  <c r="S836" i="14"/>
  <c r="S594" i="14"/>
  <c r="S821" i="14"/>
  <c r="S1002" i="14"/>
  <c r="S792" i="14"/>
  <c r="S1025" i="14"/>
  <c r="S1016" i="14"/>
  <c r="S165" i="14"/>
  <c r="S420" i="14"/>
  <c r="S215" i="14"/>
  <c r="S475" i="14"/>
  <c r="S731" i="14"/>
  <c r="S96" i="14"/>
  <c r="S224" i="14"/>
  <c r="S351" i="14"/>
  <c r="S525" i="14"/>
  <c r="S781" i="14"/>
  <c r="S504" i="14"/>
  <c r="S53" i="14"/>
  <c r="S288" i="14"/>
  <c r="S83" i="14"/>
  <c r="S503" i="14"/>
  <c r="S110" i="14"/>
  <c r="S365" i="14"/>
  <c r="S809" i="14"/>
  <c r="S788" i="14"/>
  <c r="S506" i="14"/>
  <c r="S762" i="14"/>
  <c r="S890" i="14"/>
  <c r="S437" i="14"/>
  <c r="S153" i="14"/>
  <c r="S246" i="14"/>
  <c r="S658" i="14"/>
  <c r="S479" i="14"/>
  <c r="S313" i="14"/>
  <c r="S684" i="14"/>
  <c r="S710" i="14"/>
  <c r="S1006" i="14"/>
  <c r="S1064" i="14"/>
  <c r="S213" i="14"/>
  <c r="S40" i="14"/>
  <c r="S263" i="14"/>
  <c r="S523" i="14"/>
  <c r="S779" i="14"/>
  <c r="S120" i="14"/>
  <c r="S248" i="14"/>
  <c r="S375" i="14"/>
  <c r="S573" i="14"/>
  <c r="S843" i="14"/>
  <c r="S552" i="14"/>
  <c r="S81" i="14"/>
  <c r="S336" i="14"/>
  <c r="S131" i="14"/>
  <c r="S599" i="14"/>
  <c r="S158" i="14"/>
  <c r="S413" i="14"/>
  <c r="S995" i="14"/>
  <c r="S953" i="14"/>
  <c r="S554" i="14"/>
  <c r="S810" i="14"/>
  <c r="S986" i="14"/>
  <c r="S549" i="14"/>
  <c r="S360" i="14"/>
  <c r="S441" i="14"/>
  <c r="S917" i="14"/>
  <c r="S591" i="14"/>
  <c r="S197" i="14"/>
  <c r="S32" i="14"/>
  <c r="S247" i="14"/>
  <c r="S507" i="14"/>
  <c r="S763" i="14"/>
  <c r="S112" i="14"/>
  <c r="S240" i="14"/>
  <c r="S367" i="14"/>
  <c r="S557" i="14"/>
  <c r="S813" i="14"/>
  <c r="S536" i="14"/>
  <c r="S69" i="14"/>
  <c r="S320" i="14"/>
  <c r="S115" i="14"/>
  <c r="S567" i="14"/>
  <c r="S142" i="14"/>
  <c r="S397" i="14"/>
  <c r="S931" i="14"/>
  <c r="S889" i="14"/>
  <c r="S538" i="14"/>
  <c r="S794" i="14"/>
  <c r="S954" i="14"/>
  <c r="S501" i="14"/>
  <c r="S296" i="14"/>
  <c r="S373" i="14"/>
  <c r="S786" i="14"/>
  <c r="S543" i="14"/>
  <c r="S377" i="14"/>
  <c r="S812" i="14"/>
  <c r="S774" i="14"/>
  <c r="S817" i="14"/>
  <c r="S1040" i="14"/>
  <c r="S189" i="14"/>
  <c r="S20" i="14"/>
  <c r="S223" i="14"/>
  <c r="S483" i="14"/>
  <c r="S739" i="14"/>
  <c r="S100" i="14"/>
  <c r="S228" i="14"/>
  <c r="S848" i="14"/>
  <c r="S1041" i="14"/>
  <c r="S1056" i="14"/>
  <c r="S205" i="14"/>
  <c r="S28" i="14"/>
  <c r="S239" i="14"/>
  <c r="S499" i="14"/>
  <c r="S755" i="14"/>
  <c r="S108" i="14"/>
  <c r="S236" i="14"/>
  <c r="S363" i="14"/>
  <c r="S533" i="14"/>
  <c r="S789" i="14"/>
  <c r="S512" i="14"/>
  <c r="S57" i="14"/>
  <c r="S280" i="14"/>
  <c r="S75" i="14"/>
  <c r="S455" i="14"/>
  <c r="S1055" i="14"/>
  <c r="S325" i="14"/>
  <c r="S729" i="14"/>
  <c r="S708" i="14"/>
  <c r="S466" i="14"/>
  <c r="S706" i="14"/>
  <c r="S818" i="14"/>
  <c r="S728" i="14"/>
  <c r="S897" i="14"/>
  <c r="S888" i="14"/>
  <c r="S55" i="14"/>
  <c r="S292" i="14"/>
  <c r="S87" i="14"/>
  <c r="S346" i="14"/>
  <c r="S603" i="14"/>
  <c r="S903" i="14"/>
  <c r="S160" i="14"/>
  <c r="S287" i="14"/>
  <c r="S415" i="14"/>
  <c r="S653" i="14"/>
  <c r="S1003" i="14"/>
  <c r="S632" i="14"/>
  <c r="S161" i="14"/>
  <c r="S416" i="14"/>
  <c r="S243" i="14"/>
  <c r="S759" i="14"/>
  <c r="S238" i="14"/>
  <c r="S553" i="14"/>
  <c r="S532" i="14"/>
  <c r="S916" i="14"/>
  <c r="S634" i="14"/>
  <c r="S965" i="14"/>
  <c r="S299" i="14"/>
  <c r="S923" i="14"/>
  <c r="S227" i="14"/>
  <c r="S548" i="14"/>
  <c r="S219" i="14"/>
  <c r="S1007" i="14"/>
  <c r="S705" i="14"/>
  <c r="S1068" i="14"/>
  <c r="S838" i="14"/>
  <c r="S936" i="14"/>
  <c r="S85" i="14"/>
  <c r="S340" i="14"/>
  <c r="S135" i="14"/>
  <c r="S394" i="14"/>
  <c r="S651" i="14"/>
  <c r="S999" i="14"/>
  <c r="S184" i="14"/>
  <c r="S311" i="14"/>
  <c r="S445" i="14"/>
  <c r="S701" i="14"/>
  <c r="S440" i="14"/>
  <c r="S680" i="14"/>
  <c r="S209" i="14"/>
  <c r="S38" i="14"/>
  <c r="S342" i="14"/>
  <c r="S895" i="14"/>
  <c r="S285" i="14"/>
  <c r="S649" i="14"/>
  <c r="S628" i="14"/>
  <c r="S1012" i="14"/>
  <c r="S682" i="14"/>
  <c r="S1061" i="14"/>
  <c r="S347" i="14"/>
  <c r="S528" i="14"/>
  <c r="S647" i="14"/>
  <c r="S1049" i="14"/>
  <c r="S318" i="14"/>
  <c r="S154" i="14"/>
  <c r="S409" i="14"/>
  <c r="S979" i="14"/>
  <c r="S937" i="14"/>
  <c r="S550" i="14"/>
  <c r="S806" i="14"/>
  <c r="S978" i="14"/>
  <c r="S581" i="14"/>
  <c r="S859" i="14"/>
  <c r="S560" i="14"/>
  <c r="S121" i="14"/>
  <c r="S376" i="14"/>
  <c r="S171" i="14"/>
  <c r="S711" i="14"/>
  <c r="S214" i="14"/>
  <c r="S505" i="14"/>
  <c r="S484" i="14"/>
  <c r="S868" i="14"/>
  <c r="S626" i="14"/>
  <c r="S981" i="14"/>
  <c r="S203" i="14"/>
  <c r="S334" i="14"/>
  <c r="S463" i="14"/>
  <c r="S623" i="14"/>
  <c r="S943" i="14"/>
  <c r="S170" i="14"/>
  <c r="S297" i="14"/>
  <c r="S425" i="14"/>
  <c r="S673" i="14"/>
  <c r="S1043" i="14"/>
  <c r="S652" i="14"/>
  <c r="S1001" i="14"/>
  <c r="S1036" i="14"/>
  <c r="S566" i="14"/>
  <c r="S694" i="14"/>
  <c r="S829" i="14"/>
  <c r="S822" i="14"/>
  <c r="S1010" i="14"/>
  <c r="S990" i="14"/>
  <c r="S607" i="14"/>
  <c r="S735" i="14"/>
  <c r="S911" i="14"/>
  <c r="S98" i="14"/>
  <c r="S162" i="14"/>
  <c r="S226" i="14"/>
  <c r="S289" i="14"/>
  <c r="S353" i="14"/>
  <c r="S417" i="14"/>
  <c r="S529" i="14"/>
  <c r="S657" i="14"/>
  <c r="S819" i="14"/>
  <c r="S434" i="14"/>
  <c r="S540" i="14"/>
  <c r="S668" i="14"/>
  <c r="S796" i="14"/>
  <c r="S1033" i="14"/>
  <c r="S924" i="14"/>
  <c r="S1052" i="14"/>
  <c r="S510" i="14"/>
  <c r="S574" i="14"/>
  <c r="S638" i="14"/>
  <c r="S702" i="14"/>
  <c r="S766" i="14"/>
  <c r="S845" i="14"/>
  <c r="S973" i="14"/>
  <c r="S830" i="14"/>
  <c r="S898" i="14"/>
  <c r="S1026" i="14"/>
  <c r="S934" i="14"/>
  <c r="S998" i="14"/>
  <c r="S1062" i="14"/>
  <c r="S872" i="14"/>
  <c r="S1000" i="14"/>
  <c r="S47" i="14"/>
  <c r="S149" i="14"/>
  <c r="S276" i="14"/>
  <c r="S404" i="14"/>
  <c r="S72" i="14"/>
  <c r="S199" i="14"/>
  <c r="S330" i="14"/>
  <c r="S459" i="14"/>
  <c r="S587" i="14"/>
  <c r="S715" i="14"/>
  <c r="S871" i="14"/>
  <c r="S88" i="14"/>
  <c r="S152" i="14"/>
  <c r="S216" i="14"/>
  <c r="S279" i="14"/>
  <c r="S343" i="14"/>
  <c r="S407" i="14"/>
  <c r="S509" i="14"/>
  <c r="S637" i="14"/>
  <c r="S765" i="14"/>
  <c r="S971" i="14"/>
  <c r="S488" i="14"/>
  <c r="S616" i="14"/>
  <c r="S45" i="14"/>
  <c r="S145" i="14"/>
  <c r="S272" i="14"/>
  <c r="S400" i="14"/>
  <c r="S70" i="14"/>
  <c r="S211" i="14"/>
  <c r="S471" i="14"/>
  <c r="S727" i="14"/>
  <c r="S94" i="14"/>
  <c r="S222" i="14"/>
  <c r="S349" i="14"/>
  <c r="S521" i="14"/>
  <c r="S777" i="14"/>
  <c r="S500" i="14"/>
  <c r="S756" i="14"/>
  <c r="S884" i="14"/>
  <c r="S490" i="14"/>
  <c r="S618" i="14"/>
  <c r="S746" i="14"/>
  <c r="S933" i="14"/>
  <c r="S874" i="14"/>
  <c r="S283" i="14"/>
  <c r="S419" i="14"/>
  <c r="S805" i="14"/>
  <c r="S89" i="14"/>
  <c r="S139" i="14"/>
  <c r="S182" i="14"/>
  <c r="S438" i="14"/>
  <c r="S578" i="14"/>
  <c r="S187" i="14"/>
  <c r="S447" i="14"/>
  <c r="S879" i="14"/>
  <c r="S281" i="14"/>
  <c r="S641" i="14"/>
  <c r="S620" i="14"/>
  <c r="S1004" i="14"/>
  <c r="S678" i="14"/>
  <c r="S1053" i="14"/>
  <c r="S974" i="14"/>
  <c r="S709" i="14"/>
  <c r="S444" i="14"/>
  <c r="S33" i="14"/>
  <c r="S249" i="14"/>
  <c r="S50" i="14"/>
  <c r="S422" i="14"/>
  <c r="S86" i="14"/>
  <c r="S341" i="14"/>
  <c r="S761" i="14"/>
  <c r="S740" i="14"/>
  <c r="S482" i="14"/>
  <c r="S754" i="14"/>
  <c r="S906" i="14"/>
  <c r="S270" i="14"/>
  <c r="S398" i="14"/>
  <c r="S527" i="14"/>
  <c r="S751" i="14"/>
  <c r="S106" i="14"/>
  <c r="S234" i="14"/>
  <c r="S361" i="14"/>
  <c r="S545" i="14"/>
  <c r="S801" i="14"/>
  <c r="S524" i="14"/>
  <c r="S780" i="14"/>
  <c r="S908" i="14"/>
  <c r="S502" i="14"/>
  <c r="S630" i="14"/>
  <c r="S758" i="14"/>
  <c r="S957" i="14"/>
  <c r="S886" i="14"/>
  <c r="S926" i="14"/>
  <c r="S1054" i="14"/>
  <c r="S671" i="14"/>
  <c r="S799" i="14"/>
  <c r="S1039" i="14"/>
  <c r="S130" i="14"/>
  <c r="S194" i="14"/>
  <c r="S258" i="14"/>
  <c r="S321" i="14"/>
  <c r="S385" i="14"/>
  <c r="S465" i="14"/>
  <c r="S593" i="14"/>
  <c r="S721" i="14"/>
  <c r="S947" i="14"/>
  <c r="S476" i="14"/>
  <c r="S604" i="14"/>
  <c r="S732" i="14"/>
  <c r="S905" i="14"/>
  <c r="S860" i="14"/>
  <c r="S988" i="14"/>
  <c r="S478" i="14"/>
  <c r="S542" i="14"/>
  <c r="S606" i="14"/>
  <c r="S670" i="14"/>
  <c r="S734" i="14"/>
  <c r="S798" i="14"/>
  <c r="S909" i="14"/>
  <c r="S1037" i="14"/>
  <c r="S862" i="14"/>
  <c r="S962" i="14"/>
  <c r="S902" i="14"/>
  <c r="S966" i="14"/>
  <c r="S1030" i="14"/>
  <c r="K33" i="5"/>
  <c r="K38" i="5"/>
  <c r="K23" i="5"/>
  <c r="K25" i="5" s="1"/>
  <c r="O23" i="5"/>
  <c r="O25" i="5" s="1"/>
  <c r="L38" i="5"/>
  <c r="L33" i="5"/>
  <c r="L23" i="5"/>
  <c r="L24" i="5" s="1"/>
  <c r="N23" i="5"/>
  <c r="N26" i="5" s="1"/>
  <c r="M38" i="5"/>
  <c r="M23" i="5"/>
  <c r="M24" i="5" s="1"/>
  <c r="B49" i="8"/>
  <c r="A48" i="8"/>
  <c r="C49" i="8"/>
  <c r="D49" i="8" s="1"/>
  <c r="E49" i="8" s="1"/>
  <c r="M19" i="8"/>
  <c r="N17" i="8"/>
  <c r="L19" i="8"/>
  <c r="K19" i="8"/>
  <c r="A58" i="8"/>
  <c r="B57" i="8"/>
  <c r="C57" i="8"/>
  <c r="N16" i="8"/>
  <c r="N18" i="8"/>
  <c r="N19" i="8"/>
  <c r="N36" i="5"/>
  <c r="N37" i="5"/>
  <c r="N38" i="5" s="1"/>
  <c r="O35" i="5"/>
  <c r="M32" i="5"/>
  <c r="M33" i="5" s="1"/>
  <c r="M31" i="5"/>
  <c r="N30" i="5"/>
  <c r="K24" i="5"/>
  <c r="N24" i="5"/>
  <c r="N25" i="5"/>
  <c r="M25" i="5"/>
  <c r="O26" i="5"/>
  <c r="O24" i="5"/>
  <c r="L25" i="5"/>
  <c r="L26" i="5"/>
  <c r="AF18" i="4"/>
  <c r="AG18" i="4" s="1"/>
  <c r="AO15" i="4"/>
  <c r="AO16" i="4" s="1"/>
  <c r="R19" i="4"/>
  <c r="S18" i="4"/>
  <c r="S17" i="4"/>
  <c r="AA15" i="4"/>
  <c r="AA16" i="4" s="1"/>
  <c r="E16" i="4"/>
  <c r="E17" i="4"/>
  <c r="T902" i="14" l="1"/>
  <c r="AK902" i="14" s="1"/>
  <c r="AJ902" i="14"/>
  <c r="T909" i="14"/>
  <c r="AK909" i="14" s="1"/>
  <c r="AJ909" i="14"/>
  <c r="T606" i="14"/>
  <c r="AK606" i="14" s="1"/>
  <c r="AJ606" i="14"/>
  <c r="T478" i="14"/>
  <c r="AK478" i="14" s="1"/>
  <c r="AJ478" i="14"/>
  <c r="T732" i="14"/>
  <c r="AK732" i="14" s="1"/>
  <c r="AJ732" i="14"/>
  <c r="T721" i="14"/>
  <c r="AK721" i="14" s="1"/>
  <c r="AJ721" i="14"/>
  <c r="T321" i="14"/>
  <c r="AK321" i="14" s="1"/>
  <c r="AJ321" i="14"/>
  <c r="T194" i="14"/>
  <c r="AK194" i="14" s="1"/>
  <c r="AJ194" i="14"/>
  <c r="T1039" i="14"/>
  <c r="AK1039" i="14" s="1"/>
  <c r="AJ1039" i="14"/>
  <c r="T671" i="14"/>
  <c r="AK671" i="14" s="1"/>
  <c r="AJ671" i="14"/>
  <c r="T926" i="14"/>
  <c r="AK926" i="14" s="1"/>
  <c r="AJ926" i="14"/>
  <c r="T957" i="14"/>
  <c r="AK957" i="14" s="1"/>
  <c r="AJ957" i="14"/>
  <c r="T630" i="14"/>
  <c r="AK630" i="14" s="1"/>
  <c r="AJ630" i="14"/>
  <c r="T908" i="14"/>
  <c r="AK908" i="14" s="1"/>
  <c r="AJ908" i="14"/>
  <c r="T524" i="14"/>
  <c r="AK524" i="14" s="1"/>
  <c r="AJ524" i="14"/>
  <c r="T545" i="14"/>
  <c r="AK545" i="14" s="1"/>
  <c r="AJ545" i="14"/>
  <c r="T234" i="14"/>
  <c r="AK234" i="14" s="1"/>
  <c r="AJ234" i="14"/>
  <c r="T751" i="14"/>
  <c r="AK751" i="14" s="1"/>
  <c r="AJ751" i="14"/>
  <c r="T398" i="14"/>
  <c r="AK398" i="14" s="1"/>
  <c r="AJ398" i="14"/>
  <c r="T906" i="14"/>
  <c r="AK906" i="14" s="1"/>
  <c r="AJ906" i="14"/>
  <c r="T482" i="14"/>
  <c r="AK482" i="14" s="1"/>
  <c r="AJ482" i="14"/>
  <c r="T761" i="14"/>
  <c r="AK761" i="14" s="1"/>
  <c r="AJ761" i="14"/>
  <c r="T86" i="14"/>
  <c r="AK86" i="14" s="1"/>
  <c r="AJ86" i="14"/>
  <c r="T50" i="14"/>
  <c r="AK50" i="14" s="1"/>
  <c r="AJ50" i="14"/>
  <c r="T33" i="14"/>
  <c r="AK33" i="14" s="1"/>
  <c r="AJ33" i="14"/>
  <c r="T709" i="14"/>
  <c r="AK709" i="14" s="1"/>
  <c r="AJ709" i="14"/>
  <c r="T1053" i="14"/>
  <c r="AK1053" i="14" s="1"/>
  <c r="AJ1053" i="14"/>
  <c r="T1004" i="14"/>
  <c r="AK1004" i="14" s="1"/>
  <c r="AJ1004" i="14"/>
  <c r="T641" i="14"/>
  <c r="AK641" i="14" s="1"/>
  <c r="AJ641" i="14"/>
  <c r="T879" i="14"/>
  <c r="AK879" i="14" s="1"/>
  <c r="AJ879" i="14"/>
  <c r="T187" i="14"/>
  <c r="AK187" i="14" s="1"/>
  <c r="AJ187" i="14"/>
  <c r="T438" i="14"/>
  <c r="AK438" i="14" s="1"/>
  <c r="AJ438" i="14"/>
  <c r="T139" i="14"/>
  <c r="AK139" i="14" s="1"/>
  <c r="AJ139" i="14"/>
  <c r="T805" i="14"/>
  <c r="AK805" i="14" s="1"/>
  <c r="AJ805" i="14"/>
  <c r="T283" i="14"/>
  <c r="AK283" i="14" s="1"/>
  <c r="AJ283" i="14"/>
  <c r="T933" i="14"/>
  <c r="AK933" i="14" s="1"/>
  <c r="AJ933" i="14"/>
  <c r="T618" i="14"/>
  <c r="AK618" i="14" s="1"/>
  <c r="AJ618" i="14"/>
  <c r="T884" i="14"/>
  <c r="AK884" i="14" s="1"/>
  <c r="AJ884" i="14"/>
  <c r="T500" i="14"/>
  <c r="AK500" i="14" s="1"/>
  <c r="AJ500" i="14"/>
  <c r="T521" i="14"/>
  <c r="AK521" i="14" s="1"/>
  <c r="AJ521" i="14"/>
  <c r="T222" i="14"/>
  <c r="AK222" i="14" s="1"/>
  <c r="AJ222" i="14"/>
  <c r="T727" i="14"/>
  <c r="AK727" i="14" s="1"/>
  <c r="AJ727" i="14"/>
  <c r="T211" i="14"/>
  <c r="AK211" i="14" s="1"/>
  <c r="AJ211" i="14"/>
  <c r="T400" i="14"/>
  <c r="AK400" i="14" s="1"/>
  <c r="AJ400" i="14"/>
  <c r="T145" i="14"/>
  <c r="AK145" i="14" s="1"/>
  <c r="AJ145" i="14"/>
  <c r="T616" i="14"/>
  <c r="AK616" i="14" s="1"/>
  <c r="AJ616" i="14"/>
  <c r="T971" i="14"/>
  <c r="AK971" i="14" s="1"/>
  <c r="AJ971" i="14"/>
  <c r="T637" i="14"/>
  <c r="AK637" i="14" s="1"/>
  <c r="AJ637" i="14"/>
  <c r="T407" i="14"/>
  <c r="AK407" i="14" s="1"/>
  <c r="AJ407" i="14"/>
  <c r="T279" i="14"/>
  <c r="AK279" i="14" s="1"/>
  <c r="AJ279" i="14"/>
  <c r="T152" i="14"/>
  <c r="AK152" i="14" s="1"/>
  <c r="AJ152" i="14"/>
  <c r="T871" i="14"/>
  <c r="AK871" i="14" s="1"/>
  <c r="AJ871" i="14"/>
  <c r="T587" i="14"/>
  <c r="AK587" i="14" s="1"/>
  <c r="AJ587" i="14"/>
  <c r="T330" i="14"/>
  <c r="AK330" i="14" s="1"/>
  <c r="AJ330" i="14"/>
  <c r="T72" i="14"/>
  <c r="AK72" i="14" s="1"/>
  <c r="AJ72" i="14"/>
  <c r="T276" i="14"/>
  <c r="AK276" i="14" s="1"/>
  <c r="AJ276" i="14"/>
  <c r="T47" i="14"/>
  <c r="AK47" i="14" s="1"/>
  <c r="AJ47" i="14"/>
  <c r="T872" i="14"/>
  <c r="AK872" i="14" s="1"/>
  <c r="AJ872" i="14"/>
  <c r="T998" i="14"/>
  <c r="AK998" i="14" s="1"/>
  <c r="AJ998" i="14"/>
  <c r="T1026" i="14"/>
  <c r="AK1026" i="14" s="1"/>
  <c r="AJ1026" i="14"/>
  <c r="T830" i="14"/>
  <c r="AK830" i="14" s="1"/>
  <c r="AJ830" i="14"/>
  <c r="T845" i="14"/>
  <c r="AK845" i="14" s="1"/>
  <c r="AJ845" i="14"/>
  <c r="T702" i="14"/>
  <c r="AK702" i="14" s="1"/>
  <c r="AJ702" i="14"/>
  <c r="T574" i="14"/>
  <c r="AK574" i="14" s="1"/>
  <c r="AJ574" i="14"/>
  <c r="T1052" i="14"/>
  <c r="AK1052" i="14" s="1"/>
  <c r="AJ1052" i="14"/>
  <c r="T1033" i="14"/>
  <c r="AK1033" i="14" s="1"/>
  <c r="AJ1033" i="14"/>
  <c r="T668" i="14"/>
  <c r="AK668" i="14" s="1"/>
  <c r="AJ668" i="14"/>
  <c r="T434" i="14"/>
  <c r="AK434" i="14" s="1"/>
  <c r="AJ434" i="14"/>
  <c r="T657" i="14"/>
  <c r="AK657" i="14" s="1"/>
  <c r="AJ657" i="14"/>
  <c r="T417" i="14"/>
  <c r="AK417" i="14" s="1"/>
  <c r="AJ417" i="14"/>
  <c r="T289" i="14"/>
  <c r="AK289" i="14" s="1"/>
  <c r="AJ289" i="14"/>
  <c r="T162" i="14"/>
  <c r="AK162" i="14" s="1"/>
  <c r="AJ162" i="14"/>
  <c r="T911" i="14"/>
  <c r="AK911" i="14" s="1"/>
  <c r="AJ911" i="14"/>
  <c r="T607" i="14"/>
  <c r="AK607" i="14" s="1"/>
  <c r="AJ607" i="14"/>
  <c r="T1010" i="14"/>
  <c r="AK1010" i="14" s="1"/>
  <c r="AJ1010" i="14"/>
  <c r="T829" i="14"/>
  <c r="AK829" i="14" s="1"/>
  <c r="AJ829" i="14"/>
  <c r="T566" i="14"/>
  <c r="AK566" i="14" s="1"/>
  <c r="AJ566" i="14"/>
  <c r="T1001" i="14"/>
  <c r="AK1001" i="14" s="1"/>
  <c r="AJ1001" i="14"/>
  <c r="T1043" i="14"/>
  <c r="AK1043" i="14" s="1"/>
  <c r="AJ1043" i="14"/>
  <c r="T425" i="14"/>
  <c r="AK425" i="14" s="1"/>
  <c r="AJ425" i="14"/>
  <c r="T170" i="14"/>
  <c r="AK170" i="14" s="1"/>
  <c r="AJ170" i="14"/>
  <c r="T623" i="14"/>
  <c r="AK623" i="14" s="1"/>
  <c r="AJ623" i="14"/>
  <c r="T334" i="14"/>
  <c r="AK334" i="14" s="1"/>
  <c r="AJ334" i="14"/>
  <c r="T981" i="14"/>
  <c r="AK981" i="14" s="1"/>
  <c r="AJ981" i="14"/>
  <c r="T868" i="14"/>
  <c r="AK868" i="14" s="1"/>
  <c r="AJ868" i="14"/>
  <c r="T505" i="14"/>
  <c r="AK505" i="14" s="1"/>
  <c r="AJ505" i="14"/>
  <c r="T711" i="14"/>
  <c r="AK711" i="14" s="1"/>
  <c r="AJ711" i="14"/>
  <c r="T376" i="14"/>
  <c r="AK376" i="14" s="1"/>
  <c r="AJ376" i="14"/>
  <c r="T560" i="14"/>
  <c r="AK560" i="14" s="1"/>
  <c r="AJ560" i="14"/>
  <c r="T581" i="14"/>
  <c r="AK581" i="14" s="1"/>
  <c r="AJ581" i="14"/>
  <c r="T806" i="14"/>
  <c r="AK806" i="14" s="1"/>
  <c r="AJ806" i="14"/>
  <c r="T937" i="14"/>
  <c r="AK937" i="14" s="1"/>
  <c r="AJ937" i="14"/>
  <c r="T409" i="14"/>
  <c r="AK409" i="14" s="1"/>
  <c r="AJ409" i="14"/>
  <c r="T318" i="14"/>
  <c r="AK318" i="14" s="1"/>
  <c r="AJ318" i="14"/>
  <c r="T647" i="14"/>
  <c r="AK647" i="14" s="1"/>
  <c r="AJ647" i="14"/>
  <c r="T347" i="14"/>
  <c r="AK347" i="14" s="1"/>
  <c r="AJ347" i="14"/>
  <c r="T682" i="14"/>
  <c r="AK682" i="14" s="1"/>
  <c r="AJ682" i="14"/>
  <c r="T628" i="14"/>
  <c r="AK628" i="14" s="1"/>
  <c r="AJ628" i="14"/>
  <c r="T285" i="14"/>
  <c r="AK285" i="14" s="1"/>
  <c r="AJ285" i="14"/>
  <c r="T342" i="14"/>
  <c r="AK342" i="14" s="1"/>
  <c r="AJ342" i="14"/>
  <c r="T209" i="14"/>
  <c r="AK209" i="14" s="1"/>
  <c r="AJ209" i="14"/>
  <c r="T440" i="14"/>
  <c r="AK440" i="14" s="1"/>
  <c r="AJ440" i="14"/>
  <c r="T445" i="14"/>
  <c r="AK445" i="14" s="1"/>
  <c r="AJ445" i="14"/>
  <c r="T184" i="14"/>
  <c r="AK184" i="14" s="1"/>
  <c r="AJ184" i="14"/>
  <c r="T651" i="14"/>
  <c r="AK651" i="14" s="1"/>
  <c r="AJ651" i="14"/>
  <c r="T135" i="14"/>
  <c r="AK135" i="14" s="1"/>
  <c r="AJ135" i="14"/>
  <c r="T85" i="14"/>
  <c r="AK85" i="14" s="1"/>
  <c r="AJ85" i="14"/>
  <c r="T838" i="14"/>
  <c r="AK838" i="14" s="1"/>
  <c r="AJ838" i="14"/>
  <c r="T705" i="14"/>
  <c r="AK705" i="14" s="1"/>
  <c r="AJ705" i="14"/>
  <c r="T219" i="14"/>
  <c r="AK219" i="14" s="1"/>
  <c r="AJ219" i="14"/>
  <c r="T227" i="14"/>
  <c r="AK227" i="14" s="1"/>
  <c r="AJ227" i="14"/>
  <c r="T299" i="14"/>
  <c r="AK299" i="14" s="1"/>
  <c r="AJ299" i="14"/>
  <c r="T634" i="14"/>
  <c r="AK634" i="14" s="1"/>
  <c r="AJ634" i="14"/>
  <c r="T532" i="14"/>
  <c r="AK532" i="14" s="1"/>
  <c r="AJ532" i="14"/>
  <c r="T238" i="14"/>
  <c r="AK238" i="14" s="1"/>
  <c r="AJ238" i="14"/>
  <c r="T243" i="14"/>
  <c r="AK243" i="14" s="1"/>
  <c r="AJ243" i="14"/>
  <c r="T161" i="14"/>
  <c r="AK161" i="14" s="1"/>
  <c r="AJ161" i="14"/>
  <c r="T1003" i="14"/>
  <c r="AK1003" i="14" s="1"/>
  <c r="AJ1003" i="14"/>
  <c r="T415" i="14"/>
  <c r="AK415" i="14" s="1"/>
  <c r="AJ415" i="14"/>
  <c r="T160" i="14"/>
  <c r="AK160" i="14" s="1"/>
  <c r="AJ160" i="14"/>
  <c r="T603" i="14"/>
  <c r="AK603" i="14" s="1"/>
  <c r="AJ603" i="14"/>
  <c r="T87" i="14"/>
  <c r="AK87" i="14" s="1"/>
  <c r="AJ87" i="14"/>
  <c r="T55" i="14"/>
  <c r="AK55" i="14" s="1"/>
  <c r="AJ55" i="14"/>
  <c r="T897" i="14"/>
  <c r="AK897" i="14" s="1"/>
  <c r="AJ897" i="14"/>
  <c r="T818" i="14"/>
  <c r="AK818" i="14" s="1"/>
  <c r="AJ818" i="14"/>
  <c r="T466" i="14"/>
  <c r="AK466" i="14" s="1"/>
  <c r="AJ466" i="14"/>
  <c r="T729" i="14"/>
  <c r="AK729" i="14" s="1"/>
  <c r="AJ729" i="14"/>
  <c r="T1055" i="14"/>
  <c r="AK1055" i="14" s="1"/>
  <c r="AJ1055" i="14"/>
  <c r="T75" i="14"/>
  <c r="AK75" i="14" s="1"/>
  <c r="AJ75" i="14"/>
  <c r="T57" i="14"/>
  <c r="AK57" i="14" s="1"/>
  <c r="AJ57" i="14"/>
  <c r="T789" i="14"/>
  <c r="AK789" i="14" s="1"/>
  <c r="AJ789" i="14"/>
  <c r="T363" i="14"/>
  <c r="AK363" i="14" s="1"/>
  <c r="AJ363" i="14"/>
  <c r="T108" i="14"/>
  <c r="AK108" i="14" s="1"/>
  <c r="AJ108" i="14"/>
  <c r="T499" i="14"/>
  <c r="AK499" i="14" s="1"/>
  <c r="AJ499" i="14"/>
  <c r="T28" i="14"/>
  <c r="AK28" i="14" s="1"/>
  <c r="AJ28" i="14"/>
  <c r="T1056" i="14"/>
  <c r="AK1056" i="14" s="1"/>
  <c r="AJ1056" i="14"/>
  <c r="T848" i="14"/>
  <c r="AK848" i="14" s="1"/>
  <c r="AJ848" i="14"/>
  <c r="T100" i="14"/>
  <c r="AK100" i="14" s="1"/>
  <c r="AJ100" i="14"/>
  <c r="T483" i="14"/>
  <c r="AK483" i="14" s="1"/>
  <c r="AJ483" i="14"/>
  <c r="T20" i="14"/>
  <c r="AK20" i="14" s="1"/>
  <c r="AJ20" i="14"/>
  <c r="T1040" i="14"/>
  <c r="AK1040" i="14" s="1"/>
  <c r="AJ1040" i="14"/>
  <c r="T774" i="14"/>
  <c r="AK774" i="14" s="1"/>
  <c r="AJ774" i="14"/>
  <c r="T377" i="14"/>
  <c r="AK377" i="14" s="1"/>
  <c r="AJ377" i="14"/>
  <c r="T786" i="14"/>
  <c r="AK786" i="14" s="1"/>
  <c r="AJ786" i="14"/>
  <c r="T296" i="14"/>
  <c r="AK296" i="14" s="1"/>
  <c r="AJ296" i="14"/>
  <c r="T954" i="14"/>
  <c r="AK954" i="14" s="1"/>
  <c r="AJ954" i="14"/>
  <c r="T538" i="14"/>
  <c r="AK538" i="14" s="1"/>
  <c r="AJ538" i="14"/>
  <c r="T931" i="14"/>
  <c r="AK931" i="14" s="1"/>
  <c r="AJ931" i="14"/>
  <c r="T142" i="14"/>
  <c r="AK142" i="14" s="1"/>
  <c r="AJ142" i="14"/>
  <c r="T115" i="14"/>
  <c r="AK115" i="14" s="1"/>
  <c r="AJ115" i="14"/>
  <c r="T69" i="14"/>
  <c r="AK69" i="14" s="1"/>
  <c r="AJ69" i="14"/>
  <c r="T813" i="14"/>
  <c r="AK813" i="14" s="1"/>
  <c r="AJ813" i="14"/>
  <c r="T367" i="14"/>
  <c r="AK367" i="14" s="1"/>
  <c r="AJ367" i="14"/>
  <c r="T112" i="14"/>
  <c r="AK112" i="14" s="1"/>
  <c r="AJ112" i="14"/>
  <c r="T507" i="14"/>
  <c r="AK507" i="14" s="1"/>
  <c r="AJ507" i="14"/>
  <c r="T32" i="14"/>
  <c r="AK32" i="14" s="1"/>
  <c r="AJ32" i="14"/>
  <c r="T591" i="14"/>
  <c r="AK591" i="14" s="1"/>
  <c r="AJ591" i="14"/>
  <c r="T441" i="14"/>
  <c r="AK441" i="14" s="1"/>
  <c r="AJ441" i="14"/>
  <c r="T549" i="14"/>
  <c r="AK549" i="14" s="1"/>
  <c r="AJ549" i="14"/>
  <c r="T810" i="14"/>
  <c r="AK810" i="14" s="1"/>
  <c r="AJ810" i="14"/>
  <c r="T953" i="14"/>
  <c r="AK953" i="14" s="1"/>
  <c r="AJ953" i="14"/>
  <c r="T413" i="14"/>
  <c r="AK413" i="14" s="1"/>
  <c r="AJ413" i="14"/>
  <c r="T599" i="14"/>
  <c r="AK599" i="14" s="1"/>
  <c r="AJ599" i="14"/>
  <c r="T336" i="14"/>
  <c r="AK336" i="14" s="1"/>
  <c r="AJ336" i="14"/>
  <c r="T552" i="14"/>
  <c r="AK552" i="14" s="1"/>
  <c r="AJ552" i="14"/>
  <c r="T573" i="14"/>
  <c r="AK573" i="14" s="1"/>
  <c r="AJ573" i="14"/>
  <c r="T248" i="14"/>
  <c r="AK248" i="14" s="1"/>
  <c r="AJ248" i="14"/>
  <c r="T779" i="14"/>
  <c r="AK779" i="14" s="1"/>
  <c r="AJ779" i="14"/>
  <c r="T263" i="14"/>
  <c r="AK263" i="14" s="1"/>
  <c r="AJ263" i="14"/>
  <c r="T213" i="14"/>
  <c r="AK213" i="14" s="1"/>
  <c r="AJ213" i="14"/>
  <c r="T1006" i="14"/>
  <c r="AK1006" i="14" s="1"/>
  <c r="AJ1006" i="14"/>
  <c r="T684" i="14"/>
  <c r="AK684" i="14" s="1"/>
  <c r="AJ684" i="14"/>
  <c r="T479" i="14"/>
  <c r="AK479" i="14" s="1"/>
  <c r="AJ479" i="14"/>
  <c r="T246" i="14"/>
  <c r="AK246" i="14" s="1"/>
  <c r="AJ246" i="14"/>
  <c r="T437" i="14"/>
  <c r="AK437" i="14" s="1"/>
  <c r="AJ437" i="14"/>
  <c r="T762" i="14"/>
  <c r="AK762" i="14" s="1"/>
  <c r="AJ762" i="14"/>
  <c r="T788" i="14"/>
  <c r="AK788" i="14" s="1"/>
  <c r="AJ788" i="14"/>
  <c r="T365" i="14"/>
  <c r="AK365" i="14" s="1"/>
  <c r="AJ365" i="14"/>
  <c r="T503" i="14"/>
  <c r="AK503" i="14" s="1"/>
  <c r="AJ503" i="14"/>
  <c r="T288" i="14"/>
  <c r="AK288" i="14" s="1"/>
  <c r="AJ288" i="14"/>
  <c r="T504" i="14"/>
  <c r="AK504" i="14" s="1"/>
  <c r="AJ504" i="14"/>
  <c r="T525" i="14"/>
  <c r="AK525" i="14" s="1"/>
  <c r="AJ525" i="14"/>
  <c r="T224" i="14"/>
  <c r="AK224" i="14" s="1"/>
  <c r="AJ224" i="14"/>
  <c r="T731" i="14"/>
  <c r="AK731" i="14" s="1"/>
  <c r="AJ731" i="14"/>
  <c r="T215" i="14"/>
  <c r="AK215" i="14" s="1"/>
  <c r="AJ215" i="14"/>
  <c r="T165" i="14"/>
  <c r="AK165" i="14" s="1"/>
  <c r="AJ165" i="14"/>
  <c r="T1025" i="14"/>
  <c r="AK1025" i="14" s="1"/>
  <c r="AJ1025" i="14"/>
  <c r="T1002" i="14"/>
  <c r="AK1002" i="14" s="1"/>
  <c r="AJ1002" i="14"/>
  <c r="T594" i="14"/>
  <c r="AK594" i="14" s="1"/>
  <c r="AJ594" i="14"/>
  <c r="T454" i="14"/>
  <c r="AK454" i="14" s="1"/>
  <c r="AJ454" i="14"/>
  <c r="T198" i="14"/>
  <c r="AK198" i="14" s="1"/>
  <c r="AJ198" i="14"/>
  <c r="T195" i="14"/>
  <c r="AK195" i="14" s="1"/>
  <c r="AJ195" i="14"/>
  <c r="T169" i="14"/>
  <c r="AK169" i="14" s="1"/>
  <c r="AJ169" i="14"/>
  <c r="T1019" i="14"/>
  <c r="AK1019" i="14" s="1"/>
  <c r="AJ1019" i="14"/>
  <c r="T427" i="14"/>
  <c r="AK427" i="14" s="1"/>
  <c r="AJ427" i="14"/>
  <c r="T172" i="14"/>
  <c r="AK172" i="14" s="1"/>
  <c r="AJ172" i="14"/>
  <c r="T627" i="14"/>
  <c r="AK627" i="14" s="1"/>
  <c r="AJ627" i="14"/>
  <c r="T111" i="14"/>
  <c r="AK111" i="14" s="1"/>
  <c r="AJ111" i="14"/>
  <c r="T77" i="14"/>
  <c r="AK77" i="14" s="1"/>
  <c r="AJ77" i="14"/>
  <c r="T800" i="14"/>
  <c r="AK800" i="14" s="1"/>
  <c r="AJ800" i="14"/>
  <c r="T164" i="14"/>
  <c r="AK164" i="14" s="1"/>
  <c r="AJ164" i="14"/>
  <c r="T611" i="14"/>
  <c r="AK611" i="14" s="1"/>
  <c r="AJ611" i="14"/>
  <c r="T95" i="14"/>
  <c r="AK95" i="14" s="1"/>
  <c r="AJ95" i="14"/>
  <c r="T67" i="14"/>
  <c r="AK67" i="14" s="1"/>
  <c r="AJ67" i="14"/>
  <c r="T914" i="14"/>
  <c r="AK914" i="14" s="1"/>
  <c r="AJ914" i="14"/>
  <c r="T851" i="14"/>
  <c r="AK851" i="14" s="1"/>
  <c r="AJ851" i="14"/>
  <c r="T286" i="14"/>
  <c r="AK286" i="14" s="1"/>
  <c r="AJ286" i="14"/>
  <c r="T519" i="14"/>
  <c r="AK519" i="14" s="1"/>
  <c r="AJ519" i="14"/>
  <c r="T331" i="14"/>
  <c r="AK331" i="14" s="1"/>
  <c r="AJ331" i="14"/>
  <c r="T666" i="14"/>
  <c r="AK666" i="14" s="1"/>
  <c r="AJ666" i="14"/>
  <c r="T596" i="14"/>
  <c r="AK596" i="14" s="1"/>
  <c r="AJ596" i="14"/>
  <c r="T269" i="14"/>
  <c r="AK269" i="14" s="1"/>
  <c r="AJ269" i="14"/>
  <c r="T310" i="14"/>
  <c r="AK310" i="14" s="1"/>
  <c r="AJ310" i="14"/>
  <c r="T193" i="14"/>
  <c r="AK193" i="14" s="1"/>
  <c r="AJ193" i="14"/>
  <c r="T1067" i="14"/>
  <c r="AK1067" i="14" s="1"/>
  <c r="AJ1067" i="14"/>
  <c r="T431" i="14"/>
  <c r="AK431" i="14" s="1"/>
  <c r="AJ431" i="14"/>
  <c r="T176" i="14"/>
  <c r="AK176" i="14" s="1"/>
  <c r="AJ176" i="14"/>
  <c r="T635" i="14"/>
  <c r="AK635" i="14" s="1"/>
  <c r="AJ635" i="14"/>
  <c r="T119" i="14"/>
  <c r="AK119" i="14" s="1"/>
  <c r="AJ119" i="14"/>
  <c r="T71" i="14"/>
  <c r="AK71" i="14" s="1"/>
  <c r="AJ71" i="14"/>
  <c r="T1057" i="14"/>
  <c r="AK1057" i="14" s="1"/>
  <c r="AJ1057" i="14"/>
  <c r="T1034" i="14"/>
  <c r="AK1034" i="14" s="1"/>
  <c r="AJ1034" i="14"/>
  <c r="T610" i="14"/>
  <c r="AK610" i="14" s="1"/>
  <c r="AJ610" i="14"/>
  <c r="T516" i="14"/>
  <c r="AK516" i="14" s="1"/>
  <c r="AJ516" i="14"/>
  <c r="T230" i="14"/>
  <c r="AK230" i="14" s="1"/>
  <c r="AJ230" i="14"/>
  <c r="T259" i="14"/>
  <c r="AK259" i="14" s="1"/>
  <c r="AJ259" i="14"/>
  <c r="T201" i="14"/>
  <c r="AK201" i="14" s="1"/>
  <c r="AJ201" i="14"/>
  <c r="T436" i="14"/>
  <c r="AK436" i="14" s="1"/>
  <c r="AJ436" i="14"/>
  <c r="T453" i="14"/>
  <c r="AK453" i="14" s="1"/>
  <c r="AJ453" i="14"/>
  <c r="T188" i="14"/>
  <c r="AK188" i="14" s="1"/>
  <c r="AJ188" i="14"/>
  <c r="T659" i="14"/>
  <c r="AK659" i="14" s="1"/>
  <c r="AJ659" i="14"/>
  <c r="T143" i="14"/>
  <c r="AK143" i="14" s="1"/>
  <c r="AJ143" i="14"/>
  <c r="T109" i="14"/>
  <c r="AK109" i="14" s="1"/>
  <c r="AJ109" i="14"/>
  <c r="T849" i="14"/>
  <c r="AK849" i="14" s="1"/>
  <c r="AJ849" i="14"/>
  <c r="T180" i="14"/>
  <c r="AK180" i="14" s="1"/>
  <c r="AJ180" i="14"/>
  <c r="T191" i="14"/>
  <c r="AK191" i="14" s="1"/>
  <c r="AJ191" i="14"/>
  <c r="T752" i="14"/>
  <c r="AK752" i="14" s="1"/>
  <c r="AJ752" i="14"/>
  <c r="T127" i="14"/>
  <c r="AK127" i="14" s="1"/>
  <c r="AJ127" i="14"/>
  <c r="T1046" i="14"/>
  <c r="AK1046" i="14" s="1"/>
  <c r="AJ1046" i="14"/>
  <c r="T918" i="14"/>
  <c r="AK918" i="14" s="1"/>
  <c r="AJ918" i="14"/>
  <c r="T878" i="14"/>
  <c r="AK878" i="14" s="1"/>
  <c r="AJ878" i="14"/>
  <c r="T750" i="14"/>
  <c r="AK750" i="14" s="1"/>
  <c r="AJ750" i="14"/>
  <c r="T494" i="14"/>
  <c r="AK494" i="14" s="1"/>
  <c r="AJ494" i="14"/>
  <c r="T1030" i="14"/>
  <c r="AK1030" i="14" s="1"/>
  <c r="AJ1030" i="14"/>
  <c r="T862" i="14"/>
  <c r="AK862" i="14" s="1"/>
  <c r="AJ862" i="14"/>
  <c r="T734" i="14"/>
  <c r="AK734" i="14" s="1"/>
  <c r="AJ734" i="14"/>
  <c r="T860" i="14"/>
  <c r="AK860" i="14" s="1"/>
  <c r="AJ860" i="14"/>
  <c r="T476" i="14"/>
  <c r="AK476" i="14" s="1"/>
  <c r="AJ476" i="14"/>
  <c r="T465" i="14"/>
  <c r="AK465" i="14" s="1"/>
  <c r="AJ465" i="14"/>
  <c r="T966" i="14"/>
  <c r="AK966" i="14" s="1"/>
  <c r="AJ966" i="14"/>
  <c r="T962" i="14"/>
  <c r="AK962" i="14" s="1"/>
  <c r="AJ962" i="14"/>
  <c r="T1037" i="14"/>
  <c r="AK1037" i="14" s="1"/>
  <c r="AJ1037" i="14"/>
  <c r="T798" i="14"/>
  <c r="AK798" i="14" s="1"/>
  <c r="AJ798" i="14"/>
  <c r="T670" i="14"/>
  <c r="AK670" i="14" s="1"/>
  <c r="AJ670" i="14"/>
  <c r="T542" i="14"/>
  <c r="AK542" i="14" s="1"/>
  <c r="AJ542" i="14"/>
  <c r="T988" i="14"/>
  <c r="AK988" i="14" s="1"/>
  <c r="AJ988" i="14"/>
  <c r="T905" i="14"/>
  <c r="AK905" i="14" s="1"/>
  <c r="AJ905" i="14"/>
  <c r="T604" i="14"/>
  <c r="AK604" i="14" s="1"/>
  <c r="AJ604" i="14"/>
  <c r="T947" i="14"/>
  <c r="AK947" i="14" s="1"/>
  <c r="AJ947" i="14"/>
  <c r="T593" i="14"/>
  <c r="AK593" i="14" s="1"/>
  <c r="AJ593" i="14"/>
  <c r="T385" i="14"/>
  <c r="AK385" i="14" s="1"/>
  <c r="AJ385" i="14"/>
  <c r="T258" i="14"/>
  <c r="AK258" i="14" s="1"/>
  <c r="AJ258" i="14"/>
  <c r="T130" i="14"/>
  <c r="AK130" i="14" s="1"/>
  <c r="AJ130" i="14"/>
  <c r="T799" i="14"/>
  <c r="AK799" i="14" s="1"/>
  <c r="AJ799" i="14"/>
  <c r="T1054" i="14"/>
  <c r="AK1054" i="14" s="1"/>
  <c r="AJ1054" i="14"/>
  <c r="T886" i="14"/>
  <c r="AK886" i="14" s="1"/>
  <c r="AJ886" i="14"/>
  <c r="T758" i="14"/>
  <c r="AK758" i="14" s="1"/>
  <c r="AJ758" i="14"/>
  <c r="T502" i="14"/>
  <c r="AK502" i="14" s="1"/>
  <c r="AJ502" i="14"/>
  <c r="T780" i="14"/>
  <c r="AK780" i="14" s="1"/>
  <c r="AJ780" i="14"/>
  <c r="T801" i="14"/>
  <c r="AK801" i="14" s="1"/>
  <c r="AJ801" i="14"/>
  <c r="T361" i="14"/>
  <c r="AK361" i="14" s="1"/>
  <c r="AJ361" i="14"/>
  <c r="T106" i="14"/>
  <c r="AK106" i="14" s="1"/>
  <c r="AJ106" i="14"/>
  <c r="T527" i="14"/>
  <c r="AK527" i="14" s="1"/>
  <c r="AJ527" i="14"/>
  <c r="T270" i="14"/>
  <c r="AK270" i="14" s="1"/>
  <c r="AJ270" i="14"/>
  <c r="T754" i="14"/>
  <c r="AK754" i="14" s="1"/>
  <c r="AJ754" i="14"/>
  <c r="T740" i="14"/>
  <c r="AK740" i="14" s="1"/>
  <c r="AJ740" i="14"/>
  <c r="T341" i="14"/>
  <c r="AK341" i="14" s="1"/>
  <c r="AJ341" i="14"/>
  <c r="T422" i="14"/>
  <c r="AK422" i="14" s="1"/>
  <c r="AJ422" i="14"/>
  <c r="T249" i="14"/>
  <c r="AK249" i="14" s="1"/>
  <c r="AJ249" i="14"/>
  <c r="T444" i="14"/>
  <c r="AK444" i="14" s="1"/>
  <c r="AJ444" i="14"/>
  <c r="T974" i="14"/>
  <c r="AK974" i="14" s="1"/>
  <c r="AJ974" i="14"/>
  <c r="T678" i="14"/>
  <c r="AK678" i="14" s="1"/>
  <c r="AJ678" i="14"/>
  <c r="T620" i="14"/>
  <c r="AK620" i="14" s="1"/>
  <c r="AJ620" i="14"/>
  <c r="T281" i="14"/>
  <c r="AK281" i="14" s="1"/>
  <c r="AJ281" i="14"/>
  <c r="T447" i="14"/>
  <c r="AK447" i="14" s="1"/>
  <c r="AJ447" i="14"/>
  <c r="T578" i="14"/>
  <c r="AK578" i="14" s="1"/>
  <c r="AJ578" i="14"/>
  <c r="T182" i="14"/>
  <c r="AK182" i="14" s="1"/>
  <c r="AJ182" i="14"/>
  <c r="T89" i="14"/>
  <c r="AK89" i="14" s="1"/>
  <c r="AJ89" i="14"/>
  <c r="T419" i="14"/>
  <c r="AK419" i="14" s="1"/>
  <c r="AJ419" i="14"/>
  <c r="T874" i="14"/>
  <c r="AK874" i="14" s="1"/>
  <c r="AJ874" i="14"/>
  <c r="T746" i="14"/>
  <c r="AK746" i="14" s="1"/>
  <c r="AJ746" i="14"/>
  <c r="T490" i="14"/>
  <c r="AK490" i="14" s="1"/>
  <c r="AJ490" i="14"/>
  <c r="T756" i="14"/>
  <c r="AK756" i="14" s="1"/>
  <c r="AJ756" i="14"/>
  <c r="T777" i="14"/>
  <c r="AK777" i="14" s="1"/>
  <c r="AJ777" i="14"/>
  <c r="T349" i="14"/>
  <c r="AK349" i="14" s="1"/>
  <c r="AJ349" i="14"/>
  <c r="T94" i="14"/>
  <c r="AK94" i="14" s="1"/>
  <c r="AJ94" i="14"/>
  <c r="T471" i="14"/>
  <c r="AK471" i="14" s="1"/>
  <c r="AJ471" i="14"/>
  <c r="T70" i="14"/>
  <c r="AK70" i="14" s="1"/>
  <c r="AJ70" i="14"/>
  <c r="T272" i="14"/>
  <c r="AK272" i="14" s="1"/>
  <c r="AJ272" i="14"/>
  <c r="T45" i="14"/>
  <c r="AK45" i="14" s="1"/>
  <c r="AJ45" i="14"/>
  <c r="T488" i="14"/>
  <c r="AK488" i="14" s="1"/>
  <c r="AJ488" i="14"/>
  <c r="T765" i="14"/>
  <c r="AK765" i="14" s="1"/>
  <c r="AJ765" i="14"/>
  <c r="T509" i="14"/>
  <c r="AK509" i="14" s="1"/>
  <c r="AJ509" i="14"/>
  <c r="T343" i="14"/>
  <c r="AK343" i="14" s="1"/>
  <c r="AJ343" i="14"/>
  <c r="T216" i="14"/>
  <c r="AK216" i="14" s="1"/>
  <c r="AJ216" i="14"/>
  <c r="T88" i="14"/>
  <c r="AK88" i="14" s="1"/>
  <c r="AJ88" i="14"/>
  <c r="T715" i="14"/>
  <c r="AK715" i="14" s="1"/>
  <c r="AJ715" i="14"/>
  <c r="T459" i="14"/>
  <c r="AK459" i="14" s="1"/>
  <c r="AJ459" i="14"/>
  <c r="T199" i="14"/>
  <c r="AK199" i="14" s="1"/>
  <c r="AJ199" i="14"/>
  <c r="T404" i="14"/>
  <c r="AK404" i="14" s="1"/>
  <c r="AJ404" i="14"/>
  <c r="T149" i="14"/>
  <c r="AK149" i="14" s="1"/>
  <c r="AJ149" i="14"/>
  <c r="T1000" i="14"/>
  <c r="AK1000" i="14" s="1"/>
  <c r="AJ1000" i="14"/>
  <c r="T1062" i="14"/>
  <c r="AK1062" i="14" s="1"/>
  <c r="AJ1062" i="14"/>
  <c r="T934" i="14"/>
  <c r="AK934" i="14" s="1"/>
  <c r="AJ934" i="14"/>
  <c r="T898" i="14"/>
  <c r="AK898" i="14" s="1"/>
  <c r="AJ898" i="14"/>
  <c r="T973" i="14"/>
  <c r="AK973" i="14" s="1"/>
  <c r="AJ973" i="14"/>
  <c r="T766" i="14"/>
  <c r="AK766" i="14" s="1"/>
  <c r="AJ766" i="14"/>
  <c r="T638" i="14"/>
  <c r="AK638" i="14" s="1"/>
  <c r="AJ638" i="14"/>
  <c r="T510" i="14"/>
  <c r="AK510" i="14" s="1"/>
  <c r="AJ510" i="14"/>
  <c r="T924" i="14"/>
  <c r="AK924" i="14" s="1"/>
  <c r="AJ924" i="14"/>
  <c r="T796" i="14"/>
  <c r="AK796" i="14" s="1"/>
  <c r="AJ796" i="14"/>
  <c r="T540" i="14"/>
  <c r="AK540" i="14" s="1"/>
  <c r="AJ540" i="14"/>
  <c r="T819" i="14"/>
  <c r="AK819" i="14" s="1"/>
  <c r="AJ819" i="14"/>
  <c r="T529" i="14"/>
  <c r="AK529" i="14" s="1"/>
  <c r="AJ529" i="14"/>
  <c r="T353" i="14"/>
  <c r="AK353" i="14" s="1"/>
  <c r="AJ353" i="14"/>
  <c r="T226" i="14"/>
  <c r="AK226" i="14" s="1"/>
  <c r="AJ226" i="14"/>
  <c r="T98" i="14"/>
  <c r="AK98" i="14" s="1"/>
  <c r="AJ98" i="14"/>
  <c r="T735" i="14"/>
  <c r="AK735" i="14" s="1"/>
  <c r="AJ735" i="14"/>
  <c r="T990" i="14"/>
  <c r="AK990" i="14" s="1"/>
  <c r="AJ990" i="14"/>
  <c r="T822" i="14"/>
  <c r="AK822" i="14" s="1"/>
  <c r="AJ822" i="14"/>
  <c r="T694" i="14"/>
  <c r="AK694" i="14" s="1"/>
  <c r="AJ694" i="14"/>
  <c r="T1036" i="14"/>
  <c r="AK1036" i="14" s="1"/>
  <c r="AJ1036" i="14"/>
  <c r="T652" i="14"/>
  <c r="AK652" i="14" s="1"/>
  <c r="AJ652" i="14"/>
  <c r="T673" i="14"/>
  <c r="AK673" i="14" s="1"/>
  <c r="AJ673" i="14"/>
  <c r="T297" i="14"/>
  <c r="AK297" i="14" s="1"/>
  <c r="AJ297" i="14"/>
  <c r="T943" i="14"/>
  <c r="AK943" i="14" s="1"/>
  <c r="AJ943" i="14"/>
  <c r="T463" i="14"/>
  <c r="AK463" i="14" s="1"/>
  <c r="AJ463" i="14"/>
  <c r="T203" i="14"/>
  <c r="AK203" i="14" s="1"/>
  <c r="AJ203" i="14"/>
  <c r="T626" i="14"/>
  <c r="AK626" i="14" s="1"/>
  <c r="AJ626" i="14"/>
  <c r="T484" i="14"/>
  <c r="AK484" i="14" s="1"/>
  <c r="AJ484" i="14"/>
  <c r="T214" i="14"/>
  <c r="AK214" i="14" s="1"/>
  <c r="AJ214" i="14"/>
  <c r="T171" i="14"/>
  <c r="AK171" i="14" s="1"/>
  <c r="AJ171" i="14"/>
  <c r="T121" i="14"/>
  <c r="AK121" i="14" s="1"/>
  <c r="AJ121" i="14"/>
  <c r="T859" i="14"/>
  <c r="AK859" i="14" s="1"/>
  <c r="AJ859" i="14"/>
  <c r="T978" i="14"/>
  <c r="AK978" i="14" s="1"/>
  <c r="AJ978" i="14"/>
  <c r="T550" i="14"/>
  <c r="AK550" i="14" s="1"/>
  <c r="AJ550" i="14"/>
  <c r="T979" i="14"/>
  <c r="AK979" i="14" s="1"/>
  <c r="AJ979" i="14"/>
  <c r="T154" i="14"/>
  <c r="AK154" i="14" s="1"/>
  <c r="AJ154" i="14"/>
  <c r="T1049" i="14"/>
  <c r="AK1049" i="14" s="1"/>
  <c r="AJ1049" i="14"/>
  <c r="T528" i="14"/>
  <c r="AK528" i="14" s="1"/>
  <c r="AJ528" i="14"/>
  <c r="T1061" i="14"/>
  <c r="AK1061" i="14" s="1"/>
  <c r="AJ1061" i="14"/>
  <c r="T1012" i="14"/>
  <c r="AK1012" i="14" s="1"/>
  <c r="AJ1012" i="14"/>
  <c r="T649" i="14"/>
  <c r="AK649" i="14" s="1"/>
  <c r="AJ649" i="14"/>
  <c r="T895" i="14"/>
  <c r="AK895" i="14" s="1"/>
  <c r="AJ895" i="14"/>
  <c r="T38" i="14"/>
  <c r="AK38" i="14" s="1"/>
  <c r="AJ38" i="14"/>
  <c r="T680" i="14"/>
  <c r="AK680" i="14" s="1"/>
  <c r="AJ680" i="14"/>
  <c r="T701" i="14"/>
  <c r="AK701" i="14" s="1"/>
  <c r="AJ701" i="14"/>
  <c r="T311" i="14"/>
  <c r="AK311" i="14" s="1"/>
  <c r="AJ311" i="14"/>
  <c r="T999" i="14"/>
  <c r="AK999" i="14" s="1"/>
  <c r="AJ999" i="14"/>
  <c r="T394" i="14"/>
  <c r="AK394" i="14" s="1"/>
  <c r="AJ394" i="14"/>
  <c r="T340" i="14"/>
  <c r="AK340" i="14" s="1"/>
  <c r="AJ340" i="14"/>
  <c r="T936" i="14"/>
  <c r="AK936" i="14" s="1"/>
  <c r="AJ936" i="14"/>
  <c r="T1068" i="14"/>
  <c r="AK1068" i="14" s="1"/>
  <c r="AJ1068" i="14"/>
  <c r="T1007" i="14"/>
  <c r="AK1007" i="14" s="1"/>
  <c r="AJ1007" i="14"/>
  <c r="T548" i="14"/>
  <c r="AK548" i="14" s="1"/>
  <c r="AJ548" i="14"/>
  <c r="T923" i="14"/>
  <c r="AK923" i="14" s="1"/>
  <c r="AJ923" i="14"/>
  <c r="T965" i="14"/>
  <c r="AK965" i="14" s="1"/>
  <c r="AJ965" i="14"/>
  <c r="T916" i="14"/>
  <c r="AK916" i="14" s="1"/>
  <c r="AJ916" i="14"/>
  <c r="T553" i="14"/>
  <c r="AK553" i="14" s="1"/>
  <c r="AJ553" i="14"/>
  <c r="T759" i="14"/>
  <c r="AK759" i="14" s="1"/>
  <c r="AJ759" i="14"/>
  <c r="T416" i="14"/>
  <c r="AK416" i="14" s="1"/>
  <c r="AJ416" i="14"/>
  <c r="T632" i="14"/>
  <c r="AK632" i="14" s="1"/>
  <c r="AJ632" i="14"/>
  <c r="T653" i="14"/>
  <c r="AK653" i="14" s="1"/>
  <c r="AJ653" i="14"/>
  <c r="T287" i="14"/>
  <c r="AK287" i="14" s="1"/>
  <c r="AJ287" i="14"/>
  <c r="T903" i="14"/>
  <c r="AK903" i="14" s="1"/>
  <c r="AJ903" i="14"/>
  <c r="T346" i="14"/>
  <c r="AK346" i="14" s="1"/>
  <c r="AJ346" i="14"/>
  <c r="T292" i="14"/>
  <c r="AK292" i="14" s="1"/>
  <c r="AJ292" i="14"/>
  <c r="T888" i="14"/>
  <c r="AK888" i="14" s="1"/>
  <c r="AJ888" i="14"/>
  <c r="T728" i="14"/>
  <c r="AK728" i="14" s="1"/>
  <c r="AJ728" i="14"/>
  <c r="T706" i="14"/>
  <c r="AK706" i="14" s="1"/>
  <c r="AJ706" i="14"/>
  <c r="T708" i="14"/>
  <c r="AK708" i="14" s="1"/>
  <c r="AJ708" i="14"/>
  <c r="T325" i="14"/>
  <c r="AK325" i="14" s="1"/>
  <c r="AJ325" i="14"/>
  <c r="T455" i="14"/>
  <c r="AK455" i="14" s="1"/>
  <c r="AJ455" i="14"/>
  <c r="T280" i="14"/>
  <c r="AK280" i="14" s="1"/>
  <c r="AJ280" i="14"/>
  <c r="T512" i="14"/>
  <c r="AK512" i="14" s="1"/>
  <c r="AJ512" i="14"/>
  <c r="T533" i="14"/>
  <c r="AK533" i="14" s="1"/>
  <c r="AJ533" i="14"/>
  <c r="T236" i="14"/>
  <c r="AK236" i="14" s="1"/>
  <c r="AJ236" i="14"/>
  <c r="T755" i="14"/>
  <c r="AK755" i="14" s="1"/>
  <c r="AJ755" i="14"/>
  <c r="T239" i="14"/>
  <c r="AK239" i="14" s="1"/>
  <c r="AJ239" i="14"/>
  <c r="T205" i="14"/>
  <c r="AK205" i="14" s="1"/>
  <c r="AJ205" i="14"/>
  <c r="T1041" i="14"/>
  <c r="AK1041" i="14" s="1"/>
  <c r="AJ1041" i="14"/>
  <c r="T228" i="14"/>
  <c r="AK228" i="14" s="1"/>
  <c r="AJ228" i="14"/>
  <c r="T739" i="14"/>
  <c r="AK739" i="14" s="1"/>
  <c r="AJ739" i="14"/>
  <c r="T223" i="14"/>
  <c r="AK223" i="14" s="1"/>
  <c r="AJ223" i="14"/>
  <c r="T189" i="14"/>
  <c r="AK189" i="14" s="1"/>
  <c r="AJ189" i="14"/>
  <c r="T817" i="14"/>
  <c r="AK817" i="14" s="1"/>
  <c r="AJ817" i="14"/>
  <c r="T812" i="14"/>
  <c r="AK812" i="14" s="1"/>
  <c r="AJ812" i="14"/>
  <c r="T543" i="14"/>
  <c r="AK543" i="14" s="1"/>
  <c r="AJ543" i="14"/>
  <c r="T373" i="14"/>
  <c r="AK373" i="14" s="1"/>
  <c r="AJ373" i="14"/>
  <c r="T501" i="14"/>
  <c r="AK501" i="14" s="1"/>
  <c r="AJ501" i="14"/>
  <c r="T794" i="14"/>
  <c r="AK794" i="14" s="1"/>
  <c r="AJ794" i="14"/>
  <c r="T889" i="14"/>
  <c r="AK889" i="14" s="1"/>
  <c r="AJ889" i="14"/>
  <c r="T397" i="14"/>
  <c r="AK397" i="14" s="1"/>
  <c r="AJ397" i="14"/>
  <c r="T567" i="14"/>
  <c r="AK567" i="14" s="1"/>
  <c r="AJ567" i="14"/>
  <c r="T320" i="14"/>
  <c r="AK320" i="14" s="1"/>
  <c r="AJ320" i="14"/>
  <c r="T536" i="14"/>
  <c r="AK536" i="14" s="1"/>
  <c r="AJ536" i="14"/>
  <c r="T557" i="14"/>
  <c r="AK557" i="14" s="1"/>
  <c r="AJ557" i="14"/>
  <c r="T240" i="14"/>
  <c r="AK240" i="14" s="1"/>
  <c r="AJ240" i="14"/>
  <c r="T763" i="14"/>
  <c r="AK763" i="14" s="1"/>
  <c r="AJ763" i="14"/>
  <c r="T247" i="14"/>
  <c r="AK247" i="14" s="1"/>
  <c r="AJ247" i="14"/>
  <c r="T197" i="14"/>
  <c r="AK197" i="14" s="1"/>
  <c r="AJ197" i="14"/>
  <c r="T917" i="14"/>
  <c r="AK917" i="14" s="1"/>
  <c r="AJ917" i="14"/>
  <c r="T360" i="14"/>
  <c r="AK360" i="14" s="1"/>
  <c r="AJ360" i="14"/>
  <c r="T986" i="14"/>
  <c r="AK986" i="14" s="1"/>
  <c r="AJ986" i="14"/>
  <c r="T554" i="14"/>
  <c r="AK554" i="14" s="1"/>
  <c r="AJ554" i="14"/>
  <c r="T995" i="14"/>
  <c r="AK995" i="14" s="1"/>
  <c r="AJ995" i="14"/>
  <c r="T158" i="14"/>
  <c r="AK158" i="14" s="1"/>
  <c r="AJ158" i="14"/>
  <c r="T131" i="14"/>
  <c r="AK131" i="14" s="1"/>
  <c r="AJ131" i="14"/>
  <c r="T81" i="14"/>
  <c r="AK81" i="14" s="1"/>
  <c r="AJ81" i="14"/>
  <c r="T843" i="14"/>
  <c r="AK843" i="14" s="1"/>
  <c r="AJ843" i="14"/>
  <c r="T375" i="14"/>
  <c r="AK375" i="14" s="1"/>
  <c r="AJ375" i="14"/>
  <c r="T120" i="14"/>
  <c r="AK120" i="14" s="1"/>
  <c r="AJ120" i="14"/>
  <c r="T523" i="14"/>
  <c r="AK523" i="14" s="1"/>
  <c r="AJ523" i="14"/>
  <c r="T40" i="14"/>
  <c r="AK40" i="14" s="1"/>
  <c r="AJ40" i="14"/>
  <c r="T1064" i="14"/>
  <c r="AK1064" i="14" s="1"/>
  <c r="AJ1064" i="14"/>
  <c r="T710" i="14"/>
  <c r="AK710" i="14" s="1"/>
  <c r="AJ710" i="14"/>
  <c r="T313" i="14"/>
  <c r="AK313" i="14" s="1"/>
  <c r="AJ313" i="14"/>
  <c r="T658" i="14"/>
  <c r="AK658" i="14" s="1"/>
  <c r="AJ658" i="14"/>
  <c r="T153" i="14"/>
  <c r="AK153" i="14" s="1"/>
  <c r="AJ153" i="14"/>
  <c r="T890" i="14"/>
  <c r="AK890" i="14" s="1"/>
  <c r="AJ890" i="14"/>
  <c r="T506" i="14"/>
  <c r="AK506" i="14" s="1"/>
  <c r="AJ506" i="14"/>
  <c r="T809" i="14"/>
  <c r="AK809" i="14" s="1"/>
  <c r="AJ809" i="14"/>
  <c r="T110" i="14"/>
  <c r="AK110" i="14" s="1"/>
  <c r="AJ110" i="14"/>
  <c r="T83" i="14"/>
  <c r="AK83" i="14" s="1"/>
  <c r="AJ83" i="14"/>
  <c r="T53" i="14"/>
  <c r="AK53" i="14" s="1"/>
  <c r="AJ53" i="14"/>
  <c r="T781" i="14"/>
  <c r="AK781" i="14" s="1"/>
  <c r="AJ781" i="14"/>
  <c r="T351" i="14"/>
  <c r="AK351" i="14" s="1"/>
  <c r="AJ351" i="14"/>
  <c r="T96" i="14"/>
  <c r="AK96" i="14" s="1"/>
  <c r="AJ96" i="14"/>
  <c r="T475" i="14"/>
  <c r="AK475" i="14" s="1"/>
  <c r="AJ475" i="14"/>
  <c r="T420" i="14"/>
  <c r="AK420" i="14" s="1"/>
  <c r="AJ420" i="14"/>
  <c r="T1016" i="14"/>
  <c r="AK1016" i="14" s="1"/>
  <c r="AJ1016" i="14"/>
  <c r="T792" i="14"/>
  <c r="AK792" i="14" s="1"/>
  <c r="AJ792" i="14"/>
  <c r="T821" i="14"/>
  <c r="AK821" i="14" s="1"/>
  <c r="AJ821" i="14"/>
  <c r="T836" i="14"/>
  <c r="AK836" i="14" s="1"/>
  <c r="AJ836" i="14"/>
  <c r="T473" i="14"/>
  <c r="AK473" i="14" s="1"/>
  <c r="AJ473" i="14"/>
  <c r="T679" i="14"/>
  <c r="AK679" i="14" s="1"/>
  <c r="AJ679" i="14"/>
  <c r="T424" i="14"/>
  <c r="AK424" i="14" s="1"/>
  <c r="AJ424" i="14"/>
  <c r="T640" i="14"/>
  <c r="AK640" i="14" s="1"/>
  <c r="AJ640" i="14"/>
  <c r="T677" i="14"/>
  <c r="AK677" i="14" s="1"/>
  <c r="AJ677" i="14"/>
  <c r="T307" i="14"/>
  <c r="AK307" i="14" s="1"/>
  <c r="AJ307" i="14"/>
  <c r="T951" i="14"/>
  <c r="AK951" i="14" s="1"/>
  <c r="AJ951" i="14"/>
  <c r="T370" i="14"/>
  <c r="AK370" i="14" s="1"/>
  <c r="AJ370" i="14"/>
  <c r="T332" i="14"/>
  <c r="AK332" i="14" s="1"/>
  <c r="AJ332" i="14"/>
  <c r="T928" i="14"/>
  <c r="AK928" i="14" s="1"/>
  <c r="AJ928" i="14"/>
  <c r="T720" i="14"/>
  <c r="AK720" i="14" s="1"/>
  <c r="AJ720" i="14"/>
  <c r="T919" i="14"/>
  <c r="AK919" i="14" s="1"/>
  <c r="AJ919" i="14"/>
  <c r="T354" i="14"/>
  <c r="AK354" i="14" s="1"/>
  <c r="AJ354" i="14"/>
  <c r="T316" i="14"/>
  <c r="AK316" i="14" s="1"/>
  <c r="AJ316" i="14"/>
  <c r="T912" i="14"/>
  <c r="AK912" i="14" s="1"/>
  <c r="AJ912" i="14"/>
  <c r="T518" i="14"/>
  <c r="AK518" i="14" s="1"/>
  <c r="AJ518" i="14"/>
  <c r="T122" i="14"/>
  <c r="AK122" i="14" s="1"/>
  <c r="AJ122" i="14"/>
  <c r="T804" i="14"/>
  <c r="AK804" i="14" s="1"/>
  <c r="AJ804" i="14"/>
  <c r="T464" i="14"/>
  <c r="AK464" i="14" s="1"/>
  <c r="AJ464" i="14"/>
  <c r="T1029" i="14"/>
  <c r="AK1029" i="14" s="1"/>
  <c r="AJ1029" i="14"/>
  <c r="T980" i="14"/>
  <c r="AK980" i="14" s="1"/>
  <c r="AJ980" i="14"/>
  <c r="T617" i="14"/>
  <c r="AK617" i="14" s="1"/>
  <c r="AJ617" i="14"/>
  <c r="T831" i="14"/>
  <c r="AK831" i="14" s="1"/>
  <c r="AJ831" i="14"/>
  <c r="T30" i="14"/>
  <c r="AK30" i="14" s="1"/>
  <c r="AJ30" i="14"/>
  <c r="T664" i="14"/>
  <c r="AK664" i="14" s="1"/>
  <c r="AJ664" i="14"/>
  <c r="T685" i="14"/>
  <c r="AK685" i="14" s="1"/>
  <c r="AJ685" i="14"/>
  <c r="T303" i="14"/>
  <c r="AK303" i="14" s="1"/>
  <c r="AJ303" i="14"/>
  <c r="T967" i="14"/>
  <c r="AK967" i="14" s="1"/>
  <c r="AJ967" i="14"/>
  <c r="T378" i="14"/>
  <c r="AK378" i="14" s="1"/>
  <c r="AJ378" i="14"/>
  <c r="T324" i="14"/>
  <c r="AK324" i="14" s="1"/>
  <c r="AJ324" i="14"/>
  <c r="T1048" i="14"/>
  <c r="AK1048" i="14" s="1"/>
  <c r="AJ1048" i="14"/>
  <c r="T808" i="14"/>
  <c r="AK808" i="14" s="1"/>
  <c r="AJ808" i="14"/>
  <c r="T885" i="14"/>
  <c r="AK885" i="14" s="1"/>
  <c r="AJ885" i="14"/>
  <c r="T900" i="14"/>
  <c r="AK900" i="14" s="1"/>
  <c r="AJ900" i="14"/>
  <c r="T537" i="14"/>
  <c r="AK537" i="14" s="1"/>
  <c r="AJ537" i="14"/>
  <c r="T743" i="14"/>
  <c r="AK743" i="14" s="1"/>
  <c r="AJ743" i="14"/>
  <c r="T26" i="14"/>
  <c r="AK26" i="14" s="1"/>
  <c r="AJ26" i="14"/>
  <c r="T672" i="14"/>
  <c r="AK672" i="14" s="1"/>
  <c r="AJ672" i="14"/>
  <c r="T693" i="14"/>
  <c r="AK693" i="14" s="1"/>
  <c r="AJ693" i="14"/>
  <c r="T323" i="14"/>
  <c r="AK323" i="14" s="1"/>
  <c r="AJ323" i="14"/>
  <c r="T1015" i="14"/>
  <c r="AK1015" i="14" s="1"/>
  <c r="AJ1015" i="14"/>
  <c r="T402" i="14"/>
  <c r="AK402" i="14" s="1"/>
  <c r="AJ402" i="14"/>
  <c r="T364" i="14"/>
  <c r="AK364" i="14" s="1"/>
  <c r="AJ364" i="14"/>
  <c r="T960" i="14"/>
  <c r="AK960" i="14" s="1"/>
  <c r="AJ960" i="14"/>
  <c r="T784" i="14"/>
  <c r="AK784" i="14" s="1"/>
  <c r="AJ784" i="14"/>
  <c r="T707" i="14"/>
  <c r="AK707" i="14" s="1"/>
  <c r="AJ707" i="14"/>
  <c r="T157" i="14"/>
  <c r="AK157" i="14" s="1"/>
  <c r="AJ157" i="14"/>
  <c r="T643" i="14"/>
  <c r="AK643" i="14" s="1"/>
  <c r="AJ643" i="14"/>
  <c r="T93" i="14"/>
  <c r="AK93" i="14" s="1"/>
  <c r="AJ93" i="14"/>
  <c r="T982" i="14"/>
  <c r="AK982" i="14" s="1"/>
  <c r="AJ982" i="14"/>
  <c r="T994" i="14"/>
  <c r="AK994" i="14" s="1"/>
  <c r="AJ994" i="14"/>
  <c r="T1069" i="14"/>
  <c r="AK1069" i="14" s="1"/>
  <c r="AJ1069" i="14"/>
  <c r="T941" i="14"/>
  <c r="AK941" i="14" s="1"/>
  <c r="AJ941" i="14"/>
  <c r="T622" i="14"/>
  <c r="AK622" i="14" s="1"/>
  <c r="AJ622" i="14"/>
  <c r="T892" i="14"/>
  <c r="AK892" i="14" s="1"/>
  <c r="AJ892" i="14"/>
  <c r="S18" i="14"/>
  <c r="S17" i="14"/>
  <c r="T17" i="14" s="1"/>
  <c r="S764" i="14"/>
  <c r="S508" i="14"/>
  <c r="S753" i="14"/>
  <c r="S497" i="14"/>
  <c r="S337" i="14"/>
  <c r="S210" i="14"/>
  <c r="S82" i="14"/>
  <c r="S703" i="14"/>
  <c r="S958" i="14"/>
  <c r="S1021" i="14"/>
  <c r="S662" i="14"/>
  <c r="S972" i="14"/>
  <c r="S588" i="14"/>
  <c r="S609" i="14"/>
  <c r="S266" i="14"/>
  <c r="S815" i="14"/>
  <c r="S430" i="14"/>
  <c r="S1066" i="14"/>
  <c r="S546" i="14"/>
  <c r="S963" i="14"/>
  <c r="S150" i="14"/>
  <c r="S91" i="14"/>
  <c r="S65" i="14"/>
  <c r="S773" i="14"/>
  <c r="S870" i="14"/>
  <c r="S486" i="14"/>
  <c r="S769" i="14"/>
  <c r="S90" i="14"/>
  <c r="S251" i="14"/>
  <c r="S676" i="14"/>
  <c r="S358" i="14"/>
  <c r="S1051" i="14"/>
  <c r="S315" i="14"/>
  <c r="S997" i="14"/>
  <c r="S650" i="14"/>
  <c r="S948" i="14"/>
  <c r="S564" i="14"/>
  <c r="S585" i="14"/>
  <c r="S254" i="14"/>
  <c r="S791" i="14"/>
  <c r="S278" i="14"/>
  <c r="S432" i="14"/>
  <c r="S177" i="14"/>
  <c r="S648" i="14"/>
  <c r="S1035" i="14"/>
  <c r="S669" i="14"/>
  <c r="S423" i="14"/>
  <c r="S295" i="14"/>
  <c r="S168" i="14"/>
  <c r="S935" i="14"/>
  <c r="S619" i="14"/>
  <c r="S362" i="14"/>
  <c r="S103" i="14"/>
  <c r="S308" i="14"/>
  <c r="S63" i="14"/>
  <c r="S904" i="14"/>
  <c r="S582" i="14"/>
  <c r="S186" i="14"/>
  <c r="S932" i="14"/>
  <c r="S592" i="14"/>
  <c r="S826" i="14"/>
  <c r="S1044" i="14"/>
  <c r="S681" i="14"/>
  <c r="S959" i="14"/>
  <c r="S46" i="14"/>
  <c r="S21" i="14"/>
  <c r="S717" i="14"/>
  <c r="S319" i="14"/>
  <c r="S1031" i="14"/>
  <c r="S410" i="14"/>
  <c r="S356" i="14"/>
  <c r="S952" i="14"/>
  <c r="S760" i="14"/>
  <c r="S770" i="14"/>
  <c r="S857" i="14"/>
  <c r="S389" i="14"/>
  <c r="S551" i="14"/>
  <c r="S344" i="14"/>
  <c r="S576" i="14"/>
  <c r="S613" i="14"/>
  <c r="S267" i="14"/>
  <c r="S823" i="14"/>
  <c r="S306" i="14"/>
  <c r="S268" i="14"/>
  <c r="S864" i="14"/>
  <c r="S260" i="14"/>
  <c r="S803" i="14"/>
  <c r="S290" i="14"/>
  <c r="S253" i="14"/>
  <c r="S816" i="14"/>
  <c r="S940" i="14"/>
  <c r="S783" i="14"/>
  <c r="S835" i="14"/>
  <c r="S741" i="14"/>
  <c r="S901" i="14"/>
  <c r="S852" i="14"/>
  <c r="S489" i="14"/>
  <c r="S695" i="14"/>
  <c r="S384" i="14"/>
  <c r="S600" i="14"/>
  <c r="S621" i="14"/>
  <c r="S920" i="14"/>
  <c r="S744" i="14"/>
  <c r="S738" i="14"/>
  <c r="S772" i="14"/>
  <c r="S357" i="14"/>
  <c r="S487" i="14"/>
  <c r="S312" i="14"/>
  <c r="S544" i="14"/>
  <c r="S565" i="14"/>
  <c r="S252" i="14"/>
  <c r="S787" i="14"/>
  <c r="S274" i="14"/>
  <c r="S237" i="14"/>
  <c r="S832" i="14"/>
  <c r="S244" i="14"/>
  <c r="S451" i="14"/>
  <c r="S1008" i="14"/>
  <c r="S386" i="14"/>
  <c r="S944" i="14"/>
  <c r="S950" i="14"/>
  <c r="S930" i="14"/>
  <c r="S1005" i="14"/>
  <c r="S782" i="14"/>
  <c r="S654" i="14"/>
  <c r="S526" i="14"/>
  <c r="S956" i="14"/>
  <c r="S841" i="14"/>
  <c r="S572" i="14"/>
  <c r="S883" i="14"/>
  <c r="S561" i="14"/>
  <c r="S369" i="14"/>
  <c r="S242" i="14"/>
  <c r="S114" i="14"/>
  <c r="S767" i="14"/>
  <c r="S1022" i="14"/>
  <c r="S854" i="14"/>
  <c r="S726" i="14"/>
  <c r="S470" i="14"/>
  <c r="S716" i="14"/>
  <c r="S737" i="14"/>
  <c r="S329" i="14"/>
  <c r="S74" i="14"/>
  <c r="S495" i="14"/>
  <c r="S235" i="14"/>
  <c r="S690" i="14"/>
  <c r="S612" i="14"/>
  <c r="S277" i="14"/>
  <c r="S294" i="14"/>
  <c r="S185" i="14"/>
  <c r="S987" i="14"/>
  <c r="S910" i="14"/>
  <c r="S614" i="14"/>
  <c r="S492" i="14"/>
  <c r="S218" i="14"/>
  <c r="S382" i="14"/>
  <c r="S1060" i="14"/>
  <c r="S991" i="14"/>
  <c r="S656" i="14"/>
  <c r="S387" i="14"/>
  <c r="S842" i="14"/>
  <c r="S714" i="14"/>
  <c r="S458" i="14"/>
  <c r="S692" i="14"/>
  <c r="S713" i="14"/>
  <c r="S317" i="14"/>
  <c r="S1023" i="14"/>
  <c r="S406" i="14"/>
  <c r="S54" i="14"/>
  <c r="S241" i="14"/>
  <c r="S29" i="14"/>
  <c r="S456" i="14"/>
  <c r="S733" i="14"/>
  <c r="S477" i="14"/>
  <c r="S327" i="14"/>
  <c r="S200" i="14"/>
  <c r="S1063" i="14"/>
  <c r="S683" i="14"/>
  <c r="S426" i="14"/>
  <c r="S167" i="14"/>
  <c r="S372" i="14"/>
  <c r="S117" i="14"/>
  <c r="S968" i="14"/>
  <c r="S861" i="14"/>
  <c r="S449" i="14"/>
  <c r="S1045" i="14"/>
  <c r="S408" i="14"/>
  <c r="S1018" i="14"/>
  <c r="K26" i="5"/>
  <c r="S785" i="14"/>
  <c r="S22" i="14"/>
  <c r="S814" i="14"/>
  <c r="S686" i="14"/>
  <c r="S558" i="14"/>
  <c r="S1020" i="14"/>
  <c r="S969" i="14"/>
  <c r="S636" i="14"/>
  <c r="S1011" i="14"/>
  <c r="S625" i="14"/>
  <c r="S401" i="14"/>
  <c r="S273" i="14"/>
  <c r="S146" i="14"/>
  <c r="S847" i="14"/>
  <c r="S575" i="14"/>
  <c r="S946" i="14"/>
  <c r="S790" i="14"/>
  <c r="S534" i="14"/>
  <c r="S873" i="14"/>
  <c r="S915" i="14"/>
  <c r="S393" i="14"/>
  <c r="S138" i="14"/>
  <c r="S559" i="14"/>
  <c r="S302" i="14"/>
  <c r="S853" i="14"/>
  <c r="S921" i="14"/>
  <c r="S405" i="14"/>
  <c r="S583" i="14"/>
  <c r="S328" i="14"/>
  <c r="S496" i="14"/>
  <c r="S1038" i="14"/>
  <c r="S742" i="14"/>
  <c r="S748" i="14"/>
  <c r="S345" i="14"/>
  <c r="S511" i="14"/>
  <c r="S722" i="14"/>
  <c r="S309" i="14"/>
  <c r="S217" i="14"/>
  <c r="S469" i="14"/>
  <c r="S922" i="14"/>
  <c r="S778" i="14"/>
  <c r="S522" i="14"/>
  <c r="S825" i="14"/>
  <c r="S867" i="14"/>
  <c r="S381" i="14"/>
  <c r="S126" i="14"/>
  <c r="S535" i="14"/>
  <c r="S99" i="14"/>
  <c r="S304" i="14"/>
  <c r="S61" i="14"/>
  <c r="S520" i="14"/>
  <c r="S797" i="14"/>
  <c r="S541" i="14"/>
  <c r="S359" i="14"/>
  <c r="S232" i="14"/>
  <c r="S104" i="14"/>
  <c r="S747" i="14"/>
  <c r="S491" i="14"/>
  <c r="S231" i="14"/>
  <c r="S24" i="14"/>
  <c r="S181" i="14"/>
  <c r="S1032" i="14"/>
  <c r="S1042" i="14"/>
  <c r="S442" i="14"/>
  <c r="S350" i="14"/>
  <c r="S775" i="14"/>
  <c r="S371" i="14"/>
  <c r="S698" i="14"/>
  <c r="S660" i="14"/>
  <c r="S301" i="14"/>
  <c r="S374" i="14"/>
  <c r="S225" i="14"/>
  <c r="S448" i="14"/>
  <c r="S461" i="14"/>
  <c r="S192" i="14"/>
  <c r="S667" i="14"/>
  <c r="S151" i="14"/>
  <c r="S101" i="14"/>
  <c r="S961" i="14"/>
  <c r="S882" i="14"/>
  <c r="S530" i="14"/>
  <c r="S899" i="14"/>
  <c r="S134" i="14"/>
  <c r="S123" i="14"/>
  <c r="S105" i="14"/>
  <c r="S891" i="14"/>
  <c r="S395" i="14"/>
  <c r="S140" i="14"/>
  <c r="S563" i="14"/>
  <c r="S60" i="14"/>
  <c r="S43" i="14"/>
  <c r="S736" i="14"/>
  <c r="S132" i="14"/>
  <c r="S547" i="14"/>
  <c r="S52" i="14"/>
  <c r="S35" i="14"/>
  <c r="S989" i="14"/>
  <c r="S577" i="14"/>
  <c r="S970" i="14"/>
  <c r="S66" i="14"/>
  <c r="S275" i="14"/>
  <c r="S602" i="14"/>
  <c r="S468" i="14"/>
  <c r="S206" i="14"/>
  <c r="S179" i="14"/>
  <c r="S129" i="14"/>
  <c r="S939" i="14"/>
  <c r="S399" i="14"/>
  <c r="S929" i="14"/>
  <c r="S850" i="14"/>
  <c r="S498" i="14"/>
  <c r="S793" i="14"/>
  <c r="S102" i="14"/>
  <c r="S107" i="14"/>
  <c r="S73" i="14"/>
  <c r="S827" i="14"/>
  <c r="S379" i="14"/>
  <c r="S124" i="14"/>
  <c r="S531" i="14"/>
  <c r="S44" i="14"/>
  <c r="S27" i="14"/>
  <c r="S704" i="14"/>
  <c r="S84" i="14"/>
  <c r="S412" i="14"/>
  <c r="S983" i="14"/>
  <c r="S348" i="14"/>
  <c r="S1014" i="14"/>
  <c r="S1058" i="14"/>
  <c r="S846" i="14"/>
  <c r="S877" i="14"/>
  <c r="S718" i="14"/>
  <c r="S590" i="14"/>
  <c r="S462" i="14"/>
  <c r="S828" i="14"/>
  <c r="S700" i="14"/>
  <c r="S450" i="14"/>
  <c r="S689" i="14"/>
  <c r="S433" i="14"/>
  <c r="S305" i="14"/>
  <c r="S178" i="14"/>
  <c r="S975" i="14"/>
  <c r="S639" i="14"/>
  <c r="S894" i="14"/>
  <c r="S893" i="14"/>
  <c r="S598" i="14"/>
  <c r="S844" i="14"/>
  <c r="S460" i="14"/>
  <c r="S481" i="14"/>
  <c r="S202" i="14"/>
  <c r="S687" i="14"/>
  <c r="S366" i="14"/>
  <c r="S834" i="14"/>
  <c r="S996" i="14"/>
  <c r="S633" i="14"/>
  <c r="S863" i="14"/>
  <c r="S624" i="14"/>
  <c r="S629" i="14"/>
  <c r="S925" i="14"/>
  <c r="S876" i="14"/>
  <c r="S513" i="14"/>
  <c r="S719" i="14"/>
  <c r="S866" i="14"/>
  <c r="S697" i="14"/>
  <c r="S34" i="14"/>
  <c r="S661" i="14"/>
  <c r="S1050" i="14"/>
  <c r="S869" i="14"/>
  <c r="S570" i="14"/>
  <c r="S1059" i="14"/>
  <c r="S174" i="14"/>
  <c r="S147" i="14"/>
  <c r="S97" i="14"/>
  <c r="S875" i="14"/>
  <c r="S383" i="14"/>
  <c r="S128" i="14"/>
  <c r="S539" i="14"/>
  <c r="S48" i="14"/>
  <c r="S23" i="14"/>
  <c r="S833" i="14"/>
  <c r="S949" i="14"/>
  <c r="S964" i="14"/>
  <c r="S601" i="14"/>
  <c r="S807" i="14"/>
  <c r="S42" i="14"/>
  <c r="S25" i="14"/>
  <c r="S725" i="14"/>
  <c r="S339" i="14"/>
  <c r="S76" i="14"/>
  <c r="S435" i="14"/>
  <c r="S396" i="14"/>
  <c r="S992" i="14"/>
  <c r="S881" i="14"/>
  <c r="S1047" i="14"/>
  <c r="S418" i="14"/>
  <c r="S380" i="14"/>
  <c r="S976" i="14"/>
  <c r="S646" i="14"/>
  <c r="S250" i="14"/>
  <c r="S514" i="14"/>
  <c r="S49" i="14"/>
  <c r="S858" i="14"/>
  <c r="S474" i="14"/>
  <c r="S745" i="14"/>
  <c r="S78" i="14"/>
  <c r="S62" i="14"/>
  <c r="S1024" i="14"/>
  <c r="S300" i="14"/>
  <c r="S515" i="14"/>
  <c r="S749" i="14"/>
  <c r="S208" i="14"/>
  <c r="S699" i="14"/>
  <c r="S183" i="14"/>
  <c r="S133" i="14"/>
  <c r="S993" i="14"/>
  <c r="S938" i="14"/>
  <c r="S562" i="14"/>
  <c r="S1027" i="14"/>
  <c r="S166" i="14"/>
  <c r="S155" i="14"/>
  <c r="S137" i="14"/>
  <c r="S955" i="14"/>
  <c r="S411" i="14"/>
  <c r="S156" i="14"/>
  <c r="S595" i="14"/>
  <c r="S79" i="14"/>
  <c r="S977" i="14"/>
  <c r="S322" i="14"/>
  <c r="S255" i="14"/>
  <c r="S59" i="14"/>
  <c r="S148" i="14"/>
  <c r="S116" i="14"/>
  <c r="S257" i="14"/>
  <c r="S493" i="14"/>
  <c r="S144" i="14"/>
  <c r="S571" i="14"/>
  <c r="S64" i="14"/>
  <c r="S39" i="14"/>
  <c r="S865" i="14"/>
  <c r="S1013" i="14"/>
  <c r="S1028" i="14"/>
  <c r="S665" i="14"/>
  <c r="S927" i="14"/>
  <c r="S58" i="14"/>
  <c r="S41" i="14"/>
  <c r="S517" i="14"/>
  <c r="S220" i="14"/>
  <c r="S723" i="14"/>
  <c r="S207" i="14"/>
  <c r="S1009" i="14"/>
  <c r="S771" i="14"/>
  <c r="S896" i="14"/>
  <c r="S51" i="14"/>
  <c r="S586" i="14"/>
  <c r="S820" i="14"/>
  <c r="S446" i="14"/>
  <c r="S457" i="14"/>
  <c r="S190" i="14"/>
  <c r="S663" i="14"/>
  <c r="S163" i="14"/>
  <c r="S368" i="14"/>
  <c r="S113" i="14"/>
  <c r="S584" i="14"/>
  <c r="S907" i="14"/>
  <c r="S605" i="14"/>
  <c r="S391" i="14"/>
  <c r="S264" i="14"/>
  <c r="S136" i="14"/>
  <c r="S811" i="14"/>
  <c r="S555" i="14"/>
  <c r="S298" i="14"/>
  <c r="S56" i="14"/>
  <c r="S245" i="14"/>
  <c r="S31" i="14"/>
  <c r="S840" i="14"/>
  <c r="S1065" i="14"/>
  <c r="S655" i="14"/>
  <c r="S569" i="14"/>
  <c r="S597" i="14"/>
  <c r="S837" i="14"/>
  <c r="S1017" i="14"/>
  <c r="S429" i="14"/>
  <c r="S631" i="14"/>
  <c r="S352" i="14"/>
  <c r="S568" i="14"/>
  <c r="S589" i="14"/>
  <c r="S256" i="14"/>
  <c r="S795" i="14"/>
  <c r="S282" i="14"/>
  <c r="S229" i="14"/>
  <c r="S824" i="14"/>
  <c r="S696" i="14"/>
  <c r="S642" i="14"/>
  <c r="S580" i="14"/>
  <c r="S262" i="14"/>
  <c r="S326" i="14"/>
  <c r="S233" i="14"/>
  <c r="S452" i="14"/>
  <c r="S485" i="14"/>
  <c r="S204" i="14"/>
  <c r="S691" i="14"/>
  <c r="S175" i="14"/>
  <c r="S141" i="14"/>
  <c r="S913" i="14"/>
  <c r="S196" i="14"/>
  <c r="S675" i="14"/>
  <c r="S159" i="14"/>
  <c r="S125" i="14"/>
  <c r="S942" i="14"/>
  <c r="S556" i="14"/>
  <c r="S414" i="14"/>
  <c r="S118" i="14"/>
  <c r="S403" i="14"/>
  <c r="S730" i="14"/>
  <c r="S724" i="14"/>
  <c r="S333" i="14"/>
  <c r="S439" i="14"/>
  <c r="S757" i="14"/>
  <c r="S284" i="14"/>
  <c r="S688" i="14"/>
  <c r="S37" i="14"/>
  <c r="S335" i="14"/>
  <c r="S80" i="14"/>
  <c r="S443" i="14"/>
  <c r="S388" i="14"/>
  <c r="S984" i="14"/>
  <c r="S776" i="14"/>
  <c r="S802" i="14"/>
  <c r="S985" i="14"/>
  <c r="S421" i="14"/>
  <c r="S615" i="14"/>
  <c r="S392" i="14"/>
  <c r="S608" i="14"/>
  <c r="S645" i="14"/>
  <c r="S291" i="14"/>
  <c r="S887" i="14"/>
  <c r="S338" i="14"/>
  <c r="S173" i="14"/>
  <c r="S212" i="14"/>
  <c r="S880" i="14"/>
  <c r="S945" i="14"/>
  <c r="S768" i="14"/>
  <c r="S68" i="14"/>
  <c r="S36" i="14"/>
  <c r="S472" i="14"/>
  <c r="S271" i="14"/>
  <c r="S839" i="14"/>
  <c r="S314" i="14"/>
  <c r="S261" i="14"/>
  <c r="S856" i="14"/>
  <c r="S712" i="14"/>
  <c r="S674" i="14"/>
  <c r="S644" i="14"/>
  <c r="S293" i="14"/>
  <c r="S390" i="14"/>
  <c r="S265" i="14"/>
  <c r="S480" i="14"/>
  <c r="S355" i="14"/>
  <c r="S92" i="14"/>
  <c r="S467" i="14"/>
  <c r="S428" i="14"/>
  <c r="S855" i="14"/>
  <c r="S221" i="14"/>
  <c r="S579" i="14"/>
  <c r="S19" i="14"/>
  <c r="M26" i="5"/>
  <c r="B48" i="8"/>
  <c r="A47" i="8"/>
  <c r="C48" i="8"/>
  <c r="D48" i="8" s="1"/>
  <c r="E48" i="8" s="1"/>
  <c r="L23" i="8" a="1"/>
  <c r="L23" i="8" s="1"/>
  <c r="D57" i="8"/>
  <c r="E57" i="8" s="1"/>
  <c r="A59" i="8"/>
  <c r="B58" i="8"/>
  <c r="C58" i="8"/>
  <c r="D58" i="8" s="1"/>
  <c r="E58" i="8" s="1"/>
  <c r="L28" i="8" a="1"/>
  <c r="L28" i="8" s="1"/>
  <c r="O37" i="5"/>
  <c r="O38" i="5" s="1"/>
  <c r="O36" i="5"/>
  <c r="N32" i="5"/>
  <c r="N33" i="5" s="1"/>
  <c r="N31" i="5"/>
  <c r="O30" i="5"/>
  <c r="AF19" i="4"/>
  <c r="AF20" i="4" s="1"/>
  <c r="R20" i="4"/>
  <c r="S19" i="4"/>
  <c r="T19" i="14" l="1"/>
  <c r="AK19" i="14" s="1"/>
  <c r="AJ19" i="14"/>
  <c r="T428" i="14"/>
  <c r="AK428" i="14" s="1"/>
  <c r="AJ428" i="14"/>
  <c r="T480" i="14"/>
  <c r="AK480" i="14" s="1"/>
  <c r="AJ480" i="14"/>
  <c r="T644" i="14"/>
  <c r="AK644" i="14" s="1"/>
  <c r="AJ644" i="14"/>
  <c r="T261" i="14"/>
  <c r="AK261" i="14" s="1"/>
  <c r="AJ261" i="14"/>
  <c r="T839" i="14"/>
  <c r="AK839" i="14" s="1"/>
  <c r="AJ839" i="14"/>
  <c r="T945" i="14"/>
  <c r="AK945" i="14" s="1"/>
  <c r="AJ945" i="14"/>
  <c r="T338" i="14"/>
  <c r="AK338" i="14" s="1"/>
  <c r="AJ338" i="14"/>
  <c r="T608" i="14"/>
  <c r="AK608" i="14" s="1"/>
  <c r="AJ608" i="14"/>
  <c r="T985" i="14"/>
  <c r="AK985" i="14" s="1"/>
  <c r="AJ985" i="14"/>
  <c r="T776" i="14"/>
  <c r="AK776" i="14" s="1"/>
  <c r="AJ776" i="14"/>
  <c r="T80" i="14"/>
  <c r="AK80" i="14" s="1"/>
  <c r="AJ80" i="14"/>
  <c r="T284" i="14"/>
  <c r="AK284" i="14" s="1"/>
  <c r="AJ284" i="14"/>
  <c r="T439" i="14"/>
  <c r="AK439" i="14" s="1"/>
  <c r="AJ439" i="14"/>
  <c r="T403" i="14"/>
  <c r="AK403" i="14" s="1"/>
  <c r="AJ403" i="14"/>
  <c r="T942" i="14"/>
  <c r="AK942" i="14" s="1"/>
  <c r="AJ942" i="14"/>
  <c r="T196" i="14"/>
  <c r="AK196" i="14" s="1"/>
  <c r="AJ196" i="14"/>
  <c r="T141" i="14"/>
  <c r="AK141" i="14" s="1"/>
  <c r="AJ141" i="14"/>
  <c r="T485" i="14"/>
  <c r="AK485" i="14" s="1"/>
  <c r="AJ485" i="14"/>
  <c r="T262" i="14"/>
  <c r="AK262" i="14" s="1"/>
  <c r="AJ262" i="14"/>
  <c r="T824" i="14"/>
  <c r="AK824" i="14" s="1"/>
  <c r="AJ824" i="14"/>
  <c r="T568" i="14"/>
  <c r="AK568" i="14" s="1"/>
  <c r="AJ568" i="14"/>
  <c r="T597" i="14"/>
  <c r="AK597" i="14" s="1"/>
  <c r="AJ597" i="14"/>
  <c r="T840" i="14"/>
  <c r="AK840" i="14" s="1"/>
  <c r="AJ840" i="14"/>
  <c r="T298" i="14"/>
  <c r="AK298" i="14" s="1"/>
  <c r="AJ298" i="14"/>
  <c r="T264" i="14"/>
  <c r="AK264" i="14" s="1"/>
  <c r="AJ264" i="14"/>
  <c r="T584" i="14"/>
  <c r="AK584" i="14" s="1"/>
  <c r="AJ584" i="14"/>
  <c r="T368" i="14"/>
  <c r="AK368" i="14" s="1"/>
  <c r="AJ368" i="14"/>
  <c r="T457" i="14"/>
  <c r="AK457" i="14" s="1"/>
  <c r="AJ457" i="14"/>
  <c r="T771" i="14"/>
  <c r="AK771" i="14" s="1"/>
  <c r="AJ771" i="14"/>
  <c r="T220" i="14"/>
  <c r="AK220" i="14" s="1"/>
  <c r="AJ220" i="14"/>
  <c r="T41" i="14"/>
  <c r="AK41" i="14" s="1"/>
  <c r="AJ41" i="14"/>
  <c r="T1028" i="14"/>
  <c r="AK1028" i="14" s="1"/>
  <c r="AJ1028" i="14"/>
  <c r="T865" i="14"/>
  <c r="AK865" i="14" s="1"/>
  <c r="AJ865" i="14"/>
  <c r="T144" i="14"/>
  <c r="AK144" i="14" s="1"/>
  <c r="AJ144" i="14"/>
  <c r="T148" i="14"/>
  <c r="AK148" i="14" s="1"/>
  <c r="AJ148" i="14"/>
  <c r="T595" i="14"/>
  <c r="AK595" i="14" s="1"/>
  <c r="AJ595" i="14"/>
  <c r="T137" i="14"/>
  <c r="AK137" i="14" s="1"/>
  <c r="AJ137" i="14"/>
  <c r="T166" i="14"/>
  <c r="AK166" i="14" s="1"/>
  <c r="AJ166" i="14"/>
  <c r="T993" i="14"/>
  <c r="AK993" i="14" s="1"/>
  <c r="AJ993" i="14"/>
  <c r="T183" i="14"/>
  <c r="AK183" i="14" s="1"/>
  <c r="AJ183" i="14"/>
  <c r="T515" i="14"/>
  <c r="AK515" i="14" s="1"/>
  <c r="AJ515" i="14"/>
  <c r="T78" i="14"/>
  <c r="AK78" i="14" s="1"/>
  <c r="AJ78" i="14"/>
  <c r="T250" i="14"/>
  <c r="AK250" i="14" s="1"/>
  <c r="AJ250" i="14"/>
  <c r="T418" i="14"/>
  <c r="AK418" i="14" s="1"/>
  <c r="AJ418" i="14"/>
  <c r="T76" i="14"/>
  <c r="AK76" i="14" s="1"/>
  <c r="AJ76" i="14"/>
  <c r="T42" i="14"/>
  <c r="AK42" i="14" s="1"/>
  <c r="AJ42" i="14"/>
  <c r="T949" i="14"/>
  <c r="AK949" i="14" s="1"/>
  <c r="AJ949" i="14"/>
  <c r="T539" i="14"/>
  <c r="AK539" i="14" s="1"/>
  <c r="AJ539" i="14"/>
  <c r="T97" i="14"/>
  <c r="AK97" i="14" s="1"/>
  <c r="AJ97" i="14"/>
  <c r="T570" i="14"/>
  <c r="AK570" i="14" s="1"/>
  <c r="AJ570" i="14"/>
  <c r="T866" i="14"/>
  <c r="AK866" i="14" s="1"/>
  <c r="AJ866" i="14"/>
  <c r="T925" i="14"/>
  <c r="AK925" i="14" s="1"/>
  <c r="AJ925" i="14"/>
  <c r="T624" i="14"/>
  <c r="AK624" i="14" s="1"/>
  <c r="AJ624" i="14"/>
  <c r="T834" i="14"/>
  <c r="AK834" i="14" s="1"/>
  <c r="AJ834" i="14"/>
  <c r="T481" i="14"/>
  <c r="AK481" i="14" s="1"/>
  <c r="AJ481" i="14"/>
  <c r="T893" i="14"/>
  <c r="AK893" i="14" s="1"/>
  <c r="AJ893" i="14"/>
  <c r="T178" i="14"/>
  <c r="AK178" i="14" s="1"/>
  <c r="AJ178" i="14"/>
  <c r="T828" i="14"/>
  <c r="AK828" i="14" s="1"/>
  <c r="AJ828" i="14"/>
  <c r="T1058" i="14"/>
  <c r="AK1058" i="14" s="1"/>
  <c r="AJ1058" i="14"/>
  <c r="T412" i="14"/>
  <c r="AK412" i="14" s="1"/>
  <c r="AJ412" i="14"/>
  <c r="T44" i="14"/>
  <c r="AK44" i="14" s="1"/>
  <c r="AJ44" i="14"/>
  <c r="T124" i="14"/>
  <c r="AK124" i="14" s="1"/>
  <c r="AJ124" i="14"/>
  <c r="T107" i="14"/>
  <c r="AK107" i="14" s="1"/>
  <c r="AJ107" i="14"/>
  <c r="T850" i="14"/>
  <c r="AK850" i="14" s="1"/>
  <c r="AJ850" i="14"/>
  <c r="T206" i="14"/>
  <c r="AK206" i="14" s="1"/>
  <c r="AJ206" i="14"/>
  <c r="T66" i="14"/>
  <c r="AK66" i="14" s="1"/>
  <c r="AJ66" i="14"/>
  <c r="T547" i="14"/>
  <c r="AK547" i="14" s="1"/>
  <c r="AJ547" i="14"/>
  <c r="T60" i="14"/>
  <c r="AK60" i="14" s="1"/>
  <c r="AJ60" i="14"/>
  <c r="T891" i="14"/>
  <c r="AK891" i="14" s="1"/>
  <c r="AJ891" i="14"/>
  <c r="T882" i="14"/>
  <c r="AK882" i="14" s="1"/>
  <c r="AJ882" i="14"/>
  <c r="T461" i="14"/>
  <c r="AK461" i="14" s="1"/>
  <c r="AJ461" i="14"/>
  <c r="T301" i="14"/>
  <c r="AK301" i="14" s="1"/>
  <c r="AJ301" i="14"/>
  <c r="T775" i="14"/>
  <c r="AK775" i="14" s="1"/>
  <c r="AJ775" i="14"/>
  <c r="T1032" i="14"/>
  <c r="AK1032" i="14" s="1"/>
  <c r="AJ1032" i="14"/>
  <c r="T491" i="14"/>
  <c r="AK491" i="14" s="1"/>
  <c r="AJ491" i="14"/>
  <c r="T359" i="14"/>
  <c r="AK359" i="14" s="1"/>
  <c r="AJ359" i="14"/>
  <c r="T797" i="14"/>
  <c r="AK797" i="14" s="1"/>
  <c r="AJ797" i="14"/>
  <c r="T99" i="14"/>
  <c r="AK99" i="14" s="1"/>
  <c r="AJ99" i="14"/>
  <c r="T867" i="14"/>
  <c r="AK867" i="14" s="1"/>
  <c r="AJ867" i="14"/>
  <c r="T522" i="14"/>
  <c r="AK522" i="14" s="1"/>
  <c r="AJ522" i="14"/>
  <c r="T217" i="14"/>
  <c r="AK217" i="14" s="1"/>
  <c r="AJ217" i="14"/>
  <c r="T722" i="14"/>
  <c r="AK722" i="14" s="1"/>
  <c r="AJ722" i="14"/>
  <c r="T742" i="14"/>
  <c r="AK742" i="14" s="1"/>
  <c r="AJ742" i="14"/>
  <c r="T496" i="14"/>
  <c r="AK496" i="14" s="1"/>
  <c r="AJ496" i="14"/>
  <c r="T921" i="14"/>
  <c r="AK921" i="14" s="1"/>
  <c r="AJ921" i="14"/>
  <c r="T138" i="14"/>
  <c r="AK138" i="14" s="1"/>
  <c r="AJ138" i="14"/>
  <c r="T946" i="14"/>
  <c r="AK946" i="14" s="1"/>
  <c r="AJ946" i="14"/>
  <c r="T625" i="14"/>
  <c r="AK625" i="14" s="1"/>
  <c r="AJ625" i="14"/>
  <c r="T1020" i="14"/>
  <c r="AK1020" i="14" s="1"/>
  <c r="AJ1020" i="14"/>
  <c r="T22" i="14"/>
  <c r="AK22" i="14" s="1"/>
  <c r="AJ22" i="14"/>
  <c r="T408" i="14"/>
  <c r="AK408" i="14" s="1"/>
  <c r="AJ408" i="14"/>
  <c r="T968" i="14"/>
  <c r="AK968" i="14" s="1"/>
  <c r="AJ968" i="14"/>
  <c r="T426" i="14"/>
  <c r="AK426" i="14" s="1"/>
  <c r="AJ426" i="14"/>
  <c r="T327" i="14"/>
  <c r="AK327" i="14" s="1"/>
  <c r="AJ327" i="14"/>
  <c r="T29" i="14"/>
  <c r="AK29" i="14" s="1"/>
  <c r="AJ29" i="14"/>
  <c r="T54" i="14"/>
  <c r="AK54" i="14" s="1"/>
  <c r="AJ54" i="14"/>
  <c r="T713" i="14"/>
  <c r="AK713" i="14" s="1"/>
  <c r="AJ713" i="14"/>
  <c r="T656" i="14"/>
  <c r="AK656" i="14" s="1"/>
  <c r="AJ656" i="14"/>
  <c r="T218" i="14"/>
  <c r="AK218" i="14" s="1"/>
  <c r="AJ218" i="14"/>
  <c r="T987" i="14"/>
  <c r="AK987" i="14" s="1"/>
  <c r="AJ987" i="14"/>
  <c r="T612" i="14"/>
  <c r="AK612" i="14" s="1"/>
  <c r="AJ612" i="14"/>
  <c r="T74" i="14"/>
  <c r="AK74" i="14" s="1"/>
  <c r="AJ74" i="14"/>
  <c r="T854" i="14"/>
  <c r="AK854" i="14" s="1"/>
  <c r="AJ854" i="14"/>
  <c r="T242" i="14"/>
  <c r="AK242" i="14" s="1"/>
  <c r="AJ242" i="14"/>
  <c r="T572" i="14"/>
  <c r="AK572" i="14" s="1"/>
  <c r="AJ572" i="14"/>
  <c r="T654" i="14"/>
  <c r="AK654" i="14" s="1"/>
  <c r="AJ654" i="14"/>
  <c r="T950" i="14"/>
  <c r="AK950" i="14" s="1"/>
  <c r="AJ950" i="14"/>
  <c r="T451" i="14"/>
  <c r="AK451" i="14" s="1"/>
  <c r="AJ451" i="14"/>
  <c r="T252" i="14"/>
  <c r="AK252" i="14" s="1"/>
  <c r="AJ252" i="14"/>
  <c r="T772" i="14"/>
  <c r="AK772" i="14" s="1"/>
  <c r="AJ772" i="14"/>
  <c r="T384" i="14"/>
  <c r="AK384" i="14" s="1"/>
  <c r="AJ384" i="14"/>
  <c r="T901" i="14"/>
  <c r="AK901" i="14" s="1"/>
  <c r="AJ901" i="14"/>
  <c r="T940" i="14"/>
  <c r="AK940" i="14" s="1"/>
  <c r="AJ940" i="14"/>
  <c r="T864" i="14"/>
  <c r="AK864" i="14" s="1"/>
  <c r="AJ864" i="14"/>
  <c r="T267" i="14"/>
  <c r="AK267" i="14" s="1"/>
  <c r="AJ267" i="14"/>
  <c r="T857" i="14"/>
  <c r="AK857" i="14" s="1"/>
  <c r="AJ857" i="14"/>
  <c r="T356" i="14"/>
  <c r="AK356" i="14" s="1"/>
  <c r="AJ356" i="14"/>
  <c r="T46" i="14"/>
  <c r="AK46" i="14" s="1"/>
  <c r="AJ46" i="14"/>
  <c r="T826" i="14"/>
  <c r="AK826" i="14" s="1"/>
  <c r="AJ826" i="14"/>
  <c r="T63" i="14"/>
  <c r="AK63" i="14" s="1"/>
  <c r="AJ63" i="14"/>
  <c r="T168" i="14"/>
  <c r="AK168" i="14" s="1"/>
  <c r="AJ168" i="14"/>
  <c r="T1035" i="14"/>
  <c r="AK1035" i="14" s="1"/>
  <c r="AJ1035" i="14"/>
  <c r="T278" i="14"/>
  <c r="AK278" i="14" s="1"/>
  <c r="AJ278" i="14"/>
  <c r="T564" i="14"/>
  <c r="AK564" i="14" s="1"/>
  <c r="AJ564" i="14"/>
  <c r="T358" i="14"/>
  <c r="AK358" i="14" s="1"/>
  <c r="AJ358" i="14"/>
  <c r="T769" i="14"/>
  <c r="AK769" i="14" s="1"/>
  <c r="AJ769" i="14"/>
  <c r="T65" i="14"/>
  <c r="AK65" i="14" s="1"/>
  <c r="AJ65" i="14"/>
  <c r="T430" i="14"/>
  <c r="AK430" i="14" s="1"/>
  <c r="AJ430" i="14"/>
  <c r="T662" i="14"/>
  <c r="AK662" i="14" s="1"/>
  <c r="AJ662" i="14"/>
  <c r="T337" i="14"/>
  <c r="AK337" i="14" s="1"/>
  <c r="AJ337" i="14"/>
  <c r="T18" i="14"/>
  <c r="AK18" i="14" s="1"/>
  <c r="AJ18" i="14"/>
  <c r="T579" i="14"/>
  <c r="AK579" i="14" s="1"/>
  <c r="AJ579" i="14"/>
  <c r="T855" i="14"/>
  <c r="AK855" i="14" s="1"/>
  <c r="AJ855" i="14"/>
  <c r="T467" i="14"/>
  <c r="AK467" i="14" s="1"/>
  <c r="AJ467" i="14"/>
  <c r="T355" i="14"/>
  <c r="AK355" i="14" s="1"/>
  <c r="AJ355" i="14"/>
  <c r="T265" i="14"/>
  <c r="AK265" i="14" s="1"/>
  <c r="AJ265" i="14"/>
  <c r="T293" i="14"/>
  <c r="AK293" i="14" s="1"/>
  <c r="AJ293" i="14"/>
  <c r="T674" i="14"/>
  <c r="AK674" i="14" s="1"/>
  <c r="AJ674" i="14"/>
  <c r="T856" i="14"/>
  <c r="AK856" i="14" s="1"/>
  <c r="AJ856" i="14"/>
  <c r="T314" i="14"/>
  <c r="AK314" i="14" s="1"/>
  <c r="AJ314" i="14"/>
  <c r="T271" i="14"/>
  <c r="AK271" i="14" s="1"/>
  <c r="AJ271" i="14"/>
  <c r="T36" i="14"/>
  <c r="AK36" i="14" s="1"/>
  <c r="AJ36" i="14"/>
  <c r="T768" i="14"/>
  <c r="AK768" i="14" s="1"/>
  <c r="AJ768" i="14"/>
  <c r="T880" i="14"/>
  <c r="AK880" i="14" s="1"/>
  <c r="AJ880" i="14"/>
  <c r="T173" i="14"/>
  <c r="AK173" i="14" s="1"/>
  <c r="AJ173" i="14"/>
  <c r="T887" i="14"/>
  <c r="AK887" i="14" s="1"/>
  <c r="AJ887" i="14"/>
  <c r="T645" i="14"/>
  <c r="AK645" i="14" s="1"/>
  <c r="AJ645" i="14"/>
  <c r="T392" i="14"/>
  <c r="AK392" i="14" s="1"/>
  <c r="AJ392" i="14"/>
  <c r="T421" i="14"/>
  <c r="AK421" i="14" s="1"/>
  <c r="AJ421" i="14"/>
  <c r="T802" i="14"/>
  <c r="AK802" i="14" s="1"/>
  <c r="AJ802" i="14"/>
  <c r="T984" i="14"/>
  <c r="AK984" i="14" s="1"/>
  <c r="AJ984" i="14"/>
  <c r="T443" i="14"/>
  <c r="AK443" i="14" s="1"/>
  <c r="AJ443" i="14"/>
  <c r="T335" i="14"/>
  <c r="AK335" i="14" s="1"/>
  <c r="AJ335" i="14"/>
  <c r="T688" i="14"/>
  <c r="AK688" i="14" s="1"/>
  <c r="AJ688" i="14"/>
  <c r="T757" i="14"/>
  <c r="AK757" i="14" s="1"/>
  <c r="AJ757" i="14"/>
  <c r="T333" i="14"/>
  <c r="AK333" i="14" s="1"/>
  <c r="AJ333" i="14"/>
  <c r="T730" i="14"/>
  <c r="AK730" i="14" s="1"/>
  <c r="AJ730" i="14"/>
  <c r="T118" i="14"/>
  <c r="AK118" i="14" s="1"/>
  <c r="AJ118" i="14"/>
  <c r="T556" i="14"/>
  <c r="AK556" i="14" s="1"/>
  <c r="AJ556" i="14"/>
  <c r="T125" i="14"/>
  <c r="AK125" i="14" s="1"/>
  <c r="AJ125" i="14"/>
  <c r="T675" i="14"/>
  <c r="AK675" i="14" s="1"/>
  <c r="AJ675" i="14"/>
  <c r="T913" i="14"/>
  <c r="AK913" i="14" s="1"/>
  <c r="AJ913" i="14"/>
  <c r="T175" i="14"/>
  <c r="AK175" i="14" s="1"/>
  <c r="AJ175" i="14"/>
  <c r="T204" i="14"/>
  <c r="AK204" i="14" s="1"/>
  <c r="AJ204" i="14"/>
  <c r="T452" i="14"/>
  <c r="AK452" i="14" s="1"/>
  <c r="AJ452" i="14"/>
  <c r="T326" i="14"/>
  <c r="AK326" i="14" s="1"/>
  <c r="AJ326" i="14"/>
  <c r="T580" i="14"/>
  <c r="AK580" i="14" s="1"/>
  <c r="AJ580" i="14"/>
  <c r="T696" i="14"/>
  <c r="AK696" i="14" s="1"/>
  <c r="AJ696" i="14"/>
  <c r="T229" i="14"/>
  <c r="AK229" i="14" s="1"/>
  <c r="AJ229" i="14"/>
  <c r="T795" i="14"/>
  <c r="AK795" i="14" s="1"/>
  <c r="AJ795" i="14"/>
  <c r="T589" i="14"/>
  <c r="AK589" i="14" s="1"/>
  <c r="AJ589" i="14"/>
  <c r="T352" i="14"/>
  <c r="AK352" i="14" s="1"/>
  <c r="AJ352" i="14"/>
  <c r="T429" i="14"/>
  <c r="AK429" i="14" s="1"/>
  <c r="AJ429" i="14"/>
  <c r="T837" i="14"/>
  <c r="AK837" i="14" s="1"/>
  <c r="AJ837" i="14"/>
  <c r="T569" i="14"/>
  <c r="AK569" i="14" s="1"/>
  <c r="AJ569" i="14"/>
  <c r="T1065" i="14"/>
  <c r="AK1065" i="14" s="1"/>
  <c r="AJ1065" i="14"/>
  <c r="T31" i="14"/>
  <c r="AK31" i="14" s="1"/>
  <c r="AJ31" i="14"/>
  <c r="T56" i="14"/>
  <c r="AK56" i="14" s="1"/>
  <c r="AJ56" i="14"/>
  <c r="T555" i="14"/>
  <c r="AK555" i="14" s="1"/>
  <c r="AJ555" i="14"/>
  <c r="T136" i="14"/>
  <c r="AK136" i="14" s="1"/>
  <c r="AJ136" i="14"/>
  <c r="T391" i="14"/>
  <c r="AK391" i="14" s="1"/>
  <c r="AJ391" i="14"/>
  <c r="T907" i="14"/>
  <c r="AK907" i="14" s="1"/>
  <c r="AJ907" i="14"/>
  <c r="T113" i="14"/>
  <c r="AK113" i="14" s="1"/>
  <c r="AJ113" i="14"/>
  <c r="T163" i="14"/>
  <c r="AK163" i="14" s="1"/>
  <c r="AJ163" i="14"/>
  <c r="T190" i="14"/>
  <c r="AK190" i="14" s="1"/>
  <c r="AJ190" i="14"/>
  <c r="T446" i="14"/>
  <c r="AK446" i="14" s="1"/>
  <c r="AJ446" i="14"/>
  <c r="T586" i="14"/>
  <c r="AK586" i="14" s="1"/>
  <c r="AJ586" i="14"/>
  <c r="T896" i="14"/>
  <c r="AK896" i="14" s="1"/>
  <c r="AJ896" i="14"/>
  <c r="T1009" i="14"/>
  <c r="AK1009" i="14" s="1"/>
  <c r="AJ1009" i="14"/>
  <c r="T723" i="14"/>
  <c r="AK723" i="14" s="1"/>
  <c r="AJ723" i="14"/>
  <c r="T517" i="14"/>
  <c r="AK517" i="14" s="1"/>
  <c r="AJ517" i="14"/>
  <c r="T58" i="14"/>
  <c r="AK58" i="14" s="1"/>
  <c r="AJ58" i="14"/>
  <c r="T665" i="14"/>
  <c r="AK665" i="14" s="1"/>
  <c r="AJ665" i="14"/>
  <c r="T1013" i="14"/>
  <c r="AK1013" i="14" s="1"/>
  <c r="AJ1013" i="14"/>
  <c r="T39" i="14"/>
  <c r="AK39" i="14" s="1"/>
  <c r="AJ39" i="14"/>
  <c r="T571" i="14"/>
  <c r="AK571" i="14" s="1"/>
  <c r="AJ571" i="14"/>
  <c r="T493" i="14"/>
  <c r="AK493" i="14" s="1"/>
  <c r="AJ493" i="14"/>
  <c r="T116" i="14"/>
  <c r="AK116" i="14" s="1"/>
  <c r="AJ116" i="14"/>
  <c r="T59" i="14"/>
  <c r="AK59" i="14" s="1"/>
  <c r="AJ59" i="14"/>
  <c r="T322" i="14"/>
  <c r="AK322" i="14" s="1"/>
  <c r="AJ322" i="14"/>
  <c r="T79" i="14"/>
  <c r="AK79" i="14" s="1"/>
  <c r="AJ79" i="14"/>
  <c r="T156" i="14"/>
  <c r="AK156" i="14" s="1"/>
  <c r="AJ156" i="14"/>
  <c r="T955" i="14"/>
  <c r="AK955" i="14" s="1"/>
  <c r="AJ955" i="14"/>
  <c r="T155" i="14"/>
  <c r="AK155" i="14" s="1"/>
  <c r="AJ155" i="14"/>
  <c r="T1027" i="14"/>
  <c r="AK1027" i="14" s="1"/>
  <c r="AJ1027" i="14"/>
  <c r="T938" i="14"/>
  <c r="AK938" i="14" s="1"/>
  <c r="AJ938" i="14"/>
  <c r="T133" i="14"/>
  <c r="AK133" i="14" s="1"/>
  <c r="AJ133" i="14"/>
  <c r="T699" i="14"/>
  <c r="AK699" i="14" s="1"/>
  <c r="AJ699" i="14"/>
  <c r="T749" i="14"/>
  <c r="AK749" i="14" s="1"/>
  <c r="AJ749" i="14"/>
  <c r="T300" i="14"/>
  <c r="AK300" i="14" s="1"/>
  <c r="AJ300" i="14"/>
  <c r="T62" i="14"/>
  <c r="AK62" i="14" s="1"/>
  <c r="AJ62" i="14"/>
  <c r="T745" i="14"/>
  <c r="AK745" i="14" s="1"/>
  <c r="AJ745" i="14"/>
  <c r="T858" i="14"/>
  <c r="AK858" i="14" s="1"/>
  <c r="AJ858" i="14"/>
  <c r="T514" i="14"/>
  <c r="AK514" i="14" s="1"/>
  <c r="AJ514" i="14"/>
  <c r="T646" i="14"/>
  <c r="AK646" i="14" s="1"/>
  <c r="AJ646" i="14"/>
  <c r="T380" i="14"/>
  <c r="AK380" i="14" s="1"/>
  <c r="AJ380" i="14"/>
  <c r="T1047" i="14"/>
  <c r="AK1047" i="14" s="1"/>
  <c r="AJ1047" i="14"/>
  <c r="T992" i="14"/>
  <c r="AK992" i="14" s="1"/>
  <c r="AJ992" i="14"/>
  <c r="T435" i="14"/>
  <c r="AK435" i="14" s="1"/>
  <c r="AJ435" i="14"/>
  <c r="T339" i="14"/>
  <c r="AK339" i="14" s="1"/>
  <c r="AJ339" i="14"/>
  <c r="T25" i="14"/>
  <c r="AK25" i="14" s="1"/>
  <c r="AJ25" i="14"/>
  <c r="T807" i="14"/>
  <c r="AK807" i="14" s="1"/>
  <c r="AJ807" i="14"/>
  <c r="T964" i="14"/>
  <c r="AK964" i="14" s="1"/>
  <c r="AJ964" i="14"/>
  <c r="T833" i="14"/>
  <c r="AK833" i="14" s="1"/>
  <c r="AJ833" i="14"/>
  <c r="T48" i="14"/>
  <c r="AK48" i="14" s="1"/>
  <c r="AJ48" i="14"/>
  <c r="T128" i="14"/>
  <c r="AK128" i="14" s="1"/>
  <c r="AJ128" i="14"/>
  <c r="T875" i="14"/>
  <c r="AK875" i="14" s="1"/>
  <c r="AJ875" i="14"/>
  <c r="T147" i="14"/>
  <c r="AK147" i="14" s="1"/>
  <c r="AJ147" i="14"/>
  <c r="T1059" i="14"/>
  <c r="AK1059" i="14" s="1"/>
  <c r="AJ1059" i="14"/>
  <c r="T869" i="14"/>
  <c r="AK869" i="14" s="1"/>
  <c r="AJ869" i="14"/>
  <c r="T661" i="14"/>
  <c r="AK661" i="14" s="1"/>
  <c r="AJ661" i="14"/>
  <c r="T697" i="14"/>
  <c r="AK697" i="14" s="1"/>
  <c r="AJ697" i="14"/>
  <c r="T719" i="14"/>
  <c r="AK719" i="14" s="1"/>
  <c r="AJ719" i="14"/>
  <c r="T876" i="14"/>
  <c r="AK876" i="14" s="1"/>
  <c r="AJ876" i="14"/>
  <c r="T629" i="14"/>
  <c r="AK629" i="14" s="1"/>
  <c r="AJ629" i="14"/>
  <c r="T863" i="14"/>
  <c r="AK863" i="14" s="1"/>
  <c r="AJ863" i="14"/>
  <c r="T996" i="14"/>
  <c r="AK996" i="14" s="1"/>
  <c r="AJ996" i="14"/>
  <c r="T366" i="14"/>
  <c r="AK366" i="14" s="1"/>
  <c r="AJ366" i="14"/>
  <c r="T202" i="14"/>
  <c r="AK202" i="14" s="1"/>
  <c r="AJ202" i="14"/>
  <c r="T460" i="14"/>
  <c r="AK460" i="14" s="1"/>
  <c r="AJ460" i="14"/>
  <c r="T598" i="14"/>
  <c r="AK598" i="14" s="1"/>
  <c r="AJ598" i="14"/>
  <c r="T894" i="14"/>
  <c r="AK894" i="14" s="1"/>
  <c r="AJ894" i="14"/>
  <c r="T975" i="14"/>
  <c r="AK975" i="14" s="1"/>
  <c r="AJ975" i="14"/>
  <c r="T305" i="14"/>
  <c r="AK305" i="14" s="1"/>
  <c r="AJ305" i="14"/>
  <c r="T689" i="14"/>
  <c r="AK689" i="14" s="1"/>
  <c r="AJ689" i="14"/>
  <c r="T700" i="14"/>
  <c r="AK700" i="14" s="1"/>
  <c r="AJ700" i="14"/>
  <c r="T462" i="14"/>
  <c r="AK462" i="14" s="1"/>
  <c r="AJ462" i="14"/>
  <c r="T718" i="14"/>
  <c r="AK718" i="14" s="1"/>
  <c r="AJ718" i="14"/>
  <c r="T846" i="14"/>
  <c r="AK846" i="14" s="1"/>
  <c r="AJ846" i="14"/>
  <c r="T1014" i="14"/>
  <c r="AK1014" i="14" s="1"/>
  <c r="AJ1014" i="14"/>
  <c r="T983" i="14"/>
  <c r="AK983" i="14" s="1"/>
  <c r="AJ983" i="14"/>
  <c r="T84" i="14"/>
  <c r="AK84" i="14" s="1"/>
  <c r="AJ84" i="14"/>
  <c r="T27" i="14"/>
  <c r="AK27" i="14" s="1"/>
  <c r="AJ27" i="14"/>
  <c r="T531" i="14"/>
  <c r="AK531" i="14" s="1"/>
  <c r="AJ531" i="14"/>
  <c r="T379" i="14"/>
  <c r="AK379" i="14" s="1"/>
  <c r="AJ379" i="14"/>
  <c r="T73" i="14"/>
  <c r="AK73" i="14" s="1"/>
  <c r="AJ73" i="14"/>
  <c r="T102" i="14"/>
  <c r="AK102" i="14" s="1"/>
  <c r="AJ102" i="14"/>
  <c r="T498" i="14"/>
  <c r="AK498" i="14" s="1"/>
  <c r="AJ498" i="14"/>
  <c r="T929" i="14"/>
  <c r="AK929" i="14" s="1"/>
  <c r="AJ929" i="14"/>
  <c r="T939" i="14"/>
  <c r="AK939" i="14" s="1"/>
  <c r="AJ939" i="14"/>
  <c r="T179" i="14"/>
  <c r="AK179" i="14" s="1"/>
  <c r="AJ179" i="14"/>
  <c r="T468" i="14"/>
  <c r="AK468" i="14" s="1"/>
  <c r="AJ468" i="14"/>
  <c r="T275" i="14"/>
  <c r="AK275" i="14" s="1"/>
  <c r="AJ275" i="14"/>
  <c r="T970" i="14"/>
  <c r="AK970" i="14" s="1"/>
  <c r="AJ970" i="14"/>
  <c r="T989" i="14"/>
  <c r="AK989" i="14" s="1"/>
  <c r="AJ989" i="14"/>
  <c r="T52" i="14"/>
  <c r="AK52" i="14" s="1"/>
  <c r="AJ52" i="14"/>
  <c r="T132" i="14"/>
  <c r="AK132" i="14" s="1"/>
  <c r="AJ132" i="14"/>
  <c r="T43" i="14"/>
  <c r="AK43" i="14" s="1"/>
  <c r="AJ43" i="14"/>
  <c r="T563" i="14"/>
  <c r="AK563" i="14" s="1"/>
  <c r="AJ563" i="14"/>
  <c r="T395" i="14"/>
  <c r="AK395" i="14" s="1"/>
  <c r="AJ395" i="14"/>
  <c r="T105" i="14"/>
  <c r="AK105" i="14" s="1"/>
  <c r="AJ105" i="14"/>
  <c r="T134" i="14"/>
  <c r="AK134" i="14" s="1"/>
  <c r="AJ134" i="14"/>
  <c r="T530" i="14"/>
  <c r="AK530" i="14" s="1"/>
  <c r="AJ530" i="14"/>
  <c r="T961" i="14"/>
  <c r="AK961" i="14" s="1"/>
  <c r="AJ961" i="14"/>
  <c r="T151" i="14"/>
  <c r="AK151" i="14" s="1"/>
  <c r="AJ151" i="14"/>
  <c r="T192" i="14"/>
  <c r="AK192" i="14" s="1"/>
  <c r="AJ192" i="14"/>
  <c r="T448" i="14"/>
  <c r="AK448" i="14" s="1"/>
  <c r="AJ448" i="14"/>
  <c r="T374" i="14"/>
  <c r="AK374" i="14" s="1"/>
  <c r="AJ374" i="14"/>
  <c r="T660" i="14"/>
  <c r="AK660" i="14" s="1"/>
  <c r="AJ660" i="14"/>
  <c r="T371" i="14"/>
  <c r="AK371" i="14" s="1"/>
  <c r="AJ371" i="14"/>
  <c r="T350" i="14"/>
  <c r="AK350" i="14" s="1"/>
  <c r="AJ350" i="14"/>
  <c r="T1042" i="14"/>
  <c r="AK1042" i="14" s="1"/>
  <c r="AJ1042" i="14"/>
  <c r="T181" i="14"/>
  <c r="AK181" i="14" s="1"/>
  <c r="AJ181" i="14"/>
  <c r="T231" i="14"/>
  <c r="AK231" i="14" s="1"/>
  <c r="AJ231" i="14"/>
  <c r="T747" i="14"/>
  <c r="AK747" i="14" s="1"/>
  <c r="AJ747" i="14"/>
  <c r="T232" i="14"/>
  <c r="AK232" i="14" s="1"/>
  <c r="AJ232" i="14"/>
  <c r="T541" i="14"/>
  <c r="AK541" i="14" s="1"/>
  <c r="AJ541" i="14"/>
  <c r="T520" i="14"/>
  <c r="AK520" i="14" s="1"/>
  <c r="AJ520" i="14"/>
  <c r="T304" i="14"/>
  <c r="AK304" i="14" s="1"/>
  <c r="AJ304" i="14"/>
  <c r="T535" i="14"/>
  <c r="AK535" i="14" s="1"/>
  <c r="AJ535" i="14"/>
  <c r="T381" i="14"/>
  <c r="AK381" i="14" s="1"/>
  <c r="AJ381" i="14"/>
  <c r="T825" i="14"/>
  <c r="AK825" i="14" s="1"/>
  <c r="AJ825" i="14"/>
  <c r="T778" i="14"/>
  <c r="AK778" i="14" s="1"/>
  <c r="AJ778" i="14"/>
  <c r="T469" i="14"/>
  <c r="AK469" i="14" s="1"/>
  <c r="AJ469" i="14"/>
  <c r="T309" i="14"/>
  <c r="AK309" i="14" s="1"/>
  <c r="AJ309" i="14"/>
  <c r="T511" i="14"/>
  <c r="AK511" i="14" s="1"/>
  <c r="AJ511" i="14"/>
  <c r="T748" i="14"/>
  <c r="AK748" i="14" s="1"/>
  <c r="AJ748" i="14"/>
  <c r="T1038" i="14"/>
  <c r="AK1038" i="14" s="1"/>
  <c r="AJ1038" i="14"/>
  <c r="T328" i="14"/>
  <c r="AK328" i="14" s="1"/>
  <c r="AJ328" i="14"/>
  <c r="T405" i="14"/>
  <c r="AK405" i="14" s="1"/>
  <c r="AJ405" i="14"/>
  <c r="T853" i="14"/>
  <c r="AK853" i="14" s="1"/>
  <c r="AJ853" i="14"/>
  <c r="T559" i="14"/>
  <c r="AK559" i="14" s="1"/>
  <c r="AJ559" i="14"/>
  <c r="T393" i="14"/>
  <c r="AK393" i="14" s="1"/>
  <c r="AJ393" i="14"/>
  <c r="T873" i="14"/>
  <c r="AK873" i="14" s="1"/>
  <c r="AJ873" i="14"/>
  <c r="T790" i="14"/>
  <c r="AK790" i="14" s="1"/>
  <c r="AJ790" i="14"/>
  <c r="T575" i="14"/>
  <c r="AK575" i="14" s="1"/>
  <c r="AJ575" i="14"/>
  <c r="T146" i="14"/>
  <c r="AK146" i="14" s="1"/>
  <c r="AJ146" i="14"/>
  <c r="T401" i="14"/>
  <c r="AK401" i="14" s="1"/>
  <c r="AJ401" i="14"/>
  <c r="T1011" i="14"/>
  <c r="AK1011" i="14" s="1"/>
  <c r="AJ1011" i="14"/>
  <c r="T969" i="14"/>
  <c r="AK969" i="14" s="1"/>
  <c r="AJ969" i="14"/>
  <c r="T558" i="14"/>
  <c r="AK558" i="14" s="1"/>
  <c r="AJ558" i="14"/>
  <c r="T814" i="14"/>
  <c r="AK814" i="14" s="1"/>
  <c r="AJ814" i="14"/>
  <c r="T785" i="14"/>
  <c r="AK785" i="14" s="1"/>
  <c r="AJ785" i="14"/>
  <c r="T1018" i="14"/>
  <c r="AK1018" i="14" s="1"/>
  <c r="AJ1018" i="14"/>
  <c r="T1045" i="14"/>
  <c r="AK1045" i="14" s="1"/>
  <c r="AJ1045" i="14"/>
  <c r="T861" i="14"/>
  <c r="AK861" i="14" s="1"/>
  <c r="AJ861" i="14"/>
  <c r="T117" i="14"/>
  <c r="AK117" i="14" s="1"/>
  <c r="AJ117" i="14"/>
  <c r="T167" i="14"/>
  <c r="AK167" i="14" s="1"/>
  <c r="AJ167" i="14"/>
  <c r="T683" i="14"/>
  <c r="AK683" i="14" s="1"/>
  <c r="AJ683" i="14"/>
  <c r="T200" i="14"/>
  <c r="AK200" i="14" s="1"/>
  <c r="AJ200" i="14"/>
  <c r="T477" i="14"/>
  <c r="AK477" i="14" s="1"/>
  <c r="AJ477" i="14"/>
  <c r="T456" i="14"/>
  <c r="AK456" i="14" s="1"/>
  <c r="AJ456" i="14"/>
  <c r="T241" i="14"/>
  <c r="AK241" i="14" s="1"/>
  <c r="AJ241" i="14"/>
  <c r="T406" i="14"/>
  <c r="AK406" i="14" s="1"/>
  <c r="AJ406" i="14"/>
  <c r="T317" i="14"/>
  <c r="AK317" i="14" s="1"/>
  <c r="AJ317" i="14"/>
  <c r="T692" i="14"/>
  <c r="AK692" i="14" s="1"/>
  <c r="AJ692" i="14"/>
  <c r="T714" i="14"/>
  <c r="AK714" i="14" s="1"/>
  <c r="AJ714" i="14"/>
  <c r="T387" i="14"/>
  <c r="AK387" i="14" s="1"/>
  <c r="AJ387" i="14"/>
  <c r="T991" i="14"/>
  <c r="AK991" i="14" s="1"/>
  <c r="AJ991" i="14"/>
  <c r="T382" i="14"/>
  <c r="AK382" i="14" s="1"/>
  <c r="AJ382" i="14"/>
  <c r="T492" i="14"/>
  <c r="AK492" i="14" s="1"/>
  <c r="AJ492" i="14"/>
  <c r="T910" i="14"/>
  <c r="AK910" i="14" s="1"/>
  <c r="AJ910" i="14"/>
  <c r="T185" i="14"/>
  <c r="AK185" i="14" s="1"/>
  <c r="AJ185" i="14"/>
  <c r="T277" i="14"/>
  <c r="AK277" i="14" s="1"/>
  <c r="AJ277" i="14"/>
  <c r="T690" i="14"/>
  <c r="AK690" i="14" s="1"/>
  <c r="AJ690" i="14"/>
  <c r="T495" i="14"/>
  <c r="AK495" i="14" s="1"/>
  <c r="AJ495" i="14"/>
  <c r="T329" i="14"/>
  <c r="AK329" i="14" s="1"/>
  <c r="AJ329" i="14"/>
  <c r="T716" i="14"/>
  <c r="AK716" i="14" s="1"/>
  <c r="AJ716" i="14"/>
  <c r="T726" i="14"/>
  <c r="AK726" i="14" s="1"/>
  <c r="AJ726" i="14"/>
  <c r="T1022" i="14"/>
  <c r="AK1022" i="14" s="1"/>
  <c r="AJ1022" i="14"/>
  <c r="T114" i="14"/>
  <c r="AK114" i="14" s="1"/>
  <c r="AJ114" i="14"/>
  <c r="T369" i="14"/>
  <c r="AK369" i="14" s="1"/>
  <c r="AJ369" i="14"/>
  <c r="T883" i="14"/>
  <c r="AK883" i="14" s="1"/>
  <c r="AJ883" i="14"/>
  <c r="T841" i="14"/>
  <c r="AK841" i="14" s="1"/>
  <c r="AJ841" i="14"/>
  <c r="T526" i="14"/>
  <c r="AK526" i="14" s="1"/>
  <c r="AJ526" i="14"/>
  <c r="T782" i="14"/>
  <c r="AK782" i="14" s="1"/>
  <c r="AJ782" i="14"/>
  <c r="T930" i="14"/>
  <c r="AK930" i="14" s="1"/>
  <c r="AJ930" i="14"/>
  <c r="T944" i="14"/>
  <c r="AK944" i="14" s="1"/>
  <c r="AJ944" i="14"/>
  <c r="T1008" i="14"/>
  <c r="AK1008" i="14" s="1"/>
  <c r="AJ1008" i="14"/>
  <c r="T244" i="14"/>
  <c r="AK244" i="14" s="1"/>
  <c r="AJ244" i="14"/>
  <c r="T237" i="14"/>
  <c r="AK237" i="14" s="1"/>
  <c r="AJ237" i="14"/>
  <c r="T787" i="14"/>
  <c r="AK787" i="14" s="1"/>
  <c r="AJ787" i="14"/>
  <c r="T565" i="14"/>
  <c r="AK565" i="14" s="1"/>
  <c r="AJ565" i="14"/>
  <c r="T312" i="14"/>
  <c r="AK312" i="14" s="1"/>
  <c r="AJ312" i="14"/>
  <c r="T357" i="14"/>
  <c r="AK357" i="14" s="1"/>
  <c r="AJ357" i="14"/>
  <c r="T738" i="14"/>
  <c r="AK738" i="14" s="1"/>
  <c r="AJ738" i="14"/>
  <c r="T920" i="14"/>
  <c r="AK920" i="14" s="1"/>
  <c r="AJ920" i="14"/>
  <c r="T600" i="14"/>
  <c r="AK600" i="14" s="1"/>
  <c r="AJ600" i="14"/>
  <c r="T695" i="14"/>
  <c r="AK695" i="14" s="1"/>
  <c r="AJ695" i="14"/>
  <c r="T852" i="14"/>
  <c r="AK852" i="14" s="1"/>
  <c r="AJ852" i="14"/>
  <c r="T741" i="14"/>
  <c r="AK741" i="14" s="1"/>
  <c r="AJ741" i="14"/>
  <c r="T783" i="14"/>
  <c r="AK783" i="14" s="1"/>
  <c r="AJ783" i="14"/>
  <c r="T816" i="14"/>
  <c r="AK816" i="14" s="1"/>
  <c r="AJ816" i="14"/>
  <c r="T290" i="14"/>
  <c r="AK290" i="14" s="1"/>
  <c r="AJ290" i="14"/>
  <c r="T260" i="14"/>
  <c r="AK260" i="14" s="1"/>
  <c r="AJ260" i="14"/>
  <c r="T268" i="14"/>
  <c r="AK268" i="14" s="1"/>
  <c r="AJ268" i="14"/>
  <c r="T823" i="14"/>
  <c r="AK823" i="14" s="1"/>
  <c r="AJ823" i="14"/>
  <c r="T613" i="14"/>
  <c r="AK613" i="14" s="1"/>
  <c r="AJ613" i="14"/>
  <c r="T344" i="14"/>
  <c r="AK344" i="14" s="1"/>
  <c r="AJ344" i="14"/>
  <c r="T389" i="14"/>
  <c r="AK389" i="14" s="1"/>
  <c r="AJ389" i="14"/>
  <c r="T770" i="14"/>
  <c r="AK770" i="14" s="1"/>
  <c r="AJ770" i="14"/>
  <c r="T952" i="14"/>
  <c r="AK952" i="14" s="1"/>
  <c r="AJ952" i="14"/>
  <c r="T410" i="14"/>
  <c r="AK410" i="14" s="1"/>
  <c r="AJ410" i="14"/>
  <c r="T319" i="14"/>
  <c r="AK319" i="14" s="1"/>
  <c r="AJ319" i="14"/>
  <c r="T21" i="14"/>
  <c r="AK21" i="14" s="1"/>
  <c r="AJ21" i="14"/>
  <c r="T959" i="14"/>
  <c r="AK959" i="14" s="1"/>
  <c r="AJ959" i="14"/>
  <c r="T1044" i="14"/>
  <c r="AK1044" i="14" s="1"/>
  <c r="AJ1044" i="14"/>
  <c r="T592" i="14"/>
  <c r="AK592" i="14" s="1"/>
  <c r="AJ592" i="14"/>
  <c r="T186" i="14"/>
  <c r="AK186" i="14" s="1"/>
  <c r="AJ186" i="14"/>
  <c r="T904" i="14"/>
  <c r="AK904" i="14" s="1"/>
  <c r="AJ904" i="14"/>
  <c r="T308" i="14"/>
  <c r="AK308" i="14" s="1"/>
  <c r="AJ308" i="14"/>
  <c r="T362" i="14"/>
  <c r="AK362" i="14" s="1"/>
  <c r="AJ362" i="14"/>
  <c r="T935" i="14"/>
  <c r="AK935" i="14" s="1"/>
  <c r="AJ935" i="14"/>
  <c r="T295" i="14"/>
  <c r="AK295" i="14" s="1"/>
  <c r="AJ295" i="14"/>
  <c r="T669" i="14"/>
  <c r="AK669" i="14" s="1"/>
  <c r="AJ669" i="14"/>
  <c r="T648" i="14"/>
  <c r="AK648" i="14" s="1"/>
  <c r="AJ648" i="14"/>
  <c r="T432" i="14"/>
  <c r="AK432" i="14" s="1"/>
  <c r="AJ432" i="14"/>
  <c r="T791" i="14"/>
  <c r="AK791" i="14" s="1"/>
  <c r="AJ791" i="14"/>
  <c r="T585" i="14"/>
  <c r="AK585" i="14" s="1"/>
  <c r="AJ585" i="14"/>
  <c r="T948" i="14"/>
  <c r="AK948" i="14" s="1"/>
  <c r="AJ948" i="14"/>
  <c r="T997" i="14"/>
  <c r="AK997" i="14" s="1"/>
  <c r="AJ997" i="14"/>
  <c r="T1051" i="14"/>
  <c r="AK1051" i="14" s="1"/>
  <c r="AJ1051" i="14"/>
  <c r="T676" i="14"/>
  <c r="AK676" i="14" s="1"/>
  <c r="AJ676" i="14"/>
  <c r="T90" i="14"/>
  <c r="AK90" i="14" s="1"/>
  <c r="AJ90" i="14"/>
  <c r="T486" i="14"/>
  <c r="AK486" i="14" s="1"/>
  <c r="AJ486" i="14"/>
  <c r="T773" i="14"/>
  <c r="AK773" i="14" s="1"/>
  <c r="AJ773" i="14"/>
  <c r="T91" i="14"/>
  <c r="AK91" i="14" s="1"/>
  <c r="AJ91" i="14"/>
  <c r="T963" i="14"/>
  <c r="AK963" i="14" s="1"/>
  <c r="AJ963" i="14"/>
  <c r="T1066" i="14"/>
  <c r="AK1066" i="14" s="1"/>
  <c r="AJ1066" i="14"/>
  <c r="T815" i="14"/>
  <c r="AK815" i="14" s="1"/>
  <c r="AJ815" i="14"/>
  <c r="T609" i="14"/>
  <c r="AK609" i="14" s="1"/>
  <c r="AJ609" i="14"/>
  <c r="T972" i="14"/>
  <c r="AK972" i="14" s="1"/>
  <c r="AJ972" i="14"/>
  <c r="T1021" i="14"/>
  <c r="AK1021" i="14" s="1"/>
  <c r="AJ1021" i="14"/>
  <c r="T703" i="14"/>
  <c r="AK703" i="14" s="1"/>
  <c r="AJ703" i="14"/>
  <c r="T210" i="14"/>
  <c r="AK210" i="14" s="1"/>
  <c r="AJ210" i="14"/>
  <c r="T497" i="14"/>
  <c r="AK497" i="14" s="1"/>
  <c r="AJ497" i="14"/>
  <c r="T508" i="14"/>
  <c r="AK508" i="14" s="1"/>
  <c r="AJ508" i="14"/>
  <c r="T221" i="14"/>
  <c r="AK221" i="14" s="1"/>
  <c r="AJ221" i="14"/>
  <c r="T92" i="14"/>
  <c r="AK92" i="14" s="1"/>
  <c r="AJ92" i="14"/>
  <c r="T390" i="14"/>
  <c r="AK390" i="14" s="1"/>
  <c r="AJ390" i="14"/>
  <c r="T712" i="14"/>
  <c r="AK712" i="14" s="1"/>
  <c r="AJ712" i="14"/>
  <c r="T472" i="14"/>
  <c r="AK472" i="14" s="1"/>
  <c r="AJ472" i="14"/>
  <c r="T68" i="14"/>
  <c r="AK68" i="14" s="1"/>
  <c r="AJ68" i="14"/>
  <c r="T212" i="14"/>
  <c r="AK212" i="14" s="1"/>
  <c r="AJ212" i="14"/>
  <c r="T291" i="14"/>
  <c r="AK291" i="14" s="1"/>
  <c r="AJ291" i="14"/>
  <c r="T615" i="14"/>
  <c r="AK615" i="14" s="1"/>
  <c r="AJ615" i="14"/>
  <c r="T388" i="14"/>
  <c r="AK388" i="14" s="1"/>
  <c r="AJ388" i="14"/>
  <c r="T37" i="14"/>
  <c r="AK37" i="14" s="1"/>
  <c r="AJ37" i="14"/>
  <c r="T724" i="14"/>
  <c r="AK724" i="14" s="1"/>
  <c r="AJ724" i="14"/>
  <c r="T414" i="14"/>
  <c r="AK414" i="14" s="1"/>
  <c r="AJ414" i="14"/>
  <c r="T159" i="14"/>
  <c r="AK159" i="14" s="1"/>
  <c r="AJ159" i="14"/>
  <c r="T691" i="14"/>
  <c r="AK691" i="14" s="1"/>
  <c r="AJ691" i="14"/>
  <c r="T233" i="14"/>
  <c r="AK233" i="14" s="1"/>
  <c r="AJ233" i="14"/>
  <c r="T642" i="14"/>
  <c r="AK642" i="14" s="1"/>
  <c r="AJ642" i="14"/>
  <c r="T282" i="14"/>
  <c r="AK282" i="14" s="1"/>
  <c r="AJ282" i="14"/>
  <c r="T256" i="14"/>
  <c r="AK256" i="14" s="1"/>
  <c r="AJ256" i="14"/>
  <c r="T631" i="14"/>
  <c r="AK631" i="14" s="1"/>
  <c r="AJ631" i="14"/>
  <c r="T1017" i="14"/>
  <c r="AK1017" i="14" s="1"/>
  <c r="AJ1017" i="14"/>
  <c r="T655" i="14"/>
  <c r="AK655" i="14" s="1"/>
  <c r="AJ655" i="14"/>
  <c r="T245" i="14"/>
  <c r="AK245" i="14" s="1"/>
  <c r="AJ245" i="14"/>
  <c r="T811" i="14"/>
  <c r="AK811" i="14" s="1"/>
  <c r="AJ811" i="14"/>
  <c r="T605" i="14"/>
  <c r="AK605" i="14" s="1"/>
  <c r="AJ605" i="14"/>
  <c r="T663" i="14"/>
  <c r="AK663" i="14" s="1"/>
  <c r="AJ663" i="14"/>
  <c r="T820" i="14"/>
  <c r="AK820" i="14" s="1"/>
  <c r="AJ820" i="14"/>
  <c r="T51" i="14"/>
  <c r="AK51" i="14" s="1"/>
  <c r="AJ51" i="14"/>
  <c r="T207" i="14"/>
  <c r="AK207" i="14" s="1"/>
  <c r="AJ207" i="14"/>
  <c r="T927" i="14"/>
  <c r="AK927" i="14" s="1"/>
  <c r="AJ927" i="14"/>
  <c r="T64" i="14"/>
  <c r="AK64" i="14" s="1"/>
  <c r="AJ64" i="14"/>
  <c r="T257" i="14"/>
  <c r="AK257" i="14" s="1"/>
  <c r="AJ257" i="14"/>
  <c r="T255" i="14"/>
  <c r="AK255" i="14" s="1"/>
  <c r="AJ255" i="14"/>
  <c r="T977" i="14"/>
  <c r="AK977" i="14" s="1"/>
  <c r="AJ977" i="14"/>
  <c r="T411" i="14"/>
  <c r="AK411" i="14" s="1"/>
  <c r="AJ411" i="14"/>
  <c r="T562" i="14"/>
  <c r="AK562" i="14" s="1"/>
  <c r="AJ562" i="14"/>
  <c r="T208" i="14"/>
  <c r="AK208" i="14" s="1"/>
  <c r="AJ208" i="14"/>
  <c r="T1024" i="14"/>
  <c r="AK1024" i="14" s="1"/>
  <c r="AJ1024" i="14"/>
  <c r="T474" i="14"/>
  <c r="AK474" i="14" s="1"/>
  <c r="AJ474" i="14"/>
  <c r="T49" i="14"/>
  <c r="AK49" i="14" s="1"/>
  <c r="AJ49" i="14"/>
  <c r="T976" i="14"/>
  <c r="AK976" i="14" s="1"/>
  <c r="AJ976" i="14"/>
  <c r="T881" i="14"/>
  <c r="AK881" i="14" s="1"/>
  <c r="AJ881" i="14"/>
  <c r="T396" i="14"/>
  <c r="AK396" i="14" s="1"/>
  <c r="AJ396" i="14"/>
  <c r="T725" i="14"/>
  <c r="AK725" i="14" s="1"/>
  <c r="AJ725" i="14"/>
  <c r="T601" i="14"/>
  <c r="AK601" i="14" s="1"/>
  <c r="AJ601" i="14"/>
  <c r="T23" i="14"/>
  <c r="AK23" i="14" s="1"/>
  <c r="AJ23" i="14"/>
  <c r="T383" i="14"/>
  <c r="AK383" i="14" s="1"/>
  <c r="AJ383" i="14"/>
  <c r="T174" i="14"/>
  <c r="AK174" i="14" s="1"/>
  <c r="AJ174" i="14"/>
  <c r="T1050" i="14"/>
  <c r="AK1050" i="14" s="1"/>
  <c r="AJ1050" i="14"/>
  <c r="T34" i="14"/>
  <c r="AK34" i="14" s="1"/>
  <c r="AJ34" i="14"/>
  <c r="T513" i="14"/>
  <c r="AK513" i="14" s="1"/>
  <c r="AJ513" i="14"/>
  <c r="T633" i="14"/>
  <c r="AK633" i="14" s="1"/>
  <c r="AJ633" i="14"/>
  <c r="T687" i="14"/>
  <c r="AK687" i="14" s="1"/>
  <c r="AJ687" i="14"/>
  <c r="T844" i="14"/>
  <c r="AK844" i="14" s="1"/>
  <c r="AJ844" i="14"/>
  <c r="T639" i="14"/>
  <c r="AK639" i="14" s="1"/>
  <c r="AJ639" i="14"/>
  <c r="T433" i="14"/>
  <c r="AK433" i="14" s="1"/>
  <c r="AJ433" i="14"/>
  <c r="T450" i="14"/>
  <c r="AK450" i="14" s="1"/>
  <c r="AJ450" i="14"/>
  <c r="T590" i="14"/>
  <c r="AK590" i="14" s="1"/>
  <c r="AJ590" i="14"/>
  <c r="T877" i="14"/>
  <c r="AK877" i="14" s="1"/>
  <c r="AJ877" i="14"/>
  <c r="T348" i="14"/>
  <c r="AK348" i="14" s="1"/>
  <c r="AJ348" i="14"/>
  <c r="T704" i="14"/>
  <c r="AK704" i="14" s="1"/>
  <c r="AJ704" i="14"/>
  <c r="T827" i="14"/>
  <c r="AK827" i="14" s="1"/>
  <c r="AJ827" i="14"/>
  <c r="T793" i="14"/>
  <c r="AK793" i="14" s="1"/>
  <c r="AJ793" i="14"/>
  <c r="T399" i="14"/>
  <c r="AK399" i="14" s="1"/>
  <c r="AJ399" i="14"/>
  <c r="T129" i="14"/>
  <c r="AK129" i="14" s="1"/>
  <c r="AJ129" i="14"/>
  <c r="T602" i="14"/>
  <c r="AK602" i="14" s="1"/>
  <c r="AJ602" i="14"/>
  <c r="T577" i="14"/>
  <c r="AK577" i="14" s="1"/>
  <c r="AJ577" i="14"/>
  <c r="T35" i="14"/>
  <c r="AK35" i="14" s="1"/>
  <c r="AJ35" i="14"/>
  <c r="T736" i="14"/>
  <c r="AK736" i="14" s="1"/>
  <c r="AJ736" i="14"/>
  <c r="T140" i="14"/>
  <c r="AK140" i="14" s="1"/>
  <c r="AJ140" i="14"/>
  <c r="T123" i="14"/>
  <c r="AK123" i="14" s="1"/>
  <c r="AJ123" i="14"/>
  <c r="T899" i="14"/>
  <c r="AK899" i="14" s="1"/>
  <c r="AJ899" i="14"/>
  <c r="T101" i="14"/>
  <c r="AK101" i="14" s="1"/>
  <c r="AJ101" i="14"/>
  <c r="T667" i="14"/>
  <c r="AK667" i="14" s="1"/>
  <c r="AJ667" i="14"/>
  <c r="T225" i="14"/>
  <c r="AK225" i="14" s="1"/>
  <c r="AJ225" i="14"/>
  <c r="T698" i="14"/>
  <c r="AK698" i="14" s="1"/>
  <c r="AJ698" i="14"/>
  <c r="T442" i="14"/>
  <c r="AK442" i="14" s="1"/>
  <c r="AJ442" i="14"/>
  <c r="T24" i="14"/>
  <c r="AK24" i="14" s="1"/>
  <c r="AJ24" i="14"/>
  <c r="T104" i="14"/>
  <c r="AK104" i="14" s="1"/>
  <c r="AJ104" i="14"/>
  <c r="T61" i="14"/>
  <c r="AK61" i="14" s="1"/>
  <c r="AJ61" i="14"/>
  <c r="T126" i="14"/>
  <c r="AK126" i="14" s="1"/>
  <c r="AJ126" i="14"/>
  <c r="T922" i="14"/>
  <c r="AK922" i="14" s="1"/>
  <c r="AJ922" i="14"/>
  <c r="T345" i="14"/>
  <c r="AK345" i="14" s="1"/>
  <c r="AJ345" i="14"/>
  <c r="T583" i="14"/>
  <c r="AK583" i="14" s="1"/>
  <c r="AJ583" i="14"/>
  <c r="T302" i="14"/>
  <c r="AK302" i="14" s="1"/>
  <c r="AJ302" i="14"/>
  <c r="T915" i="14"/>
  <c r="AK915" i="14" s="1"/>
  <c r="AJ915" i="14"/>
  <c r="T534" i="14"/>
  <c r="AK534" i="14" s="1"/>
  <c r="AJ534" i="14"/>
  <c r="T847" i="14"/>
  <c r="AK847" i="14" s="1"/>
  <c r="AJ847" i="14"/>
  <c r="T273" i="14"/>
  <c r="AK273" i="14" s="1"/>
  <c r="AJ273" i="14"/>
  <c r="T636" i="14"/>
  <c r="AK636" i="14" s="1"/>
  <c r="AJ636" i="14"/>
  <c r="T686" i="14"/>
  <c r="AK686" i="14" s="1"/>
  <c r="AJ686" i="14"/>
  <c r="T449" i="14"/>
  <c r="AK449" i="14" s="1"/>
  <c r="AJ449" i="14"/>
  <c r="T372" i="14"/>
  <c r="AK372" i="14" s="1"/>
  <c r="AJ372" i="14"/>
  <c r="T1063" i="14"/>
  <c r="AK1063" i="14" s="1"/>
  <c r="AJ1063" i="14"/>
  <c r="T733" i="14"/>
  <c r="AK733" i="14" s="1"/>
  <c r="AJ733" i="14"/>
  <c r="T1023" i="14"/>
  <c r="AK1023" i="14" s="1"/>
  <c r="AJ1023" i="14"/>
  <c r="T458" i="14"/>
  <c r="AK458" i="14" s="1"/>
  <c r="AJ458" i="14"/>
  <c r="T842" i="14"/>
  <c r="AK842" i="14" s="1"/>
  <c r="AJ842" i="14"/>
  <c r="T1060" i="14"/>
  <c r="AK1060" i="14" s="1"/>
  <c r="AJ1060" i="14"/>
  <c r="T614" i="14"/>
  <c r="AK614" i="14" s="1"/>
  <c r="AJ614" i="14"/>
  <c r="T294" i="14"/>
  <c r="AK294" i="14" s="1"/>
  <c r="AJ294" i="14"/>
  <c r="T235" i="14"/>
  <c r="AK235" i="14" s="1"/>
  <c r="AJ235" i="14"/>
  <c r="T737" i="14"/>
  <c r="AK737" i="14" s="1"/>
  <c r="AJ737" i="14"/>
  <c r="T470" i="14"/>
  <c r="AK470" i="14" s="1"/>
  <c r="AJ470" i="14"/>
  <c r="T767" i="14"/>
  <c r="AK767" i="14" s="1"/>
  <c r="AJ767" i="14"/>
  <c r="T561" i="14"/>
  <c r="AK561" i="14" s="1"/>
  <c r="AJ561" i="14"/>
  <c r="T956" i="14"/>
  <c r="AK956" i="14" s="1"/>
  <c r="AJ956" i="14"/>
  <c r="T1005" i="14"/>
  <c r="AK1005" i="14" s="1"/>
  <c r="AJ1005" i="14"/>
  <c r="T386" i="14"/>
  <c r="AK386" i="14" s="1"/>
  <c r="AJ386" i="14"/>
  <c r="T832" i="14"/>
  <c r="AK832" i="14" s="1"/>
  <c r="AJ832" i="14"/>
  <c r="T274" i="14"/>
  <c r="AK274" i="14" s="1"/>
  <c r="AJ274" i="14"/>
  <c r="T544" i="14"/>
  <c r="AK544" i="14" s="1"/>
  <c r="AJ544" i="14"/>
  <c r="T487" i="14"/>
  <c r="AK487" i="14" s="1"/>
  <c r="AJ487" i="14"/>
  <c r="T744" i="14"/>
  <c r="AK744" i="14" s="1"/>
  <c r="AJ744" i="14"/>
  <c r="T621" i="14"/>
  <c r="AK621" i="14" s="1"/>
  <c r="AJ621" i="14"/>
  <c r="T489" i="14"/>
  <c r="AK489" i="14" s="1"/>
  <c r="AJ489" i="14"/>
  <c r="T835" i="14"/>
  <c r="AK835" i="14" s="1"/>
  <c r="AJ835" i="14"/>
  <c r="T253" i="14"/>
  <c r="AK253" i="14" s="1"/>
  <c r="AJ253" i="14"/>
  <c r="T803" i="14"/>
  <c r="AK803" i="14" s="1"/>
  <c r="AJ803" i="14"/>
  <c r="T306" i="14"/>
  <c r="AK306" i="14" s="1"/>
  <c r="AJ306" i="14"/>
  <c r="T576" i="14"/>
  <c r="AK576" i="14" s="1"/>
  <c r="AJ576" i="14"/>
  <c r="T551" i="14"/>
  <c r="AK551" i="14" s="1"/>
  <c r="AJ551" i="14"/>
  <c r="T760" i="14"/>
  <c r="AK760" i="14" s="1"/>
  <c r="AJ760" i="14"/>
  <c r="T1031" i="14"/>
  <c r="AK1031" i="14" s="1"/>
  <c r="AJ1031" i="14"/>
  <c r="T717" i="14"/>
  <c r="AK717" i="14" s="1"/>
  <c r="AJ717" i="14"/>
  <c r="T681" i="14"/>
  <c r="AK681" i="14" s="1"/>
  <c r="AJ681" i="14"/>
  <c r="T932" i="14"/>
  <c r="AK932" i="14" s="1"/>
  <c r="AJ932" i="14"/>
  <c r="T582" i="14"/>
  <c r="AK582" i="14" s="1"/>
  <c r="AJ582" i="14"/>
  <c r="T103" i="14"/>
  <c r="AK103" i="14" s="1"/>
  <c r="AJ103" i="14"/>
  <c r="T619" i="14"/>
  <c r="AK619" i="14" s="1"/>
  <c r="AJ619" i="14"/>
  <c r="T423" i="14"/>
  <c r="AK423" i="14" s="1"/>
  <c r="AJ423" i="14"/>
  <c r="T177" i="14"/>
  <c r="AK177" i="14" s="1"/>
  <c r="AJ177" i="14"/>
  <c r="T254" i="14"/>
  <c r="AK254" i="14" s="1"/>
  <c r="AJ254" i="14"/>
  <c r="T650" i="14"/>
  <c r="AK650" i="14" s="1"/>
  <c r="AJ650" i="14"/>
  <c r="T315" i="14"/>
  <c r="AK315" i="14" s="1"/>
  <c r="AJ315" i="14"/>
  <c r="T251" i="14"/>
  <c r="AK251" i="14" s="1"/>
  <c r="AJ251" i="14"/>
  <c r="T870" i="14"/>
  <c r="AK870" i="14" s="1"/>
  <c r="AJ870" i="14"/>
  <c r="T150" i="14"/>
  <c r="AK150" i="14" s="1"/>
  <c r="AJ150" i="14"/>
  <c r="T546" i="14"/>
  <c r="AK546" i="14" s="1"/>
  <c r="AJ546" i="14"/>
  <c r="T266" i="14"/>
  <c r="AK266" i="14" s="1"/>
  <c r="AJ266" i="14"/>
  <c r="T588" i="14"/>
  <c r="AK588" i="14" s="1"/>
  <c r="AJ588" i="14"/>
  <c r="T958" i="14"/>
  <c r="AK958" i="14" s="1"/>
  <c r="AJ958" i="14"/>
  <c r="T82" i="14"/>
  <c r="AK82" i="14" s="1"/>
  <c r="AJ82" i="14"/>
  <c r="T753" i="14"/>
  <c r="AK753" i="14" s="1"/>
  <c r="AJ753" i="14"/>
  <c r="T764" i="14"/>
  <c r="AK764" i="14" s="1"/>
  <c r="AJ764" i="14"/>
  <c r="B47" i="8"/>
  <c r="A46" i="8"/>
  <c r="C47" i="8"/>
  <c r="D47" i="8" s="1"/>
  <c r="E47" i="8" s="1"/>
  <c r="A60" i="8"/>
  <c r="B59" i="8"/>
  <c r="C59" i="8"/>
  <c r="O32" i="5"/>
  <c r="O33" i="5" s="1"/>
  <c r="O31" i="5"/>
  <c r="AG19" i="4"/>
  <c r="AF21" i="4"/>
  <c r="AG20" i="4"/>
  <c r="R21" i="4"/>
  <c r="S20" i="4"/>
  <c r="B46" i="8" l="1"/>
  <c r="A45" i="8"/>
  <c r="C46" i="8"/>
  <c r="D46" i="8" s="1"/>
  <c r="E46" i="8" s="1"/>
  <c r="D59" i="8"/>
  <c r="E59" i="8" s="1"/>
  <c r="A61" i="8"/>
  <c r="B60" i="8"/>
  <c r="C60" i="8"/>
  <c r="AG21" i="4"/>
  <c r="AF22" i="4"/>
  <c r="R22" i="4"/>
  <c r="S21" i="4"/>
  <c r="B45" i="8" l="1"/>
  <c r="A44" i="8"/>
  <c r="C45" i="8"/>
  <c r="D45" i="8" s="1"/>
  <c r="E45" i="8" s="1"/>
  <c r="D60" i="8"/>
  <c r="E60" i="8" s="1"/>
  <c r="A62" i="8"/>
  <c r="B61" i="8"/>
  <c r="C61" i="8"/>
  <c r="AF23" i="4"/>
  <c r="AG22" i="4"/>
  <c r="R23" i="4"/>
  <c r="S22" i="4"/>
  <c r="B44" i="8" l="1"/>
  <c r="A43" i="8"/>
  <c r="C44" i="8"/>
  <c r="D44" i="8" s="1"/>
  <c r="E44" i="8" s="1"/>
  <c r="D61" i="8"/>
  <c r="E61" i="8" s="1"/>
  <c r="A63" i="8"/>
  <c r="B62" i="8"/>
  <c r="C62" i="8"/>
  <c r="AF24" i="4"/>
  <c r="AG23" i="4"/>
  <c r="R24" i="4"/>
  <c r="S23" i="4"/>
  <c r="B43" i="8" l="1"/>
  <c r="A42" i="8"/>
  <c r="C43" i="8"/>
  <c r="D43" i="8" s="1"/>
  <c r="E43" i="8" s="1"/>
  <c r="D62" i="8"/>
  <c r="E62" i="8" s="1"/>
  <c r="A64" i="8"/>
  <c r="B63" i="8"/>
  <c r="C63" i="8"/>
  <c r="AG24" i="4"/>
  <c r="AF25" i="4"/>
  <c r="R25" i="4"/>
  <c r="S24" i="4"/>
  <c r="B42" i="8" l="1"/>
  <c r="A41" i="8"/>
  <c r="C42" i="8"/>
  <c r="D42" i="8" s="1"/>
  <c r="E42" i="8" s="1"/>
  <c r="D63" i="8"/>
  <c r="E63" i="8" s="1"/>
  <c r="A65" i="8"/>
  <c r="B64" i="8"/>
  <c r="C64" i="8"/>
  <c r="AF26" i="4"/>
  <c r="AG25" i="4"/>
  <c r="R26" i="4"/>
  <c r="S25" i="4"/>
  <c r="B41" i="8" l="1"/>
  <c r="A40" i="8"/>
  <c r="C41" i="8"/>
  <c r="D41" i="8" s="1"/>
  <c r="E41" i="8" s="1"/>
  <c r="D64" i="8"/>
  <c r="E64" i="8" s="1"/>
  <c r="A66" i="8"/>
  <c r="B65" i="8"/>
  <c r="C65" i="8"/>
  <c r="AF27" i="4"/>
  <c r="AG26" i="4"/>
  <c r="R27" i="4"/>
  <c r="S26" i="4"/>
  <c r="B40" i="8" l="1"/>
  <c r="A39" i="8"/>
  <c r="C40" i="8"/>
  <c r="D40" i="8" s="1"/>
  <c r="E40" i="8" s="1"/>
  <c r="D65" i="8"/>
  <c r="E65" i="8" s="1"/>
  <c r="B66" i="8"/>
  <c r="A67" i="8"/>
  <c r="C66" i="8"/>
  <c r="D66" i="8" s="1"/>
  <c r="E66" i="8" s="1"/>
  <c r="AF28" i="4"/>
  <c r="AG27" i="4"/>
  <c r="R28" i="4"/>
  <c r="S27" i="4"/>
  <c r="B39" i="8" l="1"/>
  <c r="A38" i="8"/>
  <c r="C39" i="8"/>
  <c r="D39" i="8" s="1"/>
  <c r="E39" i="8" s="1"/>
  <c r="B67" i="8"/>
  <c r="A68" i="8"/>
  <c r="C67" i="8"/>
  <c r="D67" i="8" s="1"/>
  <c r="E67" i="8" s="1"/>
  <c r="AF29" i="4"/>
  <c r="AG28" i="4"/>
  <c r="R29" i="4"/>
  <c r="S28" i="4"/>
  <c r="B38" i="8" l="1"/>
  <c r="A37" i="8"/>
  <c r="C38" i="8"/>
  <c r="D38" i="8" s="1"/>
  <c r="E38" i="8" s="1"/>
  <c r="B68" i="8"/>
  <c r="A69" i="8"/>
  <c r="C68" i="8"/>
  <c r="D68" i="8" s="1"/>
  <c r="E68" i="8" s="1"/>
  <c r="AG29" i="4"/>
  <c r="AF30" i="4"/>
  <c r="R30" i="4"/>
  <c r="S29" i="4"/>
  <c r="B37" i="8" l="1"/>
  <c r="A36" i="8"/>
  <c r="C37" i="8"/>
  <c r="E37" i="8" s="1"/>
  <c r="B69" i="8"/>
  <c r="A70" i="8"/>
  <c r="C69" i="8"/>
  <c r="D69" i="8" s="1"/>
  <c r="E69" i="8" s="1"/>
  <c r="AF31" i="4"/>
  <c r="AG30" i="4"/>
  <c r="R31" i="4"/>
  <c r="S30" i="4"/>
  <c r="B36" i="8" l="1"/>
  <c r="A35" i="8"/>
  <c r="C36" i="8"/>
  <c r="E36" i="8" s="1"/>
  <c r="B70" i="8"/>
  <c r="A71" i="8"/>
  <c r="C70" i="8"/>
  <c r="D70" i="8" s="1"/>
  <c r="E70" i="8" s="1"/>
  <c r="AF32" i="4"/>
  <c r="AG31" i="4"/>
  <c r="R32" i="4"/>
  <c r="S31" i="4"/>
  <c r="A34" i="8" l="1"/>
  <c r="D35" i="8"/>
  <c r="B71" i="8"/>
  <c r="A72" i="8"/>
  <c r="C71" i="8"/>
  <c r="D71" i="8" s="1"/>
  <c r="E71" i="8" s="1"/>
  <c r="AF33" i="4"/>
  <c r="AG32" i="4"/>
  <c r="R33" i="4"/>
  <c r="S32" i="4"/>
  <c r="B34" i="8" l="1"/>
  <c r="B72" i="8"/>
  <c r="A73" i="8"/>
  <c r="C72" i="8"/>
  <c r="D72" i="8" s="1"/>
  <c r="E72" i="8" s="1"/>
  <c r="AF34" i="4"/>
  <c r="AG33" i="4"/>
  <c r="R34" i="4"/>
  <c r="S33" i="4"/>
  <c r="B73" i="8" l="1"/>
  <c r="A74" i="8"/>
  <c r="C73" i="8"/>
  <c r="D73" i="8" s="1"/>
  <c r="E73" i="8" s="1"/>
  <c r="AF35" i="4"/>
  <c r="AG34" i="4"/>
  <c r="R35" i="4"/>
  <c r="S34" i="4"/>
  <c r="B74" i="8" l="1"/>
  <c r="A75" i="8"/>
  <c r="C74" i="8"/>
  <c r="D74" i="8" s="1"/>
  <c r="E74" i="8" s="1"/>
  <c r="AF36" i="4"/>
  <c r="AG35" i="4"/>
  <c r="R36" i="4"/>
  <c r="S35" i="4"/>
  <c r="B75" i="8" l="1"/>
  <c r="A76" i="8"/>
  <c r="C75" i="8"/>
  <c r="D75" i="8" s="1"/>
  <c r="E75" i="8" s="1"/>
  <c r="AF37" i="4"/>
  <c r="AG36" i="4"/>
  <c r="R37" i="4"/>
  <c r="S36" i="4"/>
  <c r="B76" i="8" l="1"/>
  <c r="A77" i="8"/>
  <c r="C76" i="8"/>
  <c r="D76" i="8" s="1"/>
  <c r="E76" i="8" s="1"/>
  <c r="AF38" i="4"/>
  <c r="AG37" i="4"/>
  <c r="R38" i="4"/>
  <c r="S37" i="4"/>
  <c r="B77" i="8" l="1"/>
  <c r="A78" i="8"/>
  <c r="C77" i="8"/>
  <c r="D77" i="8" s="1"/>
  <c r="E77" i="8" s="1"/>
  <c r="AF39" i="4"/>
  <c r="AG38" i="4"/>
  <c r="R39" i="4"/>
  <c r="S38" i="4"/>
  <c r="B78" i="8" l="1"/>
  <c r="A79" i="8"/>
  <c r="C78" i="8"/>
  <c r="D78" i="8" s="1"/>
  <c r="E78" i="8" s="1"/>
  <c r="AF40" i="4"/>
  <c r="AG39" i="4"/>
  <c r="R40" i="4"/>
  <c r="S39" i="4"/>
  <c r="B79" i="8" l="1"/>
  <c r="A80" i="8"/>
  <c r="C79" i="8"/>
  <c r="D79" i="8" s="1"/>
  <c r="E79" i="8" s="1"/>
  <c r="AF41" i="4"/>
  <c r="AG40" i="4"/>
  <c r="R41" i="4"/>
  <c r="S40" i="4"/>
  <c r="B80" i="8" l="1"/>
  <c r="C80" i="8"/>
  <c r="D80" i="8" s="1"/>
  <c r="E80" i="8" s="1"/>
  <c r="AF42" i="4"/>
  <c r="AG41" i="4"/>
  <c r="R42" i="4"/>
  <c r="S41" i="4"/>
  <c r="AF43" i="4" l="1"/>
  <c r="AG42" i="4"/>
  <c r="R43" i="4"/>
  <c r="S42" i="4"/>
  <c r="AF44" i="4" l="1"/>
  <c r="AG43" i="4"/>
  <c r="R44" i="4"/>
  <c r="S43" i="4"/>
  <c r="AF45" i="4" l="1"/>
  <c r="AG44" i="4"/>
  <c r="R45" i="4"/>
  <c r="S44" i="4"/>
  <c r="AF46" i="4" l="1"/>
  <c r="AG45" i="4"/>
  <c r="R46" i="4"/>
  <c r="S45" i="4"/>
  <c r="AF47" i="4" l="1"/>
  <c r="AG46" i="4"/>
  <c r="R47" i="4"/>
  <c r="S46" i="4"/>
  <c r="AF48" i="4" l="1"/>
  <c r="AG47" i="4"/>
  <c r="R48" i="4"/>
  <c r="S47" i="4"/>
  <c r="AF49" i="4" l="1"/>
  <c r="AG48" i="4"/>
  <c r="R49" i="4"/>
  <c r="S48" i="4"/>
  <c r="AF50" i="4" l="1"/>
  <c r="AG49" i="4"/>
  <c r="R50" i="4"/>
  <c r="S49" i="4"/>
  <c r="AF51" i="4" l="1"/>
  <c r="AG50" i="4"/>
  <c r="R51" i="4"/>
  <c r="S50" i="4"/>
  <c r="AF52" i="4" l="1"/>
  <c r="AG51" i="4"/>
  <c r="R52" i="4"/>
  <c r="S51" i="4"/>
  <c r="AF53" i="4" l="1"/>
  <c r="AG52" i="4"/>
  <c r="R53" i="4"/>
  <c r="S52" i="4"/>
  <c r="AF54" i="4" l="1"/>
  <c r="AG53" i="4"/>
  <c r="R54" i="4"/>
  <c r="S53" i="4"/>
  <c r="AF55" i="4" l="1"/>
  <c r="AG54" i="4"/>
  <c r="R55" i="4"/>
  <c r="S54" i="4"/>
  <c r="AF56" i="4" l="1"/>
  <c r="AG55" i="4"/>
  <c r="R56" i="4"/>
  <c r="S55" i="4"/>
  <c r="AF57" i="4" l="1"/>
  <c r="AG56" i="4"/>
  <c r="R57" i="4"/>
  <c r="S56" i="4"/>
  <c r="AF58" i="4" l="1"/>
  <c r="AG57" i="4"/>
  <c r="R58" i="4"/>
  <c r="S57" i="4"/>
  <c r="AF59" i="4" l="1"/>
  <c r="AG58" i="4"/>
  <c r="R59" i="4"/>
  <c r="S58" i="4"/>
  <c r="AF60" i="4" l="1"/>
  <c r="AG59" i="4"/>
  <c r="R60" i="4"/>
  <c r="S59" i="4"/>
  <c r="AF61" i="4" l="1"/>
  <c r="AG60" i="4"/>
  <c r="R61" i="4"/>
  <c r="S60" i="4"/>
  <c r="AF62" i="4" l="1"/>
  <c r="AG61" i="4"/>
  <c r="R62" i="4"/>
  <c r="S61" i="4"/>
  <c r="AF63" i="4" l="1"/>
  <c r="AG62" i="4"/>
  <c r="R63" i="4"/>
  <c r="S62" i="4"/>
  <c r="AF64" i="4" l="1"/>
  <c r="AG63" i="4"/>
  <c r="R64" i="4"/>
  <c r="S63" i="4"/>
  <c r="AF65" i="4" l="1"/>
  <c r="AG64" i="4"/>
  <c r="R65" i="4"/>
  <c r="S64" i="4"/>
  <c r="AF66" i="4" l="1"/>
  <c r="AG65" i="4"/>
  <c r="R66" i="4"/>
  <c r="S65" i="4"/>
  <c r="AF67" i="4" l="1"/>
  <c r="AG66" i="4"/>
  <c r="R67" i="4"/>
  <c r="S66" i="4"/>
  <c r="AF68" i="4" l="1"/>
  <c r="AG67" i="4"/>
  <c r="R68" i="4"/>
  <c r="S67" i="4"/>
  <c r="AF69" i="4" l="1"/>
  <c r="AG68" i="4"/>
  <c r="R69" i="4"/>
  <c r="S68" i="4"/>
  <c r="AF70" i="4" l="1"/>
  <c r="AG69" i="4"/>
  <c r="R70" i="4"/>
  <c r="S69" i="4"/>
  <c r="AF71" i="4" l="1"/>
  <c r="AG70" i="4"/>
  <c r="R71" i="4"/>
  <c r="S70" i="4"/>
  <c r="AF72" i="4" l="1"/>
  <c r="AG71" i="4"/>
  <c r="R72" i="4"/>
  <c r="S71" i="4"/>
  <c r="AF73" i="4" l="1"/>
  <c r="AG72" i="4"/>
  <c r="R73" i="4"/>
  <c r="S72" i="4"/>
  <c r="AF74" i="4" l="1"/>
  <c r="AG73" i="4"/>
  <c r="R74" i="4"/>
  <c r="S73" i="4"/>
  <c r="AF75" i="4" l="1"/>
  <c r="AG74" i="4"/>
  <c r="R75" i="4"/>
  <c r="S74" i="4"/>
  <c r="AF76" i="4" l="1"/>
  <c r="AG75" i="4"/>
  <c r="R76" i="4"/>
  <c r="S75" i="4"/>
  <c r="AF77" i="4" l="1"/>
  <c r="AG76" i="4"/>
  <c r="R77" i="4"/>
  <c r="S76" i="4"/>
  <c r="AF78" i="4" l="1"/>
  <c r="AG77" i="4"/>
  <c r="R78" i="4"/>
  <c r="S77" i="4"/>
  <c r="AF79" i="4" l="1"/>
  <c r="AG78" i="4"/>
  <c r="R79" i="4"/>
  <c r="S78" i="4"/>
  <c r="AF80" i="4" l="1"/>
  <c r="AG79" i="4"/>
  <c r="R80" i="4"/>
  <c r="S79" i="4"/>
  <c r="AF81" i="4" l="1"/>
  <c r="AG80" i="4"/>
  <c r="R81" i="4"/>
  <c r="S80" i="4"/>
  <c r="AF82" i="4" l="1"/>
  <c r="AG81" i="4"/>
  <c r="R82" i="4"/>
  <c r="S81" i="4"/>
  <c r="AF83" i="4" l="1"/>
  <c r="AG82" i="4"/>
  <c r="R83" i="4"/>
  <c r="S82" i="4"/>
  <c r="AF84" i="4" l="1"/>
  <c r="AG83" i="4"/>
  <c r="R84" i="4"/>
  <c r="S83" i="4"/>
  <c r="AF85" i="4" l="1"/>
  <c r="AG84" i="4"/>
  <c r="R85" i="4"/>
  <c r="S84" i="4"/>
  <c r="AF86" i="4" l="1"/>
  <c r="AG85" i="4"/>
  <c r="R86" i="4"/>
  <c r="S85" i="4"/>
  <c r="AF87" i="4" l="1"/>
  <c r="AG86" i="4"/>
  <c r="R87" i="4"/>
  <c r="S86" i="4"/>
  <c r="AF88" i="4" l="1"/>
  <c r="AG87" i="4"/>
  <c r="R88" i="4"/>
  <c r="S87" i="4"/>
  <c r="AF89" i="4" l="1"/>
  <c r="AG88" i="4"/>
  <c r="R89" i="4"/>
  <c r="S88" i="4"/>
  <c r="AF90" i="4" l="1"/>
  <c r="AG89" i="4"/>
  <c r="R90" i="4"/>
  <c r="S89" i="4"/>
  <c r="AF91" i="4" l="1"/>
  <c r="AG90" i="4"/>
  <c r="R91" i="4"/>
  <c r="S90" i="4"/>
  <c r="AF92" i="4" l="1"/>
  <c r="AG91" i="4"/>
  <c r="R92" i="4"/>
  <c r="S91" i="4"/>
  <c r="AF93" i="4" l="1"/>
  <c r="AG92" i="4"/>
  <c r="R93" i="4"/>
  <c r="S92" i="4"/>
  <c r="AF94" i="4" l="1"/>
  <c r="AG93" i="4"/>
  <c r="R94" i="4"/>
  <c r="S93" i="4"/>
  <c r="AF95" i="4" l="1"/>
  <c r="AG94" i="4"/>
  <c r="R95" i="4"/>
  <c r="S94" i="4"/>
  <c r="AF96" i="4" l="1"/>
  <c r="AG95" i="4"/>
  <c r="R96" i="4"/>
  <c r="S95" i="4"/>
  <c r="AF97" i="4" l="1"/>
  <c r="AG96" i="4"/>
  <c r="R97" i="4"/>
  <c r="S96" i="4"/>
  <c r="AF98" i="4" l="1"/>
  <c r="AG97" i="4"/>
  <c r="R98" i="4"/>
  <c r="S97" i="4"/>
  <c r="AF99" i="4" l="1"/>
  <c r="AG98" i="4"/>
  <c r="R99" i="4"/>
  <c r="S98" i="4"/>
  <c r="AF100" i="4" l="1"/>
  <c r="AG99" i="4"/>
  <c r="R100" i="4"/>
  <c r="S99" i="4"/>
  <c r="AF101" i="4" l="1"/>
  <c r="AG100" i="4"/>
  <c r="R101" i="4"/>
  <c r="S100" i="4"/>
  <c r="AF102" i="4" l="1"/>
  <c r="AG101" i="4"/>
  <c r="R102" i="4"/>
  <c r="S101" i="4"/>
  <c r="AF103" i="4" l="1"/>
  <c r="AG102" i="4"/>
  <c r="R103" i="4"/>
  <c r="S102" i="4"/>
  <c r="AF104" i="4" l="1"/>
  <c r="AG103" i="4"/>
  <c r="R104" i="4"/>
  <c r="S103" i="4"/>
  <c r="AF105" i="4" l="1"/>
  <c r="AG104" i="4"/>
  <c r="R105" i="4"/>
  <c r="S104" i="4"/>
  <c r="AF106" i="4" l="1"/>
  <c r="AG105" i="4"/>
  <c r="R106" i="4"/>
  <c r="S105" i="4"/>
  <c r="AF107" i="4" l="1"/>
  <c r="AG106" i="4"/>
  <c r="R107" i="4"/>
  <c r="S106" i="4"/>
  <c r="AF108" i="4" l="1"/>
  <c r="AG107" i="4"/>
  <c r="R108" i="4"/>
  <c r="S107" i="4"/>
  <c r="AF109" i="4" l="1"/>
  <c r="AG108" i="4"/>
  <c r="R109" i="4"/>
  <c r="S108" i="4"/>
  <c r="AF110" i="4" l="1"/>
  <c r="AG109" i="4"/>
  <c r="R110" i="4"/>
  <c r="S109" i="4"/>
  <c r="AF111" i="4" l="1"/>
  <c r="AG110" i="4"/>
  <c r="R111" i="4"/>
  <c r="S110" i="4"/>
  <c r="AF112" i="4" l="1"/>
  <c r="AG111" i="4"/>
  <c r="R112" i="4"/>
  <c r="S111" i="4"/>
  <c r="AF113" i="4" l="1"/>
  <c r="AG112" i="4"/>
  <c r="R113" i="4"/>
  <c r="S112" i="4"/>
  <c r="AF114" i="4" l="1"/>
  <c r="AG113" i="4"/>
  <c r="R114" i="4"/>
  <c r="S113" i="4"/>
  <c r="AF115" i="4" l="1"/>
  <c r="AG114" i="4"/>
  <c r="R115" i="4"/>
  <c r="S114" i="4"/>
  <c r="AF116" i="4" l="1"/>
  <c r="AG115" i="4"/>
  <c r="R116" i="4"/>
  <c r="S115" i="4"/>
  <c r="AF117" i="4" l="1"/>
  <c r="AG116" i="4"/>
  <c r="R117" i="4"/>
  <c r="S116" i="4"/>
  <c r="AF118" i="4" l="1"/>
  <c r="AG117" i="4"/>
  <c r="R118" i="4"/>
  <c r="S117" i="4"/>
  <c r="AF119" i="4" l="1"/>
  <c r="AG118" i="4"/>
  <c r="R119" i="4"/>
  <c r="S118" i="4"/>
  <c r="AF120" i="4" l="1"/>
  <c r="AG119" i="4"/>
  <c r="R120" i="4"/>
  <c r="S119" i="4"/>
  <c r="AF121" i="4" l="1"/>
  <c r="AG120" i="4"/>
  <c r="R121" i="4"/>
  <c r="S120" i="4"/>
  <c r="AF122" i="4" l="1"/>
  <c r="AG121" i="4"/>
  <c r="R122" i="4"/>
  <c r="S121" i="4"/>
  <c r="AF123" i="4" l="1"/>
  <c r="AG122" i="4"/>
  <c r="R123" i="4"/>
  <c r="S122" i="4"/>
  <c r="AF124" i="4" l="1"/>
  <c r="AG123" i="4"/>
  <c r="R124" i="4"/>
  <c r="S123" i="4"/>
  <c r="AF125" i="4" l="1"/>
  <c r="AG124" i="4"/>
  <c r="R125" i="4"/>
  <c r="S124" i="4"/>
  <c r="AF126" i="4" l="1"/>
  <c r="AG125" i="4"/>
  <c r="R126" i="4"/>
  <c r="S125" i="4"/>
  <c r="AF127" i="4" l="1"/>
  <c r="AG126" i="4"/>
  <c r="R127" i="4"/>
  <c r="S126" i="4"/>
  <c r="AF128" i="4" l="1"/>
  <c r="AG127" i="4"/>
  <c r="R128" i="4"/>
  <c r="S127" i="4"/>
  <c r="AF129" i="4" l="1"/>
  <c r="AG128" i="4"/>
  <c r="R129" i="4"/>
  <c r="S128" i="4"/>
  <c r="AF130" i="4" l="1"/>
  <c r="AG129" i="4"/>
  <c r="R130" i="4"/>
  <c r="S129" i="4"/>
  <c r="AF131" i="4" l="1"/>
  <c r="AG130" i="4"/>
  <c r="R131" i="4"/>
  <c r="S130" i="4"/>
  <c r="AF132" i="4" l="1"/>
  <c r="AG131" i="4"/>
  <c r="R132" i="4"/>
  <c r="S131" i="4"/>
  <c r="AF133" i="4" l="1"/>
  <c r="AG132" i="4"/>
  <c r="R133" i="4"/>
  <c r="S132" i="4"/>
  <c r="AF134" i="4" l="1"/>
  <c r="AG133" i="4"/>
  <c r="R134" i="4"/>
  <c r="S133" i="4"/>
  <c r="AF135" i="4" l="1"/>
  <c r="AG134" i="4"/>
  <c r="R135" i="4"/>
  <c r="S134" i="4"/>
  <c r="AF136" i="4" l="1"/>
  <c r="AG135" i="4"/>
  <c r="R136" i="4"/>
  <c r="S135" i="4"/>
  <c r="AF137" i="4" l="1"/>
  <c r="AG136" i="4"/>
  <c r="R137" i="4"/>
  <c r="S136" i="4"/>
  <c r="AF138" i="4" l="1"/>
  <c r="AG137" i="4"/>
  <c r="R138" i="4"/>
  <c r="S137" i="4"/>
  <c r="AF139" i="4" l="1"/>
  <c r="AG138" i="4"/>
  <c r="R139" i="4"/>
  <c r="S138" i="4"/>
  <c r="AF140" i="4" l="1"/>
  <c r="AG139" i="4"/>
  <c r="R140" i="4"/>
  <c r="S139" i="4"/>
  <c r="AF141" i="4" l="1"/>
  <c r="AG140" i="4"/>
  <c r="R141" i="4"/>
  <c r="S140" i="4"/>
  <c r="AF142" i="4" l="1"/>
  <c r="AG141" i="4"/>
  <c r="R142" i="4"/>
  <c r="S141" i="4"/>
  <c r="AF143" i="4" l="1"/>
  <c r="AG142" i="4"/>
  <c r="R143" i="4"/>
  <c r="S142" i="4"/>
  <c r="AF144" i="4" l="1"/>
  <c r="AG143" i="4"/>
  <c r="R144" i="4"/>
  <c r="S143" i="4"/>
  <c r="AF145" i="4" l="1"/>
  <c r="AG144" i="4"/>
  <c r="R145" i="4"/>
  <c r="S144" i="4"/>
  <c r="AF146" i="4" l="1"/>
  <c r="AG145" i="4"/>
  <c r="R146" i="4"/>
  <c r="S145" i="4"/>
  <c r="AF147" i="4" l="1"/>
  <c r="AG146" i="4"/>
  <c r="R147" i="4"/>
  <c r="S146" i="4"/>
  <c r="AF148" i="4" l="1"/>
  <c r="AG147" i="4"/>
  <c r="R148" i="4"/>
  <c r="S147" i="4"/>
  <c r="AF149" i="4" l="1"/>
  <c r="AG148" i="4"/>
  <c r="R149" i="4"/>
  <c r="S148" i="4"/>
  <c r="AF150" i="4" l="1"/>
  <c r="AG149" i="4"/>
  <c r="R150" i="4"/>
  <c r="S149" i="4"/>
  <c r="AF151" i="4" l="1"/>
  <c r="AG150" i="4"/>
  <c r="R151" i="4"/>
  <c r="S150" i="4"/>
  <c r="AF152" i="4" l="1"/>
  <c r="AG151" i="4"/>
  <c r="R152" i="4"/>
  <c r="S151" i="4"/>
  <c r="AF153" i="4" l="1"/>
  <c r="AG152" i="4"/>
  <c r="R153" i="4"/>
  <c r="S152" i="4"/>
  <c r="AF154" i="4" l="1"/>
  <c r="AG153" i="4"/>
  <c r="R154" i="4"/>
  <c r="S153" i="4"/>
  <c r="AF155" i="4" l="1"/>
  <c r="AG154" i="4"/>
  <c r="R155" i="4"/>
  <c r="S154" i="4"/>
  <c r="AF156" i="4" l="1"/>
  <c r="AG155" i="4"/>
  <c r="R156" i="4"/>
  <c r="S155" i="4"/>
  <c r="AF157" i="4" l="1"/>
  <c r="AG156" i="4"/>
  <c r="R157" i="4"/>
  <c r="S156" i="4"/>
  <c r="AF158" i="4" l="1"/>
  <c r="AG157" i="4"/>
  <c r="R158" i="4"/>
  <c r="S157" i="4"/>
  <c r="AF159" i="4" l="1"/>
  <c r="AG158" i="4"/>
  <c r="R159" i="4"/>
  <c r="S158" i="4"/>
  <c r="AF160" i="4" l="1"/>
  <c r="AG159" i="4"/>
  <c r="R160" i="4"/>
  <c r="S159" i="4"/>
  <c r="AF161" i="4" l="1"/>
  <c r="AG160" i="4"/>
  <c r="R161" i="4"/>
  <c r="S160" i="4"/>
  <c r="AF162" i="4" l="1"/>
  <c r="AG161" i="4"/>
  <c r="R162" i="4"/>
  <c r="S161" i="4"/>
  <c r="AF163" i="4" l="1"/>
  <c r="AG162" i="4"/>
  <c r="R163" i="4"/>
  <c r="S162" i="4"/>
  <c r="AF164" i="4" l="1"/>
  <c r="AG163" i="4"/>
  <c r="R164" i="4"/>
  <c r="S163" i="4"/>
  <c r="AF165" i="4" l="1"/>
  <c r="AG164" i="4"/>
  <c r="R165" i="4"/>
  <c r="S164" i="4"/>
  <c r="AF166" i="4" l="1"/>
  <c r="AG165" i="4"/>
  <c r="R166" i="4"/>
  <c r="S165" i="4"/>
  <c r="AF167" i="4" l="1"/>
  <c r="AG166" i="4"/>
  <c r="R167" i="4"/>
  <c r="S166" i="4"/>
  <c r="AF168" i="4" l="1"/>
  <c r="AG167" i="4"/>
  <c r="R168" i="4"/>
  <c r="S167" i="4"/>
  <c r="AF169" i="4" l="1"/>
  <c r="AG168" i="4"/>
  <c r="R169" i="4"/>
  <c r="S168" i="4"/>
  <c r="AF170" i="4" l="1"/>
  <c r="AG169" i="4"/>
  <c r="R170" i="4"/>
  <c r="S169" i="4"/>
  <c r="AF171" i="4" l="1"/>
  <c r="AG170" i="4"/>
  <c r="R171" i="4"/>
  <c r="S170" i="4"/>
  <c r="AF172" i="4" l="1"/>
  <c r="AG171" i="4"/>
  <c r="R172" i="4"/>
  <c r="S171" i="4"/>
  <c r="AF173" i="4" l="1"/>
  <c r="AG172" i="4"/>
  <c r="R173" i="4"/>
  <c r="S172" i="4"/>
  <c r="AF174" i="4" l="1"/>
  <c r="AG173" i="4"/>
  <c r="R174" i="4"/>
  <c r="S173" i="4"/>
  <c r="AF175" i="4" l="1"/>
  <c r="AG174" i="4"/>
  <c r="R175" i="4"/>
  <c r="S174" i="4"/>
  <c r="AF176" i="4" l="1"/>
  <c r="AG175" i="4"/>
  <c r="R176" i="4"/>
  <c r="S175" i="4"/>
  <c r="AF177" i="4" l="1"/>
  <c r="AG176" i="4"/>
  <c r="R177" i="4"/>
  <c r="S176" i="4"/>
  <c r="AF178" i="4" l="1"/>
  <c r="AG177" i="4"/>
  <c r="R178" i="4"/>
  <c r="S177" i="4"/>
  <c r="AF179" i="4" l="1"/>
  <c r="AG178" i="4"/>
  <c r="R179" i="4"/>
  <c r="S178" i="4"/>
  <c r="AF180" i="4" l="1"/>
  <c r="AG179" i="4"/>
  <c r="R180" i="4"/>
  <c r="S179" i="4"/>
  <c r="AF181" i="4" l="1"/>
  <c r="AG180" i="4"/>
  <c r="R181" i="4"/>
  <c r="S180" i="4"/>
  <c r="AF182" i="4" l="1"/>
  <c r="AG181" i="4"/>
  <c r="R182" i="4"/>
  <c r="S181" i="4"/>
  <c r="AF183" i="4" l="1"/>
  <c r="AG182" i="4"/>
  <c r="R183" i="4"/>
  <c r="S182" i="4"/>
  <c r="AF184" i="4" l="1"/>
  <c r="AG183" i="4"/>
  <c r="R184" i="4"/>
  <c r="S183" i="4"/>
  <c r="AF185" i="4" l="1"/>
  <c r="AG184" i="4"/>
  <c r="R185" i="4"/>
  <c r="S184" i="4"/>
  <c r="AF186" i="4" l="1"/>
  <c r="AG185" i="4"/>
  <c r="R186" i="4"/>
  <c r="S185" i="4"/>
  <c r="AF187" i="4" l="1"/>
  <c r="AG186" i="4"/>
  <c r="R187" i="4"/>
  <c r="S186" i="4"/>
  <c r="AF188" i="4" l="1"/>
  <c r="AG187" i="4"/>
  <c r="R188" i="4"/>
  <c r="S187" i="4"/>
  <c r="AF189" i="4" l="1"/>
  <c r="AG188" i="4"/>
  <c r="R189" i="4"/>
  <c r="S188" i="4"/>
  <c r="AF190" i="4" l="1"/>
  <c r="AG189" i="4"/>
  <c r="R190" i="4"/>
  <c r="S189" i="4"/>
  <c r="AF191" i="4" l="1"/>
  <c r="AG190" i="4"/>
  <c r="R191" i="4"/>
  <c r="S190" i="4"/>
  <c r="AF192" i="4" l="1"/>
  <c r="AG191" i="4"/>
  <c r="R192" i="4"/>
  <c r="S191" i="4"/>
  <c r="AF193" i="4" l="1"/>
  <c r="AG192" i="4"/>
  <c r="R193" i="4"/>
  <c r="S192" i="4"/>
  <c r="AF194" i="4" l="1"/>
  <c r="AG193" i="4"/>
  <c r="R194" i="4"/>
  <c r="S193" i="4"/>
  <c r="AF195" i="4" l="1"/>
  <c r="AG194" i="4"/>
  <c r="R195" i="4"/>
  <c r="S194" i="4"/>
  <c r="AF196" i="4" l="1"/>
  <c r="AG195" i="4"/>
  <c r="R196" i="4"/>
  <c r="S195" i="4"/>
  <c r="AF197" i="4" l="1"/>
  <c r="AG196" i="4"/>
  <c r="R197" i="4"/>
  <c r="S196" i="4"/>
  <c r="AF198" i="4" l="1"/>
  <c r="AG197" i="4"/>
  <c r="R198" i="4"/>
  <c r="S197" i="4"/>
  <c r="AF199" i="4" l="1"/>
  <c r="AG198" i="4"/>
  <c r="R199" i="4"/>
  <c r="S198" i="4"/>
  <c r="AF200" i="4" l="1"/>
  <c r="AG199" i="4"/>
  <c r="R200" i="4"/>
  <c r="S199" i="4"/>
  <c r="AF201" i="4" l="1"/>
  <c r="AG200" i="4"/>
  <c r="R201" i="4"/>
  <c r="S200" i="4"/>
  <c r="AF202" i="4" l="1"/>
  <c r="AG201" i="4"/>
  <c r="R202" i="4"/>
  <c r="S201" i="4"/>
  <c r="AF203" i="4" l="1"/>
  <c r="AG202" i="4"/>
  <c r="R203" i="4"/>
  <c r="S202" i="4"/>
  <c r="AF204" i="4" l="1"/>
  <c r="AG203" i="4"/>
  <c r="R204" i="4"/>
  <c r="S203" i="4"/>
  <c r="AF205" i="4" l="1"/>
  <c r="AG204" i="4"/>
  <c r="R205" i="4"/>
  <c r="S204" i="4"/>
  <c r="AF206" i="4" l="1"/>
  <c r="AG205" i="4"/>
  <c r="R206" i="4"/>
  <c r="S205" i="4"/>
  <c r="AF207" i="4" l="1"/>
  <c r="AG206" i="4"/>
  <c r="R207" i="4"/>
  <c r="S206" i="4"/>
  <c r="AF208" i="4" l="1"/>
  <c r="AG207" i="4"/>
  <c r="R208" i="4"/>
  <c r="S207" i="4"/>
  <c r="AF209" i="4" l="1"/>
  <c r="AG208" i="4"/>
  <c r="R209" i="4"/>
  <c r="S208" i="4"/>
  <c r="AF210" i="4" l="1"/>
  <c r="AG209" i="4"/>
  <c r="R210" i="4"/>
  <c r="S209" i="4"/>
  <c r="AF211" i="4" l="1"/>
  <c r="AG210" i="4"/>
  <c r="R211" i="4"/>
  <c r="S210" i="4"/>
  <c r="AF212" i="4" l="1"/>
  <c r="AG211" i="4"/>
  <c r="R212" i="4"/>
  <c r="S211" i="4"/>
  <c r="AF213" i="4" l="1"/>
  <c r="AG212" i="4"/>
  <c r="R213" i="4"/>
  <c r="S212" i="4"/>
  <c r="AF214" i="4" l="1"/>
  <c r="AG213" i="4"/>
  <c r="R214" i="4"/>
  <c r="S213" i="4"/>
  <c r="AF215" i="4" l="1"/>
  <c r="AG214" i="4"/>
  <c r="R215" i="4"/>
  <c r="S214" i="4"/>
  <c r="AF216" i="4" l="1"/>
  <c r="AG215" i="4"/>
  <c r="R216" i="4"/>
  <c r="S215" i="4"/>
  <c r="AF217" i="4" l="1"/>
  <c r="AG216" i="4"/>
  <c r="R217" i="4"/>
  <c r="S216" i="4"/>
  <c r="AF218" i="4" l="1"/>
  <c r="AG217" i="4"/>
  <c r="R218" i="4"/>
  <c r="S217" i="4"/>
  <c r="AF219" i="4" l="1"/>
  <c r="AG218" i="4"/>
  <c r="R219" i="4"/>
  <c r="S218" i="4"/>
  <c r="AF220" i="4" l="1"/>
  <c r="AG219" i="4"/>
  <c r="R220" i="4"/>
  <c r="S219" i="4"/>
  <c r="AF221" i="4" l="1"/>
  <c r="AG220" i="4"/>
  <c r="R221" i="4"/>
  <c r="S220" i="4"/>
  <c r="AF222" i="4" l="1"/>
  <c r="AG221" i="4"/>
  <c r="R222" i="4"/>
  <c r="S221" i="4"/>
  <c r="AF223" i="4" l="1"/>
  <c r="AG222" i="4"/>
  <c r="R223" i="4"/>
  <c r="S222" i="4"/>
  <c r="AF224" i="4" l="1"/>
  <c r="AG223" i="4"/>
  <c r="R224" i="4"/>
  <c r="S223" i="4"/>
  <c r="AF225" i="4" l="1"/>
  <c r="AG224" i="4"/>
  <c r="R225" i="4"/>
  <c r="S224" i="4"/>
  <c r="AF226" i="4" l="1"/>
  <c r="AG225" i="4"/>
  <c r="R226" i="4"/>
  <c r="S225" i="4"/>
  <c r="AF227" i="4" l="1"/>
  <c r="AG226" i="4"/>
  <c r="R227" i="4"/>
  <c r="S226" i="4"/>
  <c r="AF228" i="4" l="1"/>
  <c r="AG227" i="4"/>
  <c r="R228" i="4"/>
  <c r="S227" i="4"/>
  <c r="AF229" i="4" l="1"/>
  <c r="AG228" i="4"/>
  <c r="R229" i="4"/>
  <c r="S228" i="4"/>
  <c r="AF230" i="4" l="1"/>
  <c r="AG229" i="4"/>
  <c r="R230" i="4"/>
  <c r="S229" i="4"/>
  <c r="AF231" i="4" l="1"/>
  <c r="AG230" i="4"/>
  <c r="R231" i="4"/>
  <c r="S230" i="4"/>
  <c r="AF232" i="4" l="1"/>
  <c r="AG231" i="4"/>
  <c r="R232" i="4"/>
  <c r="S231" i="4"/>
  <c r="AF233" i="4" l="1"/>
  <c r="AG232" i="4"/>
  <c r="R233" i="4"/>
  <c r="S232" i="4"/>
  <c r="AF234" i="4" l="1"/>
  <c r="AG233" i="4"/>
  <c r="R234" i="4"/>
  <c r="S233" i="4"/>
  <c r="AF235" i="4" l="1"/>
  <c r="AG234" i="4"/>
  <c r="R235" i="4"/>
  <c r="S234" i="4"/>
  <c r="AF236" i="4" l="1"/>
  <c r="AG235" i="4"/>
  <c r="R236" i="4"/>
  <c r="S235" i="4"/>
  <c r="AF237" i="4" l="1"/>
  <c r="AG236" i="4"/>
  <c r="R237" i="4"/>
  <c r="S236" i="4"/>
  <c r="AF238" i="4" l="1"/>
  <c r="AG237" i="4"/>
  <c r="R238" i="4"/>
  <c r="S237" i="4"/>
  <c r="AF239" i="4" l="1"/>
  <c r="AG238" i="4"/>
  <c r="R239" i="4"/>
  <c r="S238" i="4"/>
  <c r="AF240" i="4" l="1"/>
  <c r="AG239" i="4"/>
  <c r="R240" i="4"/>
  <c r="S239" i="4"/>
  <c r="AF241" i="4" l="1"/>
  <c r="AG240" i="4"/>
  <c r="R241" i="4"/>
  <c r="S240" i="4"/>
  <c r="AF242" i="4" l="1"/>
  <c r="AG241" i="4"/>
  <c r="R242" i="4"/>
  <c r="S241" i="4"/>
  <c r="AF243" i="4" l="1"/>
  <c r="AG242" i="4"/>
  <c r="R243" i="4"/>
  <c r="S242" i="4"/>
  <c r="AF244" i="4" l="1"/>
  <c r="AG243" i="4"/>
  <c r="R244" i="4"/>
  <c r="S243" i="4"/>
  <c r="AF245" i="4" l="1"/>
  <c r="AG244" i="4"/>
  <c r="R245" i="4"/>
  <c r="S244" i="4"/>
  <c r="AF246" i="4" l="1"/>
  <c r="AG245" i="4"/>
  <c r="R246" i="4"/>
  <c r="S245" i="4"/>
  <c r="AF247" i="4" l="1"/>
  <c r="AG246" i="4"/>
  <c r="R247" i="4"/>
  <c r="S246" i="4"/>
  <c r="AF248" i="4" l="1"/>
  <c r="AG247" i="4"/>
  <c r="R248" i="4"/>
  <c r="S247" i="4"/>
  <c r="AF249" i="4" l="1"/>
  <c r="AG248" i="4"/>
  <c r="R249" i="4"/>
  <c r="S248" i="4"/>
  <c r="AF250" i="4" l="1"/>
  <c r="AG249" i="4"/>
  <c r="R250" i="4"/>
  <c r="S249" i="4"/>
  <c r="AF251" i="4" l="1"/>
  <c r="AG250" i="4"/>
  <c r="R251" i="4"/>
  <c r="S250" i="4"/>
  <c r="AF252" i="4" l="1"/>
  <c r="AG251" i="4"/>
  <c r="R252" i="4"/>
  <c r="S251" i="4"/>
  <c r="AF253" i="4" l="1"/>
  <c r="AG252" i="4"/>
  <c r="R253" i="4"/>
  <c r="S252" i="4"/>
  <c r="AF254" i="4" l="1"/>
  <c r="AG253" i="4"/>
  <c r="R254" i="4"/>
  <c r="S253" i="4"/>
  <c r="AF255" i="4" l="1"/>
  <c r="AG254" i="4"/>
  <c r="R255" i="4"/>
  <c r="S254" i="4"/>
  <c r="AF256" i="4" l="1"/>
  <c r="AG255" i="4"/>
  <c r="R256" i="4"/>
  <c r="S255" i="4"/>
  <c r="AF257" i="4" l="1"/>
  <c r="AG256" i="4"/>
  <c r="R257" i="4"/>
  <c r="S256" i="4"/>
  <c r="AF258" i="4" l="1"/>
  <c r="AG257" i="4"/>
  <c r="R258" i="4"/>
  <c r="S257" i="4"/>
  <c r="AF259" i="4" l="1"/>
  <c r="AG258" i="4"/>
  <c r="R259" i="4"/>
  <c r="S258" i="4"/>
  <c r="AF260" i="4" l="1"/>
  <c r="AG259" i="4"/>
  <c r="R260" i="4"/>
  <c r="S259" i="4"/>
  <c r="AF261" i="4" l="1"/>
  <c r="AG260" i="4"/>
  <c r="R261" i="4"/>
  <c r="S260" i="4"/>
  <c r="AF262" i="4" l="1"/>
  <c r="AG261" i="4"/>
  <c r="R262" i="4"/>
  <c r="S261" i="4"/>
  <c r="AF263" i="4" l="1"/>
  <c r="AG262" i="4"/>
  <c r="R263" i="4"/>
  <c r="S262" i="4"/>
  <c r="AF264" i="4" l="1"/>
  <c r="AG263" i="4"/>
  <c r="R264" i="4"/>
  <c r="S263" i="4"/>
  <c r="AF265" i="4" l="1"/>
  <c r="AG264" i="4"/>
  <c r="R265" i="4"/>
  <c r="S264" i="4"/>
  <c r="AF266" i="4" l="1"/>
  <c r="AG265" i="4"/>
  <c r="R266" i="4"/>
  <c r="S265" i="4"/>
  <c r="AF267" i="4" l="1"/>
  <c r="AG266" i="4"/>
  <c r="R267" i="4"/>
  <c r="S266" i="4"/>
  <c r="AF268" i="4" l="1"/>
  <c r="AG267" i="4"/>
  <c r="R268" i="4"/>
  <c r="S267" i="4"/>
  <c r="AF269" i="4" l="1"/>
  <c r="AG268" i="4"/>
  <c r="R269" i="4"/>
  <c r="S268" i="4"/>
  <c r="AF270" i="4" l="1"/>
  <c r="AG269" i="4"/>
  <c r="R270" i="4"/>
  <c r="S269" i="4"/>
  <c r="AF271" i="4" l="1"/>
  <c r="AG270" i="4"/>
  <c r="R271" i="4"/>
  <c r="S270" i="4"/>
  <c r="AF272" i="4" l="1"/>
  <c r="AG271" i="4"/>
  <c r="R272" i="4"/>
  <c r="S271" i="4"/>
  <c r="AF273" i="4" l="1"/>
  <c r="AG272" i="4"/>
  <c r="R273" i="4"/>
  <c r="S272" i="4"/>
  <c r="AF274" i="4" l="1"/>
  <c r="AG273" i="4"/>
  <c r="R274" i="4"/>
  <c r="S273" i="4"/>
  <c r="AF275" i="4" l="1"/>
  <c r="AG274" i="4"/>
  <c r="R275" i="4"/>
  <c r="S274" i="4"/>
  <c r="AF276" i="4" l="1"/>
  <c r="AG275" i="4"/>
  <c r="R276" i="4"/>
  <c r="S275" i="4"/>
  <c r="AF277" i="4" l="1"/>
  <c r="AG276" i="4"/>
  <c r="R277" i="4"/>
  <c r="S276" i="4"/>
  <c r="AF278" i="4" l="1"/>
  <c r="AG277" i="4"/>
  <c r="R278" i="4"/>
  <c r="S277" i="4"/>
  <c r="AF279" i="4" l="1"/>
  <c r="AG278" i="4"/>
  <c r="R279" i="4"/>
  <c r="S278" i="4"/>
  <c r="AF280" i="4" l="1"/>
  <c r="AG279" i="4"/>
  <c r="R280" i="4"/>
  <c r="S279" i="4"/>
  <c r="AF281" i="4" l="1"/>
  <c r="AG280" i="4"/>
  <c r="R281" i="4"/>
  <c r="S280" i="4"/>
  <c r="AF282" i="4" l="1"/>
  <c r="AG281" i="4"/>
  <c r="R282" i="4"/>
  <c r="S281" i="4"/>
  <c r="AF283" i="4" l="1"/>
  <c r="AG282" i="4"/>
  <c r="R283" i="4"/>
  <c r="S282" i="4"/>
  <c r="AF284" i="4" l="1"/>
  <c r="AG283" i="4"/>
  <c r="R284" i="4"/>
  <c r="S283" i="4"/>
  <c r="AF285" i="4" l="1"/>
  <c r="AG284" i="4"/>
  <c r="R285" i="4"/>
  <c r="S284" i="4"/>
  <c r="AF286" i="4" l="1"/>
  <c r="AG285" i="4"/>
  <c r="R286" i="4"/>
  <c r="S285" i="4"/>
  <c r="AF287" i="4" l="1"/>
  <c r="AG286" i="4"/>
  <c r="R287" i="4"/>
  <c r="S286" i="4"/>
  <c r="AF288" i="4" l="1"/>
  <c r="AG287" i="4"/>
  <c r="R288" i="4"/>
  <c r="S287" i="4"/>
  <c r="AF289" i="4" l="1"/>
  <c r="AG288" i="4"/>
  <c r="R289" i="4"/>
  <c r="S288" i="4"/>
  <c r="AF290" i="4" l="1"/>
  <c r="AG289" i="4"/>
  <c r="R290" i="4"/>
  <c r="S289" i="4"/>
  <c r="AF291" i="4" l="1"/>
  <c r="AG290" i="4"/>
  <c r="R291" i="4"/>
  <c r="S290" i="4"/>
  <c r="AF292" i="4" l="1"/>
  <c r="AG291" i="4"/>
  <c r="R292" i="4"/>
  <c r="S291" i="4"/>
  <c r="AF293" i="4" l="1"/>
  <c r="AG292" i="4"/>
  <c r="R293" i="4"/>
  <c r="S292" i="4"/>
  <c r="AF294" i="4" l="1"/>
  <c r="AG293" i="4"/>
  <c r="R294" i="4"/>
  <c r="S293" i="4"/>
  <c r="AF295" i="4" l="1"/>
  <c r="AG294" i="4"/>
  <c r="R295" i="4"/>
  <c r="S294" i="4"/>
  <c r="AF296" i="4" l="1"/>
  <c r="AG295" i="4"/>
  <c r="R296" i="4"/>
  <c r="S295" i="4"/>
  <c r="AF297" i="4" l="1"/>
  <c r="AG296" i="4"/>
  <c r="R297" i="4"/>
  <c r="S296" i="4"/>
  <c r="AF298" i="4" l="1"/>
  <c r="AG297" i="4"/>
  <c r="R298" i="4"/>
  <c r="S297" i="4"/>
  <c r="AF299" i="4" l="1"/>
  <c r="AG298" i="4"/>
  <c r="R299" i="4"/>
  <c r="S298" i="4"/>
  <c r="AF300" i="4" l="1"/>
  <c r="AG299" i="4"/>
  <c r="R300" i="4"/>
  <c r="S299" i="4"/>
  <c r="AF301" i="4" l="1"/>
  <c r="AG300" i="4"/>
  <c r="R301" i="4"/>
  <c r="S300" i="4"/>
  <c r="AF302" i="4" l="1"/>
  <c r="AG301" i="4"/>
  <c r="R302" i="4"/>
  <c r="S301" i="4"/>
  <c r="AF303" i="4" l="1"/>
  <c r="AG302" i="4"/>
  <c r="R303" i="4"/>
  <c r="S302" i="4"/>
  <c r="AF304" i="4" l="1"/>
  <c r="AG303" i="4"/>
  <c r="R304" i="4"/>
  <c r="S303" i="4"/>
  <c r="AF305" i="4" l="1"/>
  <c r="AG304" i="4"/>
  <c r="R305" i="4"/>
  <c r="S304" i="4"/>
  <c r="AF306" i="4" l="1"/>
  <c r="AG305" i="4"/>
  <c r="R306" i="4"/>
  <c r="S305" i="4"/>
  <c r="AF307" i="4" l="1"/>
  <c r="AG306" i="4"/>
  <c r="R307" i="4"/>
  <c r="S306" i="4"/>
  <c r="AF308" i="4" l="1"/>
  <c r="AG307" i="4"/>
  <c r="R308" i="4"/>
  <c r="S307" i="4"/>
  <c r="AF309" i="4" l="1"/>
  <c r="AG308" i="4"/>
  <c r="R309" i="4"/>
  <c r="S308" i="4"/>
  <c r="AF310" i="4" l="1"/>
  <c r="AG309" i="4"/>
  <c r="R310" i="4"/>
  <c r="S309" i="4"/>
  <c r="AF311" i="4" l="1"/>
  <c r="AG310" i="4"/>
  <c r="R311" i="4"/>
  <c r="S310" i="4"/>
  <c r="AF312" i="4" l="1"/>
  <c r="AG311" i="4"/>
  <c r="R312" i="4"/>
  <c r="S311" i="4"/>
  <c r="AF313" i="4" l="1"/>
  <c r="AG312" i="4"/>
  <c r="R313" i="4"/>
  <c r="S312" i="4"/>
  <c r="AF314" i="4" l="1"/>
  <c r="AG313" i="4"/>
  <c r="R314" i="4"/>
  <c r="S313" i="4"/>
  <c r="AF315" i="4" l="1"/>
  <c r="AG314" i="4"/>
  <c r="R315" i="4"/>
  <c r="S314" i="4"/>
  <c r="AF316" i="4" l="1"/>
  <c r="AG315" i="4"/>
  <c r="R316" i="4"/>
  <c r="S315" i="4"/>
  <c r="AF317" i="4" l="1"/>
  <c r="AG316" i="4"/>
  <c r="R317" i="4"/>
  <c r="S316" i="4"/>
  <c r="AF318" i="4" l="1"/>
  <c r="AG317" i="4"/>
  <c r="R318" i="4"/>
  <c r="S317" i="4"/>
  <c r="AF319" i="4" l="1"/>
  <c r="AG318" i="4"/>
  <c r="R319" i="4"/>
  <c r="S318" i="4"/>
  <c r="AF320" i="4" l="1"/>
  <c r="AG319" i="4"/>
  <c r="R320" i="4"/>
  <c r="S319" i="4"/>
  <c r="AF321" i="4" l="1"/>
  <c r="AG320" i="4"/>
  <c r="R321" i="4"/>
  <c r="S320" i="4"/>
  <c r="AF322" i="4" l="1"/>
  <c r="AG321" i="4"/>
  <c r="R322" i="4"/>
  <c r="S321" i="4"/>
  <c r="AF323" i="4" l="1"/>
  <c r="AG322" i="4"/>
  <c r="R323" i="4"/>
  <c r="S322" i="4"/>
  <c r="AF324" i="4" l="1"/>
  <c r="AG323" i="4"/>
  <c r="R324" i="4"/>
  <c r="S323" i="4"/>
  <c r="AF325" i="4" l="1"/>
  <c r="AG324" i="4"/>
  <c r="R325" i="4"/>
  <c r="S324" i="4"/>
  <c r="AF326" i="4" l="1"/>
  <c r="AG325" i="4"/>
  <c r="R326" i="4"/>
  <c r="S325" i="4"/>
  <c r="AF327" i="4" l="1"/>
  <c r="AG326" i="4"/>
  <c r="R327" i="4"/>
  <c r="S326" i="4"/>
  <c r="AF328" i="4" l="1"/>
  <c r="AG327" i="4"/>
  <c r="R328" i="4"/>
  <c r="S327" i="4"/>
  <c r="AF329" i="4" l="1"/>
  <c r="AG328" i="4"/>
  <c r="R329" i="4"/>
  <c r="S328" i="4"/>
  <c r="AF330" i="4" l="1"/>
  <c r="AG329" i="4"/>
  <c r="R330" i="4"/>
  <c r="S329" i="4"/>
  <c r="AF331" i="4" l="1"/>
  <c r="AG330" i="4"/>
  <c r="R331" i="4"/>
  <c r="S330" i="4"/>
  <c r="AF332" i="4" l="1"/>
  <c r="AG331" i="4"/>
  <c r="R332" i="4"/>
  <c r="S331" i="4"/>
  <c r="AF333" i="4" l="1"/>
  <c r="AG332" i="4"/>
  <c r="R333" i="4"/>
  <c r="S332" i="4"/>
  <c r="AF334" i="4" l="1"/>
  <c r="AG333" i="4"/>
  <c r="R334" i="4"/>
  <c r="S333" i="4"/>
  <c r="AF335" i="4" l="1"/>
  <c r="AG334" i="4"/>
  <c r="R335" i="4"/>
  <c r="S334" i="4"/>
  <c r="AF336" i="4" l="1"/>
  <c r="AG335" i="4"/>
  <c r="R336" i="4"/>
  <c r="S335" i="4"/>
  <c r="AF337" i="4" l="1"/>
  <c r="AG336" i="4"/>
  <c r="R337" i="4"/>
  <c r="S336" i="4"/>
  <c r="AF338" i="4" l="1"/>
  <c r="AG337" i="4"/>
  <c r="R338" i="4"/>
  <c r="S337" i="4"/>
  <c r="AF339" i="4" l="1"/>
  <c r="AG338" i="4"/>
  <c r="R339" i="4"/>
  <c r="S338" i="4"/>
  <c r="AF340" i="4" l="1"/>
  <c r="AG339" i="4"/>
  <c r="R340" i="4"/>
  <c r="S339" i="4"/>
  <c r="AF341" i="4" l="1"/>
  <c r="AG340" i="4"/>
  <c r="R341" i="4"/>
  <c r="S340" i="4"/>
  <c r="AF342" i="4" l="1"/>
  <c r="AG341" i="4"/>
  <c r="R342" i="4"/>
  <c r="S341" i="4"/>
  <c r="AF343" i="4" l="1"/>
  <c r="AG342" i="4"/>
  <c r="R343" i="4"/>
  <c r="S342" i="4"/>
  <c r="AF344" i="4" l="1"/>
  <c r="AG343" i="4"/>
  <c r="R344" i="4"/>
  <c r="S343" i="4"/>
  <c r="AF345" i="4" l="1"/>
  <c r="AG344" i="4"/>
  <c r="R345" i="4"/>
  <c r="S344" i="4"/>
  <c r="AF346" i="4" l="1"/>
  <c r="AG345" i="4"/>
  <c r="R346" i="4"/>
  <c r="S345" i="4"/>
  <c r="AF347" i="4" l="1"/>
  <c r="AG346" i="4"/>
  <c r="R347" i="4"/>
  <c r="S346" i="4"/>
  <c r="AF348" i="4" l="1"/>
  <c r="AG347" i="4"/>
  <c r="R348" i="4"/>
  <c r="S347" i="4"/>
  <c r="AF349" i="4" l="1"/>
  <c r="AG348" i="4"/>
  <c r="R349" i="4"/>
  <c r="S348" i="4"/>
  <c r="AF350" i="4" l="1"/>
  <c r="AG349" i="4"/>
  <c r="R350" i="4"/>
  <c r="S349" i="4"/>
  <c r="AF351" i="4" l="1"/>
  <c r="AG350" i="4"/>
  <c r="R351" i="4"/>
  <c r="S350" i="4"/>
  <c r="AF352" i="4" l="1"/>
  <c r="AG351" i="4"/>
  <c r="R352" i="4"/>
  <c r="S351" i="4"/>
  <c r="AF353" i="4" l="1"/>
  <c r="AG352" i="4"/>
  <c r="R353" i="4"/>
  <c r="S352" i="4"/>
  <c r="AF354" i="4" l="1"/>
  <c r="AG353" i="4"/>
  <c r="R354" i="4"/>
  <c r="S353" i="4"/>
  <c r="AF355" i="4" l="1"/>
  <c r="AG354" i="4"/>
  <c r="R355" i="4"/>
  <c r="S354" i="4"/>
  <c r="AF356" i="4" l="1"/>
  <c r="AG355" i="4"/>
  <c r="R356" i="4"/>
  <c r="S355" i="4"/>
  <c r="AF357" i="4" l="1"/>
  <c r="AG356" i="4"/>
  <c r="R357" i="4"/>
  <c r="S356" i="4"/>
  <c r="AF358" i="4" l="1"/>
  <c r="AG357" i="4"/>
  <c r="R358" i="4"/>
  <c r="S357" i="4"/>
  <c r="AF359" i="4" l="1"/>
  <c r="AG358" i="4"/>
  <c r="R359" i="4"/>
  <c r="S358" i="4"/>
  <c r="AF360" i="4" l="1"/>
  <c r="AG359" i="4"/>
  <c r="R360" i="4"/>
  <c r="S359" i="4"/>
  <c r="AF361" i="4" l="1"/>
  <c r="AG360" i="4"/>
  <c r="R361" i="4"/>
  <c r="S360" i="4"/>
  <c r="AF362" i="4" l="1"/>
  <c r="AG361" i="4"/>
  <c r="R362" i="4"/>
  <c r="S361" i="4"/>
  <c r="AF363" i="4" l="1"/>
  <c r="AG362" i="4"/>
  <c r="R363" i="4"/>
  <c r="S362" i="4"/>
  <c r="AF364" i="4" l="1"/>
  <c r="AG363" i="4"/>
  <c r="R364" i="4"/>
  <c r="S363" i="4"/>
  <c r="AF365" i="4" l="1"/>
  <c r="AG364" i="4"/>
  <c r="R365" i="4"/>
  <c r="S364" i="4"/>
  <c r="AF366" i="4" l="1"/>
  <c r="AG365" i="4"/>
  <c r="R366" i="4"/>
  <c r="S365" i="4"/>
  <c r="AF367" i="4" l="1"/>
  <c r="AG366" i="4"/>
  <c r="R367" i="4"/>
  <c r="S366" i="4"/>
  <c r="AF368" i="4" l="1"/>
  <c r="AG367" i="4"/>
  <c r="R368" i="4"/>
  <c r="S367" i="4"/>
  <c r="AF369" i="4" l="1"/>
  <c r="AG368" i="4"/>
  <c r="R369" i="4"/>
  <c r="S368" i="4"/>
  <c r="AF370" i="4" l="1"/>
  <c r="AG369" i="4"/>
  <c r="R370" i="4"/>
  <c r="S369" i="4"/>
  <c r="AF371" i="4" l="1"/>
  <c r="AG370" i="4"/>
  <c r="R371" i="4"/>
  <c r="S370" i="4"/>
  <c r="AF372" i="4" l="1"/>
  <c r="AG371" i="4"/>
  <c r="R372" i="4"/>
  <c r="S371" i="4"/>
  <c r="AF373" i="4" l="1"/>
  <c r="AG372" i="4"/>
  <c r="R373" i="4"/>
  <c r="S372" i="4"/>
  <c r="AF374" i="4" l="1"/>
  <c r="AG373" i="4"/>
  <c r="R374" i="4"/>
  <c r="S373" i="4"/>
  <c r="AF375" i="4" l="1"/>
  <c r="AG374" i="4"/>
  <c r="R375" i="4"/>
  <c r="S374" i="4"/>
  <c r="AF376" i="4" l="1"/>
  <c r="AG375" i="4"/>
  <c r="R376" i="4"/>
  <c r="S375" i="4"/>
  <c r="AF377" i="4" l="1"/>
  <c r="AG376" i="4"/>
  <c r="R377" i="4"/>
  <c r="S376" i="4"/>
  <c r="AF378" i="4" l="1"/>
  <c r="AG377" i="4"/>
  <c r="R378" i="4"/>
  <c r="S377" i="4"/>
  <c r="AF379" i="4" l="1"/>
  <c r="AG378" i="4"/>
  <c r="R379" i="4"/>
  <c r="S378" i="4"/>
  <c r="AF380" i="4" l="1"/>
  <c r="AG379" i="4"/>
  <c r="R380" i="4"/>
  <c r="S379" i="4"/>
  <c r="AF381" i="4" l="1"/>
  <c r="AG380" i="4"/>
  <c r="R381" i="4"/>
  <c r="S380" i="4"/>
  <c r="AF382" i="4" l="1"/>
  <c r="AG381" i="4"/>
  <c r="R382" i="4"/>
  <c r="S381" i="4"/>
  <c r="AF383" i="4" l="1"/>
  <c r="AG382" i="4"/>
  <c r="R383" i="4"/>
  <c r="S382" i="4"/>
  <c r="AF384" i="4" l="1"/>
  <c r="AG383" i="4"/>
  <c r="R384" i="4"/>
  <c r="S383" i="4"/>
  <c r="AF385" i="4" l="1"/>
  <c r="AG384" i="4"/>
  <c r="R385" i="4"/>
  <c r="S384" i="4"/>
  <c r="AF386" i="4" l="1"/>
  <c r="AG385" i="4"/>
  <c r="R386" i="4"/>
  <c r="S385" i="4"/>
  <c r="AF387" i="4" l="1"/>
  <c r="AG386" i="4"/>
  <c r="R387" i="4"/>
  <c r="S386" i="4"/>
  <c r="AF388" i="4" l="1"/>
  <c r="AG387" i="4"/>
  <c r="R388" i="4"/>
  <c r="S387" i="4"/>
  <c r="AF389" i="4" l="1"/>
  <c r="AG388" i="4"/>
  <c r="R389" i="4"/>
  <c r="S388" i="4"/>
  <c r="AF390" i="4" l="1"/>
  <c r="AG389" i="4"/>
  <c r="R390" i="4"/>
  <c r="S389" i="4"/>
  <c r="AF391" i="4" l="1"/>
  <c r="AG390" i="4"/>
  <c r="R391" i="4"/>
  <c r="S390" i="4"/>
  <c r="AF392" i="4" l="1"/>
  <c r="AG391" i="4"/>
  <c r="R392" i="4"/>
  <c r="S391" i="4"/>
  <c r="AF393" i="4" l="1"/>
  <c r="AG392" i="4"/>
  <c r="R393" i="4"/>
  <c r="S392" i="4"/>
  <c r="AF394" i="4" l="1"/>
  <c r="AG393" i="4"/>
  <c r="R394" i="4"/>
  <c r="S393" i="4"/>
  <c r="AF395" i="4" l="1"/>
  <c r="AG394" i="4"/>
  <c r="R395" i="4"/>
  <c r="S394" i="4"/>
  <c r="AF396" i="4" l="1"/>
  <c r="AG395" i="4"/>
  <c r="R396" i="4"/>
  <c r="S395" i="4"/>
  <c r="AF397" i="4" l="1"/>
  <c r="AG396" i="4"/>
  <c r="R397" i="4"/>
  <c r="S396" i="4"/>
  <c r="AF398" i="4" l="1"/>
  <c r="AG397" i="4"/>
  <c r="R398" i="4"/>
  <c r="S397" i="4"/>
  <c r="AF399" i="4" l="1"/>
  <c r="AG398" i="4"/>
  <c r="R399" i="4"/>
  <c r="S398" i="4"/>
  <c r="AF400" i="4" l="1"/>
  <c r="AG399" i="4"/>
  <c r="R400" i="4"/>
  <c r="S399" i="4"/>
  <c r="AF401" i="4" l="1"/>
  <c r="AG400" i="4"/>
  <c r="R401" i="4"/>
  <c r="S400" i="4"/>
  <c r="AF402" i="4" l="1"/>
  <c r="AG401" i="4"/>
  <c r="R402" i="4"/>
  <c r="S401" i="4"/>
  <c r="AF403" i="4" l="1"/>
  <c r="AG402" i="4"/>
  <c r="R403" i="4"/>
  <c r="S402" i="4"/>
  <c r="AF404" i="4" l="1"/>
  <c r="AG403" i="4"/>
  <c r="R404" i="4"/>
  <c r="S403" i="4"/>
  <c r="AF405" i="4" l="1"/>
  <c r="AG404" i="4"/>
  <c r="R405" i="4"/>
  <c r="S404" i="4"/>
  <c r="AF406" i="4" l="1"/>
  <c r="AG405" i="4"/>
  <c r="R406" i="4"/>
  <c r="S405" i="4"/>
  <c r="AF407" i="4" l="1"/>
  <c r="AG406" i="4"/>
  <c r="R407" i="4"/>
  <c r="S406" i="4"/>
  <c r="AF408" i="4" l="1"/>
  <c r="AG407" i="4"/>
  <c r="R408" i="4"/>
  <c r="S407" i="4"/>
  <c r="AF409" i="4" l="1"/>
  <c r="AG408" i="4"/>
  <c r="R409" i="4"/>
  <c r="S408" i="4"/>
  <c r="AF410" i="4" l="1"/>
  <c r="AG409" i="4"/>
  <c r="R410" i="4"/>
  <c r="S409" i="4"/>
  <c r="AF411" i="4" l="1"/>
  <c r="AG410" i="4"/>
  <c r="R411" i="4"/>
  <c r="S410" i="4"/>
  <c r="AF412" i="4" l="1"/>
  <c r="AG411" i="4"/>
  <c r="R412" i="4"/>
  <c r="S411" i="4"/>
  <c r="AF413" i="4" l="1"/>
  <c r="AG412" i="4"/>
  <c r="R413" i="4"/>
  <c r="S412" i="4"/>
  <c r="AF414" i="4" l="1"/>
  <c r="AG413" i="4"/>
  <c r="R414" i="4"/>
  <c r="S413" i="4"/>
  <c r="AF415" i="4" l="1"/>
  <c r="AG414" i="4"/>
  <c r="R415" i="4"/>
  <c r="S414" i="4"/>
  <c r="AF416" i="4" l="1"/>
  <c r="AG415" i="4"/>
  <c r="R416" i="4"/>
  <c r="S415" i="4"/>
  <c r="AF417" i="4" l="1"/>
  <c r="AG416" i="4"/>
  <c r="R417" i="4"/>
  <c r="S416" i="4"/>
  <c r="AF418" i="4" l="1"/>
  <c r="AG417" i="4"/>
  <c r="R418" i="4"/>
  <c r="S417" i="4"/>
  <c r="AF419" i="4" l="1"/>
  <c r="AG418" i="4"/>
  <c r="R419" i="4"/>
  <c r="S418" i="4"/>
  <c r="AF420" i="4" l="1"/>
  <c r="AG419" i="4"/>
  <c r="R420" i="4"/>
  <c r="S419" i="4"/>
  <c r="AF421" i="4" l="1"/>
  <c r="AG420" i="4"/>
  <c r="R421" i="4"/>
  <c r="S420" i="4"/>
  <c r="AF422" i="4" l="1"/>
  <c r="AG421" i="4"/>
  <c r="R422" i="4"/>
  <c r="S421" i="4"/>
  <c r="AF423" i="4" l="1"/>
  <c r="AG422" i="4"/>
  <c r="R423" i="4"/>
  <c r="S422" i="4"/>
  <c r="AF424" i="4" l="1"/>
  <c r="AG423" i="4"/>
  <c r="R424" i="4"/>
  <c r="S423" i="4"/>
  <c r="AF425" i="4" l="1"/>
  <c r="AG424" i="4"/>
  <c r="R425" i="4"/>
  <c r="S424" i="4"/>
  <c r="AF426" i="4" l="1"/>
  <c r="AG425" i="4"/>
  <c r="R426" i="4"/>
  <c r="S425" i="4"/>
  <c r="AF427" i="4" l="1"/>
  <c r="AG426" i="4"/>
  <c r="R427" i="4"/>
  <c r="S426" i="4"/>
  <c r="AF428" i="4" l="1"/>
  <c r="AG427" i="4"/>
  <c r="R428" i="4"/>
  <c r="S427" i="4"/>
  <c r="AF429" i="4" l="1"/>
  <c r="AG428" i="4"/>
  <c r="R429" i="4"/>
  <c r="S428" i="4"/>
  <c r="AF430" i="4" l="1"/>
  <c r="AG429" i="4"/>
  <c r="R430" i="4"/>
  <c r="S429" i="4"/>
  <c r="AF431" i="4" l="1"/>
  <c r="AG430" i="4"/>
  <c r="R431" i="4"/>
  <c r="S430" i="4"/>
  <c r="AF432" i="4" l="1"/>
  <c r="AG431" i="4"/>
  <c r="R432" i="4"/>
  <c r="S431" i="4"/>
  <c r="AF433" i="4" l="1"/>
  <c r="AG432" i="4"/>
  <c r="R433" i="4"/>
  <c r="S432" i="4"/>
  <c r="AF434" i="4" l="1"/>
  <c r="AG433" i="4"/>
  <c r="R434" i="4"/>
  <c r="S433" i="4"/>
  <c r="AF435" i="4" l="1"/>
  <c r="AG434" i="4"/>
  <c r="R435" i="4"/>
  <c r="S434" i="4"/>
  <c r="AF436" i="4" l="1"/>
  <c r="AG435" i="4"/>
  <c r="R436" i="4"/>
  <c r="S435" i="4"/>
  <c r="AF437" i="4" l="1"/>
  <c r="AG436" i="4"/>
  <c r="R437" i="4"/>
  <c r="S436" i="4"/>
  <c r="AF438" i="4" l="1"/>
  <c r="AG437" i="4"/>
  <c r="R438" i="4"/>
  <c r="S437" i="4"/>
  <c r="AF439" i="4" l="1"/>
  <c r="AG438" i="4"/>
  <c r="R439" i="4"/>
  <c r="S438" i="4"/>
  <c r="AF440" i="4" l="1"/>
  <c r="AG439" i="4"/>
  <c r="R440" i="4"/>
  <c r="S439" i="4"/>
  <c r="AF441" i="4" l="1"/>
  <c r="AG440" i="4"/>
  <c r="R441" i="4"/>
  <c r="S440" i="4"/>
  <c r="AF442" i="4" l="1"/>
  <c r="AG441" i="4"/>
  <c r="R442" i="4"/>
  <c r="S441" i="4"/>
  <c r="AF443" i="4" l="1"/>
  <c r="AG442" i="4"/>
  <c r="R443" i="4"/>
  <c r="S442" i="4"/>
  <c r="AF444" i="4" l="1"/>
  <c r="AG443" i="4"/>
  <c r="R444" i="4"/>
  <c r="S443" i="4"/>
  <c r="AF445" i="4" l="1"/>
  <c r="AG444" i="4"/>
  <c r="R445" i="4"/>
  <c r="S444" i="4"/>
  <c r="AF446" i="4" l="1"/>
  <c r="AG445" i="4"/>
  <c r="R446" i="4"/>
  <c r="S445" i="4"/>
  <c r="AF447" i="4" l="1"/>
  <c r="AG446" i="4"/>
  <c r="R447" i="4"/>
  <c r="S446" i="4"/>
  <c r="AF448" i="4" l="1"/>
  <c r="AG447" i="4"/>
  <c r="R448" i="4"/>
  <c r="S447" i="4"/>
  <c r="AF449" i="4" l="1"/>
  <c r="AG448" i="4"/>
  <c r="R449" i="4"/>
  <c r="S448" i="4"/>
  <c r="AF450" i="4" l="1"/>
  <c r="AG449" i="4"/>
  <c r="R450" i="4"/>
  <c r="S449" i="4"/>
  <c r="AF451" i="4" l="1"/>
  <c r="AG450" i="4"/>
  <c r="R451" i="4"/>
  <c r="S450" i="4"/>
  <c r="AF452" i="4" l="1"/>
  <c r="AG451" i="4"/>
  <c r="R452" i="4"/>
  <c r="S451" i="4"/>
  <c r="AF453" i="4" l="1"/>
  <c r="AG452" i="4"/>
  <c r="R453" i="4"/>
  <c r="S452" i="4"/>
  <c r="AF454" i="4" l="1"/>
  <c r="AG453" i="4"/>
  <c r="R454" i="4"/>
  <c r="S453" i="4"/>
  <c r="AF455" i="4" l="1"/>
  <c r="AG454" i="4"/>
  <c r="R455" i="4"/>
  <c r="S454" i="4"/>
  <c r="AF456" i="4" l="1"/>
  <c r="AG455" i="4"/>
  <c r="R456" i="4"/>
  <c r="S455" i="4"/>
  <c r="AF457" i="4" l="1"/>
  <c r="AG456" i="4"/>
  <c r="R457" i="4"/>
  <c r="S456" i="4"/>
  <c r="AF458" i="4" l="1"/>
  <c r="AG457" i="4"/>
  <c r="R458" i="4"/>
  <c r="S457" i="4"/>
  <c r="AF459" i="4" l="1"/>
  <c r="AG458" i="4"/>
  <c r="R459" i="4"/>
  <c r="S458" i="4"/>
  <c r="AF460" i="4" l="1"/>
  <c r="AG459" i="4"/>
  <c r="R460" i="4"/>
  <c r="S459" i="4"/>
  <c r="AF461" i="4" l="1"/>
  <c r="AG460" i="4"/>
  <c r="R461" i="4"/>
  <c r="S460" i="4"/>
  <c r="AF462" i="4" l="1"/>
  <c r="AG461" i="4"/>
  <c r="R462" i="4"/>
  <c r="S461" i="4"/>
  <c r="AF463" i="4" l="1"/>
  <c r="AG462" i="4"/>
  <c r="R463" i="4"/>
  <c r="S462" i="4"/>
  <c r="AF464" i="4" l="1"/>
  <c r="AG463" i="4"/>
  <c r="R464" i="4"/>
  <c r="S463" i="4"/>
  <c r="AF465" i="4" l="1"/>
  <c r="AG464" i="4"/>
  <c r="R465" i="4"/>
  <c r="S464" i="4"/>
  <c r="AF466" i="4" l="1"/>
  <c r="AG465" i="4"/>
  <c r="R466" i="4"/>
  <c r="S465" i="4"/>
  <c r="AF467" i="4" l="1"/>
  <c r="AG466" i="4"/>
  <c r="R467" i="4"/>
  <c r="S466" i="4"/>
  <c r="AF468" i="4" l="1"/>
  <c r="AG467" i="4"/>
  <c r="R468" i="4"/>
  <c r="S467" i="4"/>
  <c r="AF469" i="4" l="1"/>
  <c r="AG468" i="4"/>
  <c r="R469" i="4"/>
  <c r="S468" i="4"/>
  <c r="AF470" i="4" l="1"/>
  <c r="AG469" i="4"/>
  <c r="R470" i="4"/>
  <c r="S469" i="4"/>
  <c r="AF471" i="4" l="1"/>
  <c r="AG470" i="4"/>
  <c r="R471" i="4"/>
  <c r="S470" i="4"/>
  <c r="AF472" i="4" l="1"/>
  <c r="AG471" i="4"/>
  <c r="R472" i="4"/>
  <c r="S471" i="4"/>
  <c r="AF473" i="4" l="1"/>
  <c r="AG472" i="4"/>
  <c r="R473" i="4"/>
  <c r="S472" i="4"/>
  <c r="AF474" i="4" l="1"/>
  <c r="AG473" i="4"/>
  <c r="R474" i="4"/>
  <c r="S473" i="4"/>
  <c r="AF475" i="4" l="1"/>
  <c r="AG474" i="4"/>
  <c r="R475" i="4"/>
  <c r="S474" i="4"/>
  <c r="AF476" i="4" l="1"/>
  <c r="AG475" i="4"/>
  <c r="R476" i="4"/>
  <c r="S475" i="4"/>
  <c r="AF477" i="4" l="1"/>
  <c r="AG476" i="4"/>
  <c r="R477" i="4"/>
  <c r="S476" i="4"/>
  <c r="AF478" i="4" l="1"/>
  <c r="AG477" i="4"/>
  <c r="R478" i="4"/>
  <c r="S477" i="4"/>
  <c r="AF479" i="4" l="1"/>
  <c r="AG478" i="4"/>
  <c r="R479" i="4"/>
  <c r="S478" i="4"/>
  <c r="AF480" i="4" l="1"/>
  <c r="AG479" i="4"/>
  <c r="R480" i="4"/>
  <c r="S479" i="4"/>
  <c r="AF481" i="4" l="1"/>
  <c r="AG480" i="4"/>
  <c r="R481" i="4"/>
  <c r="S480" i="4"/>
  <c r="AF482" i="4" l="1"/>
  <c r="AG481" i="4"/>
  <c r="R482" i="4"/>
  <c r="S481" i="4"/>
  <c r="AF483" i="4" l="1"/>
  <c r="AG482" i="4"/>
  <c r="R483" i="4"/>
  <c r="S482" i="4"/>
  <c r="AF484" i="4" l="1"/>
  <c r="AG483" i="4"/>
  <c r="R484" i="4"/>
  <c r="S483" i="4"/>
  <c r="AF485" i="4" l="1"/>
  <c r="AG484" i="4"/>
  <c r="R485" i="4"/>
  <c r="S484" i="4"/>
  <c r="AF486" i="4" l="1"/>
  <c r="AG485" i="4"/>
  <c r="R486" i="4"/>
  <c r="S485" i="4"/>
  <c r="AF487" i="4" l="1"/>
  <c r="AG486" i="4"/>
  <c r="R487" i="4"/>
  <c r="S486" i="4"/>
  <c r="AF488" i="4" l="1"/>
  <c r="AG487" i="4"/>
  <c r="R488" i="4"/>
  <c r="S487" i="4"/>
  <c r="AF489" i="4" l="1"/>
  <c r="AG488" i="4"/>
  <c r="R489" i="4"/>
  <c r="S488" i="4"/>
  <c r="AF490" i="4" l="1"/>
  <c r="AG489" i="4"/>
  <c r="R490" i="4"/>
  <c r="S489" i="4"/>
  <c r="AF491" i="4" l="1"/>
  <c r="AG490" i="4"/>
  <c r="R491" i="4"/>
  <c r="S490" i="4"/>
  <c r="AF492" i="4" l="1"/>
  <c r="AG491" i="4"/>
  <c r="R492" i="4"/>
  <c r="S491" i="4"/>
  <c r="AF493" i="4" l="1"/>
  <c r="AG492" i="4"/>
  <c r="R493" i="4"/>
  <c r="S492" i="4"/>
  <c r="AF494" i="4" l="1"/>
  <c r="AG493" i="4"/>
  <c r="R494" i="4"/>
  <c r="S493" i="4"/>
  <c r="AF495" i="4" l="1"/>
  <c r="AG494" i="4"/>
  <c r="R495" i="4"/>
  <c r="S494" i="4"/>
  <c r="AF496" i="4" l="1"/>
  <c r="AG495" i="4"/>
  <c r="R496" i="4"/>
  <c r="S495" i="4"/>
  <c r="AF497" i="4" l="1"/>
  <c r="AG496" i="4"/>
  <c r="R497" i="4"/>
  <c r="S496" i="4"/>
  <c r="AF498" i="4" l="1"/>
  <c r="AG497" i="4"/>
  <c r="R498" i="4"/>
  <c r="S497" i="4"/>
  <c r="AF499" i="4" l="1"/>
  <c r="AG498" i="4"/>
  <c r="R499" i="4"/>
  <c r="S498" i="4"/>
  <c r="AF500" i="4" l="1"/>
  <c r="AG499" i="4"/>
  <c r="R500" i="4"/>
  <c r="S499" i="4"/>
  <c r="AF501" i="4" l="1"/>
  <c r="AG500" i="4"/>
  <c r="R501" i="4"/>
  <c r="S500" i="4"/>
  <c r="AF502" i="4" l="1"/>
  <c r="AG501" i="4"/>
  <c r="R502" i="4"/>
  <c r="S501" i="4"/>
  <c r="AF503" i="4" l="1"/>
  <c r="AG502" i="4"/>
  <c r="R503" i="4"/>
  <c r="S502" i="4"/>
  <c r="AF504" i="4" l="1"/>
  <c r="AG503" i="4"/>
  <c r="R504" i="4"/>
  <c r="S503" i="4"/>
  <c r="AF505" i="4" l="1"/>
  <c r="AG504" i="4"/>
  <c r="R505" i="4"/>
  <c r="S504" i="4"/>
  <c r="AF506" i="4" l="1"/>
  <c r="AG505" i="4"/>
  <c r="R506" i="4"/>
  <c r="S505" i="4"/>
  <c r="AF507" i="4" l="1"/>
  <c r="AG506" i="4"/>
  <c r="R507" i="4"/>
  <c r="S506" i="4"/>
  <c r="AF508" i="4" l="1"/>
  <c r="AG507" i="4"/>
  <c r="R508" i="4"/>
  <c r="S507" i="4"/>
  <c r="AF509" i="4" l="1"/>
  <c r="AG508" i="4"/>
  <c r="R509" i="4"/>
  <c r="S508" i="4"/>
  <c r="AF510" i="4" l="1"/>
  <c r="AG509" i="4"/>
  <c r="R510" i="4"/>
  <c r="S509" i="4"/>
  <c r="AF511" i="4" l="1"/>
  <c r="AG510" i="4"/>
  <c r="R511" i="4"/>
  <c r="S510" i="4"/>
  <c r="AF512" i="4" l="1"/>
  <c r="AG511" i="4"/>
  <c r="R512" i="4"/>
  <c r="S511" i="4"/>
  <c r="AF513" i="4" l="1"/>
  <c r="AG512" i="4"/>
  <c r="R513" i="4"/>
  <c r="S512" i="4"/>
  <c r="AF514" i="4" l="1"/>
  <c r="AG513" i="4"/>
  <c r="R514" i="4"/>
  <c r="S513" i="4"/>
  <c r="AF515" i="4" l="1"/>
  <c r="AG514" i="4"/>
  <c r="R515" i="4"/>
  <c r="S514" i="4"/>
  <c r="AF516" i="4" l="1"/>
  <c r="AG515" i="4"/>
  <c r="R516" i="4"/>
  <c r="S515" i="4"/>
  <c r="AF517" i="4" l="1"/>
  <c r="AG516" i="4"/>
  <c r="R517" i="4"/>
  <c r="S516" i="4"/>
  <c r="AF518" i="4" l="1"/>
  <c r="AG517" i="4"/>
  <c r="R518" i="4"/>
  <c r="S517" i="4"/>
  <c r="AF519" i="4" l="1"/>
  <c r="AG518" i="4"/>
  <c r="R519" i="4"/>
  <c r="S518" i="4"/>
  <c r="AF520" i="4" l="1"/>
  <c r="AG519" i="4"/>
  <c r="R520" i="4"/>
  <c r="S519" i="4"/>
  <c r="AF521" i="4" l="1"/>
  <c r="AG520" i="4"/>
  <c r="R521" i="4"/>
  <c r="S520" i="4"/>
  <c r="AF522" i="4" l="1"/>
  <c r="AG521" i="4"/>
  <c r="R522" i="4"/>
  <c r="S521" i="4"/>
  <c r="AF523" i="4" l="1"/>
  <c r="AG522" i="4"/>
  <c r="R523" i="4"/>
  <c r="S522" i="4"/>
  <c r="AF524" i="4" l="1"/>
  <c r="AG523" i="4"/>
  <c r="R524" i="4"/>
  <c r="S523" i="4"/>
  <c r="AF525" i="4" l="1"/>
  <c r="AG524" i="4"/>
  <c r="R525" i="4"/>
  <c r="S524" i="4"/>
  <c r="AF526" i="4" l="1"/>
  <c r="AG525" i="4"/>
  <c r="R526" i="4"/>
  <c r="S525" i="4"/>
  <c r="AF527" i="4" l="1"/>
  <c r="AG526" i="4"/>
  <c r="R527" i="4"/>
  <c r="S526" i="4"/>
  <c r="AF528" i="4" l="1"/>
  <c r="AG527" i="4"/>
  <c r="R528" i="4"/>
  <c r="S527" i="4"/>
  <c r="AF529" i="4" l="1"/>
  <c r="AG528" i="4"/>
  <c r="R529" i="4"/>
  <c r="S528" i="4"/>
  <c r="AF530" i="4" l="1"/>
  <c r="AG529" i="4"/>
  <c r="R530" i="4"/>
  <c r="S529" i="4"/>
  <c r="AF531" i="4" l="1"/>
  <c r="AG530" i="4"/>
  <c r="R531" i="4"/>
  <c r="S530" i="4"/>
  <c r="AF532" i="4" l="1"/>
  <c r="AG531" i="4"/>
  <c r="R532" i="4"/>
  <c r="S531" i="4"/>
  <c r="AF533" i="4" l="1"/>
  <c r="AG532" i="4"/>
  <c r="R533" i="4"/>
  <c r="S532" i="4"/>
  <c r="AF534" i="4" l="1"/>
  <c r="AG533" i="4"/>
  <c r="R534" i="4"/>
  <c r="S533" i="4"/>
  <c r="AF535" i="4" l="1"/>
  <c r="AG534" i="4"/>
  <c r="R535" i="4"/>
  <c r="S534" i="4"/>
  <c r="AF536" i="4" l="1"/>
  <c r="AG535" i="4"/>
  <c r="R536" i="4"/>
  <c r="S535" i="4"/>
  <c r="AF537" i="4" l="1"/>
  <c r="AG536" i="4"/>
  <c r="R537" i="4"/>
  <c r="S536" i="4"/>
  <c r="AF538" i="4" l="1"/>
  <c r="AG537" i="4"/>
  <c r="R538" i="4"/>
  <c r="S537" i="4"/>
  <c r="AF539" i="4" l="1"/>
  <c r="AG538" i="4"/>
  <c r="R539" i="4"/>
  <c r="S538" i="4"/>
  <c r="AF540" i="4" l="1"/>
  <c r="AG539" i="4"/>
  <c r="R540" i="4"/>
  <c r="S539" i="4"/>
  <c r="AF541" i="4" l="1"/>
  <c r="AG540" i="4"/>
  <c r="R541" i="4"/>
  <c r="S540" i="4"/>
  <c r="AF542" i="4" l="1"/>
  <c r="AG541" i="4"/>
  <c r="R542" i="4"/>
  <c r="S541" i="4"/>
  <c r="AF543" i="4" l="1"/>
  <c r="AG542" i="4"/>
  <c r="R543" i="4"/>
  <c r="S542" i="4"/>
  <c r="AF544" i="4" l="1"/>
  <c r="AG543" i="4"/>
  <c r="R544" i="4"/>
  <c r="S543" i="4"/>
  <c r="AF545" i="4" l="1"/>
  <c r="AG544" i="4"/>
  <c r="R545" i="4"/>
  <c r="S544" i="4"/>
  <c r="AF546" i="4" l="1"/>
  <c r="AG545" i="4"/>
  <c r="R546" i="4"/>
  <c r="S545" i="4"/>
  <c r="AF547" i="4" l="1"/>
  <c r="AG546" i="4"/>
  <c r="R547" i="4"/>
  <c r="S546" i="4"/>
  <c r="AF548" i="4" l="1"/>
  <c r="AG547" i="4"/>
  <c r="R548" i="4"/>
  <c r="S547" i="4"/>
  <c r="AF549" i="4" l="1"/>
  <c r="AG548" i="4"/>
  <c r="R549" i="4"/>
  <c r="S548" i="4"/>
  <c r="AF550" i="4" l="1"/>
  <c r="AG549" i="4"/>
  <c r="R550" i="4"/>
  <c r="S549" i="4"/>
  <c r="AF551" i="4" l="1"/>
  <c r="AG550" i="4"/>
  <c r="R551" i="4"/>
  <c r="S550" i="4"/>
  <c r="AF552" i="4" l="1"/>
  <c r="AG551" i="4"/>
  <c r="R552" i="4"/>
  <c r="S551" i="4"/>
  <c r="AF553" i="4" l="1"/>
  <c r="AG552" i="4"/>
  <c r="R553" i="4"/>
  <c r="S552" i="4"/>
  <c r="AF554" i="4" l="1"/>
  <c r="AG553" i="4"/>
  <c r="R554" i="4"/>
  <c r="S553" i="4"/>
  <c r="AF555" i="4" l="1"/>
  <c r="AG554" i="4"/>
  <c r="R555" i="4"/>
  <c r="S554" i="4"/>
  <c r="AF556" i="4" l="1"/>
  <c r="AG555" i="4"/>
  <c r="R556" i="4"/>
  <c r="S555" i="4"/>
  <c r="AF557" i="4" l="1"/>
  <c r="AG556" i="4"/>
  <c r="R557" i="4"/>
  <c r="S556" i="4"/>
  <c r="AF558" i="4" l="1"/>
  <c r="AG557" i="4"/>
  <c r="R558" i="4"/>
  <c r="S557" i="4"/>
  <c r="AF559" i="4" l="1"/>
  <c r="AG558" i="4"/>
  <c r="R559" i="4"/>
  <c r="S558" i="4"/>
  <c r="AF560" i="4" l="1"/>
  <c r="AG559" i="4"/>
  <c r="R560" i="4"/>
  <c r="S559" i="4"/>
  <c r="AF561" i="4" l="1"/>
  <c r="AG560" i="4"/>
  <c r="R561" i="4"/>
  <c r="S560" i="4"/>
  <c r="AF562" i="4" l="1"/>
  <c r="AG561" i="4"/>
  <c r="R562" i="4"/>
  <c r="S561" i="4"/>
  <c r="AF563" i="4" l="1"/>
  <c r="AG562" i="4"/>
  <c r="R563" i="4"/>
  <c r="S562" i="4"/>
  <c r="AF564" i="4" l="1"/>
  <c r="AG563" i="4"/>
  <c r="R564" i="4"/>
  <c r="S563" i="4"/>
  <c r="AF565" i="4" l="1"/>
  <c r="AG564" i="4"/>
  <c r="R565" i="4"/>
  <c r="S564" i="4"/>
  <c r="AF566" i="4" l="1"/>
  <c r="AG565" i="4"/>
  <c r="R566" i="4"/>
  <c r="S565" i="4"/>
  <c r="AF567" i="4" l="1"/>
  <c r="AG566" i="4"/>
  <c r="R567" i="4"/>
  <c r="S566" i="4"/>
  <c r="AF568" i="4" l="1"/>
  <c r="AG567" i="4"/>
  <c r="R568" i="4"/>
  <c r="S567" i="4"/>
  <c r="AF569" i="4" l="1"/>
  <c r="AG568" i="4"/>
  <c r="R569" i="4"/>
  <c r="S568" i="4"/>
  <c r="AF570" i="4" l="1"/>
  <c r="AG569" i="4"/>
  <c r="R570" i="4"/>
  <c r="S569" i="4"/>
  <c r="AF571" i="4" l="1"/>
  <c r="AG570" i="4"/>
  <c r="R571" i="4"/>
  <c r="S570" i="4"/>
  <c r="AF572" i="4" l="1"/>
  <c r="AG571" i="4"/>
  <c r="R572" i="4"/>
  <c r="S571" i="4"/>
  <c r="AF573" i="4" l="1"/>
  <c r="AG572" i="4"/>
  <c r="R573" i="4"/>
  <c r="S572" i="4"/>
  <c r="AF574" i="4" l="1"/>
  <c r="AG573" i="4"/>
  <c r="R574" i="4"/>
  <c r="S573" i="4"/>
  <c r="AF575" i="4" l="1"/>
  <c r="AG574" i="4"/>
  <c r="R575" i="4"/>
  <c r="S574" i="4"/>
  <c r="AF576" i="4" l="1"/>
  <c r="AG575" i="4"/>
  <c r="R576" i="4"/>
  <c r="S575" i="4"/>
  <c r="AF577" i="4" l="1"/>
  <c r="AG576" i="4"/>
  <c r="R577" i="4"/>
  <c r="S576" i="4"/>
  <c r="AF578" i="4" l="1"/>
  <c r="AG577" i="4"/>
  <c r="R578" i="4"/>
  <c r="S577" i="4"/>
  <c r="AF579" i="4" l="1"/>
  <c r="AG578" i="4"/>
  <c r="R579" i="4"/>
  <c r="S578" i="4"/>
  <c r="AF580" i="4" l="1"/>
  <c r="AG579" i="4"/>
  <c r="R580" i="4"/>
  <c r="S579" i="4"/>
  <c r="AF581" i="4" l="1"/>
  <c r="AG580" i="4"/>
  <c r="R581" i="4"/>
  <c r="S580" i="4"/>
  <c r="AF582" i="4" l="1"/>
  <c r="AG581" i="4"/>
  <c r="R582" i="4"/>
  <c r="S581" i="4"/>
  <c r="AF583" i="4" l="1"/>
  <c r="AG582" i="4"/>
  <c r="R583" i="4"/>
  <c r="S582" i="4"/>
  <c r="AF584" i="4" l="1"/>
  <c r="AG583" i="4"/>
  <c r="R584" i="4"/>
  <c r="S583" i="4"/>
  <c r="AF585" i="4" l="1"/>
  <c r="AG584" i="4"/>
  <c r="R585" i="4"/>
  <c r="S584" i="4"/>
  <c r="AF586" i="4" l="1"/>
  <c r="AG585" i="4"/>
  <c r="R586" i="4"/>
  <c r="S585" i="4"/>
  <c r="AF587" i="4" l="1"/>
  <c r="AG586" i="4"/>
  <c r="R587" i="4"/>
  <c r="S586" i="4"/>
  <c r="AF588" i="4" l="1"/>
  <c r="AG587" i="4"/>
  <c r="R588" i="4"/>
  <c r="S587" i="4"/>
  <c r="AF589" i="4" l="1"/>
  <c r="AG588" i="4"/>
  <c r="R589" i="4"/>
  <c r="S588" i="4"/>
  <c r="AF590" i="4" l="1"/>
  <c r="AG589" i="4"/>
  <c r="R590" i="4"/>
  <c r="S589" i="4"/>
  <c r="AF591" i="4" l="1"/>
  <c r="AG590" i="4"/>
  <c r="R591" i="4"/>
  <c r="S590" i="4"/>
  <c r="AF592" i="4" l="1"/>
  <c r="AG591" i="4"/>
  <c r="R592" i="4"/>
  <c r="S591" i="4"/>
  <c r="AF593" i="4" l="1"/>
  <c r="AG592" i="4"/>
  <c r="R593" i="4"/>
  <c r="S592" i="4"/>
  <c r="AF594" i="4" l="1"/>
  <c r="AG593" i="4"/>
  <c r="R594" i="4"/>
  <c r="S593" i="4"/>
  <c r="AF595" i="4" l="1"/>
  <c r="AG594" i="4"/>
  <c r="R595" i="4"/>
  <c r="S594" i="4"/>
  <c r="AF596" i="4" l="1"/>
  <c r="AG595" i="4"/>
  <c r="R596" i="4"/>
  <c r="S595" i="4"/>
  <c r="AF597" i="4" l="1"/>
  <c r="AG596" i="4"/>
  <c r="R597" i="4"/>
  <c r="S596" i="4"/>
  <c r="AF598" i="4" l="1"/>
  <c r="AG597" i="4"/>
  <c r="R598" i="4"/>
  <c r="S597" i="4"/>
  <c r="AF599" i="4" l="1"/>
  <c r="AG598" i="4"/>
  <c r="R599" i="4"/>
  <c r="S598" i="4"/>
  <c r="AF600" i="4" l="1"/>
  <c r="AG599" i="4"/>
  <c r="R600" i="4"/>
  <c r="S599" i="4"/>
  <c r="AF601" i="4" l="1"/>
  <c r="AG600" i="4"/>
  <c r="R601" i="4"/>
  <c r="S600" i="4"/>
  <c r="AF602" i="4" l="1"/>
  <c r="AG601" i="4"/>
  <c r="R602" i="4"/>
  <c r="S601" i="4"/>
  <c r="AF603" i="4" l="1"/>
  <c r="AG602" i="4"/>
  <c r="R603" i="4"/>
  <c r="S602" i="4"/>
  <c r="AF604" i="4" l="1"/>
  <c r="AG603" i="4"/>
  <c r="R604" i="4"/>
  <c r="S603" i="4"/>
  <c r="AF605" i="4" l="1"/>
  <c r="AG604" i="4"/>
  <c r="R605" i="4"/>
  <c r="S604" i="4"/>
  <c r="AF606" i="4" l="1"/>
  <c r="AG605" i="4"/>
  <c r="R606" i="4"/>
  <c r="S605" i="4"/>
  <c r="AF607" i="4" l="1"/>
  <c r="AG606" i="4"/>
  <c r="R607" i="4"/>
  <c r="S606" i="4"/>
  <c r="AF608" i="4" l="1"/>
  <c r="AG607" i="4"/>
  <c r="R608" i="4"/>
  <c r="S607" i="4"/>
  <c r="AF609" i="4" l="1"/>
  <c r="AG608" i="4"/>
  <c r="R609" i="4"/>
  <c r="S608" i="4"/>
  <c r="AF610" i="4" l="1"/>
  <c r="AG609" i="4"/>
  <c r="R610" i="4"/>
  <c r="S609" i="4"/>
  <c r="AF611" i="4" l="1"/>
  <c r="AG610" i="4"/>
  <c r="R611" i="4"/>
  <c r="S610" i="4"/>
  <c r="AF612" i="4" l="1"/>
  <c r="AG611" i="4"/>
  <c r="R612" i="4"/>
  <c r="S611" i="4"/>
  <c r="AF613" i="4" l="1"/>
  <c r="AG612" i="4"/>
  <c r="R613" i="4"/>
  <c r="S612" i="4"/>
  <c r="AF614" i="4" l="1"/>
  <c r="AG613" i="4"/>
  <c r="R614" i="4"/>
  <c r="S613" i="4"/>
  <c r="AF615" i="4" l="1"/>
  <c r="AG614" i="4"/>
  <c r="R615" i="4"/>
  <c r="S614" i="4"/>
  <c r="AF616" i="4" l="1"/>
  <c r="AG615" i="4"/>
  <c r="R616" i="4"/>
  <c r="S615" i="4"/>
  <c r="AF617" i="4" l="1"/>
  <c r="AG616" i="4"/>
  <c r="R617" i="4"/>
  <c r="S616" i="4"/>
  <c r="AF618" i="4" l="1"/>
  <c r="AG617" i="4"/>
  <c r="R618" i="4"/>
  <c r="S617" i="4"/>
  <c r="AF619" i="4" l="1"/>
  <c r="AG618" i="4"/>
  <c r="R619" i="4"/>
  <c r="S618" i="4"/>
  <c r="AF620" i="4" l="1"/>
  <c r="AG619" i="4"/>
  <c r="R620" i="4"/>
  <c r="S619" i="4"/>
  <c r="AF621" i="4" l="1"/>
  <c r="AG620" i="4"/>
  <c r="R621" i="4"/>
  <c r="S620" i="4"/>
  <c r="AF622" i="4" l="1"/>
  <c r="AG621" i="4"/>
  <c r="R622" i="4"/>
  <c r="S621" i="4"/>
  <c r="AF623" i="4" l="1"/>
  <c r="AG622" i="4"/>
  <c r="R623" i="4"/>
  <c r="S622" i="4"/>
  <c r="AF624" i="4" l="1"/>
  <c r="AG623" i="4"/>
  <c r="R624" i="4"/>
  <c r="S623" i="4"/>
  <c r="AF625" i="4" l="1"/>
  <c r="AG624" i="4"/>
  <c r="R625" i="4"/>
  <c r="S624" i="4"/>
  <c r="AF626" i="4" l="1"/>
  <c r="AG625" i="4"/>
  <c r="R626" i="4"/>
  <c r="S625" i="4"/>
  <c r="AF627" i="4" l="1"/>
  <c r="AG626" i="4"/>
  <c r="R627" i="4"/>
  <c r="S626" i="4"/>
  <c r="AF628" i="4" l="1"/>
  <c r="AG627" i="4"/>
  <c r="R628" i="4"/>
  <c r="S627" i="4"/>
  <c r="AF629" i="4" l="1"/>
  <c r="AG628" i="4"/>
  <c r="R629" i="4"/>
  <c r="S628" i="4"/>
  <c r="AF630" i="4" l="1"/>
  <c r="AG629" i="4"/>
  <c r="R630" i="4"/>
  <c r="S629" i="4"/>
  <c r="AF631" i="4" l="1"/>
  <c r="AG630" i="4"/>
  <c r="R631" i="4"/>
  <c r="S630" i="4"/>
  <c r="AF632" i="4" l="1"/>
  <c r="AG631" i="4"/>
  <c r="R632" i="4"/>
  <c r="S631" i="4"/>
  <c r="AF633" i="4" l="1"/>
  <c r="AG632" i="4"/>
  <c r="R633" i="4"/>
  <c r="S632" i="4"/>
  <c r="AF634" i="4" l="1"/>
  <c r="AG633" i="4"/>
  <c r="R634" i="4"/>
  <c r="S633" i="4"/>
  <c r="AF635" i="4" l="1"/>
  <c r="AG634" i="4"/>
  <c r="R635" i="4"/>
  <c r="S634" i="4"/>
  <c r="AF636" i="4" l="1"/>
  <c r="AG635" i="4"/>
  <c r="R636" i="4"/>
  <c r="S635" i="4"/>
  <c r="AF637" i="4" l="1"/>
  <c r="AG636" i="4"/>
  <c r="R637" i="4"/>
  <c r="S636" i="4"/>
  <c r="AF638" i="4" l="1"/>
  <c r="AG637" i="4"/>
  <c r="R638" i="4"/>
  <c r="S637" i="4"/>
  <c r="AF639" i="4" l="1"/>
  <c r="AG638" i="4"/>
  <c r="R639" i="4"/>
  <c r="S638" i="4"/>
  <c r="AF640" i="4" l="1"/>
  <c r="AG639" i="4"/>
  <c r="R640" i="4"/>
  <c r="S639" i="4"/>
  <c r="AF641" i="4" l="1"/>
  <c r="AG640" i="4"/>
  <c r="R641" i="4"/>
  <c r="S640" i="4"/>
  <c r="AF642" i="4" l="1"/>
  <c r="AG641" i="4"/>
  <c r="R642" i="4"/>
  <c r="S641" i="4"/>
  <c r="AF643" i="4" l="1"/>
  <c r="AG642" i="4"/>
  <c r="R643" i="4"/>
  <c r="S642" i="4"/>
  <c r="AF644" i="4" l="1"/>
  <c r="AG643" i="4"/>
  <c r="R644" i="4"/>
  <c r="S643" i="4"/>
  <c r="AF645" i="4" l="1"/>
  <c r="AG644" i="4"/>
  <c r="R645" i="4"/>
  <c r="S644" i="4"/>
  <c r="AF646" i="4" l="1"/>
  <c r="AG645" i="4"/>
  <c r="R646" i="4"/>
  <c r="S645" i="4"/>
  <c r="AF647" i="4" l="1"/>
  <c r="AG646" i="4"/>
  <c r="R647" i="4"/>
  <c r="S646" i="4"/>
  <c r="AF648" i="4" l="1"/>
  <c r="AG647" i="4"/>
  <c r="R648" i="4"/>
  <c r="S647" i="4"/>
  <c r="AF649" i="4" l="1"/>
  <c r="AG648" i="4"/>
  <c r="R649" i="4"/>
  <c r="S648" i="4"/>
  <c r="AF650" i="4" l="1"/>
  <c r="AG649" i="4"/>
  <c r="R650" i="4"/>
  <c r="S649" i="4"/>
  <c r="AF651" i="4" l="1"/>
  <c r="AG650" i="4"/>
  <c r="R651" i="4"/>
  <c r="S650" i="4"/>
  <c r="AF652" i="4" l="1"/>
  <c r="AG651" i="4"/>
  <c r="R652" i="4"/>
  <c r="S651" i="4"/>
  <c r="AF653" i="4" l="1"/>
  <c r="AG652" i="4"/>
  <c r="R653" i="4"/>
  <c r="S652" i="4"/>
  <c r="AF654" i="4" l="1"/>
  <c r="AG653" i="4"/>
  <c r="R654" i="4"/>
  <c r="S653" i="4"/>
  <c r="AF655" i="4" l="1"/>
  <c r="AG654" i="4"/>
  <c r="R655" i="4"/>
  <c r="S654" i="4"/>
  <c r="AF656" i="4" l="1"/>
  <c r="AG655" i="4"/>
  <c r="R656" i="4"/>
  <c r="S655" i="4"/>
  <c r="AF657" i="4" l="1"/>
  <c r="AG656" i="4"/>
  <c r="R657" i="4"/>
  <c r="S656" i="4"/>
  <c r="AF658" i="4" l="1"/>
  <c r="AG657" i="4"/>
  <c r="R658" i="4"/>
  <c r="S657" i="4"/>
  <c r="AF659" i="4" l="1"/>
  <c r="AG658" i="4"/>
  <c r="R659" i="4"/>
  <c r="S658" i="4"/>
  <c r="AF660" i="4" l="1"/>
  <c r="AG659" i="4"/>
  <c r="R660" i="4"/>
  <c r="S659" i="4"/>
  <c r="AF661" i="4" l="1"/>
  <c r="AG660" i="4"/>
  <c r="R661" i="4"/>
  <c r="S660" i="4"/>
  <c r="AF662" i="4" l="1"/>
  <c r="AG661" i="4"/>
  <c r="R662" i="4"/>
  <c r="S661" i="4"/>
  <c r="AF663" i="4" l="1"/>
  <c r="AG662" i="4"/>
  <c r="R663" i="4"/>
  <c r="S662" i="4"/>
  <c r="AF664" i="4" l="1"/>
  <c r="AG663" i="4"/>
  <c r="R664" i="4"/>
  <c r="S663" i="4"/>
  <c r="AF665" i="4" l="1"/>
  <c r="AG664" i="4"/>
  <c r="R665" i="4"/>
  <c r="S664" i="4"/>
  <c r="AF666" i="4" l="1"/>
  <c r="AG665" i="4"/>
  <c r="R666" i="4"/>
  <c r="S665" i="4"/>
  <c r="AF667" i="4" l="1"/>
  <c r="AG666" i="4"/>
  <c r="R667" i="4"/>
  <c r="S666" i="4"/>
  <c r="AF668" i="4" l="1"/>
  <c r="AG667" i="4"/>
  <c r="R668" i="4"/>
  <c r="S667" i="4"/>
  <c r="AF669" i="4" l="1"/>
  <c r="AG668" i="4"/>
  <c r="R669" i="4"/>
  <c r="S668" i="4"/>
  <c r="AF670" i="4" l="1"/>
  <c r="AG669" i="4"/>
  <c r="R670" i="4"/>
  <c r="S669" i="4"/>
  <c r="AF671" i="4" l="1"/>
  <c r="AG670" i="4"/>
  <c r="R671" i="4"/>
  <c r="S670" i="4"/>
  <c r="AF672" i="4" l="1"/>
  <c r="AG671" i="4"/>
  <c r="R672" i="4"/>
  <c r="S671" i="4"/>
  <c r="AF673" i="4" l="1"/>
  <c r="AG672" i="4"/>
  <c r="R673" i="4"/>
  <c r="S672" i="4"/>
  <c r="AF674" i="4" l="1"/>
  <c r="AG673" i="4"/>
  <c r="R674" i="4"/>
  <c r="S673" i="4"/>
  <c r="AF675" i="4" l="1"/>
  <c r="AG674" i="4"/>
  <c r="R675" i="4"/>
  <c r="S674" i="4"/>
  <c r="AF676" i="4" l="1"/>
  <c r="AG675" i="4"/>
  <c r="R676" i="4"/>
  <c r="S675" i="4"/>
  <c r="AF677" i="4" l="1"/>
  <c r="AG676" i="4"/>
  <c r="R677" i="4"/>
  <c r="S676" i="4"/>
  <c r="AF678" i="4" l="1"/>
  <c r="AG677" i="4"/>
  <c r="R678" i="4"/>
  <c r="S677" i="4"/>
  <c r="AF679" i="4" l="1"/>
  <c r="AG678" i="4"/>
  <c r="R679" i="4"/>
  <c r="S678" i="4"/>
  <c r="AF680" i="4" l="1"/>
  <c r="AG679" i="4"/>
  <c r="R680" i="4"/>
  <c r="S679" i="4"/>
  <c r="AF681" i="4" l="1"/>
  <c r="AG680" i="4"/>
  <c r="R681" i="4"/>
  <c r="S680" i="4"/>
  <c r="AF682" i="4" l="1"/>
  <c r="AG681" i="4"/>
  <c r="R682" i="4"/>
  <c r="S681" i="4"/>
  <c r="AF683" i="4" l="1"/>
  <c r="AG682" i="4"/>
  <c r="R683" i="4"/>
  <c r="S682" i="4"/>
  <c r="AF684" i="4" l="1"/>
  <c r="AG683" i="4"/>
  <c r="R684" i="4"/>
  <c r="S683" i="4"/>
  <c r="AF685" i="4" l="1"/>
  <c r="AG684" i="4"/>
  <c r="R685" i="4"/>
  <c r="S684" i="4"/>
  <c r="AF686" i="4" l="1"/>
  <c r="AG685" i="4"/>
  <c r="R686" i="4"/>
  <c r="S685" i="4"/>
  <c r="AF687" i="4" l="1"/>
  <c r="AG686" i="4"/>
  <c r="R687" i="4"/>
  <c r="S686" i="4"/>
  <c r="AF688" i="4" l="1"/>
  <c r="AG687" i="4"/>
  <c r="R688" i="4"/>
  <c r="S687" i="4"/>
  <c r="AF689" i="4" l="1"/>
  <c r="AG688" i="4"/>
  <c r="R689" i="4"/>
  <c r="S688" i="4"/>
  <c r="AF690" i="4" l="1"/>
  <c r="AG689" i="4"/>
  <c r="R690" i="4"/>
  <c r="S689" i="4"/>
  <c r="AF691" i="4" l="1"/>
  <c r="AG690" i="4"/>
  <c r="R691" i="4"/>
  <c r="S690" i="4"/>
  <c r="AF692" i="4" l="1"/>
  <c r="AG691" i="4"/>
  <c r="R692" i="4"/>
  <c r="S691" i="4"/>
  <c r="AF693" i="4" l="1"/>
  <c r="AG692" i="4"/>
  <c r="R693" i="4"/>
  <c r="S692" i="4"/>
  <c r="AF694" i="4" l="1"/>
  <c r="AG693" i="4"/>
  <c r="R694" i="4"/>
  <c r="S693" i="4"/>
  <c r="AF695" i="4" l="1"/>
  <c r="AG694" i="4"/>
  <c r="R695" i="4"/>
  <c r="S694" i="4"/>
  <c r="AF696" i="4" l="1"/>
  <c r="AG695" i="4"/>
  <c r="R696" i="4"/>
  <c r="S695" i="4"/>
  <c r="AF697" i="4" l="1"/>
  <c r="AG696" i="4"/>
  <c r="R697" i="4"/>
  <c r="S696" i="4"/>
  <c r="AF698" i="4" l="1"/>
  <c r="AG697" i="4"/>
  <c r="R698" i="4"/>
  <c r="S697" i="4"/>
  <c r="AF699" i="4" l="1"/>
  <c r="AG698" i="4"/>
  <c r="R699" i="4"/>
  <c r="S698" i="4"/>
  <c r="AF700" i="4" l="1"/>
  <c r="AG699" i="4"/>
  <c r="R700" i="4"/>
  <c r="S699" i="4"/>
  <c r="AF701" i="4" l="1"/>
  <c r="AG700" i="4"/>
  <c r="R701" i="4"/>
  <c r="S700" i="4"/>
  <c r="AF702" i="4" l="1"/>
  <c r="AG701" i="4"/>
  <c r="R702" i="4"/>
  <c r="S701" i="4"/>
  <c r="AF703" i="4" l="1"/>
  <c r="AG702" i="4"/>
  <c r="R703" i="4"/>
  <c r="S702" i="4"/>
  <c r="AF704" i="4" l="1"/>
  <c r="AG703" i="4"/>
  <c r="R704" i="4"/>
  <c r="S703" i="4"/>
  <c r="AF705" i="4" l="1"/>
  <c r="AG704" i="4"/>
  <c r="R705" i="4"/>
  <c r="S704" i="4"/>
  <c r="AF706" i="4" l="1"/>
  <c r="AG705" i="4"/>
  <c r="R706" i="4"/>
  <c r="S705" i="4"/>
  <c r="AF707" i="4" l="1"/>
  <c r="AG706" i="4"/>
  <c r="R707" i="4"/>
  <c r="S706" i="4"/>
  <c r="AF708" i="4" l="1"/>
  <c r="AG707" i="4"/>
  <c r="R708" i="4"/>
  <c r="S707" i="4"/>
  <c r="AF709" i="4" l="1"/>
  <c r="AG708" i="4"/>
  <c r="R709" i="4"/>
  <c r="S708" i="4"/>
  <c r="AF710" i="4" l="1"/>
  <c r="AG709" i="4"/>
  <c r="R710" i="4"/>
  <c r="S709" i="4"/>
  <c r="AF711" i="4" l="1"/>
  <c r="AG710" i="4"/>
  <c r="R711" i="4"/>
  <c r="S710" i="4"/>
  <c r="AF712" i="4" l="1"/>
  <c r="AG711" i="4"/>
  <c r="R712" i="4"/>
  <c r="S711" i="4"/>
  <c r="AF713" i="4" l="1"/>
  <c r="AG712" i="4"/>
  <c r="R713" i="4"/>
  <c r="S712" i="4"/>
  <c r="AF714" i="4" l="1"/>
  <c r="AG713" i="4"/>
  <c r="R714" i="4"/>
  <c r="S713" i="4"/>
  <c r="AF715" i="4" l="1"/>
  <c r="AG714" i="4"/>
  <c r="R715" i="4"/>
  <c r="S714" i="4"/>
  <c r="AF716" i="4" l="1"/>
  <c r="AG715" i="4"/>
  <c r="R716" i="4"/>
  <c r="S715" i="4"/>
  <c r="AF717" i="4" l="1"/>
  <c r="AG716" i="4"/>
  <c r="R717" i="4"/>
  <c r="S716" i="4"/>
  <c r="AF718" i="4" l="1"/>
  <c r="AG717" i="4"/>
  <c r="R718" i="4"/>
  <c r="S717" i="4"/>
  <c r="AF719" i="4" l="1"/>
  <c r="AG718" i="4"/>
  <c r="R719" i="4"/>
  <c r="S718" i="4"/>
  <c r="AF720" i="4" l="1"/>
  <c r="AG719" i="4"/>
  <c r="R720" i="4"/>
  <c r="S719" i="4"/>
  <c r="AF721" i="4" l="1"/>
  <c r="AG720" i="4"/>
  <c r="R721" i="4"/>
  <c r="S720" i="4"/>
  <c r="AF722" i="4" l="1"/>
  <c r="AG721" i="4"/>
  <c r="R722" i="4"/>
  <c r="S721" i="4"/>
  <c r="AF723" i="4" l="1"/>
  <c r="AG722" i="4"/>
  <c r="R723" i="4"/>
  <c r="S722" i="4"/>
  <c r="AF724" i="4" l="1"/>
  <c r="AG723" i="4"/>
  <c r="R724" i="4"/>
  <c r="S723" i="4"/>
  <c r="AF725" i="4" l="1"/>
  <c r="AG724" i="4"/>
  <c r="R725" i="4"/>
  <c r="S724" i="4"/>
  <c r="AF726" i="4" l="1"/>
  <c r="AG725" i="4"/>
  <c r="R726" i="4"/>
  <c r="S725" i="4"/>
  <c r="AF727" i="4" l="1"/>
  <c r="AG726" i="4"/>
  <c r="R727" i="4"/>
  <c r="S726" i="4"/>
  <c r="AF728" i="4" l="1"/>
  <c r="AG727" i="4"/>
  <c r="R728" i="4"/>
  <c r="S727" i="4"/>
  <c r="AF729" i="4" l="1"/>
  <c r="AG728" i="4"/>
  <c r="R729" i="4"/>
  <c r="S728" i="4"/>
  <c r="AF730" i="4" l="1"/>
  <c r="AG729" i="4"/>
  <c r="R730" i="4"/>
  <c r="S729" i="4"/>
  <c r="AF731" i="4" l="1"/>
  <c r="AG730" i="4"/>
  <c r="R731" i="4"/>
  <c r="S730" i="4"/>
  <c r="AF732" i="4" l="1"/>
  <c r="AG731" i="4"/>
  <c r="R732" i="4"/>
  <c r="S731" i="4"/>
  <c r="AF733" i="4" l="1"/>
  <c r="AG732" i="4"/>
  <c r="R733" i="4"/>
  <c r="S732" i="4"/>
  <c r="AF734" i="4" l="1"/>
  <c r="AG733" i="4"/>
  <c r="R734" i="4"/>
  <c r="S733" i="4"/>
  <c r="AF735" i="4" l="1"/>
  <c r="AG734" i="4"/>
  <c r="R735" i="4"/>
  <c r="S734" i="4"/>
  <c r="AF736" i="4" l="1"/>
  <c r="AG735" i="4"/>
  <c r="R736" i="4"/>
  <c r="S735" i="4"/>
  <c r="AF737" i="4" l="1"/>
  <c r="AG736" i="4"/>
  <c r="R737" i="4"/>
  <c r="S736" i="4"/>
  <c r="AF738" i="4" l="1"/>
  <c r="AG737" i="4"/>
  <c r="R738" i="4"/>
  <c r="S737" i="4"/>
  <c r="AF739" i="4" l="1"/>
  <c r="AG738" i="4"/>
  <c r="R739" i="4"/>
  <c r="S738" i="4"/>
  <c r="AF740" i="4" l="1"/>
  <c r="AG739" i="4"/>
  <c r="R740" i="4"/>
  <c r="S739" i="4"/>
  <c r="AF741" i="4" l="1"/>
  <c r="AG740" i="4"/>
  <c r="R741" i="4"/>
  <c r="S740" i="4"/>
  <c r="AF742" i="4" l="1"/>
  <c r="AG741" i="4"/>
  <c r="R742" i="4"/>
  <c r="S741" i="4"/>
  <c r="AF743" i="4" l="1"/>
  <c r="AG742" i="4"/>
  <c r="R743" i="4"/>
  <c r="S742" i="4"/>
  <c r="AF744" i="4" l="1"/>
  <c r="AG743" i="4"/>
  <c r="R744" i="4"/>
  <c r="S743" i="4"/>
  <c r="AF745" i="4" l="1"/>
  <c r="AG744" i="4"/>
  <c r="R745" i="4"/>
  <c r="S744" i="4"/>
  <c r="AF746" i="4" l="1"/>
  <c r="AG745" i="4"/>
  <c r="R746" i="4"/>
  <c r="S745" i="4"/>
  <c r="AF747" i="4" l="1"/>
  <c r="AG746" i="4"/>
  <c r="R747" i="4"/>
  <c r="S746" i="4"/>
  <c r="AF748" i="4" l="1"/>
  <c r="AG747" i="4"/>
  <c r="R748" i="4"/>
  <c r="S747" i="4"/>
  <c r="AF749" i="4" l="1"/>
  <c r="AG748" i="4"/>
  <c r="R749" i="4"/>
  <c r="S748" i="4"/>
  <c r="AF750" i="4" l="1"/>
  <c r="AG749" i="4"/>
  <c r="R750" i="4"/>
  <c r="S749" i="4"/>
  <c r="AF751" i="4" l="1"/>
  <c r="AG750" i="4"/>
  <c r="R751" i="4"/>
  <c r="S750" i="4"/>
  <c r="AF752" i="4" l="1"/>
  <c r="AG751" i="4"/>
  <c r="R752" i="4"/>
  <c r="S751" i="4"/>
  <c r="AF753" i="4" l="1"/>
  <c r="AG752" i="4"/>
  <c r="R753" i="4"/>
  <c r="S752" i="4"/>
  <c r="AF754" i="4" l="1"/>
  <c r="AG753" i="4"/>
  <c r="R754" i="4"/>
  <c r="S753" i="4"/>
  <c r="AF755" i="4" l="1"/>
  <c r="AG754" i="4"/>
  <c r="R755" i="4"/>
  <c r="S754" i="4"/>
  <c r="AF756" i="4" l="1"/>
  <c r="AG755" i="4"/>
  <c r="R756" i="4"/>
  <c r="S755" i="4"/>
  <c r="AF757" i="4" l="1"/>
  <c r="AG756" i="4"/>
  <c r="R757" i="4"/>
  <c r="S756" i="4"/>
  <c r="AF758" i="4" l="1"/>
  <c r="AG757" i="4"/>
  <c r="R758" i="4"/>
  <c r="S757" i="4"/>
  <c r="AF759" i="4" l="1"/>
  <c r="AG758" i="4"/>
  <c r="R759" i="4"/>
  <c r="S758" i="4"/>
  <c r="AF760" i="4" l="1"/>
  <c r="AG759" i="4"/>
  <c r="R760" i="4"/>
  <c r="S759" i="4"/>
  <c r="AF761" i="4" l="1"/>
  <c r="AG760" i="4"/>
  <c r="R761" i="4"/>
  <c r="S760" i="4"/>
  <c r="AF762" i="4" l="1"/>
  <c r="AG761" i="4"/>
  <c r="R762" i="4"/>
  <c r="S761" i="4"/>
  <c r="AF763" i="4" l="1"/>
  <c r="AG762" i="4"/>
  <c r="R763" i="4"/>
  <c r="S762" i="4"/>
  <c r="AF764" i="4" l="1"/>
  <c r="AG763" i="4"/>
  <c r="R764" i="4"/>
  <c r="S763" i="4"/>
  <c r="AF765" i="4" l="1"/>
  <c r="AG764" i="4"/>
  <c r="R765" i="4"/>
  <c r="S764" i="4"/>
  <c r="AF766" i="4" l="1"/>
  <c r="AG765" i="4"/>
  <c r="R766" i="4"/>
  <c r="S765" i="4"/>
  <c r="AF767" i="4" l="1"/>
  <c r="AG766" i="4"/>
  <c r="R767" i="4"/>
  <c r="S766" i="4"/>
  <c r="AF768" i="4" l="1"/>
  <c r="AG767" i="4"/>
  <c r="R768" i="4"/>
  <c r="S767" i="4"/>
  <c r="AF769" i="4" l="1"/>
  <c r="AG768" i="4"/>
  <c r="R769" i="4"/>
  <c r="S768" i="4"/>
  <c r="AF770" i="4" l="1"/>
  <c r="AG769" i="4"/>
  <c r="R770" i="4"/>
  <c r="S769" i="4"/>
  <c r="AF771" i="4" l="1"/>
  <c r="AG770" i="4"/>
  <c r="R771" i="4"/>
  <c r="S770" i="4"/>
  <c r="AF772" i="4" l="1"/>
  <c r="AG771" i="4"/>
  <c r="R772" i="4"/>
  <c r="S771" i="4"/>
  <c r="AF773" i="4" l="1"/>
  <c r="AG772" i="4"/>
  <c r="R773" i="4"/>
  <c r="S772" i="4"/>
  <c r="AF774" i="4" l="1"/>
  <c r="AG773" i="4"/>
  <c r="R774" i="4"/>
  <c r="S773" i="4"/>
  <c r="AF775" i="4" l="1"/>
  <c r="AG774" i="4"/>
  <c r="R775" i="4"/>
  <c r="S774" i="4"/>
  <c r="AF776" i="4" l="1"/>
  <c r="AG775" i="4"/>
  <c r="R776" i="4"/>
  <c r="S775" i="4"/>
  <c r="AF777" i="4" l="1"/>
  <c r="AG776" i="4"/>
  <c r="R777" i="4"/>
  <c r="S776" i="4"/>
  <c r="AF778" i="4" l="1"/>
  <c r="AG777" i="4"/>
  <c r="R778" i="4"/>
  <c r="S777" i="4"/>
  <c r="AF779" i="4" l="1"/>
  <c r="AG778" i="4"/>
  <c r="R779" i="4"/>
  <c r="S778" i="4"/>
  <c r="AF780" i="4" l="1"/>
  <c r="AG779" i="4"/>
  <c r="R780" i="4"/>
  <c r="S779" i="4"/>
  <c r="AF781" i="4" l="1"/>
  <c r="AG780" i="4"/>
  <c r="R781" i="4"/>
  <c r="S780" i="4"/>
  <c r="AF782" i="4" l="1"/>
  <c r="AG781" i="4"/>
  <c r="R782" i="4"/>
  <c r="S781" i="4"/>
  <c r="AF783" i="4" l="1"/>
  <c r="AG782" i="4"/>
  <c r="R783" i="4"/>
  <c r="S782" i="4"/>
  <c r="AF784" i="4" l="1"/>
  <c r="AG783" i="4"/>
  <c r="R784" i="4"/>
  <c r="S783" i="4"/>
  <c r="AF785" i="4" l="1"/>
  <c r="AG784" i="4"/>
  <c r="R785" i="4"/>
  <c r="S784" i="4"/>
  <c r="AF786" i="4" l="1"/>
  <c r="AG785" i="4"/>
  <c r="R786" i="4"/>
  <c r="S785" i="4"/>
  <c r="AF787" i="4" l="1"/>
  <c r="AG786" i="4"/>
  <c r="R787" i="4"/>
  <c r="S786" i="4"/>
  <c r="AF788" i="4" l="1"/>
  <c r="AG787" i="4"/>
  <c r="R788" i="4"/>
  <c r="S787" i="4"/>
  <c r="AF789" i="4" l="1"/>
  <c r="AG788" i="4"/>
  <c r="R789" i="4"/>
  <c r="S788" i="4"/>
  <c r="AF790" i="4" l="1"/>
  <c r="AG789" i="4"/>
  <c r="R790" i="4"/>
  <c r="S789" i="4"/>
  <c r="AF791" i="4" l="1"/>
  <c r="AG790" i="4"/>
  <c r="R791" i="4"/>
  <c r="S790" i="4"/>
  <c r="AF792" i="4" l="1"/>
  <c r="AG791" i="4"/>
  <c r="R792" i="4"/>
  <c r="S791" i="4"/>
  <c r="AF793" i="4" l="1"/>
  <c r="AG792" i="4"/>
  <c r="R793" i="4"/>
  <c r="S792" i="4"/>
  <c r="AF794" i="4" l="1"/>
  <c r="AG793" i="4"/>
  <c r="R794" i="4"/>
  <c r="S793" i="4"/>
  <c r="AF795" i="4" l="1"/>
  <c r="AG794" i="4"/>
  <c r="R795" i="4"/>
  <c r="S794" i="4"/>
  <c r="AF796" i="4" l="1"/>
  <c r="AG795" i="4"/>
  <c r="R796" i="4"/>
  <c r="S795" i="4"/>
  <c r="L15" i="4"/>
  <c r="L16" i="4" s="1"/>
  <c r="I16" i="4"/>
  <c r="AF797" i="4" l="1"/>
  <c r="AG796" i="4"/>
  <c r="R797" i="4"/>
  <c r="S796" i="4"/>
  <c r="E18" i="4"/>
  <c r="AF798" i="4" l="1"/>
  <c r="AG797" i="4"/>
  <c r="R798" i="4"/>
  <c r="S797" i="4"/>
  <c r="E19" i="4"/>
  <c r="AF799" i="4" l="1"/>
  <c r="AG798" i="4"/>
  <c r="R799" i="4"/>
  <c r="S798" i="4"/>
  <c r="E20" i="4"/>
  <c r="AF800" i="4" l="1"/>
  <c r="AG799" i="4"/>
  <c r="R800" i="4"/>
  <c r="S799" i="4"/>
  <c r="AF801" i="4" l="1"/>
  <c r="AG800" i="4"/>
  <c r="R801" i="4"/>
  <c r="S800" i="4"/>
  <c r="E22" i="4"/>
  <c r="E21" i="4"/>
  <c r="AF802" i="4" l="1"/>
  <c r="AG801" i="4"/>
  <c r="R802" i="4"/>
  <c r="S801" i="4"/>
  <c r="E23" i="4"/>
  <c r="AF803" i="4" l="1"/>
  <c r="AG802" i="4"/>
  <c r="R803" i="4"/>
  <c r="S802" i="4"/>
  <c r="E24" i="4"/>
  <c r="AF804" i="4" l="1"/>
  <c r="AG803" i="4"/>
  <c r="R804" i="4"/>
  <c r="S803" i="4"/>
  <c r="E25" i="4"/>
  <c r="AF805" i="4" l="1"/>
  <c r="AG804" i="4"/>
  <c r="R805" i="4"/>
  <c r="S804" i="4"/>
  <c r="E26" i="4"/>
  <c r="AF806" i="4" l="1"/>
  <c r="AG805" i="4"/>
  <c r="R806" i="4"/>
  <c r="S805" i="4"/>
  <c r="E27" i="4"/>
  <c r="AF807" i="4" l="1"/>
  <c r="AG806" i="4"/>
  <c r="R807" i="4"/>
  <c r="S806" i="4"/>
  <c r="E28" i="4"/>
  <c r="AF808" i="4" l="1"/>
  <c r="AG807" i="4"/>
  <c r="R808" i="4"/>
  <c r="S807" i="4"/>
  <c r="E29" i="4"/>
  <c r="AF809" i="4" l="1"/>
  <c r="AG808" i="4"/>
  <c r="R809" i="4"/>
  <c r="S808" i="4"/>
  <c r="E30" i="4"/>
  <c r="AF810" i="4" l="1"/>
  <c r="AG809" i="4"/>
  <c r="R810" i="4"/>
  <c r="S809" i="4"/>
  <c r="E31" i="4"/>
  <c r="E32" i="4"/>
  <c r="AF811" i="4" l="1"/>
  <c r="AG810" i="4"/>
  <c r="R811" i="4"/>
  <c r="S810" i="4"/>
  <c r="E33" i="4"/>
  <c r="AF812" i="4" l="1"/>
  <c r="AG811" i="4"/>
  <c r="R812" i="4"/>
  <c r="S811" i="4"/>
  <c r="E34" i="4"/>
  <c r="AF813" i="4" l="1"/>
  <c r="AG812" i="4"/>
  <c r="R813" i="4"/>
  <c r="S812" i="4"/>
  <c r="E35" i="4"/>
  <c r="AF814" i="4" l="1"/>
  <c r="AG813" i="4"/>
  <c r="R814" i="4"/>
  <c r="S813" i="4"/>
  <c r="E36" i="4"/>
  <c r="AF815" i="4" l="1"/>
  <c r="AG814" i="4"/>
  <c r="R815" i="4"/>
  <c r="S814" i="4"/>
  <c r="E37" i="4"/>
  <c r="AF816" i="4" l="1"/>
  <c r="AG815" i="4"/>
  <c r="R816" i="4"/>
  <c r="S815" i="4"/>
  <c r="E38" i="4"/>
  <c r="AF817" i="4" l="1"/>
  <c r="AG816" i="4"/>
  <c r="R817" i="4"/>
  <c r="S816" i="4"/>
  <c r="E39" i="4"/>
  <c r="AF818" i="4" l="1"/>
  <c r="AG817" i="4"/>
  <c r="R818" i="4"/>
  <c r="S817" i="4"/>
  <c r="E40" i="4"/>
  <c r="AF819" i="4" l="1"/>
  <c r="AG818" i="4"/>
  <c r="R819" i="4"/>
  <c r="S818" i="4"/>
  <c r="E41" i="4"/>
  <c r="AF820" i="4" l="1"/>
  <c r="AG819" i="4"/>
  <c r="R820" i="4"/>
  <c r="S819" i="4"/>
  <c r="E42" i="4"/>
  <c r="AF821" i="4" l="1"/>
  <c r="AG820" i="4"/>
  <c r="R821" i="4"/>
  <c r="S820" i="4"/>
  <c r="E43" i="4"/>
  <c r="AF822" i="4" l="1"/>
  <c r="AG821" i="4"/>
  <c r="R822" i="4"/>
  <c r="S821" i="4"/>
  <c r="E44" i="4"/>
  <c r="AF823" i="4" l="1"/>
  <c r="AG822" i="4"/>
  <c r="R823" i="4"/>
  <c r="S822" i="4"/>
  <c r="E45" i="4"/>
  <c r="AF824" i="4" l="1"/>
  <c r="AG823" i="4"/>
  <c r="R824" i="4"/>
  <c r="S823" i="4"/>
  <c r="E46" i="4"/>
  <c r="AF825" i="4" l="1"/>
  <c r="AG824" i="4"/>
  <c r="R825" i="4"/>
  <c r="S824" i="4"/>
  <c r="E47" i="4"/>
  <c r="AF826" i="4" l="1"/>
  <c r="AG825" i="4"/>
  <c r="R826" i="4"/>
  <c r="S825" i="4"/>
  <c r="E48" i="4"/>
  <c r="AF827" i="4" l="1"/>
  <c r="AG826" i="4"/>
  <c r="R827" i="4"/>
  <c r="S826" i="4"/>
  <c r="E49" i="4"/>
  <c r="AF828" i="4" l="1"/>
  <c r="AG827" i="4"/>
  <c r="R828" i="4"/>
  <c r="S827" i="4"/>
  <c r="E50" i="4"/>
  <c r="AF829" i="4" l="1"/>
  <c r="AG828" i="4"/>
  <c r="R829" i="4"/>
  <c r="S828" i="4"/>
  <c r="E51" i="4"/>
  <c r="AF830" i="4" l="1"/>
  <c r="AG829" i="4"/>
  <c r="R830" i="4"/>
  <c r="S829" i="4"/>
  <c r="E52" i="4"/>
  <c r="AF831" i="4" l="1"/>
  <c r="AG830" i="4"/>
  <c r="R831" i="4"/>
  <c r="S830" i="4"/>
  <c r="E53" i="4"/>
  <c r="AF832" i="4" l="1"/>
  <c r="AG831" i="4"/>
  <c r="R832" i="4"/>
  <c r="S831" i="4"/>
  <c r="E54" i="4"/>
  <c r="AF833" i="4" l="1"/>
  <c r="AG832" i="4"/>
  <c r="R833" i="4"/>
  <c r="S832" i="4"/>
  <c r="E55" i="4"/>
  <c r="AF834" i="4" l="1"/>
  <c r="AG833" i="4"/>
  <c r="R834" i="4"/>
  <c r="S833" i="4"/>
  <c r="E56" i="4"/>
  <c r="AF835" i="4" l="1"/>
  <c r="AG834" i="4"/>
  <c r="R835" i="4"/>
  <c r="S834" i="4"/>
  <c r="E57" i="4"/>
  <c r="AF836" i="4" l="1"/>
  <c r="AG835" i="4"/>
  <c r="R836" i="4"/>
  <c r="S835" i="4"/>
  <c r="E58" i="4"/>
  <c r="AF837" i="4" l="1"/>
  <c r="AG836" i="4"/>
  <c r="R837" i="4"/>
  <c r="S836" i="4"/>
  <c r="E59" i="4"/>
  <c r="AF838" i="4" l="1"/>
  <c r="AG837" i="4"/>
  <c r="R838" i="4"/>
  <c r="S837" i="4"/>
  <c r="E60" i="4"/>
  <c r="AF839" i="4" l="1"/>
  <c r="AG838" i="4"/>
  <c r="R839" i="4"/>
  <c r="S838" i="4"/>
  <c r="E61" i="4"/>
  <c r="AF840" i="4" l="1"/>
  <c r="AG839" i="4"/>
  <c r="R840" i="4"/>
  <c r="S839" i="4"/>
  <c r="E62" i="4"/>
  <c r="AF841" i="4" l="1"/>
  <c r="AG840" i="4"/>
  <c r="R841" i="4"/>
  <c r="S840" i="4"/>
  <c r="E63" i="4"/>
  <c r="AF842" i="4" l="1"/>
  <c r="AG841" i="4"/>
  <c r="R842" i="4"/>
  <c r="S841" i="4"/>
  <c r="E64" i="4"/>
  <c r="AF843" i="4" l="1"/>
  <c r="AG842" i="4"/>
  <c r="R843" i="4"/>
  <c r="S842" i="4"/>
  <c r="E65" i="4"/>
  <c r="AF844" i="4" l="1"/>
  <c r="AG843" i="4"/>
  <c r="R844" i="4"/>
  <c r="S843" i="4"/>
  <c r="E66" i="4"/>
  <c r="AF845" i="4" l="1"/>
  <c r="AG844" i="4"/>
  <c r="R845" i="4"/>
  <c r="S844" i="4"/>
  <c r="E67" i="4"/>
  <c r="AF846" i="4" l="1"/>
  <c r="AG845" i="4"/>
  <c r="R846" i="4"/>
  <c r="S845" i="4"/>
  <c r="E68" i="4"/>
  <c r="AF847" i="4" l="1"/>
  <c r="AG846" i="4"/>
  <c r="R847" i="4"/>
  <c r="S846" i="4"/>
  <c r="E69" i="4"/>
  <c r="AF848" i="4" l="1"/>
  <c r="AG847" i="4"/>
  <c r="R848" i="4"/>
  <c r="S847" i="4"/>
  <c r="E70" i="4"/>
  <c r="AF849" i="4" l="1"/>
  <c r="AG848" i="4"/>
  <c r="R849" i="4"/>
  <c r="S848" i="4"/>
  <c r="E71" i="4"/>
  <c r="AF850" i="4" l="1"/>
  <c r="AG849" i="4"/>
  <c r="R850" i="4"/>
  <c r="S849" i="4"/>
  <c r="E72" i="4"/>
  <c r="AF851" i="4" l="1"/>
  <c r="AG850" i="4"/>
  <c r="R851" i="4"/>
  <c r="S850" i="4"/>
  <c r="E73" i="4"/>
  <c r="AF852" i="4" l="1"/>
  <c r="AG851" i="4"/>
  <c r="R852" i="4"/>
  <c r="S851" i="4"/>
  <c r="E74" i="4"/>
  <c r="AF853" i="4" l="1"/>
  <c r="AG852" i="4"/>
  <c r="R853" i="4"/>
  <c r="S852" i="4"/>
  <c r="E75" i="4"/>
  <c r="AF854" i="4" l="1"/>
  <c r="AG853" i="4"/>
  <c r="R854" i="4"/>
  <c r="S853" i="4"/>
  <c r="E76" i="4"/>
  <c r="AF855" i="4" l="1"/>
  <c r="AG854" i="4"/>
  <c r="R855" i="4"/>
  <c r="S854" i="4"/>
  <c r="E77" i="4"/>
  <c r="AF856" i="4" l="1"/>
  <c r="AG855" i="4"/>
  <c r="R856" i="4"/>
  <c r="S855" i="4"/>
  <c r="E78" i="4"/>
  <c r="AF857" i="4" l="1"/>
  <c r="AG856" i="4"/>
  <c r="R857" i="4"/>
  <c r="S856" i="4"/>
  <c r="E79" i="4"/>
  <c r="AF858" i="4" l="1"/>
  <c r="AG857" i="4"/>
  <c r="R858" i="4"/>
  <c r="S857" i="4"/>
  <c r="E80" i="4"/>
  <c r="AF859" i="4" l="1"/>
  <c r="AG858" i="4"/>
  <c r="R859" i="4"/>
  <c r="S858" i="4"/>
  <c r="E81" i="4"/>
  <c r="AF860" i="4" l="1"/>
  <c r="AG859" i="4"/>
  <c r="R860" i="4"/>
  <c r="S859" i="4"/>
  <c r="E82" i="4"/>
  <c r="AF861" i="4" l="1"/>
  <c r="AG860" i="4"/>
  <c r="R861" i="4"/>
  <c r="S860" i="4"/>
  <c r="E83" i="4"/>
  <c r="AF862" i="4" l="1"/>
  <c r="AG861" i="4"/>
  <c r="R862" i="4"/>
  <c r="S861" i="4"/>
  <c r="E84" i="4"/>
  <c r="AF863" i="4" l="1"/>
  <c r="AG862" i="4"/>
  <c r="R863" i="4"/>
  <c r="S862" i="4"/>
  <c r="E85" i="4"/>
  <c r="AF864" i="4" l="1"/>
  <c r="AG863" i="4"/>
  <c r="R864" i="4"/>
  <c r="S863" i="4"/>
  <c r="E86" i="4"/>
  <c r="AF865" i="4" l="1"/>
  <c r="AG864" i="4"/>
  <c r="R865" i="4"/>
  <c r="S864" i="4"/>
  <c r="E87" i="4"/>
  <c r="AF866" i="4" l="1"/>
  <c r="AG865" i="4"/>
  <c r="R866" i="4"/>
  <c r="S865" i="4"/>
  <c r="E88" i="4"/>
  <c r="AF867" i="4" l="1"/>
  <c r="AG866" i="4"/>
  <c r="R867" i="4"/>
  <c r="S866" i="4"/>
  <c r="E89" i="4"/>
  <c r="AF868" i="4" l="1"/>
  <c r="AG867" i="4"/>
  <c r="R868" i="4"/>
  <c r="S867" i="4"/>
  <c r="E90" i="4"/>
  <c r="AF869" i="4" l="1"/>
  <c r="AG868" i="4"/>
  <c r="R869" i="4"/>
  <c r="S868" i="4"/>
  <c r="E91" i="4"/>
  <c r="AF870" i="4" l="1"/>
  <c r="AG869" i="4"/>
  <c r="R870" i="4"/>
  <c r="S869" i="4"/>
  <c r="E92" i="4"/>
  <c r="AF871" i="4" l="1"/>
  <c r="AG870" i="4"/>
  <c r="R871" i="4"/>
  <c r="S870" i="4"/>
  <c r="E93" i="4"/>
  <c r="AF872" i="4" l="1"/>
  <c r="AG871" i="4"/>
  <c r="R872" i="4"/>
  <c r="S871" i="4"/>
  <c r="E94" i="4"/>
  <c r="AF873" i="4" l="1"/>
  <c r="AG872" i="4"/>
  <c r="R873" i="4"/>
  <c r="S872" i="4"/>
  <c r="E95" i="4"/>
  <c r="AF874" i="4" l="1"/>
  <c r="AG873" i="4"/>
  <c r="R874" i="4"/>
  <c r="S873" i="4"/>
  <c r="E96" i="4"/>
  <c r="AF875" i="4" l="1"/>
  <c r="AG874" i="4"/>
  <c r="R875" i="4"/>
  <c r="S874" i="4"/>
  <c r="E97" i="4"/>
  <c r="AF876" i="4" l="1"/>
  <c r="AG875" i="4"/>
  <c r="R876" i="4"/>
  <c r="S875" i="4"/>
  <c r="E98" i="4"/>
  <c r="AF877" i="4" l="1"/>
  <c r="AG876" i="4"/>
  <c r="R877" i="4"/>
  <c r="S876" i="4"/>
  <c r="E99" i="4"/>
  <c r="AF878" i="4" l="1"/>
  <c r="AG877" i="4"/>
  <c r="R878" i="4"/>
  <c r="S877" i="4"/>
  <c r="E100" i="4"/>
  <c r="AF879" i="4" l="1"/>
  <c r="AG878" i="4"/>
  <c r="R879" i="4"/>
  <c r="S878" i="4"/>
  <c r="E101" i="4"/>
  <c r="AF880" i="4" l="1"/>
  <c r="AG879" i="4"/>
  <c r="R880" i="4"/>
  <c r="S879" i="4"/>
  <c r="E102" i="4"/>
  <c r="AF881" i="4" l="1"/>
  <c r="AG880" i="4"/>
  <c r="R881" i="4"/>
  <c r="S880" i="4"/>
  <c r="E103" i="4"/>
  <c r="AF882" i="4" l="1"/>
  <c r="AG881" i="4"/>
  <c r="R882" i="4"/>
  <c r="S881" i="4"/>
  <c r="E104" i="4"/>
  <c r="AF883" i="4" l="1"/>
  <c r="AG882" i="4"/>
  <c r="R883" i="4"/>
  <c r="S882" i="4"/>
  <c r="E105" i="4"/>
  <c r="AF884" i="4" l="1"/>
  <c r="AG883" i="4"/>
  <c r="R884" i="4"/>
  <c r="S883" i="4"/>
  <c r="E106" i="4"/>
  <c r="AF885" i="4" l="1"/>
  <c r="AG884" i="4"/>
  <c r="R885" i="4"/>
  <c r="S884" i="4"/>
  <c r="E107" i="4"/>
  <c r="AF886" i="4" l="1"/>
  <c r="AG885" i="4"/>
  <c r="R886" i="4"/>
  <c r="S885" i="4"/>
  <c r="E108" i="4"/>
  <c r="AF887" i="4" l="1"/>
  <c r="AG886" i="4"/>
  <c r="R887" i="4"/>
  <c r="S886" i="4"/>
  <c r="E109" i="4"/>
  <c r="AF888" i="4" l="1"/>
  <c r="AG887" i="4"/>
  <c r="R888" i="4"/>
  <c r="S887" i="4"/>
  <c r="E110" i="4"/>
  <c r="AF889" i="4" l="1"/>
  <c r="AG888" i="4"/>
  <c r="R889" i="4"/>
  <c r="S888" i="4"/>
  <c r="E111" i="4"/>
  <c r="AF890" i="4" l="1"/>
  <c r="AG889" i="4"/>
  <c r="R890" i="4"/>
  <c r="S889" i="4"/>
  <c r="E112" i="4"/>
  <c r="AF891" i="4" l="1"/>
  <c r="AG890" i="4"/>
  <c r="R891" i="4"/>
  <c r="S890" i="4"/>
  <c r="E113" i="4"/>
  <c r="AF892" i="4" l="1"/>
  <c r="AG891" i="4"/>
  <c r="R892" i="4"/>
  <c r="S891" i="4"/>
  <c r="E114" i="4"/>
  <c r="AF893" i="4" l="1"/>
  <c r="AG892" i="4"/>
  <c r="R893" i="4"/>
  <c r="S892" i="4"/>
  <c r="E115" i="4"/>
  <c r="AF894" i="4" l="1"/>
  <c r="AG893" i="4"/>
  <c r="R894" i="4"/>
  <c r="S893" i="4"/>
  <c r="E116" i="4"/>
  <c r="AF895" i="4" l="1"/>
  <c r="AG894" i="4"/>
  <c r="R895" i="4"/>
  <c r="S894" i="4"/>
  <c r="E117" i="4"/>
  <c r="AF896" i="4" l="1"/>
  <c r="AG895" i="4"/>
  <c r="R896" i="4"/>
  <c r="S895" i="4"/>
  <c r="E118" i="4"/>
  <c r="AF897" i="4" l="1"/>
  <c r="AG896" i="4"/>
  <c r="R897" i="4"/>
  <c r="S896" i="4"/>
  <c r="E119" i="4"/>
  <c r="AF898" i="4" l="1"/>
  <c r="AG897" i="4"/>
  <c r="R898" i="4"/>
  <c r="S897" i="4"/>
  <c r="E120" i="4"/>
  <c r="AF899" i="4" l="1"/>
  <c r="AG898" i="4"/>
  <c r="R899" i="4"/>
  <c r="S898" i="4"/>
  <c r="E121" i="4"/>
  <c r="AF900" i="4" l="1"/>
  <c r="AG899" i="4"/>
  <c r="R900" i="4"/>
  <c r="S899" i="4"/>
  <c r="E122" i="4"/>
  <c r="AF901" i="4" l="1"/>
  <c r="AG900" i="4"/>
  <c r="R901" i="4"/>
  <c r="S900" i="4"/>
  <c r="E123" i="4"/>
  <c r="AF902" i="4" l="1"/>
  <c r="AG901" i="4"/>
  <c r="R902" i="4"/>
  <c r="S901" i="4"/>
  <c r="E124" i="4"/>
  <c r="AF903" i="4" l="1"/>
  <c r="AG902" i="4"/>
  <c r="R903" i="4"/>
  <c r="S902" i="4"/>
  <c r="E125" i="4"/>
  <c r="AF904" i="4" l="1"/>
  <c r="AG903" i="4"/>
  <c r="R904" i="4"/>
  <c r="S903" i="4"/>
  <c r="E126" i="4"/>
  <c r="AF905" i="4" l="1"/>
  <c r="AG904" i="4"/>
  <c r="R905" i="4"/>
  <c r="S904" i="4"/>
  <c r="E127" i="4"/>
  <c r="AF906" i="4" l="1"/>
  <c r="AG905" i="4"/>
  <c r="R906" i="4"/>
  <c r="S905" i="4"/>
  <c r="E128" i="4"/>
  <c r="AF907" i="4" l="1"/>
  <c r="AG906" i="4"/>
  <c r="R907" i="4"/>
  <c r="S906" i="4"/>
  <c r="E129" i="4"/>
  <c r="AF908" i="4" l="1"/>
  <c r="AG907" i="4"/>
  <c r="R908" i="4"/>
  <c r="S907" i="4"/>
  <c r="E130" i="4"/>
  <c r="AF909" i="4" l="1"/>
  <c r="AG908" i="4"/>
  <c r="R909" i="4"/>
  <c r="S908" i="4"/>
  <c r="E131" i="4"/>
  <c r="AF910" i="4" l="1"/>
  <c r="AG909" i="4"/>
  <c r="R910" i="4"/>
  <c r="S909" i="4"/>
  <c r="E132" i="4"/>
  <c r="AF911" i="4" l="1"/>
  <c r="AG910" i="4"/>
  <c r="R911" i="4"/>
  <c r="S910" i="4"/>
  <c r="E133" i="4"/>
  <c r="AF912" i="4" l="1"/>
  <c r="AG911" i="4"/>
  <c r="R912" i="4"/>
  <c r="S911" i="4"/>
  <c r="E134" i="4"/>
  <c r="AF913" i="4" l="1"/>
  <c r="AG912" i="4"/>
  <c r="R913" i="4"/>
  <c r="S912" i="4"/>
  <c r="E135" i="4"/>
  <c r="AF914" i="4" l="1"/>
  <c r="AG913" i="4"/>
  <c r="R914" i="4"/>
  <c r="S913" i="4"/>
  <c r="E136" i="4"/>
  <c r="AF915" i="4" l="1"/>
  <c r="AG914" i="4"/>
  <c r="R915" i="4"/>
  <c r="S914" i="4"/>
  <c r="E137" i="4"/>
  <c r="AF916" i="4" l="1"/>
  <c r="AG915" i="4"/>
  <c r="R916" i="4"/>
  <c r="S915" i="4"/>
  <c r="E138" i="4"/>
  <c r="AF917" i="4" l="1"/>
  <c r="AG916" i="4"/>
  <c r="R917" i="4"/>
  <c r="S916" i="4"/>
  <c r="E139" i="4"/>
  <c r="AF918" i="4" l="1"/>
  <c r="AG917" i="4"/>
  <c r="R918" i="4"/>
  <c r="S917" i="4"/>
  <c r="E140" i="4"/>
  <c r="AF919" i="4" l="1"/>
  <c r="AG918" i="4"/>
  <c r="R919" i="4"/>
  <c r="S918" i="4"/>
  <c r="E141" i="4"/>
  <c r="AF920" i="4" l="1"/>
  <c r="AG919" i="4"/>
  <c r="R920" i="4"/>
  <c r="S919" i="4"/>
  <c r="E142" i="4"/>
  <c r="AF921" i="4" l="1"/>
  <c r="AG920" i="4"/>
  <c r="R921" i="4"/>
  <c r="S920" i="4"/>
  <c r="E143" i="4"/>
  <c r="AF922" i="4" l="1"/>
  <c r="AG921" i="4"/>
  <c r="R922" i="4"/>
  <c r="S921" i="4"/>
  <c r="E144" i="4"/>
  <c r="AF923" i="4" l="1"/>
  <c r="AG922" i="4"/>
  <c r="R923" i="4"/>
  <c r="S922" i="4"/>
  <c r="E145" i="4"/>
  <c r="AF924" i="4" l="1"/>
  <c r="AG923" i="4"/>
  <c r="R924" i="4"/>
  <c r="S923" i="4"/>
  <c r="E146" i="4"/>
  <c r="AF925" i="4" l="1"/>
  <c r="AG924" i="4"/>
  <c r="R925" i="4"/>
  <c r="S924" i="4"/>
  <c r="E147" i="4"/>
  <c r="AF926" i="4" l="1"/>
  <c r="AG925" i="4"/>
  <c r="R926" i="4"/>
  <c r="S925" i="4"/>
  <c r="E148" i="4"/>
  <c r="AF927" i="4" l="1"/>
  <c r="AG926" i="4"/>
  <c r="R927" i="4"/>
  <c r="S926" i="4"/>
  <c r="E149" i="4"/>
  <c r="AF928" i="4" l="1"/>
  <c r="AG927" i="4"/>
  <c r="R928" i="4"/>
  <c r="S927" i="4"/>
  <c r="E150" i="4"/>
  <c r="AF929" i="4" l="1"/>
  <c r="AG928" i="4"/>
  <c r="R929" i="4"/>
  <c r="S928" i="4"/>
  <c r="E151" i="4"/>
  <c r="AF930" i="4" l="1"/>
  <c r="AG929" i="4"/>
  <c r="R930" i="4"/>
  <c r="S929" i="4"/>
  <c r="E152" i="4"/>
  <c r="AF931" i="4" l="1"/>
  <c r="AG930" i="4"/>
  <c r="R931" i="4"/>
  <c r="S930" i="4"/>
  <c r="E153" i="4"/>
  <c r="AF932" i="4" l="1"/>
  <c r="AG931" i="4"/>
  <c r="R932" i="4"/>
  <c r="S931" i="4"/>
  <c r="E154" i="4"/>
  <c r="AF933" i="4" l="1"/>
  <c r="AG932" i="4"/>
  <c r="R933" i="4"/>
  <c r="S932" i="4"/>
  <c r="E155" i="4"/>
  <c r="AF934" i="4" l="1"/>
  <c r="AG933" i="4"/>
  <c r="R934" i="4"/>
  <c r="S933" i="4"/>
  <c r="E156" i="4"/>
  <c r="AF935" i="4" l="1"/>
  <c r="AG934" i="4"/>
  <c r="R935" i="4"/>
  <c r="S934" i="4"/>
  <c r="E157" i="4"/>
  <c r="AF936" i="4" l="1"/>
  <c r="AG935" i="4"/>
  <c r="R936" i="4"/>
  <c r="S935" i="4"/>
  <c r="E158" i="4"/>
  <c r="AF937" i="4" l="1"/>
  <c r="AG936" i="4"/>
  <c r="R937" i="4"/>
  <c r="S936" i="4"/>
  <c r="E159" i="4"/>
  <c r="AF938" i="4" l="1"/>
  <c r="AG937" i="4"/>
  <c r="R938" i="4"/>
  <c r="S937" i="4"/>
  <c r="E160" i="4"/>
  <c r="AF939" i="4" l="1"/>
  <c r="AG938" i="4"/>
  <c r="R939" i="4"/>
  <c r="S938" i="4"/>
  <c r="E161" i="4"/>
  <c r="AF940" i="4" l="1"/>
  <c r="AG939" i="4"/>
  <c r="R940" i="4"/>
  <c r="S939" i="4"/>
  <c r="E162" i="4"/>
  <c r="AF941" i="4" l="1"/>
  <c r="AG940" i="4"/>
  <c r="R941" i="4"/>
  <c r="S940" i="4"/>
  <c r="E163" i="4"/>
  <c r="AF942" i="4" l="1"/>
  <c r="AG941" i="4"/>
  <c r="R942" i="4"/>
  <c r="S941" i="4"/>
  <c r="E164" i="4"/>
  <c r="AF943" i="4" l="1"/>
  <c r="AG942" i="4"/>
  <c r="R943" i="4"/>
  <c r="S942" i="4"/>
  <c r="E165" i="4"/>
  <c r="AF944" i="4" l="1"/>
  <c r="AG943" i="4"/>
  <c r="R944" i="4"/>
  <c r="S943" i="4"/>
  <c r="E166" i="4"/>
  <c r="AF945" i="4" l="1"/>
  <c r="AG944" i="4"/>
  <c r="R945" i="4"/>
  <c r="S944" i="4"/>
  <c r="E167" i="4"/>
  <c r="AF946" i="4" l="1"/>
  <c r="AG945" i="4"/>
  <c r="R946" i="4"/>
  <c r="S945" i="4"/>
  <c r="E168" i="4"/>
  <c r="AF947" i="4" l="1"/>
  <c r="AG946" i="4"/>
  <c r="R947" i="4"/>
  <c r="S946" i="4"/>
  <c r="E169" i="4"/>
  <c r="AF948" i="4" l="1"/>
  <c r="AG947" i="4"/>
  <c r="R948" i="4"/>
  <c r="S947" i="4"/>
  <c r="E170" i="4"/>
  <c r="AF949" i="4" l="1"/>
  <c r="AG948" i="4"/>
  <c r="R949" i="4"/>
  <c r="S948" i="4"/>
  <c r="E171" i="4"/>
  <c r="AF950" i="4" l="1"/>
  <c r="AG949" i="4"/>
  <c r="R950" i="4"/>
  <c r="S949" i="4"/>
  <c r="E172" i="4"/>
  <c r="AF951" i="4" l="1"/>
  <c r="AG950" i="4"/>
  <c r="R951" i="4"/>
  <c r="S950" i="4"/>
  <c r="E173" i="4"/>
  <c r="AF952" i="4" l="1"/>
  <c r="AG951" i="4"/>
  <c r="R952" i="4"/>
  <c r="S951" i="4"/>
  <c r="E174" i="4"/>
  <c r="AF953" i="4" l="1"/>
  <c r="AG952" i="4"/>
  <c r="R953" i="4"/>
  <c r="S952" i="4"/>
  <c r="E175" i="4"/>
  <c r="AF954" i="4" l="1"/>
  <c r="AG953" i="4"/>
  <c r="R954" i="4"/>
  <c r="S953" i="4"/>
  <c r="E176" i="4"/>
  <c r="AF955" i="4" l="1"/>
  <c r="AG954" i="4"/>
  <c r="R955" i="4"/>
  <c r="S954" i="4"/>
  <c r="E177" i="4"/>
  <c r="AF956" i="4" l="1"/>
  <c r="AG955" i="4"/>
  <c r="R956" i="4"/>
  <c r="S955" i="4"/>
  <c r="E178" i="4"/>
  <c r="AF957" i="4" l="1"/>
  <c r="AG956" i="4"/>
  <c r="R957" i="4"/>
  <c r="S956" i="4"/>
  <c r="E179" i="4"/>
  <c r="AF958" i="4" l="1"/>
  <c r="AG957" i="4"/>
  <c r="R958" i="4"/>
  <c r="S957" i="4"/>
  <c r="E180" i="4"/>
  <c r="AF959" i="4" l="1"/>
  <c r="AG958" i="4"/>
  <c r="R959" i="4"/>
  <c r="S958" i="4"/>
  <c r="E181" i="4"/>
  <c r="AF960" i="4" l="1"/>
  <c r="AG959" i="4"/>
  <c r="R960" i="4"/>
  <c r="S959" i="4"/>
  <c r="E182" i="4"/>
  <c r="AF961" i="4" l="1"/>
  <c r="AG960" i="4"/>
  <c r="R961" i="4"/>
  <c r="S960" i="4"/>
  <c r="E183" i="4"/>
  <c r="AF962" i="4" l="1"/>
  <c r="AG961" i="4"/>
  <c r="R962" i="4"/>
  <c r="S961" i="4"/>
  <c r="E184" i="4"/>
  <c r="AF963" i="4" l="1"/>
  <c r="AG962" i="4"/>
  <c r="R963" i="4"/>
  <c r="S962" i="4"/>
  <c r="E185" i="4"/>
  <c r="AF964" i="4" l="1"/>
  <c r="AG963" i="4"/>
  <c r="R964" i="4"/>
  <c r="S963" i="4"/>
  <c r="E186" i="4"/>
  <c r="AF965" i="4" l="1"/>
  <c r="AG964" i="4"/>
  <c r="R965" i="4"/>
  <c r="S964" i="4"/>
  <c r="E187" i="4"/>
  <c r="AF966" i="4" l="1"/>
  <c r="AG965" i="4"/>
  <c r="R966" i="4"/>
  <c r="S965" i="4"/>
  <c r="E188" i="4"/>
  <c r="AF967" i="4" l="1"/>
  <c r="AG966" i="4"/>
  <c r="R967" i="4"/>
  <c r="S966" i="4"/>
  <c r="E189" i="4"/>
  <c r="AF968" i="4" l="1"/>
  <c r="AG967" i="4"/>
  <c r="R968" i="4"/>
  <c r="S967" i="4"/>
  <c r="E190" i="4"/>
  <c r="AF969" i="4" l="1"/>
  <c r="AG968" i="4"/>
  <c r="R969" i="4"/>
  <c r="S968" i="4"/>
  <c r="E191" i="4"/>
  <c r="AF970" i="4" l="1"/>
  <c r="AG969" i="4"/>
  <c r="R970" i="4"/>
  <c r="S969" i="4"/>
  <c r="E192" i="4"/>
  <c r="AF971" i="4" l="1"/>
  <c r="AG970" i="4"/>
  <c r="R971" i="4"/>
  <c r="S970" i="4"/>
  <c r="E193" i="4"/>
  <c r="AF972" i="4" l="1"/>
  <c r="AG971" i="4"/>
  <c r="R972" i="4"/>
  <c r="S971" i="4"/>
  <c r="E194" i="4"/>
  <c r="AF973" i="4" l="1"/>
  <c r="AG972" i="4"/>
  <c r="R973" i="4"/>
  <c r="S972" i="4"/>
  <c r="E195" i="4"/>
  <c r="AF974" i="4" l="1"/>
  <c r="AG973" i="4"/>
  <c r="R974" i="4"/>
  <c r="S973" i="4"/>
  <c r="E196" i="4"/>
  <c r="AF975" i="4" l="1"/>
  <c r="AG974" i="4"/>
  <c r="R975" i="4"/>
  <c r="S974" i="4"/>
  <c r="E197" i="4"/>
  <c r="AF976" i="4" l="1"/>
  <c r="AG975" i="4"/>
  <c r="R976" i="4"/>
  <c r="S975" i="4"/>
  <c r="E198" i="4"/>
  <c r="AF977" i="4" l="1"/>
  <c r="AG976" i="4"/>
  <c r="R977" i="4"/>
  <c r="S976" i="4"/>
  <c r="E199" i="4"/>
  <c r="AF978" i="4" l="1"/>
  <c r="AG977" i="4"/>
  <c r="R978" i="4"/>
  <c r="S977" i="4"/>
  <c r="E200" i="4"/>
  <c r="AF979" i="4" l="1"/>
  <c r="AG978" i="4"/>
  <c r="R979" i="4"/>
  <c r="S978" i="4"/>
  <c r="E201" i="4"/>
  <c r="AF980" i="4" l="1"/>
  <c r="AG979" i="4"/>
  <c r="R980" i="4"/>
  <c r="S979" i="4"/>
  <c r="E202" i="4"/>
  <c r="AF981" i="4" l="1"/>
  <c r="AG980" i="4"/>
  <c r="R981" i="4"/>
  <c r="S980" i="4"/>
  <c r="E203" i="4"/>
  <c r="AF982" i="4" l="1"/>
  <c r="AG981" i="4"/>
  <c r="R982" i="4"/>
  <c r="S981" i="4"/>
  <c r="E204" i="4"/>
  <c r="AF983" i="4" l="1"/>
  <c r="AG982" i="4"/>
  <c r="R983" i="4"/>
  <c r="S982" i="4"/>
  <c r="E205" i="4"/>
  <c r="AF984" i="4" l="1"/>
  <c r="AG983" i="4"/>
  <c r="R984" i="4"/>
  <c r="S983" i="4"/>
  <c r="E206" i="4"/>
  <c r="AF985" i="4" l="1"/>
  <c r="AG984" i="4"/>
  <c r="R985" i="4"/>
  <c r="S984" i="4"/>
  <c r="E207" i="4"/>
  <c r="AF986" i="4" l="1"/>
  <c r="AG985" i="4"/>
  <c r="R986" i="4"/>
  <c r="S985" i="4"/>
  <c r="E208" i="4"/>
  <c r="AF987" i="4" l="1"/>
  <c r="AG986" i="4"/>
  <c r="R987" i="4"/>
  <c r="S986" i="4"/>
  <c r="E209" i="4"/>
  <c r="AF988" i="4" l="1"/>
  <c r="AG987" i="4"/>
  <c r="R988" i="4"/>
  <c r="S987" i="4"/>
  <c r="E210" i="4"/>
  <c r="AF989" i="4" l="1"/>
  <c r="AG988" i="4"/>
  <c r="R989" i="4"/>
  <c r="S988" i="4"/>
  <c r="E211" i="4"/>
  <c r="AF990" i="4" l="1"/>
  <c r="AG989" i="4"/>
  <c r="R990" i="4"/>
  <c r="S989" i="4"/>
  <c r="E212" i="4"/>
  <c r="AF991" i="4" l="1"/>
  <c r="AG990" i="4"/>
  <c r="R991" i="4"/>
  <c r="S990" i="4"/>
  <c r="E213" i="4"/>
  <c r="AF992" i="4" l="1"/>
  <c r="AG991" i="4"/>
  <c r="R992" i="4"/>
  <c r="S991" i="4"/>
  <c r="E214" i="4"/>
  <c r="AF993" i="4" l="1"/>
  <c r="AG992" i="4"/>
  <c r="R993" i="4"/>
  <c r="S992" i="4"/>
  <c r="E215" i="4"/>
  <c r="AF994" i="4" l="1"/>
  <c r="AG993" i="4"/>
  <c r="R994" i="4"/>
  <c r="S993" i="4"/>
  <c r="E216" i="4"/>
  <c r="AF995" i="4" l="1"/>
  <c r="AG994" i="4"/>
  <c r="R995" i="4"/>
  <c r="S994" i="4"/>
  <c r="E217" i="4"/>
  <c r="AF996" i="4" l="1"/>
  <c r="AG995" i="4"/>
  <c r="R996" i="4"/>
  <c r="S995" i="4"/>
  <c r="E218" i="4"/>
  <c r="AF997" i="4" l="1"/>
  <c r="AG996" i="4"/>
  <c r="R997" i="4"/>
  <c r="S996" i="4"/>
  <c r="E219" i="4"/>
  <c r="AF998" i="4" l="1"/>
  <c r="AG997" i="4"/>
  <c r="R998" i="4"/>
  <c r="S997" i="4"/>
  <c r="E220" i="4"/>
  <c r="AF999" i="4" l="1"/>
  <c r="AG998" i="4"/>
  <c r="R999" i="4"/>
  <c r="S998" i="4"/>
  <c r="E221" i="4"/>
  <c r="AF1000" i="4" l="1"/>
  <c r="AG999" i="4"/>
  <c r="R1000" i="4"/>
  <c r="S999" i="4"/>
  <c r="E222" i="4"/>
  <c r="AF1001" i="4" l="1"/>
  <c r="AG1000" i="4"/>
  <c r="R1001" i="4"/>
  <c r="S1000" i="4"/>
  <c r="E223" i="4"/>
  <c r="AF1002" i="4" l="1"/>
  <c r="AG1001" i="4"/>
  <c r="R1002" i="4"/>
  <c r="S1001" i="4"/>
  <c r="E224" i="4"/>
  <c r="AF1003" i="4" l="1"/>
  <c r="AG1002" i="4"/>
  <c r="R1003" i="4"/>
  <c r="S1002" i="4"/>
  <c r="E225" i="4"/>
  <c r="AF1004" i="4" l="1"/>
  <c r="AG1003" i="4"/>
  <c r="R1004" i="4"/>
  <c r="S1003" i="4"/>
  <c r="E226" i="4"/>
  <c r="AF1005" i="4" l="1"/>
  <c r="AG1004" i="4"/>
  <c r="R1005" i="4"/>
  <c r="S1004" i="4"/>
  <c r="E227" i="4"/>
  <c r="AF1006" i="4" l="1"/>
  <c r="AG1005" i="4"/>
  <c r="R1006" i="4"/>
  <c r="S1005" i="4"/>
  <c r="E228" i="4"/>
  <c r="AF1007" i="4" l="1"/>
  <c r="AG1006" i="4"/>
  <c r="R1007" i="4"/>
  <c r="S1006" i="4"/>
  <c r="E229" i="4"/>
  <c r="AF1008" i="4" l="1"/>
  <c r="AG1007" i="4"/>
  <c r="R1008" i="4"/>
  <c r="S1007" i="4"/>
  <c r="E230" i="4"/>
  <c r="AF1009" i="4" l="1"/>
  <c r="AG1008" i="4"/>
  <c r="R1009" i="4"/>
  <c r="S1008" i="4"/>
  <c r="E231" i="4"/>
  <c r="AF1010" i="4" l="1"/>
  <c r="AG1009" i="4"/>
  <c r="R1010" i="4"/>
  <c r="S1009" i="4"/>
  <c r="E232" i="4"/>
  <c r="AF1011" i="4" l="1"/>
  <c r="AG1010" i="4"/>
  <c r="R1011" i="4"/>
  <c r="S1010" i="4"/>
  <c r="E233" i="4"/>
  <c r="AF1012" i="4" l="1"/>
  <c r="AG1011" i="4"/>
  <c r="R1012" i="4"/>
  <c r="S1011" i="4"/>
  <c r="E234" i="4"/>
  <c r="AF1013" i="4" l="1"/>
  <c r="AG1012" i="4"/>
  <c r="R1013" i="4"/>
  <c r="S1012" i="4"/>
  <c r="E235" i="4"/>
  <c r="AF1014" i="4" l="1"/>
  <c r="AG1013" i="4"/>
  <c r="R1014" i="4"/>
  <c r="S1013" i="4"/>
  <c r="E236" i="4"/>
  <c r="AF1015" i="4" l="1"/>
  <c r="AG1014" i="4"/>
  <c r="R1015" i="4"/>
  <c r="S1014" i="4"/>
  <c r="E237" i="4"/>
  <c r="AF1016" i="4" l="1"/>
  <c r="AG1015" i="4"/>
  <c r="R1016" i="4"/>
  <c r="S1015" i="4"/>
  <c r="E238" i="4"/>
  <c r="AF1017" i="4" l="1"/>
  <c r="AG1016" i="4"/>
  <c r="R1017" i="4"/>
  <c r="S1016" i="4"/>
  <c r="E239" i="4"/>
  <c r="AF1018" i="4" l="1"/>
  <c r="AG1017" i="4"/>
  <c r="R1018" i="4"/>
  <c r="S1017" i="4"/>
  <c r="E240" i="4"/>
  <c r="AF1019" i="4" l="1"/>
  <c r="AG1018" i="4"/>
  <c r="R1019" i="4"/>
  <c r="S1018" i="4"/>
  <c r="E241" i="4"/>
  <c r="AF1020" i="4" l="1"/>
  <c r="AG1019" i="4"/>
  <c r="R1020" i="4"/>
  <c r="S1019" i="4"/>
  <c r="E242" i="4"/>
  <c r="AF1021" i="4" l="1"/>
  <c r="AG1020" i="4"/>
  <c r="R1021" i="4"/>
  <c r="S1020" i="4"/>
  <c r="E243" i="4"/>
  <c r="AF1022" i="4" l="1"/>
  <c r="AG1021" i="4"/>
  <c r="R1022" i="4"/>
  <c r="S1021" i="4"/>
  <c r="E244" i="4"/>
  <c r="AF1023" i="4" l="1"/>
  <c r="AG1022" i="4"/>
  <c r="R1023" i="4"/>
  <c r="S1022" i="4"/>
  <c r="E245" i="4"/>
  <c r="AF1024" i="4" l="1"/>
  <c r="AG1023" i="4"/>
  <c r="R1024" i="4"/>
  <c r="S1023" i="4"/>
  <c r="E246" i="4"/>
  <c r="AF1025" i="4" l="1"/>
  <c r="AG1024" i="4"/>
  <c r="R1025" i="4"/>
  <c r="S1024" i="4"/>
  <c r="E247" i="4"/>
  <c r="AF1026" i="4" l="1"/>
  <c r="AG1025" i="4"/>
  <c r="R1026" i="4"/>
  <c r="S1025" i="4"/>
  <c r="E248" i="4"/>
  <c r="AF1027" i="4" l="1"/>
  <c r="AG1026" i="4"/>
  <c r="R1027" i="4"/>
  <c r="S1026" i="4"/>
  <c r="E249" i="4"/>
  <c r="AF1028" i="4" l="1"/>
  <c r="AG1027" i="4"/>
  <c r="R1028" i="4"/>
  <c r="S1027" i="4"/>
  <c r="E250" i="4"/>
  <c r="AF1029" i="4" l="1"/>
  <c r="AG1028" i="4"/>
  <c r="R1029" i="4"/>
  <c r="S1028" i="4"/>
  <c r="E251" i="4"/>
  <c r="AF1030" i="4" l="1"/>
  <c r="AG1029" i="4"/>
  <c r="R1030" i="4"/>
  <c r="S1029" i="4"/>
  <c r="E252" i="4"/>
  <c r="AF1031" i="4" l="1"/>
  <c r="AG1030" i="4"/>
  <c r="R1031" i="4"/>
  <c r="S1030" i="4"/>
  <c r="E253" i="4"/>
  <c r="AF1032" i="4" l="1"/>
  <c r="AG1031" i="4"/>
  <c r="R1032" i="4"/>
  <c r="S1031" i="4"/>
  <c r="E254" i="4"/>
  <c r="AF1033" i="4" l="1"/>
  <c r="AG1032" i="4"/>
  <c r="R1033" i="4"/>
  <c r="S1032" i="4"/>
  <c r="E255" i="4"/>
  <c r="AF1034" i="4" l="1"/>
  <c r="AG1033" i="4"/>
  <c r="R1034" i="4"/>
  <c r="S1033" i="4"/>
  <c r="E256" i="4"/>
  <c r="AF1035" i="4" l="1"/>
  <c r="AG1034" i="4"/>
  <c r="R1035" i="4"/>
  <c r="S1034" i="4"/>
  <c r="E257" i="4"/>
  <c r="AF1036" i="4" l="1"/>
  <c r="AG1035" i="4"/>
  <c r="R1036" i="4"/>
  <c r="S1035" i="4"/>
  <c r="E258" i="4"/>
  <c r="AF1037" i="4" l="1"/>
  <c r="AG1036" i="4"/>
  <c r="R1037" i="4"/>
  <c r="S1036" i="4"/>
  <c r="E259" i="4"/>
  <c r="AF1038" i="4" l="1"/>
  <c r="AG1037" i="4"/>
  <c r="R1038" i="4"/>
  <c r="S1037" i="4"/>
  <c r="E260" i="4"/>
  <c r="AF1039" i="4" l="1"/>
  <c r="AG1038" i="4"/>
  <c r="R1039" i="4"/>
  <c r="S1038" i="4"/>
  <c r="E261" i="4"/>
  <c r="AF1040" i="4" l="1"/>
  <c r="AG1039" i="4"/>
  <c r="R1040" i="4"/>
  <c r="S1039" i="4"/>
  <c r="E262" i="4"/>
  <c r="AF1041" i="4" l="1"/>
  <c r="AG1040" i="4"/>
  <c r="R1041" i="4"/>
  <c r="S1040" i="4"/>
  <c r="E263" i="4"/>
  <c r="AF1042" i="4" l="1"/>
  <c r="AG1041" i="4"/>
  <c r="R1042" i="4"/>
  <c r="S1041" i="4"/>
  <c r="E264" i="4"/>
  <c r="AF1043" i="4" l="1"/>
  <c r="AG1042" i="4"/>
  <c r="R1043" i="4"/>
  <c r="S1042" i="4"/>
  <c r="E265" i="4"/>
  <c r="AF1044" i="4" l="1"/>
  <c r="AG1043" i="4"/>
  <c r="R1044" i="4"/>
  <c r="S1043" i="4"/>
  <c r="E266" i="4"/>
  <c r="AF1045" i="4" l="1"/>
  <c r="AG1044" i="4"/>
  <c r="R1045" i="4"/>
  <c r="S1044" i="4"/>
  <c r="E267" i="4"/>
  <c r="AF1046" i="4" l="1"/>
  <c r="AG1045" i="4"/>
  <c r="R1046" i="4"/>
  <c r="S1045" i="4"/>
  <c r="E268" i="4"/>
  <c r="AF1047" i="4" l="1"/>
  <c r="AG1046" i="4"/>
  <c r="R1047" i="4"/>
  <c r="S1046" i="4"/>
  <c r="E269" i="4"/>
  <c r="AF1048" i="4" l="1"/>
  <c r="AG1047" i="4"/>
  <c r="R1048" i="4"/>
  <c r="S1047" i="4"/>
  <c r="E270" i="4"/>
  <c r="AF1049" i="4" l="1"/>
  <c r="AG1048" i="4"/>
  <c r="R1049" i="4"/>
  <c r="S1048" i="4"/>
  <c r="E271" i="4"/>
  <c r="AF1050" i="4" l="1"/>
  <c r="AG1049" i="4"/>
  <c r="R1050" i="4"/>
  <c r="S1049" i="4"/>
  <c r="E272" i="4"/>
  <c r="AF1051" i="4" l="1"/>
  <c r="AG1050" i="4"/>
  <c r="R1051" i="4"/>
  <c r="S1050" i="4"/>
  <c r="E273" i="4"/>
  <c r="AF1052" i="4" l="1"/>
  <c r="AG1051" i="4"/>
  <c r="R1052" i="4"/>
  <c r="S1051" i="4"/>
  <c r="E274" i="4"/>
  <c r="AF1053" i="4" l="1"/>
  <c r="AG1052" i="4"/>
  <c r="R1053" i="4"/>
  <c r="S1052" i="4"/>
  <c r="E275" i="4"/>
  <c r="AF1054" i="4" l="1"/>
  <c r="AG1053" i="4"/>
  <c r="R1054" i="4"/>
  <c r="S1053" i="4"/>
  <c r="E276" i="4"/>
  <c r="AF1055" i="4" l="1"/>
  <c r="AG1054" i="4"/>
  <c r="R1055" i="4"/>
  <c r="S1054" i="4"/>
  <c r="E277" i="4"/>
  <c r="AF1056" i="4" l="1"/>
  <c r="AG1055" i="4"/>
  <c r="R1056" i="4"/>
  <c r="S1055" i="4"/>
  <c r="E278" i="4"/>
  <c r="AF1057" i="4" l="1"/>
  <c r="AG1056" i="4"/>
  <c r="R1057" i="4"/>
  <c r="S1056" i="4"/>
  <c r="E279" i="4"/>
  <c r="AF1058" i="4" l="1"/>
  <c r="AG1057" i="4"/>
  <c r="R1058" i="4"/>
  <c r="S1057" i="4"/>
  <c r="E280" i="4"/>
  <c r="AF1059" i="4" l="1"/>
  <c r="AG1058" i="4"/>
  <c r="R1059" i="4"/>
  <c r="S1058" i="4"/>
  <c r="E281" i="4"/>
  <c r="AF1060" i="4" l="1"/>
  <c r="AG1059" i="4"/>
  <c r="R1060" i="4"/>
  <c r="S1059" i="4"/>
  <c r="E282" i="4"/>
  <c r="AF1061" i="4" l="1"/>
  <c r="AG1060" i="4"/>
  <c r="R1061" i="4"/>
  <c r="S1060" i="4"/>
  <c r="E283" i="4"/>
  <c r="AF1062" i="4" l="1"/>
  <c r="AG1061" i="4"/>
  <c r="R1062" i="4"/>
  <c r="S1061" i="4"/>
  <c r="E284" i="4"/>
  <c r="AF1063" i="4" l="1"/>
  <c r="AG1062" i="4"/>
  <c r="R1063" i="4"/>
  <c r="S1062" i="4"/>
  <c r="E285" i="4"/>
  <c r="AF1064" i="4" l="1"/>
  <c r="AG1063" i="4"/>
  <c r="R1064" i="4"/>
  <c r="S1063" i="4"/>
  <c r="E286" i="4"/>
  <c r="AF1065" i="4" l="1"/>
  <c r="AG1064" i="4"/>
  <c r="R1065" i="4"/>
  <c r="S1064" i="4"/>
  <c r="E287" i="4"/>
  <c r="AF1066" i="4" l="1"/>
  <c r="AG1066" i="4" s="1"/>
  <c r="AG1065" i="4"/>
  <c r="R1066" i="4"/>
  <c r="S1066" i="4" s="1"/>
  <c r="S1065" i="4"/>
  <c r="U14" i="4" s="1"/>
  <c r="E288" i="4"/>
  <c r="AI14" i="4" l="1"/>
  <c r="E289" i="4"/>
  <c r="E290" i="4" l="1"/>
  <c r="E291" i="4" l="1"/>
  <c r="E292" i="4" l="1"/>
  <c r="E293" i="4" l="1"/>
  <c r="E294" i="4" l="1"/>
  <c r="E295" i="4" l="1"/>
  <c r="E296" i="4" l="1"/>
  <c r="E297" i="4" l="1"/>
  <c r="E298" i="4" l="1"/>
  <c r="E299" i="4" l="1"/>
  <c r="E300" i="4" l="1"/>
  <c r="E301" i="4" l="1"/>
  <c r="E302" i="4" l="1"/>
  <c r="E303" i="4" l="1"/>
  <c r="E304" i="4" l="1"/>
  <c r="E305" i="4" l="1"/>
  <c r="E306" i="4" l="1"/>
  <c r="E307" i="4" l="1"/>
  <c r="E308" i="4" l="1"/>
  <c r="E309" i="4" l="1"/>
  <c r="E310" i="4" l="1"/>
  <c r="E311" i="4" l="1"/>
  <c r="E312" i="4" l="1"/>
  <c r="E313" i="4" l="1"/>
  <c r="E314" i="4" l="1"/>
  <c r="E315" i="4" l="1"/>
  <c r="E316" i="4" l="1"/>
  <c r="E317" i="4" l="1"/>
  <c r="E318" i="4" l="1"/>
  <c r="E319" i="4" l="1"/>
  <c r="E320" i="4" l="1"/>
  <c r="E321" i="4" l="1"/>
  <c r="E322" i="4" l="1"/>
  <c r="E323" i="4" l="1"/>
  <c r="E324" i="4" l="1"/>
  <c r="E325" i="4" l="1"/>
  <c r="E326" i="4" l="1"/>
  <c r="E327" i="4" l="1"/>
  <c r="E328" i="4" l="1"/>
  <c r="E329" i="4" l="1"/>
  <c r="E330" i="4" l="1"/>
  <c r="E331" i="4" l="1"/>
  <c r="E332" i="4" l="1"/>
  <c r="E333" i="4" l="1"/>
  <c r="E334" i="4" l="1"/>
  <c r="E335" i="4" l="1"/>
  <c r="E336" i="4" l="1"/>
  <c r="E337" i="4" l="1"/>
  <c r="E338" i="4" l="1"/>
  <c r="E339" i="4" l="1"/>
  <c r="E340" i="4" l="1"/>
  <c r="E341" i="4" l="1"/>
  <c r="E342" i="4" l="1"/>
  <c r="E343" i="4" l="1"/>
  <c r="E344" i="4" l="1"/>
  <c r="E345" i="4" l="1"/>
  <c r="E346" i="4" l="1"/>
  <c r="E347" i="4" l="1"/>
  <c r="E348" i="4" l="1"/>
  <c r="E349" i="4" l="1"/>
  <c r="E350" i="4" l="1"/>
  <c r="E351" i="4" l="1"/>
  <c r="E352" i="4" l="1"/>
  <c r="E353" i="4" l="1"/>
  <c r="E354" i="4" l="1"/>
  <c r="E355" i="4" l="1"/>
  <c r="E356" i="4" l="1"/>
  <c r="E357" i="4" l="1"/>
  <c r="E358" i="4" l="1"/>
  <c r="E359" i="4" l="1"/>
  <c r="E360" i="4" l="1"/>
  <c r="E361" i="4" l="1"/>
  <c r="E362" i="4" l="1"/>
  <c r="E363" i="4" l="1"/>
  <c r="E364" i="4" l="1"/>
  <c r="E365" i="4" l="1"/>
  <c r="E366" i="4" l="1"/>
  <c r="E367" i="4" l="1"/>
  <c r="E368" i="4" l="1"/>
  <c r="E369" i="4" l="1"/>
  <c r="E370" i="4" l="1"/>
  <c r="E371" i="4" l="1"/>
  <c r="E372" i="4" l="1"/>
  <c r="E373" i="4" l="1"/>
  <c r="E374" i="4" l="1"/>
  <c r="E375" i="4" l="1"/>
  <c r="E376" i="4" l="1"/>
  <c r="E377" i="4" l="1"/>
  <c r="E378" i="4" l="1"/>
  <c r="E379" i="4" l="1"/>
  <c r="E380" i="4" l="1"/>
  <c r="E381" i="4" l="1"/>
  <c r="E382" i="4" l="1"/>
  <c r="E383" i="4" l="1"/>
  <c r="E384" i="4" l="1"/>
  <c r="E385" i="4" l="1"/>
  <c r="E386" i="4" l="1"/>
  <c r="E387" i="4" l="1"/>
  <c r="E388" i="4" l="1"/>
  <c r="E389" i="4" l="1"/>
  <c r="E390" i="4" l="1"/>
  <c r="E391" i="4" l="1"/>
  <c r="E392" i="4" l="1"/>
  <c r="E393" i="4" l="1"/>
  <c r="E394" i="4" l="1"/>
  <c r="E395" i="4" l="1"/>
  <c r="E396" i="4" l="1"/>
  <c r="E397" i="4" l="1"/>
  <c r="E398" i="4" l="1"/>
  <c r="E399" i="4" l="1"/>
  <c r="E400" i="4" l="1"/>
  <c r="E401" i="4" l="1"/>
  <c r="E402" i="4" l="1"/>
  <c r="E403" i="4" l="1"/>
  <c r="E404" i="4" l="1"/>
  <c r="E405" i="4" l="1"/>
  <c r="E406" i="4" l="1"/>
  <c r="E407" i="4" l="1"/>
  <c r="E408" i="4" l="1"/>
  <c r="E409" i="4" l="1"/>
  <c r="E410" i="4" l="1"/>
  <c r="E411" i="4" l="1"/>
  <c r="E412" i="4" l="1"/>
  <c r="E413" i="4" l="1"/>
  <c r="E414" i="4" l="1"/>
  <c r="E415" i="4" l="1"/>
  <c r="E416" i="4" l="1"/>
  <c r="E417" i="4" l="1"/>
  <c r="E418" i="4" l="1"/>
  <c r="E419" i="4" l="1"/>
  <c r="E420" i="4" l="1"/>
  <c r="E421" i="4" l="1"/>
  <c r="E422" i="4" l="1"/>
  <c r="E423" i="4" l="1"/>
  <c r="E424" i="4" l="1"/>
  <c r="E425" i="4" l="1"/>
  <c r="E426" i="4" l="1"/>
  <c r="E427" i="4" l="1"/>
  <c r="E428" i="4" l="1"/>
  <c r="E429" i="4" l="1"/>
  <c r="E430" i="4" l="1"/>
  <c r="E431" i="4" l="1"/>
  <c r="E432" i="4" l="1"/>
  <c r="E433" i="4" l="1"/>
  <c r="E434" i="4" l="1"/>
  <c r="E435" i="4" l="1"/>
  <c r="E436" i="4" l="1"/>
  <c r="E437" i="4" l="1"/>
  <c r="E438" i="4" l="1"/>
  <c r="E439" i="4" l="1"/>
  <c r="E440" i="4" l="1"/>
  <c r="E441" i="4" l="1"/>
  <c r="E442" i="4" l="1"/>
  <c r="E443" i="4" l="1"/>
  <c r="E444" i="4" l="1"/>
  <c r="E445" i="4" l="1"/>
  <c r="E446" i="4" l="1"/>
  <c r="E447" i="4" l="1"/>
  <c r="E448" i="4" l="1"/>
  <c r="E449" i="4" l="1"/>
  <c r="E450" i="4" l="1"/>
  <c r="E451" i="4" l="1"/>
  <c r="E452" i="4" l="1"/>
  <c r="E453" i="4" l="1"/>
  <c r="E454" i="4" l="1"/>
  <c r="E455" i="4" l="1"/>
  <c r="E456" i="4" l="1"/>
  <c r="E457" i="4" l="1"/>
  <c r="E458" i="4" l="1"/>
  <c r="E459" i="4" l="1"/>
  <c r="E460" i="4" l="1"/>
  <c r="E461" i="4" l="1"/>
  <c r="E462" i="4" l="1"/>
  <c r="E463" i="4" l="1"/>
  <c r="E464" i="4" l="1"/>
  <c r="E465" i="4" l="1"/>
  <c r="E466" i="4" l="1"/>
  <c r="E467" i="4" l="1"/>
  <c r="E468" i="4" l="1"/>
  <c r="E469" i="4" l="1"/>
  <c r="E470" i="4" l="1"/>
  <c r="E471" i="4" l="1"/>
  <c r="E472" i="4" l="1"/>
  <c r="E473" i="4" l="1"/>
  <c r="E474" i="4" l="1"/>
  <c r="E475" i="4" l="1"/>
  <c r="E476" i="4" l="1"/>
  <c r="E477" i="4" l="1"/>
  <c r="E478" i="4" l="1"/>
  <c r="E479" i="4" l="1"/>
  <c r="E480" i="4" l="1"/>
  <c r="E481" i="4" l="1"/>
  <c r="E482" i="4" l="1"/>
  <c r="E483" i="4" l="1"/>
  <c r="E484" i="4" l="1"/>
  <c r="E485" i="4" l="1"/>
  <c r="E486" i="4" l="1"/>
  <c r="E487" i="4" l="1"/>
  <c r="E488" i="4" l="1"/>
  <c r="E489" i="4" l="1"/>
  <c r="E490" i="4" l="1"/>
  <c r="E491" i="4" l="1"/>
  <c r="E492" i="4" l="1"/>
  <c r="E493" i="4" l="1"/>
  <c r="E494" i="4" l="1"/>
  <c r="E495" i="4" l="1"/>
  <c r="E496" i="4" l="1"/>
  <c r="E497" i="4" l="1"/>
  <c r="E498" i="4" l="1"/>
  <c r="E499" i="4" l="1"/>
  <c r="E500" i="4" l="1"/>
  <c r="E501" i="4" l="1"/>
  <c r="E502" i="4" l="1"/>
  <c r="E503" i="4" l="1"/>
  <c r="E504" i="4" l="1"/>
  <c r="E505" i="4" l="1"/>
  <c r="E506" i="4" l="1"/>
  <c r="E507" i="4" l="1"/>
  <c r="E508" i="4" l="1"/>
  <c r="E509" i="4" l="1"/>
  <c r="E510" i="4" l="1"/>
  <c r="E511" i="4" l="1"/>
  <c r="E512" i="4" l="1"/>
  <c r="E513" i="4" l="1"/>
  <c r="E514" i="4" l="1"/>
  <c r="E515" i="4" l="1"/>
  <c r="E516" i="4" l="1"/>
  <c r="E517" i="4" l="1"/>
  <c r="E518" i="4" l="1"/>
  <c r="E519" i="4" l="1"/>
  <c r="E520" i="4" l="1"/>
  <c r="E521" i="4" l="1"/>
  <c r="E522" i="4" l="1"/>
  <c r="E523" i="4" l="1"/>
  <c r="E524" i="4" l="1"/>
  <c r="E525" i="4" l="1"/>
  <c r="E526" i="4" l="1"/>
  <c r="E527" i="4" l="1"/>
  <c r="E528" i="4" l="1"/>
  <c r="E529" i="4" l="1"/>
  <c r="E530" i="4" l="1"/>
  <c r="E531" i="4" l="1"/>
  <c r="E532" i="4" l="1"/>
  <c r="E533" i="4" l="1"/>
  <c r="E534" i="4" l="1"/>
  <c r="E535" i="4" l="1"/>
  <c r="E536" i="4" l="1"/>
  <c r="E537" i="4" l="1"/>
  <c r="E538" i="4" l="1"/>
  <c r="E539" i="4" l="1"/>
  <c r="E540" i="4" l="1"/>
  <c r="E541" i="4" l="1"/>
  <c r="E542" i="4" l="1"/>
  <c r="E543" i="4" l="1"/>
  <c r="E544" i="4" l="1"/>
  <c r="E545" i="4" l="1"/>
  <c r="E546" i="4" l="1"/>
  <c r="E547" i="4" l="1"/>
  <c r="E548" i="4" l="1"/>
  <c r="E549" i="4" l="1"/>
  <c r="E550" i="4" l="1"/>
  <c r="E551" i="4" l="1"/>
  <c r="E552" i="4" l="1"/>
  <c r="E553" i="4" l="1"/>
  <c r="E554" i="4" l="1"/>
  <c r="E555" i="4" l="1"/>
  <c r="E556" i="4" l="1"/>
  <c r="E557" i="4" l="1"/>
  <c r="E558" i="4" l="1"/>
  <c r="E559" i="4" l="1"/>
  <c r="E560" i="4" l="1"/>
  <c r="E561" i="4" l="1"/>
  <c r="E562" i="4" l="1"/>
  <c r="E563" i="4" l="1"/>
  <c r="E564" i="4" l="1"/>
  <c r="E565" i="4" l="1"/>
  <c r="E566" i="4" l="1"/>
  <c r="E567" i="4" l="1"/>
  <c r="E568" i="4" l="1"/>
  <c r="E569" i="4" l="1"/>
  <c r="E570" i="4" l="1"/>
  <c r="E571" i="4" l="1"/>
  <c r="E572" i="4" l="1"/>
  <c r="E573" i="4" l="1"/>
  <c r="E574" i="4" l="1"/>
  <c r="E575" i="4" l="1"/>
  <c r="E576" i="4" l="1"/>
  <c r="E577" i="4" l="1"/>
  <c r="E578" i="4" l="1"/>
  <c r="E579" i="4" l="1"/>
  <c r="E580" i="4" l="1"/>
  <c r="E581" i="4" l="1"/>
  <c r="E582" i="4" l="1"/>
  <c r="E583" i="4" l="1"/>
  <c r="E584" i="4" l="1"/>
  <c r="E585" i="4" l="1"/>
  <c r="E586" i="4" l="1"/>
  <c r="E587" i="4" l="1"/>
  <c r="E588" i="4" l="1"/>
  <c r="E589" i="4" l="1"/>
  <c r="E590" i="4" l="1"/>
  <c r="E591" i="4" l="1"/>
  <c r="E592" i="4" l="1"/>
  <c r="E593" i="4" l="1"/>
  <c r="E594" i="4" l="1"/>
  <c r="E595" i="4" l="1"/>
  <c r="E596" i="4" l="1"/>
  <c r="E597" i="4" l="1"/>
  <c r="E598" i="4" l="1"/>
  <c r="E599" i="4" l="1"/>
  <c r="E600" i="4" l="1"/>
  <c r="E601" i="4" l="1"/>
  <c r="E602" i="4" l="1"/>
  <c r="E603" i="4" l="1"/>
  <c r="E604" i="4" l="1"/>
  <c r="E605" i="4" l="1"/>
  <c r="E606" i="4" l="1"/>
  <c r="E607" i="4" l="1"/>
  <c r="E608" i="4" l="1"/>
  <c r="E609" i="4" l="1"/>
  <c r="E610" i="4" l="1"/>
  <c r="E611" i="4" l="1"/>
  <c r="E612" i="4" l="1"/>
  <c r="E613" i="4" l="1"/>
  <c r="E614" i="4" l="1"/>
  <c r="E615" i="4" l="1"/>
  <c r="E616" i="4" l="1"/>
  <c r="E617" i="4" l="1"/>
  <c r="E618" i="4" l="1"/>
  <c r="E619" i="4" l="1"/>
  <c r="E620" i="4" l="1"/>
  <c r="E621" i="4" l="1"/>
  <c r="E622" i="4" l="1"/>
  <c r="E623" i="4" l="1"/>
  <c r="E624" i="4" l="1"/>
  <c r="E625" i="4" l="1"/>
  <c r="E626" i="4" l="1"/>
  <c r="E627" i="4" l="1"/>
  <c r="E628" i="4" l="1"/>
  <c r="E629" i="4" l="1"/>
  <c r="E630" i="4" l="1"/>
  <c r="E631" i="4" l="1"/>
  <c r="E632" i="4" l="1"/>
  <c r="E633" i="4" l="1"/>
  <c r="E634" i="4" l="1"/>
  <c r="E635" i="4" l="1"/>
  <c r="E636" i="4" l="1"/>
  <c r="E637" i="4" l="1"/>
  <c r="E638" i="4" l="1"/>
  <c r="E639" i="4" l="1"/>
  <c r="E640" i="4" l="1"/>
  <c r="E641" i="4" l="1"/>
  <c r="E642" i="4" l="1"/>
  <c r="E643" i="4" l="1"/>
  <c r="E644" i="4" l="1"/>
  <c r="E645" i="4" l="1"/>
  <c r="E646" i="4" l="1"/>
  <c r="E647" i="4" l="1"/>
  <c r="E648" i="4" l="1"/>
  <c r="E649" i="4" l="1"/>
  <c r="E650" i="4" l="1"/>
  <c r="E651" i="4" l="1"/>
  <c r="E652" i="4" l="1"/>
  <c r="E653" i="4" l="1"/>
  <c r="E654" i="4" l="1"/>
  <c r="E655" i="4" l="1"/>
  <c r="E656" i="4" l="1"/>
  <c r="E657" i="4" l="1"/>
  <c r="E658" i="4" l="1"/>
  <c r="E659" i="4" l="1"/>
  <c r="E660" i="4" l="1"/>
  <c r="E661" i="4" l="1"/>
  <c r="E662" i="4" l="1"/>
  <c r="E663" i="4" l="1"/>
  <c r="E664" i="4" l="1"/>
  <c r="E665" i="4" l="1"/>
  <c r="E666" i="4" l="1"/>
  <c r="E667" i="4" l="1"/>
  <c r="E668" i="4" l="1"/>
  <c r="E669" i="4" l="1"/>
  <c r="E670" i="4" l="1"/>
  <c r="E671" i="4" l="1"/>
  <c r="E672" i="4" l="1"/>
  <c r="E673" i="4" l="1"/>
  <c r="E674" i="4" l="1"/>
  <c r="E675" i="4" l="1"/>
  <c r="E676" i="4" l="1"/>
  <c r="E677" i="4" l="1"/>
  <c r="E678" i="4" l="1"/>
  <c r="E679" i="4" l="1"/>
  <c r="E680" i="4" l="1"/>
  <c r="E681" i="4" l="1"/>
  <c r="E682" i="4" l="1"/>
  <c r="E683" i="4" l="1"/>
  <c r="E684" i="4" l="1"/>
  <c r="E685" i="4" l="1"/>
  <c r="E686" i="4" l="1"/>
  <c r="E687" i="4" l="1"/>
  <c r="E688" i="4" l="1"/>
  <c r="E689" i="4" l="1"/>
  <c r="E690" i="4" l="1"/>
  <c r="E691" i="4" l="1"/>
  <c r="E692" i="4" l="1"/>
  <c r="E693" i="4" l="1"/>
  <c r="E694" i="4" l="1"/>
  <c r="E695" i="4" l="1"/>
  <c r="E696" i="4" l="1"/>
  <c r="E697" i="4" l="1"/>
  <c r="E698" i="4" l="1"/>
  <c r="E699" i="4" l="1"/>
  <c r="E700" i="4" l="1"/>
  <c r="E701" i="4" l="1"/>
  <c r="E702" i="4" l="1"/>
  <c r="E703" i="4" l="1"/>
  <c r="E704" i="4" l="1"/>
  <c r="E705" i="4" l="1"/>
  <c r="E706" i="4" l="1"/>
  <c r="E707" i="4" l="1"/>
  <c r="E708" i="4" l="1"/>
  <c r="E709" i="4" l="1"/>
  <c r="E710" i="4" l="1"/>
  <c r="E711" i="4" l="1"/>
  <c r="E712" i="4" l="1"/>
  <c r="E713" i="4" l="1"/>
  <c r="E714" i="4" l="1"/>
  <c r="E715" i="4" l="1"/>
  <c r="E716" i="4" l="1"/>
  <c r="E717" i="4" l="1"/>
  <c r="E718" i="4" l="1"/>
  <c r="E719" i="4" l="1"/>
  <c r="E720" i="4" l="1"/>
  <c r="E721" i="4" l="1"/>
  <c r="E722" i="4" l="1"/>
  <c r="E723" i="4" l="1"/>
  <c r="E724" i="4" l="1"/>
  <c r="E725" i="4" l="1"/>
  <c r="E726" i="4" l="1"/>
  <c r="E727" i="4" l="1"/>
  <c r="E728" i="4" l="1"/>
  <c r="E729" i="4" l="1"/>
  <c r="E730" i="4" l="1"/>
  <c r="E731" i="4" l="1"/>
  <c r="E732" i="4" l="1"/>
  <c r="E733" i="4" l="1"/>
  <c r="E734" i="4" l="1"/>
  <c r="E735" i="4" l="1"/>
  <c r="E736" i="4" l="1"/>
  <c r="E737" i="4" l="1"/>
  <c r="E738" i="4" l="1"/>
  <c r="E739" i="4" l="1"/>
  <c r="E740" i="4" l="1"/>
  <c r="E741" i="4" l="1"/>
  <c r="E742" i="4" l="1"/>
  <c r="E743" i="4" l="1"/>
  <c r="E744" i="4" l="1"/>
  <c r="E745" i="4" l="1"/>
  <c r="E746" i="4" l="1"/>
  <c r="E747" i="4" l="1"/>
  <c r="E748" i="4" l="1"/>
  <c r="E749" i="4" l="1"/>
  <c r="E750" i="4" l="1"/>
  <c r="E751" i="4" l="1"/>
  <c r="E752" i="4" l="1"/>
  <c r="E753" i="4" l="1"/>
  <c r="E754" i="4" l="1"/>
  <c r="E755" i="4" l="1"/>
  <c r="E756" i="4" l="1"/>
  <c r="E757" i="4" l="1"/>
  <c r="E758" i="4" l="1"/>
  <c r="E759" i="4" l="1"/>
  <c r="E760" i="4" l="1"/>
  <c r="E761" i="4" l="1"/>
  <c r="E762" i="4" l="1"/>
  <c r="E763" i="4" l="1"/>
  <c r="E764" i="4" l="1"/>
  <c r="E765" i="4" l="1"/>
  <c r="E766" i="4" l="1"/>
  <c r="E767" i="4" l="1"/>
  <c r="E768" i="4" l="1"/>
  <c r="E769" i="4" l="1"/>
  <c r="E770" i="4" l="1"/>
  <c r="E771" i="4" l="1"/>
  <c r="E772" i="4" l="1"/>
  <c r="E773" i="4" l="1"/>
  <c r="E774" i="4" l="1"/>
  <c r="E775" i="4" l="1"/>
  <c r="E776" i="4" l="1"/>
  <c r="E777" i="4" l="1"/>
  <c r="E778" i="4" l="1"/>
  <c r="E779" i="4" l="1"/>
  <c r="E780" i="4" l="1"/>
  <c r="E781" i="4" l="1"/>
  <c r="E782" i="4" l="1"/>
  <c r="E783" i="4" l="1"/>
  <c r="E784" i="4" l="1"/>
  <c r="E785" i="4" l="1"/>
  <c r="E786" i="4" l="1"/>
  <c r="E787" i="4" l="1"/>
  <c r="E788" i="4" l="1"/>
  <c r="E789" i="4" l="1"/>
  <c r="E790" i="4" l="1"/>
  <c r="E791" i="4" l="1"/>
  <c r="E792" i="4" l="1"/>
  <c r="E793" i="4" l="1"/>
  <c r="E794" i="4" l="1"/>
  <c r="E795" i="4" l="1"/>
  <c r="E796" i="4" l="1"/>
  <c r="E797" i="4" l="1"/>
  <c r="E798" i="4" l="1"/>
  <c r="E799" i="4" l="1"/>
  <c r="E800" i="4" l="1"/>
  <c r="E801" i="4" l="1"/>
  <c r="E802" i="4" l="1"/>
  <c r="E803" i="4" l="1"/>
  <c r="E804" i="4" l="1"/>
  <c r="E805" i="4" l="1"/>
  <c r="E806" i="4" l="1"/>
  <c r="E807" i="4" l="1"/>
  <c r="E808" i="4" l="1"/>
  <c r="E809" i="4" l="1"/>
  <c r="E810" i="4" l="1"/>
  <c r="E811" i="4" l="1"/>
  <c r="E812" i="4" l="1"/>
  <c r="E813" i="4" l="1"/>
  <c r="E814" i="4" l="1"/>
  <c r="E815" i="4" l="1"/>
  <c r="E816" i="4" l="1"/>
  <c r="E817" i="4" l="1"/>
  <c r="E818" i="4" l="1"/>
  <c r="E819" i="4" l="1"/>
  <c r="E820" i="4" l="1"/>
  <c r="E821" i="4" l="1"/>
  <c r="E822" i="4" l="1"/>
  <c r="E823" i="4" l="1"/>
  <c r="E824" i="4" l="1"/>
  <c r="E825" i="4" l="1"/>
  <c r="E826" i="4" l="1"/>
  <c r="E827" i="4" l="1"/>
  <c r="E828" i="4" l="1"/>
  <c r="E829" i="4" l="1"/>
  <c r="E830" i="4" l="1"/>
  <c r="E831" i="4" l="1"/>
  <c r="E832" i="4" l="1"/>
  <c r="E833" i="4" l="1"/>
  <c r="E834" i="4" l="1"/>
  <c r="E835" i="4" l="1"/>
  <c r="E836" i="4" l="1"/>
  <c r="E837" i="4" l="1"/>
  <c r="E838" i="4" l="1"/>
  <c r="E839" i="4" l="1"/>
  <c r="E840" i="4" l="1"/>
  <c r="E841" i="4" l="1"/>
  <c r="E842" i="4" l="1"/>
  <c r="E843" i="4" l="1"/>
  <c r="E844" i="4" l="1"/>
  <c r="E845" i="4" l="1"/>
  <c r="E846" i="4" l="1"/>
  <c r="E847" i="4" l="1"/>
  <c r="E848" i="4" l="1"/>
  <c r="E849" i="4" l="1"/>
  <c r="E850" i="4" l="1"/>
  <c r="E851" i="4" l="1"/>
  <c r="E852" i="4" l="1"/>
  <c r="E853" i="4" l="1"/>
  <c r="E854" i="4" l="1"/>
  <c r="E855" i="4" l="1"/>
  <c r="E856" i="4" l="1"/>
  <c r="E857" i="4" l="1"/>
  <c r="E858" i="4" l="1"/>
  <c r="E859" i="4" l="1"/>
  <c r="E860" i="4" l="1"/>
  <c r="E861" i="4" l="1"/>
  <c r="E862" i="4" l="1"/>
  <c r="E863" i="4" l="1"/>
  <c r="E864" i="4" l="1"/>
  <c r="E865" i="4" l="1"/>
  <c r="E866" i="4" l="1"/>
  <c r="E867" i="4" l="1"/>
  <c r="E868" i="4" l="1"/>
  <c r="E869" i="4" l="1"/>
  <c r="E870" i="4" l="1"/>
  <c r="E871" i="4" l="1"/>
  <c r="E872" i="4" l="1"/>
  <c r="E873" i="4" l="1"/>
  <c r="E874" i="4" l="1"/>
  <c r="E875" i="4" l="1"/>
  <c r="E876" i="4" l="1"/>
  <c r="E877" i="4" l="1"/>
  <c r="E878" i="4" l="1"/>
  <c r="E879" i="4" l="1"/>
  <c r="E880" i="4" l="1"/>
  <c r="E881" i="4" l="1"/>
  <c r="E882" i="4" l="1"/>
  <c r="E883" i="4" l="1"/>
  <c r="E884" i="4" l="1"/>
  <c r="E885" i="4" l="1"/>
  <c r="E886" i="4" l="1"/>
  <c r="E887" i="4" l="1"/>
  <c r="E888" i="4" l="1"/>
  <c r="E889" i="4" l="1"/>
  <c r="E890" i="4" l="1"/>
  <c r="E891" i="4" l="1"/>
  <c r="E892" i="4" l="1"/>
  <c r="E893" i="4" l="1"/>
  <c r="E894" i="4" l="1"/>
  <c r="E895" i="4" l="1"/>
  <c r="E896" i="4" l="1"/>
  <c r="E897" i="4" l="1"/>
  <c r="E898" i="4" l="1"/>
  <c r="E899" i="4" l="1"/>
  <c r="E900" i="4" l="1"/>
  <c r="E901" i="4" l="1"/>
  <c r="E902" i="4" l="1"/>
  <c r="E903" i="4" l="1"/>
  <c r="E904" i="4" l="1"/>
  <c r="E905" i="4" l="1"/>
  <c r="E906" i="4" l="1"/>
  <c r="E907" i="4" l="1"/>
  <c r="E908" i="4" l="1"/>
  <c r="E909" i="4" l="1"/>
  <c r="E910" i="4" l="1"/>
  <c r="E911" i="4" l="1"/>
  <c r="E912" i="4" l="1"/>
  <c r="E913" i="4" l="1"/>
  <c r="E914" i="4" l="1"/>
  <c r="E915" i="4" l="1"/>
  <c r="E916" i="4" l="1"/>
  <c r="E917" i="4" l="1"/>
  <c r="E918" i="4" l="1"/>
  <c r="E919" i="4" l="1"/>
  <c r="E920" i="4" l="1"/>
  <c r="E921" i="4" l="1"/>
  <c r="E922" i="4" l="1"/>
  <c r="E923" i="4" l="1"/>
  <c r="E924" i="4" l="1"/>
  <c r="E925" i="4" l="1"/>
  <c r="E926" i="4" l="1"/>
  <c r="E927" i="4" l="1"/>
  <c r="E928" i="4" l="1"/>
  <c r="E929" i="4" l="1"/>
  <c r="E930" i="4" l="1"/>
  <c r="E931" i="4" l="1"/>
  <c r="E932" i="4" l="1"/>
  <c r="E933" i="4" l="1"/>
  <c r="E934" i="4" l="1"/>
  <c r="E935" i="4" l="1"/>
  <c r="E936" i="4" l="1"/>
  <c r="E937" i="4" l="1"/>
  <c r="E938" i="4" l="1"/>
  <c r="E939" i="4" l="1"/>
  <c r="E940" i="4" l="1"/>
  <c r="E941" i="4" l="1"/>
  <c r="E942" i="4" l="1"/>
  <c r="E943" i="4" l="1"/>
  <c r="E944" i="4" l="1"/>
  <c r="E945" i="4" l="1"/>
  <c r="E946" i="4" l="1"/>
  <c r="E947" i="4" l="1"/>
  <c r="E948" i="4" l="1"/>
  <c r="E949" i="4" l="1"/>
  <c r="E950" i="4" l="1"/>
  <c r="E951" i="4" l="1"/>
  <c r="E952" i="4" l="1"/>
  <c r="E953" i="4" l="1"/>
  <c r="E954" i="4" l="1"/>
  <c r="E955" i="4" l="1"/>
  <c r="E956" i="4" l="1"/>
  <c r="E957" i="4" l="1"/>
  <c r="E958" i="4" l="1"/>
  <c r="E959" i="4" l="1"/>
  <c r="E960" i="4" l="1"/>
  <c r="E961" i="4" l="1"/>
  <c r="E962" i="4" l="1"/>
  <c r="E963" i="4" l="1"/>
  <c r="E964" i="4" l="1"/>
  <c r="E965" i="4" l="1"/>
  <c r="E966" i="4" l="1"/>
  <c r="E967" i="4" l="1"/>
  <c r="E968" i="4" l="1"/>
  <c r="E969" i="4" l="1"/>
  <c r="E970" i="4" l="1"/>
  <c r="E971" i="4" l="1"/>
  <c r="E972" i="4" l="1"/>
  <c r="E973" i="4" l="1"/>
  <c r="E974" i="4" l="1"/>
  <c r="E975" i="4" l="1"/>
  <c r="E976" i="4" l="1"/>
  <c r="E977" i="4" l="1"/>
  <c r="E978" i="4" l="1"/>
  <c r="E979" i="4" l="1"/>
  <c r="E980" i="4" l="1"/>
  <c r="E981" i="4" l="1"/>
  <c r="E982" i="4" l="1"/>
  <c r="E983" i="4" l="1"/>
  <c r="E984" i="4" l="1"/>
  <c r="E985" i="4" l="1"/>
  <c r="E986" i="4" l="1"/>
  <c r="E987" i="4" l="1"/>
  <c r="E988" i="4" l="1"/>
  <c r="E989" i="4" l="1"/>
  <c r="E990" i="4" l="1"/>
  <c r="E991" i="4" l="1"/>
  <c r="E992" i="4" l="1"/>
  <c r="E993" i="4" l="1"/>
  <c r="E994" i="4" l="1"/>
  <c r="E995" i="4" l="1"/>
  <c r="E996" i="4" l="1"/>
  <c r="E997" i="4" l="1"/>
  <c r="E998" i="4" l="1"/>
  <c r="E999" i="4" l="1"/>
  <c r="E1000" i="4" l="1"/>
  <c r="E1001" i="4" l="1"/>
  <c r="E1002" i="4" l="1"/>
  <c r="E1003" i="4" l="1"/>
  <c r="E1004" i="4" l="1"/>
  <c r="E1005" i="4" l="1"/>
  <c r="E1006" i="4" l="1"/>
  <c r="E1007" i="4" l="1"/>
  <c r="E1008" i="4" l="1"/>
  <c r="E1009" i="4" l="1"/>
  <c r="E1010" i="4" l="1"/>
  <c r="E1011" i="4" l="1"/>
  <c r="E1012" i="4" l="1"/>
  <c r="E1013" i="4" l="1"/>
  <c r="E1014" i="4" l="1"/>
  <c r="E1015" i="4" l="1"/>
  <c r="E1016" i="4" l="1"/>
  <c r="E1017" i="4" l="1"/>
  <c r="E1018" i="4" l="1"/>
  <c r="E1019" i="4" l="1"/>
  <c r="E1020" i="4" l="1"/>
  <c r="E1021" i="4" l="1"/>
  <c r="E1022" i="4" l="1"/>
  <c r="E1023" i="4" l="1"/>
  <c r="E1024" i="4" l="1"/>
  <c r="E1025" i="4" l="1"/>
  <c r="E1026" i="4" l="1"/>
  <c r="E1027" i="4" l="1"/>
  <c r="E1028" i="4" l="1"/>
  <c r="E1029" i="4" l="1"/>
  <c r="E1030" i="4" l="1"/>
  <c r="E1031" i="4" l="1"/>
  <c r="E1032" i="4" l="1"/>
  <c r="E1033" i="4" l="1"/>
  <c r="E1034" i="4" l="1"/>
  <c r="E1035" i="4" l="1"/>
  <c r="E1036" i="4" l="1"/>
  <c r="E1037" i="4" l="1"/>
  <c r="E1038" i="4" l="1"/>
  <c r="E1039" i="4" l="1"/>
  <c r="E1040" i="4" l="1"/>
  <c r="E1041" i="4" l="1"/>
  <c r="E1042" i="4" l="1"/>
  <c r="E1043" i="4" l="1"/>
  <c r="E1044" i="4" l="1"/>
  <c r="E1045" i="4" l="1"/>
  <c r="E1046" i="4" l="1"/>
  <c r="E1047" i="4" l="1"/>
  <c r="E1048" i="4" l="1"/>
  <c r="E1049" i="4" l="1"/>
  <c r="E1050" i="4" l="1"/>
  <c r="E1051" i="4" l="1"/>
  <c r="E1052" i="4" l="1"/>
  <c r="E1053" i="4" l="1"/>
  <c r="E1054" i="4" l="1"/>
  <c r="E1055" i="4" l="1"/>
  <c r="E1056" i="4" l="1"/>
  <c r="E1057" i="4" l="1"/>
  <c r="E1058" i="4" l="1"/>
  <c r="E1059" i="4" l="1"/>
  <c r="E1060" i="4" l="1"/>
  <c r="E1061" i="4" l="1"/>
  <c r="E1062" i="4" l="1"/>
  <c r="E1063" i="4" l="1"/>
  <c r="E1064" i="4" l="1"/>
  <c r="E1065" i="4" l="1"/>
  <c r="E1066" i="4" l="1"/>
  <c r="G14" i="4" s="1"/>
  <c r="G16" i="3" l="1"/>
  <c r="J16" i="3" s="1"/>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F942" i="3"/>
  <c r="F943" i="3"/>
  <c r="F944" i="3"/>
  <c r="F945" i="3"/>
  <c r="F946" i="3"/>
  <c r="F947" i="3"/>
  <c r="F948" i="3"/>
  <c r="F949" i="3"/>
  <c r="F950" i="3"/>
  <c r="F951" i="3"/>
  <c r="F952" i="3"/>
  <c r="F953" i="3"/>
  <c r="F954" i="3"/>
  <c r="F955" i="3"/>
  <c r="F956" i="3"/>
  <c r="F957" i="3"/>
  <c r="F958" i="3"/>
  <c r="F959" i="3"/>
  <c r="F960" i="3"/>
  <c r="F961" i="3"/>
  <c r="F962" i="3"/>
  <c r="F963" i="3"/>
  <c r="F964" i="3"/>
  <c r="F965" i="3"/>
  <c r="F966" i="3"/>
  <c r="F967" i="3"/>
  <c r="F968" i="3"/>
  <c r="F969" i="3"/>
  <c r="F970" i="3"/>
  <c r="F971" i="3"/>
  <c r="F972" i="3"/>
  <c r="F973" i="3"/>
  <c r="F974" i="3"/>
  <c r="F975" i="3"/>
  <c r="F976" i="3"/>
  <c r="F977" i="3"/>
  <c r="F978" i="3"/>
  <c r="F979" i="3"/>
  <c r="F980" i="3"/>
  <c r="F981" i="3"/>
  <c r="F982" i="3"/>
  <c r="F983" i="3"/>
  <c r="F984" i="3"/>
  <c r="F985" i="3"/>
  <c r="F986" i="3"/>
  <c r="F987" i="3"/>
  <c r="F988" i="3"/>
  <c r="F989" i="3"/>
  <c r="F990" i="3"/>
  <c r="F991" i="3"/>
  <c r="F992" i="3"/>
  <c r="F993" i="3"/>
  <c r="F994" i="3"/>
  <c r="F995" i="3"/>
  <c r="F996" i="3"/>
  <c r="F997" i="3"/>
  <c r="F998" i="3"/>
  <c r="F999" i="3"/>
  <c r="F1000" i="3"/>
  <c r="F1001" i="3"/>
  <c r="F1002" i="3"/>
  <c r="F1003" i="3"/>
  <c r="F1004" i="3"/>
  <c r="F1005" i="3"/>
  <c r="F1006" i="3"/>
  <c r="F1007" i="3"/>
  <c r="F1008" i="3"/>
  <c r="F1009" i="3"/>
  <c r="F1010" i="3"/>
  <c r="F1011" i="3"/>
  <c r="F1012" i="3"/>
  <c r="F1013" i="3"/>
  <c r="F1014" i="3"/>
  <c r="F1015" i="3"/>
  <c r="F1016" i="3"/>
  <c r="F1017" i="3"/>
  <c r="F1018" i="3"/>
  <c r="F1019" i="3"/>
  <c r="F1020" i="3"/>
  <c r="F1021" i="3"/>
  <c r="F1022" i="3"/>
  <c r="F1023" i="3"/>
  <c r="F1024" i="3"/>
  <c r="F1025" i="3"/>
  <c r="F1026" i="3"/>
  <c r="F1027" i="3"/>
  <c r="F1028" i="3"/>
  <c r="F1029" i="3"/>
  <c r="F1030" i="3"/>
  <c r="F1031" i="3"/>
  <c r="F1032" i="3"/>
  <c r="F1033" i="3"/>
  <c r="F1034" i="3"/>
  <c r="F1035" i="3"/>
  <c r="F1036" i="3"/>
  <c r="F1037" i="3"/>
  <c r="F1038" i="3"/>
  <c r="F1039" i="3"/>
  <c r="F1040" i="3"/>
  <c r="F1041" i="3"/>
  <c r="F1042" i="3"/>
  <c r="F1043" i="3"/>
  <c r="F1044" i="3"/>
  <c r="F1045" i="3"/>
  <c r="F1046" i="3"/>
  <c r="F1047" i="3"/>
  <c r="F1048" i="3"/>
  <c r="F1049" i="3"/>
  <c r="F1050" i="3"/>
  <c r="F1051" i="3"/>
  <c r="F1052" i="3"/>
  <c r="F1053" i="3"/>
  <c r="F1054" i="3"/>
  <c r="F1055" i="3"/>
  <c r="F1056" i="3"/>
  <c r="F1057" i="3"/>
  <c r="F1058" i="3"/>
  <c r="F1059" i="3"/>
  <c r="F1060" i="3"/>
  <c r="F1061" i="3"/>
  <c r="F1062" i="3"/>
  <c r="F1063" i="3"/>
  <c r="F1064" i="3"/>
  <c r="F1065" i="3"/>
  <c r="F1066" i="3"/>
  <c r="F1067" i="3"/>
  <c r="F2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E86" i="3"/>
  <c r="D4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6" i="3"/>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3" i="1"/>
  <c r="G17" i="3" l="1"/>
  <c r="J17" i="3" l="1"/>
  <c r="G18" i="3"/>
  <c r="J18" i="3" l="1"/>
  <c r="G19" i="3"/>
  <c r="J19" i="3" l="1"/>
  <c r="G20" i="3"/>
  <c r="J20" i="3" l="1"/>
  <c r="G21" i="3"/>
  <c r="G22" i="3" l="1"/>
  <c r="J21" i="3"/>
  <c r="G23" i="3" l="1"/>
  <c r="J22" i="3"/>
  <c r="G24" i="3" l="1"/>
  <c r="J23" i="3"/>
  <c r="G25" i="3" l="1"/>
  <c r="J24" i="3"/>
  <c r="G26" i="3" l="1"/>
  <c r="J25" i="3"/>
  <c r="G27" i="3" l="1"/>
  <c r="J26" i="3"/>
  <c r="G28" i="3" l="1"/>
  <c r="J27" i="3"/>
  <c r="G29" i="3" l="1"/>
  <c r="J28" i="3"/>
  <c r="G30" i="3" l="1"/>
  <c r="J29" i="3"/>
  <c r="G31" i="3" l="1"/>
  <c r="J30" i="3"/>
  <c r="G32" i="3" l="1"/>
  <c r="J31" i="3"/>
  <c r="G33" i="3" l="1"/>
  <c r="J32" i="3"/>
  <c r="G34" i="3" l="1"/>
  <c r="J33" i="3"/>
  <c r="G35" i="3" l="1"/>
  <c r="J34" i="3"/>
  <c r="G36" i="3" l="1"/>
  <c r="J35" i="3"/>
  <c r="G37" i="3" l="1"/>
  <c r="J36" i="3"/>
  <c r="G38" i="3" l="1"/>
  <c r="J37" i="3"/>
  <c r="G39" i="3" l="1"/>
  <c r="J38" i="3"/>
  <c r="G40" i="3" l="1"/>
  <c r="J39" i="3"/>
  <c r="G41" i="3" l="1"/>
  <c r="J40" i="3"/>
  <c r="G42" i="3" l="1"/>
  <c r="J41" i="3"/>
  <c r="G43" i="3" l="1"/>
  <c r="J42" i="3"/>
  <c r="G44" i="3" l="1"/>
  <c r="J43" i="3"/>
  <c r="G45" i="3" l="1"/>
  <c r="J44" i="3"/>
  <c r="G46" i="3" l="1"/>
  <c r="J45" i="3"/>
  <c r="G47" i="3" l="1"/>
  <c r="J46" i="3"/>
  <c r="H46" i="3"/>
  <c r="G48" i="3" l="1"/>
  <c r="J47" i="3"/>
  <c r="H47" i="3"/>
  <c r="G49" i="3" l="1"/>
  <c r="J48" i="3"/>
  <c r="H48" i="3"/>
  <c r="G50" i="3" l="1"/>
  <c r="J49" i="3"/>
  <c r="H49" i="3"/>
  <c r="G51" i="3" l="1"/>
  <c r="J50" i="3"/>
  <c r="H50" i="3"/>
  <c r="G52" i="3" l="1"/>
  <c r="J51" i="3"/>
  <c r="H51" i="3"/>
  <c r="G53" i="3" l="1"/>
  <c r="J52" i="3"/>
  <c r="H52" i="3"/>
  <c r="G54" i="3" l="1"/>
  <c r="J53" i="3"/>
  <c r="H53" i="3"/>
  <c r="G55" i="3" l="1"/>
  <c r="J54" i="3"/>
  <c r="H54" i="3"/>
  <c r="G56" i="3" l="1"/>
  <c r="J55" i="3"/>
  <c r="H55" i="3"/>
  <c r="G57" i="3" l="1"/>
  <c r="J56" i="3"/>
  <c r="H56" i="3"/>
  <c r="G58" i="3" l="1"/>
  <c r="J57" i="3"/>
  <c r="H57" i="3"/>
  <c r="G59" i="3" l="1"/>
  <c r="J58" i="3"/>
  <c r="H58" i="3"/>
  <c r="G60" i="3" l="1"/>
  <c r="J59" i="3"/>
  <c r="H59" i="3"/>
  <c r="G61" i="3" l="1"/>
  <c r="J60" i="3"/>
  <c r="H60" i="3"/>
  <c r="G62" i="3" l="1"/>
  <c r="J61" i="3"/>
  <c r="H61" i="3"/>
  <c r="G63" i="3" l="1"/>
  <c r="J62" i="3"/>
  <c r="H62" i="3"/>
  <c r="G64" i="3" l="1"/>
  <c r="J63" i="3"/>
  <c r="H63" i="3"/>
  <c r="G65" i="3" l="1"/>
  <c r="J64" i="3"/>
  <c r="H64" i="3"/>
  <c r="G66" i="3" l="1"/>
  <c r="J65" i="3"/>
  <c r="H65" i="3"/>
  <c r="G67" i="3" l="1"/>
  <c r="J66" i="3"/>
  <c r="H66" i="3"/>
  <c r="G68" i="3" l="1"/>
  <c r="J67" i="3"/>
  <c r="H67" i="3"/>
  <c r="G69" i="3" l="1"/>
  <c r="J68" i="3"/>
  <c r="H68" i="3"/>
  <c r="G70" i="3" l="1"/>
  <c r="J69" i="3"/>
  <c r="H69" i="3"/>
  <c r="G71" i="3" l="1"/>
  <c r="J70" i="3"/>
  <c r="H70" i="3"/>
  <c r="G72" i="3" l="1"/>
  <c r="J71" i="3"/>
  <c r="H71" i="3"/>
  <c r="G73" i="3" l="1"/>
  <c r="J72" i="3"/>
  <c r="H72" i="3"/>
  <c r="G74" i="3" l="1"/>
  <c r="J73" i="3"/>
  <c r="H73" i="3"/>
  <c r="G75" i="3" l="1"/>
  <c r="J74" i="3"/>
  <c r="H74" i="3"/>
  <c r="G76" i="3" l="1"/>
  <c r="J75" i="3"/>
  <c r="H75" i="3"/>
  <c r="G77" i="3" l="1"/>
  <c r="J76" i="3"/>
  <c r="H76" i="3"/>
  <c r="G78" i="3" l="1"/>
  <c r="J77" i="3"/>
  <c r="H77" i="3"/>
  <c r="G79" i="3" l="1"/>
  <c r="J78" i="3"/>
  <c r="H78" i="3"/>
  <c r="G80" i="3" l="1"/>
  <c r="J79" i="3"/>
  <c r="H79" i="3"/>
  <c r="G81" i="3" l="1"/>
  <c r="J80" i="3"/>
  <c r="H80" i="3"/>
  <c r="G82" i="3" l="1"/>
  <c r="J81" i="3"/>
  <c r="H81" i="3"/>
  <c r="G83" i="3" l="1"/>
  <c r="J82" i="3"/>
  <c r="H82" i="3"/>
  <c r="G84" i="3" l="1"/>
  <c r="J83" i="3"/>
  <c r="H83" i="3"/>
  <c r="G85" i="3" l="1"/>
  <c r="J84" i="3"/>
  <c r="H84" i="3"/>
  <c r="G86" i="3" l="1"/>
  <c r="J85" i="3"/>
  <c r="H85" i="3"/>
  <c r="G87" i="3" l="1"/>
  <c r="J86" i="3"/>
  <c r="H86" i="3"/>
  <c r="G88" i="3" l="1"/>
  <c r="J87" i="3"/>
  <c r="H87" i="3"/>
  <c r="G89" i="3" l="1"/>
  <c r="J88" i="3"/>
  <c r="H88" i="3"/>
  <c r="G90" i="3" l="1"/>
  <c r="J89" i="3"/>
  <c r="H89" i="3"/>
  <c r="G91" i="3" l="1"/>
  <c r="J90" i="3"/>
  <c r="H90" i="3"/>
  <c r="G92" i="3" l="1"/>
  <c r="J91" i="3"/>
  <c r="H91" i="3"/>
  <c r="G93" i="3" l="1"/>
  <c r="J92" i="3"/>
  <c r="H92" i="3"/>
  <c r="G94" i="3" l="1"/>
  <c r="J93" i="3"/>
  <c r="H93" i="3"/>
  <c r="G95" i="3" l="1"/>
  <c r="J94" i="3"/>
  <c r="H94" i="3"/>
  <c r="G96" i="3" l="1"/>
  <c r="J95" i="3"/>
  <c r="H95" i="3"/>
  <c r="G97" i="3" l="1"/>
  <c r="J96" i="3"/>
  <c r="H96" i="3"/>
  <c r="G98" i="3" l="1"/>
  <c r="J97" i="3"/>
  <c r="H97" i="3"/>
  <c r="G99" i="3" l="1"/>
  <c r="J98" i="3"/>
  <c r="H98" i="3"/>
  <c r="G100" i="3" l="1"/>
  <c r="J99" i="3"/>
  <c r="H99" i="3"/>
  <c r="G101" i="3" l="1"/>
  <c r="J100" i="3"/>
  <c r="H100" i="3"/>
  <c r="G102" i="3" l="1"/>
  <c r="J101" i="3"/>
  <c r="H101" i="3"/>
  <c r="G103" i="3" l="1"/>
  <c r="J102" i="3"/>
  <c r="H102" i="3"/>
  <c r="G104" i="3" l="1"/>
  <c r="J103" i="3"/>
  <c r="H103" i="3"/>
  <c r="G105" i="3" l="1"/>
  <c r="J104" i="3"/>
  <c r="H104" i="3"/>
  <c r="G106" i="3" l="1"/>
  <c r="J105" i="3"/>
  <c r="H105" i="3"/>
  <c r="G107" i="3" l="1"/>
  <c r="J106" i="3"/>
  <c r="H106" i="3"/>
  <c r="G108" i="3" l="1"/>
  <c r="J107" i="3"/>
  <c r="H107" i="3"/>
  <c r="G109" i="3" l="1"/>
  <c r="J108" i="3"/>
  <c r="H108" i="3"/>
  <c r="G110" i="3" l="1"/>
  <c r="J109" i="3"/>
  <c r="H109" i="3"/>
  <c r="G111" i="3" l="1"/>
  <c r="J110" i="3"/>
  <c r="H110" i="3"/>
  <c r="G112" i="3" l="1"/>
  <c r="J111" i="3"/>
  <c r="H111" i="3"/>
  <c r="G113" i="3" l="1"/>
  <c r="J112" i="3"/>
  <c r="H112" i="3"/>
  <c r="G114" i="3" l="1"/>
  <c r="J113" i="3"/>
  <c r="H113" i="3"/>
  <c r="G115" i="3" l="1"/>
  <c r="J114" i="3"/>
  <c r="H114" i="3"/>
  <c r="G116" i="3" l="1"/>
  <c r="J115" i="3"/>
  <c r="H115" i="3"/>
  <c r="G117" i="3" l="1"/>
  <c r="J116" i="3"/>
  <c r="H116" i="3"/>
  <c r="G118" i="3" l="1"/>
  <c r="J117" i="3"/>
  <c r="H117" i="3"/>
  <c r="G119" i="3" l="1"/>
  <c r="J118" i="3"/>
  <c r="H118" i="3"/>
  <c r="G120" i="3" l="1"/>
  <c r="J119" i="3"/>
  <c r="H119" i="3"/>
  <c r="G121" i="3" l="1"/>
  <c r="J120" i="3"/>
  <c r="H120" i="3"/>
  <c r="G122" i="3" l="1"/>
  <c r="J121" i="3"/>
  <c r="H121" i="3"/>
  <c r="G123" i="3" l="1"/>
  <c r="J122" i="3"/>
  <c r="H122" i="3"/>
  <c r="G124" i="3" l="1"/>
  <c r="J123" i="3"/>
  <c r="H123" i="3"/>
  <c r="G125" i="3" l="1"/>
  <c r="J124" i="3"/>
  <c r="H124" i="3"/>
  <c r="G126" i="3" l="1"/>
  <c r="J125" i="3"/>
  <c r="H125" i="3"/>
  <c r="G127" i="3" l="1"/>
  <c r="J126" i="3"/>
  <c r="H126" i="3"/>
  <c r="G128" i="3" l="1"/>
  <c r="J127" i="3"/>
  <c r="H127" i="3"/>
  <c r="G129" i="3" l="1"/>
  <c r="J128" i="3"/>
  <c r="H128" i="3"/>
  <c r="G130" i="3" l="1"/>
  <c r="J129" i="3"/>
  <c r="H129" i="3"/>
  <c r="G131" i="3" l="1"/>
  <c r="J130" i="3"/>
  <c r="H130" i="3"/>
  <c r="G132" i="3" l="1"/>
  <c r="J131" i="3"/>
  <c r="H131" i="3"/>
  <c r="G133" i="3" l="1"/>
  <c r="J132" i="3"/>
  <c r="H132" i="3"/>
  <c r="G134" i="3" l="1"/>
  <c r="J133" i="3"/>
  <c r="H133" i="3"/>
  <c r="G135" i="3" l="1"/>
  <c r="J134" i="3"/>
  <c r="H134" i="3"/>
  <c r="G136" i="3" l="1"/>
  <c r="J135" i="3"/>
  <c r="H135" i="3"/>
  <c r="G137" i="3" l="1"/>
  <c r="J136" i="3"/>
  <c r="H136" i="3"/>
  <c r="G138" i="3" l="1"/>
  <c r="J137" i="3"/>
  <c r="H137" i="3"/>
  <c r="G139" i="3" l="1"/>
  <c r="J138" i="3"/>
  <c r="H138" i="3"/>
  <c r="G140" i="3" l="1"/>
  <c r="J139" i="3"/>
  <c r="H139" i="3"/>
  <c r="G141" i="3" l="1"/>
  <c r="J140" i="3"/>
  <c r="H140" i="3"/>
  <c r="G142" i="3" l="1"/>
  <c r="J141" i="3"/>
  <c r="H141" i="3"/>
  <c r="G143" i="3" l="1"/>
  <c r="J142" i="3"/>
  <c r="H142" i="3"/>
  <c r="G144" i="3" l="1"/>
  <c r="J143" i="3"/>
  <c r="H143" i="3"/>
  <c r="G145" i="3" l="1"/>
  <c r="J144" i="3"/>
  <c r="H144" i="3"/>
  <c r="G146" i="3" l="1"/>
  <c r="J145" i="3"/>
  <c r="H145" i="3"/>
  <c r="G147" i="3" l="1"/>
  <c r="J146" i="3"/>
  <c r="H146" i="3"/>
  <c r="G148" i="3" l="1"/>
  <c r="J147" i="3"/>
  <c r="H147" i="3"/>
  <c r="G149" i="3" l="1"/>
  <c r="J148" i="3"/>
  <c r="H148" i="3"/>
  <c r="G150" i="3" l="1"/>
  <c r="J149" i="3"/>
  <c r="H149" i="3"/>
  <c r="G151" i="3" l="1"/>
  <c r="J150" i="3"/>
  <c r="H150" i="3"/>
  <c r="G152" i="3" l="1"/>
  <c r="J151" i="3"/>
  <c r="H151" i="3"/>
  <c r="G153" i="3" l="1"/>
  <c r="J152" i="3"/>
  <c r="H152" i="3"/>
  <c r="G154" i="3" l="1"/>
  <c r="J153" i="3"/>
  <c r="H153" i="3"/>
  <c r="G155" i="3" l="1"/>
  <c r="J154" i="3"/>
  <c r="H154" i="3"/>
  <c r="G156" i="3" l="1"/>
  <c r="J155" i="3"/>
  <c r="H155" i="3"/>
  <c r="G157" i="3" l="1"/>
  <c r="J156" i="3"/>
  <c r="H156" i="3"/>
  <c r="G158" i="3" l="1"/>
  <c r="J157" i="3"/>
  <c r="H157" i="3"/>
  <c r="G159" i="3" l="1"/>
  <c r="J158" i="3"/>
  <c r="H158" i="3"/>
  <c r="G160" i="3" l="1"/>
  <c r="J159" i="3"/>
  <c r="H159" i="3"/>
  <c r="G161" i="3" l="1"/>
  <c r="J160" i="3"/>
  <c r="H160" i="3"/>
  <c r="G162" i="3" l="1"/>
  <c r="J161" i="3"/>
  <c r="H161" i="3"/>
  <c r="G163" i="3" l="1"/>
  <c r="J162" i="3"/>
  <c r="H162" i="3"/>
  <c r="G164" i="3" l="1"/>
  <c r="J163" i="3"/>
  <c r="H163" i="3"/>
  <c r="G165" i="3" l="1"/>
  <c r="J164" i="3"/>
  <c r="H164" i="3"/>
  <c r="G166" i="3" l="1"/>
  <c r="J165" i="3"/>
  <c r="H165" i="3"/>
  <c r="G167" i="3" l="1"/>
  <c r="J166" i="3"/>
  <c r="H166" i="3"/>
  <c r="G168" i="3" l="1"/>
  <c r="J167" i="3"/>
  <c r="H167" i="3"/>
  <c r="G169" i="3" l="1"/>
  <c r="J168" i="3"/>
  <c r="H168" i="3"/>
  <c r="G170" i="3" l="1"/>
  <c r="J169" i="3"/>
  <c r="H169" i="3"/>
  <c r="G171" i="3" l="1"/>
  <c r="J170" i="3"/>
  <c r="H170" i="3"/>
  <c r="G172" i="3" l="1"/>
  <c r="J171" i="3"/>
  <c r="H171" i="3"/>
  <c r="G173" i="3" l="1"/>
  <c r="J172" i="3"/>
  <c r="H172" i="3"/>
  <c r="G174" i="3" l="1"/>
  <c r="J173" i="3"/>
  <c r="H173" i="3"/>
  <c r="G175" i="3" l="1"/>
  <c r="J174" i="3"/>
  <c r="H174" i="3"/>
  <c r="G176" i="3" l="1"/>
  <c r="J175" i="3"/>
  <c r="H175" i="3"/>
  <c r="G177" i="3" l="1"/>
  <c r="J176" i="3"/>
  <c r="H176" i="3"/>
  <c r="G178" i="3" l="1"/>
  <c r="J177" i="3"/>
  <c r="H177" i="3"/>
  <c r="G179" i="3" l="1"/>
  <c r="J178" i="3"/>
  <c r="H178" i="3"/>
  <c r="G180" i="3" l="1"/>
  <c r="J179" i="3"/>
  <c r="H179" i="3"/>
  <c r="G181" i="3" l="1"/>
  <c r="J180" i="3"/>
  <c r="H180" i="3"/>
  <c r="G182" i="3" l="1"/>
  <c r="J181" i="3"/>
  <c r="H181" i="3"/>
  <c r="G183" i="3" l="1"/>
  <c r="J182" i="3"/>
  <c r="H182" i="3"/>
  <c r="G184" i="3" l="1"/>
  <c r="J183" i="3"/>
  <c r="H183" i="3"/>
  <c r="G185" i="3" l="1"/>
  <c r="J184" i="3"/>
  <c r="H184" i="3"/>
  <c r="G186" i="3" l="1"/>
  <c r="J185" i="3"/>
  <c r="H185" i="3"/>
  <c r="G187" i="3" l="1"/>
  <c r="J186" i="3"/>
  <c r="H186" i="3"/>
  <c r="G188" i="3" l="1"/>
  <c r="J187" i="3"/>
  <c r="H187" i="3"/>
  <c r="G189" i="3" l="1"/>
  <c r="J188" i="3"/>
  <c r="H188" i="3"/>
  <c r="G190" i="3" l="1"/>
  <c r="J189" i="3"/>
  <c r="H189" i="3"/>
  <c r="G191" i="3" l="1"/>
  <c r="J190" i="3"/>
  <c r="H190" i="3"/>
  <c r="G192" i="3" l="1"/>
  <c r="J191" i="3"/>
  <c r="H191" i="3"/>
  <c r="G193" i="3" l="1"/>
  <c r="J192" i="3"/>
  <c r="H192" i="3"/>
  <c r="G194" i="3" l="1"/>
  <c r="J193" i="3"/>
  <c r="H193" i="3"/>
  <c r="G195" i="3" l="1"/>
  <c r="J194" i="3"/>
  <c r="H194" i="3"/>
  <c r="G196" i="3" l="1"/>
  <c r="J195" i="3"/>
  <c r="H195" i="3"/>
  <c r="G197" i="3" l="1"/>
  <c r="J196" i="3"/>
  <c r="H196" i="3"/>
  <c r="G198" i="3" l="1"/>
  <c r="J197" i="3"/>
  <c r="H197" i="3"/>
  <c r="G199" i="3" l="1"/>
  <c r="J198" i="3"/>
  <c r="H198" i="3"/>
  <c r="G200" i="3" l="1"/>
  <c r="J199" i="3"/>
  <c r="H199" i="3"/>
  <c r="G201" i="3" l="1"/>
  <c r="J200" i="3"/>
  <c r="H200" i="3"/>
  <c r="G202" i="3" l="1"/>
  <c r="J201" i="3"/>
  <c r="H201" i="3"/>
  <c r="G203" i="3" l="1"/>
  <c r="J202" i="3"/>
  <c r="H202" i="3"/>
  <c r="G204" i="3" l="1"/>
  <c r="J203" i="3"/>
  <c r="H203" i="3"/>
  <c r="G205" i="3" l="1"/>
  <c r="J204" i="3"/>
  <c r="H204" i="3"/>
  <c r="G206" i="3" l="1"/>
  <c r="J205" i="3"/>
  <c r="H205" i="3"/>
  <c r="G207" i="3" l="1"/>
  <c r="J206" i="3"/>
  <c r="H206" i="3"/>
  <c r="G208" i="3" l="1"/>
  <c r="J207" i="3"/>
  <c r="H207" i="3"/>
  <c r="G209" i="3" l="1"/>
  <c r="J208" i="3"/>
  <c r="H208" i="3"/>
  <c r="G210" i="3" l="1"/>
  <c r="J209" i="3"/>
  <c r="H209" i="3"/>
  <c r="G211" i="3" l="1"/>
  <c r="J210" i="3"/>
  <c r="H210" i="3"/>
  <c r="G212" i="3" l="1"/>
  <c r="J211" i="3"/>
  <c r="H211" i="3"/>
  <c r="G213" i="3" l="1"/>
  <c r="J212" i="3"/>
  <c r="H212" i="3"/>
  <c r="G214" i="3" l="1"/>
  <c r="J213" i="3"/>
  <c r="H213" i="3"/>
  <c r="G215" i="3" l="1"/>
  <c r="J214" i="3"/>
  <c r="H214" i="3"/>
  <c r="G216" i="3" l="1"/>
  <c r="J215" i="3"/>
  <c r="H215" i="3"/>
  <c r="G217" i="3" l="1"/>
  <c r="J216" i="3"/>
  <c r="H216" i="3"/>
  <c r="G218" i="3" l="1"/>
  <c r="J217" i="3"/>
  <c r="H217" i="3"/>
  <c r="G219" i="3" l="1"/>
  <c r="J218" i="3"/>
  <c r="H218" i="3"/>
  <c r="G220" i="3" l="1"/>
  <c r="J219" i="3"/>
  <c r="H219" i="3"/>
  <c r="G221" i="3" l="1"/>
  <c r="J220" i="3"/>
  <c r="H220" i="3"/>
  <c r="G222" i="3" l="1"/>
  <c r="J221" i="3"/>
  <c r="H221" i="3"/>
  <c r="G223" i="3" l="1"/>
  <c r="J222" i="3"/>
  <c r="H222" i="3"/>
  <c r="G224" i="3" l="1"/>
  <c r="J223" i="3"/>
  <c r="H223" i="3"/>
  <c r="G225" i="3" l="1"/>
  <c r="J224" i="3"/>
  <c r="H224" i="3"/>
  <c r="G226" i="3" l="1"/>
  <c r="J225" i="3"/>
  <c r="H225" i="3"/>
  <c r="G227" i="3" l="1"/>
  <c r="J226" i="3"/>
  <c r="H226" i="3"/>
  <c r="G228" i="3" l="1"/>
  <c r="J227" i="3"/>
  <c r="H227" i="3"/>
  <c r="G229" i="3" l="1"/>
  <c r="J228" i="3"/>
  <c r="H228" i="3"/>
  <c r="G230" i="3" l="1"/>
  <c r="J229" i="3"/>
  <c r="H229" i="3"/>
  <c r="G231" i="3" l="1"/>
  <c r="J230" i="3"/>
  <c r="H230" i="3"/>
  <c r="G232" i="3" l="1"/>
  <c r="J231" i="3"/>
  <c r="H231" i="3"/>
  <c r="G233" i="3" l="1"/>
  <c r="J232" i="3"/>
  <c r="H232" i="3"/>
  <c r="G234" i="3" l="1"/>
  <c r="J233" i="3"/>
  <c r="H233" i="3"/>
  <c r="G235" i="3" l="1"/>
  <c r="J234" i="3"/>
  <c r="H234" i="3"/>
  <c r="G236" i="3" l="1"/>
  <c r="J235" i="3"/>
  <c r="H235" i="3"/>
  <c r="G237" i="3" l="1"/>
  <c r="J236" i="3"/>
  <c r="H236" i="3"/>
  <c r="G238" i="3" l="1"/>
  <c r="J237" i="3"/>
  <c r="H237" i="3"/>
  <c r="G239" i="3" l="1"/>
  <c r="J238" i="3"/>
  <c r="H238" i="3"/>
  <c r="G240" i="3" l="1"/>
  <c r="J239" i="3"/>
  <c r="H239" i="3"/>
  <c r="G241" i="3" l="1"/>
  <c r="J240" i="3"/>
  <c r="H240" i="3"/>
  <c r="G242" i="3" l="1"/>
  <c r="J241" i="3"/>
  <c r="H241" i="3"/>
  <c r="G243" i="3" l="1"/>
  <c r="J242" i="3"/>
  <c r="H242" i="3"/>
  <c r="G244" i="3" l="1"/>
  <c r="J243" i="3"/>
  <c r="H243" i="3"/>
  <c r="G245" i="3" l="1"/>
  <c r="J244" i="3"/>
  <c r="H244" i="3"/>
  <c r="G246" i="3" l="1"/>
  <c r="J245" i="3"/>
  <c r="H245" i="3"/>
  <c r="G247" i="3" l="1"/>
  <c r="J246" i="3"/>
  <c r="H246" i="3"/>
  <c r="G248" i="3" l="1"/>
  <c r="J247" i="3"/>
  <c r="H247" i="3"/>
  <c r="G249" i="3" l="1"/>
  <c r="J248" i="3"/>
  <c r="H248" i="3"/>
  <c r="G250" i="3" l="1"/>
  <c r="J249" i="3"/>
  <c r="H249" i="3"/>
  <c r="G251" i="3" l="1"/>
  <c r="J250" i="3"/>
  <c r="H250" i="3"/>
  <c r="G252" i="3" l="1"/>
  <c r="J251" i="3"/>
  <c r="H251" i="3"/>
  <c r="G253" i="3" l="1"/>
  <c r="J252" i="3"/>
  <c r="H252" i="3"/>
  <c r="G254" i="3" l="1"/>
  <c r="J253" i="3"/>
  <c r="H253" i="3"/>
  <c r="G255" i="3" l="1"/>
  <c r="J254" i="3"/>
  <c r="H254" i="3"/>
  <c r="G256" i="3" l="1"/>
  <c r="J255" i="3"/>
  <c r="H255" i="3"/>
  <c r="G257" i="3" l="1"/>
  <c r="J256" i="3"/>
  <c r="H256" i="3"/>
  <c r="G258" i="3" l="1"/>
  <c r="J257" i="3"/>
  <c r="H257" i="3"/>
  <c r="G259" i="3" l="1"/>
  <c r="J258" i="3"/>
  <c r="H258" i="3"/>
  <c r="G260" i="3" l="1"/>
  <c r="J259" i="3"/>
  <c r="H259" i="3"/>
  <c r="G261" i="3" l="1"/>
  <c r="J260" i="3"/>
  <c r="H260" i="3"/>
  <c r="G262" i="3" l="1"/>
  <c r="J261" i="3"/>
  <c r="H261" i="3"/>
  <c r="G263" i="3" l="1"/>
  <c r="J262" i="3"/>
  <c r="H262" i="3"/>
  <c r="G264" i="3" l="1"/>
  <c r="J263" i="3"/>
  <c r="H263" i="3"/>
  <c r="G265" i="3" l="1"/>
  <c r="J264" i="3"/>
  <c r="H264" i="3"/>
  <c r="G266" i="3" l="1"/>
  <c r="J265" i="3"/>
  <c r="H265" i="3"/>
  <c r="G267" i="3" l="1"/>
  <c r="J266" i="3"/>
  <c r="H266" i="3"/>
  <c r="G268" i="3" l="1"/>
  <c r="J267" i="3"/>
  <c r="H267" i="3"/>
  <c r="G269" i="3" l="1"/>
  <c r="J268" i="3"/>
  <c r="H268" i="3"/>
  <c r="G270" i="3" l="1"/>
  <c r="J269" i="3"/>
  <c r="H269" i="3"/>
  <c r="G271" i="3" l="1"/>
  <c r="J270" i="3"/>
  <c r="H270" i="3"/>
  <c r="G272" i="3" l="1"/>
  <c r="J271" i="3"/>
  <c r="H271" i="3"/>
  <c r="G273" i="3" l="1"/>
  <c r="J272" i="3"/>
  <c r="H272" i="3"/>
  <c r="G274" i="3" l="1"/>
  <c r="J273" i="3"/>
  <c r="H273" i="3"/>
  <c r="G275" i="3" l="1"/>
  <c r="J274" i="3"/>
  <c r="H274" i="3"/>
  <c r="G276" i="3" l="1"/>
  <c r="J275" i="3"/>
  <c r="H275" i="3"/>
  <c r="G277" i="3" l="1"/>
  <c r="J276" i="3"/>
  <c r="H276" i="3"/>
  <c r="G278" i="3" l="1"/>
  <c r="J277" i="3"/>
  <c r="H277" i="3"/>
  <c r="G279" i="3" l="1"/>
  <c r="J278" i="3"/>
  <c r="H278" i="3"/>
  <c r="G280" i="3" l="1"/>
  <c r="J279" i="3"/>
  <c r="H279" i="3"/>
  <c r="G281" i="3" l="1"/>
  <c r="J280" i="3"/>
  <c r="H280" i="3"/>
  <c r="G282" i="3" l="1"/>
  <c r="J281" i="3"/>
  <c r="H281" i="3"/>
  <c r="G283" i="3" l="1"/>
  <c r="J282" i="3"/>
  <c r="H282" i="3"/>
  <c r="G284" i="3" l="1"/>
  <c r="J283" i="3"/>
  <c r="H283" i="3"/>
  <c r="G285" i="3" l="1"/>
  <c r="J284" i="3"/>
  <c r="H284" i="3"/>
  <c r="G286" i="3" l="1"/>
  <c r="J285" i="3"/>
  <c r="H285" i="3"/>
  <c r="G287" i="3" l="1"/>
  <c r="J286" i="3"/>
  <c r="H286" i="3"/>
  <c r="G288" i="3" l="1"/>
  <c r="J287" i="3"/>
  <c r="H287" i="3"/>
  <c r="G289" i="3" l="1"/>
  <c r="J288" i="3"/>
  <c r="H288" i="3"/>
  <c r="G290" i="3" l="1"/>
  <c r="J289" i="3"/>
  <c r="H289" i="3"/>
  <c r="G291" i="3" l="1"/>
  <c r="J290" i="3"/>
  <c r="H290" i="3"/>
  <c r="G292" i="3" l="1"/>
  <c r="J291" i="3"/>
  <c r="H291" i="3"/>
  <c r="G293" i="3" l="1"/>
  <c r="J292" i="3"/>
  <c r="H292" i="3"/>
  <c r="G294" i="3" l="1"/>
  <c r="J293" i="3"/>
  <c r="H293" i="3"/>
  <c r="G295" i="3" l="1"/>
  <c r="J294" i="3"/>
  <c r="H294" i="3"/>
  <c r="G296" i="3" l="1"/>
  <c r="J295" i="3"/>
  <c r="H295" i="3"/>
  <c r="G297" i="3" l="1"/>
  <c r="J296" i="3"/>
  <c r="H296" i="3"/>
  <c r="G298" i="3" l="1"/>
  <c r="J297" i="3"/>
  <c r="H297" i="3"/>
  <c r="G299" i="3" l="1"/>
  <c r="J298" i="3"/>
  <c r="H298" i="3"/>
  <c r="G300" i="3" l="1"/>
  <c r="J299" i="3"/>
  <c r="H299" i="3"/>
  <c r="G301" i="3" l="1"/>
  <c r="J300" i="3"/>
  <c r="H300" i="3"/>
  <c r="G302" i="3" l="1"/>
  <c r="J301" i="3"/>
  <c r="H301" i="3"/>
  <c r="G303" i="3" l="1"/>
  <c r="J302" i="3"/>
  <c r="H302" i="3"/>
  <c r="G304" i="3" l="1"/>
  <c r="J303" i="3"/>
  <c r="H303" i="3"/>
  <c r="G305" i="3" l="1"/>
  <c r="J304" i="3"/>
  <c r="H304" i="3"/>
  <c r="G306" i="3" l="1"/>
  <c r="J305" i="3"/>
  <c r="H305" i="3"/>
  <c r="G307" i="3" l="1"/>
  <c r="J306" i="3"/>
  <c r="H306" i="3"/>
  <c r="G308" i="3" l="1"/>
  <c r="J307" i="3"/>
  <c r="H307" i="3"/>
  <c r="G309" i="3" l="1"/>
  <c r="J308" i="3"/>
  <c r="H308" i="3"/>
  <c r="G310" i="3" l="1"/>
  <c r="J309" i="3"/>
  <c r="H309" i="3"/>
  <c r="G311" i="3" l="1"/>
  <c r="J310" i="3"/>
  <c r="H310" i="3"/>
  <c r="G312" i="3" l="1"/>
  <c r="J311" i="3"/>
  <c r="H311" i="3"/>
  <c r="G313" i="3" l="1"/>
  <c r="J312" i="3"/>
  <c r="H312" i="3"/>
  <c r="G314" i="3" l="1"/>
  <c r="J313" i="3"/>
  <c r="H313" i="3"/>
  <c r="G315" i="3" l="1"/>
  <c r="J314" i="3"/>
  <c r="H314" i="3"/>
  <c r="G316" i="3" l="1"/>
  <c r="J315" i="3"/>
  <c r="H315" i="3"/>
  <c r="G317" i="3" l="1"/>
  <c r="J316" i="3"/>
  <c r="H316" i="3"/>
  <c r="G318" i="3" l="1"/>
  <c r="J317" i="3"/>
  <c r="H317" i="3"/>
  <c r="G319" i="3" l="1"/>
  <c r="J318" i="3"/>
  <c r="H318" i="3"/>
  <c r="G320" i="3" l="1"/>
  <c r="J319" i="3"/>
  <c r="H319" i="3"/>
  <c r="G321" i="3" l="1"/>
  <c r="J320" i="3"/>
  <c r="H320" i="3"/>
  <c r="G322" i="3" l="1"/>
  <c r="J321" i="3"/>
  <c r="H321" i="3"/>
  <c r="G323" i="3" l="1"/>
  <c r="J322" i="3"/>
  <c r="H322" i="3"/>
  <c r="G324" i="3" l="1"/>
  <c r="J323" i="3"/>
  <c r="H323" i="3"/>
  <c r="G325" i="3" l="1"/>
  <c r="J324" i="3"/>
  <c r="H324" i="3"/>
  <c r="G326" i="3" l="1"/>
  <c r="J325" i="3"/>
  <c r="H325" i="3"/>
  <c r="G327" i="3" l="1"/>
  <c r="J326" i="3"/>
  <c r="H326" i="3"/>
  <c r="G328" i="3" l="1"/>
  <c r="J327" i="3"/>
  <c r="H327" i="3"/>
  <c r="G329" i="3" l="1"/>
  <c r="J328" i="3"/>
  <c r="H328" i="3"/>
  <c r="G330" i="3" l="1"/>
  <c r="J329" i="3"/>
  <c r="H329" i="3"/>
  <c r="G331" i="3" l="1"/>
  <c r="J330" i="3"/>
  <c r="H330" i="3"/>
  <c r="G332" i="3" l="1"/>
  <c r="J331" i="3"/>
  <c r="H331" i="3"/>
  <c r="G333" i="3" l="1"/>
  <c r="J332" i="3"/>
  <c r="H332" i="3"/>
  <c r="G334" i="3" l="1"/>
  <c r="J333" i="3"/>
  <c r="H333" i="3"/>
  <c r="G335" i="3" l="1"/>
  <c r="J334" i="3"/>
  <c r="H334" i="3"/>
  <c r="G336" i="3" l="1"/>
  <c r="J335" i="3"/>
  <c r="H335" i="3"/>
  <c r="G337" i="3" l="1"/>
  <c r="J336" i="3"/>
  <c r="H336" i="3"/>
  <c r="G338" i="3" l="1"/>
  <c r="J337" i="3"/>
  <c r="H337" i="3"/>
  <c r="G339" i="3" l="1"/>
  <c r="J338" i="3"/>
  <c r="H338" i="3"/>
  <c r="G340" i="3" l="1"/>
  <c r="J339" i="3"/>
  <c r="H339" i="3"/>
  <c r="G341" i="3" l="1"/>
  <c r="J340" i="3"/>
  <c r="H340" i="3"/>
  <c r="G342" i="3" l="1"/>
  <c r="J341" i="3"/>
  <c r="H341" i="3"/>
  <c r="G343" i="3" l="1"/>
  <c r="J342" i="3"/>
  <c r="H342" i="3"/>
  <c r="G344" i="3" l="1"/>
  <c r="J343" i="3"/>
  <c r="H343" i="3"/>
  <c r="G345" i="3" l="1"/>
  <c r="J344" i="3"/>
  <c r="H344" i="3"/>
  <c r="G346" i="3" l="1"/>
  <c r="J345" i="3"/>
  <c r="H345" i="3"/>
  <c r="G347" i="3" l="1"/>
  <c r="J346" i="3"/>
  <c r="H346" i="3"/>
  <c r="G348" i="3" l="1"/>
  <c r="J347" i="3"/>
  <c r="H347" i="3"/>
  <c r="G349" i="3" l="1"/>
  <c r="J348" i="3"/>
  <c r="H348" i="3"/>
  <c r="G350" i="3" l="1"/>
  <c r="J349" i="3"/>
  <c r="H349" i="3"/>
  <c r="G351" i="3" l="1"/>
  <c r="J350" i="3"/>
  <c r="H350" i="3"/>
  <c r="G352" i="3" l="1"/>
  <c r="J351" i="3"/>
  <c r="H351" i="3"/>
  <c r="G353" i="3" l="1"/>
  <c r="J352" i="3"/>
  <c r="H352" i="3"/>
  <c r="G354" i="3" l="1"/>
  <c r="J353" i="3"/>
  <c r="H353" i="3"/>
  <c r="G355" i="3" l="1"/>
  <c r="J354" i="3"/>
  <c r="H354" i="3"/>
  <c r="G356" i="3" l="1"/>
  <c r="J355" i="3"/>
  <c r="H355" i="3"/>
  <c r="G357" i="3" l="1"/>
  <c r="J356" i="3"/>
  <c r="H356" i="3"/>
  <c r="G358" i="3" l="1"/>
  <c r="J357" i="3"/>
  <c r="H357" i="3"/>
  <c r="G359" i="3" l="1"/>
  <c r="J358" i="3"/>
  <c r="H358" i="3"/>
  <c r="G360" i="3" l="1"/>
  <c r="J359" i="3"/>
  <c r="H359" i="3"/>
  <c r="G361" i="3" l="1"/>
  <c r="J360" i="3"/>
  <c r="H360" i="3"/>
  <c r="G362" i="3" l="1"/>
  <c r="J361" i="3"/>
  <c r="H361" i="3"/>
  <c r="G363" i="3" l="1"/>
  <c r="J362" i="3"/>
  <c r="H362" i="3"/>
  <c r="G364" i="3" l="1"/>
  <c r="J363" i="3"/>
  <c r="H363" i="3"/>
  <c r="G365" i="3" l="1"/>
  <c r="J364" i="3"/>
  <c r="H364" i="3"/>
  <c r="G366" i="3" l="1"/>
  <c r="J365" i="3"/>
  <c r="H365" i="3"/>
  <c r="G367" i="3" l="1"/>
  <c r="J366" i="3"/>
  <c r="H366" i="3"/>
  <c r="G368" i="3" l="1"/>
  <c r="J367" i="3"/>
  <c r="H367" i="3"/>
  <c r="G369" i="3" l="1"/>
  <c r="J368" i="3"/>
  <c r="H368" i="3"/>
  <c r="G370" i="3" l="1"/>
  <c r="J369" i="3"/>
  <c r="H369" i="3"/>
  <c r="G371" i="3" l="1"/>
  <c r="J370" i="3"/>
  <c r="H370" i="3"/>
  <c r="G372" i="3" l="1"/>
  <c r="J371" i="3"/>
  <c r="H371" i="3"/>
  <c r="G373" i="3" l="1"/>
  <c r="J372" i="3"/>
  <c r="H372" i="3"/>
  <c r="G374" i="3" l="1"/>
  <c r="J373" i="3"/>
  <c r="H373" i="3"/>
  <c r="G375" i="3" l="1"/>
  <c r="J374" i="3"/>
  <c r="H374" i="3"/>
  <c r="G376" i="3" l="1"/>
  <c r="J375" i="3"/>
  <c r="H375" i="3"/>
  <c r="G377" i="3" l="1"/>
  <c r="J376" i="3"/>
  <c r="H376" i="3"/>
  <c r="G378" i="3" l="1"/>
  <c r="J377" i="3"/>
  <c r="H377" i="3"/>
  <c r="G379" i="3" l="1"/>
  <c r="J378" i="3"/>
  <c r="H378" i="3"/>
  <c r="G380" i="3" l="1"/>
  <c r="J379" i="3"/>
  <c r="H379" i="3"/>
  <c r="G381" i="3" l="1"/>
  <c r="J380" i="3"/>
  <c r="H380" i="3"/>
  <c r="G382" i="3" l="1"/>
  <c r="J381" i="3"/>
  <c r="H381" i="3"/>
  <c r="G383" i="3" l="1"/>
  <c r="J382" i="3"/>
  <c r="H382" i="3"/>
  <c r="G384" i="3" l="1"/>
  <c r="J383" i="3"/>
  <c r="H383" i="3"/>
  <c r="G385" i="3" l="1"/>
  <c r="J384" i="3"/>
  <c r="H384" i="3"/>
  <c r="G386" i="3" l="1"/>
  <c r="J385" i="3"/>
  <c r="H385" i="3"/>
  <c r="G387" i="3" l="1"/>
  <c r="J386" i="3"/>
  <c r="H386" i="3"/>
  <c r="G388" i="3" l="1"/>
  <c r="J387" i="3"/>
  <c r="H387" i="3"/>
  <c r="G389" i="3" l="1"/>
  <c r="J388" i="3"/>
  <c r="H388" i="3"/>
  <c r="G390" i="3" l="1"/>
  <c r="J389" i="3"/>
  <c r="H389" i="3"/>
  <c r="G391" i="3" l="1"/>
  <c r="J390" i="3"/>
  <c r="H390" i="3"/>
  <c r="G392" i="3" l="1"/>
  <c r="J391" i="3"/>
  <c r="H391" i="3"/>
  <c r="G393" i="3" l="1"/>
  <c r="J392" i="3"/>
  <c r="H392" i="3"/>
  <c r="G394" i="3" l="1"/>
  <c r="J393" i="3"/>
  <c r="H393" i="3"/>
  <c r="G395" i="3" l="1"/>
  <c r="J394" i="3"/>
  <c r="H394" i="3"/>
  <c r="G396" i="3" l="1"/>
  <c r="J395" i="3"/>
  <c r="H395" i="3"/>
  <c r="G397" i="3" l="1"/>
  <c r="J396" i="3"/>
  <c r="H396" i="3"/>
  <c r="G398" i="3" l="1"/>
  <c r="J397" i="3"/>
  <c r="H397" i="3"/>
  <c r="G399" i="3" l="1"/>
  <c r="J398" i="3"/>
  <c r="H398" i="3"/>
  <c r="G400" i="3" l="1"/>
  <c r="J399" i="3"/>
  <c r="H399" i="3"/>
  <c r="G401" i="3" l="1"/>
  <c r="J400" i="3"/>
  <c r="H400" i="3"/>
  <c r="G402" i="3" l="1"/>
  <c r="J401" i="3"/>
  <c r="H401" i="3"/>
  <c r="G403" i="3" l="1"/>
  <c r="J402" i="3"/>
  <c r="H402" i="3"/>
  <c r="G404" i="3" l="1"/>
  <c r="J403" i="3"/>
  <c r="H403" i="3"/>
  <c r="G405" i="3" l="1"/>
  <c r="J404" i="3"/>
  <c r="H404" i="3"/>
  <c r="G406" i="3" l="1"/>
  <c r="J405" i="3"/>
  <c r="H405" i="3"/>
  <c r="G407" i="3" l="1"/>
  <c r="J406" i="3"/>
  <c r="H406" i="3"/>
  <c r="G408" i="3" l="1"/>
  <c r="J407" i="3"/>
  <c r="H407" i="3"/>
  <c r="G409" i="3" l="1"/>
  <c r="J408" i="3"/>
  <c r="H408" i="3"/>
  <c r="G410" i="3" l="1"/>
  <c r="J409" i="3"/>
  <c r="H409" i="3"/>
  <c r="G411" i="3" l="1"/>
  <c r="J410" i="3"/>
  <c r="H410" i="3"/>
  <c r="G412" i="3" l="1"/>
  <c r="J411" i="3"/>
  <c r="H411" i="3"/>
  <c r="G413" i="3" l="1"/>
  <c r="J412" i="3"/>
  <c r="H412" i="3"/>
  <c r="G414" i="3" l="1"/>
  <c r="J413" i="3"/>
  <c r="H413" i="3"/>
  <c r="G415" i="3" l="1"/>
  <c r="J414" i="3"/>
  <c r="H414" i="3"/>
  <c r="G416" i="3" l="1"/>
  <c r="J415" i="3"/>
  <c r="H415" i="3"/>
  <c r="G417" i="3" l="1"/>
  <c r="J416" i="3"/>
  <c r="H416" i="3"/>
  <c r="G418" i="3" l="1"/>
  <c r="J417" i="3"/>
  <c r="H417" i="3"/>
  <c r="G419" i="3" l="1"/>
  <c r="J418" i="3"/>
  <c r="H418" i="3"/>
  <c r="G420" i="3" l="1"/>
  <c r="J419" i="3"/>
  <c r="H419" i="3"/>
  <c r="G421" i="3" l="1"/>
  <c r="J420" i="3"/>
  <c r="H420" i="3"/>
  <c r="G422" i="3" l="1"/>
  <c r="J421" i="3"/>
  <c r="H421" i="3"/>
  <c r="G423" i="3" l="1"/>
  <c r="J422" i="3"/>
  <c r="H422" i="3"/>
  <c r="G424" i="3" l="1"/>
  <c r="J423" i="3"/>
  <c r="H423" i="3"/>
  <c r="G425" i="3" l="1"/>
  <c r="J424" i="3"/>
  <c r="H424" i="3"/>
  <c r="G426" i="3" l="1"/>
  <c r="J425" i="3"/>
  <c r="H425" i="3"/>
  <c r="G427" i="3" l="1"/>
  <c r="J426" i="3"/>
  <c r="H426" i="3"/>
  <c r="G428" i="3" l="1"/>
  <c r="J427" i="3"/>
  <c r="H427" i="3"/>
  <c r="G429" i="3" l="1"/>
  <c r="J428" i="3"/>
  <c r="H428" i="3"/>
  <c r="G430" i="3" l="1"/>
  <c r="J429" i="3"/>
  <c r="H429" i="3"/>
  <c r="G431" i="3" l="1"/>
  <c r="J430" i="3"/>
  <c r="H430" i="3"/>
  <c r="G432" i="3" l="1"/>
  <c r="J431" i="3"/>
  <c r="H431" i="3"/>
  <c r="G433" i="3" l="1"/>
  <c r="J432" i="3"/>
  <c r="H432" i="3"/>
  <c r="G434" i="3" l="1"/>
  <c r="J433" i="3"/>
  <c r="H433" i="3"/>
  <c r="G435" i="3" l="1"/>
  <c r="J434" i="3"/>
  <c r="H434" i="3"/>
  <c r="G436" i="3" l="1"/>
  <c r="J435" i="3"/>
  <c r="H435" i="3"/>
  <c r="G437" i="3" l="1"/>
  <c r="J436" i="3"/>
  <c r="H436" i="3"/>
  <c r="G438" i="3" l="1"/>
  <c r="J437" i="3"/>
  <c r="H437" i="3"/>
  <c r="G439" i="3" l="1"/>
  <c r="J438" i="3"/>
  <c r="H438" i="3"/>
  <c r="G440" i="3" l="1"/>
  <c r="J439" i="3"/>
  <c r="H439" i="3"/>
  <c r="G441" i="3" l="1"/>
  <c r="J440" i="3"/>
  <c r="H440" i="3"/>
  <c r="G442" i="3" l="1"/>
  <c r="J441" i="3"/>
  <c r="H441" i="3"/>
  <c r="G443" i="3" l="1"/>
  <c r="J442" i="3"/>
  <c r="H442" i="3"/>
  <c r="G444" i="3" l="1"/>
  <c r="J443" i="3"/>
  <c r="H443" i="3"/>
  <c r="G445" i="3" l="1"/>
  <c r="J444" i="3"/>
  <c r="H444" i="3"/>
  <c r="G446" i="3" l="1"/>
  <c r="J445" i="3"/>
  <c r="H445" i="3"/>
  <c r="G447" i="3" l="1"/>
  <c r="J446" i="3"/>
  <c r="H446" i="3"/>
  <c r="G448" i="3" l="1"/>
  <c r="J447" i="3"/>
  <c r="H447" i="3"/>
  <c r="G449" i="3" l="1"/>
  <c r="J448" i="3"/>
  <c r="H448" i="3"/>
  <c r="G450" i="3" l="1"/>
  <c r="J449" i="3"/>
  <c r="H449" i="3"/>
  <c r="G451" i="3" l="1"/>
  <c r="J450" i="3"/>
  <c r="H450" i="3"/>
  <c r="G452" i="3" l="1"/>
  <c r="J451" i="3"/>
  <c r="H451" i="3"/>
  <c r="G453" i="3" l="1"/>
  <c r="J452" i="3"/>
  <c r="H452" i="3"/>
  <c r="G454" i="3" l="1"/>
  <c r="J453" i="3"/>
  <c r="H453" i="3"/>
  <c r="G455" i="3" l="1"/>
  <c r="J454" i="3"/>
  <c r="H454" i="3"/>
  <c r="G456" i="3" l="1"/>
  <c r="J455" i="3"/>
  <c r="H455" i="3"/>
  <c r="G457" i="3" l="1"/>
  <c r="J456" i="3"/>
  <c r="H456" i="3"/>
  <c r="G458" i="3" l="1"/>
  <c r="J457" i="3"/>
  <c r="H457" i="3"/>
  <c r="G459" i="3" l="1"/>
  <c r="J458" i="3"/>
  <c r="H458" i="3"/>
  <c r="G460" i="3" l="1"/>
  <c r="J459" i="3"/>
  <c r="H459" i="3"/>
  <c r="G461" i="3" l="1"/>
  <c r="J460" i="3"/>
  <c r="H460" i="3"/>
  <c r="G462" i="3" l="1"/>
  <c r="J461" i="3"/>
  <c r="H461" i="3"/>
  <c r="G463" i="3" l="1"/>
  <c r="J462" i="3"/>
  <c r="H462" i="3"/>
  <c r="G464" i="3" l="1"/>
  <c r="J463" i="3"/>
  <c r="H463" i="3"/>
  <c r="G465" i="3" l="1"/>
  <c r="J464" i="3"/>
  <c r="H464" i="3"/>
  <c r="G466" i="3" l="1"/>
  <c r="J465" i="3"/>
  <c r="H465" i="3"/>
  <c r="G467" i="3" l="1"/>
  <c r="J466" i="3"/>
  <c r="H466" i="3"/>
  <c r="G468" i="3" l="1"/>
  <c r="J467" i="3"/>
  <c r="H467" i="3"/>
  <c r="G469" i="3" l="1"/>
  <c r="J468" i="3"/>
  <c r="H468" i="3"/>
  <c r="G470" i="3" l="1"/>
  <c r="J469" i="3"/>
  <c r="H469" i="3"/>
  <c r="G471" i="3" l="1"/>
  <c r="J470" i="3"/>
  <c r="H470" i="3"/>
  <c r="G472" i="3" l="1"/>
  <c r="J471" i="3"/>
  <c r="H471" i="3"/>
  <c r="G473" i="3" l="1"/>
  <c r="J472" i="3"/>
  <c r="H472" i="3"/>
  <c r="G474" i="3" l="1"/>
  <c r="J473" i="3"/>
  <c r="H473" i="3"/>
  <c r="G475" i="3" l="1"/>
  <c r="J474" i="3"/>
  <c r="H474" i="3"/>
  <c r="G476" i="3" l="1"/>
  <c r="J475" i="3"/>
  <c r="H475" i="3"/>
  <c r="G477" i="3" l="1"/>
  <c r="J476" i="3"/>
  <c r="H476" i="3"/>
  <c r="G478" i="3" l="1"/>
  <c r="J477" i="3"/>
  <c r="H477" i="3"/>
  <c r="G479" i="3" l="1"/>
  <c r="J478" i="3"/>
  <c r="H478" i="3"/>
  <c r="G480" i="3" l="1"/>
  <c r="J479" i="3"/>
  <c r="H479" i="3"/>
  <c r="G481" i="3" l="1"/>
  <c r="J480" i="3"/>
  <c r="H480" i="3"/>
  <c r="G482" i="3" l="1"/>
  <c r="J481" i="3"/>
  <c r="H481" i="3"/>
  <c r="G483" i="3" l="1"/>
  <c r="J482" i="3"/>
  <c r="H482" i="3"/>
  <c r="G484" i="3" l="1"/>
  <c r="J483" i="3"/>
  <c r="H483" i="3"/>
  <c r="G485" i="3" l="1"/>
  <c r="J484" i="3"/>
  <c r="H484" i="3"/>
  <c r="G486" i="3" l="1"/>
  <c r="J485" i="3"/>
  <c r="H485" i="3"/>
  <c r="G487" i="3" l="1"/>
  <c r="J486" i="3"/>
  <c r="H486" i="3"/>
  <c r="G488" i="3" l="1"/>
  <c r="J487" i="3"/>
  <c r="H487" i="3"/>
  <c r="G489" i="3" l="1"/>
  <c r="J488" i="3"/>
  <c r="H488" i="3"/>
  <c r="G490" i="3" l="1"/>
  <c r="J489" i="3"/>
  <c r="H489" i="3"/>
  <c r="G491" i="3" l="1"/>
  <c r="J490" i="3"/>
  <c r="H490" i="3"/>
  <c r="G492" i="3" l="1"/>
  <c r="J491" i="3"/>
  <c r="H491" i="3"/>
  <c r="G493" i="3" l="1"/>
  <c r="J492" i="3"/>
  <c r="H492" i="3"/>
  <c r="G494" i="3" l="1"/>
  <c r="J493" i="3"/>
  <c r="H493" i="3"/>
  <c r="G495" i="3" l="1"/>
  <c r="J494" i="3"/>
  <c r="H494" i="3"/>
  <c r="G496" i="3" l="1"/>
  <c r="J495" i="3"/>
  <c r="H495" i="3"/>
  <c r="G497" i="3" l="1"/>
  <c r="J496" i="3"/>
  <c r="H496" i="3"/>
  <c r="G498" i="3" l="1"/>
  <c r="J497" i="3"/>
  <c r="H497" i="3"/>
  <c r="G499" i="3" l="1"/>
  <c r="J498" i="3"/>
  <c r="H498" i="3"/>
  <c r="G500" i="3" l="1"/>
  <c r="J499" i="3"/>
  <c r="H499" i="3"/>
  <c r="G501" i="3" l="1"/>
  <c r="J500" i="3"/>
  <c r="H500" i="3"/>
  <c r="G502" i="3" l="1"/>
  <c r="J501" i="3"/>
  <c r="H501" i="3"/>
  <c r="G503" i="3" l="1"/>
  <c r="J502" i="3"/>
  <c r="H502" i="3"/>
  <c r="G504" i="3" l="1"/>
  <c r="J503" i="3"/>
  <c r="H503" i="3"/>
  <c r="G505" i="3" l="1"/>
  <c r="J504" i="3"/>
  <c r="H504" i="3"/>
  <c r="G506" i="3" l="1"/>
  <c r="J505" i="3"/>
  <c r="H505" i="3"/>
  <c r="G507" i="3" l="1"/>
  <c r="J506" i="3"/>
  <c r="H506" i="3"/>
  <c r="G508" i="3" l="1"/>
  <c r="J507" i="3"/>
  <c r="H507" i="3"/>
  <c r="G509" i="3" l="1"/>
  <c r="J508" i="3"/>
  <c r="H508" i="3"/>
  <c r="G510" i="3" l="1"/>
  <c r="J509" i="3"/>
  <c r="H509" i="3"/>
  <c r="G511" i="3" l="1"/>
  <c r="J510" i="3"/>
  <c r="H510" i="3"/>
  <c r="G512" i="3" l="1"/>
  <c r="J511" i="3"/>
  <c r="H511" i="3"/>
  <c r="G513" i="3" l="1"/>
  <c r="J512" i="3"/>
  <c r="H512" i="3"/>
  <c r="G514" i="3" l="1"/>
  <c r="J513" i="3"/>
  <c r="H513" i="3"/>
  <c r="G515" i="3" l="1"/>
  <c r="J514" i="3"/>
  <c r="H514" i="3"/>
  <c r="G516" i="3" l="1"/>
  <c r="J515" i="3"/>
  <c r="H515" i="3"/>
  <c r="G517" i="3" l="1"/>
  <c r="J516" i="3"/>
  <c r="H516" i="3"/>
  <c r="G518" i="3" l="1"/>
  <c r="J517" i="3"/>
  <c r="H517" i="3"/>
  <c r="G519" i="3" l="1"/>
  <c r="J518" i="3"/>
  <c r="H518" i="3"/>
  <c r="G520" i="3" l="1"/>
  <c r="J519" i="3"/>
  <c r="H519" i="3"/>
  <c r="G521" i="3" l="1"/>
  <c r="J520" i="3"/>
  <c r="H520" i="3"/>
  <c r="G522" i="3" l="1"/>
  <c r="J521" i="3"/>
  <c r="H521" i="3"/>
  <c r="G523" i="3" l="1"/>
  <c r="J522" i="3"/>
  <c r="H522" i="3"/>
  <c r="G524" i="3" l="1"/>
  <c r="J523" i="3"/>
  <c r="H523" i="3"/>
  <c r="G525" i="3" l="1"/>
  <c r="J524" i="3"/>
  <c r="H524" i="3"/>
  <c r="G526" i="3" l="1"/>
  <c r="J525" i="3"/>
  <c r="H525" i="3"/>
  <c r="G527" i="3" l="1"/>
  <c r="J526" i="3"/>
  <c r="H526" i="3"/>
  <c r="G528" i="3" l="1"/>
  <c r="J527" i="3"/>
  <c r="H527" i="3"/>
  <c r="G529" i="3" l="1"/>
  <c r="J528" i="3"/>
  <c r="H528" i="3"/>
  <c r="G530" i="3" l="1"/>
  <c r="J529" i="3"/>
  <c r="H529" i="3"/>
  <c r="G531" i="3" l="1"/>
  <c r="J530" i="3"/>
  <c r="H530" i="3"/>
  <c r="G532" i="3" l="1"/>
  <c r="J531" i="3"/>
  <c r="H531" i="3"/>
  <c r="G533" i="3" l="1"/>
  <c r="J532" i="3"/>
  <c r="H532" i="3"/>
  <c r="G534" i="3" l="1"/>
  <c r="J533" i="3"/>
  <c r="H533" i="3"/>
  <c r="G535" i="3" l="1"/>
  <c r="J534" i="3"/>
  <c r="H534" i="3"/>
  <c r="G536" i="3" l="1"/>
  <c r="J535" i="3"/>
  <c r="H535" i="3"/>
  <c r="G537" i="3" l="1"/>
  <c r="J536" i="3"/>
  <c r="H536" i="3"/>
  <c r="G538" i="3" l="1"/>
  <c r="J537" i="3"/>
  <c r="H537" i="3"/>
  <c r="G539" i="3" l="1"/>
  <c r="J538" i="3"/>
  <c r="H538" i="3"/>
  <c r="G540" i="3" l="1"/>
  <c r="J539" i="3"/>
  <c r="H539" i="3"/>
  <c r="G541" i="3" l="1"/>
  <c r="J540" i="3"/>
  <c r="H540" i="3"/>
  <c r="G542" i="3" l="1"/>
  <c r="J541" i="3"/>
  <c r="H541" i="3"/>
  <c r="G543" i="3" l="1"/>
  <c r="J542" i="3"/>
  <c r="H542" i="3"/>
  <c r="G544" i="3" l="1"/>
  <c r="J543" i="3"/>
  <c r="H543" i="3"/>
  <c r="G545" i="3" l="1"/>
  <c r="J544" i="3"/>
  <c r="H544" i="3"/>
  <c r="G546" i="3" l="1"/>
  <c r="J545" i="3"/>
  <c r="H545" i="3"/>
  <c r="G547" i="3" l="1"/>
  <c r="J546" i="3"/>
  <c r="H546" i="3"/>
  <c r="G548" i="3" l="1"/>
  <c r="J547" i="3"/>
  <c r="H547" i="3"/>
  <c r="G549" i="3" l="1"/>
  <c r="J548" i="3"/>
  <c r="H548" i="3"/>
  <c r="G550" i="3" l="1"/>
  <c r="J549" i="3"/>
  <c r="H549" i="3"/>
  <c r="G551" i="3" l="1"/>
  <c r="J550" i="3"/>
  <c r="H550" i="3"/>
  <c r="G552" i="3" l="1"/>
  <c r="J551" i="3"/>
  <c r="H551" i="3"/>
  <c r="G553" i="3" l="1"/>
  <c r="J552" i="3"/>
  <c r="H552" i="3"/>
  <c r="G554" i="3" l="1"/>
  <c r="J553" i="3"/>
  <c r="H553" i="3"/>
  <c r="G555" i="3" l="1"/>
  <c r="J554" i="3"/>
  <c r="H554" i="3"/>
  <c r="G556" i="3" l="1"/>
  <c r="J555" i="3"/>
  <c r="H555" i="3"/>
  <c r="G557" i="3" l="1"/>
  <c r="J556" i="3"/>
  <c r="H556" i="3"/>
  <c r="G558" i="3" l="1"/>
  <c r="J557" i="3"/>
  <c r="H557" i="3"/>
  <c r="G559" i="3" l="1"/>
  <c r="J558" i="3"/>
  <c r="H558" i="3"/>
  <c r="G560" i="3" l="1"/>
  <c r="J559" i="3"/>
  <c r="H559" i="3"/>
  <c r="G561" i="3" l="1"/>
  <c r="J560" i="3"/>
  <c r="H560" i="3"/>
  <c r="G562" i="3" l="1"/>
  <c r="J561" i="3"/>
  <c r="H561" i="3"/>
  <c r="G563" i="3" l="1"/>
  <c r="J562" i="3"/>
  <c r="H562" i="3"/>
  <c r="G564" i="3" l="1"/>
  <c r="J563" i="3"/>
  <c r="H563" i="3"/>
  <c r="G565" i="3" l="1"/>
  <c r="J564" i="3"/>
  <c r="H564" i="3"/>
  <c r="G566" i="3" l="1"/>
  <c r="J565" i="3"/>
  <c r="H565" i="3"/>
  <c r="G567" i="3" l="1"/>
  <c r="J566" i="3"/>
  <c r="H566" i="3"/>
  <c r="G568" i="3" l="1"/>
  <c r="J567" i="3"/>
  <c r="H567" i="3"/>
  <c r="G569" i="3" l="1"/>
  <c r="J568" i="3"/>
  <c r="H568" i="3"/>
  <c r="G570" i="3" l="1"/>
  <c r="J569" i="3"/>
  <c r="H569" i="3"/>
  <c r="G571" i="3" l="1"/>
  <c r="J570" i="3"/>
  <c r="H570" i="3"/>
  <c r="G572" i="3" l="1"/>
  <c r="J571" i="3"/>
  <c r="H571" i="3"/>
  <c r="G573" i="3" l="1"/>
  <c r="J572" i="3"/>
  <c r="H572" i="3"/>
  <c r="G574" i="3" l="1"/>
  <c r="J573" i="3"/>
  <c r="H573" i="3"/>
  <c r="G575" i="3" l="1"/>
  <c r="J574" i="3"/>
  <c r="H574" i="3"/>
  <c r="G576" i="3" l="1"/>
  <c r="J575" i="3"/>
  <c r="H575" i="3"/>
  <c r="G577" i="3" l="1"/>
  <c r="J576" i="3"/>
  <c r="H576" i="3"/>
  <c r="G578" i="3" l="1"/>
  <c r="J577" i="3"/>
  <c r="H577" i="3"/>
  <c r="G579" i="3" l="1"/>
  <c r="J578" i="3"/>
  <c r="H578" i="3"/>
  <c r="G580" i="3" l="1"/>
  <c r="J579" i="3"/>
  <c r="H579" i="3"/>
  <c r="G581" i="3" l="1"/>
  <c r="J580" i="3"/>
  <c r="H580" i="3"/>
  <c r="G582" i="3" l="1"/>
  <c r="J581" i="3"/>
  <c r="H581" i="3"/>
  <c r="G583" i="3" l="1"/>
  <c r="J582" i="3"/>
  <c r="H582" i="3"/>
  <c r="G584" i="3" l="1"/>
  <c r="J583" i="3"/>
  <c r="H583" i="3"/>
  <c r="G585" i="3" l="1"/>
  <c r="J584" i="3"/>
  <c r="H584" i="3"/>
  <c r="G586" i="3" l="1"/>
  <c r="J585" i="3"/>
  <c r="H585" i="3"/>
  <c r="G587" i="3" l="1"/>
  <c r="J586" i="3"/>
  <c r="H586" i="3"/>
  <c r="G588" i="3" l="1"/>
  <c r="J587" i="3"/>
  <c r="H587" i="3"/>
  <c r="G589" i="3" l="1"/>
  <c r="J588" i="3"/>
  <c r="H588" i="3"/>
  <c r="G590" i="3" l="1"/>
  <c r="J589" i="3"/>
  <c r="H589" i="3"/>
  <c r="G591" i="3" l="1"/>
  <c r="J590" i="3"/>
  <c r="H590" i="3"/>
  <c r="G592" i="3" l="1"/>
  <c r="J591" i="3"/>
  <c r="H591" i="3"/>
  <c r="G593" i="3" l="1"/>
  <c r="J592" i="3"/>
  <c r="H592" i="3"/>
  <c r="G594" i="3" l="1"/>
  <c r="J593" i="3"/>
  <c r="H593" i="3"/>
  <c r="G595" i="3" l="1"/>
  <c r="J594" i="3"/>
  <c r="H594" i="3"/>
  <c r="G596" i="3" l="1"/>
  <c r="J595" i="3"/>
  <c r="H595" i="3"/>
  <c r="G597" i="3" l="1"/>
  <c r="J596" i="3"/>
  <c r="H596" i="3"/>
  <c r="G598" i="3" l="1"/>
  <c r="J597" i="3"/>
  <c r="H597" i="3"/>
  <c r="G599" i="3" l="1"/>
  <c r="J598" i="3"/>
  <c r="H598" i="3"/>
  <c r="G600" i="3" l="1"/>
  <c r="J599" i="3"/>
  <c r="H599" i="3"/>
  <c r="G601" i="3" l="1"/>
  <c r="J600" i="3"/>
  <c r="H600" i="3"/>
  <c r="G602" i="3" l="1"/>
  <c r="J601" i="3"/>
  <c r="H601" i="3"/>
  <c r="G603" i="3" l="1"/>
  <c r="J602" i="3"/>
  <c r="H602" i="3"/>
  <c r="G604" i="3" l="1"/>
  <c r="J603" i="3"/>
  <c r="H603" i="3"/>
  <c r="G605" i="3" l="1"/>
  <c r="J604" i="3"/>
  <c r="H604" i="3"/>
  <c r="G606" i="3" l="1"/>
  <c r="J605" i="3"/>
  <c r="H605" i="3"/>
  <c r="G607" i="3" l="1"/>
  <c r="J606" i="3"/>
  <c r="H606" i="3"/>
  <c r="G608" i="3" l="1"/>
  <c r="J607" i="3"/>
  <c r="H607" i="3"/>
  <c r="G609" i="3" l="1"/>
  <c r="J608" i="3"/>
  <c r="H608" i="3"/>
  <c r="G610" i="3" l="1"/>
  <c r="J609" i="3"/>
  <c r="H609" i="3"/>
  <c r="G611" i="3" l="1"/>
  <c r="J610" i="3"/>
  <c r="H610" i="3"/>
  <c r="G612" i="3" l="1"/>
  <c r="J611" i="3"/>
  <c r="H611" i="3"/>
  <c r="G613" i="3" l="1"/>
  <c r="J612" i="3"/>
  <c r="H612" i="3"/>
  <c r="G614" i="3" l="1"/>
  <c r="J613" i="3"/>
  <c r="H613" i="3"/>
  <c r="G615" i="3" l="1"/>
  <c r="J614" i="3"/>
  <c r="H614" i="3"/>
  <c r="G616" i="3" l="1"/>
  <c r="J615" i="3"/>
  <c r="H615" i="3"/>
  <c r="G617" i="3" l="1"/>
  <c r="J616" i="3"/>
  <c r="H616" i="3"/>
  <c r="G618" i="3" l="1"/>
  <c r="J617" i="3"/>
  <c r="H617" i="3"/>
  <c r="G619" i="3" l="1"/>
  <c r="J618" i="3"/>
  <c r="H618" i="3"/>
  <c r="G620" i="3" l="1"/>
  <c r="J619" i="3"/>
  <c r="H619" i="3"/>
  <c r="G621" i="3" l="1"/>
  <c r="J620" i="3"/>
  <c r="H620" i="3"/>
  <c r="G622" i="3" l="1"/>
  <c r="J621" i="3"/>
  <c r="H621" i="3"/>
  <c r="G623" i="3" l="1"/>
  <c r="J622" i="3"/>
  <c r="H622" i="3"/>
  <c r="G624" i="3" l="1"/>
  <c r="J623" i="3"/>
  <c r="H623" i="3"/>
  <c r="G625" i="3" l="1"/>
  <c r="J624" i="3"/>
  <c r="H624" i="3"/>
  <c r="G626" i="3" l="1"/>
  <c r="J625" i="3"/>
  <c r="H625" i="3"/>
  <c r="G627" i="3" l="1"/>
  <c r="J626" i="3"/>
  <c r="H626" i="3"/>
  <c r="G628" i="3" l="1"/>
  <c r="J627" i="3"/>
  <c r="H627" i="3"/>
  <c r="G629" i="3" l="1"/>
  <c r="J628" i="3"/>
  <c r="H628" i="3"/>
  <c r="G630" i="3" l="1"/>
  <c r="J629" i="3"/>
  <c r="H629" i="3"/>
  <c r="G631" i="3" l="1"/>
  <c r="J630" i="3"/>
  <c r="H630" i="3"/>
  <c r="G632" i="3" l="1"/>
  <c r="J631" i="3"/>
  <c r="H631" i="3"/>
  <c r="G633" i="3" l="1"/>
  <c r="J632" i="3"/>
  <c r="H632" i="3"/>
  <c r="G634" i="3" l="1"/>
  <c r="J633" i="3"/>
  <c r="H633" i="3"/>
  <c r="G635" i="3" l="1"/>
  <c r="J634" i="3"/>
  <c r="H634" i="3"/>
  <c r="G636" i="3" l="1"/>
  <c r="J635" i="3"/>
  <c r="H635" i="3"/>
  <c r="G637" i="3" l="1"/>
  <c r="J636" i="3"/>
  <c r="H636" i="3"/>
  <c r="G638" i="3" l="1"/>
  <c r="J637" i="3"/>
  <c r="H637" i="3"/>
  <c r="G639" i="3" l="1"/>
  <c r="J638" i="3"/>
  <c r="H638" i="3"/>
  <c r="G640" i="3" l="1"/>
  <c r="J639" i="3"/>
  <c r="H639" i="3"/>
  <c r="G641" i="3" l="1"/>
  <c r="J640" i="3"/>
  <c r="H640" i="3"/>
  <c r="G642" i="3" l="1"/>
  <c r="J641" i="3"/>
  <c r="H641" i="3"/>
  <c r="G643" i="3" l="1"/>
  <c r="J642" i="3"/>
  <c r="H642" i="3"/>
  <c r="G644" i="3" l="1"/>
  <c r="J643" i="3"/>
  <c r="H643" i="3"/>
  <c r="G645" i="3" l="1"/>
  <c r="J644" i="3"/>
  <c r="H644" i="3"/>
  <c r="G646" i="3" l="1"/>
  <c r="J645" i="3"/>
  <c r="H645" i="3"/>
  <c r="G647" i="3" l="1"/>
  <c r="J646" i="3"/>
  <c r="H646" i="3"/>
  <c r="G648" i="3" l="1"/>
  <c r="J647" i="3"/>
  <c r="H647" i="3"/>
  <c r="G649" i="3" l="1"/>
  <c r="J648" i="3"/>
  <c r="H648" i="3"/>
  <c r="G650" i="3" l="1"/>
  <c r="J649" i="3"/>
  <c r="H649" i="3"/>
  <c r="G651" i="3" l="1"/>
  <c r="J650" i="3"/>
  <c r="H650" i="3"/>
  <c r="G652" i="3" l="1"/>
  <c r="J651" i="3"/>
  <c r="H651" i="3"/>
  <c r="G653" i="3" l="1"/>
  <c r="J652" i="3"/>
  <c r="H652" i="3"/>
  <c r="G654" i="3" l="1"/>
  <c r="J653" i="3"/>
  <c r="H653" i="3"/>
  <c r="G655" i="3" l="1"/>
  <c r="J654" i="3"/>
  <c r="H654" i="3"/>
  <c r="G656" i="3" l="1"/>
  <c r="J655" i="3"/>
  <c r="H655" i="3"/>
  <c r="G657" i="3" l="1"/>
  <c r="J656" i="3"/>
  <c r="H656" i="3"/>
  <c r="G658" i="3" l="1"/>
  <c r="J657" i="3"/>
  <c r="H657" i="3"/>
  <c r="G659" i="3" l="1"/>
  <c r="J658" i="3"/>
  <c r="H658" i="3"/>
  <c r="G660" i="3" l="1"/>
  <c r="J659" i="3"/>
  <c r="H659" i="3"/>
  <c r="G661" i="3" l="1"/>
  <c r="J660" i="3"/>
  <c r="H660" i="3"/>
  <c r="G662" i="3" l="1"/>
  <c r="J661" i="3"/>
  <c r="H661" i="3"/>
  <c r="G663" i="3" l="1"/>
  <c r="J662" i="3"/>
  <c r="H662" i="3"/>
  <c r="G664" i="3" l="1"/>
  <c r="J663" i="3"/>
  <c r="H663" i="3"/>
  <c r="G665" i="3" l="1"/>
  <c r="J664" i="3"/>
  <c r="H664" i="3"/>
  <c r="G666" i="3" l="1"/>
  <c r="J665" i="3"/>
  <c r="H665" i="3"/>
  <c r="G667" i="3" l="1"/>
  <c r="J666" i="3"/>
  <c r="H666" i="3"/>
  <c r="G668" i="3" l="1"/>
  <c r="J667" i="3"/>
  <c r="H667" i="3"/>
  <c r="G669" i="3" l="1"/>
  <c r="J668" i="3"/>
  <c r="H668" i="3"/>
  <c r="G670" i="3" l="1"/>
  <c r="J669" i="3"/>
  <c r="H669" i="3"/>
  <c r="G671" i="3" l="1"/>
  <c r="J670" i="3"/>
  <c r="H670" i="3"/>
  <c r="G672" i="3" l="1"/>
  <c r="J671" i="3"/>
  <c r="H671" i="3"/>
  <c r="G673" i="3" l="1"/>
  <c r="J672" i="3"/>
  <c r="H672" i="3"/>
  <c r="G674" i="3" l="1"/>
  <c r="J673" i="3"/>
  <c r="H673" i="3"/>
  <c r="G675" i="3" l="1"/>
  <c r="J674" i="3"/>
  <c r="H674" i="3"/>
  <c r="G676" i="3" l="1"/>
  <c r="J675" i="3"/>
  <c r="H675" i="3"/>
  <c r="G677" i="3" l="1"/>
  <c r="J676" i="3"/>
  <c r="H676" i="3"/>
  <c r="G678" i="3" l="1"/>
  <c r="J677" i="3"/>
  <c r="H677" i="3"/>
  <c r="G679" i="3" l="1"/>
  <c r="J678" i="3"/>
  <c r="H678" i="3"/>
  <c r="G680" i="3" l="1"/>
  <c r="J679" i="3"/>
  <c r="H679" i="3"/>
  <c r="G681" i="3" l="1"/>
  <c r="J680" i="3"/>
  <c r="H680" i="3"/>
  <c r="G682" i="3" l="1"/>
  <c r="J681" i="3"/>
  <c r="H681" i="3"/>
  <c r="G683" i="3" l="1"/>
  <c r="J682" i="3"/>
  <c r="H682" i="3"/>
  <c r="G684" i="3" l="1"/>
  <c r="J683" i="3"/>
  <c r="H683" i="3"/>
  <c r="G685" i="3" l="1"/>
  <c r="J684" i="3"/>
  <c r="H684" i="3"/>
  <c r="G686" i="3" l="1"/>
  <c r="J685" i="3"/>
  <c r="H685" i="3"/>
  <c r="G687" i="3" l="1"/>
  <c r="J686" i="3"/>
  <c r="H686" i="3"/>
  <c r="G688" i="3" l="1"/>
  <c r="J687" i="3"/>
  <c r="H687" i="3"/>
  <c r="G689" i="3" l="1"/>
  <c r="J688" i="3"/>
  <c r="H688" i="3"/>
  <c r="G690" i="3" l="1"/>
  <c r="J689" i="3"/>
  <c r="H689" i="3"/>
  <c r="G691" i="3" l="1"/>
  <c r="J690" i="3"/>
  <c r="H690" i="3"/>
  <c r="G692" i="3" l="1"/>
  <c r="J691" i="3"/>
  <c r="H691" i="3"/>
  <c r="G693" i="3" l="1"/>
  <c r="J692" i="3"/>
  <c r="H692" i="3"/>
  <c r="G694" i="3" l="1"/>
  <c r="J693" i="3"/>
  <c r="H693" i="3"/>
  <c r="G695" i="3" l="1"/>
  <c r="J694" i="3"/>
  <c r="H694" i="3"/>
  <c r="G696" i="3" l="1"/>
  <c r="J695" i="3"/>
  <c r="H695" i="3"/>
  <c r="G697" i="3" l="1"/>
  <c r="J696" i="3"/>
  <c r="H696" i="3"/>
  <c r="G698" i="3" l="1"/>
  <c r="J697" i="3"/>
  <c r="H697" i="3"/>
  <c r="G699" i="3" l="1"/>
  <c r="J698" i="3"/>
  <c r="H698" i="3"/>
  <c r="G700" i="3" l="1"/>
  <c r="J699" i="3"/>
  <c r="H699" i="3"/>
  <c r="G701" i="3" l="1"/>
  <c r="J700" i="3"/>
  <c r="H700" i="3"/>
  <c r="G702" i="3" l="1"/>
  <c r="J701" i="3"/>
  <c r="H701" i="3"/>
  <c r="G703" i="3" l="1"/>
  <c r="J702" i="3"/>
  <c r="H702" i="3"/>
  <c r="G704" i="3" l="1"/>
  <c r="J703" i="3"/>
  <c r="H703" i="3"/>
  <c r="G705" i="3" l="1"/>
  <c r="J704" i="3"/>
  <c r="H704" i="3"/>
  <c r="G706" i="3" l="1"/>
  <c r="J705" i="3"/>
  <c r="H705" i="3"/>
  <c r="G707" i="3" l="1"/>
  <c r="J706" i="3"/>
  <c r="H706" i="3"/>
  <c r="G708" i="3" l="1"/>
  <c r="J707" i="3"/>
  <c r="H707" i="3"/>
  <c r="G709" i="3" l="1"/>
  <c r="J708" i="3"/>
  <c r="H708" i="3"/>
  <c r="G710" i="3" l="1"/>
  <c r="J709" i="3"/>
  <c r="H709" i="3"/>
  <c r="G711" i="3" l="1"/>
  <c r="J710" i="3"/>
  <c r="H710" i="3"/>
  <c r="G712" i="3" l="1"/>
  <c r="J711" i="3"/>
  <c r="H711" i="3"/>
  <c r="G713" i="3" l="1"/>
  <c r="J712" i="3"/>
  <c r="H712" i="3"/>
  <c r="G714" i="3" l="1"/>
  <c r="J713" i="3"/>
  <c r="H713" i="3"/>
  <c r="G715" i="3" l="1"/>
  <c r="J714" i="3"/>
  <c r="H714" i="3"/>
  <c r="G716" i="3" l="1"/>
  <c r="J715" i="3"/>
  <c r="H715" i="3"/>
  <c r="G717" i="3" l="1"/>
  <c r="J716" i="3"/>
  <c r="H716" i="3"/>
  <c r="G718" i="3" l="1"/>
  <c r="J717" i="3"/>
  <c r="H717" i="3"/>
  <c r="G719" i="3" l="1"/>
  <c r="J718" i="3"/>
  <c r="H718" i="3"/>
  <c r="G720" i="3" l="1"/>
  <c r="J719" i="3"/>
  <c r="H719" i="3"/>
  <c r="G721" i="3" l="1"/>
  <c r="J720" i="3"/>
  <c r="H720" i="3"/>
  <c r="G722" i="3" l="1"/>
  <c r="J721" i="3"/>
  <c r="H721" i="3"/>
  <c r="G723" i="3" l="1"/>
  <c r="J722" i="3"/>
  <c r="H722" i="3"/>
  <c r="G724" i="3" l="1"/>
  <c r="J723" i="3"/>
  <c r="H723" i="3"/>
  <c r="G725" i="3" l="1"/>
  <c r="J724" i="3"/>
  <c r="H724" i="3"/>
  <c r="G726" i="3" l="1"/>
  <c r="J725" i="3"/>
  <c r="H725" i="3"/>
  <c r="G727" i="3" l="1"/>
  <c r="J726" i="3"/>
  <c r="H726" i="3"/>
  <c r="G728" i="3" l="1"/>
  <c r="J727" i="3"/>
  <c r="H727" i="3"/>
  <c r="G729" i="3" l="1"/>
  <c r="J728" i="3"/>
  <c r="H728" i="3"/>
  <c r="G730" i="3" l="1"/>
  <c r="J729" i="3"/>
  <c r="H729" i="3"/>
  <c r="G731" i="3" l="1"/>
  <c r="J730" i="3"/>
  <c r="H730" i="3"/>
  <c r="G732" i="3" l="1"/>
  <c r="J731" i="3"/>
  <c r="H731" i="3"/>
  <c r="G733" i="3" l="1"/>
  <c r="J732" i="3"/>
  <c r="H732" i="3"/>
  <c r="G734" i="3" l="1"/>
  <c r="J733" i="3"/>
  <c r="H733" i="3"/>
  <c r="G735" i="3" l="1"/>
  <c r="J734" i="3"/>
  <c r="H734" i="3"/>
  <c r="G736" i="3" l="1"/>
  <c r="J735" i="3"/>
  <c r="H735" i="3"/>
  <c r="G737" i="3" l="1"/>
  <c r="J736" i="3"/>
  <c r="H736" i="3"/>
  <c r="G738" i="3" l="1"/>
  <c r="J737" i="3"/>
  <c r="H737" i="3"/>
  <c r="G739" i="3" l="1"/>
  <c r="J738" i="3"/>
  <c r="H738" i="3"/>
  <c r="G740" i="3" l="1"/>
  <c r="J739" i="3"/>
  <c r="H739" i="3"/>
  <c r="G741" i="3" l="1"/>
  <c r="J740" i="3"/>
  <c r="H740" i="3"/>
  <c r="G742" i="3" l="1"/>
  <c r="J741" i="3"/>
  <c r="H741" i="3"/>
  <c r="G743" i="3" l="1"/>
  <c r="J742" i="3"/>
  <c r="H742" i="3"/>
  <c r="G744" i="3" l="1"/>
  <c r="J743" i="3"/>
  <c r="H743" i="3"/>
  <c r="G745" i="3" l="1"/>
  <c r="J744" i="3"/>
  <c r="H744" i="3"/>
  <c r="G746" i="3" l="1"/>
  <c r="J745" i="3"/>
  <c r="H745" i="3"/>
  <c r="G747" i="3" l="1"/>
  <c r="J746" i="3"/>
  <c r="H746" i="3"/>
  <c r="G748" i="3" l="1"/>
  <c r="J747" i="3"/>
  <c r="H747" i="3"/>
  <c r="G749" i="3" l="1"/>
  <c r="J748" i="3"/>
  <c r="H748" i="3"/>
  <c r="G750" i="3" l="1"/>
  <c r="J749" i="3"/>
  <c r="H749" i="3"/>
  <c r="G751" i="3" l="1"/>
  <c r="J750" i="3"/>
  <c r="H750" i="3"/>
  <c r="G752" i="3" l="1"/>
  <c r="J751" i="3"/>
  <c r="H751" i="3"/>
  <c r="G753" i="3" l="1"/>
  <c r="J752" i="3"/>
  <c r="H752" i="3"/>
  <c r="G754" i="3" l="1"/>
  <c r="J753" i="3"/>
  <c r="H753" i="3"/>
  <c r="G755" i="3" l="1"/>
  <c r="J754" i="3"/>
  <c r="H754" i="3"/>
  <c r="G756" i="3" l="1"/>
  <c r="J755" i="3"/>
  <c r="H755" i="3"/>
  <c r="G757" i="3" l="1"/>
  <c r="J756" i="3"/>
  <c r="H756" i="3"/>
  <c r="G758" i="3" l="1"/>
  <c r="J757" i="3"/>
  <c r="H757" i="3"/>
  <c r="G759" i="3" l="1"/>
  <c r="J758" i="3"/>
  <c r="H758" i="3"/>
  <c r="G760" i="3" l="1"/>
  <c r="J759" i="3"/>
  <c r="H759" i="3"/>
  <c r="G761" i="3" l="1"/>
  <c r="J760" i="3"/>
  <c r="H760" i="3"/>
  <c r="G762" i="3" l="1"/>
  <c r="J761" i="3"/>
  <c r="H761" i="3"/>
  <c r="G763" i="3" l="1"/>
  <c r="J762" i="3"/>
  <c r="H762" i="3"/>
  <c r="G764" i="3" l="1"/>
  <c r="J763" i="3"/>
  <c r="H763" i="3"/>
  <c r="G765" i="3" l="1"/>
  <c r="J764" i="3"/>
  <c r="H764" i="3"/>
  <c r="G766" i="3" l="1"/>
  <c r="J765" i="3"/>
  <c r="H765" i="3"/>
  <c r="G767" i="3" l="1"/>
  <c r="J766" i="3"/>
  <c r="H766" i="3"/>
  <c r="G768" i="3" l="1"/>
  <c r="J767" i="3"/>
  <c r="H767" i="3"/>
  <c r="G769" i="3" l="1"/>
  <c r="J768" i="3"/>
  <c r="H768" i="3"/>
  <c r="G770" i="3" l="1"/>
  <c r="J769" i="3"/>
  <c r="H769" i="3"/>
  <c r="G771" i="3" l="1"/>
  <c r="J770" i="3"/>
  <c r="H770" i="3"/>
  <c r="G772" i="3" l="1"/>
  <c r="J771" i="3"/>
  <c r="H771" i="3"/>
  <c r="G773" i="3" l="1"/>
  <c r="J772" i="3"/>
  <c r="H772" i="3"/>
  <c r="G774" i="3" l="1"/>
  <c r="J773" i="3"/>
  <c r="H773" i="3"/>
  <c r="G775" i="3" l="1"/>
  <c r="J774" i="3"/>
  <c r="H774" i="3"/>
  <c r="G776" i="3" l="1"/>
  <c r="J775" i="3"/>
  <c r="H775" i="3"/>
  <c r="G777" i="3" l="1"/>
  <c r="J776" i="3"/>
  <c r="H776" i="3"/>
  <c r="G778" i="3" l="1"/>
  <c r="J777" i="3"/>
  <c r="H777" i="3"/>
  <c r="G779" i="3" l="1"/>
  <c r="J778" i="3"/>
  <c r="H778" i="3"/>
  <c r="G780" i="3" l="1"/>
  <c r="J779" i="3"/>
  <c r="H779" i="3"/>
  <c r="G781" i="3" l="1"/>
  <c r="J780" i="3"/>
  <c r="H780" i="3"/>
  <c r="G782" i="3" l="1"/>
  <c r="J781" i="3"/>
  <c r="H781" i="3"/>
  <c r="G783" i="3" l="1"/>
  <c r="J782" i="3"/>
  <c r="H782" i="3"/>
  <c r="G784" i="3" l="1"/>
  <c r="J783" i="3"/>
  <c r="H783" i="3"/>
  <c r="G785" i="3" l="1"/>
  <c r="J784" i="3"/>
  <c r="H784" i="3"/>
  <c r="G786" i="3" l="1"/>
  <c r="J785" i="3"/>
  <c r="H785" i="3"/>
  <c r="G787" i="3" l="1"/>
  <c r="J786" i="3"/>
  <c r="H786" i="3"/>
  <c r="G788" i="3" l="1"/>
  <c r="J787" i="3"/>
  <c r="H787" i="3"/>
  <c r="G789" i="3" l="1"/>
  <c r="J788" i="3"/>
  <c r="H788" i="3"/>
  <c r="Q18" i="2"/>
  <c r="P18" i="2"/>
  <c r="O18" i="2"/>
  <c r="G790" i="3" l="1"/>
  <c r="J789" i="3"/>
  <c r="H789" i="3"/>
  <c r="G791" i="3" l="1"/>
  <c r="J790" i="3"/>
  <c r="H790" i="3"/>
  <c r="G792" i="3" l="1"/>
  <c r="J791" i="3"/>
  <c r="H791" i="3"/>
  <c r="G793" i="3" l="1"/>
  <c r="J792" i="3"/>
  <c r="H792" i="3"/>
  <c r="G794" i="3" l="1"/>
  <c r="J793" i="3"/>
  <c r="H793" i="3"/>
  <c r="G795" i="3" l="1"/>
  <c r="J794" i="3"/>
  <c r="H794" i="3"/>
  <c r="G796" i="3" l="1"/>
  <c r="J795" i="3"/>
  <c r="H795" i="3"/>
  <c r="G797" i="3" l="1"/>
  <c r="J796" i="3"/>
  <c r="H796" i="3"/>
  <c r="G798" i="3" l="1"/>
  <c r="J797" i="3"/>
  <c r="H797" i="3"/>
  <c r="G799" i="3" l="1"/>
  <c r="J798" i="3"/>
  <c r="H798" i="3"/>
  <c r="G800" i="3" l="1"/>
  <c r="J799" i="3"/>
  <c r="H799" i="3"/>
  <c r="G801" i="3" l="1"/>
  <c r="J800" i="3"/>
  <c r="H800" i="3"/>
  <c r="G802" i="3" l="1"/>
  <c r="J801" i="3"/>
  <c r="H801" i="3"/>
  <c r="G803" i="3" l="1"/>
  <c r="J802" i="3"/>
  <c r="H802" i="3"/>
  <c r="G804" i="3" l="1"/>
  <c r="J803" i="3"/>
  <c r="H803" i="3"/>
  <c r="G805" i="3" l="1"/>
  <c r="J804" i="3"/>
  <c r="H804" i="3"/>
  <c r="G806" i="3" l="1"/>
  <c r="J805" i="3"/>
  <c r="H805" i="3"/>
  <c r="G807" i="3" l="1"/>
  <c r="J806" i="3"/>
  <c r="H806" i="3"/>
  <c r="G808" i="3" l="1"/>
  <c r="J807" i="3"/>
  <c r="H807" i="3"/>
  <c r="G809" i="3" l="1"/>
  <c r="J808" i="3"/>
  <c r="H808" i="3"/>
  <c r="G810" i="3" l="1"/>
  <c r="J809" i="3"/>
  <c r="H809" i="3"/>
  <c r="G811" i="3" l="1"/>
  <c r="J810" i="3"/>
  <c r="H810" i="3"/>
  <c r="G812" i="3" l="1"/>
  <c r="J811" i="3"/>
  <c r="H811" i="3"/>
  <c r="G813" i="3" l="1"/>
  <c r="J812" i="3"/>
  <c r="H812" i="3"/>
  <c r="G814" i="3" l="1"/>
  <c r="J813" i="3"/>
  <c r="H813" i="3"/>
  <c r="G815" i="3" l="1"/>
  <c r="J814" i="3"/>
  <c r="H814" i="3"/>
  <c r="G816" i="3" l="1"/>
  <c r="J815" i="3"/>
  <c r="H815" i="3"/>
  <c r="G817" i="3" l="1"/>
  <c r="J816" i="3"/>
  <c r="H816" i="3"/>
  <c r="G818" i="3" l="1"/>
  <c r="J817" i="3"/>
  <c r="H817" i="3"/>
  <c r="G819" i="3" l="1"/>
  <c r="J818" i="3"/>
  <c r="H818" i="3"/>
  <c r="G820" i="3" l="1"/>
  <c r="J819" i="3"/>
  <c r="H819" i="3"/>
  <c r="G821" i="3" l="1"/>
  <c r="J820" i="3"/>
  <c r="H820" i="3"/>
  <c r="G822" i="3" l="1"/>
  <c r="J821" i="3"/>
  <c r="H821" i="3"/>
  <c r="G823" i="3" l="1"/>
  <c r="J822" i="3"/>
  <c r="H822" i="3"/>
  <c r="G824" i="3" l="1"/>
  <c r="J823" i="3"/>
  <c r="H823" i="3"/>
  <c r="G825" i="3" l="1"/>
  <c r="J824" i="3"/>
  <c r="H824" i="3"/>
  <c r="G826" i="3" l="1"/>
  <c r="J825" i="3"/>
  <c r="H825" i="3"/>
  <c r="G827" i="3" l="1"/>
  <c r="J826" i="3"/>
  <c r="H826" i="3"/>
  <c r="G828" i="3" l="1"/>
  <c r="J827" i="3"/>
  <c r="H827" i="3"/>
  <c r="G829" i="3" l="1"/>
  <c r="J828" i="3"/>
  <c r="H828" i="3"/>
  <c r="G830" i="3" l="1"/>
  <c r="J829" i="3"/>
  <c r="H829" i="3"/>
  <c r="G831" i="3" l="1"/>
  <c r="J830" i="3"/>
  <c r="H830" i="3"/>
  <c r="G832" i="3" l="1"/>
  <c r="J831" i="3"/>
  <c r="H831" i="3"/>
  <c r="G833" i="3" l="1"/>
  <c r="J832" i="3"/>
  <c r="H832" i="3"/>
  <c r="G834" i="3" l="1"/>
  <c r="J833" i="3"/>
  <c r="H833" i="3"/>
  <c r="G835" i="3" l="1"/>
  <c r="J834" i="3"/>
  <c r="H834" i="3"/>
  <c r="G836" i="3" l="1"/>
  <c r="J835" i="3"/>
  <c r="H835" i="3"/>
  <c r="G837" i="3" l="1"/>
  <c r="J836" i="3"/>
  <c r="H836" i="3"/>
  <c r="G838" i="3" l="1"/>
  <c r="J837" i="3"/>
  <c r="H837" i="3"/>
  <c r="G839" i="3" l="1"/>
  <c r="J838" i="3"/>
  <c r="H838" i="3"/>
  <c r="G840" i="3" l="1"/>
  <c r="J839" i="3"/>
  <c r="H839" i="3"/>
  <c r="G841" i="3" l="1"/>
  <c r="J840" i="3"/>
  <c r="H840" i="3"/>
  <c r="G842" i="3" l="1"/>
  <c r="J841" i="3"/>
  <c r="H841" i="3"/>
  <c r="G843" i="3" l="1"/>
  <c r="J842" i="3"/>
  <c r="H842" i="3"/>
  <c r="G844" i="3" l="1"/>
  <c r="J843" i="3"/>
  <c r="H843" i="3"/>
  <c r="G845" i="3" l="1"/>
  <c r="J844" i="3"/>
  <c r="H844" i="3"/>
  <c r="G846" i="3" l="1"/>
  <c r="J845" i="3"/>
  <c r="H845" i="3"/>
  <c r="G847" i="3" l="1"/>
  <c r="J846" i="3"/>
  <c r="H846" i="3"/>
  <c r="G848" i="3" l="1"/>
  <c r="J847" i="3"/>
  <c r="H847" i="3"/>
  <c r="G849" i="3" l="1"/>
  <c r="J848" i="3"/>
  <c r="H848" i="3"/>
  <c r="G850" i="3" l="1"/>
  <c r="J849" i="3"/>
  <c r="H849" i="3"/>
  <c r="G851" i="3" l="1"/>
  <c r="J850" i="3"/>
  <c r="H850" i="3"/>
  <c r="G852" i="3" l="1"/>
  <c r="J851" i="3"/>
  <c r="H851" i="3"/>
  <c r="G853" i="3" l="1"/>
  <c r="J852" i="3"/>
  <c r="H852" i="3"/>
  <c r="G854" i="3" l="1"/>
  <c r="J853" i="3"/>
  <c r="H853" i="3"/>
  <c r="G855" i="3" l="1"/>
  <c r="J854" i="3"/>
  <c r="H854" i="3"/>
  <c r="G856" i="3" l="1"/>
  <c r="J855" i="3"/>
  <c r="H855" i="3"/>
  <c r="G857" i="3" l="1"/>
  <c r="J856" i="3"/>
  <c r="H856" i="3"/>
  <c r="G858" i="3" l="1"/>
  <c r="J857" i="3"/>
  <c r="H857" i="3"/>
  <c r="G859" i="3" l="1"/>
  <c r="J858" i="3"/>
  <c r="H858" i="3"/>
  <c r="G860" i="3" l="1"/>
  <c r="J859" i="3"/>
  <c r="H859" i="3"/>
  <c r="G861" i="3" l="1"/>
  <c r="J860" i="3"/>
  <c r="H860" i="3"/>
  <c r="G862" i="3" l="1"/>
  <c r="J861" i="3"/>
  <c r="H861" i="3"/>
  <c r="G863" i="3" l="1"/>
  <c r="J862" i="3"/>
  <c r="H862" i="3"/>
  <c r="G864" i="3" l="1"/>
  <c r="J863" i="3"/>
  <c r="H863" i="3"/>
  <c r="G865" i="3" l="1"/>
  <c r="J864" i="3"/>
  <c r="H864" i="3"/>
  <c r="G866" i="3" l="1"/>
  <c r="J865" i="3"/>
  <c r="H865" i="3"/>
  <c r="G867" i="3" l="1"/>
  <c r="J866" i="3"/>
  <c r="H866" i="3"/>
  <c r="G868" i="3" l="1"/>
  <c r="J867" i="3"/>
  <c r="H867" i="3"/>
  <c r="G869" i="3" l="1"/>
  <c r="J868" i="3"/>
  <c r="H868" i="3"/>
  <c r="G870" i="3" l="1"/>
  <c r="J869" i="3"/>
  <c r="H869" i="3"/>
  <c r="G871" i="3" l="1"/>
  <c r="J870" i="3"/>
  <c r="H870" i="3"/>
  <c r="G872" i="3" l="1"/>
  <c r="J871" i="3"/>
  <c r="H871" i="3"/>
  <c r="G873" i="3" l="1"/>
  <c r="J872" i="3"/>
  <c r="H872" i="3"/>
  <c r="G874" i="3" l="1"/>
  <c r="J873" i="3"/>
  <c r="H873" i="3"/>
  <c r="G875" i="3" l="1"/>
  <c r="J874" i="3"/>
  <c r="H874" i="3"/>
  <c r="G876" i="3" l="1"/>
  <c r="J875" i="3"/>
  <c r="H875" i="3"/>
  <c r="G877" i="3" l="1"/>
  <c r="J876" i="3"/>
  <c r="H876" i="3"/>
  <c r="G878" i="3" l="1"/>
  <c r="J877" i="3"/>
  <c r="H877" i="3"/>
  <c r="G879" i="3" l="1"/>
  <c r="J878" i="3"/>
  <c r="H878" i="3"/>
  <c r="G880" i="3" l="1"/>
  <c r="J879" i="3"/>
  <c r="H879" i="3"/>
  <c r="G881" i="3" l="1"/>
  <c r="J880" i="3"/>
  <c r="H880" i="3"/>
  <c r="G882" i="3" l="1"/>
  <c r="J881" i="3"/>
  <c r="H881" i="3"/>
  <c r="G883" i="3" l="1"/>
  <c r="J882" i="3"/>
  <c r="H882" i="3"/>
  <c r="G884" i="3" l="1"/>
  <c r="J883" i="3"/>
  <c r="H883" i="3"/>
  <c r="G885" i="3" l="1"/>
  <c r="J884" i="3"/>
  <c r="H884" i="3"/>
  <c r="G886" i="3" l="1"/>
  <c r="J885" i="3"/>
  <c r="H885" i="3"/>
  <c r="G887" i="3" l="1"/>
  <c r="J886" i="3"/>
  <c r="H886" i="3"/>
  <c r="G888" i="3" l="1"/>
  <c r="J887" i="3"/>
  <c r="H887" i="3"/>
  <c r="G889" i="3" l="1"/>
  <c r="J888" i="3"/>
  <c r="H888" i="3"/>
  <c r="G890" i="3" l="1"/>
  <c r="J889" i="3"/>
  <c r="H889" i="3"/>
  <c r="G891" i="3" l="1"/>
  <c r="J890" i="3"/>
  <c r="H890" i="3"/>
  <c r="G892" i="3" l="1"/>
  <c r="J891" i="3"/>
  <c r="H891" i="3"/>
  <c r="G893" i="3" l="1"/>
  <c r="J892" i="3"/>
  <c r="H892" i="3"/>
  <c r="G894" i="3" l="1"/>
  <c r="J893" i="3"/>
  <c r="H893" i="3"/>
  <c r="G895" i="3" l="1"/>
  <c r="J894" i="3"/>
  <c r="H894" i="3"/>
  <c r="G896" i="3" l="1"/>
  <c r="J895" i="3"/>
  <c r="H895" i="3"/>
  <c r="G897" i="3" l="1"/>
  <c r="J896" i="3"/>
  <c r="H896" i="3"/>
  <c r="G898" i="3" l="1"/>
  <c r="J897" i="3"/>
  <c r="H897" i="3"/>
  <c r="G899" i="3" l="1"/>
  <c r="J898" i="3"/>
  <c r="H898" i="3"/>
  <c r="G900" i="3" l="1"/>
  <c r="J899" i="3"/>
  <c r="H899" i="3"/>
  <c r="G901" i="3" l="1"/>
  <c r="J900" i="3"/>
  <c r="H900" i="3"/>
  <c r="G902" i="3" l="1"/>
  <c r="J901" i="3"/>
  <c r="H901" i="3"/>
  <c r="G903" i="3" l="1"/>
  <c r="J902" i="3"/>
  <c r="H902" i="3"/>
  <c r="G904" i="3" l="1"/>
  <c r="J903" i="3"/>
  <c r="H903" i="3"/>
  <c r="G905" i="3" l="1"/>
  <c r="J904" i="3"/>
  <c r="H904" i="3"/>
  <c r="G906" i="3" l="1"/>
  <c r="J905" i="3"/>
  <c r="H905" i="3"/>
  <c r="G907" i="3" l="1"/>
  <c r="J906" i="3"/>
  <c r="H906" i="3"/>
  <c r="G908" i="3" l="1"/>
  <c r="J907" i="3"/>
  <c r="H907" i="3"/>
  <c r="G909" i="3" l="1"/>
  <c r="J908" i="3"/>
  <c r="H908" i="3"/>
  <c r="G910" i="3" l="1"/>
  <c r="J909" i="3"/>
  <c r="H909" i="3"/>
  <c r="G911" i="3" l="1"/>
  <c r="J910" i="3"/>
  <c r="H910" i="3"/>
  <c r="G912" i="3" l="1"/>
  <c r="J911" i="3"/>
  <c r="H911" i="3"/>
  <c r="G913" i="3" l="1"/>
  <c r="J912" i="3"/>
  <c r="H912" i="3"/>
  <c r="G914" i="3" l="1"/>
  <c r="J913" i="3"/>
  <c r="H913" i="3"/>
  <c r="G915" i="3" l="1"/>
  <c r="J914" i="3"/>
  <c r="H914" i="3"/>
  <c r="G916" i="3" l="1"/>
  <c r="J915" i="3"/>
  <c r="H915" i="3"/>
  <c r="G917" i="3" l="1"/>
  <c r="J916" i="3"/>
  <c r="H916" i="3"/>
  <c r="G918" i="3" l="1"/>
  <c r="J917" i="3"/>
  <c r="H917" i="3"/>
  <c r="G919" i="3" l="1"/>
  <c r="J918" i="3"/>
  <c r="H918" i="3"/>
  <c r="G920" i="3" l="1"/>
  <c r="J919" i="3"/>
  <c r="H919" i="3"/>
  <c r="G921" i="3" l="1"/>
  <c r="J920" i="3"/>
  <c r="H920" i="3"/>
  <c r="G922" i="3" l="1"/>
  <c r="J921" i="3"/>
  <c r="H921" i="3"/>
  <c r="G923" i="3" l="1"/>
  <c r="J922" i="3"/>
  <c r="H922" i="3"/>
  <c r="G924" i="3" l="1"/>
  <c r="J923" i="3"/>
  <c r="H923" i="3"/>
  <c r="G925" i="3" l="1"/>
  <c r="J924" i="3"/>
  <c r="H924" i="3"/>
  <c r="G926" i="3" l="1"/>
  <c r="J925" i="3"/>
  <c r="H925" i="3"/>
  <c r="G927" i="3" l="1"/>
  <c r="J926" i="3"/>
  <c r="H926" i="3"/>
  <c r="G928" i="3" l="1"/>
  <c r="J927" i="3"/>
  <c r="H927" i="3"/>
  <c r="G929" i="3" l="1"/>
  <c r="J928" i="3"/>
  <c r="H928" i="3"/>
  <c r="G930" i="3" l="1"/>
  <c r="J929" i="3"/>
  <c r="H929" i="3"/>
  <c r="G931" i="3" l="1"/>
  <c r="J930" i="3"/>
  <c r="H930" i="3"/>
  <c r="G932" i="3" l="1"/>
  <c r="J931" i="3"/>
  <c r="H931" i="3"/>
  <c r="G933" i="3" l="1"/>
  <c r="J932" i="3"/>
  <c r="H932" i="3"/>
  <c r="G934" i="3" l="1"/>
  <c r="J933" i="3"/>
  <c r="H933" i="3"/>
  <c r="G935" i="3" l="1"/>
  <c r="J934" i="3"/>
  <c r="H934" i="3"/>
  <c r="G936" i="3" l="1"/>
  <c r="J935" i="3"/>
  <c r="H935" i="3"/>
  <c r="G937" i="3" l="1"/>
  <c r="J936" i="3"/>
  <c r="H936" i="3"/>
  <c r="G938" i="3" l="1"/>
  <c r="J937" i="3"/>
  <c r="H937" i="3"/>
  <c r="G939" i="3" l="1"/>
  <c r="J938" i="3"/>
  <c r="H938" i="3"/>
  <c r="G940" i="3" l="1"/>
  <c r="J939" i="3"/>
  <c r="H939" i="3"/>
  <c r="G941" i="3" l="1"/>
  <c r="J940" i="3"/>
  <c r="H940" i="3"/>
  <c r="G942" i="3" l="1"/>
  <c r="J941" i="3"/>
  <c r="H941" i="3"/>
  <c r="G943" i="3" l="1"/>
  <c r="J942" i="3"/>
  <c r="H942" i="3"/>
  <c r="G944" i="3" l="1"/>
  <c r="J943" i="3"/>
  <c r="H943" i="3"/>
  <c r="G945" i="3" l="1"/>
  <c r="J944" i="3"/>
  <c r="H944" i="3"/>
  <c r="G946" i="3" l="1"/>
  <c r="J945" i="3"/>
  <c r="H945" i="3"/>
  <c r="G947" i="3" l="1"/>
  <c r="J946" i="3"/>
  <c r="H946" i="3"/>
  <c r="G948" i="3" l="1"/>
  <c r="J947" i="3"/>
  <c r="H947" i="3"/>
  <c r="G949" i="3" l="1"/>
  <c r="J948" i="3"/>
  <c r="H948" i="3"/>
  <c r="G950" i="3" l="1"/>
  <c r="J949" i="3"/>
  <c r="H949" i="3"/>
  <c r="G951" i="3" l="1"/>
  <c r="J950" i="3"/>
  <c r="H950" i="3"/>
  <c r="G952" i="3" l="1"/>
  <c r="J951" i="3"/>
  <c r="H951" i="3"/>
  <c r="G953" i="3" l="1"/>
  <c r="J952" i="3"/>
  <c r="H952" i="3"/>
  <c r="G954" i="3" l="1"/>
  <c r="J953" i="3"/>
  <c r="H953" i="3"/>
  <c r="G955" i="3" l="1"/>
  <c r="J954" i="3"/>
  <c r="H954" i="3"/>
  <c r="G956" i="3" l="1"/>
  <c r="J955" i="3"/>
  <c r="H955" i="3"/>
  <c r="G957" i="3" l="1"/>
  <c r="J956" i="3"/>
  <c r="H956" i="3"/>
  <c r="G958" i="3" l="1"/>
  <c r="J957" i="3"/>
  <c r="H957" i="3"/>
  <c r="G959" i="3" l="1"/>
  <c r="J958" i="3"/>
  <c r="H958" i="3"/>
  <c r="G960" i="3" l="1"/>
  <c r="J959" i="3"/>
  <c r="H959" i="3"/>
  <c r="G961" i="3" l="1"/>
  <c r="J960" i="3"/>
  <c r="H960" i="3"/>
  <c r="G962" i="3" l="1"/>
  <c r="J961" i="3"/>
  <c r="H961" i="3"/>
  <c r="G963" i="3" l="1"/>
  <c r="J962" i="3"/>
  <c r="H962" i="3"/>
  <c r="G964" i="3" l="1"/>
  <c r="J963" i="3"/>
  <c r="H963" i="3"/>
  <c r="G965" i="3" l="1"/>
  <c r="J964" i="3"/>
  <c r="H964" i="3"/>
  <c r="G966" i="3" l="1"/>
  <c r="J965" i="3"/>
  <c r="H965" i="3"/>
  <c r="G967" i="3" l="1"/>
  <c r="J966" i="3"/>
  <c r="H966" i="3"/>
  <c r="G968" i="3" l="1"/>
  <c r="J967" i="3"/>
  <c r="H967" i="3"/>
  <c r="G969" i="3" l="1"/>
  <c r="J968" i="3"/>
  <c r="H968" i="3"/>
  <c r="G970" i="3" l="1"/>
  <c r="J969" i="3"/>
  <c r="H969" i="3"/>
  <c r="G971" i="3" l="1"/>
  <c r="J970" i="3"/>
  <c r="H970" i="3"/>
  <c r="G972" i="3" l="1"/>
  <c r="J971" i="3"/>
  <c r="H971" i="3"/>
  <c r="G973" i="3" l="1"/>
  <c r="J972" i="3"/>
  <c r="H972" i="3"/>
  <c r="G974" i="3" l="1"/>
  <c r="J973" i="3"/>
  <c r="H973" i="3"/>
  <c r="G975" i="3" l="1"/>
  <c r="J974" i="3"/>
  <c r="H974" i="3"/>
  <c r="G976" i="3" l="1"/>
  <c r="J975" i="3"/>
  <c r="H975" i="3"/>
  <c r="G977" i="3" l="1"/>
  <c r="J976" i="3"/>
  <c r="H976" i="3"/>
  <c r="G978" i="3" l="1"/>
  <c r="J977" i="3"/>
  <c r="H977" i="3"/>
  <c r="G979" i="3" l="1"/>
  <c r="J978" i="3"/>
  <c r="H978" i="3"/>
  <c r="G980" i="3" l="1"/>
  <c r="J979" i="3"/>
  <c r="H979" i="3"/>
  <c r="G981" i="3" l="1"/>
  <c r="J980" i="3"/>
  <c r="H980" i="3"/>
  <c r="G982" i="3" l="1"/>
  <c r="J981" i="3"/>
  <c r="H981" i="3"/>
  <c r="G983" i="3" l="1"/>
  <c r="J982" i="3"/>
  <c r="H982" i="3"/>
  <c r="G984" i="3" l="1"/>
  <c r="J983" i="3"/>
  <c r="H983" i="3"/>
  <c r="G985" i="3" l="1"/>
  <c r="J984" i="3"/>
  <c r="H984" i="3"/>
  <c r="G986" i="3" l="1"/>
  <c r="J985" i="3"/>
  <c r="H985" i="3"/>
  <c r="G987" i="3" l="1"/>
  <c r="J986" i="3"/>
  <c r="H986" i="3"/>
  <c r="G988" i="3" l="1"/>
  <c r="J987" i="3"/>
  <c r="H987" i="3"/>
  <c r="G989" i="3" l="1"/>
  <c r="J988" i="3"/>
  <c r="H988" i="3"/>
  <c r="G990" i="3" l="1"/>
  <c r="J989" i="3"/>
  <c r="H989" i="3"/>
  <c r="G991" i="3" l="1"/>
  <c r="J990" i="3"/>
  <c r="H990" i="3"/>
  <c r="G992" i="3" l="1"/>
  <c r="J991" i="3"/>
  <c r="H991" i="3"/>
  <c r="G993" i="3" l="1"/>
  <c r="J992" i="3"/>
  <c r="H992" i="3"/>
  <c r="G994" i="3" l="1"/>
  <c r="J993" i="3"/>
  <c r="H993" i="3"/>
  <c r="G995" i="3" l="1"/>
  <c r="J994" i="3"/>
  <c r="H994" i="3"/>
  <c r="G996" i="3" l="1"/>
  <c r="J995" i="3"/>
  <c r="H995" i="3"/>
  <c r="G997" i="3" l="1"/>
  <c r="J996" i="3"/>
  <c r="H996" i="3"/>
  <c r="G998" i="3" l="1"/>
  <c r="J997" i="3"/>
  <c r="H997" i="3"/>
  <c r="G999" i="3" l="1"/>
  <c r="J998" i="3"/>
  <c r="H998" i="3"/>
  <c r="G1000" i="3" l="1"/>
  <c r="J999" i="3"/>
  <c r="H999" i="3"/>
  <c r="G1001" i="3" l="1"/>
  <c r="J1000" i="3"/>
  <c r="H1000" i="3"/>
  <c r="G1002" i="3" l="1"/>
  <c r="J1001" i="3"/>
  <c r="H1001" i="3"/>
  <c r="G1003" i="3" l="1"/>
  <c r="J1002" i="3"/>
  <c r="H1002" i="3"/>
  <c r="G1004" i="3" l="1"/>
  <c r="J1003" i="3"/>
  <c r="H1003" i="3"/>
  <c r="G1005" i="3" l="1"/>
  <c r="J1004" i="3"/>
  <c r="H1004" i="3"/>
  <c r="G1006" i="3" l="1"/>
  <c r="J1005" i="3"/>
  <c r="H1005" i="3"/>
  <c r="G1007" i="3" l="1"/>
  <c r="J1006" i="3"/>
  <c r="H1006" i="3"/>
  <c r="G1008" i="3" l="1"/>
  <c r="J1007" i="3"/>
  <c r="H1007" i="3"/>
  <c r="G1009" i="3" l="1"/>
  <c r="J1008" i="3"/>
  <c r="H1008" i="3"/>
  <c r="G1010" i="3" l="1"/>
  <c r="J1009" i="3"/>
  <c r="H1009" i="3"/>
  <c r="G1011" i="3" l="1"/>
  <c r="J1010" i="3"/>
  <c r="H1010" i="3"/>
  <c r="G1012" i="3" l="1"/>
  <c r="J1011" i="3"/>
  <c r="H1011" i="3"/>
  <c r="G1013" i="3" l="1"/>
  <c r="J1012" i="3"/>
  <c r="H1012" i="3"/>
  <c r="G1014" i="3" l="1"/>
  <c r="J1013" i="3"/>
  <c r="H1013" i="3"/>
  <c r="G1015" i="3" l="1"/>
  <c r="J1014" i="3"/>
  <c r="H1014" i="3"/>
  <c r="G1016" i="3" l="1"/>
  <c r="J1015" i="3"/>
  <c r="H1015" i="3"/>
  <c r="G1017" i="3" l="1"/>
  <c r="J1016" i="3"/>
  <c r="H1016" i="3"/>
  <c r="G1018" i="3" l="1"/>
  <c r="J1017" i="3"/>
  <c r="H1017" i="3"/>
  <c r="G1019" i="3" l="1"/>
  <c r="J1018" i="3"/>
  <c r="H1018" i="3"/>
  <c r="G1020" i="3" l="1"/>
  <c r="J1019" i="3"/>
  <c r="H1019" i="3"/>
  <c r="G1021" i="3" l="1"/>
  <c r="J1020" i="3"/>
  <c r="H1020" i="3"/>
  <c r="G1022" i="3" l="1"/>
  <c r="J1021" i="3"/>
  <c r="H1021" i="3"/>
  <c r="G1023" i="3" l="1"/>
  <c r="J1022" i="3"/>
  <c r="H1022" i="3"/>
  <c r="G1024" i="3" l="1"/>
  <c r="J1023" i="3"/>
  <c r="H1023" i="3"/>
  <c r="G1025" i="3" l="1"/>
  <c r="J1024" i="3"/>
  <c r="H1024" i="3"/>
  <c r="G1026" i="3" l="1"/>
  <c r="J1025" i="3"/>
  <c r="H1025" i="3"/>
  <c r="G1027" i="3" l="1"/>
  <c r="J1026" i="3"/>
  <c r="H1026" i="3"/>
  <c r="G1028" i="3" l="1"/>
  <c r="J1027" i="3"/>
  <c r="H1027" i="3"/>
  <c r="G1029" i="3" l="1"/>
  <c r="J1028" i="3"/>
  <c r="H1028" i="3"/>
  <c r="G1030" i="3" l="1"/>
  <c r="J1029" i="3"/>
  <c r="H1029" i="3"/>
  <c r="G1031" i="3" l="1"/>
  <c r="J1030" i="3"/>
  <c r="H1030" i="3"/>
  <c r="G1032" i="3" l="1"/>
  <c r="J1031" i="3"/>
  <c r="H1031" i="3"/>
  <c r="G1033" i="3" l="1"/>
  <c r="J1032" i="3"/>
  <c r="H1032" i="3"/>
  <c r="G1034" i="3" l="1"/>
  <c r="J1033" i="3"/>
  <c r="H1033" i="3"/>
  <c r="G1035" i="3" l="1"/>
  <c r="J1034" i="3"/>
  <c r="H1034" i="3"/>
  <c r="G1036" i="3" l="1"/>
  <c r="J1035" i="3"/>
  <c r="H1035" i="3"/>
  <c r="G1037" i="3" l="1"/>
  <c r="J1036" i="3"/>
  <c r="H1036" i="3"/>
  <c r="G1038" i="3" l="1"/>
  <c r="J1037" i="3"/>
  <c r="H1037" i="3"/>
  <c r="G1039" i="3" l="1"/>
  <c r="J1038" i="3"/>
  <c r="H1038" i="3"/>
  <c r="G1040" i="3" l="1"/>
  <c r="J1039" i="3"/>
  <c r="H1039" i="3"/>
  <c r="G1041" i="3" l="1"/>
  <c r="J1040" i="3"/>
  <c r="H1040" i="3"/>
  <c r="G1042" i="3" l="1"/>
  <c r="J1041" i="3"/>
  <c r="H1041" i="3"/>
  <c r="G1043" i="3" l="1"/>
  <c r="J1042" i="3"/>
  <c r="H1042" i="3"/>
  <c r="G1044" i="3" l="1"/>
  <c r="J1043" i="3"/>
  <c r="H1043" i="3"/>
  <c r="G1045" i="3" l="1"/>
  <c r="J1044" i="3"/>
  <c r="H1044" i="3"/>
  <c r="G1046" i="3" l="1"/>
  <c r="J1045" i="3"/>
  <c r="H1045" i="3"/>
  <c r="G1047" i="3" l="1"/>
  <c r="J1046" i="3"/>
  <c r="H1046" i="3"/>
  <c r="G1048" i="3" l="1"/>
  <c r="J1047" i="3"/>
  <c r="H1047" i="3"/>
  <c r="G1049" i="3" l="1"/>
  <c r="J1048" i="3"/>
  <c r="H1048" i="3"/>
  <c r="G1050" i="3" l="1"/>
  <c r="J1049" i="3"/>
  <c r="H1049" i="3"/>
  <c r="G1051" i="3" l="1"/>
  <c r="J1050" i="3"/>
  <c r="H1050" i="3"/>
  <c r="G1052" i="3" l="1"/>
  <c r="J1051" i="3"/>
  <c r="H1051" i="3"/>
  <c r="G1053" i="3" l="1"/>
  <c r="J1052" i="3"/>
  <c r="H1052" i="3"/>
  <c r="G1054" i="3" l="1"/>
  <c r="J1053" i="3"/>
  <c r="H1053" i="3"/>
  <c r="G1055" i="3" l="1"/>
  <c r="J1054" i="3"/>
  <c r="H1054" i="3"/>
  <c r="G1056" i="3" l="1"/>
  <c r="J1055" i="3"/>
  <c r="H1055" i="3"/>
  <c r="G1057" i="3" l="1"/>
  <c r="J1056" i="3"/>
  <c r="H1056" i="3"/>
  <c r="G1058" i="3" l="1"/>
  <c r="J1057" i="3"/>
  <c r="H1057" i="3"/>
  <c r="G1059" i="3" l="1"/>
  <c r="J1058" i="3"/>
  <c r="H1058" i="3"/>
  <c r="G1060" i="3" l="1"/>
  <c r="J1059" i="3"/>
  <c r="H1059" i="3"/>
  <c r="G1061" i="3" l="1"/>
  <c r="J1060" i="3"/>
  <c r="H1060" i="3"/>
  <c r="G1062" i="3" l="1"/>
  <c r="J1061" i="3"/>
  <c r="H1061" i="3"/>
  <c r="G1063" i="3" l="1"/>
  <c r="J1062" i="3"/>
  <c r="H1062" i="3"/>
  <c r="G1064" i="3" l="1"/>
  <c r="J1063" i="3"/>
  <c r="H1063" i="3"/>
  <c r="G1065" i="3" l="1"/>
  <c r="J1064" i="3"/>
  <c r="H1064" i="3"/>
  <c r="G1066" i="3" l="1"/>
  <c r="J1065" i="3"/>
  <c r="H1065" i="3"/>
  <c r="G1067" i="3" l="1"/>
  <c r="J1066" i="3"/>
  <c r="H1066" i="3"/>
  <c r="J1067" i="3" l="1"/>
  <c r="H1067" i="3"/>
  <c r="I15" i="3" s="1"/>
  <c r="P15" i="2" l="1"/>
  <c r="Q15" i="2" s="1"/>
  <c r="O15" i="2"/>
  <c r="Q11" i="2"/>
  <c r="P11" i="2"/>
  <c r="O11" i="2"/>
  <c r="P7" i="2"/>
  <c r="O7" i="2"/>
  <c r="Q7"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K14" i="2"/>
  <c r="G14" i="2"/>
  <c r="C14"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13" i="2"/>
  <c r="F13" i="2"/>
  <c r="B13" i="2"/>
</calcChain>
</file>

<file path=xl/comments1.xml><?xml version="1.0" encoding="utf-8"?>
<comments xmlns="http://schemas.openxmlformats.org/spreadsheetml/2006/main">
  <authors>
    <author>E. Hethcliff</author>
  </authors>
  <commentList>
    <comment ref="B11" authorId="0" shapeId="0">
      <text>
        <r>
          <rPr>
            <b/>
            <sz val="9"/>
            <color indexed="81"/>
            <rFont val="Tahoma"/>
            <family val="2"/>
          </rPr>
          <t>E. Hethcliff:
He fijado los valores, porque cada que hacia una operación se actualizaba el ruido blanco, lo cual alentaba mi maquina.</t>
        </r>
      </text>
    </comment>
  </commentList>
</comments>
</file>

<file path=xl/sharedStrings.xml><?xml version="1.0" encoding="utf-8"?>
<sst xmlns="http://schemas.openxmlformats.org/spreadsheetml/2006/main" count="3968" uniqueCount="296">
  <si>
    <t>Date</t>
  </si>
  <si>
    <t>Open</t>
  </si>
  <si>
    <t>High</t>
  </si>
  <si>
    <t>Low</t>
  </si>
  <si>
    <t>Close</t>
  </si>
  <si>
    <t>Adj Close</t>
  </si>
  <si>
    <t>Volume</t>
  </si>
  <si>
    <t>EJERCICIO 1</t>
  </si>
  <si>
    <t>Cotizaciones</t>
  </si>
  <si>
    <t>Rendimientos</t>
  </si>
  <si>
    <t>ASURB</t>
  </si>
  <si>
    <t>Estimadores diarios (1)</t>
  </si>
  <si>
    <t>r</t>
  </si>
  <si>
    <r>
      <rPr>
        <b/>
        <sz val="11"/>
        <color theme="1"/>
        <rFont val="Symbol"/>
        <family val="1"/>
        <charset val="2"/>
      </rPr>
      <t>s</t>
    </r>
    <r>
      <rPr>
        <b/>
        <vertAlign val="superscript"/>
        <sz val="11"/>
        <color theme="1"/>
        <rFont val="Calibri"/>
        <family val="2"/>
        <scheme val="minor"/>
      </rPr>
      <t>2</t>
    </r>
  </si>
  <si>
    <r>
      <rPr>
        <b/>
        <sz val="11"/>
        <color theme="1"/>
        <rFont val="Symbol"/>
        <family val="1"/>
        <charset val="2"/>
      </rPr>
      <t>s</t>
    </r>
    <r>
      <rPr>
        <sz val="11"/>
        <color theme="1"/>
        <rFont val="Calibri"/>
        <family val="2"/>
        <scheme val="minor"/>
      </rPr>
      <t/>
    </r>
  </si>
  <si>
    <t>Estimadores diarios (2)</t>
  </si>
  <si>
    <t>Estimadores diarios (3)</t>
  </si>
  <si>
    <r>
      <rPr>
        <b/>
        <sz val="11"/>
        <color theme="1"/>
        <rFont val="Symbol"/>
        <family val="1"/>
        <charset val="2"/>
      </rPr>
      <t xml:space="preserve"> (1) s</t>
    </r>
    <r>
      <rPr>
        <b/>
        <vertAlign val="superscript"/>
        <sz val="11"/>
        <color theme="1"/>
        <rFont val="Calibri"/>
        <family val="2"/>
        <scheme val="minor"/>
      </rPr>
      <t xml:space="preserve">2 </t>
    </r>
  </si>
  <si>
    <r>
      <rPr>
        <b/>
        <sz val="11"/>
        <color theme="1"/>
        <rFont val="Symbol"/>
        <family val="1"/>
        <charset val="2"/>
      </rPr>
      <t>(2) s</t>
    </r>
    <r>
      <rPr>
        <b/>
        <vertAlign val="superscript"/>
        <sz val="11"/>
        <color theme="1"/>
        <rFont val="Calibri"/>
        <family val="2"/>
        <scheme val="minor"/>
      </rPr>
      <t>2</t>
    </r>
  </si>
  <si>
    <r>
      <rPr>
        <b/>
        <sz val="11"/>
        <color theme="1"/>
        <rFont val="Symbol"/>
        <family val="1"/>
        <charset val="2"/>
      </rPr>
      <t>(3) s</t>
    </r>
    <r>
      <rPr>
        <b/>
        <vertAlign val="superscript"/>
        <sz val="11"/>
        <color theme="1"/>
        <rFont val="Calibri"/>
        <family val="2"/>
        <scheme val="minor"/>
      </rPr>
      <t>2</t>
    </r>
  </si>
  <si>
    <t>EJERCICIO 2</t>
  </si>
  <si>
    <t>De Proyectos anteriores, elija un activo de la Teoría del Portafolio ejecutada al 12/03/2019 y analice el histórico de rendimientos para tres periodos (divida el histórico completo en tres partes iguales), es decir, para cada periodo obtenga la volatilidad esperada a un día y compare los tres estimadores obtenidos, ¿son iguales? ¿a qué se debe este efecto?</t>
  </si>
  <si>
    <t>Al 12/03/2019, calibre un modelo EWMA (con un rezago) para los rendimientos diarios. Proceda de la
siguiente forma: suponga que la varianza realizada estará impuesta por una ventana móvil (aquí proponga
el horizonte de la ventana más adecuado y justifique el porqué de su elección). Luego fije λ de modo que
se minimice el error cuadrático respecto a la varianza realizada. Después, compare los resultados del
EWMA con los que obtiene bajo una volatilidad utilizando el modelo de ventanas móviles. Indique su
opinión respecto a ambos modelos y cuál considera más apropiado para estimar la volatilidad del activo.</t>
  </si>
  <si>
    <t>Los estimadores de la volatilidad no son iguales debido a que se esta segmentando la población, en este caso no hay traslapes, y al dividir la población en 3 y obtener la varianza de cada parte no se cuentan con la información necesaria para hacer una buena estimación de la varianza. Es por esto que se usan ventanas móviles para poder hacer una mejor estimación de la varianza.</t>
  </si>
  <si>
    <t>Log-rend. Diario</t>
  </si>
  <si>
    <t>Varianza EWMA (un rezago)</t>
  </si>
  <si>
    <t>Error</t>
  </si>
  <si>
    <t>Suma errores</t>
  </si>
  <si>
    <t>Volatilidad</t>
  </si>
  <si>
    <t>EWMA</t>
  </si>
  <si>
    <t>EWMA con un rezago</t>
  </si>
  <si>
    <t>Log-rendiminto</t>
  </si>
  <si>
    <t>Ventana movil (30 dias)</t>
  </si>
  <si>
    <t>Ventana movil (70 dias)</t>
  </si>
  <si>
    <t>Ventana movil (10 dias)</t>
  </si>
  <si>
    <r>
      <t xml:space="preserve">Para estimar </t>
    </r>
    <r>
      <rPr>
        <sz val="11"/>
        <color theme="1"/>
        <rFont val="Calibri"/>
        <family val="2"/>
      </rPr>
      <t>λ</t>
    </r>
  </si>
  <si>
    <t>λ</t>
  </si>
  <si>
    <t>EJERCICIO 3</t>
  </si>
  <si>
    <t>Considere nuevamente el activo para el cual está analizando su volatilidad. Al 12/03/2019, ajuste modelos GARCH con parametrizaciones (1; 1), (2; 1) y (1; 2). Comente respecto a las consideraciones que tuvo al realizar el ajuste, como puntos de inicio, restricciones en los parámetros u otro aspecto relevante. Indique el modelo que considere más adecuado para caracterizar el activo y las razones para ello.</t>
  </si>
  <si>
    <t>GARCH(1,1)</t>
  </si>
  <si>
    <t>Varianza GARCH(1,1)</t>
  </si>
  <si>
    <t>Log-Verosimil  GARCH</t>
  </si>
  <si>
    <t>Suma Log -Verosimil GARCH</t>
  </si>
  <si>
    <t>ω</t>
  </si>
  <si>
    <t>α</t>
  </si>
  <si>
    <t>β</t>
  </si>
  <si>
    <t>ϒ</t>
  </si>
  <si>
    <t>VL</t>
  </si>
  <si>
    <t>a un dia</t>
  </si>
  <si>
    <t>a un año</t>
  </si>
  <si>
    <t>vol a un año</t>
  </si>
  <si>
    <t>α+β+ϒ</t>
  </si>
  <si>
    <t>α+β</t>
  </si>
  <si>
    <t>GARCH(1,2)</t>
  </si>
  <si>
    <t>Varianza GARCH(1,2)</t>
  </si>
  <si>
    <t>β1</t>
  </si>
  <si>
    <t>β2</t>
  </si>
  <si>
    <t>α+β1+β2+ϒ</t>
  </si>
  <si>
    <t>GARCH(2,1)</t>
  </si>
  <si>
    <t>Varianza GARCH(2,1)</t>
  </si>
  <si>
    <t>α1</t>
  </si>
  <si>
    <t>α2</t>
  </si>
  <si>
    <t>α1+α2+β+ϒ</t>
  </si>
  <si>
    <t>EJERCICIO 4</t>
  </si>
  <si>
    <t>Definimos la autocorrelación (Bunching) en k periodos (rezagos) como la correlación de una serie de tiempo con ella misma, pero con un desfase de k periodos. Aplique la Prueba de Ljung -Box a las series de volatilidad ajustadas en el numeral anterior, el EWMA y la ventana móvil. Comente sobre los resultados obtenidos, así como las implicaciones que la prueba tiene sobre los modelos analizados.</t>
  </si>
  <si>
    <t>Series</t>
  </si>
  <si>
    <t>Volatilidad EWMA</t>
  </si>
  <si>
    <t>Volatilidad GARCH(1,1)</t>
  </si>
  <si>
    <t>Volatilidad GARCH(1,2)</t>
  </si>
  <si>
    <t>Ventana móvil</t>
  </si>
  <si>
    <t>Volatilidad GARCH(2,1)</t>
  </si>
  <si>
    <t>Estadístico</t>
  </si>
  <si>
    <t>h</t>
  </si>
  <si>
    <t xml:space="preserve"> Q(h)</t>
  </si>
  <si>
    <t>P-valor (significancia)</t>
  </si>
  <si>
    <t>Confianza aceptada</t>
  </si>
  <si>
    <r>
      <t>Χ</t>
    </r>
    <r>
      <rPr>
        <b/>
        <vertAlign val="superscript"/>
        <sz val="11"/>
        <color theme="1"/>
        <rFont val="Calibri"/>
        <family val="2"/>
      </rPr>
      <t>2</t>
    </r>
    <r>
      <rPr>
        <b/>
        <sz val="11"/>
        <color theme="1"/>
        <rFont val="Calibri"/>
        <family val="2"/>
      </rPr>
      <t>(h) inversa</t>
    </r>
  </si>
  <si>
    <t>Decisión</t>
  </si>
  <si>
    <t>Para los 4 modelos H0 no se rechaza bajo confianzas del 95% y 99%, por lo que el ajuste de las series de tiempo es bueno con ausencia de "Bunching".  La elección del modelo para medir la volatilidad depéndera de cuál tiene el mejor ajuste en la prueba y/o del peso que se le da a los rezagos más recientes. En este caso, el mejor ajuste lo presenta el GARCH (1,1) y a pesar que este maneja un rezago menos que el GARCH(1,2), el peso de la primer varianza es 94% vs 12%.                                                                                                         En conclusión, para MEXCHEM.MX, se opta por medir dinámicamente la volatilidad de sus rendimientos con un modelo GARCH(1,1).</t>
  </si>
  <si>
    <t>EJERCICIO 5</t>
  </si>
  <si>
    <t>5. Al final, con los criterios anteriores, y una base sólida, elija el modelo que mejor apture la volatilidad diaria del activo y con ayuda de este obtenga el histórico de VaR paramétrico a un día (con media cero y 95% de confianza)  para  el  activo  original.  ¿Cómo  se  mueve  el  VaR  respecto  a  la  volatilidad  histórica?  ¿a  qué  se  debe este efecto? ¿de qué manera ayuda la correcta estimación de la volatilidad a una buena gestión de riesgos?</t>
  </si>
  <si>
    <t>Considera Financial Legends que el modelo que  mejor captura la volatilidad es el GARCH(1,2)</t>
  </si>
  <si>
    <t>Fecha</t>
  </si>
  <si>
    <t>Cotización</t>
  </si>
  <si>
    <t>VaR 95% Diario</t>
  </si>
  <si>
    <t>Se observa que entre más grande sea la varianza diaría mayor sera el VaR, es decir cuanto mayor es la variación del precio es mucho más propenso a perder.</t>
  </si>
  <si>
    <t>Es importante modelar la la volatilidad de una manera adecuada, puesto que a mayor volatilidad mayor probabilidad de riesgo. Además que una vez que podamos modelar el riesgo podemos hacer pronósticos, que nos ayudan para decidir si correr el riesgo al siguiente día o no. De acuerdo a nuestro nivel de retención de riesgo. En dado caso que no vender el activo.</t>
  </si>
  <si>
    <t>Ejercicio 6</t>
  </si>
  <si>
    <t>dS/S</t>
  </si>
  <si>
    <r>
      <t>(dS/S)</t>
    </r>
    <r>
      <rPr>
        <b/>
        <vertAlign val="superscript"/>
        <sz val="11"/>
        <color theme="1"/>
        <rFont val="Calibri"/>
        <family val="2"/>
        <scheme val="minor"/>
      </rPr>
      <t>2</t>
    </r>
  </si>
  <si>
    <t>dr</t>
  </si>
  <si>
    <r>
      <t>d</t>
    </r>
    <r>
      <rPr>
        <b/>
        <sz val="11"/>
        <color theme="1"/>
        <rFont val="Calibri"/>
        <family val="2"/>
      </rPr>
      <t>σ</t>
    </r>
  </si>
  <si>
    <t xml:space="preserve">Asurb </t>
  </si>
  <si>
    <t>r0(20) cont.</t>
  </si>
  <si>
    <t>diario</t>
  </si>
  <si>
    <t>σ</t>
  </si>
  <si>
    <t>K</t>
  </si>
  <si>
    <t>Var del Put</t>
  </si>
  <si>
    <t>VaRα</t>
  </si>
  <si>
    <t>S</t>
  </si>
  <si>
    <t>Δ</t>
  </si>
  <si>
    <t>T</t>
  </si>
  <si>
    <t>Γ</t>
  </si>
  <si>
    <t>r0(20)</t>
  </si>
  <si>
    <t>ρ</t>
  </si>
  <si>
    <t>VaR de la cobertura</t>
  </si>
  <si>
    <t>s</t>
  </si>
  <si>
    <t>Λ</t>
  </si>
  <si>
    <t>P</t>
  </si>
  <si>
    <t>r(20) cont.</t>
  </si>
  <si>
    <t>Asurb</t>
  </si>
  <si>
    <t>F=</t>
  </si>
  <si>
    <t>Rendimiento</t>
  </si>
  <si>
    <t>Rendimiento cuadrado</t>
  </si>
  <si>
    <r>
      <t xml:space="preserve">Volatilidad </t>
    </r>
    <r>
      <rPr>
        <b/>
        <sz val="11"/>
        <color theme="1"/>
        <rFont val="Calibri"/>
        <family val="2"/>
      </rPr>
      <t>σ móvil</t>
    </r>
  </si>
  <si>
    <t>Rendimiento  σ móvil</t>
  </si>
  <si>
    <t>St</t>
  </si>
  <si>
    <t>Lt</t>
  </si>
  <si>
    <t>F</t>
  </si>
  <si>
    <t>cobertura</t>
  </si>
  <si>
    <t>cobertura neta</t>
  </si>
  <si>
    <t>Cubra el activo elegido (al 12/03/2019) con una opción a 20 días (aquí debe pactar un strike adecuado para la cobertura). Muestre la estrategia de cobertura y el perfil de riesgo asociado. Luego, determine el VaR (a un día al 99%) de la posición conjunta que mantiene con el activo y el derivado. Compare los hallazgos con los resultados que se obtendrían cubriendo con un Forward (Situación 9. Proyecto 2) y comente ¿qué instrumento resulta más adecuado para cubrirnos de pérdidas potenciales? Fundamente su respuesta.</t>
  </si>
  <si>
    <t>Fondeo</t>
  </si>
  <si>
    <t>Cete 28</t>
  </si>
  <si>
    <t>Cete 91</t>
  </si>
  <si>
    <t>Cete 182</t>
  </si>
  <si>
    <t>Cete 364</t>
  </si>
  <si>
    <t>t</t>
  </si>
  <si>
    <t>r0(t)</t>
  </si>
  <si>
    <t>rend r0(27)</t>
  </si>
  <si>
    <t>Curva de tasas diara (ténor continuo)</t>
  </si>
  <si>
    <t>r0(10)</t>
  </si>
  <si>
    <t>r0(28)</t>
  </si>
  <si>
    <t>r0(56)</t>
  </si>
  <si>
    <t>r0(84)</t>
  </si>
  <si>
    <t>Curva</t>
  </si>
  <si>
    <t>H'=</t>
  </si>
  <si>
    <t>Escenarios</t>
  </si>
  <si>
    <t>N(0,1)</t>
  </si>
  <si>
    <t>ASURB.MX</t>
  </si>
  <si>
    <t>L</t>
  </si>
  <si>
    <t>r=</t>
  </si>
  <si>
    <t>σ=</t>
  </si>
  <si>
    <t>Dia</t>
  </si>
  <si>
    <t>Anual</t>
  </si>
  <si>
    <t>VaR 35 día</t>
  </si>
  <si>
    <t>P_Put</t>
  </si>
  <si>
    <t>P_Call</t>
  </si>
  <si>
    <t>Banco de México</t>
  </si>
  <si>
    <t>http://www.banxico.org.mx/SieInternet/consultarDirectorioInternetAction.do?accion=consultarCuadro&amp;idCuadro=CF300&amp;sectorDescripcion=Mercado</t>
  </si>
  <si>
    <t>Tasas y precios de referencia</t>
  </si>
  <si>
    <t>Vector de precios de títulos gubernamentales (on the run)</t>
  </si>
  <si>
    <t>Fecha de consulta: 13/03/2019 10:28:49</t>
  </si>
  <si>
    <t>Título</t>
  </si>
  <si>
    <t>Vector de precios de títulos gubernamentales, Cetes 28 días - Plazo</t>
  </si>
  <si>
    <t>Vector de precios de títulos gubernamentales, Cetes 28 días - Precio Limpio</t>
  </si>
  <si>
    <t>Vector de precios de títulos gubernamentales, Cetes 28 días - Precio Sucio</t>
  </si>
  <si>
    <t>Vector de precios de títulos gubernamentales, Cetes 28 días - Tasa Rendimiento</t>
  </si>
  <si>
    <t>Vector de precios de títulos gubernamentales, Cetes 91 días - Plazo</t>
  </si>
  <si>
    <t>Vector de precios de títulos gubernamentales, Cetes 91 días - Precio Limpio</t>
  </si>
  <si>
    <t>Vector de precios de títulos gubernamentales, Cetes 91 días - Precio Sucio</t>
  </si>
  <si>
    <t>Vector de precios de títulos gubernamentales, Cetes 91 días - Tasa Rendimiento</t>
  </si>
  <si>
    <t>Vector de precios de títulos gubernamentales, Cetes 182 días - Plazo</t>
  </si>
  <si>
    <t>Vector de precios de títulos gubernamentales, Cetes 182 días - Precio Limpio</t>
  </si>
  <si>
    <t>Vector de precios de títulos gubernamentales, Cetes 182 días - Precio Sucio</t>
  </si>
  <si>
    <t>Vector de precios de títulos gubernamentales, Cetes 182 días - Tasa Rendimiento</t>
  </si>
  <si>
    <t>Vector de precios de títulos gubernamentales, Cetes 364 días - Plazo</t>
  </si>
  <si>
    <t>Vector de precios de títulos gubernamentales, Cetes 364 días - Precio Limpio</t>
  </si>
  <si>
    <t>Vector de precios de títulos gubernamentales, Cetes 364 días - Precio Sucio</t>
  </si>
  <si>
    <t>Vector de precios de títulos gubernamentales, Cetes 364 días - Tasa Rendimiento</t>
  </si>
  <si>
    <t>Vector de precios de títulos gubernamentales, Bonos 0 a 3 años - Plazo</t>
  </si>
  <si>
    <t>Vector de precios de títulos gubernamentales, Bonos 0 a 3 años - Precio Limpio</t>
  </si>
  <si>
    <t>Vector de precios de títulos gubernamentales, Bonos 0 a 3 años - Precio Sucio</t>
  </si>
  <si>
    <t>Vector de precios de títulos gubernamentales, Bonos 0 a 3 años - Cupón Vigente</t>
  </si>
  <si>
    <t>Vector de precios de títulos gubernamentales, Bonos 3 a 5 años - Plazo</t>
  </si>
  <si>
    <t>Vector de precios de títulos gubernamentales, Bonos 3 a 5 años - Precio Limpio</t>
  </si>
  <si>
    <t>Vector de precios de títulos gubernamentales, Bonos 3 a 5 años - Precio Sucio</t>
  </si>
  <si>
    <t>Vector de precios de títulos gubernamentales, Bonos 3 a 5 años - Cupón Vigente</t>
  </si>
  <si>
    <t>Vector de precios de títulos gubernamentales, Bonos 5 a 7 años - Plazo</t>
  </si>
  <si>
    <t>Vector de precios de títulos gubernamentales, Bonos 5 a 7 años - Precio Limpio</t>
  </si>
  <si>
    <t>Vector de precios de títulos gubernamentales, Bonos 5 a 7 años - Precio Sucio</t>
  </si>
  <si>
    <t>Vector de precios de títulos gubernamentales, Bonos 5 a 7 años - Cupón Vigente</t>
  </si>
  <si>
    <t>Vector de precios de títulos gubernamentales, Bonos 7 a 10 años - Plazo</t>
  </si>
  <si>
    <t>Vector de precios de títulos gubernamentales, Bonos 7 a 10 años - Precio Limpio</t>
  </si>
  <si>
    <t>Vector de precios de títulos gubernamentales, Bonos 7 a 10 años - Precio Sucio</t>
  </si>
  <si>
    <t>Vector de precios de títulos gubernamentales, Bonos 7 a 10 años - Cupón Vigente</t>
  </si>
  <si>
    <t>Vector de precios de títulos gubernamentales, Bonos 10 a 20 años - Plazo</t>
  </si>
  <si>
    <t>Vector de precios de títulos gubernamentales, Bonos 10 a 20 años - Precio Limpio</t>
  </si>
  <si>
    <t>Vector de precios de títulos gubernamentales, Bonos 10 a 20 años - Precio Sucio</t>
  </si>
  <si>
    <t>Vector de precios de títulos gubernamentales, Bonos 10 a 20 años - Cupón Vigente</t>
  </si>
  <si>
    <t>Vector de precios de títulos gubernamentales, Bonos 20 a 30 años - Plazo</t>
  </si>
  <si>
    <t>Vector de precios de títulos gubernamentales, Bonos 20 a 30 años - Precio Limpio</t>
  </si>
  <si>
    <t>Vector de precios de títulos gubernamentales, Bonos 20 a 30 años - Precio Sucio</t>
  </si>
  <si>
    <t>Vector de precios de títulos gubernamentales, Bonos 20 a 30 años - Cupón Vigente</t>
  </si>
  <si>
    <t>Periodo disponible</t>
  </si>
  <si>
    <t>16/05/2003 - 12/03/2019</t>
  </si>
  <si>
    <t>26/10/2006 - 12/03/2019</t>
  </si>
  <si>
    <t>Periodicidad</t>
  </si>
  <si>
    <t>Diaria</t>
  </si>
  <si>
    <t>Cifra</t>
  </si>
  <si>
    <t>Días por vencer</t>
  </si>
  <si>
    <t>Valor de mercado</t>
  </si>
  <si>
    <t>Tasas Promedio</t>
  </si>
  <si>
    <t>Unidad</t>
  </si>
  <si>
    <t>Días</t>
  </si>
  <si>
    <t>Pesos</t>
  </si>
  <si>
    <t>Porcentajes</t>
  </si>
  <si>
    <t>Base</t>
  </si>
  <si>
    <t>Aviso</t>
  </si>
  <si>
    <t>Tipo de información</t>
  </si>
  <si>
    <t>Niveles</t>
  </si>
  <si>
    <t>SF45422</t>
  </si>
  <si>
    <t>SF45438</t>
  </si>
  <si>
    <t>SF45439</t>
  </si>
  <si>
    <t>SF45470</t>
  </si>
  <si>
    <t>SF45423</t>
  </si>
  <si>
    <t>SF45440</t>
  </si>
  <si>
    <t>SF45441</t>
  </si>
  <si>
    <t>SF45471</t>
  </si>
  <si>
    <t>SF45424</t>
  </si>
  <si>
    <t>SF45442</t>
  </si>
  <si>
    <t>SF45443</t>
  </si>
  <si>
    <t>SF45472</t>
  </si>
  <si>
    <t>SF45425</t>
  </si>
  <si>
    <t>SF45444</t>
  </si>
  <si>
    <t>SF45445</t>
  </si>
  <si>
    <t>SF45473</t>
  </si>
  <si>
    <t>SF45427</t>
  </si>
  <si>
    <t>SF45448</t>
  </si>
  <si>
    <t>SF45449</t>
  </si>
  <si>
    <t>SF45475</t>
  </si>
  <si>
    <t>SF45428</t>
  </si>
  <si>
    <t>SF45450</t>
  </si>
  <si>
    <t>SF45451</t>
  </si>
  <si>
    <t>SF45476</t>
  </si>
  <si>
    <t>SF45429</t>
  </si>
  <si>
    <t>SF45452</t>
  </si>
  <si>
    <t>SF45453</t>
  </si>
  <si>
    <t>SF45477</t>
  </si>
  <si>
    <t>SF45430</t>
  </si>
  <si>
    <t>SF45454</t>
  </si>
  <si>
    <t>SF45455</t>
  </si>
  <si>
    <t>SF45478</t>
  </si>
  <si>
    <t>SF45431</t>
  </si>
  <si>
    <t>SF45456</t>
  </si>
  <si>
    <t>SF45457</t>
  </si>
  <si>
    <t>SF45479</t>
  </si>
  <si>
    <t>SF60720</t>
  </si>
  <si>
    <t>SF60721</t>
  </si>
  <si>
    <t>SF60722</t>
  </si>
  <si>
    <t>SF60723</t>
  </si>
  <si>
    <t>N/E</t>
  </si>
  <si>
    <t>Dia 23</t>
  </si>
  <si>
    <t>r(23)</t>
  </si>
  <si>
    <t>Dia 86</t>
  </si>
  <si>
    <t>r(86)</t>
  </si>
  <si>
    <t>K_justo=</t>
  </si>
  <si>
    <t>r(35)=</t>
  </si>
  <si>
    <t>35 Dias</t>
  </si>
  <si>
    <t>T=</t>
  </si>
  <si>
    <t>Inversión</t>
  </si>
  <si>
    <t>Títulos</t>
  </si>
  <si>
    <t>w's</t>
  </si>
  <si>
    <t>$ Pm</t>
  </si>
  <si>
    <t>Total</t>
  </si>
  <si>
    <t>BIMBOA.MX</t>
  </si>
  <si>
    <t>CEMEXCPO.MX</t>
  </si>
  <si>
    <t>GENTERA.MX</t>
  </si>
  <si>
    <t>Precio</t>
  </si>
  <si>
    <t>Precios al cierre</t>
  </si>
  <si>
    <t>Log Rendimeintos</t>
  </si>
  <si>
    <t>Estimadores diarios</t>
  </si>
  <si>
    <t>Estimadores anuales</t>
  </si>
  <si>
    <t>Escenario</t>
  </si>
  <si>
    <t>Min_Call</t>
  </si>
  <si>
    <t>Max_Call</t>
  </si>
  <si>
    <t>Min_Put</t>
  </si>
  <si>
    <t>Max_Put</t>
  </si>
  <si>
    <t>Media_Call</t>
  </si>
  <si>
    <t>Media_Put</t>
  </si>
  <si>
    <t>DISTR.NORM.ESTAND.INV(ALEATORIO())</t>
  </si>
  <si>
    <t>Forward(ASURB)</t>
  </si>
  <si>
    <t>16/05/2003 - 31/05/2019</t>
  </si>
  <si>
    <t>Fecha de consulta: 02/06/2019 02:19:23</t>
  </si>
  <si>
    <t>r0(364)</t>
  </si>
  <si>
    <t>Cete(28)</t>
  </si>
  <si>
    <t>Cete(364)</t>
  </si>
  <si>
    <t>r0(91)</t>
  </si>
  <si>
    <t>r0(182)</t>
  </si>
  <si>
    <t>Cete(91)</t>
  </si>
  <si>
    <t>Cete(182)</t>
  </si>
  <si>
    <t>d(28)</t>
  </si>
  <si>
    <t>d(91)</t>
  </si>
  <si>
    <t>d(182)</t>
  </si>
  <si>
    <t>d(364)</t>
  </si>
  <si>
    <t>VaR a un dia</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</si>
</sst>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4" formatCode="_-&quot;$&quot;* #,##0.00_-;\-&quot;$&quot;* #,##0.00_-;_-&quot;$&quot;* &quot;-&quot;??_-;_-@_-"/>
    <numFmt numFmtId="43" formatCode="_-* #,##0.00_-;\-* #,##0.00_-;_-* &quot;-&quot;??_-;_-@_-"/>
    <numFmt numFmtId="164" formatCode="0.000%"/>
    <numFmt numFmtId="165" formatCode="0.000"/>
    <numFmt numFmtId="166" formatCode="0.000000000"/>
    <numFmt numFmtId="167" formatCode="0.0000000%"/>
    <numFmt numFmtId="168" formatCode="0.0000000"/>
    <numFmt numFmtId="169" formatCode="0.00000"/>
    <numFmt numFmtId="170" formatCode="0.000000"/>
    <numFmt numFmtId="171" formatCode="#,##0.0000"/>
    <numFmt numFmtId="172" formatCode="0.0000%"/>
    <numFmt numFmtId="173" formatCode="&quot;$&quot;#,##0.00"/>
    <numFmt numFmtId="174" formatCode="0.0000"/>
    <numFmt numFmtId="175" formatCode="&quot;$&quot;#,##0.0000"/>
    <numFmt numFmtId="176" formatCode="_-* #,##0.000_-;\-* #,##0.000_-;_-* &quot;-&quot;??_-;_-@_-"/>
    <numFmt numFmtId="177" formatCode="0.000000%"/>
    <numFmt numFmtId="178" formatCode="#,##0.000000"/>
    <numFmt numFmtId="179" formatCode="#,##0.00000"/>
    <numFmt numFmtId="180" formatCode="&quot;$&quot;#,##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36"/>
      <color theme="0"/>
      <name val="Calibri"/>
      <family val="2"/>
      <scheme val="minor"/>
    </font>
    <font>
      <b/>
      <sz val="10"/>
      <color theme="1"/>
      <name val="Century Gothic"/>
      <family val="2"/>
    </font>
    <font>
      <sz val="11"/>
      <color theme="1"/>
      <name val="Calibri"/>
      <family val="2"/>
    </font>
    <font>
      <b/>
      <sz val="11"/>
      <color theme="1"/>
      <name val="Century Gothic"/>
      <family val="2"/>
    </font>
    <font>
      <b/>
      <sz val="11"/>
      <color theme="1"/>
      <name val="Symbol"/>
      <family val="1"/>
      <charset val="2"/>
    </font>
    <font>
      <b/>
      <vertAlign val="superscript"/>
      <sz val="11"/>
      <color theme="1"/>
      <name val="Calibri"/>
      <family val="2"/>
      <scheme val="minor"/>
    </font>
    <font>
      <sz val="10"/>
      <color theme="1"/>
      <name val="Century Gothic"/>
      <family val="2"/>
    </font>
    <font>
      <b/>
      <sz val="10"/>
      <color theme="1"/>
      <name val="Calibri"/>
      <family val="2"/>
      <scheme val="minor"/>
    </font>
    <font>
      <b/>
      <sz val="12"/>
      <color theme="1"/>
      <name val="Calibri"/>
      <family val="2"/>
    </font>
    <font>
      <b/>
      <sz val="11"/>
      <color theme="1"/>
      <name val="Calibri"/>
      <family val="2"/>
    </font>
    <font>
      <sz val="10"/>
      <color theme="1"/>
      <name val="Calibri"/>
      <family val="2"/>
      <scheme val="minor"/>
    </font>
    <font>
      <b/>
      <vertAlign val="superscript"/>
      <sz val="11"/>
      <color theme="1"/>
      <name val="Calibri"/>
      <family val="2"/>
    </font>
    <font>
      <sz val="8"/>
      <color theme="1"/>
      <name val="Calibri"/>
      <family val="2"/>
      <scheme val="minor"/>
    </font>
    <font>
      <b/>
      <i/>
      <sz val="11"/>
      <color theme="1"/>
      <name val="Calibri"/>
      <family val="2"/>
      <scheme val="minor"/>
    </font>
    <font>
      <b/>
      <sz val="11"/>
      <color theme="1"/>
      <name val="Bodoni MT"/>
      <family val="1"/>
    </font>
    <font>
      <b/>
      <sz val="12"/>
      <color theme="1"/>
      <name val="Bodoni MT Condensed"/>
      <family val="1"/>
    </font>
    <font>
      <sz val="11"/>
      <color indexed="8"/>
      <name val="Calibri"/>
      <family val="2"/>
      <scheme val="minor"/>
    </font>
    <font>
      <b/>
      <sz val="11"/>
      <name val="Calibri"/>
      <family val="2"/>
    </font>
    <font>
      <sz val="11"/>
      <name val="Calibri"/>
      <family val="2"/>
    </font>
    <font>
      <b/>
      <sz val="14"/>
      <name val="Calibri"/>
      <family val="2"/>
    </font>
    <font>
      <u/>
      <sz val="11"/>
      <color theme="10"/>
      <name val="Calibri"/>
      <family val="2"/>
      <scheme val="minor"/>
    </font>
    <font>
      <b/>
      <sz val="11"/>
      <color rgb="FFC00000"/>
      <name val="Calibri"/>
      <family val="2"/>
    </font>
    <font>
      <sz val="10"/>
      <color theme="1"/>
      <name val="Cambria Math"/>
      <family val="1"/>
    </font>
    <font>
      <b/>
      <sz val="9"/>
      <color indexed="81"/>
      <name val="Tahoma"/>
      <family val="2"/>
    </font>
  </fonts>
  <fills count="19">
    <fill>
      <patternFill patternType="none"/>
    </fill>
    <fill>
      <patternFill patternType="gray125"/>
    </fill>
    <fill>
      <patternFill patternType="solid">
        <fgColor rgb="FF33CCCC"/>
        <bgColor indexed="64"/>
      </patternFill>
    </fill>
    <fill>
      <patternFill patternType="solid">
        <fgColor theme="4" tint="0.79998168889431442"/>
        <bgColor indexed="64"/>
      </patternFill>
    </fill>
    <fill>
      <patternFill patternType="solid">
        <fgColor rgb="FFFFFFCC"/>
        <bgColor indexed="64"/>
      </patternFill>
    </fill>
    <fill>
      <patternFill patternType="solid">
        <fgColor rgb="FFFFCCCC"/>
        <bgColor indexed="64"/>
      </patternFill>
    </fill>
    <fill>
      <patternFill patternType="solid">
        <fgColor rgb="FFFFFF99"/>
        <bgColor indexed="64"/>
      </patternFill>
    </fill>
    <fill>
      <patternFill patternType="solid">
        <fgColor rgb="FFCC00CC"/>
        <bgColor indexed="64"/>
      </patternFill>
    </fill>
    <fill>
      <patternFill patternType="solid">
        <fgColor rgb="FFCC99FF"/>
        <bgColor indexed="64"/>
      </patternFill>
    </fill>
    <fill>
      <patternFill patternType="solid">
        <fgColor rgb="FFCCCCFF"/>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rgb="FFE6E7E7"/>
      </patternFill>
    </fill>
    <fill>
      <patternFill patternType="solid">
        <fgColor rgb="FFE7E7E7" tint="-9.9978637043366805E-2"/>
        <bgColor indexed="65"/>
      </patternFill>
    </fill>
    <fill>
      <patternFill patternType="solid">
        <fgColor rgb="FFE3EBED"/>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ashDot">
        <color indexed="64"/>
      </right>
      <top/>
      <bottom style="medium">
        <color indexed="64"/>
      </bottom>
      <diagonal/>
    </border>
    <border>
      <left style="dashDot">
        <color indexed="64"/>
      </left>
      <right style="dashDot">
        <color indexed="64"/>
      </right>
      <top/>
      <bottom style="medium">
        <color indexed="64"/>
      </bottom>
      <diagonal/>
    </border>
    <border>
      <left style="dashDot">
        <color indexed="64"/>
      </left>
      <right style="medium">
        <color indexed="64"/>
      </right>
      <top/>
      <bottom style="medium">
        <color indexed="64"/>
      </bottom>
      <diagonal/>
    </border>
    <border>
      <left style="medium">
        <color indexed="64"/>
      </left>
      <right/>
      <top style="medium">
        <color indexed="64"/>
      </top>
      <bottom style="dashDot">
        <color indexed="64"/>
      </bottom>
      <diagonal/>
    </border>
    <border>
      <left style="medium">
        <color indexed="64"/>
      </left>
      <right style="medium">
        <color indexed="64"/>
      </right>
      <top style="medium">
        <color indexed="64"/>
      </top>
      <bottom style="dashDot">
        <color indexed="64"/>
      </bottom>
      <diagonal/>
    </border>
    <border>
      <left style="medium">
        <color indexed="64"/>
      </left>
      <right/>
      <top style="dashDot">
        <color indexed="64"/>
      </top>
      <bottom style="dashDot">
        <color indexed="64"/>
      </bottom>
      <diagonal/>
    </border>
    <border>
      <left style="medium">
        <color indexed="64"/>
      </left>
      <right style="medium">
        <color indexed="64"/>
      </right>
      <top style="dashDot">
        <color indexed="64"/>
      </top>
      <bottom style="dashDot">
        <color indexed="64"/>
      </bottom>
      <diagonal/>
    </border>
    <border>
      <left/>
      <right/>
      <top style="dashDot">
        <color indexed="64"/>
      </top>
      <bottom style="dashDot">
        <color indexed="64"/>
      </bottom>
      <diagonal/>
    </border>
    <border>
      <left/>
      <right style="medium">
        <color indexed="64"/>
      </right>
      <top style="dashDot">
        <color indexed="64"/>
      </top>
      <bottom style="dashDot">
        <color indexed="64"/>
      </bottom>
      <diagonal/>
    </border>
    <border>
      <left style="medium">
        <color indexed="64"/>
      </left>
      <right/>
      <top style="dashDot">
        <color indexed="64"/>
      </top>
      <bottom style="medium">
        <color indexed="64"/>
      </bottom>
      <diagonal/>
    </border>
    <border>
      <left style="medium">
        <color indexed="64"/>
      </left>
      <right style="medium">
        <color indexed="64"/>
      </right>
      <top style="dashDot">
        <color indexed="64"/>
      </top>
      <bottom style="medium">
        <color indexed="64"/>
      </bottom>
      <diagonal/>
    </border>
    <border>
      <left/>
      <right/>
      <top style="dashDot">
        <color indexed="64"/>
      </top>
      <bottom style="medium">
        <color indexed="64"/>
      </bottom>
      <diagonal/>
    </border>
    <border>
      <left/>
      <right style="medium">
        <color indexed="64"/>
      </right>
      <top style="dashDot">
        <color indexed="64"/>
      </top>
      <bottom style="medium">
        <color indexed="64"/>
      </bottom>
      <diagonal/>
    </border>
    <border>
      <left/>
      <right style="dashDot">
        <color indexed="64"/>
      </right>
      <top style="medium">
        <color indexed="64"/>
      </top>
      <bottom style="dashDot">
        <color indexed="64"/>
      </bottom>
      <diagonal/>
    </border>
    <border>
      <left style="dashDot">
        <color indexed="64"/>
      </left>
      <right style="dashDot">
        <color indexed="64"/>
      </right>
      <top style="medium">
        <color indexed="64"/>
      </top>
      <bottom style="dashDot">
        <color indexed="64"/>
      </bottom>
      <diagonal/>
    </border>
    <border>
      <left style="dashDot">
        <color indexed="64"/>
      </left>
      <right style="medium">
        <color indexed="64"/>
      </right>
      <top style="medium">
        <color indexed="64"/>
      </top>
      <bottom style="dashDot">
        <color indexed="64"/>
      </bottom>
      <diagonal/>
    </border>
    <border>
      <left/>
      <right style="dashDot">
        <color indexed="64"/>
      </right>
      <top style="dashDot">
        <color indexed="64"/>
      </top>
      <bottom style="dashDot">
        <color indexed="64"/>
      </bottom>
      <diagonal/>
    </border>
    <border>
      <left style="dashDot">
        <color indexed="64"/>
      </left>
      <right style="dashDot">
        <color indexed="64"/>
      </right>
      <top style="dashDot">
        <color indexed="64"/>
      </top>
      <bottom style="dashDot">
        <color indexed="64"/>
      </bottom>
      <diagonal/>
    </border>
    <border>
      <left style="dashDot">
        <color indexed="64"/>
      </left>
      <right style="medium">
        <color indexed="64"/>
      </right>
      <top style="dashDot">
        <color indexed="64"/>
      </top>
      <bottom style="dashDot">
        <color indexed="64"/>
      </bottom>
      <diagonal/>
    </border>
    <border>
      <left/>
      <right style="dashDot">
        <color indexed="64"/>
      </right>
      <top style="dashDot">
        <color indexed="64"/>
      </top>
      <bottom style="medium">
        <color indexed="64"/>
      </bottom>
      <diagonal/>
    </border>
    <border>
      <left style="dashDot">
        <color indexed="64"/>
      </left>
      <right style="dashDot">
        <color indexed="64"/>
      </right>
      <top style="dashDot">
        <color indexed="64"/>
      </top>
      <bottom style="medium">
        <color indexed="64"/>
      </bottom>
      <diagonal/>
    </border>
    <border>
      <left style="dashDot">
        <color indexed="64"/>
      </left>
      <right style="medium">
        <color indexed="64"/>
      </right>
      <top style="dashDot">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slantDashDot">
        <color indexed="64"/>
      </bottom>
      <diagonal/>
    </border>
    <border>
      <left style="medium">
        <color indexed="64"/>
      </left>
      <right style="medium">
        <color indexed="64"/>
      </right>
      <top style="medium">
        <color indexed="64"/>
      </top>
      <bottom style="mediumDashed">
        <color indexed="64"/>
      </bottom>
      <diagonal/>
    </border>
    <border>
      <left/>
      <right style="medium">
        <color indexed="64"/>
      </right>
      <top/>
      <bottom style="slantDashDot">
        <color indexed="64"/>
      </bottom>
      <diagonal/>
    </border>
    <border>
      <left style="medium">
        <color indexed="64"/>
      </left>
      <right style="medium">
        <color indexed="64"/>
      </right>
      <top/>
      <bottom style="mediumDashed">
        <color indexed="64"/>
      </bottom>
      <diagonal/>
    </border>
    <border>
      <left style="medium">
        <color indexed="64"/>
      </left>
      <right style="medium">
        <color indexed="64"/>
      </right>
      <top style="mediumDashed">
        <color indexed="64"/>
      </top>
      <bottom style="mediumDashed">
        <color indexed="64"/>
      </bottom>
      <diagonal/>
    </border>
    <border>
      <left style="medium">
        <color indexed="64"/>
      </left>
      <right style="medium">
        <color indexed="64"/>
      </right>
      <top style="mediumDashed">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s>
  <cellStyleXfs count="11">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20" fillId="0" borderId="0"/>
    <xf numFmtId="0" fontId="20" fillId="0" borderId="0"/>
    <xf numFmtId="0" fontId="20" fillId="0" borderId="0"/>
    <xf numFmtId="0" fontId="24"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20" fillId="0" borderId="0" applyFont="0" applyFill="0" applyBorder="0" applyAlignment="0" applyProtection="0"/>
  </cellStyleXfs>
  <cellXfs count="372">
    <xf numFmtId="0" fontId="0" fillId="0" borderId="0" xfId="0"/>
    <xf numFmtId="14" fontId="0" fillId="0" borderId="0" xfId="0" applyNumberFormat="1"/>
    <xf numFmtId="0" fontId="5" fillId="4" borderId="9" xfId="0" applyFont="1" applyFill="1" applyBorder="1" applyAlignment="1">
      <alignment horizontal="center" vertical="center"/>
    </xf>
    <xf numFmtId="0" fontId="0" fillId="0" borderId="0" xfId="0" applyAlignment="1">
      <alignment horizontal="center" vertical="center"/>
    </xf>
    <xf numFmtId="0" fontId="5" fillId="5" borderId="10" xfId="0" applyFont="1" applyFill="1" applyBorder="1" applyAlignment="1">
      <alignment horizontal="center" vertical="center"/>
    </xf>
    <xf numFmtId="14" fontId="6" fillId="0" borderId="0" xfId="0" applyNumberFormat="1" applyFont="1" applyFill="1" applyBorder="1"/>
    <xf numFmtId="0" fontId="0" fillId="0" borderId="0" xfId="0" applyBorder="1"/>
    <xf numFmtId="0" fontId="0" fillId="0" borderId="11" xfId="0" applyBorder="1"/>
    <xf numFmtId="0" fontId="3" fillId="0" borderId="12" xfId="0" applyFont="1" applyBorder="1" applyAlignment="1">
      <alignment horizontal="center"/>
    </xf>
    <xf numFmtId="0" fontId="3" fillId="0" borderId="13" xfId="0" applyFont="1" applyBorder="1" applyAlignment="1">
      <alignment horizontal="center"/>
    </xf>
    <xf numFmtId="0" fontId="5" fillId="5" borderId="14" xfId="0" applyFont="1" applyFill="1" applyBorder="1" applyAlignment="1">
      <alignment horizontal="center"/>
    </xf>
    <xf numFmtId="0" fontId="10" fillId="5" borderId="9" xfId="0" applyFont="1" applyFill="1" applyBorder="1"/>
    <xf numFmtId="0" fontId="5" fillId="6" borderId="9" xfId="0" applyFont="1" applyFill="1" applyBorder="1"/>
    <xf numFmtId="0" fontId="10" fillId="5" borderId="15" xfId="0" applyFont="1" applyFill="1" applyBorder="1"/>
    <xf numFmtId="0" fontId="0" fillId="0" borderId="16" xfId="0"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3" borderId="6" xfId="0" applyFont="1" applyFill="1" applyBorder="1" applyAlignment="1">
      <alignment horizontal="center" vertical="center"/>
    </xf>
    <xf numFmtId="164" fontId="0" fillId="0" borderId="7" xfId="1" applyNumberFormat="1" applyFont="1" applyBorder="1" applyAlignment="1">
      <alignment horizontal="center" vertical="center"/>
    </xf>
    <xf numFmtId="164" fontId="0" fillId="0" borderId="8" xfId="1" applyNumberFormat="1" applyFont="1" applyBorder="1" applyAlignment="1">
      <alignment horizontal="center" vertical="center"/>
    </xf>
    <xf numFmtId="0" fontId="11" fillId="0"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xf numFmtId="0" fontId="12" fillId="0" borderId="10" xfId="0" applyFont="1" applyFill="1" applyBorder="1" applyAlignment="1">
      <alignment horizontal="center" vertical="center" wrapText="1"/>
    </xf>
    <xf numFmtId="0" fontId="13" fillId="0" borderId="10" xfId="0" applyFont="1" applyFill="1" applyBorder="1" applyAlignment="1">
      <alignment horizontal="center" vertical="center" wrapText="1"/>
    </xf>
    <xf numFmtId="165" fontId="14" fillId="0" borderId="0" xfId="0" applyNumberFormat="1" applyFont="1" applyAlignment="1">
      <alignment horizontal="center"/>
    </xf>
    <xf numFmtId="166" fontId="14" fillId="0" borderId="0" xfId="0" applyNumberFormat="1" applyFont="1" applyAlignment="1">
      <alignment horizontal="center"/>
    </xf>
    <xf numFmtId="167" fontId="14" fillId="0" borderId="0" xfId="1" applyNumberFormat="1" applyFont="1" applyAlignment="1">
      <alignment horizontal="center" vertical="center"/>
    </xf>
    <xf numFmtId="167" fontId="0" fillId="0" borderId="0" xfId="1" applyNumberFormat="1" applyFont="1" applyAlignment="1">
      <alignment horizontal="center" vertical="center"/>
    </xf>
    <xf numFmtId="166" fontId="0" fillId="0" borderId="0" xfId="0" applyNumberFormat="1"/>
    <xf numFmtId="0" fontId="3" fillId="0" borderId="0" xfId="0" applyFont="1" applyAlignment="1">
      <alignment horizontal="center"/>
    </xf>
    <xf numFmtId="0" fontId="0" fillId="0" borderId="0" xfId="0" applyFill="1"/>
    <xf numFmtId="168" fontId="0" fillId="0" borderId="0" xfId="0" applyNumberFormat="1" applyFill="1" applyAlignment="1">
      <alignment horizontal="center"/>
    </xf>
    <xf numFmtId="165" fontId="0" fillId="0" borderId="0" xfId="0" applyNumberFormat="1"/>
    <xf numFmtId="0" fontId="14" fillId="0" borderId="0" xfId="0" applyFont="1"/>
    <xf numFmtId="169" fontId="14" fillId="0" borderId="0" xfId="0" applyNumberFormat="1" applyFont="1" applyAlignment="1">
      <alignment horizontal="center"/>
    </xf>
    <xf numFmtId="169" fontId="0" fillId="0" borderId="0" xfId="0" applyNumberFormat="1" applyAlignment="1">
      <alignment horizontal="center"/>
    </xf>
    <xf numFmtId="170" fontId="3" fillId="0" borderId="0" xfId="0" applyNumberFormat="1" applyFont="1" applyAlignment="1">
      <alignment horizontal="center"/>
    </xf>
    <xf numFmtId="0" fontId="11" fillId="8" borderId="6"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3" fillId="8" borderId="25" xfId="0" applyFont="1" applyFill="1" applyBorder="1" applyAlignment="1">
      <alignment horizontal="center"/>
    </xf>
    <xf numFmtId="0" fontId="0" fillId="0" borderId="26" xfId="0" applyFill="1" applyBorder="1" applyAlignment="1">
      <alignment horizontal="center"/>
    </xf>
    <xf numFmtId="0" fontId="3" fillId="8" borderId="27" xfId="0" applyFont="1" applyFill="1" applyBorder="1" applyAlignment="1">
      <alignment horizontal="center"/>
    </xf>
    <xf numFmtId="2" fontId="0" fillId="0" borderId="28" xfId="0" applyNumberFormat="1" applyFill="1" applyBorder="1" applyAlignment="1">
      <alignment horizontal="center"/>
    </xf>
    <xf numFmtId="2" fontId="0" fillId="0" borderId="29" xfId="0" applyNumberFormat="1" applyFill="1" applyBorder="1" applyAlignment="1">
      <alignment horizontal="center"/>
    </xf>
    <xf numFmtId="2" fontId="0" fillId="0" borderId="30" xfId="0" applyNumberFormat="1" applyFill="1" applyBorder="1" applyAlignment="1">
      <alignment horizontal="center"/>
    </xf>
    <xf numFmtId="0" fontId="13" fillId="8" borderId="27" xfId="0" applyFont="1" applyFill="1" applyBorder="1" applyAlignment="1">
      <alignment horizontal="center"/>
    </xf>
    <xf numFmtId="4" fontId="0" fillId="0" borderId="28" xfId="0" applyNumberFormat="1" applyFill="1" applyBorder="1" applyAlignment="1">
      <alignment horizontal="center"/>
    </xf>
    <xf numFmtId="4" fontId="0" fillId="0" borderId="29" xfId="0" applyNumberFormat="1" applyFill="1" applyBorder="1" applyAlignment="1">
      <alignment horizontal="center"/>
    </xf>
    <xf numFmtId="4" fontId="0" fillId="0" borderId="30" xfId="0" applyNumberFormat="1" applyFill="1" applyBorder="1" applyAlignment="1">
      <alignment horizontal="center"/>
    </xf>
    <xf numFmtId="0" fontId="3" fillId="8" borderId="31" xfId="0" applyFont="1" applyFill="1" applyBorder="1" applyAlignment="1">
      <alignment horizontal="center" vertical="center"/>
    </xf>
    <xf numFmtId="0" fontId="16" fillId="0" borderId="32" xfId="0" applyFont="1" applyFill="1" applyBorder="1" applyAlignment="1">
      <alignment horizontal="center" vertical="center" wrapText="1"/>
    </xf>
    <xf numFmtId="0" fontId="16" fillId="0" borderId="33" xfId="0" applyFont="1" applyFill="1" applyBorder="1" applyAlignment="1">
      <alignment horizontal="center" vertical="center" wrapText="1"/>
    </xf>
    <xf numFmtId="0" fontId="16" fillId="0" borderId="34" xfId="0" applyFont="1" applyFill="1" applyBorder="1" applyAlignment="1">
      <alignment horizontal="center" vertical="center" wrapText="1"/>
    </xf>
    <xf numFmtId="0" fontId="13" fillId="0" borderId="26" xfId="0" applyFont="1" applyFill="1" applyBorder="1" applyAlignment="1">
      <alignment horizontal="center"/>
    </xf>
    <xf numFmtId="4" fontId="0" fillId="9" borderId="35" xfId="0" applyNumberFormat="1" applyFill="1" applyBorder="1" applyAlignment="1">
      <alignment horizontal="center"/>
    </xf>
    <xf numFmtId="4" fontId="0" fillId="9" borderId="36" xfId="0" applyNumberFormat="1" applyFill="1" applyBorder="1" applyAlignment="1">
      <alignment horizontal="center"/>
    </xf>
    <xf numFmtId="4" fontId="0" fillId="9" borderId="37" xfId="0" applyNumberFormat="1" applyFill="1" applyBorder="1" applyAlignment="1">
      <alignment horizontal="center"/>
    </xf>
    <xf numFmtId="0" fontId="13" fillId="0" borderId="28" xfId="0" applyFont="1"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0" fontId="13" fillId="0" borderId="28" xfId="0" applyFont="1" applyFill="1" applyBorder="1" applyAlignment="1">
      <alignment horizontal="center" vertical="center"/>
    </xf>
    <xf numFmtId="2" fontId="0" fillId="0" borderId="38" xfId="0" applyNumberFormat="1" applyFill="1" applyBorder="1" applyAlignment="1">
      <alignment horizontal="center"/>
    </xf>
    <xf numFmtId="2" fontId="0" fillId="0" borderId="39" xfId="0" applyNumberFormat="1" applyFill="1" applyBorder="1" applyAlignment="1">
      <alignment horizontal="center"/>
    </xf>
    <xf numFmtId="2" fontId="0" fillId="0" borderId="40" xfId="0" applyNumberFormat="1" applyFill="1" applyBorder="1" applyAlignment="1">
      <alignment horizontal="center"/>
    </xf>
    <xf numFmtId="0" fontId="3" fillId="0" borderId="32" xfId="0" applyFont="1" applyFill="1" applyBorder="1" applyAlignment="1">
      <alignment horizontal="center" vertical="center"/>
    </xf>
    <xf numFmtId="0" fontId="16" fillId="0" borderId="41" xfId="0" applyFont="1" applyFill="1" applyBorder="1" applyAlignment="1">
      <alignment horizontal="center" vertical="center" wrapText="1"/>
    </xf>
    <xf numFmtId="0" fontId="16" fillId="0" borderId="42" xfId="0" applyFont="1" applyFill="1" applyBorder="1" applyAlignment="1">
      <alignment horizontal="center" vertical="center" wrapText="1"/>
    </xf>
    <xf numFmtId="0" fontId="16" fillId="0" borderId="43" xfId="0" applyFont="1" applyFill="1" applyBorder="1" applyAlignment="1">
      <alignment horizontal="center" vertical="center" wrapText="1"/>
    </xf>
    <xf numFmtId="171" fontId="0" fillId="0" borderId="0" xfId="0" applyNumberFormat="1" applyAlignment="1">
      <alignment horizontal="center"/>
    </xf>
    <xf numFmtId="0" fontId="0" fillId="0" borderId="0" xfId="0" applyFill="1" applyBorder="1" applyAlignment="1">
      <alignment vertical="center" wrapText="1"/>
    </xf>
    <xf numFmtId="0" fontId="17" fillId="8" borderId="44" xfId="0" applyFont="1" applyFill="1" applyBorder="1" applyAlignment="1">
      <alignment horizontal="center" vertical="center"/>
    </xf>
    <xf numFmtId="0" fontId="17" fillId="8" borderId="44" xfId="0" applyFont="1" applyFill="1" applyBorder="1" applyAlignment="1">
      <alignment horizontal="center" vertical="center" wrapText="1"/>
    </xf>
    <xf numFmtId="14" fontId="0" fillId="0" borderId="45" xfId="0" applyNumberFormat="1" applyBorder="1"/>
    <xf numFmtId="0" fontId="0" fillId="0" borderId="46" xfId="0" applyBorder="1"/>
    <xf numFmtId="0" fontId="0" fillId="0" borderId="47" xfId="0" applyBorder="1"/>
    <xf numFmtId="0" fontId="0" fillId="0" borderId="48" xfId="0" applyBorder="1"/>
    <xf numFmtId="0" fontId="0" fillId="0" borderId="49" xfId="0" applyBorder="1"/>
    <xf numFmtId="0" fontId="0" fillId="12" borderId="49" xfId="0" applyFill="1" applyBorder="1"/>
    <xf numFmtId="0" fontId="0" fillId="13" borderId="49" xfId="0" applyFill="1" applyBorder="1"/>
    <xf numFmtId="0" fontId="0" fillId="0" borderId="50" xfId="0" applyBorder="1"/>
    <xf numFmtId="14" fontId="0" fillId="14" borderId="45" xfId="0" applyNumberFormat="1" applyFill="1" applyBorder="1"/>
    <xf numFmtId="0" fontId="0" fillId="14" borderId="50" xfId="0" applyFill="1" applyBorder="1"/>
    <xf numFmtId="167" fontId="0" fillId="0" borderId="1" xfId="1" applyNumberFormat="1" applyFont="1" applyBorder="1" applyAlignment="1">
      <alignment horizontal="center"/>
    </xf>
    <xf numFmtId="167" fontId="0" fillId="0" borderId="2" xfId="1" applyNumberFormat="1" applyFont="1" applyBorder="1" applyAlignment="1">
      <alignment horizontal="center"/>
    </xf>
    <xf numFmtId="167" fontId="0" fillId="0" borderId="3" xfId="1" applyNumberFormat="1" applyFont="1" applyBorder="1" applyAlignment="1">
      <alignment horizontal="center"/>
    </xf>
    <xf numFmtId="0" fontId="0" fillId="0" borderId="10" xfId="0" applyBorder="1"/>
    <xf numFmtId="0" fontId="3" fillId="0" borderId="10" xfId="0" applyFont="1" applyBorder="1"/>
    <xf numFmtId="167" fontId="0" fillId="0" borderId="4" xfId="1" applyNumberFormat="1" applyFont="1" applyBorder="1" applyAlignment="1">
      <alignment horizontal="center"/>
    </xf>
    <xf numFmtId="167" fontId="0" fillId="0" borderId="0" xfId="1" applyNumberFormat="1" applyFont="1" applyBorder="1" applyAlignment="1">
      <alignment horizontal="center"/>
    </xf>
    <xf numFmtId="167" fontId="0" fillId="0" borderId="5" xfId="1" applyNumberFormat="1" applyFont="1" applyBorder="1" applyAlignment="1">
      <alignment horizontal="center"/>
    </xf>
    <xf numFmtId="14" fontId="21" fillId="14" borderId="11" xfId="4" applyNumberFormat="1" applyFont="1" applyFill="1" applyBorder="1" applyAlignment="1">
      <alignment horizontal="right" vertical="center"/>
    </xf>
    <xf numFmtId="0" fontId="3" fillId="14" borderId="0" xfId="0" applyFont="1" applyFill="1"/>
    <xf numFmtId="172" fontId="3" fillId="14" borderId="0" xfId="1" applyNumberFormat="1" applyFont="1" applyFill="1" applyBorder="1" applyAlignment="1">
      <alignment horizontal="center"/>
    </xf>
    <xf numFmtId="164" fontId="0" fillId="0" borderId="0" xfId="1" applyNumberFormat="1" applyFont="1"/>
    <xf numFmtId="0" fontId="13" fillId="0" borderId="0" xfId="0" applyFont="1"/>
    <xf numFmtId="167" fontId="0" fillId="0" borderId="6" xfId="1" applyNumberFormat="1" applyFont="1" applyBorder="1" applyAlignment="1">
      <alignment horizontal="center"/>
    </xf>
    <xf numFmtId="167" fontId="0" fillId="0" borderId="7" xfId="1" applyNumberFormat="1" applyFont="1" applyBorder="1" applyAlignment="1">
      <alignment horizontal="center"/>
    </xf>
    <xf numFmtId="167" fontId="0" fillId="0" borderId="8" xfId="1" applyNumberFormat="1" applyFont="1" applyBorder="1" applyAlignment="1">
      <alignment horizontal="center"/>
    </xf>
    <xf numFmtId="0" fontId="3" fillId="14" borderId="0" xfId="0" applyFont="1" applyFill="1" applyAlignment="1">
      <alignment horizontal="center"/>
    </xf>
    <xf numFmtId="44" fontId="3" fillId="14" borderId="0" xfId="3" applyFont="1" applyFill="1"/>
    <xf numFmtId="0" fontId="3" fillId="0" borderId="1" xfId="0" applyFont="1" applyBorder="1" applyAlignment="1">
      <alignment horizontal="center"/>
    </xf>
    <xf numFmtId="173" fontId="0" fillId="0" borderId="3" xfId="0" applyNumberFormat="1" applyBorder="1" applyAlignment="1">
      <alignment horizontal="center"/>
    </xf>
    <xf numFmtId="0" fontId="3" fillId="0" borderId="4" xfId="0" applyFont="1" applyBorder="1" applyAlignment="1">
      <alignment horizontal="center"/>
    </xf>
    <xf numFmtId="173" fontId="0" fillId="0" borderId="5" xfId="0" applyNumberFormat="1" applyBorder="1" applyAlignment="1">
      <alignment horizontal="center"/>
    </xf>
    <xf numFmtId="0" fontId="13" fillId="0" borderId="0" xfId="0" applyFont="1" applyAlignment="1">
      <alignment horizontal="center"/>
    </xf>
    <xf numFmtId="174" fontId="0" fillId="0" borderId="51" xfId="0" applyNumberFormat="1" applyBorder="1" applyAlignment="1">
      <alignment horizontal="center"/>
    </xf>
    <xf numFmtId="0" fontId="0" fillId="0" borderId="5" xfId="0" applyBorder="1" applyAlignment="1">
      <alignment horizontal="center"/>
    </xf>
    <xf numFmtId="174" fontId="0" fillId="0" borderId="52" xfId="0" applyNumberFormat="1" applyBorder="1" applyAlignment="1">
      <alignment horizontal="center"/>
    </xf>
    <xf numFmtId="0" fontId="0" fillId="0" borderId="0" xfId="0" applyAlignment="1">
      <alignment horizontal="center"/>
    </xf>
    <xf numFmtId="172" fontId="0" fillId="0" borderId="5" xfId="1" applyNumberFormat="1" applyFont="1" applyBorder="1" applyAlignment="1">
      <alignment horizontal="center"/>
    </xf>
    <xf numFmtId="0" fontId="8" fillId="0" borderId="4" xfId="0" applyFont="1" applyBorder="1" applyAlignment="1">
      <alignment horizontal="center"/>
    </xf>
    <xf numFmtId="164" fontId="0" fillId="0" borderId="5" xfId="1" applyNumberFormat="1" applyFont="1" applyBorder="1" applyAlignment="1">
      <alignment horizontal="center"/>
    </xf>
    <xf numFmtId="174" fontId="0" fillId="0" borderId="53" xfId="0" applyNumberFormat="1" applyBorder="1" applyAlignment="1">
      <alignment horizontal="center"/>
    </xf>
    <xf numFmtId="0" fontId="3" fillId="15" borderId="6" xfId="0" applyFont="1" applyFill="1" applyBorder="1" applyAlignment="1">
      <alignment horizontal="center"/>
    </xf>
    <xf numFmtId="175" fontId="0" fillId="15" borderId="8" xfId="0" applyNumberFormat="1" applyFill="1" applyBorder="1" applyAlignment="1">
      <alignment horizontal="center" vertical="center"/>
    </xf>
    <xf numFmtId="176" fontId="3" fillId="0" borderId="51" xfId="2" applyNumberFormat="1" applyFont="1" applyBorder="1" applyAlignment="1">
      <alignment vertical="center"/>
    </xf>
    <xf numFmtId="0" fontId="0" fillId="0" borderId="0" xfId="0" applyBorder="1" applyAlignment="1">
      <alignment vertical="center" wrapText="1"/>
    </xf>
    <xf numFmtId="0" fontId="3" fillId="0" borderId="0" xfId="0" applyFont="1" applyAlignment="1">
      <alignment horizontal="center" vertical="center"/>
    </xf>
    <xf numFmtId="176" fontId="3" fillId="0" borderId="52" xfId="2" applyNumberFormat="1" applyFont="1" applyBorder="1" applyAlignment="1">
      <alignment vertical="center"/>
    </xf>
    <xf numFmtId="0" fontId="3" fillId="0" borderId="10" xfId="0" applyFont="1" applyBorder="1" applyAlignment="1">
      <alignment vertical="center" wrapText="1"/>
    </xf>
    <xf numFmtId="14" fontId="22" fillId="0" borderId="0" xfId="4" applyNumberFormat="1" applyFont="1" applyBorder="1" applyAlignment="1">
      <alignment horizontal="right" vertical="center"/>
    </xf>
    <xf numFmtId="172" fontId="0" fillId="0" borderId="4" xfId="1" applyNumberFormat="1" applyFont="1" applyBorder="1" applyAlignment="1">
      <alignment horizontal="center"/>
    </xf>
    <xf numFmtId="0" fontId="0" fillId="0" borderId="5" xfId="0" applyBorder="1"/>
    <xf numFmtId="0" fontId="0" fillId="0" borderId="4" xfId="0" applyBorder="1"/>
    <xf numFmtId="175" fontId="0" fillId="0" borderId="0" xfId="0" applyNumberFormat="1"/>
    <xf numFmtId="176" fontId="3" fillId="0" borderId="53" xfId="2" applyNumberFormat="1" applyFont="1" applyBorder="1" applyAlignment="1">
      <alignment vertical="center"/>
    </xf>
    <xf numFmtId="172" fontId="0" fillId="0" borderId="5" xfId="0" applyNumberFormat="1" applyBorder="1"/>
    <xf numFmtId="0" fontId="0" fillId="14" borderId="0" xfId="0" applyFont="1" applyFill="1"/>
    <xf numFmtId="175" fontId="0" fillId="14" borderId="0" xfId="0" applyNumberFormat="1" applyFont="1" applyFill="1"/>
    <xf numFmtId="172" fontId="0" fillId="0" borderId="0" xfId="1" applyNumberFormat="1" applyFont="1" applyBorder="1" applyAlignment="1">
      <alignment horizontal="center"/>
    </xf>
    <xf numFmtId="172" fontId="0" fillId="0" borderId="6" xfId="1" applyNumberFormat="1" applyFont="1" applyBorder="1" applyAlignment="1">
      <alignment horizontal="center"/>
    </xf>
    <xf numFmtId="172" fontId="0" fillId="0" borderId="8" xfId="0" applyNumberFormat="1" applyBorder="1"/>
    <xf numFmtId="0" fontId="0" fillId="0" borderId="6" xfId="0" applyBorder="1"/>
    <xf numFmtId="0" fontId="0" fillId="0" borderId="7" xfId="0" applyBorder="1"/>
    <xf numFmtId="0" fontId="0" fillId="0" borderId="8" xfId="0" applyBorder="1"/>
    <xf numFmtId="14" fontId="21" fillId="0" borderId="11" xfId="5" applyNumberFormat="1" applyFont="1" applyBorder="1" applyAlignment="1">
      <alignment horizontal="right" vertical="center"/>
    </xf>
    <xf numFmtId="3" fontId="22" fillId="0" borderId="11" xfId="5" applyNumberFormat="1" applyFont="1" applyBorder="1" applyAlignment="1">
      <alignment horizontal="center" vertical="center"/>
    </xf>
    <xf numFmtId="172" fontId="22" fillId="0" borderId="11" xfId="1" applyNumberFormat="1" applyFont="1" applyBorder="1" applyAlignment="1">
      <alignment horizontal="center" vertical="center"/>
    </xf>
    <xf numFmtId="177" fontId="22" fillId="0" borderId="11" xfId="1" applyNumberFormat="1" applyFont="1" applyBorder="1" applyAlignment="1">
      <alignment horizontal="center" vertical="center"/>
    </xf>
    <xf numFmtId="1" fontId="22" fillId="0" borderId="11" xfId="1" applyNumberFormat="1" applyFont="1" applyBorder="1" applyAlignment="1">
      <alignment horizontal="center" vertical="center"/>
    </xf>
    <xf numFmtId="178" fontId="22" fillId="0" borderId="11" xfId="5" applyNumberFormat="1" applyFont="1" applyBorder="1" applyAlignment="1">
      <alignment horizontal="right" vertical="center"/>
    </xf>
    <xf numFmtId="179" fontId="22" fillId="0" borderId="11" xfId="5" applyNumberFormat="1" applyFont="1" applyBorder="1" applyAlignment="1">
      <alignment horizontal="center" vertical="center"/>
    </xf>
    <xf numFmtId="178" fontId="22" fillId="0" borderId="11" xfId="5" applyNumberFormat="1" applyFont="1" applyBorder="1" applyAlignment="1">
      <alignment horizontal="center" vertical="center"/>
    </xf>
    <xf numFmtId="14" fontId="21" fillId="0" borderId="11" xfId="6" applyNumberFormat="1" applyFont="1" applyBorder="1" applyAlignment="1">
      <alignment horizontal="right" vertical="center"/>
    </xf>
    <xf numFmtId="3" fontId="22" fillId="14" borderId="11" xfId="5" applyNumberFormat="1" applyFont="1" applyFill="1" applyBorder="1" applyAlignment="1">
      <alignment horizontal="center" vertical="center"/>
    </xf>
    <xf numFmtId="172" fontId="22" fillId="14" borderId="11" xfId="1" applyNumberFormat="1" applyFont="1" applyFill="1" applyBorder="1" applyAlignment="1">
      <alignment horizontal="center" vertical="center"/>
    </xf>
    <xf numFmtId="1" fontId="22" fillId="14" borderId="11" xfId="1" applyNumberFormat="1" applyFont="1" applyFill="1" applyBorder="1" applyAlignment="1">
      <alignment horizontal="center" vertical="center"/>
    </xf>
    <xf numFmtId="178" fontId="22" fillId="0" borderId="11" xfId="6" applyNumberFormat="1" applyFont="1" applyBorder="1" applyAlignment="1">
      <alignment horizontal="right" vertical="center"/>
    </xf>
    <xf numFmtId="172" fontId="22" fillId="0" borderId="11" xfId="1" applyNumberFormat="1" applyFont="1" applyBorder="1" applyAlignment="1">
      <alignment horizontal="right" vertical="center"/>
    </xf>
    <xf numFmtId="178" fontId="22" fillId="14" borderId="11" xfId="5" applyNumberFormat="1" applyFont="1" applyFill="1" applyBorder="1" applyAlignment="1">
      <alignment horizontal="center" vertical="center"/>
    </xf>
    <xf numFmtId="179" fontId="22" fillId="14" borderId="11" xfId="5" applyNumberFormat="1" applyFont="1" applyFill="1" applyBorder="1" applyAlignment="1">
      <alignment horizontal="center" vertical="center"/>
    </xf>
    <xf numFmtId="0" fontId="0" fillId="14" borderId="0" xfId="0" applyFill="1"/>
    <xf numFmtId="14" fontId="21" fillId="14" borderId="11" xfId="6" applyNumberFormat="1" applyFont="1" applyFill="1" applyBorder="1" applyAlignment="1">
      <alignment horizontal="right" vertical="center"/>
    </xf>
    <xf numFmtId="178" fontId="22" fillId="14" borderId="11" xfId="6" applyNumberFormat="1" applyFont="1" applyFill="1" applyBorder="1" applyAlignment="1">
      <alignment horizontal="right" vertical="center"/>
    </xf>
    <xf numFmtId="0" fontId="3" fillId="0" borderId="0" xfId="0" applyFont="1" applyBorder="1" applyAlignment="1">
      <alignment horizontal="center"/>
    </xf>
    <xf numFmtId="0" fontId="3" fillId="0" borderId="5" xfId="0" applyFont="1" applyBorder="1" applyAlignment="1">
      <alignment horizontal="center"/>
    </xf>
    <xf numFmtId="14" fontId="21" fillId="0" borderId="54" xfId="5" applyNumberFormat="1" applyFont="1" applyBorder="1" applyAlignment="1">
      <alignment horizontal="right" vertical="center"/>
    </xf>
    <xf numFmtId="3" fontId="0" fillId="0" borderId="4" xfId="0" applyNumberFormat="1" applyBorder="1" applyAlignment="1">
      <alignment horizontal="center"/>
    </xf>
    <xf numFmtId="1" fontId="0" fillId="0" borderId="0" xfId="1" applyNumberFormat="1" applyFont="1" applyBorder="1" applyAlignment="1">
      <alignment horizontal="center"/>
    </xf>
    <xf numFmtId="3" fontId="0" fillId="0" borderId="0" xfId="0" applyNumberFormat="1" applyBorder="1" applyAlignment="1">
      <alignment horizontal="center"/>
    </xf>
    <xf numFmtId="177" fontId="0" fillId="0" borderId="4" xfId="0" applyNumberFormat="1" applyBorder="1" applyAlignment="1">
      <alignment horizontal="center"/>
    </xf>
    <xf numFmtId="177" fontId="0" fillId="0" borderId="0" xfId="0" applyNumberFormat="1" applyBorder="1" applyAlignment="1">
      <alignment horizontal="center"/>
    </xf>
    <xf numFmtId="177" fontId="0" fillId="0" borderId="5" xfId="0" applyNumberFormat="1" applyBorder="1" applyAlignment="1">
      <alignment horizontal="center"/>
    </xf>
    <xf numFmtId="14" fontId="21" fillId="14" borderId="55" xfId="5" applyNumberFormat="1" applyFont="1" applyFill="1" applyBorder="1" applyAlignment="1">
      <alignment horizontal="right" vertical="center"/>
    </xf>
    <xf numFmtId="3" fontId="0" fillId="0" borderId="6" xfId="0" applyNumberFormat="1" applyBorder="1" applyAlignment="1">
      <alignment horizontal="center"/>
    </xf>
    <xf numFmtId="172" fontId="0" fillId="0" borderId="7" xfId="1" applyNumberFormat="1" applyFont="1" applyBorder="1" applyAlignment="1">
      <alignment horizontal="center"/>
    </xf>
    <xf numFmtId="3" fontId="0" fillId="0" borderId="7" xfId="0" applyNumberFormat="1" applyBorder="1" applyAlignment="1">
      <alignment horizontal="center"/>
    </xf>
    <xf numFmtId="172" fontId="0" fillId="0" borderId="8" xfId="1" applyNumberFormat="1" applyFont="1" applyBorder="1" applyAlignment="1">
      <alignment horizontal="center"/>
    </xf>
    <xf numFmtId="177" fontId="0" fillId="0" borderId="6" xfId="0" applyNumberFormat="1" applyBorder="1" applyAlignment="1">
      <alignment horizontal="center"/>
    </xf>
    <xf numFmtId="177" fontId="0" fillId="0" borderId="7" xfId="0" applyNumberFormat="1" applyBorder="1" applyAlignment="1">
      <alignment horizontal="center"/>
    </xf>
    <xf numFmtId="177" fontId="0" fillId="0" borderId="8" xfId="0" applyNumberFormat="1" applyBorder="1" applyAlignment="1">
      <alignment horizontal="center"/>
    </xf>
    <xf numFmtId="0" fontId="3" fillId="0" borderId="4" xfId="0" applyFont="1" applyBorder="1" applyAlignment="1">
      <alignment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5" xfId="0" applyFont="1" applyFill="1" applyBorder="1" applyAlignment="1">
      <alignment horizontal="center" vertical="center" wrapText="1"/>
    </xf>
    <xf numFmtId="0" fontId="0" fillId="0" borderId="1" xfId="0" applyBorder="1"/>
    <xf numFmtId="0" fontId="0" fillId="0" borderId="2" xfId="0" applyBorder="1"/>
    <xf numFmtId="0" fontId="0" fillId="0" borderId="3" xfId="0" applyBorder="1"/>
    <xf numFmtId="0" fontId="3" fillId="0" borderId="4" xfId="0" applyFont="1" applyBorder="1" applyAlignment="1">
      <alignment horizontal="center" vertical="center" wrapText="1"/>
    </xf>
    <xf numFmtId="0" fontId="3" fillId="0" borderId="5" xfId="0" applyFont="1" applyBorder="1" applyAlignment="1">
      <alignment vertical="center" wrapText="1"/>
    </xf>
    <xf numFmtId="172" fontId="0" fillId="0" borderId="1" xfId="1" applyNumberFormat="1" applyFont="1" applyBorder="1" applyAlignment="1">
      <alignment horizontal="center"/>
    </xf>
    <xf numFmtId="0" fontId="6" fillId="0" borderId="0" xfId="0" applyFont="1"/>
    <xf numFmtId="10" fontId="0" fillId="14" borderId="0" xfId="1" applyNumberFormat="1" applyFont="1" applyFill="1"/>
    <xf numFmtId="0" fontId="0" fillId="0" borderId="3" xfId="0" applyBorder="1" applyAlignment="1">
      <alignment horizontal="center" vertical="center"/>
    </xf>
    <xf numFmtId="0" fontId="0" fillId="0" borderId="4" xfId="0" applyBorder="1" applyAlignment="1">
      <alignment horizontal="center" vertical="center"/>
    </xf>
    <xf numFmtId="0" fontId="23" fillId="0" borderId="0" xfId="6" applyFont="1"/>
    <xf numFmtId="0" fontId="20" fillId="0" borderId="0" xfId="6"/>
    <xf numFmtId="0" fontId="24" fillId="0" borderId="0" xfId="7"/>
    <xf numFmtId="0" fontId="22" fillId="0" borderId="0" xfId="6" applyFont="1"/>
    <xf numFmtId="0" fontId="21" fillId="0" borderId="0" xfId="6" applyFont="1"/>
    <xf numFmtId="0" fontId="21" fillId="16" borderId="11" xfId="6" applyFont="1" applyFill="1" applyBorder="1" applyAlignment="1">
      <alignment horizontal="right" vertical="center" wrapText="1"/>
    </xf>
    <xf numFmtId="0" fontId="22" fillId="17" borderId="11" xfId="6" applyFont="1" applyFill="1" applyBorder="1" applyAlignment="1">
      <alignment horizontal="center" vertical="top" wrapText="1"/>
    </xf>
    <xf numFmtId="0" fontId="22" fillId="16" borderId="11" xfId="6" applyFont="1" applyFill="1" applyBorder="1" applyAlignment="1">
      <alignment horizontal="center" vertical="center" wrapText="1"/>
    </xf>
    <xf numFmtId="0" fontId="25" fillId="16" borderId="11" xfId="6" applyFont="1" applyFill="1" applyBorder="1" applyAlignment="1">
      <alignment horizontal="center" vertical="center" wrapText="1"/>
    </xf>
    <xf numFmtId="0" fontId="21" fillId="18" borderId="11" xfId="6" applyFont="1" applyFill="1" applyBorder="1" applyAlignment="1">
      <alignment horizontal="right" vertical="center" wrapText="1"/>
    </xf>
    <xf numFmtId="0" fontId="21" fillId="18" borderId="11" xfId="6" applyFont="1" applyFill="1" applyBorder="1" applyAlignment="1">
      <alignment horizontal="center" vertical="center" wrapText="1"/>
    </xf>
    <xf numFmtId="0" fontId="20" fillId="0" borderId="1" xfId="6" applyBorder="1" applyAlignment="1">
      <alignment horizontal="center" vertical="center"/>
    </xf>
    <xf numFmtId="0" fontId="20" fillId="0" borderId="2" xfId="6" applyBorder="1" applyAlignment="1">
      <alignment horizontal="center" vertical="center"/>
    </xf>
    <xf numFmtId="0" fontId="20" fillId="0" borderId="3" xfId="6" applyBorder="1" applyAlignment="1">
      <alignment horizontal="center" vertical="center"/>
    </xf>
    <xf numFmtId="3" fontId="20" fillId="0" borderId="6" xfId="6" applyNumberFormat="1" applyBorder="1" applyAlignment="1">
      <alignment horizontal="center" vertical="center"/>
    </xf>
    <xf numFmtId="10" fontId="20" fillId="0" borderId="7" xfId="1" applyNumberFormat="1" applyFont="1" applyBorder="1" applyAlignment="1">
      <alignment horizontal="center" vertical="center"/>
    </xf>
    <xf numFmtId="3" fontId="20" fillId="0" borderId="7" xfId="6" applyNumberFormat="1" applyBorder="1" applyAlignment="1">
      <alignment horizontal="center" vertical="center"/>
    </xf>
    <xf numFmtId="10" fontId="20" fillId="0" borderId="8" xfId="1" applyNumberFormat="1" applyFont="1" applyBorder="1" applyAlignment="1">
      <alignment horizontal="center" vertical="center"/>
    </xf>
    <xf numFmtId="0" fontId="20" fillId="0" borderId="51" xfId="6" applyBorder="1" applyAlignment="1">
      <alignment horizontal="center" vertical="center"/>
    </xf>
    <xf numFmtId="10" fontId="20" fillId="0" borderId="53" xfId="1" applyNumberFormat="1" applyFont="1" applyBorder="1" applyAlignment="1">
      <alignment horizontal="center" vertical="center"/>
    </xf>
    <xf numFmtId="0" fontId="3" fillId="0" borderId="0" xfId="0" applyFont="1" applyAlignment="1">
      <alignment horizontal="center"/>
    </xf>
    <xf numFmtId="44" fontId="0" fillId="0" borderId="0" xfId="9" applyFont="1" applyBorder="1" applyAlignment="1">
      <alignment horizontal="center" vertical="center" wrapText="1"/>
    </xf>
    <xf numFmtId="44" fontId="0" fillId="0" borderId="2" xfId="9" applyFont="1" applyBorder="1" applyAlignment="1">
      <alignment horizontal="center" vertical="center" wrapText="1"/>
    </xf>
    <xf numFmtId="0" fontId="0" fillId="0" borderId="19" xfId="0" applyBorder="1" applyAlignment="1">
      <alignment horizontal="center"/>
    </xf>
    <xf numFmtId="0" fontId="0" fillId="0" borderId="20" xfId="0" applyBorder="1" applyAlignment="1">
      <alignment horizont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51" xfId="0" applyBorder="1" applyAlignment="1">
      <alignment horizontal="center" vertical="center"/>
    </xf>
    <xf numFmtId="180" fontId="0" fillId="0" borderId="1" xfId="0" applyNumberFormat="1" applyBorder="1" applyAlignment="1">
      <alignment horizontal="center" vertical="center"/>
    </xf>
    <xf numFmtId="1" fontId="0" fillId="0" borderId="2" xfId="0" applyNumberFormat="1" applyBorder="1" applyAlignment="1">
      <alignment horizontal="center" vertical="center"/>
    </xf>
    <xf numFmtId="10" fontId="0" fillId="0" borderId="2" xfId="1" applyNumberFormat="1" applyFont="1" applyBorder="1" applyAlignment="1">
      <alignment horizontal="center" vertical="center"/>
    </xf>
    <xf numFmtId="180" fontId="0" fillId="0" borderId="3" xfId="0" applyNumberFormat="1" applyBorder="1" applyAlignment="1">
      <alignment horizontal="center" vertical="center"/>
    </xf>
    <xf numFmtId="0" fontId="0" fillId="0" borderId="52" xfId="0" applyBorder="1" applyAlignment="1">
      <alignment horizontal="center" vertical="center"/>
    </xf>
    <xf numFmtId="180" fontId="0" fillId="0" borderId="4" xfId="0" applyNumberFormat="1" applyBorder="1" applyAlignment="1">
      <alignment horizontal="center" vertical="center"/>
    </xf>
    <xf numFmtId="1" fontId="0" fillId="0" borderId="0" xfId="0" applyNumberFormat="1" applyBorder="1" applyAlignment="1">
      <alignment horizontal="center" vertical="center"/>
    </xf>
    <xf numFmtId="10" fontId="0" fillId="0" borderId="0" xfId="1" applyNumberFormat="1" applyFont="1" applyBorder="1" applyAlignment="1">
      <alignment horizontal="center" vertical="center"/>
    </xf>
    <xf numFmtId="180" fontId="0" fillId="0" borderId="5" xfId="0" applyNumberFormat="1" applyBorder="1" applyAlignment="1">
      <alignment horizontal="center" vertical="center"/>
    </xf>
    <xf numFmtId="0" fontId="0" fillId="0" borderId="53" xfId="0" applyBorder="1" applyAlignment="1">
      <alignment horizontal="center" vertical="center"/>
    </xf>
    <xf numFmtId="180" fontId="0" fillId="0" borderId="6" xfId="0" applyNumberFormat="1" applyBorder="1" applyAlignment="1">
      <alignment horizontal="center" vertical="center"/>
    </xf>
    <xf numFmtId="1" fontId="0" fillId="0" borderId="7" xfId="0" applyNumberFormat="1" applyBorder="1" applyAlignment="1">
      <alignment horizontal="center" vertical="center"/>
    </xf>
    <xf numFmtId="10" fontId="0" fillId="0" borderId="7" xfId="1" applyNumberFormat="1" applyFont="1" applyBorder="1" applyAlignment="1">
      <alignment horizontal="center" vertical="center"/>
    </xf>
    <xf numFmtId="44" fontId="0" fillId="0" borderId="7" xfId="9" applyFont="1" applyBorder="1" applyAlignment="1">
      <alignment horizontal="center" vertical="center"/>
    </xf>
    <xf numFmtId="180" fontId="0" fillId="0" borderId="8" xfId="0" applyNumberFormat="1" applyBorder="1" applyAlignment="1">
      <alignment horizontal="center" vertical="center"/>
    </xf>
    <xf numFmtId="3" fontId="0" fillId="0" borderId="0" xfId="0" applyNumberFormat="1" applyAlignment="1">
      <alignment horizontal="center" vertical="center"/>
    </xf>
    <xf numFmtId="180" fontId="0" fillId="0" borderId="0" xfId="0" applyNumberFormat="1" applyAlignment="1">
      <alignment horizontal="center" vertical="center"/>
    </xf>
    <xf numFmtId="0" fontId="0" fillId="0" borderId="0" xfId="0" applyBorder="1" applyAlignment="1">
      <alignment horizontal="center" vertical="center"/>
    </xf>
    <xf numFmtId="0" fontId="20" fillId="0" borderId="0" xfId="4"/>
    <xf numFmtId="0" fontId="20" fillId="0" borderId="10" xfId="4" applyBorder="1" applyAlignment="1">
      <alignment horizontal="center"/>
    </xf>
    <xf numFmtId="14" fontId="20" fillId="0" borderId="0" xfId="4" applyNumberFormat="1"/>
    <xf numFmtId="0" fontId="3" fillId="0" borderId="0" xfId="4" applyFont="1" applyAlignment="1">
      <alignment horizontal="center"/>
    </xf>
    <xf numFmtId="172" fontId="0" fillId="0" borderId="0" xfId="10" applyNumberFormat="1" applyFont="1" applyAlignment="1">
      <alignment horizontal="center"/>
    </xf>
    <xf numFmtId="0" fontId="26" fillId="0" borderId="0" xfId="4" applyFont="1" applyAlignment="1">
      <alignment horizontal="center" vertical="center"/>
    </xf>
    <xf numFmtId="172" fontId="0" fillId="0" borderId="10" xfId="10" applyNumberFormat="1" applyFont="1" applyBorder="1" applyAlignment="1">
      <alignment horizontal="center"/>
    </xf>
    <xf numFmtId="0" fontId="0" fillId="0" borderId="0" xfId="0" applyFill="1" applyBorder="1" applyAlignment="1">
      <alignment horizontal="center" vertical="center"/>
    </xf>
    <xf numFmtId="14" fontId="0" fillId="0" borderId="0" xfId="0" applyNumberFormat="1" applyBorder="1"/>
    <xf numFmtId="14" fontId="0" fillId="14" borderId="0" xfId="0" applyNumberFormat="1" applyFill="1" applyBorder="1"/>
    <xf numFmtId="169" fontId="0" fillId="0" borderId="0" xfId="0" applyNumberFormat="1" applyBorder="1"/>
    <xf numFmtId="173" fontId="0" fillId="14" borderId="0" xfId="0" applyNumberFormat="1" applyFont="1" applyFill="1"/>
    <xf numFmtId="10" fontId="0" fillId="0" borderId="5" xfId="1" applyNumberFormat="1" applyFont="1" applyBorder="1" applyAlignment="1">
      <alignment horizontal="center"/>
    </xf>
    <xf numFmtId="0" fontId="0" fillId="0" borderId="4" xfId="0" applyBorder="1" applyAlignment="1">
      <alignment horizontal="center"/>
    </xf>
    <xf numFmtId="0" fontId="0" fillId="0" borderId="6" xfId="0" applyFill="1" applyBorder="1" applyAlignment="1">
      <alignment horizontal="center"/>
    </xf>
    <xf numFmtId="0" fontId="0" fillId="0" borderId="8" xfId="0" applyBorder="1" applyAlignment="1">
      <alignment horizont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173" fontId="0" fillId="0" borderId="0" xfId="0" applyNumberFormat="1"/>
    <xf numFmtId="173" fontId="0" fillId="0" borderId="0" xfId="0" applyNumberFormat="1" applyAlignment="1">
      <alignment horizontal="center"/>
    </xf>
    <xf numFmtId="10" fontId="0" fillId="0" borderId="0" xfId="1" applyNumberFormat="1" applyFont="1"/>
    <xf numFmtId="170" fontId="0" fillId="0" borderId="0" xfId="0" applyNumberFormat="1"/>
    <xf numFmtId="0" fontId="0" fillId="0"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178" fontId="22" fillId="0" borderId="11" xfId="4" applyNumberFormat="1" applyFont="1" applyBorder="1" applyAlignment="1">
      <alignment horizontal="right" vertical="center"/>
    </xf>
    <xf numFmtId="14" fontId="21" fillId="0" borderId="11" xfId="4" applyNumberFormat="1" applyFont="1" applyBorder="1" applyAlignment="1">
      <alignment horizontal="right" vertical="center"/>
    </xf>
    <xf numFmtId="0" fontId="21" fillId="18" borderId="11" xfId="4" applyFont="1" applyFill="1" applyBorder="1" applyAlignment="1">
      <alignment horizontal="center" vertical="center" wrapText="1"/>
    </xf>
    <xf numFmtId="0" fontId="21" fillId="18" borderId="11" xfId="4" applyFont="1" applyFill="1" applyBorder="1" applyAlignment="1">
      <alignment horizontal="right" vertical="center" wrapText="1"/>
    </xf>
    <xf numFmtId="0" fontId="22" fillId="16" borderId="11" xfId="4" applyFont="1" applyFill="1" applyBorder="1" applyAlignment="1">
      <alignment horizontal="center" vertical="center" wrapText="1"/>
    </xf>
    <xf numFmtId="0" fontId="21" fillId="16" borderId="11" xfId="4" applyFont="1" applyFill="1" applyBorder="1" applyAlignment="1">
      <alignment horizontal="right" vertical="center" wrapText="1"/>
    </xf>
    <xf numFmtId="0" fontId="25" fillId="16" borderId="11" xfId="4" applyFont="1" applyFill="1" applyBorder="1" applyAlignment="1">
      <alignment horizontal="center" vertical="center" wrapText="1"/>
    </xf>
    <xf numFmtId="0" fontId="22" fillId="17" borderId="11" xfId="4" applyFont="1" applyFill="1" applyBorder="1" applyAlignment="1">
      <alignment horizontal="center" vertical="top" wrapText="1"/>
    </xf>
    <xf numFmtId="0" fontId="22" fillId="0" borderId="0" xfId="4" applyFont="1"/>
    <xf numFmtId="0" fontId="21" fillId="0" borderId="0" xfId="4" applyFont="1"/>
    <xf numFmtId="0" fontId="23" fillId="0" borderId="0" xfId="4" applyFont="1"/>
    <xf numFmtId="10" fontId="0" fillId="0" borderId="0" xfId="0" applyNumberFormat="1"/>
    <xf numFmtId="0" fontId="3" fillId="0" borderId="0" xfId="0" applyFont="1" applyFill="1" applyBorder="1" applyAlignment="1">
      <alignment horizontal="center"/>
    </xf>
    <xf numFmtId="14" fontId="0" fillId="14" borderId="0" xfId="0" applyNumberFormat="1" applyFill="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175" fontId="0" fillId="0" borderId="6" xfId="0" applyNumberFormat="1" applyBorder="1" applyAlignment="1">
      <alignment horizontal="center"/>
    </xf>
    <xf numFmtId="175" fontId="0" fillId="0" borderId="7" xfId="0" applyNumberFormat="1" applyBorder="1" applyAlignment="1">
      <alignment horizontal="center"/>
    </xf>
    <xf numFmtId="175" fontId="0" fillId="0" borderId="8" xfId="0" applyNumberFormat="1" applyBorder="1" applyAlignment="1">
      <alignment horizontal="center"/>
    </xf>
    <xf numFmtId="0" fontId="0" fillId="0" borderId="19" xfId="0" applyBorder="1"/>
    <xf numFmtId="0" fontId="0" fillId="0" borderId="20" xfId="0" applyBorder="1"/>
    <xf numFmtId="0" fontId="0" fillId="0" borderId="21" xfId="0" applyBorder="1"/>
    <xf numFmtId="0" fontId="0" fillId="0" borderId="0" xfId="0" applyFont="1"/>
    <xf numFmtId="0" fontId="0" fillId="0" borderId="0" xfId="0" applyAlignment="1">
      <alignment horizontal="center" vertical="top" wrapText="1"/>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3" borderId="0" xfId="0" applyFill="1" applyBorder="1" applyAlignment="1">
      <alignment horizontal="center" vertical="center" wrapText="1"/>
    </xf>
    <xf numFmtId="0" fontId="0" fillId="3"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7" xfId="0" applyFill="1" applyBorder="1" applyAlignment="1">
      <alignment horizontal="center" vertical="center" wrapText="1"/>
    </xf>
    <xf numFmtId="0" fontId="0" fillId="3" borderId="8" xfId="0" applyFill="1" applyBorder="1" applyAlignment="1">
      <alignment horizontal="center" vertical="center" wrapText="1"/>
    </xf>
    <xf numFmtId="0" fontId="7" fillId="0" borderId="0" xfId="0" applyFont="1" applyBorder="1" applyAlignment="1">
      <alignment horizontal="center"/>
    </xf>
    <xf numFmtId="0" fontId="7" fillId="0" borderId="9" xfId="0" applyFont="1" applyBorder="1" applyAlignment="1">
      <alignment horizontal="center"/>
    </xf>
    <xf numFmtId="0" fontId="3" fillId="0" borderId="0" xfId="0" applyFont="1" applyAlignment="1">
      <alignment horizontal="center"/>
    </xf>
    <xf numFmtId="0" fontId="3" fillId="7" borderId="19" xfId="0" applyFont="1" applyFill="1" applyBorder="1" applyAlignment="1">
      <alignment horizontal="center"/>
    </xf>
    <xf numFmtId="0" fontId="3" fillId="7" borderId="20" xfId="0" applyFont="1" applyFill="1" applyBorder="1" applyAlignment="1">
      <alignment horizontal="center"/>
    </xf>
    <xf numFmtId="0" fontId="3" fillId="7" borderId="21"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1" xfId="0" applyFont="1" applyFill="1" applyBorder="1" applyAlignment="1">
      <alignment horizontal="center"/>
    </xf>
    <xf numFmtId="0" fontId="0" fillId="10" borderId="1" xfId="0" applyFill="1" applyBorder="1" applyAlignment="1">
      <alignment horizontal="center" vertical="center" wrapText="1"/>
    </xf>
    <xf numFmtId="0" fontId="0" fillId="10" borderId="2" xfId="0" applyFill="1" applyBorder="1" applyAlignment="1">
      <alignment horizontal="center" vertical="center" wrapText="1"/>
    </xf>
    <xf numFmtId="0" fontId="0" fillId="10" borderId="3" xfId="0" applyFill="1" applyBorder="1" applyAlignment="1">
      <alignment horizontal="center" vertical="center" wrapText="1"/>
    </xf>
    <xf numFmtId="0" fontId="0" fillId="10" borderId="4"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5" xfId="0" applyFill="1" applyBorder="1" applyAlignment="1">
      <alignment horizontal="center" vertical="center" wrapText="1"/>
    </xf>
    <xf numFmtId="0" fontId="0" fillId="10" borderId="6" xfId="0" applyFill="1" applyBorder="1" applyAlignment="1">
      <alignment horizontal="center" vertical="center" wrapText="1"/>
    </xf>
    <xf numFmtId="0" fontId="0" fillId="10" borderId="7" xfId="0" applyFill="1" applyBorder="1" applyAlignment="1">
      <alignment horizontal="center" vertical="center" wrapText="1"/>
    </xf>
    <xf numFmtId="0" fontId="0" fillId="10" borderId="8" xfId="0" applyFill="1" applyBorder="1" applyAlignment="1">
      <alignment horizontal="center" vertical="center" wrapText="1"/>
    </xf>
    <xf numFmtId="0" fontId="0" fillId="3" borderId="1" xfId="0" applyFont="1" applyFill="1" applyBorder="1" applyAlignment="1">
      <alignment horizontal="center" vertical="center" wrapText="1"/>
    </xf>
    <xf numFmtId="0" fontId="0" fillId="3" borderId="2" xfId="0" applyFont="1" applyFill="1" applyBorder="1" applyAlignment="1">
      <alignment horizontal="center" vertical="center" wrapText="1"/>
    </xf>
    <xf numFmtId="0" fontId="0" fillId="3" borderId="3" xfId="0" applyFont="1" applyFill="1" applyBorder="1" applyAlignment="1">
      <alignment horizontal="center" vertical="center" wrapText="1"/>
    </xf>
    <xf numFmtId="0" fontId="0" fillId="3" borderId="4"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5" xfId="0" applyFont="1" applyFill="1" applyBorder="1" applyAlignment="1">
      <alignment horizontal="center" vertical="center" wrapText="1"/>
    </xf>
    <xf numFmtId="0" fontId="0" fillId="3" borderId="6"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8" xfId="0" applyFont="1" applyFill="1" applyBorder="1" applyAlignment="1">
      <alignment horizontal="center" vertical="center" wrapText="1"/>
    </xf>
    <xf numFmtId="0" fontId="17" fillId="11" borderId="19" xfId="0" applyFont="1" applyFill="1" applyBorder="1" applyAlignment="1">
      <alignment horizontal="center"/>
    </xf>
    <xf numFmtId="0" fontId="17" fillId="11" borderId="20" xfId="0" applyFont="1" applyFill="1" applyBorder="1" applyAlignment="1">
      <alignment horizontal="center"/>
    </xf>
    <xf numFmtId="0" fontId="17" fillId="11" borderId="21" xfId="0" applyFont="1" applyFill="1" applyBorder="1" applyAlignment="1">
      <alignment horizontal="center"/>
    </xf>
    <xf numFmtId="0" fontId="18" fillId="8" borderId="1" xfId="0" applyFont="1" applyFill="1" applyBorder="1" applyAlignment="1">
      <alignment horizontal="center" vertical="center" wrapText="1"/>
    </xf>
    <xf numFmtId="0" fontId="18" fillId="8" borderId="2" xfId="0" applyFont="1" applyFill="1" applyBorder="1" applyAlignment="1">
      <alignment horizontal="center" vertical="center" wrapText="1"/>
    </xf>
    <xf numFmtId="0" fontId="18" fillId="8" borderId="3" xfId="0" applyFont="1" applyFill="1" applyBorder="1" applyAlignment="1">
      <alignment horizontal="center" vertical="center" wrapText="1"/>
    </xf>
    <xf numFmtId="0" fontId="18" fillId="8" borderId="4" xfId="0" applyFont="1" applyFill="1" applyBorder="1" applyAlignment="1">
      <alignment horizontal="center" vertical="center" wrapText="1"/>
    </xf>
    <xf numFmtId="0" fontId="18" fillId="8" borderId="0" xfId="0" applyFont="1" applyFill="1" applyBorder="1" applyAlignment="1">
      <alignment horizontal="center" vertical="center" wrapText="1"/>
    </xf>
    <xf numFmtId="0" fontId="18" fillId="8" borderId="5" xfId="0" applyFont="1" applyFill="1" applyBorder="1" applyAlignment="1">
      <alignment horizontal="center" vertical="center" wrapText="1"/>
    </xf>
    <xf numFmtId="0" fontId="18" fillId="8" borderId="6" xfId="0" applyFont="1" applyFill="1" applyBorder="1" applyAlignment="1">
      <alignment horizontal="center" vertical="center" wrapText="1"/>
    </xf>
    <xf numFmtId="0" fontId="18" fillId="8" borderId="7" xfId="0" applyFont="1" applyFill="1" applyBorder="1" applyAlignment="1">
      <alignment horizontal="center" vertical="center" wrapText="1"/>
    </xf>
    <xf numFmtId="0" fontId="18" fillId="8" borderId="8" xfId="0" applyFont="1" applyFill="1" applyBorder="1" applyAlignment="1">
      <alignment horizontal="center" vertical="center" wrapText="1"/>
    </xf>
    <xf numFmtId="0" fontId="19" fillId="8" borderId="1" xfId="0" applyFont="1" applyFill="1" applyBorder="1" applyAlignment="1">
      <alignment horizontal="center" vertical="center" wrapText="1"/>
    </xf>
    <xf numFmtId="0" fontId="19" fillId="8" borderId="2"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19" fillId="8" borderId="0" xfId="0" applyFont="1" applyFill="1" applyBorder="1" applyAlignment="1">
      <alignment horizontal="center" vertical="center" wrapText="1"/>
    </xf>
    <xf numFmtId="0" fontId="19" fillId="8" borderId="5" xfId="0" applyFont="1" applyFill="1" applyBorder="1" applyAlignment="1">
      <alignment horizontal="center" vertical="center" wrapText="1"/>
    </xf>
    <xf numFmtId="0" fontId="19" fillId="8" borderId="6" xfId="0" applyFont="1" applyFill="1" applyBorder="1" applyAlignment="1">
      <alignment horizontal="center" vertical="center" wrapText="1"/>
    </xf>
    <xf numFmtId="0" fontId="19" fillId="8" borderId="7" xfId="0" applyFont="1" applyFill="1" applyBorder="1" applyAlignment="1">
      <alignment horizontal="center" vertical="center" wrapText="1"/>
    </xf>
    <xf numFmtId="0" fontId="19" fillId="8" borderId="8"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3" fillId="0" borderId="2" xfId="0" applyFont="1" applyBorder="1" applyAlignment="1">
      <alignment horizontal="center" vertical="center" wrapText="1"/>
    </xf>
    <xf numFmtId="0" fontId="0" fillId="0" borderId="19" xfId="0" applyBorder="1" applyAlignment="1">
      <alignment horizontal="center" wrapText="1"/>
    </xf>
    <xf numFmtId="0" fontId="0" fillId="0" borderId="20" xfId="0" applyBorder="1" applyAlignment="1">
      <alignment horizontal="center" wrapText="1"/>
    </xf>
    <xf numFmtId="0" fontId="0" fillId="0" borderId="21" xfId="0" applyBorder="1" applyAlignment="1">
      <alignment horizontal="center" wrapText="1"/>
    </xf>
    <xf numFmtId="0" fontId="0" fillId="0" borderId="0" xfId="0"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0" xfId="4" applyFont="1" applyBorder="1" applyAlignment="1">
      <alignment horizontal="center"/>
    </xf>
    <xf numFmtId="0" fontId="3" fillId="0" borderId="0" xfId="4" applyFont="1" applyAlignment="1">
      <alignment horizontal="center"/>
    </xf>
  </cellXfs>
  <cellStyles count="11">
    <cellStyle name="Hipervínculo" xfId="7" builtinId="8"/>
    <cellStyle name="Millares" xfId="2" builtinId="3"/>
    <cellStyle name="Millares 2" xfId="8"/>
    <cellStyle name="Moneda" xfId="3" builtinId="4"/>
    <cellStyle name="Moneda 2" xfId="9"/>
    <cellStyle name="Normal" xfId="0" builtinId="0"/>
    <cellStyle name="Normal 2" xfId="4"/>
    <cellStyle name="Normal 2 2" xfId="5"/>
    <cellStyle name="Normal 3" xfId="6"/>
    <cellStyle name="Porcentaje" xfId="1" builtinId="5"/>
    <cellStyle name="Porcentaje 2" xfId="1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Varianza Dinámica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1"/>
          <c:order val="1"/>
          <c:tx>
            <c:strRef>
              <c:f>'Ejercicio 2'!$D$14</c:f>
              <c:strCache>
                <c:ptCount val="1"/>
                <c:pt idx="0">
                  <c:v>Ventana movil (30 dias)</c:v>
                </c:pt>
              </c:strCache>
            </c:strRef>
          </c:tx>
          <c:spPr>
            <a:ln w="19050" cap="rnd">
              <a:solidFill>
                <a:schemeClr val="accent2"/>
              </a:solidFill>
              <a:round/>
            </a:ln>
            <a:effectLst/>
          </c:spPr>
          <c:marker>
            <c:symbol val="none"/>
          </c:marker>
          <c:xVal>
            <c:numRef>
              <c:f>'Ejercicio 2'!$B$15:$B$1067</c:f>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f>'Ejercicio 2'!$D$15:$D$1067</c:f>
              <c:numCache>
                <c:formatCode>General</c:formatCode>
                <c:ptCount val="1053"/>
                <c:pt idx="31">
                  <c:v>3.2894383088196918E-4</c:v>
                </c:pt>
                <c:pt idx="32">
                  <c:v>3.3668126449026657E-4</c:v>
                </c:pt>
                <c:pt idx="33">
                  <c:v>3.3502428392410987E-4</c:v>
                </c:pt>
                <c:pt idx="34">
                  <c:v>3.2847158151353263E-4</c:v>
                </c:pt>
                <c:pt idx="35">
                  <c:v>3.1919747354594628E-4</c:v>
                </c:pt>
                <c:pt idx="36">
                  <c:v>3.190821848713037E-4</c:v>
                </c:pt>
                <c:pt idx="37">
                  <c:v>2.979120522846999E-4</c:v>
                </c:pt>
                <c:pt idx="38">
                  <c:v>2.6497213561365218E-4</c:v>
                </c:pt>
                <c:pt idx="39">
                  <c:v>2.5602749099554943E-4</c:v>
                </c:pt>
                <c:pt idx="40">
                  <c:v>2.2135831376750431E-4</c:v>
                </c:pt>
                <c:pt idx="41">
                  <c:v>2.2257788750382256E-4</c:v>
                </c:pt>
                <c:pt idx="42">
                  <c:v>1.9780056186340098E-4</c:v>
                </c:pt>
                <c:pt idx="43">
                  <c:v>2.0102279444138158E-4</c:v>
                </c:pt>
                <c:pt idx="44">
                  <c:v>2.0106514649692093E-4</c:v>
                </c:pt>
                <c:pt idx="45">
                  <c:v>1.8903315539952131E-4</c:v>
                </c:pt>
                <c:pt idx="46">
                  <c:v>1.4928437580975543E-4</c:v>
                </c:pt>
                <c:pt idx="47">
                  <c:v>1.4916303094265941E-4</c:v>
                </c:pt>
                <c:pt idx="48">
                  <c:v>1.9340682381959427E-4</c:v>
                </c:pt>
                <c:pt idx="49">
                  <c:v>2.0632249029439021E-4</c:v>
                </c:pt>
                <c:pt idx="50">
                  <c:v>1.9222416923147357E-4</c:v>
                </c:pt>
                <c:pt idx="51">
                  <c:v>1.8433230489182793E-4</c:v>
                </c:pt>
                <c:pt idx="52">
                  <c:v>1.846931793561685E-4</c:v>
                </c:pt>
                <c:pt idx="53">
                  <c:v>1.9744873585192467E-4</c:v>
                </c:pt>
                <c:pt idx="54">
                  <c:v>1.826156529450319E-4</c:v>
                </c:pt>
                <c:pt idx="55">
                  <c:v>1.790198879187118E-4</c:v>
                </c:pt>
                <c:pt idx="56">
                  <c:v>1.7810391543115898E-4</c:v>
                </c:pt>
                <c:pt idx="57">
                  <c:v>1.6169193981771651E-4</c:v>
                </c:pt>
                <c:pt idx="58">
                  <c:v>1.4954691370152158E-4</c:v>
                </c:pt>
                <c:pt idx="59">
                  <c:v>1.5268565379078549E-4</c:v>
                </c:pt>
                <c:pt idx="60">
                  <c:v>1.587889812408545E-4</c:v>
                </c:pt>
                <c:pt idx="61">
                  <c:v>1.9638590766371059E-4</c:v>
                </c:pt>
                <c:pt idx="62">
                  <c:v>2.0486200655213179E-4</c:v>
                </c:pt>
                <c:pt idx="63">
                  <c:v>2.1490615400743965E-4</c:v>
                </c:pt>
                <c:pt idx="64">
                  <c:v>2.2754712815357516E-4</c:v>
                </c:pt>
                <c:pt idx="65">
                  <c:v>2.2462018296870724E-4</c:v>
                </c:pt>
                <c:pt idx="66">
                  <c:v>2.2588411745372538E-4</c:v>
                </c:pt>
                <c:pt idx="67">
                  <c:v>2.3603873521923539E-4</c:v>
                </c:pt>
                <c:pt idx="68">
                  <c:v>2.464908266399894E-4</c:v>
                </c:pt>
                <c:pt idx="69">
                  <c:v>2.5262827538686123E-4</c:v>
                </c:pt>
                <c:pt idx="70">
                  <c:v>2.5764038704651876E-4</c:v>
                </c:pt>
                <c:pt idx="71">
                  <c:v>2.5642423950900372E-4</c:v>
                </c:pt>
                <c:pt idx="72">
                  <c:v>2.5492750363105619E-4</c:v>
                </c:pt>
                <c:pt idx="73">
                  <c:v>2.4979636934815101E-4</c:v>
                </c:pt>
                <c:pt idx="74">
                  <c:v>2.5559988983450704E-4</c:v>
                </c:pt>
                <c:pt idx="75">
                  <c:v>2.7597742835736477E-4</c:v>
                </c:pt>
                <c:pt idx="76">
                  <c:v>2.7418483046017623E-4</c:v>
                </c:pt>
                <c:pt idx="77">
                  <c:v>2.733413241818969E-4</c:v>
                </c:pt>
                <c:pt idx="78">
                  <c:v>2.468655536720986E-4</c:v>
                </c:pt>
                <c:pt idx="79">
                  <c:v>2.3642734947939775E-4</c:v>
                </c:pt>
                <c:pt idx="80">
                  <c:v>2.6590626149875749E-4</c:v>
                </c:pt>
                <c:pt idx="81">
                  <c:v>2.747891994379991E-4</c:v>
                </c:pt>
                <c:pt idx="82">
                  <c:v>2.8630634467689315E-4</c:v>
                </c:pt>
                <c:pt idx="83">
                  <c:v>2.7722431946620486E-4</c:v>
                </c:pt>
                <c:pt idx="84">
                  <c:v>2.7208831449036639E-4</c:v>
                </c:pt>
                <c:pt idx="85">
                  <c:v>2.7381832093578739E-4</c:v>
                </c:pt>
                <c:pt idx="86">
                  <c:v>2.7388241246989345E-4</c:v>
                </c:pt>
                <c:pt idx="87">
                  <c:v>2.8849267151256035E-4</c:v>
                </c:pt>
                <c:pt idx="88">
                  <c:v>2.8273107989419151E-4</c:v>
                </c:pt>
                <c:pt idx="89">
                  <c:v>2.808446603700658E-4</c:v>
                </c:pt>
                <c:pt idx="90">
                  <c:v>2.7288225052423553E-4</c:v>
                </c:pt>
                <c:pt idx="91">
                  <c:v>2.3507699032962421E-4</c:v>
                </c:pt>
                <c:pt idx="92">
                  <c:v>2.1899290269589445E-4</c:v>
                </c:pt>
                <c:pt idx="93">
                  <c:v>2.0980886323576956E-4</c:v>
                </c:pt>
                <c:pt idx="94">
                  <c:v>1.9690037431675187E-4</c:v>
                </c:pt>
                <c:pt idx="95">
                  <c:v>1.968888144301762E-4</c:v>
                </c:pt>
                <c:pt idx="96">
                  <c:v>2.0004236681848693E-4</c:v>
                </c:pt>
                <c:pt idx="97">
                  <c:v>1.9099590546570595E-4</c:v>
                </c:pt>
                <c:pt idx="98">
                  <c:v>1.8747008760178725E-4</c:v>
                </c:pt>
                <c:pt idx="99">
                  <c:v>1.8932559283238993E-4</c:v>
                </c:pt>
                <c:pt idx="100">
                  <c:v>1.9531091067523764E-4</c:v>
                </c:pt>
                <c:pt idx="101">
                  <c:v>1.9519517362534788E-4</c:v>
                </c:pt>
                <c:pt idx="102">
                  <c:v>1.9429092448661843E-4</c:v>
                </c:pt>
                <c:pt idx="103">
                  <c:v>1.9066478335529456E-4</c:v>
                </c:pt>
                <c:pt idx="104">
                  <c:v>1.9576912004443987E-4</c:v>
                </c:pt>
                <c:pt idx="105">
                  <c:v>1.5381507242432879E-4</c:v>
                </c:pt>
                <c:pt idx="106">
                  <c:v>1.5173998237624859E-4</c:v>
                </c:pt>
                <c:pt idx="107">
                  <c:v>1.5213057001880255E-4</c:v>
                </c:pt>
                <c:pt idx="108">
                  <c:v>1.4627338875682099E-4</c:v>
                </c:pt>
                <c:pt idx="109">
                  <c:v>1.4260519358671428E-4</c:v>
                </c:pt>
                <c:pt idx="110">
                  <c:v>1.3118338177342564E-4</c:v>
                </c:pt>
                <c:pt idx="111">
                  <c:v>1.3694485926026804E-4</c:v>
                </c:pt>
                <c:pt idx="112">
                  <c:v>1.2561840035757901E-4</c:v>
                </c:pt>
                <c:pt idx="113">
                  <c:v>1.2265938299867735E-4</c:v>
                </c:pt>
                <c:pt idx="114">
                  <c:v>1.2079575638447816E-4</c:v>
                </c:pt>
                <c:pt idx="115">
                  <c:v>1.2287417309161572E-4</c:v>
                </c:pt>
                <c:pt idx="116">
                  <c:v>1.3605152834652667E-4</c:v>
                </c:pt>
                <c:pt idx="117">
                  <c:v>1.2880294315076302E-4</c:v>
                </c:pt>
                <c:pt idx="118">
                  <c:v>1.2817454363273491E-4</c:v>
                </c:pt>
                <c:pt idx="119">
                  <c:v>1.283177575036519E-4</c:v>
                </c:pt>
                <c:pt idx="120">
                  <c:v>1.2348158448991165E-4</c:v>
                </c:pt>
                <c:pt idx="121">
                  <c:v>1.4289927796805403E-4</c:v>
                </c:pt>
                <c:pt idx="122">
                  <c:v>1.5570234834321053E-4</c:v>
                </c:pt>
                <c:pt idx="123">
                  <c:v>1.5580771593536974E-4</c:v>
                </c:pt>
                <c:pt idx="124">
                  <c:v>1.6103971939235496E-4</c:v>
                </c:pt>
                <c:pt idx="125">
                  <c:v>1.6100923591277501E-4</c:v>
                </c:pt>
                <c:pt idx="126">
                  <c:v>1.5806891834077057E-4</c:v>
                </c:pt>
                <c:pt idx="127">
                  <c:v>1.6177370410372152E-4</c:v>
                </c:pt>
                <c:pt idx="128">
                  <c:v>1.5137316640767147E-4</c:v>
                </c:pt>
                <c:pt idx="129">
                  <c:v>1.5002555005280799E-4</c:v>
                </c:pt>
                <c:pt idx="130">
                  <c:v>1.4011913483825351E-4</c:v>
                </c:pt>
                <c:pt idx="131">
                  <c:v>1.4407523564644026E-4</c:v>
                </c:pt>
                <c:pt idx="132">
                  <c:v>1.439936466960486E-4</c:v>
                </c:pt>
                <c:pt idx="133">
                  <c:v>1.4494343027578104E-4</c:v>
                </c:pt>
                <c:pt idx="134">
                  <c:v>1.3290429215809818E-4</c:v>
                </c:pt>
                <c:pt idx="135">
                  <c:v>1.3304853001810572E-4</c:v>
                </c:pt>
                <c:pt idx="136">
                  <c:v>1.3238338442986302E-4</c:v>
                </c:pt>
                <c:pt idx="137">
                  <c:v>1.2696444143738418E-4</c:v>
                </c:pt>
                <c:pt idx="138">
                  <c:v>1.3450444153834023E-4</c:v>
                </c:pt>
                <c:pt idx="139">
                  <c:v>1.519947981000565E-4</c:v>
                </c:pt>
                <c:pt idx="140">
                  <c:v>1.5594336548228427E-4</c:v>
                </c:pt>
                <c:pt idx="141">
                  <c:v>1.3410612558194084E-4</c:v>
                </c:pt>
                <c:pt idx="142">
                  <c:v>1.3608635292482529E-4</c:v>
                </c:pt>
                <c:pt idx="143">
                  <c:v>1.3894454257928947E-4</c:v>
                </c:pt>
                <c:pt idx="144">
                  <c:v>1.3839267303733462E-4</c:v>
                </c:pt>
                <c:pt idx="145">
                  <c:v>1.3449751736271359E-4</c:v>
                </c:pt>
                <c:pt idx="146">
                  <c:v>1.49322418648454E-4</c:v>
                </c:pt>
                <c:pt idx="147">
                  <c:v>1.4945918548948074E-4</c:v>
                </c:pt>
                <c:pt idx="148">
                  <c:v>1.5837878862645424E-4</c:v>
                </c:pt>
                <c:pt idx="149">
                  <c:v>1.6751362767206159E-4</c:v>
                </c:pt>
                <c:pt idx="150">
                  <c:v>1.6787390799289067E-4</c:v>
                </c:pt>
                <c:pt idx="151">
                  <c:v>1.3995293577090306E-4</c:v>
                </c:pt>
                <c:pt idx="152">
                  <c:v>1.3441985201333688E-4</c:v>
                </c:pt>
                <c:pt idx="153">
                  <c:v>1.318163859438658E-4</c:v>
                </c:pt>
                <c:pt idx="154">
                  <c:v>1.2958772992107198E-4</c:v>
                </c:pt>
                <c:pt idx="155">
                  <c:v>1.2990339326333816E-4</c:v>
                </c:pt>
                <c:pt idx="156">
                  <c:v>1.3922129334340672E-4</c:v>
                </c:pt>
                <c:pt idx="157">
                  <c:v>1.4399070089300559E-4</c:v>
                </c:pt>
                <c:pt idx="158">
                  <c:v>1.6103735624372305E-4</c:v>
                </c:pt>
                <c:pt idx="159">
                  <c:v>1.5757393422622656E-4</c:v>
                </c:pt>
                <c:pt idx="160">
                  <c:v>1.7480757865915458E-4</c:v>
                </c:pt>
                <c:pt idx="161">
                  <c:v>1.7535444304760372E-4</c:v>
                </c:pt>
                <c:pt idx="162">
                  <c:v>1.8636015490981265E-4</c:v>
                </c:pt>
                <c:pt idx="163">
                  <c:v>1.8709275037530316E-4</c:v>
                </c:pt>
                <c:pt idx="164">
                  <c:v>1.8357688795944598E-4</c:v>
                </c:pt>
                <c:pt idx="165">
                  <c:v>1.846578518282472E-4</c:v>
                </c:pt>
                <c:pt idx="166">
                  <c:v>1.8435933010915327E-4</c:v>
                </c:pt>
                <c:pt idx="167">
                  <c:v>1.8481989634169311E-4</c:v>
                </c:pt>
                <c:pt idx="168">
                  <c:v>1.78356959668565E-4</c:v>
                </c:pt>
                <c:pt idx="169">
                  <c:v>1.5644425206137998E-4</c:v>
                </c:pt>
                <c:pt idx="170">
                  <c:v>1.4912384034367824E-4</c:v>
                </c:pt>
                <c:pt idx="171">
                  <c:v>1.5095342247638976E-4</c:v>
                </c:pt>
                <c:pt idx="172">
                  <c:v>1.4541096689371871E-4</c:v>
                </c:pt>
                <c:pt idx="173">
                  <c:v>1.4781617704822989E-4</c:v>
                </c:pt>
                <c:pt idx="174">
                  <c:v>1.6333324388900897E-4</c:v>
                </c:pt>
                <c:pt idx="175">
                  <c:v>1.604388474529102E-4</c:v>
                </c:pt>
                <c:pt idx="176">
                  <c:v>1.2994330977953228E-4</c:v>
                </c:pt>
                <c:pt idx="177">
                  <c:v>1.480198566988228E-4</c:v>
                </c:pt>
                <c:pt idx="178">
                  <c:v>1.4274404434432638E-4</c:v>
                </c:pt>
                <c:pt idx="179">
                  <c:v>1.3413420881320986E-4</c:v>
                </c:pt>
                <c:pt idx="180">
                  <c:v>1.3702127041196845E-4</c:v>
                </c:pt>
                <c:pt idx="181">
                  <c:v>1.3651142446860452E-4</c:v>
                </c:pt>
                <c:pt idx="182">
                  <c:v>1.3676052778434651E-4</c:v>
                </c:pt>
                <c:pt idx="183">
                  <c:v>1.3938749627991E-4</c:v>
                </c:pt>
                <c:pt idx="184">
                  <c:v>1.396020237534859E-4</c:v>
                </c:pt>
                <c:pt idx="185">
                  <c:v>1.3743822372827739E-4</c:v>
                </c:pt>
                <c:pt idx="186">
                  <c:v>1.4892902640401551E-4</c:v>
                </c:pt>
                <c:pt idx="187">
                  <c:v>1.6098251282354009E-4</c:v>
                </c:pt>
                <c:pt idx="188">
                  <c:v>1.4570371078958811E-4</c:v>
                </c:pt>
                <c:pt idx="189">
                  <c:v>1.4691598295412623E-4</c:v>
                </c:pt>
                <c:pt idx="190">
                  <c:v>1.2928493228830267E-4</c:v>
                </c:pt>
                <c:pt idx="191">
                  <c:v>1.2901289789938542E-4</c:v>
                </c:pt>
                <c:pt idx="192">
                  <c:v>1.2153518808742721E-4</c:v>
                </c:pt>
                <c:pt idx="193">
                  <c:v>1.249776917544826E-4</c:v>
                </c:pt>
                <c:pt idx="194">
                  <c:v>1.2557305955822153E-4</c:v>
                </c:pt>
                <c:pt idx="195">
                  <c:v>1.2537506505941846E-4</c:v>
                </c:pt>
                <c:pt idx="196">
                  <c:v>1.2554846688326131E-4</c:v>
                </c:pt>
                <c:pt idx="197">
                  <c:v>1.2540191407104347E-4</c:v>
                </c:pt>
                <c:pt idx="198">
                  <c:v>1.2721678535136818E-4</c:v>
                </c:pt>
                <c:pt idx="199">
                  <c:v>1.2718170920950108E-4</c:v>
                </c:pt>
                <c:pt idx="200">
                  <c:v>1.2684982508346436E-4</c:v>
                </c:pt>
                <c:pt idx="201">
                  <c:v>1.4090732605306431E-4</c:v>
                </c:pt>
                <c:pt idx="202">
                  <c:v>1.4630551968555433E-4</c:v>
                </c:pt>
                <c:pt idx="203">
                  <c:v>1.4827423892721254E-4</c:v>
                </c:pt>
                <c:pt idx="204">
                  <c:v>1.9610702679643437E-4</c:v>
                </c:pt>
                <c:pt idx="205">
                  <c:v>2.01855784991369E-4</c:v>
                </c:pt>
                <c:pt idx="206">
                  <c:v>2.1004984088458624E-4</c:v>
                </c:pt>
                <c:pt idx="207">
                  <c:v>1.953263404306508E-4</c:v>
                </c:pt>
                <c:pt idx="208">
                  <c:v>1.9556936092662546E-4</c:v>
                </c:pt>
                <c:pt idx="209">
                  <c:v>1.9392327027672128E-4</c:v>
                </c:pt>
                <c:pt idx="210">
                  <c:v>2.206866192797721E-4</c:v>
                </c:pt>
                <c:pt idx="211">
                  <c:v>2.2124177075671578E-4</c:v>
                </c:pt>
                <c:pt idx="212">
                  <c:v>2.1993170023225587E-4</c:v>
                </c:pt>
                <c:pt idx="213">
                  <c:v>2.2378581324592674E-4</c:v>
                </c:pt>
                <c:pt idx="214">
                  <c:v>2.6526685943851239E-4</c:v>
                </c:pt>
                <c:pt idx="215">
                  <c:v>2.6579980827484397E-4</c:v>
                </c:pt>
                <c:pt idx="216">
                  <c:v>2.4697059374120665E-4</c:v>
                </c:pt>
                <c:pt idx="217">
                  <c:v>2.3630389818378404E-4</c:v>
                </c:pt>
                <c:pt idx="218">
                  <c:v>2.369116357939795E-4</c:v>
                </c:pt>
                <c:pt idx="219">
                  <c:v>2.4466229072852533E-4</c:v>
                </c:pt>
                <c:pt idx="220">
                  <c:v>2.4761414771270871E-4</c:v>
                </c:pt>
                <c:pt idx="221">
                  <c:v>2.6431698821300606E-4</c:v>
                </c:pt>
                <c:pt idx="222">
                  <c:v>2.6456481032909572E-4</c:v>
                </c:pt>
                <c:pt idx="223">
                  <c:v>2.6027368545712047E-4</c:v>
                </c:pt>
                <c:pt idx="224">
                  <c:v>2.6673868586761507E-4</c:v>
                </c:pt>
                <c:pt idx="225">
                  <c:v>2.8018518310350145E-4</c:v>
                </c:pt>
                <c:pt idx="226">
                  <c:v>2.8372365346004919E-4</c:v>
                </c:pt>
                <c:pt idx="227">
                  <c:v>2.8461492177778521E-4</c:v>
                </c:pt>
                <c:pt idx="228">
                  <c:v>3.0879622831901036E-4</c:v>
                </c:pt>
                <c:pt idx="229">
                  <c:v>3.0872615550496898E-4</c:v>
                </c:pt>
                <c:pt idx="230">
                  <c:v>3.1518156876776107E-4</c:v>
                </c:pt>
                <c:pt idx="231">
                  <c:v>2.9784257288675728E-4</c:v>
                </c:pt>
                <c:pt idx="232">
                  <c:v>3.1248167659393938E-4</c:v>
                </c:pt>
                <c:pt idx="233">
                  <c:v>2.9341007736951197E-4</c:v>
                </c:pt>
                <c:pt idx="234">
                  <c:v>2.4976531338856336E-4</c:v>
                </c:pt>
                <c:pt idx="235">
                  <c:v>2.4118289538699935E-4</c:v>
                </c:pt>
                <c:pt idx="236">
                  <c:v>2.3721256253704355E-4</c:v>
                </c:pt>
                <c:pt idx="237">
                  <c:v>2.5202457767971846E-4</c:v>
                </c:pt>
                <c:pt idx="238">
                  <c:v>2.4521937391388669E-4</c:v>
                </c:pt>
                <c:pt idx="239">
                  <c:v>2.652125596747792E-4</c:v>
                </c:pt>
                <c:pt idx="240">
                  <c:v>2.3254272104742904E-4</c:v>
                </c:pt>
                <c:pt idx="241">
                  <c:v>2.3283135648554634E-4</c:v>
                </c:pt>
                <c:pt idx="242">
                  <c:v>2.325272441190418E-4</c:v>
                </c:pt>
                <c:pt idx="243">
                  <c:v>2.2623532702826577E-4</c:v>
                </c:pt>
                <c:pt idx="244">
                  <c:v>1.9713407273259847E-4</c:v>
                </c:pt>
                <c:pt idx="245">
                  <c:v>1.9631077758134867E-4</c:v>
                </c:pt>
                <c:pt idx="246">
                  <c:v>1.9590657486543298E-4</c:v>
                </c:pt>
                <c:pt idx="247">
                  <c:v>1.9298495489230056E-4</c:v>
                </c:pt>
                <c:pt idx="248">
                  <c:v>1.9202160846739836E-4</c:v>
                </c:pt>
                <c:pt idx="249">
                  <c:v>1.8311524442921103E-4</c:v>
                </c:pt>
                <c:pt idx="250">
                  <c:v>1.7950347973896214E-4</c:v>
                </c:pt>
                <c:pt idx="251">
                  <c:v>1.6675483779930719E-4</c:v>
                </c:pt>
                <c:pt idx="252">
                  <c:v>1.7781590792046066E-4</c:v>
                </c:pt>
                <c:pt idx="253">
                  <c:v>1.7755001346394822E-4</c:v>
                </c:pt>
                <c:pt idx="254">
                  <c:v>1.7382022832380793E-4</c:v>
                </c:pt>
                <c:pt idx="255">
                  <c:v>1.6071342022825884E-4</c:v>
                </c:pt>
                <c:pt idx="256">
                  <c:v>1.5582470460951477E-4</c:v>
                </c:pt>
                <c:pt idx="257">
                  <c:v>1.6851606932743635E-4</c:v>
                </c:pt>
                <c:pt idx="258">
                  <c:v>1.6011149680149567E-4</c:v>
                </c:pt>
                <c:pt idx="259">
                  <c:v>1.5772211675032938E-4</c:v>
                </c:pt>
                <c:pt idx="260">
                  <c:v>1.5362963771368526E-4</c:v>
                </c:pt>
                <c:pt idx="261">
                  <c:v>1.463963243473438E-4</c:v>
                </c:pt>
                <c:pt idx="262">
                  <c:v>1.3129037329429226E-4</c:v>
                </c:pt>
                <c:pt idx="263">
                  <c:v>1.3097873312194967E-4</c:v>
                </c:pt>
                <c:pt idx="264">
                  <c:v>1.4261034248897324E-4</c:v>
                </c:pt>
                <c:pt idx="265">
                  <c:v>1.459005244923398E-4</c:v>
                </c:pt>
                <c:pt idx="266">
                  <c:v>1.6084556312932551E-4</c:v>
                </c:pt>
                <c:pt idx="267">
                  <c:v>1.4793132888286985E-4</c:v>
                </c:pt>
                <c:pt idx="268">
                  <c:v>1.5431109235036861E-4</c:v>
                </c:pt>
                <c:pt idx="269">
                  <c:v>1.3892308519526691E-4</c:v>
                </c:pt>
                <c:pt idx="270">
                  <c:v>1.8118424282426621E-4</c:v>
                </c:pt>
                <c:pt idx="271">
                  <c:v>1.8468558633062888E-4</c:v>
                </c:pt>
                <c:pt idx="272">
                  <c:v>1.9164539886568289E-4</c:v>
                </c:pt>
                <c:pt idx="273">
                  <c:v>2.0168428914638429E-4</c:v>
                </c:pt>
                <c:pt idx="274">
                  <c:v>1.9616010870565404E-4</c:v>
                </c:pt>
                <c:pt idx="275">
                  <c:v>1.9704332974468467E-4</c:v>
                </c:pt>
                <c:pt idx="276">
                  <c:v>1.9850694070292906E-4</c:v>
                </c:pt>
                <c:pt idx="277">
                  <c:v>2.0672865813508976E-4</c:v>
                </c:pt>
                <c:pt idx="278">
                  <c:v>2.0771979864686908E-4</c:v>
                </c:pt>
                <c:pt idx="279">
                  <c:v>2.0142051149487015E-4</c:v>
                </c:pt>
                <c:pt idx="280">
                  <c:v>2.0183838643930617E-4</c:v>
                </c:pt>
                <c:pt idx="281">
                  <c:v>1.9207039619684895E-4</c:v>
                </c:pt>
                <c:pt idx="282">
                  <c:v>1.7324072438837544E-4</c:v>
                </c:pt>
                <c:pt idx="283">
                  <c:v>1.7801506691057786E-4</c:v>
                </c:pt>
                <c:pt idx="284">
                  <c:v>1.8722535809488009E-4</c:v>
                </c:pt>
                <c:pt idx="285">
                  <c:v>1.8728867234427165E-4</c:v>
                </c:pt>
                <c:pt idx="286">
                  <c:v>1.8263398688685891E-4</c:v>
                </c:pt>
                <c:pt idx="287">
                  <c:v>1.8201386843009974E-4</c:v>
                </c:pt>
                <c:pt idx="288">
                  <c:v>1.6059909194448245E-4</c:v>
                </c:pt>
                <c:pt idx="289">
                  <c:v>1.5727565104309868E-4</c:v>
                </c:pt>
                <c:pt idx="290">
                  <c:v>1.5571529157478719E-4</c:v>
                </c:pt>
                <c:pt idx="291">
                  <c:v>1.5436836092672524E-4</c:v>
                </c:pt>
                <c:pt idx="292">
                  <c:v>1.5732473177167697E-4</c:v>
                </c:pt>
                <c:pt idx="293">
                  <c:v>1.6539369397718429E-4</c:v>
                </c:pt>
                <c:pt idx="294">
                  <c:v>1.7333341443031625E-4</c:v>
                </c:pt>
                <c:pt idx="295">
                  <c:v>1.7419679063914383E-4</c:v>
                </c:pt>
                <c:pt idx="296">
                  <c:v>1.6770322665210532E-4</c:v>
                </c:pt>
                <c:pt idx="297">
                  <c:v>1.7138321195953797E-4</c:v>
                </c:pt>
                <c:pt idx="298">
                  <c:v>1.6753093431766167E-4</c:v>
                </c:pt>
                <c:pt idx="299">
                  <c:v>1.7620520673204617E-4</c:v>
                </c:pt>
                <c:pt idx="300">
                  <c:v>1.3788892555957594E-4</c:v>
                </c:pt>
                <c:pt idx="301">
                  <c:v>1.3102417525277861E-4</c:v>
                </c:pt>
                <c:pt idx="302">
                  <c:v>1.2202705117055553E-4</c:v>
                </c:pt>
                <c:pt idx="303">
                  <c:v>1.1775546195842078E-4</c:v>
                </c:pt>
                <c:pt idx="304">
                  <c:v>1.2261404012483125E-4</c:v>
                </c:pt>
                <c:pt idx="305">
                  <c:v>1.2253754821698172E-4</c:v>
                </c:pt>
                <c:pt idx="306">
                  <c:v>1.2706317290455112E-4</c:v>
                </c:pt>
                <c:pt idx="307">
                  <c:v>1.1911752896603648E-4</c:v>
                </c:pt>
                <c:pt idx="308">
                  <c:v>1.1934070235003881E-4</c:v>
                </c:pt>
                <c:pt idx="309">
                  <c:v>1.4000712472980089E-4</c:v>
                </c:pt>
                <c:pt idx="310">
                  <c:v>1.5268764408607499E-4</c:v>
                </c:pt>
                <c:pt idx="311">
                  <c:v>1.487150767852821E-4</c:v>
                </c:pt>
                <c:pt idx="312">
                  <c:v>1.4616322331666859E-4</c:v>
                </c:pt>
                <c:pt idx="313">
                  <c:v>1.427607927229404E-4</c:v>
                </c:pt>
                <c:pt idx="314">
                  <c:v>1.3528530829685142E-4</c:v>
                </c:pt>
                <c:pt idx="315">
                  <c:v>1.5317635405552926E-4</c:v>
                </c:pt>
                <c:pt idx="316">
                  <c:v>1.5246034658788308E-4</c:v>
                </c:pt>
                <c:pt idx="317">
                  <c:v>1.5658917907845579E-4</c:v>
                </c:pt>
                <c:pt idx="318">
                  <c:v>1.5456530288721965E-4</c:v>
                </c:pt>
                <c:pt idx="319">
                  <c:v>1.5416960841406631E-4</c:v>
                </c:pt>
                <c:pt idx="320">
                  <c:v>1.5249127281214949E-4</c:v>
                </c:pt>
                <c:pt idx="321">
                  <c:v>1.6187262132421582E-4</c:v>
                </c:pt>
                <c:pt idx="322">
                  <c:v>1.8815414068016443E-4</c:v>
                </c:pt>
                <c:pt idx="323">
                  <c:v>1.8677962382961029E-4</c:v>
                </c:pt>
                <c:pt idx="324">
                  <c:v>1.7626914370651549E-4</c:v>
                </c:pt>
                <c:pt idx="325">
                  <c:v>1.9348663740930447E-4</c:v>
                </c:pt>
                <c:pt idx="326">
                  <c:v>1.8900613302700204E-4</c:v>
                </c:pt>
                <c:pt idx="327">
                  <c:v>1.9299633545358534E-4</c:v>
                </c:pt>
                <c:pt idx="328">
                  <c:v>1.884564631166211E-4</c:v>
                </c:pt>
                <c:pt idx="329">
                  <c:v>1.932379238909994E-4</c:v>
                </c:pt>
                <c:pt idx="330">
                  <c:v>1.9493837631137485E-4</c:v>
                </c:pt>
                <c:pt idx="331">
                  <c:v>1.9510999861198106E-4</c:v>
                </c:pt>
                <c:pt idx="332">
                  <c:v>2.1726072014012157E-4</c:v>
                </c:pt>
                <c:pt idx="333">
                  <c:v>2.139558462984737E-4</c:v>
                </c:pt>
                <c:pt idx="334">
                  <c:v>2.1701770899026001E-4</c:v>
                </c:pt>
                <c:pt idx="335">
                  <c:v>2.1460005514497462E-4</c:v>
                </c:pt>
                <c:pt idx="336">
                  <c:v>2.1109031856828133E-4</c:v>
                </c:pt>
                <c:pt idx="337">
                  <c:v>2.1338731326866727E-4</c:v>
                </c:pt>
                <c:pt idx="338">
                  <c:v>2.2942144044662174E-4</c:v>
                </c:pt>
                <c:pt idx="339">
                  <c:v>2.0567669026727139E-4</c:v>
                </c:pt>
                <c:pt idx="340">
                  <c:v>1.9949978859659591E-4</c:v>
                </c:pt>
                <c:pt idx="341">
                  <c:v>1.9181683357270637E-4</c:v>
                </c:pt>
                <c:pt idx="342">
                  <c:v>2.0582263131816759E-4</c:v>
                </c:pt>
                <c:pt idx="343">
                  <c:v>2.0978128947679228E-4</c:v>
                </c:pt>
                <c:pt idx="344">
                  <c:v>2.1206845801541627E-4</c:v>
                </c:pt>
                <c:pt idx="345">
                  <c:v>1.9876493749183499E-4</c:v>
                </c:pt>
                <c:pt idx="346">
                  <c:v>1.9847205636395102E-4</c:v>
                </c:pt>
                <c:pt idx="347">
                  <c:v>1.9379252884427987E-4</c:v>
                </c:pt>
                <c:pt idx="348">
                  <c:v>1.9301831433844304E-4</c:v>
                </c:pt>
                <c:pt idx="349">
                  <c:v>1.9487943222221919E-4</c:v>
                </c:pt>
                <c:pt idx="350">
                  <c:v>1.9654816856069671E-4</c:v>
                </c:pt>
                <c:pt idx="351">
                  <c:v>1.9710157236055764E-4</c:v>
                </c:pt>
                <c:pt idx="352">
                  <c:v>1.5678467045402206E-4</c:v>
                </c:pt>
                <c:pt idx="353">
                  <c:v>1.5539755780537816E-4</c:v>
                </c:pt>
                <c:pt idx="354">
                  <c:v>1.5628814334030317E-4</c:v>
                </c:pt>
                <c:pt idx="355">
                  <c:v>1.3123148019682481E-4</c:v>
                </c:pt>
                <c:pt idx="356">
                  <c:v>1.3126551070109771E-4</c:v>
                </c:pt>
                <c:pt idx="357">
                  <c:v>1.2762772646802815E-4</c:v>
                </c:pt>
                <c:pt idx="358">
                  <c:v>1.3169794045685549E-4</c:v>
                </c:pt>
                <c:pt idx="359">
                  <c:v>1.1875277619225528E-4</c:v>
                </c:pt>
                <c:pt idx="360">
                  <c:v>1.1769479155484798E-4</c:v>
                </c:pt>
                <c:pt idx="361">
                  <c:v>1.1784702814162072E-4</c:v>
                </c:pt>
                <c:pt idx="362">
                  <c:v>1.0003061062353718E-4</c:v>
                </c:pt>
                <c:pt idx="363">
                  <c:v>9.8479202714697002E-5</c:v>
                </c:pt>
                <c:pt idx="364">
                  <c:v>9.0671462327786067E-5</c:v>
                </c:pt>
                <c:pt idx="365">
                  <c:v>1.0291823457745554E-4</c:v>
                </c:pt>
                <c:pt idx="366">
                  <c:v>1.0266614173396549E-4</c:v>
                </c:pt>
                <c:pt idx="367">
                  <c:v>1.0876612642907159E-4</c:v>
                </c:pt>
                <c:pt idx="368">
                  <c:v>9.5090361362379784E-5</c:v>
                </c:pt>
                <c:pt idx="369">
                  <c:v>9.8090662089104764E-5</c:v>
                </c:pt>
                <c:pt idx="370">
                  <c:v>9.2265549371763154E-5</c:v>
                </c:pt>
                <c:pt idx="371">
                  <c:v>1.018188860226039E-4</c:v>
                </c:pt>
                <c:pt idx="372">
                  <c:v>7.9514190562302061E-5</c:v>
                </c:pt>
                <c:pt idx="373">
                  <c:v>7.6426214309904272E-5</c:v>
                </c:pt>
                <c:pt idx="374">
                  <c:v>7.8043814958876856E-5</c:v>
                </c:pt>
                <c:pt idx="375">
                  <c:v>7.8395763173778673E-5</c:v>
                </c:pt>
                <c:pt idx="376">
                  <c:v>8.8583084577663506E-5</c:v>
                </c:pt>
                <c:pt idx="377">
                  <c:v>8.9062646052904556E-5</c:v>
                </c:pt>
                <c:pt idx="378">
                  <c:v>8.9120163949873819E-5</c:v>
                </c:pt>
                <c:pt idx="379">
                  <c:v>1.1229298997103191E-4</c:v>
                </c:pt>
                <c:pt idx="380">
                  <c:v>1.0847100878437545E-4</c:v>
                </c:pt>
                <c:pt idx="381">
                  <c:v>9.7296140843931839E-5</c:v>
                </c:pt>
                <c:pt idx="382">
                  <c:v>9.8757731399933677E-5</c:v>
                </c:pt>
                <c:pt idx="383">
                  <c:v>9.8557023311533705E-5</c:v>
                </c:pt>
                <c:pt idx="384">
                  <c:v>9.7944135860390954E-5</c:v>
                </c:pt>
                <c:pt idx="385">
                  <c:v>9.8465973597398204E-5</c:v>
                </c:pt>
                <c:pt idx="386">
                  <c:v>9.7284689765017482E-5</c:v>
                </c:pt>
                <c:pt idx="387">
                  <c:v>9.760213656918278E-5</c:v>
                </c:pt>
                <c:pt idx="388">
                  <c:v>9.5943458185187246E-5</c:v>
                </c:pt>
                <c:pt idx="389">
                  <c:v>1.2227346286510882E-4</c:v>
                </c:pt>
                <c:pt idx="390">
                  <c:v>1.2191668610349668E-4</c:v>
                </c:pt>
                <c:pt idx="391">
                  <c:v>1.1903987238814109E-4</c:v>
                </c:pt>
                <c:pt idx="392">
                  <c:v>1.6204684745532944E-4</c:v>
                </c:pt>
                <c:pt idx="393">
                  <c:v>1.6182222034326628E-4</c:v>
                </c:pt>
                <c:pt idx="394">
                  <c:v>1.6599795483892042E-4</c:v>
                </c:pt>
                <c:pt idx="395">
                  <c:v>1.5729329968350005E-4</c:v>
                </c:pt>
                <c:pt idx="396">
                  <c:v>1.7047243667746187E-4</c:v>
                </c:pt>
                <c:pt idx="397">
                  <c:v>1.5967686945033679E-4</c:v>
                </c:pt>
                <c:pt idx="398">
                  <c:v>1.6409831083813786E-4</c:v>
                </c:pt>
                <c:pt idx="399">
                  <c:v>1.7196598088383851E-4</c:v>
                </c:pt>
                <c:pt idx="400">
                  <c:v>1.7302358482877852E-4</c:v>
                </c:pt>
                <c:pt idx="401">
                  <c:v>1.6453159663720501E-4</c:v>
                </c:pt>
                <c:pt idx="402">
                  <c:v>1.7503178417368424E-4</c:v>
                </c:pt>
                <c:pt idx="403">
                  <c:v>1.786323155520886E-4</c:v>
                </c:pt>
                <c:pt idx="404">
                  <c:v>1.7599764037946774E-4</c:v>
                </c:pt>
                <c:pt idx="405">
                  <c:v>1.7349451718649724E-4</c:v>
                </c:pt>
                <c:pt idx="406">
                  <c:v>1.6446992270856351E-4</c:v>
                </c:pt>
                <c:pt idx="407">
                  <c:v>1.612507919414781E-4</c:v>
                </c:pt>
                <c:pt idx="408">
                  <c:v>1.6892199849378493E-4</c:v>
                </c:pt>
                <c:pt idx="409">
                  <c:v>1.5942578801939655E-4</c:v>
                </c:pt>
                <c:pt idx="410">
                  <c:v>1.6405163982892665E-4</c:v>
                </c:pt>
                <c:pt idx="411">
                  <c:v>1.676652053800691E-4</c:v>
                </c:pt>
                <c:pt idx="412">
                  <c:v>1.6673935368947853E-4</c:v>
                </c:pt>
                <c:pt idx="413">
                  <c:v>1.8457634300870473E-4</c:v>
                </c:pt>
                <c:pt idx="414">
                  <c:v>1.85284174026623E-4</c:v>
                </c:pt>
                <c:pt idx="415">
                  <c:v>1.8528986919975175E-4</c:v>
                </c:pt>
                <c:pt idx="416">
                  <c:v>1.9716453196195151E-4</c:v>
                </c:pt>
                <c:pt idx="417">
                  <c:v>1.9731450799784944E-4</c:v>
                </c:pt>
                <c:pt idx="418">
                  <c:v>2.0036362864383805E-4</c:v>
                </c:pt>
                <c:pt idx="419">
                  <c:v>1.7662523995070945E-4</c:v>
                </c:pt>
                <c:pt idx="420">
                  <c:v>1.9076831074783891E-4</c:v>
                </c:pt>
                <c:pt idx="421">
                  <c:v>1.9049838774978084E-4</c:v>
                </c:pt>
                <c:pt idx="422">
                  <c:v>1.4679058541866544E-4</c:v>
                </c:pt>
                <c:pt idx="423">
                  <c:v>1.4692443066488902E-4</c:v>
                </c:pt>
                <c:pt idx="424">
                  <c:v>1.4363227511111342E-4</c:v>
                </c:pt>
                <c:pt idx="425">
                  <c:v>1.4372281959587453E-4</c:v>
                </c:pt>
                <c:pt idx="426">
                  <c:v>1.5035044278735127E-4</c:v>
                </c:pt>
                <c:pt idx="427">
                  <c:v>1.617259587865203E-4</c:v>
                </c:pt>
                <c:pt idx="428">
                  <c:v>1.5410935301553652E-4</c:v>
                </c:pt>
                <c:pt idx="429">
                  <c:v>1.458278605502282E-4</c:v>
                </c:pt>
                <c:pt idx="430">
                  <c:v>1.4446592099630595E-4</c:v>
                </c:pt>
                <c:pt idx="431">
                  <c:v>1.4300854060615757E-4</c:v>
                </c:pt>
                <c:pt idx="432">
                  <c:v>1.3595222651956976E-4</c:v>
                </c:pt>
                <c:pt idx="433">
                  <c:v>1.3493030211448689E-4</c:v>
                </c:pt>
                <c:pt idx="434">
                  <c:v>1.4566261798476846E-4</c:v>
                </c:pt>
                <c:pt idx="435">
                  <c:v>1.5048915071787323E-4</c:v>
                </c:pt>
                <c:pt idx="436">
                  <c:v>1.5099971337022281E-4</c:v>
                </c:pt>
                <c:pt idx="437">
                  <c:v>1.5062866815476457E-4</c:v>
                </c:pt>
                <c:pt idx="438">
                  <c:v>1.4879578218680192E-4</c:v>
                </c:pt>
                <c:pt idx="439">
                  <c:v>1.4130981063878296E-4</c:v>
                </c:pt>
                <c:pt idx="440">
                  <c:v>1.3691005209572779E-4</c:v>
                </c:pt>
                <c:pt idx="441">
                  <c:v>1.3699786195922806E-4</c:v>
                </c:pt>
                <c:pt idx="442">
                  <c:v>1.9056536869834932E-4</c:v>
                </c:pt>
                <c:pt idx="443">
                  <c:v>1.747976880759606E-4</c:v>
                </c:pt>
                <c:pt idx="444">
                  <c:v>1.730990009626863E-4</c:v>
                </c:pt>
                <c:pt idx="445">
                  <c:v>1.7399340699034434E-4</c:v>
                </c:pt>
                <c:pt idx="446">
                  <c:v>1.6331417054145475E-4</c:v>
                </c:pt>
                <c:pt idx="447">
                  <c:v>1.6374820087155251E-4</c:v>
                </c:pt>
                <c:pt idx="448">
                  <c:v>1.6066497245717585E-4</c:v>
                </c:pt>
                <c:pt idx="449">
                  <c:v>1.6622450969181835E-4</c:v>
                </c:pt>
                <c:pt idx="450">
                  <c:v>1.6431130540356482E-4</c:v>
                </c:pt>
                <c:pt idx="451">
                  <c:v>1.6439041645382367E-4</c:v>
                </c:pt>
                <c:pt idx="452">
                  <c:v>1.854837826421803E-4</c:v>
                </c:pt>
                <c:pt idx="453">
                  <c:v>1.8540179350764736E-4</c:v>
                </c:pt>
                <c:pt idx="454">
                  <c:v>1.8521500382286091E-4</c:v>
                </c:pt>
                <c:pt idx="455">
                  <c:v>1.8543774856099004E-4</c:v>
                </c:pt>
                <c:pt idx="456">
                  <c:v>1.6055304799338533E-4</c:v>
                </c:pt>
                <c:pt idx="457">
                  <c:v>1.4519510002941266E-4</c:v>
                </c:pt>
                <c:pt idx="458">
                  <c:v>1.4552759531105678E-4</c:v>
                </c:pt>
                <c:pt idx="459">
                  <c:v>1.4353501989725222E-4</c:v>
                </c:pt>
                <c:pt idx="460">
                  <c:v>1.4338997047208673E-4</c:v>
                </c:pt>
                <c:pt idx="461">
                  <c:v>1.4611441629040737E-4</c:v>
                </c:pt>
                <c:pt idx="462">
                  <c:v>1.4790675802701188E-4</c:v>
                </c:pt>
                <c:pt idx="463">
                  <c:v>1.676524530578067E-4</c:v>
                </c:pt>
                <c:pt idx="464">
                  <c:v>1.630048818012831E-4</c:v>
                </c:pt>
                <c:pt idx="465">
                  <c:v>2.6175683639658083E-4</c:v>
                </c:pt>
                <c:pt idx="466">
                  <c:v>2.6143162923736193E-4</c:v>
                </c:pt>
                <c:pt idx="467">
                  <c:v>2.6029024946213274E-4</c:v>
                </c:pt>
                <c:pt idx="468">
                  <c:v>3.0617213881416585E-4</c:v>
                </c:pt>
                <c:pt idx="469">
                  <c:v>3.5892734209959593E-4</c:v>
                </c:pt>
                <c:pt idx="470">
                  <c:v>4.5616364012595429E-4</c:v>
                </c:pt>
                <c:pt idx="471">
                  <c:v>4.5674727582472214E-4</c:v>
                </c:pt>
                <c:pt idx="472">
                  <c:v>4.097791779452772E-4</c:v>
                </c:pt>
                <c:pt idx="473">
                  <c:v>4.113666783306631E-4</c:v>
                </c:pt>
                <c:pt idx="474">
                  <c:v>4.1358446421160171E-4</c:v>
                </c:pt>
                <c:pt idx="475">
                  <c:v>4.1584005861330985E-4</c:v>
                </c:pt>
                <c:pt idx="476">
                  <c:v>4.1548332457478032E-4</c:v>
                </c:pt>
                <c:pt idx="477">
                  <c:v>4.1526933292287943E-4</c:v>
                </c:pt>
                <c:pt idx="478">
                  <c:v>4.1658183259124824E-4</c:v>
                </c:pt>
                <c:pt idx="479">
                  <c:v>4.0414440478580524E-4</c:v>
                </c:pt>
                <c:pt idx="480">
                  <c:v>4.1656630740655279E-4</c:v>
                </c:pt>
                <c:pt idx="481">
                  <c:v>4.2922298285048675E-4</c:v>
                </c:pt>
                <c:pt idx="482">
                  <c:v>4.1238636959440894E-4</c:v>
                </c:pt>
                <c:pt idx="483">
                  <c:v>4.52688901622625E-4</c:v>
                </c:pt>
                <c:pt idx="484">
                  <c:v>4.5686821103511932E-4</c:v>
                </c:pt>
                <c:pt idx="485">
                  <c:v>4.5718095348762215E-4</c:v>
                </c:pt>
                <c:pt idx="486">
                  <c:v>4.7636442541928434E-4</c:v>
                </c:pt>
                <c:pt idx="487">
                  <c:v>4.767546910771022E-4</c:v>
                </c:pt>
                <c:pt idx="488">
                  <c:v>4.9996789898095687E-4</c:v>
                </c:pt>
                <c:pt idx="489">
                  <c:v>5.0001494388598349E-4</c:v>
                </c:pt>
                <c:pt idx="490">
                  <c:v>5.0253364242212667E-4</c:v>
                </c:pt>
                <c:pt idx="491">
                  <c:v>5.0721000109251824E-4</c:v>
                </c:pt>
                <c:pt idx="492">
                  <c:v>5.0562469623027133E-4</c:v>
                </c:pt>
                <c:pt idx="493">
                  <c:v>4.8852380295411198E-4</c:v>
                </c:pt>
                <c:pt idx="494">
                  <c:v>4.8338824531509621E-4</c:v>
                </c:pt>
                <c:pt idx="495">
                  <c:v>3.7343203856969408E-4</c:v>
                </c:pt>
                <c:pt idx="496">
                  <c:v>3.7710064098485336E-4</c:v>
                </c:pt>
                <c:pt idx="497">
                  <c:v>3.775682495258884E-4</c:v>
                </c:pt>
                <c:pt idx="498">
                  <c:v>3.3319805644491042E-4</c:v>
                </c:pt>
                <c:pt idx="499">
                  <c:v>2.7049249814816204E-4</c:v>
                </c:pt>
                <c:pt idx="500">
                  <c:v>1.7210155117142455E-4</c:v>
                </c:pt>
                <c:pt idx="501">
                  <c:v>1.6582696777017327E-4</c:v>
                </c:pt>
                <c:pt idx="502">
                  <c:v>1.6599467138700292E-4</c:v>
                </c:pt>
                <c:pt idx="503">
                  <c:v>1.6277235131111547E-4</c:v>
                </c:pt>
                <c:pt idx="504">
                  <c:v>1.5847716451082011E-4</c:v>
                </c:pt>
                <c:pt idx="505">
                  <c:v>1.6307290210376476E-4</c:v>
                </c:pt>
                <c:pt idx="506">
                  <c:v>1.6580592687798828E-4</c:v>
                </c:pt>
                <c:pt idx="507">
                  <c:v>1.7259575507207967E-4</c:v>
                </c:pt>
                <c:pt idx="508">
                  <c:v>1.8451133917719956E-4</c:v>
                </c:pt>
                <c:pt idx="509">
                  <c:v>2.109956948465707E-4</c:v>
                </c:pt>
                <c:pt idx="510">
                  <c:v>1.9258235543943072E-4</c:v>
                </c:pt>
                <c:pt idx="511">
                  <c:v>1.8067949378591515E-4</c:v>
                </c:pt>
                <c:pt idx="512">
                  <c:v>1.7665299631074258E-4</c:v>
                </c:pt>
                <c:pt idx="513">
                  <c:v>1.3345230513343452E-4</c:v>
                </c:pt>
                <c:pt idx="514">
                  <c:v>1.263927673476521E-4</c:v>
                </c:pt>
                <c:pt idx="515">
                  <c:v>1.4972903956645388E-4</c:v>
                </c:pt>
                <c:pt idx="516">
                  <c:v>1.3081515158936088E-4</c:v>
                </c:pt>
                <c:pt idx="517">
                  <c:v>1.3889363436478389E-4</c:v>
                </c:pt>
                <c:pt idx="518">
                  <c:v>1.453510565283618E-4</c:v>
                </c:pt>
                <c:pt idx="519">
                  <c:v>1.5512851706802496E-4</c:v>
                </c:pt>
                <c:pt idx="520">
                  <c:v>1.5307705744013812E-4</c:v>
                </c:pt>
                <c:pt idx="521">
                  <c:v>1.6860318755173675E-4</c:v>
                </c:pt>
                <c:pt idx="522">
                  <c:v>1.7570604610796131E-4</c:v>
                </c:pt>
                <c:pt idx="523">
                  <c:v>1.7303324481005391E-4</c:v>
                </c:pt>
                <c:pt idx="524">
                  <c:v>1.731462723777894E-4</c:v>
                </c:pt>
                <c:pt idx="525">
                  <c:v>1.7363581247808077E-4</c:v>
                </c:pt>
                <c:pt idx="526">
                  <c:v>1.6821620943513412E-4</c:v>
                </c:pt>
                <c:pt idx="527">
                  <c:v>1.668286828850826E-4</c:v>
                </c:pt>
                <c:pt idx="528">
                  <c:v>1.6683685660787414E-4</c:v>
                </c:pt>
                <c:pt idx="529">
                  <c:v>1.8940315422671708E-4</c:v>
                </c:pt>
                <c:pt idx="530">
                  <c:v>1.8991786827089047E-4</c:v>
                </c:pt>
                <c:pt idx="531">
                  <c:v>1.92198282882411E-4</c:v>
                </c:pt>
                <c:pt idx="532">
                  <c:v>1.989540339071245E-4</c:v>
                </c:pt>
                <c:pt idx="533">
                  <c:v>2.0265823215086614E-4</c:v>
                </c:pt>
                <c:pt idx="534">
                  <c:v>2.0397899203497411E-4</c:v>
                </c:pt>
                <c:pt idx="535">
                  <c:v>1.9715305725687607E-4</c:v>
                </c:pt>
                <c:pt idx="536">
                  <c:v>2.0789582825173975E-4</c:v>
                </c:pt>
                <c:pt idx="537">
                  <c:v>2.0521949868862439E-4</c:v>
                </c:pt>
                <c:pt idx="538">
                  <c:v>1.8941550136047626E-4</c:v>
                </c:pt>
                <c:pt idx="539">
                  <c:v>1.8234380061680521E-4</c:v>
                </c:pt>
                <c:pt idx="540">
                  <c:v>1.9547367538172336E-4</c:v>
                </c:pt>
                <c:pt idx="541">
                  <c:v>2.053664932041001E-4</c:v>
                </c:pt>
                <c:pt idx="542">
                  <c:v>2.0656762570687409E-4</c:v>
                </c:pt>
                <c:pt idx="543">
                  <c:v>2.1216065763622459E-4</c:v>
                </c:pt>
                <c:pt idx="544">
                  <c:v>2.1821258469258172E-4</c:v>
                </c:pt>
                <c:pt idx="545">
                  <c:v>2.253893785284396E-4</c:v>
                </c:pt>
                <c:pt idx="546">
                  <c:v>2.2511089607137863E-4</c:v>
                </c:pt>
                <c:pt idx="547">
                  <c:v>2.3708161631011461E-4</c:v>
                </c:pt>
                <c:pt idx="548">
                  <c:v>2.1086205975731103E-4</c:v>
                </c:pt>
                <c:pt idx="549">
                  <c:v>2.0070752456743135E-4</c:v>
                </c:pt>
                <c:pt idx="550">
                  <c:v>2.0150124442674364E-4</c:v>
                </c:pt>
                <c:pt idx="551">
                  <c:v>1.782583284163544E-4</c:v>
                </c:pt>
                <c:pt idx="552">
                  <c:v>1.7104976077320991E-4</c:v>
                </c:pt>
                <c:pt idx="553">
                  <c:v>1.7692780993364365E-4</c:v>
                </c:pt>
                <c:pt idx="554">
                  <c:v>1.8265019366781258E-4</c:v>
                </c:pt>
                <c:pt idx="555">
                  <c:v>1.9031908312955342E-4</c:v>
                </c:pt>
                <c:pt idx="556">
                  <c:v>1.9552933528811309E-4</c:v>
                </c:pt>
                <c:pt idx="557">
                  <c:v>2.1250452533742243E-4</c:v>
                </c:pt>
                <c:pt idx="558">
                  <c:v>2.1249644909001103E-4</c:v>
                </c:pt>
                <c:pt idx="559">
                  <c:v>1.8790694006725155E-4</c:v>
                </c:pt>
                <c:pt idx="560">
                  <c:v>2.7185647203709708E-4</c:v>
                </c:pt>
                <c:pt idx="561">
                  <c:v>2.7130407314424933E-4</c:v>
                </c:pt>
                <c:pt idx="562">
                  <c:v>2.6734139241056583E-4</c:v>
                </c:pt>
                <c:pt idx="563">
                  <c:v>2.722391042330152E-4</c:v>
                </c:pt>
                <c:pt idx="564">
                  <c:v>2.7889508964085781E-4</c:v>
                </c:pt>
                <c:pt idx="565">
                  <c:v>3.1404974219059165E-4</c:v>
                </c:pt>
                <c:pt idx="566">
                  <c:v>3.8125469674425971E-4</c:v>
                </c:pt>
                <c:pt idx="567">
                  <c:v>3.7459557301879184E-4</c:v>
                </c:pt>
                <c:pt idx="568">
                  <c:v>3.7960287804977616E-4</c:v>
                </c:pt>
                <c:pt idx="569">
                  <c:v>3.60779773894498E-4</c:v>
                </c:pt>
                <c:pt idx="570">
                  <c:v>3.6326012893516524E-4</c:v>
                </c:pt>
                <c:pt idx="571">
                  <c:v>3.579643378360668E-4</c:v>
                </c:pt>
                <c:pt idx="572">
                  <c:v>3.6061852846357021E-4</c:v>
                </c:pt>
                <c:pt idx="573">
                  <c:v>3.8020103583761699E-4</c:v>
                </c:pt>
                <c:pt idx="574">
                  <c:v>3.8204581433501345E-4</c:v>
                </c:pt>
                <c:pt idx="575">
                  <c:v>3.5529623558155297E-4</c:v>
                </c:pt>
                <c:pt idx="576">
                  <c:v>3.5505856965814536E-4</c:v>
                </c:pt>
                <c:pt idx="577">
                  <c:v>3.365828273216406E-4</c:v>
                </c:pt>
                <c:pt idx="578">
                  <c:v>3.3872188437479963E-4</c:v>
                </c:pt>
                <c:pt idx="579">
                  <c:v>3.5700052250276063E-4</c:v>
                </c:pt>
                <c:pt idx="580">
                  <c:v>3.5693883159762464E-4</c:v>
                </c:pt>
                <c:pt idx="581">
                  <c:v>3.5608224048705678E-4</c:v>
                </c:pt>
                <c:pt idx="582">
                  <c:v>3.5677414940500678E-4</c:v>
                </c:pt>
                <c:pt idx="583">
                  <c:v>3.4865088366022658E-4</c:v>
                </c:pt>
                <c:pt idx="584">
                  <c:v>4.7462010908170339E-4</c:v>
                </c:pt>
                <c:pt idx="585">
                  <c:v>5.4017085980281258E-4</c:v>
                </c:pt>
                <c:pt idx="586">
                  <c:v>5.4127500049676758E-4</c:v>
                </c:pt>
                <c:pt idx="587">
                  <c:v>5.4208986699576744E-4</c:v>
                </c:pt>
                <c:pt idx="588">
                  <c:v>5.5292081420562061E-4</c:v>
                </c:pt>
                <c:pt idx="589">
                  <c:v>5.550854771444898E-4</c:v>
                </c:pt>
                <c:pt idx="590">
                  <c:v>4.8860753792004863E-4</c:v>
                </c:pt>
                <c:pt idx="591">
                  <c:v>5.2513902440079095E-4</c:v>
                </c:pt>
                <c:pt idx="592">
                  <c:v>5.4117434797553658E-4</c:v>
                </c:pt>
                <c:pt idx="593">
                  <c:v>5.3127147639350368E-4</c:v>
                </c:pt>
                <c:pt idx="594">
                  <c:v>5.2374677945643609E-4</c:v>
                </c:pt>
                <c:pt idx="595">
                  <c:v>4.8780102125033716E-4</c:v>
                </c:pt>
                <c:pt idx="596">
                  <c:v>4.1892839207753987E-4</c:v>
                </c:pt>
                <c:pt idx="597">
                  <c:v>4.2218470679203401E-4</c:v>
                </c:pt>
                <c:pt idx="598">
                  <c:v>4.1969371314144537E-4</c:v>
                </c:pt>
                <c:pt idx="599">
                  <c:v>4.2457004343731774E-4</c:v>
                </c:pt>
                <c:pt idx="600">
                  <c:v>4.1367377688715046E-4</c:v>
                </c:pt>
                <c:pt idx="601">
                  <c:v>4.1742047171624576E-4</c:v>
                </c:pt>
                <c:pt idx="602">
                  <c:v>4.1375531225253191E-4</c:v>
                </c:pt>
                <c:pt idx="603">
                  <c:v>3.8947728546287989E-4</c:v>
                </c:pt>
                <c:pt idx="604">
                  <c:v>3.8629742330462954E-4</c:v>
                </c:pt>
                <c:pt idx="605">
                  <c:v>3.8065735553006319E-4</c:v>
                </c:pt>
                <c:pt idx="606">
                  <c:v>3.9076177082930934E-4</c:v>
                </c:pt>
                <c:pt idx="607">
                  <c:v>3.9259957673235267E-4</c:v>
                </c:pt>
                <c:pt idx="608">
                  <c:v>3.9127770925529766E-4</c:v>
                </c:pt>
                <c:pt idx="609">
                  <c:v>3.7649257862605595E-4</c:v>
                </c:pt>
                <c:pt idx="610">
                  <c:v>3.7657450841015378E-4</c:v>
                </c:pt>
                <c:pt idx="611">
                  <c:v>3.79899910996349E-4</c:v>
                </c:pt>
                <c:pt idx="612">
                  <c:v>3.8027646295948138E-4</c:v>
                </c:pt>
                <c:pt idx="613">
                  <c:v>3.8035327313097785E-4</c:v>
                </c:pt>
                <c:pt idx="614">
                  <c:v>2.1887717195793061E-4</c:v>
                </c:pt>
                <c:pt idx="615">
                  <c:v>1.7261915635127155E-4</c:v>
                </c:pt>
                <c:pt idx="616">
                  <c:v>1.730733396349158E-4</c:v>
                </c:pt>
                <c:pt idx="617">
                  <c:v>1.4390032467042206E-4</c:v>
                </c:pt>
                <c:pt idx="618">
                  <c:v>1.5070894669400991E-4</c:v>
                </c:pt>
                <c:pt idx="619">
                  <c:v>1.5946298726491763E-4</c:v>
                </c:pt>
                <c:pt idx="620">
                  <c:v>1.4826834915003417E-4</c:v>
                </c:pt>
                <c:pt idx="621">
                  <c:v>1.2901461872189432E-4</c:v>
                </c:pt>
                <c:pt idx="622">
                  <c:v>1.140754186669593E-4</c:v>
                </c:pt>
                <c:pt idx="623">
                  <c:v>1.142355465752197E-4</c:v>
                </c:pt>
                <c:pt idx="624">
                  <c:v>1.1439910996407964E-4</c:v>
                </c:pt>
                <c:pt idx="625">
                  <c:v>1.2655912522898334E-4</c:v>
                </c:pt>
                <c:pt idx="626">
                  <c:v>1.2656034508600706E-4</c:v>
                </c:pt>
                <c:pt idx="627">
                  <c:v>1.2603265004646426E-4</c:v>
                </c:pt>
                <c:pt idx="628">
                  <c:v>1.2492915455576589E-4</c:v>
                </c:pt>
                <c:pt idx="629">
                  <c:v>1.2013935773025771E-4</c:v>
                </c:pt>
                <c:pt idx="630">
                  <c:v>1.15185987501724E-4</c:v>
                </c:pt>
                <c:pt idx="631">
                  <c:v>1.1484951791430644E-4</c:v>
                </c:pt>
                <c:pt idx="632">
                  <c:v>1.1691584985157854E-4</c:v>
                </c:pt>
                <c:pt idx="633">
                  <c:v>1.2244236028811629E-4</c:v>
                </c:pt>
                <c:pt idx="634">
                  <c:v>1.1914678592266934E-4</c:v>
                </c:pt>
                <c:pt idx="635">
                  <c:v>1.4584626710673271E-4</c:v>
                </c:pt>
                <c:pt idx="636">
                  <c:v>1.3619720827164809E-4</c:v>
                </c:pt>
                <c:pt idx="637">
                  <c:v>1.375304621263151E-4</c:v>
                </c:pt>
                <c:pt idx="638">
                  <c:v>1.4178304939052705E-4</c:v>
                </c:pt>
                <c:pt idx="639">
                  <c:v>1.3629239181369685E-4</c:v>
                </c:pt>
                <c:pt idx="640">
                  <c:v>1.3341506613768898E-4</c:v>
                </c:pt>
                <c:pt idx="641">
                  <c:v>1.2748987721205034E-4</c:v>
                </c:pt>
                <c:pt idx="642">
                  <c:v>1.3863965039079046E-4</c:v>
                </c:pt>
                <c:pt idx="643">
                  <c:v>1.4257980732335462E-4</c:v>
                </c:pt>
                <c:pt idx="644">
                  <c:v>1.4302564862764925E-4</c:v>
                </c:pt>
                <c:pt idx="645">
                  <c:v>1.4431111200464983E-4</c:v>
                </c:pt>
                <c:pt idx="646">
                  <c:v>1.4505531435090736E-4</c:v>
                </c:pt>
                <c:pt idx="647">
                  <c:v>1.4181995131778264E-4</c:v>
                </c:pt>
                <c:pt idx="648">
                  <c:v>1.3258044089826647E-4</c:v>
                </c:pt>
                <c:pt idx="649">
                  <c:v>1.3165100868265468E-4</c:v>
                </c:pt>
                <c:pt idx="650">
                  <c:v>1.3541258977011161E-4</c:v>
                </c:pt>
                <c:pt idx="651">
                  <c:v>1.3494020528416172E-4</c:v>
                </c:pt>
                <c:pt idx="652">
                  <c:v>1.3698132362414882E-4</c:v>
                </c:pt>
                <c:pt idx="653">
                  <c:v>1.3733105827399059E-4</c:v>
                </c:pt>
                <c:pt idx="654">
                  <c:v>1.4055570465199737E-4</c:v>
                </c:pt>
                <c:pt idx="655">
                  <c:v>1.4035576683660227E-4</c:v>
                </c:pt>
                <c:pt idx="656">
                  <c:v>1.3619276529861201E-4</c:v>
                </c:pt>
                <c:pt idx="657">
                  <c:v>1.4378330228493241E-4</c:v>
                </c:pt>
                <c:pt idx="658">
                  <c:v>1.6262107301504762E-4</c:v>
                </c:pt>
                <c:pt idx="659">
                  <c:v>1.6321334675529713E-4</c:v>
                </c:pt>
                <c:pt idx="660">
                  <c:v>1.6306101199864057E-4</c:v>
                </c:pt>
                <c:pt idx="661">
                  <c:v>1.617957259298122E-4</c:v>
                </c:pt>
                <c:pt idx="662">
                  <c:v>1.6093134264781947E-4</c:v>
                </c:pt>
                <c:pt idx="663">
                  <c:v>1.563529919082804E-4</c:v>
                </c:pt>
                <c:pt idx="664">
                  <c:v>1.5590764177170156E-4</c:v>
                </c:pt>
                <c:pt idx="665">
                  <c:v>1.1892358919268128E-4</c:v>
                </c:pt>
                <c:pt idx="666">
                  <c:v>1.1459004830088319E-4</c:v>
                </c:pt>
                <c:pt idx="667">
                  <c:v>1.1535268508594837E-4</c:v>
                </c:pt>
                <c:pt idx="668">
                  <c:v>1.0324560577001784E-4</c:v>
                </c:pt>
                <c:pt idx="669">
                  <c:v>1.0580611207424527E-4</c:v>
                </c:pt>
                <c:pt idx="670">
                  <c:v>1.0450723281638911E-4</c:v>
                </c:pt>
                <c:pt idx="671">
                  <c:v>1.2204827661124259E-4</c:v>
                </c:pt>
                <c:pt idx="672">
                  <c:v>1.171799416405633E-4</c:v>
                </c:pt>
                <c:pt idx="673">
                  <c:v>1.1977066944681401E-4</c:v>
                </c:pt>
                <c:pt idx="674">
                  <c:v>1.197596470816399E-4</c:v>
                </c:pt>
                <c:pt idx="675">
                  <c:v>1.1928899937583302E-4</c:v>
                </c:pt>
                <c:pt idx="676">
                  <c:v>1.1836113556131645E-4</c:v>
                </c:pt>
                <c:pt idx="677">
                  <c:v>1.1945354034414147E-4</c:v>
                </c:pt>
                <c:pt idx="678">
                  <c:v>1.1925834733229703E-4</c:v>
                </c:pt>
                <c:pt idx="679">
                  <c:v>1.157143384130868E-4</c:v>
                </c:pt>
                <c:pt idx="680">
                  <c:v>1.1337714705394429E-4</c:v>
                </c:pt>
                <c:pt idx="681">
                  <c:v>9.8028539278917831E-5</c:v>
                </c:pt>
                <c:pt idx="682">
                  <c:v>1.0823869020513705E-4</c:v>
                </c:pt>
                <c:pt idx="683">
                  <c:v>1.0766964079773059E-4</c:v>
                </c:pt>
                <c:pt idx="684">
                  <c:v>1.0688336152350318E-4</c:v>
                </c:pt>
                <c:pt idx="685">
                  <c:v>9.2884785548944538E-5</c:v>
                </c:pt>
                <c:pt idx="686">
                  <c:v>9.6817202449250254E-5</c:v>
                </c:pt>
                <c:pt idx="687">
                  <c:v>8.2184457021681429E-5</c:v>
                </c:pt>
                <c:pt idx="688">
                  <c:v>6.5680256270978391E-5</c:v>
                </c:pt>
                <c:pt idx="689">
                  <c:v>6.4870028413068197E-5</c:v>
                </c:pt>
                <c:pt idx="690">
                  <c:v>6.4536541290924389E-5</c:v>
                </c:pt>
                <c:pt idx="691">
                  <c:v>6.8811993841803195E-5</c:v>
                </c:pt>
                <c:pt idx="692">
                  <c:v>6.8952933961341425E-5</c:v>
                </c:pt>
                <c:pt idx="693">
                  <c:v>7.1070671112856296E-5</c:v>
                </c:pt>
                <c:pt idx="694">
                  <c:v>7.1091991254791886E-5</c:v>
                </c:pt>
                <c:pt idx="695">
                  <c:v>7.2261895392891916E-5</c:v>
                </c:pt>
                <c:pt idx="696">
                  <c:v>7.7621315420168182E-5</c:v>
                </c:pt>
                <c:pt idx="697">
                  <c:v>9.5625199742854831E-5</c:v>
                </c:pt>
                <c:pt idx="698">
                  <c:v>9.5640632782303429E-5</c:v>
                </c:pt>
                <c:pt idx="699">
                  <c:v>1.2445040831783296E-4</c:v>
                </c:pt>
                <c:pt idx="700">
                  <c:v>1.7634125278836459E-4</c:v>
                </c:pt>
                <c:pt idx="701">
                  <c:v>1.5853158699687318E-4</c:v>
                </c:pt>
                <c:pt idx="702">
                  <c:v>1.6513910986114402E-4</c:v>
                </c:pt>
                <c:pt idx="703">
                  <c:v>1.6316738085849427E-4</c:v>
                </c:pt>
                <c:pt idx="704">
                  <c:v>1.8785838057661959E-4</c:v>
                </c:pt>
                <c:pt idx="705">
                  <c:v>2.2462415267303232E-4</c:v>
                </c:pt>
                <c:pt idx="706">
                  <c:v>2.3538347419714832E-4</c:v>
                </c:pt>
                <c:pt idx="707">
                  <c:v>2.378165544376336E-4</c:v>
                </c:pt>
                <c:pt idx="708">
                  <c:v>2.3956940346135327E-4</c:v>
                </c:pt>
                <c:pt idx="709">
                  <c:v>2.6167824222987055E-4</c:v>
                </c:pt>
                <c:pt idx="710">
                  <c:v>2.6712885813789738E-4</c:v>
                </c:pt>
                <c:pt idx="711">
                  <c:v>2.6911937691889091E-4</c:v>
                </c:pt>
                <c:pt idx="712">
                  <c:v>2.5880547475723919E-4</c:v>
                </c:pt>
                <c:pt idx="713">
                  <c:v>2.5877401277300496E-4</c:v>
                </c:pt>
                <c:pt idx="714">
                  <c:v>2.6137065827222094E-4</c:v>
                </c:pt>
                <c:pt idx="715">
                  <c:v>2.6832101800063654E-4</c:v>
                </c:pt>
                <c:pt idx="716">
                  <c:v>3.2671539972691031E-4</c:v>
                </c:pt>
                <c:pt idx="717">
                  <c:v>3.3976257423407394E-4</c:v>
                </c:pt>
                <c:pt idx="718">
                  <c:v>3.3930614174557973E-4</c:v>
                </c:pt>
                <c:pt idx="719">
                  <c:v>3.4046772820870683E-4</c:v>
                </c:pt>
                <c:pt idx="720">
                  <c:v>3.4271139280163648E-4</c:v>
                </c:pt>
                <c:pt idx="721">
                  <c:v>3.7061866006807471E-4</c:v>
                </c:pt>
                <c:pt idx="722">
                  <c:v>3.7057421833352897E-4</c:v>
                </c:pt>
                <c:pt idx="723">
                  <c:v>3.8267526760254317E-4</c:v>
                </c:pt>
                <c:pt idx="724">
                  <c:v>3.9539969354641713E-4</c:v>
                </c:pt>
                <c:pt idx="725">
                  <c:v>3.9274000073108298E-4</c:v>
                </c:pt>
                <c:pt idx="726">
                  <c:v>3.90728483542574E-4</c:v>
                </c:pt>
                <c:pt idx="727">
                  <c:v>3.8126990409704517E-4</c:v>
                </c:pt>
                <c:pt idx="728">
                  <c:v>3.9107538489483113E-4</c:v>
                </c:pt>
                <c:pt idx="729">
                  <c:v>3.5963936932166524E-4</c:v>
                </c:pt>
                <c:pt idx="730">
                  <c:v>3.1961743783530204E-4</c:v>
                </c:pt>
                <c:pt idx="731">
                  <c:v>3.2804071082358579E-4</c:v>
                </c:pt>
                <c:pt idx="732">
                  <c:v>3.2081767725569352E-4</c:v>
                </c:pt>
                <c:pt idx="733">
                  <c:v>3.5667253880748614E-4</c:v>
                </c:pt>
                <c:pt idx="734">
                  <c:v>3.3491600487148775E-4</c:v>
                </c:pt>
                <c:pt idx="735">
                  <c:v>3.4541722732229233E-4</c:v>
                </c:pt>
                <c:pt idx="736">
                  <c:v>3.4556709980721606E-4</c:v>
                </c:pt>
                <c:pt idx="737">
                  <c:v>3.4169811087444253E-4</c:v>
                </c:pt>
                <c:pt idx="738">
                  <c:v>3.7878496004742492E-4</c:v>
                </c:pt>
                <c:pt idx="739">
                  <c:v>3.590159344467734E-4</c:v>
                </c:pt>
                <c:pt idx="740">
                  <c:v>3.5565832996874711E-4</c:v>
                </c:pt>
                <c:pt idx="741">
                  <c:v>3.6786414495320333E-4</c:v>
                </c:pt>
                <c:pt idx="742">
                  <c:v>3.8771886082150197E-4</c:v>
                </c:pt>
                <c:pt idx="743">
                  <c:v>3.8764933450105809E-4</c:v>
                </c:pt>
                <c:pt idx="744">
                  <c:v>3.8473313074878799E-4</c:v>
                </c:pt>
                <c:pt idx="745">
                  <c:v>3.6922471622180363E-4</c:v>
                </c:pt>
                <c:pt idx="746">
                  <c:v>3.1363144847947424E-4</c:v>
                </c:pt>
                <c:pt idx="747">
                  <c:v>2.9630768891177018E-4</c:v>
                </c:pt>
                <c:pt idx="748">
                  <c:v>2.9696750788982539E-4</c:v>
                </c:pt>
                <c:pt idx="749">
                  <c:v>2.9500333721457111E-4</c:v>
                </c:pt>
                <c:pt idx="750">
                  <c:v>2.9312033271406378E-4</c:v>
                </c:pt>
                <c:pt idx="751">
                  <c:v>2.5603321827549351E-4</c:v>
                </c:pt>
                <c:pt idx="752">
                  <c:v>2.5504951059036353E-4</c:v>
                </c:pt>
                <c:pt idx="753">
                  <c:v>2.2742478439873932E-4</c:v>
                </c:pt>
                <c:pt idx="754">
                  <c:v>2.5965068797667026E-4</c:v>
                </c:pt>
                <c:pt idx="755">
                  <c:v>2.6029382212099187E-4</c:v>
                </c:pt>
                <c:pt idx="756">
                  <c:v>2.5450930679793817E-4</c:v>
                </c:pt>
                <c:pt idx="757">
                  <c:v>2.5277516309766846E-4</c:v>
                </c:pt>
                <c:pt idx="758">
                  <c:v>2.3739966410549635E-4</c:v>
                </c:pt>
                <c:pt idx="759">
                  <c:v>2.3302231776592164E-4</c:v>
                </c:pt>
                <c:pt idx="760">
                  <c:v>2.3833372021849259E-4</c:v>
                </c:pt>
                <c:pt idx="761">
                  <c:v>2.2056805015453946E-4</c:v>
                </c:pt>
                <c:pt idx="762">
                  <c:v>2.2895512858372503E-4</c:v>
                </c:pt>
                <c:pt idx="763">
                  <c:v>2.022940102472782E-4</c:v>
                </c:pt>
                <c:pt idx="764">
                  <c:v>2.103654886520627E-4</c:v>
                </c:pt>
                <c:pt idx="765">
                  <c:v>1.8865824353004893E-4</c:v>
                </c:pt>
                <c:pt idx="766">
                  <c:v>1.8213046621242697E-4</c:v>
                </c:pt>
                <c:pt idx="767">
                  <c:v>1.8771527434833572E-4</c:v>
                </c:pt>
                <c:pt idx="768">
                  <c:v>1.4690494312009466E-4</c:v>
                </c:pt>
                <c:pt idx="769">
                  <c:v>1.4545073256690258E-4</c:v>
                </c:pt>
                <c:pt idx="770">
                  <c:v>1.4831207635350674E-4</c:v>
                </c:pt>
                <c:pt idx="771">
                  <c:v>1.3773306320047016E-4</c:v>
                </c:pt>
                <c:pt idx="772">
                  <c:v>1.2750503449827482E-4</c:v>
                </c:pt>
                <c:pt idx="773">
                  <c:v>1.2755543553955655E-4</c:v>
                </c:pt>
                <c:pt idx="774">
                  <c:v>1.2456350706076846E-4</c:v>
                </c:pt>
                <c:pt idx="775">
                  <c:v>1.2551668492515955E-4</c:v>
                </c:pt>
                <c:pt idx="776">
                  <c:v>1.2713435394125271E-4</c:v>
                </c:pt>
                <c:pt idx="777">
                  <c:v>1.2993082314858236E-4</c:v>
                </c:pt>
                <c:pt idx="778">
                  <c:v>1.635986673697442E-4</c:v>
                </c:pt>
                <c:pt idx="779">
                  <c:v>1.7906886926746311E-4</c:v>
                </c:pt>
                <c:pt idx="780">
                  <c:v>2.2109439161353226E-4</c:v>
                </c:pt>
                <c:pt idx="781">
                  <c:v>2.1601085477652629E-4</c:v>
                </c:pt>
                <c:pt idx="782">
                  <c:v>2.1932943884700294E-4</c:v>
                </c:pt>
                <c:pt idx="783">
                  <c:v>2.2023053070047374E-4</c:v>
                </c:pt>
                <c:pt idx="784">
                  <c:v>1.6773007571138182E-4</c:v>
                </c:pt>
                <c:pt idx="785">
                  <c:v>1.766985861207905E-4</c:v>
                </c:pt>
                <c:pt idx="786">
                  <c:v>1.8168664558768755E-4</c:v>
                </c:pt>
                <c:pt idx="787">
                  <c:v>1.8771168594093767E-4</c:v>
                </c:pt>
                <c:pt idx="788">
                  <c:v>1.9106788922128285E-4</c:v>
                </c:pt>
                <c:pt idx="789">
                  <c:v>1.9083667493688156E-4</c:v>
                </c:pt>
                <c:pt idx="790">
                  <c:v>1.8706741580289948E-4</c:v>
                </c:pt>
                <c:pt idx="791">
                  <c:v>1.8905339942653729E-4</c:v>
                </c:pt>
                <c:pt idx="792">
                  <c:v>1.8693155457033054E-4</c:v>
                </c:pt>
                <c:pt idx="793">
                  <c:v>2.4666075754883931E-4</c:v>
                </c:pt>
                <c:pt idx="794">
                  <c:v>2.3722245786290947E-4</c:v>
                </c:pt>
                <c:pt idx="795">
                  <c:v>2.0775208197872948E-4</c:v>
                </c:pt>
                <c:pt idx="796">
                  <c:v>2.1214188177259881E-4</c:v>
                </c:pt>
                <c:pt idx="797">
                  <c:v>2.3757571051719249E-4</c:v>
                </c:pt>
                <c:pt idx="798">
                  <c:v>2.3739208118356153E-4</c:v>
                </c:pt>
                <c:pt idx="799">
                  <c:v>2.3660706845882786E-4</c:v>
                </c:pt>
                <c:pt idx="800">
                  <c:v>2.388951871635288E-4</c:v>
                </c:pt>
                <c:pt idx="801">
                  <c:v>2.4378107616401774E-4</c:v>
                </c:pt>
                <c:pt idx="802">
                  <c:v>2.3953940367953561E-4</c:v>
                </c:pt>
                <c:pt idx="803">
                  <c:v>2.3778017530619945E-4</c:v>
                </c:pt>
                <c:pt idx="804">
                  <c:v>2.3708289153540315E-4</c:v>
                </c:pt>
                <c:pt idx="805">
                  <c:v>2.3919884346337701E-4</c:v>
                </c:pt>
                <c:pt idx="806">
                  <c:v>2.345104122355026E-4</c:v>
                </c:pt>
                <c:pt idx="807">
                  <c:v>2.6031591625208674E-4</c:v>
                </c:pt>
                <c:pt idx="808">
                  <c:v>2.3925398848164889E-4</c:v>
                </c:pt>
                <c:pt idx="809">
                  <c:v>2.3194708006122998E-4</c:v>
                </c:pt>
                <c:pt idx="810">
                  <c:v>2.5707012052418696E-4</c:v>
                </c:pt>
                <c:pt idx="811">
                  <c:v>2.5890646692889468E-4</c:v>
                </c:pt>
                <c:pt idx="812">
                  <c:v>2.588035080934511E-4</c:v>
                </c:pt>
                <c:pt idx="813">
                  <c:v>2.596740816197402E-4</c:v>
                </c:pt>
                <c:pt idx="814">
                  <c:v>2.5793478899647148E-4</c:v>
                </c:pt>
                <c:pt idx="815">
                  <c:v>2.4898520365453601E-4</c:v>
                </c:pt>
                <c:pt idx="816">
                  <c:v>2.4873734142220763E-4</c:v>
                </c:pt>
                <c:pt idx="817">
                  <c:v>2.4637890749307917E-4</c:v>
                </c:pt>
                <c:pt idx="818">
                  <c:v>2.4262696510286166E-4</c:v>
                </c:pt>
                <c:pt idx="819">
                  <c:v>2.4364735998506072E-4</c:v>
                </c:pt>
                <c:pt idx="820">
                  <c:v>2.4413135911011136E-4</c:v>
                </c:pt>
                <c:pt idx="821">
                  <c:v>2.4329667627996085E-4</c:v>
                </c:pt>
                <c:pt idx="822">
                  <c:v>2.4564985910671818E-4</c:v>
                </c:pt>
                <c:pt idx="823">
                  <c:v>1.9513946599567067E-4</c:v>
                </c:pt>
                <c:pt idx="824">
                  <c:v>1.8967023374217356E-4</c:v>
                </c:pt>
                <c:pt idx="825">
                  <c:v>2.0046840336766696E-4</c:v>
                </c:pt>
                <c:pt idx="826">
                  <c:v>1.9072066901914124E-4</c:v>
                </c:pt>
                <c:pt idx="827">
                  <c:v>1.70026067326455E-4</c:v>
                </c:pt>
                <c:pt idx="828">
                  <c:v>1.6625927156602795E-4</c:v>
                </c:pt>
                <c:pt idx="829">
                  <c:v>1.8192123762780153E-4</c:v>
                </c:pt>
                <c:pt idx="830">
                  <c:v>1.8433073026214968E-4</c:v>
                </c:pt>
                <c:pt idx="831">
                  <c:v>1.8146332648466521E-4</c:v>
                </c:pt>
                <c:pt idx="832">
                  <c:v>1.8133283319814492E-4</c:v>
                </c:pt>
                <c:pt idx="833">
                  <c:v>1.8248807945565917E-4</c:v>
                </c:pt>
                <c:pt idx="834">
                  <c:v>1.8484320864751549E-4</c:v>
                </c:pt>
                <c:pt idx="835">
                  <c:v>1.8343312034261024E-4</c:v>
                </c:pt>
                <c:pt idx="836">
                  <c:v>1.9351840594225534E-4</c:v>
                </c:pt>
                <c:pt idx="837">
                  <c:v>1.6306037898073869E-4</c:v>
                </c:pt>
                <c:pt idx="838">
                  <c:v>1.6166834663618938E-4</c:v>
                </c:pt>
                <c:pt idx="839">
                  <c:v>1.9959110566863996E-4</c:v>
                </c:pt>
                <c:pt idx="840">
                  <c:v>1.3689663045629927E-4</c:v>
                </c:pt>
                <c:pt idx="841">
                  <c:v>1.4116433367843625E-4</c:v>
                </c:pt>
                <c:pt idx="842">
                  <c:v>1.3548003444905957E-4</c:v>
                </c:pt>
                <c:pt idx="843">
                  <c:v>1.2864531671232638E-4</c:v>
                </c:pt>
                <c:pt idx="844">
                  <c:v>1.3344394259626378E-4</c:v>
                </c:pt>
                <c:pt idx="845">
                  <c:v>1.33545574846891E-4</c:v>
                </c:pt>
                <c:pt idx="846">
                  <c:v>1.4340478791337801E-4</c:v>
                </c:pt>
                <c:pt idx="847">
                  <c:v>1.475423542771061E-4</c:v>
                </c:pt>
                <c:pt idx="848">
                  <c:v>1.4635689277653179E-4</c:v>
                </c:pt>
                <c:pt idx="849">
                  <c:v>1.4837434164330715E-4</c:v>
                </c:pt>
                <c:pt idx="850">
                  <c:v>1.4980688647022738E-4</c:v>
                </c:pt>
                <c:pt idx="851">
                  <c:v>1.5320327992847019E-4</c:v>
                </c:pt>
                <c:pt idx="852">
                  <c:v>1.5184568796065365E-4</c:v>
                </c:pt>
                <c:pt idx="853">
                  <c:v>1.4781013101305249E-4</c:v>
                </c:pt>
                <c:pt idx="854">
                  <c:v>1.5172159831690338E-4</c:v>
                </c:pt>
                <c:pt idx="855">
                  <c:v>1.5306763484654136E-4</c:v>
                </c:pt>
                <c:pt idx="856">
                  <c:v>1.5352071685140404E-4</c:v>
                </c:pt>
                <c:pt idx="857">
                  <c:v>1.5543215441954754E-4</c:v>
                </c:pt>
                <c:pt idx="858">
                  <c:v>1.5611540861859498E-4</c:v>
                </c:pt>
                <c:pt idx="859">
                  <c:v>1.4185853278289183E-4</c:v>
                </c:pt>
                <c:pt idx="860">
                  <c:v>1.3950985658148972E-4</c:v>
                </c:pt>
                <c:pt idx="861">
                  <c:v>1.388322700448431E-4</c:v>
                </c:pt>
                <c:pt idx="862">
                  <c:v>1.3902465404591583E-4</c:v>
                </c:pt>
                <c:pt idx="863">
                  <c:v>1.4326687533048701E-4</c:v>
                </c:pt>
                <c:pt idx="864">
                  <c:v>1.4321764506411246E-4</c:v>
                </c:pt>
                <c:pt idx="865">
                  <c:v>1.412571925489873E-4</c:v>
                </c:pt>
                <c:pt idx="866">
                  <c:v>1.3859945292598921E-4</c:v>
                </c:pt>
                <c:pt idx="867">
                  <c:v>1.3672419186602813E-4</c:v>
                </c:pt>
                <c:pt idx="868">
                  <c:v>1.3664070036938347E-4</c:v>
                </c:pt>
                <c:pt idx="869">
                  <c:v>9.3469010865893494E-5</c:v>
                </c:pt>
                <c:pt idx="870">
                  <c:v>8.2598040613331597E-5</c:v>
                </c:pt>
                <c:pt idx="871">
                  <c:v>7.5957422570385169E-5</c:v>
                </c:pt>
                <c:pt idx="872">
                  <c:v>7.652950980591928E-5</c:v>
                </c:pt>
                <c:pt idx="873">
                  <c:v>8.7047101259160272E-5</c:v>
                </c:pt>
                <c:pt idx="874">
                  <c:v>7.7576314228332269E-5</c:v>
                </c:pt>
                <c:pt idx="875">
                  <c:v>7.7412258626014224E-5</c:v>
                </c:pt>
                <c:pt idx="876">
                  <c:v>7.1217519968879767E-5</c:v>
                </c:pt>
                <c:pt idx="877">
                  <c:v>7.0960904610300768E-5</c:v>
                </c:pt>
                <c:pt idx="878">
                  <c:v>7.5319357381695785E-5</c:v>
                </c:pt>
                <c:pt idx="879">
                  <c:v>7.5695727215445847E-5</c:v>
                </c:pt>
                <c:pt idx="880">
                  <c:v>7.7259939058694506E-5</c:v>
                </c:pt>
                <c:pt idx="881">
                  <c:v>7.7484311835889906E-5</c:v>
                </c:pt>
                <c:pt idx="882">
                  <c:v>8.9250868436998028E-5</c:v>
                </c:pt>
                <c:pt idx="883">
                  <c:v>9.9877305762421979E-5</c:v>
                </c:pt>
                <c:pt idx="884">
                  <c:v>9.6833465184910313E-5</c:v>
                </c:pt>
                <c:pt idx="885">
                  <c:v>8.6808213454646373E-5</c:v>
                </c:pt>
                <c:pt idx="886">
                  <c:v>8.7110917202244505E-5</c:v>
                </c:pt>
                <c:pt idx="887">
                  <c:v>9.7282494047812163E-5</c:v>
                </c:pt>
                <c:pt idx="888">
                  <c:v>1.086609530671197E-4</c:v>
                </c:pt>
                <c:pt idx="889">
                  <c:v>1.3181147810219939E-4</c:v>
                </c:pt>
                <c:pt idx="890">
                  <c:v>1.3639160658632859E-4</c:v>
                </c:pt>
                <c:pt idx="891">
                  <c:v>1.3805620521607439E-4</c:v>
                </c:pt>
                <c:pt idx="892">
                  <c:v>1.5043808540353629E-4</c:v>
                </c:pt>
                <c:pt idx="893">
                  <c:v>1.5256763719421641E-4</c:v>
                </c:pt>
                <c:pt idx="894">
                  <c:v>1.7617197482653758E-4</c:v>
                </c:pt>
                <c:pt idx="895">
                  <c:v>1.847843426974186E-4</c:v>
                </c:pt>
                <c:pt idx="896">
                  <c:v>1.8191648091922991E-4</c:v>
                </c:pt>
                <c:pt idx="897">
                  <c:v>1.7850207092552921E-4</c:v>
                </c:pt>
                <c:pt idx="898">
                  <c:v>1.9956787275059342E-4</c:v>
                </c:pt>
                <c:pt idx="899">
                  <c:v>2.0999026276472392E-4</c:v>
                </c:pt>
                <c:pt idx="900">
                  <c:v>2.2656415971087694E-4</c:v>
                </c:pt>
                <c:pt idx="901">
                  <c:v>2.3040702609829767E-4</c:v>
                </c:pt>
                <c:pt idx="902">
                  <c:v>2.2917530578280235E-4</c:v>
                </c:pt>
                <c:pt idx="903">
                  <c:v>2.1952702821886622E-4</c:v>
                </c:pt>
                <c:pt idx="904">
                  <c:v>2.1903123836279596E-4</c:v>
                </c:pt>
                <c:pt idx="905">
                  <c:v>2.2198132871554963E-4</c:v>
                </c:pt>
                <c:pt idx="906">
                  <c:v>2.2141741527548347E-4</c:v>
                </c:pt>
                <c:pt idx="907">
                  <c:v>2.2794754917102131E-4</c:v>
                </c:pt>
                <c:pt idx="908">
                  <c:v>2.2144148122203087E-4</c:v>
                </c:pt>
                <c:pt idx="909">
                  <c:v>2.4369105435865859E-4</c:v>
                </c:pt>
                <c:pt idx="910">
                  <c:v>2.7458297610254514E-4</c:v>
                </c:pt>
                <c:pt idx="911">
                  <c:v>2.9179097644338572E-4</c:v>
                </c:pt>
                <c:pt idx="912">
                  <c:v>3.3386394528815363E-4</c:v>
                </c:pt>
                <c:pt idx="913">
                  <c:v>3.3296878667000214E-4</c:v>
                </c:pt>
                <c:pt idx="914">
                  <c:v>3.2909631965102469E-4</c:v>
                </c:pt>
                <c:pt idx="915">
                  <c:v>3.6462215444280581E-4</c:v>
                </c:pt>
                <c:pt idx="916">
                  <c:v>3.6150011798468794E-4</c:v>
                </c:pt>
                <c:pt idx="917">
                  <c:v>3.5417824715768236E-4</c:v>
                </c:pt>
                <c:pt idx="918">
                  <c:v>3.4791422664655255E-4</c:v>
                </c:pt>
                <c:pt idx="919">
                  <c:v>3.2391373298379643E-4</c:v>
                </c:pt>
                <c:pt idx="920">
                  <c:v>3.1668087222527487E-4</c:v>
                </c:pt>
                <c:pt idx="921">
                  <c:v>3.1375517519983032E-4</c:v>
                </c:pt>
                <c:pt idx="922">
                  <c:v>3.0385392966687E-4</c:v>
                </c:pt>
                <c:pt idx="923">
                  <c:v>2.9924283181257408E-4</c:v>
                </c:pt>
                <c:pt idx="924">
                  <c:v>2.7416274146041834E-4</c:v>
                </c:pt>
                <c:pt idx="925">
                  <c:v>2.7184364936261887E-4</c:v>
                </c:pt>
                <c:pt idx="926">
                  <c:v>2.8996416157232445E-4</c:v>
                </c:pt>
                <c:pt idx="927">
                  <c:v>2.9147386275851528E-4</c:v>
                </c:pt>
                <c:pt idx="928">
                  <c:v>2.7107548451720047E-4</c:v>
                </c:pt>
                <c:pt idx="929">
                  <c:v>2.6142184242302328E-4</c:v>
                </c:pt>
                <c:pt idx="930">
                  <c:v>3.0553910312676008E-4</c:v>
                </c:pt>
                <c:pt idx="931">
                  <c:v>3.102507529670272E-4</c:v>
                </c:pt>
                <c:pt idx="932">
                  <c:v>3.4125446108132393E-4</c:v>
                </c:pt>
                <c:pt idx="933">
                  <c:v>3.4372322812100114E-4</c:v>
                </c:pt>
                <c:pt idx="934">
                  <c:v>3.5537986750410313E-4</c:v>
                </c:pt>
                <c:pt idx="935">
                  <c:v>3.5447032684806376E-4</c:v>
                </c:pt>
                <c:pt idx="936">
                  <c:v>3.5446828464026972E-4</c:v>
                </c:pt>
                <c:pt idx="937">
                  <c:v>3.5190845484758647E-4</c:v>
                </c:pt>
                <c:pt idx="938">
                  <c:v>3.5387017765573349E-4</c:v>
                </c:pt>
                <c:pt idx="939">
                  <c:v>3.2516340148609177E-4</c:v>
                </c:pt>
                <c:pt idx="940">
                  <c:v>2.9691154868580883E-4</c:v>
                </c:pt>
                <c:pt idx="941">
                  <c:v>2.7902763674003157E-4</c:v>
                </c:pt>
                <c:pt idx="942">
                  <c:v>2.2478719026093925E-4</c:v>
                </c:pt>
                <c:pt idx="943">
                  <c:v>2.123259675524475E-4</c:v>
                </c:pt>
                <c:pt idx="944">
                  <c:v>2.1512140760134382E-4</c:v>
                </c:pt>
                <c:pt idx="945">
                  <c:v>1.8102115516835005E-4</c:v>
                </c:pt>
                <c:pt idx="946">
                  <c:v>2.054538643862407E-4</c:v>
                </c:pt>
                <c:pt idx="947">
                  <c:v>2.0682156055186224E-4</c:v>
                </c:pt>
                <c:pt idx="948">
                  <c:v>2.0445927016581403E-4</c:v>
                </c:pt>
                <c:pt idx="949">
                  <c:v>2.0895076201024577E-4</c:v>
                </c:pt>
                <c:pt idx="950">
                  <c:v>2.2664780684222732E-4</c:v>
                </c:pt>
                <c:pt idx="951">
                  <c:v>2.7146173421394769E-4</c:v>
                </c:pt>
                <c:pt idx="952">
                  <c:v>2.72837923375329E-4</c:v>
                </c:pt>
                <c:pt idx="953">
                  <c:v>2.7265774200423696E-4</c:v>
                </c:pt>
                <c:pt idx="954">
                  <c:v>2.7969554756535601E-4</c:v>
                </c:pt>
                <c:pt idx="955">
                  <c:v>2.8304015175386482E-4</c:v>
                </c:pt>
                <c:pt idx="956">
                  <c:v>2.7311938157604485E-4</c:v>
                </c:pt>
                <c:pt idx="957">
                  <c:v>3.2122890001183812E-4</c:v>
                </c:pt>
                <c:pt idx="958">
                  <c:v>3.3144166591577638E-4</c:v>
                </c:pt>
                <c:pt idx="959">
                  <c:v>3.7701282626212732E-4</c:v>
                </c:pt>
                <c:pt idx="960">
                  <c:v>3.6255104202603404E-4</c:v>
                </c:pt>
                <c:pt idx="961">
                  <c:v>3.5064251204554731E-4</c:v>
                </c:pt>
                <c:pt idx="962">
                  <c:v>3.3849783471660513E-4</c:v>
                </c:pt>
                <c:pt idx="963">
                  <c:v>3.4758671953484169E-4</c:v>
                </c:pt>
                <c:pt idx="964">
                  <c:v>3.2654448668297426E-4</c:v>
                </c:pt>
                <c:pt idx="965">
                  <c:v>4.5067395802664777E-4</c:v>
                </c:pt>
                <c:pt idx="966">
                  <c:v>5.3456752673462218E-4</c:v>
                </c:pt>
                <c:pt idx="967">
                  <c:v>5.56391897294958E-4</c:v>
                </c:pt>
                <c:pt idx="968">
                  <c:v>5.811423011448277E-4</c:v>
                </c:pt>
                <c:pt idx="969">
                  <c:v>5.9415651936192248E-4</c:v>
                </c:pt>
                <c:pt idx="970">
                  <c:v>7.4123670711244308E-4</c:v>
                </c:pt>
                <c:pt idx="971">
                  <c:v>7.7216289853522177E-4</c:v>
                </c:pt>
                <c:pt idx="972">
                  <c:v>7.7194360513919307E-4</c:v>
                </c:pt>
                <c:pt idx="973">
                  <c:v>7.7515610823009594E-4</c:v>
                </c:pt>
                <c:pt idx="974">
                  <c:v>8.0070458478527691E-4</c:v>
                </c:pt>
                <c:pt idx="975">
                  <c:v>8.1849541973117693E-4</c:v>
                </c:pt>
                <c:pt idx="976">
                  <c:v>8.2095262125846103E-4</c:v>
                </c:pt>
                <c:pt idx="977">
                  <c:v>8.3137893798191503E-4</c:v>
                </c:pt>
                <c:pt idx="978">
                  <c:v>8.3154436181550359E-4</c:v>
                </c:pt>
                <c:pt idx="979">
                  <c:v>8.1120048452421511E-4</c:v>
                </c:pt>
                <c:pt idx="980">
                  <c:v>8.1268809180607023E-4</c:v>
                </c:pt>
                <c:pt idx="981">
                  <c:v>8.2619946186573447E-4</c:v>
                </c:pt>
                <c:pt idx="982">
                  <c:v>8.1954761063078997E-4</c:v>
                </c:pt>
                <c:pt idx="983">
                  <c:v>8.5633522876753167E-4</c:v>
                </c:pt>
                <c:pt idx="984">
                  <c:v>8.4415830381165933E-4</c:v>
                </c:pt>
                <c:pt idx="985">
                  <c:v>8.4320098344047186E-4</c:v>
                </c:pt>
                <c:pt idx="986">
                  <c:v>8.4361570350241413E-4</c:v>
                </c:pt>
                <c:pt idx="987">
                  <c:v>7.9121628725057356E-4</c:v>
                </c:pt>
                <c:pt idx="988">
                  <c:v>7.9355866708781682E-4</c:v>
                </c:pt>
                <c:pt idx="989">
                  <c:v>7.6324622321392627E-4</c:v>
                </c:pt>
                <c:pt idx="990">
                  <c:v>7.1229339297065712E-4</c:v>
                </c:pt>
                <c:pt idx="991">
                  <c:v>7.0981232605673813E-4</c:v>
                </c:pt>
                <c:pt idx="992">
                  <c:v>7.0911935848511358E-4</c:v>
                </c:pt>
                <c:pt idx="993">
                  <c:v>7.3258515345371166E-4</c:v>
                </c:pt>
                <c:pt idx="994">
                  <c:v>7.2534147946602245E-4</c:v>
                </c:pt>
                <c:pt idx="995">
                  <c:v>6.0989577102093368E-4</c:v>
                </c:pt>
                <c:pt idx="996">
                  <c:v>5.3913285703833613E-4</c:v>
                </c:pt>
                <c:pt idx="997">
                  <c:v>5.1398503857921448E-4</c:v>
                </c:pt>
                <c:pt idx="998">
                  <c:v>4.981261643669352E-4</c:v>
                </c:pt>
                <c:pt idx="999">
                  <c:v>4.8704717688553915E-4</c:v>
                </c:pt>
                <c:pt idx="1000">
                  <c:v>3.3067830779390098E-4</c:v>
                </c:pt>
                <c:pt idx="1001">
                  <c:v>2.8089889937129453E-4</c:v>
                </c:pt>
                <c:pt idx="1002">
                  <c:v>2.7956864278294601E-4</c:v>
                </c:pt>
                <c:pt idx="1003">
                  <c:v>2.5697647010782475E-4</c:v>
                </c:pt>
                <c:pt idx="1004">
                  <c:v>2.3215397581394885E-4</c:v>
                </c:pt>
                <c:pt idx="1005">
                  <c:v>2.6116048953414003E-4</c:v>
                </c:pt>
                <c:pt idx="1006">
                  <c:v>2.6858592043631999E-4</c:v>
                </c:pt>
                <c:pt idx="1007">
                  <c:v>2.697795709072234E-4</c:v>
                </c:pt>
                <c:pt idx="1008">
                  <c:v>2.6852493238438169E-4</c:v>
                </c:pt>
                <c:pt idx="1009">
                  <c:v>2.7525705943970196E-4</c:v>
                </c:pt>
                <c:pt idx="1010">
                  <c:v>2.7615799296410966E-4</c:v>
                </c:pt>
                <c:pt idx="1011">
                  <c:v>1.9751321803834347E-4</c:v>
                </c:pt>
                <c:pt idx="1012">
                  <c:v>1.9676542116194189E-4</c:v>
                </c:pt>
                <c:pt idx="1013">
                  <c:v>1.970649162212147E-4</c:v>
                </c:pt>
                <c:pt idx="1014">
                  <c:v>2.1074153591379066E-4</c:v>
                </c:pt>
                <c:pt idx="1015">
                  <c:v>2.0218621657700024E-4</c:v>
                </c:pt>
                <c:pt idx="1016">
                  <c:v>2.0231360898497006E-4</c:v>
                </c:pt>
                <c:pt idx="1017">
                  <c:v>1.9894156176215939E-4</c:v>
                </c:pt>
                <c:pt idx="1018">
                  <c:v>2.0312692700905102E-4</c:v>
                </c:pt>
                <c:pt idx="1019">
                  <c:v>2.0443621333333416E-4</c:v>
                </c:pt>
                <c:pt idx="1020">
                  <c:v>2.0346058282158018E-4</c:v>
                </c:pt>
                <c:pt idx="1021">
                  <c:v>2.0280004368127721E-4</c:v>
                </c:pt>
                <c:pt idx="1022">
                  <c:v>1.9332404799376045E-4</c:v>
                </c:pt>
                <c:pt idx="1023">
                  <c:v>1.7917955214459403E-4</c:v>
                </c:pt>
                <c:pt idx="1024">
                  <c:v>1.786984115399144E-4</c:v>
                </c:pt>
                <c:pt idx="1025">
                  <c:v>1.786376009515389E-4</c:v>
                </c:pt>
                <c:pt idx="1026">
                  <c:v>1.7247125024236784E-4</c:v>
                </c:pt>
                <c:pt idx="1027">
                  <c:v>2.3093783121144195E-4</c:v>
                </c:pt>
                <c:pt idx="1028">
                  <c:v>2.4752030069833574E-4</c:v>
                </c:pt>
                <c:pt idx="1029">
                  <c:v>2.6921913690759449E-4</c:v>
                </c:pt>
                <c:pt idx="1030">
                  <c:v>2.9626588254296539E-4</c:v>
                </c:pt>
                <c:pt idx="1031">
                  <c:v>3.1279206846553169E-4</c:v>
                </c:pt>
                <c:pt idx="1032">
                  <c:v>3.1286683087752203E-4</c:v>
                </c:pt>
                <c:pt idx="1033">
                  <c:v>3.1347551455325441E-4</c:v>
                </c:pt>
                <c:pt idx="1034">
                  <c:v>3.2298351123343676E-4</c:v>
                </c:pt>
                <c:pt idx="1035">
                  <c:v>2.8873056768041126E-4</c:v>
                </c:pt>
                <c:pt idx="1036">
                  <c:v>2.8033644164080813E-4</c:v>
                </c:pt>
                <c:pt idx="1037">
                  <c:v>2.5099368963011406E-4</c:v>
                </c:pt>
                <c:pt idx="1038">
                  <c:v>2.4186967705304381E-4</c:v>
                </c:pt>
                <c:pt idx="1039">
                  <c:v>2.4094713039075723E-4</c:v>
                </c:pt>
                <c:pt idx="1040">
                  <c:v>2.4099790745957117E-4</c:v>
                </c:pt>
                <c:pt idx="1041">
                  <c:v>2.3471359057295192E-4</c:v>
                </c:pt>
                <c:pt idx="1042">
                  <c:v>2.3496054569867628E-4</c:v>
                </c:pt>
                <c:pt idx="1043">
                  <c:v>2.60458914505556E-4</c:v>
                </c:pt>
                <c:pt idx="1044">
                  <c:v>2.4592923580503439E-4</c:v>
                </c:pt>
                <c:pt idx="1045">
                  <c:v>2.5894625313268351E-4</c:v>
                </c:pt>
                <c:pt idx="1046">
                  <c:v>2.7169927247308584E-4</c:v>
                </c:pt>
                <c:pt idx="1047">
                  <c:v>2.7173315461361897E-4</c:v>
                </c:pt>
                <c:pt idx="1048">
                  <c:v>2.7135878808836993E-4</c:v>
                </c:pt>
                <c:pt idx="1049">
                  <c:v>2.6440496236295743E-4</c:v>
                </c:pt>
                <c:pt idx="1050">
                  <c:v>2.7881113496652473E-4</c:v>
                </c:pt>
                <c:pt idx="1051">
                  <c:v>2.8601863955714181E-4</c:v>
                </c:pt>
                <c:pt idx="1052">
                  <c:v>2.8453113066072581E-4</c:v>
                </c:pt>
              </c:numCache>
            </c:numRef>
          </c:yVal>
          <c:smooth val="1"/>
          <c:extLst xmlns:c16r2="http://schemas.microsoft.com/office/drawing/2015/06/chart">
            <c:ext xmlns:c16="http://schemas.microsoft.com/office/drawing/2014/chart" uri="{C3380CC4-5D6E-409C-BE32-E72D297353CC}">
              <c16:uniqueId val="{00000001-A44A-4244-9B38-8F14DD10DEA7}"/>
            </c:ext>
          </c:extLst>
        </c:ser>
        <c:ser>
          <c:idx val="4"/>
          <c:order val="4"/>
          <c:tx>
            <c:strRef>
              <c:f>'Ejercicio 2'!$G$14</c:f>
              <c:strCache>
                <c:ptCount val="1"/>
                <c:pt idx="0">
                  <c:v>Varianza EWMA (un rezago)</c:v>
                </c:pt>
              </c:strCache>
            </c:strRef>
          </c:tx>
          <c:spPr>
            <a:ln w="19050" cap="rnd">
              <a:solidFill>
                <a:schemeClr val="accent5"/>
              </a:solidFill>
              <a:round/>
            </a:ln>
            <a:effectLst/>
          </c:spPr>
          <c:marker>
            <c:symbol val="none"/>
          </c:marker>
          <c:xVal>
            <c:numRef>
              <c:f>'Ejercicio 2'!$B$15:$B$1067</c:f>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f>'Ejercicio 2'!$G$15:$G$1067</c:f>
              <c:numCache>
                <c:formatCode>General</c:formatCode>
                <c:ptCount val="1053"/>
                <c:pt idx="1">
                  <c:v>2.1317986601974623E-5</c:v>
                </c:pt>
                <c:pt idx="2">
                  <c:v>2.883903174544477E-5</c:v>
                </c:pt>
                <c:pt idx="3">
                  <c:v>3.8332455193992049E-5</c:v>
                </c:pt>
                <c:pt idx="4">
                  <c:v>5.25975253850349E-5</c:v>
                </c:pt>
                <c:pt idx="5">
                  <c:v>5.014998256359886E-5</c:v>
                </c:pt>
                <c:pt idx="6">
                  <c:v>8.0619314074779891E-5</c:v>
                </c:pt>
                <c:pt idx="7">
                  <c:v>1.1636471816012828E-4</c:v>
                </c:pt>
                <c:pt idx="8">
                  <c:v>1.2126894124012427E-4</c:v>
                </c:pt>
                <c:pt idx="9">
                  <c:v>1.7099402660424539E-4</c:v>
                </c:pt>
                <c:pt idx="10">
                  <c:v>1.6373573363342493E-4</c:v>
                </c:pt>
                <c:pt idx="11">
                  <c:v>1.9503128844344943E-4</c:v>
                </c:pt>
                <c:pt idx="12">
                  <c:v>1.9067300158525207E-4</c:v>
                </c:pt>
                <c:pt idx="13">
                  <c:v>1.8197475289833895E-4</c:v>
                </c:pt>
                <c:pt idx="14">
                  <c:v>1.9882559617215238E-4</c:v>
                </c:pt>
                <c:pt idx="15">
                  <c:v>2.4182650898292601E-4</c:v>
                </c:pt>
                <c:pt idx="16">
                  <c:v>2.3066162271989017E-4</c:v>
                </c:pt>
                <c:pt idx="17">
                  <c:v>2.3053028552929447E-4</c:v>
                </c:pt>
                <c:pt idx="18">
                  <c:v>2.2022071826816196E-4</c:v>
                </c:pt>
                <c:pt idx="19">
                  <c:v>2.2859546332151243E-4</c:v>
                </c:pt>
                <c:pt idx="20">
                  <c:v>2.3280869839311917E-4</c:v>
                </c:pt>
                <c:pt idx="21">
                  <c:v>2.245596278719071E-4</c:v>
                </c:pt>
                <c:pt idx="22">
                  <c:v>2.1432784391108543E-4</c:v>
                </c:pt>
                <c:pt idx="23">
                  <c:v>2.3917046941328719E-4</c:v>
                </c:pt>
                <c:pt idx="24">
                  <c:v>2.3224634062139082E-4</c:v>
                </c:pt>
                <c:pt idx="25">
                  <c:v>2.2218383360388404E-4</c:v>
                </c:pt>
                <c:pt idx="26">
                  <c:v>2.3062788095649787E-4</c:v>
                </c:pt>
                <c:pt idx="27">
                  <c:v>2.5373814457253937E-4</c:v>
                </c:pt>
                <c:pt idx="28">
                  <c:v>2.4387945062038916E-4</c:v>
                </c:pt>
                <c:pt idx="29">
                  <c:v>2.3333920006885541E-4</c:v>
                </c:pt>
                <c:pt idx="30">
                  <c:v>2.3174566686910909E-4</c:v>
                </c:pt>
                <c:pt idx="31">
                  <c:v>2.3090728653319431E-4</c:v>
                </c:pt>
                <c:pt idx="32">
                  <c:v>2.2615681920668646E-4</c:v>
                </c:pt>
                <c:pt idx="33">
                  <c:v>2.1640479715993304E-4</c:v>
                </c:pt>
                <c:pt idx="34">
                  <c:v>2.1433325774280836E-4</c:v>
                </c:pt>
                <c:pt idx="35">
                  <c:v>2.0481116882373949E-4</c:v>
                </c:pt>
                <c:pt idx="36">
                  <c:v>1.9528241904671258E-4</c:v>
                </c:pt>
                <c:pt idx="37">
                  <c:v>1.8648963777436538E-4</c:v>
                </c:pt>
                <c:pt idx="38">
                  <c:v>1.8232808883791992E-4</c:v>
                </c:pt>
                <c:pt idx="39">
                  <c:v>1.7394350969087026E-4</c:v>
                </c:pt>
                <c:pt idx="40">
                  <c:v>1.667932589822687E-4</c:v>
                </c:pt>
                <c:pt idx="41">
                  <c:v>1.6099637760424383E-4</c:v>
                </c:pt>
                <c:pt idx="42">
                  <c:v>1.6239755309590187E-4</c:v>
                </c:pt>
                <c:pt idx="43">
                  <c:v>1.549832926371799E-4</c:v>
                </c:pt>
                <c:pt idx="44">
                  <c:v>1.5681727319348093E-4</c:v>
                </c:pt>
                <c:pt idx="45">
                  <c:v>1.4971168725402874E-4</c:v>
                </c:pt>
                <c:pt idx="46">
                  <c:v>1.4275708520793869E-4</c:v>
                </c:pt>
                <c:pt idx="47">
                  <c:v>2.0540369099675027E-4</c:v>
                </c:pt>
                <c:pt idx="48">
                  <c:v>2.1305755060424192E-4</c:v>
                </c:pt>
                <c:pt idx="49">
                  <c:v>2.039928678582419E-4</c:v>
                </c:pt>
                <c:pt idx="50">
                  <c:v>2.0303404941760282E-4</c:v>
                </c:pt>
                <c:pt idx="51">
                  <c:v>1.9461699878088978E-4</c:v>
                </c:pt>
                <c:pt idx="52">
                  <c:v>2.0637954792035828E-4</c:v>
                </c:pt>
                <c:pt idx="53">
                  <c:v>2.0564729838451397E-4</c:v>
                </c:pt>
                <c:pt idx="54">
                  <c:v>1.9678378243563976E-4</c:v>
                </c:pt>
                <c:pt idx="55">
                  <c:v>1.8762774858616866E-4</c:v>
                </c:pt>
                <c:pt idx="56">
                  <c:v>1.796692032177187E-4</c:v>
                </c:pt>
                <c:pt idx="57">
                  <c:v>1.8709029416587365E-4</c:v>
                </c:pt>
                <c:pt idx="58">
                  <c:v>1.8380958156213336E-4</c:v>
                </c:pt>
                <c:pt idx="59">
                  <c:v>1.8295151542973399E-4</c:v>
                </c:pt>
                <c:pt idx="60">
                  <c:v>2.3851939870501144E-4</c:v>
                </c:pt>
                <c:pt idx="61">
                  <c:v>2.4754676055025067E-4</c:v>
                </c:pt>
                <c:pt idx="62">
                  <c:v>2.5772577411889062E-4</c:v>
                </c:pt>
                <c:pt idx="63">
                  <c:v>2.6808504828441362E-4</c:v>
                </c:pt>
                <c:pt idx="64">
                  <c:v>2.55782890176282E-4</c:v>
                </c:pt>
                <c:pt idx="65">
                  <c:v>2.4739198934376876E-4</c:v>
                </c:pt>
                <c:pt idx="66">
                  <c:v>2.4621848981471969E-4</c:v>
                </c:pt>
                <c:pt idx="67">
                  <c:v>2.4595001952016358E-4</c:v>
                </c:pt>
                <c:pt idx="68">
                  <c:v>2.4851768385731162E-4</c:v>
                </c:pt>
                <c:pt idx="69">
                  <c:v>2.4233875759286852E-4</c:v>
                </c:pt>
                <c:pt idx="70">
                  <c:v>2.3106231114007888E-4</c:v>
                </c:pt>
                <c:pt idx="71">
                  <c:v>2.2272218214654591E-4</c:v>
                </c:pt>
                <c:pt idx="72">
                  <c:v>2.2103058186068218E-4</c:v>
                </c:pt>
                <c:pt idx="73">
                  <c:v>2.2324826965175259E-4</c:v>
                </c:pt>
                <c:pt idx="74">
                  <c:v>2.6928409536665712E-4</c:v>
                </c:pt>
                <c:pt idx="75">
                  <c:v>2.589515026135261E-4</c:v>
                </c:pt>
                <c:pt idx="76">
                  <c:v>2.4904267974009228E-4</c:v>
                </c:pt>
                <c:pt idx="77">
                  <c:v>2.4723114313218014E-4</c:v>
                </c:pt>
                <c:pt idx="78">
                  <c:v>2.4180194724594586E-4</c:v>
                </c:pt>
                <c:pt idx="79">
                  <c:v>2.6093079902247246E-4</c:v>
                </c:pt>
                <c:pt idx="80">
                  <c:v>2.7205262147217402E-4</c:v>
                </c:pt>
                <c:pt idx="81">
                  <c:v>2.8665090070013687E-4</c:v>
                </c:pt>
                <c:pt idx="82">
                  <c:v>2.7705662872294862E-4</c:v>
                </c:pt>
                <c:pt idx="83">
                  <c:v>2.6794556537322915E-4</c:v>
                </c:pt>
                <c:pt idx="84">
                  <c:v>2.5589419128363037E-4</c:v>
                </c:pt>
                <c:pt idx="85">
                  <c:v>2.4743174265042986E-4</c:v>
                </c:pt>
                <c:pt idx="86">
                  <c:v>2.488351835107528E-4</c:v>
                </c:pt>
                <c:pt idx="87">
                  <c:v>2.3835358994028693E-4</c:v>
                </c:pt>
                <c:pt idx="88">
                  <c:v>2.3795582535498421E-4</c:v>
                </c:pt>
                <c:pt idx="89">
                  <c:v>2.3308695831328373E-4</c:v>
                </c:pt>
                <c:pt idx="90">
                  <c:v>2.2229556084289945E-4</c:v>
                </c:pt>
                <c:pt idx="91">
                  <c:v>2.1466097292313657E-4</c:v>
                </c:pt>
                <c:pt idx="92">
                  <c:v>2.0585709066758622E-4</c:v>
                </c:pt>
                <c:pt idx="93">
                  <c:v>1.9694140358006421E-4</c:v>
                </c:pt>
                <c:pt idx="94">
                  <c:v>1.8794260742829313E-4</c:v>
                </c:pt>
                <c:pt idx="95">
                  <c:v>1.836622894097119E-4</c:v>
                </c:pt>
                <c:pt idx="96">
                  <c:v>1.7537345142757535E-4</c:v>
                </c:pt>
                <c:pt idx="97">
                  <c:v>1.8159191022411818E-4</c:v>
                </c:pt>
                <c:pt idx="98">
                  <c:v>1.8207069592910292E-4</c:v>
                </c:pt>
                <c:pt idx="99">
                  <c:v>1.8602205698253765E-4</c:v>
                </c:pt>
                <c:pt idx="100">
                  <c:v>1.7750895294495504E-4</c:v>
                </c:pt>
                <c:pt idx="101">
                  <c:v>1.6974785981664956E-4</c:v>
                </c:pt>
                <c:pt idx="102">
                  <c:v>1.6468492300542121E-4</c:v>
                </c:pt>
                <c:pt idx="103">
                  <c:v>1.7298686471609745E-4</c:v>
                </c:pt>
                <c:pt idx="104">
                  <c:v>1.6528141746603741E-4</c:v>
                </c:pt>
                <c:pt idx="105">
                  <c:v>1.5772177883889495E-4</c:v>
                </c:pt>
                <c:pt idx="106">
                  <c:v>1.5517153079542824E-4</c:v>
                </c:pt>
                <c:pt idx="107">
                  <c:v>1.4821697364309253E-4</c:v>
                </c:pt>
                <c:pt idx="108">
                  <c:v>1.4132348191279195E-4</c:v>
                </c:pt>
                <c:pt idx="109">
                  <c:v>1.4925329173563808E-4</c:v>
                </c:pt>
                <c:pt idx="110">
                  <c:v>1.7426900550166884E-4</c:v>
                </c:pt>
                <c:pt idx="111">
                  <c:v>1.7894257618945991E-4</c:v>
                </c:pt>
                <c:pt idx="112">
                  <c:v>1.7255696160652467E-4</c:v>
                </c:pt>
                <c:pt idx="113">
                  <c:v>1.6467704030433456E-4</c:v>
                </c:pt>
                <c:pt idx="114">
                  <c:v>1.6123966442944016E-4</c:v>
                </c:pt>
                <c:pt idx="115">
                  <c:v>1.7323962229491005E-4</c:v>
                </c:pt>
                <c:pt idx="116">
                  <c:v>1.6629814325582113E-4</c:v>
                </c:pt>
                <c:pt idx="117">
                  <c:v>1.5856058199341378E-4</c:v>
                </c:pt>
                <c:pt idx="118">
                  <c:v>1.6206315328682941E-4</c:v>
                </c:pt>
                <c:pt idx="119">
                  <c:v>1.5475304120000618E-4</c:v>
                </c:pt>
                <c:pt idx="120">
                  <c:v>1.7680372856927304E-4</c:v>
                </c:pt>
                <c:pt idx="121">
                  <c:v>1.8552922520957961E-4</c:v>
                </c:pt>
                <c:pt idx="122">
                  <c:v>1.7824814614645767E-4</c:v>
                </c:pt>
                <c:pt idx="123">
                  <c:v>1.7715976477517876E-4</c:v>
                </c:pt>
                <c:pt idx="124">
                  <c:v>1.6893394922746534E-4</c:v>
                </c:pt>
                <c:pt idx="125">
                  <c:v>1.613724557976122E-4</c:v>
                </c:pt>
                <c:pt idx="126">
                  <c:v>1.5917540743927297E-4</c:v>
                </c:pt>
                <c:pt idx="127">
                  <c:v>1.5209331279603621E-4</c:v>
                </c:pt>
                <c:pt idx="128">
                  <c:v>1.5264486921958494E-4</c:v>
                </c:pt>
                <c:pt idx="129">
                  <c:v>1.4656034526936093E-4</c:v>
                </c:pt>
                <c:pt idx="130">
                  <c:v>1.4671440702563912E-4</c:v>
                </c:pt>
                <c:pt idx="131">
                  <c:v>1.400905047359593E-4</c:v>
                </c:pt>
                <c:pt idx="132">
                  <c:v>1.3799633469630828E-4</c:v>
                </c:pt>
                <c:pt idx="133">
                  <c:v>1.3745752259495641E-4</c:v>
                </c:pt>
                <c:pt idx="134">
                  <c:v>1.3150600597570928E-4</c:v>
                </c:pt>
                <c:pt idx="135">
                  <c:v>1.2601534100463948E-4</c:v>
                </c:pt>
                <c:pt idx="136">
                  <c:v>1.2020203345597688E-4</c:v>
                </c:pt>
                <c:pt idx="137">
                  <c:v>1.221462578738041E-4</c:v>
                </c:pt>
                <c:pt idx="138">
                  <c:v>1.4790697089415051E-4</c:v>
                </c:pt>
                <c:pt idx="139">
                  <c:v>1.5129298911675871E-4</c:v>
                </c:pt>
                <c:pt idx="140">
                  <c:v>1.5061159788020144E-4</c:v>
                </c:pt>
                <c:pt idx="141">
                  <c:v>1.5963909160247622E-4</c:v>
                </c:pt>
                <c:pt idx="142">
                  <c:v>1.5695565439064328E-4</c:v>
                </c:pt>
                <c:pt idx="143">
                  <c:v>1.4965597829036059E-4</c:v>
                </c:pt>
                <c:pt idx="144">
                  <c:v>1.4824606474916967E-4</c:v>
                </c:pt>
                <c:pt idx="145">
                  <c:v>1.8454668804769565E-4</c:v>
                </c:pt>
                <c:pt idx="146">
                  <c:v>1.7613225471232153E-4</c:v>
                </c:pt>
                <c:pt idx="147">
                  <c:v>1.8864385108192618E-4</c:v>
                </c:pt>
                <c:pt idx="148">
                  <c:v>1.9097342637328866E-4</c:v>
                </c:pt>
                <c:pt idx="149">
                  <c:v>1.846338077227779E-4</c:v>
                </c:pt>
                <c:pt idx="150">
                  <c:v>1.7642207679760498E-4</c:v>
                </c:pt>
                <c:pt idx="151">
                  <c:v>1.6877078202136395E-4</c:v>
                </c:pt>
                <c:pt idx="152">
                  <c:v>1.6092794997577822E-4</c:v>
                </c:pt>
                <c:pt idx="153">
                  <c:v>1.5548784529163481E-4</c:v>
                </c:pt>
                <c:pt idx="154">
                  <c:v>1.5165893850902881E-4</c:v>
                </c:pt>
                <c:pt idx="155">
                  <c:v>1.5335719136617352E-4</c:v>
                </c:pt>
                <c:pt idx="156">
                  <c:v>1.5125661625728398E-4</c:v>
                </c:pt>
                <c:pt idx="157">
                  <c:v>1.6197558553537121E-4</c:v>
                </c:pt>
                <c:pt idx="158">
                  <c:v>1.559204981343558E-4</c:v>
                </c:pt>
                <c:pt idx="159">
                  <c:v>1.6897762608186469E-4</c:v>
                </c:pt>
                <c:pt idx="160">
                  <c:v>1.6697549456921854E-4</c:v>
                </c:pt>
                <c:pt idx="161">
                  <c:v>1.7538954499536107E-4</c:v>
                </c:pt>
                <c:pt idx="162">
                  <c:v>1.7275069375705573E-4</c:v>
                </c:pt>
                <c:pt idx="163">
                  <c:v>1.6515993311109938E-4</c:v>
                </c:pt>
                <c:pt idx="164">
                  <c:v>1.5917815743913004E-4</c:v>
                </c:pt>
                <c:pt idx="165">
                  <c:v>1.5177386868635265E-4</c:v>
                </c:pt>
                <c:pt idx="166">
                  <c:v>1.4572396201621625E-4</c:v>
                </c:pt>
                <c:pt idx="167">
                  <c:v>1.3898043641662858E-4</c:v>
                </c:pt>
                <c:pt idx="168">
                  <c:v>1.3253558895649439E-4</c:v>
                </c:pt>
                <c:pt idx="169">
                  <c:v>1.2801105325640388E-4</c:v>
                </c:pt>
                <c:pt idx="170">
                  <c:v>1.3472206675260641E-4</c:v>
                </c:pt>
                <c:pt idx="171">
                  <c:v>1.3313253163306526E-4</c:v>
                </c:pt>
                <c:pt idx="172">
                  <c:v>1.3468455549327257E-4</c:v>
                </c:pt>
                <c:pt idx="173">
                  <c:v>1.5195785186668777E-4</c:v>
                </c:pt>
                <c:pt idx="174">
                  <c:v>1.4494088181689083E-4</c:v>
                </c:pt>
                <c:pt idx="175">
                  <c:v>1.3821776124149646E-4</c:v>
                </c:pt>
                <c:pt idx="176">
                  <c:v>1.5754662743827392E-4</c:v>
                </c:pt>
                <c:pt idx="177">
                  <c:v>1.6345602863706671E-4</c:v>
                </c:pt>
                <c:pt idx="178">
                  <c:v>1.5772520455022512E-4</c:v>
                </c:pt>
                <c:pt idx="179">
                  <c:v>1.548261813120271E-4</c:v>
                </c:pt>
                <c:pt idx="180">
                  <c:v>1.4763323926774642E-4</c:v>
                </c:pt>
                <c:pt idx="181">
                  <c:v>1.4283518966342031E-4</c:v>
                </c:pt>
                <c:pt idx="182">
                  <c:v>1.3879278973929679E-4</c:v>
                </c:pt>
                <c:pt idx="183">
                  <c:v>1.3361726907598897E-4</c:v>
                </c:pt>
                <c:pt idx="184">
                  <c:v>1.27399670203386E-4</c:v>
                </c:pt>
                <c:pt idx="185">
                  <c:v>1.4546398357803214E-4</c:v>
                </c:pt>
                <c:pt idx="186">
                  <c:v>1.6219952470711643E-4</c:v>
                </c:pt>
                <c:pt idx="187">
                  <c:v>1.5465357024623054E-4</c:v>
                </c:pt>
                <c:pt idx="188">
                  <c:v>1.5117947728207642E-4</c:v>
                </c:pt>
                <c:pt idx="189">
                  <c:v>1.4755465900033763E-4</c:v>
                </c:pt>
                <c:pt idx="190">
                  <c:v>1.4626069784602025E-4</c:v>
                </c:pt>
                <c:pt idx="191">
                  <c:v>1.4288098461561231E-4</c:v>
                </c:pt>
                <c:pt idx="192">
                  <c:v>1.4171354629547735E-4</c:v>
                </c:pt>
                <c:pt idx="193">
                  <c:v>1.3696832830104724E-4</c:v>
                </c:pt>
                <c:pt idx="194">
                  <c:v>1.3559714240780576E-4</c:v>
                </c:pt>
                <c:pt idx="195">
                  <c:v>1.2933618687594256E-4</c:v>
                </c:pt>
                <c:pt idx="196">
                  <c:v>1.2350571150757328E-4</c:v>
                </c:pt>
                <c:pt idx="197">
                  <c:v>1.189280474926627E-4</c:v>
                </c:pt>
                <c:pt idx="198">
                  <c:v>1.1470906765395213E-4</c:v>
                </c:pt>
                <c:pt idx="199">
                  <c:v>1.09395349344167E-4</c:v>
                </c:pt>
                <c:pt idx="200">
                  <c:v>1.3840007906282373E-4</c:v>
                </c:pt>
                <c:pt idx="201">
                  <c:v>1.426829487972628E-4</c:v>
                </c:pt>
                <c:pt idx="202">
                  <c:v>1.5603419108458234E-4</c:v>
                </c:pt>
                <c:pt idx="203">
                  <c:v>2.2189747114368589E-4</c:v>
                </c:pt>
                <c:pt idx="204">
                  <c:v>2.221185373572452E-4</c:v>
                </c:pt>
                <c:pt idx="205">
                  <c:v>2.2039901278040507E-4</c:v>
                </c:pt>
                <c:pt idx="206">
                  <c:v>2.1285969890893309E-4</c:v>
                </c:pt>
                <c:pt idx="207">
                  <c:v>2.1649268870418845E-4</c:v>
                </c:pt>
                <c:pt idx="208">
                  <c:v>2.0661786135041651E-4</c:v>
                </c:pt>
                <c:pt idx="209">
                  <c:v>2.3688547810586048E-4</c:v>
                </c:pt>
                <c:pt idx="210">
                  <c:v>2.268236505716074E-4</c:v>
                </c:pt>
                <c:pt idx="211">
                  <c:v>2.1629805339792182E-4</c:v>
                </c:pt>
                <c:pt idx="212">
                  <c:v>2.1557949496893718E-4</c:v>
                </c:pt>
                <c:pt idx="213">
                  <c:v>2.6107024816251855E-4</c:v>
                </c:pt>
                <c:pt idx="214">
                  <c:v>2.4972447464786392E-4</c:v>
                </c:pt>
                <c:pt idx="215">
                  <c:v>2.3829607750633602E-4</c:v>
                </c:pt>
                <c:pt idx="216">
                  <c:v>2.345986491687277E-4</c:v>
                </c:pt>
                <c:pt idx="217">
                  <c:v>2.2451016669349186E-4</c:v>
                </c:pt>
                <c:pt idx="218">
                  <c:v>2.2843157530869979E-4</c:v>
                </c:pt>
                <c:pt idx="219">
                  <c:v>2.2514726614557173E-4</c:v>
                </c:pt>
                <c:pt idx="220">
                  <c:v>2.4368838855477881E-4</c:v>
                </c:pt>
                <c:pt idx="221">
                  <c:v>2.3519920729908619E-4</c:v>
                </c:pt>
                <c:pt idx="222">
                  <c:v>2.2436098404994949E-4</c:v>
                </c:pt>
                <c:pt idx="223">
                  <c:v>2.2393898625650051E-4</c:v>
                </c:pt>
                <c:pt idx="224">
                  <c:v>2.3862081690631138E-4</c:v>
                </c:pt>
                <c:pt idx="225">
                  <c:v>2.3138218530084355E-4</c:v>
                </c:pt>
                <c:pt idx="226">
                  <c:v>2.2178332703359836E-4</c:v>
                </c:pt>
                <c:pt idx="227">
                  <c:v>2.4766714296116756E-4</c:v>
                </c:pt>
                <c:pt idx="228">
                  <c:v>2.3738410610564702E-4</c:v>
                </c:pt>
                <c:pt idx="229">
                  <c:v>2.3780587963939608E-4</c:v>
                </c:pt>
                <c:pt idx="230">
                  <c:v>2.5085135459773617E-4</c:v>
                </c:pt>
                <c:pt idx="231">
                  <c:v>2.5920988666612002E-4</c:v>
                </c:pt>
                <c:pt idx="232">
                  <c:v>2.4874963115840672E-4</c:v>
                </c:pt>
                <c:pt idx="233">
                  <c:v>2.3986219432803576E-4</c:v>
                </c:pt>
                <c:pt idx="234">
                  <c:v>2.2964301855611695E-4</c:v>
                </c:pt>
                <c:pt idx="235">
                  <c:v>2.2081217599579855E-4</c:v>
                </c:pt>
                <c:pt idx="236">
                  <c:v>2.3653584296524585E-4</c:v>
                </c:pt>
                <c:pt idx="237">
                  <c:v>2.259060222154359E-4</c:v>
                </c:pt>
                <c:pt idx="238">
                  <c:v>2.3934081201822466E-4</c:v>
                </c:pt>
                <c:pt idx="239">
                  <c:v>2.28318425818562E-4</c:v>
                </c:pt>
                <c:pt idx="240">
                  <c:v>2.2202322766101809E-4</c:v>
                </c:pt>
                <c:pt idx="241">
                  <c:v>2.1249795780107656E-4</c:v>
                </c:pt>
                <c:pt idx="242">
                  <c:v>2.0519634627650505E-4</c:v>
                </c:pt>
                <c:pt idx="243">
                  <c:v>2.0273805957864906E-4</c:v>
                </c:pt>
                <c:pt idx="244">
                  <c:v>1.9337119806322597E-4</c:v>
                </c:pt>
                <c:pt idx="245">
                  <c:v>1.8439992730716836E-4</c:v>
                </c:pt>
                <c:pt idx="246">
                  <c:v>1.7862438010038081E-4</c:v>
                </c:pt>
                <c:pt idx="247">
                  <c:v>1.7032519846320473E-4</c:v>
                </c:pt>
                <c:pt idx="248">
                  <c:v>1.7041385210305696E-4</c:v>
                </c:pt>
                <c:pt idx="249">
                  <c:v>1.6278384967720869E-4</c:v>
                </c:pt>
                <c:pt idx="250">
                  <c:v>1.8031786736258889E-4</c:v>
                </c:pt>
                <c:pt idx="251">
                  <c:v>1.9511153892428555E-4</c:v>
                </c:pt>
                <c:pt idx="252">
                  <c:v>1.8699956312096113E-4</c:v>
                </c:pt>
                <c:pt idx="253">
                  <c:v>1.7967825851304505E-4</c:v>
                </c:pt>
                <c:pt idx="254">
                  <c:v>1.7210948411811448E-4</c:v>
                </c:pt>
                <c:pt idx="255">
                  <c:v>1.6741180516404334E-4</c:v>
                </c:pt>
                <c:pt idx="256">
                  <c:v>1.7357799990602829E-4</c:v>
                </c:pt>
                <c:pt idx="257">
                  <c:v>1.8853014510043166E-4</c:v>
                </c:pt>
                <c:pt idx="258">
                  <c:v>1.8159433312908309E-4</c:v>
                </c:pt>
                <c:pt idx="259">
                  <c:v>1.7673351044584679E-4</c:v>
                </c:pt>
                <c:pt idx="260">
                  <c:v>1.7360859937085618E-4</c:v>
                </c:pt>
                <c:pt idx="261">
                  <c:v>1.6837030351794921E-4</c:v>
                </c:pt>
                <c:pt idx="262">
                  <c:v>1.6076996023678704E-4</c:v>
                </c:pt>
                <c:pt idx="263">
                  <c:v>1.6908636889695827E-4</c:v>
                </c:pt>
                <c:pt idx="264">
                  <c:v>1.6550780692370818E-4</c:v>
                </c:pt>
                <c:pt idx="265">
                  <c:v>1.7553429904871345E-4</c:v>
                </c:pt>
                <c:pt idx="266">
                  <c:v>1.7342022146098042E-4</c:v>
                </c:pt>
                <c:pt idx="267">
                  <c:v>1.7510505437948369E-4</c:v>
                </c:pt>
                <c:pt idx="268">
                  <c:v>1.7132570888093825E-4</c:v>
                </c:pt>
                <c:pt idx="269">
                  <c:v>2.1849325890504958E-4</c:v>
                </c:pt>
                <c:pt idx="270">
                  <c:v>2.1740869347618792E-4</c:v>
                </c:pt>
                <c:pt idx="271">
                  <c:v>2.1781835170184044E-4</c:v>
                </c:pt>
                <c:pt idx="272">
                  <c:v>2.2348693526217099E-4</c:v>
                </c:pt>
                <c:pt idx="273">
                  <c:v>2.1320510560667784E-4</c:v>
                </c:pt>
                <c:pt idx="274">
                  <c:v>2.0503967530838358E-4</c:v>
                </c:pt>
                <c:pt idx="275">
                  <c:v>1.9705038186267946E-4</c:v>
                </c:pt>
                <c:pt idx="276">
                  <c:v>2.0127728982889084E-4</c:v>
                </c:pt>
                <c:pt idx="277">
                  <c:v>1.9339429245985164E-4</c:v>
                </c:pt>
                <c:pt idx="278">
                  <c:v>1.845080064767214E-4</c:v>
                </c:pt>
                <c:pt idx="279">
                  <c:v>1.7668438693210106E-4</c:v>
                </c:pt>
                <c:pt idx="280">
                  <c:v>1.8598356251585914E-4</c:v>
                </c:pt>
                <c:pt idx="281">
                  <c:v>1.8357866246735999E-4</c:v>
                </c:pt>
                <c:pt idx="282">
                  <c:v>1.805846980582033E-4</c:v>
                </c:pt>
                <c:pt idx="283">
                  <c:v>1.8331300708874498E-4</c:v>
                </c:pt>
                <c:pt idx="284">
                  <c:v>1.7956714105601601E-4</c:v>
                </c:pt>
                <c:pt idx="285">
                  <c:v>1.7275489893909786E-4</c:v>
                </c:pt>
                <c:pt idx="286">
                  <c:v>1.696335309413944E-4</c:v>
                </c:pt>
                <c:pt idx="287">
                  <c:v>1.6520275822769448E-4</c:v>
                </c:pt>
                <c:pt idx="288">
                  <c:v>1.5978827427616559E-4</c:v>
                </c:pt>
                <c:pt idx="289">
                  <c:v>1.5457474500398286E-4</c:v>
                </c:pt>
                <c:pt idx="290">
                  <c:v>1.4850487761735383E-4</c:v>
                </c:pt>
                <c:pt idx="291">
                  <c:v>1.5088665996333938E-4</c:v>
                </c:pt>
                <c:pt idx="292">
                  <c:v>1.5107437292877956E-4</c:v>
                </c:pt>
                <c:pt idx="293">
                  <c:v>1.5920246659470449E-4</c:v>
                </c:pt>
                <c:pt idx="294">
                  <c:v>1.536039522314209E-4</c:v>
                </c:pt>
                <c:pt idx="295">
                  <c:v>1.5411578796035847E-4</c:v>
                </c:pt>
                <c:pt idx="296">
                  <c:v>1.5441350841866237E-4</c:v>
                </c:pt>
                <c:pt idx="297">
                  <c:v>1.522595007602726E-4</c:v>
                </c:pt>
                <c:pt idx="298">
                  <c:v>1.6257836824560057E-4</c:v>
                </c:pt>
                <c:pt idx="299">
                  <c:v>1.5501568721655292E-4</c:v>
                </c:pt>
                <c:pt idx="300">
                  <c:v>1.482861518382599E-4</c:v>
                </c:pt>
                <c:pt idx="301">
                  <c:v>1.4143976291030146E-4</c:v>
                </c:pt>
                <c:pt idx="302">
                  <c:v>1.4439569643170778E-4</c:v>
                </c:pt>
                <c:pt idx="303">
                  <c:v>1.4649468400714161E-4</c:v>
                </c:pt>
                <c:pt idx="304">
                  <c:v>1.4438491558736551E-4</c:v>
                </c:pt>
                <c:pt idx="305">
                  <c:v>1.4233729166474442E-4</c:v>
                </c:pt>
                <c:pt idx="306">
                  <c:v>1.3653959271986562E-4</c:v>
                </c:pt>
                <c:pt idx="307">
                  <c:v>1.3205827324323444E-4</c:v>
                </c:pt>
                <c:pt idx="308">
                  <c:v>1.5186207547838673E-4</c:v>
                </c:pt>
                <c:pt idx="309">
                  <c:v>1.6510190619579095E-4</c:v>
                </c:pt>
                <c:pt idx="310">
                  <c:v>1.6675436848947442E-4</c:v>
                </c:pt>
                <c:pt idx="311">
                  <c:v>1.6175906199059517E-4</c:v>
                </c:pt>
                <c:pt idx="312">
                  <c:v>1.5507270490224383E-4</c:v>
                </c:pt>
                <c:pt idx="313">
                  <c:v>1.494545308285968E-4</c:v>
                </c:pt>
                <c:pt idx="314">
                  <c:v>1.7269823671833826E-4</c:v>
                </c:pt>
                <c:pt idx="315">
                  <c:v>1.6466308652232211E-4</c:v>
                </c:pt>
                <c:pt idx="316">
                  <c:v>1.6712619065552755E-4</c:v>
                </c:pt>
                <c:pt idx="317">
                  <c:v>1.5947900955348164E-4</c:v>
                </c:pt>
                <c:pt idx="318">
                  <c:v>1.5375815530923692E-4</c:v>
                </c:pt>
                <c:pt idx="319">
                  <c:v>1.4679141042923342E-4</c:v>
                </c:pt>
                <c:pt idx="320">
                  <c:v>1.5470702351891991E-4</c:v>
                </c:pt>
                <c:pt idx="321">
                  <c:v>1.9113276577164209E-4</c:v>
                </c:pt>
                <c:pt idx="322">
                  <c:v>1.8739887156103799E-4</c:v>
                </c:pt>
                <c:pt idx="323">
                  <c:v>1.802216521446681E-4</c:v>
                </c:pt>
                <c:pt idx="324">
                  <c:v>1.9622177265664662E-4</c:v>
                </c:pt>
                <c:pt idx="325">
                  <c:v>1.8868440114605805E-4</c:v>
                </c:pt>
                <c:pt idx="326">
                  <c:v>1.9391627706904133E-4</c:v>
                </c:pt>
                <c:pt idx="327">
                  <c:v>1.8511427066796951E-4</c:v>
                </c:pt>
                <c:pt idx="328">
                  <c:v>2.0081279879799197E-4</c:v>
                </c:pt>
                <c:pt idx="329">
                  <c:v>1.9512360361880228E-4</c:v>
                </c:pt>
                <c:pt idx="330">
                  <c:v>1.8668165954926143E-4</c:v>
                </c:pt>
                <c:pt idx="331">
                  <c:v>2.1331175690979921E-4</c:v>
                </c:pt>
                <c:pt idx="332">
                  <c:v>2.072307454003444E-4</c:v>
                </c:pt>
                <c:pt idx="333">
                  <c:v>2.0554219104828734E-4</c:v>
                </c:pt>
                <c:pt idx="334">
                  <c:v>1.9653755166639271E-4</c:v>
                </c:pt>
                <c:pt idx="335">
                  <c:v>1.8813154718664993E-4</c:v>
                </c:pt>
                <c:pt idx="336">
                  <c:v>1.842118619118337E-4</c:v>
                </c:pt>
                <c:pt idx="337">
                  <c:v>2.0248570241647234E-4</c:v>
                </c:pt>
                <c:pt idx="338">
                  <c:v>1.9307339348548152E-4</c:v>
                </c:pt>
                <c:pt idx="339">
                  <c:v>1.9436216797710706E-4</c:v>
                </c:pt>
                <c:pt idx="340">
                  <c:v>1.8674684421886515E-4</c:v>
                </c:pt>
                <c:pt idx="341">
                  <c:v>2.1196042348558877E-4</c:v>
                </c:pt>
                <c:pt idx="342">
                  <c:v>2.0622207258501695E-4</c:v>
                </c:pt>
                <c:pt idx="343">
                  <c:v>1.9749498370179623E-4</c:v>
                </c:pt>
                <c:pt idx="344">
                  <c:v>1.9054597303943624E-4</c:v>
                </c:pt>
                <c:pt idx="345">
                  <c:v>1.8191444138606957E-4</c:v>
                </c:pt>
                <c:pt idx="346">
                  <c:v>1.7845404803197121E-4</c:v>
                </c:pt>
                <c:pt idx="347">
                  <c:v>1.7051407830404839E-4</c:v>
                </c:pt>
                <c:pt idx="348">
                  <c:v>1.6374195004452481E-4</c:v>
                </c:pt>
                <c:pt idx="349">
                  <c:v>1.6237170581716228E-4</c:v>
                </c:pt>
                <c:pt idx="350">
                  <c:v>1.7047257675883214E-4</c:v>
                </c:pt>
                <c:pt idx="351">
                  <c:v>1.6254078835105482E-4</c:v>
                </c:pt>
                <c:pt idx="352">
                  <c:v>1.5558508272315064E-4</c:v>
                </c:pt>
                <c:pt idx="353">
                  <c:v>1.506248994290438E-4</c:v>
                </c:pt>
                <c:pt idx="354">
                  <c:v>1.4361719931208915E-4</c:v>
                </c:pt>
                <c:pt idx="355">
                  <c:v>1.3874739220954643E-4</c:v>
                </c:pt>
                <c:pt idx="356">
                  <c:v>1.3282105386918524E-4</c:v>
                </c:pt>
                <c:pt idx="357">
                  <c:v>1.2896110140444149E-4</c:v>
                </c:pt>
                <c:pt idx="358">
                  <c:v>1.232041594178573E-4</c:v>
                </c:pt>
                <c:pt idx="359">
                  <c:v>1.1856148912631025E-4</c:v>
                </c:pt>
                <c:pt idx="360">
                  <c:v>1.1810394130053883E-4</c:v>
                </c:pt>
                <c:pt idx="361">
                  <c:v>1.1472262507465839E-4</c:v>
                </c:pt>
                <c:pt idx="362">
                  <c:v>1.1003606856793691E-4</c:v>
                </c:pt>
                <c:pt idx="363">
                  <c:v>1.0672186492273274E-4</c:v>
                </c:pt>
                <c:pt idx="364">
                  <c:v>1.1433540680298887E-4</c:v>
                </c:pt>
                <c:pt idx="365">
                  <c:v>1.1197439744559443E-4</c:v>
                </c:pt>
                <c:pt idx="366">
                  <c:v>1.217224226540021E-4</c:v>
                </c:pt>
                <c:pt idx="367">
                  <c:v>1.2128497403617515E-4</c:v>
                </c:pt>
                <c:pt idx="368">
                  <c:v>1.1812379355373002E-4</c:v>
                </c:pt>
                <c:pt idx="369">
                  <c:v>1.1265115384819543E-4</c:v>
                </c:pt>
                <c:pt idx="370">
                  <c:v>1.2029013596874963E-4</c:v>
                </c:pt>
                <c:pt idx="371">
                  <c:v>1.1646974042183096E-4</c:v>
                </c:pt>
                <c:pt idx="372">
                  <c:v>1.1117631034732571E-4</c:v>
                </c:pt>
                <c:pt idx="373">
                  <c:v>1.097805195808927E-4</c:v>
                </c:pt>
                <c:pt idx="374">
                  <c:v>1.0907007710444144E-4</c:v>
                </c:pt>
                <c:pt idx="375">
                  <c:v>1.1616796422771888E-4</c:v>
                </c:pt>
                <c:pt idx="376">
                  <c:v>1.1892360060451171E-4</c:v>
                </c:pt>
                <c:pt idx="377">
                  <c:v>1.1390996782673165E-4</c:v>
                </c:pt>
                <c:pt idx="378">
                  <c:v>1.3873491356609561E-4</c:v>
                </c:pt>
                <c:pt idx="379">
                  <c:v>1.3254002217228707E-4</c:v>
                </c:pt>
                <c:pt idx="380">
                  <c:v>1.2673512355698414E-4</c:v>
                </c:pt>
                <c:pt idx="381">
                  <c:v>1.2280780944573375E-4</c:v>
                </c:pt>
                <c:pt idx="382">
                  <c:v>1.1742262922533988E-4</c:v>
                </c:pt>
                <c:pt idx="383">
                  <c:v>1.1342312453155252E-4</c:v>
                </c:pt>
                <c:pt idx="384">
                  <c:v>1.0891616255468118E-4</c:v>
                </c:pt>
                <c:pt idx="385">
                  <c:v>1.0399606940615198E-4</c:v>
                </c:pt>
                <c:pt idx="386">
                  <c:v>1.0029767764041353E-4</c:v>
                </c:pt>
                <c:pt idx="387">
                  <c:v>9.590703268655278E-5</c:v>
                </c:pt>
                <c:pt idx="388">
                  <c:v>1.2959135510893239E-4</c:v>
                </c:pt>
                <c:pt idx="389">
                  <c:v>1.2389359110673637E-4</c:v>
                </c:pt>
                <c:pt idx="390">
                  <c:v>1.1841866788857197E-4</c:v>
                </c:pt>
                <c:pt idx="391">
                  <c:v>1.7147894552905441E-4</c:v>
                </c:pt>
                <c:pt idx="392">
                  <c:v>1.6384572163413759E-4</c:v>
                </c:pt>
                <c:pt idx="393">
                  <c:v>1.6444218442464176E-4</c:v>
                </c:pt>
                <c:pt idx="394">
                  <c:v>1.5686599589799112E-4</c:v>
                </c:pt>
                <c:pt idx="395">
                  <c:v>1.703790619373176E-4</c:v>
                </c:pt>
                <c:pt idx="396">
                  <c:v>1.63001910027644E-4</c:v>
                </c:pt>
                <c:pt idx="397">
                  <c:v>1.6891846860826092E-4</c:v>
                </c:pt>
                <c:pt idx="398">
                  <c:v>1.7208797571576285E-4</c:v>
                </c:pt>
                <c:pt idx="399">
                  <c:v>1.6531386920290954E-4</c:v>
                </c:pt>
                <c:pt idx="400">
                  <c:v>1.5885892508410047E-4</c:v>
                </c:pt>
                <c:pt idx="401">
                  <c:v>1.6733581159483776E-4</c:v>
                </c:pt>
                <c:pt idx="402">
                  <c:v>1.6460650422171297E-4</c:v>
                </c:pt>
                <c:pt idx="403">
                  <c:v>1.5707111097549168E-4</c:v>
                </c:pt>
                <c:pt idx="404">
                  <c:v>1.5081143194557438E-4</c:v>
                </c:pt>
                <c:pt idx="405">
                  <c:v>1.4407346996300613E-4</c:v>
                </c:pt>
                <c:pt idx="406">
                  <c:v>1.4102257535210857E-4</c:v>
                </c:pt>
                <c:pt idx="407">
                  <c:v>1.4530044221343537E-4</c:v>
                </c:pt>
                <c:pt idx="408">
                  <c:v>1.5786356385353131E-4</c:v>
                </c:pt>
                <c:pt idx="409">
                  <c:v>1.5927232037197812E-4</c:v>
                </c:pt>
                <c:pt idx="410">
                  <c:v>1.5540586743052303E-4</c:v>
                </c:pt>
                <c:pt idx="411">
                  <c:v>1.4831271395286788E-4</c:v>
                </c:pt>
                <c:pt idx="412">
                  <c:v>1.6393457668900299E-4</c:v>
                </c:pt>
                <c:pt idx="413">
                  <c:v>1.595571523736526E-4</c:v>
                </c:pt>
                <c:pt idx="414">
                  <c:v>1.5244031780893926E-4</c:v>
                </c:pt>
                <c:pt idx="415">
                  <c:v>1.6092861940888607E-4</c:v>
                </c:pt>
                <c:pt idx="416">
                  <c:v>1.5478289388653021E-4</c:v>
                </c:pt>
                <c:pt idx="417">
                  <c:v>1.5220497375698704E-4</c:v>
                </c:pt>
                <c:pt idx="418">
                  <c:v>1.522858889206812E-4</c:v>
                </c:pt>
                <c:pt idx="419">
                  <c:v>1.6354209556817127E-4</c:v>
                </c:pt>
                <c:pt idx="420">
                  <c:v>1.5593975262623226E-4</c:v>
                </c:pt>
                <c:pt idx="421">
                  <c:v>1.4869117271320816E-4</c:v>
                </c:pt>
                <c:pt idx="422">
                  <c:v>1.4226453533904896E-4</c:v>
                </c:pt>
                <c:pt idx="423">
                  <c:v>1.397026698156049E-4</c:v>
                </c:pt>
                <c:pt idx="424">
                  <c:v>1.3349832894920237E-4</c:v>
                </c:pt>
                <c:pt idx="425">
                  <c:v>1.5662118912441637E-4</c:v>
                </c:pt>
                <c:pt idx="426">
                  <c:v>1.666154352380071E-4</c:v>
                </c:pt>
                <c:pt idx="427">
                  <c:v>1.6034865339413479E-4</c:v>
                </c:pt>
                <c:pt idx="428">
                  <c:v>1.5428006250754286E-4</c:v>
                </c:pt>
                <c:pt idx="429">
                  <c:v>1.4710185258108159E-4</c:v>
                </c:pt>
                <c:pt idx="430">
                  <c:v>1.4057189210754076E-4</c:v>
                </c:pt>
                <c:pt idx="431">
                  <c:v>1.3754048102388106E-4</c:v>
                </c:pt>
                <c:pt idx="432">
                  <c:v>1.349105458042797E-4</c:v>
                </c:pt>
                <c:pt idx="433">
                  <c:v>1.4257417077248946E-4</c:v>
                </c:pt>
                <c:pt idx="434">
                  <c:v>1.4434587274833832E-4</c:v>
                </c:pt>
                <c:pt idx="435">
                  <c:v>1.3934663867579879E-4</c:v>
                </c:pt>
                <c:pt idx="436">
                  <c:v>1.3607163923409592E-4</c:v>
                </c:pt>
                <c:pt idx="437">
                  <c:v>1.3645732005240768E-4</c:v>
                </c:pt>
                <c:pt idx="438">
                  <c:v>1.42044912152787E-4</c:v>
                </c:pt>
                <c:pt idx="439">
                  <c:v>1.3895013758742007E-4</c:v>
                </c:pt>
                <c:pt idx="440">
                  <c:v>1.3617368717272778E-4</c:v>
                </c:pt>
                <c:pt idx="441">
                  <c:v>1.9894683743076967E-4</c:v>
                </c:pt>
                <c:pt idx="442">
                  <c:v>1.9121215148295534E-4</c:v>
                </c:pt>
                <c:pt idx="443">
                  <c:v>1.8286359214713459E-4</c:v>
                </c:pt>
                <c:pt idx="444">
                  <c:v>1.7583342210822351E-4</c:v>
                </c:pt>
                <c:pt idx="445">
                  <c:v>1.6999834755490996E-4</c:v>
                </c:pt>
                <c:pt idx="446">
                  <c:v>1.6328971002745984E-4</c:v>
                </c:pt>
                <c:pt idx="447">
                  <c:v>1.557542567579468E-4</c:v>
                </c:pt>
                <c:pt idx="448">
                  <c:v>1.6311660762675248E-4</c:v>
                </c:pt>
                <c:pt idx="449">
                  <c:v>1.7128698236483869E-4</c:v>
                </c:pt>
                <c:pt idx="450">
                  <c:v>1.6344212001778965E-4</c:v>
                </c:pt>
                <c:pt idx="451">
                  <c:v>1.8509765006567689E-4</c:v>
                </c:pt>
                <c:pt idx="452">
                  <c:v>1.7688809402128372E-4</c:v>
                </c:pt>
                <c:pt idx="453">
                  <c:v>1.7459758414824464E-4</c:v>
                </c:pt>
                <c:pt idx="454">
                  <c:v>1.6656327356245836E-4</c:v>
                </c:pt>
                <c:pt idx="455">
                  <c:v>1.5932338186028718E-4</c:v>
                </c:pt>
                <c:pt idx="456">
                  <c:v>1.52323152943243E-4</c:v>
                </c:pt>
                <c:pt idx="457">
                  <c:v>1.4535324391687124E-4</c:v>
                </c:pt>
                <c:pt idx="458">
                  <c:v>1.4022612589322038E-4</c:v>
                </c:pt>
                <c:pt idx="459">
                  <c:v>1.3371924816259792E-4</c:v>
                </c:pt>
                <c:pt idx="460">
                  <c:v>1.3015325737558819E-4</c:v>
                </c:pt>
                <c:pt idx="461">
                  <c:v>1.2631817801400419E-4</c:v>
                </c:pt>
                <c:pt idx="462">
                  <c:v>1.4558360994793661E-4</c:v>
                </c:pt>
                <c:pt idx="463">
                  <c:v>1.4450695687590263E-4</c:v>
                </c:pt>
                <c:pt idx="464">
                  <c:v>2.8894155197838999E-4</c:v>
                </c:pt>
                <c:pt idx="465">
                  <c:v>2.769119475238116E-4</c:v>
                </c:pt>
                <c:pt idx="466">
                  <c:v>2.6423896627186967E-4</c:v>
                </c:pt>
                <c:pt idx="467">
                  <c:v>3.1324996150320587E-4</c:v>
                </c:pt>
                <c:pt idx="468">
                  <c:v>3.8085622026948478E-4</c:v>
                </c:pt>
                <c:pt idx="469">
                  <c:v>5.0092790995060615E-4</c:v>
                </c:pt>
                <c:pt idx="470">
                  <c:v>4.8593577933055875E-4</c:v>
                </c:pt>
                <c:pt idx="471">
                  <c:v>4.633350732618058E-4</c:v>
                </c:pt>
                <c:pt idx="472">
                  <c:v>4.4576297747993596E-4</c:v>
                </c:pt>
                <c:pt idx="473">
                  <c:v>4.3022357712629351E-4</c:v>
                </c:pt>
                <c:pt idx="474">
                  <c:v>4.1784395644553984E-4</c:v>
                </c:pt>
                <c:pt idx="475">
                  <c:v>3.9859154389751763E-4</c:v>
                </c:pt>
                <c:pt idx="476">
                  <c:v>3.8103589995340347E-4</c:v>
                </c:pt>
                <c:pt idx="477">
                  <c:v>3.6449731244872393E-4</c:v>
                </c:pt>
                <c:pt idx="478">
                  <c:v>3.5044458166676477E-4</c:v>
                </c:pt>
                <c:pt idx="479">
                  <c:v>3.5942826663095962E-4</c:v>
                </c:pt>
                <c:pt idx="480">
                  <c:v>3.5852088544066721E-4</c:v>
                </c:pt>
                <c:pt idx="481">
                  <c:v>3.4789483051231746E-4</c:v>
                </c:pt>
                <c:pt idx="482">
                  <c:v>3.8760750730709763E-4</c:v>
                </c:pt>
                <c:pt idx="483">
                  <c:v>3.8082143785375249E-4</c:v>
                </c:pt>
                <c:pt idx="484">
                  <c:v>3.6379855372437004E-4</c:v>
                </c:pt>
                <c:pt idx="485">
                  <c:v>3.7231295408362793E-4</c:v>
                </c:pt>
                <c:pt idx="486">
                  <c:v>3.5595822989949232E-4</c:v>
                </c:pt>
                <c:pt idx="487">
                  <c:v>3.7144489741963287E-4</c:v>
                </c:pt>
                <c:pt idx="488">
                  <c:v>3.5533474694668702E-4</c:v>
                </c:pt>
                <c:pt idx="489">
                  <c:v>3.4206368378607982E-4</c:v>
                </c:pt>
                <c:pt idx="490">
                  <c:v>3.3515652199450749E-4</c:v>
                </c:pt>
                <c:pt idx="491">
                  <c:v>3.1959852091287353E-4</c:v>
                </c:pt>
                <c:pt idx="492">
                  <c:v>3.0846552807738006E-4</c:v>
                </c:pt>
                <c:pt idx="493">
                  <c:v>2.9412468752191201E-4</c:v>
                </c:pt>
                <c:pt idx="494">
                  <c:v>2.8068984379859305E-4</c:v>
                </c:pt>
                <c:pt idx="495">
                  <c:v>2.7438417513592716E-4</c:v>
                </c:pt>
                <c:pt idx="496">
                  <c:v>2.6309586923713141E-4</c:v>
                </c:pt>
                <c:pt idx="497">
                  <c:v>2.5095162633465722E-4</c:v>
                </c:pt>
                <c:pt idx="498">
                  <c:v>2.4176106448543395E-4</c:v>
                </c:pt>
                <c:pt idx="499">
                  <c:v>2.305342002914604E-4</c:v>
                </c:pt>
                <c:pt idx="500">
                  <c:v>2.1980686409787587E-4</c:v>
                </c:pt>
                <c:pt idx="501">
                  <c:v>2.0974830676712198E-4</c:v>
                </c:pt>
                <c:pt idx="502">
                  <c:v>1.9998800038810178E-4</c:v>
                </c:pt>
                <c:pt idx="503">
                  <c:v>1.9073522011773492E-4</c:v>
                </c:pt>
                <c:pt idx="504">
                  <c:v>1.9537933979868331E-4</c:v>
                </c:pt>
                <c:pt idx="505">
                  <c:v>1.8960827958062175E-4</c:v>
                </c:pt>
                <c:pt idx="506">
                  <c:v>1.9150476375970186E-4</c:v>
                </c:pt>
                <c:pt idx="507">
                  <c:v>2.0125834451799633E-4</c:v>
                </c:pt>
                <c:pt idx="508">
                  <c:v>2.2882194519212553E-4</c:v>
                </c:pt>
                <c:pt idx="509">
                  <c:v>2.1823902934306678E-4</c:v>
                </c:pt>
                <c:pt idx="510">
                  <c:v>2.0854635310473013E-4</c:v>
                </c:pt>
                <c:pt idx="511">
                  <c:v>1.9891461822656222E-4</c:v>
                </c:pt>
                <c:pt idx="512">
                  <c:v>1.9004862412000623E-4</c:v>
                </c:pt>
                <c:pt idx="513">
                  <c:v>1.8131177733628245E-4</c:v>
                </c:pt>
                <c:pt idx="514">
                  <c:v>2.0376163371835335E-4</c:v>
                </c:pt>
                <c:pt idx="515">
                  <c:v>1.945790038799619E-4</c:v>
                </c:pt>
                <c:pt idx="516">
                  <c:v>1.9692160809254059E-4</c:v>
                </c:pt>
                <c:pt idx="517">
                  <c:v>2.2856700286661832E-4</c:v>
                </c:pt>
                <c:pt idx="518">
                  <c:v>2.3357408624898515E-4</c:v>
                </c:pt>
                <c:pt idx="519">
                  <c:v>2.2358999721229107E-4</c:v>
                </c:pt>
                <c:pt idx="520">
                  <c:v>2.4219623683021979E-4</c:v>
                </c:pt>
                <c:pt idx="521">
                  <c:v>2.3991506579866415E-4</c:v>
                </c:pt>
                <c:pt idx="522">
                  <c:v>2.2875120242125984E-4</c:v>
                </c:pt>
                <c:pt idx="523">
                  <c:v>2.1828441043933E-4</c:v>
                </c:pt>
                <c:pt idx="524">
                  <c:v>2.0917895515488308E-4</c:v>
                </c:pt>
                <c:pt idx="525">
                  <c:v>1.996205778646947E-4</c:v>
                </c:pt>
                <c:pt idx="526">
                  <c:v>1.9066067740622204E-4</c:v>
                </c:pt>
                <c:pt idx="527">
                  <c:v>1.8179703561319754E-4</c:v>
                </c:pt>
                <c:pt idx="528">
                  <c:v>2.0888281515112729E-4</c:v>
                </c:pt>
                <c:pt idx="529">
                  <c:v>2.0073768093591026E-4</c:v>
                </c:pt>
                <c:pt idx="530">
                  <c:v>1.9649626753147351E-4</c:v>
                </c:pt>
                <c:pt idx="531">
                  <c:v>1.9404363460903343E-4</c:v>
                </c:pt>
                <c:pt idx="532">
                  <c:v>1.8867078976544054E-4</c:v>
                </c:pt>
                <c:pt idx="533">
                  <c:v>1.8097048408621596E-4</c:v>
                </c:pt>
                <c:pt idx="534">
                  <c:v>1.7595596362982239E-4</c:v>
                </c:pt>
                <c:pt idx="535">
                  <c:v>1.8690374104598389E-4</c:v>
                </c:pt>
                <c:pt idx="536">
                  <c:v>1.8565238947110195E-4</c:v>
                </c:pt>
                <c:pt idx="537">
                  <c:v>1.7915566044027041E-4</c:v>
                </c:pt>
                <c:pt idx="538">
                  <c:v>1.9110761870207271E-4</c:v>
                </c:pt>
                <c:pt idx="539">
                  <c:v>1.9924454721419104E-4</c:v>
                </c:pt>
                <c:pt idx="540">
                  <c:v>2.0457804331523862E-4</c:v>
                </c:pt>
                <c:pt idx="541">
                  <c:v>1.9718681574157232E-4</c:v>
                </c:pt>
                <c:pt idx="542">
                  <c:v>1.9795613819761771E-4</c:v>
                </c:pt>
                <c:pt idx="543">
                  <c:v>1.9921176463258091E-4</c:v>
                </c:pt>
                <c:pt idx="544">
                  <c:v>2.2988402327374176E-4</c:v>
                </c:pt>
                <c:pt idx="545">
                  <c:v>2.2059923220088326E-4</c:v>
                </c:pt>
                <c:pt idx="546">
                  <c:v>2.3991675296280581E-4</c:v>
                </c:pt>
                <c:pt idx="547">
                  <c:v>2.2875903218430723E-4</c:v>
                </c:pt>
                <c:pt idx="548">
                  <c:v>2.1811409170540289E-4</c:v>
                </c:pt>
                <c:pt idx="549">
                  <c:v>2.0978014840707684E-4</c:v>
                </c:pt>
                <c:pt idx="550">
                  <c:v>2.0016043014074492E-4</c:v>
                </c:pt>
                <c:pt idx="551">
                  <c:v>1.916523444931012E-4</c:v>
                </c:pt>
                <c:pt idx="552">
                  <c:v>1.8886705396449558E-4</c:v>
                </c:pt>
                <c:pt idx="553">
                  <c:v>1.8638934036391849E-4</c:v>
                </c:pt>
                <c:pt idx="554">
                  <c:v>1.9046215706811217E-4</c:v>
                </c:pt>
                <c:pt idx="555">
                  <c:v>1.9061317157497584E-4</c:v>
                </c:pt>
                <c:pt idx="556">
                  <c:v>2.0185829878092493E-4</c:v>
                </c:pt>
                <c:pt idx="557">
                  <c:v>1.9256445261731412E-4</c:v>
                </c:pt>
                <c:pt idx="558">
                  <c:v>1.844796669994766E-4</c:v>
                </c:pt>
                <c:pt idx="559">
                  <c:v>2.9510974701040058E-4</c:v>
                </c:pt>
                <c:pt idx="560">
                  <c:v>2.8334926198032303E-4</c:v>
                </c:pt>
                <c:pt idx="561">
                  <c:v>2.7475101735851827E-4</c:v>
                </c:pt>
                <c:pt idx="562">
                  <c:v>2.7131003718564793E-4</c:v>
                </c:pt>
                <c:pt idx="563">
                  <c:v>2.7325853659861127E-4</c:v>
                </c:pt>
                <c:pt idx="564">
                  <c:v>3.0453566131016406E-4</c:v>
                </c:pt>
                <c:pt idx="565">
                  <c:v>4.0485072704132363E-4</c:v>
                </c:pt>
                <c:pt idx="566">
                  <c:v>3.8954594345501364E-4</c:v>
                </c:pt>
                <c:pt idx="567">
                  <c:v>3.761859216949367E-4</c:v>
                </c:pt>
                <c:pt idx="568">
                  <c:v>3.6076397136216957E-4</c:v>
                </c:pt>
                <c:pt idx="569">
                  <c:v>3.638851197578622E-4</c:v>
                </c:pt>
                <c:pt idx="570">
                  <c:v>3.5243187071701151E-4</c:v>
                </c:pt>
                <c:pt idx="571">
                  <c:v>3.4341421778927999E-4</c:v>
                </c:pt>
                <c:pt idx="572">
                  <c:v>3.5466424795169084E-4</c:v>
                </c:pt>
                <c:pt idx="573">
                  <c:v>3.5145697576464583E-4</c:v>
                </c:pt>
                <c:pt idx="574">
                  <c:v>3.4241985618861209E-4</c:v>
                </c:pt>
                <c:pt idx="575">
                  <c:v>3.2722709051901988E-4</c:v>
                </c:pt>
                <c:pt idx="576">
                  <c:v>3.1212240850886618E-4</c:v>
                </c:pt>
                <c:pt idx="577">
                  <c:v>3.0227362230183521E-4</c:v>
                </c:pt>
                <c:pt idx="578">
                  <c:v>3.1869142984498877E-4</c:v>
                </c:pt>
                <c:pt idx="579">
                  <c:v>3.1114856775036047E-4</c:v>
                </c:pt>
                <c:pt idx="580">
                  <c:v>2.9812832917150227E-4</c:v>
                </c:pt>
                <c:pt idx="581">
                  <c:v>2.8558533541128673E-4</c:v>
                </c:pt>
                <c:pt idx="582">
                  <c:v>2.7259220148271354E-4</c:v>
                </c:pt>
                <c:pt idx="583">
                  <c:v>4.7713704320027461E-4</c:v>
                </c:pt>
                <c:pt idx="584">
                  <c:v>5.256175386989376E-4</c:v>
                </c:pt>
                <c:pt idx="585">
                  <c:v>5.0295743990752789E-4</c:v>
                </c:pt>
                <c:pt idx="586">
                  <c:v>5.2604457145597556E-4</c:v>
                </c:pt>
                <c:pt idx="587">
                  <c:v>5.0875225984186657E-4</c:v>
                </c:pt>
                <c:pt idx="588">
                  <c:v>4.853750886557993E-4</c:v>
                </c:pt>
                <c:pt idx="589">
                  <c:v>4.7759447638157147E-4</c:v>
                </c:pt>
                <c:pt idx="590">
                  <c:v>4.9806275655065292E-4</c:v>
                </c:pt>
                <c:pt idx="591">
                  <c:v>4.9288680059720192E-4</c:v>
                </c:pt>
                <c:pt idx="592">
                  <c:v>4.7046651374816115E-4</c:v>
                </c:pt>
                <c:pt idx="593">
                  <c:v>4.494385282351412E-4</c:v>
                </c:pt>
                <c:pt idx="594">
                  <c:v>4.3073265022443503E-4</c:v>
                </c:pt>
                <c:pt idx="595">
                  <c:v>4.1837460094939919E-4</c:v>
                </c:pt>
                <c:pt idx="596">
                  <c:v>4.0747886368954075E-4</c:v>
                </c:pt>
                <c:pt idx="597">
                  <c:v>3.9045718668155279E-4</c:v>
                </c:pt>
                <c:pt idx="598">
                  <c:v>3.8225263095718317E-4</c:v>
                </c:pt>
                <c:pt idx="599">
                  <c:v>3.7864321125940712E-4</c:v>
                </c:pt>
                <c:pt idx="600">
                  <c:v>3.660128506387531E-4</c:v>
                </c:pt>
                <c:pt idx="601">
                  <c:v>3.4923133547723337E-4</c:v>
                </c:pt>
                <c:pt idx="602">
                  <c:v>3.329903953137723E-4</c:v>
                </c:pt>
                <c:pt idx="603">
                  <c:v>3.2067711201045593E-4</c:v>
                </c:pt>
                <c:pt idx="604">
                  <c:v>3.1065110423075625E-4</c:v>
                </c:pt>
                <c:pt idx="605">
                  <c:v>3.0620501050055305E-4</c:v>
                </c:pt>
                <c:pt idx="606">
                  <c:v>2.9631108059530674E-4</c:v>
                </c:pt>
                <c:pt idx="607">
                  <c:v>2.8279291667370783E-4</c:v>
                </c:pt>
                <c:pt idx="608">
                  <c:v>2.7523506410431791E-4</c:v>
                </c:pt>
                <c:pt idx="609">
                  <c:v>2.6983286789958696E-4</c:v>
                </c:pt>
                <c:pt idx="610">
                  <c:v>2.6236350395127572E-4</c:v>
                </c:pt>
                <c:pt idx="611">
                  <c:v>2.5259935344865928E-4</c:v>
                </c:pt>
                <c:pt idx="612">
                  <c:v>2.4098484283639995E-4</c:v>
                </c:pt>
                <c:pt idx="613">
                  <c:v>2.3166927790592347E-4</c:v>
                </c:pt>
                <c:pt idx="614">
                  <c:v>2.2613642265454501E-4</c:v>
                </c:pt>
                <c:pt idx="615">
                  <c:v>2.1801098965538383E-4</c:v>
                </c:pt>
                <c:pt idx="616">
                  <c:v>2.1529722993875199E-4</c:v>
                </c:pt>
                <c:pt idx="617">
                  <c:v>2.2174074010599071E-4</c:v>
                </c:pt>
                <c:pt idx="618">
                  <c:v>2.2312484183270668E-4</c:v>
                </c:pt>
                <c:pt idx="619">
                  <c:v>2.1274554074861729E-4</c:v>
                </c:pt>
                <c:pt idx="620">
                  <c:v>2.2122183330265137E-4</c:v>
                </c:pt>
                <c:pt idx="621">
                  <c:v>2.1116845130416127E-4</c:v>
                </c:pt>
                <c:pt idx="622">
                  <c:v>2.0225859204589731E-4</c:v>
                </c:pt>
                <c:pt idx="623">
                  <c:v>1.9297846600623312E-4</c:v>
                </c:pt>
                <c:pt idx="624">
                  <c:v>2.0846272509214022E-4</c:v>
                </c:pt>
                <c:pt idx="625">
                  <c:v>2.0644902477544649E-4</c:v>
                </c:pt>
                <c:pt idx="626">
                  <c:v>2.0452902882447271E-4</c:v>
                </c:pt>
                <c:pt idx="627">
                  <c:v>1.9594377241051E-4</c:v>
                </c:pt>
                <c:pt idx="628">
                  <c:v>1.8686737501696731E-4</c:v>
                </c:pt>
                <c:pt idx="629">
                  <c:v>1.8156851670670729E-4</c:v>
                </c:pt>
                <c:pt idx="630">
                  <c:v>1.7770509081784124E-4</c:v>
                </c:pt>
                <c:pt idx="631">
                  <c:v>1.7153046310478597E-4</c:v>
                </c:pt>
                <c:pt idx="632">
                  <c:v>1.7264874144222746E-4</c:v>
                </c:pt>
                <c:pt idx="633">
                  <c:v>1.6512574485508675E-4</c:v>
                </c:pt>
                <c:pt idx="634">
                  <c:v>2.0262732172957992E-4</c:v>
                </c:pt>
                <c:pt idx="635">
                  <c:v>1.9644547104559181E-4</c:v>
                </c:pt>
                <c:pt idx="636">
                  <c:v>1.8900593687336332E-4</c:v>
                </c:pt>
                <c:pt idx="637">
                  <c:v>1.9134204615357955E-4</c:v>
                </c:pt>
                <c:pt idx="638">
                  <c:v>1.8303627853015895E-4</c:v>
                </c:pt>
                <c:pt idx="639">
                  <c:v>1.7489794882155526E-4</c:v>
                </c:pt>
                <c:pt idx="640">
                  <c:v>1.7031235659505388E-4</c:v>
                </c:pt>
                <c:pt idx="641">
                  <c:v>1.7255741476961074E-4</c:v>
                </c:pt>
                <c:pt idx="642">
                  <c:v>1.6800018738846766E-4</c:v>
                </c:pt>
                <c:pt idx="643">
                  <c:v>1.6041377235934525E-4</c:v>
                </c:pt>
                <c:pt idx="644">
                  <c:v>1.5583839486595026E-4</c:v>
                </c:pt>
                <c:pt idx="645">
                  <c:v>1.5177787468614103E-4</c:v>
                </c:pt>
                <c:pt idx="646">
                  <c:v>1.4517953514881377E-4</c:v>
                </c:pt>
                <c:pt idx="647">
                  <c:v>1.399168960704013E-4</c:v>
                </c:pt>
                <c:pt idx="648">
                  <c:v>1.4390898394591142E-4</c:v>
                </c:pt>
                <c:pt idx="649">
                  <c:v>1.4177295644088325E-4</c:v>
                </c:pt>
                <c:pt idx="650">
                  <c:v>1.5290207827566135E-4</c:v>
                </c:pt>
                <c:pt idx="651">
                  <c:v>1.4864044416218339E-4</c:v>
                </c:pt>
                <c:pt idx="652">
                  <c:v>1.4313191418096336E-4</c:v>
                </c:pt>
                <c:pt idx="653">
                  <c:v>1.4089262315124997E-4</c:v>
                </c:pt>
                <c:pt idx="654">
                  <c:v>1.6224681127290319E-4</c:v>
                </c:pt>
                <c:pt idx="655">
                  <c:v>1.5486325157064288E-4</c:v>
                </c:pt>
                <c:pt idx="656">
                  <c:v>1.7128670375661962E-4</c:v>
                </c:pt>
                <c:pt idx="657">
                  <c:v>1.8508854137690308E-4</c:v>
                </c:pt>
                <c:pt idx="658">
                  <c:v>1.7799570198481033E-4</c:v>
                </c:pt>
                <c:pt idx="659">
                  <c:v>1.728554509200958E-4</c:v>
                </c:pt>
                <c:pt idx="660">
                  <c:v>1.6731469211305838E-4</c:v>
                </c:pt>
                <c:pt idx="661">
                  <c:v>1.5953611040635989E-4</c:v>
                </c:pt>
                <c:pt idx="662">
                  <c:v>1.5569468070012756E-4</c:v>
                </c:pt>
                <c:pt idx="663">
                  <c:v>1.4858262227210106E-4</c:v>
                </c:pt>
                <c:pt idx="664">
                  <c:v>1.4488390933065266E-4</c:v>
                </c:pt>
                <c:pt idx="665">
                  <c:v>1.393493043343626E-4</c:v>
                </c:pt>
                <c:pt idx="666">
                  <c:v>1.3313519721108849E-4</c:v>
                </c:pt>
                <c:pt idx="667">
                  <c:v>1.2796158563233644E-4</c:v>
                </c:pt>
                <c:pt idx="668">
                  <c:v>1.232199693763267E-4</c:v>
                </c:pt>
                <c:pt idx="669">
                  <c:v>1.1767534663149846E-4</c:v>
                </c:pt>
                <c:pt idx="670">
                  <c:v>1.352644428863574E-4</c:v>
                </c:pt>
                <c:pt idx="671">
                  <c:v>1.2914187853163485E-4</c:v>
                </c:pt>
                <c:pt idx="672">
                  <c:v>1.3126310750748819E-4</c:v>
                </c:pt>
                <c:pt idx="673">
                  <c:v>1.2548822130481352E-4</c:v>
                </c:pt>
                <c:pt idx="674">
                  <c:v>1.1969576767386465E-4</c:v>
                </c:pt>
                <c:pt idx="675">
                  <c:v>1.1413517207700746E-4</c:v>
                </c:pt>
                <c:pt idx="676">
                  <c:v>1.1180460881544576E-4</c:v>
                </c:pt>
                <c:pt idx="677">
                  <c:v>1.0760661560336825E-4</c:v>
                </c:pt>
                <c:pt idx="678">
                  <c:v>1.0436649473903945E-4</c:v>
                </c:pt>
                <c:pt idx="679">
                  <c:v>9.9930489854350808E-5</c:v>
                </c:pt>
                <c:pt idx="680">
                  <c:v>9.64934954299858E-5</c:v>
                </c:pt>
                <c:pt idx="681">
                  <c:v>1.0449046042218712E-4</c:v>
                </c:pt>
                <c:pt idx="682">
                  <c:v>1.0044601073159811E-4</c:v>
                </c:pt>
                <c:pt idx="683">
                  <c:v>9.8927253832568798E-5</c:v>
                </c:pt>
                <c:pt idx="684">
                  <c:v>1.0200551402151955E-4</c:v>
                </c:pt>
                <c:pt idx="685">
                  <c:v>1.0203864300862444E-4</c:v>
                </c:pt>
                <c:pt idx="686">
                  <c:v>1.0047234103763487E-4</c:v>
                </c:pt>
                <c:pt idx="687">
                  <c:v>9.6312136948162631E-5</c:v>
                </c:pt>
                <c:pt idx="688">
                  <c:v>9.1830440593757882E-5</c:v>
                </c:pt>
                <c:pt idx="689">
                  <c:v>9.0205862070369633E-5</c:v>
                </c:pt>
                <c:pt idx="690">
                  <c:v>9.4752218415888447E-5</c:v>
                </c:pt>
                <c:pt idx="691">
                  <c:v>9.0880598915555249E-5</c:v>
                </c:pt>
                <c:pt idx="692">
                  <c:v>9.2839842029052126E-5</c:v>
                </c:pt>
                <c:pt idx="693">
                  <c:v>8.9212224782307553E-5</c:v>
                </c:pt>
                <c:pt idx="694">
                  <c:v>8.8532999782938728E-5</c:v>
                </c:pt>
                <c:pt idx="695">
                  <c:v>9.3430120426275958E-5</c:v>
                </c:pt>
                <c:pt idx="696">
                  <c:v>1.1689096925384998E-4</c:v>
                </c:pt>
                <c:pt idx="697">
                  <c:v>1.1155269887594384E-4</c:v>
                </c:pt>
                <c:pt idx="698">
                  <c:v>1.5389459570302436E-4</c:v>
                </c:pt>
                <c:pt idx="699">
                  <c:v>2.0927861375295923E-4</c:v>
                </c:pt>
                <c:pt idx="700">
                  <c:v>2.0122686107190005E-4</c:v>
                </c:pt>
                <c:pt idx="701">
                  <c:v>1.9861846138749902E-4</c:v>
                </c:pt>
                <c:pt idx="702">
                  <c:v>1.9445510415930025E-4</c:v>
                </c:pt>
                <c:pt idx="703">
                  <c:v>2.1642260199239533E-4</c:v>
                </c:pt>
                <c:pt idx="704">
                  <c:v>2.5957768812542842E-4</c:v>
                </c:pt>
                <c:pt idx="705">
                  <c:v>2.5993292255855152E-4</c:v>
                </c:pt>
                <c:pt idx="706">
                  <c:v>2.5455578423862934E-4</c:v>
                </c:pt>
                <c:pt idx="707">
                  <c:v>2.466582506273493E-4</c:v>
                </c:pt>
                <c:pt idx="708">
                  <c:v>2.6479826249193342E-4</c:v>
                </c:pt>
                <c:pt idx="709">
                  <c:v>2.6122796246870125E-4</c:v>
                </c:pt>
                <c:pt idx="710">
                  <c:v>2.5184487498730623E-4</c:v>
                </c:pt>
                <c:pt idx="711">
                  <c:v>2.4063267972398896E-4</c:v>
                </c:pt>
                <c:pt idx="712">
                  <c:v>2.3022124579580666E-4</c:v>
                </c:pt>
                <c:pt idx="713">
                  <c:v>2.2674280829450711E-4</c:v>
                </c:pt>
                <c:pt idx="714">
                  <c:v>2.3430604975189611E-4</c:v>
                </c:pt>
                <c:pt idx="715">
                  <c:v>3.0337724767976111E-4</c:v>
                </c:pt>
                <c:pt idx="716">
                  <c:v>3.1122556132262531E-4</c:v>
                </c:pt>
                <c:pt idx="717">
                  <c:v>2.9684653861167276E-4</c:v>
                </c:pt>
                <c:pt idx="718">
                  <c:v>2.8551171861336419E-4</c:v>
                </c:pt>
                <c:pt idx="719">
                  <c:v>2.7606063958320872E-4</c:v>
                </c:pt>
                <c:pt idx="720">
                  <c:v>3.117338145816045E-4</c:v>
                </c:pt>
                <c:pt idx="721">
                  <c:v>2.976508542990583E-4</c:v>
                </c:pt>
                <c:pt idx="722">
                  <c:v>3.1363879287969341E-4</c:v>
                </c:pt>
                <c:pt idx="723">
                  <c:v>3.1227384483254025E-4</c:v>
                </c:pt>
                <c:pt idx="724">
                  <c:v>2.9852606893553395E-4</c:v>
                </c:pt>
                <c:pt idx="725">
                  <c:v>2.9036990975616451E-4</c:v>
                </c:pt>
                <c:pt idx="726">
                  <c:v>2.865915953099824E-4</c:v>
                </c:pt>
                <c:pt idx="727">
                  <c:v>2.8868871708263226E-4</c:v>
                </c:pt>
                <c:pt idx="728">
                  <c:v>2.7794400453408678E-4</c:v>
                </c:pt>
                <c:pt idx="729">
                  <c:v>2.7559942157186223E-4</c:v>
                </c:pt>
                <c:pt idx="730">
                  <c:v>2.8007482387417131E-4</c:v>
                </c:pt>
                <c:pt idx="731">
                  <c:v>2.6715504439879387E-4</c:v>
                </c:pt>
                <c:pt idx="732">
                  <c:v>3.0047700279494033E-4</c:v>
                </c:pt>
                <c:pt idx="733">
                  <c:v>2.9054482384066008E-4</c:v>
                </c:pt>
                <c:pt idx="734">
                  <c:v>3.4009999230802455E-4</c:v>
                </c:pt>
                <c:pt idx="735">
                  <c:v>3.3699665282254721E-4</c:v>
                </c:pt>
                <c:pt idx="736">
                  <c:v>3.2234941842575963E-4</c:v>
                </c:pt>
                <c:pt idx="737">
                  <c:v>3.6237122526145094E-4</c:v>
                </c:pt>
                <c:pt idx="738">
                  <c:v>3.5004100871869291E-4</c:v>
                </c:pt>
                <c:pt idx="739">
                  <c:v>3.3600123899400986E-4</c:v>
                </c:pt>
                <c:pt idx="740">
                  <c:v>3.3906472008870923E-4</c:v>
                </c:pt>
                <c:pt idx="741">
                  <c:v>3.5108405128008081E-4</c:v>
                </c:pt>
                <c:pt idx="742">
                  <c:v>3.3509470211967444E-4</c:v>
                </c:pt>
                <c:pt idx="743">
                  <c:v>3.2451823265428216E-4</c:v>
                </c:pt>
                <c:pt idx="744">
                  <c:v>3.0941862315418472E-4</c:v>
                </c:pt>
                <c:pt idx="745">
                  <c:v>2.9538448271677729E-4</c:v>
                </c:pt>
                <c:pt idx="746">
                  <c:v>2.8165727741748774E-4</c:v>
                </c:pt>
                <c:pt idx="747">
                  <c:v>2.6908981469586228E-4</c:v>
                </c:pt>
                <c:pt idx="748">
                  <c:v>2.5766113253159134E-4</c:v>
                </c:pt>
                <c:pt idx="749">
                  <c:v>2.458145128441181E-4</c:v>
                </c:pt>
                <c:pt idx="750">
                  <c:v>2.3951498617646996E-4</c:v>
                </c:pt>
                <c:pt idx="751">
                  <c:v>2.2844346377156355E-4</c:v>
                </c:pt>
                <c:pt idx="752">
                  <c:v>2.1805781167108932E-4</c:v>
                </c:pt>
                <c:pt idx="753">
                  <c:v>2.7173792155272652E-4</c:v>
                </c:pt>
                <c:pt idx="754">
                  <c:v>2.5909639507393678E-4</c:v>
                </c:pt>
                <c:pt idx="755">
                  <c:v>2.4773199005329011E-4</c:v>
                </c:pt>
                <c:pt idx="756">
                  <c:v>2.3691156591175487E-4</c:v>
                </c:pt>
                <c:pt idx="757">
                  <c:v>2.2619713866043668E-4</c:v>
                </c:pt>
                <c:pt idx="758">
                  <c:v>2.1568517322403911E-4</c:v>
                </c:pt>
                <c:pt idx="759">
                  <c:v>2.1321166268050012E-4</c:v>
                </c:pt>
                <c:pt idx="760">
                  <c:v>2.032952791197802E-4</c:v>
                </c:pt>
                <c:pt idx="761">
                  <c:v>2.0123564550643776E-4</c:v>
                </c:pt>
                <c:pt idx="762">
                  <c:v>1.9406490544032531E-4</c:v>
                </c:pt>
                <c:pt idx="763">
                  <c:v>2.0293345365996943E-4</c:v>
                </c:pt>
                <c:pt idx="764">
                  <c:v>2.2407296478232967E-4</c:v>
                </c:pt>
                <c:pt idx="765">
                  <c:v>2.1913495055919397E-4</c:v>
                </c:pt>
                <c:pt idx="766">
                  <c:v>2.1362222020010181E-4</c:v>
                </c:pt>
                <c:pt idx="767">
                  <c:v>2.0992530363151817E-4</c:v>
                </c:pt>
                <c:pt idx="768">
                  <c:v>2.0110009855795082E-4</c:v>
                </c:pt>
                <c:pt idx="769">
                  <c:v>1.9403658182834995E-4</c:v>
                </c:pt>
                <c:pt idx="770">
                  <c:v>1.8584424783298068E-4</c:v>
                </c:pt>
                <c:pt idx="771">
                  <c:v>1.8574163729447222E-4</c:v>
                </c:pt>
                <c:pt idx="772">
                  <c:v>1.7826020408481599E-4</c:v>
                </c:pt>
                <c:pt idx="773">
                  <c:v>1.7013771350985485E-4</c:v>
                </c:pt>
                <c:pt idx="774">
                  <c:v>1.6315869602112336E-4</c:v>
                </c:pt>
                <c:pt idx="775">
                  <c:v>1.59099448228706E-4</c:v>
                </c:pt>
                <c:pt idx="776">
                  <c:v>1.5479564825876053E-4</c:v>
                </c:pt>
                <c:pt idx="777">
                  <c:v>1.9253594601318326E-4</c:v>
                </c:pt>
                <c:pt idx="778">
                  <c:v>2.0685064758052643E-4</c:v>
                </c:pt>
                <c:pt idx="779">
                  <c:v>2.5907709981494507E-4</c:v>
                </c:pt>
                <c:pt idx="780">
                  <c:v>2.4715887605394091E-4</c:v>
                </c:pt>
                <c:pt idx="781">
                  <c:v>2.3873626181168531E-4</c:v>
                </c:pt>
                <c:pt idx="782">
                  <c:v>2.2862136076482419E-4</c:v>
                </c:pt>
                <c:pt idx="783">
                  <c:v>2.1896805167944704E-4</c:v>
                </c:pt>
                <c:pt idx="784">
                  <c:v>2.1711657641938691E-4</c:v>
                </c:pt>
                <c:pt idx="785">
                  <c:v>2.1746462411141709E-4</c:v>
                </c:pt>
                <c:pt idx="786">
                  <c:v>2.1236655024163597E-4</c:v>
                </c:pt>
                <c:pt idx="787">
                  <c:v>2.050327238951767E-4</c:v>
                </c:pt>
                <c:pt idx="788">
                  <c:v>1.9613159784403244E-4</c:v>
                </c:pt>
                <c:pt idx="789">
                  <c:v>1.8738838821458925E-4</c:v>
                </c:pt>
                <c:pt idx="790">
                  <c:v>1.802135974487067E-4</c:v>
                </c:pt>
                <c:pt idx="791">
                  <c:v>1.7357914547740357E-4</c:v>
                </c:pt>
                <c:pt idx="792">
                  <c:v>2.5859302894775174E-4</c:v>
                </c:pt>
                <c:pt idx="793">
                  <c:v>2.5379763452425209E-4</c:v>
                </c:pt>
                <c:pt idx="794">
                  <c:v>2.4207213463634859E-4</c:v>
                </c:pt>
                <c:pt idx="795">
                  <c:v>2.4477744420431651E-4</c:v>
                </c:pt>
                <c:pt idx="796">
                  <c:v>2.6036644358997719E-4</c:v>
                </c:pt>
                <c:pt idx="797">
                  <c:v>2.5414949326392434E-4</c:v>
                </c:pt>
                <c:pt idx="798">
                  <c:v>2.4270278120242772E-4</c:v>
                </c:pt>
                <c:pt idx="799">
                  <c:v>2.330939279688563E-4</c:v>
                </c:pt>
                <c:pt idx="800">
                  <c:v>2.2795120700264761E-4</c:v>
                </c:pt>
                <c:pt idx="801">
                  <c:v>2.1783605785975996E-4</c:v>
                </c:pt>
                <c:pt idx="802">
                  <c:v>2.0859728975339164E-4</c:v>
                </c:pt>
                <c:pt idx="803">
                  <c:v>1.9905425662732542E-4</c:v>
                </c:pt>
                <c:pt idx="804">
                  <c:v>1.9523571032037808E-4</c:v>
                </c:pt>
                <c:pt idx="805">
                  <c:v>1.8745085240731832E-4</c:v>
                </c:pt>
                <c:pt idx="806">
                  <c:v>2.2481714294540447E-4</c:v>
                </c:pt>
                <c:pt idx="807">
                  <c:v>2.179385617487167E-4</c:v>
                </c:pt>
                <c:pt idx="808">
                  <c:v>2.1407130174514388E-4</c:v>
                </c:pt>
                <c:pt idx="809">
                  <c:v>3.01459186112081E-4</c:v>
                </c:pt>
                <c:pt idx="810">
                  <c:v>2.8923816257645554E-4</c:v>
                </c:pt>
                <c:pt idx="811">
                  <c:v>2.8290250293859016E-4</c:v>
                </c:pt>
                <c:pt idx="812">
                  <c:v>2.7619199681029762E-4</c:v>
                </c:pt>
                <c:pt idx="813">
                  <c:v>2.6333988781079696E-4</c:v>
                </c:pt>
                <c:pt idx="814">
                  <c:v>2.5117729620001975E-4</c:v>
                </c:pt>
                <c:pt idx="815">
                  <c:v>2.4260214937006798E-4</c:v>
                </c:pt>
                <c:pt idx="816">
                  <c:v>2.3393299960703111E-4</c:v>
                </c:pt>
                <c:pt idx="817">
                  <c:v>2.2413021806727803E-4</c:v>
                </c:pt>
                <c:pt idx="818">
                  <c:v>2.1392380562330529E-4</c:v>
                </c:pt>
                <c:pt idx="819">
                  <c:v>2.0398845148151629E-4</c:v>
                </c:pt>
                <c:pt idx="820">
                  <c:v>1.9534319490745371E-4</c:v>
                </c:pt>
                <c:pt idx="821">
                  <c:v>1.9028103281057247E-4</c:v>
                </c:pt>
                <c:pt idx="822">
                  <c:v>1.9504164401167119E-4</c:v>
                </c:pt>
                <c:pt idx="823">
                  <c:v>1.8668089850800627E-4</c:v>
                </c:pt>
                <c:pt idx="824">
                  <c:v>1.9110068561663295E-4</c:v>
                </c:pt>
                <c:pt idx="825">
                  <c:v>1.8251508023526465E-4</c:v>
                </c:pt>
                <c:pt idx="826">
                  <c:v>1.7412659832599894E-4</c:v>
                </c:pt>
                <c:pt idx="827">
                  <c:v>1.6621949322997545E-4</c:v>
                </c:pt>
                <c:pt idx="828">
                  <c:v>1.7954900017478544E-4</c:v>
                </c:pt>
                <c:pt idx="829">
                  <c:v>1.7649414555898356E-4</c:v>
                </c:pt>
                <c:pt idx="830">
                  <c:v>1.7035526909033139E-4</c:v>
                </c:pt>
                <c:pt idx="831">
                  <c:v>1.6269193304835157E-4</c:v>
                </c:pt>
                <c:pt idx="832">
                  <c:v>1.571223415186939E-4</c:v>
                </c:pt>
                <c:pt idx="833">
                  <c:v>1.5306305916288241E-4</c:v>
                </c:pt>
                <c:pt idx="834">
                  <c:v>1.4950308774421209E-4</c:v>
                </c:pt>
                <c:pt idx="835">
                  <c:v>1.5753355402631477E-4</c:v>
                </c:pt>
                <c:pt idx="836">
                  <c:v>1.5533193902408145E-4</c:v>
                </c:pt>
                <c:pt idx="837">
                  <c:v>1.4956372573404826E-4</c:v>
                </c:pt>
                <c:pt idx="838">
                  <c:v>2.008032947264281E-4</c:v>
                </c:pt>
                <c:pt idx="839">
                  <c:v>2.0723191673341403E-4</c:v>
                </c:pt>
                <c:pt idx="840">
                  <c:v>2.0639532630722571E-4</c:v>
                </c:pt>
                <c:pt idx="841">
                  <c:v>1.9773088056335511E-4</c:v>
                </c:pt>
                <c:pt idx="842">
                  <c:v>1.8939564281074479E-4</c:v>
                </c:pt>
                <c:pt idx="843">
                  <c:v>1.9121437469127257E-4</c:v>
                </c:pt>
                <c:pt idx="844">
                  <c:v>1.8234005601566226E-4</c:v>
                </c:pt>
                <c:pt idx="845">
                  <c:v>1.8426167633580023E-4</c:v>
                </c:pt>
                <c:pt idx="846">
                  <c:v>1.8042975451947106E-4</c:v>
                </c:pt>
                <c:pt idx="847">
                  <c:v>1.721208134627119E-4</c:v>
                </c:pt>
                <c:pt idx="848">
                  <c:v>1.6570821942409037E-4</c:v>
                </c:pt>
                <c:pt idx="849">
                  <c:v>1.5913214207466909E-4</c:v>
                </c:pt>
                <c:pt idx="850">
                  <c:v>1.5559141901117627E-4</c:v>
                </c:pt>
                <c:pt idx="851">
                  <c:v>1.4948967302359597E-4</c:v>
                </c:pt>
                <c:pt idx="852">
                  <c:v>1.505450425319928E-4</c:v>
                </c:pt>
                <c:pt idx="853">
                  <c:v>1.5062061577423064E-4</c:v>
                </c:pt>
                <c:pt idx="854">
                  <c:v>1.5843831902738237E-4</c:v>
                </c:pt>
                <c:pt idx="855">
                  <c:v>1.522038864439038E-4</c:v>
                </c:pt>
                <c:pt idx="856">
                  <c:v>1.4733178441905342E-4</c:v>
                </c:pt>
                <c:pt idx="857">
                  <c:v>1.4117695378923685E-4</c:v>
                </c:pt>
                <c:pt idx="858">
                  <c:v>1.3997690487923891E-4</c:v>
                </c:pt>
                <c:pt idx="859">
                  <c:v>1.3478004454607566E-4</c:v>
                </c:pt>
                <c:pt idx="860">
                  <c:v>1.2985643302676112E-4</c:v>
                </c:pt>
                <c:pt idx="861">
                  <c:v>1.238583115332328E-4</c:v>
                </c:pt>
                <c:pt idx="862">
                  <c:v>1.2508788544176913E-4</c:v>
                </c:pt>
                <c:pt idx="863">
                  <c:v>1.2246173837626427E-4</c:v>
                </c:pt>
                <c:pt idx="864">
                  <c:v>1.1676428582334346E-4</c:v>
                </c:pt>
                <c:pt idx="865">
                  <c:v>1.2134108630347053E-4</c:v>
                </c:pt>
                <c:pt idx="866">
                  <c:v>1.1833035941429447E-4</c:v>
                </c:pt>
                <c:pt idx="867">
                  <c:v>1.1458759026274366E-4</c:v>
                </c:pt>
                <c:pt idx="868">
                  <c:v>1.0926700552713677E-4</c:v>
                </c:pt>
                <c:pt idx="869">
                  <c:v>1.0476789427076578E-4</c:v>
                </c:pt>
                <c:pt idx="870">
                  <c:v>9.9897176455298123E-5</c:v>
                </c:pt>
                <c:pt idx="871">
                  <c:v>9.7020375545637627E-5</c:v>
                </c:pt>
                <c:pt idx="872">
                  <c:v>1.0930135452675407E-4</c:v>
                </c:pt>
                <c:pt idx="873">
                  <c:v>1.0427647046454416E-4</c:v>
                </c:pt>
                <c:pt idx="874">
                  <c:v>9.9441231484539828E-5</c:v>
                </c:pt>
                <c:pt idx="875">
                  <c:v>9.487202405403945E-5</c:v>
                </c:pt>
                <c:pt idx="876">
                  <c:v>9.3172868551050019E-5</c:v>
                </c:pt>
                <c:pt idx="877">
                  <c:v>9.5711806847513124E-5</c:v>
                </c:pt>
                <c:pt idx="878">
                  <c:v>9.3468529934040287E-5</c:v>
                </c:pt>
                <c:pt idx="879">
                  <c:v>9.1350294779635839E-5</c:v>
                </c:pt>
                <c:pt idx="880">
                  <c:v>9.0563832629415156E-5</c:v>
                </c:pt>
                <c:pt idx="881">
                  <c:v>1.039964802226448E-4</c:v>
                </c:pt>
                <c:pt idx="882">
                  <c:v>1.210766679497912E-4</c:v>
                </c:pt>
                <c:pt idx="883">
                  <c:v>1.1859419370491068E-4</c:v>
                </c:pt>
                <c:pt idx="884">
                  <c:v>1.140364545798777E-4</c:v>
                </c:pt>
                <c:pt idx="885">
                  <c:v>1.1029460174154532E-4</c:v>
                </c:pt>
                <c:pt idx="886">
                  <c:v>1.210483435052313E-4</c:v>
                </c:pt>
                <c:pt idx="887">
                  <c:v>1.3202520188787352E-4</c:v>
                </c:pt>
                <c:pt idx="888">
                  <c:v>1.6750073975966648E-4</c:v>
                </c:pt>
                <c:pt idx="889">
                  <c:v>1.6607818414521305E-4</c:v>
                </c:pt>
                <c:pt idx="890">
                  <c:v>1.6020872522943467E-4</c:v>
                </c:pt>
                <c:pt idx="891">
                  <c:v>1.7267595282462547E-4</c:v>
                </c:pt>
                <c:pt idx="892">
                  <c:v>1.7503250183241697E-4</c:v>
                </c:pt>
                <c:pt idx="893">
                  <c:v>2.0681398076406686E-4</c:v>
                </c:pt>
                <c:pt idx="894">
                  <c:v>2.0557304729742809E-4</c:v>
                </c:pt>
                <c:pt idx="895">
                  <c:v>2.0127074505488162E-4</c:v>
                </c:pt>
                <c:pt idx="896">
                  <c:v>1.9211394190793709E-4</c:v>
                </c:pt>
                <c:pt idx="897">
                  <c:v>2.0766403814527075E-4</c:v>
                </c:pt>
                <c:pt idx="898">
                  <c:v>2.1009917636258222E-4</c:v>
                </c:pt>
                <c:pt idx="899">
                  <c:v>2.2592631603558214E-4</c:v>
                </c:pt>
                <c:pt idx="900">
                  <c:v>2.1927900323999867E-4</c:v>
                </c:pt>
                <c:pt idx="901">
                  <c:v>2.112172548847297E-4</c:v>
                </c:pt>
                <c:pt idx="902">
                  <c:v>2.1324789855310271E-4</c:v>
                </c:pt>
                <c:pt idx="903">
                  <c:v>2.0460536942767084E-4</c:v>
                </c:pt>
                <c:pt idx="904">
                  <c:v>1.9724652828654238E-4</c:v>
                </c:pt>
                <c:pt idx="905">
                  <c:v>1.8904755133195304E-4</c:v>
                </c:pt>
                <c:pt idx="906">
                  <c:v>1.8650980571863408E-4</c:v>
                </c:pt>
                <c:pt idx="907">
                  <c:v>1.8188635843255016E-4</c:v>
                </c:pt>
                <c:pt idx="908">
                  <c:v>2.1992060003353661E-4</c:v>
                </c:pt>
                <c:pt idx="909">
                  <c:v>2.4112718190948975E-4</c:v>
                </c:pt>
                <c:pt idx="910">
                  <c:v>2.48478486239773E-4</c:v>
                </c:pt>
                <c:pt idx="911">
                  <c:v>3.027341937222529E-4</c:v>
                </c:pt>
                <c:pt idx="912">
                  <c:v>3.1544035902759276E-4</c:v>
                </c:pt>
                <c:pt idx="913">
                  <c:v>3.0101370265064534E-4</c:v>
                </c:pt>
                <c:pt idx="914">
                  <c:v>3.4814541762001703E-4</c:v>
                </c:pt>
                <c:pt idx="915">
                  <c:v>3.3206104463525158E-4</c:v>
                </c:pt>
                <c:pt idx="916">
                  <c:v>3.1717706169947878E-4</c:v>
                </c:pt>
                <c:pt idx="917">
                  <c:v>3.0796388085401681E-4</c:v>
                </c:pt>
                <c:pt idx="918">
                  <c:v>2.9675804219917264E-4</c:v>
                </c:pt>
                <c:pt idx="919">
                  <c:v>2.841550490362189E-4</c:v>
                </c:pt>
                <c:pt idx="920">
                  <c:v>2.7094160964254355E-4</c:v>
                </c:pt>
                <c:pt idx="921">
                  <c:v>2.5847767448027519E-4</c:v>
                </c:pt>
                <c:pt idx="922">
                  <c:v>2.4672544548001545E-4</c:v>
                </c:pt>
                <c:pt idx="923">
                  <c:v>2.3639369232583454E-4</c:v>
                </c:pt>
                <c:pt idx="924">
                  <c:v>2.3088890045048084E-4</c:v>
                </c:pt>
                <c:pt idx="925">
                  <c:v>2.5175414753548191E-4</c:v>
                </c:pt>
                <c:pt idx="926">
                  <c:v>2.4325244887516445E-4</c:v>
                </c:pt>
                <c:pt idx="927">
                  <c:v>2.3262515327024898E-4</c:v>
                </c:pt>
                <c:pt idx="928">
                  <c:v>2.283975878767806E-4</c:v>
                </c:pt>
                <c:pt idx="929">
                  <c:v>3.101840998663053E-4</c:v>
                </c:pt>
                <c:pt idx="930">
                  <c:v>3.1950134733777538E-4</c:v>
                </c:pt>
                <c:pt idx="931">
                  <c:v>3.3487280577025385E-4</c:v>
                </c:pt>
                <c:pt idx="932">
                  <c:v>3.2535679599934452E-4</c:v>
                </c:pt>
                <c:pt idx="933">
                  <c:v>3.3249282258253159E-4</c:v>
                </c:pt>
                <c:pt idx="934">
                  <c:v>3.1841679956278883E-4</c:v>
                </c:pt>
                <c:pt idx="935">
                  <c:v>3.0397329701733089E-4</c:v>
                </c:pt>
                <c:pt idx="936">
                  <c:v>2.9354974182465871E-4</c:v>
                </c:pt>
                <c:pt idx="937">
                  <c:v>2.8158840664802476E-4</c:v>
                </c:pt>
                <c:pt idx="938">
                  <c:v>2.6865227940422776E-4</c:v>
                </c:pt>
                <c:pt idx="939">
                  <c:v>2.5765772892345372E-4</c:v>
                </c:pt>
                <c:pt idx="940">
                  <c:v>2.5101117377245073E-4</c:v>
                </c:pt>
                <c:pt idx="941">
                  <c:v>2.4416519089363501E-4</c:v>
                </c:pt>
                <c:pt idx="942">
                  <c:v>2.3457761506874144E-4</c:v>
                </c:pt>
                <c:pt idx="943">
                  <c:v>2.2470674867183918E-4</c:v>
                </c:pt>
                <c:pt idx="944">
                  <c:v>2.1520318513476613E-4</c:v>
                </c:pt>
                <c:pt idx="945">
                  <c:v>2.3201750243518644E-4</c:v>
                </c:pt>
                <c:pt idx="946">
                  <c:v>2.2211635652414868E-4</c:v>
                </c:pt>
                <c:pt idx="947">
                  <c:v>2.1202563511942753E-4</c:v>
                </c:pt>
                <c:pt idx="948">
                  <c:v>2.1233168420668714E-4</c:v>
                </c:pt>
                <c:pt idx="949">
                  <c:v>2.2436836901139649E-4</c:v>
                </c:pt>
                <c:pt idx="950">
                  <c:v>2.7366821885487804E-4</c:v>
                </c:pt>
                <c:pt idx="951">
                  <c:v>2.6274765015162424E-4</c:v>
                </c:pt>
                <c:pt idx="952">
                  <c:v>2.505388194625748E-4</c:v>
                </c:pt>
                <c:pt idx="953">
                  <c:v>2.500686086110744E-4</c:v>
                </c:pt>
                <c:pt idx="954">
                  <c:v>2.4824875478269052E-4</c:v>
                </c:pt>
                <c:pt idx="955">
                  <c:v>2.5609073209815163E-4</c:v>
                </c:pt>
                <c:pt idx="956">
                  <c:v>3.1078844432854379E-4</c:v>
                </c:pt>
                <c:pt idx="957">
                  <c:v>3.1118500349364126E-4</c:v>
                </c:pt>
                <c:pt idx="958">
                  <c:v>3.7155352510498505E-4</c:v>
                </c:pt>
                <c:pt idx="959">
                  <c:v>4.5974906319705763E-4</c:v>
                </c:pt>
                <c:pt idx="960">
                  <c:v>4.4960909398093627E-4</c:v>
                </c:pt>
                <c:pt idx="961">
                  <c:v>4.2907568055489223E-4</c:v>
                </c:pt>
                <c:pt idx="962">
                  <c:v>4.3232387214206964E-4</c:v>
                </c:pt>
                <c:pt idx="963">
                  <c:v>4.2694451912685929E-4</c:v>
                </c:pt>
                <c:pt idx="964">
                  <c:v>5.4626385064697534E-4</c:v>
                </c:pt>
                <c:pt idx="965">
                  <c:v>6.1998556348239441E-4</c:v>
                </c:pt>
                <c:pt idx="966">
                  <c:v>6.1727186594141652E-4</c:v>
                </c:pt>
                <c:pt idx="967">
                  <c:v>6.2830487162848867E-4</c:v>
                </c:pt>
                <c:pt idx="968">
                  <c:v>6.2365025453815759E-4</c:v>
                </c:pt>
                <c:pt idx="969">
                  <c:v>8.2769744111946806E-4</c:v>
                </c:pt>
                <c:pt idx="970">
                  <c:v>8.6925973017781214E-4</c:v>
                </c:pt>
                <c:pt idx="971">
                  <c:v>8.3112753693897763E-4</c:v>
                </c:pt>
                <c:pt idx="972">
                  <c:v>8.2224020841572924E-4</c:v>
                </c:pt>
                <c:pt idx="973">
                  <c:v>8.4670158235430589E-4</c:v>
                </c:pt>
                <c:pt idx="974">
                  <c:v>8.1623730025162699E-4</c:v>
                </c:pt>
                <c:pt idx="975">
                  <c:v>7.8214577071136066E-4</c:v>
                </c:pt>
                <c:pt idx="976">
                  <c:v>7.7756042184266849E-4</c:v>
                </c:pt>
                <c:pt idx="977">
                  <c:v>7.5310175741825339E-4</c:v>
                </c:pt>
                <c:pt idx="978">
                  <c:v>7.2147478622214994E-4</c:v>
                </c:pt>
                <c:pt idx="979">
                  <c:v>6.8880345626582545E-4</c:v>
                </c:pt>
                <c:pt idx="980">
                  <c:v>7.4029570312131678E-4</c:v>
                </c:pt>
                <c:pt idx="981">
                  <c:v>7.0607244142876591E-4</c:v>
                </c:pt>
                <c:pt idx="982">
                  <c:v>7.0144690428025364E-4</c:v>
                </c:pt>
                <c:pt idx="983">
                  <c:v>6.7085977113197945E-4</c:v>
                </c:pt>
                <c:pt idx="984">
                  <c:v>6.4507389327496303E-4</c:v>
                </c:pt>
                <c:pt idx="985">
                  <c:v>6.1579298907935866E-4</c:v>
                </c:pt>
                <c:pt idx="986">
                  <c:v>5.9976831288274573E-4</c:v>
                </c:pt>
                <c:pt idx="987">
                  <c:v>5.7265971478447357E-4</c:v>
                </c:pt>
                <c:pt idx="988">
                  <c:v>5.4822673764225746E-4</c:v>
                </c:pt>
                <c:pt idx="989">
                  <c:v>5.2915934354382497E-4</c:v>
                </c:pt>
                <c:pt idx="990">
                  <c:v>5.1323259241906494E-4</c:v>
                </c:pt>
                <c:pt idx="991">
                  <c:v>4.9499362099459006E-4</c:v>
                </c:pt>
                <c:pt idx="992">
                  <c:v>5.0739769227792599E-4</c:v>
                </c:pt>
                <c:pt idx="993">
                  <c:v>4.8379448167373146E-4</c:v>
                </c:pt>
                <c:pt idx="994">
                  <c:v>4.618953395255549E-4</c:v>
                </c:pt>
                <c:pt idx="995">
                  <c:v>4.5665803621755031E-4</c:v>
                </c:pt>
                <c:pt idx="996">
                  <c:v>4.3702806421125475E-4</c:v>
                </c:pt>
                <c:pt idx="997">
                  <c:v>4.1782959102051274E-4</c:v>
                </c:pt>
                <c:pt idx="998">
                  <c:v>3.9838901640572386E-4</c:v>
                </c:pt>
                <c:pt idx="999">
                  <c:v>3.8463989307254874E-4</c:v>
                </c:pt>
                <c:pt idx="1000">
                  <c:v>3.7387116574485725E-4</c:v>
                </c:pt>
                <c:pt idx="1001">
                  <c:v>3.5692701322293652E-4</c:v>
                </c:pt>
                <c:pt idx="1002">
                  <c:v>3.4031818003688925E-4</c:v>
                </c:pt>
                <c:pt idx="1003">
                  <c:v>3.5465640256255384E-4</c:v>
                </c:pt>
                <c:pt idx="1004">
                  <c:v>3.8874421615955125E-4</c:v>
                </c:pt>
                <c:pt idx="1005">
                  <c:v>3.8155494959052577E-4</c:v>
                </c:pt>
                <c:pt idx="1006">
                  <c:v>4.0701973912363345E-4</c:v>
                </c:pt>
                <c:pt idx="1007">
                  <c:v>4.1012746485889979E-4</c:v>
                </c:pt>
                <c:pt idx="1008">
                  <c:v>4.1739277417063726E-4</c:v>
                </c:pt>
                <c:pt idx="1009">
                  <c:v>3.9797045595844449E-4</c:v>
                </c:pt>
                <c:pt idx="1010">
                  <c:v>3.8732890816729868E-4</c:v>
                </c:pt>
                <c:pt idx="1011">
                  <c:v>3.6934376332301667E-4</c:v>
                </c:pt>
                <c:pt idx="1012">
                  <c:v>3.592500079879782E-4</c:v>
                </c:pt>
                <c:pt idx="1013">
                  <c:v>3.7372655205729686E-4</c:v>
                </c:pt>
                <c:pt idx="1014">
                  <c:v>3.5635249493918316E-4</c:v>
                </c:pt>
                <c:pt idx="1015">
                  <c:v>3.4029312580699717E-4</c:v>
                </c:pt>
                <c:pt idx="1016">
                  <c:v>3.2540122840649062E-4</c:v>
                </c:pt>
                <c:pt idx="1017">
                  <c:v>3.1148361821591117E-4</c:v>
                </c:pt>
                <c:pt idx="1018">
                  <c:v>3.0393104074720174E-4</c:v>
                </c:pt>
                <c:pt idx="1019">
                  <c:v>2.9292237020238376E-4</c:v>
                </c:pt>
                <c:pt idx="1020">
                  <c:v>2.7933262474845862E-4</c:v>
                </c:pt>
                <c:pt idx="1021">
                  <c:v>2.6690847153650472E-4</c:v>
                </c:pt>
                <c:pt idx="1022">
                  <c:v>2.5508177835741454E-4</c:v>
                </c:pt>
                <c:pt idx="1023">
                  <c:v>2.4326967034127124E-4</c:v>
                </c:pt>
                <c:pt idx="1024">
                  <c:v>2.3299237920289942E-4</c:v>
                </c:pt>
                <c:pt idx="1025">
                  <c:v>2.2549415210728133E-4</c:v>
                </c:pt>
                <c:pt idx="1026">
                  <c:v>2.7968529729812319E-4</c:v>
                </c:pt>
                <c:pt idx="1027">
                  <c:v>2.9701479895874374E-4</c:v>
                </c:pt>
                <c:pt idx="1028">
                  <c:v>3.0523227773773348E-4</c:v>
                </c:pt>
                <c:pt idx="1029">
                  <c:v>3.2753557852541957E-4</c:v>
                </c:pt>
                <c:pt idx="1030">
                  <c:v>3.3528054706375831E-4</c:v>
                </c:pt>
                <c:pt idx="1031">
                  <c:v>3.2165493517685381E-4</c:v>
                </c:pt>
                <c:pt idx="1032">
                  <c:v>3.0863786528002776E-4</c:v>
                </c:pt>
                <c:pt idx="1033">
                  <c:v>3.3646535942344081E-4</c:v>
                </c:pt>
                <c:pt idx="1034">
                  <c:v>3.211450798709124E-4</c:v>
                </c:pt>
                <c:pt idx="1035">
                  <c:v>3.0765783128478382E-4</c:v>
                </c:pt>
                <c:pt idx="1036">
                  <c:v>2.948822017525346E-4</c:v>
                </c:pt>
                <c:pt idx="1037">
                  <c:v>2.9128914594956956E-4</c:v>
                </c:pt>
                <c:pt idx="1038">
                  <c:v>3.0287712023649525E-4</c:v>
                </c:pt>
                <c:pt idx="1039">
                  <c:v>2.8900256567146974E-4</c:v>
                </c:pt>
                <c:pt idx="1040">
                  <c:v>2.7589487192902328E-4</c:v>
                </c:pt>
                <c:pt idx="1041">
                  <c:v>2.6317116878654098E-4</c:v>
                </c:pt>
                <c:pt idx="1042">
                  <c:v>2.909595398764757E-4</c:v>
                </c:pt>
                <c:pt idx="1043">
                  <c:v>2.8886771105883984E-4</c:v>
                </c:pt>
                <c:pt idx="1044">
                  <c:v>2.9362159872026134E-4</c:v>
                </c:pt>
                <c:pt idx="1045">
                  <c:v>3.0008623207802447E-4</c:v>
                </c:pt>
                <c:pt idx="1046">
                  <c:v>2.8904969340713823E-4</c:v>
                </c:pt>
                <c:pt idx="1047">
                  <c:v>2.7571007528839171E-4</c:v>
                </c:pt>
                <c:pt idx="1048">
                  <c:v>2.6299613154159748E-4</c:v>
                </c:pt>
                <c:pt idx="1049">
                  <c:v>2.822257075197606E-4</c:v>
                </c:pt>
                <c:pt idx="1050">
                  <c:v>2.7521507903364523E-4</c:v>
                </c:pt>
                <c:pt idx="1051">
                  <c:v>2.6280501613365394E-4</c:v>
                </c:pt>
                <c:pt idx="1052">
                  <c:v>2.6892794263486792E-4</c:v>
                </c:pt>
              </c:numCache>
            </c:numRef>
          </c:yVal>
          <c:smooth val="1"/>
          <c:extLst xmlns:c16r2="http://schemas.microsoft.com/office/drawing/2015/06/chart">
            <c:ext xmlns:c16="http://schemas.microsoft.com/office/drawing/2014/chart" uri="{C3380CC4-5D6E-409C-BE32-E72D297353CC}">
              <c16:uniqueId val="{00000004-A44A-4244-9B38-8F14DD10DEA7}"/>
            </c:ext>
          </c:extLst>
        </c:ser>
        <c:dLbls>
          <c:showLegendKey val="0"/>
          <c:showVal val="0"/>
          <c:showCatName val="0"/>
          <c:showSerName val="0"/>
          <c:showPercent val="0"/>
          <c:showBubbleSize val="0"/>
        </c:dLbls>
        <c:axId val="327869304"/>
        <c:axId val="327873616"/>
        <c:extLst xmlns:c16r2="http://schemas.microsoft.com/office/drawing/2015/06/chart">
          <c:ext xmlns:c15="http://schemas.microsoft.com/office/drawing/2012/chart" uri="{02D57815-91ED-43cb-92C2-25804820EDAC}">
            <c15:filteredScatterSeries>
              <c15:ser>
                <c:idx val="0"/>
                <c:order val="0"/>
                <c:tx>
                  <c:strRef>
                    <c:extLst xmlns:c16r2="http://schemas.microsoft.com/office/drawing/2015/06/chart">
                      <c:ext uri="{02D57815-91ED-43cb-92C2-25804820EDAC}">
                        <c15:formulaRef>
                          <c15:sqref>'Ejercicio 2'!$C$14</c15:sqref>
                        </c15:formulaRef>
                      </c:ext>
                    </c:extLst>
                    <c:strCache>
                      <c:ptCount val="1"/>
                      <c:pt idx="0">
                        <c:v>Log-rend. Diario</c:v>
                      </c:pt>
                    </c:strCache>
                  </c:strRef>
                </c:tx>
                <c:spPr>
                  <a:ln w="19050" cap="rnd">
                    <a:solidFill>
                      <a:schemeClr val="accent1"/>
                    </a:solidFill>
                    <a:round/>
                  </a:ln>
                  <a:effectLst/>
                </c:spPr>
                <c:marker>
                  <c:symbol val="none"/>
                </c:marker>
                <c:xVal>
                  <c:numRef>
                    <c:extLst xmlns:c16r2="http://schemas.microsoft.com/office/drawing/2015/06/chart">
                      <c:ex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c:ext uri="{02D57815-91ED-43cb-92C2-25804820EDAC}">
                        <c15:formulaRef>
                          <c15:sqref>'Ejercicio 2'!$C$15:$C$1067</c15:sqref>
                        </c15:formulaRef>
                      </c:ext>
                    </c:extLst>
                    <c:numCache>
                      <c:formatCode>General</c:formatCode>
                      <c:ptCount val="1053"/>
                      <c:pt idx="1">
                        <c:v>-4.6171405222252678E-3</c:v>
                      </c:pt>
                      <c:pt idx="2">
                        <c:v>1.3525706074398392E-2</c:v>
                      </c:pt>
                      <c:pt idx="3">
                        <c:v>1.525949025547994E-2</c:v>
                      </c:pt>
                      <c:pt idx="4">
                        <c:v>-1.8571155690281518E-2</c:v>
                      </c:pt>
                      <c:pt idx="5">
                        <c:v>0</c:v>
                      </c:pt>
                      <c:pt idx="6">
                        <c:v>2.6550589490908598E-2</c:v>
                      </c:pt>
                      <c:pt idx="7">
                        <c:v>-2.9133924680874758E-2</c:v>
                      </c:pt>
                      <c:pt idx="8">
                        <c:v>-1.4891478496774496E-2</c:v>
                      </c:pt>
                      <c:pt idx="9">
                        <c:v>3.4494312212810331E-2</c:v>
                      </c:pt>
                      <c:pt idx="10">
                        <c:v>3.8747663609197129E-3</c:v>
                      </c:pt>
                      <c:pt idx="11">
                        <c:v>2.8918420336194382E-2</c:v>
                      </c:pt>
                      <c:pt idx="12">
                        <c:v>1.0068366615534107E-2</c:v>
                      </c:pt>
                      <c:pt idx="13">
                        <c:v>-1.9360374272848029E-3</c:v>
                      </c:pt>
                      <c:pt idx="14">
                        <c:v>-2.3325912747106509E-2</c:v>
                      </c:pt>
                      <c:pt idx="15">
                        <c:v>3.3509882548592385E-2</c:v>
                      </c:pt>
                      <c:pt idx="16">
                        <c:v>1.3761823931999046E-3</c:v>
                      </c:pt>
                      <c:pt idx="17">
                        <c:v>-1.5094343165840424E-2</c:v>
                      </c:pt>
                      <c:pt idx="18">
                        <c:v>-2.9963979244462696E-3</c:v>
                      </c:pt>
                      <c:pt idx="19">
                        <c:v>-2.0004834623107762E-2</c:v>
                      </c:pt>
                      <c:pt idx="20">
                        <c:v>-1.7864422538448301E-2</c:v>
                      </c:pt>
                      <c:pt idx="21">
                        <c:v>7.4522979904080265E-3</c:v>
                      </c:pt>
                      <c:pt idx="22">
                        <c:v>2.1631691080758841E-3</c:v>
                      </c:pt>
                      <c:pt idx="23">
                        <c:v>2.735313769927376E-2</c:v>
                      </c:pt>
                      <c:pt idx="24">
                        <c:v>-9.5063884928220359E-3</c:v>
                      </c:pt>
                      <c:pt idx="25">
                        <c:v>-4.0004703604018315E-3</c:v>
                      </c:pt>
                      <c:pt idx="26">
                        <c:v>-2.0090938883873467E-2</c:v>
                      </c:pt>
                      <c:pt idx="27">
                        <c:v>2.6967866847876377E-2</c:v>
                      </c:pt>
                      <c:pt idx="28">
                        <c:v>-6.4711278527374667E-3</c:v>
                      </c:pt>
                      <c:pt idx="29">
                        <c:v>-4.1677569159322839E-3</c:v>
                      </c:pt>
                      <c:pt idx="30">
                        <c:v>1.4110077327562674E-2</c:v>
                      </c:pt>
                      <c:pt idx="31">
                        <c:v>-1.4619470976401238E-2</c:v>
                      </c:pt>
                      <c:pt idx="32">
                        <c:v>1.1349893098438434E-2</c:v>
                      </c:pt>
                      <c:pt idx="33">
                        <c:v>4.0726578747895233E-3</c:v>
                      </c:pt>
                      <c:pt idx="34">
                        <c:v>1.3110589568769695E-2</c:v>
                      </c:pt>
                      <c:pt idx="35">
                        <c:v>3.1151609362762575E-3</c:v>
                      </c:pt>
                      <c:pt idx="36">
                        <c:v>-1.9747750389732674E-4</c:v>
                      </c:pt>
                      <c:pt idx="37">
                        <c:v>2.5151858142956531E-3</c:v>
                      </c:pt>
                      <c:pt idx="38">
                        <c:v>9.851814042170429E-3</c:v>
                      </c:pt>
                      <c:pt idx="39">
                        <c:v>-1.4642625505808637E-3</c:v>
                      </c:pt>
                      <c:pt idx="40">
                        <c:v>-4.5039003270292647E-3</c:v>
                      </c:pt>
                      <c:pt idx="41">
                        <c:v>-6.4975903567418575E-3</c:v>
                      </c:pt>
                      <c:pt idx="42">
                        <c:v>-1.3824165135196327E-2</c:v>
                      </c:pt>
                      <c:pt idx="43">
                        <c:v>1.7508884464057925E-3</c:v>
                      </c:pt>
                      <c:pt idx="44">
                        <c:v>-1.3942575354744E-2</c:v>
                      </c:pt>
                      <c:pt idx="45">
                        <c:v>-2.0294640789937793E-3</c:v>
                      </c:pt>
                      <c:pt idx="46">
                        <c:v>5.0771241788511064E-4</c:v>
                      </c:pt>
                      <c:pt idx="47">
                        <c:v>3.8587929411128964E-2</c:v>
                      </c:pt>
                      <c:pt idx="48">
                        <c:v>-1.9232384220915881E-2</c:v>
                      </c:pt>
                      <c:pt idx="49">
                        <c:v>4.2729553517220752E-3</c:v>
                      </c:pt>
                      <c:pt idx="50">
                        <c:v>1.3542079829415667E-2</c:v>
                      </c:pt>
                      <c:pt idx="51">
                        <c:v>-4.7066139991733518E-3</c:v>
                      </c:pt>
                      <c:pt idx="52">
                        <c:v>2.115167519427455E-2</c:v>
                      </c:pt>
                      <c:pt idx="53">
                        <c:v>-1.3807373255244386E-2</c:v>
                      </c:pt>
                      <c:pt idx="54">
                        <c:v>3.8949911076039952E-3</c:v>
                      </c:pt>
                      <c:pt idx="55">
                        <c:v>-1.457751519952658E-4</c:v>
                      </c:pt>
                      <c:pt idx="56">
                        <c:v>4.0742067820260571E-3</c:v>
                      </c:pt>
                      <c:pt idx="57">
                        <c:v>1.8415969502194967E-2</c:v>
                      </c:pt>
                      <c:pt idx="58">
                        <c:v>-1.0797592693608627E-2</c:v>
                      </c:pt>
                      <c:pt idx="59">
                        <c:v>-1.2859618964903565E-2</c:v>
                      </c:pt>
                      <c:pt idx="60">
                        <c:v>3.7109317844354124E-2</c:v>
                      </c:pt>
                      <c:pt idx="61">
                        <c:v>-2.079703772906091E-2</c:v>
                      </c:pt>
                      <c:pt idx="62">
                        <c:v>2.1593819851199299E-2</c:v>
                      </c:pt>
                      <c:pt idx="63">
                        <c:v>2.191679395013087E-2</c:v>
                      </c:pt>
                      <c:pt idx="64">
                        <c:v>-1.9267911798879368E-3</c:v>
                      </c:pt>
                      <c:pt idx="65">
                        <c:v>8.686945008084172E-3</c:v>
                      </c:pt>
                      <c:pt idx="66">
                        <c:v>-1.4905487777986047E-2</c:v>
                      </c:pt>
                      <c:pt idx="67">
                        <c:v>-1.5506420664203852E-2</c:v>
                      </c:pt>
                      <c:pt idx="68">
                        <c:v>1.7353067392884693E-2</c:v>
                      </c:pt>
                      <c:pt idx="69">
                        <c:v>-1.0757926715775938E-2</c:v>
                      </c:pt>
                      <c:pt idx="70">
                        <c:v>9.3305161829616522E-5</c:v>
                      </c:pt>
                      <c:pt idx="71">
                        <c:v>7.1995498354855995E-3</c:v>
                      </c:pt>
                      <c:pt idx="72">
                        <c:v>1.3651732834779858E-2</c:v>
                      </c:pt>
                      <c:pt idx="73">
                        <c:v>1.6391721648258507E-2</c:v>
                      </c:pt>
                      <c:pt idx="74">
                        <c:v>3.4821760001492792E-2</c:v>
                      </c:pt>
                      <c:pt idx="75">
                        <c:v>6.8729465394253191E-3</c:v>
                      </c:pt>
                      <c:pt idx="76">
                        <c:v>6.7831841112992201E-3</c:v>
                      </c:pt>
                      <c:pt idx="77">
                        <c:v>-1.449527108225071E-2</c:v>
                      </c:pt>
                      <c:pt idx="78">
                        <c:v>-1.142620235672912E-2</c:v>
                      </c:pt>
                      <c:pt idx="79">
                        <c:v>-2.5551509631991876E-2</c:v>
                      </c:pt>
                      <c:pt idx="80">
                        <c:v>2.2359293183504526E-2</c:v>
                      </c:pt>
                      <c:pt idx="81">
                        <c:v>2.4202657478697962E-2</c:v>
                      </c:pt>
                      <c:pt idx="82">
                        <c:v>8.9705441142887352E-3</c:v>
                      </c:pt>
                      <c:pt idx="83">
                        <c:v>-9.0144611375930044E-3</c:v>
                      </c:pt>
                      <c:pt idx="84">
                        <c:v>-2.9937221806279643E-3</c:v>
                      </c:pt>
                      <c:pt idx="85">
                        <c:v>8.6044614828081015E-3</c:v>
                      </c:pt>
                      <c:pt idx="86">
                        <c:v>-1.6661080077436944E-2</c:v>
                      </c:pt>
                      <c:pt idx="87">
                        <c:v>-4.8565898584606929E-3</c:v>
                      </c:pt>
                      <c:pt idx="88">
                        <c:v>1.5159342222044743E-2</c:v>
                      </c:pt>
                      <c:pt idx="89">
                        <c:v>1.1546610346965374E-2</c:v>
                      </c:pt>
                      <c:pt idx="90">
                        <c:v>1.0865429331041675E-3</c:v>
                      </c:pt>
                      <c:pt idx="91">
                        <c:v>-7.6307795309944991E-3</c:v>
                      </c:pt>
                      <c:pt idx="92">
                        <c:v>-5.0464001226792083E-3</c:v>
                      </c:pt>
                      <c:pt idx="93">
                        <c:v>3.7761877419256562E-3</c:v>
                      </c:pt>
                      <c:pt idx="94">
                        <c:v>-1.8862393144565119E-3</c:v>
                      </c:pt>
                      <c:pt idx="95">
                        <c:v>-9.7958598521179201E-3</c:v>
                      </c:pt>
                      <c:pt idx="96">
                        <c:v>-2.3528145653312891E-3</c:v>
                      </c:pt>
                      <c:pt idx="97">
                        <c:v>1.7578614832640768E-2</c:v>
                      </c:pt>
                      <c:pt idx="98">
                        <c:v>-1.3852111095382888E-2</c:v>
                      </c:pt>
                      <c:pt idx="99">
                        <c:v>-1.6339680864756307E-2</c:v>
                      </c:pt>
                      <c:pt idx="100">
                        <c:v>1.753864870251812E-3</c:v>
                      </c:pt>
                      <c:pt idx="101">
                        <c:v>3.2746908556334268E-3</c:v>
                      </c:pt>
                      <c:pt idx="102">
                        <c:v>7.8067726421781804E-3</c:v>
                      </c:pt>
                      <c:pt idx="103">
                        <c:v>-1.8522771775662542E-2</c:v>
                      </c:pt>
                      <c:pt idx="104">
                        <c:v>-2.7198047784816591E-3</c:v>
                      </c:pt>
                      <c:pt idx="105">
                        <c:v>-1.6808652447704462E-3</c:v>
                      </c:pt>
                      <c:pt idx="106">
                        <c:v>-1.0144807802992928E-2</c:v>
                      </c:pt>
                      <c:pt idx="107">
                        <c:v>-2.391355307004787E-3</c:v>
                      </c:pt>
                      <c:pt idx="108">
                        <c:v>2.7625121519040758E-4</c:v>
                      </c:pt>
                      <c:pt idx="109">
                        <c:v>1.765600591060543E-2</c:v>
                      </c:pt>
                      <c:pt idx="110">
                        <c:v>-2.6207618064184725E-2</c:v>
                      </c:pt>
                      <c:pt idx="111">
                        <c:v>1.6574188223231732E-2</c:v>
                      </c:pt>
                      <c:pt idx="112">
                        <c:v>-6.4588049926380875E-3</c:v>
                      </c:pt>
                      <c:pt idx="113">
                        <c:v>-1.7938783824045213E-3</c:v>
                      </c:pt>
                      <c:pt idx="114">
                        <c:v>-9.5293269064557901E-3</c:v>
                      </c:pt>
                      <c:pt idx="115">
                        <c:v>2.0472369824214125E-2</c:v>
                      </c:pt>
                      <c:pt idx="116">
                        <c:v>4.9058862043403978E-3</c:v>
                      </c:pt>
                      <c:pt idx="117">
                        <c:v>-1.3597307081974591E-4</c:v>
                      </c:pt>
                      <c:pt idx="118">
                        <c:v>1.529152039620066E-2</c:v>
                      </c:pt>
                      <c:pt idx="119">
                        <c:v>2.229204303646406E-3</c:v>
                      </c:pt>
                      <c:pt idx="120">
                        <c:v>-2.5072311073265154E-2</c:v>
                      </c:pt>
                      <c:pt idx="121">
                        <c:v>1.9087012491802554E-2</c:v>
                      </c:pt>
                      <c:pt idx="122">
                        <c:v>-5.3906717034832791E-3</c:v>
                      </c:pt>
                      <c:pt idx="123">
                        <c:v>1.2444231836721525E-2</c:v>
                      </c:pt>
                      <c:pt idx="124">
                        <c:v>6.22542758855332E-4</c:v>
                      </c:pt>
                      <c:pt idx="125">
                        <c:v>-2.537317510869878E-3</c:v>
                      </c:pt>
                      <c:pt idx="126">
                        <c:v>1.0684476545035983E-2</c:v>
                      </c:pt>
                      <c:pt idx="127">
                        <c:v>2.6422878380686185E-3</c:v>
                      </c:pt>
                      <c:pt idx="128">
                        <c:v>1.2804148627017424E-2</c:v>
                      </c:pt>
                      <c:pt idx="129">
                        <c:v>4.6785544525829196E-3</c:v>
                      </c:pt>
                      <c:pt idx="130">
                        <c:v>1.2242186149566535E-2</c:v>
                      </c:pt>
                      <c:pt idx="131">
                        <c:v>2.0897862300193332E-3</c:v>
                      </c:pt>
                      <c:pt idx="132">
                        <c:v>9.7512530430259852E-3</c:v>
                      </c:pt>
                      <c:pt idx="133">
                        <c:v>1.1243544815991465E-2</c:v>
                      </c:pt>
                      <c:pt idx="134">
                        <c:v>-3.0918996513119453E-3</c:v>
                      </c:pt>
                      <c:pt idx="135">
                        <c:v>3.6758668056654795E-3</c:v>
                      </c:pt>
                      <c:pt idx="136">
                        <c:v>-1.042959826305622E-3</c:v>
                      </c:pt>
                      <c:pt idx="137">
                        <c:v>-1.2727265270878878E-2</c:v>
                      </c:pt>
                      <c:pt idx="138">
                        <c:v>2.5995041700529135E-2</c:v>
                      </c:pt>
                      <c:pt idx="139">
                        <c:v>-1.4855041821709049E-2</c:v>
                      </c:pt>
                      <c:pt idx="140">
                        <c:v>-1.168973646958717E-2</c:v>
                      </c:pt>
                      <c:pt idx="141">
                        <c:v>1.8563722996950683E-2</c:v>
                      </c:pt>
                      <c:pt idx="142">
                        <c:v>-1.0098129140476508E-2</c:v>
                      </c:pt>
                      <c:pt idx="143">
                        <c:v>2.9346474704616799E-4</c:v>
                      </c:pt>
                      <c:pt idx="144">
                        <c:v>1.0925064490946651E-2</c:v>
                      </c:pt>
                      <c:pt idx="145">
                        <c:v>3.0468737097998237E-2</c:v>
                      </c:pt>
                      <c:pt idx="146">
                        <c:v>1.9290151869420715E-3</c:v>
                      </c:pt>
                      <c:pt idx="147">
                        <c:v>2.1095155663111254E-2</c:v>
                      </c:pt>
                      <c:pt idx="148">
                        <c:v>-1.5450121761075405E-2</c:v>
                      </c:pt>
                      <c:pt idx="149">
                        <c:v>7.3983418083150539E-3</c:v>
                      </c:pt>
                      <c:pt idx="150">
                        <c:v>-2.8573204222125392E-3</c:v>
                      </c:pt>
                      <c:pt idx="151">
                        <c:v>-3.4635650735925262E-3</c:v>
                      </c:pt>
                      <c:pt idx="152">
                        <c:v>4.7839901370128122E-4</c:v>
                      </c:pt>
                      <c:pt idx="153">
                        <c:v>6.6347929757054865E-3</c:v>
                      </c:pt>
                      <c:pt idx="154">
                        <c:v>8.5559864563374711E-3</c:v>
                      </c:pt>
                      <c:pt idx="155">
                        <c:v>-1.3716933861418893E-2</c:v>
                      </c:pt>
                      <c:pt idx="156">
                        <c:v>-1.0402690904082589E-2</c:v>
                      </c:pt>
                      <c:pt idx="157">
                        <c:v>-1.9534751654392529E-2</c:v>
                      </c:pt>
                      <c:pt idx="158">
                        <c:v>5.643773337166238E-3</c:v>
                      </c:pt>
                      <c:pt idx="159">
                        <c:v>-2.0892995755152972E-2</c:v>
                      </c:pt>
                      <c:pt idx="160">
                        <c:v>-1.1222832031770548E-2</c:v>
                      </c:pt>
                      <c:pt idx="161">
                        <c:v>1.864920519305438E-2</c:v>
                      </c:pt>
                      <c:pt idx="162">
                        <c:v>1.0894072471196569E-2</c:v>
                      </c:pt>
                      <c:pt idx="163">
                        <c:v>3.102543188660393E-3</c:v>
                      </c:pt>
                      <c:pt idx="164">
                        <c:v>-6.0507841662678129E-3</c:v>
                      </c:pt>
                      <c:pt idx="165">
                        <c:v>-2.4597960026334029E-4</c:v>
                      </c:pt>
                      <c:pt idx="166">
                        <c:v>4.6649538239260492E-3</c:v>
                      </c:pt>
                      <c:pt idx="167">
                        <c:v>8.9781114334493454E-4</c:v>
                      </c:pt>
                      <c:pt idx="168">
                        <c:v>-6.9362218791278014E-4</c:v>
                      </c:pt>
                      <c:pt idx="169">
                        <c:v>5.941685850196712E-3</c:v>
                      </c:pt>
                      <c:pt idx="170">
                        <c:v>1.6499402036981258E-2</c:v>
                      </c:pt>
                      <c:pt idx="171">
                        <c:v>-1.0028113847564307E-2</c:v>
                      </c:pt>
                      <c:pt idx="172">
                        <c:v>-1.2902922796249553E-2</c:v>
                      </c:pt>
                      <c:pt idx="173">
                        <c:v>2.2491920679986416E-2</c:v>
                      </c:pt>
                      <c:pt idx="174">
                        <c:v>-1.0787272316532676E-3</c:v>
                      </c:pt>
                      <c:pt idx="175">
                        <c:v>6.7932849468657066E-4</c:v>
                      </c:pt>
                      <c:pt idx="176">
                        <c:v>2.352857315011863E-2</c:v>
                      </c:pt>
                      <c:pt idx="177">
                        <c:v>1.6868291232857283E-2</c:v>
                      </c:pt>
                      <c:pt idx="178">
                        <c:v>6.3483081763801626E-3</c:v>
                      </c:pt>
                      <c:pt idx="179">
                        <c:v>-9.7685923417619846E-3</c:v>
                      </c:pt>
                      <c:pt idx="180">
                        <c:v>5.0035580919831932E-4</c:v>
                      </c:pt>
                      <c:pt idx="181">
                        <c:v>6.6725921673812761E-3</c:v>
                      </c:pt>
                      <c:pt idx="182">
                        <c:v>-7.4809288071064212E-3</c:v>
                      </c:pt>
                      <c:pt idx="183">
                        <c:v>-5.250829443135257E-3</c:v>
                      </c:pt>
                      <c:pt idx="184">
                        <c:v>3.8739837625912055E-5</c:v>
                      </c:pt>
                      <c:pt idx="185">
                        <c:v>-2.2706838420366145E-2</c:v>
                      </c:pt>
                      <c:pt idx="186">
                        <c:v>2.2474643513891383E-2</c:v>
                      </c:pt>
                      <c:pt idx="187">
                        <c:v>-1.9361558665334082E-4</c:v>
                      </c:pt>
                      <c:pt idx="188">
                        <c:v>8.94402334141608E-3</c:v>
                      </c:pt>
                      <c:pt idx="189">
                        <c:v>8.5605130659531271E-3</c:v>
                      </c:pt>
                      <c:pt idx="190">
                        <c:v>-1.0942921163414185E-2</c:v>
                      </c:pt>
                      <c:pt idx="191">
                        <c:v>8.5808446589070511E-3</c:v>
                      </c:pt>
                      <c:pt idx="192">
                        <c:v>-1.0853239890948743E-2</c:v>
                      </c:pt>
                      <c:pt idx="193">
                        <c:v>6.303898864221712E-3</c:v>
                      </c:pt>
                      <c:pt idx="194">
                        <c:v>1.0368299697103284E-2</c:v>
                      </c:pt>
                      <c:pt idx="195">
                        <c:v>-1.024520623548267E-3</c:v>
                      </c:pt>
                      <c:pt idx="196">
                        <c:v>2.0098944789359555E-3</c:v>
                      </c:pt>
                      <c:pt idx="197">
                        <c:v>-5.0131855635784251E-3</c:v>
                      </c:pt>
                      <c:pt idx="198">
                        <c:v>5.3162452478749686E-3</c:v>
                      </c:pt>
                      <c:pt idx="199">
                        <c:v>7.1946502555834003E-4</c:v>
                      </c:pt>
                      <c:pt idx="200">
                        <c:v>2.7068523753803843E-2</c:v>
                      </c:pt>
                      <c:pt idx="201">
                        <c:v>-1.5180205942130345E-2</c:v>
                      </c:pt>
                      <c:pt idx="202">
                        <c:v>2.0726799536835538E-2</c:v>
                      </c:pt>
                      <c:pt idx="203">
                        <c:v>-3.9641285410060366E-2</c:v>
                      </c:pt>
                      <c:pt idx="204">
                        <c:v>1.5054838714916535E-2</c:v>
                      </c:pt>
                      <c:pt idx="205">
                        <c:v>-1.3607574123539953E-2</c:v>
                      </c:pt>
                      <c:pt idx="206">
                        <c:v>-7.6406597146034538E-3</c:v>
                      </c:pt>
                      <c:pt idx="207">
                        <c:v>-1.7056740529686875E-2</c:v>
                      </c:pt>
                      <c:pt idx="208">
                        <c:v>-2.0696217376257576E-3</c:v>
                      </c:pt>
                      <c:pt idx="209">
                        <c:v>2.9275704005178111E-2</c:v>
                      </c:pt>
                      <c:pt idx="210">
                        <c:v>4.5450525450089953E-3</c:v>
                      </c:pt>
                      <c:pt idx="211">
                        <c:v>7.9328288435072229E-4</c:v>
                      </c:pt>
                      <c:pt idx="212">
                        <c:v>1.4172377451349456E-2</c:v>
                      </c:pt>
                      <c:pt idx="213">
                        <c:v>-3.4542330903702886E-2</c:v>
                      </c:pt>
                      <c:pt idx="214">
                        <c:v>4.1533555920916492E-3</c:v>
                      </c:pt>
                      <c:pt idx="215">
                        <c:v>2.0319973306766178E-3</c:v>
                      </c:pt>
                      <c:pt idx="216">
                        <c:v>-1.2603118626544958E-2</c:v>
                      </c:pt>
                      <c:pt idx="217">
                        <c:v>4.2187511028459737E-3</c:v>
                      </c:pt>
                      <c:pt idx="218">
                        <c:v>1.7572164514012851E-2</c:v>
                      </c:pt>
                      <c:pt idx="219">
                        <c:v>-1.2563916559267569E-2</c:v>
                      </c:pt>
                      <c:pt idx="220">
                        <c:v>2.4971878184375254E-2</c:v>
                      </c:pt>
                      <c:pt idx="221">
                        <c:v>-7.8266514217789872E-3</c:v>
                      </c:pt>
                      <c:pt idx="222">
                        <c:v>-1.5121315403674015E-3</c:v>
                      </c:pt>
                      <c:pt idx="223">
                        <c:v>-1.4672841604588226E-2</c:v>
                      </c:pt>
                      <c:pt idx="224">
                        <c:v>-2.322607388417058E-2</c:v>
                      </c:pt>
                      <c:pt idx="225">
                        <c:v>9.1138974116897892E-3</c:v>
                      </c:pt>
                      <c:pt idx="226">
                        <c:v>5.0103280583260303E-3</c:v>
                      </c:pt>
                      <c:pt idx="227">
                        <c:v>-2.7893094756686904E-2</c:v>
                      </c:pt>
                      <c:pt idx="228">
                        <c:v>5.1657907941590406E-3</c:v>
                      </c:pt>
                      <c:pt idx="229">
                        <c:v>-1.5698662047348901E-2</c:v>
                      </c:pt>
                      <c:pt idx="230">
                        <c:v>-2.2762957435300532E-2</c:v>
                      </c:pt>
                      <c:pt idx="231">
                        <c:v>2.0747906610201334E-2</c:v>
                      </c:pt>
                      <c:pt idx="232">
                        <c:v>-5.8668323392155226E-3</c:v>
                      </c:pt>
                      <c:pt idx="233">
                        <c:v>7.5999493694915614E-3</c:v>
                      </c:pt>
                      <c:pt idx="234">
                        <c:v>4.5003128947704828E-3</c:v>
                      </c:pt>
                      <c:pt idx="235">
                        <c:v>-6.3141764904543788E-3</c:v>
                      </c:pt>
                      <c:pt idx="236">
                        <c:v>-2.363710405322185E-2</c:v>
                      </c:pt>
                      <c:pt idx="237">
                        <c:v>2.8463542839816591E-3</c:v>
                      </c:pt>
                      <c:pt idx="238">
                        <c:v>2.2685209339302539E-2</c:v>
                      </c:pt>
                      <c:pt idx="239">
                        <c:v>-1.5717816285120098E-3</c:v>
                      </c:pt>
                      <c:pt idx="240">
                        <c:v>-9.6454680689547594E-3</c:v>
                      </c:pt>
                      <c:pt idx="241">
                        <c:v>-4.1624319067703839E-3</c:v>
                      </c:pt>
                      <c:pt idx="242">
                        <c:v>7.4556577734318013E-3</c:v>
                      </c:pt>
                      <c:pt idx="243">
                        <c:v>1.2343740751197678E-2</c:v>
                      </c:pt>
                      <c:pt idx="244">
                        <c:v>1.2020214752905358E-3</c:v>
                      </c:pt>
                      <c:pt idx="245">
                        <c:v>-7.6105983885437953E-4</c:v>
                      </c:pt>
                      <c:pt idx="246">
                        <c:v>-7.7642654918753211E-3</c:v>
                      </c:pt>
                      <c:pt idx="247">
                        <c:v>5.249215565243325E-4</c:v>
                      </c:pt>
                      <c:pt idx="248">
                        <c:v>-1.3123656465768069E-2</c:v>
                      </c:pt>
                      <c:pt idx="249">
                        <c:v>-2.5388244241806124E-3</c:v>
                      </c:pt>
                      <c:pt idx="250">
                        <c:v>-2.3229048042484809E-2</c:v>
                      </c:pt>
                      <c:pt idx="251">
                        <c:v>-2.2321129958275992E-2</c:v>
                      </c:pt>
                      <c:pt idx="252">
                        <c:v>-4.5591382785239096E-3</c:v>
                      </c:pt>
                      <c:pt idx="253">
                        <c:v>-5.4465801343548358E-3</c:v>
                      </c:pt>
                      <c:pt idx="254">
                        <c:v>-4.1262358151585637E-3</c:v>
                      </c:pt>
                      <c:pt idx="255">
                        <c:v>-8.4354424537962259E-3</c:v>
                      </c:pt>
                      <c:pt idx="256">
                        <c:v>1.7318282312782346E-2</c:v>
                      </c:pt>
                      <c:pt idx="257">
                        <c:v>-2.2246315706814235E-2</c:v>
                      </c:pt>
                      <c:pt idx="258">
                        <c:v>-6.2833133892821183E-3</c:v>
                      </c:pt>
                      <c:pt idx="259">
                        <c:v>-8.7826870025011616E-3</c:v>
                      </c:pt>
                      <c:pt idx="260">
                        <c:v>1.0468017400539728E-2</c:v>
                      </c:pt>
                      <c:pt idx="261">
                        <c:v>7.8126810381752929E-3</c:v>
                      </c:pt>
                      <c:pt idx="262">
                        <c:v>-2.2448727876678513E-3</c:v>
                      </c:pt>
                      <c:pt idx="263">
                        <c:v>1.8425227413124603E-2</c:v>
                      </c:pt>
                      <c:pt idx="264">
                        <c:v>9.6012145287299247E-3</c:v>
                      </c:pt>
                      <c:pt idx="265">
                        <c:v>1.9518617443355132E-2</c:v>
                      </c:pt>
                      <c:pt idx="266">
                        <c:v>1.1406266628265504E-2</c:v>
                      </c:pt>
                      <c:pt idx="267">
                        <c:v>-1.4478506965856881E-2</c:v>
                      </c:pt>
                      <c:pt idx="268">
                        <c:v>9.6895398179700967E-3</c:v>
                      </c:pt>
                      <c:pt idx="269">
                        <c:v>3.4423147527491052E-2</c:v>
                      </c:pt>
                      <c:pt idx="270">
                        <c:v>-1.3970899151536514E-2</c:v>
                      </c:pt>
                      <c:pt idx="271">
                        <c:v>-1.5040353064910484E-2</c:v>
                      </c:pt>
                      <c:pt idx="272">
                        <c:v>1.8429211026006549E-2</c:v>
                      </c:pt>
                      <c:pt idx="273">
                        <c:v>-1.5909523798143099E-3</c:v>
                      </c:pt>
                      <c:pt idx="274">
                        <c:v>-6.1425218874396649E-3</c:v>
                      </c:pt>
                      <c:pt idx="275">
                        <c:v>5.7749730370364981E-3</c:v>
                      </c:pt>
                      <c:pt idx="276">
                        <c:v>1.6967213699650489E-2</c:v>
                      </c:pt>
                      <c:pt idx="277">
                        <c:v>5.6455489910283777E-3</c:v>
                      </c:pt>
                      <c:pt idx="278">
                        <c:v>-1.5584041027986303E-3</c:v>
                      </c:pt>
                      <c:pt idx="279">
                        <c:v>-4.0470934489038185E-3</c:v>
                      </c:pt>
                      <c:pt idx="280">
                        <c:v>1.9404201218016823E-2</c:v>
                      </c:pt>
                      <c:pt idx="281">
                        <c:v>1.1588892413084003E-2</c:v>
                      </c:pt>
                      <c:pt idx="282">
                        <c:v>-1.0919641710295325E-2</c:v>
                      </c:pt>
                      <c:pt idx="283">
                        <c:v>-1.5466604986004594E-2</c:v>
                      </c:pt>
                      <c:pt idx="284">
                        <c:v>1.0139753744069514E-2</c:v>
                      </c:pt>
                      <c:pt idx="285">
                        <c:v>5.7595599397937082E-3</c:v>
                      </c:pt>
                      <c:pt idx="286">
                        <c:v>-1.0279927882834685E-2</c:v>
                      </c:pt>
                      <c:pt idx="287">
                        <c:v>8.626501770599964E-3</c:v>
                      </c:pt>
                      <c:pt idx="288">
                        <c:v>6.9889823185009178E-3</c:v>
                      </c:pt>
                      <c:pt idx="289">
                        <c:v>-6.9101296667035518E-3</c:v>
                      </c:pt>
                      <c:pt idx="290">
                        <c:v>4.9126078700363809E-3</c:v>
                      </c:pt>
                      <c:pt idx="291">
                        <c:v>1.4131143440939815E-2</c:v>
                      </c:pt>
                      <c:pt idx="292">
                        <c:v>-1.2446710351103916E-2</c:v>
                      </c:pt>
                      <c:pt idx="293">
                        <c:v>-1.8048449843661E-2</c:v>
                      </c:pt>
                      <c:pt idx="294">
                        <c:v>-6.2362473842479497E-3</c:v>
                      </c:pt>
                      <c:pt idx="295">
                        <c:v>1.2829780455150722E-2</c:v>
                      </c:pt>
                      <c:pt idx="296">
                        <c:v>-1.266940329885154E-2</c:v>
                      </c:pt>
                      <c:pt idx="297">
                        <c:v>-1.0398270688800707E-2</c:v>
                      </c:pt>
                      <c:pt idx="298">
                        <c:v>1.9339370386352063E-2</c:v>
                      </c:pt>
                      <c:pt idx="299">
                        <c:v>-2.384905550034826E-4</c:v>
                      </c:pt>
                      <c:pt idx="300">
                        <c:v>-3.2246610572616344E-3</c:v>
                      </c:pt>
                      <c:pt idx="301">
                        <c:v>1.0759781051154079E-3</c:v>
                      </c:pt>
                      <c:pt idx="302">
                        <c:v>1.4316513861895435E-2</c:v>
                      </c:pt>
                      <c:pt idx="303">
                        <c:v>1.3766001371792833E-2</c:v>
                      </c:pt>
                      <c:pt idx="304">
                        <c:v>1.0057629296900433E-2</c:v>
                      </c:pt>
                      <c:pt idx="305">
                        <c:v>-1.0019062809735654E-2</c:v>
                      </c:pt>
                      <c:pt idx="306">
                        <c:v>4.2124985070080096E-3</c:v>
                      </c:pt>
                      <c:pt idx="307">
                        <c:v>6.3432127623896722E-3</c:v>
                      </c:pt>
                      <c:pt idx="308">
                        <c:v>-2.3614415279414262E-2</c:v>
                      </c:pt>
                      <c:pt idx="309">
                        <c:v>2.0889832905392838E-2</c:v>
                      </c:pt>
                      <c:pt idx="310">
                        <c:v>-1.4163799144797392E-2</c:v>
                      </c:pt>
                      <c:pt idx="311">
                        <c:v>-7.7075014420142866E-3</c:v>
                      </c:pt>
                      <c:pt idx="312">
                        <c:v>-4.2508484050533561E-3</c:v>
                      </c:pt>
                      <c:pt idx="313">
                        <c:v>5.8599090380020025E-3</c:v>
                      </c:pt>
                      <c:pt idx="314">
                        <c:v>2.5474696414254924E-2</c:v>
                      </c:pt>
                      <c:pt idx="315">
                        <c:v>-1.5302485577219449E-4</c:v>
                      </c:pt>
                      <c:pt idx="316">
                        <c:v>-1.4751102447525821E-2</c:v>
                      </c:pt>
                      <c:pt idx="317">
                        <c:v>-1.6699698949132567E-3</c:v>
                      </c:pt>
                      <c:pt idx="318">
                        <c:v>6.0446876548137136E-3</c:v>
                      </c:pt>
                      <c:pt idx="319">
                        <c:v>-2.0107936981044513E-3</c:v>
                      </c:pt>
                      <c:pt idx="320">
                        <c:v>1.7801611905143871E-2</c:v>
                      </c:pt>
                      <c:pt idx="321">
                        <c:v>-3.0618518853133807E-2</c:v>
                      </c:pt>
                      <c:pt idx="322">
                        <c:v>1.0530509878441134E-2</c:v>
                      </c:pt>
                      <c:pt idx="323">
                        <c:v>-5.7585522805248604E-3</c:v>
                      </c:pt>
                      <c:pt idx="324">
                        <c:v>-2.2892425201716058E-2</c:v>
                      </c:pt>
                      <c:pt idx="325">
                        <c:v>5.8518528647941532E-3</c:v>
                      </c:pt>
                      <c:pt idx="326">
                        <c:v>1.735272461788356E-2</c:v>
                      </c:pt>
                      <c:pt idx="327">
                        <c:v>2.1821480991559518E-3</c:v>
                      </c:pt>
                      <c:pt idx="328">
                        <c:v>2.2857702220045691E-2</c:v>
                      </c:pt>
                      <c:pt idx="329">
                        <c:v>8.8629785738099758E-3</c:v>
                      </c:pt>
                      <c:pt idx="330">
                        <c:v>-3.7022711130370264E-3</c:v>
                      </c:pt>
                      <c:pt idx="331">
                        <c:v>2.7549239623397111E-2</c:v>
                      </c:pt>
                      <c:pt idx="332">
                        <c:v>9.0901728016788263E-3</c:v>
                      </c:pt>
                      <c:pt idx="333">
                        <c:v>-1.3074548923467218E-2</c:v>
                      </c:pt>
                      <c:pt idx="334">
                        <c:v>3.4688781485894223E-3</c:v>
                      </c:pt>
                      <c:pt idx="335">
                        <c:v>-3.9866149466365576E-3</c:v>
                      </c:pt>
                      <c:pt idx="336">
                        <c:v>1.0193026176658033E-2</c:v>
                      </c:pt>
                      <c:pt idx="337">
                        <c:v>2.4019063808575762E-2</c:v>
                      </c:pt>
                      <c:pt idx="338">
                        <c:v>4.6458224047319973E-4</c:v>
                      </c:pt>
                      <c:pt idx="339">
                        <c:v>1.4858299629358751E-2</c:v>
                      </c:pt>
                      <c:pt idx="340">
                        <c:v>-5.5416052619343776E-3</c:v>
                      </c:pt>
                      <c:pt idx="341">
                        <c:v>2.6992312108457667E-2</c:v>
                      </c:pt>
                      <c:pt idx="342">
                        <c:v>-9.4150762528021435E-3</c:v>
                      </c:pt>
                      <c:pt idx="343">
                        <c:v>-4.3217517400160948E-3</c:v>
                      </c:pt>
                      <c:pt idx="344">
                        <c:v>-6.9398290177342774E-3</c:v>
                      </c:pt>
                      <c:pt idx="345">
                        <c:v>2.2483231073637737E-3</c:v>
                      </c:pt>
                      <c:pt idx="346">
                        <c:v>-1.0370671547255059E-2</c:v>
                      </c:pt>
                      <c:pt idx="347">
                        <c:v>2.7972575094865441E-3</c:v>
                      </c:pt>
                      <c:pt idx="348">
                        <c:v>-4.9981508540469753E-3</c:v>
                      </c:pt>
                      <c:pt idx="349">
                        <c:v>1.1588593386896483E-2</c:v>
                      </c:pt>
                      <c:pt idx="350">
                        <c:v>1.8342814947341451E-2</c:v>
                      </c:pt>
                      <c:pt idx="351">
                        <c:v>1.3781982231433559E-4</c:v>
                      </c:pt>
                      <c:pt idx="352">
                        <c:v>3.6142989776301684E-3</c:v>
                      </c:pt>
                      <c:pt idx="353">
                        <c:v>-6.9993633957316174E-3</c:v>
                      </c:pt>
                      <c:pt idx="354">
                        <c:v>1.7294570291957436E-4</c:v>
                      </c:pt>
                      <c:pt idx="355">
                        <c:v>6.2422257744725162E-3</c:v>
                      </c:pt>
                      <c:pt idx="356">
                        <c:v>-3.3750248198171203E-3</c:v>
                      </c:pt>
                      <c:pt idx="357">
                        <c:v>-7.0619362262668911E-3</c:v>
                      </c:pt>
                      <c:pt idx="358">
                        <c:v>2.2901566794997301E-3</c:v>
                      </c:pt>
                      <c:pt idx="359">
                        <c:v>4.8408157402816529E-3</c:v>
                      </c:pt>
                      <c:pt idx="360">
                        <c:v>1.0427311163578428E-2</c:v>
                      </c:pt>
                      <c:pt idx="361">
                        <c:v>-6.7408968433991488E-3</c:v>
                      </c:pt>
                      <c:pt idx="362">
                        <c:v>3.7428399604514241E-3</c:v>
                      </c:pt>
                      <c:pt idx="363">
                        <c:v>6.2300932755610843E-3</c:v>
                      </c:pt>
                      <c:pt idx="364">
                        <c:v>-1.6441908392473198E-2</c:v>
                      </c:pt>
                      <c:pt idx="365">
                        <c:v>7.9748027909914004E-3</c:v>
                      </c:pt>
                      <c:pt idx="366">
                        <c:v>1.7929271672561236E-2</c:v>
                      </c:pt>
                      <c:pt idx="367">
                        <c:v>1.059819240312789E-2</c:v>
                      </c:pt>
                      <c:pt idx="368">
                        <c:v>-7.3042059691012491E-3</c:v>
                      </c:pt>
                      <c:pt idx="369">
                        <c:v>7.1912867867942611E-4</c:v>
                      </c:pt>
                      <c:pt idx="370">
                        <c:v>-1.6637678609425034E-2</c:v>
                      </c:pt>
                      <c:pt idx="371">
                        <c:v>-6.1798139763610555E-3</c:v>
                      </c:pt>
                      <c:pt idx="372">
                        <c:v>-1.6475118995442275E-3</c:v>
                      </c:pt>
                      <c:pt idx="373">
                        <c:v>9.0100423771369495E-3</c:v>
                      </c:pt>
                      <c:pt idx="374">
                        <c:v>9.7217879046616034E-3</c:v>
                      </c:pt>
                      <c:pt idx="375">
                        <c:v>-1.6174151564291139E-2</c:v>
                      </c:pt>
                      <c:pt idx="376">
                        <c:v>1.3243353002059916E-2</c:v>
                      </c:pt>
                      <c:pt idx="377">
                        <c:v>3.3437972623750387E-3</c:v>
                      </c:pt>
                      <c:pt idx="378">
                        <c:v>-2.5443984142319048E-2</c:v>
                      </c:pt>
                      <c:pt idx="379">
                        <c:v>-2.3679373743047349E-3</c:v>
                      </c:pt>
                      <c:pt idx="380">
                        <c:v>2.7916220663433927E-3</c:v>
                      </c:pt>
                      <c:pt idx="381">
                        <c:v>6.5067208210283587E-3</c:v>
                      </c:pt>
                      <c:pt idx="382">
                        <c:v>2.6609509982170169E-3</c:v>
                      </c:pt>
                      <c:pt idx="383">
                        <c:v>-5.6101293124238543E-3</c:v>
                      </c:pt>
                      <c:pt idx="384">
                        <c:v>4.0704820856914048E-3</c:v>
                      </c:pt>
                      <c:pt idx="385">
                        <c:v>1.7842931999645427E-3</c:v>
                      </c:pt>
                      <c:pt idx="386">
                        <c:v>4.9515539995965826E-3</c:v>
                      </c:pt>
                      <c:pt idx="387">
                        <c:v>-2.4378314690426564E-3</c:v>
                      </c:pt>
                      <c:pt idx="388">
                        <c:v>2.8631814193560087E-2</c:v>
                      </c:pt>
                      <c:pt idx="389">
                        <c:v>2.673350350961189E-3</c:v>
                      </c:pt>
                      <c:pt idx="390">
                        <c:v>2.4975730382825142E-3</c:v>
                      </c:pt>
                      <c:pt idx="391">
                        <c:v>-3.547788539718915E-2</c:v>
                      </c:pt>
                      <c:pt idx="392">
                        <c:v>-2.7279101407643043E-3</c:v>
                      </c:pt>
                      <c:pt idx="393">
                        <c:v>-1.3291488464819931E-2</c:v>
                      </c:pt>
                      <c:pt idx="394">
                        <c:v>1.2768785133026532E-3</c:v>
                      </c:pt>
                      <c:pt idx="395">
                        <c:v>2.1148542440124294E-2</c:v>
                      </c:pt>
                      <c:pt idx="396">
                        <c:v>-3.4415954638900128E-3</c:v>
                      </c:pt>
                      <c:pt idx="397">
                        <c:v>-1.7033741319644732E-2</c:v>
                      </c:pt>
                      <c:pt idx="398">
                        <c:v>1.5395809702643929E-2</c:v>
                      </c:pt>
                      <c:pt idx="399">
                        <c:v>5.1490675704199381E-3</c:v>
                      </c:pt>
                      <c:pt idx="400">
                        <c:v>5.1572830086763855E-3</c:v>
                      </c:pt>
                      <c:pt idx="401">
                        <c:v>-1.8466906290576922E-2</c:v>
                      </c:pt>
                      <c:pt idx="402">
                        <c:v>1.0425122807291423E-2</c:v>
                      </c:pt>
                      <c:pt idx="403">
                        <c:v>1.6344498402328818E-3</c:v>
                      </c:pt>
                      <c:pt idx="404">
                        <c:v>4.7487938483362409E-3</c:v>
                      </c:pt>
                      <c:pt idx="405">
                        <c:v>2.4521616019610682E-3</c:v>
                      </c:pt>
                      <c:pt idx="406">
                        <c:v>8.8605844328767114E-3</c:v>
                      </c:pt>
                      <c:pt idx="407">
                        <c:v>-1.5262818787457534E-2</c:v>
                      </c:pt>
                      <c:pt idx="408">
                        <c:v>2.037844582982868E-2</c:v>
                      </c:pt>
                      <c:pt idx="409">
                        <c:v>1.3716327630749758E-2</c:v>
                      </c:pt>
                      <c:pt idx="410">
                        <c:v>-8.7282595615179228E-3</c:v>
                      </c:pt>
                      <c:pt idx="411">
                        <c:v>1.7246713965952383E-3</c:v>
                      </c:pt>
                      <c:pt idx="412">
                        <c:v>-2.2000578630362169E-2</c:v>
                      </c:pt>
                      <c:pt idx="413">
                        <c:v>8.3584706689790629E-3</c:v>
                      </c:pt>
                      <c:pt idx="414">
                        <c:v>-2.5723280218191225E-3</c:v>
                      </c:pt>
                      <c:pt idx="415">
                        <c:v>-1.8298998063958277E-2</c:v>
                      </c:pt>
                      <c:pt idx="416">
                        <c:v>5.3719088243439368E-3</c:v>
                      </c:pt>
                      <c:pt idx="417">
                        <c:v>9.9691308145608802E-3</c:v>
                      </c:pt>
                      <c:pt idx="418">
                        <c:v>-1.2407410487674455E-2</c:v>
                      </c:pt>
                      <c:pt idx="419">
                        <c:v>1.9853991756041967E-2</c:v>
                      </c:pt>
                      <c:pt idx="420">
                        <c:v>4.1021130129040062E-4</c:v>
                      </c:pt>
                      <c:pt idx="421">
                        <c:v>-4.1021130129040599E-4</c:v>
                      </c:pt>
                      <c:pt idx="422">
                        <c:v>-3.253180216350697E-3</c:v>
                      </c:pt>
                      <c:pt idx="423">
                        <c:v>-9.3386413905505571E-3</c:v>
                      </c:pt>
                      <c:pt idx="424">
                        <c:v>2.5242454610914893E-3</c:v>
                      </c:pt>
                      <c:pt idx="425">
                        <c:v>-2.5107906911966432E-2</c:v>
                      </c:pt>
                      <c:pt idx="426">
                        <c:v>-1.9271659102245806E-2</c:v>
                      </c:pt>
                      <c:pt idx="427">
                        <c:v>5.6517898313294913E-3</c:v>
                      </c:pt>
                      <c:pt idx="428">
                        <c:v>-5.4712938480865033E-3</c:v>
                      </c:pt>
                      <c:pt idx="429">
                        <c:v>-1.4432366720720525E-4</c:v>
                      </c:pt>
                      <c:pt idx="430">
                        <c:v>-2.6025862430167882E-3</c:v>
                      </c:pt>
                      <c:pt idx="431">
                        <c:v>8.684876411610646E-3</c:v>
                      </c:pt>
                      <c:pt idx="432">
                        <c:v>9.0012974431146805E-3</c:v>
                      </c:pt>
                      <c:pt idx="433">
                        <c:v>1.7308995191882958E-2</c:v>
                      </c:pt>
                      <c:pt idx="434">
                        <c:v>-1.3440532849777179E-2</c:v>
                      </c:pt>
                      <c:pt idx="435">
                        <c:v>-6.0755805855993404E-3</c:v>
                      </c:pt>
                      <c:pt idx="436">
                        <c:v>8.3046449618701113E-3</c:v>
                      </c:pt>
                      <c:pt idx="437">
                        <c:v>1.2014986194550253E-2</c:v>
                      </c:pt>
                      <c:pt idx="438">
                        <c:v>-1.6016687751770398E-2</c:v>
                      </c:pt>
                      <c:pt idx="439">
                        <c:v>8.6912842264781458E-3</c:v>
                      </c:pt>
                      <c:pt idx="440">
                        <c:v>-8.9041794033983372E-3</c:v>
                      </c:pt>
                      <c:pt idx="441">
                        <c:v>3.8537829856716721E-2</c:v>
                      </c:pt>
                      <c:pt idx="442">
                        <c:v>5.7209241527927607E-3</c:v>
                      </c:pt>
                      <c:pt idx="443">
                        <c:v>-3.4354316622191364E-3</c:v>
                      </c:pt>
                      <c:pt idx="444">
                        <c:v>-5.6378831019017906E-3</c:v>
                      </c:pt>
                      <c:pt idx="445">
                        <c:v>7.1019768292671344E-3</c:v>
                      </c:pt>
                      <c:pt idx="446">
                        <c:v>-5.0823412554629839E-3</c:v>
                      </c:pt>
                      <c:pt idx="447">
                        <c:v>-1.1633323642061624E-3</c:v>
                      </c:pt>
                      <c:pt idx="448">
                        <c:v>-1.7719217421124013E-2</c:v>
                      </c:pt>
                      <c:pt idx="449">
                        <c:v>1.8403733147482979E-2</c:v>
                      </c:pt>
                      <c:pt idx="450">
                        <c:v>-1.6436042474489878E-3</c:v>
                      </c:pt>
                      <c:pt idx="451">
                        <c:v>2.5076242899563627E-2</c:v>
                      </c:pt>
                      <c:pt idx="452">
                        <c:v>-2.9453115921957459E-3</c:v>
                      </c:pt>
                      <c:pt idx="453">
                        <c:v>1.1298902415720399E-2</c:v>
                      </c:pt>
                      <c:pt idx="454">
                        <c:v>-1.3931285662009607E-3</c:v>
                      </c:pt>
                      <c:pt idx="455">
                        <c:v>3.313382455473969E-3</c:v>
                      </c:pt>
                      <c:pt idx="456">
                        <c:v>-2.981433919276571E-3</c:v>
                      </c:pt>
                      <c:pt idx="457">
                        <c:v>-1.5938292394311662E-3</c:v>
                      </c:pt>
                      <c:pt idx="458">
                        <c:v>5.9305845736983866E-3</c:v>
                      </c:pt>
                      <c:pt idx="459">
                        <c:v>6.2751494640729479E-4</c:v>
                      </c:pt>
                      <c:pt idx="460">
                        <c:v>-7.5555511785878283E-3</c:v>
                      </c:pt>
                      <c:pt idx="461">
                        <c:v>-6.9092451129695847E-3</c:v>
                      </c:pt>
                      <c:pt idx="462">
                        <c:v>-2.3245020398925904E-2</c:v>
                      </c:pt>
                      <c:pt idx="463">
                        <c:v>-1.1065550602859252E-2</c:v>
                      </c:pt>
                      <c:pt idx="464">
                        <c:v>5.69947048642813E-2</c:v>
                      </c:pt>
                      <c:pt idx="465">
                        <c:v>-5.5159937496180502E-3</c:v>
                      </c:pt>
                      <c:pt idx="466">
                        <c:v>2.1378633873894381E-3</c:v>
                      </c:pt>
                      <c:pt idx="467">
                        <c:v>-3.6297132843620468E-2</c:v>
                      </c:pt>
                      <c:pt idx="468">
                        <c:v>-4.20250374282213E-2</c:v>
                      </c:pt>
                      <c:pt idx="469">
                        <c:v>5.4416803462925621E-2</c:v>
                      </c:pt>
                      <c:pt idx="470">
                        <c:v>1.3369669528716443E-2</c:v>
                      </c:pt>
                      <c:pt idx="471">
                        <c:v>-4.9817094723657903E-4</c:v>
                      </c:pt>
                      <c:pt idx="472">
                        <c:v>9.2580750876097573E-3</c:v>
                      </c:pt>
                      <c:pt idx="473">
                        <c:v>1.0574608372858663E-2</c:v>
                      </c:pt>
                      <c:pt idx="474">
                        <c:v>1.2813523628676621E-2</c:v>
                      </c:pt>
                      <c:pt idx="475">
                        <c:v>-2.0275469939782542E-3</c:v>
                      </c:pt>
                      <c:pt idx="476">
                        <c:v>-4.6175722858688099E-3</c:v>
                      </c:pt>
                      <c:pt idx="477">
                        <c:v>-5.0618970925696595E-3</c:v>
                      </c:pt>
                      <c:pt idx="478">
                        <c:v>7.9060168944875015E-3</c:v>
                      </c:pt>
                      <c:pt idx="479">
                        <c:v>-2.3313158261442344E-2</c:v>
                      </c:pt>
                      <c:pt idx="480">
                        <c:v>-1.8437155632565407E-2</c:v>
                      </c:pt>
                      <c:pt idx="481">
                        <c:v>1.1409106118676073E-2</c:v>
                      </c:pt>
                      <c:pt idx="482">
                        <c:v>-3.4660027394169582E-2</c:v>
                      </c:pt>
                      <c:pt idx="483">
                        <c:v>1.5549126846067135E-2</c:v>
                      </c:pt>
                      <c:pt idx="484">
                        <c:v>-3.8730916874107953E-3</c:v>
                      </c:pt>
                      <c:pt idx="485">
                        <c:v>2.3383165452663751E-2</c:v>
                      </c:pt>
                      <c:pt idx="486">
                        <c:v>-4.5662967824325346E-3</c:v>
                      </c:pt>
                      <c:pt idx="487">
                        <c:v>2.6244344918620918E-2</c:v>
                      </c:pt>
                      <c:pt idx="488">
                        <c:v>-5.0238313787880273E-3</c:v>
                      </c:pt>
                      <c:pt idx="489">
                        <c:v>-8.3749937655372784E-3</c:v>
                      </c:pt>
                      <c:pt idx="490">
                        <c:v>-1.3915072986110701E-2</c:v>
                      </c:pt>
                      <c:pt idx="491">
                        <c:v>-9.0341485496244498E-4</c:v>
                      </c:pt>
                      <c:pt idx="492">
                        <c:v>8.9638874074776734E-3</c:v>
                      </c:pt>
                      <c:pt idx="493">
                        <c:v>-5.3090462919015702E-4</c:v>
                      </c:pt>
                      <c:pt idx="494">
                        <c:v>-2.326118703100961E-3</c:v>
                      </c:pt>
                      <c:pt idx="495">
                        <c:v>-1.2049127014883199E-2</c:v>
                      </c:pt>
                      <c:pt idx="496">
                        <c:v>-5.6390836777440558E-3</c:v>
                      </c:pt>
                      <c:pt idx="497">
                        <c:v>1.4549680459169365E-3</c:v>
                      </c:pt>
                      <c:pt idx="498">
                        <c:v>7.3107516696546528E-3</c:v>
                      </c:pt>
                      <c:pt idx="499">
                        <c:v>7.0465030119800764E-4</c:v>
                      </c:pt>
                      <c:pt idx="500">
                        <c:v>-6.7006839497431899E-5</c:v>
                      </c:pt>
                      <c:pt idx="501">
                        <c:v>1.910278795142102E-3</c:v>
                      </c:pt>
                      <c:pt idx="502">
                        <c:v>0</c:v>
                      </c:pt>
                      <c:pt idx="503">
                        <c:v>1.0706981255633684E-3</c:v>
                      </c:pt>
                      <c:pt idx="504">
                        <c:v>1.7045146810218081E-2</c:v>
                      </c:pt>
                      <c:pt idx="505">
                        <c:v>8.4474644832746824E-3</c:v>
                      </c:pt>
                      <c:pt idx="506">
                        <c:v>-1.5177733459981123E-2</c:v>
                      </c:pt>
                      <c:pt idx="507">
                        <c:v>-2.0027694260801799E-2</c:v>
                      </c:pt>
                      <c:pt idx="508">
                        <c:v>2.8170875212257005E-2</c:v>
                      </c:pt>
                      <c:pt idx="509">
                        <c:v>1.1814474169384243E-3</c:v>
                      </c:pt>
                      <c:pt idx="510">
                        <c:v>-3.1534250595232844E-3</c:v>
                      </c:pt>
                      <c:pt idx="511">
                        <c:v>1.2494154507942689E-3</c:v>
                      </c:pt>
                      <c:pt idx="512">
                        <c:v>-2.8956899236197084E-3</c:v>
                      </c:pt>
                      <c:pt idx="513">
                        <c:v>1.5147253984341886E-3</c:v>
                      </c:pt>
                      <c:pt idx="514">
                        <c:v>-2.5763494193831935E-2</c:v>
                      </c:pt>
                      <c:pt idx="515">
                        <c:v>-2.5352624561152557E-3</c:v>
                      </c:pt>
                      <c:pt idx="516">
                        <c:v>1.5649965042864592E-2</c:v>
                      </c:pt>
                      <c:pt idx="517">
                        <c:v>2.9613830312038996E-2</c:v>
                      </c:pt>
                      <c:pt idx="518">
                        <c:v>1.8334908706790162E-2</c:v>
                      </c:pt>
                      <c:pt idx="519">
                        <c:v>-4.3608147974758598E-3</c:v>
                      </c:pt>
                      <c:pt idx="520">
                        <c:v>-2.4968716335018216E-2</c:v>
                      </c:pt>
                      <c:pt idx="521">
                        <c:v>-1.3898706042805476E-2</c:v>
                      </c:pt>
                      <c:pt idx="522">
                        <c:v>6.6457026192346297E-5</c:v>
                      </c:pt>
                      <c:pt idx="523">
                        <c:v>1.9546276050161114E-3</c:v>
                      </c:pt>
                      <c:pt idx="524">
                        <c:v>4.7548720541241733E-3</c:v>
                      </c:pt>
                      <c:pt idx="525">
                        <c:v>1.9416720871083422E-3</c:v>
                      </c:pt>
                      <c:pt idx="526">
                        <c:v>2.6594997247307156E-3</c:v>
                      </c:pt>
                      <c:pt idx="527">
                        <c:v>4.2618114454496728E-4</c:v>
                      </c:pt>
                      <c:pt idx="528">
                        <c:v>2.7638172122289584E-2</c:v>
                      </c:pt>
                      <c:pt idx="529">
                        <c:v>5.8175979664294936E-3</c:v>
                      </c:pt>
                      <c:pt idx="530">
                        <c:v>1.0468524309000088E-2</c:v>
                      </c:pt>
                      <c:pt idx="531">
                        <c:v>-1.1991219964169198E-2</c:v>
                      </c:pt>
                      <c:pt idx="532">
                        <c:v>-8.8646247393586505E-3</c:v>
                      </c:pt>
                      <c:pt idx="533">
                        <c:v>-4.8157818765854074E-3</c:v>
                      </c:pt>
                      <c:pt idx="534">
                        <c:v>8.5562133833704292E-3</c:v>
                      </c:pt>
                      <c:pt idx="535">
                        <c:v>2.0278632611208491E-2</c:v>
                      </c:pt>
                      <c:pt idx="536">
                        <c:v>-1.2649596141360143E-2</c:v>
                      </c:pt>
                      <c:pt idx="537">
                        <c:v>6.7851406352471989E-3</c:v>
                      </c:pt>
                      <c:pt idx="538">
                        <c:v>-2.0880670824433463E-2</c:v>
                      </c:pt>
                      <c:pt idx="539">
                        <c:v>-1.913033318486743E-2</c:v>
                      </c:pt>
                      <c:pt idx="540">
                        <c:v>1.7716122835058721E-2</c:v>
                      </c:pt>
                      <c:pt idx="541">
                        <c:v>6.7632148917929269E-3</c:v>
                      </c:pt>
                      <c:pt idx="542">
                        <c:v>1.4619148468181489E-2</c:v>
                      </c:pt>
                      <c:pt idx="543">
                        <c:v>1.4997981969271068E-2</c:v>
                      </c:pt>
                      <c:pt idx="544">
                        <c:v>-2.9297721316253144E-2</c:v>
                      </c:pt>
                      <c:pt idx="545">
                        <c:v>5.5094924845736819E-3</c:v>
                      </c:pt>
                      <c:pt idx="546">
                        <c:v>2.5213714776528978E-2</c:v>
                      </c:pt>
                      <c:pt idx="547">
                        <c:v>-3.7162847669357273E-4</c:v>
                      </c:pt>
                      <c:pt idx="548">
                        <c:v>0</c:v>
                      </c:pt>
                      <c:pt idx="549">
                        <c:v>-6.2464572807075748E-3</c:v>
                      </c:pt>
                      <c:pt idx="550">
                        <c:v>-1.7473037587927914E-3</c:v>
                      </c:pt>
                      <c:pt idx="551">
                        <c:v>-4.1620019212928626E-3</c:v>
                      </c:pt>
                      <c:pt idx="552">
                        <c:v>-1.1480271961893928E-2</c:v>
                      </c:pt>
                      <c:pt idx="553">
                        <c:v>-1.1645649858613525E-2</c:v>
                      </c:pt>
                      <c:pt idx="554">
                        <c:v>1.6550344066008846E-2</c:v>
                      </c:pt>
                      <c:pt idx="555">
                        <c:v>1.391788232242739E-2</c:v>
                      </c:pt>
                      <c:pt idx="556">
                        <c:v>-2.0791108072284681E-2</c:v>
                      </c:pt>
                      <c:pt idx="557">
                        <c:v>1.46088660506871E-3</c:v>
                      </c:pt>
                      <c:pt idx="558">
                        <c:v>4.3385447715768247E-3</c:v>
                      </c:pt>
                      <c:pt idx="559">
                        <c:v>5.061533768772207E-2</c:v>
                      </c:pt>
                      <c:pt idx="560">
                        <c:v>-6.5098187251853307E-3</c:v>
                      </c:pt>
                      <c:pt idx="561">
                        <c:v>9.928422922816026E-3</c:v>
                      </c:pt>
                      <c:pt idx="562">
                        <c:v>-1.4170553702340083E-2</c:v>
                      </c:pt>
                      <c:pt idx="563">
                        <c:v>1.7696981504024965E-2</c:v>
                      </c:pt>
                      <c:pt idx="564">
                        <c:v>-3.0747386493307188E-2</c:v>
                      </c:pt>
                      <c:pt idx="565">
                        <c:v>4.9601405851979176E-2</c:v>
                      </c:pt>
                      <c:pt idx="566">
                        <c:v>8.7150438810958946E-3</c:v>
                      </c:pt>
                      <c:pt idx="567">
                        <c:v>-1.0121264888926026E-2</c:v>
                      </c:pt>
                      <c:pt idx="568">
                        <c:v>6.6909849239466532E-3</c:v>
                      </c:pt>
                      <c:pt idx="569">
                        <c:v>-2.0684226690718021E-2</c:v>
                      </c:pt>
                      <c:pt idx="570">
                        <c:v>1.0851524900677771E-2</c:v>
                      </c:pt>
                      <c:pt idx="571">
                        <c:v>1.2595361649493347E-2</c:v>
                      </c:pt>
                      <c:pt idx="572">
                        <c:v>-2.4190423420887997E-2</c:v>
                      </c:pt>
                      <c:pt idx="573">
                        <c:v>1.6903851372431666E-2</c:v>
                      </c:pt>
                      <c:pt idx="574">
                        <c:v>-1.2539932344635643E-2</c:v>
                      </c:pt>
                      <c:pt idx="575">
                        <c:v>3.9910369897407268E-3</c:v>
                      </c:pt>
                      <c:pt idx="576">
                        <c:v>1.621271819480281E-3</c:v>
                      </c:pt>
                      <c:pt idx="577">
                        <c:v>1.0023605956833282E-2</c:v>
                      </c:pt>
                      <c:pt idx="578">
                        <c:v>2.5594748818611693E-2</c:v>
                      </c:pt>
                      <c:pt idx="579">
                        <c:v>1.2513826228198487E-2</c:v>
                      </c:pt>
                      <c:pt idx="580">
                        <c:v>5.5986198506628466E-3</c:v>
                      </c:pt>
                      <c:pt idx="581">
                        <c:v>-5.3460512238031905E-3</c:v>
                      </c:pt>
                      <c:pt idx="582">
                        <c:v>2.5226551383126317E-3</c:v>
                      </c:pt>
                      <c:pt idx="583">
                        <c:v>6.8324568462384716E-2</c:v>
                      </c:pt>
                      <c:pt idx="584">
                        <c:v>-3.8974087893814818E-2</c:v>
                      </c:pt>
                      <c:pt idx="585">
                        <c:v>-6.2172009918228287E-3</c:v>
                      </c:pt>
                      <c:pt idx="586">
                        <c:v>3.1608516174418615E-2</c:v>
                      </c:pt>
                      <c:pt idx="587">
                        <c:v>-1.2427147495362875E-2</c:v>
                      </c:pt>
                      <c:pt idx="588">
                        <c:v>-2.525563959953187E-3</c:v>
                      </c:pt>
                      <c:pt idx="589">
                        <c:v>1.7837328017936901E-2</c:v>
                      </c:pt>
                      <c:pt idx="590">
                        <c:v>-3.0289542697365994E-2</c:v>
                      </c:pt>
                      <c:pt idx="591">
                        <c:v>-1.9668040631880011E-2</c:v>
                      </c:pt>
                      <c:pt idx="592">
                        <c:v>3.3281214026395917E-3</c:v>
                      </c:pt>
                      <c:pt idx="593">
                        <c:v>4.3100538643710733E-3</c:v>
                      </c:pt>
                      <c:pt idx="594">
                        <c:v>-6.8884329046932473E-3</c:v>
                      </c:pt>
                      <c:pt idx="595">
                        <c:v>-1.2851421279092853E-2</c:v>
                      </c:pt>
                      <c:pt idx="596">
                        <c:v>1.35729865301072E-2</c:v>
                      </c:pt>
                      <c:pt idx="597">
                        <c:v>-6.4563306924194999E-3</c:v>
                      </c:pt>
                      <c:pt idx="598">
                        <c:v>1.4633586488667315E-2</c:v>
                      </c:pt>
                      <c:pt idx="599">
                        <c:v>1.7455270038823002E-2</c:v>
                      </c:pt>
                      <c:pt idx="600">
                        <c:v>-1.0354595018997513E-2</c:v>
                      </c:pt>
                      <c:pt idx="601">
                        <c:v>2.3193219642004175E-3</c:v>
                      </c:pt>
                      <c:pt idx="602">
                        <c:v>-4.633124292478313E-4</c:v>
                      </c:pt>
                      <c:pt idx="603">
                        <c:v>-8.2691469697766945E-3</c:v>
                      </c:pt>
                      <c:pt idx="604">
                        <c:v>1.0257626459426326E-2</c:v>
                      </c:pt>
                      <c:pt idx="605">
                        <c:v>-1.4666453508127814E-2</c:v>
                      </c:pt>
                      <c:pt idx="606">
                        <c:v>9.6739414629021785E-3</c:v>
                      </c:pt>
                      <c:pt idx="607">
                        <c:v>-2.4097045493779762E-3</c:v>
                      </c:pt>
                      <c:pt idx="608">
                        <c:v>-1.0971562761790446E-2</c:v>
                      </c:pt>
                      <c:pt idx="609">
                        <c:v>1.2615159236050848E-2</c:v>
                      </c:pt>
                      <c:pt idx="610">
                        <c:v>-1.045546531666976E-2</c:v>
                      </c:pt>
                      <c:pt idx="611">
                        <c:v>7.2479367570940142E-3</c:v>
                      </c:pt>
                      <c:pt idx="612">
                        <c:v>-1.7332992765323771E-3</c:v>
                      </c:pt>
                      <c:pt idx="613">
                        <c:v>6.3870180002547896E-3</c:v>
                      </c:pt>
                      <c:pt idx="614">
                        <c:v>1.061925621252144E-2</c:v>
                      </c:pt>
                      <c:pt idx="615">
                        <c:v>-7.1778430860735109E-3</c:v>
                      </c:pt>
                      <c:pt idx="616">
                        <c:v>1.2636949064816059E-2</c:v>
                      </c:pt>
                      <c:pt idx="617">
                        <c:v>1.8808716497525649E-2</c:v>
                      </c:pt>
                      <c:pt idx="618">
                        <c:v>-1.5858278284957554E-2</c:v>
                      </c:pt>
                      <c:pt idx="619">
                        <c:v>2.7273028596858643E-4</c:v>
                      </c:pt>
                      <c:pt idx="620">
                        <c:v>1.987210304726534E-2</c:v>
                      </c:pt>
                      <c:pt idx="621">
                        <c:v>-2.2749399577023325E-3</c:v>
                      </c:pt>
                      <c:pt idx="622">
                        <c:v>4.4380394483574028E-3</c:v>
                      </c:pt>
                      <c:pt idx="623">
                        <c:v>-1.6820604773147539E-3</c:v>
                      </c:pt>
                      <c:pt idx="624">
                        <c:v>2.2928892673431497E-2</c:v>
                      </c:pt>
                      <c:pt idx="625">
                        <c:v>-1.2852565698235008E-2</c:v>
                      </c:pt>
                      <c:pt idx="626">
                        <c:v>1.2852565698234982E-2</c:v>
                      </c:pt>
                      <c:pt idx="627">
                        <c:v>-4.4757640983027524E-3</c:v>
                      </c:pt>
                      <c:pt idx="628">
                        <c:v>-9.4478689730868946E-4</c:v>
                      </c:pt>
                      <c:pt idx="629">
                        <c:v>-8.5437273859012616E-3</c:v>
                      </c:pt>
                      <c:pt idx="630">
                        <c:v>-9.9269210965955094E-3</c:v>
                      </c:pt>
                      <c:pt idx="631">
                        <c:v>-6.7091556662192244E-3</c:v>
                      </c:pt>
                      <c:pt idx="632">
                        <c:v>1.3984355078919422E-2</c:v>
                      </c:pt>
                      <c:pt idx="633">
                        <c:v>3.3136183914453162E-3</c:v>
                      </c:pt>
                      <c:pt idx="634">
                        <c:v>3.1161386834671203E-2</c:v>
                      </c:pt>
                      <c:pt idx="635">
                        <c:v>8.3534292072892317E-3</c:v>
                      </c:pt>
                      <c:pt idx="636">
                        <c:v>-6.0473463562181551E-3</c:v>
                      </c:pt>
                      <c:pt idx="637">
                        <c:v>1.5466375244074893E-2</c:v>
                      </c:pt>
                      <c:pt idx="638">
                        <c:v>-3.5849234728712554E-3</c:v>
                      </c:pt>
                      <c:pt idx="639">
                        <c:v>2.8537935897603121E-3</c:v>
                      </c:pt>
                      <c:pt idx="640">
                        <c:v>8.7380713027501739E-3</c:v>
                      </c:pt>
                      <c:pt idx="641">
                        <c:v>-1.4783724191492134E-2</c:v>
                      </c:pt>
                      <c:pt idx="642">
                        <c:v>-8.6384555678876186E-3</c:v>
                      </c:pt>
                      <c:pt idx="643">
                        <c:v>-2.229047974609542E-3</c:v>
                      </c:pt>
                      <c:pt idx="644">
                        <c:v>-7.8796717910925729E-3</c:v>
                      </c:pt>
                      <c:pt idx="645">
                        <c:v>-8.281189406256613E-3</c:v>
                      </c:pt>
                      <c:pt idx="646">
                        <c:v>-3.1591163197650274E-3</c:v>
                      </c:pt>
                      <c:pt idx="647">
                        <c:v>-5.66443170630651E-3</c:v>
                      </c:pt>
                      <c:pt idx="648">
                        <c:v>-1.5023534453767433E-2</c:v>
                      </c:pt>
                      <c:pt idx="649">
                        <c:v>-9.8997929823216955E-3</c:v>
                      </c:pt>
                      <c:pt idx="650">
                        <c:v>1.9517607752054935E-2</c:v>
                      </c:pt>
                      <c:pt idx="651">
                        <c:v>-7.8306996439526828E-3</c:v>
                      </c:pt>
                      <c:pt idx="652">
                        <c:v>5.5011378033170341E-3</c:v>
                      </c:pt>
                      <c:pt idx="653">
                        <c:v>-9.7472922059606889E-3</c:v>
                      </c:pt>
                      <c:pt idx="654">
                        <c:v>-2.4490664425618962E-2</c:v>
                      </c:pt>
                      <c:pt idx="655">
                        <c:v>1.8906680445375684E-3</c:v>
                      </c:pt>
                      <c:pt idx="656">
                        <c:v>-2.2534464700524653E-2</c:v>
                      </c:pt>
                      <c:pt idx="657">
                        <c:v>2.1630701246972615E-2</c:v>
                      </c:pt>
                      <c:pt idx="658">
                        <c:v>-5.7152353450714349E-3</c:v>
                      </c:pt>
                      <c:pt idx="659">
                        <c:v>-8.2177894419752616E-3</c:v>
                      </c:pt>
                      <c:pt idx="660">
                        <c:v>-7.3338208771897961E-3</c:v>
                      </c:pt>
                      <c:pt idx="661">
                        <c:v>3.9180483921161724E-4</c:v>
                      </c:pt>
                      <c:pt idx="662">
                        <c:v>8.7740556526645919E-3</c:v>
                      </c:pt>
                      <c:pt idx="663">
                        <c:v>1.6902776766761253E-3</c:v>
                      </c:pt>
                      <c:pt idx="664">
                        <c:v>-8.3124928771790008E-3</c:v>
                      </c:pt>
                      <c:pt idx="665">
                        <c:v>-5.0936855061122447E-3</c:v>
                      </c:pt>
                      <c:pt idx="666">
                        <c:v>2.4100982312260963E-3</c:v>
                      </c:pt>
                      <c:pt idx="667">
                        <c:v>-4.6855782361742522E-3</c:v>
                      </c:pt>
                      <c:pt idx="668">
                        <c:v>5.1053483070115386E-3</c:v>
                      </c:pt>
                      <c:pt idx="669">
                        <c:v>-2.016534492625904E-3</c:v>
                      </c:pt>
                      <c:pt idx="670">
                        <c:v>2.2263508361223514E-2</c:v>
                      </c:pt>
                      <c:pt idx="671">
                        <c:v>-1.9211870756650916E-3</c:v>
                      </c:pt>
                      <c:pt idx="672">
                        <c:v>-1.3218431904719212E-2</c:v>
                      </c:pt>
                      <c:pt idx="673">
                        <c:v>-2.6760425559323869E-3</c:v>
                      </c:pt>
                      <c:pt idx="674">
                        <c:v>1.004387745827407E-3</c:v>
                      </c:pt>
                      <c:pt idx="675">
                        <c:v>4.4604279595621875E-4</c:v>
                      </c:pt>
                      <c:pt idx="676">
                        <c:v>-8.0032199342425069E-3</c:v>
                      </c:pt>
                      <c:pt idx="677">
                        <c:v>-4.646506860891346E-3</c:v>
                      </c:pt>
                      <c:pt idx="678">
                        <c:v>6.1625192151950215E-3</c:v>
                      </c:pt>
                      <c:pt idx="679">
                        <c:v>-3.0061699227337392E-3</c:v>
                      </c:pt>
                      <c:pt idx="680">
                        <c:v>-5.1058513673553491E-3</c:v>
                      </c:pt>
                      <c:pt idx="681">
                        <c:v>1.6381322234841966E-2</c:v>
                      </c:pt>
                      <c:pt idx="682">
                        <c:v>4.1923164523521442E-3</c:v>
                      </c:pt>
                      <c:pt idx="683">
                        <c:v>-8.234563155737902E-3</c:v>
                      </c:pt>
                      <c:pt idx="684">
                        <c:v>-1.2848301509412144E-2</c:v>
                      </c:pt>
                      <c:pt idx="685">
                        <c:v>1.0134961946421517E-2</c:v>
                      </c:pt>
                      <c:pt idx="686">
                        <c:v>-8.2691548749454589E-3</c:v>
                      </c:pt>
                      <c:pt idx="687">
                        <c:v>3.3271374863243406E-3</c:v>
                      </c:pt>
                      <c:pt idx="688">
                        <c:v>-2.8165582540398317E-5</c:v>
                      </c:pt>
                      <c:pt idx="689">
                        <c:v>-7.5444258140716603E-3</c:v>
                      </c:pt>
                      <c:pt idx="690">
                        <c:v>-1.3707908098628445E-2</c:v>
                      </c:pt>
                      <c:pt idx="691">
                        <c:v>-3.3987327087286997E-3</c:v>
                      </c:pt>
                      <c:pt idx="692">
                        <c:v>1.1531894790649717E-2</c:v>
                      </c:pt>
                      <c:pt idx="693">
                        <c:v>-3.857797186943652E-3</c:v>
                      </c:pt>
                      <c:pt idx="694">
                        <c:v>8.6380395160475399E-3</c:v>
                      </c:pt>
                      <c:pt idx="695">
                        <c:v>-1.3920193338161128E-2</c:v>
                      </c:pt>
                      <c:pt idx="696">
                        <c:v>-2.4445902185468334E-2</c:v>
                      </c:pt>
                      <c:pt idx="697">
                        <c:v>1.4737398965807163E-3</c:v>
                      </c:pt>
                      <c:pt idx="698">
                        <c:v>-3.1960555742464834E-2</c:v>
                      </c:pt>
                      <c:pt idx="699">
                        <c:v>3.6661878023545591E-2</c:v>
                      </c:pt>
                      <c:pt idx="700">
                        <c:v>6.0205487615052388E-3</c:v>
                      </c:pt>
                      <c:pt idx="701">
                        <c:v>1.2048756486228577E-2</c:v>
                      </c:pt>
                      <c:pt idx="702">
                        <c:v>-1.0447401756912963E-2</c:v>
                      </c:pt>
                      <c:pt idx="703">
                        <c:v>2.5817341229384717E-2</c:v>
                      </c:pt>
                      <c:pt idx="704">
                        <c:v>-3.3820443643411489E-2</c:v>
                      </c:pt>
                      <c:pt idx="705">
                        <c:v>1.6346609784346537E-2</c:v>
                      </c:pt>
                      <c:pt idx="706">
                        <c:v>-1.2015764362319927E-2</c:v>
                      </c:pt>
                      <c:pt idx="707">
                        <c:v>-9.2107727679510629E-3</c:v>
                      </c:pt>
                      <c:pt idx="708">
                        <c:v>2.5228671125690258E-2</c:v>
                      </c:pt>
                      <c:pt idx="709">
                        <c:v>-1.3713962328744214E-2</c:v>
                      </c:pt>
                      <c:pt idx="710">
                        <c:v>7.7192009712390508E-3</c:v>
                      </c:pt>
                      <c:pt idx="711">
                        <c:v>-3.3008448692268973E-3</c:v>
                      </c:pt>
                      <c:pt idx="712">
                        <c:v>4.1099497698237107E-3</c:v>
                      </c:pt>
                      <c:pt idx="713">
                        <c:v>-1.2468755562589485E-2</c:v>
                      </c:pt>
                      <c:pt idx="714">
                        <c:v>-1.9730087236539184E-2</c:v>
                      </c:pt>
                      <c:pt idx="715">
                        <c:v>4.1456498887567542E-2</c:v>
                      </c:pt>
                      <c:pt idx="716">
                        <c:v>-2.1726411651028173E-2</c:v>
                      </c:pt>
                      <c:pt idx="717">
                        <c:v>1.490423127449085E-3</c:v>
                      </c:pt>
                      <c:pt idx="718">
                        <c:v>-7.2980849152135862E-3</c:v>
                      </c:pt>
                      <c:pt idx="719">
                        <c:v>9.0779230066389237E-3</c:v>
                      </c:pt>
                      <c:pt idx="720">
                        <c:v>-3.2290473746184808E-2</c:v>
                      </c:pt>
                      <c:pt idx="721">
                        <c:v>-3.0152902677796933E-3</c:v>
                      </c:pt>
                      <c:pt idx="722">
                        <c:v>-2.5322530381289943E-2</c:v>
                      </c:pt>
                      <c:pt idx="723">
                        <c:v>1.6861380550451964E-2</c:v>
                      </c:pt>
                      <c:pt idx="724">
                        <c:v>4.1030592044208102E-3</c:v>
                      </c:pt>
                      <c:pt idx="725">
                        <c:v>-1.1101836522344201E-2</c:v>
                      </c:pt>
                      <c:pt idx="726">
                        <c:v>1.4462855682901817E-2</c:v>
                      </c:pt>
                      <c:pt idx="727">
                        <c:v>-1.821149627773971E-2</c:v>
                      </c:pt>
                      <c:pt idx="728">
                        <c:v>-7.6016833691910047E-3</c:v>
                      </c:pt>
                      <c:pt idx="729">
                        <c:v>1.5085061464196681E-2</c:v>
                      </c:pt>
                      <c:pt idx="730">
                        <c:v>-1.9281480920230833E-2</c:v>
                      </c:pt>
                      <c:pt idx="731">
                        <c:v>-1.5587365134853868E-3</c:v>
                      </c:pt>
                      <c:pt idx="732">
                        <c:v>3.1356683784312243E-2</c:v>
                      </c:pt>
                      <c:pt idx="733">
                        <c:v>9.3292639748590988E-3</c:v>
                      </c:pt>
                      <c:pt idx="734">
                        <c:v>3.6816870525826627E-2</c:v>
                      </c:pt>
                      <c:pt idx="735">
                        <c:v>-1.653509728189877E-2</c:v>
                      </c:pt>
                      <c:pt idx="736">
                        <c:v>4.7147218457461318E-3</c:v>
                      </c:pt>
                      <c:pt idx="737">
                        <c:v>-3.4386265717653602E-2</c:v>
                      </c:pt>
                      <c:pt idx="738">
                        <c:v>9.8689273690168739E-3</c:v>
                      </c:pt>
                      <c:pt idx="739">
                        <c:v>6.9517862184706814E-3</c:v>
                      </c:pt>
                      <c:pt idx="740">
                        <c:v>2.0045828372215968E-2</c:v>
                      </c:pt>
                      <c:pt idx="741">
                        <c:v>2.444093519708021E-2</c:v>
                      </c:pt>
                      <c:pt idx="742">
                        <c:v>-2.7338704077536345E-3</c:v>
                      </c:pt>
                      <c:pt idx="743">
                        <c:v>1.038302014175955E-2</c:v>
                      </c:pt>
                      <c:pt idx="744">
                        <c:v>1.6932907902556302E-4</c:v>
                      </c:pt>
                      <c:pt idx="745">
                        <c:v>-2.7974844156348688E-3</c:v>
                      </c:pt>
                      <c:pt idx="746">
                        <c:v>-6.2273062928666059E-4</c:v>
                      </c:pt>
                      <c:pt idx="747">
                        <c:v>-3.4034358596634236E-3</c:v>
                      </c:pt>
                      <c:pt idx="748">
                        <c:v>4.846465524576282E-3</c:v>
                      </c:pt>
                      <c:pt idx="749">
                        <c:v>-1.7544507818287203E-3</c:v>
                      </c:pt>
                      <c:pt idx="750">
                        <c:v>1.050895436820525E-2</c:v>
                      </c:pt>
                      <c:pt idx="751">
                        <c:v>1.2604515084281411E-3</c:v>
                      </c:pt>
                      <c:pt idx="752">
                        <c:v>2.2927103712333616E-3</c:v>
                      </c:pt>
                      <c:pt idx="753">
                        <c:v>3.703565373916954E-2</c:v>
                      </c:pt>
                      <c:pt idx="754">
                        <c:v>-2.690627887456134E-4</c:v>
                      </c:pt>
                      <c:pt idx="755">
                        <c:v>-3.8569573260464128E-3</c:v>
                      </c:pt>
                      <c:pt idx="756">
                        <c:v>-3.8989519279879893E-3</c:v>
                      </c:pt>
                      <c:pt idx="757">
                        <c:v>-2.5805557173445787E-3</c:v>
                      </c:pt>
                      <c:pt idx="758">
                        <c:v>5.438114671238273E-4</c:v>
                      </c:pt>
                      <c:pt idx="759">
                        <c:v>-1.2748709867788425E-2</c:v>
                      </c:pt>
                      <c:pt idx="760">
                        <c:v>-3.3055727136477336E-4</c:v>
                      </c:pt>
                      <c:pt idx="761">
                        <c:v>-1.2610864193133441E-2</c:v>
                      </c:pt>
                      <c:pt idx="762">
                        <c:v>6.8656346465811036E-3</c:v>
                      </c:pt>
                      <c:pt idx="763">
                        <c:v>1.9612480497024215E-2</c:v>
                      </c:pt>
                      <c:pt idx="764">
                        <c:v>2.5636303959419269E-2</c:v>
                      </c:pt>
                      <c:pt idx="765">
                        <c:v>-1.086072657797028E-2</c:v>
                      </c:pt>
                      <c:pt idx="766">
                        <c:v>-1.0033282498719393E-2</c:v>
                      </c:pt>
                      <c:pt idx="767">
                        <c:v>-1.1583425214044251E-2</c:v>
                      </c:pt>
                      <c:pt idx="768">
                        <c:v>4.5024725459543932E-3</c:v>
                      </c:pt>
                      <c:pt idx="769">
                        <c:v>-7.0217956544391912E-3</c:v>
                      </c:pt>
                      <c:pt idx="770">
                        <c:v>4.2407420077378143E-3</c:v>
                      </c:pt>
                      <c:pt idx="771">
                        <c:v>-1.3551352496378693E-2</c:v>
                      </c:pt>
                      <c:pt idx="772">
                        <c:v>4.9966145332829351E-3</c:v>
                      </c:pt>
                      <c:pt idx="773">
                        <c:v>1.9257324036412202E-3</c:v>
                      </c:pt>
                      <c:pt idx="774">
                        <c:v>-4.4898899749381115E-3</c:v>
                      </c:pt>
                      <c:pt idx="775">
                        <c:v>8.713537895380024E-3</c:v>
                      </c:pt>
                      <c:pt idx="776">
                        <c:v>-8.1615614644175195E-3</c:v>
                      </c:pt>
                      <c:pt idx="777">
                        <c:v>-3.1077838213223696E-2</c:v>
                      </c:pt>
                      <c:pt idx="778">
                        <c:v>-2.2364210008949205E-2</c:v>
                      </c:pt>
                      <c:pt idx="779">
                        <c:v>-3.6458105845410808E-2</c:v>
                      </c:pt>
                      <c:pt idx="780">
                        <c:v>1.7190980943533585E-3</c:v>
                      </c:pt>
                      <c:pt idx="781">
                        <c:v>8.133724883258019E-3</c:v>
                      </c:pt>
                      <c:pt idx="782">
                        <c:v>4.6225253098079733E-3</c:v>
                      </c:pt>
                      <c:pt idx="783">
                        <c:v>4.6013496295105516E-3</c:v>
                      </c:pt>
                      <c:pt idx="784">
                        <c:v>1.3385812520134013E-2</c:v>
                      </c:pt>
                      <c:pt idx="785">
                        <c:v>-1.4986530524717529E-2</c:v>
                      </c:pt>
                      <c:pt idx="786">
                        <c:v>1.0387847247214985E-2</c:v>
                      </c:pt>
                      <c:pt idx="787">
                        <c:v>7.4002115502381782E-3</c:v>
                      </c:pt>
                      <c:pt idx="788">
                        <c:v>-3.7078488037071869E-3</c:v>
                      </c:pt>
                      <c:pt idx="789">
                        <c:v>-2.8706496901797405E-3</c:v>
                      </c:pt>
                      <c:pt idx="790">
                        <c:v>5.7621725548203965E-3</c:v>
                      </c:pt>
                      <c:pt idx="791">
                        <c:v>6.1351189869682477E-3</c:v>
                      </c:pt>
                      <c:pt idx="792">
                        <c:v>-4.4727190854145386E-2</c:v>
                      </c:pt>
                      <c:pt idx="793">
                        <c:v>1.2471581117240399E-2</c:v>
                      </c:pt>
                      <c:pt idx="794">
                        <c:v>-1.3481304188192368E-3</c:v>
                      </c:pt>
                      <c:pt idx="795">
                        <c:v>-1.7326541764489226E-2</c:v>
                      </c:pt>
                      <c:pt idx="796">
                        <c:v>2.4078703436876733E-2</c:v>
                      </c:pt>
                      <c:pt idx="797">
                        <c:v>-1.1258979194818825E-2</c:v>
                      </c:pt>
                      <c:pt idx="798">
                        <c:v>2.8566493324830781E-3</c:v>
                      </c:pt>
                      <c:pt idx="799">
                        <c:v>6.0174074168935238E-3</c:v>
                      </c:pt>
                      <c:pt idx="800">
                        <c:v>1.1071459311444711E-2</c:v>
                      </c:pt>
                      <c:pt idx="801">
                        <c:v>-3.2522844070567896E-3</c:v>
                      </c:pt>
                      <c:pt idx="802">
                        <c:v>-4.3926725782483618E-3</c:v>
                      </c:pt>
                      <c:pt idx="803">
                        <c:v>-1.8756785744200608E-3</c:v>
                      </c:pt>
                      <c:pt idx="804">
                        <c:v>-1.0816374692088756E-2</c:v>
                      </c:pt>
                      <c:pt idx="805">
                        <c:v>-5.2857973854645449E-3</c:v>
                      </c:pt>
                      <c:pt idx="806">
                        <c:v>-3.1471413108265123E-2</c:v>
                      </c:pt>
                      <c:pt idx="807">
                        <c:v>8.7747883375513189E-3</c:v>
                      </c:pt>
                      <c:pt idx="808">
                        <c:v>1.1611692927435843E-2</c:v>
                      </c:pt>
                      <c:pt idx="809">
                        <c:v>-4.5738723992853267E-2</c:v>
                      </c:pt>
                      <c:pt idx="810">
                        <c:v>6.2313913704222608E-3</c:v>
                      </c:pt>
                      <c:pt idx="811">
                        <c:v>-1.2372763499834684E-2</c:v>
                      </c:pt>
                      <c:pt idx="812">
                        <c:v>-1.1776849829994019E-2</c:v>
                      </c:pt>
                      <c:pt idx="813">
                        <c:v>-3.2654022553736449E-5</c:v>
                      </c:pt>
                      <c:pt idx="814">
                        <c:v>1.4023687532833502E-3</c:v>
                      </c:pt>
                      <c:pt idx="815">
                        <c:v>8.1791188949692107E-3</c:v>
                      </c:pt>
                      <c:pt idx="816">
                        <c:v>7.5035140140763453E-3</c:v>
                      </c:pt>
                      <c:pt idx="817">
                        <c:v>-4.8240962452391458E-3</c:v>
                      </c:pt>
                      <c:pt idx="818">
                        <c:v>2.1897769114519786E-3</c:v>
                      </c:pt>
                      <c:pt idx="819">
                        <c:v>6.4322203145510863E-4</c:v>
                      </c:pt>
                      <c:pt idx="820">
                        <c:v>4.2664373479372533E-3</c:v>
                      </c:pt>
                      <c:pt idx="821">
                        <c:v>9.3036381451034687E-3</c:v>
                      </c:pt>
                      <c:pt idx="822">
                        <c:v>1.7105152357076749E-2</c:v>
                      </c:pt>
                      <c:pt idx="823">
                        <c:v>3.9204340745870635E-3</c:v>
                      </c:pt>
                      <c:pt idx="824">
                        <c:v>1.6782783343669783E-2</c:v>
                      </c:pt>
                      <c:pt idx="825">
                        <c:v>-2.5683889445499877E-3</c:v>
                      </c:pt>
                      <c:pt idx="826">
                        <c:v>1.4990617482906273E-3</c:v>
                      </c:pt>
                      <c:pt idx="827">
                        <c:v>-2.050233773811307E-3</c:v>
                      </c:pt>
                      <c:pt idx="828">
                        <c:v>2.127603516801652E-2</c:v>
                      </c:pt>
                      <c:pt idx="829">
                        <c:v>-1.0672412401764073E-2</c:v>
                      </c:pt>
                      <c:pt idx="830">
                        <c:v>6.6760853990915177E-3</c:v>
                      </c:pt>
                      <c:pt idx="831">
                        <c:v>-2.3813251240885351E-3</c:v>
                      </c:pt>
                      <c:pt idx="832">
                        <c:v>6.557575586960733E-3</c:v>
                      </c:pt>
                      <c:pt idx="833">
                        <c:v>8.3599429057172967E-3</c:v>
                      </c:pt>
                      <c:pt idx="834">
                        <c:v>-8.7498297366544828E-3</c:v>
                      </c:pt>
                      <c:pt idx="835">
                        <c:v>-1.7946510827208353E-2</c:v>
                      </c:pt>
                      <c:pt idx="836">
                        <c:v>-1.0498618976310449E-2</c:v>
                      </c:pt>
                      <c:pt idx="837">
                        <c:v>-5.6011994882660503E-3</c:v>
                      </c:pt>
                      <c:pt idx="838">
                        <c:v>3.5365216068931435E-2</c:v>
                      </c:pt>
                      <c:pt idx="839">
                        <c:v>-1.8410701658038542E-2</c:v>
                      </c:pt>
                      <c:pt idx="840">
                        <c:v>1.3756949026944647E-2</c:v>
                      </c:pt>
                      <c:pt idx="841">
                        <c:v>-4.4941059780611217E-3</c:v>
                      </c:pt>
                      <c:pt idx="842">
                        <c:v>4.3136063432951651E-3</c:v>
                      </c:pt>
                      <c:pt idx="843">
                        <c:v>1.5115557042732404E-2</c:v>
                      </c:pt>
                      <c:pt idx="844">
                        <c:v>7.1125395406329767E-4</c:v>
                      </c:pt>
                      <c:pt idx="845">
                        <c:v>-1.4954448948198588E-2</c:v>
                      </c:pt>
                      <c:pt idx="846">
                        <c:v>-1.0095243554254309E-2</c:v>
                      </c:pt>
                      <c:pt idx="847">
                        <c:v>-1.3679136705253879E-3</c:v>
                      </c:pt>
                      <c:pt idx="848">
                        <c:v>-5.8578675792239944E-3</c:v>
                      </c:pt>
                      <c:pt idx="849">
                        <c:v>-4.9384991174410637E-3</c:v>
                      </c:pt>
                      <c:pt idx="850">
                        <c:v>-9.1127520074482139E-3</c:v>
                      </c:pt>
                      <c:pt idx="851">
                        <c:v>-4.9462431369387922E-3</c:v>
                      </c:pt>
                      <c:pt idx="852">
                        <c:v>-1.312133722306944E-2</c:v>
                      </c:pt>
                      <c:pt idx="853">
                        <c:v>-1.233568426408793E-2</c:v>
                      </c:pt>
                      <c:pt idx="854">
                        <c:v>1.7850000453044645E-2</c:v>
                      </c:pt>
                      <c:pt idx="855">
                        <c:v>-4.9457856249411434E-3</c:v>
                      </c:pt>
                      <c:pt idx="856">
                        <c:v>6.8922240264060264E-3</c:v>
                      </c:pt>
                      <c:pt idx="857">
                        <c:v>3.8813530243654746E-3</c:v>
                      </c:pt>
                      <c:pt idx="858">
                        <c:v>-1.074188000263304E-2</c:v>
                      </c:pt>
                      <c:pt idx="859">
                        <c:v>-5.31946773244419E-3</c:v>
                      </c:pt>
                      <c:pt idx="860">
                        <c:v>5.3825620916822777E-3</c:v>
                      </c:pt>
                      <c:pt idx="861">
                        <c:v>9.7837537348301022E-4</c:v>
                      </c:pt>
                      <c:pt idx="862">
                        <c:v>1.225894650861975E-2</c:v>
                      </c:pt>
                      <c:pt idx="863">
                        <c:v>8.2856603385587403E-3</c:v>
                      </c:pt>
                      <c:pt idx="864">
                        <c:v>-1.5452633959030555E-4</c:v>
                      </c:pt>
                      <c:pt idx="865">
                        <c:v>1.4666949598790916E-2</c:v>
                      </c:pt>
                      <c:pt idx="866">
                        <c:v>-7.5260065363345991E-3</c:v>
                      </c:pt>
                      <c:pt idx="867">
                        <c:v>6.1561765794632337E-3</c:v>
                      </c:pt>
                      <c:pt idx="868">
                        <c:v>-4.985915336026298E-4</c:v>
                      </c:pt>
                      <c:pt idx="869">
                        <c:v>3.5470292984791096E-3</c:v>
                      </c:pt>
                      <c:pt idx="870">
                        <c:v>-3.1065482550198057E-4</c:v>
                      </c:pt>
                      <c:pt idx="871">
                        <c:v>-6.1704881932269735E-3</c:v>
                      </c:pt>
                      <c:pt idx="872">
                        <c:v>-1.899836207701415E-2</c:v>
                      </c:pt>
                      <c:pt idx="873">
                        <c:v>-1.1475821245106668E-3</c:v>
                      </c:pt>
                      <c:pt idx="874">
                        <c:v>-6.0623454737721006E-4</c:v>
                      </c:pt>
                      <c:pt idx="875">
                        <c:v>-1.1177123440166623E-3</c:v>
                      </c:pt>
                      <c:pt idx="876">
                        <c:v>7.6391943428587112E-3</c:v>
                      </c:pt>
                      <c:pt idx="877">
                        <c:v>-1.2154607206817212E-2</c:v>
                      </c:pt>
                      <c:pt idx="878">
                        <c:v>-6.8923103274259262E-3</c:v>
                      </c:pt>
                      <c:pt idx="879">
                        <c:v>6.9244352449247468E-3</c:v>
                      </c:pt>
                      <c:pt idx="880">
                        <c:v>8.6283994893641813E-3</c:v>
                      </c:pt>
                      <c:pt idx="881">
                        <c:v>1.9473841358273212E-2</c:v>
                      </c:pt>
                      <c:pt idx="882">
                        <c:v>-2.1703652439086424E-2</c:v>
                      </c:pt>
                      <c:pt idx="883">
                        <c:v>-8.2297307792543288E-3</c:v>
                      </c:pt>
                      <c:pt idx="884">
                        <c:v>-4.5440836472260895E-3</c:v>
                      </c:pt>
                      <c:pt idx="885">
                        <c:v>-5.7986461135846948E-3</c:v>
                      </c:pt>
                      <c:pt idx="886">
                        <c:v>1.8476789926432768E-2</c:v>
                      </c:pt>
                      <c:pt idx="887">
                        <c:v>1.8892862896008382E-2</c:v>
                      </c:pt>
                      <c:pt idx="888">
                        <c:v>2.9906388095557113E-2</c:v>
                      </c:pt>
                      <c:pt idx="889">
                        <c:v>-1.1701714332675224E-2</c:v>
                      </c:pt>
                      <c:pt idx="890">
                        <c:v>-6.3201202011651698E-3</c:v>
                      </c:pt>
                      <c:pt idx="891">
                        <c:v>2.0691268232876207E-2</c:v>
                      </c:pt>
                      <c:pt idx="892">
                        <c:v>1.494382907654427E-2</c:v>
                      </c:pt>
                      <c:pt idx="893">
                        <c:v>2.9291880762299296E-2</c:v>
                      </c:pt>
                      <c:pt idx="894">
                        <c:v>-1.3421863010803548E-2</c:v>
                      </c:pt>
                      <c:pt idx="895">
                        <c:v>1.0635641525740539E-2</c:v>
                      </c:pt>
                      <c:pt idx="896">
                        <c:v>2.1193585975154295E-3</c:v>
                      </c:pt>
                      <c:pt idx="897">
                        <c:v>-2.2940889933627733E-2</c:v>
                      </c:pt>
                      <c:pt idx="898">
                        <c:v>-1.6124360125241818E-2</c:v>
                      </c:pt>
                      <c:pt idx="899">
                        <c:v>2.3456839292804597E-2</c:v>
                      </c:pt>
                      <c:pt idx="900">
                        <c:v>-9.1146050572599255E-3</c:v>
                      </c:pt>
                      <c:pt idx="901">
                        <c:v>6.7847321635850178E-3</c:v>
                      </c:pt>
                      <c:pt idx="902">
                        <c:v>1.596419889631872E-2</c:v>
                      </c:pt>
                      <c:pt idx="903">
                        <c:v>5.2460029924946425E-3</c:v>
                      </c:pt>
                      <c:pt idx="904">
                        <c:v>-6.8164788544217234E-3</c:v>
                      </c:pt>
                      <c:pt idx="905">
                        <c:v>4.5881458675301962E-3</c:v>
                      </c:pt>
                      <c:pt idx="906">
                        <c:v>-1.1597912493590865E-2</c:v>
                      </c:pt>
                      <c:pt idx="907">
                        <c:v>9.3355366415409872E-3</c:v>
                      </c:pt>
                      <c:pt idx="908">
                        <c:v>3.161075087759653E-2</c:v>
                      </c:pt>
                      <c:pt idx="909">
                        <c:v>-2.5993240908236674E-2</c:v>
                      </c:pt>
                      <c:pt idx="910">
                        <c:v>-1.9977642549168246E-2</c:v>
                      </c:pt>
                      <c:pt idx="911">
                        <c:v>-3.7608906856684464E-2</c:v>
                      </c:pt>
                      <c:pt idx="912">
                        <c:v>2.3995599688018506E-2</c:v>
                      </c:pt>
                      <c:pt idx="913">
                        <c:v>2.3264811684428639E-3</c:v>
                      </c:pt>
                      <c:pt idx="914">
                        <c:v>3.6247358340016245E-2</c:v>
                      </c:pt>
                      <c:pt idx="915">
                        <c:v>1.5790371607543737E-3</c:v>
                      </c:pt>
                      <c:pt idx="916">
                        <c:v>3.4936061915834824E-3</c:v>
                      </c:pt>
                      <c:pt idx="917">
                        <c:v>1.0917254447921408E-2</c:v>
                      </c:pt>
                      <c:pt idx="918">
                        <c:v>8.1945827100823754E-3</c:v>
                      </c:pt>
                      <c:pt idx="919">
                        <c:v>5.0912271324330492E-3</c:v>
                      </c:pt>
                      <c:pt idx="920">
                        <c:v>4.4626608080315162E-4</c:v>
                      </c:pt>
                      <c:pt idx="921">
                        <c:v>-1.7585527976633356E-3</c:v>
                      </c:pt>
                      <c:pt idx="922">
                        <c:v>-2.433739676404281E-3</c:v>
                      </c:pt>
                      <c:pt idx="923">
                        <c:v>-4.9695862172147269E-3</c:v>
                      </c:pt>
                      <c:pt idx="924">
                        <c:v>-1.0867202810769494E-2</c:v>
                      </c:pt>
                      <c:pt idx="925">
                        <c:v>2.6063031526666187E-2</c:v>
                      </c:pt>
                      <c:pt idx="926">
                        <c:v>8.3098275133722359E-3</c:v>
                      </c:pt>
                      <c:pt idx="927">
                        <c:v>-3.8565014985617787E-3</c:v>
                      </c:pt>
                      <c:pt idx="928">
                        <c:v>1.1906933540470874E-2</c:v>
                      </c:pt>
                      <c:pt idx="929">
                        <c:v>4.4564381011561092E-2</c:v>
                      </c:pt>
                      <c:pt idx="930">
                        <c:v>2.2592279687015177E-2</c:v>
                      </c:pt>
                      <c:pt idx="931">
                        <c:v>-2.5491820695017476E-2</c:v>
                      </c:pt>
                      <c:pt idx="932">
                        <c:v>-1.1418161680342058E-2</c:v>
                      </c:pt>
                      <c:pt idx="933">
                        <c:v>2.1879431255549777E-2</c:v>
                      </c:pt>
                      <c:pt idx="934">
                        <c:v>-5.4772314809699912E-3</c:v>
                      </c:pt>
                      <c:pt idx="935">
                        <c:v>2.8331841045133644E-3</c:v>
                      </c:pt>
                      <c:pt idx="936">
                        <c:v>-8.9426964206041088E-3</c:v>
                      </c:pt>
                      <c:pt idx="937">
                        <c:v>-6.041645383300989E-3</c:v>
                      </c:pt>
                      <c:pt idx="938">
                        <c:v>1.8952387404878254E-3</c:v>
                      </c:pt>
                      <c:pt idx="939">
                        <c:v>5.6903560996638637E-3</c:v>
                      </c:pt>
                      <c:pt idx="940">
                        <c:v>1.0715583043733859E-2</c:v>
                      </c:pt>
                      <c:pt idx="941">
                        <c:v>-1.0192716850024692E-2</c:v>
                      </c:pt>
                      <c:pt idx="942">
                        <c:v>6.1748564151751437E-3</c:v>
                      </c:pt>
                      <c:pt idx="943">
                        <c:v>-4.7384998881148475E-3</c:v>
                      </c:pt>
                      <c:pt idx="944">
                        <c:v>-4.5250224045247393E-3</c:v>
                      </c:pt>
                      <c:pt idx="945">
                        <c:v>-2.4011282703940671E-2</c:v>
                      </c:pt>
                      <c:pt idx="946">
                        <c:v>-4.3866346894389039E-3</c:v>
                      </c:pt>
                      <c:pt idx="947">
                        <c:v>-2.2950934150742079E-3</c:v>
                      </c:pt>
                      <c:pt idx="948">
                        <c:v>1.4785215885008619E-2</c:v>
                      </c:pt>
                      <c:pt idx="949">
                        <c:v>-2.1702516106945385E-2</c:v>
                      </c:pt>
                      <c:pt idx="950">
                        <c:v>-3.5830416142948303E-2</c:v>
                      </c:pt>
                      <c:pt idx="951">
                        <c:v>6.2438734177243937E-3</c:v>
                      </c:pt>
                      <c:pt idx="952">
                        <c:v>-6.1702988396846066E-4</c:v>
                      </c:pt>
                      <c:pt idx="953">
                        <c:v>1.5505935021603452E-2</c:v>
                      </c:pt>
                      <c:pt idx="954">
                        <c:v>-1.4524464744979515E-2</c:v>
                      </c:pt>
                      <c:pt idx="955">
                        <c:v>-2.0415001912727816E-2</c:v>
                      </c:pt>
                      <c:pt idx="956">
                        <c:v>3.7835707634096008E-2</c:v>
                      </c:pt>
                      <c:pt idx="957">
                        <c:v>-1.7869260568563035E-2</c:v>
                      </c:pt>
                      <c:pt idx="958">
                        <c:v>-4.010611354442372E-2</c:v>
                      </c:pt>
                      <c:pt idx="959">
                        <c:v>-4.7611653178188988E-2</c:v>
                      </c:pt>
                      <c:pt idx="960">
                        <c:v>1.5551264527600169E-2</c:v>
                      </c:pt>
                      <c:pt idx="961">
                        <c:v>2.889197877397472E-3</c:v>
                      </c:pt>
                      <c:pt idx="962">
                        <c:v>-2.2335601454954387E-2</c:v>
                      </c:pt>
                      <c:pt idx="963">
                        <c:v>-1.779668365584619E-2</c:v>
                      </c:pt>
                      <c:pt idx="964">
                        <c:v>5.4691029184959196E-2</c:v>
                      </c:pt>
                      <c:pt idx="965">
                        <c:v>4.6157754966528436E-2</c:v>
                      </c:pt>
                      <c:pt idx="966">
                        <c:v>2.3699544123131463E-2</c:v>
                      </c:pt>
                      <c:pt idx="967">
                        <c:v>-2.9229614990954E-2</c:v>
                      </c:pt>
                      <c:pt idx="968">
                        <c:v>-2.2984287532250611E-2</c:v>
                      </c:pt>
                      <c:pt idx="969">
                        <c:v>-7.0771534774112216E-2</c:v>
                      </c:pt>
                      <c:pt idx="970">
                        <c:v>-4.1483347849005488E-2</c:v>
                      </c:pt>
                      <c:pt idx="971">
                        <c:v>-7.0570208774600887E-3</c:v>
                      </c:pt>
                      <c:pt idx="972">
                        <c:v>-2.5300977524830008E-2</c:v>
                      </c:pt>
                      <c:pt idx="973">
                        <c:v>-3.6713940633699163E-2</c:v>
                      </c:pt>
                      <c:pt idx="974">
                        <c:v>1.3857354510925393E-2</c:v>
                      </c:pt>
                      <c:pt idx="975">
                        <c:v>9.1439978247180396E-3</c:v>
                      </c:pt>
                      <c:pt idx="976">
                        <c:v>-2.6145878101991232E-2</c:v>
                      </c:pt>
                      <c:pt idx="977">
                        <c:v>-1.587278868614202E-2</c:v>
                      </c:pt>
                      <c:pt idx="978">
                        <c:v>-8.5697340199515533E-3</c:v>
                      </c:pt>
                      <c:pt idx="979">
                        <c:v>4.4011558360166929E-3</c:v>
                      </c:pt>
                      <c:pt idx="980">
                        <c:v>-4.2371786224770225E-2</c:v>
                      </c:pt>
                      <c:pt idx="981">
                        <c:v>-2.200041880764511E-3</c:v>
                      </c:pt>
                      <c:pt idx="982">
                        <c:v>2.4630671308292156E-2</c:v>
                      </c:pt>
                      <c:pt idx="983">
                        <c:v>6.643157044872389E-3</c:v>
                      </c:pt>
                      <c:pt idx="984">
                        <c:v>-1.080384401034247E-2</c:v>
                      </c:pt>
                      <c:pt idx="985">
                        <c:v>3.978604537328804E-3</c:v>
                      </c:pt>
                      <c:pt idx="986">
                        <c:v>1.6474944905799125E-2</c:v>
                      </c:pt>
                      <c:pt idx="987">
                        <c:v>4.1480623134635417E-3</c:v>
                      </c:pt>
                      <c:pt idx="988">
                        <c:v>6.8990384495672703E-3</c:v>
                      </c:pt>
                      <c:pt idx="989">
                        <c:v>1.1767317521500285E-2</c:v>
                      </c:pt>
                      <c:pt idx="990">
                        <c:v>1.3670938779475792E-2</c:v>
                      </c:pt>
                      <c:pt idx="991">
                        <c:v>-1.1012645558785446E-2</c:v>
                      </c:pt>
                      <c:pt idx="992">
                        <c:v>2.7596308667844845E-2</c:v>
                      </c:pt>
                      <c:pt idx="993">
                        <c:v>-4.0784107488093152E-4</c:v>
                      </c:pt>
                      <c:pt idx="994">
                        <c:v>3.63090024703088E-3</c:v>
                      </c:pt>
                      <c:pt idx="995">
                        <c:v>1.8690801343977662E-2</c:v>
                      </c:pt>
                      <c:pt idx="996">
                        <c:v>5.9001101707769552E-3</c:v>
                      </c:pt>
                      <c:pt idx="997">
                        <c:v>4.9451195762413632E-3</c:v>
                      </c:pt>
                      <c:pt idx="998">
                        <c:v>2.3019911052080854E-4</c:v>
                      </c:pt>
                      <c:pt idx="999">
                        <c:v>-1.0145014051168334E-2</c:v>
                      </c:pt>
                      <c:pt idx="1000">
                        <c:v>1.23782345307404E-2</c:v>
                      </c:pt>
                      <c:pt idx="1001">
                        <c:v>-3.1212984302937791E-3</c:v>
                      </c:pt>
                      <c:pt idx="1002">
                        <c:v>-6.5883438103954786E-5</c:v>
                      </c:pt>
                      <c:pt idx="1003">
                        <c:v>-2.5464594776084221E-2</c:v>
                      </c:pt>
                      <c:pt idx="1004">
                        <c:v>3.297273345103121E-2</c:v>
                      </c:pt>
                      <c:pt idx="1005">
                        <c:v>-1.530514215848703E-2</c:v>
                      </c:pt>
                      <c:pt idx="1006">
                        <c:v>3.0476080941024348E-2</c:v>
                      </c:pt>
                      <c:pt idx="1007">
                        <c:v>2.1767051925177722E-2</c:v>
                      </c:pt>
                      <c:pt idx="1008">
                        <c:v>2.3796185782407164E-2</c:v>
                      </c:pt>
                      <c:pt idx="1009">
                        <c:v>-9.2214996029890695E-5</c:v>
                      </c:pt>
                      <c:pt idx="1010">
                        <c:v>1.3010931265617847E-2</c:v>
                      </c:pt>
                      <c:pt idx="1011">
                        <c:v>-9.1071046204693924E-4</c:v>
                      </c:pt>
                      <c:pt idx="1012">
                        <c:v>-1.2346240789438943E-2</c:v>
                      </c:pt>
                      <c:pt idx="1013">
                        <c:v>2.5891116921360219E-2</c:v>
                      </c:pt>
                      <c:pt idx="1014">
                        <c:v>-5.9939157860856049E-4</c:v>
                      </c:pt>
                      <c:pt idx="1015">
                        <c:v>3.3522778421537381E-3</c:v>
                      </c:pt>
                      <c:pt idx="1016">
                        <c:v>4.5019200454598013E-3</c:v>
                      </c:pt>
                      <c:pt idx="1017">
                        <c:v>-5.1295956200975157E-3</c:v>
                      </c:pt>
                      <c:pt idx="1018">
                        <c:v>1.2213895878288259E-2</c:v>
                      </c:pt>
                      <c:pt idx="1019">
                        <c:v>8.2070381190485486E-3</c:v>
                      </c:pt>
                      <c:pt idx="1020">
                        <c:v>-9.3791442045185278E-4</c:v>
                      </c:pt>
                      <c:pt idx="1021">
                        <c:v>3.5126107668896444E-3</c:v>
                      </c:pt>
                      <c:pt idx="1022">
                        <c:v>-3.5712260966118902E-3</c:v>
                      </c:pt>
                      <c:pt idx="1023">
                        <c:v>1.1137310239100725E-3</c:v>
                      </c:pt>
                      <c:pt idx="1024">
                        <c:v>4.7340676982826147E-3</c:v>
                      </c:pt>
                      <c:pt idx="1025">
                        <c:v>8.4767918022524754E-3</c:v>
                      </c:pt>
                      <c:pt idx="1026">
                        <c:v>-3.7283482960357744E-2</c:v>
                      </c:pt>
                      <c:pt idx="1027">
                        <c:v>2.5536152517584152E-2</c:v>
                      </c:pt>
                      <c:pt idx="1028">
                        <c:v>-2.1762533116941568E-2</c:v>
                      </c:pt>
                      <c:pt idx="1029">
                        <c:v>-2.8009438836292012E-2</c:v>
                      </c:pt>
                      <c:pt idx="1030">
                        <c:v>-2.2225535200552298E-2</c:v>
                      </c:pt>
                      <c:pt idx="1031">
                        <c:v>6.5166780774944177E-3</c:v>
                      </c:pt>
                      <c:pt idx="1032">
                        <c:v>6.474488892237667E-3</c:v>
                      </c:pt>
                      <c:pt idx="1033">
                        <c:v>-3.0110609149078468E-2</c:v>
                      </c:pt>
                      <c:pt idx="1034">
                        <c:v>-2.6895380630982931E-3</c:v>
                      </c:pt>
                      <c:pt idx="1035">
                        <c:v>5.5950910363265355E-3</c:v>
                      </c:pt>
                      <c:pt idx="1036">
                        <c:v>5.7541671164125421E-3</c:v>
                      </c:pt>
                      <c:pt idx="1037">
                        <c:v>-1.475356505687688E-2</c:v>
                      </c:pt>
                      <c:pt idx="1038">
                        <c:v>2.3244653347087644E-2</c:v>
                      </c:pt>
                      <c:pt idx="1039">
                        <c:v>-2.1711530257056103E-3</c:v>
                      </c:pt>
                      <c:pt idx="1040">
                        <c:v>2.7053903150560509E-3</c:v>
                      </c:pt>
                      <c:pt idx="1041">
                        <c:v>1.5695140523401597E-3</c:v>
                      </c:pt>
                      <c:pt idx="1042">
                        <c:v>2.933157573555811E-2</c:v>
                      </c:pt>
                      <c:pt idx="1043">
                        <c:v>1.5684587458657515E-2</c:v>
                      </c:pt>
                      <c:pt idx="1044">
                        <c:v>-1.9774438727963767E-2</c:v>
                      </c:pt>
                      <c:pt idx="1045">
                        <c:v>-2.0797743169976995E-2</c:v>
                      </c:pt>
                      <c:pt idx="1046">
                        <c:v>-7.9316947699117919E-3</c:v>
                      </c:pt>
                      <c:pt idx="1047">
                        <c:v>-1.543446060025537E-3</c:v>
                      </c:pt>
                      <c:pt idx="1048">
                        <c:v>-1.5774366725620826E-3</c:v>
                      </c:pt>
                      <c:pt idx="1049">
                        <c:v>-2.6004583920394165E-2</c:v>
                      </c:pt>
                      <c:pt idx="1050">
                        <c:v>1.1470300251380792E-2</c:v>
                      </c:pt>
                      <c:pt idx="1051">
                        <c:v>-2.9195356670423181E-3</c:v>
                      </c:pt>
                      <c:pt idx="1052">
                        <c:v>-1.9859161154068883E-2</c:v>
                      </c:pt>
                    </c:numCache>
                  </c:numRef>
                </c:yVal>
                <c:smooth val="1"/>
                <c:extLst xmlns:c16r2="http://schemas.microsoft.com/office/drawing/2015/06/chart">
                  <c:ext xmlns:c16="http://schemas.microsoft.com/office/drawing/2014/chart" uri="{C3380CC4-5D6E-409C-BE32-E72D297353CC}">
                    <c16:uniqueId val="{00000000-A44A-4244-9B38-8F14DD10DEA7}"/>
                  </c:ext>
                </c:extLst>
              </c15:ser>
            </c15:filteredScatterSeries>
            <c15:filteredScatterSeries>
              <c15:ser>
                <c:idx val="2"/>
                <c:order val="2"/>
                <c:tx>
                  <c:strRef>
                    <c:extLst xmlns:c16r2="http://schemas.microsoft.com/office/drawing/2015/06/chart" xmlns:c15="http://schemas.microsoft.com/office/drawing/2012/chart">
                      <c:ext xmlns:c15="http://schemas.microsoft.com/office/drawing/2012/chart" uri="{02D57815-91ED-43cb-92C2-25804820EDAC}">
                        <c15:formulaRef>
                          <c15:sqref>'Ejercicio 2'!$E$14</c15:sqref>
                        </c15:formulaRef>
                      </c:ext>
                    </c:extLst>
                    <c:strCache>
                      <c:ptCount val="1"/>
                      <c:pt idx="0">
                        <c:v>Ventana movil (70 dias)</c:v>
                      </c:pt>
                    </c:strCache>
                  </c:strRef>
                </c:tx>
                <c:spPr>
                  <a:ln w="19050" cap="rnd">
                    <a:solidFill>
                      <a:schemeClr val="accent3"/>
                    </a:solidFill>
                    <a:round/>
                  </a:ln>
                  <a:effectLst/>
                </c:spPr>
                <c:marker>
                  <c:symbol val="none"/>
                </c:marker>
                <c:xVal>
                  <c:numRef>
                    <c:extLst xmlns:c16r2="http://schemas.microsoft.com/office/drawing/2015/06/chart" xmlns:c15="http://schemas.microsoft.com/office/drawing/2012/chart">
                      <c:ext xmlns:c15="http://schemas.microsoft.com/office/drawing/2012/char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xmlns:c15="http://schemas.microsoft.com/office/drawing/2012/chart">
                      <c:ext xmlns:c15="http://schemas.microsoft.com/office/drawing/2012/chart" uri="{02D57815-91ED-43cb-92C2-25804820EDAC}">
                        <c15:formulaRef>
                          <c15:sqref>'Ejercicio 2'!$E$15:$E$1067</c15:sqref>
                        </c15:formulaRef>
                      </c:ext>
                    </c:extLst>
                    <c:numCache>
                      <c:formatCode>General</c:formatCode>
                      <c:ptCount val="1053"/>
                      <c:pt idx="71">
                        <c:v>2.5494626923912073E-4</c:v>
                      </c:pt>
                      <c:pt idx="72">
                        <c:v>2.5473625516914242E-4</c:v>
                      </c:pt>
                      <c:pt idx="73">
                        <c:v>2.5477862592400695E-4</c:v>
                      </c:pt>
                      <c:pt idx="74">
                        <c:v>2.5523240299009408E-4</c:v>
                      </c:pt>
                      <c:pt idx="75">
                        <c:v>2.6411138574590173E-4</c:v>
                      </c:pt>
                      <c:pt idx="76">
                        <c:v>2.6423447787484459E-4</c:v>
                      </c:pt>
                      <c:pt idx="77">
                        <c:v>2.5624707095195783E-4</c:v>
                      </c:pt>
                      <c:pt idx="78">
                        <c:v>2.4584961688321505E-4</c:v>
                      </c:pt>
                      <c:pt idx="79">
                        <c:v>2.4424474133216266E-4</c:v>
                      </c:pt>
                      <c:pt idx="80">
                        <c:v>2.4066569454993372E-4</c:v>
                      </c:pt>
                      <c:pt idx="81">
                        <c:v>2.4655870974939377E-4</c:v>
                      </c:pt>
                      <c:pt idx="82">
                        <c:v>2.4323115304914403E-4</c:v>
                      </c:pt>
                      <c:pt idx="83">
                        <c:v>2.429974448017115E-4</c:v>
                      </c:pt>
                      <c:pt idx="84">
                        <c:v>2.4455507218528659E-4</c:v>
                      </c:pt>
                      <c:pt idx="85">
                        <c:v>2.3549630829716362E-4</c:v>
                      </c:pt>
                      <c:pt idx="86">
                        <c:v>2.2186792199506181E-4</c:v>
                      </c:pt>
                      <c:pt idx="87">
                        <c:v>2.2684217739136543E-4</c:v>
                      </c:pt>
                      <c:pt idx="88">
                        <c:v>2.2334306153393152E-4</c:v>
                      </c:pt>
                      <c:pt idx="89">
                        <c:v>2.2548098018309971E-4</c:v>
                      </c:pt>
                      <c:pt idx="90">
                        <c:v>2.1944220909500369E-4</c:v>
                      </c:pt>
                      <c:pt idx="91">
                        <c:v>2.1333194142186915E-4</c:v>
                      </c:pt>
                      <c:pt idx="92">
                        <c:v>2.1457863255100503E-4</c:v>
                      </c:pt>
                      <c:pt idx="93">
                        <c:v>2.1542387358178421E-4</c:v>
                      </c:pt>
                      <c:pt idx="94">
                        <c:v>2.0641580824580163E-4</c:v>
                      </c:pt>
                      <c:pt idx="95">
                        <c:v>2.0465642510798053E-4</c:v>
                      </c:pt>
                      <c:pt idx="96">
                        <c:v>2.0619857662466213E-4</c:v>
                      </c:pt>
                      <c:pt idx="97">
                        <c:v>1.9921157717824823E-4</c:v>
                      </c:pt>
                      <c:pt idx="98">
                        <c:v>1.9381043701344682E-4</c:v>
                      </c:pt>
                      <c:pt idx="99">
                        <c:v>1.9647808424400648E-4</c:v>
                      </c:pt>
                      <c:pt idx="100">
                        <c:v>2.0086050012833555E-4</c:v>
                      </c:pt>
                      <c:pt idx="101">
                        <c:v>1.9873329476478028E-4</c:v>
                      </c:pt>
                      <c:pt idx="102">
                        <c:v>1.9473718604828851E-4</c:v>
                      </c:pt>
                      <c:pt idx="103">
                        <c:v>1.9397272387972292E-4</c:v>
                      </c:pt>
                      <c:pt idx="104">
                        <c:v>1.9998047564047643E-4</c:v>
                      </c:pt>
                      <c:pt idx="105">
                        <c:v>1.9836442684672089E-4</c:v>
                      </c:pt>
                      <c:pt idx="106">
                        <c:v>1.9847688656600431E-4</c:v>
                      </c:pt>
                      <c:pt idx="107">
                        <c:v>2.003775344344919E-4</c:v>
                      </c:pt>
                      <c:pt idx="108">
                        <c:v>2.0055570556072177E-4</c:v>
                      </c:pt>
                      <c:pt idx="109">
                        <c:v>1.9948636132976211E-4</c:v>
                      </c:pt>
                      <c:pt idx="110">
                        <c:v>2.0326409729167166E-4</c:v>
                      </c:pt>
                      <c:pt idx="111">
                        <c:v>2.1371758404094602E-4</c:v>
                      </c:pt>
                      <c:pt idx="112">
                        <c:v>2.162371121215154E-4</c:v>
                      </c:pt>
                      <c:pt idx="113">
                        <c:v>2.1375431160722936E-4</c:v>
                      </c:pt>
                      <c:pt idx="114">
                        <c:v>2.1391222918341508E-4</c:v>
                      </c:pt>
                      <c:pt idx="115">
                        <c:v>2.1221631154215461E-4</c:v>
                      </c:pt>
                      <c:pt idx="116">
                        <c:v>2.1711292987506287E-4</c:v>
                      </c:pt>
                      <c:pt idx="117">
                        <c:v>2.1721501081573512E-4</c:v>
                      </c:pt>
                      <c:pt idx="118">
                        <c:v>1.974993786198416E-4</c:v>
                      </c:pt>
                      <c:pt idx="119">
                        <c:v>1.9389557557814206E-4</c:v>
                      </c:pt>
                      <c:pt idx="120">
                        <c:v>1.9381333960316656E-4</c:v>
                      </c:pt>
                      <c:pt idx="121">
                        <c:v>2.0202597949062133E-4</c:v>
                      </c:pt>
                      <c:pt idx="122">
                        <c:v>2.0597337676319196E-4</c:v>
                      </c:pt>
                      <c:pt idx="123">
                        <c:v>2.0102377803953679E-4</c:v>
                      </c:pt>
                      <c:pt idx="124">
                        <c:v>1.9940572095366484E-4</c:v>
                      </c:pt>
                      <c:pt idx="125">
                        <c:v>1.993440906473605E-4</c:v>
                      </c:pt>
                      <c:pt idx="126">
                        <c:v>1.9954581999506333E-4</c:v>
                      </c:pt>
                      <c:pt idx="127">
                        <c:v>2.0065340222400114E-4</c:v>
                      </c:pt>
                      <c:pt idx="128">
                        <c:v>1.9654041266836366E-4</c:v>
                      </c:pt>
                      <c:pt idx="129">
                        <c:v>1.9613960317287307E-4</c:v>
                      </c:pt>
                      <c:pt idx="130">
                        <c:v>1.9310293063619791E-4</c:v>
                      </c:pt>
                      <c:pt idx="131">
                        <c:v>1.7663650614116656E-4</c:v>
                      </c:pt>
                      <c:pt idx="132">
                        <c:v>1.6922638183220853E-4</c:v>
                      </c:pt>
                      <c:pt idx="133">
                        <c:v>1.644972078474275E-4</c:v>
                      </c:pt>
                      <c:pt idx="134">
                        <c:v>1.5990443652593562E-4</c:v>
                      </c:pt>
                      <c:pt idx="135">
                        <c:v>1.600449037479405E-4</c:v>
                      </c:pt>
                      <c:pt idx="136">
                        <c:v>1.5938031926501691E-4</c:v>
                      </c:pt>
                      <c:pt idx="137">
                        <c:v>1.5550549797044473E-4</c:v>
                      </c:pt>
                      <c:pt idx="138">
                        <c:v>1.5422427934902322E-4</c:v>
                      </c:pt>
                      <c:pt idx="139">
                        <c:v>1.5918514097860374E-4</c:v>
                      </c:pt>
                      <c:pt idx="140">
                        <c:v>1.6093188145743889E-4</c:v>
                      </c:pt>
                      <c:pt idx="141">
                        <c:v>1.6352306902734769E-4</c:v>
                      </c:pt>
                      <c:pt idx="142">
                        <c:v>1.6717805419452477E-4</c:v>
                      </c:pt>
                      <c:pt idx="143">
                        <c:v>1.6712322612462169E-4</c:v>
                      </c:pt>
                      <c:pt idx="144">
                        <c:v>1.6388954536095235E-4</c:v>
                      </c:pt>
                      <c:pt idx="145">
                        <c:v>1.488266176405414E-4</c:v>
                      </c:pt>
                      <c:pt idx="146">
                        <c:v>1.6082705535137479E-4</c:v>
                      </c:pt>
                      <c:pt idx="147">
                        <c:v>1.6039123097054265E-4</c:v>
                      </c:pt>
                      <c:pt idx="148">
                        <c:v>1.6227064219488272E-4</c:v>
                      </c:pt>
                      <c:pt idx="149">
                        <c:v>1.6403670542634543E-4</c:v>
                      </c:pt>
                      <c:pt idx="150">
                        <c:v>1.5354357633047403E-4</c:v>
                      </c:pt>
                      <c:pt idx="151">
                        <c:v>1.4785299264685043E-4</c:v>
                      </c:pt>
                      <c:pt idx="152">
                        <c:v>1.408106626476282E-4</c:v>
                      </c:pt>
                      <c:pt idx="153">
                        <c:v>1.3997497623627477E-4</c:v>
                      </c:pt>
                      <c:pt idx="154">
                        <c:v>1.3880904474969277E-4</c:v>
                      </c:pt>
                      <c:pt idx="155">
                        <c:v>1.3921288319393554E-4</c:v>
                      </c:pt>
                      <c:pt idx="156">
                        <c:v>1.4183589080579549E-4</c:v>
                      </c:pt>
                      <c:pt idx="157">
                        <c:v>1.3913026397245431E-4</c:v>
                      </c:pt>
                      <c:pt idx="158">
                        <c:v>1.448818417578552E-4</c:v>
                      </c:pt>
                      <c:pt idx="159">
                        <c:v>1.4233019183983381E-4</c:v>
                      </c:pt>
                      <c:pt idx="160">
                        <c:v>1.4752402095372531E-4</c:v>
                      </c:pt>
                      <c:pt idx="161">
                        <c:v>1.4952171841012244E-4</c:v>
                      </c:pt>
                      <c:pt idx="162">
                        <c:v>1.5323788886186749E-4</c:v>
                      </c:pt>
                      <c:pt idx="163">
                        <c:v>1.5415808648823416E-4</c:v>
                      </c:pt>
                      <c:pt idx="164">
                        <c:v>1.5411126201627683E-4</c:v>
                      </c:pt>
                      <c:pt idx="165">
                        <c:v>1.5471183192719193E-4</c:v>
                      </c:pt>
                      <c:pt idx="166">
                        <c:v>1.5303267866787466E-4</c:v>
                      </c:pt>
                      <c:pt idx="167">
                        <c:v>1.5303115752140402E-4</c:v>
                      </c:pt>
                      <c:pt idx="168">
                        <c:v>1.4909367221148398E-4</c:v>
                      </c:pt>
                      <c:pt idx="169">
                        <c:v>1.459118987538324E-4</c:v>
                      </c:pt>
                      <c:pt idx="170">
                        <c:v>1.4170007074103667E-4</c:v>
                      </c:pt>
                      <c:pt idx="171">
                        <c:v>1.4492256773720379E-4</c:v>
                      </c:pt>
                      <c:pt idx="172">
                        <c:v>1.4684048633832169E-4</c:v>
                      </c:pt>
                      <c:pt idx="173">
                        <c:v>1.4918303517121945E-4</c:v>
                      </c:pt>
                      <c:pt idx="174">
                        <c:v>1.4975984867697222E-4</c:v>
                      </c:pt>
                      <c:pt idx="175">
                        <c:v>1.4958369061178356E-4</c:v>
                      </c:pt>
                      <c:pt idx="176">
                        <c:v>1.4942405847612523E-4</c:v>
                      </c:pt>
                      <c:pt idx="177">
                        <c:v>1.5391565272426742E-4</c:v>
                      </c:pt>
                      <c:pt idx="178">
                        <c:v>1.5657870179924775E-4</c:v>
                      </c:pt>
                      <c:pt idx="179">
                        <c:v>1.5669542922451548E-4</c:v>
                      </c:pt>
                      <c:pt idx="180">
                        <c:v>1.5554505633750252E-4</c:v>
                      </c:pt>
                      <c:pt idx="181">
                        <c:v>1.4366577058463057E-4</c:v>
                      </c:pt>
                      <c:pt idx="182">
                        <c:v>1.4107932456047283E-4</c:v>
                      </c:pt>
                      <c:pt idx="183">
                        <c:v>1.4136087703539758E-4</c:v>
                      </c:pt>
                      <c:pt idx="184">
                        <c:v>1.4196447116352954E-4</c:v>
                      </c:pt>
                      <c:pt idx="185">
                        <c:v>1.3994258752203208E-4</c:v>
                      </c:pt>
                      <c:pt idx="186">
                        <c:v>1.4422578493907765E-4</c:v>
                      </c:pt>
                      <c:pt idx="187">
                        <c:v>1.5011675466662969E-4</c:v>
                      </c:pt>
                      <c:pt idx="188">
                        <c:v>1.501207845698254E-4</c:v>
                      </c:pt>
                      <c:pt idx="189">
                        <c:v>1.4829632010297209E-4</c:v>
                      </c:pt>
                      <c:pt idx="190">
                        <c:v>1.4888238932674863E-4</c:v>
                      </c:pt>
                      <c:pt idx="191">
                        <c:v>1.4054602192728569E-4</c:v>
                      </c:pt>
                      <c:pt idx="192">
                        <c:v>1.3705596501681629E-4</c:v>
                      </c:pt>
                      <c:pt idx="193">
                        <c:v>1.3869967937022159E-4</c:v>
                      </c:pt>
                      <c:pt idx="194">
                        <c:v>1.3741863241852637E-4</c:v>
                      </c:pt>
                      <c:pt idx="195">
                        <c:v>1.383489362850155E-4</c:v>
                      </c:pt>
                      <c:pt idx="196">
                        <c:v>1.381707559587891E-4</c:v>
                      </c:pt>
                      <c:pt idx="197">
                        <c:v>1.3713589609762591E-4</c:v>
                      </c:pt>
                      <c:pt idx="198">
                        <c:v>1.3786820577592153E-4</c:v>
                      </c:pt>
                      <c:pt idx="199">
                        <c:v>1.3633728744689988E-4</c:v>
                      </c:pt>
                      <c:pt idx="200">
                        <c:v>1.362484457118546E-4</c:v>
                      </c:pt>
                      <c:pt idx="201">
                        <c:v>1.4383476034895133E-4</c:v>
                      </c:pt>
                      <c:pt idx="202">
                        <c:v>1.481048085328249E-4</c:v>
                      </c:pt>
                      <c:pt idx="203">
                        <c:v>1.523356387592268E-4</c:v>
                      </c:pt>
                      <c:pt idx="204">
                        <c:v>1.7571883172830128E-4</c:v>
                      </c:pt>
                      <c:pt idx="205">
                        <c:v>1.7811753566888624E-4</c:v>
                      </c:pt>
                      <c:pt idx="206">
                        <c:v>1.8132030766463341E-4</c:v>
                      </c:pt>
                      <c:pt idx="207">
                        <c:v>1.8239095691729545E-4</c:v>
                      </c:pt>
                      <c:pt idx="208">
                        <c:v>1.8440769784940043E-4</c:v>
                      </c:pt>
                      <c:pt idx="209">
                        <c:v>1.7544699167925027E-4</c:v>
                      </c:pt>
                      <c:pt idx="210">
                        <c:v>1.8331159502108272E-4</c:v>
                      </c:pt>
                      <c:pt idx="211">
                        <c:v>1.8092787572814644E-4</c:v>
                      </c:pt>
                      <c:pt idx="212">
                        <c:v>1.7670610707440902E-4</c:v>
                      </c:pt>
                      <c:pt idx="213">
                        <c:v>1.7706379448387101E-4</c:v>
                      </c:pt>
                      <c:pt idx="214">
                        <c:v>1.9582226053241957E-4</c:v>
                      </c:pt>
                      <c:pt idx="215">
                        <c:v>1.9456935824315288E-4</c:v>
                      </c:pt>
                      <c:pt idx="216">
                        <c:v>1.8192049881864735E-4</c:v>
                      </c:pt>
                      <c:pt idx="217">
                        <c:v>1.8442030329535744E-4</c:v>
                      </c:pt>
                      <c:pt idx="218">
                        <c:v>1.784114750562859E-4</c:v>
                      </c:pt>
                      <c:pt idx="219">
                        <c:v>1.789593897958092E-4</c:v>
                      </c:pt>
                      <c:pt idx="220">
                        <c:v>1.8079051404192302E-4</c:v>
                      </c:pt>
                      <c:pt idx="221">
                        <c:v>1.8919510345507385E-4</c:v>
                      </c:pt>
                      <c:pt idx="222">
                        <c:v>1.9001091077177194E-4</c:v>
                      </c:pt>
                      <c:pt idx="223">
                        <c:v>1.9008459875469251E-4</c:v>
                      </c:pt>
                      <c:pt idx="224">
                        <c:v>1.9293358841746E-4</c:v>
                      </c:pt>
                      <c:pt idx="225">
                        <c:v>1.9988853001570166E-4</c:v>
                      </c:pt>
                      <c:pt idx="226">
                        <c:v>1.9826571997792031E-4</c:v>
                      </c:pt>
                      <c:pt idx="227">
                        <c:v>1.9687180884048005E-4</c:v>
                      </c:pt>
                      <c:pt idx="228">
                        <c:v>2.0273190803258618E-4</c:v>
                      </c:pt>
                      <c:pt idx="229">
                        <c:v>2.0266272381080615E-4</c:v>
                      </c:pt>
                      <c:pt idx="230">
                        <c:v>1.9984111733238193E-4</c:v>
                      </c:pt>
                      <c:pt idx="231">
                        <c:v>2.0565882359321349E-4</c:v>
                      </c:pt>
                      <c:pt idx="232">
                        <c:v>2.0683692237498911E-4</c:v>
                      </c:pt>
                      <c:pt idx="233">
                        <c:v>2.0572620885774877E-4</c:v>
                      </c:pt>
                      <c:pt idx="234">
                        <c:v>2.0640557432483698E-4</c:v>
                      </c:pt>
                      <c:pt idx="235">
                        <c:v>2.0609286466335397E-4</c:v>
                      </c:pt>
                      <c:pt idx="236">
                        <c:v>2.0671891998296448E-4</c:v>
                      </c:pt>
                      <c:pt idx="237">
                        <c:v>2.145285300320564E-4</c:v>
                      </c:pt>
                      <c:pt idx="238">
                        <c:v>2.1464298802753549E-4</c:v>
                      </c:pt>
                      <c:pt idx="239">
                        <c:v>2.2207633234467972E-4</c:v>
                      </c:pt>
                      <c:pt idx="240">
                        <c:v>2.2163093058074953E-4</c:v>
                      </c:pt>
                      <c:pt idx="241">
                        <c:v>2.1895763107413258E-4</c:v>
                      </c:pt>
                      <c:pt idx="242">
                        <c:v>2.1779303286087662E-4</c:v>
                      </c:pt>
                      <c:pt idx="243">
                        <c:v>2.1622013655264884E-4</c:v>
                      </c:pt>
                      <c:pt idx="244">
                        <c:v>2.1110101963808749E-4</c:v>
                      </c:pt>
                      <c:pt idx="245">
                        <c:v>2.1110783458539952E-4</c:v>
                      </c:pt>
                      <c:pt idx="246">
                        <c:v>2.1110806121929287E-4</c:v>
                      </c:pt>
                      <c:pt idx="247">
                        <c:v>2.0371442517238587E-4</c:v>
                      </c:pt>
                      <c:pt idx="248">
                        <c:v>1.9930592619095565E-4</c:v>
                      </c:pt>
                      <c:pt idx="249">
                        <c:v>2.0072955006652162E-4</c:v>
                      </c:pt>
                      <c:pt idx="250">
                        <c:v>1.996396498655354E-4</c:v>
                      </c:pt>
                      <c:pt idx="251">
                        <c:v>2.067197602711609E-4</c:v>
                      </c:pt>
                      <c:pt idx="252">
                        <c:v>2.1207901681139375E-4</c:v>
                      </c:pt>
                      <c:pt idx="253">
                        <c:v>2.1170751882523654E-4</c:v>
                      </c:pt>
                      <c:pt idx="254">
                        <c:v>2.1172870941789222E-4</c:v>
                      </c:pt>
                      <c:pt idx="255">
                        <c:v>2.1177683268560647E-4</c:v>
                      </c:pt>
                      <c:pt idx="256">
                        <c:v>2.0598628467421434E-4</c:v>
                      </c:pt>
                      <c:pt idx="257">
                        <c:v>2.0278720459712655E-4</c:v>
                      </c:pt>
                      <c:pt idx="258">
                        <c:v>2.0887105605308374E-4</c:v>
                      </c:pt>
                      <c:pt idx="259">
                        <c:v>2.0741504864119886E-4</c:v>
                      </c:pt>
                      <c:pt idx="260">
                        <c:v>2.0636438974655546E-4</c:v>
                      </c:pt>
                      <c:pt idx="261">
                        <c:v>2.0756501923331933E-4</c:v>
                      </c:pt>
                      <c:pt idx="262">
                        <c:v>2.0733743413418377E-4</c:v>
                      </c:pt>
                      <c:pt idx="263">
                        <c:v>2.0619453020113363E-4</c:v>
                      </c:pt>
                      <c:pt idx="264">
                        <c:v>2.1117836421717084E-4</c:v>
                      </c:pt>
                      <c:pt idx="265">
                        <c:v>2.109176843625362E-4</c:v>
                      </c:pt>
                      <c:pt idx="266">
                        <c:v>2.1737551051825656E-4</c:v>
                      </c:pt>
                      <c:pt idx="267">
                        <c:v>2.1957954694549E-4</c:v>
                      </c:pt>
                      <c:pt idx="268">
                        <c:v>2.2187345482864202E-4</c:v>
                      </c:pt>
                      <c:pt idx="269">
                        <c:v>2.2300469074202663E-4</c:v>
                      </c:pt>
                      <c:pt idx="270">
                        <c:v>2.412931072616666E-4</c:v>
                      </c:pt>
                      <c:pt idx="271">
                        <c:v>2.3207360515491813E-4</c:v>
                      </c:pt>
                      <c:pt idx="272">
                        <c:v>2.3201840773518333E-4</c:v>
                      </c:pt>
                      <c:pt idx="273">
                        <c:v>2.3061407058483504E-4</c:v>
                      </c:pt>
                      <c:pt idx="274">
                        <c:v>2.0925919320668215E-4</c:v>
                      </c:pt>
                      <c:pt idx="275">
                        <c:v>2.0582487388786692E-4</c:v>
                      </c:pt>
                      <c:pt idx="276">
                        <c:v>2.0426869052528728E-4</c:v>
                      </c:pt>
                      <c:pt idx="277">
                        <c:v>2.0818842436229589E-4</c:v>
                      </c:pt>
                      <c:pt idx="278">
                        <c:v>2.0475914571160559E-4</c:v>
                      </c:pt>
                      <c:pt idx="279">
                        <c:v>2.0473713221247391E-4</c:v>
                      </c:pt>
                      <c:pt idx="280">
                        <c:v>1.9200967318637032E-4</c:v>
                      </c:pt>
                      <c:pt idx="281">
                        <c:v>1.9746633584447287E-4</c:v>
                      </c:pt>
                      <c:pt idx="282">
                        <c:v>1.9956365753579606E-4</c:v>
                      </c:pt>
                      <c:pt idx="283">
                        <c:v>1.9793456743279566E-4</c:v>
                      </c:pt>
                      <c:pt idx="284">
                        <c:v>1.8447210194675234E-4</c:v>
                      </c:pt>
                      <c:pt idx="285">
                        <c:v>1.8579501697738171E-4</c:v>
                      </c:pt>
                      <c:pt idx="286">
                        <c:v>1.8626003132866495E-4</c:v>
                      </c:pt>
                      <c:pt idx="287">
                        <c:v>1.8551414312401287E-4</c:v>
                      </c:pt>
                      <c:pt idx="288">
                        <c:v>1.863751791333987E-4</c:v>
                      </c:pt>
                      <c:pt idx="289">
                        <c:v>1.8249728931008785E-4</c:v>
                      </c:pt>
                      <c:pt idx="290">
                        <c:v>1.8096652308383237E-4</c:v>
                      </c:pt>
                      <c:pt idx="291">
                        <c:v>1.7198853642517924E-4</c:v>
                      </c:pt>
                      <c:pt idx="292">
                        <c:v>1.7430378454544437E-4</c:v>
                      </c:pt>
                      <c:pt idx="293">
                        <c:v>1.7638696302977401E-4</c:v>
                      </c:pt>
                      <c:pt idx="294">
                        <c:v>1.779379527421956E-4</c:v>
                      </c:pt>
                      <c:pt idx="295">
                        <c:v>1.7088620752973315E-4</c:v>
                      </c:pt>
                      <c:pt idx="296">
                        <c:v>1.7209636159353452E-4</c:v>
                      </c:pt>
                      <c:pt idx="297">
                        <c:v>1.7387253258523629E-4</c:v>
                      </c:pt>
                      <c:pt idx="298">
                        <c:v>1.6434884654292696E-4</c:v>
                      </c:pt>
                      <c:pt idx="299">
                        <c:v>1.6943951932083971E-4</c:v>
                      </c:pt>
                      <c:pt idx="300">
                        <c:v>1.6583591572751405E-4</c:v>
                      </c:pt>
                      <c:pt idx="301">
                        <c:v>1.58294241131496E-4</c:v>
                      </c:pt>
                      <c:pt idx="302">
                        <c:v>1.5225587340954422E-4</c:v>
                      </c:pt>
                      <c:pt idx="303">
                        <c:v>1.5453696705689662E-4</c:v>
                      </c:pt>
                      <c:pt idx="304">
                        <c:v>1.5635444511439921E-4</c:v>
                      </c:pt>
                      <c:pt idx="305">
                        <c:v>1.5743068369122071E-4</c:v>
                      </c:pt>
                      <c:pt idx="306">
                        <c:v>1.5837328178017318E-4</c:v>
                      </c:pt>
                      <c:pt idx="307">
                        <c:v>1.4990083220297056E-4</c:v>
                      </c:pt>
                      <c:pt idx="308">
                        <c:v>1.5026445877201007E-4</c:v>
                      </c:pt>
                      <c:pt idx="309">
                        <c:v>1.5182940395571187E-4</c:v>
                      </c:pt>
                      <c:pt idx="310">
                        <c:v>1.5777215260710225E-4</c:v>
                      </c:pt>
                      <c:pt idx="311">
                        <c:v>1.5941761599213341E-4</c:v>
                      </c:pt>
                      <c:pt idx="312">
                        <c:v>1.6008930659662445E-4</c:v>
                      </c:pt>
                      <c:pt idx="313">
                        <c:v>1.5971282024348327E-4</c:v>
                      </c:pt>
                      <c:pt idx="314">
                        <c:v>1.5807045885442362E-4</c:v>
                      </c:pt>
                      <c:pt idx="315">
                        <c:v>1.671099949894153E-4</c:v>
                      </c:pt>
                      <c:pt idx="316">
                        <c:v>1.6709017192989369E-4</c:v>
                      </c:pt>
                      <c:pt idx="317">
                        <c:v>1.6949604209923861E-4</c:v>
                      </c:pt>
                      <c:pt idx="318">
                        <c:v>1.6956787540429742E-4</c:v>
                      </c:pt>
                      <c:pt idx="319">
                        <c:v>1.6722472709778736E-4</c:v>
                      </c:pt>
                      <c:pt idx="320">
                        <c:v>1.6717738323684126E-4</c:v>
                      </c:pt>
                      <c:pt idx="321">
                        <c:v>1.6262349411216899E-4</c:v>
                      </c:pt>
                      <c:pt idx="322">
                        <c:v>1.6931407154956586E-4</c:v>
                      </c:pt>
                      <c:pt idx="323">
                        <c:v>1.7000863753521413E-4</c:v>
                      </c:pt>
                      <c:pt idx="324">
                        <c:v>1.7007289290891898E-4</c:v>
                      </c:pt>
                      <c:pt idx="325">
                        <c:v>1.7816481263524208E-4</c:v>
                      </c:pt>
                      <c:pt idx="326">
                        <c:v>1.7707700704526282E-4</c:v>
                      </c:pt>
                      <c:pt idx="327">
                        <c:v>1.7709287869872633E-4</c:v>
                      </c:pt>
                      <c:pt idx="328">
                        <c:v>1.6884803710637335E-4</c:v>
                      </c:pt>
                      <c:pt idx="329">
                        <c:v>1.7416315319351692E-4</c:v>
                      </c:pt>
                      <c:pt idx="330">
                        <c:v>1.7299256423944666E-4</c:v>
                      </c:pt>
                      <c:pt idx="331">
                        <c:v>1.7256982915336142E-4</c:v>
                      </c:pt>
                      <c:pt idx="332">
                        <c:v>1.8131544107969342E-4</c:v>
                      </c:pt>
                      <c:pt idx="333">
                        <c:v>1.8158068078491594E-4</c:v>
                      </c:pt>
                      <c:pt idx="334">
                        <c:v>1.8139440121645538E-4</c:v>
                      </c:pt>
                      <c:pt idx="335">
                        <c:v>1.8062429888955061E-4</c:v>
                      </c:pt>
                      <c:pt idx="336">
                        <c:v>1.7668960361598497E-4</c:v>
                      </c:pt>
                      <c:pt idx="337">
                        <c:v>1.7637361998167775E-4</c:v>
                      </c:pt>
                      <c:pt idx="338">
                        <c:v>1.7937498288736562E-4</c:v>
                      </c:pt>
                      <c:pt idx="339">
                        <c:v>1.7862966107162984E-4</c:v>
                      </c:pt>
                      <c:pt idx="340">
                        <c:v>1.658378236911859E-4</c:v>
                      </c:pt>
                      <c:pt idx="341">
                        <c:v>1.6296435390843569E-4</c:v>
                      </c:pt>
                      <c:pt idx="342">
                        <c:v>1.6736383656471907E-4</c:v>
                      </c:pt>
                      <c:pt idx="343">
                        <c:v>1.6571675045017162E-4</c:v>
                      </c:pt>
                      <c:pt idx="344">
                        <c:v>1.6612868412302389E-4</c:v>
                      </c:pt>
                      <c:pt idx="345">
                        <c:v>1.6633121987055696E-4</c:v>
                      </c:pt>
                      <c:pt idx="346">
                        <c:v>1.6614519113899171E-4</c:v>
                      </c:pt>
                      <c:pt idx="347">
                        <c:v>1.6509372148114647E-4</c:v>
                      </c:pt>
                      <c:pt idx="348">
                        <c:v>1.6489015643236522E-4</c:v>
                      </c:pt>
                      <c:pt idx="349">
                        <c:v>1.6538758165523574E-4</c:v>
                      </c:pt>
                      <c:pt idx="350">
                        <c:v>1.662816864423148E-4</c:v>
                      </c:pt>
                      <c:pt idx="351">
                        <c:v>1.6575956161677649E-4</c:v>
                      </c:pt>
                      <c:pt idx="352">
                        <c:v>1.6441506869889483E-4</c:v>
                      </c:pt>
                      <c:pt idx="353">
                        <c:v>1.6210339899665587E-4</c:v>
                      </c:pt>
                      <c:pt idx="354">
                        <c:v>1.5885591924569539E-4</c:v>
                      </c:pt>
                      <c:pt idx="355">
                        <c:v>1.579406765389349E-4</c:v>
                      </c:pt>
                      <c:pt idx="356">
                        <c:v>1.5799776247506217E-4</c:v>
                      </c:pt>
                      <c:pt idx="357">
                        <c:v>1.562363622006869E-4</c:v>
                      </c:pt>
                      <c:pt idx="358">
                        <c:v>1.5674941914220076E-4</c:v>
                      </c:pt>
                      <c:pt idx="359">
                        <c:v>1.5635789650477987E-4</c:v>
                      </c:pt>
                      <c:pt idx="360">
                        <c:v>1.5538718744919727E-4</c:v>
                      </c:pt>
                      <c:pt idx="361">
                        <c:v>1.5630332396127593E-4</c:v>
                      </c:pt>
                      <c:pt idx="362">
                        <c:v>1.5517429071618111E-4</c:v>
                      </c:pt>
                      <c:pt idx="363">
                        <c:v>1.522895473030896E-4</c:v>
                      </c:pt>
                      <c:pt idx="364">
                        <c:v>1.4666417277542091E-4</c:v>
                      </c:pt>
                      <c:pt idx="365">
                        <c:v>1.5066482782363845E-4</c:v>
                      </c:pt>
                      <c:pt idx="366">
                        <c:v>1.49493325367696E-4</c:v>
                      </c:pt>
                      <c:pt idx="367">
                        <c:v>1.4982022834535757E-4</c:v>
                      </c:pt>
                      <c:pt idx="368">
                        <c:v>1.4828053215367135E-4</c:v>
                      </c:pt>
                      <c:pt idx="369">
                        <c:v>1.4563314077105019E-4</c:v>
                      </c:pt>
                      <c:pt idx="370">
                        <c:v>1.455730255675625E-4</c:v>
                      </c:pt>
                      <c:pt idx="371">
                        <c:v>1.5033495117739107E-4</c:v>
                      </c:pt>
                      <c:pt idx="372">
                        <c:v>1.5132792139245651E-4</c:v>
                      </c:pt>
                      <c:pt idx="373">
                        <c:v>1.4932391415450603E-4</c:v>
                      </c:pt>
                      <c:pt idx="374">
                        <c:v>1.4800983594407172E-4</c:v>
                      </c:pt>
                      <c:pt idx="375">
                        <c:v>1.4793127382661033E-4</c:v>
                      </c:pt>
                      <c:pt idx="376">
                        <c:v>1.5058411643364186E-4</c:v>
                      </c:pt>
                      <c:pt idx="377">
                        <c:v>1.5239931697769667E-4</c:v>
                      </c:pt>
                      <c:pt idx="378">
                        <c:v>1.521378902761391E-4</c:v>
                      </c:pt>
                      <c:pt idx="379">
                        <c:v>1.5353426066719799E-4</c:v>
                      </c:pt>
                      <c:pt idx="380">
                        <c:v>1.4838510917208276E-4</c:v>
                      </c:pt>
                      <c:pt idx="381">
                        <c:v>1.4481518415139554E-4</c:v>
                      </c:pt>
                      <c:pt idx="382">
                        <c:v>1.4382602346985272E-4</c:v>
                      </c:pt>
                      <c:pt idx="383">
                        <c:v>1.4327582491503941E-4</c:v>
                      </c:pt>
                      <c:pt idx="384">
                        <c:v>1.4387223334055054E-4</c:v>
                      </c:pt>
                      <c:pt idx="385">
                        <c:v>1.357518985088196E-4</c:v>
                      </c:pt>
                      <c:pt idx="386">
                        <c:v>1.3571094588656082E-4</c:v>
                      </c:pt>
                      <c:pt idx="387">
                        <c:v>1.31942159504186E-4</c:v>
                      </c:pt>
                      <c:pt idx="388">
                        <c:v>1.3202870849863752E-4</c:v>
                      </c:pt>
                      <c:pt idx="389">
                        <c:v>1.4207680825264565E-4</c:v>
                      </c:pt>
                      <c:pt idx="390">
                        <c:v>1.4182507126139378E-4</c:v>
                      </c:pt>
                      <c:pt idx="391">
                        <c:v>1.3825853870437095E-4</c:v>
                      </c:pt>
                      <c:pt idx="392">
                        <c:v>1.4319026212010306E-4</c:v>
                      </c:pt>
                      <c:pt idx="393">
                        <c:v>1.4239660028581111E-4</c:v>
                      </c:pt>
                      <c:pt idx="394">
                        <c:v>1.4484482795591795E-4</c:v>
                      </c:pt>
                      <c:pt idx="395">
                        <c:v>1.3600783599398012E-4</c:v>
                      </c:pt>
                      <c:pt idx="396">
                        <c:v>1.4106766151961197E-4</c:v>
                      </c:pt>
                      <c:pt idx="397">
                        <c:v>1.3811033829711443E-4</c:v>
                      </c:pt>
                      <c:pt idx="398">
                        <c:v>1.432284813106253E-4</c:v>
                      </c:pt>
                      <c:pt idx="399">
                        <c:v>1.3943177316510014E-4</c:v>
                      </c:pt>
                      <c:pt idx="400">
                        <c:v>1.3883828546812702E-4</c:v>
                      </c:pt>
                      <c:pt idx="401">
                        <c:v>1.3863230009399739E-4</c:v>
                      </c:pt>
                      <c:pt idx="402">
                        <c:v>1.3426151708105239E-4</c:v>
                      </c:pt>
                      <c:pt idx="403">
                        <c:v>1.3460251243858215E-4</c:v>
                      </c:pt>
                      <c:pt idx="404">
                        <c:v>1.3171199065083116E-4</c:v>
                      </c:pt>
                      <c:pt idx="405">
                        <c:v>1.3182087443821083E-4</c:v>
                      </c:pt>
                      <c:pt idx="406">
                        <c:v>1.3144831291179651E-4</c:v>
                      </c:pt>
                      <c:pt idx="407">
                        <c:v>1.3112924859021491E-4</c:v>
                      </c:pt>
                      <c:pt idx="408">
                        <c:v>1.2725487865137796E-4</c:v>
                      </c:pt>
                      <c:pt idx="409">
                        <c:v>1.3278716216128097E-4</c:v>
                      </c:pt>
                      <c:pt idx="410">
                        <c:v>1.3234638803648872E-4</c:v>
                      </c:pt>
                      <c:pt idx="411">
                        <c:v>1.3309226326852243E-4</c:v>
                      </c:pt>
                      <c:pt idx="412">
                        <c:v>1.2311592188131481E-4</c:v>
                      </c:pt>
                      <c:pt idx="413">
                        <c:v>1.2901630287448813E-4</c:v>
                      </c:pt>
                      <c:pt idx="414">
                        <c:v>1.2958639643818935E-4</c:v>
                      </c:pt>
                      <c:pt idx="415">
                        <c:v>1.2890973601923609E-4</c:v>
                      </c:pt>
                      <c:pt idx="416">
                        <c:v>1.3397140562874336E-4</c:v>
                      </c:pt>
                      <c:pt idx="417">
                        <c:v>1.3263053673635009E-4</c:v>
                      </c:pt>
                      <c:pt idx="418">
                        <c:v>1.3383216335555306E-4</c:v>
                      </c:pt>
                      <c:pt idx="419">
                        <c:v>1.3583028047723389E-4</c:v>
                      </c:pt>
                      <c:pt idx="420">
                        <c:v>1.3945125661062819E-4</c:v>
                      </c:pt>
                      <c:pt idx="421">
                        <c:v>1.3485722194632403E-4</c:v>
                      </c:pt>
                      <c:pt idx="422">
                        <c:v>1.3486583760545802E-4</c:v>
                      </c:pt>
                      <c:pt idx="423">
                        <c:v>1.349002059233994E-4</c:v>
                      </c:pt>
                      <c:pt idx="424">
                        <c:v>1.3547359717200184E-4</c:v>
                      </c:pt>
                      <c:pt idx="425">
                        <c:v>1.3554591208039265E-4</c:v>
                      </c:pt>
                      <c:pt idx="426">
                        <c:v>1.4419059220979955E-4</c:v>
                      </c:pt>
                      <c:pt idx="427">
                        <c:v>1.4928961900387847E-4</c:v>
                      </c:pt>
                      <c:pt idx="428">
                        <c:v>1.4913290307466437E-4</c:v>
                      </c:pt>
                      <c:pt idx="429">
                        <c:v>1.4943574217143106E-4</c:v>
                      </c:pt>
                      <c:pt idx="430">
                        <c:v>1.4904795205573576E-4</c:v>
                      </c:pt>
                      <c:pt idx="431">
                        <c:v>1.473950346328673E-4</c:v>
                      </c:pt>
                      <c:pt idx="432">
                        <c:v>1.4802952008906E-4</c:v>
                      </c:pt>
                      <c:pt idx="433">
                        <c:v>1.4904636428349918E-4</c:v>
                      </c:pt>
                      <c:pt idx="434">
                        <c:v>1.5288453002670264E-4</c:v>
                      </c:pt>
                      <c:pt idx="435">
                        <c:v>1.5159183441329404E-4</c:v>
                      </c:pt>
                      <c:pt idx="436">
                        <c:v>1.5113954776570742E-4</c:v>
                      </c:pt>
                      <c:pt idx="437">
                        <c:v>1.4738816922283947E-4</c:v>
                      </c:pt>
                      <c:pt idx="438">
                        <c:v>1.4786845326673467E-4</c:v>
                      </c:pt>
                      <c:pt idx="439">
                        <c:v>1.5070181409010381E-4</c:v>
                      </c:pt>
                      <c:pt idx="440">
                        <c:v>1.5189216016944071E-4</c:v>
                      </c:pt>
                      <c:pt idx="441">
                        <c:v>1.491042848453397E-4</c:v>
                      </c:pt>
                      <c:pt idx="442">
                        <c:v>1.7002211512148174E-4</c:v>
                      </c:pt>
                      <c:pt idx="443">
                        <c:v>1.7036894822304542E-4</c:v>
                      </c:pt>
                      <c:pt idx="444">
                        <c:v>1.6949928641427742E-4</c:v>
                      </c:pt>
                      <c:pt idx="445">
                        <c:v>1.6866940212805485E-4</c:v>
                      </c:pt>
                      <c:pt idx="446">
                        <c:v>1.6545085461704305E-4</c:v>
                      </c:pt>
                      <c:pt idx="447">
                        <c:v>1.6342669673053795E-4</c:v>
                      </c:pt>
                      <c:pt idx="448">
                        <c:v>1.6329821046914735E-4</c:v>
                      </c:pt>
                      <c:pt idx="449">
                        <c:v>1.5843691104915045E-4</c:v>
                      </c:pt>
                      <c:pt idx="450">
                        <c:v>1.6306365883733592E-4</c:v>
                      </c:pt>
                      <c:pt idx="451">
                        <c:v>1.6304770981703649E-4</c:v>
                      </c:pt>
                      <c:pt idx="452">
                        <c:v>1.712509039948227E-4</c:v>
                      </c:pt>
                      <c:pt idx="453">
                        <c:v>1.7137857753974186E-4</c:v>
                      </c:pt>
                      <c:pt idx="454">
                        <c:v>1.7241769938948305E-4</c:v>
                      </c:pt>
                      <c:pt idx="455">
                        <c:v>1.7233333991155538E-4</c:v>
                      </c:pt>
                      <c:pt idx="456">
                        <c:v>1.7241183108519174E-4</c:v>
                      </c:pt>
                      <c:pt idx="457">
                        <c:v>1.7235367480308077E-4</c:v>
                      </c:pt>
                      <c:pt idx="458">
                        <c:v>1.7228768759576055E-4</c:v>
                      </c:pt>
                      <c:pt idx="459">
                        <c:v>1.6126224944883446E-4</c:v>
                      </c:pt>
                      <c:pt idx="460">
                        <c:v>1.6118505245567844E-4</c:v>
                      </c:pt>
                      <c:pt idx="461">
                        <c:v>1.6199839013240851E-4</c:v>
                      </c:pt>
                      <c:pt idx="462">
                        <c:v>1.4412186001425267E-4</c:v>
                      </c:pt>
                      <c:pt idx="463">
                        <c:v>1.5211367756862694E-4</c:v>
                      </c:pt>
                      <c:pt idx="464">
                        <c:v>1.5130718925556905E-4</c:v>
                      </c:pt>
                      <c:pt idx="465">
                        <c:v>1.9717442097128018E-4</c:v>
                      </c:pt>
                      <c:pt idx="466">
                        <c:v>1.9186195231026676E-4</c:v>
                      </c:pt>
                      <c:pt idx="467">
                        <c:v>1.916284273414366E-4</c:v>
                      </c:pt>
                      <c:pt idx="468">
                        <c:v>2.0690502596836232E-4</c:v>
                      </c:pt>
                      <c:pt idx="469">
                        <c:v>2.2930953886467586E-4</c:v>
                      </c:pt>
                      <c:pt idx="470">
                        <c:v>2.7171484721428201E-4</c:v>
                      </c:pt>
                      <c:pt idx="471">
                        <c:v>2.7380115431667386E-4</c:v>
                      </c:pt>
                      <c:pt idx="472">
                        <c:v>2.6850506141787967E-4</c:v>
                      </c:pt>
                      <c:pt idx="473">
                        <c:v>2.6819940929100533E-4</c:v>
                      </c:pt>
                      <c:pt idx="474">
                        <c:v>2.6955806119542734E-4</c:v>
                      </c:pt>
                      <c:pt idx="475">
                        <c:v>2.7138096898661615E-4</c:v>
                      </c:pt>
                      <c:pt idx="476">
                        <c:v>2.7148436141329697E-4</c:v>
                      </c:pt>
                      <c:pt idx="477">
                        <c:v>2.7099945896354622E-4</c:v>
                      </c:pt>
                      <c:pt idx="478">
                        <c:v>2.677412988408453E-4</c:v>
                      </c:pt>
                      <c:pt idx="479">
                        <c:v>2.6293252219412356E-4</c:v>
                      </c:pt>
                      <c:pt idx="480">
                        <c:v>2.6860554565616087E-4</c:v>
                      </c:pt>
                      <c:pt idx="481">
                        <c:v>2.7247107808758787E-4</c:v>
                      </c:pt>
                      <c:pt idx="482">
                        <c:v>2.7427149181372091E-4</c:v>
                      </c:pt>
                      <c:pt idx="483">
                        <c:v>2.8471539623207206E-4</c:v>
                      </c:pt>
                      <c:pt idx="484">
                        <c:v>2.8718753305425623E-4</c:v>
                      </c:pt>
                      <c:pt idx="485">
                        <c:v>2.8731412303310627E-4</c:v>
                      </c:pt>
                      <c:pt idx="486">
                        <c:v>2.8987404098904909E-4</c:v>
                      </c:pt>
                      <c:pt idx="487">
                        <c:v>2.8994524929941998E-4</c:v>
                      </c:pt>
                      <c:pt idx="488">
                        <c:v>2.9815902968158417E-4</c:v>
                      </c:pt>
                      <c:pt idx="489">
                        <c:v>2.9610877479451116E-4</c:v>
                      </c:pt>
                      <c:pt idx="490">
                        <c:v>2.9199786798074907E-4</c:v>
                      </c:pt>
                      <c:pt idx="491">
                        <c:v>2.9497247546272996E-4</c:v>
                      </c:pt>
                      <c:pt idx="492">
                        <c:v>2.9498623326661762E-4</c:v>
                      </c:pt>
                      <c:pt idx="493">
                        <c:v>2.9585950746465129E-4</c:v>
                      </c:pt>
                      <c:pt idx="494">
                        <c:v>2.9446194970111418E-4</c:v>
                      </c:pt>
                      <c:pt idx="495">
                        <c:v>2.945278414636964E-4</c:v>
                      </c:pt>
                      <c:pt idx="496">
                        <c:v>2.8725849513522544E-4</c:v>
                      </c:pt>
                      <c:pt idx="497">
                        <c:v>2.8201394527146897E-4</c:v>
                      </c:pt>
                      <c:pt idx="498">
                        <c:v>2.8168927502264171E-4</c:v>
                      </c:pt>
                      <c:pt idx="499">
                        <c:v>2.8167963505475857E-4</c:v>
                      </c:pt>
                      <c:pt idx="500">
                        <c:v>2.816608604447482E-4</c:v>
                      </c:pt>
                      <c:pt idx="501">
                        <c:v>2.8148431911327517E-4</c:v>
                      </c:pt>
                      <c:pt idx="502">
                        <c:v>2.8064769197441654E-4</c:v>
                      </c:pt>
                      <c:pt idx="503">
                        <c:v>2.7971460327560636E-4</c:v>
                      </c:pt>
                      <c:pt idx="504">
                        <c:v>2.757393715697801E-4</c:v>
                      </c:pt>
                      <c:pt idx="505">
                        <c:v>2.7658457467265231E-4</c:v>
                      </c:pt>
                      <c:pt idx="506">
                        <c:v>2.7659242241419389E-4</c:v>
                      </c:pt>
                      <c:pt idx="507">
                        <c:v>2.7968246408208408E-4</c:v>
                      </c:pt>
                      <c:pt idx="508">
                        <c:v>2.8405981985708643E-4</c:v>
                      </c:pt>
                      <c:pt idx="509">
                        <c:v>2.90827110551099E-4</c:v>
                      </c:pt>
                      <c:pt idx="510">
                        <c:v>2.8998232218659179E-4</c:v>
                      </c:pt>
                      <c:pt idx="511">
                        <c:v>2.8880355642444305E-4</c:v>
                      </c:pt>
                      <c:pt idx="512">
                        <c:v>2.6818573608456168E-4</c:v>
                      </c:pt>
                      <c:pt idx="513">
                        <c:v>2.6795523177567288E-4</c:v>
                      </c:pt>
                      <c:pt idx="514">
                        <c:v>2.6775093137572619E-4</c:v>
                      </c:pt>
                      <c:pt idx="515">
                        <c:v>2.7711710266998494E-4</c:v>
                      </c:pt>
                      <c:pt idx="516">
                        <c:v>2.7651908222058925E-4</c:v>
                      </c:pt>
                      <c:pt idx="517">
                        <c:v>2.795610438253399E-4</c:v>
                      </c:pt>
                      <c:pt idx="518">
                        <c:v>2.9172520266963385E-4</c:v>
                      </c:pt>
                      <c:pt idx="519">
                        <c:v>2.9093178026823064E-4</c:v>
                      </c:pt>
                      <c:pt idx="520">
                        <c:v>2.8706545846432242E-4</c:v>
                      </c:pt>
                      <c:pt idx="521">
                        <c:v>2.9662465817720658E-4</c:v>
                      </c:pt>
                      <c:pt idx="522">
                        <c:v>2.9074905710471086E-4</c:v>
                      </c:pt>
                      <c:pt idx="523">
                        <c:v>2.9061197117682784E-4</c:v>
                      </c:pt>
                      <c:pt idx="524">
                        <c:v>2.8884032470373016E-4</c:v>
                      </c:pt>
                      <c:pt idx="525">
                        <c:v>2.8912866304062874E-4</c:v>
                      </c:pt>
                      <c:pt idx="526">
                        <c:v>2.8902804816706966E-4</c:v>
                      </c:pt>
                      <c:pt idx="527">
                        <c:v>2.8898089063513226E-4</c:v>
                      </c:pt>
                      <c:pt idx="528">
                        <c:v>2.8893604090895775E-4</c:v>
                      </c:pt>
                      <c:pt idx="529">
                        <c:v>2.9927560124592089E-4</c:v>
                      </c:pt>
                      <c:pt idx="530">
                        <c:v>2.9967858901531639E-4</c:v>
                      </c:pt>
                      <c:pt idx="531">
                        <c:v>3.0006879315190354E-4</c:v>
                      </c:pt>
                      <c:pt idx="532">
                        <c:v>3.0157898968448513E-4</c:v>
                      </c:pt>
                      <c:pt idx="533">
                        <c:v>2.9452497723245723E-4</c:v>
                      </c:pt>
                      <c:pt idx="534">
                        <c:v>2.9290248659975105E-4</c:v>
                      </c:pt>
                      <c:pt idx="535">
                        <c:v>2.4788839475611574E-4</c:v>
                      </c:pt>
                      <c:pt idx="536">
                        <c:v>2.5299393327711143E-4</c:v>
                      </c:pt>
                      <c:pt idx="537">
                        <c:v>2.5551732218939851E-4</c:v>
                      </c:pt>
                      <c:pt idx="538">
                        <c:v>2.3604981881275214E-4</c:v>
                      </c:pt>
                      <c:pt idx="539">
                        <c:v>2.1598101536800062E-4</c:v>
                      </c:pt>
                      <c:pt idx="540">
                        <c:v>1.8032594565817658E-4</c:v>
                      </c:pt>
                      <c:pt idx="541">
                        <c:v>1.8223073517439713E-4</c:v>
                      </c:pt>
                      <c:pt idx="542">
                        <c:v>1.8278344054977475E-4</c:v>
                      </c:pt>
                      <c:pt idx="543">
                        <c:v>1.8454590050981848E-4</c:v>
                      </c:pt>
                      <c:pt idx="544">
                        <c:v>1.8609981435663411E-4</c:v>
                      </c:pt>
                      <c:pt idx="545">
                        <c:v>1.9664529992167754E-4</c:v>
                      </c:pt>
                      <c:pt idx="546">
                        <c:v>1.9699277936535855E-4</c:v>
                      </c:pt>
                      <c:pt idx="547">
                        <c:v>2.0553640138566427E-4</c:v>
                      </c:pt>
                      <c:pt idx="548">
                        <c:v>2.0507679797588868E-4</c:v>
                      </c:pt>
                      <c:pt idx="549">
                        <c:v>2.0431780740022597E-4</c:v>
                      </c:pt>
                      <c:pt idx="550">
                        <c:v>1.966569892031239E-4</c:v>
                      </c:pt>
                      <c:pt idx="551">
                        <c:v>1.9131636561943251E-4</c:v>
                      </c:pt>
                      <c:pt idx="552">
                        <c:v>1.9011217399769623E-4</c:v>
                      </c:pt>
                      <c:pt idx="553">
                        <c:v>1.7393338209289021E-4</c:v>
                      </c:pt>
                      <c:pt idx="554">
                        <c:v>1.7316832200564333E-4</c:v>
                      </c:pt>
                      <c:pt idx="555">
                        <c:v>1.7636848466491811E-4</c:v>
                      </c:pt>
                      <c:pt idx="556">
                        <c:v>1.7152899385552671E-4</c:v>
                      </c:pt>
                      <c:pt idx="557">
                        <c:v>1.7788078218498993E-4</c:v>
                      </c:pt>
                      <c:pt idx="558">
                        <c:v>1.6831367516928516E-4</c:v>
                      </c:pt>
                      <c:pt idx="559">
                        <c:v>1.6810549255196044E-4</c:v>
                      </c:pt>
                      <c:pt idx="560">
                        <c:v>2.0265747468540757E-4</c:v>
                      </c:pt>
                      <c:pt idx="561">
                        <c:v>2.0016771328456155E-4</c:v>
                      </c:pt>
                      <c:pt idx="562">
                        <c:v>2.0110812074323141E-4</c:v>
                      </c:pt>
                      <c:pt idx="563">
                        <c:v>2.0381231018108166E-4</c:v>
                      </c:pt>
                      <c:pt idx="564">
                        <c:v>2.0761042391789951E-4</c:v>
                      </c:pt>
                      <c:pt idx="565">
                        <c:v>2.2232215742395072E-4</c:v>
                      </c:pt>
                      <c:pt idx="566">
                        <c:v>2.5308892818469387E-4</c:v>
                      </c:pt>
                      <c:pt idx="567">
                        <c:v>2.5285435916062686E-4</c:v>
                      </c:pt>
                      <c:pt idx="568">
                        <c:v>2.5502020687757882E-4</c:v>
                      </c:pt>
                      <c:pt idx="569">
                        <c:v>2.5493098963827834E-4</c:v>
                      </c:pt>
                      <c:pt idx="570">
                        <c:v>2.622881903431011E-4</c:v>
                      </c:pt>
                      <c:pt idx="571">
                        <c:v>2.6342427452596398E-4</c:v>
                      </c:pt>
                      <c:pt idx="572">
                        <c:v>2.650645150448526E-4</c:v>
                      </c:pt>
                      <c:pt idx="573">
                        <c:v>2.7484975583461253E-4</c:v>
                      </c:pt>
                      <c:pt idx="574">
                        <c:v>2.7814792800314462E-4</c:v>
                      </c:pt>
                      <c:pt idx="575">
                        <c:v>2.776761224547244E-4</c:v>
                      </c:pt>
                      <c:pt idx="576">
                        <c:v>2.7706126683407409E-4</c:v>
                      </c:pt>
                      <c:pt idx="577">
                        <c:v>2.7300727251153533E-4</c:v>
                      </c:pt>
                      <c:pt idx="578">
                        <c:v>2.670108463079587E-4</c:v>
                      </c:pt>
                      <c:pt idx="579">
                        <c:v>2.6515868709558001E-4</c:v>
                      </c:pt>
                      <c:pt idx="580">
                        <c:v>2.6670474114495534E-4</c:v>
                      </c:pt>
                      <c:pt idx="581">
                        <c:v>2.6643539816388135E-4</c:v>
                      </c:pt>
                      <c:pt idx="582">
                        <c:v>2.6726662811283399E-4</c:v>
                      </c:pt>
                      <c:pt idx="583">
                        <c:v>2.6687747414102559E-4</c:v>
                      </c:pt>
                      <c:pt idx="584">
                        <c:v>3.2906369848485236E-4</c:v>
                      </c:pt>
                      <c:pt idx="585">
                        <c:v>3.4267975583703036E-4</c:v>
                      </c:pt>
                      <c:pt idx="586">
                        <c:v>3.4347437841488284E-4</c:v>
                      </c:pt>
                      <c:pt idx="587">
                        <c:v>3.5294409836405507E-4</c:v>
                      </c:pt>
                      <c:pt idx="588">
                        <c:v>3.4609261121476645E-4</c:v>
                      </c:pt>
                      <c:pt idx="589">
                        <c:v>3.4283768293992691E-4</c:v>
                      </c:pt>
                      <c:pt idx="590">
                        <c:v>3.4554468411486625E-4</c:v>
                      </c:pt>
                      <c:pt idx="591">
                        <c:v>3.5021479042074454E-4</c:v>
                      </c:pt>
                      <c:pt idx="592">
                        <c:v>3.5345160262451075E-4</c:v>
                      </c:pt>
                      <c:pt idx="593">
                        <c:v>3.5337056074171856E-4</c:v>
                      </c:pt>
                      <c:pt idx="594">
                        <c:v>3.5340727229684444E-4</c:v>
                      </c:pt>
                      <c:pt idx="595">
                        <c:v>3.5462055998961511E-4</c:v>
                      </c:pt>
                      <c:pt idx="596">
                        <c:v>3.579626528013603E-4</c:v>
                      </c:pt>
                      <c:pt idx="597">
                        <c:v>3.5979880821792741E-4</c:v>
                      </c:pt>
                      <c:pt idx="598">
                        <c:v>3.6086721505079733E-4</c:v>
                      </c:pt>
                      <c:pt idx="599">
                        <c:v>3.5372886729665841E-4</c:v>
                      </c:pt>
                      <c:pt idx="600">
                        <c:v>3.569158067219338E-4</c:v>
                      </c:pt>
                      <c:pt idx="601">
                        <c:v>3.5816286647231515E-4</c:v>
                      </c:pt>
                      <c:pt idx="602">
                        <c:v>3.5529555686639424E-4</c:v>
                      </c:pt>
                      <c:pt idx="603">
                        <c:v>3.5361461590239563E-4</c:v>
                      </c:pt>
                      <c:pt idx="604">
                        <c:v>3.5449713832537666E-4</c:v>
                      </c:pt>
                      <c:pt idx="605">
                        <c:v>3.5484951693708674E-4</c:v>
                      </c:pt>
                      <c:pt idx="606">
                        <c:v>3.5405753149562286E-4</c:v>
                      </c:pt>
                      <c:pt idx="607">
                        <c:v>3.5184338284805682E-4</c:v>
                      </c:pt>
                      <c:pt idx="608">
                        <c:v>3.518007656276401E-4</c:v>
                      </c:pt>
                      <c:pt idx="609">
                        <c:v>3.4664256289841265E-4</c:v>
                      </c:pt>
                      <c:pt idx="610">
                        <c:v>3.4150068054265685E-4</c:v>
                      </c:pt>
                      <c:pt idx="611">
                        <c:v>3.404600855545481E-4</c:v>
                      </c:pt>
                      <c:pt idx="612">
                        <c:v>3.4052819055945785E-4</c:v>
                      </c:pt>
                      <c:pt idx="613">
                        <c:v>3.3844358415710882E-4</c:v>
                      </c:pt>
                      <c:pt idx="614">
                        <c:v>3.3624069046439862E-4</c:v>
                      </c:pt>
                      <c:pt idx="615">
                        <c:v>3.2301670591563869E-4</c:v>
                      </c:pt>
                      <c:pt idx="616">
                        <c:v>3.2416365918473314E-4</c:v>
                      </c:pt>
                      <c:pt idx="617">
                        <c:v>3.1803162347016843E-4</c:v>
                      </c:pt>
                      <c:pt idx="618">
                        <c:v>3.2196062509731954E-4</c:v>
                      </c:pt>
                      <c:pt idx="619">
                        <c:v>3.2660514834561443E-4</c:v>
                      </c:pt>
                      <c:pt idx="620">
                        <c:v>3.2564233627604635E-4</c:v>
                      </c:pt>
                      <c:pt idx="621">
                        <c:v>3.2987410258474741E-4</c:v>
                      </c:pt>
                      <c:pt idx="622">
                        <c:v>3.2956255849625227E-4</c:v>
                      </c:pt>
                      <c:pt idx="623">
                        <c:v>3.2673620618709121E-4</c:v>
                      </c:pt>
                      <c:pt idx="624">
                        <c:v>3.2400612312962168E-4</c:v>
                      </c:pt>
                      <c:pt idx="625">
                        <c:v>3.271183996109035E-4</c:v>
                      </c:pt>
                      <c:pt idx="626">
                        <c:v>3.2884704574102013E-4</c:v>
                      </c:pt>
                      <c:pt idx="627">
                        <c:v>3.2223651254590675E-4</c:v>
                      </c:pt>
                      <c:pt idx="628">
                        <c:v>3.2301341616817688E-4</c:v>
                      </c:pt>
                      <c:pt idx="629">
                        <c:v>3.2320184034690546E-4</c:v>
                      </c:pt>
                      <c:pt idx="630">
                        <c:v>2.9136084586086437E-4</c:v>
                      </c:pt>
                      <c:pt idx="631">
                        <c:v>2.9237492078223754E-4</c:v>
                      </c:pt>
                      <c:pt idx="632">
                        <c:v>2.9250374215819677E-4</c:v>
                      </c:pt>
                      <c:pt idx="633">
                        <c:v>2.9082903428626257E-4</c:v>
                      </c:pt>
                      <c:pt idx="634">
                        <c:v>2.8730702600757965E-4</c:v>
                      </c:pt>
                      <c:pt idx="635">
                        <c:v>2.8337741244928856E-4</c:v>
                      </c:pt>
                      <c:pt idx="636">
                        <c:v>2.5177431474800361E-4</c:v>
                      </c:pt>
                      <c:pt idx="637">
                        <c:v>2.521211309790038E-4</c:v>
                      </c:pt>
                      <c:pt idx="638">
                        <c:v>2.5245552565910837E-4</c:v>
                      </c:pt>
                      <c:pt idx="639">
                        <c:v>2.5268726294196706E-4</c:v>
                      </c:pt>
                      <c:pt idx="640">
                        <c:v>2.4494973312773165E-4</c:v>
                      </c:pt>
                      <c:pt idx="641">
                        <c:v>2.4450768573479559E-4</c:v>
                      </c:pt>
                      <c:pt idx="642">
                        <c:v>2.4725538745472232E-4</c:v>
                      </c:pt>
                      <c:pt idx="643">
                        <c:v>2.3882661801635297E-4</c:v>
                      </c:pt>
                      <c:pt idx="644">
                        <c:v>2.3600975596148693E-4</c:v>
                      </c:pt>
                      <c:pt idx="645">
                        <c:v>2.3433955538819233E-4</c:v>
                      </c:pt>
                      <c:pt idx="646">
                        <c:v>2.3584972593083278E-4</c:v>
                      </c:pt>
                      <c:pt idx="647">
                        <c:v>2.3623042109274919E-4</c:v>
                      </c:pt>
                      <c:pt idx="648">
                        <c:v>2.3607252199081427E-4</c:v>
                      </c:pt>
                      <c:pt idx="649">
                        <c:v>2.3153334245240817E-4</c:v>
                      </c:pt>
                      <c:pt idx="650">
                        <c:v>2.3132084465461451E-4</c:v>
                      </c:pt>
                      <c:pt idx="651">
                        <c:v>2.3601652972305516E-4</c:v>
                      </c:pt>
                      <c:pt idx="652">
                        <c:v>2.3656310227100031E-4</c:v>
                      </c:pt>
                      <c:pt idx="653">
                        <c:v>2.3682274309983856E-4</c:v>
                      </c:pt>
                      <c:pt idx="654">
                        <c:v>1.7160317813110616E-4</c:v>
                      </c:pt>
                      <c:pt idx="655">
                        <c:v>1.5827580556931306E-4</c:v>
                      </c:pt>
                      <c:pt idx="656">
                        <c:v>1.5772623195195045E-4</c:v>
                      </c:pt>
                      <c:pt idx="657">
                        <c:v>1.5036496836738926E-4</c:v>
                      </c:pt>
                      <c:pt idx="658">
                        <c:v>1.5520101122982951E-4</c:v>
                      </c:pt>
                      <c:pt idx="659">
                        <c:v>1.555748811553693E-4</c:v>
                      </c:pt>
                      <c:pt idx="660">
                        <c:v>1.5172686286705467E-4</c:v>
                      </c:pt>
                      <c:pt idx="661">
                        <c:v>1.3941455172590322E-4</c:v>
                      </c:pt>
                      <c:pt idx="662">
                        <c:v>1.3381071481152236E-4</c:v>
                      </c:pt>
                      <c:pt idx="663">
                        <c:v>1.347371933228416E-4</c:v>
                      </c:pt>
                      <c:pt idx="664">
                        <c:v>1.3452471558700246E-4</c:v>
                      </c:pt>
                      <c:pt idx="665">
                        <c:v>1.3484558772051939E-4</c:v>
                      </c:pt>
                      <c:pt idx="666">
                        <c:v>1.3277889491689849E-4</c:v>
                      </c:pt>
                      <c:pt idx="667">
                        <c:v>1.3025592814268816E-4</c:v>
                      </c:pt>
                      <c:pt idx="668">
                        <c:v>1.2996347507333433E-4</c:v>
                      </c:pt>
                      <c:pt idx="669">
                        <c:v>1.2725748351074447E-4</c:v>
                      </c:pt>
                      <c:pt idx="670">
                        <c:v>1.2282415329247943E-4</c:v>
                      </c:pt>
                      <c:pt idx="671">
                        <c:v>1.2849320672328018E-4</c:v>
                      </c:pt>
                      <c:pt idx="672">
                        <c:v>1.2848853081899676E-4</c:v>
                      </c:pt>
                      <c:pt idx="673">
                        <c:v>1.3103234528736926E-4</c:v>
                      </c:pt>
                      <c:pt idx="674">
                        <c:v>1.3014700301154682E-4</c:v>
                      </c:pt>
                      <c:pt idx="675">
                        <c:v>1.2862660728317054E-4</c:v>
                      </c:pt>
                      <c:pt idx="676">
                        <c:v>1.255101985623159E-4</c:v>
                      </c:pt>
                      <c:pt idx="677">
                        <c:v>1.2507492985889735E-4</c:v>
                      </c:pt>
                      <c:pt idx="678">
                        <c:v>1.2529353498958565E-4</c:v>
                      </c:pt>
                      <c:pt idx="679">
                        <c:v>1.2412417220804996E-4</c:v>
                      </c:pt>
                      <c:pt idx="680">
                        <c:v>1.2193099953708368E-4</c:v>
                      </c:pt>
                      <c:pt idx="681">
                        <c:v>1.2074197101849485E-4</c:v>
                      </c:pt>
                      <c:pt idx="682">
                        <c:v>1.2387213244225144E-4</c:v>
                      </c:pt>
                      <c:pt idx="683">
                        <c:v>1.2406639512025643E-4</c:v>
                      </c:pt>
                      <c:pt idx="684">
                        <c:v>1.2447331367875289E-4</c:v>
                      </c:pt>
                      <c:pt idx="685">
                        <c:v>1.2507110358378519E-4</c:v>
                      </c:pt>
                      <c:pt idx="686">
                        <c:v>1.2595341677481536E-4</c:v>
                      </c:pt>
                      <c:pt idx="687">
                        <c:v>1.2444500865495901E-4</c:v>
                      </c:pt>
                      <c:pt idx="688">
                        <c:v>1.1922472301241088E-4</c:v>
                      </c:pt>
                      <c:pt idx="689">
                        <c:v>1.1583824089903643E-4</c:v>
                      </c:pt>
                      <c:pt idx="690">
                        <c:v>1.1654752404843204E-4</c:v>
                      </c:pt>
                      <c:pt idx="691">
                        <c:v>1.1276776722274933E-4</c:v>
                      </c:pt>
                      <c:pt idx="692">
                        <c:v>1.1282600050105802E-4</c:v>
                      </c:pt>
                      <c:pt idx="693">
                        <c:v>1.146748074900796E-4</c:v>
                      </c:pt>
                      <c:pt idx="694">
                        <c:v>1.1478823616193355E-4</c:v>
                      </c:pt>
                      <c:pt idx="695">
                        <c:v>1.0779921811288394E-4</c:v>
                      </c:pt>
                      <c:pt idx="696">
                        <c:v>1.0817637639015665E-4</c:v>
                      </c:pt>
                      <c:pt idx="697">
                        <c:v>1.1285109406116528E-4</c:v>
                      </c:pt>
                      <c:pt idx="698">
                        <c:v>1.1288482502015038E-4</c:v>
                      </c:pt>
                      <c:pt idx="699">
                        <c:v>1.2598967536168069E-4</c:v>
                      </c:pt>
                      <c:pt idx="700">
                        <c:v>1.4673626432640762E-4</c:v>
                      </c:pt>
                      <c:pt idx="701">
                        <c:v>1.4645166263758038E-4</c:v>
                      </c:pt>
                      <c:pt idx="702">
                        <c:v>1.4849567545877684E-4</c:v>
                      </c:pt>
                      <c:pt idx="703">
                        <c:v>1.4644298234136701E-4</c:v>
                      </c:pt>
                      <c:pt idx="704">
                        <c:v>1.5668992255471831E-4</c:v>
                      </c:pt>
                      <c:pt idx="705">
                        <c:v>1.5646807539782353E-4</c:v>
                      </c:pt>
                      <c:pt idx="706">
                        <c:v>1.5975903981152732E-4</c:v>
                      </c:pt>
                      <c:pt idx="707">
                        <c:v>1.6100317733765292E-4</c:v>
                      </c:pt>
                      <c:pt idx="708">
                        <c:v>1.5729330195042262E-4</c:v>
                      </c:pt>
                      <c:pt idx="709">
                        <c:v>1.6802626976594281E-4</c:v>
                      </c:pt>
                      <c:pt idx="710">
                        <c:v>1.6970143490626806E-4</c:v>
                      </c:pt>
                      <c:pt idx="711">
                        <c:v>1.693973672124852E-4</c:v>
                      </c:pt>
                      <c:pt idx="712">
                        <c:v>1.6705099294693184E-4</c:v>
                      </c:pt>
                      <c:pt idx="713">
                        <c:v>1.6688668007300815E-4</c:v>
                      </c:pt>
                      <c:pt idx="714">
                        <c:v>1.6853311673791483E-4</c:v>
                      </c:pt>
                      <c:pt idx="715">
                        <c:v>1.7260190577401873E-4</c:v>
                      </c:pt>
                      <c:pt idx="716">
                        <c:v>1.989506042480124E-4</c:v>
                      </c:pt>
                      <c:pt idx="717">
                        <c:v>2.0485800707382954E-4</c:v>
                      </c:pt>
                      <c:pt idx="718">
                        <c:v>2.0474616267394594E-4</c:v>
                      </c:pt>
                      <c:pt idx="719">
                        <c:v>2.025697365167648E-4</c:v>
                      </c:pt>
                      <c:pt idx="720">
                        <c:v>2.0303166068041898E-4</c:v>
                      </c:pt>
                      <c:pt idx="721">
                        <c:v>2.103917922658568E-4</c:v>
                      </c:pt>
                      <c:pt idx="722">
                        <c:v>2.0988901418727494E-4</c:v>
                      </c:pt>
                      <c:pt idx="723">
                        <c:v>2.1695083410058798E-4</c:v>
                      </c:pt>
                      <c:pt idx="724">
                        <c:v>2.2126511495662669E-4</c:v>
                      </c:pt>
                      <c:pt idx="725">
                        <c:v>2.1417769759103839E-4</c:v>
                      </c:pt>
                      <c:pt idx="726">
                        <c:v>2.1533557547587565E-4</c:v>
                      </c:pt>
                      <c:pt idx="727">
                        <c:v>2.1246556385345346E-4</c:v>
                      </c:pt>
                      <c:pt idx="728">
                        <c:v>2.0889773340130043E-4</c:v>
                      </c:pt>
                      <c:pt idx="729">
                        <c:v>2.091700685993696E-4</c:v>
                      </c:pt>
                      <c:pt idx="730">
                        <c:v>2.1251930480601202E-4</c:v>
                      </c:pt>
                      <c:pt idx="731">
                        <c:v>2.166278566658343E-4</c:v>
                      </c:pt>
                      <c:pt idx="732">
                        <c:v>2.1657360191763191E-4</c:v>
                      </c:pt>
                      <c:pt idx="733">
                        <c:v>2.3062136387785583E-4</c:v>
                      </c:pt>
                      <c:pt idx="734">
                        <c:v>2.3210257909300712E-4</c:v>
                      </c:pt>
                      <c:pt idx="735">
                        <c:v>2.5179614697520256E-4</c:v>
                      </c:pt>
                      <c:pt idx="736">
                        <c:v>2.5519609878587717E-4</c:v>
                      </c:pt>
                      <c:pt idx="737">
                        <c:v>2.5547599219803539E-4</c:v>
                      </c:pt>
                      <c:pt idx="738">
                        <c:v>2.7158553113913508E-4</c:v>
                      </c:pt>
                      <c:pt idx="739">
                        <c:v>2.7275758068599396E-4</c:v>
                      </c:pt>
                      <c:pt idx="740">
                        <c:v>2.736338551320695E-4</c:v>
                      </c:pt>
                      <c:pt idx="741">
                        <c:v>2.7221905622526487E-4</c:v>
                      </c:pt>
                      <c:pt idx="742">
                        <c:v>2.8134454282710276E-4</c:v>
                      </c:pt>
                      <c:pt idx="743">
                        <c:v>2.7904805025160653E-4</c:v>
                      </c:pt>
                      <c:pt idx="744">
                        <c:v>2.8060179172715536E-4</c:v>
                      </c:pt>
                      <c:pt idx="745">
                        <c:v>2.8058361898356123E-4</c:v>
                      </c:pt>
                      <c:pt idx="746">
                        <c:v>2.8067600303709254E-4</c:v>
                      </c:pt>
                      <c:pt idx="747">
                        <c:v>2.7978832195243357E-4</c:v>
                      </c:pt>
                      <c:pt idx="748">
                        <c:v>2.7964697049434058E-4</c:v>
                      </c:pt>
                      <c:pt idx="749">
                        <c:v>2.7943308550330517E-4</c:v>
                      </c:pt>
                      <c:pt idx="750">
                        <c:v>2.7935045735950627E-4</c:v>
                      </c:pt>
                      <c:pt idx="751">
                        <c:v>2.8056523586107745E-4</c:v>
                      </c:pt>
                      <c:pt idx="752">
                        <c:v>2.76708410451438E-4</c:v>
                      </c:pt>
                      <c:pt idx="753">
                        <c:v>2.765243418879459E-4</c:v>
                      </c:pt>
                      <c:pt idx="754">
                        <c:v>2.9514579617401595E-4</c:v>
                      </c:pt>
                      <c:pt idx="755">
                        <c:v>2.9252741656926747E-4</c:v>
                      </c:pt>
                      <c:pt idx="756">
                        <c:v>2.9150273369669684E-4</c:v>
                      </c:pt>
                      <c:pt idx="757">
                        <c:v>2.9066317850809527E-4</c:v>
                      </c:pt>
                      <c:pt idx="758">
                        <c:v>2.9069047943441521E-4</c:v>
                      </c:pt>
                      <c:pt idx="759">
                        <c:v>2.9068655370220238E-4</c:v>
                      </c:pt>
                      <c:pt idx="760">
                        <c:v>2.9228677174189402E-4</c:v>
                      </c:pt>
                      <c:pt idx="761">
                        <c:v>2.8936347720613187E-4</c:v>
                      </c:pt>
                      <c:pt idx="762">
                        <c:v>2.9164767271154974E-4</c:v>
                      </c:pt>
                      <c:pt idx="763">
                        <c:v>2.9046443876184553E-4</c:v>
                      </c:pt>
                      <c:pt idx="764">
                        <c:v>2.9542551405518013E-4</c:v>
                      </c:pt>
                      <c:pt idx="765">
                        <c:v>3.0343848272232566E-4</c:v>
                      </c:pt>
                      <c:pt idx="766">
                        <c:v>3.0224949164604173E-4</c:v>
                      </c:pt>
                      <c:pt idx="767">
                        <c:v>2.9457046417801592E-4</c:v>
                      </c:pt>
                      <c:pt idx="768">
                        <c:v>2.9691942665207406E-4</c:v>
                      </c:pt>
                      <c:pt idx="769">
                        <c:v>2.8101533514152268E-4</c:v>
                      </c:pt>
                      <c:pt idx="770">
                        <c:v>2.6385489144190093E-4</c:v>
                      </c:pt>
                      <c:pt idx="771">
                        <c:v>2.6363883191058974E-4</c:v>
                      </c:pt>
                      <c:pt idx="772">
                        <c:v>2.6475057948347212E-4</c:v>
                      </c:pt>
                      <c:pt idx="773">
                        <c:v>2.6322865034215329E-4</c:v>
                      </c:pt>
                      <c:pt idx="774">
                        <c:v>2.5404771371731092E-4</c:v>
                      </c:pt>
                      <c:pt idx="775">
                        <c:v>2.3720765528216956E-4</c:v>
                      </c:pt>
                      <c:pt idx="776">
                        <c:v>2.3461414177607009E-4</c:v>
                      </c:pt>
                      <c:pt idx="777">
                        <c:v>2.3339983679801095E-4</c:v>
                      </c:pt>
                      <c:pt idx="778">
                        <c:v>2.4658127063572954E-4</c:v>
                      </c:pt>
                      <c:pt idx="779">
                        <c:v>2.4482084317453386E-4</c:v>
                      </c:pt>
                      <c:pt idx="780">
                        <c:v>2.6113052108311209E-4</c:v>
                      </c:pt>
                      <c:pt idx="781">
                        <c:v>2.6021384914621062E-4</c:v>
                      </c:pt>
                      <c:pt idx="782">
                        <c:v>2.6118470911872297E-4</c:v>
                      </c:pt>
                      <c:pt idx="783">
                        <c:v>2.6125593047819629E-4</c:v>
                      </c:pt>
                      <c:pt idx="784">
                        <c:v>2.5945895596006936E-4</c:v>
                      </c:pt>
                      <c:pt idx="785">
                        <c:v>2.563597588481318E-4</c:v>
                      </c:pt>
                      <c:pt idx="786">
                        <c:v>2.3452691799424216E-4</c:v>
                      </c:pt>
                      <c:pt idx="787">
                        <c:v>2.295138583530693E-4</c:v>
                      </c:pt>
                      <c:pt idx="788">
                        <c:v>2.3027742419069283E-4</c:v>
                      </c:pt>
                      <c:pt idx="789">
                        <c:v>2.2969896764710296E-4</c:v>
                      </c:pt>
                      <c:pt idx="790">
                        <c:v>2.2862266515093251E-4</c:v>
                      </c:pt>
                      <c:pt idx="791">
                        <c:v>2.1379144561116417E-4</c:v>
                      </c:pt>
                      <c:pt idx="792">
                        <c:v>2.1406737510450315E-4</c:v>
                      </c:pt>
                      <c:pt idx="793">
                        <c:v>2.3401828349919486E-4</c:v>
                      </c:pt>
                      <c:pt idx="794">
                        <c:v>2.321872771717396E-4</c:v>
                      </c:pt>
                      <c:pt idx="795">
                        <c:v>2.3200219091544722E-4</c:v>
                      </c:pt>
                      <c:pt idx="796">
                        <c:v>2.3458893719040177E-4</c:v>
                      </c:pt>
                      <c:pt idx="797">
                        <c:v>2.3991915022030476E-4</c:v>
                      </c:pt>
                      <c:pt idx="798">
                        <c:v>2.3689622006865148E-4</c:v>
                      </c:pt>
                      <c:pt idx="799">
                        <c:v>2.3605891017966659E-4</c:v>
                      </c:pt>
                      <c:pt idx="800">
                        <c:v>2.333907343131087E-4</c:v>
                      </c:pt>
                      <c:pt idx="801">
                        <c:v>2.2929389063927765E-4</c:v>
                      </c:pt>
                      <c:pt idx="802">
                        <c:v>2.2944909800059801E-4</c:v>
                      </c:pt>
                      <c:pt idx="803">
                        <c:v>2.1598540463518246E-4</c:v>
                      </c:pt>
                      <c:pt idx="804">
                        <c:v>2.1482485068735852E-4</c:v>
                      </c:pt>
                      <c:pt idx="805">
                        <c:v>1.9650735270542903E-4</c:v>
                      </c:pt>
                      <c:pt idx="806">
                        <c:v>1.9312156183068873E-4</c:v>
                      </c:pt>
                      <c:pt idx="807">
                        <c:v>2.0641447689300808E-4</c:v>
                      </c:pt>
                      <c:pt idx="808">
                        <c:v>1.9121336612298675E-4</c:v>
                      </c:pt>
                      <c:pt idx="809">
                        <c:v>1.9177279776205254E-4</c:v>
                      </c:pt>
                      <c:pt idx="810">
                        <c:v>2.2032538735037267E-4</c:v>
                      </c:pt>
                      <c:pt idx="811">
                        <c:v>2.1459466851983332E-4</c:v>
                      </c:pt>
                      <c:pt idx="812">
                        <c:v>2.0651813768741975E-4</c:v>
                      </c:pt>
                      <c:pt idx="813">
                        <c:v>2.0793171739098067E-4</c:v>
                      </c:pt>
                      <c:pt idx="814">
                        <c:v>2.0576508645735723E-4</c:v>
                      </c:pt>
                      <c:pt idx="815">
                        <c:v>2.0586704709916036E-4</c:v>
                      </c:pt>
                      <c:pt idx="816">
                        <c:v>2.0735304951479875E-4</c:v>
                      </c:pt>
                      <c:pt idx="817">
                        <c:v>2.0859759063413793E-4</c:v>
                      </c:pt>
                      <c:pt idx="818">
                        <c:v>2.0869305699877666E-4</c:v>
                      </c:pt>
                      <c:pt idx="819">
                        <c:v>2.0828164296379995E-4</c:v>
                      </c:pt>
                      <c:pt idx="820">
                        <c:v>2.0836995895559575E-4</c:v>
                      </c:pt>
                      <c:pt idx="821">
                        <c:v>2.066977699486504E-4</c:v>
                      </c:pt>
                      <c:pt idx="822">
                        <c:v>2.0835840474115673E-4</c:v>
                      </c:pt>
                      <c:pt idx="823">
                        <c:v>2.132429328975941E-4</c:v>
                      </c:pt>
                      <c:pt idx="824">
                        <c:v>1.9185096770956304E-4</c:v>
                      </c:pt>
                      <c:pt idx="825">
                        <c:v>1.9688253182660156E-4</c:v>
                      </c:pt>
                      <c:pt idx="826">
                        <c:v>1.9682947762481211E-4</c:v>
                      </c:pt>
                      <c:pt idx="827">
                        <c:v>1.9691467218911138E-4</c:v>
                      </c:pt>
                      <c:pt idx="828">
                        <c:v>1.9690524481705182E-4</c:v>
                      </c:pt>
                      <c:pt idx="829">
                        <c:v>2.0439297087888875E-4</c:v>
                      </c:pt>
                      <c:pt idx="830">
                        <c:v>2.0377169117637687E-4</c:v>
                      </c:pt>
                      <c:pt idx="831">
                        <c:v>2.0468462448853617E-4</c:v>
                      </c:pt>
                      <c:pt idx="832">
                        <c:v>2.0281757557161572E-4</c:v>
                      </c:pt>
                      <c:pt idx="833">
                        <c:v>2.0274756982833028E-4</c:v>
                      </c:pt>
                      <c:pt idx="834">
                        <c:v>1.97790833104461E-4</c:v>
                      </c:pt>
                      <c:pt idx="835">
                        <c:v>1.878435253744302E-4</c:v>
                      </c:pt>
                      <c:pt idx="836">
                        <c:v>1.904252936243717E-4</c:v>
                      </c:pt>
                      <c:pt idx="837">
                        <c:v>1.9053830667137961E-4</c:v>
                      </c:pt>
                      <c:pt idx="838">
                        <c:v>1.8936881726369284E-4</c:v>
                      </c:pt>
                      <c:pt idx="839">
                        <c:v>2.0861861202712141E-4</c:v>
                      </c:pt>
                      <c:pt idx="840">
                        <c:v>2.1233923804450826E-4</c:v>
                      </c:pt>
                      <c:pt idx="841">
                        <c:v>2.1522381088189113E-4</c:v>
                      </c:pt>
                      <c:pt idx="842">
                        <c:v>2.1320324966338434E-4</c:v>
                      </c:pt>
                      <c:pt idx="843">
                        <c:v>2.1308601983000455E-4</c:v>
                      </c:pt>
                      <c:pt idx="844">
                        <c:v>2.1679358181588972E-4</c:v>
                      </c:pt>
                      <c:pt idx="845">
                        <c:v>2.1666639765591621E-4</c:v>
                      </c:pt>
                      <c:pt idx="846">
                        <c:v>2.1799925785981032E-4</c:v>
                      </c:pt>
                      <c:pt idx="847">
                        <c:v>2.1843464133676745E-4</c:v>
                      </c:pt>
                      <c:pt idx="848">
                        <c:v>2.0546490986164055E-4</c:v>
                      </c:pt>
                      <c:pt idx="849">
                        <c:v>1.991115966422618E-4</c:v>
                      </c:pt>
                      <c:pt idx="850">
                        <c:v>1.8064804853782469E-4</c:v>
                      </c:pt>
                      <c:pt idx="851">
                        <c:v>1.8170162535040301E-4</c:v>
                      </c:pt>
                      <c:pt idx="852">
                        <c:v>1.8090330365761015E-4</c:v>
                      </c:pt>
                      <c:pt idx="853">
                        <c:v>1.8271230661697182E-4</c:v>
                      </c:pt>
                      <c:pt idx="854">
                        <c:v>1.8412978766134898E-4</c:v>
                      </c:pt>
                      <c:pt idx="855">
                        <c:v>1.8628900776345383E-4</c:v>
                      </c:pt>
                      <c:pt idx="856">
                        <c:v>1.8366943481619346E-4</c:v>
                      </c:pt>
                      <c:pt idx="857">
                        <c:v>1.8270093541421868E-4</c:v>
                      </c:pt>
                      <c:pt idx="858">
                        <c:v>1.8202679962219941E-4</c:v>
                      </c:pt>
                      <c:pt idx="859">
                        <c:v>1.8328697766007858E-4</c:v>
                      </c:pt>
                      <c:pt idx="860">
                        <c:v>1.8349873216805707E-4</c:v>
                      </c:pt>
                      <c:pt idx="861">
                        <c:v>1.8342496295454565E-4</c:v>
                      </c:pt>
                      <c:pt idx="862">
                        <c:v>1.8271822512723032E-4</c:v>
                      </c:pt>
                      <c:pt idx="863">
                        <c:v>1.5722673457297114E-4</c:v>
                      </c:pt>
                      <c:pt idx="864">
                        <c:v>1.5591602145365011E-4</c:v>
                      </c:pt>
                      <c:pt idx="865">
                        <c:v>1.5590544195888593E-4</c:v>
                      </c:pt>
                      <c:pt idx="866">
                        <c:v>1.5486559905238052E-4</c:v>
                      </c:pt>
                      <c:pt idx="867">
                        <c:v>1.470953669069297E-4</c:v>
                      </c:pt>
                      <c:pt idx="868">
                        <c:v>1.4596245449863965E-4</c:v>
                      </c:pt>
                      <c:pt idx="869">
                        <c:v>1.4582769389792427E-4</c:v>
                      </c:pt>
                      <c:pt idx="870">
                        <c:v>1.4546748654017114E-4</c:v>
                      </c:pt>
                      <c:pt idx="871">
                        <c:v>1.435778587830893E-4</c:v>
                      </c:pt>
                      <c:pt idx="872">
                        <c:v>1.4393836664713591E-4</c:v>
                      </c:pt>
                      <c:pt idx="873">
                        <c:v>1.4864648196643033E-4</c:v>
                      </c:pt>
                      <c:pt idx="874">
                        <c:v>1.4862879672341526E-4</c:v>
                      </c:pt>
                      <c:pt idx="875">
                        <c:v>1.471147959710603E-4</c:v>
                      </c:pt>
                      <c:pt idx="876">
                        <c:v>1.4678751660798705E-4</c:v>
                      </c:pt>
                      <c:pt idx="877">
                        <c:v>1.3348714511545912E-4</c:v>
                      </c:pt>
                      <c:pt idx="878">
                        <c:v>1.3447968673154154E-4</c:v>
                      </c:pt>
                      <c:pt idx="879">
                        <c:v>1.3303414165617475E-4</c:v>
                      </c:pt>
                      <c:pt idx="880">
                        <c:v>1.0354938722650112E-4</c:v>
                      </c:pt>
                      <c:pt idx="881">
                        <c:v>1.0404463594052659E-4</c:v>
                      </c:pt>
                      <c:pt idx="882">
                        <c:v>1.0681772061805709E-4</c:v>
                      </c:pt>
                      <c:pt idx="883">
                        <c:v>1.1183671994647314E-4</c:v>
                      </c:pt>
                      <c:pt idx="884">
                        <c:v>1.1295454284015006E-4</c:v>
                      </c:pt>
                      <c:pt idx="885">
                        <c:v>1.1330673697548161E-4</c:v>
                      </c:pt>
                      <c:pt idx="886">
                        <c:v>1.1295828251830379E-4</c:v>
                      </c:pt>
                      <c:pt idx="887">
                        <c:v>1.1699181494981846E-4</c:v>
                      </c:pt>
                      <c:pt idx="888">
                        <c:v>1.2144501945304582E-4</c:v>
                      </c:pt>
                      <c:pt idx="889">
                        <c:v>1.3359549495304101E-4</c:v>
                      </c:pt>
                      <c:pt idx="890">
                        <c:v>1.3594387124039073E-4</c:v>
                      </c:pt>
                      <c:pt idx="891">
                        <c:v>1.3652589599899489E-4</c:v>
                      </c:pt>
                      <c:pt idx="892">
                        <c:v>1.4118718024900718E-4</c:v>
                      </c:pt>
                      <c:pt idx="893">
                        <c:v>1.4024227622365574E-4</c:v>
                      </c:pt>
                      <c:pt idx="894">
                        <c:v>1.5164020148273737E-4</c:v>
                      </c:pt>
                      <c:pt idx="895">
                        <c:v>1.5110817728134691E-4</c:v>
                      </c:pt>
                      <c:pt idx="896">
                        <c:v>1.5228784510943092E-4</c:v>
                      </c:pt>
                      <c:pt idx="897">
                        <c:v>1.5230149380270126E-4</c:v>
                      </c:pt>
                      <c:pt idx="898">
                        <c:v>1.6041606861170782E-4</c:v>
                      </c:pt>
                      <c:pt idx="899">
                        <c:v>1.5815372351103644E-4</c:v>
                      </c:pt>
                      <c:pt idx="900">
                        <c:v>1.6401667567414921E-4</c:v>
                      </c:pt>
                      <c:pt idx="901">
                        <c:v>1.6484777916658794E-4</c:v>
                      </c:pt>
                      <c:pt idx="902">
                        <c:v>1.6528680965358973E-4</c:v>
                      </c:pt>
                      <c:pt idx="903">
                        <c:v>1.6817123008896955E-4</c:v>
                      </c:pt>
                      <c:pt idx="904">
                        <c:v>1.676228047385092E-4</c:v>
                      </c:pt>
                      <c:pt idx="905">
                        <c:v>1.6714638371680314E-4</c:v>
                      </c:pt>
                      <c:pt idx="906">
                        <c:v>1.6220027250127731E-4</c:v>
                      </c:pt>
                      <c:pt idx="907">
                        <c:v>1.6258564869046054E-4</c:v>
                      </c:pt>
                      <c:pt idx="908">
                        <c:v>1.6289825031296762E-4</c:v>
                      </c:pt>
                      <c:pt idx="909">
                        <c:v>1.593872300328277E-4</c:v>
                      </c:pt>
                      <c:pt idx="910">
                        <c:v>1.6451830262108807E-4</c:v>
                      </c:pt>
                      <c:pt idx="911">
                        <c:v>1.6838972227054564E-4</c:v>
                      </c:pt>
                      <c:pt idx="912">
                        <c:v>1.8895249971922852E-4</c:v>
                      </c:pt>
                      <c:pt idx="913">
                        <c:v>1.9687044314669957E-4</c:v>
                      </c:pt>
                      <c:pt idx="914">
                        <c:v>1.9375794675402644E-4</c:v>
                      </c:pt>
                      <c:pt idx="915">
                        <c:v>2.1229041095204411E-4</c:v>
                      </c:pt>
                      <c:pt idx="916">
                        <c:v>2.0867374049477196E-4</c:v>
                      </c:pt>
                      <c:pt idx="917">
                        <c:v>2.0695048311713049E-4</c:v>
                      </c:pt>
                      <c:pt idx="918">
                        <c:v>2.0820235569063585E-4</c:v>
                      </c:pt>
                      <c:pt idx="919">
                        <c:v>2.0808877543105529E-4</c:v>
                      </c:pt>
                      <c:pt idx="920">
                        <c:v>2.0764024065995882E-4</c:v>
                      </c:pt>
                      <c:pt idx="921">
                        <c:v>2.0595220528997062E-4</c:v>
                      </c:pt>
                      <c:pt idx="922">
                        <c:v>2.0547150268496739E-4</c:v>
                      </c:pt>
                      <c:pt idx="923">
                        <c:v>2.0245826999600258E-4</c:v>
                      </c:pt>
                      <c:pt idx="924">
                        <c:v>2.0016711681924152E-4</c:v>
                      </c:pt>
                      <c:pt idx="925">
                        <c:v>1.9886389484178116E-4</c:v>
                      </c:pt>
                      <c:pt idx="926">
                        <c:v>2.0660846634033606E-4</c:v>
                      </c:pt>
                      <c:pt idx="927">
                        <c:v>2.0683147358763898E-4</c:v>
                      </c:pt>
                      <c:pt idx="928">
                        <c:v>2.0730609832558578E-4</c:v>
                      </c:pt>
                      <c:pt idx="929">
                        <c:v>2.0622120846311019E-4</c:v>
                      </c:pt>
                      <c:pt idx="930">
                        <c:v>2.3061263436368728E-4</c:v>
                      </c:pt>
                      <c:pt idx="931">
                        <c:v>2.3597757481810098E-4</c:v>
                      </c:pt>
                      <c:pt idx="932">
                        <c:v>2.4781090423801032E-4</c:v>
                      </c:pt>
                      <c:pt idx="933">
                        <c:v>2.4944955988169364E-4</c:v>
                      </c:pt>
                      <c:pt idx="934">
                        <c:v>2.5431435131375495E-4</c:v>
                      </c:pt>
                      <c:pt idx="935">
                        <c:v>2.5518002644997365E-4</c:v>
                      </c:pt>
                      <c:pt idx="936">
                        <c:v>2.5309540596642584E-4</c:v>
                      </c:pt>
                      <c:pt idx="937">
                        <c:v>2.5353939648722028E-4</c:v>
                      </c:pt>
                      <c:pt idx="938">
                        <c:v>2.5439622603656023E-4</c:v>
                      </c:pt>
                      <c:pt idx="939">
                        <c:v>2.5427741241833648E-4</c:v>
                      </c:pt>
                      <c:pt idx="940">
                        <c:v>2.5441257328425956E-4</c:v>
                      </c:pt>
                      <c:pt idx="941">
                        <c:v>2.5526441126571056E-4</c:v>
                      </c:pt>
                      <c:pt idx="942">
                        <c:v>2.5651990378127679E-4</c:v>
                      </c:pt>
                      <c:pt idx="943">
                        <c:v>2.4984352269135767E-4</c:v>
                      </c:pt>
                      <c:pt idx="944">
                        <c:v>2.5045090356865045E-4</c:v>
                      </c:pt>
                      <c:pt idx="945">
                        <c:v>2.5106477908108692E-4</c:v>
                      </c:pt>
                      <c:pt idx="946">
                        <c:v>2.6115902159115737E-4</c:v>
                      </c:pt>
                      <c:pt idx="947">
                        <c:v>2.6142796536132777E-4</c:v>
                      </c:pt>
                      <c:pt idx="948">
                        <c:v>2.5868238824421004E-4</c:v>
                      </c:pt>
                      <c:pt idx="949">
                        <c:v>2.595236204177436E-4</c:v>
                      </c:pt>
                      <c:pt idx="950">
                        <c:v>2.6777733061182131E-4</c:v>
                      </c:pt>
                      <c:pt idx="951">
                        <c:v>2.8792806551770667E-4</c:v>
                      </c:pt>
                      <c:pt idx="952">
                        <c:v>2.8361970662470589E-4</c:v>
                      </c:pt>
                      <c:pt idx="953">
                        <c:v>2.7577160750134644E-4</c:v>
                      </c:pt>
                      <c:pt idx="954">
                        <c:v>2.7689849661708858E-4</c:v>
                      </c:pt>
                      <c:pt idx="955">
                        <c:v>2.8026367430155448E-4</c:v>
                      </c:pt>
                      <c:pt idx="956">
                        <c:v>2.86631128248413E-4</c:v>
                      </c:pt>
                      <c:pt idx="957">
                        <c:v>3.0133248868603014E-4</c:v>
                      </c:pt>
                      <c:pt idx="958">
                        <c:v>3.02739556888585E-4</c:v>
                      </c:pt>
                      <c:pt idx="959">
                        <c:v>3.1525956491674866E-4</c:v>
                      </c:pt>
                      <c:pt idx="960">
                        <c:v>3.464540663545332E-4</c:v>
                      </c:pt>
                      <c:pt idx="961">
                        <c:v>3.4924525163799699E-4</c:v>
                      </c:pt>
                      <c:pt idx="962">
                        <c:v>3.4328624339507188E-4</c:v>
                      </c:pt>
                      <c:pt idx="963">
                        <c:v>3.4711604034215015E-4</c:v>
                      </c:pt>
                      <c:pt idx="964">
                        <c:v>3.3824175232382528E-4</c:v>
                      </c:pt>
                      <c:pt idx="965">
                        <c:v>3.801729648995212E-4</c:v>
                      </c:pt>
                      <c:pt idx="966">
                        <c:v>4.0927075395838953E-4</c:v>
                      </c:pt>
                      <c:pt idx="967">
                        <c:v>4.1700547320335163E-4</c:v>
                      </c:pt>
                      <c:pt idx="968">
                        <c:v>4.2187942102029453E-4</c:v>
                      </c:pt>
                      <c:pt idx="969">
                        <c:v>4.2587879294963242E-4</c:v>
                      </c:pt>
                      <c:pt idx="970">
                        <c:v>4.9004868951998428E-4</c:v>
                      </c:pt>
                      <c:pt idx="971">
                        <c:v>5.1278374431211796E-4</c:v>
                      </c:pt>
                      <c:pt idx="972">
                        <c:v>5.1227785568002423E-4</c:v>
                      </c:pt>
                      <c:pt idx="973">
                        <c:v>5.1571987067770939E-4</c:v>
                      </c:pt>
                      <c:pt idx="974">
                        <c:v>5.3195512370660277E-4</c:v>
                      </c:pt>
                      <c:pt idx="975">
                        <c:v>5.3558510038712807E-4</c:v>
                      </c:pt>
                      <c:pt idx="976">
                        <c:v>5.3680303682264669E-4</c:v>
                      </c:pt>
                      <c:pt idx="977">
                        <c:v>5.4373695752476029E-4</c:v>
                      </c:pt>
                      <c:pt idx="978">
                        <c:v>5.4414344114275099E-4</c:v>
                      </c:pt>
                      <c:pt idx="979">
                        <c:v>5.2702319369351495E-4</c:v>
                      </c:pt>
                      <c:pt idx="980">
                        <c:v>5.2037451667253927E-4</c:v>
                      </c:pt>
                      <c:pt idx="981">
                        <c:v>5.3853816715940099E-4</c:v>
                      </c:pt>
                      <c:pt idx="982">
                        <c:v>5.2129014633304474E-4</c:v>
                      </c:pt>
                      <c:pt idx="983">
                        <c:v>5.2179000936070769E-4</c:v>
                      </c:pt>
                      <c:pt idx="984">
                        <c:v>5.2270228735409657E-4</c:v>
                      </c:pt>
                      <c:pt idx="985">
                        <c:v>5.0110871976651863E-4</c:v>
                      </c:pt>
                      <c:pt idx="986">
                        <c:v>5.0154059685082731E-4</c:v>
                      </c:pt>
                      <c:pt idx="987">
                        <c:v>5.0654685707494159E-4</c:v>
                      </c:pt>
                      <c:pt idx="988">
                        <c:v>5.0442604880797815E-4</c:v>
                      </c:pt>
                      <c:pt idx="989">
                        <c:v>5.0401745625569603E-4</c:v>
                      </c:pt>
                      <c:pt idx="990">
                        <c:v>5.0628630923412799E-4</c:v>
                      </c:pt>
                      <c:pt idx="991">
                        <c:v>5.1020078258927695E-4</c:v>
                      </c:pt>
                      <c:pt idx="992">
                        <c:v>5.1107539911150063E-4</c:v>
                      </c:pt>
                      <c:pt idx="993">
                        <c:v>5.2461750899485289E-4</c:v>
                      </c:pt>
                      <c:pt idx="994">
                        <c:v>5.2462289860687487E-4</c:v>
                      </c:pt>
                      <c:pt idx="995">
                        <c:v>5.2419223420443052E-4</c:v>
                      </c:pt>
                      <c:pt idx="996">
                        <c:v>5.1886727228216405E-4</c:v>
                      </c:pt>
                      <c:pt idx="997">
                        <c:v>5.1818855103370298E-4</c:v>
                      </c:pt>
                      <c:pt idx="998">
                        <c:v>5.1898221680174992E-4</c:v>
                      </c:pt>
                      <c:pt idx="999">
                        <c:v>5.160526252302464E-4</c:v>
                      </c:pt>
                      <c:pt idx="1000">
                        <c:v>4.8390720026070125E-4</c:v>
                      </c:pt>
                      <c:pt idx="1001">
                        <c:v>4.7768688596443306E-4</c:v>
                      </c:pt>
                      <c:pt idx="1002">
                        <c:v>4.7063966498891893E-4</c:v>
                      </c:pt>
                      <c:pt idx="1003">
                        <c:v>4.6980235345177817E-4</c:v>
                      </c:pt>
                      <c:pt idx="1004">
                        <c:v>4.6752173888641233E-4</c:v>
                      </c:pt>
                      <c:pt idx="1005">
                        <c:v>4.8676429159535077E-4</c:v>
                      </c:pt>
                      <c:pt idx="1006">
                        <c:v>4.8826953498082738E-4</c:v>
                      </c:pt>
                      <c:pt idx="1007">
                        <c:v>5.0425141571595216E-4</c:v>
                      </c:pt>
                      <c:pt idx="1008">
                        <c:v>5.1279830593414701E-4</c:v>
                      </c:pt>
                      <c:pt idx="1009">
                        <c:v>5.2246733602283096E-4</c:v>
                      </c:pt>
                      <c:pt idx="1010">
                        <c:v>5.2161761618515492E-4</c:v>
                      </c:pt>
                      <c:pt idx="1011">
                        <c:v>5.2255962026979703E-4</c:v>
                      </c:pt>
                      <c:pt idx="1012">
                        <c:v>5.2166129187380245E-4</c:v>
                      </c:pt>
                      <c:pt idx="1013">
                        <c:v>5.2209449970277522E-4</c:v>
                      </c:pt>
                      <c:pt idx="1014">
                        <c:v>5.3343061628872057E-4</c:v>
                      </c:pt>
                      <c:pt idx="1015">
                        <c:v>5.3336043497075514E-4</c:v>
                      </c:pt>
                      <c:pt idx="1016">
                        <c:v>5.2653336866008264E-4</c:v>
                      </c:pt>
                      <c:pt idx="1017">
                        <c:v>5.2692514279353798E-4</c:v>
                      </c:pt>
                      <c:pt idx="1018">
                        <c:v>5.2711350161950088E-4</c:v>
                      </c:pt>
                      <c:pt idx="1019">
                        <c:v>5.2599867314824609E-4</c:v>
                      </c:pt>
                      <c:pt idx="1020">
                        <c:v>5.2124378705263803E-4</c:v>
                      </c:pt>
                      <c:pt idx="1021">
                        <c:v>5.0345978427252869E-4</c:v>
                      </c:pt>
                      <c:pt idx="1022">
                        <c:v>5.0302842435213783E-4</c:v>
                      </c:pt>
                      <c:pt idx="1023">
                        <c:v>5.0315541437338481E-4</c:v>
                      </c:pt>
                      <c:pt idx="1024">
                        <c:v>4.9938222240717355E-4</c:v>
                      </c:pt>
                      <c:pt idx="1025">
                        <c:v>4.9704052152832121E-4</c:v>
                      </c:pt>
                      <c:pt idx="1026">
                        <c:v>4.9234012598708043E-4</c:v>
                      </c:pt>
                      <c:pt idx="1027">
                        <c:v>4.9024414711539986E-4</c:v>
                      </c:pt>
                      <c:pt idx="1028">
                        <c:v>4.962158274837748E-4</c:v>
                      </c:pt>
                      <c:pt idx="1029">
                        <c:v>4.8001905611747171E-4</c:v>
                      </c:pt>
                      <c:pt idx="1030">
                        <c:v>4.5865001947237869E-4</c:v>
                      </c:pt>
                      <c:pt idx="1031">
                        <c:v>4.6194195262822706E-4</c:v>
                      </c:pt>
                      <c:pt idx="1032">
                        <c:v>4.6249686348325393E-4</c:v>
                      </c:pt>
                      <c:pt idx="1033">
                        <c:v>4.56160663199E-4</c:v>
                      </c:pt>
                      <c:pt idx="1034">
                        <c:v>4.6462996750282545E-4</c:v>
                      </c:pt>
                      <c:pt idx="1035">
                        <c:v>4.2018296621745344E-4</c:v>
                      </c:pt>
                      <c:pt idx="1036">
                        <c:v>3.8808675277747604E-4</c:v>
                      </c:pt>
                      <c:pt idx="1037">
                        <c:v>3.7946916037235283E-4</c:v>
                      </c:pt>
                      <c:pt idx="1038">
                        <c:v>3.7102423681228215E-4</c:v>
                      </c:pt>
                      <c:pt idx="1039">
                        <c:v>3.7311703921334634E-4</c:v>
                      </c:pt>
                      <c:pt idx="1040">
                        <c:v>3.0181259418869059E-4</c:v>
                      </c:pt>
                      <c:pt idx="1041">
                        <c:v>2.7672981237556702E-4</c:v>
                      </c:pt>
                      <c:pt idx="1042">
                        <c:v>2.7590086346193952E-4</c:v>
                      </c:pt>
                      <c:pt idx="1043">
                        <c:v>2.7747174132165901E-4</c:v>
                      </c:pt>
                      <c:pt idx="1044">
                        <c:v>2.5878674940440143E-4</c:v>
                      </c:pt>
                      <c:pt idx="1045">
                        <c:v>2.635443329271128E-4</c:v>
                      </c:pt>
                      <c:pt idx="1046">
                        <c:v>2.6987517534377849E-4</c:v>
                      </c:pt>
                      <c:pt idx="1047">
                        <c:v>2.6014891748081905E-4</c:v>
                      </c:pt>
                      <c:pt idx="1048">
                        <c:v>2.5586067898787526E-4</c:v>
                      </c:pt>
                      <c:pt idx="1049">
                        <c:v>2.5447390773973317E-4</c:v>
                      </c:pt>
                      <c:pt idx="1050">
                        <c:v>2.6540518551927488E-4</c:v>
                      </c:pt>
                      <c:pt idx="1051">
                        <c:v>2.3853150529125561E-4</c:v>
                      </c:pt>
                      <c:pt idx="1052">
                        <c:v>2.3862969313650308E-4</c:v>
                      </c:pt>
                    </c:numCache>
                  </c:numRef>
                </c:yVal>
                <c:smooth val="1"/>
                <c:extLst xmlns:c16r2="http://schemas.microsoft.com/office/drawing/2015/06/chart" xmlns:c15="http://schemas.microsoft.com/office/drawing/2012/chart">
                  <c:ext xmlns:c16="http://schemas.microsoft.com/office/drawing/2014/chart" uri="{C3380CC4-5D6E-409C-BE32-E72D297353CC}">
                    <c16:uniqueId val="{00000002-A44A-4244-9B38-8F14DD10DEA7}"/>
                  </c:ext>
                </c:extLst>
              </c15:ser>
            </c15:filteredScatterSeries>
            <c15:filteredScatterSeries>
              <c15:ser>
                <c:idx val="3"/>
                <c:order val="3"/>
                <c:tx>
                  <c:strRef>
                    <c:extLst xmlns:c16r2="http://schemas.microsoft.com/office/drawing/2015/06/chart" xmlns:c15="http://schemas.microsoft.com/office/drawing/2012/chart">
                      <c:ext xmlns:c15="http://schemas.microsoft.com/office/drawing/2012/chart" uri="{02D57815-91ED-43cb-92C2-25804820EDAC}">
                        <c15:formulaRef>
                          <c15:sqref>'Ejercicio 2'!$F$14</c15:sqref>
                        </c15:formulaRef>
                      </c:ext>
                    </c:extLst>
                    <c:strCache>
                      <c:ptCount val="1"/>
                      <c:pt idx="0">
                        <c:v>Ventana movil (10 dias)</c:v>
                      </c:pt>
                    </c:strCache>
                  </c:strRef>
                </c:tx>
                <c:spPr>
                  <a:ln w="19050" cap="rnd">
                    <a:solidFill>
                      <a:schemeClr val="accent4"/>
                    </a:solidFill>
                    <a:round/>
                  </a:ln>
                  <a:effectLst/>
                </c:spPr>
                <c:marker>
                  <c:symbol val="none"/>
                </c:marker>
                <c:xVal>
                  <c:numRef>
                    <c:extLst xmlns:c16r2="http://schemas.microsoft.com/office/drawing/2015/06/chart" xmlns:c15="http://schemas.microsoft.com/office/drawing/2012/chart">
                      <c:ext xmlns:c15="http://schemas.microsoft.com/office/drawing/2012/char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xmlns:c15="http://schemas.microsoft.com/office/drawing/2012/chart">
                      <c:ext xmlns:c15="http://schemas.microsoft.com/office/drawing/2012/chart" uri="{02D57815-91ED-43cb-92C2-25804820EDAC}">
                        <c15:formulaRef>
                          <c15:sqref>'Ejercicio 2'!$F$15:$F$1067</c15:sqref>
                        </c15:formulaRef>
                      </c:ext>
                    </c:extLst>
                    <c:numCache>
                      <c:formatCode>General</c:formatCode>
                      <c:ptCount val="1053"/>
                      <c:pt idx="11">
                        <c:v>4.1024125404955612E-4</c:v>
                      </c:pt>
                      <c:pt idx="12">
                        <c:v>4.6855397057034856E-4</c:v>
                      </c:pt>
                      <c:pt idx="13">
                        <c:v>4.6396936117732264E-4</c:v>
                      </c:pt>
                      <c:pt idx="14">
                        <c:v>4.5684443571232254E-4</c:v>
                      </c:pt>
                      <c:pt idx="15">
                        <c:v>4.8288801758651954E-4</c:v>
                      </c:pt>
                      <c:pt idx="16">
                        <c:v>5.6939963974613492E-4</c:v>
                      </c:pt>
                      <c:pt idx="17">
                        <c:v>5.2235590142817598E-4</c:v>
                      </c:pt>
                      <c:pt idx="18">
                        <c:v>4.3777032209650662E-4</c:v>
                      </c:pt>
                      <c:pt idx="19">
                        <c:v>3.9749065017514524E-4</c:v>
                      </c:pt>
                      <c:pt idx="20">
                        <c:v>3.6017965964424512E-4</c:v>
                      </c:pt>
                      <c:pt idx="21">
                        <c:v>3.9567191876956471E-4</c:v>
                      </c:pt>
                      <c:pt idx="22">
                        <c:v>3.0029757973402558E-4</c:v>
                      </c:pt>
                      <c:pt idx="23">
                        <c:v>2.8379758864859267E-4</c:v>
                      </c:pt>
                      <c:pt idx="24">
                        <c:v>3.8088230691146556E-4</c:v>
                      </c:pt>
                      <c:pt idx="25">
                        <c:v>3.306283663996989E-4</c:v>
                      </c:pt>
                      <c:pt idx="26">
                        <c:v>1.9732994718552133E-4</c:v>
                      </c:pt>
                      <c:pt idx="27">
                        <c:v>2.2200194360949698E-4</c:v>
                      </c:pt>
                      <c:pt idx="28">
                        <c:v>3.0699163432725679E-4</c:v>
                      </c:pt>
                      <c:pt idx="29">
                        <c:v>3.0969986066581382E-4</c:v>
                      </c:pt>
                      <c:pt idx="30">
                        <c:v>2.6930482997083126E-4</c:v>
                      </c:pt>
                      <c:pt idx="31">
                        <c:v>2.4330292325518645E-4</c:v>
                      </c:pt>
                      <c:pt idx="32">
                        <c:v>2.7205010103886805E-4</c:v>
                      </c:pt>
                      <c:pt idx="33">
                        <c:v>2.8250946221734617E-4</c:v>
                      </c:pt>
                      <c:pt idx="34">
                        <c:v>2.0602305143892216E-4</c:v>
                      </c:pt>
                      <c:pt idx="35">
                        <c:v>2.1058071161340018E-4</c:v>
                      </c:pt>
                      <c:pt idx="36">
                        <c:v>2.0611435911624257E-4</c:v>
                      </c:pt>
                      <c:pt idx="37">
                        <c:v>1.4476921778055376E-4</c:v>
                      </c:pt>
                      <c:pt idx="38">
                        <c:v>8.370750886438134E-5</c:v>
                      </c:pt>
                      <c:pt idx="39">
                        <c:v>7.8601775570553853E-5</c:v>
                      </c:pt>
                      <c:pt idx="40">
                        <c:v>7.4477293459687904E-5</c:v>
                      </c:pt>
                      <c:pt idx="41">
                        <c:v>6.8068415660433833E-5</c:v>
                      </c:pt>
                      <c:pt idx="42">
                        <c:v>4.4086047702813885E-5</c:v>
                      </c:pt>
                      <c:pt idx="43">
                        <c:v>6.1504483006410637E-5</c:v>
                      </c:pt>
                      <c:pt idx="44">
                        <c:v>6.0261015329217934E-5</c:v>
                      </c:pt>
                      <c:pt idx="45">
                        <c:v>5.6948258736149141E-5</c:v>
                      </c:pt>
                      <c:pt idx="46">
                        <c:v>5.3381579525686055E-5</c:v>
                      </c:pt>
                      <c:pt idx="47">
                        <c:v>5.3844499516262014E-5</c:v>
                      </c:pt>
                      <c:pt idx="48">
                        <c:v>2.2628468819351421E-4</c:v>
                      </c:pt>
                      <c:pt idx="49">
                        <c:v>2.5265251170906831E-4</c:v>
                      </c:pt>
                      <c:pt idx="50">
                        <c:v>2.5670970223535996E-4</c:v>
                      </c:pt>
                      <c:pt idx="51">
                        <c:v>2.7719329380254291E-4</c:v>
                      </c:pt>
                      <c:pt idx="52">
                        <c:v>2.7480325988157113E-4</c:v>
                      </c:pt>
                      <c:pt idx="53">
                        <c:v>2.8585816503164877E-4</c:v>
                      </c:pt>
                      <c:pt idx="54">
                        <c:v>3.1780636264055237E-4</c:v>
                      </c:pt>
                      <c:pt idx="55">
                        <c:v>2.84707511119825E-4</c:v>
                      </c:pt>
                      <c:pt idx="56">
                        <c:v>2.8244710331229011E-4</c:v>
                      </c:pt>
                      <c:pt idx="57">
                        <c:v>2.8062907505366089E-4</c:v>
                      </c:pt>
                      <c:pt idx="58">
                        <c:v>1.6969504752667588E-4</c:v>
                      </c:pt>
                      <c:pt idx="59">
                        <c:v>1.3561342673034432E-4</c:v>
                      </c:pt>
                      <c:pt idx="60">
                        <c:v>1.6236367757972234E-4</c:v>
                      </c:pt>
                      <c:pt idx="61">
                        <c:v>2.7900130130431003E-4</c:v>
                      </c:pt>
                      <c:pt idx="62">
                        <c:v>3.3685611223081916E-4</c:v>
                      </c:pt>
                      <c:pt idx="63">
                        <c:v>3.386960985987594E-4</c:v>
                      </c:pt>
                      <c:pt idx="64">
                        <c:v>3.3552388192419801E-4</c:v>
                      </c:pt>
                      <c:pt idx="65">
                        <c:v>3.4194766026804575E-4</c:v>
                      </c:pt>
                      <c:pt idx="66">
                        <c:v>3.3835690376468266E-4</c:v>
                      </c:pt>
                      <c:pt idx="67">
                        <c:v>3.8478653834947928E-4</c:v>
                      </c:pt>
                      <c:pt idx="68">
                        <c:v>3.9603925743627704E-4</c:v>
                      </c:pt>
                      <c:pt idx="69">
                        <c:v>3.9991035842995419E-4</c:v>
                      </c:pt>
                      <c:pt idx="70">
                        <c:v>3.9244686804095575E-4</c:v>
                      </c:pt>
                      <c:pt idx="71">
                        <c:v>2.5939088447556936E-4</c:v>
                      </c:pt>
                      <c:pt idx="72">
                        <c:v>2.0480624843362776E-4</c:v>
                      </c:pt>
                      <c:pt idx="73">
                        <c:v>1.789588229421873E-4</c:v>
                      </c:pt>
                      <c:pt idx="74">
                        <c:v>1.5827045413808837E-4</c:v>
                      </c:pt>
                      <c:pt idx="75">
                        <c:v>2.6102011614177929E-4</c:v>
                      </c:pt>
                      <c:pt idx="76">
                        <c:v>2.6014624413752655E-4</c:v>
                      </c:pt>
                      <c:pt idx="77">
                        <c:v>2.0873440293170116E-4</c:v>
                      </c:pt>
                      <c:pt idx="78">
                        <c:v>2.036243460954525E-4</c:v>
                      </c:pt>
                      <c:pt idx="79">
                        <c:v>2.2529840405300809E-4</c:v>
                      </c:pt>
                      <c:pt idx="80">
                        <c:v>2.987025812986271E-4</c:v>
                      </c:pt>
                      <c:pt idx="81">
                        <c:v>3.3174965218817038E-4</c:v>
                      </c:pt>
                      <c:pt idx="82">
                        <c:v>3.6647463707288212E-4</c:v>
                      </c:pt>
                      <c:pt idx="83">
                        <c:v>3.621219984795398E-4</c:v>
                      </c:pt>
                      <c:pt idx="84">
                        <c:v>3.7304085885569164E-4</c:v>
                      </c:pt>
                      <c:pt idx="85">
                        <c:v>2.5999358499695374E-4</c:v>
                      </c:pt>
                      <c:pt idx="86">
                        <c:v>2.6271836708059791E-4</c:v>
                      </c:pt>
                      <c:pt idx="87">
                        <c:v>2.8621802314576463E-4</c:v>
                      </c:pt>
                      <c:pt idx="88">
                        <c:v>2.6788881667604535E-4</c:v>
                      </c:pt>
                      <c:pt idx="89">
                        <c:v>2.7482441574745156E-4</c:v>
                      </c:pt>
                      <c:pt idx="90">
                        <c:v>1.8513559527209679E-4</c:v>
                      </c:pt>
                      <c:pt idx="91">
                        <c:v>1.5178535918560697E-4</c:v>
                      </c:pt>
                      <c:pt idx="92">
                        <c:v>1.0740827259128094E-4</c:v>
                      </c:pt>
                      <c:pt idx="93">
                        <c:v>1.0042524161207373E-4</c:v>
                      </c:pt>
                      <c:pt idx="94">
                        <c:v>9.3950155966323481E-5</c:v>
                      </c:pt>
                      <c:pt idx="95">
                        <c:v>9.3262578382353014E-5</c:v>
                      </c:pt>
                      <c:pt idx="96">
                        <c:v>9.3609684907066748E-5</c:v>
                      </c:pt>
                      <c:pt idx="97">
                        <c:v>6.5655995265795689E-5</c:v>
                      </c:pt>
                      <c:pt idx="98">
                        <c:v>9.1776816757781657E-5</c:v>
                      </c:pt>
                      <c:pt idx="99">
                        <c:v>9.2675090263047921E-5</c:v>
                      </c:pt>
                      <c:pt idx="100">
                        <c:v>9.4810534668387562E-5</c:v>
                      </c:pt>
                      <c:pt idx="101">
                        <c:v>9.552725204056486E-5</c:v>
                      </c:pt>
                      <c:pt idx="102">
                        <c:v>9.7117521498291977E-5</c:v>
                      </c:pt>
                      <c:pt idx="103">
                        <c:v>1.0576200102552973E-4</c:v>
                      </c:pt>
                      <c:pt idx="104">
                        <c:v>1.3180067725084268E-4</c:v>
                      </c:pt>
                      <c:pt idx="105">
                        <c:v>1.3162058827508865E-4</c:v>
                      </c:pt>
                      <c:pt idx="106">
                        <c:v>1.2652220350515384E-4</c:v>
                      </c:pt>
                      <c:pt idx="107">
                        <c:v>1.3232949123619578E-4</c:v>
                      </c:pt>
                      <c:pt idx="108">
                        <c:v>7.9623245606884013E-5</c:v>
                      </c:pt>
                      <c:pt idx="109">
                        <c:v>7.2676043506615716E-5</c:v>
                      </c:pt>
                      <c:pt idx="110">
                        <c:v>9.403401354680608E-5</c:v>
                      </c:pt>
                      <c:pt idx="111">
                        <c:v>1.584050786207382E-4</c:v>
                      </c:pt>
                      <c:pt idx="112">
                        <c:v>1.9542146592563259E-4</c:v>
                      </c:pt>
                      <c:pt idx="113">
                        <c:v>1.8488819705874478E-4</c:v>
                      </c:pt>
                      <c:pt idx="114">
                        <c:v>1.5651297713490303E-4</c:v>
                      </c:pt>
                      <c:pt idx="115">
                        <c:v>1.6270967376725315E-4</c:v>
                      </c:pt>
                      <c:pt idx="116">
                        <c:v>2.1517893004466298E-4</c:v>
                      </c:pt>
                      <c:pt idx="117">
                        <c:v>2.0441835986830206E-4</c:v>
                      </c:pt>
                      <c:pt idx="118">
                        <c:v>2.0305169592971115E-4</c:v>
                      </c:pt>
                      <c:pt idx="119">
                        <c:v>2.2126092091221073E-4</c:v>
                      </c:pt>
                      <c:pt idx="120">
                        <c:v>1.9508161022297531E-4</c:v>
                      </c:pt>
                      <c:pt idx="121">
                        <c:v>1.882113664026177E-4</c:v>
                      </c:pt>
                      <c:pt idx="122">
                        <c:v>1.9717749846902529E-4</c:v>
                      </c:pt>
                      <c:pt idx="123">
                        <c:v>1.9530762079822642E-4</c:v>
                      </c:pt>
                      <c:pt idx="124">
                        <c:v>2.0355587830585419E-4</c:v>
                      </c:pt>
                      <c:pt idx="125">
                        <c:v>1.8462561974153628E-4</c:v>
                      </c:pt>
                      <c:pt idx="126">
                        <c:v>1.5561996925864512E-4</c:v>
                      </c:pt>
                      <c:pt idx="127">
                        <c:v>1.6250527444364453E-4</c:v>
                      </c:pt>
                      <c:pt idx="128">
                        <c:v>1.6151249244434609E-4</c:v>
                      </c:pt>
                      <c:pt idx="129">
                        <c:v>1.5533711914381717E-4</c:v>
                      </c:pt>
                      <c:pt idx="130">
                        <c:v>1.5565284117232027E-4</c:v>
                      </c:pt>
                      <c:pt idx="131">
                        <c:v>6.2142024966083375E-5</c:v>
                      </c:pt>
                      <c:pt idx="132">
                        <c:v>4.4349647589180738E-5</c:v>
                      </c:pt>
                      <c:pt idx="133">
                        <c:v>3.2219861886635701E-5</c:v>
                      </c:pt>
                      <c:pt idx="134">
                        <c:v>3.0789254593125972E-5</c:v>
                      </c:pt>
                      <c:pt idx="135">
                        <c:v>3.6956139131981899E-5</c:v>
                      </c:pt>
                      <c:pt idx="136">
                        <c:v>2.8958960962660323E-5</c:v>
                      </c:pt>
                      <c:pt idx="137">
                        <c:v>3.2255387762550004E-5</c:v>
                      </c:pt>
                      <c:pt idx="138">
                        <c:v>6.563562500086125E-5</c:v>
                      </c:pt>
                      <c:pt idx="139">
                        <c:v>1.089537233889458E-4</c:v>
                      </c:pt>
                      <c:pt idx="140">
                        <c:v>1.4972674025824298E-4</c:v>
                      </c:pt>
                      <c:pt idx="141">
                        <c:v>1.5959323508051755E-4</c:v>
                      </c:pt>
                      <c:pt idx="142">
                        <c:v>1.9096033853840567E-4</c:v>
                      </c:pt>
                      <c:pt idx="143">
                        <c:v>1.9873786272787215E-4</c:v>
                      </c:pt>
                      <c:pt idx="144">
                        <c:v>1.8482227133828429E-4</c:v>
                      </c:pt>
                      <c:pt idx="145">
                        <c:v>1.9638915675995847E-4</c:v>
                      </c:pt>
                      <c:pt idx="146">
                        <c:v>2.8467854487753254E-4</c:v>
                      </c:pt>
                      <c:pt idx="147">
                        <c:v>2.8250645321560997E-4</c:v>
                      </c:pt>
                      <c:pt idx="148">
                        <c:v>2.7207664678342998E-4</c:v>
                      </c:pt>
                      <c:pt idx="149">
                        <c:v>2.713215279000166E-4</c:v>
                      </c:pt>
                      <c:pt idx="150">
                        <c:v>2.3196156134716711E-4</c:v>
                      </c:pt>
                      <c:pt idx="151">
                        <c:v>2.0633047741130275E-4</c:v>
                      </c:pt>
                      <c:pt idx="152">
                        <c:v>1.9446192839034189E-4</c:v>
                      </c:pt>
                      <c:pt idx="153">
                        <c:v>1.724562729264616E-4</c:v>
                      </c:pt>
                      <c:pt idx="154">
                        <c:v>1.6972998848483281E-4</c:v>
                      </c:pt>
                      <c:pt idx="155">
                        <c:v>1.6754878914273881E-4</c:v>
                      </c:pt>
                      <c:pt idx="156">
                        <c:v>1.1741039443016194E-4</c:v>
                      </c:pt>
                      <c:pt idx="157">
                        <c:v>1.3023708849687739E-4</c:v>
                      </c:pt>
                      <c:pt idx="158">
                        <c:v>1.0329049445291196E-4</c:v>
                      </c:pt>
                      <c:pt idx="159">
                        <c:v>9.521817662319759E-5</c:v>
                      </c:pt>
                      <c:pt idx="160">
                        <c:v>1.153764667162924E-4</c:v>
                      </c:pt>
                      <c:pt idx="161">
                        <c:v>1.1847406705240603E-4</c:v>
                      </c:pt>
                      <c:pt idx="162">
                        <c:v>1.7881374001049542E-4</c:v>
                      </c:pt>
                      <c:pt idx="163">
                        <c:v>1.9905777439443778E-4</c:v>
                      </c:pt>
                      <c:pt idx="164">
                        <c:v>1.9310434952560685E-4</c:v>
                      </c:pt>
                      <c:pt idx="165">
                        <c:v>1.7727904304173862E-4</c:v>
                      </c:pt>
                      <c:pt idx="166">
                        <c:v>1.6739476021144053E-4</c:v>
                      </c:pt>
                      <c:pt idx="167">
                        <c:v>1.6533147467705765E-4</c:v>
                      </c:pt>
                      <c:pt idx="168">
                        <c:v>1.2518912203976203E-4</c:v>
                      </c:pt>
                      <c:pt idx="169">
                        <c:v>1.2202328513178475E-4</c:v>
                      </c:pt>
                      <c:pt idx="170">
                        <c:v>6.9978158167846265E-5</c:v>
                      </c:pt>
                      <c:pt idx="171">
                        <c:v>6.1713654604635332E-5</c:v>
                      </c:pt>
                      <c:pt idx="172">
                        <c:v>5.9301682732176512E-5</c:v>
                      </c:pt>
                      <c:pt idx="173">
                        <c:v>7.1532134015067075E-5</c:v>
                      </c:pt>
                      <c:pt idx="174">
                        <c:v>1.2198443914832249E-4</c:v>
                      </c:pt>
                      <c:pt idx="175">
                        <c:v>1.1549779020920753E-4</c:v>
                      </c:pt>
                      <c:pt idx="176">
                        <c:v>1.1500753489064556E-4</c:v>
                      </c:pt>
                      <c:pt idx="177">
                        <c:v>1.5904952070342333E-4</c:v>
                      </c:pt>
                      <c:pt idx="178">
                        <c:v>1.7165198147144365E-4</c:v>
                      </c:pt>
                      <c:pt idx="179">
                        <c:v>1.6593184481241091E-4</c:v>
                      </c:pt>
                      <c:pt idx="180">
                        <c:v>1.9373105607929945E-4</c:v>
                      </c:pt>
                      <c:pt idx="181">
                        <c:v>1.7938138893255031E-4</c:v>
                      </c:pt>
                      <c:pt idx="182">
                        <c:v>1.5645822894024821E-4</c:v>
                      </c:pt>
                      <c:pt idx="183">
                        <c:v>1.3742469468285272E-4</c:v>
                      </c:pt>
                      <c:pt idx="184">
                        <c:v>1.1195332987504228E-4</c:v>
                      </c:pt>
                      <c:pt idx="185">
                        <c:v>1.1104006025241166E-4</c:v>
                      </c:pt>
                      <c:pt idx="186">
                        <c:v>1.7890167793282622E-4</c:v>
                      </c:pt>
                      <c:pt idx="187">
                        <c:v>1.7370713097940025E-4</c:v>
                      </c:pt>
                      <c:pt idx="188">
                        <c:v>1.417791506561572E-4</c:v>
                      </c:pt>
                      <c:pt idx="189">
                        <c:v>1.4665505537421602E-4</c:v>
                      </c:pt>
                      <c:pt idx="190">
                        <c:v>1.432195703954649E-4</c:v>
                      </c:pt>
                      <c:pt idx="191">
                        <c:v>1.579813579598347E-4</c:v>
                      </c:pt>
                      <c:pt idx="192">
                        <c:v>1.6117016149392373E-4</c:v>
                      </c:pt>
                      <c:pt idx="193">
                        <c:v>1.6806528757804632E-4</c:v>
                      </c:pt>
                      <c:pt idx="194">
                        <c:v>1.6828011900236675E-4</c:v>
                      </c:pt>
                      <c:pt idx="195">
                        <c:v>1.7669627010682593E-4</c:v>
                      </c:pt>
                      <c:pt idx="196">
                        <c:v>1.0440570620087797E-4</c:v>
                      </c:pt>
                      <c:pt idx="197">
                        <c:v>6.3277409645669434E-5</c:v>
                      </c:pt>
                      <c:pt idx="198">
                        <c:v>6.8137399492923986E-5</c:v>
                      </c:pt>
                      <c:pt idx="199">
                        <c:v>6.360818907293414E-5</c:v>
                      </c:pt>
                      <c:pt idx="200">
                        <c:v>5.715856363475629E-5</c:v>
                      </c:pt>
                      <c:pt idx="201">
                        <c:v>1.0459474339064625E-4</c:v>
                      </c:pt>
                      <c:pt idx="202">
                        <c:v>1.3870109498321359E-4</c:v>
                      </c:pt>
                      <c:pt idx="203">
                        <c:v>1.4842957418541487E-4</c:v>
                      </c:pt>
                      <c:pt idx="204">
                        <c:v>3.4753512846997034E-4</c:v>
                      </c:pt>
                      <c:pt idx="205">
                        <c:v>3.5997241072220903E-4</c:v>
                      </c:pt>
                      <c:pt idx="206">
                        <c:v>3.8147699349643291E-4</c:v>
                      </c:pt>
                      <c:pt idx="207">
                        <c:v>3.8593384777660682E-4</c:v>
                      </c:pt>
                      <c:pt idx="208">
                        <c:v>4.1059123730113217E-4</c:v>
                      </c:pt>
                      <c:pt idx="209">
                        <c:v>4.0334214927085843E-4</c:v>
                      </c:pt>
                      <c:pt idx="210">
                        <c:v>5.0952324805014673E-4</c:v>
                      </c:pt>
                      <c:pt idx="211">
                        <c:v>4.2323340805286625E-4</c:v>
                      </c:pt>
                      <c:pt idx="212">
                        <c:v>4.0394891066320078E-4</c:v>
                      </c:pt>
                      <c:pt idx="213">
                        <c:v>3.7665435993062857E-4</c:v>
                      </c:pt>
                      <c:pt idx="214">
                        <c:v>3.3616946192313357E-4</c:v>
                      </c:pt>
                      <c:pt idx="215">
                        <c:v>3.0889942987069564E-4</c:v>
                      </c:pt>
                      <c:pt idx="216">
                        <c:v>2.9370453829594427E-4</c:v>
                      </c:pt>
                      <c:pt idx="217">
                        <c:v>3.0389412932605987E-4</c:v>
                      </c:pt>
                      <c:pt idx="218">
                        <c:v>2.738589736267873E-4</c:v>
                      </c:pt>
                      <c:pt idx="219">
                        <c:v>2.99051254173715E-4</c:v>
                      </c:pt>
                      <c:pt idx="220">
                        <c:v>2.2944731548670206E-4</c:v>
                      </c:pt>
                      <c:pt idx="221">
                        <c:v>2.9735226892616803E-4</c:v>
                      </c:pt>
                      <c:pt idx="222">
                        <c:v>3.0483462408567233E-4</c:v>
                      </c:pt>
                      <c:pt idx="223">
                        <c:v>2.7989312576878484E-4</c:v>
                      </c:pt>
                      <c:pt idx="224">
                        <c:v>1.7396198807819542E-4</c:v>
                      </c:pt>
                      <c:pt idx="225">
                        <c:v>2.2594844475523537E-4</c:v>
                      </c:pt>
                      <c:pt idx="226">
                        <c:v>2.3787727061642261E-4</c:v>
                      </c:pt>
                      <c:pt idx="227">
                        <c:v>2.2604000356448502E-4</c:v>
                      </c:pt>
                      <c:pt idx="228">
                        <c:v>2.9982674541476371E-4</c:v>
                      </c:pt>
                      <c:pt idx="229">
                        <c:v>2.5821868897035093E-4</c:v>
                      </c:pt>
                      <c:pt idx="230">
                        <c:v>2.6492792935594895E-4</c:v>
                      </c:pt>
                      <c:pt idx="231">
                        <c:v>1.7849649668059508E-4</c:v>
                      </c:pt>
                      <c:pt idx="232">
                        <c:v>2.7032966105854968E-4</c:v>
                      </c:pt>
                      <c:pt idx="233">
                        <c:v>2.6732875260567017E-4</c:v>
                      </c:pt>
                      <c:pt idx="234">
                        <c:v>2.790005278460471E-4</c:v>
                      </c:pt>
                      <c:pt idx="235">
                        <c:v>2.422277911660797E-4</c:v>
                      </c:pt>
                      <c:pt idx="236">
                        <c:v>2.2789819509820265E-4</c:v>
                      </c:pt>
                      <c:pt idx="237">
                        <c:v>2.5546258148522144E-4</c:v>
                      </c:pt>
                      <c:pt idx="238">
                        <c:v>2.0324338950649526E-4</c:v>
                      </c:pt>
                      <c:pt idx="239">
                        <c:v>2.6705873188041454E-4</c:v>
                      </c:pt>
                      <c:pt idx="240">
                        <c:v>2.4272418873957138E-4</c:v>
                      </c:pt>
                      <c:pt idx="241">
                        <c:v>1.9409393823331504E-4</c:v>
                      </c:pt>
                      <c:pt idx="242">
                        <c:v>1.4757350858338541E-4</c:v>
                      </c:pt>
                      <c:pt idx="243">
                        <c:v>1.5196959006840709E-4</c:v>
                      </c:pt>
                      <c:pt idx="244">
                        <c:v>1.6225729583243143E-4</c:v>
                      </c:pt>
                      <c:pt idx="245">
                        <c:v>1.6037649978005368E-4</c:v>
                      </c:pt>
                      <c:pt idx="246">
                        <c:v>1.555200201997291E-4</c:v>
                      </c:pt>
                      <c:pt idx="247">
                        <c:v>9.4956885401560788E-5</c:v>
                      </c:pt>
                      <c:pt idx="248">
                        <c:v>9.5194748742426929E-5</c:v>
                      </c:pt>
                      <c:pt idx="249">
                        <c:v>5.9063083272452424E-5</c:v>
                      </c:pt>
                      <c:pt idx="250">
                        <c:v>5.9161231390351437E-5</c:v>
                      </c:pt>
                      <c:pt idx="251">
                        <c:v>1.0175675004158368E-4</c:v>
                      </c:pt>
                      <c:pt idx="252">
                        <c:v>1.3939993919538104E-4</c:v>
                      </c:pt>
                      <c:pt idx="253">
                        <c:v>1.2105691317329467E-4</c:v>
                      </c:pt>
                      <c:pt idx="254">
                        <c:v>8.0096714683556368E-5</c:v>
                      </c:pt>
                      <c:pt idx="255">
                        <c:v>7.2274854702896938E-5</c:v>
                      </c:pt>
                      <c:pt idx="256">
                        <c:v>6.524858278332775E-5</c:v>
                      </c:pt>
                      <c:pt idx="257">
                        <c:v>1.3561806623457295E-4</c:v>
                      </c:pt>
                      <c:pt idx="258">
                        <c:v>1.5144888360457597E-4</c:v>
                      </c:pt>
                      <c:pt idx="259">
                        <c:v>1.4966326040615318E-4</c:v>
                      </c:pt>
                      <c:pt idx="260">
                        <c:v>1.4572517024509485E-4</c:v>
                      </c:pt>
                      <c:pt idx="261">
                        <c:v>1.5130983921851903E-4</c:v>
                      </c:pt>
                      <c:pt idx="262">
                        <c:v>1.290813944263053E-4</c:v>
                      </c:pt>
                      <c:pt idx="263">
                        <c:v>1.2852101015512195E-4</c:v>
                      </c:pt>
                      <c:pt idx="264">
                        <c:v>1.6826693269357166E-4</c:v>
                      </c:pt>
                      <c:pt idx="265">
                        <c:v>1.7394272317257801E-4</c:v>
                      </c:pt>
                      <c:pt idx="266">
                        <c:v>1.8997347804651998E-4</c:v>
                      </c:pt>
                      <c:pt idx="267">
                        <c:v>1.7644259502771096E-4</c:v>
                      </c:pt>
                      <c:pt idx="268">
                        <c:v>1.3757198755714239E-4</c:v>
                      </c:pt>
                      <c:pt idx="269">
                        <c:v>1.2465245571329929E-4</c:v>
                      </c:pt>
                      <c:pt idx="270">
                        <c:v>1.6803484641748112E-4</c:v>
                      </c:pt>
                      <c:pt idx="271">
                        <c:v>2.2772895433516565E-4</c:v>
                      </c:pt>
                      <c:pt idx="272">
                        <c:v>2.8099900029991475E-4</c:v>
                      </c:pt>
                      <c:pt idx="273">
                        <c:v>2.8708878962107855E-4</c:v>
                      </c:pt>
                      <c:pt idx="274">
                        <c:v>2.7989364025361274E-4</c:v>
                      </c:pt>
                      <c:pt idx="275">
                        <c:v>2.9137675563946851E-4</c:v>
                      </c:pt>
                      <c:pt idx="276">
                        <c:v>2.6355466382694788E-4</c:v>
                      </c:pt>
                      <c:pt idx="277">
                        <c:v>2.7722063237268645E-4</c:v>
                      </c:pt>
                      <c:pt idx="278">
                        <c:v>2.3773827678277501E-4</c:v>
                      </c:pt>
                      <c:pt idx="279">
                        <c:v>2.3971422985625401E-4</c:v>
                      </c:pt>
                      <c:pt idx="280">
                        <c:v>1.3013523025987917E-4</c:v>
                      </c:pt>
                      <c:pt idx="281">
                        <c:v>1.345943197631833E-4</c:v>
                      </c:pt>
                      <c:pt idx="282">
                        <c:v>9.410973046360428E-5</c:v>
                      </c:pt>
                      <c:pt idx="283">
                        <c:v>1.0209835488191016E-4</c:v>
                      </c:pt>
                      <c:pt idx="284">
                        <c:v>1.3708725487253601E-4</c:v>
                      </c:pt>
                      <c:pt idx="285">
                        <c:v>1.3368551055626933E-4</c:v>
                      </c:pt>
                      <c:pt idx="286">
                        <c:v>1.33678608388909E-4</c:v>
                      </c:pt>
                      <c:pt idx="287">
                        <c:v>1.2789823379752801E-4</c:v>
                      </c:pt>
                      <c:pt idx="288">
                        <c:v>1.3184657154987234E-4</c:v>
                      </c:pt>
                      <c:pt idx="289">
                        <c:v>1.3367608470363712E-4</c:v>
                      </c:pt>
                      <c:pt idx="290">
                        <c:v>1.3845730561517342E-4</c:v>
                      </c:pt>
                      <c:pt idx="291">
                        <c:v>1.0306617627127442E-4</c:v>
                      </c:pt>
                      <c:pt idx="292">
                        <c:v>1.1000872824815914E-4</c:v>
                      </c:pt>
                      <c:pt idx="293">
                        <c:v>1.14184428586673E-4</c:v>
                      </c:pt>
                      <c:pt idx="294">
                        <c:v>1.2403786896463546E-4</c:v>
                      </c:pt>
                      <c:pt idx="295">
                        <c:v>1.1500115447615635E-4</c:v>
                      </c:pt>
                      <c:pt idx="296">
                        <c:v>1.3117063276550271E-4</c:v>
                      </c:pt>
                      <c:pt idx="297">
                        <c:v>1.368586180450157E-4</c:v>
                      </c:pt>
                      <c:pt idx="298">
                        <c:v>1.3285264935973542E-4</c:v>
                      </c:pt>
                      <c:pt idx="299">
                        <c:v>1.7492994578068157E-4</c:v>
                      </c:pt>
                      <c:pt idx="300">
                        <c:v>1.7143361969631534E-4</c:v>
                      </c:pt>
                      <c:pt idx="301">
                        <c:v>1.6757600477888978E-4</c:v>
                      </c:pt>
                      <c:pt idx="302">
                        <c:v>1.3870229326752768E-4</c:v>
                      </c:pt>
                      <c:pt idx="303">
                        <c:v>1.5415627679251734E-4</c:v>
                      </c:pt>
                      <c:pt idx="304">
                        <c:v>1.300723215505261E-4</c:v>
                      </c:pt>
                      <c:pt idx="305">
                        <c:v>1.2369938809537803E-4</c:v>
                      </c:pt>
                      <c:pt idx="306">
                        <c:v>1.3353781465759657E-4</c:v>
                      </c:pt>
                      <c:pt idx="307">
                        <c:v>1.0625250483707371E-4</c:v>
                      </c:pt>
                      <c:pt idx="308">
                        <c:v>8.1127802502056138E-5</c:v>
                      </c:pt>
                      <c:pt idx="309">
                        <c:v>1.341302173106315E-4</c:v>
                      </c:pt>
                      <c:pt idx="310">
                        <c:v>1.716998254192182E-4</c:v>
                      </c:pt>
                      <c:pt idx="311">
                        <c:v>1.9972255702619313E-4</c:v>
                      </c:pt>
                      <c:pt idx="312">
                        <c:v>2.0980018790853997E-4</c:v>
                      </c:pt>
                      <c:pt idx="313">
                        <c:v>1.9101369017105008E-4</c:v>
                      </c:pt>
                      <c:pt idx="314">
                        <c:v>1.7229047344196119E-4</c:v>
                      </c:pt>
                      <c:pt idx="315">
                        <c:v>2.3476236152603417E-4</c:v>
                      </c:pt>
                      <c:pt idx="316">
                        <c:v>2.2186679660201155E-4</c:v>
                      </c:pt>
                      <c:pt idx="317">
                        <c:v>2.4550883579201353E-4</c:v>
                      </c:pt>
                      <c:pt idx="318">
                        <c:v>2.3955310970107615E-4</c:v>
                      </c:pt>
                      <c:pt idx="319">
                        <c:v>1.8116292630274589E-4</c:v>
                      </c:pt>
                      <c:pt idx="320">
                        <c:v>1.3522293116814005E-4</c:v>
                      </c:pt>
                      <c:pt idx="321">
                        <c:v>1.4199541088298889E-4</c:v>
                      </c:pt>
                      <c:pt idx="322">
                        <c:v>2.462722372614664E-4</c:v>
                      </c:pt>
                      <c:pt idx="323">
                        <c:v>2.5359097433925721E-4</c:v>
                      </c:pt>
                      <c:pt idx="324">
                        <c:v>2.56222424331335E-4</c:v>
                      </c:pt>
                      <c:pt idx="325">
                        <c:v>2.2160728666688253E-4</c:v>
                      </c:pt>
                      <c:pt idx="326">
                        <c:v>2.3081066637219868E-4</c:v>
                      </c:pt>
                      <c:pt idx="327">
                        <c:v>2.5537287454818476E-4</c:v>
                      </c:pt>
                      <c:pt idx="328">
                        <c:v>2.5588680744113824E-4</c:v>
                      </c:pt>
                      <c:pt idx="329">
                        <c:v>3.0730556309501328E-4</c:v>
                      </c:pt>
                      <c:pt idx="330">
                        <c:v>3.1057440720226397E-4</c:v>
                      </c:pt>
                      <c:pt idx="331">
                        <c:v>2.8425431687690271E-4</c:v>
                      </c:pt>
                      <c:pt idx="332">
                        <c:v>2.2079145144356048E-4</c:v>
                      </c:pt>
                      <c:pt idx="333">
                        <c:v>2.1963951227047817E-4</c:v>
                      </c:pt>
                      <c:pt idx="334">
                        <c:v>2.443352406261408E-4</c:v>
                      </c:pt>
                      <c:pt idx="335">
                        <c:v>1.4804269488555996E-4</c:v>
                      </c:pt>
                      <c:pt idx="336">
                        <c:v>1.6251474290254151E-4</c:v>
                      </c:pt>
                      <c:pt idx="337">
                        <c:v>1.512647574131714E-4</c:v>
                      </c:pt>
                      <c:pt idx="338">
                        <c:v>1.7875349929064737E-4</c:v>
                      </c:pt>
                      <c:pt idx="339">
                        <c:v>1.5758933566948206E-4</c:v>
                      </c:pt>
                      <c:pt idx="340">
                        <c:v>1.6461375013331268E-4</c:v>
                      </c:pt>
                      <c:pt idx="341">
                        <c:v>1.6928073527016903E-4</c:v>
                      </c:pt>
                      <c:pt idx="342">
                        <c:v>1.6673191653391957E-4</c:v>
                      </c:pt>
                      <c:pt idx="343">
                        <c:v>1.9093491471048891E-4</c:v>
                      </c:pt>
                      <c:pt idx="344">
                        <c:v>1.6383309999863248E-4</c:v>
                      </c:pt>
                      <c:pt idx="345">
                        <c:v>1.7976571145212277E-4</c:v>
                      </c:pt>
                      <c:pt idx="346">
                        <c:v>1.7171137206278164E-4</c:v>
                      </c:pt>
                      <c:pt idx="347">
                        <c:v>1.9143594424235041E-4</c:v>
                      </c:pt>
                      <c:pt idx="348">
                        <c:v>1.3828764571763665E-4</c:v>
                      </c:pt>
                      <c:pt idx="349">
                        <c:v>1.420154532991905E-4</c:v>
                      </c:pt>
                      <c:pt idx="350">
                        <c:v>1.3267425056863862E-4</c:v>
                      </c:pt>
                      <c:pt idx="351">
                        <c:v>1.5922546548573688E-4</c:v>
                      </c:pt>
                      <c:pt idx="352">
                        <c:v>8.5731234312563055E-5</c:v>
                      </c:pt>
                      <c:pt idx="353">
                        <c:v>7.5716594952223804E-5</c:v>
                      </c:pt>
                      <c:pt idx="354">
                        <c:v>7.9725007831357375E-5</c:v>
                      </c:pt>
                      <c:pt idx="355">
                        <c:v>7.232584168274574E-5</c:v>
                      </c:pt>
                      <c:pt idx="356">
                        <c:v>7.4448993721238098E-5</c:v>
                      </c:pt>
                      <c:pt idx="357">
                        <c:v>6.0029554945910166E-5</c:v>
                      </c:pt>
                      <c:pt idx="358">
                        <c:v>6.9651517587425394E-5</c:v>
                      </c:pt>
                      <c:pt idx="359">
                        <c:v>6.4007395877787676E-5</c:v>
                      </c:pt>
                      <c:pt idx="360">
                        <c:v>5.4925126545114468E-5</c:v>
                      </c:pt>
                      <c:pt idx="361">
                        <c:v>3.2127837263580867E-5</c:v>
                      </c:pt>
                      <c:pt idx="362">
                        <c:v>3.8221658146278306E-5</c:v>
                      </c:pt>
                      <c:pt idx="363">
                        <c:v>3.8316809584613843E-5</c:v>
                      </c:pt>
                      <c:pt idx="364">
                        <c:v>3.4200933736343695E-5</c:v>
                      </c:pt>
                      <c:pt idx="365">
                        <c:v>6.7358982728724827E-5</c:v>
                      </c:pt>
                      <c:pt idx="366">
                        <c:v>7.0056611997025494E-5</c:v>
                      </c:pt>
                      <c:pt idx="367">
                        <c:v>9.8572570356690334E-5</c:v>
                      </c:pt>
                      <c:pt idx="368">
                        <c:v>9.2945137697233388E-5</c:v>
                      </c:pt>
                      <c:pt idx="369">
                        <c:v>1.0597721241474385E-4</c:v>
                      </c:pt>
                      <c:pt idx="370">
                        <c:v>1.0610505342455577E-4</c:v>
                      </c:pt>
                      <c:pt idx="371">
                        <c:v>1.32961926106278E-4</c:v>
                      </c:pt>
                      <c:pt idx="372">
                        <c:v>1.3215204993788479E-4</c:v>
                      </c:pt>
                      <c:pt idx="373">
                        <c:v>1.3064980745947958E-4</c:v>
                      </c:pt>
                      <c:pt idx="374">
                        <c:v>1.3556539585478963E-4</c:v>
                      </c:pt>
                      <c:pt idx="375">
                        <c:v>1.0957451387458533E-4</c:v>
                      </c:pt>
                      <c:pt idx="376">
                        <c:v>1.3807365124089558E-4</c:v>
                      </c:pt>
                      <c:pt idx="377">
                        <c:v>1.2160306138147971E-4</c:v>
                      </c:pt>
                      <c:pt idx="378">
                        <c:v>1.0903071040376829E-4</c:v>
                      </c:pt>
                      <c:pt idx="379">
                        <c:v>1.665804904063256E-4</c:v>
                      </c:pt>
                      <c:pt idx="380">
                        <c:v>1.649790220328531E-4</c:v>
                      </c:pt>
                      <c:pt idx="381">
                        <c:v>1.4519876945284668E-4</c:v>
                      </c:pt>
                      <c:pt idx="382">
                        <c:v>1.4773440268311291E-4</c:v>
                      </c:pt>
                      <c:pt idx="383">
                        <c:v>1.481106009648287E-4</c:v>
                      </c:pt>
                      <c:pt idx="384">
                        <c:v>1.4128218485799136E-4</c:v>
                      </c:pt>
                      <c:pt idx="385">
                        <c:v>1.3084422637603207E-4</c:v>
                      </c:pt>
                      <c:pt idx="386">
                        <c:v>1.0532358506119226E-4</c:v>
                      </c:pt>
                      <c:pt idx="387">
                        <c:v>8.7976908289988861E-5</c:v>
                      </c:pt>
                      <c:pt idx="388">
                        <c:v>8.6083967874548529E-5</c:v>
                      </c:pt>
                      <c:pt idx="389">
                        <c:v>8.848194138546754E-5</c:v>
                      </c:pt>
                      <c:pt idx="390">
                        <c:v>8.377952698351966E-5</c:v>
                      </c:pt>
                      <c:pt idx="391">
                        <c:v>8.3906489688283581E-5</c:v>
                      </c:pt>
                      <c:pt idx="392">
                        <c:v>2.4213461936903552E-4</c:v>
                      </c:pt>
                      <c:pt idx="393">
                        <c:v>2.4230042107399838E-4</c:v>
                      </c:pt>
                      <c:pt idx="394">
                        <c:v>2.5749632071749815E-4</c:v>
                      </c:pt>
                      <c:pt idx="395">
                        <c:v>2.5517082246157436E-4</c:v>
                      </c:pt>
                      <c:pt idx="396">
                        <c:v>3.055616361663958E-4</c:v>
                      </c:pt>
                      <c:pt idx="397">
                        <c:v>3.0472199102491815E-4</c:v>
                      </c:pt>
                      <c:pt idx="398">
                        <c:v>3.3356070537826708E-4</c:v>
                      </c:pt>
                      <c:pt idx="399">
                        <c:v>2.6223317607685645E-4</c:v>
                      </c:pt>
                      <c:pt idx="400">
                        <c:v>2.6591124999668082E-4</c:v>
                      </c:pt>
                      <c:pt idx="401">
                        <c:v>2.6966139228005954E-4</c:v>
                      </c:pt>
                      <c:pt idx="402">
                        <c:v>1.7349855101255539E-4</c:v>
                      </c:pt>
                      <c:pt idx="403">
                        <c:v>1.8482290530999292E-4</c:v>
                      </c:pt>
                      <c:pt idx="404">
                        <c:v>1.6091913625370155E-4</c:v>
                      </c:pt>
                      <c:pt idx="405">
                        <c:v>1.614705916249629E-4</c:v>
                      </c:pt>
                      <c:pt idx="406">
                        <c:v>1.1882834967764771E-4</c:v>
                      </c:pt>
                      <c:pt idx="407">
                        <c:v>1.2290813788793314E-4</c:v>
                      </c:pt>
                      <c:pt idx="408">
                        <c:v>1.1579725870668963E-4</c:v>
                      </c:pt>
                      <c:pt idx="409">
                        <c:v>1.3310211030543337E-4</c:v>
                      </c:pt>
                      <c:pt idx="410">
                        <c:v>1.4547078971016792E-4</c:v>
                      </c:pt>
                      <c:pt idx="411">
                        <c:v>1.5921919107149331E-4</c:v>
                      </c:pt>
                      <c:pt idx="412">
                        <c:v>1.0826244023991641E-4</c:v>
                      </c:pt>
                      <c:pt idx="413">
                        <c:v>1.6707106681016837E-4</c:v>
                      </c:pt>
                      <c:pt idx="414">
                        <c:v>1.7291032820717755E-4</c:v>
                      </c:pt>
                      <c:pt idx="415">
                        <c:v>1.7286231927734921E-4</c:v>
                      </c:pt>
                      <c:pt idx="416">
                        <c:v>2.0780970651335221E-4</c:v>
                      </c:pt>
                      <c:pt idx="417">
                        <c:v>2.0108576593248721E-4</c:v>
                      </c:pt>
                      <c:pt idx="418">
                        <c:v>1.8887840520081834E-4</c:v>
                      </c:pt>
                      <c:pt idx="419">
                        <c:v>1.5366689533101018E-4</c:v>
                      </c:pt>
                      <c:pt idx="420">
                        <c:v>1.7953371666009355E-4</c:v>
                      </c:pt>
                      <c:pt idx="421">
                        <c:v>1.7396329565873904E-4</c:v>
                      </c:pt>
                      <c:pt idx="422">
                        <c:v>1.731458409010333E-4</c:v>
                      </c:pt>
                      <c:pt idx="423">
                        <c:v>1.2152105477350953E-4</c:v>
                      </c:pt>
                      <c:pt idx="424">
                        <c:v>1.2272991809114358E-4</c:v>
                      </c:pt>
                      <c:pt idx="425">
                        <c:v>1.2362315797063858E-4</c:v>
                      </c:pt>
                      <c:pt idx="426">
                        <c:v>1.551031822466805E-4</c:v>
                      </c:pt>
                      <c:pt idx="427">
                        <c:v>1.7963125687408391E-4</c:v>
                      </c:pt>
                      <c:pt idx="428">
                        <c:v>1.6837789616688857E-4</c:v>
                      </c:pt>
                      <c:pt idx="429">
                        <c:v>1.6043792169514028E-4</c:v>
                      </c:pt>
                      <c:pt idx="430">
                        <c:v>9.6905427824442846E-5</c:v>
                      </c:pt>
                      <c:pt idx="431">
                        <c:v>9.3895610010050442E-5</c:v>
                      </c:pt>
                      <c:pt idx="432">
                        <c:v>1.1294467480594595E-4</c:v>
                      </c:pt>
                      <c:pt idx="433">
                        <c:v>1.322637300223287E-4</c:v>
                      </c:pt>
                      <c:pt idx="434">
                        <c:v>1.6933482813929769E-4</c:v>
                      </c:pt>
                      <c:pt idx="435">
                        <c:v>1.8252261569605947E-4</c:v>
                      </c:pt>
                      <c:pt idx="436">
                        <c:v>1.2329306163098605E-4</c:v>
                      </c:pt>
                      <c:pt idx="437">
                        <c:v>8.5137135895365119E-5</c:v>
                      </c:pt>
                      <c:pt idx="438">
                        <c:v>9.4177823219500844E-5</c:v>
                      </c:pt>
                      <c:pt idx="439">
                        <c:v>1.2458316859557763E-4</c:v>
                      </c:pt>
                      <c:pt idx="440">
                        <c:v>1.2876180436725533E-4</c:v>
                      </c:pt>
                      <c:pt idx="441">
                        <c:v>1.4000016764644858E-4</c:v>
                      </c:pt>
                      <c:pt idx="442">
                        <c:v>2.7375330760948585E-4</c:v>
                      </c:pt>
                      <c:pt idx="443">
                        <c:v>2.7187042893656168E-4</c:v>
                      </c:pt>
                      <c:pt idx="444">
                        <c:v>2.5638201885981734E-4</c:v>
                      </c:pt>
                      <c:pt idx="445">
                        <c:v>2.3476162862342791E-4</c:v>
                      </c:pt>
                      <c:pt idx="446">
                        <c:v>2.2461294614047514E-4</c:v>
                      </c:pt>
                      <c:pt idx="447">
                        <c:v>2.3162548167137936E-4</c:v>
                      </c:pt>
                      <c:pt idx="448">
                        <c:v>2.2346753132169807E-4</c:v>
                      </c:pt>
                      <c:pt idx="449">
                        <c:v>2.3056671761429216E-4</c:v>
                      </c:pt>
                      <c:pt idx="450">
                        <c:v>2.5484983259887567E-4</c:v>
                      </c:pt>
                      <c:pt idx="451">
                        <c:v>2.4126589594580949E-4</c:v>
                      </c:pt>
                      <c:pt idx="452">
                        <c:v>1.5459765537646959E-4</c:v>
                      </c:pt>
                      <c:pt idx="453">
                        <c:v>1.5525434156647764E-4</c:v>
                      </c:pt>
                      <c:pt idx="454">
                        <c:v>1.6147398409578444E-4</c:v>
                      </c:pt>
                      <c:pt idx="455">
                        <c:v>1.5534582245320679E-4</c:v>
                      </c:pt>
                      <c:pt idx="456">
                        <c:v>1.534904910634031E-4</c:v>
                      </c:pt>
                      <c:pt idx="457">
                        <c:v>1.5024507220362299E-4</c:v>
                      </c:pt>
                      <c:pt idx="458">
                        <c:v>1.5066424980819126E-4</c:v>
                      </c:pt>
                      <c:pt idx="459">
                        <c:v>9.7802316886223069E-5</c:v>
                      </c:pt>
                      <c:pt idx="460">
                        <c:v>7.7822317061555885E-5</c:v>
                      </c:pt>
                      <c:pt idx="461">
                        <c:v>8.8165481493160996E-5</c:v>
                      </c:pt>
                      <c:pt idx="462">
                        <c:v>3.3398962143174968E-5</c:v>
                      </c:pt>
                      <c:pt idx="463">
                        <c:v>8.6897126145699889E-5</c:v>
                      </c:pt>
                      <c:pt idx="464">
                        <c:v>6.9573715465142988E-5</c:v>
                      </c:pt>
                      <c:pt idx="465">
                        <c:v>4.5063379031145233E-4</c:v>
                      </c:pt>
                      <c:pt idx="466">
                        <c:v>4.5458031050326356E-4</c:v>
                      </c:pt>
                      <c:pt idx="467">
                        <c:v>4.532761773076118E-4</c:v>
                      </c:pt>
                      <c:pt idx="468">
                        <c:v>5.935613023496278E-4</c:v>
                      </c:pt>
                      <c:pt idx="469">
                        <c:v>7.3380126031988248E-4</c:v>
                      </c:pt>
                      <c:pt idx="470">
                        <c:v>1.1177138154574516E-3</c:v>
                      </c:pt>
                      <c:pt idx="471">
                        <c:v>1.1352315457881855E-3</c:v>
                      </c:pt>
                      <c:pt idx="472">
                        <c:v>1.1292331056669419E-3</c:v>
                      </c:pt>
                      <c:pt idx="473">
                        <c:v>1.0610066455370064E-3</c:v>
                      </c:pt>
                      <c:pt idx="474">
                        <c:v>1.0350143998552957E-3</c:v>
                      </c:pt>
                      <c:pt idx="475">
                        <c:v>7.3191545061464312E-4</c:v>
                      </c:pt>
                      <c:pt idx="476">
                        <c:v>7.2744278623619162E-4</c:v>
                      </c:pt>
                      <c:pt idx="477">
                        <c:v>7.3205802211221349E-4</c:v>
                      </c:pt>
                      <c:pt idx="478">
                        <c:v>5.6728869187116051E-4</c:v>
                      </c:pt>
                      <c:pt idx="479">
                        <c:v>2.9903345323791089E-4</c:v>
                      </c:pt>
                      <c:pt idx="480">
                        <c:v>1.2932355981850347E-4</c:v>
                      </c:pt>
                      <c:pt idx="481">
                        <c:v>1.4899966183046378E-4</c:v>
                      </c:pt>
                      <c:pt idx="482">
                        <c:v>1.6540638522334581E-4</c:v>
                      </c:pt>
                      <c:pt idx="483">
                        <c:v>2.6647141570919895E-4</c:v>
                      </c:pt>
                      <c:pt idx="484">
                        <c:v>2.8565597999175029E-4</c:v>
                      </c:pt>
                      <c:pt idx="485">
                        <c:v>2.5099044459611663E-4</c:v>
                      </c:pt>
                      <c:pt idx="486">
                        <c:v>3.3636983734556256E-4</c:v>
                      </c:pt>
                      <c:pt idx="487">
                        <c:v>3.3635362346614775E-4</c:v>
                      </c:pt>
                      <c:pt idx="488">
                        <c:v>4.2117498491617495E-4</c:v>
                      </c:pt>
                      <c:pt idx="489">
                        <c:v>4.1507387187330388E-4</c:v>
                      </c:pt>
                      <c:pt idx="490">
                        <c:v>3.6440958500874772E-4</c:v>
                      </c:pt>
                      <c:pt idx="491">
                        <c:v>3.4776103216575685E-4</c:v>
                      </c:pt>
                      <c:pt idx="492">
                        <c:v>3.333930623708263E-4</c:v>
                      </c:pt>
                      <c:pt idx="493">
                        <c:v>1.9364863471232267E-4</c:v>
                      </c:pt>
                      <c:pt idx="494">
                        <c:v>1.7733729961250856E-4</c:v>
                      </c:pt>
                      <c:pt idx="495">
                        <c:v>1.7550935060782212E-4</c:v>
                      </c:pt>
                      <c:pt idx="496">
                        <c:v>1.3500978856038296E-4</c:v>
                      </c:pt>
                      <c:pt idx="497">
                        <c:v>1.3591591160015952E-4</c:v>
                      </c:pt>
                      <c:pt idx="498">
                        <c:v>4.532695251590829E-5</c:v>
                      </c:pt>
                      <c:pt idx="499">
                        <c:v>5.7280808508521126E-5</c:v>
                      </c:pt>
                      <c:pt idx="500">
                        <c:v>5.3874442662559819E-5</c:v>
                      </c:pt>
                      <c:pt idx="501">
                        <c:v>3.5439599194877184E-5</c:v>
                      </c:pt>
                      <c:pt idx="502">
                        <c:v>3.5859081599613788E-5</c:v>
                      </c:pt>
                      <c:pt idx="503">
                        <c:v>2.5985043815322064E-5</c:v>
                      </c:pt>
                      <c:pt idx="504">
                        <c:v>2.6381164955854976E-5</c:v>
                      </c:pt>
                      <c:pt idx="505">
                        <c:v>5.7176955901668648E-5</c:v>
                      </c:pt>
                      <c:pt idx="506">
                        <c:v>3.8958726970519144E-5</c:v>
                      </c:pt>
                      <c:pt idx="507">
                        <c:v>6.6843936999438986E-5</c:v>
                      </c:pt>
                      <c:pt idx="508">
                        <c:v>1.1688494301064147E-4</c:v>
                      </c:pt>
                      <c:pt idx="509">
                        <c:v>1.9372507019976392E-4</c:v>
                      </c:pt>
                      <c:pt idx="510">
                        <c:v>1.9358855164561156E-4</c:v>
                      </c:pt>
                      <c:pt idx="511">
                        <c:v>1.9613398430912526E-4</c:v>
                      </c:pt>
                      <c:pt idx="512">
                        <c:v>1.961830079620987E-4</c:v>
                      </c:pt>
                      <c:pt idx="513">
                        <c:v>1.9823166349877808E-4</c:v>
                      </c:pt>
                      <c:pt idx="514">
                        <c:v>1.9820003493475988E-4</c:v>
                      </c:pt>
                      <c:pt idx="515">
                        <c:v>2.3486511129586316E-4</c:v>
                      </c:pt>
                      <c:pt idx="516">
                        <c:v>2.1985380234572504E-4</c:v>
                      </c:pt>
                      <c:pt idx="517">
                        <c:v>2.3655840359196843E-4</c:v>
                      </c:pt>
                      <c:pt idx="518">
                        <c:v>2.6934283061552021E-4</c:v>
                      </c:pt>
                      <c:pt idx="519">
                        <c:v>2.2684828252468351E-4</c:v>
                      </c:pt>
                      <c:pt idx="520">
                        <c:v>2.3255337966553318E-4</c:v>
                      </c:pt>
                      <c:pt idx="521">
                        <c:v>3.0883768154493779E-4</c:v>
                      </c:pt>
                      <c:pt idx="522">
                        <c:v>3.2954390445360377E-4</c:v>
                      </c:pt>
                      <c:pt idx="523">
                        <c:v>3.2912802009656285E-4</c:v>
                      </c:pt>
                      <c:pt idx="524">
                        <c:v>3.2935749186892462E-4</c:v>
                      </c:pt>
                      <c:pt idx="525">
                        <c:v>2.5177635378861125E-4</c:v>
                      </c:pt>
                      <c:pt idx="526">
                        <c:v>2.4880987923445267E-4</c:v>
                      </c:pt>
                      <c:pt idx="527">
                        <c:v>2.2890431185557789E-4</c:v>
                      </c:pt>
                      <c:pt idx="528">
                        <c:v>1.3245777803199272E-4</c:v>
                      </c:pt>
                      <c:pt idx="529">
                        <c:v>1.817245100996659E-4</c:v>
                      </c:pt>
                      <c:pt idx="530">
                        <c:v>1.8307743939792104E-4</c:v>
                      </c:pt>
                      <c:pt idx="531">
                        <c:v>1.0699664644231988E-4</c:v>
                      </c:pt>
                      <c:pt idx="532">
                        <c:v>9.9695965123219827E-5</c:v>
                      </c:pt>
                      <c:pt idx="533">
                        <c:v>1.1622078485035017E-4</c:v>
                      </c:pt>
                      <c:pt idx="534">
                        <c:v>1.2310040388448826E-4</c:v>
                      </c:pt>
                      <c:pt idx="535">
                        <c:v>1.261938394696919E-4</c:v>
                      </c:pt>
                      <c:pt idx="536">
                        <c:v>1.5475744882128821E-4</c:v>
                      </c:pt>
                      <c:pt idx="537">
                        <c:v>1.8621564344209471E-4</c:v>
                      </c:pt>
                      <c:pt idx="538">
                        <c:v>1.859348643401306E-4</c:v>
                      </c:pt>
                      <c:pt idx="539">
                        <c:v>1.6779542679294673E-4</c:v>
                      </c:pt>
                      <c:pt idx="540">
                        <c:v>1.9373790770518221E-4</c:v>
                      </c:pt>
                      <c:pt idx="541">
                        <c:v>2.2104414549062066E-4</c:v>
                      </c:pt>
                      <c:pt idx="542">
                        <c:v>2.166593063072706E-4</c:v>
                      </c:pt>
                      <c:pt idx="543">
                        <c:v>2.2880428637264965E-4</c:v>
                      </c:pt>
                      <c:pt idx="544">
                        <c:v>2.3926684651034421E-4</c:v>
                      </c:pt>
                      <c:pt idx="545">
                        <c:v>3.4175547206826155E-4</c:v>
                      </c:pt>
                      <c:pt idx="546">
                        <c:v>2.9675118602524658E-4</c:v>
                      </c:pt>
                      <c:pt idx="547">
                        <c:v>3.4677800808166929E-4</c:v>
                      </c:pt>
                      <c:pt idx="548">
                        <c:v>3.4465485636727398E-4</c:v>
                      </c:pt>
                      <c:pt idx="549">
                        <c:v>2.8434080150617789E-4</c:v>
                      </c:pt>
                      <c:pt idx="550">
                        <c:v>2.3585566066301947E-4</c:v>
                      </c:pt>
                      <c:pt idx="551">
                        <c:v>2.1826420899692176E-4</c:v>
                      </c:pt>
                      <c:pt idx="552">
                        <c:v>2.2092796343409964E-4</c:v>
                      </c:pt>
                      <c:pt idx="553">
                        <c:v>2.1499535185011762E-4</c:v>
                      </c:pt>
                      <c:pt idx="554">
                        <c:v>1.9269304999865801E-4</c:v>
                      </c:pt>
                      <c:pt idx="555">
                        <c:v>1.3927180970510131E-4</c:v>
                      </c:pt>
                      <c:pt idx="556">
                        <c:v>1.5446529199377574E-4</c:v>
                      </c:pt>
                      <c:pt idx="557">
                        <c:v>1.2881830146701945E-4</c:v>
                      </c:pt>
                      <c:pt idx="558">
                        <c:v>1.3006059308871232E-4</c:v>
                      </c:pt>
                      <c:pt idx="559">
                        <c:v>1.342706331849561E-4</c:v>
                      </c:pt>
                      <c:pt idx="560">
                        <c:v>4.0369273475430816E-4</c:v>
                      </c:pt>
                      <c:pt idx="561">
                        <c:v>4.1173196741934193E-4</c:v>
                      </c:pt>
                      <c:pt idx="562">
                        <c:v>4.0844193076944465E-4</c:v>
                      </c:pt>
                      <c:pt idx="563">
                        <c:v>4.1880211949600518E-4</c:v>
                      </c:pt>
                      <c:pt idx="564">
                        <c:v>4.0047344338574949E-4</c:v>
                      </c:pt>
                      <c:pt idx="565">
                        <c:v>5.269930503414553E-4</c:v>
                      </c:pt>
                      <c:pt idx="566">
                        <c:v>7.4427834356608847E-4</c:v>
                      </c:pt>
                      <c:pt idx="567">
                        <c:v>6.5473955888480117E-4</c:v>
                      </c:pt>
                      <c:pt idx="568">
                        <c:v>6.87797510691895E-4</c:v>
                      </c:pt>
                      <c:pt idx="569">
                        <c:v>6.8647098096035646E-4</c:v>
                      </c:pt>
                      <c:pt idx="570">
                        <c:v>5.2231374093241107E-4</c:v>
                      </c:pt>
                      <c:pt idx="571">
                        <c:v>5.2332774775385252E-4</c:v>
                      </c:pt>
                      <c:pt idx="572">
                        <c:v>5.2827785398613491E-4</c:v>
                      </c:pt>
                      <c:pt idx="573">
                        <c:v>5.7664550672518263E-4</c:v>
                      </c:pt>
                      <c:pt idx="574">
                        <c:v>5.7394899244352841E-4</c:v>
                      </c:pt>
                      <c:pt idx="575">
                        <c:v>4.7475672746534237E-4</c:v>
                      </c:pt>
                      <c:pt idx="576">
                        <c:v>2.1838076968978728E-4</c:v>
                      </c:pt>
                      <c:pt idx="577">
                        <c:v>2.0844688646720039E-4</c:v>
                      </c:pt>
                      <c:pt idx="578">
                        <c:v>2.1038128005492095E-4</c:v>
                      </c:pt>
                      <c:pt idx="579">
                        <c:v>2.7201331877589049E-4</c:v>
                      </c:pt>
                      <c:pt idx="580">
                        <c:v>2.1180101586125078E-4</c:v>
                      </c:pt>
                      <c:pt idx="581">
                        <c:v>2.0858947092221013E-4</c:v>
                      </c:pt>
                      <c:pt idx="582">
                        <c:v>2.1133837779409827E-4</c:v>
                      </c:pt>
                      <c:pt idx="583">
                        <c:v>1.1881262314100795E-4</c:v>
                      </c:pt>
                      <c:pt idx="584">
                        <c:v>5.0680833872086394E-4</c:v>
                      </c:pt>
                      <c:pt idx="585">
                        <c:v>7.1631803824625357E-4</c:v>
                      </c:pt>
                      <c:pt idx="586">
                        <c:v>7.3716482437122537E-4</c:v>
                      </c:pt>
                      <c:pt idx="587">
                        <c:v>7.8747233286642626E-4</c:v>
                      </c:pt>
                      <c:pt idx="588">
                        <c:v>8.4057661243261048E-4</c:v>
                      </c:pt>
                      <c:pt idx="589">
                        <c:v>8.1170165443249448E-4</c:v>
                      </c:pt>
                      <c:pt idx="590">
                        <c:v>8.2282373749100217E-4</c:v>
                      </c:pt>
                      <c:pt idx="591">
                        <c:v>9.5514113507207544E-4</c:v>
                      </c:pt>
                      <c:pt idx="592">
                        <c:v>1.0004695753167731E-3</c:v>
                      </c:pt>
                      <c:pt idx="593">
                        <c:v>1.0008035693395154E-3</c:v>
                      </c:pt>
                      <c:pt idx="594">
                        <c:v>4.5428545701057182E-4</c:v>
                      </c:pt>
                      <c:pt idx="595">
                        <c:v>3.1714575810457674E-4</c:v>
                      </c:pt>
                      <c:pt idx="596">
                        <c:v>3.2762695515746562E-4</c:v>
                      </c:pt>
                      <c:pt idx="597">
                        <c:v>2.2242314254138456E-4</c:v>
                      </c:pt>
                      <c:pt idx="598">
                        <c:v>2.1554991769159119E-4</c:v>
                      </c:pt>
                      <c:pt idx="599">
                        <c:v>2.5047503469744631E-4</c:v>
                      </c:pt>
                      <c:pt idx="600">
                        <c:v>2.4878442210186474E-4</c:v>
                      </c:pt>
                      <c:pt idx="601">
                        <c:v>1.6446649864895234E-4</c:v>
                      </c:pt>
                      <c:pt idx="602">
                        <c:v>1.1813742899979662E-4</c:v>
                      </c:pt>
                      <c:pt idx="603">
                        <c:v>1.183774519205267E-4</c:v>
                      </c:pt>
                      <c:pt idx="604">
                        <c:v>1.2642338598376155E-4</c:v>
                      </c:pt>
                      <c:pt idx="605">
                        <c:v>1.285475969381938E-4</c:v>
                      </c:pt>
                      <c:pt idx="606">
                        <c:v>1.3486091803962619E-4</c:v>
                      </c:pt>
                      <c:pt idx="607">
                        <c:v>1.2618292523771266E-4</c:v>
                      </c:pt>
                      <c:pt idx="608">
                        <c:v>1.2074395421932306E-4</c:v>
                      </c:pt>
                      <c:pt idx="609">
                        <c:v>1.1338323666054473E-4</c:v>
                      </c:pt>
                      <c:pt idx="610">
                        <c:v>9.61523543183401E-5</c:v>
                      </c:pt>
                      <c:pt idx="611">
                        <c:v>9.6357975372550142E-5</c:v>
                      </c:pt>
                      <c:pt idx="612">
                        <c:v>1.0268210911206185E-4</c:v>
                      </c:pt>
                      <c:pt idx="613">
                        <c:v>1.0276415261852518E-4</c:v>
                      </c:pt>
                      <c:pt idx="614">
                        <c:v>1.0014957132347755E-4</c:v>
                      </c:pt>
                      <c:pt idx="615">
                        <c:v>1.0093919713786721E-4</c:v>
                      </c:pt>
                      <c:pt idx="616">
                        <c:v>8.1090616170117043E-5</c:v>
                      </c:pt>
                      <c:pt idx="617">
                        <c:v>8.7429971735033225E-5</c:v>
                      </c:pt>
                      <c:pt idx="618">
                        <c:v>1.1318791126065165E-4</c:v>
                      </c:pt>
                      <c:pt idx="619">
                        <c:v>1.3161438118620066E-4</c:v>
                      </c:pt>
                      <c:pt idx="620">
                        <c:v>1.213233976973057E-4</c:v>
                      </c:pt>
                      <c:pt idx="621">
                        <c:v>1.2885250877812197E-4</c:v>
                      </c:pt>
                      <c:pt idx="622">
                        <c:v>1.3339150688508725E-4</c:v>
                      </c:pt>
                      <c:pt idx="623">
                        <c:v>1.2912445389829148E-4</c:v>
                      </c:pt>
                      <c:pt idx="624">
                        <c:v>1.3274019440346447E-4</c:v>
                      </c:pt>
                      <c:pt idx="625">
                        <c:v>1.6609418114077749E-4</c:v>
                      </c:pt>
                      <c:pt idx="626">
                        <c:v>1.8491900048389059E-4</c:v>
                      </c:pt>
                      <c:pt idx="627">
                        <c:v>1.8530735085527474E-4</c:v>
                      </c:pt>
                      <c:pt idx="628">
                        <c:v>1.6626488916331872E-4</c:v>
                      </c:pt>
                      <c:pt idx="629">
                        <c:v>1.2825444473771932E-4</c:v>
                      </c:pt>
                      <c:pt idx="630">
                        <c:v>1.4296440473849118E-4</c:v>
                      </c:pt>
                      <c:pt idx="631">
                        <c:v>1.1958364971880244E-4</c:v>
                      </c:pt>
                      <c:pt idx="632">
                        <c:v>1.2374413660851084E-4</c:v>
                      </c:pt>
                      <c:pt idx="633">
                        <c:v>1.4331499549846368E-4</c:v>
                      </c:pt>
                      <c:pt idx="634">
                        <c:v>1.4342924312232719E-4</c:v>
                      </c:pt>
                      <c:pt idx="635">
                        <c:v>1.9039262924449909E-4</c:v>
                      </c:pt>
                      <c:pt idx="636">
                        <c:v>1.6637910902330921E-4</c:v>
                      </c:pt>
                      <c:pt idx="637">
                        <c:v>1.6452647552217732E-4</c:v>
                      </c:pt>
                      <c:pt idx="638">
                        <c:v>1.7552429860832764E-4</c:v>
                      </c:pt>
                      <c:pt idx="639">
                        <c:v>1.7912871344029181E-4</c:v>
                      </c:pt>
                      <c:pt idx="640">
                        <c:v>1.6099006023585663E-4</c:v>
                      </c:pt>
                      <c:pt idx="641">
                        <c:v>1.3438566158131395E-4</c:v>
                      </c:pt>
                      <c:pt idx="642">
                        <c:v>1.6506125588955595E-4</c:v>
                      </c:pt>
                      <c:pt idx="643">
                        <c:v>1.7582676411985717E-4</c:v>
                      </c:pt>
                      <c:pt idx="644">
                        <c:v>1.793541218868412E-4</c:v>
                      </c:pt>
                      <c:pt idx="645">
                        <c:v>8.8571040850111491E-5</c:v>
                      </c:pt>
                      <c:pt idx="646">
                        <c:v>8.249755368882872E-5</c:v>
                      </c:pt>
                      <c:pt idx="647">
                        <c:v>8.1015550883470035E-5</c:v>
                      </c:pt>
                      <c:pt idx="648">
                        <c:v>4.2945814929165859E-5</c:v>
                      </c:pt>
                      <c:pt idx="649">
                        <c:v>5.430671671628153E-5</c:v>
                      </c:pt>
                      <c:pt idx="650">
                        <c:v>4.7160711306691237E-5</c:v>
                      </c:pt>
                      <c:pt idx="651">
                        <c:v>9.5718814883836198E-5</c:v>
                      </c:pt>
                      <c:pt idx="652">
                        <c:v>8.6369735615935894E-5</c:v>
                      </c:pt>
                      <c:pt idx="653">
                        <c:v>9.4643580446836722E-5</c:v>
                      </c:pt>
                      <c:pt idx="654">
                        <c:v>9.8181138245065502E-5</c:v>
                      </c:pt>
                      <c:pt idx="655">
                        <c:v>1.391841560928931E-4</c:v>
                      </c:pt>
                      <c:pt idx="656">
                        <c:v>1.4416597926023898E-4</c:v>
                      </c:pt>
                      <c:pt idx="657">
                        <c:v>1.7425120765532533E-4</c:v>
                      </c:pt>
                      <c:pt idx="658">
                        <c:v>2.5581224798425375E-4</c:v>
                      </c:pt>
                      <c:pt idx="659">
                        <c:v>2.4187841407038427E-4</c:v>
                      </c:pt>
                      <c:pt idx="660">
                        <c:v>2.3964505427597019E-4</c:v>
                      </c:pt>
                      <c:pt idx="661">
                        <c:v>1.7738513624163449E-4</c:v>
                      </c:pt>
                      <c:pt idx="662">
                        <c:v>1.8022495783213261E-4</c:v>
                      </c:pt>
                      <c:pt idx="663">
                        <c:v>1.8883378372208149E-4</c:v>
                      </c:pt>
                      <c:pt idx="664">
                        <c:v>1.8866811169791371E-4</c:v>
                      </c:pt>
                      <c:pt idx="665">
                        <c:v>1.3898659885886553E-4</c:v>
                      </c:pt>
                      <c:pt idx="666">
                        <c:v>1.3817744050826427E-4</c:v>
                      </c:pt>
                      <c:pt idx="667">
                        <c:v>8.9189941703503699E-5</c:v>
                      </c:pt>
                      <c:pt idx="668">
                        <c:v>3.2077860032333149E-5</c:v>
                      </c:pt>
                      <c:pt idx="669">
                        <c:v>3.6317758785080861E-5</c:v>
                      </c:pt>
                      <c:pt idx="670">
                        <c:v>3.0943273760941337E-5</c:v>
                      </c:pt>
                      <c:pt idx="671">
                        <c:v>7.6273425156057054E-5</c:v>
                      </c:pt>
                      <c:pt idx="672">
                        <c:v>7.7662105264980302E-5</c:v>
                      </c:pt>
                      <c:pt idx="673">
                        <c:v>9.2049809339149585E-5</c:v>
                      </c:pt>
                      <c:pt idx="674">
                        <c:v>9.1949576748161216E-5</c:v>
                      </c:pt>
                      <c:pt idx="675">
                        <c:v>8.5106023947805688E-5</c:v>
                      </c:pt>
                      <c:pt idx="676">
                        <c:v>8.1760032906666287E-5</c:v>
                      </c:pt>
                      <c:pt idx="677">
                        <c:v>8.8579728998461471E-5</c:v>
                      </c:pt>
                      <c:pt idx="678">
                        <c:v>8.8542413009612316E-5</c:v>
                      </c:pt>
                      <c:pt idx="679">
                        <c:v>8.9939602684337109E-5</c:v>
                      </c:pt>
                      <c:pt idx="680">
                        <c:v>9.0423715615334959E-5</c:v>
                      </c:pt>
                      <c:pt idx="681">
                        <c:v>2.7736894577960306E-5</c:v>
                      </c:pt>
                      <c:pt idx="682">
                        <c:v>6.601512087452645E-5</c:v>
                      </c:pt>
                      <c:pt idx="683">
                        <c:v>5.0084672690404231E-5</c:v>
                      </c:pt>
                      <c:pt idx="684">
                        <c:v>5.706649153054928E-5</c:v>
                      </c:pt>
                      <c:pt idx="685">
                        <c:v>7.2915045898906328E-5</c:v>
                      </c:pt>
                      <c:pt idx="686">
                        <c:v>8.6419886902655579E-5</c:v>
                      </c:pt>
                      <c:pt idx="687">
                        <c:v>8.6870530878515166E-5</c:v>
                      </c:pt>
                      <c:pt idx="688">
                        <c:v>8.5923573574785212E-5</c:v>
                      </c:pt>
                      <c:pt idx="689">
                        <c:v>8.1654354342127811E-5</c:v>
                      </c:pt>
                      <c:pt idx="690">
                        <c:v>8.6397072018523896E-5</c:v>
                      </c:pt>
                      <c:pt idx="691">
                        <c:v>1.0202854691380983E-4</c:v>
                      </c:pt>
                      <c:pt idx="692">
                        <c:v>6.1853164783587538E-5</c:v>
                      </c:pt>
                      <c:pt idx="693">
                        <c:v>8.0010972173010484E-5</c:v>
                      </c:pt>
                      <c:pt idx="694">
                        <c:v>7.6741729600111679E-5</c:v>
                      </c:pt>
                      <c:pt idx="695">
                        <c:v>7.3335433622957394E-5</c:v>
                      </c:pt>
                      <c:pt idx="696">
                        <c:v>7.532636057605998E-5</c:v>
                      </c:pt>
                      <c:pt idx="697">
                        <c:v>1.2143282458180527E-4</c:v>
                      </c:pt>
                      <c:pt idx="698">
                        <c:v>1.1861824928404528E-4</c:v>
                      </c:pt>
                      <c:pt idx="699">
                        <c:v>1.8866937019820145E-4</c:v>
                      </c:pt>
                      <c:pt idx="700">
                        <c:v>3.8580585950023316E-4</c:v>
                      </c:pt>
                      <c:pt idx="701">
                        <c:v>3.7909139403534821E-4</c:v>
                      </c:pt>
                      <c:pt idx="702">
                        <c:v>3.9583765816239189E-4</c:v>
                      </c:pt>
                      <c:pt idx="703">
                        <c:v>3.8889136796506417E-4</c:v>
                      </c:pt>
                      <c:pt idx="704">
                        <c:v>4.645623368877497E-4</c:v>
                      </c:pt>
                      <c:pt idx="705">
                        <c:v>5.7266071974588736E-4</c:v>
                      </c:pt>
                      <c:pt idx="706">
                        <c:v>5.9254998641417402E-4</c:v>
                      </c:pt>
                      <c:pt idx="707">
                        <c:v>5.4111187389483837E-4</c:v>
                      </c:pt>
                      <c:pt idx="708">
                        <c:v>5.5143254725349559E-4</c:v>
                      </c:pt>
                      <c:pt idx="709">
                        <c:v>4.7302709257329077E-4</c:v>
                      </c:pt>
                      <c:pt idx="710">
                        <c:v>3.7977796887007323E-4</c:v>
                      </c:pt>
                      <c:pt idx="711">
                        <c:v>3.8210307797627622E-4</c:v>
                      </c:pt>
                      <c:pt idx="712">
                        <c:v>3.6727804957965453E-4</c:v>
                      </c:pt>
                      <c:pt idx="713">
                        <c:v>3.5706572163950211E-4</c:v>
                      </c:pt>
                      <c:pt idx="714">
                        <c:v>2.9008547846376761E-4</c:v>
                      </c:pt>
                      <c:pt idx="715">
                        <c:v>2.1378722532551652E-4</c:v>
                      </c:pt>
                      <c:pt idx="716">
                        <c:v>3.7755746773166551E-4</c:v>
                      </c:pt>
                      <c:pt idx="717">
                        <c:v>4.1465854725446639E-4</c:v>
                      </c:pt>
                      <c:pt idx="718">
                        <c:v>4.0459565807811392E-4</c:v>
                      </c:pt>
                      <c:pt idx="719">
                        <c:v>3.3458967500337822E-4</c:v>
                      </c:pt>
                      <c:pt idx="720">
                        <c:v>3.2896055265173454E-4</c:v>
                      </c:pt>
                      <c:pt idx="721">
                        <c:v>4.1981037703700308E-4</c:v>
                      </c:pt>
                      <c:pt idx="722">
                        <c:v>4.1986721135136012E-4</c:v>
                      </c:pt>
                      <c:pt idx="723">
                        <c:v>4.5319285933694941E-4</c:v>
                      </c:pt>
                      <c:pt idx="724">
                        <c:v>5.0346135310991747E-4</c:v>
                      </c:pt>
                      <c:pt idx="725">
                        <c:v>4.7721573044618381E-4</c:v>
                      </c:pt>
                      <c:pt idx="726">
                        <c:v>2.49794661847623E-4</c:v>
                      </c:pt>
                      <c:pt idx="727">
                        <c:v>2.6170449189458499E-4</c:v>
                      </c:pt>
                      <c:pt idx="728">
                        <c:v>2.7953334184829706E-4</c:v>
                      </c:pt>
                      <c:pt idx="729">
                        <c:v>2.7967915376651668E-4</c:v>
                      </c:pt>
                      <c:pt idx="730">
                        <c:v>3.0248618205511098E-4</c:v>
                      </c:pt>
                      <c:pt idx="731">
                        <c:v>2.3965756983826663E-4</c:v>
                      </c:pt>
                      <c:pt idx="732">
                        <c:v>2.3999495785966584E-4</c:v>
                      </c:pt>
                      <c:pt idx="733">
                        <c:v>2.8331874426818019E-4</c:v>
                      </c:pt>
                      <c:pt idx="734">
                        <c:v>2.6480555931719744E-4</c:v>
                      </c:pt>
                      <c:pt idx="735">
                        <c:v>3.8959861003180627E-4</c:v>
                      </c:pt>
                      <c:pt idx="736">
                        <c:v>4.1190679879258343E-4</c:v>
                      </c:pt>
                      <c:pt idx="737">
                        <c:v>3.9958088718328503E-4</c:v>
                      </c:pt>
                      <c:pt idx="738">
                        <c:v>5.0346443390706427E-4</c:v>
                      </c:pt>
                      <c:pt idx="739">
                        <c:v>4.9750950900908253E-4</c:v>
                      </c:pt>
                      <c:pt idx="740">
                        <c:v>4.832598431417348E-4</c:v>
                      </c:pt>
                      <c:pt idx="741">
                        <c:v>4.4557677310655506E-4</c:v>
                      </c:pt>
                      <c:pt idx="742">
                        <c:v>4.6568733139076688E-4</c:v>
                      </c:pt>
                      <c:pt idx="743">
                        <c:v>4.1450931138213728E-4</c:v>
                      </c:pt>
                      <c:pt idx="744">
                        <c:v>4.1543477724119811E-4</c:v>
                      </c:pt>
                      <c:pt idx="745">
                        <c:v>2.9841680550357776E-4</c:v>
                      </c:pt>
                      <c:pt idx="746">
                        <c:v>2.5981379899102868E-4</c:v>
                      </c:pt>
                      <c:pt idx="747">
                        <c:v>2.6141838491753325E-4</c:v>
                      </c:pt>
                      <c:pt idx="748">
                        <c:v>9.9096311220572657E-5</c:v>
                      </c:pt>
                      <c:pt idx="749">
                        <c:v>9.755766437282306E-5</c:v>
                      </c:pt>
                      <c:pt idx="750">
                        <c:v>1.027698074541608E-4</c:v>
                      </c:pt>
                      <c:pt idx="751">
                        <c:v>7.9676003309371224E-5</c:v>
                      </c:pt>
                      <c:pt idx="752">
                        <c:v>2.7617559884228393E-5</c:v>
                      </c:pt>
                      <c:pt idx="753">
                        <c:v>2.5319257572210413E-5</c:v>
                      </c:pt>
                      <c:pt idx="754">
                        <c:v>1.4548367682302632E-4</c:v>
                      </c:pt>
                      <c:pt idx="755">
                        <c:v>1.4594949190945979E-4</c:v>
                      </c:pt>
                      <c:pt idx="756">
                        <c:v>1.4782922153823799E-4</c:v>
                      </c:pt>
                      <c:pt idx="757">
                        <c:v>1.5270772620541812E-4</c:v>
                      </c:pt>
                      <c:pt idx="758">
                        <c:v>1.5137113525172125E-4</c:v>
                      </c:pt>
                      <c:pt idx="759">
                        <c:v>1.527557814356511E-4</c:v>
                      </c:pt>
                      <c:pt idx="760">
                        <c:v>1.7872673214764932E-4</c:v>
                      </c:pt>
                      <c:pt idx="761">
                        <c:v>1.7197627031094036E-4</c:v>
                      </c:pt>
                      <c:pt idx="762">
                        <c:v>1.9271056980840377E-4</c:v>
                      </c:pt>
                      <c:pt idx="763">
                        <c:v>1.9676815056395645E-4</c:v>
                      </c:pt>
                      <c:pt idx="764">
                        <c:v>8.6884913943416638E-5</c:v>
                      </c:pt>
                      <c:pt idx="765">
                        <c:v>1.5778344410921936E-4</c:v>
                      </c:pt>
                      <c:pt idx="766">
                        <c:v>1.7128020070366766E-4</c:v>
                      </c:pt>
                      <c:pt idx="767">
                        <c:v>1.8167064867535474E-4</c:v>
                      </c:pt>
                      <c:pt idx="768">
                        <c:v>1.9563750121952991E-4</c:v>
                      </c:pt>
                      <c:pt idx="769">
                        <c:v>1.9816765082068558E-4</c:v>
                      </c:pt>
                      <c:pt idx="770">
                        <c:v>1.8542013655884011E-4</c:v>
                      </c:pt>
                      <c:pt idx="771">
                        <c:v>1.8674977857634751E-4</c:v>
                      </c:pt>
                      <c:pt idx="772">
                        <c:v>1.896566895406195E-4</c:v>
                      </c:pt>
                      <c:pt idx="773">
                        <c:v>1.8747871189893356E-4</c:v>
                      </c:pt>
                      <c:pt idx="774">
                        <c:v>1.4401002748629782E-4</c:v>
                      </c:pt>
                      <c:pt idx="775">
                        <c:v>5.5275744139298197E-5</c:v>
                      </c:pt>
                      <c:pt idx="776">
                        <c:v>6.4563443487935352E-5</c:v>
                      </c:pt>
                      <c:pt idx="777">
                        <c:v>6.1668122563943647E-5</c:v>
                      </c:pt>
                      <c:pt idx="778">
                        <c:v>1.410017995254153E-4</c:v>
                      </c:pt>
                      <c:pt idx="779">
                        <c:v>1.6246649232411035E-4</c:v>
                      </c:pt>
                      <c:pt idx="780">
                        <c:v>2.5135847864145663E-4</c:v>
                      </c:pt>
                      <c:pt idx="781">
                        <c:v>2.4422579288836628E-4</c:v>
                      </c:pt>
                      <c:pt idx="782">
                        <c:v>2.7353307777984443E-4</c:v>
                      </c:pt>
                      <c:pt idx="783">
                        <c:v>2.7249106769753852E-4</c:v>
                      </c:pt>
                      <c:pt idx="784">
                        <c:v>2.7895622631902821E-4</c:v>
                      </c:pt>
                      <c:pt idx="785">
                        <c:v>3.2277280314402295E-4</c:v>
                      </c:pt>
                      <c:pt idx="786">
                        <c:v>3.0309082417200679E-4</c:v>
                      </c:pt>
                      <c:pt idx="787">
                        <c:v>3.3707435503936198E-4</c:v>
                      </c:pt>
                      <c:pt idx="788">
                        <c:v>2.7243907130634876E-4</c:v>
                      </c:pt>
                      <c:pt idx="789">
                        <c:v>2.2429313993314285E-4</c:v>
                      </c:pt>
                      <c:pt idx="790">
                        <c:v>6.8644695938508592E-5</c:v>
                      </c:pt>
                      <c:pt idx="791">
                        <c:v>6.9246599736052684E-5</c:v>
                      </c:pt>
                      <c:pt idx="792">
                        <c:v>6.7487164448139445E-5</c:v>
                      </c:pt>
                      <c:pt idx="793">
                        <c:v>2.9403359279477298E-4</c:v>
                      </c:pt>
                      <c:pt idx="794">
                        <c:v>3.1153160882286461E-4</c:v>
                      </c:pt>
                      <c:pt idx="795">
                        <c:v>2.8589295753994002E-4</c:v>
                      </c:pt>
                      <c:pt idx="796">
                        <c:v>2.9290841196079451E-4</c:v>
                      </c:pt>
                      <c:pt idx="797">
                        <c:v>3.5172151756308201E-4</c:v>
                      </c:pt>
                      <c:pt idx="798">
                        <c:v>3.4999312458825339E-4</c:v>
                      </c:pt>
                      <c:pt idx="799">
                        <c:v>3.5367705065927083E-4</c:v>
                      </c:pt>
                      <c:pt idx="800">
                        <c:v>3.6108712787434079E-4</c:v>
                      </c:pt>
                      <c:pt idx="801">
                        <c:v>3.7275018266331636E-4</c:v>
                      </c:pt>
                      <c:pt idx="802">
                        <c:v>3.6625455903285857E-4</c:v>
                      </c:pt>
                      <c:pt idx="803">
                        <c:v>1.4723879678974868E-4</c:v>
                      </c:pt>
                      <c:pt idx="804">
                        <c:v>1.3409162150736218E-4</c:v>
                      </c:pt>
                      <c:pt idx="805">
                        <c:v>1.4685446466841543E-4</c:v>
                      </c:pt>
                      <c:pt idx="806">
                        <c:v>1.1630207753613954E-4</c:v>
                      </c:pt>
                      <c:pt idx="807">
                        <c:v>1.3646173669282037E-4</c:v>
                      </c:pt>
                      <c:pt idx="808">
                        <c:v>1.4802337789615334E-4</c:v>
                      </c:pt>
                      <c:pt idx="809">
                        <c:v>1.6676658493094669E-4</c:v>
                      </c:pt>
                      <c:pt idx="810">
                        <c:v>3.4286353774964077E-4</c:v>
                      </c:pt>
                      <c:pt idx="811">
                        <c:v>3.2562114080209547E-4</c:v>
                      </c:pt>
                      <c:pt idx="812">
                        <c:v>3.2508403130612935E-4</c:v>
                      </c:pt>
                      <c:pt idx="813">
                        <c:v>3.2374174741602106E-4</c:v>
                      </c:pt>
                      <c:pt idx="814">
                        <c:v>3.271106551287989E-4</c:v>
                      </c:pt>
                      <c:pt idx="815">
                        <c:v>3.3734651440819126E-4</c:v>
                      </c:pt>
                      <c:pt idx="816">
                        <c:v>3.6319679277535435E-4</c:v>
                      </c:pt>
                      <c:pt idx="817">
                        <c:v>2.9898870546310843E-4</c:v>
                      </c:pt>
                      <c:pt idx="818">
                        <c:v>2.8304143862794136E-4</c:v>
                      </c:pt>
                      <c:pt idx="819">
                        <c:v>2.5926987985748208E-4</c:v>
                      </c:pt>
                      <c:pt idx="820">
                        <c:v>5.3715850357493218E-5</c:v>
                      </c:pt>
                      <c:pt idx="821">
                        <c:v>5.1256226049194593E-5</c:v>
                      </c:pt>
                      <c:pt idx="822">
                        <c:v>4.0966244569098264E-5</c:v>
                      </c:pt>
                      <c:pt idx="823">
                        <c:v>3.7979226531938956E-5</c:v>
                      </c:pt>
                      <c:pt idx="824">
                        <c:v>3.549544664215469E-5</c:v>
                      </c:pt>
                      <c:pt idx="825">
                        <c:v>4.6961028563056725E-5</c:v>
                      </c:pt>
                      <c:pt idx="826">
                        <c:v>5.4518336264264022E-5</c:v>
                      </c:pt>
                      <c:pt idx="827">
                        <c:v>5.5359942722579447E-5</c:v>
                      </c:pt>
                      <c:pt idx="828">
                        <c:v>5.0177344249414122E-5</c:v>
                      </c:pt>
                      <c:pt idx="829">
                        <c:v>7.4223505188738767E-5</c:v>
                      </c:pt>
                      <c:pt idx="830">
                        <c:v>1.0305731991176807E-4</c:v>
                      </c:pt>
                      <c:pt idx="831">
                        <c:v>1.027705869286807E-4</c:v>
                      </c:pt>
                      <c:pt idx="832">
                        <c:v>1.0817633874441585E-4</c:v>
                      </c:pt>
                      <c:pt idx="833">
                        <c:v>9.0831379345623691E-5</c:v>
                      </c:pt>
                      <c:pt idx="834">
                        <c:v>9.2818554346554654E-5</c:v>
                      </c:pt>
                      <c:pt idx="835">
                        <c:v>8.7455598807602416E-5</c:v>
                      </c:pt>
                      <c:pt idx="836">
                        <c:v>1.2601434236434483E-4</c:v>
                      </c:pt>
                      <c:pt idx="837">
                        <c:v>1.3709682259926398E-4</c:v>
                      </c:pt>
                      <c:pt idx="838">
                        <c:v>1.392315362731575E-4</c:v>
                      </c:pt>
                      <c:pt idx="839">
                        <c:v>2.2975982210446529E-4</c:v>
                      </c:pt>
                      <c:pt idx="840">
                        <c:v>2.5429111888479499E-4</c:v>
                      </c:pt>
                      <c:pt idx="841">
                        <c:v>2.7085311826332539E-4</c:v>
                      </c:pt>
                      <c:pt idx="842">
                        <c:v>2.7243874916042842E-4</c:v>
                      </c:pt>
                      <c:pt idx="843">
                        <c:v>2.6958944790310109E-4</c:v>
                      </c:pt>
                      <c:pt idx="844">
                        <c:v>2.8728989930801991E-4</c:v>
                      </c:pt>
                      <c:pt idx="845">
                        <c:v>2.7724563808200522E-4</c:v>
                      </c:pt>
                      <c:pt idx="846">
                        <c:v>2.6538960782515424E-4</c:v>
                      </c:pt>
                      <c:pt idx="847">
                        <c:v>2.643276143903336E-4</c:v>
                      </c:pt>
                      <c:pt idx="848">
                        <c:v>2.59372873987424E-4</c:v>
                      </c:pt>
                      <c:pt idx="849">
                        <c:v>1.236040840185517E-4</c:v>
                      </c:pt>
                      <c:pt idx="850">
                        <c:v>9.3007457599256148E-5</c:v>
                      </c:pt>
                      <c:pt idx="851">
                        <c:v>7.1425296290294723E-5</c:v>
                      </c:pt>
                      <c:pt idx="852">
                        <c:v>7.1589022826588854E-5</c:v>
                      </c:pt>
                      <c:pt idx="853">
                        <c:v>7.3211879749359436E-5</c:v>
                      </c:pt>
                      <c:pt idx="854">
                        <c:v>2.6732365950581965E-5</c:v>
                      </c:pt>
                      <c:pt idx="855">
                        <c:v>8.7767492436575581E-5</c:v>
                      </c:pt>
                      <c:pt idx="856">
                        <c:v>7.7619705250326078E-5</c:v>
                      </c:pt>
                      <c:pt idx="857">
                        <c:v>8.6816529295340958E-5</c:v>
                      </c:pt>
                      <c:pt idx="858">
                        <c:v>9.1695596888513532E-5</c:v>
                      </c:pt>
                      <c:pt idx="859">
                        <c:v>9.7547961396718847E-5</c:v>
                      </c:pt>
                      <c:pt idx="860">
                        <c:v>9.7713731390290038E-5</c:v>
                      </c:pt>
                      <c:pt idx="861">
                        <c:v>9.9646751057611395E-5</c:v>
                      </c:pt>
                      <c:pt idx="862">
                        <c:v>9.8936140505855014E-5</c:v>
                      </c:pt>
                      <c:pt idx="863">
                        <c:v>9.5821440750168895E-5</c:v>
                      </c:pt>
                      <c:pt idx="864">
                        <c:v>7.5446894332421361E-5</c:v>
                      </c:pt>
                      <c:pt idx="865">
                        <c:v>5.0257502880420164E-5</c:v>
                      </c:pt>
                      <c:pt idx="866">
                        <c:v>5.9968853586539788E-5</c:v>
                      </c:pt>
                      <c:pt idx="867">
                        <c:v>7.0250652130787779E-5</c:v>
                      </c:pt>
                      <c:pt idx="868">
                        <c:v>7.1632646361077367E-5</c:v>
                      </c:pt>
                      <c:pt idx="869">
                        <c:v>5.2213467474843106E-5</c:v>
                      </c:pt>
                      <c:pt idx="870">
                        <c:v>4.2849359176903527E-5</c:v>
                      </c:pt>
                      <c:pt idx="871">
                        <c:v>4.4733235873336088E-5</c:v>
                      </c:pt>
                      <c:pt idx="872">
                        <c:v>5.4231611702070679E-5</c:v>
                      </c:pt>
                      <c:pt idx="873">
                        <c:v>8.779704222624526E-5</c:v>
                      </c:pt>
                      <c:pt idx="874">
                        <c:v>7.9116399361051342E-5</c:v>
                      </c:pt>
                      <c:pt idx="875">
                        <c:v>7.9047557967946563E-5</c:v>
                      </c:pt>
                      <c:pt idx="876">
                        <c:v>4.8696711205266211E-5</c:v>
                      </c:pt>
                      <c:pt idx="877">
                        <c:v>5.5320791718424942E-5</c:v>
                      </c:pt>
                      <c:pt idx="878">
                        <c:v>5.9117038678677641E-5</c:v>
                      </c:pt>
                      <c:pt idx="879">
                        <c:v>5.9676793229089336E-5</c:v>
                      </c:pt>
                      <c:pt idx="880">
                        <c:v>6.6197464409412446E-5</c:v>
                      </c:pt>
                      <c:pt idx="881">
                        <c:v>8.0093426606844177E-5</c:v>
                      </c:pt>
                      <c:pt idx="882">
                        <c:v>1.2430987472191593E-4</c:v>
                      </c:pt>
                      <c:pt idx="883">
                        <c:v>1.3656823605564161E-4</c:v>
                      </c:pt>
                      <c:pt idx="884">
                        <c:v>1.4323950388414359E-4</c:v>
                      </c:pt>
                      <c:pt idx="885">
                        <c:v>1.4461725133105952E-4</c:v>
                      </c:pt>
                      <c:pt idx="886">
                        <c:v>1.4672524214653891E-4</c:v>
                      </c:pt>
                      <c:pt idx="887">
                        <c:v>1.808801133546988E-4</c:v>
                      </c:pt>
                      <c:pt idx="888">
                        <c:v>1.9742986924437E-4</c:v>
                      </c:pt>
                      <c:pt idx="889">
                        <c:v>2.5585241020485716E-4</c:v>
                      </c:pt>
                      <c:pt idx="890">
                        <c:v>2.8755822475481105E-4</c:v>
                      </c:pt>
                      <c:pt idx="891">
                        <c:v>2.956585944338598E-4</c:v>
                      </c:pt>
                      <c:pt idx="892">
                        <c:v>3.0030551010220267E-4</c:v>
                      </c:pt>
                      <c:pt idx="893">
                        <c:v>2.3369486917858992E-4</c:v>
                      </c:pt>
                      <c:pt idx="894">
                        <c:v>2.5056550374887612E-4</c:v>
                      </c:pt>
                      <c:pt idx="895">
                        <c:v>2.8789741395915175E-4</c:v>
                      </c:pt>
                      <c:pt idx="896">
                        <c:v>2.5904872310668548E-4</c:v>
                      </c:pt>
                      <c:pt idx="897">
                        <c:v>2.5913432870088417E-4</c:v>
                      </c:pt>
                      <c:pt idx="898">
                        <c:v>3.4685579499060793E-4</c:v>
                      </c:pt>
                      <c:pt idx="899">
                        <c:v>3.0724711851618614E-4</c:v>
                      </c:pt>
                      <c:pt idx="900">
                        <c:v>3.3382957694284442E-4</c:v>
                      </c:pt>
                      <c:pt idx="901">
                        <c:v>3.4116404201365631E-4</c:v>
                      </c:pt>
                      <c:pt idx="902">
                        <c:v>3.0877844807692935E-4</c:v>
                      </c:pt>
                      <c:pt idx="903">
                        <c:v>3.1168988950204475E-4</c:v>
                      </c:pt>
                      <c:pt idx="904">
                        <c:v>2.2722931850668071E-4</c:v>
                      </c:pt>
                      <c:pt idx="905">
                        <c:v>2.1150858395676753E-4</c:v>
                      </c:pt>
                      <c:pt idx="906">
                        <c:v>2.0211047396108222E-4</c:v>
                      </c:pt>
                      <c:pt idx="907">
                        <c:v>2.154305775549103E-4</c:v>
                      </c:pt>
                      <c:pt idx="908">
                        <c:v>1.6263304821141991E-4</c:v>
                      </c:pt>
                      <c:pt idx="909">
                        <c:v>1.9641072986306218E-4</c:v>
                      </c:pt>
                      <c:pt idx="910">
                        <c:v>2.5950263479132887E-4</c:v>
                      </c:pt>
                      <c:pt idx="911">
                        <c:v>2.9813566357458796E-4</c:v>
                      </c:pt>
                      <c:pt idx="912">
                        <c:v>4.3730296083972168E-4</c:v>
                      </c:pt>
                      <c:pt idx="913">
                        <c:v>4.7853667918083625E-4</c:v>
                      </c:pt>
                      <c:pt idx="914">
                        <c:v>4.7421965834159484E-4</c:v>
                      </c:pt>
                      <c:pt idx="915">
                        <c:v>6.2327809344115196E-4</c:v>
                      </c:pt>
                      <c:pt idx="916">
                        <c:v>6.2197987703400883E-4</c:v>
                      </c:pt>
                      <c:pt idx="917">
                        <c:v>6.025338341347149E-4</c:v>
                      </c:pt>
                      <c:pt idx="918">
                        <c:v>6.0518635791153815E-4</c:v>
                      </c:pt>
                      <c:pt idx="919">
                        <c:v>5.0936507984942299E-4</c:v>
                      </c:pt>
                      <c:pt idx="920">
                        <c:v>4.2424445548611199E-4</c:v>
                      </c:pt>
                      <c:pt idx="921">
                        <c:v>3.5973783931565084E-4</c:v>
                      </c:pt>
                      <c:pt idx="922">
                        <c:v>1.4507788417458421E-4</c:v>
                      </c:pt>
                      <c:pt idx="923">
                        <c:v>1.2716988675927221E-4</c:v>
                      </c:pt>
                      <c:pt idx="924">
                        <c:v>1.3911452387429604E-4</c:v>
                      </c:pt>
                      <c:pt idx="925">
                        <c:v>4.1063253896937921E-5</c:v>
                      </c:pt>
                      <c:pt idx="926">
                        <c:v>1.04327421928683E-4</c:v>
                      </c:pt>
                      <c:pt idx="927">
                        <c:v>1.0672827307525274E-4</c:v>
                      </c:pt>
                      <c:pt idx="928">
                        <c:v>1.0551435136639542E-4</c:v>
                      </c:pt>
                      <c:pt idx="929">
                        <c:v>1.11654749077723E-4</c:v>
                      </c:pt>
                      <c:pt idx="930">
                        <c:v>2.8762585941340731E-4</c:v>
                      </c:pt>
                      <c:pt idx="931">
                        <c:v>3.0569447958885877E-4</c:v>
                      </c:pt>
                      <c:pt idx="932">
                        <c:v>4.1852565434975103E-4</c:v>
                      </c:pt>
                      <c:pt idx="933">
                        <c:v>4.4459742840389664E-4</c:v>
                      </c:pt>
                      <c:pt idx="934">
                        <c:v>4.5312439955665009E-4</c:v>
                      </c:pt>
                      <c:pt idx="935">
                        <c:v>4.3298993947075705E-4</c:v>
                      </c:pt>
                      <c:pt idx="936">
                        <c:v>3.9839097487137372E-4</c:v>
                      </c:pt>
                      <c:pt idx="937">
                        <c:v>4.2154018311116564E-4</c:v>
                      </c:pt>
                      <c:pt idx="938">
                        <c:v>4.2624979751832668E-4</c:v>
                      </c:pt>
                      <c:pt idx="939">
                        <c:v>4.2010660938237399E-4</c:v>
                      </c:pt>
                      <c:pt idx="940">
                        <c:v>2.1768719564336375E-4</c:v>
                      </c:pt>
                      <c:pt idx="941">
                        <c:v>1.7151093487531758E-4</c:v>
                      </c:pt>
                      <c:pt idx="942">
                        <c:v>1.1313143223415838E-4</c:v>
                      </c:pt>
                      <c:pt idx="943">
                        <c:v>9.9074854418693749E-5</c:v>
                      </c:pt>
                      <c:pt idx="944">
                        <c:v>5.1470599352915185E-5</c:v>
                      </c:pt>
                      <c:pt idx="945">
                        <c:v>5.0573326342473076E-5</c:v>
                      </c:pt>
                      <c:pt idx="946">
                        <c:v>1.0148051524009265E-4</c:v>
                      </c:pt>
                      <c:pt idx="947">
                        <c:v>9.7942089679673984E-5</c:v>
                      </c:pt>
                      <c:pt idx="948">
                        <c:v>9.6765072717207594E-5</c:v>
                      </c:pt>
                      <c:pt idx="949">
                        <c:v>1.2616295720615348E-4</c:v>
                      </c:pt>
                      <c:pt idx="950">
                        <c:v>1.5877942212768329E-4</c:v>
                      </c:pt>
                      <c:pt idx="951">
                        <c:v>2.2303881697836051E-4</c:v>
                      </c:pt>
                      <c:pt idx="952">
                        <c:v>2.4450120431477446E-4</c:v>
                      </c:pt>
                      <c:pt idx="953">
                        <c:v>2.2918616549419797E-4</c:v>
                      </c:pt>
                      <c:pt idx="954">
                        <c:v>2.8352779112798739E-4</c:v>
                      </c:pt>
                      <c:pt idx="955">
                        <c:v>2.9095287560570294E-4</c:v>
                      </c:pt>
                      <c:pt idx="956">
                        <c:v>2.7839808753200482E-4</c:v>
                      </c:pt>
                      <c:pt idx="957">
                        <c:v>4.7484487825175657E-4</c:v>
                      </c:pt>
                      <c:pt idx="958">
                        <c:v>4.9977077768064598E-4</c:v>
                      </c:pt>
                      <c:pt idx="959">
                        <c:v>5.7609517830747923E-4</c:v>
                      </c:pt>
                      <c:pt idx="960">
                        <c:v>7.1550763367112338E-4</c:v>
                      </c:pt>
                      <c:pt idx="961">
                        <c:v>7.0443411132131175E-4</c:v>
                      </c:pt>
                      <c:pt idx="962">
                        <c:v>6.9598409831206907E-4</c:v>
                      </c:pt>
                      <c:pt idx="963">
                        <c:v>7.1265549206704843E-4</c:v>
                      </c:pt>
                      <c:pt idx="964">
                        <c:v>6.4140449758547428E-4</c:v>
                      </c:pt>
                      <c:pt idx="965">
                        <c:v>1.0883945954872835E-3</c:v>
                      </c:pt>
                      <c:pt idx="966">
                        <c:v>1.3111832880133858E-3</c:v>
                      </c:pt>
                      <c:pt idx="967">
                        <c:v>1.2158933892405894E-3</c:v>
                      </c:pt>
                      <c:pt idx="968">
                        <c:v>1.2732211909169404E-3</c:v>
                      </c:pt>
                      <c:pt idx="969">
                        <c:v>1.1553004957024684E-3</c:v>
                      </c:pt>
                      <c:pt idx="970">
                        <c:v>1.4555384837446948E-3</c:v>
                      </c:pt>
                      <c:pt idx="971">
                        <c:v>1.5582187566026047E-3</c:v>
                      </c:pt>
                      <c:pt idx="972">
                        <c:v>1.5446703404497495E-3</c:v>
                      </c:pt>
                      <c:pt idx="973">
                        <c:v>1.5545279387371184E-3</c:v>
                      </c:pt>
                      <c:pt idx="974">
                        <c:v>1.6272624183439621E-3</c:v>
                      </c:pt>
                      <c:pt idx="975">
                        <c:v>1.198825384422327E-3</c:v>
                      </c:pt>
                      <c:pt idx="976">
                        <c:v>8.3293064807658476E-4</c:v>
                      </c:pt>
                      <c:pt idx="977">
                        <c:v>6.1191508342437135E-4</c:v>
                      </c:pt>
                      <c:pt idx="978">
                        <c:v>6.1324922806402411E-4</c:v>
                      </c:pt>
                      <c:pt idx="979">
                        <c:v>6.3194043197491048E-4</c:v>
                      </c:pt>
                      <c:pt idx="980">
                        <c:v>3.6378379217109072E-4</c:v>
                      </c:pt>
                      <c:pt idx="981">
                        <c:v>3.6941235079108087E-4</c:v>
                      </c:pt>
                      <c:pt idx="982">
                        <c:v>3.7868549094738439E-4</c:v>
                      </c:pt>
                      <c:pt idx="983">
                        <c:v>4.9125948168195134E-4</c:v>
                      </c:pt>
                      <c:pt idx="984">
                        <c:v>4.0243381810173637E-4</c:v>
                      </c:pt>
                      <c:pt idx="985">
                        <c:v>3.6731515115752319E-4</c:v>
                      </c:pt>
                      <c:pt idx="986">
                        <c:v>3.5246857122818274E-4</c:v>
                      </c:pt>
                      <c:pt idx="987">
                        <c:v>3.492913373000593E-4</c:v>
                      </c:pt>
                      <c:pt idx="988">
                        <c:v>3.2929522487655798E-4</c:v>
                      </c:pt>
                      <c:pt idx="989">
                        <c:v>3.2502616889847844E-4</c:v>
                      </c:pt>
                      <c:pt idx="990">
                        <c:v>3.3572499880454615E-4</c:v>
                      </c:pt>
                      <c:pt idx="991">
                        <c:v>9.8238691436928035E-5</c:v>
                      </c:pt>
                      <c:pt idx="992">
                        <c:v>1.2504192870102331E-4</c:v>
                      </c:pt>
                      <c:pt idx="993">
                        <c:v>1.3777807818825664E-4</c:v>
                      </c:pt>
                      <c:pt idx="994">
                        <c:v>1.4320888287732412E-4</c:v>
                      </c:pt>
                      <c:pt idx="995">
                        <c:v>1.0940175737681765E-4</c:v>
                      </c:pt>
                      <c:pt idx="996">
                        <c:v>1.1896314941803981E-4</c:v>
                      </c:pt>
                      <c:pt idx="997">
                        <c:v>1.129226000390612E-4</c:v>
                      </c:pt>
                      <c:pt idx="998">
                        <c:v>1.1228822021449545E-4</c:v>
                      </c:pt>
                      <c:pt idx="999">
                        <c:v>1.1861612487184144E-4</c:v>
                      </c:pt>
                      <c:pt idx="1000">
                        <c:v>1.458573045005714E-4</c:v>
                      </c:pt>
                      <c:pt idx="1001">
                        <c:v>1.4362255376647426E-4</c:v>
                      </c:pt>
                      <c:pt idx="1002">
                        <c:v>1.2145285453185731E-4</c:v>
                      </c:pt>
                      <c:pt idx="1003">
                        <c:v>6.5030771768061736E-5</c:v>
                      </c:pt>
                      <c:pt idx="1004">
                        <c:v>1.4792359696519781E-4</c:v>
                      </c:pt>
                      <c:pt idx="1005">
                        <c:v>2.5314254857911793E-4</c:v>
                      </c:pt>
                      <c:pt idx="1006">
                        <c:v>2.5495123839427693E-4</c:v>
                      </c:pt>
                      <c:pt idx="1007">
                        <c:v>3.4630203659153622E-4</c:v>
                      </c:pt>
                      <c:pt idx="1008">
                        <c:v>3.8302971907734786E-4</c:v>
                      </c:pt>
                      <c:pt idx="1009">
                        <c:v>4.1687391344284562E-4</c:v>
                      </c:pt>
                      <c:pt idx="1010">
                        <c:v>3.8928436419507465E-4</c:v>
                      </c:pt>
                      <c:pt idx="1011">
                        <c:v>3.8997735450742695E-4</c:v>
                      </c:pt>
                      <c:pt idx="1012">
                        <c:v>3.8510231106302469E-4</c:v>
                      </c:pt>
                      <c:pt idx="1013">
                        <c:v>4.2224490136565215E-4</c:v>
                      </c:pt>
                      <c:pt idx="1014">
                        <c:v>3.1787945280307983E-4</c:v>
                      </c:pt>
                      <c:pt idx="1015">
                        <c:v>2.7356948501820727E-4</c:v>
                      </c:pt>
                      <c:pt idx="1016">
                        <c:v>2.0939596282584496E-4</c:v>
                      </c:pt>
                      <c:pt idx="1017">
                        <c:v>1.6118099461007683E-4</c:v>
                      </c:pt>
                      <c:pt idx="1018">
                        <c:v>1.5026413588143509E-4</c:v>
                      </c:pt>
                      <c:pt idx="1019">
                        <c:v>1.1568011963969217E-4</c:v>
                      </c:pt>
                      <c:pt idx="1020">
                        <c:v>1.1504061618181421E-4</c:v>
                      </c:pt>
                      <c:pt idx="1021">
                        <c:v>1.0910514507341657E-4</c:v>
                      </c:pt>
                      <c:pt idx="1022">
                        <c:v>1.0680063845232476E-4</c:v>
                      </c:pt>
                      <c:pt idx="1023">
                        <c:v>8.2885689415743084E-5</c:v>
                      </c:pt>
                      <c:pt idx="1024">
                        <c:v>2.7840138334049772E-5</c:v>
                      </c:pt>
                      <c:pt idx="1025">
                        <c:v>2.7288220708545346E-5</c:v>
                      </c:pt>
                      <c:pt idx="1026">
                        <c:v>3.0543572301891189E-5</c:v>
                      </c:pt>
                      <c:pt idx="1027">
                        <c:v>1.9409761244296435E-4</c:v>
                      </c:pt>
                      <c:pt idx="1028">
                        <c:v>2.5908446196256426E-4</c:v>
                      </c:pt>
                      <c:pt idx="1029">
                        <c:v>2.9891739747174497E-4</c:v>
                      </c:pt>
                      <c:pt idx="1030">
                        <c:v>3.5439218760658579E-4</c:v>
                      </c:pt>
                      <c:pt idx="1031">
                        <c:v>3.8134808497658794E-4</c:v>
                      </c:pt>
                      <c:pt idx="1032">
                        <c:v>3.8923364637539186E-4</c:v>
                      </c:pt>
                      <c:pt idx="1033">
                        <c:v>4.0619265534257029E-4</c:v>
                      </c:pt>
                      <c:pt idx="1034">
                        <c:v>4.5680602046012326E-4</c:v>
                      </c:pt>
                      <c:pt idx="1035">
                        <c:v>4.4004716919553356E-4</c:v>
                      </c:pt>
                      <c:pt idx="1036">
                        <c:v>4.2936071550277806E-4</c:v>
                      </c:pt>
                      <c:pt idx="1037">
                        <c:v>3.5169528065335365E-4</c:v>
                      </c:pt>
                      <c:pt idx="1038">
                        <c:v>2.362170060121063E-4</c:v>
                      </c:pt>
                      <c:pt idx="1039">
                        <c:v>3.1634760298016263E-4</c:v>
                      </c:pt>
                      <c:pt idx="1040">
                        <c:v>2.5110966673279344E-4</c:v>
                      </c:pt>
                      <c:pt idx="1041">
                        <c:v>2.0362962482355998E-4</c:v>
                      </c:pt>
                      <c:pt idx="1042">
                        <c:v>1.9897500978501795E-4</c:v>
                      </c:pt>
                      <c:pt idx="1043">
                        <c:v>2.8633141297964914E-4</c:v>
                      </c:pt>
                      <c:pt idx="1044">
                        <c:v>1.7082246022899781E-4</c:v>
                      </c:pt>
                      <c:pt idx="1045">
                        <c:v>2.3462437270402778E-4</c:v>
                      </c:pt>
                      <c:pt idx="1046">
                        <c:v>2.9914175317364802E-4</c:v>
                      </c:pt>
                      <c:pt idx="1047">
                        <c:v>3.066956480268408E-4</c:v>
                      </c:pt>
                      <c:pt idx="1048">
                        <c:v>2.787497172497687E-4</c:v>
                      </c:pt>
                      <c:pt idx="1049">
                        <c:v>2.2335239275794944E-4</c:v>
                      </c:pt>
                      <c:pt idx="1050">
                        <c:v>2.8926884329534617E-4</c:v>
                      </c:pt>
                      <c:pt idx="1051">
                        <c:v>3.0774026256611309E-4</c:v>
                      </c:pt>
                      <c:pt idx="1052">
                        <c:v>3.0623715089293536E-4</c:v>
                      </c:pt>
                    </c:numCache>
                  </c:numRef>
                </c:yVal>
                <c:smooth val="1"/>
                <c:extLst xmlns:c16r2="http://schemas.microsoft.com/office/drawing/2015/06/chart" xmlns:c15="http://schemas.microsoft.com/office/drawing/2012/chart">
                  <c:ext xmlns:c16="http://schemas.microsoft.com/office/drawing/2014/chart" uri="{C3380CC4-5D6E-409C-BE32-E72D297353CC}">
                    <c16:uniqueId val="{00000003-A44A-4244-9B38-8F14DD10DEA7}"/>
                  </c:ext>
                </c:extLst>
              </c15:ser>
            </c15:filteredScatterSeries>
            <c15:filteredScatterSeries>
              <c15:ser>
                <c:idx val="5"/>
                <c:order val="5"/>
                <c:tx>
                  <c:strRef>
                    <c:extLst xmlns:c16r2="http://schemas.microsoft.com/office/drawing/2015/06/chart" xmlns:c15="http://schemas.microsoft.com/office/drawing/2012/chart">
                      <c:ext xmlns:c15="http://schemas.microsoft.com/office/drawing/2012/chart" uri="{02D57815-91ED-43cb-92C2-25804820EDAC}">
                        <c15:formulaRef>
                          <c15:sqref>'Ejercicio 2'!$H$14</c15:sqref>
                        </c15:formulaRef>
                      </c:ext>
                    </c:extLst>
                    <c:strCache>
                      <c:ptCount val="1"/>
                      <c:pt idx="0">
                        <c:v>Error</c:v>
                      </c:pt>
                    </c:strCache>
                  </c:strRef>
                </c:tx>
                <c:spPr>
                  <a:ln w="19050" cap="rnd">
                    <a:solidFill>
                      <a:schemeClr val="accent6"/>
                    </a:solidFill>
                    <a:round/>
                  </a:ln>
                  <a:effectLst/>
                </c:spPr>
                <c:marker>
                  <c:symbol val="none"/>
                </c:marker>
                <c:xVal>
                  <c:numRef>
                    <c:extLst xmlns:c16r2="http://schemas.microsoft.com/office/drawing/2015/06/chart" xmlns:c15="http://schemas.microsoft.com/office/drawing/2012/chart">
                      <c:ext xmlns:c15="http://schemas.microsoft.com/office/drawing/2012/char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xmlns:c15="http://schemas.microsoft.com/office/drawing/2012/chart">
                      <c:ext xmlns:c15="http://schemas.microsoft.com/office/drawing/2012/chart" uri="{02D57815-91ED-43cb-92C2-25804820EDAC}">
                        <c15:formulaRef>
                          <c15:sqref>'Ejercicio 2'!$H$15:$H$1067</c15:sqref>
                        </c15:formulaRef>
                      </c:ext>
                    </c:extLst>
                    <c:numCache>
                      <c:formatCode>General</c:formatCode>
                      <c:ptCount val="1053"/>
                      <c:pt idx="31">
                        <c:v>9.611164027849302E-9</c:v>
                      </c:pt>
                      <c:pt idx="32">
                        <c:v>1.2215653005243094E-8</c:v>
                      </c:pt>
                      <c:pt idx="33">
                        <c:v>1.4070582640196721E-8</c:v>
                      </c:pt>
                      <c:pt idx="34">
                        <c:v>1.3027556953190682E-8</c:v>
                      </c:pt>
                      <c:pt idx="35">
                        <c:v>1.3084226708001547E-8</c:v>
                      </c:pt>
                      <c:pt idx="36">
                        <c:v>1.53263820182236E-8</c:v>
                      </c:pt>
                      <c:pt idx="37">
                        <c:v>1.2414954455312806E-8</c:v>
                      </c:pt>
                      <c:pt idx="38">
                        <c:v>6.8300384674694214E-9</c:v>
                      </c:pt>
                      <c:pt idx="39">
                        <c:v>6.7377799868269187E-9</c:v>
                      </c:pt>
                      <c:pt idx="40">
                        <c:v>2.9773452037157635E-9</c:v>
                      </c:pt>
                      <c:pt idx="41">
                        <c:v>3.7922823615119131E-9</c:v>
                      </c:pt>
                      <c:pt idx="42">
                        <c:v>1.2533730297916188E-9</c:v>
                      </c:pt>
                      <c:pt idx="43">
                        <c:v>2.1196357263790894E-9</c:v>
                      </c:pt>
                      <c:pt idx="44">
                        <c:v>1.9578742918772788E-9</c:v>
                      </c:pt>
                      <c:pt idx="45">
                        <c:v>1.546177857116987E-9</c:v>
                      </c:pt>
                      <c:pt idx="46">
                        <c:v>4.2605522600565141E-11</c:v>
                      </c:pt>
                      <c:pt idx="47">
                        <c:v>3.163011843319811E-9</c:v>
                      </c:pt>
                      <c:pt idx="48">
                        <c:v>3.8615106316486837E-10</c:v>
                      </c:pt>
                      <c:pt idx="49">
                        <c:v>5.4271406950055495E-12</c:v>
                      </c:pt>
                      <c:pt idx="50">
                        <c:v>1.1685350963846969E-10</c:v>
                      </c:pt>
                      <c:pt idx="51">
                        <c:v>1.0577492839170613E-10</c:v>
                      </c:pt>
                      <c:pt idx="52">
                        <c:v>4.7029858150187886E-10</c:v>
                      </c:pt>
                      <c:pt idx="53">
                        <c:v>6.7216427600777221E-11</c:v>
                      </c:pt>
                      <c:pt idx="54">
                        <c:v>2.0073589326263204E-10</c:v>
                      </c:pt>
                      <c:pt idx="55">
                        <c:v>7.4095265270350976E-11</c:v>
                      </c:pt>
                      <c:pt idx="56">
                        <c:v>2.4501258547530349E-12</c:v>
                      </c:pt>
                      <c:pt idx="57">
                        <c:v>6.4507640359455285E-10</c:v>
                      </c:pt>
                      <c:pt idx="58">
                        <c:v>1.1739304089265992E-9</c:v>
                      </c:pt>
                      <c:pt idx="59">
                        <c:v>9.1602238074797441E-10</c:v>
                      </c:pt>
                      <c:pt idx="60">
                        <c:v>6.3569394690087412E-9</c:v>
                      </c:pt>
                      <c:pt idx="61">
                        <c:v>2.6174328680781967E-9</c:v>
                      </c:pt>
                      <c:pt idx="62">
                        <c:v>2.7945779213523021E-9</c:v>
                      </c:pt>
                      <c:pt idx="63">
                        <c:v>2.8279947965215754E-9</c:v>
                      </c:pt>
                      <c:pt idx="64">
                        <c:v>7.9725825700293346E-10</c:v>
                      </c:pt>
                      <c:pt idx="65">
                        <c:v>5.1855516558329249E-10</c:v>
                      </c:pt>
                      <c:pt idx="66">
                        <c:v>4.1348669931556912E-10</c:v>
                      </c:pt>
                      <c:pt idx="67">
                        <c:v>9.8233556493825485E-11</c:v>
                      </c:pt>
                      <c:pt idx="68">
                        <c:v>4.1081501794111524E-12</c:v>
                      </c:pt>
                      <c:pt idx="69">
                        <c:v>1.058741764328926E-10</c:v>
                      </c:pt>
                      <c:pt idx="70">
                        <c:v>7.0639411888848011E-10</c:v>
                      </c:pt>
                      <c:pt idx="71">
                        <c:v>1.1358286704623967E-9</c:v>
                      </c:pt>
                      <c:pt idx="72">
                        <c:v>1.1490013055068553E-9</c:v>
                      </c:pt>
                      <c:pt idx="73">
                        <c:v>7.0480159748991017E-10</c:v>
                      </c:pt>
                      <c:pt idx="74">
                        <c:v>1.8725748104612692E-10</c:v>
                      </c:pt>
                      <c:pt idx="75">
                        <c:v>2.8988214743470861E-10</c:v>
                      </c:pt>
                      <c:pt idx="76">
                        <c:v>6.3212774283141807E-10</c:v>
                      </c:pt>
                      <c:pt idx="77">
                        <c:v>6.8174155444898797E-10</c:v>
                      </c:pt>
                      <c:pt idx="78">
                        <c:v>2.5640110038975235E-11</c:v>
                      </c:pt>
                      <c:pt idx="79">
                        <c:v>6.0041903951000844E-10</c:v>
                      </c:pt>
                      <c:pt idx="80">
                        <c:v>3.7777740922816868E-11</c:v>
                      </c:pt>
                      <c:pt idx="81">
                        <c:v>1.4069995683220074E-10</c:v>
                      </c:pt>
                      <c:pt idx="82">
                        <c:v>8.5557245228656017E-11</c:v>
                      </c:pt>
                      <c:pt idx="83">
                        <c:v>8.6095277517913562E-11</c:v>
                      </c:pt>
                      <c:pt idx="84">
                        <c:v>2.6224962643494612E-10</c:v>
                      </c:pt>
                      <c:pt idx="85">
                        <c:v>6.9625151360930112E-10</c:v>
                      </c:pt>
                      <c:pt idx="86">
                        <c:v>6.2736367853161384E-10</c:v>
                      </c:pt>
                      <c:pt idx="87">
                        <c:v>2.513927500911088E-9</c:v>
                      </c:pt>
                      <c:pt idx="88">
                        <c:v>2.0048234190508041E-9</c:v>
                      </c:pt>
                      <c:pt idx="89">
                        <c:v>2.2807981057443657E-9</c:v>
                      </c:pt>
                      <c:pt idx="90">
                        <c:v>2.5590131729157944E-9</c:v>
                      </c:pt>
                      <c:pt idx="91">
                        <c:v>4.1681376674200649E-10</c:v>
                      </c:pt>
                      <c:pt idx="92">
                        <c:v>1.7254955764304719E-10</c:v>
                      </c:pt>
                      <c:pt idx="93">
                        <c:v>1.6557151799120496E-10</c:v>
                      </c:pt>
                      <c:pt idx="94">
                        <c:v>8.0241587627967866E-11</c:v>
                      </c:pt>
                      <c:pt idx="95">
                        <c:v>1.7494096411696826E-10</c:v>
                      </c:pt>
                      <c:pt idx="96">
                        <c:v>6.0855538656395414E-10</c:v>
                      </c:pt>
                      <c:pt idx="97">
                        <c:v>8.8435126503805401E-11</c:v>
                      </c:pt>
                      <c:pt idx="98">
                        <c:v>2.9153430435052961E-11</c:v>
                      </c:pt>
                      <c:pt idx="99">
                        <c:v>1.0913349111259192E-11</c:v>
                      </c:pt>
                      <c:pt idx="100">
                        <c:v>3.1690969903076844E-10</c:v>
                      </c:pt>
                      <c:pt idx="101">
                        <c:v>6.4756578007836832E-10</c:v>
                      </c:pt>
                      <c:pt idx="102">
                        <c:v>8.7651532370465186E-10</c:v>
                      </c:pt>
                      <c:pt idx="103">
                        <c:v>3.1250880741407279E-10</c:v>
                      </c:pt>
                      <c:pt idx="104">
                        <c:v>9.2950000850912801E-10</c:v>
                      </c:pt>
                      <c:pt idx="105">
                        <c:v>1.5262355009612424E-11</c:v>
                      </c:pt>
                      <c:pt idx="106">
                        <c:v>1.1775524553174322E-11</c:v>
                      </c:pt>
                      <c:pt idx="107">
                        <c:v>1.5316236591970607E-11</c:v>
                      </c:pt>
                      <c:pt idx="108">
                        <c:v>2.4501577764565507E-11</c:v>
                      </c:pt>
                      <c:pt idx="109">
                        <c:v>4.4197208997724023E-11</c:v>
                      </c:pt>
                      <c:pt idx="110">
                        <c:v>1.8563709720517539E-9</c:v>
                      </c:pt>
                      <c:pt idx="111">
                        <c:v>1.7638082272645297E-9</c:v>
                      </c:pt>
                      <c:pt idx="112">
                        <c:v>2.2032285321210225E-9</c:v>
                      </c:pt>
                      <c:pt idx="113">
                        <c:v>1.7654835254556488E-9</c:v>
                      </c:pt>
                      <c:pt idx="114">
                        <c:v>1.6357096979493415E-9</c:v>
                      </c:pt>
                      <c:pt idx="115">
                        <c:v>2.5366784734496207E-9</c:v>
                      </c:pt>
                      <c:pt idx="116">
                        <c:v>9.1485771347115375E-10</c:v>
                      </c:pt>
                      <c:pt idx="117">
                        <c:v>8.8551706948963704E-10</c:v>
                      </c:pt>
                      <c:pt idx="118">
                        <c:v>1.1484378642875869E-9</c:v>
                      </c:pt>
                      <c:pt idx="119">
                        <c:v>6.9882422410673425E-10</c:v>
                      </c:pt>
                      <c:pt idx="120">
                        <c:v>2.8432510492201747E-9</c:v>
                      </c:pt>
                      <c:pt idx="121">
                        <c:v>1.8173124018152552E-9</c:v>
                      </c:pt>
                      <c:pt idx="122">
                        <c:v>5.0831299858490356E-10</c:v>
                      </c:pt>
                      <c:pt idx="123">
                        <c:v>4.5590998965758986E-10</c:v>
                      </c:pt>
                      <c:pt idx="124">
                        <c:v>6.2318864689546833E-11</c:v>
                      </c:pt>
                      <c:pt idx="125">
                        <c:v>1.3192868474114548E-13</c:v>
                      </c:pt>
                      <c:pt idx="126">
                        <c:v>1.2243181251046694E-12</c:v>
                      </c:pt>
                      <c:pt idx="127">
                        <c:v>9.3709975869909361E-11</c:v>
                      </c:pt>
                      <c:pt idx="128">
                        <c:v>1.617228041828616E-12</c:v>
                      </c:pt>
                      <c:pt idx="129">
                        <c:v>1.2007644191224369E-11</c:v>
                      </c:pt>
                      <c:pt idx="130">
                        <c:v>4.3497615225702219E-11</c:v>
                      </c:pt>
                      <c:pt idx="131">
                        <c:v>1.5878080428942456E-11</c:v>
                      </c:pt>
                      <c:pt idx="132">
                        <c:v>3.5967751222229284E-11</c:v>
                      </c:pt>
                      <c:pt idx="133">
                        <c:v>5.6038813805829143E-11</c:v>
                      </c:pt>
                      <c:pt idx="134">
                        <c:v>1.9552042478597401E-12</c:v>
                      </c:pt>
                      <c:pt idx="135">
                        <c:v>4.9465747699142229E-11</c:v>
                      </c:pt>
                      <c:pt idx="136">
                        <c:v>1.4838531154899683E-10</c:v>
                      </c:pt>
                      <c:pt idx="137">
                        <c:v>2.3214892852353182E-11</c:v>
                      </c:pt>
                      <c:pt idx="138">
                        <c:v>1.7962779313335621E-10</c:v>
                      </c:pt>
                      <c:pt idx="139">
                        <c:v>4.9253584903746758E-13</c:v>
                      </c:pt>
                      <c:pt idx="140">
                        <c:v>2.8427745762620073E-11</c:v>
                      </c:pt>
                      <c:pt idx="141">
                        <c:v>6.5193235380581464E-10</c:v>
                      </c:pt>
                      <c:pt idx="142">
                        <c:v>4.3552774367119274E-10</c:v>
                      </c:pt>
                      <c:pt idx="143">
                        <c:v>1.1473485499240963E-10</c:v>
                      </c:pt>
                      <c:pt idx="144">
                        <c:v>9.7089328226859631E-11</c:v>
                      </c:pt>
                      <c:pt idx="145">
                        <c:v>2.5049194862544667E-9</c:v>
                      </c:pt>
                      <c:pt idx="146">
                        <c:v>7.1876730977145207E-10</c:v>
                      </c:pt>
                      <c:pt idx="147">
                        <c:v>1.5354380175917775E-9</c:v>
                      </c:pt>
                      <c:pt idx="148">
                        <c:v>1.0624104098473633E-9</c:v>
                      </c:pt>
                      <c:pt idx="149">
                        <c:v>2.9310056496894457E-10</c:v>
                      </c:pt>
                      <c:pt idx="150">
                        <c:v>7.3071189913890823E-11</c:v>
                      </c:pt>
                      <c:pt idx="151">
                        <c:v>8.3046826251520295E-10</c:v>
                      </c:pt>
                      <c:pt idx="152">
                        <c:v>7.0267925758638666E-10</c:v>
                      </c:pt>
                      <c:pt idx="153">
                        <c:v>5.6033798765308066E-10</c:v>
                      </c:pt>
                      <c:pt idx="154">
                        <c:v>4.871382485330993E-10</c:v>
                      </c:pt>
                      <c:pt idx="155">
                        <c:v>5.5008064544856351E-10</c:v>
                      </c:pt>
                      <c:pt idx="156">
                        <c:v>1.4484899764129887E-10</c:v>
                      </c:pt>
                      <c:pt idx="157">
                        <c:v>3.2345607559919886E-10</c:v>
                      </c:pt>
                      <c:pt idx="158">
                        <c:v>2.6182236911397401E-11</c:v>
                      </c:pt>
                      <c:pt idx="159">
                        <c:v>1.3004418793834735E-10</c:v>
                      </c:pt>
                      <c:pt idx="160">
                        <c:v>6.1341541191829242E-11</c:v>
                      </c:pt>
                      <c:pt idx="161">
                        <c:v>1.2321467363595064E-15</c:v>
                      </c:pt>
                      <c:pt idx="162">
                        <c:v>1.8521743286839959E-10</c:v>
                      </c:pt>
                      <c:pt idx="163">
                        <c:v>4.8104847314495508E-10</c:v>
                      </c:pt>
                      <c:pt idx="164">
                        <c:v>5.9529805100299672E-10</c:v>
                      </c:pt>
                      <c:pt idx="165">
                        <c:v>1.0813563472764046E-9</c:v>
                      </c:pt>
                      <c:pt idx="166">
                        <c:v>1.4926916676767356E-9</c:v>
                      </c:pt>
                      <c:pt idx="167">
                        <c:v>2.1012560862215965E-9</c:v>
                      </c:pt>
                      <c:pt idx="168">
                        <c:v>2.0995980139330024E-9</c:v>
                      </c:pt>
                      <c:pt idx="169">
                        <c:v>8.0844679428329466E-10</c:v>
                      </c:pt>
                      <c:pt idx="170">
                        <c:v>2.0741108256849399E-10</c:v>
                      </c:pt>
                      <c:pt idx="171">
                        <c:v>3.1758415044968695E-10</c:v>
                      </c:pt>
                      <c:pt idx="172">
                        <c:v>1.1505590153162104E-10</c:v>
                      </c:pt>
                      <c:pt idx="173">
                        <c:v>1.7153470301848122E-11</c:v>
                      </c:pt>
                      <c:pt idx="174">
                        <c:v>3.3827898259188964E-10</c:v>
                      </c:pt>
                      <c:pt idx="175">
                        <c:v>4.9377667241508199E-10</c:v>
                      </c:pt>
                      <c:pt idx="176">
                        <c:v>7.6194314576939781E-10</c:v>
                      </c:pt>
                      <c:pt idx="177">
                        <c:v>2.3827540410702868E-10</c:v>
                      </c:pt>
                      <c:pt idx="178">
                        <c:v>2.2443516111480406E-10</c:v>
                      </c:pt>
                      <c:pt idx="179">
                        <c:v>4.2815772589180911E-10</c:v>
                      </c:pt>
                      <c:pt idx="180">
                        <c:v>1.1261388299600148E-10</c:v>
                      </c:pt>
                      <c:pt idx="181">
                        <c:v>3.9990006239163654E-11</c:v>
                      </c:pt>
                      <c:pt idx="182">
                        <c:v>4.1300886535383417E-12</c:v>
                      </c:pt>
                      <c:pt idx="183">
                        <c:v>3.3295521984870373E-11</c:v>
                      </c:pt>
                      <c:pt idx="184">
                        <c:v>1.4889743216163558E-10</c:v>
                      </c:pt>
                      <c:pt idx="185">
                        <c:v>6.4412821165935385E-11</c:v>
                      </c:pt>
                      <c:pt idx="186">
                        <c:v>1.7610612521260432E-10</c:v>
                      </c:pt>
                      <c:pt idx="187">
                        <c:v>4.0055514146881651E-11</c:v>
                      </c:pt>
                      <c:pt idx="188">
                        <c:v>2.9984018680257686E-11</c:v>
                      </c:pt>
                      <c:pt idx="189">
                        <c:v>4.0790709200423392E-13</c:v>
                      </c:pt>
                      <c:pt idx="190">
                        <c:v>2.8817661627059047E-10</c:v>
                      </c:pt>
                      <c:pt idx="191">
                        <c:v>1.9232382916878865E-10</c:v>
                      </c:pt>
                      <c:pt idx="192">
                        <c:v>4.0716613997238465E-10</c:v>
                      </c:pt>
                      <c:pt idx="193">
                        <c:v>1.4377536479181167E-10</c:v>
                      </c:pt>
                      <c:pt idx="194">
                        <c:v>1.0048223697532875E-10</c:v>
                      </c:pt>
                      <c:pt idx="195">
                        <c:v>1.5690486045343161E-11</c:v>
                      </c:pt>
                      <c:pt idx="196">
                        <c:v>4.1728495249023455E-12</c:v>
                      </c:pt>
                      <c:pt idx="197">
                        <c:v>4.1910948474675499E-11</c:v>
                      </c:pt>
                      <c:pt idx="198">
                        <c:v>1.5644300199825451E-10</c:v>
                      </c:pt>
                      <c:pt idx="199">
                        <c:v>3.1635459725916673E-10</c:v>
                      </c:pt>
                      <c:pt idx="200">
                        <c:v>1.3340836698770681E-10</c:v>
                      </c:pt>
                      <c:pt idx="201">
                        <c:v>3.1528361297149981E-12</c:v>
                      </c:pt>
                      <c:pt idx="202">
                        <c:v>9.4647047190265563E-11</c:v>
                      </c:pt>
                      <c:pt idx="203">
                        <c:v>5.4203803220007605E-9</c:v>
                      </c:pt>
                      <c:pt idx="204">
                        <c:v>6.7659868165517303E-10</c:v>
                      </c:pt>
                      <c:pt idx="205">
                        <c:v>3.4385129683607976E-10</c:v>
                      </c:pt>
                      <c:pt idx="206">
                        <c:v>7.8953021169863886E-12</c:v>
                      </c:pt>
                      <c:pt idx="207">
                        <c:v>4.4801429923669015E-10</c:v>
                      </c:pt>
                      <c:pt idx="208">
                        <c:v>1.2206936161451099E-10</c:v>
                      </c:pt>
                      <c:pt idx="209">
                        <c:v>1.8457513015541489E-9</c:v>
                      </c:pt>
                      <c:pt idx="210">
                        <c:v>3.7663153076965725E-11</c:v>
                      </c:pt>
                      <c:pt idx="211">
                        <c:v>2.4440341323640717E-11</c:v>
                      </c:pt>
                      <c:pt idx="212">
                        <c:v>1.8941690654058878E-11</c:v>
                      </c:pt>
                      <c:pt idx="213">
                        <c:v>1.3901290870495707E-9</c:v>
                      </c:pt>
                      <c:pt idx="214">
                        <c:v>2.4156572498058065E-10</c:v>
                      </c:pt>
                      <c:pt idx="215">
                        <c:v>7.5645520618657067E-10</c:v>
                      </c:pt>
                      <c:pt idx="216">
                        <c:v>1.5306501250449118E-10</c:v>
                      </c:pt>
                      <c:pt idx="217">
                        <c:v>1.3909210246510941E-10</c:v>
                      </c:pt>
                      <c:pt idx="218">
                        <c:v>7.1911425834002322E-11</c:v>
                      </c:pt>
                      <c:pt idx="219">
                        <c:v>3.8083618447328325E-10</c:v>
                      </c:pt>
                      <c:pt idx="220">
                        <c:v>1.5411584966070527E-11</c:v>
                      </c:pt>
                      <c:pt idx="221">
                        <c:v>8.4784516535103642E-10</c:v>
                      </c:pt>
                      <c:pt idx="222">
                        <c:v>1.6163476474837687E-9</c:v>
                      </c:pt>
                      <c:pt idx="223">
                        <c:v>1.320210365999533E-9</c:v>
                      </c:pt>
                      <c:pt idx="224">
                        <c:v>7.9061455492504518E-10</c:v>
                      </c:pt>
                      <c:pt idx="225">
                        <c:v>2.3817325945262326E-9</c:v>
                      </c:pt>
                      <c:pt idx="226">
                        <c:v>3.8366040378152832E-9</c:v>
                      </c:pt>
                      <c:pt idx="227">
                        <c:v>1.3651383594817002E-9</c:v>
                      </c:pt>
                      <c:pt idx="228">
                        <c:v>5.0996911990163426E-9</c:v>
                      </c:pt>
                      <c:pt idx="229">
                        <c:v>5.0296855288489628E-9</c:v>
                      </c:pt>
                      <c:pt idx="230">
                        <c:v>4.1383764551612725E-9</c:v>
                      </c:pt>
                      <c:pt idx="231">
                        <c:v>1.4924844446222159E-9</c:v>
                      </c:pt>
                      <c:pt idx="232">
                        <c:v>4.0617736153967992E-9</c:v>
                      </c:pt>
                      <c:pt idx="233">
                        <c:v>2.8673757782236155E-9</c:v>
                      </c:pt>
                      <c:pt idx="234">
                        <c:v>4.0490674932389917E-10</c:v>
                      </c:pt>
                      <c:pt idx="235">
                        <c:v>4.1496620851504406E-10</c:v>
                      </c:pt>
                      <c:pt idx="236">
                        <c:v>4.5794937885406331E-13</c:v>
                      </c:pt>
                      <c:pt idx="237">
                        <c:v>6.8217893954080428E-10</c:v>
                      </c:pt>
                      <c:pt idx="238">
                        <c:v>3.4557489961129665E-11</c:v>
                      </c:pt>
                      <c:pt idx="239">
                        <c:v>1.3611771130004719E-9</c:v>
                      </c:pt>
                      <c:pt idx="240">
                        <c:v>1.106597411067437E-10</c:v>
                      </c:pt>
                      <c:pt idx="241">
                        <c:v>4.1344710206159735E-10</c:v>
                      </c:pt>
                      <c:pt idx="242">
                        <c:v>7.4697797687918004E-10</c:v>
                      </c:pt>
                      <c:pt idx="243">
                        <c:v>5.5212157759881727E-10</c:v>
                      </c:pt>
                      <c:pt idx="244">
                        <c:v>1.4159225777405221E-11</c:v>
                      </c:pt>
                      <c:pt idx="245">
                        <c:v>1.4186835425394126E-10</c:v>
                      </c:pt>
                      <c:pt idx="246">
                        <c:v>2.986742558971969E-10</c:v>
                      </c:pt>
                      <c:pt idx="247">
                        <c:v>5.1346456142595003E-10</c:v>
                      </c:pt>
                      <c:pt idx="248">
                        <c:v>4.6689513510073607E-10</c:v>
                      </c:pt>
                      <c:pt idx="249">
                        <c:v>4.1336561256174799E-10</c:v>
                      </c:pt>
                      <c:pt idx="250">
                        <c:v>6.6322720151641128E-13</c:v>
                      </c:pt>
                      <c:pt idx="251">
                        <c:v>8.041024986913489E-10</c:v>
                      </c:pt>
                      <c:pt idx="252">
                        <c:v>8.4339522841679381E-11</c:v>
                      </c:pt>
                      <c:pt idx="253">
                        <c:v>4.5294269890051354E-12</c:v>
                      </c:pt>
                      <c:pt idx="254">
                        <c:v>2.9266457373136939E-12</c:v>
                      </c:pt>
                      <c:pt idx="255">
                        <c:v>4.4868360747944677E-11</c:v>
                      </c:pt>
                      <c:pt idx="256">
                        <c:v>3.1517949388520922E-10</c:v>
                      </c:pt>
                      <c:pt idx="257">
                        <c:v>4.0056322904719751E-10</c:v>
                      </c:pt>
                      <c:pt idx="258">
                        <c:v>4.6151225667790972E-10</c:v>
                      </c:pt>
                      <c:pt idx="259">
                        <c:v>3.6143309024595929E-10</c:v>
                      </c:pt>
                      <c:pt idx="260">
                        <c:v>3.9915890889870574E-10</c:v>
                      </c:pt>
                      <c:pt idx="261">
                        <c:v>4.8285576059020046E-10</c:v>
                      </c:pt>
                      <c:pt idx="262">
                        <c:v>8.6904604630010849E-10</c:v>
                      </c:pt>
                      <c:pt idx="263">
                        <c:v>1.4521919043607154E-9</c:v>
                      </c:pt>
                      <c:pt idx="264">
                        <c:v>5.2429387753995149E-10</c:v>
                      </c:pt>
                      <c:pt idx="265">
                        <c:v>8.7816059445797828E-10</c:v>
                      </c:pt>
                      <c:pt idx="266">
                        <c:v>1.5812203215785804E-10</c:v>
                      </c:pt>
                      <c:pt idx="267">
                        <c:v>7.3841135736532107E-10</c:v>
                      </c:pt>
                      <c:pt idx="268">
                        <c:v>2.8949717568233349E-10</c:v>
                      </c:pt>
                      <c:pt idx="269">
                        <c:v>6.3314125442049891E-9</c:v>
                      </c:pt>
                      <c:pt idx="270">
                        <c:v>1.3122108250335116E-9</c:v>
                      </c:pt>
                      <c:pt idx="271">
                        <c:v>1.0977801411437562E-9</c:v>
                      </c:pt>
                      <c:pt idx="272">
                        <c:v>1.0138834400888769E-9</c:v>
                      </c:pt>
                      <c:pt idx="273">
                        <c:v>1.327292119117708E-10</c:v>
                      </c:pt>
                      <c:pt idx="274">
                        <c:v>7.8846703052309927E-11</c:v>
                      </c:pt>
                      <c:pt idx="275">
                        <c:v>4.9732368212446342E-17</c:v>
                      </c:pt>
                      <c:pt idx="276">
                        <c:v>7.6748342797172276E-12</c:v>
                      </c:pt>
                      <c:pt idx="277">
                        <c:v>1.7780530796096877E-10</c:v>
                      </c:pt>
                      <c:pt idx="278">
                        <c:v>5.3878729575012916E-10</c:v>
                      </c:pt>
                      <c:pt idx="279">
                        <c:v>6.1187585838482834E-10</c:v>
                      </c:pt>
                      <c:pt idx="280">
                        <c:v>2.5137544164350843E-10</c:v>
                      </c:pt>
                      <c:pt idx="281">
                        <c:v>7.2109541732540498E-11</c:v>
                      </c:pt>
                      <c:pt idx="282">
                        <c:v>5.3933949263124834E-11</c:v>
                      </c:pt>
                      <c:pt idx="283">
                        <c:v>2.8068170131437429E-11</c:v>
                      </c:pt>
                      <c:pt idx="284">
                        <c:v>5.8648288214348132E-11</c:v>
                      </c:pt>
                      <c:pt idx="285">
                        <c:v>2.1123056939293679E-10</c:v>
                      </c:pt>
                      <c:pt idx="286">
                        <c:v>1.6901185478996345E-10</c:v>
                      </c:pt>
                      <c:pt idx="287">
                        <c:v>2.826134262374144E-10</c:v>
                      </c:pt>
                      <c:pt idx="288">
                        <c:v>6.5742529125478663E-13</c:v>
                      </c:pt>
                      <c:pt idx="289">
                        <c:v>7.2948934321322806E-12</c:v>
                      </c:pt>
                      <c:pt idx="290">
                        <c:v>5.1990069437549832E-11</c:v>
                      </c:pt>
                      <c:pt idx="291">
                        <c:v>1.2122241598442045E-11</c:v>
                      </c:pt>
                      <c:pt idx="292">
                        <c:v>3.9066985664985925E-11</c:v>
                      </c:pt>
                      <c:pt idx="293">
                        <c:v>3.8331296501567643E-11</c:v>
                      </c:pt>
                      <c:pt idx="294">
                        <c:v>3.8925167865764072E-10</c:v>
                      </c:pt>
                      <c:pt idx="295">
                        <c:v>4.0324666858538486E-10</c:v>
                      </c:pt>
                      <c:pt idx="296">
                        <c:v>1.76616610724306E-10</c:v>
                      </c:pt>
                      <c:pt idx="297">
                        <c:v>3.6571633003290782E-10</c:v>
                      </c:pt>
                      <c:pt idx="298">
                        <c:v>2.4527910698130666E-11</c:v>
                      </c:pt>
                      <c:pt idx="299">
                        <c:v>4.4899573729746931E-10</c:v>
                      </c:pt>
                      <c:pt idx="300">
                        <c:v>1.0810231429015624E-10</c:v>
                      </c:pt>
                      <c:pt idx="301">
                        <c:v>1.0848446625154234E-10</c:v>
                      </c:pt>
                      <c:pt idx="302">
                        <c:v>5.0035629081926897E-10</c:v>
                      </c:pt>
                      <c:pt idx="303">
                        <c:v>8.2594288396568196E-10</c:v>
                      </c:pt>
                      <c:pt idx="304">
                        <c:v>4.739710184051762E-10</c:v>
                      </c:pt>
                      <c:pt idx="305">
                        <c:v>3.9202984059722171E-10</c:v>
                      </c:pt>
                      <c:pt idx="306">
                        <c:v>8.980253251608529E-11</c:v>
                      </c:pt>
                      <c:pt idx="307">
                        <c:v>1.6746286244783173E-10</c:v>
                      </c:pt>
                      <c:pt idx="308">
                        <c:v>1.0576397101532301E-9</c:v>
                      </c:pt>
                      <c:pt idx="309">
                        <c:v>6.2974805682579838E-10</c:v>
                      </c:pt>
                      <c:pt idx="310">
                        <c:v>1.9787273544119311E-10</c:v>
                      </c:pt>
                      <c:pt idx="311">
                        <c:v>1.7014555003642632E-10</c:v>
                      </c:pt>
                      <c:pt idx="312">
                        <c:v>7.9378862123704347E-11</c:v>
                      </c:pt>
                      <c:pt idx="313">
                        <c:v>4.4806129827116532E-11</c:v>
                      </c:pt>
                      <c:pt idx="314">
                        <c:v>1.3997272130712977E-9</c:v>
                      </c:pt>
                      <c:pt idx="315">
                        <c:v>1.3194502276367282E-10</c:v>
                      </c:pt>
                      <c:pt idx="316">
                        <c:v>2.1508698221646247E-10</c:v>
                      </c:pt>
                      <c:pt idx="317">
                        <c:v>8.3511201743881741E-12</c:v>
                      </c:pt>
                      <c:pt idx="318">
                        <c:v>6.5148721264339223E-13</c:v>
                      </c:pt>
                      <c:pt idx="319">
                        <c:v>5.4437805503392221E-11</c:v>
                      </c:pt>
                      <c:pt idx="320">
                        <c:v>4.9095511945536168E-12</c:v>
                      </c:pt>
                      <c:pt idx="321">
                        <c:v>8.561560530842504E-10</c:v>
                      </c:pt>
                      <c:pt idx="322">
                        <c:v>5.7043144230602937E-13</c:v>
                      </c:pt>
                      <c:pt idx="323">
                        <c:v>4.3006992620503589E-11</c:v>
                      </c:pt>
                      <c:pt idx="324">
                        <c:v>3.9810740202161074E-10</c:v>
                      </c:pt>
                      <c:pt idx="325">
                        <c:v>2.3061473128038938E-11</c:v>
                      </c:pt>
                      <c:pt idx="326">
                        <c:v>2.4109514513573916E-11</c:v>
                      </c:pt>
                      <c:pt idx="327">
                        <c:v>6.2126945284645073E-11</c:v>
                      </c:pt>
                      <c:pt idx="328">
                        <c:v>1.5267903147071897E-10</c:v>
                      </c:pt>
                      <c:pt idx="329">
                        <c:v>3.55578803584674E-12</c:v>
                      </c:pt>
                      <c:pt idx="330">
                        <c:v>6.8173371689764674E-11</c:v>
                      </c:pt>
                      <c:pt idx="331">
                        <c:v>3.3130400513219167E-10</c:v>
                      </c:pt>
                      <c:pt idx="332">
                        <c:v>1.0060039328056809E-10</c:v>
                      </c:pt>
                      <c:pt idx="333">
                        <c:v>7.0789594668988505E-11</c:v>
                      </c:pt>
                      <c:pt idx="334">
                        <c:v>4.1943684401035564E-10</c:v>
                      </c:pt>
                      <c:pt idx="335">
                        <c:v>7.005819135398972E-10</c:v>
                      </c:pt>
                      <c:pt idx="336">
                        <c:v>7.224514322325343E-10</c:v>
                      </c:pt>
                      <c:pt idx="337">
                        <c:v>1.1884511917269421E-10</c:v>
                      </c:pt>
                      <c:pt idx="338">
                        <c:v>1.3211805178892555E-9</c:v>
                      </c:pt>
                      <c:pt idx="339">
                        <c:v>1.2801841465462551E-10</c:v>
                      </c:pt>
                      <c:pt idx="340">
                        <c:v>1.6263759030149468E-10</c:v>
                      </c:pt>
                      <c:pt idx="341">
                        <c:v>4.0576421457837778E-10</c:v>
                      </c:pt>
                      <c:pt idx="342">
                        <c:v>1.5955332566222304E-13</c:v>
                      </c:pt>
                      <c:pt idx="343">
                        <c:v>1.5095330959670152E-10</c:v>
                      </c:pt>
                      <c:pt idx="344">
                        <c:v>4.6321735954128617E-10</c:v>
                      </c:pt>
                      <c:pt idx="345">
                        <c:v>2.8393921901041534E-10</c:v>
                      </c:pt>
                      <c:pt idx="346">
                        <c:v>4.0072065757921311E-10</c:v>
                      </c:pt>
                      <c:pt idx="347">
                        <c:v>5.4188625955400341E-10</c:v>
                      </c:pt>
                      <c:pt idx="348">
                        <c:v>8.5710550627021016E-10</c:v>
                      </c:pt>
                      <c:pt idx="349">
                        <c:v>1.056752276026034E-9</c:v>
                      </c:pt>
                      <c:pt idx="350">
                        <c:v>6.7993648781746639E-10</c:v>
                      </c:pt>
                      <c:pt idx="351">
                        <c:v>1.1944477913515058E-9</c:v>
                      </c:pt>
                      <c:pt idx="352">
                        <c:v>1.4390107240572352E-12</c:v>
                      </c:pt>
                      <c:pt idx="353">
                        <c:v>2.2778267977194475E-11</c:v>
                      </c:pt>
                      <c:pt idx="354">
                        <c:v>1.6055282256613266E-10</c:v>
                      </c:pt>
                      <c:pt idx="355">
                        <c:v>5.6488933382973174E-11</c:v>
                      </c:pt>
                      <c:pt idx="356">
                        <c:v>2.4197145477837854E-12</c:v>
                      </c:pt>
                      <c:pt idx="357">
                        <c:v>1.7778887210552598E-12</c:v>
                      </c:pt>
                      <c:pt idx="358">
                        <c:v>7.2144316338445244E-11</c:v>
                      </c:pt>
                      <c:pt idx="359">
                        <c:v>3.6590741597857836E-14</c:v>
                      </c:pt>
                      <c:pt idx="360">
                        <c:v>1.6740351439888913E-13</c:v>
                      </c:pt>
                      <c:pt idx="361">
                        <c:v>9.7618945248435945E-12</c:v>
                      </c:pt>
                      <c:pt idx="362">
                        <c:v>1.0010918867715154E-10</c:v>
                      </c:pt>
                      <c:pt idx="363">
                        <c:v>6.7941480275780648E-11</c:v>
                      </c:pt>
                      <c:pt idx="364">
                        <c:v>5.5998226812548139E-10</c:v>
                      </c:pt>
                      <c:pt idx="365">
                        <c:v>8.2014085894257537E-11</c:v>
                      </c:pt>
                      <c:pt idx="366">
                        <c:v>3.6314184250335136E-10</c:v>
                      </c:pt>
                      <c:pt idx="367">
                        <c:v>1.567215454098824E-10</c:v>
                      </c:pt>
                      <c:pt idx="368">
                        <c:v>5.3053899851352925E-10</c:v>
                      </c:pt>
                      <c:pt idx="369">
                        <c:v>2.1200792026654718E-10</c:v>
                      </c:pt>
                      <c:pt idx="370">
                        <c:v>7.853774539319943E-10</c:v>
                      </c:pt>
                      <c:pt idx="371">
                        <c:v>2.1464753462735085E-10</c:v>
                      </c:pt>
                      <c:pt idx="372">
                        <c:v>1.0024898292811862E-9</c:v>
                      </c:pt>
                      <c:pt idx="373">
                        <c:v>1.1125096801102863E-9</c:v>
                      </c:pt>
                      <c:pt idx="374">
                        <c:v>9.6262894272529382E-10</c:v>
                      </c:pt>
                      <c:pt idx="375">
                        <c:v>1.426739172459282E-9</c:v>
                      </c:pt>
                      <c:pt idx="376">
                        <c:v>9.2054691277543268E-10</c:v>
                      </c:pt>
                      <c:pt idx="377">
                        <c:v>6.17389399332102E-10</c:v>
                      </c:pt>
                      <c:pt idx="378">
                        <c:v>2.4616233794803798E-9</c:v>
                      </c:pt>
                      <c:pt idx="379">
                        <c:v>4.0994231295866322E-10</c:v>
                      </c:pt>
                      <c:pt idx="380">
                        <c:v>3.3357788842702312E-10</c:v>
                      </c:pt>
                      <c:pt idx="381">
                        <c:v>6.5084523484816568E-10</c:v>
                      </c:pt>
                      <c:pt idx="382">
                        <c:v>3.4837841083285336E-10</c:v>
                      </c:pt>
                      <c:pt idx="383">
                        <c:v>2.2100096548384505E-10</c:v>
                      </c:pt>
                      <c:pt idx="384">
                        <c:v>1.2038536978021732E-10</c:v>
                      </c:pt>
                      <c:pt idx="385">
                        <c:v>3.0581959653996082E-11</c:v>
                      </c:pt>
                      <c:pt idx="386">
                        <c:v>9.0780959372835815E-12</c:v>
                      </c:pt>
                      <c:pt idx="387">
                        <c:v>2.8733771729073001E-12</c:v>
                      </c:pt>
                      <c:pt idx="388">
                        <c:v>1.1321809673909775E-9</c:v>
                      </c:pt>
                      <c:pt idx="389">
                        <c:v>2.6248155193191796E-12</c:v>
                      </c:pt>
                      <c:pt idx="390">
                        <c:v>1.223613143194507E-11</c:v>
                      </c:pt>
                      <c:pt idx="391">
                        <c:v>2.7498563918780566E-9</c:v>
                      </c:pt>
                      <c:pt idx="392">
                        <c:v>3.2359483111827201E-12</c:v>
                      </c:pt>
                      <c:pt idx="393">
                        <c:v>6.8642117876976555E-12</c:v>
                      </c:pt>
                      <c:pt idx="394">
                        <c:v>8.3392674098818565E-11</c:v>
                      </c:pt>
                      <c:pt idx="395">
                        <c:v>1.7123717376343612E-10</c:v>
                      </c:pt>
                      <c:pt idx="396">
                        <c:v>5.580876842563896E-11</c:v>
                      </c:pt>
                      <c:pt idx="397">
                        <c:v>8.5407154995743857E-11</c:v>
                      </c:pt>
                      <c:pt idx="398">
                        <c:v>6.3834744856754232E-11</c:v>
                      </c:pt>
                      <c:pt idx="399">
                        <c:v>4.4250589815551603E-11</c:v>
                      </c:pt>
                      <c:pt idx="400">
                        <c:v>2.0063758568250273E-10</c:v>
                      </c:pt>
                      <c:pt idx="401">
                        <c:v>7.8636215286112121E-12</c:v>
                      </c:pt>
                      <c:pt idx="402">
                        <c:v>1.0868646207697406E-10</c:v>
                      </c:pt>
                      <c:pt idx="403">
                        <c:v>4.6488554279386396E-10</c:v>
                      </c:pt>
                      <c:pt idx="404">
                        <c:v>6.3434509527552141E-10</c:v>
                      </c:pt>
                      <c:pt idx="405">
                        <c:v>8.6559801972689397E-10</c:v>
                      </c:pt>
                      <c:pt idx="406">
                        <c:v>5.4977809805425453E-10</c:v>
                      </c:pt>
                      <c:pt idx="407">
                        <c:v>2.5441365644687279E-10</c:v>
                      </c:pt>
                      <c:pt idx="408">
                        <c:v>1.2228897669276136E-10</c:v>
                      </c:pt>
                      <c:pt idx="409">
                        <c:v>2.355231880414637E-14</c:v>
                      </c:pt>
                      <c:pt idx="410">
                        <c:v>7.4749380364997792E-11</c:v>
                      </c:pt>
                      <c:pt idx="411">
                        <c:v>3.7451892443989671E-10</c:v>
                      </c:pt>
                      <c:pt idx="412">
                        <c:v>7.8667740223965612E-12</c:v>
                      </c:pt>
                      <c:pt idx="413">
                        <c:v>6.2595990003308045E-10</c:v>
                      </c:pt>
                      <c:pt idx="414">
                        <c:v>1.0787188912478824E-9</c:v>
                      </c:pt>
                      <c:pt idx="415">
                        <c:v>5.9347049137295307E-10</c:v>
                      </c:pt>
                      <c:pt idx="416">
                        <c:v>1.7962032459560007E-9</c:v>
                      </c:pt>
                      <c:pt idx="417">
                        <c:v>2.0348700794275368E-9</c:v>
                      </c:pt>
                      <c:pt idx="418">
                        <c:v>2.3114690568876147E-9</c:v>
                      </c:pt>
                      <c:pt idx="419">
                        <c:v>1.7116866693434021E-10</c:v>
                      </c:pt>
                      <c:pt idx="420">
                        <c:v>1.2130284608301321E-9</c:v>
                      </c:pt>
                      <c:pt idx="421">
                        <c:v>1.7478432291142291E-9</c:v>
                      </c:pt>
                      <c:pt idx="422">
                        <c:v>2.0485129323196372E-11</c:v>
                      </c:pt>
                      <c:pt idx="423">
                        <c:v>5.2153829764252895E-11</c:v>
                      </c:pt>
                      <c:pt idx="424">
                        <c:v>1.026968648125119E-10</c:v>
                      </c:pt>
                      <c:pt idx="425">
                        <c:v>1.6636793649481659E-10</c:v>
                      </c:pt>
                      <c:pt idx="426">
                        <c:v>2.645499794198911E-10</c:v>
                      </c:pt>
                      <c:pt idx="427">
                        <c:v>1.8969701438941863E-12</c:v>
                      </c:pt>
                      <c:pt idx="428">
                        <c:v>2.9141730661064133E-14</c:v>
                      </c:pt>
                      <c:pt idx="429">
                        <c:v>1.6230556946779493E-12</c:v>
                      </c:pt>
                      <c:pt idx="430">
                        <c:v>1.5163460986537836E-11</c:v>
                      </c:pt>
                      <c:pt idx="431">
                        <c:v>2.9899675595325998E-11</c:v>
                      </c:pt>
                      <c:pt idx="432">
                        <c:v>1.0850987126072178E-12</c:v>
                      </c:pt>
                      <c:pt idx="433">
                        <c:v>5.8428728060793938E-11</c:v>
                      </c:pt>
                      <c:pt idx="434">
                        <c:v>1.7338180176614699E-12</c:v>
                      </c:pt>
                      <c:pt idx="435">
                        <c:v>1.2415557460777391E-10</c:v>
                      </c:pt>
                      <c:pt idx="436">
                        <c:v>2.2284739741370053E-10</c:v>
                      </c:pt>
                      <c:pt idx="437">
                        <c:v>2.0082710703817414E-10</c:v>
                      </c:pt>
                      <c:pt idx="438">
                        <c:v>4.5574246216160517E-11</c:v>
                      </c:pt>
                      <c:pt idx="439">
                        <c:v>5.5680569093282452E-12</c:v>
                      </c:pt>
                      <c:pt idx="440">
                        <c:v>5.4223329982480865E-13</c:v>
                      </c:pt>
                      <c:pt idx="441">
                        <c:v>3.8376755619736637E-9</c:v>
                      </c:pt>
                      <c:pt idx="442">
                        <c:v>4.1832797046272E-13</c:v>
                      </c:pt>
                      <c:pt idx="443">
                        <c:v>6.5058808485381108E-11</c:v>
                      </c:pt>
                      <c:pt idx="444">
                        <c:v>7.4770590011609947E-12</c:v>
                      </c:pt>
                      <c:pt idx="445">
                        <c:v>1.5960499892653234E-11</c:v>
                      </c:pt>
                      <c:pt idx="446">
                        <c:v>5.9831674489519965E-16</c:v>
                      </c:pt>
                      <c:pt idx="447">
                        <c:v>6.3903142491451394E-11</c:v>
                      </c:pt>
                      <c:pt idx="448">
                        <c:v>6.0105150047050022E-12</c:v>
                      </c:pt>
                      <c:pt idx="449">
                        <c:v>2.5628629565077701E-11</c:v>
                      </c:pt>
                      <c:pt idx="450">
                        <c:v>7.5548323484512473E-13</c:v>
                      </c:pt>
                      <c:pt idx="451">
                        <c:v>4.287895238558635E-10</c:v>
                      </c:pt>
                      <c:pt idx="452">
                        <c:v>7.3885862867410844E-11</c:v>
                      </c:pt>
                      <c:pt idx="453">
                        <c:v>1.1673093988180545E-10</c:v>
                      </c:pt>
                      <c:pt idx="454">
                        <c:v>3.4788704170681649E-10</c:v>
                      </c:pt>
                      <c:pt idx="455">
                        <c:v>6.8196014817877829E-10</c:v>
                      </c:pt>
                      <c:pt idx="456">
                        <c:v>6.7731172536357131E-11</c:v>
                      </c:pt>
                      <c:pt idx="457">
                        <c:v>2.500948914051286E-14</c:v>
                      </c:pt>
                      <c:pt idx="458">
                        <c:v>2.8105577988254595E-11</c:v>
                      </c:pt>
                      <c:pt idx="459">
                        <c:v>9.6349374746838352E-11</c:v>
                      </c:pt>
                      <c:pt idx="460">
                        <c:v>1.7521057359901589E-10</c:v>
                      </c:pt>
                      <c:pt idx="461">
                        <c:v>3.9189104989613026E-10</c:v>
                      </c:pt>
                      <c:pt idx="462">
                        <c:v>5.3970169973111257E-12</c:v>
                      </c:pt>
                      <c:pt idx="463">
                        <c:v>5.3571399350653597E-10</c:v>
                      </c:pt>
                      <c:pt idx="464">
                        <c:v>1.5860044895297406E-8</c:v>
                      </c:pt>
                      <c:pt idx="465">
                        <c:v>2.2967739327871408E-10</c:v>
                      </c:pt>
                      <c:pt idx="466">
                        <c:v>7.8811412253187117E-12</c:v>
                      </c:pt>
                      <c:pt idx="467">
                        <c:v>2.8047310994733854E-9</c:v>
                      </c:pt>
                      <c:pt idx="468">
                        <c:v>5.5777120228247135E-9</c:v>
                      </c:pt>
                      <c:pt idx="469">
                        <c:v>2.016416127000936E-8</c:v>
                      </c:pt>
                      <c:pt idx="470">
                        <c:v>8.8638027281834544E-10</c:v>
                      </c:pt>
                      <c:pt idx="471">
                        <c:v>4.3399075072046057E-11</c:v>
                      </c:pt>
                      <c:pt idx="472">
                        <c:v>1.294833828950508E-9</c:v>
                      </c:pt>
                      <c:pt idx="473">
                        <c:v>3.5558263218864753E-10</c:v>
                      </c:pt>
                      <c:pt idx="474">
                        <c:v>1.8143274090979215E-11</c:v>
                      </c:pt>
                      <c:pt idx="475">
                        <c:v>2.9751125990090052E-10</c:v>
                      </c:pt>
                      <c:pt idx="476">
                        <c:v>1.1866250630454404E-9</c:v>
                      </c:pt>
                      <c:pt idx="477">
                        <c:v>2.5777980630280654E-9</c:v>
                      </c:pt>
                      <c:pt idx="478">
                        <c:v>4.3741359598480893E-9</c:v>
                      </c:pt>
                      <c:pt idx="479">
                        <c:v>1.9995330114832403E-9</c:v>
                      </c:pt>
                      <c:pt idx="480">
                        <c:v>3.3692710111977117E-9</c:v>
                      </c:pt>
                      <c:pt idx="481">
                        <c:v>6.6142683627404716E-9</c:v>
                      </c:pt>
                      <c:pt idx="482">
                        <c:v>6.139920162535386E-10</c:v>
                      </c:pt>
                      <c:pt idx="483">
                        <c:v>5.1649323485702036E-9</c:v>
                      </c:pt>
                      <c:pt idx="484">
                        <c:v>8.6619611119403051E-9</c:v>
                      </c:pt>
                      <c:pt idx="485">
                        <c:v>7.2025773228363624E-9</c:v>
                      </c:pt>
                      <c:pt idx="486">
                        <c:v>1.4497651919550384E-8</c:v>
                      </c:pt>
                      <c:pt idx="487">
                        <c:v>1.1090152640178766E-8</c:v>
                      </c:pt>
                      <c:pt idx="488">
                        <c:v>2.0918748667368219E-8</c:v>
                      </c:pt>
                      <c:pt idx="489">
                        <c:v>2.4948600567147422E-8</c:v>
                      </c:pt>
                      <c:pt idx="490">
                        <c:v>2.8015100442641732E-8</c:v>
                      </c:pt>
                      <c:pt idx="491">
                        <c:v>3.5198067495197219E-8</c:v>
                      </c:pt>
                      <c:pt idx="492">
                        <c:v>3.8871737586740058E-8</c:v>
                      </c:pt>
                      <c:pt idx="493">
                        <c:v>3.7791016080821815E-8</c:v>
                      </c:pt>
                      <c:pt idx="494">
                        <c:v>4.1086641977345536E-8</c:v>
                      </c:pt>
                      <c:pt idx="495">
                        <c:v>9.8104792507941426E-9</c:v>
                      </c:pt>
                      <c:pt idx="496">
                        <c:v>1.2997087981250182E-8</c:v>
                      </c:pt>
                      <c:pt idx="497">
                        <c:v>1.6031769268350219E-8</c:v>
                      </c:pt>
                      <c:pt idx="498">
                        <c:v>8.3607234985973655E-9</c:v>
                      </c:pt>
                      <c:pt idx="499">
                        <c:v>1.5966655676048867E-9</c:v>
                      </c:pt>
                      <c:pt idx="500">
                        <c:v>2.2757968814106433E-9</c:v>
                      </c:pt>
                      <c:pt idx="501">
                        <c:v>1.9290840192848881E-9</c:v>
                      </c:pt>
                      <c:pt idx="502">
                        <c:v>1.1555464165769492E-9</c:v>
                      </c:pt>
                      <c:pt idx="503">
                        <c:v>7.8192203189621102E-10</c:v>
                      </c:pt>
                      <c:pt idx="504">
                        <c:v>1.3617705409761811E-9</c:v>
                      </c:pt>
                      <c:pt idx="505">
                        <c:v>7.0412625783928897E-10</c:v>
                      </c:pt>
                      <c:pt idx="506">
                        <c:v>6.6043021707292236E-10</c:v>
                      </c:pt>
                      <c:pt idx="507">
                        <c:v>8.2154403374517282E-10</c:v>
                      </c:pt>
                      <c:pt idx="508">
                        <c:v>1.9634298054099937E-9</c:v>
                      </c:pt>
                      <c:pt idx="509">
                        <c:v>5.2465894628130102E-11</c:v>
                      </c:pt>
                      <c:pt idx="510">
                        <c:v>2.5484922145768502E-10</c:v>
                      </c:pt>
                      <c:pt idx="511">
                        <c:v>3.3251976336588401E-10</c:v>
                      </c:pt>
                      <c:pt idx="512">
                        <c:v>1.794428444043175E-10</c:v>
                      </c:pt>
                      <c:pt idx="513">
                        <c:v>2.2905290795351733E-9</c:v>
                      </c:pt>
                      <c:pt idx="514">
                        <c:v>5.9859414834874271E-9</c:v>
                      </c:pt>
                      <c:pt idx="515">
                        <c:v>2.0115192989229433E-9</c:v>
                      </c:pt>
                      <c:pt idx="516">
                        <c:v>4.3700635914067904E-9</c:v>
                      </c:pt>
                      <c:pt idx="517">
                        <c:v>8.0413130184657909E-9</c:v>
                      </c:pt>
                      <c:pt idx="518">
                        <c:v>7.7833029730859912E-9</c:v>
                      </c:pt>
                      <c:pt idx="519">
                        <c:v>4.6869742635437426E-9</c:v>
                      </c:pt>
                      <c:pt idx="520">
                        <c:v>7.9422281351615577E-9</c:v>
                      </c:pt>
                      <c:pt idx="521">
                        <c:v>5.0853839791045969E-9</c:v>
                      </c:pt>
                      <c:pt idx="522">
                        <c:v>2.8137886083022749E-9</c:v>
                      </c:pt>
                      <c:pt idx="523">
                        <c:v>2.0476679908081775E-9</c:v>
                      </c:pt>
                      <c:pt idx="524">
                        <c:v>1.2983542281146633E-9</c:v>
                      </c:pt>
                      <c:pt idx="525">
                        <c:v>6.7520803219736911E-10</c:v>
                      </c:pt>
                      <c:pt idx="526">
                        <c:v>5.0375414250519163E-10</c:v>
                      </c:pt>
                      <c:pt idx="527">
                        <c:v>2.2405158339326602E-10</c:v>
                      </c:pt>
                      <c:pt idx="528">
                        <c:v>1.7678626298209624E-9</c:v>
                      </c:pt>
                      <c:pt idx="529">
                        <c:v>1.2847149572141367E-10</c:v>
                      </c:pt>
                      <c:pt idx="530">
                        <c:v>4.3275336831639498E-11</c:v>
                      </c:pt>
                      <c:pt idx="531">
                        <c:v>3.4053229949483838E-12</c:v>
                      </c:pt>
                      <c:pt idx="532">
                        <c:v>1.0574511007747742E-10</c:v>
                      </c:pt>
                      <c:pt idx="533">
                        <c:v>4.7035841611573759E-10</c:v>
                      </c:pt>
                      <c:pt idx="534">
                        <c:v>7.8529012099594035E-10</c:v>
                      </c:pt>
                      <c:pt idx="535">
                        <c:v>1.0504848279085716E-10</c:v>
                      </c:pt>
                      <c:pt idx="536">
                        <c:v>4.9477056878798146E-10</c:v>
                      </c:pt>
                      <c:pt idx="537">
                        <c:v>6.7932366423635955E-10</c:v>
                      </c:pt>
                      <c:pt idx="538">
                        <c:v>2.8632610977314417E-12</c:v>
                      </c:pt>
                      <c:pt idx="539">
                        <c:v>2.8563523554904886E-10</c:v>
                      </c:pt>
                      <c:pt idx="540">
                        <c:v>8.2889515468821022E-11</c:v>
                      </c:pt>
                      <c:pt idx="541">
                        <c:v>6.6907123390984977E-11</c:v>
                      </c:pt>
                      <c:pt idx="542">
                        <c:v>7.4157717122078688E-11</c:v>
                      </c:pt>
                      <c:pt idx="543">
                        <c:v>1.6767383001981206E-10</c:v>
                      </c:pt>
                      <c:pt idx="544">
                        <c:v>1.362224785537911E-10</c:v>
                      </c:pt>
                      <c:pt idx="545">
                        <c:v>2.2945501839401498E-11</c:v>
                      </c:pt>
                      <c:pt idx="546">
                        <c:v>2.1921339828942163E-10</c:v>
                      </c:pt>
                      <c:pt idx="547">
                        <c:v>6.9265406531141015E-11</c:v>
                      </c:pt>
                      <c:pt idx="548">
                        <c:v>5.2591967376145133E-11</c:v>
                      </c:pt>
                      <c:pt idx="549">
                        <c:v>8.2312503335703731E-11</c:v>
                      </c:pt>
                      <c:pt idx="550">
                        <c:v>1.7977829495382585E-12</c:v>
                      </c:pt>
                      <c:pt idx="551">
                        <c:v>1.7939966666415176E-10</c:v>
                      </c:pt>
                      <c:pt idx="552">
                        <c:v>3.1745593666423476E-10</c:v>
                      </c:pt>
                      <c:pt idx="553">
                        <c:v>8.9520558083016806E-11</c:v>
                      </c:pt>
                      <c:pt idx="554">
                        <c:v>6.1026772167620428E-11</c:v>
                      </c:pt>
                      <c:pt idx="555">
                        <c:v>8.6488013730976315E-14</c:v>
                      </c:pt>
                      <c:pt idx="556">
                        <c:v>4.0055778893345104E-11</c:v>
                      </c:pt>
                      <c:pt idx="557">
                        <c:v>3.9760650008320771E-10</c:v>
                      </c:pt>
                      <c:pt idx="558">
                        <c:v>7.8494007870849109E-10</c:v>
                      </c:pt>
                      <c:pt idx="559">
                        <c:v>1.1492441816490082E-8</c:v>
                      </c:pt>
                      <c:pt idx="560">
                        <c:v>1.3208422067911549E-10</c:v>
                      </c:pt>
                      <c:pt idx="561">
                        <c:v>1.1881424416282122E-11</c:v>
                      </c:pt>
                      <c:pt idx="562">
                        <c:v>1.5750141350786406E-11</c:v>
                      </c:pt>
                      <c:pt idx="563">
                        <c:v>1.0392423480247978E-12</c:v>
                      </c:pt>
                      <c:pt idx="564">
                        <c:v>6.5743891552882999E-10</c:v>
                      </c:pt>
                      <c:pt idx="565">
                        <c:v>8.2448188498628598E-9</c:v>
                      </c:pt>
                      <c:pt idx="566">
                        <c:v>6.8744772018587978E-11</c:v>
                      </c:pt>
                      <c:pt idx="567">
                        <c:v>2.529208911715704E-12</c:v>
                      </c:pt>
                      <c:pt idx="568">
                        <c:v>3.5490440518434807E-10</c:v>
                      </c:pt>
                      <c:pt idx="569">
                        <c:v>9.6431729311131398E-12</c:v>
                      </c:pt>
                      <c:pt idx="570">
                        <c:v>1.172511760390137E-10</c:v>
                      </c:pt>
                      <c:pt idx="571">
                        <c:v>2.1170599337590721E-10</c:v>
                      </c:pt>
                      <c:pt idx="572">
                        <c:v>3.5453456414146426E-11</c:v>
                      </c:pt>
                      <c:pt idx="573">
                        <c:v>8.2622098947857453E-10</c:v>
                      </c:pt>
                      <c:pt idx="574">
                        <c:v>1.5702165590203522E-9</c:v>
                      </c:pt>
                      <c:pt idx="575">
                        <c:v>7.8787690454152578E-10</c:v>
                      </c:pt>
                      <c:pt idx="576">
                        <c:v>1.8435139342368709E-9</c:v>
                      </c:pt>
                      <c:pt idx="577">
                        <c:v>1.1771215490910392E-9</c:v>
                      </c:pt>
                      <c:pt idx="578">
                        <c:v>4.0121910867082012E-10</c:v>
                      </c:pt>
                      <c:pt idx="579">
                        <c:v>2.1024017546161507E-9</c:v>
                      </c:pt>
                      <c:pt idx="580">
                        <c:v>3.4586751956129451E-9</c:v>
                      </c:pt>
                      <c:pt idx="581">
                        <c:v>4.9698136252621333E-9</c:v>
                      </c:pt>
                      <c:pt idx="582">
                        <c:v>7.0866003559916919E-9</c:v>
                      </c:pt>
                      <c:pt idx="583">
                        <c:v>1.6508693193350676E-8</c:v>
                      </c:pt>
                      <c:pt idx="584">
                        <c:v>2.6007378275647562E-9</c:v>
                      </c:pt>
                      <c:pt idx="585">
                        <c:v>1.3848386203027704E-9</c:v>
                      </c:pt>
                      <c:pt idx="586">
                        <c:v>2.3196596876660085E-10</c:v>
                      </c:pt>
                      <c:pt idx="587">
                        <c:v>1.1113960507478224E-9</c:v>
                      </c:pt>
                      <c:pt idx="588">
                        <c:v>4.5624250400517829E-9</c:v>
                      </c:pt>
                      <c:pt idx="589">
                        <c:v>6.0048551992386092E-9</c:v>
                      </c:pt>
                      <c:pt idx="590">
                        <c:v>8.9401159352526644E-11</c:v>
                      </c:pt>
                      <c:pt idx="591">
                        <c:v>1.0402059402767947E-9</c:v>
                      </c:pt>
                      <c:pt idx="592">
                        <c:v>4.9995978211260035E-9</c:v>
                      </c:pt>
                      <c:pt idx="593">
                        <c:v>6.6966314042892411E-9</c:v>
                      </c:pt>
                      <c:pt idx="594">
                        <c:v>8.6516282367873945E-9</c:v>
                      </c:pt>
                      <c:pt idx="595">
                        <c:v>4.8200278358024921E-9</c:v>
                      </c:pt>
                      <c:pt idx="596">
                        <c:v>1.3109170030759767E-10</c:v>
                      </c:pt>
                      <c:pt idx="597">
                        <c:v>1.0066355323609901E-9</c:v>
                      </c:pt>
                      <c:pt idx="598">
                        <c:v>1.4018346351286762E-9</c:v>
                      </c:pt>
                      <c:pt idx="599">
                        <c:v>2.109273913897967E-9</c:v>
                      </c:pt>
                      <c:pt idx="600">
                        <c:v>2.2715638908551725E-9</c:v>
                      </c:pt>
                      <c:pt idx="601">
                        <c:v>4.6497583010225923E-9</c:v>
                      </c:pt>
                      <c:pt idx="602">
                        <c:v>6.5229718081247392E-9</c:v>
                      </c:pt>
                      <c:pt idx="603">
                        <c:v>4.7334638670836229E-9</c:v>
                      </c:pt>
                      <c:pt idx="604">
                        <c:v>5.7223655894262468E-9</c:v>
                      </c:pt>
                      <c:pt idx="605">
                        <c:v>5.5431516803932237E-9</c:v>
                      </c:pt>
                      <c:pt idx="606">
                        <c:v>8.9209328856795128E-9</c:v>
                      </c:pt>
                      <c:pt idx="607">
                        <c:v>1.2057502593234787E-8</c:v>
                      </c:pt>
                      <c:pt idx="608">
                        <c:v>1.3465895493636203E-8</c:v>
                      </c:pt>
                      <c:pt idx="609">
                        <c:v>1.1376293892254046E-8</c:v>
                      </c:pt>
                      <c:pt idx="610">
                        <c:v>1.3044153539505863E-8</c:v>
                      </c:pt>
                      <c:pt idx="611">
                        <c:v>1.6205431951952662E-8</c:v>
                      </c:pt>
                      <c:pt idx="612">
                        <c:v>1.9402155436512825E-8</c:v>
                      </c:pt>
                      <c:pt idx="613">
                        <c:v>2.2106930436083992E-8</c:v>
                      </c:pt>
                      <c:pt idx="614">
                        <c:v>5.2696720676296558E-11</c:v>
                      </c:pt>
                      <c:pt idx="615">
                        <c:v>2.0604185307083165E-9</c:v>
                      </c:pt>
                      <c:pt idx="616">
                        <c:v>1.7828569123903922E-9</c:v>
                      </c:pt>
                      <c:pt idx="617">
                        <c:v>6.059130275181914E-9</c:v>
                      </c:pt>
                      <c:pt idx="618">
                        <c:v>5.2440618687387266E-9</c:v>
                      </c:pt>
                      <c:pt idx="619">
                        <c:v>2.8390305057433152E-9</c:v>
                      </c:pt>
                      <c:pt idx="620">
                        <c:v>5.3222108500061689E-9</c:v>
                      </c:pt>
                      <c:pt idx="621">
                        <c:v>6.7492522079551464E-9</c:v>
                      </c:pt>
                      <c:pt idx="622">
                        <c:v>7.7762720671798394E-9</c:v>
                      </c:pt>
                      <c:pt idx="623">
                        <c:v>6.200447360519071E-9</c:v>
                      </c:pt>
                      <c:pt idx="624">
                        <c:v>8.8479636909599061E-9</c:v>
                      </c:pt>
                      <c:pt idx="625">
                        <c:v>6.382396049543973E-9</c:v>
                      </c:pt>
                      <c:pt idx="626">
                        <c:v>6.0791156439088776E-9</c:v>
                      </c:pt>
                      <c:pt idx="627">
                        <c:v>4.8875650302005759E-9</c:v>
                      </c:pt>
                      <c:pt idx="628">
                        <c:v>3.8363431539003905E-9</c:v>
                      </c:pt>
                      <c:pt idx="629">
                        <c:v>3.7735415725539164E-9</c:v>
                      </c:pt>
                      <c:pt idx="630">
                        <c:v>3.9086382794513407E-9</c:v>
                      </c:pt>
                      <c:pt idx="631">
                        <c:v>3.2127295476861448E-9</c:v>
                      </c:pt>
                      <c:pt idx="632">
                        <c:v>3.1061552050550245E-9</c:v>
                      </c:pt>
                      <c:pt idx="633">
                        <c:v>1.8218713180918917E-9</c:v>
                      </c:pt>
                      <c:pt idx="634">
                        <c:v>6.9689998586088791E-9</c:v>
                      </c:pt>
                      <c:pt idx="635">
                        <c:v>2.5602794392462538E-9</c:v>
                      </c:pt>
                      <c:pt idx="636">
                        <c:v>2.7887618165296163E-9</c:v>
                      </c:pt>
                      <c:pt idx="637">
                        <c:v>2.895686575523342E-9</c:v>
                      </c:pt>
                      <c:pt idx="638">
                        <c:v>1.7018289144469749E-9</c:v>
                      </c:pt>
                      <c:pt idx="639">
                        <c:v>1.4903890318870061E-9</c:v>
                      </c:pt>
                      <c:pt idx="640">
                        <c:v>1.3614100430951512E-9</c:v>
                      </c:pt>
                      <c:pt idx="641">
                        <c:v>2.0310829415021176E-9</c:v>
                      </c:pt>
                      <c:pt idx="642">
                        <c:v>8.6204113279197199E-10</c:v>
                      </c:pt>
                      <c:pt idx="643">
                        <c:v>3.1805030890493626E-10</c:v>
                      </c:pt>
                      <c:pt idx="644">
                        <c:v>1.6416646616709666E-10</c:v>
                      </c:pt>
                      <c:pt idx="645">
                        <c:v>5.575254494170971E-11</c:v>
                      </c:pt>
                      <c:pt idx="646">
                        <c:v>1.543080663250461E-14</c:v>
                      </c:pt>
                      <c:pt idx="647">
                        <c:v>3.6216192745856331E-12</c:v>
                      </c:pt>
                      <c:pt idx="648">
                        <c:v>1.2833588758234469E-10</c:v>
                      </c:pt>
                      <c:pt idx="649">
                        <c:v>1.0245382642030831E-10</c:v>
                      </c:pt>
                      <c:pt idx="650">
                        <c:v>3.058822081857565E-10</c:v>
                      </c:pt>
                      <c:pt idx="651">
                        <c:v>1.8769654531485655E-10</c:v>
                      </c:pt>
                      <c:pt idx="652">
                        <c:v>3.782976419757616E-11</c:v>
                      </c:pt>
                      <c:pt idx="653">
                        <c:v>1.2684744374927602E-11</c:v>
                      </c:pt>
                      <c:pt idx="654">
                        <c:v>4.7050410643950444E-10</c:v>
                      </c:pt>
                      <c:pt idx="655">
                        <c:v>2.1046711330842148E-10</c:v>
                      </c:pt>
                      <c:pt idx="656">
                        <c:v>1.2315845164944252E-9</c:v>
                      </c:pt>
                      <c:pt idx="657">
                        <c:v>1.7061227764448618E-9</c:v>
                      </c:pt>
                      <c:pt idx="658">
                        <c:v>2.3637921595786686E-10</c:v>
                      </c:pt>
                      <c:pt idx="659">
                        <c:v>9.2970172724827803E-11</c:v>
                      </c:pt>
                      <c:pt idx="660">
                        <c:v>1.8093794515793559E-11</c:v>
                      </c:pt>
                      <c:pt idx="661">
                        <c:v>5.1058623138266559E-12</c:v>
                      </c:pt>
                      <c:pt idx="662">
                        <c:v>2.7422628354404395E-11</c:v>
                      </c:pt>
                      <c:pt idx="663">
                        <c:v>6.0378644282857947E-11</c:v>
                      </c:pt>
                      <c:pt idx="664">
                        <c:v>1.2152267693183391E-10</c:v>
                      </c:pt>
                      <c:pt idx="665">
                        <c:v>4.1720983904910932E-10</c:v>
                      </c:pt>
                      <c:pt idx="666">
                        <c:v>3.4392254810168881E-10</c:v>
                      </c:pt>
                      <c:pt idx="667">
                        <c:v>1.5898437298870535E-10</c:v>
                      </c:pt>
                      <c:pt idx="668">
                        <c:v>3.9897520147703595E-10</c:v>
                      </c:pt>
                      <c:pt idx="669">
                        <c:v>1.4087872897509345E-10</c:v>
                      </c:pt>
                      <c:pt idx="670">
                        <c:v>9.4600597128815861E-10</c:v>
                      </c:pt>
                      <c:pt idx="671">
                        <c:v>5.0319188204992859E-11</c:v>
                      </c:pt>
                      <c:pt idx="672">
                        <c:v>1.9833556083531814E-10</c:v>
                      </c:pt>
                      <c:pt idx="673">
                        <c:v>3.2690399248913649E-11</c:v>
                      </c:pt>
                      <c:pt idx="674">
                        <c:v>4.0805787377172329E-15</c:v>
                      </c:pt>
                      <c:pt idx="675">
                        <c:v>2.656193582611962E-11</c:v>
                      </c:pt>
                      <c:pt idx="676">
                        <c:v>4.2988042969317648E-11</c:v>
                      </c:pt>
                      <c:pt idx="677">
                        <c:v>1.4034962581354466E-10</c:v>
                      </c:pt>
                      <c:pt idx="678">
                        <c:v>2.2176727365931255E-10</c:v>
                      </c:pt>
                      <c:pt idx="679">
                        <c:v>2.4912987532511234E-10</c:v>
                      </c:pt>
                      <c:pt idx="680">
                        <c:v>2.8505769215919632E-10</c:v>
                      </c:pt>
                      <c:pt idx="681">
                        <c:v>4.1756424861830708E-11</c:v>
                      </c:pt>
                      <c:pt idx="682">
                        <c:v>6.0725853377315125E-11</c:v>
                      </c:pt>
                      <c:pt idx="683">
                        <c:v>7.6429329848630887E-11</c:v>
                      </c:pt>
                      <c:pt idx="684">
                        <c:v>2.3793396252607955E-11</c:v>
                      </c:pt>
                      <c:pt idx="685">
                        <c:v>8.379310639213744E-11</c:v>
                      </c:pt>
                      <c:pt idx="686">
                        <c:v>1.3360038100298278E-11</c:v>
                      </c:pt>
                      <c:pt idx="687">
                        <c:v>1.9959134010509989E-10</c:v>
                      </c:pt>
                      <c:pt idx="688">
                        <c:v>6.838321401153423E-10</c:v>
                      </c:pt>
                      <c:pt idx="689">
                        <c:v>6.4190446711044821E-10</c:v>
                      </c:pt>
                      <c:pt idx="690">
                        <c:v>9.1298714412007625E-10</c:v>
                      </c:pt>
                      <c:pt idx="691">
                        <c:v>4.8702332990123493E-10</c:v>
                      </c:pt>
                      <c:pt idx="692">
                        <c:v>5.7058437703526255E-10</c:v>
                      </c:pt>
                      <c:pt idx="693">
                        <c:v>3.2911596954158037E-10</c:v>
                      </c:pt>
                      <c:pt idx="694">
                        <c:v>3.0418877847889086E-10</c:v>
                      </c:pt>
                      <c:pt idx="695">
                        <c:v>4.4809375106398682E-10</c:v>
                      </c:pt>
                      <c:pt idx="696">
                        <c:v>1.5421057122171994E-9</c:v>
                      </c:pt>
                      <c:pt idx="697">
                        <c:v>2.5368522863455123E-10</c:v>
                      </c:pt>
                      <c:pt idx="698">
                        <c:v>3.3935241959687289E-9</c:v>
                      </c:pt>
                      <c:pt idx="699">
                        <c:v>7.1958244373439867E-9</c:v>
                      </c:pt>
                      <c:pt idx="700">
                        <c:v>6.1929349964156849E-10</c:v>
                      </c:pt>
                      <c:pt idx="701">
                        <c:v>1.6069574984098142E-9</c:v>
                      </c:pt>
                      <c:pt idx="702">
                        <c:v>8.5942752168952882E-10</c:v>
                      </c:pt>
                      <c:pt idx="703">
                        <c:v>2.8361185780207018E-9</c:v>
                      </c:pt>
                      <c:pt idx="704">
                        <c:v>5.1436590752806273E-9</c:v>
                      </c:pt>
                      <c:pt idx="705">
                        <c:v>1.2467092308285471E-9</c:v>
                      </c:pt>
                      <c:pt idx="706">
                        <c:v>3.6757747232667366E-10</c:v>
                      </c:pt>
                      <c:pt idx="707">
                        <c:v>7.8175591511233216E-11</c:v>
                      </c:pt>
                      <c:pt idx="708">
                        <c:v>6.3649532798488536E-10</c:v>
                      </c:pt>
                      <c:pt idx="709">
                        <c:v>2.0275186331867516E-13</c:v>
                      </c:pt>
                      <c:pt idx="710">
                        <c:v>2.3360014094755426E-10</c:v>
                      </c:pt>
                      <c:pt idx="711">
                        <c:v>8.1149191707403442E-10</c:v>
                      </c:pt>
                      <c:pt idx="712">
                        <c:v>8.1705814531959837E-10</c:v>
                      </c:pt>
                      <c:pt idx="713">
                        <c:v>1.0259980603433406E-9</c:v>
                      </c:pt>
                      <c:pt idx="714">
                        <c:v>7.3249303435843913E-10</c:v>
                      </c:pt>
                      <c:pt idx="715">
                        <c:v>1.2289392393155341E-9</c:v>
                      </c:pt>
                      <c:pt idx="716">
                        <c:v>2.3993509379086255E-10</c:v>
                      </c:pt>
                      <c:pt idx="717">
                        <c:v>1.8417861135432072E-9</c:v>
                      </c:pt>
                      <c:pt idx="718">
                        <c:v>2.8938399601278464E-9</c:v>
                      </c:pt>
                      <c:pt idx="719">
                        <c:v>4.1482730652127675E-9</c:v>
                      </c:pt>
                      <c:pt idx="720">
                        <c:v>9.5961035237819975E-10</c:v>
                      </c:pt>
                      <c:pt idx="721">
                        <c:v>5.3243006787449036E-9</c:v>
                      </c:pt>
                      <c:pt idx="722">
                        <c:v>3.2416426716092659E-9</c:v>
                      </c:pt>
                      <c:pt idx="723">
                        <c:v>4.9563603280406855E-9</c:v>
                      </c:pt>
                      <c:pt idx="724">
                        <c:v>9.38449914525031E-9</c:v>
                      </c:pt>
                      <c:pt idx="725">
                        <c:v>1.0479635526213085E-8</c:v>
                      </c:pt>
                      <c:pt idx="726">
                        <c:v>1.0844491490767274E-8</c:v>
                      </c:pt>
                      <c:pt idx="727">
                        <c:v>8.571276188997697E-9</c:v>
                      </c:pt>
                      <c:pt idx="728">
                        <c:v>1.2798709222327412E-8</c:v>
                      </c:pt>
                      <c:pt idx="729">
                        <c:v>7.0627128177896196E-9</c:v>
                      </c:pt>
                      <c:pt idx="730">
                        <c:v>1.5636183188790114E-9</c:v>
                      </c:pt>
                      <c:pt idx="731">
                        <c:v>3.7070643759910343E-9</c:v>
                      </c:pt>
                      <c:pt idx="732">
                        <c:v>4.1374303751833678E-10</c:v>
                      </c:pt>
                      <c:pt idx="733">
                        <c:v>4.3728746867337909E-9</c:v>
                      </c:pt>
                      <c:pt idx="734">
                        <c:v>2.6873725742171392E-11</c:v>
                      </c:pt>
                      <c:pt idx="735">
                        <c:v>7.0906074905757716E-11</c:v>
                      </c:pt>
                      <c:pt idx="736">
                        <c:v>5.390607287308286E-10</c:v>
                      </c:pt>
                      <c:pt idx="737">
                        <c:v>4.2737765845833396E-10</c:v>
                      </c:pt>
                      <c:pt idx="738">
                        <c:v>8.2621473798851472E-10</c:v>
                      </c:pt>
                      <c:pt idx="739">
                        <c:v>5.2967620678345478E-10</c:v>
                      </c:pt>
                      <c:pt idx="740">
                        <c:v>2.7534788885089072E-10</c:v>
                      </c:pt>
                      <c:pt idx="741">
                        <c:v>2.8157154367876643E-10</c:v>
                      </c:pt>
                      <c:pt idx="742">
                        <c:v>2.7693020790751307E-9</c:v>
                      </c:pt>
                      <c:pt idx="743">
                        <c:v>3.9855360203879948E-9</c:v>
                      </c:pt>
                      <c:pt idx="744">
                        <c:v>5.6722750542175543E-9</c:v>
                      </c:pt>
                      <c:pt idx="745">
                        <c:v>5.4523800840768139E-9</c:v>
                      </c:pt>
                      <c:pt idx="746">
                        <c:v>1.0223476151011753E-9</c:v>
                      </c:pt>
                      <c:pt idx="747">
                        <c:v>7.4081267683298392E-10</c:v>
                      </c:pt>
                      <c:pt idx="748">
                        <c:v>1.5449911438023884E-9</c:v>
                      </c:pt>
                      <c:pt idx="749">
                        <c:v>2.4195404429472718E-9</c:v>
                      </c:pt>
                      <c:pt idx="750">
                        <c:v>2.8735331774155211E-9</c:v>
                      </c:pt>
                      <c:pt idx="751">
                        <c:v>7.6119455358712377E-10</c:v>
                      </c:pt>
                      <c:pt idx="752">
                        <c:v>1.3683857889342325E-9</c:v>
                      </c:pt>
                      <c:pt idx="753">
                        <c:v>1.9636541244280811E-9</c:v>
                      </c:pt>
                      <c:pt idx="754">
                        <c:v>3.0724062202070189E-13</c:v>
                      </c:pt>
                      <c:pt idx="755">
                        <c:v>1.5779962489714022E-10</c:v>
                      </c:pt>
                      <c:pt idx="756">
                        <c:v>3.0968048429724725E-10</c:v>
                      </c:pt>
                      <c:pt idx="757">
                        <c:v>7.0639138298608978E-10</c:v>
                      </c:pt>
                      <c:pt idx="758">
                        <c:v>4.7151911424088976E-10</c:v>
                      </c:pt>
                      <c:pt idx="759">
                        <c:v>3.9246205491353772E-10</c:v>
                      </c:pt>
                      <c:pt idx="760">
                        <c:v>1.2276923546279376E-9</c:v>
                      </c:pt>
                      <c:pt idx="761">
                        <c:v>3.7374186947794419E-10</c:v>
                      </c:pt>
                      <c:pt idx="762">
                        <c:v>1.217327670996225E-9</c:v>
                      </c:pt>
                      <c:pt idx="763">
                        <c:v>4.0888787803420266E-13</c:v>
                      </c:pt>
                      <c:pt idx="764">
                        <c:v>1.8789490186183895E-10</c:v>
                      </c:pt>
                      <c:pt idx="765">
                        <c:v>9.2882967134033872E-10</c:v>
                      </c:pt>
                      <c:pt idx="766">
                        <c:v>9.9173056922023411E-10</c:v>
                      </c:pt>
                      <c:pt idx="767">
                        <c:v>4.9328540075982199E-10</c:v>
                      </c:pt>
                      <c:pt idx="768">
                        <c:v>2.9371148729333896E-9</c:v>
                      </c:pt>
                      <c:pt idx="769">
                        <c:v>2.3605847484560868E-9</c:v>
                      </c:pt>
                      <c:pt idx="770">
                        <c:v>1.4086638959646368E-9</c:v>
                      </c:pt>
                      <c:pt idx="771">
                        <c:v>2.3048231865392863E-9</c:v>
                      </c:pt>
                      <c:pt idx="772">
                        <c:v>2.5760872397585531E-9</c:v>
                      </c:pt>
                      <c:pt idx="773">
                        <c:v>1.8132503971397522E-9</c:v>
                      </c:pt>
                      <c:pt idx="774">
                        <c:v>1.4895886108855004E-9</c:v>
                      </c:pt>
                      <c:pt idx="775">
                        <c:v>1.1278019911020258E-9</c:v>
                      </c:pt>
                      <c:pt idx="776">
                        <c:v>7.6514720331979015E-10</c:v>
                      </c:pt>
                      <c:pt idx="777">
                        <c:v>3.9194014088917746E-9</c:v>
                      </c:pt>
                      <c:pt idx="778">
                        <c:v>1.870733792153898E-9</c:v>
                      </c:pt>
                      <c:pt idx="779">
                        <c:v>6.4013169553390263E-9</c:v>
                      </c:pt>
                      <c:pt idx="780">
                        <c:v>6.7935734914430441E-10</c:v>
                      </c:pt>
                      <c:pt idx="781">
                        <c:v>5.1644412491365506E-10</c:v>
                      </c:pt>
                      <c:pt idx="782">
                        <c:v>8.6339812926886899E-11</c:v>
                      </c:pt>
                      <c:pt idx="783">
                        <c:v>1.5938532785325465E-12</c:v>
                      </c:pt>
                      <c:pt idx="784">
                        <c:v>2.4390264521817874E-9</c:v>
                      </c:pt>
                      <c:pt idx="785">
                        <c:v>1.6618698534532106E-9</c:v>
                      </c:pt>
                      <c:pt idx="786">
                        <c:v>9.4125654957536564E-10</c:v>
                      </c:pt>
                      <c:pt idx="787">
                        <c:v>3.0001835581218892E-10</c:v>
                      </c:pt>
                      <c:pt idx="788">
                        <c:v>2.5641145016108573E-11</c:v>
                      </c:pt>
                      <c:pt idx="789">
                        <c:v>1.1890681319137442E-11</c:v>
                      </c:pt>
                      <c:pt idx="790">
                        <c:v>4.6974826032269887E-11</c:v>
                      </c:pt>
                      <c:pt idx="791">
                        <c:v>2.3945253528228041E-10</c:v>
                      </c:pt>
                      <c:pt idx="792">
                        <c:v>5.135366909945796E-9</c:v>
                      </c:pt>
                      <c:pt idx="793">
                        <c:v>5.093501296217719E-11</c:v>
                      </c:pt>
                      <c:pt idx="794">
                        <c:v>2.3519364806834901E-11</c:v>
                      </c:pt>
                      <c:pt idx="795">
                        <c:v>1.3708774479359268E-9</c:v>
                      </c:pt>
                      <c:pt idx="796">
                        <c:v>2.3256083624781487E-9</c:v>
                      </c:pt>
                      <c:pt idx="797">
                        <c:v>2.7469027453586657E-10</c:v>
                      </c:pt>
                      <c:pt idx="798">
                        <c:v>2.8203534690385297E-11</c:v>
                      </c:pt>
                      <c:pt idx="799">
                        <c:v>1.2342156102277634E-11</c:v>
                      </c:pt>
                      <c:pt idx="800">
                        <c:v>1.1977070176176107E-10</c:v>
                      </c:pt>
                      <c:pt idx="801">
                        <c:v>6.7314397480827116E-10</c:v>
                      </c:pt>
                      <c:pt idx="802">
                        <c:v>9.5741441421847234E-10</c:v>
                      </c:pt>
                      <c:pt idx="803">
                        <c:v>1.4996967775227643E-9</c:v>
                      </c:pt>
                      <c:pt idx="804">
                        <c:v>1.7511865756431476E-9</c:v>
                      </c:pt>
                      <c:pt idx="805">
                        <c:v>2.6778545783379302E-9</c:v>
                      </c:pt>
                      <c:pt idx="806">
                        <c:v>9.395946953035953E-11</c:v>
                      </c:pt>
                      <c:pt idx="807">
                        <c:v>1.7958401747042967E-9</c:v>
                      </c:pt>
                      <c:pt idx="808">
                        <c:v>6.3416771126894555E-10</c:v>
                      </c:pt>
                      <c:pt idx="809">
                        <c:v>4.8319328876247593E-9</c:v>
                      </c:pt>
                      <c:pt idx="810">
                        <c:v>1.0347829294765194E-9</c:v>
                      </c:pt>
                      <c:pt idx="811">
                        <c:v>5.758097441786019E-10</c:v>
                      </c:pt>
                      <c:pt idx="812">
                        <c:v>3.0235953985589883E-10</c:v>
                      </c:pt>
                      <c:pt idx="813">
                        <c:v>1.3438135030390042E-11</c:v>
                      </c:pt>
                      <c:pt idx="814">
                        <c:v>4.566370889409707E-11</c:v>
                      </c:pt>
                      <c:pt idx="815">
                        <c:v>4.0743381998465677E-11</c:v>
                      </c:pt>
                      <c:pt idx="816">
                        <c:v>2.1916853658058405E-10</c:v>
                      </c:pt>
                      <c:pt idx="817">
                        <c:v>4.9500418116575531E-10</c:v>
                      </c:pt>
                      <c:pt idx="818">
                        <c:v>8.2387136410884632E-10</c:v>
                      </c:pt>
                      <c:pt idx="819">
                        <c:v>1.5728290236925084E-9</c:v>
                      </c:pt>
                      <c:pt idx="820">
                        <c:v>2.3802849662654855E-9</c:v>
                      </c:pt>
                      <c:pt idx="821">
                        <c:v>2.8106584524733021E-9</c:v>
                      </c:pt>
                      <c:pt idx="822">
                        <c:v>2.5611914351065427E-9</c:v>
                      </c:pt>
                      <c:pt idx="823">
                        <c:v>7.1547363943373184E-11</c:v>
                      </c:pt>
                      <c:pt idx="824">
                        <c:v>2.0461925651443866E-12</c:v>
                      </c:pt>
                      <c:pt idx="825">
                        <c:v>3.2232181149645206E-10</c:v>
                      </c:pt>
                      <c:pt idx="826">
                        <c:v>2.7536318216900402E-10</c:v>
                      </c:pt>
                      <c:pt idx="827">
                        <c:v>1.4490006351989131E-11</c:v>
                      </c:pt>
                      <c:pt idx="828">
                        <c:v>1.7661688649442726E-10</c:v>
                      </c:pt>
                      <c:pt idx="829">
                        <c:v>2.9453328323426916E-11</c:v>
                      </c:pt>
                      <c:pt idx="830">
                        <c:v>1.9531351496500066E-10</c:v>
                      </c:pt>
                      <c:pt idx="831">
                        <c:v>3.5236521154087877E-10</c:v>
                      </c:pt>
                      <c:pt idx="832">
                        <c:v>5.8614790736076702E-10</c:v>
                      </c:pt>
                      <c:pt idx="833">
                        <c:v>8.658318192303242E-10</c:v>
                      </c:pt>
                      <c:pt idx="834">
                        <c:v>1.2489241454601019E-9</c:v>
                      </c:pt>
                      <c:pt idx="835">
                        <c:v>6.7078753537218691E-10</c:v>
                      </c:pt>
                      <c:pt idx="836">
                        <c:v>1.4582062556927886E-9</c:v>
                      </c:pt>
                      <c:pt idx="837">
                        <c:v>1.8215964886139937E-10</c:v>
                      </c:pt>
                      <c:pt idx="838">
                        <c:v>1.5315441620256791E-9</c:v>
                      </c:pt>
                      <c:pt idx="839">
                        <c:v>5.8381993727573904E-11</c:v>
                      </c:pt>
                      <c:pt idx="840">
                        <c:v>4.8300687249795803E-9</c:v>
                      </c:pt>
                      <c:pt idx="841">
                        <c:v>3.1997742264837239E-9</c:v>
                      </c:pt>
                      <c:pt idx="842">
                        <c:v>2.9068928250106212E-9</c:v>
                      </c:pt>
                      <c:pt idx="843">
                        <c:v>3.9148870163727302E-9</c:v>
                      </c:pt>
                      <c:pt idx="844">
                        <c:v>2.39082990752268E-9</c:v>
                      </c:pt>
                      <c:pt idx="845">
                        <c:v>2.5721229502333412E-9</c:v>
                      </c:pt>
                      <c:pt idx="846">
                        <c:v>1.3708481521823054E-9</c:v>
                      </c:pt>
                      <c:pt idx="847">
                        <c:v>6.0410065593849041E-10</c:v>
                      </c:pt>
                      <c:pt idx="848">
                        <c:v>3.7447384302051085E-10</c:v>
                      </c:pt>
                      <c:pt idx="849">
                        <c:v>1.1573027012101124E-10</c:v>
                      </c:pt>
                      <c:pt idx="850">
                        <c:v>3.3460816717296627E-11</c:v>
                      </c:pt>
                      <c:pt idx="851">
                        <c:v>1.3790876243929528E-11</c:v>
                      </c:pt>
                      <c:pt idx="852">
                        <c:v>1.6916785310963727E-12</c:v>
                      </c:pt>
                      <c:pt idx="853">
                        <c:v>7.8988245928145905E-12</c:v>
                      </c:pt>
                      <c:pt idx="854">
                        <c:v>4.5114337102577378E-11</c:v>
                      </c:pt>
                      <c:pt idx="855">
                        <c:v>7.4606130305893632E-13</c:v>
                      </c:pt>
                      <c:pt idx="856">
                        <c:v>3.8302884652201266E-11</c:v>
                      </c:pt>
                      <c:pt idx="857">
                        <c:v>2.0321074501041048E-10</c:v>
                      </c:pt>
                      <c:pt idx="858">
                        <c:v>2.6045130294520983E-10</c:v>
                      </c:pt>
                      <c:pt idx="859">
                        <c:v>5.0104995718744926E-11</c:v>
                      </c:pt>
                      <c:pt idx="860">
                        <c:v>9.3188586326988969E-11</c:v>
                      </c:pt>
                      <c:pt idx="861">
                        <c:v>2.2421943350742656E-10</c:v>
                      </c:pt>
                      <c:pt idx="862">
                        <c:v>1.9423351912552919E-10</c:v>
                      </c:pt>
                      <c:pt idx="863">
                        <c:v>4.3285372368396486E-10</c:v>
                      </c:pt>
                      <c:pt idx="864">
                        <c:v>6.997802151211783E-10</c:v>
                      </c:pt>
                      <c:pt idx="865">
                        <c:v>3.9665128798271207E-10</c:v>
                      </c:pt>
                      <c:pt idx="866">
                        <c:v>4.1083615178582598E-10</c:v>
                      </c:pt>
                      <c:pt idx="867">
                        <c:v>4.9002913054253615E-10</c:v>
                      </c:pt>
                      <c:pt idx="868">
                        <c:v>7.4931916931644346E-10</c:v>
                      </c:pt>
                      <c:pt idx="869">
                        <c:v>1.276647661968983E-10</c:v>
                      </c:pt>
                      <c:pt idx="870">
                        <c:v>2.9926010087881089E-10</c:v>
                      </c:pt>
                      <c:pt idx="871">
                        <c:v>4.4364798803769639E-10</c:v>
                      </c:pt>
                      <c:pt idx="872">
                        <c:v>1.0739938064065069E-9</c:v>
                      </c:pt>
                      <c:pt idx="873">
                        <c:v>2.968511632154305E-10</c:v>
                      </c:pt>
                      <c:pt idx="874">
                        <c:v>4.7807460662080305E-10</c:v>
                      </c:pt>
                      <c:pt idx="875">
                        <c:v>3.0484340880166489E-10</c:v>
                      </c:pt>
                      <c:pt idx="876">
                        <c:v>4.8203733136460525E-10</c:v>
                      </c:pt>
                      <c:pt idx="877">
                        <c:v>6.1260716155604355E-10</c:v>
                      </c:pt>
                      <c:pt idx="878">
                        <c:v>3.2939246433477505E-10</c:v>
                      </c:pt>
                      <c:pt idx="879">
                        <c:v>2.4506548562178935E-10</c:v>
                      </c:pt>
                      <c:pt idx="880">
                        <c:v>1.7699358414106224E-10</c:v>
                      </c:pt>
                      <c:pt idx="881">
                        <c:v>7.0289507256764543E-10</c:v>
                      </c:pt>
                      <c:pt idx="882">
                        <c:v>1.0128815146285059E-9</c:v>
                      </c:pt>
                      <c:pt idx="883">
                        <c:v>3.5032189425167901E-10</c:v>
                      </c:pt>
                      <c:pt idx="884">
                        <c:v>2.9594284412336057E-10</c:v>
                      </c:pt>
                      <c:pt idx="885">
                        <c:v>5.516104347629839E-10</c:v>
                      </c:pt>
                      <c:pt idx="886">
                        <c:v>1.1517489040706597E-9</c:v>
                      </c:pt>
                      <c:pt idx="887">
                        <c:v>1.207055748059861E-9</c:v>
                      </c:pt>
                      <c:pt idx="888">
                        <c:v>3.4621204980244054E-9</c:v>
                      </c:pt>
                      <c:pt idx="889">
                        <c:v>1.1742071430383089E-9</c:v>
                      </c:pt>
                      <c:pt idx="890">
                        <c:v>5.6725514045979157E-10</c:v>
                      </c:pt>
                      <c:pt idx="891">
                        <c:v>1.1985269244797781E-9</c:v>
                      </c:pt>
                      <c:pt idx="892">
                        <c:v>6.048853194771959E-10</c:v>
                      </c:pt>
                      <c:pt idx="893">
                        <c:v>2.9426657906982552E-9</c:v>
                      </c:pt>
                      <c:pt idx="894">
                        <c:v>8.6442306243855562E-10</c:v>
                      </c:pt>
                      <c:pt idx="895">
                        <c:v>2.7180146269216195E-10</c:v>
                      </c:pt>
                      <c:pt idx="896">
                        <c:v>1.0398821061620479E-10</c:v>
                      </c:pt>
                      <c:pt idx="897">
                        <c:v>8.5042033212528028E-10</c:v>
                      </c:pt>
                      <c:pt idx="898">
                        <c:v>1.1090835576788847E-10</c:v>
                      </c:pt>
                      <c:pt idx="899">
                        <c:v>2.5395779385163081E-10</c:v>
                      </c:pt>
                      <c:pt idx="900">
                        <c:v>5.3073504805179512E-11</c:v>
                      </c:pt>
                      <c:pt idx="901">
                        <c:v>3.6824731922908173E-10</c:v>
                      </c:pt>
                      <c:pt idx="902">
                        <c:v>2.5368230106068838E-10</c:v>
                      </c:pt>
                      <c:pt idx="903">
                        <c:v>2.2265590108085852E-10</c:v>
                      </c:pt>
                      <c:pt idx="904">
                        <c:v>4.7457359310642428E-10</c:v>
                      </c:pt>
                      <c:pt idx="905">
                        <c:v>1.084633692752298E-9</c:v>
                      </c:pt>
                      <c:pt idx="906">
                        <c:v>1.2185412049734433E-9</c:v>
                      </c:pt>
                      <c:pt idx="907">
                        <c:v>2.1216332922458204E-9</c:v>
                      </c:pt>
                      <c:pt idx="908">
                        <c:v>2.3130795895157408E-12</c:v>
                      </c:pt>
                      <c:pt idx="909">
                        <c:v>6.5734419356070277E-12</c:v>
                      </c:pt>
                      <c:pt idx="910">
                        <c:v>6.8144439099557327E-10</c:v>
                      </c:pt>
                      <c:pt idx="911">
                        <c:v>1.1975400441249707E-10</c:v>
                      </c:pt>
                      <c:pt idx="912">
                        <c:v>3.3942853070032735E-10</c:v>
                      </c:pt>
                      <c:pt idx="913">
                        <c:v>1.0211273946841529E-9</c:v>
                      </c:pt>
                      <c:pt idx="914">
                        <c:v>3.6286813343226787E-10</c:v>
                      </c:pt>
                      <c:pt idx="915">
                        <c:v>1.0602258718996045E-9</c:v>
                      </c:pt>
                      <c:pt idx="916">
                        <c:v>1.9645333184618195E-9</c:v>
                      </c:pt>
                      <c:pt idx="917">
                        <c:v>2.1357676528493783E-9</c:v>
                      </c:pt>
                      <c:pt idx="918">
                        <c:v>2.6169552072143539E-9</c:v>
                      </c:pt>
                      <c:pt idx="919">
                        <c:v>1.5807529492433598E-9</c:v>
                      </c:pt>
                      <c:pt idx="920">
                        <c:v>2.0920801416120454E-9</c:v>
                      </c:pt>
                      <c:pt idx="921">
                        <c:v>3.0556020858004173E-9</c:v>
                      </c:pt>
                      <c:pt idx="922">
                        <c:v>3.2636637054876905E-9</c:v>
                      </c:pt>
                      <c:pt idx="923">
                        <c:v>3.9500143342236427E-9</c:v>
                      </c:pt>
                      <c:pt idx="924">
                        <c:v>1.8726253157533488E-9</c:v>
                      </c:pt>
                      <c:pt idx="925">
                        <c:v>4.0358808366253942E-10</c:v>
                      </c:pt>
                      <c:pt idx="926">
                        <c:v>2.1819841031020191E-9</c:v>
                      </c:pt>
                      <c:pt idx="927">
                        <c:v>3.4631706084343644E-9</c:v>
                      </c:pt>
                      <c:pt idx="928">
                        <c:v>1.8214028616503615E-9</c:v>
                      </c:pt>
                      <c:pt idx="929">
                        <c:v>2.3777577509649124E-9</c:v>
                      </c:pt>
                      <c:pt idx="930">
                        <c:v>1.949442634080303E-10</c:v>
                      </c:pt>
                      <c:pt idx="931">
                        <c:v>6.0624548424488171E-10</c:v>
                      </c:pt>
                      <c:pt idx="932">
                        <c:v>2.5273575505878748E-10</c:v>
                      </c:pt>
                      <c:pt idx="933">
                        <c:v>1.2612200855848743E-10</c:v>
                      </c:pt>
                      <c:pt idx="934">
                        <c:v>1.3662683916342166E-9</c:v>
                      </c:pt>
                      <c:pt idx="935">
                        <c:v>2.5499500217259251E-9</c:v>
                      </c:pt>
                      <c:pt idx="936">
                        <c:v>3.711068858777432E-9</c:v>
                      </c:pt>
                      <c:pt idx="937">
                        <c:v>4.9449091787886818E-9</c:v>
                      </c:pt>
                      <c:pt idx="938">
                        <c:v>7.2620901824039846E-9</c:v>
                      </c:pt>
                      <c:pt idx="939">
                        <c:v>4.5570158281341042E-9</c:v>
                      </c:pt>
                      <c:pt idx="940">
                        <c:v>2.1068444171868332E-9</c:v>
                      </c:pt>
                      <c:pt idx="941">
                        <c:v>1.2153901303929332E-9</c:v>
                      </c:pt>
                      <c:pt idx="942">
                        <c:v>9.5852417917228518E-11</c:v>
                      </c:pt>
                      <c:pt idx="943">
                        <c:v>1.532837411262854E-10</c:v>
                      </c:pt>
                      <c:pt idx="944">
                        <c:v>6.6875649726363038E-15</c:v>
                      </c:pt>
                      <c:pt idx="945">
                        <c:v>2.6006274345597714E-9</c:v>
                      </c:pt>
                      <c:pt idx="946">
                        <c:v>2.7763864424584522E-10</c:v>
                      </c:pt>
                      <c:pt idx="947">
                        <c:v>2.7082392104779798E-11</c:v>
                      </c:pt>
                      <c:pt idx="948">
                        <c:v>6.1974902830936174E-11</c:v>
                      </c:pt>
                      <c:pt idx="949">
                        <c:v>2.377026056419318E-10</c:v>
                      </c:pt>
                      <c:pt idx="950">
                        <c:v>2.2109191458394277E-9</c:v>
                      </c:pt>
                      <c:pt idx="951">
                        <c:v>7.5935261045239603E-11</c:v>
                      </c:pt>
                      <c:pt idx="952">
                        <c:v>4.9725003531180962E-10</c:v>
                      </c:pt>
                      <c:pt idx="953">
                        <c:v>5.1026894745409194E-10</c:v>
                      </c:pt>
                      <c:pt idx="954">
                        <c:v>9.889007763159025E-10</c:v>
                      </c:pt>
                      <c:pt idx="955">
                        <c:v>7.2627121977974049E-10</c:v>
                      </c:pt>
                      <c:pt idx="956">
                        <c:v>1.4189582886517029E-9</c:v>
                      </c:pt>
                      <c:pt idx="957">
                        <c:v>1.0087985726824709E-10</c:v>
                      </c:pt>
                      <c:pt idx="958">
                        <c:v>1.6089612476149039E-9</c:v>
                      </c:pt>
                      <c:pt idx="959">
                        <c:v>6.8452849021529262E-9</c:v>
                      </c:pt>
                      <c:pt idx="960">
                        <c:v>7.5791044101824558E-9</c:v>
                      </c:pt>
                      <c:pt idx="961">
                        <c:v>6.1517619224152956E-9</c:v>
                      </c:pt>
                      <c:pt idx="962">
                        <c:v>8.8033252989646666E-9</c:v>
                      </c:pt>
                      <c:pt idx="963">
                        <c:v>6.2976603560868297E-9</c:v>
                      </c:pt>
                      <c:pt idx="964">
                        <c:v>4.827659890074518E-8</c:v>
                      </c:pt>
                      <c:pt idx="965">
                        <c:v>2.8666419742002415E-8</c:v>
                      </c:pt>
                      <c:pt idx="966">
                        <c:v>6.8400077236324992E-9</c:v>
                      </c:pt>
                      <c:pt idx="967">
                        <c:v>5.171475877495041E-9</c:v>
                      </c:pt>
                      <c:pt idx="968">
                        <c:v>1.8069261016895061E-9</c:v>
                      </c:pt>
                      <c:pt idx="969">
                        <c:v>5.4541362135364026E-8</c:v>
                      </c:pt>
                      <c:pt idx="970">
                        <c:v>1.638989443479602E-8</c:v>
                      </c:pt>
                      <c:pt idx="971">
                        <c:v>3.4768285820856802E-9</c:v>
                      </c:pt>
                      <c:pt idx="972">
                        <c:v>2.5297483011572688E-9</c:v>
                      </c:pt>
                      <c:pt idx="973">
                        <c:v>5.1187548676579956E-9</c:v>
                      </c:pt>
                      <c:pt idx="974">
                        <c:v>2.4126524975859093E-10</c:v>
                      </c:pt>
                      <c:pt idx="975">
                        <c:v>1.3212969838638299E-9</c:v>
                      </c:pt>
                      <c:pt idx="976">
                        <c:v>1.8828829701399058E-9</c:v>
                      </c:pt>
                      <c:pt idx="977">
                        <c:v>6.1273169969960888E-9</c:v>
                      </c:pt>
                      <c:pt idx="978">
                        <c:v>1.2115311471300995E-8</c:v>
                      </c:pt>
                      <c:pt idx="979">
                        <c:v>1.4981032526485038E-8</c:v>
                      </c:pt>
                      <c:pt idx="980">
                        <c:v>5.2406579394844182E-9</c:v>
                      </c:pt>
                      <c:pt idx="981">
                        <c:v>1.4430501039063863E-8</c:v>
                      </c:pt>
                      <c:pt idx="982">
                        <c:v>1.3947776840495611E-8</c:v>
                      </c:pt>
                      <c:pt idx="983">
                        <c:v>3.4401145385117527E-8</c:v>
                      </c:pt>
                      <c:pt idx="984">
                        <c:v>3.9634602518743838E-8</c:v>
                      </c:pt>
                      <c:pt idx="985">
                        <c:v>5.1714395899344093E-8</c:v>
                      </c:pt>
                      <c:pt idx="986">
                        <c:v>5.9461549912021138E-8</c:v>
                      </c:pt>
                      <c:pt idx="987">
                        <c:v>4.7766975368129613E-8</c:v>
                      </c:pt>
                      <c:pt idx="988">
                        <c:v>6.0187755605480916E-8</c:v>
                      </c:pt>
                      <c:pt idx="989">
                        <c:v>5.4796667233684486E-8</c:v>
                      </c:pt>
                      <c:pt idx="990">
                        <c:v>3.9625202316240761E-8</c:v>
                      </c:pt>
                      <c:pt idx="991">
                        <c:v>4.614707604457816E-8</c:v>
                      </c:pt>
                      <c:pt idx="992">
                        <c:v>4.0691630617404009E-8</c:v>
                      </c:pt>
                      <c:pt idx="993">
                        <c:v>6.189679836473384E-8</c:v>
                      </c:pt>
                      <c:pt idx="994">
                        <c:v>6.9403868649532407E-8</c:v>
                      </c:pt>
                      <c:pt idx="995">
                        <c:v>2.348180336767205E-8</c:v>
                      </c:pt>
                      <c:pt idx="996">
                        <c:v>1.0425388718261209E-8</c:v>
                      </c:pt>
                      <c:pt idx="997">
                        <c:v>9.2458700952142412E-9</c:v>
                      </c:pt>
                      <c:pt idx="998">
                        <c:v>9.9474986834365634E-9</c:v>
                      </c:pt>
                      <c:pt idx="999">
                        <c:v>1.0487251777954369E-8</c:v>
                      </c:pt>
                      <c:pt idx="1000">
                        <c:v>1.865622977971486E-9</c:v>
                      </c:pt>
                      <c:pt idx="1001">
                        <c:v>5.7802740958382368E-9</c:v>
                      </c:pt>
                      <c:pt idx="1002">
                        <c:v>3.6905062765682368E-9</c:v>
                      </c:pt>
                      <c:pt idx="1003">
                        <c:v>9.5413692043604357E-9</c:v>
                      </c:pt>
                      <c:pt idx="1004">
                        <c:v>2.4520503371493529E-8</c:v>
                      </c:pt>
                      <c:pt idx="1005">
                        <c:v>1.4494826012268661E-8</c:v>
                      </c:pt>
                      <c:pt idx="1006">
                        <c:v>1.9163922156351976E-8</c:v>
                      </c:pt>
                      <c:pt idx="1007">
                        <c:v>1.9697531336671001E-8</c:v>
                      </c:pt>
                      <c:pt idx="1008">
                        <c:v>2.2161634318097618E-8</c:v>
                      </c:pt>
                      <c:pt idx="1009">
                        <c:v>1.5058577685166129E-8</c:v>
                      </c:pt>
                      <c:pt idx="1010">
                        <c:v>1.2358972387114641E-8</c:v>
                      </c:pt>
                      <c:pt idx="1011">
                        <c:v>2.9525736292828125E-8</c:v>
                      </c:pt>
                      <c:pt idx="1012">
                        <c:v>2.6401240956027734E-8</c:v>
                      </c:pt>
                      <c:pt idx="1013">
                        <c:v>3.1209333576280509E-8</c:v>
                      </c:pt>
                      <c:pt idx="1014">
                        <c:v>2.1202551388294535E-8</c:v>
                      </c:pt>
                      <c:pt idx="1015">
                        <c:v>1.9073518377062614E-8</c:v>
                      </c:pt>
                      <c:pt idx="1016">
                        <c:v>1.5150562054857083E-8</c:v>
                      </c:pt>
                      <c:pt idx="1017">
                        <c:v>1.2665714470839454E-8</c:v>
                      </c:pt>
                      <c:pt idx="1018">
                        <c:v>1.0161469346534028E-8</c:v>
                      </c:pt>
                      <c:pt idx="1019">
                        <c:v>7.8297999574540549E-9</c:v>
                      </c:pt>
                      <c:pt idx="1020">
                        <c:v>5.7565667461539997E-9</c:v>
                      </c:pt>
                      <c:pt idx="1021">
                        <c:v>4.1098905220689115E-9</c:v>
                      </c:pt>
                      <c:pt idx="1022">
                        <c:v>3.8140172596698026E-9</c:v>
                      </c:pt>
                      <c:pt idx="1023">
                        <c:v>4.1075432504640552E-9</c:v>
                      </c:pt>
                      <c:pt idx="1024">
                        <c:v>2.9478349245892631E-9</c:v>
                      </c:pt>
                      <c:pt idx="1025">
                        <c:v>2.1955363862107066E-9</c:v>
                      </c:pt>
                      <c:pt idx="1026">
                        <c:v>1.1494851886073722E-8</c:v>
                      </c:pt>
                      <c:pt idx="1027">
                        <c:v>4.3661656666779612E-9</c:v>
                      </c:pt>
                      <c:pt idx="1028">
                        <c:v>3.3306722937959721E-9</c:v>
                      </c:pt>
                      <c:pt idx="1029">
                        <c:v>3.400807362965202E-9</c:v>
                      </c:pt>
                      <c:pt idx="1030">
                        <c:v>1.5221440476700174E-9</c:v>
                      </c:pt>
                      <c:pt idx="1031">
                        <c:v>7.8550406342661783E-11</c:v>
                      </c:pt>
                      <c:pt idx="1032">
                        <c:v>1.7884150024790068E-11</c:v>
                      </c:pt>
                      <c:pt idx="1033">
                        <c:v>5.2853296715523615E-10</c:v>
                      </c:pt>
                      <c:pt idx="1034">
                        <c:v>3.379829874713172E-12</c:v>
                      </c:pt>
                      <c:pt idx="1035">
                        <c:v>3.5824130754940613E-10</c:v>
                      </c:pt>
                      <c:pt idx="1036">
                        <c:v>2.1157913722789278E-10</c:v>
                      </c:pt>
                      <c:pt idx="1037">
                        <c:v>1.6237237999931468E-9</c:v>
                      </c:pt>
                      <c:pt idx="1038">
                        <c:v>3.7219081237820554E-9</c:v>
                      </c:pt>
                      <c:pt idx="1039">
                        <c:v>2.3093248600187491E-9</c:v>
                      </c:pt>
                      <c:pt idx="1040">
                        <c:v>1.2177981291822029E-9</c:v>
                      </c:pt>
                      <c:pt idx="1041">
                        <c:v>8.0983375778253855E-10</c:v>
                      </c:pt>
                      <c:pt idx="1042">
                        <c:v>3.1358873489252124E-9</c:v>
                      </c:pt>
                      <c:pt idx="1043">
                        <c:v>8.0705972160587179E-10</c:v>
                      </c:pt>
                      <c:pt idx="1044">
                        <c:v>2.2745614804377151E-9</c:v>
                      </c:pt>
                      <c:pt idx="1045">
                        <c:v>1.692497867623097E-9</c:v>
                      </c:pt>
                      <c:pt idx="1046">
                        <c:v>3.0103710658880329E-10</c:v>
                      </c:pt>
                      <c:pt idx="1047">
                        <c:v>1.581589805343485E-11</c:v>
                      </c:pt>
                      <c:pt idx="1048">
                        <c:v>6.9934024519276053E-11</c:v>
                      </c:pt>
                      <c:pt idx="1049">
                        <c:v>3.1757895794372353E-10</c:v>
                      </c:pt>
                      <c:pt idx="1050">
                        <c:v>1.2931618272397855E-11</c:v>
                      </c:pt>
                      <c:pt idx="1051">
                        <c:v>5.3887231244750447E-10</c:v>
                      </c:pt>
                      <c:pt idx="1052">
                        <c:v>2.4345947657027526E-10</c:v>
                      </c:pt>
                    </c:numCache>
                  </c:numRef>
                </c:yVal>
                <c:smooth val="1"/>
                <c:extLst xmlns:c16r2="http://schemas.microsoft.com/office/drawing/2015/06/chart" xmlns:c15="http://schemas.microsoft.com/office/drawing/2012/chart">
                  <c:ext xmlns:c16="http://schemas.microsoft.com/office/drawing/2014/chart" uri="{C3380CC4-5D6E-409C-BE32-E72D297353CC}">
                    <c16:uniqueId val="{00000005-A44A-4244-9B38-8F14DD10DEA7}"/>
                  </c:ext>
                </c:extLst>
              </c15:ser>
            </c15:filteredScatterSeries>
            <c15:filteredScatterSeries>
              <c15:ser>
                <c:idx val="6"/>
                <c:order val="6"/>
                <c:tx>
                  <c:strRef>
                    <c:extLst xmlns:c16r2="http://schemas.microsoft.com/office/drawing/2015/06/chart" xmlns:c15="http://schemas.microsoft.com/office/drawing/2012/chart">
                      <c:ext xmlns:c15="http://schemas.microsoft.com/office/drawing/2012/chart" uri="{02D57815-91ED-43cb-92C2-25804820EDAC}">
                        <c15:formulaRef>
                          <c15:sqref>'Ejercicio 2'!$I$14</c15:sqref>
                        </c15:formulaRef>
                      </c:ext>
                    </c:extLst>
                    <c:strCache>
                      <c:ptCount val="1"/>
                      <c:pt idx="0">
                        <c:v>Suma errores</c:v>
                      </c:pt>
                    </c:strCache>
                  </c:strRef>
                </c:tx>
                <c:spPr>
                  <a:ln w="19050" cap="rnd">
                    <a:solidFill>
                      <a:schemeClr val="accent1">
                        <a:lumMod val="60000"/>
                      </a:schemeClr>
                    </a:solidFill>
                    <a:round/>
                  </a:ln>
                  <a:effectLst/>
                </c:spPr>
                <c:marker>
                  <c:symbol val="none"/>
                </c:marker>
                <c:xVal>
                  <c:numRef>
                    <c:extLst xmlns:c16r2="http://schemas.microsoft.com/office/drawing/2015/06/chart" xmlns:c15="http://schemas.microsoft.com/office/drawing/2012/chart">
                      <c:ext xmlns:c15="http://schemas.microsoft.com/office/drawing/2012/char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xmlns:c15="http://schemas.microsoft.com/office/drawing/2012/chart">
                      <c:ext xmlns:c15="http://schemas.microsoft.com/office/drawing/2012/chart" uri="{02D57815-91ED-43cb-92C2-25804820EDAC}">
                        <c15:formulaRef>
                          <c15:sqref>'Ejercicio 2'!$I$15:$I$1067</c15:sqref>
                        </c15:formulaRef>
                      </c:ext>
                    </c:extLst>
                    <c:numCache>
                      <c:formatCode>General</c:formatCode>
                      <c:ptCount val="1053"/>
                      <c:pt idx="0">
                        <c:v>2.9098022259569084E-6</c:v>
                      </c:pt>
                    </c:numCache>
                  </c:numRef>
                </c:yVal>
                <c:smooth val="1"/>
                <c:extLst xmlns:c16r2="http://schemas.microsoft.com/office/drawing/2015/06/chart" xmlns:c15="http://schemas.microsoft.com/office/drawing/2012/chart">
                  <c:ext xmlns:c16="http://schemas.microsoft.com/office/drawing/2014/chart" uri="{C3380CC4-5D6E-409C-BE32-E72D297353CC}">
                    <c16:uniqueId val="{00000006-A44A-4244-9B38-8F14DD10DEA7}"/>
                  </c:ext>
                </c:extLst>
              </c15:ser>
            </c15:filteredScatterSeries>
            <c15:filteredScatterSeries>
              <c15:ser>
                <c:idx val="7"/>
                <c:order val="7"/>
                <c:tx>
                  <c:strRef>
                    <c:extLst xmlns:c16r2="http://schemas.microsoft.com/office/drawing/2015/06/chart" xmlns:c15="http://schemas.microsoft.com/office/drawing/2012/chart">
                      <c:ext xmlns:c15="http://schemas.microsoft.com/office/drawing/2012/chart" uri="{02D57815-91ED-43cb-92C2-25804820EDAC}">
                        <c15:formulaRef>
                          <c15:sqref>'Ejercicio 2'!$J$14</c15:sqref>
                        </c15:formulaRef>
                      </c:ext>
                    </c:extLst>
                    <c:strCache>
                      <c:ptCount val="1"/>
                      <c:pt idx="0">
                        <c:v>Volatilidad</c:v>
                      </c:pt>
                    </c:strCache>
                  </c:strRef>
                </c:tx>
                <c:spPr>
                  <a:ln w="19050" cap="rnd">
                    <a:solidFill>
                      <a:schemeClr val="accent2">
                        <a:lumMod val="60000"/>
                      </a:schemeClr>
                    </a:solidFill>
                    <a:round/>
                  </a:ln>
                  <a:effectLst/>
                </c:spPr>
                <c:marker>
                  <c:symbol val="none"/>
                </c:marker>
                <c:xVal>
                  <c:numRef>
                    <c:extLst xmlns:c16r2="http://schemas.microsoft.com/office/drawing/2015/06/chart" xmlns:c15="http://schemas.microsoft.com/office/drawing/2012/chart">
                      <c:ext xmlns:c15="http://schemas.microsoft.com/office/drawing/2012/chart" uri="{02D57815-91ED-43cb-92C2-25804820EDAC}">
                        <c15:formulaRef>
                          <c15:sqref>'Ejercicio 2'!$B$15:$B$1067</c15:sqref>
                        </c15:formulaRef>
                      </c:ext>
                    </c:extLst>
                    <c:numCache>
                      <c:formatCode>m/d/yyyy</c:formatCode>
                      <c:ptCount val="1053"/>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pt idx="794">
                        <c:v>43160</c:v>
                      </c:pt>
                      <c:pt idx="795">
                        <c:v>43161</c:v>
                      </c:pt>
                      <c:pt idx="796">
                        <c:v>43164</c:v>
                      </c:pt>
                      <c:pt idx="797">
                        <c:v>43165</c:v>
                      </c:pt>
                      <c:pt idx="798">
                        <c:v>43166</c:v>
                      </c:pt>
                      <c:pt idx="799">
                        <c:v>43167</c:v>
                      </c:pt>
                      <c:pt idx="800">
                        <c:v>43168</c:v>
                      </c:pt>
                      <c:pt idx="801">
                        <c:v>43171</c:v>
                      </c:pt>
                      <c:pt idx="802">
                        <c:v>43172</c:v>
                      </c:pt>
                      <c:pt idx="803">
                        <c:v>43173</c:v>
                      </c:pt>
                      <c:pt idx="804">
                        <c:v>43174</c:v>
                      </c:pt>
                      <c:pt idx="805">
                        <c:v>43175</c:v>
                      </c:pt>
                      <c:pt idx="806">
                        <c:v>43179</c:v>
                      </c:pt>
                      <c:pt idx="807">
                        <c:v>43180</c:v>
                      </c:pt>
                      <c:pt idx="808">
                        <c:v>43181</c:v>
                      </c:pt>
                      <c:pt idx="809">
                        <c:v>43182</c:v>
                      </c:pt>
                      <c:pt idx="810">
                        <c:v>43185</c:v>
                      </c:pt>
                      <c:pt idx="811">
                        <c:v>43186</c:v>
                      </c:pt>
                      <c:pt idx="812">
                        <c:v>43187</c:v>
                      </c:pt>
                      <c:pt idx="813">
                        <c:v>43192</c:v>
                      </c:pt>
                      <c:pt idx="814">
                        <c:v>43193</c:v>
                      </c:pt>
                      <c:pt idx="815">
                        <c:v>43194</c:v>
                      </c:pt>
                      <c:pt idx="816">
                        <c:v>43195</c:v>
                      </c:pt>
                      <c:pt idx="817">
                        <c:v>43196</c:v>
                      </c:pt>
                      <c:pt idx="818">
                        <c:v>43199</c:v>
                      </c:pt>
                      <c:pt idx="819">
                        <c:v>43200</c:v>
                      </c:pt>
                      <c:pt idx="820">
                        <c:v>43201</c:v>
                      </c:pt>
                      <c:pt idx="821">
                        <c:v>43202</c:v>
                      </c:pt>
                      <c:pt idx="822">
                        <c:v>43203</c:v>
                      </c:pt>
                      <c:pt idx="823">
                        <c:v>43206</c:v>
                      </c:pt>
                      <c:pt idx="824">
                        <c:v>43207</c:v>
                      </c:pt>
                      <c:pt idx="825">
                        <c:v>43208</c:v>
                      </c:pt>
                      <c:pt idx="826">
                        <c:v>43209</c:v>
                      </c:pt>
                      <c:pt idx="827">
                        <c:v>43210</c:v>
                      </c:pt>
                      <c:pt idx="828">
                        <c:v>43213</c:v>
                      </c:pt>
                      <c:pt idx="829">
                        <c:v>43214</c:v>
                      </c:pt>
                      <c:pt idx="830">
                        <c:v>43215</c:v>
                      </c:pt>
                      <c:pt idx="831">
                        <c:v>43216</c:v>
                      </c:pt>
                      <c:pt idx="832">
                        <c:v>43217</c:v>
                      </c:pt>
                      <c:pt idx="833">
                        <c:v>43220</c:v>
                      </c:pt>
                      <c:pt idx="834">
                        <c:v>43222</c:v>
                      </c:pt>
                      <c:pt idx="835">
                        <c:v>43223</c:v>
                      </c:pt>
                      <c:pt idx="836">
                        <c:v>43224</c:v>
                      </c:pt>
                      <c:pt idx="837">
                        <c:v>43227</c:v>
                      </c:pt>
                      <c:pt idx="838">
                        <c:v>43228</c:v>
                      </c:pt>
                      <c:pt idx="839">
                        <c:v>43229</c:v>
                      </c:pt>
                      <c:pt idx="840">
                        <c:v>43230</c:v>
                      </c:pt>
                      <c:pt idx="841">
                        <c:v>43231</c:v>
                      </c:pt>
                      <c:pt idx="842">
                        <c:v>43234</c:v>
                      </c:pt>
                      <c:pt idx="843">
                        <c:v>43235</c:v>
                      </c:pt>
                      <c:pt idx="844">
                        <c:v>43236</c:v>
                      </c:pt>
                      <c:pt idx="845">
                        <c:v>43237</c:v>
                      </c:pt>
                      <c:pt idx="846">
                        <c:v>43238</c:v>
                      </c:pt>
                      <c:pt idx="847">
                        <c:v>43241</c:v>
                      </c:pt>
                      <c:pt idx="848">
                        <c:v>43242</c:v>
                      </c:pt>
                      <c:pt idx="849">
                        <c:v>43243</c:v>
                      </c:pt>
                      <c:pt idx="850">
                        <c:v>43244</c:v>
                      </c:pt>
                      <c:pt idx="851">
                        <c:v>43245</c:v>
                      </c:pt>
                      <c:pt idx="852">
                        <c:v>43248</c:v>
                      </c:pt>
                      <c:pt idx="853">
                        <c:v>43249</c:v>
                      </c:pt>
                      <c:pt idx="854">
                        <c:v>43250</c:v>
                      </c:pt>
                      <c:pt idx="855">
                        <c:v>43251</c:v>
                      </c:pt>
                      <c:pt idx="856">
                        <c:v>43252</c:v>
                      </c:pt>
                      <c:pt idx="857">
                        <c:v>43255</c:v>
                      </c:pt>
                      <c:pt idx="858">
                        <c:v>43256</c:v>
                      </c:pt>
                      <c:pt idx="859">
                        <c:v>43257</c:v>
                      </c:pt>
                      <c:pt idx="860">
                        <c:v>43258</c:v>
                      </c:pt>
                      <c:pt idx="861">
                        <c:v>43259</c:v>
                      </c:pt>
                      <c:pt idx="862">
                        <c:v>43262</c:v>
                      </c:pt>
                      <c:pt idx="863">
                        <c:v>43263</c:v>
                      </c:pt>
                      <c:pt idx="864">
                        <c:v>43264</c:v>
                      </c:pt>
                      <c:pt idx="865">
                        <c:v>43265</c:v>
                      </c:pt>
                      <c:pt idx="866">
                        <c:v>43266</c:v>
                      </c:pt>
                      <c:pt idx="867">
                        <c:v>43269</c:v>
                      </c:pt>
                      <c:pt idx="868">
                        <c:v>43270</c:v>
                      </c:pt>
                      <c:pt idx="869">
                        <c:v>43271</c:v>
                      </c:pt>
                      <c:pt idx="870">
                        <c:v>43272</c:v>
                      </c:pt>
                      <c:pt idx="871">
                        <c:v>43273</c:v>
                      </c:pt>
                      <c:pt idx="872">
                        <c:v>43276</c:v>
                      </c:pt>
                      <c:pt idx="873">
                        <c:v>43277</c:v>
                      </c:pt>
                      <c:pt idx="874">
                        <c:v>43278</c:v>
                      </c:pt>
                      <c:pt idx="875">
                        <c:v>43279</c:v>
                      </c:pt>
                      <c:pt idx="876">
                        <c:v>43280</c:v>
                      </c:pt>
                      <c:pt idx="877">
                        <c:v>43283</c:v>
                      </c:pt>
                      <c:pt idx="878">
                        <c:v>43284</c:v>
                      </c:pt>
                      <c:pt idx="879">
                        <c:v>43285</c:v>
                      </c:pt>
                      <c:pt idx="880">
                        <c:v>43286</c:v>
                      </c:pt>
                      <c:pt idx="881">
                        <c:v>43287</c:v>
                      </c:pt>
                      <c:pt idx="882">
                        <c:v>43290</c:v>
                      </c:pt>
                      <c:pt idx="883">
                        <c:v>43291</c:v>
                      </c:pt>
                      <c:pt idx="884">
                        <c:v>43292</c:v>
                      </c:pt>
                      <c:pt idx="885">
                        <c:v>43293</c:v>
                      </c:pt>
                      <c:pt idx="886">
                        <c:v>43294</c:v>
                      </c:pt>
                      <c:pt idx="887">
                        <c:v>43297</c:v>
                      </c:pt>
                      <c:pt idx="888">
                        <c:v>43298</c:v>
                      </c:pt>
                      <c:pt idx="889">
                        <c:v>43299</c:v>
                      </c:pt>
                      <c:pt idx="890">
                        <c:v>43300</c:v>
                      </c:pt>
                      <c:pt idx="891">
                        <c:v>43301</c:v>
                      </c:pt>
                      <c:pt idx="892">
                        <c:v>43304</c:v>
                      </c:pt>
                      <c:pt idx="893">
                        <c:v>43305</c:v>
                      </c:pt>
                      <c:pt idx="894">
                        <c:v>43306</c:v>
                      </c:pt>
                      <c:pt idx="895">
                        <c:v>43307</c:v>
                      </c:pt>
                      <c:pt idx="896">
                        <c:v>43308</c:v>
                      </c:pt>
                      <c:pt idx="897">
                        <c:v>43311</c:v>
                      </c:pt>
                      <c:pt idx="898">
                        <c:v>43312</c:v>
                      </c:pt>
                      <c:pt idx="899">
                        <c:v>43313</c:v>
                      </c:pt>
                      <c:pt idx="900">
                        <c:v>43314</c:v>
                      </c:pt>
                      <c:pt idx="901">
                        <c:v>43315</c:v>
                      </c:pt>
                      <c:pt idx="902">
                        <c:v>43318</c:v>
                      </c:pt>
                      <c:pt idx="903">
                        <c:v>43319</c:v>
                      </c:pt>
                      <c:pt idx="904">
                        <c:v>43320</c:v>
                      </c:pt>
                      <c:pt idx="905">
                        <c:v>43321</c:v>
                      </c:pt>
                      <c:pt idx="906">
                        <c:v>43322</c:v>
                      </c:pt>
                      <c:pt idx="907">
                        <c:v>43325</c:v>
                      </c:pt>
                      <c:pt idx="908">
                        <c:v>43326</c:v>
                      </c:pt>
                      <c:pt idx="909">
                        <c:v>43327</c:v>
                      </c:pt>
                      <c:pt idx="910">
                        <c:v>43328</c:v>
                      </c:pt>
                      <c:pt idx="911">
                        <c:v>43329</c:v>
                      </c:pt>
                      <c:pt idx="912">
                        <c:v>43332</c:v>
                      </c:pt>
                      <c:pt idx="913">
                        <c:v>43333</c:v>
                      </c:pt>
                      <c:pt idx="914">
                        <c:v>43334</c:v>
                      </c:pt>
                      <c:pt idx="915">
                        <c:v>43335</c:v>
                      </c:pt>
                      <c:pt idx="916">
                        <c:v>43336</c:v>
                      </c:pt>
                      <c:pt idx="917">
                        <c:v>43339</c:v>
                      </c:pt>
                      <c:pt idx="918">
                        <c:v>43340</c:v>
                      </c:pt>
                      <c:pt idx="919">
                        <c:v>43341</c:v>
                      </c:pt>
                      <c:pt idx="920">
                        <c:v>43342</c:v>
                      </c:pt>
                      <c:pt idx="921">
                        <c:v>43343</c:v>
                      </c:pt>
                      <c:pt idx="922">
                        <c:v>43346</c:v>
                      </c:pt>
                      <c:pt idx="923">
                        <c:v>43347</c:v>
                      </c:pt>
                      <c:pt idx="924">
                        <c:v>43348</c:v>
                      </c:pt>
                      <c:pt idx="925">
                        <c:v>43349</c:v>
                      </c:pt>
                      <c:pt idx="926">
                        <c:v>43350</c:v>
                      </c:pt>
                      <c:pt idx="927">
                        <c:v>43353</c:v>
                      </c:pt>
                      <c:pt idx="928">
                        <c:v>43354</c:v>
                      </c:pt>
                      <c:pt idx="929">
                        <c:v>43355</c:v>
                      </c:pt>
                      <c:pt idx="930">
                        <c:v>43356</c:v>
                      </c:pt>
                      <c:pt idx="931">
                        <c:v>43357</c:v>
                      </c:pt>
                      <c:pt idx="932">
                        <c:v>43360</c:v>
                      </c:pt>
                      <c:pt idx="933">
                        <c:v>43361</c:v>
                      </c:pt>
                      <c:pt idx="934">
                        <c:v>43362</c:v>
                      </c:pt>
                      <c:pt idx="935">
                        <c:v>43363</c:v>
                      </c:pt>
                      <c:pt idx="936">
                        <c:v>43364</c:v>
                      </c:pt>
                      <c:pt idx="937">
                        <c:v>43367</c:v>
                      </c:pt>
                      <c:pt idx="938">
                        <c:v>43368</c:v>
                      </c:pt>
                      <c:pt idx="939">
                        <c:v>43369</c:v>
                      </c:pt>
                      <c:pt idx="940">
                        <c:v>43370</c:v>
                      </c:pt>
                      <c:pt idx="941">
                        <c:v>43371</c:v>
                      </c:pt>
                      <c:pt idx="942">
                        <c:v>43374</c:v>
                      </c:pt>
                      <c:pt idx="943">
                        <c:v>43375</c:v>
                      </c:pt>
                      <c:pt idx="944">
                        <c:v>43376</c:v>
                      </c:pt>
                      <c:pt idx="945">
                        <c:v>43377</c:v>
                      </c:pt>
                      <c:pt idx="946">
                        <c:v>43378</c:v>
                      </c:pt>
                      <c:pt idx="947">
                        <c:v>43381</c:v>
                      </c:pt>
                      <c:pt idx="948">
                        <c:v>43382</c:v>
                      </c:pt>
                      <c:pt idx="949">
                        <c:v>43383</c:v>
                      </c:pt>
                      <c:pt idx="950">
                        <c:v>43384</c:v>
                      </c:pt>
                      <c:pt idx="951">
                        <c:v>43385</c:v>
                      </c:pt>
                      <c:pt idx="952">
                        <c:v>43388</c:v>
                      </c:pt>
                      <c:pt idx="953">
                        <c:v>43389</c:v>
                      </c:pt>
                      <c:pt idx="954">
                        <c:v>43390</c:v>
                      </c:pt>
                      <c:pt idx="955">
                        <c:v>43391</c:v>
                      </c:pt>
                      <c:pt idx="956">
                        <c:v>43392</c:v>
                      </c:pt>
                      <c:pt idx="957">
                        <c:v>43395</c:v>
                      </c:pt>
                      <c:pt idx="958">
                        <c:v>43396</c:v>
                      </c:pt>
                      <c:pt idx="959">
                        <c:v>43397</c:v>
                      </c:pt>
                      <c:pt idx="960">
                        <c:v>43398</c:v>
                      </c:pt>
                      <c:pt idx="961">
                        <c:v>43399</c:v>
                      </c:pt>
                      <c:pt idx="962">
                        <c:v>43402</c:v>
                      </c:pt>
                      <c:pt idx="963">
                        <c:v>43403</c:v>
                      </c:pt>
                      <c:pt idx="964">
                        <c:v>43404</c:v>
                      </c:pt>
                      <c:pt idx="965">
                        <c:v>43405</c:v>
                      </c:pt>
                      <c:pt idx="966">
                        <c:v>43409</c:v>
                      </c:pt>
                      <c:pt idx="967">
                        <c:v>43410</c:v>
                      </c:pt>
                      <c:pt idx="968">
                        <c:v>43411</c:v>
                      </c:pt>
                      <c:pt idx="969">
                        <c:v>43412</c:v>
                      </c:pt>
                      <c:pt idx="970">
                        <c:v>43413</c:v>
                      </c:pt>
                      <c:pt idx="971">
                        <c:v>43416</c:v>
                      </c:pt>
                      <c:pt idx="972">
                        <c:v>43417</c:v>
                      </c:pt>
                      <c:pt idx="973">
                        <c:v>43418</c:v>
                      </c:pt>
                      <c:pt idx="974">
                        <c:v>43419</c:v>
                      </c:pt>
                      <c:pt idx="975">
                        <c:v>43420</c:v>
                      </c:pt>
                      <c:pt idx="976">
                        <c:v>43424</c:v>
                      </c:pt>
                      <c:pt idx="977">
                        <c:v>43425</c:v>
                      </c:pt>
                      <c:pt idx="978">
                        <c:v>43426</c:v>
                      </c:pt>
                      <c:pt idx="979">
                        <c:v>43427</c:v>
                      </c:pt>
                      <c:pt idx="980">
                        <c:v>43430</c:v>
                      </c:pt>
                      <c:pt idx="981">
                        <c:v>43431</c:v>
                      </c:pt>
                      <c:pt idx="982">
                        <c:v>43432</c:v>
                      </c:pt>
                      <c:pt idx="983">
                        <c:v>43433</c:v>
                      </c:pt>
                      <c:pt idx="984">
                        <c:v>43434</c:v>
                      </c:pt>
                      <c:pt idx="985">
                        <c:v>43437</c:v>
                      </c:pt>
                      <c:pt idx="986">
                        <c:v>43438</c:v>
                      </c:pt>
                      <c:pt idx="987">
                        <c:v>43439</c:v>
                      </c:pt>
                      <c:pt idx="988">
                        <c:v>43440</c:v>
                      </c:pt>
                      <c:pt idx="989">
                        <c:v>43441</c:v>
                      </c:pt>
                      <c:pt idx="990">
                        <c:v>43444</c:v>
                      </c:pt>
                      <c:pt idx="991">
                        <c:v>43445</c:v>
                      </c:pt>
                      <c:pt idx="992">
                        <c:v>43447</c:v>
                      </c:pt>
                      <c:pt idx="993">
                        <c:v>43448</c:v>
                      </c:pt>
                      <c:pt idx="994">
                        <c:v>43451</c:v>
                      </c:pt>
                      <c:pt idx="995">
                        <c:v>43452</c:v>
                      </c:pt>
                      <c:pt idx="996">
                        <c:v>43453</c:v>
                      </c:pt>
                      <c:pt idx="997">
                        <c:v>43454</c:v>
                      </c:pt>
                      <c:pt idx="998">
                        <c:v>43455</c:v>
                      </c:pt>
                      <c:pt idx="999">
                        <c:v>43458</c:v>
                      </c:pt>
                      <c:pt idx="1000">
                        <c:v>43460</c:v>
                      </c:pt>
                      <c:pt idx="1001">
                        <c:v>43461</c:v>
                      </c:pt>
                      <c:pt idx="1002">
                        <c:v>43462</c:v>
                      </c:pt>
                      <c:pt idx="1003">
                        <c:v>43465</c:v>
                      </c:pt>
                      <c:pt idx="1004">
                        <c:v>43467</c:v>
                      </c:pt>
                      <c:pt idx="1005">
                        <c:v>43468</c:v>
                      </c:pt>
                      <c:pt idx="1006">
                        <c:v>43469</c:v>
                      </c:pt>
                      <c:pt idx="1007">
                        <c:v>43472</c:v>
                      </c:pt>
                      <c:pt idx="1008">
                        <c:v>43473</c:v>
                      </c:pt>
                      <c:pt idx="1009">
                        <c:v>43474</c:v>
                      </c:pt>
                      <c:pt idx="1010">
                        <c:v>43475</c:v>
                      </c:pt>
                      <c:pt idx="1011">
                        <c:v>43476</c:v>
                      </c:pt>
                      <c:pt idx="1012">
                        <c:v>43479</c:v>
                      </c:pt>
                      <c:pt idx="1013">
                        <c:v>43480</c:v>
                      </c:pt>
                      <c:pt idx="1014">
                        <c:v>43481</c:v>
                      </c:pt>
                      <c:pt idx="1015">
                        <c:v>43482</c:v>
                      </c:pt>
                      <c:pt idx="1016">
                        <c:v>43483</c:v>
                      </c:pt>
                      <c:pt idx="1017">
                        <c:v>43486</c:v>
                      </c:pt>
                      <c:pt idx="1018">
                        <c:v>43487</c:v>
                      </c:pt>
                      <c:pt idx="1019">
                        <c:v>43488</c:v>
                      </c:pt>
                      <c:pt idx="1020">
                        <c:v>43489</c:v>
                      </c:pt>
                      <c:pt idx="1021">
                        <c:v>43490</c:v>
                      </c:pt>
                      <c:pt idx="1022">
                        <c:v>43493</c:v>
                      </c:pt>
                      <c:pt idx="1023">
                        <c:v>43494</c:v>
                      </c:pt>
                      <c:pt idx="1024">
                        <c:v>43495</c:v>
                      </c:pt>
                      <c:pt idx="1025">
                        <c:v>43496</c:v>
                      </c:pt>
                      <c:pt idx="1026">
                        <c:v>43497</c:v>
                      </c:pt>
                      <c:pt idx="1027">
                        <c:v>43501</c:v>
                      </c:pt>
                      <c:pt idx="1028">
                        <c:v>43502</c:v>
                      </c:pt>
                      <c:pt idx="1029">
                        <c:v>43503</c:v>
                      </c:pt>
                      <c:pt idx="1030">
                        <c:v>43504</c:v>
                      </c:pt>
                      <c:pt idx="1031">
                        <c:v>43507</c:v>
                      </c:pt>
                      <c:pt idx="1032">
                        <c:v>43508</c:v>
                      </c:pt>
                      <c:pt idx="1033">
                        <c:v>43509</c:v>
                      </c:pt>
                      <c:pt idx="1034">
                        <c:v>43510</c:v>
                      </c:pt>
                      <c:pt idx="1035">
                        <c:v>43511</c:v>
                      </c:pt>
                      <c:pt idx="1036">
                        <c:v>43514</c:v>
                      </c:pt>
                      <c:pt idx="1037">
                        <c:v>43515</c:v>
                      </c:pt>
                      <c:pt idx="1038">
                        <c:v>43516</c:v>
                      </c:pt>
                      <c:pt idx="1039">
                        <c:v>43517</c:v>
                      </c:pt>
                      <c:pt idx="1040">
                        <c:v>43518</c:v>
                      </c:pt>
                      <c:pt idx="1041">
                        <c:v>43521</c:v>
                      </c:pt>
                      <c:pt idx="1042">
                        <c:v>43522</c:v>
                      </c:pt>
                      <c:pt idx="1043">
                        <c:v>43523</c:v>
                      </c:pt>
                      <c:pt idx="1044">
                        <c:v>43524</c:v>
                      </c:pt>
                      <c:pt idx="1045">
                        <c:v>43525</c:v>
                      </c:pt>
                      <c:pt idx="1046">
                        <c:v>43528</c:v>
                      </c:pt>
                      <c:pt idx="1047">
                        <c:v>43529</c:v>
                      </c:pt>
                      <c:pt idx="1048">
                        <c:v>43530</c:v>
                      </c:pt>
                      <c:pt idx="1049">
                        <c:v>43531</c:v>
                      </c:pt>
                      <c:pt idx="1050">
                        <c:v>43532</c:v>
                      </c:pt>
                      <c:pt idx="1051">
                        <c:v>43535</c:v>
                      </c:pt>
                      <c:pt idx="1052">
                        <c:v>43536</c:v>
                      </c:pt>
                    </c:numCache>
                  </c:numRef>
                </c:xVal>
                <c:yVal>
                  <c:numRef>
                    <c:extLst xmlns:c16r2="http://schemas.microsoft.com/office/drawing/2015/06/chart" xmlns:c15="http://schemas.microsoft.com/office/drawing/2012/chart">
                      <c:ext xmlns:c15="http://schemas.microsoft.com/office/drawing/2012/chart" uri="{02D57815-91ED-43cb-92C2-25804820EDAC}">
                        <c15:formulaRef>
                          <c15:sqref>'Ejercicio 2'!$J$15:$J$1067</c15:sqref>
                        </c15:formulaRef>
                      </c:ext>
                    </c:extLst>
                    <c:numCache>
                      <c:formatCode>General</c:formatCode>
                      <c:ptCount val="1053"/>
                      <c:pt idx="1">
                        <c:v>4.6171405222252678E-3</c:v>
                      </c:pt>
                      <c:pt idx="2">
                        <c:v>5.3701984828723763E-3</c:v>
                      </c:pt>
                      <c:pt idx="3">
                        <c:v>6.1913209571134373E-3</c:v>
                      </c:pt>
                      <c:pt idx="4">
                        <c:v>7.2524151415259523E-3</c:v>
                      </c:pt>
                      <c:pt idx="5">
                        <c:v>7.0816652394474888E-3</c:v>
                      </c:pt>
                      <c:pt idx="6">
                        <c:v>8.9788258739536709E-3</c:v>
                      </c:pt>
                      <c:pt idx="7">
                        <c:v>1.078724794190475E-2</c:v>
                      </c:pt>
                      <c:pt idx="8">
                        <c:v>1.1012217816594633E-2</c:v>
                      </c:pt>
                      <c:pt idx="9">
                        <c:v>1.307646843013225E-2</c:v>
                      </c:pt>
                      <c:pt idx="10">
                        <c:v>1.2795926446858974E-2</c:v>
                      </c:pt>
                      <c:pt idx="11">
                        <c:v>1.3965360304820261E-2</c:v>
                      </c:pt>
                      <c:pt idx="12">
                        <c:v>1.3808439505796882E-2</c:v>
                      </c:pt>
                      <c:pt idx="13">
                        <c:v>1.3489801810936251E-2</c:v>
                      </c:pt>
                      <c:pt idx="14">
                        <c:v>1.4100553044904032E-2</c:v>
                      </c:pt>
                      <c:pt idx="15">
                        <c:v>1.5550771973857954E-2</c:v>
                      </c:pt>
                      <c:pt idx="16">
                        <c:v>1.5187548278767386E-2</c:v>
                      </c:pt>
                      <c:pt idx="17">
                        <c:v>1.5183223818718292E-2</c:v>
                      </c:pt>
                      <c:pt idx="18">
                        <c:v>1.4839835520252977E-2</c:v>
                      </c:pt>
                      <c:pt idx="19">
                        <c:v>1.5119373774118835E-2</c:v>
                      </c:pt>
                      <c:pt idx="20">
                        <c:v>1.5258069943250331E-2</c:v>
                      </c:pt>
                      <c:pt idx="21">
                        <c:v>1.498531373952201E-2</c:v>
                      </c:pt>
                      <c:pt idx="22">
                        <c:v>1.4639940024162853E-2</c:v>
                      </c:pt>
                      <c:pt idx="23">
                        <c:v>1.5465137225814945E-2</c:v>
                      </c:pt>
                      <c:pt idx="24">
                        <c:v>1.5239630593337583E-2</c:v>
                      </c:pt>
                      <c:pt idx="25">
                        <c:v>1.490583220098375E-2</c:v>
                      </c:pt>
                      <c:pt idx="26">
                        <c:v>1.5186437401724536E-2</c:v>
                      </c:pt>
                      <c:pt idx="27">
                        <c:v>1.59291601967128E-2</c:v>
                      </c:pt>
                      <c:pt idx="28">
                        <c:v>1.5616640183483422E-2</c:v>
                      </c:pt>
                      <c:pt idx="29">
                        <c:v>1.5275444349309627E-2</c:v>
                      </c:pt>
                      <c:pt idx="30">
                        <c:v>1.5223195028281976E-2</c:v>
                      </c:pt>
                      <c:pt idx="31">
                        <c:v>1.5195633798338071E-2</c:v>
                      </c:pt>
                      <c:pt idx="32">
                        <c:v>1.5038511203130663E-2</c:v>
                      </c:pt>
                      <c:pt idx="33">
                        <c:v>1.4710703489634106E-2</c:v>
                      </c:pt>
                      <c:pt idx="34">
                        <c:v>1.4640124922377144E-2</c:v>
                      </c:pt>
                      <c:pt idx="35">
                        <c:v>1.4311225273320922E-2</c:v>
                      </c:pt>
                      <c:pt idx="36">
                        <c:v>1.3974348609030497E-2</c:v>
                      </c:pt>
                      <c:pt idx="37">
                        <c:v>1.3656120890441962E-2</c:v>
                      </c:pt>
                      <c:pt idx="38">
                        <c:v>1.3502891869444852E-2</c:v>
                      </c:pt>
                      <c:pt idx="39">
                        <c:v>1.3188764524809375E-2</c:v>
                      </c:pt>
                      <c:pt idx="40">
                        <c:v>1.2914846456008244E-2</c:v>
                      </c:pt>
                      <c:pt idx="41">
                        <c:v>1.2688434797257061E-2</c:v>
                      </c:pt>
                      <c:pt idx="42">
                        <c:v>1.2743529852278052E-2</c:v>
                      </c:pt>
                      <c:pt idx="43">
                        <c:v>1.2449228596068911E-2</c:v>
                      </c:pt>
                      <c:pt idx="44">
                        <c:v>1.2522670369912359E-2</c:v>
                      </c:pt>
                      <c:pt idx="45">
                        <c:v>1.2235672734019522E-2</c:v>
                      </c:pt>
                      <c:pt idx="46">
                        <c:v>1.1948099648393409E-2</c:v>
                      </c:pt>
                      <c:pt idx="47">
                        <c:v>1.4331911630928732E-2</c:v>
                      </c:pt>
                      <c:pt idx="48">
                        <c:v>1.4596491037377509E-2</c:v>
                      </c:pt>
                      <c:pt idx="49">
                        <c:v>1.4282607180001903E-2</c:v>
                      </c:pt>
                      <c:pt idx="50">
                        <c:v>1.4249001698982383E-2</c:v>
                      </c:pt>
                      <c:pt idx="51">
                        <c:v>1.395051965988686E-2</c:v>
                      </c:pt>
                      <c:pt idx="52">
                        <c:v>1.4365916187990178E-2</c:v>
                      </c:pt>
                      <c:pt idx="53">
                        <c:v>1.4340407887661843E-2</c:v>
                      </c:pt>
                      <c:pt idx="54">
                        <c:v>1.402796430119637E-2</c:v>
                      </c:pt>
                      <c:pt idx="55">
                        <c:v>1.3697727862173662E-2</c:v>
                      </c:pt>
                      <c:pt idx="56">
                        <c:v>1.3404074127582207E-2</c:v>
                      </c:pt>
                      <c:pt idx="57">
                        <c:v>1.3678095414416206E-2</c:v>
                      </c:pt>
                      <c:pt idx="58">
                        <c:v>1.3557639232629454E-2</c:v>
                      </c:pt>
                      <c:pt idx="59">
                        <c:v>1.3525957098473068E-2</c:v>
                      </c:pt>
                      <c:pt idx="60">
                        <c:v>1.5444073254974267E-2</c:v>
                      </c:pt>
                      <c:pt idx="61">
                        <c:v>1.5733618800207749E-2</c:v>
                      </c:pt>
                      <c:pt idx="62">
                        <c:v>1.6053839855900226E-2</c:v>
                      </c:pt>
                      <c:pt idx="63">
                        <c:v>1.6373302913108692E-2</c:v>
                      </c:pt>
                      <c:pt idx="64">
                        <c:v>1.5993213878901326E-2</c:v>
                      </c:pt>
                      <c:pt idx="65">
                        <c:v>1.5728699543947323E-2</c:v>
                      </c:pt>
                      <c:pt idx="66">
                        <c:v>1.5691350796369307E-2</c:v>
                      </c:pt>
                      <c:pt idx="67">
                        <c:v>1.5682793740917578E-2</c:v>
                      </c:pt>
                      <c:pt idx="68">
                        <c:v>1.5764443658350637E-2</c:v>
                      </c:pt>
                      <c:pt idx="69">
                        <c:v>1.5567233459830573E-2</c:v>
                      </c:pt>
                      <c:pt idx="70">
                        <c:v>1.5200733901364068E-2</c:v>
                      </c:pt>
                      <c:pt idx="71">
                        <c:v>1.4923879594346301E-2</c:v>
                      </c:pt>
                      <c:pt idx="72">
                        <c:v>1.4867097291020941E-2</c:v>
                      </c:pt>
                      <c:pt idx="73">
                        <c:v>1.4941494893475437E-2</c:v>
                      </c:pt>
                      <c:pt idx="74">
                        <c:v>1.640987798146766E-2</c:v>
                      </c:pt>
                      <c:pt idx="75">
                        <c:v>1.609197012840647E-2</c:v>
                      </c:pt>
                      <c:pt idx="76">
                        <c:v>1.578108613942945E-2</c:v>
                      </c:pt>
                      <c:pt idx="77">
                        <c:v>1.5723585568571188E-2</c:v>
                      </c:pt>
                      <c:pt idx="78">
                        <c:v>1.5549982226547587E-2</c:v>
                      </c:pt>
                      <c:pt idx="79">
                        <c:v>1.6153352562934806E-2</c:v>
                      </c:pt>
                      <c:pt idx="80">
                        <c:v>1.6494017748025312E-2</c:v>
                      </c:pt>
                      <c:pt idx="81">
                        <c:v>1.6930767870954256E-2</c:v>
                      </c:pt>
                      <c:pt idx="82">
                        <c:v>1.6645018135254423E-2</c:v>
                      </c:pt>
                      <c:pt idx="83">
                        <c:v>1.6369042897287221E-2</c:v>
                      </c:pt>
                      <c:pt idx="84">
                        <c:v>1.5996693135883751E-2</c:v>
                      </c:pt>
                      <c:pt idx="85">
                        <c:v>1.5729963211985904E-2</c:v>
                      </c:pt>
                      <c:pt idx="86">
                        <c:v>1.577451056327114E-2</c:v>
                      </c:pt>
                      <c:pt idx="87">
                        <c:v>1.5438704283076574E-2</c:v>
                      </c:pt>
                      <c:pt idx="88">
                        <c:v>1.5425816845632007E-2</c:v>
                      </c:pt>
                      <c:pt idx="89">
                        <c:v>1.5267185671016245E-2</c:v>
                      </c:pt>
                      <c:pt idx="90">
                        <c:v>1.4909579499197804E-2</c:v>
                      </c:pt>
                      <c:pt idx="91">
                        <c:v>1.4651313010209582E-2</c:v>
                      </c:pt>
                      <c:pt idx="92">
                        <c:v>1.4347720748174123E-2</c:v>
                      </c:pt>
                      <c:pt idx="93">
                        <c:v>1.4033581281343127E-2</c:v>
                      </c:pt>
                      <c:pt idx="94">
                        <c:v>1.3709216149302378E-2</c:v>
                      </c:pt>
                      <c:pt idx="95">
                        <c:v>1.3552206071695926E-2</c:v>
                      </c:pt>
                      <c:pt idx="96">
                        <c:v>1.32428641700946E-2</c:v>
                      </c:pt>
                      <c:pt idx="97">
                        <c:v>1.3475604261928968E-2</c:v>
                      </c:pt>
                      <c:pt idx="98">
                        <c:v>1.3493357474294636E-2</c:v>
                      </c:pt>
                      <c:pt idx="99">
                        <c:v>1.3638990321227508E-2</c:v>
                      </c:pt>
                      <c:pt idx="100">
                        <c:v>1.3323248588274371E-2</c:v>
                      </c:pt>
                      <c:pt idx="101">
                        <c:v>1.3028732087837617E-2</c:v>
                      </c:pt>
                      <c:pt idx="102">
                        <c:v>1.2832962362814801E-2</c:v>
                      </c:pt>
                      <c:pt idx="103">
                        <c:v>1.3152447099916328E-2</c:v>
                      </c:pt>
                      <c:pt idx="104">
                        <c:v>1.2856182071907562E-2</c:v>
                      </c:pt>
                      <c:pt idx="105">
                        <c:v>1.2558733170144788E-2</c:v>
                      </c:pt>
                      <c:pt idx="106">
                        <c:v>1.2456786535677179E-2</c:v>
                      </c:pt>
                      <c:pt idx="107">
                        <c:v>1.2174439356417713E-2</c:v>
                      </c:pt>
                      <c:pt idx="108">
                        <c:v>1.1887955329357188E-2</c:v>
                      </c:pt>
                      <c:pt idx="109">
                        <c:v>1.2216926443898976E-2</c:v>
                      </c:pt>
                      <c:pt idx="110">
                        <c:v>1.3201098647524336E-2</c:v>
                      </c:pt>
                      <c:pt idx="111">
                        <c:v>1.3376941959560859E-2</c:v>
                      </c:pt>
                      <c:pt idx="112">
                        <c:v>1.313609384887778E-2</c:v>
                      </c:pt>
                      <c:pt idx="113">
                        <c:v>1.2832655232037311E-2</c:v>
                      </c:pt>
                      <c:pt idx="114">
                        <c:v>1.2698018129985488E-2</c:v>
                      </c:pt>
                      <c:pt idx="115">
                        <c:v>1.3162052358766472E-2</c:v>
                      </c:pt>
                      <c:pt idx="116">
                        <c:v>1.2895663738475081E-2</c:v>
                      </c:pt>
                      <c:pt idx="117">
                        <c:v>1.2592084100474146E-2</c:v>
                      </c:pt>
                      <c:pt idx="118">
                        <c:v>1.2730402715029459E-2</c:v>
                      </c:pt>
                      <c:pt idx="119">
                        <c:v>1.2439977540172899E-2</c:v>
                      </c:pt>
                      <c:pt idx="120">
                        <c:v>1.329675631758637E-2</c:v>
                      </c:pt>
                      <c:pt idx="121">
                        <c:v>1.3620911320817695E-2</c:v>
                      </c:pt>
                      <c:pt idx="122">
                        <c:v>1.3350960495277396E-2</c:v>
                      </c:pt>
                      <c:pt idx="123">
                        <c:v>1.3310137669279711E-2</c:v>
                      </c:pt>
                      <c:pt idx="124">
                        <c:v>1.2997459337403804E-2</c:v>
                      </c:pt>
                      <c:pt idx="125">
                        <c:v>1.2703245876452687E-2</c:v>
                      </c:pt>
                      <c:pt idx="126">
                        <c:v>1.2616473653096295E-2</c:v>
                      </c:pt>
                      <c:pt idx="127">
                        <c:v>1.2332611758911257E-2</c:v>
                      </c:pt>
                      <c:pt idx="128">
                        <c:v>1.2354953226118865E-2</c:v>
                      </c:pt>
                      <c:pt idx="129">
                        <c:v>1.2106211020354838E-2</c:v>
                      </c:pt>
                      <c:pt idx="130">
                        <c:v>1.2112572271224602E-2</c:v>
                      </c:pt>
                      <c:pt idx="131">
                        <c:v>1.1835983471429794E-2</c:v>
                      </c:pt>
                      <c:pt idx="132">
                        <c:v>1.1747184117749592E-2</c:v>
                      </c:pt>
                      <c:pt idx="133">
                        <c:v>1.1724228017014868E-2</c:v>
                      </c:pt>
                      <c:pt idx="134">
                        <c:v>1.1467606811175089E-2</c:v>
                      </c:pt>
                      <c:pt idx="135">
                        <c:v>1.1225655482181853E-2</c:v>
                      </c:pt>
                      <c:pt idx="136">
                        <c:v>1.0963668795434168E-2</c:v>
                      </c:pt>
                      <c:pt idx="137">
                        <c:v>1.1051979816928915E-2</c:v>
                      </c:pt>
                      <c:pt idx="138">
                        <c:v>1.216170098687476E-2</c:v>
                      </c:pt>
                      <c:pt idx="139">
                        <c:v>1.2300121508211158E-2</c:v>
                      </c:pt>
                      <c:pt idx="140">
                        <c:v>1.2272391693561669E-2</c:v>
                      </c:pt>
                      <c:pt idx="141">
                        <c:v>1.2634836429589274E-2</c:v>
                      </c:pt>
                      <c:pt idx="142">
                        <c:v>1.2528194378706106E-2</c:v>
                      </c:pt>
                      <c:pt idx="143">
                        <c:v>1.2233396024422678E-2</c:v>
                      </c:pt>
                      <c:pt idx="144">
                        <c:v>1.2175634059430731E-2</c:v>
                      </c:pt>
                      <c:pt idx="145">
                        <c:v>1.3584796209281009E-2</c:v>
                      </c:pt>
                      <c:pt idx="146">
                        <c:v>1.3271482762386481E-2</c:v>
                      </c:pt>
                      <c:pt idx="147">
                        <c:v>1.3734767966075225E-2</c:v>
                      </c:pt>
                      <c:pt idx="148">
                        <c:v>1.3819313527570343E-2</c:v>
                      </c:pt>
                      <c:pt idx="149">
                        <c:v>1.3588002344817942E-2</c:v>
                      </c:pt>
                      <c:pt idx="150">
                        <c:v>1.328239725341796E-2</c:v>
                      </c:pt>
                      <c:pt idx="151">
                        <c:v>1.2991180932515872E-2</c:v>
                      </c:pt>
                      <c:pt idx="152">
                        <c:v>1.2685738054042351E-2</c:v>
                      </c:pt>
                      <c:pt idx="153">
                        <c:v>1.246947654441175E-2</c:v>
                      </c:pt>
                      <c:pt idx="154">
                        <c:v>1.2314988368205177E-2</c:v>
                      </c:pt>
                      <c:pt idx="155">
                        <c:v>1.2383747064849699E-2</c:v>
                      </c:pt>
                      <c:pt idx="156">
                        <c:v>1.2298642862417136E-2</c:v>
                      </c:pt>
                      <c:pt idx="157">
                        <c:v>1.2726962934469921E-2</c:v>
                      </c:pt>
                      <c:pt idx="158">
                        <c:v>1.2486812969463256E-2</c:v>
                      </c:pt>
                      <c:pt idx="159">
                        <c:v>1.2999139436203641E-2</c:v>
                      </c:pt>
                      <c:pt idx="160">
                        <c:v>1.2921899804952E-2</c:v>
                      </c:pt>
                      <c:pt idx="161">
                        <c:v>1.3243471787841776E-2</c:v>
                      </c:pt>
                      <c:pt idx="162">
                        <c:v>1.3143465819830618E-2</c:v>
                      </c:pt>
                      <c:pt idx="163">
                        <c:v>1.2851456458748144E-2</c:v>
                      </c:pt>
                      <c:pt idx="164">
                        <c:v>1.2616582637114142E-2</c:v>
                      </c:pt>
                      <c:pt idx="165">
                        <c:v>1.2319653756756017E-2</c:v>
                      </c:pt>
                      <c:pt idx="166">
                        <c:v>1.2071618036378398E-2</c:v>
                      </c:pt>
                      <c:pt idx="167">
                        <c:v>1.1788996412614119E-2</c:v>
                      </c:pt>
                      <c:pt idx="168">
                        <c:v>1.1512410214915659E-2</c:v>
                      </c:pt>
                      <c:pt idx="169">
                        <c:v>1.1314196977974348E-2</c:v>
                      </c:pt>
                      <c:pt idx="170">
                        <c:v>1.1606983533744088E-2</c:v>
                      </c:pt>
                      <c:pt idx="171">
                        <c:v>1.1538307138963899E-2</c:v>
                      </c:pt>
                      <c:pt idx="172">
                        <c:v>1.1605367529435359E-2</c:v>
                      </c:pt>
                      <c:pt idx="173">
                        <c:v>1.2327118554905188E-2</c:v>
                      </c:pt>
                      <c:pt idx="174">
                        <c:v>1.2039139579591676E-2</c:v>
                      </c:pt>
                      <c:pt idx="175">
                        <c:v>1.1756605004910919E-2</c:v>
                      </c:pt>
                      <c:pt idx="176">
                        <c:v>1.2551757942147941E-2</c:v>
                      </c:pt>
                      <c:pt idx="177">
                        <c:v>1.2784992320571283E-2</c:v>
                      </c:pt>
                      <c:pt idx="178">
                        <c:v>1.2558869557019259E-2</c:v>
                      </c:pt>
                      <c:pt idx="179">
                        <c:v>1.2442916913329731E-2</c:v>
                      </c:pt>
                      <c:pt idx="180">
                        <c:v>1.2150441937137366E-2</c:v>
                      </c:pt>
                      <c:pt idx="181">
                        <c:v>1.1951367690077161E-2</c:v>
                      </c:pt>
                      <c:pt idx="182">
                        <c:v>1.1781035172653411E-2</c:v>
                      </c:pt>
                      <c:pt idx="183">
                        <c:v>1.1559293623573587E-2</c:v>
                      </c:pt>
                      <c:pt idx="184">
                        <c:v>1.1287146238238698E-2</c:v>
                      </c:pt>
                      <c:pt idx="185">
                        <c:v>1.2060845060692561E-2</c:v>
                      </c:pt>
                      <c:pt idx="186">
                        <c:v>1.2735757720179684E-2</c:v>
                      </c:pt>
                      <c:pt idx="187">
                        <c:v>1.2435978861602755E-2</c:v>
                      </c:pt>
                      <c:pt idx="188">
                        <c:v>1.2295506385752334E-2</c:v>
                      </c:pt>
                      <c:pt idx="189">
                        <c:v>1.2147207868491328E-2</c:v>
                      </c:pt>
                      <c:pt idx="190">
                        <c:v>1.2093828915857056E-2</c:v>
                      </c:pt>
                      <c:pt idx="191">
                        <c:v>1.195328342404765E-2</c:v>
                      </c:pt>
                      <c:pt idx="192">
                        <c:v>1.190434988966123E-2</c:v>
                      </c:pt>
                      <c:pt idx="193">
                        <c:v>1.1703346884590205E-2</c:v>
                      </c:pt>
                      <c:pt idx="194">
                        <c:v>1.1644618602934394E-2</c:v>
                      </c:pt>
                      <c:pt idx="195">
                        <c:v>1.1372606863685325E-2</c:v>
                      </c:pt>
                      <c:pt idx="196">
                        <c:v>1.1113312355349925E-2</c:v>
                      </c:pt>
                      <c:pt idx="197">
                        <c:v>1.0905413678199589E-2</c:v>
                      </c:pt>
                      <c:pt idx="198">
                        <c:v>1.0710231914106815E-2</c:v>
                      </c:pt>
                      <c:pt idx="199">
                        <c:v>1.0459223171161757E-2</c:v>
                      </c:pt>
                      <c:pt idx="200">
                        <c:v>1.1764356296152531E-2</c:v>
                      </c:pt>
                      <c:pt idx="201">
                        <c:v>1.1944996810265911E-2</c:v>
                      </c:pt>
                      <c:pt idx="202">
                        <c:v>1.2491364660619845E-2</c:v>
                      </c:pt>
                      <c:pt idx="203">
                        <c:v>1.4896223385263994E-2</c:v>
                      </c:pt>
                      <c:pt idx="204">
                        <c:v>1.4903641748151531E-2</c:v>
                      </c:pt>
                      <c:pt idx="205">
                        <c:v>1.4845841598926114E-2</c:v>
                      </c:pt>
                      <c:pt idx="206">
                        <c:v>1.4589712091365377E-2</c:v>
                      </c:pt>
                      <c:pt idx="207">
                        <c:v>1.4713690519519176E-2</c:v>
                      </c:pt>
                      <c:pt idx="208">
                        <c:v>1.4374208199077141E-2</c:v>
                      </c:pt>
                      <c:pt idx="209">
                        <c:v>1.5391084370695279E-2</c:v>
                      </c:pt>
                      <c:pt idx="210">
                        <c:v>1.5060665674916478E-2</c:v>
                      </c:pt>
                      <c:pt idx="211">
                        <c:v>1.4707074943642663E-2</c:v>
                      </c:pt>
                      <c:pt idx="212">
                        <c:v>1.4682625615636231E-2</c:v>
                      </c:pt>
                      <c:pt idx="213">
                        <c:v>1.6157668401180863E-2</c:v>
                      </c:pt>
                      <c:pt idx="214">
                        <c:v>1.5802673022241014E-2</c:v>
                      </c:pt>
                      <c:pt idx="215">
                        <c:v>1.5436841565110916E-2</c:v>
                      </c:pt>
                      <c:pt idx="216">
                        <c:v>1.5316613501969934E-2</c:v>
                      </c:pt>
                      <c:pt idx="217">
                        <c:v>1.4983663326886781E-2</c:v>
                      </c:pt>
                      <c:pt idx="218">
                        <c:v>1.5113953000744041E-2</c:v>
                      </c:pt>
                      <c:pt idx="219">
                        <c:v>1.5004908068547828E-2</c:v>
                      </c:pt>
                      <c:pt idx="220">
                        <c:v>1.5610521725899452E-2</c:v>
                      </c:pt>
                      <c:pt idx="221">
                        <c:v>1.5336205766065028E-2</c:v>
                      </c:pt>
                      <c:pt idx="222">
                        <c:v>1.4978684323062206E-2</c:v>
                      </c:pt>
                      <c:pt idx="223">
                        <c:v>1.4964591082167949E-2</c:v>
                      </c:pt>
                      <c:pt idx="224">
                        <c:v>1.544735630800013E-2</c:v>
                      </c:pt>
                      <c:pt idx="225">
                        <c:v>1.521125193075322E-2</c:v>
                      </c:pt>
                      <c:pt idx="226">
                        <c:v>1.4892391582066272E-2</c:v>
                      </c:pt>
                      <c:pt idx="227">
                        <c:v>1.5737443978015221E-2</c:v>
                      </c:pt>
                      <c:pt idx="228">
                        <c:v>1.5407274454154667E-2</c:v>
                      </c:pt>
                      <c:pt idx="229">
                        <c:v>1.5420955860107896E-2</c:v>
                      </c:pt>
                      <c:pt idx="230">
                        <c:v>1.5838287615703162E-2</c:v>
                      </c:pt>
                      <c:pt idx="231">
                        <c:v>1.6099996480313902E-2</c:v>
                      </c:pt>
                      <c:pt idx="232">
                        <c:v>1.577179860251857E-2</c:v>
                      </c:pt>
                      <c:pt idx="233">
                        <c:v>1.5487485087257898E-2</c:v>
                      </c:pt>
                      <c:pt idx="234">
                        <c:v>1.5153976988108334E-2</c:v>
                      </c:pt>
                      <c:pt idx="235">
                        <c:v>1.4859750199643283E-2</c:v>
                      </c:pt>
                      <c:pt idx="236">
                        <c:v>1.5379721810398452E-2</c:v>
                      </c:pt>
                      <c:pt idx="237">
                        <c:v>1.5030170398749173E-2</c:v>
                      </c:pt>
                      <c:pt idx="238">
                        <c:v>1.5470643555399519E-2</c:v>
                      </c:pt>
                      <c:pt idx="239">
                        <c:v>1.5110209324114674E-2</c:v>
                      </c:pt>
                      <c:pt idx="240">
                        <c:v>1.490044387463065E-2</c:v>
                      </c:pt>
                      <c:pt idx="241">
                        <c:v>1.4577309690099767E-2</c:v>
                      </c:pt>
                      <c:pt idx="242">
                        <c:v>1.432467613164448E-2</c:v>
                      </c:pt>
                      <c:pt idx="243">
                        <c:v>1.4238611574821791E-2</c:v>
                      </c:pt>
                      <c:pt idx="244">
                        <c:v>1.3905797282544643E-2</c:v>
                      </c:pt>
                      <c:pt idx="245">
                        <c:v>1.3579393480828528E-2</c:v>
                      </c:pt>
                      <c:pt idx="246">
                        <c:v>1.3365043213562043E-2</c:v>
                      </c:pt>
                      <c:pt idx="247">
                        <c:v>1.3050869643943454E-2</c:v>
                      </c:pt>
                      <c:pt idx="248">
                        <c:v>1.3054265666940327E-2</c:v>
                      </c:pt>
                      <c:pt idx="249">
                        <c:v>1.2758677426646098E-2</c:v>
                      </c:pt>
                      <c:pt idx="250">
                        <c:v>1.3428248856890793E-2</c:v>
                      </c:pt>
                      <c:pt idx="251">
                        <c:v>1.3968233206969504E-2</c:v>
                      </c:pt>
                      <c:pt idx="252">
                        <c:v>1.3674778357288322E-2</c:v>
                      </c:pt>
                      <c:pt idx="253">
                        <c:v>1.340441190478139E-2</c:v>
                      </c:pt>
                      <c:pt idx="254">
                        <c:v>1.3119050427455276E-2</c:v>
                      </c:pt>
                      <c:pt idx="255">
                        <c:v>1.2938771393144069E-2</c:v>
                      </c:pt>
                      <c:pt idx="256">
                        <c:v>1.3174900375563691E-2</c:v>
                      </c:pt>
                      <c:pt idx="257">
                        <c:v>1.3730627993665536E-2</c:v>
                      </c:pt>
                      <c:pt idx="258">
                        <c:v>1.3475694161306982E-2</c:v>
                      </c:pt>
                      <c:pt idx="259">
                        <c:v>1.3294115632333231E-2</c:v>
                      </c:pt>
                      <c:pt idx="260">
                        <c:v>1.3176061603182347E-2</c:v>
                      </c:pt>
                      <c:pt idx="261">
                        <c:v>1.2975758302232252E-2</c:v>
                      </c:pt>
                      <c:pt idx="262">
                        <c:v>1.2679509463571019E-2</c:v>
                      </c:pt>
                      <c:pt idx="263">
                        <c:v>1.300332145634177E-2</c:v>
                      </c:pt>
                      <c:pt idx="264">
                        <c:v>1.2864983751396974E-2</c:v>
                      </c:pt>
                      <c:pt idx="265">
                        <c:v>1.3248935770419957E-2</c:v>
                      </c:pt>
                      <c:pt idx="266">
                        <c:v>1.3168911172188094E-2</c:v>
                      </c:pt>
                      <c:pt idx="267">
                        <c:v>1.3232726641908828E-2</c:v>
                      </c:pt>
                      <c:pt idx="268">
                        <c:v>1.3089144696309925E-2</c:v>
                      </c:pt>
                      <c:pt idx="269">
                        <c:v>1.4781517476397664E-2</c:v>
                      </c:pt>
                      <c:pt idx="270">
                        <c:v>1.4744785297731124E-2</c:v>
                      </c:pt>
                      <c:pt idx="271">
                        <c:v>1.4758670390717467E-2</c:v>
                      </c:pt>
                      <c:pt idx="272">
                        <c:v>1.4949479431143112E-2</c:v>
                      </c:pt>
                      <c:pt idx="273">
                        <c:v>1.4601544630849088E-2</c:v>
                      </c:pt>
                      <c:pt idx="274">
                        <c:v>1.431920651811348E-2</c:v>
                      </c:pt>
                      <c:pt idx="275">
                        <c:v>1.4037463512425579E-2</c:v>
                      </c:pt>
                      <c:pt idx="276">
                        <c:v>1.4187222766591453E-2</c:v>
                      </c:pt>
                      <c:pt idx="277">
                        <c:v>1.3906627645114097E-2</c:v>
                      </c:pt>
                      <c:pt idx="278">
                        <c:v>1.3583372426489727E-2</c:v>
                      </c:pt>
                      <c:pt idx="279">
                        <c:v>1.3292267937869032E-2</c:v>
                      </c:pt>
                      <c:pt idx="280">
                        <c:v>1.3637579056264316E-2</c:v>
                      </c:pt>
                      <c:pt idx="281">
                        <c:v>1.3549120357697026E-2</c:v>
                      </c:pt>
                      <c:pt idx="282">
                        <c:v>1.3438180608185146E-2</c:v>
                      </c:pt>
                      <c:pt idx="283">
                        <c:v>1.3539313390594996E-2</c:v>
                      </c:pt>
                      <c:pt idx="284">
                        <c:v>1.3400266454664848E-2</c:v>
                      </c:pt>
                      <c:pt idx="285">
                        <c:v>1.3143625791200002E-2</c:v>
                      </c:pt>
                      <c:pt idx="286">
                        <c:v>1.3024343781603524E-2</c:v>
                      </c:pt>
                      <c:pt idx="287">
                        <c:v>1.2853122508857312E-2</c:v>
                      </c:pt>
                      <c:pt idx="288">
                        <c:v>1.2640738676049181E-2</c:v>
                      </c:pt>
                      <c:pt idx="289">
                        <c:v>1.2432809216101679E-2</c:v>
                      </c:pt>
                      <c:pt idx="290">
                        <c:v>1.2186257736374766E-2</c:v>
                      </c:pt>
                      <c:pt idx="291">
                        <c:v>1.2283593121043181E-2</c:v>
                      </c:pt>
                      <c:pt idx="292">
                        <c:v>1.2291231546463501E-2</c:v>
                      </c:pt>
                      <c:pt idx="293">
                        <c:v>1.2617545981477718E-2</c:v>
                      </c:pt>
                      <c:pt idx="294">
                        <c:v>1.2393706153988842E-2</c:v>
                      </c:pt>
                      <c:pt idx="295">
                        <c:v>1.2414337999279643E-2</c:v>
                      </c:pt>
                      <c:pt idx="296">
                        <c:v>1.2426323205947219E-2</c:v>
                      </c:pt>
                      <c:pt idx="297">
                        <c:v>1.2339347663481753E-2</c:v>
                      </c:pt>
                      <c:pt idx="298">
                        <c:v>1.2750622268956154E-2</c:v>
                      </c:pt>
                      <c:pt idx="299">
                        <c:v>1.2450529595826553E-2</c:v>
                      </c:pt>
                      <c:pt idx="300">
                        <c:v>1.2177280149452911E-2</c:v>
                      </c:pt>
                      <c:pt idx="301">
                        <c:v>1.1892845030113756E-2</c:v>
                      </c:pt>
                      <c:pt idx="302">
                        <c:v>1.2016476040491563E-2</c:v>
                      </c:pt>
                      <c:pt idx="303">
                        <c:v>1.2103498833277162E-2</c:v>
                      </c:pt>
                      <c:pt idx="304">
                        <c:v>1.2016027446180601E-2</c:v>
                      </c:pt>
                      <c:pt idx="305">
                        <c:v>1.1930519337595678E-2</c:v>
                      </c:pt>
                      <c:pt idx="306">
                        <c:v>1.1685015734686267E-2</c:v>
                      </c:pt>
                      <c:pt idx="307">
                        <c:v>1.1491661030644544E-2</c:v>
                      </c:pt>
                      <c:pt idx="308">
                        <c:v>1.2323233158485103E-2</c:v>
                      </c:pt>
                      <c:pt idx="309">
                        <c:v>1.2849198659674889E-2</c:v>
                      </c:pt>
                      <c:pt idx="310">
                        <c:v>1.2913340717625104E-2</c:v>
                      </c:pt>
                      <c:pt idx="311">
                        <c:v>1.2718453600599217E-2</c:v>
                      </c:pt>
                      <c:pt idx="312">
                        <c:v>1.2452819154803615E-2</c:v>
                      </c:pt>
                      <c:pt idx="313">
                        <c:v>1.2225159746547152E-2</c:v>
                      </c:pt>
                      <c:pt idx="314">
                        <c:v>1.3141470112523113E-2</c:v>
                      </c:pt>
                      <c:pt idx="315">
                        <c:v>1.2832111537947374E-2</c:v>
                      </c:pt>
                      <c:pt idx="316">
                        <c:v>1.2927729524380047E-2</c:v>
                      </c:pt>
                      <c:pt idx="317">
                        <c:v>1.2628499893236791E-2</c:v>
                      </c:pt>
                      <c:pt idx="318">
                        <c:v>1.2399925617084842E-2</c:v>
                      </c:pt>
                      <c:pt idx="319">
                        <c:v>1.2115750510357723E-2</c:v>
                      </c:pt>
                      <c:pt idx="320">
                        <c:v>1.2438127814061083E-2</c:v>
                      </c:pt>
                      <c:pt idx="321">
                        <c:v>1.3825077423712393E-2</c:v>
                      </c:pt>
                      <c:pt idx="322">
                        <c:v>1.3689370751098752E-2</c:v>
                      </c:pt>
                      <c:pt idx="323">
                        <c:v>1.3424665811284394E-2</c:v>
                      </c:pt>
                      <c:pt idx="324">
                        <c:v>1.400791821280545E-2</c:v>
                      </c:pt>
                      <c:pt idx="325">
                        <c:v>1.3736244069834303E-2</c:v>
                      </c:pt>
                      <c:pt idx="326">
                        <c:v>1.3925382474784717E-2</c:v>
                      </c:pt>
                      <c:pt idx="327">
                        <c:v>1.3605670533566859E-2</c:v>
                      </c:pt>
                      <c:pt idx="328">
                        <c:v>1.4170843263475607E-2</c:v>
                      </c:pt>
                      <c:pt idx="329">
                        <c:v>1.3968665062159744E-2</c:v>
                      </c:pt>
                      <c:pt idx="330">
                        <c:v>1.3663149693583154E-2</c:v>
                      </c:pt>
                      <c:pt idx="331">
                        <c:v>1.460519622976012E-2</c:v>
                      </c:pt>
                      <c:pt idx="332">
                        <c:v>1.4395511293467294E-2</c:v>
                      </c:pt>
                      <c:pt idx="333">
                        <c:v>1.4336742693104572E-2</c:v>
                      </c:pt>
                      <c:pt idx="334">
                        <c:v>1.4019185128472793E-2</c:v>
                      </c:pt>
                      <c:pt idx="335">
                        <c:v>1.3716105394267351E-2</c:v>
                      </c:pt>
                      <c:pt idx="336">
                        <c:v>1.3572467053260203E-2</c:v>
                      </c:pt>
                      <c:pt idx="337">
                        <c:v>1.4229747096012366E-2</c:v>
                      </c:pt>
                      <c:pt idx="338">
                        <c:v>1.3895085227715645E-2</c:v>
                      </c:pt>
                      <c:pt idx="339">
                        <c:v>1.3941383287791318E-2</c:v>
                      </c:pt>
                      <c:pt idx="340">
                        <c:v>1.3665534904235003E-2</c:v>
                      </c:pt>
                      <c:pt idx="341">
                        <c:v>1.4558860652042411E-2</c:v>
                      </c:pt>
                      <c:pt idx="342">
                        <c:v>1.4360434275641421E-2</c:v>
                      </c:pt>
                      <c:pt idx="343">
                        <c:v>1.4053290849541121E-2</c:v>
                      </c:pt>
                      <c:pt idx="344">
                        <c:v>1.380383906887632E-2</c:v>
                      </c:pt>
                      <c:pt idx="345">
                        <c:v>1.3487566177263767E-2</c:v>
                      </c:pt>
                      <c:pt idx="346">
                        <c:v>1.3358669396012882E-2</c:v>
                      </c:pt>
                      <c:pt idx="347">
                        <c:v>1.3058103932196603E-2</c:v>
                      </c:pt>
                      <c:pt idx="348">
                        <c:v>1.279616935041596E-2</c:v>
                      </c:pt>
                      <c:pt idx="349">
                        <c:v>1.2742515678513497E-2</c:v>
                      </c:pt>
                      <c:pt idx="350">
                        <c:v>1.3056514724796665E-2</c:v>
                      </c:pt>
                      <c:pt idx="351">
                        <c:v>1.2749148534355336E-2</c:v>
                      </c:pt>
                      <c:pt idx="352">
                        <c:v>1.2473374953201345E-2</c:v>
                      </c:pt>
                      <c:pt idx="353">
                        <c:v>1.2272933611367895E-2</c:v>
                      </c:pt>
                      <c:pt idx="354">
                        <c:v>1.1984039357081949E-2</c:v>
                      </c:pt>
                      <c:pt idx="355">
                        <c:v>1.1779108294329687E-2</c:v>
                      </c:pt>
                      <c:pt idx="356">
                        <c:v>1.1524801684592462E-2</c:v>
                      </c:pt>
                      <c:pt idx="357">
                        <c:v>1.1356104147305162E-2</c:v>
                      </c:pt>
                      <c:pt idx="358">
                        <c:v>1.1099736907596382E-2</c:v>
                      </c:pt>
                      <c:pt idx="359">
                        <c:v>1.0888594451365623E-2</c:v>
                      </c:pt>
                      <c:pt idx="360">
                        <c:v>1.0867563724245598E-2</c:v>
                      </c:pt>
                      <c:pt idx="361">
                        <c:v>1.0710864814507668E-2</c:v>
                      </c:pt>
                      <c:pt idx="362">
                        <c:v>1.0489807842278948E-2</c:v>
                      </c:pt>
                      <c:pt idx="363">
                        <c:v>1.0330627518342374E-2</c:v>
                      </c:pt>
                      <c:pt idx="364">
                        <c:v>1.0692773578589835E-2</c:v>
                      </c:pt>
                      <c:pt idx="365">
                        <c:v>1.0581795568125215E-2</c:v>
                      </c:pt>
                      <c:pt idx="366">
                        <c:v>1.1032788525753682E-2</c:v>
                      </c:pt>
                      <c:pt idx="367">
                        <c:v>1.1012945747445374E-2</c:v>
                      </c:pt>
                      <c:pt idx="368">
                        <c:v>1.0868477057699024E-2</c:v>
                      </c:pt>
                      <c:pt idx="369">
                        <c:v>1.0613724786718159E-2</c:v>
                      </c:pt>
                      <c:pt idx="370">
                        <c:v>1.0967685989704011E-2</c:v>
                      </c:pt>
                      <c:pt idx="371">
                        <c:v>1.0792114733537212E-2</c:v>
                      </c:pt>
                      <c:pt idx="372">
                        <c:v>1.0544017751660214E-2</c:v>
                      </c:pt>
                      <c:pt idx="373">
                        <c:v>1.0477619938750054E-2</c:v>
                      </c:pt>
                      <c:pt idx="374">
                        <c:v>1.0443662054300754E-2</c:v>
                      </c:pt>
                      <c:pt idx="375">
                        <c:v>1.0778124337180327E-2</c:v>
                      </c:pt>
                      <c:pt idx="376">
                        <c:v>1.0905209791861489E-2</c:v>
                      </c:pt>
                      <c:pt idx="377">
                        <c:v>1.0672861276468071E-2</c:v>
                      </c:pt>
                      <c:pt idx="378">
                        <c:v>1.1778578588526529E-2</c:v>
                      </c:pt>
                      <c:pt idx="379">
                        <c:v>1.1512602754038162E-2</c:v>
                      </c:pt>
                      <c:pt idx="380">
                        <c:v>1.1257669543781436E-2</c:v>
                      </c:pt>
                      <c:pt idx="381">
                        <c:v>1.1081868499749207E-2</c:v>
                      </c:pt>
                      <c:pt idx="382">
                        <c:v>1.0836172258936265E-2</c:v>
                      </c:pt>
                      <c:pt idx="383">
                        <c:v>1.0650029320689805E-2</c:v>
                      </c:pt>
                      <c:pt idx="384">
                        <c:v>1.0436290651121269E-2</c:v>
                      </c:pt>
                      <c:pt idx="385">
                        <c:v>1.0197846312146108E-2</c:v>
                      </c:pt>
                      <c:pt idx="386">
                        <c:v>1.0014872821978995E-2</c:v>
                      </c:pt>
                      <c:pt idx="387">
                        <c:v>9.7932136036416959E-3</c:v>
                      </c:pt>
                      <c:pt idx="388">
                        <c:v>1.1383819882136768E-2</c:v>
                      </c:pt>
                      <c:pt idx="389">
                        <c:v>1.113074979984441E-2</c:v>
                      </c:pt>
                      <c:pt idx="390">
                        <c:v>1.0882034179718973E-2</c:v>
                      </c:pt>
                      <c:pt idx="391">
                        <c:v>1.3094996965599282E-2</c:v>
                      </c:pt>
                      <c:pt idx="392">
                        <c:v>1.280022349938225E-2</c:v>
                      </c:pt>
                      <c:pt idx="393">
                        <c:v>1.2823501254518664E-2</c:v>
                      </c:pt>
                      <c:pt idx="394">
                        <c:v>1.2524615598811451E-2</c:v>
                      </c:pt>
                      <c:pt idx="395">
                        <c:v>1.3052933077945262E-2</c:v>
                      </c:pt>
                      <c:pt idx="396">
                        <c:v>1.276722013704017E-2</c:v>
                      </c:pt>
                      <c:pt idx="397">
                        <c:v>1.2996863798942455E-2</c:v>
                      </c:pt>
                      <c:pt idx="398">
                        <c:v>1.311823066254603E-2</c:v>
                      </c:pt>
                      <c:pt idx="399">
                        <c:v>1.2857444116266247E-2</c:v>
                      </c:pt>
                      <c:pt idx="400">
                        <c:v>1.2603924987245064E-2</c:v>
                      </c:pt>
                      <c:pt idx="401">
                        <c:v>1.2935834398864178E-2</c:v>
                      </c:pt>
                      <c:pt idx="402">
                        <c:v>1.2829906633398116E-2</c:v>
                      </c:pt>
                      <c:pt idx="403">
                        <c:v>1.2532801401741419E-2</c:v>
                      </c:pt>
                      <c:pt idx="404">
                        <c:v>1.2280530605213049E-2</c:v>
                      </c:pt>
                      <c:pt idx="405">
                        <c:v>1.2003060858089745E-2</c:v>
                      </c:pt>
                      <c:pt idx="406">
                        <c:v>1.1875292642798685E-2</c:v>
                      </c:pt>
                      <c:pt idx="407">
                        <c:v>1.2054063307177185E-2</c:v>
                      </c:pt>
                      <c:pt idx="408">
                        <c:v>1.256437677935246E-2</c:v>
                      </c:pt>
                      <c:pt idx="409">
                        <c:v>1.2620313798474985E-2</c:v>
                      </c:pt>
                      <c:pt idx="410">
                        <c:v>1.2466188969790367E-2</c:v>
                      </c:pt>
                      <c:pt idx="411">
                        <c:v>1.2178370742955228E-2</c:v>
                      </c:pt>
                      <c:pt idx="412">
                        <c:v>1.2803693868919351E-2</c:v>
                      </c:pt>
                      <c:pt idx="413">
                        <c:v>1.2631593421799666E-2</c:v>
                      </c:pt>
                      <c:pt idx="414">
                        <c:v>1.2346672337473739E-2</c:v>
                      </c:pt>
                      <c:pt idx="415">
                        <c:v>1.268576443927941E-2</c:v>
                      </c:pt>
                      <c:pt idx="416">
                        <c:v>1.2441177351301212E-2</c:v>
                      </c:pt>
                      <c:pt idx="417">
                        <c:v>1.2337137988893009E-2</c:v>
                      </c:pt>
                      <c:pt idx="418">
                        <c:v>1.2340416886016501E-2</c:v>
                      </c:pt>
                      <c:pt idx="419">
                        <c:v>1.2788357813580729E-2</c:v>
                      </c:pt>
                      <c:pt idx="420">
                        <c:v>1.2487583938706168E-2</c:v>
                      </c:pt>
                      <c:pt idx="421">
                        <c:v>1.2193898995530845E-2</c:v>
                      </c:pt>
                      <c:pt idx="422">
                        <c:v>1.1927469779423001E-2</c:v>
                      </c:pt>
                      <c:pt idx="423">
                        <c:v>1.1819588394508706E-2</c:v>
                      </c:pt>
                      <c:pt idx="424">
                        <c:v>1.1554147694624747E-2</c:v>
                      </c:pt>
                      <c:pt idx="425">
                        <c:v>1.2514838757427775E-2</c:v>
                      </c:pt>
                      <c:pt idx="426">
                        <c:v>1.2907960150155683E-2</c:v>
                      </c:pt>
                      <c:pt idx="427">
                        <c:v>1.2662884876446394E-2</c:v>
                      </c:pt>
                      <c:pt idx="428">
                        <c:v>1.242095256039338E-2</c:v>
                      </c:pt>
                      <c:pt idx="429">
                        <c:v>1.2128555255308919E-2</c:v>
                      </c:pt>
                      <c:pt idx="430">
                        <c:v>1.18563017888185E-2</c:v>
                      </c:pt>
                      <c:pt idx="431">
                        <c:v>1.1727765389189923E-2</c:v>
                      </c:pt>
                      <c:pt idx="432">
                        <c:v>1.1615099905049449E-2</c:v>
                      </c:pt>
                      <c:pt idx="433">
                        <c:v>1.1940442653959252E-2</c:v>
                      </c:pt>
                      <c:pt idx="434">
                        <c:v>1.2014402721248291E-2</c:v>
                      </c:pt>
                      <c:pt idx="435">
                        <c:v>1.1804517723134596E-2</c:v>
                      </c:pt>
                      <c:pt idx="436">
                        <c:v>1.1664974892133112E-2</c:v>
                      </c:pt>
                      <c:pt idx="437">
                        <c:v>1.1681494769609226E-2</c:v>
                      </c:pt>
                      <c:pt idx="438">
                        <c:v>1.1918259610899026E-2</c:v>
                      </c:pt>
                      <c:pt idx="439">
                        <c:v>1.1787711295557763E-2</c:v>
                      </c:pt>
                      <c:pt idx="440">
                        <c:v>1.1669348189711702E-2</c:v>
                      </c:pt>
                      <c:pt idx="441">
                        <c:v>1.4104851556495364E-2</c:v>
                      </c:pt>
                      <c:pt idx="442">
                        <c:v>1.3827948202208284E-2</c:v>
                      </c:pt>
                      <c:pt idx="443">
                        <c:v>1.3522706539267003E-2</c:v>
                      </c:pt>
                      <c:pt idx="444">
                        <c:v>1.3260219534691857E-2</c:v>
                      </c:pt>
                      <c:pt idx="445">
                        <c:v>1.3038341441874804E-2</c:v>
                      </c:pt>
                      <c:pt idx="446">
                        <c:v>1.2778486218150404E-2</c:v>
                      </c:pt>
                      <c:pt idx="447">
                        <c:v>1.24801545165894E-2</c:v>
                      </c:pt>
                      <c:pt idx="448">
                        <c:v>1.2771711225468279E-2</c:v>
                      </c:pt>
                      <c:pt idx="449">
                        <c:v>1.3087665275550055E-2</c:v>
                      </c:pt>
                      <c:pt idx="450">
                        <c:v>1.2784448365799349E-2</c:v>
                      </c:pt>
                      <c:pt idx="451">
                        <c:v>1.3605059722973541E-2</c:v>
                      </c:pt>
                      <c:pt idx="452">
                        <c:v>1.3299928346471786E-2</c:v>
                      </c:pt>
                      <c:pt idx="453">
                        <c:v>1.3213537911863145E-2</c:v>
                      </c:pt>
                      <c:pt idx="454">
                        <c:v>1.2905939468417569E-2</c:v>
                      </c:pt>
                      <c:pt idx="455">
                        <c:v>1.2622336624424465E-2</c:v>
                      </c:pt>
                      <c:pt idx="456">
                        <c:v>1.2341926630119101E-2</c:v>
                      </c:pt>
                      <c:pt idx="457">
                        <c:v>1.2056253311741224E-2</c:v>
                      </c:pt>
                      <c:pt idx="458">
                        <c:v>1.1841711273849755E-2</c:v>
                      </c:pt>
                      <c:pt idx="459">
                        <c:v>1.1563703911921902E-2</c:v>
                      </c:pt>
                      <c:pt idx="460">
                        <c:v>1.1408473051885085E-2</c:v>
                      </c:pt>
                      <c:pt idx="461">
                        <c:v>1.1239135999444271E-2</c:v>
                      </c:pt>
                      <c:pt idx="462">
                        <c:v>1.2065803327915493E-2</c:v>
                      </c:pt>
                      <c:pt idx="463">
                        <c:v>1.2021104644578328E-2</c:v>
                      </c:pt>
                      <c:pt idx="464">
                        <c:v>1.6998280853615461E-2</c:v>
                      </c:pt>
                      <c:pt idx="465">
                        <c:v>1.6640671486566026E-2</c:v>
                      </c:pt>
                      <c:pt idx="466">
                        <c:v>1.625542882460717E-2</c:v>
                      </c:pt>
                      <c:pt idx="467">
                        <c:v>1.7698868932878333E-2</c:v>
                      </c:pt>
                      <c:pt idx="468">
                        <c:v>1.9515537919039917E-2</c:v>
                      </c:pt>
                      <c:pt idx="469">
                        <c:v>2.238141885472425E-2</c:v>
                      </c:pt>
                      <c:pt idx="470">
                        <c:v>2.2043951082565908E-2</c:v>
                      </c:pt>
                      <c:pt idx="471">
                        <c:v>2.1525219470700078E-2</c:v>
                      </c:pt>
                      <c:pt idx="472">
                        <c:v>2.1113099665372111E-2</c:v>
                      </c:pt>
                      <c:pt idx="473">
                        <c:v>2.0741831575979339E-2</c:v>
                      </c:pt>
                      <c:pt idx="474">
                        <c:v>2.0441231774174957E-2</c:v>
                      </c:pt>
                      <c:pt idx="475">
                        <c:v>1.9964757546675031E-2</c:v>
                      </c:pt>
                      <c:pt idx="476">
                        <c:v>1.9520140879445605E-2</c:v>
                      </c:pt>
                      <c:pt idx="477">
                        <c:v>1.9091812707250296E-2</c:v>
                      </c:pt>
                      <c:pt idx="478">
                        <c:v>1.872016510789274E-2</c:v>
                      </c:pt>
                      <c:pt idx="479">
                        <c:v>1.8958593477126928E-2</c:v>
                      </c:pt>
                      <c:pt idx="480">
                        <c:v>1.8934647750636059E-2</c:v>
                      </c:pt>
                      <c:pt idx="481">
                        <c:v>1.8651939055023676E-2</c:v>
                      </c:pt>
                      <c:pt idx="482">
                        <c:v>1.9687750183987444E-2</c:v>
                      </c:pt>
                      <c:pt idx="483">
                        <c:v>1.9514646751959217E-2</c:v>
                      </c:pt>
                      <c:pt idx="484">
                        <c:v>1.9073503970806465E-2</c:v>
                      </c:pt>
                      <c:pt idx="485">
                        <c:v>1.9295412773082308E-2</c:v>
                      </c:pt>
                      <c:pt idx="486">
                        <c:v>1.886685532619287E-2</c:v>
                      </c:pt>
                      <c:pt idx="487">
                        <c:v>1.9272905785574546E-2</c:v>
                      </c:pt>
                      <c:pt idx="488">
                        <c:v>1.8850324849898133E-2</c:v>
                      </c:pt>
                      <c:pt idx="489">
                        <c:v>1.8494963741139906E-2</c:v>
                      </c:pt>
                      <c:pt idx="490">
                        <c:v>1.8307280573436009E-2</c:v>
                      </c:pt>
                      <c:pt idx="491">
                        <c:v>1.7877318616416542E-2</c:v>
                      </c:pt>
                      <c:pt idx="492">
                        <c:v>1.7563186728990272E-2</c:v>
                      </c:pt>
                      <c:pt idx="493">
                        <c:v>1.7150063776030455E-2</c:v>
                      </c:pt>
                      <c:pt idx="494">
                        <c:v>1.6753800876177113E-2</c:v>
                      </c:pt>
                      <c:pt idx="495">
                        <c:v>1.6564545726820496E-2</c:v>
                      </c:pt>
                      <c:pt idx="496">
                        <c:v>1.6220230246119547E-2</c:v>
                      </c:pt>
                      <c:pt idx="497">
                        <c:v>1.5841452784850801E-2</c:v>
                      </c:pt>
                      <c:pt idx="498">
                        <c:v>1.554866761125962E-2</c:v>
                      </c:pt>
                      <c:pt idx="499">
                        <c:v>1.5183352735527829E-2</c:v>
                      </c:pt>
                      <c:pt idx="500">
                        <c:v>1.4825884934730738E-2</c:v>
                      </c:pt>
                      <c:pt idx="501">
                        <c:v>1.448268990095148E-2</c:v>
                      </c:pt>
                      <c:pt idx="502">
                        <c:v>1.4141711367019968E-2</c:v>
                      </c:pt>
                      <c:pt idx="503">
                        <c:v>1.3810692238904425E-2</c:v>
                      </c:pt>
                      <c:pt idx="504">
                        <c:v>1.3977815988153633E-2</c:v>
                      </c:pt>
                      <c:pt idx="505">
                        <c:v>1.3769832227758686E-2</c:v>
                      </c:pt>
                      <c:pt idx="506">
                        <c:v>1.3838524623662085E-2</c:v>
                      </c:pt>
                      <c:pt idx="507">
                        <c:v>1.4186555061677106E-2</c:v>
                      </c:pt>
                      <c:pt idx="508">
                        <c:v>1.5126861709955754E-2</c:v>
                      </c:pt>
                      <c:pt idx="509">
                        <c:v>1.4772915397546511E-2</c:v>
                      </c:pt>
                      <c:pt idx="510">
                        <c:v>1.4441134065741863E-2</c:v>
                      </c:pt>
                      <c:pt idx="511">
                        <c:v>1.4103709378265075E-2</c:v>
                      </c:pt>
                      <c:pt idx="512">
                        <c:v>1.3785812421471802E-2</c:v>
                      </c:pt>
                      <c:pt idx="513">
                        <c:v>1.3465206175038035E-2</c:v>
                      </c:pt>
                      <c:pt idx="514">
                        <c:v>1.4274509929183325E-2</c:v>
                      </c:pt>
                      <c:pt idx="515">
                        <c:v>1.3949157819738147E-2</c:v>
                      </c:pt>
                      <c:pt idx="516">
                        <c:v>1.4032875973674841E-2</c:v>
                      </c:pt>
                      <c:pt idx="517">
                        <c:v>1.5118432553231777E-2</c:v>
                      </c:pt>
                      <c:pt idx="518">
                        <c:v>1.528313077379714E-2</c:v>
                      </c:pt>
                      <c:pt idx="519">
                        <c:v>1.4952926041825094E-2</c:v>
                      </c:pt>
                      <c:pt idx="520">
                        <c:v>1.5562655198590625E-2</c:v>
                      </c:pt>
                      <c:pt idx="521">
                        <c:v>1.54891919026999E-2</c:v>
                      </c:pt>
                      <c:pt idx="522">
                        <c:v>1.5124523213022613E-2</c:v>
                      </c:pt>
                      <c:pt idx="523">
                        <c:v>1.4774451273713348E-2</c:v>
                      </c:pt>
                      <c:pt idx="524">
                        <c:v>1.446302026393115E-2</c:v>
                      </c:pt>
                      <c:pt idx="525">
                        <c:v>1.4128714657204125E-2</c:v>
                      </c:pt>
                      <c:pt idx="526">
                        <c:v>1.3807993243271161E-2</c:v>
                      </c:pt>
                      <c:pt idx="527">
                        <c:v>1.3483213104197291E-2</c:v>
                      </c:pt>
                      <c:pt idx="528">
                        <c:v>1.4452778803784665E-2</c:v>
                      </c:pt>
                      <c:pt idx="529">
                        <c:v>1.416819257830406E-2</c:v>
                      </c:pt>
                      <c:pt idx="530">
                        <c:v>1.4017712635500612E-2</c:v>
                      </c:pt>
                      <c:pt idx="531">
                        <c:v>1.392995458029327E-2</c:v>
                      </c:pt>
                      <c:pt idx="532">
                        <c:v>1.3735748605934827E-2</c:v>
                      </c:pt>
                      <c:pt idx="533">
                        <c:v>1.3452527052052932E-2</c:v>
                      </c:pt>
                      <c:pt idx="534">
                        <c:v>1.3264839374444847E-2</c:v>
                      </c:pt>
                      <c:pt idx="535">
                        <c:v>1.3671274302199627E-2</c:v>
                      </c:pt>
                      <c:pt idx="536">
                        <c:v>1.3625431716870551E-2</c:v>
                      </c:pt>
                      <c:pt idx="537">
                        <c:v>1.33849041998914E-2</c:v>
                      </c:pt>
                      <c:pt idx="538">
                        <c:v>1.3824167920785422E-2</c:v>
                      </c:pt>
                      <c:pt idx="539">
                        <c:v>1.4115401064588673E-2</c:v>
                      </c:pt>
                      <c:pt idx="540">
                        <c:v>1.4303078106311195E-2</c:v>
                      </c:pt>
                      <c:pt idx="541">
                        <c:v>1.4042322305857117E-2</c:v>
                      </c:pt>
                      <c:pt idx="542">
                        <c:v>1.4069688631864519E-2</c:v>
                      </c:pt>
                      <c:pt idx="543">
                        <c:v>1.4114239782311371E-2</c:v>
                      </c:pt>
                      <c:pt idx="544">
                        <c:v>1.5161926766534052E-2</c:v>
                      </c:pt>
                      <c:pt idx="545">
                        <c:v>1.4852583351083517E-2</c:v>
                      </c:pt>
                      <c:pt idx="546">
                        <c:v>1.5489246365230485E-2</c:v>
                      </c:pt>
                      <c:pt idx="547">
                        <c:v>1.5124782054109316E-2</c:v>
                      </c:pt>
                      <c:pt idx="548">
                        <c:v>1.4768686187518608E-2</c:v>
                      </c:pt>
                      <c:pt idx="549">
                        <c:v>1.4483789159162628E-2</c:v>
                      </c:pt>
                      <c:pt idx="550">
                        <c:v>1.4147806548746167E-2</c:v>
                      </c:pt>
                      <c:pt idx="551">
                        <c:v>1.3843855839075369E-2</c:v>
                      </c:pt>
                      <c:pt idx="552">
                        <c:v>1.3742891033712505E-2</c:v>
                      </c:pt>
                      <c:pt idx="553">
                        <c:v>1.3652448145439649E-2</c:v>
                      </c:pt>
                      <c:pt idx="554">
                        <c:v>1.3800802768973702E-2</c:v>
                      </c:pt>
                      <c:pt idx="555">
                        <c:v>1.3806272906725255E-2</c:v>
                      </c:pt>
                      <c:pt idx="556">
                        <c:v>1.420768449751489E-2</c:v>
                      </c:pt>
                      <c:pt idx="557">
                        <c:v>1.3876759442222601E-2</c:v>
                      </c:pt>
                      <c:pt idx="558">
                        <c:v>1.3582329218491083E-2</c:v>
                      </c:pt>
                      <c:pt idx="559">
                        <c:v>1.7178758599223652E-2</c:v>
                      </c:pt>
                      <c:pt idx="560">
                        <c:v>1.6832981375274048E-2</c:v>
                      </c:pt>
                      <c:pt idx="561">
                        <c:v>1.6575615142688318E-2</c:v>
                      </c:pt>
                      <c:pt idx="562">
                        <c:v>1.6471491650292269E-2</c:v>
                      </c:pt>
                      <c:pt idx="563">
                        <c:v>1.6530533463824187E-2</c:v>
                      </c:pt>
                      <c:pt idx="564">
                        <c:v>1.7450950154938957E-2</c:v>
                      </c:pt>
                      <c:pt idx="565">
                        <c:v>2.0120902739224292E-2</c:v>
                      </c:pt>
                      <c:pt idx="566">
                        <c:v>1.9736918286678232E-2</c:v>
                      </c:pt>
                      <c:pt idx="567">
                        <c:v>1.939551292683276E-2</c:v>
                      </c:pt>
                      <c:pt idx="568">
                        <c:v>1.8993787704461942E-2</c:v>
                      </c:pt>
                      <c:pt idx="569">
                        <c:v>1.9075773110358126E-2</c:v>
                      </c:pt>
                      <c:pt idx="570">
                        <c:v>1.877316890450335E-2</c:v>
                      </c:pt>
                      <c:pt idx="571">
                        <c:v>1.8531438632477512E-2</c:v>
                      </c:pt>
                      <c:pt idx="572">
                        <c:v>1.8832531639471385E-2</c:v>
                      </c:pt>
                      <c:pt idx="573">
                        <c:v>1.874718580919936E-2</c:v>
                      </c:pt>
                      <c:pt idx="574">
                        <c:v>1.8504590138357889E-2</c:v>
                      </c:pt>
                      <c:pt idx="575">
                        <c:v>1.8089419297451753E-2</c:v>
                      </c:pt>
                      <c:pt idx="576">
                        <c:v>1.7666986401445667E-2</c:v>
                      </c:pt>
                      <c:pt idx="577">
                        <c:v>1.738601801166199E-2</c:v>
                      </c:pt>
                      <c:pt idx="578">
                        <c:v>1.7851930703567859E-2</c:v>
                      </c:pt>
                      <c:pt idx="579">
                        <c:v>1.763940383772537E-2</c:v>
                      </c:pt>
                      <c:pt idx="580">
                        <c:v>1.7266393056208997E-2</c:v>
                      </c:pt>
                      <c:pt idx="581">
                        <c:v>1.689927026268551E-2</c:v>
                      </c:pt>
                      <c:pt idx="582">
                        <c:v>1.651036648541496E-2</c:v>
                      </c:pt>
                      <c:pt idx="583">
                        <c:v>2.184346683107502E-2</c:v>
                      </c:pt>
                      <c:pt idx="584">
                        <c:v>2.2926350313535244E-2</c:v>
                      </c:pt>
                      <c:pt idx="585">
                        <c:v>2.2426712641569382E-2</c:v>
                      </c:pt>
                      <c:pt idx="586">
                        <c:v>2.2935661565692312E-2</c:v>
                      </c:pt>
                      <c:pt idx="587">
                        <c:v>2.2555537232392994E-2</c:v>
                      </c:pt>
                      <c:pt idx="588">
                        <c:v>2.2031229848916725E-2</c:v>
                      </c:pt>
                      <c:pt idx="589">
                        <c:v>2.1853935031970133E-2</c:v>
                      </c:pt>
                      <c:pt idx="590">
                        <c:v>2.2317319654265224E-2</c:v>
                      </c:pt>
                      <c:pt idx="591">
                        <c:v>2.2201054042481901E-2</c:v>
                      </c:pt>
                      <c:pt idx="592">
                        <c:v>2.1690240057412023E-2</c:v>
                      </c:pt>
                      <c:pt idx="593">
                        <c:v>2.1199965288536234E-2</c:v>
                      </c:pt>
                      <c:pt idx="594">
                        <c:v>2.0754099600426779E-2</c:v>
                      </c:pt>
                      <c:pt idx="595">
                        <c:v>2.0454207414353633E-2</c:v>
                      </c:pt>
                      <c:pt idx="596">
                        <c:v>2.0186105708866701E-2</c:v>
                      </c:pt>
                      <c:pt idx="597">
                        <c:v>1.97599895415345E-2</c:v>
                      </c:pt>
                      <c:pt idx="598">
                        <c:v>1.9551282079628005E-2</c:v>
                      </c:pt>
                      <c:pt idx="599">
                        <c:v>1.9458756673009895E-2</c:v>
                      </c:pt>
                      <c:pt idx="600">
                        <c:v>1.9131462323585018E-2</c:v>
                      </c:pt>
                      <c:pt idx="601">
                        <c:v>1.8687732218683823E-2</c:v>
                      </c:pt>
                      <c:pt idx="602">
                        <c:v>1.8248024422215472E-2</c:v>
                      </c:pt>
                      <c:pt idx="603">
                        <c:v>1.7907459674963835E-2</c:v>
                      </c:pt>
                      <c:pt idx="604">
                        <c:v>1.7625297280634906E-2</c:v>
                      </c:pt>
                      <c:pt idx="605">
                        <c:v>1.749871453851834E-2</c:v>
                      </c:pt>
                      <c:pt idx="606">
                        <c:v>1.7213688756199431E-2</c:v>
                      </c:pt>
                      <c:pt idx="607">
                        <c:v>1.68164478018905E-2</c:v>
                      </c:pt>
                      <c:pt idx="608">
                        <c:v>1.659020988728949E-2</c:v>
                      </c:pt>
                      <c:pt idx="609">
                        <c:v>1.6426590270034343E-2</c:v>
                      </c:pt>
                      <c:pt idx="610">
                        <c:v>1.61976388387714E-2</c:v>
                      </c:pt>
                      <c:pt idx="611">
                        <c:v>1.589337451420117E-2</c:v>
                      </c:pt>
                      <c:pt idx="612">
                        <c:v>1.5523686509215521E-2</c:v>
                      </c:pt>
                      <c:pt idx="613">
                        <c:v>1.5220685855306372E-2</c:v>
                      </c:pt>
                      <c:pt idx="614">
                        <c:v>1.5037833043844616E-2</c:v>
                      </c:pt>
                      <c:pt idx="615">
                        <c:v>1.4765195212234202E-2</c:v>
                      </c:pt>
                      <c:pt idx="616">
                        <c:v>1.4673010254843823E-2</c:v>
                      </c:pt>
                      <c:pt idx="617">
                        <c:v>1.489096169177769E-2</c:v>
                      </c:pt>
                      <c:pt idx="618">
                        <c:v>1.4937363951939668E-2</c:v>
                      </c:pt>
                      <c:pt idx="619">
                        <c:v>1.4585799283845137E-2</c:v>
                      </c:pt>
                      <c:pt idx="620">
                        <c:v>1.4873527937333878E-2</c:v>
                      </c:pt>
                      <c:pt idx="621">
                        <c:v>1.4531636222537407E-2</c:v>
                      </c:pt>
                      <c:pt idx="622">
                        <c:v>1.4221764730366527E-2</c:v>
                      </c:pt>
                      <c:pt idx="623">
                        <c:v>1.3891668942435719E-2</c:v>
                      </c:pt>
                      <c:pt idx="624">
                        <c:v>1.4438238296002052E-2</c:v>
                      </c:pt>
                      <c:pt idx="625">
                        <c:v>1.4368334098824627E-2</c:v>
                      </c:pt>
                      <c:pt idx="626">
                        <c:v>1.4301364579104775E-2</c:v>
                      </c:pt>
                      <c:pt idx="627">
                        <c:v>1.3997991727762593E-2</c:v>
                      </c:pt>
                      <c:pt idx="628">
                        <c:v>1.3669944221428532E-2</c:v>
                      </c:pt>
                      <c:pt idx="629">
                        <c:v>1.3474736238854819E-2</c:v>
                      </c:pt>
                      <c:pt idx="630">
                        <c:v>1.3330607293662252E-2</c:v>
                      </c:pt>
                      <c:pt idx="631">
                        <c:v>1.3096963888809725E-2</c:v>
                      </c:pt>
                      <c:pt idx="632">
                        <c:v>1.313958680637361E-2</c:v>
                      </c:pt>
                      <c:pt idx="633">
                        <c:v>1.2850126258332513E-2</c:v>
                      </c:pt>
                      <c:pt idx="634">
                        <c:v>1.4234722397348671E-2</c:v>
                      </c:pt>
                      <c:pt idx="635">
                        <c:v>1.4015900650532303E-2</c:v>
                      </c:pt>
                      <c:pt idx="636">
                        <c:v>1.3747943005168567E-2</c:v>
                      </c:pt>
                      <c:pt idx="637">
                        <c:v>1.3832644221318625E-2</c:v>
                      </c:pt>
                      <c:pt idx="638">
                        <c:v>1.3529090085078115E-2</c:v>
                      </c:pt>
                      <c:pt idx="639">
                        <c:v>1.3224898820843782E-2</c:v>
                      </c:pt>
                      <c:pt idx="640">
                        <c:v>1.3050377641855957E-2</c:v>
                      </c:pt>
                      <c:pt idx="641">
                        <c:v>1.3136111097642664E-2</c:v>
                      </c:pt>
                      <c:pt idx="642">
                        <c:v>1.296148862548078E-2</c:v>
                      </c:pt>
                      <c:pt idx="643">
                        <c:v>1.26654558685957E-2</c:v>
                      </c:pt>
                      <c:pt idx="644">
                        <c:v>1.2483524937530676E-2</c:v>
                      </c:pt>
                      <c:pt idx="645">
                        <c:v>1.2319816341412765E-2</c:v>
                      </c:pt>
                      <c:pt idx="646">
                        <c:v>1.2049047063930566E-2</c:v>
                      </c:pt>
                      <c:pt idx="647">
                        <c:v>1.1828647262912243E-2</c:v>
                      </c:pt>
                      <c:pt idx="648">
                        <c:v>1.1996207064981473E-2</c:v>
                      </c:pt>
                      <c:pt idx="649">
                        <c:v>1.1906844940658429E-2</c:v>
                      </c:pt>
                      <c:pt idx="650">
                        <c:v>1.2365357992216051E-2</c:v>
                      </c:pt>
                      <c:pt idx="651">
                        <c:v>1.2191818738899598E-2</c:v>
                      </c:pt>
                      <c:pt idx="652">
                        <c:v>1.19637750806743E-2</c:v>
                      </c:pt>
                      <c:pt idx="653">
                        <c:v>1.1869819844936567E-2</c:v>
                      </c:pt>
                      <c:pt idx="654">
                        <c:v>1.2737614033754641E-2</c:v>
                      </c:pt>
                      <c:pt idx="655">
                        <c:v>1.2444406437056084E-2</c:v>
                      </c:pt>
                      <c:pt idx="656">
                        <c:v>1.3087654631622108E-2</c:v>
                      </c:pt>
                      <c:pt idx="657">
                        <c:v>1.3604724965132632E-2</c:v>
                      </c:pt>
                      <c:pt idx="658">
                        <c:v>1.3341502988224766E-2</c:v>
                      </c:pt>
                      <c:pt idx="659">
                        <c:v>1.3147450358152938E-2</c:v>
                      </c:pt>
                      <c:pt idx="660">
                        <c:v>1.2935018056155097E-2</c:v>
                      </c:pt>
                      <c:pt idx="661">
                        <c:v>1.2630760484086455E-2</c:v>
                      </c:pt>
                      <c:pt idx="662">
                        <c:v>1.24777674565656E-2</c:v>
                      </c:pt>
                      <c:pt idx="663">
                        <c:v>1.2189447168436354E-2</c:v>
                      </c:pt>
                      <c:pt idx="664">
                        <c:v>1.203677321090053E-2</c:v>
                      </c:pt>
                      <c:pt idx="665">
                        <c:v>1.1804630631000811E-2</c:v>
                      </c:pt>
                      <c:pt idx="666">
                        <c:v>1.1538422648312398E-2</c:v>
                      </c:pt>
                      <c:pt idx="667">
                        <c:v>1.1312010680349292E-2</c:v>
                      </c:pt>
                      <c:pt idx="668">
                        <c:v>1.1100449061922077E-2</c:v>
                      </c:pt>
                      <c:pt idx="669">
                        <c:v>1.0847826816072353E-2</c:v>
                      </c:pt>
                      <c:pt idx="670">
                        <c:v>1.1630324281220942E-2</c:v>
                      </c:pt>
                      <c:pt idx="671">
                        <c:v>1.1364060829282588E-2</c:v>
                      </c:pt>
                      <c:pt idx="672">
                        <c:v>1.1457011281633976E-2</c:v>
                      </c:pt>
                      <c:pt idx="673">
                        <c:v>1.1202152529974474E-2</c:v>
                      </c:pt>
                      <c:pt idx="674">
                        <c:v>1.094055609527526E-2</c:v>
                      </c:pt>
                      <c:pt idx="675">
                        <c:v>1.0683406389209739E-2</c:v>
                      </c:pt>
                      <c:pt idx="676">
                        <c:v>1.0573769848802544E-2</c:v>
                      </c:pt>
                      <c:pt idx="677">
                        <c:v>1.0373360863450583E-2</c:v>
                      </c:pt>
                      <c:pt idx="678">
                        <c:v>1.0215992107428405E-2</c:v>
                      </c:pt>
                      <c:pt idx="679">
                        <c:v>9.9965238885499994E-3</c:v>
                      </c:pt>
                      <c:pt idx="680">
                        <c:v>9.8231102727184029E-3</c:v>
                      </c:pt>
                      <c:pt idx="681">
                        <c:v>1.0222057543478569E-2</c:v>
                      </c:pt>
                      <c:pt idx="682">
                        <c:v>1.002227572618106E-2</c:v>
                      </c:pt>
                      <c:pt idx="683">
                        <c:v>9.9462180668115664E-3</c:v>
                      </c:pt>
                      <c:pt idx="684">
                        <c:v>1.0099777919415829E-2</c:v>
                      </c:pt>
                      <c:pt idx="685">
                        <c:v>1.0101417871201272E-2</c:v>
                      </c:pt>
                      <c:pt idx="686">
                        <c:v>1.0023589229294807E-2</c:v>
                      </c:pt>
                      <c:pt idx="687">
                        <c:v>9.8138747163473931E-3</c:v>
                      </c:pt>
                      <c:pt idx="688">
                        <c:v>9.5828200752053096E-3</c:v>
                      </c:pt>
                      <c:pt idx="689">
                        <c:v>9.4976766669733308E-3</c:v>
                      </c:pt>
                      <c:pt idx="690">
                        <c:v>9.7340751186688734E-3</c:v>
                      </c:pt>
                      <c:pt idx="691">
                        <c:v>9.5331316426217078E-3</c:v>
                      </c:pt>
                      <c:pt idx="692">
                        <c:v>9.6353433788865118E-3</c:v>
                      </c:pt>
                      <c:pt idx="693">
                        <c:v>9.4452223257214842E-3</c:v>
                      </c:pt>
                      <c:pt idx="694">
                        <c:v>9.4091976163187645E-3</c:v>
                      </c:pt>
                      <c:pt idx="695">
                        <c:v>9.6659257407801322E-3</c:v>
                      </c:pt>
                      <c:pt idx="696">
                        <c:v>1.0811612703655731E-2</c:v>
                      </c:pt>
                      <c:pt idx="697">
                        <c:v>1.0561851110290461E-2</c:v>
                      </c:pt>
                      <c:pt idx="698">
                        <c:v>1.2405426058907624E-2</c:v>
                      </c:pt>
                      <c:pt idx="699">
                        <c:v>1.4466465143667931E-2</c:v>
                      </c:pt>
                      <c:pt idx="700">
                        <c:v>1.4185445395612365E-2</c:v>
                      </c:pt>
                      <c:pt idx="701">
                        <c:v>1.4093206213899626E-2</c:v>
                      </c:pt>
                      <c:pt idx="702">
                        <c:v>1.3944715994214449E-2</c:v>
                      </c:pt>
                      <c:pt idx="703">
                        <c:v>1.4711308643094785E-2</c:v>
                      </c:pt>
                      <c:pt idx="704">
                        <c:v>1.6111414839343825E-2</c:v>
                      </c:pt>
                      <c:pt idx="705">
                        <c:v>1.6122435379264249E-2</c:v>
                      </c:pt>
                      <c:pt idx="706">
                        <c:v>1.5954804424957059E-2</c:v>
                      </c:pt>
                      <c:pt idx="707">
                        <c:v>1.5705357386170786E-2</c:v>
                      </c:pt>
                      <c:pt idx="708">
                        <c:v>1.6272623098072831E-2</c:v>
                      </c:pt>
                      <c:pt idx="709">
                        <c:v>1.6162548142811557E-2</c:v>
                      </c:pt>
                      <c:pt idx="710">
                        <c:v>1.5869621135594456E-2</c:v>
                      </c:pt>
                      <c:pt idx="711">
                        <c:v>1.5512339595431406E-2</c:v>
                      </c:pt>
                      <c:pt idx="712">
                        <c:v>1.5173043392668679E-2</c:v>
                      </c:pt>
                      <c:pt idx="713">
                        <c:v>1.5057981547820648E-2</c:v>
                      </c:pt>
                      <c:pt idx="714">
                        <c:v>1.5307058821076507E-2</c:v>
                      </c:pt>
                      <c:pt idx="715">
                        <c:v>1.7417727971229802E-2</c:v>
                      </c:pt>
                      <c:pt idx="716">
                        <c:v>1.7641586133979714E-2</c:v>
                      </c:pt>
                      <c:pt idx="717">
                        <c:v>1.7229234997865481E-2</c:v>
                      </c:pt>
                      <c:pt idx="718">
                        <c:v>1.6897092016479171E-2</c:v>
                      </c:pt>
                      <c:pt idx="719">
                        <c:v>1.66150726625919E-2</c:v>
                      </c:pt>
                      <c:pt idx="720">
                        <c:v>1.7655985233954081E-2</c:v>
                      </c:pt>
                      <c:pt idx="721">
                        <c:v>1.7252560804096831E-2</c:v>
                      </c:pt>
                      <c:pt idx="722">
                        <c:v>1.7709850165365415E-2</c:v>
                      </c:pt>
                      <c:pt idx="723">
                        <c:v>1.7671271737838799E-2</c:v>
                      </c:pt>
                      <c:pt idx="724">
                        <c:v>1.7277906960495359E-2</c:v>
                      </c:pt>
                      <c:pt idx="725">
                        <c:v>1.704024382912887E-2</c:v>
                      </c:pt>
                      <c:pt idx="726">
                        <c:v>1.692901637160241E-2</c:v>
                      </c:pt>
                      <c:pt idx="727">
                        <c:v>1.6990842153425834E-2</c:v>
                      </c:pt>
                      <c:pt idx="728">
                        <c:v>1.6671652723533045E-2</c:v>
                      </c:pt>
                      <c:pt idx="729">
                        <c:v>1.6601187354278676E-2</c:v>
                      </c:pt>
                      <c:pt idx="730">
                        <c:v>1.6735436172211685E-2</c:v>
                      </c:pt>
                      <c:pt idx="731">
                        <c:v>1.6344878231384714E-2</c:v>
                      </c:pt>
                      <c:pt idx="732">
                        <c:v>1.7334272491077909E-2</c:v>
                      </c:pt>
                      <c:pt idx="733">
                        <c:v>1.7045375438536403E-2</c:v>
                      </c:pt>
                      <c:pt idx="734">
                        <c:v>1.8441800137405907E-2</c:v>
                      </c:pt>
                      <c:pt idx="735">
                        <c:v>1.8357468584272375E-2</c:v>
                      </c:pt>
                      <c:pt idx="736">
                        <c:v>1.7954091968845419E-2</c:v>
                      </c:pt>
                      <c:pt idx="737">
                        <c:v>1.9036050673956795E-2</c:v>
                      </c:pt>
                      <c:pt idx="738">
                        <c:v>1.8709382905876211E-2</c:v>
                      </c:pt>
                      <c:pt idx="739">
                        <c:v>1.833033657612456E-2</c:v>
                      </c:pt>
                      <c:pt idx="740">
                        <c:v>1.841371011199832E-2</c:v>
                      </c:pt>
                      <c:pt idx="741">
                        <c:v>1.8737237023640406E-2</c:v>
                      </c:pt>
                      <c:pt idx="742">
                        <c:v>1.8305592099674747E-2</c:v>
                      </c:pt>
                      <c:pt idx="743">
                        <c:v>1.8014389599824973E-2</c:v>
                      </c:pt>
                      <c:pt idx="744">
                        <c:v>1.759029912065695E-2</c:v>
                      </c:pt>
                      <c:pt idx="745">
                        <c:v>1.7186753117351086E-2</c:v>
                      </c:pt>
                      <c:pt idx="746">
                        <c:v>1.6782648105036574E-2</c:v>
                      </c:pt>
                      <c:pt idx="747">
                        <c:v>1.6403957287674895E-2</c:v>
                      </c:pt>
                      <c:pt idx="748">
                        <c:v>1.6051826454693288E-2</c:v>
                      </c:pt>
                      <c:pt idx="749">
                        <c:v>1.5678472911738506E-2</c:v>
                      </c:pt>
                      <c:pt idx="750">
                        <c:v>1.5476271714352587E-2</c:v>
                      </c:pt>
                      <c:pt idx="751">
                        <c:v>1.5114346289918184E-2</c:v>
                      </c:pt>
                      <c:pt idx="752">
                        <c:v>1.4766780680672728E-2</c:v>
                      </c:pt>
                      <c:pt idx="753">
                        <c:v>1.6484475167645663E-2</c:v>
                      </c:pt>
                      <c:pt idx="754">
                        <c:v>1.6096471510052654E-2</c:v>
                      </c:pt>
                      <c:pt idx="755">
                        <c:v>1.5739504123487822E-2</c:v>
                      </c:pt>
                      <c:pt idx="756">
                        <c:v>1.5391931844695611E-2</c:v>
                      </c:pt>
                      <c:pt idx="757">
                        <c:v>1.5039851683458739E-2</c:v>
                      </c:pt>
                      <c:pt idx="758">
                        <c:v>1.4686223926661308E-2</c:v>
                      </c:pt>
                      <c:pt idx="759">
                        <c:v>1.460176916269053E-2</c:v>
                      </c:pt>
                      <c:pt idx="760">
                        <c:v>1.425816534901248E-2</c:v>
                      </c:pt>
                      <c:pt idx="761">
                        <c:v>1.4185755020669072E-2</c:v>
                      </c:pt>
                      <c:pt idx="762">
                        <c:v>1.393071805185667E-2</c:v>
                      </c:pt>
                      <c:pt idx="763">
                        <c:v>1.4245471338638446E-2</c:v>
                      </c:pt>
                      <c:pt idx="764">
                        <c:v>1.4969066930918897E-2</c:v>
                      </c:pt>
                      <c:pt idx="765">
                        <c:v>1.4803207441605145E-2</c:v>
                      </c:pt>
                      <c:pt idx="766">
                        <c:v>1.4615820886973876E-2</c:v>
                      </c:pt>
                      <c:pt idx="767">
                        <c:v>1.4488799247402049E-2</c:v>
                      </c:pt>
                      <c:pt idx="768">
                        <c:v>1.4180976643304607E-2</c:v>
                      </c:pt>
                      <c:pt idx="769">
                        <c:v>1.3929701426389223E-2</c:v>
                      </c:pt>
                      <c:pt idx="770">
                        <c:v>1.3632470349609446E-2</c:v>
                      </c:pt>
                      <c:pt idx="771">
                        <c:v>1.3628706369075247E-2</c:v>
                      </c:pt>
                      <c:pt idx="772">
                        <c:v>1.3351412063329331E-2</c:v>
                      </c:pt>
                      <c:pt idx="773">
                        <c:v>1.3043684813343769E-2</c:v>
                      </c:pt>
                      <c:pt idx="774">
                        <c:v>1.2773358838658036E-2</c:v>
                      </c:pt>
                      <c:pt idx="775">
                        <c:v>1.2613462975277883E-2</c:v>
                      </c:pt>
                      <c:pt idx="776">
                        <c:v>1.244168992776948E-2</c:v>
                      </c:pt>
                      <c:pt idx="777">
                        <c:v>1.387573226944017E-2</c:v>
                      </c:pt>
                      <c:pt idx="778">
                        <c:v>1.4382303278005455E-2</c:v>
                      </c:pt>
                      <c:pt idx="779">
                        <c:v>1.6095872135890775E-2</c:v>
                      </c:pt>
                      <c:pt idx="780">
                        <c:v>1.5721287353583385E-2</c:v>
                      </c:pt>
                      <c:pt idx="781">
                        <c:v>1.5451092576633062E-2</c:v>
                      </c:pt>
                      <c:pt idx="782">
                        <c:v>1.5120230182269852E-2</c:v>
                      </c:pt>
                      <c:pt idx="783">
                        <c:v>1.4797569113859446E-2</c:v>
                      </c:pt>
                      <c:pt idx="784">
                        <c:v>1.4734876192876101E-2</c:v>
                      </c:pt>
                      <c:pt idx="785">
                        <c:v>1.4746681800032748E-2</c:v>
                      </c:pt>
                      <c:pt idx="786">
                        <c:v>1.457280172930504E-2</c:v>
                      </c:pt>
                      <c:pt idx="787">
                        <c:v>1.4318963785664683E-2</c:v>
                      </c:pt>
                      <c:pt idx="788">
                        <c:v>1.4004699134363167E-2</c:v>
                      </c:pt>
                      <c:pt idx="789">
                        <c:v>1.3688987844781996E-2</c:v>
                      </c:pt>
                      <c:pt idx="790">
                        <c:v>1.3424365811788156E-2</c:v>
                      </c:pt>
                      <c:pt idx="791">
                        <c:v>1.3174943851015213E-2</c:v>
                      </c:pt>
                      <c:pt idx="792">
                        <c:v>1.6080827993226958E-2</c:v>
                      </c:pt>
                      <c:pt idx="793">
                        <c:v>1.5931027415840199E-2</c:v>
                      </c:pt>
                      <c:pt idx="794">
                        <c:v>1.5558667508380935E-2</c:v>
                      </c:pt>
                      <c:pt idx="795">
                        <c:v>1.5645364943149026E-2</c:v>
                      </c:pt>
                      <c:pt idx="796">
                        <c:v>1.6135874429047136E-2</c:v>
                      </c:pt>
                      <c:pt idx="797">
                        <c:v>1.5942066781440993E-2</c:v>
                      </c:pt>
                      <c:pt idx="798">
                        <c:v>1.5578921053860814E-2</c:v>
                      </c:pt>
                      <c:pt idx="799">
                        <c:v>1.5267413925378989E-2</c:v>
                      </c:pt>
                      <c:pt idx="800">
                        <c:v>1.5098053086495875E-2</c:v>
                      </c:pt>
                      <c:pt idx="801">
                        <c:v>1.4759270234661332E-2</c:v>
                      </c:pt>
                      <c:pt idx="802">
                        <c:v>1.4442897553932578E-2</c:v>
                      </c:pt>
                      <c:pt idx="803">
                        <c:v>1.4108658923771791E-2</c:v>
                      </c:pt>
                      <c:pt idx="804">
                        <c:v>1.397267727818753E-2</c:v>
                      </c:pt>
                      <c:pt idx="805">
                        <c:v>1.3691269203668385E-2</c:v>
                      </c:pt>
                      <c:pt idx="806">
                        <c:v>1.4993903525946954E-2</c:v>
                      </c:pt>
                      <c:pt idx="807">
                        <c:v>1.4762742351904563E-2</c:v>
                      </c:pt>
                      <c:pt idx="808">
                        <c:v>1.4631175678842213E-2</c:v>
                      </c:pt>
                      <c:pt idx="809">
                        <c:v>1.7362580053439092E-2</c:v>
                      </c:pt>
                      <c:pt idx="810">
                        <c:v>1.700700333910873E-2</c:v>
                      </c:pt>
                      <c:pt idx="811">
                        <c:v>1.6819705792272058E-2</c:v>
                      </c:pt>
                      <c:pt idx="812">
                        <c:v>1.6619025146208114E-2</c:v>
                      </c:pt>
                      <c:pt idx="813">
                        <c:v>1.62277505468502E-2</c:v>
                      </c:pt>
                      <c:pt idx="814">
                        <c:v>1.5848573948466775E-2</c:v>
                      </c:pt>
                      <c:pt idx="815">
                        <c:v>1.5575690975686054E-2</c:v>
                      </c:pt>
                      <c:pt idx="816">
                        <c:v>1.5294868407640227E-2</c:v>
                      </c:pt>
                      <c:pt idx="817">
                        <c:v>1.4970979195339162E-2</c:v>
                      </c:pt>
                      <c:pt idx="818">
                        <c:v>1.4626134336293554E-2</c:v>
                      </c:pt>
                      <c:pt idx="819">
                        <c:v>1.4282452572353121E-2</c:v>
                      </c:pt>
                      <c:pt idx="820">
                        <c:v>1.3976522990624445E-2</c:v>
                      </c:pt>
                      <c:pt idx="821">
                        <c:v>1.3794239116768001E-2</c:v>
                      </c:pt>
                      <c:pt idx="822">
                        <c:v>1.3965731058976869E-2</c:v>
                      </c:pt>
                      <c:pt idx="823">
                        <c:v>1.3663121843415079E-2</c:v>
                      </c:pt>
                      <c:pt idx="824">
                        <c:v>1.3823917158918196E-2</c:v>
                      </c:pt>
                      <c:pt idx="825">
                        <c:v>1.3509814219124727E-2</c:v>
                      </c:pt>
                      <c:pt idx="826">
                        <c:v>1.3195703782898392E-2</c:v>
                      </c:pt>
                      <c:pt idx="827">
                        <c:v>1.2892613902152482E-2</c:v>
                      </c:pt>
                      <c:pt idx="828">
                        <c:v>1.3399589552474563E-2</c:v>
                      </c:pt>
                      <c:pt idx="829">
                        <c:v>1.328510991896505E-2</c:v>
                      </c:pt>
                      <c:pt idx="830">
                        <c:v>1.3052021647634951E-2</c:v>
                      </c:pt>
                      <c:pt idx="831">
                        <c:v>1.2755074795874448E-2</c:v>
                      </c:pt>
                      <c:pt idx="832">
                        <c:v>1.2534845093526042E-2</c:v>
                      </c:pt>
                      <c:pt idx="833">
                        <c:v>1.2371865629842672E-2</c:v>
                      </c:pt>
                      <c:pt idx="834">
                        <c:v>1.2227145527236196E-2</c:v>
                      </c:pt>
                      <c:pt idx="835">
                        <c:v>1.255123715122596E-2</c:v>
                      </c:pt>
                      <c:pt idx="836">
                        <c:v>1.2463223460408686E-2</c:v>
                      </c:pt>
                      <c:pt idx="837">
                        <c:v>1.222962492205089E-2</c:v>
                      </c:pt>
                      <c:pt idx="838">
                        <c:v>1.417050792055204E-2</c:v>
                      </c:pt>
                      <c:pt idx="839">
                        <c:v>1.4395551977378778E-2</c:v>
                      </c:pt>
                      <c:pt idx="840">
                        <c:v>1.4366465337974603E-2</c:v>
                      </c:pt>
                      <c:pt idx="841">
                        <c:v>1.4061681285086614E-2</c:v>
                      </c:pt>
                      <c:pt idx="842">
                        <c:v>1.3762108952146281E-2</c:v>
                      </c:pt>
                      <c:pt idx="843">
                        <c:v>1.3828028590195805E-2</c:v>
                      </c:pt>
                      <c:pt idx="844">
                        <c:v>1.3503334996054207E-2</c:v>
                      </c:pt>
                      <c:pt idx="845">
                        <c:v>1.3574302057041469E-2</c:v>
                      </c:pt>
                      <c:pt idx="846">
                        <c:v>1.343241432205957E-2</c:v>
                      </c:pt>
                      <c:pt idx="847">
                        <c:v>1.3119482210160275E-2</c:v>
                      </c:pt>
                      <c:pt idx="848">
                        <c:v>1.2872770464204292E-2</c:v>
                      </c:pt>
                      <c:pt idx="849">
                        <c:v>1.2614758898792679E-2</c:v>
                      </c:pt>
                      <c:pt idx="850">
                        <c:v>1.2473628943141458E-2</c:v>
                      </c:pt>
                      <c:pt idx="851">
                        <c:v>1.2226596951874873E-2</c:v>
                      </c:pt>
                      <c:pt idx="852">
                        <c:v>1.2269679805601808E-2</c:v>
                      </c:pt>
                      <c:pt idx="853">
                        <c:v>1.2272759093791039E-2</c:v>
                      </c:pt>
                      <c:pt idx="854">
                        <c:v>1.2587228409279875E-2</c:v>
                      </c:pt>
                      <c:pt idx="855">
                        <c:v>1.2337093922148108E-2</c:v>
                      </c:pt>
                      <c:pt idx="856">
                        <c:v>1.2138030500005073E-2</c:v>
                      </c:pt>
                      <c:pt idx="857">
                        <c:v>1.1881790849414781E-2</c:v>
                      </c:pt>
                      <c:pt idx="858">
                        <c:v>1.1831183578967867E-2</c:v>
                      </c:pt>
                      <c:pt idx="859">
                        <c:v>1.1609480804328661E-2</c:v>
                      </c:pt>
                      <c:pt idx="860">
                        <c:v>1.1395456683554246E-2</c:v>
                      </c:pt>
                      <c:pt idx="861">
                        <c:v>1.1129164907271021E-2</c:v>
                      </c:pt>
                      <c:pt idx="862">
                        <c:v>1.1184269553340046E-2</c:v>
                      </c:pt>
                      <c:pt idx="863">
                        <c:v>1.1066243191628506E-2</c:v>
                      </c:pt>
                      <c:pt idx="864">
                        <c:v>1.0805752441331582E-2</c:v>
                      </c:pt>
                      <c:pt idx="865">
                        <c:v>1.1015493012274599E-2</c:v>
                      </c:pt>
                      <c:pt idx="866">
                        <c:v>1.0877975887741913E-2</c:v>
                      </c:pt>
                      <c:pt idx="867">
                        <c:v>1.070455932127725E-2</c:v>
                      </c:pt>
                      <c:pt idx="868">
                        <c:v>1.0453085933213061E-2</c:v>
                      </c:pt>
                      <c:pt idx="869">
                        <c:v>1.0235618900230985E-2</c:v>
                      </c:pt>
                      <c:pt idx="870">
                        <c:v>9.994857500499851E-3</c:v>
                      </c:pt>
                      <c:pt idx="871">
                        <c:v>9.8498921590866994E-3</c:v>
                      </c:pt>
                      <c:pt idx="872">
                        <c:v>1.0454728811726972E-2</c:v>
                      </c:pt>
                      <c:pt idx="873">
                        <c:v>1.0211585110282544E-2</c:v>
                      </c:pt>
                      <c:pt idx="874">
                        <c:v>9.972022437025491E-3</c:v>
                      </c:pt>
                      <c:pt idx="875">
                        <c:v>9.7402271048492219E-3</c:v>
                      </c:pt>
                      <c:pt idx="876">
                        <c:v>9.6526094166836576E-3</c:v>
                      </c:pt>
                      <c:pt idx="877">
                        <c:v>9.7832411218119891E-3</c:v>
                      </c:pt>
                      <c:pt idx="878">
                        <c:v>9.6679123875860751E-3</c:v>
                      </c:pt>
                      <c:pt idx="879">
                        <c:v>9.5577348142557202E-3</c:v>
                      </c:pt>
                      <c:pt idx="880">
                        <c:v>9.5165031723535489E-3</c:v>
                      </c:pt>
                      <c:pt idx="881">
                        <c:v>1.0197866454442556E-2</c:v>
                      </c:pt>
                      <c:pt idx="882">
                        <c:v>1.1003484354957351E-2</c:v>
                      </c:pt>
                      <c:pt idx="883">
                        <c:v>1.0890096129277771E-2</c:v>
                      </c:pt>
                      <c:pt idx="884">
                        <c:v>1.0678785257690957E-2</c:v>
                      </c:pt>
                      <c:pt idx="885">
                        <c:v>1.0502123677692304E-2</c:v>
                      </c:pt>
                      <c:pt idx="886">
                        <c:v>1.1002197212613092E-2</c:v>
                      </c:pt>
                      <c:pt idx="887">
                        <c:v>1.1490222012122896E-2</c:v>
                      </c:pt>
                      <c:pt idx="888">
                        <c:v>1.2942207684922479E-2</c:v>
                      </c:pt>
                      <c:pt idx="889">
                        <c:v>1.2887132502818968E-2</c:v>
                      </c:pt>
                      <c:pt idx="890">
                        <c:v>1.2657358540763341E-2</c:v>
                      </c:pt>
                      <c:pt idx="891">
                        <c:v>1.3140622238867743E-2</c:v>
                      </c:pt>
                      <c:pt idx="892">
                        <c:v>1.322998495208581E-2</c:v>
                      </c:pt>
                      <c:pt idx="893">
                        <c:v>1.4381028501608181E-2</c:v>
                      </c:pt>
                      <c:pt idx="894">
                        <c:v>1.4337818777534751E-2</c:v>
                      </c:pt>
                      <c:pt idx="895">
                        <c:v>1.4186992107380676E-2</c:v>
                      </c:pt>
                      <c:pt idx="896">
                        <c:v>1.3860517375189755E-2</c:v>
                      </c:pt>
                      <c:pt idx="897">
                        <c:v>1.4410553013166107E-2</c:v>
                      </c:pt>
                      <c:pt idx="898">
                        <c:v>1.4494798251875817E-2</c:v>
                      </c:pt>
                      <c:pt idx="899">
                        <c:v>1.503084548638506E-2</c:v>
                      </c:pt>
                      <c:pt idx="900">
                        <c:v>1.4808072232400767E-2</c:v>
                      </c:pt>
                      <c:pt idx="901">
                        <c:v>1.4533315343882473E-2</c:v>
                      </c:pt>
                      <c:pt idx="902">
                        <c:v>1.4603009914161625E-2</c:v>
                      </c:pt>
                      <c:pt idx="903">
                        <c:v>1.4304033327270697E-2</c:v>
                      </c:pt>
                      <c:pt idx="904">
                        <c:v>1.4044448308372329E-2</c:v>
                      </c:pt>
                      <c:pt idx="905">
                        <c:v>1.3749456401325582E-2</c:v>
                      </c:pt>
                      <c:pt idx="906">
                        <c:v>1.3656859291895558E-2</c:v>
                      </c:pt>
                      <c:pt idx="907">
                        <c:v>1.3486525068843722E-2</c:v>
                      </c:pt>
                      <c:pt idx="908">
                        <c:v>1.4829720160324557E-2</c:v>
                      </c:pt>
                      <c:pt idx="909">
                        <c:v>1.5528270409465755E-2</c:v>
                      </c:pt>
                      <c:pt idx="910">
                        <c:v>1.5763200380626168E-2</c:v>
                      </c:pt>
                      <c:pt idx="911">
                        <c:v>1.7399258424491915E-2</c:v>
                      </c:pt>
                      <c:pt idx="912">
                        <c:v>1.7760640726831697E-2</c:v>
                      </c:pt>
                      <c:pt idx="913">
                        <c:v>1.7349746472229654E-2</c:v>
                      </c:pt>
                      <c:pt idx="914">
                        <c:v>1.8658655300423366E-2</c:v>
                      </c:pt>
                      <c:pt idx="915">
                        <c:v>1.8222542211098088E-2</c:v>
                      </c:pt>
                      <c:pt idx="916">
                        <c:v>1.7809465508528851E-2</c:v>
                      </c:pt>
                      <c:pt idx="917">
                        <c:v>1.7548899704939249E-2</c:v>
                      </c:pt>
                      <c:pt idx="918">
                        <c:v>1.7226666601498172E-2</c:v>
                      </c:pt>
                      <c:pt idx="919">
                        <c:v>1.6856899152460362E-2</c:v>
                      </c:pt>
                      <c:pt idx="920">
                        <c:v>1.64603040568072E-2</c:v>
                      </c:pt>
                      <c:pt idx="921">
                        <c:v>1.6077240885185341E-2</c:v>
                      </c:pt>
                      <c:pt idx="922">
                        <c:v>1.5707496473977494E-2</c:v>
                      </c:pt>
                      <c:pt idx="923">
                        <c:v>1.5375099750110064E-2</c:v>
                      </c:pt>
                      <c:pt idx="924">
                        <c:v>1.5195028807161927E-2</c:v>
                      </c:pt>
                      <c:pt idx="925">
                        <c:v>1.5866762352020083E-2</c:v>
                      </c:pt>
                      <c:pt idx="926">
                        <c:v>1.5596552467618107E-2</c:v>
                      </c:pt>
                      <c:pt idx="927">
                        <c:v>1.5252054067247762E-2</c:v>
                      </c:pt>
                      <c:pt idx="928">
                        <c:v>1.5112828586230328E-2</c:v>
                      </c:pt>
                      <c:pt idx="929">
                        <c:v>1.7612044170575582E-2</c:v>
                      </c:pt>
                      <c:pt idx="930">
                        <c:v>1.7874600620371224E-2</c:v>
                      </c:pt>
                      <c:pt idx="931">
                        <c:v>1.8299530206271796E-2</c:v>
                      </c:pt>
                      <c:pt idx="932">
                        <c:v>1.8037649403382486E-2</c:v>
                      </c:pt>
                      <c:pt idx="933">
                        <c:v>1.8234385719912025E-2</c:v>
                      </c:pt>
                      <c:pt idx="934">
                        <c:v>1.7844237152727736E-2</c:v>
                      </c:pt>
                      <c:pt idx="935">
                        <c:v>1.7434829996800395E-2</c:v>
                      </c:pt>
                      <c:pt idx="936">
                        <c:v>1.713329337356536E-2</c:v>
                      </c:pt>
                      <c:pt idx="937">
                        <c:v>1.6780596135061016E-2</c:v>
                      </c:pt>
                      <c:pt idx="938">
                        <c:v>1.6390615589544761E-2</c:v>
                      </c:pt>
                      <c:pt idx="939">
                        <c:v>1.605172043500178E-2</c:v>
                      </c:pt>
                      <c:pt idx="940">
                        <c:v>1.5843332154961934E-2</c:v>
                      </c:pt>
                      <c:pt idx="941">
                        <c:v>1.5625786088822379E-2</c:v>
                      </c:pt>
                      <c:pt idx="942">
                        <c:v>1.5315926843281194E-2</c:v>
                      </c:pt>
                      <c:pt idx="943">
                        <c:v>1.4990221768600997E-2</c:v>
                      </c:pt>
                      <c:pt idx="944">
                        <c:v>1.4669805218024067E-2</c:v>
                      </c:pt>
                      <c:pt idx="945">
                        <c:v>1.5232120746474748E-2</c:v>
                      </c:pt>
                      <c:pt idx="946">
                        <c:v>1.4903568583535578E-2</c:v>
                      </c:pt>
                      <c:pt idx="947">
                        <c:v>1.4561100065566046E-2</c:v>
                      </c:pt>
                      <c:pt idx="948">
                        <c:v>1.4571605409380503E-2</c:v>
                      </c:pt>
                      <c:pt idx="949">
                        <c:v>1.497893083672518E-2</c:v>
                      </c:pt>
                      <c:pt idx="950">
                        <c:v>1.6542920505608374E-2</c:v>
                      </c:pt>
                      <c:pt idx="951">
                        <c:v>1.6209492593897694E-2</c:v>
                      </c:pt>
                      <c:pt idx="952">
                        <c:v>1.582841809728865E-2</c:v>
                      </c:pt>
                      <c:pt idx="953">
                        <c:v>1.5813557746790392E-2</c:v>
                      </c:pt>
                      <c:pt idx="954">
                        <c:v>1.5755911740762275E-2</c:v>
                      </c:pt>
                      <c:pt idx="955">
                        <c:v>1.6002835126881474E-2</c:v>
                      </c:pt>
                      <c:pt idx="956">
                        <c:v>1.7629192957380205E-2</c:v>
                      </c:pt>
                      <c:pt idx="957">
                        <c:v>1.7640436601559534E-2</c:v>
                      </c:pt>
                      <c:pt idx="958">
                        <c:v>1.927572372454495E-2</c:v>
                      </c:pt>
                      <c:pt idx="959">
                        <c:v>2.1441759797112214E-2</c:v>
                      </c:pt>
                      <c:pt idx="960">
                        <c:v>2.1203987690548595E-2</c:v>
                      </c:pt>
                      <c:pt idx="961">
                        <c:v>2.0714142042452355E-2</c:v>
                      </c:pt>
                      <c:pt idx="962">
                        <c:v>2.0792399383959267E-2</c:v>
                      </c:pt>
                      <c:pt idx="963">
                        <c:v>2.0662635822345107E-2</c:v>
                      </c:pt>
                      <c:pt idx="964">
                        <c:v>2.3372288091818811E-2</c:v>
                      </c:pt>
                      <c:pt idx="965">
                        <c:v>2.4899509302040358E-2</c:v>
                      </c:pt>
                      <c:pt idx="966">
                        <c:v>2.4844956549396831E-2</c:v>
                      </c:pt>
                      <c:pt idx="967">
                        <c:v>2.5066010285414164E-2</c:v>
                      </c:pt>
                      <c:pt idx="968">
                        <c:v>2.497299050050189E-2</c:v>
                      </c:pt>
                      <c:pt idx="969">
                        <c:v>2.876973133554549E-2</c:v>
                      </c:pt>
                      <c:pt idx="970">
                        <c:v>2.9483210988252486E-2</c:v>
                      </c:pt>
                      <c:pt idx="971">
                        <c:v>2.8829282629628118E-2</c:v>
                      </c:pt>
                      <c:pt idx="972">
                        <c:v>2.8674731182972393E-2</c:v>
                      </c:pt>
                      <c:pt idx="973">
                        <c:v>2.9098137094224878E-2</c:v>
                      </c:pt>
                      <c:pt idx="974">
                        <c:v>2.8569866997443776E-2</c:v>
                      </c:pt>
                      <c:pt idx="975">
                        <c:v>2.7966869161766404E-2</c:v>
                      </c:pt>
                      <c:pt idx="976">
                        <c:v>2.7884770428365884E-2</c:v>
                      </c:pt>
                      <c:pt idx="977">
                        <c:v>2.7442699528622425E-2</c:v>
                      </c:pt>
                      <c:pt idx="978">
                        <c:v>2.686028269065964E-2</c:v>
                      </c:pt>
                      <c:pt idx="979">
                        <c:v>2.6245065369814292E-2</c:v>
                      </c:pt>
                      <c:pt idx="980">
                        <c:v>2.7208375606076095E-2</c:v>
                      </c:pt>
                      <c:pt idx="981">
                        <c:v>2.6572023660774612E-2</c:v>
                      </c:pt>
                      <c:pt idx="982">
                        <c:v>2.6484842915906706E-2</c:v>
                      </c:pt>
                      <c:pt idx="983">
                        <c:v>2.5900960814841976E-2</c:v>
                      </c:pt>
                      <c:pt idx="984">
                        <c:v>2.5398304929167281E-2</c:v>
                      </c:pt>
                      <c:pt idx="985">
                        <c:v>2.4815176587712581E-2</c:v>
                      </c:pt>
                      <c:pt idx="986">
                        <c:v>2.4490167677718045E-2</c:v>
                      </c:pt>
                      <c:pt idx="987">
                        <c:v>2.3930309542178379E-2</c:v>
                      </c:pt>
                      <c:pt idx="988">
                        <c:v>2.3414242196625912E-2</c:v>
                      </c:pt>
                      <c:pt idx="989">
                        <c:v>2.3003463729269664E-2</c:v>
                      </c:pt>
                      <c:pt idx="990">
                        <c:v>2.2654637327025672E-2</c:v>
                      </c:pt>
                      <c:pt idx="991">
                        <c:v>2.224845210333946E-2</c:v>
                      </c:pt>
                      <c:pt idx="992">
                        <c:v>2.2525489834361562E-2</c:v>
                      </c:pt>
                      <c:pt idx="993">
                        <c:v>2.1995328633001406E-2</c:v>
                      </c:pt>
                      <c:pt idx="994">
                        <c:v>2.1491750499332409E-2</c:v>
                      </c:pt>
                      <c:pt idx="995">
                        <c:v>2.136955863413071E-2</c:v>
                      </c:pt>
                      <c:pt idx="996">
                        <c:v>2.0905216196233291E-2</c:v>
                      </c:pt>
                      <c:pt idx="997">
                        <c:v>2.0440880387608374E-2</c:v>
                      </c:pt>
                      <c:pt idx="998">
                        <c:v>1.9959684777213389E-2</c:v>
                      </c:pt>
                      <c:pt idx="999">
                        <c:v>1.9612238349371262E-2</c:v>
                      </c:pt>
                      <c:pt idx="1000">
                        <c:v>1.9335748388538191E-2</c:v>
                      </c:pt>
                      <c:pt idx="1001">
                        <c:v>1.8892512094026471E-2</c:v>
                      </c:pt>
                      <c:pt idx="1002">
                        <c:v>1.8447714764622994E-2</c:v>
                      </c:pt>
                      <c:pt idx="1003">
                        <c:v>1.8832323344785525E-2</c:v>
                      </c:pt>
                      <c:pt idx="1004">
                        <c:v>1.9716597479269876E-2</c:v>
                      </c:pt>
                      <c:pt idx="1005">
                        <c:v>1.9533431587678746E-2</c:v>
                      </c:pt>
                      <c:pt idx="1006">
                        <c:v>2.0174730211916923E-2</c:v>
                      </c:pt>
                      <c:pt idx="1007">
                        <c:v>2.0251604007063238E-2</c:v>
                      </c:pt>
                      <c:pt idx="1008">
                        <c:v>2.0430192710070978E-2</c:v>
                      </c:pt>
                      <c:pt idx="1009">
                        <c:v>1.9949196875023428E-2</c:v>
                      </c:pt>
                      <c:pt idx="1010">
                        <c:v>1.9680673468336865E-2</c:v>
                      </c:pt>
                      <c:pt idx="1011">
                        <c:v>1.9218318431200393E-2</c:v>
                      </c:pt>
                      <c:pt idx="1012">
                        <c:v>1.8953891631746187E-2</c:v>
                      </c:pt>
                      <c:pt idx="1013">
                        <c:v>1.9332008484823734E-2</c:v>
                      </c:pt>
                      <c:pt idx="1014">
                        <c:v>1.887730105018149E-2</c:v>
                      </c:pt>
                      <c:pt idx="1015">
                        <c:v>1.8447035691595469E-2</c:v>
                      </c:pt>
                      <c:pt idx="1016">
                        <c:v>1.8038881018691003E-2</c:v>
                      </c:pt>
                      <c:pt idx="1017">
                        <c:v>1.7648898498657393E-2</c:v>
                      </c:pt>
                      <c:pt idx="1018">
                        <c:v>1.7433618119805244E-2</c:v>
                      </c:pt>
                      <c:pt idx="1019">
                        <c:v>1.7114975027804853E-2</c:v>
                      </c:pt>
                      <c:pt idx="1020">
                        <c:v>1.6713246984008182E-2</c:v>
                      </c:pt>
                      <c:pt idx="1021">
                        <c:v>1.6337333672803059E-2</c:v>
                      </c:pt>
                      <c:pt idx="1022">
                        <c:v>1.5971279797105005E-2</c:v>
                      </c:pt>
                      <c:pt idx="1023">
                        <c:v>1.5597104549924362E-2</c:v>
                      </c:pt>
                      <c:pt idx="1024">
                        <c:v>1.5264087892923685E-2</c:v>
                      </c:pt>
                      <c:pt idx="1025">
                        <c:v>1.5016462702889829E-2</c:v>
                      </c:pt>
                      <c:pt idx="1026">
                        <c:v>1.6723794345127638E-2</c:v>
                      </c:pt>
                      <c:pt idx="1027">
                        <c:v>1.7234117295607098E-2</c:v>
                      </c:pt>
                      <c:pt idx="1028">
                        <c:v>1.7470898023219456E-2</c:v>
                      </c:pt>
                      <c:pt idx="1029">
                        <c:v>1.8097944041393751E-2</c:v>
                      </c:pt>
                      <c:pt idx="1030">
                        <c:v>1.8310667575589874E-2</c:v>
                      </c:pt>
                      <c:pt idx="1031">
                        <c:v>1.793474101226036E-2</c:v>
                      </c:pt>
                      <c:pt idx="1032">
                        <c:v>1.7568092249303217E-2</c:v>
                      </c:pt>
                      <c:pt idx="1033">
                        <c:v>1.8342992106617741E-2</c:v>
                      </c:pt>
                      <c:pt idx="1034">
                        <c:v>1.7920521194176035E-2</c:v>
                      </c:pt>
                      <c:pt idx="1035">
                        <c:v>1.7540177629795654E-2</c:v>
                      </c:pt>
                      <c:pt idx="1036">
                        <c:v>1.7172134455347553E-2</c:v>
                      </c:pt>
                      <c:pt idx="1037">
                        <c:v>1.7067195022896105E-2</c:v>
                      </c:pt>
                      <c:pt idx="1038">
                        <c:v>1.7403365198618778E-2</c:v>
                      </c:pt>
                      <c:pt idx="1039">
                        <c:v>1.7000075460758102E-2</c:v>
                      </c:pt>
                      <c:pt idx="1040">
                        <c:v>1.6610083441362458E-2</c:v>
                      </c:pt>
                      <c:pt idx="1041">
                        <c:v>1.6222551241606264E-2</c:v>
                      </c:pt>
                      <c:pt idx="1042">
                        <c:v>1.7057536160784644E-2</c:v>
                      </c:pt>
                      <c:pt idx="1043">
                        <c:v>1.6996108703430907E-2</c:v>
                      </c:pt>
                      <c:pt idx="1044">
                        <c:v>1.7135390241259794E-2</c:v>
                      </c:pt>
                      <c:pt idx="1045">
                        <c:v>1.7322997202505821E-2</c:v>
                      </c:pt>
                      <c:pt idx="1046">
                        <c:v>1.7001461507974491E-2</c:v>
                      </c:pt>
                      <c:pt idx="1047">
                        <c:v>1.660451972471326E-2</c:v>
                      </c:pt>
                      <c:pt idx="1048">
                        <c:v>1.6217155470106263E-2</c:v>
                      </c:pt>
                      <c:pt idx="1049">
                        <c:v>1.6799574623179023E-2</c:v>
                      </c:pt>
                      <c:pt idx="1050">
                        <c:v>1.6589607561170495E-2</c:v>
                      </c:pt>
                      <c:pt idx="1051">
                        <c:v>1.6211262015452529E-2</c:v>
                      </c:pt>
                      <c:pt idx="1052">
                        <c:v>1.6399022612182346E-2</c:v>
                      </c:pt>
                    </c:numCache>
                  </c:numRef>
                </c:yVal>
                <c:smooth val="1"/>
                <c:extLst xmlns:c16r2="http://schemas.microsoft.com/office/drawing/2015/06/chart" xmlns:c15="http://schemas.microsoft.com/office/drawing/2012/chart">
                  <c:ext xmlns:c16="http://schemas.microsoft.com/office/drawing/2014/chart" uri="{C3380CC4-5D6E-409C-BE32-E72D297353CC}">
                    <c16:uniqueId val="{00000007-A44A-4244-9B38-8F14DD10DEA7}"/>
                  </c:ext>
                </c:extLst>
              </c15:ser>
            </c15:filteredScatterSeries>
          </c:ext>
        </c:extLst>
      </c:scatterChart>
      <c:valAx>
        <c:axId val="3278693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7873616"/>
        <c:crosses val="autoZero"/>
        <c:crossBetween val="midCat"/>
      </c:valAx>
      <c:valAx>
        <c:axId val="32787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7869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'Ejercicio 3'!$D$13</c:f>
              <c:strCache>
                <c:ptCount val="1"/>
                <c:pt idx="0">
                  <c:v>Varianza GARCH(1,1)</c:v>
                </c:pt>
              </c:strCache>
            </c:strRef>
          </c:tx>
          <c:spPr>
            <a:ln w="19050" cap="rnd">
              <a:solidFill>
                <a:schemeClr val="tx1"/>
              </a:solidFill>
              <a:round/>
            </a:ln>
            <a:effectLst/>
          </c:spPr>
          <c:marker>
            <c:symbol val="none"/>
          </c:marker>
          <c:xVal>
            <c:numRef>
              <c:f>'Ejercicio 3'!$B$16:$B$1066</c:f>
              <c:numCache>
                <c:formatCode>m/d/yyyy</c:formatCode>
                <c:ptCount val="1051"/>
                <c:pt idx="0">
                  <c:v>42011</c:v>
                </c:pt>
                <c:pt idx="1">
                  <c:v>42012</c:v>
                </c:pt>
                <c:pt idx="2">
                  <c:v>42013</c:v>
                </c:pt>
                <c:pt idx="3">
                  <c:v>42016</c:v>
                </c:pt>
                <c:pt idx="4">
                  <c:v>42017</c:v>
                </c:pt>
                <c:pt idx="5">
                  <c:v>42018</c:v>
                </c:pt>
                <c:pt idx="6">
                  <c:v>42019</c:v>
                </c:pt>
                <c:pt idx="7">
                  <c:v>42020</c:v>
                </c:pt>
                <c:pt idx="8">
                  <c:v>42023</c:v>
                </c:pt>
                <c:pt idx="9">
                  <c:v>42024</c:v>
                </c:pt>
                <c:pt idx="10">
                  <c:v>42025</c:v>
                </c:pt>
                <c:pt idx="11">
                  <c:v>42026</c:v>
                </c:pt>
                <c:pt idx="12">
                  <c:v>42027</c:v>
                </c:pt>
                <c:pt idx="13">
                  <c:v>42030</c:v>
                </c:pt>
                <c:pt idx="14">
                  <c:v>42031</c:v>
                </c:pt>
                <c:pt idx="15">
                  <c:v>42032</c:v>
                </c:pt>
                <c:pt idx="16">
                  <c:v>42033</c:v>
                </c:pt>
                <c:pt idx="17">
                  <c:v>42034</c:v>
                </c:pt>
                <c:pt idx="18">
                  <c:v>42038</c:v>
                </c:pt>
                <c:pt idx="19">
                  <c:v>42039</c:v>
                </c:pt>
                <c:pt idx="20">
                  <c:v>42040</c:v>
                </c:pt>
                <c:pt idx="21">
                  <c:v>42041</c:v>
                </c:pt>
                <c:pt idx="22">
                  <c:v>42044</c:v>
                </c:pt>
                <c:pt idx="23">
                  <c:v>42045</c:v>
                </c:pt>
                <c:pt idx="24">
                  <c:v>42046</c:v>
                </c:pt>
                <c:pt idx="25">
                  <c:v>42047</c:v>
                </c:pt>
                <c:pt idx="26">
                  <c:v>42048</c:v>
                </c:pt>
                <c:pt idx="27">
                  <c:v>42051</c:v>
                </c:pt>
                <c:pt idx="28">
                  <c:v>42052</c:v>
                </c:pt>
                <c:pt idx="29">
                  <c:v>42053</c:v>
                </c:pt>
                <c:pt idx="30">
                  <c:v>42054</c:v>
                </c:pt>
                <c:pt idx="31">
                  <c:v>42055</c:v>
                </c:pt>
                <c:pt idx="32">
                  <c:v>42058</c:v>
                </c:pt>
                <c:pt idx="33">
                  <c:v>42059</c:v>
                </c:pt>
                <c:pt idx="34">
                  <c:v>42060</c:v>
                </c:pt>
                <c:pt idx="35">
                  <c:v>42061</c:v>
                </c:pt>
                <c:pt idx="36">
                  <c:v>42062</c:v>
                </c:pt>
                <c:pt idx="37">
                  <c:v>42065</c:v>
                </c:pt>
                <c:pt idx="38">
                  <c:v>42066</c:v>
                </c:pt>
                <c:pt idx="39">
                  <c:v>42067</c:v>
                </c:pt>
                <c:pt idx="40">
                  <c:v>42068</c:v>
                </c:pt>
                <c:pt idx="41">
                  <c:v>42069</c:v>
                </c:pt>
                <c:pt idx="42">
                  <c:v>42072</c:v>
                </c:pt>
                <c:pt idx="43">
                  <c:v>42073</c:v>
                </c:pt>
                <c:pt idx="44">
                  <c:v>42074</c:v>
                </c:pt>
                <c:pt idx="45">
                  <c:v>42075</c:v>
                </c:pt>
                <c:pt idx="46">
                  <c:v>42076</c:v>
                </c:pt>
                <c:pt idx="47">
                  <c:v>42080</c:v>
                </c:pt>
                <c:pt idx="48">
                  <c:v>42081</c:v>
                </c:pt>
                <c:pt idx="49">
                  <c:v>42082</c:v>
                </c:pt>
                <c:pt idx="50">
                  <c:v>42083</c:v>
                </c:pt>
                <c:pt idx="51">
                  <c:v>42086</c:v>
                </c:pt>
                <c:pt idx="52">
                  <c:v>42087</c:v>
                </c:pt>
                <c:pt idx="53">
                  <c:v>42088</c:v>
                </c:pt>
                <c:pt idx="54">
                  <c:v>42089</c:v>
                </c:pt>
                <c:pt idx="55">
                  <c:v>42090</c:v>
                </c:pt>
                <c:pt idx="56">
                  <c:v>42093</c:v>
                </c:pt>
                <c:pt idx="57">
                  <c:v>42094</c:v>
                </c:pt>
                <c:pt idx="58">
                  <c:v>42095</c:v>
                </c:pt>
                <c:pt idx="59">
                  <c:v>42100</c:v>
                </c:pt>
                <c:pt idx="60">
                  <c:v>42101</c:v>
                </c:pt>
                <c:pt idx="61">
                  <c:v>42102</c:v>
                </c:pt>
                <c:pt idx="62">
                  <c:v>42103</c:v>
                </c:pt>
                <c:pt idx="63">
                  <c:v>42104</c:v>
                </c:pt>
                <c:pt idx="64">
                  <c:v>42107</c:v>
                </c:pt>
                <c:pt idx="65">
                  <c:v>42108</c:v>
                </c:pt>
                <c:pt idx="66">
                  <c:v>42109</c:v>
                </c:pt>
                <c:pt idx="67">
                  <c:v>42110</c:v>
                </c:pt>
                <c:pt idx="68">
                  <c:v>42111</c:v>
                </c:pt>
                <c:pt idx="69">
                  <c:v>42114</c:v>
                </c:pt>
                <c:pt idx="70">
                  <c:v>42115</c:v>
                </c:pt>
                <c:pt idx="71">
                  <c:v>42116</c:v>
                </c:pt>
                <c:pt idx="72">
                  <c:v>42117</c:v>
                </c:pt>
                <c:pt idx="73">
                  <c:v>42118</c:v>
                </c:pt>
                <c:pt idx="74">
                  <c:v>42121</c:v>
                </c:pt>
                <c:pt idx="75">
                  <c:v>42122</c:v>
                </c:pt>
                <c:pt idx="76">
                  <c:v>42123</c:v>
                </c:pt>
                <c:pt idx="77">
                  <c:v>42124</c:v>
                </c:pt>
                <c:pt idx="78">
                  <c:v>42128</c:v>
                </c:pt>
                <c:pt idx="79">
                  <c:v>42129</c:v>
                </c:pt>
                <c:pt idx="80">
                  <c:v>42130</c:v>
                </c:pt>
                <c:pt idx="81">
                  <c:v>42131</c:v>
                </c:pt>
                <c:pt idx="82">
                  <c:v>42132</c:v>
                </c:pt>
                <c:pt idx="83">
                  <c:v>42135</c:v>
                </c:pt>
                <c:pt idx="84">
                  <c:v>42136</c:v>
                </c:pt>
                <c:pt idx="85">
                  <c:v>42137</c:v>
                </c:pt>
                <c:pt idx="86">
                  <c:v>42138</c:v>
                </c:pt>
                <c:pt idx="87">
                  <c:v>42139</c:v>
                </c:pt>
                <c:pt idx="88">
                  <c:v>42142</c:v>
                </c:pt>
                <c:pt idx="89">
                  <c:v>42143</c:v>
                </c:pt>
                <c:pt idx="90">
                  <c:v>42144</c:v>
                </c:pt>
                <c:pt idx="91">
                  <c:v>42145</c:v>
                </c:pt>
                <c:pt idx="92">
                  <c:v>42146</c:v>
                </c:pt>
                <c:pt idx="93">
                  <c:v>42149</c:v>
                </c:pt>
                <c:pt idx="94">
                  <c:v>42150</c:v>
                </c:pt>
                <c:pt idx="95">
                  <c:v>42151</c:v>
                </c:pt>
                <c:pt idx="96">
                  <c:v>42152</c:v>
                </c:pt>
                <c:pt idx="97">
                  <c:v>42153</c:v>
                </c:pt>
                <c:pt idx="98">
                  <c:v>42156</c:v>
                </c:pt>
                <c:pt idx="99">
                  <c:v>42157</c:v>
                </c:pt>
                <c:pt idx="100">
                  <c:v>42158</c:v>
                </c:pt>
                <c:pt idx="101">
                  <c:v>42159</c:v>
                </c:pt>
                <c:pt idx="102">
                  <c:v>42160</c:v>
                </c:pt>
                <c:pt idx="103">
                  <c:v>42163</c:v>
                </c:pt>
                <c:pt idx="104">
                  <c:v>42164</c:v>
                </c:pt>
                <c:pt idx="105">
                  <c:v>42165</c:v>
                </c:pt>
                <c:pt idx="106">
                  <c:v>42166</c:v>
                </c:pt>
                <c:pt idx="107">
                  <c:v>42167</c:v>
                </c:pt>
                <c:pt idx="108">
                  <c:v>42170</c:v>
                </c:pt>
                <c:pt idx="109">
                  <c:v>42171</c:v>
                </c:pt>
                <c:pt idx="110">
                  <c:v>42172</c:v>
                </c:pt>
                <c:pt idx="111">
                  <c:v>42173</c:v>
                </c:pt>
                <c:pt idx="112">
                  <c:v>42174</c:v>
                </c:pt>
                <c:pt idx="113">
                  <c:v>42177</c:v>
                </c:pt>
                <c:pt idx="114">
                  <c:v>42178</c:v>
                </c:pt>
                <c:pt idx="115">
                  <c:v>42179</c:v>
                </c:pt>
                <c:pt idx="116">
                  <c:v>42180</c:v>
                </c:pt>
                <c:pt idx="117">
                  <c:v>42181</c:v>
                </c:pt>
                <c:pt idx="118">
                  <c:v>42184</c:v>
                </c:pt>
                <c:pt idx="119">
                  <c:v>42185</c:v>
                </c:pt>
                <c:pt idx="120">
                  <c:v>42186</c:v>
                </c:pt>
                <c:pt idx="121">
                  <c:v>42187</c:v>
                </c:pt>
                <c:pt idx="122">
                  <c:v>42188</c:v>
                </c:pt>
                <c:pt idx="123">
                  <c:v>42191</c:v>
                </c:pt>
                <c:pt idx="124">
                  <c:v>42192</c:v>
                </c:pt>
                <c:pt idx="125">
                  <c:v>42193</c:v>
                </c:pt>
                <c:pt idx="126">
                  <c:v>42194</c:v>
                </c:pt>
                <c:pt idx="127">
                  <c:v>42195</c:v>
                </c:pt>
                <c:pt idx="128">
                  <c:v>42198</c:v>
                </c:pt>
                <c:pt idx="129">
                  <c:v>42199</c:v>
                </c:pt>
                <c:pt idx="130">
                  <c:v>42200</c:v>
                </c:pt>
                <c:pt idx="131">
                  <c:v>42201</c:v>
                </c:pt>
                <c:pt idx="132">
                  <c:v>42202</c:v>
                </c:pt>
                <c:pt idx="133">
                  <c:v>42205</c:v>
                </c:pt>
                <c:pt idx="134">
                  <c:v>42206</c:v>
                </c:pt>
                <c:pt idx="135">
                  <c:v>42207</c:v>
                </c:pt>
                <c:pt idx="136">
                  <c:v>42208</c:v>
                </c:pt>
                <c:pt idx="137">
                  <c:v>42209</c:v>
                </c:pt>
                <c:pt idx="138">
                  <c:v>42212</c:v>
                </c:pt>
                <c:pt idx="139">
                  <c:v>42213</c:v>
                </c:pt>
                <c:pt idx="140">
                  <c:v>42214</c:v>
                </c:pt>
                <c:pt idx="141">
                  <c:v>42215</c:v>
                </c:pt>
                <c:pt idx="142">
                  <c:v>42216</c:v>
                </c:pt>
                <c:pt idx="143">
                  <c:v>42219</c:v>
                </c:pt>
                <c:pt idx="144">
                  <c:v>42220</c:v>
                </c:pt>
                <c:pt idx="145">
                  <c:v>42221</c:v>
                </c:pt>
                <c:pt idx="146">
                  <c:v>42222</c:v>
                </c:pt>
                <c:pt idx="147">
                  <c:v>42223</c:v>
                </c:pt>
                <c:pt idx="148">
                  <c:v>42226</c:v>
                </c:pt>
                <c:pt idx="149">
                  <c:v>42227</c:v>
                </c:pt>
                <c:pt idx="150">
                  <c:v>42228</c:v>
                </c:pt>
                <c:pt idx="151">
                  <c:v>42229</c:v>
                </c:pt>
                <c:pt idx="152">
                  <c:v>42230</c:v>
                </c:pt>
                <c:pt idx="153">
                  <c:v>42233</c:v>
                </c:pt>
                <c:pt idx="154">
                  <c:v>42234</c:v>
                </c:pt>
                <c:pt idx="155">
                  <c:v>42235</c:v>
                </c:pt>
                <c:pt idx="156">
                  <c:v>42236</c:v>
                </c:pt>
                <c:pt idx="157">
                  <c:v>42237</c:v>
                </c:pt>
                <c:pt idx="158">
                  <c:v>42240</c:v>
                </c:pt>
                <c:pt idx="159">
                  <c:v>42241</c:v>
                </c:pt>
                <c:pt idx="160">
                  <c:v>42242</c:v>
                </c:pt>
                <c:pt idx="161">
                  <c:v>42243</c:v>
                </c:pt>
                <c:pt idx="162">
                  <c:v>42244</c:v>
                </c:pt>
                <c:pt idx="163">
                  <c:v>42247</c:v>
                </c:pt>
                <c:pt idx="164">
                  <c:v>42248</c:v>
                </c:pt>
                <c:pt idx="165">
                  <c:v>42249</c:v>
                </c:pt>
                <c:pt idx="166">
                  <c:v>42250</c:v>
                </c:pt>
                <c:pt idx="167">
                  <c:v>42251</c:v>
                </c:pt>
                <c:pt idx="168">
                  <c:v>42254</c:v>
                </c:pt>
                <c:pt idx="169">
                  <c:v>42255</c:v>
                </c:pt>
                <c:pt idx="170">
                  <c:v>42256</c:v>
                </c:pt>
                <c:pt idx="171">
                  <c:v>42257</c:v>
                </c:pt>
                <c:pt idx="172">
                  <c:v>42258</c:v>
                </c:pt>
                <c:pt idx="173">
                  <c:v>42261</c:v>
                </c:pt>
                <c:pt idx="174">
                  <c:v>42262</c:v>
                </c:pt>
                <c:pt idx="175">
                  <c:v>42264</c:v>
                </c:pt>
                <c:pt idx="176">
                  <c:v>42265</c:v>
                </c:pt>
                <c:pt idx="177">
                  <c:v>42268</c:v>
                </c:pt>
                <c:pt idx="178">
                  <c:v>42269</c:v>
                </c:pt>
                <c:pt idx="179">
                  <c:v>42270</c:v>
                </c:pt>
                <c:pt idx="180">
                  <c:v>42271</c:v>
                </c:pt>
                <c:pt idx="181">
                  <c:v>42272</c:v>
                </c:pt>
                <c:pt idx="182">
                  <c:v>42275</c:v>
                </c:pt>
                <c:pt idx="183">
                  <c:v>42276</c:v>
                </c:pt>
                <c:pt idx="184">
                  <c:v>42277</c:v>
                </c:pt>
                <c:pt idx="185">
                  <c:v>42278</c:v>
                </c:pt>
                <c:pt idx="186">
                  <c:v>42279</c:v>
                </c:pt>
                <c:pt idx="187">
                  <c:v>42282</c:v>
                </c:pt>
                <c:pt idx="188">
                  <c:v>42283</c:v>
                </c:pt>
                <c:pt idx="189">
                  <c:v>42284</c:v>
                </c:pt>
                <c:pt idx="190">
                  <c:v>42285</c:v>
                </c:pt>
                <c:pt idx="191">
                  <c:v>42286</c:v>
                </c:pt>
                <c:pt idx="192">
                  <c:v>42289</c:v>
                </c:pt>
                <c:pt idx="193">
                  <c:v>42290</c:v>
                </c:pt>
                <c:pt idx="194">
                  <c:v>42291</c:v>
                </c:pt>
                <c:pt idx="195">
                  <c:v>42292</c:v>
                </c:pt>
                <c:pt idx="196">
                  <c:v>42293</c:v>
                </c:pt>
                <c:pt idx="197">
                  <c:v>42296</c:v>
                </c:pt>
                <c:pt idx="198">
                  <c:v>42297</c:v>
                </c:pt>
                <c:pt idx="199">
                  <c:v>42298</c:v>
                </c:pt>
                <c:pt idx="200">
                  <c:v>42299</c:v>
                </c:pt>
                <c:pt idx="201">
                  <c:v>42300</c:v>
                </c:pt>
                <c:pt idx="202">
                  <c:v>42303</c:v>
                </c:pt>
                <c:pt idx="203">
                  <c:v>42304</c:v>
                </c:pt>
                <c:pt idx="204">
                  <c:v>42305</c:v>
                </c:pt>
                <c:pt idx="205">
                  <c:v>42306</c:v>
                </c:pt>
                <c:pt idx="206">
                  <c:v>42307</c:v>
                </c:pt>
                <c:pt idx="207">
                  <c:v>42311</c:v>
                </c:pt>
                <c:pt idx="208">
                  <c:v>42312</c:v>
                </c:pt>
                <c:pt idx="209">
                  <c:v>42313</c:v>
                </c:pt>
                <c:pt idx="210">
                  <c:v>42314</c:v>
                </c:pt>
                <c:pt idx="211">
                  <c:v>42317</c:v>
                </c:pt>
                <c:pt idx="212">
                  <c:v>42318</c:v>
                </c:pt>
                <c:pt idx="213">
                  <c:v>42319</c:v>
                </c:pt>
                <c:pt idx="214">
                  <c:v>42320</c:v>
                </c:pt>
                <c:pt idx="215">
                  <c:v>42321</c:v>
                </c:pt>
                <c:pt idx="216">
                  <c:v>42325</c:v>
                </c:pt>
                <c:pt idx="217">
                  <c:v>42326</c:v>
                </c:pt>
                <c:pt idx="218">
                  <c:v>42327</c:v>
                </c:pt>
                <c:pt idx="219">
                  <c:v>42328</c:v>
                </c:pt>
                <c:pt idx="220">
                  <c:v>42331</c:v>
                </c:pt>
                <c:pt idx="221">
                  <c:v>42332</c:v>
                </c:pt>
                <c:pt idx="222">
                  <c:v>42333</c:v>
                </c:pt>
                <c:pt idx="223">
                  <c:v>42334</c:v>
                </c:pt>
                <c:pt idx="224">
                  <c:v>42335</c:v>
                </c:pt>
                <c:pt idx="225">
                  <c:v>42338</c:v>
                </c:pt>
                <c:pt idx="226">
                  <c:v>42339</c:v>
                </c:pt>
                <c:pt idx="227">
                  <c:v>42340</c:v>
                </c:pt>
                <c:pt idx="228">
                  <c:v>42341</c:v>
                </c:pt>
                <c:pt idx="229">
                  <c:v>42342</c:v>
                </c:pt>
                <c:pt idx="230">
                  <c:v>42345</c:v>
                </c:pt>
                <c:pt idx="231">
                  <c:v>42346</c:v>
                </c:pt>
                <c:pt idx="232">
                  <c:v>42347</c:v>
                </c:pt>
                <c:pt idx="233">
                  <c:v>42348</c:v>
                </c:pt>
                <c:pt idx="234">
                  <c:v>42349</c:v>
                </c:pt>
                <c:pt idx="235">
                  <c:v>42352</c:v>
                </c:pt>
                <c:pt idx="236">
                  <c:v>42353</c:v>
                </c:pt>
                <c:pt idx="237">
                  <c:v>42354</c:v>
                </c:pt>
                <c:pt idx="238">
                  <c:v>42355</c:v>
                </c:pt>
                <c:pt idx="239">
                  <c:v>42356</c:v>
                </c:pt>
                <c:pt idx="240">
                  <c:v>42359</c:v>
                </c:pt>
                <c:pt idx="241">
                  <c:v>42360</c:v>
                </c:pt>
                <c:pt idx="242">
                  <c:v>42361</c:v>
                </c:pt>
                <c:pt idx="243">
                  <c:v>42362</c:v>
                </c:pt>
                <c:pt idx="244">
                  <c:v>42366</c:v>
                </c:pt>
                <c:pt idx="245">
                  <c:v>42367</c:v>
                </c:pt>
                <c:pt idx="246">
                  <c:v>42368</c:v>
                </c:pt>
                <c:pt idx="247">
                  <c:v>42369</c:v>
                </c:pt>
                <c:pt idx="248">
                  <c:v>42373</c:v>
                </c:pt>
                <c:pt idx="249">
                  <c:v>42374</c:v>
                </c:pt>
                <c:pt idx="250">
                  <c:v>42375</c:v>
                </c:pt>
                <c:pt idx="251">
                  <c:v>42376</c:v>
                </c:pt>
                <c:pt idx="252">
                  <c:v>42377</c:v>
                </c:pt>
                <c:pt idx="253">
                  <c:v>42380</c:v>
                </c:pt>
                <c:pt idx="254">
                  <c:v>42381</c:v>
                </c:pt>
                <c:pt idx="255">
                  <c:v>42382</c:v>
                </c:pt>
                <c:pt idx="256">
                  <c:v>42383</c:v>
                </c:pt>
                <c:pt idx="257">
                  <c:v>42384</c:v>
                </c:pt>
                <c:pt idx="258">
                  <c:v>42387</c:v>
                </c:pt>
                <c:pt idx="259">
                  <c:v>42388</c:v>
                </c:pt>
                <c:pt idx="260">
                  <c:v>42389</c:v>
                </c:pt>
                <c:pt idx="261">
                  <c:v>42390</c:v>
                </c:pt>
                <c:pt idx="262">
                  <c:v>42391</c:v>
                </c:pt>
                <c:pt idx="263">
                  <c:v>42394</c:v>
                </c:pt>
                <c:pt idx="264">
                  <c:v>42395</c:v>
                </c:pt>
                <c:pt idx="265">
                  <c:v>42396</c:v>
                </c:pt>
                <c:pt idx="266">
                  <c:v>42397</c:v>
                </c:pt>
                <c:pt idx="267">
                  <c:v>42398</c:v>
                </c:pt>
                <c:pt idx="268">
                  <c:v>42402</c:v>
                </c:pt>
                <c:pt idx="269">
                  <c:v>42403</c:v>
                </c:pt>
                <c:pt idx="270">
                  <c:v>42404</c:v>
                </c:pt>
                <c:pt idx="271">
                  <c:v>42405</c:v>
                </c:pt>
                <c:pt idx="272">
                  <c:v>42408</c:v>
                </c:pt>
                <c:pt idx="273">
                  <c:v>42409</c:v>
                </c:pt>
                <c:pt idx="274">
                  <c:v>42410</c:v>
                </c:pt>
                <c:pt idx="275">
                  <c:v>42411</c:v>
                </c:pt>
                <c:pt idx="276">
                  <c:v>42412</c:v>
                </c:pt>
                <c:pt idx="277">
                  <c:v>42415</c:v>
                </c:pt>
                <c:pt idx="278">
                  <c:v>42416</c:v>
                </c:pt>
                <c:pt idx="279">
                  <c:v>42417</c:v>
                </c:pt>
                <c:pt idx="280">
                  <c:v>42418</c:v>
                </c:pt>
                <c:pt idx="281">
                  <c:v>42419</c:v>
                </c:pt>
                <c:pt idx="282">
                  <c:v>42422</c:v>
                </c:pt>
                <c:pt idx="283">
                  <c:v>42423</c:v>
                </c:pt>
                <c:pt idx="284">
                  <c:v>42424</c:v>
                </c:pt>
                <c:pt idx="285">
                  <c:v>42425</c:v>
                </c:pt>
                <c:pt idx="286">
                  <c:v>42426</c:v>
                </c:pt>
                <c:pt idx="287">
                  <c:v>42429</c:v>
                </c:pt>
                <c:pt idx="288">
                  <c:v>42430</c:v>
                </c:pt>
                <c:pt idx="289">
                  <c:v>42431</c:v>
                </c:pt>
                <c:pt idx="290">
                  <c:v>42432</c:v>
                </c:pt>
                <c:pt idx="291">
                  <c:v>42433</c:v>
                </c:pt>
                <c:pt idx="292">
                  <c:v>42436</c:v>
                </c:pt>
                <c:pt idx="293">
                  <c:v>42437</c:v>
                </c:pt>
                <c:pt idx="294">
                  <c:v>42438</c:v>
                </c:pt>
                <c:pt idx="295">
                  <c:v>42439</c:v>
                </c:pt>
                <c:pt idx="296">
                  <c:v>42440</c:v>
                </c:pt>
                <c:pt idx="297">
                  <c:v>42443</c:v>
                </c:pt>
                <c:pt idx="298">
                  <c:v>42444</c:v>
                </c:pt>
                <c:pt idx="299">
                  <c:v>42445</c:v>
                </c:pt>
                <c:pt idx="300">
                  <c:v>42446</c:v>
                </c:pt>
                <c:pt idx="301">
                  <c:v>42447</c:v>
                </c:pt>
                <c:pt idx="302">
                  <c:v>42451</c:v>
                </c:pt>
                <c:pt idx="303">
                  <c:v>42452</c:v>
                </c:pt>
                <c:pt idx="304">
                  <c:v>42457</c:v>
                </c:pt>
                <c:pt idx="305">
                  <c:v>42458</c:v>
                </c:pt>
                <c:pt idx="306">
                  <c:v>42459</c:v>
                </c:pt>
                <c:pt idx="307">
                  <c:v>42460</c:v>
                </c:pt>
                <c:pt idx="308">
                  <c:v>42461</c:v>
                </c:pt>
                <c:pt idx="309">
                  <c:v>42464</c:v>
                </c:pt>
                <c:pt idx="310">
                  <c:v>42465</c:v>
                </c:pt>
                <c:pt idx="311">
                  <c:v>42466</c:v>
                </c:pt>
                <c:pt idx="312">
                  <c:v>42467</c:v>
                </c:pt>
                <c:pt idx="313">
                  <c:v>42468</c:v>
                </c:pt>
                <c:pt idx="314">
                  <c:v>42471</c:v>
                </c:pt>
                <c:pt idx="315">
                  <c:v>42472</c:v>
                </c:pt>
                <c:pt idx="316">
                  <c:v>42473</c:v>
                </c:pt>
                <c:pt idx="317">
                  <c:v>42474</c:v>
                </c:pt>
                <c:pt idx="318">
                  <c:v>42475</c:v>
                </c:pt>
                <c:pt idx="319">
                  <c:v>42478</c:v>
                </c:pt>
                <c:pt idx="320">
                  <c:v>42479</c:v>
                </c:pt>
                <c:pt idx="321">
                  <c:v>42480</c:v>
                </c:pt>
                <c:pt idx="322">
                  <c:v>42481</c:v>
                </c:pt>
                <c:pt idx="323">
                  <c:v>42482</c:v>
                </c:pt>
                <c:pt idx="324">
                  <c:v>42485</c:v>
                </c:pt>
                <c:pt idx="325">
                  <c:v>42486</c:v>
                </c:pt>
                <c:pt idx="326">
                  <c:v>42487</c:v>
                </c:pt>
                <c:pt idx="327">
                  <c:v>42488</c:v>
                </c:pt>
                <c:pt idx="328">
                  <c:v>42489</c:v>
                </c:pt>
                <c:pt idx="329">
                  <c:v>42492</c:v>
                </c:pt>
                <c:pt idx="330">
                  <c:v>42493</c:v>
                </c:pt>
                <c:pt idx="331">
                  <c:v>42494</c:v>
                </c:pt>
                <c:pt idx="332">
                  <c:v>42495</c:v>
                </c:pt>
                <c:pt idx="333">
                  <c:v>42496</c:v>
                </c:pt>
                <c:pt idx="334">
                  <c:v>42499</c:v>
                </c:pt>
                <c:pt idx="335">
                  <c:v>42500</c:v>
                </c:pt>
                <c:pt idx="336">
                  <c:v>42501</c:v>
                </c:pt>
                <c:pt idx="337">
                  <c:v>42502</c:v>
                </c:pt>
                <c:pt idx="338">
                  <c:v>42503</c:v>
                </c:pt>
                <c:pt idx="339">
                  <c:v>42506</c:v>
                </c:pt>
                <c:pt idx="340">
                  <c:v>42507</c:v>
                </c:pt>
                <c:pt idx="341">
                  <c:v>42508</c:v>
                </c:pt>
                <c:pt idx="342">
                  <c:v>42509</c:v>
                </c:pt>
                <c:pt idx="343">
                  <c:v>42510</c:v>
                </c:pt>
                <c:pt idx="344">
                  <c:v>42513</c:v>
                </c:pt>
                <c:pt idx="345">
                  <c:v>42514</c:v>
                </c:pt>
                <c:pt idx="346">
                  <c:v>42515</c:v>
                </c:pt>
                <c:pt idx="347">
                  <c:v>42516</c:v>
                </c:pt>
                <c:pt idx="348">
                  <c:v>42517</c:v>
                </c:pt>
                <c:pt idx="349">
                  <c:v>42520</c:v>
                </c:pt>
                <c:pt idx="350">
                  <c:v>42521</c:v>
                </c:pt>
                <c:pt idx="351">
                  <c:v>42522</c:v>
                </c:pt>
                <c:pt idx="352">
                  <c:v>42523</c:v>
                </c:pt>
                <c:pt idx="353">
                  <c:v>42524</c:v>
                </c:pt>
                <c:pt idx="354">
                  <c:v>42527</c:v>
                </c:pt>
                <c:pt idx="355">
                  <c:v>42528</c:v>
                </c:pt>
                <c:pt idx="356">
                  <c:v>42529</c:v>
                </c:pt>
                <c:pt idx="357">
                  <c:v>42530</c:v>
                </c:pt>
                <c:pt idx="358">
                  <c:v>42531</c:v>
                </c:pt>
                <c:pt idx="359">
                  <c:v>42534</c:v>
                </c:pt>
                <c:pt idx="360">
                  <c:v>42535</c:v>
                </c:pt>
                <c:pt idx="361">
                  <c:v>42536</c:v>
                </c:pt>
                <c:pt idx="362">
                  <c:v>42537</c:v>
                </c:pt>
                <c:pt idx="363">
                  <c:v>42538</c:v>
                </c:pt>
                <c:pt idx="364">
                  <c:v>42541</c:v>
                </c:pt>
                <c:pt idx="365">
                  <c:v>42542</c:v>
                </c:pt>
                <c:pt idx="366">
                  <c:v>42543</c:v>
                </c:pt>
                <c:pt idx="367">
                  <c:v>42544</c:v>
                </c:pt>
                <c:pt idx="368">
                  <c:v>42545</c:v>
                </c:pt>
                <c:pt idx="369">
                  <c:v>42548</c:v>
                </c:pt>
                <c:pt idx="370">
                  <c:v>42549</c:v>
                </c:pt>
                <c:pt idx="371">
                  <c:v>42550</c:v>
                </c:pt>
                <c:pt idx="372">
                  <c:v>42551</c:v>
                </c:pt>
                <c:pt idx="373">
                  <c:v>42552</c:v>
                </c:pt>
                <c:pt idx="374">
                  <c:v>42555</c:v>
                </c:pt>
                <c:pt idx="375">
                  <c:v>42556</c:v>
                </c:pt>
                <c:pt idx="376">
                  <c:v>42557</c:v>
                </c:pt>
                <c:pt idx="377">
                  <c:v>42558</c:v>
                </c:pt>
                <c:pt idx="378">
                  <c:v>42559</c:v>
                </c:pt>
                <c:pt idx="379">
                  <c:v>42562</c:v>
                </c:pt>
                <c:pt idx="380">
                  <c:v>42563</c:v>
                </c:pt>
                <c:pt idx="381">
                  <c:v>42564</c:v>
                </c:pt>
                <c:pt idx="382">
                  <c:v>42565</c:v>
                </c:pt>
                <c:pt idx="383">
                  <c:v>42566</c:v>
                </c:pt>
                <c:pt idx="384">
                  <c:v>42569</c:v>
                </c:pt>
                <c:pt idx="385">
                  <c:v>42570</c:v>
                </c:pt>
                <c:pt idx="386">
                  <c:v>42571</c:v>
                </c:pt>
                <c:pt idx="387">
                  <c:v>42572</c:v>
                </c:pt>
                <c:pt idx="388">
                  <c:v>42573</c:v>
                </c:pt>
                <c:pt idx="389">
                  <c:v>42576</c:v>
                </c:pt>
                <c:pt idx="390">
                  <c:v>42577</c:v>
                </c:pt>
                <c:pt idx="391">
                  <c:v>42578</c:v>
                </c:pt>
                <c:pt idx="392">
                  <c:v>42579</c:v>
                </c:pt>
                <c:pt idx="393">
                  <c:v>42580</c:v>
                </c:pt>
                <c:pt idx="394">
                  <c:v>42583</c:v>
                </c:pt>
                <c:pt idx="395">
                  <c:v>42584</c:v>
                </c:pt>
                <c:pt idx="396">
                  <c:v>42585</c:v>
                </c:pt>
                <c:pt idx="397">
                  <c:v>42586</c:v>
                </c:pt>
                <c:pt idx="398">
                  <c:v>42587</c:v>
                </c:pt>
                <c:pt idx="399">
                  <c:v>42590</c:v>
                </c:pt>
                <c:pt idx="400">
                  <c:v>42591</c:v>
                </c:pt>
                <c:pt idx="401">
                  <c:v>42592</c:v>
                </c:pt>
                <c:pt idx="402">
                  <c:v>42593</c:v>
                </c:pt>
                <c:pt idx="403">
                  <c:v>42594</c:v>
                </c:pt>
                <c:pt idx="404">
                  <c:v>42597</c:v>
                </c:pt>
                <c:pt idx="405">
                  <c:v>42598</c:v>
                </c:pt>
                <c:pt idx="406">
                  <c:v>42599</c:v>
                </c:pt>
                <c:pt idx="407">
                  <c:v>42600</c:v>
                </c:pt>
                <c:pt idx="408">
                  <c:v>42601</c:v>
                </c:pt>
                <c:pt idx="409">
                  <c:v>42604</c:v>
                </c:pt>
                <c:pt idx="410">
                  <c:v>42605</c:v>
                </c:pt>
                <c:pt idx="411">
                  <c:v>42606</c:v>
                </c:pt>
                <c:pt idx="412">
                  <c:v>42607</c:v>
                </c:pt>
                <c:pt idx="413">
                  <c:v>42608</c:v>
                </c:pt>
                <c:pt idx="414">
                  <c:v>42611</c:v>
                </c:pt>
                <c:pt idx="415">
                  <c:v>42612</c:v>
                </c:pt>
                <c:pt idx="416">
                  <c:v>42613</c:v>
                </c:pt>
                <c:pt idx="417">
                  <c:v>42614</c:v>
                </c:pt>
                <c:pt idx="418">
                  <c:v>42615</c:v>
                </c:pt>
                <c:pt idx="419">
                  <c:v>42618</c:v>
                </c:pt>
                <c:pt idx="420">
                  <c:v>42619</c:v>
                </c:pt>
                <c:pt idx="421">
                  <c:v>42620</c:v>
                </c:pt>
                <c:pt idx="422">
                  <c:v>42621</c:v>
                </c:pt>
                <c:pt idx="423">
                  <c:v>42622</c:v>
                </c:pt>
                <c:pt idx="424">
                  <c:v>42625</c:v>
                </c:pt>
                <c:pt idx="425">
                  <c:v>42626</c:v>
                </c:pt>
                <c:pt idx="426">
                  <c:v>42627</c:v>
                </c:pt>
                <c:pt idx="427">
                  <c:v>42628</c:v>
                </c:pt>
                <c:pt idx="428">
                  <c:v>42632</c:v>
                </c:pt>
                <c:pt idx="429">
                  <c:v>42633</c:v>
                </c:pt>
                <c:pt idx="430">
                  <c:v>42634</c:v>
                </c:pt>
                <c:pt idx="431">
                  <c:v>42635</c:v>
                </c:pt>
                <c:pt idx="432">
                  <c:v>42636</c:v>
                </c:pt>
                <c:pt idx="433">
                  <c:v>42639</c:v>
                </c:pt>
                <c:pt idx="434">
                  <c:v>42640</c:v>
                </c:pt>
                <c:pt idx="435">
                  <c:v>42641</c:v>
                </c:pt>
                <c:pt idx="436">
                  <c:v>42642</c:v>
                </c:pt>
                <c:pt idx="437">
                  <c:v>42643</c:v>
                </c:pt>
                <c:pt idx="438">
                  <c:v>42646</c:v>
                </c:pt>
                <c:pt idx="439">
                  <c:v>42647</c:v>
                </c:pt>
                <c:pt idx="440">
                  <c:v>42648</c:v>
                </c:pt>
                <c:pt idx="441">
                  <c:v>42649</c:v>
                </c:pt>
                <c:pt idx="442">
                  <c:v>42650</c:v>
                </c:pt>
                <c:pt idx="443">
                  <c:v>42653</c:v>
                </c:pt>
                <c:pt idx="444">
                  <c:v>42654</c:v>
                </c:pt>
                <c:pt idx="445">
                  <c:v>42655</c:v>
                </c:pt>
                <c:pt idx="446">
                  <c:v>42656</c:v>
                </c:pt>
                <c:pt idx="447">
                  <c:v>42657</c:v>
                </c:pt>
                <c:pt idx="448">
                  <c:v>42660</c:v>
                </c:pt>
                <c:pt idx="449">
                  <c:v>42661</c:v>
                </c:pt>
                <c:pt idx="450">
                  <c:v>42662</c:v>
                </c:pt>
                <c:pt idx="451">
                  <c:v>42663</c:v>
                </c:pt>
                <c:pt idx="452">
                  <c:v>42664</c:v>
                </c:pt>
                <c:pt idx="453">
                  <c:v>42667</c:v>
                </c:pt>
                <c:pt idx="454">
                  <c:v>42668</c:v>
                </c:pt>
                <c:pt idx="455">
                  <c:v>42669</c:v>
                </c:pt>
                <c:pt idx="456">
                  <c:v>42670</c:v>
                </c:pt>
                <c:pt idx="457">
                  <c:v>42671</c:v>
                </c:pt>
                <c:pt idx="458">
                  <c:v>42674</c:v>
                </c:pt>
                <c:pt idx="459">
                  <c:v>42675</c:v>
                </c:pt>
                <c:pt idx="460">
                  <c:v>42677</c:v>
                </c:pt>
                <c:pt idx="461">
                  <c:v>42678</c:v>
                </c:pt>
                <c:pt idx="462">
                  <c:v>42681</c:v>
                </c:pt>
                <c:pt idx="463">
                  <c:v>42682</c:v>
                </c:pt>
                <c:pt idx="464">
                  <c:v>42683</c:v>
                </c:pt>
                <c:pt idx="465">
                  <c:v>42684</c:v>
                </c:pt>
                <c:pt idx="466">
                  <c:v>42685</c:v>
                </c:pt>
                <c:pt idx="467">
                  <c:v>42688</c:v>
                </c:pt>
                <c:pt idx="468">
                  <c:v>42689</c:v>
                </c:pt>
                <c:pt idx="469">
                  <c:v>42690</c:v>
                </c:pt>
                <c:pt idx="470">
                  <c:v>42691</c:v>
                </c:pt>
                <c:pt idx="471">
                  <c:v>42692</c:v>
                </c:pt>
                <c:pt idx="472">
                  <c:v>42696</c:v>
                </c:pt>
                <c:pt idx="473">
                  <c:v>42697</c:v>
                </c:pt>
                <c:pt idx="474">
                  <c:v>42698</c:v>
                </c:pt>
                <c:pt idx="475">
                  <c:v>42699</c:v>
                </c:pt>
                <c:pt idx="476">
                  <c:v>42702</c:v>
                </c:pt>
                <c:pt idx="477">
                  <c:v>42703</c:v>
                </c:pt>
                <c:pt idx="478">
                  <c:v>42704</c:v>
                </c:pt>
                <c:pt idx="479">
                  <c:v>42705</c:v>
                </c:pt>
                <c:pt idx="480">
                  <c:v>42706</c:v>
                </c:pt>
                <c:pt idx="481">
                  <c:v>42709</c:v>
                </c:pt>
                <c:pt idx="482">
                  <c:v>42710</c:v>
                </c:pt>
                <c:pt idx="483">
                  <c:v>42711</c:v>
                </c:pt>
                <c:pt idx="484">
                  <c:v>42712</c:v>
                </c:pt>
                <c:pt idx="485">
                  <c:v>42713</c:v>
                </c:pt>
                <c:pt idx="486">
                  <c:v>42717</c:v>
                </c:pt>
                <c:pt idx="487">
                  <c:v>42718</c:v>
                </c:pt>
                <c:pt idx="488">
                  <c:v>42719</c:v>
                </c:pt>
                <c:pt idx="489">
                  <c:v>42720</c:v>
                </c:pt>
                <c:pt idx="490">
                  <c:v>42723</c:v>
                </c:pt>
                <c:pt idx="491">
                  <c:v>42724</c:v>
                </c:pt>
                <c:pt idx="492">
                  <c:v>42725</c:v>
                </c:pt>
                <c:pt idx="493">
                  <c:v>42726</c:v>
                </c:pt>
                <c:pt idx="494">
                  <c:v>42727</c:v>
                </c:pt>
                <c:pt idx="495">
                  <c:v>42730</c:v>
                </c:pt>
                <c:pt idx="496">
                  <c:v>42731</c:v>
                </c:pt>
                <c:pt idx="497">
                  <c:v>42732</c:v>
                </c:pt>
                <c:pt idx="498">
                  <c:v>42733</c:v>
                </c:pt>
                <c:pt idx="499">
                  <c:v>42734</c:v>
                </c:pt>
                <c:pt idx="500">
                  <c:v>42737</c:v>
                </c:pt>
                <c:pt idx="501">
                  <c:v>42738</c:v>
                </c:pt>
                <c:pt idx="502">
                  <c:v>42739</c:v>
                </c:pt>
                <c:pt idx="503">
                  <c:v>42740</c:v>
                </c:pt>
                <c:pt idx="504">
                  <c:v>42741</c:v>
                </c:pt>
                <c:pt idx="505">
                  <c:v>42744</c:v>
                </c:pt>
                <c:pt idx="506">
                  <c:v>42745</c:v>
                </c:pt>
                <c:pt idx="507">
                  <c:v>42746</c:v>
                </c:pt>
                <c:pt idx="508">
                  <c:v>42747</c:v>
                </c:pt>
                <c:pt idx="509">
                  <c:v>42748</c:v>
                </c:pt>
                <c:pt idx="510">
                  <c:v>42751</c:v>
                </c:pt>
                <c:pt idx="511">
                  <c:v>42752</c:v>
                </c:pt>
                <c:pt idx="512">
                  <c:v>42753</c:v>
                </c:pt>
                <c:pt idx="513">
                  <c:v>42754</c:v>
                </c:pt>
                <c:pt idx="514">
                  <c:v>42755</c:v>
                </c:pt>
                <c:pt idx="515">
                  <c:v>42758</c:v>
                </c:pt>
                <c:pt idx="516">
                  <c:v>42759</c:v>
                </c:pt>
                <c:pt idx="517">
                  <c:v>42760</c:v>
                </c:pt>
                <c:pt idx="518">
                  <c:v>42761</c:v>
                </c:pt>
                <c:pt idx="519">
                  <c:v>42762</c:v>
                </c:pt>
                <c:pt idx="520">
                  <c:v>42765</c:v>
                </c:pt>
                <c:pt idx="521">
                  <c:v>42766</c:v>
                </c:pt>
                <c:pt idx="522">
                  <c:v>42767</c:v>
                </c:pt>
                <c:pt idx="523">
                  <c:v>42768</c:v>
                </c:pt>
                <c:pt idx="524">
                  <c:v>42769</c:v>
                </c:pt>
                <c:pt idx="525">
                  <c:v>42773</c:v>
                </c:pt>
                <c:pt idx="526">
                  <c:v>42774</c:v>
                </c:pt>
                <c:pt idx="527">
                  <c:v>42775</c:v>
                </c:pt>
                <c:pt idx="528">
                  <c:v>42776</c:v>
                </c:pt>
                <c:pt idx="529">
                  <c:v>42779</c:v>
                </c:pt>
                <c:pt idx="530">
                  <c:v>42780</c:v>
                </c:pt>
                <c:pt idx="531">
                  <c:v>42781</c:v>
                </c:pt>
                <c:pt idx="532">
                  <c:v>42782</c:v>
                </c:pt>
                <c:pt idx="533">
                  <c:v>42783</c:v>
                </c:pt>
                <c:pt idx="534">
                  <c:v>42786</c:v>
                </c:pt>
                <c:pt idx="535">
                  <c:v>42787</c:v>
                </c:pt>
                <c:pt idx="536">
                  <c:v>42788</c:v>
                </c:pt>
                <c:pt idx="537">
                  <c:v>42789</c:v>
                </c:pt>
                <c:pt idx="538">
                  <c:v>42790</c:v>
                </c:pt>
                <c:pt idx="539">
                  <c:v>42793</c:v>
                </c:pt>
                <c:pt idx="540">
                  <c:v>42794</c:v>
                </c:pt>
                <c:pt idx="541">
                  <c:v>42795</c:v>
                </c:pt>
                <c:pt idx="542">
                  <c:v>42796</c:v>
                </c:pt>
                <c:pt idx="543">
                  <c:v>42797</c:v>
                </c:pt>
                <c:pt idx="544">
                  <c:v>42800</c:v>
                </c:pt>
                <c:pt idx="545">
                  <c:v>42801</c:v>
                </c:pt>
                <c:pt idx="546">
                  <c:v>42802</c:v>
                </c:pt>
                <c:pt idx="547">
                  <c:v>42803</c:v>
                </c:pt>
                <c:pt idx="548">
                  <c:v>42804</c:v>
                </c:pt>
                <c:pt idx="549">
                  <c:v>42807</c:v>
                </c:pt>
                <c:pt idx="550">
                  <c:v>42808</c:v>
                </c:pt>
                <c:pt idx="551">
                  <c:v>42809</c:v>
                </c:pt>
                <c:pt idx="552">
                  <c:v>42810</c:v>
                </c:pt>
                <c:pt idx="553">
                  <c:v>42811</c:v>
                </c:pt>
                <c:pt idx="554">
                  <c:v>42815</c:v>
                </c:pt>
                <c:pt idx="555">
                  <c:v>42816</c:v>
                </c:pt>
                <c:pt idx="556">
                  <c:v>42817</c:v>
                </c:pt>
                <c:pt idx="557">
                  <c:v>42818</c:v>
                </c:pt>
                <c:pt idx="558">
                  <c:v>42821</c:v>
                </c:pt>
                <c:pt idx="559">
                  <c:v>42822</c:v>
                </c:pt>
                <c:pt idx="560">
                  <c:v>42823</c:v>
                </c:pt>
                <c:pt idx="561">
                  <c:v>42824</c:v>
                </c:pt>
                <c:pt idx="562">
                  <c:v>42825</c:v>
                </c:pt>
                <c:pt idx="563">
                  <c:v>42828</c:v>
                </c:pt>
                <c:pt idx="564">
                  <c:v>42829</c:v>
                </c:pt>
                <c:pt idx="565">
                  <c:v>42830</c:v>
                </c:pt>
                <c:pt idx="566">
                  <c:v>42831</c:v>
                </c:pt>
                <c:pt idx="567">
                  <c:v>42832</c:v>
                </c:pt>
                <c:pt idx="568">
                  <c:v>42835</c:v>
                </c:pt>
                <c:pt idx="569">
                  <c:v>42836</c:v>
                </c:pt>
                <c:pt idx="570">
                  <c:v>42837</c:v>
                </c:pt>
                <c:pt idx="571">
                  <c:v>42842</c:v>
                </c:pt>
                <c:pt idx="572">
                  <c:v>42843</c:v>
                </c:pt>
                <c:pt idx="573">
                  <c:v>42844</c:v>
                </c:pt>
                <c:pt idx="574">
                  <c:v>42845</c:v>
                </c:pt>
                <c:pt idx="575">
                  <c:v>42846</c:v>
                </c:pt>
                <c:pt idx="576">
                  <c:v>42849</c:v>
                </c:pt>
                <c:pt idx="577">
                  <c:v>42850</c:v>
                </c:pt>
                <c:pt idx="578">
                  <c:v>42851</c:v>
                </c:pt>
                <c:pt idx="579">
                  <c:v>42852</c:v>
                </c:pt>
                <c:pt idx="580">
                  <c:v>42853</c:v>
                </c:pt>
                <c:pt idx="581">
                  <c:v>42857</c:v>
                </c:pt>
                <c:pt idx="582">
                  <c:v>42858</c:v>
                </c:pt>
                <c:pt idx="583">
                  <c:v>42859</c:v>
                </c:pt>
                <c:pt idx="584">
                  <c:v>42860</c:v>
                </c:pt>
                <c:pt idx="585">
                  <c:v>42863</c:v>
                </c:pt>
                <c:pt idx="586">
                  <c:v>42864</c:v>
                </c:pt>
                <c:pt idx="587">
                  <c:v>42865</c:v>
                </c:pt>
                <c:pt idx="588">
                  <c:v>42866</c:v>
                </c:pt>
                <c:pt idx="589">
                  <c:v>42867</c:v>
                </c:pt>
                <c:pt idx="590">
                  <c:v>42870</c:v>
                </c:pt>
                <c:pt idx="591">
                  <c:v>42871</c:v>
                </c:pt>
                <c:pt idx="592">
                  <c:v>42872</c:v>
                </c:pt>
                <c:pt idx="593">
                  <c:v>42873</c:v>
                </c:pt>
                <c:pt idx="594">
                  <c:v>42874</c:v>
                </c:pt>
                <c:pt idx="595">
                  <c:v>42877</c:v>
                </c:pt>
                <c:pt idx="596">
                  <c:v>42878</c:v>
                </c:pt>
                <c:pt idx="597">
                  <c:v>42879</c:v>
                </c:pt>
                <c:pt idx="598">
                  <c:v>42880</c:v>
                </c:pt>
                <c:pt idx="599">
                  <c:v>42881</c:v>
                </c:pt>
                <c:pt idx="600">
                  <c:v>42884</c:v>
                </c:pt>
                <c:pt idx="601">
                  <c:v>42885</c:v>
                </c:pt>
                <c:pt idx="602">
                  <c:v>42886</c:v>
                </c:pt>
                <c:pt idx="603">
                  <c:v>42887</c:v>
                </c:pt>
                <c:pt idx="604">
                  <c:v>42888</c:v>
                </c:pt>
                <c:pt idx="605">
                  <c:v>42891</c:v>
                </c:pt>
                <c:pt idx="606">
                  <c:v>42892</c:v>
                </c:pt>
                <c:pt idx="607">
                  <c:v>42893</c:v>
                </c:pt>
                <c:pt idx="608">
                  <c:v>42894</c:v>
                </c:pt>
                <c:pt idx="609">
                  <c:v>42895</c:v>
                </c:pt>
                <c:pt idx="610">
                  <c:v>42898</c:v>
                </c:pt>
                <c:pt idx="611">
                  <c:v>42899</c:v>
                </c:pt>
                <c:pt idx="612">
                  <c:v>42900</c:v>
                </c:pt>
                <c:pt idx="613">
                  <c:v>42901</c:v>
                </c:pt>
                <c:pt idx="614">
                  <c:v>42902</c:v>
                </c:pt>
                <c:pt idx="615">
                  <c:v>42905</c:v>
                </c:pt>
                <c:pt idx="616">
                  <c:v>42906</c:v>
                </c:pt>
                <c:pt idx="617">
                  <c:v>42907</c:v>
                </c:pt>
                <c:pt idx="618">
                  <c:v>42908</c:v>
                </c:pt>
                <c:pt idx="619">
                  <c:v>42909</c:v>
                </c:pt>
                <c:pt idx="620">
                  <c:v>42912</c:v>
                </c:pt>
                <c:pt idx="621">
                  <c:v>42913</c:v>
                </c:pt>
                <c:pt idx="622">
                  <c:v>42914</c:v>
                </c:pt>
                <c:pt idx="623">
                  <c:v>42915</c:v>
                </c:pt>
                <c:pt idx="624">
                  <c:v>42916</c:v>
                </c:pt>
                <c:pt idx="625">
                  <c:v>42919</c:v>
                </c:pt>
                <c:pt idx="626">
                  <c:v>42920</c:v>
                </c:pt>
                <c:pt idx="627">
                  <c:v>42921</c:v>
                </c:pt>
                <c:pt idx="628">
                  <c:v>42922</c:v>
                </c:pt>
                <c:pt idx="629">
                  <c:v>42923</c:v>
                </c:pt>
                <c:pt idx="630">
                  <c:v>42926</c:v>
                </c:pt>
                <c:pt idx="631">
                  <c:v>42927</c:v>
                </c:pt>
                <c:pt idx="632">
                  <c:v>42928</c:v>
                </c:pt>
                <c:pt idx="633">
                  <c:v>42929</c:v>
                </c:pt>
                <c:pt idx="634">
                  <c:v>42930</c:v>
                </c:pt>
                <c:pt idx="635">
                  <c:v>42933</c:v>
                </c:pt>
                <c:pt idx="636">
                  <c:v>42934</c:v>
                </c:pt>
                <c:pt idx="637">
                  <c:v>42935</c:v>
                </c:pt>
                <c:pt idx="638">
                  <c:v>42936</c:v>
                </c:pt>
                <c:pt idx="639">
                  <c:v>42937</c:v>
                </c:pt>
                <c:pt idx="640">
                  <c:v>42940</c:v>
                </c:pt>
                <c:pt idx="641">
                  <c:v>42941</c:v>
                </c:pt>
                <c:pt idx="642">
                  <c:v>42942</c:v>
                </c:pt>
                <c:pt idx="643">
                  <c:v>42943</c:v>
                </c:pt>
                <c:pt idx="644">
                  <c:v>42944</c:v>
                </c:pt>
                <c:pt idx="645">
                  <c:v>42947</c:v>
                </c:pt>
                <c:pt idx="646">
                  <c:v>42948</c:v>
                </c:pt>
                <c:pt idx="647">
                  <c:v>42949</c:v>
                </c:pt>
                <c:pt idx="648">
                  <c:v>42950</c:v>
                </c:pt>
                <c:pt idx="649">
                  <c:v>42951</c:v>
                </c:pt>
                <c:pt idx="650">
                  <c:v>42954</c:v>
                </c:pt>
                <c:pt idx="651">
                  <c:v>42955</c:v>
                </c:pt>
                <c:pt idx="652">
                  <c:v>42956</c:v>
                </c:pt>
                <c:pt idx="653">
                  <c:v>42957</c:v>
                </c:pt>
                <c:pt idx="654">
                  <c:v>42958</c:v>
                </c:pt>
                <c:pt idx="655">
                  <c:v>42961</c:v>
                </c:pt>
                <c:pt idx="656">
                  <c:v>42962</c:v>
                </c:pt>
                <c:pt idx="657">
                  <c:v>42963</c:v>
                </c:pt>
                <c:pt idx="658">
                  <c:v>42964</c:v>
                </c:pt>
                <c:pt idx="659">
                  <c:v>42965</c:v>
                </c:pt>
                <c:pt idx="660">
                  <c:v>42968</c:v>
                </c:pt>
                <c:pt idx="661">
                  <c:v>42969</c:v>
                </c:pt>
                <c:pt idx="662">
                  <c:v>42970</c:v>
                </c:pt>
                <c:pt idx="663">
                  <c:v>42971</c:v>
                </c:pt>
                <c:pt idx="664">
                  <c:v>42972</c:v>
                </c:pt>
                <c:pt idx="665">
                  <c:v>42975</c:v>
                </c:pt>
                <c:pt idx="666">
                  <c:v>42976</c:v>
                </c:pt>
                <c:pt idx="667">
                  <c:v>42977</c:v>
                </c:pt>
                <c:pt idx="668">
                  <c:v>42978</c:v>
                </c:pt>
                <c:pt idx="669">
                  <c:v>42979</c:v>
                </c:pt>
                <c:pt idx="670">
                  <c:v>42982</c:v>
                </c:pt>
                <c:pt idx="671">
                  <c:v>42983</c:v>
                </c:pt>
                <c:pt idx="672">
                  <c:v>42984</c:v>
                </c:pt>
                <c:pt idx="673">
                  <c:v>42985</c:v>
                </c:pt>
                <c:pt idx="674">
                  <c:v>42986</c:v>
                </c:pt>
                <c:pt idx="675">
                  <c:v>42989</c:v>
                </c:pt>
                <c:pt idx="676">
                  <c:v>42990</c:v>
                </c:pt>
                <c:pt idx="677">
                  <c:v>42991</c:v>
                </c:pt>
                <c:pt idx="678">
                  <c:v>42992</c:v>
                </c:pt>
                <c:pt idx="679">
                  <c:v>42993</c:v>
                </c:pt>
                <c:pt idx="680">
                  <c:v>42996</c:v>
                </c:pt>
                <c:pt idx="681">
                  <c:v>42997</c:v>
                </c:pt>
                <c:pt idx="682">
                  <c:v>42998</c:v>
                </c:pt>
                <c:pt idx="683">
                  <c:v>42999</c:v>
                </c:pt>
                <c:pt idx="684">
                  <c:v>43000</c:v>
                </c:pt>
                <c:pt idx="685">
                  <c:v>43003</c:v>
                </c:pt>
                <c:pt idx="686">
                  <c:v>43004</c:v>
                </c:pt>
                <c:pt idx="687">
                  <c:v>43005</c:v>
                </c:pt>
                <c:pt idx="688">
                  <c:v>43006</c:v>
                </c:pt>
                <c:pt idx="689">
                  <c:v>43007</c:v>
                </c:pt>
                <c:pt idx="690">
                  <c:v>43010</c:v>
                </c:pt>
                <c:pt idx="691">
                  <c:v>43011</c:v>
                </c:pt>
                <c:pt idx="692">
                  <c:v>43012</c:v>
                </c:pt>
                <c:pt idx="693">
                  <c:v>43013</c:v>
                </c:pt>
                <c:pt idx="694">
                  <c:v>43014</c:v>
                </c:pt>
                <c:pt idx="695">
                  <c:v>43017</c:v>
                </c:pt>
                <c:pt idx="696">
                  <c:v>43018</c:v>
                </c:pt>
                <c:pt idx="697">
                  <c:v>43019</c:v>
                </c:pt>
                <c:pt idx="698">
                  <c:v>43020</c:v>
                </c:pt>
                <c:pt idx="699">
                  <c:v>43021</c:v>
                </c:pt>
                <c:pt idx="700">
                  <c:v>43024</c:v>
                </c:pt>
                <c:pt idx="701">
                  <c:v>43025</c:v>
                </c:pt>
                <c:pt idx="702">
                  <c:v>43026</c:v>
                </c:pt>
                <c:pt idx="703">
                  <c:v>43027</c:v>
                </c:pt>
                <c:pt idx="704">
                  <c:v>43028</c:v>
                </c:pt>
                <c:pt idx="705">
                  <c:v>43031</c:v>
                </c:pt>
                <c:pt idx="706">
                  <c:v>43032</c:v>
                </c:pt>
                <c:pt idx="707">
                  <c:v>43033</c:v>
                </c:pt>
                <c:pt idx="708">
                  <c:v>43034</c:v>
                </c:pt>
                <c:pt idx="709">
                  <c:v>43035</c:v>
                </c:pt>
                <c:pt idx="710">
                  <c:v>43038</c:v>
                </c:pt>
                <c:pt idx="711">
                  <c:v>43039</c:v>
                </c:pt>
                <c:pt idx="712">
                  <c:v>43040</c:v>
                </c:pt>
                <c:pt idx="713">
                  <c:v>43042</c:v>
                </c:pt>
                <c:pt idx="714">
                  <c:v>43045</c:v>
                </c:pt>
                <c:pt idx="715">
                  <c:v>43046</c:v>
                </c:pt>
                <c:pt idx="716">
                  <c:v>43047</c:v>
                </c:pt>
                <c:pt idx="717">
                  <c:v>43048</c:v>
                </c:pt>
                <c:pt idx="718">
                  <c:v>43049</c:v>
                </c:pt>
                <c:pt idx="719">
                  <c:v>43052</c:v>
                </c:pt>
                <c:pt idx="720">
                  <c:v>43053</c:v>
                </c:pt>
                <c:pt idx="721">
                  <c:v>43054</c:v>
                </c:pt>
                <c:pt idx="722">
                  <c:v>43055</c:v>
                </c:pt>
                <c:pt idx="723">
                  <c:v>43056</c:v>
                </c:pt>
                <c:pt idx="724">
                  <c:v>43060</c:v>
                </c:pt>
                <c:pt idx="725">
                  <c:v>43061</c:v>
                </c:pt>
                <c:pt idx="726">
                  <c:v>43062</c:v>
                </c:pt>
                <c:pt idx="727">
                  <c:v>43063</c:v>
                </c:pt>
                <c:pt idx="728">
                  <c:v>43066</c:v>
                </c:pt>
                <c:pt idx="729">
                  <c:v>43067</c:v>
                </c:pt>
                <c:pt idx="730">
                  <c:v>43068</c:v>
                </c:pt>
                <c:pt idx="731">
                  <c:v>43069</c:v>
                </c:pt>
                <c:pt idx="732">
                  <c:v>43070</c:v>
                </c:pt>
                <c:pt idx="733">
                  <c:v>43073</c:v>
                </c:pt>
                <c:pt idx="734">
                  <c:v>43074</c:v>
                </c:pt>
                <c:pt idx="735">
                  <c:v>43075</c:v>
                </c:pt>
                <c:pt idx="736">
                  <c:v>43076</c:v>
                </c:pt>
                <c:pt idx="737">
                  <c:v>43077</c:v>
                </c:pt>
                <c:pt idx="738">
                  <c:v>43080</c:v>
                </c:pt>
                <c:pt idx="739">
                  <c:v>43082</c:v>
                </c:pt>
                <c:pt idx="740">
                  <c:v>43083</c:v>
                </c:pt>
                <c:pt idx="741">
                  <c:v>43084</c:v>
                </c:pt>
                <c:pt idx="742">
                  <c:v>43087</c:v>
                </c:pt>
                <c:pt idx="743">
                  <c:v>43088</c:v>
                </c:pt>
                <c:pt idx="744">
                  <c:v>43089</c:v>
                </c:pt>
                <c:pt idx="745">
                  <c:v>43090</c:v>
                </c:pt>
                <c:pt idx="746">
                  <c:v>43091</c:v>
                </c:pt>
                <c:pt idx="747">
                  <c:v>43095</c:v>
                </c:pt>
                <c:pt idx="748">
                  <c:v>43096</c:v>
                </c:pt>
                <c:pt idx="749">
                  <c:v>43097</c:v>
                </c:pt>
                <c:pt idx="750">
                  <c:v>43098</c:v>
                </c:pt>
                <c:pt idx="751">
                  <c:v>43102</c:v>
                </c:pt>
                <c:pt idx="752">
                  <c:v>43103</c:v>
                </c:pt>
                <c:pt idx="753">
                  <c:v>43104</c:v>
                </c:pt>
                <c:pt idx="754">
                  <c:v>43105</c:v>
                </c:pt>
                <c:pt idx="755">
                  <c:v>43108</c:v>
                </c:pt>
                <c:pt idx="756">
                  <c:v>43109</c:v>
                </c:pt>
                <c:pt idx="757">
                  <c:v>43110</c:v>
                </c:pt>
                <c:pt idx="758">
                  <c:v>43111</c:v>
                </c:pt>
                <c:pt idx="759">
                  <c:v>43112</c:v>
                </c:pt>
                <c:pt idx="760">
                  <c:v>43115</c:v>
                </c:pt>
                <c:pt idx="761">
                  <c:v>43116</c:v>
                </c:pt>
                <c:pt idx="762">
                  <c:v>43117</c:v>
                </c:pt>
                <c:pt idx="763">
                  <c:v>43118</c:v>
                </c:pt>
                <c:pt idx="764">
                  <c:v>43119</c:v>
                </c:pt>
                <c:pt idx="765">
                  <c:v>43122</c:v>
                </c:pt>
                <c:pt idx="766">
                  <c:v>43123</c:v>
                </c:pt>
                <c:pt idx="767">
                  <c:v>43124</c:v>
                </c:pt>
                <c:pt idx="768">
                  <c:v>43125</c:v>
                </c:pt>
                <c:pt idx="769">
                  <c:v>43126</c:v>
                </c:pt>
                <c:pt idx="770">
                  <c:v>43129</c:v>
                </c:pt>
                <c:pt idx="771">
                  <c:v>43130</c:v>
                </c:pt>
                <c:pt idx="772">
                  <c:v>43131</c:v>
                </c:pt>
                <c:pt idx="773">
                  <c:v>43132</c:v>
                </c:pt>
                <c:pt idx="774">
                  <c:v>43133</c:v>
                </c:pt>
                <c:pt idx="775">
                  <c:v>43137</c:v>
                </c:pt>
                <c:pt idx="776">
                  <c:v>43138</c:v>
                </c:pt>
                <c:pt idx="777">
                  <c:v>43139</c:v>
                </c:pt>
                <c:pt idx="778">
                  <c:v>43140</c:v>
                </c:pt>
                <c:pt idx="779">
                  <c:v>43143</c:v>
                </c:pt>
                <c:pt idx="780">
                  <c:v>43144</c:v>
                </c:pt>
                <c:pt idx="781">
                  <c:v>43145</c:v>
                </c:pt>
                <c:pt idx="782">
                  <c:v>43146</c:v>
                </c:pt>
                <c:pt idx="783">
                  <c:v>43147</c:v>
                </c:pt>
                <c:pt idx="784">
                  <c:v>43150</c:v>
                </c:pt>
                <c:pt idx="785">
                  <c:v>43151</c:v>
                </c:pt>
                <c:pt idx="786">
                  <c:v>43152</c:v>
                </c:pt>
                <c:pt idx="787">
                  <c:v>43153</c:v>
                </c:pt>
                <c:pt idx="788">
                  <c:v>43154</c:v>
                </c:pt>
                <c:pt idx="789">
                  <c:v>43157</c:v>
                </c:pt>
                <c:pt idx="790">
                  <c:v>43158</c:v>
                </c:pt>
                <c:pt idx="791">
                  <c:v>43159</c:v>
                </c:pt>
                <c:pt idx="792">
                  <c:v>43160</c:v>
                </c:pt>
                <c:pt idx="793">
                  <c:v>43161</c:v>
                </c:pt>
                <c:pt idx="794">
                  <c:v>43164</c:v>
                </c:pt>
                <c:pt idx="795">
                  <c:v>43165</c:v>
                </c:pt>
                <c:pt idx="796">
                  <c:v>43166</c:v>
                </c:pt>
                <c:pt idx="797">
                  <c:v>43167</c:v>
                </c:pt>
                <c:pt idx="798">
                  <c:v>43168</c:v>
                </c:pt>
                <c:pt idx="799">
                  <c:v>43171</c:v>
                </c:pt>
                <c:pt idx="800">
                  <c:v>43172</c:v>
                </c:pt>
                <c:pt idx="801">
                  <c:v>43173</c:v>
                </c:pt>
                <c:pt idx="802">
                  <c:v>43174</c:v>
                </c:pt>
                <c:pt idx="803">
                  <c:v>43175</c:v>
                </c:pt>
                <c:pt idx="804">
                  <c:v>43179</c:v>
                </c:pt>
                <c:pt idx="805">
                  <c:v>43180</c:v>
                </c:pt>
                <c:pt idx="806">
                  <c:v>43181</c:v>
                </c:pt>
                <c:pt idx="807">
                  <c:v>43182</c:v>
                </c:pt>
                <c:pt idx="808">
                  <c:v>43185</c:v>
                </c:pt>
                <c:pt idx="809">
                  <c:v>43186</c:v>
                </c:pt>
                <c:pt idx="810">
                  <c:v>43187</c:v>
                </c:pt>
                <c:pt idx="811">
                  <c:v>43192</c:v>
                </c:pt>
                <c:pt idx="812">
                  <c:v>43193</c:v>
                </c:pt>
                <c:pt idx="813">
                  <c:v>43194</c:v>
                </c:pt>
                <c:pt idx="814">
                  <c:v>43195</c:v>
                </c:pt>
                <c:pt idx="815">
                  <c:v>43196</c:v>
                </c:pt>
                <c:pt idx="816">
                  <c:v>43199</c:v>
                </c:pt>
                <c:pt idx="817">
                  <c:v>43200</c:v>
                </c:pt>
                <c:pt idx="818">
                  <c:v>43201</c:v>
                </c:pt>
                <c:pt idx="819">
                  <c:v>43202</c:v>
                </c:pt>
                <c:pt idx="820">
                  <c:v>43203</c:v>
                </c:pt>
                <c:pt idx="821">
                  <c:v>43206</c:v>
                </c:pt>
                <c:pt idx="822">
                  <c:v>43207</c:v>
                </c:pt>
                <c:pt idx="823">
                  <c:v>43208</c:v>
                </c:pt>
                <c:pt idx="824">
                  <c:v>43209</c:v>
                </c:pt>
                <c:pt idx="825">
                  <c:v>43210</c:v>
                </c:pt>
                <c:pt idx="826">
                  <c:v>43213</c:v>
                </c:pt>
                <c:pt idx="827">
                  <c:v>43214</c:v>
                </c:pt>
                <c:pt idx="828">
                  <c:v>43215</c:v>
                </c:pt>
                <c:pt idx="829">
                  <c:v>43216</c:v>
                </c:pt>
                <c:pt idx="830">
                  <c:v>43217</c:v>
                </c:pt>
                <c:pt idx="831">
                  <c:v>43220</c:v>
                </c:pt>
                <c:pt idx="832">
                  <c:v>43222</c:v>
                </c:pt>
                <c:pt idx="833">
                  <c:v>43223</c:v>
                </c:pt>
                <c:pt idx="834">
                  <c:v>43224</c:v>
                </c:pt>
                <c:pt idx="835">
                  <c:v>43227</c:v>
                </c:pt>
                <c:pt idx="836">
                  <c:v>43228</c:v>
                </c:pt>
                <c:pt idx="837">
                  <c:v>43229</c:v>
                </c:pt>
                <c:pt idx="838">
                  <c:v>43230</c:v>
                </c:pt>
                <c:pt idx="839">
                  <c:v>43231</c:v>
                </c:pt>
                <c:pt idx="840">
                  <c:v>43234</c:v>
                </c:pt>
                <c:pt idx="841">
                  <c:v>43235</c:v>
                </c:pt>
                <c:pt idx="842">
                  <c:v>43236</c:v>
                </c:pt>
                <c:pt idx="843">
                  <c:v>43237</c:v>
                </c:pt>
                <c:pt idx="844">
                  <c:v>43238</c:v>
                </c:pt>
                <c:pt idx="845">
                  <c:v>43241</c:v>
                </c:pt>
                <c:pt idx="846">
                  <c:v>43242</c:v>
                </c:pt>
                <c:pt idx="847">
                  <c:v>43243</c:v>
                </c:pt>
                <c:pt idx="848">
                  <c:v>43244</c:v>
                </c:pt>
                <c:pt idx="849">
                  <c:v>43245</c:v>
                </c:pt>
                <c:pt idx="850">
                  <c:v>43248</c:v>
                </c:pt>
                <c:pt idx="851">
                  <c:v>43249</c:v>
                </c:pt>
                <c:pt idx="852">
                  <c:v>43250</c:v>
                </c:pt>
                <c:pt idx="853">
                  <c:v>43251</c:v>
                </c:pt>
                <c:pt idx="854">
                  <c:v>43252</c:v>
                </c:pt>
                <c:pt idx="855">
                  <c:v>43255</c:v>
                </c:pt>
                <c:pt idx="856">
                  <c:v>43256</c:v>
                </c:pt>
                <c:pt idx="857">
                  <c:v>43257</c:v>
                </c:pt>
                <c:pt idx="858">
                  <c:v>43258</c:v>
                </c:pt>
                <c:pt idx="859">
                  <c:v>43259</c:v>
                </c:pt>
                <c:pt idx="860">
                  <c:v>43262</c:v>
                </c:pt>
                <c:pt idx="861">
                  <c:v>43263</c:v>
                </c:pt>
                <c:pt idx="862">
                  <c:v>43264</c:v>
                </c:pt>
                <c:pt idx="863">
                  <c:v>43265</c:v>
                </c:pt>
                <c:pt idx="864">
                  <c:v>43266</c:v>
                </c:pt>
                <c:pt idx="865">
                  <c:v>43269</c:v>
                </c:pt>
                <c:pt idx="866">
                  <c:v>43270</c:v>
                </c:pt>
                <c:pt idx="867">
                  <c:v>43271</c:v>
                </c:pt>
                <c:pt idx="868">
                  <c:v>43272</c:v>
                </c:pt>
                <c:pt idx="869">
                  <c:v>43273</c:v>
                </c:pt>
                <c:pt idx="870">
                  <c:v>43276</c:v>
                </c:pt>
                <c:pt idx="871">
                  <c:v>43277</c:v>
                </c:pt>
                <c:pt idx="872">
                  <c:v>43278</c:v>
                </c:pt>
                <c:pt idx="873">
                  <c:v>43279</c:v>
                </c:pt>
                <c:pt idx="874">
                  <c:v>43280</c:v>
                </c:pt>
                <c:pt idx="875">
                  <c:v>43283</c:v>
                </c:pt>
                <c:pt idx="876">
                  <c:v>43284</c:v>
                </c:pt>
                <c:pt idx="877">
                  <c:v>43285</c:v>
                </c:pt>
                <c:pt idx="878">
                  <c:v>43286</c:v>
                </c:pt>
                <c:pt idx="879">
                  <c:v>43287</c:v>
                </c:pt>
                <c:pt idx="880">
                  <c:v>43290</c:v>
                </c:pt>
                <c:pt idx="881">
                  <c:v>43291</c:v>
                </c:pt>
                <c:pt idx="882">
                  <c:v>43292</c:v>
                </c:pt>
                <c:pt idx="883">
                  <c:v>43293</c:v>
                </c:pt>
                <c:pt idx="884">
                  <c:v>43294</c:v>
                </c:pt>
                <c:pt idx="885">
                  <c:v>43297</c:v>
                </c:pt>
                <c:pt idx="886">
                  <c:v>43298</c:v>
                </c:pt>
                <c:pt idx="887">
                  <c:v>43299</c:v>
                </c:pt>
                <c:pt idx="888">
                  <c:v>43300</c:v>
                </c:pt>
                <c:pt idx="889">
                  <c:v>43301</c:v>
                </c:pt>
                <c:pt idx="890">
                  <c:v>43304</c:v>
                </c:pt>
                <c:pt idx="891">
                  <c:v>43305</c:v>
                </c:pt>
                <c:pt idx="892">
                  <c:v>43306</c:v>
                </c:pt>
                <c:pt idx="893">
                  <c:v>43307</c:v>
                </c:pt>
                <c:pt idx="894">
                  <c:v>43308</c:v>
                </c:pt>
                <c:pt idx="895">
                  <c:v>43311</c:v>
                </c:pt>
                <c:pt idx="896">
                  <c:v>43312</c:v>
                </c:pt>
                <c:pt idx="897">
                  <c:v>43313</c:v>
                </c:pt>
                <c:pt idx="898">
                  <c:v>43314</c:v>
                </c:pt>
                <c:pt idx="899">
                  <c:v>43315</c:v>
                </c:pt>
                <c:pt idx="900">
                  <c:v>43318</c:v>
                </c:pt>
                <c:pt idx="901">
                  <c:v>43319</c:v>
                </c:pt>
                <c:pt idx="902">
                  <c:v>43320</c:v>
                </c:pt>
                <c:pt idx="903">
                  <c:v>43321</c:v>
                </c:pt>
                <c:pt idx="904">
                  <c:v>43322</c:v>
                </c:pt>
                <c:pt idx="905">
                  <c:v>43325</c:v>
                </c:pt>
                <c:pt idx="906">
                  <c:v>43326</c:v>
                </c:pt>
                <c:pt idx="907">
                  <c:v>43327</c:v>
                </c:pt>
                <c:pt idx="908">
                  <c:v>43328</c:v>
                </c:pt>
                <c:pt idx="909">
                  <c:v>43329</c:v>
                </c:pt>
                <c:pt idx="910">
                  <c:v>43332</c:v>
                </c:pt>
                <c:pt idx="911">
                  <c:v>43333</c:v>
                </c:pt>
                <c:pt idx="912">
                  <c:v>43334</c:v>
                </c:pt>
                <c:pt idx="913">
                  <c:v>43335</c:v>
                </c:pt>
                <c:pt idx="914">
                  <c:v>43336</c:v>
                </c:pt>
                <c:pt idx="915">
                  <c:v>43339</c:v>
                </c:pt>
                <c:pt idx="916">
                  <c:v>43340</c:v>
                </c:pt>
                <c:pt idx="917">
                  <c:v>43341</c:v>
                </c:pt>
                <c:pt idx="918">
                  <c:v>43342</c:v>
                </c:pt>
                <c:pt idx="919">
                  <c:v>43343</c:v>
                </c:pt>
                <c:pt idx="920">
                  <c:v>43346</c:v>
                </c:pt>
                <c:pt idx="921">
                  <c:v>43347</c:v>
                </c:pt>
                <c:pt idx="922">
                  <c:v>43348</c:v>
                </c:pt>
                <c:pt idx="923">
                  <c:v>43349</c:v>
                </c:pt>
                <c:pt idx="924">
                  <c:v>43350</c:v>
                </c:pt>
                <c:pt idx="925">
                  <c:v>43353</c:v>
                </c:pt>
                <c:pt idx="926">
                  <c:v>43354</c:v>
                </c:pt>
                <c:pt idx="927">
                  <c:v>43355</c:v>
                </c:pt>
                <c:pt idx="928">
                  <c:v>43356</c:v>
                </c:pt>
                <c:pt idx="929">
                  <c:v>43357</c:v>
                </c:pt>
                <c:pt idx="930">
                  <c:v>43360</c:v>
                </c:pt>
                <c:pt idx="931">
                  <c:v>43361</c:v>
                </c:pt>
                <c:pt idx="932">
                  <c:v>43362</c:v>
                </c:pt>
                <c:pt idx="933">
                  <c:v>43363</c:v>
                </c:pt>
                <c:pt idx="934">
                  <c:v>43364</c:v>
                </c:pt>
                <c:pt idx="935">
                  <c:v>43367</c:v>
                </c:pt>
                <c:pt idx="936">
                  <c:v>43368</c:v>
                </c:pt>
                <c:pt idx="937">
                  <c:v>43369</c:v>
                </c:pt>
                <c:pt idx="938">
                  <c:v>43370</c:v>
                </c:pt>
                <c:pt idx="939">
                  <c:v>43371</c:v>
                </c:pt>
                <c:pt idx="940">
                  <c:v>43374</c:v>
                </c:pt>
                <c:pt idx="941">
                  <c:v>43375</c:v>
                </c:pt>
                <c:pt idx="942">
                  <c:v>43376</c:v>
                </c:pt>
                <c:pt idx="943">
                  <c:v>43377</c:v>
                </c:pt>
                <c:pt idx="944">
                  <c:v>43378</c:v>
                </c:pt>
                <c:pt idx="945">
                  <c:v>43381</c:v>
                </c:pt>
                <c:pt idx="946">
                  <c:v>43382</c:v>
                </c:pt>
                <c:pt idx="947">
                  <c:v>43383</c:v>
                </c:pt>
                <c:pt idx="948">
                  <c:v>43384</c:v>
                </c:pt>
                <c:pt idx="949">
                  <c:v>43385</c:v>
                </c:pt>
                <c:pt idx="950">
                  <c:v>43388</c:v>
                </c:pt>
                <c:pt idx="951">
                  <c:v>43389</c:v>
                </c:pt>
                <c:pt idx="952">
                  <c:v>43390</c:v>
                </c:pt>
                <c:pt idx="953">
                  <c:v>43391</c:v>
                </c:pt>
                <c:pt idx="954">
                  <c:v>43392</c:v>
                </c:pt>
                <c:pt idx="955">
                  <c:v>43395</c:v>
                </c:pt>
                <c:pt idx="956">
                  <c:v>43396</c:v>
                </c:pt>
                <c:pt idx="957">
                  <c:v>43397</c:v>
                </c:pt>
                <c:pt idx="958">
                  <c:v>43398</c:v>
                </c:pt>
                <c:pt idx="959">
                  <c:v>43399</c:v>
                </c:pt>
                <c:pt idx="960">
                  <c:v>43402</c:v>
                </c:pt>
                <c:pt idx="961">
                  <c:v>43403</c:v>
                </c:pt>
                <c:pt idx="962">
                  <c:v>43404</c:v>
                </c:pt>
                <c:pt idx="963">
                  <c:v>43405</c:v>
                </c:pt>
                <c:pt idx="964">
                  <c:v>43409</c:v>
                </c:pt>
                <c:pt idx="965">
                  <c:v>43410</c:v>
                </c:pt>
                <c:pt idx="966">
                  <c:v>43411</c:v>
                </c:pt>
                <c:pt idx="967">
                  <c:v>43412</c:v>
                </c:pt>
                <c:pt idx="968">
                  <c:v>43413</c:v>
                </c:pt>
                <c:pt idx="969">
                  <c:v>43416</c:v>
                </c:pt>
                <c:pt idx="970">
                  <c:v>43417</c:v>
                </c:pt>
                <c:pt idx="971">
                  <c:v>43418</c:v>
                </c:pt>
                <c:pt idx="972">
                  <c:v>43419</c:v>
                </c:pt>
                <c:pt idx="973">
                  <c:v>43420</c:v>
                </c:pt>
                <c:pt idx="974">
                  <c:v>43424</c:v>
                </c:pt>
                <c:pt idx="975">
                  <c:v>43425</c:v>
                </c:pt>
                <c:pt idx="976">
                  <c:v>43426</c:v>
                </c:pt>
                <c:pt idx="977">
                  <c:v>43427</c:v>
                </c:pt>
                <c:pt idx="978">
                  <c:v>43430</c:v>
                </c:pt>
                <c:pt idx="979">
                  <c:v>43431</c:v>
                </c:pt>
                <c:pt idx="980">
                  <c:v>43432</c:v>
                </c:pt>
                <c:pt idx="981">
                  <c:v>43433</c:v>
                </c:pt>
                <c:pt idx="982">
                  <c:v>43434</c:v>
                </c:pt>
                <c:pt idx="983">
                  <c:v>43437</c:v>
                </c:pt>
                <c:pt idx="984">
                  <c:v>43438</c:v>
                </c:pt>
                <c:pt idx="985">
                  <c:v>43439</c:v>
                </c:pt>
                <c:pt idx="986">
                  <c:v>43440</c:v>
                </c:pt>
                <c:pt idx="987">
                  <c:v>43441</c:v>
                </c:pt>
                <c:pt idx="988">
                  <c:v>43444</c:v>
                </c:pt>
                <c:pt idx="989">
                  <c:v>43445</c:v>
                </c:pt>
                <c:pt idx="990">
                  <c:v>43447</c:v>
                </c:pt>
                <c:pt idx="991">
                  <c:v>43448</c:v>
                </c:pt>
                <c:pt idx="992">
                  <c:v>43451</c:v>
                </c:pt>
                <c:pt idx="993">
                  <c:v>43452</c:v>
                </c:pt>
                <c:pt idx="994">
                  <c:v>43453</c:v>
                </c:pt>
                <c:pt idx="995">
                  <c:v>43454</c:v>
                </c:pt>
                <c:pt idx="996">
                  <c:v>43455</c:v>
                </c:pt>
                <c:pt idx="997">
                  <c:v>43458</c:v>
                </c:pt>
                <c:pt idx="998">
                  <c:v>43460</c:v>
                </c:pt>
                <c:pt idx="999">
                  <c:v>43461</c:v>
                </c:pt>
                <c:pt idx="1000">
                  <c:v>43462</c:v>
                </c:pt>
                <c:pt idx="1001">
                  <c:v>43465</c:v>
                </c:pt>
                <c:pt idx="1002">
                  <c:v>43467</c:v>
                </c:pt>
                <c:pt idx="1003">
                  <c:v>43468</c:v>
                </c:pt>
                <c:pt idx="1004">
                  <c:v>43469</c:v>
                </c:pt>
                <c:pt idx="1005">
                  <c:v>43472</c:v>
                </c:pt>
                <c:pt idx="1006">
                  <c:v>43473</c:v>
                </c:pt>
                <c:pt idx="1007">
                  <c:v>43474</c:v>
                </c:pt>
                <c:pt idx="1008">
                  <c:v>43475</c:v>
                </c:pt>
                <c:pt idx="1009">
                  <c:v>43476</c:v>
                </c:pt>
                <c:pt idx="1010">
                  <c:v>43479</c:v>
                </c:pt>
                <c:pt idx="1011">
                  <c:v>43480</c:v>
                </c:pt>
                <c:pt idx="1012">
                  <c:v>43481</c:v>
                </c:pt>
                <c:pt idx="1013">
                  <c:v>43482</c:v>
                </c:pt>
                <c:pt idx="1014">
                  <c:v>43483</c:v>
                </c:pt>
                <c:pt idx="1015">
                  <c:v>43486</c:v>
                </c:pt>
                <c:pt idx="1016">
                  <c:v>43487</c:v>
                </c:pt>
                <c:pt idx="1017">
                  <c:v>43488</c:v>
                </c:pt>
                <c:pt idx="1018">
                  <c:v>43489</c:v>
                </c:pt>
                <c:pt idx="1019">
                  <c:v>43490</c:v>
                </c:pt>
                <c:pt idx="1020">
                  <c:v>43493</c:v>
                </c:pt>
                <c:pt idx="1021">
                  <c:v>43494</c:v>
                </c:pt>
                <c:pt idx="1022">
                  <c:v>43495</c:v>
                </c:pt>
                <c:pt idx="1023">
                  <c:v>43496</c:v>
                </c:pt>
                <c:pt idx="1024">
                  <c:v>43497</c:v>
                </c:pt>
                <c:pt idx="1025">
                  <c:v>43501</c:v>
                </c:pt>
                <c:pt idx="1026">
                  <c:v>43502</c:v>
                </c:pt>
                <c:pt idx="1027">
                  <c:v>43503</c:v>
                </c:pt>
                <c:pt idx="1028">
                  <c:v>43504</c:v>
                </c:pt>
                <c:pt idx="1029">
                  <c:v>43507</c:v>
                </c:pt>
                <c:pt idx="1030">
                  <c:v>43508</c:v>
                </c:pt>
                <c:pt idx="1031">
                  <c:v>43509</c:v>
                </c:pt>
                <c:pt idx="1032">
                  <c:v>43510</c:v>
                </c:pt>
                <c:pt idx="1033">
                  <c:v>43511</c:v>
                </c:pt>
                <c:pt idx="1034">
                  <c:v>43514</c:v>
                </c:pt>
                <c:pt idx="1035">
                  <c:v>43515</c:v>
                </c:pt>
                <c:pt idx="1036">
                  <c:v>43516</c:v>
                </c:pt>
                <c:pt idx="1037">
                  <c:v>43517</c:v>
                </c:pt>
                <c:pt idx="1038">
                  <c:v>43518</c:v>
                </c:pt>
                <c:pt idx="1039">
                  <c:v>43521</c:v>
                </c:pt>
                <c:pt idx="1040">
                  <c:v>43522</c:v>
                </c:pt>
                <c:pt idx="1041">
                  <c:v>43523</c:v>
                </c:pt>
                <c:pt idx="1042">
                  <c:v>43524</c:v>
                </c:pt>
                <c:pt idx="1043">
                  <c:v>43525</c:v>
                </c:pt>
                <c:pt idx="1044">
                  <c:v>43528</c:v>
                </c:pt>
                <c:pt idx="1045">
                  <c:v>43529</c:v>
                </c:pt>
                <c:pt idx="1046">
                  <c:v>43530</c:v>
                </c:pt>
                <c:pt idx="1047">
                  <c:v>43531</c:v>
                </c:pt>
                <c:pt idx="1048">
                  <c:v>43532</c:v>
                </c:pt>
                <c:pt idx="1049">
                  <c:v>43535</c:v>
                </c:pt>
                <c:pt idx="1050">
                  <c:v>43536</c:v>
                </c:pt>
              </c:numCache>
            </c:numRef>
          </c:xVal>
          <c:yVal>
            <c:numRef>
              <c:f>'Ejercicio 3'!$D$16:$D$1066</c:f>
              <c:numCache>
                <c:formatCode>General</c:formatCode>
                <c:ptCount val="1051"/>
                <c:pt idx="0" formatCode="0.0000000">
                  <c:v>6.6120443931756139E-5</c:v>
                </c:pt>
                <c:pt idx="1">
                  <c:v>1.1540668527807365E-4</c:v>
                </c:pt>
                <c:pt idx="2">
                  <c:v>1.5413387365090865E-4</c:v>
                </c:pt>
                <c:pt idx="3">
                  <c:v>1.93384739489673E-4</c:v>
                </c:pt>
                <c:pt idx="4">
                  <c:v>1.7763689904508789E-4</c:v>
                </c:pt>
                <c:pt idx="5">
                  <c:v>2.5258118437328334E-4</c:v>
                </c:pt>
                <c:pt idx="6">
                  <c:v>3.1970164314566133E-4</c:v>
                </c:pt>
                <c:pt idx="7">
                  <c:v>2.882592463617741E-4</c:v>
                </c:pt>
                <c:pt idx="8">
                  <c:v>3.8467317107423359E-4</c:v>
                </c:pt>
                <c:pt idx="9">
                  <c:v>3.0630015744504725E-4</c:v>
                </c:pt>
                <c:pt idx="10">
                  <c:v>3.5380769551343941E-4</c:v>
                </c:pt>
                <c:pt idx="11">
                  <c:v>2.9629339014340818E-4</c:v>
                </c:pt>
                <c:pt idx="12">
                  <c:v>2.463303475479563E-4</c:v>
                </c:pt>
                <c:pt idx="13">
                  <c:v>2.7865068751284139E-4</c:v>
                </c:pt>
                <c:pt idx="14">
                  <c:v>3.7019275499425297E-4</c:v>
                </c:pt>
                <c:pt idx="15">
                  <c:v>2.9510891041223088E-4</c:v>
                </c:pt>
                <c:pt idx="16">
                  <c:v>2.7268846177362996E-4</c:v>
                </c:pt>
                <c:pt idx="17">
                  <c:v>2.3131127277388816E-4</c:v>
                </c:pt>
                <c:pt idx="18">
                  <c:v>2.5126062427810615E-4</c:v>
                </c:pt>
                <c:pt idx="19">
                  <c:v>2.5467109761720386E-4</c:v>
                </c:pt>
                <c:pt idx="20">
                  <c:v>2.2500332516842527E-4</c:v>
                </c:pt>
                <c:pt idx="21">
                  <c:v>1.9917019206518432E-4</c:v>
                </c:pt>
                <c:pt idx="22">
                  <c:v>2.7210007077678629E-4</c:v>
                </c:pt>
                <c:pt idx="23">
                  <c:v>2.4078003035993598E-4</c:v>
                </c:pt>
                <c:pt idx="24">
                  <c:v>2.1100353627211067E-4</c:v>
                </c:pt>
                <c:pt idx="25">
                  <c:v>2.3821260678808822E-4</c:v>
                </c:pt>
                <c:pt idx="26">
                  <c:v>2.9545437428250072E-4</c:v>
                </c:pt>
                <c:pt idx="27">
                  <c:v>2.5039224494948425E-4</c:v>
                </c:pt>
                <c:pt idx="28">
                  <c:v>2.1754297451163812E-4</c:v>
                </c:pt>
                <c:pt idx="29">
                  <c:v>2.1777216016846034E-4</c:v>
                </c:pt>
                <c:pt idx="30">
                  <c:v>2.1969679154028711E-4</c:v>
                </c:pt>
                <c:pt idx="31">
                  <c:v>2.106882400457212E-4</c:v>
                </c:pt>
                <c:pt idx="32">
                  <c:v>1.9112005369397903E-4</c:v>
                </c:pt>
                <c:pt idx="33">
                  <c:v>1.9695546048221308E-4</c:v>
                </c:pt>
                <c:pt idx="34">
                  <c:v>1.8118011638866056E-4</c:v>
                </c:pt>
                <c:pt idx="35">
                  <c:v>1.6954865319163221E-4</c:v>
                </c:pt>
                <c:pt idx="36">
                  <c:v>1.6259729748047624E-4</c:v>
                </c:pt>
                <c:pt idx="37">
                  <c:v>1.689779451357764E-4</c:v>
                </c:pt>
                <c:pt idx="38">
                  <c:v>1.6171229083823913E-4</c:v>
                </c:pt>
                <c:pt idx="39">
                  <c:v>1.590917638265657E-4</c:v>
                </c:pt>
                <c:pt idx="40">
                  <c:v>1.600108293437015E-4</c:v>
                </c:pt>
                <c:pt idx="41">
                  <c:v>1.7865478611800802E-4</c:v>
                </c:pt>
                <c:pt idx="42">
                  <c:v>1.6824069503427111E-4</c:v>
                </c:pt>
                <c:pt idx="43">
                  <c:v>1.8451031723361777E-4</c:v>
                </c:pt>
                <c:pt idx="44">
                  <c:v>1.7225109893641109E-4</c:v>
                </c:pt>
                <c:pt idx="45">
                  <c:v>1.6365425990638483E-4</c:v>
                </c:pt>
                <c:pt idx="46">
                  <c:v>3.3828451423138707E-4</c:v>
                </c:pt>
                <c:pt idx="47">
                  <c:v>3.1852408999223056E-4</c:v>
                </c:pt>
                <c:pt idx="48">
                  <c:v>2.6282922448804286E-4</c:v>
                </c:pt>
                <c:pt idx="49">
                  <c:v>2.4589931412641731E-4</c:v>
                </c:pt>
                <c:pt idx="50">
                  <c:v>2.1514291446795623E-4</c:v>
                </c:pt>
                <c:pt idx="51">
                  <c:v>2.4625648175643578E-4</c:v>
                </c:pt>
                <c:pt idx="52">
                  <c:v>2.3578866994621527E-4</c:v>
                </c:pt>
                <c:pt idx="53">
                  <c:v>2.0759285508121738E-4</c:v>
                </c:pt>
                <c:pt idx="54">
                  <c:v>1.8706097219926712E-4</c:v>
                </c:pt>
                <c:pt idx="55">
                  <c:v>1.7545417838909017E-4</c:v>
                </c:pt>
                <c:pt idx="56">
                  <c:v>2.0682712219738489E-4</c:v>
                </c:pt>
                <c:pt idx="57">
                  <c:v>2.0067263574143236E-4</c:v>
                </c:pt>
                <c:pt idx="58">
                  <c:v>2.0250036424491102E-4</c:v>
                </c:pt>
                <c:pt idx="59">
                  <c:v>3.5048622970318671E-4</c:v>
                </c:pt>
                <c:pt idx="60">
                  <c:v>3.3420160292913843E-4</c:v>
                </c:pt>
                <c:pt idx="61">
                  <c:v>3.2749438702984486E-4</c:v>
                </c:pt>
                <c:pt idx="62">
                  <c:v>3.247489650882228E-4</c:v>
                </c:pt>
                <c:pt idx="63">
                  <c:v>2.6519510869917067E-4</c:v>
                </c:pt>
                <c:pt idx="64">
                  <c:v>2.3439548600720419E-4</c:v>
                </c:pt>
                <c:pt idx="65">
                  <c:v>2.3174270966154779E-4</c:v>
                </c:pt>
                <c:pt idx="66">
                  <c:v>2.3219730083979268E-4</c:v>
                </c:pt>
                <c:pt idx="67">
                  <c:v>2.3984873675670233E-4</c:v>
                </c:pt>
                <c:pt idx="68">
                  <c:v>2.2246592899916609E-4</c:v>
                </c:pt>
                <c:pt idx="69">
                  <c:v>1.969218902999719E-4</c:v>
                </c:pt>
                <c:pt idx="70">
                  <c:v>1.8626086643366981E-4</c:v>
                </c:pt>
                <c:pt idx="71">
                  <c:v>1.9548749710446322E-4</c:v>
                </c:pt>
                <c:pt idx="72">
                  <c:v>2.1157679158286948E-4</c:v>
                </c:pt>
                <c:pt idx="73">
                  <c:v>3.3657378401429761E-4</c:v>
                </c:pt>
                <c:pt idx="74">
                  <c:v>2.7830828102266814E-4</c:v>
                </c:pt>
                <c:pt idx="75">
                  <c:v>2.3952354648403723E-4</c:v>
                </c:pt>
                <c:pt idx="76">
                  <c:v>2.3368228296090579E-4</c:v>
                </c:pt>
                <c:pt idx="77">
                  <c:v>2.2017263823261601E-4</c:v>
                </c:pt>
                <c:pt idx="78">
                  <c:v>2.744817416112709E-4</c:v>
                </c:pt>
                <c:pt idx="79">
                  <c:v>2.9196905936675261E-4</c:v>
                </c:pt>
                <c:pt idx="80">
                  <c:v>3.13961460499757E-4</c:v>
                </c:pt>
                <c:pt idx="81">
                  <c:v>2.6733935253615609E-4</c:v>
                </c:pt>
                <c:pt idx="82">
                  <c:v>2.3651958436158969E-4</c:v>
                </c:pt>
                <c:pt idx="83">
                  <c:v>2.0732550001731294E-4</c:v>
                </c:pt>
                <c:pt idx="84">
                  <c:v>1.9584899187904687E-4</c:v>
                </c:pt>
                <c:pt idx="85">
                  <c:v>2.128949044914837E-4</c:v>
                </c:pt>
                <c:pt idx="86">
                  <c:v>1.9343119040205725E-4</c:v>
                </c:pt>
                <c:pt idx="87">
                  <c:v>2.0550345873230019E-4</c:v>
                </c:pt>
                <c:pt idx="88">
                  <c:v>2.0182211780809769E-4</c:v>
                </c:pt>
                <c:pt idx="89">
                  <c:v>1.8337478265301101E-4</c:v>
                </c:pt>
                <c:pt idx="90">
                  <c:v>1.7805232953540514E-4</c:v>
                </c:pt>
                <c:pt idx="91">
                  <c:v>1.7055452118400907E-4</c:v>
                </c:pt>
                <c:pt idx="92">
                  <c:v>1.6422525158309081E-4</c:v>
                </c:pt>
                <c:pt idx="93">
                  <c:v>1.5873200106639838E-4</c:v>
                </c:pt>
                <c:pt idx="94">
                  <c:v>1.6628167673215914E-4</c:v>
                </c:pt>
                <c:pt idx="95">
                  <c:v>1.6033520101922728E-4</c:v>
                </c:pt>
                <c:pt idx="96">
                  <c:v>1.9315081676211465E-4</c:v>
                </c:pt>
                <c:pt idx="97">
                  <c:v>2.0072382443582401E-4</c:v>
                </c:pt>
                <c:pt idx="98">
                  <c:v>2.1484271175573066E-4</c:v>
                </c:pt>
                <c:pt idx="99">
                  <c:v>1.9223842092353928E-4</c:v>
                </c:pt>
                <c:pt idx="100">
                  <c:v>1.7817568894918159E-4</c:v>
                </c:pt>
                <c:pt idx="101">
                  <c:v>1.7493386607955275E-4</c:v>
                </c:pt>
                <c:pt idx="102">
                  <c:v>2.0695996419800453E-4</c:v>
                </c:pt>
                <c:pt idx="103">
                  <c:v>1.8753474409448692E-4</c:v>
                </c:pt>
                <c:pt idx="104">
                  <c:v>1.7409994903214219E-4</c:v>
                </c:pt>
                <c:pt idx="105">
                  <c:v>1.7731510393656041E-4</c:v>
                </c:pt>
                <c:pt idx="106">
                  <c:v>1.67673689862805E-4</c:v>
                </c:pt>
                <c:pt idx="107">
                  <c:v>1.6059696904201909E-4</c:v>
                </c:pt>
                <c:pt idx="108">
                  <c:v>1.9365469257060029E-4</c:v>
                </c:pt>
                <c:pt idx="109">
                  <c:v>2.6101094698328324E-4</c:v>
                </c:pt>
                <c:pt idx="110">
                  <c:v>2.5575444437036122E-4</c:v>
                </c:pt>
                <c:pt idx="111">
                  <c:v>2.2404764875152489E-4</c:v>
                </c:pt>
                <c:pt idx="112">
                  <c:v>1.9835947290307122E-4</c:v>
                </c:pt>
                <c:pt idx="113">
                  <c:v>1.9193502300434697E-4</c:v>
                </c:pt>
                <c:pt idx="114">
                  <c:v>2.274422396181405E-4</c:v>
                </c:pt>
                <c:pt idx="115">
                  <c:v>2.0313592144344315E-4</c:v>
                </c:pt>
                <c:pt idx="116">
                  <c:v>1.84105214336607E-4</c:v>
                </c:pt>
                <c:pt idx="117">
                  <c:v>1.9980687025284241E-4</c:v>
                </c:pt>
                <c:pt idx="118">
                  <c:v>1.824973826970185E-4</c:v>
                </c:pt>
                <c:pt idx="119">
                  <c:v>2.4656060813824164E-4</c:v>
                </c:pt>
                <c:pt idx="120">
                  <c:v>2.5702659014561428E-4</c:v>
                </c:pt>
                <c:pt idx="121">
                  <c:v>2.233581298172572E-4</c:v>
                </c:pt>
                <c:pt idx="122">
                  <c:v>2.1627011428876052E-4</c:v>
                </c:pt>
                <c:pt idx="123">
                  <c:v>1.9285929250972112E-4</c:v>
                </c:pt>
                <c:pt idx="124">
                  <c:v>1.7806828722655952E-4</c:v>
                </c:pt>
                <c:pt idx="125">
                  <c:v>1.8130811873721167E-4</c:v>
                </c:pt>
                <c:pt idx="126">
                  <c:v>1.7047448201528283E-4</c:v>
                </c:pt>
                <c:pt idx="127">
                  <c:v>1.8230332659393184E-4</c:v>
                </c:pt>
                <c:pt idx="128">
                  <c:v>1.7294007970603036E-4</c:v>
                </c:pt>
                <c:pt idx="129">
                  <c:v>1.8223340130814401E-4</c:v>
                </c:pt>
                <c:pt idx="130">
                  <c:v>1.7077135830836291E-4</c:v>
                </c:pt>
                <c:pt idx="131">
                  <c:v>1.7415944218288301E-4</c:v>
                </c:pt>
                <c:pt idx="132">
                  <c:v>1.8020106891010788E-4</c:v>
                </c:pt>
                <c:pt idx="133">
                  <c:v>1.7005267524637901E-4</c:v>
                </c:pt>
                <c:pt idx="134">
                  <c:v>1.6380191961204194E-4</c:v>
                </c:pt>
                <c:pt idx="135">
                  <c:v>1.5815208591273266E-4</c:v>
                </c:pt>
                <c:pt idx="136">
                  <c:v>1.7389449512415902E-4</c:v>
                </c:pt>
                <c:pt idx="137">
                  <c:v>2.4656366736062807E-4</c:v>
                </c:pt>
                <c:pt idx="138">
                  <c:v>2.3962966604713671E-4</c:v>
                </c:pt>
                <c:pt idx="139">
                  <c:v>2.2485427730014278E-4</c:v>
                </c:pt>
                <c:pt idx="140">
                  <c:v>2.4024649282011404E-4</c:v>
                </c:pt>
                <c:pt idx="141">
                  <c:v>2.2106287710685655E-4</c:v>
                </c:pt>
                <c:pt idx="142">
                  <c:v>1.9600089410392213E-4</c:v>
                </c:pt>
                <c:pt idx="143">
                  <c:v>1.9382909433851144E-4</c:v>
                </c:pt>
                <c:pt idx="144">
                  <c:v>2.9037942575694327E-4</c:v>
                </c:pt>
                <c:pt idx="145">
                  <c:v>2.424054695384228E-4</c:v>
                </c:pt>
                <c:pt idx="146">
                  <c:v>2.6404524503078486E-4</c:v>
                </c:pt>
                <c:pt idx="147">
                  <c:v>2.5340623101751048E-4</c:v>
                </c:pt>
                <c:pt idx="148">
                  <c:v>2.2406752601570825E-4</c:v>
                </c:pt>
                <c:pt idx="149">
                  <c:v>1.9897178364699795E-4</c:v>
                </c:pt>
                <c:pt idx="150">
                  <c:v>1.8279478481158384E-4</c:v>
                </c:pt>
                <c:pt idx="151">
                  <c:v>1.7064234917041864E-4</c:v>
                </c:pt>
                <c:pt idx="152">
                  <c:v>1.6788834891366341E-4</c:v>
                </c:pt>
                <c:pt idx="153">
                  <c:v>1.6959718559931354E-4</c:v>
                </c:pt>
                <c:pt idx="154">
                  <c:v>1.8465384335258255E-4</c:v>
                </c:pt>
                <c:pt idx="155">
                  <c:v>1.8495529999168375E-4</c:v>
                </c:pt>
                <c:pt idx="156">
                  <c:v>2.182702790939072E-4</c:v>
                </c:pt>
                <c:pt idx="157">
                  <c:v>1.9799684237863769E-4</c:v>
                </c:pt>
                <c:pt idx="158">
                  <c:v>2.3356941090244465E-4</c:v>
                </c:pt>
                <c:pt idx="159">
                  <c:v>2.195398621311704E-4</c:v>
                </c:pt>
                <c:pt idx="160">
                  <c:v>2.3710777896992466E-4</c:v>
                </c:pt>
                <c:pt idx="161">
                  <c:v>2.2100544370784537E-4</c:v>
                </c:pt>
                <c:pt idx="162">
                  <c:v>1.9711832278529093E-4</c:v>
                </c:pt>
                <c:pt idx="163">
                  <c:v>1.8454737821681479E-4</c:v>
                </c:pt>
                <c:pt idx="164">
                  <c:v>1.7178411294485569E-4</c:v>
                </c:pt>
                <c:pt idx="165">
                  <c:v>1.6594932422552361E-4</c:v>
                </c:pt>
                <c:pt idx="166">
                  <c:v>1.5954192305215988E-4</c:v>
                </c:pt>
                <c:pt idx="167">
                  <c:v>1.5525377055450657E-4</c:v>
                </c:pt>
                <c:pt idx="168">
                  <c:v>1.5662822774021137E-4</c:v>
                </c:pt>
                <c:pt idx="169">
                  <c:v>1.8623794321839842E-4</c:v>
                </c:pt>
                <c:pt idx="170">
                  <c:v>1.8507875045995292E-4</c:v>
                </c:pt>
                <c:pt idx="171">
                  <c:v>1.9229508342386828E-4</c:v>
                </c:pt>
                <c:pt idx="172">
                  <c:v>2.3819104792145306E-4</c:v>
                </c:pt>
                <c:pt idx="173">
                  <c:v>2.0748922044708579E-4</c:v>
                </c:pt>
                <c:pt idx="174">
                  <c:v>1.8704557609325635E-4</c:v>
                </c:pt>
                <c:pt idx="175">
                  <c:v>2.4048871889462571E-4</c:v>
                </c:pt>
                <c:pt idx="176">
                  <c:v>2.433373662815957E-4</c:v>
                </c:pt>
                <c:pt idx="177">
                  <c:v>2.1564238604779908E-4</c:v>
                </c:pt>
                <c:pt idx="178">
                  <c:v>2.0395472605424679E-4</c:v>
                </c:pt>
                <c:pt idx="179">
                  <c:v>1.8467625477882845E-4</c:v>
                </c:pt>
                <c:pt idx="180">
                  <c:v>1.772552563166577E-4</c:v>
                </c:pt>
                <c:pt idx="181">
                  <c:v>1.7372013653027307E-4</c:v>
                </c:pt>
                <c:pt idx="182">
                  <c:v>1.6793679409334066E-4</c:v>
                </c:pt>
                <c:pt idx="183">
                  <c:v>1.607623732474521E-4</c:v>
                </c:pt>
                <c:pt idx="184">
                  <c:v>2.1845812420768704E-4</c:v>
                </c:pt>
                <c:pt idx="185">
                  <c:v>2.5544583693903173E-4</c:v>
                </c:pt>
                <c:pt idx="186">
                  <c:v>2.1879458022239917E-4</c:v>
                </c:pt>
                <c:pt idx="187">
                  <c:v>2.0417599120880526E-4</c:v>
                </c:pt>
                <c:pt idx="188">
                  <c:v>1.9366915564826654E-4</c:v>
                </c:pt>
                <c:pt idx="189">
                  <c:v>1.9233020150062982E-4</c:v>
                </c:pt>
                <c:pt idx="190">
                  <c:v>1.8585634527480254E-4</c:v>
                </c:pt>
                <c:pt idx="191">
                  <c:v>1.8691270461915479E-4</c:v>
                </c:pt>
                <c:pt idx="192">
                  <c:v>1.7815874635419615E-4</c:v>
                </c:pt>
                <c:pt idx="193">
                  <c:v>1.8056183044264063E-4</c:v>
                </c:pt>
                <c:pt idx="194">
                  <c:v>1.6926108033055414E-4</c:v>
                </c:pt>
                <c:pt idx="195">
                  <c:v>1.6212965013226677E-4</c:v>
                </c:pt>
                <c:pt idx="196">
                  <c:v>1.5995561133017405E-4</c:v>
                </c:pt>
                <c:pt idx="197">
                  <c:v>1.588931725337362E-4</c:v>
                </c:pt>
                <c:pt idx="198">
                  <c:v>1.5482800297666026E-4</c:v>
                </c:pt>
                <c:pt idx="199">
                  <c:v>2.4082029840438864E-4</c:v>
                </c:pt>
                <c:pt idx="200">
                  <c:v>2.3700417524471557E-4</c:v>
                </c:pt>
                <c:pt idx="201">
                  <c:v>2.585975970788131E-4</c:v>
                </c:pt>
                <c:pt idx="202">
                  <c:v>4.1122337948137569E-4</c:v>
                </c:pt>
                <c:pt idx="203">
                  <c:v>3.4954049869454282E-4</c:v>
                </c:pt>
                <c:pt idx="204">
                  <c:v>3.0361353865786337E-4</c:v>
                </c:pt>
                <c:pt idx="205">
                  <c:v>2.5780175171172595E-4</c:v>
                </c:pt>
                <c:pt idx="206">
                  <c:v>2.5559214272601364E-4</c:v>
                </c:pt>
                <c:pt idx="207">
                  <c:v>2.1940588494838293E-4</c:v>
                </c:pt>
                <c:pt idx="208">
                  <c:v>2.9870596346402614E-4</c:v>
                </c:pt>
                <c:pt idx="209">
                  <c:v>2.4997831612579637E-4</c:v>
                </c:pt>
                <c:pt idx="210">
                  <c:v>2.1524071406030902E-4</c:v>
                </c:pt>
                <c:pt idx="211">
                  <c:v>2.164589419331814E-4</c:v>
                </c:pt>
                <c:pt idx="212">
                  <c:v>3.3746343871699392E-4</c:v>
                </c:pt>
                <c:pt idx="213">
                  <c:v>2.7526596653103404E-4</c:v>
                </c:pt>
                <c:pt idx="214">
                  <c:v>2.3243304030155267E-4</c:v>
                </c:pt>
                <c:pt idx="215">
                  <c:v>2.2276979964475338E-4</c:v>
                </c:pt>
                <c:pt idx="216">
                  <c:v>1.9927814280609973E-4</c:v>
                </c:pt>
                <c:pt idx="217">
                  <c:v>2.1894668558532468E-4</c:v>
                </c:pt>
                <c:pt idx="218">
                  <c:v>2.137074008422721E-4</c:v>
                </c:pt>
                <c:pt idx="219">
                  <c:v>2.6664738956341479E-4</c:v>
                </c:pt>
                <c:pt idx="220">
                  <c:v>2.336377022913275E-4</c:v>
                </c:pt>
                <c:pt idx="221">
                  <c:v>2.0460587829802121E-4</c:v>
                </c:pt>
                <c:pt idx="222">
                  <c:v>2.1115550388330447E-4</c:v>
                </c:pt>
                <c:pt idx="223">
                  <c:v>2.5476304337821679E-4</c:v>
                </c:pt>
                <c:pt idx="224">
                  <c:v>2.2839849348976816E-4</c:v>
                </c:pt>
                <c:pt idx="225">
                  <c:v>2.0389546769176246E-4</c:v>
                </c:pt>
                <c:pt idx="226">
                  <c:v>2.7884673521242709E-4</c:v>
                </c:pt>
                <c:pt idx="227">
                  <c:v>2.3753966808163999E-4</c:v>
                </c:pt>
                <c:pt idx="228">
                  <c:v>2.367679358885531E-4</c:v>
                </c:pt>
                <c:pt idx="229">
                  <c:v>2.6916701862380411E-4</c:v>
                </c:pt>
                <c:pt idx="230">
                  <c:v>2.8003103576986919E-4</c:v>
                </c:pt>
                <c:pt idx="231">
                  <c:v>2.3926182473354667E-4</c:v>
                </c:pt>
                <c:pt idx="232">
                  <c:v>2.1505453416040092E-4</c:v>
                </c:pt>
                <c:pt idx="233">
                  <c:v>1.9445945951882248E-4</c:v>
                </c:pt>
                <c:pt idx="234">
                  <c:v>1.831787596895246E-4</c:v>
                </c:pt>
                <c:pt idx="235">
                  <c:v>2.3854464937092458E-4</c:v>
                </c:pt>
                <c:pt idx="236">
                  <c:v>2.0856408750537589E-4</c:v>
                </c:pt>
                <c:pt idx="237">
                  <c:v>2.5003684819084615E-4</c:v>
                </c:pt>
                <c:pt idx="238">
                  <c:v>2.1550254678268647E-4</c:v>
                </c:pt>
                <c:pt idx="239">
                  <c:v>2.0357246179666878E-4</c:v>
                </c:pt>
                <c:pt idx="240">
                  <c:v>1.864910813427581E-4</c:v>
                </c:pt>
                <c:pt idx="241">
                  <c:v>1.7979875451109751E-4</c:v>
                </c:pt>
                <c:pt idx="242">
                  <c:v>1.8708386828134379E-4</c:v>
                </c:pt>
                <c:pt idx="243">
                  <c:v>1.7363375960034933E-4</c:v>
                </c:pt>
                <c:pt idx="244">
                  <c:v>1.6461004690802844E-4</c:v>
                </c:pt>
                <c:pt idx="245">
                  <c:v>1.6585822371153623E-4</c:v>
                </c:pt>
                <c:pt idx="246">
                  <c:v>1.594172529081743E-4</c:v>
                </c:pt>
                <c:pt idx="247">
                  <c:v>1.7597463776994972E-4</c:v>
                </c:pt>
                <c:pt idx="248">
                  <c:v>1.6687288310335841E-4</c:v>
                </c:pt>
                <c:pt idx="249">
                  <c:v>2.254156685851645E-4</c:v>
                </c:pt>
                <c:pt idx="250">
                  <c:v>2.5922646870300657E-4</c:v>
                </c:pt>
                <c:pt idx="251">
                  <c:v>2.2381472495231443E-4</c:v>
                </c:pt>
                <c:pt idx="252">
                  <c:v>2.0140850395316886E-4</c:v>
                </c:pt>
                <c:pt idx="253">
                  <c:v>1.8501980569687743E-4</c:v>
                </c:pt>
                <c:pt idx="254">
                  <c:v>1.8070907749059845E-4</c:v>
                </c:pt>
                <c:pt idx="255">
                  <c:v>2.0556045664365415E-4</c:v>
                </c:pt>
                <c:pt idx="256">
                  <c:v>2.4565646851128713E-4</c:v>
                </c:pt>
                <c:pt idx="257">
                  <c:v>2.1708075436724903E-4</c:v>
                </c:pt>
                <c:pt idx="258">
                  <c:v>2.0269312172058835E-4</c:v>
                </c:pt>
                <c:pt idx="259">
                  <c:v>1.9708241583852446E-4</c:v>
                </c:pt>
                <c:pt idx="260">
                  <c:v>1.8748222504179324E-4</c:v>
                </c:pt>
                <c:pt idx="261">
                  <c:v>1.7433331698082298E-4</c:v>
                </c:pt>
                <c:pt idx="262">
                  <c:v>2.0612518451175785E-4</c:v>
                </c:pt>
                <c:pt idx="263">
                  <c:v>1.9725110010101093E-4</c:v>
                </c:pt>
                <c:pt idx="264">
                  <c:v>2.263473869027194E-4</c:v>
                </c:pt>
                <c:pt idx="265">
                  <c:v>2.1525368322621746E-4</c:v>
                </c:pt>
                <c:pt idx="266">
                  <c:v>2.1752993577862559E-4</c:v>
                </c:pt>
                <c:pt idx="267">
                  <c:v>2.0502005336892182E-4</c:v>
                </c:pt>
                <c:pt idx="268">
                  <c:v>3.2888262185677664E-4</c:v>
                </c:pt>
                <c:pt idx="269">
                  <c:v>2.9112884874400827E-4</c:v>
                </c:pt>
                <c:pt idx="270">
                  <c:v>2.6985218425383675E-4</c:v>
                </c:pt>
                <c:pt idx="271">
                  <c:v>2.6948218539980882E-4</c:v>
                </c:pt>
                <c:pt idx="272">
                  <c:v>2.2840422779380723E-4</c:v>
                </c:pt>
                <c:pt idx="273">
                  <c:v>2.0542876837059261E-4</c:v>
                </c:pt>
                <c:pt idx="274">
                  <c:v>1.896630136193603E-4</c:v>
                </c:pt>
                <c:pt idx="275">
                  <c:v>2.1003991606316865E-4</c:v>
                </c:pt>
                <c:pt idx="276">
                  <c:v>1.9254166016857122E-4</c:v>
                </c:pt>
                <c:pt idx="277">
                  <c:v>1.7737202014014118E-4</c:v>
                </c:pt>
                <c:pt idx="278">
                  <c:v>1.690026959466685E-4</c:v>
                </c:pt>
                <c:pt idx="279">
                  <c:v>2.0707624693232912E-4</c:v>
                </c:pt>
                <c:pt idx="280">
                  <c:v>2.0298353332653574E-4</c:v>
                </c:pt>
                <c:pt idx="281">
                  <c:v>1.9844498178772814E-4</c:v>
                </c:pt>
                <c:pt idx="282">
                  <c:v>2.0996797277328798E-4</c:v>
                </c:pt>
                <c:pt idx="283">
                  <c:v>2.0108701921932746E-4</c:v>
                </c:pt>
                <c:pt idx="284">
                  <c:v>1.867624355267544E-4</c:v>
                </c:pt>
                <c:pt idx="285">
                  <c:v>1.8604597217577269E-4</c:v>
                </c:pt>
                <c:pt idx="286">
                  <c:v>1.8178439183973041E-4</c:v>
                </c:pt>
                <c:pt idx="287">
                  <c:v>1.7586120161609559E-4</c:v>
                </c:pt>
                <c:pt idx="288">
                  <c:v>1.7180074003683368E-4</c:v>
                </c:pt>
                <c:pt idx="289">
                  <c:v>1.6624765445746929E-4</c:v>
                </c:pt>
                <c:pt idx="290">
                  <c:v>1.8382994336142125E-4</c:v>
                </c:pt>
                <c:pt idx="291">
                  <c:v>1.9006617469635479E-4</c:v>
                </c:pt>
                <c:pt idx="292">
                  <c:v>2.1489316201365023E-4</c:v>
                </c:pt>
                <c:pt idx="293">
                  <c:v>1.9661002049702872E-4</c:v>
                </c:pt>
                <c:pt idx="294">
                  <c:v>1.9971356795609114E-4</c:v>
                </c:pt>
                <c:pt idx="295">
                  <c:v>2.0127620281064869E-4</c:v>
                </c:pt>
                <c:pt idx="296">
                  <c:v>1.9596656382602255E-4</c:v>
                </c:pt>
                <c:pt idx="297">
                  <c:v>2.2465192804563134E-4</c:v>
                </c:pt>
                <c:pt idx="298">
                  <c:v>1.9837727623464975E-4</c:v>
                </c:pt>
                <c:pt idx="299">
                  <c:v>1.8220702018605859E-4</c:v>
                </c:pt>
                <c:pt idx="300">
                  <c:v>1.7036510918208653E-4</c:v>
                </c:pt>
                <c:pt idx="301">
                  <c:v>1.8719900349725216E-4</c:v>
                </c:pt>
                <c:pt idx="302">
                  <c:v>1.9648907244056597E-4</c:v>
                </c:pt>
                <c:pt idx="303">
                  <c:v>1.9194815386354533E-4</c:v>
                </c:pt>
                <c:pt idx="304">
                  <c:v>1.8884325211283292E-4</c:v>
                </c:pt>
                <c:pt idx="305">
                  <c:v>1.7677483034912283E-4</c:v>
                </c:pt>
                <c:pt idx="306">
                  <c:v>1.714964776276592E-4</c:v>
                </c:pt>
                <c:pt idx="307">
                  <c:v>2.3066818967593461E-4</c:v>
                </c:pt>
                <c:pt idx="308">
                  <c:v>2.5521799863259396E-4</c:v>
                </c:pt>
                <c:pt idx="309">
                  <c:v>2.429387110235869E-4</c:v>
                </c:pt>
                <c:pt idx="310">
                  <c:v>2.1769212057495395E-4</c:v>
                </c:pt>
                <c:pt idx="311">
                  <c:v>1.9594402753466607E-4</c:v>
                </c:pt>
                <c:pt idx="312">
                  <c:v>1.8349331729555725E-4</c:v>
                </c:pt>
                <c:pt idx="313">
                  <c:v>2.496846744643127E-4</c:v>
                </c:pt>
                <c:pt idx="314">
                  <c:v>2.1497260945996369E-4</c:v>
                </c:pt>
                <c:pt idx="315">
                  <c:v>2.1830867979505636E-4</c:v>
                </c:pt>
                <c:pt idx="316">
                  <c:v>1.9450193522749039E-4</c:v>
                </c:pt>
                <c:pt idx="317">
                  <c:v>1.8280350168058389E-4</c:v>
                </c:pt>
                <c:pt idx="318">
                  <c:v>1.7111016078620762E-4</c:v>
                </c:pt>
                <c:pt idx="319">
                  <c:v>2.0125142381344322E-4</c:v>
                </c:pt>
                <c:pt idx="320">
                  <c:v>2.9640950951943963E-4</c:v>
                </c:pt>
                <c:pt idx="321">
                  <c:v>2.5938534642789895E-4</c:v>
                </c:pt>
                <c:pt idx="322">
                  <c:v>2.2541905133675037E-4</c:v>
                </c:pt>
                <c:pt idx="323">
                  <c:v>2.623574671360524E-4</c:v>
                </c:pt>
                <c:pt idx="324">
                  <c:v>2.2752109717197219E-4</c:v>
                </c:pt>
                <c:pt idx="325">
                  <c:v>2.3674647298411059E-4</c:v>
                </c:pt>
                <c:pt idx="326">
                  <c:v>2.069671434757145E-4</c:v>
                </c:pt>
                <c:pt idx="327">
                  <c:v>2.4992945951145289E-4</c:v>
                </c:pt>
                <c:pt idx="328">
                  <c:v>2.2464693704261798E-4</c:v>
                </c:pt>
                <c:pt idx="329">
                  <c:v>2.0002734740641833E-4</c:v>
                </c:pt>
                <c:pt idx="330">
                  <c:v>2.7397256972285232E-4</c:v>
                </c:pt>
                <c:pt idx="331">
                  <c:v>2.4108414946615557E-4</c:v>
                </c:pt>
                <c:pt idx="332">
                  <c:v>2.2997268450297882E-4</c:v>
                </c:pt>
                <c:pt idx="333">
                  <c:v>2.0335615677913608E-4</c:v>
                </c:pt>
                <c:pt idx="334">
                  <c:v>1.8617410387339006E-4</c:v>
                </c:pt>
                <c:pt idx="335">
                  <c:v>1.8544034348820602E-4</c:v>
                </c:pt>
                <c:pt idx="336">
                  <c:v>2.4224917118190133E-4</c:v>
                </c:pt>
                <c:pt idx="337">
                  <c:v>2.1006538344117787E-4</c:v>
                </c:pt>
                <c:pt idx="338">
                  <c:v>2.1543912817650467E-4</c:v>
                </c:pt>
                <c:pt idx="339">
                  <c:v>1.9598106374454753E-4</c:v>
                </c:pt>
                <c:pt idx="340">
                  <c:v>2.6761012326329643E-4</c:v>
                </c:pt>
                <c:pt idx="341">
                  <c:v>2.3759343608077907E-4</c:v>
                </c:pt>
                <c:pt idx="342">
                  <c:v>2.0921435106134649E-4</c:v>
                </c:pt>
                <c:pt idx="343">
                  <c:v>1.9396726668959491E-4</c:v>
                </c:pt>
                <c:pt idx="344">
                  <c:v>1.7863547052447785E-4</c:v>
                </c:pt>
                <c:pt idx="345">
                  <c:v>1.8088390774161669E-4</c:v>
                </c:pt>
                <c:pt idx="346">
                  <c:v>1.7029529087753242E-4</c:v>
                </c:pt>
                <c:pt idx="347">
                  <c:v>1.653520720634728E-4</c:v>
                </c:pt>
                <c:pt idx="348">
                  <c:v>1.7531510656428677E-4</c:v>
                </c:pt>
                <c:pt idx="349">
                  <c:v>2.0640918239798323E-4</c:v>
                </c:pt>
                <c:pt idx="350">
                  <c:v>1.8627579742914546E-4</c:v>
                </c:pt>
                <c:pt idx="351">
                  <c:v>1.7450521671314595E-4</c:v>
                </c:pt>
                <c:pt idx="352">
                  <c:v>1.7105191993868748E-4</c:v>
                </c:pt>
                <c:pt idx="353">
                  <c:v>1.6283147577761197E-4</c:v>
                </c:pt>
                <c:pt idx="354">
                  <c:v>1.6209659460281146E-4</c:v>
                </c:pt>
                <c:pt idx="355">
                  <c:v>1.5826925191000143E-4</c:v>
                </c:pt>
                <c:pt idx="356">
                  <c:v>1.6039231460478892E-4</c:v>
                </c:pt>
                <c:pt idx="357">
                  <c:v>1.5639468626664347E-4</c:v>
                </c:pt>
                <c:pt idx="358">
                  <c:v>1.5594697856283554E-4</c:v>
                </c:pt>
                <c:pt idx="359">
                  <c:v>1.6598169952355887E-4</c:v>
                </c:pt>
                <c:pt idx="360">
                  <c:v>1.6496974557094393E-4</c:v>
                </c:pt>
                <c:pt idx="361">
                  <c:v>1.6049157664052653E-4</c:v>
                </c:pt>
                <c:pt idx="362">
                  <c:v>1.6052666235121619E-4</c:v>
                </c:pt>
                <c:pt idx="363">
                  <c:v>1.8859361692861475E-4</c:v>
                </c:pt>
                <c:pt idx="364">
                  <c:v>1.8216326898883337E-4</c:v>
                </c:pt>
                <c:pt idx="365">
                  <c:v>2.0913332586299199E-4</c:v>
                </c:pt>
                <c:pt idx="366">
                  <c:v>2.0168512637602272E-4</c:v>
                </c:pt>
                <c:pt idx="367">
                  <c:v>1.8960326113272221E-4</c:v>
                </c:pt>
                <c:pt idx="368">
                  <c:v>1.7519201529205003E-4</c:v>
                </c:pt>
                <c:pt idx="369">
                  <c:v>1.9910273398894896E-4</c:v>
                </c:pt>
                <c:pt idx="370">
                  <c:v>1.8605440747850797E-4</c:v>
                </c:pt>
                <c:pt idx="371">
                  <c:v>1.7310488098765451E-4</c:v>
                </c:pt>
                <c:pt idx="372">
                  <c:v>1.7402241097665548E-4</c:v>
                </c:pt>
                <c:pt idx="373">
                  <c:v>1.7624573759616582E-4</c:v>
                </c:pt>
                <c:pt idx="374">
                  <c:v>1.9795921745286446E-4</c:v>
                </c:pt>
                <c:pt idx="375">
                  <c:v>2.0191436231952012E-4</c:v>
                </c:pt>
                <c:pt idx="376">
                  <c:v>1.8464727345866689E-4</c:v>
                </c:pt>
                <c:pt idx="377">
                  <c:v>2.5026044829406407E-4</c:v>
                </c:pt>
                <c:pt idx="378">
                  <c:v>2.1603074932224271E-4</c:v>
                </c:pt>
                <c:pt idx="379">
                  <c:v>1.9359758820801148E-4</c:v>
                </c:pt>
                <c:pt idx="380">
                  <c:v>1.8290626087504063E-4</c:v>
                </c:pt>
                <c:pt idx="381">
                  <c:v>1.7154620966277473E-4</c:v>
                </c:pt>
                <c:pt idx="382">
                  <c:v>1.6696792859876764E-4</c:v>
                </c:pt>
                <c:pt idx="383">
                  <c:v>1.6212666842979606E-4</c:v>
                </c:pt>
                <c:pt idx="384">
                  <c:v>1.5729509070061461E-4</c:v>
                </c:pt>
                <c:pt idx="385">
                  <c:v>1.5667539225484704E-4</c:v>
                </c:pt>
                <c:pt idx="386">
                  <c:v>1.5401454119993562E-4</c:v>
                </c:pt>
                <c:pt idx="387">
                  <c:v>2.5082815078041976E-4</c:v>
                </c:pt>
                <c:pt idx="388">
                  <c:v>2.1659369351050619E-4</c:v>
                </c:pt>
                <c:pt idx="389">
                  <c:v>1.9378249304956096E-4</c:v>
                </c:pt>
                <c:pt idx="390">
                  <c:v>3.3036130918385814E-4</c:v>
                </c:pt>
                <c:pt idx="391">
                  <c:v>2.6936837297649385E-4</c:v>
                </c:pt>
                <c:pt idx="392">
                  <c:v>2.4942097637889688E-4</c:v>
                </c:pt>
                <c:pt idx="393">
                  <c:v>2.1499240140875688E-4</c:v>
                </c:pt>
                <c:pt idx="394">
                  <c:v>2.4614062417352807E-4</c:v>
                </c:pt>
                <c:pt idx="395">
                  <c:v>2.1405439184661528E-4</c:v>
                </c:pt>
                <c:pt idx="396">
                  <c:v>2.2648799714749867E-4</c:v>
                </c:pt>
                <c:pt idx="397">
                  <c:v>2.2829883625213296E-4</c:v>
                </c:pt>
                <c:pt idx="398">
                  <c:v>2.0400011450038641E-4</c:v>
                </c:pt>
                <c:pt idx="399">
                  <c:v>1.8789772101831848E-4</c:v>
                </c:pt>
                <c:pt idx="400">
                  <c:v>2.1530608231926576E-4</c:v>
                </c:pt>
                <c:pt idx="401">
                  <c:v>2.0533760204948952E-4</c:v>
                </c:pt>
                <c:pt idx="402">
                  <c:v>1.8588650727520265E-4</c:v>
                </c:pt>
                <c:pt idx="403">
                  <c:v>1.7539631852551795E-4</c:v>
                </c:pt>
                <c:pt idx="404">
                  <c:v>1.6643700405321002E-4</c:v>
                </c:pt>
                <c:pt idx="405">
                  <c:v>1.6927737593781751E-4</c:v>
                </c:pt>
                <c:pt idx="406">
                  <c:v>1.8986820493754452E-4</c:v>
                </c:pt>
                <c:pt idx="407">
                  <c:v>2.2560696810839672E-4</c:v>
                </c:pt>
                <c:pt idx="408">
                  <c:v>2.2179230082457069E-4</c:v>
                </c:pt>
                <c:pt idx="409">
                  <c:v>2.0570193697201208E-4</c:v>
                </c:pt>
                <c:pt idx="410">
                  <c:v>1.8616480975563321E-4</c:v>
                </c:pt>
                <c:pt idx="411">
                  <c:v>2.3147805124267446E-4</c:v>
                </c:pt>
                <c:pt idx="412">
                  <c:v>2.1135928336152291E-4</c:v>
                </c:pt>
                <c:pt idx="413">
                  <c:v>1.9035742700884944E-4</c:v>
                </c:pt>
                <c:pt idx="414">
                  <c:v>2.1618937486890668E-4</c:v>
                </c:pt>
                <c:pt idx="415">
                  <c:v>1.9625423145415742E-4</c:v>
                </c:pt>
                <c:pt idx="416">
                  <c:v>1.9157775054199876E-4</c:v>
                </c:pt>
                <c:pt idx="417">
                  <c:v>1.9508548610170916E-4</c:v>
                </c:pt>
                <c:pt idx="418">
                  <c:v>2.265107873755791E-4</c:v>
                </c:pt>
                <c:pt idx="419">
                  <c:v>1.9962339169208695E-4</c:v>
                </c:pt>
                <c:pt idx="420">
                  <c:v>1.8179417472584757E-4</c:v>
                </c:pt>
                <c:pt idx="421">
                  <c:v>1.7123302892945393E-4</c:v>
                </c:pt>
                <c:pt idx="422">
                  <c:v>1.7351149352814381E-4</c:v>
                </c:pt>
                <c:pt idx="423">
                  <c:v>1.652306142849801E-4</c:v>
                </c:pt>
                <c:pt idx="424">
                  <c:v>2.3532725384366757E-4</c:v>
                </c:pt>
                <c:pt idx="425">
                  <c:v>2.5043559653710939E-4</c:v>
                </c:pt>
                <c:pt idx="426">
                  <c:v>2.1933685374023759E-4</c:v>
                </c:pt>
                <c:pt idx="427">
                  <c:v>1.9847187949809128E-4</c:v>
                </c:pt>
                <c:pt idx="428">
                  <c:v>1.8101273956701576E-4</c:v>
                </c:pt>
                <c:pt idx="429">
                  <c:v>1.7025339171755841E-4</c:v>
                </c:pt>
                <c:pt idx="430">
                  <c:v>1.7143462787192111E-4</c:v>
                </c:pt>
                <c:pt idx="431">
                  <c:v>1.7289577612107009E-4</c:v>
                </c:pt>
                <c:pt idx="432">
                  <c:v>2.0034044970011522E-4</c:v>
                </c:pt>
                <c:pt idx="433">
                  <c:v>2.041306884958108E-4</c:v>
                </c:pt>
                <c:pt idx="434">
                  <c:v>1.892337479835956E-4</c:v>
                </c:pt>
                <c:pt idx="435">
                  <c:v>1.8323815574963911E-4</c:v>
                </c:pt>
                <c:pt idx="436">
                  <c:v>1.8839456566560085E-4</c:v>
                </c:pt>
                <c:pt idx="437">
                  <c:v>2.0540120722883286E-4</c:v>
                </c:pt>
                <c:pt idx="438">
                  <c:v>1.9475487274082614E-4</c:v>
                </c:pt>
                <c:pt idx="439">
                  <c:v>1.8814895701891265E-4</c:v>
                </c:pt>
                <c:pt idx="440">
                  <c:v>3.5405908421178457E-4</c:v>
                </c:pt>
                <c:pt idx="441">
                  <c:v>2.8814553675675348E-4</c:v>
                </c:pt>
                <c:pt idx="442">
                  <c:v>2.419030037992024E-4</c:v>
                </c:pt>
                <c:pt idx="443">
                  <c:v>2.1365981552912825E-4</c:v>
                </c:pt>
                <c:pt idx="444">
                  <c:v>1.9719087339722051E-4</c:v>
                </c:pt>
                <c:pt idx="445">
                  <c:v>1.8328951624646124E-4</c:v>
                </c:pt>
                <c:pt idx="446">
                  <c:v>1.7110661389135089E-4</c:v>
                </c:pt>
                <c:pt idx="447">
                  <c:v>2.0089456585992464E-4</c:v>
                </c:pt>
                <c:pt idx="448">
                  <c:v>2.236422454646469E-4</c:v>
                </c:pt>
                <c:pt idx="449">
                  <c:v>1.9802807706213285E-4</c:v>
                </c:pt>
                <c:pt idx="450">
                  <c:v>2.568830017076173E-4</c:v>
                </c:pt>
                <c:pt idx="451">
                  <c:v>2.20793796495872E-4</c:v>
                </c:pt>
                <c:pt idx="452">
                  <c:v>2.112757842804594E-4</c:v>
                </c:pt>
                <c:pt idx="453">
                  <c:v>1.8973565876900916E-4</c:v>
                </c:pt>
                <c:pt idx="454">
                  <c:v>1.7654696589946954E-4</c:v>
                </c:pt>
                <c:pt idx="455">
                  <c:v>1.6754835062845246E-4</c:v>
                </c:pt>
                <c:pt idx="456">
                  <c:v>1.608123108086222E-4</c:v>
                </c:pt>
                <c:pt idx="457">
                  <c:v>1.6029816973658033E-4</c:v>
                </c:pt>
                <c:pt idx="458">
                  <c:v>1.5574466406146858E-4</c:v>
                </c:pt>
                <c:pt idx="459">
                  <c:v>1.5959222681463832E-4</c:v>
                </c:pt>
                <c:pt idx="460">
                  <c:v>1.6101119031533865E-4</c:v>
                </c:pt>
                <c:pt idx="461">
                  <c:v>2.2161865269323478E-4</c:v>
                </c:pt>
                <c:pt idx="462">
                  <c:v>2.1119061424842907E-4</c:v>
                </c:pt>
                <c:pt idx="463">
                  <c:v>5.8291384958759614E-4</c:v>
                </c:pt>
                <c:pt idx="464">
                  <c:v>4.3962177491889371E-4</c:v>
                </c:pt>
                <c:pt idx="465">
                  <c:v>3.4147197830483448E-4</c:v>
                </c:pt>
                <c:pt idx="466">
                  <c:v>4.3541769428612637E-4</c:v>
                </c:pt>
                <c:pt idx="467">
                  <c:v>5.5205414343682411E-4</c:v>
                </c:pt>
                <c:pt idx="468">
                  <c:v>7.7415406042743865E-4</c:v>
                </c:pt>
                <c:pt idx="469">
                  <c:v>5.8440031447443293E-4</c:v>
                </c:pt>
                <c:pt idx="470">
                  <c:v>4.3695207629997247E-4</c:v>
                </c:pt>
                <c:pt idx="471">
                  <c:v>3.4953013966449695E-4</c:v>
                </c:pt>
                <c:pt idx="472">
                  <c:v>2.9472273528830645E-4</c:v>
                </c:pt>
                <c:pt idx="473">
                  <c:v>2.647222883652142E-4</c:v>
                </c:pt>
                <c:pt idx="474">
                  <c:v>2.2543926647886525E-4</c:v>
                </c:pt>
                <c:pt idx="475">
                  <c:v>2.014751511986103E-4</c:v>
                </c:pt>
                <c:pt idx="476">
                  <c:v>1.8610532965316278E-4</c:v>
                </c:pt>
                <c:pt idx="477">
                  <c:v>1.8038095188917442E-4</c:v>
                </c:pt>
                <c:pt idx="478">
                  <c:v>2.3484713624146358E-4</c:v>
                </c:pt>
                <c:pt idx="479">
                  <c:v>2.4630557420526834E-4</c:v>
                </c:pt>
                <c:pt idx="480">
                  <c:v>2.2849594158730525E-4</c:v>
                </c:pt>
                <c:pt idx="481">
                  <c:v>3.4643182331605505E-4</c:v>
                </c:pt>
                <c:pt idx="482">
                  <c:v>3.0840908762285813E-4</c:v>
                </c:pt>
                <c:pt idx="483">
                  <c:v>2.5572734764215917E-4</c:v>
                </c:pt>
                <c:pt idx="484">
                  <c:v>2.8520582429619978E-4</c:v>
                </c:pt>
                <c:pt idx="485">
                  <c:v>2.4104972687181915E-4</c:v>
                </c:pt>
                <c:pt idx="486">
                  <c:v>2.9267225939434065E-4</c:v>
                </c:pt>
                <c:pt idx="487">
                  <c:v>2.4653225592588242E-4</c:v>
                </c:pt>
                <c:pt idx="488">
                  <c:v>2.2137532035212311E-4</c:v>
                </c:pt>
                <c:pt idx="489">
                  <c:v>2.1965145075329169E-4</c:v>
                </c:pt>
                <c:pt idx="490">
                  <c:v>1.9515339503550525E-4</c:v>
                </c:pt>
                <c:pt idx="491">
                  <c:v>1.8854244665284105E-4</c:v>
                </c:pt>
                <c:pt idx="492">
                  <c:v>1.7446008229831642E-4</c:v>
                </c:pt>
                <c:pt idx="493">
                  <c:v>1.6574322818986703E-4</c:v>
                </c:pt>
                <c:pt idx="494">
                  <c:v>1.7689307334882361E-4</c:v>
                </c:pt>
                <c:pt idx="495">
                  <c:v>1.7055292353906806E-4</c:v>
                </c:pt>
                <c:pt idx="496">
                  <c:v>1.627533833222993E-4</c:v>
                </c:pt>
                <c:pt idx="497">
                  <c:v>1.6379894227111811E-4</c:v>
                </c:pt>
                <c:pt idx="498">
                  <c:v>1.5807849709305021E-4</c:v>
                </c:pt>
                <c:pt idx="499">
                  <c:v>1.5422563078384526E-4</c:v>
                </c:pt>
                <c:pt idx="500">
                  <c:v>1.5211223860396372E-4</c:v>
                </c:pt>
                <c:pt idx="501">
                  <c:v>1.5026881990150591E-4</c:v>
                </c:pt>
                <c:pt idx="502">
                  <c:v>1.4918529604651697E-4</c:v>
                </c:pt>
                <c:pt idx="503">
                  <c:v>1.8351993422746906E-4</c:v>
                </c:pt>
                <c:pt idx="504">
                  <c:v>1.7973908724341339E-4</c:v>
                </c:pt>
                <c:pt idx="505">
                  <c:v>1.9649171234861984E-4</c:v>
                </c:pt>
                <c:pt idx="506">
                  <c:v>2.2828238152053652E-4</c:v>
                </c:pt>
                <c:pt idx="507">
                  <c:v>2.9690423975083026E-4</c:v>
                </c:pt>
                <c:pt idx="508">
                  <c:v>2.4645046329112953E-4</c:v>
                </c:pt>
                <c:pt idx="509">
                  <c:v>2.1402964694866285E-4</c:v>
                </c:pt>
                <c:pt idx="510">
                  <c:v>1.9151576370874047E-4</c:v>
                </c:pt>
                <c:pt idx="511">
                  <c:v>1.7741322389756733E-4</c:v>
                </c:pt>
                <c:pt idx="512">
                  <c:v>1.6732399105288238E-4</c:v>
                </c:pt>
                <c:pt idx="513">
                  <c:v>2.4075506254881373E-4</c:v>
                </c:pt>
                <c:pt idx="514">
                  <c:v>2.0982703900613138E-4</c:v>
                </c:pt>
                <c:pt idx="515">
                  <c:v>2.182065898323418E-4</c:v>
                </c:pt>
                <c:pt idx="516">
                  <c:v>3.0032260327846706E-4</c:v>
                </c:pt>
                <c:pt idx="517">
                  <c:v>2.8926738820032779E-4</c:v>
                </c:pt>
                <c:pt idx="518">
                  <c:v>2.4352078652586251E-4</c:v>
                </c:pt>
                <c:pt idx="519">
                  <c:v>2.8639772404360705E-4</c:v>
                </c:pt>
                <c:pt idx="520">
                  <c:v>2.6271311336126588E-4</c:v>
                </c:pt>
                <c:pt idx="521">
                  <c:v>2.2360955545253089E-4</c:v>
                </c:pt>
                <c:pt idx="522">
                  <c:v>1.98141957881299E-4</c:v>
                </c:pt>
                <c:pt idx="523">
                  <c:v>1.8352998904780759E-4</c:v>
                </c:pt>
                <c:pt idx="524">
                  <c:v>1.7155880745681242E-4</c:v>
                </c:pt>
                <c:pt idx="525">
                  <c:v>1.6402069999501141E-4</c:v>
                </c:pt>
                <c:pt idx="526">
                  <c:v>1.5818740294839883E-4</c:v>
                </c:pt>
                <c:pt idx="527">
                  <c:v>2.4682270252064133E-4</c:v>
                </c:pt>
                <c:pt idx="528">
                  <c:v>2.171714689745806E-4</c:v>
                </c:pt>
                <c:pt idx="529">
                  <c:v>2.066843929755974E-4</c:v>
                </c:pt>
                <c:pt idx="530">
                  <c:v>2.0387281913902074E-4</c:v>
                </c:pt>
                <c:pt idx="531">
                  <c:v>1.9410999691603961E-4</c:v>
                </c:pt>
                <c:pt idx="532">
                  <c:v>1.8092697883048342E-4</c:v>
                </c:pt>
                <c:pt idx="533">
                  <c:v>1.7824366112037049E-4</c:v>
                </c:pt>
                <c:pt idx="534">
                  <c:v>2.174071044568311E-4</c:v>
                </c:pt>
                <c:pt idx="535">
                  <c:v>2.1294816346338938E-4</c:v>
                </c:pt>
                <c:pt idx="536">
                  <c:v>1.9618601862673042E-4</c:v>
                </c:pt>
                <c:pt idx="537">
                  <c:v>2.3230627787341451E-4</c:v>
                </c:pt>
                <c:pt idx="538">
                  <c:v>2.4777498445406154E-4</c:v>
                </c:pt>
                <c:pt idx="539">
                  <c:v>2.5172060703106938E-4</c:v>
                </c:pt>
                <c:pt idx="540">
                  <c:v>2.2186031074137162E-4</c:v>
                </c:pt>
                <c:pt idx="541">
                  <c:v>2.2240653010265749E-4</c:v>
                </c:pt>
                <c:pt idx="542">
                  <c:v>2.2412777645583598E-4</c:v>
                </c:pt>
                <c:pt idx="543">
                  <c:v>3.01993291617454E-4</c:v>
                </c:pt>
                <c:pt idx="544">
                  <c:v>2.5333273884311738E-4</c:v>
                </c:pt>
                <c:pt idx="545">
                  <c:v>2.9439331192756499E-4</c:v>
                </c:pt>
                <c:pt idx="546">
                  <c:v>2.4463310663136147E-4</c:v>
                </c:pt>
                <c:pt idx="547">
                  <c:v>2.1162004370106678E-4</c:v>
                </c:pt>
                <c:pt idx="548">
                  <c:v>1.9445503057305069E-4</c:v>
                </c:pt>
                <c:pt idx="549">
                  <c:v>1.7871642685277658E-4</c:v>
                </c:pt>
                <c:pt idx="550">
                  <c:v>1.700084400897817E-4</c:v>
                </c:pt>
                <c:pt idx="551">
                  <c:v>1.7810009677394161E-4</c:v>
                </c:pt>
                <c:pt idx="552">
                  <c:v>1.839289836143455E-4</c:v>
                </c:pt>
                <c:pt idx="553">
                  <c:v>2.0454519479024539E-4</c:v>
                </c:pt>
                <c:pt idx="554">
                  <c:v>2.0850074997085075E-4</c:v>
                </c:pt>
                <c:pt idx="555">
                  <c:v>2.4002018454135921E-4</c:v>
                </c:pt>
                <c:pt idx="556">
                  <c:v>2.0881969215264152E-4</c:v>
                </c:pt>
                <c:pt idx="557">
                  <c:v>1.9015189947698102E-4</c:v>
                </c:pt>
                <c:pt idx="558">
                  <c:v>4.8581092603770722E-4</c:v>
                </c:pt>
                <c:pt idx="559">
                  <c:v>3.7667981890562971E-4</c:v>
                </c:pt>
                <c:pt idx="560">
                  <c:v>3.1112108659810204E-4</c:v>
                </c:pt>
                <c:pt idx="561">
                  <c:v>2.8003161515290553E-4</c:v>
                </c:pt>
                <c:pt idx="562">
                  <c:v>2.7302809398165354E-4</c:v>
                </c:pt>
                <c:pt idx="563">
                  <c:v>3.4496299803600083E-4</c:v>
                </c:pt>
                <c:pt idx="564">
                  <c:v>5.7615911972351943E-4</c:v>
                </c:pt>
                <c:pt idx="565">
                  <c:v>4.4065708844732174E-4</c:v>
                </c:pt>
                <c:pt idx="566">
                  <c:v>3.5401318344795477E-4</c:v>
                </c:pt>
                <c:pt idx="567">
                  <c:v>2.8957351041107847E-4</c:v>
                </c:pt>
                <c:pt idx="568">
                  <c:v>2.9324313892632205E-4</c:v>
                </c:pt>
                <c:pt idx="569">
                  <c:v>2.5811711714378912E-4</c:v>
                </c:pt>
                <c:pt idx="570">
                  <c:v>2.3977741156604965E-4</c:v>
                </c:pt>
                <c:pt idx="571">
                  <c:v>2.7928110724247151E-4</c:v>
                </c:pt>
                <c:pt idx="572">
                  <c:v>2.6920633272127693E-4</c:v>
                </c:pt>
                <c:pt idx="573">
                  <c:v>2.4696198813872077E-4</c:v>
                </c:pt>
                <c:pt idx="574">
                  <c:v>2.1509370357287763E-4</c:v>
                </c:pt>
                <c:pt idx="575">
                  <c:v>1.9235064843691564E-4</c:v>
                </c:pt>
                <c:pt idx="576">
                  <c:v>1.891211785031149E-4</c:v>
                </c:pt>
                <c:pt idx="577">
                  <c:v>2.5415918108888602E-4</c:v>
                </c:pt>
                <c:pt idx="578">
                  <c:v>2.3690489428846096E-4</c:v>
                </c:pt>
                <c:pt idx="579">
                  <c:v>2.1029209556628367E-4</c:v>
                </c:pt>
                <c:pt idx="580">
                  <c:v>1.923101356652576E-4</c:v>
                </c:pt>
                <c:pt idx="581">
                  <c:v>1.7769515096038236E-4</c:v>
                </c:pt>
                <c:pt idx="582">
                  <c:v>7.3268552527894801E-4</c:v>
                </c:pt>
                <c:pt idx="583">
                  <c:v>7.1924097340366508E-4</c:v>
                </c:pt>
                <c:pt idx="584">
                  <c:v>5.310177917281474E-4</c:v>
                </c:pt>
                <c:pt idx="585">
                  <c:v>5.2254185942050228E-4</c:v>
                </c:pt>
                <c:pt idx="586">
                  <c:v>4.1460943432227316E-4</c:v>
                </c:pt>
                <c:pt idx="587">
                  <c:v>3.2510512319816067E-4</c:v>
                </c:pt>
                <c:pt idx="588">
                  <c:v>3.0352072347584975E-4</c:v>
                </c:pt>
                <c:pt idx="589">
                  <c:v>3.6179791966701948E-4</c:v>
                </c:pt>
                <c:pt idx="590">
                  <c:v>3.3616876316736716E-4</c:v>
                </c:pt>
                <c:pt idx="591">
                  <c:v>2.7365962136984207E-4</c:v>
                </c:pt>
                <c:pt idx="592">
                  <c:v>2.3311785584132616E-4</c:v>
                </c:pt>
                <c:pt idx="593">
                  <c:v>2.0973175755736084E-4</c:v>
                </c:pt>
                <c:pt idx="594">
                  <c:v>2.0848200007197171E-4</c:v>
                </c:pt>
                <c:pt idx="595">
                  <c:v>2.0996280516051634E-4</c:v>
                </c:pt>
                <c:pt idx="596">
                  <c:v>1.9367902717247303E-4</c:v>
                </c:pt>
                <c:pt idx="597">
                  <c:v>2.037704855246724E-4</c:v>
                </c:pt>
                <c:pt idx="598">
                  <c:v>2.2142963121891563E-4</c:v>
                </c:pt>
                <c:pt idx="599">
                  <c:v>2.0922065149478236E-4</c:v>
                </c:pt>
                <c:pt idx="600">
                  <c:v>1.8878937619416609E-4</c:v>
                </c:pt>
                <c:pt idx="601">
                  <c:v>1.7461568305535239E-4</c:v>
                </c:pt>
                <c:pt idx="602">
                  <c:v>1.7347355273550748E-4</c:v>
                </c:pt>
                <c:pt idx="603">
                  <c:v>1.7717854425358513E-4</c:v>
                </c:pt>
                <c:pt idx="604">
                  <c:v>1.9294554811077636E-4</c:v>
                </c:pt>
                <c:pt idx="605">
                  <c:v>1.8868139172649673E-4</c:v>
                </c:pt>
                <c:pt idx="606">
                  <c:v>1.7522142427049307E-4</c:v>
                </c:pt>
                <c:pt idx="607">
                  <c:v>1.8017341149145782E-4</c:v>
                </c:pt>
                <c:pt idx="608">
                  <c:v>1.8815285995737964E-4</c:v>
                </c:pt>
                <c:pt idx="609">
                  <c:v>1.8740885619316811E-4</c:v>
                </c:pt>
                <c:pt idx="610">
                  <c:v>1.8003738454906579E-4</c:v>
                </c:pt>
                <c:pt idx="611">
                  <c:v>1.6915008239433771E-4</c:v>
                </c:pt>
                <c:pt idx="612">
                  <c:v>1.6650800160839213E-4</c:v>
                </c:pt>
                <c:pt idx="613">
                  <c:v>1.7347411503949959E-4</c:v>
                </c:pt>
                <c:pt idx="614">
                  <c:v>1.7067468320534798E-4</c:v>
                </c:pt>
                <c:pt idx="615">
                  <c:v>1.8192083693788382E-4</c:v>
                </c:pt>
                <c:pt idx="616">
                  <c:v>2.1288607618508013E-4</c:v>
                </c:pt>
                <c:pt idx="617">
                  <c:v>2.2103008821224452E-4</c:v>
                </c:pt>
                <c:pt idx="618">
                  <c:v>1.9597772955737787E-4</c:v>
                </c:pt>
                <c:pt idx="619">
                  <c:v>2.2718959019284461E-4</c:v>
                </c:pt>
                <c:pt idx="620">
                  <c:v>2.0068000482271439E-4</c:v>
                </c:pt>
                <c:pt idx="621">
                  <c:v>1.8486018810314533E-4</c:v>
                </c:pt>
                <c:pt idx="622">
                  <c:v>1.7232691943184722E-4</c:v>
                </c:pt>
                <c:pt idx="623">
                  <c:v>2.27354111743666E-4</c:v>
                </c:pt>
                <c:pt idx="624">
                  <c:v>2.2017106741070084E-4</c:v>
                </c:pt>
                <c:pt idx="625">
                  <c:v>2.1540794132001801E-4</c:v>
                </c:pt>
                <c:pt idx="626">
                  <c:v>1.9466711558911525E-4</c:v>
                </c:pt>
                <c:pt idx="627">
                  <c:v>1.7859537245564519E-4</c:v>
                </c:pt>
                <c:pt idx="628">
                  <c:v>1.7667169501477066E-4</c:v>
                </c:pt>
                <c:pt idx="629">
                  <c:v>1.7849071237910656E-4</c:v>
                </c:pt>
                <c:pt idx="630">
                  <c:v>1.7321284624958696E-4</c:v>
                </c:pt>
                <c:pt idx="631">
                  <c:v>1.8794871383630898E-4</c:v>
                </c:pt>
                <c:pt idx="632">
                  <c:v>1.7536221981530911E-4</c:v>
                </c:pt>
                <c:pt idx="633">
                  <c:v>2.8330461079165571E-4</c:v>
                </c:pt>
                <c:pt idx="634">
                  <c:v>2.4571562610558044E-4</c:v>
                </c:pt>
                <c:pt idx="635">
                  <c:v>2.1676754640501518E-4</c:v>
                </c:pt>
                <c:pt idx="636">
                  <c:v>2.2211693056014268E-4</c:v>
                </c:pt>
                <c:pt idx="637">
                  <c:v>1.9824610243527574E-4</c:v>
                </c:pt>
                <c:pt idx="638">
                  <c:v>1.8184698034737342E-4</c:v>
                </c:pt>
                <c:pt idx="639">
                  <c:v>1.7923467850316924E-4</c:v>
                </c:pt>
                <c:pt idx="640">
                  <c:v>1.9472731554373449E-4</c:v>
                </c:pt>
                <c:pt idx="641">
                  <c:v>1.8756604881076827E-4</c:v>
                </c:pt>
                <c:pt idx="642">
                  <c:v>1.7438032540573325E-4</c:v>
                </c:pt>
                <c:pt idx="643">
                  <c:v>1.7255564702374829E-4</c:v>
                </c:pt>
                <c:pt idx="644">
                  <c:v>1.7213167013686555E-4</c:v>
                </c:pt>
                <c:pt idx="645">
                  <c:v>1.6475269582285203E-4</c:v>
                </c:pt>
                <c:pt idx="646">
                  <c:v>1.6253726135901096E-4</c:v>
                </c:pt>
                <c:pt idx="647">
                  <c:v>1.8452097242965731E-4</c:v>
                </c:pt>
                <c:pt idx="648">
                  <c:v>1.8363047246814892E-4</c:v>
                </c:pt>
                <c:pt idx="649">
                  <c:v>2.1731068087875755E-4</c:v>
                </c:pt>
                <c:pt idx="650">
                  <c:v>2.0092986909435917E-4</c:v>
                </c:pt>
                <c:pt idx="651">
                  <c:v>1.8630574587034872E-4</c:v>
                </c:pt>
                <c:pt idx="652">
                  <c:v>1.8445104666020958E-4</c:v>
                </c:pt>
                <c:pt idx="653">
                  <c:v>2.4436421916946481E-4</c:v>
                </c:pt>
                <c:pt idx="654">
                  <c:v>2.1187472762661662E-4</c:v>
                </c:pt>
                <c:pt idx="655">
                  <c:v>2.5140647666416059E-4</c:v>
                </c:pt>
                <c:pt idx="656">
                  <c:v>2.727854684034928E-4</c:v>
                </c:pt>
                <c:pt idx="657">
                  <c:v>2.3424456292539859E-4</c:v>
                </c:pt>
                <c:pt idx="658">
                  <c:v>2.1291131102698274E-4</c:v>
                </c:pt>
                <c:pt idx="659">
                  <c:v>1.9709993055368744E-4</c:v>
                </c:pt>
                <c:pt idx="660">
                  <c:v>1.801190621763407E-4</c:v>
                </c:pt>
                <c:pt idx="661">
                  <c:v>1.7816521401704447E-4</c:v>
                </c:pt>
                <c:pt idx="662">
                  <c:v>1.6789079266012365E-4</c:v>
                </c:pt>
                <c:pt idx="663">
                  <c:v>1.6910129152066184E-4</c:v>
                </c:pt>
                <c:pt idx="664">
                  <c:v>1.6467710422107601E-4</c:v>
                </c:pt>
                <c:pt idx="665">
                  <c:v>1.5930424599797891E-4</c:v>
                </c:pt>
                <c:pt idx="666">
                  <c:v>1.5769719795876146E-4</c:v>
                </c:pt>
                <c:pt idx="667">
                  <c:v>1.5712937937855786E-4</c:v>
                </c:pt>
                <c:pt idx="668">
                  <c:v>1.5408827421497154E-4</c:v>
                </c:pt>
                <c:pt idx="669">
                  <c:v>2.1161760216301752E-4</c:v>
                </c:pt>
                <c:pt idx="670">
                  <c:v>1.9017431195888528E-4</c:v>
                </c:pt>
                <c:pt idx="671">
                  <c:v>1.9667225968798542E-4</c:v>
                </c:pt>
                <c:pt idx="672">
                  <c:v>1.8068429416513633E-4</c:v>
                </c:pt>
                <c:pt idx="673">
                  <c:v>1.693373390842857E-4</c:v>
                </c:pt>
                <c:pt idx="674">
                  <c:v>1.6171500127534758E-4</c:v>
                </c:pt>
                <c:pt idx="675">
                  <c:v>1.6439487198024043E-4</c:v>
                </c:pt>
                <c:pt idx="676">
                  <c:v>1.6102866190147221E-4</c:v>
                </c:pt>
                <c:pt idx="677">
                  <c:v>1.6078137289156629E-4</c:v>
                </c:pt>
                <c:pt idx="678">
                  <c:v>1.5711201759708974E-4</c:v>
                </c:pt>
                <c:pt idx="679">
                  <c:v>1.5674196446994936E-4</c:v>
                </c:pt>
                <c:pt idx="680">
                  <c:v>1.8584307977609265E-4</c:v>
                </c:pt>
                <c:pt idx="681">
                  <c:v>1.7476484903610861E-4</c:v>
                </c:pt>
                <c:pt idx="682">
                  <c:v>1.7350333090755728E-4</c:v>
                </c:pt>
                <c:pt idx="683">
                  <c:v>1.8444896958295627E-4</c:v>
                </c:pt>
                <c:pt idx="684">
                  <c:v>1.8415342491683885E-4</c:v>
                </c:pt>
                <c:pt idx="685">
                  <c:v>1.7979811078515715E-4</c:v>
                </c:pt>
                <c:pt idx="686">
                  <c:v>1.6996837333939607E-4</c:v>
                </c:pt>
                <c:pt idx="687">
                  <c:v>1.6210944172087235E-4</c:v>
                </c:pt>
                <c:pt idx="688">
                  <c:v>1.6379240612540797E-4</c:v>
                </c:pt>
                <c:pt idx="689">
                  <c:v>1.8077467149204196E-4</c:v>
                </c:pt>
                <c:pt idx="690">
                  <c:v>1.7067426516022383E-4</c:v>
                </c:pt>
                <c:pt idx="691">
                  <c:v>1.7868550361195933E-4</c:v>
                </c:pt>
                <c:pt idx="692">
                  <c:v>1.6969242494127156E-4</c:v>
                </c:pt>
                <c:pt idx="693">
                  <c:v>1.7096437004868325E-4</c:v>
                </c:pt>
                <c:pt idx="694">
                  <c:v>1.8624086680651833E-4</c:v>
                </c:pt>
                <c:pt idx="695">
                  <c:v>2.4528573043040836E-4</c:v>
                </c:pt>
                <c:pt idx="696">
                  <c:v>2.1231588071730825E-4</c:v>
                </c:pt>
                <c:pt idx="697">
                  <c:v>3.1391911965075525E-4</c:v>
                </c:pt>
                <c:pt idx="698">
                  <c:v>4.203705792453973E-4</c:v>
                </c:pt>
                <c:pt idx="699">
                  <c:v>3.3254327537704059E-4</c:v>
                </c:pt>
                <c:pt idx="700">
                  <c:v>2.8749825008154159E-4</c:v>
                </c:pt>
                <c:pt idx="701">
                  <c:v>2.5326505131901145E-4</c:v>
                </c:pt>
                <c:pt idx="702">
                  <c:v>2.9807959886394658E-4</c:v>
                </c:pt>
                <c:pt idx="703">
                  <c:v>3.8560899507001658E-4</c:v>
                </c:pt>
                <c:pt idx="704">
                  <c:v>3.3746877275985014E-4</c:v>
                </c:pt>
                <c:pt idx="705">
                  <c:v>2.9066821343332597E-4</c:v>
                </c:pt>
                <c:pt idx="706">
                  <c:v>2.5242248506617785E-4</c:v>
                </c:pt>
                <c:pt idx="707">
                  <c:v>2.9388109899707986E-4</c:v>
                </c:pt>
                <c:pt idx="708">
                  <c:v>2.6705748764113717E-4</c:v>
                </c:pt>
                <c:pt idx="709">
                  <c:v>2.3370730889500356E-4</c:v>
                </c:pt>
                <c:pt idx="710">
                  <c:v>2.056948248013929E-4</c:v>
                </c:pt>
                <c:pt idx="711">
                  <c:v>1.8784584711738938E-4</c:v>
                </c:pt>
                <c:pt idx="712">
                  <c:v>1.9279567933166208E-4</c:v>
                </c:pt>
                <c:pt idx="713">
                  <c:v>2.2439831379170942E-4</c:v>
                </c:pt>
                <c:pt idx="714">
                  <c:v>4.0637673629809158E-4</c:v>
                </c:pt>
                <c:pt idx="715">
                  <c:v>3.7604995875087024E-4</c:v>
                </c:pt>
                <c:pt idx="716">
                  <c:v>2.9903252967294344E-4</c:v>
                </c:pt>
                <c:pt idx="717">
                  <c:v>2.541441671224941E-4</c:v>
                </c:pt>
                <c:pt idx="718">
                  <c:v>2.2790884179460372E-4</c:v>
                </c:pt>
                <c:pt idx="719">
                  <c:v>3.2682652571106908E-4</c:v>
                </c:pt>
                <c:pt idx="720">
                  <c:v>2.6722435227350267E-4</c:v>
                </c:pt>
                <c:pt idx="721">
                  <c:v>3.0427103179471514E-4</c:v>
                </c:pt>
                <c:pt idx="722">
                  <c:v>2.8560362236510796E-4</c:v>
                </c:pt>
                <c:pt idx="723">
                  <c:v>2.4082706539260324E-4</c:v>
                </c:pt>
                <c:pt idx="724">
                  <c:v>2.2402527530333258E-4</c:v>
                </c:pt>
                <c:pt idx="725">
                  <c:v>2.2329157179720122E-4</c:v>
                </c:pt>
                <c:pt idx="726">
                  <c:v>2.3764126304198516E-4</c:v>
                </c:pt>
                <c:pt idx="727">
                  <c:v>2.1398312143167952E-4</c:v>
                </c:pt>
                <c:pt idx="728">
                  <c:v>2.1885946350136247E-4</c:v>
                </c:pt>
                <c:pt idx="729">
                  <c:v>2.3956155784987302E-4</c:v>
                </c:pt>
                <c:pt idx="730">
                  <c:v>2.0855136312894956E-4</c:v>
                </c:pt>
                <c:pt idx="731">
                  <c:v>3.0679147544519314E-4</c:v>
                </c:pt>
                <c:pt idx="732">
                  <c:v>2.6338002740598375E-4</c:v>
                </c:pt>
                <c:pt idx="733">
                  <c:v>3.8823723763847334E-4</c:v>
                </c:pt>
                <c:pt idx="734">
                  <c:v>3.3996230064489903E-4</c:v>
                </c:pt>
                <c:pt idx="735">
                  <c:v>2.7752598016975827E-4</c:v>
                </c:pt>
                <c:pt idx="736">
                  <c:v>3.766544015248208E-4</c:v>
                </c:pt>
                <c:pt idx="737">
                  <c:v>3.1096156174692595E-4</c:v>
                </c:pt>
                <c:pt idx="738">
                  <c:v>2.6145666159341284E-4</c:v>
                </c:pt>
                <c:pt idx="739">
                  <c:v>2.7144910908331757E-4</c:v>
                </c:pt>
                <c:pt idx="740">
                  <c:v>3.017584896162442E-4</c:v>
                </c:pt>
                <c:pt idx="741">
                  <c:v>2.504055897776398E-4</c:v>
                </c:pt>
                <c:pt idx="742">
                  <c:v>2.2850620973377203E-4</c:v>
                </c:pt>
                <c:pt idx="743">
                  <c:v>2.009296604784084E-4</c:v>
                </c:pt>
                <c:pt idx="744">
                  <c:v>1.8358792112888657E-4</c:v>
                </c:pt>
                <c:pt idx="745">
                  <c:v>1.7118753382729869E-4</c:v>
                </c:pt>
                <c:pt idx="746">
                  <c:v>1.6432084331159693E-4</c:v>
                </c:pt>
                <c:pt idx="747">
                  <c:v>1.6120949723157565E-4</c:v>
                </c:pt>
                <c:pt idx="748">
                  <c:v>1.5667411655401686E-4</c:v>
                </c:pt>
                <c:pt idx="749">
                  <c:v>1.6667091322285953E-4</c:v>
                </c:pt>
                <c:pt idx="750">
                  <c:v>1.6011521682930506E-4</c:v>
                </c:pt>
                <c:pt idx="751">
                  <c:v>1.562123584078706E-4</c:v>
                </c:pt>
                <c:pt idx="752">
                  <c:v>3.1913075841345957E-4</c:v>
                </c:pt>
                <c:pt idx="753">
                  <c:v>2.6102871786426527E-4</c:v>
                </c:pt>
                <c:pt idx="754">
                  <c:v>2.2429399171378683E-4</c:v>
                </c:pt>
                <c:pt idx="755">
                  <c:v>1.9997439415506195E-4</c:v>
                </c:pt>
                <c:pt idx="756">
                  <c:v>1.8281316404893021E-4</c:v>
                </c:pt>
                <c:pt idx="757">
                  <c:v>1.7066263578733473E-4</c:v>
                </c:pt>
                <c:pt idx="758">
                  <c:v>1.8225650132981181E-4</c:v>
                </c:pt>
                <c:pt idx="759">
                  <c:v>1.7027092315921566E-4</c:v>
                </c:pt>
                <c:pt idx="760">
                  <c:v>1.815733280800039E-4</c:v>
                </c:pt>
                <c:pt idx="761">
                  <c:v>1.7551424499203516E-4</c:v>
                </c:pt>
                <c:pt idx="762">
                  <c:v>2.1237842536747507E-4</c:v>
                </c:pt>
                <c:pt idx="763">
                  <c:v>2.6983909114510136E-4</c:v>
                </c:pt>
                <c:pt idx="764">
                  <c:v>2.4262193205906808E-4</c:v>
                </c:pt>
                <c:pt idx="765">
                  <c:v>2.2247992092098995E-4</c:v>
                </c:pt>
                <c:pt idx="766">
                  <c:v>2.1318247012401504E-4</c:v>
                </c:pt>
                <c:pt idx="767">
                  <c:v>1.9322043604794701E-4</c:v>
                </c:pt>
                <c:pt idx="768">
                  <c:v>1.835002083165567E-4</c:v>
                </c:pt>
                <c:pt idx="769">
                  <c:v>1.7326074032112369E-4</c:v>
                </c:pt>
                <c:pt idx="770">
                  <c:v>1.8653626700207844E-4</c:v>
                </c:pt>
                <c:pt idx="771">
                  <c:v>1.7611971508010125E-4</c:v>
                </c:pt>
                <c:pt idx="772">
                  <c:v>1.6663753691064983E-4</c:v>
                </c:pt>
                <c:pt idx="773">
                  <c:v>1.6234246556769258E-4</c:v>
                </c:pt>
                <c:pt idx="774">
                  <c:v>1.6624924025325624E-4</c:v>
                </c:pt>
                <c:pt idx="775">
                  <c:v>1.6771158937233085E-4</c:v>
                </c:pt>
                <c:pt idx="776">
                  <c:v>2.7760156256889819E-4</c:v>
                </c:pt>
                <c:pt idx="777">
                  <c:v>2.9406446972477917E-4</c:v>
                </c:pt>
                <c:pt idx="778">
                  <c:v>4.0540004834462235E-4</c:v>
                </c:pt>
                <c:pt idx="779">
                  <c:v>3.1858367579287527E-4</c:v>
                </c:pt>
                <c:pt idx="780">
                  <c:v>2.6867065709740751E-4</c:v>
                </c:pt>
                <c:pt idx="781">
                  <c:v>2.3014772716138221E-4</c:v>
                </c:pt>
                <c:pt idx="782">
                  <c:v>2.0457924859997601E-4</c:v>
                </c:pt>
                <c:pt idx="783">
                  <c:v>2.0676365668079042E-4</c:v>
                </c:pt>
                <c:pt idx="784">
                  <c:v>2.1371328850030181E-4</c:v>
                </c:pt>
                <c:pt idx="785">
                  <c:v>2.0418743706084855E-4</c:v>
                </c:pt>
                <c:pt idx="786">
                  <c:v>1.9143355682604813E-4</c:v>
                </c:pt>
                <c:pt idx="787">
                  <c:v>1.7800833295536159E-4</c:v>
                </c:pt>
                <c:pt idx="788">
                  <c:v>1.6843886404031391E-4</c:v>
                </c:pt>
                <c:pt idx="789">
                  <c:v>1.6511686548422962E-4</c:v>
                </c:pt>
                <c:pt idx="790">
                  <c:v>1.634514739474097E-4</c:v>
                </c:pt>
                <c:pt idx="791">
                  <c:v>4.0010589094631547E-4</c:v>
                </c:pt>
                <c:pt idx="792">
                  <c:v>3.3355530986092173E-4</c:v>
                </c:pt>
                <c:pt idx="793">
                  <c:v>2.7080511177091137E-4</c:v>
                </c:pt>
                <c:pt idx="794">
                  <c:v>2.6533841677908444E-4</c:v>
                </c:pt>
                <c:pt idx="795">
                  <c:v>2.9557759088265524E-4</c:v>
                </c:pt>
                <c:pt idx="796">
                  <c:v>2.6075634728459237E-4</c:v>
                </c:pt>
                <c:pt idx="797">
                  <c:v>2.2329992884402656E-4</c:v>
                </c:pt>
                <c:pt idx="798">
                  <c:v>2.0185979148241103E-4</c:v>
                </c:pt>
                <c:pt idx="799">
                  <c:v>1.9810422110951595E-4</c:v>
                </c:pt>
                <c:pt idx="800">
                  <c:v>1.8204762695220436E-4</c:v>
                </c:pt>
                <c:pt idx="801">
                  <c:v>1.7245640394750869E-4</c:v>
                </c:pt>
                <c:pt idx="802">
                  <c:v>1.6418532257413788E-4</c:v>
                </c:pt>
                <c:pt idx="803">
                  <c:v>1.7244573727450281E-4</c:v>
                </c:pt>
                <c:pt idx="804">
                  <c:v>1.6713635986033052E-4</c:v>
                </c:pt>
                <c:pt idx="805">
                  <c:v>2.8020201543134301E-4</c:v>
                </c:pt>
                <c:pt idx="806">
                  <c:v>2.4453246595932678E-4</c:v>
                </c:pt>
                <c:pt idx="807">
                  <c:v>2.2788508432978026E-4</c:v>
                </c:pt>
                <c:pt idx="808">
                  <c:v>4.5391653954727357E-4</c:v>
                </c:pt>
                <c:pt idx="809">
                  <c:v>3.5510073234186262E-4</c:v>
                </c:pt>
                <c:pt idx="810">
                  <c:v>3.0341470485231167E-4</c:v>
                </c:pt>
                <c:pt idx="811">
                  <c:v>2.6739819018229891E-4</c:v>
                </c:pt>
                <c:pt idx="812">
                  <c:v>2.267158563018721E-4</c:v>
                </c:pt>
                <c:pt idx="813">
                  <c:v>1.9997720553005809E-4</c:v>
                </c:pt>
                <c:pt idx="814">
                  <c:v>1.9011158656423308E-4</c:v>
                </c:pt>
                <c:pt idx="815">
                  <c:v>1.8228625026835003E-4</c:v>
                </c:pt>
                <c:pt idx="816">
                  <c:v>1.7309627942281347E-4</c:v>
                </c:pt>
                <c:pt idx="817">
                  <c:v>1.6476430235354105E-4</c:v>
                </c:pt>
                <c:pt idx="818">
                  <c:v>1.5870860496163122E-4</c:v>
                </c:pt>
                <c:pt idx="819">
                  <c:v>1.5684773548371034E-4</c:v>
                </c:pt>
                <c:pt idx="820">
                  <c:v>1.6389346602808887E-4</c:v>
                </c:pt>
                <c:pt idx="821">
                  <c:v>1.935212380081784E-4</c:v>
                </c:pt>
                <c:pt idx="822">
                  <c:v>1.7958911620527237E-4</c:v>
                </c:pt>
                <c:pt idx="823">
                  <c:v>2.0260588511735321E-4</c:v>
                </c:pt>
                <c:pt idx="824">
                  <c:v>1.8455053565035663E-4</c:v>
                </c:pt>
                <c:pt idx="825">
                  <c:v>1.7205107350601632E-4</c:v>
                </c:pt>
                <c:pt idx="826">
                  <c:v>1.6399955236315897E-4</c:v>
                </c:pt>
                <c:pt idx="827">
                  <c:v>2.1298207215672267E-4</c:v>
                </c:pt>
                <c:pt idx="828">
                  <c:v>2.0442848082431048E-4</c:v>
                </c:pt>
                <c:pt idx="829">
                  <c:v>1.9035874140438936E-4</c:v>
                </c:pt>
                <c:pt idx="830">
                  <c:v>1.7631721708928971E-4</c:v>
                </c:pt>
                <c:pt idx="831">
                  <c:v>1.7152800278039226E-4</c:v>
                </c:pt>
                <c:pt idx="832">
                  <c:v>1.7160897534992589E-4</c:v>
                </c:pt>
                <c:pt idx="833">
                  <c:v>1.7247069445227602E-4</c:v>
                </c:pt>
                <c:pt idx="834">
                  <c:v>2.0278102646773433E-4</c:v>
                </c:pt>
                <c:pt idx="835">
                  <c:v>1.9721842287677888E-4</c:v>
                </c:pt>
                <c:pt idx="836">
                  <c:v>1.8397922302187372E-4</c:v>
                </c:pt>
                <c:pt idx="837">
                  <c:v>3.228938734633793E-4</c:v>
                </c:pt>
                <c:pt idx="838">
                  <c:v>3.0457189948679013E-4</c:v>
                </c:pt>
                <c:pt idx="839">
                  <c:v>2.7428966832139897E-4</c:v>
                </c:pt>
                <c:pt idx="840">
                  <c:v>2.3373192205337017E-4</c:v>
                </c:pt>
                <c:pt idx="841">
                  <c:v>2.0664523464803132E-4</c:v>
                </c:pt>
                <c:pt idx="842">
                  <c:v>2.1410521686004028E-4</c:v>
                </c:pt>
                <c:pt idx="843">
                  <c:v>1.914380662570951E-4</c:v>
                </c:pt>
                <c:pt idx="844">
                  <c:v>2.0343443473457446E-4</c:v>
                </c:pt>
                <c:pt idx="845">
                  <c:v>1.9664549019741167E-4</c:v>
                </c:pt>
                <c:pt idx="846">
                  <c:v>1.8002577734402183E-4</c:v>
                </c:pt>
                <c:pt idx="847">
                  <c:v>1.729349186023861E-4</c:v>
                </c:pt>
                <c:pt idx="848">
                  <c:v>1.6703063050455458E-4</c:v>
                </c:pt>
                <c:pt idx="849">
                  <c:v>1.7021999846796084E-4</c:v>
                </c:pt>
                <c:pt idx="850">
                  <c:v>1.6523962030944652E-4</c:v>
                </c:pt>
                <c:pt idx="851">
                  <c:v>1.7982811678734866E-4</c:v>
                </c:pt>
                <c:pt idx="852">
                  <c:v>1.8707925491534078E-4</c:v>
                </c:pt>
                <c:pt idx="853">
                  <c:v>2.1204960039248718E-4</c:v>
                </c:pt>
                <c:pt idx="854">
                  <c:v>1.9297656879387596E-4</c:v>
                </c:pt>
                <c:pt idx="855">
                  <c:v>1.831201222854939E-4</c:v>
                </c:pt>
                <c:pt idx="856">
                  <c:v>1.7265513286195662E-4</c:v>
                </c:pt>
                <c:pt idx="857">
                  <c:v>1.7786759911016793E-4</c:v>
                </c:pt>
                <c:pt idx="858">
                  <c:v>1.7077488625044684E-4</c:v>
                </c:pt>
                <c:pt idx="859">
                  <c:v>1.6615344935801859E-4</c:v>
                </c:pt>
                <c:pt idx="860">
                  <c:v>1.5969558866174376E-4</c:v>
                </c:pt>
                <c:pt idx="861">
                  <c:v>1.7350062891321227E-4</c:v>
                </c:pt>
                <c:pt idx="862">
                  <c:v>1.7276726594190751E-4</c:v>
                </c:pt>
                <c:pt idx="863">
                  <c:v>1.6396820288839219E-4</c:v>
                </c:pt>
                <c:pt idx="864">
                  <c:v>1.8418744256090691E-4</c:v>
                </c:pt>
                <c:pt idx="865">
                  <c:v>1.7839885697587435E-4</c:v>
                </c:pt>
                <c:pt idx="866">
                  <c:v>1.7229020464400508E-4</c:v>
                </c:pt>
                <c:pt idx="867">
                  <c:v>1.6367907941661848E-4</c:v>
                </c:pt>
                <c:pt idx="868">
                  <c:v>1.594628256785503E-4</c:v>
                </c:pt>
                <c:pt idx="869">
                  <c:v>1.5515473430641335E-4</c:v>
                </c:pt>
                <c:pt idx="870">
                  <c:v>1.5689823568845997E-4</c:v>
                </c:pt>
                <c:pt idx="871">
                  <c:v>1.9716189394414088E-4</c:v>
                </c:pt>
                <c:pt idx="872">
                  <c:v>1.8030107420598921E-4</c:v>
                </c:pt>
                <c:pt idx="873">
                  <c:v>1.6900554740226318E-4</c:v>
                </c:pt>
                <c:pt idx="874">
                  <c:v>1.6162221125484784E-4</c:v>
                </c:pt>
                <c:pt idx="875">
                  <c:v>1.6364361399865134E-4</c:v>
                </c:pt>
                <c:pt idx="876">
                  <c:v>1.7581004470959674E-4</c:v>
                </c:pt>
                <c:pt idx="877">
                  <c:v>1.7173702621678565E-4</c:v>
                </c:pt>
                <c:pt idx="878">
                  <c:v>1.6908994346611874E-4</c:v>
                </c:pt>
                <c:pt idx="879">
                  <c:v>1.7054469891599052E-4</c:v>
                </c:pt>
                <c:pt idx="880">
                  <c:v>2.0842670874337177E-4</c:v>
                </c:pt>
                <c:pt idx="881">
                  <c:v>2.4466820786790748E-4</c:v>
                </c:pt>
                <c:pt idx="882">
                  <c:v>2.1984709173596779E-4</c:v>
                </c:pt>
                <c:pt idx="883">
                  <c:v>1.9768538931618987E-4</c:v>
                </c:pt>
                <c:pt idx="884">
                  <c:v>1.8456151258640927E-4</c:v>
                </c:pt>
                <c:pt idx="885">
                  <c:v>2.1313804778222415E-4</c:v>
                </c:pt>
                <c:pt idx="886">
                  <c:v>2.3397069418117225E-4</c:v>
                </c:pt>
                <c:pt idx="887">
                  <c:v>3.1288509288842926E-4</c:v>
                </c:pt>
                <c:pt idx="888">
                  <c:v>2.7346439199340807E-4</c:v>
                </c:pt>
                <c:pt idx="889">
                  <c:v>2.355765696959463E-4</c:v>
                </c:pt>
                <c:pt idx="890">
                  <c:v>2.5747268636848127E-4</c:v>
                </c:pt>
                <c:pt idx="891">
                  <c:v>2.471839855439495E-4</c:v>
                </c:pt>
                <c:pt idx="892">
                  <c:v>3.1724057313404531E-4</c:v>
                </c:pt>
                <c:pt idx="893">
                  <c:v>2.815872168030997E-4</c:v>
                </c:pt>
                <c:pt idx="894">
                  <c:v>2.4982611877634757E-4</c:v>
                </c:pt>
                <c:pt idx="895">
                  <c:v>2.1560763131177273E-4</c:v>
                </c:pt>
                <c:pt idx="896">
                  <c:v>2.5612050722486447E-4</c:v>
                </c:pt>
                <c:pt idx="897">
                  <c:v>2.5072993067420707E-4</c:v>
                </c:pt>
                <c:pt idx="898">
                  <c:v>2.8230999916974814E-4</c:v>
                </c:pt>
                <c:pt idx="899">
                  <c:v>2.4666663175980299E-4</c:v>
                </c:pt>
                <c:pt idx="900">
                  <c:v>2.185442954177927E-4</c:v>
                </c:pt>
                <c:pt idx="901">
                  <c:v>2.2519037106252511E-4</c:v>
                </c:pt>
                <c:pt idx="902">
                  <c:v>2.0206092393244108E-4</c:v>
                </c:pt>
                <c:pt idx="903">
                  <c:v>1.8901824584023264E-4</c:v>
                </c:pt>
                <c:pt idx="904">
                  <c:v>1.7729130961172644E-4</c:v>
                </c:pt>
                <c:pt idx="905">
                  <c:v>1.8325826998629043E-4</c:v>
                </c:pt>
                <c:pt idx="906">
                  <c:v>1.8147849076289782E-4</c:v>
                </c:pt>
                <c:pt idx="907">
                  <c:v>2.907770578061559E-4</c:v>
                </c:pt>
                <c:pt idx="908">
                  <c:v>3.2405795844890031E-4</c:v>
                </c:pt>
                <c:pt idx="909">
                  <c:v>3.1262989883752115E-4</c:v>
                </c:pt>
                <c:pt idx="910">
                  <c:v>4.2803537328185075E-4</c:v>
                </c:pt>
                <c:pt idx="911">
                  <c:v>4.0297913886219819E-4</c:v>
                </c:pt>
                <c:pt idx="912">
                  <c:v>3.1727599025602594E-4</c:v>
                </c:pt>
                <c:pt idx="913">
                  <c:v>4.1893579347635282E-4</c:v>
                </c:pt>
                <c:pt idx="914">
                  <c:v>3.2750336789541903E-4</c:v>
                </c:pt>
                <c:pt idx="915">
                  <c:v>2.6805027793016422E-4</c:v>
                </c:pt>
                <c:pt idx="916">
                  <c:v>2.4158487314043336E-4</c:v>
                </c:pt>
                <c:pt idx="917">
                  <c:v>2.1773258650824209E-4</c:v>
                </c:pt>
                <c:pt idx="918">
                  <c:v>1.9692181750931347E-4</c:v>
                </c:pt>
                <c:pt idx="919">
                  <c:v>1.8000648273422453E-4</c:v>
                </c:pt>
                <c:pt idx="920">
                  <c:v>1.6914027239002614E-4</c:v>
                </c:pt>
                <c:pt idx="921">
                  <c:v>1.622776744433722E-4</c:v>
                </c:pt>
                <c:pt idx="922">
                  <c:v>1.6000104750502926E-4</c:v>
                </c:pt>
                <c:pt idx="923">
                  <c:v>1.6980461448620917E-4</c:v>
                </c:pt>
                <c:pt idx="924">
                  <c:v>2.4428035998863936E-4</c:v>
                </c:pt>
                <c:pt idx="925">
                  <c:v>2.1975037240959039E-4</c:v>
                </c:pt>
                <c:pt idx="926">
                  <c:v>1.9692161111166436E-4</c:v>
                </c:pt>
                <c:pt idx="927">
                  <c:v>1.9715506568916891E-4</c:v>
                </c:pt>
                <c:pt idx="928">
                  <c:v>4.2069407939643625E-4</c:v>
                </c:pt>
                <c:pt idx="929">
                  <c:v>3.9019204634685087E-4</c:v>
                </c:pt>
                <c:pt idx="930">
                  <c:v>3.8685373877570537E-4</c:v>
                </c:pt>
                <c:pt idx="931">
                  <c:v>3.2171943467278652E-4</c:v>
                </c:pt>
                <c:pt idx="932">
                  <c:v>3.2072134828361922E-4</c:v>
                </c:pt>
                <c:pt idx="933">
                  <c:v>2.6570850927840902E-4</c:v>
                </c:pt>
                <c:pt idx="934">
                  <c:v>2.2656756940598656E-4</c:v>
                </c:pt>
                <c:pt idx="935">
                  <c:v>2.0932743891774732E-4</c:v>
                </c:pt>
                <c:pt idx="936">
                  <c:v>1.9262994128113362E-4</c:v>
                </c:pt>
                <c:pt idx="937">
                  <c:v>1.7757146822917124E-4</c:v>
                </c:pt>
                <c:pt idx="938">
                  <c:v>1.7107313327011794E-4</c:v>
                </c:pt>
                <c:pt idx="939">
                  <c:v>1.7675021623561377E-4</c:v>
                </c:pt>
                <c:pt idx="940">
                  <c:v>1.791905349816634E-4</c:v>
                </c:pt>
                <c:pt idx="941">
                  <c:v>1.7284307245726713E-4</c:v>
                </c:pt>
                <c:pt idx="942">
                  <c:v>1.6673529768466234E-4</c:v>
                </c:pt>
                <c:pt idx="943">
                  <c:v>1.6244565436206941E-4</c:v>
                </c:pt>
                <c:pt idx="944">
                  <c:v>2.2695596586756359E-4</c:v>
                </c:pt>
                <c:pt idx="945">
                  <c:v>2.022290115114423E-4</c:v>
                </c:pt>
                <c:pt idx="946">
                  <c:v>1.8413962953105141E-4</c:v>
                </c:pt>
                <c:pt idx="947">
                  <c:v>1.9798516496065434E-4</c:v>
                </c:pt>
                <c:pt idx="948">
                  <c:v>2.3773837391957451E-4</c:v>
                </c:pt>
                <c:pt idx="949">
                  <c:v>3.6255370086138254E-4</c:v>
                </c:pt>
                <c:pt idx="950">
                  <c:v>2.9453626733566573E-4</c:v>
                </c:pt>
                <c:pt idx="951">
                  <c:v>2.4475728904741921E-4</c:v>
                </c:pt>
                <c:pt idx="952">
                  <c:v>2.4082553363407872E-4</c:v>
                </c:pt>
                <c:pt idx="953">
                  <c:v>2.3464825778894092E-4</c:v>
                </c:pt>
                <c:pt idx="954">
                  <c:v>2.554815601269354E-4</c:v>
                </c:pt>
                <c:pt idx="955">
                  <c:v>3.9221251510762178E-4</c:v>
                </c:pt>
                <c:pt idx="956">
                  <c:v>3.4815820624685997E-4</c:v>
                </c:pt>
                <c:pt idx="957">
                  <c:v>4.7510168620809915E-4</c:v>
                </c:pt>
                <c:pt idx="958">
                  <c:v>6.3902531582257077E-4</c:v>
                </c:pt>
                <c:pt idx="959">
                  <c:v>5.024378973735007E-4</c:v>
                </c:pt>
                <c:pt idx="960">
                  <c:v>3.8358327972515309E-4</c:v>
                </c:pt>
                <c:pt idx="961">
                  <c:v>3.6418677781362477E-4</c:v>
                </c:pt>
                <c:pt idx="962">
                  <c:v>3.2926060597857288E-4</c:v>
                </c:pt>
                <c:pt idx="963">
                  <c:v>6.3004228611737939E-4</c:v>
                </c:pt>
                <c:pt idx="964">
                  <c:v>7.2525405463917789E-4</c:v>
                </c:pt>
                <c:pt idx="965">
                  <c:v>5.9835652162355173E-4</c:v>
                </c:pt>
                <c:pt idx="966">
                  <c:v>5.4966412222785094E-4</c:v>
                </c:pt>
                <c:pt idx="967">
                  <c:v>4.7787707546992781E-4</c:v>
                </c:pt>
                <c:pt idx="968">
                  <c:v>9.7296556101495141E-4</c:v>
                </c:pt>
                <c:pt idx="969">
                  <c:v>9.0302655774129881E-4</c:v>
                </c:pt>
                <c:pt idx="970">
                  <c:v>6.5423759915963933E-4</c:v>
                </c:pt>
                <c:pt idx="971">
                  <c:v>5.6077001725295637E-4</c:v>
                </c:pt>
                <c:pt idx="972">
                  <c:v>5.845218300450125E-4</c:v>
                </c:pt>
                <c:pt idx="973">
                  <c:v>4.6026223343686849E-4</c:v>
                </c:pt>
                <c:pt idx="974">
                  <c:v>3.647329875110722E-4</c:v>
                </c:pt>
                <c:pt idx="975">
                  <c:v>3.7406262037330165E-4</c:v>
                </c:pt>
                <c:pt idx="976">
                  <c:v>3.2796313372092313E-4</c:v>
                </c:pt>
                <c:pt idx="977">
                  <c:v>2.7577239400280551E-4</c:v>
                </c:pt>
                <c:pt idx="978">
                  <c:v>2.3461497760855321E-4</c:v>
                </c:pt>
                <c:pt idx="979">
                  <c:v>4.2244521314652427E-4</c:v>
                </c:pt>
                <c:pt idx="980">
                  <c:v>3.3011475309302729E-4</c:v>
                </c:pt>
                <c:pt idx="981">
                  <c:v>3.4178785693672142E-4</c:v>
                </c:pt>
                <c:pt idx="982">
                  <c:v>2.8138956410627791E-4</c:v>
                </c:pt>
                <c:pt idx="983">
                  <c:v>2.5013186042208748E-4</c:v>
                </c:pt>
                <c:pt idx="984">
                  <c:v>2.1718366611503926E-4</c:v>
                </c:pt>
                <c:pt idx="985">
                  <c:v>2.2629498666986223E-4</c:v>
                </c:pt>
                <c:pt idx="986">
                  <c:v>2.015440789944206E-4</c:v>
                </c:pt>
                <c:pt idx="987">
                  <c:v>1.8881268070380643E-4</c:v>
                </c:pt>
                <c:pt idx="988">
                  <c:v>1.9137761526912391E-4</c:v>
                </c:pt>
                <c:pt idx="989">
                  <c:v>1.9894401097136357E-4</c:v>
                </c:pt>
                <c:pt idx="990">
                  <c:v>1.9601342081249234E-4</c:v>
                </c:pt>
                <c:pt idx="991">
                  <c:v>2.7162531147823757E-4</c:v>
                </c:pt>
                <c:pt idx="992">
                  <c:v>2.2953890798783788E-4</c:v>
                </c:pt>
                <c:pt idx="993">
                  <c:v>2.0320785196067655E-4</c:v>
                </c:pt>
                <c:pt idx="994">
                  <c:v>2.2646604583789412E-4</c:v>
                </c:pt>
                <c:pt idx="995">
                  <c:v>2.0378994243372937E-4</c:v>
                </c:pt>
                <c:pt idx="996">
                  <c:v>1.8749873483875622E-4</c:v>
                </c:pt>
                <c:pt idx="997">
                  <c:v>1.737402676240544E-4</c:v>
                </c:pt>
                <c:pt idx="998">
                  <c:v>1.7707710360799522E-4</c:v>
                </c:pt>
                <c:pt idx="999">
                  <c:v>1.8538241475687933E-4</c:v>
                </c:pt>
                <c:pt idx="1000">
                  <c:v>1.7351058648710515E-4</c:v>
                </c:pt>
                <c:pt idx="1001">
                  <c:v>1.6445873729527795E-4</c:v>
                </c:pt>
                <c:pt idx="1002">
                  <c:v>2.3700038502436765E-4</c:v>
                </c:pt>
                <c:pt idx="1003">
                  <c:v>3.3824856368849397E-4</c:v>
                </c:pt>
                <c:pt idx="1004">
                  <c:v>3.0207086868643814E-4</c:v>
                </c:pt>
                <c:pt idx="1005">
                  <c:v>3.6220950352398694E-4</c:v>
                </c:pt>
                <c:pt idx="1006">
                  <c:v>3.4697646608737874E-4</c:v>
                </c:pt>
                <c:pt idx="1007">
                  <c:v>3.4807403416627438E-4</c:v>
                </c:pt>
                <c:pt idx="1008">
                  <c:v>2.802134640702484E-4</c:v>
                </c:pt>
                <c:pt idx="1009">
                  <c:v>2.5571859153862347E-4</c:v>
                </c:pt>
                <c:pt idx="1010">
                  <c:v>2.1907136724092226E-4</c:v>
                </c:pt>
                <c:pt idx="1011">
                  <c:v>2.1313328453321302E-4</c:v>
                </c:pt>
                <c:pt idx="1012">
                  <c:v>2.7193002839105695E-4</c:v>
                </c:pt>
                <c:pt idx="1013">
                  <c:v>2.2976433769140753E-4</c:v>
                </c:pt>
                <c:pt idx="1014">
                  <c:v>2.031216620475032E-4</c:v>
                </c:pt>
                <c:pt idx="1015">
                  <c:v>1.8654844242984493E-4</c:v>
                </c:pt>
                <c:pt idx="1016">
                  <c:v>1.7629089814933735E-4</c:v>
                </c:pt>
                <c:pt idx="1017">
                  <c:v>1.8437154775455337E-4</c:v>
                </c:pt>
                <c:pt idx="1018">
                  <c:v>1.7981878200232465E-4</c:v>
                </c:pt>
                <c:pt idx="1019">
                  <c:v>1.6874777310559339E-4</c:v>
                </c:pt>
                <c:pt idx="1020">
                  <c:v>1.6279447949046704E-4</c:v>
                </c:pt>
                <c:pt idx="1021">
                  <c:v>1.5889710424261418E-4</c:v>
                </c:pt>
                <c:pt idx="1022">
                  <c:v>1.5491815697936197E-4</c:v>
                </c:pt>
                <c:pt idx="1023">
                  <c:v>1.5484407753393642E-4</c:v>
                </c:pt>
                <c:pt idx="1024">
                  <c:v>1.6078405021944438E-4</c:v>
                </c:pt>
                <c:pt idx="1025">
                  <c:v>3.2439325779304702E-4</c:v>
                </c:pt>
                <c:pt idx="1026">
                  <c:v>3.4349611951736702E-4</c:v>
                </c:pt>
                <c:pt idx="1027">
                  <c:v>3.3454366649186156E-4</c:v>
                </c:pt>
                <c:pt idx="1028">
                  <c:v>3.6626825810274772E-4</c:v>
                </c:pt>
                <c:pt idx="1029">
                  <c:v>3.5211097717274928E-4</c:v>
                </c:pt>
                <c:pt idx="1030">
                  <c:v>2.8803328657393921E-4</c:v>
                </c:pt>
                <c:pt idx="1031">
                  <c:v>2.4547654100032348E-4</c:v>
                </c:pt>
                <c:pt idx="1032">
                  <c:v>3.2199932519498954E-4</c:v>
                </c:pt>
                <c:pt idx="1033">
                  <c:v>2.6379830408498477E-4</c:v>
                </c:pt>
                <c:pt idx="1034">
                  <c:v>2.2812051593671477E-4</c:v>
                </c:pt>
                <c:pt idx="1035">
                  <c:v>2.0468101211274875E-4</c:v>
                </c:pt>
                <c:pt idx="1036">
                  <c:v>2.1149305175529806E-4</c:v>
                </c:pt>
                <c:pt idx="1037">
                  <c:v>2.5509145521537358E-4</c:v>
                </c:pt>
                <c:pt idx="1038">
                  <c:v>2.1912602959481305E-4</c:v>
                </c:pt>
                <c:pt idx="1039">
                  <c:v>1.9559267340192094E-4</c:v>
                </c:pt>
                <c:pt idx="1040">
                  <c:v>1.7939937729440962E-4</c:v>
                </c:pt>
                <c:pt idx="1041">
                  <c:v>2.7257400355801243E-4</c:v>
                </c:pt>
                <c:pt idx="1042">
                  <c:v>2.5994594192146881E-4</c:v>
                </c:pt>
                <c:pt idx="1043">
                  <c:v>2.6913834009481725E-4</c:v>
                </c:pt>
                <c:pt idx="1044">
                  <c:v>2.8026281214877118E-4</c:v>
                </c:pt>
                <c:pt idx="1045">
                  <c:v>2.42866685933802E-4</c:v>
                </c:pt>
                <c:pt idx="1046">
                  <c:v>2.1073727075936533E-4</c:v>
                </c:pt>
                <c:pt idx="1047">
                  <c:v>1.8944488390192901E-4</c:v>
                </c:pt>
                <c:pt idx="1048">
                  <c:v>2.5693533951138094E-4</c:v>
                </c:pt>
                <c:pt idx="1049">
                  <c:v>2.3571420074028972E-4</c:v>
                </c:pt>
                <c:pt idx="1050">
                  <c:v>2.0673830795701377E-4</c:v>
                </c:pt>
              </c:numCache>
            </c:numRef>
          </c:yVal>
          <c:smooth val="1"/>
          <c:extLst xmlns:c16r2="http://schemas.microsoft.com/office/drawing/2015/06/chart">
            <c:ext xmlns:c16="http://schemas.microsoft.com/office/drawing/2014/chart" uri="{C3380CC4-5D6E-409C-BE32-E72D297353CC}">
              <c16:uniqueId val="{00000000-9904-4A18-BE80-7E7535BC72F9}"/>
            </c:ext>
          </c:extLst>
        </c:ser>
        <c:ser>
          <c:idx val="1"/>
          <c:order val="1"/>
          <c:tx>
            <c:strRef>
              <c:f>'Ejercicio 3'!$R$13</c:f>
              <c:strCache>
                <c:ptCount val="1"/>
                <c:pt idx="0">
                  <c:v>Varianza GARCH(1,2)</c:v>
                </c:pt>
              </c:strCache>
            </c:strRef>
          </c:tx>
          <c:spPr>
            <a:ln w="19050" cap="rnd">
              <a:solidFill>
                <a:srgbClr val="FFFF00"/>
              </a:solidFill>
              <a:round/>
            </a:ln>
            <a:effectLst/>
          </c:spPr>
          <c:marker>
            <c:symbol val="none"/>
          </c:marker>
          <c:dPt>
            <c:idx val="967"/>
            <c:marker>
              <c:symbol val="none"/>
            </c:marker>
            <c:bubble3D val="0"/>
            <c:extLst xmlns:c16r2="http://schemas.microsoft.com/office/drawing/2015/06/chart">
              <c:ext xmlns:c16="http://schemas.microsoft.com/office/drawing/2014/chart" uri="{C3380CC4-5D6E-409C-BE32-E72D297353CC}">
                <c16:uniqueId val="{00000003-9904-4A18-BE80-7E7535BC72F9}"/>
              </c:ext>
            </c:extLst>
          </c:dPt>
          <c:xVal>
            <c:numRef>
              <c:f>'Ejercicio 3'!$P$17:$P$1066</c:f>
              <c:numCache>
                <c:formatCode>m/d/yyyy</c:formatCode>
                <c:ptCount val="1050"/>
                <c:pt idx="0">
                  <c:v>42012</c:v>
                </c:pt>
                <c:pt idx="1">
                  <c:v>42013</c:v>
                </c:pt>
                <c:pt idx="2">
                  <c:v>42016</c:v>
                </c:pt>
                <c:pt idx="3">
                  <c:v>42017</c:v>
                </c:pt>
                <c:pt idx="4">
                  <c:v>42018</c:v>
                </c:pt>
                <c:pt idx="5">
                  <c:v>42019</c:v>
                </c:pt>
                <c:pt idx="6">
                  <c:v>42020</c:v>
                </c:pt>
                <c:pt idx="7">
                  <c:v>42023</c:v>
                </c:pt>
                <c:pt idx="8">
                  <c:v>42024</c:v>
                </c:pt>
                <c:pt idx="9">
                  <c:v>42025</c:v>
                </c:pt>
                <c:pt idx="10">
                  <c:v>42026</c:v>
                </c:pt>
                <c:pt idx="11">
                  <c:v>42027</c:v>
                </c:pt>
                <c:pt idx="12">
                  <c:v>42030</c:v>
                </c:pt>
                <c:pt idx="13">
                  <c:v>42031</c:v>
                </c:pt>
                <c:pt idx="14">
                  <c:v>42032</c:v>
                </c:pt>
                <c:pt idx="15">
                  <c:v>42033</c:v>
                </c:pt>
                <c:pt idx="16">
                  <c:v>42034</c:v>
                </c:pt>
                <c:pt idx="17">
                  <c:v>42038</c:v>
                </c:pt>
                <c:pt idx="18">
                  <c:v>42039</c:v>
                </c:pt>
                <c:pt idx="19">
                  <c:v>42040</c:v>
                </c:pt>
                <c:pt idx="20">
                  <c:v>42041</c:v>
                </c:pt>
                <c:pt idx="21">
                  <c:v>42044</c:v>
                </c:pt>
                <c:pt idx="22">
                  <c:v>42045</c:v>
                </c:pt>
                <c:pt idx="23">
                  <c:v>42046</c:v>
                </c:pt>
                <c:pt idx="24">
                  <c:v>42047</c:v>
                </c:pt>
                <c:pt idx="25">
                  <c:v>42048</c:v>
                </c:pt>
                <c:pt idx="26">
                  <c:v>42051</c:v>
                </c:pt>
                <c:pt idx="27">
                  <c:v>42052</c:v>
                </c:pt>
                <c:pt idx="28">
                  <c:v>42053</c:v>
                </c:pt>
                <c:pt idx="29">
                  <c:v>42054</c:v>
                </c:pt>
                <c:pt idx="30">
                  <c:v>42055</c:v>
                </c:pt>
                <c:pt idx="31">
                  <c:v>42058</c:v>
                </c:pt>
                <c:pt idx="32">
                  <c:v>42059</c:v>
                </c:pt>
                <c:pt idx="33">
                  <c:v>42060</c:v>
                </c:pt>
                <c:pt idx="34">
                  <c:v>42061</c:v>
                </c:pt>
                <c:pt idx="35">
                  <c:v>42062</c:v>
                </c:pt>
                <c:pt idx="36">
                  <c:v>42065</c:v>
                </c:pt>
                <c:pt idx="37">
                  <c:v>42066</c:v>
                </c:pt>
                <c:pt idx="38">
                  <c:v>42067</c:v>
                </c:pt>
                <c:pt idx="39">
                  <c:v>42068</c:v>
                </c:pt>
                <c:pt idx="40">
                  <c:v>42069</c:v>
                </c:pt>
                <c:pt idx="41">
                  <c:v>42072</c:v>
                </c:pt>
                <c:pt idx="42">
                  <c:v>42073</c:v>
                </c:pt>
                <c:pt idx="43">
                  <c:v>42074</c:v>
                </c:pt>
                <c:pt idx="44">
                  <c:v>42075</c:v>
                </c:pt>
                <c:pt idx="45">
                  <c:v>42076</c:v>
                </c:pt>
                <c:pt idx="46">
                  <c:v>42080</c:v>
                </c:pt>
                <c:pt idx="47">
                  <c:v>42081</c:v>
                </c:pt>
                <c:pt idx="48">
                  <c:v>42082</c:v>
                </c:pt>
                <c:pt idx="49">
                  <c:v>42083</c:v>
                </c:pt>
                <c:pt idx="50">
                  <c:v>42086</c:v>
                </c:pt>
                <c:pt idx="51">
                  <c:v>42087</c:v>
                </c:pt>
                <c:pt idx="52">
                  <c:v>42088</c:v>
                </c:pt>
                <c:pt idx="53">
                  <c:v>42089</c:v>
                </c:pt>
                <c:pt idx="54">
                  <c:v>42090</c:v>
                </c:pt>
                <c:pt idx="55">
                  <c:v>42093</c:v>
                </c:pt>
                <c:pt idx="56">
                  <c:v>42094</c:v>
                </c:pt>
                <c:pt idx="57">
                  <c:v>42095</c:v>
                </c:pt>
                <c:pt idx="58">
                  <c:v>42100</c:v>
                </c:pt>
                <c:pt idx="59">
                  <c:v>42101</c:v>
                </c:pt>
                <c:pt idx="60">
                  <c:v>42102</c:v>
                </c:pt>
                <c:pt idx="61">
                  <c:v>42103</c:v>
                </c:pt>
                <c:pt idx="62">
                  <c:v>42104</c:v>
                </c:pt>
                <c:pt idx="63">
                  <c:v>42107</c:v>
                </c:pt>
                <c:pt idx="64">
                  <c:v>42108</c:v>
                </c:pt>
                <c:pt idx="65">
                  <c:v>42109</c:v>
                </c:pt>
                <c:pt idx="66">
                  <c:v>42110</c:v>
                </c:pt>
                <c:pt idx="67">
                  <c:v>42111</c:v>
                </c:pt>
                <c:pt idx="68">
                  <c:v>42114</c:v>
                </c:pt>
                <c:pt idx="69">
                  <c:v>42115</c:v>
                </c:pt>
                <c:pt idx="70">
                  <c:v>42116</c:v>
                </c:pt>
                <c:pt idx="71">
                  <c:v>42117</c:v>
                </c:pt>
                <c:pt idx="72">
                  <c:v>42118</c:v>
                </c:pt>
                <c:pt idx="73">
                  <c:v>42121</c:v>
                </c:pt>
                <c:pt idx="74">
                  <c:v>42122</c:v>
                </c:pt>
                <c:pt idx="75">
                  <c:v>42123</c:v>
                </c:pt>
                <c:pt idx="76">
                  <c:v>42124</c:v>
                </c:pt>
                <c:pt idx="77">
                  <c:v>42128</c:v>
                </c:pt>
                <c:pt idx="78">
                  <c:v>42129</c:v>
                </c:pt>
                <c:pt idx="79">
                  <c:v>42130</c:v>
                </c:pt>
                <c:pt idx="80">
                  <c:v>42131</c:v>
                </c:pt>
                <c:pt idx="81">
                  <c:v>42132</c:v>
                </c:pt>
                <c:pt idx="82">
                  <c:v>42135</c:v>
                </c:pt>
                <c:pt idx="83">
                  <c:v>42136</c:v>
                </c:pt>
                <c:pt idx="84">
                  <c:v>42137</c:v>
                </c:pt>
                <c:pt idx="85">
                  <c:v>42138</c:v>
                </c:pt>
                <c:pt idx="86">
                  <c:v>42139</c:v>
                </c:pt>
                <c:pt idx="87">
                  <c:v>42142</c:v>
                </c:pt>
                <c:pt idx="88">
                  <c:v>42143</c:v>
                </c:pt>
                <c:pt idx="89">
                  <c:v>42144</c:v>
                </c:pt>
                <c:pt idx="90">
                  <c:v>42145</c:v>
                </c:pt>
                <c:pt idx="91">
                  <c:v>42146</c:v>
                </c:pt>
                <c:pt idx="92">
                  <c:v>42149</c:v>
                </c:pt>
                <c:pt idx="93">
                  <c:v>42150</c:v>
                </c:pt>
                <c:pt idx="94">
                  <c:v>42151</c:v>
                </c:pt>
                <c:pt idx="95">
                  <c:v>42152</c:v>
                </c:pt>
                <c:pt idx="96">
                  <c:v>42153</c:v>
                </c:pt>
                <c:pt idx="97">
                  <c:v>42156</c:v>
                </c:pt>
                <c:pt idx="98">
                  <c:v>42157</c:v>
                </c:pt>
                <c:pt idx="99">
                  <c:v>42158</c:v>
                </c:pt>
                <c:pt idx="100">
                  <c:v>42159</c:v>
                </c:pt>
                <c:pt idx="101">
                  <c:v>42160</c:v>
                </c:pt>
                <c:pt idx="102">
                  <c:v>42163</c:v>
                </c:pt>
                <c:pt idx="103">
                  <c:v>42164</c:v>
                </c:pt>
                <c:pt idx="104">
                  <c:v>42165</c:v>
                </c:pt>
                <c:pt idx="105">
                  <c:v>42166</c:v>
                </c:pt>
                <c:pt idx="106">
                  <c:v>42167</c:v>
                </c:pt>
                <c:pt idx="107">
                  <c:v>42170</c:v>
                </c:pt>
                <c:pt idx="108">
                  <c:v>42171</c:v>
                </c:pt>
                <c:pt idx="109">
                  <c:v>42172</c:v>
                </c:pt>
                <c:pt idx="110">
                  <c:v>42173</c:v>
                </c:pt>
                <c:pt idx="111">
                  <c:v>42174</c:v>
                </c:pt>
                <c:pt idx="112">
                  <c:v>42177</c:v>
                </c:pt>
                <c:pt idx="113">
                  <c:v>42178</c:v>
                </c:pt>
                <c:pt idx="114">
                  <c:v>42179</c:v>
                </c:pt>
                <c:pt idx="115">
                  <c:v>42180</c:v>
                </c:pt>
                <c:pt idx="116">
                  <c:v>42181</c:v>
                </c:pt>
                <c:pt idx="117">
                  <c:v>42184</c:v>
                </c:pt>
                <c:pt idx="118">
                  <c:v>42185</c:v>
                </c:pt>
                <c:pt idx="119">
                  <c:v>42186</c:v>
                </c:pt>
                <c:pt idx="120">
                  <c:v>42187</c:v>
                </c:pt>
                <c:pt idx="121">
                  <c:v>42188</c:v>
                </c:pt>
                <c:pt idx="122">
                  <c:v>42191</c:v>
                </c:pt>
                <c:pt idx="123">
                  <c:v>42192</c:v>
                </c:pt>
                <c:pt idx="124">
                  <c:v>42193</c:v>
                </c:pt>
                <c:pt idx="125">
                  <c:v>42194</c:v>
                </c:pt>
                <c:pt idx="126">
                  <c:v>42195</c:v>
                </c:pt>
                <c:pt idx="127">
                  <c:v>42198</c:v>
                </c:pt>
                <c:pt idx="128">
                  <c:v>42199</c:v>
                </c:pt>
                <c:pt idx="129">
                  <c:v>42200</c:v>
                </c:pt>
                <c:pt idx="130">
                  <c:v>42201</c:v>
                </c:pt>
                <c:pt idx="131">
                  <c:v>42202</c:v>
                </c:pt>
                <c:pt idx="132">
                  <c:v>42205</c:v>
                </c:pt>
                <c:pt idx="133">
                  <c:v>42206</c:v>
                </c:pt>
                <c:pt idx="134">
                  <c:v>42207</c:v>
                </c:pt>
                <c:pt idx="135">
                  <c:v>42208</c:v>
                </c:pt>
                <c:pt idx="136">
                  <c:v>42209</c:v>
                </c:pt>
                <c:pt idx="137">
                  <c:v>42212</c:v>
                </c:pt>
                <c:pt idx="138">
                  <c:v>42213</c:v>
                </c:pt>
                <c:pt idx="139">
                  <c:v>42214</c:v>
                </c:pt>
                <c:pt idx="140">
                  <c:v>42215</c:v>
                </c:pt>
                <c:pt idx="141">
                  <c:v>42216</c:v>
                </c:pt>
                <c:pt idx="142">
                  <c:v>42219</c:v>
                </c:pt>
                <c:pt idx="143">
                  <c:v>42220</c:v>
                </c:pt>
                <c:pt idx="144">
                  <c:v>42221</c:v>
                </c:pt>
                <c:pt idx="145">
                  <c:v>42222</c:v>
                </c:pt>
                <c:pt idx="146">
                  <c:v>42223</c:v>
                </c:pt>
                <c:pt idx="147">
                  <c:v>42226</c:v>
                </c:pt>
                <c:pt idx="148">
                  <c:v>42227</c:v>
                </c:pt>
                <c:pt idx="149">
                  <c:v>42228</c:v>
                </c:pt>
                <c:pt idx="150">
                  <c:v>42229</c:v>
                </c:pt>
                <c:pt idx="151">
                  <c:v>42230</c:v>
                </c:pt>
                <c:pt idx="152">
                  <c:v>42233</c:v>
                </c:pt>
                <c:pt idx="153">
                  <c:v>42234</c:v>
                </c:pt>
                <c:pt idx="154">
                  <c:v>42235</c:v>
                </c:pt>
                <c:pt idx="155">
                  <c:v>42236</c:v>
                </c:pt>
                <c:pt idx="156">
                  <c:v>42237</c:v>
                </c:pt>
                <c:pt idx="157">
                  <c:v>42240</c:v>
                </c:pt>
                <c:pt idx="158">
                  <c:v>42241</c:v>
                </c:pt>
                <c:pt idx="159">
                  <c:v>42242</c:v>
                </c:pt>
                <c:pt idx="160">
                  <c:v>42243</c:v>
                </c:pt>
                <c:pt idx="161">
                  <c:v>42244</c:v>
                </c:pt>
                <c:pt idx="162">
                  <c:v>42247</c:v>
                </c:pt>
                <c:pt idx="163">
                  <c:v>42248</c:v>
                </c:pt>
                <c:pt idx="164">
                  <c:v>42249</c:v>
                </c:pt>
                <c:pt idx="165">
                  <c:v>42250</c:v>
                </c:pt>
                <c:pt idx="166">
                  <c:v>42251</c:v>
                </c:pt>
                <c:pt idx="167">
                  <c:v>42254</c:v>
                </c:pt>
                <c:pt idx="168">
                  <c:v>42255</c:v>
                </c:pt>
                <c:pt idx="169">
                  <c:v>42256</c:v>
                </c:pt>
                <c:pt idx="170">
                  <c:v>42257</c:v>
                </c:pt>
                <c:pt idx="171">
                  <c:v>42258</c:v>
                </c:pt>
                <c:pt idx="172">
                  <c:v>42261</c:v>
                </c:pt>
                <c:pt idx="173">
                  <c:v>42262</c:v>
                </c:pt>
                <c:pt idx="174">
                  <c:v>42264</c:v>
                </c:pt>
                <c:pt idx="175">
                  <c:v>42265</c:v>
                </c:pt>
                <c:pt idx="176">
                  <c:v>42268</c:v>
                </c:pt>
                <c:pt idx="177">
                  <c:v>42269</c:v>
                </c:pt>
                <c:pt idx="178">
                  <c:v>42270</c:v>
                </c:pt>
                <c:pt idx="179">
                  <c:v>42271</c:v>
                </c:pt>
                <c:pt idx="180">
                  <c:v>42272</c:v>
                </c:pt>
                <c:pt idx="181">
                  <c:v>42275</c:v>
                </c:pt>
                <c:pt idx="182">
                  <c:v>42276</c:v>
                </c:pt>
                <c:pt idx="183">
                  <c:v>42277</c:v>
                </c:pt>
                <c:pt idx="184">
                  <c:v>42278</c:v>
                </c:pt>
                <c:pt idx="185">
                  <c:v>42279</c:v>
                </c:pt>
                <c:pt idx="186">
                  <c:v>42282</c:v>
                </c:pt>
                <c:pt idx="187">
                  <c:v>42283</c:v>
                </c:pt>
                <c:pt idx="188">
                  <c:v>42284</c:v>
                </c:pt>
                <c:pt idx="189">
                  <c:v>42285</c:v>
                </c:pt>
                <c:pt idx="190">
                  <c:v>42286</c:v>
                </c:pt>
                <c:pt idx="191">
                  <c:v>42289</c:v>
                </c:pt>
                <c:pt idx="192">
                  <c:v>42290</c:v>
                </c:pt>
                <c:pt idx="193">
                  <c:v>42291</c:v>
                </c:pt>
                <c:pt idx="194">
                  <c:v>42292</c:v>
                </c:pt>
                <c:pt idx="195">
                  <c:v>42293</c:v>
                </c:pt>
                <c:pt idx="196">
                  <c:v>42296</c:v>
                </c:pt>
                <c:pt idx="197">
                  <c:v>42297</c:v>
                </c:pt>
                <c:pt idx="198">
                  <c:v>42298</c:v>
                </c:pt>
                <c:pt idx="199">
                  <c:v>42299</c:v>
                </c:pt>
                <c:pt idx="200">
                  <c:v>42300</c:v>
                </c:pt>
                <c:pt idx="201">
                  <c:v>42303</c:v>
                </c:pt>
                <c:pt idx="202">
                  <c:v>42304</c:v>
                </c:pt>
                <c:pt idx="203">
                  <c:v>42305</c:v>
                </c:pt>
                <c:pt idx="204">
                  <c:v>42306</c:v>
                </c:pt>
                <c:pt idx="205">
                  <c:v>42307</c:v>
                </c:pt>
                <c:pt idx="206">
                  <c:v>42311</c:v>
                </c:pt>
                <c:pt idx="207">
                  <c:v>42312</c:v>
                </c:pt>
                <c:pt idx="208">
                  <c:v>42313</c:v>
                </c:pt>
                <c:pt idx="209">
                  <c:v>42314</c:v>
                </c:pt>
                <c:pt idx="210">
                  <c:v>42317</c:v>
                </c:pt>
                <c:pt idx="211">
                  <c:v>42318</c:v>
                </c:pt>
                <c:pt idx="212">
                  <c:v>42319</c:v>
                </c:pt>
                <c:pt idx="213">
                  <c:v>42320</c:v>
                </c:pt>
                <c:pt idx="214">
                  <c:v>42321</c:v>
                </c:pt>
                <c:pt idx="215">
                  <c:v>42325</c:v>
                </c:pt>
                <c:pt idx="216">
                  <c:v>42326</c:v>
                </c:pt>
                <c:pt idx="217">
                  <c:v>42327</c:v>
                </c:pt>
                <c:pt idx="218">
                  <c:v>42328</c:v>
                </c:pt>
                <c:pt idx="219">
                  <c:v>42331</c:v>
                </c:pt>
                <c:pt idx="220">
                  <c:v>42332</c:v>
                </c:pt>
                <c:pt idx="221">
                  <c:v>42333</c:v>
                </c:pt>
                <c:pt idx="222">
                  <c:v>42334</c:v>
                </c:pt>
                <c:pt idx="223">
                  <c:v>42335</c:v>
                </c:pt>
                <c:pt idx="224">
                  <c:v>42338</c:v>
                </c:pt>
                <c:pt idx="225">
                  <c:v>42339</c:v>
                </c:pt>
                <c:pt idx="226">
                  <c:v>42340</c:v>
                </c:pt>
                <c:pt idx="227">
                  <c:v>42341</c:v>
                </c:pt>
                <c:pt idx="228">
                  <c:v>42342</c:v>
                </c:pt>
                <c:pt idx="229">
                  <c:v>42345</c:v>
                </c:pt>
                <c:pt idx="230">
                  <c:v>42346</c:v>
                </c:pt>
                <c:pt idx="231">
                  <c:v>42347</c:v>
                </c:pt>
                <c:pt idx="232">
                  <c:v>42348</c:v>
                </c:pt>
                <c:pt idx="233">
                  <c:v>42349</c:v>
                </c:pt>
                <c:pt idx="234">
                  <c:v>42352</c:v>
                </c:pt>
                <c:pt idx="235">
                  <c:v>42353</c:v>
                </c:pt>
                <c:pt idx="236">
                  <c:v>42354</c:v>
                </c:pt>
                <c:pt idx="237">
                  <c:v>42355</c:v>
                </c:pt>
                <c:pt idx="238">
                  <c:v>42356</c:v>
                </c:pt>
                <c:pt idx="239">
                  <c:v>42359</c:v>
                </c:pt>
                <c:pt idx="240">
                  <c:v>42360</c:v>
                </c:pt>
                <c:pt idx="241">
                  <c:v>42361</c:v>
                </c:pt>
                <c:pt idx="242">
                  <c:v>42362</c:v>
                </c:pt>
                <c:pt idx="243">
                  <c:v>42366</c:v>
                </c:pt>
                <c:pt idx="244">
                  <c:v>42367</c:v>
                </c:pt>
                <c:pt idx="245">
                  <c:v>42368</c:v>
                </c:pt>
                <c:pt idx="246">
                  <c:v>42369</c:v>
                </c:pt>
                <c:pt idx="247">
                  <c:v>42373</c:v>
                </c:pt>
                <c:pt idx="248">
                  <c:v>42374</c:v>
                </c:pt>
                <c:pt idx="249">
                  <c:v>42375</c:v>
                </c:pt>
                <c:pt idx="250">
                  <c:v>42376</c:v>
                </c:pt>
                <c:pt idx="251">
                  <c:v>42377</c:v>
                </c:pt>
                <c:pt idx="252">
                  <c:v>42380</c:v>
                </c:pt>
                <c:pt idx="253">
                  <c:v>42381</c:v>
                </c:pt>
                <c:pt idx="254">
                  <c:v>42382</c:v>
                </c:pt>
                <c:pt idx="255">
                  <c:v>42383</c:v>
                </c:pt>
                <c:pt idx="256">
                  <c:v>42384</c:v>
                </c:pt>
                <c:pt idx="257">
                  <c:v>42387</c:v>
                </c:pt>
                <c:pt idx="258">
                  <c:v>42388</c:v>
                </c:pt>
                <c:pt idx="259">
                  <c:v>42389</c:v>
                </c:pt>
                <c:pt idx="260">
                  <c:v>42390</c:v>
                </c:pt>
                <c:pt idx="261">
                  <c:v>42391</c:v>
                </c:pt>
                <c:pt idx="262">
                  <c:v>42394</c:v>
                </c:pt>
                <c:pt idx="263">
                  <c:v>42395</c:v>
                </c:pt>
                <c:pt idx="264">
                  <c:v>42396</c:v>
                </c:pt>
                <c:pt idx="265">
                  <c:v>42397</c:v>
                </c:pt>
                <c:pt idx="266">
                  <c:v>42398</c:v>
                </c:pt>
                <c:pt idx="267">
                  <c:v>42402</c:v>
                </c:pt>
                <c:pt idx="268">
                  <c:v>42403</c:v>
                </c:pt>
                <c:pt idx="269">
                  <c:v>42404</c:v>
                </c:pt>
                <c:pt idx="270">
                  <c:v>42405</c:v>
                </c:pt>
                <c:pt idx="271">
                  <c:v>42408</c:v>
                </c:pt>
                <c:pt idx="272">
                  <c:v>42409</c:v>
                </c:pt>
                <c:pt idx="273">
                  <c:v>42410</c:v>
                </c:pt>
                <c:pt idx="274">
                  <c:v>42411</c:v>
                </c:pt>
                <c:pt idx="275">
                  <c:v>42412</c:v>
                </c:pt>
                <c:pt idx="276">
                  <c:v>42415</c:v>
                </c:pt>
                <c:pt idx="277">
                  <c:v>42416</c:v>
                </c:pt>
                <c:pt idx="278">
                  <c:v>42417</c:v>
                </c:pt>
                <c:pt idx="279">
                  <c:v>42418</c:v>
                </c:pt>
                <c:pt idx="280">
                  <c:v>42419</c:v>
                </c:pt>
                <c:pt idx="281">
                  <c:v>42422</c:v>
                </c:pt>
                <c:pt idx="282">
                  <c:v>42423</c:v>
                </c:pt>
                <c:pt idx="283">
                  <c:v>42424</c:v>
                </c:pt>
                <c:pt idx="284">
                  <c:v>42425</c:v>
                </c:pt>
                <c:pt idx="285">
                  <c:v>42426</c:v>
                </c:pt>
                <c:pt idx="286">
                  <c:v>42429</c:v>
                </c:pt>
                <c:pt idx="287">
                  <c:v>42430</c:v>
                </c:pt>
                <c:pt idx="288">
                  <c:v>42431</c:v>
                </c:pt>
                <c:pt idx="289">
                  <c:v>42432</c:v>
                </c:pt>
                <c:pt idx="290">
                  <c:v>42433</c:v>
                </c:pt>
                <c:pt idx="291">
                  <c:v>42436</c:v>
                </c:pt>
                <c:pt idx="292">
                  <c:v>42437</c:v>
                </c:pt>
                <c:pt idx="293">
                  <c:v>42438</c:v>
                </c:pt>
                <c:pt idx="294">
                  <c:v>42439</c:v>
                </c:pt>
                <c:pt idx="295">
                  <c:v>42440</c:v>
                </c:pt>
                <c:pt idx="296">
                  <c:v>42443</c:v>
                </c:pt>
                <c:pt idx="297">
                  <c:v>42444</c:v>
                </c:pt>
                <c:pt idx="298">
                  <c:v>42445</c:v>
                </c:pt>
                <c:pt idx="299">
                  <c:v>42446</c:v>
                </c:pt>
                <c:pt idx="300">
                  <c:v>42447</c:v>
                </c:pt>
                <c:pt idx="301">
                  <c:v>42451</c:v>
                </c:pt>
                <c:pt idx="302">
                  <c:v>42452</c:v>
                </c:pt>
                <c:pt idx="303">
                  <c:v>42457</c:v>
                </c:pt>
                <c:pt idx="304">
                  <c:v>42458</c:v>
                </c:pt>
                <c:pt idx="305">
                  <c:v>42459</c:v>
                </c:pt>
                <c:pt idx="306">
                  <c:v>42460</c:v>
                </c:pt>
                <c:pt idx="307">
                  <c:v>42461</c:v>
                </c:pt>
                <c:pt idx="308">
                  <c:v>42464</c:v>
                </c:pt>
                <c:pt idx="309">
                  <c:v>42465</c:v>
                </c:pt>
                <c:pt idx="310">
                  <c:v>42466</c:v>
                </c:pt>
                <c:pt idx="311">
                  <c:v>42467</c:v>
                </c:pt>
                <c:pt idx="312">
                  <c:v>42468</c:v>
                </c:pt>
                <c:pt idx="313">
                  <c:v>42471</c:v>
                </c:pt>
                <c:pt idx="314">
                  <c:v>42472</c:v>
                </c:pt>
                <c:pt idx="315">
                  <c:v>42473</c:v>
                </c:pt>
                <c:pt idx="316">
                  <c:v>42474</c:v>
                </c:pt>
                <c:pt idx="317">
                  <c:v>42475</c:v>
                </c:pt>
                <c:pt idx="318">
                  <c:v>42478</c:v>
                </c:pt>
                <c:pt idx="319">
                  <c:v>42479</c:v>
                </c:pt>
                <c:pt idx="320">
                  <c:v>42480</c:v>
                </c:pt>
                <c:pt idx="321">
                  <c:v>42481</c:v>
                </c:pt>
                <c:pt idx="322">
                  <c:v>42482</c:v>
                </c:pt>
                <c:pt idx="323">
                  <c:v>42485</c:v>
                </c:pt>
                <c:pt idx="324">
                  <c:v>42486</c:v>
                </c:pt>
                <c:pt idx="325">
                  <c:v>42487</c:v>
                </c:pt>
                <c:pt idx="326">
                  <c:v>42488</c:v>
                </c:pt>
                <c:pt idx="327">
                  <c:v>42489</c:v>
                </c:pt>
                <c:pt idx="328">
                  <c:v>42492</c:v>
                </c:pt>
                <c:pt idx="329">
                  <c:v>42493</c:v>
                </c:pt>
                <c:pt idx="330">
                  <c:v>42494</c:v>
                </c:pt>
                <c:pt idx="331">
                  <c:v>42495</c:v>
                </c:pt>
                <c:pt idx="332">
                  <c:v>42496</c:v>
                </c:pt>
                <c:pt idx="333">
                  <c:v>42499</c:v>
                </c:pt>
                <c:pt idx="334">
                  <c:v>42500</c:v>
                </c:pt>
                <c:pt idx="335">
                  <c:v>42501</c:v>
                </c:pt>
                <c:pt idx="336">
                  <c:v>42502</c:v>
                </c:pt>
                <c:pt idx="337">
                  <c:v>42503</c:v>
                </c:pt>
                <c:pt idx="338">
                  <c:v>42506</c:v>
                </c:pt>
                <c:pt idx="339">
                  <c:v>42507</c:v>
                </c:pt>
                <c:pt idx="340">
                  <c:v>42508</c:v>
                </c:pt>
                <c:pt idx="341">
                  <c:v>42509</c:v>
                </c:pt>
                <c:pt idx="342">
                  <c:v>42510</c:v>
                </c:pt>
                <c:pt idx="343">
                  <c:v>42513</c:v>
                </c:pt>
                <c:pt idx="344">
                  <c:v>42514</c:v>
                </c:pt>
                <c:pt idx="345">
                  <c:v>42515</c:v>
                </c:pt>
                <c:pt idx="346">
                  <c:v>42516</c:v>
                </c:pt>
                <c:pt idx="347">
                  <c:v>42517</c:v>
                </c:pt>
                <c:pt idx="348">
                  <c:v>42520</c:v>
                </c:pt>
                <c:pt idx="349">
                  <c:v>42521</c:v>
                </c:pt>
                <c:pt idx="350">
                  <c:v>42522</c:v>
                </c:pt>
                <c:pt idx="351">
                  <c:v>42523</c:v>
                </c:pt>
                <c:pt idx="352">
                  <c:v>42524</c:v>
                </c:pt>
                <c:pt idx="353">
                  <c:v>42527</c:v>
                </c:pt>
                <c:pt idx="354">
                  <c:v>42528</c:v>
                </c:pt>
                <c:pt idx="355">
                  <c:v>42529</c:v>
                </c:pt>
                <c:pt idx="356">
                  <c:v>42530</c:v>
                </c:pt>
                <c:pt idx="357">
                  <c:v>42531</c:v>
                </c:pt>
                <c:pt idx="358">
                  <c:v>42534</c:v>
                </c:pt>
                <c:pt idx="359">
                  <c:v>42535</c:v>
                </c:pt>
                <c:pt idx="360">
                  <c:v>42536</c:v>
                </c:pt>
                <c:pt idx="361">
                  <c:v>42537</c:v>
                </c:pt>
                <c:pt idx="362">
                  <c:v>42538</c:v>
                </c:pt>
                <c:pt idx="363">
                  <c:v>42541</c:v>
                </c:pt>
                <c:pt idx="364">
                  <c:v>42542</c:v>
                </c:pt>
                <c:pt idx="365">
                  <c:v>42543</c:v>
                </c:pt>
                <c:pt idx="366">
                  <c:v>42544</c:v>
                </c:pt>
                <c:pt idx="367">
                  <c:v>42545</c:v>
                </c:pt>
                <c:pt idx="368">
                  <c:v>42548</c:v>
                </c:pt>
                <c:pt idx="369">
                  <c:v>42549</c:v>
                </c:pt>
                <c:pt idx="370">
                  <c:v>42550</c:v>
                </c:pt>
                <c:pt idx="371">
                  <c:v>42551</c:v>
                </c:pt>
                <c:pt idx="372">
                  <c:v>42552</c:v>
                </c:pt>
                <c:pt idx="373">
                  <c:v>42555</c:v>
                </c:pt>
                <c:pt idx="374">
                  <c:v>42556</c:v>
                </c:pt>
                <c:pt idx="375">
                  <c:v>42557</c:v>
                </c:pt>
                <c:pt idx="376">
                  <c:v>42558</c:v>
                </c:pt>
                <c:pt idx="377">
                  <c:v>42559</c:v>
                </c:pt>
                <c:pt idx="378">
                  <c:v>42562</c:v>
                </c:pt>
                <c:pt idx="379">
                  <c:v>42563</c:v>
                </c:pt>
                <c:pt idx="380">
                  <c:v>42564</c:v>
                </c:pt>
                <c:pt idx="381">
                  <c:v>42565</c:v>
                </c:pt>
                <c:pt idx="382">
                  <c:v>42566</c:v>
                </c:pt>
                <c:pt idx="383">
                  <c:v>42569</c:v>
                </c:pt>
                <c:pt idx="384">
                  <c:v>42570</c:v>
                </c:pt>
                <c:pt idx="385">
                  <c:v>42571</c:v>
                </c:pt>
                <c:pt idx="386">
                  <c:v>42572</c:v>
                </c:pt>
                <c:pt idx="387">
                  <c:v>42573</c:v>
                </c:pt>
                <c:pt idx="388">
                  <c:v>42576</c:v>
                </c:pt>
                <c:pt idx="389">
                  <c:v>42577</c:v>
                </c:pt>
                <c:pt idx="390">
                  <c:v>42578</c:v>
                </c:pt>
                <c:pt idx="391">
                  <c:v>42579</c:v>
                </c:pt>
                <c:pt idx="392">
                  <c:v>42580</c:v>
                </c:pt>
                <c:pt idx="393">
                  <c:v>42583</c:v>
                </c:pt>
                <c:pt idx="394">
                  <c:v>42584</c:v>
                </c:pt>
                <c:pt idx="395">
                  <c:v>42585</c:v>
                </c:pt>
                <c:pt idx="396">
                  <c:v>42586</c:v>
                </c:pt>
                <c:pt idx="397">
                  <c:v>42587</c:v>
                </c:pt>
                <c:pt idx="398">
                  <c:v>42590</c:v>
                </c:pt>
                <c:pt idx="399">
                  <c:v>42591</c:v>
                </c:pt>
                <c:pt idx="400">
                  <c:v>42592</c:v>
                </c:pt>
                <c:pt idx="401">
                  <c:v>42593</c:v>
                </c:pt>
                <c:pt idx="402">
                  <c:v>42594</c:v>
                </c:pt>
                <c:pt idx="403">
                  <c:v>42597</c:v>
                </c:pt>
                <c:pt idx="404">
                  <c:v>42598</c:v>
                </c:pt>
                <c:pt idx="405">
                  <c:v>42599</c:v>
                </c:pt>
                <c:pt idx="406">
                  <c:v>42600</c:v>
                </c:pt>
                <c:pt idx="407">
                  <c:v>42601</c:v>
                </c:pt>
                <c:pt idx="408">
                  <c:v>42604</c:v>
                </c:pt>
                <c:pt idx="409">
                  <c:v>42605</c:v>
                </c:pt>
                <c:pt idx="410">
                  <c:v>42606</c:v>
                </c:pt>
                <c:pt idx="411">
                  <c:v>42607</c:v>
                </c:pt>
                <c:pt idx="412">
                  <c:v>42608</c:v>
                </c:pt>
                <c:pt idx="413">
                  <c:v>42611</c:v>
                </c:pt>
                <c:pt idx="414">
                  <c:v>42612</c:v>
                </c:pt>
                <c:pt idx="415">
                  <c:v>42613</c:v>
                </c:pt>
                <c:pt idx="416">
                  <c:v>42614</c:v>
                </c:pt>
                <c:pt idx="417">
                  <c:v>42615</c:v>
                </c:pt>
                <c:pt idx="418">
                  <c:v>42618</c:v>
                </c:pt>
                <c:pt idx="419">
                  <c:v>42619</c:v>
                </c:pt>
                <c:pt idx="420">
                  <c:v>42620</c:v>
                </c:pt>
                <c:pt idx="421">
                  <c:v>42621</c:v>
                </c:pt>
                <c:pt idx="422">
                  <c:v>42622</c:v>
                </c:pt>
                <c:pt idx="423">
                  <c:v>42625</c:v>
                </c:pt>
                <c:pt idx="424">
                  <c:v>42626</c:v>
                </c:pt>
                <c:pt idx="425">
                  <c:v>42627</c:v>
                </c:pt>
                <c:pt idx="426">
                  <c:v>42628</c:v>
                </c:pt>
                <c:pt idx="427">
                  <c:v>42632</c:v>
                </c:pt>
                <c:pt idx="428">
                  <c:v>42633</c:v>
                </c:pt>
                <c:pt idx="429">
                  <c:v>42634</c:v>
                </c:pt>
                <c:pt idx="430">
                  <c:v>42635</c:v>
                </c:pt>
                <c:pt idx="431">
                  <c:v>42636</c:v>
                </c:pt>
                <c:pt idx="432">
                  <c:v>42639</c:v>
                </c:pt>
                <c:pt idx="433">
                  <c:v>42640</c:v>
                </c:pt>
                <c:pt idx="434">
                  <c:v>42641</c:v>
                </c:pt>
                <c:pt idx="435">
                  <c:v>42642</c:v>
                </c:pt>
                <c:pt idx="436">
                  <c:v>42643</c:v>
                </c:pt>
                <c:pt idx="437">
                  <c:v>42646</c:v>
                </c:pt>
                <c:pt idx="438">
                  <c:v>42647</c:v>
                </c:pt>
                <c:pt idx="439">
                  <c:v>42648</c:v>
                </c:pt>
                <c:pt idx="440">
                  <c:v>42649</c:v>
                </c:pt>
                <c:pt idx="441">
                  <c:v>42650</c:v>
                </c:pt>
                <c:pt idx="442">
                  <c:v>42653</c:v>
                </c:pt>
                <c:pt idx="443">
                  <c:v>42654</c:v>
                </c:pt>
                <c:pt idx="444">
                  <c:v>42655</c:v>
                </c:pt>
                <c:pt idx="445">
                  <c:v>42656</c:v>
                </c:pt>
                <c:pt idx="446">
                  <c:v>42657</c:v>
                </c:pt>
                <c:pt idx="447">
                  <c:v>42660</c:v>
                </c:pt>
                <c:pt idx="448">
                  <c:v>42661</c:v>
                </c:pt>
                <c:pt idx="449">
                  <c:v>42662</c:v>
                </c:pt>
                <c:pt idx="450">
                  <c:v>42663</c:v>
                </c:pt>
                <c:pt idx="451">
                  <c:v>42664</c:v>
                </c:pt>
                <c:pt idx="452">
                  <c:v>42667</c:v>
                </c:pt>
                <c:pt idx="453">
                  <c:v>42668</c:v>
                </c:pt>
                <c:pt idx="454">
                  <c:v>42669</c:v>
                </c:pt>
                <c:pt idx="455">
                  <c:v>42670</c:v>
                </c:pt>
                <c:pt idx="456">
                  <c:v>42671</c:v>
                </c:pt>
                <c:pt idx="457">
                  <c:v>42674</c:v>
                </c:pt>
                <c:pt idx="458">
                  <c:v>42675</c:v>
                </c:pt>
                <c:pt idx="459">
                  <c:v>42677</c:v>
                </c:pt>
                <c:pt idx="460">
                  <c:v>42678</c:v>
                </c:pt>
                <c:pt idx="461">
                  <c:v>42681</c:v>
                </c:pt>
                <c:pt idx="462">
                  <c:v>42682</c:v>
                </c:pt>
                <c:pt idx="463">
                  <c:v>42683</c:v>
                </c:pt>
                <c:pt idx="464">
                  <c:v>42684</c:v>
                </c:pt>
                <c:pt idx="465">
                  <c:v>42685</c:v>
                </c:pt>
                <c:pt idx="466">
                  <c:v>42688</c:v>
                </c:pt>
                <c:pt idx="467">
                  <c:v>42689</c:v>
                </c:pt>
                <c:pt idx="468">
                  <c:v>42690</c:v>
                </c:pt>
                <c:pt idx="469">
                  <c:v>42691</c:v>
                </c:pt>
                <c:pt idx="470">
                  <c:v>42692</c:v>
                </c:pt>
                <c:pt idx="471">
                  <c:v>42696</c:v>
                </c:pt>
                <c:pt idx="472">
                  <c:v>42697</c:v>
                </c:pt>
                <c:pt idx="473">
                  <c:v>42698</c:v>
                </c:pt>
                <c:pt idx="474">
                  <c:v>42699</c:v>
                </c:pt>
                <c:pt idx="475">
                  <c:v>42702</c:v>
                </c:pt>
                <c:pt idx="476">
                  <c:v>42703</c:v>
                </c:pt>
                <c:pt idx="477">
                  <c:v>42704</c:v>
                </c:pt>
                <c:pt idx="478">
                  <c:v>42705</c:v>
                </c:pt>
                <c:pt idx="479">
                  <c:v>42706</c:v>
                </c:pt>
                <c:pt idx="480">
                  <c:v>42709</c:v>
                </c:pt>
                <c:pt idx="481">
                  <c:v>42710</c:v>
                </c:pt>
                <c:pt idx="482">
                  <c:v>42711</c:v>
                </c:pt>
                <c:pt idx="483">
                  <c:v>42712</c:v>
                </c:pt>
                <c:pt idx="484">
                  <c:v>42713</c:v>
                </c:pt>
                <c:pt idx="485">
                  <c:v>42717</c:v>
                </c:pt>
                <c:pt idx="486">
                  <c:v>42718</c:v>
                </c:pt>
                <c:pt idx="487">
                  <c:v>42719</c:v>
                </c:pt>
                <c:pt idx="488">
                  <c:v>42720</c:v>
                </c:pt>
                <c:pt idx="489">
                  <c:v>42723</c:v>
                </c:pt>
                <c:pt idx="490">
                  <c:v>42724</c:v>
                </c:pt>
                <c:pt idx="491">
                  <c:v>42725</c:v>
                </c:pt>
                <c:pt idx="492">
                  <c:v>42726</c:v>
                </c:pt>
                <c:pt idx="493">
                  <c:v>42727</c:v>
                </c:pt>
                <c:pt idx="494">
                  <c:v>42730</c:v>
                </c:pt>
                <c:pt idx="495">
                  <c:v>42731</c:v>
                </c:pt>
                <c:pt idx="496">
                  <c:v>42732</c:v>
                </c:pt>
                <c:pt idx="497">
                  <c:v>42733</c:v>
                </c:pt>
                <c:pt idx="498">
                  <c:v>42734</c:v>
                </c:pt>
                <c:pt idx="499">
                  <c:v>42737</c:v>
                </c:pt>
                <c:pt idx="500">
                  <c:v>42738</c:v>
                </c:pt>
                <c:pt idx="501">
                  <c:v>42739</c:v>
                </c:pt>
                <c:pt idx="502">
                  <c:v>42740</c:v>
                </c:pt>
                <c:pt idx="503">
                  <c:v>42741</c:v>
                </c:pt>
                <c:pt idx="504">
                  <c:v>42744</c:v>
                </c:pt>
                <c:pt idx="505">
                  <c:v>42745</c:v>
                </c:pt>
                <c:pt idx="506">
                  <c:v>42746</c:v>
                </c:pt>
                <c:pt idx="507">
                  <c:v>42747</c:v>
                </c:pt>
                <c:pt idx="508">
                  <c:v>42748</c:v>
                </c:pt>
                <c:pt idx="509">
                  <c:v>42751</c:v>
                </c:pt>
                <c:pt idx="510">
                  <c:v>42752</c:v>
                </c:pt>
                <c:pt idx="511">
                  <c:v>42753</c:v>
                </c:pt>
                <c:pt idx="512">
                  <c:v>42754</c:v>
                </c:pt>
                <c:pt idx="513">
                  <c:v>42755</c:v>
                </c:pt>
                <c:pt idx="514">
                  <c:v>42758</c:v>
                </c:pt>
                <c:pt idx="515">
                  <c:v>42759</c:v>
                </c:pt>
                <c:pt idx="516">
                  <c:v>42760</c:v>
                </c:pt>
                <c:pt idx="517">
                  <c:v>42761</c:v>
                </c:pt>
                <c:pt idx="518">
                  <c:v>42762</c:v>
                </c:pt>
                <c:pt idx="519">
                  <c:v>42765</c:v>
                </c:pt>
                <c:pt idx="520">
                  <c:v>42766</c:v>
                </c:pt>
                <c:pt idx="521">
                  <c:v>42767</c:v>
                </c:pt>
                <c:pt idx="522">
                  <c:v>42768</c:v>
                </c:pt>
                <c:pt idx="523">
                  <c:v>42769</c:v>
                </c:pt>
                <c:pt idx="524">
                  <c:v>42773</c:v>
                </c:pt>
                <c:pt idx="525">
                  <c:v>42774</c:v>
                </c:pt>
                <c:pt idx="526">
                  <c:v>42775</c:v>
                </c:pt>
                <c:pt idx="527">
                  <c:v>42776</c:v>
                </c:pt>
                <c:pt idx="528">
                  <c:v>42779</c:v>
                </c:pt>
                <c:pt idx="529">
                  <c:v>42780</c:v>
                </c:pt>
                <c:pt idx="530">
                  <c:v>42781</c:v>
                </c:pt>
                <c:pt idx="531">
                  <c:v>42782</c:v>
                </c:pt>
                <c:pt idx="532">
                  <c:v>42783</c:v>
                </c:pt>
                <c:pt idx="533">
                  <c:v>42786</c:v>
                </c:pt>
                <c:pt idx="534">
                  <c:v>42787</c:v>
                </c:pt>
                <c:pt idx="535">
                  <c:v>42788</c:v>
                </c:pt>
                <c:pt idx="536">
                  <c:v>42789</c:v>
                </c:pt>
                <c:pt idx="537">
                  <c:v>42790</c:v>
                </c:pt>
                <c:pt idx="538">
                  <c:v>42793</c:v>
                </c:pt>
                <c:pt idx="539">
                  <c:v>42794</c:v>
                </c:pt>
                <c:pt idx="540">
                  <c:v>42795</c:v>
                </c:pt>
                <c:pt idx="541">
                  <c:v>42796</c:v>
                </c:pt>
                <c:pt idx="542">
                  <c:v>42797</c:v>
                </c:pt>
                <c:pt idx="543">
                  <c:v>42800</c:v>
                </c:pt>
                <c:pt idx="544">
                  <c:v>42801</c:v>
                </c:pt>
                <c:pt idx="545">
                  <c:v>42802</c:v>
                </c:pt>
                <c:pt idx="546">
                  <c:v>42803</c:v>
                </c:pt>
                <c:pt idx="547">
                  <c:v>42804</c:v>
                </c:pt>
                <c:pt idx="548">
                  <c:v>42807</c:v>
                </c:pt>
                <c:pt idx="549">
                  <c:v>42808</c:v>
                </c:pt>
                <c:pt idx="550">
                  <c:v>42809</c:v>
                </c:pt>
                <c:pt idx="551">
                  <c:v>42810</c:v>
                </c:pt>
                <c:pt idx="552">
                  <c:v>42811</c:v>
                </c:pt>
                <c:pt idx="553">
                  <c:v>42815</c:v>
                </c:pt>
                <c:pt idx="554">
                  <c:v>42816</c:v>
                </c:pt>
                <c:pt idx="555">
                  <c:v>42817</c:v>
                </c:pt>
                <c:pt idx="556">
                  <c:v>42818</c:v>
                </c:pt>
                <c:pt idx="557">
                  <c:v>42821</c:v>
                </c:pt>
                <c:pt idx="558">
                  <c:v>42822</c:v>
                </c:pt>
                <c:pt idx="559">
                  <c:v>42823</c:v>
                </c:pt>
                <c:pt idx="560">
                  <c:v>42824</c:v>
                </c:pt>
                <c:pt idx="561">
                  <c:v>42825</c:v>
                </c:pt>
                <c:pt idx="562">
                  <c:v>42828</c:v>
                </c:pt>
                <c:pt idx="563">
                  <c:v>42829</c:v>
                </c:pt>
                <c:pt idx="564">
                  <c:v>42830</c:v>
                </c:pt>
                <c:pt idx="565">
                  <c:v>42831</c:v>
                </c:pt>
                <c:pt idx="566">
                  <c:v>42832</c:v>
                </c:pt>
                <c:pt idx="567">
                  <c:v>42835</c:v>
                </c:pt>
                <c:pt idx="568">
                  <c:v>42836</c:v>
                </c:pt>
                <c:pt idx="569">
                  <c:v>42837</c:v>
                </c:pt>
                <c:pt idx="570">
                  <c:v>42842</c:v>
                </c:pt>
                <c:pt idx="571">
                  <c:v>42843</c:v>
                </c:pt>
                <c:pt idx="572">
                  <c:v>42844</c:v>
                </c:pt>
                <c:pt idx="573">
                  <c:v>42845</c:v>
                </c:pt>
                <c:pt idx="574">
                  <c:v>42846</c:v>
                </c:pt>
                <c:pt idx="575">
                  <c:v>42849</c:v>
                </c:pt>
                <c:pt idx="576">
                  <c:v>42850</c:v>
                </c:pt>
                <c:pt idx="577">
                  <c:v>42851</c:v>
                </c:pt>
                <c:pt idx="578">
                  <c:v>42852</c:v>
                </c:pt>
                <c:pt idx="579">
                  <c:v>42853</c:v>
                </c:pt>
                <c:pt idx="580">
                  <c:v>42857</c:v>
                </c:pt>
                <c:pt idx="581">
                  <c:v>42858</c:v>
                </c:pt>
                <c:pt idx="582">
                  <c:v>42859</c:v>
                </c:pt>
                <c:pt idx="583">
                  <c:v>42860</c:v>
                </c:pt>
                <c:pt idx="584">
                  <c:v>42863</c:v>
                </c:pt>
                <c:pt idx="585">
                  <c:v>42864</c:v>
                </c:pt>
                <c:pt idx="586">
                  <c:v>42865</c:v>
                </c:pt>
                <c:pt idx="587">
                  <c:v>42866</c:v>
                </c:pt>
                <c:pt idx="588">
                  <c:v>42867</c:v>
                </c:pt>
                <c:pt idx="589">
                  <c:v>42870</c:v>
                </c:pt>
                <c:pt idx="590">
                  <c:v>42871</c:v>
                </c:pt>
                <c:pt idx="591">
                  <c:v>42872</c:v>
                </c:pt>
                <c:pt idx="592">
                  <c:v>42873</c:v>
                </c:pt>
                <c:pt idx="593">
                  <c:v>42874</c:v>
                </c:pt>
                <c:pt idx="594">
                  <c:v>42877</c:v>
                </c:pt>
                <c:pt idx="595">
                  <c:v>42878</c:v>
                </c:pt>
                <c:pt idx="596">
                  <c:v>42879</c:v>
                </c:pt>
                <c:pt idx="597">
                  <c:v>42880</c:v>
                </c:pt>
                <c:pt idx="598">
                  <c:v>42881</c:v>
                </c:pt>
                <c:pt idx="599">
                  <c:v>42884</c:v>
                </c:pt>
                <c:pt idx="600">
                  <c:v>42885</c:v>
                </c:pt>
                <c:pt idx="601">
                  <c:v>42886</c:v>
                </c:pt>
                <c:pt idx="602">
                  <c:v>42887</c:v>
                </c:pt>
                <c:pt idx="603">
                  <c:v>42888</c:v>
                </c:pt>
                <c:pt idx="604">
                  <c:v>42891</c:v>
                </c:pt>
                <c:pt idx="605">
                  <c:v>42892</c:v>
                </c:pt>
                <c:pt idx="606">
                  <c:v>42893</c:v>
                </c:pt>
                <c:pt idx="607">
                  <c:v>42894</c:v>
                </c:pt>
                <c:pt idx="608">
                  <c:v>42895</c:v>
                </c:pt>
                <c:pt idx="609">
                  <c:v>42898</c:v>
                </c:pt>
                <c:pt idx="610">
                  <c:v>42899</c:v>
                </c:pt>
                <c:pt idx="611">
                  <c:v>42900</c:v>
                </c:pt>
                <c:pt idx="612">
                  <c:v>42901</c:v>
                </c:pt>
                <c:pt idx="613">
                  <c:v>42902</c:v>
                </c:pt>
                <c:pt idx="614">
                  <c:v>42905</c:v>
                </c:pt>
                <c:pt idx="615">
                  <c:v>42906</c:v>
                </c:pt>
                <c:pt idx="616">
                  <c:v>42907</c:v>
                </c:pt>
                <c:pt idx="617">
                  <c:v>42908</c:v>
                </c:pt>
                <c:pt idx="618">
                  <c:v>42909</c:v>
                </c:pt>
                <c:pt idx="619">
                  <c:v>42912</c:v>
                </c:pt>
                <c:pt idx="620">
                  <c:v>42913</c:v>
                </c:pt>
                <c:pt idx="621">
                  <c:v>42914</c:v>
                </c:pt>
                <c:pt idx="622">
                  <c:v>42915</c:v>
                </c:pt>
                <c:pt idx="623">
                  <c:v>42916</c:v>
                </c:pt>
                <c:pt idx="624">
                  <c:v>42919</c:v>
                </c:pt>
                <c:pt idx="625">
                  <c:v>42920</c:v>
                </c:pt>
                <c:pt idx="626">
                  <c:v>42921</c:v>
                </c:pt>
                <c:pt idx="627">
                  <c:v>42922</c:v>
                </c:pt>
                <c:pt idx="628">
                  <c:v>42923</c:v>
                </c:pt>
                <c:pt idx="629">
                  <c:v>42926</c:v>
                </c:pt>
                <c:pt idx="630">
                  <c:v>42927</c:v>
                </c:pt>
                <c:pt idx="631">
                  <c:v>42928</c:v>
                </c:pt>
                <c:pt idx="632">
                  <c:v>42929</c:v>
                </c:pt>
                <c:pt idx="633">
                  <c:v>42930</c:v>
                </c:pt>
                <c:pt idx="634">
                  <c:v>42933</c:v>
                </c:pt>
                <c:pt idx="635">
                  <c:v>42934</c:v>
                </c:pt>
                <c:pt idx="636">
                  <c:v>42935</c:v>
                </c:pt>
                <c:pt idx="637">
                  <c:v>42936</c:v>
                </c:pt>
                <c:pt idx="638">
                  <c:v>42937</c:v>
                </c:pt>
                <c:pt idx="639">
                  <c:v>42940</c:v>
                </c:pt>
                <c:pt idx="640">
                  <c:v>42941</c:v>
                </c:pt>
                <c:pt idx="641">
                  <c:v>42942</c:v>
                </c:pt>
                <c:pt idx="642">
                  <c:v>42943</c:v>
                </c:pt>
                <c:pt idx="643">
                  <c:v>42944</c:v>
                </c:pt>
                <c:pt idx="644">
                  <c:v>42947</c:v>
                </c:pt>
                <c:pt idx="645">
                  <c:v>42948</c:v>
                </c:pt>
                <c:pt idx="646">
                  <c:v>42949</c:v>
                </c:pt>
                <c:pt idx="647">
                  <c:v>42950</c:v>
                </c:pt>
                <c:pt idx="648">
                  <c:v>42951</c:v>
                </c:pt>
                <c:pt idx="649">
                  <c:v>42954</c:v>
                </c:pt>
                <c:pt idx="650">
                  <c:v>42955</c:v>
                </c:pt>
                <c:pt idx="651">
                  <c:v>42956</c:v>
                </c:pt>
                <c:pt idx="652">
                  <c:v>42957</c:v>
                </c:pt>
                <c:pt idx="653">
                  <c:v>42958</c:v>
                </c:pt>
                <c:pt idx="654">
                  <c:v>42961</c:v>
                </c:pt>
                <c:pt idx="655">
                  <c:v>42962</c:v>
                </c:pt>
                <c:pt idx="656">
                  <c:v>42963</c:v>
                </c:pt>
                <c:pt idx="657">
                  <c:v>42964</c:v>
                </c:pt>
                <c:pt idx="658">
                  <c:v>42965</c:v>
                </c:pt>
                <c:pt idx="659">
                  <c:v>42968</c:v>
                </c:pt>
                <c:pt idx="660">
                  <c:v>42969</c:v>
                </c:pt>
                <c:pt idx="661">
                  <c:v>42970</c:v>
                </c:pt>
                <c:pt idx="662">
                  <c:v>42971</c:v>
                </c:pt>
                <c:pt idx="663">
                  <c:v>42972</c:v>
                </c:pt>
                <c:pt idx="664">
                  <c:v>42975</c:v>
                </c:pt>
                <c:pt idx="665">
                  <c:v>42976</c:v>
                </c:pt>
                <c:pt idx="666">
                  <c:v>42977</c:v>
                </c:pt>
                <c:pt idx="667">
                  <c:v>42978</c:v>
                </c:pt>
                <c:pt idx="668">
                  <c:v>42979</c:v>
                </c:pt>
                <c:pt idx="669">
                  <c:v>42982</c:v>
                </c:pt>
                <c:pt idx="670">
                  <c:v>42983</c:v>
                </c:pt>
                <c:pt idx="671">
                  <c:v>42984</c:v>
                </c:pt>
                <c:pt idx="672">
                  <c:v>42985</c:v>
                </c:pt>
                <c:pt idx="673">
                  <c:v>42986</c:v>
                </c:pt>
                <c:pt idx="674">
                  <c:v>42989</c:v>
                </c:pt>
                <c:pt idx="675">
                  <c:v>42990</c:v>
                </c:pt>
                <c:pt idx="676">
                  <c:v>42991</c:v>
                </c:pt>
                <c:pt idx="677">
                  <c:v>42992</c:v>
                </c:pt>
                <c:pt idx="678">
                  <c:v>42993</c:v>
                </c:pt>
                <c:pt idx="679">
                  <c:v>42996</c:v>
                </c:pt>
                <c:pt idx="680">
                  <c:v>42997</c:v>
                </c:pt>
                <c:pt idx="681">
                  <c:v>42998</c:v>
                </c:pt>
                <c:pt idx="682">
                  <c:v>42999</c:v>
                </c:pt>
                <c:pt idx="683">
                  <c:v>43000</c:v>
                </c:pt>
                <c:pt idx="684">
                  <c:v>43003</c:v>
                </c:pt>
                <c:pt idx="685">
                  <c:v>43004</c:v>
                </c:pt>
                <c:pt idx="686">
                  <c:v>43005</c:v>
                </c:pt>
                <c:pt idx="687">
                  <c:v>43006</c:v>
                </c:pt>
                <c:pt idx="688">
                  <c:v>43007</c:v>
                </c:pt>
                <c:pt idx="689">
                  <c:v>43010</c:v>
                </c:pt>
                <c:pt idx="690">
                  <c:v>43011</c:v>
                </c:pt>
                <c:pt idx="691">
                  <c:v>43012</c:v>
                </c:pt>
                <c:pt idx="692">
                  <c:v>43013</c:v>
                </c:pt>
                <c:pt idx="693">
                  <c:v>43014</c:v>
                </c:pt>
                <c:pt idx="694">
                  <c:v>43017</c:v>
                </c:pt>
                <c:pt idx="695">
                  <c:v>43018</c:v>
                </c:pt>
                <c:pt idx="696">
                  <c:v>43019</c:v>
                </c:pt>
                <c:pt idx="697">
                  <c:v>43020</c:v>
                </c:pt>
                <c:pt idx="698">
                  <c:v>43021</c:v>
                </c:pt>
                <c:pt idx="699">
                  <c:v>43024</c:v>
                </c:pt>
                <c:pt idx="700">
                  <c:v>43025</c:v>
                </c:pt>
                <c:pt idx="701">
                  <c:v>43026</c:v>
                </c:pt>
                <c:pt idx="702">
                  <c:v>43027</c:v>
                </c:pt>
                <c:pt idx="703">
                  <c:v>43028</c:v>
                </c:pt>
                <c:pt idx="704">
                  <c:v>43031</c:v>
                </c:pt>
                <c:pt idx="705">
                  <c:v>43032</c:v>
                </c:pt>
                <c:pt idx="706">
                  <c:v>43033</c:v>
                </c:pt>
                <c:pt idx="707">
                  <c:v>43034</c:v>
                </c:pt>
                <c:pt idx="708">
                  <c:v>43035</c:v>
                </c:pt>
                <c:pt idx="709">
                  <c:v>43038</c:v>
                </c:pt>
                <c:pt idx="710">
                  <c:v>43039</c:v>
                </c:pt>
                <c:pt idx="711">
                  <c:v>43040</c:v>
                </c:pt>
                <c:pt idx="712">
                  <c:v>43042</c:v>
                </c:pt>
                <c:pt idx="713">
                  <c:v>43045</c:v>
                </c:pt>
                <c:pt idx="714">
                  <c:v>43046</c:v>
                </c:pt>
                <c:pt idx="715">
                  <c:v>43047</c:v>
                </c:pt>
                <c:pt idx="716">
                  <c:v>43048</c:v>
                </c:pt>
                <c:pt idx="717">
                  <c:v>43049</c:v>
                </c:pt>
                <c:pt idx="718">
                  <c:v>43052</c:v>
                </c:pt>
                <c:pt idx="719">
                  <c:v>43053</c:v>
                </c:pt>
                <c:pt idx="720">
                  <c:v>43054</c:v>
                </c:pt>
                <c:pt idx="721">
                  <c:v>43055</c:v>
                </c:pt>
                <c:pt idx="722">
                  <c:v>43056</c:v>
                </c:pt>
                <c:pt idx="723">
                  <c:v>43060</c:v>
                </c:pt>
                <c:pt idx="724">
                  <c:v>43061</c:v>
                </c:pt>
                <c:pt idx="725">
                  <c:v>43062</c:v>
                </c:pt>
                <c:pt idx="726">
                  <c:v>43063</c:v>
                </c:pt>
                <c:pt idx="727">
                  <c:v>43066</c:v>
                </c:pt>
                <c:pt idx="728">
                  <c:v>43067</c:v>
                </c:pt>
                <c:pt idx="729">
                  <c:v>43068</c:v>
                </c:pt>
                <c:pt idx="730">
                  <c:v>43069</c:v>
                </c:pt>
                <c:pt idx="731">
                  <c:v>43070</c:v>
                </c:pt>
                <c:pt idx="732">
                  <c:v>43073</c:v>
                </c:pt>
                <c:pt idx="733">
                  <c:v>43074</c:v>
                </c:pt>
                <c:pt idx="734">
                  <c:v>43075</c:v>
                </c:pt>
                <c:pt idx="735">
                  <c:v>43076</c:v>
                </c:pt>
                <c:pt idx="736">
                  <c:v>43077</c:v>
                </c:pt>
                <c:pt idx="737">
                  <c:v>43080</c:v>
                </c:pt>
                <c:pt idx="738">
                  <c:v>43082</c:v>
                </c:pt>
                <c:pt idx="739">
                  <c:v>43083</c:v>
                </c:pt>
                <c:pt idx="740">
                  <c:v>43084</c:v>
                </c:pt>
                <c:pt idx="741">
                  <c:v>43087</c:v>
                </c:pt>
                <c:pt idx="742">
                  <c:v>43088</c:v>
                </c:pt>
                <c:pt idx="743">
                  <c:v>43089</c:v>
                </c:pt>
                <c:pt idx="744">
                  <c:v>43090</c:v>
                </c:pt>
                <c:pt idx="745">
                  <c:v>43091</c:v>
                </c:pt>
                <c:pt idx="746">
                  <c:v>43095</c:v>
                </c:pt>
                <c:pt idx="747">
                  <c:v>43096</c:v>
                </c:pt>
                <c:pt idx="748">
                  <c:v>43097</c:v>
                </c:pt>
                <c:pt idx="749">
                  <c:v>43098</c:v>
                </c:pt>
                <c:pt idx="750">
                  <c:v>43102</c:v>
                </c:pt>
                <c:pt idx="751">
                  <c:v>43103</c:v>
                </c:pt>
                <c:pt idx="752">
                  <c:v>43104</c:v>
                </c:pt>
                <c:pt idx="753">
                  <c:v>43105</c:v>
                </c:pt>
                <c:pt idx="754">
                  <c:v>43108</c:v>
                </c:pt>
                <c:pt idx="755">
                  <c:v>43109</c:v>
                </c:pt>
                <c:pt idx="756">
                  <c:v>43110</c:v>
                </c:pt>
                <c:pt idx="757">
                  <c:v>43111</c:v>
                </c:pt>
                <c:pt idx="758">
                  <c:v>43112</c:v>
                </c:pt>
                <c:pt idx="759">
                  <c:v>43115</c:v>
                </c:pt>
                <c:pt idx="760">
                  <c:v>43116</c:v>
                </c:pt>
                <c:pt idx="761">
                  <c:v>43117</c:v>
                </c:pt>
                <c:pt idx="762">
                  <c:v>43118</c:v>
                </c:pt>
                <c:pt idx="763">
                  <c:v>43119</c:v>
                </c:pt>
                <c:pt idx="764">
                  <c:v>43122</c:v>
                </c:pt>
                <c:pt idx="765">
                  <c:v>43123</c:v>
                </c:pt>
                <c:pt idx="766">
                  <c:v>43124</c:v>
                </c:pt>
                <c:pt idx="767">
                  <c:v>43125</c:v>
                </c:pt>
                <c:pt idx="768">
                  <c:v>43126</c:v>
                </c:pt>
                <c:pt idx="769">
                  <c:v>43129</c:v>
                </c:pt>
                <c:pt idx="770">
                  <c:v>43130</c:v>
                </c:pt>
                <c:pt idx="771">
                  <c:v>43131</c:v>
                </c:pt>
                <c:pt idx="772">
                  <c:v>43132</c:v>
                </c:pt>
                <c:pt idx="773">
                  <c:v>43133</c:v>
                </c:pt>
                <c:pt idx="774">
                  <c:v>43137</c:v>
                </c:pt>
                <c:pt idx="775">
                  <c:v>43138</c:v>
                </c:pt>
                <c:pt idx="776">
                  <c:v>43139</c:v>
                </c:pt>
                <c:pt idx="777">
                  <c:v>43140</c:v>
                </c:pt>
                <c:pt idx="778">
                  <c:v>43143</c:v>
                </c:pt>
                <c:pt idx="779">
                  <c:v>43144</c:v>
                </c:pt>
                <c:pt idx="780">
                  <c:v>43145</c:v>
                </c:pt>
                <c:pt idx="781">
                  <c:v>43146</c:v>
                </c:pt>
                <c:pt idx="782">
                  <c:v>43147</c:v>
                </c:pt>
                <c:pt idx="783">
                  <c:v>43150</c:v>
                </c:pt>
                <c:pt idx="784">
                  <c:v>43151</c:v>
                </c:pt>
                <c:pt idx="785">
                  <c:v>43152</c:v>
                </c:pt>
                <c:pt idx="786">
                  <c:v>43153</c:v>
                </c:pt>
                <c:pt idx="787">
                  <c:v>43154</c:v>
                </c:pt>
                <c:pt idx="788">
                  <c:v>43157</c:v>
                </c:pt>
                <c:pt idx="789">
                  <c:v>43158</c:v>
                </c:pt>
                <c:pt idx="790">
                  <c:v>43159</c:v>
                </c:pt>
                <c:pt idx="791">
                  <c:v>43160</c:v>
                </c:pt>
                <c:pt idx="792">
                  <c:v>43161</c:v>
                </c:pt>
                <c:pt idx="793">
                  <c:v>43164</c:v>
                </c:pt>
                <c:pt idx="794">
                  <c:v>43165</c:v>
                </c:pt>
                <c:pt idx="795">
                  <c:v>43166</c:v>
                </c:pt>
                <c:pt idx="796">
                  <c:v>43167</c:v>
                </c:pt>
                <c:pt idx="797">
                  <c:v>43168</c:v>
                </c:pt>
                <c:pt idx="798">
                  <c:v>43171</c:v>
                </c:pt>
                <c:pt idx="799">
                  <c:v>43172</c:v>
                </c:pt>
                <c:pt idx="800">
                  <c:v>43173</c:v>
                </c:pt>
                <c:pt idx="801">
                  <c:v>43174</c:v>
                </c:pt>
                <c:pt idx="802">
                  <c:v>43175</c:v>
                </c:pt>
                <c:pt idx="803">
                  <c:v>43179</c:v>
                </c:pt>
                <c:pt idx="804">
                  <c:v>43180</c:v>
                </c:pt>
                <c:pt idx="805">
                  <c:v>43181</c:v>
                </c:pt>
                <c:pt idx="806">
                  <c:v>43182</c:v>
                </c:pt>
                <c:pt idx="807">
                  <c:v>43185</c:v>
                </c:pt>
                <c:pt idx="808">
                  <c:v>43186</c:v>
                </c:pt>
                <c:pt idx="809">
                  <c:v>43187</c:v>
                </c:pt>
                <c:pt idx="810">
                  <c:v>43192</c:v>
                </c:pt>
                <c:pt idx="811">
                  <c:v>43193</c:v>
                </c:pt>
                <c:pt idx="812">
                  <c:v>43194</c:v>
                </c:pt>
                <c:pt idx="813">
                  <c:v>43195</c:v>
                </c:pt>
                <c:pt idx="814">
                  <c:v>43196</c:v>
                </c:pt>
                <c:pt idx="815">
                  <c:v>43199</c:v>
                </c:pt>
                <c:pt idx="816">
                  <c:v>43200</c:v>
                </c:pt>
                <c:pt idx="817">
                  <c:v>43201</c:v>
                </c:pt>
                <c:pt idx="818">
                  <c:v>43202</c:v>
                </c:pt>
                <c:pt idx="819">
                  <c:v>43203</c:v>
                </c:pt>
                <c:pt idx="820">
                  <c:v>43206</c:v>
                </c:pt>
                <c:pt idx="821">
                  <c:v>43207</c:v>
                </c:pt>
                <c:pt idx="822">
                  <c:v>43208</c:v>
                </c:pt>
                <c:pt idx="823">
                  <c:v>43209</c:v>
                </c:pt>
                <c:pt idx="824">
                  <c:v>43210</c:v>
                </c:pt>
                <c:pt idx="825">
                  <c:v>43213</c:v>
                </c:pt>
                <c:pt idx="826">
                  <c:v>43214</c:v>
                </c:pt>
                <c:pt idx="827">
                  <c:v>43215</c:v>
                </c:pt>
                <c:pt idx="828">
                  <c:v>43216</c:v>
                </c:pt>
                <c:pt idx="829">
                  <c:v>43217</c:v>
                </c:pt>
                <c:pt idx="830">
                  <c:v>43220</c:v>
                </c:pt>
                <c:pt idx="831">
                  <c:v>43222</c:v>
                </c:pt>
                <c:pt idx="832">
                  <c:v>43223</c:v>
                </c:pt>
                <c:pt idx="833">
                  <c:v>43224</c:v>
                </c:pt>
                <c:pt idx="834">
                  <c:v>43227</c:v>
                </c:pt>
                <c:pt idx="835">
                  <c:v>43228</c:v>
                </c:pt>
                <c:pt idx="836">
                  <c:v>43229</c:v>
                </c:pt>
                <c:pt idx="837">
                  <c:v>43230</c:v>
                </c:pt>
                <c:pt idx="838">
                  <c:v>43231</c:v>
                </c:pt>
                <c:pt idx="839">
                  <c:v>43234</c:v>
                </c:pt>
                <c:pt idx="840">
                  <c:v>43235</c:v>
                </c:pt>
                <c:pt idx="841">
                  <c:v>43236</c:v>
                </c:pt>
                <c:pt idx="842">
                  <c:v>43237</c:v>
                </c:pt>
                <c:pt idx="843">
                  <c:v>43238</c:v>
                </c:pt>
                <c:pt idx="844">
                  <c:v>43241</c:v>
                </c:pt>
                <c:pt idx="845">
                  <c:v>43242</c:v>
                </c:pt>
                <c:pt idx="846">
                  <c:v>43243</c:v>
                </c:pt>
                <c:pt idx="847">
                  <c:v>43244</c:v>
                </c:pt>
                <c:pt idx="848">
                  <c:v>43245</c:v>
                </c:pt>
                <c:pt idx="849">
                  <c:v>43248</c:v>
                </c:pt>
                <c:pt idx="850">
                  <c:v>43249</c:v>
                </c:pt>
                <c:pt idx="851">
                  <c:v>43250</c:v>
                </c:pt>
                <c:pt idx="852">
                  <c:v>43251</c:v>
                </c:pt>
                <c:pt idx="853">
                  <c:v>43252</c:v>
                </c:pt>
                <c:pt idx="854">
                  <c:v>43255</c:v>
                </c:pt>
                <c:pt idx="855">
                  <c:v>43256</c:v>
                </c:pt>
                <c:pt idx="856">
                  <c:v>43257</c:v>
                </c:pt>
                <c:pt idx="857">
                  <c:v>43258</c:v>
                </c:pt>
                <c:pt idx="858">
                  <c:v>43259</c:v>
                </c:pt>
                <c:pt idx="859">
                  <c:v>43262</c:v>
                </c:pt>
                <c:pt idx="860">
                  <c:v>43263</c:v>
                </c:pt>
                <c:pt idx="861">
                  <c:v>43264</c:v>
                </c:pt>
                <c:pt idx="862">
                  <c:v>43265</c:v>
                </c:pt>
                <c:pt idx="863">
                  <c:v>43266</c:v>
                </c:pt>
                <c:pt idx="864">
                  <c:v>43269</c:v>
                </c:pt>
                <c:pt idx="865">
                  <c:v>43270</c:v>
                </c:pt>
                <c:pt idx="866">
                  <c:v>43271</c:v>
                </c:pt>
                <c:pt idx="867">
                  <c:v>43272</c:v>
                </c:pt>
                <c:pt idx="868">
                  <c:v>43273</c:v>
                </c:pt>
                <c:pt idx="869">
                  <c:v>43276</c:v>
                </c:pt>
                <c:pt idx="870">
                  <c:v>43277</c:v>
                </c:pt>
                <c:pt idx="871">
                  <c:v>43278</c:v>
                </c:pt>
                <c:pt idx="872">
                  <c:v>43279</c:v>
                </c:pt>
                <c:pt idx="873">
                  <c:v>43280</c:v>
                </c:pt>
                <c:pt idx="874">
                  <c:v>43283</c:v>
                </c:pt>
                <c:pt idx="875">
                  <c:v>43284</c:v>
                </c:pt>
                <c:pt idx="876">
                  <c:v>43285</c:v>
                </c:pt>
                <c:pt idx="877">
                  <c:v>43286</c:v>
                </c:pt>
                <c:pt idx="878">
                  <c:v>43287</c:v>
                </c:pt>
                <c:pt idx="879">
                  <c:v>43290</c:v>
                </c:pt>
                <c:pt idx="880">
                  <c:v>43291</c:v>
                </c:pt>
                <c:pt idx="881">
                  <c:v>43292</c:v>
                </c:pt>
                <c:pt idx="882">
                  <c:v>43293</c:v>
                </c:pt>
                <c:pt idx="883">
                  <c:v>43294</c:v>
                </c:pt>
                <c:pt idx="884">
                  <c:v>43297</c:v>
                </c:pt>
                <c:pt idx="885">
                  <c:v>43298</c:v>
                </c:pt>
                <c:pt idx="886">
                  <c:v>43299</c:v>
                </c:pt>
                <c:pt idx="887">
                  <c:v>43300</c:v>
                </c:pt>
                <c:pt idx="888">
                  <c:v>43301</c:v>
                </c:pt>
                <c:pt idx="889">
                  <c:v>43304</c:v>
                </c:pt>
                <c:pt idx="890">
                  <c:v>43305</c:v>
                </c:pt>
                <c:pt idx="891">
                  <c:v>43306</c:v>
                </c:pt>
                <c:pt idx="892">
                  <c:v>43307</c:v>
                </c:pt>
                <c:pt idx="893">
                  <c:v>43308</c:v>
                </c:pt>
                <c:pt idx="894">
                  <c:v>43311</c:v>
                </c:pt>
                <c:pt idx="895">
                  <c:v>43312</c:v>
                </c:pt>
                <c:pt idx="896">
                  <c:v>43313</c:v>
                </c:pt>
                <c:pt idx="897">
                  <c:v>43314</c:v>
                </c:pt>
                <c:pt idx="898">
                  <c:v>43315</c:v>
                </c:pt>
                <c:pt idx="899">
                  <c:v>43318</c:v>
                </c:pt>
                <c:pt idx="900">
                  <c:v>43319</c:v>
                </c:pt>
                <c:pt idx="901">
                  <c:v>43320</c:v>
                </c:pt>
                <c:pt idx="902">
                  <c:v>43321</c:v>
                </c:pt>
                <c:pt idx="903">
                  <c:v>43322</c:v>
                </c:pt>
                <c:pt idx="904">
                  <c:v>43325</c:v>
                </c:pt>
                <c:pt idx="905">
                  <c:v>43326</c:v>
                </c:pt>
                <c:pt idx="906">
                  <c:v>43327</c:v>
                </c:pt>
                <c:pt idx="907">
                  <c:v>43328</c:v>
                </c:pt>
                <c:pt idx="908">
                  <c:v>43329</c:v>
                </c:pt>
                <c:pt idx="909">
                  <c:v>43332</c:v>
                </c:pt>
                <c:pt idx="910">
                  <c:v>43333</c:v>
                </c:pt>
                <c:pt idx="911">
                  <c:v>43334</c:v>
                </c:pt>
                <c:pt idx="912">
                  <c:v>43335</c:v>
                </c:pt>
                <c:pt idx="913">
                  <c:v>43336</c:v>
                </c:pt>
                <c:pt idx="914">
                  <c:v>43339</c:v>
                </c:pt>
                <c:pt idx="915">
                  <c:v>43340</c:v>
                </c:pt>
                <c:pt idx="916">
                  <c:v>43341</c:v>
                </c:pt>
                <c:pt idx="917">
                  <c:v>43342</c:v>
                </c:pt>
                <c:pt idx="918">
                  <c:v>43343</c:v>
                </c:pt>
                <c:pt idx="919">
                  <c:v>43346</c:v>
                </c:pt>
                <c:pt idx="920">
                  <c:v>43347</c:v>
                </c:pt>
                <c:pt idx="921">
                  <c:v>43348</c:v>
                </c:pt>
                <c:pt idx="922">
                  <c:v>43349</c:v>
                </c:pt>
                <c:pt idx="923">
                  <c:v>43350</c:v>
                </c:pt>
                <c:pt idx="924">
                  <c:v>43353</c:v>
                </c:pt>
                <c:pt idx="925">
                  <c:v>43354</c:v>
                </c:pt>
                <c:pt idx="926">
                  <c:v>43355</c:v>
                </c:pt>
                <c:pt idx="927">
                  <c:v>43356</c:v>
                </c:pt>
                <c:pt idx="928">
                  <c:v>43357</c:v>
                </c:pt>
                <c:pt idx="929">
                  <c:v>43360</c:v>
                </c:pt>
                <c:pt idx="930">
                  <c:v>43361</c:v>
                </c:pt>
                <c:pt idx="931">
                  <c:v>43362</c:v>
                </c:pt>
                <c:pt idx="932">
                  <c:v>43363</c:v>
                </c:pt>
                <c:pt idx="933">
                  <c:v>43364</c:v>
                </c:pt>
                <c:pt idx="934">
                  <c:v>43367</c:v>
                </c:pt>
                <c:pt idx="935">
                  <c:v>43368</c:v>
                </c:pt>
                <c:pt idx="936">
                  <c:v>43369</c:v>
                </c:pt>
                <c:pt idx="937">
                  <c:v>43370</c:v>
                </c:pt>
                <c:pt idx="938">
                  <c:v>43371</c:v>
                </c:pt>
                <c:pt idx="939">
                  <c:v>43374</c:v>
                </c:pt>
                <c:pt idx="940">
                  <c:v>43375</c:v>
                </c:pt>
                <c:pt idx="941">
                  <c:v>43376</c:v>
                </c:pt>
                <c:pt idx="942">
                  <c:v>43377</c:v>
                </c:pt>
                <c:pt idx="943">
                  <c:v>43378</c:v>
                </c:pt>
                <c:pt idx="944">
                  <c:v>43381</c:v>
                </c:pt>
                <c:pt idx="945">
                  <c:v>43382</c:v>
                </c:pt>
                <c:pt idx="946">
                  <c:v>43383</c:v>
                </c:pt>
                <c:pt idx="947">
                  <c:v>43384</c:v>
                </c:pt>
                <c:pt idx="948">
                  <c:v>43385</c:v>
                </c:pt>
                <c:pt idx="949">
                  <c:v>43388</c:v>
                </c:pt>
                <c:pt idx="950">
                  <c:v>43389</c:v>
                </c:pt>
                <c:pt idx="951">
                  <c:v>43390</c:v>
                </c:pt>
                <c:pt idx="952">
                  <c:v>43391</c:v>
                </c:pt>
                <c:pt idx="953">
                  <c:v>43392</c:v>
                </c:pt>
                <c:pt idx="954">
                  <c:v>43395</c:v>
                </c:pt>
                <c:pt idx="955">
                  <c:v>43396</c:v>
                </c:pt>
                <c:pt idx="956">
                  <c:v>43397</c:v>
                </c:pt>
                <c:pt idx="957">
                  <c:v>43398</c:v>
                </c:pt>
                <c:pt idx="958">
                  <c:v>43399</c:v>
                </c:pt>
                <c:pt idx="959">
                  <c:v>43402</c:v>
                </c:pt>
                <c:pt idx="960">
                  <c:v>43403</c:v>
                </c:pt>
                <c:pt idx="961">
                  <c:v>43404</c:v>
                </c:pt>
                <c:pt idx="962">
                  <c:v>43405</c:v>
                </c:pt>
                <c:pt idx="963">
                  <c:v>43409</c:v>
                </c:pt>
                <c:pt idx="964">
                  <c:v>43410</c:v>
                </c:pt>
                <c:pt idx="965">
                  <c:v>43411</c:v>
                </c:pt>
                <c:pt idx="966">
                  <c:v>43412</c:v>
                </c:pt>
                <c:pt idx="967">
                  <c:v>43413</c:v>
                </c:pt>
                <c:pt idx="968">
                  <c:v>43416</c:v>
                </c:pt>
                <c:pt idx="969">
                  <c:v>43417</c:v>
                </c:pt>
                <c:pt idx="970">
                  <c:v>43418</c:v>
                </c:pt>
                <c:pt idx="971">
                  <c:v>43419</c:v>
                </c:pt>
                <c:pt idx="972">
                  <c:v>43420</c:v>
                </c:pt>
                <c:pt idx="973">
                  <c:v>43424</c:v>
                </c:pt>
                <c:pt idx="974">
                  <c:v>43425</c:v>
                </c:pt>
                <c:pt idx="975">
                  <c:v>43426</c:v>
                </c:pt>
                <c:pt idx="976">
                  <c:v>43427</c:v>
                </c:pt>
                <c:pt idx="977">
                  <c:v>43430</c:v>
                </c:pt>
                <c:pt idx="978">
                  <c:v>43431</c:v>
                </c:pt>
                <c:pt idx="979">
                  <c:v>43432</c:v>
                </c:pt>
                <c:pt idx="980">
                  <c:v>43433</c:v>
                </c:pt>
                <c:pt idx="981">
                  <c:v>43434</c:v>
                </c:pt>
                <c:pt idx="982">
                  <c:v>43437</c:v>
                </c:pt>
                <c:pt idx="983">
                  <c:v>43438</c:v>
                </c:pt>
                <c:pt idx="984">
                  <c:v>43439</c:v>
                </c:pt>
                <c:pt idx="985">
                  <c:v>43440</c:v>
                </c:pt>
                <c:pt idx="986">
                  <c:v>43441</c:v>
                </c:pt>
                <c:pt idx="987">
                  <c:v>43444</c:v>
                </c:pt>
                <c:pt idx="988">
                  <c:v>43445</c:v>
                </c:pt>
                <c:pt idx="989">
                  <c:v>43447</c:v>
                </c:pt>
                <c:pt idx="990">
                  <c:v>43448</c:v>
                </c:pt>
                <c:pt idx="991">
                  <c:v>43451</c:v>
                </c:pt>
                <c:pt idx="992">
                  <c:v>43452</c:v>
                </c:pt>
                <c:pt idx="993">
                  <c:v>43453</c:v>
                </c:pt>
                <c:pt idx="994">
                  <c:v>43454</c:v>
                </c:pt>
                <c:pt idx="995">
                  <c:v>43455</c:v>
                </c:pt>
                <c:pt idx="996">
                  <c:v>43458</c:v>
                </c:pt>
                <c:pt idx="997">
                  <c:v>43460</c:v>
                </c:pt>
                <c:pt idx="998">
                  <c:v>43461</c:v>
                </c:pt>
                <c:pt idx="999">
                  <c:v>43462</c:v>
                </c:pt>
                <c:pt idx="1000">
                  <c:v>43465</c:v>
                </c:pt>
                <c:pt idx="1001">
                  <c:v>43467</c:v>
                </c:pt>
                <c:pt idx="1002">
                  <c:v>43468</c:v>
                </c:pt>
                <c:pt idx="1003">
                  <c:v>43469</c:v>
                </c:pt>
                <c:pt idx="1004">
                  <c:v>43472</c:v>
                </c:pt>
                <c:pt idx="1005">
                  <c:v>43473</c:v>
                </c:pt>
                <c:pt idx="1006">
                  <c:v>43474</c:v>
                </c:pt>
                <c:pt idx="1007">
                  <c:v>43475</c:v>
                </c:pt>
                <c:pt idx="1008">
                  <c:v>43476</c:v>
                </c:pt>
                <c:pt idx="1009">
                  <c:v>43479</c:v>
                </c:pt>
                <c:pt idx="1010">
                  <c:v>43480</c:v>
                </c:pt>
                <c:pt idx="1011">
                  <c:v>43481</c:v>
                </c:pt>
                <c:pt idx="1012">
                  <c:v>43482</c:v>
                </c:pt>
                <c:pt idx="1013">
                  <c:v>43483</c:v>
                </c:pt>
                <c:pt idx="1014">
                  <c:v>43486</c:v>
                </c:pt>
                <c:pt idx="1015">
                  <c:v>43487</c:v>
                </c:pt>
                <c:pt idx="1016">
                  <c:v>43488</c:v>
                </c:pt>
                <c:pt idx="1017">
                  <c:v>43489</c:v>
                </c:pt>
                <c:pt idx="1018">
                  <c:v>43490</c:v>
                </c:pt>
                <c:pt idx="1019">
                  <c:v>43493</c:v>
                </c:pt>
                <c:pt idx="1020">
                  <c:v>43494</c:v>
                </c:pt>
                <c:pt idx="1021">
                  <c:v>43495</c:v>
                </c:pt>
                <c:pt idx="1022">
                  <c:v>43496</c:v>
                </c:pt>
                <c:pt idx="1023">
                  <c:v>43497</c:v>
                </c:pt>
                <c:pt idx="1024">
                  <c:v>43501</c:v>
                </c:pt>
                <c:pt idx="1025">
                  <c:v>43502</c:v>
                </c:pt>
                <c:pt idx="1026">
                  <c:v>43503</c:v>
                </c:pt>
                <c:pt idx="1027">
                  <c:v>43504</c:v>
                </c:pt>
                <c:pt idx="1028">
                  <c:v>43507</c:v>
                </c:pt>
                <c:pt idx="1029">
                  <c:v>43508</c:v>
                </c:pt>
                <c:pt idx="1030">
                  <c:v>43509</c:v>
                </c:pt>
                <c:pt idx="1031">
                  <c:v>43510</c:v>
                </c:pt>
                <c:pt idx="1032">
                  <c:v>43511</c:v>
                </c:pt>
                <c:pt idx="1033">
                  <c:v>43514</c:v>
                </c:pt>
                <c:pt idx="1034">
                  <c:v>43515</c:v>
                </c:pt>
                <c:pt idx="1035">
                  <c:v>43516</c:v>
                </c:pt>
                <c:pt idx="1036">
                  <c:v>43517</c:v>
                </c:pt>
                <c:pt idx="1037">
                  <c:v>43518</c:v>
                </c:pt>
                <c:pt idx="1038">
                  <c:v>43521</c:v>
                </c:pt>
                <c:pt idx="1039">
                  <c:v>43522</c:v>
                </c:pt>
                <c:pt idx="1040">
                  <c:v>43523</c:v>
                </c:pt>
                <c:pt idx="1041">
                  <c:v>43524</c:v>
                </c:pt>
                <c:pt idx="1042">
                  <c:v>43525</c:v>
                </c:pt>
                <c:pt idx="1043">
                  <c:v>43528</c:v>
                </c:pt>
                <c:pt idx="1044">
                  <c:v>43529</c:v>
                </c:pt>
                <c:pt idx="1045">
                  <c:v>43530</c:v>
                </c:pt>
                <c:pt idx="1046">
                  <c:v>43531</c:v>
                </c:pt>
                <c:pt idx="1047">
                  <c:v>43532</c:v>
                </c:pt>
                <c:pt idx="1048">
                  <c:v>43535</c:v>
                </c:pt>
                <c:pt idx="1049">
                  <c:v>43536</c:v>
                </c:pt>
              </c:numCache>
            </c:numRef>
          </c:xVal>
          <c:yVal>
            <c:numRef>
              <c:f>'Ejercicio 3'!$R$17:$R$1066</c:f>
              <c:numCache>
                <c:formatCode>0.0000000</c:formatCode>
                <c:ptCount val="1050"/>
                <c:pt idx="0">
                  <c:v>1.0493978516422832E-4</c:v>
                </c:pt>
                <c:pt idx="1">
                  <c:v>1.9327444429610789E-4</c:v>
                </c:pt>
                <c:pt idx="2">
                  <c:v>1.7427693875303891E-4</c:v>
                </c:pt>
                <c:pt idx="3">
                  <c:v>1.7205506906908864E-4</c:v>
                </c:pt>
                <c:pt idx="4">
                  <c:v>2.6106000306330604E-4</c:v>
                </c:pt>
                <c:pt idx="5">
                  <c:v>2.8791076568218416E-4</c:v>
                </c:pt>
                <c:pt idx="6">
                  <c:v>2.5020065453403814E-4</c:v>
                </c:pt>
                <c:pt idx="7">
                  <c:v>3.9826564060028459E-4</c:v>
                </c:pt>
                <c:pt idx="8">
                  <c:v>2.2469191417111864E-4</c:v>
                </c:pt>
                <c:pt idx="9">
                  <c:v>4.0624877434227086E-4</c:v>
                </c:pt>
                <c:pt idx="10">
                  <c:v>2.2368163515184536E-4</c:v>
                </c:pt>
                <c:pt idx="11">
                  <c:v>2.9294172120586121E-4</c:v>
                </c:pt>
                <c:pt idx="12">
                  <c:v>2.7579088209006748E-4</c:v>
                </c:pt>
                <c:pt idx="13">
                  <c:v>3.9378048375522483E-4</c:v>
                </c:pt>
                <c:pt idx="14">
                  <c:v>2.3639375932499253E-4</c:v>
                </c:pt>
                <c:pt idx="15">
                  <c:v>3.1889986298712792E-4</c:v>
                </c:pt>
                <c:pt idx="16">
                  <c:v>2.0940790315677961E-4</c:v>
                </c:pt>
                <c:pt idx="17">
                  <c:v>3.0008583052035394E-4</c:v>
                </c:pt>
                <c:pt idx="18">
                  <c:v>2.3686549610519312E-4</c:v>
                </c:pt>
                <c:pt idx="19">
                  <c:v>2.4355084232058853E-4</c:v>
                </c:pt>
                <c:pt idx="20">
                  <c:v>2.0249963593816929E-4</c:v>
                </c:pt>
                <c:pt idx="21">
                  <c:v>3.0756885719086487E-4</c:v>
                </c:pt>
                <c:pt idx="22">
                  <c:v>2.014458903849876E-4</c:v>
                </c:pt>
                <c:pt idx="23">
                  <c:v>2.3896291632517831E-4</c:v>
                </c:pt>
                <c:pt idx="24">
                  <c:v>2.391409588693537E-4</c:v>
                </c:pt>
                <c:pt idx="25">
                  <c:v>3.0530242089309249E-4</c:v>
                </c:pt>
                <c:pt idx="26">
                  <c:v>2.1436718462597844E-4</c:v>
                </c:pt>
                <c:pt idx="27">
                  <c:v>2.3904546413121733E-4</c:v>
                </c:pt>
                <c:pt idx="28">
                  <c:v>2.1730265038236439E-4</c:v>
                </c:pt>
                <c:pt idx="29">
                  <c:v>2.3092497584306767E-4</c:v>
                </c:pt>
                <c:pt idx="30">
                  <c:v>2.0827137795587721E-4</c:v>
                </c:pt>
                <c:pt idx="31">
                  <c:v>1.9787332892457309E-4</c:v>
                </c:pt>
                <c:pt idx="32">
                  <c:v>2.0655516395127774E-4</c:v>
                </c:pt>
                <c:pt idx="33">
                  <c:v>1.7874102117470666E-4</c:v>
                </c:pt>
                <c:pt idx="34">
                  <c:v>1.7968625435896344E-4</c:v>
                </c:pt>
                <c:pt idx="35">
                  <c:v>1.6549948769032147E-4</c:v>
                </c:pt>
                <c:pt idx="36">
                  <c:v>1.775929755267287E-4</c:v>
                </c:pt>
                <c:pt idx="37">
                  <c:v>1.575109177838976E-4</c:v>
                </c:pt>
                <c:pt idx="38">
                  <c:v>1.6491506780122667E-4</c:v>
                </c:pt>
                <c:pt idx="39">
                  <c:v>1.5771354211682916E-4</c:v>
                </c:pt>
                <c:pt idx="40">
                  <c:v>1.8214760157123094E-4</c:v>
                </c:pt>
                <c:pt idx="41">
                  <c:v>1.537946458928196E-4</c:v>
                </c:pt>
                <c:pt idx="42">
                  <c:v>1.9166143914470799E-4</c:v>
                </c:pt>
                <c:pt idx="43">
                  <c:v>1.5263588509789106E-4</c:v>
                </c:pt>
                <c:pt idx="44">
                  <c:v>1.6932889789366345E-4</c:v>
                </c:pt>
                <c:pt idx="45">
                  <c:v>3.5975955170815629E-4</c:v>
                </c:pt>
                <c:pt idx="46">
                  <c:v>2.2738539003138602E-4</c:v>
                </c:pt>
                <c:pt idx="47">
                  <c:v>2.6997955414443953E-4</c:v>
                </c:pt>
                <c:pt idx="48">
                  <c:v>2.2487111571037002E-4</c:v>
                </c:pt>
                <c:pt idx="49">
                  <c:v>2.2138633980530993E-4</c:v>
                </c:pt>
                <c:pt idx="50">
                  <c:v>2.5655439239899165E-4</c:v>
                </c:pt>
                <c:pt idx="51">
                  <c:v>2.2145816405225199E-4</c:v>
                </c:pt>
                <c:pt idx="52">
                  <c:v>2.1278754494143015E-4</c:v>
                </c:pt>
                <c:pt idx="53">
                  <c:v>1.9076825544048982E-4</c:v>
                </c:pt>
                <c:pt idx="54">
                  <c:v>1.8646794942067839E-4</c:v>
                </c:pt>
                <c:pt idx="55">
                  <c:v>2.1964489952921415E-4</c:v>
                </c:pt>
                <c:pt idx="56">
                  <c:v>1.8875925309735979E-4</c:v>
                </c:pt>
                <c:pt idx="57">
                  <c:v>2.1103929126998485E-4</c:v>
                </c:pt>
                <c:pt idx="58">
                  <c:v>3.6726853143432105E-4</c:v>
                </c:pt>
                <c:pt idx="59">
                  <c:v>2.5961333877119324E-4</c:v>
                </c:pt>
                <c:pt idx="60">
                  <c:v>3.401479916993284E-4</c:v>
                </c:pt>
                <c:pt idx="61">
                  <c:v>2.904769646875755E-4</c:v>
                </c:pt>
                <c:pt idx="62">
                  <c:v>2.627297417191149E-4</c:v>
                </c:pt>
                <c:pt idx="63">
                  <c:v>2.4337978596654462E-4</c:v>
                </c:pt>
                <c:pt idx="64">
                  <c:v>2.4729362484402618E-4</c:v>
                </c:pt>
                <c:pt idx="65">
                  <c:v>2.3967066915088955E-4</c:v>
                </c:pt>
                <c:pt idx="66">
                  <c:v>2.4970918215727329E-4</c:v>
                </c:pt>
                <c:pt idx="67">
                  <c:v>2.2024728127685713E-4</c:v>
                </c:pt>
                <c:pt idx="68">
                  <c:v>2.06810742521793E-4</c:v>
                </c:pt>
                <c:pt idx="69">
                  <c:v>1.9690512180951808E-4</c:v>
                </c:pt>
                <c:pt idx="70">
                  <c:v>2.0772012443744765E-4</c:v>
                </c:pt>
                <c:pt idx="71">
                  <c:v>2.1488856430201228E-4</c:v>
                </c:pt>
                <c:pt idx="72">
                  <c:v>3.5469876075733671E-4</c:v>
                </c:pt>
                <c:pt idx="73">
                  <c:v>2.0620775355245909E-4</c:v>
                </c:pt>
                <c:pt idx="74">
                  <c:v>2.6929783475326233E-4</c:v>
                </c:pt>
                <c:pt idx="75">
                  <c:v>2.1704543468948495E-4</c:v>
                </c:pt>
                <c:pt idx="76">
                  <c:v>2.3564279289531445E-4</c:v>
                </c:pt>
                <c:pt idx="77">
                  <c:v>2.8254951988110019E-4</c:v>
                </c:pt>
                <c:pt idx="78">
                  <c:v>2.7516812136775916E-4</c:v>
                </c:pt>
                <c:pt idx="79">
                  <c:v>3.1220779630209924E-4</c:v>
                </c:pt>
                <c:pt idx="80">
                  <c:v>2.4005109748748499E-4</c:v>
                </c:pt>
                <c:pt idx="81">
                  <c:v>2.5406650754969981E-4</c:v>
                </c:pt>
                <c:pt idx="82">
                  <c:v>2.0575569873779322E-4</c:v>
                </c:pt>
                <c:pt idx="83">
                  <c:v>2.1837812712367427E-4</c:v>
                </c:pt>
                <c:pt idx="84">
                  <c:v>2.2189649477054983E-4</c:v>
                </c:pt>
                <c:pt idx="85">
                  <c:v>1.9321053648277165E-4</c:v>
                </c:pt>
                <c:pt idx="86">
                  <c:v>2.2175332523907974E-4</c:v>
                </c:pt>
                <c:pt idx="87">
                  <c:v>1.9498052624914369E-4</c:v>
                </c:pt>
                <c:pt idx="88">
                  <c:v>1.8954293499588709E-4</c:v>
                </c:pt>
                <c:pt idx="89">
                  <c:v>1.825365616587324E-4</c:v>
                </c:pt>
                <c:pt idx="90">
                  <c:v>1.7433686683331263E-4</c:v>
                </c:pt>
                <c:pt idx="91">
                  <c:v>1.6822257235125915E-4</c:v>
                </c:pt>
                <c:pt idx="92">
                  <c:v>1.6171080051839145E-4</c:v>
                </c:pt>
                <c:pt idx="93">
                  <c:v>1.7086099752595496E-4</c:v>
                </c:pt>
                <c:pt idx="94">
                  <c:v>1.553393631629177E-4</c:v>
                </c:pt>
                <c:pt idx="95">
                  <c:v>2.0183096300333017E-4</c:v>
                </c:pt>
                <c:pt idx="96">
                  <c:v>1.8087857060786056E-4</c:v>
                </c:pt>
                <c:pt idx="97">
                  <c:v>2.1499604957701308E-4</c:v>
                </c:pt>
                <c:pt idx="98">
                  <c:v>1.692786200762644E-4</c:v>
                </c:pt>
                <c:pt idx="99">
                  <c:v>1.8497128419638485E-4</c:v>
                </c:pt>
                <c:pt idx="100">
                  <c:v>1.6851645794884428E-4</c:v>
                </c:pt>
                <c:pt idx="101">
                  <c:v>2.15480598876987E-4</c:v>
                </c:pt>
                <c:pt idx="102">
                  <c:v>1.6319449488621992E-4</c:v>
                </c:pt>
                <c:pt idx="103">
                  <c:v>1.8359038663425117E-4</c:v>
                </c:pt>
                <c:pt idx="104">
                  <c:v>1.7100801628551449E-4</c:v>
                </c:pt>
                <c:pt idx="105">
                  <c:v>1.6730094124314939E-4</c:v>
                </c:pt>
                <c:pt idx="106">
                  <c:v>1.593249060937572E-4</c:v>
                </c:pt>
                <c:pt idx="107">
                  <c:v>2.0062294035134612E-4</c:v>
                </c:pt>
                <c:pt idx="108">
                  <c:v>2.5284328364402845E-4</c:v>
                </c:pt>
                <c:pt idx="109">
                  <c:v>2.2169141968690729E-4</c:v>
                </c:pt>
                <c:pt idx="110">
                  <c:v>2.1453424587169413E-4</c:v>
                </c:pt>
                <c:pt idx="111">
                  <c:v>1.9149883857966146E-4</c:v>
                </c:pt>
                <c:pt idx="112">
                  <c:v>1.9796315737191127E-4</c:v>
                </c:pt>
                <c:pt idx="113">
                  <c:v>2.3233689843053543E-4</c:v>
                </c:pt>
                <c:pt idx="114">
                  <c:v>1.8306236978614062E-4</c:v>
                </c:pt>
                <c:pt idx="115">
                  <c:v>1.9410885829407396E-4</c:v>
                </c:pt>
                <c:pt idx="116">
                  <c:v>2.0123782619809813E-4</c:v>
                </c:pt>
                <c:pt idx="117">
                  <c:v>1.7555815939049625E-4</c:v>
                </c:pt>
                <c:pt idx="118">
                  <c:v>2.6527992327720625E-4</c:v>
                </c:pt>
                <c:pt idx="119">
                  <c:v>2.2176996023730387E-4</c:v>
                </c:pt>
                <c:pt idx="120">
                  <c:v>2.1953085100611302E-4</c:v>
                </c:pt>
                <c:pt idx="121">
                  <c:v>2.1339125667355657E-4</c:v>
                </c:pt>
                <c:pt idx="122">
                  <c:v>1.8982227027706112E-4</c:v>
                </c:pt>
                <c:pt idx="123">
                  <c:v>1.8527963513145437E-4</c:v>
                </c:pt>
                <c:pt idx="124">
                  <c:v>1.8725290337622702E-4</c:v>
                </c:pt>
                <c:pt idx="125">
                  <c:v>1.6981376771237088E-4</c:v>
                </c:pt>
                <c:pt idx="126">
                  <c:v>1.9153773499344629E-4</c:v>
                </c:pt>
                <c:pt idx="127">
                  <c:v>1.6386400423076789E-4</c:v>
                </c:pt>
                <c:pt idx="128">
                  <c:v>1.9136715160469997E-4</c:v>
                </c:pt>
                <c:pt idx="129">
                  <c:v>1.5813251124357895E-4</c:v>
                </c:pt>
                <c:pt idx="130">
                  <c:v>1.830387166938207E-4</c:v>
                </c:pt>
                <c:pt idx="131">
                  <c:v>1.7152024020143612E-4</c:v>
                </c:pt>
                <c:pt idx="132">
                  <c:v>1.6758736272336075E-4</c:v>
                </c:pt>
                <c:pt idx="133">
                  <c:v>1.6152635120880086E-4</c:v>
                </c:pt>
                <c:pt idx="134">
                  <c:v>1.5710110020830594E-4</c:v>
                </c:pt>
                <c:pt idx="135">
                  <c:v>1.76134737064491E-4</c:v>
                </c:pt>
                <c:pt idx="136">
                  <c:v>2.479329279534552E-4</c:v>
                </c:pt>
                <c:pt idx="137">
                  <c:v>2.0028922486273239E-4</c:v>
                </c:pt>
                <c:pt idx="138">
                  <c:v>2.2340216447289205E-4</c:v>
                </c:pt>
                <c:pt idx="139">
                  <c:v>2.2881949505661677E-4</c:v>
                </c:pt>
                <c:pt idx="140">
                  <c:v>2.076205082793677E-4</c:v>
                </c:pt>
                <c:pt idx="141">
                  <c:v>1.9433913868369655E-4</c:v>
                </c:pt>
                <c:pt idx="142">
                  <c:v>1.9847451445183874E-4</c:v>
                </c:pt>
                <c:pt idx="143">
                  <c:v>3.0584207067019828E-4</c:v>
                </c:pt>
                <c:pt idx="144">
                  <c:v>1.868654071647483E-4</c:v>
                </c:pt>
                <c:pt idx="145">
                  <c:v>2.9733650323550452E-4</c:v>
                </c:pt>
                <c:pt idx="146">
                  <c:v>2.1298348650417866E-4</c:v>
                </c:pt>
                <c:pt idx="147">
                  <c:v>2.3986084126285205E-4</c:v>
                </c:pt>
                <c:pt idx="148">
                  <c:v>1.8965646289279472E-4</c:v>
                </c:pt>
                <c:pt idx="149">
                  <c:v>2.0047436028183824E-4</c:v>
                </c:pt>
                <c:pt idx="150">
                  <c:v>1.7239598983601534E-4</c:v>
                </c:pt>
                <c:pt idx="151">
                  <c:v>1.8203141512971075E-4</c:v>
                </c:pt>
                <c:pt idx="152">
                  <c:v>1.7169058788595346E-4</c:v>
                </c:pt>
                <c:pt idx="153">
                  <c:v>1.9227437618075049E-4</c:v>
                </c:pt>
                <c:pt idx="154">
                  <c:v>1.7714197735797452E-4</c:v>
                </c:pt>
                <c:pt idx="155">
                  <c:v>2.256499266686479E-4</c:v>
                </c:pt>
                <c:pt idx="156">
                  <c:v>1.722334735565938E-4</c:v>
                </c:pt>
                <c:pt idx="157">
                  <c:v>2.5116471430035553E-4</c:v>
                </c:pt>
                <c:pt idx="158">
                  <c:v>1.8506817637432903E-4</c:v>
                </c:pt>
                <c:pt idx="159">
                  <c:v>2.5365606951963647E-4</c:v>
                </c:pt>
                <c:pt idx="160">
                  <c:v>1.9125227148121936E-4</c:v>
                </c:pt>
                <c:pt idx="161">
                  <c:v>2.0779600081619959E-4</c:v>
                </c:pt>
                <c:pt idx="162">
                  <c:v>1.790408858003593E-4</c:v>
                </c:pt>
                <c:pt idx="163">
                  <c:v>1.8039156728103889E-4</c:v>
                </c:pt>
                <c:pt idx="164">
                  <c:v>1.6790410334731673E-4</c:v>
                </c:pt>
                <c:pt idx="165">
                  <c:v>1.645938882772361E-4</c:v>
                </c:pt>
                <c:pt idx="166">
                  <c:v>1.5745502353528351E-4</c:v>
                </c:pt>
                <c:pt idx="167">
                  <c:v>1.5994745423712829E-4</c:v>
                </c:pt>
                <c:pt idx="168">
                  <c:v>1.8973294361041503E-4</c:v>
                </c:pt>
                <c:pt idx="169">
                  <c:v>1.6944078369338024E-4</c:v>
                </c:pt>
                <c:pt idx="170">
                  <c:v>1.9321531795810329E-4</c:v>
                </c:pt>
                <c:pt idx="171">
                  <c:v>2.3215689740911557E-4</c:v>
                </c:pt>
                <c:pt idx="172">
                  <c:v>1.7722492542759114E-4</c:v>
                </c:pt>
                <c:pt idx="173">
                  <c:v>1.9356525117753936E-4</c:v>
                </c:pt>
                <c:pt idx="174">
                  <c:v>2.4316642695848138E-4</c:v>
                </c:pt>
                <c:pt idx="175">
                  <c:v>2.1839215644994749E-4</c:v>
                </c:pt>
                <c:pt idx="176">
                  <c:v>2.0877397679308315E-4</c:v>
                </c:pt>
                <c:pt idx="177">
                  <c:v>2.0222111825584832E-4</c:v>
                </c:pt>
                <c:pt idx="178">
                  <c:v>1.829688685053708E-4</c:v>
                </c:pt>
                <c:pt idx="179">
                  <c:v>1.8397456050351784E-4</c:v>
                </c:pt>
                <c:pt idx="180">
                  <c:v>1.7518653244886909E-4</c:v>
                </c:pt>
                <c:pt idx="181">
                  <c:v>1.7096000791951211E-4</c:v>
                </c:pt>
                <c:pt idx="182">
                  <c:v>1.6190983937012729E-4</c:v>
                </c:pt>
                <c:pt idx="183">
                  <c:v>2.3163182881356215E-4</c:v>
                </c:pt>
                <c:pt idx="184">
                  <c:v>2.312869956574427E-4</c:v>
                </c:pt>
                <c:pt idx="185">
                  <c:v>1.9792469015998533E-4</c:v>
                </c:pt>
                <c:pt idx="186">
                  <c:v>2.0612467215878305E-4</c:v>
                </c:pt>
                <c:pt idx="187">
                  <c:v>1.8771004628180532E-4</c:v>
                </c:pt>
                <c:pt idx="188">
                  <c:v>1.971375435792177E-4</c:v>
                </c:pt>
                <c:pt idx="189">
                  <c:v>1.8141072203567142E-4</c:v>
                </c:pt>
                <c:pt idx="190">
                  <c:v>1.9141581601744715E-4</c:v>
                </c:pt>
                <c:pt idx="191">
                  <c:v>1.7269379799304393E-4</c:v>
                </c:pt>
                <c:pt idx="192">
                  <c:v>1.8608582231013525E-4</c:v>
                </c:pt>
                <c:pt idx="193">
                  <c:v>1.6201599661882872E-4</c:v>
                </c:pt>
                <c:pt idx="194">
                  <c:v>1.6764105181993046E-4</c:v>
                </c:pt>
                <c:pt idx="195">
                  <c:v>1.5799280627959008E-4</c:v>
                </c:pt>
                <c:pt idx="196">
                  <c:v>1.6066041545924629E-4</c:v>
                </c:pt>
                <c:pt idx="197">
                  <c:v>1.5171680324786748E-4</c:v>
                </c:pt>
                <c:pt idx="198">
                  <c:v>2.5579152413322928E-4</c:v>
                </c:pt>
                <c:pt idx="199">
                  <c:v>1.8904623240397498E-4</c:v>
                </c:pt>
                <c:pt idx="200">
                  <c:v>2.6807645721243004E-4</c:v>
                </c:pt>
                <c:pt idx="201">
                  <c:v>3.9983259024831374E-4</c:v>
                </c:pt>
                <c:pt idx="202">
                  <c:v>2.6445645362973517E-4</c:v>
                </c:pt>
                <c:pt idx="203">
                  <c:v>3.1861408848799725E-4</c:v>
                </c:pt>
                <c:pt idx="204">
                  <c:v>2.3165183265611396E-4</c:v>
                </c:pt>
                <c:pt idx="205">
                  <c:v>2.8643632784102418E-4</c:v>
                </c:pt>
                <c:pt idx="206">
                  <c:v>2.0333526703600135E-4</c:v>
                </c:pt>
                <c:pt idx="207">
                  <c:v>3.4638640762793755E-4</c:v>
                </c:pt>
                <c:pt idx="208">
                  <c:v>1.9543485235794716E-4</c:v>
                </c:pt>
                <c:pt idx="209">
                  <c:v>2.574216038685111E-4</c:v>
                </c:pt>
                <c:pt idx="210">
                  <c:v>2.0883400140529436E-4</c:v>
                </c:pt>
                <c:pt idx="211">
                  <c:v>3.7851870532159236E-4</c:v>
                </c:pt>
                <c:pt idx="212">
                  <c:v>2.0074687621375982E-4</c:v>
                </c:pt>
                <c:pt idx="213">
                  <c:v>2.758882065875136E-4</c:v>
                </c:pt>
                <c:pt idx="214">
                  <c:v>2.0740226781532724E-4</c:v>
                </c:pt>
                <c:pt idx="215">
                  <c:v>2.2247080133345912E-4</c:v>
                </c:pt>
                <c:pt idx="216">
                  <c:v>2.2755454890511389E-4</c:v>
                </c:pt>
                <c:pt idx="217">
                  <c:v>2.1489421952008628E-4</c:v>
                </c:pt>
                <c:pt idx="218">
                  <c:v>2.8233477838074687E-4</c:v>
                </c:pt>
                <c:pt idx="219">
                  <c:v>2.0189220589531258E-4</c:v>
                </c:pt>
                <c:pt idx="220">
                  <c:v>2.2331367455288213E-4</c:v>
                </c:pt>
                <c:pt idx="221">
                  <c:v>2.1142281331926877E-4</c:v>
                </c:pt>
                <c:pt idx="222">
                  <c:v>2.678387915958684E-4</c:v>
                </c:pt>
                <c:pt idx="223">
                  <c:v>2.0181834979319228E-4</c:v>
                </c:pt>
                <c:pt idx="224">
                  <c:v>2.1863006447350139E-4</c:v>
                </c:pt>
                <c:pt idx="225">
                  <c:v>2.9044397823945579E-4</c:v>
                </c:pt>
                <c:pt idx="226">
                  <c:v>1.997516803303823E-4</c:v>
                </c:pt>
                <c:pt idx="227">
                  <c:v>2.6202683135774448E-4</c:v>
                </c:pt>
                <c:pt idx="228">
                  <c:v>2.5639574849321817E-4</c:v>
                </c:pt>
                <c:pt idx="229">
                  <c:v>2.7745987714694197E-4</c:v>
                </c:pt>
                <c:pt idx="230">
                  <c:v>2.2029367153051616E-4</c:v>
                </c:pt>
                <c:pt idx="231">
                  <c:v>2.3009264350619854E-4</c:v>
                </c:pt>
                <c:pt idx="232">
                  <c:v>1.9449698151695008E-4</c:v>
                </c:pt>
                <c:pt idx="233">
                  <c:v>1.9950879150053508E-4</c:v>
                </c:pt>
                <c:pt idx="234">
                  <c:v>2.53818789954242E-4</c:v>
                </c:pt>
                <c:pt idx="235">
                  <c:v>1.835196612808661E-4</c:v>
                </c:pt>
                <c:pt idx="236">
                  <c:v>2.7852673479070899E-4</c:v>
                </c:pt>
                <c:pt idx="237">
                  <c:v>1.7616190120641181E-4</c:v>
                </c:pt>
                <c:pt idx="238">
                  <c:v>2.3181452985436709E-4</c:v>
                </c:pt>
                <c:pt idx="239">
                  <c:v>1.7018453990546008E-4</c:v>
                </c:pt>
                <c:pt idx="240">
                  <c:v>2.0055070308649736E-4</c:v>
                </c:pt>
                <c:pt idx="241">
                  <c:v>1.8327677031827736E-4</c:v>
                </c:pt>
                <c:pt idx="242">
                  <c:v>1.7700752815064157E-4</c:v>
                </c:pt>
                <c:pt idx="243">
                  <c:v>1.6692644361267938E-4</c:v>
                </c:pt>
                <c:pt idx="244">
                  <c:v>1.7106415911880728E-4</c:v>
                </c:pt>
                <c:pt idx="245">
                  <c:v>1.5745638995723978E-4</c:v>
                </c:pt>
                <c:pt idx="246">
                  <c:v>1.828102417977677E-4</c:v>
                </c:pt>
                <c:pt idx="247">
                  <c:v>1.5418951555477086E-4</c:v>
                </c:pt>
                <c:pt idx="248">
                  <c:v>2.4080508803857304E-4</c:v>
                </c:pt>
                <c:pt idx="249">
                  <c:v>2.2690720285518842E-4</c:v>
                </c:pt>
                <c:pt idx="250">
                  <c:v>2.0547238411486592E-4</c:v>
                </c:pt>
                <c:pt idx="251">
                  <c:v>1.9728725662482185E-4</c:v>
                </c:pt>
                <c:pt idx="252">
                  <c:v>1.8310931215948916E-4</c:v>
                </c:pt>
                <c:pt idx="253">
                  <c:v>1.8505928889951684E-4</c:v>
                </c:pt>
                <c:pt idx="254">
                  <c:v>2.0980930577723809E-4</c:v>
                </c:pt>
                <c:pt idx="255">
                  <c:v>2.4056056241592277E-4</c:v>
                </c:pt>
                <c:pt idx="256">
                  <c:v>1.9241005071838734E-4</c:v>
                </c:pt>
                <c:pt idx="257">
                  <c:v>2.1029430079857564E-4</c:v>
                </c:pt>
                <c:pt idx="258">
                  <c:v>1.9019370153402679E-4</c:v>
                </c:pt>
                <c:pt idx="259">
                  <c:v>1.9133493415667241E-4</c:v>
                </c:pt>
                <c:pt idx="260">
                  <c:v>1.7257262560170999E-4</c:v>
                </c:pt>
                <c:pt idx="261">
                  <c:v>2.1879245037260573E-4</c:v>
                </c:pt>
                <c:pt idx="262">
                  <c:v>1.7766657478663367E-4</c:v>
                </c:pt>
                <c:pt idx="263">
                  <c:v>2.4005724141692818E-4</c:v>
                </c:pt>
                <c:pt idx="264">
                  <c:v>1.8764829366700841E-4</c:v>
                </c:pt>
                <c:pt idx="265">
                  <c:v>2.2831602699914646E-4</c:v>
                </c:pt>
                <c:pt idx="266">
                  <c:v>1.869513703907045E-4</c:v>
                </c:pt>
                <c:pt idx="267">
                  <c:v>3.5959266705256335E-4</c:v>
                </c:pt>
                <c:pt idx="268">
                  <c:v>2.1230304459453353E-4</c:v>
                </c:pt>
                <c:pt idx="269">
                  <c:v>2.9794314722184437E-4</c:v>
                </c:pt>
                <c:pt idx="270">
                  <c:v>2.4115142565011666E-4</c:v>
                </c:pt>
                <c:pt idx="271">
                  <c:v>2.3527080460820666E-4</c:v>
                </c:pt>
                <c:pt idx="272">
                  <c:v>2.0878201432695178E-4</c:v>
                </c:pt>
                <c:pt idx="273">
                  <c:v>2.0265334884709917E-4</c:v>
                </c:pt>
                <c:pt idx="274">
                  <c:v>2.2363081532957279E-4</c:v>
                </c:pt>
                <c:pt idx="275">
                  <c:v>1.8596261444156888E-4</c:v>
                </c:pt>
                <c:pt idx="276">
                  <c:v>1.8995739567563615E-4</c:v>
                </c:pt>
                <c:pt idx="277">
                  <c:v>1.7174842411464845E-4</c:v>
                </c:pt>
                <c:pt idx="278">
                  <c:v>2.2319998752987682E-4</c:v>
                </c:pt>
                <c:pt idx="279">
                  <c:v>1.8354911987105994E-4</c:v>
                </c:pt>
                <c:pt idx="280">
                  <c:v>2.0600845547856647E-4</c:v>
                </c:pt>
                <c:pt idx="281">
                  <c:v>2.0329929676577742E-4</c:v>
                </c:pt>
                <c:pt idx="282">
                  <c:v>1.9603980118178271E-4</c:v>
                </c:pt>
                <c:pt idx="283">
                  <c:v>1.8409678195844341E-4</c:v>
                </c:pt>
                <c:pt idx="284">
                  <c:v>1.8934039921242015E-4</c:v>
                </c:pt>
                <c:pt idx="285">
                  <c:v>1.7887402774325304E-4</c:v>
                </c:pt>
                <c:pt idx="286">
                  <c:v>1.7720940236656027E-4</c:v>
                </c:pt>
                <c:pt idx="287">
                  <c:v>1.7120624630737562E-4</c:v>
                </c:pt>
                <c:pt idx="288">
                  <c:v>1.6644155565449992E-4</c:v>
                </c:pt>
                <c:pt idx="289">
                  <c:v>1.8754745830572021E-4</c:v>
                </c:pt>
                <c:pt idx="290">
                  <c:v>1.8046579865523731E-4</c:v>
                </c:pt>
                <c:pt idx="291">
                  <c:v>2.1547481499429449E-4</c:v>
                </c:pt>
                <c:pt idx="292">
                  <c:v>1.7415311332911679E-4</c:v>
                </c:pt>
                <c:pt idx="293">
                  <c:v>2.0738732825680714E-4</c:v>
                </c:pt>
                <c:pt idx="294">
                  <c:v>1.8718478727025294E-4</c:v>
                </c:pt>
                <c:pt idx="295">
                  <c:v>1.9613842316566749E-4</c:v>
                </c:pt>
                <c:pt idx="296">
                  <c:v>2.2345723422713561E-4</c:v>
                </c:pt>
                <c:pt idx="297">
                  <c:v>1.7790433047709588E-4</c:v>
                </c:pt>
                <c:pt idx="298">
                  <c:v>1.9028692687642025E-4</c:v>
                </c:pt>
                <c:pt idx="299">
                  <c:v>1.6523631908318736E-4</c:v>
                </c:pt>
                <c:pt idx="300">
                  <c:v>1.9858499810496602E-4</c:v>
                </c:pt>
                <c:pt idx="301">
                  <c:v>1.8565340273233208E-4</c:v>
                </c:pt>
                <c:pt idx="302">
                  <c:v>1.9022439501070488E-4</c:v>
                </c:pt>
                <c:pt idx="303">
                  <c:v>1.8346601544914725E-4</c:v>
                </c:pt>
                <c:pt idx="304">
                  <c:v>1.7369875522989914E-4</c:v>
                </c:pt>
                <c:pt idx="305">
                  <c:v>1.7234196134933915E-4</c:v>
                </c:pt>
                <c:pt idx="306">
                  <c:v>2.3996915985438137E-4</c:v>
                </c:pt>
                <c:pt idx="307">
                  <c:v>2.2799222154259671E-4</c:v>
                </c:pt>
                <c:pt idx="308">
                  <c:v>2.305065248878341E-4</c:v>
                </c:pt>
                <c:pt idx="309">
                  <c:v>2.0425736926943147E-4</c:v>
                </c:pt>
                <c:pt idx="310">
                  <c:v>1.9750538285596617E-4</c:v>
                </c:pt>
                <c:pt idx="311">
                  <c:v>1.8491109354830696E-4</c:v>
                </c:pt>
                <c:pt idx="312">
                  <c:v>2.6693236782650959E-4</c:v>
                </c:pt>
                <c:pt idx="313">
                  <c:v>1.7556541675995947E-4</c:v>
                </c:pt>
                <c:pt idx="314">
                  <c:v>2.43034788005705E-4</c:v>
                </c:pt>
                <c:pt idx="315">
                  <c:v>1.6878316082330678E-4</c:v>
                </c:pt>
                <c:pt idx="316">
                  <c:v>2.0385300525551601E-4</c:v>
                </c:pt>
                <c:pt idx="317">
                  <c:v>1.6185413192386055E-4</c:v>
                </c:pt>
                <c:pt idx="318">
                  <c:v>2.2149068811023394E-4</c:v>
                </c:pt>
                <c:pt idx="319">
                  <c:v>2.914352469481356E-4</c:v>
                </c:pt>
                <c:pt idx="320">
                  <c:v>2.1328841685132549E-4</c:v>
                </c:pt>
                <c:pt idx="321">
                  <c:v>2.3362482277897379E-4</c:v>
                </c:pt>
                <c:pt idx="322">
                  <c:v>2.6213508351913522E-4</c:v>
                </c:pt>
                <c:pt idx="323">
                  <c:v>2.0652636200768637E-4</c:v>
                </c:pt>
                <c:pt idx="324">
                  <c:v>2.5491032992512217E-4</c:v>
                </c:pt>
                <c:pt idx="325">
                  <c:v>1.8696711962461611E-4</c:v>
                </c:pt>
                <c:pt idx="326">
                  <c:v>2.8053101263671886E-4</c:v>
                </c:pt>
                <c:pt idx="327">
                  <c:v>1.8895927403968319E-4</c:v>
                </c:pt>
                <c:pt idx="328">
                  <c:v>2.2281785476044178E-4</c:v>
                </c:pt>
                <c:pt idx="329">
                  <c:v>2.8110887284229748E-4</c:v>
                </c:pt>
                <c:pt idx="330">
                  <c:v>2.0912191931976766E-4</c:v>
                </c:pt>
                <c:pt idx="331">
                  <c:v>2.4709267164239537E-4</c:v>
                </c:pt>
                <c:pt idx="332">
                  <c:v>1.8872795791014777E-4</c:v>
                </c:pt>
                <c:pt idx="333">
                  <c:v>2.0488473372194777E-4</c:v>
                </c:pt>
                <c:pt idx="334">
                  <c:v>1.8691400573849496E-4</c:v>
                </c:pt>
                <c:pt idx="335">
                  <c:v>2.6095381123637665E-4</c:v>
                </c:pt>
                <c:pt idx="336">
                  <c:v>1.7616368750814857E-4</c:v>
                </c:pt>
                <c:pt idx="337">
                  <c:v>2.4027717162711167E-4</c:v>
                </c:pt>
                <c:pt idx="338">
                  <c:v>1.7281210773709523E-4</c:v>
                </c:pt>
                <c:pt idx="339">
                  <c:v>3.0043176562712483E-4</c:v>
                </c:pt>
                <c:pt idx="340">
                  <c:v>1.8440291446762379E-4</c:v>
                </c:pt>
                <c:pt idx="341">
                  <c:v>2.3396786955180365E-4</c:v>
                </c:pt>
                <c:pt idx="342">
                  <c:v>1.7921735426334646E-4</c:v>
                </c:pt>
                <c:pt idx="343">
                  <c:v>1.9537422030128568E-4</c:v>
                </c:pt>
                <c:pt idx="344">
                  <c:v>1.8141944994315074E-4</c:v>
                </c:pt>
                <c:pt idx="345">
                  <c:v>1.7492597673318089E-4</c:v>
                </c:pt>
                <c:pt idx="346">
                  <c:v>1.6917924249154766E-4</c:v>
                </c:pt>
                <c:pt idx="347">
                  <c:v>1.8057785409748337E-4</c:v>
                </c:pt>
                <c:pt idx="348">
                  <c:v>2.0698787063357175E-4</c:v>
                </c:pt>
                <c:pt idx="349">
                  <c:v>1.6798601837549295E-4</c:v>
                </c:pt>
                <c:pt idx="350">
                  <c:v>1.8082523105116769E-4</c:v>
                </c:pt>
                <c:pt idx="351">
                  <c:v>1.6576298023349048E-4</c:v>
                </c:pt>
                <c:pt idx="352">
                  <c:v>1.6453423978504391E-4</c:v>
                </c:pt>
                <c:pt idx="353">
                  <c:v>1.6171780586965944E-4</c:v>
                </c:pt>
                <c:pt idx="354">
                  <c:v>1.5690900253925846E-4</c:v>
                </c:pt>
                <c:pt idx="355">
                  <c:v>1.6038984619028758E-4</c:v>
                </c:pt>
                <c:pt idx="356">
                  <c:v>1.5177022380607645E-4</c:v>
                </c:pt>
                <c:pt idx="357">
                  <c:v>1.5548543038582536E-4</c:v>
                </c:pt>
                <c:pt idx="358">
                  <c:v>1.6315705970227739E-4</c:v>
                </c:pt>
                <c:pt idx="359">
                  <c:v>1.5691164009248827E-4</c:v>
                </c:pt>
                <c:pt idx="360">
                  <c:v>1.5610993233434176E-4</c:v>
                </c:pt>
                <c:pt idx="361">
                  <c:v>1.5613979460227451E-4</c:v>
                </c:pt>
                <c:pt idx="362">
                  <c:v>1.8840108665645571E-4</c:v>
                </c:pt>
                <c:pt idx="363">
                  <c:v>1.6202965392818542E-4</c:v>
                </c:pt>
                <c:pt idx="364">
                  <c:v>2.1372982821740797E-4</c:v>
                </c:pt>
                <c:pt idx="365">
                  <c:v>1.7432463580180585E-4</c:v>
                </c:pt>
                <c:pt idx="366">
                  <c:v>1.90740369895246E-4</c:v>
                </c:pt>
                <c:pt idx="367">
                  <c:v>1.6323462038789197E-4</c:v>
                </c:pt>
                <c:pt idx="368">
                  <c:v>2.0880449591986861E-4</c:v>
                </c:pt>
                <c:pt idx="369">
                  <c:v>1.6408371442758573E-4</c:v>
                </c:pt>
                <c:pt idx="370">
                  <c:v>1.8001406044412886E-4</c:v>
                </c:pt>
                <c:pt idx="371">
                  <c:v>1.6811171351432223E-4</c:v>
                </c:pt>
                <c:pt idx="372">
                  <c:v>1.7763955499007413E-4</c:v>
                </c:pt>
                <c:pt idx="373">
                  <c:v>1.955792757456267E-4</c:v>
                </c:pt>
                <c:pt idx="374">
                  <c:v>1.9015723639857833E-4</c:v>
                </c:pt>
                <c:pt idx="375">
                  <c:v>1.7627221750181308E-4</c:v>
                </c:pt>
                <c:pt idx="376">
                  <c:v>2.6195535006605109E-4</c:v>
                </c:pt>
                <c:pt idx="377">
                  <c:v>1.7121313023592656E-4</c:v>
                </c:pt>
                <c:pt idx="378">
                  <c:v>2.1031560667122173E-4</c:v>
                </c:pt>
                <c:pt idx="379">
                  <c:v>1.691486942780092E-4</c:v>
                </c:pt>
                <c:pt idx="380">
                  <c:v>1.8189498088816967E-4</c:v>
                </c:pt>
                <c:pt idx="381">
                  <c:v>1.6401584603095162E-4</c:v>
                </c:pt>
                <c:pt idx="382">
                  <c:v>1.6730074261532091E-4</c:v>
                </c:pt>
                <c:pt idx="383">
                  <c:v>1.5595343299723235E-4</c:v>
                </c:pt>
                <c:pt idx="384">
                  <c:v>1.5976865732519481E-4</c:v>
                </c:pt>
                <c:pt idx="385">
                  <c:v>1.5129403366864118E-4</c:v>
                </c:pt>
                <c:pt idx="386">
                  <c:v>2.6756561971618049E-4</c:v>
                </c:pt>
                <c:pt idx="387">
                  <c:v>1.5830737246863946E-4</c:v>
                </c:pt>
                <c:pt idx="388">
                  <c:v>2.1202991512160287E-4</c:v>
                </c:pt>
                <c:pt idx="389">
                  <c:v>3.3403701850674174E-4</c:v>
                </c:pt>
                <c:pt idx="390">
                  <c:v>1.9723164541190157E-4</c:v>
                </c:pt>
                <c:pt idx="391">
                  <c:v>2.7570794266936182E-4</c:v>
                </c:pt>
                <c:pt idx="392">
                  <c:v>1.8327006913925999E-4</c:v>
                </c:pt>
                <c:pt idx="393">
                  <c:v>2.8092090724101575E-4</c:v>
                </c:pt>
                <c:pt idx="394">
                  <c:v>1.7755808076848258E-4</c:v>
                </c:pt>
                <c:pt idx="395">
                  <c:v>2.6107705325132942E-4</c:v>
                </c:pt>
                <c:pt idx="396">
                  <c:v>2.0451906485244691E-4</c:v>
                </c:pt>
                <c:pt idx="397">
                  <c:v>2.1537946924446221E-4</c:v>
                </c:pt>
                <c:pt idx="398">
                  <c:v>1.8551624323729729E-4</c:v>
                </c:pt>
                <c:pt idx="399">
                  <c:v>2.3323889566562449E-4</c:v>
                </c:pt>
                <c:pt idx="400">
                  <c:v>1.8830750768767217E-4</c:v>
                </c:pt>
                <c:pt idx="401">
                  <c:v>1.9543156165465001E-4</c:v>
                </c:pt>
                <c:pt idx="402">
                  <c:v>1.7437431953852052E-4</c:v>
                </c:pt>
                <c:pt idx="403">
                  <c:v>1.740882037973968E-4</c:v>
                </c:pt>
                <c:pt idx="404">
                  <c:v>1.7282646929046638E-4</c:v>
                </c:pt>
                <c:pt idx="405">
                  <c:v>1.943712687709792E-4</c:v>
                </c:pt>
                <c:pt idx="406">
                  <c:v>2.2130719059074055E-4</c:v>
                </c:pt>
                <c:pt idx="407">
                  <c:v>2.0331497140079261E-4</c:v>
                </c:pt>
                <c:pt idx="408">
                  <c:v>2.006170043607254E-4</c:v>
                </c:pt>
                <c:pt idx="409">
                  <c:v>1.8023914706764827E-4</c:v>
                </c:pt>
                <c:pt idx="410">
                  <c:v>2.4492929067832924E-4</c:v>
                </c:pt>
                <c:pt idx="411">
                  <c:v>1.8096729786060291E-4</c:v>
                </c:pt>
                <c:pt idx="412">
                  <c:v>2.0172037136900338E-4</c:v>
                </c:pt>
                <c:pt idx="413">
                  <c:v>2.1502506482694897E-4</c:v>
                </c:pt>
                <c:pt idx="414">
                  <c:v>1.842794235750641E-4</c:v>
                </c:pt>
                <c:pt idx="415">
                  <c:v>1.9881329144162324E-4</c:v>
                </c:pt>
                <c:pt idx="416">
                  <c:v>1.9102889911363485E-4</c:v>
                </c:pt>
                <c:pt idx="417">
                  <c:v>2.3219766620458026E-4</c:v>
                </c:pt>
                <c:pt idx="418">
                  <c:v>1.7589644944420856E-4</c:v>
                </c:pt>
                <c:pt idx="419">
                  <c:v>1.9343043222486747E-4</c:v>
                </c:pt>
                <c:pt idx="420">
                  <c:v>1.6574681969434507E-4</c:v>
                </c:pt>
                <c:pt idx="421">
                  <c:v>1.837134549275009E-4</c:v>
                </c:pt>
                <c:pt idx="422">
                  <c:v>1.587754537238012E-4</c:v>
                </c:pt>
                <c:pt idx="423">
                  <c:v>2.5452179125323195E-4</c:v>
                </c:pt>
                <c:pt idx="424">
                  <c:v>2.1268833835326749E-4</c:v>
                </c:pt>
                <c:pt idx="425">
                  <c:v>2.1328511143933401E-4</c:v>
                </c:pt>
                <c:pt idx="426">
                  <c:v>1.9025700112018607E-4</c:v>
                </c:pt>
                <c:pt idx="427">
                  <c:v>1.8435340098473495E-4</c:v>
                </c:pt>
                <c:pt idx="428">
                  <c:v>1.7224433798078149E-4</c:v>
                </c:pt>
                <c:pt idx="429">
                  <c:v>1.7766857383871081E-4</c:v>
                </c:pt>
                <c:pt idx="430">
                  <c:v>1.7233233673981361E-4</c:v>
                </c:pt>
                <c:pt idx="431">
                  <c:v>2.056913141646986E-4</c:v>
                </c:pt>
                <c:pt idx="432">
                  <c:v>1.888883075204689E-4</c:v>
                </c:pt>
                <c:pt idx="433">
                  <c:v>1.8530601017483959E-4</c:v>
                </c:pt>
                <c:pt idx="434">
                  <c:v>1.8036439032852162E-4</c:v>
                </c:pt>
                <c:pt idx="435">
                  <c:v>1.8862912633163889E-4</c:v>
                </c:pt>
                <c:pt idx="436">
                  <c:v>2.0249687239705518E-4</c:v>
                </c:pt>
                <c:pt idx="437">
                  <c:v>1.8264740640991196E-4</c:v>
                </c:pt>
                <c:pt idx="438">
                  <c:v>1.8900578622548189E-4</c:v>
                </c:pt>
                <c:pt idx="439">
                  <c:v>3.7728085589414616E-4</c:v>
                </c:pt>
                <c:pt idx="440">
                  <c:v>1.9201992940234234E-4</c:v>
                </c:pt>
                <c:pt idx="441">
                  <c:v>2.7553769014669903E-4</c:v>
                </c:pt>
                <c:pt idx="442">
                  <c:v>1.8467373396843751E-4</c:v>
                </c:pt>
                <c:pt idx="443">
                  <c:v>2.2491100067919092E-4</c:v>
                </c:pt>
                <c:pt idx="444">
                  <c:v>1.754230551918568E-4</c:v>
                </c:pt>
                <c:pt idx="445">
                  <c:v>1.8958582253330913E-4</c:v>
                </c:pt>
                <c:pt idx="446">
                  <c:v>2.079985968365919E-4</c:v>
                </c:pt>
                <c:pt idx="447">
                  <c:v>2.2081090551418961E-4</c:v>
                </c:pt>
                <c:pt idx="448">
                  <c:v>1.8451049240000389E-4</c:v>
                </c:pt>
                <c:pt idx="449">
                  <c:v>2.7675302344804784E-4</c:v>
                </c:pt>
                <c:pt idx="450">
                  <c:v>1.7742364014499291E-4</c:v>
                </c:pt>
                <c:pt idx="451">
                  <c:v>2.3584825849618998E-4</c:v>
                </c:pt>
                <c:pt idx="452">
                  <c:v>1.6905051919361192E-4</c:v>
                </c:pt>
                <c:pt idx="453">
                  <c:v>1.9635053470070974E-4</c:v>
                </c:pt>
                <c:pt idx="454">
                  <c:v>1.6203112982570927E-4</c:v>
                </c:pt>
                <c:pt idx="455">
                  <c:v>1.7302423098677677E-4</c:v>
                </c:pt>
                <c:pt idx="456">
                  <c:v>1.5988741392986214E-4</c:v>
                </c:pt>
                <c:pt idx="457">
                  <c:v>1.5982318730444473E-4</c:v>
                </c:pt>
                <c:pt idx="458">
                  <c:v>1.6066500520909069E-4</c:v>
                </c:pt>
                <c:pt idx="459">
                  <c:v>1.5938305470277942E-4</c:v>
                </c:pt>
                <c:pt idx="460">
                  <c:v>2.2929422697571901E-4</c:v>
                </c:pt>
                <c:pt idx="461">
                  <c:v>1.756669153929736E-4</c:v>
                </c:pt>
                <c:pt idx="462">
                  <c:v>6.5054295853264046E-4</c:v>
                </c:pt>
                <c:pt idx="463">
                  <c:v>2.0821004499771997E-4</c:v>
                </c:pt>
                <c:pt idx="464">
                  <c:v>4.2483576682253199E-4</c:v>
                </c:pt>
                <c:pt idx="465">
                  <c:v>3.8805685439883484E-4</c:v>
                </c:pt>
                <c:pt idx="466">
                  <c:v>5.6625709510945614E-4</c:v>
                </c:pt>
                <c:pt idx="467">
                  <c:v>7.3049495980431485E-4</c:v>
                </c:pt>
                <c:pt idx="468">
                  <c:v>4.489613145282324E-4</c:v>
                </c:pt>
                <c:pt idx="469">
                  <c:v>4.8874851403881369E-4</c:v>
                </c:pt>
                <c:pt idx="470">
                  <c:v>3.5086305257035755E-4</c:v>
                </c:pt>
                <c:pt idx="471">
                  <c:v>3.6423056380105153E-4</c:v>
                </c:pt>
                <c:pt idx="472">
                  <c:v>2.9765022496628063E-4</c:v>
                </c:pt>
                <c:pt idx="473">
                  <c:v>2.7653379758452022E-4</c:v>
                </c:pt>
                <c:pt idx="474">
                  <c:v>2.4084442798756684E-4</c:v>
                </c:pt>
                <c:pt idx="475">
                  <c:v>2.2683837744326939E-4</c:v>
                </c:pt>
                <c:pt idx="476">
                  <c:v>2.1137943857528564E-4</c:v>
                </c:pt>
                <c:pt idx="477">
                  <c:v>2.7032809364901662E-4</c:v>
                </c:pt>
                <c:pt idx="478">
                  <c:v>2.3828592773145982E-4</c:v>
                </c:pt>
                <c:pt idx="479">
                  <c:v>2.3799781165672297E-4</c:v>
                </c:pt>
                <c:pt idx="480">
                  <c:v>3.7177957174211592E-4</c:v>
                </c:pt>
                <c:pt idx="481">
                  <c:v>2.4776012129692468E-4</c:v>
                </c:pt>
                <c:pt idx="482">
                  <c:v>2.7784306360019884E-4</c:v>
                </c:pt>
                <c:pt idx="483">
                  <c:v>2.8797560040482719E-4</c:v>
                </c:pt>
                <c:pt idx="484">
                  <c:v>2.3098017290727413E-4</c:v>
                </c:pt>
                <c:pt idx="485">
                  <c:v>3.2586387218390715E-4</c:v>
                </c:pt>
                <c:pt idx="486">
                  <c:v>2.0936028527902061E-4</c:v>
                </c:pt>
                <c:pt idx="487">
                  <c:v>2.572665605624841E-4</c:v>
                </c:pt>
                <c:pt idx="488">
                  <c:v>2.1538836743945371E-4</c:v>
                </c:pt>
                <c:pt idx="489">
                  <c:v>2.1062014459408493E-4</c:v>
                </c:pt>
                <c:pt idx="490">
                  <c:v>1.9861616706842109E-4</c:v>
                </c:pt>
                <c:pt idx="491">
                  <c:v>1.8366559253883442E-4</c:v>
                </c:pt>
                <c:pt idx="492">
                  <c:v>1.7654724780809164E-4</c:v>
                </c:pt>
                <c:pt idx="493">
                  <c:v>1.8751899084363508E-4</c:v>
                </c:pt>
                <c:pt idx="494">
                  <c:v>1.685830785126342E-4</c:v>
                </c:pt>
                <c:pt idx="495">
                  <c:v>1.6872209072773083E-4</c:v>
                </c:pt>
                <c:pt idx="496">
                  <c:v>1.6566418497383813E-4</c:v>
                </c:pt>
                <c:pt idx="497">
                  <c:v>1.5799610775016378E-4</c:v>
                </c:pt>
                <c:pt idx="498">
                  <c:v>1.555928477978769E-4</c:v>
                </c:pt>
                <c:pt idx="499">
                  <c:v>1.5171976760875122E-4</c:v>
                </c:pt>
                <c:pt idx="500">
                  <c:v>1.495577067651756E-4</c:v>
                </c:pt>
                <c:pt idx="501">
                  <c:v>1.4742084105677714E-4</c:v>
                </c:pt>
                <c:pt idx="502">
                  <c:v>1.86924407645275E-4</c:v>
                </c:pt>
                <c:pt idx="503">
                  <c:v>1.5824603508597402E-4</c:v>
                </c:pt>
                <c:pt idx="504">
                  <c:v>1.9973135525256405E-4</c:v>
                </c:pt>
                <c:pt idx="505">
                  <c:v>2.1182688380764065E-4</c:v>
                </c:pt>
                <c:pt idx="506">
                  <c:v>2.9091385281268095E-4</c:v>
                </c:pt>
                <c:pt idx="507">
                  <c:v>1.9251388995603894E-4</c:v>
                </c:pt>
                <c:pt idx="508">
                  <c:v>2.2825384631574349E-4</c:v>
                </c:pt>
                <c:pt idx="509">
                  <c:v>1.7655909834598854E-4</c:v>
                </c:pt>
                <c:pt idx="510">
                  <c:v>1.9249934950839776E-4</c:v>
                </c:pt>
                <c:pt idx="511">
                  <c:v>1.6485633861895745E-4</c:v>
                </c:pt>
                <c:pt idx="512">
                  <c:v>2.6454858010592849E-4</c:v>
                </c:pt>
                <c:pt idx="513">
                  <c:v>1.6533378383479756E-4</c:v>
                </c:pt>
                <c:pt idx="514">
                  <c:v>2.4470426973421423E-4</c:v>
                </c:pt>
                <c:pt idx="515">
                  <c:v>2.8680600033873362E-4</c:v>
                </c:pt>
                <c:pt idx="516">
                  <c:v>2.5734904533909763E-4</c:v>
                </c:pt>
                <c:pt idx="517">
                  <c:v>2.3293967734513361E-4</c:v>
                </c:pt>
                <c:pt idx="518">
                  <c:v>3.0011919179260247E-4</c:v>
                </c:pt>
                <c:pt idx="519">
                  <c:v>2.3190312506041411E-4</c:v>
                </c:pt>
                <c:pt idx="520">
                  <c:v>2.3529483403522135E-4</c:v>
                </c:pt>
                <c:pt idx="521">
                  <c:v>1.9895560935540306E-4</c:v>
                </c:pt>
                <c:pt idx="522">
                  <c:v>2.0029425935485536E-4</c:v>
                </c:pt>
                <c:pt idx="523">
                  <c:v>1.7794783989075386E-4</c:v>
                </c:pt>
                <c:pt idx="524">
                  <c:v>1.7719876216049964E-4</c:v>
                </c:pt>
                <c:pt idx="525">
                  <c:v>1.6398301896986757E-4</c:v>
                </c:pt>
                <c:pt idx="526">
                  <c:v>2.7027239912395047E-4</c:v>
                </c:pt>
                <c:pt idx="527">
                  <c:v>1.692278823488819E-4</c:v>
                </c:pt>
                <c:pt idx="528">
                  <c:v>2.2905081757006E-4</c:v>
                </c:pt>
                <c:pt idx="529">
                  <c:v>1.8402457481912982E-4</c:v>
                </c:pt>
                <c:pt idx="530">
                  <c:v>2.0349658138555228E-4</c:v>
                </c:pt>
                <c:pt idx="531">
                  <c:v>1.7283284094402436E-4</c:v>
                </c:pt>
                <c:pt idx="532">
                  <c:v>1.8783832526508045E-4</c:v>
                </c:pt>
                <c:pt idx="533">
                  <c:v>2.2016896283291764E-4</c:v>
                </c:pt>
                <c:pt idx="534">
                  <c:v>1.9568400766609476E-4</c:v>
                </c:pt>
                <c:pt idx="535">
                  <c:v>1.9507557253523598E-4</c:v>
                </c:pt>
                <c:pt idx="536">
                  <c:v>2.3675064301668052E-4</c:v>
                </c:pt>
                <c:pt idx="537">
                  <c:v>2.3015636698496761E-4</c:v>
                </c:pt>
                <c:pt idx="538">
                  <c:v>2.4493385541668087E-4</c:v>
                </c:pt>
                <c:pt idx="539">
                  <c:v>2.0476271135776107E-4</c:v>
                </c:pt>
                <c:pt idx="540">
                  <c:v>2.3304098799910273E-4</c:v>
                </c:pt>
                <c:pt idx="541">
                  <c:v>2.1519607232960576E-4</c:v>
                </c:pt>
                <c:pt idx="542">
                  <c:v>3.1850385760181349E-4</c:v>
                </c:pt>
                <c:pt idx="543">
                  <c:v>2.0084079926034485E-4</c:v>
                </c:pt>
                <c:pt idx="544">
                  <c:v>3.323870421541046E-4</c:v>
                </c:pt>
                <c:pt idx="545">
                  <c:v>1.899593059181322E-4</c:v>
                </c:pt>
                <c:pt idx="546">
                  <c:v>2.4922740521618133E-4</c:v>
                </c:pt>
                <c:pt idx="547">
                  <c:v>1.8228221131831338E-4</c:v>
                </c:pt>
                <c:pt idx="548">
                  <c:v>2.0367373338050652E-4</c:v>
                </c:pt>
                <c:pt idx="549">
                  <c:v>1.7106989439426512E-4</c:v>
                </c:pt>
                <c:pt idx="550">
                  <c:v>1.9605519429099604E-4</c:v>
                </c:pt>
                <c:pt idx="551">
                  <c:v>1.8100297286675914E-4</c:v>
                </c:pt>
                <c:pt idx="552">
                  <c:v>2.1283792990246843E-4</c:v>
                </c:pt>
                <c:pt idx="553">
                  <c:v>1.9607953560945779E-4</c:v>
                </c:pt>
                <c:pt idx="554">
                  <c:v>2.4565873826928105E-4</c:v>
                </c:pt>
                <c:pt idx="555">
                  <c:v>1.8009796901472723E-4</c:v>
                </c:pt>
                <c:pt idx="556">
                  <c:v>2.0376595371658204E-4</c:v>
                </c:pt>
                <c:pt idx="557">
                  <c:v>5.2923460648569875E-4</c:v>
                </c:pt>
                <c:pt idx="558">
                  <c:v>2.1465158873927185E-4</c:v>
                </c:pt>
                <c:pt idx="559">
                  <c:v>3.7256632968687812E-4</c:v>
                </c:pt>
                <c:pt idx="560">
                  <c:v>2.2932052725291855E-4</c:v>
                </c:pt>
                <c:pt idx="561">
                  <c:v>3.187761527587631E-4</c:v>
                </c:pt>
                <c:pt idx="562">
                  <c:v>3.3778436660917329E-4</c:v>
                </c:pt>
                <c:pt idx="563">
                  <c:v>6.0212014869654459E-4</c:v>
                </c:pt>
                <c:pt idx="564">
                  <c:v>2.987681176299374E-4</c:v>
                </c:pt>
                <c:pt idx="565">
                  <c:v>4.2015157591360051E-4</c:v>
                </c:pt>
                <c:pt idx="566">
                  <c:v>2.5726501347773624E-4</c:v>
                </c:pt>
                <c:pt idx="567">
                  <c:v>3.6333071059365616E-4</c:v>
                </c:pt>
                <c:pt idx="568">
                  <c:v>2.4001006451180413E-4</c:v>
                </c:pt>
                <c:pt idx="569">
                  <c:v>2.9284959352783438E-4</c:v>
                </c:pt>
                <c:pt idx="570">
                  <c:v>2.9048189019359027E-4</c:v>
                </c:pt>
                <c:pt idx="571">
                  <c:v>2.7678353957707877E-4</c:v>
                </c:pt>
                <c:pt idx="572">
                  <c:v>2.5615562445796883E-4</c:v>
                </c:pt>
                <c:pt idx="573">
                  <c:v>2.2693807727190102E-4</c:v>
                </c:pt>
                <c:pt idx="574">
                  <c:v>2.1127595975148946E-4</c:v>
                </c:pt>
                <c:pt idx="575">
                  <c:v>2.0780863681208191E-4</c:v>
                </c:pt>
                <c:pt idx="576">
                  <c:v>2.7729521573346337E-4</c:v>
                </c:pt>
                <c:pt idx="577">
                  <c:v>2.1105621264058889E-4</c:v>
                </c:pt>
                <c:pt idx="578">
                  <c:v>2.2546862407764404E-4</c:v>
                </c:pt>
                <c:pt idx="579">
                  <c:v>1.9023670065793238E-4</c:v>
                </c:pt>
                <c:pt idx="580">
                  <c:v>1.9188661382662695E-4</c:v>
                </c:pt>
                <c:pt idx="581">
                  <c:v>8.3118207712919406E-4</c:v>
                </c:pt>
                <c:pt idx="582">
                  <c:v>4.4298463264959883E-4</c:v>
                </c:pt>
                <c:pt idx="583">
                  <c:v>5.4851990131297979E-4</c:v>
                </c:pt>
                <c:pt idx="584">
                  <c:v>4.8179691421061405E-4</c:v>
                </c:pt>
                <c:pt idx="585">
                  <c:v>4.1421592213564812E-4</c:v>
                </c:pt>
                <c:pt idx="586">
                  <c:v>3.5106570623424243E-4</c:v>
                </c:pt>
                <c:pt idx="587">
                  <c:v>3.5277320489925329E-4</c:v>
                </c:pt>
                <c:pt idx="588">
                  <c:v>4.0314020615212962E-4</c:v>
                </c:pt>
                <c:pt idx="589">
                  <c:v>3.3351972762596816E-4</c:v>
                </c:pt>
                <c:pt idx="590">
                  <c:v>3.018427018454293E-4</c:v>
                </c:pt>
                <c:pt idx="591">
                  <c:v>2.6220611442916364E-4</c:v>
                </c:pt>
                <c:pt idx="592">
                  <c:v>2.4557187760123776E-4</c:v>
                </c:pt>
                <c:pt idx="593">
                  <c:v>2.3914748521180923E-4</c:v>
                </c:pt>
                <c:pt idx="594">
                  <c:v>2.3221636785047988E-4</c:v>
                </c:pt>
                <c:pt idx="595">
                  <c:v>2.0798247640708384E-4</c:v>
                </c:pt>
                <c:pt idx="596">
                  <c:v>2.2645066482497803E-4</c:v>
                </c:pt>
                <c:pt idx="597">
                  <c:v>2.2763889663596866E-4</c:v>
                </c:pt>
                <c:pt idx="598">
                  <c:v>2.0991974618840022E-4</c:v>
                </c:pt>
                <c:pt idx="599">
                  <c:v>1.9464340556595152E-4</c:v>
                </c:pt>
                <c:pt idx="600">
                  <c:v>1.8292864999477828E-4</c:v>
                </c:pt>
                <c:pt idx="601">
                  <c:v>1.8321054180887793E-4</c:v>
                </c:pt>
                <c:pt idx="602">
                  <c:v>1.8205385147354637E-4</c:v>
                </c:pt>
                <c:pt idx="603">
                  <c:v>1.9762488068447058E-4</c:v>
                </c:pt>
                <c:pt idx="604">
                  <c:v>1.8118881654694018E-4</c:v>
                </c:pt>
                <c:pt idx="605">
                  <c:v>1.7584738921311269E-4</c:v>
                </c:pt>
                <c:pt idx="606">
                  <c:v>1.8260525264087818E-4</c:v>
                </c:pt>
                <c:pt idx="607">
                  <c:v>1.8575739183798268E-4</c:v>
                </c:pt>
                <c:pt idx="608">
                  <c:v>1.8267799198182523E-4</c:v>
                </c:pt>
                <c:pt idx="609">
                  <c:v>1.7610862118860374E-4</c:v>
                </c:pt>
                <c:pt idx="610">
                  <c:v>1.6686438378737403E-4</c:v>
                </c:pt>
                <c:pt idx="611">
                  <c:v>1.6781655951248939E-4</c:v>
                </c:pt>
                <c:pt idx="612">
                  <c:v>1.7302617443436431E-4</c:v>
                </c:pt>
                <c:pt idx="613">
                  <c:v>1.6534915825058968E-4</c:v>
                </c:pt>
                <c:pt idx="614">
                  <c:v>1.8279578399209566E-4</c:v>
                </c:pt>
                <c:pt idx="615">
                  <c:v>2.0753813632585924E-4</c:v>
                </c:pt>
                <c:pt idx="616">
                  <c:v>2.0475456234223915E-4</c:v>
                </c:pt>
                <c:pt idx="617">
                  <c:v>1.8249106969302686E-4</c:v>
                </c:pt>
                <c:pt idx="618">
                  <c:v>2.3479376737349647E-4</c:v>
                </c:pt>
                <c:pt idx="619">
                  <c:v>1.7217694256535775E-4</c:v>
                </c:pt>
                <c:pt idx="620">
                  <c:v>1.9727913432996996E-4</c:v>
                </c:pt>
                <c:pt idx="621">
                  <c:v>1.6295991234653161E-4</c:v>
                </c:pt>
                <c:pt idx="622">
                  <c:v>2.4749651605460448E-4</c:v>
                </c:pt>
                <c:pt idx="623">
                  <c:v>1.8523638833394603E-4</c:v>
                </c:pt>
                <c:pt idx="624">
                  <c:v>2.2588438924606215E-4</c:v>
                </c:pt>
                <c:pt idx="625">
                  <c:v>1.7499563203026439E-4</c:v>
                </c:pt>
                <c:pt idx="626">
                  <c:v>1.9001399157294533E-4</c:v>
                </c:pt>
                <c:pt idx="627">
                  <c:v>1.7377240749550578E-4</c:v>
                </c:pt>
                <c:pt idx="628">
                  <c:v>1.8415076734337558E-4</c:v>
                </c:pt>
                <c:pt idx="629">
                  <c:v>1.6864381785244587E-4</c:v>
                </c:pt>
                <c:pt idx="630">
                  <c:v>1.9421024717718519E-4</c:v>
                </c:pt>
                <c:pt idx="631">
                  <c:v>1.6191852563323062E-4</c:v>
                </c:pt>
                <c:pt idx="632">
                  <c:v>3.0861849041420965E-4</c:v>
                </c:pt>
                <c:pt idx="633">
                  <c:v>1.765152139441034E-4</c:v>
                </c:pt>
                <c:pt idx="634">
                  <c:v>2.4026940653272687E-4</c:v>
                </c:pt>
                <c:pt idx="635">
                  <c:v>2.0244726742745894E-4</c:v>
                </c:pt>
                <c:pt idx="636">
                  <c:v>2.0193108431586852E-4</c:v>
                </c:pt>
                <c:pt idx="637">
                  <c:v>1.8061073646064612E-4</c:v>
                </c:pt>
                <c:pt idx="638">
                  <c:v>1.8810635290020415E-4</c:v>
                </c:pt>
                <c:pt idx="639">
                  <c:v>1.9722267458668609E-4</c:v>
                </c:pt>
                <c:pt idx="640">
                  <c:v>1.8177418612673457E-4</c:v>
                </c:pt>
                <c:pt idx="641">
                  <c:v>1.7556081684597756E-4</c:v>
                </c:pt>
                <c:pt idx="642">
                  <c:v>1.7466815654252162E-4</c:v>
                </c:pt>
                <c:pt idx="643">
                  <c:v>1.7212093467343885E-4</c:v>
                </c:pt>
                <c:pt idx="644">
                  <c:v>1.6313756818580965E-4</c:v>
                </c:pt>
                <c:pt idx="645">
                  <c:v>1.6408938058830601E-4</c:v>
                </c:pt>
                <c:pt idx="646">
                  <c:v>1.8661999458534009E-4</c:v>
                </c:pt>
                <c:pt idx="647">
                  <c:v>1.7106579867540744E-4</c:v>
                </c:pt>
                <c:pt idx="648">
                  <c:v>2.2194524854743684E-4</c:v>
                </c:pt>
                <c:pt idx="649">
                  <c:v>1.7276132662054683E-4</c:v>
                </c:pt>
                <c:pt idx="650">
                  <c:v>1.9182056115293758E-4</c:v>
                </c:pt>
                <c:pt idx="651">
                  <c:v>1.7582097221654068E-4</c:v>
                </c:pt>
                <c:pt idx="652">
                  <c:v>2.5609988798345535E-4</c:v>
                </c:pt>
                <c:pt idx="653">
                  <c:v>1.7017055421155876E-4</c:v>
                </c:pt>
                <c:pt idx="654">
                  <c:v>2.7764526525760904E-4</c:v>
                </c:pt>
                <c:pt idx="655">
                  <c:v>2.3453691929026431E-4</c:v>
                </c:pt>
                <c:pt idx="656">
                  <c:v>2.2788940948255366E-4</c:v>
                </c:pt>
                <c:pt idx="657">
                  <c:v>2.0874364061999119E-4</c:v>
                </c:pt>
                <c:pt idx="658">
                  <c:v>2.0151340131085852E-4</c:v>
                </c:pt>
                <c:pt idx="659">
                  <c:v>1.8287706267626583E-4</c:v>
                </c:pt>
                <c:pt idx="660">
                  <c:v>1.8816499027709743E-4</c:v>
                </c:pt>
                <c:pt idx="661">
                  <c:v>1.6800142456230603E-4</c:v>
                </c:pt>
                <c:pt idx="662">
                  <c:v>1.7848249224129128E-4</c:v>
                </c:pt>
                <c:pt idx="663">
                  <c:v>1.6231299003164424E-4</c:v>
                </c:pt>
                <c:pt idx="664">
                  <c:v>1.6377338156325027E-4</c:v>
                </c:pt>
                <c:pt idx="665">
                  <c:v>1.5736930452898816E-4</c:v>
                </c:pt>
                <c:pt idx="666">
                  <c:v>1.58188131976542E-4</c:v>
                </c:pt>
                <c:pt idx="667">
                  <c:v>1.5166301174098683E-4</c:v>
                </c:pt>
                <c:pt idx="668">
                  <c:v>2.2096465895206791E-4</c:v>
                </c:pt>
                <c:pt idx="669">
                  <c:v>1.5396436167625544E-4</c:v>
                </c:pt>
                <c:pt idx="670">
                  <c:v>2.1005141875205793E-4</c:v>
                </c:pt>
                <c:pt idx="671">
                  <c:v>1.5475865182037758E-4</c:v>
                </c:pt>
                <c:pt idx="672">
                  <c:v>1.7964106892935547E-4</c:v>
                </c:pt>
                <c:pt idx="673">
                  <c:v>1.5156142936154519E-4</c:v>
                </c:pt>
                <c:pt idx="674">
                  <c:v>1.7169400734021948E-4</c:v>
                </c:pt>
                <c:pt idx="675">
                  <c:v>1.5214830141497003E-4</c:v>
                </c:pt>
                <c:pt idx="676">
                  <c:v>1.6373215756290525E-4</c:v>
                </c:pt>
                <c:pt idx="677">
                  <c:v>1.5000239683581219E-4</c:v>
                </c:pt>
                <c:pt idx="678">
                  <c:v>1.5752519339991993E-4</c:v>
                </c:pt>
                <c:pt idx="679">
                  <c:v>1.8491262177648357E-4</c:v>
                </c:pt>
                <c:pt idx="680">
                  <c:v>1.5598175802556267E-4</c:v>
                </c:pt>
                <c:pt idx="681">
                  <c:v>1.7548189177514145E-4</c:v>
                </c:pt>
                <c:pt idx="682">
                  <c:v>1.7515027244433299E-4</c:v>
                </c:pt>
                <c:pt idx="683">
                  <c:v>1.7694104686916015E-4</c:v>
                </c:pt>
                <c:pt idx="684">
                  <c:v>1.7206691434263754E-4</c:v>
                </c:pt>
                <c:pt idx="685">
                  <c:v>1.6452535021238107E-4</c:v>
                </c:pt>
                <c:pt idx="686">
                  <c:v>1.5964969058682187E-4</c:v>
                </c:pt>
                <c:pt idx="687">
                  <c:v>1.6315355609589075E-4</c:v>
                </c:pt>
                <c:pt idx="688">
                  <c:v>1.7929978166267692E-4</c:v>
                </c:pt>
                <c:pt idx="689">
                  <c:v>1.5770959471222843E-4</c:v>
                </c:pt>
                <c:pt idx="690">
                  <c:v>1.8177787687712456E-4</c:v>
                </c:pt>
                <c:pt idx="691">
                  <c:v>1.5542910963740826E-4</c:v>
                </c:pt>
                <c:pt idx="692">
                  <c:v>1.746869397460258E-4</c:v>
                </c:pt>
                <c:pt idx="693">
                  <c:v>1.7883193886388186E-4</c:v>
                </c:pt>
                <c:pt idx="694">
                  <c:v>2.4671589556015349E-4</c:v>
                </c:pt>
                <c:pt idx="695">
                  <c:v>1.7079648266721701E-4</c:v>
                </c:pt>
                <c:pt idx="696">
                  <c:v>3.4512724904852007E-4</c:v>
                </c:pt>
                <c:pt idx="697">
                  <c:v>3.6448929272326583E-4</c:v>
                </c:pt>
                <c:pt idx="698">
                  <c:v>2.7647950581116904E-4</c:v>
                </c:pt>
                <c:pt idx="699">
                  <c:v>2.947528484913313E-4</c:v>
                </c:pt>
                <c:pt idx="700">
                  <c:v>2.4329631838903367E-4</c:v>
                </c:pt>
                <c:pt idx="701">
                  <c:v>3.2748960976125774E-4</c:v>
                </c:pt>
                <c:pt idx="702">
                  <c:v>3.7417962666683278E-4</c:v>
                </c:pt>
                <c:pt idx="703">
                  <c:v>3.0032837877090309E-4</c:v>
                </c:pt>
                <c:pt idx="704">
                  <c:v>3.0199708812588325E-4</c:v>
                </c:pt>
                <c:pt idx="705">
                  <c:v>2.5348989697539736E-4</c:v>
                </c:pt>
                <c:pt idx="706">
                  <c:v>3.2808092320411972E-4</c:v>
                </c:pt>
                <c:pt idx="707">
                  <c:v>2.4481499427233953E-4</c:v>
                </c:pt>
                <c:pt idx="708">
                  <c:v>2.6007011055306903E-4</c:v>
                </c:pt>
                <c:pt idx="709">
                  <c:v>2.0914726225496866E-4</c:v>
                </c:pt>
                <c:pt idx="710">
                  <c:v>2.138748717551507E-4</c:v>
                </c:pt>
                <c:pt idx="711">
                  <c:v>2.0610669743566142E-4</c:v>
                </c:pt>
                <c:pt idx="712">
                  <c:v>2.4102495894632307E-4</c:v>
                </c:pt>
                <c:pt idx="713">
                  <c:v>4.2756390085410355E-4</c:v>
                </c:pt>
                <c:pt idx="714">
                  <c:v>2.8678260716073984E-4</c:v>
                </c:pt>
                <c:pt idx="715">
                  <c:v>3.0983363299669149E-4</c:v>
                </c:pt>
                <c:pt idx="716">
                  <c:v>2.4233119939508403E-4</c:v>
                </c:pt>
                <c:pt idx="717">
                  <c:v>2.5313334251195088E-4</c:v>
                </c:pt>
                <c:pt idx="718">
                  <c:v>3.5289781423657369E-4</c:v>
                </c:pt>
                <c:pt idx="719">
                  <c:v>2.2150504097155041E-4</c:v>
                </c:pt>
                <c:pt idx="720">
                  <c:v>3.5370468400418601E-4</c:v>
                </c:pt>
                <c:pt idx="721">
                  <c:v>2.4320562780793273E-4</c:v>
                </c:pt>
                <c:pt idx="722">
                  <c:v>2.6785603803574878E-4</c:v>
                </c:pt>
                <c:pt idx="723">
                  <c:v>2.2481472979206304E-4</c:v>
                </c:pt>
                <c:pt idx="724">
                  <c:v>2.4663549218508743E-4</c:v>
                </c:pt>
                <c:pt idx="725">
                  <c:v>2.4237723605738206E-4</c:v>
                </c:pt>
                <c:pt idx="726">
                  <c:v>2.1522117323470247E-4</c:v>
                </c:pt>
                <c:pt idx="727">
                  <c:v>2.3451250214201133E-4</c:v>
                </c:pt>
                <c:pt idx="728">
                  <c:v>2.4175951797933138E-4</c:v>
                </c:pt>
                <c:pt idx="729">
                  <c:v>2.0074379904582479E-4</c:v>
                </c:pt>
                <c:pt idx="730">
                  <c:v>3.396332755498369E-4</c:v>
                </c:pt>
                <c:pt idx="731">
                  <c:v>2.0280874383736964E-4</c:v>
                </c:pt>
                <c:pt idx="732">
                  <c:v>4.4571564862725695E-4</c:v>
                </c:pt>
                <c:pt idx="733">
                  <c:v>2.3948695432172748E-4</c:v>
                </c:pt>
                <c:pt idx="734">
                  <c:v>3.1843407420603653E-4</c:v>
                </c:pt>
                <c:pt idx="735">
                  <c:v>3.7676567827801339E-4</c:v>
                </c:pt>
                <c:pt idx="736">
                  <c:v>2.7163738082470643E-4</c:v>
                </c:pt>
                <c:pt idx="737">
                  <c:v>2.873447605160131E-4</c:v>
                </c:pt>
                <c:pt idx="738">
                  <c:v>2.8134614450586384E-4</c:v>
                </c:pt>
                <c:pt idx="739">
                  <c:v>3.1699545041010801E-4</c:v>
                </c:pt>
                <c:pt idx="740">
                  <c:v>2.3352584786190563E-4</c:v>
                </c:pt>
                <c:pt idx="741">
                  <c:v>2.5985643603148884E-4</c:v>
                </c:pt>
                <c:pt idx="742">
                  <c:v>2.0144218516308086E-4</c:v>
                </c:pt>
                <c:pt idx="743">
                  <c:v>2.1180753229946476E-4</c:v>
                </c:pt>
                <c:pt idx="744">
                  <c:v>1.7982730530999194E-4</c:v>
                </c:pt>
                <c:pt idx="745">
                  <c:v>1.8427330033978206E-4</c:v>
                </c:pt>
                <c:pt idx="746">
                  <c:v>1.68914315700832E-4</c:v>
                </c:pt>
                <c:pt idx="747">
                  <c:v>1.6711796505757459E-4</c:v>
                </c:pt>
                <c:pt idx="748">
                  <c:v>1.7375334032235866E-4</c:v>
                </c:pt>
                <c:pt idx="749">
                  <c:v>1.5798026665526382E-4</c:v>
                </c:pt>
                <c:pt idx="750">
                  <c:v>1.6074122768382641E-4</c:v>
                </c:pt>
                <c:pt idx="751">
                  <c:v>3.4534682029301815E-4</c:v>
                </c:pt>
                <c:pt idx="752">
                  <c:v>1.6922634129311689E-4</c:v>
                </c:pt>
                <c:pt idx="753">
                  <c:v>2.565859001276697E-4</c:v>
                </c:pt>
                <c:pt idx="754">
                  <c:v>1.6826120086401873E-4</c:v>
                </c:pt>
                <c:pt idx="755">
                  <c:v>2.0697254655825293E-4</c:v>
                </c:pt>
                <c:pt idx="756">
                  <c:v>1.6131198516436385E-4</c:v>
                </c:pt>
                <c:pt idx="757">
                  <c:v>2.0134363486035571E-4</c:v>
                </c:pt>
                <c:pt idx="758">
                  <c:v>1.5700885115496724E-4</c:v>
                </c:pt>
                <c:pt idx="759">
                  <c:v>1.9740804255474471E-4</c:v>
                </c:pt>
                <c:pt idx="760">
                  <c:v>1.6096262229619408E-4</c:v>
                </c:pt>
                <c:pt idx="761">
                  <c:v>2.2746894122735234E-4</c:v>
                </c:pt>
                <c:pt idx="762">
                  <c:v>2.5188953297135649E-4</c:v>
                </c:pt>
                <c:pt idx="763">
                  <c:v>2.1410174745894155E-4</c:v>
                </c:pt>
                <c:pt idx="764">
                  <c:v>2.2167892649547523E-4</c:v>
                </c:pt>
                <c:pt idx="765">
                  <c:v>2.0647866377461398E-4</c:v>
                </c:pt>
                <c:pt idx="766">
                  <c:v>1.9319929236954483E-4</c:v>
                </c:pt>
                <c:pt idx="767">
                  <c:v>1.8786041349383084E-4</c:v>
                </c:pt>
                <c:pt idx="768">
                  <c:v>1.7573607703659757E-4</c:v>
                </c:pt>
                <c:pt idx="769">
                  <c:v>1.9516528906321268E-4</c:v>
                </c:pt>
                <c:pt idx="770">
                  <c:v>1.678415886554021E-4</c:v>
                </c:pt>
                <c:pt idx="771">
                  <c:v>1.730490449968862E-4</c:v>
                </c:pt>
                <c:pt idx="772">
                  <c:v>1.60935802172343E-4</c:v>
                </c:pt>
                <c:pt idx="773">
                  <c:v>1.7059458131954845E-4</c:v>
                </c:pt>
                <c:pt idx="774">
                  <c:v>1.6351891011441453E-4</c:v>
                </c:pt>
                <c:pt idx="775">
                  <c:v>2.9515442834706919E-4</c:v>
                </c:pt>
                <c:pt idx="776">
                  <c:v>2.3699342322045571E-4</c:v>
                </c:pt>
                <c:pt idx="777">
                  <c:v>4.2074045330792881E-4</c:v>
                </c:pt>
                <c:pt idx="778">
                  <c:v>2.1774808185456325E-4</c:v>
                </c:pt>
                <c:pt idx="779">
                  <c:v>3.0913573754859863E-4</c:v>
                </c:pt>
                <c:pt idx="780">
                  <c:v>2.0014698777090018E-4</c:v>
                </c:pt>
                <c:pt idx="781">
                  <c:v>2.4043362859610992E-4</c:v>
                </c:pt>
                <c:pt idx="782">
                  <c:v>2.068620870419626E-4</c:v>
                </c:pt>
                <c:pt idx="783">
                  <c:v>2.3230737274930794E-4</c:v>
                </c:pt>
                <c:pt idx="784">
                  <c:v>1.9974897498834269E-4</c:v>
                </c:pt>
                <c:pt idx="785">
                  <c:v>2.0327617144512072E-4</c:v>
                </c:pt>
                <c:pt idx="786">
                  <c:v>1.8004881231211445E-4</c:v>
                </c:pt>
                <c:pt idx="787">
                  <c:v>1.7917147690677944E-4</c:v>
                </c:pt>
                <c:pt idx="788">
                  <c:v>1.6996283906764551E-4</c:v>
                </c:pt>
                <c:pt idx="789">
                  <c:v>1.6930984862980106E-4</c:v>
                </c:pt>
                <c:pt idx="790">
                  <c:v>4.414330356652999E-4</c:v>
                </c:pt>
                <c:pt idx="791">
                  <c:v>2.0421399942331179E-4</c:v>
                </c:pt>
                <c:pt idx="792">
                  <c:v>3.1014778417705601E-4</c:v>
                </c:pt>
                <c:pt idx="793">
                  <c:v>2.3223783630621064E-4</c:v>
                </c:pt>
                <c:pt idx="794">
                  <c:v>3.2266535374018111E-4</c:v>
                </c:pt>
                <c:pt idx="795">
                  <c:v>2.2410469962250829E-4</c:v>
                </c:pt>
                <c:pt idx="796">
                  <c:v>2.4805407172119376E-4</c:v>
                </c:pt>
                <c:pt idx="797">
                  <c:v>2.0039042813018638E-4</c:v>
                </c:pt>
                <c:pt idx="798">
                  <c:v>2.2148963829767733E-4</c:v>
                </c:pt>
                <c:pt idx="799">
                  <c:v>1.8153584455066481E-4</c:v>
                </c:pt>
                <c:pt idx="800">
                  <c:v>1.9078724625863345E-4</c:v>
                </c:pt>
                <c:pt idx="801">
                  <c:v>1.6759214776288327E-4</c:v>
                </c:pt>
                <c:pt idx="802">
                  <c:v>1.8663976148708964E-4</c:v>
                </c:pt>
                <c:pt idx="803">
                  <c:v>1.6308154728509989E-4</c:v>
                </c:pt>
                <c:pt idx="804">
                  <c:v>3.0733647488807517E-4</c:v>
                </c:pt>
                <c:pt idx="805">
                  <c:v>1.780566047946092E-4</c:v>
                </c:pt>
                <c:pt idx="806">
                  <c:v>2.5358136821045606E-4</c:v>
                </c:pt>
                <c:pt idx="807">
                  <c:v>4.6610136126394456E-4</c:v>
                </c:pt>
                <c:pt idx="808">
                  <c:v>2.3580181272826929E-4</c:v>
                </c:pt>
                <c:pt idx="809">
                  <c:v>3.4770179994350798E-4</c:v>
                </c:pt>
                <c:pt idx="810">
                  <c:v>2.2991064908698165E-4</c:v>
                </c:pt>
                <c:pt idx="811">
                  <c:v>2.6105038704797698E-4</c:v>
                </c:pt>
                <c:pt idx="812">
                  <c:v>1.9984973379863133E-4</c:v>
                </c:pt>
                <c:pt idx="813">
                  <c:v>2.2066171074288732E-4</c:v>
                </c:pt>
                <c:pt idx="814">
                  <c:v>1.8762647547502235E-4</c:v>
                </c:pt>
                <c:pt idx="815">
                  <c:v>1.9142773200883065E-4</c:v>
                </c:pt>
                <c:pt idx="816">
                  <c:v>1.7114722579813195E-4</c:v>
                </c:pt>
                <c:pt idx="817">
                  <c:v>1.7083475439178176E-4</c:v>
                </c:pt>
                <c:pt idx="818">
                  <c:v>1.6226811935467707E-4</c:v>
                </c:pt>
                <c:pt idx="819">
                  <c:v>1.7100534030751479E-4</c:v>
                </c:pt>
                <c:pt idx="820">
                  <c:v>1.961928936402678E-4</c:v>
                </c:pt>
                <c:pt idx="821">
                  <c:v>1.6399788648357135E-4</c:v>
                </c:pt>
                <c:pt idx="822">
                  <c:v>2.1252704370618064E-4</c:v>
                </c:pt>
                <c:pt idx="823">
                  <c:v>1.6036201727068829E-4</c:v>
                </c:pt>
                <c:pt idx="824">
                  <c:v>1.8165271488029149E-4</c:v>
                </c:pt>
                <c:pt idx="825">
                  <c:v>1.553555067526717E-4</c:v>
                </c:pt>
                <c:pt idx="826">
                  <c:v>2.2800109694881199E-4</c:v>
                </c:pt>
                <c:pt idx="827">
                  <c:v>1.7215274153479425E-4</c:v>
                </c:pt>
                <c:pt idx="828">
                  <c:v>1.9708815610056438E-4</c:v>
                </c:pt>
                <c:pt idx="829">
                  <c:v>1.6333136189934698E-4</c:v>
                </c:pt>
                <c:pt idx="830">
                  <c:v>1.7925332919570275E-4</c:v>
                </c:pt>
                <c:pt idx="831">
                  <c:v>1.660408308350074E-4</c:v>
                </c:pt>
                <c:pt idx="832">
                  <c:v>1.7450934796516362E-4</c:v>
                </c:pt>
                <c:pt idx="833">
                  <c:v>2.0271847902046691E-4</c:v>
                </c:pt>
                <c:pt idx="834">
                  <c:v>1.7987020061805071E-4</c:v>
                </c:pt>
                <c:pt idx="835">
                  <c:v>1.8211883888380199E-4</c:v>
                </c:pt>
                <c:pt idx="836">
                  <c:v>3.4205677580002067E-4</c:v>
                </c:pt>
                <c:pt idx="837">
                  <c:v>2.2844624237894812E-4</c:v>
                </c:pt>
                <c:pt idx="838">
                  <c:v>2.8457299945795029E-4</c:v>
                </c:pt>
                <c:pt idx="839">
                  <c:v>2.0367357329475179E-4</c:v>
                </c:pt>
                <c:pt idx="840">
                  <c:v>2.2699320964612E-4</c:v>
                </c:pt>
                <c:pt idx="841">
                  <c:v>2.1457618067867646E-4</c:v>
                </c:pt>
                <c:pt idx="842">
                  <c:v>1.9400861628792739E-4</c:v>
                </c:pt>
                <c:pt idx="843">
                  <c:v>2.169623469480332E-4</c:v>
                </c:pt>
                <c:pt idx="844">
                  <c:v>1.9056267460645484E-4</c:v>
                </c:pt>
                <c:pt idx="845">
                  <c:v>1.8664516946583756E-4</c:v>
                </c:pt>
                <c:pt idx="846">
                  <c:v>1.7649974236532686E-4</c:v>
                </c:pt>
                <c:pt idx="847">
                  <c:v>1.7208019259668702E-4</c:v>
                </c:pt>
                <c:pt idx="848">
                  <c:v>1.7444996473388351E-4</c:v>
                </c:pt>
                <c:pt idx="849">
                  <c:v>1.6397562319520224E-4</c:v>
                </c:pt>
                <c:pt idx="850">
                  <c:v>1.8521411108452854E-4</c:v>
                </c:pt>
                <c:pt idx="851">
                  <c:v>1.7853036967225785E-4</c:v>
                </c:pt>
                <c:pt idx="852">
                  <c:v>2.1302878129555281E-4</c:v>
                </c:pt>
                <c:pt idx="853">
                  <c:v>1.708477298944019E-4</c:v>
                </c:pt>
                <c:pt idx="854">
                  <c:v>1.8922977288450145E-4</c:v>
                </c:pt>
                <c:pt idx="855">
                  <c:v>1.6326288588385947E-4</c:v>
                </c:pt>
                <c:pt idx="856">
                  <c:v>1.8518743380002971E-4</c:v>
                </c:pt>
                <c:pt idx="857">
                  <c:v>1.6064639910573958E-4</c:v>
                </c:pt>
                <c:pt idx="858">
                  <c:v>1.7055321996131868E-4</c:v>
                </c:pt>
                <c:pt idx="859">
                  <c:v>1.5408596668394794E-4</c:v>
                </c:pt>
                <c:pt idx="860">
                  <c:v>1.7913887942000355E-4</c:v>
                </c:pt>
                <c:pt idx="861">
                  <c:v>1.6081811096153495E-4</c:v>
                </c:pt>
                <c:pt idx="862">
                  <c:v>1.6318404465328121E-4</c:v>
                </c:pt>
                <c:pt idx="863">
                  <c:v>1.8378212094283071E-4</c:v>
                </c:pt>
                <c:pt idx="864">
                  <c:v>1.6448386460879492E-4</c:v>
                </c:pt>
                <c:pt idx="865">
                  <c:v>1.7138202499376341E-4</c:v>
                </c:pt>
                <c:pt idx="866">
                  <c:v>1.5614920282526988E-4</c:v>
                </c:pt>
                <c:pt idx="867">
                  <c:v>1.6032406387488432E-4</c:v>
                </c:pt>
                <c:pt idx="868">
                  <c:v>1.5062341213038674E-4</c:v>
                </c:pt>
                <c:pt idx="869">
                  <c:v>1.5741742930812597E-4</c:v>
                </c:pt>
                <c:pt idx="870">
                  <c:v>1.9831721902152931E-4</c:v>
                </c:pt>
                <c:pt idx="871">
                  <c:v>1.5479370528434223E-4</c:v>
                </c:pt>
                <c:pt idx="872">
                  <c:v>1.7315917849959351E-4</c:v>
                </c:pt>
                <c:pt idx="873">
                  <c:v>1.511646887329213E-4</c:v>
                </c:pt>
                <c:pt idx="874">
                  <c:v>1.6732312414036136E-4</c:v>
                </c:pt>
                <c:pt idx="875">
                  <c:v>1.6936578734140072E-4</c:v>
                </c:pt>
                <c:pt idx="876">
                  <c:v>1.6419432594681353E-4</c:v>
                </c:pt>
                <c:pt idx="877">
                  <c:v>1.6492001483274168E-4</c:v>
                </c:pt>
                <c:pt idx="878">
                  <c:v>1.6590760243122743E-4</c:v>
                </c:pt>
                <c:pt idx="879">
                  <c:v>2.094302095449712E-4</c:v>
                </c:pt>
                <c:pt idx="880">
                  <c:v>2.2672303396176246E-4</c:v>
                </c:pt>
                <c:pt idx="881">
                  <c:v>1.9498832365551544E-4</c:v>
                </c:pt>
                <c:pt idx="882">
                  <c:v>1.9500107130633826E-4</c:v>
                </c:pt>
                <c:pt idx="883">
                  <c:v>1.7954122823168319E-4</c:v>
                </c:pt>
                <c:pt idx="884">
                  <c:v>2.2166549804014928E-4</c:v>
                </c:pt>
                <c:pt idx="885">
                  <c:v>2.1910304623127278E-4</c:v>
                </c:pt>
                <c:pt idx="886">
                  <c:v>3.1773394802164768E-4</c:v>
                </c:pt>
                <c:pt idx="887">
                  <c:v>2.1795344140379229E-4</c:v>
                </c:pt>
                <c:pt idx="888">
                  <c:v>2.4931984352586929E-4</c:v>
                </c:pt>
                <c:pt idx="889">
                  <c:v>2.5249540606794532E-4</c:v>
                </c:pt>
                <c:pt idx="890">
                  <c:v>2.4094112134247732E-4</c:v>
                </c:pt>
                <c:pt idx="891">
                  <c:v>3.3129772647522919E-4</c:v>
                </c:pt>
                <c:pt idx="892">
                  <c:v>2.371373461297876E-4</c:v>
                </c:pt>
                <c:pt idx="893">
                  <c:v>2.6871443393683148E-4</c:v>
                </c:pt>
                <c:pt idx="894">
                  <c:v>2.0481146514128923E-4</c:v>
                </c:pt>
                <c:pt idx="895">
                  <c:v>2.9014452148725832E-4</c:v>
                </c:pt>
                <c:pt idx="896">
                  <c:v>2.251433475964607E-4</c:v>
                </c:pt>
                <c:pt idx="897">
                  <c:v>3.0697282506422134E-4</c:v>
                </c:pt>
                <c:pt idx="898">
                  <c:v>2.1270311702743439E-4</c:v>
                </c:pt>
                <c:pt idx="899">
                  <c:v>2.4385859204291557E-4</c:v>
                </c:pt>
                <c:pt idx="900">
                  <c:v>2.2468938366553069E-4</c:v>
                </c:pt>
                <c:pt idx="901">
                  <c:v>2.0789440141778586E-4</c:v>
                </c:pt>
                <c:pt idx="902">
                  <c:v>1.9866187094593396E-4</c:v>
                </c:pt>
                <c:pt idx="903">
                  <c:v>1.8511724571089404E-4</c:v>
                </c:pt>
                <c:pt idx="904">
                  <c:v>1.9493010627061728E-4</c:v>
                </c:pt>
                <c:pt idx="905">
                  <c:v>1.817151673355761E-4</c:v>
                </c:pt>
                <c:pt idx="906">
                  <c:v>3.1471729195146827E-4</c:v>
                </c:pt>
                <c:pt idx="907">
                  <c:v>2.7339470654610292E-4</c:v>
                </c:pt>
                <c:pt idx="908">
                  <c:v>3.0322233616804172E-4</c:v>
                </c:pt>
                <c:pt idx="909">
                  <c:v>4.2668431240722746E-4</c:v>
                </c:pt>
                <c:pt idx="910">
                  <c:v>3.3525143379046921E-4</c:v>
                </c:pt>
                <c:pt idx="911">
                  <c:v>3.1402358975663326E-4</c:v>
                </c:pt>
                <c:pt idx="912">
                  <c:v>4.4713142580007968E-4</c:v>
                </c:pt>
                <c:pt idx="913">
                  <c:v>2.619563228984721E-4</c:v>
                </c:pt>
                <c:pt idx="914">
                  <c:v>3.1974577344897297E-4</c:v>
                </c:pt>
                <c:pt idx="915">
                  <c:v>2.3897505198792486E-4</c:v>
                </c:pt>
                <c:pt idx="916">
                  <c:v>2.5608804302462642E-4</c:v>
                </c:pt>
                <c:pt idx="917">
                  <c:v>2.0774011308043449E-4</c:v>
                </c:pt>
                <c:pt idx="918">
                  <c:v>2.0922510787092725E-4</c:v>
                </c:pt>
                <c:pt idx="919">
                  <c:v>1.834164602067E-4</c:v>
                </c:pt>
                <c:pt idx="920">
                  <c:v>1.8237909254326476E-4</c:v>
                </c:pt>
                <c:pt idx="921">
                  <c:v>1.7087597817361285E-4</c:v>
                </c:pt>
                <c:pt idx="922">
                  <c:v>1.8249932198426816E-4</c:v>
                </c:pt>
                <c:pt idx="923">
                  <c:v>2.5649314269048573E-4</c:v>
                </c:pt>
                <c:pt idx="924">
                  <c:v>1.8309093865863596E-4</c:v>
                </c:pt>
                <c:pt idx="925">
                  <c:v>2.0937263489896661E-4</c:v>
                </c:pt>
                <c:pt idx="926">
                  <c:v>1.8958184065990733E-4</c:v>
                </c:pt>
                <c:pt idx="927">
                  <c:v>4.6262026594523302E-4</c:v>
                </c:pt>
                <c:pt idx="928">
                  <c:v>2.6721985610536619E-4</c:v>
                </c:pt>
                <c:pt idx="929">
                  <c:v>4.1869007586339645E-4</c:v>
                </c:pt>
                <c:pt idx="930">
                  <c:v>2.5203519891716769E-4</c:v>
                </c:pt>
                <c:pt idx="931">
                  <c:v>3.6926327769023733E-4</c:v>
                </c:pt>
                <c:pt idx="932">
                  <c:v>2.2528367777173552E-4</c:v>
                </c:pt>
                <c:pt idx="933">
                  <c:v>2.7353069030900458E-4</c:v>
                </c:pt>
                <c:pt idx="934">
                  <c:v>2.0943048149597523E-4</c:v>
                </c:pt>
                <c:pt idx="935">
                  <c:v>2.2400396305903119E-4</c:v>
                </c:pt>
                <c:pt idx="936">
                  <c:v>1.8569444946212805E-4</c:v>
                </c:pt>
                <c:pt idx="937">
                  <c:v>1.9436715077532449E-4</c:v>
                </c:pt>
                <c:pt idx="938">
                  <c:v>1.8588847274498725E-4</c:v>
                </c:pt>
                <c:pt idx="939">
                  <c:v>1.8833271781818443E-4</c:v>
                </c:pt>
                <c:pt idx="940">
                  <c:v>1.7463813166252769E-4</c:v>
                </c:pt>
                <c:pt idx="941">
                  <c:v>1.7256445081313253E-4</c:v>
                </c:pt>
                <c:pt idx="942">
                  <c:v>1.6464202752606622E-4</c:v>
                </c:pt>
                <c:pt idx="943">
                  <c:v>2.4135006296807356E-4</c:v>
                </c:pt>
                <c:pt idx="944">
                  <c:v>1.650075849073569E-4</c:v>
                </c:pt>
                <c:pt idx="945">
                  <c:v>1.9819026018567709E-4</c:v>
                </c:pt>
                <c:pt idx="946">
                  <c:v>1.8960387539431757E-4</c:v>
                </c:pt>
                <c:pt idx="947">
                  <c:v>2.4258239008696799E-4</c:v>
                </c:pt>
                <c:pt idx="948">
                  <c:v>3.5730085099362047E-4</c:v>
                </c:pt>
                <c:pt idx="949">
                  <c:v>2.2036031144616894E-4</c:v>
                </c:pt>
                <c:pt idx="950">
                  <c:v>2.6550362457861197E-4</c:v>
                </c:pt>
                <c:pt idx="951">
                  <c:v>2.2870937471316106E-4</c:v>
                </c:pt>
                <c:pt idx="952">
                  <c:v>2.4594476241302724E-4</c:v>
                </c:pt>
                <c:pt idx="953">
                  <c:v>2.5645920173681443E-4</c:v>
                </c:pt>
                <c:pt idx="954">
                  <c:v>4.1007210572121389E-4</c:v>
                </c:pt>
                <c:pt idx="955">
                  <c:v>2.7210279344412841E-4</c:v>
                </c:pt>
                <c:pt idx="956">
                  <c:v>5.2586271307921838E-4</c:v>
                </c:pt>
                <c:pt idx="957">
                  <c:v>5.6573994112468838E-4</c:v>
                </c:pt>
                <c:pt idx="958">
                  <c:v>4.2151916864243614E-4</c:v>
                </c:pt>
                <c:pt idx="959">
                  <c:v>3.9772295146076801E-4</c:v>
                </c:pt>
                <c:pt idx="960">
                  <c:v>3.8633364245508424E-4</c:v>
                </c:pt>
                <c:pt idx="961">
                  <c:v>3.4665071390710427E-4</c:v>
                </c:pt>
                <c:pt idx="962">
                  <c:v>7.1466718619817081E-4</c:v>
                </c:pt>
                <c:pt idx="963">
                  <c:v>6.0354418557623214E-4</c:v>
                </c:pt>
                <c:pt idx="964">
                  <c:v>5.7286170509927392E-4</c:v>
                </c:pt>
                <c:pt idx="965">
                  <c:v>5.5097168288192259E-4</c:v>
                </c:pt>
                <c:pt idx="966">
                  <c:v>4.8629561997673724E-4</c:v>
                </c:pt>
                <c:pt idx="967">
                  <c:v>1.1014501735355708E-3</c:v>
                </c:pt>
                <c:pt idx="968">
                  <c:v>6.5545276977053914E-4</c:v>
                </c:pt>
                <c:pt idx="969">
                  <c:v>7.1586562799871129E-4</c:v>
                </c:pt>
                <c:pt idx="970">
                  <c:v>5.6145157057282187E-4</c:v>
                </c:pt>
                <c:pt idx="971">
                  <c:v>6.8088463434302048E-4</c:v>
                </c:pt>
                <c:pt idx="972">
                  <c:v>4.4389978816858008E-4</c:v>
                </c:pt>
                <c:pt idx="973">
                  <c:v>4.7304628367717899E-4</c:v>
                </c:pt>
                <c:pt idx="974">
                  <c:v>4.3117287481356627E-4</c:v>
                </c:pt>
                <c:pt idx="975">
                  <c:v>3.8245203228859305E-4</c:v>
                </c:pt>
                <c:pt idx="976">
                  <c:v>3.3018469137706646E-4</c:v>
                </c:pt>
                <c:pt idx="977">
                  <c:v>2.9144995705693462E-4</c:v>
                </c:pt>
                <c:pt idx="978">
                  <c:v>5.1040265264021842E-4</c:v>
                </c:pt>
                <c:pt idx="979">
                  <c:v>2.5549356001972723E-4</c:v>
                </c:pt>
                <c:pt idx="980">
                  <c:v>4.376122867499056E-4</c:v>
                </c:pt>
                <c:pt idx="981">
                  <c:v>2.3511285581200568E-4</c:v>
                </c:pt>
                <c:pt idx="982">
                  <c:v>3.2698205647056582E-4</c:v>
                </c:pt>
                <c:pt idx="983">
                  <c:v>2.103808330217265E-4</c:v>
                </c:pt>
                <c:pt idx="984">
                  <c:v>2.8638994597772694E-4</c:v>
                </c:pt>
                <c:pt idx="985">
                  <c:v>1.9356490767389879E-4</c:v>
                </c:pt>
                <c:pt idx="986">
                  <c:v>2.3119739283068138E-4</c:v>
                </c:pt>
                <c:pt idx="987">
                  <c:v>1.9672228130848115E-4</c:v>
                </c:pt>
                <c:pt idx="988">
                  <c:v>2.2106746534991499E-4</c:v>
                </c:pt>
                <c:pt idx="989">
                  <c:v>1.9513339012712603E-4</c:v>
                </c:pt>
                <c:pt idx="990">
                  <c:v>2.9656272437310262E-4</c:v>
                </c:pt>
                <c:pt idx="991">
                  <c:v>1.8373505236271315E-4</c:v>
                </c:pt>
                <c:pt idx="992">
                  <c:v>2.3102548592980466E-4</c:v>
                </c:pt>
                <c:pt idx="993">
                  <c:v>2.2113062769901114E-4</c:v>
                </c:pt>
                <c:pt idx="994">
                  <c:v>2.0162104133530288E-4</c:v>
                </c:pt>
                <c:pt idx="995">
                  <c:v>1.9306828276083831E-4</c:v>
                </c:pt>
                <c:pt idx="996">
                  <c:v>1.7824646623589783E-4</c:v>
                </c:pt>
                <c:pt idx="997">
                  <c:v>1.8682276817445494E-4</c:v>
                </c:pt>
                <c:pt idx="998">
                  <c:v>1.8659557567014121E-4</c:v>
                </c:pt>
                <c:pt idx="999">
                  <c:v>1.7098734591202217E-4</c:v>
                </c:pt>
                <c:pt idx="1000">
                  <c:v>1.6812981121553462E-4</c:v>
                </c:pt>
                <c:pt idx="1001">
                  <c:v>2.5094847731598445E-4</c:v>
                </c:pt>
                <c:pt idx="1002">
                  <c:v>3.1856071133984105E-4</c:v>
                </c:pt>
                <c:pt idx="1003">
                  <c:v>2.4912224406572982E-4</c:v>
                </c:pt>
                <c:pt idx="1004">
                  <c:v>3.7800627489478582E-4</c:v>
                </c:pt>
                <c:pt idx="1005">
                  <c:v>2.8713133510750656E-4</c:v>
                </c:pt>
                <c:pt idx="1006">
                  <c:v>3.6251158601941804E-4</c:v>
                </c:pt>
                <c:pt idx="1007">
                  <c:v>2.3958574424353597E-4</c:v>
                </c:pt>
                <c:pt idx="1008">
                  <c:v>2.9386904126662617E-4</c:v>
                </c:pt>
                <c:pt idx="1009">
                  <c:v>2.0781789797350836E-4</c:v>
                </c:pt>
                <c:pt idx="1010">
                  <c:v>2.5131806943795955E-4</c:v>
                </c:pt>
                <c:pt idx="1011">
                  <c:v>2.8135260455166216E-4</c:v>
                </c:pt>
                <c:pt idx="1012">
                  <c:v>2.1305546295840775E-4</c:v>
                </c:pt>
                <c:pt idx="1013">
                  <c:v>2.2501417059653321E-4</c:v>
                </c:pt>
                <c:pt idx="1014">
                  <c:v>1.901126494924678E-4</c:v>
                </c:pt>
                <c:pt idx="1015">
                  <c:v>1.9444536084803007E-4</c:v>
                </c:pt>
                <c:pt idx="1016">
                  <c:v>1.9315460095131E-4</c:v>
                </c:pt>
                <c:pt idx="1017">
                  <c:v>1.8384815192357387E-4</c:v>
                </c:pt>
                <c:pt idx="1018">
                  <c:v>1.7294704859505103E-4</c:v>
                </c:pt>
                <c:pt idx="1019">
                  <c:v>1.6854503145714665E-4</c:v>
                </c:pt>
                <c:pt idx="1020">
                  <c:v>1.6228013010093339E-4</c:v>
                </c:pt>
                <c:pt idx="1021">
                  <c:v>1.577101296900491E-4</c:v>
                </c:pt>
                <c:pt idx="1022">
                  <c:v>1.5688816849153842E-4</c:v>
                </c:pt>
                <c:pt idx="1023">
                  <c:v>1.6130883732773789E-4</c:v>
                </c:pt>
                <c:pt idx="1024">
                  <c:v>3.4740215443958663E-4</c:v>
                </c:pt>
                <c:pt idx="1025">
                  <c:v>2.6179317151259088E-4</c:v>
                </c:pt>
                <c:pt idx="1026">
                  <c:v>3.3054482251613549E-4</c:v>
                </c:pt>
                <c:pt idx="1027">
                  <c:v>3.3378568204457692E-4</c:v>
                </c:pt>
                <c:pt idx="1028">
                  <c:v>3.3050090314132264E-4</c:v>
                </c:pt>
                <c:pt idx="1029">
                  <c:v>2.6821920964783196E-4</c:v>
                </c:pt>
                <c:pt idx="1030">
                  <c:v>2.6093095376533097E-4</c:v>
                </c:pt>
                <c:pt idx="1031">
                  <c:v>3.4847421839764587E-4</c:v>
                </c:pt>
                <c:pt idx="1032">
                  <c:v>2.2510677751545779E-4</c:v>
                </c:pt>
                <c:pt idx="1033">
                  <c:v>2.6547393358400574E-4</c:v>
                </c:pt>
                <c:pt idx="1034">
                  <c:v>2.0201507684002734E-4</c:v>
                </c:pt>
                <c:pt idx="1035">
                  <c:v>2.4455241716090845E-4</c:v>
                </c:pt>
                <c:pt idx="1036">
                  <c:v>2.5923789003296416E-4</c:v>
                </c:pt>
                <c:pt idx="1037">
                  <c:v>2.0805876455886417E-4</c:v>
                </c:pt>
                <c:pt idx="1038">
                  <c:v>2.1197478956069295E-4</c:v>
                </c:pt>
                <c:pt idx="1039">
                  <c:v>1.8374058474440345E-4</c:v>
                </c:pt>
                <c:pt idx="1040">
                  <c:v>3.0456662556728909E-4</c:v>
                </c:pt>
                <c:pt idx="1041">
                  <c:v>2.1294086310634473E-4</c:v>
                </c:pt>
                <c:pt idx="1042">
                  <c:v>2.9128836497275217E-4</c:v>
                </c:pt>
                <c:pt idx="1043">
                  <c:v>2.5404056826859882E-4</c:v>
                </c:pt>
                <c:pt idx="1044">
                  <c:v>2.4129317536316521E-4</c:v>
                </c:pt>
                <c:pt idx="1045">
                  <c:v>2.1133804524056606E-4</c:v>
                </c:pt>
                <c:pt idx="1046">
                  <c:v>2.0179929126943469E-4</c:v>
                </c:pt>
                <c:pt idx="1047">
                  <c:v>2.7979241753698053E-4</c:v>
                </c:pt>
                <c:pt idx="1048">
                  <c:v>2.0446439675462933E-4</c:v>
                </c:pt>
                <c:pt idx="1049">
                  <c:v>2.2303293975334617E-4</c:v>
                </c:pt>
              </c:numCache>
            </c:numRef>
          </c:yVal>
          <c:smooth val="1"/>
          <c:extLst xmlns:c16r2="http://schemas.microsoft.com/office/drawing/2015/06/chart">
            <c:ext xmlns:c16="http://schemas.microsoft.com/office/drawing/2014/chart" uri="{C3380CC4-5D6E-409C-BE32-E72D297353CC}">
              <c16:uniqueId val="{00000001-9904-4A18-BE80-7E7535BC72F9}"/>
            </c:ext>
          </c:extLst>
        </c:ser>
        <c:ser>
          <c:idx val="2"/>
          <c:order val="2"/>
          <c:tx>
            <c:strRef>
              <c:f>'Ejercicio 3'!$AF$13</c:f>
              <c:strCache>
                <c:ptCount val="1"/>
                <c:pt idx="0">
                  <c:v>Varianza GARCH(2,1)</c:v>
                </c:pt>
              </c:strCache>
            </c:strRef>
          </c:tx>
          <c:spPr>
            <a:ln w="19050" cap="rnd">
              <a:solidFill>
                <a:schemeClr val="accent3"/>
              </a:solidFill>
              <a:round/>
            </a:ln>
            <a:effectLst/>
          </c:spPr>
          <c:marker>
            <c:symbol val="none"/>
          </c:marker>
          <c:xVal>
            <c:numRef>
              <c:f>'Ejercicio 3'!$AD$17:$AD$1066</c:f>
              <c:numCache>
                <c:formatCode>m/d/yyyy</c:formatCode>
                <c:ptCount val="1050"/>
                <c:pt idx="0">
                  <c:v>42012</c:v>
                </c:pt>
                <c:pt idx="1">
                  <c:v>42013</c:v>
                </c:pt>
                <c:pt idx="2">
                  <c:v>42016</c:v>
                </c:pt>
                <c:pt idx="3">
                  <c:v>42017</c:v>
                </c:pt>
                <c:pt idx="4">
                  <c:v>42018</c:v>
                </c:pt>
                <c:pt idx="5">
                  <c:v>42019</c:v>
                </c:pt>
                <c:pt idx="6">
                  <c:v>42020</c:v>
                </c:pt>
                <c:pt idx="7">
                  <c:v>42023</c:v>
                </c:pt>
                <c:pt idx="8">
                  <c:v>42024</c:v>
                </c:pt>
                <c:pt idx="9">
                  <c:v>42025</c:v>
                </c:pt>
                <c:pt idx="10">
                  <c:v>42026</c:v>
                </c:pt>
                <c:pt idx="11">
                  <c:v>42027</c:v>
                </c:pt>
                <c:pt idx="12">
                  <c:v>42030</c:v>
                </c:pt>
                <c:pt idx="13">
                  <c:v>42031</c:v>
                </c:pt>
                <c:pt idx="14">
                  <c:v>42032</c:v>
                </c:pt>
                <c:pt idx="15">
                  <c:v>42033</c:v>
                </c:pt>
                <c:pt idx="16">
                  <c:v>42034</c:v>
                </c:pt>
                <c:pt idx="17">
                  <c:v>42038</c:v>
                </c:pt>
                <c:pt idx="18">
                  <c:v>42039</c:v>
                </c:pt>
                <c:pt idx="19">
                  <c:v>42040</c:v>
                </c:pt>
                <c:pt idx="20">
                  <c:v>42041</c:v>
                </c:pt>
                <c:pt idx="21">
                  <c:v>42044</c:v>
                </c:pt>
                <c:pt idx="22">
                  <c:v>42045</c:v>
                </c:pt>
                <c:pt idx="23">
                  <c:v>42046</c:v>
                </c:pt>
                <c:pt idx="24">
                  <c:v>42047</c:v>
                </c:pt>
                <c:pt idx="25">
                  <c:v>42048</c:v>
                </c:pt>
                <c:pt idx="26">
                  <c:v>42051</c:v>
                </c:pt>
                <c:pt idx="27">
                  <c:v>42052</c:v>
                </c:pt>
                <c:pt idx="28">
                  <c:v>42053</c:v>
                </c:pt>
                <c:pt idx="29">
                  <c:v>42054</c:v>
                </c:pt>
                <c:pt idx="30">
                  <c:v>42055</c:v>
                </c:pt>
                <c:pt idx="31">
                  <c:v>42058</c:v>
                </c:pt>
                <c:pt idx="32">
                  <c:v>42059</c:v>
                </c:pt>
                <c:pt idx="33">
                  <c:v>42060</c:v>
                </c:pt>
                <c:pt idx="34">
                  <c:v>42061</c:v>
                </c:pt>
                <c:pt idx="35">
                  <c:v>42062</c:v>
                </c:pt>
                <c:pt idx="36">
                  <c:v>42065</c:v>
                </c:pt>
                <c:pt idx="37">
                  <c:v>42066</c:v>
                </c:pt>
                <c:pt idx="38">
                  <c:v>42067</c:v>
                </c:pt>
                <c:pt idx="39">
                  <c:v>42068</c:v>
                </c:pt>
                <c:pt idx="40">
                  <c:v>42069</c:v>
                </c:pt>
                <c:pt idx="41">
                  <c:v>42072</c:v>
                </c:pt>
                <c:pt idx="42">
                  <c:v>42073</c:v>
                </c:pt>
                <c:pt idx="43">
                  <c:v>42074</c:v>
                </c:pt>
                <c:pt idx="44">
                  <c:v>42075</c:v>
                </c:pt>
                <c:pt idx="45">
                  <c:v>42076</c:v>
                </c:pt>
                <c:pt idx="46">
                  <c:v>42080</c:v>
                </c:pt>
                <c:pt idx="47">
                  <c:v>42081</c:v>
                </c:pt>
                <c:pt idx="48">
                  <c:v>42082</c:v>
                </c:pt>
                <c:pt idx="49">
                  <c:v>42083</c:v>
                </c:pt>
                <c:pt idx="50">
                  <c:v>42086</c:v>
                </c:pt>
                <c:pt idx="51">
                  <c:v>42087</c:v>
                </c:pt>
                <c:pt idx="52">
                  <c:v>42088</c:v>
                </c:pt>
                <c:pt idx="53">
                  <c:v>42089</c:v>
                </c:pt>
                <c:pt idx="54">
                  <c:v>42090</c:v>
                </c:pt>
                <c:pt idx="55">
                  <c:v>42093</c:v>
                </c:pt>
                <c:pt idx="56">
                  <c:v>42094</c:v>
                </c:pt>
                <c:pt idx="57">
                  <c:v>42095</c:v>
                </c:pt>
                <c:pt idx="58">
                  <c:v>42100</c:v>
                </c:pt>
                <c:pt idx="59">
                  <c:v>42101</c:v>
                </c:pt>
                <c:pt idx="60">
                  <c:v>42102</c:v>
                </c:pt>
                <c:pt idx="61">
                  <c:v>42103</c:v>
                </c:pt>
                <c:pt idx="62">
                  <c:v>42104</c:v>
                </c:pt>
                <c:pt idx="63">
                  <c:v>42107</c:v>
                </c:pt>
                <c:pt idx="64">
                  <c:v>42108</c:v>
                </c:pt>
                <c:pt idx="65">
                  <c:v>42109</c:v>
                </c:pt>
                <c:pt idx="66">
                  <c:v>42110</c:v>
                </c:pt>
                <c:pt idx="67">
                  <c:v>42111</c:v>
                </c:pt>
                <c:pt idx="68">
                  <c:v>42114</c:v>
                </c:pt>
                <c:pt idx="69">
                  <c:v>42115</c:v>
                </c:pt>
                <c:pt idx="70">
                  <c:v>42116</c:v>
                </c:pt>
                <c:pt idx="71">
                  <c:v>42117</c:v>
                </c:pt>
                <c:pt idx="72">
                  <c:v>42118</c:v>
                </c:pt>
                <c:pt idx="73">
                  <c:v>42121</c:v>
                </c:pt>
                <c:pt idx="74">
                  <c:v>42122</c:v>
                </c:pt>
                <c:pt idx="75">
                  <c:v>42123</c:v>
                </c:pt>
                <c:pt idx="76">
                  <c:v>42124</c:v>
                </c:pt>
                <c:pt idx="77">
                  <c:v>42128</c:v>
                </c:pt>
                <c:pt idx="78">
                  <c:v>42129</c:v>
                </c:pt>
                <c:pt idx="79">
                  <c:v>42130</c:v>
                </c:pt>
                <c:pt idx="80">
                  <c:v>42131</c:v>
                </c:pt>
                <c:pt idx="81">
                  <c:v>42132</c:v>
                </c:pt>
                <c:pt idx="82">
                  <c:v>42135</c:v>
                </c:pt>
                <c:pt idx="83">
                  <c:v>42136</c:v>
                </c:pt>
                <c:pt idx="84">
                  <c:v>42137</c:v>
                </c:pt>
                <c:pt idx="85">
                  <c:v>42138</c:v>
                </c:pt>
                <c:pt idx="86">
                  <c:v>42139</c:v>
                </c:pt>
                <c:pt idx="87">
                  <c:v>42142</c:v>
                </c:pt>
                <c:pt idx="88">
                  <c:v>42143</c:v>
                </c:pt>
                <c:pt idx="89">
                  <c:v>42144</c:v>
                </c:pt>
                <c:pt idx="90">
                  <c:v>42145</c:v>
                </c:pt>
                <c:pt idx="91">
                  <c:v>42146</c:v>
                </c:pt>
                <c:pt idx="92">
                  <c:v>42149</c:v>
                </c:pt>
                <c:pt idx="93">
                  <c:v>42150</c:v>
                </c:pt>
                <c:pt idx="94">
                  <c:v>42151</c:v>
                </c:pt>
                <c:pt idx="95">
                  <c:v>42152</c:v>
                </c:pt>
                <c:pt idx="96">
                  <c:v>42153</c:v>
                </c:pt>
                <c:pt idx="97">
                  <c:v>42156</c:v>
                </c:pt>
                <c:pt idx="98">
                  <c:v>42157</c:v>
                </c:pt>
                <c:pt idx="99">
                  <c:v>42158</c:v>
                </c:pt>
                <c:pt idx="100">
                  <c:v>42159</c:v>
                </c:pt>
                <c:pt idx="101">
                  <c:v>42160</c:v>
                </c:pt>
                <c:pt idx="102">
                  <c:v>42163</c:v>
                </c:pt>
                <c:pt idx="103">
                  <c:v>42164</c:v>
                </c:pt>
                <c:pt idx="104">
                  <c:v>42165</c:v>
                </c:pt>
                <c:pt idx="105">
                  <c:v>42166</c:v>
                </c:pt>
                <c:pt idx="106">
                  <c:v>42167</c:v>
                </c:pt>
                <c:pt idx="107">
                  <c:v>42170</c:v>
                </c:pt>
                <c:pt idx="108">
                  <c:v>42171</c:v>
                </c:pt>
                <c:pt idx="109">
                  <c:v>42172</c:v>
                </c:pt>
                <c:pt idx="110">
                  <c:v>42173</c:v>
                </c:pt>
                <c:pt idx="111">
                  <c:v>42174</c:v>
                </c:pt>
                <c:pt idx="112">
                  <c:v>42177</c:v>
                </c:pt>
                <c:pt idx="113">
                  <c:v>42178</c:v>
                </c:pt>
                <c:pt idx="114">
                  <c:v>42179</c:v>
                </c:pt>
                <c:pt idx="115">
                  <c:v>42180</c:v>
                </c:pt>
                <c:pt idx="116">
                  <c:v>42181</c:v>
                </c:pt>
                <c:pt idx="117">
                  <c:v>42184</c:v>
                </c:pt>
                <c:pt idx="118">
                  <c:v>42185</c:v>
                </c:pt>
                <c:pt idx="119">
                  <c:v>42186</c:v>
                </c:pt>
                <c:pt idx="120">
                  <c:v>42187</c:v>
                </c:pt>
                <c:pt idx="121">
                  <c:v>42188</c:v>
                </c:pt>
                <c:pt idx="122">
                  <c:v>42191</c:v>
                </c:pt>
                <c:pt idx="123">
                  <c:v>42192</c:v>
                </c:pt>
                <c:pt idx="124">
                  <c:v>42193</c:v>
                </c:pt>
                <c:pt idx="125">
                  <c:v>42194</c:v>
                </c:pt>
                <c:pt idx="126">
                  <c:v>42195</c:v>
                </c:pt>
                <c:pt idx="127">
                  <c:v>42198</c:v>
                </c:pt>
                <c:pt idx="128">
                  <c:v>42199</c:v>
                </c:pt>
                <c:pt idx="129">
                  <c:v>42200</c:v>
                </c:pt>
                <c:pt idx="130">
                  <c:v>42201</c:v>
                </c:pt>
                <c:pt idx="131">
                  <c:v>42202</c:v>
                </c:pt>
                <c:pt idx="132">
                  <c:v>42205</c:v>
                </c:pt>
                <c:pt idx="133">
                  <c:v>42206</c:v>
                </c:pt>
                <c:pt idx="134">
                  <c:v>42207</c:v>
                </c:pt>
                <c:pt idx="135">
                  <c:v>42208</c:v>
                </c:pt>
                <c:pt idx="136">
                  <c:v>42209</c:v>
                </c:pt>
                <c:pt idx="137">
                  <c:v>42212</c:v>
                </c:pt>
                <c:pt idx="138">
                  <c:v>42213</c:v>
                </c:pt>
                <c:pt idx="139">
                  <c:v>42214</c:v>
                </c:pt>
                <c:pt idx="140">
                  <c:v>42215</c:v>
                </c:pt>
                <c:pt idx="141">
                  <c:v>42216</c:v>
                </c:pt>
                <c:pt idx="142">
                  <c:v>42219</c:v>
                </c:pt>
                <c:pt idx="143">
                  <c:v>42220</c:v>
                </c:pt>
                <c:pt idx="144">
                  <c:v>42221</c:v>
                </c:pt>
                <c:pt idx="145">
                  <c:v>42222</c:v>
                </c:pt>
                <c:pt idx="146">
                  <c:v>42223</c:v>
                </c:pt>
                <c:pt idx="147">
                  <c:v>42226</c:v>
                </c:pt>
                <c:pt idx="148">
                  <c:v>42227</c:v>
                </c:pt>
                <c:pt idx="149">
                  <c:v>42228</c:v>
                </c:pt>
                <c:pt idx="150">
                  <c:v>42229</c:v>
                </c:pt>
                <c:pt idx="151">
                  <c:v>42230</c:v>
                </c:pt>
                <c:pt idx="152">
                  <c:v>42233</c:v>
                </c:pt>
                <c:pt idx="153">
                  <c:v>42234</c:v>
                </c:pt>
                <c:pt idx="154">
                  <c:v>42235</c:v>
                </c:pt>
                <c:pt idx="155">
                  <c:v>42236</c:v>
                </c:pt>
                <c:pt idx="156">
                  <c:v>42237</c:v>
                </c:pt>
                <c:pt idx="157">
                  <c:v>42240</c:v>
                </c:pt>
                <c:pt idx="158">
                  <c:v>42241</c:v>
                </c:pt>
                <c:pt idx="159">
                  <c:v>42242</c:v>
                </c:pt>
                <c:pt idx="160">
                  <c:v>42243</c:v>
                </c:pt>
                <c:pt idx="161">
                  <c:v>42244</c:v>
                </c:pt>
                <c:pt idx="162">
                  <c:v>42247</c:v>
                </c:pt>
                <c:pt idx="163">
                  <c:v>42248</c:v>
                </c:pt>
                <c:pt idx="164">
                  <c:v>42249</c:v>
                </c:pt>
                <c:pt idx="165">
                  <c:v>42250</c:v>
                </c:pt>
                <c:pt idx="166">
                  <c:v>42251</c:v>
                </c:pt>
                <c:pt idx="167">
                  <c:v>42254</c:v>
                </c:pt>
                <c:pt idx="168">
                  <c:v>42255</c:v>
                </c:pt>
                <c:pt idx="169">
                  <c:v>42256</c:v>
                </c:pt>
                <c:pt idx="170">
                  <c:v>42257</c:v>
                </c:pt>
                <c:pt idx="171">
                  <c:v>42258</c:v>
                </c:pt>
                <c:pt idx="172">
                  <c:v>42261</c:v>
                </c:pt>
                <c:pt idx="173">
                  <c:v>42262</c:v>
                </c:pt>
                <c:pt idx="174">
                  <c:v>42264</c:v>
                </c:pt>
                <c:pt idx="175">
                  <c:v>42265</c:v>
                </c:pt>
                <c:pt idx="176">
                  <c:v>42268</c:v>
                </c:pt>
                <c:pt idx="177">
                  <c:v>42269</c:v>
                </c:pt>
                <c:pt idx="178">
                  <c:v>42270</c:v>
                </c:pt>
                <c:pt idx="179">
                  <c:v>42271</c:v>
                </c:pt>
                <c:pt idx="180">
                  <c:v>42272</c:v>
                </c:pt>
                <c:pt idx="181">
                  <c:v>42275</c:v>
                </c:pt>
                <c:pt idx="182">
                  <c:v>42276</c:v>
                </c:pt>
                <c:pt idx="183">
                  <c:v>42277</c:v>
                </c:pt>
                <c:pt idx="184">
                  <c:v>42278</c:v>
                </c:pt>
                <c:pt idx="185">
                  <c:v>42279</c:v>
                </c:pt>
                <c:pt idx="186">
                  <c:v>42282</c:v>
                </c:pt>
                <c:pt idx="187">
                  <c:v>42283</c:v>
                </c:pt>
                <c:pt idx="188">
                  <c:v>42284</c:v>
                </c:pt>
                <c:pt idx="189">
                  <c:v>42285</c:v>
                </c:pt>
                <c:pt idx="190">
                  <c:v>42286</c:v>
                </c:pt>
                <c:pt idx="191">
                  <c:v>42289</c:v>
                </c:pt>
                <c:pt idx="192">
                  <c:v>42290</c:v>
                </c:pt>
                <c:pt idx="193">
                  <c:v>42291</c:v>
                </c:pt>
                <c:pt idx="194">
                  <c:v>42292</c:v>
                </c:pt>
                <c:pt idx="195">
                  <c:v>42293</c:v>
                </c:pt>
                <c:pt idx="196">
                  <c:v>42296</c:v>
                </c:pt>
                <c:pt idx="197">
                  <c:v>42297</c:v>
                </c:pt>
                <c:pt idx="198">
                  <c:v>42298</c:v>
                </c:pt>
                <c:pt idx="199">
                  <c:v>42299</c:v>
                </c:pt>
                <c:pt idx="200">
                  <c:v>42300</c:v>
                </c:pt>
                <c:pt idx="201">
                  <c:v>42303</c:v>
                </c:pt>
                <c:pt idx="202">
                  <c:v>42304</c:v>
                </c:pt>
                <c:pt idx="203">
                  <c:v>42305</c:v>
                </c:pt>
                <c:pt idx="204">
                  <c:v>42306</c:v>
                </c:pt>
                <c:pt idx="205">
                  <c:v>42307</c:v>
                </c:pt>
                <c:pt idx="206">
                  <c:v>42311</c:v>
                </c:pt>
                <c:pt idx="207">
                  <c:v>42312</c:v>
                </c:pt>
                <c:pt idx="208">
                  <c:v>42313</c:v>
                </c:pt>
                <c:pt idx="209">
                  <c:v>42314</c:v>
                </c:pt>
                <c:pt idx="210">
                  <c:v>42317</c:v>
                </c:pt>
                <c:pt idx="211">
                  <c:v>42318</c:v>
                </c:pt>
                <c:pt idx="212">
                  <c:v>42319</c:v>
                </c:pt>
                <c:pt idx="213">
                  <c:v>42320</c:v>
                </c:pt>
                <c:pt idx="214">
                  <c:v>42321</c:v>
                </c:pt>
                <c:pt idx="215">
                  <c:v>42325</c:v>
                </c:pt>
                <c:pt idx="216">
                  <c:v>42326</c:v>
                </c:pt>
                <c:pt idx="217">
                  <c:v>42327</c:v>
                </c:pt>
                <c:pt idx="218">
                  <c:v>42328</c:v>
                </c:pt>
                <c:pt idx="219">
                  <c:v>42331</c:v>
                </c:pt>
                <c:pt idx="220">
                  <c:v>42332</c:v>
                </c:pt>
                <c:pt idx="221">
                  <c:v>42333</c:v>
                </c:pt>
                <c:pt idx="222">
                  <c:v>42334</c:v>
                </c:pt>
                <c:pt idx="223">
                  <c:v>42335</c:v>
                </c:pt>
                <c:pt idx="224">
                  <c:v>42338</c:v>
                </c:pt>
                <c:pt idx="225">
                  <c:v>42339</c:v>
                </c:pt>
                <c:pt idx="226">
                  <c:v>42340</c:v>
                </c:pt>
                <c:pt idx="227">
                  <c:v>42341</c:v>
                </c:pt>
                <c:pt idx="228">
                  <c:v>42342</c:v>
                </c:pt>
                <c:pt idx="229">
                  <c:v>42345</c:v>
                </c:pt>
                <c:pt idx="230">
                  <c:v>42346</c:v>
                </c:pt>
                <c:pt idx="231">
                  <c:v>42347</c:v>
                </c:pt>
                <c:pt idx="232">
                  <c:v>42348</c:v>
                </c:pt>
                <c:pt idx="233">
                  <c:v>42349</c:v>
                </c:pt>
                <c:pt idx="234">
                  <c:v>42352</c:v>
                </c:pt>
                <c:pt idx="235">
                  <c:v>42353</c:v>
                </c:pt>
                <c:pt idx="236">
                  <c:v>42354</c:v>
                </c:pt>
                <c:pt idx="237">
                  <c:v>42355</c:v>
                </c:pt>
                <c:pt idx="238">
                  <c:v>42356</c:v>
                </c:pt>
                <c:pt idx="239">
                  <c:v>42359</c:v>
                </c:pt>
                <c:pt idx="240">
                  <c:v>42360</c:v>
                </c:pt>
                <c:pt idx="241">
                  <c:v>42361</c:v>
                </c:pt>
                <c:pt idx="242">
                  <c:v>42362</c:v>
                </c:pt>
                <c:pt idx="243">
                  <c:v>42366</c:v>
                </c:pt>
                <c:pt idx="244">
                  <c:v>42367</c:v>
                </c:pt>
                <c:pt idx="245">
                  <c:v>42368</c:v>
                </c:pt>
                <c:pt idx="246">
                  <c:v>42369</c:v>
                </c:pt>
                <c:pt idx="247">
                  <c:v>42373</c:v>
                </c:pt>
                <c:pt idx="248">
                  <c:v>42374</c:v>
                </c:pt>
                <c:pt idx="249">
                  <c:v>42375</c:v>
                </c:pt>
                <c:pt idx="250">
                  <c:v>42376</c:v>
                </c:pt>
                <c:pt idx="251">
                  <c:v>42377</c:v>
                </c:pt>
                <c:pt idx="252">
                  <c:v>42380</c:v>
                </c:pt>
                <c:pt idx="253">
                  <c:v>42381</c:v>
                </c:pt>
                <c:pt idx="254">
                  <c:v>42382</c:v>
                </c:pt>
                <c:pt idx="255">
                  <c:v>42383</c:v>
                </c:pt>
                <c:pt idx="256">
                  <c:v>42384</c:v>
                </c:pt>
                <c:pt idx="257">
                  <c:v>42387</c:v>
                </c:pt>
                <c:pt idx="258">
                  <c:v>42388</c:v>
                </c:pt>
                <c:pt idx="259">
                  <c:v>42389</c:v>
                </c:pt>
                <c:pt idx="260">
                  <c:v>42390</c:v>
                </c:pt>
                <c:pt idx="261">
                  <c:v>42391</c:v>
                </c:pt>
                <c:pt idx="262">
                  <c:v>42394</c:v>
                </c:pt>
                <c:pt idx="263">
                  <c:v>42395</c:v>
                </c:pt>
                <c:pt idx="264">
                  <c:v>42396</c:v>
                </c:pt>
                <c:pt idx="265">
                  <c:v>42397</c:v>
                </c:pt>
                <c:pt idx="266">
                  <c:v>42398</c:v>
                </c:pt>
                <c:pt idx="267">
                  <c:v>42402</c:v>
                </c:pt>
                <c:pt idx="268">
                  <c:v>42403</c:v>
                </c:pt>
                <c:pt idx="269">
                  <c:v>42404</c:v>
                </c:pt>
                <c:pt idx="270">
                  <c:v>42405</c:v>
                </c:pt>
                <c:pt idx="271">
                  <c:v>42408</c:v>
                </c:pt>
                <c:pt idx="272">
                  <c:v>42409</c:v>
                </c:pt>
                <c:pt idx="273">
                  <c:v>42410</c:v>
                </c:pt>
                <c:pt idx="274">
                  <c:v>42411</c:v>
                </c:pt>
                <c:pt idx="275">
                  <c:v>42412</c:v>
                </c:pt>
                <c:pt idx="276">
                  <c:v>42415</c:v>
                </c:pt>
                <c:pt idx="277">
                  <c:v>42416</c:v>
                </c:pt>
                <c:pt idx="278">
                  <c:v>42417</c:v>
                </c:pt>
                <c:pt idx="279">
                  <c:v>42418</c:v>
                </c:pt>
                <c:pt idx="280">
                  <c:v>42419</c:v>
                </c:pt>
                <c:pt idx="281">
                  <c:v>42422</c:v>
                </c:pt>
                <c:pt idx="282">
                  <c:v>42423</c:v>
                </c:pt>
                <c:pt idx="283">
                  <c:v>42424</c:v>
                </c:pt>
                <c:pt idx="284">
                  <c:v>42425</c:v>
                </c:pt>
                <c:pt idx="285">
                  <c:v>42426</c:v>
                </c:pt>
                <c:pt idx="286">
                  <c:v>42429</c:v>
                </c:pt>
                <c:pt idx="287">
                  <c:v>42430</c:v>
                </c:pt>
                <c:pt idx="288">
                  <c:v>42431</c:v>
                </c:pt>
                <c:pt idx="289">
                  <c:v>42432</c:v>
                </c:pt>
                <c:pt idx="290">
                  <c:v>42433</c:v>
                </c:pt>
                <c:pt idx="291">
                  <c:v>42436</c:v>
                </c:pt>
                <c:pt idx="292">
                  <c:v>42437</c:v>
                </c:pt>
                <c:pt idx="293">
                  <c:v>42438</c:v>
                </c:pt>
                <c:pt idx="294">
                  <c:v>42439</c:v>
                </c:pt>
                <c:pt idx="295">
                  <c:v>42440</c:v>
                </c:pt>
                <c:pt idx="296">
                  <c:v>42443</c:v>
                </c:pt>
                <c:pt idx="297">
                  <c:v>42444</c:v>
                </c:pt>
                <c:pt idx="298">
                  <c:v>42445</c:v>
                </c:pt>
                <c:pt idx="299">
                  <c:v>42446</c:v>
                </c:pt>
                <c:pt idx="300">
                  <c:v>42447</c:v>
                </c:pt>
                <c:pt idx="301">
                  <c:v>42451</c:v>
                </c:pt>
                <c:pt idx="302">
                  <c:v>42452</c:v>
                </c:pt>
                <c:pt idx="303">
                  <c:v>42457</c:v>
                </c:pt>
                <c:pt idx="304">
                  <c:v>42458</c:v>
                </c:pt>
                <c:pt idx="305">
                  <c:v>42459</c:v>
                </c:pt>
                <c:pt idx="306">
                  <c:v>42460</c:v>
                </c:pt>
                <c:pt idx="307">
                  <c:v>42461</c:v>
                </c:pt>
                <c:pt idx="308">
                  <c:v>42464</c:v>
                </c:pt>
                <c:pt idx="309">
                  <c:v>42465</c:v>
                </c:pt>
                <c:pt idx="310">
                  <c:v>42466</c:v>
                </c:pt>
                <c:pt idx="311">
                  <c:v>42467</c:v>
                </c:pt>
                <c:pt idx="312">
                  <c:v>42468</c:v>
                </c:pt>
                <c:pt idx="313">
                  <c:v>42471</c:v>
                </c:pt>
                <c:pt idx="314">
                  <c:v>42472</c:v>
                </c:pt>
                <c:pt idx="315">
                  <c:v>42473</c:v>
                </c:pt>
                <c:pt idx="316">
                  <c:v>42474</c:v>
                </c:pt>
                <c:pt idx="317">
                  <c:v>42475</c:v>
                </c:pt>
                <c:pt idx="318">
                  <c:v>42478</c:v>
                </c:pt>
                <c:pt idx="319">
                  <c:v>42479</c:v>
                </c:pt>
                <c:pt idx="320">
                  <c:v>42480</c:v>
                </c:pt>
                <c:pt idx="321">
                  <c:v>42481</c:v>
                </c:pt>
                <c:pt idx="322">
                  <c:v>42482</c:v>
                </c:pt>
                <c:pt idx="323">
                  <c:v>42485</c:v>
                </c:pt>
                <c:pt idx="324">
                  <c:v>42486</c:v>
                </c:pt>
                <c:pt idx="325">
                  <c:v>42487</c:v>
                </c:pt>
                <c:pt idx="326">
                  <c:v>42488</c:v>
                </c:pt>
                <c:pt idx="327">
                  <c:v>42489</c:v>
                </c:pt>
                <c:pt idx="328">
                  <c:v>42492</c:v>
                </c:pt>
                <c:pt idx="329">
                  <c:v>42493</c:v>
                </c:pt>
                <c:pt idx="330">
                  <c:v>42494</c:v>
                </c:pt>
                <c:pt idx="331">
                  <c:v>42495</c:v>
                </c:pt>
                <c:pt idx="332">
                  <c:v>42496</c:v>
                </c:pt>
                <c:pt idx="333">
                  <c:v>42499</c:v>
                </c:pt>
                <c:pt idx="334">
                  <c:v>42500</c:v>
                </c:pt>
                <c:pt idx="335">
                  <c:v>42501</c:v>
                </c:pt>
                <c:pt idx="336">
                  <c:v>42502</c:v>
                </c:pt>
                <c:pt idx="337">
                  <c:v>42503</c:v>
                </c:pt>
                <c:pt idx="338">
                  <c:v>42506</c:v>
                </c:pt>
                <c:pt idx="339">
                  <c:v>42507</c:v>
                </c:pt>
                <c:pt idx="340">
                  <c:v>42508</c:v>
                </c:pt>
                <c:pt idx="341">
                  <c:v>42509</c:v>
                </c:pt>
                <c:pt idx="342">
                  <c:v>42510</c:v>
                </c:pt>
                <c:pt idx="343">
                  <c:v>42513</c:v>
                </c:pt>
                <c:pt idx="344">
                  <c:v>42514</c:v>
                </c:pt>
                <c:pt idx="345">
                  <c:v>42515</c:v>
                </c:pt>
                <c:pt idx="346">
                  <c:v>42516</c:v>
                </c:pt>
                <c:pt idx="347">
                  <c:v>42517</c:v>
                </c:pt>
                <c:pt idx="348">
                  <c:v>42520</c:v>
                </c:pt>
                <c:pt idx="349">
                  <c:v>42521</c:v>
                </c:pt>
                <c:pt idx="350">
                  <c:v>42522</c:v>
                </c:pt>
                <c:pt idx="351">
                  <c:v>42523</c:v>
                </c:pt>
                <c:pt idx="352">
                  <c:v>42524</c:v>
                </c:pt>
                <c:pt idx="353">
                  <c:v>42527</c:v>
                </c:pt>
                <c:pt idx="354">
                  <c:v>42528</c:v>
                </c:pt>
                <c:pt idx="355">
                  <c:v>42529</c:v>
                </c:pt>
                <c:pt idx="356">
                  <c:v>42530</c:v>
                </c:pt>
                <c:pt idx="357">
                  <c:v>42531</c:v>
                </c:pt>
                <c:pt idx="358">
                  <c:v>42534</c:v>
                </c:pt>
                <c:pt idx="359">
                  <c:v>42535</c:v>
                </c:pt>
                <c:pt idx="360">
                  <c:v>42536</c:v>
                </c:pt>
                <c:pt idx="361">
                  <c:v>42537</c:v>
                </c:pt>
                <c:pt idx="362">
                  <c:v>42538</c:v>
                </c:pt>
                <c:pt idx="363">
                  <c:v>42541</c:v>
                </c:pt>
                <c:pt idx="364">
                  <c:v>42542</c:v>
                </c:pt>
                <c:pt idx="365">
                  <c:v>42543</c:v>
                </c:pt>
                <c:pt idx="366">
                  <c:v>42544</c:v>
                </c:pt>
                <c:pt idx="367">
                  <c:v>42545</c:v>
                </c:pt>
                <c:pt idx="368">
                  <c:v>42548</c:v>
                </c:pt>
                <c:pt idx="369">
                  <c:v>42549</c:v>
                </c:pt>
                <c:pt idx="370">
                  <c:v>42550</c:v>
                </c:pt>
                <c:pt idx="371">
                  <c:v>42551</c:v>
                </c:pt>
                <c:pt idx="372">
                  <c:v>42552</c:v>
                </c:pt>
                <c:pt idx="373">
                  <c:v>42555</c:v>
                </c:pt>
                <c:pt idx="374">
                  <c:v>42556</c:v>
                </c:pt>
                <c:pt idx="375">
                  <c:v>42557</c:v>
                </c:pt>
                <c:pt idx="376">
                  <c:v>42558</c:v>
                </c:pt>
                <c:pt idx="377">
                  <c:v>42559</c:v>
                </c:pt>
                <c:pt idx="378">
                  <c:v>42562</c:v>
                </c:pt>
                <c:pt idx="379">
                  <c:v>42563</c:v>
                </c:pt>
                <c:pt idx="380">
                  <c:v>42564</c:v>
                </c:pt>
                <c:pt idx="381">
                  <c:v>42565</c:v>
                </c:pt>
                <c:pt idx="382">
                  <c:v>42566</c:v>
                </c:pt>
                <c:pt idx="383">
                  <c:v>42569</c:v>
                </c:pt>
                <c:pt idx="384">
                  <c:v>42570</c:v>
                </c:pt>
                <c:pt idx="385">
                  <c:v>42571</c:v>
                </c:pt>
                <c:pt idx="386">
                  <c:v>42572</c:v>
                </c:pt>
                <c:pt idx="387">
                  <c:v>42573</c:v>
                </c:pt>
                <c:pt idx="388">
                  <c:v>42576</c:v>
                </c:pt>
                <c:pt idx="389">
                  <c:v>42577</c:v>
                </c:pt>
                <c:pt idx="390">
                  <c:v>42578</c:v>
                </c:pt>
                <c:pt idx="391">
                  <c:v>42579</c:v>
                </c:pt>
                <c:pt idx="392">
                  <c:v>42580</c:v>
                </c:pt>
                <c:pt idx="393">
                  <c:v>42583</c:v>
                </c:pt>
                <c:pt idx="394">
                  <c:v>42584</c:v>
                </c:pt>
                <c:pt idx="395">
                  <c:v>42585</c:v>
                </c:pt>
                <c:pt idx="396">
                  <c:v>42586</c:v>
                </c:pt>
                <c:pt idx="397">
                  <c:v>42587</c:v>
                </c:pt>
                <c:pt idx="398">
                  <c:v>42590</c:v>
                </c:pt>
                <c:pt idx="399">
                  <c:v>42591</c:v>
                </c:pt>
                <c:pt idx="400">
                  <c:v>42592</c:v>
                </c:pt>
                <c:pt idx="401">
                  <c:v>42593</c:v>
                </c:pt>
                <c:pt idx="402">
                  <c:v>42594</c:v>
                </c:pt>
                <c:pt idx="403">
                  <c:v>42597</c:v>
                </c:pt>
                <c:pt idx="404">
                  <c:v>42598</c:v>
                </c:pt>
                <c:pt idx="405">
                  <c:v>42599</c:v>
                </c:pt>
                <c:pt idx="406">
                  <c:v>42600</c:v>
                </c:pt>
                <c:pt idx="407">
                  <c:v>42601</c:v>
                </c:pt>
                <c:pt idx="408">
                  <c:v>42604</c:v>
                </c:pt>
                <c:pt idx="409">
                  <c:v>42605</c:v>
                </c:pt>
                <c:pt idx="410">
                  <c:v>42606</c:v>
                </c:pt>
                <c:pt idx="411">
                  <c:v>42607</c:v>
                </c:pt>
                <c:pt idx="412">
                  <c:v>42608</c:v>
                </c:pt>
                <c:pt idx="413">
                  <c:v>42611</c:v>
                </c:pt>
                <c:pt idx="414">
                  <c:v>42612</c:v>
                </c:pt>
                <c:pt idx="415">
                  <c:v>42613</c:v>
                </c:pt>
                <c:pt idx="416">
                  <c:v>42614</c:v>
                </c:pt>
                <c:pt idx="417">
                  <c:v>42615</c:v>
                </c:pt>
                <c:pt idx="418">
                  <c:v>42618</c:v>
                </c:pt>
                <c:pt idx="419">
                  <c:v>42619</c:v>
                </c:pt>
                <c:pt idx="420">
                  <c:v>42620</c:v>
                </c:pt>
                <c:pt idx="421">
                  <c:v>42621</c:v>
                </c:pt>
                <c:pt idx="422">
                  <c:v>42622</c:v>
                </c:pt>
                <c:pt idx="423">
                  <c:v>42625</c:v>
                </c:pt>
                <c:pt idx="424">
                  <c:v>42626</c:v>
                </c:pt>
                <c:pt idx="425">
                  <c:v>42627</c:v>
                </c:pt>
                <c:pt idx="426">
                  <c:v>42628</c:v>
                </c:pt>
                <c:pt idx="427">
                  <c:v>42632</c:v>
                </c:pt>
                <c:pt idx="428">
                  <c:v>42633</c:v>
                </c:pt>
                <c:pt idx="429">
                  <c:v>42634</c:v>
                </c:pt>
                <c:pt idx="430">
                  <c:v>42635</c:v>
                </c:pt>
                <c:pt idx="431">
                  <c:v>42636</c:v>
                </c:pt>
                <c:pt idx="432">
                  <c:v>42639</c:v>
                </c:pt>
                <c:pt idx="433">
                  <c:v>42640</c:v>
                </c:pt>
                <c:pt idx="434">
                  <c:v>42641</c:v>
                </c:pt>
                <c:pt idx="435">
                  <c:v>42642</c:v>
                </c:pt>
                <c:pt idx="436">
                  <c:v>42643</c:v>
                </c:pt>
                <c:pt idx="437">
                  <c:v>42646</c:v>
                </c:pt>
                <c:pt idx="438">
                  <c:v>42647</c:v>
                </c:pt>
                <c:pt idx="439">
                  <c:v>42648</c:v>
                </c:pt>
                <c:pt idx="440">
                  <c:v>42649</c:v>
                </c:pt>
                <c:pt idx="441">
                  <c:v>42650</c:v>
                </c:pt>
                <c:pt idx="442">
                  <c:v>42653</c:v>
                </c:pt>
                <c:pt idx="443">
                  <c:v>42654</c:v>
                </c:pt>
                <c:pt idx="444">
                  <c:v>42655</c:v>
                </c:pt>
                <c:pt idx="445">
                  <c:v>42656</c:v>
                </c:pt>
                <c:pt idx="446">
                  <c:v>42657</c:v>
                </c:pt>
                <c:pt idx="447">
                  <c:v>42660</c:v>
                </c:pt>
                <c:pt idx="448">
                  <c:v>42661</c:v>
                </c:pt>
                <c:pt idx="449">
                  <c:v>42662</c:v>
                </c:pt>
                <c:pt idx="450">
                  <c:v>42663</c:v>
                </c:pt>
                <c:pt idx="451">
                  <c:v>42664</c:v>
                </c:pt>
                <c:pt idx="452">
                  <c:v>42667</c:v>
                </c:pt>
                <c:pt idx="453">
                  <c:v>42668</c:v>
                </c:pt>
                <c:pt idx="454">
                  <c:v>42669</c:v>
                </c:pt>
                <c:pt idx="455">
                  <c:v>42670</c:v>
                </c:pt>
                <c:pt idx="456">
                  <c:v>42671</c:v>
                </c:pt>
                <c:pt idx="457">
                  <c:v>42674</c:v>
                </c:pt>
                <c:pt idx="458">
                  <c:v>42675</c:v>
                </c:pt>
                <c:pt idx="459">
                  <c:v>42677</c:v>
                </c:pt>
                <c:pt idx="460">
                  <c:v>42678</c:v>
                </c:pt>
                <c:pt idx="461">
                  <c:v>42681</c:v>
                </c:pt>
                <c:pt idx="462">
                  <c:v>42682</c:v>
                </c:pt>
                <c:pt idx="463">
                  <c:v>42683</c:v>
                </c:pt>
                <c:pt idx="464">
                  <c:v>42684</c:v>
                </c:pt>
                <c:pt idx="465">
                  <c:v>42685</c:v>
                </c:pt>
                <c:pt idx="466">
                  <c:v>42688</c:v>
                </c:pt>
                <c:pt idx="467">
                  <c:v>42689</c:v>
                </c:pt>
                <c:pt idx="468">
                  <c:v>42690</c:v>
                </c:pt>
                <c:pt idx="469">
                  <c:v>42691</c:v>
                </c:pt>
                <c:pt idx="470">
                  <c:v>42692</c:v>
                </c:pt>
                <c:pt idx="471">
                  <c:v>42696</c:v>
                </c:pt>
                <c:pt idx="472">
                  <c:v>42697</c:v>
                </c:pt>
                <c:pt idx="473">
                  <c:v>42698</c:v>
                </c:pt>
                <c:pt idx="474">
                  <c:v>42699</c:v>
                </c:pt>
                <c:pt idx="475">
                  <c:v>42702</c:v>
                </c:pt>
                <c:pt idx="476">
                  <c:v>42703</c:v>
                </c:pt>
                <c:pt idx="477">
                  <c:v>42704</c:v>
                </c:pt>
                <c:pt idx="478">
                  <c:v>42705</c:v>
                </c:pt>
                <c:pt idx="479">
                  <c:v>42706</c:v>
                </c:pt>
                <c:pt idx="480">
                  <c:v>42709</c:v>
                </c:pt>
                <c:pt idx="481">
                  <c:v>42710</c:v>
                </c:pt>
                <c:pt idx="482">
                  <c:v>42711</c:v>
                </c:pt>
                <c:pt idx="483">
                  <c:v>42712</c:v>
                </c:pt>
                <c:pt idx="484">
                  <c:v>42713</c:v>
                </c:pt>
                <c:pt idx="485">
                  <c:v>42717</c:v>
                </c:pt>
                <c:pt idx="486">
                  <c:v>42718</c:v>
                </c:pt>
                <c:pt idx="487">
                  <c:v>42719</c:v>
                </c:pt>
                <c:pt idx="488">
                  <c:v>42720</c:v>
                </c:pt>
                <c:pt idx="489">
                  <c:v>42723</c:v>
                </c:pt>
                <c:pt idx="490">
                  <c:v>42724</c:v>
                </c:pt>
                <c:pt idx="491">
                  <c:v>42725</c:v>
                </c:pt>
                <c:pt idx="492">
                  <c:v>42726</c:v>
                </c:pt>
                <c:pt idx="493">
                  <c:v>42727</c:v>
                </c:pt>
                <c:pt idx="494">
                  <c:v>42730</c:v>
                </c:pt>
                <c:pt idx="495">
                  <c:v>42731</c:v>
                </c:pt>
                <c:pt idx="496">
                  <c:v>42732</c:v>
                </c:pt>
                <c:pt idx="497">
                  <c:v>42733</c:v>
                </c:pt>
                <c:pt idx="498">
                  <c:v>42734</c:v>
                </c:pt>
                <c:pt idx="499">
                  <c:v>42737</c:v>
                </c:pt>
                <c:pt idx="500">
                  <c:v>42738</c:v>
                </c:pt>
                <c:pt idx="501">
                  <c:v>42739</c:v>
                </c:pt>
                <c:pt idx="502">
                  <c:v>42740</c:v>
                </c:pt>
                <c:pt idx="503">
                  <c:v>42741</c:v>
                </c:pt>
                <c:pt idx="504">
                  <c:v>42744</c:v>
                </c:pt>
                <c:pt idx="505">
                  <c:v>42745</c:v>
                </c:pt>
                <c:pt idx="506">
                  <c:v>42746</c:v>
                </c:pt>
                <c:pt idx="507">
                  <c:v>42747</c:v>
                </c:pt>
                <c:pt idx="508">
                  <c:v>42748</c:v>
                </c:pt>
                <c:pt idx="509">
                  <c:v>42751</c:v>
                </c:pt>
                <c:pt idx="510">
                  <c:v>42752</c:v>
                </c:pt>
                <c:pt idx="511">
                  <c:v>42753</c:v>
                </c:pt>
                <c:pt idx="512">
                  <c:v>42754</c:v>
                </c:pt>
                <c:pt idx="513">
                  <c:v>42755</c:v>
                </c:pt>
                <c:pt idx="514">
                  <c:v>42758</c:v>
                </c:pt>
                <c:pt idx="515">
                  <c:v>42759</c:v>
                </c:pt>
                <c:pt idx="516">
                  <c:v>42760</c:v>
                </c:pt>
                <c:pt idx="517">
                  <c:v>42761</c:v>
                </c:pt>
                <c:pt idx="518">
                  <c:v>42762</c:v>
                </c:pt>
                <c:pt idx="519">
                  <c:v>42765</c:v>
                </c:pt>
                <c:pt idx="520">
                  <c:v>42766</c:v>
                </c:pt>
                <c:pt idx="521">
                  <c:v>42767</c:v>
                </c:pt>
                <c:pt idx="522">
                  <c:v>42768</c:v>
                </c:pt>
                <c:pt idx="523">
                  <c:v>42769</c:v>
                </c:pt>
                <c:pt idx="524">
                  <c:v>42773</c:v>
                </c:pt>
                <c:pt idx="525">
                  <c:v>42774</c:v>
                </c:pt>
                <c:pt idx="526">
                  <c:v>42775</c:v>
                </c:pt>
                <c:pt idx="527">
                  <c:v>42776</c:v>
                </c:pt>
                <c:pt idx="528">
                  <c:v>42779</c:v>
                </c:pt>
                <c:pt idx="529">
                  <c:v>42780</c:v>
                </c:pt>
                <c:pt idx="530">
                  <c:v>42781</c:v>
                </c:pt>
                <c:pt idx="531">
                  <c:v>42782</c:v>
                </c:pt>
                <c:pt idx="532">
                  <c:v>42783</c:v>
                </c:pt>
                <c:pt idx="533">
                  <c:v>42786</c:v>
                </c:pt>
                <c:pt idx="534">
                  <c:v>42787</c:v>
                </c:pt>
                <c:pt idx="535">
                  <c:v>42788</c:v>
                </c:pt>
                <c:pt idx="536">
                  <c:v>42789</c:v>
                </c:pt>
                <c:pt idx="537">
                  <c:v>42790</c:v>
                </c:pt>
                <c:pt idx="538">
                  <c:v>42793</c:v>
                </c:pt>
                <c:pt idx="539">
                  <c:v>42794</c:v>
                </c:pt>
                <c:pt idx="540">
                  <c:v>42795</c:v>
                </c:pt>
                <c:pt idx="541">
                  <c:v>42796</c:v>
                </c:pt>
                <c:pt idx="542">
                  <c:v>42797</c:v>
                </c:pt>
                <c:pt idx="543">
                  <c:v>42800</c:v>
                </c:pt>
                <c:pt idx="544">
                  <c:v>42801</c:v>
                </c:pt>
                <c:pt idx="545">
                  <c:v>42802</c:v>
                </c:pt>
                <c:pt idx="546">
                  <c:v>42803</c:v>
                </c:pt>
                <c:pt idx="547">
                  <c:v>42804</c:v>
                </c:pt>
                <c:pt idx="548">
                  <c:v>42807</c:v>
                </c:pt>
                <c:pt idx="549">
                  <c:v>42808</c:v>
                </c:pt>
                <c:pt idx="550">
                  <c:v>42809</c:v>
                </c:pt>
                <c:pt idx="551">
                  <c:v>42810</c:v>
                </c:pt>
                <c:pt idx="552">
                  <c:v>42811</c:v>
                </c:pt>
                <c:pt idx="553">
                  <c:v>42815</c:v>
                </c:pt>
                <c:pt idx="554">
                  <c:v>42816</c:v>
                </c:pt>
                <c:pt idx="555">
                  <c:v>42817</c:v>
                </c:pt>
                <c:pt idx="556">
                  <c:v>42818</c:v>
                </c:pt>
                <c:pt idx="557">
                  <c:v>42821</c:v>
                </c:pt>
                <c:pt idx="558">
                  <c:v>42822</c:v>
                </c:pt>
                <c:pt idx="559">
                  <c:v>42823</c:v>
                </c:pt>
                <c:pt idx="560">
                  <c:v>42824</c:v>
                </c:pt>
                <c:pt idx="561">
                  <c:v>42825</c:v>
                </c:pt>
                <c:pt idx="562">
                  <c:v>42828</c:v>
                </c:pt>
                <c:pt idx="563">
                  <c:v>42829</c:v>
                </c:pt>
                <c:pt idx="564">
                  <c:v>42830</c:v>
                </c:pt>
                <c:pt idx="565">
                  <c:v>42831</c:v>
                </c:pt>
                <c:pt idx="566">
                  <c:v>42832</c:v>
                </c:pt>
                <c:pt idx="567">
                  <c:v>42835</c:v>
                </c:pt>
                <c:pt idx="568">
                  <c:v>42836</c:v>
                </c:pt>
                <c:pt idx="569">
                  <c:v>42837</c:v>
                </c:pt>
                <c:pt idx="570">
                  <c:v>42842</c:v>
                </c:pt>
                <c:pt idx="571">
                  <c:v>42843</c:v>
                </c:pt>
                <c:pt idx="572">
                  <c:v>42844</c:v>
                </c:pt>
                <c:pt idx="573">
                  <c:v>42845</c:v>
                </c:pt>
                <c:pt idx="574">
                  <c:v>42846</c:v>
                </c:pt>
                <c:pt idx="575">
                  <c:v>42849</c:v>
                </c:pt>
                <c:pt idx="576">
                  <c:v>42850</c:v>
                </c:pt>
                <c:pt idx="577">
                  <c:v>42851</c:v>
                </c:pt>
                <c:pt idx="578">
                  <c:v>42852</c:v>
                </c:pt>
                <c:pt idx="579">
                  <c:v>42853</c:v>
                </c:pt>
                <c:pt idx="580">
                  <c:v>42857</c:v>
                </c:pt>
                <c:pt idx="581">
                  <c:v>42858</c:v>
                </c:pt>
                <c:pt idx="582">
                  <c:v>42859</c:v>
                </c:pt>
                <c:pt idx="583">
                  <c:v>42860</c:v>
                </c:pt>
                <c:pt idx="584">
                  <c:v>42863</c:v>
                </c:pt>
                <c:pt idx="585">
                  <c:v>42864</c:v>
                </c:pt>
                <c:pt idx="586">
                  <c:v>42865</c:v>
                </c:pt>
                <c:pt idx="587">
                  <c:v>42866</c:v>
                </c:pt>
                <c:pt idx="588">
                  <c:v>42867</c:v>
                </c:pt>
                <c:pt idx="589">
                  <c:v>42870</c:v>
                </c:pt>
                <c:pt idx="590">
                  <c:v>42871</c:v>
                </c:pt>
                <c:pt idx="591">
                  <c:v>42872</c:v>
                </c:pt>
                <c:pt idx="592">
                  <c:v>42873</c:v>
                </c:pt>
                <c:pt idx="593">
                  <c:v>42874</c:v>
                </c:pt>
                <c:pt idx="594">
                  <c:v>42877</c:v>
                </c:pt>
                <c:pt idx="595">
                  <c:v>42878</c:v>
                </c:pt>
                <c:pt idx="596">
                  <c:v>42879</c:v>
                </c:pt>
                <c:pt idx="597">
                  <c:v>42880</c:v>
                </c:pt>
                <c:pt idx="598">
                  <c:v>42881</c:v>
                </c:pt>
                <c:pt idx="599">
                  <c:v>42884</c:v>
                </c:pt>
                <c:pt idx="600">
                  <c:v>42885</c:v>
                </c:pt>
                <c:pt idx="601">
                  <c:v>42886</c:v>
                </c:pt>
                <c:pt idx="602">
                  <c:v>42887</c:v>
                </c:pt>
                <c:pt idx="603">
                  <c:v>42888</c:v>
                </c:pt>
                <c:pt idx="604">
                  <c:v>42891</c:v>
                </c:pt>
                <c:pt idx="605">
                  <c:v>42892</c:v>
                </c:pt>
                <c:pt idx="606">
                  <c:v>42893</c:v>
                </c:pt>
                <c:pt idx="607">
                  <c:v>42894</c:v>
                </c:pt>
                <c:pt idx="608">
                  <c:v>42895</c:v>
                </c:pt>
                <c:pt idx="609">
                  <c:v>42898</c:v>
                </c:pt>
                <c:pt idx="610">
                  <c:v>42899</c:v>
                </c:pt>
                <c:pt idx="611">
                  <c:v>42900</c:v>
                </c:pt>
                <c:pt idx="612">
                  <c:v>42901</c:v>
                </c:pt>
                <c:pt idx="613">
                  <c:v>42902</c:v>
                </c:pt>
                <c:pt idx="614">
                  <c:v>42905</c:v>
                </c:pt>
                <c:pt idx="615">
                  <c:v>42906</c:v>
                </c:pt>
                <c:pt idx="616">
                  <c:v>42907</c:v>
                </c:pt>
                <c:pt idx="617">
                  <c:v>42908</c:v>
                </c:pt>
                <c:pt idx="618">
                  <c:v>42909</c:v>
                </c:pt>
                <c:pt idx="619">
                  <c:v>42912</c:v>
                </c:pt>
                <c:pt idx="620">
                  <c:v>42913</c:v>
                </c:pt>
                <c:pt idx="621">
                  <c:v>42914</c:v>
                </c:pt>
                <c:pt idx="622">
                  <c:v>42915</c:v>
                </c:pt>
                <c:pt idx="623">
                  <c:v>42916</c:v>
                </c:pt>
                <c:pt idx="624">
                  <c:v>42919</c:v>
                </c:pt>
                <c:pt idx="625">
                  <c:v>42920</c:v>
                </c:pt>
                <c:pt idx="626">
                  <c:v>42921</c:v>
                </c:pt>
                <c:pt idx="627">
                  <c:v>42922</c:v>
                </c:pt>
                <c:pt idx="628">
                  <c:v>42923</c:v>
                </c:pt>
                <c:pt idx="629">
                  <c:v>42926</c:v>
                </c:pt>
                <c:pt idx="630">
                  <c:v>42927</c:v>
                </c:pt>
                <c:pt idx="631">
                  <c:v>42928</c:v>
                </c:pt>
                <c:pt idx="632">
                  <c:v>42929</c:v>
                </c:pt>
                <c:pt idx="633">
                  <c:v>42930</c:v>
                </c:pt>
                <c:pt idx="634">
                  <c:v>42933</c:v>
                </c:pt>
                <c:pt idx="635">
                  <c:v>42934</c:v>
                </c:pt>
                <c:pt idx="636">
                  <c:v>42935</c:v>
                </c:pt>
                <c:pt idx="637">
                  <c:v>42936</c:v>
                </c:pt>
                <c:pt idx="638">
                  <c:v>42937</c:v>
                </c:pt>
                <c:pt idx="639">
                  <c:v>42940</c:v>
                </c:pt>
                <c:pt idx="640">
                  <c:v>42941</c:v>
                </c:pt>
                <c:pt idx="641">
                  <c:v>42942</c:v>
                </c:pt>
                <c:pt idx="642">
                  <c:v>42943</c:v>
                </c:pt>
                <c:pt idx="643">
                  <c:v>42944</c:v>
                </c:pt>
                <c:pt idx="644">
                  <c:v>42947</c:v>
                </c:pt>
                <c:pt idx="645">
                  <c:v>42948</c:v>
                </c:pt>
                <c:pt idx="646">
                  <c:v>42949</c:v>
                </c:pt>
                <c:pt idx="647">
                  <c:v>42950</c:v>
                </c:pt>
                <c:pt idx="648">
                  <c:v>42951</c:v>
                </c:pt>
                <c:pt idx="649">
                  <c:v>42954</c:v>
                </c:pt>
                <c:pt idx="650">
                  <c:v>42955</c:v>
                </c:pt>
                <c:pt idx="651">
                  <c:v>42956</c:v>
                </c:pt>
                <c:pt idx="652">
                  <c:v>42957</c:v>
                </c:pt>
                <c:pt idx="653">
                  <c:v>42958</c:v>
                </c:pt>
                <c:pt idx="654">
                  <c:v>42961</c:v>
                </c:pt>
                <c:pt idx="655">
                  <c:v>42962</c:v>
                </c:pt>
                <c:pt idx="656">
                  <c:v>42963</c:v>
                </c:pt>
                <c:pt idx="657">
                  <c:v>42964</c:v>
                </c:pt>
                <c:pt idx="658">
                  <c:v>42965</c:v>
                </c:pt>
                <c:pt idx="659">
                  <c:v>42968</c:v>
                </c:pt>
                <c:pt idx="660">
                  <c:v>42969</c:v>
                </c:pt>
                <c:pt idx="661">
                  <c:v>42970</c:v>
                </c:pt>
                <c:pt idx="662">
                  <c:v>42971</c:v>
                </c:pt>
                <c:pt idx="663">
                  <c:v>42972</c:v>
                </c:pt>
                <c:pt idx="664">
                  <c:v>42975</c:v>
                </c:pt>
                <c:pt idx="665">
                  <c:v>42976</c:v>
                </c:pt>
                <c:pt idx="666">
                  <c:v>42977</c:v>
                </c:pt>
                <c:pt idx="667">
                  <c:v>42978</c:v>
                </c:pt>
                <c:pt idx="668">
                  <c:v>42979</c:v>
                </c:pt>
                <c:pt idx="669">
                  <c:v>42982</c:v>
                </c:pt>
                <c:pt idx="670">
                  <c:v>42983</c:v>
                </c:pt>
                <c:pt idx="671">
                  <c:v>42984</c:v>
                </c:pt>
                <c:pt idx="672">
                  <c:v>42985</c:v>
                </c:pt>
                <c:pt idx="673">
                  <c:v>42986</c:v>
                </c:pt>
                <c:pt idx="674">
                  <c:v>42989</c:v>
                </c:pt>
                <c:pt idx="675">
                  <c:v>42990</c:v>
                </c:pt>
                <c:pt idx="676">
                  <c:v>42991</c:v>
                </c:pt>
                <c:pt idx="677">
                  <c:v>42992</c:v>
                </c:pt>
                <c:pt idx="678">
                  <c:v>42993</c:v>
                </c:pt>
                <c:pt idx="679">
                  <c:v>42996</c:v>
                </c:pt>
                <c:pt idx="680">
                  <c:v>42997</c:v>
                </c:pt>
                <c:pt idx="681">
                  <c:v>42998</c:v>
                </c:pt>
                <c:pt idx="682">
                  <c:v>42999</c:v>
                </c:pt>
                <c:pt idx="683">
                  <c:v>43000</c:v>
                </c:pt>
                <c:pt idx="684">
                  <c:v>43003</c:v>
                </c:pt>
                <c:pt idx="685">
                  <c:v>43004</c:v>
                </c:pt>
                <c:pt idx="686">
                  <c:v>43005</c:v>
                </c:pt>
                <c:pt idx="687">
                  <c:v>43006</c:v>
                </c:pt>
                <c:pt idx="688">
                  <c:v>43007</c:v>
                </c:pt>
                <c:pt idx="689">
                  <c:v>43010</c:v>
                </c:pt>
                <c:pt idx="690">
                  <c:v>43011</c:v>
                </c:pt>
                <c:pt idx="691">
                  <c:v>43012</c:v>
                </c:pt>
                <c:pt idx="692">
                  <c:v>43013</c:v>
                </c:pt>
                <c:pt idx="693">
                  <c:v>43014</c:v>
                </c:pt>
                <c:pt idx="694">
                  <c:v>43017</c:v>
                </c:pt>
                <c:pt idx="695">
                  <c:v>43018</c:v>
                </c:pt>
                <c:pt idx="696">
                  <c:v>43019</c:v>
                </c:pt>
                <c:pt idx="697">
                  <c:v>43020</c:v>
                </c:pt>
                <c:pt idx="698">
                  <c:v>43021</c:v>
                </c:pt>
                <c:pt idx="699">
                  <c:v>43024</c:v>
                </c:pt>
                <c:pt idx="700">
                  <c:v>43025</c:v>
                </c:pt>
                <c:pt idx="701">
                  <c:v>43026</c:v>
                </c:pt>
                <c:pt idx="702">
                  <c:v>43027</c:v>
                </c:pt>
                <c:pt idx="703">
                  <c:v>43028</c:v>
                </c:pt>
                <c:pt idx="704">
                  <c:v>43031</c:v>
                </c:pt>
                <c:pt idx="705">
                  <c:v>43032</c:v>
                </c:pt>
                <c:pt idx="706">
                  <c:v>43033</c:v>
                </c:pt>
                <c:pt idx="707">
                  <c:v>43034</c:v>
                </c:pt>
                <c:pt idx="708">
                  <c:v>43035</c:v>
                </c:pt>
                <c:pt idx="709">
                  <c:v>43038</c:v>
                </c:pt>
                <c:pt idx="710">
                  <c:v>43039</c:v>
                </c:pt>
                <c:pt idx="711">
                  <c:v>43040</c:v>
                </c:pt>
                <c:pt idx="712">
                  <c:v>43042</c:v>
                </c:pt>
                <c:pt idx="713">
                  <c:v>43045</c:v>
                </c:pt>
                <c:pt idx="714">
                  <c:v>43046</c:v>
                </c:pt>
                <c:pt idx="715">
                  <c:v>43047</c:v>
                </c:pt>
                <c:pt idx="716">
                  <c:v>43048</c:v>
                </c:pt>
                <c:pt idx="717">
                  <c:v>43049</c:v>
                </c:pt>
                <c:pt idx="718">
                  <c:v>43052</c:v>
                </c:pt>
                <c:pt idx="719">
                  <c:v>43053</c:v>
                </c:pt>
                <c:pt idx="720">
                  <c:v>43054</c:v>
                </c:pt>
                <c:pt idx="721">
                  <c:v>43055</c:v>
                </c:pt>
                <c:pt idx="722">
                  <c:v>43056</c:v>
                </c:pt>
                <c:pt idx="723">
                  <c:v>43060</c:v>
                </c:pt>
                <c:pt idx="724">
                  <c:v>43061</c:v>
                </c:pt>
                <c:pt idx="725">
                  <c:v>43062</c:v>
                </c:pt>
                <c:pt idx="726">
                  <c:v>43063</c:v>
                </c:pt>
                <c:pt idx="727">
                  <c:v>43066</c:v>
                </c:pt>
                <c:pt idx="728">
                  <c:v>43067</c:v>
                </c:pt>
                <c:pt idx="729">
                  <c:v>43068</c:v>
                </c:pt>
                <c:pt idx="730">
                  <c:v>43069</c:v>
                </c:pt>
                <c:pt idx="731">
                  <c:v>43070</c:v>
                </c:pt>
                <c:pt idx="732">
                  <c:v>43073</c:v>
                </c:pt>
                <c:pt idx="733">
                  <c:v>43074</c:v>
                </c:pt>
                <c:pt idx="734">
                  <c:v>43075</c:v>
                </c:pt>
                <c:pt idx="735">
                  <c:v>43076</c:v>
                </c:pt>
                <c:pt idx="736">
                  <c:v>43077</c:v>
                </c:pt>
                <c:pt idx="737">
                  <c:v>43080</c:v>
                </c:pt>
                <c:pt idx="738">
                  <c:v>43082</c:v>
                </c:pt>
                <c:pt idx="739">
                  <c:v>43083</c:v>
                </c:pt>
                <c:pt idx="740">
                  <c:v>43084</c:v>
                </c:pt>
                <c:pt idx="741">
                  <c:v>43087</c:v>
                </c:pt>
                <c:pt idx="742">
                  <c:v>43088</c:v>
                </c:pt>
                <c:pt idx="743">
                  <c:v>43089</c:v>
                </c:pt>
                <c:pt idx="744">
                  <c:v>43090</c:v>
                </c:pt>
                <c:pt idx="745">
                  <c:v>43091</c:v>
                </c:pt>
                <c:pt idx="746">
                  <c:v>43095</c:v>
                </c:pt>
                <c:pt idx="747">
                  <c:v>43096</c:v>
                </c:pt>
                <c:pt idx="748">
                  <c:v>43097</c:v>
                </c:pt>
                <c:pt idx="749">
                  <c:v>43098</c:v>
                </c:pt>
                <c:pt idx="750">
                  <c:v>43102</c:v>
                </c:pt>
                <c:pt idx="751">
                  <c:v>43103</c:v>
                </c:pt>
                <c:pt idx="752">
                  <c:v>43104</c:v>
                </c:pt>
                <c:pt idx="753">
                  <c:v>43105</c:v>
                </c:pt>
                <c:pt idx="754">
                  <c:v>43108</c:v>
                </c:pt>
                <c:pt idx="755">
                  <c:v>43109</c:v>
                </c:pt>
                <c:pt idx="756">
                  <c:v>43110</c:v>
                </c:pt>
                <c:pt idx="757">
                  <c:v>43111</c:v>
                </c:pt>
                <c:pt idx="758">
                  <c:v>43112</c:v>
                </c:pt>
                <c:pt idx="759">
                  <c:v>43115</c:v>
                </c:pt>
                <c:pt idx="760">
                  <c:v>43116</c:v>
                </c:pt>
                <c:pt idx="761">
                  <c:v>43117</c:v>
                </c:pt>
                <c:pt idx="762">
                  <c:v>43118</c:v>
                </c:pt>
                <c:pt idx="763">
                  <c:v>43119</c:v>
                </c:pt>
                <c:pt idx="764">
                  <c:v>43122</c:v>
                </c:pt>
                <c:pt idx="765">
                  <c:v>43123</c:v>
                </c:pt>
                <c:pt idx="766">
                  <c:v>43124</c:v>
                </c:pt>
                <c:pt idx="767">
                  <c:v>43125</c:v>
                </c:pt>
                <c:pt idx="768">
                  <c:v>43126</c:v>
                </c:pt>
                <c:pt idx="769">
                  <c:v>43129</c:v>
                </c:pt>
                <c:pt idx="770">
                  <c:v>43130</c:v>
                </c:pt>
                <c:pt idx="771">
                  <c:v>43131</c:v>
                </c:pt>
                <c:pt idx="772">
                  <c:v>43132</c:v>
                </c:pt>
                <c:pt idx="773">
                  <c:v>43133</c:v>
                </c:pt>
                <c:pt idx="774">
                  <c:v>43137</c:v>
                </c:pt>
                <c:pt idx="775">
                  <c:v>43138</c:v>
                </c:pt>
                <c:pt idx="776">
                  <c:v>43139</c:v>
                </c:pt>
                <c:pt idx="777">
                  <c:v>43140</c:v>
                </c:pt>
                <c:pt idx="778">
                  <c:v>43143</c:v>
                </c:pt>
                <c:pt idx="779">
                  <c:v>43144</c:v>
                </c:pt>
                <c:pt idx="780">
                  <c:v>43145</c:v>
                </c:pt>
                <c:pt idx="781">
                  <c:v>43146</c:v>
                </c:pt>
                <c:pt idx="782">
                  <c:v>43147</c:v>
                </c:pt>
                <c:pt idx="783">
                  <c:v>43150</c:v>
                </c:pt>
                <c:pt idx="784">
                  <c:v>43151</c:v>
                </c:pt>
                <c:pt idx="785">
                  <c:v>43152</c:v>
                </c:pt>
                <c:pt idx="786">
                  <c:v>43153</c:v>
                </c:pt>
                <c:pt idx="787">
                  <c:v>43154</c:v>
                </c:pt>
                <c:pt idx="788">
                  <c:v>43157</c:v>
                </c:pt>
                <c:pt idx="789">
                  <c:v>43158</c:v>
                </c:pt>
                <c:pt idx="790">
                  <c:v>43159</c:v>
                </c:pt>
                <c:pt idx="791">
                  <c:v>43160</c:v>
                </c:pt>
                <c:pt idx="792">
                  <c:v>43161</c:v>
                </c:pt>
                <c:pt idx="793">
                  <c:v>43164</c:v>
                </c:pt>
                <c:pt idx="794">
                  <c:v>43165</c:v>
                </c:pt>
                <c:pt idx="795">
                  <c:v>43166</c:v>
                </c:pt>
                <c:pt idx="796">
                  <c:v>43167</c:v>
                </c:pt>
                <c:pt idx="797">
                  <c:v>43168</c:v>
                </c:pt>
                <c:pt idx="798">
                  <c:v>43171</c:v>
                </c:pt>
                <c:pt idx="799">
                  <c:v>43172</c:v>
                </c:pt>
                <c:pt idx="800">
                  <c:v>43173</c:v>
                </c:pt>
                <c:pt idx="801">
                  <c:v>43174</c:v>
                </c:pt>
                <c:pt idx="802">
                  <c:v>43175</c:v>
                </c:pt>
                <c:pt idx="803">
                  <c:v>43179</c:v>
                </c:pt>
                <c:pt idx="804">
                  <c:v>43180</c:v>
                </c:pt>
                <c:pt idx="805">
                  <c:v>43181</c:v>
                </c:pt>
                <c:pt idx="806">
                  <c:v>43182</c:v>
                </c:pt>
                <c:pt idx="807">
                  <c:v>43185</c:v>
                </c:pt>
                <c:pt idx="808">
                  <c:v>43186</c:v>
                </c:pt>
                <c:pt idx="809">
                  <c:v>43187</c:v>
                </c:pt>
                <c:pt idx="810">
                  <c:v>43192</c:v>
                </c:pt>
                <c:pt idx="811">
                  <c:v>43193</c:v>
                </c:pt>
                <c:pt idx="812">
                  <c:v>43194</c:v>
                </c:pt>
                <c:pt idx="813">
                  <c:v>43195</c:v>
                </c:pt>
                <c:pt idx="814">
                  <c:v>43196</c:v>
                </c:pt>
                <c:pt idx="815">
                  <c:v>43199</c:v>
                </c:pt>
                <c:pt idx="816">
                  <c:v>43200</c:v>
                </c:pt>
                <c:pt idx="817">
                  <c:v>43201</c:v>
                </c:pt>
                <c:pt idx="818">
                  <c:v>43202</c:v>
                </c:pt>
                <c:pt idx="819">
                  <c:v>43203</c:v>
                </c:pt>
                <c:pt idx="820">
                  <c:v>43206</c:v>
                </c:pt>
                <c:pt idx="821">
                  <c:v>43207</c:v>
                </c:pt>
                <c:pt idx="822">
                  <c:v>43208</c:v>
                </c:pt>
                <c:pt idx="823">
                  <c:v>43209</c:v>
                </c:pt>
                <c:pt idx="824">
                  <c:v>43210</c:v>
                </c:pt>
                <c:pt idx="825">
                  <c:v>43213</c:v>
                </c:pt>
                <c:pt idx="826">
                  <c:v>43214</c:v>
                </c:pt>
                <c:pt idx="827">
                  <c:v>43215</c:v>
                </c:pt>
                <c:pt idx="828">
                  <c:v>43216</c:v>
                </c:pt>
                <c:pt idx="829">
                  <c:v>43217</c:v>
                </c:pt>
                <c:pt idx="830">
                  <c:v>43220</c:v>
                </c:pt>
                <c:pt idx="831">
                  <c:v>43222</c:v>
                </c:pt>
                <c:pt idx="832">
                  <c:v>43223</c:v>
                </c:pt>
                <c:pt idx="833">
                  <c:v>43224</c:v>
                </c:pt>
                <c:pt idx="834">
                  <c:v>43227</c:v>
                </c:pt>
                <c:pt idx="835">
                  <c:v>43228</c:v>
                </c:pt>
                <c:pt idx="836">
                  <c:v>43229</c:v>
                </c:pt>
                <c:pt idx="837">
                  <c:v>43230</c:v>
                </c:pt>
                <c:pt idx="838">
                  <c:v>43231</c:v>
                </c:pt>
                <c:pt idx="839">
                  <c:v>43234</c:v>
                </c:pt>
                <c:pt idx="840">
                  <c:v>43235</c:v>
                </c:pt>
                <c:pt idx="841">
                  <c:v>43236</c:v>
                </c:pt>
                <c:pt idx="842">
                  <c:v>43237</c:v>
                </c:pt>
                <c:pt idx="843">
                  <c:v>43238</c:v>
                </c:pt>
                <c:pt idx="844">
                  <c:v>43241</c:v>
                </c:pt>
                <c:pt idx="845">
                  <c:v>43242</c:v>
                </c:pt>
                <c:pt idx="846">
                  <c:v>43243</c:v>
                </c:pt>
                <c:pt idx="847">
                  <c:v>43244</c:v>
                </c:pt>
                <c:pt idx="848">
                  <c:v>43245</c:v>
                </c:pt>
                <c:pt idx="849">
                  <c:v>43248</c:v>
                </c:pt>
                <c:pt idx="850">
                  <c:v>43249</c:v>
                </c:pt>
                <c:pt idx="851">
                  <c:v>43250</c:v>
                </c:pt>
                <c:pt idx="852">
                  <c:v>43251</c:v>
                </c:pt>
                <c:pt idx="853">
                  <c:v>43252</c:v>
                </c:pt>
                <c:pt idx="854">
                  <c:v>43255</c:v>
                </c:pt>
                <c:pt idx="855">
                  <c:v>43256</c:v>
                </c:pt>
                <c:pt idx="856">
                  <c:v>43257</c:v>
                </c:pt>
                <c:pt idx="857">
                  <c:v>43258</c:v>
                </c:pt>
                <c:pt idx="858">
                  <c:v>43259</c:v>
                </c:pt>
                <c:pt idx="859">
                  <c:v>43262</c:v>
                </c:pt>
                <c:pt idx="860">
                  <c:v>43263</c:v>
                </c:pt>
                <c:pt idx="861">
                  <c:v>43264</c:v>
                </c:pt>
                <c:pt idx="862">
                  <c:v>43265</c:v>
                </c:pt>
                <c:pt idx="863">
                  <c:v>43266</c:v>
                </c:pt>
                <c:pt idx="864">
                  <c:v>43269</c:v>
                </c:pt>
                <c:pt idx="865">
                  <c:v>43270</c:v>
                </c:pt>
                <c:pt idx="866">
                  <c:v>43271</c:v>
                </c:pt>
                <c:pt idx="867">
                  <c:v>43272</c:v>
                </c:pt>
                <c:pt idx="868">
                  <c:v>43273</c:v>
                </c:pt>
                <c:pt idx="869">
                  <c:v>43276</c:v>
                </c:pt>
                <c:pt idx="870">
                  <c:v>43277</c:v>
                </c:pt>
                <c:pt idx="871">
                  <c:v>43278</c:v>
                </c:pt>
                <c:pt idx="872">
                  <c:v>43279</c:v>
                </c:pt>
                <c:pt idx="873">
                  <c:v>43280</c:v>
                </c:pt>
                <c:pt idx="874">
                  <c:v>43283</c:v>
                </c:pt>
                <c:pt idx="875">
                  <c:v>43284</c:v>
                </c:pt>
                <c:pt idx="876">
                  <c:v>43285</c:v>
                </c:pt>
                <c:pt idx="877">
                  <c:v>43286</c:v>
                </c:pt>
                <c:pt idx="878">
                  <c:v>43287</c:v>
                </c:pt>
                <c:pt idx="879">
                  <c:v>43290</c:v>
                </c:pt>
                <c:pt idx="880">
                  <c:v>43291</c:v>
                </c:pt>
                <c:pt idx="881">
                  <c:v>43292</c:v>
                </c:pt>
                <c:pt idx="882">
                  <c:v>43293</c:v>
                </c:pt>
                <c:pt idx="883">
                  <c:v>43294</c:v>
                </c:pt>
                <c:pt idx="884">
                  <c:v>43297</c:v>
                </c:pt>
                <c:pt idx="885">
                  <c:v>43298</c:v>
                </c:pt>
                <c:pt idx="886">
                  <c:v>43299</c:v>
                </c:pt>
                <c:pt idx="887">
                  <c:v>43300</c:v>
                </c:pt>
                <c:pt idx="888">
                  <c:v>43301</c:v>
                </c:pt>
                <c:pt idx="889">
                  <c:v>43304</c:v>
                </c:pt>
                <c:pt idx="890">
                  <c:v>43305</c:v>
                </c:pt>
                <c:pt idx="891">
                  <c:v>43306</c:v>
                </c:pt>
                <c:pt idx="892">
                  <c:v>43307</c:v>
                </c:pt>
                <c:pt idx="893">
                  <c:v>43308</c:v>
                </c:pt>
                <c:pt idx="894">
                  <c:v>43311</c:v>
                </c:pt>
                <c:pt idx="895">
                  <c:v>43312</c:v>
                </c:pt>
                <c:pt idx="896">
                  <c:v>43313</c:v>
                </c:pt>
                <c:pt idx="897">
                  <c:v>43314</c:v>
                </c:pt>
                <c:pt idx="898">
                  <c:v>43315</c:v>
                </c:pt>
                <c:pt idx="899">
                  <c:v>43318</c:v>
                </c:pt>
                <c:pt idx="900">
                  <c:v>43319</c:v>
                </c:pt>
                <c:pt idx="901">
                  <c:v>43320</c:v>
                </c:pt>
                <c:pt idx="902">
                  <c:v>43321</c:v>
                </c:pt>
                <c:pt idx="903">
                  <c:v>43322</c:v>
                </c:pt>
                <c:pt idx="904">
                  <c:v>43325</c:v>
                </c:pt>
                <c:pt idx="905">
                  <c:v>43326</c:v>
                </c:pt>
                <c:pt idx="906">
                  <c:v>43327</c:v>
                </c:pt>
                <c:pt idx="907">
                  <c:v>43328</c:v>
                </c:pt>
                <c:pt idx="908">
                  <c:v>43329</c:v>
                </c:pt>
                <c:pt idx="909">
                  <c:v>43332</c:v>
                </c:pt>
                <c:pt idx="910">
                  <c:v>43333</c:v>
                </c:pt>
                <c:pt idx="911">
                  <c:v>43334</c:v>
                </c:pt>
                <c:pt idx="912">
                  <c:v>43335</c:v>
                </c:pt>
                <c:pt idx="913">
                  <c:v>43336</c:v>
                </c:pt>
                <c:pt idx="914">
                  <c:v>43339</c:v>
                </c:pt>
                <c:pt idx="915">
                  <c:v>43340</c:v>
                </c:pt>
                <c:pt idx="916">
                  <c:v>43341</c:v>
                </c:pt>
                <c:pt idx="917">
                  <c:v>43342</c:v>
                </c:pt>
                <c:pt idx="918">
                  <c:v>43343</c:v>
                </c:pt>
                <c:pt idx="919">
                  <c:v>43346</c:v>
                </c:pt>
                <c:pt idx="920">
                  <c:v>43347</c:v>
                </c:pt>
                <c:pt idx="921">
                  <c:v>43348</c:v>
                </c:pt>
                <c:pt idx="922">
                  <c:v>43349</c:v>
                </c:pt>
                <c:pt idx="923">
                  <c:v>43350</c:v>
                </c:pt>
                <c:pt idx="924">
                  <c:v>43353</c:v>
                </c:pt>
                <c:pt idx="925">
                  <c:v>43354</c:v>
                </c:pt>
                <c:pt idx="926">
                  <c:v>43355</c:v>
                </c:pt>
                <c:pt idx="927">
                  <c:v>43356</c:v>
                </c:pt>
                <c:pt idx="928">
                  <c:v>43357</c:v>
                </c:pt>
                <c:pt idx="929">
                  <c:v>43360</c:v>
                </c:pt>
                <c:pt idx="930">
                  <c:v>43361</c:v>
                </c:pt>
                <c:pt idx="931">
                  <c:v>43362</c:v>
                </c:pt>
                <c:pt idx="932">
                  <c:v>43363</c:v>
                </c:pt>
                <c:pt idx="933">
                  <c:v>43364</c:v>
                </c:pt>
                <c:pt idx="934">
                  <c:v>43367</c:v>
                </c:pt>
                <c:pt idx="935">
                  <c:v>43368</c:v>
                </c:pt>
                <c:pt idx="936">
                  <c:v>43369</c:v>
                </c:pt>
                <c:pt idx="937">
                  <c:v>43370</c:v>
                </c:pt>
                <c:pt idx="938">
                  <c:v>43371</c:v>
                </c:pt>
                <c:pt idx="939">
                  <c:v>43374</c:v>
                </c:pt>
                <c:pt idx="940">
                  <c:v>43375</c:v>
                </c:pt>
                <c:pt idx="941">
                  <c:v>43376</c:v>
                </c:pt>
                <c:pt idx="942">
                  <c:v>43377</c:v>
                </c:pt>
                <c:pt idx="943">
                  <c:v>43378</c:v>
                </c:pt>
                <c:pt idx="944">
                  <c:v>43381</c:v>
                </c:pt>
                <c:pt idx="945">
                  <c:v>43382</c:v>
                </c:pt>
                <c:pt idx="946">
                  <c:v>43383</c:v>
                </c:pt>
                <c:pt idx="947">
                  <c:v>43384</c:v>
                </c:pt>
                <c:pt idx="948">
                  <c:v>43385</c:v>
                </c:pt>
                <c:pt idx="949">
                  <c:v>43388</c:v>
                </c:pt>
                <c:pt idx="950">
                  <c:v>43389</c:v>
                </c:pt>
                <c:pt idx="951">
                  <c:v>43390</c:v>
                </c:pt>
                <c:pt idx="952">
                  <c:v>43391</c:v>
                </c:pt>
                <c:pt idx="953">
                  <c:v>43392</c:v>
                </c:pt>
                <c:pt idx="954">
                  <c:v>43395</c:v>
                </c:pt>
                <c:pt idx="955">
                  <c:v>43396</c:v>
                </c:pt>
                <c:pt idx="956">
                  <c:v>43397</c:v>
                </c:pt>
                <c:pt idx="957">
                  <c:v>43398</c:v>
                </c:pt>
                <c:pt idx="958">
                  <c:v>43399</c:v>
                </c:pt>
                <c:pt idx="959">
                  <c:v>43402</c:v>
                </c:pt>
                <c:pt idx="960">
                  <c:v>43403</c:v>
                </c:pt>
                <c:pt idx="961">
                  <c:v>43404</c:v>
                </c:pt>
                <c:pt idx="962">
                  <c:v>43405</c:v>
                </c:pt>
                <c:pt idx="963">
                  <c:v>43409</c:v>
                </c:pt>
                <c:pt idx="964">
                  <c:v>43410</c:v>
                </c:pt>
                <c:pt idx="965">
                  <c:v>43411</c:v>
                </c:pt>
                <c:pt idx="966">
                  <c:v>43412</c:v>
                </c:pt>
                <c:pt idx="967">
                  <c:v>43413</c:v>
                </c:pt>
                <c:pt idx="968">
                  <c:v>43416</c:v>
                </c:pt>
                <c:pt idx="969">
                  <c:v>43417</c:v>
                </c:pt>
                <c:pt idx="970">
                  <c:v>43418</c:v>
                </c:pt>
                <c:pt idx="971">
                  <c:v>43419</c:v>
                </c:pt>
                <c:pt idx="972">
                  <c:v>43420</c:v>
                </c:pt>
                <c:pt idx="973">
                  <c:v>43424</c:v>
                </c:pt>
                <c:pt idx="974">
                  <c:v>43425</c:v>
                </c:pt>
                <c:pt idx="975">
                  <c:v>43426</c:v>
                </c:pt>
                <c:pt idx="976">
                  <c:v>43427</c:v>
                </c:pt>
                <c:pt idx="977">
                  <c:v>43430</c:v>
                </c:pt>
                <c:pt idx="978">
                  <c:v>43431</c:v>
                </c:pt>
                <c:pt idx="979">
                  <c:v>43432</c:v>
                </c:pt>
                <c:pt idx="980">
                  <c:v>43433</c:v>
                </c:pt>
                <c:pt idx="981">
                  <c:v>43434</c:v>
                </c:pt>
                <c:pt idx="982">
                  <c:v>43437</c:v>
                </c:pt>
                <c:pt idx="983">
                  <c:v>43438</c:v>
                </c:pt>
                <c:pt idx="984">
                  <c:v>43439</c:v>
                </c:pt>
                <c:pt idx="985">
                  <c:v>43440</c:v>
                </c:pt>
                <c:pt idx="986">
                  <c:v>43441</c:v>
                </c:pt>
                <c:pt idx="987">
                  <c:v>43444</c:v>
                </c:pt>
                <c:pt idx="988">
                  <c:v>43445</c:v>
                </c:pt>
                <c:pt idx="989">
                  <c:v>43447</c:v>
                </c:pt>
                <c:pt idx="990">
                  <c:v>43448</c:v>
                </c:pt>
                <c:pt idx="991">
                  <c:v>43451</c:v>
                </c:pt>
                <c:pt idx="992">
                  <c:v>43452</c:v>
                </c:pt>
                <c:pt idx="993">
                  <c:v>43453</c:v>
                </c:pt>
                <c:pt idx="994">
                  <c:v>43454</c:v>
                </c:pt>
                <c:pt idx="995">
                  <c:v>43455</c:v>
                </c:pt>
                <c:pt idx="996">
                  <c:v>43458</c:v>
                </c:pt>
                <c:pt idx="997">
                  <c:v>43460</c:v>
                </c:pt>
                <c:pt idx="998">
                  <c:v>43461</c:v>
                </c:pt>
                <c:pt idx="999">
                  <c:v>43462</c:v>
                </c:pt>
                <c:pt idx="1000">
                  <c:v>43465</c:v>
                </c:pt>
                <c:pt idx="1001">
                  <c:v>43467</c:v>
                </c:pt>
                <c:pt idx="1002">
                  <c:v>43468</c:v>
                </c:pt>
                <c:pt idx="1003">
                  <c:v>43469</c:v>
                </c:pt>
                <c:pt idx="1004">
                  <c:v>43472</c:v>
                </c:pt>
                <c:pt idx="1005">
                  <c:v>43473</c:v>
                </c:pt>
                <c:pt idx="1006">
                  <c:v>43474</c:v>
                </c:pt>
                <c:pt idx="1007">
                  <c:v>43475</c:v>
                </c:pt>
                <c:pt idx="1008">
                  <c:v>43476</c:v>
                </c:pt>
                <c:pt idx="1009">
                  <c:v>43479</c:v>
                </c:pt>
                <c:pt idx="1010">
                  <c:v>43480</c:v>
                </c:pt>
                <c:pt idx="1011">
                  <c:v>43481</c:v>
                </c:pt>
                <c:pt idx="1012">
                  <c:v>43482</c:v>
                </c:pt>
                <c:pt idx="1013">
                  <c:v>43483</c:v>
                </c:pt>
                <c:pt idx="1014">
                  <c:v>43486</c:v>
                </c:pt>
                <c:pt idx="1015">
                  <c:v>43487</c:v>
                </c:pt>
                <c:pt idx="1016">
                  <c:v>43488</c:v>
                </c:pt>
                <c:pt idx="1017">
                  <c:v>43489</c:v>
                </c:pt>
                <c:pt idx="1018">
                  <c:v>43490</c:v>
                </c:pt>
                <c:pt idx="1019">
                  <c:v>43493</c:v>
                </c:pt>
                <c:pt idx="1020">
                  <c:v>43494</c:v>
                </c:pt>
                <c:pt idx="1021">
                  <c:v>43495</c:v>
                </c:pt>
                <c:pt idx="1022">
                  <c:v>43496</c:v>
                </c:pt>
                <c:pt idx="1023">
                  <c:v>43497</c:v>
                </c:pt>
                <c:pt idx="1024">
                  <c:v>43501</c:v>
                </c:pt>
                <c:pt idx="1025">
                  <c:v>43502</c:v>
                </c:pt>
                <c:pt idx="1026">
                  <c:v>43503</c:v>
                </c:pt>
                <c:pt idx="1027">
                  <c:v>43504</c:v>
                </c:pt>
                <c:pt idx="1028">
                  <c:v>43507</c:v>
                </c:pt>
                <c:pt idx="1029">
                  <c:v>43508</c:v>
                </c:pt>
                <c:pt idx="1030">
                  <c:v>43509</c:v>
                </c:pt>
                <c:pt idx="1031">
                  <c:v>43510</c:v>
                </c:pt>
                <c:pt idx="1032">
                  <c:v>43511</c:v>
                </c:pt>
                <c:pt idx="1033">
                  <c:v>43514</c:v>
                </c:pt>
                <c:pt idx="1034">
                  <c:v>43515</c:v>
                </c:pt>
                <c:pt idx="1035">
                  <c:v>43516</c:v>
                </c:pt>
                <c:pt idx="1036">
                  <c:v>43517</c:v>
                </c:pt>
                <c:pt idx="1037">
                  <c:v>43518</c:v>
                </c:pt>
                <c:pt idx="1038">
                  <c:v>43521</c:v>
                </c:pt>
                <c:pt idx="1039">
                  <c:v>43522</c:v>
                </c:pt>
                <c:pt idx="1040">
                  <c:v>43523</c:v>
                </c:pt>
                <c:pt idx="1041">
                  <c:v>43524</c:v>
                </c:pt>
                <c:pt idx="1042">
                  <c:v>43525</c:v>
                </c:pt>
                <c:pt idx="1043">
                  <c:v>43528</c:v>
                </c:pt>
                <c:pt idx="1044">
                  <c:v>43529</c:v>
                </c:pt>
                <c:pt idx="1045">
                  <c:v>43530</c:v>
                </c:pt>
                <c:pt idx="1046">
                  <c:v>43531</c:v>
                </c:pt>
                <c:pt idx="1047">
                  <c:v>43532</c:v>
                </c:pt>
                <c:pt idx="1048">
                  <c:v>43535</c:v>
                </c:pt>
                <c:pt idx="1049">
                  <c:v>43536</c:v>
                </c:pt>
              </c:numCache>
            </c:numRef>
          </c:xVal>
          <c:yVal>
            <c:numRef>
              <c:f>'Ejercicio 3'!$AF$17:$AF$1066</c:f>
              <c:numCache>
                <c:formatCode>0.0000000</c:formatCode>
                <c:ptCount val="1050"/>
                <c:pt idx="0">
                  <c:v>1.9030472165289643E-4</c:v>
                </c:pt>
                <c:pt idx="1">
                  <c:v>2.0080971002483654E-4</c:v>
                </c:pt>
                <c:pt idx="2">
                  <c:v>2.2001153863762131E-4</c:v>
                </c:pt>
                <c:pt idx="3">
                  <c:v>1.9842220863606011E-4</c:v>
                </c:pt>
                <c:pt idx="4">
                  <c:v>2.5540490944404046E-4</c:v>
                </c:pt>
                <c:pt idx="5">
                  <c:v>3.1172355936978462E-4</c:v>
                </c:pt>
                <c:pt idx="6">
                  <c:v>2.8805796777163305E-4</c:v>
                </c:pt>
                <c:pt idx="7">
                  <c:v>3.7066957871629283E-4</c:v>
                </c:pt>
                <c:pt idx="8">
                  <c:v>3.0964921493720486E-4</c:v>
                </c:pt>
                <c:pt idx="9">
                  <c:v>3.4992305447671299E-4</c:v>
                </c:pt>
                <c:pt idx="10">
                  <c:v>3.0345190484851333E-4</c:v>
                </c:pt>
                <c:pt idx="11">
                  <c:v>2.5955311875258452E-4</c:v>
                </c:pt>
                <c:pt idx="12">
                  <c:v>2.8332110132501235E-4</c:v>
                </c:pt>
                <c:pt idx="13">
                  <c:v>3.6031709377201595E-4</c:v>
                </c:pt>
                <c:pt idx="14">
                  <c:v>3.0075957839637582E-4</c:v>
                </c:pt>
                <c:pt idx="15">
                  <c:v>2.8070356506482293E-4</c:v>
                </c:pt>
                <c:pt idx="16">
                  <c:v>2.435317758320618E-4</c:v>
                </c:pt>
                <c:pt idx="17">
                  <c:v>2.5681673704648828E-4</c:v>
                </c:pt>
                <c:pt idx="18">
                  <c:v>2.581288829194983E-4</c:v>
                </c:pt>
                <c:pt idx="19">
                  <c:v>2.3189902213870258E-4</c:v>
                </c:pt>
                <c:pt idx="20">
                  <c:v>2.0755883885403798E-4</c:v>
                </c:pt>
                <c:pt idx="21">
                  <c:v>2.6651778049834545E-4</c:v>
                </c:pt>
                <c:pt idx="22">
                  <c:v>2.4159860913383938E-4</c:v>
                </c:pt>
                <c:pt idx="23">
                  <c:v>2.1578800066090646E-4</c:v>
                </c:pt>
                <c:pt idx="24">
                  <c:v>2.3697539280351395E-4</c:v>
                </c:pt>
                <c:pt idx="25">
                  <c:v>2.8577461901669866E-4</c:v>
                </c:pt>
                <c:pt idx="26">
                  <c:v>2.5061615950290437E-4</c:v>
                </c:pt>
                <c:pt idx="27">
                  <c:v>2.224936723894527E-4</c:v>
                </c:pt>
                <c:pt idx="28">
                  <c:v>2.2076174606333924E-4</c:v>
                </c:pt>
                <c:pt idx="29">
                  <c:v>2.21010176810934E-4</c:v>
                </c:pt>
                <c:pt idx="30">
                  <c:v>2.1243440120863604E-4</c:v>
                </c:pt>
                <c:pt idx="31">
                  <c:v>1.9461664017728065E-4</c:v>
                </c:pt>
                <c:pt idx="32">
                  <c:v>1.9766152044607029E-4</c:v>
                </c:pt>
                <c:pt idx="33">
                  <c:v>1.8315225238562993E-4</c:v>
                </c:pt>
                <c:pt idx="34">
                  <c:v>1.715927723750195E-4</c:v>
                </c:pt>
                <c:pt idx="35">
                  <c:v>1.6382589674455585E-4</c:v>
                </c:pt>
                <c:pt idx="36">
                  <c:v>1.6752881299823241E-4</c:v>
                </c:pt>
                <c:pt idx="37">
                  <c:v>1.6043604706141747E-4</c:v>
                </c:pt>
                <c:pt idx="38">
                  <c:v>1.5714341612250575E-4</c:v>
                </c:pt>
                <c:pt idx="39">
                  <c:v>1.5700839356020755E-4</c:v>
                </c:pt>
                <c:pt idx="40">
                  <c:v>1.7226497410900981E-4</c:v>
                </c:pt>
                <c:pt idx="41">
                  <c:v>1.6397899800014095E-4</c:v>
                </c:pt>
                <c:pt idx="42">
                  <c:v>1.7767863168163819E-4</c:v>
                </c:pt>
                <c:pt idx="43">
                  <c:v>1.6802873311008045E-4</c:v>
                </c:pt>
                <c:pt idx="44">
                  <c:v>1.6060545451758923E-4</c:v>
                </c:pt>
                <c:pt idx="45">
                  <c:v>3.0873791589114971E-4</c:v>
                </c:pt>
                <c:pt idx="46">
                  <c:v>3.0116088538880976E-4</c:v>
                </c:pt>
                <c:pt idx="47">
                  <c:v>2.593816665494196E-4</c:v>
                </c:pt>
                <c:pt idx="48">
                  <c:v>2.459963101953694E-4</c:v>
                </c:pt>
                <c:pt idx="49">
                  <c:v>2.1962360339993238E-4</c:v>
                </c:pt>
                <c:pt idx="50">
                  <c:v>2.4427937526533218E-4</c:v>
                </c:pt>
                <c:pt idx="51">
                  <c:v>2.3575015571856568E-4</c:v>
                </c:pt>
                <c:pt idx="52">
                  <c:v>2.114444555806773E-4</c:v>
                </c:pt>
                <c:pt idx="53">
                  <c:v>1.9218758748080082E-4</c:v>
                </c:pt>
                <c:pt idx="54">
                  <c:v>1.7987831737233231E-4</c:v>
                </c:pt>
                <c:pt idx="55">
                  <c:v>2.0418158916564425E-4</c:v>
                </c:pt>
                <c:pt idx="56">
                  <c:v>1.9892174585538569E-4</c:v>
                </c:pt>
                <c:pt idx="57">
                  <c:v>2.001234503414462E-4</c:v>
                </c:pt>
                <c:pt idx="58">
                  <c:v>3.2596391741161973E-4</c:v>
                </c:pt>
                <c:pt idx="59">
                  <c:v>3.2016060957868565E-4</c:v>
                </c:pt>
                <c:pt idx="60">
                  <c:v>3.1941915781188708E-4</c:v>
                </c:pt>
                <c:pt idx="61">
                  <c:v>3.2032864539655259E-4</c:v>
                </c:pt>
                <c:pt idx="62">
                  <c:v>2.7183565558304841E-4</c:v>
                </c:pt>
                <c:pt idx="63">
                  <c:v>2.4393250634225123E-4</c:v>
                </c:pt>
                <c:pt idx="64">
                  <c:v>2.3874931926290514E-4</c:v>
                </c:pt>
                <c:pt idx="65">
                  <c:v>2.3686072354962332E-4</c:v>
                </c:pt>
                <c:pt idx="66">
                  <c:v>2.417437328070313E-4</c:v>
                </c:pt>
                <c:pt idx="67">
                  <c:v>2.2617870398772239E-4</c:v>
                </c:pt>
                <c:pt idx="68">
                  <c:v>2.0291278569195185E-4</c:v>
                </c:pt>
                <c:pt idx="69">
                  <c:v>1.913199436188965E-4</c:v>
                </c:pt>
                <c:pt idx="70">
                  <c:v>1.9675508593099242E-4</c:v>
                </c:pt>
                <c:pt idx="71">
                  <c:v>2.0920136748853188E-4</c:v>
                </c:pt>
                <c:pt idx="72">
                  <c:v>3.1560297020823711E-4</c:v>
                </c:pt>
                <c:pt idx="73">
                  <c:v>2.7288408781938017E-4</c:v>
                </c:pt>
                <c:pt idx="74">
                  <c:v>2.416584427111561E-4</c:v>
                </c:pt>
                <c:pt idx="75">
                  <c:v>2.3584999166709674E-4</c:v>
                </c:pt>
                <c:pt idx="76">
                  <c:v>2.234169875568831E-4</c:v>
                </c:pt>
                <c:pt idx="77">
                  <c:v>2.6823270486200516E-4</c:v>
                </c:pt>
                <c:pt idx="78">
                  <c:v>2.850855825105858E-4</c:v>
                </c:pt>
                <c:pt idx="79">
                  <c:v>3.0620612599445413E-4</c:v>
                </c:pt>
                <c:pt idx="80">
                  <c:v>2.6947055108546877E-4</c:v>
                </c:pt>
                <c:pt idx="81">
                  <c:v>2.4280861137703161E-4</c:v>
                </c:pt>
                <c:pt idx="82">
                  <c:v>2.1594270181619904E-4</c:v>
                </c:pt>
                <c:pt idx="83">
                  <c:v>2.0309550174424644E-4</c:v>
                </c:pt>
                <c:pt idx="84">
                  <c:v>2.1473534231010135E-4</c:v>
                </c:pt>
                <c:pt idx="85">
                  <c:v>1.9701361948217758E-4</c:v>
                </c:pt>
                <c:pt idx="86">
                  <c:v>2.0537959582881329E-4</c:v>
                </c:pt>
                <c:pt idx="87">
                  <c:v>2.0151989237539278E-4</c:v>
                </c:pt>
                <c:pt idx="88">
                  <c:v>1.8508209400016102E-4</c:v>
                </c:pt>
                <c:pt idx="89">
                  <c:v>1.7899879329397238E-4</c:v>
                </c:pt>
                <c:pt idx="90">
                  <c:v>1.7119136297396686E-4</c:v>
                </c:pt>
                <c:pt idx="91">
                  <c:v>1.6435184519805865E-4</c:v>
                </c:pt>
                <c:pt idx="92">
                  <c:v>1.5826903171139458E-4</c:v>
                </c:pt>
                <c:pt idx="93">
                  <c:v>1.633700529263871E-4</c:v>
                </c:pt>
                <c:pt idx="94">
                  <c:v>1.5775826364655332E-4</c:v>
                </c:pt>
                <c:pt idx="95">
                  <c:v>1.8496989564139698E-4</c:v>
                </c:pt>
                <c:pt idx="96">
                  <c:v>1.9270063470417514E-4</c:v>
                </c:pt>
                <c:pt idx="97">
                  <c:v>2.0607407029464228E-4</c:v>
                </c:pt>
                <c:pt idx="98">
                  <c:v>1.8859300194045978E-4</c:v>
                </c:pt>
                <c:pt idx="99">
                  <c:v>1.7665552375720141E-4</c:v>
                </c:pt>
                <c:pt idx="100">
                  <c:v>1.731444671739437E-4</c:v>
                </c:pt>
                <c:pt idx="101">
                  <c:v>1.996862265372529E-4</c:v>
                </c:pt>
                <c:pt idx="102">
                  <c:v>1.8438832377712749E-4</c:v>
                </c:pt>
                <c:pt idx="103">
                  <c:v>1.7277998053501171E-4</c:v>
                </c:pt>
                <c:pt idx="104">
                  <c:v>1.7465158673729184E-4</c:v>
                </c:pt>
                <c:pt idx="105">
                  <c:v>1.6599004557278003E-4</c:v>
                </c:pt>
                <c:pt idx="106">
                  <c:v>1.5910258201402559E-4</c:v>
                </c:pt>
                <c:pt idx="107">
                  <c:v>1.8622977465255878E-4</c:v>
                </c:pt>
                <c:pt idx="108">
                  <c:v>2.4466276350953027E-4</c:v>
                </c:pt>
                <c:pt idx="109">
                  <c:v>2.4469836764590852E-4</c:v>
                </c:pt>
                <c:pt idx="110">
                  <c:v>2.2069633048992589E-4</c:v>
                </c:pt>
                <c:pt idx="111">
                  <c:v>1.9925260679191058E-4</c:v>
                </c:pt>
                <c:pt idx="112">
                  <c:v>1.9267478095546842E-4</c:v>
                </c:pt>
                <c:pt idx="113">
                  <c:v>2.2174466754489242E-4</c:v>
                </c:pt>
                <c:pt idx="114">
                  <c:v>2.0216602046294253E-4</c:v>
                </c:pt>
                <c:pt idx="115">
                  <c:v>1.8543262767067734E-4</c:v>
                </c:pt>
                <c:pt idx="116">
                  <c:v>1.9736375709973527E-4</c:v>
                </c:pt>
                <c:pt idx="117">
                  <c:v>1.8244717476512882E-4</c:v>
                </c:pt>
                <c:pt idx="118">
                  <c:v>2.3590498365694268E-4</c:v>
                </c:pt>
                <c:pt idx="119">
                  <c:v>2.4756422256998309E-4</c:v>
                </c:pt>
                <c:pt idx="120">
                  <c:v>2.2147736971547837E-4</c:v>
                </c:pt>
                <c:pt idx="121">
                  <c:v>2.1545989560187403E-4</c:v>
                </c:pt>
                <c:pt idx="122">
                  <c:v>1.9514859405632878E-4</c:v>
                </c:pt>
                <c:pt idx="123">
                  <c:v>1.8098600152533046E-4</c:v>
                </c:pt>
                <c:pt idx="124">
                  <c:v>1.8178482026446813E-4</c:v>
                </c:pt>
                <c:pt idx="125">
                  <c:v>1.7131328350058957E-4</c:v>
                </c:pt>
                <c:pt idx="126">
                  <c:v>1.7987775313477438E-4</c:v>
                </c:pt>
                <c:pt idx="127">
                  <c:v>1.7146231893089048E-4</c:v>
                </c:pt>
                <c:pt idx="128">
                  <c:v>1.7853468841053167E-4</c:v>
                </c:pt>
                <c:pt idx="129">
                  <c:v>1.6867756592649219E-4</c:v>
                </c:pt>
                <c:pt idx="130">
                  <c:v>1.7085751452374659E-4</c:v>
                </c:pt>
                <c:pt idx="131">
                  <c:v>1.7567560484592733E-4</c:v>
                </c:pt>
                <c:pt idx="132">
                  <c:v>1.6713167657610826E-4</c:v>
                </c:pt>
                <c:pt idx="133">
                  <c:v>1.613193052454815E-4</c:v>
                </c:pt>
                <c:pt idx="134">
                  <c:v>1.5580660670057669E-4</c:v>
                </c:pt>
                <c:pt idx="135">
                  <c:v>1.6838649782648755E-4</c:v>
                </c:pt>
                <c:pt idx="136">
                  <c:v>2.3052847095344546E-4</c:v>
                </c:pt>
                <c:pt idx="137">
                  <c:v>2.288363902064835E-4</c:v>
                </c:pt>
                <c:pt idx="138">
                  <c:v>2.1893935517632748E-4</c:v>
                </c:pt>
                <c:pt idx="139">
                  <c:v>2.3318140486860582E-4</c:v>
                </c:pt>
                <c:pt idx="140">
                  <c:v>2.185262072260865E-4</c:v>
                </c:pt>
                <c:pt idx="141">
                  <c:v>1.9734977316750927E-4</c:v>
                </c:pt>
                <c:pt idx="142">
                  <c:v>1.9423377182814088E-4</c:v>
                </c:pt>
                <c:pt idx="143">
                  <c:v>2.7539597911752984E-4</c:v>
                </c:pt>
                <c:pt idx="144">
                  <c:v>2.3912568374701506E-4</c:v>
                </c:pt>
                <c:pt idx="145">
                  <c:v>2.5823058526754778E-4</c:v>
                </c:pt>
                <c:pt idx="146">
                  <c:v>2.5086329452311297E-4</c:v>
                </c:pt>
                <c:pt idx="147">
                  <c:v>2.2652705772725117E-4</c:v>
                </c:pt>
                <c:pt idx="148">
                  <c:v>2.0400746886759034E-4</c:v>
                </c:pt>
                <c:pt idx="149">
                  <c:v>1.8800846437656631E-4</c:v>
                </c:pt>
                <c:pt idx="150">
                  <c:v>1.7514766228929798E-4</c:v>
                </c:pt>
                <c:pt idx="151">
                  <c:v>1.7030125374342071E-4</c:v>
                </c:pt>
                <c:pt idx="152">
                  <c:v>1.6978286547628401E-4</c:v>
                </c:pt>
                <c:pt idx="153">
                  <c:v>1.8126018437611023E-4</c:v>
                </c:pt>
                <c:pt idx="154">
                  <c:v>1.8137162114965872E-4</c:v>
                </c:pt>
                <c:pt idx="155">
                  <c:v>2.0964745548228468E-4</c:v>
                </c:pt>
                <c:pt idx="156">
                  <c:v>1.941620931780736E-4</c:v>
                </c:pt>
                <c:pt idx="157">
                  <c:v>2.2462181749765241E-4</c:v>
                </c:pt>
                <c:pt idx="158">
                  <c:v>2.1476787757795815E-4</c:v>
                </c:pt>
                <c:pt idx="159">
                  <c:v>2.3047264103197399E-4</c:v>
                </c:pt>
                <c:pt idx="160">
                  <c:v>2.1827738933744226E-4</c:v>
                </c:pt>
                <c:pt idx="161">
                  <c:v>1.9815245678947091E-4</c:v>
                </c:pt>
                <c:pt idx="162">
                  <c:v>1.8628464437149466E-4</c:v>
                </c:pt>
                <c:pt idx="163">
                  <c:v>1.7387536322068794E-4</c:v>
                </c:pt>
                <c:pt idx="164">
                  <c:v>1.6707949024378989E-4</c:v>
                </c:pt>
                <c:pt idx="165">
                  <c:v>1.5997095368446419E-4</c:v>
                </c:pt>
                <c:pt idx="166">
                  <c:v>1.5476244646554527E-4</c:v>
                </c:pt>
                <c:pt idx="167">
                  <c:v>1.5456190665576747E-4</c:v>
                </c:pt>
                <c:pt idx="168">
                  <c:v>1.7885010790650831E-4</c:v>
                </c:pt>
                <c:pt idx="169">
                  <c:v>1.7882784912835823E-4</c:v>
                </c:pt>
                <c:pt idx="170">
                  <c:v>1.8561020265148829E-4</c:v>
                </c:pt>
                <c:pt idx="171">
                  <c:v>2.2555009830479224E-4</c:v>
                </c:pt>
                <c:pt idx="172">
                  <c:v>2.0257427193561521E-4</c:v>
                </c:pt>
                <c:pt idx="173">
                  <c:v>1.8577551995055725E-4</c:v>
                </c:pt>
                <c:pt idx="174">
                  <c:v>2.3059048825728603E-4</c:v>
                </c:pt>
                <c:pt idx="175">
                  <c:v>2.3546812684875878E-4</c:v>
                </c:pt>
                <c:pt idx="176">
                  <c:v>2.1383079720022519E-4</c:v>
                </c:pt>
                <c:pt idx="177">
                  <c:v>2.0376384683697758E-4</c:v>
                </c:pt>
                <c:pt idx="178">
                  <c:v>1.8661975326145797E-4</c:v>
                </c:pt>
                <c:pt idx="179">
                  <c:v>1.7870477925774805E-4</c:v>
                </c:pt>
                <c:pt idx="180">
                  <c:v>1.741225884302114E-4</c:v>
                </c:pt>
                <c:pt idx="181">
                  <c:v>1.6785859331700098E-4</c:v>
                </c:pt>
                <c:pt idx="182">
                  <c:v>1.6045516403657804E-4</c:v>
                </c:pt>
                <c:pt idx="183">
                  <c:v>2.0823910436188216E-4</c:v>
                </c:pt>
                <c:pt idx="184">
                  <c:v>2.4194375493939084E-4</c:v>
                </c:pt>
                <c:pt idx="185">
                  <c:v>2.1439266723048109E-4</c:v>
                </c:pt>
                <c:pt idx="186">
                  <c:v>2.0258161024698797E-4</c:v>
                </c:pt>
                <c:pt idx="187">
                  <c:v>1.9329086582426313E-4</c:v>
                </c:pt>
                <c:pt idx="188">
                  <c:v>1.913191696575955E-4</c:v>
                </c:pt>
                <c:pt idx="189">
                  <c:v>1.8512778223622598E-4</c:v>
                </c:pt>
                <c:pt idx="190">
                  <c:v>1.8517487891344064E-4</c:v>
                </c:pt>
                <c:pt idx="191">
                  <c:v>1.7715950623951762E-4</c:v>
                </c:pt>
                <c:pt idx="192">
                  <c:v>1.7831266916649771E-4</c:v>
                </c:pt>
                <c:pt idx="193">
                  <c:v>1.6817379686159258E-4</c:v>
                </c:pt>
                <c:pt idx="194">
                  <c:v>1.6110108747219458E-4</c:v>
                </c:pt>
                <c:pt idx="195">
                  <c:v>1.5812742463028708E-4</c:v>
                </c:pt>
                <c:pt idx="196">
                  <c:v>1.5628544733951654E-4</c:v>
                </c:pt>
                <c:pt idx="197">
                  <c:v>1.5208317419788953E-4</c:v>
                </c:pt>
                <c:pt idx="198">
                  <c:v>2.2453425654069418E-4</c:v>
                </c:pt>
                <c:pt idx="199">
                  <c:v>2.2547982396814531E-4</c:v>
                </c:pt>
                <c:pt idx="200">
                  <c:v>2.4670768438786949E-4</c:v>
                </c:pt>
                <c:pt idx="201">
                  <c:v>3.7991832594113544E-4</c:v>
                </c:pt>
                <c:pt idx="202">
                  <c:v>3.3820808322819945E-4</c:v>
                </c:pt>
                <c:pt idx="203">
                  <c:v>3.0356510258908333E-4</c:v>
                </c:pt>
                <c:pt idx="204">
                  <c:v>2.6526965518623312E-4</c:v>
                </c:pt>
                <c:pt idx="205">
                  <c:v>2.6137378803753547E-4</c:v>
                </c:pt>
                <c:pt idx="206">
                  <c:v>2.2897555065176642E-4</c:v>
                </c:pt>
                <c:pt idx="207">
                  <c:v>2.9333710591143648E-4</c:v>
                </c:pt>
                <c:pt idx="208">
                  <c:v>2.5393342186002664E-4</c:v>
                </c:pt>
                <c:pt idx="209">
                  <c:v>2.2318214471550118E-4</c:v>
                </c:pt>
                <c:pt idx="210">
                  <c:v>2.2144466673286692E-4</c:v>
                </c:pt>
                <c:pt idx="211">
                  <c:v>3.2251716089333417E-4</c:v>
                </c:pt>
                <c:pt idx="212">
                  <c:v>2.7482504325518554E-4</c:v>
                </c:pt>
                <c:pt idx="213">
                  <c:v>2.3875211197259153E-4</c:v>
                </c:pt>
                <c:pt idx="214">
                  <c:v>2.2844628488717967E-4</c:v>
                </c:pt>
                <c:pt idx="215">
                  <c:v>2.0639817006661462E-4</c:v>
                </c:pt>
                <c:pt idx="216">
                  <c:v>2.2035622942155988E-4</c:v>
                </c:pt>
                <c:pt idx="217">
                  <c:v>2.14952385685498E-4</c:v>
                </c:pt>
                <c:pt idx="218">
                  <c:v>2.5905034812207461E-4</c:v>
                </c:pt>
                <c:pt idx="219">
                  <c:v>2.3315972052092605E-4</c:v>
                </c:pt>
                <c:pt idx="220">
                  <c:v>2.0822985906971246E-4</c:v>
                </c:pt>
                <c:pt idx="221">
                  <c:v>2.1204822572895007E-4</c:v>
                </c:pt>
                <c:pt idx="222">
                  <c:v>2.4825835512059743E-4</c:v>
                </c:pt>
                <c:pt idx="223">
                  <c:v>2.2755209512489278E-4</c:v>
                </c:pt>
                <c:pt idx="224">
                  <c:v>2.0650061977805074E-4</c:v>
                </c:pt>
                <c:pt idx="225">
                  <c:v>2.6882382267583572E-4</c:v>
                </c:pt>
                <c:pt idx="226">
                  <c:v>2.3670947494942266E-4</c:v>
                </c:pt>
                <c:pt idx="227">
                  <c:v>2.3599438866866759E-4</c:v>
                </c:pt>
                <c:pt idx="228">
                  <c:v>2.6349460847062287E-4</c:v>
                </c:pt>
                <c:pt idx="229">
                  <c:v>2.7447262276375061E-4</c:v>
                </c:pt>
                <c:pt idx="230">
                  <c:v>2.416194252055231E-4</c:v>
                </c:pt>
                <c:pt idx="231">
                  <c:v>2.2010938716205479E-4</c:v>
                </c:pt>
                <c:pt idx="232">
                  <c:v>2.0058211068401939E-4</c:v>
                </c:pt>
                <c:pt idx="233">
                  <c:v>1.8838930243540472E-4</c:v>
                </c:pt>
                <c:pt idx="234">
                  <c:v>2.330212291782284E-4</c:v>
                </c:pt>
                <c:pt idx="235">
                  <c:v>2.0872875720897893E-4</c:v>
                </c:pt>
                <c:pt idx="236">
                  <c:v>2.4328089449917483E-4</c:v>
                </c:pt>
                <c:pt idx="237">
                  <c:v>2.1561701697181369E-4</c:v>
                </c:pt>
                <c:pt idx="238">
                  <c:v>2.0481769439643606E-4</c:v>
                </c:pt>
                <c:pt idx="239">
                  <c:v>1.8914794233367544E-4</c:v>
                </c:pt>
                <c:pt idx="240">
                  <c:v>1.8168625446452331E-4</c:v>
                </c:pt>
                <c:pt idx="241">
                  <c:v>1.8623518098423794E-4</c:v>
                </c:pt>
                <c:pt idx="242">
                  <c:v>1.7398212171010203E-4</c:v>
                </c:pt>
                <c:pt idx="243">
                  <c:v>1.6497265494033595E-4</c:v>
                </c:pt>
                <c:pt idx="244">
                  <c:v>1.6457111153166663E-4</c:v>
                </c:pt>
                <c:pt idx="245">
                  <c:v>1.580901483101794E-4</c:v>
                </c:pt>
                <c:pt idx="246">
                  <c:v>1.7110568872566532E-4</c:v>
                </c:pt>
                <c:pt idx="247">
                  <c:v>1.6348362211051666E-4</c:v>
                </c:pt>
                <c:pt idx="248">
                  <c:v>2.1291770746561107E-4</c:v>
                </c:pt>
                <c:pt idx="249">
                  <c:v>2.4464056636902694E-4</c:v>
                </c:pt>
                <c:pt idx="250">
                  <c:v>2.18495701570427E-4</c:v>
                </c:pt>
                <c:pt idx="251">
                  <c:v>2.0037805282226788E-4</c:v>
                </c:pt>
                <c:pt idx="252">
                  <c:v>1.8588495486392321E-4</c:v>
                </c:pt>
                <c:pt idx="253">
                  <c:v>1.8091652464482545E-4</c:v>
                </c:pt>
                <c:pt idx="254">
                  <c:v>2.0089213213422965E-4</c:v>
                </c:pt>
                <c:pt idx="255">
                  <c:v>2.3554211730768417E-4</c:v>
                </c:pt>
                <c:pt idx="256">
                  <c:v>2.1379999359170661E-4</c:v>
                </c:pt>
                <c:pt idx="257">
                  <c:v>2.0185519815865108E-4</c:v>
                </c:pt>
                <c:pt idx="258">
                  <c:v>1.9650534218043481E-4</c:v>
                </c:pt>
                <c:pt idx="259">
                  <c:v>1.8760459729155765E-4</c:v>
                </c:pt>
                <c:pt idx="260">
                  <c:v>1.753497631177709E-4</c:v>
                </c:pt>
                <c:pt idx="261">
                  <c:v>2.0091998898131295E-4</c:v>
                </c:pt>
                <c:pt idx="262">
                  <c:v>1.9403045974294132E-4</c:v>
                </c:pt>
                <c:pt idx="263">
                  <c:v>2.1879807322341504E-4</c:v>
                </c:pt>
                <c:pt idx="264">
                  <c:v>2.1095629549470839E-4</c:v>
                </c:pt>
                <c:pt idx="265">
                  <c:v>2.1344882159653829E-4</c:v>
                </c:pt>
                <c:pt idx="266">
                  <c:v>2.0332713394565811E-4</c:v>
                </c:pt>
                <c:pt idx="267">
                  <c:v>3.084799680698212E-4</c:v>
                </c:pt>
                <c:pt idx="268">
                  <c:v>2.8295647268610852E-4</c:v>
                </c:pt>
                <c:pt idx="269">
                  <c:v>2.6757516395815677E-4</c:v>
                </c:pt>
                <c:pt idx="270">
                  <c:v>2.6807496554341094E-4</c:v>
                </c:pt>
                <c:pt idx="271">
                  <c:v>2.3367328477470766E-4</c:v>
                </c:pt>
                <c:pt idx="272">
                  <c:v>2.1225906803523328E-4</c:v>
                </c:pt>
                <c:pt idx="273">
                  <c:v>1.9621784228577479E-4</c:v>
                </c:pt>
                <c:pt idx="274">
                  <c:v>2.1079012084328989E-4</c:v>
                </c:pt>
                <c:pt idx="275">
                  <c:v>1.9499601771021601E-4</c:v>
                </c:pt>
                <c:pt idx="276">
                  <c:v>1.8046144225778327E-4</c:v>
                </c:pt>
                <c:pt idx="277">
                  <c:v>1.7131900750174005E-4</c:v>
                </c:pt>
                <c:pt idx="278">
                  <c:v>2.01804920663422E-4</c:v>
                </c:pt>
                <c:pt idx="279">
                  <c:v>1.9901842209453657E-4</c:v>
                </c:pt>
                <c:pt idx="280">
                  <c:v>1.9543632696923858E-4</c:v>
                </c:pt>
                <c:pt idx="281">
                  <c:v>2.0520180455467198E-4</c:v>
                </c:pt>
                <c:pt idx="282">
                  <c:v>1.9824401179720702E-4</c:v>
                </c:pt>
                <c:pt idx="283">
                  <c:v>1.8599658556636603E-4</c:v>
                </c:pt>
                <c:pt idx="284">
                  <c:v>1.8455785524844359E-4</c:v>
                </c:pt>
                <c:pt idx="285">
                  <c:v>1.8028658677685263E-4</c:v>
                </c:pt>
                <c:pt idx="286">
                  <c:v>1.745400185699334E-4</c:v>
                </c:pt>
                <c:pt idx="287">
                  <c:v>1.7024350449957332E-4</c:v>
                </c:pt>
                <c:pt idx="288">
                  <c:v>1.6468012298850027E-4</c:v>
                </c:pt>
                <c:pt idx="289">
                  <c:v>1.7873499796197264E-4</c:v>
                </c:pt>
                <c:pt idx="290">
                  <c:v>1.8434993003665453E-4</c:v>
                </c:pt>
                <c:pt idx="291">
                  <c:v>2.0605482818114796E-4</c:v>
                </c:pt>
                <c:pt idx="292">
                  <c:v>1.9227256020469346E-4</c:v>
                </c:pt>
                <c:pt idx="293">
                  <c:v>1.9520380922157817E-4</c:v>
                </c:pt>
                <c:pt idx="294">
                  <c:v>1.9691600249595038E-4</c:v>
                </c:pt>
                <c:pt idx="295">
                  <c:v>1.9275953101495247E-4</c:v>
                </c:pt>
                <c:pt idx="296">
                  <c:v>2.171545231129415E-4</c:v>
                </c:pt>
                <c:pt idx="297">
                  <c:v>1.9634817506188878E-4</c:v>
                </c:pt>
                <c:pt idx="298">
                  <c:v>1.8226773443767692E-4</c:v>
                </c:pt>
                <c:pt idx="299">
                  <c:v>1.7106422030921953E-4</c:v>
                </c:pt>
                <c:pt idx="300">
                  <c:v>1.8392644297596927E-4</c:v>
                </c:pt>
                <c:pt idx="301">
                  <c:v>1.9169574202560318E-4</c:v>
                </c:pt>
                <c:pt idx="302">
                  <c:v>1.8824057451667208E-4</c:v>
                </c:pt>
                <c:pt idx="303">
                  <c:v>1.8564537005379242E-4</c:v>
                </c:pt>
                <c:pt idx="304">
                  <c:v>1.7523378622528871E-4</c:v>
                </c:pt>
                <c:pt idx="305">
                  <c:v>1.699736952420514E-4</c:v>
                </c:pt>
                <c:pt idx="306">
                  <c:v>2.1950415500671973E-4</c:v>
                </c:pt>
                <c:pt idx="307">
                  <c:v>2.4305713928458151E-4</c:v>
                </c:pt>
                <c:pt idx="308">
                  <c:v>2.3588853920296186E-4</c:v>
                </c:pt>
                <c:pt idx="309">
                  <c:v>2.1610710561122793E-4</c:v>
                </c:pt>
                <c:pt idx="310">
                  <c:v>1.9744331778120014E-4</c:v>
                </c:pt>
                <c:pt idx="311">
                  <c:v>1.8553393220362437E-4</c:v>
                </c:pt>
                <c:pt idx="312">
                  <c:v>2.4024972990411515E-4</c:v>
                </c:pt>
                <c:pt idx="313">
                  <c:v>2.1315797064800187E-4</c:v>
                </c:pt>
                <c:pt idx="314">
                  <c:v>2.1587335863148489E-4</c:v>
                </c:pt>
                <c:pt idx="315">
                  <c:v>1.9569723336656172E-4</c:v>
                </c:pt>
                <c:pt idx="316">
                  <c:v>1.8448964372879987E-4</c:v>
                </c:pt>
                <c:pt idx="317">
                  <c:v>1.7297935154265086E-4</c:v>
                </c:pt>
                <c:pt idx="318">
                  <c:v>1.9686446709527331E-4</c:v>
                </c:pt>
                <c:pt idx="319">
                  <c:v>2.7825473041824279E-4</c:v>
                </c:pt>
                <c:pt idx="320">
                  <c:v>2.5225932162088646E-4</c:v>
                </c:pt>
                <c:pt idx="321">
                  <c:v>2.2531838413656987E-4</c:v>
                </c:pt>
                <c:pt idx="322">
                  <c:v>2.5633209670452791E-4</c:v>
                </c:pt>
                <c:pt idx="323">
                  <c:v>2.2839506925117467E-4</c:v>
                </c:pt>
                <c:pt idx="324">
                  <c:v>2.3557953310927632E-4</c:v>
                </c:pt>
                <c:pt idx="325">
                  <c:v>2.102467457292081E-4</c:v>
                </c:pt>
                <c:pt idx="326">
                  <c:v>2.4519615579774432E-4</c:v>
                </c:pt>
                <c:pt idx="327">
                  <c:v>2.2485763119107406E-4</c:v>
                </c:pt>
                <c:pt idx="328">
                  <c:v>2.0336373107287007E-4</c:v>
                </c:pt>
                <c:pt idx="329">
                  <c:v>2.6457409660528758E-4</c:v>
                </c:pt>
                <c:pt idx="330">
                  <c:v>2.3938536947872301E-4</c:v>
                </c:pt>
                <c:pt idx="331">
                  <c:v>2.301557044413624E-4</c:v>
                </c:pt>
                <c:pt idx="332">
                  <c:v>2.0704810580295902E-4</c:v>
                </c:pt>
                <c:pt idx="333">
                  <c:v>1.9062391739660818E-4</c:v>
                </c:pt>
                <c:pt idx="334">
                  <c:v>1.8774305819016098E-4</c:v>
                </c:pt>
                <c:pt idx="335">
                  <c:v>2.344280096903591E-4</c:v>
                </c:pt>
                <c:pt idx="336">
                  <c:v>2.0893961873360138E-4</c:v>
                </c:pt>
                <c:pt idx="337">
                  <c:v>2.131297486839888E-4</c:v>
                </c:pt>
                <c:pt idx="338">
                  <c:v>1.9657933739549235E-4</c:v>
                </c:pt>
                <c:pt idx="339">
                  <c:v>2.5650243831363683E-4</c:v>
                </c:pt>
                <c:pt idx="340">
                  <c:v>2.3412928417972811E-4</c:v>
                </c:pt>
                <c:pt idx="341">
                  <c:v>2.1062609868657681E-4</c:v>
                </c:pt>
                <c:pt idx="342">
                  <c:v>1.9655649146385653E-4</c:v>
                </c:pt>
                <c:pt idx="343">
                  <c:v>1.8186831602787947E-4</c:v>
                </c:pt>
                <c:pt idx="344">
                  <c:v>1.8174574253718647E-4</c:v>
                </c:pt>
                <c:pt idx="345">
                  <c:v>1.7137176977831276E-4</c:v>
                </c:pt>
                <c:pt idx="346">
                  <c:v>1.6558892998205704E-4</c:v>
                </c:pt>
                <c:pt idx="347">
                  <c:v>1.7265256667159563E-4</c:v>
                </c:pt>
                <c:pt idx="348">
                  <c:v>1.9864393925983799E-4</c:v>
                </c:pt>
                <c:pt idx="349">
                  <c:v>1.8286861451363321E-4</c:v>
                </c:pt>
                <c:pt idx="350">
                  <c:v>1.7272946361477669E-4</c:v>
                </c:pt>
                <c:pt idx="351">
                  <c:v>1.6905342979013426E-4</c:v>
                </c:pt>
                <c:pt idx="352">
                  <c:v>1.6132793153221184E-4</c:v>
                </c:pt>
                <c:pt idx="353">
                  <c:v>1.5971919724146281E-4</c:v>
                </c:pt>
                <c:pt idx="354">
                  <c:v>1.5570428153839747E-4</c:v>
                </c:pt>
                <c:pt idx="355">
                  <c:v>1.5674988381645185E-4</c:v>
                </c:pt>
                <c:pt idx="356">
                  <c:v>1.5290879652687863E-4</c:v>
                </c:pt>
                <c:pt idx="357">
                  <c:v>1.5198829028396571E-4</c:v>
                </c:pt>
                <c:pt idx="358">
                  <c:v>1.6011465262062013E-4</c:v>
                </c:pt>
                <c:pt idx="359">
                  <c:v>1.5950362754393605E-4</c:v>
                </c:pt>
                <c:pt idx="360">
                  <c:v>1.5581734720763495E-4</c:v>
                </c:pt>
                <c:pt idx="361">
                  <c:v>1.5569190151942678E-4</c:v>
                </c:pt>
                <c:pt idx="362">
                  <c:v>1.7947742187568661E-4</c:v>
                </c:pt>
                <c:pt idx="363">
                  <c:v>1.7547227874833377E-4</c:v>
                </c:pt>
                <c:pt idx="364">
                  <c:v>1.9914972701210235E-4</c:v>
                </c:pt>
                <c:pt idx="365">
                  <c:v>1.9481857891277983E-4</c:v>
                </c:pt>
                <c:pt idx="366">
                  <c:v>1.8558392500263613E-4</c:v>
                </c:pt>
                <c:pt idx="367">
                  <c:v>1.7341233466368664E-4</c:v>
                </c:pt>
                <c:pt idx="368">
                  <c:v>1.9304571627236415E-4</c:v>
                </c:pt>
                <c:pt idx="369">
                  <c:v>1.8272970181512334E-4</c:v>
                </c:pt>
                <c:pt idx="370">
                  <c:v>1.7156105965970706E-4</c:v>
                </c:pt>
                <c:pt idx="371">
                  <c:v>1.7152255967660334E-4</c:v>
                </c:pt>
                <c:pt idx="372">
                  <c:v>1.7286948869877565E-4</c:v>
                </c:pt>
                <c:pt idx="373">
                  <c:v>1.9108200738858903E-4</c:v>
                </c:pt>
                <c:pt idx="374">
                  <c:v>1.9544915223204543E-4</c:v>
                </c:pt>
                <c:pt idx="375">
                  <c:v>1.8169395163935247E-4</c:v>
                </c:pt>
                <c:pt idx="376">
                  <c:v>2.3729295742967857E-4</c:v>
                </c:pt>
                <c:pt idx="377">
                  <c:v>2.1158129540626617E-4</c:v>
                </c:pt>
                <c:pt idx="378">
                  <c:v>1.9308872123420198E-4</c:v>
                </c:pt>
                <c:pt idx="379">
                  <c:v>1.8318872100120067E-4</c:v>
                </c:pt>
                <c:pt idx="380">
                  <c:v>1.7234552662140064E-4</c:v>
                </c:pt>
                <c:pt idx="381">
                  <c:v>1.6696734485472766E-4</c:v>
                </c:pt>
                <c:pt idx="382">
                  <c:v>1.6151492219505705E-4</c:v>
                </c:pt>
                <c:pt idx="383">
                  <c:v>1.5616516883643815E-4</c:v>
                </c:pt>
                <c:pt idx="384">
                  <c:v>1.5447075318876399E-4</c:v>
                </c:pt>
                <c:pt idx="385">
                  <c:v>1.5132160145507625E-4</c:v>
                </c:pt>
                <c:pt idx="386">
                  <c:v>2.3295994303465262E-4</c:v>
                </c:pt>
                <c:pt idx="387">
                  <c:v>2.0858565930194898E-4</c:v>
                </c:pt>
                <c:pt idx="388">
                  <c:v>1.9074751049856316E-4</c:v>
                </c:pt>
                <c:pt idx="389">
                  <c:v>3.0692551445164588E-4</c:v>
                </c:pt>
                <c:pt idx="390">
                  <c:v>2.6246278138922284E-4</c:v>
                </c:pt>
                <c:pt idx="391">
                  <c:v>2.4754588168514325E-4</c:v>
                </c:pt>
                <c:pt idx="392">
                  <c:v>2.1863527862087332E-4</c:v>
                </c:pt>
                <c:pt idx="393">
                  <c:v>2.4354621120342116E-4</c:v>
                </c:pt>
                <c:pt idx="394">
                  <c:v>2.1677691385649207E-4</c:v>
                </c:pt>
                <c:pt idx="395">
                  <c:v>2.2599034769192128E-4</c:v>
                </c:pt>
                <c:pt idx="396">
                  <c:v>2.2721971714269993E-4</c:v>
                </c:pt>
                <c:pt idx="397">
                  <c:v>2.0640401197011464E-4</c:v>
                </c:pt>
                <c:pt idx="398">
                  <c:v>1.9125896851903559E-4</c:v>
                </c:pt>
                <c:pt idx="399">
                  <c:v>2.1266042103299535E-4</c:v>
                </c:pt>
                <c:pt idx="400">
                  <c:v>2.0427908924950517E-4</c:v>
                </c:pt>
                <c:pt idx="401">
                  <c:v>1.8724453277780984E-4</c:v>
                </c:pt>
                <c:pt idx="402">
                  <c:v>1.7689360361420269E-4</c:v>
                </c:pt>
                <c:pt idx="403">
                  <c:v>1.6765260102931579E-4</c:v>
                </c:pt>
                <c:pt idx="404">
                  <c:v>1.6840176256353615E-4</c:v>
                </c:pt>
                <c:pt idx="405">
                  <c:v>1.8487489404852192E-4</c:v>
                </c:pt>
                <c:pt idx="406">
                  <c:v>2.1567067578374258E-4</c:v>
                </c:pt>
                <c:pt idx="407">
                  <c:v>2.1466466772447799E-4</c:v>
                </c:pt>
                <c:pt idx="408">
                  <c:v>2.0238638801430556E-4</c:v>
                </c:pt>
                <c:pt idx="409">
                  <c:v>1.8589790657623241E-4</c:v>
                </c:pt>
                <c:pt idx="410">
                  <c:v>2.2350502197309566E-4</c:v>
                </c:pt>
                <c:pt idx="411">
                  <c:v>2.0817051757028704E-4</c:v>
                </c:pt>
                <c:pt idx="412">
                  <c:v>1.9048437470479967E-4</c:v>
                </c:pt>
                <c:pt idx="413">
                  <c:v>2.1145986799629707E-4</c:v>
                </c:pt>
                <c:pt idx="414">
                  <c:v>1.951726741405099E-4</c:v>
                </c:pt>
                <c:pt idx="415">
                  <c:v>1.9058899059508176E-4</c:v>
                </c:pt>
                <c:pt idx="416">
                  <c:v>1.9287887032224714E-4</c:v>
                </c:pt>
                <c:pt idx="417">
                  <c:v>2.1932150297485493E-4</c:v>
                </c:pt>
                <c:pt idx="418">
                  <c:v>1.97937218585871E-4</c:v>
                </c:pt>
                <c:pt idx="419">
                  <c:v>1.8236951890460048E-4</c:v>
                </c:pt>
                <c:pt idx="420">
                  <c:v>1.7211036404348343E-4</c:v>
                </c:pt>
                <c:pt idx="421">
                  <c:v>1.7254425829413685E-4</c:v>
                </c:pt>
                <c:pt idx="422">
                  <c:v>1.6452328429835127E-4</c:v>
                </c:pt>
                <c:pt idx="423">
                  <c:v>2.230406523220071E-4</c:v>
                </c:pt>
                <c:pt idx="424">
                  <c:v>2.3892947261084551E-4</c:v>
                </c:pt>
                <c:pt idx="425">
                  <c:v>2.1548865880436873E-4</c:v>
                </c:pt>
                <c:pt idx="426">
                  <c:v>1.982167606457677E-4</c:v>
                </c:pt>
                <c:pt idx="427">
                  <c:v>1.8255781888335936E-4</c:v>
                </c:pt>
                <c:pt idx="428">
                  <c:v>1.7185454963489325E-4</c:v>
                </c:pt>
                <c:pt idx="429">
                  <c:v>1.7114283290396357E-4</c:v>
                </c:pt>
                <c:pt idx="430">
                  <c:v>1.7120184800297345E-4</c:v>
                </c:pt>
                <c:pt idx="431">
                  <c:v>1.9378670924935184E-4</c:v>
                </c:pt>
                <c:pt idx="432">
                  <c:v>1.9796078758615936E-4</c:v>
                </c:pt>
                <c:pt idx="433">
                  <c:v>1.8617611988055514E-4</c:v>
                </c:pt>
                <c:pt idx="434">
                  <c:v>1.809026829636732E-4</c:v>
                </c:pt>
                <c:pt idx="435">
                  <c:v>1.8483887539155961E-4</c:v>
                </c:pt>
                <c:pt idx="436">
                  <c:v>1.9927293387821278E-4</c:v>
                </c:pt>
                <c:pt idx="437">
                  <c:v>1.911148233081365E-4</c:v>
                </c:pt>
                <c:pt idx="438">
                  <c:v>1.8556206453785006E-4</c:v>
                </c:pt>
                <c:pt idx="439">
                  <c:v>3.2650776866890465E-4</c:v>
                </c:pt>
                <c:pt idx="440">
                  <c:v>2.7932650046926855E-4</c:v>
                </c:pt>
                <c:pt idx="441">
                  <c:v>2.4282049349286656E-4</c:v>
                </c:pt>
                <c:pt idx="442">
                  <c:v>2.183051195366015E-4</c:v>
                </c:pt>
                <c:pt idx="443">
                  <c:v>2.0238160817518243E-4</c:v>
                </c:pt>
                <c:pt idx="444">
                  <c:v>1.8825153046940016E-4</c:v>
                </c:pt>
                <c:pt idx="445">
                  <c:v>1.7544058076103785E-4</c:v>
                </c:pt>
                <c:pt idx="446">
                  <c:v>1.9835440307720733E-4</c:v>
                </c:pt>
                <c:pt idx="447">
                  <c:v>2.1758566428725439E-4</c:v>
                </c:pt>
                <c:pt idx="448">
                  <c:v>1.9693477725510537E-4</c:v>
                </c:pt>
                <c:pt idx="449">
                  <c:v>2.4647225268856047E-4</c:v>
                </c:pt>
                <c:pt idx="450">
                  <c:v>2.1858017150648969E-4</c:v>
                </c:pt>
                <c:pt idx="451">
                  <c:v>2.1054626179993762E-4</c:v>
                </c:pt>
                <c:pt idx="452">
                  <c:v>1.9173166839963409E-4</c:v>
                </c:pt>
                <c:pt idx="453">
                  <c:v>1.7896675232405729E-4</c:v>
                </c:pt>
                <c:pt idx="454">
                  <c:v>1.694584335044166E-4</c:v>
                </c:pt>
                <c:pt idx="455">
                  <c:v>1.6188166821017161E-4</c:v>
                </c:pt>
                <c:pt idx="456">
                  <c:v>1.5973108807957329E-4</c:v>
                </c:pt>
                <c:pt idx="457">
                  <c:v>1.5457881795627389E-4</c:v>
                </c:pt>
                <c:pt idx="458">
                  <c:v>1.5667467318825437E-4</c:v>
                </c:pt>
                <c:pt idx="459">
                  <c:v>1.5723632202583349E-4</c:v>
                </c:pt>
                <c:pt idx="460">
                  <c:v>2.0844624364050994E-4</c:v>
                </c:pt>
                <c:pt idx="461">
                  <c:v>2.0263057825810237E-4</c:v>
                </c:pt>
                <c:pt idx="462">
                  <c:v>5.2077534585876872E-4</c:v>
                </c:pt>
                <c:pt idx="463">
                  <c:v>4.2051527143314787E-4</c:v>
                </c:pt>
                <c:pt idx="464">
                  <c:v>3.4485971974879511E-4</c:v>
                </c:pt>
                <c:pt idx="465">
                  <c:v>4.2518296098271319E-4</c:v>
                </c:pt>
                <c:pt idx="466">
                  <c:v>5.2992434065737815E-4</c:v>
                </c:pt>
                <c:pt idx="467">
                  <c:v>7.2942460807328443E-4</c:v>
                </c:pt>
                <c:pt idx="468">
                  <c:v>5.8770775834482967E-4</c:v>
                </c:pt>
                <c:pt idx="469">
                  <c:v>4.6612962947852971E-4</c:v>
                </c:pt>
                <c:pt idx="470">
                  <c:v>3.8643495078072971E-4</c:v>
                </c:pt>
                <c:pt idx="471">
                  <c:v>3.3111020479616594E-4</c:v>
                </c:pt>
                <c:pt idx="472">
                  <c:v>2.96234236263608E-4</c:v>
                </c:pt>
                <c:pt idx="473">
                  <c:v>2.5433608185721575E-4</c:v>
                </c:pt>
                <c:pt idx="474">
                  <c:v>2.2560931135711027E-4</c:v>
                </c:pt>
                <c:pt idx="475">
                  <c:v>2.051398457354966E-4</c:v>
                </c:pt>
                <c:pt idx="476">
                  <c:v>1.9404179547045377E-4</c:v>
                </c:pt>
                <c:pt idx="477">
                  <c:v>2.3556769242118419E-4</c:v>
                </c:pt>
                <c:pt idx="478">
                  <c:v>2.4480382075209881E-4</c:v>
                </c:pt>
                <c:pt idx="479">
                  <c:v>2.2989508862584942E-4</c:v>
                </c:pt>
                <c:pt idx="480">
                  <c:v>3.2950902375001109E-4</c:v>
                </c:pt>
                <c:pt idx="481">
                  <c:v>3.0307031374542332E-4</c:v>
                </c:pt>
                <c:pt idx="482">
                  <c:v>2.6043579957302931E-4</c:v>
                </c:pt>
                <c:pt idx="483">
                  <c:v>2.842394823652848E-4</c:v>
                </c:pt>
                <c:pt idx="484">
                  <c:v>2.473303393353481E-4</c:v>
                </c:pt>
                <c:pt idx="485">
                  <c:v>2.8934247363661533E-4</c:v>
                </c:pt>
                <c:pt idx="486">
                  <c:v>2.5149781729274796E-4</c:v>
                </c:pt>
                <c:pt idx="487">
                  <c:v>2.2857770898467294E-4</c:v>
                </c:pt>
                <c:pt idx="488">
                  <c:v>2.2462730084473904E-4</c:v>
                </c:pt>
                <c:pt idx="489">
                  <c:v>2.0186664093001274E-4</c:v>
                </c:pt>
                <c:pt idx="490">
                  <c:v>1.9349938362290335E-4</c:v>
                </c:pt>
                <c:pt idx="491">
                  <c:v>1.7915050152802364E-4</c:v>
                </c:pt>
                <c:pt idx="492">
                  <c:v>1.6923350463815353E-4</c:v>
                </c:pt>
                <c:pt idx="493">
                  <c:v>1.7642847416597882E-4</c:v>
                </c:pt>
                <c:pt idx="494">
                  <c:v>1.6997331013814362E-4</c:v>
                </c:pt>
                <c:pt idx="495">
                  <c:v>1.6221283598319121E-4</c:v>
                </c:pt>
                <c:pt idx="496">
                  <c:v>1.6185690062414255E-4</c:v>
                </c:pt>
                <c:pt idx="497">
                  <c:v>1.5613700089783759E-4</c:v>
                </c:pt>
                <c:pt idx="498">
                  <c:v>1.5192218557812839E-4</c:v>
                </c:pt>
                <c:pt idx="499">
                  <c:v>1.492296863057064E-4</c:v>
                </c:pt>
                <c:pt idx="500">
                  <c:v>1.4689321669580346E-4</c:v>
                </c:pt>
                <c:pt idx="501">
                  <c:v>1.4531050072733067E-4</c:v>
                </c:pt>
                <c:pt idx="502">
                  <c:v>1.7400308257526352E-4</c:v>
                </c:pt>
                <c:pt idx="503">
                  <c:v>1.7228748657050166E-4</c:v>
                </c:pt>
                <c:pt idx="504">
                  <c:v>1.874365796088708E-4</c:v>
                </c:pt>
                <c:pt idx="505">
                  <c:v>2.1607396708863108E-4</c:v>
                </c:pt>
                <c:pt idx="506">
                  <c:v>2.773992821434115E-4</c:v>
                </c:pt>
                <c:pt idx="507">
                  <c:v>2.4034427697621838E-4</c:v>
                </c:pt>
                <c:pt idx="508">
                  <c:v>2.1424991748584185E-4</c:v>
                </c:pt>
                <c:pt idx="509">
                  <c:v>1.9438875402342666E-4</c:v>
                </c:pt>
                <c:pt idx="510">
                  <c:v>1.8063363791126133E-4</c:v>
                </c:pt>
                <c:pt idx="511">
                  <c:v>1.6999182650843584E-4</c:v>
                </c:pt>
                <c:pt idx="512">
                  <c:v>2.3046118064163314E-4</c:v>
                </c:pt>
                <c:pt idx="513">
                  <c:v>2.0669239147839529E-4</c:v>
                </c:pt>
                <c:pt idx="514">
                  <c:v>2.1398459896261677E-4</c:v>
                </c:pt>
                <c:pt idx="515">
                  <c:v>2.8447726545805744E-4</c:v>
                </c:pt>
                <c:pt idx="516">
                  <c:v>2.8002210359016043E-4</c:v>
                </c:pt>
                <c:pt idx="517">
                  <c:v>2.4407092206012222E-4</c:v>
                </c:pt>
                <c:pt idx="518">
                  <c:v>2.8023227704267845E-4</c:v>
                </c:pt>
                <c:pt idx="519">
                  <c:v>2.6218473556272878E-4</c:v>
                </c:pt>
                <c:pt idx="520">
                  <c:v>2.2912463432579988E-4</c:v>
                </c:pt>
                <c:pt idx="521">
                  <c:v>2.0545053142774389E-4</c:v>
                </c:pt>
                <c:pt idx="522">
                  <c:v>1.9015347738223564E-4</c:v>
                </c:pt>
                <c:pt idx="523">
                  <c:v>1.7707443156940808E-4</c:v>
                </c:pt>
                <c:pt idx="524">
                  <c:v>1.678935445838599E-4</c:v>
                </c:pt>
                <c:pt idx="525">
                  <c:v>1.6049918518634091E-4</c:v>
                </c:pt>
                <c:pt idx="526">
                  <c:v>2.3387498254877638E-4</c:v>
                </c:pt>
                <c:pt idx="527">
                  <c:v>2.1200512786935798E-4</c:v>
                </c:pt>
                <c:pt idx="528">
                  <c:v>2.03895557321965E-4</c:v>
                </c:pt>
                <c:pt idx="529">
                  <c:v>2.0151878470522921E-4</c:v>
                </c:pt>
                <c:pt idx="530">
                  <c:v>1.9306363590083071E-4</c:v>
                </c:pt>
                <c:pt idx="531">
                  <c:v>1.8119597103261897E-4</c:v>
                </c:pt>
                <c:pt idx="532">
                  <c:v>1.7771458987717297E-4</c:v>
                </c:pt>
                <c:pt idx="533">
                  <c:v>2.1003948179899051E-4</c:v>
                </c:pt>
                <c:pt idx="534">
                  <c:v>2.0766461163076929E-4</c:v>
                </c:pt>
                <c:pt idx="535">
                  <c:v>1.9418158296044595E-4</c:v>
                </c:pt>
                <c:pt idx="536">
                  <c:v>2.2458290885722686E-4</c:v>
                </c:pt>
                <c:pt idx="537">
                  <c:v>2.3949252541482821E-4</c:v>
                </c:pt>
                <c:pt idx="538">
                  <c:v>2.4497273194563083E-4</c:v>
                </c:pt>
                <c:pt idx="539">
                  <c:v>2.2131115544003958E-4</c:v>
                </c:pt>
                <c:pt idx="540">
                  <c:v>2.2140917281344066E-4</c:v>
                </c:pt>
                <c:pt idx="541">
                  <c:v>2.2263764141998045E-4</c:v>
                </c:pt>
                <c:pt idx="542">
                  <c:v>2.888561248139885E-4</c:v>
                </c:pt>
                <c:pt idx="543">
                  <c:v>2.5167133010973558E-4</c:v>
                </c:pt>
                <c:pt idx="544">
                  <c:v>2.8703329427361818E-4</c:v>
                </c:pt>
                <c:pt idx="545">
                  <c:v>2.4722810364032402E-4</c:v>
                </c:pt>
                <c:pt idx="546">
                  <c:v>2.1823579233150198E-4</c:v>
                </c:pt>
                <c:pt idx="547">
                  <c:v>2.0115341183643104E-4</c:v>
                </c:pt>
                <c:pt idx="548">
                  <c:v>1.850084071750087E-4</c:v>
                </c:pt>
                <c:pt idx="549">
                  <c:v>1.7472646710506651E-4</c:v>
                </c:pt>
                <c:pt idx="550">
                  <c:v>1.7904696220424879E-4</c:v>
                </c:pt>
                <c:pt idx="551">
                  <c:v>1.8258669220180048E-4</c:v>
                </c:pt>
                <c:pt idx="552">
                  <c:v>1.9942570544584197E-4</c:v>
                </c:pt>
                <c:pt idx="553">
                  <c:v>2.0341278719439955E-4</c:v>
                </c:pt>
                <c:pt idx="554">
                  <c:v>2.3091829487980426E-4</c:v>
                </c:pt>
                <c:pt idx="555">
                  <c:v>2.0658239542348104E-4</c:v>
                </c:pt>
                <c:pt idx="556">
                  <c:v>1.9058703860935593E-4</c:v>
                </c:pt>
                <c:pt idx="557">
                  <c:v>4.4121073625360467E-4</c:v>
                </c:pt>
                <c:pt idx="558">
                  <c:v>3.6382501765441273E-4</c:v>
                </c:pt>
                <c:pt idx="559">
                  <c:v>3.1328389441994645E-4</c:v>
                </c:pt>
                <c:pt idx="560">
                  <c:v>2.8703315945717377E-4</c:v>
                </c:pt>
                <c:pt idx="561">
                  <c:v>2.7951227453722313E-4</c:v>
                </c:pt>
                <c:pt idx="562">
                  <c:v>3.3923766323499345E-4</c:v>
                </c:pt>
                <c:pt idx="563">
                  <c:v>5.3894865661816037E-4</c:v>
                </c:pt>
                <c:pt idx="564">
                  <c:v>4.3844045747368535E-4</c:v>
                </c:pt>
                <c:pt idx="565">
                  <c:v>3.6800247057064433E-4</c:v>
                </c:pt>
                <c:pt idx="566">
                  <c:v>3.107762422735212E-4</c:v>
                </c:pt>
                <c:pt idx="567">
                  <c:v>3.0862142369733159E-4</c:v>
                </c:pt>
                <c:pt idx="568">
                  <c:v>2.750740680902834E-4</c:v>
                </c:pt>
                <c:pt idx="569">
                  <c:v>2.5486840990642255E-4</c:v>
                </c:pt>
                <c:pt idx="570">
                  <c:v>2.8414705088455265E-4</c:v>
                </c:pt>
                <c:pt idx="571">
                  <c:v>2.745810085989399E-4</c:v>
                </c:pt>
                <c:pt idx="572">
                  <c:v>2.5436578027613336E-4</c:v>
                </c:pt>
                <c:pt idx="573">
                  <c:v>2.2507469116937601E-4</c:v>
                </c:pt>
                <c:pt idx="574">
                  <c:v>2.0237924853085826E-4</c:v>
                </c:pt>
                <c:pt idx="575">
                  <c:v>1.9594767612475723E-4</c:v>
                </c:pt>
                <c:pt idx="576">
                  <c:v>2.4846319628732725E-4</c:v>
                </c:pt>
                <c:pt idx="577">
                  <c:v>2.352846327994624E-4</c:v>
                </c:pt>
                <c:pt idx="578">
                  <c:v>2.1277353492803977E-4</c:v>
                </c:pt>
                <c:pt idx="579">
                  <c:v>1.9610043852335223E-4</c:v>
                </c:pt>
                <c:pt idx="580">
                  <c:v>1.8167129033336082E-4</c:v>
                </c:pt>
                <c:pt idx="581">
                  <c:v>6.5194589915905008E-4</c:v>
                </c:pt>
                <c:pt idx="582">
                  <c:v>6.6952125946916801E-4</c:v>
                </c:pt>
                <c:pt idx="583">
                  <c:v>5.2965037336607547E-4</c:v>
                </c:pt>
                <c:pt idx="584">
                  <c:v>5.2687521495634244E-4</c:v>
                </c:pt>
                <c:pt idx="585">
                  <c:v>4.3774485781874253E-4</c:v>
                </c:pt>
                <c:pt idx="586">
                  <c:v>3.5758927083885282E-4</c:v>
                </c:pt>
                <c:pt idx="587">
                  <c:v>3.3139124789966076E-4</c:v>
                </c:pt>
                <c:pt idx="588">
                  <c:v>3.7412341072342291E-4</c:v>
                </c:pt>
                <c:pt idx="589">
                  <c:v>3.5050910710662407E-4</c:v>
                </c:pt>
                <c:pt idx="590">
                  <c:v>2.9456638199681841E-4</c:v>
                </c:pt>
                <c:pt idx="591">
                  <c:v>2.5461372462463156E-4</c:v>
                </c:pt>
                <c:pt idx="592">
                  <c:v>2.2850606468393682E-4</c:v>
                </c:pt>
                <c:pt idx="593">
                  <c:v>2.2163901550192191E-4</c:v>
                </c:pt>
                <c:pt idx="594">
                  <c:v>2.1860619167734293E-4</c:v>
                </c:pt>
                <c:pt idx="595">
                  <c:v>2.0169800323735525E-4</c:v>
                </c:pt>
                <c:pt idx="596">
                  <c:v>2.0717440951290524E-4</c:v>
                </c:pt>
                <c:pt idx="597">
                  <c:v>2.2049906328745474E-4</c:v>
                </c:pt>
                <c:pt idx="598">
                  <c:v>2.0983445742975249E-4</c:v>
                </c:pt>
                <c:pt idx="599">
                  <c:v>1.9156808311866937E-4</c:v>
                </c:pt>
                <c:pt idx="600">
                  <c:v>1.7773758965983742E-4</c:v>
                </c:pt>
                <c:pt idx="601">
                  <c:v>1.7469878139562441E-4</c:v>
                </c:pt>
                <c:pt idx="602">
                  <c:v>1.7628585003013294E-4</c:v>
                </c:pt>
                <c:pt idx="603">
                  <c:v>1.8877374706411322E-4</c:v>
                </c:pt>
                <c:pt idx="604">
                  <c:v>1.8533259905807064E-4</c:v>
                </c:pt>
                <c:pt idx="605">
                  <c:v>1.7377487817787975E-4</c:v>
                </c:pt>
                <c:pt idx="606">
                  <c:v>1.7717631589387467E-4</c:v>
                </c:pt>
                <c:pt idx="607">
                  <c:v>1.8365059105883842E-4</c:v>
                </c:pt>
                <c:pt idx="608">
                  <c:v>1.8322535346455805E-4</c:v>
                </c:pt>
                <c:pt idx="609">
                  <c:v>1.7705964252739124E-4</c:v>
                </c:pt>
                <c:pt idx="610">
                  <c:v>1.6746318307525314E-4</c:v>
                </c:pt>
                <c:pt idx="611">
                  <c:v>1.6437422813667764E-4</c:v>
                </c:pt>
                <c:pt idx="612">
                  <c:v>1.6954820308467153E-4</c:v>
                </c:pt>
                <c:pt idx="613">
                  <c:v>1.6699843474899699E-4</c:v>
                </c:pt>
                <c:pt idx="614">
                  <c:v>1.7629786788981639E-4</c:v>
                </c:pt>
                <c:pt idx="615">
                  <c:v>2.0308277738549641E-4</c:v>
                </c:pt>
                <c:pt idx="616">
                  <c:v>2.1203371101829514E-4</c:v>
                </c:pt>
                <c:pt idx="617">
                  <c:v>1.9262204325782461E-4</c:v>
                </c:pt>
                <c:pt idx="618">
                  <c:v>2.1920873451052427E-4</c:v>
                </c:pt>
                <c:pt idx="619">
                  <c:v>1.9837150239795392E-4</c:v>
                </c:pt>
                <c:pt idx="620">
                  <c:v>1.8469958663683419E-4</c:v>
                </c:pt>
                <c:pt idx="621">
                  <c:v>1.7300699356153677E-4</c:v>
                </c:pt>
                <c:pt idx="622">
                  <c:v>2.1842187825122782E-4</c:v>
                </c:pt>
                <c:pt idx="623">
                  <c:v>2.1430078951455899E-4</c:v>
                </c:pt>
                <c:pt idx="624">
                  <c:v>2.1130064832423681E-4</c:v>
                </c:pt>
                <c:pt idx="625">
                  <c:v>1.9414664844320426E-4</c:v>
                </c:pt>
                <c:pt idx="626">
                  <c:v>1.7968469632595742E-4</c:v>
                </c:pt>
                <c:pt idx="627">
                  <c:v>1.7659236686391088E-4</c:v>
                </c:pt>
                <c:pt idx="628">
                  <c:v>1.7697596941711701E-4</c:v>
                </c:pt>
                <c:pt idx="629">
                  <c:v>1.7173459111931953E-4</c:v>
                </c:pt>
                <c:pt idx="630">
                  <c:v>1.8344501165260343E-4</c:v>
                </c:pt>
                <c:pt idx="631">
                  <c:v>1.7293425049553447E-4</c:v>
                </c:pt>
                <c:pt idx="632">
                  <c:v>2.6429240028658335E-4</c:v>
                </c:pt>
                <c:pt idx="633">
                  <c:v>2.3785492681479536E-4</c:v>
                </c:pt>
                <c:pt idx="634">
                  <c:v>2.151836430065046E-4</c:v>
                </c:pt>
                <c:pt idx="635">
                  <c:v>2.1957706287237391E-4</c:v>
                </c:pt>
                <c:pt idx="636">
                  <c:v>1.9943130211954016E-4</c:v>
                </c:pt>
                <c:pt idx="637">
                  <c:v>1.8427975678265437E-4</c:v>
                </c:pt>
                <c:pt idx="638">
                  <c:v>1.8028393110211069E-4</c:v>
                </c:pt>
                <c:pt idx="639">
                  <c:v>1.9204051239010497E-4</c:v>
                </c:pt>
                <c:pt idx="640">
                  <c:v>1.8575522451589422E-4</c:v>
                </c:pt>
                <c:pt idx="641">
                  <c:v>1.7399612339328847E-4</c:v>
                </c:pt>
                <c:pt idx="642">
                  <c:v>1.7132636294046102E-4</c:v>
                </c:pt>
                <c:pt idx="643">
                  <c:v>1.7005198058084724E-4</c:v>
                </c:pt>
                <c:pt idx="644">
                  <c:v>1.6308102602183067E-4</c:v>
                </c:pt>
                <c:pt idx="645">
                  <c:v>1.6028595388273986E-4</c:v>
                </c:pt>
                <c:pt idx="646">
                  <c:v>1.7821922115492938E-4</c:v>
                </c:pt>
                <c:pt idx="647">
                  <c:v>1.7810484530956719E-4</c:v>
                </c:pt>
                <c:pt idx="648">
                  <c:v>2.0720020533593298E-4</c:v>
                </c:pt>
                <c:pt idx="649">
                  <c:v>1.9541949738177065E-4</c:v>
                </c:pt>
                <c:pt idx="650">
                  <c:v>1.8364023783214056E-4</c:v>
                </c:pt>
                <c:pt idx="651">
                  <c:v>1.817423333445983E-4</c:v>
                </c:pt>
                <c:pt idx="652">
                  <c:v>2.3241882127178793E-4</c:v>
                </c:pt>
                <c:pt idx="653">
                  <c:v>2.0782332634246834E-4</c:v>
                </c:pt>
                <c:pt idx="654">
                  <c:v>2.4191874641809057E-4</c:v>
                </c:pt>
                <c:pt idx="655">
                  <c:v>2.6262370626309653E-4</c:v>
                </c:pt>
                <c:pt idx="656">
                  <c:v>2.3281237094019663E-4</c:v>
                </c:pt>
                <c:pt idx="657">
                  <c:v>2.147057462957187E-4</c:v>
                </c:pt>
                <c:pt idx="658">
                  <c:v>2.0010643477449161E-4</c:v>
                </c:pt>
                <c:pt idx="659">
                  <c:v>1.839471798396724E-4</c:v>
                </c:pt>
                <c:pt idx="660">
                  <c:v>1.8010680453556707E-4</c:v>
                </c:pt>
                <c:pt idx="661">
                  <c:v>1.6966631880124185E-4</c:v>
                </c:pt>
                <c:pt idx="662">
                  <c:v>1.6889704277357965E-4</c:v>
                </c:pt>
                <c:pt idx="663">
                  <c:v>1.6388676510045667E-4</c:v>
                </c:pt>
                <c:pt idx="664">
                  <c:v>1.5816256629979403E-4</c:v>
                </c:pt>
                <c:pt idx="665">
                  <c:v>1.5566050622698336E-4</c:v>
                </c:pt>
                <c:pt idx="666">
                  <c:v>1.542628704694362E-4</c:v>
                </c:pt>
                <c:pt idx="667">
                  <c:v>1.5097672892871804E-4</c:v>
                </c:pt>
                <c:pt idx="668">
                  <c:v>1.9928276162802335E-4</c:v>
                </c:pt>
                <c:pt idx="669">
                  <c:v>1.837123644579944E-4</c:v>
                </c:pt>
                <c:pt idx="670">
                  <c:v>1.9001606299040217E-4</c:v>
                </c:pt>
                <c:pt idx="671">
                  <c:v>1.773241190791234E-4</c:v>
                </c:pt>
                <c:pt idx="672">
                  <c:v>1.6744992251235108E-4</c:v>
                </c:pt>
                <c:pt idx="673">
                  <c:v>1.6017801615042483E-4</c:v>
                </c:pt>
                <c:pt idx="674">
                  <c:v>1.6146919101129746E-4</c:v>
                </c:pt>
                <c:pt idx="675">
                  <c:v>1.5803011692405107E-4</c:v>
                </c:pt>
                <c:pt idx="676">
                  <c:v>1.5721642886963681E-4</c:v>
                </c:pt>
                <c:pt idx="677">
                  <c:v>1.5363953293208164E-4</c:v>
                </c:pt>
                <c:pt idx="678">
                  <c:v>1.5279213728477267E-4</c:v>
                </c:pt>
                <c:pt idx="679">
                  <c:v>1.7716131422328049E-4</c:v>
                </c:pt>
                <c:pt idx="680">
                  <c:v>1.6903992362317074E-4</c:v>
                </c:pt>
                <c:pt idx="681">
                  <c:v>1.6830804219430698E-4</c:v>
                </c:pt>
                <c:pt idx="682">
                  <c:v>1.7780675366795148E-4</c:v>
                </c:pt>
                <c:pt idx="683">
                  <c:v>1.7829047153239936E-4</c:v>
                </c:pt>
                <c:pt idx="684">
                  <c:v>1.7510129135649922E-4</c:v>
                </c:pt>
                <c:pt idx="685">
                  <c:v>1.6686930396515837E-4</c:v>
                </c:pt>
                <c:pt idx="686">
                  <c:v>1.5973489117272229E-4</c:v>
                </c:pt>
                <c:pt idx="687">
                  <c:v>1.6041095511276784E-4</c:v>
                </c:pt>
                <c:pt idx="688">
                  <c:v>1.7441193193120909E-4</c:v>
                </c:pt>
                <c:pt idx="689">
                  <c:v>1.6641711336572897E-4</c:v>
                </c:pt>
                <c:pt idx="690">
                  <c:v>1.7312028911513073E-4</c:v>
                </c:pt>
                <c:pt idx="691">
                  <c:v>1.6582034848347291E-4</c:v>
                </c:pt>
                <c:pt idx="692">
                  <c:v>1.6666627670770655E-4</c:v>
                </c:pt>
                <c:pt idx="693">
                  <c:v>1.7957064881560908E-4</c:v>
                </c:pt>
                <c:pt idx="694">
                  <c:v>2.3061193411002889E-4</c:v>
                </c:pt>
                <c:pt idx="695">
                  <c:v>2.0636325566586073E-4</c:v>
                </c:pt>
                <c:pt idx="696">
                  <c:v>2.9383101500998765E-4</c:v>
                </c:pt>
                <c:pt idx="697">
                  <c:v>3.9077863868929941E-4</c:v>
                </c:pt>
                <c:pt idx="698">
                  <c:v>3.2647832944404176E-4</c:v>
                </c:pt>
                <c:pt idx="699">
                  <c:v>2.909013490501939E-4</c:v>
                </c:pt>
                <c:pt idx="700">
                  <c:v>2.6128622471742566E-4</c:v>
                </c:pt>
                <c:pt idx="701">
                  <c:v>2.9720968939906561E-4</c:v>
                </c:pt>
                <c:pt idx="702">
                  <c:v>3.7258440972533474E-4</c:v>
                </c:pt>
                <c:pt idx="703">
                  <c:v>3.3705231589532483E-4</c:v>
                </c:pt>
                <c:pt idx="704">
                  <c:v>2.9851730301369832E-4</c:v>
                </c:pt>
                <c:pt idx="705">
                  <c:v>2.6432354648265639E-4</c:v>
                </c:pt>
                <c:pt idx="706">
                  <c:v>2.963218772693218E-4</c:v>
                </c:pt>
                <c:pt idx="707">
                  <c:v>2.733718272697249E-4</c:v>
                </c:pt>
                <c:pt idx="708">
                  <c:v>2.4341344861116996E-4</c:v>
                </c:pt>
                <c:pt idx="709">
                  <c:v>2.1658239259470105E-4</c:v>
                </c:pt>
                <c:pt idx="710">
                  <c:v>1.9766783590712147E-4</c:v>
                </c:pt>
                <c:pt idx="711">
                  <c:v>1.9818962921739242E-4</c:v>
                </c:pt>
                <c:pt idx="712">
                  <c:v>2.2268190557181601E-4</c:v>
                </c:pt>
                <c:pt idx="713">
                  <c:v>3.7760934013440539E-4</c:v>
                </c:pt>
                <c:pt idx="714">
                  <c:v>3.6183404218059377E-4</c:v>
                </c:pt>
                <c:pt idx="715">
                  <c:v>3.0189768582398715E-4</c:v>
                </c:pt>
                <c:pt idx="716">
                  <c:v>2.635279995327291E-4</c:v>
                </c:pt>
                <c:pt idx="717">
                  <c:v>2.3860086154856881E-4</c:v>
                </c:pt>
                <c:pt idx="718">
                  <c:v>3.194860035921182E-4</c:v>
                </c:pt>
                <c:pt idx="719">
                  <c:v>2.717769963989314E-4</c:v>
                </c:pt>
                <c:pt idx="720">
                  <c:v>3.0223728780986179E-4</c:v>
                </c:pt>
                <c:pt idx="721">
                  <c:v>2.8760275889510049E-4</c:v>
                </c:pt>
                <c:pt idx="722">
                  <c:v>2.4936462899786016E-4</c:v>
                </c:pt>
                <c:pt idx="723">
                  <c:v>2.3250200298881421E-4</c:v>
                </c:pt>
                <c:pt idx="724">
                  <c:v>2.2908732216624984E-4</c:v>
                </c:pt>
                <c:pt idx="725">
                  <c:v>2.3923323436814988E-4</c:v>
                </c:pt>
                <c:pt idx="726">
                  <c:v>2.1837496535232991E-4</c:v>
                </c:pt>
                <c:pt idx="727">
                  <c:v>2.2069890726449597E-4</c:v>
                </c:pt>
                <c:pt idx="728">
                  <c:v>2.3726373999642187E-4</c:v>
                </c:pt>
                <c:pt idx="729">
                  <c:v>2.1123233358065417E-4</c:v>
                </c:pt>
                <c:pt idx="730">
                  <c:v>2.9343247066592718E-4</c:v>
                </c:pt>
                <c:pt idx="731">
                  <c:v>2.608483614879806E-4</c:v>
                </c:pt>
                <c:pt idx="732">
                  <c:v>3.6794186801754239E-4</c:v>
                </c:pt>
                <c:pt idx="733">
                  <c:v>3.3431173528236023E-4</c:v>
                </c:pt>
                <c:pt idx="734">
                  <c:v>2.8392486533134918E-4</c:v>
                </c:pt>
                <c:pt idx="735">
                  <c:v>3.6689316826417719E-4</c:v>
                </c:pt>
                <c:pt idx="736">
                  <c:v>3.1539602779081843E-4</c:v>
                </c:pt>
                <c:pt idx="737">
                  <c:v>2.7284583922467073E-4</c:v>
                </c:pt>
                <c:pt idx="738">
                  <c:v>2.7832661503441241E-4</c:v>
                </c:pt>
                <c:pt idx="739">
                  <c:v>3.0248096123910501E-4</c:v>
                </c:pt>
                <c:pt idx="740">
                  <c:v>2.5923051618188347E-4</c:v>
                </c:pt>
                <c:pt idx="741">
                  <c:v>2.3809163937244223E-4</c:v>
                </c:pt>
                <c:pt idx="742">
                  <c:v>2.1158742870314065E-4</c:v>
                </c:pt>
                <c:pt idx="743">
                  <c:v>1.9309656533458006E-4</c:v>
                </c:pt>
                <c:pt idx="744">
                  <c:v>1.7886817584679475E-4</c:v>
                </c:pt>
                <c:pt idx="745">
                  <c:v>1.6966454583015701E-4</c:v>
                </c:pt>
                <c:pt idx="746">
                  <c:v>1.6419207364099902E-4</c:v>
                </c:pt>
                <c:pt idx="747">
                  <c:v>1.5810323666623949E-4</c:v>
                </c:pt>
                <c:pt idx="748">
                  <c:v>1.6474259673957564E-4</c:v>
                </c:pt>
                <c:pt idx="749">
                  <c:v>1.5835041862895E-4</c:v>
                </c:pt>
                <c:pt idx="750">
                  <c:v>1.5407518837176935E-4</c:v>
                </c:pt>
                <c:pt idx="751">
                  <c:v>2.9187763393442558E-4</c:v>
                </c:pt>
                <c:pt idx="752">
                  <c:v>2.5074799257060877E-4</c:v>
                </c:pt>
                <c:pt idx="753">
                  <c:v>2.223324327694491E-4</c:v>
                </c:pt>
                <c:pt idx="754">
                  <c:v>2.0167957418156183E-4</c:v>
                </c:pt>
                <c:pt idx="755">
                  <c:v>1.8576335826790404E-4</c:v>
                </c:pt>
                <c:pt idx="756">
                  <c:v>1.7352012708098046E-4</c:v>
                </c:pt>
                <c:pt idx="757">
                  <c:v>1.8133823353882084E-4</c:v>
                </c:pt>
                <c:pt idx="758">
                  <c:v>1.7027941871513083E-4</c:v>
                </c:pt>
                <c:pt idx="759">
                  <c:v>1.78618495268386E-4</c:v>
                </c:pt>
                <c:pt idx="760">
                  <c:v>1.7314941051609978E-4</c:v>
                </c:pt>
                <c:pt idx="761">
                  <c:v>2.0397551940929922E-4</c:v>
                </c:pt>
                <c:pt idx="762">
                  <c:v>2.54526998338194E-4</c:v>
                </c:pt>
                <c:pt idx="763">
                  <c:v>2.3571408090577721E-4</c:v>
                </c:pt>
                <c:pt idx="764">
                  <c:v>2.2023535708551932E-4</c:v>
                </c:pt>
                <c:pt idx="765">
                  <c:v>2.1242266332028496E-4</c:v>
                </c:pt>
                <c:pt idx="766">
                  <c:v>1.9498820222386637E-4</c:v>
                </c:pt>
                <c:pt idx="767">
                  <c:v>1.8529016670327598E-4</c:v>
                </c:pt>
                <c:pt idx="768">
                  <c:v>1.7499982131194658E-4</c:v>
                </c:pt>
                <c:pt idx="769">
                  <c:v>1.8459247035583552E-4</c:v>
                </c:pt>
                <c:pt idx="770">
                  <c:v>1.7521197972556808E-4</c:v>
                </c:pt>
                <c:pt idx="771">
                  <c:v>1.6619070531780498E-4</c:v>
                </c:pt>
                <c:pt idx="772">
                  <c:v>1.61319796360775E-4</c:v>
                </c:pt>
                <c:pt idx="773">
                  <c:v>1.635249889316198E-4</c:v>
                </c:pt>
                <c:pt idx="774">
                  <c:v>1.641697443964207E-4</c:v>
                </c:pt>
                <c:pt idx="775">
                  <c:v>2.5737558915079587E-4</c:v>
                </c:pt>
                <c:pt idx="776">
                  <c:v>2.7720431045773284E-4</c:v>
                </c:pt>
                <c:pt idx="777">
                  <c:v>3.7713782880187228E-4</c:v>
                </c:pt>
                <c:pt idx="778">
                  <c:v>3.1311449084797335E-4</c:v>
                </c:pt>
                <c:pt idx="779">
                  <c:v>2.7302370611668211E-4</c:v>
                </c:pt>
                <c:pt idx="780">
                  <c:v>2.3921856980231023E-4</c:v>
                </c:pt>
                <c:pt idx="781">
                  <c:v>2.1458838095383953E-4</c:v>
                </c:pt>
                <c:pt idx="782">
                  <c:v>2.1295295777761062E-4</c:v>
                </c:pt>
                <c:pt idx="783">
                  <c:v>2.1644612909623795E-4</c:v>
                </c:pt>
                <c:pt idx="784">
                  <c:v>2.0695506454548109E-4</c:v>
                </c:pt>
                <c:pt idx="785">
                  <c:v>1.9456484178954038E-4</c:v>
                </c:pt>
                <c:pt idx="786">
                  <c:v>1.8131492701624669E-4</c:v>
                </c:pt>
                <c:pt idx="787">
                  <c:v>1.7110103720233681E-4</c:v>
                </c:pt>
                <c:pt idx="788">
                  <c:v>1.6623967983704022E-4</c:v>
                </c:pt>
                <c:pt idx="789">
                  <c:v>1.6315821745347054E-4</c:v>
                </c:pt>
                <c:pt idx="790">
                  <c:v>3.6334651604001092E-4</c:v>
                </c:pt>
                <c:pt idx="791">
                  <c:v>3.1881051597732108E-4</c:v>
                </c:pt>
                <c:pt idx="792">
                  <c:v>2.7053502352559946E-4</c:v>
                </c:pt>
                <c:pt idx="793">
                  <c:v>2.66163660708748E-4</c:v>
                </c:pt>
                <c:pt idx="794">
                  <c:v>2.9181382173014555E-4</c:v>
                </c:pt>
                <c:pt idx="795">
                  <c:v>2.6376727885543493E-4</c:v>
                </c:pt>
                <c:pt idx="796">
                  <c:v>2.3111785096399499E-4</c:v>
                </c:pt>
                <c:pt idx="797">
                  <c:v>2.1024181940183518E-4</c:v>
                </c:pt>
                <c:pt idx="798">
                  <c:v>2.0395124186865977E-4</c:v>
                </c:pt>
                <c:pt idx="799">
                  <c:v>1.8782119742698699E-4</c:v>
                </c:pt>
                <c:pt idx="800">
                  <c:v>1.7697767788374581E-4</c:v>
                </c:pt>
                <c:pt idx="801">
                  <c:v>1.6745650563386577E-4</c:v>
                </c:pt>
                <c:pt idx="802">
                  <c:v>1.7222785291035609E-4</c:v>
                </c:pt>
                <c:pt idx="803">
                  <c:v>1.6651722869493447E-4</c:v>
                </c:pt>
                <c:pt idx="804">
                  <c:v>2.6162338122443087E-4</c:v>
                </c:pt>
                <c:pt idx="805">
                  <c:v>2.3665618952201277E-4</c:v>
                </c:pt>
                <c:pt idx="806">
                  <c:v>2.2444460313607832E-4</c:v>
                </c:pt>
                <c:pt idx="807">
                  <c:v>4.1740016624439299E-4</c:v>
                </c:pt>
                <c:pt idx="808">
                  <c:v>3.4612513570548312E-4</c:v>
                </c:pt>
                <c:pt idx="809">
                  <c:v>3.0602020902226342E-4</c:v>
                </c:pt>
                <c:pt idx="810">
                  <c:v>2.7533978429168871E-4</c:v>
                </c:pt>
                <c:pt idx="811">
                  <c:v>2.3870112774714581E-4</c:v>
                </c:pt>
                <c:pt idx="812">
                  <c:v>2.1223099653542397E-4</c:v>
                </c:pt>
                <c:pt idx="813">
                  <c:v>1.996571706203369E-4</c:v>
                </c:pt>
                <c:pt idx="814">
                  <c:v>1.8941077302863252E-4</c:v>
                </c:pt>
                <c:pt idx="815">
                  <c:v>1.7854496280593463E-4</c:v>
                </c:pt>
                <c:pt idx="816">
                  <c:v>1.6872917657606383E-4</c:v>
                </c:pt>
                <c:pt idx="817">
                  <c:v>1.6113145981373788E-4</c:v>
                </c:pt>
                <c:pt idx="818">
                  <c:v>1.5743489343276096E-4</c:v>
                </c:pt>
                <c:pt idx="819">
                  <c:v>1.617932601094022E-4</c:v>
                </c:pt>
                <c:pt idx="820">
                  <c:v>1.8621381995526998E-4</c:v>
                </c:pt>
                <c:pt idx="821">
                  <c:v>1.754026478500032E-4</c:v>
                </c:pt>
                <c:pt idx="822">
                  <c:v>1.9499478327174042E-4</c:v>
                </c:pt>
                <c:pt idx="823">
                  <c:v>1.8089038840596013E-4</c:v>
                </c:pt>
                <c:pt idx="824">
                  <c:v>1.7017387171696302E-4</c:v>
                </c:pt>
                <c:pt idx="825">
                  <c:v>1.6257402728809666E-4</c:v>
                </c:pt>
                <c:pt idx="826">
                  <c:v>2.0329158692480956E-4</c:v>
                </c:pt>
                <c:pt idx="827">
                  <c:v>1.9799665287319865E-4</c:v>
                </c:pt>
                <c:pt idx="828">
                  <c:v>1.8699193953237482E-4</c:v>
                </c:pt>
                <c:pt idx="829">
                  <c:v>1.7496885121594699E-4</c:v>
                </c:pt>
                <c:pt idx="830">
                  <c:v>1.7006602350146905E-4</c:v>
                </c:pt>
                <c:pt idx="831">
                  <c:v>1.6926961344298399E-4</c:v>
                </c:pt>
                <c:pt idx="832">
                  <c:v>1.693777950586464E-4</c:v>
                </c:pt>
                <c:pt idx="833">
                  <c:v>1.9477674230438091E-4</c:v>
                </c:pt>
                <c:pt idx="834">
                  <c:v>1.9141841532356027E-4</c:v>
                </c:pt>
                <c:pt idx="835">
                  <c:v>1.8084203000789251E-4</c:v>
                </c:pt>
                <c:pt idx="836">
                  <c:v>2.988911862269827E-4</c:v>
                </c:pt>
                <c:pt idx="837">
                  <c:v>2.9080262037924445E-4</c:v>
                </c:pt>
                <c:pt idx="838">
                  <c:v>2.6947560784599818E-4</c:v>
                </c:pt>
                <c:pt idx="839">
                  <c:v>2.3651482475453171E-4</c:v>
                </c:pt>
                <c:pt idx="840">
                  <c:v>2.1235551160649202E-4</c:v>
                </c:pt>
                <c:pt idx="841">
                  <c:v>2.1641174267379449E-4</c:v>
                </c:pt>
                <c:pt idx="842">
                  <c:v>1.9585373868330916E-4</c:v>
                </c:pt>
                <c:pt idx="843">
                  <c:v>2.0389888335797161E-4</c:v>
                </c:pt>
                <c:pt idx="844">
                  <c:v>1.9720260354071496E-4</c:v>
                </c:pt>
                <c:pt idx="845">
                  <c:v>1.8201034241230847E-4</c:v>
                </c:pt>
                <c:pt idx="846">
                  <c:v>1.7429630199287325E-4</c:v>
                </c:pt>
                <c:pt idx="847">
                  <c:v>1.6765685232632017E-4</c:v>
                </c:pt>
                <c:pt idx="848">
                  <c:v>1.6887227187567156E-4</c:v>
                </c:pt>
                <c:pt idx="849">
                  <c:v>1.6371606781222253E-4</c:v>
                </c:pt>
                <c:pt idx="850">
                  <c:v>1.7519506514349439E-4</c:v>
                </c:pt>
                <c:pt idx="851">
                  <c:v>1.8148910795809091E-4</c:v>
                </c:pt>
                <c:pt idx="852">
                  <c:v>2.0323745840978059E-4</c:v>
                </c:pt>
                <c:pt idx="853">
                  <c:v>1.8873336144904844E-4</c:v>
                </c:pt>
                <c:pt idx="854">
                  <c:v>1.8055073119851138E-4</c:v>
                </c:pt>
                <c:pt idx="855">
                  <c:v>1.7124849045752898E-4</c:v>
                </c:pt>
                <c:pt idx="856">
                  <c:v>1.7482278342055229E-4</c:v>
                </c:pt>
                <c:pt idx="857">
                  <c:v>1.6844315678831275E-4</c:v>
                </c:pt>
                <c:pt idx="858">
                  <c:v>1.6386844343216616E-4</c:v>
                </c:pt>
                <c:pt idx="859">
                  <c:v>1.5764890895538736E-4</c:v>
                </c:pt>
                <c:pt idx="860">
                  <c:v>1.6852091433030496E-4</c:v>
                </c:pt>
                <c:pt idx="861">
                  <c:v>1.6801726054081501E-4</c:v>
                </c:pt>
                <c:pt idx="862">
                  <c:v>1.6057298113757163E-4</c:v>
                </c:pt>
                <c:pt idx="863">
                  <c:v>1.7733632288866264E-4</c:v>
                </c:pt>
                <c:pt idx="864">
                  <c:v>1.7319612110221864E-4</c:v>
                </c:pt>
                <c:pt idx="865">
                  <c:v>1.6824917995267647E-4</c:v>
                </c:pt>
                <c:pt idx="866">
                  <c:v>1.6076499264552896E-4</c:v>
                </c:pt>
                <c:pt idx="867">
                  <c:v>1.5658840651594383E-4</c:v>
                </c:pt>
                <c:pt idx="868">
                  <c:v>1.5226029725806783E-4</c:v>
                </c:pt>
                <c:pt idx="869">
                  <c:v>1.5302615192250627E-4</c:v>
                </c:pt>
                <c:pt idx="870">
                  <c:v>1.8688046772125252E-4</c:v>
                </c:pt>
                <c:pt idx="871">
                  <c:v>1.744386972599135E-4</c:v>
                </c:pt>
                <c:pt idx="872">
                  <c:v>1.6528320894712703E-4</c:v>
                </c:pt>
                <c:pt idx="873">
                  <c:v>1.5870897466281584E-4</c:v>
                </c:pt>
                <c:pt idx="874">
                  <c:v>1.5981248722032581E-4</c:v>
                </c:pt>
                <c:pt idx="875">
                  <c:v>1.6983329150297143E-4</c:v>
                </c:pt>
                <c:pt idx="876">
                  <c:v>1.667916554688719E-4</c:v>
                </c:pt>
                <c:pt idx="877">
                  <c:v>1.6462312824818922E-4</c:v>
                </c:pt>
                <c:pt idx="878">
                  <c:v>1.6577753786188343E-4</c:v>
                </c:pt>
                <c:pt idx="879">
                  <c:v>1.9804996720888113E-4</c:v>
                </c:pt>
                <c:pt idx="880">
                  <c:v>2.310133802784581E-4</c:v>
                </c:pt>
                <c:pt idx="881">
                  <c:v>2.1341634138010679E-4</c:v>
                </c:pt>
                <c:pt idx="882">
                  <c:v>1.9575041896976992E-4</c:v>
                </c:pt>
                <c:pt idx="883">
                  <c:v>1.842278474422664E-4</c:v>
                </c:pt>
                <c:pt idx="884">
                  <c:v>2.0757944102671707E-4</c:v>
                </c:pt>
                <c:pt idx="885">
                  <c:v>2.2618285007780774E-4</c:v>
                </c:pt>
                <c:pt idx="886">
                  <c:v>2.9515336802837778E-4</c:v>
                </c:pt>
                <c:pt idx="887">
                  <c:v>2.6724682576946844E-4</c:v>
                </c:pt>
                <c:pt idx="888">
                  <c:v>2.3692877436343003E-4</c:v>
                </c:pt>
                <c:pt idx="889">
                  <c:v>2.5489071874857782E-4</c:v>
                </c:pt>
                <c:pt idx="890">
                  <c:v>2.4684489557258844E-4</c:v>
                </c:pt>
                <c:pt idx="891">
                  <c:v>3.0644364802994144E-4</c:v>
                </c:pt>
                <c:pt idx="892">
                  <c:v>2.7992300487689192E-4</c:v>
                </c:pt>
                <c:pt idx="893">
                  <c:v>2.5370330845802657E-4</c:v>
                </c:pt>
                <c:pt idx="894">
                  <c:v>2.2341294955805982E-4</c:v>
                </c:pt>
                <c:pt idx="895">
                  <c:v>2.5517402774830012E-4</c:v>
                </c:pt>
                <c:pt idx="896">
                  <c:v>2.5083363103651992E-4</c:v>
                </c:pt>
                <c:pt idx="897">
                  <c:v>2.7760501919670889E-4</c:v>
                </c:pt>
                <c:pt idx="898">
                  <c:v>2.4891771536915918E-4</c:v>
                </c:pt>
                <c:pt idx="899">
                  <c:v>2.2421315625779857E-4</c:v>
                </c:pt>
                <c:pt idx="900">
                  <c:v>2.2776418317947564E-4</c:v>
                </c:pt>
                <c:pt idx="901">
                  <c:v>2.069043005216472E-4</c:v>
                </c:pt>
                <c:pt idx="902">
                  <c:v>1.9367203769825536E-4</c:v>
                </c:pt>
                <c:pt idx="903">
                  <c:v>1.8141811874008745E-4</c:v>
                </c:pt>
                <c:pt idx="904">
                  <c:v>1.8419845615152619E-4</c:v>
                </c:pt>
                <c:pt idx="905">
                  <c:v>1.813383764630038E-4</c:v>
                </c:pt>
                <c:pt idx="906">
                  <c:v>2.7331961842172675E-4</c:v>
                </c:pt>
                <c:pt idx="907">
                  <c:v>3.0690983636545255E-4</c:v>
                </c:pt>
                <c:pt idx="908">
                  <c:v>3.0284366578084399E-4</c:v>
                </c:pt>
                <c:pt idx="909">
                  <c:v>4.0459361935149475E-4</c:v>
                </c:pt>
                <c:pt idx="910">
                  <c:v>3.9217842778794382E-4</c:v>
                </c:pt>
                <c:pt idx="911">
                  <c:v>3.2431741726190381E-4</c:v>
                </c:pt>
                <c:pt idx="912">
                  <c:v>4.0985583398051061E-4</c:v>
                </c:pt>
                <c:pt idx="913">
                  <c:v>3.3688546798062857E-4</c:v>
                </c:pt>
                <c:pt idx="914">
                  <c:v>2.8476483292081523E-4</c:v>
                </c:pt>
                <c:pt idx="915">
                  <c:v>2.5785409968695028E-4</c:v>
                </c:pt>
                <c:pt idx="916">
                  <c:v>2.3289677546274153E-4</c:v>
                </c:pt>
                <c:pt idx="917">
                  <c:v>2.104758105465838E-4</c:v>
                </c:pt>
                <c:pt idx="918">
                  <c:v>1.9150076368801058E-4</c:v>
                </c:pt>
                <c:pt idx="919">
                  <c:v>1.7798537331132049E-4</c:v>
                </c:pt>
                <c:pt idx="920">
                  <c:v>1.6843812385860713E-4</c:v>
                </c:pt>
                <c:pt idx="921">
                  <c:v>1.6342388029332239E-4</c:v>
                </c:pt>
                <c:pt idx="922">
                  <c:v>1.6940577585953848E-4</c:v>
                </c:pt>
                <c:pt idx="923">
                  <c:v>2.316355220907831E-4</c:v>
                </c:pt>
                <c:pt idx="924">
                  <c:v>2.140058816041294E-4</c:v>
                </c:pt>
                <c:pt idx="925">
                  <c:v>1.9558391543631328E-4</c:v>
                </c:pt>
                <c:pt idx="926">
                  <c:v>1.9526019919979953E-4</c:v>
                </c:pt>
                <c:pt idx="927">
                  <c:v>3.8521741549506347E-4</c:v>
                </c:pt>
                <c:pt idx="928">
                  <c:v>3.7133021665361005E-4</c:v>
                </c:pt>
                <c:pt idx="929">
                  <c:v>3.755989170590346E-4</c:v>
                </c:pt>
                <c:pt idx="930">
                  <c:v>3.2513487383746211E-4</c:v>
                </c:pt>
                <c:pt idx="931">
                  <c:v>3.2432091484415297E-4</c:v>
                </c:pt>
                <c:pt idx="932">
                  <c:v>2.774530451082793E-4</c:v>
                </c:pt>
                <c:pt idx="933">
                  <c:v>2.4106728158324335E-4</c:v>
                </c:pt>
                <c:pt idx="934">
                  <c:v>2.2199820770051634E-4</c:v>
                </c:pt>
                <c:pt idx="935">
                  <c:v>2.0363288792991566E-4</c:v>
                </c:pt>
                <c:pt idx="936">
                  <c:v>1.8686903134555188E-4</c:v>
                </c:pt>
                <c:pt idx="937">
                  <c:v>1.7763391358978896E-4</c:v>
                </c:pt>
                <c:pt idx="938">
                  <c:v>1.7941316109247759E-4</c:v>
                </c:pt>
                <c:pt idx="939">
                  <c:v>1.7958100842641031E-4</c:v>
                </c:pt>
                <c:pt idx="940">
                  <c:v>1.729211152833418E-4</c:v>
                </c:pt>
                <c:pt idx="941">
                  <c:v>1.6645612362086259E-4</c:v>
                </c:pt>
                <c:pt idx="942">
                  <c:v>1.6154568298055609E-4</c:v>
                </c:pt>
                <c:pt idx="943">
                  <c:v>2.1531785068279387E-4</c:v>
                </c:pt>
                <c:pt idx="944">
                  <c:v>1.9698969838721032E-4</c:v>
                </c:pt>
                <c:pt idx="945">
                  <c:v>1.8220560423125437E-4</c:v>
                </c:pt>
                <c:pt idx="946">
                  <c:v>1.9344403391134633E-4</c:v>
                </c:pt>
                <c:pt idx="947">
                  <c:v>2.2765518685891322E-4</c:v>
                </c:pt>
                <c:pt idx="948">
                  <c:v>3.3638671500026346E-4</c:v>
                </c:pt>
                <c:pt idx="949">
                  <c:v>2.8716362717309639E-4</c:v>
                </c:pt>
                <c:pt idx="950">
                  <c:v>2.4734800672800492E-4</c:v>
                </c:pt>
                <c:pt idx="951">
                  <c:v>2.43118990890215E-4</c:v>
                </c:pt>
                <c:pt idx="952">
                  <c:v>2.3700063747433364E-4</c:v>
                </c:pt>
                <c:pt idx="953">
                  <c:v>2.5377186437694195E-4</c:v>
                </c:pt>
                <c:pt idx="954">
                  <c:v>3.7063412741589208E-4</c:v>
                </c:pt>
                <c:pt idx="955">
                  <c:v>3.4100545623506841E-4</c:v>
                </c:pt>
                <c:pt idx="956">
                  <c:v>4.5238974296666777E-4</c:v>
                </c:pt>
                <c:pt idx="957">
                  <c:v>6.0137466745397979E-4</c:v>
                </c:pt>
                <c:pt idx="958">
                  <c:v>5.0099460373125102E-4</c:v>
                </c:pt>
                <c:pt idx="959">
                  <c:v>4.038379718294633E-4</c:v>
                </c:pt>
                <c:pt idx="960">
                  <c:v>3.8369663610377842E-4</c:v>
                </c:pt>
                <c:pt idx="961">
                  <c:v>3.5024797224429135E-4</c:v>
                </c:pt>
                <c:pt idx="962">
                  <c:v>6.0170637196289346E-4</c:v>
                </c:pt>
                <c:pt idx="963">
                  <c:v>6.9601695371946152E-4</c:v>
                </c:pt>
                <c:pt idx="964">
                  <c:v>6.0287757070873096E-4</c:v>
                </c:pt>
                <c:pt idx="965">
                  <c:v>5.6525865351192081E-4</c:v>
                </c:pt>
                <c:pt idx="966">
                  <c:v>5.0424229290061773E-4</c:v>
                </c:pt>
                <c:pt idx="967">
                  <c:v>9.2187830634001835E-4</c:v>
                </c:pt>
                <c:pt idx="968">
                  <c:v>8.8685203282558539E-4</c:v>
                </c:pt>
                <c:pt idx="969">
                  <c:v>6.8901625904832628E-4</c:v>
                </c:pt>
                <c:pt idx="970">
                  <c:v>6.0587378919860181E-4</c:v>
                </c:pt>
                <c:pt idx="971">
                  <c:v>6.183388814635654E-4</c:v>
                </c:pt>
                <c:pt idx="972">
                  <c:v>5.0820703679351701E-4</c:v>
                </c:pt>
                <c:pt idx="973">
                  <c:v>4.1685069041585819E-4</c:v>
                </c:pt>
                <c:pt idx="974">
                  <c:v>4.1222080292139179E-4</c:v>
                </c:pt>
                <c:pt idx="975">
                  <c:v>3.6433309687635725E-4</c:v>
                </c:pt>
                <c:pt idx="976">
                  <c:v>3.1106178894906922E-4</c:v>
                </c:pt>
                <c:pt idx="977">
                  <c:v>2.6670417974067025E-4</c:v>
                </c:pt>
                <c:pt idx="978">
                  <c:v>4.1757026930249288E-4</c:v>
                </c:pt>
                <c:pt idx="979">
                  <c:v>3.4274358317515759E-4</c:v>
                </c:pt>
                <c:pt idx="980">
                  <c:v>3.5033654104390675E-4</c:v>
                </c:pt>
                <c:pt idx="981">
                  <c:v>2.9784972431911227E-4</c:v>
                </c:pt>
                <c:pt idx="982">
                  <c:v>2.6712581444179412E-4</c:v>
                </c:pt>
                <c:pt idx="983">
                  <c:v>2.3435374227276444E-4</c:v>
                </c:pt>
                <c:pt idx="984">
                  <c:v>2.3685517278295562E-4</c:v>
                </c:pt>
                <c:pt idx="985">
                  <c:v>2.1245882203863183E-4</c:v>
                </c:pt>
                <c:pt idx="986">
                  <c:v>1.9783249269693146E-4</c:v>
                </c:pt>
                <c:pt idx="987">
                  <c:v>1.9655628183424634E-4</c:v>
                </c:pt>
                <c:pt idx="988">
                  <c:v>2.0062124376894302E-4</c:v>
                </c:pt>
                <c:pt idx="989">
                  <c:v>1.9681353951387474E-4</c:v>
                </c:pt>
                <c:pt idx="990">
                  <c:v>2.6007326400721527E-4</c:v>
                </c:pt>
                <c:pt idx="991">
                  <c:v>2.2760418750358683E-4</c:v>
                </c:pt>
                <c:pt idx="992">
                  <c:v>2.0530924090133131E-4</c:v>
                </c:pt>
                <c:pt idx="993">
                  <c:v>2.2374696103294277E-4</c:v>
                </c:pt>
                <c:pt idx="994">
                  <c:v>2.0473166773424337E-4</c:v>
                </c:pt>
                <c:pt idx="995">
                  <c:v>1.898204622578726E-4</c:v>
                </c:pt>
                <c:pt idx="996">
                  <c:v>1.7644865386868435E-4</c:v>
                </c:pt>
                <c:pt idx="997">
                  <c:v>1.7732280230566808E-4</c:v>
                </c:pt>
                <c:pt idx="998">
                  <c:v>1.8314654431283832E-4</c:v>
                </c:pt>
                <c:pt idx="999">
                  <c:v>1.725893374927438E-4</c:v>
                </c:pt>
                <c:pt idx="1000">
                  <c:v>1.6389942552880822E-4</c:v>
                </c:pt>
                <c:pt idx="1001">
                  <c:v>2.2444680160530004E-4</c:v>
                </c:pt>
                <c:pt idx="1002">
                  <c:v>3.1377389130961627E-4</c:v>
                </c:pt>
                <c:pt idx="1003">
                  <c:v>2.908388231596042E-4</c:v>
                </c:pt>
                <c:pt idx="1004">
                  <c:v>3.4577034589878256E-4</c:v>
                </c:pt>
                <c:pt idx="1005">
                  <c:v>3.3883763352610623E-4</c:v>
                </c:pt>
                <c:pt idx="1006">
                  <c:v>3.4332539002772248E-4</c:v>
                </c:pt>
                <c:pt idx="1007">
                  <c:v>2.881952269498685E-4</c:v>
                </c:pt>
                <c:pt idx="1008">
                  <c:v>2.6551800151769663E-4</c:v>
                </c:pt>
                <c:pt idx="1009">
                  <c:v>2.3163632238425516E-4</c:v>
                </c:pt>
                <c:pt idx="1010">
                  <c:v>2.2260505747034474E-4</c:v>
                </c:pt>
                <c:pt idx="1011">
                  <c:v>2.6944332940790781E-4</c:v>
                </c:pt>
                <c:pt idx="1012">
                  <c:v>2.3444546652210904E-4</c:v>
                </c:pt>
                <c:pt idx="1013">
                  <c:v>2.1008901650545114E-4</c:v>
                </c:pt>
                <c:pt idx="1014">
                  <c:v>1.9328880074829643E-4</c:v>
                </c:pt>
                <c:pt idx="1015">
                  <c:v>1.8168175807886403E-4</c:v>
                </c:pt>
                <c:pt idx="1016">
                  <c:v>1.8590305940399812E-4</c:v>
                </c:pt>
                <c:pt idx="1017">
                  <c:v>1.8053768624889932E-4</c:v>
                </c:pt>
                <c:pt idx="1018">
                  <c:v>1.6977607527326655E-4</c:v>
                </c:pt>
                <c:pt idx="1019">
                  <c:v>1.6312339091352761E-4</c:v>
                </c:pt>
                <c:pt idx="1020">
                  <c:v>1.5832307687626621E-4</c:v>
                </c:pt>
                <c:pt idx="1021">
                  <c:v>1.5364110163338551E-4</c:v>
                </c:pt>
                <c:pt idx="1022">
                  <c:v>1.5241599740540876E-4</c:v>
                </c:pt>
                <c:pt idx="1023">
                  <c:v>1.5662333625109817E-4</c:v>
                </c:pt>
                <c:pt idx="1024">
                  <c:v>2.9563216974010781E-4</c:v>
                </c:pt>
                <c:pt idx="1025">
                  <c:v>3.2072424563457387E-4</c:v>
                </c:pt>
                <c:pt idx="1026">
                  <c:v>3.205838562501418E-4</c:v>
                </c:pt>
                <c:pt idx="1027">
                  <c:v>3.5254685081030548E-4</c:v>
                </c:pt>
                <c:pt idx="1028">
                  <c:v>3.4585102419925056E-4</c:v>
                </c:pt>
                <c:pt idx="1029">
                  <c:v>2.9441262691680322E-4</c:v>
                </c:pt>
                <c:pt idx="1030">
                  <c:v>2.5690909244650817E-4</c:v>
                </c:pt>
                <c:pt idx="1031">
                  <c:v>3.1878602151417422E-4</c:v>
                </c:pt>
                <c:pt idx="1032">
                  <c:v>2.7107575906325384E-4</c:v>
                </c:pt>
                <c:pt idx="1033">
                  <c:v>2.3882530174486994E-4</c:v>
                </c:pt>
                <c:pt idx="1034">
                  <c:v>2.155332484466743E-4</c:v>
                </c:pt>
                <c:pt idx="1035">
                  <c:v>2.1761004752763333E-4</c:v>
                </c:pt>
                <c:pt idx="1036">
                  <c:v>2.5239638832004696E-4</c:v>
                </c:pt>
                <c:pt idx="1037">
                  <c:v>2.2248443334555132E-4</c:v>
                </c:pt>
                <c:pt idx="1038">
                  <c:v>2.0097729009836246E-4</c:v>
                </c:pt>
                <c:pt idx="1039">
                  <c:v>1.848193758059124E-4</c:v>
                </c:pt>
                <c:pt idx="1040">
                  <c:v>2.6152923073502552E-4</c:v>
                </c:pt>
                <c:pt idx="1041">
                  <c:v>2.5401754894913202E-4</c:v>
                </c:pt>
                <c:pt idx="1042">
                  <c:v>2.6350516820433851E-4</c:v>
                </c:pt>
                <c:pt idx="1043">
                  <c:v>2.746938396341799E-4</c:v>
                </c:pt>
                <c:pt idx="1044">
                  <c:v>2.4471885058500613E-4</c:v>
                </c:pt>
                <c:pt idx="1045">
                  <c:v>2.1665474151675887E-4</c:v>
                </c:pt>
                <c:pt idx="1046">
                  <c:v>1.9623508813671988E-4</c:v>
                </c:pt>
                <c:pt idx="1047">
                  <c:v>2.5085333949694986E-4</c:v>
                </c:pt>
                <c:pt idx="1048">
                  <c:v>2.3444351201624156E-4</c:v>
                </c:pt>
                <c:pt idx="1049">
                  <c:v>2.0980769133409311E-4</c:v>
                </c:pt>
              </c:numCache>
            </c:numRef>
          </c:yVal>
          <c:smooth val="1"/>
          <c:extLst xmlns:c16r2="http://schemas.microsoft.com/office/drawing/2015/06/chart">
            <c:ext xmlns:c16="http://schemas.microsoft.com/office/drawing/2014/chart" uri="{C3380CC4-5D6E-409C-BE32-E72D297353CC}">
              <c16:uniqueId val="{00000002-9904-4A18-BE80-7E7535BC72F9}"/>
            </c:ext>
          </c:extLst>
        </c:ser>
        <c:ser>
          <c:idx val="3"/>
          <c:order val="3"/>
          <c:tx>
            <c:strRef>
              <c:f>'Ejercicio 2'!$G$14</c:f>
              <c:strCache>
                <c:ptCount val="1"/>
                <c:pt idx="0">
                  <c:v>Varianza EWMA (un rezago)</c:v>
                </c:pt>
              </c:strCache>
            </c:strRef>
          </c:tx>
          <c:spPr>
            <a:ln w="19050" cap="rnd">
              <a:solidFill>
                <a:schemeClr val="accent4"/>
              </a:solidFill>
              <a:round/>
            </a:ln>
            <a:effectLst/>
          </c:spPr>
          <c:marker>
            <c:symbol val="none"/>
          </c:marker>
          <c:xVal>
            <c:numRef>
              <c:f>'Ejercicio 2'!$B$16:$B$1067</c:f>
              <c:numCache>
                <c:formatCode>m/d/yyyy</c:formatCode>
                <c:ptCount val="1052"/>
                <c:pt idx="0">
                  <c:v>42010</c:v>
                </c:pt>
                <c:pt idx="1">
                  <c:v>42011</c:v>
                </c:pt>
                <c:pt idx="2">
                  <c:v>42012</c:v>
                </c:pt>
                <c:pt idx="3">
                  <c:v>42013</c:v>
                </c:pt>
                <c:pt idx="4">
                  <c:v>42016</c:v>
                </c:pt>
                <c:pt idx="5">
                  <c:v>42017</c:v>
                </c:pt>
                <c:pt idx="6">
                  <c:v>42018</c:v>
                </c:pt>
                <c:pt idx="7">
                  <c:v>42019</c:v>
                </c:pt>
                <c:pt idx="8">
                  <c:v>42020</c:v>
                </c:pt>
                <c:pt idx="9">
                  <c:v>42023</c:v>
                </c:pt>
                <c:pt idx="10">
                  <c:v>42024</c:v>
                </c:pt>
                <c:pt idx="11">
                  <c:v>42025</c:v>
                </c:pt>
                <c:pt idx="12">
                  <c:v>42026</c:v>
                </c:pt>
                <c:pt idx="13">
                  <c:v>42027</c:v>
                </c:pt>
                <c:pt idx="14">
                  <c:v>42030</c:v>
                </c:pt>
                <c:pt idx="15">
                  <c:v>42031</c:v>
                </c:pt>
                <c:pt idx="16">
                  <c:v>42032</c:v>
                </c:pt>
                <c:pt idx="17">
                  <c:v>42033</c:v>
                </c:pt>
                <c:pt idx="18">
                  <c:v>42034</c:v>
                </c:pt>
                <c:pt idx="19">
                  <c:v>42038</c:v>
                </c:pt>
                <c:pt idx="20">
                  <c:v>42039</c:v>
                </c:pt>
                <c:pt idx="21">
                  <c:v>42040</c:v>
                </c:pt>
                <c:pt idx="22">
                  <c:v>42041</c:v>
                </c:pt>
                <c:pt idx="23">
                  <c:v>42044</c:v>
                </c:pt>
                <c:pt idx="24">
                  <c:v>42045</c:v>
                </c:pt>
                <c:pt idx="25">
                  <c:v>42046</c:v>
                </c:pt>
                <c:pt idx="26">
                  <c:v>42047</c:v>
                </c:pt>
                <c:pt idx="27">
                  <c:v>42048</c:v>
                </c:pt>
                <c:pt idx="28">
                  <c:v>42051</c:v>
                </c:pt>
                <c:pt idx="29">
                  <c:v>42052</c:v>
                </c:pt>
                <c:pt idx="30">
                  <c:v>42053</c:v>
                </c:pt>
                <c:pt idx="31">
                  <c:v>42054</c:v>
                </c:pt>
                <c:pt idx="32">
                  <c:v>42055</c:v>
                </c:pt>
                <c:pt idx="33">
                  <c:v>42058</c:v>
                </c:pt>
                <c:pt idx="34">
                  <c:v>42059</c:v>
                </c:pt>
                <c:pt idx="35">
                  <c:v>42060</c:v>
                </c:pt>
                <c:pt idx="36">
                  <c:v>42061</c:v>
                </c:pt>
                <c:pt idx="37">
                  <c:v>42062</c:v>
                </c:pt>
                <c:pt idx="38">
                  <c:v>42065</c:v>
                </c:pt>
                <c:pt idx="39">
                  <c:v>42066</c:v>
                </c:pt>
                <c:pt idx="40">
                  <c:v>42067</c:v>
                </c:pt>
                <c:pt idx="41">
                  <c:v>42068</c:v>
                </c:pt>
                <c:pt idx="42">
                  <c:v>42069</c:v>
                </c:pt>
                <c:pt idx="43">
                  <c:v>42072</c:v>
                </c:pt>
                <c:pt idx="44">
                  <c:v>42073</c:v>
                </c:pt>
                <c:pt idx="45">
                  <c:v>42074</c:v>
                </c:pt>
                <c:pt idx="46">
                  <c:v>42075</c:v>
                </c:pt>
                <c:pt idx="47">
                  <c:v>42076</c:v>
                </c:pt>
                <c:pt idx="48">
                  <c:v>42080</c:v>
                </c:pt>
                <c:pt idx="49">
                  <c:v>42081</c:v>
                </c:pt>
                <c:pt idx="50">
                  <c:v>42082</c:v>
                </c:pt>
                <c:pt idx="51">
                  <c:v>42083</c:v>
                </c:pt>
                <c:pt idx="52">
                  <c:v>42086</c:v>
                </c:pt>
                <c:pt idx="53">
                  <c:v>42087</c:v>
                </c:pt>
                <c:pt idx="54">
                  <c:v>42088</c:v>
                </c:pt>
                <c:pt idx="55">
                  <c:v>42089</c:v>
                </c:pt>
                <c:pt idx="56">
                  <c:v>42090</c:v>
                </c:pt>
                <c:pt idx="57">
                  <c:v>42093</c:v>
                </c:pt>
                <c:pt idx="58">
                  <c:v>42094</c:v>
                </c:pt>
                <c:pt idx="59">
                  <c:v>42095</c:v>
                </c:pt>
                <c:pt idx="60">
                  <c:v>42100</c:v>
                </c:pt>
                <c:pt idx="61">
                  <c:v>42101</c:v>
                </c:pt>
                <c:pt idx="62">
                  <c:v>42102</c:v>
                </c:pt>
                <c:pt idx="63">
                  <c:v>42103</c:v>
                </c:pt>
                <c:pt idx="64">
                  <c:v>42104</c:v>
                </c:pt>
                <c:pt idx="65">
                  <c:v>42107</c:v>
                </c:pt>
                <c:pt idx="66">
                  <c:v>42108</c:v>
                </c:pt>
                <c:pt idx="67">
                  <c:v>42109</c:v>
                </c:pt>
                <c:pt idx="68">
                  <c:v>42110</c:v>
                </c:pt>
                <c:pt idx="69">
                  <c:v>42111</c:v>
                </c:pt>
                <c:pt idx="70">
                  <c:v>42114</c:v>
                </c:pt>
                <c:pt idx="71">
                  <c:v>42115</c:v>
                </c:pt>
                <c:pt idx="72">
                  <c:v>42116</c:v>
                </c:pt>
                <c:pt idx="73">
                  <c:v>42117</c:v>
                </c:pt>
                <c:pt idx="74">
                  <c:v>42118</c:v>
                </c:pt>
                <c:pt idx="75">
                  <c:v>42121</c:v>
                </c:pt>
                <c:pt idx="76">
                  <c:v>42122</c:v>
                </c:pt>
                <c:pt idx="77">
                  <c:v>42123</c:v>
                </c:pt>
                <c:pt idx="78">
                  <c:v>42124</c:v>
                </c:pt>
                <c:pt idx="79">
                  <c:v>42128</c:v>
                </c:pt>
                <c:pt idx="80">
                  <c:v>42129</c:v>
                </c:pt>
                <c:pt idx="81">
                  <c:v>42130</c:v>
                </c:pt>
                <c:pt idx="82">
                  <c:v>42131</c:v>
                </c:pt>
                <c:pt idx="83">
                  <c:v>42132</c:v>
                </c:pt>
                <c:pt idx="84">
                  <c:v>42135</c:v>
                </c:pt>
                <c:pt idx="85">
                  <c:v>42136</c:v>
                </c:pt>
                <c:pt idx="86">
                  <c:v>42137</c:v>
                </c:pt>
                <c:pt idx="87">
                  <c:v>42138</c:v>
                </c:pt>
                <c:pt idx="88">
                  <c:v>42139</c:v>
                </c:pt>
                <c:pt idx="89">
                  <c:v>42142</c:v>
                </c:pt>
                <c:pt idx="90">
                  <c:v>42143</c:v>
                </c:pt>
                <c:pt idx="91">
                  <c:v>42144</c:v>
                </c:pt>
                <c:pt idx="92">
                  <c:v>42145</c:v>
                </c:pt>
                <c:pt idx="93">
                  <c:v>42146</c:v>
                </c:pt>
                <c:pt idx="94">
                  <c:v>42149</c:v>
                </c:pt>
                <c:pt idx="95">
                  <c:v>42150</c:v>
                </c:pt>
                <c:pt idx="96">
                  <c:v>42151</c:v>
                </c:pt>
                <c:pt idx="97">
                  <c:v>42152</c:v>
                </c:pt>
                <c:pt idx="98">
                  <c:v>42153</c:v>
                </c:pt>
                <c:pt idx="99">
                  <c:v>42156</c:v>
                </c:pt>
                <c:pt idx="100">
                  <c:v>42157</c:v>
                </c:pt>
                <c:pt idx="101">
                  <c:v>42158</c:v>
                </c:pt>
                <c:pt idx="102">
                  <c:v>42159</c:v>
                </c:pt>
                <c:pt idx="103">
                  <c:v>42160</c:v>
                </c:pt>
                <c:pt idx="104">
                  <c:v>42163</c:v>
                </c:pt>
                <c:pt idx="105">
                  <c:v>42164</c:v>
                </c:pt>
                <c:pt idx="106">
                  <c:v>42165</c:v>
                </c:pt>
                <c:pt idx="107">
                  <c:v>42166</c:v>
                </c:pt>
                <c:pt idx="108">
                  <c:v>42167</c:v>
                </c:pt>
                <c:pt idx="109">
                  <c:v>42170</c:v>
                </c:pt>
                <c:pt idx="110">
                  <c:v>42171</c:v>
                </c:pt>
                <c:pt idx="111">
                  <c:v>42172</c:v>
                </c:pt>
                <c:pt idx="112">
                  <c:v>42173</c:v>
                </c:pt>
                <c:pt idx="113">
                  <c:v>42174</c:v>
                </c:pt>
                <c:pt idx="114">
                  <c:v>42177</c:v>
                </c:pt>
                <c:pt idx="115">
                  <c:v>42178</c:v>
                </c:pt>
                <c:pt idx="116">
                  <c:v>42179</c:v>
                </c:pt>
                <c:pt idx="117">
                  <c:v>42180</c:v>
                </c:pt>
                <c:pt idx="118">
                  <c:v>42181</c:v>
                </c:pt>
                <c:pt idx="119">
                  <c:v>42184</c:v>
                </c:pt>
                <c:pt idx="120">
                  <c:v>42185</c:v>
                </c:pt>
                <c:pt idx="121">
                  <c:v>42186</c:v>
                </c:pt>
                <c:pt idx="122">
                  <c:v>42187</c:v>
                </c:pt>
                <c:pt idx="123">
                  <c:v>42188</c:v>
                </c:pt>
                <c:pt idx="124">
                  <c:v>42191</c:v>
                </c:pt>
                <c:pt idx="125">
                  <c:v>42192</c:v>
                </c:pt>
                <c:pt idx="126">
                  <c:v>42193</c:v>
                </c:pt>
                <c:pt idx="127">
                  <c:v>42194</c:v>
                </c:pt>
                <c:pt idx="128">
                  <c:v>42195</c:v>
                </c:pt>
                <c:pt idx="129">
                  <c:v>42198</c:v>
                </c:pt>
                <c:pt idx="130">
                  <c:v>42199</c:v>
                </c:pt>
                <c:pt idx="131">
                  <c:v>42200</c:v>
                </c:pt>
                <c:pt idx="132">
                  <c:v>42201</c:v>
                </c:pt>
                <c:pt idx="133">
                  <c:v>42202</c:v>
                </c:pt>
                <c:pt idx="134">
                  <c:v>42205</c:v>
                </c:pt>
                <c:pt idx="135">
                  <c:v>42206</c:v>
                </c:pt>
                <c:pt idx="136">
                  <c:v>42207</c:v>
                </c:pt>
                <c:pt idx="137">
                  <c:v>42208</c:v>
                </c:pt>
                <c:pt idx="138">
                  <c:v>42209</c:v>
                </c:pt>
                <c:pt idx="139">
                  <c:v>42212</c:v>
                </c:pt>
                <c:pt idx="140">
                  <c:v>42213</c:v>
                </c:pt>
                <c:pt idx="141">
                  <c:v>42214</c:v>
                </c:pt>
                <c:pt idx="142">
                  <c:v>42215</c:v>
                </c:pt>
                <c:pt idx="143">
                  <c:v>42216</c:v>
                </c:pt>
                <c:pt idx="144">
                  <c:v>42219</c:v>
                </c:pt>
                <c:pt idx="145">
                  <c:v>42220</c:v>
                </c:pt>
                <c:pt idx="146">
                  <c:v>42221</c:v>
                </c:pt>
                <c:pt idx="147">
                  <c:v>42222</c:v>
                </c:pt>
                <c:pt idx="148">
                  <c:v>42223</c:v>
                </c:pt>
                <c:pt idx="149">
                  <c:v>42226</c:v>
                </c:pt>
                <c:pt idx="150">
                  <c:v>42227</c:v>
                </c:pt>
                <c:pt idx="151">
                  <c:v>42228</c:v>
                </c:pt>
                <c:pt idx="152">
                  <c:v>42229</c:v>
                </c:pt>
                <c:pt idx="153">
                  <c:v>42230</c:v>
                </c:pt>
                <c:pt idx="154">
                  <c:v>42233</c:v>
                </c:pt>
                <c:pt idx="155">
                  <c:v>42234</c:v>
                </c:pt>
                <c:pt idx="156">
                  <c:v>42235</c:v>
                </c:pt>
                <c:pt idx="157">
                  <c:v>42236</c:v>
                </c:pt>
                <c:pt idx="158">
                  <c:v>42237</c:v>
                </c:pt>
                <c:pt idx="159">
                  <c:v>42240</c:v>
                </c:pt>
                <c:pt idx="160">
                  <c:v>42241</c:v>
                </c:pt>
                <c:pt idx="161">
                  <c:v>42242</c:v>
                </c:pt>
                <c:pt idx="162">
                  <c:v>42243</c:v>
                </c:pt>
                <c:pt idx="163">
                  <c:v>42244</c:v>
                </c:pt>
                <c:pt idx="164">
                  <c:v>42247</c:v>
                </c:pt>
                <c:pt idx="165">
                  <c:v>42248</c:v>
                </c:pt>
                <c:pt idx="166">
                  <c:v>42249</c:v>
                </c:pt>
                <c:pt idx="167">
                  <c:v>42250</c:v>
                </c:pt>
                <c:pt idx="168">
                  <c:v>42251</c:v>
                </c:pt>
                <c:pt idx="169">
                  <c:v>42254</c:v>
                </c:pt>
                <c:pt idx="170">
                  <c:v>42255</c:v>
                </c:pt>
                <c:pt idx="171">
                  <c:v>42256</c:v>
                </c:pt>
                <c:pt idx="172">
                  <c:v>42257</c:v>
                </c:pt>
                <c:pt idx="173">
                  <c:v>42258</c:v>
                </c:pt>
                <c:pt idx="174">
                  <c:v>42261</c:v>
                </c:pt>
                <c:pt idx="175">
                  <c:v>42262</c:v>
                </c:pt>
                <c:pt idx="176">
                  <c:v>42264</c:v>
                </c:pt>
                <c:pt idx="177">
                  <c:v>42265</c:v>
                </c:pt>
                <c:pt idx="178">
                  <c:v>42268</c:v>
                </c:pt>
                <c:pt idx="179">
                  <c:v>42269</c:v>
                </c:pt>
                <c:pt idx="180">
                  <c:v>42270</c:v>
                </c:pt>
                <c:pt idx="181">
                  <c:v>42271</c:v>
                </c:pt>
                <c:pt idx="182">
                  <c:v>42272</c:v>
                </c:pt>
                <c:pt idx="183">
                  <c:v>42275</c:v>
                </c:pt>
                <c:pt idx="184">
                  <c:v>42276</c:v>
                </c:pt>
                <c:pt idx="185">
                  <c:v>42277</c:v>
                </c:pt>
                <c:pt idx="186">
                  <c:v>42278</c:v>
                </c:pt>
                <c:pt idx="187">
                  <c:v>42279</c:v>
                </c:pt>
                <c:pt idx="188">
                  <c:v>42282</c:v>
                </c:pt>
                <c:pt idx="189">
                  <c:v>42283</c:v>
                </c:pt>
                <c:pt idx="190">
                  <c:v>42284</c:v>
                </c:pt>
                <c:pt idx="191">
                  <c:v>42285</c:v>
                </c:pt>
                <c:pt idx="192">
                  <c:v>42286</c:v>
                </c:pt>
                <c:pt idx="193">
                  <c:v>42289</c:v>
                </c:pt>
                <c:pt idx="194">
                  <c:v>42290</c:v>
                </c:pt>
                <c:pt idx="195">
                  <c:v>42291</c:v>
                </c:pt>
                <c:pt idx="196">
                  <c:v>42292</c:v>
                </c:pt>
                <c:pt idx="197">
                  <c:v>42293</c:v>
                </c:pt>
                <c:pt idx="198">
                  <c:v>42296</c:v>
                </c:pt>
                <c:pt idx="199">
                  <c:v>42297</c:v>
                </c:pt>
                <c:pt idx="200">
                  <c:v>42298</c:v>
                </c:pt>
                <c:pt idx="201">
                  <c:v>42299</c:v>
                </c:pt>
                <c:pt idx="202">
                  <c:v>42300</c:v>
                </c:pt>
                <c:pt idx="203">
                  <c:v>42303</c:v>
                </c:pt>
                <c:pt idx="204">
                  <c:v>42304</c:v>
                </c:pt>
                <c:pt idx="205">
                  <c:v>42305</c:v>
                </c:pt>
                <c:pt idx="206">
                  <c:v>42306</c:v>
                </c:pt>
                <c:pt idx="207">
                  <c:v>42307</c:v>
                </c:pt>
                <c:pt idx="208">
                  <c:v>42311</c:v>
                </c:pt>
                <c:pt idx="209">
                  <c:v>42312</c:v>
                </c:pt>
                <c:pt idx="210">
                  <c:v>42313</c:v>
                </c:pt>
                <c:pt idx="211">
                  <c:v>42314</c:v>
                </c:pt>
                <c:pt idx="212">
                  <c:v>42317</c:v>
                </c:pt>
                <c:pt idx="213">
                  <c:v>42318</c:v>
                </c:pt>
                <c:pt idx="214">
                  <c:v>42319</c:v>
                </c:pt>
                <c:pt idx="215">
                  <c:v>42320</c:v>
                </c:pt>
                <c:pt idx="216">
                  <c:v>42321</c:v>
                </c:pt>
                <c:pt idx="217">
                  <c:v>42325</c:v>
                </c:pt>
                <c:pt idx="218">
                  <c:v>42326</c:v>
                </c:pt>
                <c:pt idx="219">
                  <c:v>42327</c:v>
                </c:pt>
                <c:pt idx="220">
                  <c:v>42328</c:v>
                </c:pt>
                <c:pt idx="221">
                  <c:v>42331</c:v>
                </c:pt>
                <c:pt idx="222">
                  <c:v>42332</c:v>
                </c:pt>
                <c:pt idx="223">
                  <c:v>42333</c:v>
                </c:pt>
                <c:pt idx="224">
                  <c:v>42334</c:v>
                </c:pt>
                <c:pt idx="225">
                  <c:v>42335</c:v>
                </c:pt>
                <c:pt idx="226">
                  <c:v>42338</c:v>
                </c:pt>
                <c:pt idx="227">
                  <c:v>42339</c:v>
                </c:pt>
                <c:pt idx="228">
                  <c:v>42340</c:v>
                </c:pt>
                <c:pt idx="229">
                  <c:v>42341</c:v>
                </c:pt>
                <c:pt idx="230">
                  <c:v>42342</c:v>
                </c:pt>
                <c:pt idx="231">
                  <c:v>42345</c:v>
                </c:pt>
                <c:pt idx="232">
                  <c:v>42346</c:v>
                </c:pt>
                <c:pt idx="233">
                  <c:v>42347</c:v>
                </c:pt>
                <c:pt idx="234">
                  <c:v>42348</c:v>
                </c:pt>
                <c:pt idx="235">
                  <c:v>42349</c:v>
                </c:pt>
                <c:pt idx="236">
                  <c:v>42352</c:v>
                </c:pt>
                <c:pt idx="237">
                  <c:v>42353</c:v>
                </c:pt>
                <c:pt idx="238">
                  <c:v>42354</c:v>
                </c:pt>
                <c:pt idx="239">
                  <c:v>42355</c:v>
                </c:pt>
                <c:pt idx="240">
                  <c:v>42356</c:v>
                </c:pt>
                <c:pt idx="241">
                  <c:v>42359</c:v>
                </c:pt>
                <c:pt idx="242">
                  <c:v>42360</c:v>
                </c:pt>
                <c:pt idx="243">
                  <c:v>42361</c:v>
                </c:pt>
                <c:pt idx="244">
                  <c:v>42362</c:v>
                </c:pt>
                <c:pt idx="245">
                  <c:v>42366</c:v>
                </c:pt>
                <c:pt idx="246">
                  <c:v>42367</c:v>
                </c:pt>
                <c:pt idx="247">
                  <c:v>42368</c:v>
                </c:pt>
                <c:pt idx="248">
                  <c:v>42369</c:v>
                </c:pt>
                <c:pt idx="249">
                  <c:v>42373</c:v>
                </c:pt>
                <c:pt idx="250">
                  <c:v>42374</c:v>
                </c:pt>
                <c:pt idx="251">
                  <c:v>42375</c:v>
                </c:pt>
                <c:pt idx="252">
                  <c:v>42376</c:v>
                </c:pt>
                <c:pt idx="253">
                  <c:v>42377</c:v>
                </c:pt>
                <c:pt idx="254">
                  <c:v>42380</c:v>
                </c:pt>
                <c:pt idx="255">
                  <c:v>42381</c:v>
                </c:pt>
                <c:pt idx="256">
                  <c:v>42382</c:v>
                </c:pt>
                <c:pt idx="257">
                  <c:v>42383</c:v>
                </c:pt>
                <c:pt idx="258">
                  <c:v>42384</c:v>
                </c:pt>
                <c:pt idx="259">
                  <c:v>42387</c:v>
                </c:pt>
                <c:pt idx="260">
                  <c:v>42388</c:v>
                </c:pt>
                <c:pt idx="261">
                  <c:v>42389</c:v>
                </c:pt>
                <c:pt idx="262">
                  <c:v>42390</c:v>
                </c:pt>
                <c:pt idx="263">
                  <c:v>42391</c:v>
                </c:pt>
                <c:pt idx="264">
                  <c:v>42394</c:v>
                </c:pt>
                <c:pt idx="265">
                  <c:v>42395</c:v>
                </c:pt>
                <c:pt idx="266">
                  <c:v>42396</c:v>
                </c:pt>
                <c:pt idx="267">
                  <c:v>42397</c:v>
                </c:pt>
                <c:pt idx="268">
                  <c:v>42398</c:v>
                </c:pt>
                <c:pt idx="269">
                  <c:v>42402</c:v>
                </c:pt>
                <c:pt idx="270">
                  <c:v>42403</c:v>
                </c:pt>
                <c:pt idx="271">
                  <c:v>42404</c:v>
                </c:pt>
                <c:pt idx="272">
                  <c:v>42405</c:v>
                </c:pt>
                <c:pt idx="273">
                  <c:v>42408</c:v>
                </c:pt>
                <c:pt idx="274">
                  <c:v>42409</c:v>
                </c:pt>
                <c:pt idx="275">
                  <c:v>42410</c:v>
                </c:pt>
                <c:pt idx="276">
                  <c:v>42411</c:v>
                </c:pt>
                <c:pt idx="277">
                  <c:v>42412</c:v>
                </c:pt>
                <c:pt idx="278">
                  <c:v>42415</c:v>
                </c:pt>
                <c:pt idx="279">
                  <c:v>42416</c:v>
                </c:pt>
                <c:pt idx="280">
                  <c:v>42417</c:v>
                </c:pt>
                <c:pt idx="281">
                  <c:v>42418</c:v>
                </c:pt>
                <c:pt idx="282">
                  <c:v>42419</c:v>
                </c:pt>
                <c:pt idx="283">
                  <c:v>42422</c:v>
                </c:pt>
                <c:pt idx="284">
                  <c:v>42423</c:v>
                </c:pt>
                <c:pt idx="285">
                  <c:v>42424</c:v>
                </c:pt>
                <c:pt idx="286">
                  <c:v>42425</c:v>
                </c:pt>
                <c:pt idx="287">
                  <c:v>42426</c:v>
                </c:pt>
                <c:pt idx="288">
                  <c:v>42429</c:v>
                </c:pt>
                <c:pt idx="289">
                  <c:v>42430</c:v>
                </c:pt>
                <c:pt idx="290">
                  <c:v>42431</c:v>
                </c:pt>
                <c:pt idx="291">
                  <c:v>42432</c:v>
                </c:pt>
                <c:pt idx="292">
                  <c:v>42433</c:v>
                </c:pt>
                <c:pt idx="293">
                  <c:v>42436</c:v>
                </c:pt>
                <c:pt idx="294">
                  <c:v>42437</c:v>
                </c:pt>
                <c:pt idx="295">
                  <c:v>42438</c:v>
                </c:pt>
                <c:pt idx="296">
                  <c:v>42439</c:v>
                </c:pt>
                <c:pt idx="297">
                  <c:v>42440</c:v>
                </c:pt>
                <c:pt idx="298">
                  <c:v>42443</c:v>
                </c:pt>
                <c:pt idx="299">
                  <c:v>42444</c:v>
                </c:pt>
                <c:pt idx="300">
                  <c:v>42445</c:v>
                </c:pt>
                <c:pt idx="301">
                  <c:v>42446</c:v>
                </c:pt>
                <c:pt idx="302">
                  <c:v>42447</c:v>
                </c:pt>
                <c:pt idx="303">
                  <c:v>42451</c:v>
                </c:pt>
                <c:pt idx="304">
                  <c:v>42452</c:v>
                </c:pt>
                <c:pt idx="305">
                  <c:v>42457</c:v>
                </c:pt>
                <c:pt idx="306">
                  <c:v>42458</c:v>
                </c:pt>
                <c:pt idx="307">
                  <c:v>42459</c:v>
                </c:pt>
                <c:pt idx="308">
                  <c:v>42460</c:v>
                </c:pt>
                <c:pt idx="309">
                  <c:v>42461</c:v>
                </c:pt>
                <c:pt idx="310">
                  <c:v>42464</c:v>
                </c:pt>
                <c:pt idx="311">
                  <c:v>42465</c:v>
                </c:pt>
                <c:pt idx="312">
                  <c:v>42466</c:v>
                </c:pt>
                <c:pt idx="313">
                  <c:v>42467</c:v>
                </c:pt>
                <c:pt idx="314">
                  <c:v>42468</c:v>
                </c:pt>
                <c:pt idx="315">
                  <c:v>42471</c:v>
                </c:pt>
                <c:pt idx="316">
                  <c:v>42472</c:v>
                </c:pt>
                <c:pt idx="317">
                  <c:v>42473</c:v>
                </c:pt>
                <c:pt idx="318">
                  <c:v>42474</c:v>
                </c:pt>
                <c:pt idx="319">
                  <c:v>42475</c:v>
                </c:pt>
                <c:pt idx="320">
                  <c:v>42478</c:v>
                </c:pt>
                <c:pt idx="321">
                  <c:v>42479</c:v>
                </c:pt>
                <c:pt idx="322">
                  <c:v>42480</c:v>
                </c:pt>
                <c:pt idx="323">
                  <c:v>42481</c:v>
                </c:pt>
                <c:pt idx="324">
                  <c:v>42482</c:v>
                </c:pt>
                <c:pt idx="325">
                  <c:v>42485</c:v>
                </c:pt>
                <c:pt idx="326">
                  <c:v>42486</c:v>
                </c:pt>
                <c:pt idx="327">
                  <c:v>42487</c:v>
                </c:pt>
                <c:pt idx="328">
                  <c:v>42488</c:v>
                </c:pt>
                <c:pt idx="329">
                  <c:v>42489</c:v>
                </c:pt>
                <c:pt idx="330">
                  <c:v>42492</c:v>
                </c:pt>
                <c:pt idx="331">
                  <c:v>42493</c:v>
                </c:pt>
                <c:pt idx="332">
                  <c:v>42494</c:v>
                </c:pt>
                <c:pt idx="333">
                  <c:v>42495</c:v>
                </c:pt>
                <c:pt idx="334">
                  <c:v>42496</c:v>
                </c:pt>
                <c:pt idx="335">
                  <c:v>42499</c:v>
                </c:pt>
                <c:pt idx="336">
                  <c:v>42500</c:v>
                </c:pt>
                <c:pt idx="337">
                  <c:v>42501</c:v>
                </c:pt>
                <c:pt idx="338">
                  <c:v>42502</c:v>
                </c:pt>
                <c:pt idx="339">
                  <c:v>42503</c:v>
                </c:pt>
                <c:pt idx="340">
                  <c:v>42506</c:v>
                </c:pt>
                <c:pt idx="341">
                  <c:v>42507</c:v>
                </c:pt>
                <c:pt idx="342">
                  <c:v>42508</c:v>
                </c:pt>
                <c:pt idx="343">
                  <c:v>42509</c:v>
                </c:pt>
                <c:pt idx="344">
                  <c:v>42510</c:v>
                </c:pt>
                <c:pt idx="345">
                  <c:v>42513</c:v>
                </c:pt>
                <c:pt idx="346">
                  <c:v>42514</c:v>
                </c:pt>
                <c:pt idx="347">
                  <c:v>42515</c:v>
                </c:pt>
                <c:pt idx="348">
                  <c:v>42516</c:v>
                </c:pt>
                <c:pt idx="349">
                  <c:v>42517</c:v>
                </c:pt>
                <c:pt idx="350">
                  <c:v>42520</c:v>
                </c:pt>
                <c:pt idx="351">
                  <c:v>42521</c:v>
                </c:pt>
                <c:pt idx="352">
                  <c:v>42522</c:v>
                </c:pt>
                <c:pt idx="353">
                  <c:v>42523</c:v>
                </c:pt>
                <c:pt idx="354">
                  <c:v>42524</c:v>
                </c:pt>
                <c:pt idx="355">
                  <c:v>42527</c:v>
                </c:pt>
                <c:pt idx="356">
                  <c:v>42528</c:v>
                </c:pt>
                <c:pt idx="357">
                  <c:v>42529</c:v>
                </c:pt>
                <c:pt idx="358">
                  <c:v>42530</c:v>
                </c:pt>
                <c:pt idx="359">
                  <c:v>42531</c:v>
                </c:pt>
                <c:pt idx="360">
                  <c:v>42534</c:v>
                </c:pt>
                <c:pt idx="361">
                  <c:v>42535</c:v>
                </c:pt>
                <c:pt idx="362">
                  <c:v>42536</c:v>
                </c:pt>
                <c:pt idx="363">
                  <c:v>42537</c:v>
                </c:pt>
                <c:pt idx="364">
                  <c:v>42538</c:v>
                </c:pt>
                <c:pt idx="365">
                  <c:v>42541</c:v>
                </c:pt>
                <c:pt idx="366">
                  <c:v>42542</c:v>
                </c:pt>
                <c:pt idx="367">
                  <c:v>42543</c:v>
                </c:pt>
                <c:pt idx="368">
                  <c:v>42544</c:v>
                </c:pt>
                <c:pt idx="369">
                  <c:v>42545</c:v>
                </c:pt>
                <c:pt idx="370">
                  <c:v>42548</c:v>
                </c:pt>
                <c:pt idx="371">
                  <c:v>42549</c:v>
                </c:pt>
                <c:pt idx="372">
                  <c:v>42550</c:v>
                </c:pt>
                <c:pt idx="373">
                  <c:v>42551</c:v>
                </c:pt>
                <c:pt idx="374">
                  <c:v>42552</c:v>
                </c:pt>
                <c:pt idx="375">
                  <c:v>42555</c:v>
                </c:pt>
                <c:pt idx="376">
                  <c:v>42556</c:v>
                </c:pt>
                <c:pt idx="377">
                  <c:v>42557</c:v>
                </c:pt>
                <c:pt idx="378">
                  <c:v>42558</c:v>
                </c:pt>
                <c:pt idx="379">
                  <c:v>42559</c:v>
                </c:pt>
                <c:pt idx="380">
                  <c:v>42562</c:v>
                </c:pt>
                <c:pt idx="381">
                  <c:v>42563</c:v>
                </c:pt>
                <c:pt idx="382">
                  <c:v>42564</c:v>
                </c:pt>
                <c:pt idx="383">
                  <c:v>42565</c:v>
                </c:pt>
                <c:pt idx="384">
                  <c:v>42566</c:v>
                </c:pt>
                <c:pt idx="385">
                  <c:v>42569</c:v>
                </c:pt>
                <c:pt idx="386">
                  <c:v>42570</c:v>
                </c:pt>
                <c:pt idx="387">
                  <c:v>42571</c:v>
                </c:pt>
                <c:pt idx="388">
                  <c:v>42572</c:v>
                </c:pt>
                <c:pt idx="389">
                  <c:v>42573</c:v>
                </c:pt>
                <c:pt idx="390">
                  <c:v>42576</c:v>
                </c:pt>
                <c:pt idx="391">
                  <c:v>42577</c:v>
                </c:pt>
                <c:pt idx="392">
                  <c:v>42578</c:v>
                </c:pt>
                <c:pt idx="393">
                  <c:v>42579</c:v>
                </c:pt>
                <c:pt idx="394">
                  <c:v>42580</c:v>
                </c:pt>
                <c:pt idx="395">
                  <c:v>42583</c:v>
                </c:pt>
                <c:pt idx="396">
                  <c:v>42584</c:v>
                </c:pt>
                <c:pt idx="397">
                  <c:v>42585</c:v>
                </c:pt>
                <c:pt idx="398">
                  <c:v>42586</c:v>
                </c:pt>
                <c:pt idx="399">
                  <c:v>42587</c:v>
                </c:pt>
                <c:pt idx="400">
                  <c:v>42590</c:v>
                </c:pt>
                <c:pt idx="401">
                  <c:v>42591</c:v>
                </c:pt>
                <c:pt idx="402">
                  <c:v>42592</c:v>
                </c:pt>
                <c:pt idx="403">
                  <c:v>42593</c:v>
                </c:pt>
                <c:pt idx="404">
                  <c:v>42594</c:v>
                </c:pt>
                <c:pt idx="405">
                  <c:v>42597</c:v>
                </c:pt>
                <c:pt idx="406">
                  <c:v>42598</c:v>
                </c:pt>
                <c:pt idx="407">
                  <c:v>42599</c:v>
                </c:pt>
                <c:pt idx="408">
                  <c:v>42600</c:v>
                </c:pt>
                <c:pt idx="409">
                  <c:v>42601</c:v>
                </c:pt>
                <c:pt idx="410">
                  <c:v>42604</c:v>
                </c:pt>
                <c:pt idx="411">
                  <c:v>42605</c:v>
                </c:pt>
                <c:pt idx="412">
                  <c:v>42606</c:v>
                </c:pt>
                <c:pt idx="413">
                  <c:v>42607</c:v>
                </c:pt>
                <c:pt idx="414">
                  <c:v>42608</c:v>
                </c:pt>
                <c:pt idx="415">
                  <c:v>42611</c:v>
                </c:pt>
                <c:pt idx="416">
                  <c:v>42612</c:v>
                </c:pt>
                <c:pt idx="417">
                  <c:v>42613</c:v>
                </c:pt>
                <c:pt idx="418">
                  <c:v>42614</c:v>
                </c:pt>
                <c:pt idx="419">
                  <c:v>42615</c:v>
                </c:pt>
                <c:pt idx="420">
                  <c:v>42618</c:v>
                </c:pt>
                <c:pt idx="421">
                  <c:v>42619</c:v>
                </c:pt>
                <c:pt idx="422">
                  <c:v>42620</c:v>
                </c:pt>
                <c:pt idx="423">
                  <c:v>42621</c:v>
                </c:pt>
                <c:pt idx="424">
                  <c:v>42622</c:v>
                </c:pt>
                <c:pt idx="425">
                  <c:v>42625</c:v>
                </c:pt>
                <c:pt idx="426">
                  <c:v>42626</c:v>
                </c:pt>
                <c:pt idx="427">
                  <c:v>42627</c:v>
                </c:pt>
                <c:pt idx="428">
                  <c:v>42628</c:v>
                </c:pt>
                <c:pt idx="429">
                  <c:v>42632</c:v>
                </c:pt>
                <c:pt idx="430">
                  <c:v>42633</c:v>
                </c:pt>
                <c:pt idx="431">
                  <c:v>42634</c:v>
                </c:pt>
                <c:pt idx="432">
                  <c:v>42635</c:v>
                </c:pt>
                <c:pt idx="433">
                  <c:v>42636</c:v>
                </c:pt>
                <c:pt idx="434">
                  <c:v>42639</c:v>
                </c:pt>
                <c:pt idx="435">
                  <c:v>42640</c:v>
                </c:pt>
                <c:pt idx="436">
                  <c:v>42641</c:v>
                </c:pt>
                <c:pt idx="437">
                  <c:v>42642</c:v>
                </c:pt>
                <c:pt idx="438">
                  <c:v>42643</c:v>
                </c:pt>
                <c:pt idx="439">
                  <c:v>42646</c:v>
                </c:pt>
                <c:pt idx="440">
                  <c:v>42647</c:v>
                </c:pt>
                <c:pt idx="441">
                  <c:v>42648</c:v>
                </c:pt>
                <c:pt idx="442">
                  <c:v>42649</c:v>
                </c:pt>
                <c:pt idx="443">
                  <c:v>42650</c:v>
                </c:pt>
                <c:pt idx="444">
                  <c:v>42653</c:v>
                </c:pt>
                <c:pt idx="445">
                  <c:v>42654</c:v>
                </c:pt>
                <c:pt idx="446">
                  <c:v>42655</c:v>
                </c:pt>
                <c:pt idx="447">
                  <c:v>42656</c:v>
                </c:pt>
                <c:pt idx="448">
                  <c:v>42657</c:v>
                </c:pt>
                <c:pt idx="449">
                  <c:v>42660</c:v>
                </c:pt>
                <c:pt idx="450">
                  <c:v>42661</c:v>
                </c:pt>
                <c:pt idx="451">
                  <c:v>42662</c:v>
                </c:pt>
                <c:pt idx="452">
                  <c:v>42663</c:v>
                </c:pt>
                <c:pt idx="453">
                  <c:v>42664</c:v>
                </c:pt>
                <c:pt idx="454">
                  <c:v>42667</c:v>
                </c:pt>
                <c:pt idx="455">
                  <c:v>42668</c:v>
                </c:pt>
                <c:pt idx="456">
                  <c:v>42669</c:v>
                </c:pt>
                <c:pt idx="457">
                  <c:v>42670</c:v>
                </c:pt>
                <c:pt idx="458">
                  <c:v>42671</c:v>
                </c:pt>
                <c:pt idx="459">
                  <c:v>42674</c:v>
                </c:pt>
                <c:pt idx="460">
                  <c:v>42675</c:v>
                </c:pt>
                <c:pt idx="461">
                  <c:v>42677</c:v>
                </c:pt>
                <c:pt idx="462">
                  <c:v>42678</c:v>
                </c:pt>
                <c:pt idx="463">
                  <c:v>42681</c:v>
                </c:pt>
                <c:pt idx="464">
                  <c:v>42682</c:v>
                </c:pt>
                <c:pt idx="465">
                  <c:v>42683</c:v>
                </c:pt>
                <c:pt idx="466">
                  <c:v>42684</c:v>
                </c:pt>
                <c:pt idx="467">
                  <c:v>42685</c:v>
                </c:pt>
                <c:pt idx="468">
                  <c:v>42688</c:v>
                </c:pt>
                <c:pt idx="469">
                  <c:v>42689</c:v>
                </c:pt>
                <c:pt idx="470">
                  <c:v>42690</c:v>
                </c:pt>
                <c:pt idx="471">
                  <c:v>42691</c:v>
                </c:pt>
                <c:pt idx="472">
                  <c:v>42692</c:v>
                </c:pt>
                <c:pt idx="473">
                  <c:v>42696</c:v>
                </c:pt>
                <c:pt idx="474">
                  <c:v>42697</c:v>
                </c:pt>
                <c:pt idx="475">
                  <c:v>42698</c:v>
                </c:pt>
                <c:pt idx="476">
                  <c:v>42699</c:v>
                </c:pt>
                <c:pt idx="477">
                  <c:v>42702</c:v>
                </c:pt>
                <c:pt idx="478">
                  <c:v>42703</c:v>
                </c:pt>
                <c:pt idx="479">
                  <c:v>42704</c:v>
                </c:pt>
                <c:pt idx="480">
                  <c:v>42705</c:v>
                </c:pt>
                <c:pt idx="481">
                  <c:v>42706</c:v>
                </c:pt>
                <c:pt idx="482">
                  <c:v>42709</c:v>
                </c:pt>
                <c:pt idx="483">
                  <c:v>42710</c:v>
                </c:pt>
                <c:pt idx="484">
                  <c:v>42711</c:v>
                </c:pt>
                <c:pt idx="485">
                  <c:v>42712</c:v>
                </c:pt>
                <c:pt idx="486">
                  <c:v>42713</c:v>
                </c:pt>
                <c:pt idx="487">
                  <c:v>42717</c:v>
                </c:pt>
                <c:pt idx="488">
                  <c:v>42718</c:v>
                </c:pt>
                <c:pt idx="489">
                  <c:v>42719</c:v>
                </c:pt>
                <c:pt idx="490">
                  <c:v>42720</c:v>
                </c:pt>
                <c:pt idx="491">
                  <c:v>42723</c:v>
                </c:pt>
                <c:pt idx="492">
                  <c:v>42724</c:v>
                </c:pt>
                <c:pt idx="493">
                  <c:v>42725</c:v>
                </c:pt>
                <c:pt idx="494">
                  <c:v>42726</c:v>
                </c:pt>
                <c:pt idx="495">
                  <c:v>42727</c:v>
                </c:pt>
                <c:pt idx="496">
                  <c:v>42730</c:v>
                </c:pt>
                <c:pt idx="497">
                  <c:v>42731</c:v>
                </c:pt>
                <c:pt idx="498">
                  <c:v>42732</c:v>
                </c:pt>
                <c:pt idx="499">
                  <c:v>42733</c:v>
                </c:pt>
                <c:pt idx="500">
                  <c:v>42734</c:v>
                </c:pt>
                <c:pt idx="501">
                  <c:v>42737</c:v>
                </c:pt>
                <c:pt idx="502">
                  <c:v>42738</c:v>
                </c:pt>
                <c:pt idx="503">
                  <c:v>42739</c:v>
                </c:pt>
                <c:pt idx="504">
                  <c:v>42740</c:v>
                </c:pt>
                <c:pt idx="505">
                  <c:v>42741</c:v>
                </c:pt>
                <c:pt idx="506">
                  <c:v>42744</c:v>
                </c:pt>
                <c:pt idx="507">
                  <c:v>42745</c:v>
                </c:pt>
                <c:pt idx="508">
                  <c:v>42746</c:v>
                </c:pt>
                <c:pt idx="509">
                  <c:v>42747</c:v>
                </c:pt>
                <c:pt idx="510">
                  <c:v>42748</c:v>
                </c:pt>
                <c:pt idx="511">
                  <c:v>42751</c:v>
                </c:pt>
                <c:pt idx="512">
                  <c:v>42752</c:v>
                </c:pt>
                <c:pt idx="513">
                  <c:v>42753</c:v>
                </c:pt>
                <c:pt idx="514">
                  <c:v>42754</c:v>
                </c:pt>
                <c:pt idx="515">
                  <c:v>42755</c:v>
                </c:pt>
                <c:pt idx="516">
                  <c:v>42758</c:v>
                </c:pt>
                <c:pt idx="517">
                  <c:v>42759</c:v>
                </c:pt>
                <c:pt idx="518">
                  <c:v>42760</c:v>
                </c:pt>
                <c:pt idx="519">
                  <c:v>42761</c:v>
                </c:pt>
                <c:pt idx="520">
                  <c:v>42762</c:v>
                </c:pt>
                <c:pt idx="521">
                  <c:v>42765</c:v>
                </c:pt>
                <c:pt idx="522">
                  <c:v>42766</c:v>
                </c:pt>
                <c:pt idx="523">
                  <c:v>42767</c:v>
                </c:pt>
                <c:pt idx="524">
                  <c:v>42768</c:v>
                </c:pt>
                <c:pt idx="525">
                  <c:v>42769</c:v>
                </c:pt>
                <c:pt idx="526">
                  <c:v>42773</c:v>
                </c:pt>
                <c:pt idx="527">
                  <c:v>42774</c:v>
                </c:pt>
                <c:pt idx="528">
                  <c:v>42775</c:v>
                </c:pt>
                <c:pt idx="529">
                  <c:v>42776</c:v>
                </c:pt>
                <c:pt idx="530">
                  <c:v>42779</c:v>
                </c:pt>
                <c:pt idx="531">
                  <c:v>42780</c:v>
                </c:pt>
                <c:pt idx="532">
                  <c:v>42781</c:v>
                </c:pt>
                <c:pt idx="533">
                  <c:v>42782</c:v>
                </c:pt>
                <c:pt idx="534">
                  <c:v>42783</c:v>
                </c:pt>
                <c:pt idx="535">
                  <c:v>42786</c:v>
                </c:pt>
                <c:pt idx="536">
                  <c:v>42787</c:v>
                </c:pt>
                <c:pt idx="537">
                  <c:v>42788</c:v>
                </c:pt>
                <c:pt idx="538">
                  <c:v>42789</c:v>
                </c:pt>
                <c:pt idx="539">
                  <c:v>42790</c:v>
                </c:pt>
                <c:pt idx="540">
                  <c:v>42793</c:v>
                </c:pt>
                <c:pt idx="541">
                  <c:v>42794</c:v>
                </c:pt>
                <c:pt idx="542">
                  <c:v>42795</c:v>
                </c:pt>
                <c:pt idx="543">
                  <c:v>42796</c:v>
                </c:pt>
                <c:pt idx="544">
                  <c:v>42797</c:v>
                </c:pt>
                <c:pt idx="545">
                  <c:v>42800</c:v>
                </c:pt>
                <c:pt idx="546">
                  <c:v>42801</c:v>
                </c:pt>
                <c:pt idx="547">
                  <c:v>42802</c:v>
                </c:pt>
                <c:pt idx="548">
                  <c:v>42803</c:v>
                </c:pt>
                <c:pt idx="549">
                  <c:v>42804</c:v>
                </c:pt>
                <c:pt idx="550">
                  <c:v>42807</c:v>
                </c:pt>
                <c:pt idx="551">
                  <c:v>42808</c:v>
                </c:pt>
                <c:pt idx="552">
                  <c:v>42809</c:v>
                </c:pt>
                <c:pt idx="553">
                  <c:v>42810</c:v>
                </c:pt>
                <c:pt idx="554">
                  <c:v>42811</c:v>
                </c:pt>
                <c:pt idx="555">
                  <c:v>42815</c:v>
                </c:pt>
                <c:pt idx="556">
                  <c:v>42816</c:v>
                </c:pt>
                <c:pt idx="557">
                  <c:v>42817</c:v>
                </c:pt>
                <c:pt idx="558">
                  <c:v>42818</c:v>
                </c:pt>
                <c:pt idx="559">
                  <c:v>42821</c:v>
                </c:pt>
                <c:pt idx="560">
                  <c:v>42822</c:v>
                </c:pt>
                <c:pt idx="561">
                  <c:v>42823</c:v>
                </c:pt>
                <c:pt idx="562">
                  <c:v>42824</c:v>
                </c:pt>
                <c:pt idx="563">
                  <c:v>42825</c:v>
                </c:pt>
                <c:pt idx="564">
                  <c:v>42828</c:v>
                </c:pt>
                <c:pt idx="565">
                  <c:v>42829</c:v>
                </c:pt>
                <c:pt idx="566">
                  <c:v>42830</c:v>
                </c:pt>
                <c:pt idx="567">
                  <c:v>42831</c:v>
                </c:pt>
                <c:pt idx="568">
                  <c:v>42832</c:v>
                </c:pt>
                <c:pt idx="569">
                  <c:v>42835</c:v>
                </c:pt>
                <c:pt idx="570">
                  <c:v>42836</c:v>
                </c:pt>
                <c:pt idx="571">
                  <c:v>42837</c:v>
                </c:pt>
                <c:pt idx="572">
                  <c:v>42842</c:v>
                </c:pt>
                <c:pt idx="573">
                  <c:v>42843</c:v>
                </c:pt>
                <c:pt idx="574">
                  <c:v>42844</c:v>
                </c:pt>
                <c:pt idx="575">
                  <c:v>42845</c:v>
                </c:pt>
                <c:pt idx="576">
                  <c:v>42846</c:v>
                </c:pt>
                <c:pt idx="577">
                  <c:v>42849</c:v>
                </c:pt>
                <c:pt idx="578">
                  <c:v>42850</c:v>
                </c:pt>
                <c:pt idx="579">
                  <c:v>42851</c:v>
                </c:pt>
                <c:pt idx="580">
                  <c:v>42852</c:v>
                </c:pt>
                <c:pt idx="581">
                  <c:v>42853</c:v>
                </c:pt>
                <c:pt idx="582">
                  <c:v>42857</c:v>
                </c:pt>
                <c:pt idx="583">
                  <c:v>42858</c:v>
                </c:pt>
                <c:pt idx="584">
                  <c:v>42859</c:v>
                </c:pt>
                <c:pt idx="585">
                  <c:v>42860</c:v>
                </c:pt>
                <c:pt idx="586">
                  <c:v>42863</c:v>
                </c:pt>
                <c:pt idx="587">
                  <c:v>42864</c:v>
                </c:pt>
                <c:pt idx="588">
                  <c:v>42865</c:v>
                </c:pt>
                <c:pt idx="589">
                  <c:v>42866</c:v>
                </c:pt>
                <c:pt idx="590">
                  <c:v>42867</c:v>
                </c:pt>
                <c:pt idx="591">
                  <c:v>42870</c:v>
                </c:pt>
                <c:pt idx="592">
                  <c:v>42871</c:v>
                </c:pt>
                <c:pt idx="593">
                  <c:v>42872</c:v>
                </c:pt>
                <c:pt idx="594">
                  <c:v>42873</c:v>
                </c:pt>
                <c:pt idx="595">
                  <c:v>42874</c:v>
                </c:pt>
                <c:pt idx="596">
                  <c:v>42877</c:v>
                </c:pt>
                <c:pt idx="597">
                  <c:v>42878</c:v>
                </c:pt>
                <c:pt idx="598">
                  <c:v>42879</c:v>
                </c:pt>
                <c:pt idx="599">
                  <c:v>42880</c:v>
                </c:pt>
                <c:pt idx="600">
                  <c:v>42881</c:v>
                </c:pt>
                <c:pt idx="601">
                  <c:v>42884</c:v>
                </c:pt>
                <c:pt idx="602">
                  <c:v>42885</c:v>
                </c:pt>
                <c:pt idx="603">
                  <c:v>42886</c:v>
                </c:pt>
                <c:pt idx="604">
                  <c:v>42887</c:v>
                </c:pt>
                <c:pt idx="605">
                  <c:v>42888</c:v>
                </c:pt>
                <c:pt idx="606">
                  <c:v>42891</c:v>
                </c:pt>
                <c:pt idx="607">
                  <c:v>42892</c:v>
                </c:pt>
                <c:pt idx="608">
                  <c:v>42893</c:v>
                </c:pt>
                <c:pt idx="609">
                  <c:v>42894</c:v>
                </c:pt>
                <c:pt idx="610">
                  <c:v>42895</c:v>
                </c:pt>
                <c:pt idx="611">
                  <c:v>42898</c:v>
                </c:pt>
                <c:pt idx="612">
                  <c:v>42899</c:v>
                </c:pt>
                <c:pt idx="613">
                  <c:v>42900</c:v>
                </c:pt>
                <c:pt idx="614">
                  <c:v>42901</c:v>
                </c:pt>
                <c:pt idx="615">
                  <c:v>42902</c:v>
                </c:pt>
                <c:pt idx="616">
                  <c:v>42905</c:v>
                </c:pt>
                <c:pt idx="617">
                  <c:v>42906</c:v>
                </c:pt>
                <c:pt idx="618">
                  <c:v>42907</c:v>
                </c:pt>
                <c:pt idx="619">
                  <c:v>42908</c:v>
                </c:pt>
                <c:pt idx="620">
                  <c:v>42909</c:v>
                </c:pt>
                <c:pt idx="621">
                  <c:v>42912</c:v>
                </c:pt>
                <c:pt idx="622">
                  <c:v>42913</c:v>
                </c:pt>
                <c:pt idx="623">
                  <c:v>42914</c:v>
                </c:pt>
                <c:pt idx="624">
                  <c:v>42915</c:v>
                </c:pt>
                <c:pt idx="625">
                  <c:v>42916</c:v>
                </c:pt>
                <c:pt idx="626">
                  <c:v>42919</c:v>
                </c:pt>
                <c:pt idx="627">
                  <c:v>42920</c:v>
                </c:pt>
                <c:pt idx="628">
                  <c:v>42921</c:v>
                </c:pt>
                <c:pt idx="629">
                  <c:v>42922</c:v>
                </c:pt>
                <c:pt idx="630">
                  <c:v>42923</c:v>
                </c:pt>
                <c:pt idx="631">
                  <c:v>42926</c:v>
                </c:pt>
                <c:pt idx="632">
                  <c:v>42927</c:v>
                </c:pt>
                <c:pt idx="633">
                  <c:v>42928</c:v>
                </c:pt>
                <c:pt idx="634">
                  <c:v>42929</c:v>
                </c:pt>
                <c:pt idx="635">
                  <c:v>42930</c:v>
                </c:pt>
                <c:pt idx="636">
                  <c:v>42933</c:v>
                </c:pt>
                <c:pt idx="637">
                  <c:v>42934</c:v>
                </c:pt>
                <c:pt idx="638">
                  <c:v>42935</c:v>
                </c:pt>
                <c:pt idx="639">
                  <c:v>42936</c:v>
                </c:pt>
                <c:pt idx="640">
                  <c:v>42937</c:v>
                </c:pt>
                <c:pt idx="641">
                  <c:v>42940</c:v>
                </c:pt>
                <c:pt idx="642">
                  <c:v>42941</c:v>
                </c:pt>
                <c:pt idx="643">
                  <c:v>42942</c:v>
                </c:pt>
                <c:pt idx="644">
                  <c:v>42943</c:v>
                </c:pt>
                <c:pt idx="645">
                  <c:v>42944</c:v>
                </c:pt>
                <c:pt idx="646">
                  <c:v>42947</c:v>
                </c:pt>
                <c:pt idx="647">
                  <c:v>42948</c:v>
                </c:pt>
                <c:pt idx="648">
                  <c:v>42949</c:v>
                </c:pt>
                <c:pt idx="649">
                  <c:v>42950</c:v>
                </c:pt>
                <c:pt idx="650">
                  <c:v>42951</c:v>
                </c:pt>
                <c:pt idx="651">
                  <c:v>42954</c:v>
                </c:pt>
                <c:pt idx="652">
                  <c:v>42955</c:v>
                </c:pt>
                <c:pt idx="653">
                  <c:v>42956</c:v>
                </c:pt>
                <c:pt idx="654">
                  <c:v>42957</c:v>
                </c:pt>
                <c:pt idx="655">
                  <c:v>42958</c:v>
                </c:pt>
                <c:pt idx="656">
                  <c:v>42961</c:v>
                </c:pt>
                <c:pt idx="657">
                  <c:v>42962</c:v>
                </c:pt>
                <c:pt idx="658">
                  <c:v>42963</c:v>
                </c:pt>
                <c:pt idx="659">
                  <c:v>42964</c:v>
                </c:pt>
                <c:pt idx="660">
                  <c:v>42965</c:v>
                </c:pt>
                <c:pt idx="661">
                  <c:v>42968</c:v>
                </c:pt>
                <c:pt idx="662">
                  <c:v>42969</c:v>
                </c:pt>
                <c:pt idx="663">
                  <c:v>42970</c:v>
                </c:pt>
                <c:pt idx="664">
                  <c:v>42971</c:v>
                </c:pt>
                <c:pt idx="665">
                  <c:v>42972</c:v>
                </c:pt>
                <c:pt idx="666">
                  <c:v>42975</c:v>
                </c:pt>
                <c:pt idx="667">
                  <c:v>42976</c:v>
                </c:pt>
                <c:pt idx="668">
                  <c:v>42977</c:v>
                </c:pt>
                <c:pt idx="669">
                  <c:v>42978</c:v>
                </c:pt>
                <c:pt idx="670">
                  <c:v>42979</c:v>
                </c:pt>
                <c:pt idx="671">
                  <c:v>42982</c:v>
                </c:pt>
                <c:pt idx="672">
                  <c:v>42983</c:v>
                </c:pt>
                <c:pt idx="673">
                  <c:v>42984</c:v>
                </c:pt>
                <c:pt idx="674">
                  <c:v>42985</c:v>
                </c:pt>
                <c:pt idx="675">
                  <c:v>42986</c:v>
                </c:pt>
                <c:pt idx="676">
                  <c:v>42989</c:v>
                </c:pt>
                <c:pt idx="677">
                  <c:v>42990</c:v>
                </c:pt>
                <c:pt idx="678">
                  <c:v>42991</c:v>
                </c:pt>
                <c:pt idx="679">
                  <c:v>42992</c:v>
                </c:pt>
                <c:pt idx="680">
                  <c:v>42993</c:v>
                </c:pt>
                <c:pt idx="681">
                  <c:v>42996</c:v>
                </c:pt>
                <c:pt idx="682">
                  <c:v>42997</c:v>
                </c:pt>
                <c:pt idx="683">
                  <c:v>42998</c:v>
                </c:pt>
                <c:pt idx="684">
                  <c:v>42999</c:v>
                </c:pt>
                <c:pt idx="685">
                  <c:v>43000</c:v>
                </c:pt>
                <c:pt idx="686">
                  <c:v>43003</c:v>
                </c:pt>
                <c:pt idx="687">
                  <c:v>43004</c:v>
                </c:pt>
                <c:pt idx="688">
                  <c:v>43005</c:v>
                </c:pt>
                <c:pt idx="689">
                  <c:v>43006</c:v>
                </c:pt>
                <c:pt idx="690">
                  <c:v>43007</c:v>
                </c:pt>
                <c:pt idx="691">
                  <c:v>43010</c:v>
                </c:pt>
                <c:pt idx="692">
                  <c:v>43011</c:v>
                </c:pt>
                <c:pt idx="693">
                  <c:v>43012</c:v>
                </c:pt>
                <c:pt idx="694">
                  <c:v>43013</c:v>
                </c:pt>
                <c:pt idx="695">
                  <c:v>43014</c:v>
                </c:pt>
                <c:pt idx="696">
                  <c:v>43017</c:v>
                </c:pt>
                <c:pt idx="697">
                  <c:v>43018</c:v>
                </c:pt>
                <c:pt idx="698">
                  <c:v>43019</c:v>
                </c:pt>
                <c:pt idx="699">
                  <c:v>43020</c:v>
                </c:pt>
                <c:pt idx="700">
                  <c:v>43021</c:v>
                </c:pt>
                <c:pt idx="701">
                  <c:v>43024</c:v>
                </c:pt>
                <c:pt idx="702">
                  <c:v>43025</c:v>
                </c:pt>
                <c:pt idx="703">
                  <c:v>43026</c:v>
                </c:pt>
                <c:pt idx="704">
                  <c:v>43027</c:v>
                </c:pt>
                <c:pt idx="705">
                  <c:v>43028</c:v>
                </c:pt>
                <c:pt idx="706">
                  <c:v>43031</c:v>
                </c:pt>
                <c:pt idx="707">
                  <c:v>43032</c:v>
                </c:pt>
                <c:pt idx="708">
                  <c:v>43033</c:v>
                </c:pt>
                <c:pt idx="709">
                  <c:v>43034</c:v>
                </c:pt>
                <c:pt idx="710">
                  <c:v>43035</c:v>
                </c:pt>
                <c:pt idx="711">
                  <c:v>43038</c:v>
                </c:pt>
                <c:pt idx="712">
                  <c:v>43039</c:v>
                </c:pt>
                <c:pt idx="713">
                  <c:v>43040</c:v>
                </c:pt>
                <c:pt idx="714">
                  <c:v>43042</c:v>
                </c:pt>
                <c:pt idx="715">
                  <c:v>43045</c:v>
                </c:pt>
                <c:pt idx="716">
                  <c:v>43046</c:v>
                </c:pt>
                <c:pt idx="717">
                  <c:v>43047</c:v>
                </c:pt>
                <c:pt idx="718">
                  <c:v>43048</c:v>
                </c:pt>
                <c:pt idx="719">
                  <c:v>43049</c:v>
                </c:pt>
                <c:pt idx="720">
                  <c:v>43052</c:v>
                </c:pt>
                <c:pt idx="721">
                  <c:v>43053</c:v>
                </c:pt>
                <c:pt idx="722">
                  <c:v>43054</c:v>
                </c:pt>
                <c:pt idx="723">
                  <c:v>43055</c:v>
                </c:pt>
                <c:pt idx="724">
                  <c:v>43056</c:v>
                </c:pt>
                <c:pt idx="725">
                  <c:v>43060</c:v>
                </c:pt>
                <c:pt idx="726">
                  <c:v>43061</c:v>
                </c:pt>
                <c:pt idx="727">
                  <c:v>43062</c:v>
                </c:pt>
                <c:pt idx="728">
                  <c:v>43063</c:v>
                </c:pt>
                <c:pt idx="729">
                  <c:v>43066</c:v>
                </c:pt>
                <c:pt idx="730">
                  <c:v>43067</c:v>
                </c:pt>
                <c:pt idx="731">
                  <c:v>43068</c:v>
                </c:pt>
                <c:pt idx="732">
                  <c:v>43069</c:v>
                </c:pt>
                <c:pt idx="733">
                  <c:v>43070</c:v>
                </c:pt>
                <c:pt idx="734">
                  <c:v>43073</c:v>
                </c:pt>
                <c:pt idx="735">
                  <c:v>43074</c:v>
                </c:pt>
                <c:pt idx="736">
                  <c:v>43075</c:v>
                </c:pt>
                <c:pt idx="737">
                  <c:v>43076</c:v>
                </c:pt>
                <c:pt idx="738">
                  <c:v>43077</c:v>
                </c:pt>
                <c:pt idx="739">
                  <c:v>43080</c:v>
                </c:pt>
                <c:pt idx="740">
                  <c:v>43082</c:v>
                </c:pt>
                <c:pt idx="741">
                  <c:v>43083</c:v>
                </c:pt>
                <c:pt idx="742">
                  <c:v>43084</c:v>
                </c:pt>
                <c:pt idx="743">
                  <c:v>43087</c:v>
                </c:pt>
                <c:pt idx="744">
                  <c:v>43088</c:v>
                </c:pt>
                <c:pt idx="745">
                  <c:v>43089</c:v>
                </c:pt>
                <c:pt idx="746">
                  <c:v>43090</c:v>
                </c:pt>
                <c:pt idx="747">
                  <c:v>43091</c:v>
                </c:pt>
                <c:pt idx="748">
                  <c:v>43095</c:v>
                </c:pt>
                <c:pt idx="749">
                  <c:v>43096</c:v>
                </c:pt>
                <c:pt idx="750">
                  <c:v>43097</c:v>
                </c:pt>
                <c:pt idx="751">
                  <c:v>43098</c:v>
                </c:pt>
                <c:pt idx="752">
                  <c:v>43102</c:v>
                </c:pt>
                <c:pt idx="753">
                  <c:v>43103</c:v>
                </c:pt>
                <c:pt idx="754">
                  <c:v>43104</c:v>
                </c:pt>
                <c:pt idx="755">
                  <c:v>43105</c:v>
                </c:pt>
                <c:pt idx="756">
                  <c:v>43108</c:v>
                </c:pt>
                <c:pt idx="757">
                  <c:v>43109</c:v>
                </c:pt>
                <c:pt idx="758">
                  <c:v>43110</c:v>
                </c:pt>
                <c:pt idx="759">
                  <c:v>43111</c:v>
                </c:pt>
                <c:pt idx="760">
                  <c:v>43112</c:v>
                </c:pt>
                <c:pt idx="761">
                  <c:v>43115</c:v>
                </c:pt>
                <c:pt idx="762">
                  <c:v>43116</c:v>
                </c:pt>
                <c:pt idx="763">
                  <c:v>43117</c:v>
                </c:pt>
                <c:pt idx="764">
                  <c:v>43118</c:v>
                </c:pt>
                <c:pt idx="765">
                  <c:v>43119</c:v>
                </c:pt>
                <c:pt idx="766">
                  <c:v>43122</c:v>
                </c:pt>
                <c:pt idx="767">
                  <c:v>43123</c:v>
                </c:pt>
                <c:pt idx="768">
                  <c:v>43124</c:v>
                </c:pt>
                <c:pt idx="769">
                  <c:v>43125</c:v>
                </c:pt>
                <c:pt idx="770">
                  <c:v>43126</c:v>
                </c:pt>
                <c:pt idx="771">
                  <c:v>43129</c:v>
                </c:pt>
                <c:pt idx="772">
                  <c:v>43130</c:v>
                </c:pt>
                <c:pt idx="773">
                  <c:v>43131</c:v>
                </c:pt>
                <c:pt idx="774">
                  <c:v>43132</c:v>
                </c:pt>
                <c:pt idx="775">
                  <c:v>43133</c:v>
                </c:pt>
                <c:pt idx="776">
                  <c:v>43137</c:v>
                </c:pt>
                <c:pt idx="777">
                  <c:v>43138</c:v>
                </c:pt>
                <c:pt idx="778">
                  <c:v>43139</c:v>
                </c:pt>
                <c:pt idx="779">
                  <c:v>43140</c:v>
                </c:pt>
                <c:pt idx="780">
                  <c:v>43143</c:v>
                </c:pt>
                <c:pt idx="781">
                  <c:v>43144</c:v>
                </c:pt>
                <c:pt idx="782">
                  <c:v>43145</c:v>
                </c:pt>
                <c:pt idx="783">
                  <c:v>43146</c:v>
                </c:pt>
                <c:pt idx="784">
                  <c:v>43147</c:v>
                </c:pt>
                <c:pt idx="785">
                  <c:v>43150</c:v>
                </c:pt>
                <c:pt idx="786">
                  <c:v>43151</c:v>
                </c:pt>
                <c:pt idx="787">
                  <c:v>43152</c:v>
                </c:pt>
                <c:pt idx="788">
                  <c:v>43153</c:v>
                </c:pt>
                <c:pt idx="789">
                  <c:v>43154</c:v>
                </c:pt>
                <c:pt idx="790">
                  <c:v>43157</c:v>
                </c:pt>
                <c:pt idx="791">
                  <c:v>43158</c:v>
                </c:pt>
                <c:pt idx="792">
                  <c:v>43159</c:v>
                </c:pt>
                <c:pt idx="793">
                  <c:v>43160</c:v>
                </c:pt>
                <c:pt idx="794">
                  <c:v>43161</c:v>
                </c:pt>
                <c:pt idx="795">
                  <c:v>43164</c:v>
                </c:pt>
                <c:pt idx="796">
                  <c:v>43165</c:v>
                </c:pt>
                <c:pt idx="797">
                  <c:v>43166</c:v>
                </c:pt>
                <c:pt idx="798">
                  <c:v>43167</c:v>
                </c:pt>
                <c:pt idx="799">
                  <c:v>43168</c:v>
                </c:pt>
                <c:pt idx="800">
                  <c:v>43171</c:v>
                </c:pt>
                <c:pt idx="801">
                  <c:v>43172</c:v>
                </c:pt>
                <c:pt idx="802">
                  <c:v>43173</c:v>
                </c:pt>
                <c:pt idx="803">
                  <c:v>43174</c:v>
                </c:pt>
                <c:pt idx="804">
                  <c:v>43175</c:v>
                </c:pt>
                <c:pt idx="805">
                  <c:v>43179</c:v>
                </c:pt>
                <c:pt idx="806">
                  <c:v>43180</c:v>
                </c:pt>
                <c:pt idx="807">
                  <c:v>43181</c:v>
                </c:pt>
                <c:pt idx="808">
                  <c:v>43182</c:v>
                </c:pt>
                <c:pt idx="809">
                  <c:v>43185</c:v>
                </c:pt>
                <c:pt idx="810">
                  <c:v>43186</c:v>
                </c:pt>
                <c:pt idx="811">
                  <c:v>43187</c:v>
                </c:pt>
                <c:pt idx="812">
                  <c:v>43192</c:v>
                </c:pt>
                <c:pt idx="813">
                  <c:v>43193</c:v>
                </c:pt>
                <c:pt idx="814">
                  <c:v>43194</c:v>
                </c:pt>
                <c:pt idx="815">
                  <c:v>43195</c:v>
                </c:pt>
                <c:pt idx="816">
                  <c:v>43196</c:v>
                </c:pt>
                <c:pt idx="817">
                  <c:v>43199</c:v>
                </c:pt>
                <c:pt idx="818">
                  <c:v>43200</c:v>
                </c:pt>
                <c:pt idx="819">
                  <c:v>43201</c:v>
                </c:pt>
                <c:pt idx="820">
                  <c:v>43202</c:v>
                </c:pt>
                <c:pt idx="821">
                  <c:v>43203</c:v>
                </c:pt>
                <c:pt idx="822">
                  <c:v>43206</c:v>
                </c:pt>
                <c:pt idx="823">
                  <c:v>43207</c:v>
                </c:pt>
                <c:pt idx="824">
                  <c:v>43208</c:v>
                </c:pt>
                <c:pt idx="825">
                  <c:v>43209</c:v>
                </c:pt>
                <c:pt idx="826">
                  <c:v>43210</c:v>
                </c:pt>
                <c:pt idx="827">
                  <c:v>43213</c:v>
                </c:pt>
                <c:pt idx="828">
                  <c:v>43214</c:v>
                </c:pt>
                <c:pt idx="829">
                  <c:v>43215</c:v>
                </c:pt>
                <c:pt idx="830">
                  <c:v>43216</c:v>
                </c:pt>
                <c:pt idx="831">
                  <c:v>43217</c:v>
                </c:pt>
                <c:pt idx="832">
                  <c:v>43220</c:v>
                </c:pt>
                <c:pt idx="833">
                  <c:v>43222</c:v>
                </c:pt>
                <c:pt idx="834">
                  <c:v>43223</c:v>
                </c:pt>
                <c:pt idx="835">
                  <c:v>43224</c:v>
                </c:pt>
                <c:pt idx="836">
                  <c:v>43227</c:v>
                </c:pt>
                <c:pt idx="837">
                  <c:v>43228</c:v>
                </c:pt>
                <c:pt idx="838">
                  <c:v>43229</c:v>
                </c:pt>
                <c:pt idx="839">
                  <c:v>43230</c:v>
                </c:pt>
                <c:pt idx="840">
                  <c:v>43231</c:v>
                </c:pt>
                <c:pt idx="841">
                  <c:v>43234</c:v>
                </c:pt>
                <c:pt idx="842">
                  <c:v>43235</c:v>
                </c:pt>
                <c:pt idx="843">
                  <c:v>43236</c:v>
                </c:pt>
                <c:pt idx="844">
                  <c:v>43237</c:v>
                </c:pt>
                <c:pt idx="845">
                  <c:v>43238</c:v>
                </c:pt>
                <c:pt idx="846">
                  <c:v>43241</c:v>
                </c:pt>
                <c:pt idx="847">
                  <c:v>43242</c:v>
                </c:pt>
                <c:pt idx="848">
                  <c:v>43243</c:v>
                </c:pt>
                <c:pt idx="849">
                  <c:v>43244</c:v>
                </c:pt>
                <c:pt idx="850">
                  <c:v>43245</c:v>
                </c:pt>
                <c:pt idx="851">
                  <c:v>43248</c:v>
                </c:pt>
                <c:pt idx="852">
                  <c:v>43249</c:v>
                </c:pt>
                <c:pt idx="853">
                  <c:v>43250</c:v>
                </c:pt>
                <c:pt idx="854">
                  <c:v>43251</c:v>
                </c:pt>
                <c:pt idx="855">
                  <c:v>43252</c:v>
                </c:pt>
                <c:pt idx="856">
                  <c:v>43255</c:v>
                </c:pt>
                <c:pt idx="857">
                  <c:v>43256</c:v>
                </c:pt>
                <c:pt idx="858">
                  <c:v>43257</c:v>
                </c:pt>
                <c:pt idx="859">
                  <c:v>43258</c:v>
                </c:pt>
                <c:pt idx="860">
                  <c:v>43259</c:v>
                </c:pt>
                <c:pt idx="861">
                  <c:v>43262</c:v>
                </c:pt>
                <c:pt idx="862">
                  <c:v>43263</c:v>
                </c:pt>
                <c:pt idx="863">
                  <c:v>43264</c:v>
                </c:pt>
                <c:pt idx="864">
                  <c:v>43265</c:v>
                </c:pt>
                <c:pt idx="865">
                  <c:v>43266</c:v>
                </c:pt>
                <c:pt idx="866">
                  <c:v>43269</c:v>
                </c:pt>
                <c:pt idx="867">
                  <c:v>43270</c:v>
                </c:pt>
                <c:pt idx="868">
                  <c:v>43271</c:v>
                </c:pt>
                <c:pt idx="869">
                  <c:v>43272</c:v>
                </c:pt>
                <c:pt idx="870">
                  <c:v>43273</c:v>
                </c:pt>
                <c:pt idx="871">
                  <c:v>43276</c:v>
                </c:pt>
                <c:pt idx="872">
                  <c:v>43277</c:v>
                </c:pt>
                <c:pt idx="873">
                  <c:v>43278</c:v>
                </c:pt>
                <c:pt idx="874">
                  <c:v>43279</c:v>
                </c:pt>
                <c:pt idx="875">
                  <c:v>43280</c:v>
                </c:pt>
                <c:pt idx="876">
                  <c:v>43283</c:v>
                </c:pt>
                <c:pt idx="877">
                  <c:v>43284</c:v>
                </c:pt>
                <c:pt idx="878">
                  <c:v>43285</c:v>
                </c:pt>
                <c:pt idx="879">
                  <c:v>43286</c:v>
                </c:pt>
                <c:pt idx="880">
                  <c:v>43287</c:v>
                </c:pt>
                <c:pt idx="881">
                  <c:v>43290</c:v>
                </c:pt>
                <c:pt idx="882">
                  <c:v>43291</c:v>
                </c:pt>
                <c:pt idx="883">
                  <c:v>43292</c:v>
                </c:pt>
                <c:pt idx="884">
                  <c:v>43293</c:v>
                </c:pt>
                <c:pt idx="885">
                  <c:v>43294</c:v>
                </c:pt>
                <c:pt idx="886">
                  <c:v>43297</c:v>
                </c:pt>
                <c:pt idx="887">
                  <c:v>43298</c:v>
                </c:pt>
                <c:pt idx="888">
                  <c:v>43299</c:v>
                </c:pt>
                <c:pt idx="889">
                  <c:v>43300</c:v>
                </c:pt>
                <c:pt idx="890">
                  <c:v>43301</c:v>
                </c:pt>
                <c:pt idx="891">
                  <c:v>43304</c:v>
                </c:pt>
                <c:pt idx="892">
                  <c:v>43305</c:v>
                </c:pt>
                <c:pt idx="893">
                  <c:v>43306</c:v>
                </c:pt>
                <c:pt idx="894">
                  <c:v>43307</c:v>
                </c:pt>
                <c:pt idx="895">
                  <c:v>43308</c:v>
                </c:pt>
                <c:pt idx="896">
                  <c:v>43311</c:v>
                </c:pt>
                <c:pt idx="897">
                  <c:v>43312</c:v>
                </c:pt>
                <c:pt idx="898">
                  <c:v>43313</c:v>
                </c:pt>
                <c:pt idx="899">
                  <c:v>43314</c:v>
                </c:pt>
                <c:pt idx="900">
                  <c:v>43315</c:v>
                </c:pt>
                <c:pt idx="901">
                  <c:v>43318</c:v>
                </c:pt>
                <c:pt idx="902">
                  <c:v>43319</c:v>
                </c:pt>
                <c:pt idx="903">
                  <c:v>43320</c:v>
                </c:pt>
                <c:pt idx="904">
                  <c:v>43321</c:v>
                </c:pt>
                <c:pt idx="905">
                  <c:v>43322</c:v>
                </c:pt>
                <c:pt idx="906">
                  <c:v>43325</c:v>
                </c:pt>
                <c:pt idx="907">
                  <c:v>43326</c:v>
                </c:pt>
                <c:pt idx="908">
                  <c:v>43327</c:v>
                </c:pt>
                <c:pt idx="909">
                  <c:v>43328</c:v>
                </c:pt>
                <c:pt idx="910">
                  <c:v>43329</c:v>
                </c:pt>
                <c:pt idx="911">
                  <c:v>43332</c:v>
                </c:pt>
                <c:pt idx="912">
                  <c:v>43333</c:v>
                </c:pt>
                <c:pt idx="913">
                  <c:v>43334</c:v>
                </c:pt>
                <c:pt idx="914">
                  <c:v>43335</c:v>
                </c:pt>
                <c:pt idx="915">
                  <c:v>43336</c:v>
                </c:pt>
                <c:pt idx="916">
                  <c:v>43339</c:v>
                </c:pt>
                <c:pt idx="917">
                  <c:v>43340</c:v>
                </c:pt>
                <c:pt idx="918">
                  <c:v>43341</c:v>
                </c:pt>
                <c:pt idx="919">
                  <c:v>43342</c:v>
                </c:pt>
                <c:pt idx="920">
                  <c:v>43343</c:v>
                </c:pt>
                <c:pt idx="921">
                  <c:v>43346</c:v>
                </c:pt>
                <c:pt idx="922">
                  <c:v>43347</c:v>
                </c:pt>
                <c:pt idx="923">
                  <c:v>43348</c:v>
                </c:pt>
                <c:pt idx="924">
                  <c:v>43349</c:v>
                </c:pt>
                <c:pt idx="925">
                  <c:v>43350</c:v>
                </c:pt>
                <c:pt idx="926">
                  <c:v>43353</c:v>
                </c:pt>
                <c:pt idx="927">
                  <c:v>43354</c:v>
                </c:pt>
                <c:pt idx="928">
                  <c:v>43355</c:v>
                </c:pt>
                <c:pt idx="929">
                  <c:v>43356</c:v>
                </c:pt>
                <c:pt idx="930">
                  <c:v>43357</c:v>
                </c:pt>
                <c:pt idx="931">
                  <c:v>43360</c:v>
                </c:pt>
                <c:pt idx="932">
                  <c:v>43361</c:v>
                </c:pt>
                <c:pt idx="933">
                  <c:v>43362</c:v>
                </c:pt>
                <c:pt idx="934">
                  <c:v>43363</c:v>
                </c:pt>
                <c:pt idx="935">
                  <c:v>43364</c:v>
                </c:pt>
                <c:pt idx="936">
                  <c:v>43367</c:v>
                </c:pt>
                <c:pt idx="937">
                  <c:v>43368</c:v>
                </c:pt>
                <c:pt idx="938">
                  <c:v>43369</c:v>
                </c:pt>
                <c:pt idx="939">
                  <c:v>43370</c:v>
                </c:pt>
                <c:pt idx="940">
                  <c:v>43371</c:v>
                </c:pt>
                <c:pt idx="941">
                  <c:v>43374</c:v>
                </c:pt>
                <c:pt idx="942">
                  <c:v>43375</c:v>
                </c:pt>
                <c:pt idx="943">
                  <c:v>43376</c:v>
                </c:pt>
                <c:pt idx="944">
                  <c:v>43377</c:v>
                </c:pt>
                <c:pt idx="945">
                  <c:v>43378</c:v>
                </c:pt>
                <c:pt idx="946">
                  <c:v>43381</c:v>
                </c:pt>
                <c:pt idx="947">
                  <c:v>43382</c:v>
                </c:pt>
                <c:pt idx="948">
                  <c:v>43383</c:v>
                </c:pt>
                <c:pt idx="949">
                  <c:v>43384</c:v>
                </c:pt>
                <c:pt idx="950">
                  <c:v>43385</c:v>
                </c:pt>
                <c:pt idx="951">
                  <c:v>43388</c:v>
                </c:pt>
                <c:pt idx="952">
                  <c:v>43389</c:v>
                </c:pt>
                <c:pt idx="953">
                  <c:v>43390</c:v>
                </c:pt>
                <c:pt idx="954">
                  <c:v>43391</c:v>
                </c:pt>
                <c:pt idx="955">
                  <c:v>43392</c:v>
                </c:pt>
                <c:pt idx="956">
                  <c:v>43395</c:v>
                </c:pt>
                <c:pt idx="957">
                  <c:v>43396</c:v>
                </c:pt>
                <c:pt idx="958">
                  <c:v>43397</c:v>
                </c:pt>
                <c:pt idx="959">
                  <c:v>43398</c:v>
                </c:pt>
                <c:pt idx="960">
                  <c:v>43399</c:v>
                </c:pt>
                <c:pt idx="961">
                  <c:v>43402</c:v>
                </c:pt>
                <c:pt idx="962">
                  <c:v>43403</c:v>
                </c:pt>
                <c:pt idx="963">
                  <c:v>43404</c:v>
                </c:pt>
                <c:pt idx="964">
                  <c:v>43405</c:v>
                </c:pt>
                <c:pt idx="965">
                  <c:v>43409</c:v>
                </c:pt>
                <c:pt idx="966">
                  <c:v>43410</c:v>
                </c:pt>
                <c:pt idx="967">
                  <c:v>43411</c:v>
                </c:pt>
                <c:pt idx="968">
                  <c:v>43412</c:v>
                </c:pt>
                <c:pt idx="969">
                  <c:v>43413</c:v>
                </c:pt>
                <c:pt idx="970">
                  <c:v>43416</c:v>
                </c:pt>
                <c:pt idx="971">
                  <c:v>43417</c:v>
                </c:pt>
                <c:pt idx="972">
                  <c:v>43418</c:v>
                </c:pt>
                <c:pt idx="973">
                  <c:v>43419</c:v>
                </c:pt>
                <c:pt idx="974">
                  <c:v>43420</c:v>
                </c:pt>
                <c:pt idx="975">
                  <c:v>43424</c:v>
                </c:pt>
                <c:pt idx="976">
                  <c:v>43425</c:v>
                </c:pt>
                <c:pt idx="977">
                  <c:v>43426</c:v>
                </c:pt>
                <c:pt idx="978">
                  <c:v>43427</c:v>
                </c:pt>
                <c:pt idx="979">
                  <c:v>43430</c:v>
                </c:pt>
                <c:pt idx="980">
                  <c:v>43431</c:v>
                </c:pt>
                <c:pt idx="981">
                  <c:v>43432</c:v>
                </c:pt>
                <c:pt idx="982">
                  <c:v>43433</c:v>
                </c:pt>
                <c:pt idx="983">
                  <c:v>43434</c:v>
                </c:pt>
                <c:pt idx="984">
                  <c:v>43437</c:v>
                </c:pt>
                <c:pt idx="985">
                  <c:v>43438</c:v>
                </c:pt>
                <c:pt idx="986">
                  <c:v>43439</c:v>
                </c:pt>
                <c:pt idx="987">
                  <c:v>43440</c:v>
                </c:pt>
                <c:pt idx="988">
                  <c:v>43441</c:v>
                </c:pt>
                <c:pt idx="989">
                  <c:v>43444</c:v>
                </c:pt>
                <c:pt idx="990">
                  <c:v>43445</c:v>
                </c:pt>
                <c:pt idx="991">
                  <c:v>43447</c:v>
                </c:pt>
                <c:pt idx="992">
                  <c:v>43448</c:v>
                </c:pt>
                <c:pt idx="993">
                  <c:v>43451</c:v>
                </c:pt>
                <c:pt idx="994">
                  <c:v>43452</c:v>
                </c:pt>
                <c:pt idx="995">
                  <c:v>43453</c:v>
                </c:pt>
                <c:pt idx="996">
                  <c:v>43454</c:v>
                </c:pt>
                <c:pt idx="997">
                  <c:v>43455</c:v>
                </c:pt>
                <c:pt idx="998">
                  <c:v>43458</c:v>
                </c:pt>
                <c:pt idx="999">
                  <c:v>43460</c:v>
                </c:pt>
                <c:pt idx="1000">
                  <c:v>43461</c:v>
                </c:pt>
                <c:pt idx="1001">
                  <c:v>43462</c:v>
                </c:pt>
                <c:pt idx="1002">
                  <c:v>43465</c:v>
                </c:pt>
                <c:pt idx="1003">
                  <c:v>43467</c:v>
                </c:pt>
                <c:pt idx="1004">
                  <c:v>43468</c:v>
                </c:pt>
                <c:pt idx="1005">
                  <c:v>43469</c:v>
                </c:pt>
                <c:pt idx="1006">
                  <c:v>43472</c:v>
                </c:pt>
                <c:pt idx="1007">
                  <c:v>43473</c:v>
                </c:pt>
                <c:pt idx="1008">
                  <c:v>43474</c:v>
                </c:pt>
                <c:pt idx="1009">
                  <c:v>43475</c:v>
                </c:pt>
                <c:pt idx="1010">
                  <c:v>43476</c:v>
                </c:pt>
                <c:pt idx="1011">
                  <c:v>43479</c:v>
                </c:pt>
                <c:pt idx="1012">
                  <c:v>43480</c:v>
                </c:pt>
                <c:pt idx="1013">
                  <c:v>43481</c:v>
                </c:pt>
                <c:pt idx="1014">
                  <c:v>43482</c:v>
                </c:pt>
                <c:pt idx="1015">
                  <c:v>43483</c:v>
                </c:pt>
                <c:pt idx="1016">
                  <c:v>43486</c:v>
                </c:pt>
                <c:pt idx="1017">
                  <c:v>43487</c:v>
                </c:pt>
                <c:pt idx="1018">
                  <c:v>43488</c:v>
                </c:pt>
                <c:pt idx="1019">
                  <c:v>43489</c:v>
                </c:pt>
                <c:pt idx="1020">
                  <c:v>43490</c:v>
                </c:pt>
                <c:pt idx="1021">
                  <c:v>43493</c:v>
                </c:pt>
                <c:pt idx="1022">
                  <c:v>43494</c:v>
                </c:pt>
                <c:pt idx="1023">
                  <c:v>43495</c:v>
                </c:pt>
                <c:pt idx="1024">
                  <c:v>43496</c:v>
                </c:pt>
                <c:pt idx="1025">
                  <c:v>43497</c:v>
                </c:pt>
                <c:pt idx="1026">
                  <c:v>43501</c:v>
                </c:pt>
                <c:pt idx="1027">
                  <c:v>43502</c:v>
                </c:pt>
                <c:pt idx="1028">
                  <c:v>43503</c:v>
                </c:pt>
                <c:pt idx="1029">
                  <c:v>43504</c:v>
                </c:pt>
                <c:pt idx="1030">
                  <c:v>43507</c:v>
                </c:pt>
                <c:pt idx="1031">
                  <c:v>43508</c:v>
                </c:pt>
                <c:pt idx="1032">
                  <c:v>43509</c:v>
                </c:pt>
                <c:pt idx="1033">
                  <c:v>43510</c:v>
                </c:pt>
                <c:pt idx="1034">
                  <c:v>43511</c:v>
                </c:pt>
                <c:pt idx="1035">
                  <c:v>43514</c:v>
                </c:pt>
                <c:pt idx="1036">
                  <c:v>43515</c:v>
                </c:pt>
                <c:pt idx="1037">
                  <c:v>43516</c:v>
                </c:pt>
                <c:pt idx="1038">
                  <c:v>43517</c:v>
                </c:pt>
                <c:pt idx="1039">
                  <c:v>43518</c:v>
                </c:pt>
                <c:pt idx="1040">
                  <c:v>43521</c:v>
                </c:pt>
                <c:pt idx="1041">
                  <c:v>43522</c:v>
                </c:pt>
                <c:pt idx="1042">
                  <c:v>43523</c:v>
                </c:pt>
                <c:pt idx="1043">
                  <c:v>43524</c:v>
                </c:pt>
                <c:pt idx="1044">
                  <c:v>43525</c:v>
                </c:pt>
                <c:pt idx="1045">
                  <c:v>43528</c:v>
                </c:pt>
                <c:pt idx="1046">
                  <c:v>43529</c:v>
                </c:pt>
                <c:pt idx="1047">
                  <c:v>43530</c:v>
                </c:pt>
                <c:pt idx="1048">
                  <c:v>43531</c:v>
                </c:pt>
                <c:pt idx="1049">
                  <c:v>43532</c:v>
                </c:pt>
                <c:pt idx="1050">
                  <c:v>43535</c:v>
                </c:pt>
                <c:pt idx="1051">
                  <c:v>43536</c:v>
                </c:pt>
              </c:numCache>
            </c:numRef>
          </c:xVal>
          <c:yVal>
            <c:numRef>
              <c:f>'Ejercicio 2'!$G$16:$G$1067</c:f>
              <c:numCache>
                <c:formatCode>General</c:formatCode>
                <c:ptCount val="1052"/>
                <c:pt idx="0">
                  <c:v>2.1317986601974623E-5</c:v>
                </c:pt>
                <c:pt idx="1">
                  <c:v>2.883903174544477E-5</c:v>
                </c:pt>
                <c:pt idx="2">
                  <c:v>3.8332455193992049E-5</c:v>
                </c:pt>
                <c:pt idx="3">
                  <c:v>5.25975253850349E-5</c:v>
                </c:pt>
                <c:pt idx="4">
                  <c:v>5.014998256359886E-5</c:v>
                </c:pt>
                <c:pt idx="5">
                  <c:v>8.0619314074779891E-5</c:v>
                </c:pt>
                <c:pt idx="6">
                  <c:v>1.1636471816012828E-4</c:v>
                </c:pt>
                <c:pt idx="7">
                  <c:v>1.2126894124012427E-4</c:v>
                </c:pt>
                <c:pt idx="8">
                  <c:v>1.7099402660424539E-4</c:v>
                </c:pt>
                <c:pt idx="9">
                  <c:v>1.6373573363342493E-4</c:v>
                </c:pt>
                <c:pt idx="10">
                  <c:v>1.9503128844344943E-4</c:v>
                </c:pt>
                <c:pt idx="11">
                  <c:v>1.9067300158525207E-4</c:v>
                </c:pt>
                <c:pt idx="12">
                  <c:v>1.8197475289833895E-4</c:v>
                </c:pt>
                <c:pt idx="13">
                  <c:v>1.9882559617215238E-4</c:v>
                </c:pt>
                <c:pt idx="14">
                  <c:v>2.4182650898292601E-4</c:v>
                </c:pt>
                <c:pt idx="15">
                  <c:v>2.3066162271989017E-4</c:v>
                </c:pt>
                <c:pt idx="16">
                  <c:v>2.3053028552929447E-4</c:v>
                </c:pt>
                <c:pt idx="17">
                  <c:v>2.2022071826816196E-4</c:v>
                </c:pt>
                <c:pt idx="18">
                  <c:v>2.2859546332151243E-4</c:v>
                </c:pt>
                <c:pt idx="19">
                  <c:v>2.3280869839311917E-4</c:v>
                </c:pt>
                <c:pt idx="20">
                  <c:v>2.245596278719071E-4</c:v>
                </c:pt>
                <c:pt idx="21">
                  <c:v>2.1432784391108543E-4</c:v>
                </c:pt>
                <c:pt idx="22">
                  <c:v>2.3917046941328719E-4</c:v>
                </c:pt>
                <c:pt idx="23">
                  <c:v>2.3224634062139082E-4</c:v>
                </c:pt>
                <c:pt idx="24">
                  <c:v>2.2218383360388404E-4</c:v>
                </c:pt>
                <c:pt idx="25">
                  <c:v>2.3062788095649787E-4</c:v>
                </c:pt>
                <c:pt idx="26">
                  <c:v>2.5373814457253937E-4</c:v>
                </c:pt>
                <c:pt idx="27">
                  <c:v>2.4387945062038916E-4</c:v>
                </c:pt>
                <c:pt idx="28">
                  <c:v>2.3333920006885541E-4</c:v>
                </c:pt>
                <c:pt idx="29">
                  <c:v>2.3174566686910909E-4</c:v>
                </c:pt>
                <c:pt idx="30">
                  <c:v>2.3090728653319431E-4</c:v>
                </c:pt>
                <c:pt idx="31">
                  <c:v>2.2615681920668646E-4</c:v>
                </c:pt>
                <c:pt idx="32">
                  <c:v>2.1640479715993304E-4</c:v>
                </c:pt>
                <c:pt idx="33">
                  <c:v>2.1433325774280836E-4</c:v>
                </c:pt>
                <c:pt idx="34">
                  <c:v>2.0481116882373949E-4</c:v>
                </c:pt>
                <c:pt idx="35">
                  <c:v>1.9528241904671258E-4</c:v>
                </c:pt>
                <c:pt idx="36">
                  <c:v>1.8648963777436538E-4</c:v>
                </c:pt>
                <c:pt idx="37">
                  <c:v>1.8232808883791992E-4</c:v>
                </c:pt>
                <c:pt idx="38">
                  <c:v>1.7394350969087026E-4</c:v>
                </c:pt>
                <c:pt idx="39">
                  <c:v>1.667932589822687E-4</c:v>
                </c:pt>
                <c:pt idx="40">
                  <c:v>1.6099637760424383E-4</c:v>
                </c:pt>
                <c:pt idx="41">
                  <c:v>1.6239755309590187E-4</c:v>
                </c:pt>
                <c:pt idx="42">
                  <c:v>1.549832926371799E-4</c:v>
                </c:pt>
                <c:pt idx="43">
                  <c:v>1.5681727319348093E-4</c:v>
                </c:pt>
                <c:pt idx="44">
                  <c:v>1.4971168725402874E-4</c:v>
                </c:pt>
                <c:pt idx="45">
                  <c:v>1.4275708520793869E-4</c:v>
                </c:pt>
                <c:pt idx="46">
                  <c:v>2.0540369099675027E-4</c:v>
                </c:pt>
                <c:pt idx="47">
                  <c:v>2.1305755060424192E-4</c:v>
                </c:pt>
                <c:pt idx="48">
                  <c:v>2.039928678582419E-4</c:v>
                </c:pt>
                <c:pt idx="49">
                  <c:v>2.0303404941760282E-4</c:v>
                </c:pt>
                <c:pt idx="50">
                  <c:v>1.9461699878088978E-4</c:v>
                </c:pt>
                <c:pt idx="51">
                  <c:v>2.0637954792035828E-4</c:v>
                </c:pt>
                <c:pt idx="52">
                  <c:v>2.0564729838451397E-4</c:v>
                </c:pt>
                <c:pt idx="53">
                  <c:v>1.9678378243563976E-4</c:v>
                </c:pt>
                <c:pt idx="54">
                  <c:v>1.8762774858616866E-4</c:v>
                </c:pt>
                <c:pt idx="55">
                  <c:v>1.796692032177187E-4</c:v>
                </c:pt>
                <c:pt idx="56">
                  <c:v>1.8709029416587365E-4</c:v>
                </c:pt>
                <c:pt idx="57">
                  <c:v>1.8380958156213336E-4</c:v>
                </c:pt>
                <c:pt idx="58">
                  <c:v>1.8295151542973399E-4</c:v>
                </c:pt>
                <c:pt idx="59">
                  <c:v>2.3851939870501144E-4</c:v>
                </c:pt>
                <c:pt idx="60">
                  <c:v>2.4754676055025067E-4</c:v>
                </c:pt>
                <c:pt idx="61">
                  <c:v>2.5772577411889062E-4</c:v>
                </c:pt>
                <c:pt idx="62">
                  <c:v>2.6808504828441362E-4</c:v>
                </c:pt>
                <c:pt idx="63">
                  <c:v>2.55782890176282E-4</c:v>
                </c:pt>
                <c:pt idx="64">
                  <c:v>2.4739198934376876E-4</c:v>
                </c:pt>
                <c:pt idx="65">
                  <c:v>2.4621848981471969E-4</c:v>
                </c:pt>
                <c:pt idx="66">
                  <c:v>2.4595001952016358E-4</c:v>
                </c:pt>
                <c:pt idx="67">
                  <c:v>2.4851768385731162E-4</c:v>
                </c:pt>
                <c:pt idx="68">
                  <c:v>2.4233875759286852E-4</c:v>
                </c:pt>
                <c:pt idx="69">
                  <c:v>2.3106231114007888E-4</c:v>
                </c:pt>
                <c:pt idx="70">
                  <c:v>2.2272218214654591E-4</c:v>
                </c:pt>
                <c:pt idx="71">
                  <c:v>2.2103058186068218E-4</c:v>
                </c:pt>
                <c:pt idx="72">
                  <c:v>2.2324826965175259E-4</c:v>
                </c:pt>
                <c:pt idx="73">
                  <c:v>2.6928409536665712E-4</c:v>
                </c:pt>
                <c:pt idx="74">
                  <c:v>2.589515026135261E-4</c:v>
                </c:pt>
                <c:pt idx="75">
                  <c:v>2.4904267974009228E-4</c:v>
                </c:pt>
                <c:pt idx="76">
                  <c:v>2.4723114313218014E-4</c:v>
                </c:pt>
                <c:pt idx="77">
                  <c:v>2.4180194724594586E-4</c:v>
                </c:pt>
                <c:pt idx="78">
                  <c:v>2.6093079902247246E-4</c:v>
                </c:pt>
                <c:pt idx="79">
                  <c:v>2.7205262147217402E-4</c:v>
                </c:pt>
                <c:pt idx="80">
                  <c:v>2.8665090070013687E-4</c:v>
                </c:pt>
                <c:pt idx="81">
                  <c:v>2.7705662872294862E-4</c:v>
                </c:pt>
                <c:pt idx="82">
                  <c:v>2.6794556537322915E-4</c:v>
                </c:pt>
                <c:pt idx="83">
                  <c:v>2.5589419128363037E-4</c:v>
                </c:pt>
                <c:pt idx="84">
                  <c:v>2.4743174265042986E-4</c:v>
                </c:pt>
                <c:pt idx="85">
                  <c:v>2.488351835107528E-4</c:v>
                </c:pt>
                <c:pt idx="86">
                  <c:v>2.3835358994028693E-4</c:v>
                </c:pt>
                <c:pt idx="87">
                  <c:v>2.3795582535498421E-4</c:v>
                </c:pt>
                <c:pt idx="88">
                  <c:v>2.3308695831328373E-4</c:v>
                </c:pt>
                <c:pt idx="89">
                  <c:v>2.2229556084289945E-4</c:v>
                </c:pt>
                <c:pt idx="90">
                  <c:v>2.1466097292313657E-4</c:v>
                </c:pt>
                <c:pt idx="91">
                  <c:v>2.0585709066758622E-4</c:v>
                </c:pt>
                <c:pt idx="92">
                  <c:v>1.9694140358006421E-4</c:v>
                </c:pt>
                <c:pt idx="93">
                  <c:v>1.8794260742829313E-4</c:v>
                </c:pt>
                <c:pt idx="94">
                  <c:v>1.836622894097119E-4</c:v>
                </c:pt>
                <c:pt idx="95">
                  <c:v>1.7537345142757535E-4</c:v>
                </c:pt>
                <c:pt idx="96">
                  <c:v>1.8159191022411818E-4</c:v>
                </c:pt>
                <c:pt idx="97">
                  <c:v>1.8207069592910292E-4</c:v>
                </c:pt>
                <c:pt idx="98">
                  <c:v>1.8602205698253765E-4</c:v>
                </c:pt>
                <c:pt idx="99">
                  <c:v>1.7750895294495504E-4</c:v>
                </c:pt>
                <c:pt idx="100">
                  <c:v>1.6974785981664956E-4</c:v>
                </c:pt>
                <c:pt idx="101">
                  <c:v>1.6468492300542121E-4</c:v>
                </c:pt>
                <c:pt idx="102">
                  <c:v>1.7298686471609745E-4</c:v>
                </c:pt>
                <c:pt idx="103">
                  <c:v>1.6528141746603741E-4</c:v>
                </c:pt>
                <c:pt idx="104">
                  <c:v>1.5772177883889495E-4</c:v>
                </c:pt>
                <c:pt idx="105">
                  <c:v>1.5517153079542824E-4</c:v>
                </c:pt>
                <c:pt idx="106">
                  <c:v>1.4821697364309253E-4</c:v>
                </c:pt>
                <c:pt idx="107">
                  <c:v>1.4132348191279195E-4</c:v>
                </c:pt>
                <c:pt idx="108">
                  <c:v>1.4925329173563808E-4</c:v>
                </c:pt>
                <c:pt idx="109">
                  <c:v>1.7426900550166884E-4</c:v>
                </c:pt>
                <c:pt idx="110">
                  <c:v>1.7894257618945991E-4</c:v>
                </c:pt>
                <c:pt idx="111">
                  <c:v>1.7255696160652467E-4</c:v>
                </c:pt>
                <c:pt idx="112">
                  <c:v>1.6467704030433456E-4</c:v>
                </c:pt>
                <c:pt idx="113">
                  <c:v>1.6123966442944016E-4</c:v>
                </c:pt>
                <c:pt idx="114">
                  <c:v>1.7323962229491005E-4</c:v>
                </c:pt>
                <c:pt idx="115">
                  <c:v>1.6629814325582113E-4</c:v>
                </c:pt>
                <c:pt idx="116">
                  <c:v>1.5856058199341378E-4</c:v>
                </c:pt>
                <c:pt idx="117">
                  <c:v>1.6206315328682941E-4</c:v>
                </c:pt>
                <c:pt idx="118">
                  <c:v>1.5475304120000618E-4</c:v>
                </c:pt>
                <c:pt idx="119">
                  <c:v>1.7680372856927304E-4</c:v>
                </c:pt>
                <c:pt idx="120">
                  <c:v>1.8552922520957961E-4</c:v>
                </c:pt>
                <c:pt idx="121">
                  <c:v>1.7824814614645767E-4</c:v>
                </c:pt>
                <c:pt idx="122">
                  <c:v>1.7715976477517876E-4</c:v>
                </c:pt>
                <c:pt idx="123">
                  <c:v>1.6893394922746534E-4</c:v>
                </c:pt>
                <c:pt idx="124">
                  <c:v>1.613724557976122E-4</c:v>
                </c:pt>
                <c:pt idx="125">
                  <c:v>1.5917540743927297E-4</c:v>
                </c:pt>
                <c:pt idx="126">
                  <c:v>1.5209331279603621E-4</c:v>
                </c:pt>
                <c:pt idx="127">
                  <c:v>1.5264486921958494E-4</c:v>
                </c:pt>
                <c:pt idx="128">
                  <c:v>1.4656034526936093E-4</c:v>
                </c:pt>
                <c:pt idx="129">
                  <c:v>1.4671440702563912E-4</c:v>
                </c:pt>
                <c:pt idx="130">
                  <c:v>1.400905047359593E-4</c:v>
                </c:pt>
                <c:pt idx="131">
                  <c:v>1.3799633469630828E-4</c:v>
                </c:pt>
                <c:pt idx="132">
                  <c:v>1.3745752259495641E-4</c:v>
                </c:pt>
                <c:pt idx="133">
                  <c:v>1.3150600597570928E-4</c:v>
                </c:pt>
                <c:pt idx="134">
                  <c:v>1.2601534100463948E-4</c:v>
                </c:pt>
                <c:pt idx="135">
                  <c:v>1.2020203345597688E-4</c:v>
                </c:pt>
                <c:pt idx="136">
                  <c:v>1.221462578738041E-4</c:v>
                </c:pt>
                <c:pt idx="137">
                  <c:v>1.4790697089415051E-4</c:v>
                </c:pt>
                <c:pt idx="138">
                  <c:v>1.5129298911675871E-4</c:v>
                </c:pt>
                <c:pt idx="139">
                  <c:v>1.5061159788020144E-4</c:v>
                </c:pt>
                <c:pt idx="140">
                  <c:v>1.5963909160247622E-4</c:v>
                </c:pt>
                <c:pt idx="141">
                  <c:v>1.5695565439064328E-4</c:v>
                </c:pt>
                <c:pt idx="142">
                  <c:v>1.4965597829036059E-4</c:v>
                </c:pt>
                <c:pt idx="143">
                  <c:v>1.4824606474916967E-4</c:v>
                </c:pt>
                <c:pt idx="144">
                  <c:v>1.8454668804769565E-4</c:v>
                </c:pt>
                <c:pt idx="145">
                  <c:v>1.7613225471232153E-4</c:v>
                </c:pt>
                <c:pt idx="146">
                  <c:v>1.8864385108192618E-4</c:v>
                </c:pt>
                <c:pt idx="147">
                  <c:v>1.9097342637328866E-4</c:v>
                </c:pt>
                <c:pt idx="148">
                  <c:v>1.846338077227779E-4</c:v>
                </c:pt>
                <c:pt idx="149">
                  <c:v>1.7642207679760498E-4</c:v>
                </c:pt>
                <c:pt idx="150">
                  <c:v>1.6877078202136395E-4</c:v>
                </c:pt>
                <c:pt idx="151">
                  <c:v>1.6092794997577822E-4</c:v>
                </c:pt>
                <c:pt idx="152">
                  <c:v>1.5548784529163481E-4</c:v>
                </c:pt>
                <c:pt idx="153">
                  <c:v>1.5165893850902881E-4</c:v>
                </c:pt>
                <c:pt idx="154">
                  <c:v>1.5335719136617352E-4</c:v>
                </c:pt>
                <c:pt idx="155">
                  <c:v>1.5125661625728398E-4</c:v>
                </c:pt>
                <c:pt idx="156">
                  <c:v>1.6197558553537121E-4</c:v>
                </c:pt>
                <c:pt idx="157">
                  <c:v>1.559204981343558E-4</c:v>
                </c:pt>
                <c:pt idx="158">
                  <c:v>1.6897762608186469E-4</c:v>
                </c:pt>
                <c:pt idx="159">
                  <c:v>1.6697549456921854E-4</c:v>
                </c:pt>
                <c:pt idx="160">
                  <c:v>1.7538954499536107E-4</c:v>
                </c:pt>
                <c:pt idx="161">
                  <c:v>1.7275069375705573E-4</c:v>
                </c:pt>
                <c:pt idx="162">
                  <c:v>1.6515993311109938E-4</c:v>
                </c:pt>
                <c:pt idx="163">
                  <c:v>1.5917815743913004E-4</c:v>
                </c:pt>
                <c:pt idx="164">
                  <c:v>1.5177386868635265E-4</c:v>
                </c:pt>
                <c:pt idx="165">
                  <c:v>1.4572396201621625E-4</c:v>
                </c:pt>
                <c:pt idx="166">
                  <c:v>1.3898043641662858E-4</c:v>
                </c:pt>
                <c:pt idx="167">
                  <c:v>1.3253558895649439E-4</c:v>
                </c:pt>
                <c:pt idx="168">
                  <c:v>1.2801105325640388E-4</c:v>
                </c:pt>
                <c:pt idx="169">
                  <c:v>1.3472206675260641E-4</c:v>
                </c:pt>
                <c:pt idx="170">
                  <c:v>1.3313253163306526E-4</c:v>
                </c:pt>
                <c:pt idx="171">
                  <c:v>1.3468455549327257E-4</c:v>
                </c:pt>
                <c:pt idx="172">
                  <c:v>1.5195785186668777E-4</c:v>
                </c:pt>
                <c:pt idx="173">
                  <c:v>1.4494088181689083E-4</c:v>
                </c:pt>
                <c:pt idx="174">
                  <c:v>1.3821776124149646E-4</c:v>
                </c:pt>
                <c:pt idx="175">
                  <c:v>1.5754662743827392E-4</c:v>
                </c:pt>
                <c:pt idx="176">
                  <c:v>1.6345602863706671E-4</c:v>
                </c:pt>
                <c:pt idx="177">
                  <c:v>1.5772520455022512E-4</c:v>
                </c:pt>
                <c:pt idx="178">
                  <c:v>1.548261813120271E-4</c:v>
                </c:pt>
                <c:pt idx="179">
                  <c:v>1.4763323926774642E-4</c:v>
                </c:pt>
                <c:pt idx="180">
                  <c:v>1.4283518966342031E-4</c:v>
                </c:pt>
                <c:pt idx="181">
                  <c:v>1.3879278973929679E-4</c:v>
                </c:pt>
                <c:pt idx="182">
                  <c:v>1.3361726907598897E-4</c:v>
                </c:pt>
                <c:pt idx="183">
                  <c:v>1.27399670203386E-4</c:v>
                </c:pt>
                <c:pt idx="184">
                  <c:v>1.4546398357803214E-4</c:v>
                </c:pt>
                <c:pt idx="185">
                  <c:v>1.6219952470711643E-4</c:v>
                </c:pt>
                <c:pt idx="186">
                  <c:v>1.5465357024623054E-4</c:v>
                </c:pt>
                <c:pt idx="187">
                  <c:v>1.5117947728207642E-4</c:v>
                </c:pt>
                <c:pt idx="188">
                  <c:v>1.4755465900033763E-4</c:v>
                </c:pt>
                <c:pt idx="189">
                  <c:v>1.4626069784602025E-4</c:v>
                </c:pt>
                <c:pt idx="190">
                  <c:v>1.4288098461561231E-4</c:v>
                </c:pt>
                <c:pt idx="191">
                  <c:v>1.4171354629547735E-4</c:v>
                </c:pt>
                <c:pt idx="192">
                  <c:v>1.3696832830104724E-4</c:v>
                </c:pt>
                <c:pt idx="193">
                  <c:v>1.3559714240780576E-4</c:v>
                </c:pt>
                <c:pt idx="194">
                  <c:v>1.2933618687594256E-4</c:v>
                </c:pt>
                <c:pt idx="195">
                  <c:v>1.2350571150757328E-4</c:v>
                </c:pt>
                <c:pt idx="196">
                  <c:v>1.189280474926627E-4</c:v>
                </c:pt>
                <c:pt idx="197">
                  <c:v>1.1470906765395213E-4</c:v>
                </c:pt>
                <c:pt idx="198">
                  <c:v>1.09395349344167E-4</c:v>
                </c:pt>
                <c:pt idx="199">
                  <c:v>1.3840007906282373E-4</c:v>
                </c:pt>
                <c:pt idx="200">
                  <c:v>1.426829487972628E-4</c:v>
                </c:pt>
                <c:pt idx="201">
                  <c:v>1.5603419108458234E-4</c:v>
                </c:pt>
                <c:pt idx="202">
                  <c:v>2.2189747114368589E-4</c:v>
                </c:pt>
                <c:pt idx="203">
                  <c:v>2.221185373572452E-4</c:v>
                </c:pt>
                <c:pt idx="204">
                  <c:v>2.2039901278040507E-4</c:v>
                </c:pt>
                <c:pt idx="205">
                  <c:v>2.1285969890893309E-4</c:v>
                </c:pt>
                <c:pt idx="206">
                  <c:v>2.1649268870418845E-4</c:v>
                </c:pt>
                <c:pt idx="207">
                  <c:v>2.0661786135041651E-4</c:v>
                </c:pt>
                <c:pt idx="208">
                  <c:v>2.3688547810586048E-4</c:v>
                </c:pt>
                <c:pt idx="209">
                  <c:v>2.268236505716074E-4</c:v>
                </c:pt>
                <c:pt idx="210">
                  <c:v>2.1629805339792182E-4</c:v>
                </c:pt>
                <c:pt idx="211">
                  <c:v>2.1557949496893718E-4</c:v>
                </c:pt>
                <c:pt idx="212">
                  <c:v>2.6107024816251855E-4</c:v>
                </c:pt>
                <c:pt idx="213">
                  <c:v>2.4972447464786392E-4</c:v>
                </c:pt>
                <c:pt idx="214">
                  <c:v>2.3829607750633602E-4</c:v>
                </c:pt>
                <c:pt idx="215">
                  <c:v>2.345986491687277E-4</c:v>
                </c:pt>
                <c:pt idx="216">
                  <c:v>2.2451016669349186E-4</c:v>
                </c:pt>
                <c:pt idx="217">
                  <c:v>2.2843157530869979E-4</c:v>
                </c:pt>
                <c:pt idx="218">
                  <c:v>2.2514726614557173E-4</c:v>
                </c:pt>
                <c:pt idx="219">
                  <c:v>2.4368838855477881E-4</c:v>
                </c:pt>
                <c:pt idx="220">
                  <c:v>2.3519920729908619E-4</c:v>
                </c:pt>
                <c:pt idx="221">
                  <c:v>2.2436098404994949E-4</c:v>
                </c:pt>
                <c:pt idx="222">
                  <c:v>2.2393898625650051E-4</c:v>
                </c:pt>
                <c:pt idx="223">
                  <c:v>2.3862081690631138E-4</c:v>
                </c:pt>
                <c:pt idx="224">
                  <c:v>2.3138218530084355E-4</c:v>
                </c:pt>
                <c:pt idx="225">
                  <c:v>2.2178332703359836E-4</c:v>
                </c:pt>
                <c:pt idx="226">
                  <c:v>2.4766714296116756E-4</c:v>
                </c:pt>
                <c:pt idx="227">
                  <c:v>2.3738410610564702E-4</c:v>
                </c:pt>
                <c:pt idx="228">
                  <c:v>2.3780587963939608E-4</c:v>
                </c:pt>
                <c:pt idx="229">
                  <c:v>2.5085135459773617E-4</c:v>
                </c:pt>
                <c:pt idx="230">
                  <c:v>2.5920988666612002E-4</c:v>
                </c:pt>
                <c:pt idx="231">
                  <c:v>2.4874963115840672E-4</c:v>
                </c:pt>
                <c:pt idx="232">
                  <c:v>2.3986219432803576E-4</c:v>
                </c:pt>
                <c:pt idx="233">
                  <c:v>2.2964301855611695E-4</c:v>
                </c:pt>
                <c:pt idx="234">
                  <c:v>2.2081217599579855E-4</c:v>
                </c:pt>
                <c:pt idx="235">
                  <c:v>2.3653584296524585E-4</c:v>
                </c:pt>
                <c:pt idx="236">
                  <c:v>2.259060222154359E-4</c:v>
                </c:pt>
                <c:pt idx="237">
                  <c:v>2.3934081201822466E-4</c:v>
                </c:pt>
                <c:pt idx="238">
                  <c:v>2.28318425818562E-4</c:v>
                </c:pt>
                <c:pt idx="239">
                  <c:v>2.2202322766101809E-4</c:v>
                </c:pt>
                <c:pt idx="240">
                  <c:v>2.1249795780107656E-4</c:v>
                </c:pt>
                <c:pt idx="241">
                  <c:v>2.0519634627650505E-4</c:v>
                </c:pt>
                <c:pt idx="242">
                  <c:v>2.0273805957864906E-4</c:v>
                </c:pt>
                <c:pt idx="243">
                  <c:v>1.9337119806322597E-4</c:v>
                </c:pt>
                <c:pt idx="244">
                  <c:v>1.8439992730716836E-4</c:v>
                </c:pt>
                <c:pt idx="245">
                  <c:v>1.7862438010038081E-4</c:v>
                </c:pt>
                <c:pt idx="246">
                  <c:v>1.7032519846320473E-4</c:v>
                </c:pt>
                <c:pt idx="247">
                  <c:v>1.7041385210305696E-4</c:v>
                </c:pt>
                <c:pt idx="248">
                  <c:v>1.6278384967720869E-4</c:v>
                </c:pt>
                <c:pt idx="249">
                  <c:v>1.8031786736258889E-4</c:v>
                </c:pt>
                <c:pt idx="250">
                  <c:v>1.9511153892428555E-4</c:v>
                </c:pt>
                <c:pt idx="251">
                  <c:v>1.8699956312096113E-4</c:v>
                </c:pt>
                <c:pt idx="252">
                  <c:v>1.7967825851304505E-4</c:v>
                </c:pt>
                <c:pt idx="253">
                  <c:v>1.7210948411811448E-4</c:v>
                </c:pt>
                <c:pt idx="254">
                  <c:v>1.6741180516404334E-4</c:v>
                </c:pt>
                <c:pt idx="255">
                  <c:v>1.7357799990602829E-4</c:v>
                </c:pt>
                <c:pt idx="256">
                  <c:v>1.8853014510043166E-4</c:v>
                </c:pt>
                <c:pt idx="257">
                  <c:v>1.8159433312908309E-4</c:v>
                </c:pt>
                <c:pt idx="258">
                  <c:v>1.7673351044584679E-4</c:v>
                </c:pt>
                <c:pt idx="259">
                  <c:v>1.7360859937085618E-4</c:v>
                </c:pt>
                <c:pt idx="260">
                  <c:v>1.6837030351794921E-4</c:v>
                </c:pt>
                <c:pt idx="261">
                  <c:v>1.6076996023678704E-4</c:v>
                </c:pt>
                <c:pt idx="262">
                  <c:v>1.6908636889695827E-4</c:v>
                </c:pt>
                <c:pt idx="263">
                  <c:v>1.6550780692370818E-4</c:v>
                </c:pt>
                <c:pt idx="264">
                  <c:v>1.7553429904871345E-4</c:v>
                </c:pt>
                <c:pt idx="265">
                  <c:v>1.7342022146098042E-4</c:v>
                </c:pt>
                <c:pt idx="266">
                  <c:v>1.7510505437948369E-4</c:v>
                </c:pt>
                <c:pt idx="267">
                  <c:v>1.7132570888093825E-4</c:v>
                </c:pt>
                <c:pt idx="268">
                  <c:v>2.1849325890504958E-4</c:v>
                </c:pt>
                <c:pt idx="269">
                  <c:v>2.1740869347618792E-4</c:v>
                </c:pt>
                <c:pt idx="270">
                  <c:v>2.1781835170184044E-4</c:v>
                </c:pt>
                <c:pt idx="271">
                  <c:v>2.2348693526217099E-4</c:v>
                </c:pt>
                <c:pt idx="272">
                  <c:v>2.1320510560667784E-4</c:v>
                </c:pt>
                <c:pt idx="273">
                  <c:v>2.0503967530838358E-4</c:v>
                </c:pt>
                <c:pt idx="274">
                  <c:v>1.9705038186267946E-4</c:v>
                </c:pt>
                <c:pt idx="275">
                  <c:v>2.0127728982889084E-4</c:v>
                </c:pt>
                <c:pt idx="276">
                  <c:v>1.9339429245985164E-4</c:v>
                </c:pt>
                <c:pt idx="277">
                  <c:v>1.845080064767214E-4</c:v>
                </c:pt>
                <c:pt idx="278">
                  <c:v>1.7668438693210106E-4</c:v>
                </c:pt>
                <c:pt idx="279">
                  <c:v>1.8598356251585914E-4</c:v>
                </c:pt>
                <c:pt idx="280">
                  <c:v>1.8357866246735999E-4</c:v>
                </c:pt>
                <c:pt idx="281">
                  <c:v>1.805846980582033E-4</c:v>
                </c:pt>
                <c:pt idx="282">
                  <c:v>1.8331300708874498E-4</c:v>
                </c:pt>
                <c:pt idx="283">
                  <c:v>1.7956714105601601E-4</c:v>
                </c:pt>
                <c:pt idx="284">
                  <c:v>1.7275489893909786E-4</c:v>
                </c:pt>
                <c:pt idx="285">
                  <c:v>1.696335309413944E-4</c:v>
                </c:pt>
                <c:pt idx="286">
                  <c:v>1.6520275822769448E-4</c:v>
                </c:pt>
                <c:pt idx="287">
                  <c:v>1.5978827427616559E-4</c:v>
                </c:pt>
                <c:pt idx="288">
                  <c:v>1.5457474500398286E-4</c:v>
                </c:pt>
                <c:pt idx="289">
                  <c:v>1.4850487761735383E-4</c:v>
                </c:pt>
                <c:pt idx="290">
                  <c:v>1.5088665996333938E-4</c:v>
                </c:pt>
                <c:pt idx="291">
                  <c:v>1.5107437292877956E-4</c:v>
                </c:pt>
                <c:pt idx="292">
                  <c:v>1.5920246659470449E-4</c:v>
                </c:pt>
                <c:pt idx="293">
                  <c:v>1.536039522314209E-4</c:v>
                </c:pt>
                <c:pt idx="294">
                  <c:v>1.5411578796035847E-4</c:v>
                </c:pt>
                <c:pt idx="295">
                  <c:v>1.5441350841866237E-4</c:v>
                </c:pt>
                <c:pt idx="296">
                  <c:v>1.522595007602726E-4</c:v>
                </c:pt>
                <c:pt idx="297">
                  <c:v>1.6257836824560057E-4</c:v>
                </c:pt>
                <c:pt idx="298">
                  <c:v>1.5501568721655292E-4</c:v>
                </c:pt>
                <c:pt idx="299">
                  <c:v>1.482861518382599E-4</c:v>
                </c:pt>
                <c:pt idx="300">
                  <c:v>1.4143976291030146E-4</c:v>
                </c:pt>
                <c:pt idx="301">
                  <c:v>1.4439569643170778E-4</c:v>
                </c:pt>
                <c:pt idx="302">
                  <c:v>1.4649468400714161E-4</c:v>
                </c:pt>
                <c:pt idx="303">
                  <c:v>1.4438491558736551E-4</c:v>
                </c:pt>
                <c:pt idx="304">
                  <c:v>1.4233729166474442E-4</c:v>
                </c:pt>
                <c:pt idx="305">
                  <c:v>1.3653959271986562E-4</c:v>
                </c:pt>
                <c:pt idx="306">
                  <c:v>1.3205827324323444E-4</c:v>
                </c:pt>
                <c:pt idx="307">
                  <c:v>1.5186207547838673E-4</c:v>
                </c:pt>
                <c:pt idx="308">
                  <c:v>1.6510190619579095E-4</c:v>
                </c:pt>
                <c:pt idx="309">
                  <c:v>1.6675436848947442E-4</c:v>
                </c:pt>
                <c:pt idx="310">
                  <c:v>1.6175906199059517E-4</c:v>
                </c:pt>
                <c:pt idx="311">
                  <c:v>1.5507270490224383E-4</c:v>
                </c:pt>
                <c:pt idx="312">
                  <c:v>1.494545308285968E-4</c:v>
                </c:pt>
                <c:pt idx="313">
                  <c:v>1.7269823671833826E-4</c:v>
                </c:pt>
                <c:pt idx="314">
                  <c:v>1.6466308652232211E-4</c:v>
                </c:pt>
                <c:pt idx="315">
                  <c:v>1.6712619065552755E-4</c:v>
                </c:pt>
                <c:pt idx="316">
                  <c:v>1.5947900955348164E-4</c:v>
                </c:pt>
                <c:pt idx="317">
                  <c:v>1.5375815530923692E-4</c:v>
                </c:pt>
                <c:pt idx="318">
                  <c:v>1.4679141042923342E-4</c:v>
                </c:pt>
                <c:pt idx="319">
                  <c:v>1.5470702351891991E-4</c:v>
                </c:pt>
                <c:pt idx="320">
                  <c:v>1.9113276577164209E-4</c:v>
                </c:pt>
                <c:pt idx="321">
                  <c:v>1.8739887156103799E-4</c:v>
                </c:pt>
                <c:pt idx="322">
                  <c:v>1.802216521446681E-4</c:v>
                </c:pt>
                <c:pt idx="323">
                  <c:v>1.9622177265664662E-4</c:v>
                </c:pt>
                <c:pt idx="324">
                  <c:v>1.8868440114605805E-4</c:v>
                </c:pt>
                <c:pt idx="325">
                  <c:v>1.9391627706904133E-4</c:v>
                </c:pt>
                <c:pt idx="326">
                  <c:v>1.8511427066796951E-4</c:v>
                </c:pt>
                <c:pt idx="327">
                  <c:v>2.0081279879799197E-4</c:v>
                </c:pt>
                <c:pt idx="328">
                  <c:v>1.9512360361880228E-4</c:v>
                </c:pt>
                <c:pt idx="329">
                  <c:v>1.8668165954926143E-4</c:v>
                </c:pt>
                <c:pt idx="330">
                  <c:v>2.1331175690979921E-4</c:v>
                </c:pt>
                <c:pt idx="331">
                  <c:v>2.072307454003444E-4</c:v>
                </c:pt>
                <c:pt idx="332">
                  <c:v>2.0554219104828734E-4</c:v>
                </c:pt>
                <c:pt idx="333">
                  <c:v>1.9653755166639271E-4</c:v>
                </c:pt>
                <c:pt idx="334">
                  <c:v>1.8813154718664993E-4</c:v>
                </c:pt>
                <c:pt idx="335">
                  <c:v>1.842118619118337E-4</c:v>
                </c:pt>
                <c:pt idx="336">
                  <c:v>2.0248570241647234E-4</c:v>
                </c:pt>
                <c:pt idx="337">
                  <c:v>1.9307339348548152E-4</c:v>
                </c:pt>
                <c:pt idx="338">
                  <c:v>1.9436216797710706E-4</c:v>
                </c:pt>
                <c:pt idx="339">
                  <c:v>1.8674684421886515E-4</c:v>
                </c:pt>
                <c:pt idx="340">
                  <c:v>2.1196042348558877E-4</c:v>
                </c:pt>
                <c:pt idx="341">
                  <c:v>2.0622207258501695E-4</c:v>
                </c:pt>
                <c:pt idx="342">
                  <c:v>1.9749498370179623E-4</c:v>
                </c:pt>
                <c:pt idx="343">
                  <c:v>1.9054597303943624E-4</c:v>
                </c:pt>
                <c:pt idx="344">
                  <c:v>1.8191444138606957E-4</c:v>
                </c:pt>
                <c:pt idx="345">
                  <c:v>1.7845404803197121E-4</c:v>
                </c:pt>
                <c:pt idx="346">
                  <c:v>1.7051407830404839E-4</c:v>
                </c:pt>
                <c:pt idx="347">
                  <c:v>1.6374195004452481E-4</c:v>
                </c:pt>
                <c:pt idx="348">
                  <c:v>1.6237170581716228E-4</c:v>
                </c:pt>
                <c:pt idx="349">
                  <c:v>1.7047257675883214E-4</c:v>
                </c:pt>
                <c:pt idx="350">
                  <c:v>1.6254078835105482E-4</c:v>
                </c:pt>
                <c:pt idx="351">
                  <c:v>1.5558508272315064E-4</c:v>
                </c:pt>
                <c:pt idx="352">
                  <c:v>1.506248994290438E-4</c:v>
                </c:pt>
                <c:pt idx="353">
                  <c:v>1.4361719931208915E-4</c:v>
                </c:pt>
                <c:pt idx="354">
                  <c:v>1.3874739220954643E-4</c:v>
                </c:pt>
                <c:pt idx="355">
                  <c:v>1.3282105386918524E-4</c:v>
                </c:pt>
                <c:pt idx="356">
                  <c:v>1.2896110140444149E-4</c:v>
                </c:pt>
                <c:pt idx="357">
                  <c:v>1.232041594178573E-4</c:v>
                </c:pt>
                <c:pt idx="358">
                  <c:v>1.1856148912631025E-4</c:v>
                </c:pt>
                <c:pt idx="359">
                  <c:v>1.1810394130053883E-4</c:v>
                </c:pt>
                <c:pt idx="360">
                  <c:v>1.1472262507465839E-4</c:v>
                </c:pt>
                <c:pt idx="361">
                  <c:v>1.1003606856793691E-4</c:v>
                </c:pt>
                <c:pt idx="362">
                  <c:v>1.0672186492273274E-4</c:v>
                </c:pt>
                <c:pt idx="363">
                  <c:v>1.1433540680298887E-4</c:v>
                </c:pt>
                <c:pt idx="364">
                  <c:v>1.1197439744559443E-4</c:v>
                </c:pt>
                <c:pt idx="365">
                  <c:v>1.217224226540021E-4</c:v>
                </c:pt>
                <c:pt idx="366">
                  <c:v>1.2128497403617515E-4</c:v>
                </c:pt>
                <c:pt idx="367">
                  <c:v>1.1812379355373002E-4</c:v>
                </c:pt>
                <c:pt idx="368">
                  <c:v>1.1265115384819543E-4</c:v>
                </c:pt>
                <c:pt idx="369">
                  <c:v>1.2029013596874963E-4</c:v>
                </c:pt>
                <c:pt idx="370">
                  <c:v>1.1646974042183096E-4</c:v>
                </c:pt>
                <c:pt idx="371">
                  <c:v>1.1117631034732571E-4</c:v>
                </c:pt>
                <c:pt idx="372">
                  <c:v>1.097805195808927E-4</c:v>
                </c:pt>
                <c:pt idx="373">
                  <c:v>1.0907007710444144E-4</c:v>
                </c:pt>
                <c:pt idx="374">
                  <c:v>1.1616796422771888E-4</c:v>
                </c:pt>
                <c:pt idx="375">
                  <c:v>1.1892360060451171E-4</c:v>
                </c:pt>
                <c:pt idx="376">
                  <c:v>1.1390996782673165E-4</c:v>
                </c:pt>
                <c:pt idx="377">
                  <c:v>1.3873491356609561E-4</c:v>
                </c:pt>
                <c:pt idx="378">
                  <c:v>1.3254002217228707E-4</c:v>
                </c:pt>
                <c:pt idx="379">
                  <c:v>1.2673512355698414E-4</c:v>
                </c:pt>
                <c:pt idx="380">
                  <c:v>1.2280780944573375E-4</c:v>
                </c:pt>
                <c:pt idx="381">
                  <c:v>1.1742262922533988E-4</c:v>
                </c:pt>
                <c:pt idx="382">
                  <c:v>1.1342312453155252E-4</c:v>
                </c:pt>
                <c:pt idx="383">
                  <c:v>1.0891616255468118E-4</c:v>
                </c:pt>
                <c:pt idx="384">
                  <c:v>1.0399606940615198E-4</c:v>
                </c:pt>
                <c:pt idx="385">
                  <c:v>1.0029767764041353E-4</c:v>
                </c:pt>
                <c:pt idx="386">
                  <c:v>9.590703268655278E-5</c:v>
                </c:pt>
                <c:pt idx="387">
                  <c:v>1.2959135510893239E-4</c:v>
                </c:pt>
                <c:pt idx="388">
                  <c:v>1.2389359110673637E-4</c:v>
                </c:pt>
                <c:pt idx="389">
                  <c:v>1.1841866788857197E-4</c:v>
                </c:pt>
                <c:pt idx="390">
                  <c:v>1.7147894552905441E-4</c:v>
                </c:pt>
                <c:pt idx="391">
                  <c:v>1.6384572163413759E-4</c:v>
                </c:pt>
                <c:pt idx="392">
                  <c:v>1.6444218442464176E-4</c:v>
                </c:pt>
                <c:pt idx="393">
                  <c:v>1.5686599589799112E-4</c:v>
                </c:pt>
                <c:pt idx="394">
                  <c:v>1.703790619373176E-4</c:v>
                </c:pt>
                <c:pt idx="395">
                  <c:v>1.63001910027644E-4</c:v>
                </c:pt>
                <c:pt idx="396">
                  <c:v>1.6891846860826092E-4</c:v>
                </c:pt>
                <c:pt idx="397">
                  <c:v>1.7208797571576285E-4</c:v>
                </c:pt>
                <c:pt idx="398">
                  <c:v>1.6531386920290954E-4</c:v>
                </c:pt>
                <c:pt idx="399">
                  <c:v>1.5885892508410047E-4</c:v>
                </c:pt>
                <c:pt idx="400">
                  <c:v>1.6733581159483776E-4</c:v>
                </c:pt>
                <c:pt idx="401">
                  <c:v>1.6460650422171297E-4</c:v>
                </c:pt>
                <c:pt idx="402">
                  <c:v>1.5707111097549168E-4</c:v>
                </c:pt>
                <c:pt idx="403">
                  <c:v>1.5081143194557438E-4</c:v>
                </c:pt>
                <c:pt idx="404">
                  <c:v>1.4407346996300613E-4</c:v>
                </c:pt>
                <c:pt idx="405">
                  <c:v>1.4102257535210857E-4</c:v>
                </c:pt>
                <c:pt idx="406">
                  <c:v>1.4530044221343537E-4</c:v>
                </c:pt>
                <c:pt idx="407">
                  <c:v>1.5786356385353131E-4</c:v>
                </c:pt>
                <c:pt idx="408">
                  <c:v>1.5927232037197812E-4</c:v>
                </c:pt>
                <c:pt idx="409">
                  <c:v>1.5540586743052303E-4</c:v>
                </c:pt>
                <c:pt idx="410">
                  <c:v>1.4831271395286788E-4</c:v>
                </c:pt>
                <c:pt idx="411">
                  <c:v>1.6393457668900299E-4</c:v>
                </c:pt>
                <c:pt idx="412">
                  <c:v>1.595571523736526E-4</c:v>
                </c:pt>
                <c:pt idx="413">
                  <c:v>1.5244031780893926E-4</c:v>
                </c:pt>
                <c:pt idx="414">
                  <c:v>1.6092861940888607E-4</c:v>
                </c:pt>
                <c:pt idx="415">
                  <c:v>1.5478289388653021E-4</c:v>
                </c:pt>
                <c:pt idx="416">
                  <c:v>1.5220497375698704E-4</c:v>
                </c:pt>
                <c:pt idx="417">
                  <c:v>1.522858889206812E-4</c:v>
                </c:pt>
                <c:pt idx="418">
                  <c:v>1.6354209556817127E-4</c:v>
                </c:pt>
                <c:pt idx="419">
                  <c:v>1.5593975262623226E-4</c:v>
                </c:pt>
                <c:pt idx="420">
                  <c:v>1.4869117271320816E-4</c:v>
                </c:pt>
                <c:pt idx="421">
                  <c:v>1.4226453533904896E-4</c:v>
                </c:pt>
                <c:pt idx="422">
                  <c:v>1.397026698156049E-4</c:v>
                </c:pt>
                <c:pt idx="423">
                  <c:v>1.3349832894920237E-4</c:v>
                </c:pt>
                <c:pt idx="424">
                  <c:v>1.5662118912441637E-4</c:v>
                </c:pt>
                <c:pt idx="425">
                  <c:v>1.666154352380071E-4</c:v>
                </c:pt>
                <c:pt idx="426">
                  <c:v>1.6034865339413479E-4</c:v>
                </c:pt>
                <c:pt idx="427">
                  <c:v>1.5428006250754286E-4</c:v>
                </c:pt>
                <c:pt idx="428">
                  <c:v>1.4710185258108159E-4</c:v>
                </c:pt>
                <c:pt idx="429">
                  <c:v>1.4057189210754076E-4</c:v>
                </c:pt>
                <c:pt idx="430">
                  <c:v>1.3754048102388106E-4</c:v>
                </c:pt>
                <c:pt idx="431">
                  <c:v>1.349105458042797E-4</c:v>
                </c:pt>
                <c:pt idx="432">
                  <c:v>1.4257417077248946E-4</c:v>
                </c:pt>
                <c:pt idx="433">
                  <c:v>1.4434587274833832E-4</c:v>
                </c:pt>
                <c:pt idx="434">
                  <c:v>1.3934663867579879E-4</c:v>
                </c:pt>
                <c:pt idx="435">
                  <c:v>1.3607163923409592E-4</c:v>
                </c:pt>
                <c:pt idx="436">
                  <c:v>1.3645732005240768E-4</c:v>
                </c:pt>
                <c:pt idx="437">
                  <c:v>1.42044912152787E-4</c:v>
                </c:pt>
                <c:pt idx="438">
                  <c:v>1.3895013758742007E-4</c:v>
                </c:pt>
                <c:pt idx="439">
                  <c:v>1.3617368717272778E-4</c:v>
                </c:pt>
                <c:pt idx="440">
                  <c:v>1.9894683743076967E-4</c:v>
                </c:pt>
                <c:pt idx="441">
                  <c:v>1.9121215148295534E-4</c:v>
                </c:pt>
                <c:pt idx="442">
                  <c:v>1.8286359214713459E-4</c:v>
                </c:pt>
                <c:pt idx="443">
                  <c:v>1.7583342210822351E-4</c:v>
                </c:pt>
                <c:pt idx="444">
                  <c:v>1.6999834755490996E-4</c:v>
                </c:pt>
                <c:pt idx="445">
                  <c:v>1.6328971002745984E-4</c:v>
                </c:pt>
                <c:pt idx="446">
                  <c:v>1.557542567579468E-4</c:v>
                </c:pt>
                <c:pt idx="447">
                  <c:v>1.6311660762675248E-4</c:v>
                </c:pt>
                <c:pt idx="448">
                  <c:v>1.7128698236483869E-4</c:v>
                </c:pt>
                <c:pt idx="449">
                  <c:v>1.6344212001778965E-4</c:v>
                </c:pt>
                <c:pt idx="450">
                  <c:v>1.8509765006567689E-4</c:v>
                </c:pt>
                <c:pt idx="451">
                  <c:v>1.7688809402128372E-4</c:v>
                </c:pt>
                <c:pt idx="452">
                  <c:v>1.7459758414824464E-4</c:v>
                </c:pt>
                <c:pt idx="453">
                  <c:v>1.6656327356245836E-4</c:v>
                </c:pt>
                <c:pt idx="454">
                  <c:v>1.5932338186028718E-4</c:v>
                </c:pt>
                <c:pt idx="455">
                  <c:v>1.52323152943243E-4</c:v>
                </c:pt>
                <c:pt idx="456">
                  <c:v>1.4535324391687124E-4</c:v>
                </c:pt>
                <c:pt idx="457">
                  <c:v>1.4022612589322038E-4</c:v>
                </c:pt>
                <c:pt idx="458">
                  <c:v>1.3371924816259792E-4</c:v>
                </c:pt>
                <c:pt idx="459">
                  <c:v>1.3015325737558819E-4</c:v>
                </c:pt>
                <c:pt idx="460">
                  <c:v>1.2631817801400419E-4</c:v>
                </c:pt>
                <c:pt idx="461">
                  <c:v>1.4558360994793661E-4</c:v>
                </c:pt>
                <c:pt idx="462">
                  <c:v>1.4450695687590263E-4</c:v>
                </c:pt>
                <c:pt idx="463">
                  <c:v>2.8894155197838999E-4</c:v>
                </c:pt>
                <c:pt idx="464">
                  <c:v>2.769119475238116E-4</c:v>
                </c:pt>
                <c:pt idx="465">
                  <c:v>2.6423896627186967E-4</c:v>
                </c:pt>
                <c:pt idx="466">
                  <c:v>3.1324996150320587E-4</c:v>
                </c:pt>
                <c:pt idx="467">
                  <c:v>3.8085622026948478E-4</c:v>
                </c:pt>
                <c:pt idx="468">
                  <c:v>5.0092790995060615E-4</c:v>
                </c:pt>
                <c:pt idx="469">
                  <c:v>4.8593577933055875E-4</c:v>
                </c:pt>
                <c:pt idx="470">
                  <c:v>4.633350732618058E-4</c:v>
                </c:pt>
                <c:pt idx="471">
                  <c:v>4.4576297747993596E-4</c:v>
                </c:pt>
                <c:pt idx="472">
                  <c:v>4.3022357712629351E-4</c:v>
                </c:pt>
                <c:pt idx="473">
                  <c:v>4.1784395644553984E-4</c:v>
                </c:pt>
                <c:pt idx="474">
                  <c:v>3.9859154389751763E-4</c:v>
                </c:pt>
                <c:pt idx="475">
                  <c:v>3.8103589995340347E-4</c:v>
                </c:pt>
                <c:pt idx="476">
                  <c:v>3.6449731244872393E-4</c:v>
                </c:pt>
                <c:pt idx="477">
                  <c:v>3.5044458166676477E-4</c:v>
                </c:pt>
                <c:pt idx="478">
                  <c:v>3.5942826663095962E-4</c:v>
                </c:pt>
                <c:pt idx="479">
                  <c:v>3.5852088544066721E-4</c:v>
                </c:pt>
                <c:pt idx="480">
                  <c:v>3.4789483051231746E-4</c:v>
                </c:pt>
                <c:pt idx="481">
                  <c:v>3.8760750730709763E-4</c:v>
                </c:pt>
                <c:pt idx="482">
                  <c:v>3.8082143785375249E-4</c:v>
                </c:pt>
                <c:pt idx="483">
                  <c:v>3.6379855372437004E-4</c:v>
                </c:pt>
                <c:pt idx="484">
                  <c:v>3.7231295408362793E-4</c:v>
                </c:pt>
                <c:pt idx="485">
                  <c:v>3.5595822989949232E-4</c:v>
                </c:pt>
                <c:pt idx="486">
                  <c:v>3.7144489741963287E-4</c:v>
                </c:pt>
                <c:pt idx="487">
                  <c:v>3.5533474694668702E-4</c:v>
                </c:pt>
                <c:pt idx="488">
                  <c:v>3.4206368378607982E-4</c:v>
                </c:pt>
                <c:pt idx="489">
                  <c:v>3.3515652199450749E-4</c:v>
                </c:pt>
                <c:pt idx="490">
                  <c:v>3.1959852091287353E-4</c:v>
                </c:pt>
                <c:pt idx="491">
                  <c:v>3.0846552807738006E-4</c:v>
                </c:pt>
                <c:pt idx="492">
                  <c:v>2.9412468752191201E-4</c:v>
                </c:pt>
                <c:pt idx="493">
                  <c:v>2.8068984379859305E-4</c:v>
                </c:pt>
                <c:pt idx="494">
                  <c:v>2.7438417513592716E-4</c:v>
                </c:pt>
                <c:pt idx="495">
                  <c:v>2.6309586923713141E-4</c:v>
                </c:pt>
                <c:pt idx="496">
                  <c:v>2.5095162633465722E-4</c:v>
                </c:pt>
                <c:pt idx="497">
                  <c:v>2.4176106448543395E-4</c:v>
                </c:pt>
                <c:pt idx="498">
                  <c:v>2.305342002914604E-4</c:v>
                </c:pt>
                <c:pt idx="499">
                  <c:v>2.1980686409787587E-4</c:v>
                </c:pt>
                <c:pt idx="500">
                  <c:v>2.0974830676712198E-4</c:v>
                </c:pt>
                <c:pt idx="501">
                  <c:v>1.9998800038810178E-4</c:v>
                </c:pt>
                <c:pt idx="502">
                  <c:v>1.9073522011773492E-4</c:v>
                </c:pt>
                <c:pt idx="503">
                  <c:v>1.9537933979868331E-4</c:v>
                </c:pt>
                <c:pt idx="504">
                  <c:v>1.8960827958062175E-4</c:v>
                </c:pt>
                <c:pt idx="505">
                  <c:v>1.9150476375970186E-4</c:v>
                </c:pt>
                <c:pt idx="506">
                  <c:v>2.0125834451799633E-4</c:v>
                </c:pt>
                <c:pt idx="507">
                  <c:v>2.2882194519212553E-4</c:v>
                </c:pt>
                <c:pt idx="508">
                  <c:v>2.1823902934306678E-4</c:v>
                </c:pt>
                <c:pt idx="509">
                  <c:v>2.0854635310473013E-4</c:v>
                </c:pt>
                <c:pt idx="510">
                  <c:v>1.9891461822656222E-4</c:v>
                </c:pt>
                <c:pt idx="511">
                  <c:v>1.9004862412000623E-4</c:v>
                </c:pt>
                <c:pt idx="512">
                  <c:v>1.8131177733628245E-4</c:v>
                </c:pt>
                <c:pt idx="513">
                  <c:v>2.0376163371835335E-4</c:v>
                </c:pt>
                <c:pt idx="514">
                  <c:v>1.945790038799619E-4</c:v>
                </c:pt>
                <c:pt idx="515">
                  <c:v>1.9692160809254059E-4</c:v>
                </c:pt>
                <c:pt idx="516">
                  <c:v>2.2856700286661832E-4</c:v>
                </c:pt>
                <c:pt idx="517">
                  <c:v>2.3357408624898515E-4</c:v>
                </c:pt>
                <c:pt idx="518">
                  <c:v>2.2358999721229107E-4</c:v>
                </c:pt>
                <c:pt idx="519">
                  <c:v>2.4219623683021979E-4</c:v>
                </c:pt>
                <c:pt idx="520">
                  <c:v>2.3991506579866415E-4</c:v>
                </c:pt>
                <c:pt idx="521">
                  <c:v>2.2875120242125984E-4</c:v>
                </c:pt>
                <c:pt idx="522">
                  <c:v>2.1828441043933E-4</c:v>
                </c:pt>
                <c:pt idx="523">
                  <c:v>2.0917895515488308E-4</c:v>
                </c:pt>
                <c:pt idx="524">
                  <c:v>1.996205778646947E-4</c:v>
                </c:pt>
                <c:pt idx="525">
                  <c:v>1.9066067740622204E-4</c:v>
                </c:pt>
                <c:pt idx="526">
                  <c:v>1.8179703561319754E-4</c:v>
                </c:pt>
                <c:pt idx="527">
                  <c:v>2.0888281515112729E-4</c:v>
                </c:pt>
                <c:pt idx="528">
                  <c:v>2.0073768093591026E-4</c:v>
                </c:pt>
                <c:pt idx="529">
                  <c:v>1.9649626753147351E-4</c:v>
                </c:pt>
                <c:pt idx="530">
                  <c:v>1.9404363460903343E-4</c:v>
                </c:pt>
                <c:pt idx="531">
                  <c:v>1.8867078976544054E-4</c:v>
                </c:pt>
                <c:pt idx="532">
                  <c:v>1.8097048408621596E-4</c:v>
                </c:pt>
                <c:pt idx="533">
                  <c:v>1.7595596362982239E-4</c:v>
                </c:pt>
                <c:pt idx="534">
                  <c:v>1.8690374104598389E-4</c:v>
                </c:pt>
                <c:pt idx="535">
                  <c:v>1.8565238947110195E-4</c:v>
                </c:pt>
                <c:pt idx="536">
                  <c:v>1.7915566044027041E-4</c:v>
                </c:pt>
                <c:pt idx="537">
                  <c:v>1.9110761870207271E-4</c:v>
                </c:pt>
                <c:pt idx="538">
                  <c:v>1.9924454721419104E-4</c:v>
                </c:pt>
                <c:pt idx="539">
                  <c:v>2.0457804331523862E-4</c:v>
                </c:pt>
                <c:pt idx="540">
                  <c:v>1.9718681574157232E-4</c:v>
                </c:pt>
                <c:pt idx="541">
                  <c:v>1.9795613819761771E-4</c:v>
                </c:pt>
                <c:pt idx="542">
                  <c:v>1.9921176463258091E-4</c:v>
                </c:pt>
                <c:pt idx="543">
                  <c:v>2.2988402327374176E-4</c:v>
                </c:pt>
                <c:pt idx="544">
                  <c:v>2.2059923220088326E-4</c:v>
                </c:pt>
                <c:pt idx="545">
                  <c:v>2.3991675296280581E-4</c:v>
                </c:pt>
                <c:pt idx="546">
                  <c:v>2.2875903218430723E-4</c:v>
                </c:pt>
                <c:pt idx="547">
                  <c:v>2.1811409170540289E-4</c:v>
                </c:pt>
                <c:pt idx="548">
                  <c:v>2.0978014840707684E-4</c:v>
                </c:pt>
                <c:pt idx="549">
                  <c:v>2.0016043014074492E-4</c:v>
                </c:pt>
                <c:pt idx="550">
                  <c:v>1.916523444931012E-4</c:v>
                </c:pt>
                <c:pt idx="551">
                  <c:v>1.8886705396449558E-4</c:v>
                </c:pt>
                <c:pt idx="552">
                  <c:v>1.8638934036391849E-4</c:v>
                </c:pt>
                <c:pt idx="553">
                  <c:v>1.9046215706811217E-4</c:v>
                </c:pt>
                <c:pt idx="554">
                  <c:v>1.9061317157497584E-4</c:v>
                </c:pt>
                <c:pt idx="555">
                  <c:v>2.0185829878092493E-4</c:v>
                </c:pt>
                <c:pt idx="556">
                  <c:v>1.9256445261731412E-4</c:v>
                </c:pt>
                <c:pt idx="557">
                  <c:v>1.844796669994766E-4</c:v>
                </c:pt>
                <c:pt idx="558">
                  <c:v>2.9510974701040058E-4</c:v>
                </c:pt>
                <c:pt idx="559">
                  <c:v>2.8334926198032303E-4</c:v>
                </c:pt>
                <c:pt idx="560">
                  <c:v>2.7475101735851827E-4</c:v>
                </c:pt>
                <c:pt idx="561">
                  <c:v>2.7131003718564793E-4</c:v>
                </c:pt>
                <c:pt idx="562">
                  <c:v>2.7325853659861127E-4</c:v>
                </c:pt>
                <c:pt idx="563">
                  <c:v>3.0453566131016406E-4</c:v>
                </c:pt>
                <c:pt idx="564">
                  <c:v>4.0485072704132363E-4</c:v>
                </c:pt>
                <c:pt idx="565">
                  <c:v>3.8954594345501364E-4</c:v>
                </c:pt>
                <c:pt idx="566">
                  <c:v>3.761859216949367E-4</c:v>
                </c:pt>
                <c:pt idx="567">
                  <c:v>3.6076397136216957E-4</c:v>
                </c:pt>
                <c:pt idx="568">
                  <c:v>3.638851197578622E-4</c:v>
                </c:pt>
                <c:pt idx="569">
                  <c:v>3.5243187071701151E-4</c:v>
                </c:pt>
                <c:pt idx="570">
                  <c:v>3.4341421778927999E-4</c:v>
                </c:pt>
                <c:pt idx="571">
                  <c:v>3.5466424795169084E-4</c:v>
                </c:pt>
                <c:pt idx="572">
                  <c:v>3.5145697576464583E-4</c:v>
                </c:pt>
                <c:pt idx="573">
                  <c:v>3.4241985618861209E-4</c:v>
                </c:pt>
                <c:pt idx="574">
                  <c:v>3.2722709051901988E-4</c:v>
                </c:pt>
                <c:pt idx="575">
                  <c:v>3.1212240850886618E-4</c:v>
                </c:pt>
                <c:pt idx="576">
                  <c:v>3.0227362230183521E-4</c:v>
                </c:pt>
                <c:pt idx="577">
                  <c:v>3.1869142984498877E-4</c:v>
                </c:pt>
                <c:pt idx="578">
                  <c:v>3.1114856775036047E-4</c:v>
                </c:pt>
                <c:pt idx="579">
                  <c:v>2.9812832917150227E-4</c:v>
                </c:pt>
                <c:pt idx="580">
                  <c:v>2.8558533541128673E-4</c:v>
                </c:pt>
                <c:pt idx="581">
                  <c:v>2.7259220148271354E-4</c:v>
                </c:pt>
                <c:pt idx="582">
                  <c:v>4.7713704320027461E-4</c:v>
                </c:pt>
                <c:pt idx="583">
                  <c:v>5.256175386989376E-4</c:v>
                </c:pt>
                <c:pt idx="584">
                  <c:v>5.0295743990752789E-4</c:v>
                </c:pt>
                <c:pt idx="585">
                  <c:v>5.2604457145597556E-4</c:v>
                </c:pt>
                <c:pt idx="586">
                  <c:v>5.0875225984186657E-4</c:v>
                </c:pt>
                <c:pt idx="587">
                  <c:v>4.853750886557993E-4</c:v>
                </c:pt>
                <c:pt idx="588">
                  <c:v>4.7759447638157147E-4</c:v>
                </c:pt>
                <c:pt idx="589">
                  <c:v>4.9806275655065292E-4</c:v>
                </c:pt>
                <c:pt idx="590">
                  <c:v>4.9288680059720192E-4</c:v>
                </c:pt>
                <c:pt idx="591">
                  <c:v>4.7046651374816115E-4</c:v>
                </c:pt>
                <c:pt idx="592">
                  <c:v>4.494385282351412E-4</c:v>
                </c:pt>
                <c:pt idx="593">
                  <c:v>4.3073265022443503E-4</c:v>
                </c:pt>
                <c:pt idx="594">
                  <c:v>4.1837460094939919E-4</c:v>
                </c:pt>
                <c:pt idx="595">
                  <c:v>4.0747886368954075E-4</c:v>
                </c:pt>
                <c:pt idx="596">
                  <c:v>3.9045718668155279E-4</c:v>
                </c:pt>
                <c:pt idx="597">
                  <c:v>3.8225263095718317E-4</c:v>
                </c:pt>
                <c:pt idx="598">
                  <c:v>3.7864321125940712E-4</c:v>
                </c:pt>
                <c:pt idx="599">
                  <c:v>3.660128506387531E-4</c:v>
                </c:pt>
                <c:pt idx="600">
                  <c:v>3.4923133547723337E-4</c:v>
                </c:pt>
                <c:pt idx="601">
                  <c:v>3.329903953137723E-4</c:v>
                </c:pt>
                <c:pt idx="602">
                  <c:v>3.2067711201045593E-4</c:v>
                </c:pt>
                <c:pt idx="603">
                  <c:v>3.1065110423075625E-4</c:v>
                </c:pt>
                <c:pt idx="604">
                  <c:v>3.0620501050055305E-4</c:v>
                </c:pt>
                <c:pt idx="605">
                  <c:v>2.9631108059530674E-4</c:v>
                </c:pt>
                <c:pt idx="606">
                  <c:v>2.8279291667370783E-4</c:v>
                </c:pt>
                <c:pt idx="607">
                  <c:v>2.7523506410431791E-4</c:v>
                </c:pt>
                <c:pt idx="608">
                  <c:v>2.6983286789958696E-4</c:v>
                </c:pt>
                <c:pt idx="609">
                  <c:v>2.6236350395127572E-4</c:v>
                </c:pt>
                <c:pt idx="610">
                  <c:v>2.5259935344865928E-4</c:v>
                </c:pt>
                <c:pt idx="611">
                  <c:v>2.4098484283639995E-4</c:v>
                </c:pt>
                <c:pt idx="612">
                  <c:v>2.3166927790592347E-4</c:v>
                </c:pt>
                <c:pt idx="613">
                  <c:v>2.2613642265454501E-4</c:v>
                </c:pt>
                <c:pt idx="614">
                  <c:v>2.1801098965538383E-4</c:v>
                </c:pt>
                <c:pt idx="615">
                  <c:v>2.1529722993875199E-4</c:v>
                </c:pt>
                <c:pt idx="616">
                  <c:v>2.2174074010599071E-4</c:v>
                </c:pt>
                <c:pt idx="617">
                  <c:v>2.2312484183270668E-4</c:v>
                </c:pt>
                <c:pt idx="618">
                  <c:v>2.1274554074861729E-4</c:v>
                </c:pt>
                <c:pt idx="619">
                  <c:v>2.2122183330265137E-4</c:v>
                </c:pt>
                <c:pt idx="620">
                  <c:v>2.1116845130416127E-4</c:v>
                </c:pt>
                <c:pt idx="621">
                  <c:v>2.0225859204589731E-4</c:v>
                </c:pt>
                <c:pt idx="622">
                  <c:v>1.9297846600623312E-4</c:v>
                </c:pt>
                <c:pt idx="623">
                  <c:v>2.0846272509214022E-4</c:v>
                </c:pt>
                <c:pt idx="624">
                  <c:v>2.0644902477544649E-4</c:v>
                </c:pt>
                <c:pt idx="625">
                  <c:v>2.0452902882447271E-4</c:v>
                </c:pt>
                <c:pt idx="626">
                  <c:v>1.9594377241051E-4</c:v>
                </c:pt>
                <c:pt idx="627">
                  <c:v>1.8686737501696731E-4</c:v>
                </c:pt>
                <c:pt idx="628">
                  <c:v>1.8156851670670729E-4</c:v>
                </c:pt>
                <c:pt idx="629">
                  <c:v>1.7770509081784124E-4</c:v>
                </c:pt>
                <c:pt idx="630">
                  <c:v>1.7153046310478597E-4</c:v>
                </c:pt>
                <c:pt idx="631">
                  <c:v>1.7264874144222746E-4</c:v>
                </c:pt>
                <c:pt idx="632">
                  <c:v>1.6512574485508675E-4</c:v>
                </c:pt>
                <c:pt idx="633">
                  <c:v>2.0262732172957992E-4</c:v>
                </c:pt>
                <c:pt idx="634">
                  <c:v>1.9644547104559181E-4</c:v>
                </c:pt>
                <c:pt idx="635">
                  <c:v>1.8900593687336332E-4</c:v>
                </c:pt>
                <c:pt idx="636">
                  <c:v>1.9134204615357955E-4</c:v>
                </c:pt>
                <c:pt idx="637">
                  <c:v>1.8303627853015895E-4</c:v>
                </c:pt>
                <c:pt idx="638">
                  <c:v>1.7489794882155526E-4</c:v>
                </c:pt>
                <c:pt idx="639">
                  <c:v>1.7031235659505388E-4</c:v>
                </c:pt>
                <c:pt idx="640">
                  <c:v>1.7255741476961074E-4</c:v>
                </c:pt>
                <c:pt idx="641">
                  <c:v>1.6800018738846766E-4</c:v>
                </c:pt>
                <c:pt idx="642">
                  <c:v>1.6041377235934525E-4</c:v>
                </c:pt>
                <c:pt idx="643">
                  <c:v>1.5583839486595026E-4</c:v>
                </c:pt>
                <c:pt idx="644">
                  <c:v>1.5177787468614103E-4</c:v>
                </c:pt>
                <c:pt idx="645">
                  <c:v>1.4517953514881377E-4</c:v>
                </c:pt>
                <c:pt idx="646">
                  <c:v>1.399168960704013E-4</c:v>
                </c:pt>
                <c:pt idx="647">
                  <c:v>1.4390898394591142E-4</c:v>
                </c:pt>
                <c:pt idx="648">
                  <c:v>1.4177295644088325E-4</c:v>
                </c:pt>
                <c:pt idx="649">
                  <c:v>1.5290207827566135E-4</c:v>
                </c:pt>
                <c:pt idx="650">
                  <c:v>1.4864044416218339E-4</c:v>
                </c:pt>
                <c:pt idx="651">
                  <c:v>1.4313191418096336E-4</c:v>
                </c:pt>
                <c:pt idx="652">
                  <c:v>1.4089262315124997E-4</c:v>
                </c:pt>
                <c:pt idx="653">
                  <c:v>1.6224681127290319E-4</c:v>
                </c:pt>
                <c:pt idx="654">
                  <c:v>1.5486325157064288E-4</c:v>
                </c:pt>
                <c:pt idx="655">
                  <c:v>1.7128670375661962E-4</c:v>
                </c:pt>
                <c:pt idx="656">
                  <c:v>1.8508854137690308E-4</c:v>
                </c:pt>
                <c:pt idx="657">
                  <c:v>1.7799570198481033E-4</c:v>
                </c:pt>
                <c:pt idx="658">
                  <c:v>1.728554509200958E-4</c:v>
                </c:pt>
                <c:pt idx="659">
                  <c:v>1.6731469211305838E-4</c:v>
                </c:pt>
                <c:pt idx="660">
                  <c:v>1.5953611040635989E-4</c:v>
                </c:pt>
                <c:pt idx="661">
                  <c:v>1.5569468070012756E-4</c:v>
                </c:pt>
                <c:pt idx="662">
                  <c:v>1.4858262227210106E-4</c:v>
                </c:pt>
                <c:pt idx="663">
                  <c:v>1.4488390933065266E-4</c:v>
                </c:pt>
                <c:pt idx="664">
                  <c:v>1.393493043343626E-4</c:v>
                </c:pt>
                <c:pt idx="665">
                  <c:v>1.3313519721108849E-4</c:v>
                </c:pt>
                <c:pt idx="666">
                  <c:v>1.2796158563233644E-4</c:v>
                </c:pt>
                <c:pt idx="667">
                  <c:v>1.232199693763267E-4</c:v>
                </c:pt>
                <c:pt idx="668">
                  <c:v>1.1767534663149846E-4</c:v>
                </c:pt>
                <c:pt idx="669">
                  <c:v>1.352644428863574E-4</c:v>
                </c:pt>
                <c:pt idx="670">
                  <c:v>1.2914187853163485E-4</c:v>
                </c:pt>
                <c:pt idx="671">
                  <c:v>1.3126310750748819E-4</c:v>
                </c:pt>
                <c:pt idx="672">
                  <c:v>1.2548822130481352E-4</c:v>
                </c:pt>
                <c:pt idx="673">
                  <c:v>1.1969576767386465E-4</c:v>
                </c:pt>
                <c:pt idx="674">
                  <c:v>1.1413517207700746E-4</c:v>
                </c:pt>
                <c:pt idx="675">
                  <c:v>1.1180460881544576E-4</c:v>
                </c:pt>
                <c:pt idx="676">
                  <c:v>1.0760661560336825E-4</c:v>
                </c:pt>
                <c:pt idx="677">
                  <c:v>1.0436649473903945E-4</c:v>
                </c:pt>
                <c:pt idx="678">
                  <c:v>9.9930489854350808E-5</c:v>
                </c:pt>
                <c:pt idx="679">
                  <c:v>9.64934954299858E-5</c:v>
                </c:pt>
                <c:pt idx="680">
                  <c:v>1.0449046042218712E-4</c:v>
                </c:pt>
                <c:pt idx="681">
                  <c:v>1.0044601073159811E-4</c:v>
                </c:pt>
                <c:pt idx="682">
                  <c:v>9.8927253832568798E-5</c:v>
                </c:pt>
                <c:pt idx="683">
                  <c:v>1.0200551402151955E-4</c:v>
                </c:pt>
                <c:pt idx="684">
                  <c:v>1.0203864300862444E-4</c:v>
                </c:pt>
                <c:pt idx="685">
                  <c:v>1.0047234103763487E-4</c:v>
                </c:pt>
                <c:pt idx="686">
                  <c:v>9.6312136948162631E-5</c:v>
                </c:pt>
                <c:pt idx="687">
                  <c:v>9.1830440593757882E-5</c:v>
                </c:pt>
                <c:pt idx="688">
                  <c:v>9.0205862070369633E-5</c:v>
                </c:pt>
                <c:pt idx="689">
                  <c:v>9.4752218415888447E-5</c:v>
                </c:pt>
                <c:pt idx="690">
                  <c:v>9.0880598915555249E-5</c:v>
                </c:pt>
                <c:pt idx="691">
                  <c:v>9.2839842029052126E-5</c:v>
                </c:pt>
                <c:pt idx="692">
                  <c:v>8.9212224782307553E-5</c:v>
                </c:pt>
                <c:pt idx="693">
                  <c:v>8.8532999782938728E-5</c:v>
                </c:pt>
                <c:pt idx="694">
                  <c:v>9.3430120426275958E-5</c:v>
                </c:pt>
                <c:pt idx="695">
                  <c:v>1.1689096925384998E-4</c:v>
                </c:pt>
                <c:pt idx="696">
                  <c:v>1.1155269887594384E-4</c:v>
                </c:pt>
                <c:pt idx="697">
                  <c:v>1.5389459570302436E-4</c:v>
                </c:pt>
                <c:pt idx="698">
                  <c:v>2.0927861375295923E-4</c:v>
                </c:pt>
                <c:pt idx="699">
                  <c:v>2.0122686107190005E-4</c:v>
                </c:pt>
                <c:pt idx="700">
                  <c:v>1.9861846138749902E-4</c:v>
                </c:pt>
                <c:pt idx="701">
                  <c:v>1.9445510415930025E-4</c:v>
                </c:pt>
                <c:pt idx="702">
                  <c:v>2.1642260199239533E-4</c:v>
                </c:pt>
                <c:pt idx="703">
                  <c:v>2.5957768812542842E-4</c:v>
                </c:pt>
                <c:pt idx="704">
                  <c:v>2.5993292255855152E-4</c:v>
                </c:pt>
                <c:pt idx="705">
                  <c:v>2.5455578423862934E-4</c:v>
                </c:pt>
                <c:pt idx="706">
                  <c:v>2.466582506273493E-4</c:v>
                </c:pt>
                <c:pt idx="707">
                  <c:v>2.6479826249193342E-4</c:v>
                </c:pt>
                <c:pt idx="708">
                  <c:v>2.6122796246870125E-4</c:v>
                </c:pt>
                <c:pt idx="709">
                  <c:v>2.5184487498730623E-4</c:v>
                </c:pt>
                <c:pt idx="710">
                  <c:v>2.4063267972398896E-4</c:v>
                </c:pt>
                <c:pt idx="711">
                  <c:v>2.3022124579580666E-4</c:v>
                </c:pt>
                <c:pt idx="712">
                  <c:v>2.2674280829450711E-4</c:v>
                </c:pt>
                <c:pt idx="713">
                  <c:v>2.3430604975189611E-4</c:v>
                </c:pt>
                <c:pt idx="714">
                  <c:v>3.0337724767976111E-4</c:v>
                </c:pt>
                <c:pt idx="715">
                  <c:v>3.1122556132262531E-4</c:v>
                </c:pt>
                <c:pt idx="716">
                  <c:v>2.9684653861167276E-4</c:v>
                </c:pt>
                <c:pt idx="717">
                  <c:v>2.8551171861336419E-4</c:v>
                </c:pt>
                <c:pt idx="718">
                  <c:v>2.7606063958320872E-4</c:v>
                </c:pt>
                <c:pt idx="719">
                  <c:v>3.117338145816045E-4</c:v>
                </c:pt>
                <c:pt idx="720">
                  <c:v>2.976508542990583E-4</c:v>
                </c:pt>
                <c:pt idx="721">
                  <c:v>3.1363879287969341E-4</c:v>
                </c:pt>
                <c:pt idx="722">
                  <c:v>3.1227384483254025E-4</c:v>
                </c:pt>
                <c:pt idx="723">
                  <c:v>2.9852606893553395E-4</c:v>
                </c:pt>
                <c:pt idx="724">
                  <c:v>2.9036990975616451E-4</c:v>
                </c:pt>
                <c:pt idx="725">
                  <c:v>2.865915953099824E-4</c:v>
                </c:pt>
                <c:pt idx="726">
                  <c:v>2.8868871708263226E-4</c:v>
                </c:pt>
                <c:pt idx="727">
                  <c:v>2.7794400453408678E-4</c:v>
                </c:pt>
                <c:pt idx="728">
                  <c:v>2.7559942157186223E-4</c:v>
                </c:pt>
                <c:pt idx="729">
                  <c:v>2.8007482387417131E-4</c:v>
                </c:pt>
                <c:pt idx="730">
                  <c:v>2.6715504439879387E-4</c:v>
                </c:pt>
                <c:pt idx="731">
                  <c:v>3.0047700279494033E-4</c:v>
                </c:pt>
                <c:pt idx="732">
                  <c:v>2.9054482384066008E-4</c:v>
                </c:pt>
                <c:pt idx="733">
                  <c:v>3.4009999230802455E-4</c:v>
                </c:pt>
                <c:pt idx="734">
                  <c:v>3.3699665282254721E-4</c:v>
                </c:pt>
                <c:pt idx="735">
                  <c:v>3.2234941842575963E-4</c:v>
                </c:pt>
                <c:pt idx="736">
                  <c:v>3.6237122526145094E-4</c:v>
                </c:pt>
                <c:pt idx="737">
                  <c:v>3.5004100871869291E-4</c:v>
                </c:pt>
                <c:pt idx="738">
                  <c:v>3.3600123899400986E-4</c:v>
                </c:pt>
                <c:pt idx="739">
                  <c:v>3.3906472008870923E-4</c:v>
                </c:pt>
                <c:pt idx="740">
                  <c:v>3.5108405128008081E-4</c:v>
                </c:pt>
                <c:pt idx="741">
                  <c:v>3.3509470211967444E-4</c:v>
                </c:pt>
                <c:pt idx="742">
                  <c:v>3.2451823265428216E-4</c:v>
                </c:pt>
                <c:pt idx="743">
                  <c:v>3.0941862315418472E-4</c:v>
                </c:pt>
                <c:pt idx="744">
                  <c:v>2.9538448271677729E-4</c:v>
                </c:pt>
                <c:pt idx="745">
                  <c:v>2.8165727741748774E-4</c:v>
                </c:pt>
                <c:pt idx="746">
                  <c:v>2.6908981469586228E-4</c:v>
                </c:pt>
                <c:pt idx="747">
                  <c:v>2.5766113253159134E-4</c:v>
                </c:pt>
                <c:pt idx="748">
                  <c:v>2.458145128441181E-4</c:v>
                </c:pt>
                <c:pt idx="749">
                  <c:v>2.3951498617646996E-4</c:v>
                </c:pt>
                <c:pt idx="750">
                  <c:v>2.2844346377156355E-4</c:v>
                </c:pt>
                <c:pt idx="751">
                  <c:v>2.1805781167108932E-4</c:v>
                </c:pt>
                <c:pt idx="752">
                  <c:v>2.7173792155272652E-4</c:v>
                </c:pt>
                <c:pt idx="753">
                  <c:v>2.5909639507393678E-4</c:v>
                </c:pt>
                <c:pt idx="754">
                  <c:v>2.4773199005329011E-4</c:v>
                </c:pt>
                <c:pt idx="755">
                  <c:v>2.3691156591175487E-4</c:v>
                </c:pt>
                <c:pt idx="756">
                  <c:v>2.2619713866043668E-4</c:v>
                </c:pt>
                <c:pt idx="757">
                  <c:v>2.1568517322403911E-4</c:v>
                </c:pt>
                <c:pt idx="758">
                  <c:v>2.1321166268050012E-4</c:v>
                </c:pt>
                <c:pt idx="759">
                  <c:v>2.032952791197802E-4</c:v>
                </c:pt>
                <c:pt idx="760">
                  <c:v>2.0123564550643776E-4</c:v>
                </c:pt>
                <c:pt idx="761">
                  <c:v>1.9406490544032531E-4</c:v>
                </c:pt>
                <c:pt idx="762">
                  <c:v>2.0293345365996943E-4</c:v>
                </c:pt>
                <c:pt idx="763">
                  <c:v>2.2407296478232967E-4</c:v>
                </c:pt>
                <c:pt idx="764">
                  <c:v>2.1913495055919397E-4</c:v>
                </c:pt>
                <c:pt idx="765">
                  <c:v>2.1362222020010181E-4</c:v>
                </c:pt>
                <c:pt idx="766">
                  <c:v>2.0992530363151817E-4</c:v>
                </c:pt>
                <c:pt idx="767">
                  <c:v>2.0110009855795082E-4</c:v>
                </c:pt>
                <c:pt idx="768">
                  <c:v>1.9403658182834995E-4</c:v>
                </c:pt>
                <c:pt idx="769">
                  <c:v>1.8584424783298068E-4</c:v>
                </c:pt>
                <c:pt idx="770">
                  <c:v>1.8574163729447222E-4</c:v>
                </c:pt>
                <c:pt idx="771">
                  <c:v>1.7826020408481599E-4</c:v>
                </c:pt>
                <c:pt idx="772">
                  <c:v>1.7013771350985485E-4</c:v>
                </c:pt>
                <c:pt idx="773">
                  <c:v>1.6315869602112336E-4</c:v>
                </c:pt>
                <c:pt idx="774">
                  <c:v>1.59099448228706E-4</c:v>
                </c:pt>
                <c:pt idx="775">
                  <c:v>1.5479564825876053E-4</c:v>
                </c:pt>
                <c:pt idx="776">
                  <c:v>1.9253594601318326E-4</c:v>
                </c:pt>
                <c:pt idx="777">
                  <c:v>2.0685064758052643E-4</c:v>
                </c:pt>
                <c:pt idx="778">
                  <c:v>2.5907709981494507E-4</c:v>
                </c:pt>
                <c:pt idx="779">
                  <c:v>2.4715887605394091E-4</c:v>
                </c:pt>
                <c:pt idx="780">
                  <c:v>2.3873626181168531E-4</c:v>
                </c:pt>
                <c:pt idx="781">
                  <c:v>2.2862136076482419E-4</c:v>
                </c:pt>
                <c:pt idx="782">
                  <c:v>2.1896805167944704E-4</c:v>
                </c:pt>
                <c:pt idx="783">
                  <c:v>2.1711657641938691E-4</c:v>
                </c:pt>
                <c:pt idx="784">
                  <c:v>2.1746462411141709E-4</c:v>
                </c:pt>
                <c:pt idx="785">
                  <c:v>2.1236655024163597E-4</c:v>
                </c:pt>
                <c:pt idx="786">
                  <c:v>2.050327238951767E-4</c:v>
                </c:pt>
                <c:pt idx="787">
                  <c:v>1.9613159784403244E-4</c:v>
                </c:pt>
                <c:pt idx="788">
                  <c:v>1.8738838821458925E-4</c:v>
                </c:pt>
                <c:pt idx="789">
                  <c:v>1.802135974487067E-4</c:v>
                </c:pt>
                <c:pt idx="790">
                  <c:v>1.7357914547740357E-4</c:v>
                </c:pt>
                <c:pt idx="791">
                  <c:v>2.5859302894775174E-4</c:v>
                </c:pt>
                <c:pt idx="792">
                  <c:v>2.5379763452425209E-4</c:v>
                </c:pt>
                <c:pt idx="793">
                  <c:v>2.4207213463634859E-4</c:v>
                </c:pt>
                <c:pt idx="794">
                  <c:v>2.4477744420431651E-4</c:v>
                </c:pt>
                <c:pt idx="795">
                  <c:v>2.6036644358997719E-4</c:v>
                </c:pt>
                <c:pt idx="796">
                  <c:v>2.5414949326392434E-4</c:v>
                </c:pt>
                <c:pt idx="797">
                  <c:v>2.4270278120242772E-4</c:v>
                </c:pt>
                <c:pt idx="798">
                  <c:v>2.330939279688563E-4</c:v>
                </c:pt>
                <c:pt idx="799">
                  <c:v>2.2795120700264761E-4</c:v>
                </c:pt>
                <c:pt idx="800">
                  <c:v>2.1783605785975996E-4</c:v>
                </c:pt>
                <c:pt idx="801">
                  <c:v>2.0859728975339164E-4</c:v>
                </c:pt>
                <c:pt idx="802">
                  <c:v>1.9905425662732542E-4</c:v>
                </c:pt>
                <c:pt idx="803">
                  <c:v>1.9523571032037808E-4</c:v>
                </c:pt>
                <c:pt idx="804">
                  <c:v>1.8745085240731832E-4</c:v>
                </c:pt>
                <c:pt idx="805">
                  <c:v>2.2481714294540447E-4</c:v>
                </c:pt>
                <c:pt idx="806">
                  <c:v>2.179385617487167E-4</c:v>
                </c:pt>
                <c:pt idx="807">
                  <c:v>2.1407130174514388E-4</c:v>
                </c:pt>
                <c:pt idx="808">
                  <c:v>3.01459186112081E-4</c:v>
                </c:pt>
                <c:pt idx="809">
                  <c:v>2.8923816257645554E-4</c:v>
                </c:pt>
                <c:pt idx="810">
                  <c:v>2.8290250293859016E-4</c:v>
                </c:pt>
                <c:pt idx="811">
                  <c:v>2.7619199681029762E-4</c:v>
                </c:pt>
                <c:pt idx="812">
                  <c:v>2.6333988781079696E-4</c:v>
                </c:pt>
                <c:pt idx="813">
                  <c:v>2.5117729620001975E-4</c:v>
                </c:pt>
                <c:pt idx="814">
                  <c:v>2.4260214937006798E-4</c:v>
                </c:pt>
                <c:pt idx="815">
                  <c:v>2.3393299960703111E-4</c:v>
                </c:pt>
                <c:pt idx="816">
                  <c:v>2.2413021806727803E-4</c:v>
                </c:pt>
                <c:pt idx="817">
                  <c:v>2.1392380562330529E-4</c:v>
                </c:pt>
                <c:pt idx="818">
                  <c:v>2.0398845148151629E-4</c:v>
                </c:pt>
                <c:pt idx="819">
                  <c:v>1.9534319490745371E-4</c:v>
                </c:pt>
                <c:pt idx="820">
                  <c:v>1.9028103281057247E-4</c:v>
                </c:pt>
                <c:pt idx="821">
                  <c:v>1.9504164401167119E-4</c:v>
                </c:pt>
                <c:pt idx="822">
                  <c:v>1.8668089850800627E-4</c:v>
                </c:pt>
                <c:pt idx="823">
                  <c:v>1.9110068561663295E-4</c:v>
                </c:pt>
                <c:pt idx="824">
                  <c:v>1.8251508023526465E-4</c:v>
                </c:pt>
                <c:pt idx="825">
                  <c:v>1.7412659832599894E-4</c:v>
                </c:pt>
                <c:pt idx="826">
                  <c:v>1.6621949322997545E-4</c:v>
                </c:pt>
                <c:pt idx="827">
                  <c:v>1.7954900017478544E-4</c:v>
                </c:pt>
                <c:pt idx="828">
                  <c:v>1.7649414555898356E-4</c:v>
                </c:pt>
                <c:pt idx="829">
                  <c:v>1.7035526909033139E-4</c:v>
                </c:pt>
                <c:pt idx="830">
                  <c:v>1.6269193304835157E-4</c:v>
                </c:pt>
                <c:pt idx="831">
                  <c:v>1.571223415186939E-4</c:v>
                </c:pt>
                <c:pt idx="832">
                  <c:v>1.5306305916288241E-4</c:v>
                </c:pt>
                <c:pt idx="833">
                  <c:v>1.4950308774421209E-4</c:v>
                </c:pt>
                <c:pt idx="834">
                  <c:v>1.5753355402631477E-4</c:v>
                </c:pt>
                <c:pt idx="835">
                  <c:v>1.5533193902408145E-4</c:v>
                </c:pt>
                <c:pt idx="836">
                  <c:v>1.4956372573404826E-4</c:v>
                </c:pt>
                <c:pt idx="837">
                  <c:v>2.008032947264281E-4</c:v>
                </c:pt>
                <c:pt idx="838">
                  <c:v>2.0723191673341403E-4</c:v>
                </c:pt>
                <c:pt idx="839">
                  <c:v>2.0639532630722571E-4</c:v>
                </c:pt>
                <c:pt idx="840">
                  <c:v>1.9773088056335511E-4</c:v>
                </c:pt>
                <c:pt idx="841">
                  <c:v>1.8939564281074479E-4</c:v>
                </c:pt>
                <c:pt idx="842">
                  <c:v>1.9121437469127257E-4</c:v>
                </c:pt>
                <c:pt idx="843">
                  <c:v>1.8234005601566226E-4</c:v>
                </c:pt>
                <c:pt idx="844">
                  <c:v>1.8426167633580023E-4</c:v>
                </c:pt>
                <c:pt idx="845">
                  <c:v>1.8042975451947106E-4</c:v>
                </c:pt>
                <c:pt idx="846">
                  <c:v>1.721208134627119E-4</c:v>
                </c:pt>
                <c:pt idx="847">
                  <c:v>1.6570821942409037E-4</c:v>
                </c:pt>
                <c:pt idx="848">
                  <c:v>1.5913214207466909E-4</c:v>
                </c:pt>
                <c:pt idx="849">
                  <c:v>1.5559141901117627E-4</c:v>
                </c:pt>
                <c:pt idx="850">
                  <c:v>1.4948967302359597E-4</c:v>
                </c:pt>
                <c:pt idx="851">
                  <c:v>1.505450425319928E-4</c:v>
                </c:pt>
                <c:pt idx="852">
                  <c:v>1.5062061577423064E-4</c:v>
                </c:pt>
                <c:pt idx="853">
                  <c:v>1.5843831902738237E-4</c:v>
                </c:pt>
                <c:pt idx="854">
                  <c:v>1.522038864439038E-4</c:v>
                </c:pt>
                <c:pt idx="855">
                  <c:v>1.4733178441905342E-4</c:v>
                </c:pt>
                <c:pt idx="856">
                  <c:v>1.4117695378923685E-4</c:v>
                </c:pt>
                <c:pt idx="857">
                  <c:v>1.3997690487923891E-4</c:v>
                </c:pt>
                <c:pt idx="858">
                  <c:v>1.3478004454607566E-4</c:v>
                </c:pt>
                <c:pt idx="859">
                  <c:v>1.2985643302676112E-4</c:v>
                </c:pt>
                <c:pt idx="860">
                  <c:v>1.238583115332328E-4</c:v>
                </c:pt>
                <c:pt idx="861">
                  <c:v>1.2508788544176913E-4</c:v>
                </c:pt>
                <c:pt idx="862">
                  <c:v>1.2246173837626427E-4</c:v>
                </c:pt>
                <c:pt idx="863">
                  <c:v>1.1676428582334346E-4</c:v>
                </c:pt>
                <c:pt idx="864">
                  <c:v>1.2134108630347053E-4</c:v>
                </c:pt>
                <c:pt idx="865">
                  <c:v>1.1833035941429447E-4</c:v>
                </c:pt>
                <c:pt idx="866">
                  <c:v>1.1458759026274366E-4</c:v>
                </c:pt>
                <c:pt idx="867">
                  <c:v>1.0926700552713677E-4</c:v>
                </c:pt>
                <c:pt idx="868">
                  <c:v>1.0476789427076578E-4</c:v>
                </c:pt>
                <c:pt idx="869">
                  <c:v>9.9897176455298123E-5</c:v>
                </c:pt>
                <c:pt idx="870">
                  <c:v>9.7020375545637627E-5</c:v>
                </c:pt>
                <c:pt idx="871">
                  <c:v>1.0930135452675407E-4</c:v>
                </c:pt>
                <c:pt idx="872">
                  <c:v>1.0427647046454416E-4</c:v>
                </c:pt>
                <c:pt idx="873">
                  <c:v>9.9441231484539828E-5</c:v>
                </c:pt>
                <c:pt idx="874">
                  <c:v>9.487202405403945E-5</c:v>
                </c:pt>
                <c:pt idx="875">
                  <c:v>9.3172868551050019E-5</c:v>
                </c:pt>
                <c:pt idx="876">
                  <c:v>9.5711806847513124E-5</c:v>
                </c:pt>
                <c:pt idx="877">
                  <c:v>9.3468529934040287E-5</c:v>
                </c:pt>
                <c:pt idx="878">
                  <c:v>9.1350294779635839E-5</c:v>
                </c:pt>
                <c:pt idx="879">
                  <c:v>9.0563832629415156E-5</c:v>
                </c:pt>
                <c:pt idx="880">
                  <c:v>1.039964802226448E-4</c:v>
                </c:pt>
                <c:pt idx="881">
                  <c:v>1.210766679497912E-4</c:v>
                </c:pt>
                <c:pt idx="882">
                  <c:v>1.1859419370491068E-4</c:v>
                </c:pt>
                <c:pt idx="883">
                  <c:v>1.140364545798777E-4</c:v>
                </c:pt>
                <c:pt idx="884">
                  <c:v>1.1029460174154532E-4</c:v>
                </c:pt>
                <c:pt idx="885">
                  <c:v>1.210483435052313E-4</c:v>
                </c:pt>
                <c:pt idx="886">
                  <c:v>1.3202520188787352E-4</c:v>
                </c:pt>
                <c:pt idx="887">
                  <c:v>1.6750073975966648E-4</c:v>
                </c:pt>
                <c:pt idx="888">
                  <c:v>1.6607818414521305E-4</c:v>
                </c:pt>
                <c:pt idx="889">
                  <c:v>1.6020872522943467E-4</c:v>
                </c:pt>
                <c:pt idx="890">
                  <c:v>1.7267595282462547E-4</c:v>
                </c:pt>
                <c:pt idx="891">
                  <c:v>1.7503250183241697E-4</c:v>
                </c:pt>
                <c:pt idx="892">
                  <c:v>2.0681398076406686E-4</c:v>
                </c:pt>
                <c:pt idx="893">
                  <c:v>2.0557304729742809E-4</c:v>
                </c:pt>
                <c:pt idx="894">
                  <c:v>2.0127074505488162E-4</c:v>
                </c:pt>
                <c:pt idx="895">
                  <c:v>1.9211394190793709E-4</c:v>
                </c:pt>
                <c:pt idx="896">
                  <c:v>2.0766403814527075E-4</c:v>
                </c:pt>
                <c:pt idx="897">
                  <c:v>2.1009917636258222E-4</c:v>
                </c:pt>
                <c:pt idx="898">
                  <c:v>2.2592631603558214E-4</c:v>
                </c:pt>
                <c:pt idx="899">
                  <c:v>2.1927900323999867E-4</c:v>
                </c:pt>
                <c:pt idx="900">
                  <c:v>2.112172548847297E-4</c:v>
                </c:pt>
                <c:pt idx="901">
                  <c:v>2.1324789855310271E-4</c:v>
                </c:pt>
                <c:pt idx="902">
                  <c:v>2.0460536942767084E-4</c:v>
                </c:pt>
                <c:pt idx="903">
                  <c:v>1.9724652828654238E-4</c:v>
                </c:pt>
                <c:pt idx="904">
                  <c:v>1.8904755133195304E-4</c:v>
                </c:pt>
                <c:pt idx="905">
                  <c:v>1.8650980571863408E-4</c:v>
                </c:pt>
                <c:pt idx="906">
                  <c:v>1.8188635843255016E-4</c:v>
                </c:pt>
                <c:pt idx="907">
                  <c:v>2.1992060003353661E-4</c:v>
                </c:pt>
                <c:pt idx="908">
                  <c:v>2.4112718190948975E-4</c:v>
                </c:pt>
                <c:pt idx="909">
                  <c:v>2.48478486239773E-4</c:v>
                </c:pt>
                <c:pt idx="910">
                  <c:v>3.027341937222529E-4</c:v>
                </c:pt>
                <c:pt idx="911">
                  <c:v>3.1544035902759276E-4</c:v>
                </c:pt>
                <c:pt idx="912">
                  <c:v>3.0101370265064534E-4</c:v>
                </c:pt>
                <c:pt idx="913">
                  <c:v>3.4814541762001703E-4</c:v>
                </c:pt>
                <c:pt idx="914">
                  <c:v>3.3206104463525158E-4</c:v>
                </c:pt>
                <c:pt idx="915">
                  <c:v>3.1717706169947878E-4</c:v>
                </c:pt>
                <c:pt idx="916">
                  <c:v>3.0796388085401681E-4</c:v>
                </c:pt>
                <c:pt idx="917">
                  <c:v>2.9675804219917264E-4</c:v>
                </c:pt>
                <c:pt idx="918">
                  <c:v>2.841550490362189E-4</c:v>
                </c:pt>
                <c:pt idx="919">
                  <c:v>2.7094160964254355E-4</c:v>
                </c:pt>
                <c:pt idx="920">
                  <c:v>2.5847767448027519E-4</c:v>
                </c:pt>
                <c:pt idx="921">
                  <c:v>2.4672544548001545E-4</c:v>
                </c:pt>
                <c:pt idx="922">
                  <c:v>2.3639369232583454E-4</c:v>
                </c:pt>
                <c:pt idx="923">
                  <c:v>2.3088890045048084E-4</c:v>
                </c:pt>
                <c:pt idx="924">
                  <c:v>2.5175414753548191E-4</c:v>
                </c:pt>
                <c:pt idx="925">
                  <c:v>2.4325244887516445E-4</c:v>
                </c:pt>
                <c:pt idx="926">
                  <c:v>2.3262515327024898E-4</c:v>
                </c:pt>
                <c:pt idx="927">
                  <c:v>2.283975878767806E-4</c:v>
                </c:pt>
                <c:pt idx="928">
                  <c:v>3.101840998663053E-4</c:v>
                </c:pt>
                <c:pt idx="929">
                  <c:v>3.1950134733777538E-4</c:v>
                </c:pt>
                <c:pt idx="930">
                  <c:v>3.3487280577025385E-4</c:v>
                </c:pt>
                <c:pt idx="931">
                  <c:v>3.2535679599934452E-4</c:v>
                </c:pt>
                <c:pt idx="932">
                  <c:v>3.3249282258253159E-4</c:v>
                </c:pt>
                <c:pt idx="933">
                  <c:v>3.1841679956278883E-4</c:v>
                </c:pt>
                <c:pt idx="934">
                  <c:v>3.0397329701733089E-4</c:v>
                </c:pt>
                <c:pt idx="935">
                  <c:v>2.9354974182465871E-4</c:v>
                </c:pt>
                <c:pt idx="936">
                  <c:v>2.8158840664802476E-4</c:v>
                </c:pt>
                <c:pt idx="937">
                  <c:v>2.6865227940422776E-4</c:v>
                </c:pt>
                <c:pt idx="938">
                  <c:v>2.5765772892345372E-4</c:v>
                </c:pt>
                <c:pt idx="939">
                  <c:v>2.5101117377245073E-4</c:v>
                </c:pt>
                <c:pt idx="940">
                  <c:v>2.4416519089363501E-4</c:v>
                </c:pt>
                <c:pt idx="941">
                  <c:v>2.3457761506874144E-4</c:v>
                </c:pt>
                <c:pt idx="942">
                  <c:v>2.2470674867183918E-4</c:v>
                </c:pt>
                <c:pt idx="943">
                  <c:v>2.1520318513476613E-4</c:v>
                </c:pt>
                <c:pt idx="944">
                  <c:v>2.3201750243518644E-4</c:v>
                </c:pt>
                <c:pt idx="945">
                  <c:v>2.2211635652414868E-4</c:v>
                </c:pt>
                <c:pt idx="946">
                  <c:v>2.1202563511942753E-4</c:v>
                </c:pt>
                <c:pt idx="947">
                  <c:v>2.1233168420668714E-4</c:v>
                </c:pt>
                <c:pt idx="948">
                  <c:v>2.2436836901139649E-4</c:v>
                </c:pt>
                <c:pt idx="949">
                  <c:v>2.7366821885487804E-4</c:v>
                </c:pt>
                <c:pt idx="950">
                  <c:v>2.6274765015162424E-4</c:v>
                </c:pt>
                <c:pt idx="951">
                  <c:v>2.505388194625748E-4</c:v>
                </c:pt>
                <c:pt idx="952">
                  <c:v>2.500686086110744E-4</c:v>
                </c:pt>
                <c:pt idx="953">
                  <c:v>2.4824875478269052E-4</c:v>
                </c:pt>
                <c:pt idx="954">
                  <c:v>2.5609073209815163E-4</c:v>
                </c:pt>
                <c:pt idx="955">
                  <c:v>3.1078844432854379E-4</c:v>
                </c:pt>
                <c:pt idx="956">
                  <c:v>3.1118500349364126E-4</c:v>
                </c:pt>
                <c:pt idx="957">
                  <c:v>3.7155352510498505E-4</c:v>
                </c:pt>
                <c:pt idx="958">
                  <c:v>4.5974906319705763E-4</c:v>
                </c:pt>
                <c:pt idx="959">
                  <c:v>4.4960909398093627E-4</c:v>
                </c:pt>
                <c:pt idx="960">
                  <c:v>4.2907568055489223E-4</c:v>
                </c:pt>
                <c:pt idx="961">
                  <c:v>4.3232387214206964E-4</c:v>
                </c:pt>
                <c:pt idx="962">
                  <c:v>4.2694451912685929E-4</c:v>
                </c:pt>
                <c:pt idx="963">
                  <c:v>5.4626385064697534E-4</c:v>
                </c:pt>
                <c:pt idx="964">
                  <c:v>6.1998556348239441E-4</c:v>
                </c:pt>
                <c:pt idx="965">
                  <c:v>6.1727186594141652E-4</c:v>
                </c:pt>
                <c:pt idx="966">
                  <c:v>6.2830487162848867E-4</c:v>
                </c:pt>
                <c:pt idx="967">
                  <c:v>6.2365025453815759E-4</c:v>
                </c:pt>
                <c:pt idx="968">
                  <c:v>8.2769744111946806E-4</c:v>
                </c:pt>
                <c:pt idx="969">
                  <c:v>8.6925973017781214E-4</c:v>
                </c:pt>
                <c:pt idx="970">
                  <c:v>8.3112753693897763E-4</c:v>
                </c:pt>
                <c:pt idx="971">
                  <c:v>8.2224020841572924E-4</c:v>
                </c:pt>
                <c:pt idx="972">
                  <c:v>8.4670158235430589E-4</c:v>
                </c:pt>
                <c:pt idx="973">
                  <c:v>8.1623730025162699E-4</c:v>
                </c:pt>
                <c:pt idx="974">
                  <c:v>7.8214577071136066E-4</c:v>
                </c:pt>
                <c:pt idx="975">
                  <c:v>7.7756042184266849E-4</c:v>
                </c:pt>
                <c:pt idx="976">
                  <c:v>7.5310175741825339E-4</c:v>
                </c:pt>
                <c:pt idx="977">
                  <c:v>7.2147478622214994E-4</c:v>
                </c:pt>
                <c:pt idx="978">
                  <c:v>6.8880345626582545E-4</c:v>
                </c:pt>
                <c:pt idx="979">
                  <c:v>7.4029570312131678E-4</c:v>
                </c:pt>
                <c:pt idx="980">
                  <c:v>7.0607244142876591E-4</c:v>
                </c:pt>
                <c:pt idx="981">
                  <c:v>7.0144690428025364E-4</c:v>
                </c:pt>
                <c:pt idx="982">
                  <c:v>6.7085977113197945E-4</c:v>
                </c:pt>
                <c:pt idx="983">
                  <c:v>6.4507389327496303E-4</c:v>
                </c:pt>
                <c:pt idx="984">
                  <c:v>6.1579298907935866E-4</c:v>
                </c:pt>
                <c:pt idx="985">
                  <c:v>5.9976831288274573E-4</c:v>
                </c:pt>
                <c:pt idx="986">
                  <c:v>5.7265971478447357E-4</c:v>
                </c:pt>
                <c:pt idx="987">
                  <c:v>5.4822673764225746E-4</c:v>
                </c:pt>
                <c:pt idx="988">
                  <c:v>5.2915934354382497E-4</c:v>
                </c:pt>
                <c:pt idx="989">
                  <c:v>5.1323259241906494E-4</c:v>
                </c:pt>
                <c:pt idx="990">
                  <c:v>4.9499362099459006E-4</c:v>
                </c:pt>
                <c:pt idx="991">
                  <c:v>5.0739769227792599E-4</c:v>
                </c:pt>
                <c:pt idx="992">
                  <c:v>4.8379448167373146E-4</c:v>
                </c:pt>
                <c:pt idx="993">
                  <c:v>4.618953395255549E-4</c:v>
                </c:pt>
                <c:pt idx="994">
                  <c:v>4.5665803621755031E-4</c:v>
                </c:pt>
                <c:pt idx="995">
                  <c:v>4.3702806421125475E-4</c:v>
                </c:pt>
                <c:pt idx="996">
                  <c:v>4.1782959102051274E-4</c:v>
                </c:pt>
                <c:pt idx="997">
                  <c:v>3.9838901640572386E-4</c:v>
                </c:pt>
                <c:pt idx="998">
                  <c:v>3.8463989307254874E-4</c:v>
                </c:pt>
                <c:pt idx="999">
                  <c:v>3.7387116574485725E-4</c:v>
                </c:pt>
                <c:pt idx="1000">
                  <c:v>3.5692701322293652E-4</c:v>
                </c:pt>
                <c:pt idx="1001">
                  <c:v>3.4031818003688925E-4</c:v>
                </c:pt>
                <c:pt idx="1002">
                  <c:v>3.5465640256255384E-4</c:v>
                </c:pt>
                <c:pt idx="1003">
                  <c:v>3.8874421615955125E-4</c:v>
                </c:pt>
                <c:pt idx="1004">
                  <c:v>3.8155494959052577E-4</c:v>
                </c:pt>
                <c:pt idx="1005">
                  <c:v>4.0701973912363345E-4</c:v>
                </c:pt>
                <c:pt idx="1006">
                  <c:v>4.1012746485889979E-4</c:v>
                </c:pt>
                <c:pt idx="1007">
                  <c:v>4.1739277417063726E-4</c:v>
                </c:pt>
                <c:pt idx="1008">
                  <c:v>3.9797045595844449E-4</c:v>
                </c:pt>
                <c:pt idx="1009">
                  <c:v>3.8732890816729868E-4</c:v>
                </c:pt>
                <c:pt idx="1010">
                  <c:v>3.6934376332301667E-4</c:v>
                </c:pt>
                <c:pt idx="1011">
                  <c:v>3.592500079879782E-4</c:v>
                </c:pt>
                <c:pt idx="1012">
                  <c:v>3.7372655205729686E-4</c:v>
                </c:pt>
                <c:pt idx="1013">
                  <c:v>3.5635249493918316E-4</c:v>
                </c:pt>
                <c:pt idx="1014">
                  <c:v>3.4029312580699717E-4</c:v>
                </c:pt>
                <c:pt idx="1015">
                  <c:v>3.2540122840649062E-4</c:v>
                </c:pt>
                <c:pt idx="1016">
                  <c:v>3.1148361821591117E-4</c:v>
                </c:pt>
                <c:pt idx="1017">
                  <c:v>3.0393104074720174E-4</c:v>
                </c:pt>
                <c:pt idx="1018">
                  <c:v>2.9292237020238376E-4</c:v>
                </c:pt>
                <c:pt idx="1019">
                  <c:v>2.7933262474845862E-4</c:v>
                </c:pt>
                <c:pt idx="1020">
                  <c:v>2.6690847153650472E-4</c:v>
                </c:pt>
                <c:pt idx="1021">
                  <c:v>2.5508177835741454E-4</c:v>
                </c:pt>
                <c:pt idx="1022">
                  <c:v>2.4326967034127124E-4</c:v>
                </c:pt>
                <c:pt idx="1023">
                  <c:v>2.3299237920289942E-4</c:v>
                </c:pt>
                <c:pt idx="1024">
                  <c:v>2.2549415210728133E-4</c:v>
                </c:pt>
                <c:pt idx="1025">
                  <c:v>2.7968529729812319E-4</c:v>
                </c:pt>
                <c:pt idx="1026">
                  <c:v>2.9701479895874374E-4</c:v>
                </c:pt>
                <c:pt idx="1027">
                  <c:v>3.0523227773773348E-4</c:v>
                </c:pt>
                <c:pt idx="1028">
                  <c:v>3.2753557852541957E-4</c:v>
                </c:pt>
                <c:pt idx="1029">
                  <c:v>3.3528054706375831E-4</c:v>
                </c:pt>
                <c:pt idx="1030">
                  <c:v>3.2165493517685381E-4</c:v>
                </c:pt>
                <c:pt idx="1031">
                  <c:v>3.0863786528002776E-4</c:v>
                </c:pt>
                <c:pt idx="1032">
                  <c:v>3.3646535942344081E-4</c:v>
                </c:pt>
                <c:pt idx="1033">
                  <c:v>3.211450798709124E-4</c:v>
                </c:pt>
                <c:pt idx="1034">
                  <c:v>3.0765783128478382E-4</c:v>
                </c:pt>
                <c:pt idx="1035">
                  <c:v>2.948822017525346E-4</c:v>
                </c:pt>
                <c:pt idx="1036">
                  <c:v>2.9128914594956956E-4</c:v>
                </c:pt>
                <c:pt idx="1037">
                  <c:v>3.0287712023649525E-4</c:v>
                </c:pt>
                <c:pt idx="1038">
                  <c:v>2.8900256567146974E-4</c:v>
                </c:pt>
                <c:pt idx="1039">
                  <c:v>2.7589487192902328E-4</c:v>
                </c:pt>
                <c:pt idx="1040">
                  <c:v>2.6317116878654098E-4</c:v>
                </c:pt>
                <c:pt idx="1041">
                  <c:v>2.909595398764757E-4</c:v>
                </c:pt>
                <c:pt idx="1042">
                  <c:v>2.8886771105883984E-4</c:v>
                </c:pt>
                <c:pt idx="1043">
                  <c:v>2.9362159872026134E-4</c:v>
                </c:pt>
                <c:pt idx="1044">
                  <c:v>3.0008623207802447E-4</c:v>
                </c:pt>
                <c:pt idx="1045">
                  <c:v>2.8904969340713823E-4</c:v>
                </c:pt>
                <c:pt idx="1046">
                  <c:v>2.7571007528839171E-4</c:v>
                </c:pt>
                <c:pt idx="1047">
                  <c:v>2.6299613154159748E-4</c:v>
                </c:pt>
                <c:pt idx="1048">
                  <c:v>2.822257075197606E-4</c:v>
                </c:pt>
                <c:pt idx="1049">
                  <c:v>2.7521507903364523E-4</c:v>
                </c:pt>
                <c:pt idx="1050">
                  <c:v>2.6280501613365394E-4</c:v>
                </c:pt>
                <c:pt idx="1051">
                  <c:v>2.6892794263486792E-4</c:v>
                </c:pt>
              </c:numCache>
            </c:numRef>
          </c:yVal>
          <c:smooth val="1"/>
          <c:extLst xmlns:c16r2="http://schemas.microsoft.com/office/drawing/2015/06/chart">
            <c:ext xmlns:c16="http://schemas.microsoft.com/office/drawing/2014/chart" uri="{C3380CC4-5D6E-409C-BE32-E72D297353CC}">
              <c16:uniqueId val="{00000004-9904-4A18-BE80-7E7535BC72F9}"/>
            </c:ext>
          </c:extLst>
        </c:ser>
        <c:ser>
          <c:idx val="4"/>
          <c:order val="4"/>
          <c:tx>
            <c:strRef>
              <c:f>'Ejercicio 2'!$D$14</c:f>
              <c:strCache>
                <c:ptCount val="1"/>
                <c:pt idx="0">
                  <c:v>Ventana movil (30 dias)</c:v>
                </c:pt>
              </c:strCache>
            </c:strRef>
          </c:tx>
          <c:spPr>
            <a:ln w="19050" cap="rnd">
              <a:solidFill>
                <a:schemeClr val="accent5"/>
              </a:solidFill>
              <a:round/>
            </a:ln>
            <a:effectLst/>
          </c:spPr>
          <c:marker>
            <c:symbol val="none"/>
          </c:marker>
          <c:xVal>
            <c:numRef>
              <c:f>'Ejercicio 2'!$B$46:$B$1067</c:f>
              <c:numCache>
                <c:formatCode>m/d/yyyy</c:formatCode>
                <c:ptCount val="1022"/>
                <c:pt idx="0">
                  <c:v>42053</c:v>
                </c:pt>
                <c:pt idx="1">
                  <c:v>42054</c:v>
                </c:pt>
                <c:pt idx="2">
                  <c:v>42055</c:v>
                </c:pt>
                <c:pt idx="3">
                  <c:v>42058</c:v>
                </c:pt>
                <c:pt idx="4">
                  <c:v>42059</c:v>
                </c:pt>
                <c:pt idx="5">
                  <c:v>42060</c:v>
                </c:pt>
                <c:pt idx="6">
                  <c:v>42061</c:v>
                </c:pt>
                <c:pt idx="7">
                  <c:v>42062</c:v>
                </c:pt>
                <c:pt idx="8">
                  <c:v>42065</c:v>
                </c:pt>
                <c:pt idx="9">
                  <c:v>42066</c:v>
                </c:pt>
                <c:pt idx="10">
                  <c:v>42067</c:v>
                </c:pt>
                <c:pt idx="11">
                  <c:v>42068</c:v>
                </c:pt>
                <c:pt idx="12">
                  <c:v>42069</c:v>
                </c:pt>
                <c:pt idx="13">
                  <c:v>42072</c:v>
                </c:pt>
                <c:pt idx="14">
                  <c:v>42073</c:v>
                </c:pt>
                <c:pt idx="15">
                  <c:v>42074</c:v>
                </c:pt>
                <c:pt idx="16">
                  <c:v>42075</c:v>
                </c:pt>
                <c:pt idx="17">
                  <c:v>42076</c:v>
                </c:pt>
                <c:pt idx="18">
                  <c:v>42080</c:v>
                </c:pt>
                <c:pt idx="19">
                  <c:v>42081</c:v>
                </c:pt>
                <c:pt idx="20">
                  <c:v>42082</c:v>
                </c:pt>
                <c:pt idx="21">
                  <c:v>42083</c:v>
                </c:pt>
                <c:pt idx="22">
                  <c:v>42086</c:v>
                </c:pt>
                <c:pt idx="23">
                  <c:v>42087</c:v>
                </c:pt>
                <c:pt idx="24">
                  <c:v>42088</c:v>
                </c:pt>
                <c:pt idx="25">
                  <c:v>42089</c:v>
                </c:pt>
                <c:pt idx="26">
                  <c:v>42090</c:v>
                </c:pt>
                <c:pt idx="27">
                  <c:v>42093</c:v>
                </c:pt>
                <c:pt idx="28">
                  <c:v>42094</c:v>
                </c:pt>
                <c:pt idx="29">
                  <c:v>42095</c:v>
                </c:pt>
                <c:pt idx="30">
                  <c:v>42100</c:v>
                </c:pt>
                <c:pt idx="31">
                  <c:v>42101</c:v>
                </c:pt>
                <c:pt idx="32">
                  <c:v>42102</c:v>
                </c:pt>
                <c:pt idx="33">
                  <c:v>42103</c:v>
                </c:pt>
                <c:pt idx="34">
                  <c:v>42104</c:v>
                </c:pt>
                <c:pt idx="35">
                  <c:v>42107</c:v>
                </c:pt>
                <c:pt idx="36">
                  <c:v>42108</c:v>
                </c:pt>
                <c:pt idx="37">
                  <c:v>42109</c:v>
                </c:pt>
                <c:pt idx="38">
                  <c:v>42110</c:v>
                </c:pt>
                <c:pt idx="39">
                  <c:v>42111</c:v>
                </c:pt>
                <c:pt idx="40">
                  <c:v>42114</c:v>
                </c:pt>
                <c:pt idx="41">
                  <c:v>42115</c:v>
                </c:pt>
                <c:pt idx="42">
                  <c:v>42116</c:v>
                </c:pt>
                <c:pt idx="43">
                  <c:v>42117</c:v>
                </c:pt>
                <c:pt idx="44">
                  <c:v>42118</c:v>
                </c:pt>
                <c:pt idx="45">
                  <c:v>42121</c:v>
                </c:pt>
                <c:pt idx="46">
                  <c:v>42122</c:v>
                </c:pt>
                <c:pt idx="47">
                  <c:v>42123</c:v>
                </c:pt>
                <c:pt idx="48">
                  <c:v>42124</c:v>
                </c:pt>
                <c:pt idx="49">
                  <c:v>42128</c:v>
                </c:pt>
                <c:pt idx="50">
                  <c:v>42129</c:v>
                </c:pt>
                <c:pt idx="51">
                  <c:v>42130</c:v>
                </c:pt>
                <c:pt idx="52">
                  <c:v>42131</c:v>
                </c:pt>
                <c:pt idx="53">
                  <c:v>42132</c:v>
                </c:pt>
                <c:pt idx="54">
                  <c:v>42135</c:v>
                </c:pt>
                <c:pt idx="55">
                  <c:v>42136</c:v>
                </c:pt>
                <c:pt idx="56">
                  <c:v>42137</c:v>
                </c:pt>
                <c:pt idx="57">
                  <c:v>42138</c:v>
                </c:pt>
                <c:pt idx="58">
                  <c:v>42139</c:v>
                </c:pt>
                <c:pt idx="59">
                  <c:v>42142</c:v>
                </c:pt>
                <c:pt idx="60">
                  <c:v>42143</c:v>
                </c:pt>
                <c:pt idx="61">
                  <c:v>42144</c:v>
                </c:pt>
                <c:pt idx="62">
                  <c:v>42145</c:v>
                </c:pt>
                <c:pt idx="63">
                  <c:v>42146</c:v>
                </c:pt>
                <c:pt idx="64">
                  <c:v>42149</c:v>
                </c:pt>
                <c:pt idx="65">
                  <c:v>42150</c:v>
                </c:pt>
                <c:pt idx="66">
                  <c:v>42151</c:v>
                </c:pt>
                <c:pt idx="67">
                  <c:v>42152</c:v>
                </c:pt>
                <c:pt idx="68">
                  <c:v>42153</c:v>
                </c:pt>
                <c:pt idx="69">
                  <c:v>42156</c:v>
                </c:pt>
                <c:pt idx="70">
                  <c:v>42157</c:v>
                </c:pt>
                <c:pt idx="71">
                  <c:v>42158</c:v>
                </c:pt>
                <c:pt idx="72">
                  <c:v>42159</c:v>
                </c:pt>
                <c:pt idx="73">
                  <c:v>42160</c:v>
                </c:pt>
                <c:pt idx="74">
                  <c:v>42163</c:v>
                </c:pt>
                <c:pt idx="75">
                  <c:v>42164</c:v>
                </c:pt>
                <c:pt idx="76">
                  <c:v>42165</c:v>
                </c:pt>
                <c:pt idx="77">
                  <c:v>42166</c:v>
                </c:pt>
                <c:pt idx="78">
                  <c:v>42167</c:v>
                </c:pt>
                <c:pt idx="79">
                  <c:v>42170</c:v>
                </c:pt>
                <c:pt idx="80">
                  <c:v>42171</c:v>
                </c:pt>
                <c:pt idx="81">
                  <c:v>42172</c:v>
                </c:pt>
                <c:pt idx="82">
                  <c:v>42173</c:v>
                </c:pt>
                <c:pt idx="83">
                  <c:v>42174</c:v>
                </c:pt>
                <c:pt idx="84">
                  <c:v>42177</c:v>
                </c:pt>
                <c:pt idx="85">
                  <c:v>42178</c:v>
                </c:pt>
                <c:pt idx="86">
                  <c:v>42179</c:v>
                </c:pt>
                <c:pt idx="87">
                  <c:v>42180</c:v>
                </c:pt>
                <c:pt idx="88">
                  <c:v>42181</c:v>
                </c:pt>
                <c:pt idx="89">
                  <c:v>42184</c:v>
                </c:pt>
                <c:pt idx="90">
                  <c:v>42185</c:v>
                </c:pt>
                <c:pt idx="91">
                  <c:v>42186</c:v>
                </c:pt>
                <c:pt idx="92">
                  <c:v>42187</c:v>
                </c:pt>
                <c:pt idx="93">
                  <c:v>42188</c:v>
                </c:pt>
                <c:pt idx="94">
                  <c:v>42191</c:v>
                </c:pt>
                <c:pt idx="95">
                  <c:v>42192</c:v>
                </c:pt>
                <c:pt idx="96">
                  <c:v>42193</c:v>
                </c:pt>
                <c:pt idx="97">
                  <c:v>42194</c:v>
                </c:pt>
                <c:pt idx="98">
                  <c:v>42195</c:v>
                </c:pt>
                <c:pt idx="99">
                  <c:v>42198</c:v>
                </c:pt>
                <c:pt idx="100">
                  <c:v>42199</c:v>
                </c:pt>
                <c:pt idx="101">
                  <c:v>42200</c:v>
                </c:pt>
                <c:pt idx="102">
                  <c:v>42201</c:v>
                </c:pt>
                <c:pt idx="103">
                  <c:v>42202</c:v>
                </c:pt>
                <c:pt idx="104">
                  <c:v>42205</c:v>
                </c:pt>
                <c:pt idx="105">
                  <c:v>42206</c:v>
                </c:pt>
                <c:pt idx="106">
                  <c:v>42207</c:v>
                </c:pt>
                <c:pt idx="107">
                  <c:v>42208</c:v>
                </c:pt>
                <c:pt idx="108">
                  <c:v>42209</c:v>
                </c:pt>
                <c:pt idx="109">
                  <c:v>42212</c:v>
                </c:pt>
                <c:pt idx="110">
                  <c:v>42213</c:v>
                </c:pt>
                <c:pt idx="111">
                  <c:v>42214</c:v>
                </c:pt>
                <c:pt idx="112">
                  <c:v>42215</c:v>
                </c:pt>
                <c:pt idx="113">
                  <c:v>42216</c:v>
                </c:pt>
                <c:pt idx="114">
                  <c:v>42219</c:v>
                </c:pt>
                <c:pt idx="115">
                  <c:v>42220</c:v>
                </c:pt>
                <c:pt idx="116">
                  <c:v>42221</c:v>
                </c:pt>
                <c:pt idx="117">
                  <c:v>42222</c:v>
                </c:pt>
                <c:pt idx="118">
                  <c:v>42223</c:v>
                </c:pt>
                <c:pt idx="119">
                  <c:v>42226</c:v>
                </c:pt>
                <c:pt idx="120">
                  <c:v>42227</c:v>
                </c:pt>
                <c:pt idx="121">
                  <c:v>42228</c:v>
                </c:pt>
                <c:pt idx="122">
                  <c:v>42229</c:v>
                </c:pt>
                <c:pt idx="123">
                  <c:v>42230</c:v>
                </c:pt>
                <c:pt idx="124">
                  <c:v>42233</c:v>
                </c:pt>
                <c:pt idx="125">
                  <c:v>42234</c:v>
                </c:pt>
                <c:pt idx="126">
                  <c:v>42235</c:v>
                </c:pt>
                <c:pt idx="127">
                  <c:v>42236</c:v>
                </c:pt>
                <c:pt idx="128">
                  <c:v>42237</c:v>
                </c:pt>
                <c:pt idx="129">
                  <c:v>42240</c:v>
                </c:pt>
                <c:pt idx="130">
                  <c:v>42241</c:v>
                </c:pt>
                <c:pt idx="131">
                  <c:v>42242</c:v>
                </c:pt>
                <c:pt idx="132">
                  <c:v>42243</c:v>
                </c:pt>
                <c:pt idx="133">
                  <c:v>42244</c:v>
                </c:pt>
                <c:pt idx="134">
                  <c:v>42247</c:v>
                </c:pt>
                <c:pt idx="135">
                  <c:v>42248</c:v>
                </c:pt>
                <c:pt idx="136">
                  <c:v>42249</c:v>
                </c:pt>
                <c:pt idx="137">
                  <c:v>42250</c:v>
                </c:pt>
                <c:pt idx="138">
                  <c:v>42251</c:v>
                </c:pt>
                <c:pt idx="139">
                  <c:v>42254</c:v>
                </c:pt>
                <c:pt idx="140">
                  <c:v>42255</c:v>
                </c:pt>
                <c:pt idx="141">
                  <c:v>42256</c:v>
                </c:pt>
                <c:pt idx="142">
                  <c:v>42257</c:v>
                </c:pt>
                <c:pt idx="143">
                  <c:v>42258</c:v>
                </c:pt>
                <c:pt idx="144">
                  <c:v>42261</c:v>
                </c:pt>
                <c:pt idx="145">
                  <c:v>42262</c:v>
                </c:pt>
                <c:pt idx="146">
                  <c:v>42264</c:v>
                </c:pt>
                <c:pt idx="147">
                  <c:v>42265</c:v>
                </c:pt>
                <c:pt idx="148">
                  <c:v>42268</c:v>
                </c:pt>
                <c:pt idx="149">
                  <c:v>42269</c:v>
                </c:pt>
                <c:pt idx="150">
                  <c:v>42270</c:v>
                </c:pt>
                <c:pt idx="151">
                  <c:v>42271</c:v>
                </c:pt>
                <c:pt idx="152">
                  <c:v>42272</c:v>
                </c:pt>
                <c:pt idx="153">
                  <c:v>42275</c:v>
                </c:pt>
                <c:pt idx="154">
                  <c:v>42276</c:v>
                </c:pt>
                <c:pt idx="155">
                  <c:v>42277</c:v>
                </c:pt>
                <c:pt idx="156">
                  <c:v>42278</c:v>
                </c:pt>
                <c:pt idx="157">
                  <c:v>42279</c:v>
                </c:pt>
                <c:pt idx="158">
                  <c:v>42282</c:v>
                </c:pt>
                <c:pt idx="159">
                  <c:v>42283</c:v>
                </c:pt>
                <c:pt idx="160">
                  <c:v>42284</c:v>
                </c:pt>
                <c:pt idx="161">
                  <c:v>42285</c:v>
                </c:pt>
                <c:pt idx="162">
                  <c:v>42286</c:v>
                </c:pt>
                <c:pt idx="163">
                  <c:v>42289</c:v>
                </c:pt>
                <c:pt idx="164">
                  <c:v>42290</c:v>
                </c:pt>
                <c:pt idx="165">
                  <c:v>42291</c:v>
                </c:pt>
                <c:pt idx="166">
                  <c:v>42292</c:v>
                </c:pt>
                <c:pt idx="167">
                  <c:v>42293</c:v>
                </c:pt>
                <c:pt idx="168">
                  <c:v>42296</c:v>
                </c:pt>
                <c:pt idx="169">
                  <c:v>42297</c:v>
                </c:pt>
                <c:pt idx="170">
                  <c:v>42298</c:v>
                </c:pt>
                <c:pt idx="171">
                  <c:v>42299</c:v>
                </c:pt>
                <c:pt idx="172">
                  <c:v>42300</c:v>
                </c:pt>
                <c:pt idx="173">
                  <c:v>42303</c:v>
                </c:pt>
                <c:pt idx="174">
                  <c:v>42304</c:v>
                </c:pt>
                <c:pt idx="175">
                  <c:v>42305</c:v>
                </c:pt>
                <c:pt idx="176">
                  <c:v>42306</c:v>
                </c:pt>
                <c:pt idx="177">
                  <c:v>42307</c:v>
                </c:pt>
                <c:pt idx="178">
                  <c:v>42311</c:v>
                </c:pt>
                <c:pt idx="179">
                  <c:v>42312</c:v>
                </c:pt>
                <c:pt idx="180">
                  <c:v>42313</c:v>
                </c:pt>
                <c:pt idx="181">
                  <c:v>42314</c:v>
                </c:pt>
                <c:pt idx="182">
                  <c:v>42317</c:v>
                </c:pt>
                <c:pt idx="183">
                  <c:v>42318</c:v>
                </c:pt>
                <c:pt idx="184">
                  <c:v>42319</c:v>
                </c:pt>
                <c:pt idx="185">
                  <c:v>42320</c:v>
                </c:pt>
                <c:pt idx="186">
                  <c:v>42321</c:v>
                </c:pt>
                <c:pt idx="187">
                  <c:v>42325</c:v>
                </c:pt>
                <c:pt idx="188">
                  <c:v>42326</c:v>
                </c:pt>
                <c:pt idx="189">
                  <c:v>42327</c:v>
                </c:pt>
                <c:pt idx="190">
                  <c:v>42328</c:v>
                </c:pt>
                <c:pt idx="191">
                  <c:v>42331</c:v>
                </c:pt>
                <c:pt idx="192">
                  <c:v>42332</c:v>
                </c:pt>
                <c:pt idx="193">
                  <c:v>42333</c:v>
                </c:pt>
                <c:pt idx="194">
                  <c:v>42334</c:v>
                </c:pt>
                <c:pt idx="195">
                  <c:v>42335</c:v>
                </c:pt>
                <c:pt idx="196">
                  <c:v>42338</c:v>
                </c:pt>
                <c:pt idx="197">
                  <c:v>42339</c:v>
                </c:pt>
                <c:pt idx="198">
                  <c:v>42340</c:v>
                </c:pt>
                <c:pt idx="199">
                  <c:v>42341</c:v>
                </c:pt>
                <c:pt idx="200">
                  <c:v>42342</c:v>
                </c:pt>
                <c:pt idx="201">
                  <c:v>42345</c:v>
                </c:pt>
                <c:pt idx="202">
                  <c:v>42346</c:v>
                </c:pt>
                <c:pt idx="203">
                  <c:v>42347</c:v>
                </c:pt>
                <c:pt idx="204">
                  <c:v>42348</c:v>
                </c:pt>
                <c:pt idx="205">
                  <c:v>42349</c:v>
                </c:pt>
                <c:pt idx="206">
                  <c:v>42352</c:v>
                </c:pt>
                <c:pt idx="207">
                  <c:v>42353</c:v>
                </c:pt>
                <c:pt idx="208">
                  <c:v>42354</c:v>
                </c:pt>
                <c:pt idx="209">
                  <c:v>42355</c:v>
                </c:pt>
                <c:pt idx="210">
                  <c:v>42356</c:v>
                </c:pt>
                <c:pt idx="211">
                  <c:v>42359</c:v>
                </c:pt>
                <c:pt idx="212">
                  <c:v>42360</c:v>
                </c:pt>
                <c:pt idx="213">
                  <c:v>42361</c:v>
                </c:pt>
                <c:pt idx="214">
                  <c:v>42362</c:v>
                </c:pt>
                <c:pt idx="215">
                  <c:v>42366</c:v>
                </c:pt>
                <c:pt idx="216">
                  <c:v>42367</c:v>
                </c:pt>
                <c:pt idx="217">
                  <c:v>42368</c:v>
                </c:pt>
                <c:pt idx="218">
                  <c:v>42369</c:v>
                </c:pt>
                <c:pt idx="219">
                  <c:v>42373</c:v>
                </c:pt>
                <c:pt idx="220">
                  <c:v>42374</c:v>
                </c:pt>
                <c:pt idx="221">
                  <c:v>42375</c:v>
                </c:pt>
                <c:pt idx="222">
                  <c:v>42376</c:v>
                </c:pt>
                <c:pt idx="223">
                  <c:v>42377</c:v>
                </c:pt>
                <c:pt idx="224">
                  <c:v>42380</c:v>
                </c:pt>
                <c:pt idx="225">
                  <c:v>42381</c:v>
                </c:pt>
                <c:pt idx="226">
                  <c:v>42382</c:v>
                </c:pt>
                <c:pt idx="227">
                  <c:v>42383</c:v>
                </c:pt>
                <c:pt idx="228">
                  <c:v>42384</c:v>
                </c:pt>
                <c:pt idx="229">
                  <c:v>42387</c:v>
                </c:pt>
                <c:pt idx="230">
                  <c:v>42388</c:v>
                </c:pt>
                <c:pt idx="231">
                  <c:v>42389</c:v>
                </c:pt>
                <c:pt idx="232">
                  <c:v>42390</c:v>
                </c:pt>
                <c:pt idx="233">
                  <c:v>42391</c:v>
                </c:pt>
                <c:pt idx="234">
                  <c:v>42394</c:v>
                </c:pt>
                <c:pt idx="235">
                  <c:v>42395</c:v>
                </c:pt>
                <c:pt idx="236">
                  <c:v>42396</c:v>
                </c:pt>
                <c:pt idx="237">
                  <c:v>42397</c:v>
                </c:pt>
                <c:pt idx="238">
                  <c:v>42398</c:v>
                </c:pt>
                <c:pt idx="239">
                  <c:v>42402</c:v>
                </c:pt>
                <c:pt idx="240">
                  <c:v>42403</c:v>
                </c:pt>
                <c:pt idx="241">
                  <c:v>42404</c:v>
                </c:pt>
                <c:pt idx="242">
                  <c:v>42405</c:v>
                </c:pt>
                <c:pt idx="243">
                  <c:v>42408</c:v>
                </c:pt>
                <c:pt idx="244">
                  <c:v>42409</c:v>
                </c:pt>
                <c:pt idx="245">
                  <c:v>42410</c:v>
                </c:pt>
                <c:pt idx="246">
                  <c:v>42411</c:v>
                </c:pt>
                <c:pt idx="247">
                  <c:v>42412</c:v>
                </c:pt>
                <c:pt idx="248">
                  <c:v>42415</c:v>
                </c:pt>
                <c:pt idx="249">
                  <c:v>42416</c:v>
                </c:pt>
                <c:pt idx="250">
                  <c:v>42417</c:v>
                </c:pt>
                <c:pt idx="251">
                  <c:v>42418</c:v>
                </c:pt>
                <c:pt idx="252">
                  <c:v>42419</c:v>
                </c:pt>
                <c:pt idx="253">
                  <c:v>42422</c:v>
                </c:pt>
                <c:pt idx="254">
                  <c:v>42423</c:v>
                </c:pt>
                <c:pt idx="255">
                  <c:v>42424</c:v>
                </c:pt>
                <c:pt idx="256">
                  <c:v>42425</c:v>
                </c:pt>
                <c:pt idx="257">
                  <c:v>42426</c:v>
                </c:pt>
                <c:pt idx="258">
                  <c:v>42429</c:v>
                </c:pt>
                <c:pt idx="259">
                  <c:v>42430</c:v>
                </c:pt>
                <c:pt idx="260">
                  <c:v>42431</c:v>
                </c:pt>
                <c:pt idx="261">
                  <c:v>42432</c:v>
                </c:pt>
                <c:pt idx="262">
                  <c:v>42433</c:v>
                </c:pt>
                <c:pt idx="263">
                  <c:v>42436</c:v>
                </c:pt>
                <c:pt idx="264">
                  <c:v>42437</c:v>
                </c:pt>
                <c:pt idx="265">
                  <c:v>42438</c:v>
                </c:pt>
                <c:pt idx="266">
                  <c:v>42439</c:v>
                </c:pt>
                <c:pt idx="267">
                  <c:v>42440</c:v>
                </c:pt>
                <c:pt idx="268">
                  <c:v>42443</c:v>
                </c:pt>
                <c:pt idx="269">
                  <c:v>42444</c:v>
                </c:pt>
                <c:pt idx="270">
                  <c:v>42445</c:v>
                </c:pt>
                <c:pt idx="271">
                  <c:v>42446</c:v>
                </c:pt>
                <c:pt idx="272">
                  <c:v>42447</c:v>
                </c:pt>
                <c:pt idx="273">
                  <c:v>42451</c:v>
                </c:pt>
                <c:pt idx="274">
                  <c:v>42452</c:v>
                </c:pt>
                <c:pt idx="275">
                  <c:v>42457</c:v>
                </c:pt>
                <c:pt idx="276">
                  <c:v>42458</c:v>
                </c:pt>
                <c:pt idx="277">
                  <c:v>42459</c:v>
                </c:pt>
                <c:pt idx="278">
                  <c:v>42460</c:v>
                </c:pt>
                <c:pt idx="279">
                  <c:v>42461</c:v>
                </c:pt>
                <c:pt idx="280">
                  <c:v>42464</c:v>
                </c:pt>
                <c:pt idx="281">
                  <c:v>42465</c:v>
                </c:pt>
                <c:pt idx="282">
                  <c:v>42466</c:v>
                </c:pt>
                <c:pt idx="283">
                  <c:v>42467</c:v>
                </c:pt>
                <c:pt idx="284">
                  <c:v>42468</c:v>
                </c:pt>
                <c:pt idx="285">
                  <c:v>42471</c:v>
                </c:pt>
                <c:pt idx="286">
                  <c:v>42472</c:v>
                </c:pt>
                <c:pt idx="287">
                  <c:v>42473</c:v>
                </c:pt>
                <c:pt idx="288">
                  <c:v>42474</c:v>
                </c:pt>
                <c:pt idx="289">
                  <c:v>42475</c:v>
                </c:pt>
                <c:pt idx="290">
                  <c:v>42478</c:v>
                </c:pt>
                <c:pt idx="291">
                  <c:v>42479</c:v>
                </c:pt>
                <c:pt idx="292">
                  <c:v>42480</c:v>
                </c:pt>
                <c:pt idx="293">
                  <c:v>42481</c:v>
                </c:pt>
                <c:pt idx="294">
                  <c:v>42482</c:v>
                </c:pt>
                <c:pt idx="295">
                  <c:v>42485</c:v>
                </c:pt>
                <c:pt idx="296">
                  <c:v>42486</c:v>
                </c:pt>
                <c:pt idx="297">
                  <c:v>42487</c:v>
                </c:pt>
                <c:pt idx="298">
                  <c:v>42488</c:v>
                </c:pt>
                <c:pt idx="299">
                  <c:v>42489</c:v>
                </c:pt>
                <c:pt idx="300">
                  <c:v>42492</c:v>
                </c:pt>
                <c:pt idx="301">
                  <c:v>42493</c:v>
                </c:pt>
                <c:pt idx="302">
                  <c:v>42494</c:v>
                </c:pt>
                <c:pt idx="303">
                  <c:v>42495</c:v>
                </c:pt>
                <c:pt idx="304">
                  <c:v>42496</c:v>
                </c:pt>
                <c:pt idx="305">
                  <c:v>42499</c:v>
                </c:pt>
                <c:pt idx="306">
                  <c:v>42500</c:v>
                </c:pt>
                <c:pt idx="307">
                  <c:v>42501</c:v>
                </c:pt>
                <c:pt idx="308">
                  <c:v>42502</c:v>
                </c:pt>
                <c:pt idx="309">
                  <c:v>42503</c:v>
                </c:pt>
                <c:pt idx="310">
                  <c:v>42506</c:v>
                </c:pt>
                <c:pt idx="311">
                  <c:v>42507</c:v>
                </c:pt>
                <c:pt idx="312">
                  <c:v>42508</c:v>
                </c:pt>
                <c:pt idx="313">
                  <c:v>42509</c:v>
                </c:pt>
                <c:pt idx="314">
                  <c:v>42510</c:v>
                </c:pt>
                <c:pt idx="315">
                  <c:v>42513</c:v>
                </c:pt>
                <c:pt idx="316">
                  <c:v>42514</c:v>
                </c:pt>
                <c:pt idx="317">
                  <c:v>42515</c:v>
                </c:pt>
                <c:pt idx="318">
                  <c:v>42516</c:v>
                </c:pt>
                <c:pt idx="319">
                  <c:v>42517</c:v>
                </c:pt>
                <c:pt idx="320">
                  <c:v>42520</c:v>
                </c:pt>
                <c:pt idx="321">
                  <c:v>42521</c:v>
                </c:pt>
                <c:pt idx="322">
                  <c:v>42522</c:v>
                </c:pt>
                <c:pt idx="323">
                  <c:v>42523</c:v>
                </c:pt>
                <c:pt idx="324">
                  <c:v>42524</c:v>
                </c:pt>
                <c:pt idx="325">
                  <c:v>42527</c:v>
                </c:pt>
                <c:pt idx="326">
                  <c:v>42528</c:v>
                </c:pt>
                <c:pt idx="327">
                  <c:v>42529</c:v>
                </c:pt>
                <c:pt idx="328">
                  <c:v>42530</c:v>
                </c:pt>
                <c:pt idx="329">
                  <c:v>42531</c:v>
                </c:pt>
                <c:pt idx="330">
                  <c:v>42534</c:v>
                </c:pt>
                <c:pt idx="331">
                  <c:v>42535</c:v>
                </c:pt>
                <c:pt idx="332">
                  <c:v>42536</c:v>
                </c:pt>
                <c:pt idx="333">
                  <c:v>42537</c:v>
                </c:pt>
                <c:pt idx="334">
                  <c:v>42538</c:v>
                </c:pt>
                <c:pt idx="335">
                  <c:v>42541</c:v>
                </c:pt>
                <c:pt idx="336">
                  <c:v>42542</c:v>
                </c:pt>
                <c:pt idx="337">
                  <c:v>42543</c:v>
                </c:pt>
                <c:pt idx="338">
                  <c:v>42544</c:v>
                </c:pt>
                <c:pt idx="339">
                  <c:v>42545</c:v>
                </c:pt>
                <c:pt idx="340">
                  <c:v>42548</c:v>
                </c:pt>
                <c:pt idx="341">
                  <c:v>42549</c:v>
                </c:pt>
                <c:pt idx="342">
                  <c:v>42550</c:v>
                </c:pt>
                <c:pt idx="343">
                  <c:v>42551</c:v>
                </c:pt>
                <c:pt idx="344">
                  <c:v>42552</c:v>
                </c:pt>
                <c:pt idx="345">
                  <c:v>42555</c:v>
                </c:pt>
                <c:pt idx="346">
                  <c:v>42556</c:v>
                </c:pt>
                <c:pt idx="347">
                  <c:v>42557</c:v>
                </c:pt>
                <c:pt idx="348">
                  <c:v>42558</c:v>
                </c:pt>
                <c:pt idx="349">
                  <c:v>42559</c:v>
                </c:pt>
                <c:pt idx="350">
                  <c:v>42562</c:v>
                </c:pt>
                <c:pt idx="351">
                  <c:v>42563</c:v>
                </c:pt>
                <c:pt idx="352">
                  <c:v>42564</c:v>
                </c:pt>
                <c:pt idx="353">
                  <c:v>42565</c:v>
                </c:pt>
                <c:pt idx="354">
                  <c:v>42566</c:v>
                </c:pt>
                <c:pt idx="355">
                  <c:v>42569</c:v>
                </c:pt>
                <c:pt idx="356">
                  <c:v>42570</c:v>
                </c:pt>
                <c:pt idx="357">
                  <c:v>42571</c:v>
                </c:pt>
                <c:pt idx="358">
                  <c:v>42572</c:v>
                </c:pt>
                <c:pt idx="359">
                  <c:v>42573</c:v>
                </c:pt>
                <c:pt idx="360">
                  <c:v>42576</c:v>
                </c:pt>
                <c:pt idx="361">
                  <c:v>42577</c:v>
                </c:pt>
                <c:pt idx="362">
                  <c:v>42578</c:v>
                </c:pt>
                <c:pt idx="363">
                  <c:v>42579</c:v>
                </c:pt>
                <c:pt idx="364">
                  <c:v>42580</c:v>
                </c:pt>
                <c:pt idx="365">
                  <c:v>42583</c:v>
                </c:pt>
                <c:pt idx="366">
                  <c:v>42584</c:v>
                </c:pt>
                <c:pt idx="367">
                  <c:v>42585</c:v>
                </c:pt>
                <c:pt idx="368">
                  <c:v>42586</c:v>
                </c:pt>
                <c:pt idx="369">
                  <c:v>42587</c:v>
                </c:pt>
                <c:pt idx="370">
                  <c:v>42590</c:v>
                </c:pt>
                <c:pt idx="371">
                  <c:v>42591</c:v>
                </c:pt>
                <c:pt idx="372">
                  <c:v>42592</c:v>
                </c:pt>
                <c:pt idx="373">
                  <c:v>42593</c:v>
                </c:pt>
                <c:pt idx="374">
                  <c:v>42594</c:v>
                </c:pt>
                <c:pt idx="375">
                  <c:v>42597</c:v>
                </c:pt>
                <c:pt idx="376">
                  <c:v>42598</c:v>
                </c:pt>
                <c:pt idx="377">
                  <c:v>42599</c:v>
                </c:pt>
                <c:pt idx="378">
                  <c:v>42600</c:v>
                </c:pt>
                <c:pt idx="379">
                  <c:v>42601</c:v>
                </c:pt>
                <c:pt idx="380">
                  <c:v>42604</c:v>
                </c:pt>
                <c:pt idx="381">
                  <c:v>42605</c:v>
                </c:pt>
                <c:pt idx="382">
                  <c:v>42606</c:v>
                </c:pt>
                <c:pt idx="383">
                  <c:v>42607</c:v>
                </c:pt>
                <c:pt idx="384">
                  <c:v>42608</c:v>
                </c:pt>
                <c:pt idx="385">
                  <c:v>42611</c:v>
                </c:pt>
                <c:pt idx="386">
                  <c:v>42612</c:v>
                </c:pt>
                <c:pt idx="387">
                  <c:v>42613</c:v>
                </c:pt>
                <c:pt idx="388">
                  <c:v>42614</c:v>
                </c:pt>
                <c:pt idx="389">
                  <c:v>42615</c:v>
                </c:pt>
                <c:pt idx="390">
                  <c:v>42618</c:v>
                </c:pt>
                <c:pt idx="391">
                  <c:v>42619</c:v>
                </c:pt>
                <c:pt idx="392">
                  <c:v>42620</c:v>
                </c:pt>
                <c:pt idx="393">
                  <c:v>42621</c:v>
                </c:pt>
                <c:pt idx="394">
                  <c:v>42622</c:v>
                </c:pt>
                <c:pt idx="395">
                  <c:v>42625</c:v>
                </c:pt>
                <c:pt idx="396">
                  <c:v>42626</c:v>
                </c:pt>
                <c:pt idx="397">
                  <c:v>42627</c:v>
                </c:pt>
                <c:pt idx="398">
                  <c:v>42628</c:v>
                </c:pt>
                <c:pt idx="399">
                  <c:v>42632</c:v>
                </c:pt>
                <c:pt idx="400">
                  <c:v>42633</c:v>
                </c:pt>
                <c:pt idx="401">
                  <c:v>42634</c:v>
                </c:pt>
                <c:pt idx="402">
                  <c:v>42635</c:v>
                </c:pt>
                <c:pt idx="403">
                  <c:v>42636</c:v>
                </c:pt>
                <c:pt idx="404">
                  <c:v>42639</c:v>
                </c:pt>
                <c:pt idx="405">
                  <c:v>42640</c:v>
                </c:pt>
                <c:pt idx="406">
                  <c:v>42641</c:v>
                </c:pt>
                <c:pt idx="407">
                  <c:v>42642</c:v>
                </c:pt>
                <c:pt idx="408">
                  <c:v>42643</c:v>
                </c:pt>
                <c:pt idx="409">
                  <c:v>42646</c:v>
                </c:pt>
                <c:pt idx="410">
                  <c:v>42647</c:v>
                </c:pt>
                <c:pt idx="411">
                  <c:v>42648</c:v>
                </c:pt>
                <c:pt idx="412">
                  <c:v>42649</c:v>
                </c:pt>
                <c:pt idx="413">
                  <c:v>42650</c:v>
                </c:pt>
                <c:pt idx="414">
                  <c:v>42653</c:v>
                </c:pt>
                <c:pt idx="415">
                  <c:v>42654</c:v>
                </c:pt>
                <c:pt idx="416">
                  <c:v>42655</c:v>
                </c:pt>
                <c:pt idx="417">
                  <c:v>42656</c:v>
                </c:pt>
                <c:pt idx="418">
                  <c:v>42657</c:v>
                </c:pt>
                <c:pt idx="419">
                  <c:v>42660</c:v>
                </c:pt>
                <c:pt idx="420">
                  <c:v>42661</c:v>
                </c:pt>
                <c:pt idx="421">
                  <c:v>42662</c:v>
                </c:pt>
                <c:pt idx="422">
                  <c:v>42663</c:v>
                </c:pt>
                <c:pt idx="423">
                  <c:v>42664</c:v>
                </c:pt>
                <c:pt idx="424">
                  <c:v>42667</c:v>
                </c:pt>
                <c:pt idx="425">
                  <c:v>42668</c:v>
                </c:pt>
                <c:pt idx="426">
                  <c:v>42669</c:v>
                </c:pt>
                <c:pt idx="427">
                  <c:v>42670</c:v>
                </c:pt>
                <c:pt idx="428">
                  <c:v>42671</c:v>
                </c:pt>
                <c:pt idx="429">
                  <c:v>42674</c:v>
                </c:pt>
                <c:pt idx="430">
                  <c:v>42675</c:v>
                </c:pt>
                <c:pt idx="431">
                  <c:v>42677</c:v>
                </c:pt>
                <c:pt idx="432">
                  <c:v>42678</c:v>
                </c:pt>
                <c:pt idx="433">
                  <c:v>42681</c:v>
                </c:pt>
                <c:pt idx="434">
                  <c:v>42682</c:v>
                </c:pt>
                <c:pt idx="435">
                  <c:v>42683</c:v>
                </c:pt>
                <c:pt idx="436">
                  <c:v>42684</c:v>
                </c:pt>
                <c:pt idx="437">
                  <c:v>42685</c:v>
                </c:pt>
                <c:pt idx="438">
                  <c:v>42688</c:v>
                </c:pt>
                <c:pt idx="439">
                  <c:v>42689</c:v>
                </c:pt>
                <c:pt idx="440">
                  <c:v>42690</c:v>
                </c:pt>
                <c:pt idx="441">
                  <c:v>42691</c:v>
                </c:pt>
                <c:pt idx="442">
                  <c:v>42692</c:v>
                </c:pt>
                <c:pt idx="443">
                  <c:v>42696</c:v>
                </c:pt>
                <c:pt idx="444">
                  <c:v>42697</c:v>
                </c:pt>
                <c:pt idx="445">
                  <c:v>42698</c:v>
                </c:pt>
                <c:pt idx="446">
                  <c:v>42699</c:v>
                </c:pt>
                <c:pt idx="447">
                  <c:v>42702</c:v>
                </c:pt>
                <c:pt idx="448">
                  <c:v>42703</c:v>
                </c:pt>
                <c:pt idx="449">
                  <c:v>42704</c:v>
                </c:pt>
                <c:pt idx="450">
                  <c:v>42705</c:v>
                </c:pt>
                <c:pt idx="451">
                  <c:v>42706</c:v>
                </c:pt>
                <c:pt idx="452">
                  <c:v>42709</c:v>
                </c:pt>
                <c:pt idx="453">
                  <c:v>42710</c:v>
                </c:pt>
                <c:pt idx="454">
                  <c:v>42711</c:v>
                </c:pt>
                <c:pt idx="455">
                  <c:v>42712</c:v>
                </c:pt>
                <c:pt idx="456">
                  <c:v>42713</c:v>
                </c:pt>
                <c:pt idx="457">
                  <c:v>42717</c:v>
                </c:pt>
                <c:pt idx="458">
                  <c:v>42718</c:v>
                </c:pt>
                <c:pt idx="459">
                  <c:v>42719</c:v>
                </c:pt>
                <c:pt idx="460">
                  <c:v>42720</c:v>
                </c:pt>
                <c:pt idx="461">
                  <c:v>42723</c:v>
                </c:pt>
                <c:pt idx="462">
                  <c:v>42724</c:v>
                </c:pt>
                <c:pt idx="463">
                  <c:v>42725</c:v>
                </c:pt>
                <c:pt idx="464">
                  <c:v>42726</c:v>
                </c:pt>
                <c:pt idx="465">
                  <c:v>42727</c:v>
                </c:pt>
                <c:pt idx="466">
                  <c:v>42730</c:v>
                </c:pt>
                <c:pt idx="467">
                  <c:v>42731</c:v>
                </c:pt>
                <c:pt idx="468">
                  <c:v>42732</c:v>
                </c:pt>
                <c:pt idx="469">
                  <c:v>42733</c:v>
                </c:pt>
                <c:pt idx="470">
                  <c:v>42734</c:v>
                </c:pt>
                <c:pt idx="471">
                  <c:v>42737</c:v>
                </c:pt>
                <c:pt idx="472">
                  <c:v>42738</c:v>
                </c:pt>
                <c:pt idx="473">
                  <c:v>42739</c:v>
                </c:pt>
                <c:pt idx="474">
                  <c:v>42740</c:v>
                </c:pt>
                <c:pt idx="475">
                  <c:v>42741</c:v>
                </c:pt>
                <c:pt idx="476">
                  <c:v>42744</c:v>
                </c:pt>
                <c:pt idx="477">
                  <c:v>42745</c:v>
                </c:pt>
                <c:pt idx="478">
                  <c:v>42746</c:v>
                </c:pt>
                <c:pt idx="479">
                  <c:v>42747</c:v>
                </c:pt>
                <c:pt idx="480">
                  <c:v>42748</c:v>
                </c:pt>
                <c:pt idx="481">
                  <c:v>42751</c:v>
                </c:pt>
                <c:pt idx="482">
                  <c:v>42752</c:v>
                </c:pt>
                <c:pt idx="483">
                  <c:v>42753</c:v>
                </c:pt>
                <c:pt idx="484">
                  <c:v>42754</c:v>
                </c:pt>
                <c:pt idx="485">
                  <c:v>42755</c:v>
                </c:pt>
                <c:pt idx="486">
                  <c:v>42758</c:v>
                </c:pt>
                <c:pt idx="487">
                  <c:v>42759</c:v>
                </c:pt>
                <c:pt idx="488">
                  <c:v>42760</c:v>
                </c:pt>
                <c:pt idx="489">
                  <c:v>42761</c:v>
                </c:pt>
                <c:pt idx="490">
                  <c:v>42762</c:v>
                </c:pt>
                <c:pt idx="491">
                  <c:v>42765</c:v>
                </c:pt>
                <c:pt idx="492">
                  <c:v>42766</c:v>
                </c:pt>
                <c:pt idx="493">
                  <c:v>42767</c:v>
                </c:pt>
                <c:pt idx="494">
                  <c:v>42768</c:v>
                </c:pt>
                <c:pt idx="495">
                  <c:v>42769</c:v>
                </c:pt>
                <c:pt idx="496">
                  <c:v>42773</c:v>
                </c:pt>
                <c:pt idx="497">
                  <c:v>42774</c:v>
                </c:pt>
                <c:pt idx="498">
                  <c:v>42775</c:v>
                </c:pt>
                <c:pt idx="499">
                  <c:v>42776</c:v>
                </c:pt>
                <c:pt idx="500">
                  <c:v>42779</c:v>
                </c:pt>
                <c:pt idx="501">
                  <c:v>42780</c:v>
                </c:pt>
                <c:pt idx="502">
                  <c:v>42781</c:v>
                </c:pt>
                <c:pt idx="503">
                  <c:v>42782</c:v>
                </c:pt>
                <c:pt idx="504">
                  <c:v>42783</c:v>
                </c:pt>
                <c:pt idx="505">
                  <c:v>42786</c:v>
                </c:pt>
                <c:pt idx="506">
                  <c:v>42787</c:v>
                </c:pt>
                <c:pt idx="507">
                  <c:v>42788</c:v>
                </c:pt>
                <c:pt idx="508">
                  <c:v>42789</c:v>
                </c:pt>
                <c:pt idx="509">
                  <c:v>42790</c:v>
                </c:pt>
                <c:pt idx="510">
                  <c:v>42793</c:v>
                </c:pt>
                <c:pt idx="511">
                  <c:v>42794</c:v>
                </c:pt>
                <c:pt idx="512">
                  <c:v>42795</c:v>
                </c:pt>
                <c:pt idx="513">
                  <c:v>42796</c:v>
                </c:pt>
                <c:pt idx="514">
                  <c:v>42797</c:v>
                </c:pt>
                <c:pt idx="515">
                  <c:v>42800</c:v>
                </c:pt>
                <c:pt idx="516">
                  <c:v>42801</c:v>
                </c:pt>
                <c:pt idx="517">
                  <c:v>42802</c:v>
                </c:pt>
                <c:pt idx="518">
                  <c:v>42803</c:v>
                </c:pt>
                <c:pt idx="519">
                  <c:v>42804</c:v>
                </c:pt>
                <c:pt idx="520">
                  <c:v>42807</c:v>
                </c:pt>
                <c:pt idx="521">
                  <c:v>42808</c:v>
                </c:pt>
                <c:pt idx="522">
                  <c:v>42809</c:v>
                </c:pt>
                <c:pt idx="523">
                  <c:v>42810</c:v>
                </c:pt>
                <c:pt idx="524">
                  <c:v>42811</c:v>
                </c:pt>
                <c:pt idx="525">
                  <c:v>42815</c:v>
                </c:pt>
                <c:pt idx="526">
                  <c:v>42816</c:v>
                </c:pt>
                <c:pt idx="527">
                  <c:v>42817</c:v>
                </c:pt>
                <c:pt idx="528">
                  <c:v>42818</c:v>
                </c:pt>
                <c:pt idx="529">
                  <c:v>42821</c:v>
                </c:pt>
                <c:pt idx="530">
                  <c:v>42822</c:v>
                </c:pt>
                <c:pt idx="531">
                  <c:v>42823</c:v>
                </c:pt>
                <c:pt idx="532">
                  <c:v>42824</c:v>
                </c:pt>
                <c:pt idx="533">
                  <c:v>42825</c:v>
                </c:pt>
                <c:pt idx="534">
                  <c:v>42828</c:v>
                </c:pt>
                <c:pt idx="535">
                  <c:v>42829</c:v>
                </c:pt>
                <c:pt idx="536">
                  <c:v>42830</c:v>
                </c:pt>
                <c:pt idx="537">
                  <c:v>42831</c:v>
                </c:pt>
                <c:pt idx="538">
                  <c:v>42832</c:v>
                </c:pt>
                <c:pt idx="539">
                  <c:v>42835</c:v>
                </c:pt>
                <c:pt idx="540">
                  <c:v>42836</c:v>
                </c:pt>
                <c:pt idx="541">
                  <c:v>42837</c:v>
                </c:pt>
                <c:pt idx="542">
                  <c:v>42842</c:v>
                </c:pt>
                <c:pt idx="543">
                  <c:v>42843</c:v>
                </c:pt>
                <c:pt idx="544">
                  <c:v>42844</c:v>
                </c:pt>
                <c:pt idx="545">
                  <c:v>42845</c:v>
                </c:pt>
                <c:pt idx="546">
                  <c:v>42846</c:v>
                </c:pt>
                <c:pt idx="547">
                  <c:v>42849</c:v>
                </c:pt>
                <c:pt idx="548">
                  <c:v>42850</c:v>
                </c:pt>
                <c:pt idx="549">
                  <c:v>42851</c:v>
                </c:pt>
                <c:pt idx="550">
                  <c:v>42852</c:v>
                </c:pt>
                <c:pt idx="551">
                  <c:v>42853</c:v>
                </c:pt>
                <c:pt idx="552">
                  <c:v>42857</c:v>
                </c:pt>
                <c:pt idx="553">
                  <c:v>42858</c:v>
                </c:pt>
                <c:pt idx="554">
                  <c:v>42859</c:v>
                </c:pt>
                <c:pt idx="555">
                  <c:v>42860</c:v>
                </c:pt>
                <c:pt idx="556">
                  <c:v>42863</c:v>
                </c:pt>
                <c:pt idx="557">
                  <c:v>42864</c:v>
                </c:pt>
                <c:pt idx="558">
                  <c:v>42865</c:v>
                </c:pt>
                <c:pt idx="559">
                  <c:v>42866</c:v>
                </c:pt>
                <c:pt idx="560">
                  <c:v>42867</c:v>
                </c:pt>
                <c:pt idx="561">
                  <c:v>42870</c:v>
                </c:pt>
                <c:pt idx="562">
                  <c:v>42871</c:v>
                </c:pt>
                <c:pt idx="563">
                  <c:v>42872</c:v>
                </c:pt>
                <c:pt idx="564">
                  <c:v>42873</c:v>
                </c:pt>
                <c:pt idx="565">
                  <c:v>42874</c:v>
                </c:pt>
                <c:pt idx="566">
                  <c:v>42877</c:v>
                </c:pt>
                <c:pt idx="567">
                  <c:v>42878</c:v>
                </c:pt>
                <c:pt idx="568">
                  <c:v>42879</c:v>
                </c:pt>
                <c:pt idx="569">
                  <c:v>42880</c:v>
                </c:pt>
                <c:pt idx="570">
                  <c:v>42881</c:v>
                </c:pt>
                <c:pt idx="571">
                  <c:v>42884</c:v>
                </c:pt>
                <c:pt idx="572">
                  <c:v>42885</c:v>
                </c:pt>
                <c:pt idx="573">
                  <c:v>42886</c:v>
                </c:pt>
                <c:pt idx="574">
                  <c:v>42887</c:v>
                </c:pt>
                <c:pt idx="575">
                  <c:v>42888</c:v>
                </c:pt>
                <c:pt idx="576">
                  <c:v>42891</c:v>
                </c:pt>
                <c:pt idx="577">
                  <c:v>42892</c:v>
                </c:pt>
                <c:pt idx="578">
                  <c:v>42893</c:v>
                </c:pt>
                <c:pt idx="579">
                  <c:v>42894</c:v>
                </c:pt>
                <c:pt idx="580">
                  <c:v>42895</c:v>
                </c:pt>
                <c:pt idx="581">
                  <c:v>42898</c:v>
                </c:pt>
                <c:pt idx="582">
                  <c:v>42899</c:v>
                </c:pt>
                <c:pt idx="583">
                  <c:v>42900</c:v>
                </c:pt>
                <c:pt idx="584">
                  <c:v>42901</c:v>
                </c:pt>
                <c:pt idx="585">
                  <c:v>42902</c:v>
                </c:pt>
                <c:pt idx="586">
                  <c:v>42905</c:v>
                </c:pt>
                <c:pt idx="587">
                  <c:v>42906</c:v>
                </c:pt>
                <c:pt idx="588">
                  <c:v>42907</c:v>
                </c:pt>
                <c:pt idx="589">
                  <c:v>42908</c:v>
                </c:pt>
                <c:pt idx="590">
                  <c:v>42909</c:v>
                </c:pt>
                <c:pt idx="591">
                  <c:v>42912</c:v>
                </c:pt>
                <c:pt idx="592">
                  <c:v>42913</c:v>
                </c:pt>
                <c:pt idx="593">
                  <c:v>42914</c:v>
                </c:pt>
                <c:pt idx="594">
                  <c:v>42915</c:v>
                </c:pt>
                <c:pt idx="595">
                  <c:v>42916</c:v>
                </c:pt>
                <c:pt idx="596">
                  <c:v>42919</c:v>
                </c:pt>
                <c:pt idx="597">
                  <c:v>42920</c:v>
                </c:pt>
                <c:pt idx="598">
                  <c:v>42921</c:v>
                </c:pt>
                <c:pt idx="599">
                  <c:v>42922</c:v>
                </c:pt>
                <c:pt idx="600">
                  <c:v>42923</c:v>
                </c:pt>
                <c:pt idx="601">
                  <c:v>42926</c:v>
                </c:pt>
                <c:pt idx="602">
                  <c:v>42927</c:v>
                </c:pt>
                <c:pt idx="603">
                  <c:v>42928</c:v>
                </c:pt>
                <c:pt idx="604">
                  <c:v>42929</c:v>
                </c:pt>
                <c:pt idx="605">
                  <c:v>42930</c:v>
                </c:pt>
                <c:pt idx="606">
                  <c:v>42933</c:v>
                </c:pt>
                <c:pt idx="607">
                  <c:v>42934</c:v>
                </c:pt>
                <c:pt idx="608">
                  <c:v>42935</c:v>
                </c:pt>
                <c:pt idx="609">
                  <c:v>42936</c:v>
                </c:pt>
                <c:pt idx="610">
                  <c:v>42937</c:v>
                </c:pt>
                <c:pt idx="611">
                  <c:v>42940</c:v>
                </c:pt>
                <c:pt idx="612">
                  <c:v>42941</c:v>
                </c:pt>
                <c:pt idx="613">
                  <c:v>42942</c:v>
                </c:pt>
                <c:pt idx="614">
                  <c:v>42943</c:v>
                </c:pt>
                <c:pt idx="615">
                  <c:v>42944</c:v>
                </c:pt>
                <c:pt idx="616">
                  <c:v>42947</c:v>
                </c:pt>
                <c:pt idx="617">
                  <c:v>42948</c:v>
                </c:pt>
                <c:pt idx="618">
                  <c:v>42949</c:v>
                </c:pt>
                <c:pt idx="619">
                  <c:v>42950</c:v>
                </c:pt>
                <c:pt idx="620">
                  <c:v>42951</c:v>
                </c:pt>
                <c:pt idx="621">
                  <c:v>42954</c:v>
                </c:pt>
                <c:pt idx="622">
                  <c:v>42955</c:v>
                </c:pt>
                <c:pt idx="623">
                  <c:v>42956</c:v>
                </c:pt>
                <c:pt idx="624">
                  <c:v>42957</c:v>
                </c:pt>
                <c:pt idx="625">
                  <c:v>42958</c:v>
                </c:pt>
                <c:pt idx="626">
                  <c:v>42961</c:v>
                </c:pt>
                <c:pt idx="627">
                  <c:v>42962</c:v>
                </c:pt>
                <c:pt idx="628">
                  <c:v>42963</c:v>
                </c:pt>
                <c:pt idx="629">
                  <c:v>42964</c:v>
                </c:pt>
                <c:pt idx="630">
                  <c:v>42965</c:v>
                </c:pt>
                <c:pt idx="631">
                  <c:v>42968</c:v>
                </c:pt>
                <c:pt idx="632">
                  <c:v>42969</c:v>
                </c:pt>
                <c:pt idx="633">
                  <c:v>42970</c:v>
                </c:pt>
                <c:pt idx="634">
                  <c:v>42971</c:v>
                </c:pt>
                <c:pt idx="635">
                  <c:v>42972</c:v>
                </c:pt>
                <c:pt idx="636">
                  <c:v>42975</c:v>
                </c:pt>
                <c:pt idx="637">
                  <c:v>42976</c:v>
                </c:pt>
                <c:pt idx="638">
                  <c:v>42977</c:v>
                </c:pt>
                <c:pt idx="639">
                  <c:v>42978</c:v>
                </c:pt>
                <c:pt idx="640">
                  <c:v>42979</c:v>
                </c:pt>
                <c:pt idx="641">
                  <c:v>42982</c:v>
                </c:pt>
                <c:pt idx="642">
                  <c:v>42983</c:v>
                </c:pt>
                <c:pt idx="643">
                  <c:v>42984</c:v>
                </c:pt>
                <c:pt idx="644">
                  <c:v>42985</c:v>
                </c:pt>
                <c:pt idx="645">
                  <c:v>42986</c:v>
                </c:pt>
                <c:pt idx="646">
                  <c:v>42989</c:v>
                </c:pt>
                <c:pt idx="647">
                  <c:v>42990</c:v>
                </c:pt>
                <c:pt idx="648">
                  <c:v>42991</c:v>
                </c:pt>
                <c:pt idx="649">
                  <c:v>42992</c:v>
                </c:pt>
                <c:pt idx="650">
                  <c:v>42993</c:v>
                </c:pt>
                <c:pt idx="651">
                  <c:v>42996</c:v>
                </c:pt>
                <c:pt idx="652">
                  <c:v>42997</c:v>
                </c:pt>
                <c:pt idx="653">
                  <c:v>42998</c:v>
                </c:pt>
                <c:pt idx="654">
                  <c:v>42999</c:v>
                </c:pt>
                <c:pt idx="655">
                  <c:v>43000</c:v>
                </c:pt>
                <c:pt idx="656">
                  <c:v>43003</c:v>
                </c:pt>
                <c:pt idx="657">
                  <c:v>43004</c:v>
                </c:pt>
                <c:pt idx="658">
                  <c:v>43005</c:v>
                </c:pt>
                <c:pt idx="659">
                  <c:v>43006</c:v>
                </c:pt>
                <c:pt idx="660">
                  <c:v>43007</c:v>
                </c:pt>
                <c:pt idx="661">
                  <c:v>43010</c:v>
                </c:pt>
                <c:pt idx="662">
                  <c:v>43011</c:v>
                </c:pt>
                <c:pt idx="663">
                  <c:v>43012</c:v>
                </c:pt>
                <c:pt idx="664">
                  <c:v>43013</c:v>
                </c:pt>
                <c:pt idx="665">
                  <c:v>43014</c:v>
                </c:pt>
                <c:pt idx="666">
                  <c:v>43017</c:v>
                </c:pt>
                <c:pt idx="667">
                  <c:v>43018</c:v>
                </c:pt>
                <c:pt idx="668">
                  <c:v>43019</c:v>
                </c:pt>
                <c:pt idx="669">
                  <c:v>43020</c:v>
                </c:pt>
                <c:pt idx="670">
                  <c:v>43021</c:v>
                </c:pt>
                <c:pt idx="671">
                  <c:v>43024</c:v>
                </c:pt>
                <c:pt idx="672">
                  <c:v>43025</c:v>
                </c:pt>
                <c:pt idx="673">
                  <c:v>43026</c:v>
                </c:pt>
                <c:pt idx="674">
                  <c:v>43027</c:v>
                </c:pt>
                <c:pt idx="675">
                  <c:v>43028</c:v>
                </c:pt>
                <c:pt idx="676">
                  <c:v>43031</c:v>
                </c:pt>
                <c:pt idx="677">
                  <c:v>43032</c:v>
                </c:pt>
                <c:pt idx="678">
                  <c:v>43033</c:v>
                </c:pt>
                <c:pt idx="679">
                  <c:v>43034</c:v>
                </c:pt>
                <c:pt idx="680">
                  <c:v>43035</c:v>
                </c:pt>
                <c:pt idx="681">
                  <c:v>43038</c:v>
                </c:pt>
                <c:pt idx="682">
                  <c:v>43039</c:v>
                </c:pt>
                <c:pt idx="683">
                  <c:v>43040</c:v>
                </c:pt>
                <c:pt idx="684">
                  <c:v>43042</c:v>
                </c:pt>
                <c:pt idx="685">
                  <c:v>43045</c:v>
                </c:pt>
                <c:pt idx="686">
                  <c:v>43046</c:v>
                </c:pt>
                <c:pt idx="687">
                  <c:v>43047</c:v>
                </c:pt>
                <c:pt idx="688">
                  <c:v>43048</c:v>
                </c:pt>
                <c:pt idx="689">
                  <c:v>43049</c:v>
                </c:pt>
                <c:pt idx="690">
                  <c:v>43052</c:v>
                </c:pt>
                <c:pt idx="691">
                  <c:v>43053</c:v>
                </c:pt>
                <c:pt idx="692">
                  <c:v>43054</c:v>
                </c:pt>
                <c:pt idx="693">
                  <c:v>43055</c:v>
                </c:pt>
                <c:pt idx="694">
                  <c:v>43056</c:v>
                </c:pt>
                <c:pt idx="695">
                  <c:v>43060</c:v>
                </c:pt>
                <c:pt idx="696">
                  <c:v>43061</c:v>
                </c:pt>
                <c:pt idx="697">
                  <c:v>43062</c:v>
                </c:pt>
                <c:pt idx="698">
                  <c:v>43063</c:v>
                </c:pt>
                <c:pt idx="699">
                  <c:v>43066</c:v>
                </c:pt>
                <c:pt idx="700">
                  <c:v>43067</c:v>
                </c:pt>
                <c:pt idx="701">
                  <c:v>43068</c:v>
                </c:pt>
                <c:pt idx="702">
                  <c:v>43069</c:v>
                </c:pt>
                <c:pt idx="703">
                  <c:v>43070</c:v>
                </c:pt>
                <c:pt idx="704">
                  <c:v>43073</c:v>
                </c:pt>
                <c:pt idx="705">
                  <c:v>43074</c:v>
                </c:pt>
                <c:pt idx="706">
                  <c:v>43075</c:v>
                </c:pt>
                <c:pt idx="707">
                  <c:v>43076</c:v>
                </c:pt>
                <c:pt idx="708">
                  <c:v>43077</c:v>
                </c:pt>
                <c:pt idx="709">
                  <c:v>43080</c:v>
                </c:pt>
                <c:pt idx="710">
                  <c:v>43082</c:v>
                </c:pt>
                <c:pt idx="711">
                  <c:v>43083</c:v>
                </c:pt>
                <c:pt idx="712">
                  <c:v>43084</c:v>
                </c:pt>
                <c:pt idx="713">
                  <c:v>43087</c:v>
                </c:pt>
                <c:pt idx="714">
                  <c:v>43088</c:v>
                </c:pt>
                <c:pt idx="715">
                  <c:v>43089</c:v>
                </c:pt>
                <c:pt idx="716">
                  <c:v>43090</c:v>
                </c:pt>
                <c:pt idx="717">
                  <c:v>43091</c:v>
                </c:pt>
                <c:pt idx="718">
                  <c:v>43095</c:v>
                </c:pt>
                <c:pt idx="719">
                  <c:v>43096</c:v>
                </c:pt>
                <c:pt idx="720">
                  <c:v>43097</c:v>
                </c:pt>
                <c:pt idx="721">
                  <c:v>43098</c:v>
                </c:pt>
                <c:pt idx="722">
                  <c:v>43102</c:v>
                </c:pt>
                <c:pt idx="723">
                  <c:v>43103</c:v>
                </c:pt>
                <c:pt idx="724">
                  <c:v>43104</c:v>
                </c:pt>
                <c:pt idx="725">
                  <c:v>43105</c:v>
                </c:pt>
                <c:pt idx="726">
                  <c:v>43108</c:v>
                </c:pt>
                <c:pt idx="727">
                  <c:v>43109</c:v>
                </c:pt>
                <c:pt idx="728">
                  <c:v>43110</c:v>
                </c:pt>
                <c:pt idx="729">
                  <c:v>43111</c:v>
                </c:pt>
                <c:pt idx="730">
                  <c:v>43112</c:v>
                </c:pt>
                <c:pt idx="731">
                  <c:v>43115</c:v>
                </c:pt>
                <c:pt idx="732">
                  <c:v>43116</c:v>
                </c:pt>
                <c:pt idx="733">
                  <c:v>43117</c:v>
                </c:pt>
                <c:pt idx="734">
                  <c:v>43118</c:v>
                </c:pt>
                <c:pt idx="735">
                  <c:v>43119</c:v>
                </c:pt>
                <c:pt idx="736">
                  <c:v>43122</c:v>
                </c:pt>
                <c:pt idx="737">
                  <c:v>43123</c:v>
                </c:pt>
                <c:pt idx="738">
                  <c:v>43124</c:v>
                </c:pt>
                <c:pt idx="739">
                  <c:v>43125</c:v>
                </c:pt>
                <c:pt idx="740">
                  <c:v>43126</c:v>
                </c:pt>
                <c:pt idx="741">
                  <c:v>43129</c:v>
                </c:pt>
                <c:pt idx="742">
                  <c:v>43130</c:v>
                </c:pt>
                <c:pt idx="743">
                  <c:v>43131</c:v>
                </c:pt>
                <c:pt idx="744">
                  <c:v>43132</c:v>
                </c:pt>
                <c:pt idx="745">
                  <c:v>43133</c:v>
                </c:pt>
                <c:pt idx="746">
                  <c:v>43137</c:v>
                </c:pt>
                <c:pt idx="747">
                  <c:v>43138</c:v>
                </c:pt>
                <c:pt idx="748">
                  <c:v>43139</c:v>
                </c:pt>
                <c:pt idx="749">
                  <c:v>43140</c:v>
                </c:pt>
                <c:pt idx="750">
                  <c:v>43143</c:v>
                </c:pt>
                <c:pt idx="751">
                  <c:v>43144</c:v>
                </c:pt>
                <c:pt idx="752">
                  <c:v>43145</c:v>
                </c:pt>
                <c:pt idx="753">
                  <c:v>43146</c:v>
                </c:pt>
                <c:pt idx="754">
                  <c:v>43147</c:v>
                </c:pt>
                <c:pt idx="755">
                  <c:v>43150</c:v>
                </c:pt>
                <c:pt idx="756">
                  <c:v>43151</c:v>
                </c:pt>
                <c:pt idx="757">
                  <c:v>43152</c:v>
                </c:pt>
                <c:pt idx="758">
                  <c:v>43153</c:v>
                </c:pt>
                <c:pt idx="759">
                  <c:v>43154</c:v>
                </c:pt>
                <c:pt idx="760">
                  <c:v>43157</c:v>
                </c:pt>
                <c:pt idx="761">
                  <c:v>43158</c:v>
                </c:pt>
                <c:pt idx="762">
                  <c:v>43159</c:v>
                </c:pt>
                <c:pt idx="763">
                  <c:v>43160</c:v>
                </c:pt>
                <c:pt idx="764">
                  <c:v>43161</c:v>
                </c:pt>
                <c:pt idx="765">
                  <c:v>43164</c:v>
                </c:pt>
                <c:pt idx="766">
                  <c:v>43165</c:v>
                </c:pt>
                <c:pt idx="767">
                  <c:v>43166</c:v>
                </c:pt>
                <c:pt idx="768">
                  <c:v>43167</c:v>
                </c:pt>
                <c:pt idx="769">
                  <c:v>43168</c:v>
                </c:pt>
                <c:pt idx="770">
                  <c:v>43171</c:v>
                </c:pt>
                <c:pt idx="771">
                  <c:v>43172</c:v>
                </c:pt>
                <c:pt idx="772">
                  <c:v>43173</c:v>
                </c:pt>
                <c:pt idx="773">
                  <c:v>43174</c:v>
                </c:pt>
                <c:pt idx="774">
                  <c:v>43175</c:v>
                </c:pt>
                <c:pt idx="775">
                  <c:v>43179</c:v>
                </c:pt>
                <c:pt idx="776">
                  <c:v>43180</c:v>
                </c:pt>
                <c:pt idx="777">
                  <c:v>43181</c:v>
                </c:pt>
                <c:pt idx="778">
                  <c:v>43182</c:v>
                </c:pt>
                <c:pt idx="779">
                  <c:v>43185</c:v>
                </c:pt>
                <c:pt idx="780">
                  <c:v>43186</c:v>
                </c:pt>
                <c:pt idx="781">
                  <c:v>43187</c:v>
                </c:pt>
                <c:pt idx="782">
                  <c:v>43192</c:v>
                </c:pt>
                <c:pt idx="783">
                  <c:v>43193</c:v>
                </c:pt>
                <c:pt idx="784">
                  <c:v>43194</c:v>
                </c:pt>
                <c:pt idx="785">
                  <c:v>43195</c:v>
                </c:pt>
                <c:pt idx="786">
                  <c:v>43196</c:v>
                </c:pt>
                <c:pt idx="787">
                  <c:v>43199</c:v>
                </c:pt>
                <c:pt idx="788">
                  <c:v>43200</c:v>
                </c:pt>
                <c:pt idx="789">
                  <c:v>43201</c:v>
                </c:pt>
                <c:pt idx="790">
                  <c:v>43202</c:v>
                </c:pt>
                <c:pt idx="791">
                  <c:v>43203</c:v>
                </c:pt>
                <c:pt idx="792">
                  <c:v>43206</c:v>
                </c:pt>
                <c:pt idx="793">
                  <c:v>43207</c:v>
                </c:pt>
                <c:pt idx="794">
                  <c:v>43208</c:v>
                </c:pt>
                <c:pt idx="795">
                  <c:v>43209</c:v>
                </c:pt>
                <c:pt idx="796">
                  <c:v>43210</c:v>
                </c:pt>
                <c:pt idx="797">
                  <c:v>43213</c:v>
                </c:pt>
                <c:pt idx="798">
                  <c:v>43214</c:v>
                </c:pt>
                <c:pt idx="799">
                  <c:v>43215</c:v>
                </c:pt>
                <c:pt idx="800">
                  <c:v>43216</c:v>
                </c:pt>
                <c:pt idx="801">
                  <c:v>43217</c:v>
                </c:pt>
                <c:pt idx="802">
                  <c:v>43220</c:v>
                </c:pt>
                <c:pt idx="803">
                  <c:v>43222</c:v>
                </c:pt>
                <c:pt idx="804">
                  <c:v>43223</c:v>
                </c:pt>
                <c:pt idx="805">
                  <c:v>43224</c:v>
                </c:pt>
                <c:pt idx="806">
                  <c:v>43227</c:v>
                </c:pt>
                <c:pt idx="807">
                  <c:v>43228</c:v>
                </c:pt>
                <c:pt idx="808">
                  <c:v>43229</c:v>
                </c:pt>
                <c:pt idx="809">
                  <c:v>43230</c:v>
                </c:pt>
                <c:pt idx="810">
                  <c:v>43231</c:v>
                </c:pt>
                <c:pt idx="811">
                  <c:v>43234</c:v>
                </c:pt>
                <c:pt idx="812">
                  <c:v>43235</c:v>
                </c:pt>
                <c:pt idx="813">
                  <c:v>43236</c:v>
                </c:pt>
                <c:pt idx="814">
                  <c:v>43237</c:v>
                </c:pt>
                <c:pt idx="815">
                  <c:v>43238</c:v>
                </c:pt>
                <c:pt idx="816">
                  <c:v>43241</c:v>
                </c:pt>
                <c:pt idx="817">
                  <c:v>43242</c:v>
                </c:pt>
                <c:pt idx="818">
                  <c:v>43243</c:v>
                </c:pt>
                <c:pt idx="819">
                  <c:v>43244</c:v>
                </c:pt>
                <c:pt idx="820">
                  <c:v>43245</c:v>
                </c:pt>
                <c:pt idx="821">
                  <c:v>43248</c:v>
                </c:pt>
                <c:pt idx="822">
                  <c:v>43249</c:v>
                </c:pt>
                <c:pt idx="823">
                  <c:v>43250</c:v>
                </c:pt>
                <c:pt idx="824">
                  <c:v>43251</c:v>
                </c:pt>
                <c:pt idx="825">
                  <c:v>43252</c:v>
                </c:pt>
                <c:pt idx="826">
                  <c:v>43255</c:v>
                </c:pt>
                <c:pt idx="827">
                  <c:v>43256</c:v>
                </c:pt>
                <c:pt idx="828">
                  <c:v>43257</c:v>
                </c:pt>
                <c:pt idx="829">
                  <c:v>43258</c:v>
                </c:pt>
                <c:pt idx="830">
                  <c:v>43259</c:v>
                </c:pt>
                <c:pt idx="831">
                  <c:v>43262</c:v>
                </c:pt>
                <c:pt idx="832">
                  <c:v>43263</c:v>
                </c:pt>
                <c:pt idx="833">
                  <c:v>43264</c:v>
                </c:pt>
                <c:pt idx="834">
                  <c:v>43265</c:v>
                </c:pt>
                <c:pt idx="835">
                  <c:v>43266</c:v>
                </c:pt>
                <c:pt idx="836">
                  <c:v>43269</c:v>
                </c:pt>
                <c:pt idx="837">
                  <c:v>43270</c:v>
                </c:pt>
                <c:pt idx="838">
                  <c:v>43271</c:v>
                </c:pt>
                <c:pt idx="839">
                  <c:v>43272</c:v>
                </c:pt>
                <c:pt idx="840">
                  <c:v>43273</c:v>
                </c:pt>
                <c:pt idx="841">
                  <c:v>43276</c:v>
                </c:pt>
                <c:pt idx="842">
                  <c:v>43277</c:v>
                </c:pt>
                <c:pt idx="843">
                  <c:v>43278</c:v>
                </c:pt>
                <c:pt idx="844">
                  <c:v>43279</c:v>
                </c:pt>
                <c:pt idx="845">
                  <c:v>43280</c:v>
                </c:pt>
                <c:pt idx="846">
                  <c:v>43283</c:v>
                </c:pt>
                <c:pt idx="847">
                  <c:v>43284</c:v>
                </c:pt>
                <c:pt idx="848">
                  <c:v>43285</c:v>
                </c:pt>
                <c:pt idx="849">
                  <c:v>43286</c:v>
                </c:pt>
                <c:pt idx="850">
                  <c:v>43287</c:v>
                </c:pt>
                <c:pt idx="851">
                  <c:v>43290</c:v>
                </c:pt>
                <c:pt idx="852">
                  <c:v>43291</c:v>
                </c:pt>
                <c:pt idx="853">
                  <c:v>43292</c:v>
                </c:pt>
                <c:pt idx="854">
                  <c:v>43293</c:v>
                </c:pt>
                <c:pt idx="855">
                  <c:v>43294</c:v>
                </c:pt>
                <c:pt idx="856">
                  <c:v>43297</c:v>
                </c:pt>
                <c:pt idx="857">
                  <c:v>43298</c:v>
                </c:pt>
                <c:pt idx="858">
                  <c:v>43299</c:v>
                </c:pt>
                <c:pt idx="859">
                  <c:v>43300</c:v>
                </c:pt>
                <c:pt idx="860">
                  <c:v>43301</c:v>
                </c:pt>
                <c:pt idx="861">
                  <c:v>43304</c:v>
                </c:pt>
                <c:pt idx="862">
                  <c:v>43305</c:v>
                </c:pt>
                <c:pt idx="863">
                  <c:v>43306</c:v>
                </c:pt>
                <c:pt idx="864">
                  <c:v>43307</c:v>
                </c:pt>
                <c:pt idx="865">
                  <c:v>43308</c:v>
                </c:pt>
                <c:pt idx="866">
                  <c:v>43311</c:v>
                </c:pt>
                <c:pt idx="867">
                  <c:v>43312</c:v>
                </c:pt>
                <c:pt idx="868">
                  <c:v>43313</c:v>
                </c:pt>
                <c:pt idx="869">
                  <c:v>43314</c:v>
                </c:pt>
                <c:pt idx="870">
                  <c:v>43315</c:v>
                </c:pt>
                <c:pt idx="871">
                  <c:v>43318</c:v>
                </c:pt>
                <c:pt idx="872">
                  <c:v>43319</c:v>
                </c:pt>
                <c:pt idx="873">
                  <c:v>43320</c:v>
                </c:pt>
                <c:pt idx="874">
                  <c:v>43321</c:v>
                </c:pt>
                <c:pt idx="875">
                  <c:v>43322</c:v>
                </c:pt>
                <c:pt idx="876">
                  <c:v>43325</c:v>
                </c:pt>
                <c:pt idx="877">
                  <c:v>43326</c:v>
                </c:pt>
                <c:pt idx="878">
                  <c:v>43327</c:v>
                </c:pt>
                <c:pt idx="879">
                  <c:v>43328</c:v>
                </c:pt>
                <c:pt idx="880">
                  <c:v>43329</c:v>
                </c:pt>
                <c:pt idx="881">
                  <c:v>43332</c:v>
                </c:pt>
                <c:pt idx="882">
                  <c:v>43333</c:v>
                </c:pt>
                <c:pt idx="883">
                  <c:v>43334</c:v>
                </c:pt>
                <c:pt idx="884">
                  <c:v>43335</c:v>
                </c:pt>
                <c:pt idx="885">
                  <c:v>43336</c:v>
                </c:pt>
                <c:pt idx="886">
                  <c:v>43339</c:v>
                </c:pt>
                <c:pt idx="887">
                  <c:v>43340</c:v>
                </c:pt>
                <c:pt idx="888">
                  <c:v>43341</c:v>
                </c:pt>
                <c:pt idx="889">
                  <c:v>43342</c:v>
                </c:pt>
                <c:pt idx="890">
                  <c:v>43343</c:v>
                </c:pt>
                <c:pt idx="891">
                  <c:v>43346</c:v>
                </c:pt>
                <c:pt idx="892">
                  <c:v>43347</c:v>
                </c:pt>
                <c:pt idx="893">
                  <c:v>43348</c:v>
                </c:pt>
                <c:pt idx="894">
                  <c:v>43349</c:v>
                </c:pt>
                <c:pt idx="895">
                  <c:v>43350</c:v>
                </c:pt>
                <c:pt idx="896">
                  <c:v>43353</c:v>
                </c:pt>
                <c:pt idx="897">
                  <c:v>43354</c:v>
                </c:pt>
                <c:pt idx="898">
                  <c:v>43355</c:v>
                </c:pt>
                <c:pt idx="899">
                  <c:v>43356</c:v>
                </c:pt>
                <c:pt idx="900">
                  <c:v>43357</c:v>
                </c:pt>
                <c:pt idx="901">
                  <c:v>43360</c:v>
                </c:pt>
                <c:pt idx="902">
                  <c:v>43361</c:v>
                </c:pt>
                <c:pt idx="903">
                  <c:v>43362</c:v>
                </c:pt>
                <c:pt idx="904">
                  <c:v>43363</c:v>
                </c:pt>
                <c:pt idx="905">
                  <c:v>43364</c:v>
                </c:pt>
                <c:pt idx="906">
                  <c:v>43367</c:v>
                </c:pt>
                <c:pt idx="907">
                  <c:v>43368</c:v>
                </c:pt>
                <c:pt idx="908">
                  <c:v>43369</c:v>
                </c:pt>
                <c:pt idx="909">
                  <c:v>43370</c:v>
                </c:pt>
                <c:pt idx="910">
                  <c:v>43371</c:v>
                </c:pt>
                <c:pt idx="911">
                  <c:v>43374</c:v>
                </c:pt>
                <c:pt idx="912">
                  <c:v>43375</c:v>
                </c:pt>
                <c:pt idx="913">
                  <c:v>43376</c:v>
                </c:pt>
                <c:pt idx="914">
                  <c:v>43377</c:v>
                </c:pt>
                <c:pt idx="915">
                  <c:v>43378</c:v>
                </c:pt>
                <c:pt idx="916">
                  <c:v>43381</c:v>
                </c:pt>
                <c:pt idx="917">
                  <c:v>43382</c:v>
                </c:pt>
                <c:pt idx="918">
                  <c:v>43383</c:v>
                </c:pt>
                <c:pt idx="919">
                  <c:v>43384</c:v>
                </c:pt>
                <c:pt idx="920">
                  <c:v>43385</c:v>
                </c:pt>
                <c:pt idx="921">
                  <c:v>43388</c:v>
                </c:pt>
                <c:pt idx="922">
                  <c:v>43389</c:v>
                </c:pt>
                <c:pt idx="923">
                  <c:v>43390</c:v>
                </c:pt>
                <c:pt idx="924">
                  <c:v>43391</c:v>
                </c:pt>
                <c:pt idx="925">
                  <c:v>43392</c:v>
                </c:pt>
                <c:pt idx="926">
                  <c:v>43395</c:v>
                </c:pt>
                <c:pt idx="927">
                  <c:v>43396</c:v>
                </c:pt>
                <c:pt idx="928">
                  <c:v>43397</c:v>
                </c:pt>
                <c:pt idx="929">
                  <c:v>43398</c:v>
                </c:pt>
                <c:pt idx="930">
                  <c:v>43399</c:v>
                </c:pt>
                <c:pt idx="931">
                  <c:v>43402</c:v>
                </c:pt>
                <c:pt idx="932">
                  <c:v>43403</c:v>
                </c:pt>
                <c:pt idx="933">
                  <c:v>43404</c:v>
                </c:pt>
                <c:pt idx="934">
                  <c:v>43405</c:v>
                </c:pt>
                <c:pt idx="935">
                  <c:v>43409</c:v>
                </c:pt>
                <c:pt idx="936">
                  <c:v>43410</c:v>
                </c:pt>
                <c:pt idx="937">
                  <c:v>43411</c:v>
                </c:pt>
                <c:pt idx="938">
                  <c:v>43412</c:v>
                </c:pt>
                <c:pt idx="939">
                  <c:v>43413</c:v>
                </c:pt>
                <c:pt idx="940">
                  <c:v>43416</c:v>
                </c:pt>
                <c:pt idx="941">
                  <c:v>43417</c:v>
                </c:pt>
                <c:pt idx="942">
                  <c:v>43418</c:v>
                </c:pt>
                <c:pt idx="943">
                  <c:v>43419</c:v>
                </c:pt>
                <c:pt idx="944">
                  <c:v>43420</c:v>
                </c:pt>
                <c:pt idx="945">
                  <c:v>43424</c:v>
                </c:pt>
                <c:pt idx="946">
                  <c:v>43425</c:v>
                </c:pt>
                <c:pt idx="947">
                  <c:v>43426</c:v>
                </c:pt>
                <c:pt idx="948">
                  <c:v>43427</c:v>
                </c:pt>
                <c:pt idx="949">
                  <c:v>43430</c:v>
                </c:pt>
                <c:pt idx="950">
                  <c:v>43431</c:v>
                </c:pt>
                <c:pt idx="951">
                  <c:v>43432</c:v>
                </c:pt>
                <c:pt idx="952">
                  <c:v>43433</c:v>
                </c:pt>
                <c:pt idx="953">
                  <c:v>43434</c:v>
                </c:pt>
                <c:pt idx="954">
                  <c:v>43437</c:v>
                </c:pt>
                <c:pt idx="955">
                  <c:v>43438</c:v>
                </c:pt>
                <c:pt idx="956">
                  <c:v>43439</c:v>
                </c:pt>
                <c:pt idx="957">
                  <c:v>43440</c:v>
                </c:pt>
                <c:pt idx="958">
                  <c:v>43441</c:v>
                </c:pt>
                <c:pt idx="959">
                  <c:v>43444</c:v>
                </c:pt>
                <c:pt idx="960">
                  <c:v>43445</c:v>
                </c:pt>
                <c:pt idx="961">
                  <c:v>43447</c:v>
                </c:pt>
                <c:pt idx="962">
                  <c:v>43448</c:v>
                </c:pt>
                <c:pt idx="963">
                  <c:v>43451</c:v>
                </c:pt>
                <c:pt idx="964">
                  <c:v>43452</c:v>
                </c:pt>
                <c:pt idx="965">
                  <c:v>43453</c:v>
                </c:pt>
                <c:pt idx="966">
                  <c:v>43454</c:v>
                </c:pt>
                <c:pt idx="967">
                  <c:v>43455</c:v>
                </c:pt>
                <c:pt idx="968">
                  <c:v>43458</c:v>
                </c:pt>
                <c:pt idx="969">
                  <c:v>43460</c:v>
                </c:pt>
                <c:pt idx="970">
                  <c:v>43461</c:v>
                </c:pt>
                <c:pt idx="971">
                  <c:v>43462</c:v>
                </c:pt>
                <c:pt idx="972">
                  <c:v>43465</c:v>
                </c:pt>
                <c:pt idx="973">
                  <c:v>43467</c:v>
                </c:pt>
                <c:pt idx="974">
                  <c:v>43468</c:v>
                </c:pt>
                <c:pt idx="975">
                  <c:v>43469</c:v>
                </c:pt>
                <c:pt idx="976">
                  <c:v>43472</c:v>
                </c:pt>
                <c:pt idx="977">
                  <c:v>43473</c:v>
                </c:pt>
                <c:pt idx="978">
                  <c:v>43474</c:v>
                </c:pt>
                <c:pt idx="979">
                  <c:v>43475</c:v>
                </c:pt>
                <c:pt idx="980">
                  <c:v>43476</c:v>
                </c:pt>
                <c:pt idx="981">
                  <c:v>43479</c:v>
                </c:pt>
                <c:pt idx="982">
                  <c:v>43480</c:v>
                </c:pt>
                <c:pt idx="983">
                  <c:v>43481</c:v>
                </c:pt>
                <c:pt idx="984">
                  <c:v>43482</c:v>
                </c:pt>
                <c:pt idx="985">
                  <c:v>43483</c:v>
                </c:pt>
                <c:pt idx="986">
                  <c:v>43486</c:v>
                </c:pt>
                <c:pt idx="987">
                  <c:v>43487</c:v>
                </c:pt>
                <c:pt idx="988">
                  <c:v>43488</c:v>
                </c:pt>
                <c:pt idx="989">
                  <c:v>43489</c:v>
                </c:pt>
                <c:pt idx="990">
                  <c:v>43490</c:v>
                </c:pt>
                <c:pt idx="991">
                  <c:v>43493</c:v>
                </c:pt>
                <c:pt idx="992">
                  <c:v>43494</c:v>
                </c:pt>
                <c:pt idx="993">
                  <c:v>43495</c:v>
                </c:pt>
                <c:pt idx="994">
                  <c:v>43496</c:v>
                </c:pt>
                <c:pt idx="995">
                  <c:v>43497</c:v>
                </c:pt>
                <c:pt idx="996">
                  <c:v>43501</c:v>
                </c:pt>
                <c:pt idx="997">
                  <c:v>43502</c:v>
                </c:pt>
                <c:pt idx="998">
                  <c:v>43503</c:v>
                </c:pt>
                <c:pt idx="999">
                  <c:v>43504</c:v>
                </c:pt>
                <c:pt idx="1000">
                  <c:v>43507</c:v>
                </c:pt>
                <c:pt idx="1001">
                  <c:v>43508</c:v>
                </c:pt>
                <c:pt idx="1002">
                  <c:v>43509</c:v>
                </c:pt>
                <c:pt idx="1003">
                  <c:v>43510</c:v>
                </c:pt>
                <c:pt idx="1004">
                  <c:v>43511</c:v>
                </c:pt>
                <c:pt idx="1005">
                  <c:v>43514</c:v>
                </c:pt>
                <c:pt idx="1006">
                  <c:v>43515</c:v>
                </c:pt>
                <c:pt idx="1007">
                  <c:v>43516</c:v>
                </c:pt>
                <c:pt idx="1008">
                  <c:v>43517</c:v>
                </c:pt>
                <c:pt idx="1009">
                  <c:v>43518</c:v>
                </c:pt>
                <c:pt idx="1010">
                  <c:v>43521</c:v>
                </c:pt>
                <c:pt idx="1011">
                  <c:v>43522</c:v>
                </c:pt>
                <c:pt idx="1012">
                  <c:v>43523</c:v>
                </c:pt>
                <c:pt idx="1013">
                  <c:v>43524</c:v>
                </c:pt>
                <c:pt idx="1014">
                  <c:v>43525</c:v>
                </c:pt>
                <c:pt idx="1015">
                  <c:v>43528</c:v>
                </c:pt>
                <c:pt idx="1016">
                  <c:v>43529</c:v>
                </c:pt>
                <c:pt idx="1017">
                  <c:v>43530</c:v>
                </c:pt>
                <c:pt idx="1018">
                  <c:v>43531</c:v>
                </c:pt>
                <c:pt idx="1019">
                  <c:v>43532</c:v>
                </c:pt>
                <c:pt idx="1020">
                  <c:v>43535</c:v>
                </c:pt>
                <c:pt idx="1021">
                  <c:v>43536</c:v>
                </c:pt>
              </c:numCache>
            </c:numRef>
          </c:xVal>
          <c:yVal>
            <c:numRef>
              <c:f>'Ejercicio 2'!$D$46:$D$1067</c:f>
              <c:numCache>
                <c:formatCode>General</c:formatCode>
                <c:ptCount val="1022"/>
                <c:pt idx="0">
                  <c:v>3.2894383088196918E-4</c:v>
                </c:pt>
                <c:pt idx="1">
                  <c:v>3.3668126449026657E-4</c:v>
                </c:pt>
                <c:pt idx="2">
                  <c:v>3.3502428392410987E-4</c:v>
                </c:pt>
                <c:pt idx="3">
                  <c:v>3.2847158151353263E-4</c:v>
                </c:pt>
                <c:pt idx="4">
                  <c:v>3.1919747354594628E-4</c:v>
                </c:pt>
                <c:pt idx="5">
                  <c:v>3.190821848713037E-4</c:v>
                </c:pt>
                <c:pt idx="6">
                  <c:v>2.979120522846999E-4</c:v>
                </c:pt>
                <c:pt idx="7">
                  <c:v>2.6497213561365218E-4</c:v>
                </c:pt>
                <c:pt idx="8">
                  <c:v>2.5602749099554943E-4</c:v>
                </c:pt>
                <c:pt idx="9">
                  <c:v>2.2135831376750431E-4</c:v>
                </c:pt>
                <c:pt idx="10">
                  <c:v>2.2257788750382256E-4</c:v>
                </c:pt>
                <c:pt idx="11">
                  <c:v>1.9780056186340098E-4</c:v>
                </c:pt>
                <c:pt idx="12">
                  <c:v>2.0102279444138158E-4</c:v>
                </c:pt>
                <c:pt idx="13">
                  <c:v>2.0106514649692093E-4</c:v>
                </c:pt>
                <c:pt idx="14">
                  <c:v>1.8903315539952131E-4</c:v>
                </c:pt>
                <c:pt idx="15">
                  <c:v>1.4928437580975543E-4</c:v>
                </c:pt>
                <c:pt idx="16">
                  <c:v>1.4916303094265941E-4</c:v>
                </c:pt>
                <c:pt idx="17">
                  <c:v>1.9340682381959427E-4</c:v>
                </c:pt>
                <c:pt idx="18">
                  <c:v>2.0632249029439021E-4</c:v>
                </c:pt>
                <c:pt idx="19">
                  <c:v>1.9222416923147357E-4</c:v>
                </c:pt>
                <c:pt idx="20">
                  <c:v>1.8433230489182793E-4</c:v>
                </c:pt>
                <c:pt idx="21">
                  <c:v>1.846931793561685E-4</c:v>
                </c:pt>
                <c:pt idx="22">
                  <c:v>1.9744873585192467E-4</c:v>
                </c:pt>
                <c:pt idx="23">
                  <c:v>1.826156529450319E-4</c:v>
                </c:pt>
                <c:pt idx="24">
                  <c:v>1.790198879187118E-4</c:v>
                </c:pt>
                <c:pt idx="25">
                  <c:v>1.7810391543115898E-4</c:v>
                </c:pt>
                <c:pt idx="26">
                  <c:v>1.6169193981771651E-4</c:v>
                </c:pt>
                <c:pt idx="27">
                  <c:v>1.4954691370152158E-4</c:v>
                </c:pt>
                <c:pt idx="28">
                  <c:v>1.5268565379078549E-4</c:v>
                </c:pt>
                <c:pt idx="29">
                  <c:v>1.587889812408545E-4</c:v>
                </c:pt>
                <c:pt idx="30">
                  <c:v>1.9638590766371059E-4</c:v>
                </c:pt>
                <c:pt idx="31">
                  <c:v>2.0486200655213179E-4</c:v>
                </c:pt>
                <c:pt idx="32">
                  <c:v>2.1490615400743965E-4</c:v>
                </c:pt>
                <c:pt idx="33">
                  <c:v>2.2754712815357516E-4</c:v>
                </c:pt>
                <c:pt idx="34">
                  <c:v>2.2462018296870724E-4</c:v>
                </c:pt>
                <c:pt idx="35">
                  <c:v>2.2588411745372538E-4</c:v>
                </c:pt>
                <c:pt idx="36">
                  <c:v>2.3603873521923539E-4</c:v>
                </c:pt>
                <c:pt idx="37">
                  <c:v>2.464908266399894E-4</c:v>
                </c:pt>
                <c:pt idx="38">
                  <c:v>2.5262827538686123E-4</c:v>
                </c:pt>
                <c:pt idx="39">
                  <c:v>2.5764038704651876E-4</c:v>
                </c:pt>
                <c:pt idx="40">
                  <c:v>2.5642423950900372E-4</c:v>
                </c:pt>
                <c:pt idx="41">
                  <c:v>2.5492750363105619E-4</c:v>
                </c:pt>
                <c:pt idx="42">
                  <c:v>2.4979636934815101E-4</c:v>
                </c:pt>
                <c:pt idx="43">
                  <c:v>2.5559988983450704E-4</c:v>
                </c:pt>
                <c:pt idx="44">
                  <c:v>2.7597742835736477E-4</c:v>
                </c:pt>
                <c:pt idx="45">
                  <c:v>2.7418483046017623E-4</c:v>
                </c:pt>
                <c:pt idx="46">
                  <c:v>2.733413241818969E-4</c:v>
                </c:pt>
                <c:pt idx="47">
                  <c:v>2.468655536720986E-4</c:v>
                </c:pt>
                <c:pt idx="48">
                  <c:v>2.3642734947939775E-4</c:v>
                </c:pt>
                <c:pt idx="49">
                  <c:v>2.6590626149875749E-4</c:v>
                </c:pt>
                <c:pt idx="50">
                  <c:v>2.747891994379991E-4</c:v>
                </c:pt>
                <c:pt idx="51">
                  <c:v>2.8630634467689315E-4</c:v>
                </c:pt>
                <c:pt idx="52">
                  <c:v>2.7722431946620486E-4</c:v>
                </c:pt>
                <c:pt idx="53">
                  <c:v>2.7208831449036639E-4</c:v>
                </c:pt>
                <c:pt idx="54">
                  <c:v>2.7381832093578739E-4</c:v>
                </c:pt>
                <c:pt idx="55">
                  <c:v>2.7388241246989345E-4</c:v>
                </c:pt>
                <c:pt idx="56">
                  <c:v>2.8849267151256035E-4</c:v>
                </c:pt>
                <c:pt idx="57">
                  <c:v>2.8273107989419151E-4</c:v>
                </c:pt>
                <c:pt idx="58">
                  <c:v>2.808446603700658E-4</c:v>
                </c:pt>
                <c:pt idx="59">
                  <c:v>2.7288225052423553E-4</c:v>
                </c:pt>
                <c:pt idx="60">
                  <c:v>2.3507699032962421E-4</c:v>
                </c:pt>
                <c:pt idx="61">
                  <c:v>2.1899290269589445E-4</c:v>
                </c:pt>
                <c:pt idx="62">
                  <c:v>2.0980886323576956E-4</c:v>
                </c:pt>
                <c:pt idx="63">
                  <c:v>1.9690037431675187E-4</c:v>
                </c:pt>
                <c:pt idx="64">
                  <c:v>1.968888144301762E-4</c:v>
                </c:pt>
                <c:pt idx="65">
                  <c:v>2.0004236681848693E-4</c:v>
                </c:pt>
                <c:pt idx="66">
                  <c:v>1.9099590546570595E-4</c:v>
                </c:pt>
                <c:pt idx="67">
                  <c:v>1.8747008760178725E-4</c:v>
                </c:pt>
                <c:pt idx="68">
                  <c:v>1.8932559283238993E-4</c:v>
                </c:pt>
                <c:pt idx="69">
                  <c:v>1.9531091067523764E-4</c:v>
                </c:pt>
                <c:pt idx="70">
                  <c:v>1.9519517362534788E-4</c:v>
                </c:pt>
                <c:pt idx="71">
                  <c:v>1.9429092448661843E-4</c:v>
                </c:pt>
                <c:pt idx="72">
                  <c:v>1.9066478335529456E-4</c:v>
                </c:pt>
                <c:pt idx="73">
                  <c:v>1.9576912004443987E-4</c:v>
                </c:pt>
                <c:pt idx="74">
                  <c:v>1.5381507242432879E-4</c:v>
                </c:pt>
                <c:pt idx="75">
                  <c:v>1.5173998237624859E-4</c:v>
                </c:pt>
                <c:pt idx="76">
                  <c:v>1.5213057001880255E-4</c:v>
                </c:pt>
                <c:pt idx="77">
                  <c:v>1.4627338875682099E-4</c:v>
                </c:pt>
                <c:pt idx="78">
                  <c:v>1.4260519358671428E-4</c:v>
                </c:pt>
                <c:pt idx="79">
                  <c:v>1.3118338177342564E-4</c:v>
                </c:pt>
                <c:pt idx="80">
                  <c:v>1.3694485926026804E-4</c:v>
                </c:pt>
                <c:pt idx="81">
                  <c:v>1.2561840035757901E-4</c:v>
                </c:pt>
                <c:pt idx="82">
                  <c:v>1.2265938299867735E-4</c:v>
                </c:pt>
                <c:pt idx="83">
                  <c:v>1.2079575638447816E-4</c:v>
                </c:pt>
                <c:pt idx="84">
                  <c:v>1.2287417309161572E-4</c:v>
                </c:pt>
                <c:pt idx="85">
                  <c:v>1.3605152834652667E-4</c:v>
                </c:pt>
                <c:pt idx="86">
                  <c:v>1.2880294315076302E-4</c:v>
                </c:pt>
                <c:pt idx="87">
                  <c:v>1.2817454363273491E-4</c:v>
                </c:pt>
                <c:pt idx="88">
                  <c:v>1.283177575036519E-4</c:v>
                </c:pt>
                <c:pt idx="89">
                  <c:v>1.2348158448991165E-4</c:v>
                </c:pt>
                <c:pt idx="90">
                  <c:v>1.4289927796805403E-4</c:v>
                </c:pt>
                <c:pt idx="91">
                  <c:v>1.5570234834321053E-4</c:v>
                </c:pt>
                <c:pt idx="92">
                  <c:v>1.5580771593536974E-4</c:v>
                </c:pt>
                <c:pt idx="93">
                  <c:v>1.6103971939235496E-4</c:v>
                </c:pt>
                <c:pt idx="94">
                  <c:v>1.6100923591277501E-4</c:v>
                </c:pt>
                <c:pt idx="95">
                  <c:v>1.5806891834077057E-4</c:v>
                </c:pt>
                <c:pt idx="96">
                  <c:v>1.6177370410372152E-4</c:v>
                </c:pt>
                <c:pt idx="97">
                  <c:v>1.5137316640767147E-4</c:v>
                </c:pt>
                <c:pt idx="98">
                  <c:v>1.5002555005280799E-4</c:v>
                </c:pt>
                <c:pt idx="99">
                  <c:v>1.4011913483825351E-4</c:v>
                </c:pt>
                <c:pt idx="100">
                  <c:v>1.4407523564644026E-4</c:v>
                </c:pt>
                <c:pt idx="101">
                  <c:v>1.439936466960486E-4</c:v>
                </c:pt>
                <c:pt idx="102">
                  <c:v>1.4494343027578104E-4</c:v>
                </c:pt>
                <c:pt idx="103">
                  <c:v>1.3290429215809818E-4</c:v>
                </c:pt>
                <c:pt idx="104">
                  <c:v>1.3304853001810572E-4</c:v>
                </c:pt>
                <c:pt idx="105">
                  <c:v>1.3238338442986302E-4</c:v>
                </c:pt>
                <c:pt idx="106">
                  <c:v>1.2696444143738418E-4</c:v>
                </c:pt>
                <c:pt idx="107">
                  <c:v>1.3450444153834023E-4</c:v>
                </c:pt>
                <c:pt idx="108">
                  <c:v>1.519947981000565E-4</c:v>
                </c:pt>
                <c:pt idx="109">
                  <c:v>1.5594336548228427E-4</c:v>
                </c:pt>
                <c:pt idx="110">
                  <c:v>1.3410612558194084E-4</c:v>
                </c:pt>
                <c:pt idx="111">
                  <c:v>1.3608635292482529E-4</c:v>
                </c:pt>
                <c:pt idx="112">
                  <c:v>1.3894454257928947E-4</c:v>
                </c:pt>
                <c:pt idx="113">
                  <c:v>1.3839267303733462E-4</c:v>
                </c:pt>
                <c:pt idx="114">
                  <c:v>1.3449751736271359E-4</c:v>
                </c:pt>
                <c:pt idx="115">
                  <c:v>1.49322418648454E-4</c:v>
                </c:pt>
                <c:pt idx="116">
                  <c:v>1.4945918548948074E-4</c:v>
                </c:pt>
                <c:pt idx="117">
                  <c:v>1.5837878862645424E-4</c:v>
                </c:pt>
                <c:pt idx="118">
                  <c:v>1.6751362767206159E-4</c:v>
                </c:pt>
                <c:pt idx="119">
                  <c:v>1.6787390799289067E-4</c:v>
                </c:pt>
                <c:pt idx="120">
                  <c:v>1.3995293577090306E-4</c:v>
                </c:pt>
                <c:pt idx="121">
                  <c:v>1.3441985201333688E-4</c:v>
                </c:pt>
                <c:pt idx="122">
                  <c:v>1.318163859438658E-4</c:v>
                </c:pt>
                <c:pt idx="123">
                  <c:v>1.2958772992107198E-4</c:v>
                </c:pt>
                <c:pt idx="124">
                  <c:v>1.2990339326333816E-4</c:v>
                </c:pt>
                <c:pt idx="125">
                  <c:v>1.3922129334340672E-4</c:v>
                </c:pt>
                <c:pt idx="126">
                  <c:v>1.4399070089300559E-4</c:v>
                </c:pt>
                <c:pt idx="127">
                  <c:v>1.6103735624372305E-4</c:v>
                </c:pt>
                <c:pt idx="128">
                  <c:v>1.5757393422622656E-4</c:v>
                </c:pt>
                <c:pt idx="129">
                  <c:v>1.7480757865915458E-4</c:v>
                </c:pt>
                <c:pt idx="130">
                  <c:v>1.7535444304760372E-4</c:v>
                </c:pt>
                <c:pt idx="131">
                  <c:v>1.8636015490981265E-4</c:v>
                </c:pt>
                <c:pt idx="132">
                  <c:v>1.8709275037530316E-4</c:v>
                </c:pt>
                <c:pt idx="133">
                  <c:v>1.8357688795944598E-4</c:v>
                </c:pt>
                <c:pt idx="134">
                  <c:v>1.846578518282472E-4</c:v>
                </c:pt>
                <c:pt idx="135">
                  <c:v>1.8435933010915327E-4</c:v>
                </c:pt>
                <c:pt idx="136">
                  <c:v>1.8481989634169311E-4</c:v>
                </c:pt>
                <c:pt idx="137">
                  <c:v>1.78356959668565E-4</c:v>
                </c:pt>
                <c:pt idx="138">
                  <c:v>1.5644425206137998E-4</c:v>
                </c:pt>
                <c:pt idx="139">
                  <c:v>1.4912384034367824E-4</c:v>
                </c:pt>
                <c:pt idx="140">
                  <c:v>1.5095342247638976E-4</c:v>
                </c:pt>
                <c:pt idx="141">
                  <c:v>1.4541096689371871E-4</c:v>
                </c:pt>
                <c:pt idx="142">
                  <c:v>1.4781617704822989E-4</c:v>
                </c:pt>
                <c:pt idx="143">
                  <c:v>1.6333324388900897E-4</c:v>
                </c:pt>
                <c:pt idx="144">
                  <c:v>1.604388474529102E-4</c:v>
                </c:pt>
                <c:pt idx="145">
                  <c:v>1.2994330977953228E-4</c:v>
                </c:pt>
                <c:pt idx="146">
                  <c:v>1.480198566988228E-4</c:v>
                </c:pt>
                <c:pt idx="147">
                  <c:v>1.4274404434432638E-4</c:v>
                </c:pt>
                <c:pt idx="148">
                  <c:v>1.3413420881320986E-4</c:v>
                </c:pt>
                <c:pt idx="149">
                  <c:v>1.3702127041196845E-4</c:v>
                </c:pt>
                <c:pt idx="150">
                  <c:v>1.3651142446860452E-4</c:v>
                </c:pt>
                <c:pt idx="151">
                  <c:v>1.3676052778434651E-4</c:v>
                </c:pt>
                <c:pt idx="152">
                  <c:v>1.3938749627991E-4</c:v>
                </c:pt>
                <c:pt idx="153">
                  <c:v>1.396020237534859E-4</c:v>
                </c:pt>
                <c:pt idx="154">
                  <c:v>1.3743822372827739E-4</c:v>
                </c:pt>
                <c:pt idx="155">
                  <c:v>1.4892902640401551E-4</c:v>
                </c:pt>
                <c:pt idx="156">
                  <c:v>1.6098251282354009E-4</c:v>
                </c:pt>
                <c:pt idx="157">
                  <c:v>1.4570371078958811E-4</c:v>
                </c:pt>
                <c:pt idx="158">
                  <c:v>1.4691598295412623E-4</c:v>
                </c:pt>
                <c:pt idx="159">
                  <c:v>1.2928493228830267E-4</c:v>
                </c:pt>
                <c:pt idx="160">
                  <c:v>1.2901289789938542E-4</c:v>
                </c:pt>
                <c:pt idx="161">
                  <c:v>1.2153518808742721E-4</c:v>
                </c:pt>
                <c:pt idx="162">
                  <c:v>1.249776917544826E-4</c:v>
                </c:pt>
                <c:pt idx="163">
                  <c:v>1.2557305955822153E-4</c:v>
                </c:pt>
                <c:pt idx="164">
                  <c:v>1.2537506505941846E-4</c:v>
                </c:pt>
                <c:pt idx="165">
                  <c:v>1.2554846688326131E-4</c:v>
                </c:pt>
                <c:pt idx="166">
                  <c:v>1.2540191407104347E-4</c:v>
                </c:pt>
                <c:pt idx="167">
                  <c:v>1.2721678535136818E-4</c:v>
                </c:pt>
                <c:pt idx="168">
                  <c:v>1.2718170920950108E-4</c:v>
                </c:pt>
                <c:pt idx="169">
                  <c:v>1.2684982508346436E-4</c:v>
                </c:pt>
                <c:pt idx="170">
                  <c:v>1.4090732605306431E-4</c:v>
                </c:pt>
                <c:pt idx="171">
                  <c:v>1.4630551968555433E-4</c:v>
                </c:pt>
                <c:pt idx="172">
                  <c:v>1.4827423892721254E-4</c:v>
                </c:pt>
                <c:pt idx="173">
                  <c:v>1.9610702679643437E-4</c:v>
                </c:pt>
                <c:pt idx="174">
                  <c:v>2.01855784991369E-4</c:v>
                </c:pt>
                <c:pt idx="175">
                  <c:v>2.1004984088458624E-4</c:v>
                </c:pt>
                <c:pt idx="176">
                  <c:v>1.953263404306508E-4</c:v>
                </c:pt>
                <c:pt idx="177">
                  <c:v>1.9556936092662546E-4</c:v>
                </c:pt>
                <c:pt idx="178">
                  <c:v>1.9392327027672128E-4</c:v>
                </c:pt>
                <c:pt idx="179">
                  <c:v>2.206866192797721E-4</c:v>
                </c:pt>
                <c:pt idx="180">
                  <c:v>2.2124177075671578E-4</c:v>
                </c:pt>
                <c:pt idx="181">
                  <c:v>2.1993170023225587E-4</c:v>
                </c:pt>
                <c:pt idx="182">
                  <c:v>2.2378581324592674E-4</c:v>
                </c:pt>
                <c:pt idx="183">
                  <c:v>2.6526685943851239E-4</c:v>
                </c:pt>
                <c:pt idx="184">
                  <c:v>2.6579980827484397E-4</c:v>
                </c:pt>
                <c:pt idx="185">
                  <c:v>2.4697059374120665E-4</c:v>
                </c:pt>
                <c:pt idx="186">
                  <c:v>2.3630389818378404E-4</c:v>
                </c:pt>
                <c:pt idx="187">
                  <c:v>2.369116357939795E-4</c:v>
                </c:pt>
                <c:pt idx="188">
                  <c:v>2.4466229072852533E-4</c:v>
                </c:pt>
                <c:pt idx="189">
                  <c:v>2.4761414771270871E-4</c:v>
                </c:pt>
                <c:pt idx="190">
                  <c:v>2.6431698821300606E-4</c:v>
                </c:pt>
                <c:pt idx="191">
                  <c:v>2.6456481032909572E-4</c:v>
                </c:pt>
                <c:pt idx="192">
                  <c:v>2.6027368545712047E-4</c:v>
                </c:pt>
                <c:pt idx="193">
                  <c:v>2.6673868586761507E-4</c:v>
                </c:pt>
                <c:pt idx="194">
                  <c:v>2.8018518310350145E-4</c:v>
                </c:pt>
                <c:pt idx="195">
                  <c:v>2.8372365346004919E-4</c:v>
                </c:pt>
                <c:pt idx="196">
                  <c:v>2.8461492177778521E-4</c:v>
                </c:pt>
                <c:pt idx="197">
                  <c:v>3.0879622831901036E-4</c:v>
                </c:pt>
                <c:pt idx="198">
                  <c:v>3.0872615550496898E-4</c:v>
                </c:pt>
                <c:pt idx="199">
                  <c:v>3.1518156876776107E-4</c:v>
                </c:pt>
                <c:pt idx="200">
                  <c:v>2.9784257288675728E-4</c:v>
                </c:pt>
                <c:pt idx="201">
                  <c:v>3.1248167659393938E-4</c:v>
                </c:pt>
                <c:pt idx="202">
                  <c:v>2.9341007736951197E-4</c:v>
                </c:pt>
                <c:pt idx="203">
                  <c:v>2.4976531338856336E-4</c:v>
                </c:pt>
                <c:pt idx="204">
                  <c:v>2.4118289538699935E-4</c:v>
                </c:pt>
                <c:pt idx="205">
                  <c:v>2.3721256253704355E-4</c:v>
                </c:pt>
                <c:pt idx="206">
                  <c:v>2.5202457767971846E-4</c:v>
                </c:pt>
                <c:pt idx="207">
                  <c:v>2.4521937391388669E-4</c:v>
                </c:pt>
                <c:pt idx="208">
                  <c:v>2.652125596747792E-4</c:v>
                </c:pt>
                <c:pt idx="209">
                  <c:v>2.3254272104742904E-4</c:v>
                </c:pt>
                <c:pt idx="210">
                  <c:v>2.3283135648554634E-4</c:v>
                </c:pt>
                <c:pt idx="211">
                  <c:v>2.325272441190418E-4</c:v>
                </c:pt>
                <c:pt idx="212">
                  <c:v>2.2623532702826577E-4</c:v>
                </c:pt>
                <c:pt idx="213">
                  <c:v>1.9713407273259847E-4</c:v>
                </c:pt>
                <c:pt idx="214">
                  <c:v>1.9631077758134867E-4</c:v>
                </c:pt>
                <c:pt idx="215">
                  <c:v>1.9590657486543298E-4</c:v>
                </c:pt>
                <c:pt idx="216">
                  <c:v>1.9298495489230056E-4</c:v>
                </c:pt>
                <c:pt idx="217">
                  <c:v>1.9202160846739836E-4</c:v>
                </c:pt>
                <c:pt idx="218">
                  <c:v>1.8311524442921103E-4</c:v>
                </c:pt>
                <c:pt idx="219">
                  <c:v>1.7950347973896214E-4</c:v>
                </c:pt>
                <c:pt idx="220">
                  <c:v>1.6675483779930719E-4</c:v>
                </c:pt>
                <c:pt idx="221">
                  <c:v>1.7781590792046066E-4</c:v>
                </c:pt>
                <c:pt idx="222">
                  <c:v>1.7755001346394822E-4</c:v>
                </c:pt>
                <c:pt idx="223">
                  <c:v>1.7382022832380793E-4</c:v>
                </c:pt>
                <c:pt idx="224">
                  <c:v>1.6071342022825884E-4</c:v>
                </c:pt>
                <c:pt idx="225">
                  <c:v>1.5582470460951477E-4</c:v>
                </c:pt>
                <c:pt idx="226">
                  <c:v>1.6851606932743635E-4</c:v>
                </c:pt>
                <c:pt idx="227">
                  <c:v>1.6011149680149567E-4</c:v>
                </c:pt>
                <c:pt idx="228">
                  <c:v>1.5772211675032938E-4</c:v>
                </c:pt>
                <c:pt idx="229">
                  <c:v>1.5362963771368526E-4</c:v>
                </c:pt>
                <c:pt idx="230">
                  <c:v>1.463963243473438E-4</c:v>
                </c:pt>
                <c:pt idx="231">
                  <c:v>1.3129037329429226E-4</c:v>
                </c:pt>
                <c:pt idx="232">
                  <c:v>1.3097873312194967E-4</c:v>
                </c:pt>
                <c:pt idx="233">
                  <c:v>1.4261034248897324E-4</c:v>
                </c:pt>
                <c:pt idx="234">
                  <c:v>1.459005244923398E-4</c:v>
                </c:pt>
                <c:pt idx="235">
                  <c:v>1.6084556312932551E-4</c:v>
                </c:pt>
                <c:pt idx="236">
                  <c:v>1.4793132888286985E-4</c:v>
                </c:pt>
                <c:pt idx="237">
                  <c:v>1.5431109235036861E-4</c:v>
                </c:pt>
                <c:pt idx="238">
                  <c:v>1.3892308519526691E-4</c:v>
                </c:pt>
                <c:pt idx="239">
                  <c:v>1.8118424282426621E-4</c:v>
                </c:pt>
                <c:pt idx="240">
                  <c:v>1.8468558633062888E-4</c:v>
                </c:pt>
                <c:pt idx="241">
                  <c:v>1.9164539886568289E-4</c:v>
                </c:pt>
                <c:pt idx="242">
                  <c:v>2.0168428914638429E-4</c:v>
                </c:pt>
                <c:pt idx="243">
                  <c:v>1.9616010870565404E-4</c:v>
                </c:pt>
                <c:pt idx="244">
                  <c:v>1.9704332974468467E-4</c:v>
                </c:pt>
                <c:pt idx="245">
                  <c:v>1.9850694070292906E-4</c:v>
                </c:pt>
                <c:pt idx="246">
                  <c:v>2.0672865813508976E-4</c:v>
                </c:pt>
                <c:pt idx="247">
                  <c:v>2.0771979864686908E-4</c:v>
                </c:pt>
                <c:pt idx="248">
                  <c:v>2.0142051149487015E-4</c:v>
                </c:pt>
                <c:pt idx="249">
                  <c:v>2.0183838643930617E-4</c:v>
                </c:pt>
                <c:pt idx="250">
                  <c:v>1.9207039619684895E-4</c:v>
                </c:pt>
                <c:pt idx="251">
                  <c:v>1.7324072438837544E-4</c:v>
                </c:pt>
                <c:pt idx="252">
                  <c:v>1.7801506691057786E-4</c:v>
                </c:pt>
                <c:pt idx="253">
                  <c:v>1.8722535809488009E-4</c:v>
                </c:pt>
                <c:pt idx="254">
                  <c:v>1.8728867234427165E-4</c:v>
                </c:pt>
                <c:pt idx="255">
                  <c:v>1.8263398688685891E-4</c:v>
                </c:pt>
                <c:pt idx="256">
                  <c:v>1.8201386843009974E-4</c:v>
                </c:pt>
                <c:pt idx="257">
                  <c:v>1.6059909194448245E-4</c:v>
                </c:pt>
                <c:pt idx="258">
                  <c:v>1.5727565104309868E-4</c:v>
                </c:pt>
                <c:pt idx="259">
                  <c:v>1.5571529157478719E-4</c:v>
                </c:pt>
                <c:pt idx="260">
                  <c:v>1.5436836092672524E-4</c:v>
                </c:pt>
                <c:pt idx="261">
                  <c:v>1.5732473177167697E-4</c:v>
                </c:pt>
                <c:pt idx="262">
                  <c:v>1.6539369397718429E-4</c:v>
                </c:pt>
                <c:pt idx="263">
                  <c:v>1.7333341443031625E-4</c:v>
                </c:pt>
                <c:pt idx="264">
                  <c:v>1.7419679063914383E-4</c:v>
                </c:pt>
                <c:pt idx="265">
                  <c:v>1.6770322665210532E-4</c:v>
                </c:pt>
                <c:pt idx="266">
                  <c:v>1.7138321195953797E-4</c:v>
                </c:pt>
                <c:pt idx="267">
                  <c:v>1.6753093431766167E-4</c:v>
                </c:pt>
                <c:pt idx="268">
                  <c:v>1.7620520673204617E-4</c:v>
                </c:pt>
                <c:pt idx="269">
                  <c:v>1.3788892555957594E-4</c:v>
                </c:pt>
                <c:pt idx="270">
                  <c:v>1.3102417525277861E-4</c:v>
                </c:pt>
                <c:pt idx="271">
                  <c:v>1.2202705117055553E-4</c:v>
                </c:pt>
                <c:pt idx="272">
                  <c:v>1.1775546195842078E-4</c:v>
                </c:pt>
                <c:pt idx="273">
                  <c:v>1.2261404012483125E-4</c:v>
                </c:pt>
                <c:pt idx="274">
                  <c:v>1.2253754821698172E-4</c:v>
                </c:pt>
                <c:pt idx="275">
                  <c:v>1.2706317290455112E-4</c:v>
                </c:pt>
                <c:pt idx="276">
                  <c:v>1.1911752896603648E-4</c:v>
                </c:pt>
                <c:pt idx="277">
                  <c:v>1.1934070235003881E-4</c:v>
                </c:pt>
                <c:pt idx="278">
                  <c:v>1.4000712472980089E-4</c:v>
                </c:pt>
                <c:pt idx="279">
                  <c:v>1.5268764408607499E-4</c:v>
                </c:pt>
                <c:pt idx="280">
                  <c:v>1.487150767852821E-4</c:v>
                </c:pt>
                <c:pt idx="281">
                  <c:v>1.4616322331666859E-4</c:v>
                </c:pt>
                <c:pt idx="282">
                  <c:v>1.427607927229404E-4</c:v>
                </c:pt>
                <c:pt idx="283">
                  <c:v>1.3528530829685142E-4</c:v>
                </c:pt>
                <c:pt idx="284">
                  <c:v>1.5317635405552926E-4</c:v>
                </c:pt>
                <c:pt idx="285">
                  <c:v>1.5246034658788308E-4</c:v>
                </c:pt>
                <c:pt idx="286">
                  <c:v>1.5658917907845579E-4</c:v>
                </c:pt>
                <c:pt idx="287">
                  <c:v>1.5456530288721965E-4</c:v>
                </c:pt>
                <c:pt idx="288">
                  <c:v>1.5416960841406631E-4</c:v>
                </c:pt>
                <c:pt idx="289">
                  <c:v>1.5249127281214949E-4</c:v>
                </c:pt>
                <c:pt idx="290">
                  <c:v>1.6187262132421582E-4</c:v>
                </c:pt>
                <c:pt idx="291">
                  <c:v>1.8815414068016443E-4</c:v>
                </c:pt>
                <c:pt idx="292">
                  <c:v>1.8677962382961029E-4</c:v>
                </c:pt>
                <c:pt idx="293">
                  <c:v>1.7626914370651549E-4</c:v>
                </c:pt>
                <c:pt idx="294">
                  <c:v>1.9348663740930447E-4</c:v>
                </c:pt>
                <c:pt idx="295">
                  <c:v>1.8900613302700204E-4</c:v>
                </c:pt>
                <c:pt idx="296">
                  <c:v>1.9299633545358534E-4</c:v>
                </c:pt>
                <c:pt idx="297">
                  <c:v>1.884564631166211E-4</c:v>
                </c:pt>
                <c:pt idx="298">
                  <c:v>1.932379238909994E-4</c:v>
                </c:pt>
                <c:pt idx="299">
                  <c:v>1.9493837631137485E-4</c:v>
                </c:pt>
                <c:pt idx="300">
                  <c:v>1.9510999861198106E-4</c:v>
                </c:pt>
                <c:pt idx="301">
                  <c:v>2.1726072014012157E-4</c:v>
                </c:pt>
                <c:pt idx="302">
                  <c:v>2.139558462984737E-4</c:v>
                </c:pt>
                <c:pt idx="303">
                  <c:v>2.1701770899026001E-4</c:v>
                </c:pt>
                <c:pt idx="304">
                  <c:v>2.1460005514497462E-4</c:v>
                </c:pt>
                <c:pt idx="305">
                  <c:v>2.1109031856828133E-4</c:v>
                </c:pt>
                <c:pt idx="306">
                  <c:v>2.1338731326866727E-4</c:v>
                </c:pt>
                <c:pt idx="307">
                  <c:v>2.2942144044662174E-4</c:v>
                </c:pt>
                <c:pt idx="308">
                  <c:v>2.0567669026727139E-4</c:v>
                </c:pt>
                <c:pt idx="309">
                  <c:v>1.9949978859659591E-4</c:v>
                </c:pt>
                <c:pt idx="310">
                  <c:v>1.9181683357270637E-4</c:v>
                </c:pt>
                <c:pt idx="311">
                  <c:v>2.0582263131816759E-4</c:v>
                </c:pt>
                <c:pt idx="312">
                  <c:v>2.0978128947679228E-4</c:v>
                </c:pt>
                <c:pt idx="313">
                  <c:v>2.1206845801541627E-4</c:v>
                </c:pt>
                <c:pt idx="314">
                  <c:v>1.9876493749183499E-4</c:v>
                </c:pt>
                <c:pt idx="315">
                  <c:v>1.9847205636395102E-4</c:v>
                </c:pt>
                <c:pt idx="316">
                  <c:v>1.9379252884427987E-4</c:v>
                </c:pt>
                <c:pt idx="317">
                  <c:v>1.9301831433844304E-4</c:v>
                </c:pt>
                <c:pt idx="318">
                  <c:v>1.9487943222221919E-4</c:v>
                </c:pt>
                <c:pt idx="319">
                  <c:v>1.9654816856069671E-4</c:v>
                </c:pt>
                <c:pt idx="320">
                  <c:v>1.9710157236055764E-4</c:v>
                </c:pt>
                <c:pt idx="321">
                  <c:v>1.5678467045402206E-4</c:v>
                </c:pt>
                <c:pt idx="322">
                  <c:v>1.5539755780537816E-4</c:v>
                </c:pt>
                <c:pt idx="323">
                  <c:v>1.5628814334030317E-4</c:v>
                </c:pt>
                <c:pt idx="324">
                  <c:v>1.3123148019682481E-4</c:v>
                </c:pt>
                <c:pt idx="325">
                  <c:v>1.3126551070109771E-4</c:v>
                </c:pt>
                <c:pt idx="326">
                  <c:v>1.2762772646802815E-4</c:v>
                </c:pt>
                <c:pt idx="327">
                  <c:v>1.3169794045685549E-4</c:v>
                </c:pt>
                <c:pt idx="328">
                  <c:v>1.1875277619225528E-4</c:v>
                </c:pt>
                <c:pt idx="329">
                  <c:v>1.1769479155484798E-4</c:v>
                </c:pt>
                <c:pt idx="330">
                  <c:v>1.1784702814162072E-4</c:v>
                </c:pt>
                <c:pt idx="331">
                  <c:v>1.0003061062353718E-4</c:v>
                </c:pt>
                <c:pt idx="332">
                  <c:v>9.8479202714697002E-5</c:v>
                </c:pt>
                <c:pt idx="333">
                  <c:v>9.0671462327786067E-5</c:v>
                </c:pt>
                <c:pt idx="334">
                  <c:v>1.0291823457745554E-4</c:v>
                </c:pt>
                <c:pt idx="335">
                  <c:v>1.0266614173396549E-4</c:v>
                </c:pt>
                <c:pt idx="336">
                  <c:v>1.0876612642907159E-4</c:v>
                </c:pt>
                <c:pt idx="337">
                  <c:v>9.5090361362379784E-5</c:v>
                </c:pt>
                <c:pt idx="338">
                  <c:v>9.8090662089104764E-5</c:v>
                </c:pt>
                <c:pt idx="339">
                  <c:v>9.2265549371763154E-5</c:v>
                </c:pt>
                <c:pt idx="340">
                  <c:v>1.018188860226039E-4</c:v>
                </c:pt>
                <c:pt idx="341">
                  <c:v>7.9514190562302061E-5</c:v>
                </c:pt>
                <c:pt idx="342">
                  <c:v>7.6426214309904272E-5</c:v>
                </c:pt>
                <c:pt idx="343">
                  <c:v>7.8043814958876856E-5</c:v>
                </c:pt>
                <c:pt idx="344">
                  <c:v>7.8395763173778673E-5</c:v>
                </c:pt>
                <c:pt idx="345">
                  <c:v>8.8583084577663506E-5</c:v>
                </c:pt>
                <c:pt idx="346">
                  <c:v>8.9062646052904556E-5</c:v>
                </c:pt>
                <c:pt idx="347">
                  <c:v>8.9120163949873819E-5</c:v>
                </c:pt>
                <c:pt idx="348">
                  <c:v>1.1229298997103191E-4</c:v>
                </c:pt>
                <c:pt idx="349">
                  <c:v>1.0847100878437545E-4</c:v>
                </c:pt>
                <c:pt idx="350">
                  <c:v>9.7296140843931839E-5</c:v>
                </c:pt>
                <c:pt idx="351">
                  <c:v>9.8757731399933677E-5</c:v>
                </c:pt>
                <c:pt idx="352">
                  <c:v>9.8557023311533705E-5</c:v>
                </c:pt>
                <c:pt idx="353">
                  <c:v>9.7944135860390954E-5</c:v>
                </c:pt>
                <c:pt idx="354">
                  <c:v>9.8465973597398204E-5</c:v>
                </c:pt>
                <c:pt idx="355">
                  <c:v>9.7284689765017482E-5</c:v>
                </c:pt>
                <c:pt idx="356">
                  <c:v>9.760213656918278E-5</c:v>
                </c:pt>
                <c:pt idx="357">
                  <c:v>9.5943458185187246E-5</c:v>
                </c:pt>
                <c:pt idx="358">
                  <c:v>1.2227346286510882E-4</c:v>
                </c:pt>
                <c:pt idx="359">
                  <c:v>1.2191668610349668E-4</c:v>
                </c:pt>
                <c:pt idx="360">
                  <c:v>1.1903987238814109E-4</c:v>
                </c:pt>
                <c:pt idx="361">
                  <c:v>1.6204684745532944E-4</c:v>
                </c:pt>
                <c:pt idx="362">
                  <c:v>1.6182222034326628E-4</c:v>
                </c:pt>
                <c:pt idx="363">
                  <c:v>1.6599795483892042E-4</c:v>
                </c:pt>
                <c:pt idx="364">
                  <c:v>1.5729329968350005E-4</c:v>
                </c:pt>
                <c:pt idx="365">
                  <c:v>1.7047243667746187E-4</c:v>
                </c:pt>
                <c:pt idx="366">
                  <c:v>1.5967686945033679E-4</c:v>
                </c:pt>
                <c:pt idx="367">
                  <c:v>1.6409831083813786E-4</c:v>
                </c:pt>
                <c:pt idx="368">
                  <c:v>1.7196598088383851E-4</c:v>
                </c:pt>
                <c:pt idx="369">
                  <c:v>1.7302358482877852E-4</c:v>
                </c:pt>
                <c:pt idx="370">
                  <c:v>1.6453159663720501E-4</c:v>
                </c:pt>
                <c:pt idx="371">
                  <c:v>1.7503178417368424E-4</c:v>
                </c:pt>
                <c:pt idx="372">
                  <c:v>1.786323155520886E-4</c:v>
                </c:pt>
                <c:pt idx="373">
                  <c:v>1.7599764037946774E-4</c:v>
                </c:pt>
                <c:pt idx="374">
                  <c:v>1.7349451718649724E-4</c:v>
                </c:pt>
                <c:pt idx="375">
                  <c:v>1.6446992270856351E-4</c:v>
                </c:pt>
                <c:pt idx="376">
                  <c:v>1.612507919414781E-4</c:v>
                </c:pt>
                <c:pt idx="377">
                  <c:v>1.6892199849378493E-4</c:v>
                </c:pt>
                <c:pt idx="378">
                  <c:v>1.5942578801939655E-4</c:v>
                </c:pt>
                <c:pt idx="379">
                  <c:v>1.6405163982892665E-4</c:v>
                </c:pt>
                <c:pt idx="380">
                  <c:v>1.676652053800691E-4</c:v>
                </c:pt>
                <c:pt idx="381">
                  <c:v>1.6673935368947853E-4</c:v>
                </c:pt>
                <c:pt idx="382">
                  <c:v>1.8457634300870473E-4</c:v>
                </c:pt>
                <c:pt idx="383">
                  <c:v>1.85284174026623E-4</c:v>
                </c:pt>
                <c:pt idx="384">
                  <c:v>1.8528986919975175E-4</c:v>
                </c:pt>
                <c:pt idx="385">
                  <c:v>1.9716453196195151E-4</c:v>
                </c:pt>
                <c:pt idx="386">
                  <c:v>1.9731450799784944E-4</c:v>
                </c:pt>
                <c:pt idx="387">
                  <c:v>2.0036362864383805E-4</c:v>
                </c:pt>
                <c:pt idx="388">
                  <c:v>1.7662523995070945E-4</c:v>
                </c:pt>
                <c:pt idx="389">
                  <c:v>1.9076831074783891E-4</c:v>
                </c:pt>
                <c:pt idx="390">
                  <c:v>1.9049838774978084E-4</c:v>
                </c:pt>
                <c:pt idx="391">
                  <c:v>1.4679058541866544E-4</c:v>
                </c:pt>
                <c:pt idx="392">
                  <c:v>1.4692443066488902E-4</c:v>
                </c:pt>
                <c:pt idx="393">
                  <c:v>1.4363227511111342E-4</c:v>
                </c:pt>
                <c:pt idx="394">
                  <c:v>1.4372281959587453E-4</c:v>
                </c:pt>
                <c:pt idx="395">
                  <c:v>1.5035044278735127E-4</c:v>
                </c:pt>
                <c:pt idx="396">
                  <c:v>1.617259587865203E-4</c:v>
                </c:pt>
                <c:pt idx="397">
                  <c:v>1.5410935301553652E-4</c:v>
                </c:pt>
                <c:pt idx="398">
                  <c:v>1.458278605502282E-4</c:v>
                </c:pt>
                <c:pt idx="399">
                  <c:v>1.4446592099630595E-4</c:v>
                </c:pt>
                <c:pt idx="400">
                  <c:v>1.4300854060615757E-4</c:v>
                </c:pt>
                <c:pt idx="401">
                  <c:v>1.3595222651956976E-4</c:v>
                </c:pt>
                <c:pt idx="402">
                  <c:v>1.3493030211448689E-4</c:v>
                </c:pt>
                <c:pt idx="403">
                  <c:v>1.4566261798476846E-4</c:v>
                </c:pt>
                <c:pt idx="404">
                  <c:v>1.5048915071787323E-4</c:v>
                </c:pt>
                <c:pt idx="405">
                  <c:v>1.5099971337022281E-4</c:v>
                </c:pt>
                <c:pt idx="406">
                  <c:v>1.5062866815476457E-4</c:v>
                </c:pt>
                <c:pt idx="407">
                  <c:v>1.4879578218680192E-4</c:v>
                </c:pt>
                <c:pt idx="408">
                  <c:v>1.4130981063878296E-4</c:v>
                </c:pt>
                <c:pt idx="409">
                  <c:v>1.3691005209572779E-4</c:v>
                </c:pt>
                <c:pt idx="410">
                  <c:v>1.3699786195922806E-4</c:v>
                </c:pt>
                <c:pt idx="411">
                  <c:v>1.9056536869834932E-4</c:v>
                </c:pt>
                <c:pt idx="412">
                  <c:v>1.747976880759606E-4</c:v>
                </c:pt>
                <c:pt idx="413">
                  <c:v>1.730990009626863E-4</c:v>
                </c:pt>
                <c:pt idx="414">
                  <c:v>1.7399340699034434E-4</c:v>
                </c:pt>
                <c:pt idx="415">
                  <c:v>1.6331417054145475E-4</c:v>
                </c:pt>
                <c:pt idx="416">
                  <c:v>1.6374820087155251E-4</c:v>
                </c:pt>
                <c:pt idx="417">
                  <c:v>1.6066497245717585E-4</c:v>
                </c:pt>
                <c:pt idx="418">
                  <c:v>1.6622450969181835E-4</c:v>
                </c:pt>
                <c:pt idx="419">
                  <c:v>1.6431130540356482E-4</c:v>
                </c:pt>
                <c:pt idx="420">
                  <c:v>1.6439041645382367E-4</c:v>
                </c:pt>
                <c:pt idx="421">
                  <c:v>1.854837826421803E-4</c:v>
                </c:pt>
                <c:pt idx="422">
                  <c:v>1.8540179350764736E-4</c:v>
                </c:pt>
                <c:pt idx="423">
                  <c:v>1.8521500382286091E-4</c:v>
                </c:pt>
                <c:pt idx="424">
                  <c:v>1.8543774856099004E-4</c:v>
                </c:pt>
                <c:pt idx="425">
                  <c:v>1.6055304799338533E-4</c:v>
                </c:pt>
                <c:pt idx="426">
                  <c:v>1.4519510002941266E-4</c:v>
                </c:pt>
                <c:pt idx="427">
                  <c:v>1.4552759531105678E-4</c:v>
                </c:pt>
                <c:pt idx="428">
                  <c:v>1.4353501989725222E-4</c:v>
                </c:pt>
                <c:pt idx="429">
                  <c:v>1.4338997047208673E-4</c:v>
                </c:pt>
                <c:pt idx="430">
                  <c:v>1.4611441629040737E-4</c:v>
                </c:pt>
                <c:pt idx="431">
                  <c:v>1.4790675802701188E-4</c:v>
                </c:pt>
                <c:pt idx="432">
                  <c:v>1.676524530578067E-4</c:v>
                </c:pt>
                <c:pt idx="433">
                  <c:v>1.630048818012831E-4</c:v>
                </c:pt>
                <c:pt idx="434">
                  <c:v>2.6175683639658083E-4</c:v>
                </c:pt>
                <c:pt idx="435">
                  <c:v>2.6143162923736193E-4</c:v>
                </c:pt>
                <c:pt idx="436">
                  <c:v>2.6029024946213274E-4</c:v>
                </c:pt>
                <c:pt idx="437">
                  <c:v>3.0617213881416585E-4</c:v>
                </c:pt>
                <c:pt idx="438">
                  <c:v>3.5892734209959593E-4</c:v>
                </c:pt>
                <c:pt idx="439">
                  <c:v>4.5616364012595429E-4</c:v>
                </c:pt>
                <c:pt idx="440">
                  <c:v>4.5674727582472214E-4</c:v>
                </c:pt>
                <c:pt idx="441">
                  <c:v>4.097791779452772E-4</c:v>
                </c:pt>
                <c:pt idx="442">
                  <c:v>4.113666783306631E-4</c:v>
                </c:pt>
                <c:pt idx="443">
                  <c:v>4.1358446421160171E-4</c:v>
                </c:pt>
                <c:pt idx="444">
                  <c:v>4.1584005861330985E-4</c:v>
                </c:pt>
                <c:pt idx="445">
                  <c:v>4.1548332457478032E-4</c:v>
                </c:pt>
                <c:pt idx="446">
                  <c:v>4.1526933292287943E-4</c:v>
                </c:pt>
                <c:pt idx="447">
                  <c:v>4.1658183259124824E-4</c:v>
                </c:pt>
                <c:pt idx="448">
                  <c:v>4.0414440478580524E-4</c:v>
                </c:pt>
                <c:pt idx="449">
                  <c:v>4.1656630740655279E-4</c:v>
                </c:pt>
                <c:pt idx="450">
                  <c:v>4.2922298285048675E-4</c:v>
                </c:pt>
                <c:pt idx="451">
                  <c:v>4.1238636959440894E-4</c:v>
                </c:pt>
                <c:pt idx="452">
                  <c:v>4.52688901622625E-4</c:v>
                </c:pt>
                <c:pt idx="453">
                  <c:v>4.5686821103511932E-4</c:v>
                </c:pt>
                <c:pt idx="454">
                  <c:v>4.5718095348762215E-4</c:v>
                </c:pt>
                <c:pt idx="455">
                  <c:v>4.7636442541928434E-4</c:v>
                </c:pt>
                <c:pt idx="456">
                  <c:v>4.767546910771022E-4</c:v>
                </c:pt>
                <c:pt idx="457">
                  <c:v>4.9996789898095687E-4</c:v>
                </c:pt>
                <c:pt idx="458">
                  <c:v>5.0001494388598349E-4</c:v>
                </c:pt>
                <c:pt idx="459">
                  <c:v>5.0253364242212667E-4</c:v>
                </c:pt>
                <c:pt idx="460">
                  <c:v>5.0721000109251824E-4</c:v>
                </c:pt>
                <c:pt idx="461">
                  <c:v>5.0562469623027133E-4</c:v>
                </c:pt>
                <c:pt idx="462">
                  <c:v>4.8852380295411198E-4</c:v>
                </c:pt>
                <c:pt idx="463">
                  <c:v>4.8338824531509621E-4</c:v>
                </c:pt>
                <c:pt idx="464">
                  <c:v>3.7343203856969408E-4</c:v>
                </c:pt>
                <c:pt idx="465">
                  <c:v>3.7710064098485336E-4</c:v>
                </c:pt>
                <c:pt idx="466">
                  <c:v>3.775682495258884E-4</c:v>
                </c:pt>
                <c:pt idx="467">
                  <c:v>3.3319805644491042E-4</c:v>
                </c:pt>
                <c:pt idx="468">
                  <c:v>2.7049249814816204E-4</c:v>
                </c:pt>
                <c:pt idx="469">
                  <c:v>1.7210155117142455E-4</c:v>
                </c:pt>
                <c:pt idx="470">
                  <c:v>1.6582696777017327E-4</c:v>
                </c:pt>
                <c:pt idx="471">
                  <c:v>1.6599467138700292E-4</c:v>
                </c:pt>
                <c:pt idx="472">
                  <c:v>1.6277235131111547E-4</c:v>
                </c:pt>
                <c:pt idx="473">
                  <c:v>1.5847716451082011E-4</c:v>
                </c:pt>
                <c:pt idx="474">
                  <c:v>1.6307290210376476E-4</c:v>
                </c:pt>
                <c:pt idx="475">
                  <c:v>1.6580592687798828E-4</c:v>
                </c:pt>
                <c:pt idx="476">
                  <c:v>1.7259575507207967E-4</c:v>
                </c:pt>
                <c:pt idx="477">
                  <c:v>1.8451133917719956E-4</c:v>
                </c:pt>
                <c:pt idx="478">
                  <c:v>2.109956948465707E-4</c:v>
                </c:pt>
                <c:pt idx="479">
                  <c:v>1.9258235543943072E-4</c:v>
                </c:pt>
                <c:pt idx="480">
                  <c:v>1.8067949378591515E-4</c:v>
                </c:pt>
                <c:pt idx="481">
                  <c:v>1.7665299631074258E-4</c:v>
                </c:pt>
                <c:pt idx="482">
                  <c:v>1.3345230513343452E-4</c:v>
                </c:pt>
                <c:pt idx="483">
                  <c:v>1.263927673476521E-4</c:v>
                </c:pt>
                <c:pt idx="484">
                  <c:v>1.4972903956645388E-4</c:v>
                </c:pt>
                <c:pt idx="485">
                  <c:v>1.3081515158936088E-4</c:v>
                </c:pt>
                <c:pt idx="486">
                  <c:v>1.3889363436478389E-4</c:v>
                </c:pt>
                <c:pt idx="487">
                  <c:v>1.453510565283618E-4</c:v>
                </c:pt>
                <c:pt idx="488">
                  <c:v>1.5512851706802496E-4</c:v>
                </c:pt>
                <c:pt idx="489">
                  <c:v>1.5307705744013812E-4</c:v>
                </c:pt>
                <c:pt idx="490">
                  <c:v>1.6860318755173675E-4</c:v>
                </c:pt>
                <c:pt idx="491">
                  <c:v>1.7570604610796131E-4</c:v>
                </c:pt>
                <c:pt idx="492">
                  <c:v>1.7303324481005391E-4</c:v>
                </c:pt>
                <c:pt idx="493">
                  <c:v>1.731462723777894E-4</c:v>
                </c:pt>
                <c:pt idx="494">
                  <c:v>1.7363581247808077E-4</c:v>
                </c:pt>
                <c:pt idx="495">
                  <c:v>1.6821620943513412E-4</c:v>
                </c:pt>
                <c:pt idx="496">
                  <c:v>1.668286828850826E-4</c:v>
                </c:pt>
                <c:pt idx="497">
                  <c:v>1.6683685660787414E-4</c:v>
                </c:pt>
                <c:pt idx="498">
                  <c:v>1.8940315422671708E-4</c:v>
                </c:pt>
                <c:pt idx="499">
                  <c:v>1.8991786827089047E-4</c:v>
                </c:pt>
                <c:pt idx="500">
                  <c:v>1.92198282882411E-4</c:v>
                </c:pt>
                <c:pt idx="501">
                  <c:v>1.989540339071245E-4</c:v>
                </c:pt>
                <c:pt idx="502">
                  <c:v>2.0265823215086614E-4</c:v>
                </c:pt>
                <c:pt idx="503">
                  <c:v>2.0397899203497411E-4</c:v>
                </c:pt>
                <c:pt idx="504">
                  <c:v>1.9715305725687607E-4</c:v>
                </c:pt>
                <c:pt idx="505">
                  <c:v>2.0789582825173975E-4</c:v>
                </c:pt>
                <c:pt idx="506">
                  <c:v>2.0521949868862439E-4</c:v>
                </c:pt>
                <c:pt idx="507">
                  <c:v>1.8941550136047626E-4</c:v>
                </c:pt>
                <c:pt idx="508">
                  <c:v>1.8234380061680521E-4</c:v>
                </c:pt>
                <c:pt idx="509">
                  <c:v>1.9547367538172336E-4</c:v>
                </c:pt>
                <c:pt idx="510">
                  <c:v>2.053664932041001E-4</c:v>
                </c:pt>
                <c:pt idx="511">
                  <c:v>2.0656762570687409E-4</c:v>
                </c:pt>
                <c:pt idx="512">
                  <c:v>2.1216065763622459E-4</c:v>
                </c:pt>
                <c:pt idx="513">
                  <c:v>2.1821258469258172E-4</c:v>
                </c:pt>
                <c:pt idx="514">
                  <c:v>2.253893785284396E-4</c:v>
                </c:pt>
                <c:pt idx="515">
                  <c:v>2.2511089607137863E-4</c:v>
                </c:pt>
                <c:pt idx="516">
                  <c:v>2.3708161631011461E-4</c:v>
                </c:pt>
                <c:pt idx="517">
                  <c:v>2.1086205975731103E-4</c:v>
                </c:pt>
                <c:pt idx="518">
                  <c:v>2.0070752456743135E-4</c:v>
                </c:pt>
                <c:pt idx="519">
                  <c:v>2.0150124442674364E-4</c:v>
                </c:pt>
                <c:pt idx="520">
                  <c:v>1.782583284163544E-4</c:v>
                </c:pt>
                <c:pt idx="521">
                  <c:v>1.7104976077320991E-4</c:v>
                </c:pt>
                <c:pt idx="522">
                  <c:v>1.7692780993364365E-4</c:v>
                </c:pt>
                <c:pt idx="523">
                  <c:v>1.8265019366781258E-4</c:v>
                </c:pt>
                <c:pt idx="524">
                  <c:v>1.9031908312955342E-4</c:v>
                </c:pt>
                <c:pt idx="525">
                  <c:v>1.9552933528811309E-4</c:v>
                </c:pt>
                <c:pt idx="526">
                  <c:v>2.1250452533742243E-4</c:v>
                </c:pt>
                <c:pt idx="527">
                  <c:v>2.1249644909001103E-4</c:v>
                </c:pt>
                <c:pt idx="528">
                  <c:v>1.8790694006725155E-4</c:v>
                </c:pt>
                <c:pt idx="529">
                  <c:v>2.7185647203709708E-4</c:v>
                </c:pt>
                <c:pt idx="530">
                  <c:v>2.7130407314424933E-4</c:v>
                </c:pt>
                <c:pt idx="531">
                  <c:v>2.6734139241056583E-4</c:v>
                </c:pt>
                <c:pt idx="532">
                  <c:v>2.722391042330152E-4</c:v>
                </c:pt>
                <c:pt idx="533">
                  <c:v>2.7889508964085781E-4</c:v>
                </c:pt>
                <c:pt idx="534">
                  <c:v>3.1404974219059165E-4</c:v>
                </c:pt>
                <c:pt idx="535">
                  <c:v>3.8125469674425971E-4</c:v>
                </c:pt>
                <c:pt idx="536">
                  <c:v>3.7459557301879184E-4</c:v>
                </c:pt>
                <c:pt idx="537">
                  <c:v>3.7960287804977616E-4</c:v>
                </c:pt>
                <c:pt idx="538">
                  <c:v>3.60779773894498E-4</c:v>
                </c:pt>
                <c:pt idx="539">
                  <c:v>3.6326012893516524E-4</c:v>
                </c:pt>
                <c:pt idx="540">
                  <c:v>3.579643378360668E-4</c:v>
                </c:pt>
                <c:pt idx="541">
                  <c:v>3.6061852846357021E-4</c:v>
                </c:pt>
                <c:pt idx="542">
                  <c:v>3.8020103583761699E-4</c:v>
                </c:pt>
                <c:pt idx="543">
                  <c:v>3.8204581433501345E-4</c:v>
                </c:pt>
                <c:pt idx="544">
                  <c:v>3.5529623558155297E-4</c:v>
                </c:pt>
                <c:pt idx="545">
                  <c:v>3.5505856965814536E-4</c:v>
                </c:pt>
                <c:pt idx="546">
                  <c:v>3.365828273216406E-4</c:v>
                </c:pt>
                <c:pt idx="547">
                  <c:v>3.3872188437479963E-4</c:v>
                </c:pt>
                <c:pt idx="548">
                  <c:v>3.5700052250276063E-4</c:v>
                </c:pt>
                <c:pt idx="549">
                  <c:v>3.5693883159762464E-4</c:v>
                </c:pt>
                <c:pt idx="550">
                  <c:v>3.5608224048705678E-4</c:v>
                </c:pt>
                <c:pt idx="551">
                  <c:v>3.5677414940500678E-4</c:v>
                </c:pt>
                <c:pt idx="552">
                  <c:v>3.4865088366022658E-4</c:v>
                </c:pt>
                <c:pt idx="553">
                  <c:v>4.7462010908170339E-4</c:v>
                </c:pt>
                <c:pt idx="554">
                  <c:v>5.4017085980281258E-4</c:v>
                </c:pt>
                <c:pt idx="555">
                  <c:v>5.4127500049676758E-4</c:v>
                </c:pt>
                <c:pt idx="556">
                  <c:v>5.4208986699576744E-4</c:v>
                </c:pt>
                <c:pt idx="557">
                  <c:v>5.5292081420562061E-4</c:v>
                </c:pt>
                <c:pt idx="558">
                  <c:v>5.550854771444898E-4</c:v>
                </c:pt>
                <c:pt idx="559">
                  <c:v>4.8860753792004863E-4</c:v>
                </c:pt>
                <c:pt idx="560">
                  <c:v>5.2513902440079095E-4</c:v>
                </c:pt>
                <c:pt idx="561">
                  <c:v>5.4117434797553658E-4</c:v>
                </c:pt>
                <c:pt idx="562">
                  <c:v>5.3127147639350368E-4</c:v>
                </c:pt>
                <c:pt idx="563">
                  <c:v>5.2374677945643609E-4</c:v>
                </c:pt>
                <c:pt idx="564">
                  <c:v>4.8780102125033716E-4</c:v>
                </c:pt>
                <c:pt idx="565">
                  <c:v>4.1892839207753987E-4</c:v>
                </c:pt>
                <c:pt idx="566">
                  <c:v>4.2218470679203401E-4</c:v>
                </c:pt>
                <c:pt idx="567">
                  <c:v>4.1969371314144537E-4</c:v>
                </c:pt>
                <c:pt idx="568">
                  <c:v>4.2457004343731774E-4</c:v>
                </c:pt>
                <c:pt idx="569">
                  <c:v>4.1367377688715046E-4</c:v>
                </c:pt>
                <c:pt idx="570">
                  <c:v>4.1742047171624576E-4</c:v>
                </c:pt>
                <c:pt idx="571">
                  <c:v>4.1375531225253191E-4</c:v>
                </c:pt>
                <c:pt idx="572">
                  <c:v>3.8947728546287989E-4</c:v>
                </c:pt>
                <c:pt idx="573">
                  <c:v>3.8629742330462954E-4</c:v>
                </c:pt>
                <c:pt idx="574">
                  <c:v>3.8065735553006319E-4</c:v>
                </c:pt>
                <c:pt idx="575">
                  <c:v>3.9076177082930934E-4</c:v>
                </c:pt>
                <c:pt idx="576">
                  <c:v>3.9259957673235267E-4</c:v>
                </c:pt>
                <c:pt idx="577">
                  <c:v>3.9127770925529766E-4</c:v>
                </c:pt>
                <c:pt idx="578">
                  <c:v>3.7649257862605595E-4</c:v>
                </c:pt>
                <c:pt idx="579">
                  <c:v>3.7657450841015378E-4</c:v>
                </c:pt>
                <c:pt idx="580">
                  <c:v>3.79899910996349E-4</c:v>
                </c:pt>
                <c:pt idx="581">
                  <c:v>3.8027646295948138E-4</c:v>
                </c:pt>
                <c:pt idx="582">
                  <c:v>3.8035327313097785E-4</c:v>
                </c:pt>
                <c:pt idx="583">
                  <c:v>2.1887717195793061E-4</c:v>
                </c:pt>
                <c:pt idx="584">
                  <c:v>1.7261915635127155E-4</c:v>
                </c:pt>
                <c:pt idx="585">
                  <c:v>1.730733396349158E-4</c:v>
                </c:pt>
                <c:pt idx="586">
                  <c:v>1.4390032467042206E-4</c:v>
                </c:pt>
                <c:pt idx="587">
                  <c:v>1.5070894669400991E-4</c:v>
                </c:pt>
                <c:pt idx="588">
                  <c:v>1.5946298726491763E-4</c:v>
                </c:pt>
                <c:pt idx="589">
                  <c:v>1.4826834915003417E-4</c:v>
                </c:pt>
                <c:pt idx="590">
                  <c:v>1.2901461872189432E-4</c:v>
                </c:pt>
                <c:pt idx="591">
                  <c:v>1.140754186669593E-4</c:v>
                </c:pt>
                <c:pt idx="592">
                  <c:v>1.142355465752197E-4</c:v>
                </c:pt>
                <c:pt idx="593">
                  <c:v>1.1439910996407964E-4</c:v>
                </c:pt>
                <c:pt idx="594">
                  <c:v>1.2655912522898334E-4</c:v>
                </c:pt>
                <c:pt idx="595">
                  <c:v>1.2656034508600706E-4</c:v>
                </c:pt>
                <c:pt idx="596">
                  <c:v>1.2603265004646426E-4</c:v>
                </c:pt>
                <c:pt idx="597">
                  <c:v>1.2492915455576589E-4</c:v>
                </c:pt>
                <c:pt idx="598">
                  <c:v>1.2013935773025771E-4</c:v>
                </c:pt>
                <c:pt idx="599">
                  <c:v>1.15185987501724E-4</c:v>
                </c:pt>
                <c:pt idx="600">
                  <c:v>1.1484951791430644E-4</c:v>
                </c:pt>
                <c:pt idx="601">
                  <c:v>1.1691584985157854E-4</c:v>
                </c:pt>
                <c:pt idx="602">
                  <c:v>1.2244236028811629E-4</c:v>
                </c:pt>
                <c:pt idx="603">
                  <c:v>1.1914678592266934E-4</c:v>
                </c:pt>
                <c:pt idx="604">
                  <c:v>1.4584626710673271E-4</c:v>
                </c:pt>
                <c:pt idx="605">
                  <c:v>1.3619720827164809E-4</c:v>
                </c:pt>
                <c:pt idx="606">
                  <c:v>1.375304621263151E-4</c:v>
                </c:pt>
                <c:pt idx="607">
                  <c:v>1.4178304939052705E-4</c:v>
                </c:pt>
                <c:pt idx="608">
                  <c:v>1.3629239181369685E-4</c:v>
                </c:pt>
                <c:pt idx="609">
                  <c:v>1.3341506613768898E-4</c:v>
                </c:pt>
                <c:pt idx="610">
                  <c:v>1.2748987721205034E-4</c:v>
                </c:pt>
                <c:pt idx="611">
                  <c:v>1.3863965039079046E-4</c:v>
                </c:pt>
                <c:pt idx="612">
                  <c:v>1.4257980732335462E-4</c:v>
                </c:pt>
                <c:pt idx="613">
                  <c:v>1.4302564862764925E-4</c:v>
                </c:pt>
                <c:pt idx="614">
                  <c:v>1.4431111200464983E-4</c:v>
                </c:pt>
                <c:pt idx="615">
                  <c:v>1.4505531435090736E-4</c:v>
                </c:pt>
                <c:pt idx="616">
                  <c:v>1.4181995131778264E-4</c:v>
                </c:pt>
                <c:pt idx="617">
                  <c:v>1.3258044089826647E-4</c:v>
                </c:pt>
                <c:pt idx="618">
                  <c:v>1.3165100868265468E-4</c:v>
                </c:pt>
                <c:pt idx="619">
                  <c:v>1.3541258977011161E-4</c:v>
                </c:pt>
                <c:pt idx="620">
                  <c:v>1.3494020528416172E-4</c:v>
                </c:pt>
                <c:pt idx="621">
                  <c:v>1.3698132362414882E-4</c:v>
                </c:pt>
                <c:pt idx="622">
                  <c:v>1.3733105827399059E-4</c:v>
                </c:pt>
                <c:pt idx="623">
                  <c:v>1.4055570465199737E-4</c:v>
                </c:pt>
                <c:pt idx="624">
                  <c:v>1.4035576683660227E-4</c:v>
                </c:pt>
                <c:pt idx="625">
                  <c:v>1.3619276529861201E-4</c:v>
                </c:pt>
                <c:pt idx="626">
                  <c:v>1.4378330228493241E-4</c:v>
                </c:pt>
                <c:pt idx="627">
                  <c:v>1.6262107301504762E-4</c:v>
                </c:pt>
                <c:pt idx="628">
                  <c:v>1.6321334675529713E-4</c:v>
                </c:pt>
                <c:pt idx="629">
                  <c:v>1.6306101199864057E-4</c:v>
                </c:pt>
                <c:pt idx="630">
                  <c:v>1.617957259298122E-4</c:v>
                </c:pt>
                <c:pt idx="631">
                  <c:v>1.6093134264781947E-4</c:v>
                </c:pt>
                <c:pt idx="632">
                  <c:v>1.563529919082804E-4</c:v>
                </c:pt>
                <c:pt idx="633">
                  <c:v>1.5590764177170156E-4</c:v>
                </c:pt>
                <c:pt idx="634">
                  <c:v>1.1892358919268128E-4</c:v>
                </c:pt>
                <c:pt idx="635">
                  <c:v>1.1459004830088319E-4</c:v>
                </c:pt>
                <c:pt idx="636">
                  <c:v>1.1535268508594837E-4</c:v>
                </c:pt>
                <c:pt idx="637">
                  <c:v>1.0324560577001784E-4</c:v>
                </c:pt>
                <c:pt idx="638">
                  <c:v>1.0580611207424527E-4</c:v>
                </c:pt>
                <c:pt idx="639">
                  <c:v>1.0450723281638911E-4</c:v>
                </c:pt>
                <c:pt idx="640">
                  <c:v>1.2204827661124259E-4</c:v>
                </c:pt>
                <c:pt idx="641">
                  <c:v>1.171799416405633E-4</c:v>
                </c:pt>
                <c:pt idx="642">
                  <c:v>1.1977066944681401E-4</c:v>
                </c:pt>
                <c:pt idx="643">
                  <c:v>1.197596470816399E-4</c:v>
                </c:pt>
                <c:pt idx="644">
                  <c:v>1.1928899937583302E-4</c:v>
                </c:pt>
                <c:pt idx="645">
                  <c:v>1.1836113556131645E-4</c:v>
                </c:pt>
                <c:pt idx="646">
                  <c:v>1.1945354034414147E-4</c:v>
                </c:pt>
                <c:pt idx="647">
                  <c:v>1.1925834733229703E-4</c:v>
                </c:pt>
                <c:pt idx="648">
                  <c:v>1.157143384130868E-4</c:v>
                </c:pt>
                <c:pt idx="649">
                  <c:v>1.1337714705394429E-4</c:v>
                </c:pt>
                <c:pt idx="650">
                  <c:v>9.8028539278917831E-5</c:v>
                </c:pt>
                <c:pt idx="651">
                  <c:v>1.0823869020513705E-4</c:v>
                </c:pt>
                <c:pt idx="652">
                  <c:v>1.0766964079773059E-4</c:v>
                </c:pt>
                <c:pt idx="653">
                  <c:v>1.0688336152350318E-4</c:v>
                </c:pt>
                <c:pt idx="654">
                  <c:v>9.2884785548944538E-5</c:v>
                </c:pt>
                <c:pt idx="655">
                  <c:v>9.6817202449250254E-5</c:v>
                </c:pt>
                <c:pt idx="656">
                  <c:v>8.2184457021681429E-5</c:v>
                </c:pt>
                <c:pt idx="657">
                  <c:v>6.5680256270978391E-5</c:v>
                </c:pt>
                <c:pt idx="658">
                  <c:v>6.4870028413068197E-5</c:v>
                </c:pt>
                <c:pt idx="659">
                  <c:v>6.4536541290924389E-5</c:v>
                </c:pt>
                <c:pt idx="660">
                  <c:v>6.8811993841803195E-5</c:v>
                </c:pt>
                <c:pt idx="661">
                  <c:v>6.8952933961341425E-5</c:v>
                </c:pt>
                <c:pt idx="662">
                  <c:v>7.1070671112856296E-5</c:v>
                </c:pt>
                <c:pt idx="663">
                  <c:v>7.1091991254791886E-5</c:v>
                </c:pt>
                <c:pt idx="664">
                  <c:v>7.2261895392891916E-5</c:v>
                </c:pt>
                <c:pt idx="665">
                  <c:v>7.7621315420168182E-5</c:v>
                </c:pt>
                <c:pt idx="666">
                  <c:v>9.5625199742854831E-5</c:v>
                </c:pt>
                <c:pt idx="667">
                  <c:v>9.5640632782303429E-5</c:v>
                </c:pt>
                <c:pt idx="668">
                  <c:v>1.2445040831783296E-4</c:v>
                </c:pt>
                <c:pt idx="669">
                  <c:v>1.7634125278836459E-4</c:v>
                </c:pt>
                <c:pt idx="670">
                  <c:v>1.5853158699687318E-4</c:v>
                </c:pt>
                <c:pt idx="671">
                  <c:v>1.6513910986114402E-4</c:v>
                </c:pt>
                <c:pt idx="672">
                  <c:v>1.6316738085849427E-4</c:v>
                </c:pt>
                <c:pt idx="673">
                  <c:v>1.8785838057661959E-4</c:v>
                </c:pt>
                <c:pt idx="674">
                  <c:v>2.2462415267303232E-4</c:v>
                </c:pt>
                <c:pt idx="675">
                  <c:v>2.3538347419714832E-4</c:v>
                </c:pt>
                <c:pt idx="676">
                  <c:v>2.378165544376336E-4</c:v>
                </c:pt>
                <c:pt idx="677">
                  <c:v>2.3956940346135327E-4</c:v>
                </c:pt>
                <c:pt idx="678">
                  <c:v>2.6167824222987055E-4</c:v>
                </c:pt>
                <c:pt idx="679">
                  <c:v>2.6712885813789738E-4</c:v>
                </c:pt>
                <c:pt idx="680">
                  <c:v>2.6911937691889091E-4</c:v>
                </c:pt>
                <c:pt idx="681">
                  <c:v>2.5880547475723919E-4</c:v>
                </c:pt>
                <c:pt idx="682">
                  <c:v>2.5877401277300496E-4</c:v>
                </c:pt>
                <c:pt idx="683">
                  <c:v>2.6137065827222094E-4</c:v>
                </c:pt>
                <c:pt idx="684">
                  <c:v>2.6832101800063654E-4</c:v>
                </c:pt>
                <c:pt idx="685">
                  <c:v>3.2671539972691031E-4</c:v>
                </c:pt>
                <c:pt idx="686">
                  <c:v>3.3976257423407394E-4</c:v>
                </c:pt>
                <c:pt idx="687">
                  <c:v>3.3930614174557973E-4</c:v>
                </c:pt>
                <c:pt idx="688">
                  <c:v>3.4046772820870683E-4</c:v>
                </c:pt>
                <c:pt idx="689">
                  <c:v>3.4271139280163648E-4</c:v>
                </c:pt>
                <c:pt idx="690">
                  <c:v>3.7061866006807471E-4</c:v>
                </c:pt>
                <c:pt idx="691">
                  <c:v>3.7057421833352897E-4</c:v>
                </c:pt>
                <c:pt idx="692">
                  <c:v>3.8267526760254317E-4</c:v>
                </c:pt>
                <c:pt idx="693">
                  <c:v>3.9539969354641713E-4</c:v>
                </c:pt>
                <c:pt idx="694">
                  <c:v>3.9274000073108298E-4</c:v>
                </c:pt>
                <c:pt idx="695">
                  <c:v>3.90728483542574E-4</c:v>
                </c:pt>
                <c:pt idx="696">
                  <c:v>3.8126990409704517E-4</c:v>
                </c:pt>
                <c:pt idx="697">
                  <c:v>3.9107538489483113E-4</c:v>
                </c:pt>
                <c:pt idx="698">
                  <c:v>3.5963936932166524E-4</c:v>
                </c:pt>
                <c:pt idx="699">
                  <c:v>3.1961743783530204E-4</c:v>
                </c:pt>
                <c:pt idx="700">
                  <c:v>3.2804071082358579E-4</c:v>
                </c:pt>
                <c:pt idx="701">
                  <c:v>3.2081767725569352E-4</c:v>
                </c:pt>
                <c:pt idx="702">
                  <c:v>3.5667253880748614E-4</c:v>
                </c:pt>
                <c:pt idx="703">
                  <c:v>3.3491600487148775E-4</c:v>
                </c:pt>
                <c:pt idx="704">
                  <c:v>3.4541722732229233E-4</c:v>
                </c:pt>
                <c:pt idx="705">
                  <c:v>3.4556709980721606E-4</c:v>
                </c:pt>
                <c:pt idx="706">
                  <c:v>3.4169811087444253E-4</c:v>
                </c:pt>
                <c:pt idx="707">
                  <c:v>3.7878496004742492E-4</c:v>
                </c:pt>
                <c:pt idx="708">
                  <c:v>3.590159344467734E-4</c:v>
                </c:pt>
                <c:pt idx="709">
                  <c:v>3.5565832996874711E-4</c:v>
                </c:pt>
                <c:pt idx="710">
                  <c:v>3.6786414495320333E-4</c:v>
                </c:pt>
                <c:pt idx="711">
                  <c:v>3.8771886082150197E-4</c:v>
                </c:pt>
                <c:pt idx="712">
                  <c:v>3.8764933450105809E-4</c:v>
                </c:pt>
                <c:pt idx="713">
                  <c:v>3.8473313074878799E-4</c:v>
                </c:pt>
                <c:pt idx="714">
                  <c:v>3.6922471622180363E-4</c:v>
                </c:pt>
                <c:pt idx="715">
                  <c:v>3.1363144847947424E-4</c:v>
                </c:pt>
                <c:pt idx="716">
                  <c:v>2.9630768891177018E-4</c:v>
                </c:pt>
                <c:pt idx="717">
                  <c:v>2.9696750788982539E-4</c:v>
                </c:pt>
                <c:pt idx="718">
                  <c:v>2.9500333721457111E-4</c:v>
                </c:pt>
                <c:pt idx="719">
                  <c:v>2.9312033271406378E-4</c:v>
                </c:pt>
                <c:pt idx="720">
                  <c:v>2.5603321827549351E-4</c:v>
                </c:pt>
                <c:pt idx="721">
                  <c:v>2.5504951059036353E-4</c:v>
                </c:pt>
                <c:pt idx="722">
                  <c:v>2.2742478439873932E-4</c:v>
                </c:pt>
                <c:pt idx="723">
                  <c:v>2.5965068797667026E-4</c:v>
                </c:pt>
                <c:pt idx="724">
                  <c:v>2.6029382212099187E-4</c:v>
                </c:pt>
                <c:pt idx="725">
                  <c:v>2.5450930679793817E-4</c:v>
                </c:pt>
                <c:pt idx="726">
                  <c:v>2.5277516309766846E-4</c:v>
                </c:pt>
                <c:pt idx="727">
                  <c:v>2.3739966410549635E-4</c:v>
                </c:pt>
                <c:pt idx="728">
                  <c:v>2.3302231776592164E-4</c:v>
                </c:pt>
                <c:pt idx="729">
                  <c:v>2.3833372021849259E-4</c:v>
                </c:pt>
                <c:pt idx="730">
                  <c:v>2.2056805015453946E-4</c:v>
                </c:pt>
                <c:pt idx="731">
                  <c:v>2.2895512858372503E-4</c:v>
                </c:pt>
                <c:pt idx="732">
                  <c:v>2.022940102472782E-4</c:v>
                </c:pt>
                <c:pt idx="733">
                  <c:v>2.103654886520627E-4</c:v>
                </c:pt>
                <c:pt idx="734">
                  <c:v>1.8865824353004893E-4</c:v>
                </c:pt>
                <c:pt idx="735">
                  <c:v>1.8213046621242697E-4</c:v>
                </c:pt>
                <c:pt idx="736">
                  <c:v>1.8771527434833572E-4</c:v>
                </c:pt>
                <c:pt idx="737">
                  <c:v>1.4690494312009466E-4</c:v>
                </c:pt>
                <c:pt idx="738">
                  <c:v>1.4545073256690258E-4</c:v>
                </c:pt>
                <c:pt idx="739">
                  <c:v>1.4831207635350674E-4</c:v>
                </c:pt>
                <c:pt idx="740">
                  <c:v>1.3773306320047016E-4</c:v>
                </c:pt>
                <c:pt idx="741">
                  <c:v>1.2750503449827482E-4</c:v>
                </c:pt>
                <c:pt idx="742">
                  <c:v>1.2755543553955655E-4</c:v>
                </c:pt>
                <c:pt idx="743">
                  <c:v>1.2456350706076846E-4</c:v>
                </c:pt>
                <c:pt idx="744">
                  <c:v>1.2551668492515955E-4</c:v>
                </c:pt>
                <c:pt idx="745">
                  <c:v>1.2713435394125271E-4</c:v>
                </c:pt>
                <c:pt idx="746">
                  <c:v>1.2993082314858236E-4</c:v>
                </c:pt>
                <c:pt idx="747">
                  <c:v>1.635986673697442E-4</c:v>
                </c:pt>
                <c:pt idx="748">
                  <c:v>1.7906886926746311E-4</c:v>
                </c:pt>
                <c:pt idx="749">
                  <c:v>2.2109439161353226E-4</c:v>
                </c:pt>
                <c:pt idx="750">
                  <c:v>2.1601085477652629E-4</c:v>
                </c:pt>
                <c:pt idx="751">
                  <c:v>2.1932943884700294E-4</c:v>
                </c:pt>
                <c:pt idx="752">
                  <c:v>2.2023053070047374E-4</c:v>
                </c:pt>
                <c:pt idx="753">
                  <c:v>1.6773007571138182E-4</c:v>
                </c:pt>
                <c:pt idx="754">
                  <c:v>1.766985861207905E-4</c:v>
                </c:pt>
                <c:pt idx="755">
                  <c:v>1.8168664558768755E-4</c:v>
                </c:pt>
                <c:pt idx="756">
                  <c:v>1.8771168594093767E-4</c:v>
                </c:pt>
                <c:pt idx="757">
                  <c:v>1.9106788922128285E-4</c:v>
                </c:pt>
                <c:pt idx="758">
                  <c:v>1.9083667493688156E-4</c:v>
                </c:pt>
                <c:pt idx="759">
                  <c:v>1.8706741580289948E-4</c:v>
                </c:pt>
                <c:pt idx="760">
                  <c:v>1.8905339942653729E-4</c:v>
                </c:pt>
                <c:pt idx="761">
                  <c:v>1.8693155457033054E-4</c:v>
                </c:pt>
                <c:pt idx="762">
                  <c:v>2.4666075754883931E-4</c:v>
                </c:pt>
                <c:pt idx="763">
                  <c:v>2.3722245786290947E-4</c:v>
                </c:pt>
                <c:pt idx="764">
                  <c:v>2.0775208197872948E-4</c:v>
                </c:pt>
                <c:pt idx="765">
                  <c:v>2.1214188177259881E-4</c:v>
                </c:pt>
                <c:pt idx="766">
                  <c:v>2.3757571051719249E-4</c:v>
                </c:pt>
                <c:pt idx="767">
                  <c:v>2.3739208118356153E-4</c:v>
                </c:pt>
                <c:pt idx="768">
                  <c:v>2.3660706845882786E-4</c:v>
                </c:pt>
                <c:pt idx="769">
                  <c:v>2.388951871635288E-4</c:v>
                </c:pt>
                <c:pt idx="770">
                  <c:v>2.4378107616401774E-4</c:v>
                </c:pt>
                <c:pt idx="771">
                  <c:v>2.3953940367953561E-4</c:v>
                </c:pt>
                <c:pt idx="772">
                  <c:v>2.3778017530619945E-4</c:v>
                </c:pt>
                <c:pt idx="773">
                  <c:v>2.3708289153540315E-4</c:v>
                </c:pt>
                <c:pt idx="774">
                  <c:v>2.3919884346337701E-4</c:v>
                </c:pt>
                <c:pt idx="775">
                  <c:v>2.345104122355026E-4</c:v>
                </c:pt>
                <c:pt idx="776">
                  <c:v>2.6031591625208674E-4</c:v>
                </c:pt>
                <c:pt idx="777">
                  <c:v>2.3925398848164889E-4</c:v>
                </c:pt>
                <c:pt idx="778">
                  <c:v>2.3194708006122998E-4</c:v>
                </c:pt>
                <c:pt idx="779">
                  <c:v>2.5707012052418696E-4</c:v>
                </c:pt>
                <c:pt idx="780">
                  <c:v>2.5890646692889468E-4</c:v>
                </c:pt>
                <c:pt idx="781">
                  <c:v>2.588035080934511E-4</c:v>
                </c:pt>
                <c:pt idx="782">
                  <c:v>2.596740816197402E-4</c:v>
                </c:pt>
                <c:pt idx="783">
                  <c:v>2.5793478899647148E-4</c:v>
                </c:pt>
                <c:pt idx="784">
                  <c:v>2.4898520365453601E-4</c:v>
                </c:pt>
                <c:pt idx="785">
                  <c:v>2.4873734142220763E-4</c:v>
                </c:pt>
                <c:pt idx="786">
                  <c:v>2.4637890749307917E-4</c:v>
                </c:pt>
                <c:pt idx="787">
                  <c:v>2.4262696510286166E-4</c:v>
                </c:pt>
                <c:pt idx="788">
                  <c:v>2.4364735998506072E-4</c:v>
                </c:pt>
                <c:pt idx="789">
                  <c:v>2.4413135911011136E-4</c:v>
                </c:pt>
                <c:pt idx="790">
                  <c:v>2.4329667627996085E-4</c:v>
                </c:pt>
                <c:pt idx="791">
                  <c:v>2.4564985910671818E-4</c:v>
                </c:pt>
                <c:pt idx="792">
                  <c:v>1.9513946599567067E-4</c:v>
                </c:pt>
                <c:pt idx="793">
                  <c:v>1.8967023374217356E-4</c:v>
                </c:pt>
                <c:pt idx="794">
                  <c:v>2.0046840336766696E-4</c:v>
                </c:pt>
                <c:pt idx="795">
                  <c:v>1.9072066901914124E-4</c:v>
                </c:pt>
                <c:pt idx="796">
                  <c:v>1.70026067326455E-4</c:v>
                </c:pt>
                <c:pt idx="797">
                  <c:v>1.6625927156602795E-4</c:v>
                </c:pt>
                <c:pt idx="798">
                  <c:v>1.8192123762780153E-4</c:v>
                </c:pt>
                <c:pt idx="799">
                  <c:v>1.8433073026214968E-4</c:v>
                </c:pt>
                <c:pt idx="800">
                  <c:v>1.8146332648466521E-4</c:v>
                </c:pt>
                <c:pt idx="801">
                  <c:v>1.8133283319814492E-4</c:v>
                </c:pt>
                <c:pt idx="802">
                  <c:v>1.8248807945565917E-4</c:v>
                </c:pt>
                <c:pt idx="803">
                  <c:v>1.8484320864751549E-4</c:v>
                </c:pt>
                <c:pt idx="804">
                  <c:v>1.8343312034261024E-4</c:v>
                </c:pt>
                <c:pt idx="805">
                  <c:v>1.9351840594225534E-4</c:v>
                </c:pt>
                <c:pt idx="806">
                  <c:v>1.6306037898073869E-4</c:v>
                </c:pt>
                <c:pt idx="807">
                  <c:v>1.6166834663618938E-4</c:v>
                </c:pt>
                <c:pt idx="808">
                  <c:v>1.9959110566863996E-4</c:v>
                </c:pt>
                <c:pt idx="809">
                  <c:v>1.3689663045629927E-4</c:v>
                </c:pt>
                <c:pt idx="810">
                  <c:v>1.4116433367843625E-4</c:v>
                </c:pt>
                <c:pt idx="811">
                  <c:v>1.3548003444905957E-4</c:v>
                </c:pt>
                <c:pt idx="812">
                  <c:v>1.2864531671232638E-4</c:v>
                </c:pt>
                <c:pt idx="813">
                  <c:v>1.3344394259626378E-4</c:v>
                </c:pt>
                <c:pt idx="814">
                  <c:v>1.33545574846891E-4</c:v>
                </c:pt>
                <c:pt idx="815">
                  <c:v>1.4340478791337801E-4</c:v>
                </c:pt>
                <c:pt idx="816">
                  <c:v>1.475423542771061E-4</c:v>
                </c:pt>
                <c:pt idx="817">
                  <c:v>1.4635689277653179E-4</c:v>
                </c:pt>
                <c:pt idx="818">
                  <c:v>1.4837434164330715E-4</c:v>
                </c:pt>
                <c:pt idx="819">
                  <c:v>1.4980688647022738E-4</c:v>
                </c:pt>
                <c:pt idx="820">
                  <c:v>1.5320327992847019E-4</c:v>
                </c:pt>
                <c:pt idx="821">
                  <c:v>1.5184568796065365E-4</c:v>
                </c:pt>
                <c:pt idx="822">
                  <c:v>1.4781013101305249E-4</c:v>
                </c:pt>
                <c:pt idx="823">
                  <c:v>1.5172159831690338E-4</c:v>
                </c:pt>
                <c:pt idx="824">
                  <c:v>1.5306763484654136E-4</c:v>
                </c:pt>
                <c:pt idx="825">
                  <c:v>1.5352071685140404E-4</c:v>
                </c:pt>
                <c:pt idx="826">
                  <c:v>1.5543215441954754E-4</c:v>
                </c:pt>
                <c:pt idx="827">
                  <c:v>1.5611540861859498E-4</c:v>
                </c:pt>
                <c:pt idx="828">
                  <c:v>1.4185853278289183E-4</c:v>
                </c:pt>
                <c:pt idx="829">
                  <c:v>1.3950985658148972E-4</c:v>
                </c:pt>
                <c:pt idx="830">
                  <c:v>1.388322700448431E-4</c:v>
                </c:pt>
                <c:pt idx="831">
                  <c:v>1.3902465404591583E-4</c:v>
                </c:pt>
                <c:pt idx="832">
                  <c:v>1.4326687533048701E-4</c:v>
                </c:pt>
                <c:pt idx="833">
                  <c:v>1.4321764506411246E-4</c:v>
                </c:pt>
                <c:pt idx="834">
                  <c:v>1.412571925489873E-4</c:v>
                </c:pt>
                <c:pt idx="835">
                  <c:v>1.3859945292598921E-4</c:v>
                </c:pt>
                <c:pt idx="836">
                  <c:v>1.3672419186602813E-4</c:v>
                </c:pt>
                <c:pt idx="837">
                  <c:v>1.3664070036938347E-4</c:v>
                </c:pt>
                <c:pt idx="838">
                  <c:v>9.3469010865893494E-5</c:v>
                </c:pt>
                <c:pt idx="839">
                  <c:v>8.2598040613331597E-5</c:v>
                </c:pt>
                <c:pt idx="840">
                  <c:v>7.5957422570385169E-5</c:v>
                </c:pt>
                <c:pt idx="841">
                  <c:v>7.652950980591928E-5</c:v>
                </c:pt>
                <c:pt idx="842">
                  <c:v>8.7047101259160272E-5</c:v>
                </c:pt>
                <c:pt idx="843">
                  <c:v>7.7576314228332269E-5</c:v>
                </c:pt>
                <c:pt idx="844">
                  <c:v>7.7412258626014224E-5</c:v>
                </c:pt>
                <c:pt idx="845">
                  <c:v>7.1217519968879767E-5</c:v>
                </c:pt>
                <c:pt idx="846">
                  <c:v>7.0960904610300768E-5</c:v>
                </c:pt>
                <c:pt idx="847">
                  <c:v>7.5319357381695785E-5</c:v>
                </c:pt>
                <c:pt idx="848">
                  <c:v>7.5695727215445847E-5</c:v>
                </c:pt>
                <c:pt idx="849">
                  <c:v>7.7259939058694506E-5</c:v>
                </c:pt>
                <c:pt idx="850">
                  <c:v>7.7484311835889906E-5</c:v>
                </c:pt>
                <c:pt idx="851">
                  <c:v>8.9250868436998028E-5</c:v>
                </c:pt>
                <c:pt idx="852">
                  <c:v>9.9877305762421979E-5</c:v>
                </c:pt>
                <c:pt idx="853">
                  <c:v>9.6833465184910313E-5</c:v>
                </c:pt>
                <c:pt idx="854">
                  <c:v>8.6808213454646373E-5</c:v>
                </c:pt>
                <c:pt idx="855">
                  <c:v>8.7110917202244505E-5</c:v>
                </c:pt>
                <c:pt idx="856">
                  <c:v>9.7282494047812163E-5</c:v>
                </c:pt>
                <c:pt idx="857">
                  <c:v>1.086609530671197E-4</c:v>
                </c:pt>
                <c:pt idx="858">
                  <c:v>1.3181147810219939E-4</c:v>
                </c:pt>
                <c:pt idx="859">
                  <c:v>1.3639160658632859E-4</c:v>
                </c:pt>
                <c:pt idx="860">
                  <c:v>1.3805620521607439E-4</c:v>
                </c:pt>
                <c:pt idx="861">
                  <c:v>1.5043808540353629E-4</c:v>
                </c:pt>
                <c:pt idx="862">
                  <c:v>1.5256763719421641E-4</c:v>
                </c:pt>
                <c:pt idx="863">
                  <c:v>1.7617197482653758E-4</c:v>
                </c:pt>
                <c:pt idx="864">
                  <c:v>1.847843426974186E-4</c:v>
                </c:pt>
                <c:pt idx="865">
                  <c:v>1.8191648091922991E-4</c:v>
                </c:pt>
                <c:pt idx="866">
                  <c:v>1.7850207092552921E-4</c:v>
                </c:pt>
                <c:pt idx="867">
                  <c:v>1.9956787275059342E-4</c:v>
                </c:pt>
                <c:pt idx="868">
                  <c:v>2.0999026276472392E-4</c:v>
                </c:pt>
                <c:pt idx="869">
                  <c:v>2.2656415971087694E-4</c:v>
                </c:pt>
                <c:pt idx="870">
                  <c:v>2.3040702609829767E-4</c:v>
                </c:pt>
                <c:pt idx="871">
                  <c:v>2.2917530578280235E-4</c:v>
                </c:pt>
                <c:pt idx="872">
                  <c:v>2.1952702821886622E-4</c:v>
                </c:pt>
                <c:pt idx="873">
                  <c:v>2.1903123836279596E-4</c:v>
                </c:pt>
                <c:pt idx="874">
                  <c:v>2.2198132871554963E-4</c:v>
                </c:pt>
                <c:pt idx="875">
                  <c:v>2.2141741527548347E-4</c:v>
                </c:pt>
                <c:pt idx="876">
                  <c:v>2.2794754917102131E-4</c:v>
                </c:pt>
                <c:pt idx="877">
                  <c:v>2.2144148122203087E-4</c:v>
                </c:pt>
                <c:pt idx="878">
                  <c:v>2.4369105435865859E-4</c:v>
                </c:pt>
                <c:pt idx="879">
                  <c:v>2.7458297610254514E-4</c:v>
                </c:pt>
                <c:pt idx="880">
                  <c:v>2.9179097644338572E-4</c:v>
                </c:pt>
                <c:pt idx="881">
                  <c:v>3.3386394528815363E-4</c:v>
                </c:pt>
                <c:pt idx="882">
                  <c:v>3.3296878667000214E-4</c:v>
                </c:pt>
                <c:pt idx="883">
                  <c:v>3.2909631965102469E-4</c:v>
                </c:pt>
                <c:pt idx="884">
                  <c:v>3.6462215444280581E-4</c:v>
                </c:pt>
                <c:pt idx="885">
                  <c:v>3.6150011798468794E-4</c:v>
                </c:pt>
                <c:pt idx="886">
                  <c:v>3.5417824715768236E-4</c:v>
                </c:pt>
                <c:pt idx="887">
                  <c:v>3.4791422664655255E-4</c:v>
                </c:pt>
                <c:pt idx="888">
                  <c:v>3.2391373298379643E-4</c:v>
                </c:pt>
                <c:pt idx="889">
                  <c:v>3.1668087222527487E-4</c:v>
                </c:pt>
                <c:pt idx="890">
                  <c:v>3.1375517519983032E-4</c:v>
                </c:pt>
                <c:pt idx="891">
                  <c:v>3.0385392966687E-4</c:v>
                </c:pt>
                <c:pt idx="892">
                  <c:v>2.9924283181257408E-4</c:v>
                </c:pt>
                <c:pt idx="893">
                  <c:v>2.7416274146041834E-4</c:v>
                </c:pt>
                <c:pt idx="894">
                  <c:v>2.7184364936261887E-4</c:v>
                </c:pt>
                <c:pt idx="895">
                  <c:v>2.8996416157232445E-4</c:v>
                </c:pt>
                <c:pt idx="896">
                  <c:v>2.9147386275851528E-4</c:v>
                </c:pt>
                <c:pt idx="897">
                  <c:v>2.7107548451720047E-4</c:v>
                </c:pt>
                <c:pt idx="898">
                  <c:v>2.6142184242302328E-4</c:v>
                </c:pt>
                <c:pt idx="899">
                  <c:v>3.0553910312676008E-4</c:v>
                </c:pt>
                <c:pt idx="900">
                  <c:v>3.102507529670272E-4</c:v>
                </c:pt>
                <c:pt idx="901">
                  <c:v>3.4125446108132393E-4</c:v>
                </c:pt>
                <c:pt idx="902">
                  <c:v>3.4372322812100114E-4</c:v>
                </c:pt>
                <c:pt idx="903">
                  <c:v>3.5537986750410313E-4</c:v>
                </c:pt>
                <c:pt idx="904">
                  <c:v>3.5447032684806376E-4</c:v>
                </c:pt>
                <c:pt idx="905">
                  <c:v>3.5446828464026972E-4</c:v>
                </c:pt>
                <c:pt idx="906">
                  <c:v>3.5190845484758647E-4</c:v>
                </c:pt>
                <c:pt idx="907">
                  <c:v>3.5387017765573349E-4</c:v>
                </c:pt>
                <c:pt idx="908">
                  <c:v>3.2516340148609177E-4</c:v>
                </c:pt>
                <c:pt idx="909">
                  <c:v>2.9691154868580883E-4</c:v>
                </c:pt>
                <c:pt idx="910">
                  <c:v>2.7902763674003157E-4</c:v>
                </c:pt>
                <c:pt idx="911">
                  <c:v>2.2478719026093925E-4</c:v>
                </c:pt>
                <c:pt idx="912">
                  <c:v>2.123259675524475E-4</c:v>
                </c:pt>
                <c:pt idx="913">
                  <c:v>2.1512140760134382E-4</c:v>
                </c:pt>
                <c:pt idx="914">
                  <c:v>1.8102115516835005E-4</c:v>
                </c:pt>
                <c:pt idx="915">
                  <c:v>2.054538643862407E-4</c:v>
                </c:pt>
                <c:pt idx="916">
                  <c:v>2.0682156055186224E-4</c:v>
                </c:pt>
                <c:pt idx="917">
                  <c:v>2.0445927016581403E-4</c:v>
                </c:pt>
                <c:pt idx="918">
                  <c:v>2.0895076201024577E-4</c:v>
                </c:pt>
                <c:pt idx="919">
                  <c:v>2.2664780684222732E-4</c:v>
                </c:pt>
                <c:pt idx="920">
                  <c:v>2.7146173421394769E-4</c:v>
                </c:pt>
                <c:pt idx="921">
                  <c:v>2.72837923375329E-4</c:v>
                </c:pt>
                <c:pt idx="922">
                  <c:v>2.7265774200423696E-4</c:v>
                </c:pt>
                <c:pt idx="923">
                  <c:v>2.7969554756535601E-4</c:v>
                </c:pt>
                <c:pt idx="924">
                  <c:v>2.8304015175386482E-4</c:v>
                </c:pt>
                <c:pt idx="925">
                  <c:v>2.7311938157604485E-4</c:v>
                </c:pt>
                <c:pt idx="926">
                  <c:v>3.2122890001183812E-4</c:v>
                </c:pt>
                <c:pt idx="927">
                  <c:v>3.3144166591577638E-4</c:v>
                </c:pt>
                <c:pt idx="928">
                  <c:v>3.7701282626212732E-4</c:v>
                </c:pt>
                <c:pt idx="929">
                  <c:v>3.6255104202603404E-4</c:v>
                </c:pt>
                <c:pt idx="930">
                  <c:v>3.5064251204554731E-4</c:v>
                </c:pt>
                <c:pt idx="931">
                  <c:v>3.3849783471660513E-4</c:v>
                </c:pt>
                <c:pt idx="932">
                  <c:v>3.4758671953484169E-4</c:v>
                </c:pt>
                <c:pt idx="933">
                  <c:v>3.2654448668297426E-4</c:v>
                </c:pt>
                <c:pt idx="934">
                  <c:v>4.5067395802664777E-4</c:v>
                </c:pt>
                <c:pt idx="935">
                  <c:v>5.3456752673462218E-4</c:v>
                </c:pt>
                <c:pt idx="936">
                  <c:v>5.56391897294958E-4</c:v>
                </c:pt>
                <c:pt idx="937">
                  <c:v>5.811423011448277E-4</c:v>
                </c:pt>
                <c:pt idx="938">
                  <c:v>5.9415651936192248E-4</c:v>
                </c:pt>
                <c:pt idx="939">
                  <c:v>7.4123670711244308E-4</c:v>
                </c:pt>
                <c:pt idx="940">
                  <c:v>7.7216289853522177E-4</c:v>
                </c:pt>
                <c:pt idx="941">
                  <c:v>7.7194360513919307E-4</c:v>
                </c:pt>
                <c:pt idx="942">
                  <c:v>7.7515610823009594E-4</c:v>
                </c:pt>
                <c:pt idx="943">
                  <c:v>8.0070458478527691E-4</c:v>
                </c:pt>
                <c:pt idx="944">
                  <c:v>8.1849541973117693E-4</c:v>
                </c:pt>
                <c:pt idx="945">
                  <c:v>8.2095262125846103E-4</c:v>
                </c:pt>
                <c:pt idx="946">
                  <c:v>8.3137893798191503E-4</c:v>
                </c:pt>
                <c:pt idx="947">
                  <c:v>8.3154436181550359E-4</c:v>
                </c:pt>
                <c:pt idx="948">
                  <c:v>8.1120048452421511E-4</c:v>
                </c:pt>
                <c:pt idx="949">
                  <c:v>8.1268809180607023E-4</c:v>
                </c:pt>
                <c:pt idx="950">
                  <c:v>8.2619946186573447E-4</c:v>
                </c:pt>
                <c:pt idx="951">
                  <c:v>8.1954761063078997E-4</c:v>
                </c:pt>
                <c:pt idx="952">
                  <c:v>8.5633522876753167E-4</c:v>
                </c:pt>
                <c:pt idx="953">
                  <c:v>8.4415830381165933E-4</c:v>
                </c:pt>
                <c:pt idx="954">
                  <c:v>8.4320098344047186E-4</c:v>
                </c:pt>
                <c:pt idx="955">
                  <c:v>8.4361570350241413E-4</c:v>
                </c:pt>
                <c:pt idx="956">
                  <c:v>7.9121628725057356E-4</c:v>
                </c:pt>
                <c:pt idx="957">
                  <c:v>7.9355866708781682E-4</c:v>
                </c:pt>
                <c:pt idx="958">
                  <c:v>7.6324622321392627E-4</c:v>
                </c:pt>
                <c:pt idx="959">
                  <c:v>7.1229339297065712E-4</c:v>
                </c:pt>
                <c:pt idx="960">
                  <c:v>7.0981232605673813E-4</c:v>
                </c:pt>
                <c:pt idx="961">
                  <c:v>7.0911935848511358E-4</c:v>
                </c:pt>
                <c:pt idx="962">
                  <c:v>7.3258515345371166E-4</c:v>
                </c:pt>
                <c:pt idx="963">
                  <c:v>7.2534147946602245E-4</c:v>
                </c:pt>
                <c:pt idx="964">
                  <c:v>6.0989577102093368E-4</c:v>
                </c:pt>
                <c:pt idx="965">
                  <c:v>5.3913285703833613E-4</c:v>
                </c:pt>
                <c:pt idx="966">
                  <c:v>5.1398503857921448E-4</c:v>
                </c:pt>
                <c:pt idx="967">
                  <c:v>4.981261643669352E-4</c:v>
                </c:pt>
                <c:pt idx="968">
                  <c:v>4.8704717688553915E-4</c:v>
                </c:pt>
                <c:pt idx="969">
                  <c:v>3.3067830779390098E-4</c:v>
                </c:pt>
                <c:pt idx="970">
                  <c:v>2.8089889937129453E-4</c:v>
                </c:pt>
                <c:pt idx="971">
                  <c:v>2.7956864278294601E-4</c:v>
                </c:pt>
                <c:pt idx="972">
                  <c:v>2.5697647010782475E-4</c:v>
                </c:pt>
                <c:pt idx="973">
                  <c:v>2.3215397581394885E-4</c:v>
                </c:pt>
                <c:pt idx="974">
                  <c:v>2.6116048953414003E-4</c:v>
                </c:pt>
                <c:pt idx="975">
                  <c:v>2.6858592043631999E-4</c:v>
                </c:pt>
                <c:pt idx="976">
                  <c:v>2.697795709072234E-4</c:v>
                </c:pt>
                <c:pt idx="977">
                  <c:v>2.6852493238438169E-4</c:v>
                </c:pt>
                <c:pt idx="978">
                  <c:v>2.7525705943970196E-4</c:v>
                </c:pt>
                <c:pt idx="979">
                  <c:v>2.7615799296410966E-4</c:v>
                </c:pt>
                <c:pt idx="980">
                  <c:v>1.9751321803834347E-4</c:v>
                </c:pt>
                <c:pt idx="981">
                  <c:v>1.9676542116194189E-4</c:v>
                </c:pt>
                <c:pt idx="982">
                  <c:v>1.970649162212147E-4</c:v>
                </c:pt>
                <c:pt idx="983">
                  <c:v>2.1074153591379066E-4</c:v>
                </c:pt>
                <c:pt idx="984">
                  <c:v>2.0218621657700024E-4</c:v>
                </c:pt>
                <c:pt idx="985">
                  <c:v>2.0231360898497006E-4</c:v>
                </c:pt>
                <c:pt idx="986">
                  <c:v>1.9894156176215939E-4</c:v>
                </c:pt>
                <c:pt idx="987">
                  <c:v>2.0312692700905102E-4</c:v>
                </c:pt>
                <c:pt idx="988">
                  <c:v>2.0443621333333416E-4</c:v>
                </c:pt>
                <c:pt idx="989">
                  <c:v>2.0346058282158018E-4</c:v>
                </c:pt>
                <c:pt idx="990">
                  <c:v>2.0280004368127721E-4</c:v>
                </c:pt>
                <c:pt idx="991">
                  <c:v>1.9332404799376045E-4</c:v>
                </c:pt>
                <c:pt idx="992">
                  <c:v>1.7917955214459403E-4</c:v>
                </c:pt>
                <c:pt idx="993">
                  <c:v>1.786984115399144E-4</c:v>
                </c:pt>
                <c:pt idx="994">
                  <c:v>1.786376009515389E-4</c:v>
                </c:pt>
                <c:pt idx="995">
                  <c:v>1.7247125024236784E-4</c:v>
                </c:pt>
                <c:pt idx="996">
                  <c:v>2.3093783121144195E-4</c:v>
                </c:pt>
                <c:pt idx="997">
                  <c:v>2.4752030069833574E-4</c:v>
                </c:pt>
                <c:pt idx="998">
                  <c:v>2.6921913690759449E-4</c:v>
                </c:pt>
                <c:pt idx="999">
                  <c:v>2.9626588254296539E-4</c:v>
                </c:pt>
                <c:pt idx="1000">
                  <c:v>3.1279206846553169E-4</c:v>
                </c:pt>
                <c:pt idx="1001">
                  <c:v>3.1286683087752203E-4</c:v>
                </c:pt>
                <c:pt idx="1002">
                  <c:v>3.1347551455325441E-4</c:v>
                </c:pt>
                <c:pt idx="1003">
                  <c:v>3.2298351123343676E-4</c:v>
                </c:pt>
                <c:pt idx="1004">
                  <c:v>2.8873056768041126E-4</c:v>
                </c:pt>
                <c:pt idx="1005">
                  <c:v>2.8033644164080813E-4</c:v>
                </c:pt>
                <c:pt idx="1006">
                  <c:v>2.5099368963011406E-4</c:v>
                </c:pt>
                <c:pt idx="1007">
                  <c:v>2.4186967705304381E-4</c:v>
                </c:pt>
                <c:pt idx="1008">
                  <c:v>2.4094713039075723E-4</c:v>
                </c:pt>
                <c:pt idx="1009">
                  <c:v>2.4099790745957117E-4</c:v>
                </c:pt>
                <c:pt idx="1010">
                  <c:v>2.3471359057295192E-4</c:v>
                </c:pt>
                <c:pt idx="1011">
                  <c:v>2.3496054569867628E-4</c:v>
                </c:pt>
                <c:pt idx="1012">
                  <c:v>2.60458914505556E-4</c:v>
                </c:pt>
                <c:pt idx="1013">
                  <c:v>2.4592923580503439E-4</c:v>
                </c:pt>
                <c:pt idx="1014">
                  <c:v>2.5894625313268351E-4</c:v>
                </c:pt>
                <c:pt idx="1015">
                  <c:v>2.7169927247308584E-4</c:v>
                </c:pt>
                <c:pt idx="1016">
                  <c:v>2.7173315461361897E-4</c:v>
                </c:pt>
                <c:pt idx="1017">
                  <c:v>2.7135878808836993E-4</c:v>
                </c:pt>
                <c:pt idx="1018">
                  <c:v>2.6440496236295743E-4</c:v>
                </c:pt>
                <c:pt idx="1019">
                  <c:v>2.7881113496652473E-4</c:v>
                </c:pt>
                <c:pt idx="1020">
                  <c:v>2.8601863955714181E-4</c:v>
                </c:pt>
                <c:pt idx="1021">
                  <c:v>2.8453113066072581E-4</c:v>
                </c:pt>
              </c:numCache>
            </c:numRef>
          </c:yVal>
          <c:smooth val="1"/>
          <c:extLst xmlns:c16r2="http://schemas.microsoft.com/office/drawing/2015/06/chart">
            <c:ext xmlns:c16="http://schemas.microsoft.com/office/drawing/2014/chart" uri="{C3380CC4-5D6E-409C-BE32-E72D297353CC}">
              <c16:uniqueId val="{00000005-9904-4A18-BE80-7E7535BC72F9}"/>
            </c:ext>
          </c:extLst>
        </c:ser>
        <c:dLbls>
          <c:showLegendKey val="0"/>
          <c:showVal val="0"/>
          <c:showCatName val="0"/>
          <c:showSerName val="0"/>
          <c:showPercent val="0"/>
          <c:showBubbleSize val="0"/>
        </c:dLbls>
        <c:axId val="327874400"/>
        <c:axId val="327871264"/>
      </c:scatterChart>
      <c:valAx>
        <c:axId val="3278744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7871264"/>
        <c:crosses val="autoZero"/>
        <c:crossBetween val="midCat"/>
      </c:valAx>
      <c:valAx>
        <c:axId val="327871264"/>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787440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2000" b="1" i="1" u="none" strike="noStrike" kern="1200" cap="none" spc="0" normalizeH="0" baseline="0">
                <a:solidFill>
                  <a:schemeClr val="bg2">
                    <a:lumMod val="50000"/>
                  </a:schemeClr>
                </a:solidFill>
                <a:latin typeface="Arial Black" panose="020B0A04020102020204" pitchFamily="34" charset="0"/>
                <a:ea typeface="+mn-ea"/>
                <a:cs typeface="+mn-cs"/>
              </a:defRPr>
            </a:pPr>
            <a:r>
              <a:rPr lang="es-ES" b="1" i="1">
                <a:solidFill>
                  <a:schemeClr val="bg2">
                    <a:lumMod val="50000"/>
                  </a:schemeClr>
                </a:solidFill>
                <a:latin typeface="Arial Black" panose="020B0A04020102020204" pitchFamily="34" charset="0"/>
              </a:rPr>
              <a:t>VaR Diario</a:t>
            </a:r>
          </a:p>
        </c:rich>
      </c:tx>
      <c:overlay val="0"/>
      <c:spPr>
        <a:noFill/>
        <a:ln>
          <a:noFill/>
        </a:ln>
        <a:effectLst/>
      </c:spPr>
      <c:txPr>
        <a:bodyPr rot="0" spcFirstLastPara="1" vertOverflow="ellipsis" vert="horz" wrap="square" anchor="ctr" anchorCtr="1"/>
        <a:lstStyle/>
        <a:p>
          <a:pPr>
            <a:defRPr sz="2000" b="1" i="1" u="none" strike="noStrike" kern="1200" cap="none" spc="0" normalizeH="0" baseline="0">
              <a:solidFill>
                <a:schemeClr val="bg2">
                  <a:lumMod val="50000"/>
                </a:schemeClr>
              </a:solidFill>
              <a:latin typeface="Arial Black" panose="020B0A04020102020204" pitchFamily="34" charset="0"/>
              <a:ea typeface="+mn-ea"/>
              <a:cs typeface="+mn-cs"/>
            </a:defRPr>
          </a:pPr>
          <a:endParaRPr lang="es-MX"/>
        </a:p>
      </c:txPr>
    </c:title>
    <c:autoTitleDeleted val="0"/>
    <c:plotArea>
      <c:layout/>
      <c:lineChart>
        <c:grouping val="standard"/>
        <c:varyColors val="0"/>
        <c:ser>
          <c:idx val="0"/>
          <c:order val="0"/>
          <c:spPr>
            <a:ln w="25400" cap="rnd" cmpd="dbl">
              <a:solidFill>
                <a:srgbClr val="6666FF"/>
              </a:solidFill>
              <a:prstDash val="solid"/>
              <a:round/>
            </a:ln>
            <a:effectLst/>
          </c:spPr>
          <c:marker>
            <c:symbol val="circle"/>
            <c:size val="3"/>
            <c:spPr>
              <a:solidFill>
                <a:srgbClr val="CC99FF"/>
              </a:solidFill>
              <a:ln>
                <a:solidFill>
                  <a:schemeClr val="tx1"/>
                </a:solidFill>
              </a:ln>
              <a:effectLst/>
            </c:spPr>
          </c:marker>
          <c:cat>
            <c:numRef>
              <c:f>'Ejercicio 5'!$C$16:$C$809</c:f>
              <c:numCache>
                <c:formatCode>m/d/yyyy</c:formatCode>
                <c:ptCount val="794"/>
                <c:pt idx="0">
                  <c:v>42009</c:v>
                </c:pt>
                <c:pt idx="1">
                  <c:v>42010</c:v>
                </c:pt>
                <c:pt idx="2">
                  <c:v>42011</c:v>
                </c:pt>
                <c:pt idx="3">
                  <c:v>42012</c:v>
                </c:pt>
                <c:pt idx="4">
                  <c:v>42013</c:v>
                </c:pt>
                <c:pt idx="5">
                  <c:v>42016</c:v>
                </c:pt>
                <c:pt idx="6">
                  <c:v>42017</c:v>
                </c:pt>
                <c:pt idx="7">
                  <c:v>42018</c:v>
                </c:pt>
                <c:pt idx="8">
                  <c:v>42019</c:v>
                </c:pt>
                <c:pt idx="9">
                  <c:v>42020</c:v>
                </c:pt>
                <c:pt idx="10">
                  <c:v>42023</c:v>
                </c:pt>
                <c:pt idx="11">
                  <c:v>42024</c:v>
                </c:pt>
                <c:pt idx="12">
                  <c:v>42025</c:v>
                </c:pt>
                <c:pt idx="13">
                  <c:v>42026</c:v>
                </c:pt>
                <c:pt idx="14">
                  <c:v>42027</c:v>
                </c:pt>
                <c:pt idx="15">
                  <c:v>42030</c:v>
                </c:pt>
                <c:pt idx="16">
                  <c:v>42031</c:v>
                </c:pt>
                <c:pt idx="17">
                  <c:v>42032</c:v>
                </c:pt>
                <c:pt idx="18">
                  <c:v>42033</c:v>
                </c:pt>
                <c:pt idx="19">
                  <c:v>42034</c:v>
                </c:pt>
                <c:pt idx="20">
                  <c:v>42038</c:v>
                </c:pt>
                <c:pt idx="21">
                  <c:v>42039</c:v>
                </c:pt>
                <c:pt idx="22">
                  <c:v>42040</c:v>
                </c:pt>
                <c:pt idx="23">
                  <c:v>42041</c:v>
                </c:pt>
                <c:pt idx="24">
                  <c:v>42044</c:v>
                </c:pt>
                <c:pt idx="25">
                  <c:v>42045</c:v>
                </c:pt>
                <c:pt idx="26">
                  <c:v>42046</c:v>
                </c:pt>
                <c:pt idx="27">
                  <c:v>42047</c:v>
                </c:pt>
                <c:pt idx="28">
                  <c:v>42048</c:v>
                </c:pt>
                <c:pt idx="29">
                  <c:v>42051</c:v>
                </c:pt>
                <c:pt idx="30">
                  <c:v>42052</c:v>
                </c:pt>
                <c:pt idx="31">
                  <c:v>42053</c:v>
                </c:pt>
                <c:pt idx="32">
                  <c:v>42054</c:v>
                </c:pt>
                <c:pt idx="33">
                  <c:v>42055</c:v>
                </c:pt>
                <c:pt idx="34">
                  <c:v>42058</c:v>
                </c:pt>
                <c:pt idx="35">
                  <c:v>42059</c:v>
                </c:pt>
                <c:pt idx="36">
                  <c:v>42060</c:v>
                </c:pt>
                <c:pt idx="37">
                  <c:v>42061</c:v>
                </c:pt>
                <c:pt idx="38">
                  <c:v>42062</c:v>
                </c:pt>
                <c:pt idx="39">
                  <c:v>42065</c:v>
                </c:pt>
                <c:pt idx="40">
                  <c:v>42066</c:v>
                </c:pt>
                <c:pt idx="41">
                  <c:v>42067</c:v>
                </c:pt>
                <c:pt idx="42">
                  <c:v>42068</c:v>
                </c:pt>
                <c:pt idx="43">
                  <c:v>42069</c:v>
                </c:pt>
                <c:pt idx="44">
                  <c:v>42072</c:v>
                </c:pt>
                <c:pt idx="45">
                  <c:v>42073</c:v>
                </c:pt>
                <c:pt idx="46">
                  <c:v>42074</c:v>
                </c:pt>
                <c:pt idx="47">
                  <c:v>42075</c:v>
                </c:pt>
                <c:pt idx="48">
                  <c:v>42076</c:v>
                </c:pt>
                <c:pt idx="49">
                  <c:v>42080</c:v>
                </c:pt>
                <c:pt idx="50">
                  <c:v>42081</c:v>
                </c:pt>
                <c:pt idx="51">
                  <c:v>42082</c:v>
                </c:pt>
                <c:pt idx="52">
                  <c:v>42083</c:v>
                </c:pt>
                <c:pt idx="53">
                  <c:v>42086</c:v>
                </c:pt>
                <c:pt idx="54">
                  <c:v>42087</c:v>
                </c:pt>
                <c:pt idx="55">
                  <c:v>42088</c:v>
                </c:pt>
                <c:pt idx="56">
                  <c:v>42089</c:v>
                </c:pt>
                <c:pt idx="57">
                  <c:v>42090</c:v>
                </c:pt>
                <c:pt idx="58">
                  <c:v>42093</c:v>
                </c:pt>
                <c:pt idx="59">
                  <c:v>42094</c:v>
                </c:pt>
                <c:pt idx="60">
                  <c:v>42095</c:v>
                </c:pt>
                <c:pt idx="61">
                  <c:v>42100</c:v>
                </c:pt>
                <c:pt idx="62">
                  <c:v>42101</c:v>
                </c:pt>
                <c:pt idx="63">
                  <c:v>42102</c:v>
                </c:pt>
                <c:pt idx="64">
                  <c:v>42103</c:v>
                </c:pt>
                <c:pt idx="65">
                  <c:v>42104</c:v>
                </c:pt>
                <c:pt idx="66">
                  <c:v>42107</c:v>
                </c:pt>
                <c:pt idx="67">
                  <c:v>42108</c:v>
                </c:pt>
                <c:pt idx="68">
                  <c:v>42109</c:v>
                </c:pt>
                <c:pt idx="69">
                  <c:v>42110</c:v>
                </c:pt>
                <c:pt idx="70">
                  <c:v>42111</c:v>
                </c:pt>
                <c:pt idx="71">
                  <c:v>42114</c:v>
                </c:pt>
                <c:pt idx="72">
                  <c:v>42115</c:v>
                </c:pt>
                <c:pt idx="73">
                  <c:v>42116</c:v>
                </c:pt>
                <c:pt idx="74">
                  <c:v>42117</c:v>
                </c:pt>
                <c:pt idx="75">
                  <c:v>42118</c:v>
                </c:pt>
                <c:pt idx="76">
                  <c:v>42121</c:v>
                </c:pt>
                <c:pt idx="77">
                  <c:v>42122</c:v>
                </c:pt>
                <c:pt idx="78">
                  <c:v>42123</c:v>
                </c:pt>
                <c:pt idx="79">
                  <c:v>42124</c:v>
                </c:pt>
                <c:pt idx="80">
                  <c:v>42128</c:v>
                </c:pt>
                <c:pt idx="81">
                  <c:v>42129</c:v>
                </c:pt>
                <c:pt idx="82">
                  <c:v>42130</c:v>
                </c:pt>
                <c:pt idx="83">
                  <c:v>42131</c:v>
                </c:pt>
                <c:pt idx="84">
                  <c:v>42132</c:v>
                </c:pt>
                <c:pt idx="85">
                  <c:v>42135</c:v>
                </c:pt>
                <c:pt idx="86">
                  <c:v>42136</c:v>
                </c:pt>
                <c:pt idx="87">
                  <c:v>42137</c:v>
                </c:pt>
                <c:pt idx="88">
                  <c:v>42138</c:v>
                </c:pt>
                <c:pt idx="89">
                  <c:v>42139</c:v>
                </c:pt>
                <c:pt idx="90">
                  <c:v>42142</c:v>
                </c:pt>
                <c:pt idx="91">
                  <c:v>42143</c:v>
                </c:pt>
                <c:pt idx="92">
                  <c:v>42144</c:v>
                </c:pt>
                <c:pt idx="93">
                  <c:v>42145</c:v>
                </c:pt>
                <c:pt idx="94">
                  <c:v>42146</c:v>
                </c:pt>
                <c:pt idx="95">
                  <c:v>42149</c:v>
                </c:pt>
                <c:pt idx="96">
                  <c:v>42150</c:v>
                </c:pt>
                <c:pt idx="97">
                  <c:v>42151</c:v>
                </c:pt>
                <c:pt idx="98">
                  <c:v>42152</c:v>
                </c:pt>
                <c:pt idx="99">
                  <c:v>42153</c:v>
                </c:pt>
                <c:pt idx="100">
                  <c:v>42156</c:v>
                </c:pt>
                <c:pt idx="101">
                  <c:v>42157</c:v>
                </c:pt>
                <c:pt idx="102">
                  <c:v>42158</c:v>
                </c:pt>
                <c:pt idx="103">
                  <c:v>42159</c:v>
                </c:pt>
                <c:pt idx="104">
                  <c:v>42160</c:v>
                </c:pt>
                <c:pt idx="105">
                  <c:v>42163</c:v>
                </c:pt>
                <c:pt idx="106">
                  <c:v>42164</c:v>
                </c:pt>
                <c:pt idx="107">
                  <c:v>42165</c:v>
                </c:pt>
                <c:pt idx="108">
                  <c:v>42166</c:v>
                </c:pt>
                <c:pt idx="109">
                  <c:v>42167</c:v>
                </c:pt>
                <c:pt idx="110">
                  <c:v>42170</c:v>
                </c:pt>
                <c:pt idx="111">
                  <c:v>42171</c:v>
                </c:pt>
                <c:pt idx="112">
                  <c:v>42172</c:v>
                </c:pt>
                <c:pt idx="113">
                  <c:v>42173</c:v>
                </c:pt>
                <c:pt idx="114">
                  <c:v>42174</c:v>
                </c:pt>
                <c:pt idx="115">
                  <c:v>42177</c:v>
                </c:pt>
                <c:pt idx="116">
                  <c:v>42178</c:v>
                </c:pt>
                <c:pt idx="117">
                  <c:v>42179</c:v>
                </c:pt>
                <c:pt idx="118">
                  <c:v>42180</c:v>
                </c:pt>
                <c:pt idx="119">
                  <c:v>42181</c:v>
                </c:pt>
                <c:pt idx="120">
                  <c:v>42184</c:v>
                </c:pt>
                <c:pt idx="121">
                  <c:v>42185</c:v>
                </c:pt>
                <c:pt idx="122">
                  <c:v>42186</c:v>
                </c:pt>
                <c:pt idx="123">
                  <c:v>42187</c:v>
                </c:pt>
                <c:pt idx="124">
                  <c:v>42188</c:v>
                </c:pt>
                <c:pt idx="125">
                  <c:v>42191</c:v>
                </c:pt>
                <c:pt idx="126">
                  <c:v>42192</c:v>
                </c:pt>
                <c:pt idx="127">
                  <c:v>42193</c:v>
                </c:pt>
                <c:pt idx="128">
                  <c:v>42194</c:v>
                </c:pt>
                <c:pt idx="129">
                  <c:v>42195</c:v>
                </c:pt>
                <c:pt idx="130">
                  <c:v>42198</c:v>
                </c:pt>
                <c:pt idx="131">
                  <c:v>42199</c:v>
                </c:pt>
                <c:pt idx="132">
                  <c:v>42200</c:v>
                </c:pt>
                <c:pt idx="133">
                  <c:v>42201</c:v>
                </c:pt>
                <c:pt idx="134">
                  <c:v>42202</c:v>
                </c:pt>
                <c:pt idx="135">
                  <c:v>42205</c:v>
                </c:pt>
                <c:pt idx="136">
                  <c:v>42206</c:v>
                </c:pt>
                <c:pt idx="137">
                  <c:v>42207</c:v>
                </c:pt>
                <c:pt idx="138">
                  <c:v>42208</c:v>
                </c:pt>
                <c:pt idx="139">
                  <c:v>42209</c:v>
                </c:pt>
                <c:pt idx="140">
                  <c:v>42212</c:v>
                </c:pt>
                <c:pt idx="141">
                  <c:v>42213</c:v>
                </c:pt>
                <c:pt idx="142">
                  <c:v>42214</c:v>
                </c:pt>
                <c:pt idx="143">
                  <c:v>42215</c:v>
                </c:pt>
                <c:pt idx="144">
                  <c:v>42216</c:v>
                </c:pt>
                <c:pt idx="145">
                  <c:v>42219</c:v>
                </c:pt>
                <c:pt idx="146">
                  <c:v>42220</c:v>
                </c:pt>
                <c:pt idx="147">
                  <c:v>42221</c:v>
                </c:pt>
                <c:pt idx="148">
                  <c:v>42222</c:v>
                </c:pt>
                <c:pt idx="149">
                  <c:v>42223</c:v>
                </c:pt>
                <c:pt idx="150">
                  <c:v>42226</c:v>
                </c:pt>
                <c:pt idx="151">
                  <c:v>42227</c:v>
                </c:pt>
                <c:pt idx="152">
                  <c:v>42228</c:v>
                </c:pt>
                <c:pt idx="153">
                  <c:v>42229</c:v>
                </c:pt>
                <c:pt idx="154">
                  <c:v>42230</c:v>
                </c:pt>
                <c:pt idx="155">
                  <c:v>42233</c:v>
                </c:pt>
                <c:pt idx="156">
                  <c:v>42234</c:v>
                </c:pt>
                <c:pt idx="157">
                  <c:v>42235</c:v>
                </c:pt>
                <c:pt idx="158">
                  <c:v>42236</c:v>
                </c:pt>
                <c:pt idx="159">
                  <c:v>42237</c:v>
                </c:pt>
                <c:pt idx="160">
                  <c:v>42240</c:v>
                </c:pt>
                <c:pt idx="161">
                  <c:v>42241</c:v>
                </c:pt>
                <c:pt idx="162">
                  <c:v>42242</c:v>
                </c:pt>
                <c:pt idx="163">
                  <c:v>42243</c:v>
                </c:pt>
                <c:pt idx="164">
                  <c:v>42244</c:v>
                </c:pt>
                <c:pt idx="165">
                  <c:v>42247</c:v>
                </c:pt>
                <c:pt idx="166">
                  <c:v>42248</c:v>
                </c:pt>
                <c:pt idx="167">
                  <c:v>42249</c:v>
                </c:pt>
                <c:pt idx="168">
                  <c:v>42250</c:v>
                </c:pt>
                <c:pt idx="169">
                  <c:v>42251</c:v>
                </c:pt>
                <c:pt idx="170">
                  <c:v>42254</c:v>
                </c:pt>
                <c:pt idx="171">
                  <c:v>42255</c:v>
                </c:pt>
                <c:pt idx="172">
                  <c:v>42256</c:v>
                </c:pt>
                <c:pt idx="173">
                  <c:v>42257</c:v>
                </c:pt>
                <c:pt idx="174">
                  <c:v>42258</c:v>
                </c:pt>
                <c:pt idx="175">
                  <c:v>42261</c:v>
                </c:pt>
                <c:pt idx="176">
                  <c:v>42262</c:v>
                </c:pt>
                <c:pt idx="177">
                  <c:v>42264</c:v>
                </c:pt>
                <c:pt idx="178">
                  <c:v>42265</c:v>
                </c:pt>
                <c:pt idx="179">
                  <c:v>42268</c:v>
                </c:pt>
                <c:pt idx="180">
                  <c:v>42269</c:v>
                </c:pt>
                <c:pt idx="181">
                  <c:v>42270</c:v>
                </c:pt>
                <c:pt idx="182">
                  <c:v>42271</c:v>
                </c:pt>
                <c:pt idx="183">
                  <c:v>42272</c:v>
                </c:pt>
                <c:pt idx="184">
                  <c:v>42275</c:v>
                </c:pt>
                <c:pt idx="185">
                  <c:v>42276</c:v>
                </c:pt>
                <c:pt idx="186">
                  <c:v>42277</c:v>
                </c:pt>
                <c:pt idx="187">
                  <c:v>42278</c:v>
                </c:pt>
                <c:pt idx="188">
                  <c:v>42279</c:v>
                </c:pt>
                <c:pt idx="189">
                  <c:v>42282</c:v>
                </c:pt>
                <c:pt idx="190">
                  <c:v>42283</c:v>
                </c:pt>
                <c:pt idx="191">
                  <c:v>42284</c:v>
                </c:pt>
                <c:pt idx="192">
                  <c:v>42285</c:v>
                </c:pt>
                <c:pt idx="193">
                  <c:v>42286</c:v>
                </c:pt>
                <c:pt idx="194">
                  <c:v>42289</c:v>
                </c:pt>
                <c:pt idx="195">
                  <c:v>42290</c:v>
                </c:pt>
                <c:pt idx="196">
                  <c:v>42291</c:v>
                </c:pt>
                <c:pt idx="197">
                  <c:v>42292</c:v>
                </c:pt>
                <c:pt idx="198">
                  <c:v>42293</c:v>
                </c:pt>
                <c:pt idx="199">
                  <c:v>42296</c:v>
                </c:pt>
                <c:pt idx="200">
                  <c:v>42297</c:v>
                </c:pt>
                <c:pt idx="201">
                  <c:v>42298</c:v>
                </c:pt>
                <c:pt idx="202">
                  <c:v>42299</c:v>
                </c:pt>
                <c:pt idx="203">
                  <c:v>42300</c:v>
                </c:pt>
                <c:pt idx="204">
                  <c:v>42303</c:v>
                </c:pt>
                <c:pt idx="205">
                  <c:v>42304</c:v>
                </c:pt>
                <c:pt idx="206">
                  <c:v>42305</c:v>
                </c:pt>
                <c:pt idx="207">
                  <c:v>42306</c:v>
                </c:pt>
                <c:pt idx="208">
                  <c:v>42307</c:v>
                </c:pt>
                <c:pt idx="209">
                  <c:v>42311</c:v>
                </c:pt>
                <c:pt idx="210">
                  <c:v>42312</c:v>
                </c:pt>
                <c:pt idx="211">
                  <c:v>42313</c:v>
                </c:pt>
                <c:pt idx="212">
                  <c:v>42314</c:v>
                </c:pt>
                <c:pt idx="213">
                  <c:v>42317</c:v>
                </c:pt>
                <c:pt idx="214">
                  <c:v>42318</c:v>
                </c:pt>
                <c:pt idx="215">
                  <c:v>42319</c:v>
                </c:pt>
                <c:pt idx="216">
                  <c:v>42320</c:v>
                </c:pt>
                <c:pt idx="217">
                  <c:v>42321</c:v>
                </c:pt>
                <c:pt idx="218">
                  <c:v>42325</c:v>
                </c:pt>
                <c:pt idx="219">
                  <c:v>42326</c:v>
                </c:pt>
                <c:pt idx="220">
                  <c:v>42327</c:v>
                </c:pt>
                <c:pt idx="221">
                  <c:v>42328</c:v>
                </c:pt>
                <c:pt idx="222">
                  <c:v>42331</c:v>
                </c:pt>
                <c:pt idx="223">
                  <c:v>42332</c:v>
                </c:pt>
                <c:pt idx="224">
                  <c:v>42333</c:v>
                </c:pt>
                <c:pt idx="225">
                  <c:v>42334</c:v>
                </c:pt>
                <c:pt idx="226">
                  <c:v>42335</c:v>
                </c:pt>
                <c:pt idx="227">
                  <c:v>42338</c:v>
                </c:pt>
                <c:pt idx="228">
                  <c:v>42339</c:v>
                </c:pt>
                <c:pt idx="229">
                  <c:v>42340</c:v>
                </c:pt>
                <c:pt idx="230">
                  <c:v>42341</c:v>
                </c:pt>
                <c:pt idx="231">
                  <c:v>42342</c:v>
                </c:pt>
                <c:pt idx="232">
                  <c:v>42345</c:v>
                </c:pt>
                <c:pt idx="233">
                  <c:v>42346</c:v>
                </c:pt>
                <c:pt idx="234">
                  <c:v>42347</c:v>
                </c:pt>
                <c:pt idx="235">
                  <c:v>42348</c:v>
                </c:pt>
                <c:pt idx="236">
                  <c:v>42349</c:v>
                </c:pt>
                <c:pt idx="237">
                  <c:v>42352</c:v>
                </c:pt>
                <c:pt idx="238">
                  <c:v>42353</c:v>
                </c:pt>
                <c:pt idx="239">
                  <c:v>42354</c:v>
                </c:pt>
                <c:pt idx="240">
                  <c:v>42355</c:v>
                </c:pt>
                <c:pt idx="241">
                  <c:v>42356</c:v>
                </c:pt>
                <c:pt idx="242">
                  <c:v>42359</c:v>
                </c:pt>
                <c:pt idx="243">
                  <c:v>42360</c:v>
                </c:pt>
                <c:pt idx="244">
                  <c:v>42361</c:v>
                </c:pt>
                <c:pt idx="245">
                  <c:v>42362</c:v>
                </c:pt>
                <c:pt idx="246">
                  <c:v>42366</c:v>
                </c:pt>
                <c:pt idx="247">
                  <c:v>42367</c:v>
                </c:pt>
                <c:pt idx="248">
                  <c:v>42368</c:v>
                </c:pt>
                <c:pt idx="249">
                  <c:v>42369</c:v>
                </c:pt>
                <c:pt idx="250">
                  <c:v>42373</c:v>
                </c:pt>
                <c:pt idx="251">
                  <c:v>42374</c:v>
                </c:pt>
                <c:pt idx="252">
                  <c:v>42375</c:v>
                </c:pt>
                <c:pt idx="253">
                  <c:v>42376</c:v>
                </c:pt>
                <c:pt idx="254">
                  <c:v>42377</c:v>
                </c:pt>
                <c:pt idx="255">
                  <c:v>42380</c:v>
                </c:pt>
                <c:pt idx="256">
                  <c:v>42381</c:v>
                </c:pt>
                <c:pt idx="257">
                  <c:v>42382</c:v>
                </c:pt>
                <c:pt idx="258">
                  <c:v>42383</c:v>
                </c:pt>
                <c:pt idx="259">
                  <c:v>42384</c:v>
                </c:pt>
                <c:pt idx="260">
                  <c:v>42387</c:v>
                </c:pt>
                <c:pt idx="261">
                  <c:v>42388</c:v>
                </c:pt>
                <c:pt idx="262">
                  <c:v>42389</c:v>
                </c:pt>
                <c:pt idx="263">
                  <c:v>42390</c:v>
                </c:pt>
                <c:pt idx="264">
                  <c:v>42391</c:v>
                </c:pt>
                <c:pt idx="265">
                  <c:v>42394</c:v>
                </c:pt>
                <c:pt idx="266">
                  <c:v>42395</c:v>
                </c:pt>
                <c:pt idx="267">
                  <c:v>42396</c:v>
                </c:pt>
                <c:pt idx="268">
                  <c:v>42397</c:v>
                </c:pt>
                <c:pt idx="269">
                  <c:v>42398</c:v>
                </c:pt>
                <c:pt idx="270">
                  <c:v>42402</c:v>
                </c:pt>
                <c:pt idx="271">
                  <c:v>42403</c:v>
                </c:pt>
                <c:pt idx="272">
                  <c:v>42404</c:v>
                </c:pt>
                <c:pt idx="273">
                  <c:v>42405</c:v>
                </c:pt>
                <c:pt idx="274">
                  <c:v>42408</c:v>
                </c:pt>
                <c:pt idx="275">
                  <c:v>42409</c:v>
                </c:pt>
                <c:pt idx="276">
                  <c:v>42410</c:v>
                </c:pt>
                <c:pt idx="277">
                  <c:v>42411</c:v>
                </c:pt>
                <c:pt idx="278">
                  <c:v>42412</c:v>
                </c:pt>
                <c:pt idx="279">
                  <c:v>42415</c:v>
                </c:pt>
                <c:pt idx="280">
                  <c:v>42416</c:v>
                </c:pt>
                <c:pt idx="281">
                  <c:v>42417</c:v>
                </c:pt>
                <c:pt idx="282">
                  <c:v>42418</c:v>
                </c:pt>
                <c:pt idx="283">
                  <c:v>42419</c:v>
                </c:pt>
                <c:pt idx="284">
                  <c:v>42422</c:v>
                </c:pt>
                <c:pt idx="285">
                  <c:v>42423</c:v>
                </c:pt>
                <c:pt idx="286">
                  <c:v>42424</c:v>
                </c:pt>
                <c:pt idx="287">
                  <c:v>42425</c:v>
                </c:pt>
                <c:pt idx="288">
                  <c:v>42426</c:v>
                </c:pt>
                <c:pt idx="289">
                  <c:v>42429</c:v>
                </c:pt>
                <c:pt idx="290">
                  <c:v>42430</c:v>
                </c:pt>
                <c:pt idx="291">
                  <c:v>42431</c:v>
                </c:pt>
                <c:pt idx="292">
                  <c:v>42432</c:v>
                </c:pt>
                <c:pt idx="293">
                  <c:v>42433</c:v>
                </c:pt>
                <c:pt idx="294">
                  <c:v>42436</c:v>
                </c:pt>
                <c:pt idx="295">
                  <c:v>42437</c:v>
                </c:pt>
                <c:pt idx="296">
                  <c:v>42438</c:v>
                </c:pt>
                <c:pt idx="297">
                  <c:v>42439</c:v>
                </c:pt>
                <c:pt idx="298">
                  <c:v>42440</c:v>
                </c:pt>
                <c:pt idx="299">
                  <c:v>42443</c:v>
                </c:pt>
                <c:pt idx="300">
                  <c:v>42444</c:v>
                </c:pt>
                <c:pt idx="301">
                  <c:v>42445</c:v>
                </c:pt>
                <c:pt idx="302">
                  <c:v>42446</c:v>
                </c:pt>
                <c:pt idx="303">
                  <c:v>42447</c:v>
                </c:pt>
                <c:pt idx="304">
                  <c:v>42451</c:v>
                </c:pt>
                <c:pt idx="305">
                  <c:v>42452</c:v>
                </c:pt>
                <c:pt idx="306">
                  <c:v>42457</c:v>
                </c:pt>
                <c:pt idx="307">
                  <c:v>42458</c:v>
                </c:pt>
                <c:pt idx="308">
                  <c:v>42459</c:v>
                </c:pt>
                <c:pt idx="309">
                  <c:v>42460</c:v>
                </c:pt>
                <c:pt idx="310">
                  <c:v>42461</c:v>
                </c:pt>
                <c:pt idx="311">
                  <c:v>42464</c:v>
                </c:pt>
                <c:pt idx="312">
                  <c:v>42465</c:v>
                </c:pt>
                <c:pt idx="313">
                  <c:v>42466</c:v>
                </c:pt>
                <c:pt idx="314">
                  <c:v>42467</c:v>
                </c:pt>
                <c:pt idx="315">
                  <c:v>42468</c:v>
                </c:pt>
                <c:pt idx="316">
                  <c:v>42471</c:v>
                </c:pt>
                <c:pt idx="317">
                  <c:v>42472</c:v>
                </c:pt>
                <c:pt idx="318">
                  <c:v>42473</c:v>
                </c:pt>
                <c:pt idx="319">
                  <c:v>42474</c:v>
                </c:pt>
                <c:pt idx="320">
                  <c:v>42475</c:v>
                </c:pt>
                <c:pt idx="321">
                  <c:v>42478</c:v>
                </c:pt>
                <c:pt idx="322">
                  <c:v>42479</c:v>
                </c:pt>
                <c:pt idx="323">
                  <c:v>42480</c:v>
                </c:pt>
                <c:pt idx="324">
                  <c:v>42481</c:v>
                </c:pt>
                <c:pt idx="325">
                  <c:v>42482</c:v>
                </c:pt>
                <c:pt idx="326">
                  <c:v>42485</c:v>
                </c:pt>
                <c:pt idx="327">
                  <c:v>42486</c:v>
                </c:pt>
                <c:pt idx="328">
                  <c:v>42487</c:v>
                </c:pt>
                <c:pt idx="329">
                  <c:v>42488</c:v>
                </c:pt>
                <c:pt idx="330">
                  <c:v>42489</c:v>
                </c:pt>
                <c:pt idx="331">
                  <c:v>42492</c:v>
                </c:pt>
                <c:pt idx="332">
                  <c:v>42493</c:v>
                </c:pt>
                <c:pt idx="333">
                  <c:v>42494</c:v>
                </c:pt>
                <c:pt idx="334">
                  <c:v>42495</c:v>
                </c:pt>
                <c:pt idx="335">
                  <c:v>42496</c:v>
                </c:pt>
                <c:pt idx="336">
                  <c:v>42499</c:v>
                </c:pt>
                <c:pt idx="337">
                  <c:v>42500</c:v>
                </c:pt>
                <c:pt idx="338">
                  <c:v>42501</c:v>
                </c:pt>
                <c:pt idx="339">
                  <c:v>42502</c:v>
                </c:pt>
                <c:pt idx="340">
                  <c:v>42503</c:v>
                </c:pt>
                <c:pt idx="341">
                  <c:v>42506</c:v>
                </c:pt>
                <c:pt idx="342">
                  <c:v>42507</c:v>
                </c:pt>
                <c:pt idx="343">
                  <c:v>42508</c:v>
                </c:pt>
                <c:pt idx="344">
                  <c:v>42509</c:v>
                </c:pt>
                <c:pt idx="345">
                  <c:v>42510</c:v>
                </c:pt>
                <c:pt idx="346">
                  <c:v>42513</c:v>
                </c:pt>
                <c:pt idx="347">
                  <c:v>42514</c:v>
                </c:pt>
                <c:pt idx="348">
                  <c:v>42515</c:v>
                </c:pt>
                <c:pt idx="349">
                  <c:v>42516</c:v>
                </c:pt>
                <c:pt idx="350">
                  <c:v>42517</c:v>
                </c:pt>
                <c:pt idx="351">
                  <c:v>42520</c:v>
                </c:pt>
                <c:pt idx="352">
                  <c:v>42521</c:v>
                </c:pt>
                <c:pt idx="353">
                  <c:v>42522</c:v>
                </c:pt>
                <c:pt idx="354">
                  <c:v>42523</c:v>
                </c:pt>
                <c:pt idx="355">
                  <c:v>42524</c:v>
                </c:pt>
                <c:pt idx="356">
                  <c:v>42527</c:v>
                </c:pt>
                <c:pt idx="357">
                  <c:v>42528</c:v>
                </c:pt>
                <c:pt idx="358">
                  <c:v>42529</c:v>
                </c:pt>
                <c:pt idx="359">
                  <c:v>42530</c:v>
                </c:pt>
                <c:pt idx="360">
                  <c:v>42531</c:v>
                </c:pt>
                <c:pt idx="361">
                  <c:v>42534</c:v>
                </c:pt>
                <c:pt idx="362">
                  <c:v>42535</c:v>
                </c:pt>
                <c:pt idx="363">
                  <c:v>42536</c:v>
                </c:pt>
                <c:pt idx="364">
                  <c:v>42537</c:v>
                </c:pt>
                <c:pt idx="365">
                  <c:v>42538</c:v>
                </c:pt>
                <c:pt idx="366">
                  <c:v>42541</c:v>
                </c:pt>
                <c:pt idx="367">
                  <c:v>42542</c:v>
                </c:pt>
                <c:pt idx="368">
                  <c:v>42543</c:v>
                </c:pt>
                <c:pt idx="369">
                  <c:v>42544</c:v>
                </c:pt>
                <c:pt idx="370">
                  <c:v>42545</c:v>
                </c:pt>
                <c:pt idx="371">
                  <c:v>42548</c:v>
                </c:pt>
                <c:pt idx="372">
                  <c:v>42549</c:v>
                </c:pt>
                <c:pt idx="373">
                  <c:v>42550</c:v>
                </c:pt>
                <c:pt idx="374">
                  <c:v>42551</c:v>
                </c:pt>
                <c:pt idx="375">
                  <c:v>42552</c:v>
                </c:pt>
                <c:pt idx="376">
                  <c:v>42555</c:v>
                </c:pt>
                <c:pt idx="377">
                  <c:v>42556</c:v>
                </c:pt>
                <c:pt idx="378">
                  <c:v>42557</c:v>
                </c:pt>
                <c:pt idx="379">
                  <c:v>42558</c:v>
                </c:pt>
                <c:pt idx="380">
                  <c:v>42559</c:v>
                </c:pt>
                <c:pt idx="381">
                  <c:v>42562</c:v>
                </c:pt>
                <c:pt idx="382">
                  <c:v>42563</c:v>
                </c:pt>
                <c:pt idx="383">
                  <c:v>42564</c:v>
                </c:pt>
                <c:pt idx="384">
                  <c:v>42565</c:v>
                </c:pt>
                <c:pt idx="385">
                  <c:v>42566</c:v>
                </c:pt>
                <c:pt idx="386">
                  <c:v>42569</c:v>
                </c:pt>
                <c:pt idx="387">
                  <c:v>42570</c:v>
                </c:pt>
                <c:pt idx="388">
                  <c:v>42571</c:v>
                </c:pt>
                <c:pt idx="389">
                  <c:v>42572</c:v>
                </c:pt>
                <c:pt idx="390">
                  <c:v>42573</c:v>
                </c:pt>
                <c:pt idx="391">
                  <c:v>42576</c:v>
                </c:pt>
                <c:pt idx="392">
                  <c:v>42577</c:v>
                </c:pt>
                <c:pt idx="393">
                  <c:v>42578</c:v>
                </c:pt>
                <c:pt idx="394">
                  <c:v>42579</c:v>
                </c:pt>
                <c:pt idx="395">
                  <c:v>42580</c:v>
                </c:pt>
                <c:pt idx="396">
                  <c:v>42583</c:v>
                </c:pt>
                <c:pt idx="397">
                  <c:v>42584</c:v>
                </c:pt>
                <c:pt idx="398">
                  <c:v>42585</c:v>
                </c:pt>
                <c:pt idx="399">
                  <c:v>42586</c:v>
                </c:pt>
                <c:pt idx="400">
                  <c:v>42587</c:v>
                </c:pt>
                <c:pt idx="401">
                  <c:v>42590</c:v>
                </c:pt>
                <c:pt idx="402">
                  <c:v>42591</c:v>
                </c:pt>
                <c:pt idx="403">
                  <c:v>42592</c:v>
                </c:pt>
                <c:pt idx="404">
                  <c:v>42593</c:v>
                </c:pt>
                <c:pt idx="405">
                  <c:v>42594</c:v>
                </c:pt>
                <c:pt idx="406">
                  <c:v>42597</c:v>
                </c:pt>
                <c:pt idx="407">
                  <c:v>42598</c:v>
                </c:pt>
                <c:pt idx="408">
                  <c:v>42599</c:v>
                </c:pt>
                <c:pt idx="409">
                  <c:v>42600</c:v>
                </c:pt>
                <c:pt idx="410">
                  <c:v>42601</c:v>
                </c:pt>
                <c:pt idx="411">
                  <c:v>42604</c:v>
                </c:pt>
                <c:pt idx="412">
                  <c:v>42605</c:v>
                </c:pt>
                <c:pt idx="413">
                  <c:v>42606</c:v>
                </c:pt>
                <c:pt idx="414">
                  <c:v>42607</c:v>
                </c:pt>
                <c:pt idx="415">
                  <c:v>42608</c:v>
                </c:pt>
                <c:pt idx="416">
                  <c:v>42611</c:v>
                </c:pt>
                <c:pt idx="417">
                  <c:v>42612</c:v>
                </c:pt>
                <c:pt idx="418">
                  <c:v>42613</c:v>
                </c:pt>
                <c:pt idx="419">
                  <c:v>42614</c:v>
                </c:pt>
                <c:pt idx="420">
                  <c:v>42615</c:v>
                </c:pt>
                <c:pt idx="421">
                  <c:v>42618</c:v>
                </c:pt>
                <c:pt idx="422">
                  <c:v>42619</c:v>
                </c:pt>
                <c:pt idx="423">
                  <c:v>42620</c:v>
                </c:pt>
                <c:pt idx="424">
                  <c:v>42621</c:v>
                </c:pt>
                <c:pt idx="425">
                  <c:v>42622</c:v>
                </c:pt>
                <c:pt idx="426">
                  <c:v>42625</c:v>
                </c:pt>
                <c:pt idx="427">
                  <c:v>42626</c:v>
                </c:pt>
                <c:pt idx="428">
                  <c:v>42627</c:v>
                </c:pt>
                <c:pt idx="429">
                  <c:v>42628</c:v>
                </c:pt>
                <c:pt idx="430">
                  <c:v>42632</c:v>
                </c:pt>
                <c:pt idx="431">
                  <c:v>42633</c:v>
                </c:pt>
                <c:pt idx="432">
                  <c:v>42634</c:v>
                </c:pt>
                <c:pt idx="433">
                  <c:v>42635</c:v>
                </c:pt>
                <c:pt idx="434">
                  <c:v>42636</c:v>
                </c:pt>
                <c:pt idx="435">
                  <c:v>42639</c:v>
                </c:pt>
                <c:pt idx="436">
                  <c:v>42640</c:v>
                </c:pt>
                <c:pt idx="437">
                  <c:v>42641</c:v>
                </c:pt>
                <c:pt idx="438">
                  <c:v>42642</c:v>
                </c:pt>
                <c:pt idx="439">
                  <c:v>42643</c:v>
                </c:pt>
                <c:pt idx="440">
                  <c:v>42646</c:v>
                </c:pt>
                <c:pt idx="441">
                  <c:v>42647</c:v>
                </c:pt>
                <c:pt idx="442">
                  <c:v>42648</c:v>
                </c:pt>
                <c:pt idx="443">
                  <c:v>42649</c:v>
                </c:pt>
                <c:pt idx="444">
                  <c:v>42650</c:v>
                </c:pt>
                <c:pt idx="445">
                  <c:v>42653</c:v>
                </c:pt>
                <c:pt idx="446">
                  <c:v>42654</c:v>
                </c:pt>
                <c:pt idx="447">
                  <c:v>42655</c:v>
                </c:pt>
                <c:pt idx="448">
                  <c:v>42656</c:v>
                </c:pt>
                <c:pt idx="449">
                  <c:v>42657</c:v>
                </c:pt>
                <c:pt idx="450">
                  <c:v>42660</c:v>
                </c:pt>
                <c:pt idx="451">
                  <c:v>42661</c:v>
                </c:pt>
                <c:pt idx="452">
                  <c:v>42662</c:v>
                </c:pt>
                <c:pt idx="453">
                  <c:v>42663</c:v>
                </c:pt>
                <c:pt idx="454">
                  <c:v>42664</c:v>
                </c:pt>
                <c:pt idx="455">
                  <c:v>42667</c:v>
                </c:pt>
                <c:pt idx="456">
                  <c:v>42668</c:v>
                </c:pt>
                <c:pt idx="457">
                  <c:v>42669</c:v>
                </c:pt>
                <c:pt idx="458">
                  <c:v>42670</c:v>
                </c:pt>
                <c:pt idx="459">
                  <c:v>42671</c:v>
                </c:pt>
                <c:pt idx="460">
                  <c:v>42674</c:v>
                </c:pt>
                <c:pt idx="461">
                  <c:v>42675</c:v>
                </c:pt>
                <c:pt idx="462">
                  <c:v>42677</c:v>
                </c:pt>
                <c:pt idx="463">
                  <c:v>42678</c:v>
                </c:pt>
                <c:pt idx="464">
                  <c:v>42681</c:v>
                </c:pt>
                <c:pt idx="465">
                  <c:v>42682</c:v>
                </c:pt>
                <c:pt idx="466">
                  <c:v>42683</c:v>
                </c:pt>
                <c:pt idx="467">
                  <c:v>42684</c:v>
                </c:pt>
                <c:pt idx="468">
                  <c:v>42685</c:v>
                </c:pt>
                <c:pt idx="469">
                  <c:v>42688</c:v>
                </c:pt>
                <c:pt idx="470">
                  <c:v>42689</c:v>
                </c:pt>
                <c:pt idx="471">
                  <c:v>42690</c:v>
                </c:pt>
                <c:pt idx="472">
                  <c:v>42691</c:v>
                </c:pt>
                <c:pt idx="473">
                  <c:v>42692</c:v>
                </c:pt>
                <c:pt idx="474">
                  <c:v>42696</c:v>
                </c:pt>
                <c:pt idx="475">
                  <c:v>42697</c:v>
                </c:pt>
                <c:pt idx="476">
                  <c:v>42698</c:v>
                </c:pt>
                <c:pt idx="477">
                  <c:v>42699</c:v>
                </c:pt>
                <c:pt idx="478">
                  <c:v>42702</c:v>
                </c:pt>
                <c:pt idx="479">
                  <c:v>42703</c:v>
                </c:pt>
                <c:pt idx="480">
                  <c:v>42704</c:v>
                </c:pt>
                <c:pt idx="481">
                  <c:v>42705</c:v>
                </c:pt>
                <c:pt idx="482">
                  <c:v>42706</c:v>
                </c:pt>
                <c:pt idx="483">
                  <c:v>42709</c:v>
                </c:pt>
                <c:pt idx="484">
                  <c:v>42710</c:v>
                </c:pt>
                <c:pt idx="485">
                  <c:v>42711</c:v>
                </c:pt>
                <c:pt idx="486">
                  <c:v>42712</c:v>
                </c:pt>
                <c:pt idx="487">
                  <c:v>42713</c:v>
                </c:pt>
                <c:pt idx="488">
                  <c:v>42717</c:v>
                </c:pt>
                <c:pt idx="489">
                  <c:v>42718</c:v>
                </c:pt>
                <c:pt idx="490">
                  <c:v>42719</c:v>
                </c:pt>
                <c:pt idx="491">
                  <c:v>42720</c:v>
                </c:pt>
                <c:pt idx="492">
                  <c:v>42723</c:v>
                </c:pt>
                <c:pt idx="493">
                  <c:v>42724</c:v>
                </c:pt>
                <c:pt idx="494">
                  <c:v>42725</c:v>
                </c:pt>
                <c:pt idx="495">
                  <c:v>42726</c:v>
                </c:pt>
                <c:pt idx="496">
                  <c:v>42727</c:v>
                </c:pt>
                <c:pt idx="497">
                  <c:v>42730</c:v>
                </c:pt>
                <c:pt idx="498">
                  <c:v>42731</c:v>
                </c:pt>
                <c:pt idx="499">
                  <c:v>42732</c:v>
                </c:pt>
                <c:pt idx="500">
                  <c:v>42733</c:v>
                </c:pt>
                <c:pt idx="501">
                  <c:v>42734</c:v>
                </c:pt>
                <c:pt idx="502">
                  <c:v>42737</c:v>
                </c:pt>
                <c:pt idx="503">
                  <c:v>42738</c:v>
                </c:pt>
                <c:pt idx="504">
                  <c:v>42739</c:v>
                </c:pt>
                <c:pt idx="505">
                  <c:v>42740</c:v>
                </c:pt>
                <c:pt idx="506">
                  <c:v>42741</c:v>
                </c:pt>
                <c:pt idx="507">
                  <c:v>42744</c:v>
                </c:pt>
                <c:pt idx="508">
                  <c:v>42745</c:v>
                </c:pt>
                <c:pt idx="509">
                  <c:v>42746</c:v>
                </c:pt>
                <c:pt idx="510">
                  <c:v>42747</c:v>
                </c:pt>
                <c:pt idx="511">
                  <c:v>42748</c:v>
                </c:pt>
                <c:pt idx="512">
                  <c:v>42751</c:v>
                </c:pt>
                <c:pt idx="513">
                  <c:v>42752</c:v>
                </c:pt>
                <c:pt idx="514">
                  <c:v>42753</c:v>
                </c:pt>
                <c:pt idx="515">
                  <c:v>42754</c:v>
                </c:pt>
                <c:pt idx="516">
                  <c:v>42755</c:v>
                </c:pt>
                <c:pt idx="517">
                  <c:v>42758</c:v>
                </c:pt>
                <c:pt idx="518">
                  <c:v>42759</c:v>
                </c:pt>
                <c:pt idx="519">
                  <c:v>42760</c:v>
                </c:pt>
                <c:pt idx="520">
                  <c:v>42761</c:v>
                </c:pt>
                <c:pt idx="521">
                  <c:v>42762</c:v>
                </c:pt>
                <c:pt idx="522">
                  <c:v>42765</c:v>
                </c:pt>
                <c:pt idx="523">
                  <c:v>42766</c:v>
                </c:pt>
                <c:pt idx="524">
                  <c:v>42767</c:v>
                </c:pt>
                <c:pt idx="525">
                  <c:v>42768</c:v>
                </c:pt>
                <c:pt idx="526">
                  <c:v>42769</c:v>
                </c:pt>
                <c:pt idx="527">
                  <c:v>42773</c:v>
                </c:pt>
                <c:pt idx="528">
                  <c:v>42774</c:v>
                </c:pt>
                <c:pt idx="529">
                  <c:v>42775</c:v>
                </c:pt>
                <c:pt idx="530">
                  <c:v>42776</c:v>
                </c:pt>
                <c:pt idx="531">
                  <c:v>42779</c:v>
                </c:pt>
                <c:pt idx="532">
                  <c:v>42780</c:v>
                </c:pt>
                <c:pt idx="533">
                  <c:v>42781</c:v>
                </c:pt>
                <c:pt idx="534">
                  <c:v>42782</c:v>
                </c:pt>
                <c:pt idx="535">
                  <c:v>42783</c:v>
                </c:pt>
                <c:pt idx="536">
                  <c:v>42786</c:v>
                </c:pt>
                <c:pt idx="537">
                  <c:v>42787</c:v>
                </c:pt>
                <c:pt idx="538">
                  <c:v>42788</c:v>
                </c:pt>
                <c:pt idx="539">
                  <c:v>42789</c:v>
                </c:pt>
                <c:pt idx="540">
                  <c:v>42790</c:v>
                </c:pt>
                <c:pt idx="541">
                  <c:v>42793</c:v>
                </c:pt>
                <c:pt idx="542">
                  <c:v>42794</c:v>
                </c:pt>
                <c:pt idx="543">
                  <c:v>42795</c:v>
                </c:pt>
                <c:pt idx="544">
                  <c:v>42796</c:v>
                </c:pt>
                <c:pt idx="545">
                  <c:v>42797</c:v>
                </c:pt>
                <c:pt idx="546">
                  <c:v>42800</c:v>
                </c:pt>
                <c:pt idx="547">
                  <c:v>42801</c:v>
                </c:pt>
                <c:pt idx="548">
                  <c:v>42802</c:v>
                </c:pt>
                <c:pt idx="549">
                  <c:v>42803</c:v>
                </c:pt>
                <c:pt idx="550">
                  <c:v>42804</c:v>
                </c:pt>
                <c:pt idx="551">
                  <c:v>42807</c:v>
                </c:pt>
                <c:pt idx="552">
                  <c:v>42808</c:v>
                </c:pt>
                <c:pt idx="553">
                  <c:v>42809</c:v>
                </c:pt>
                <c:pt idx="554">
                  <c:v>42810</c:v>
                </c:pt>
                <c:pt idx="555">
                  <c:v>42811</c:v>
                </c:pt>
                <c:pt idx="556">
                  <c:v>42815</c:v>
                </c:pt>
                <c:pt idx="557">
                  <c:v>42816</c:v>
                </c:pt>
                <c:pt idx="558">
                  <c:v>42817</c:v>
                </c:pt>
                <c:pt idx="559">
                  <c:v>42818</c:v>
                </c:pt>
                <c:pt idx="560">
                  <c:v>42821</c:v>
                </c:pt>
                <c:pt idx="561">
                  <c:v>42822</c:v>
                </c:pt>
                <c:pt idx="562">
                  <c:v>42823</c:v>
                </c:pt>
                <c:pt idx="563">
                  <c:v>42824</c:v>
                </c:pt>
                <c:pt idx="564">
                  <c:v>42825</c:v>
                </c:pt>
                <c:pt idx="565">
                  <c:v>42828</c:v>
                </c:pt>
                <c:pt idx="566">
                  <c:v>42829</c:v>
                </c:pt>
                <c:pt idx="567">
                  <c:v>42830</c:v>
                </c:pt>
                <c:pt idx="568">
                  <c:v>42831</c:v>
                </c:pt>
                <c:pt idx="569">
                  <c:v>42832</c:v>
                </c:pt>
                <c:pt idx="570">
                  <c:v>42835</c:v>
                </c:pt>
                <c:pt idx="571">
                  <c:v>42836</c:v>
                </c:pt>
                <c:pt idx="572">
                  <c:v>42837</c:v>
                </c:pt>
                <c:pt idx="573">
                  <c:v>42842</c:v>
                </c:pt>
                <c:pt idx="574">
                  <c:v>42843</c:v>
                </c:pt>
                <c:pt idx="575">
                  <c:v>42844</c:v>
                </c:pt>
                <c:pt idx="576">
                  <c:v>42845</c:v>
                </c:pt>
                <c:pt idx="577">
                  <c:v>42846</c:v>
                </c:pt>
                <c:pt idx="578">
                  <c:v>42849</c:v>
                </c:pt>
                <c:pt idx="579">
                  <c:v>42850</c:v>
                </c:pt>
                <c:pt idx="580">
                  <c:v>42851</c:v>
                </c:pt>
                <c:pt idx="581">
                  <c:v>42852</c:v>
                </c:pt>
                <c:pt idx="582">
                  <c:v>42853</c:v>
                </c:pt>
                <c:pt idx="583">
                  <c:v>42857</c:v>
                </c:pt>
                <c:pt idx="584">
                  <c:v>42858</c:v>
                </c:pt>
                <c:pt idx="585">
                  <c:v>42859</c:v>
                </c:pt>
                <c:pt idx="586">
                  <c:v>42860</c:v>
                </c:pt>
                <c:pt idx="587">
                  <c:v>42863</c:v>
                </c:pt>
                <c:pt idx="588">
                  <c:v>42864</c:v>
                </c:pt>
                <c:pt idx="589">
                  <c:v>42865</c:v>
                </c:pt>
                <c:pt idx="590">
                  <c:v>42866</c:v>
                </c:pt>
                <c:pt idx="591">
                  <c:v>42867</c:v>
                </c:pt>
                <c:pt idx="592">
                  <c:v>42870</c:v>
                </c:pt>
                <c:pt idx="593">
                  <c:v>42871</c:v>
                </c:pt>
                <c:pt idx="594">
                  <c:v>42872</c:v>
                </c:pt>
                <c:pt idx="595">
                  <c:v>42873</c:v>
                </c:pt>
                <c:pt idx="596">
                  <c:v>42874</c:v>
                </c:pt>
                <c:pt idx="597">
                  <c:v>42877</c:v>
                </c:pt>
                <c:pt idx="598">
                  <c:v>42878</c:v>
                </c:pt>
                <c:pt idx="599">
                  <c:v>42879</c:v>
                </c:pt>
                <c:pt idx="600">
                  <c:v>42880</c:v>
                </c:pt>
                <c:pt idx="601">
                  <c:v>42881</c:v>
                </c:pt>
                <c:pt idx="602">
                  <c:v>42884</c:v>
                </c:pt>
                <c:pt idx="603">
                  <c:v>42885</c:v>
                </c:pt>
                <c:pt idx="604">
                  <c:v>42886</c:v>
                </c:pt>
                <c:pt idx="605">
                  <c:v>42887</c:v>
                </c:pt>
                <c:pt idx="606">
                  <c:v>42888</c:v>
                </c:pt>
                <c:pt idx="607">
                  <c:v>42891</c:v>
                </c:pt>
                <c:pt idx="608">
                  <c:v>42892</c:v>
                </c:pt>
                <c:pt idx="609">
                  <c:v>42893</c:v>
                </c:pt>
                <c:pt idx="610">
                  <c:v>42894</c:v>
                </c:pt>
                <c:pt idx="611">
                  <c:v>42895</c:v>
                </c:pt>
                <c:pt idx="612">
                  <c:v>42898</c:v>
                </c:pt>
                <c:pt idx="613">
                  <c:v>42899</c:v>
                </c:pt>
                <c:pt idx="614">
                  <c:v>42900</c:v>
                </c:pt>
                <c:pt idx="615">
                  <c:v>42901</c:v>
                </c:pt>
                <c:pt idx="616">
                  <c:v>42902</c:v>
                </c:pt>
                <c:pt idx="617">
                  <c:v>42905</c:v>
                </c:pt>
                <c:pt idx="618">
                  <c:v>42906</c:v>
                </c:pt>
                <c:pt idx="619">
                  <c:v>42907</c:v>
                </c:pt>
                <c:pt idx="620">
                  <c:v>42908</c:v>
                </c:pt>
                <c:pt idx="621">
                  <c:v>42909</c:v>
                </c:pt>
                <c:pt idx="622">
                  <c:v>42912</c:v>
                </c:pt>
                <c:pt idx="623">
                  <c:v>42913</c:v>
                </c:pt>
                <c:pt idx="624">
                  <c:v>42914</c:v>
                </c:pt>
                <c:pt idx="625">
                  <c:v>42915</c:v>
                </c:pt>
                <c:pt idx="626">
                  <c:v>42916</c:v>
                </c:pt>
                <c:pt idx="627">
                  <c:v>42919</c:v>
                </c:pt>
                <c:pt idx="628">
                  <c:v>42920</c:v>
                </c:pt>
                <c:pt idx="629">
                  <c:v>42921</c:v>
                </c:pt>
                <c:pt idx="630">
                  <c:v>42922</c:v>
                </c:pt>
                <c:pt idx="631">
                  <c:v>42923</c:v>
                </c:pt>
                <c:pt idx="632">
                  <c:v>42926</c:v>
                </c:pt>
                <c:pt idx="633">
                  <c:v>42927</c:v>
                </c:pt>
                <c:pt idx="634">
                  <c:v>42928</c:v>
                </c:pt>
                <c:pt idx="635">
                  <c:v>42929</c:v>
                </c:pt>
                <c:pt idx="636">
                  <c:v>42930</c:v>
                </c:pt>
                <c:pt idx="637">
                  <c:v>42933</c:v>
                </c:pt>
                <c:pt idx="638">
                  <c:v>42934</c:v>
                </c:pt>
                <c:pt idx="639">
                  <c:v>42935</c:v>
                </c:pt>
                <c:pt idx="640">
                  <c:v>42936</c:v>
                </c:pt>
                <c:pt idx="641">
                  <c:v>42937</c:v>
                </c:pt>
                <c:pt idx="642">
                  <c:v>42940</c:v>
                </c:pt>
                <c:pt idx="643">
                  <c:v>42941</c:v>
                </c:pt>
                <c:pt idx="644">
                  <c:v>42942</c:v>
                </c:pt>
                <c:pt idx="645">
                  <c:v>42943</c:v>
                </c:pt>
                <c:pt idx="646">
                  <c:v>42944</c:v>
                </c:pt>
                <c:pt idx="647">
                  <c:v>42947</c:v>
                </c:pt>
                <c:pt idx="648">
                  <c:v>42948</c:v>
                </c:pt>
                <c:pt idx="649">
                  <c:v>42949</c:v>
                </c:pt>
                <c:pt idx="650">
                  <c:v>42950</c:v>
                </c:pt>
                <c:pt idx="651">
                  <c:v>42951</c:v>
                </c:pt>
                <c:pt idx="652">
                  <c:v>42954</c:v>
                </c:pt>
                <c:pt idx="653">
                  <c:v>42955</c:v>
                </c:pt>
                <c:pt idx="654">
                  <c:v>42956</c:v>
                </c:pt>
                <c:pt idx="655">
                  <c:v>42957</c:v>
                </c:pt>
                <c:pt idx="656">
                  <c:v>42958</c:v>
                </c:pt>
                <c:pt idx="657">
                  <c:v>42961</c:v>
                </c:pt>
                <c:pt idx="658">
                  <c:v>42962</c:v>
                </c:pt>
                <c:pt idx="659">
                  <c:v>42963</c:v>
                </c:pt>
                <c:pt idx="660">
                  <c:v>42964</c:v>
                </c:pt>
                <c:pt idx="661">
                  <c:v>42965</c:v>
                </c:pt>
                <c:pt idx="662">
                  <c:v>42968</c:v>
                </c:pt>
                <c:pt idx="663">
                  <c:v>42969</c:v>
                </c:pt>
                <c:pt idx="664">
                  <c:v>42970</c:v>
                </c:pt>
                <c:pt idx="665">
                  <c:v>42971</c:v>
                </c:pt>
                <c:pt idx="666">
                  <c:v>42972</c:v>
                </c:pt>
                <c:pt idx="667">
                  <c:v>42975</c:v>
                </c:pt>
                <c:pt idx="668">
                  <c:v>42976</c:v>
                </c:pt>
                <c:pt idx="669">
                  <c:v>42977</c:v>
                </c:pt>
                <c:pt idx="670">
                  <c:v>42978</c:v>
                </c:pt>
                <c:pt idx="671">
                  <c:v>42979</c:v>
                </c:pt>
                <c:pt idx="672">
                  <c:v>42982</c:v>
                </c:pt>
                <c:pt idx="673">
                  <c:v>42983</c:v>
                </c:pt>
                <c:pt idx="674">
                  <c:v>42984</c:v>
                </c:pt>
                <c:pt idx="675">
                  <c:v>42985</c:v>
                </c:pt>
                <c:pt idx="676">
                  <c:v>42986</c:v>
                </c:pt>
                <c:pt idx="677">
                  <c:v>42989</c:v>
                </c:pt>
                <c:pt idx="678">
                  <c:v>42990</c:v>
                </c:pt>
                <c:pt idx="679">
                  <c:v>42991</c:v>
                </c:pt>
                <c:pt idx="680">
                  <c:v>42992</c:v>
                </c:pt>
                <c:pt idx="681">
                  <c:v>42993</c:v>
                </c:pt>
                <c:pt idx="682">
                  <c:v>42996</c:v>
                </c:pt>
                <c:pt idx="683">
                  <c:v>42997</c:v>
                </c:pt>
                <c:pt idx="684">
                  <c:v>42998</c:v>
                </c:pt>
                <c:pt idx="685">
                  <c:v>42999</c:v>
                </c:pt>
                <c:pt idx="686">
                  <c:v>43000</c:v>
                </c:pt>
                <c:pt idx="687">
                  <c:v>43003</c:v>
                </c:pt>
                <c:pt idx="688">
                  <c:v>43004</c:v>
                </c:pt>
                <c:pt idx="689">
                  <c:v>43005</c:v>
                </c:pt>
                <c:pt idx="690">
                  <c:v>43006</c:v>
                </c:pt>
                <c:pt idx="691">
                  <c:v>43007</c:v>
                </c:pt>
                <c:pt idx="692">
                  <c:v>43010</c:v>
                </c:pt>
                <c:pt idx="693">
                  <c:v>43011</c:v>
                </c:pt>
                <c:pt idx="694">
                  <c:v>43012</c:v>
                </c:pt>
                <c:pt idx="695">
                  <c:v>43013</c:v>
                </c:pt>
                <c:pt idx="696">
                  <c:v>43014</c:v>
                </c:pt>
                <c:pt idx="697">
                  <c:v>43017</c:v>
                </c:pt>
                <c:pt idx="698">
                  <c:v>43018</c:v>
                </c:pt>
                <c:pt idx="699">
                  <c:v>43019</c:v>
                </c:pt>
                <c:pt idx="700">
                  <c:v>43020</c:v>
                </c:pt>
                <c:pt idx="701">
                  <c:v>43021</c:v>
                </c:pt>
                <c:pt idx="702">
                  <c:v>43024</c:v>
                </c:pt>
                <c:pt idx="703">
                  <c:v>43025</c:v>
                </c:pt>
                <c:pt idx="704">
                  <c:v>43026</c:v>
                </c:pt>
                <c:pt idx="705">
                  <c:v>43027</c:v>
                </c:pt>
                <c:pt idx="706">
                  <c:v>43028</c:v>
                </c:pt>
                <c:pt idx="707">
                  <c:v>43031</c:v>
                </c:pt>
                <c:pt idx="708">
                  <c:v>43032</c:v>
                </c:pt>
                <c:pt idx="709">
                  <c:v>43033</c:v>
                </c:pt>
                <c:pt idx="710">
                  <c:v>43034</c:v>
                </c:pt>
                <c:pt idx="711">
                  <c:v>43035</c:v>
                </c:pt>
                <c:pt idx="712">
                  <c:v>43038</c:v>
                </c:pt>
                <c:pt idx="713">
                  <c:v>43039</c:v>
                </c:pt>
                <c:pt idx="714">
                  <c:v>43040</c:v>
                </c:pt>
                <c:pt idx="715">
                  <c:v>43042</c:v>
                </c:pt>
                <c:pt idx="716">
                  <c:v>43045</c:v>
                </c:pt>
                <c:pt idx="717">
                  <c:v>43046</c:v>
                </c:pt>
                <c:pt idx="718">
                  <c:v>43047</c:v>
                </c:pt>
                <c:pt idx="719">
                  <c:v>43048</c:v>
                </c:pt>
                <c:pt idx="720">
                  <c:v>43049</c:v>
                </c:pt>
                <c:pt idx="721">
                  <c:v>43052</c:v>
                </c:pt>
                <c:pt idx="722">
                  <c:v>43053</c:v>
                </c:pt>
                <c:pt idx="723">
                  <c:v>43054</c:v>
                </c:pt>
                <c:pt idx="724">
                  <c:v>43055</c:v>
                </c:pt>
                <c:pt idx="725">
                  <c:v>43056</c:v>
                </c:pt>
                <c:pt idx="726">
                  <c:v>43060</c:v>
                </c:pt>
                <c:pt idx="727">
                  <c:v>43061</c:v>
                </c:pt>
                <c:pt idx="728">
                  <c:v>43062</c:v>
                </c:pt>
                <c:pt idx="729">
                  <c:v>43063</c:v>
                </c:pt>
                <c:pt idx="730">
                  <c:v>43066</c:v>
                </c:pt>
                <c:pt idx="731">
                  <c:v>43067</c:v>
                </c:pt>
                <c:pt idx="732">
                  <c:v>43068</c:v>
                </c:pt>
                <c:pt idx="733">
                  <c:v>43069</c:v>
                </c:pt>
                <c:pt idx="734">
                  <c:v>43070</c:v>
                </c:pt>
                <c:pt idx="735">
                  <c:v>43073</c:v>
                </c:pt>
                <c:pt idx="736">
                  <c:v>43074</c:v>
                </c:pt>
                <c:pt idx="737">
                  <c:v>43075</c:v>
                </c:pt>
                <c:pt idx="738">
                  <c:v>43076</c:v>
                </c:pt>
                <c:pt idx="739">
                  <c:v>43077</c:v>
                </c:pt>
                <c:pt idx="740">
                  <c:v>43080</c:v>
                </c:pt>
                <c:pt idx="741">
                  <c:v>43082</c:v>
                </c:pt>
                <c:pt idx="742">
                  <c:v>43083</c:v>
                </c:pt>
                <c:pt idx="743">
                  <c:v>43084</c:v>
                </c:pt>
                <c:pt idx="744">
                  <c:v>43087</c:v>
                </c:pt>
                <c:pt idx="745">
                  <c:v>43088</c:v>
                </c:pt>
                <c:pt idx="746">
                  <c:v>43089</c:v>
                </c:pt>
                <c:pt idx="747">
                  <c:v>43090</c:v>
                </c:pt>
                <c:pt idx="748">
                  <c:v>43091</c:v>
                </c:pt>
                <c:pt idx="749">
                  <c:v>43095</c:v>
                </c:pt>
                <c:pt idx="750">
                  <c:v>43096</c:v>
                </c:pt>
                <c:pt idx="751">
                  <c:v>43097</c:v>
                </c:pt>
                <c:pt idx="752">
                  <c:v>43098</c:v>
                </c:pt>
                <c:pt idx="753">
                  <c:v>43102</c:v>
                </c:pt>
                <c:pt idx="754">
                  <c:v>43103</c:v>
                </c:pt>
                <c:pt idx="755">
                  <c:v>43104</c:v>
                </c:pt>
                <c:pt idx="756">
                  <c:v>43105</c:v>
                </c:pt>
                <c:pt idx="757">
                  <c:v>43108</c:v>
                </c:pt>
                <c:pt idx="758">
                  <c:v>43109</c:v>
                </c:pt>
                <c:pt idx="759">
                  <c:v>43110</c:v>
                </c:pt>
                <c:pt idx="760">
                  <c:v>43111</c:v>
                </c:pt>
                <c:pt idx="761">
                  <c:v>43112</c:v>
                </c:pt>
                <c:pt idx="762">
                  <c:v>43115</c:v>
                </c:pt>
                <c:pt idx="763">
                  <c:v>43116</c:v>
                </c:pt>
                <c:pt idx="764">
                  <c:v>43117</c:v>
                </c:pt>
                <c:pt idx="765">
                  <c:v>43118</c:v>
                </c:pt>
                <c:pt idx="766">
                  <c:v>43119</c:v>
                </c:pt>
                <c:pt idx="767">
                  <c:v>43122</c:v>
                </c:pt>
                <c:pt idx="768">
                  <c:v>43123</c:v>
                </c:pt>
                <c:pt idx="769">
                  <c:v>43124</c:v>
                </c:pt>
                <c:pt idx="770">
                  <c:v>43125</c:v>
                </c:pt>
                <c:pt idx="771">
                  <c:v>43126</c:v>
                </c:pt>
                <c:pt idx="772">
                  <c:v>43129</c:v>
                </c:pt>
                <c:pt idx="773">
                  <c:v>43130</c:v>
                </c:pt>
                <c:pt idx="774">
                  <c:v>43131</c:v>
                </c:pt>
                <c:pt idx="775">
                  <c:v>43132</c:v>
                </c:pt>
                <c:pt idx="776">
                  <c:v>43133</c:v>
                </c:pt>
                <c:pt idx="777">
                  <c:v>43137</c:v>
                </c:pt>
                <c:pt idx="778">
                  <c:v>43138</c:v>
                </c:pt>
                <c:pt idx="779">
                  <c:v>43139</c:v>
                </c:pt>
                <c:pt idx="780">
                  <c:v>43140</c:v>
                </c:pt>
                <c:pt idx="781">
                  <c:v>43143</c:v>
                </c:pt>
                <c:pt idx="782">
                  <c:v>43144</c:v>
                </c:pt>
                <c:pt idx="783">
                  <c:v>43145</c:v>
                </c:pt>
                <c:pt idx="784">
                  <c:v>43146</c:v>
                </c:pt>
                <c:pt idx="785">
                  <c:v>43147</c:v>
                </c:pt>
                <c:pt idx="786">
                  <c:v>43150</c:v>
                </c:pt>
                <c:pt idx="787">
                  <c:v>43151</c:v>
                </c:pt>
                <c:pt idx="788">
                  <c:v>43152</c:v>
                </c:pt>
                <c:pt idx="789">
                  <c:v>43153</c:v>
                </c:pt>
                <c:pt idx="790">
                  <c:v>43154</c:v>
                </c:pt>
                <c:pt idx="791">
                  <c:v>43157</c:v>
                </c:pt>
                <c:pt idx="792">
                  <c:v>43158</c:v>
                </c:pt>
                <c:pt idx="793">
                  <c:v>43159</c:v>
                </c:pt>
              </c:numCache>
            </c:numRef>
          </c:cat>
          <c:val>
            <c:numRef>
              <c:f>'Ejercicio 5'!$F$17:$F$809</c:f>
              <c:numCache>
                <c:formatCode>General</c:formatCode>
                <c:ptCount val="793"/>
                <c:pt idx="0">
                  <c:v>1.4693877638687802</c:v>
                </c:pt>
                <c:pt idx="1">
                  <c:v>1.6775995129778232</c:v>
                </c:pt>
                <c:pt idx="2">
                  <c:v>1.934110453360264</c:v>
                </c:pt>
                <c:pt idx="3">
                  <c:v>2.3265443261021925</c:v>
                </c:pt>
                <c:pt idx="4">
                  <c:v>2.2065379091447817</c:v>
                </c:pt>
                <c:pt idx="5">
                  <c:v>2.7563113527002754</c:v>
                </c:pt>
                <c:pt idx="6">
                  <c:v>3.4276783687971615</c:v>
                </c:pt>
                <c:pt idx="7">
                  <c:v>3.5127482939390746</c:v>
                </c:pt>
                <c:pt idx="8">
                  <c:v>4.2936018243799987</c:v>
                </c:pt>
                <c:pt idx="9">
                  <c:v>4.2440029628997866</c:v>
                </c:pt>
                <c:pt idx="10">
                  <c:v>4.622908426749877</c:v>
                </c:pt>
                <c:pt idx="11">
                  <c:v>4.4655757819284858</c:v>
                </c:pt>
                <c:pt idx="12">
                  <c:v>4.5111946033692591</c:v>
                </c:pt>
                <c:pt idx="13">
                  <c:v>4.721933182299396</c:v>
                </c:pt>
                <c:pt idx="14">
                  <c:v>5.1295610791567761</c:v>
                </c:pt>
                <c:pt idx="15">
                  <c:v>4.9947599464965604</c:v>
                </c:pt>
                <c:pt idx="16">
                  <c:v>4.8944398468267485</c:v>
                </c:pt>
                <c:pt idx="17">
                  <c:v>4.6990452477048947</c:v>
                </c:pt>
                <c:pt idx="18">
                  <c:v>4.8233728847343489</c:v>
                </c:pt>
                <c:pt idx="19">
                  <c:v>4.878160459605823</c:v>
                </c:pt>
                <c:pt idx="20">
                  <c:v>4.9238137324111504</c:v>
                </c:pt>
                <c:pt idx="21">
                  <c:v>4.764819979524149</c:v>
                </c:pt>
                <c:pt idx="22">
                  <c:v>5.0132988321055834</c:v>
                </c:pt>
                <c:pt idx="23">
                  <c:v>4.841934413519045</c:v>
                </c:pt>
                <c:pt idx="24">
                  <c:v>4.8653345377721671</c:v>
                </c:pt>
                <c:pt idx="25">
                  <c:v>4.9249517427979006</c:v>
                </c:pt>
                <c:pt idx="26">
                  <c:v>5.144331118824959</c:v>
                </c:pt>
                <c:pt idx="27">
                  <c:v>5.1150698118506552</c:v>
                </c:pt>
                <c:pt idx="28">
                  <c:v>4.9307008625256827</c:v>
                </c:pt>
                <c:pt idx="29">
                  <c:v>4.9699247211669233</c:v>
                </c:pt>
                <c:pt idx="30">
                  <c:v>4.9811723371518086</c:v>
                </c:pt>
                <c:pt idx="31">
                  <c:v>4.9947232972287887</c:v>
                </c:pt>
                <c:pt idx="32">
                  <c:v>4.9010931032516547</c:v>
                </c:pt>
                <c:pt idx="33">
                  <c:v>4.8766153601843856</c:v>
                </c:pt>
                <c:pt idx="34">
                  <c:v>4.7790646633545428</c:v>
                </c:pt>
                <c:pt idx="35">
                  <c:v>4.7127699384929107</c:v>
                </c:pt>
                <c:pt idx="36">
                  <c:v>4.5987106789869028</c:v>
                </c:pt>
                <c:pt idx="37">
                  <c:v>4.5266772580740788</c:v>
                </c:pt>
                <c:pt idx="38">
                  <c:v>4.3927345732337235</c:v>
                </c:pt>
                <c:pt idx="39">
                  <c:v>4.242446076348469</c:v>
                </c:pt>
                <c:pt idx="40">
                  <c:v>4.1753757946596677</c:v>
                </c:pt>
                <c:pt idx="41">
                  <c:v>4.135443148891369</c:v>
                </c:pt>
                <c:pt idx="42">
                  <c:v>4.0317477774252604</c:v>
                </c:pt>
                <c:pt idx="43">
                  <c:v>4.0575921994744384</c:v>
                </c:pt>
                <c:pt idx="44">
                  <c:v>4.1205749573763839</c:v>
                </c:pt>
                <c:pt idx="45">
                  <c:v>3.9470833447911438</c:v>
                </c:pt>
                <c:pt idx="46">
                  <c:v>4.7548549193409082</c:v>
                </c:pt>
                <c:pt idx="47">
                  <c:v>4.9086586286367329</c:v>
                </c:pt>
                <c:pt idx="48">
                  <c:v>4.780549627729842</c:v>
                </c:pt>
                <c:pt idx="49">
                  <c:v>4.8712545047117519</c:v>
                </c:pt>
                <c:pt idx="50">
                  <c:v>4.703816035490866</c:v>
                </c:pt>
                <c:pt idx="51">
                  <c:v>4.8627824157655519</c:v>
                </c:pt>
                <c:pt idx="52">
                  <c:v>4.8534404095511228</c:v>
                </c:pt>
                <c:pt idx="53">
                  <c:v>4.7670777868905638</c:v>
                </c:pt>
                <c:pt idx="54">
                  <c:v>4.7413726228667752</c:v>
                </c:pt>
                <c:pt idx="55">
                  <c:v>4.5898983473492976</c:v>
                </c:pt>
                <c:pt idx="56">
                  <c:v>4.6238845864161098</c:v>
                </c:pt>
                <c:pt idx="57">
                  <c:v>4.7564376699754316</c:v>
                </c:pt>
                <c:pt idx="58">
                  <c:v>4.6476529391569468</c:v>
                </c:pt>
                <c:pt idx="59">
                  <c:v>5.4225757686587803</c:v>
                </c:pt>
                <c:pt idx="60">
                  <c:v>5.6466481455426321</c:v>
                </c:pt>
                <c:pt idx="61">
                  <c:v>5.7504819193184433</c:v>
                </c:pt>
                <c:pt idx="62">
                  <c:v>5.9160835595280554</c:v>
                </c:pt>
                <c:pt idx="63">
                  <c:v>5.6932517803956788</c:v>
                </c:pt>
                <c:pt idx="64">
                  <c:v>5.5129383320941896</c:v>
                </c:pt>
                <c:pt idx="65">
                  <c:v>5.5961190185325496</c:v>
                </c:pt>
                <c:pt idx="66">
                  <c:v>5.5332205854954841</c:v>
                </c:pt>
                <c:pt idx="67">
                  <c:v>5.5625471071899071</c:v>
                </c:pt>
                <c:pt idx="68">
                  <c:v>5.5326497969585695</c:v>
                </c:pt>
                <c:pt idx="69">
                  <c:v>5.4766530657769739</c:v>
                </c:pt>
                <c:pt idx="70">
                  <c:v>5.4657681528528554</c:v>
                </c:pt>
                <c:pt idx="71">
                  <c:v>5.6379156300748781</c:v>
                </c:pt>
                <c:pt idx="72">
                  <c:v>5.705205415198404</c:v>
                </c:pt>
                <c:pt idx="73">
                  <c:v>6.3085345816051381</c:v>
                </c:pt>
                <c:pt idx="74">
                  <c:v>5.964245273493364</c:v>
                </c:pt>
                <c:pt idx="75">
                  <c:v>5.7825694817016924</c:v>
                </c:pt>
                <c:pt idx="76">
                  <c:v>5.6161495893334026</c:v>
                </c:pt>
                <c:pt idx="77">
                  <c:v>5.6797273110146058</c:v>
                </c:pt>
                <c:pt idx="78">
                  <c:v>6.0446523752544854</c:v>
                </c:pt>
                <c:pt idx="79">
                  <c:v>6.2277478018221233</c:v>
                </c:pt>
                <c:pt idx="80">
                  <c:v>6.3352861016556341</c:v>
                </c:pt>
                <c:pt idx="81">
                  <c:v>6.209744395988479</c:v>
                </c:pt>
                <c:pt idx="82">
                  <c:v>6.159559055061381</c:v>
                </c:pt>
                <c:pt idx="83">
                  <c:v>5.9199862222261777</c:v>
                </c:pt>
                <c:pt idx="84">
                  <c:v>5.793073593249777</c:v>
                </c:pt>
                <c:pt idx="85">
                  <c:v>5.8982178724570584</c:v>
                </c:pt>
                <c:pt idx="86">
                  <c:v>5.8396984105648793</c:v>
                </c:pt>
                <c:pt idx="87">
                  <c:v>5.8411670329399836</c:v>
                </c:pt>
                <c:pt idx="88">
                  <c:v>5.7371529723624581</c:v>
                </c:pt>
                <c:pt idx="89">
                  <c:v>5.5745676473216133</c:v>
                </c:pt>
                <c:pt idx="90">
                  <c:v>5.4987293254433744</c:v>
                </c:pt>
                <c:pt idx="91">
                  <c:v>5.374641460402219</c:v>
                </c:pt>
                <c:pt idx="92">
                  <c:v>5.205720440299503</c:v>
                </c:pt>
                <c:pt idx="93">
                  <c:v>5.0734467450235945</c:v>
                </c:pt>
                <c:pt idx="94">
                  <c:v>5.1042836089692347</c:v>
                </c:pt>
                <c:pt idx="95">
                  <c:v>4.9191585406054159</c:v>
                </c:pt>
                <c:pt idx="96">
                  <c:v>4.9244861062043972</c:v>
                </c:pt>
                <c:pt idx="97">
                  <c:v>4.9396296823392323</c:v>
                </c:pt>
                <c:pt idx="98">
                  <c:v>5.009319565958811</c:v>
                </c:pt>
                <c:pt idx="99">
                  <c:v>4.9317050350667859</c:v>
                </c:pt>
                <c:pt idx="100">
                  <c:v>4.7341803012369734</c:v>
                </c:pt>
                <c:pt idx="101">
                  <c:v>4.6503793757779661</c:v>
                </c:pt>
                <c:pt idx="102">
                  <c:v>4.7581490816774075</c:v>
                </c:pt>
                <c:pt idx="103">
                  <c:v>4.604024211308003</c:v>
                </c:pt>
                <c:pt idx="104">
                  <c:v>4.4867606772368962</c:v>
                </c:pt>
                <c:pt idx="105">
                  <c:v>4.4515683324865671</c:v>
                </c:pt>
                <c:pt idx="106">
                  <c:v>4.4281661039834255</c:v>
                </c:pt>
                <c:pt idx="107">
                  <c:v>4.2121156809704061</c:v>
                </c:pt>
                <c:pt idx="108">
                  <c:v>4.4010180640292358</c:v>
                </c:pt>
                <c:pt idx="109">
                  <c:v>4.7249393281343561</c:v>
                </c:pt>
                <c:pt idx="110">
                  <c:v>4.77929600287227</c:v>
                </c:pt>
                <c:pt idx="111">
                  <c:v>4.6487355095298142</c:v>
                </c:pt>
                <c:pt idx="112">
                  <c:v>4.6352816812498601</c:v>
                </c:pt>
                <c:pt idx="113">
                  <c:v>4.6092064517596274</c:v>
                </c:pt>
                <c:pt idx="114">
                  <c:v>4.7769950456136749</c:v>
                </c:pt>
                <c:pt idx="115">
                  <c:v>4.7524319945657645</c:v>
                </c:pt>
                <c:pt idx="116">
                  <c:v>4.6509100220919546</c:v>
                </c:pt>
                <c:pt idx="117">
                  <c:v>4.5855738563702877</c:v>
                </c:pt>
                <c:pt idx="118">
                  <c:v>4.567310256371643</c:v>
                </c:pt>
                <c:pt idx="119">
                  <c:v>4.8556289667816142</c:v>
                </c:pt>
                <c:pt idx="120">
                  <c:v>5.036286130434644</c:v>
                </c:pt>
                <c:pt idx="121">
                  <c:v>4.9395471736089318</c:v>
                </c:pt>
                <c:pt idx="122">
                  <c:v>4.9119647054531654</c:v>
                </c:pt>
                <c:pt idx="123">
                  <c:v>4.848097350373469</c:v>
                </c:pt>
                <c:pt idx="124">
                  <c:v>4.7508915103893292</c:v>
                </c:pt>
                <c:pt idx="125">
                  <c:v>4.7792438009466656</c:v>
                </c:pt>
                <c:pt idx="126">
                  <c:v>4.6936223439858749</c:v>
                </c:pt>
                <c:pt idx="127">
                  <c:v>4.7600429715279358</c:v>
                </c:pt>
                <c:pt idx="128">
                  <c:v>4.6739664950689876</c:v>
                </c:pt>
                <c:pt idx="129">
                  <c:v>4.722246346254714</c:v>
                </c:pt>
                <c:pt idx="130">
                  <c:v>4.6665898854567152</c:v>
                </c:pt>
                <c:pt idx="131">
                  <c:v>4.6172804575294535</c:v>
                </c:pt>
                <c:pt idx="132">
                  <c:v>4.6252277351034374</c:v>
                </c:pt>
                <c:pt idx="133">
                  <c:v>4.519274602736516</c:v>
                </c:pt>
                <c:pt idx="134">
                  <c:v>4.3679763085531329</c:v>
                </c:pt>
                <c:pt idx="135">
                  <c:v>4.3783849944202746</c:v>
                </c:pt>
                <c:pt idx="136">
                  <c:v>4.3485721857223929</c:v>
                </c:pt>
                <c:pt idx="137">
                  <c:v>4.7295971165468993</c:v>
                </c:pt>
                <c:pt idx="138">
                  <c:v>4.8730553277141455</c:v>
                </c:pt>
                <c:pt idx="139">
                  <c:v>4.813218548356244</c:v>
                </c:pt>
                <c:pt idx="140">
                  <c:v>4.9568236023779058</c:v>
                </c:pt>
                <c:pt idx="141">
                  <c:v>4.9689770960856494</c:v>
                </c:pt>
                <c:pt idx="142">
                  <c:v>5.0021641490805608</c:v>
                </c:pt>
                <c:pt idx="143">
                  <c:v>4.9881588646280051</c:v>
                </c:pt>
                <c:pt idx="144">
                  <c:v>5.684121546548222</c:v>
                </c:pt>
                <c:pt idx="145">
                  <c:v>5.467889782212481</c:v>
                </c:pt>
                <c:pt idx="146">
                  <c:v>5.7007851737133448</c:v>
                </c:pt>
                <c:pt idx="147">
                  <c:v>5.7195106925212045</c:v>
                </c:pt>
                <c:pt idx="148">
                  <c:v>5.6043314411796468</c:v>
                </c:pt>
                <c:pt idx="149">
                  <c:v>5.4809071263740003</c:v>
                </c:pt>
                <c:pt idx="150">
                  <c:v>5.3964238405588336</c:v>
                </c:pt>
                <c:pt idx="151">
                  <c:v>5.3148254266418435</c:v>
                </c:pt>
                <c:pt idx="152">
                  <c:v>5.1530490076309352</c:v>
                </c:pt>
                <c:pt idx="153">
                  <c:v>5.0365396601052161</c:v>
                </c:pt>
                <c:pt idx="154">
                  <c:v>4.9666833450898862</c:v>
                </c:pt>
                <c:pt idx="155">
                  <c:v>4.9604678228559997</c:v>
                </c:pt>
                <c:pt idx="156">
                  <c:v>5.0270886121075566</c:v>
                </c:pt>
                <c:pt idx="157">
                  <c:v>4.8771862400367807</c:v>
                </c:pt>
                <c:pt idx="158">
                  <c:v>5.1728700916435733</c:v>
                </c:pt>
                <c:pt idx="159">
                  <c:v>5.1984583678428384</c:v>
                </c:pt>
                <c:pt idx="160">
                  <c:v>5.344381615447908</c:v>
                </c:pt>
                <c:pt idx="161">
                  <c:v>5.272028242348159</c:v>
                </c:pt>
                <c:pt idx="162">
                  <c:v>5.153630913801253</c:v>
                </c:pt>
                <c:pt idx="163">
                  <c:v>5.0831006646478283</c:v>
                </c:pt>
                <c:pt idx="164">
                  <c:v>4.967928980726124</c:v>
                </c:pt>
                <c:pt idx="165">
                  <c:v>4.8645324928590234</c:v>
                </c:pt>
                <c:pt idx="166">
                  <c:v>4.7789546527267426</c:v>
                </c:pt>
                <c:pt idx="167">
                  <c:v>4.7444724073813136</c:v>
                </c:pt>
                <c:pt idx="168">
                  <c:v>4.616259653672949</c:v>
                </c:pt>
                <c:pt idx="169">
                  <c:v>4.6750062680198248</c:v>
                </c:pt>
                <c:pt idx="170">
                  <c:v>4.753057308151277</c:v>
                </c:pt>
                <c:pt idx="171">
                  <c:v>4.7755278322942774</c:v>
                </c:pt>
                <c:pt idx="172">
                  <c:v>5.075970279044987</c:v>
                </c:pt>
                <c:pt idx="173">
                  <c:v>5.0754118842231843</c:v>
                </c:pt>
                <c:pt idx="174">
                  <c:v>5.0406156272148568</c:v>
                </c:pt>
                <c:pt idx="175">
                  <c:v>5.4158076008337268</c:v>
                </c:pt>
                <c:pt idx="176">
                  <c:v>5.4628176543986511</c:v>
                </c:pt>
                <c:pt idx="177">
                  <c:v>5.3688846825719825</c:v>
                </c:pt>
                <c:pt idx="178">
                  <c:v>5.3549278451398559</c:v>
                </c:pt>
                <c:pt idx="179">
                  <c:v>5.1900860806742459</c:v>
                </c:pt>
                <c:pt idx="180">
                  <c:v>5.0783155940550664</c:v>
                </c:pt>
                <c:pt idx="181">
                  <c:v>5.0061327048642088</c:v>
                </c:pt>
                <c:pt idx="182">
                  <c:v>4.8016302762855849</c:v>
                </c:pt>
                <c:pt idx="183">
                  <c:v>4.7951498627919413</c:v>
                </c:pt>
                <c:pt idx="184">
                  <c:v>5.1228508163946875</c:v>
                </c:pt>
                <c:pt idx="185">
                  <c:v>5.4581202924047361</c:v>
                </c:pt>
                <c:pt idx="186">
                  <c:v>5.375465535419262</c:v>
                </c:pt>
                <c:pt idx="187">
                  <c:v>5.2569043080411992</c:v>
                </c:pt>
                <c:pt idx="188">
                  <c:v>5.2382562011545053</c:v>
                </c:pt>
                <c:pt idx="189">
                  <c:v>5.1589411912690375</c:v>
                </c:pt>
                <c:pt idx="190">
                  <c:v>5.1312328042837176</c:v>
                </c:pt>
                <c:pt idx="191">
                  <c:v>5.1634870174654814</c:v>
                </c:pt>
                <c:pt idx="192">
                  <c:v>5.0711044371183194</c:v>
                </c:pt>
                <c:pt idx="193">
                  <c:v>5.0558086697758711</c:v>
                </c:pt>
                <c:pt idx="194">
                  <c:v>4.9130159914065992</c:v>
                </c:pt>
                <c:pt idx="195">
                  <c:v>4.8265911990808235</c:v>
                </c:pt>
                <c:pt idx="196">
                  <c:v>4.7397075333276542</c:v>
                </c:pt>
                <c:pt idx="197">
                  <c:v>4.7825992327630278</c:v>
                </c:pt>
                <c:pt idx="198">
                  <c:v>4.6001487175180946</c:v>
                </c:pt>
                <c:pt idx="199">
                  <c:v>5.282532145488247</c:v>
                </c:pt>
                <c:pt idx="200">
                  <c:v>5.1551823390931126</c:v>
                </c:pt>
                <c:pt idx="201">
                  <c:v>5.4727565001113376</c:v>
                </c:pt>
                <c:pt idx="202">
                  <c:v>6.4381738969293227</c:v>
                </c:pt>
                <c:pt idx="203">
                  <c:v>6.3923515080235367</c:v>
                </c:pt>
                <c:pt idx="204">
                  <c:v>6.2598713974351243</c:v>
                </c:pt>
                <c:pt idx="205">
                  <c:v>6.1391533961456268</c:v>
                </c:pt>
                <c:pt idx="206">
                  <c:v>6.3752561768928526</c:v>
                </c:pt>
                <c:pt idx="207">
                  <c:v>6.2565345138201689</c:v>
                </c:pt>
                <c:pt idx="208">
                  <c:v>6.7044573888408454</c:v>
                </c:pt>
                <c:pt idx="209">
                  <c:v>6.6541651786494462</c:v>
                </c:pt>
                <c:pt idx="210">
                  <c:v>6.2773186018064795</c:v>
                </c:pt>
                <c:pt idx="211">
                  <c:v>6.2929663071866653</c:v>
                </c:pt>
                <c:pt idx="212">
                  <c:v>6.9392547218000313</c:v>
                </c:pt>
                <c:pt idx="213">
                  <c:v>6.7017965191333762</c:v>
                </c:pt>
                <c:pt idx="214">
                  <c:v>6.5743273352959299</c:v>
                </c:pt>
                <c:pt idx="215">
                  <c:v>6.6387624338038114</c:v>
                </c:pt>
                <c:pt idx="216">
                  <c:v>6.413364701643812</c:v>
                </c:pt>
                <c:pt idx="217">
                  <c:v>6.6327118432913377</c:v>
                </c:pt>
                <c:pt idx="218">
                  <c:v>6.533521905527901</c:v>
                </c:pt>
                <c:pt idx="219">
                  <c:v>6.786950972963508</c:v>
                </c:pt>
                <c:pt idx="220">
                  <c:v>6.5705677139308625</c:v>
                </c:pt>
                <c:pt idx="221">
                  <c:v>6.2700593992547375</c:v>
                </c:pt>
                <c:pt idx="222">
                  <c:v>6.3215119639156558</c:v>
                </c:pt>
                <c:pt idx="223">
                  <c:v>6.5582237021825343</c:v>
                </c:pt>
                <c:pt idx="224">
                  <c:v>6.2803410878294468</c:v>
                </c:pt>
                <c:pt idx="225">
                  <c:v>6.1805363358950958</c:v>
                </c:pt>
                <c:pt idx="226">
                  <c:v>6.4295130982489237</c:v>
                </c:pt>
                <c:pt idx="227">
                  <c:v>6.1529566912016698</c:v>
                </c:pt>
                <c:pt idx="228">
                  <c:v>6.2875296650389112</c:v>
                </c:pt>
                <c:pt idx="229">
                  <c:v>6.4199115815449037</c:v>
                </c:pt>
                <c:pt idx="230">
                  <c:v>6.5757795356215967</c:v>
                </c:pt>
                <c:pt idx="231">
                  <c:v>6.4707877410522103</c:v>
                </c:pt>
                <c:pt idx="232">
                  <c:v>6.3141457875290872</c:v>
                </c:pt>
                <c:pt idx="233">
                  <c:v>6.033854910477582</c:v>
                </c:pt>
                <c:pt idx="234">
                  <c:v>5.9335674752153702</c:v>
                </c:pt>
                <c:pt idx="235">
                  <c:v>6.2821012076231844</c:v>
                </c:pt>
                <c:pt idx="236">
                  <c:v>6.1296794165593589</c:v>
                </c:pt>
                <c:pt idx="237">
                  <c:v>6.248751557863816</c:v>
                </c:pt>
                <c:pt idx="238">
                  <c:v>6.0778171876581313</c:v>
                </c:pt>
                <c:pt idx="239">
                  <c:v>6.0382943166321654</c:v>
                </c:pt>
                <c:pt idx="240">
                  <c:v>5.9807178126885487</c:v>
                </c:pt>
                <c:pt idx="241">
                  <c:v>5.8841370394798567</c:v>
                </c:pt>
                <c:pt idx="242">
                  <c:v>5.8443344102865487</c:v>
                </c:pt>
                <c:pt idx="243">
                  <c:v>5.6635838242152987</c:v>
                </c:pt>
                <c:pt idx="244">
                  <c:v>5.5335491473277099</c:v>
                </c:pt>
                <c:pt idx="245">
                  <c:v>5.3751952076049641</c:v>
                </c:pt>
                <c:pt idx="246">
                  <c:v>5.2355305793692164</c:v>
                </c:pt>
                <c:pt idx="247">
                  <c:v>5.1166476156103062</c:v>
                </c:pt>
                <c:pt idx="248">
                  <c:v>4.890404107514243</c:v>
                </c:pt>
                <c:pt idx="249">
                  <c:v>5.123638286892823</c:v>
                </c:pt>
                <c:pt idx="250">
                  <c:v>5.3007236892524183</c:v>
                </c:pt>
                <c:pt idx="251">
                  <c:v>5.1679935845389897</c:v>
                </c:pt>
                <c:pt idx="252">
                  <c:v>5.0232632166857094</c:v>
                </c:pt>
                <c:pt idx="253">
                  <c:v>5.0022088637234932</c:v>
                </c:pt>
                <c:pt idx="254">
                  <c:v>4.8249296646390807</c:v>
                </c:pt>
                <c:pt idx="255">
                  <c:v>4.8822104754588924</c:v>
                </c:pt>
                <c:pt idx="256">
                  <c:v>5.0436540535575203</c:v>
                </c:pt>
                <c:pt idx="257">
                  <c:v>5.0020983642340191</c:v>
                </c:pt>
                <c:pt idx="258">
                  <c:v>4.9734019379272434</c:v>
                </c:pt>
                <c:pt idx="259">
                  <c:v>4.9181840065441902</c:v>
                </c:pt>
                <c:pt idx="260">
                  <c:v>4.9334858928630636</c:v>
                </c:pt>
                <c:pt idx="261">
                  <c:v>4.8673587114737806</c:v>
                </c:pt>
                <c:pt idx="262">
                  <c:v>5.0900495326879174</c:v>
                </c:pt>
                <c:pt idx="263">
                  <c:v>5.0936681131055526</c:v>
                </c:pt>
                <c:pt idx="264">
                  <c:v>5.1702848731015036</c:v>
                </c:pt>
                <c:pt idx="265">
                  <c:v>5.1890926600022063</c:v>
                </c:pt>
                <c:pt idx="266">
                  <c:v>5.3968544458092085</c:v>
                </c:pt>
                <c:pt idx="267">
                  <c:v>5.2642334722763389</c:v>
                </c:pt>
                <c:pt idx="268">
                  <c:v>5.8561334082735481</c:v>
                </c:pt>
                <c:pt idx="269">
                  <c:v>5.9502342536241217</c:v>
                </c:pt>
                <c:pt idx="270">
                  <c:v>5.946370002228849</c:v>
                </c:pt>
                <c:pt idx="271">
                  <c:v>5.9863637212839693</c:v>
                </c:pt>
                <c:pt idx="272">
                  <c:v>5.8809014805678306</c:v>
                </c:pt>
                <c:pt idx="273">
                  <c:v>5.8658744159179577</c:v>
                </c:pt>
                <c:pt idx="274">
                  <c:v>5.7830145580049894</c:v>
                </c:pt>
                <c:pt idx="275">
                  <c:v>5.8356098826881242</c:v>
                </c:pt>
                <c:pt idx="276">
                  <c:v>5.6970897795281612</c:v>
                </c:pt>
                <c:pt idx="277">
                  <c:v>5.6736949732150386</c:v>
                </c:pt>
                <c:pt idx="278">
                  <c:v>5.6168191132039489</c:v>
                </c:pt>
                <c:pt idx="279">
                  <c:v>5.700150151660492</c:v>
                </c:pt>
                <c:pt idx="280">
                  <c:v>5.5762602237443266</c:v>
                </c:pt>
                <c:pt idx="281">
                  <c:v>5.5869665164432529</c:v>
                </c:pt>
                <c:pt idx="282">
                  <c:v>5.6615274029783302</c:v>
                </c:pt>
                <c:pt idx="283">
                  <c:v>5.5460763023562345</c:v>
                </c:pt>
                <c:pt idx="284">
                  <c:v>5.4869886974500819</c:v>
                </c:pt>
                <c:pt idx="285">
                  <c:v>5.4753259360263389</c:v>
                </c:pt>
                <c:pt idx="286">
                  <c:v>5.3661369918505635</c:v>
                </c:pt>
                <c:pt idx="287">
                  <c:v>5.3034576360397949</c:v>
                </c:pt>
                <c:pt idx="288">
                  <c:v>5.2904543950679637</c:v>
                </c:pt>
                <c:pt idx="289">
                  <c:v>5.1213979154618938</c:v>
                </c:pt>
                <c:pt idx="290">
                  <c:v>5.0699684156613607</c:v>
                </c:pt>
                <c:pt idx="291">
                  <c:v>5.041582211761817</c:v>
                </c:pt>
                <c:pt idx="292">
                  <c:v>5.2422568868406119</c:v>
                </c:pt>
                <c:pt idx="293">
                  <c:v>5.0844305700470915</c:v>
                </c:pt>
                <c:pt idx="294">
                  <c:v>5.0402115945554025</c:v>
                </c:pt>
                <c:pt idx="295">
                  <c:v>5.1435957227181897</c:v>
                </c:pt>
                <c:pt idx="296">
                  <c:v>5.1063764174436033</c:v>
                </c:pt>
                <c:pt idx="297">
                  <c:v>5.2595856679545605</c:v>
                </c:pt>
                <c:pt idx="298">
                  <c:v>5.1413280159297026</c:v>
                </c:pt>
                <c:pt idx="299">
                  <c:v>5.1010001837707399</c:v>
                </c:pt>
                <c:pt idx="300">
                  <c:v>5.0509058674994165</c:v>
                </c:pt>
                <c:pt idx="301">
                  <c:v>5.1549993808482792</c:v>
                </c:pt>
                <c:pt idx="302">
                  <c:v>5.1405694627715963</c:v>
                </c:pt>
                <c:pt idx="303">
                  <c:v>5.1249621832598784</c:v>
                </c:pt>
                <c:pt idx="304">
                  <c:v>5.1208720765944813</c:v>
                </c:pt>
                <c:pt idx="305">
                  <c:v>4.8984450301552833</c:v>
                </c:pt>
                <c:pt idx="306">
                  <c:v>4.9190823998048918</c:v>
                </c:pt>
                <c:pt idx="307">
                  <c:v>5.2008544647146122</c:v>
                </c:pt>
                <c:pt idx="308">
                  <c:v>5.3811953610282126</c:v>
                </c:pt>
                <c:pt idx="309">
                  <c:v>5.385117967884411</c:v>
                </c:pt>
                <c:pt idx="310">
                  <c:v>5.335017089781366</c:v>
                </c:pt>
                <c:pt idx="311">
                  <c:v>5.3583698621653335</c:v>
                </c:pt>
                <c:pt idx="312">
                  <c:v>5.2596049439915031</c:v>
                </c:pt>
                <c:pt idx="313">
                  <c:v>5.5710390259226319</c:v>
                </c:pt>
                <c:pt idx="314">
                  <c:v>5.4308167478701597</c:v>
                </c:pt>
                <c:pt idx="315">
                  <c:v>5.5044563941190114</c:v>
                </c:pt>
                <c:pt idx="316">
                  <c:v>5.3662471423271381</c:v>
                </c:pt>
                <c:pt idx="317">
                  <c:v>5.3637567735292775</c:v>
                </c:pt>
                <c:pt idx="318">
                  <c:v>5.0827987149956844</c:v>
                </c:pt>
                <c:pt idx="319">
                  <c:v>5.2732813841287811</c:v>
                </c:pt>
                <c:pt idx="320">
                  <c:v>5.8276381698973978</c:v>
                </c:pt>
                <c:pt idx="321">
                  <c:v>5.6398358004054492</c:v>
                </c:pt>
                <c:pt idx="322">
                  <c:v>5.5632409306244464</c:v>
                </c:pt>
                <c:pt idx="323">
                  <c:v>5.9065540995866721</c:v>
                </c:pt>
                <c:pt idx="324">
                  <c:v>5.8046531162894395</c:v>
                </c:pt>
                <c:pt idx="325">
                  <c:v>6.020636128949139</c:v>
                </c:pt>
                <c:pt idx="326">
                  <c:v>5.934776297622995</c:v>
                </c:pt>
                <c:pt idx="327">
                  <c:v>6.1584608883031118</c:v>
                </c:pt>
                <c:pt idx="328">
                  <c:v>6.2401629346405274</c:v>
                </c:pt>
                <c:pt idx="329">
                  <c:v>6.1594168131756959</c:v>
                </c:pt>
                <c:pt idx="330">
                  <c:v>6.4985728768613384</c:v>
                </c:pt>
                <c:pt idx="331">
                  <c:v>6.4275315421160322</c:v>
                </c:pt>
                <c:pt idx="332">
                  <c:v>6.3758228327854578</c:v>
                </c:pt>
                <c:pt idx="333">
                  <c:v>6.2984742259374</c:v>
                </c:pt>
                <c:pt idx="334">
                  <c:v>6.312112558098427</c:v>
                </c:pt>
                <c:pt idx="335">
                  <c:v>6.2489129289351864</c:v>
                </c:pt>
                <c:pt idx="336">
                  <c:v>6.649602444047038</c:v>
                </c:pt>
                <c:pt idx="337">
                  <c:v>6.4573308653288564</c:v>
                </c:pt>
                <c:pt idx="338">
                  <c:v>6.6561075394172295</c:v>
                </c:pt>
                <c:pt idx="339">
                  <c:v>6.4632681517818771</c:v>
                </c:pt>
                <c:pt idx="340">
                  <c:v>6.8560815689268066</c:v>
                </c:pt>
                <c:pt idx="341">
                  <c:v>6.715869547734524</c:v>
                </c:pt>
                <c:pt idx="342">
                  <c:v>6.5870229986769804</c:v>
                </c:pt>
                <c:pt idx="343">
                  <c:v>6.4033469779762937</c:v>
                </c:pt>
                <c:pt idx="344">
                  <c:v>6.2741602090761717</c:v>
                </c:pt>
                <c:pt idx="345">
                  <c:v>6.1832177723295292</c:v>
                </c:pt>
                <c:pt idx="346">
                  <c:v>6.1145475153579518</c:v>
                </c:pt>
                <c:pt idx="347">
                  <c:v>6.1028172757594659</c:v>
                </c:pt>
                <c:pt idx="348">
                  <c:v>6.0780664024567512</c:v>
                </c:pt>
                <c:pt idx="349">
                  <c:v>6.2503914152328006</c:v>
                </c:pt>
                <c:pt idx="350">
                  <c:v>6.060679561440077</c:v>
                </c:pt>
                <c:pt idx="351">
                  <c:v>5.9306081448047481</c:v>
                </c:pt>
                <c:pt idx="352">
                  <c:v>5.8718447606687771</c:v>
                </c:pt>
                <c:pt idx="353">
                  <c:v>5.7143092513010103</c:v>
                </c:pt>
                <c:pt idx="354">
                  <c:v>5.5770676719519425</c:v>
                </c:pt>
                <c:pt idx="355">
                  <c:v>5.4691722746399485</c:v>
                </c:pt>
                <c:pt idx="356">
                  <c:v>5.4152663905707179</c:v>
                </c:pt>
                <c:pt idx="357">
                  <c:v>5.2449980662069784</c:v>
                </c:pt>
                <c:pt idx="358">
                  <c:v>5.1106597194711085</c:v>
                </c:pt>
                <c:pt idx="359">
                  <c:v>5.1199157239316717</c:v>
                </c:pt>
                <c:pt idx="360">
                  <c:v>5.0776273737795155</c:v>
                </c:pt>
                <c:pt idx="361">
                  <c:v>4.8917379823016525</c:v>
                </c:pt>
                <c:pt idx="362">
                  <c:v>4.8560795222541575</c:v>
                </c:pt>
                <c:pt idx="363">
                  <c:v>5.1172426029345006</c:v>
                </c:pt>
                <c:pt idx="364">
                  <c:v>5.118088483422528</c:v>
                </c:pt>
                <c:pt idx="365">
                  <c:v>5.2973849024058719</c:v>
                </c:pt>
                <c:pt idx="366">
                  <c:v>5.291661328260064</c:v>
                </c:pt>
                <c:pt idx="367">
                  <c:v>5.1360773731848841</c:v>
                </c:pt>
                <c:pt idx="368">
                  <c:v>4.9847894927147092</c:v>
                </c:pt>
                <c:pt idx="369">
                  <c:v>5.1425502308416924</c:v>
                </c:pt>
                <c:pt idx="370">
                  <c:v>5.1060270744467475</c:v>
                </c:pt>
                <c:pt idx="371">
                  <c:v>5.0373808167721581</c:v>
                </c:pt>
                <c:pt idx="372">
                  <c:v>4.9253482145727805</c:v>
                </c:pt>
                <c:pt idx="373">
                  <c:v>4.9748344534211988</c:v>
                </c:pt>
                <c:pt idx="374">
                  <c:v>5.1513520363825185</c:v>
                </c:pt>
                <c:pt idx="375">
                  <c:v>5.0811480283383164</c:v>
                </c:pt>
                <c:pt idx="376">
                  <c:v>4.961126353794751</c:v>
                </c:pt>
                <c:pt idx="377">
                  <c:v>5.4904088377209552</c:v>
                </c:pt>
                <c:pt idx="378">
                  <c:v>5.4014603045243712</c:v>
                </c:pt>
                <c:pt idx="379">
                  <c:v>5.2959245139114639</c:v>
                </c:pt>
                <c:pt idx="380">
                  <c:v>5.1840577643099106</c:v>
                </c:pt>
                <c:pt idx="381">
                  <c:v>5.089797772086837</c:v>
                </c:pt>
                <c:pt idx="382">
                  <c:v>5.0112998199880208</c:v>
                </c:pt>
                <c:pt idx="383">
                  <c:v>4.9351021938402591</c:v>
                </c:pt>
                <c:pt idx="384">
                  <c:v>4.8106054280930293</c:v>
                </c:pt>
                <c:pt idx="385">
                  <c:v>4.8615116436046746</c:v>
                </c:pt>
                <c:pt idx="386">
                  <c:v>4.7666375711475384</c:v>
                </c:pt>
                <c:pt idx="387">
                  <c:v>5.5546873107974983</c:v>
                </c:pt>
                <c:pt idx="388">
                  <c:v>5.2418934793621155</c:v>
                </c:pt>
                <c:pt idx="389">
                  <c:v>5.1108023552962605</c:v>
                </c:pt>
                <c:pt idx="390">
                  <c:v>6.0689283881798515</c:v>
                </c:pt>
                <c:pt idx="391">
                  <c:v>5.9398937557604148</c:v>
                </c:pt>
                <c:pt idx="392">
                  <c:v>6.0778851648546013</c:v>
                </c:pt>
                <c:pt idx="393">
                  <c:v>5.915829013950642</c:v>
                </c:pt>
                <c:pt idx="394">
                  <c:v>6.0612420450004052</c:v>
                </c:pt>
                <c:pt idx="395">
                  <c:v>6.0205497734314193</c:v>
                </c:pt>
                <c:pt idx="396">
                  <c:v>6.1604808323693936</c:v>
                </c:pt>
                <c:pt idx="397">
                  <c:v>6.2501588052512602</c:v>
                </c:pt>
                <c:pt idx="398">
                  <c:v>6.0138194426449205</c:v>
                </c:pt>
                <c:pt idx="399">
                  <c:v>5.9570212313115158</c:v>
                </c:pt>
                <c:pt idx="400">
                  <c:v>6.1238928112016762</c:v>
                </c:pt>
                <c:pt idx="401">
                  <c:v>6.1026574843642223</c:v>
                </c:pt>
                <c:pt idx="402">
                  <c:v>5.97597361463668</c:v>
                </c:pt>
                <c:pt idx="403">
                  <c:v>5.9077990572008909</c:v>
                </c:pt>
                <c:pt idx="404">
                  <c:v>5.6868540266580512</c:v>
                </c:pt>
                <c:pt idx="405">
                  <c:v>5.7421507693254377</c:v>
                </c:pt>
                <c:pt idx="406">
                  <c:v>5.9090913808586265</c:v>
                </c:pt>
                <c:pt idx="407">
                  <c:v>6.1057287392394279</c:v>
                </c:pt>
                <c:pt idx="408">
                  <c:v>6.1434987223640283</c:v>
                </c:pt>
                <c:pt idx="409">
                  <c:v>5.9364190084957764</c:v>
                </c:pt>
                <c:pt idx="410">
                  <c:v>5.848036229603661</c:v>
                </c:pt>
                <c:pt idx="411">
                  <c:v>6.1325203494696305</c:v>
                </c:pt>
                <c:pt idx="412">
                  <c:v>5.9403871067563569</c:v>
                </c:pt>
                <c:pt idx="413">
                  <c:v>5.8376695930969582</c:v>
                </c:pt>
                <c:pt idx="414">
                  <c:v>6.0580910212973187</c:v>
                </c:pt>
                <c:pt idx="415">
                  <c:v>5.8680278240599852</c:v>
                </c:pt>
                <c:pt idx="416">
                  <c:v>5.9356399539151985</c:v>
                </c:pt>
                <c:pt idx="417">
                  <c:v>5.9396531759151667</c:v>
                </c:pt>
                <c:pt idx="418">
                  <c:v>6.1527306942332745</c:v>
                </c:pt>
                <c:pt idx="419">
                  <c:v>5.9885089802019795</c:v>
                </c:pt>
                <c:pt idx="420">
                  <c:v>5.793315499092345</c:v>
                </c:pt>
                <c:pt idx="421">
                  <c:v>5.6810571511449846</c:v>
                </c:pt>
                <c:pt idx="422">
                  <c:v>5.4900834546481958</c:v>
                </c:pt>
                <c:pt idx="423">
                  <c:v>5.2643522424887106</c:v>
                </c:pt>
                <c:pt idx="424">
                  <c:v>5.7343853005117218</c:v>
                </c:pt>
                <c:pt idx="425">
                  <c:v>5.8822436347324478</c:v>
                </c:pt>
                <c:pt idx="426">
                  <c:v>5.7697285105307135</c:v>
                </c:pt>
                <c:pt idx="427">
                  <c:v>5.6447841599347344</c:v>
                </c:pt>
                <c:pt idx="428">
                  <c:v>5.5599811002499262</c:v>
                </c:pt>
                <c:pt idx="429">
                  <c:v>5.4843189942007688</c:v>
                </c:pt>
                <c:pt idx="430">
                  <c:v>5.5195786827422895</c:v>
                </c:pt>
                <c:pt idx="431">
                  <c:v>5.3935718110988979</c:v>
                </c:pt>
                <c:pt idx="432">
                  <c:v>5.5110627999816053</c:v>
                </c:pt>
                <c:pt idx="433">
                  <c:v>5.5914416148417141</c:v>
                </c:pt>
                <c:pt idx="434">
                  <c:v>5.5601670064292232</c:v>
                </c:pt>
                <c:pt idx="435">
                  <c:v>5.4071381033500057</c:v>
                </c:pt>
                <c:pt idx="436">
                  <c:v>5.462062790244774</c:v>
                </c:pt>
                <c:pt idx="437">
                  <c:v>5.5233685503811083</c:v>
                </c:pt>
                <c:pt idx="438">
                  <c:v>5.6775045906222052</c:v>
                </c:pt>
                <c:pt idx="439">
                  <c:v>5.6527418748850264</c:v>
                </c:pt>
                <c:pt idx="440">
                  <c:v>6.8090899303654489</c:v>
                </c:pt>
                <c:pt idx="441">
                  <c:v>6.6378863369798236</c:v>
                </c:pt>
                <c:pt idx="442">
                  <c:v>6.5376254911357927</c:v>
                </c:pt>
                <c:pt idx="443">
                  <c:v>6.3782257261830688</c:v>
                </c:pt>
                <c:pt idx="444">
                  <c:v>6.264209726253295</c:v>
                </c:pt>
                <c:pt idx="445">
                  <c:v>6.0315372698800926</c:v>
                </c:pt>
                <c:pt idx="446">
                  <c:v>6.0001373197903334</c:v>
                </c:pt>
                <c:pt idx="447">
                  <c:v>6.1302264100575972</c:v>
                </c:pt>
                <c:pt idx="448">
                  <c:v>6.4413968414883795</c:v>
                </c:pt>
                <c:pt idx="449">
                  <c:v>6.2736564080067989</c:v>
                </c:pt>
                <c:pt idx="450">
                  <c:v>6.7522143092952627</c:v>
                </c:pt>
                <c:pt idx="451">
                  <c:v>6.5915887002601146</c:v>
                </c:pt>
                <c:pt idx="452">
                  <c:v>6.5705069998917152</c:v>
                </c:pt>
                <c:pt idx="453">
                  <c:v>6.3984465057611795</c:v>
                </c:pt>
                <c:pt idx="454">
                  <c:v>6.2478772712976962</c:v>
                </c:pt>
                <c:pt idx="455">
                  <c:v>6.1454166574014168</c:v>
                </c:pt>
                <c:pt idx="456">
                  <c:v>6.0069392219849966</c:v>
                </c:pt>
                <c:pt idx="457">
                  <c:v>5.8556356843155832</c:v>
                </c:pt>
                <c:pt idx="458">
                  <c:v>5.6787903936525526</c:v>
                </c:pt>
                <c:pt idx="459">
                  <c:v>5.4738289816924297</c:v>
                </c:pt>
                <c:pt idx="460">
                  <c:v>5.3332375949989688</c:v>
                </c:pt>
                <c:pt idx="461">
                  <c:v>6.0613136479674887</c:v>
                </c:pt>
                <c:pt idx="462">
                  <c:v>6.005640621635135</c:v>
                </c:pt>
                <c:pt idx="463">
                  <c:v>8.5103687295445223</c:v>
                </c:pt>
                <c:pt idx="464">
                  <c:v>8.0343472240475275</c:v>
                </c:pt>
                <c:pt idx="465">
                  <c:v>7.52535442913618</c:v>
                </c:pt>
                <c:pt idx="466">
                  <c:v>8.6518098283715048</c:v>
                </c:pt>
                <c:pt idx="467">
                  <c:v>9.6682603045733106</c:v>
                </c:pt>
                <c:pt idx="468">
                  <c:v>11.082534449480084</c:v>
                </c:pt>
                <c:pt idx="469">
                  <c:v>11.01695656201303</c:v>
                </c:pt>
                <c:pt idx="470">
                  <c:v>10.872070098726448</c:v>
                </c:pt>
                <c:pt idx="471">
                  <c:v>10.801436916429957</c:v>
                </c:pt>
                <c:pt idx="472">
                  <c:v>10.5900025442388</c:v>
                </c:pt>
                <c:pt idx="473">
                  <c:v>10.388447123536309</c:v>
                </c:pt>
                <c:pt idx="474">
                  <c:v>10.09506904952932</c:v>
                </c:pt>
                <c:pt idx="475">
                  <c:v>9.9485941289575592</c:v>
                </c:pt>
                <c:pt idx="476">
                  <c:v>9.5060737036410998</c:v>
                </c:pt>
                <c:pt idx="477">
                  <c:v>9.1507459801517363</c:v>
                </c:pt>
                <c:pt idx="478">
                  <c:v>9.3736318737219975</c:v>
                </c:pt>
                <c:pt idx="479">
                  <c:v>9.0428708083058833</c:v>
                </c:pt>
                <c:pt idx="480">
                  <c:v>9.0474461782396887</c:v>
                </c:pt>
                <c:pt idx="481">
                  <c:v>9.5129676768974747</c:v>
                </c:pt>
                <c:pt idx="482">
                  <c:v>9.6524110613193557</c:v>
                </c:pt>
                <c:pt idx="483">
                  <c:v>9.3912302693816674</c:v>
                </c:pt>
                <c:pt idx="484">
                  <c:v>9.7531268708298082</c:v>
                </c:pt>
                <c:pt idx="485">
                  <c:v>9.4887162548450164</c:v>
                </c:pt>
                <c:pt idx="486">
                  <c:v>9.6120929695152881</c:v>
                </c:pt>
                <c:pt idx="487">
                  <c:v>9.2714213138096451</c:v>
                </c:pt>
                <c:pt idx="488">
                  <c:v>9.0884255717475426</c:v>
                </c:pt>
                <c:pt idx="489">
                  <c:v>9.0772015429411255</c:v>
                </c:pt>
                <c:pt idx="490">
                  <c:v>8.8593108131373377</c:v>
                </c:pt>
                <c:pt idx="491">
                  <c:v>8.6834165874537153</c:v>
                </c:pt>
                <c:pt idx="492">
                  <c:v>8.3776114709331662</c:v>
                </c:pt>
                <c:pt idx="493">
                  <c:v>8.1380200756659704</c:v>
                </c:pt>
                <c:pt idx="494">
                  <c:v>8.0578066245259024</c:v>
                </c:pt>
                <c:pt idx="495">
                  <c:v>7.9482104713047637</c:v>
                </c:pt>
                <c:pt idx="496">
                  <c:v>7.768074272907981</c:v>
                </c:pt>
                <c:pt idx="497">
                  <c:v>7.6239918114468495</c:v>
                </c:pt>
                <c:pt idx="498">
                  <c:v>7.4591022271163538</c:v>
                </c:pt>
                <c:pt idx="499">
                  <c:v>7.2834895732122638</c:v>
                </c:pt>
                <c:pt idx="500">
                  <c:v>7.1225111411972861</c:v>
                </c:pt>
                <c:pt idx="501">
                  <c:v>7.0743818031220291</c:v>
                </c:pt>
                <c:pt idx="502">
                  <c:v>6.9673981275579839</c:v>
                </c:pt>
                <c:pt idx="503">
                  <c:v>6.9454904596957832</c:v>
                </c:pt>
                <c:pt idx="504">
                  <c:v>6.7064751825176581</c:v>
                </c:pt>
                <c:pt idx="505">
                  <c:v>6.9325004843717819</c:v>
                </c:pt>
                <c:pt idx="506">
                  <c:v>7.1152495157083475</c:v>
                </c:pt>
                <c:pt idx="507">
                  <c:v>7.5629724149290949</c:v>
                </c:pt>
                <c:pt idx="508">
                  <c:v>7.3952438347631411</c:v>
                </c:pt>
                <c:pt idx="509">
                  <c:v>7.208252598855255</c:v>
                </c:pt>
                <c:pt idx="510">
                  <c:v>7.0504998259689149</c:v>
                </c:pt>
                <c:pt idx="511">
                  <c:v>6.7162989119594938</c:v>
                </c:pt>
                <c:pt idx="512">
                  <c:v>6.5434917916359323</c:v>
                </c:pt>
                <c:pt idx="513">
                  <c:v>7.0461919178114698</c:v>
                </c:pt>
                <c:pt idx="514">
                  <c:v>7.0925489593271767</c:v>
                </c:pt>
                <c:pt idx="515">
                  <c:v>7.2671452700468491</c:v>
                </c:pt>
                <c:pt idx="516">
                  <c:v>7.7952492986669446</c:v>
                </c:pt>
                <c:pt idx="517">
                  <c:v>7.6858487390557961</c:v>
                </c:pt>
                <c:pt idx="518">
                  <c:v>7.415997088923632</c:v>
                </c:pt>
                <c:pt idx="519">
                  <c:v>7.7189085512702285</c:v>
                </c:pt>
                <c:pt idx="520">
                  <c:v>7.697503147210023</c:v>
                </c:pt>
                <c:pt idx="521">
                  <c:v>7.5521013608993597</c:v>
                </c:pt>
                <c:pt idx="522">
                  <c:v>7.3916385549601422</c:v>
                </c:pt>
                <c:pt idx="523">
                  <c:v>7.2550994952783512</c:v>
                </c:pt>
                <c:pt idx="524">
                  <c:v>7.0904227083525209</c:v>
                </c:pt>
                <c:pt idx="525">
                  <c:v>7.1236587378831615</c:v>
                </c:pt>
                <c:pt idx="526">
                  <c:v>6.9966879145867171</c:v>
                </c:pt>
                <c:pt idx="527">
                  <c:v>7.5787382711440312</c:v>
                </c:pt>
                <c:pt idx="528">
                  <c:v>7.3409499291776621</c:v>
                </c:pt>
                <c:pt idx="529">
                  <c:v>7.1988832485212964</c:v>
                </c:pt>
                <c:pt idx="530">
                  <c:v>7.1194454506053368</c:v>
                </c:pt>
                <c:pt idx="531">
                  <c:v>7.0805133451890594</c:v>
                </c:pt>
                <c:pt idx="532">
                  <c:v>7.0765758747758678</c:v>
                </c:pt>
                <c:pt idx="533">
                  <c:v>6.8901335186367536</c:v>
                </c:pt>
                <c:pt idx="534">
                  <c:v>7.149594758752067</c:v>
                </c:pt>
                <c:pt idx="535">
                  <c:v>6.9783747510720167</c:v>
                </c:pt>
                <c:pt idx="536">
                  <c:v>6.7252911468541692</c:v>
                </c:pt>
                <c:pt idx="537">
                  <c:v>7.0701540129488016</c:v>
                </c:pt>
                <c:pt idx="538">
                  <c:v>7.2680905030749221</c:v>
                </c:pt>
                <c:pt idx="539">
                  <c:v>7.4731830224923694</c:v>
                </c:pt>
                <c:pt idx="540">
                  <c:v>7.4478100390664252</c:v>
                </c:pt>
                <c:pt idx="541">
                  <c:v>7.2468673398620194</c:v>
                </c:pt>
                <c:pt idx="542">
                  <c:v>7.3099772490592665</c:v>
                </c:pt>
                <c:pt idx="543">
                  <c:v>8.0531011016580667</c:v>
                </c:pt>
                <c:pt idx="544">
                  <c:v>7.8858650185631483</c:v>
                </c:pt>
                <c:pt idx="545">
                  <c:v>8.2238963544726875</c:v>
                </c:pt>
                <c:pt idx="546">
                  <c:v>7.9803816941011334</c:v>
                </c:pt>
                <c:pt idx="547">
                  <c:v>7.7788889893127013</c:v>
                </c:pt>
                <c:pt idx="548">
                  <c:v>7.5971442375245957</c:v>
                </c:pt>
                <c:pt idx="549">
                  <c:v>7.3362051059893458</c:v>
                </c:pt>
                <c:pt idx="550">
                  <c:v>7.0954800342552256</c:v>
                </c:pt>
                <c:pt idx="551">
                  <c:v>7.1612777191346266</c:v>
                </c:pt>
                <c:pt idx="552">
                  <c:v>7.2138547928235708</c:v>
                </c:pt>
                <c:pt idx="553">
                  <c:v>7.1421956564777451</c:v>
                </c:pt>
                <c:pt idx="554">
                  <c:v>7.1554726365609795</c:v>
                </c:pt>
                <c:pt idx="555">
                  <c:v>7.3955311828240369</c:v>
                </c:pt>
                <c:pt idx="556">
                  <c:v>7.5982938531123798</c:v>
                </c:pt>
                <c:pt idx="557">
                  <c:v>7.3888204820586632</c:v>
                </c:pt>
                <c:pt idx="558">
                  <c:v>9.4385331597896815</c:v>
                </c:pt>
                <c:pt idx="559">
                  <c:v>9.1184196747290915</c:v>
                </c:pt>
                <c:pt idx="560">
                  <c:v>9.1393196213088732</c:v>
                </c:pt>
                <c:pt idx="561">
                  <c:v>8.8069131916228898</c:v>
                </c:pt>
                <c:pt idx="562">
                  <c:v>9.2879371747977171</c:v>
                </c:pt>
                <c:pt idx="563">
                  <c:v>9.8909130745638123</c:v>
                </c:pt>
                <c:pt idx="564">
                  <c:v>11.289355545163648</c:v>
                </c:pt>
                <c:pt idx="565">
                  <c:v>11.148254720505243</c:v>
                </c:pt>
                <c:pt idx="566">
                  <c:v>10.731137876526052</c:v>
                </c:pt>
                <c:pt idx="567">
                  <c:v>10.623530163580181</c:v>
                </c:pt>
                <c:pt idx="568">
                  <c:v>10.80462006545846</c:v>
                </c:pt>
                <c:pt idx="569">
                  <c:v>10.379087966613353</c:v>
                </c:pt>
                <c:pt idx="570">
                  <c:v>10.420102341444601</c:v>
                </c:pt>
                <c:pt idx="571">
                  <c:v>10.457443599814146</c:v>
                </c:pt>
                <c:pt idx="572">
                  <c:v>10.451681537459162</c:v>
                </c:pt>
                <c:pt idx="573">
                  <c:v>10.333173000574028</c:v>
                </c:pt>
                <c:pt idx="574">
                  <c:v>10.203097519507905</c:v>
                </c:pt>
                <c:pt idx="575">
                  <c:v>10.223169274174298</c:v>
                </c:pt>
                <c:pt idx="576">
                  <c:v>10.187271632534888</c:v>
                </c:pt>
                <c:pt idx="577">
                  <c:v>10.518999041758361</c:v>
                </c:pt>
                <c:pt idx="578">
                  <c:v>10.338353266250143</c:v>
                </c:pt>
                <c:pt idx="579">
                  <c:v>10.145294239740522</c:v>
                </c:pt>
                <c:pt idx="580">
                  <c:v>10.63173030828276</c:v>
                </c:pt>
                <c:pt idx="581">
                  <c:v>9.9900237136420174</c:v>
                </c:pt>
                <c:pt idx="582">
                  <c:v>13.135035089626642</c:v>
                </c:pt>
                <c:pt idx="583">
                  <c:v>14.228922526596422</c:v>
                </c:pt>
                <c:pt idx="584">
                  <c:v>13.746928044929016</c:v>
                </c:pt>
                <c:pt idx="585">
                  <c:v>14.0234366859983</c:v>
                </c:pt>
                <c:pt idx="586">
                  <c:v>14.039222007740628</c:v>
                </c:pt>
                <c:pt idx="587">
                  <c:v>13.303748831219579</c:v>
                </c:pt>
                <c:pt idx="588">
                  <c:v>12.939670388396754</c:v>
                </c:pt>
                <c:pt idx="589">
                  <c:v>13.258090388275948</c:v>
                </c:pt>
                <c:pt idx="590">
                  <c:v>13.245987468744747</c:v>
                </c:pt>
                <c:pt idx="591">
                  <c:v>12.852379398071603</c:v>
                </c:pt>
                <c:pt idx="592">
                  <c:v>12.40146598814551</c:v>
                </c:pt>
                <c:pt idx="593">
                  <c:v>12.306552888675604</c:v>
                </c:pt>
                <c:pt idx="594">
                  <c:v>12.050671172582481</c:v>
                </c:pt>
                <c:pt idx="595">
                  <c:v>12.068030843897992</c:v>
                </c:pt>
                <c:pt idx="596">
                  <c:v>12.021296664189396</c:v>
                </c:pt>
                <c:pt idx="597">
                  <c:v>11.771800553877284</c:v>
                </c:pt>
                <c:pt idx="598">
                  <c:v>11.743297108981102</c:v>
                </c:pt>
                <c:pt idx="599">
                  <c:v>11.540426918654379</c:v>
                </c:pt>
                <c:pt idx="600">
                  <c:v>11.179930153419701</c:v>
                </c:pt>
                <c:pt idx="601">
                  <c:v>11.02943258137152</c:v>
                </c:pt>
                <c:pt idx="602">
                  <c:v>10.66600392317053</c:v>
                </c:pt>
                <c:pt idx="603">
                  <c:v>10.59999196419964</c:v>
                </c:pt>
                <c:pt idx="604">
                  <c:v>10.498535081600755</c:v>
                </c:pt>
                <c:pt idx="605">
                  <c:v>10.214840885487003</c:v>
                </c:pt>
                <c:pt idx="606">
                  <c:v>10.10579860744294</c:v>
                </c:pt>
                <c:pt idx="607">
                  <c:v>9.8661448820390802</c:v>
                </c:pt>
                <c:pt idx="608">
                  <c:v>9.8399018080664593</c:v>
                </c:pt>
                <c:pt idx="609">
                  <c:v>9.5221169002854591</c:v>
                </c:pt>
                <c:pt idx="610">
                  <c:v>9.403114844228627</c:v>
                </c:pt>
                <c:pt idx="611">
                  <c:v>9.2824448134344308</c:v>
                </c:pt>
                <c:pt idx="612">
                  <c:v>9.0361712392240943</c:v>
                </c:pt>
                <c:pt idx="613">
                  <c:v>9.0411494373462791</c:v>
                </c:pt>
                <c:pt idx="614">
                  <c:v>9.0457811923398346</c:v>
                </c:pt>
                <c:pt idx="615">
                  <c:v>8.8478743310585255</c:v>
                </c:pt>
                <c:pt idx="616">
                  <c:v>8.9817492697555288</c:v>
                </c:pt>
                <c:pt idx="617">
                  <c:v>9.1905708377642075</c:v>
                </c:pt>
                <c:pt idx="618">
                  <c:v>8.9538693106448299</c:v>
                </c:pt>
                <c:pt idx="619">
                  <c:v>9.1711105967304665</c:v>
                </c:pt>
                <c:pt idx="620">
                  <c:v>8.9452393807382702</c:v>
                </c:pt>
                <c:pt idx="621">
                  <c:v>8.9575411436863686</c:v>
                </c:pt>
                <c:pt idx="622">
                  <c:v>8.6378955227851311</c:v>
                </c:pt>
                <c:pt idx="623">
                  <c:v>9.093886450155992</c:v>
                </c:pt>
                <c:pt idx="624">
                  <c:v>9.0094431462739735</c:v>
                </c:pt>
                <c:pt idx="625">
                  <c:v>8.9589827761828627</c:v>
                </c:pt>
                <c:pt idx="626">
                  <c:v>8.6943367833025071</c:v>
                </c:pt>
                <c:pt idx="627">
                  <c:v>8.4067133480278908</c:v>
                </c:pt>
                <c:pt idx="628">
                  <c:v>8.2312548343659913</c:v>
                </c:pt>
                <c:pt idx="629">
                  <c:v>8.2578886351516978</c:v>
                </c:pt>
                <c:pt idx="630">
                  <c:v>8.1400821880876375</c:v>
                </c:pt>
                <c:pt idx="631">
                  <c:v>8.42506170171802</c:v>
                </c:pt>
                <c:pt idx="632">
                  <c:v>8.3085768830055571</c:v>
                </c:pt>
                <c:pt idx="633">
                  <c:v>9.1483316863753217</c:v>
                </c:pt>
                <c:pt idx="634">
                  <c:v>9.1480993668857469</c:v>
                </c:pt>
                <c:pt idx="635">
                  <c:v>8.9410943437208115</c:v>
                </c:pt>
                <c:pt idx="636">
                  <c:v>9.0218904477648536</c:v>
                </c:pt>
                <c:pt idx="637">
                  <c:v>8.9013491583175721</c:v>
                </c:pt>
                <c:pt idx="638">
                  <c:v>8.5735189815912811</c:v>
                </c:pt>
                <c:pt idx="639">
                  <c:v>8.3876093854227207</c:v>
                </c:pt>
                <c:pt idx="640">
                  <c:v>8.4239131779353649</c:v>
                </c:pt>
                <c:pt idx="641">
                  <c:v>8.2466930645938596</c:v>
                </c:pt>
                <c:pt idx="642">
                  <c:v>7.991886696469483</c:v>
                </c:pt>
                <c:pt idx="643">
                  <c:v>7.8522430717383793</c:v>
                </c:pt>
                <c:pt idx="644">
                  <c:v>7.7054980188166793</c:v>
                </c:pt>
                <c:pt idx="645">
                  <c:v>7.4237703331286911</c:v>
                </c:pt>
                <c:pt idx="646">
                  <c:v>7.2161820222918704</c:v>
                </c:pt>
                <c:pt idx="647">
                  <c:v>7.4626444145115096</c:v>
                </c:pt>
                <c:pt idx="648">
                  <c:v>7.3492776615930966</c:v>
                </c:pt>
                <c:pt idx="649">
                  <c:v>7.6743885737887094</c:v>
                </c:pt>
                <c:pt idx="650">
                  <c:v>7.4932870224010175</c:v>
                </c:pt>
                <c:pt idx="651">
                  <c:v>7.1752324854697296</c:v>
                </c:pt>
                <c:pt idx="652">
                  <c:v>7.1323548584505909</c:v>
                </c:pt>
                <c:pt idx="653">
                  <c:v>7.4832513284189544</c:v>
                </c:pt>
                <c:pt idx="654">
                  <c:v>7.4708587187064603</c:v>
                </c:pt>
                <c:pt idx="655">
                  <c:v>7.8122483998650329</c:v>
                </c:pt>
                <c:pt idx="656">
                  <c:v>8.0544346315985837</c:v>
                </c:pt>
                <c:pt idx="657">
                  <c:v>7.8408837722979632</c:v>
                </c:pt>
                <c:pt idx="658">
                  <c:v>7.729865733287947</c:v>
                </c:pt>
                <c:pt idx="659">
                  <c:v>7.6719889707659359</c:v>
                </c:pt>
                <c:pt idx="660">
                  <c:v>7.5042019415668868</c:v>
                </c:pt>
                <c:pt idx="661">
                  <c:v>7.3519380549787501</c:v>
                </c:pt>
                <c:pt idx="662">
                  <c:v>7.1455686179889799</c:v>
                </c:pt>
                <c:pt idx="663">
                  <c:v>7.0730963184870959</c:v>
                </c:pt>
                <c:pt idx="664">
                  <c:v>6.9042573189147696</c:v>
                </c:pt>
                <c:pt idx="665">
                  <c:v>6.7831003268909598</c:v>
                </c:pt>
                <c:pt idx="666">
                  <c:v>6.6366025982391834</c:v>
                </c:pt>
                <c:pt idx="667">
                  <c:v>6.6590989112481855</c:v>
                </c:pt>
                <c:pt idx="668">
                  <c:v>6.495062380300431</c:v>
                </c:pt>
                <c:pt idx="669">
                  <c:v>6.8721351585747099</c:v>
                </c:pt>
                <c:pt idx="670">
                  <c:v>6.6968602614424961</c:v>
                </c:pt>
                <c:pt idx="671">
                  <c:v>6.7584206600605299</c:v>
                </c:pt>
                <c:pt idx="672">
                  <c:v>6.6110292640517763</c:v>
                </c:pt>
                <c:pt idx="673">
                  <c:v>6.4051785423024308</c:v>
                </c:pt>
                <c:pt idx="674">
                  <c:v>6.2256347921674662</c:v>
                </c:pt>
                <c:pt idx="675">
                  <c:v>6.1998345124665493</c:v>
                </c:pt>
                <c:pt idx="676">
                  <c:v>6.0640693468927225</c:v>
                </c:pt>
                <c:pt idx="677">
                  <c:v>5.9416597014668922</c:v>
                </c:pt>
                <c:pt idx="678">
                  <c:v>5.9100421653083846</c:v>
                </c:pt>
                <c:pt idx="679">
                  <c:v>5.8319164377706256</c:v>
                </c:pt>
                <c:pt idx="680">
                  <c:v>6.0190001654396266</c:v>
                </c:pt>
                <c:pt idx="681">
                  <c:v>5.826026320554262</c:v>
                </c:pt>
                <c:pt idx="682">
                  <c:v>5.8407097759367028</c:v>
                </c:pt>
                <c:pt idx="683">
                  <c:v>5.8820433473555971</c:v>
                </c:pt>
                <c:pt idx="684">
                  <c:v>5.9026044455489277</c:v>
                </c:pt>
                <c:pt idx="685">
                  <c:v>5.8569614661317893</c:v>
                </c:pt>
                <c:pt idx="686">
                  <c:v>5.6913216462412777</c:v>
                </c:pt>
                <c:pt idx="687">
                  <c:v>5.4816675415316016</c:v>
                </c:pt>
                <c:pt idx="688">
                  <c:v>5.4145287053757576</c:v>
                </c:pt>
                <c:pt idx="689">
                  <c:v>5.6136616157652846</c:v>
                </c:pt>
                <c:pt idx="690">
                  <c:v>5.4766086637489728</c:v>
                </c:pt>
                <c:pt idx="691">
                  <c:v>5.5833490594915158</c:v>
                </c:pt>
                <c:pt idx="692">
                  <c:v>5.3975201707516538</c:v>
                </c:pt>
                <c:pt idx="693">
                  <c:v>5.2470834950898393</c:v>
                </c:pt>
                <c:pt idx="694">
                  <c:v>5.3981986628574292</c:v>
                </c:pt>
                <c:pt idx="695">
                  <c:v>5.8481107799819014</c:v>
                </c:pt>
                <c:pt idx="696">
                  <c:v>5.926348932921484</c:v>
                </c:pt>
                <c:pt idx="697">
                  <c:v>7.0028297577963956</c:v>
                </c:pt>
                <c:pt idx="698">
                  <c:v>8.2652689972256059</c:v>
                </c:pt>
                <c:pt idx="699">
                  <c:v>8.0204787617897715</c:v>
                </c:pt>
                <c:pt idx="700">
                  <c:v>8.1767265732043306</c:v>
                </c:pt>
                <c:pt idx="701">
                  <c:v>7.8215226878431148</c:v>
                </c:pt>
                <c:pt idx="702">
                  <c:v>8.3874930926888656</c:v>
                </c:pt>
                <c:pt idx="703">
                  <c:v>9.0760350764588829</c:v>
                </c:pt>
                <c:pt idx="704">
                  <c:v>8.9989730683769551</c:v>
                </c:pt>
                <c:pt idx="705">
                  <c:v>9.1329373337532544</c:v>
                </c:pt>
                <c:pt idx="706">
                  <c:v>8.8676984519425837</c:v>
                </c:pt>
                <c:pt idx="707">
                  <c:v>9.2591909473350853</c:v>
                </c:pt>
                <c:pt idx="708">
                  <c:v>9.1662513308702724</c:v>
                </c:pt>
                <c:pt idx="709">
                  <c:v>9.0371899814836247</c:v>
                </c:pt>
                <c:pt idx="710">
                  <c:v>8.7242696812066889</c:v>
                </c:pt>
                <c:pt idx="711">
                  <c:v>8.3667304128034132</c:v>
                </c:pt>
                <c:pt idx="712">
                  <c:v>8.6547434137769699</c:v>
                </c:pt>
                <c:pt idx="713">
                  <c:v>8.6088180547888058</c:v>
                </c:pt>
                <c:pt idx="714">
                  <c:v>9.8104867881963553</c:v>
                </c:pt>
                <c:pt idx="715">
                  <c:v>9.8643201472215232</c:v>
                </c:pt>
                <c:pt idx="716">
                  <c:v>9.7216062366556848</c:v>
                </c:pt>
                <c:pt idx="717">
                  <c:v>9.2312481762261882</c:v>
                </c:pt>
                <c:pt idx="718">
                  <c:v>9.049845518497678</c:v>
                </c:pt>
                <c:pt idx="719">
                  <c:v>9.376341918667535</c:v>
                </c:pt>
                <c:pt idx="720">
                  <c:v>9.3178958540968964</c:v>
                </c:pt>
                <c:pt idx="721">
                  <c:v>9.6041980376767331</c:v>
                </c:pt>
                <c:pt idx="722">
                  <c:v>9.4774736051216522</c:v>
                </c:pt>
                <c:pt idx="723">
                  <c:v>9.4014970587174123</c:v>
                </c:pt>
                <c:pt idx="724">
                  <c:v>9.1048450263925531</c:v>
                </c:pt>
                <c:pt idx="725">
                  <c:v>8.9769143071564415</c:v>
                </c:pt>
                <c:pt idx="726">
                  <c:v>9.1466408651023734</c:v>
                </c:pt>
                <c:pt idx="727">
                  <c:v>8.8034221777458228</c:v>
                </c:pt>
                <c:pt idx="728">
                  <c:v>8.7525598640496884</c:v>
                </c:pt>
                <c:pt idx="729">
                  <c:v>9.1043931110000536</c:v>
                </c:pt>
                <c:pt idx="730">
                  <c:v>8.9752656717867971</c:v>
                </c:pt>
                <c:pt idx="731">
                  <c:v>9.8755339932868473</c:v>
                </c:pt>
                <c:pt idx="732">
                  <c:v>9.5516952524775736</c:v>
                </c:pt>
                <c:pt idx="733">
                  <c:v>10.383046301427157</c:v>
                </c:pt>
                <c:pt idx="734">
                  <c:v>9.9862057795398176</c:v>
                </c:pt>
                <c:pt idx="735">
                  <c:v>9.8636390000542757</c:v>
                </c:pt>
                <c:pt idx="736">
                  <c:v>10.53100210350525</c:v>
                </c:pt>
                <c:pt idx="737">
                  <c:v>10.559858190547992</c:v>
                </c:pt>
                <c:pt idx="738">
                  <c:v>10.60189803550028</c:v>
                </c:pt>
                <c:pt idx="739">
                  <c:v>10.621043510684297</c:v>
                </c:pt>
                <c:pt idx="740">
                  <c:v>10.920454549585427</c:v>
                </c:pt>
                <c:pt idx="741">
                  <c:v>10.670690283038216</c:v>
                </c:pt>
                <c:pt idx="742">
                  <c:v>10.471607262759939</c:v>
                </c:pt>
                <c:pt idx="743">
                  <c:v>10.218721781225304</c:v>
                </c:pt>
                <c:pt idx="744">
                  <c:v>9.9503669237118562</c:v>
                </c:pt>
                <c:pt idx="745">
                  <c:v>9.7636123656508751</c:v>
                </c:pt>
                <c:pt idx="746">
                  <c:v>9.5265732867487731</c:v>
                </c:pt>
                <c:pt idx="747">
                  <c:v>9.420556174034127</c:v>
                </c:pt>
                <c:pt idx="748">
                  <c:v>9.2130463113727359</c:v>
                </c:pt>
                <c:pt idx="749">
                  <c:v>9.1151023069617612</c:v>
                </c:pt>
                <c:pt idx="750">
                  <c:v>9.2378081849343463</c:v>
                </c:pt>
                <c:pt idx="751">
                  <c:v>9.0229495940379412</c:v>
                </c:pt>
                <c:pt idx="752">
                  <c:v>10.03373844618438</c:v>
                </c:pt>
                <c:pt idx="753">
                  <c:v>9.759443122327669</c:v>
                </c:pt>
                <c:pt idx="754">
                  <c:v>9.5184161855744485</c:v>
                </c:pt>
                <c:pt idx="755">
                  <c:v>9.3132859445067737</c:v>
                </c:pt>
                <c:pt idx="756">
                  <c:v>8.9849706840751224</c:v>
                </c:pt>
                <c:pt idx="757">
                  <c:v>8.770810216250899</c:v>
                </c:pt>
                <c:pt idx="758">
                  <c:v>8.611092117897984</c:v>
                </c:pt>
                <c:pt idx="759">
                  <c:v>8.4663867906669061</c:v>
                </c:pt>
                <c:pt idx="760">
                  <c:v>8.590224423208241</c:v>
                </c:pt>
                <c:pt idx="761">
                  <c:v>8.6548437550150652</c:v>
                </c:pt>
                <c:pt idx="762">
                  <c:v>8.754791866958211</c:v>
                </c:pt>
                <c:pt idx="763">
                  <c:v>9.1076495522235881</c:v>
                </c:pt>
                <c:pt idx="764">
                  <c:v>8.9030087448415003</c:v>
                </c:pt>
                <c:pt idx="765">
                  <c:v>8.8299772341370719</c:v>
                </c:pt>
                <c:pt idx="766">
                  <c:v>8.6919902838893908</c:v>
                </c:pt>
                <c:pt idx="767">
                  <c:v>8.5434785605077828</c:v>
                </c:pt>
                <c:pt idx="768">
                  <c:v>8.279137585911938</c:v>
                </c:pt>
                <c:pt idx="769">
                  <c:v>8.1430642206917678</c:v>
                </c:pt>
                <c:pt idx="770">
                  <c:v>8.156508215504223</c:v>
                </c:pt>
                <c:pt idx="771">
                  <c:v>7.9547563857830212</c:v>
                </c:pt>
                <c:pt idx="772">
                  <c:v>7.8394253332358792</c:v>
                </c:pt>
                <c:pt idx="773">
                  <c:v>7.6145552338030909</c:v>
                </c:pt>
                <c:pt idx="774">
                  <c:v>7.2891487528714638</c:v>
                </c:pt>
                <c:pt idx="775">
                  <c:v>7.0308724934625637</c:v>
                </c:pt>
                <c:pt idx="776">
                  <c:v>7.560528920907239</c:v>
                </c:pt>
                <c:pt idx="777">
                  <c:v>7.8500302311977643</c:v>
                </c:pt>
                <c:pt idx="778">
                  <c:v>8.8570650522522847</c:v>
                </c:pt>
                <c:pt idx="779">
                  <c:v>8.691023978076629</c:v>
                </c:pt>
                <c:pt idx="780">
                  <c:v>8.581048613165164</c:v>
                </c:pt>
                <c:pt idx="781">
                  <c:v>8.510458843009209</c:v>
                </c:pt>
                <c:pt idx="782">
                  <c:v>8.2049586010596265</c:v>
                </c:pt>
                <c:pt idx="783">
                  <c:v>8.2555095883377874</c:v>
                </c:pt>
                <c:pt idx="784">
                  <c:v>8.323491908608954</c:v>
                </c:pt>
                <c:pt idx="785">
                  <c:v>8.194906721275002</c:v>
                </c:pt>
                <c:pt idx="786">
                  <c:v>8.0290810340424272</c:v>
                </c:pt>
                <c:pt idx="787">
                  <c:v>7.8982435431739182</c:v>
                </c:pt>
                <c:pt idx="788">
                  <c:v>7.7677014705496523</c:v>
                </c:pt>
                <c:pt idx="789">
                  <c:v>7.2843399507335151</c:v>
                </c:pt>
                <c:pt idx="790">
                  <c:v>7.2387153994814284</c:v>
                </c:pt>
                <c:pt idx="791">
                  <c:v>8.823393555857562</c:v>
                </c:pt>
                <c:pt idx="792">
                  <c:v>8.591049824121999</c:v>
                </c:pt>
              </c:numCache>
            </c:numRef>
          </c:val>
          <c:smooth val="0"/>
          <c:extLst xmlns:c16r2="http://schemas.microsoft.com/office/drawing/2015/06/chart">
            <c:ext xmlns:c16="http://schemas.microsoft.com/office/drawing/2014/chart" uri="{C3380CC4-5D6E-409C-BE32-E72D297353CC}">
              <c16:uniqueId val="{00000000-3B1B-45A6-8C0E-37266EFF9780}"/>
            </c:ext>
          </c:extLst>
        </c:ser>
        <c:dLbls>
          <c:showLegendKey val="0"/>
          <c:showVal val="0"/>
          <c:showCatName val="0"/>
          <c:showSerName val="0"/>
          <c:showPercent val="0"/>
          <c:showBubbleSize val="0"/>
        </c:dLbls>
        <c:marker val="1"/>
        <c:smooth val="0"/>
        <c:axId val="326672832"/>
        <c:axId val="326670872"/>
      </c:lineChart>
      <c:dateAx>
        <c:axId val="326672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solidFill>
                <a:latin typeface="+mn-lt"/>
                <a:ea typeface="+mn-ea"/>
                <a:cs typeface="+mn-cs"/>
              </a:defRPr>
            </a:pPr>
            <a:endParaRPr lang="es-MX"/>
          </a:p>
        </c:txPr>
        <c:crossAx val="326670872"/>
        <c:crosses val="autoZero"/>
        <c:auto val="1"/>
        <c:lblOffset val="100"/>
        <c:baseTimeUnit val="days"/>
      </c:dateAx>
      <c:valAx>
        <c:axId val="32667087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326672832"/>
        <c:crosses val="autoZero"/>
        <c:crossBetween val="between"/>
      </c:valAx>
      <c:spPr>
        <a:solidFill>
          <a:schemeClr val="lt1"/>
        </a:solidFill>
        <a:ln w="12700" cap="flat" cmpd="sng" algn="ctr">
          <a:solidFill>
            <a:schemeClr val="dk1"/>
          </a:solidFill>
          <a:prstDash val="solid"/>
          <a:miter lim="800000"/>
        </a:ln>
        <a:effectLst/>
      </c:spPr>
    </c:plotArea>
    <c:plotVisOnly val="1"/>
    <c:dispBlanksAs val="gap"/>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Perfil de riesgo</a:t>
            </a:r>
          </a:p>
        </c:rich>
      </c:tx>
      <c:layout>
        <c:manualLayout>
          <c:xMode val="edge"/>
          <c:yMode val="edge"/>
          <c:x val="0.36129862885755426"/>
          <c:y val="3.8860103626943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lineMarker"/>
        <c:varyColors val="0"/>
        <c:ser>
          <c:idx val="0"/>
          <c:order val="0"/>
          <c:tx>
            <c:strRef>
              <c:f>'Ejercicio 6'!$D$33</c:f>
              <c:strCache>
                <c:ptCount val="1"/>
                <c:pt idx="0">
                  <c:v>cobertura</c:v>
                </c:pt>
              </c:strCache>
            </c:strRef>
          </c:tx>
          <c:spPr>
            <a:ln w="19050" cap="rnd">
              <a:solidFill>
                <a:schemeClr val="accent1"/>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6'!$D$34:$D$80</c:f>
              <c:numCache>
                <c:formatCode>General</c:formatCode>
                <c:ptCount val="47"/>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4</c:v>
                </c:pt>
                <c:pt idx="24">
                  <c:v>5</c:v>
                </c:pt>
                <c:pt idx="25">
                  <c:v>6</c:v>
                </c:pt>
                <c:pt idx="26">
                  <c:v>7</c:v>
                </c:pt>
                <c:pt idx="27">
                  <c:v>8</c:v>
                </c:pt>
                <c:pt idx="28">
                  <c:v>9</c:v>
                </c:pt>
                <c:pt idx="29">
                  <c:v>10</c:v>
                </c:pt>
                <c:pt idx="30">
                  <c:v>11</c:v>
                </c:pt>
                <c:pt idx="31">
                  <c:v>12</c:v>
                </c:pt>
                <c:pt idx="32">
                  <c:v>13</c:v>
                </c:pt>
                <c:pt idx="33">
                  <c:v>14</c:v>
                </c:pt>
                <c:pt idx="34">
                  <c:v>15</c:v>
                </c:pt>
                <c:pt idx="35">
                  <c:v>16</c:v>
                </c:pt>
                <c:pt idx="36">
                  <c:v>17</c:v>
                </c:pt>
                <c:pt idx="37">
                  <c:v>18</c:v>
                </c:pt>
                <c:pt idx="38">
                  <c:v>19</c:v>
                </c:pt>
                <c:pt idx="39">
                  <c:v>20</c:v>
                </c:pt>
                <c:pt idx="40">
                  <c:v>21</c:v>
                </c:pt>
                <c:pt idx="41">
                  <c:v>22</c:v>
                </c:pt>
                <c:pt idx="42">
                  <c:v>23</c:v>
                </c:pt>
                <c:pt idx="43">
                  <c:v>24</c:v>
                </c:pt>
                <c:pt idx="44">
                  <c:v>25</c:v>
                </c:pt>
                <c:pt idx="45">
                  <c:v>26</c:v>
                </c:pt>
                <c:pt idx="46">
                  <c:v>27</c:v>
                </c:pt>
              </c:numCache>
            </c:numRef>
          </c:yVal>
          <c:smooth val="0"/>
          <c:extLst xmlns:c16r2="http://schemas.microsoft.com/office/drawing/2015/06/chart">
            <c:ext xmlns:c16="http://schemas.microsoft.com/office/drawing/2014/chart" uri="{C3380CC4-5D6E-409C-BE32-E72D297353CC}">
              <c16:uniqueId val="{00000000-5669-4E92-B061-FEFD41EE1C09}"/>
            </c:ext>
          </c:extLst>
        </c:ser>
        <c:ser>
          <c:idx val="1"/>
          <c:order val="1"/>
          <c:tx>
            <c:strRef>
              <c:f>'Ejercicio 6'!$E$33</c:f>
              <c:strCache>
                <c:ptCount val="1"/>
                <c:pt idx="0">
                  <c:v>cobertura neta</c:v>
                </c:pt>
              </c:strCache>
            </c:strRef>
          </c:tx>
          <c:spPr>
            <a:ln w="19050" cap="rnd">
              <a:solidFill>
                <a:schemeClr val="accent2"/>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6'!$E$34:$E$80</c:f>
              <c:numCache>
                <c:formatCode>"$"#,##0.0000</c:formatCode>
                <c:ptCount val="47"/>
                <c:pt idx="0">
                  <c:v>-4.9408406919049526</c:v>
                </c:pt>
                <c:pt idx="1">
                  <c:v>-4.9408406919049526</c:v>
                </c:pt>
                <c:pt idx="2">
                  <c:v>-4.9408406919049526</c:v>
                </c:pt>
                <c:pt idx="3">
                  <c:v>-4.9408406919049526</c:v>
                </c:pt>
                <c:pt idx="4">
                  <c:v>-4.9408406919049526</c:v>
                </c:pt>
                <c:pt idx="5">
                  <c:v>-4.9408406919049526</c:v>
                </c:pt>
                <c:pt idx="6">
                  <c:v>-4.9408406919049526</c:v>
                </c:pt>
                <c:pt idx="7">
                  <c:v>-4.9408406919049526</c:v>
                </c:pt>
                <c:pt idx="8">
                  <c:v>-4.9408406919049526</c:v>
                </c:pt>
                <c:pt idx="9">
                  <c:v>-4.9408406919049526</c:v>
                </c:pt>
                <c:pt idx="10">
                  <c:v>-4.9408406919049526</c:v>
                </c:pt>
                <c:pt idx="11">
                  <c:v>-4.9408406919049526</c:v>
                </c:pt>
                <c:pt idx="12">
                  <c:v>-4.9408406919049526</c:v>
                </c:pt>
                <c:pt idx="13">
                  <c:v>-4.9408406919049526</c:v>
                </c:pt>
                <c:pt idx="14">
                  <c:v>-4.9408406919049526</c:v>
                </c:pt>
                <c:pt idx="15">
                  <c:v>-4.9408406919049526</c:v>
                </c:pt>
                <c:pt idx="16">
                  <c:v>-4.9408406919049526</c:v>
                </c:pt>
                <c:pt idx="17">
                  <c:v>-4.9408406919049526</c:v>
                </c:pt>
                <c:pt idx="18">
                  <c:v>-4.9408406919049526</c:v>
                </c:pt>
                <c:pt idx="19">
                  <c:v>-4.9408406919049526</c:v>
                </c:pt>
                <c:pt idx="20">
                  <c:v>-4.9408406919049526</c:v>
                </c:pt>
                <c:pt idx="21">
                  <c:v>-4.9408406919049526</c:v>
                </c:pt>
                <c:pt idx="22">
                  <c:v>-4.9408406919049526</c:v>
                </c:pt>
                <c:pt idx="23">
                  <c:v>-3.9408406919049526</c:v>
                </c:pt>
                <c:pt idx="24">
                  <c:v>-2.9408406919049526</c:v>
                </c:pt>
                <c:pt idx="25">
                  <c:v>-1.9408406919049526</c:v>
                </c:pt>
                <c:pt idx="26">
                  <c:v>-0.94084069190495256</c:v>
                </c:pt>
                <c:pt idx="27">
                  <c:v>5.9159308095047436E-2</c:v>
                </c:pt>
                <c:pt idx="28">
                  <c:v>1.0591593080950474</c:v>
                </c:pt>
                <c:pt idx="29">
                  <c:v>2.0591593080950474</c:v>
                </c:pt>
                <c:pt idx="30">
                  <c:v>3.0591593080950474</c:v>
                </c:pt>
                <c:pt idx="31">
                  <c:v>4.0591593080950474</c:v>
                </c:pt>
                <c:pt idx="32">
                  <c:v>5.0591593080950474</c:v>
                </c:pt>
                <c:pt idx="33">
                  <c:v>6.0591593080950474</c:v>
                </c:pt>
                <c:pt idx="34">
                  <c:v>7.0591593080950474</c:v>
                </c:pt>
                <c:pt idx="35">
                  <c:v>8.0591593080950474</c:v>
                </c:pt>
                <c:pt idx="36">
                  <c:v>9.0591593080950474</c:v>
                </c:pt>
                <c:pt idx="37">
                  <c:v>10.059159308095047</c:v>
                </c:pt>
                <c:pt idx="38">
                  <c:v>11.059159308095047</c:v>
                </c:pt>
                <c:pt idx="39">
                  <c:v>12.059159308095047</c:v>
                </c:pt>
                <c:pt idx="40">
                  <c:v>13.059159308095047</c:v>
                </c:pt>
                <c:pt idx="41">
                  <c:v>14.059159308095047</c:v>
                </c:pt>
                <c:pt idx="42">
                  <c:v>15.059159308095047</c:v>
                </c:pt>
                <c:pt idx="43">
                  <c:v>16.059159308095047</c:v>
                </c:pt>
                <c:pt idx="44">
                  <c:v>17.059159308095047</c:v>
                </c:pt>
                <c:pt idx="45">
                  <c:v>18.059159308095047</c:v>
                </c:pt>
                <c:pt idx="46">
                  <c:v>19.059159308095047</c:v>
                </c:pt>
              </c:numCache>
            </c:numRef>
          </c:yVal>
          <c:smooth val="0"/>
          <c:extLst xmlns:c16r2="http://schemas.microsoft.com/office/drawing/2015/06/chart">
            <c:ext xmlns:c16="http://schemas.microsoft.com/office/drawing/2014/chart" uri="{C3380CC4-5D6E-409C-BE32-E72D297353CC}">
              <c16:uniqueId val="{00000001-5669-4E92-B061-FEFD41EE1C09}"/>
            </c:ext>
          </c:extLst>
        </c:ser>
        <c:dLbls>
          <c:showLegendKey val="0"/>
          <c:showVal val="0"/>
          <c:showCatName val="0"/>
          <c:showSerName val="0"/>
          <c:showPercent val="0"/>
          <c:showBubbleSize val="0"/>
        </c:dLbls>
        <c:axId val="326668912"/>
        <c:axId val="326671264"/>
      </c:scatterChart>
      <c:valAx>
        <c:axId val="326668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6671264"/>
        <c:crosses val="autoZero"/>
        <c:crossBetween val="midCat"/>
      </c:valAx>
      <c:valAx>
        <c:axId val="32667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66689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s-MX" sz="1400" b="0" i="0" baseline="0">
                <a:effectLst/>
              </a:rPr>
              <a:t>Cobertura Forward(P_3)</a:t>
            </a:r>
            <a:endParaRPr lang="es-MX">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MX"/>
        </a:p>
      </c:txPr>
    </c:title>
    <c:autoTitleDeleted val="0"/>
    <c:plotArea>
      <c:layout/>
      <c:scatterChart>
        <c:scatterStyle val="smoothMarker"/>
        <c:varyColors val="0"/>
        <c:ser>
          <c:idx val="0"/>
          <c:order val="0"/>
          <c:tx>
            <c:strRef>
              <c:f>'Ejercicio 6'!$D$33</c:f>
              <c:strCache>
                <c:ptCount val="1"/>
                <c:pt idx="0">
                  <c:v>cobertura</c:v>
                </c:pt>
              </c:strCache>
            </c:strRef>
          </c:tx>
          <c:spPr>
            <a:ln w="19050" cap="rnd">
              <a:solidFill>
                <a:schemeClr val="accent1"/>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6'!$D$34:$D$80</c:f>
              <c:numCache>
                <c:formatCode>General</c:formatCode>
                <c:ptCount val="47"/>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4</c:v>
                </c:pt>
                <c:pt idx="24">
                  <c:v>5</c:v>
                </c:pt>
                <c:pt idx="25">
                  <c:v>6</c:v>
                </c:pt>
                <c:pt idx="26">
                  <c:v>7</c:v>
                </c:pt>
                <c:pt idx="27">
                  <c:v>8</c:v>
                </c:pt>
                <c:pt idx="28">
                  <c:v>9</c:v>
                </c:pt>
                <c:pt idx="29">
                  <c:v>10</c:v>
                </c:pt>
                <c:pt idx="30">
                  <c:v>11</c:v>
                </c:pt>
                <c:pt idx="31">
                  <c:v>12</c:v>
                </c:pt>
                <c:pt idx="32">
                  <c:v>13</c:v>
                </c:pt>
                <c:pt idx="33">
                  <c:v>14</c:v>
                </c:pt>
                <c:pt idx="34">
                  <c:v>15</c:v>
                </c:pt>
                <c:pt idx="35">
                  <c:v>16</c:v>
                </c:pt>
                <c:pt idx="36">
                  <c:v>17</c:v>
                </c:pt>
                <c:pt idx="37">
                  <c:v>18</c:v>
                </c:pt>
                <c:pt idx="38">
                  <c:v>19</c:v>
                </c:pt>
                <c:pt idx="39">
                  <c:v>20</c:v>
                </c:pt>
                <c:pt idx="40">
                  <c:v>21</c:v>
                </c:pt>
                <c:pt idx="41">
                  <c:v>22</c:v>
                </c:pt>
                <c:pt idx="42">
                  <c:v>23</c:v>
                </c:pt>
                <c:pt idx="43">
                  <c:v>24</c:v>
                </c:pt>
                <c:pt idx="44">
                  <c:v>25</c:v>
                </c:pt>
                <c:pt idx="45">
                  <c:v>26</c:v>
                </c:pt>
                <c:pt idx="46">
                  <c:v>27</c:v>
                </c:pt>
              </c:numCache>
            </c:numRef>
          </c:yVal>
          <c:smooth val="1"/>
        </c:ser>
        <c:ser>
          <c:idx val="1"/>
          <c:order val="1"/>
          <c:tx>
            <c:strRef>
              <c:f>'Ejercicio 6'!$C$33</c:f>
              <c:strCache>
                <c:ptCount val="1"/>
                <c:pt idx="0">
                  <c:v>F</c:v>
                </c:pt>
              </c:strCache>
            </c:strRef>
          </c:tx>
          <c:spPr>
            <a:ln w="19050" cap="rnd">
              <a:solidFill>
                <a:schemeClr val="accent2"/>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6'!$C$34:$C$80</c:f>
              <c:numCache>
                <c:formatCode>General</c:formatCode>
                <c:ptCount val="47"/>
                <c:pt idx="0">
                  <c:v>22</c:v>
                </c:pt>
                <c:pt idx="1">
                  <c:v>21</c:v>
                </c:pt>
                <c:pt idx="2">
                  <c:v>20</c:v>
                </c:pt>
                <c:pt idx="3">
                  <c:v>19</c:v>
                </c:pt>
                <c:pt idx="4">
                  <c:v>18</c:v>
                </c:pt>
                <c:pt idx="5">
                  <c:v>17</c:v>
                </c:pt>
                <c:pt idx="6">
                  <c:v>16</c:v>
                </c:pt>
                <c:pt idx="7">
                  <c:v>15</c:v>
                </c:pt>
                <c:pt idx="8">
                  <c:v>14</c:v>
                </c:pt>
                <c:pt idx="9">
                  <c:v>13</c:v>
                </c:pt>
                <c:pt idx="10">
                  <c:v>12</c:v>
                </c:pt>
                <c:pt idx="11">
                  <c:v>11</c:v>
                </c:pt>
                <c:pt idx="12">
                  <c:v>10</c:v>
                </c:pt>
                <c:pt idx="13">
                  <c:v>9</c:v>
                </c:pt>
                <c:pt idx="14">
                  <c:v>8</c:v>
                </c:pt>
                <c:pt idx="15">
                  <c:v>7</c:v>
                </c:pt>
                <c:pt idx="16">
                  <c:v>6</c:v>
                </c:pt>
                <c:pt idx="17">
                  <c:v>5</c:v>
                </c:pt>
                <c:pt idx="18">
                  <c:v>4</c:v>
                </c:pt>
                <c:pt idx="19">
                  <c:v>3</c:v>
                </c:pt>
                <c:pt idx="20">
                  <c:v>2</c:v>
                </c:pt>
                <c:pt idx="21">
                  <c:v>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1"/>
        </c:ser>
        <c:dLbls>
          <c:showLegendKey val="0"/>
          <c:showVal val="0"/>
          <c:showCatName val="0"/>
          <c:showSerName val="0"/>
          <c:showPercent val="0"/>
          <c:showBubbleSize val="0"/>
        </c:dLbls>
        <c:axId val="326669304"/>
        <c:axId val="326674008"/>
      </c:scatterChart>
      <c:valAx>
        <c:axId val="326669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6674008"/>
        <c:crosses val="autoZero"/>
        <c:crossBetween val="midCat"/>
      </c:valAx>
      <c:valAx>
        <c:axId val="326674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66693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sz="1800" b="0" i="0" baseline="0">
                <a:effectLst/>
              </a:rPr>
              <a:t>Perfil de riesgo</a:t>
            </a:r>
            <a:endParaRPr lang="es-MX">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tx>
            <c:strRef>
              <c:f>'Ejercicio 6'!$B$33</c:f>
              <c:strCache>
                <c:ptCount val="1"/>
                <c:pt idx="0">
                  <c:v>Lt</c:v>
                </c:pt>
              </c:strCache>
            </c:strRef>
          </c:tx>
          <c:spPr>
            <a:ln w="19050" cap="rnd">
              <a:solidFill>
                <a:schemeClr val="accent1"/>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6'!$B$34:$B$80</c:f>
              <c:numCache>
                <c:formatCode>General</c:formatCode>
                <c:ptCount val="47"/>
                <c:pt idx="0">
                  <c:v>-19</c:v>
                </c:pt>
                <c:pt idx="1">
                  <c:v>-18</c:v>
                </c:pt>
                <c:pt idx="2">
                  <c:v>-17</c:v>
                </c:pt>
                <c:pt idx="3">
                  <c:v>-16</c:v>
                </c:pt>
                <c:pt idx="4">
                  <c:v>-15</c:v>
                </c:pt>
                <c:pt idx="5">
                  <c:v>-14</c:v>
                </c:pt>
                <c:pt idx="6">
                  <c:v>-13</c:v>
                </c:pt>
                <c:pt idx="7">
                  <c:v>-12</c:v>
                </c:pt>
                <c:pt idx="8">
                  <c:v>-11</c:v>
                </c:pt>
                <c:pt idx="9">
                  <c:v>-10</c:v>
                </c:pt>
                <c:pt idx="10">
                  <c:v>-9</c:v>
                </c:pt>
                <c:pt idx="11">
                  <c:v>-8</c:v>
                </c:pt>
                <c:pt idx="12">
                  <c:v>-7</c:v>
                </c:pt>
                <c:pt idx="13">
                  <c:v>-6</c:v>
                </c:pt>
                <c:pt idx="14">
                  <c:v>-5</c:v>
                </c:pt>
                <c:pt idx="15">
                  <c:v>-4</c:v>
                </c:pt>
                <c:pt idx="16">
                  <c:v>-3</c:v>
                </c:pt>
                <c:pt idx="17">
                  <c:v>-2</c:v>
                </c:pt>
                <c:pt idx="18">
                  <c:v>-1</c:v>
                </c:pt>
                <c:pt idx="19">
                  <c:v>0</c:v>
                </c:pt>
                <c:pt idx="20">
                  <c:v>1</c:v>
                </c:pt>
                <c:pt idx="21">
                  <c:v>2</c:v>
                </c:pt>
                <c:pt idx="22">
                  <c:v>3</c:v>
                </c:pt>
                <c:pt idx="23">
                  <c:v>4</c:v>
                </c:pt>
                <c:pt idx="24">
                  <c:v>5</c:v>
                </c:pt>
                <c:pt idx="25">
                  <c:v>6</c:v>
                </c:pt>
                <c:pt idx="26">
                  <c:v>7</c:v>
                </c:pt>
                <c:pt idx="27">
                  <c:v>8</c:v>
                </c:pt>
                <c:pt idx="28">
                  <c:v>9</c:v>
                </c:pt>
                <c:pt idx="29">
                  <c:v>10</c:v>
                </c:pt>
                <c:pt idx="30">
                  <c:v>11</c:v>
                </c:pt>
                <c:pt idx="31">
                  <c:v>12</c:v>
                </c:pt>
                <c:pt idx="32">
                  <c:v>13</c:v>
                </c:pt>
                <c:pt idx="33">
                  <c:v>14</c:v>
                </c:pt>
                <c:pt idx="34">
                  <c:v>15</c:v>
                </c:pt>
                <c:pt idx="35">
                  <c:v>16</c:v>
                </c:pt>
                <c:pt idx="36">
                  <c:v>17</c:v>
                </c:pt>
                <c:pt idx="37">
                  <c:v>18</c:v>
                </c:pt>
                <c:pt idx="38">
                  <c:v>19</c:v>
                </c:pt>
                <c:pt idx="39">
                  <c:v>20</c:v>
                </c:pt>
                <c:pt idx="40">
                  <c:v>21</c:v>
                </c:pt>
                <c:pt idx="41">
                  <c:v>22</c:v>
                </c:pt>
                <c:pt idx="42">
                  <c:v>23</c:v>
                </c:pt>
                <c:pt idx="43">
                  <c:v>24</c:v>
                </c:pt>
                <c:pt idx="44">
                  <c:v>25</c:v>
                </c:pt>
                <c:pt idx="45">
                  <c:v>26</c:v>
                </c:pt>
                <c:pt idx="46">
                  <c:v>27</c:v>
                </c:pt>
              </c:numCache>
            </c:numRef>
          </c:yVal>
          <c:smooth val="1"/>
        </c:ser>
        <c:ser>
          <c:idx val="1"/>
          <c:order val="1"/>
          <c:tx>
            <c:strRef>
              <c:f>'Ejercicio 6'!$D$33</c:f>
              <c:strCache>
                <c:ptCount val="1"/>
                <c:pt idx="0">
                  <c:v>cobertura</c:v>
                </c:pt>
              </c:strCache>
            </c:strRef>
          </c:tx>
          <c:spPr>
            <a:ln w="19050" cap="rnd">
              <a:solidFill>
                <a:schemeClr val="accent2"/>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6'!$D$34:$D$80</c:f>
              <c:numCache>
                <c:formatCode>General</c:formatCode>
                <c:ptCount val="47"/>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4</c:v>
                </c:pt>
                <c:pt idx="24">
                  <c:v>5</c:v>
                </c:pt>
                <c:pt idx="25">
                  <c:v>6</c:v>
                </c:pt>
                <c:pt idx="26">
                  <c:v>7</c:v>
                </c:pt>
                <c:pt idx="27">
                  <c:v>8</c:v>
                </c:pt>
                <c:pt idx="28">
                  <c:v>9</c:v>
                </c:pt>
                <c:pt idx="29">
                  <c:v>10</c:v>
                </c:pt>
                <c:pt idx="30">
                  <c:v>11</c:v>
                </c:pt>
                <c:pt idx="31">
                  <c:v>12</c:v>
                </c:pt>
                <c:pt idx="32">
                  <c:v>13</c:v>
                </c:pt>
                <c:pt idx="33">
                  <c:v>14</c:v>
                </c:pt>
                <c:pt idx="34">
                  <c:v>15</c:v>
                </c:pt>
                <c:pt idx="35">
                  <c:v>16</c:v>
                </c:pt>
                <c:pt idx="36">
                  <c:v>17</c:v>
                </c:pt>
                <c:pt idx="37">
                  <c:v>18</c:v>
                </c:pt>
                <c:pt idx="38">
                  <c:v>19</c:v>
                </c:pt>
                <c:pt idx="39">
                  <c:v>20</c:v>
                </c:pt>
                <c:pt idx="40">
                  <c:v>21</c:v>
                </c:pt>
                <c:pt idx="41">
                  <c:v>22</c:v>
                </c:pt>
                <c:pt idx="42">
                  <c:v>23</c:v>
                </c:pt>
                <c:pt idx="43">
                  <c:v>24</c:v>
                </c:pt>
                <c:pt idx="44">
                  <c:v>25</c:v>
                </c:pt>
                <c:pt idx="45">
                  <c:v>26</c:v>
                </c:pt>
                <c:pt idx="46">
                  <c:v>27</c:v>
                </c:pt>
              </c:numCache>
            </c:numRef>
          </c:yVal>
          <c:smooth val="1"/>
        </c:ser>
        <c:ser>
          <c:idx val="2"/>
          <c:order val="2"/>
          <c:tx>
            <c:strRef>
              <c:f>'Ejercicio 6'!$E$33</c:f>
              <c:strCache>
                <c:ptCount val="1"/>
                <c:pt idx="0">
                  <c:v>cobertura neta</c:v>
                </c:pt>
              </c:strCache>
            </c:strRef>
          </c:tx>
          <c:spPr>
            <a:ln w="19050" cap="rnd">
              <a:solidFill>
                <a:schemeClr val="accent3"/>
              </a:solidFill>
              <a:round/>
            </a:ln>
            <a:effectLst/>
          </c:spPr>
          <c:marker>
            <c:symbol val="none"/>
          </c:marker>
          <c:xVal>
            <c:numRef>
              <c:f>'Ejercicio 6'!$A$34:$A$80</c:f>
              <c:numCache>
                <c:formatCode>General</c:formatCode>
                <c:ptCount val="47"/>
                <c:pt idx="0">
                  <c:v>308.85000600000001</c:v>
                </c:pt>
                <c:pt idx="1">
                  <c:v>309.85000600000001</c:v>
                </c:pt>
                <c:pt idx="2">
                  <c:v>310.85000600000001</c:v>
                </c:pt>
                <c:pt idx="3">
                  <c:v>311.85000600000001</c:v>
                </c:pt>
                <c:pt idx="4">
                  <c:v>312.85000600000001</c:v>
                </c:pt>
                <c:pt idx="5">
                  <c:v>313.85000600000001</c:v>
                </c:pt>
                <c:pt idx="6">
                  <c:v>314.85000600000001</c:v>
                </c:pt>
                <c:pt idx="7">
                  <c:v>315.85000600000001</c:v>
                </c:pt>
                <c:pt idx="8">
                  <c:v>316.85000600000001</c:v>
                </c:pt>
                <c:pt idx="9">
                  <c:v>317.85000600000001</c:v>
                </c:pt>
                <c:pt idx="10">
                  <c:v>318.85000600000001</c:v>
                </c:pt>
                <c:pt idx="11">
                  <c:v>319.85000600000001</c:v>
                </c:pt>
                <c:pt idx="12">
                  <c:v>320.85000600000001</c:v>
                </c:pt>
                <c:pt idx="13">
                  <c:v>321.85000600000001</c:v>
                </c:pt>
                <c:pt idx="14">
                  <c:v>322.85000600000001</c:v>
                </c:pt>
                <c:pt idx="15">
                  <c:v>323.85000600000001</c:v>
                </c:pt>
                <c:pt idx="16">
                  <c:v>324.85000600000001</c:v>
                </c:pt>
                <c:pt idx="17">
                  <c:v>325.85000600000001</c:v>
                </c:pt>
                <c:pt idx="18">
                  <c:v>326.85000600000001</c:v>
                </c:pt>
                <c:pt idx="19" formatCode="&quot;$&quot;#,##0.00">
                  <c:v>327.85000600000001</c:v>
                </c:pt>
                <c:pt idx="20">
                  <c:v>328.85000600000001</c:v>
                </c:pt>
                <c:pt idx="21">
                  <c:v>329.85000600000001</c:v>
                </c:pt>
                <c:pt idx="22">
                  <c:v>330.85000600000001</c:v>
                </c:pt>
                <c:pt idx="23">
                  <c:v>331.85000600000001</c:v>
                </c:pt>
                <c:pt idx="24">
                  <c:v>332.85000600000001</c:v>
                </c:pt>
                <c:pt idx="25">
                  <c:v>333.85000600000001</c:v>
                </c:pt>
                <c:pt idx="26">
                  <c:v>334.85000600000001</c:v>
                </c:pt>
                <c:pt idx="27">
                  <c:v>335.85000600000001</c:v>
                </c:pt>
                <c:pt idx="28">
                  <c:v>336.85000600000001</c:v>
                </c:pt>
                <c:pt idx="29">
                  <c:v>337.85000600000001</c:v>
                </c:pt>
                <c:pt idx="30">
                  <c:v>338.85000600000001</c:v>
                </c:pt>
                <c:pt idx="31">
                  <c:v>339.85000600000001</c:v>
                </c:pt>
                <c:pt idx="32">
                  <c:v>340.85000600000001</c:v>
                </c:pt>
                <c:pt idx="33">
                  <c:v>341.85000600000001</c:v>
                </c:pt>
                <c:pt idx="34">
                  <c:v>342.85000600000001</c:v>
                </c:pt>
                <c:pt idx="35">
                  <c:v>343.85000600000001</c:v>
                </c:pt>
                <c:pt idx="36">
                  <c:v>344.85000600000001</c:v>
                </c:pt>
                <c:pt idx="37">
                  <c:v>345.85000600000001</c:v>
                </c:pt>
                <c:pt idx="38">
                  <c:v>346.85000600000001</c:v>
                </c:pt>
                <c:pt idx="39">
                  <c:v>347.85000600000001</c:v>
                </c:pt>
                <c:pt idx="40">
                  <c:v>348.85000600000001</c:v>
                </c:pt>
                <c:pt idx="41">
                  <c:v>349.85000600000001</c:v>
                </c:pt>
                <c:pt idx="42">
                  <c:v>350.85000600000001</c:v>
                </c:pt>
                <c:pt idx="43">
                  <c:v>351.85000600000001</c:v>
                </c:pt>
                <c:pt idx="44">
                  <c:v>352.85000600000001</c:v>
                </c:pt>
                <c:pt idx="45">
                  <c:v>353.85000600000001</c:v>
                </c:pt>
                <c:pt idx="46">
                  <c:v>354.85000600000001</c:v>
                </c:pt>
              </c:numCache>
            </c:numRef>
          </c:xVal>
          <c:yVal>
            <c:numRef>
              <c:f>'Ejercicio 6'!$E$34:$E$80</c:f>
              <c:numCache>
                <c:formatCode>"$"#,##0.0000</c:formatCode>
                <c:ptCount val="47"/>
                <c:pt idx="0">
                  <c:v>-4.9408406919049526</c:v>
                </c:pt>
                <c:pt idx="1">
                  <c:v>-4.9408406919049526</c:v>
                </c:pt>
                <c:pt idx="2">
                  <c:v>-4.9408406919049526</c:v>
                </c:pt>
                <c:pt idx="3">
                  <c:v>-4.9408406919049526</c:v>
                </c:pt>
                <c:pt idx="4">
                  <c:v>-4.9408406919049526</c:v>
                </c:pt>
                <c:pt idx="5">
                  <c:v>-4.9408406919049526</c:v>
                </c:pt>
                <c:pt idx="6">
                  <c:v>-4.9408406919049526</c:v>
                </c:pt>
                <c:pt idx="7">
                  <c:v>-4.9408406919049526</c:v>
                </c:pt>
                <c:pt idx="8">
                  <c:v>-4.9408406919049526</c:v>
                </c:pt>
                <c:pt idx="9">
                  <c:v>-4.9408406919049526</c:v>
                </c:pt>
                <c:pt idx="10">
                  <c:v>-4.9408406919049526</c:v>
                </c:pt>
                <c:pt idx="11">
                  <c:v>-4.9408406919049526</c:v>
                </c:pt>
                <c:pt idx="12">
                  <c:v>-4.9408406919049526</c:v>
                </c:pt>
                <c:pt idx="13">
                  <c:v>-4.9408406919049526</c:v>
                </c:pt>
                <c:pt idx="14">
                  <c:v>-4.9408406919049526</c:v>
                </c:pt>
                <c:pt idx="15">
                  <c:v>-4.9408406919049526</c:v>
                </c:pt>
                <c:pt idx="16">
                  <c:v>-4.9408406919049526</c:v>
                </c:pt>
                <c:pt idx="17">
                  <c:v>-4.9408406919049526</c:v>
                </c:pt>
                <c:pt idx="18">
                  <c:v>-4.9408406919049526</c:v>
                </c:pt>
                <c:pt idx="19">
                  <c:v>-4.9408406919049526</c:v>
                </c:pt>
                <c:pt idx="20">
                  <c:v>-4.9408406919049526</c:v>
                </c:pt>
                <c:pt idx="21">
                  <c:v>-4.9408406919049526</c:v>
                </c:pt>
                <c:pt idx="22">
                  <c:v>-4.9408406919049526</c:v>
                </c:pt>
                <c:pt idx="23">
                  <c:v>-3.9408406919049526</c:v>
                </c:pt>
                <c:pt idx="24">
                  <c:v>-2.9408406919049526</c:v>
                </c:pt>
                <c:pt idx="25">
                  <c:v>-1.9408406919049526</c:v>
                </c:pt>
                <c:pt idx="26">
                  <c:v>-0.94084069190495256</c:v>
                </c:pt>
                <c:pt idx="27">
                  <c:v>5.9159308095047436E-2</c:v>
                </c:pt>
                <c:pt idx="28">
                  <c:v>1.0591593080950474</c:v>
                </c:pt>
                <c:pt idx="29">
                  <c:v>2.0591593080950474</c:v>
                </c:pt>
                <c:pt idx="30">
                  <c:v>3.0591593080950474</c:v>
                </c:pt>
                <c:pt idx="31">
                  <c:v>4.0591593080950474</c:v>
                </c:pt>
                <c:pt idx="32">
                  <c:v>5.0591593080950474</c:v>
                </c:pt>
                <c:pt idx="33">
                  <c:v>6.0591593080950474</c:v>
                </c:pt>
                <c:pt idx="34">
                  <c:v>7.0591593080950474</c:v>
                </c:pt>
                <c:pt idx="35">
                  <c:v>8.0591593080950474</c:v>
                </c:pt>
                <c:pt idx="36">
                  <c:v>9.0591593080950474</c:v>
                </c:pt>
                <c:pt idx="37">
                  <c:v>10.059159308095047</c:v>
                </c:pt>
                <c:pt idx="38">
                  <c:v>11.059159308095047</c:v>
                </c:pt>
                <c:pt idx="39">
                  <c:v>12.059159308095047</c:v>
                </c:pt>
                <c:pt idx="40">
                  <c:v>13.059159308095047</c:v>
                </c:pt>
                <c:pt idx="41">
                  <c:v>14.059159308095047</c:v>
                </c:pt>
                <c:pt idx="42">
                  <c:v>15.059159308095047</c:v>
                </c:pt>
                <c:pt idx="43">
                  <c:v>16.059159308095047</c:v>
                </c:pt>
                <c:pt idx="44">
                  <c:v>17.059159308095047</c:v>
                </c:pt>
                <c:pt idx="45">
                  <c:v>18.059159308095047</c:v>
                </c:pt>
                <c:pt idx="46">
                  <c:v>19.059159308095047</c:v>
                </c:pt>
              </c:numCache>
            </c:numRef>
          </c:yVal>
          <c:smooth val="1"/>
        </c:ser>
        <c:dLbls>
          <c:showLegendKey val="0"/>
          <c:showVal val="0"/>
          <c:showCatName val="0"/>
          <c:showSerName val="0"/>
          <c:showPercent val="0"/>
          <c:showBubbleSize val="0"/>
        </c:dLbls>
        <c:axId val="389115808"/>
        <c:axId val="389111888"/>
      </c:scatterChart>
      <c:valAx>
        <c:axId val="3891158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89111888"/>
        <c:crosses val="autoZero"/>
        <c:crossBetween val="midCat"/>
      </c:valAx>
      <c:valAx>
        <c:axId val="38911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891158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Opcion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1"/>
          <c:order val="0"/>
          <c:tx>
            <c:strRef>
              <c:f>'Ejercicio 7'!$E$8</c:f>
              <c:strCache>
                <c:ptCount val="1"/>
                <c:pt idx="0">
                  <c:v>P_Call</c:v>
                </c:pt>
              </c:strCache>
            </c:strRef>
          </c:tx>
          <c:spPr>
            <a:ln w="19050" cap="rnd">
              <a:solidFill>
                <a:schemeClr val="accent2"/>
              </a:solidFill>
              <a:round/>
            </a:ln>
            <a:effectLst/>
          </c:spPr>
          <c:marker>
            <c:symbol val="none"/>
          </c:marker>
          <c:yVal>
            <c:numRef>
              <c:f>'Ejercicio 7'!$E$9:$E$1009</c:f>
              <c:numCache>
                <c:formatCode>General</c:formatCode>
                <c:ptCount val="1001"/>
                <c:pt idx="0">
                  <c:v>3.4023862534927787</c:v>
                </c:pt>
                <c:pt idx="1">
                  <c:v>4.8716410230140355</c:v>
                </c:pt>
                <c:pt idx="2">
                  <c:v>4.357940562992269</c:v>
                </c:pt>
                <c:pt idx="3">
                  <c:v>4.6684240686138025</c:v>
                </c:pt>
                <c:pt idx="4">
                  <c:v>2.1834890660351789</c:v>
                </c:pt>
                <c:pt idx="5">
                  <c:v>4.4933753729137607</c:v>
                </c:pt>
                <c:pt idx="6">
                  <c:v>4.285927414224318</c:v>
                </c:pt>
                <c:pt idx="7">
                  <c:v>2.7437599252922666</c:v>
                </c:pt>
                <c:pt idx="8">
                  <c:v>1.6618629384320229</c:v>
                </c:pt>
                <c:pt idx="9">
                  <c:v>2.7669055726859426</c:v>
                </c:pt>
                <c:pt idx="10">
                  <c:v>4.1657697627776713</c:v>
                </c:pt>
                <c:pt idx="11">
                  <c:v>3.7372576601685239</c:v>
                </c:pt>
                <c:pt idx="12">
                  <c:v>2.8453295789539084</c:v>
                </c:pt>
                <c:pt idx="13">
                  <c:v>3.001237632303571</c:v>
                </c:pt>
                <c:pt idx="14">
                  <c:v>3.7713725929290263</c:v>
                </c:pt>
                <c:pt idx="15">
                  <c:v>5.4050922874163803</c:v>
                </c:pt>
                <c:pt idx="16">
                  <c:v>4.5206044466868036</c:v>
                </c:pt>
                <c:pt idx="17">
                  <c:v>3.4479144936666728</c:v>
                </c:pt>
                <c:pt idx="18">
                  <c:v>3.0790687159227446</c:v>
                </c:pt>
                <c:pt idx="19">
                  <c:v>3.0657612680098794</c:v>
                </c:pt>
                <c:pt idx="20">
                  <c:v>2.6815390152879388</c:v>
                </c:pt>
                <c:pt idx="21">
                  <c:v>3.3027643709935433</c:v>
                </c:pt>
                <c:pt idx="22">
                  <c:v>1.8150535968542982</c:v>
                </c:pt>
                <c:pt idx="23">
                  <c:v>2.9979442541103083</c:v>
                </c:pt>
                <c:pt idx="24">
                  <c:v>2.2841615804669999</c:v>
                </c:pt>
                <c:pt idx="25">
                  <c:v>2.4795598794502069</c:v>
                </c:pt>
                <c:pt idx="26">
                  <c:v>2.7585926905553322</c:v>
                </c:pt>
                <c:pt idx="27">
                  <c:v>3.4971196698344045</c:v>
                </c:pt>
                <c:pt idx="28">
                  <c:v>2.3539023594929347</c:v>
                </c:pt>
                <c:pt idx="29">
                  <c:v>2.7320040175356155</c:v>
                </c:pt>
                <c:pt idx="30">
                  <c:v>4.2095868116659005</c:v>
                </c:pt>
                <c:pt idx="31">
                  <c:v>3.879356151034699</c:v>
                </c:pt>
                <c:pt idx="32">
                  <c:v>3.6652814051371365</c:v>
                </c:pt>
                <c:pt idx="33">
                  <c:v>3.4288278230151548</c:v>
                </c:pt>
                <c:pt idx="34">
                  <c:v>3.7823722605593275</c:v>
                </c:pt>
                <c:pt idx="35">
                  <c:v>3.3142666838590742</c:v>
                </c:pt>
                <c:pt idx="36">
                  <c:v>4.5187540470878957</c:v>
                </c:pt>
                <c:pt idx="37">
                  <c:v>3.8143496521458644</c:v>
                </c:pt>
                <c:pt idx="38">
                  <c:v>3.2605962736177503</c:v>
                </c:pt>
                <c:pt idx="39">
                  <c:v>2.6044775070378137</c:v>
                </c:pt>
                <c:pt idx="40">
                  <c:v>2.7072088729100301</c:v>
                </c:pt>
                <c:pt idx="41">
                  <c:v>3.3094302169606635</c:v>
                </c:pt>
                <c:pt idx="42">
                  <c:v>3.1919440681122637</c:v>
                </c:pt>
                <c:pt idx="43">
                  <c:v>3.165258750632745</c:v>
                </c:pt>
                <c:pt idx="44">
                  <c:v>4.876709778063173</c:v>
                </c:pt>
                <c:pt idx="45">
                  <c:v>2.77153741677364</c:v>
                </c:pt>
                <c:pt idx="46">
                  <c:v>3.9983417796563572</c:v>
                </c:pt>
                <c:pt idx="47">
                  <c:v>3.6214328099598845</c:v>
                </c:pt>
                <c:pt idx="48">
                  <c:v>3.2113512885977116</c:v>
                </c:pt>
                <c:pt idx="49">
                  <c:v>3.4367033934578899</c:v>
                </c:pt>
                <c:pt idx="50">
                  <c:v>2.0008252250367917</c:v>
                </c:pt>
                <c:pt idx="51">
                  <c:v>3.1677134751473091</c:v>
                </c:pt>
                <c:pt idx="52">
                  <c:v>3.3846014860955052</c:v>
                </c:pt>
                <c:pt idx="53">
                  <c:v>3.1947802749588448</c:v>
                </c:pt>
                <c:pt idx="54">
                  <c:v>4.4263833639753898</c:v>
                </c:pt>
                <c:pt idx="55">
                  <c:v>3.3929125302406362</c:v>
                </c:pt>
                <c:pt idx="56">
                  <c:v>2.9136843334613332</c:v>
                </c:pt>
                <c:pt idx="57">
                  <c:v>3.5634823968810281</c:v>
                </c:pt>
                <c:pt idx="58">
                  <c:v>3.4647472074971972</c:v>
                </c:pt>
                <c:pt idx="59">
                  <c:v>5.0568448273240278</c:v>
                </c:pt>
                <c:pt idx="60">
                  <c:v>3.5459454827872037</c:v>
                </c:pt>
                <c:pt idx="61">
                  <c:v>3.0555588123313271</c:v>
                </c:pt>
                <c:pt idx="62">
                  <c:v>4.7079054631453232</c:v>
                </c:pt>
                <c:pt idx="63">
                  <c:v>2.3802626972398002</c:v>
                </c:pt>
                <c:pt idx="64">
                  <c:v>2.5062851406657103</c:v>
                </c:pt>
                <c:pt idx="65">
                  <c:v>3.0072554477346216</c:v>
                </c:pt>
                <c:pt idx="66">
                  <c:v>2.9879664372352011</c:v>
                </c:pt>
                <c:pt idx="67">
                  <c:v>3.281496455831018</c:v>
                </c:pt>
                <c:pt idx="68">
                  <c:v>4.3208283704367432</c:v>
                </c:pt>
                <c:pt idx="69">
                  <c:v>3.8530284394093997</c:v>
                </c:pt>
                <c:pt idx="70">
                  <c:v>3.6871143534919213</c:v>
                </c:pt>
                <c:pt idx="71">
                  <c:v>3.5131313364738048</c:v>
                </c:pt>
                <c:pt idx="72">
                  <c:v>3.4909272165716345</c:v>
                </c:pt>
                <c:pt idx="73">
                  <c:v>5.0157709800035093</c:v>
                </c:pt>
                <c:pt idx="74">
                  <c:v>4.2297482587670174</c:v>
                </c:pt>
                <c:pt idx="75">
                  <c:v>3.4204255747246179</c:v>
                </c:pt>
                <c:pt idx="76">
                  <c:v>3.7360707716695174</c:v>
                </c:pt>
                <c:pt idx="77">
                  <c:v>2.9911967395202055</c:v>
                </c:pt>
                <c:pt idx="78">
                  <c:v>4.218677424587753</c:v>
                </c:pt>
                <c:pt idx="79">
                  <c:v>2.2240154550981828</c:v>
                </c:pt>
                <c:pt idx="80">
                  <c:v>2.8511563503288357</c:v>
                </c:pt>
                <c:pt idx="81">
                  <c:v>4.1799687890444943</c:v>
                </c:pt>
                <c:pt idx="82">
                  <c:v>3.3651417579376357</c:v>
                </c:pt>
                <c:pt idx="83">
                  <c:v>2.7711132834223235</c:v>
                </c:pt>
                <c:pt idx="84">
                  <c:v>5.0572271998972269</c:v>
                </c:pt>
                <c:pt idx="85">
                  <c:v>3.102453201085325</c:v>
                </c:pt>
                <c:pt idx="86">
                  <c:v>2.0511064150586833</c:v>
                </c:pt>
                <c:pt idx="87">
                  <c:v>3.3731692002490661</c:v>
                </c:pt>
                <c:pt idx="88">
                  <c:v>4.1263985709420581</c:v>
                </c:pt>
                <c:pt idx="89">
                  <c:v>4.1874528663305455</c:v>
                </c:pt>
                <c:pt idx="90">
                  <c:v>3.9721066427057394</c:v>
                </c:pt>
                <c:pt idx="91">
                  <c:v>2.987309221020098</c:v>
                </c:pt>
                <c:pt idx="92">
                  <c:v>3.5296258421100788</c:v>
                </c:pt>
                <c:pt idx="93">
                  <c:v>2.9612293651684354</c:v>
                </c:pt>
                <c:pt idx="94">
                  <c:v>3.4707058806289695</c:v>
                </c:pt>
                <c:pt idx="95">
                  <c:v>3.366350774692819</c:v>
                </c:pt>
                <c:pt idx="96">
                  <c:v>4.9858176616226615</c:v>
                </c:pt>
                <c:pt idx="97">
                  <c:v>2.9301375752522461</c:v>
                </c:pt>
                <c:pt idx="98">
                  <c:v>3.4750700114545054</c:v>
                </c:pt>
                <c:pt idx="99">
                  <c:v>3.7965967424581208</c:v>
                </c:pt>
                <c:pt idx="100">
                  <c:v>3.4796446489798996</c:v>
                </c:pt>
                <c:pt idx="101">
                  <c:v>2.4733951768745612</c:v>
                </c:pt>
                <c:pt idx="102">
                  <c:v>4.0563357015455495</c:v>
                </c:pt>
                <c:pt idx="103">
                  <c:v>3.5419745358030923</c:v>
                </c:pt>
                <c:pt idx="104">
                  <c:v>3.4621916080642734</c:v>
                </c:pt>
                <c:pt idx="105">
                  <c:v>3.7196702279021565</c:v>
                </c:pt>
                <c:pt idx="106">
                  <c:v>3.734754638137332</c:v>
                </c:pt>
                <c:pt idx="107">
                  <c:v>3.1614927169385112</c:v>
                </c:pt>
                <c:pt idx="108">
                  <c:v>3.3270540327970366</c:v>
                </c:pt>
                <c:pt idx="109">
                  <c:v>3.7026709803122344</c:v>
                </c:pt>
                <c:pt idx="110">
                  <c:v>3.2075669591152405</c:v>
                </c:pt>
                <c:pt idx="111">
                  <c:v>2.757800782027374</c:v>
                </c:pt>
                <c:pt idx="112">
                  <c:v>4.2184238928694526</c:v>
                </c:pt>
                <c:pt idx="113">
                  <c:v>3.8823490032632719</c:v>
                </c:pt>
                <c:pt idx="114">
                  <c:v>3.4367708446708605</c:v>
                </c:pt>
                <c:pt idx="115">
                  <c:v>2.4237761191403138</c:v>
                </c:pt>
                <c:pt idx="116">
                  <c:v>3.0004984318004233</c:v>
                </c:pt>
                <c:pt idx="117">
                  <c:v>3.6899027116854199</c:v>
                </c:pt>
                <c:pt idx="118">
                  <c:v>3.0527338177181491</c:v>
                </c:pt>
                <c:pt idx="119">
                  <c:v>3.9844831287163629</c:v>
                </c:pt>
                <c:pt idx="120">
                  <c:v>3.2205462362229014</c:v>
                </c:pt>
                <c:pt idx="121">
                  <c:v>3.3933221359092443</c:v>
                </c:pt>
                <c:pt idx="122">
                  <c:v>3.6725808609394335</c:v>
                </c:pt>
                <c:pt idx="123">
                  <c:v>3.8605144084417589</c:v>
                </c:pt>
                <c:pt idx="124">
                  <c:v>3.4285380835517003</c:v>
                </c:pt>
                <c:pt idx="125">
                  <c:v>4.441762448216565</c:v>
                </c:pt>
                <c:pt idx="126">
                  <c:v>4.5078607794059167</c:v>
                </c:pt>
                <c:pt idx="127">
                  <c:v>3.8282347343820788</c:v>
                </c:pt>
                <c:pt idx="128">
                  <c:v>3.3774216139514976</c:v>
                </c:pt>
                <c:pt idx="129">
                  <c:v>2.4660964308279745</c:v>
                </c:pt>
                <c:pt idx="130">
                  <c:v>4.349114106083249</c:v>
                </c:pt>
                <c:pt idx="131">
                  <c:v>3.0135244497850238</c:v>
                </c:pt>
                <c:pt idx="132">
                  <c:v>2.758368581045886</c:v>
                </c:pt>
                <c:pt idx="133">
                  <c:v>2.6810255673687209</c:v>
                </c:pt>
                <c:pt idx="134">
                  <c:v>4.4434812984697771</c:v>
                </c:pt>
                <c:pt idx="135">
                  <c:v>4.2206647188581314</c:v>
                </c:pt>
                <c:pt idx="136">
                  <c:v>3.3620197227610902</c:v>
                </c:pt>
                <c:pt idx="137">
                  <c:v>3.8778189314637359</c:v>
                </c:pt>
                <c:pt idx="138">
                  <c:v>3.9106392715042375</c:v>
                </c:pt>
                <c:pt idx="139">
                  <c:v>2.8925212081754808</c:v>
                </c:pt>
                <c:pt idx="140">
                  <c:v>4.1265742353920416</c:v>
                </c:pt>
                <c:pt idx="141">
                  <c:v>2.4470631325372096</c:v>
                </c:pt>
                <c:pt idx="142">
                  <c:v>3.1146676244757145</c:v>
                </c:pt>
                <c:pt idx="143">
                  <c:v>2.5909229495733825</c:v>
                </c:pt>
                <c:pt idx="144">
                  <c:v>5.1294488298239571</c:v>
                </c:pt>
                <c:pt idx="145">
                  <c:v>3.7558728460994075</c:v>
                </c:pt>
                <c:pt idx="146">
                  <c:v>2.2915884641199824</c:v>
                </c:pt>
                <c:pt idx="147">
                  <c:v>3.1523898431743476</c:v>
                </c:pt>
                <c:pt idx="148">
                  <c:v>2.5086454379009382</c:v>
                </c:pt>
                <c:pt idx="149">
                  <c:v>3.3720517926460047</c:v>
                </c:pt>
                <c:pt idx="150">
                  <c:v>3.6145005112328761</c:v>
                </c:pt>
                <c:pt idx="151">
                  <c:v>3.3167708987133722</c:v>
                </c:pt>
                <c:pt idx="152">
                  <c:v>4.393094258113365</c:v>
                </c:pt>
                <c:pt idx="153">
                  <c:v>3.5306034422157495</c:v>
                </c:pt>
                <c:pt idx="154">
                  <c:v>4.0518707091563329</c:v>
                </c:pt>
                <c:pt idx="155">
                  <c:v>3.4614010664331545</c:v>
                </c:pt>
                <c:pt idx="156">
                  <c:v>3.2661392547453829</c:v>
                </c:pt>
                <c:pt idx="157">
                  <c:v>3.5760680718321964</c:v>
                </c:pt>
                <c:pt idx="158">
                  <c:v>2.5765942578971277</c:v>
                </c:pt>
                <c:pt idx="159">
                  <c:v>2.8300518185371573</c:v>
                </c:pt>
                <c:pt idx="160">
                  <c:v>3.2626713347193004</c:v>
                </c:pt>
                <c:pt idx="161">
                  <c:v>2.8433827664003388</c:v>
                </c:pt>
                <c:pt idx="162">
                  <c:v>3.0929360989428858</c:v>
                </c:pt>
                <c:pt idx="163">
                  <c:v>3.2173025997487628</c:v>
                </c:pt>
                <c:pt idx="164">
                  <c:v>2.8019888751810811</c:v>
                </c:pt>
                <c:pt idx="165">
                  <c:v>3.0515088063496307</c:v>
                </c:pt>
                <c:pt idx="166">
                  <c:v>2.9971170189677423</c:v>
                </c:pt>
                <c:pt idx="167">
                  <c:v>2.6736887582875397</c:v>
                </c:pt>
                <c:pt idx="168">
                  <c:v>3.1949759732440555</c:v>
                </c:pt>
                <c:pt idx="169">
                  <c:v>3.7178536426878281</c:v>
                </c:pt>
                <c:pt idx="170">
                  <c:v>3.1706230130737083</c:v>
                </c:pt>
                <c:pt idx="171">
                  <c:v>3.6161575248411566</c:v>
                </c:pt>
                <c:pt idx="172">
                  <c:v>2.5730184764962019</c:v>
                </c:pt>
                <c:pt idx="173">
                  <c:v>4.0918344202283095</c:v>
                </c:pt>
                <c:pt idx="174">
                  <c:v>3.9443534995434959</c:v>
                </c:pt>
                <c:pt idx="175">
                  <c:v>2.7175748272254054</c:v>
                </c:pt>
                <c:pt idx="176">
                  <c:v>5.0318563188459393</c:v>
                </c:pt>
                <c:pt idx="177">
                  <c:v>2.8233771433380355</c:v>
                </c:pt>
                <c:pt idx="178">
                  <c:v>3.4782697815880113</c:v>
                </c:pt>
                <c:pt idx="179">
                  <c:v>3.8322159353097902</c:v>
                </c:pt>
                <c:pt idx="180">
                  <c:v>2.602024486499019</c:v>
                </c:pt>
                <c:pt idx="181">
                  <c:v>3.6100553260106096</c:v>
                </c:pt>
                <c:pt idx="182">
                  <c:v>3.1971696256159134</c:v>
                </c:pt>
                <c:pt idx="183">
                  <c:v>3.6937835057754285</c:v>
                </c:pt>
                <c:pt idx="184">
                  <c:v>3.3905514366852572</c:v>
                </c:pt>
                <c:pt idx="185">
                  <c:v>3.0067982378758131</c:v>
                </c:pt>
                <c:pt idx="186">
                  <c:v>4.1302890497749161</c:v>
                </c:pt>
                <c:pt idx="187">
                  <c:v>4.0985809429230073</c:v>
                </c:pt>
                <c:pt idx="188">
                  <c:v>3.8572877628420201</c:v>
                </c:pt>
                <c:pt idx="189">
                  <c:v>3.5041245248279154</c:v>
                </c:pt>
                <c:pt idx="190">
                  <c:v>2.1801999452583658</c:v>
                </c:pt>
                <c:pt idx="191">
                  <c:v>3.3644026988557982</c:v>
                </c:pt>
                <c:pt idx="192">
                  <c:v>2.7219316184101388</c:v>
                </c:pt>
                <c:pt idx="193">
                  <c:v>2.9354221871356856</c:v>
                </c:pt>
                <c:pt idx="194">
                  <c:v>3.0132277658453006</c:v>
                </c:pt>
                <c:pt idx="195">
                  <c:v>3.5240053847877846</c:v>
                </c:pt>
                <c:pt idx="196">
                  <c:v>2.8579551548406243</c:v>
                </c:pt>
                <c:pt idx="197">
                  <c:v>3.2069209476971139</c:v>
                </c:pt>
                <c:pt idx="198">
                  <c:v>3.3742920798960654</c:v>
                </c:pt>
                <c:pt idx="199">
                  <c:v>3.657389507481895</c:v>
                </c:pt>
                <c:pt idx="200">
                  <c:v>3.1637518435690879</c:v>
                </c:pt>
                <c:pt idx="201">
                  <c:v>3.9234762886665919</c:v>
                </c:pt>
                <c:pt idx="202">
                  <c:v>3.3191065945729008</c:v>
                </c:pt>
                <c:pt idx="203">
                  <c:v>2.6584527921621941</c:v>
                </c:pt>
                <c:pt idx="204">
                  <c:v>2.8812437527349459</c:v>
                </c:pt>
                <c:pt idx="205">
                  <c:v>2.6686271997421329</c:v>
                </c:pt>
                <c:pt idx="206">
                  <c:v>3.6001849788626998</c:v>
                </c:pt>
                <c:pt idx="207">
                  <c:v>3.3412292320705603</c:v>
                </c:pt>
                <c:pt idx="208">
                  <c:v>4.6134554623177735</c:v>
                </c:pt>
                <c:pt idx="209">
                  <c:v>3.3562988225631614</c:v>
                </c:pt>
                <c:pt idx="210">
                  <c:v>3.0544492813931186</c:v>
                </c:pt>
                <c:pt idx="211">
                  <c:v>3.1644631290239147</c:v>
                </c:pt>
                <c:pt idx="212">
                  <c:v>3.5537793793592982</c:v>
                </c:pt>
                <c:pt idx="213">
                  <c:v>2.388518771016237</c:v>
                </c:pt>
                <c:pt idx="214">
                  <c:v>3.9320693019705288</c:v>
                </c:pt>
                <c:pt idx="215">
                  <c:v>3.2228307084444054</c:v>
                </c:pt>
                <c:pt idx="216">
                  <c:v>4.2819939755507335</c:v>
                </c:pt>
                <c:pt idx="217">
                  <c:v>3.1317000794449257</c:v>
                </c:pt>
                <c:pt idx="218">
                  <c:v>2.7351312473779217</c:v>
                </c:pt>
                <c:pt idx="219">
                  <c:v>3.0224536413932412</c:v>
                </c:pt>
                <c:pt idx="220">
                  <c:v>3.733368820206465</c:v>
                </c:pt>
                <c:pt idx="221">
                  <c:v>3.9580874814585343</c:v>
                </c:pt>
                <c:pt idx="222">
                  <c:v>3.1747302502979551</c:v>
                </c:pt>
                <c:pt idx="223">
                  <c:v>3.0698432221863357</c:v>
                </c:pt>
                <c:pt idx="224">
                  <c:v>2.8846508211158834</c:v>
                </c:pt>
                <c:pt idx="225">
                  <c:v>3.9764792719284117</c:v>
                </c:pt>
                <c:pt idx="226">
                  <c:v>3.8025669332888015</c:v>
                </c:pt>
                <c:pt idx="227">
                  <c:v>3.2761126559973661</c:v>
                </c:pt>
                <c:pt idx="228">
                  <c:v>3.356236461594591</c:v>
                </c:pt>
                <c:pt idx="229">
                  <c:v>3.4909998761118857</c:v>
                </c:pt>
                <c:pt idx="230">
                  <c:v>3.934911307428365</c:v>
                </c:pt>
                <c:pt idx="231">
                  <c:v>4.1744824878822726</c:v>
                </c:pt>
                <c:pt idx="232">
                  <c:v>2.6873243686223987</c:v>
                </c:pt>
                <c:pt idx="233">
                  <c:v>2.4743214572606007</c:v>
                </c:pt>
                <c:pt idx="234">
                  <c:v>2.6523328007598934</c:v>
                </c:pt>
                <c:pt idx="235">
                  <c:v>4.9755189937880857</c:v>
                </c:pt>
                <c:pt idx="236">
                  <c:v>4.8886893321204639</c:v>
                </c:pt>
                <c:pt idx="237">
                  <c:v>3.2039242957762326</c:v>
                </c:pt>
                <c:pt idx="238">
                  <c:v>2.6567315629326345</c:v>
                </c:pt>
                <c:pt idx="239">
                  <c:v>4.6494032361756865</c:v>
                </c:pt>
                <c:pt idx="240">
                  <c:v>2.5897129326260711</c:v>
                </c:pt>
                <c:pt idx="241">
                  <c:v>4.017493943107894</c:v>
                </c:pt>
                <c:pt idx="242">
                  <c:v>4.2960653961274033</c:v>
                </c:pt>
                <c:pt idx="243">
                  <c:v>2.8866785080293198</c:v>
                </c:pt>
                <c:pt idx="244">
                  <c:v>3.5381854430354451</c:v>
                </c:pt>
                <c:pt idx="245">
                  <c:v>3.6978613476206306</c:v>
                </c:pt>
                <c:pt idx="246">
                  <c:v>2.3108479854151369</c:v>
                </c:pt>
                <c:pt idx="247">
                  <c:v>3.426024921866258</c:v>
                </c:pt>
                <c:pt idx="248">
                  <c:v>2.8224808054495441</c:v>
                </c:pt>
                <c:pt idx="249">
                  <c:v>2.8965162416830594</c:v>
                </c:pt>
                <c:pt idx="250">
                  <c:v>2.6864480588228332</c:v>
                </c:pt>
                <c:pt idx="251">
                  <c:v>3.0414978706814395</c:v>
                </c:pt>
                <c:pt idx="252">
                  <c:v>3.2623567722025655</c:v>
                </c:pt>
                <c:pt idx="253">
                  <c:v>2.9549362662265253</c:v>
                </c:pt>
                <c:pt idx="254">
                  <c:v>4.1779723043612194</c:v>
                </c:pt>
                <c:pt idx="255">
                  <c:v>3.8240141351426473</c:v>
                </c:pt>
                <c:pt idx="256">
                  <c:v>2.2562102597860161</c:v>
                </c:pt>
                <c:pt idx="257">
                  <c:v>3.4726872240635487</c:v>
                </c:pt>
                <c:pt idx="258">
                  <c:v>3.0285964612131977</c:v>
                </c:pt>
                <c:pt idx="259">
                  <c:v>2.6269273292100479</c:v>
                </c:pt>
                <c:pt idx="260">
                  <c:v>2.8333449114111886</c:v>
                </c:pt>
                <c:pt idx="261">
                  <c:v>4.1537222898335244</c:v>
                </c:pt>
                <c:pt idx="262">
                  <c:v>3.2274849051057686</c:v>
                </c:pt>
                <c:pt idx="263">
                  <c:v>4.2389406379032835</c:v>
                </c:pt>
                <c:pt idx="264">
                  <c:v>3.4759794577991272</c:v>
                </c:pt>
                <c:pt idx="265">
                  <c:v>3.4765866306574935</c:v>
                </c:pt>
                <c:pt idx="266">
                  <c:v>3.9487944274573579</c:v>
                </c:pt>
                <c:pt idx="267">
                  <c:v>3.8005763512270789</c:v>
                </c:pt>
                <c:pt idx="268">
                  <c:v>4.3781799118103208</c:v>
                </c:pt>
                <c:pt idx="269">
                  <c:v>3.3280759936221784</c:v>
                </c:pt>
                <c:pt idx="270">
                  <c:v>3.1345797957129093</c:v>
                </c:pt>
                <c:pt idx="271">
                  <c:v>2.7716614244460516</c:v>
                </c:pt>
                <c:pt idx="272">
                  <c:v>3.6463420596824108</c:v>
                </c:pt>
                <c:pt idx="273">
                  <c:v>3.9885289162822062</c:v>
                </c:pt>
                <c:pt idx="274">
                  <c:v>4.6917560337936379</c:v>
                </c:pt>
                <c:pt idx="275">
                  <c:v>2.1517077163771745</c:v>
                </c:pt>
                <c:pt idx="276">
                  <c:v>2.5469199187307368</c:v>
                </c:pt>
                <c:pt idx="277">
                  <c:v>4.3603475472911839</c:v>
                </c:pt>
                <c:pt idx="278">
                  <c:v>3.108228258548877</c:v>
                </c:pt>
                <c:pt idx="279">
                  <c:v>3.5526781773371852</c:v>
                </c:pt>
                <c:pt idx="280">
                  <c:v>2.8911256823779183</c:v>
                </c:pt>
                <c:pt idx="281">
                  <c:v>3.9513578083484902</c:v>
                </c:pt>
                <c:pt idx="282">
                  <c:v>3.7665588258070102</c:v>
                </c:pt>
                <c:pt idx="283">
                  <c:v>2.0732212974145483</c:v>
                </c:pt>
                <c:pt idx="284">
                  <c:v>1.9683623788848053</c:v>
                </c:pt>
                <c:pt idx="285">
                  <c:v>3.0977207539163771</c:v>
                </c:pt>
                <c:pt idx="286">
                  <c:v>3.0755649997896342</c:v>
                </c:pt>
                <c:pt idx="287">
                  <c:v>3.2707889452341306</c:v>
                </c:pt>
                <c:pt idx="288">
                  <c:v>4.0398069919815498</c:v>
                </c:pt>
                <c:pt idx="289">
                  <c:v>2.805306560603583</c:v>
                </c:pt>
                <c:pt idx="290">
                  <c:v>2.8482875232390938</c:v>
                </c:pt>
                <c:pt idx="291">
                  <c:v>3.4596536303793073</c:v>
                </c:pt>
                <c:pt idx="292">
                  <c:v>4.226508624275084</c:v>
                </c:pt>
                <c:pt idx="293">
                  <c:v>3.0562222820485374</c:v>
                </c:pt>
                <c:pt idx="294">
                  <c:v>4.5806746135918956</c:v>
                </c:pt>
                <c:pt idx="295">
                  <c:v>3.6782841314075085</c:v>
                </c:pt>
                <c:pt idx="296">
                  <c:v>2.9503324645839655</c:v>
                </c:pt>
                <c:pt idx="297">
                  <c:v>3.0050535353216219</c:v>
                </c:pt>
                <c:pt idx="298">
                  <c:v>3.5025354008896556</c:v>
                </c:pt>
                <c:pt idx="299">
                  <c:v>2.9421024560885201</c:v>
                </c:pt>
                <c:pt idx="300">
                  <c:v>4.3095465776229673</c:v>
                </c:pt>
                <c:pt idx="301">
                  <c:v>3.2514544928588123</c:v>
                </c:pt>
                <c:pt idx="302">
                  <c:v>3.5388454949992934</c:v>
                </c:pt>
                <c:pt idx="303">
                  <c:v>2.9658509739248871</c:v>
                </c:pt>
                <c:pt idx="304">
                  <c:v>3.0771275452001987</c:v>
                </c:pt>
                <c:pt idx="305">
                  <c:v>2.8793628844690033</c:v>
                </c:pt>
                <c:pt idx="306">
                  <c:v>3.7547896281691919</c:v>
                </c:pt>
                <c:pt idx="307">
                  <c:v>2.6247737051371303</c:v>
                </c:pt>
                <c:pt idx="308">
                  <c:v>4.9404938398817535</c:v>
                </c:pt>
                <c:pt idx="309">
                  <c:v>3.0624114360910539</c:v>
                </c:pt>
                <c:pt idx="310">
                  <c:v>3.5786224034012548</c:v>
                </c:pt>
                <c:pt idx="311">
                  <c:v>3.500046691854493</c:v>
                </c:pt>
                <c:pt idx="312">
                  <c:v>4.5194815290377051</c:v>
                </c:pt>
                <c:pt idx="313">
                  <c:v>2.4468765986459573</c:v>
                </c:pt>
                <c:pt idx="314">
                  <c:v>2.9696259690998374</c:v>
                </c:pt>
                <c:pt idx="315">
                  <c:v>3.7544483878941151</c:v>
                </c:pt>
                <c:pt idx="316">
                  <c:v>2.8035174157186304</c:v>
                </c:pt>
                <c:pt idx="317">
                  <c:v>2.9592500850486658</c:v>
                </c:pt>
                <c:pt idx="318">
                  <c:v>2.9690661328326371</c:v>
                </c:pt>
                <c:pt idx="319">
                  <c:v>3.1743486104367378</c:v>
                </c:pt>
                <c:pt idx="320">
                  <c:v>3.1965808191870337</c:v>
                </c:pt>
                <c:pt idx="321">
                  <c:v>3.6911399457704306</c:v>
                </c:pt>
                <c:pt idx="322">
                  <c:v>2.1316738210555002</c:v>
                </c:pt>
                <c:pt idx="323">
                  <c:v>2.1620328032772278</c:v>
                </c:pt>
                <c:pt idx="324">
                  <c:v>4.1204537392702321</c:v>
                </c:pt>
                <c:pt idx="325">
                  <c:v>3.1158615907814919</c:v>
                </c:pt>
                <c:pt idx="326">
                  <c:v>2.785171527026705</c:v>
                </c:pt>
                <c:pt idx="327">
                  <c:v>2.3982950541839188</c:v>
                </c:pt>
                <c:pt idx="328">
                  <c:v>3.1161341102866515</c:v>
                </c:pt>
                <c:pt idx="329">
                  <c:v>3.7164469218700162</c:v>
                </c:pt>
                <c:pt idx="330">
                  <c:v>4.6502780724927675</c:v>
                </c:pt>
                <c:pt idx="331">
                  <c:v>2.8927414522719062</c:v>
                </c:pt>
                <c:pt idx="332">
                  <c:v>4.7285276835814329</c:v>
                </c:pt>
                <c:pt idx="333">
                  <c:v>2.3202734676870875</c:v>
                </c:pt>
                <c:pt idx="334">
                  <c:v>2.4183274542798188</c:v>
                </c:pt>
                <c:pt idx="335">
                  <c:v>2.8705174545973478</c:v>
                </c:pt>
                <c:pt idx="336">
                  <c:v>4.06015654606216</c:v>
                </c:pt>
                <c:pt idx="337">
                  <c:v>3.4494071600221901</c:v>
                </c:pt>
                <c:pt idx="338">
                  <c:v>5.1065918443555063</c:v>
                </c:pt>
                <c:pt idx="339">
                  <c:v>3.5388731370250639</c:v>
                </c:pt>
                <c:pt idx="340">
                  <c:v>3.2346613055114801</c:v>
                </c:pt>
                <c:pt idx="341">
                  <c:v>3.8088500900491056</c:v>
                </c:pt>
                <c:pt idx="342">
                  <c:v>3.3964131579618311</c:v>
                </c:pt>
                <c:pt idx="343">
                  <c:v>3.2796064301601291</c:v>
                </c:pt>
                <c:pt idx="344">
                  <c:v>4.0680945329144436</c:v>
                </c:pt>
                <c:pt idx="345">
                  <c:v>3.2023884616394582</c:v>
                </c:pt>
                <c:pt idx="346">
                  <c:v>2.7333035026272228</c:v>
                </c:pt>
                <c:pt idx="347">
                  <c:v>4.6707720160214592</c:v>
                </c:pt>
                <c:pt idx="348">
                  <c:v>2.8044827344624252</c:v>
                </c:pt>
                <c:pt idx="349">
                  <c:v>3.5032793777466225</c:v>
                </c:pt>
                <c:pt idx="350">
                  <c:v>2.2294482511273799</c:v>
                </c:pt>
                <c:pt idx="351">
                  <c:v>4.1825577634072886</c:v>
                </c:pt>
                <c:pt idx="352">
                  <c:v>4.8100860109563257</c:v>
                </c:pt>
                <c:pt idx="353">
                  <c:v>3.8142685046050531</c:v>
                </c:pt>
                <c:pt idx="354">
                  <c:v>3.3865643517816579</c:v>
                </c:pt>
                <c:pt idx="355">
                  <c:v>4.6908205032934518</c:v>
                </c:pt>
                <c:pt idx="356">
                  <c:v>2.8772754730705401</c:v>
                </c:pt>
                <c:pt idx="357">
                  <c:v>4.1708194596307635</c:v>
                </c:pt>
                <c:pt idx="358">
                  <c:v>3.5253214697018223</c:v>
                </c:pt>
                <c:pt idx="359">
                  <c:v>2.6486216146485617</c:v>
                </c:pt>
                <c:pt idx="360">
                  <c:v>2.3971897956916735</c:v>
                </c:pt>
                <c:pt idx="361">
                  <c:v>3.980208872467017</c:v>
                </c:pt>
                <c:pt idx="362">
                  <c:v>3.3699481562209428</c:v>
                </c:pt>
                <c:pt idx="363">
                  <c:v>3.7944083005729965</c:v>
                </c:pt>
                <c:pt idx="364">
                  <c:v>3.6631897703346397</c:v>
                </c:pt>
                <c:pt idx="365">
                  <c:v>3.4861205233619614</c:v>
                </c:pt>
                <c:pt idx="366">
                  <c:v>2.2898334182889784</c:v>
                </c:pt>
                <c:pt idx="367">
                  <c:v>3.235778123003854</c:v>
                </c:pt>
                <c:pt idx="368">
                  <c:v>3.1768129998648931</c:v>
                </c:pt>
                <c:pt idx="369">
                  <c:v>2.9642487128668336</c:v>
                </c:pt>
                <c:pt idx="370">
                  <c:v>2.7017267177999145</c:v>
                </c:pt>
                <c:pt idx="371">
                  <c:v>3.1774201283193406</c:v>
                </c:pt>
                <c:pt idx="372">
                  <c:v>4.6184147741015806</c:v>
                </c:pt>
                <c:pt idx="373">
                  <c:v>3.6009079758272549</c:v>
                </c:pt>
                <c:pt idx="374">
                  <c:v>4.2461114456222333</c:v>
                </c:pt>
                <c:pt idx="375">
                  <c:v>2.4053157285937061</c:v>
                </c:pt>
                <c:pt idx="376">
                  <c:v>3.7235094111579201</c:v>
                </c:pt>
                <c:pt idx="377">
                  <c:v>3.0228578759630125</c:v>
                </c:pt>
                <c:pt idx="378">
                  <c:v>2.8238759448474298</c:v>
                </c:pt>
                <c:pt idx="379">
                  <c:v>2.7953157159625448</c:v>
                </c:pt>
                <c:pt idx="380">
                  <c:v>2.7163418910591872</c:v>
                </c:pt>
                <c:pt idx="381">
                  <c:v>4.2162882438369422</c:v>
                </c:pt>
                <c:pt idx="382">
                  <c:v>4.1179308605917129</c:v>
                </c:pt>
                <c:pt idx="383">
                  <c:v>4.1979434874742481</c:v>
                </c:pt>
                <c:pt idx="384">
                  <c:v>3.0835441810387749</c:v>
                </c:pt>
                <c:pt idx="385">
                  <c:v>3.4522699431007595</c:v>
                </c:pt>
                <c:pt idx="386">
                  <c:v>3.1086337281685132</c:v>
                </c:pt>
                <c:pt idx="387">
                  <c:v>4.7339981440392762</c:v>
                </c:pt>
                <c:pt idx="388">
                  <c:v>5.0436747792129779</c:v>
                </c:pt>
                <c:pt idx="389">
                  <c:v>3.019097355413038</c:v>
                </c:pt>
                <c:pt idx="390">
                  <c:v>4.0019834674370145</c:v>
                </c:pt>
                <c:pt idx="391">
                  <c:v>2.5131578613601988</c:v>
                </c:pt>
                <c:pt idx="392">
                  <c:v>3.4256460514635307</c:v>
                </c:pt>
                <c:pt idx="393">
                  <c:v>2.1887282729535826</c:v>
                </c:pt>
                <c:pt idx="394">
                  <c:v>2.5072336993377036</c:v>
                </c:pt>
                <c:pt idx="395">
                  <c:v>4.4342800206148922</c:v>
                </c:pt>
                <c:pt idx="396">
                  <c:v>2.9599394016584597</c:v>
                </c:pt>
                <c:pt idx="397">
                  <c:v>2.7935421082451057</c:v>
                </c:pt>
                <c:pt idx="398">
                  <c:v>3.0870057179264734</c:v>
                </c:pt>
                <c:pt idx="399">
                  <c:v>4.3921870279569646</c:v>
                </c:pt>
                <c:pt idx="400">
                  <c:v>5.0741998113471709</c:v>
                </c:pt>
                <c:pt idx="401">
                  <c:v>3.5246085252405521</c:v>
                </c:pt>
                <c:pt idx="402">
                  <c:v>3.3177423370021586</c:v>
                </c:pt>
                <c:pt idx="403">
                  <c:v>3.4347078925748917</c:v>
                </c:pt>
                <c:pt idx="404">
                  <c:v>4.4596157364846079</c:v>
                </c:pt>
                <c:pt idx="405">
                  <c:v>4.0145957157397447</c:v>
                </c:pt>
                <c:pt idx="406">
                  <c:v>4.8562231869079824</c:v>
                </c:pt>
                <c:pt idx="407">
                  <c:v>3.380451191761523</c:v>
                </c:pt>
                <c:pt idx="408">
                  <c:v>3.0148181082972485</c:v>
                </c:pt>
                <c:pt idx="409">
                  <c:v>2.6049386606898679</c:v>
                </c:pt>
                <c:pt idx="410">
                  <c:v>4.6808023171775517</c:v>
                </c:pt>
                <c:pt idx="411">
                  <c:v>4.6325154226758798</c:v>
                </c:pt>
                <c:pt idx="412">
                  <c:v>2.7349159376522891</c:v>
                </c:pt>
                <c:pt idx="413">
                  <c:v>3.9906661612133405</c:v>
                </c:pt>
                <c:pt idx="414">
                  <c:v>4.3730086345717325</c:v>
                </c:pt>
                <c:pt idx="415">
                  <c:v>4.4657214897549693</c:v>
                </c:pt>
                <c:pt idx="416">
                  <c:v>2.2540104177705587</c:v>
                </c:pt>
                <c:pt idx="417">
                  <c:v>2.6872287132468102</c:v>
                </c:pt>
                <c:pt idx="418">
                  <c:v>3.289281976002485</c:v>
                </c:pt>
                <c:pt idx="419">
                  <c:v>3.5126890252549572</c:v>
                </c:pt>
                <c:pt idx="420">
                  <c:v>2.8425540684694681</c:v>
                </c:pt>
                <c:pt idx="421">
                  <c:v>2.980681955830363</c:v>
                </c:pt>
                <c:pt idx="422">
                  <c:v>4.4054407969504723</c:v>
                </c:pt>
                <c:pt idx="423">
                  <c:v>3.1666859335141453</c:v>
                </c:pt>
                <c:pt idx="424">
                  <c:v>2.0597006635162955</c:v>
                </c:pt>
                <c:pt idx="425">
                  <c:v>4.8180211473165286</c:v>
                </c:pt>
                <c:pt idx="426">
                  <c:v>3.2756968304704515</c:v>
                </c:pt>
                <c:pt idx="427">
                  <c:v>2.3459811393329772</c:v>
                </c:pt>
                <c:pt idx="428">
                  <c:v>4.2471388602359639</c:v>
                </c:pt>
                <c:pt idx="429">
                  <c:v>3.8237499250225824</c:v>
                </c:pt>
                <c:pt idx="430">
                  <c:v>2.6841625977689887</c:v>
                </c:pt>
                <c:pt idx="431">
                  <c:v>2.9806112599535766</c:v>
                </c:pt>
                <c:pt idx="432">
                  <c:v>3.3293253163541294</c:v>
                </c:pt>
                <c:pt idx="433">
                  <c:v>3.7688609535790647</c:v>
                </c:pt>
                <c:pt idx="434">
                  <c:v>3.6125868467669022</c:v>
                </c:pt>
                <c:pt idx="435">
                  <c:v>4.4876499164774373</c:v>
                </c:pt>
                <c:pt idx="436">
                  <c:v>3.595871601657592</c:v>
                </c:pt>
                <c:pt idx="437">
                  <c:v>3.3876326918704081</c:v>
                </c:pt>
                <c:pt idx="438">
                  <c:v>3.8237599400528381</c:v>
                </c:pt>
                <c:pt idx="439">
                  <c:v>3.8233997122634946</c:v>
                </c:pt>
                <c:pt idx="440">
                  <c:v>4.1591957634342691</c:v>
                </c:pt>
                <c:pt idx="441">
                  <c:v>3.4780434356084697</c:v>
                </c:pt>
                <c:pt idx="442">
                  <c:v>4.4587362191023772</c:v>
                </c:pt>
                <c:pt idx="443">
                  <c:v>4.4284315288196012</c:v>
                </c:pt>
                <c:pt idx="444">
                  <c:v>3.9940807920735608</c:v>
                </c:pt>
                <c:pt idx="445">
                  <c:v>3.2615666821564844</c:v>
                </c:pt>
                <c:pt idx="446">
                  <c:v>3.010171446548469</c:v>
                </c:pt>
                <c:pt idx="447">
                  <c:v>3.3106237402129182</c:v>
                </c:pt>
                <c:pt idx="448">
                  <c:v>4.6341621892735247</c:v>
                </c:pt>
                <c:pt idx="449">
                  <c:v>4.924897796400586</c:v>
                </c:pt>
                <c:pt idx="450">
                  <c:v>2.58724227183734</c:v>
                </c:pt>
                <c:pt idx="451">
                  <c:v>3.3395085668992976</c:v>
                </c:pt>
                <c:pt idx="452">
                  <c:v>3.3568742908235549</c:v>
                </c:pt>
                <c:pt idx="453">
                  <c:v>2.6412010683616671</c:v>
                </c:pt>
                <c:pt idx="454">
                  <c:v>2.9743412707580603</c:v>
                </c:pt>
                <c:pt idx="455">
                  <c:v>3.3489415796450146</c:v>
                </c:pt>
                <c:pt idx="456">
                  <c:v>2.8576043577403425</c:v>
                </c:pt>
                <c:pt idx="457">
                  <c:v>3.2680433734615804</c:v>
                </c:pt>
                <c:pt idx="458">
                  <c:v>3.2171620458951509</c:v>
                </c:pt>
                <c:pt idx="459">
                  <c:v>1.8889803737864952</c:v>
                </c:pt>
                <c:pt idx="460">
                  <c:v>2.4111646773761635</c:v>
                </c:pt>
                <c:pt idx="461">
                  <c:v>5.3306918708882165</c:v>
                </c:pt>
                <c:pt idx="462">
                  <c:v>4.7361168246692955</c:v>
                </c:pt>
                <c:pt idx="463">
                  <c:v>3.6614066201253479</c:v>
                </c:pt>
                <c:pt idx="464">
                  <c:v>2.398379698536786</c:v>
                </c:pt>
                <c:pt idx="465">
                  <c:v>3.8815410571240818</c:v>
                </c:pt>
                <c:pt idx="466">
                  <c:v>2.799567002644693</c:v>
                </c:pt>
                <c:pt idx="467">
                  <c:v>3.322630056351727</c:v>
                </c:pt>
                <c:pt idx="468">
                  <c:v>3.5183604074468633</c:v>
                </c:pt>
                <c:pt idx="469">
                  <c:v>2.7308503340577488</c:v>
                </c:pt>
                <c:pt idx="470">
                  <c:v>3.1863240337041248</c:v>
                </c:pt>
                <c:pt idx="471">
                  <c:v>3.7502779633175862</c:v>
                </c:pt>
                <c:pt idx="472">
                  <c:v>2.6410830883463916</c:v>
                </c:pt>
                <c:pt idx="473">
                  <c:v>4.0740247477939135</c:v>
                </c:pt>
                <c:pt idx="474">
                  <c:v>3.526309515815484</c:v>
                </c:pt>
                <c:pt idx="475">
                  <c:v>4.9214962337993313</c:v>
                </c:pt>
                <c:pt idx="476">
                  <c:v>2.0402913568256906</c:v>
                </c:pt>
                <c:pt idx="477">
                  <c:v>2.4405915940656371</c:v>
                </c:pt>
                <c:pt idx="478">
                  <c:v>3.0013395158315745</c:v>
                </c:pt>
                <c:pt idx="479">
                  <c:v>3.3528924089854968</c:v>
                </c:pt>
                <c:pt idx="480">
                  <c:v>2.9554204839090232</c:v>
                </c:pt>
                <c:pt idx="481">
                  <c:v>3.4728118444267011</c:v>
                </c:pt>
                <c:pt idx="482">
                  <c:v>3.3760612468555848</c:v>
                </c:pt>
                <c:pt idx="483">
                  <c:v>4.1615513656330165</c:v>
                </c:pt>
                <c:pt idx="484">
                  <c:v>2.9679579222960228</c:v>
                </c:pt>
                <c:pt idx="485">
                  <c:v>2.8355048780172467</c:v>
                </c:pt>
                <c:pt idx="486">
                  <c:v>3.0906338622996827</c:v>
                </c:pt>
                <c:pt idx="487">
                  <c:v>3.5723252857754346</c:v>
                </c:pt>
                <c:pt idx="488">
                  <c:v>3.4715904978416745</c:v>
                </c:pt>
                <c:pt idx="489">
                  <c:v>4.3736378430308491</c:v>
                </c:pt>
                <c:pt idx="490">
                  <c:v>4.6431754421005849</c:v>
                </c:pt>
                <c:pt idx="491">
                  <c:v>3.0333666913161039</c:v>
                </c:pt>
                <c:pt idx="492">
                  <c:v>2.7360355705537529</c:v>
                </c:pt>
                <c:pt idx="493">
                  <c:v>2.4352013170507405</c:v>
                </c:pt>
                <c:pt idx="494">
                  <c:v>2.6648115235790613</c:v>
                </c:pt>
                <c:pt idx="495">
                  <c:v>4.0085419158337743</c:v>
                </c:pt>
                <c:pt idx="496">
                  <c:v>3.5836632955050334</c:v>
                </c:pt>
                <c:pt idx="497">
                  <c:v>4.7085168472525822</c:v>
                </c:pt>
                <c:pt idx="498">
                  <c:v>2.9945428098720868</c:v>
                </c:pt>
                <c:pt idx="499">
                  <c:v>3.3583111074594285</c:v>
                </c:pt>
                <c:pt idx="500">
                  <c:v>2.7416611633389039</c:v>
                </c:pt>
                <c:pt idx="501">
                  <c:v>2.5826673034712258</c:v>
                </c:pt>
                <c:pt idx="502">
                  <c:v>4.0820683230747363</c:v>
                </c:pt>
                <c:pt idx="503">
                  <c:v>3.9793568664196926</c:v>
                </c:pt>
                <c:pt idx="504">
                  <c:v>3.1679833508597426</c:v>
                </c:pt>
                <c:pt idx="505">
                  <c:v>4.2763390845347544</c:v>
                </c:pt>
                <c:pt idx="506">
                  <c:v>3.1060218531511055</c:v>
                </c:pt>
                <c:pt idx="507">
                  <c:v>3.1364115471474747</c:v>
                </c:pt>
                <c:pt idx="508">
                  <c:v>3.3627083041064907</c:v>
                </c:pt>
                <c:pt idx="509">
                  <c:v>3.2631064409518444</c:v>
                </c:pt>
                <c:pt idx="510">
                  <c:v>3.0185990778344376</c:v>
                </c:pt>
                <c:pt idx="511">
                  <c:v>3.9157491290114024</c:v>
                </c:pt>
                <c:pt idx="512">
                  <c:v>3.1962775718784826</c:v>
                </c:pt>
                <c:pt idx="513">
                  <c:v>3.7128005489666691</c:v>
                </c:pt>
                <c:pt idx="514">
                  <c:v>3.6732981983262221</c:v>
                </c:pt>
                <c:pt idx="515">
                  <c:v>3.8043867933347713</c:v>
                </c:pt>
                <c:pt idx="516">
                  <c:v>3.5320164967158121</c:v>
                </c:pt>
                <c:pt idx="517">
                  <c:v>2.7784000659624724</c:v>
                </c:pt>
                <c:pt idx="518">
                  <c:v>3.707812390313137</c:v>
                </c:pt>
                <c:pt idx="519">
                  <c:v>4.2680965013503283</c:v>
                </c:pt>
                <c:pt idx="520">
                  <c:v>3.3278005925738796</c:v>
                </c:pt>
                <c:pt idx="521">
                  <c:v>3.5171047985722339</c:v>
                </c:pt>
                <c:pt idx="522">
                  <c:v>3.9621175640993158</c:v>
                </c:pt>
                <c:pt idx="523">
                  <c:v>3.684373189152069</c:v>
                </c:pt>
                <c:pt idx="524">
                  <c:v>3.5941709641199964</c:v>
                </c:pt>
                <c:pt idx="525">
                  <c:v>2.6659377581304113</c:v>
                </c:pt>
                <c:pt idx="526">
                  <c:v>3.2953041382077686</c:v>
                </c:pt>
                <c:pt idx="527">
                  <c:v>3.4645911008721555</c:v>
                </c:pt>
                <c:pt idx="528">
                  <c:v>3.9512269947073548</c:v>
                </c:pt>
                <c:pt idx="529">
                  <c:v>3.228077410557546</c:v>
                </c:pt>
                <c:pt idx="530">
                  <c:v>3.6154382193143988</c:v>
                </c:pt>
                <c:pt idx="531">
                  <c:v>2.6159095166071751</c:v>
                </c:pt>
                <c:pt idx="532">
                  <c:v>4.205839872939606</c:v>
                </c:pt>
                <c:pt idx="533">
                  <c:v>3.2675315741269344</c:v>
                </c:pt>
                <c:pt idx="534">
                  <c:v>3.2858428376825373</c:v>
                </c:pt>
                <c:pt idx="535">
                  <c:v>5.3613636047157343</c:v>
                </c:pt>
                <c:pt idx="536">
                  <c:v>2.3261122700892543</c:v>
                </c:pt>
                <c:pt idx="537">
                  <c:v>2.753748371367351</c:v>
                </c:pt>
                <c:pt idx="538">
                  <c:v>3.624572412334544</c:v>
                </c:pt>
                <c:pt idx="539">
                  <c:v>3.6124786632946666</c:v>
                </c:pt>
                <c:pt idx="540">
                  <c:v>2.6603510461026474</c:v>
                </c:pt>
                <c:pt idx="541">
                  <c:v>3.5620510642838497</c:v>
                </c:pt>
                <c:pt idx="542">
                  <c:v>5.7533233728594269</c:v>
                </c:pt>
                <c:pt idx="543">
                  <c:v>3.820394727059778</c:v>
                </c:pt>
                <c:pt idx="544">
                  <c:v>3.0457723398768906</c:v>
                </c:pt>
                <c:pt idx="545">
                  <c:v>5.3010103872233572</c:v>
                </c:pt>
                <c:pt idx="546">
                  <c:v>2.3180186741472539</c:v>
                </c:pt>
                <c:pt idx="547">
                  <c:v>3.0218785853302847</c:v>
                </c:pt>
                <c:pt idx="548">
                  <c:v>3.1683383133039342</c:v>
                </c:pt>
                <c:pt idx="549">
                  <c:v>3.049863680625208</c:v>
                </c:pt>
                <c:pt idx="550">
                  <c:v>2.6319853099319772</c:v>
                </c:pt>
                <c:pt idx="551">
                  <c:v>2.5789158404972028</c:v>
                </c:pt>
                <c:pt idx="552">
                  <c:v>4.6006219914348208</c:v>
                </c:pt>
                <c:pt idx="553">
                  <c:v>3.2464093819928621</c:v>
                </c:pt>
                <c:pt idx="554">
                  <c:v>3.6505856324805279</c:v>
                </c:pt>
                <c:pt idx="555">
                  <c:v>3.3081095455471257</c:v>
                </c:pt>
                <c:pt idx="556">
                  <c:v>3.7459067448868382</c:v>
                </c:pt>
                <c:pt idx="557">
                  <c:v>1.9935800600274973</c:v>
                </c:pt>
                <c:pt idx="558">
                  <c:v>3.3817466970226349</c:v>
                </c:pt>
                <c:pt idx="559">
                  <c:v>4.1523844785389485</c:v>
                </c:pt>
                <c:pt idx="560">
                  <c:v>3.1348513253120984</c:v>
                </c:pt>
                <c:pt idx="561">
                  <c:v>4.3373751052377258</c:v>
                </c:pt>
                <c:pt idx="562">
                  <c:v>2.644860331126381</c:v>
                </c:pt>
                <c:pt idx="563">
                  <c:v>3.8628323491591914</c:v>
                </c:pt>
                <c:pt idx="564">
                  <c:v>2.9485574318441934</c:v>
                </c:pt>
                <c:pt idx="565">
                  <c:v>3.0781303725933071</c:v>
                </c:pt>
                <c:pt idx="566">
                  <c:v>3.5859914000605499</c:v>
                </c:pt>
                <c:pt idx="567">
                  <c:v>3.7685181799073462</c:v>
                </c:pt>
                <c:pt idx="568">
                  <c:v>3.9474509539597591</c:v>
                </c:pt>
                <c:pt idx="569">
                  <c:v>3.068042051065305</c:v>
                </c:pt>
                <c:pt idx="570">
                  <c:v>4.1934439199612257</c:v>
                </c:pt>
                <c:pt idx="571">
                  <c:v>3.8019189153417017</c:v>
                </c:pt>
                <c:pt idx="572">
                  <c:v>4.0986111150599811</c:v>
                </c:pt>
                <c:pt idx="573">
                  <c:v>3.6353771593638271</c:v>
                </c:pt>
                <c:pt idx="574">
                  <c:v>3.5223534421784848</c:v>
                </c:pt>
                <c:pt idx="575">
                  <c:v>4.4693795752273218</c:v>
                </c:pt>
                <c:pt idx="576">
                  <c:v>3.1361083414413145</c:v>
                </c:pt>
                <c:pt idx="577">
                  <c:v>3.4205153474180463</c:v>
                </c:pt>
                <c:pt idx="578">
                  <c:v>4.0949887313476268</c:v>
                </c:pt>
                <c:pt idx="579">
                  <c:v>4.399331846306012</c:v>
                </c:pt>
                <c:pt idx="580">
                  <c:v>3.0679391132478031</c:v>
                </c:pt>
                <c:pt idx="581">
                  <c:v>4.1296125301045095</c:v>
                </c:pt>
                <c:pt idx="582">
                  <c:v>2.7009095453292673</c:v>
                </c:pt>
                <c:pt idx="583">
                  <c:v>4.4993401376188444</c:v>
                </c:pt>
                <c:pt idx="584">
                  <c:v>2.6002176487083091</c:v>
                </c:pt>
                <c:pt idx="585">
                  <c:v>4.2847931535839621</c:v>
                </c:pt>
                <c:pt idx="586">
                  <c:v>3.0019242391024363</c:v>
                </c:pt>
                <c:pt idx="587">
                  <c:v>3.1360820739136557</c:v>
                </c:pt>
                <c:pt idx="588">
                  <c:v>2.6925549443139687</c:v>
                </c:pt>
                <c:pt idx="589">
                  <c:v>3.7266611171822603</c:v>
                </c:pt>
                <c:pt idx="590">
                  <c:v>2.4792181912282274</c:v>
                </c:pt>
                <c:pt idx="591">
                  <c:v>2.3651848784884351</c:v>
                </c:pt>
                <c:pt idx="592">
                  <c:v>2.1471597959278199</c:v>
                </c:pt>
                <c:pt idx="593">
                  <c:v>3.8226009661540274</c:v>
                </c:pt>
                <c:pt idx="594">
                  <c:v>3.1804303190083942</c:v>
                </c:pt>
                <c:pt idx="595">
                  <c:v>4.6144967742769154</c:v>
                </c:pt>
                <c:pt idx="596">
                  <c:v>3.2117417967042172</c:v>
                </c:pt>
                <c:pt idx="597">
                  <c:v>3.1435836897628917</c:v>
                </c:pt>
                <c:pt idx="598">
                  <c:v>4.0187686651134413</c:v>
                </c:pt>
                <c:pt idx="599">
                  <c:v>4.7203691562737049</c:v>
                </c:pt>
                <c:pt idx="600">
                  <c:v>3.702726358331546</c:v>
                </c:pt>
                <c:pt idx="601">
                  <c:v>5.043677867877193</c:v>
                </c:pt>
                <c:pt idx="602">
                  <c:v>4.8812611869664408</c:v>
                </c:pt>
                <c:pt idx="603">
                  <c:v>1.838997152946078</c:v>
                </c:pt>
                <c:pt idx="604">
                  <c:v>2.8958714253822393</c:v>
                </c:pt>
                <c:pt idx="605">
                  <c:v>3.3703509434958505</c:v>
                </c:pt>
                <c:pt idx="606">
                  <c:v>2.5194513251896353</c:v>
                </c:pt>
                <c:pt idx="607">
                  <c:v>2.2650853626522007</c:v>
                </c:pt>
                <c:pt idx="608">
                  <c:v>4.801053849460601</c:v>
                </c:pt>
                <c:pt idx="609">
                  <c:v>3.8062487667959317</c:v>
                </c:pt>
                <c:pt idx="610">
                  <c:v>3.586052596463901</c:v>
                </c:pt>
                <c:pt idx="611">
                  <c:v>3.0084334697770316</c:v>
                </c:pt>
                <c:pt idx="612">
                  <c:v>3.1623318321743454</c:v>
                </c:pt>
                <c:pt idx="613">
                  <c:v>2.9906880110374914</c:v>
                </c:pt>
                <c:pt idx="614">
                  <c:v>4.4346462975170766</c:v>
                </c:pt>
                <c:pt idx="615">
                  <c:v>2.3584831428597965</c:v>
                </c:pt>
                <c:pt idx="616">
                  <c:v>3.1189032149792979</c:v>
                </c:pt>
                <c:pt idx="617">
                  <c:v>4.3795871736569154</c:v>
                </c:pt>
                <c:pt idx="618">
                  <c:v>2.1257118071136034</c:v>
                </c:pt>
                <c:pt idx="619">
                  <c:v>4.9962495473822912</c:v>
                </c:pt>
                <c:pt idx="620">
                  <c:v>3.9797112785772981</c:v>
                </c:pt>
                <c:pt idx="621">
                  <c:v>3.5810540722126518</c:v>
                </c:pt>
                <c:pt idx="622">
                  <c:v>3.9234959996925625</c:v>
                </c:pt>
                <c:pt idx="623">
                  <c:v>2.247369594229923</c:v>
                </c:pt>
                <c:pt idx="624">
                  <c:v>4.5078071888102329</c:v>
                </c:pt>
                <c:pt idx="625">
                  <c:v>3.8148249845487499</c:v>
                </c:pt>
                <c:pt idx="626">
                  <c:v>2.9481190141864317</c:v>
                </c:pt>
                <c:pt idx="627">
                  <c:v>1.9529969055961942</c:v>
                </c:pt>
                <c:pt idx="628">
                  <c:v>3.3792552756956979</c:v>
                </c:pt>
                <c:pt idx="629">
                  <c:v>3.0238357837468186</c:v>
                </c:pt>
                <c:pt idx="630">
                  <c:v>3.2502209707725171</c:v>
                </c:pt>
                <c:pt idx="631">
                  <c:v>2.601126108139411</c:v>
                </c:pt>
                <c:pt idx="632">
                  <c:v>4.0844443903432932</c:v>
                </c:pt>
                <c:pt idx="633">
                  <c:v>4.1314376003851407</c:v>
                </c:pt>
                <c:pt idx="634">
                  <c:v>3.138837885366911</c:v>
                </c:pt>
                <c:pt idx="635">
                  <c:v>2.6808318489658518</c:v>
                </c:pt>
                <c:pt idx="636">
                  <c:v>3.0298484260476641</c:v>
                </c:pt>
                <c:pt idx="637">
                  <c:v>3.1148682233365435</c:v>
                </c:pt>
                <c:pt idx="638">
                  <c:v>2.9227504408644336</c:v>
                </c:pt>
                <c:pt idx="639">
                  <c:v>1.8497791028639341</c:v>
                </c:pt>
                <c:pt idx="640">
                  <c:v>2.1869270354551702</c:v>
                </c:pt>
                <c:pt idx="641">
                  <c:v>2.829805982496481</c:v>
                </c:pt>
                <c:pt idx="642">
                  <c:v>2.9774866496115351</c:v>
                </c:pt>
                <c:pt idx="643">
                  <c:v>4.4970462447165289</c:v>
                </c:pt>
                <c:pt idx="644">
                  <c:v>3.602157454909559</c:v>
                </c:pt>
                <c:pt idx="645">
                  <c:v>3.066964578169177</c:v>
                </c:pt>
                <c:pt idx="646">
                  <c:v>2.618891032819846</c:v>
                </c:pt>
                <c:pt idx="647">
                  <c:v>3.3136918296179942</c:v>
                </c:pt>
                <c:pt idx="648">
                  <c:v>2.7246205645107011</c:v>
                </c:pt>
                <c:pt idx="649">
                  <c:v>3.2850220782388249</c:v>
                </c:pt>
                <c:pt idx="650">
                  <c:v>2.5734214881412214</c:v>
                </c:pt>
                <c:pt idx="651">
                  <c:v>3.2257272485889246</c:v>
                </c:pt>
                <c:pt idx="652">
                  <c:v>3.0271499049405293</c:v>
                </c:pt>
                <c:pt idx="653">
                  <c:v>2.9699418899193972</c:v>
                </c:pt>
                <c:pt idx="654">
                  <c:v>3.7937657823258348</c:v>
                </c:pt>
                <c:pt idx="655">
                  <c:v>3.218428976735396</c:v>
                </c:pt>
                <c:pt idx="656">
                  <c:v>3.4801999737990172</c:v>
                </c:pt>
                <c:pt idx="657">
                  <c:v>2.5880697150259238</c:v>
                </c:pt>
                <c:pt idx="658">
                  <c:v>4.5350656712646469</c:v>
                </c:pt>
                <c:pt idx="659">
                  <c:v>3.0665784242706309</c:v>
                </c:pt>
                <c:pt idx="660">
                  <c:v>3.1903075874898263</c:v>
                </c:pt>
                <c:pt idx="661">
                  <c:v>2.4209912621887497</c:v>
                </c:pt>
                <c:pt idx="662">
                  <c:v>2.485599056978927</c:v>
                </c:pt>
                <c:pt idx="663">
                  <c:v>3.2550811875741772</c:v>
                </c:pt>
                <c:pt idx="664">
                  <c:v>4.667187216567271</c:v>
                </c:pt>
                <c:pt idx="665">
                  <c:v>2.9985501511991401</c:v>
                </c:pt>
                <c:pt idx="666">
                  <c:v>4.0947341068759044</c:v>
                </c:pt>
                <c:pt idx="667">
                  <c:v>2.4846067475693872</c:v>
                </c:pt>
                <c:pt idx="668">
                  <c:v>3.5710834794905963</c:v>
                </c:pt>
                <c:pt idx="669">
                  <c:v>3.626526610838539</c:v>
                </c:pt>
                <c:pt idx="670">
                  <c:v>3.5961215855015496</c:v>
                </c:pt>
                <c:pt idx="671">
                  <c:v>3.827537130623341</c:v>
                </c:pt>
                <c:pt idx="672">
                  <c:v>3.2891375207643136</c:v>
                </c:pt>
                <c:pt idx="673">
                  <c:v>2.5135859794508661</c:v>
                </c:pt>
                <c:pt idx="674">
                  <c:v>3.4472870567104223</c:v>
                </c:pt>
                <c:pt idx="675">
                  <c:v>3.5335949453716466</c:v>
                </c:pt>
                <c:pt idx="676">
                  <c:v>4.2158623386210365</c:v>
                </c:pt>
                <c:pt idx="677">
                  <c:v>5.1594838187776588</c:v>
                </c:pt>
                <c:pt idx="678">
                  <c:v>3.8259080673864787</c:v>
                </c:pt>
                <c:pt idx="679">
                  <c:v>3.5684193560469453</c:v>
                </c:pt>
                <c:pt idx="680">
                  <c:v>3.307686698813626</c:v>
                </c:pt>
                <c:pt idx="681">
                  <c:v>3.0620750399659471</c:v>
                </c:pt>
                <c:pt idx="682">
                  <c:v>3.2676745909055569</c:v>
                </c:pt>
                <c:pt idx="683">
                  <c:v>3.2874622665341064</c:v>
                </c:pt>
                <c:pt idx="684">
                  <c:v>4.1658062382011849</c:v>
                </c:pt>
                <c:pt idx="685">
                  <c:v>2.1669046127622948</c:v>
                </c:pt>
                <c:pt idx="686">
                  <c:v>4.9646211853530531</c:v>
                </c:pt>
                <c:pt idx="687">
                  <c:v>4.1753054752289245</c:v>
                </c:pt>
                <c:pt idx="688">
                  <c:v>3.0317900727418703</c:v>
                </c:pt>
                <c:pt idx="689">
                  <c:v>2.4997602758482174</c:v>
                </c:pt>
                <c:pt idx="690">
                  <c:v>3.6277086952623279</c:v>
                </c:pt>
                <c:pt idx="691">
                  <c:v>3.3318051502122898</c:v>
                </c:pt>
                <c:pt idx="692">
                  <c:v>2.0733109738287254</c:v>
                </c:pt>
                <c:pt idx="693">
                  <c:v>2.6064714038133161</c:v>
                </c:pt>
                <c:pt idx="694">
                  <c:v>4.2437267428734344</c:v>
                </c:pt>
                <c:pt idx="695">
                  <c:v>4.1618735728695242</c:v>
                </c:pt>
                <c:pt idx="696">
                  <c:v>3.2530992071605738</c:v>
                </c:pt>
                <c:pt idx="697">
                  <c:v>3.4868315459910093</c:v>
                </c:pt>
                <c:pt idx="698">
                  <c:v>2.9428743986084669</c:v>
                </c:pt>
                <c:pt idx="699">
                  <c:v>3.8106570651139577</c:v>
                </c:pt>
                <c:pt idx="700">
                  <c:v>3.0016779312971664</c:v>
                </c:pt>
                <c:pt idx="701">
                  <c:v>2.0917323596467128</c:v>
                </c:pt>
                <c:pt idx="702">
                  <c:v>3.1637663698341214</c:v>
                </c:pt>
                <c:pt idx="703">
                  <c:v>3.3646349795465937</c:v>
                </c:pt>
                <c:pt idx="704">
                  <c:v>3.0261706274359597</c:v>
                </c:pt>
                <c:pt idx="705">
                  <c:v>3.3073516373451923</c:v>
                </c:pt>
                <c:pt idx="706">
                  <c:v>3.1807171748052667</c:v>
                </c:pt>
                <c:pt idx="707">
                  <c:v>3.3705452959296736</c:v>
                </c:pt>
                <c:pt idx="708">
                  <c:v>1.9572936840738038</c:v>
                </c:pt>
                <c:pt idx="709">
                  <c:v>2.3999039580012322</c:v>
                </c:pt>
                <c:pt idx="710">
                  <c:v>1.971175236996018</c:v>
                </c:pt>
                <c:pt idx="711">
                  <c:v>3.6800266094933249</c:v>
                </c:pt>
                <c:pt idx="712">
                  <c:v>3.6727529886122454</c:v>
                </c:pt>
                <c:pt idx="713">
                  <c:v>2.3122550593290896</c:v>
                </c:pt>
                <c:pt idx="714">
                  <c:v>3.030741103756128</c:v>
                </c:pt>
                <c:pt idx="715">
                  <c:v>3.2882497617693218</c:v>
                </c:pt>
                <c:pt idx="716">
                  <c:v>3.2614830996106718</c:v>
                </c:pt>
                <c:pt idx="717">
                  <c:v>3.5449054966512392</c:v>
                </c:pt>
                <c:pt idx="718">
                  <c:v>3.5926924480374396</c:v>
                </c:pt>
                <c:pt idx="719">
                  <c:v>1.7648247330790667</c:v>
                </c:pt>
                <c:pt idx="720">
                  <c:v>3.1999044415909452</c:v>
                </c:pt>
                <c:pt idx="721">
                  <c:v>3.2630402708131498</c:v>
                </c:pt>
                <c:pt idx="722">
                  <c:v>2.344225379119635</c:v>
                </c:pt>
                <c:pt idx="723">
                  <c:v>3.6450904962759125</c:v>
                </c:pt>
                <c:pt idx="724">
                  <c:v>3.1008628839799144</c:v>
                </c:pt>
                <c:pt idx="725">
                  <c:v>4.2556818448817353</c:v>
                </c:pt>
                <c:pt idx="726">
                  <c:v>2.4186363761237004</c:v>
                </c:pt>
                <c:pt idx="727">
                  <c:v>3.3758007046410512</c:v>
                </c:pt>
                <c:pt idx="728">
                  <c:v>3.43204684978096</c:v>
                </c:pt>
                <c:pt idx="729">
                  <c:v>3.8380478754650369</c:v>
                </c:pt>
                <c:pt idx="730">
                  <c:v>3.1744273536537264</c:v>
                </c:pt>
                <c:pt idx="731">
                  <c:v>2.5831173855625877</c:v>
                </c:pt>
                <c:pt idx="732">
                  <c:v>3.2132886724772902</c:v>
                </c:pt>
                <c:pt idx="733">
                  <c:v>3.2069933469099965</c:v>
                </c:pt>
                <c:pt idx="734">
                  <c:v>4.2616208641289575</c:v>
                </c:pt>
                <c:pt idx="735">
                  <c:v>2.6217051926975756</c:v>
                </c:pt>
                <c:pt idx="736">
                  <c:v>3.3195457028834596</c:v>
                </c:pt>
                <c:pt idx="737">
                  <c:v>2.7760437911215661</c:v>
                </c:pt>
                <c:pt idx="738">
                  <c:v>3.0552373943208693</c:v>
                </c:pt>
                <c:pt idx="739">
                  <c:v>2.6133661753035682</c:v>
                </c:pt>
                <c:pt idx="740">
                  <c:v>4.8677603008593451</c:v>
                </c:pt>
                <c:pt idx="741">
                  <c:v>3.184502056420115</c:v>
                </c:pt>
                <c:pt idx="742">
                  <c:v>3.6180169271743807</c:v>
                </c:pt>
                <c:pt idx="743">
                  <c:v>2.9964983788309496</c:v>
                </c:pt>
                <c:pt idx="744">
                  <c:v>2.0631737764548319</c:v>
                </c:pt>
                <c:pt idx="745">
                  <c:v>2.4230419146812352</c:v>
                </c:pt>
                <c:pt idx="746">
                  <c:v>3.5346636464289816</c:v>
                </c:pt>
                <c:pt idx="747">
                  <c:v>3.201207198039981</c:v>
                </c:pt>
                <c:pt idx="748">
                  <c:v>3.4728382459972238</c:v>
                </c:pt>
                <c:pt idx="749">
                  <c:v>4.2022882145750486</c:v>
                </c:pt>
                <c:pt idx="750">
                  <c:v>2.5255328878858165</c:v>
                </c:pt>
                <c:pt idx="751">
                  <c:v>3.4349659298812298</c:v>
                </c:pt>
                <c:pt idx="752">
                  <c:v>3.4011324936181779</c:v>
                </c:pt>
                <c:pt idx="753">
                  <c:v>1.924302044988778</c:v>
                </c:pt>
                <c:pt idx="754">
                  <c:v>2.5639254990935001</c:v>
                </c:pt>
                <c:pt idx="755">
                  <c:v>3.850793141771959</c:v>
                </c:pt>
                <c:pt idx="756">
                  <c:v>3.1155078820272308</c:v>
                </c:pt>
                <c:pt idx="757">
                  <c:v>2.8299378583290604</c:v>
                </c:pt>
                <c:pt idx="758">
                  <c:v>4.1299202222766667</c:v>
                </c:pt>
                <c:pt idx="759">
                  <c:v>3.7702238820330933</c:v>
                </c:pt>
                <c:pt idx="760">
                  <c:v>3.5772757209247175</c:v>
                </c:pt>
                <c:pt idx="761">
                  <c:v>3.2109611070491439</c:v>
                </c:pt>
                <c:pt idx="762">
                  <c:v>3.8774936247781113</c:v>
                </c:pt>
                <c:pt idx="763">
                  <c:v>5.2476923012997929</c:v>
                </c:pt>
                <c:pt idx="764">
                  <c:v>4.2687120958898674</c:v>
                </c:pt>
                <c:pt idx="765">
                  <c:v>2.6522271185338013</c:v>
                </c:pt>
                <c:pt idx="766">
                  <c:v>3.5485808353803634</c:v>
                </c:pt>
                <c:pt idx="767">
                  <c:v>4.5476539416811192</c:v>
                </c:pt>
                <c:pt idx="768">
                  <c:v>4.0155690543757601</c:v>
                </c:pt>
                <c:pt idx="769">
                  <c:v>3.2076046213853431</c:v>
                </c:pt>
                <c:pt idx="770">
                  <c:v>2.4287491151334848</c:v>
                </c:pt>
                <c:pt idx="771">
                  <c:v>3.1312415283428265</c:v>
                </c:pt>
                <c:pt idx="772">
                  <c:v>2.1686187305041784</c:v>
                </c:pt>
                <c:pt idx="773">
                  <c:v>2.000467847146723</c:v>
                </c:pt>
                <c:pt idx="774">
                  <c:v>3.4636464454635814</c:v>
                </c:pt>
                <c:pt idx="775">
                  <c:v>3.975410009312867</c:v>
                </c:pt>
                <c:pt idx="776">
                  <c:v>2.4671415201675444</c:v>
                </c:pt>
                <c:pt idx="777">
                  <c:v>4.0478822239330725</c:v>
                </c:pt>
                <c:pt idx="778">
                  <c:v>4.0267170702862245</c:v>
                </c:pt>
                <c:pt idx="779">
                  <c:v>3.1057327092863716</c:v>
                </c:pt>
                <c:pt idx="780">
                  <c:v>2.8413727341957156</c:v>
                </c:pt>
                <c:pt idx="781">
                  <c:v>2.5147390650380856</c:v>
                </c:pt>
                <c:pt idx="782">
                  <c:v>3.5096561057604845</c:v>
                </c:pt>
                <c:pt idx="783">
                  <c:v>4.9082546709615826</c:v>
                </c:pt>
                <c:pt idx="784">
                  <c:v>3.8875816213551104</c:v>
                </c:pt>
                <c:pt idx="785">
                  <c:v>3.9272109133847835</c:v>
                </c:pt>
                <c:pt idx="786">
                  <c:v>3.1078499067367318</c:v>
                </c:pt>
                <c:pt idx="787">
                  <c:v>2.9076554898860252</c:v>
                </c:pt>
                <c:pt idx="788">
                  <c:v>2.4907176711229226</c:v>
                </c:pt>
                <c:pt idx="789">
                  <c:v>3.3710177428565373</c:v>
                </c:pt>
                <c:pt idx="790">
                  <c:v>3.3000142584307923</c:v>
                </c:pt>
                <c:pt idx="791">
                  <c:v>4.4624585420674805</c:v>
                </c:pt>
                <c:pt idx="792">
                  <c:v>3.8338749212053074</c:v>
                </c:pt>
                <c:pt idx="793">
                  <c:v>4.2032439584539247</c:v>
                </c:pt>
                <c:pt idx="794">
                  <c:v>2.2371394939921032</c:v>
                </c:pt>
                <c:pt idx="795">
                  <c:v>3.3204986721957539</c:v>
                </c:pt>
                <c:pt idx="796">
                  <c:v>2.6102944231681846</c:v>
                </c:pt>
                <c:pt idx="797">
                  <c:v>4.2682182029430464</c:v>
                </c:pt>
                <c:pt idx="798">
                  <c:v>2.222120663938739</c:v>
                </c:pt>
                <c:pt idx="799">
                  <c:v>3.7667608770074139</c:v>
                </c:pt>
                <c:pt idx="800">
                  <c:v>4.6220845654669063</c:v>
                </c:pt>
                <c:pt idx="801">
                  <c:v>3.0781186788804575</c:v>
                </c:pt>
                <c:pt idx="802">
                  <c:v>4.5661585824339852</c:v>
                </c:pt>
                <c:pt idx="803">
                  <c:v>4.4953143786308942</c:v>
                </c:pt>
                <c:pt idx="804">
                  <c:v>3.4701545264152571</c:v>
                </c:pt>
                <c:pt idx="805">
                  <c:v>3.3225402610265178</c:v>
                </c:pt>
                <c:pt idx="806">
                  <c:v>4.1778345689757543</c:v>
                </c:pt>
                <c:pt idx="807">
                  <c:v>3.5015316013814584</c:v>
                </c:pt>
                <c:pt idx="808">
                  <c:v>4.5671821305724336</c:v>
                </c:pt>
                <c:pt idx="809">
                  <c:v>2.9373773602004007</c:v>
                </c:pt>
                <c:pt idx="810">
                  <c:v>5.4585420658150383</c:v>
                </c:pt>
                <c:pt idx="811">
                  <c:v>5.0397470039044663</c:v>
                </c:pt>
                <c:pt idx="812">
                  <c:v>4.7610566815198752</c:v>
                </c:pt>
                <c:pt idx="813">
                  <c:v>3.6231700436856613</c:v>
                </c:pt>
                <c:pt idx="814">
                  <c:v>4.1270680431113647</c:v>
                </c:pt>
                <c:pt idx="815">
                  <c:v>4.3454863821081062</c:v>
                </c:pt>
                <c:pt idx="816">
                  <c:v>4.3658365900597573</c:v>
                </c:pt>
                <c:pt idx="817">
                  <c:v>3.9150547766253396</c:v>
                </c:pt>
                <c:pt idx="818">
                  <c:v>3.7292745917470427</c:v>
                </c:pt>
                <c:pt idx="819">
                  <c:v>2.5107944584509596</c:v>
                </c:pt>
                <c:pt idx="820">
                  <c:v>3.5509567323634599</c:v>
                </c:pt>
                <c:pt idx="821">
                  <c:v>2.2302312638105803</c:v>
                </c:pt>
                <c:pt idx="822">
                  <c:v>3.5454497565417</c:v>
                </c:pt>
                <c:pt idx="823">
                  <c:v>3.0906198564093756</c:v>
                </c:pt>
                <c:pt idx="824">
                  <c:v>5.2210033855623692</c:v>
                </c:pt>
                <c:pt idx="825">
                  <c:v>3.5902889664453426</c:v>
                </c:pt>
                <c:pt idx="826">
                  <c:v>2.6989245724181501</c:v>
                </c:pt>
                <c:pt idx="827">
                  <c:v>2.0220396560227982</c:v>
                </c:pt>
                <c:pt idx="828">
                  <c:v>5.154891860508684</c:v>
                </c:pt>
                <c:pt idx="829">
                  <c:v>3.5216147504777382</c:v>
                </c:pt>
                <c:pt idx="830">
                  <c:v>2.9383558912786611</c:v>
                </c:pt>
                <c:pt idx="831">
                  <c:v>3.7476704357852668</c:v>
                </c:pt>
                <c:pt idx="832">
                  <c:v>4.2176369228759256</c:v>
                </c:pt>
                <c:pt idx="833">
                  <c:v>3.061532871782731</c:v>
                </c:pt>
                <c:pt idx="834">
                  <c:v>3.5010467832676113</c:v>
                </c:pt>
                <c:pt idx="835">
                  <c:v>3.7789424183205824</c:v>
                </c:pt>
                <c:pt idx="836">
                  <c:v>3.2072306578958205</c:v>
                </c:pt>
                <c:pt idx="837">
                  <c:v>4.7454288908572551</c:v>
                </c:pt>
                <c:pt idx="838">
                  <c:v>4.3463266015011754</c:v>
                </c:pt>
                <c:pt idx="839">
                  <c:v>2.8062633145353288</c:v>
                </c:pt>
                <c:pt idx="840">
                  <c:v>1.9735215770634937</c:v>
                </c:pt>
                <c:pt idx="841">
                  <c:v>3.2867546455702836</c:v>
                </c:pt>
                <c:pt idx="842">
                  <c:v>3.886705612826546</c:v>
                </c:pt>
                <c:pt idx="843">
                  <c:v>3.7560206004620795</c:v>
                </c:pt>
                <c:pt idx="844">
                  <c:v>2.3965092997317896</c:v>
                </c:pt>
                <c:pt idx="845">
                  <c:v>3.2875138119959786</c:v>
                </c:pt>
                <c:pt idx="846">
                  <c:v>3.1960301519884808</c:v>
                </c:pt>
                <c:pt idx="847">
                  <c:v>3.5867284905694987</c:v>
                </c:pt>
                <c:pt idx="848">
                  <c:v>4.3793944885049712</c:v>
                </c:pt>
                <c:pt idx="849">
                  <c:v>2.299139794796929</c:v>
                </c:pt>
                <c:pt idx="850">
                  <c:v>5.6636877121937061</c:v>
                </c:pt>
                <c:pt idx="851">
                  <c:v>2.0876601887531621</c:v>
                </c:pt>
                <c:pt idx="852">
                  <c:v>2.6304494587401308</c:v>
                </c:pt>
                <c:pt idx="853">
                  <c:v>3.3919804882055189</c:v>
                </c:pt>
                <c:pt idx="854">
                  <c:v>4.296912468177311</c:v>
                </c:pt>
                <c:pt idx="855">
                  <c:v>4.6482464155995729</c:v>
                </c:pt>
                <c:pt idx="856">
                  <c:v>4.3109753888892612</c:v>
                </c:pt>
                <c:pt idx="857">
                  <c:v>2.1864481856353137</c:v>
                </c:pt>
                <c:pt idx="858">
                  <c:v>2.8278972580660877</c:v>
                </c:pt>
                <c:pt idx="859">
                  <c:v>3.7858570875928592</c:v>
                </c:pt>
                <c:pt idx="860">
                  <c:v>2.8993625109397385</c:v>
                </c:pt>
                <c:pt idx="861">
                  <c:v>3.1813782684372711</c:v>
                </c:pt>
                <c:pt idx="862">
                  <c:v>2.5118790813385488</c:v>
                </c:pt>
                <c:pt idx="863">
                  <c:v>2.9732494196912853</c:v>
                </c:pt>
                <c:pt idx="864">
                  <c:v>3.9212601079979095</c:v>
                </c:pt>
                <c:pt idx="865">
                  <c:v>4.0593580259426858</c:v>
                </c:pt>
                <c:pt idx="866">
                  <c:v>2.7522260796361593</c:v>
                </c:pt>
                <c:pt idx="867">
                  <c:v>4.1134691602280782</c:v>
                </c:pt>
                <c:pt idx="868">
                  <c:v>5.2549445264351391</c:v>
                </c:pt>
                <c:pt idx="869">
                  <c:v>3.5178635270920608</c:v>
                </c:pt>
                <c:pt idx="870">
                  <c:v>3.394867417435222</c:v>
                </c:pt>
                <c:pt idx="871">
                  <c:v>2.9424289006549884</c:v>
                </c:pt>
                <c:pt idx="872">
                  <c:v>2.6382161204818289</c:v>
                </c:pt>
                <c:pt idx="873">
                  <c:v>3.9459569479525101</c:v>
                </c:pt>
                <c:pt idx="874">
                  <c:v>4.7205804053367615</c:v>
                </c:pt>
                <c:pt idx="875">
                  <c:v>4.106953129193073</c:v>
                </c:pt>
                <c:pt idx="876">
                  <c:v>2.1100891217581363</c:v>
                </c:pt>
                <c:pt idx="877">
                  <c:v>3.4912411465632829</c:v>
                </c:pt>
                <c:pt idx="878">
                  <c:v>4.8284446294454995</c:v>
                </c:pt>
                <c:pt idx="879">
                  <c:v>3.7671416562190245</c:v>
                </c:pt>
                <c:pt idx="880">
                  <c:v>3.6230329765684814</c:v>
                </c:pt>
                <c:pt idx="881">
                  <c:v>3.8868981635395983</c:v>
                </c:pt>
                <c:pt idx="882">
                  <c:v>3.5407489889965973</c:v>
                </c:pt>
                <c:pt idx="883">
                  <c:v>3.5906858966297079</c:v>
                </c:pt>
                <c:pt idx="884">
                  <c:v>2.9938526957274973</c:v>
                </c:pt>
                <c:pt idx="885">
                  <c:v>3.6309502480734182</c:v>
                </c:pt>
                <c:pt idx="886">
                  <c:v>2.2830732511357041</c:v>
                </c:pt>
                <c:pt idx="887">
                  <c:v>3.9622544288178005</c:v>
                </c:pt>
                <c:pt idx="888">
                  <c:v>3.4882669344544581</c:v>
                </c:pt>
                <c:pt idx="889">
                  <c:v>2.065272161780058</c:v>
                </c:pt>
                <c:pt idx="890">
                  <c:v>3.6723904353371211</c:v>
                </c:pt>
                <c:pt idx="891">
                  <c:v>4.2826459107211008</c:v>
                </c:pt>
                <c:pt idx="892">
                  <c:v>3.8164465904065423</c:v>
                </c:pt>
                <c:pt idx="893">
                  <c:v>3.2797245015274257</c:v>
                </c:pt>
                <c:pt idx="894">
                  <c:v>3.8077224170936574</c:v>
                </c:pt>
                <c:pt idx="895">
                  <c:v>3.9009125909353486</c:v>
                </c:pt>
                <c:pt idx="896">
                  <c:v>4.3422254901227006</c:v>
                </c:pt>
                <c:pt idx="897">
                  <c:v>4.6129690016516633</c:v>
                </c:pt>
                <c:pt idx="898">
                  <c:v>3.9208221898326769</c:v>
                </c:pt>
                <c:pt idx="899">
                  <c:v>4.8937378988093769</c:v>
                </c:pt>
                <c:pt idx="900">
                  <c:v>2.9860432182295256</c:v>
                </c:pt>
                <c:pt idx="901">
                  <c:v>3.5282293458776053</c:v>
                </c:pt>
                <c:pt idx="902">
                  <c:v>3.0507133242043381</c:v>
                </c:pt>
                <c:pt idx="903">
                  <c:v>3.7637932671173644</c:v>
                </c:pt>
                <c:pt idx="904">
                  <c:v>3.4537767842160463</c:v>
                </c:pt>
                <c:pt idx="905">
                  <c:v>4.7304785587640197</c:v>
                </c:pt>
                <c:pt idx="906">
                  <c:v>3.2998180256087437</c:v>
                </c:pt>
                <c:pt idx="907">
                  <c:v>2.6280064800271106</c:v>
                </c:pt>
                <c:pt idx="908">
                  <c:v>2.3501084752472394</c:v>
                </c:pt>
                <c:pt idx="909">
                  <c:v>4.0215377617234367</c:v>
                </c:pt>
                <c:pt idx="910">
                  <c:v>2.5166697704082281</c:v>
                </c:pt>
                <c:pt idx="911">
                  <c:v>3.6829714940189717</c:v>
                </c:pt>
                <c:pt idx="912">
                  <c:v>2.4129486192208276</c:v>
                </c:pt>
                <c:pt idx="913">
                  <c:v>3.5425282799802176</c:v>
                </c:pt>
                <c:pt idx="914">
                  <c:v>2.9609839944615146</c:v>
                </c:pt>
                <c:pt idx="915">
                  <c:v>4.3708916378891161</c:v>
                </c:pt>
                <c:pt idx="916">
                  <c:v>3.5477775819213377</c:v>
                </c:pt>
                <c:pt idx="917">
                  <c:v>3.170197939553816</c:v>
                </c:pt>
                <c:pt idx="918">
                  <c:v>3.921455013251574</c:v>
                </c:pt>
                <c:pt idx="919">
                  <c:v>3.2766197093626772</c:v>
                </c:pt>
                <c:pt idx="920">
                  <c:v>3.5868423767623767</c:v>
                </c:pt>
                <c:pt idx="921">
                  <c:v>4.2745313763672357</c:v>
                </c:pt>
                <c:pt idx="922">
                  <c:v>3.4800057170560024</c:v>
                </c:pt>
                <c:pt idx="923">
                  <c:v>5.4201393852369222</c:v>
                </c:pt>
                <c:pt idx="924">
                  <c:v>2.5201554052162436</c:v>
                </c:pt>
                <c:pt idx="925">
                  <c:v>2.8420451542430101</c:v>
                </c:pt>
                <c:pt idx="926">
                  <c:v>4.1509225617274694</c:v>
                </c:pt>
                <c:pt idx="927">
                  <c:v>4.536885268726536</c:v>
                </c:pt>
                <c:pt idx="928">
                  <c:v>3.4552759531715367</c:v>
                </c:pt>
                <c:pt idx="929">
                  <c:v>3.6988975302012932</c:v>
                </c:pt>
                <c:pt idx="930">
                  <c:v>4.0811518266871758</c:v>
                </c:pt>
                <c:pt idx="931">
                  <c:v>2.3468216869354848</c:v>
                </c:pt>
                <c:pt idx="932">
                  <c:v>3.6132804027321015</c:v>
                </c:pt>
                <c:pt idx="933">
                  <c:v>2.9363316483988058</c:v>
                </c:pt>
                <c:pt idx="934">
                  <c:v>3.0437902759211966</c:v>
                </c:pt>
                <c:pt idx="935">
                  <c:v>2.9732702932713835</c:v>
                </c:pt>
                <c:pt idx="936">
                  <c:v>2.9968344435307301</c:v>
                </c:pt>
                <c:pt idx="937">
                  <c:v>2.5924242974908935</c:v>
                </c:pt>
                <c:pt idx="938">
                  <c:v>4.2877107664234302</c:v>
                </c:pt>
                <c:pt idx="939">
                  <c:v>2.4896828948629235</c:v>
                </c:pt>
                <c:pt idx="940">
                  <c:v>2.3370241589817056</c:v>
                </c:pt>
                <c:pt idx="941">
                  <c:v>3.3610359593499766</c:v>
                </c:pt>
                <c:pt idx="942">
                  <c:v>2.8678968019477793</c:v>
                </c:pt>
                <c:pt idx="943">
                  <c:v>4.0697204596986012</c:v>
                </c:pt>
                <c:pt idx="944">
                  <c:v>3.375730212195208</c:v>
                </c:pt>
                <c:pt idx="945">
                  <c:v>3.4034956908464551</c:v>
                </c:pt>
                <c:pt idx="946">
                  <c:v>2.5600050816323829</c:v>
                </c:pt>
                <c:pt idx="947">
                  <c:v>3.783682680062725</c:v>
                </c:pt>
                <c:pt idx="948">
                  <c:v>2.9499663326289181</c:v>
                </c:pt>
                <c:pt idx="949">
                  <c:v>3.7152241803538004</c:v>
                </c:pt>
                <c:pt idx="950">
                  <c:v>2.6824530908095312</c:v>
                </c:pt>
                <c:pt idx="951">
                  <c:v>3.6196365979580776</c:v>
                </c:pt>
                <c:pt idx="952">
                  <c:v>5.1760602246037877</c:v>
                </c:pt>
                <c:pt idx="953">
                  <c:v>3.60712892149499</c:v>
                </c:pt>
                <c:pt idx="954">
                  <c:v>3.2469947255210911</c:v>
                </c:pt>
                <c:pt idx="955">
                  <c:v>2.5059161593935926</c:v>
                </c:pt>
                <c:pt idx="956">
                  <c:v>3.0097595207957113</c:v>
                </c:pt>
                <c:pt idx="957">
                  <c:v>4.3614236142748268</c:v>
                </c:pt>
                <c:pt idx="958">
                  <c:v>4.1670913570368668</c:v>
                </c:pt>
                <c:pt idx="959">
                  <c:v>4.4688272206464319</c:v>
                </c:pt>
                <c:pt idx="960">
                  <c:v>5.3979831775065463</c:v>
                </c:pt>
                <c:pt idx="961">
                  <c:v>3.3664742170257398</c:v>
                </c:pt>
                <c:pt idx="962">
                  <c:v>2.9057746236106539</c:v>
                </c:pt>
                <c:pt idx="963">
                  <c:v>3.2236531246302889</c:v>
                </c:pt>
                <c:pt idx="964">
                  <c:v>3.7930722878241454</c:v>
                </c:pt>
                <c:pt idx="965">
                  <c:v>3.5622874375774245</c:v>
                </c:pt>
                <c:pt idx="966">
                  <c:v>4.1513031336034203</c:v>
                </c:pt>
                <c:pt idx="967">
                  <c:v>3.1486213624038726</c:v>
                </c:pt>
                <c:pt idx="968">
                  <c:v>3.127260824075023</c:v>
                </c:pt>
                <c:pt idx="969">
                  <c:v>3.0070843586212277</c:v>
                </c:pt>
                <c:pt idx="970">
                  <c:v>3.4318812468000317</c:v>
                </c:pt>
                <c:pt idx="971">
                  <c:v>2.3609916246101079</c:v>
                </c:pt>
                <c:pt idx="972">
                  <c:v>4.9040875885935122</c:v>
                </c:pt>
                <c:pt idx="973">
                  <c:v>3.1155026831717123</c:v>
                </c:pt>
                <c:pt idx="974">
                  <c:v>2.3469590943942791</c:v>
                </c:pt>
                <c:pt idx="975">
                  <c:v>3.3144791625209393</c:v>
                </c:pt>
                <c:pt idx="976">
                  <c:v>3.0339952856553793</c:v>
                </c:pt>
                <c:pt idx="977">
                  <c:v>3.0117634675392537</c:v>
                </c:pt>
                <c:pt idx="978">
                  <c:v>3.4592971821183482</c:v>
                </c:pt>
                <c:pt idx="979">
                  <c:v>3.0009610315628095</c:v>
                </c:pt>
                <c:pt idx="980">
                  <c:v>3.41930339545425</c:v>
                </c:pt>
                <c:pt idx="981">
                  <c:v>3.1743890405775232</c:v>
                </c:pt>
                <c:pt idx="982">
                  <c:v>3.7611242351413239</c:v>
                </c:pt>
                <c:pt idx="983">
                  <c:v>3.4823534767848514</c:v>
                </c:pt>
                <c:pt idx="984">
                  <c:v>2.4165875173856222</c:v>
                </c:pt>
                <c:pt idx="985">
                  <c:v>2.8888333464146285</c:v>
                </c:pt>
                <c:pt idx="986">
                  <c:v>4.0382215663753129</c:v>
                </c:pt>
                <c:pt idx="987">
                  <c:v>3.0406025245211765</c:v>
                </c:pt>
                <c:pt idx="988">
                  <c:v>4.1047025652443097</c:v>
                </c:pt>
                <c:pt idx="989">
                  <c:v>2.8094077554551689</c:v>
                </c:pt>
                <c:pt idx="990">
                  <c:v>3.8708362330204977</c:v>
                </c:pt>
                <c:pt idx="991">
                  <c:v>4.2086951485250665</c:v>
                </c:pt>
                <c:pt idx="992">
                  <c:v>2.6341293586401662</c:v>
                </c:pt>
                <c:pt idx="993">
                  <c:v>2.9033567137188072</c:v>
                </c:pt>
                <c:pt idx="994">
                  <c:v>3.0576863893935808</c:v>
                </c:pt>
                <c:pt idx="995">
                  <c:v>2.9115894986998399</c:v>
                </c:pt>
                <c:pt idx="996">
                  <c:v>2.7581287786331643</c:v>
                </c:pt>
                <c:pt idx="997">
                  <c:v>2.9829193835857382</c:v>
                </c:pt>
                <c:pt idx="998">
                  <c:v>4.5305925914668137</c:v>
                </c:pt>
                <c:pt idx="999">
                  <c:v>1.9624872997685259</c:v>
                </c:pt>
                <c:pt idx="1000">
                  <c:v>2.7307514056213051</c:v>
                </c:pt>
              </c:numCache>
            </c:numRef>
          </c:yVal>
          <c:smooth val="1"/>
        </c:ser>
        <c:ser>
          <c:idx val="2"/>
          <c:order val="1"/>
          <c:tx>
            <c:strRef>
              <c:f>'Ejercicio 7'!$F$8</c:f>
              <c:strCache>
                <c:ptCount val="1"/>
                <c:pt idx="0">
                  <c:v>P_Put</c:v>
                </c:pt>
              </c:strCache>
            </c:strRef>
          </c:tx>
          <c:spPr>
            <a:ln w="19050" cap="rnd">
              <a:solidFill>
                <a:schemeClr val="accent3"/>
              </a:solidFill>
              <a:round/>
            </a:ln>
            <a:effectLst/>
          </c:spPr>
          <c:marker>
            <c:symbol val="none"/>
          </c:marker>
          <c:yVal>
            <c:numRef>
              <c:f>'Ejercicio 7'!$F$9:$F$1009</c:f>
              <c:numCache>
                <c:formatCode>General</c:formatCode>
                <c:ptCount val="1001"/>
                <c:pt idx="0">
                  <c:v>3.4023862534926934</c:v>
                </c:pt>
                <c:pt idx="1">
                  <c:v>2.2739803052539003</c:v>
                </c:pt>
                <c:pt idx="2">
                  <c:v>2.6085692110717531</c:v>
                </c:pt>
                <c:pt idx="3">
                  <c:v>2.4000273467055138</c:v>
                </c:pt>
                <c:pt idx="4">
                  <c:v>4.9458776288644231</c:v>
                </c:pt>
                <c:pt idx="5">
                  <c:v>2.5151004640728445</c:v>
                </c:pt>
                <c:pt idx="6">
                  <c:v>2.6599344786923496</c:v>
                </c:pt>
                <c:pt idx="7">
                  <c:v>4.136171892862734</c:v>
                </c:pt>
                <c:pt idx="8">
                  <c:v>5.9390597604136417</c:v>
                </c:pt>
                <c:pt idx="9">
                  <c:v>4.1069204127373098</c:v>
                </c:pt>
                <c:pt idx="10">
                  <c:v>2.7483446429693288</c:v>
                </c:pt>
                <c:pt idx="11">
                  <c:v>3.0940106020146345</c:v>
                </c:pt>
                <c:pt idx="12">
                  <c:v>4.009912947682551</c:v>
                </c:pt>
                <c:pt idx="13">
                  <c:v>3.8261837212705814</c:v>
                </c:pt>
                <c:pt idx="14">
                  <c:v>3.064604050594312</c:v>
                </c:pt>
                <c:pt idx="15">
                  <c:v>1.9772473531739934</c:v>
                </c:pt>
                <c:pt idx="16">
                  <c:v>2.4967859085989232</c:v>
                </c:pt>
                <c:pt idx="17">
                  <c:v>3.3582341399184941</c:v>
                </c:pt>
                <c:pt idx="18">
                  <c:v>3.7387115429810649</c:v>
                </c:pt>
                <c:pt idx="19">
                  <c:v>3.7534760830970697</c:v>
                </c:pt>
                <c:pt idx="20">
                  <c:v>4.2162634733793425</c:v>
                </c:pt>
                <c:pt idx="21">
                  <c:v>3.5016408821219898</c:v>
                </c:pt>
                <c:pt idx="22">
                  <c:v>5.6161816630281294</c:v>
                </c:pt>
                <c:pt idx="23">
                  <c:v>3.8299454343634523</c:v>
                </c:pt>
                <c:pt idx="24">
                  <c:v>4.7841561799796466</c:v>
                </c:pt>
                <c:pt idx="25">
                  <c:v>4.4919229985130755</c:v>
                </c:pt>
                <c:pt idx="26">
                  <c:v>4.1173930139251809</c:v>
                </c:pt>
                <c:pt idx="27">
                  <c:v>3.3113382282044199</c:v>
                </c:pt>
                <c:pt idx="28">
                  <c:v>4.6767218960877983</c:v>
                </c:pt>
                <c:pt idx="29">
                  <c:v>4.1511402403500597</c:v>
                </c:pt>
                <c:pt idx="30">
                  <c:v>2.7157040624763056</c:v>
                </c:pt>
                <c:pt idx="31">
                  <c:v>2.9737776884201708</c:v>
                </c:pt>
                <c:pt idx="32">
                  <c:v>3.1572160358806798</c:v>
                </c:pt>
                <c:pt idx="33">
                  <c:v>3.3766537819936673</c:v>
                </c:pt>
                <c:pt idx="34">
                  <c:v>3.0551965869483411</c:v>
                </c:pt>
                <c:pt idx="35">
                  <c:v>3.489990944162372</c:v>
                </c:pt>
                <c:pt idx="36">
                  <c:v>2.498025563329179</c:v>
                </c:pt>
                <c:pt idx="37">
                  <c:v>3.0280504346337693</c:v>
                </c:pt>
                <c:pt idx="38">
                  <c:v>3.544786084072598</c:v>
                </c:pt>
                <c:pt idx="39">
                  <c:v>4.3185153664286702</c:v>
                </c:pt>
                <c:pt idx="40">
                  <c:v>4.1829600134354905</c:v>
                </c:pt>
                <c:pt idx="41">
                  <c:v>3.4948833326932913</c:v>
                </c:pt>
                <c:pt idx="42">
                  <c:v>3.6165296297177179</c:v>
                </c:pt>
                <c:pt idx="43">
                  <c:v>3.6449320099780209</c:v>
                </c:pt>
                <c:pt idx="44">
                  <c:v>2.2709345941076151</c:v>
                </c:pt>
                <c:pt idx="45">
                  <c:v>4.1011012511054901</c:v>
                </c:pt>
                <c:pt idx="46">
                  <c:v>2.8774962245856273</c:v>
                </c:pt>
                <c:pt idx="47">
                  <c:v>3.1965151305591917</c:v>
                </c:pt>
                <c:pt idx="48">
                  <c:v>3.5960566462252643</c:v>
                </c:pt>
                <c:pt idx="49">
                  <c:v>3.3690377754664098</c:v>
                </c:pt>
                <c:pt idx="50">
                  <c:v>5.2614579387372657</c:v>
                </c:pt>
                <c:pt idx="51">
                  <c:v>3.6423070633879888</c:v>
                </c:pt>
                <c:pt idx="52">
                  <c:v>3.4198361886810176</c:v>
                </c:pt>
                <c:pt idx="53">
                  <c:v>3.6135281119735225</c:v>
                </c:pt>
                <c:pt idx="54">
                  <c:v>2.5608333377696368</c:v>
                </c:pt>
                <c:pt idx="55">
                  <c:v>3.411667294696457</c:v>
                </c:pt>
                <c:pt idx="56">
                  <c:v>3.927913626208948</c:v>
                </c:pt>
                <c:pt idx="57">
                  <c:v>3.2494032977396898</c:v>
                </c:pt>
                <c:pt idx="58">
                  <c:v>3.3420964139209275</c:v>
                </c:pt>
                <c:pt idx="59">
                  <c:v>2.1656408298349277</c:v>
                </c:pt>
                <c:pt idx="60">
                  <c:v>3.2656260865800846</c:v>
                </c:pt>
                <c:pt idx="61">
                  <c:v>3.7648484992801912</c:v>
                </c:pt>
                <c:pt idx="62">
                  <c:v>2.3749231943471329</c:v>
                </c:pt>
                <c:pt idx="63">
                  <c:v>4.6370431825486094</c:v>
                </c:pt>
                <c:pt idx="64">
                  <c:v>4.453992797252198</c:v>
                </c:pt>
                <c:pt idx="65">
                  <c:v>3.8193229950502143</c:v>
                </c:pt>
                <c:pt idx="66">
                  <c:v>3.8413726437940738</c:v>
                </c:pt>
                <c:pt idx="67">
                  <c:v>3.5233154556676709</c:v>
                </c:pt>
                <c:pt idx="68">
                  <c:v>2.6348922712395364</c:v>
                </c:pt>
                <c:pt idx="69">
                  <c:v>2.9956125785997472</c:v>
                </c:pt>
                <c:pt idx="70">
                  <c:v>3.1378744276671</c:v>
                </c:pt>
                <c:pt idx="71">
                  <c:v>3.2962584522021245</c:v>
                </c:pt>
                <c:pt idx="72">
                  <c:v>3.3171938498342399</c:v>
                </c:pt>
                <c:pt idx="73">
                  <c:v>2.1891548277562265</c:v>
                </c:pt>
                <c:pt idx="74">
                  <c:v>2.7008410473210347</c:v>
                </c:pt>
                <c:pt idx="75">
                  <c:v>3.3848034993599185</c:v>
                </c:pt>
                <c:pt idx="76">
                  <c:v>3.095039986074454</c:v>
                </c:pt>
                <c:pt idx="77">
                  <c:v>3.8376680724499579</c:v>
                </c:pt>
                <c:pt idx="78">
                  <c:v>2.7089904046566176</c:v>
                </c:pt>
                <c:pt idx="79">
                  <c:v>4.8797983896534163</c:v>
                </c:pt>
                <c:pt idx="80">
                  <c:v>4.002832089194726</c:v>
                </c:pt>
                <c:pt idx="81">
                  <c:v>2.7377161862187336</c:v>
                </c:pt>
                <c:pt idx="82">
                  <c:v>3.439062063318886</c:v>
                </c:pt>
                <c:pt idx="83">
                  <c:v>4.101633629468779</c:v>
                </c:pt>
                <c:pt idx="84">
                  <c:v>2.1654232695434814</c:v>
                </c:pt>
                <c:pt idx="85">
                  <c:v>3.7129538261714004</c:v>
                </c:pt>
                <c:pt idx="86">
                  <c:v>5.1715420104224847</c:v>
                </c:pt>
                <c:pt idx="87">
                  <c:v>3.4311142181238949</c:v>
                </c:pt>
                <c:pt idx="88">
                  <c:v>2.7780753906650091</c:v>
                </c:pt>
                <c:pt idx="89">
                  <c:v>2.7321339198962278</c:v>
                </c:pt>
                <c:pt idx="90">
                  <c:v>2.8983941680522776</c:v>
                </c:pt>
                <c:pt idx="91">
                  <c:v>3.8421269426847005</c:v>
                </c:pt>
                <c:pt idx="92">
                  <c:v>3.2808152229431755</c:v>
                </c:pt>
                <c:pt idx="93">
                  <c:v>3.8722215814193817</c:v>
                </c:pt>
                <c:pt idx="94">
                  <c:v>3.336407551126257</c:v>
                </c:pt>
                <c:pt idx="95">
                  <c:v>3.4378635140426184</c:v>
                </c:pt>
                <c:pt idx="96">
                  <c:v>2.2064841707758944</c:v>
                </c:pt>
                <c:pt idx="97">
                  <c:v>3.9085186004859338</c:v>
                </c:pt>
                <c:pt idx="98">
                  <c:v>3.3322488815488782</c:v>
                </c:pt>
                <c:pt idx="99">
                  <c:v>3.0430841295641358</c:v>
                </c:pt>
                <c:pt idx="100">
                  <c:v>3.327896723859908</c:v>
                </c:pt>
                <c:pt idx="101">
                  <c:v>4.5007386474071609</c:v>
                </c:pt>
                <c:pt idx="102">
                  <c:v>2.8319464561387235</c:v>
                </c:pt>
                <c:pt idx="103">
                  <c:v>3.2693137232271567</c:v>
                </c:pt>
                <c:pt idx="104">
                  <c:v>3.3445400966637067</c:v>
                </c:pt>
                <c:pt idx="105">
                  <c:v>3.1093079016463889</c:v>
                </c:pt>
                <c:pt idx="106">
                  <c:v>3.0961819626468525</c:v>
                </c:pt>
                <c:pt idx="107">
                  <c:v>3.6489640615390044</c:v>
                </c:pt>
                <c:pt idx="108">
                  <c:v>3.4770985431574672</c:v>
                </c:pt>
                <c:pt idx="109">
                  <c:v>3.1241833653644449</c:v>
                </c:pt>
                <c:pt idx="110">
                  <c:v>3.6000368015640447</c:v>
                </c:pt>
                <c:pt idx="111">
                  <c:v>4.1183925998879261</c:v>
                </c:pt>
                <c:pt idx="112">
                  <c:v>2.7091773755911959</c:v>
                </c:pt>
                <c:pt idx="113">
                  <c:v>2.9713079754140779</c:v>
                </c:pt>
                <c:pt idx="114">
                  <c:v>3.368972642577063</c:v>
                </c:pt>
                <c:pt idx="115">
                  <c:v>4.5726192375128107</c:v>
                </c:pt>
                <c:pt idx="116">
                  <c:v>3.8270276061022912</c:v>
                </c:pt>
                <c:pt idx="117">
                  <c:v>3.1354149414769097</c:v>
                </c:pt>
                <c:pt idx="118">
                  <c:v>3.7680056011317049</c:v>
                </c:pt>
                <c:pt idx="119">
                  <c:v>2.8885125682567434</c:v>
                </c:pt>
                <c:pt idx="120">
                  <c:v>3.5864099664091214</c:v>
                </c:pt>
                <c:pt idx="121">
                  <c:v>3.4112653456309374</c:v>
                </c:pt>
                <c:pt idx="122">
                  <c:v>3.1507329394250405</c:v>
                </c:pt>
                <c:pt idx="123">
                  <c:v>2.9893840712847179</c:v>
                </c:pt>
                <c:pt idx="124">
                  <c:v>3.3769343934728795</c:v>
                </c:pt>
                <c:pt idx="125">
                  <c:v>2.5502489780941744</c:v>
                </c:pt>
                <c:pt idx="126">
                  <c:v>2.5053379692343754</c:v>
                </c:pt>
                <c:pt idx="127">
                  <c:v>3.0163560942802405</c:v>
                </c:pt>
                <c:pt idx="128">
                  <c:v>3.4269135824980594</c:v>
                </c:pt>
                <c:pt idx="129">
                  <c:v>4.5112084644702009</c:v>
                </c:pt>
                <c:pt idx="130">
                  <c:v>2.6148013755462927</c:v>
                </c:pt>
                <c:pt idx="131">
                  <c:v>3.8121935092248123</c:v>
                </c:pt>
                <c:pt idx="132">
                  <c:v>4.1176758617469886</c:v>
                </c:pt>
                <c:pt idx="133">
                  <c:v>4.216933401080837</c:v>
                </c:pt>
                <c:pt idx="134">
                  <c:v>2.5490692065834253</c:v>
                </c:pt>
                <c:pt idx="135">
                  <c:v>2.7075253770231313</c:v>
                </c:pt>
                <c:pt idx="136">
                  <c:v>3.4421595679567076</c:v>
                </c:pt>
                <c:pt idx="137">
                  <c:v>2.9750471885701018</c:v>
                </c:pt>
                <c:pt idx="138">
                  <c:v>2.9480867079962252</c:v>
                </c:pt>
                <c:pt idx="139">
                  <c:v>3.9530540533522753</c:v>
                </c:pt>
                <c:pt idx="140">
                  <c:v>2.7779418834392118</c:v>
                </c:pt>
                <c:pt idx="141">
                  <c:v>4.5386780620475236</c:v>
                </c:pt>
                <c:pt idx="142">
                  <c:v>3.6995937382997965</c:v>
                </c:pt>
                <c:pt idx="143">
                  <c:v>4.3368634024156165</c:v>
                </c:pt>
                <c:pt idx="144">
                  <c:v>2.1247679948413065</c:v>
                </c:pt>
                <c:pt idx="145">
                  <c:v>3.0779213287791549</c:v>
                </c:pt>
                <c:pt idx="146">
                  <c:v>4.7725414447660626</c:v>
                </c:pt>
                <c:pt idx="147">
                  <c:v>3.6587343198377482</c:v>
                </c:pt>
                <c:pt idx="148">
                  <c:v>4.4506651656529641</c:v>
                </c:pt>
                <c:pt idx="149">
                  <c:v>3.4322191231185002</c:v>
                </c:pt>
                <c:pt idx="150">
                  <c:v>3.2027843734663293</c:v>
                </c:pt>
                <c:pt idx="151">
                  <c:v>3.4874612724839835</c:v>
                </c:pt>
                <c:pt idx="152">
                  <c:v>2.5839213178738305</c:v>
                </c:pt>
                <c:pt idx="153">
                  <c:v>3.2799028206059688</c:v>
                </c:pt>
                <c:pt idx="154">
                  <c:v>2.8354221541884215</c:v>
                </c:pt>
                <c:pt idx="155">
                  <c:v>3.3452964812583446</c:v>
                </c:pt>
                <c:pt idx="156">
                  <c:v>3.5390751978835624</c:v>
                </c:pt>
                <c:pt idx="157">
                  <c:v>3.2378236065621877</c:v>
                </c:pt>
                <c:pt idx="158">
                  <c:v>4.3563803041398046</c:v>
                </c:pt>
                <c:pt idx="159">
                  <c:v>4.0285609231687545</c:v>
                </c:pt>
                <c:pt idx="160">
                  <c:v>3.542646756549118</c:v>
                </c:pt>
                <c:pt idx="161">
                  <c:v>4.0122826074650959</c:v>
                </c:pt>
                <c:pt idx="162">
                  <c:v>3.7234081537767167</c:v>
                </c:pt>
                <c:pt idx="163">
                  <c:v>3.5898090706664618</c:v>
                </c:pt>
                <c:pt idx="164">
                  <c:v>4.0631271812081025</c:v>
                </c:pt>
                <c:pt idx="165">
                  <c:v>3.7693757274996926</c:v>
                </c:pt>
                <c:pt idx="166">
                  <c:v>3.8308910900417743</c:v>
                </c:pt>
                <c:pt idx="167">
                  <c:v>4.2265225719275747</c:v>
                </c:pt>
                <c:pt idx="168">
                  <c:v>3.6133211282955813</c:v>
                </c:pt>
                <c:pt idx="169">
                  <c:v>3.1108933090296773</c:v>
                </c:pt>
                <c:pt idx="170">
                  <c:v>3.6391989986721569</c:v>
                </c:pt>
                <c:pt idx="171">
                  <c:v>3.2012844411463846</c:v>
                </c:pt>
                <c:pt idx="172">
                  <c:v>4.3612703556731276</c:v>
                </c:pt>
                <c:pt idx="173">
                  <c:v>2.8044956038725388</c:v>
                </c:pt>
                <c:pt idx="174">
                  <c:v>2.9207030591567502</c:v>
                </c:pt>
                <c:pt idx="175">
                  <c:v>4.1696159624524114</c:v>
                </c:pt>
                <c:pt idx="176">
                  <c:v>2.1799121667247192</c:v>
                </c:pt>
                <c:pt idx="177">
                  <c:v>4.036745502725438</c:v>
                </c:pt>
                <c:pt idx="178">
                  <c:v>3.3292039632275134</c:v>
                </c:pt>
                <c:pt idx="179">
                  <c:v>3.0130133289654566</c:v>
                </c:pt>
                <c:pt idx="180">
                  <c:v>4.321827686766909</c:v>
                </c:pt>
                <c:pt idx="181">
                  <c:v>3.2068125416406303</c:v>
                </c:pt>
                <c:pt idx="182">
                  <c:v>3.6110020422125615</c:v>
                </c:pt>
                <c:pt idx="183">
                  <c:v>3.131995878363</c:v>
                </c:pt>
                <c:pt idx="184">
                  <c:v>3.413985443796264</c:v>
                </c:pt>
                <c:pt idx="185">
                  <c:v>3.8198436638620876</c:v>
                </c:pt>
                <c:pt idx="186">
                  <c:v>2.7751203838293463</c:v>
                </c:pt>
                <c:pt idx="187">
                  <c:v>2.7993149768182377</c:v>
                </c:pt>
                <c:pt idx="188">
                  <c:v>2.9920667608375879</c:v>
                </c:pt>
                <c:pt idx="189">
                  <c:v>3.3047302698812757</c:v>
                </c:pt>
                <c:pt idx="190">
                  <c:v>4.9513001010945175</c:v>
                </c:pt>
                <c:pt idx="191">
                  <c:v>3.4397949897668525</c:v>
                </c:pt>
                <c:pt idx="192">
                  <c:v>4.1640252582754158</c:v>
                </c:pt>
                <c:pt idx="193">
                  <c:v>3.9023167698934458</c:v>
                </c:pt>
                <c:pt idx="194">
                  <c:v>3.8125305119349662</c:v>
                </c:pt>
                <c:pt idx="195">
                  <c:v>3.2860671059162883</c:v>
                </c:pt>
                <c:pt idx="196">
                  <c:v>3.9945916862973263</c:v>
                </c:pt>
                <c:pt idx="197">
                  <c:v>3.6007168207082429</c:v>
                </c:pt>
                <c:pt idx="198">
                  <c:v>3.4300043650613361</c:v>
                </c:pt>
                <c:pt idx="199">
                  <c:v>3.1642441454602874</c:v>
                </c:pt>
                <c:pt idx="200">
                  <c:v>3.6465446517759119</c:v>
                </c:pt>
                <c:pt idx="201">
                  <c:v>2.9376232257367008</c:v>
                </c:pt>
                <c:pt idx="202">
                  <c:v>3.4851039801435775</c:v>
                </c:pt>
                <c:pt idx="203">
                  <c:v>4.2465342147828835</c:v>
                </c:pt>
                <c:pt idx="204">
                  <c:v>3.9665407701242259</c:v>
                </c:pt>
                <c:pt idx="205">
                  <c:v>4.2331558991468512</c:v>
                </c:pt>
                <c:pt idx="206">
                  <c:v>3.2157797837119801</c:v>
                </c:pt>
                <c:pt idx="207">
                  <c:v>3.4628790410290264</c:v>
                </c:pt>
                <c:pt idx="208">
                  <c:v>2.4354912277189698</c:v>
                </c:pt>
                <c:pt idx="209">
                  <c:v>3.4478448872078218</c:v>
                </c:pt>
                <c:pt idx="210">
                  <c:v>3.7660880443924896</c:v>
                </c:pt>
                <c:pt idx="211">
                  <c:v>3.6457833402449467</c:v>
                </c:pt>
                <c:pt idx="212">
                  <c:v>3.2583665640995889</c:v>
                </c:pt>
                <c:pt idx="213">
                  <c:v>4.6247177014643057</c:v>
                </c:pt>
                <c:pt idx="214">
                  <c:v>2.9306444421548008</c:v>
                </c:pt>
                <c:pt idx="215">
                  <c:v>3.5840185361496424</c:v>
                </c:pt>
                <c:pt idx="216">
                  <c:v>2.6627744834239593</c:v>
                </c:pt>
                <c:pt idx="217">
                  <c:v>3.6810701910068815</c:v>
                </c:pt>
                <c:pt idx="218">
                  <c:v>4.1471510901279487</c:v>
                </c:pt>
                <c:pt idx="219">
                  <c:v>3.8020695856077396</c:v>
                </c:pt>
                <c:pt idx="220">
                  <c:v>3.0973849699417997</c:v>
                </c:pt>
                <c:pt idx="221">
                  <c:v>2.909637136730197</c:v>
                </c:pt>
                <c:pt idx="222">
                  <c:v>3.6348174726302318</c:v>
                </c:pt>
                <c:pt idx="223">
                  <c:v>3.7489389046107249</c:v>
                </c:pt>
                <c:pt idx="224">
                  <c:v>3.9624596291370437</c:v>
                </c:pt>
                <c:pt idx="225">
                  <c:v>2.8948982868035387</c:v>
                </c:pt>
                <c:pt idx="226">
                  <c:v>3.0380181068596812</c:v>
                </c:pt>
                <c:pt idx="227">
                  <c:v>3.5288299255159643</c:v>
                </c:pt>
                <c:pt idx="228">
                  <c:v>3.4479069272309175</c:v>
                </c:pt>
                <c:pt idx="229">
                  <c:v>3.3171250659866871</c:v>
                </c:pt>
                <c:pt idx="230">
                  <c:v>2.9283407831575232</c:v>
                </c:pt>
                <c:pt idx="231">
                  <c:v>2.7418170199725864</c:v>
                </c:pt>
                <c:pt idx="232">
                  <c:v>4.2087252880807569</c:v>
                </c:pt>
                <c:pt idx="233">
                  <c:v>4.4994124481400206</c:v>
                </c:pt>
                <c:pt idx="234">
                  <c:v>4.2546101179826223</c:v>
                </c:pt>
                <c:pt idx="235">
                  <c:v>2.212478185251797</c:v>
                </c:pt>
                <c:pt idx="236">
                  <c:v>2.2637547641722335</c:v>
                </c:pt>
                <c:pt idx="237">
                  <c:v>3.6038734352964639</c:v>
                </c:pt>
                <c:pt idx="238">
                  <c:v>4.248803350596944</c:v>
                </c:pt>
                <c:pt idx="239">
                  <c:v>2.4122309308576035</c:v>
                </c:pt>
                <c:pt idx="240">
                  <c:v>4.3385067256314471</c:v>
                </c:pt>
                <c:pt idx="241">
                  <c:v>2.8623559978184971</c:v>
                </c:pt>
                <c:pt idx="242">
                  <c:v>2.6526312645607959</c:v>
                </c:pt>
                <c:pt idx="243">
                  <c:v>3.9600335001419182</c:v>
                </c:pt>
                <c:pt idx="244">
                  <c:v>3.272837409021804</c:v>
                </c:pt>
                <c:pt idx="245">
                  <c:v>3.1284082334042864</c:v>
                </c:pt>
                <c:pt idx="246">
                  <c:v>4.7426171413606539</c:v>
                </c:pt>
                <c:pt idx="247">
                  <c:v>3.3793696370624673</c:v>
                </c:pt>
                <c:pt idx="248">
                  <c:v>4.0378463501552631</c:v>
                </c:pt>
                <c:pt idx="249">
                  <c:v>3.9482914267870228</c:v>
                </c:pt>
                <c:pt idx="250">
                  <c:v>4.2098658823607309</c:v>
                </c:pt>
                <c:pt idx="251">
                  <c:v>3.7805976234892569</c:v>
                </c:pt>
                <c:pt idx="252">
                  <c:v>3.5429709527674049</c:v>
                </c:pt>
                <c:pt idx="253">
                  <c:v>3.8795312085422893</c:v>
                </c:pt>
                <c:pt idx="254">
                  <c:v>2.739207643211671</c:v>
                </c:pt>
                <c:pt idx="255">
                  <c:v>3.0199048695784256</c:v>
                </c:pt>
                <c:pt idx="256">
                  <c:v>4.8282498789241686</c:v>
                </c:pt>
                <c:pt idx="257">
                  <c:v>3.3345186667217774</c:v>
                </c:pt>
                <c:pt idx="258">
                  <c:v>3.7951258326507684</c:v>
                </c:pt>
                <c:pt idx="259">
                  <c:v>4.2883680906786026</c:v>
                </c:pt>
                <c:pt idx="260">
                  <c:v>4.0245313092634944</c:v>
                </c:pt>
                <c:pt idx="261">
                  <c:v>2.7574014128271926</c:v>
                </c:pt>
                <c:pt idx="262">
                  <c:v>3.5791529063155849</c:v>
                </c:pt>
                <c:pt idx="263">
                  <c:v>2.6940966608518693</c:v>
                </c:pt>
                <c:pt idx="264">
                  <c:v>3.3313830857487119</c:v>
                </c:pt>
                <c:pt idx="265">
                  <c:v>3.3308052152676169</c:v>
                </c:pt>
                <c:pt idx="266">
                  <c:v>2.9171192424868195</c:v>
                </c:pt>
                <c:pt idx="267">
                  <c:v>3.0397060599555061</c:v>
                </c:pt>
                <c:pt idx="268">
                  <c:v>2.5943447615631072</c:v>
                </c:pt>
                <c:pt idx="269">
                  <c:v>3.4760708574105195</c:v>
                </c:pt>
                <c:pt idx="270">
                  <c:v>3.6779505503622829</c:v>
                </c:pt>
                <c:pt idx="271">
                  <c:v>4.1009456129965542</c:v>
                </c:pt>
                <c:pt idx="272">
                  <c:v>3.1741154332875681</c:v>
                </c:pt>
                <c:pt idx="273">
                  <c:v>2.8852912445733239</c:v>
                </c:pt>
                <c:pt idx="274">
                  <c:v>2.3851550013408342</c:v>
                </c:pt>
                <c:pt idx="275">
                  <c:v>4.998654166496749</c:v>
                </c:pt>
                <c:pt idx="276">
                  <c:v>4.3972001938092831</c:v>
                </c:pt>
                <c:pt idx="277">
                  <c:v>2.6068727394542037</c:v>
                </c:pt>
                <c:pt idx="278">
                  <c:v>3.7066291040954695</c:v>
                </c:pt>
                <c:pt idx="279">
                  <c:v>3.2593857900442913</c:v>
                </c:pt>
                <c:pt idx="280">
                  <c:v>3.9547195610059589</c:v>
                </c:pt>
                <c:pt idx="281">
                  <c:v>2.9150530464201836</c:v>
                </c:pt>
                <c:pt idx="282">
                  <c:v>3.0687323314927255</c:v>
                </c:pt>
                <c:pt idx="283">
                  <c:v>5.1327520470217678</c:v>
                </c:pt>
                <c:pt idx="284">
                  <c:v>5.32082215264154</c:v>
                </c:pt>
                <c:pt idx="285">
                  <c:v>3.7181474201975675</c:v>
                </c:pt>
                <c:pt idx="286">
                  <c:v>3.7425913595763234</c:v>
                </c:pt>
                <c:pt idx="287">
                  <c:v>3.5342939313558759</c:v>
                </c:pt>
                <c:pt idx="288">
                  <c:v>2.8448388179678545</c:v>
                </c:pt>
                <c:pt idx="289">
                  <c:v>4.0590193561826311</c:v>
                </c:pt>
                <c:pt idx="290">
                  <c:v>4.0063162199815565</c:v>
                </c:pt>
                <c:pt idx="291">
                  <c:v>3.3469691924920824</c:v>
                </c:pt>
                <c:pt idx="292">
                  <c:v>2.7032227440736847</c:v>
                </c:pt>
                <c:pt idx="293">
                  <c:v>3.7641075455839825</c:v>
                </c:pt>
                <c:pt idx="294">
                  <c:v>2.4569292248725816</c:v>
                </c:pt>
                <c:pt idx="295">
                  <c:v>3.145679118181306</c:v>
                </c:pt>
                <c:pt idx="296">
                  <c:v>3.8848905176388087</c:v>
                </c:pt>
                <c:pt idx="297">
                  <c:v>3.8218314032164358</c:v>
                </c:pt>
                <c:pt idx="298">
                  <c:v>3.3062278788785591</c:v>
                </c:pt>
                <c:pt idx="299">
                  <c:v>3.894496169025274</c:v>
                </c:pt>
                <c:pt idx="300">
                  <c:v>2.6429565005399809</c:v>
                </c:pt>
                <c:pt idx="301">
                  <c:v>3.5542311394429476</c:v>
                </c:pt>
                <c:pt idx="302">
                  <c:v>3.2722232437458274</c:v>
                </c:pt>
                <c:pt idx="303">
                  <c:v>3.8668653198662923</c:v>
                </c:pt>
                <c:pt idx="304">
                  <c:v>3.7408604213768797</c:v>
                </c:pt>
                <c:pt idx="305">
                  <c:v>3.9687962239447927</c:v>
                </c:pt>
                <c:pt idx="306">
                  <c:v>3.0788547079768591</c:v>
                </c:pt>
                <c:pt idx="307">
                  <c:v>4.2912471669706633</c:v>
                </c:pt>
                <c:pt idx="308">
                  <c:v>2.23300182455867</c:v>
                </c:pt>
                <c:pt idx="309">
                  <c:v>3.7572049799787237</c:v>
                </c:pt>
                <c:pt idx="310">
                  <c:v>3.2354798217648977</c:v>
                </c:pt>
                <c:pt idx="311">
                  <c:v>3.3085750055873575</c:v>
                </c:pt>
                <c:pt idx="312">
                  <c:v>2.4975381091840916</c:v>
                </c:pt>
                <c:pt idx="313">
                  <c:v>4.5389484772934736</c:v>
                </c:pt>
                <c:pt idx="314">
                  <c:v>3.8624976907882171</c:v>
                </c:pt>
                <c:pt idx="315">
                  <c:v>3.0791488182508999</c:v>
                </c:pt>
                <c:pt idx="316">
                  <c:v>4.0612338899316001</c:v>
                </c:pt>
                <c:pt idx="317">
                  <c:v>3.8745185624600538</c:v>
                </c:pt>
                <c:pt idx="318">
                  <c:v>3.8631449935303408</c:v>
                </c:pt>
                <c:pt idx="319">
                  <c:v>3.6352243054115263</c:v>
                </c:pt>
                <c:pt idx="320">
                  <c:v>3.6116243242413759</c:v>
                </c:pt>
                <c:pt idx="321">
                  <c:v>3.1343244049730572</c:v>
                </c:pt>
                <c:pt idx="322">
                  <c:v>5.0323662788292438</c:v>
                </c:pt>
                <c:pt idx="323">
                  <c:v>4.9814143558726585</c:v>
                </c:pt>
                <c:pt idx="324">
                  <c:v>2.7825980943687796</c:v>
                </c:pt>
                <c:pt idx="325">
                  <c:v>3.6982912157992871</c:v>
                </c:pt>
                <c:pt idx="326">
                  <c:v>4.0840384801750815</c:v>
                </c:pt>
                <c:pt idx="327">
                  <c:v>4.6101848386176414</c:v>
                </c:pt>
                <c:pt idx="328">
                  <c:v>3.6979940041084376</c:v>
                </c:pt>
                <c:pt idx="329">
                  <c:v>3.1121217040655722</c:v>
                </c:pt>
                <c:pt idx="330">
                  <c:v>2.4116680733560543</c:v>
                </c:pt>
                <c:pt idx="331">
                  <c:v>3.9527912878758684</c:v>
                </c:pt>
                <c:pt idx="332">
                  <c:v>2.3619309427709538</c:v>
                </c:pt>
                <c:pt idx="333">
                  <c:v>4.7280740823198641</c:v>
                </c:pt>
                <c:pt idx="334">
                  <c:v>4.5806142165150732</c:v>
                </c:pt>
                <c:pt idx="335">
                  <c:v>3.9794268541860447</c:v>
                </c:pt>
                <c:pt idx="336">
                  <c:v>2.8289762778149452</c:v>
                </c:pt>
                <c:pt idx="337">
                  <c:v>3.3567990760206214</c:v>
                </c:pt>
                <c:pt idx="338">
                  <c:v>2.1375413061040121</c:v>
                </c:pt>
                <c:pt idx="339">
                  <c:v>3.2721975265807544</c:v>
                </c:pt>
                <c:pt idx="340">
                  <c:v>3.5716674670494513</c:v>
                </c:pt>
                <c:pt idx="341">
                  <c:v>3.0326977845684553</c:v>
                </c:pt>
                <c:pt idx="342">
                  <c:v>3.4082340699700637</c:v>
                </c:pt>
                <c:pt idx="343">
                  <c:v>3.5252500723540265</c:v>
                </c:pt>
                <c:pt idx="344">
                  <c:v>2.8228176292311389</c:v>
                </c:pt>
                <c:pt idx="345">
                  <c:v>3.6054926644542036</c:v>
                </c:pt>
                <c:pt idx="346">
                  <c:v>4.1494819438648278</c:v>
                </c:pt>
                <c:pt idx="347">
                  <c:v>2.3985258767493178</c:v>
                </c:pt>
                <c:pt idx="348">
                  <c:v>4.0600388486250267</c:v>
                </c:pt>
                <c:pt idx="349">
                  <c:v>3.3055266387523545</c:v>
                </c:pt>
                <c:pt idx="350">
                  <c:v>4.8710417184197752</c:v>
                </c:pt>
                <c:pt idx="351">
                  <c:v>2.7357835632498961</c:v>
                </c:pt>
                <c:pt idx="352">
                  <c:v>2.3113416595853522</c:v>
                </c:pt>
                <c:pt idx="353">
                  <c:v>3.0281189435133911</c:v>
                </c:pt>
                <c:pt idx="354">
                  <c:v>3.4179046222681677</c:v>
                </c:pt>
                <c:pt idx="355">
                  <c:v>2.3857492810512326</c:v>
                </c:pt>
                <c:pt idx="356">
                  <c:v>3.9713014110154177</c:v>
                </c:pt>
                <c:pt idx="357">
                  <c:v>2.7445591144306434</c:v>
                </c:pt>
                <c:pt idx="358">
                  <c:v>3.2848363686059088</c:v>
                </c:pt>
                <c:pt idx="359">
                  <c:v>4.2595179392159537</c:v>
                </c:pt>
                <c:pt idx="360">
                  <c:v>4.6118244895543228</c:v>
                </c:pt>
                <c:pt idx="361">
                  <c:v>2.8919205614870975</c:v>
                </c:pt>
                <c:pt idx="362">
                  <c:v>3.434300469550152</c:v>
                </c:pt>
                <c:pt idx="363">
                  <c:v>3.0449437578977552</c:v>
                </c:pt>
                <c:pt idx="364">
                  <c:v>3.1590768274893435</c:v>
                </c:pt>
                <c:pt idx="365">
                  <c:v>3.3217481971521181</c:v>
                </c:pt>
                <c:pt idx="366">
                  <c:v>4.7752823185030024</c:v>
                </c:pt>
                <c:pt idx="367">
                  <c:v>3.5705044028737518</c:v>
                </c:pt>
                <c:pt idx="368">
                  <c:v>3.632598294886094</c:v>
                </c:pt>
                <c:pt idx="369">
                  <c:v>3.8687211400315675</c:v>
                </c:pt>
                <c:pt idx="370">
                  <c:v>4.1900413587635228</c:v>
                </c:pt>
                <c:pt idx="371">
                  <c:v>3.631951733867993</c:v>
                </c:pt>
                <c:pt idx="372">
                  <c:v>2.4322668710102704</c:v>
                </c:pt>
                <c:pt idx="373">
                  <c:v>3.2151218659431891</c:v>
                </c:pt>
                <c:pt idx="374">
                  <c:v>2.6888494268370948</c:v>
                </c:pt>
                <c:pt idx="375">
                  <c:v>4.5997896003770222</c:v>
                </c:pt>
                <c:pt idx="376">
                  <c:v>3.1059606051961737</c:v>
                </c:pt>
                <c:pt idx="377">
                  <c:v>3.8016121201622184</c:v>
                </c:pt>
                <c:pt idx="378">
                  <c:v>4.036133073292433</c:v>
                </c:pt>
                <c:pt idx="379">
                  <c:v>4.071407050165277</c:v>
                </c:pt>
                <c:pt idx="380">
                  <c:v>4.1711999916848868</c:v>
                </c:pt>
                <c:pt idx="381">
                  <c:v>2.7107529552523602</c:v>
                </c:pt>
                <c:pt idx="382">
                  <c:v>2.7845201261524153</c:v>
                </c:pt>
                <c:pt idx="383">
                  <c:v>2.7243320340575963</c:v>
                </c:pt>
                <c:pt idx="384">
                  <c:v>3.7337634739472207</c:v>
                </c:pt>
                <c:pt idx="385">
                  <c:v>3.3540489663314474</c:v>
                </c:pt>
                <c:pt idx="386">
                  <c:v>3.7061855811507485</c:v>
                </c:pt>
                <c:pt idx="387">
                  <c:v>2.3584982185861776</c:v>
                </c:pt>
                <c:pt idx="388">
                  <c:v>2.1731492944746407</c:v>
                </c:pt>
                <c:pt idx="389">
                  <c:v>3.8058706980449131</c:v>
                </c:pt>
                <c:pt idx="390">
                  <c:v>2.8746099055487377</c:v>
                </c:pt>
                <c:pt idx="391">
                  <c:v>4.4443133580537904</c:v>
                </c:pt>
                <c:pt idx="392">
                  <c:v>3.3797369565754138</c:v>
                </c:pt>
                <c:pt idx="393">
                  <c:v>4.9372588556156529</c:v>
                </c:pt>
                <c:pt idx="394">
                  <c:v>4.4526550541748975</c:v>
                </c:pt>
                <c:pt idx="395">
                  <c:v>2.5553921847692749</c:v>
                </c:pt>
                <c:pt idx="396">
                  <c:v>3.8737183918588869</c:v>
                </c:pt>
                <c:pt idx="397">
                  <c:v>4.0736116200815218</c:v>
                </c:pt>
                <c:pt idx="398">
                  <c:v>3.7299423953528787</c:v>
                </c:pt>
                <c:pt idx="399">
                  <c:v>2.5845539577719876</c:v>
                </c:pt>
                <c:pt idx="400">
                  <c:v>2.1557910090555907</c:v>
                </c:pt>
                <c:pt idx="401">
                  <c:v>3.2855030061315631</c:v>
                </c:pt>
                <c:pt idx="402">
                  <c:v>3.4864806004457591</c:v>
                </c:pt>
                <c:pt idx="403">
                  <c:v>3.370965421372432</c:v>
                </c:pt>
                <c:pt idx="404">
                  <c:v>2.5380261287842387</c:v>
                </c:pt>
                <c:pt idx="405">
                  <c:v>2.8646408869315962</c:v>
                </c:pt>
                <c:pt idx="406">
                  <c:v>2.2832732092414858</c:v>
                </c:pt>
                <c:pt idx="407">
                  <c:v>3.4239249428238452</c:v>
                </c:pt>
                <c:pt idx="408">
                  <c:v>3.8107245134922607</c:v>
                </c:pt>
                <c:pt idx="409">
                  <c:v>4.3178930724175473</c:v>
                </c:pt>
                <c:pt idx="410">
                  <c:v>2.3921238775896967</c:v>
                </c:pt>
                <c:pt idx="411">
                  <c:v>2.4231261482863857</c:v>
                </c:pt>
                <c:pt idx="412">
                  <c:v>4.147425571513935</c:v>
                </c:pt>
                <c:pt idx="413">
                  <c:v>2.8835912998702895</c:v>
                </c:pt>
                <c:pt idx="414">
                  <c:v>2.5979704703389359</c:v>
                </c:pt>
                <c:pt idx="415">
                  <c:v>2.5338617348624553</c:v>
                </c:pt>
                <c:pt idx="416">
                  <c:v>4.8317460064778572</c:v>
                </c:pt>
                <c:pt idx="417">
                  <c:v>4.2088497708562898</c:v>
                </c:pt>
                <c:pt idx="418">
                  <c:v>3.5153608378370222</c:v>
                </c:pt>
                <c:pt idx="419">
                  <c:v>3.2966738445624628</c:v>
                </c:pt>
                <c:pt idx="420">
                  <c:v>4.0132918827684705</c:v>
                </c:pt>
                <c:pt idx="421">
                  <c:v>3.8497443659866804</c:v>
                </c:pt>
                <c:pt idx="422">
                  <c:v>2.5753297945315694</c:v>
                </c:pt>
                <c:pt idx="423">
                  <c:v>3.6434055554396139</c:v>
                </c:pt>
                <c:pt idx="424">
                  <c:v>5.1564135422230493</c:v>
                </c:pt>
                <c:pt idx="425">
                  <c:v>2.3064862258858057</c:v>
                </c:pt>
                <c:pt idx="426">
                  <c:v>3.5292563119897977</c:v>
                </c:pt>
                <c:pt idx="427">
                  <c:v>4.6887431867347402</c:v>
                </c:pt>
                <c:pt idx="428">
                  <c:v>2.6880986148131569</c:v>
                </c:pt>
                <c:pt idx="429">
                  <c:v>3.0201271948916997</c:v>
                </c:pt>
                <c:pt idx="430">
                  <c:v>4.2128426551140592</c:v>
                </c:pt>
                <c:pt idx="431">
                  <c:v>3.8498257342481281</c:v>
                </c:pt>
                <c:pt idx="432">
                  <c:v>3.4748150715701058</c:v>
                </c:pt>
                <c:pt idx="433">
                  <c:v>3.0667571686205122</c:v>
                </c:pt>
                <c:pt idx="434">
                  <c:v>3.2045177287680247</c:v>
                </c:pt>
                <c:pt idx="435">
                  <c:v>2.5189714147425661</c:v>
                </c:pt>
                <c:pt idx="436">
                  <c:v>3.2197084328904282</c:v>
                </c:pt>
                <c:pt idx="437">
                  <c:v>3.4168539089525325</c:v>
                </c:pt>
                <c:pt idx="438">
                  <c:v>3.0201187671595164</c:v>
                </c:pt>
                <c:pt idx="439">
                  <c:v>3.0204219201467311</c:v>
                </c:pt>
                <c:pt idx="440">
                  <c:v>2.7532822595274808</c:v>
                </c:pt>
                <c:pt idx="441">
                  <c:v>3.3294192384070129</c:v>
                </c:pt>
                <c:pt idx="442">
                  <c:v>2.5386266592905855</c:v>
                </c:pt>
                <c:pt idx="443">
                  <c:v>2.5594207534812057</c:v>
                </c:pt>
                <c:pt idx="444">
                  <c:v>2.8808778630728966</c:v>
                </c:pt>
                <c:pt idx="445">
                  <c:v>3.5437854109593729</c:v>
                </c:pt>
                <c:pt idx="446">
                  <c:v>3.8160045147557469</c:v>
                </c:pt>
                <c:pt idx="447">
                  <c:v>3.4936751809636064</c:v>
                </c:pt>
                <c:pt idx="448">
                  <c:v>2.4220612306815923</c:v>
                </c:pt>
                <c:pt idx="449">
                  <c:v>2.2422099807470914</c:v>
                </c:pt>
                <c:pt idx="450">
                  <c:v>4.3418648843834831</c:v>
                </c:pt>
                <c:pt idx="451">
                  <c:v>3.4646010577715458</c:v>
                </c:pt>
                <c:pt idx="452">
                  <c:v>3.4472724487984578</c:v>
                </c:pt>
                <c:pt idx="453">
                  <c:v>4.2693551790209767</c:v>
                </c:pt>
                <c:pt idx="454">
                  <c:v>3.857051509064263</c:v>
                </c:pt>
                <c:pt idx="455">
                  <c:v>3.4551742468262603</c:v>
                </c:pt>
                <c:pt idx="456">
                  <c:v>3.9950162951569723</c:v>
                </c:pt>
                <c:pt idx="457">
                  <c:v>3.5371161756926881</c:v>
                </c:pt>
                <c:pt idx="458">
                  <c:v>3.5899564569375002</c:v>
                </c:pt>
                <c:pt idx="459">
                  <c:v>5.4705514065687169</c:v>
                </c:pt>
                <c:pt idx="460">
                  <c:v>4.5911554943432407</c:v>
                </c:pt>
                <c:pt idx="461">
                  <c:v>2.0159124194075559</c:v>
                </c:pt>
                <c:pt idx="462">
                  <c:v>2.3571702834628923</c:v>
                </c:pt>
                <c:pt idx="463">
                  <c:v>3.1606642665452966</c:v>
                </c:pt>
                <c:pt idx="464">
                  <c:v>4.610059303975703</c:v>
                </c:pt>
                <c:pt idx="465">
                  <c:v>2.9719744471705098</c:v>
                </c:pt>
                <c:pt idx="466">
                  <c:v>4.0661294774331225</c:v>
                </c:pt>
                <c:pt idx="467">
                  <c:v>3.4815518545578925</c:v>
                </c:pt>
                <c:pt idx="468">
                  <c:v>3.2913526651070981</c:v>
                </c:pt>
                <c:pt idx="469">
                  <c:v>4.152613252167896</c:v>
                </c:pt>
                <c:pt idx="470">
                  <c:v>3.6224869460414197</c:v>
                </c:pt>
                <c:pt idx="471">
                  <c:v>3.0827460734014096</c:v>
                </c:pt>
                <c:pt idx="472">
                  <c:v>4.2695118415186073</c:v>
                </c:pt>
                <c:pt idx="473">
                  <c:v>2.8182272782258622</c:v>
                </c:pt>
                <c:pt idx="474">
                  <c:v>3.2839127820005558</c:v>
                </c:pt>
                <c:pt idx="475">
                  <c:v>2.2442240368349644</c:v>
                </c:pt>
                <c:pt idx="476">
                  <c:v>5.1906782606147885</c:v>
                </c:pt>
                <c:pt idx="477">
                  <c:v>4.5480734782296395</c:v>
                </c:pt>
                <c:pt idx="478">
                  <c:v>3.8260674288390248</c:v>
                </c:pt>
                <c:pt idx="479">
                  <c:v>3.4512358863204895</c:v>
                </c:pt>
                <c:pt idx="480">
                  <c:v>3.8789681110519894</c:v>
                </c:pt>
                <c:pt idx="481">
                  <c:v>3.3343999074418775</c:v>
                </c:pt>
                <c:pt idx="482">
                  <c:v>3.4282566627933022</c:v>
                </c:pt>
                <c:pt idx="483">
                  <c:v>2.751511785177513</c:v>
                </c:pt>
                <c:pt idx="484">
                  <c:v>3.8644267792717244</c:v>
                </c:pt>
                <c:pt idx="485">
                  <c:v>4.0218912665317248</c:v>
                </c:pt>
                <c:pt idx="486">
                  <c:v>3.7259430013679093</c:v>
                </c:pt>
                <c:pt idx="487">
                  <c:v>3.2412617649215179</c:v>
                </c:pt>
                <c:pt idx="488">
                  <c:v>3.3355640454497291</c:v>
                </c:pt>
                <c:pt idx="489">
                  <c:v>2.5975289976590261</c:v>
                </c:pt>
                <c:pt idx="490">
                  <c:v>2.4162421994655148</c:v>
                </c:pt>
                <c:pt idx="491">
                  <c:v>3.7897453829215806</c:v>
                </c:pt>
                <c:pt idx="492">
                  <c:v>4.1459985166198692</c:v>
                </c:pt>
                <c:pt idx="493">
                  <c:v>4.5559207589001289</c:v>
                </c:pt>
                <c:pt idx="494">
                  <c:v>4.2381661562056649</c:v>
                </c:pt>
                <c:pt idx="495">
                  <c:v>2.8694207009448007</c:v>
                </c:pt>
                <c:pt idx="496">
                  <c:v>3.2308607276330292</c:v>
                </c:pt>
                <c:pt idx="497">
                  <c:v>2.3745368336497137</c:v>
                </c:pt>
                <c:pt idx="498">
                  <c:v>3.8338358183959826</c:v>
                </c:pt>
                <c:pt idx="499">
                  <c:v>3.4458437337204373</c:v>
                </c:pt>
                <c:pt idx="500">
                  <c:v>4.1388386400828949</c:v>
                </c:pt>
                <c:pt idx="501">
                  <c:v>4.3480930375099547</c:v>
                </c:pt>
                <c:pt idx="502">
                  <c:v>2.8120154625913756</c:v>
                </c:pt>
                <c:pt idx="503">
                  <c:v>2.8926004769105873</c:v>
                </c:pt>
                <c:pt idx="504">
                  <c:v>3.6420186256807483</c:v>
                </c:pt>
                <c:pt idx="505">
                  <c:v>2.666863720061599</c:v>
                </c:pt>
                <c:pt idx="506">
                  <c:v>3.7090438190016073</c:v>
                </c:pt>
                <c:pt idx="507">
                  <c:v>3.6759680108856969</c:v>
                </c:pt>
                <c:pt idx="508">
                  <c:v>3.4414760869896384</c:v>
                </c:pt>
                <c:pt idx="509">
                  <c:v>3.5421983887952138</c:v>
                </c:pt>
                <c:pt idx="510">
                  <c:v>3.8064354506378493</c:v>
                </c:pt>
                <c:pt idx="511">
                  <c:v>2.9439161903506204</c:v>
                </c:pt>
                <c:pt idx="512">
                  <c:v>3.6119448672685905</c:v>
                </c:pt>
                <c:pt idx="513">
                  <c:v>3.1153086561280361</c:v>
                </c:pt>
                <c:pt idx="514">
                  <c:v>3.1500967285795696</c:v>
                </c:pt>
                <c:pt idx="515">
                  <c:v>3.0364759358866706</c:v>
                </c:pt>
                <c:pt idx="516">
                  <c:v>3.2785845747683879</c:v>
                </c:pt>
                <c:pt idx="517">
                  <c:v>4.0925004702754961</c:v>
                </c:pt>
                <c:pt idx="518">
                  <c:v>3.1196749378209176</c:v>
                </c:pt>
                <c:pt idx="519">
                  <c:v>2.6728375814881815</c:v>
                </c:pt>
                <c:pt idx="520">
                  <c:v>3.4763477624174186</c:v>
                </c:pt>
                <c:pt idx="521">
                  <c:v>3.2925297987297029</c:v>
                </c:pt>
                <c:pt idx="522">
                  <c:v>2.9063996846458053</c:v>
                </c:pt>
                <c:pt idx="523">
                  <c:v>3.1402946396654841</c:v>
                </c:pt>
                <c:pt idx="524">
                  <c:v>3.2212590485616488</c:v>
                </c:pt>
                <c:pt idx="525">
                  <c:v>4.2366864606096613</c:v>
                </c:pt>
                <c:pt idx="526">
                  <c:v>3.509223927947005</c:v>
                </c:pt>
                <c:pt idx="527">
                  <c:v>3.3422456186939939</c:v>
                </c:pt>
                <c:pt idx="528">
                  <c:v>2.9151584445931178</c:v>
                </c:pt>
                <c:pt idx="529">
                  <c:v>3.5785341065518423</c:v>
                </c:pt>
                <c:pt idx="530">
                  <c:v>3.2019354493413346</c:v>
                </c:pt>
                <c:pt idx="531">
                  <c:v>4.3031261712017681</c:v>
                </c:pt>
                <c:pt idx="532">
                  <c:v>2.7184770607467499</c:v>
                </c:pt>
                <c:pt idx="533">
                  <c:v>3.5376425930126629</c:v>
                </c:pt>
                <c:pt idx="534">
                  <c:v>3.5188717819431474</c:v>
                </c:pt>
                <c:pt idx="535">
                  <c:v>1.9998723502690297</c:v>
                </c:pt>
                <c:pt idx="536">
                  <c:v>4.7190983075056749</c:v>
                </c:pt>
                <c:pt idx="537">
                  <c:v>4.1235130406760732</c:v>
                </c:pt>
                <c:pt idx="538">
                  <c:v>3.1936809073855272</c:v>
                </c:pt>
                <c:pt idx="539">
                  <c:v>3.2046157542851006</c:v>
                </c:pt>
                <c:pt idx="540">
                  <c:v>4.2440336848061122</c:v>
                </c:pt>
                <c:pt idx="541">
                  <c:v>3.2507235407303483</c:v>
                </c:pt>
                <c:pt idx="542">
                  <c:v>1.8067737982935341</c:v>
                </c:pt>
                <c:pt idx="543">
                  <c:v>3.0229522583079813</c:v>
                </c:pt>
                <c:pt idx="544">
                  <c:v>3.7758006269118312</c:v>
                </c:pt>
                <c:pt idx="545">
                  <c:v>2.0315703485795638</c:v>
                </c:pt>
                <c:pt idx="546">
                  <c:v>4.7315470804292659</c:v>
                </c:pt>
                <c:pt idx="547">
                  <c:v>3.802720494399864</c:v>
                </c:pt>
                <c:pt idx="548">
                  <c:v>3.6416392949500391</c:v>
                </c:pt>
                <c:pt idx="549">
                  <c:v>3.7712167853151186</c:v>
                </c:pt>
                <c:pt idx="550">
                  <c:v>4.2816170713796851</c:v>
                </c:pt>
                <c:pt idx="551">
                  <c:v>4.3532096183285205</c:v>
                </c:pt>
                <c:pt idx="552">
                  <c:v>2.4438580948792321</c:v>
                </c:pt>
                <c:pt idx="553">
                  <c:v>3.5594577259663822</c:v>
                </c:pt>
                <c:pt idx="554">
                  <c:v>3.1703190829487937</c:v>
                </c:pt>
                <c:pt idx="555">
                  <c:v>3.4962208243337898</c:v>
                </c:pt>
                <c:pt idx="556">
                  <c:v>3.0865221381092169</c:v>
                </c:pt>
                <c:pt idx="557">
                  <c:v>5.2746161881009925</c:v>
                </c:pt>
                <c:pt idx="558">
                  <c:v>3.4226479703357597</c:v>
                </c:pt>
                <c:pt idx="559">
                  <c:v>2.7584093296386811</c:v>
                </c:pt>
                <c:pt idx="560">
                  <c:v>3.6776565791814448</c:v>
                </c:pt>
                <c:pt idx="561">
                  <c:v>2.6231173149666205</c:v>
                </c:pt>
                <c:pt idx="562">
                  <c:v>4.2645001743512694</c:v>
                </c:pt>
                <c:pt idx="563">
                  <c:v>2.987458722560234</c:v>
                </c:pt>
                <c:pt idx="564">
                  <c:v>3.886959524670516</c:v>
                </c:pt>
                <c:pt idx="565">
                  <c:v>3.7397500843204057</c:v>
                </c:pt>
                <c:pt idx="566">
                  <c:v>3.228730241623424</c:v>
                </c:pt>
                <c:pt idx="567">
                  <c:v>3.0670511590460308</c:v>
                </c:pt>
                <c:pt idx="568">
                  <c:v>2.9182028548184746</c:v>
                </c:pt>
                <c:pt idx="569">
                  <c:v>3.7509400399264621</c:v>
                </c:pt>
                <c:pt idx="570">
                  <c:v>2.7276750974548349</c:v>
                </c:pt>
                <c:pt idx="571">
                  <c:v>3.0385674789850725</c:v>
                </c:pt>
                <c:pt idx="572">
                  <c:v>2.7992918336991295</c:v>
                </c:pt>
                <c:pt idx="573">
                  <c:v>3.183951241617649</c:v>
                </c:pt>
                <c:pt idx="574">
                  <c:v>3.2876127506377202</c:v>
                </c:pt>
                <c:pt idx="575">
                  <c:v>2.5313705940024391</c:v>
                </c:pt>
                <c:pt idx="576">
                  <c:v>3.6762960782865264</c:v>
                </c:pt>
                <c:pt idx="577">
                  <c:v>3.3847162913187105</c:v>
                </c:pt>
                <c:pt idx="578">
                  <c:v>2.8020719829451934</c:v>
                </c:pt>
                <c:pt idx="579">
                  <c:v>2.5795765878460486</c:v>
                </c:pt>
                <c:pt idx="580">
                  <c:v>3.7510544489333029</c:v>
                </c:pt>
                <c:pt idx="581">
                  <c:v>2.7756339615457932</c:v>
                </c:pt>
                <c:pt idx="582">
                  <c:v>4.1910983459604267</c:v>
                </c:pt>
                <c:pt idx="583">
                  <c:v>2.5110751136711826</c:v>
                </c:pt>
                <c:pt idx="584">
                  <c:v>4.324269775662998</c:v>
                </c:pt>
                <c:pt idx="585">
                  <c:v>2.6607530633727947</c:v>
                </c:pt>
                <c:pt idx="586">
                  <c:v>3.8254001030594225</c:v>
                </c:pt>
                <c:pt idx="587">
                  <c:v>3.6763245014776658</c:v>
                </c:pt>
                <c:pt idx="588">
                  <c:v>4.2019262522357224</c:v>
                </c:pt>
                <c:pt idx="589">
                  <c:v>3.1032160622553988</c:v>
                </c:pt>
                <c:pt idx="590">
                  <c:v>4.4924109644312011</c:v>
                </c:pt>
                <c:pt idx="591">
                  <c:v>4.6596779260059975</c:v>
                </c:pt>
                <c:pt idx="592">
                  <c:v>5.006276785843653</c:v>
                </c:pt>
                <c:pt idx="593">
                  <c:v>3.0210942463318702</c:v>
                </c:pt>
                <c:pt idx="594">
                  <c:v>3.6287482758913541</c:v>
                </c:pt>
                <c:pt idx="595">
                  <c:v>2.4348137954341098</c:v>
                </c:pt>
                <c:pt idx="596">
                  <c:v>3.5956462601244255</c:v>
                </c:pt>
                <c:pt idx="597">
                  <c:v>3.6682190864310371</c:v>
                </c:pt>
                <c:pt idx="598">
                  <c:v>2.8613517400391402</c:v>
                </c:pt>
                <c:pt idx="599">
                  <c:v>2.3670611133511414</c:v>
                </c:pt>
                <c:pt idx="600">
                  <c:v>3.1241347618438908</c:v>
                </c:pt>
                <c:pt idx="601">
                  <c:v>2.1731475301422165</c:v>
                </c:pt>
                <c:pt idx="602">
                  <c:v>2.2682037027381625</c:v>
                </c:pt>
                <c:pt idx="603">
                  <c:v>5.5683325541566262</c:v>
                </c:pt>
                <c:pt idx="604">
                  <c:v>3.9490596053420006</c:v>
                </c:pt>
                <c:pt idx="605">
                  <c:v>3.433901823989828</c:v>
                </c:pt>
                <c:pt idx="606">
                  <c:v>4.4354762988878917</c:v>
                </c:pt>
                <c:pt idx="607">
                  <c:v>4.8141834970159607</c:v>
                </c:pt>
                <c:pt idx="608">
                  <c:v>2.3168825829309725</c:v>
                </c:pt>
                <c:pt idx="609">
                  <c:v>3.0348990800300442</c:v>
                </c:pt>
                <c:pt idx="610">
                  <c:v>3.2286742637581654</c:v>
                </c:pt>
                <c:pt idx="611">
                  <c:v>3.817981908499064</c:v>
                </c:pt>
                <c:pt idx="612">
                  <c:v>3.648065164081487</c:v>
                </c:pt>
                <c:pt idx="613">
                  <c:v>3.8382511717970544</c:v>
                </c:pt>
                <c:pt idx="614">
                  <c:v>2.5551401331744188</c:v>
                </c:pt>
                <c:pt idx="615">
                  <c:v>4.6697908440660001</c:v>
                </c:pt>
                <c:pt idx="616">
                  <c:v>3.69497579868343</c:v>
                </c:pt>
                <c:pt idx="617">
                  <c:v>2.5933591291974665</c:v>
                </c:pt>
                <c:pt idx="618">
                  <c:v>5.0424662228334398</c:v>
                </c:pt>
                <c:pt idx="619">
                  <c:v>2.2004313303201144</c:v>
                </c:pt>
                <c:pt idx="620">
                  <c:v>2.8923176262836989</c:v>
                </c:pt>
                <c:pt idx="621">
                  <c:v>3.2332505819399557</c:v>
                </c:pt>
                <c:pt idx="622">
                  <c:v>2.9376071942394049</c:v>
                </c:pt>
                <c:pt idx="623">
                  <c:v>4.8423231251716174</c:v>
                </c:pt>
                <c:pt idx="624">
                  <c:v>2.5053740051330493</c:v>
                </c:pt>
                <c:pt idx="625">
                  <c:v>3.0276491733386592</c:v>
                </c:pt>
                <c:pt idx="626">
                  <c:v>3.8874707816475791</c:v>
                </c:pt>
                <c:pt idx="627">
                  <c:v>5.3492908517235378</c:v>
                </c:pt>
                <c:pt idx="628">
                  <c:v>3.4251042966297121</c:v>
                </c:pt>
                <c:pt idx="629">
                  <c:v>3.8005057444071895</c:v>
                </c:pt>
                <c:pt idx="630">
                  <c:v>3.5555081035548142</c:v>
                </c:pt>
                <c:pt idx="631">
                  <c:v>4.3230416732855588</c:v>
                </c:pt>
                <c:pt idx="632">
                  <c:v>2.8101836610702264</c:v>
                </c:pt>
                <c:pt idx="633">
                  <c:v>2.7742487270795664</c:v>
                </c:pt>
                <c:pt idx="634">
                  <c:v>3.6733441202589177</c:v>
                </c:pt>
                <c:pt idx="635">
                  <c:v>4.2171861965152004</c:v>
                </c:pt>
                <c:pt idx="636">
                  <c:v>3.7937127208746517</c:v>
                </c:pt>
                <c:pt idx="637">
                  <c:v>3.6993748582347621</c:v>
                </c:pt>
                <c:pt idx="638">
                  <c:v>3.9172103644960714</c:v>
                </c:pt>
                <c:pt idx="639">
                  <c:v>5.5470019694638211</c:v>
                </c:pt>
                <c:pt idx="640">
                  <c:v>4.9402194101399459</c:v>
                </c:pt>
                <c:pt idx="641">
                  <c:v>4.0288619649036548</c:v>
                </c:pt>
                <c:pt idx="642">
                  <c:v>3.8534243647071094</c:v>
                </c:pt>
                <c:pt idx="643">
                  <c:v>2.5126222665717677</c:v>
                </c:pt>
                <c:pt idx="644">
                  <c:v>3.213985256650659</c:v>
                </c:pt>
                <c:pt idx="645">
                  <c:v>3.7521378155282719</c:v>
                </c:pt>
                <c:pt idx="646">
                  <c:v>4.2991254063243218</c:v>
                </c:pt>
                <c:pt idx="647">
                  <c:v>3.4905719786902694</c:v>
                </c:pt>
                <c:pt idx="648">
                  <c:v>4.1605799887219632</c:v>
                </c:pt>
                <c:pt idx="649">
                  <c:v>3.5197103536918632</c:v>
                </c:pt>
                <c:pt idx="650">
                  <c:v>4.3607188262835734</c:v>
                </c:pt>
                <c:pt idx="651">
                  <c:v>3.5809893908846959</c:v>
                </c:pt>
                <c:pt idx="652">
                  <c:v>3.7967594634599777</c:v>
                </c:pt>
                <c:pt idx="653">
                  <c:v>3.8621324766059786</c:v>
                </c:pt>
                <c:pt idx="654">
                  <c:v>3.0454900050022786</c:v>
                </c:pt>
                <c:pt idx="655">
                  <c:v>3.5886282268443779</c:v>
                </c:pt>
                <c:pt idx="656">
                  <c:v>3.327368900671047</c:v>
                </c:pt>
                <c:pt idx="657">
                  <c:v>4.3407397989910805</c:v>
                </c:pt>
                <c:pt idx="658">
                  <c:v>2.4871224523348303</c:v>
                </c:pt>
                <c:pt idx="659">
                  <c:v>3.7525672090288822</c:v>
                </c:pt>
                <c:pt idx="660">
                  <c:v>3.6182629888860447</c:v>
                </c:pt>
                <c:pt idx="661">
                  <c:v>4.576702986038157</c:v>
                </c:pt>
                <c:pt idx="662">
                  <c:v>4.4833110812690791</c:v>
                </c:pt>
                <c:pt idx="663">
                  <c:v>3.5504801953271965</c:v>
                </c:pt>
                <c:pt idx="664">
                  <c:v>2.4008187276593986</c:v>
                </c:pt>
                <c:pt idx="665">
                  <c:v>3.8292530014820727</c:v>
                </c:pt>
                <c:pt idx="666">
                  <c:v>2.8022675303584208</c:v>
                </c:pt>
                <c:pt idx="667">
                  <c:v>4.4847244810370341</c:v>
                </c:pt>
                <c:pt idx="668">
                  <c:v>3.2424035202518837</c:v>
                </c:pt>
                <c:pt idx="669">
                  <c:v>3.1919183848218893</c:v>
                </c:pt>
                <c:pt idx="670">
                  <c:v>3.2194805808317994</c:v>
                </c:pt>
                <c:pt idx="671">
                  <c:v>3.0169422998817765</c:v>
                </c:pt>
                <c:pt idx="672">
                  <c:v>3.5155082172561265</c:v>
                </c:pt>
                <c:pt idx="673">
                  <c:v>4.4437114062621106</c:v>
                </c:pt>
                <c:pt idx="674">
                  <c:v>3.3588375985659695</c:v>
                </c:pt>
                <c:pt idx="675">
                  <c:v>3.2771128276538093</c:v>
                </c:pt>
                <c:pt idx="676">
                  <c:v>2.7110672986189002</c:v>
                </c:pt>
                <c:pt idx="677">
                  <c:v>2.1081131727226676</c:v>
                </c:pt>
                <c:pt idx="678">
                  <c:v>3.0183117710811018</c:v>
                </c:pt>
                <c:pt idx="679">
                  <c:v>3.2448547160230703</c:v>
                </c:pt>
                <c:pt idx="680">
                  <c:v>3.496649197196632</c:v>
                </c:pt>
                <c:pt idx="681">
                  <c:v>3.757579716270385</c:v>
                </c:pt>
                <c:pt idx="682">
                  <c:v>3.5374954810916392</c:v>
                </c:pt>
                <c:pt idx="683">
                  <c:v>3.5172179718138636</c:v>
                </c:pt>
                <c:pt idx="684">
                  <c:v>2.7483172765581685</c:v>
                </c:pt>
                <c:pt idx="685">
                  <c:v>4.973311397116106</c:v>
                </c:pt>
                <c:pt idx="686">
                  <c:v>2.2188409784024259</c:v>
                </c:pt>
                <c:pt idx="687">
                  <c:v>2.7412013943657314</c:v>
                </c:pt>
                <c:pt idx="688">
                  <c:v>3.791522552355957</c:v>
                </c:pt>
                <c:pt idx="689">
                  <c:v>4.4632104830509149</c:v>
                </c:pt>
                <c:pt idx="690">
                  <c:v>3.1908528383810335</c:v>
                </c:pt>
                <c:pt idx="691">
                  <c:v>3.4723241523522574</c:v>
                </c:pt>
                <c:pt idx="692">
                  <c:v>5.1325956739138974</c:v>
                </c:pt>
                <c:pt idx="693">
                  <c:v>4.3158256602744132</c:v>
                </c:pt>
                <c:pt idx="694">
                  <c:v>2.6905930785787291</c:v>
                </c:pt>
                <c:pt idx="695">
                  <c:v>2.7512697199209128</c:v>
                </c:pt>
                <c:pt idx="696">
                  <c:v>3.5525294354454786</c:v>
                </c:pt>
                <c:pt idx="697">
                  <c:v>3.3210739997316523</c:v>
                </c:pt>
                <c:pt idx="698">
                  <c:v>3.8935938273251622</c:v>
                </c:pt>
                <c:pt idx="699">
                  <c:v>3.0311698459867955</c:v>
                </c:pt>
                <c:pt idx="700">
                  <c:v>3.825681187074963</c:v>
                </c:pt>
                <c:pt idx="701">
                  <c:v>5.1006292498785513</c:v>
                </c:pt>
                <c:pt idx="702">
                  <c:v>3.6465291017483992</c:v>
                </c:pt>
                <c:pt idx="703">
                  <c:v>3.4395646147591208</c:v>
                </c:pt>
                <c:pt idx="704">
                  <c:v>3.7978659214912511</c:v>
                </c:pt>
                <c:pt idx="705">
                  <c:v>3.4969886860252188</c:v>
                </c:pt>
                <c:pt idx="706">
                  <c:v>3.6284431973336666</c:v>
                </c:pt>
                <c:pt idx="707">
                  <c:v>3.4337094913948931</c:v>
                </c:pt>
                <c:pt idx="708">
                  <c:v>5.341305621810136</c:v>
                </c:pt>
                <c:pt idx="709">
                  <c:v>4.6077995576928004</c:v>
                </c:pt>
                <c:pt idx="710">
                  <c:v>5.3156365659657467</c:v>
                </c:pt>
                <c:pt idx="711">
                  <c:v>3.1441370865868521</c:v>
                </c:pt>
                <c:pt idx="712">
                  <c:v>3.1505802636770284</c:v>
                </c:pt>
                <c:pt idx="713">
                  <c:v>4.7404418748878925</c:v>
                </c:pt>
                <c:pt idx="714">
                  <c:v>3.7927055735666215</c:v>
                </c:pt>
                <c:pt idx="715">
                  <c:v>3.5164141238561228</c:v>
                </c:pt>
                <c:pt idx="716">
                  <c:v>3.5438715856948875</c:v>
                </c:pt>
                <c:pt idx="717">
                  <c:v>3.2665913637476649</c:v>
                </c:pt>
                <c:pt idx="718">
                  <c:v>3.222607903480764</c:v>
                </c:pt>
                <c:pt idx="719">
                  <c:v>5.7187747059309686</c:v>
                </c:pt>
                <c:pt idx="720">
                  <c:v>3.608113593042674</c:v>
                </c:pt>
                <c:pt idx="721">
                  <c:v>3.5422665709380396</c:v>
                </c:pt>
                <c:pt idx="722">
                  <c:v>4.6914139248054312</c:v>
                </c:pt>
                <c:pt idx="723">
                  <c:v>3.1752361868896912</c:v>
                </c:pt>
                <c:pt idx="724">
                  <c:v>3.7146980310018023</c:v>
                </c:pt>
                <c:pt idx="725">
                  <c:v>2.6818652518183796</c:v>
                </c:pt>
                <c:pt idx="726">
                  <c:v>4.5801603806299056</c:v>
                </c:pt>
                <c:pt idx="727">
                  <c:v>3.4285139717242146</c:v>
                </c:pt>
                <c:pt idx="728">
                  <c:v>3.3735381808050136</c:v>
                </c:pt>
                <c:pt idx="729">
                  <c:v>3.008124864264289</c:v>
                </c:pt>
                <c:pt idx="730">
                  <c:v>3.6351403592518636</c:v>
                </c:pt>
                <c:pt idx="731">
                  <c:v>4.3474797516186641</c:v>
                </c:pt>
                <c:pt idx="732">
                  <c:v>3.5940212487965653</c:v>
                </c:pt>
                <c:pt idx="733">
                  <c:v>3.600640601804912</c:v>
                </c:pt>
                <c:pt idx="734">
                  <c:v>2.677542005085769</c:v>
                </c:pt>
                <c:pt idx="735">
                  <c:v>4.2953540482457129</c:v>
                </c:pt>
                <c:pt idx="736">
                  <c:v>3.4846610429218572</c:v>
                </c:pt>
                <c:pt idx="737">
                  <c:v>4.0954507042041257</c:v>
                </c:pt>
                <c:pt idx="738">
                  <c:v>3.7652075246444099</c:v>
                </c:pt>
                <c:pt idx="739">
                  <c:v>4.3065431455855787</c:v>
                </c:pt>
                <c:pt idx="740">
                  <c:v>2.276315296197609</c:v>
                </c:pt>
                <c:pt idx="741">
                  <c:v>3.6244210447360956</c:v>
                </c:pt>
                <c:pt idx="742">
                  <c:v>3.1996023596512089</c:v>
                </c:pt>
                <c:pt idx="743">
                  <c:v>3.8315984956936973</c:v>
                </c:pt>
                <c:pt idx="744">
                  <c:v>5.1503193443605539</c:v>
                </c:pt>
                <c:pt idx="745">
                  <c:v>4.5736953670001981</c:v>
                </c:pt>
                <c:pt idx="746">
                  <c:v>3.2761168461367731</c:v>
                </c:pt>
                <c:pt idx="747">
                  <c:v>3.6067387216055522</c:v>
                </c:pt>
                <c:pt idx="748">
                  <c:v>3.3343747482709318</c:v>
                </c:pt>
                <c:pt idx="749">
                  <c:v>2.7211086632154888</c:v>
                </c:pt>
                <c:pt idx="750">
                  <c:v>4.4269607949388785</c:v>
                </c:pt>
                <c:pt idx="751">
                  <c:v>3.3707160787091368</c:v>
                </c:pt>
                <c:pt idx="752">
                  <c:v>3.4036126449539097</c:v>
                </c:pt>
                <c:pt idx="753">
                  <c:v>5.4031082713653689</c:v>
                </c:pt>
                <c:pt idx="754">
                  <c:v>4.3737408110583544</c:v>
                </c:pt>
                <c:pt idx="755">
                  <c:v>2.9974754989082442</c:v>
                </c:pt>
                <c:pt idx="756">
                  <c:v>3.6986770204176196</c:v>
                </c:pt>
                <c:pt idx="757">
                  <c:v>4.0287004707766414</c:v>
                </c:pt>
                <c:pt idx="758">
                  <c:v>2.7754003638570452</c:v>
                </c:pt>
                <c:pt idx="759">
                  <c:v>3.0655885570095904</c:v>
                </c:pt>
                <c:pt idx="760">
                  <c:v>3.2367152332668638</c:v>
                </c:pt>
                <c:pt idx="761">
                  <c:v>3.5964667506574415</c:v>
                </c:pt>
                <c:pt idx="762">
                  <c:v>2.9753159258219739</c:v>
                </c:pt>
                <c:pt idx="763">
                  <c:v>2.0600374235997805</c:v>
                </c:pt>
                <c:pt idx="764">
                  <c:v>2.6723908761587438</c:v>
                </c:pt>
                <c:pt idx="765">
                  <c:v>4.2547497659181772</c:v>
                </c:pt>
                <c:pt idx="766">
                  <c:v>3.263181668237479</c:v>
                </c:pt>
                <c:pt idx="767">
                  <c:v>2.4787460448262237</c:v>
                </c:pt>
                <c:pt idx="768">
                  <c:v>2.8638732844256651</c:v>
                </c:pt>
                <c:pt idx="769">
                  <c:v>3.5999971618656446</c:v>
                </c:pt>
                <c:pt idx="770">
                  <c:v>4.5653400024912685</c:v>
                </c:pt>
                <c:pt idx="771">
                  <c:v>3.6815672704385918</c:v>
                </c:pt>
                <c:pt idx="772">
                  <c:v>4.9704651992626054</c:v>
                </c:pt>
                <c:pt idx="773">
                  <c:v>5.2621057760155452</c:v>
                </c:pt>
                <c:pt idx="774">
                  <c:v>3.3431486904250676</c:v>
                </c:pt>
                <c:pt idx="775">
                  <c:v>2.8957526785968923</c:v>
                </c:pt>
                <c:pt idx="776">
                  <c:v>4.5097071514441609</c:v>
                </c:pt>
                <c:pt idx="777">
                  <c:v>2.8385312914935241</c:v>
                </c:pt>
                <c:pt idx="778">
                  <c:v>2.8550994276226902</c:v>
                </c:pt>
                <c:pt idx="779">
                  <c:v>3.7093604164492717</c:v>
                </c:pt>
                <c:pt idx="780">
                  <c:v>4.0147312394379355</c:v>
                </c:pt>
                <c:pt idx="781">
                  <c:v>4.442090704217236</c:v>
                </c:pt>
                <c:pt idx="782">
                  <c:v>3.299523977838362</c:v>
                </c:pt>
                <c:pt idx="783">
                  <c:v>2.2520839167619613</c:v>
                </c:pt>
                <c:pt idx="784">
                  <c:v>2.9669960510096587</c:v>
                </c:pt>
                <c:pt idx="785">
                  <c:v>2.9345876682073424</c:v>
                </c:pt>
                <c:pt idx="786">
                  <c:v>3.7070430279292736</c:v>
                </c:pt>
                <c:pt idx="787">
                  <c:v>3.9350532284266535</c:v>
                </c:pt>
                <c:pt idx="788">
                  <c:v>4.47603058820755</c:v>
                </c:pt>
                <c:pt idx="789">
                  <c:v>3.4332420124817986</c:v>
                </c:pt>
                <c:pt idx="790">
                  <c:v>3.5044337829808967</c:v>
                </c:pt>
                <c:pt idx="791">
                  <c:v>2.5360862125209991</c:v>
                </c:pt>
                <c:pt idx="792">
                  <c:v>3.0116217322053842</c:v>
                </c:pt>
                <c:pt idx="793">
                  <c:v>2.7204002050386293</c:v>
                </c:pt>
                <c:pt idx="794">
                  <c:v>4.8586853147730267</c:v>
                </c:pt>
                <c:pt idx="795">
                  <c:v>3.4837000155133353</c:v>
                </c:pt>
                <c:pt idx="796">
                  <c:v>4.3106751768125093</c:v>
                </c:pt>
                <c:pt idx="797">
                  <c:v>2.6727492618516635</c:v>
                </c:pt>
                <c:pt idx="798">
                  <c:v>4.8828580356828297</c:v>
                </c:pt>
                <c:pt idx="799">
                  <c:v>3.0685589138466582</c:v>
                </c:pt>
                <c:pt idx="800">
                  <c:v>2.4298840958801122</c:v>
                </c:pt>
                <c:pt idx="801">
                  <c:v>3.7397630291394819</c:v>
                </c:pt>
                <c:pt idx="802">
                  <c:v>2.4664923665518614</c:v>
                </c:pt>
                <c:pt idx="803">
                  <c:v>2.5137910896921341</c:v>
                </c:pt>
                <c:pt idx="804">
                  <c:v>3.3369334197560079</c:v>
                </c:pt>
                <c:pt idx="805">
                  <c:v>3.4816423219716341</c:v>
                </c:pt>
                <c:pt idx="806">
                  <c:v>2.7393105731572973</c:v>
                </c:pt>
                <c:pt idx="807">
                  <c:v>3.3071743169523415</c:v>
                </c:pt>
                <c:pt idx="808">
                  <c:v>2.4658166379697093</c:v>
                </c:pt>
                <c:pt idx="809">
                  <c:v>3.900025639027433</c:v>
                </c:pt>
                <c:pt idx="810">
                  <c:v>1.9499751024005718</c:v>
                </c:pt>
                <c:pt idx="811">
                  <c:v>2.1753942572089926</c:v>
                </c:pt>
                <c:pt idx="812">
                  <c:v>2.3416030001198607</c:v>
                </c:pt>
                <c:pt idx="813">
                  <c:v>3.1949464809275696</c:v>
                </c:pt>
                <c:pt idx="814">
                  <c:v>2.7775666246146216</c:v>
                </c:pt>
                <c:pt idx="815">
                  <c:v>2.6173679321109944</c:v>
                </c:pt>
                <c:pt idx="816">
                  <c:v>2.6030088668117486</c:v>
                </c:pt>
                <c:pt idx="817">
                  <c:v>2.9444824760277868</c:v>
                </c:pt>
                <c:pt idx="818">
                  <c:v>3.1009425100423016</c:v>
                </c:pt>
                <c:pt idx="819">
                  <c:v>4.4476385162644192</c:v>
                </c:pt>
                <c:pt idx="820">
                  <c:v>3.2609798965432901</c:v>
                </c:pt>
                <c:pt idx="821">
                  <c:v>4.8697816006352639</c:v>
                </c:pt>
                <c:pt idx="822">
                  <c:v>3.2660861564411618</c:v>
                </c:pt>
                <c:pt idx="823">
                  <c:v>3.7259584294109231</c:v>
                </c:pt>
                <c:pt idx="824">
                  <c:v>2.0744532838309198</c:v>
                </c:pt>
                <c:pt idx="825">
                  <c:v>3.2248021298600236</c:v>
                </c:pt>
                <c:pt idx="826">
                  <c:v>4.193667404312805</c:v>
                </c:pt>
                <c:pt idx="827">
                  <c:v>5.2232247506857163</c:v>
                </c:pt>
                <c:pt idx="828">
                  <c:v>2.1106499897102111</c:v>
                </c:pt>
                <c:pt idx="829">
                  <c:v>3.2883042087231615</c:v>
                </c:pt>
                <c:pt idx="830">
                  <c:v>3.8988796530442471</c:v>
                </c:pt>
                <c:pt idx="831">
                  <c:v>3.0849978866533263</c:v>
                </c:pt>
                <c:pt idx="832">
                  <c:v>2.7097578371022735</c:v>
                </c:pt>
                <c:pt idx="833">
                  <c:v>3.7581837823935587</c:v>
                </c:pt>
                <c:pt idx="834">
                  <c:v>3.3076315541137546</c:v>
                </c:pt>
                <c:pt idx="835">
                  <c:v>3.0581261102481392</c:v>
                </c:pt>
                <c:pt idx="836">
                  <c:v>3.6003907854728254</c:v>
                </c:pt>
                <c:pt idx="837">
                  <c:v>2.3513438946583278</c:v>
                </c:pt>
                <c:pt idx="838">
                  <c:v>2.6167732254417473</c:v>
                </c:pt>
                <c:pt idx="839">
                  <c:v>4.0578358084314061</c:v>
                </c:pt>
                <c:pt idx="840">
                  <c:v>5.3113171330653017</c:v>
                </c:pt>
                <c:pt idx="841">
                  <c:v>3.5179404912330483</c:v>
                </c:pt>
                <c:pt idx="842">
                  <c:v>2.9677173874324296</c:v>
                </c:pt>
                <c:pt idx="843">
                  <c:v>3.0777940401591195</c:v>
                </c:pt>
                <c:pt idx="844">
                  <c:v>4.6128344308296505</c:v>
                </c:pt>
                <c:pt idx="845">
                  <c:v>3.5171653486588355</c:v>
                </c:pt>
                <c:pt idx="846">
                  <c:v>3.6122064265178722</c:v>
                </c:pt>
                <c:pt idx="847">
                  <c:v>3.2280560882440739</c:v>
                </c:pt>
                <c:pt idx="848">
                  <c:v>2.5934940578876819</c:v>
                </c:pt>
                <c:pt idx="849">
                  <c:v>4.7607751883752485</c:v>
                </c:pt>
                <c:pt idx="850">
                  <c:v>1.8490662297742944</c:v>
                </c:pt>
                <c:pt idx="851">
                  <c:v>5.1076690535099942</c:v>
                </c:pt>
                <c:pt idx="852">
                  <c:v>4.2836654198690951</c:v>
                </c:pt>
                <c:pt idx="853">
                  <c:v>3.4125821419390832</c:v>
                </c:pt>
                <c:pt idx="854">
                  <c:v>2.652022127879377</c:v>
                </c:pt>
                <c:pt idx="855">
                  <c:v>2.412975446331501</c:v>
                </c:pt>
                <c:pt idx="856">
                  <c:v>2.6419335695639887</c:v>
                </c:pt>
                <c:pt idx="857">
                  <c:v>4.9410069124037648</c:v>
                </c:pt>
                <c:pt idx="858">
                  <c:v>4.0312003733065751</c:v>
                </c:pt>
                <c:pt idx="859">
                  <c:v>3.0522236627734856</c:v>
                </c:pt>
                <c:pt idx="860">
                  <c:v>3.944903064397181</c:v>
                </c:pt>
                <c:pt idx="861">
                  <c:v>3.6277402360202302</c:v>
                </c:pt>
                <c:pt idx="862">
                  <c:v>4.4461120755809134</c:v>
                </c:pt>
                <c:pt idx="863">
                  <c:v>3.8583116742707091</c:v>
                </c:pt>
                <c:pt idx="864">
                  <c:v>2.9394263871988926</c:v>
                </c:pt>
                <c:pt idx="865">
                  <c:v>2.8295967051057005</c:v>
                </c:pt>
                <c:pt idx="866">
                  <c:v>4.1254388283134062</c:v>
                </c:pt>
                <c:pt idx="867">
                  <c:v>2.7879231462959524</c:v>
                </c:pt>
                <c:pt idx="868">
                  <c:v>2.0561394672917146</c:v>
                </c:pt>
                <c:pt idx="869">
                  <c:v>3.2918184265316484</c:v>
                </c:pt>
                <c:pt idx="870">
                  <c:v>3.4097494987922232</c:v>
                </c:pt>
                <c:pt idx="871">
                  <c:v>3.894114545674995</c:v>
                </c:pt>
                <c:pt idx="872">
                  <c:v>4.2733213116888749</c:v>
                </c:pt>
                <c:pt idx="873">
                  <c:v>2.9194084604951342</c:v>
                </c:pt>
                <c:pt idx="874">
                  <c:v>2.366928116102315</c:v>
                </c:pt>
                <c:pt idx="875">
                  <c:v>2.7929020472508057</c:v>
                </c:pt>
                <c:pt idx="876">
                  <c:v>5.0690801318544345</c:v>
                </c:pt>
                <c:pt idx="877">
                  <c:v>3.3168966780619655</c:v>
                </c:pt>
                <c:pt idx="878">
                  <c:v>2.3001259005354484</c:v>
                </c:pt>
                <c:pt idx="879">
                  <c:v>3.0682321295902</c:v>
                </c:pt>
                <c:pt idx="880">
                  <c:v>3.1950702115971694</c:v>
                </c:pt>
                <c:pt idx="881">
                  <c:v>2.9675588158933977</c:v>
                </c:pt>
                <c:pt idx="882">
                  <c:v>3.2704528994839563</c:v>
                </c:pt>
                <c:pt idx="883">
                  <c:v>3.2244396277122291</c:v>
                </c:pt>
                <c:pt idx="884">
                  <c:v>3.8346257832535002</c:v>
                </c:pt>
                <c:pt idx="885">
                  <c:v>3.1879331558092474</c:v>
                </c:pt>
                <c:pt idx="886">
                  <c:v>4.7858617403911978</c:v>
                </c:pt>
                <c:pt idx="887">
                  <c:v>2.906289815468682</c:v>
                </c:pt>
                <c:pt idx="888">
                  <c:v>3.319713484818493</c:v>
                </c:pt>
                <c:pt idx="889">
                  <c:v>5.1466427760052795</c:v>
                </c:pt>
                <c:pt idx="890">
                  <c:v>3.150901856078093</c:v>
                </c:pt>
                <c:pt idx="891">
                  <c:v>2.6623035269809066</c:v>
                </c:pt>
                <c:pt idx="892">
                  <c:v>3.026280757094554</c:v>
                </c:pt>
                <c:pt idx="893">
                  <c:v>3.5251291747698588</c:v>
                </c:pt>
                <c:pt idx="894">
                  <c:v>3.0336518029560864</c:v>
                </c:pt>
                <c:pt idx="895">
                  <c:v>2.9560453758257381</c:v>
                </c:pt>
                <c:pt idx="896">
                  <c:v>2.6196775032635173</c:v>
                </c:pt>
                <c:pt idx="897">
                  <c:v>2.4358077727464149</c:v>
                </c:pt>
                <c:pt idx="898">
                  <c:v>2.9397828529476158</c:v>
                </c:pt>
                <c:pt idx="899">
                  <c:v>2.2607366930566997</c:v>
                </c:pt>
                <c:pt idx="900">
                  <c:v>3.8435805207067801</c:v>
                </c:pt>
                <c:pt idx="901">
                  <c:v>3.2821191440566508</c:v>
                </c:pt>
                <c:pt idx="902">
                  <c:v>3.7702658000131635</c:v>
                </c:pt>
                <c:pt idx="903">
                  <c:v>3.0711071947394544</c:v>
                </c:pt>
                <c:pt idx="904">
                  <c:v>3.3526025907420092</c:v>
                </c:pt>
                <c:pt idx="905">
                  <c:v>2.3607061063927262</c:v>
                </c:pt>
                <c:pt idx="906">
                  <c:v>3.5046331797625783</c:v>
                </c:pt>
                <c:pt idx="907">
                  <c:v>4.2869264551998754</c:v>
                </c:pt>
                <c:pt idx="908">
                  <c:v>4.6824738251393114</c:v>
                </c:pt>
                <c:pt idx="909">
                  <c:v>2.859171650282434</c:v>
                </c:pt>
                <c:pt idx="910">
                  <c:v>4.4393789361913321</c:v>
                </c:pt>
                <c:pt idx="911">
                  <c:v>3.1415331184378203</c:v>
                </c:pt>
                <c:pt idx="912">
                  <c:v>4.5885267957404778</c:v>
                </c:pt>
                <c:pt idx="913">
                  <c:v>3.2687991694172354</c:v>
                </c:pt>
                <c:pt idx="914">
                  <c:v>3.8725062372076593</c:v>
                </c:pt>
                <c:pt idx="915">
                  <c:v>2.5994564727446772</c:v>
                </c:pt>
                <c:pt idx="916">
                  <c:v>3.2639264791108076</c:v>
                </c:pt>
                <c:pt idx="917">
                  <c:v>3.6396528576510718</c:v>
                </c:pt>
                <c:pt idx="918">
                  <c:v>2.9392677511820011</c:v>
                </c:pt>
                <c:pt idx="919">
                  <c:v>3.5283100852255131</c:v>
                </c:pt>
                <c:pt idx="920">
                  <c:v>3.2279519421887244</c:v>
                </c:pt>
                <c:pt idx="921">
                  <c:v>2.6681725071291567</c:v>
                </c:pt>
                <c:pt idx="922">
                  <c:v>3.3275535249796633</c:v>
                </c:pt>
                <c:pt idx="923">
                  <c:v>1.9695274784044017</c:v>
                </c:pt>
                <c:pt idx="924">
                  <c:v>4.434489228611568</c:v>
                </c:pt>
                <c:pt idx="925">
                  <c:v>4.0139118649973113</c:v>
                </c:pt>
                <c:pt idx="926">
                  <c:v>2.7595112543069718</c:v>
                </c:pt>
                <c:pt idx="927">
                  <c:v>2.4859096302830892</c:v>
                </c:pt>
                <c:pt idx="928">
                  <c:v>3.3511643720460995</c:v>
                </c:pt>
                <c:pt idx="929">
                  <c:v>3.1274974288383532</c:v>
                </c:pt>
                <c:pt idx="930">
                  <c:v>2.8127224102017294</c:v>
                </c:pt>
                <c:pt idx="931">
                  <c:v>4.687465401306838</c:v>
                </c:pt>
                <c:pt idx="932">
                  <c:v>3.2038893844362519</c:v>
                </c:pt>
                <c:pt idx="933">
                  <c:v>3.9012508082486477</c:v>
                </c:pt>
                <c:pt idx="934">
                  <c:v>3.7780239703935763</c:v>
                </c:pt>
                <c:pt idx="935">
                  <c:v>3.8582875777059371</c:v>
                </c:pt>
                <c:pt idx="936">
                  <c:v>3.8312141889299767</c:v>
                </c:pt>
                <c:pt idx="937">
                  <c:v>4.3348256549377879</c:v>
                </c:pt>
                <c:pt idx="938">
                  <c:v>2.6586480558744938</c:v>
                </c:pt>
                <c:pt idx="939">
                  <c:v>4.4775010291128865</c:v>
                </c:pt>
                <c:pt idx="940">
                  <c:v>4.7023915004618004</c:v>
                </c:pt>
                <c:pt idx="941">
                  <c:v>3.443136349117907</c:v>
                </c:pt>
                <c:pt idx="942">
                  <c:v>3.982583902289548</c:v>
                </c:pt>
                <c:pt idx="943">
                  <c:v>2.8215581631667703</c:v>
                </c:pt>
                <c:pt idx="944">
                  <c:v>3.42858359365718</c:v>
                </c:pt>
                <c:pt idx="945">
                  <c:v>3.4013015085932352</c:v>
                </c:pt>
                <c:pt idx="946">
                  <c:v>4.37913315117504</c:v>
                </c:pt>
                <c:pt idx="947">
                  <c:v>3.0540782402093498</c:v>
                </c:pt>
                <c:pt idx="948">
                  <c:v>3.8853171646684643</c:v>
                </c:pt>
                <c:pt idx="949">
                  <c:v>3.1131899339882523</c:v>
                </c:pt>
                <c:pt idx="950">
                  <c:v>4.2150711919642561</c:v>
                </c:pt>
                <c:pt idx="951">
                  <c:v>3.1981380549848666</c:v>
                </c:pt>
                <c:pt idx="952">
                  <c:v>2.0989839016253597</c:v>
                </c:pt>
                <c:pt idx="953">
                  <c:v>3.2094678971389499</c:v>
                </c:pt>
                <c:pt idx="954">
                  <c:v>3.5588508114286412</c:v>
                </c:pt>
                <c:pt idx="955">
                  <c:v>4.4545133245585475</c:v>
                </c:pt>
                <c:pt idx="956">
                  <c:v>3.8164730610903064</c:v>
                </c:pt>
                <c:pt idx="957">
                  <c:v>2.6061147359427537</c:v>
                </c:pt>
                <c:pt idx="958">
                  <c:v>2.7473532991789114</c:v>
                </c:pt>
                <c:pt idx="959">
                  <c:v>2.531746561193259</c:v>
                </c:pt>
                <c:pt idx="960">
                  <c:v>1.9809062616885456</c:v>
                </c:pt>
                <c:pt idx="961">
                  <c:v>3.4377411708340446</c:v>
                </c:pt>
                <c:pt idx="962">
                  <c:v>3.9372842484322916</c:v>
                </c:pt>
                <c:pt idx="963">
                  <c:v>3.5831581274296695</c:v>
                </c:pt>
                <c:pt idx="964">
                  <c:v>3.0460797266007091</c:v>
                </c:pt>
                <c:pt idx="965">
                  <c:v>3.2505054661818349</c:v>
                </c:pt>
                <c:pt idx="966">
                  <c:v>2.7592243461069756</c:v>
                </c:pt>
                <c:pt idx="967">
                  <c:v>3.6627892238699076</c:v>
                </c:pt>
                <c:pt idx="968">
                  <c:v>3.6858861869828843</c:v>
                </c:pt>
                <c:pt idx="969">
                  <c:v>3.8195178194741857</c:v>
                </c:pt>
                <c:pt idx="970">
                  <c:v>3.3736983729882297</c:v>
                </c:pt>
                <c:pt idx="971">
                  <c:v>4.6660017567480168</c:v>
                </c:pt>
                <c:pt idx="972">
                  <c:v>2.2545638638767258</c:v>
                </c:pt>
                <c:pt idx="973">
                  <c:v>3.6986826914211406</c:v>
                </c:pt>
                <c:pt idx="974">
                  <c:v>4.6872565659278109</c:v>
                </c:pt>
                <c:pt idx="975">
                  <c:v>3.4897762129546948</c:v>
                </c:pt>
                <c:pt idx="976">
                  <c:v>3.7890371412659647</c:v>
                </c:pt>
                <c:pt idx="977">
                  <c:v>3.8141943930491493</c:v>
                </c:pt>
                <c:pt idx="978">
                  <c:v>3.3473105295525443</c:v>
                </c:pt>
                <c:pt idx="979">
                  <c:v>3.8264994643685384</c:v>
                </c:pt>
                <c:pt idx="980">
                  <c:v>3.3858938635894731</c:v>
                </c:pt>
                <c:pt idx="981">
                  <c:v>3.6351812035373428</c:v>
                </c:pt>
                <c:pt idx="982">
                  <c:v>3.0734013329553136</c:v>
                </c:pt>
                <c:pt idx="983">
                  <c:v>3.3253230576061128</c:v>
                </c:pt>
                <c:pt idx="984">
                  <c:v>4.5831715796486208</c:v>
                </c:pt>
                <c:pt idx="985">
                  <c:v>3.9574574603476265</c:v>
                </c:pt>
                <c:pt idx="986">
                  <c:v>2.8460791804565986</c:v>
                </c:pt>
                <c:pt idx="987">
                  <c:v>3.781603455385266</c:v>
                </c:pt>
                <c:pt idx="988">
                  <c:v>2.794624192743413</c:v>
                </c:pt>
                <c:pt idx="989">
                  <c:v>4.0539493510217142</c:v>
                </c:pt>
                <c:pt idx="990">
                  <c:v>2.9808221871538478</c:v>
                </c:pt>
                <c:pt idx="991">
                  <c:v>2.7163636492719547</c:v>
                </c:pt>
                <c:pt idx="992">
                  <c:v>4.2787598947509196</c:v>
                </c:pt>
                <c:pt idx="993">
                  <c:v>3.9401548272959985</c:v>
                </c:pt>
                <c:pt idx="994">
                  <c:v>3.762473141690009</c:v>
                </c:pt>
                <c:pt idx="995">
                  <c:v>3.9303924112860216</c:v>
                </c:pt>
                <c:pt idx="996">
                  <c:v>4.1179785454615114</c:v>
                </c:pt>
                <c:pt idx="997">
                  <c:v>3.8471703720361745</c:v>
                </c:pt>
                <c:pt idx="998">
                  <c:v>2.4901068416350682</c:v>
                </c:pt>
                <c:pt idx="999">
                  <c:v>5.3316789040866013</c:v>
                </c:pt>
                <c:pt idx="1000">
                  <c:v>4.1527395970025225</c:v>
                </c:pt>
              </c:numCache>
            </c:numRef>
          </c:yVal>
          <c:smooth val="1"/>
        </c:ser>
        <c:dLbls>
          <c:showLegendKey val="0"/>
          <c:showVal val="0"/>
          <c:showCatName val="0"/>
          <c:showSerName val="0"/>
          <c:showPercent val="0"/>
          <c:showBubbleSize val="0"/>
        </c:dLbls>
        <c:axId val="389113064"/>
        <c:axId val="389115416"/>
      </c:scatterChart>
      <c:valAx>
        <c:axId val="38911306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89115416"/>
        <c:crosses val="autoZero"/>
        <c:crossBetween val="midCat"/>
      </c:valAx>
      <c:valAx>
        <c:axId val="389115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891130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xdr:col>
      <xdr:colOff>394137</xdr:colOff>
      <xdr:row>0</xdr:row>
      <xdr:rowOff>85397</xdr:rowOff>
    </xdr:from>
    <xdr:to>
      <xdr:col>8</xdr:col>
      <xdr:colOff>702879</xdr:colOff>
      <xdr:row>11</xdr:row>
      <xdr:rowOff>26276</xdr:rowOff>
    </xdr:to>
    <xdr:sp macro="" textlink="">
      <xdr:nvSpPr>
        <xdr:cNvPr id="2" name="CuadroTexto 1"/>
        <xdr:cNvSpPr txBox="1"/>
      </xdr:nvSpPr>
      <xdr:spPr>
        <a:xfrm>
          <a:off x="1156137" y="85397"/>
          <a:ext cx="5642742" cy="2036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800">
              <a:solidFill>
                <a:schemeClr val="bg1"/>
              </a:solidFill>
              <a:effectLst>
                <a:reflection blurRad="6350" stA="55000" endA="50" endPos="85000" dist="29997" dir="5400000" sy="-100000" algn="bl" rotWithShape="0"/>
              </a:effectLst>
              <a:latin typeface="Castellar" panose="020A0402060406010301" pitchFamily="18" charset="0"/>
            </a:rPr>
            <a:t>Administración</a:t>
          </a:r>
          <a:r>
            <a:rPr lang="es-MX" sz="1800" baseline="0">
              <a:solidFill>
                <a:schemeClr val="bg1"/>
              </a:solidFill>
              <a:effectLst>
                <a:reflection blurRad="6350" stA="55000" endA="50" endPos="85000" dist="29997" dir="5400000" sy="-100000" algn="bl" rotWithShape="0"/>
              </a:effectLst>
              <a:latin typeface="Castellar" panose="020A0402060406010301" pitchFamily="18" charset="0"/>
            </a:rPr>
            <a:t> del Riesgo</a:t>
          </a:r>
        </a:p>
        <a:p>
          <a:pPr algn="ctr"/>
          <a:endParaRPr lang="es-MX" sz="1800">
            <a:solidFill>
              <a:schemeClr val="bg1"/>
            </a:solidFill>
            <a:effectLst>
              <a:reflection blurRad="6350" stA="55000" endA="50" endPos="85000" dist="29997" dir="5400000" sy="-100000" algn="bl" rotWithShape="0"/>
            </a:effectLst>
            <a:latin typeface="Castellar" panose="020A0402060406010301" pitchFamily="18" charset="0"/>
          </a:endParaRPr>
        </a:p>
        <a:p>
          <a:pPr algn="ctr"/>
          <a:r>
            <a:rPr lang="es-MX" sz="1800">
              <a:solidFill>
                <a:schemeClr val="bg1"/>
              </a:solidFill>
              <a:effectLst>
                <a:reflection blurRad="6350" stA="55000" endA="50" endPos="85000" dist="29997" dir="5400000" sy="-100000" algn="bl" rotWithShape="0"/>
              </a:effectLst>
              <a:latin typeface="Castellar" panose="020A0402060406010301" pitchFamily="18" charset="0"/>
            </a:rPr>
            <a:t>Proyecto-Examen </a:t>
          </a:r>
          <a:r>
            <a:rPr lang="es-MX" sz="1800">
              <a:solidFill>
                <a:schemeClr val="bg1"/>
              </a:solidFill>
              <a:effectLst>
                <a:reflection blurRad="6350" stA="55000" endA="50" endPos="85000" dist="29997" dir="5400000" sy="-100000" algn="bl" rotWithShape="0"/>
              </a:effectLst>
              <a:latin typeface="Castellar" panose="020A0402060406010301" pitchFamily="18" charset="0"/>
              <a:ea typeface="+mn-ea"/>
              <a:cs typeface="+mn-cs"/>
            </a:rPr>
            <a:t>3</a:t>
          </a:r>
        </a:p>
        <a:p>
          <a:pPr algn="ctr"/>
          <a:endParaRPr lang="es-MX" sz="1800">
            <a:solidFill>
              <a:schemeClr val="bg1"/>
            </a:solidFill>
            <a:effectLst>
              <a:reflection blurRad="6350" stA="55000" endA="50" endPos="85000" dist="29997" dir="5400000" sy="-100000" algn="bl" rotWithShape="0"/>
            </a:effectLst>
            <a:latin typeface="Castellar" panose="020A0402060406010301" pitchFamily="18" charset="0"/>
            <a:ea typeface="+mn-ea"/>
            <a:cs typeface="+mn-cs"/>
          </a:endParaRPr>
        </a:p>
        <a:p>
          <a:pPr algn="ctr"/>
          <a:r>
            <a:rPr lang="es-MX" sz="1800">
              <a:solidFill>
                <a:schemeClr val="bg1"/>
              </a:solidFill>
              <a:effectLst>
                <a:reflection blurRad="6350" stA="55000" endA="50" endPos="85000" dist="29997" dir="5400000" sy="-100000" algn="bl" rotWithShape="0"/>
              </a:effectLst>
              <a:latin typeface="Castellar" panose="020A0402060406010301" pitchFamily="18" charset="0"/>
              <a:ea typeface="+mn-ea"/>
              <a:cs typeface="+mn-cs"/>
            </a:rPr>
            <a:t>Subgerencia: Makeham: Area of Risk</a:t>
          </a:r>
        </a:p>
        <a:p>
          <a:endParaRPr lang="es-MX" sz="1100"/>
        </a:p>
        <a:p>
          <a:endParaRPr lang="es-MX" sz="1100"/>
        </a:p>
      </xdr:txBody>
    </xdr:sp>
    <xdr:clientData/>
  </xdr:twoCellAnchor>
  <xdr:twoCellAnchor editAs="oneCell">
    <xdr:from>
      <xdr:col>0</xdr:col>
      <xdr:colOff>0</xdr:colOff>
      <xdr:row>0</xdr:row>
      <xdr:rowOff>94427</xdr:rowOff>
    </xdr:from>
    <xdr:to>
      <xdr:col>2</xdr:col>
      <xdr:colOff>111672</xdr:colOff>
      <xdr:row>5</xdr:row>
      <xdr:rowOff>164222</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4427"/>
          <a:ext cx="1635672" cy="1022295"/>
        </a:xfrm>
        <a:prstGeom prst="rect">
          <a:avLst/>
        </a:prstGeom>
      </xdr:spPr>
    </xdr:pic>
    <xdr:clientData/>
  </xdr:twoCellAnchor>
  <xdr:twoCellAnchor editAs="oneCell">
    <xdr:from>
      <xdr:col>8</xdr:col>
      <xdr:colOff>558363</xdr:colOff>
      <xdr:row>0</xdr:row>
      <xdr:rowOff>0</xdr:rowOff>
    </xdr:from>
    <xdr:to>
      <xdr:col>10</xdr:col>
      <xdr:colOff>344267</xdr:colOff>
      <xdr:row>5</xdr:row>
      <xdr:rowOff>185245</xdr:rowOff>
    </xdr:to>
    <xdr:pic>
      <xdr:nvPicPr>
        <xdr:cNvPr id="5"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4363" y="0"/>
          <a:ext cx="1309904" cy="1137745"/>
        </a:xfrm>
        <a:prstGeom prst="rect">
          <a:avLst/>
        </a:prstGeom>
      </xdr:spPr>
    </xdr:pic>
    <xdr:clientData/>
  </xdr:twoCellAnchor>
  <xdr:twoCellAnchor>
    <xdr:from>
      <xdr:col>2</xdr:col>
      <xdr:colOff>203639</xdr:colOff>
      <xdr:row>10</xdr:row>
      <xdr:rowOff>98534</xdr:rowOff>
    </xdr:from>
    <xdr:to>
      <xdr:col>3</xdr:col>
      <xdr:colOff>591207</xdr:colOff>
      <xdr:row>12</xdr:row>
      <xdr:rowOff>6570</xdr:rowOff>
    </xdr:to>
    <xdr:sp macro="[0]!uno" textlink="">
      <xdr:nvSpPr>
        <xdr:cNvPr id="6" name="Rectángulo redondeado 5"/>
        <xdr:cNvSpPr/>
      </xdr:nvSpPr>
      <xdr:spPr>
        <a:xfrm>
          <a:off x="1727639" y="2003534"/>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1</a:t>
          </a:r>
        </a:p>
      </xdr:txBody>
    </xdr:sp>
    <xdr:clientData/>
  </xdr:twoCellAnchor>
  <xdr:twoCellAnchor>
    <xdr:from>
      <xdr:col>2</xdr:col>
      <xdr:colOff>204953</xdr:colOff>
      <xdr:row>13</xdr:row>
      <xdr:rowOff>80140</xdr:rowOff>
    </xdr:from>
    <xdr:to>
      <xdr:col>3</xdr:col>
      <xdr:colOff>592521</xdr:colOff>
      <xdr:row>14</xdr:row>
      <xdr:rowOff>178676</xdr:rowOff>
    </xdr:to>
    <xdr:sp macro="[0]!dos" textlink="">
      <xdr:nvSpPr>
        <xdr:cNvPr id="7" name="Rectángulo redondeado 6"/>
        <xdr:cNvSpPr/>
      </xdr:nvSpPr>
      <xdr:spPr>
        <a:xfrm>
          <a:off x="1728953" y="2556640"/>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2</a:t>
          </a:r>
        </a:p>
      </xdr:txBody>
    </xdr:sp>
    <xdr:clientData/>
  </xdr:twoCellAnchor>
  <xdr:twoCellAnchor>
    <xdr:from>
      <xdr:col>5</xdr:col>
      <xdr:colOff>324509</xdr:colOff>
      <xdr:row>16</xdr:row>
      <xdr:rowOff>61748</xdr:rowOff>
    </xdr:from>
    <xdr:to>
      <xdr:col>6</xdr:col>
      <xdr:colOff>712077</xdr:colOff>
      <xdr:row>17</xdr:row>
      <xdr:rowOff>160284</xdr:rowOff>
    </xdr:to>
    <xdr:sp macro="[0]!siete" textlink="">
      <xdr:nvSpPr>
        <xdr:cNvPr id="8" name="Rectángulo redondeado 7"/>
        <xdr:cNvSpPr/>
      </xdr:nvSpPr>
      <xdr:spPr>
        <a:xfrm>
          <a:off x="4134509" y="3109748"/>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7</a:t>
          </a:r>
        </a:p>
      </xdr:txBody>
    </xdr:sp>
    <xdr:clientData/>
  </xdr:twoCellAnchor>
  <xdr:twoCellAnchor>
    <xdr:from>
      <xdr:col>2</xdr:col>
      <xdr:colOff>187874</xdr:colOff>
      <xdr:row>16</xdr:row>
      <xdr:rowOff>56493</xdr:rowOff>
    </xdr:from>
    <xdr:to>
      <xdr:col>3</xdr:col>
      <xdr:colOff>575442</xdr:colOff>
      <xdr:row>17</xdr:row>
      <xdr:rowOff>155029</xdr:rowOff>
    </xdr:to>
    <xdr:sp macro="[0]!tres" textlink="">
      <xdr:nvSpPr>
        <xdr:cNvPr id="9" name="Rectángulo redondeado 8"/>
        <xdr:cNvSpPr/>
      </xdr:nvSpPr>
      <xdr:spPr>
        <a:xfrm>
          <a:off x="1711874" y="3104493"/>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3</a:t>
          </a:r>
        </a:p>
      </xdr:txBody>
    </xdr:sp>
    <xdr:clientData/>
  </xdr:twoCellAnchor>
  <xdr:twoCellAnchor>
    <xdr:from>
      <xdr:col>2</xdr:col>
      <xdr:colOff>182619</xdr:colOff>
      <xdr:row>19</xdr:row>
      <xdr:rowOff>70945</xdr:rowOff>
    </xdr:from>
    <xdr:to>
      <xdr:col>3</xdr:col>
      <xdr:colOff>570187</xdr:colOff>
      <xdr:row>20</xdr:row>
      <xdr:rowOff>169481</xdr:rowOff>
    </xdr:to>
    <xdr:sp macro="[0]!cuatro" textlink="">
      <xdr:nvSpPr>
        <xdr:cNvPr id="10" name="Rectángulo redondeado 9"/>
        <xdr:cNvSpPr/>
      </xdr:nvSpPr>
      <xdr:spPr>
        <a:xfrm>
          <a:off x="1706619" y="3690445"/>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4</a:t>
          </a:r>
        </a:p>
      </xdr:txBody>
    </xdr:sp>
    <xdr:clientData/>
  </xdr:twoCellAnchor>
  <xdr:twoCellAnchor>
    <xdr:from>
      <xdr:col>5</xdr:col>
      <xdr:colOff>295605</xdr:colOff>
      <xdr:row>19</xdr:row>
      <xdr:rowOff>72259</xdr:rowOff>
    </xdr:from>
    <xdr:to>
      <xdr:col>6</xdr:col>
      <xdr:colOff>683173</xdr:colOff>
      <xdr:row>20</xdr:row>
      <xdr:rowOff>170795</xdr:rowOff>
    </xdr:to>
    <xdr:sp macro="[0]!ocho" textlink="">
      <xdr:nvSpPr>
        <xdr:cNvPr id="11" name="Rectángulo redondeado 10"/>
        <xdr:cNvSpPr/>
      </xdr:nvSpPr>
      <xdr:spPr>
        <a:xfrm>
          <a:off x="4105605" y="3691759"/>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8</a:t>
          </a:r>
        </a:p>
      </xdr:txBody>
    </xdr:sp>
    <xdr:clientData/>
  </xdr:twoCellAnchor>
  <xdr:twoCellAnchor>
    <xdr:from>
      <xdr:col>5</xdr:col>
      <xdr:colOff>310057</xdr:colOff>
      <xdr:row>13</xdr:row>
      <xdr:rowOff>93279</xdr:rowOff>
    </xdr:from>
    <xdr:to>
      <xdr:col>6</xdr:col>
      <xdr:colOff>697625</xdr:colOff>
      <xdr:row>15</xdr:row>
      <xdr:rowOff>1315</xdr:rowOff>
    </xdr:to>
    <xdr:sp macro="[0]!sies" textlink="">
      <xdr:nvSpPr>
        <xdr:cNvPr id="12" name="Rectángulo redondeado 11"/>
        <xdr:cNvSpPr/>
      </xdr:nvSpPr>
      <xdr:spPr>
        <a:xfrm>
          <a:off x="4120057" y="2569779"/>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6</a:t>
          </a:r>
        </a:p>
      </xdr:txBody>
    </xdr:sp>
    <xdr:clientData/>
  </xdr:twoCellAnchor>
  <xdr:twoCellAnchor>
    <xdr:from>
      <xdr:col>5</xdr:col>
      <xdr:colOff>337645</xdr:colOff>
      <xdr:row>10</xdr:row>
      <xdr:rowOff>107731</xdr:rowOff>
    </xdr:from>
    <xdr:to>
      <xdr:col>6</xdr:col>
      <xdr:colOff>725213</xdr:colOff>
      <xdr:row>12</xdr:row>
      <xdr:rowOff>15767</xdr:rowOff>
    </xdr:to>
    <xdr:sp macro="[0]!cinco" textlink="">
      <xdr:nvSpPr>
        <xdr:cNvPr id="13" name="Rectángulo redondeado 12"/>
        <xdr:cNvSpPr/>
      </xdr:nvSpPr>
      <xdr:spPr>
        <a:xfrm>
          <a:off x="4147645" y="2012731"/>
          <a:ext cx="1149568" cy="289036"/>
        </a:xfrm>
        <a:prstGeom prst="roundRect">
          <a:avLst/>
        </a:prstGeom>
        <a:effectLst>
          <a:glow rad="101600">
            <a:schemeClr val="accent3">
              <a:satMod val="175000"/>
              <a:alpha val="4000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s-MX" sz="1100">
              <a:effectLst>
                <a:glow rad="228600">
                  <a:schemeClr val="accent5">
                    <a:satMod val="175000"/>
                    <a:alpha val="40000"/>
                  </a:schemeClr>
                </a:glow>
              </a:effectLst>
              <a:latin typeface="Castellar" panose="020A0402060406010301" pitchFamily="18" charset="0"/>
            </a:rPr>
            <a:t>Ejercicio 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666750</xdr:colOff>
      <xdr:row>3</xdr:row>
      <xdr:rowOff>38100</xdr:rowOff>
    </xdr:from>
    <xdr:to>
      <xdr:col>17</xdr:col>
      <xdr:colOff>707523</xdr:colOff>
      <xdr:row>6</xdr:row>
      <xdr:rowOff>3121</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86750" y="619125"/>
          <a:ext cx="3850773" cy="5555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219075</xdr:colOff>
      <xdr:row>8</xdr:row>
      <xdr:rowOff>85725</xdr:rowOff>
    </xdr:from>
    <xdr:to>
      <xdr:col>16</xdr:col>
      <xdr:colOff>628185</xdr:colOff>
      <xdr:row>10</xdr:row>
      <xdr:rowOff>167062</xdr:rowOff>
    </xdr:to>
    <xdr:pic>
      <xdr:nvPicPr>
        <xdr:cNvPr id="3" name="Imagen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1075" y="1638300"/>
          <a:ext cx="2695110" cy="4623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295275</xdr:colOff>
      <xdr:row>2</xdr:row>
      <xdr:rowOff>104775</xdr:rowOff>
    </xdr:from>
    <xdr:to>
      <xdr:col>22</xdr:col>
      <xdr:colOff>475785</xdr:colOff>
      <xdr:row>11</xdr:row>
      <xdr:rowOff>60999</xdr:rowOff>
    </xdr:to>
    <xdr:pic>
      <xdr:nvPicPr>
        <xdr:cNvPr id="4" name="Imagen 3"/>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011275" y="495300"/>
          <a:ext cx="3228510" cy="1699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485774</xdr:colOff>
      <xdr:row>14</xdr:row>
      <xdr:rowOff>152399</xdr:rowOff>
    </xdr:from>
    <xdr:to>
      <xdr:col>18</xdr:col>
      <xdr:colOff>323849</xdr:colOff>
      <xdr:row>31</xdr:row>
      <xdr:rowOff>152399</xdr:rowOff>
    </xdr:to>
    <xdr:graphicFrame macro="">
      <xdr:nvGraphicFramePr>
        <xdr:cNvPr id="8" name="Gráfico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6</xdr:col>
      <xdr:colOff>295275</xdr:colOff>
      <xdr:row>17</xdr:row>
      <xdr:rowOff>114300</xdr:rowOff>
    </xdr:from>
    <xdr:ext cx="2586265" cy="234744"/>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xmlns="" id="{00000000-0008-0000-0300-000002000000}"/>
                </a:ext>
              </a:extLst>
            </xdr:cNvPr>
            <xdr:cNvSpPr txBox="1"/>
          </xdr:nvSpPr>
          <xdr:spPr>
            <a:xfrm>
              <a:off x="4905375" y="3705225"/>
              <a:ext cx="2586265" cy="234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MX" sz="1400" b="1" i="1">
                            <a:latin typeface="Cambria Math" panose="02040503050406030204" pitchFamily="18" charset="0"/>
                          </a:rPr>
                        </m:ctrlPr>
                      </m:sSubSupPr>
                      <m:e>
                        <m:r>
                          <a:rPr lang="es-MX" sz="1400" b="1" i="1">
                            <a:latin typeface="Cambria Math" panose="02040503050406030204" pitchFamily="18" charset="0"/>
                            <a:ea typeface="Cambria Math" panose="02040503050406030204" pitchFamily="18" charset="0"/>
                          </a:rPr>
                          <m:t>𝝈</m:t>
                        </m:r>
                      </m:e>
                      <m:sub>
                        <m:r>
                          <a:rPr lang="es-MX" sz="1400" b="1" i="1">
                            <a:latin typeface="Cambria Math" panose="02040503050406030204" pitchFamily="18" charset="0"/>
                          </a:rPr>
                          <m:t>𝒏</m:t>
                        </m:r>
                      </m:sub>
                      <m:sup>
                        <m:r>
                          <a:rPr lang="es-MX" sz="1400" b="1" i="1">
                            <a:latin typeface="Cambria Math" panose="02040503050406030204" pitchFamily="18" charset="0"/>
                          </a:rPr>
                          <m:t>𝟐</m:t>
                        </m:r>
                      </m:sup>
                    </m:sSubSup>
                    <m:r>
                      <a:rPr lang="es-MX" sz="1400" b="1" i="1">
                        <a:latin typeface="Cambria Math" panose="02040503050406030204" pitchFamily="18" charset="0"/>
                      </a:rPr>
                      <m:t>=</m:t>
                    </m:r>
                    <m:r>
                      <a:rPr lang="es-MX" sz="1400" b="1" i="1">
                        <a:latin typeface="Cambria Math" panose="02040503050406030204" pitchFamily="18" charset="0"/>
                        <a:ea typeface="Cambria Math" panose="02040503050406030204" pitchFamily="18" charset="0"/>
                      </a:rPr>
                      <m:t>𝝎</m:t>
                    </m:r>
                    <m:r>
                      <a:rPr lang="es-MX" sz="1400" b="1" i="1">
                        <a:latin typeface="Cambria Math" panose="02040503050406030204" pitchFamily="18" charset="0"/>
                        <a:ea typeface="Cambria Math" panose="02040503050406030204" pitchFamily="18" charset="0"/>
                      </a:rPr>
                      <m:t>+</m:t>
                    </m:r>
                    <m:r>
                      <a:rPr lang="es-MX" sz="1400" b="1" i="1">
                        <a:latin typeface="Cambria Math" panose="02040503050406030204" pitchFamily="18" charset="0"/>
                        <a:ea typeface="Cambria Math" panose="02040503050406030204" pitchFamily="18" charset="0"/>
                      </a:rPr>
                      <m:t>𝜶</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𝒖</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r>
                      <a:rPr lang="es-MX" sz="1400" b="1" i="0">
                        <a:solidFill>
                          <a:schemeClr val="tx1"/>
                        </a:solidFill>
                        <a:effectLst/>
                        <a:latin typeface="Cambria Math" panose="02040503050406030204" pitchFamily="18" charset="0"/>
                        <a:ea typeface="+mn-ea"/>
                        <a:cs typeface="+mn-cs"/>
                      </a:rPr>
                      <m:t>+</m:t>
                    </m:r>
                    <m:r>
                      <a:rPr lang="es-MX" sz="1100" b="1" i="1">
                        <a:solidFill>
                          <a:schemeClr val="tx1"/>
                        </a:solidFill>
                        <a:effectLst/>
                        <a:latin typeface="Cambria Math" panose="02040503050406030204" pitchFamily="18" charset="0"/>
                        <a:ea typeface="+mn-ea"/>
                        <a:cs typeface="+mn-cs"/>
                      </a:rPr>
                      <m:t>𝜷</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𝝈</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oMath>
                </m:oMathPara>
              </a14:m>
              <a:endParaRPr lang="es-MX" sz="1400" b="1"/>
            </a:p>
          </xdr:txBody>
        </xdr:sp>
      </mc:Choice>
      <mc:Fallback xmlns="">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4905375" y="3705225"/>
              <a:ext cx="2586265" cy="234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400" b="1" i="0">
                  <a:latin typeface="Cambria Math" panose="02040503050406030204" pitchFamily="18" charset="0"/>
                  <a:ea typeface="Cambria Math" panose="02040503050406030204" pitchFamily="18" charset="0"/>
                </a:rPr>
                <a:t>𝝈_</a:t>
              </a:r>
              <a:r>
                <a:rPr lang="es-MX" sz="1400" b="1" i="0">
                  <a:latin typeface="Cambria Math" panose="02040503050406030204" pitchFamily="18" charset="0"/>
                </a:rPr>
                <a:t>𝒏^𝟐=</a:t>
              </a:r>
              <a:r>
                <a:rPr lang="es-MX" sz="1400" b="1" i="0">
                  <a:latin typeface="Cambria Math" panose="02040503050406030204" pitchFamily="18" charset="0"/>
                  <a:ea typeface="Cambria Math" panose="02040503050406030204" pitchFamily="18" charset="0"/>
                </a:rPr>
                <a:t>𝝎+𝜶</a:t>
              </a:r>
              <a:r>
                <a:rPr lang="es-MX" sz="1400" b="1" i="0">
                  <a:solidFill>
                    <a:schemeClr val="tx1"/>
                  </a:solidFill>
                  <a:effectLst/>
                  <a:latin typeface="Cambria Math" panose="02040503050406030204" pitchFamily="18" charset="0"/>
                  <a:ea typeface="+mn-ea"/>
                  <a:cs typeface="+mn-cs"/>
                </a:rPr>
                <a:t>𝒖_(𝒏−𝟏)^𝟐+</a:t>
              </a:r>
              <a:r>
                <a:rPr lang="es-MX" sz="1100" b="1" i="0">
                  <a:solidFill>
                    <a:schemeClr val="tx1"/>
                  </a:solidFill>
                  <a:effectLst/>
                  <a:latin typeface="Cambria Math" panose="02040503050406030204" pitchFamily="18" charset="0"/>
                  <a:ea typeface="+mn-ea"/>
                  <a:cs typeface="+mn-cs"/>
                </a:rPr>
                <a:t>𝜷</a:t>
              </a:r>
              <a:r>
                <a:rPr lang="es-MX" sz="1400" b="1" i="0">
                  <a:solidFill>
                    <a:schemeClr val="tx1"/>
                  </a:solidFill>
                  <a:effectLst/>
                  <a:latin typeface="Cambria Math" panose="02040503050406030204" pitchFamily="18" charset="0"/>
                  <a:ea typeface="+mn-ea"/>
                  <a:cs typeface="+mn-cs"/>
                </a:rPr>
                <a:t>𝝈_(𝒏−𝟏)^𝟐</a:t>
              </a:r>
              <a:endParaRPr lang="es-MX" sz="1400" b="1"/>
            </a:p>
          </xdr:txBody>
        </xdr:sp>
      </mc:Fallback>
    </mc:AlternateContent>
    <xdr:clientData/>
  </xdr:oneCellAnchor>
  <xdr:twoCellAnchor editAs="oneCell">
    <xdr:from>
      <xdr:col>13</xdr:col>
      <xdr:colOff>133350</xdr:colOff>
      <xdr:row>4</xdr:row>
      <xdr:rowOff>85725</xdr:rowOff>
    </xdr:from>
    <xdr:to>
      <xdr:col>17</xdr:col>
      <xdr:colOff>690928</xdr:colOff>
      <xdr:row>11</xdr:row>
      <xdr:rowOff>0</xdr:rowOff>
    </xdr:to>
    <xdr:pic>
      <xdr:nvPicPr>
        <xdr:cNvPr id="3" name="Imagen 2"/>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9630"/>
        <a:stretch/>
      </xdr:blipFill>
      <xdr:spPr bwMode="auto">
        <a:xfrm>
          <a:off x="10153650" y="866775"/>
          <a:ext cx="3605579" cy="1266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666750</xdr:colOff>
      <xdr:row>4</xdr:row>
      <xdr:rowOff>9525</xdr:rowOff>
    </xdr:from>
    <xdr:to>
      <xdr:col>23</xdr:col>
      <xdr:colOff>381089</xdr:colOff>
      <xdr:row>10</xdr:row>
      <xdr:rowOff>16669</xdr:rowOff>
    </xdr:to>
    <xdr:pic>
      <xdr:nvPicPr>
        <xdr:cNvPr id="4" name="Imagen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39950" y="790575"/>
          <a:ext cx="3524339" cy="11691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21</xdr:col>
      <xdr:colOff>28575</xdr:colOff>
      <xdr:row>17</xdr:row>
      <xdr:rowOff>85725</xdr:rowOff>
    </xdr:from>
    <xdr:ext cx="3171825" cy="252505"/>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xmlns="" id="{00000000-0008-0000-0300-000003000000}"/>
                </a:ext>
              </a:extLst>
            </xdr:cNvPr>
            <xdr:cNvSpPr txBox="1"/>
          </xdr:nvSpPr>
          <xdr:spPr>
            <a:xfrm>
              <a:off x="16487775" y="3676650"/>
              <a:ext cx="3171825" cy="252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MX" sz="1400" b="1" i="1">
                            <a:latin typeface="Cambria Math" panose="02040503050406030204" pitchFamily="18" charset="0"/>
                          </a:rPr>
                        </m:ctrlPr>
                      </m:sSubSupPr>
                      <m:e>
                        <m:r>
                          <a:rPr lang="es-MX" sz="1400" b="1" i="1">
                            <a:latin typeface="Cambria Math" panose="02040503050406030204" pitchFamily="18" charset="0"/>
                            <a:ea typeface="Cambria Math" panose="02040503050406030204" pitchFamily="18" charset="0"/>
                          </a:rPr>
                          <m:t>𝝈</m:t>
                        </m:r>
                      </m:e>
                      <m:sub>
                        <m:r>
                          <a:rPr lang="es-MX" sz="1400" b="1" i="1">
                            <a:latin typeface="Cambria Math" panose="02040503050406030204" pitchFamily="18" charset="0"/>
                          </a:rPr>
                          <m:t>𝒏</m:t>
                        </m:r>
                      </m:sub>
                      <m:sup>
                        <m:r>
                          <a:rPr lang="es-MX" sz="1400" b="1" i="1">
                            <a:latin typeface="Cambria Math" panose="02040503050406030204" pitchFamily="18" charset="0"/>
                          </a:rPr>
                          <m:t>𝟐</m:t>
                        </m:r>
                      </m:sup>
                    </m:sSubSup>
                    <m:r>
                      <a:rPr lang="es-MX" sz="1400" b="1" i="1">
                        <a:latin typeface="Cambria Math" panose="02040503050406030204" pitchFamily="18" charset="0"/>
                      </a:rPr>
                      <m:t>=</m:t>
                    </m:r>
                    <m:r>
                      <a:rPr lang="es-MX" sz="1400" b="1" i="1">
                        <a:latin typeface="Cambria Math" panose="02040503050406030204" pitchFamily="18" charset="0"/>
                        <a:ea typeface="Cambria Math" panose="02040503050406030204" pitchFamily="18" charset="0"/>
                      </a:rPr>
                      <m:t>𝝎</m:t>
                    </m:r>
                    <m:r>
                      <a:rPr lang="es-MX" sz="1400" b="1" i="1">
                        <a:latin typeface="Cambria Math" panose="02040503050406030204" pitchFamily="18" charset="0"/>
                        <a:ea typeface="Cambria Math" panose="02040503050406030204" pitchFamily="18" charset="0"/>
                      </a:rPr>
                      <m:t>+</m:t>
                    </m:r>
                    <m:r>
                      <a:rPr lang="es-MX" sz="1400" b="1" i="1">
                        <a:latin typeface="Cambria Math" panose="02040503050406030204" pitchFamily="18" charset="0"/>
                        <a:ea typeface="Cambria Math" panose="02040503050406030204" pitchFamily="18" charset="0"/>
                      </a:rPr>
                      <m:t>𝜶</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𝒖</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r>
                      <a:rPr lang="es-MX" sz="1400" b="1" i="0">
                        <a:solidFill>
                          <a:schemeClr val="tx1"/>
                        </a:solidFill>
                        <a:effectLst/>
                        <a:latin typeface="Cambria Math" panose="02040503050406030204" pitchFamily="18" charset="0"/>
                        <a:ea typeface="+mn-ea"/>
                        <a:cs typeface="+mn-cs"/>
                      </a:rPr>
                      <m:t>+</m:t>
                    </m:r>
                    <m:sSub>
                      <m:sSubPr>
                        <m:ctrlPr>
                          <a:rPr lang="es-MX" sz="1400" b="1" i="1">
                            <a:solidFill>
                              <a:schemeClr val="tx1"/>
                            </a:solidFill>
                            <a:effectLst/>
                            <a:latin typeface="Cambria Math" panose="02040503050406030204" pitchFamily="18" charset="0"/>
                            <a:ea typeface="+mn-ea"/>
                            <a:cs typeface="+mn-cs"/>
                          </a:rPr>
                        </m:ctrlPr>
                      </m:sSubPr>
                      <m:e>
                        <m:r>
                          <a:rPr lang="es-MX" sz="1400" b="1" i="1">
                            <a:solidFill>
                              <a:schemeClr val="tx1"/>
                            </a:solidFill>
                            <a:effectLst/>
                            <a:latin typeface="Cambria Math" panose="02040503050406030204" pitchFamily="18" charset="0"/>
                            <a:ea typeface="Cambria Math" panose="02040503050406030204" pitchFamily="18" charset="0"/>
                            <a:cs typeface="+mn-cs"/>
                          </a:rPr>
                          <m:t>𝜷</m:t>
                        </m:r>
                      </m:e>
                      <m:sub>
                        <m:r>
                          <a:rPr lang="es-MX" sz="1400" b="1" i="1">
                            <a:solidFill>
                              <a:schemeClr val="tx1"/>
                            </a:solidFill>
                            <a:effectLst/>
                            <a:latin typeface="Cambria Math" panose="02040503050406030204" pitchFamily="18" charset="0"/>
                            <a:ea typeface="+mn-ea"/>
                            <a:cs typeface="+mn-cs"/>
                          </a:rPr>
                          <m:t>𝟏</m:t>
                        </m:r>
                      </m:sub>
                    </m:sSub>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𝝈</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r>
                      <a:rPr lang="es-MX" sz="1400" b="1" i="1">
                        <a:solidFill>
                          <a:schemeClr val="tx1"/>
                        </a:solidFill>
                        <a:effectLst/>
                        <a:latin typeface="Cambria Math" panose="02040503050406030204" pitchFamily="18" charset="0"/>
                        <a:ea typeface="+mn-ea"/>
                        <a:cs typeface="+mn-cs"/>
                      </a:rPr>
                      <m:t>+</m:t>
                    </m:r>
                    <m:sSub>
                      <m:sSubPr>
                        <m:ctrlPr>
                          <a:rPr lang="es-MX" sz="1400" b="1" i="1">
                            <a:solidFill>
                              <a:schemeClr val="tx1"/>
                            </a:solidFill>
                            <a:effectLst/>
                            <a:latin typeface="Cambria Math" panose="02040503050406030204" pitchFamily="18" charset="0"/>
                            <a:ea typeface="+mn-ea"/>
                            <a:cs typeface="+mn-cs"/>
                          </a:rPr>
                        </m:ctrlPr>
                      </m:sSubPr>
                      <m:e>
                        <m:r>
                          <a:rPr lang="es-MX" sz="1400" b="1" i="1">
                            <a:solidFill>
                              <a:schemeClr val="tx1"/>
                            </a:solidFill>
                            <a:effectLst/>
                            <a:latin typeface="Cambria Math" panose="02040503050406030204" pitchFamily="18" charset="0"/>
                            <a:ea typeface="+mn-ea"/>
                            <a:cs typeface="+mn-cs"/>
                          </a:rPr>
                          <m:t>𝜷</m:t>
                        </m:r>
                      </m:e>
                      <m:sub>
                        <m:r>
                          <a:rPr lang="es-MX" sz="1400" b="1" i="1">
                            <a:solidFill>
                              <a:schemeClr val="tx1"/>
                            </a:solidFill>
                            <a:effectLst/>
                            <a:latin typeface="Cambria Math" panose="02040503050406030204" pitchFamily="18" charset="0"/>
                            <a:ea typeface="+mn-ea"/>
                            <a:cs typeface="+mn-cs"/>
                          </a:rPr>
                          <m:t>𝟐</m:t>
                        </m:r>
                      </m:sub>
                    </m:sSub>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𝝈</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𝟐</m:t>
                        </m:r>
                      </m:sub>
                      <m:sup>
                        <m:r>
                          <a:rPr lang="es-MX" sz="1400" b="1" i="1">
                            <a:solidFill>
                              <a:schemeClr val="tx1"/>
                            </a:solidFill>
                            <a:effectLst/>
                            <a:latin typeface="Cambria Math" panose="02040503050406030204" pitchFamily="18" charset="0"/>
                            <a:ea typeface="+mn-ea"/>
                            <a:cs typeface="+mn-cs"/>
                          </a:rPr>
                          <m:t>𝟐</m:t>
                        </m:r>
                      </m:sup>
                    </m:sSubSup>
                  </m:oMath>
                </m:oMathPara>
              </a14:m>
              <a:endParaRPr lang="es-MX" sz="1400" b="1"/>
            </a:p>
          </xdr:txBody>
        </xdr:sp>
      </mc:Choice>
      <mc:Fallback xmlns="">
        <xdr:sp macro="" textlink="">
          <xdr:nvSpPr>
            <xdr:cNvPr id="5" name="CuadroTexto 4">
              <a:extLst>
                <a:ext uri="{FF2B5EF4-FFF2-40B4-BE49-F238E27FC236}">
                  <a16:creationId xmlns:a16="http://schemas.microsoft.com/office/drawing/2014/main" id="{00000000-0008-0000-0300-000003000000}"/>
                </a:ext>
              </a:extLst>
            </xdr:cNvPr>
            <xdr:cNvSpPr txBox="1"/>
          </xdr:nvSpPr>
          <xdr:spPr>
            <a:xfrm>
              <a:off x="16487775" y="3676650"/>
              <a:ext cx="3171825" cy="2525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400" b="1" i="0">
                  <a:latin typeface="Cambria Math" panose="02040503050406030204" pitchFamily="18" charset="0"/>
                  <a:ea typeface="Cambria Math" panose="02040503050406030204" pitchFamily="18" charset="0"/>
                </a:rPr>
                <a:t>𝝈_</a:t>
              </a:r>
              <a:r>
                <a:rPr lang="es-MX" sz="1400" b="1" i="0">
                  <a:latin typeface="Cambria Math" panose="02040503050406030204" pitchFamily="18" charset="0"/>
                </a:rPr>
                <a:t>𝒏^𝟐=</a:t>
              </a:r>
              <a:r>
                <a:rPr lang="es-MX" sz="1400" b="1" i="0">
                  <a:latin typeface="Cambria Math" panose="02040503050406030204" pitchFamily="18" charset="0"/>
                  <a:ea typeface="Cambria Math" panose="02040503050406030204" pitchFamily="18" charset="0"/>
                </a:rPr>
                <a:t>𝝎+𝜶</a:t>
              </a:r>
              <a:r>
                <a:rPr lang="es-MX" sz="1400" b="1" i="0">
                  <a:solidFill>
                    <a:schemeClr val="tx1"/>
                  </a:solidFill>
                  <a:effectLst/>
                  <a:latin typeface="Cambria Math" panose="02040503050406030204" pitchFamily="18" charset="0"/>
                  <a:ea typeface="+mn-ea"/>
                  <a:cs typeface="+mn-cs"/>
                </a:rPr>
                <a:t>𝒖_(𝒏−𝟏)^𝟐+</a:t>
              </a:r>
              <a:r>
                <a:rPr lang="es-MX" sz="1400" b="1" i="0">
                  <a:solidFill>
                    <a:schemeClr val="tx1"/>
                  </a:solidFill>
                  <a:effectLst/>
                  <a:latin typeface="Cambria Math" panose="02040503050406030204" pitchFamily="18" charset="0"/>
                  <a:ea typeface="Cambria Math" panose="02040503050406030204" pitchFamily="18" charset="0"/>
                  <a:cs typeface="+mn-cs"/>
                </a:rPr>
                <a:t>𝜷</a:t>
              </a:r>
              <a:r>
                <a:rPr lang="es-MX" sz="1400" b="1" i="0">
                  <a:solidFill>
                    <a:schemeClr val="tx1"/>
                  </a:solidFill>
                  <a:effectLst/>
                  <a:latin typeface="Cambria Math" panose="02040503050406030204" pitchFamily="18" charset="0"/>
                  <a:ea typeface="+mn-ea"/>
                  <a:cs typeface="+mn-cs"/>
                </a:rPr>
                <a:t>_𝟏 𝝈_(𝒏−𝟏)^𝟐+𝜷_𝟐 𝝈_(𝒏−𝟐)^𝟐</a:t>
              </a:r>
              <a:endParaRPr lang="es-MX" sz="1400" b="1"/>
            </a:p>
          </xdr:txBody>
        </xdr:sp>
      </mc:Fallback>
    </mc:AlternateContent>
    <xdr:clientData/>
  </xdr:oneCellAnchor>
  <xdr:oneCellAnchor>
    <xdr:from>
      <xdr:col>34</xdr:col>
      <xdr:colOff>127000</xdr:colOff>
      <xdr:row>16</xdr:row>
      <xdr:rowOff>139700</xdr:rowOff>
    </xdr:from>
    <xdr:ext cx="3381375" cy="234744"/>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xmlns="" id="{00000000-0008-0000-0300-000005000000}"/>
                </a:ext>
              </a:extLst>
            </xdr:cNvPr>
            <xdr:cNvSpPr txBox="1"/>
          </xdr:nvSpPr>
          <xdr:spPr>
            <a:xfrm>
              <a:off x="26593800" y="3556000"/>
              <a:ext cx="3381375" cy="234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𝝈</m:t>
                        </m:r>
                      </m:e>
                      <m:sub>
                        <m:r>
                          <a:rPr lang="es-MX" sz="1400" b="1" i="1">
                            <a:solidFill>
                              <a:schemeClr val="tx1"/>
                            </a:solidFill>
                            <a:effectLst/>
                            <a:latin typeface="Cambria Math" panose="02040503050406030204" pitchFamily="18" charset="0"/>
                            <a:ea typeface="+mn-ea"/>
                            <a:cs typeface="+mn-cs"/>
                          </a:rPr>
                          <m:t>𝒏</m:t>
                        </m:r>
                      </m:sub>
                      <m:sup>
                        <m:r>
                          <a:rPr lang="es-MX" sz="1400" b="1" i="1">
                            <a:solidFill>
                              <a:schemeClr val="tx1"/>
                            </a:solidFill>
                            <a:effectLst/>
                            <a:latin typeface="Cambria Math" panose="02040503050406030204" pitchFamily="18" charset="0"/>
                            <a:ea typeface="+mn-ea"/>
                            <a:cs typeface="+mn-cs"/>
                          </a:rPr>
                          <m:t>𝟐</m:t>
                        </m:r>
                      </m:sup>
                    </m:sSubSup>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𝝎</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𝜶</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𝟏</m:t>
                        </m:r>
                        <m:r>
                          <a:rPr lang="es-MX" sz="1400" b="1" i="1">
                            <a:solidFill>
                              <a:schemeClr val="tx1"/>
                            </a:solidFill>
                            <a:effectLst/>
                            <a:latin typeface="Cambria Math" panose="02040503050406030204" pitchFamily="18" charset="0"/>
                            <a:ea typeface="+mn-ea"/>
                            <a:cs typeface="+mn-cs"/>
                          </a:rPr>
                          <m:t>𝒖</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𝜶</m:t>
                    </m:r>
                    <m:r>
                      <a:rPr lang="es-MX" sz="1400" b="1" i="1">
                        <a:solidFill>
                          <a:schemeClr val="tx1"/>
                        </a:solidFill>
                        <a:effectLst/>
                        <a:latin typeface="Cambria Math" panose="02040503050406030204" pitchFamily="18" charset="0"/>
                        <a:ea typeface="+mn-ea"/>
                        <a:cs typeface="+mn-cs"/>
                      </a:rPr>
                      <m:t>𝟐</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𝒖</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𝟐</m:t>
                        </m:r>
                      </m:sub>
                      <m:sup>
                        <m:r>
                          <a:rPr lang="es-MX" sz="1400" b="1" i="1">
                            <a:solidFill>
                              <a:schemeClr val="tx1"/>
                            </a:solidFill>
                            <a:effectLst/>
                            <a:latin typeface="Cambria Math" panose="02040503050406030204" pitchFamily="18" charset="0"/>
                            <a:ea typeface="+mn-ea"/>
                            <a:cs typeface="+mn-cs"/>
                          </a:rPr>
                          <m:t>𝟐</m:t>
                        </m:r>
                      </m:sup>
                    </m:sSubSup>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𝜷</m:t>
                    </m:r>
                    <m:sSubSup>
                      <m:sSubSupPr>
                        <m:ctrlPr>
                          <a:rPr lang="es-MX" sz="1400" b="1" i="1">
                            <a:solidFill>
                              <a:schemeClr val="tx1"/>
                            </a:solidFill>
                            <a:effectLst/>
                            <a:latin typeface="Cambria Math" panose="02040503050406030204" pitchFamily="18" charset="0"/>
                            <a:ea typeface="+mn-ea"/>
                            <a:cs typeface="+mn-cs"/>
                          </a:rPr>
                        </m:ctrlPr>
                      </m:sSubSupPr>
                      <m:e>
                        <m:r>
                          <a:rPr lang="es-MX" sz="1400" b="1" i="1">
                            <a:solidFill>
                              <a:schemeClr val="tx1"/>
                            </a:solidFill>
                            <a:effectLst/>
                            <a:latin typeface="Cambria Math" panose="02040503050406030204" pitchFamily="18" charset="0"/>
                            <a:ea typeface="+mn-ea"/>
                            <a:cs typeface="+mn-cs"/>
                          </a:rPr>
                          <m:t>𝝈</m:t>
                        </m:r>
                      </m:e>
                      <m:sub>
                        <m:r>
                          <a:rPr lang="es-MX" sz="1400" b="1" i="1">
                            <a:solidFill>
                              <a:schemeClr val="tx1"/>
                            </a:solidFill>
                            <a:effectLst/>
                            <a:latin typeface="Cambria Math" panose="02040503050406030204" pitchFamily="18" charset="0"/>
                            <a:ea typeface="+mn-ea"/>
                            <a:cs typeface="+mn-cs"/>
                          </a:rPr>
                          <m:t>𝒏</m:t>
                        </m:r>
                        <m:r>
                          <a:rPr lang="es-MX" sz="1400" b="1" i="1">
                            <a:solidFill>
                              <a:schemeClr val="tx1"/>
                            </a:solidFill>
                            <a:effectLst/>
                            <a:latin typeface="Cambria Math" panose="02040503050406030204" pitchFamily="18" charset="0"/>
                            <a:ea typeface="+mn-ea"/>
                            <a:cs typeface="+mn-cs"/>
                          </a:rPr>
                          <m:t>−</m:t>
                        </m:r>
                        <m:r>
                          <a:rPr lang="es-MX" sz="1400" b="1" i="1">
                            <a:solidFill>
                              <a:schemeClr val="tx1"/>
                            </a:solidFill>
                            <a:effectLst/>
                            <a:latin typeface="Cambria Math" panose="02040503050406030204" pitchFamily="18" charset="0"/>
                            <a:ea typeface="+mn-ea"/>
                            <a:cs typeface="+mn-cs"/>
                          </a:rPr>
                          <m:t>𝟏</m:t>
                        </m:r>
                      </m:sub>
                      <m:sup>
                        <m:r>
                          <a:rPr lang="es-MX" sz="1400" b="1" i="1">
                            <a:solidFill>
                              <a:schemeClr val="tx1"/>
                            </a:solidFill>
                            <a:effectLst/>
                            <a:latin typeface="Cambria Math" panose="02040503050406030204" pitchFamily="18" charset="0"/>
                            <a:ea typeface="+mn-ea"/>
                            <a:cs typeface="+mn-cs"/>
                          </a:rPr>
                          <m:t>𝟐</m:t>
                        </m:r>
                      </m:sup>
                    </m:sSubSup>
                  </m:oMath>
                </m:oMathPara>
              </a14:m>
              <a:endParaRPr lang="es-MX" sz="1400" b="1" i="1">
                <a:solidFill>
                  <a:schemeClr val="tx1"/>
                </a:solidFill>
                <a:effectLst/>
                <a:latin typeface="Cambria Math" panose="02040503050406030204" pitchFamily="18" charset="0"/>
                <a:ea typeface="+mn-ea"/>
                <a:cs typeface="+mn-cs"/>
              </a:endParaRPr>
            </a:p>
          </xdr:txBody>
        </xdr:sp>
      </mc:Choice>
      <mc:Fallback xmlns="">
        <xdr:sp macro="" textlink="">
          <xdr:nvSpPr>
            <xdr:cNvPr id="6" name="CuadroTexto 5">
              <a:extLst>
                <a:ext uri="{FF2B5EF4-FFF2-40B4-BE49-F238E27FC236}">
                  <a16:creationId xmlns:a16="http://schemas.microsoft.com/office/drawing/2014/main" id="{00000000-0008-0000-0300-000005000000}"/>
                </a:ext>
              </a:extLst>
            </xdr:cNvPr>
            <xdr:cNvSpPr txBox="1"/>
          </xdr:nvSpPr>
          <xdr:spPr>
            <a:xfrm>
              <a:off x="26593800" y="3556000"/>
              <a:ext cx="3381375" cy="234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400" b="1" i="0">
                  <a:solidFill>
                    <a:schemeClr val="tx1"/>
                  </a:solidFill>
                  <a:effectLst/>
                  <a:latin typeface="Cambria Math" panose="02040503050406030204" pitchFamily="18" charset="0"/>
                  <a:ea typeface="+mn-ea"/>
                  <a:cs typeface="+mn-cs"/>
                </a:rPr>
                <a:t>𝝈_𝒏^𝟐=𝝎+𝜶〖𝟏𝒖〗_(𝒏−𝟏)^𝟐+𝜶𝟐𝒖_(𝒏−𝟐)^𝟐+𝜷𝝈_(𝒏−𝟏)^𝟐</a:t>
              </a:r>
              <a:endParaRPr lang="es-MX" sz="1400" b="1" i="1">
                <a:solidFill>
                  <a:schemeClr val="tx1"/>
                </a:solidFill>
                <a:effectLst/>
                <a:latin typeface="Cambria Math" panose="02040503050406030204" pitchFamily="18" charset="0"/>
                <a:ea typeface="+mn-ea"/>
                <a:cs typeface="+mn-cs"/>
              </a:endParaRPr>
            </a:p>
          </xdr:txBody>
        </xdr:sp>
      </mc:Fallback>
    </mc:AlternateContent>
    <xdr:clientData/>
  </xdr:oneCellAnchor>
  <xdr:twoCellAnchor>
    <xdr:from>
      <xdr:col>33</xdr:col>
      <xdr:colOff>127000</xdr:colOff>
      <xdr:row>19</xdr:row>
      <xdr:rowOff>101600</xdr:rowOff>
    </xdr:from>
    <xdr:to>
      <xdr:col>45</xdr:col>
      <xdr:colOff>254000</xdr:colOff>
      <xdr:row>48</xdr:row>
      <xdr:rowOff>50800</xdr:rowOff>
    </xdr:to>
    <xdr:graphicFrame macro="">
      <xdr:nvGraphicFramePr>
        <xdr:cNvPr id="7" name="Gráfico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142875</xdr:colOff>
      <xdr:row>8</xdr:row>
      <xdr:rowOff>85725</xdr:rowOff>
    </xdr:from>
    <xdr:to>
      <xdr:col>11</xdr:col>
      <xdr:colOff>85725</xdr:colOff>
      <xdr:row>16</xdr:row>
      <xdr:rowOff>5931</xdr:rowOff>
    </xdr:to>
    <xdr:pic>
      <xdr:nvPicPr>
        <xdr:cNvPr id="2" name="Imagen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76975" y="1628775"/>
          <a:ext cx="2781300" cy="1606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676276</xdr:colOff>
      <xdr:row>0</xdr:row>
      <xdr:rowOff>104776</xdr:rowOff>
    </xdr:from>
    <xdr:to>
      <xdr:col>17</xdr:col>
      <xdr:colOff>340182</xdr:colOff>
      <xdr:row>16</xdr:row>
      <xdr:rowOff>85725</xdr:rowOff>
    </xdr:to>
    <xdr:pic>
      <xdr:nvPicPr>
        <xdr:cNvPr id="3" name="Imagen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96376" y="104776"/>
          <a:ext cx="4235906" cy="32099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657225</xdr:colOff>
      <xdr:row>1</xdr:row>
      <xdr:rowOff>152400</xdr:rowOff>
    </xdr:from>
    <xdr:to>
      <xdr:col>19</xdr:col>
      <xdr:colOff>381389</xdr:colOff>
      <xdr:row>4</xdr:row>
      <xdr:rowOff>152400</xdr:rowOff>
    </xdr:to>
    <xdr:pic>
      <xdr:nvPicPr>
        <xdr:cNvPr id="4" name="Imagen 3"/>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5874" r="25524"/>
        <a:stretch/>
      </xdr:blipFill>
      <xdr:spPr bwMode="auto">
        <a:xfrm>
          <a:off x="13649325" y="342900"/>
          <a:ext cx="1248164"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17</xdr:col>
      <xdr:colOff>714376</xdr:colOff>
      <xdr:row>5</xdr:row>
      <xdr:rowOff>57151</xdr:rowOff>
    </xdr:from>
    <xdr:ext cx="828674" cy="579069"/>
    <mc:AlternateContent xmlns:mc="http://schemas.openxmlformats.org/markup-compatibility/2006" xmlns:a14="http://schemas.microsoft.com/office/drawing/2010/main">
      <mc:Choice Requires="a14">
        <xdr:sp macro="" textlink="">
          <xdr:nvSpPr>
            <xdr:cNvPr id="5" name="CuadroTexto 4"/>
            <xdr:cNvSpPr txBox="1"/>
          </xdr:nvSpPr>
          <xdr:spPr>
            <a:xfrm>
              <a:off x="13706476" y="1019176"/>
              <a:ext cx="828674" cy="579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MX" sz="2000" i="1">
                            <a:latin typeface="Cambria Math" panose="02040503050406030204" pitchFamily="18" charset="0"/>
                          </a:rPr>
                        </m:ctrlPr>
                      </m:sSubPr>
                      <m:e>
                        <m:r>
                          <a:rPr lang="es-MX" sz="2000" b="0" i="1">
                            <a:latin typeface="Cambria Math" panose="02040503050406030204" pitchFamily="18" charset="0"/>
                          </a:rPr>
                          <m:t>𝑒</m:t>
                        </m:r>
                      </m:e>
                      <m:sub>
                        <m:r>
                          <a:rPr lang="es-MX" sz="2000" b="0" i="1">
                            <a:latin typeface="Cambria Math" panose="02040503050406030204" pitchFamily="18" charset="0"/>
                          </a:rPr>
                          <m:t>𝑖</m:t>
                        </m:r>
                      </m:sub>
                    </m:sSub>
                    <m:r>
                      <a:rPr lang="es-MX" sz="2000" b="0" i="1">
                        <a:latin typeface="Cambria Math" panose="02040503050406030204" pitchFamily="18" charset="0"/>
                      </a:rPr>
                      <m:t>=</m:t>
                    </m:r>
                    <m:f>
                      <m:fPr>
                        <m:ctrlPr>
                          <a:rPr lang="es-MX" sz="2000" b="0" i="1">
                            <a:solidFill>
                              <a:schemeClr val="tx1"/>
                            </a:solidFill>
                            <a:effectLst/>
                            <a:latin typeface="Cambria Math" panose="02040503050406030204" pitchFamily="18" charset="0"/>
                            <a:ea typeface="+mn-ea"/>
                            <a:cs typeface="+mn-cs"/>
                          </a:rPr>
                        </m:ctrlPr>
                      </m:fPr>
                      <m:num>
                        <m:sSub>
                          <m:sSubPr>
                            <m:ctrlPr>
                              <a:rPr lang="es-MX" sz="2000" b="0" i="1">
                                <a:solidFill>
                                  <a:schemeClr val="tx1"/>
                                </a:solidFill>
                                <a:effectLst/>
                                <a:latin typeface="Cambria Math" panose="02040503050406030204" pitchFamily="18" charset="0"/>
                                <a:ea typeface="+mn-ea"/>
                                <a:cs typeface="+mn-cs"/>
                              </a:rPr>
                            </m:ctrlPr>
                          </m:sSubPr>
                          <m:e>
                            <m:r>
                              <a:rPr lang="es-MX" sz="2000" b="0" i="1">
                                <a:solidFill>
                                  <a:schemeClr val="tx1"/>
                                </a:solidFill>
                                <a:effectLst/>
                                <a:latin typeface="Cambria Math" panose="02040503050406030204" pitchFamily="18" charset="0"/>
                                <a:ea typeface="+mn-ea"/>
                                <a:cs typeface="+mn-cs"/>
                              </a:rPr>
                              <m:t>𝑢</m:t>
                            </m:r>
                          </m:e>
                          <m:sub>
                            <m:r>
                              <a:rPr lang="es-MX" sz="2000" b="0" i="1">
                                <a:solidFill>
                                  <a:schemeClr val="tx1"/>
                                </a:solidFill>
                                <a:effectLst/>
                                <a:latin typeface="Cambria Math" panose="02040503050406030204" pitchFamily="18" charset="0"/>
                                <a:ea typeface="+mn-ea"/>
                                <a:cs typeface="+mn-cs"/>
                              </a:rPr>
                              <m:t>𝑖</m:t>
                            </m:r>
                          </m:sub>
                        </m:sSub>
                      </m:num>
                      <m:den>
                        <m:sSub>
                          <m:sSubPr>
                            <m:ctrlPr>
                              <a:rPr lang="es-MX" sz="2000" b="0" i="1">
                                <a:solidFill>
                                  <a:schemeClr val="tx1"/>
                                </a:solidFill>
                                <a:effectLst/>
                                <a:latin typeface="Cambria Math" panose="02040503050406030204" pitchFamily="18" charset="0"/>
                                <a:ea typeface="+mn-ea"/>
                                <a:cs typeface="+mn-cs"/>
                              </a:rPr>
                            </m:ctrlPr>
                          </m:sSubPr>
                          <m:e>
                            <m:r>
                              <a:rPr lang="es-MX" sz="2000" b="0" i="1">
                                <a:solidFill>
                                  <a:schemeClr val="tx1"/>
                                </a:solidFill>
                                <a:effectLst/>
                                <a:latin typeface="Cambria Math" panose="02040503050406030204" pitchFamily="18" charset="0"/>
                                <a:ea typeface="+mn-ea"/>
                                <a:cs typeface="+mn-cs"/>
                              </a:rPr>
                              <m:t>𝜎</m:t>
                            </m:r>
                          </m:e>
                          <m:sub>
                            <m:r>
                              <a:rPr lang="es-MX" sz="2000" b="0" i="1">
                                <a:solidFill>
                                  <a:schemeClr val="tx1"/>
                                </a:solidFill>
                                <a:effectLst/>
                                <a:latin typeface="Cambria Math" panose="02040503050406030204" pitchFamily="18" charset="0"/>
                                <a:ea typeface="+mn-ea"/>
                                <a:cs typeface="+mn-cs"/>
                              </a:rPr>
                              <m:t>𝑖</m:t>
                            </m:r>
                          </m:sub>
                        </m:sSub>
                      </m:den>
                    </m:f>
                  </m:oMath>
                </m:oMathPara>
              </a14:m>
              <a:endParaRPr lang="es-MX" sz="2000"/>
            </a:p>
          </xdr:txBody>
        </xdr:sp>
      </mc:Choice>
      <mc:Fallback xmlns="">
        <xdr:sp macro="" textlink="">
          <xdr:nvSpPr>
            <xdr:cNvPr id="5" name="CuadroTexto 4"/>
            <xdr:cNvSpPr txBox="1"/>
          </xdr:nvSpPr>
          <xdr:spPr>
            <a:xfrm>
              <a:off x="13706476" y="1019176"/>
              <a:ext cx="828674" cy="579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2000" b="0" i="0">
                  <a:latin typeface="Cambria Math" panose="02040503050406030204" pitchFamily="18" charset="0"/>
                </a:rPr>
                <a:t>𝑒_𝑖=</a:t>
              </a:r>
              <a:r>
                <a:rPr lang="es-MX" sz="2000" b="0" i="0">
                  <a:solidFill>
                    <a:schemeClr val="tx1"/>
                  </a:solidFill>
                  <a:effectLst/>
                  <a:latin typeface="Cambria Math" panose="02040503050406030204" pitchFamily="18" charset="0"/>
                  <a:ea typeface="+mn-ea"/>
                  <a:cs typeface="+mn-cs"/>
                </a:rPr>
                <a:t>𝑢_𝑖/𝜎_𝑖 </a:t>
              </a:r>
              <a:endParaRPr lang="es-MX" sz="20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9</xdr:col>
      <xdr:colOff>15874</xdr:colOff>
      <xdr:row>4</xdr:row>
      <xdr:rowOff>176211</xdr:rowOff>
    </xdr:from>
    <xdr:to>
      <xdr:col>21</xdr:col>
      <xdr:colOff>9921</xdr:colOff>
      <xdr:row>26</xdr:row>
      <xdr:rowOff>178594</xdr:rowOff>
    </xdr:to>
    <xdr:graphicFrame macro="">
      <xdr:nvGraphicFramePr>
        <xdr:cNvPr id="2" name="Gráfico 1">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678180</xdr:colOff>
      <xdr:row>35</xdr:row>
      <xdr:rowOff>152400</xdr:rowOff>
    </xdr:from>
    <xdr:to>
      <xdr:col>11</xdr:col>
      <xdr:colOff>495300</xdr:colOff>
      <xdr:row>51</xdr:row>
      <xdr:rowOff>167640</xdr:rowOff>
    </xdr:to>
    <xdr:graphicFrame macro="">
      <xdr:nvGraphicFramePr>
        <xdr:cNvPr id="2" name="Gráfico 1">
          <a:extLst>
            <a:ext uri="{FF2B5EF4-FFF2-40B4-BE49-F238E27FC236}">
              <a16:creationId xmlns:a16="http://schemas.microsoft.com/office/drawing/2014/main" xmlns=""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617444</xdr:colOff>
      <xdr:row>52</xdr:row>
      <xdr:rowOff>146797</xdr:rowOff>
    </xdr:from>
    <xdr:to>
      <xdr:col>11</xdr:col>
      <xdr:colOff>527797</xdr:colOff>
      <xdr:row>67</xdr:row>
      <xdr:rowOff>32497</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666750</xdr:colOff>
      <xdr:row>35</xdr:row>
      <xdr:rowOff>176212</xdr:rowOff>
    </xdr:from>
    <xdr:to>
      <xdr:col>11</xdr:col>
      <xdr:colOff>571500</xdr:colOff>
      <xdr:row>50</xdr:row>
      <xdr:rowOff>61912</xdr:rowOff>
    </xdr:to>
    <xdr:graphicFrame macro="">
      <xdr:nvGraphicFramePr>
        <xdr:cNvPr id="5" name="Gráfico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371475</xdr:colOff>
      <xdr:row>1</xdr:row>
      <xdr:rowOff>28575</xdr:rowOff>
    </xdr:from>
    <xdr:to>
      <xdr:col>12</xdr:col>
      <xdr:colOff>522817</xdr:colOff>
      <xdr:row>4</xdr:row>
      <xdr:rowOff>161860</xdr:rowOff>
    </xdr:to>
    <xdr:pic>
      <xdr:nvPicPr>
        <xdr:cNvPr id="2" name="Imagen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67475" y="219075"/>
          <a:ext cx="3227917" cy="704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114300</xdr:colOff>
      <xdr:row>0</xdr:row>
      <xdr:rowOff>171450</xdr:rowOff>
    </xdr:from>
    <xdr:to>
      <xdr:col>8</xdr:col>
      <xdr:colOff>152400</xdr:colOff>
      <xdr:row>5</xdr:row>
      <xdr:rowOff>180975</xdr:rowOff>
    </xdr:to>
    <xdr:sp macro="" textlink="">
      <xdr:nvSpPr>
        <xdr:cNvPr id="3" name="CuadroTexto 2"/>
        <xdr:cNvSpPr txBox="1"/>
      </xdr:nvSpPr>
      <xdr:spPr>
        <a:xfrm>
          <a:off x="114300" y="171450"/>
          <a:ext cx="6134100" cy="962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De la Teoría del Portafolio trabajada en el Proyecto anterior, elija una acción y obtenga, mediante</a:t>
          </a:r>
        </a:p>
        <a:p>
          <a:r>
            <a:rPr lang="es-MX" sz="1100"/>
            <a:t>simulación Montecarlo, el precio para Opciones Call y Put (plain vanilla) a 35 días. En este punto proponga</a:t>
          </a:r>
          <a:r>
            <a:rPr lang="es-MX" sz="1100" baseline="0"/>
            <a:t> </a:t>
          </a:r>
          <a:r>
            <a:rPr lang="es-MX" sz="1100"/>
            <a:t>la dinámica que sigue el activo comentando el porqué de su elección y compare los resultados con el</a:t>
          </a:r>
          <a:r>
            <a:rPr lang="es-MX" sz="1100" baseline="0"/>
            <a:t> </a:t>
          </a:r>
          <a:r>
            <a:rPr lang="es-MX" sz="1100"/>
            <a:t>respectivo precio que arroja la fórmula de Black-Scholes. ¿A qué se deben las diferencias o semejanzas</a:t>
          </a:r>
          <a:r>
            <a:rPr lang="es-MX" sz="1100" baseline="0"/>
            <a:t> </a:t>
          </a:r>
          <a:r>
            <a:rPr lang="es-MX" sz="1100"/>
            <a:t>encontradas?</a:t>
          </a:r>
        </a:p>
      </xdr:txBody>
    </xdr:sp>
    <xdr:clientData/>
  </xdr:twoCellAnchor>
  <xdr:twoCellAnchor>
    <xdr:from>
      <xdr:col>6</xdr:col>
      <xdr:colOff>647700</xdr:colOff>
      <xdr:row>18</xdr:row>
      <xdr:rowOff>138112</xdr:rowOff>
    </xdr:from>
    <xdr:to>
      <xdr:col>12</xdr:col>
      <xdr:colOff>619125</xdr:colOff>
      <xdr:row>33</xdr:row>
      <xdr:rowOff>23812</xdr:rowOff>
    </xdr:to>
    <xdr:graphicFrame macro="">
      <xdr:nvGraphicFramePr>
        <xdr:cNvPr id="6" name="Gráfico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76201</xdr:colOff>
      <xdr:row>0</xdr:row>
      <xdr:rowOff>123825</xdr:rowOff>
    </xdr:from>
    <xdr:to>
      <xdr:col>6</xdr:col>
      <xdr:colOff>266701</xdr:colOff>
      <xdr:row>7</xdr:row>
      <xdr:rowOff>95250</xdr:rowOff>
    </xdr:to>
    <xdr:sp macro="" textlink="">
      <xdr:nvSpPr>
        <xdr:cNvPr id="2" name="CuadroTexto 1"/>
        <xdr:cNvSpPr txBox="1"/>
      </xdr:nvSpPr>
      <xdr:spPr>
        <a:xfrm>
          <a:off x="76201" y="123825"/>
          <a:ext cx="4762500" cy="1304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Utilice la técnica de simulación histórica para obtener el VaR a un día para los</a:t>
          </a:r>
        </a:p>
        <a:p>
          <a:r>
            <a:rPr lang="es-MX" sz="1100"/>
            <a:t>siguientes instrumentos y/o portafolios:</a:t>
          </a:r>
        </a:p>
        <a:p>
          <a:r>
            <a:rPr lang="es-MX" sz="1100"/>
            <a:t>a) Situación 6, Proyecto 2: Acciones y Portafolios.</a:t>
          </a:r>
        </a:p>
        <a:p>
          <a:r>
            <a:rPr lang="es-MX" sz="1100"/>
            <a:t>b) Situación 8, Proyecto 2: Forward.</a:t>
          </a:r>
        </a:p>
        <a:p>
          <a:r>
            <a:rPr lang="es-MX" sz="1100"/>
            <a:t>c) Situación 9, Proyecto 2: Cobertura con Forward.</a:t>
          </a:r>
        </a:p>
        <a:p>
          <a:r>
            <a:rPr lang="es-MX" sz="1100"/>
            <a:t>d) Situación 10 a), Proyecto 2: Portafolio de bonos.</a:t>
          </a:r>
        </a:p>
        <a:p>
          <a:r>
            <a:rPr lang="es-MX" sz="1100"/>
            <a:t>e) Situación 10 b), Proyecto 2: Portafolio acción y Bono.</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11</xdr:col>
      <xdr:colOff>295275</xdr:colOff>
      <xdr:row>3</xdr:row>
      <xdr:rowOff>23812</xdr:rowOff>
    </xdr:from>
    <xdr:ext cx="188257" cy="179665"/>
    <mc:AlternateContent xmlns:mc="http://schemas.openxmlformats.org/markup-compatibility/2006" xmlns:a14="http://schemas.microsoft.com/office/drawing/2010/main">
      <mc:Choice Requires="a14">
        <xdr:sp macro="" textlink="">
          <xdr:nvSpPr>
            <xdr:cNvPr id="2" name="CuadroTexto 1"/>
            <xdr:cNvSpPr txBox="1"/>
          </xdr:nvSpPr>
          <xdr:spPr>
            <a:xfrm>
              <a:off x="9229725" y="614362"/>
              <a:ext cx="188257"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MX" sz="1100" b="1" i="1">
                            <a:latin typeface="Cambria Math" panose="02040503050406030204" pitchFamily="18" charset="0"/>
                          </a:rPr>
                        </m:ctrlPr>
                      </m:sSupPr>
                      <m:e>
                        <m:r>
                          <a:rPr lang="es-MX" sz="1100" b="1" i="1">
                            <a:latin typeface="Cambria Math" panose="02040503050406030204" pitchFamily="18" charset="0"/>
                            <a:ea typeface="Cambria Math" panose="02040503050406030204" pitchFamily="18" charset="0"/>
                          </a:rPr>
                          <m:t>𝝈</m:t>
                        </m:r>
                      </m:e>
                      <m:sup>
                        <m:r>
                          <a:rPr lang="es-MX" sz="1100" b="1" i="1">
                            <a:latin typeface="Cambria Math" panose="02040503050406030204" pitchFamily="18" charset="0"/>
                          </a:rPr>
                          <m:t>𝟐</m:t>
                        </m:r>
                      </m:sup>
                    </m:sSup>
                  </m:oMath>
                </m:oMathPara>
              </a14:m>
              <a:endParaRPr lang="es-MX" sz="1100" b="1"/>
            </a:p>
          </xdr:txBody>
        </xdr:sp>
      </mc:Choice>
      <mc:Fallback xmlns="">
        <xdr:sp macro="" textlink="">
          <xdr:nvSpPr>
            <xdr:cNvPr id="2" name="CuadroTexto 1"/>
            <xdr:cNvSpPr txBox="1"/>
          </xdr:nvSpPr>
          <xdr:spPr>
            <a:xfrm>
              <a:off x="9229725" y="614362"/>
              <a:ext cx="188257"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ea typeface="Cambria Math" panose="02040503050406030204" pitchFamily="18" charset="0"/>
                </a:rPr>
                <a:t>𝝈^</a:t>
              </a:r>
              <a:r>
                <a:rPr lang="es-MX" sz="1100" b="1" i="0">
                  <a:latin typeface="Cambria Math" panose="02040503050406030204" pitchFamily="18" charset="0"/>
                </a:rPr>
                <a:t>𝟐</a:t>
              </a:r>
              <a:endParaRPr lang="es-MX" sz="1100" b="1"/>
            </a:p>
          </xdr:txBody>
        </xdr:sp>
      </mc:Fallback>
    </mc:AlternateContent>
    <xdr:clientData/>
  </xdr:oneCellAnchor>
  <xdr:oneCellAnchor>
    <xdr:from>
      <xdr:col>11</xdr:col>
      <xdr:colOff>314325</xdr:colOff>
      <xdr:row>4</xdr:row>
      <xdr:rowOff>14287</xdr:rowOff>
    </xdr:from>
    <xdr:ext cx="120802" cy="172227"/>
    <mc:AlternateContent xmlns:mc="http://schemas.openxmlformats.org/markup-compatibility/2006" xmlns:a14="http://schemas.microsoft.com/office/drawing/2010/main">
      <mc:Choice Requires="a14">
        <xdr:sp macro="" textlink="">
          <xdr:nvSpPr>
            <xdr:cNvPr id="3" name="CuadroTexto 2"/>
            <xdr:cNvSpPr txBox="1"/>
          </xdr:nvSpPr>
          <xdr:spPr>
            <a:xfrm>
              <a:off x="9248775" y="795337"/>
              <a:ext cx="12080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ea typeface="Cambria Math" panose="02040503050406030204" pitchFamily="18" charset="0"/>
                      </a:rPr>
                      <m:t>𝝈</m:t>
                    </m:r>
                  </m:oMath>
                </m:oMathPara>
              </a14:m>
              <a:endParaRPr lang="es-MX" sz="1100" b="1"/>
            </a:p>
          </xdr:txBody>
        </xdr:sp>
      </mc:Choice>
      <mc:Fallback xmlns="">
        <xdr:sp macro="" textlink="">
          <xdr:nvSpPr>
            <xdr:cNvPr id="3" name="CuadroTexto 2"/>
            <xdr:cNvSpPr txBox="1"/>
          </xdr:nvSpPr>
          <xdr:spPr>
            <a:xfrm>
              <a:off x="9248775" y="795337"/>
              <a:ext cx="12080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ea typeface="Cambria Math" panose="02040503050406030204" pitchFamily="18" charset="0"/>
                </a:rPr>
                <a:t>𝝈</a:t>
              </a:r>
              <a:endParaRPr lang="es-MX" sz="1100" b="1"/>
            </a:p>
          </xdr:txBody>
        </xdr:sp>
      </mc:Fallback>
    </mc:AlternateContent>
    <xdr:clientData/>
  </xdr:oneCellAnchor>
  <xdr:oneCellAnchor>
    <xdr:from>
      <xdr:col>11</xdr:col>
      <xdr:colOff>314325</xdr:colOff>
      <xdr:row>9</xdr:row>
      <xdr:rowOff>0</xdr:rowOff>
    </xdr:from>
    <xdr:ext cx="188257" cy="179665"/>
    <mc:AlternateContent xmlns:mc="http://schemas.openxmlformats.org/markup-compatibility/2006" xmlns:a14="http://schemas.microsoft.com/office/drawing/2010/main">
      <mc:Choice Requires="a14">
        <xdr:sp macro="" textlink="">
          <xdr:nvSpPr>
            <xdr:cNvPr id="4" name="CuadroTexto 3"/>
            <xdr:cNvSpPr txBox="1"/>
          </xdr:nvSpPr>
          <xdr:spPr>
            <a:xfrm>
              <a:off x="9248775" y="1762125"/>
              <a:ext cx="188257"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MX" sz="1100" b="1" i="1">
                            <a:latin typeface="Cambria Math" panose="02040503050406030204" pitchFamily="18" charset="0"/>
                          </a:rPr>
                        </m:ctrlPr>
                      </m:sSupPr>
                      <m:e>
                        <m:r>
                          <a:rPr lang="es-MX" sz="1100" b="1" i="1">
                            <a:latin typeface="Cambria Math" panose="02040503050406030204" pitchFamily="18" charset="0"/>
                            <a:ea typeface="Cambria Math" panose="02040503050406030204" pitchFamily="18" charset="0"/>
                          </a:rPr>
                          <m:t>𝝈</m:t>
                        </m:r>
                      </m:e>
                      <m:sup>
                        <m:r>
                          <a:rPr lang="es-MX" sz="1100" b="1" i="1">
                            <a:latin typeface="Cambria Math" panose="02040503050406030204" pitchFamily="18" charset="0"/>
                          </a:rPr>
                          <m:t>𝟐</m:t>
                        </m:r>
                      </m:sup>
                    </m:sSup>
                  </m:oMath>
                </m:oMathPara>
              </a14:m>
              <a:endParaRPr lang="es-MX" sz="1100" b="1"/>
            </a:p>
          </xdr:txBody>
        </xdr:sp>
      </mc:Choice>
      <mc:Fallback xmlns="">
        <xdr:sp macro="" textlink="">
          <xdr:nvSpPr>
            <xdr:cNvPr id="4" name="CuadroTexto 3"/>
            <xdr:cNvSpPr txBox="1"/>
          </xdr:nvSpPr>
          <xdr:spPr>
            <a:xfrm>
              <a:off x="9248775" y="1762125"/>
              <a:ext cx="188257" cy="17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ea typeface="Cambria Math" panose="02040503050406030204" pitchFamily="18" charset="0"/>
                </a:rPr>
                <a:t>𝝈^</a:t>
              </a:r>
              <a:r>
                <a:rPr lang="es-MX" sz="1100" b="1" i="0">
                  <a:latin typeface="Cambria Math" panose="02040503050406030204" pitchFamily="18" charset="0"/>
                </a:rPr>
                <a:t>𝟐</a:t>
              </a:r>
              <a:endParaRPr lang="es-MX" sz="1100" b="1"/>
            </a:p>
          </xdr:txBody>
        </xdr:sp>
      </mc:Fallback>
    </mc:AlternateContent>
    <xdr:clientData/>
  </xdr:oneCellAnchor>
  <xdr:oneCellAnchor>
    <xdr:from>
      <xdr:col>11</xdr:col>
      <xdr:colOff>323850</xdr:colOff>
      <xdr:row>10</xdr:row>
      <xdr:rowOff>9525</xdr:rowOff>
    </xdr:from>
    <xdr:ext cx="120802" cy="172227"/>
    <mc:AlternateContent xmlns:mc="http://schemas.openxmlformats.org/markup-compatibility/2006" xmlns:a14="http://schemas.microsoft.com/office/drawing/2010/main">
      <mc:Choice Requires="a14">
        <xdr:sp macro="" textlink="">
          <xdr:nvSpPr>
            <xdr:cNvPr id="5" name="CuadroTexto 4"/>
            <xdr:cNvSpPr txBox="1"/>
          </xdr:nvSpPr>
          <xdr:spPr>
            <a:xfrm>
              <a:off x="9258300" y="1962150"/>
              <a:ext cx="12080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ea typeface="Cambria Math" panose="02040503050406030204" pitchFamily="18" charset="0"/>
                      </a:rPr>
                      <m:t>𝝈</m:t>
                    </m:r>
                  </m:oMath>
                </m:oMathPara>
              </a14:m>
              <a:endParaRPr lang="es-MX" sz="1100" b="1"/>
            </a:p>
          </xdr:txBody>
        </xdr:sp>
      </mc:Choice>
      <mc:Fallback xmlns="">
        <xdr:sp macro="" textlink="">
          <xdr:nvSpPr>
            <xdr:cNvPr id="5" name="CuadroTexto 4"/>
            <xdr:cNvSpPr txBox="1"/>
          </xdr:nvSpPr>
          <xdr:spPr>
            <a:xfrm>
              <a:off x="9258300" y="1962150"/>
              <a:ext cx="12080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ea typeface="Cambria Math" panose="02040503050406030204" pitchFamily="18" charset="0"/>
                </a:rPr>
                <a:t>𝝈</a:t>
              </a:r>
              <a:endParaRPr lang="es-MX" sz="1100" b="1"/>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isk_Makeham/Proyecto%202/Portafoli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isk_Makeham/Proyecto%202/VaR%20param&#233;trico%20(de%20mer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FL.MX"/>
      <sheetName val="Cetes"/>
      <sheetName val="BIMBOA.MX"/>
      <sheetName val="CEMEXCPO.MX"/>
      <sheetName val="GENTERA.MX"/>
      <sheetName val="Rendimientos"/>
      <sheetName val="Portafolio"/>
      <sheetName val="Portafolio de tangencia"/>
      <sheetName val="Port_fin"/>
    </sheetNames>
    <sheetDataSet>
      <sheetData sheetId="0"/>
      <sheetData sheetId="1"/>
      <sheetData sheetId="2">
        <row r="2">
          <cell r="A2">
            <v>41001</v>
          </cell>
          <cell r="B2">
            <v>29.84</v>
          </cell>
          <cell r="C2">
            <v>30.719999000000001</v>
          </cell>
          <cell r="D2">
            <v>29.67</v>
          </cell>
          <cell r="E2">
            <v>30.719999000000001</v>
          </cell>
          <cell r="F2">
            <v>29.547979000000002</v>
          </cell>
          <cell r="G2">
            <v>2992146</v>
          </cell>
        </row>
        <row r="3">
          <cell r="A3">
            <v>41002</v>
          </cell>
          <cell r="B3">
            <v>30.389999</v>
          </cell>
          <cell r="C3">
            <v>30.68</v>
          </cell>
          <cell r="D3">
            <v>30.02</v>
          </cell>
          <cell r="E3">
            <v>30.6</v>
          </cell>
          <cell r="F3">
            <v>29.432559999999999</v>
          </cell>
          <cell r="G3">
            <v>1913677</v>
          </cell>
        </row>
        <row r="4">
          <cell r="A4">
            <v>41003</v>
          </cell>
          <cell r="B4">
            <v>30.530000999999999</v>
          </cell>
          <cell r="C4">
            <v>30.530000999999999</v>
          </cell>
          <cell r="D4">
            <v>29.85</v>
          </cell>
          <cell r="E4">
            <v>29.85</v>
          </cell>
          <cell r="F4">
            <v>28.711172000000001</v>
          </cell>
          <cell r="G4">
            <v>729711</v>
          </cell>
        </row>
        <row r="5">
          <cell r="A5">
            <v>41008</v>
          </cell>
          <cell r="B5">
            <v>29.969999000000001</v>
          </cell>
          <cell r="C5">
            <v>30.700001</v>
          </cell>
          <cell r="D5">
            <v>29.76</v>
          </cell>
          <cell r="E5">
            <v>30.459999</v>
          </cell>
          <cell r="F5">
            <v>29.297903000000002</v>
          </cell>
          <cell r="G5">
            <v>846880</v>
          </cell>
        </row>
        <row r="6">
          <cell r="A6">
            <v>41009</v>
          </cell>
          <cell r="B6">
            <v>30.5</v>
          </cell>
          <cell r="C6">
            <v>30.5</v>
          </cell>
          <cell r="D6">
            <v>29.799999</v>
          </cell>
          <cell r="E6">
            <v>29.799999</v>
          </cell>
          <cell r="F6">
            <v>28.663080000000001</v>
          </cell>
          <cell r="G6">
            <v>2623258</v>
          </cell>
        </row>
        <row r="7">
          <cell r="A7">
            <v>41010</v>
          </cell>
          <cell r="B7">
            <v>30</v>
          </cell>
          <cell r="C7">
            <v>30.629999000000002</v>
          </cell>
          <cell r="D7">
            <v>30</v>
          </cell>
          <cell r="E7">
            <v>30.48</v>
          </cell>
          <cell r="F7">
            <v>29.317139000000001</v>
          </cell>
          <cell r="G7">
            <v>2368488</v>
          </cell>
        </row>
        <row r="8">
          <cell r="A8">
            <v>41011</v>
          </cell>
          <cell r="B8">
            <v>30.25</v>
          </cell>
          <cell r="C8">
            <v>30.639999</v>
          </cell>
          <cell r="D8">
            <v>30.25</v>
          </cell>
          <cell r="E8">
            <v>30.4</v>
          </cell>
          <cell r="F8">
            <v>29.240192</v>
          </cell>
          <cell r="G8">
            <v>1334288</v>
          </cell>
        </row>
        <row r="9">
          <cell r="A9">
            <v>41012</v>
          </cell>
          <cell r="B9">
            <v>30.25</v>
          </cell>
          <cell r="C9">
            <v>30.540001</v>
          </cell>
          <cell r="D9">
            <v>30.049999</v>
          </cell>
          <cell r="E9">
            <v>30.540001</v>
          </cell>
          <cell r="F9">
            <v>29.374851</v>
          </cell>
          <cell r="G9">
            <v>988588</v>
          </cell>
        </row>
        <row r="10">
          <cell r="A10">
            <v>41015</v>
          </cell>
          <cell r="B10">
            <v>30.280000999999999</v>
          </cell>
          <cell r="C10">
            <v>30.75</v>
          </cell>
          <cell r="D10">
            <v>30.049999</v>
          </cell>
          <cell r="E10">
            <v>30.6</v>
          </cell>
          <cell r="F10">
            <v>29.432559999999999</v>
          </cell>
          <cell r="G10">
            <v>2126125</v>
          </cell>
        </row>
        <row r="11">
          <cell r="A11">
            <v>41016</v>
          </cell>
          <cell r="B11">
            <v>30.559999000000001</v>
          </cell>
          <cell r="C11">
            <v>30.77</v>
          </cell>
          <cell r="D11">
            <v>30.200001</v>
          </cell>
          <cell r="E11">
            <v>30.559999000000001</v>
          </cell>
          <cell r="F11">
            <v>29.538885000000001</v>
          </cell>
          <cell r="G11">
            <v>1954132</v>
          </cell>
        </row>
        <row r="12">
          <cell r="A12">
            <v>41017</v>
          </cell>
          <cell r="B12">
            <v>30.25</v>
          </cell>
          <cell r="C12">
            <v>31.1</v>
          </cell>
          <cell r="D12">
            <v>30.219999000000001</v>
          </cell>
          <cell r="E12">
            <v>31</v>
          </cell>
          <cell r="F12">
            <v>29.964183999999999</v>
          </cell>
          <cell r="G12">
            <v>2620233</v>
          </cell>
        </row>
        <row r="13">
          <cell r="A13">
            <v>41018</v>
          </cell>
          <cell r="B13">
            <v>31.040001</v>
          </cell>
          <cell r="C13">
            <v>31.549999</v>
          </cell>
          <cell r="D13">
            <v>30.950001</v>
          </cell>
          <cell r="E13">
            <v>31.5</v>
          </cell>
          <cell r="F13">
            <v>30.447475000000001</v>
          </cell>
          <cell r="G13">
            <v>4078658</v>
          </cell>
        </row>
        <row r="14">
          <cell r="A14">
            <v>41019</v>
          </cell>
          <cell r="B14">
            <v>31.389999</v>
          </cell>
          <cell r="C14">
            <v>31.700001</v>
          </cell>
          <cell r="D14">
            <v>31.389999</v>
          </cell>
          <cell r="E14">
            <v>31.57</v>
          </cell>
          <cell r="F14">
            <v>30.515136999999999</v>
          </cell>
          <cell r="G14">
            <v>1041910</v>
          </cell>
        </row>
        <row r="15">
          <cell r="A15">
            <v>41022</v>
          </cell>
          <cell r="B15">
            <v>31.6</v>
          </cell>
          <cell r="C15">
            <v>33</v>
          </cell>
          <cell r="D15">
            <v>31.59</v>
          </cell>
          <cell r="E15">
            <v>31.99</v>
          </cell>
          <cell r="F15">
            <v>30.921106000000002</v>
          </cell>
          <cell r="G15">
            <v>1647728</v>
          </cell>
        </row>
        <row r="16">
          <cell r="A16">
            <v>41023</v>
          </cell>
          <cell r="B16">
            <v>32.25</v>
          </cell>
          <cell r="C16">
            <v>32.349997999999999</v>
          </cell>
          <cell r="D16">
            <v>31.26</v>
          </cell>
          <cell r="E16">
            <v>32.25</v>
          </cell>
          <cell r="F16">
            <v>31.172416999999999</v>
          </cell>
          <cell r="G16">
            <v>1882214</v>
          </cell>
        </row>
        <row r="17">
          <cell r="A17">
            <v>41024</v>
          </cell>
          <cell r="B17">
            <v>32.159999999999997</v>
          </cell>
          <cell r="C17">
            <v>32.270000000000003</v>
          </cell>
          <cell r="D17">
            <v>31.5</v>
          </cell>
          <cell r="E17">
            <v>32.040000999999997</v>
          </cell>
          <cell r="F17">
            <v>30.969435000000001</v>
          </cell>
          <cell r="G17">
            <v>1511611</v>
          </cell>
        </row>
        <row r="18">
          <cell r="A18">
            <v>41025</v>
          </cell>
          <cell r="B18">
            <v>32.270000000000003</v>
          </cell>
          <cell r="C18">
            <v>32.299999</v>
          </cell>
          <cell r="D18">
            <v>31.700001</v>
          </cell>
          <cell r="E18">
            <v>31.77</v>
          </cell>
          <cell r="F18">
            <v>30.708458</v>
          </cell>
          <cell r="G18">
            <v>701908</v>
          </cell>
        </row>
        <row r="19">
          <cell r="A19">
            <v>41026</v>
          </cell>
          <cell r="B19">
            <v>31.26</v>
          </cell>
          <cell r="C19">
            <v>31.26</v>
          </cell>
          <cell r="D19">
            <v>30.1</v>
          </cell>
          <cell r="E19">
            <v>30.65</v>
          </cell>
          <cell r="F19">
            <v>29.625876999999999</v>
          </cell>
          <cell r="G19">
            <v>2848914</v>
          </cell>
        </row>
        <row r="20">
          <cell r="A20">
            <v>41029</v>
          </cell>
          <cell r="B20">
            <v>31</v>
          </cell>
          <cell r="C20">
            <v>31.32</v>
          </cell>
          <cell r="D20">
            <v>30.58</v>
          </cell>
          <cell r="E20">
            <v>31.08</v>
          </cell>
          <cell r="F20">
            <v>30.041509999999999</v>
          </cell>
          <cell r="G20">
            <v>1271525</v>
          </cell>
        </row>
        <row r="21">
          <cell r="A21">
            <v>41031</v>
          </cell>
          <cell r="B21">
            <v>30.959999</v>
          </cell>
          <cell r="C21">
            <v>31.1</v>
          </cell>
          <cell r="D21">
            <v>30.639999</v>
          </cell>
          <cell r="E21">
            <v>30.91</v>
          </cell>
          <cell r="F21">
            <v>29.877189999999999</v>
          </cell>
          <cell r="G21">
            <v>1288151</v>
          </cell>
        </row>
        <row r="22">
          <cell r="A22">
            <v>41032</v>
          </cell>
          <cell r="B22">
            <v>31</v>
          </cell>
          <cell r="C22">
            <v>31.040001</v>
          </cell>
          <cell r="D22">
            <v>30.4</v>
          </cell>
          <cell r="E22">
            <v>30.51</v>
          </cell>
          <cell r="F22">
            <v>29.490556999999999</v>
          </cell>
          <cell r="G22">
            <v>941789</v>
          </cell>
        </row>
        <row r="23">
          <cell r="A23">
            <v>41033</v>
          </cell>
          <cell r="B23">
            <v>30.5</v>
          </cell>
          <cell r="C23">
            <v>30.799999</v>
          </cell>
          <cell r="D23">
            <v>30.4</v>
          </cell>
          <cell r="E23">
            <v>30.690000999999999</v>
          </cell>
          <cell r="F23">
            <v>29.664542999999998</v>
          </cell>
          <cell r="G23">
            <v>1266900</v>
          </cell>
        </row>
        <row r="24">
          <cell r="A24">
            <v>41036</v>
          </cell>
          <cell r="B24">
            <v>30.610001</v>
          </cell>
          <cell r="C24">
            <v>31.51</v>
          </cell>
          <cell r="D24">
            <v>30.52</v>
          </cell>
          <cell r="E24">
            <v>31.5</v>
          </cell>
          <cell r="F24">
            <v>30.447475000000001</v>
          </cell>
          <cell r="G24">
            <v>2181436</v>
          </cell>
        </row>
        <row r="25">
          <cell r="A25">
            <v>41037</v>
          </cell>
          <cell r="B25">
            <v>31.200001</v>
          </cell>
          <cell r="C25">
            <v>32.349997999999999</v>
          </cell>
          <cell r="D25">
            <v>31.200001</v>
          </cell>
          <cell r="E25">
            <v>32.110000999999997</v>
          </cell>
          <cell r="F25">
            <v>31.037095999999998</v>
          </cell>
          <cell r="G25">
            <v>2841197</v>
          </cell>
        </row>
        <row r="26">
          <cell r="A26">
            <v>41038</v>
          </cell>
          <cell r="B26">
            <v>32</v>
          </cell>
          <cell r="C26">
            <v>32</v>
          </cell>
          <cell r="D26">
            <v>31.299999</v>
          </cell>
          <cell r="E26">
            <v>31.639999</v>
          </cell>
          <cell r="F26">
            <v>30.582795999999998</v>
          </cell>
          <cell r="G26">
            <v>1916086</v>
          </cell>
        </row>
        <row r="27">
          <cell r="A27">
            <v>41039</v>
          </cell>
          <cell r="B27">
            <v>31.68</v>
          </cell>
          <cell r="C27">
            <v>31.76</v>
          </cell>
          <cell r="D27">
            <v>30.57</v>
          </cell>
          <cell r="E27">
            <v>31.15</v>
          </cell>
          <cell r="F27">
            <v>30.109171</v>
          </cell>
          <cell r="G27">
            <v>1193460</v>
          </cell>
        </row>
        <row r="28">
          <cell r="A28">
            <v>41040</v>
          </cell>
          <cell r="B28">
            <v>31.190000999999999</v>
          </cell>
          <cell r="C28">
            <v>31.190000999999999</v>
          </cell>
          <cell r="D28">
            <v>30.6</v>
          </cell>
          <cell r="E28">
            <v>30.6</v>
          </cell>
          <cell r="F28">
            <v>29.577546999999999</v>
          </cell>
          <cell r="G28">
            <v>1050275</v>
          </cell>
        </row>
        <row r="29">
          <cell r="A29">
            <v>41043</v>
          </cell>
          <cell r="B29">
            <v>30.559999000000001</v>
          </cell>
          <cell r="C29">
            <v>30.629999000000002</v>
          </cell>
          <cell r="D29">
            <v>29.969999000000001</v>
          </cell>
          <cell r="E29">
            <v>30.4</v>
          </cell>
          <cell r="F29">
            <v>29.384232000000001</v>
          </cell>
          <cell r="G29">
            <v>1279031</v>
          </cell>
        </row>
        <row r="30">
          <cell r="A30">
            <v>41044</v>
          </cell>
          <cell r="B30">
            <v>30.34</v>
          </cell>
          <cell r="C30">
            <v>30.34</v>
          </cell>
          <cell r="D30">
            <v>29.9</v>
          </cell>
          <cell r="E30">
            <v>30</v>
          </cell>
          <cell r="F30">
            <v>28.997596999999999</v>
          </cell>
          <cell r="G30">
            <v>1668244</v>
          </cell>
        </row>
        <row r="31">
          <cell r="A31">
            <v>41045</v>
          </cell>
          <cell r="B31">
            <v>30.5</v>
          </cell>
          <cell r="C31">
            <v>30.5</v>
          </cell>
          <cell r="D31">
            <v>28.99</v>
          </cell>
          <cell r="E31">
            <v>29.9</v>
          </cell>
          <cell r="F31">
            <v>28.900936000000002</v>
          </cell>
          <cell r="G31">
            <v>1977355</v>
          </cell>
        </row>
        <row r="32">
          <cell r="A32">
            <v>41046</v>
          </cell>
          <cell r="B32">
            <v>30.18</v>
          </cell>
          <cell r="C32">
            <v>30.200001</v>
          </cell>
          <cell r="D32">
            <v>29.379999000000002</v>
          </cell>
          <cell r="E32">
            <v>29.75</v>
          </cell>
          <cell r="F32">
            <v>28.755946999999999</v>
          </cell>
          <cell r="G32">
            <v>1846019</v>
          </cell>
        </row>
        <row r="33">
          <cell r="A33">
            <v>41047</v>
          </cell>
          <cell r="B33">
            <v>29.700001</v>
          </cell>
          <cell r="C33">
            <v>29.879999000000002</v>
          </cell>
          <cell r="D33">
            <v>28.610001</v>
          </cell>
          <cell r="E33">
            <v>28.969999000000001</v>
          </cell>
          <cell r="F33">
            <v>28.002009999999999</v>
          </cell>
          <cell r="G33">
            <v>3460512</v>
          </cell>
        </row>
        <row r="34">
          <cell r="A34">
            <v>41050</v>
          </cell>
          <cell r="B34">
            <v>28.98</v>
          </cell>
          <cell r="C34">
            <v>29.299999</v>
          </cell>
          <cell r="D34">
            <v>28.700001</v>
          </cell>
          <cell r="E34">
            <v>29.1</v>
          </cell>
          <cell r="F34">
            <v>28.127668</v>
          </cell>
          <cell r="G34">
            <v>1935655</v>
          </cell>
        </row>
        <row r="35">
          <cell r="A35">
            <v>41051</v>
          </cell>
          <cell r="B35">
            <v>29.18</v>
          </cell>
          <cell r="C35">
            <v>29.65</v>
          </cell>
          <cell r="D35">
            <v>28.700001</v>
          </cell>
          <cell r="E35">
            <v>29.07</v>
          </cell>
          <cell r="F35">
            <v>28.098669000000001</v>
          </cell>
          <cell r="G35">
            <v>2481494</v>
          </cell>
        </row>
        <row r="36">
          <cell r="A36">
            <v>41052</v>
          </cell>
          <cell r="B36">
            <v>29</v>
          </cell>
          <cell r="C36">
            <v>29.129999000000002</v>
          </cell>
          <cell r="D36">
            <v>28.719999000000001</v>
          </cell>
          <cell r="E36">
            <v>29.049999</v>
          </cell>
          <cell r="F36">
            <v>28.079338</v>
          </cell>
          <cell r="G36">
            <v>4824846</v>
          </cell>
        </row>
        <row r="37">
          <cell r="A37">
            <v>41053</v>
          </cell>
          <cell r="B37">
            <v>29.15</v>
          </cell>
          <cell r="C37">
            <v>29.5</v>
          </cell>
          <cell r="D37">
            <v>28.860001</v>
          </cell>
          <cell r="E37">
            <v>29.5</v>
          </cell>
          <cell r="F37">
            <v>28.514303000000002</v>
          </cell>
          <cell r="G37">
            <v>4656454</v>
          </cell>
        </row>
        <row r="38">
          <cell r="A38">
            <v>41054</v>
          </cell>
          <cell r="B38">
            <v>28.9</v>
          </cell>
          <cell r="C38">
            <v>29.75</v>
          </cell>
          <cell r="D38">
            <v>28.9</v>
          </cell>
          <cell r="E38">
            <v>29.700001</v>
          </cell>
          <cell r="F38">
            <v>28.707621</v>
          </cell>
          <cell r="G38">
            <v>2573999</v>
          </cell>
        </row>
        <row r="39">
          <cell r="A39">
            <v>41057</v>
          </cell>
          <cell r="B39">
            <v>29.59</v>
          </cell>
          <cell r="C39">
            <v>29.629999000000002</v>
          </cell>
          <cell r="D39">
            <v>29.02</v>
          </cell>
          <cell r="E39">
            <v>29.15</v>
          </cell>
          <cell r="F39">
            <v>28.175999000000001</v>
          </cell>
          <cell r="G39">
            <v>1287558</v>
          </cell>
        </row>
        <row r="40">
          <cell r="A40">
            <v>41058</v>
          </cell>
          <cell r="B40">
            <v>29.030000999999999</v>
          </cell>
          <cell r="C40">
            <v>30.389999</v>
          </cell>
          <cell r="D40">
            <v>29.030000999999999</v>
          </cell>
          <cell r="E40">
            <v>30</v>
          </cell>
          <cell r="F40">
            <v>28.997596999999999</v>
          </cell>
          <cell r="G40">
            <v>2953822</v>
          </cell>
        </row>
        <row r="41">
          <cell r="A41">
            <v>41059</v>
          </cell>
          <cell r="B41">
            <v>29.6</v>
          </cell>
          <cell r="C41">
            <v>30.25</v>
          </cell>
          <cell r="D41">
            <v>29.5</v>
          </cell>
          <cell r="E41">
            <v>29.959999</v>
          </cell>
          <cell r="F41">
            <v>28.958932999999998</v>
          </cell>
          <cell r="G41">
            <v>2570777</v>
          </cell>
        </row>
        <row r="42">
          <cell r="A42">
            <v>41060</v>
          </cell>
          <cell r="B42">
            <v>30.25</v>
          </cell>
          <cell r="C42">
            <v>31.49</v>
          </cell>
          <cell r="D42">
            <v>30.01</v>
          </cell>
          <cell r="E42">
            <v>31.459999</v>
          </cell>
          <cell r="F42">
            <v>30.408812000000001</v>
          </cell>
          <cell r="G42">
            <v>12225376</v>
          </cell>
        </row>
        <row r="43">
          <cell r="A43">
            <v>41061</v>
          </cell>
          <cell r="B43">
            <v>31</v>
          </cell>
          <cell r="C43">
            <v>31.02</v>
          </cell>
          <cell r="D43">
            <v>29.51</v>
          </cell>
          <cell r="E43">
            <v>30.110001</v>
          </cell>
          <cell r="F43">
            <v>29.103919999999999</v>
          </cell>
          <cell r="G43">
            <v>3423102</v>
          </cell>
        </row>
        <row r="44">
          <cell r="A44">
            <v>41064</v>
          </cell>
          <cell r="B44">
            <v>30.780000999999999</v>
          </cell>
          <cell r="C44">
            <v>31.24</v>
          </cell>
          <cell r="D44">
            <v>30.1</v>
          </cell>
          <cell r="E44">
            <v>30.1</v>
          </cell>
          <cell r="F44">
            <v>29.094255</v>
          </cell>
          <cell r="G44">
            <v>2711520</v>
          </cell>
        </row>
        <row r="45">
          <cell r="A45">
            <v>41065</v>
          </cell>
          <cell r="B45">
            <v>30.299999</v>
          </cell>
          <cell r="C45">
            <v>30.299999</v>
          </cell>
          <cell r="D45">
            <v>29.5</v>
          </cell>
          <cell r="E45">
            <v>29.9</v>
          </cell>
          <cell r="F45">
            <v>28.900936000000002</v>
          </cell>
          <cell r="G45">
            <v>1731038</v>
          </cell>
        </row>
        <row r="46">
          <cell r="A46">
            <v>41066</v>
          </cell>
          <cell r="B46">
            <v>29.879999000000002</v>
          </cell>
          <cell r="C46">
            <v>30.25</v>
          </cell>
          <cell r="D46">
            <v>29.290001</v>
          </cell>
          <cell r="E46">
            <v>29.33</v>
          </cell>
          <cell r="F46">
            <v>28.349983000000002</v>
          </cell>
          <cell r="G46">
            <v>2365421</v>
          </cell>
        </row>
        <row r="47">
          <cell r="A47">
            <v>41067</v>
          </cell>
          <cell r="B47">
            <v>29.52</v>
          </cell>
          <cell r="C47">
            <v>29.75</v>
          </cell>
          <cell r="D47">
            <v>29.25</v>
          </cell>
          <cell r="E47">
            <v>29.450001</v>
          </cell>
          <cell r="F47">
            <v>28.465975</v>
          </cell>
          <cell r="G47">
            <v>2350261</v>
          </cell>
        </row>
        <row r="48">
          <cell r="A48">
            <v>41068</v>
          </cell>
          <cell r="B48">
            <v>29.5</v>
          </cell>
          <cell r="C48">
            <v>30.1</v>
          </cell>
          <cell r="D48">
            <v>29.469999000000001</v>
          </cell>
          <cell r="E48">
            <v>29.950001</v>
          </cell>
          <cell r="F48">
            <v>28.949268</v>
          </cell>
          <cell r="G48">
            <v>1509421</v>
          </cell>
        </row>
        <row r="49">
          <cell r="A49">
            <v>41071</v>
          </cell>
          <cell r="B49">
            <v>29.6</v>
          </cell>
          <cell r="C49">
            <v>30.25</v>
          </cell>
          <cell r="D49">
            <v>29.49</v>
          </cell>
          <cell r="E49">
            <v>29.6</v>
          </cell>
          <cell r="F49">
            <v>28.610962000000001</v>
          </cell>
          <cell r="G49">
            <v>1805775</v>
          </cell>
        </row>
        <row r="50">
          <cell r="A50">
            <v>41072</v>
          </cell>
          <cell r="B50">
            <v>29.6</v>
          </cell>
          <cell r="C50">
            <v>29.959999</v>
          </cell>
          <cell r="D50">
            <v>29.549999</v>
          </cell>
          <cell r="E50">
            <v>29.959999</v>
          </cell>
          <cell r="F50">
            <v>28.958932999999998</v>
          </cell>
          <cell r="G50">
            <v>2170735</v>
          </cell>
        </row>
        <row r="51">
          <cell r="A51">
            <v>41073</v>
          </cell>
          <cell r="B51">
            <v>29.75</v>
          </cell>
          <cell r="C51">
            <v>30.15</v>
          </cell>
          <cell r="D51">
            <v>29.66</v>
          </cell>
          <cell r="E51">
            <v>29.969999000000001</v>
          </cell>
          <cell r="F51">
            <v>28.968599000000001</v>
          </cell>
          <cell r="G51">
            <v>2545322</v>
          </cell>
        </row>
        <row r="52">
          <cell r="A52">
            <v>41074</v>
          </cell>
          <cell r="B52">
            <v>30.25</v>
          </cell>
          <cell r="C52">
            <v>30.58</v>
          </cell>
          <cell r="D52">
            <v>30.1</v>
          </cell>
          <cell r="E52">
            <v>30.5</v>
          </cell>
          <cell r="F52">
            <v>29.480889999999999</v>
          </cell>
          <cell r="G52">
            <v>1685889</v>
          </cell>
        </row>
        <row r="53">
          <cell r="A53">
            <v>41075</v>
          </cell>
          <cell r="B53">
            <v>30.49</v>
          </cell>
          <cell r="C53">
            <v>31.02</v>
          </cell>
          <cell r="D53">
            <v>30.49</v>
          </cell>
          <cell r="E53">
            <v>30.93</v>
          </cell>
          <cell r="F53">
            <v>29.896522999999998</v>
          </cell>
          <cell r="G53">
            <v>5899894</v>
          </cell>
        </row>
        <row r="54">
          <cell r="A54">
            <v>41078</v>
          </cell>
          <cell r="B54">
            <v>30.969999000000001</v>
          </cell>
          <cell r="C54">
            <v>30.99</v>
          </cell>
          <cell r="D54">
            <v>30.459999</v>
          </cell>
          <cell r="E54">
            <v>30.959999</v>
          </cell>
          <cell r="F54">
            <v>29.925518</v>
          </cell>
          <cell r="G54">
            <v>1449713</v>
          </cell>
        </row>
        <row r="55">
          <cell r="A55">
            <v>41079</v>
          </cell>
          <cell r="B55">
            <v>30.870000999999998</v>
          </cell>
          <cell r="C55">
            <v>31.25</v>
          </cell>
          <cell r="D55">
            <v>30.5</v>
          </cell>
          <cell r="E55">
            <v>31.030000999999999</v>
          </cell>
          <cell r="F55">
            <v>29.993181</v>
          </cell>
          <cell r="G55">
            <v>2347437</v>
          </cell>
        </row>
        <row r="56">
          <cell r="A56">
            <v>41080</v>
          </cell>
          <cell r="B56">
            <v>31.1</v>
          </cell>
          <cell r="C56">
            <v>31.1</v>
          </cell>
          <cell r="D56">
            <v>29.799999</v>
          </cell>
          <cell r="E56">
            <v>30.91</v>
          </cell>
          <cell r="F56">
            <v>29.877189999999999</v>
          </cell>
          <cell r="G56">
            <v>1829865</v>
          </cell>
        </row>
        <row r="57">
          <cell r="A57">
            <v>41081</v>
          </cell>
          <cell r="B57">
            <v>30.99</v>
          </cell>
          <cell r="C57">
            <v>31</v>
          </cell>
          <cell r="D57">
            <v>30.629999000000002</v>
          </cell>
          <cell r="E57">
            <v>30.799999</v>
          </cell>
          <cell r="F57">
            <v>29.770866000000002</v>
          </cell>
          <cell r="G57">
            <v>2005378</v>
          </cell>
        </row>
        <row r="58">
          <cell r="A58">
            <v>41082</v>
          </cell>
          <cell r="B58">
            <v>30.98</v>
          </cell>
          <cell r="C58">
            <v>31.15</v>
          </cell>
          <cell r="D58">
            <v>30.860001</v>
          </cell>
          <cell r="E58">
            <v>31</v>
          </cell>
          <cell r="F58">
            <v>29.964183999999999</v>
          </cell>
          <cell r="G58">
            <v>2376159</v>
          </cell>
        </row>
        <row r="59">
          <cell r="A59">
            <v>41085</v>
          </cell>
          <cell r="B59">
            <v>30.91</v>
          </cell>
          <cell r="C59">
            <v>31</v>
          </cell>
          <cell r="D59">
            <v>30.01</v>
          </cell>
          <cell r="E59">
            <v>30.200001</v>
          </cell>
          <cell r="F59">
            <v>29.190913999999999</v>
          </cell>
          <cell r="G59">
            <v>826578</v>
          </cell>
        </row>
        <row r="60">
          <cell r="A60">
            <v>41086</v>
          </cell>
          <cell r="B60">
            <v>30.18</v>
          </cell>
          <cell r="C60">
            <v>31.17</v>
          </cell>
          <cell r="D60">
            <v>30.1</v>
          </cell>
          <cell r="E60">
            <v>31</v>
          </cell>
          <cell r="F60">
            <v>29.964183999999999</v>
          </cell>
          <cell r="G60">
            <v>3713032</v>
          </cell>
        </row>
        <row r="61">
          <cell r="A61">
            <v>41087</v>
          </cell>
          <cell r="B61">
            <v>30.77</v>
          </cell>
          <cell r="C61">
            <v>31.85</v>
          </cell>
          <cell r="D61">
            <v>30.77</v>
          </cell>
          <cell r="E61">
            <v>31.57</v>
          </cell>
          <cell r="F61">
            <v>30.515136999999999</v>
          </cell>
          <cell r="G61">
            <v>4324311</v>
          </cell>
        </row>
        <row r="62">
          <cell r="A62">
            <v>41088</v>
          </cell>
          <cell r="B62">
            <v>31.5</v>
          </cell>
          <cell r="C62">
            <v>32.189999</v>
          </cell>
          <cell r="D62">
            <v>31.469999000000001</v>
          </cell>
          <cell r="E62">
            <v>32.049999</v>
          </cell>
          <cell r="F62">
            <v>30.979099000000001</v>
          </cell>
          <cell r="G62">
            <v>1903785</v>
          </cell>
        </row>
        <row r="63">
          <cell r="A63">
            <v>41089</v>
          </cell>
          <cell r="B63">
            <v>32.799999</v>
          </cell>
          <cell r="C63">
            <v>33.150002000000001</v>
          </cell>
          <cell r="D63">
            <v>32</v>
          </cell>
          <cell r="E63">
            <v>32.790000999999997</v>
          </cell>
          <cell r="F63">
            <v>31.694372000000001</v>
          </cell>
          <cell r="G63">
            <v>3222860</v>
          </cell>
        </row>
        <row r="64">
          <cell r="A64">
            <v>41093</v>
          </cell>
          <cell r="B64">
            <v>32</v>
          </cell>
          <cell r="C64">
            <v>33.790000999999997</v>
          </cell>
          <cell r="D64">
            <v>31.5</v>
          </cell>
          <cell r="E64">
            <v>33.450001</v>
          </cell>
          <cell r="F64">
            <v>32.332321</v>
          </cell>
          <cell r="G64">
            <v>2074304</v>
          </cell>
        </row>
        <row r="65">
          <cell r="A65">
            <v>41094</v>
          </cell>
          <cell r="B65">
            <v>33.07</v>
          </cell>
          <cell r="C65">
            <v>33.139999000000003</v>
          </cell>
          <cell r="D65">
            <v>32.779998999999997</v>
          </cell>
          <cell r="E65">
            <v>32.849997999999999</v>
          </cell>
          <cell r="F65">
            <v>31.752367</v>
          </cell>
          <cell r="G65">
            <v>148165</v>
          </cell>
        </row>
        <row r="66">
          <cell r="A66">
            <v>41095</v>
          </cell>
          <cell r="B66">
            <v>32.799999</v>
          </cell>
          <cell r="C66">
            <v>32.880001</v>
          </cell>
          <cell r="D66">
            <v>31.67</v>
          </cell>
          <cell r="E66">
            <v>31.85</v>
          </cell>
          <cell r="F66">
            <v>30.785784</v>
          </cell>
          <cell r="G66">
            <v>1362253</v>
          </cell>
        </row>
        <row r="67">
          <cell r="A67">
            <v>41096</v>
          </cell>
          <cell r="B67">
            <v>31.9</v>
          </cell>
          <cell r="C67">
            <v>32.200001</v>
          </cell>
          <cell r="D67">
            <v>31.309999000000001</v>
          </cell>
          <cell r="E67">
            <v>31.610001</v>
          </cell>
          <cell r="F67">
            <v>30.553801</v>
          </cell>
          <cell r="G67">
            <v>1563253</v>
          </cell>
        </row>
        <row r="68">
          <cell r="A68">
            <v>41099</v>
          </cell>
          <cell r="B68">
            <v>31.9</v>
          </cell>
          <cell r="C68">
            <v>32.299999</v>
          </cell>
          <cell r="D68">
            <v>31.74</v>
          </cell>
          <cell r="E68">
            <v>32.299999</v>
          </cell>
          <cell r="F68">
            <v>31.220746999999999</v>
          </cell>
          <cell r="G68">
            <v>912105</v>
          </cell>
        </row>
        <row r="69">
          <cell r="A69">
            <v>41100</v>
          </cell>
          <cell r="B69">
            <v>32.299999</v>
          </cell>
          <cell r="C69">
            <v>32.439999</v>
          </cell>
          <cell r="D69">
            <v>32.020000000000003</v>
          </cell>
          <cell r="E69">
            <v>32.380001</v>
          </cell>
          <cell r="F69">
            <v>31.298071</v>
          </cell>
          <cell r="G69">
            <v>1677336</v>
          </cell>
        </row>
        <row r="70">
          <cell r="A70">
            <v>41101</v>
          </cell>
          <cell r="B70">
            <v>32.270000000000003</v>
          </cell>
          <cell r="C70">
            <v>32.900002000000001</v>
          </cell>
          <cell r="D70">
            <v>31.799999</v>
          </cell>
          <cell r="E70">
            <v>32.200001</v>
          </cell>
          <cell r="F70">
            <v>31.124088</v>
          </cell>
          <cell r="G70">
            <v>1662441</v>
          </cell>
        </row>
        <row r="71">
          <cell r="A71">
            <v>41102</v>
          </cell>
          <cell r="B71">
            <v>32.349997999999999</v>
          </cell>
          <cell r="C71">
            <v>32.450001</v>
          </cell>
          <cell r="D71">
            <v>31.33</v>
          </cell>
          <cell r="E71">
            <v>31.799999</v>
          </cell>
          <cell r="F71">
            <v>30.737452000000001</v>
          </cell>
          <cell r="G71">
            <v>1738510</v>
          </cell>
        </row>
        <row r="72">
          <cell r="A72">
            <v>41103</v>
          </cell>
          <cell r="B72">
            <v>31.879999000000002</v>
          </cell>
          <cell r="C72">
            <v>32.599997999999999</v>
          </cell>
          <cell r="D72">
            <v>31.85</v>
          </cell>
          <cell r="E72">
            <v>32</v>
          </cell>
          <cell r="F72">
            <v>30.930771</v>
          </cell>
          <cell r="G72">
            <v>458765</v>
          </cell>
        </row>
        <row r="73">
          <cell r="A73">
            <v>41106</v>
          </cell>
          <cell r="B73">
            <v>31.799999</v>
          </cell>
          <cell r="C73">
            <v>32.580002</v>
          </cell>
          <cell r="D73">
            <v>31.799999</v>
          </cell>
          <cell r="E73">
            <v>32.57</v>
          </cell>
          <cell r="F73">
            <v>31.481725999999998</v>
          </cell>
          <cell r="G73">
            <v>817812</v>
          </cell>
        </row>
        <row r="74">
          <cell r="A74">
            <v>41107</v>
          </cell>
          <cell r="B74">
            <v>32.5</v>
          </cell>
          <cell r="C74">
            <v>32.700001</v>
          </cell>
          <cell r="D74">
            <v>32.18</v>
          </cell>
          <cell r="E74">
            <v>32.400002000000001</v>
          </cell>
          <cell r="F74">
            <v>31.317408</v>
          </cell>
          <cell r="G74">
            <v>2273622</v>
          </cell>
        </row>
        <row r="75">
          <cell r="A75">
            <v>41108</v>
          </cell>
          <cell r="B75">
            <v>32.32</v>
          </cell>
          <cell r="C75">
            <v>32.5</v>
          </cell>
          <cell r="D75">
            <v>31.65</v>
          </cell>
          <cell r="E75">
            <v>31.99</v>
          </cell>
          <cell r="F75">
            <v>30.921106000000002</v>
          </cell>
          <cell r="G75">
            <v>1604899</v>
          </cell>
        </row>
        <row r="76">
          <cell r="A76">
            <v>41109</v>
          </cell>
          <cell r="B76">
            <v>32.299999</v>
          </cell>
          <cell r="C76">
            <v>32.299999</v>
          </cell>
          <cell r="D76">
            <v>31.1</v>
          </cell>
          <cell r="E76">
            <v>31.459999</v>
          </cell>
          <cell r="F76">
            <v>30.408812000000001</v>
          </cell>
          <cell r="G76">
            <v>1257262</v>
          </cell>
        </row>
        <row r="77">
          <cell r="A77">
            <v>41110</v>
          </cell>
          <cell r="B77">
            <v>31.450001</v>
          </cell>
          <cell r="C77">
            <v>31.450001</v>
          </cell>
          <cell r="D77">
            <v>31.23</v>
          </cell>
          <cell r="E77">
            <v>31.33</v>
          </cell>
          <cell r="F77">
            <v>30.283155000000001</v>
          </cell>
          <cell r="G77">
            <v>436469</v>
          </cell>
        </row>
        <row r="78">
          <cell r="A78">
            <v>41113</v>
          </cell>
          <cell r="B78">
            <v>31.200001</v>
          </cell>
          <cell r="C78">
            <v>31.73</v>
          </cell>
          <cell r="D78">
            <v>30.84</v>
          </cell>
          <cell r="E78">
            <v>31.5</v>
          </cell>
          <cell r="F78">
            <v>30.447475000000001</v>
          </cell>
          <cell r="G78">
            <v>1085613</v>
          </cell>
        </row>
        <row r="79">
          <cell r="A79">
            <v>41114</v>
          </cell>
          <cell r="B79">
            <v>31.049999</v>
          </cell>
          <cell r="C79">
            <v>31.9</v>
          </cell>
          <cell r="D79">
            <v>30.85</v>
          </cell>
          <cell r="E79">
            <v>31.25</v>
          </cell>
          <cell r="F79">
            <v>30.205828</v>
          </cell>
          <cell r="G79">
            <v>1819927</v>
          </cell>
        </row>
        <row r="80">
          <cell r="A80">
            <v>41115</v>
          </cell>
          <cell r="B80">
            <v>31.209999</v>
          </cell>
          <cell r="C80">
            <v>31.6</v>
          </cell>
          <cell r="D80">
            <v>31.1</v>
          </cell>
          <cell r="E80">
            <v>31.25</v>
          </cell>
          <cell r="F80">
            <v>30.205828</v>
          </cell>
          <cell r="G80">
            <v>1739123</v>
          </cell>
        </row>
        <row r="81">
          <cell r="A81">
            <v>41116</v>
          </cell>
          <cell r="B81">
            <v>31.129999000000002</v>
          </cell>
          <cell r="C81">
            <v>31.5</v>
          </cell>
          <cell r="D81">
            <v>31.110001</v>
          </cell>
          <cell r="E81">
            <v>31.4</v>
          </cell>
          <cell r="F81">
            <v>30.350816999999999</v>
          </cell>
          <cell r="G81">
            <v>2462113</v>
          </cell>
        </row>
        <row r="82">
          <cell r="A82">
            <v>41117</v>
          </cell>
          <cell r="B82">
            <v>31.379999000000002</v>
          </cell>
          <cell r="C82">
            <v>32.799999</v>
          </cell>
          <cell r="D82">
            <v>31.379999000000002</v>
          </cell>
          <cell r="E82">
            <v>32.330002</v>
          </cell>
          <cell r="F82">
            <v>31.249745999999998</v>
          </cell>
          <cell r="G82">
            <v>3712111</v>
          </cell>
        </row>
        <row r="83">
          <cell r="A83">
            <v>41120</v>
          </cell>
          <cell r="B83">
            <v>32.139999000000003</v>
          </cell>
          <cell r="C83">
            <v>32.799999</v>
          </cell>
          <cell r="D83">
            <v>32.139999000000003</v>
          </cell>
          <cell r="E83">
            <v>32.669998</v>
          </cell>
          <cell r="F83">
            <v>31.578382000000001</v>
          </cell>
          <cell r="G83">
            <v>2010934</v>
          </cell>
        </row>
        <row r="84">
          <cell r="A84">
            <v>41121</v>
          </cell>
          <cell r="B84">
            <v>32.590000000000003</v>
          </cell>
          <cell r="C84">
            <v>33.290000999999997</v>
          </cell>
          <cell r="D84">
            <v>32.5</v>
          </cell>
          <cell r="E84">
            <v>33.119999</v>
          </cell>
          <cell r="F84">
            <v>32.013343999999996</v>
          </cell>
          <cell r="G84">
            <v>5045777</v>
          </cell>
        </row>
        <row r="85">
          <cell r="A85">
            <v>41122</v>
          </cell>
          <cell r="B85">
            <v>33.029998999999997</v>
          </cell>
          <cell r="C85">
            <v>33.150002000000001</v>
          </cell>
          <cell r="D85">
            <v>32.560001</v>
          </cell>
          <cell r="E85">
            <v>32.970001000000003</v>
          </cell>
          <cell r="F85">
            <v>31.868359000000002</v>
          </cell>
          <cell r="G85">
            <v>976340</v>
          </cell>
        </row>
        <row r="86">
          <cell r="A86">
            <v>41123</v>
          </cell>
          <cell r="B86">
            <v>32.889999000000003</v>
          </cell>
          <cell r="C86">
            <v>32.889999000000003</v>
          </cell>
          <cell r="D86">
            <v>32.380001</v>
          </cell>
          <cell r="E86">
            <v>32.57</v>
          </cell>
          <cell r="F86">
            <v>31.481725999999998</v>
          </cell>
          <cell r="G86">
            <v>1829546</v>
          </cell>
        </row>
        <row r="87">
          <cell r="A87">
            <v>41124</v>
          </cell>
          <cell r="B87">
            <v>32.979999999999997</v>
          </cell>
          <cell r="C87">
            <v>33</v>
          </cell>
          <cell r="D87">
            <v>32.419998</v>
          </cell>
          <cell r="E87">
            <v>32.509998000000003</v>
          </cell>
          <cell r="F87">
            <v>31.423725000000001</v>
          </cell>
          <cell r="G87">
            <v>1564089</v>
          </cell>
        </row>
        <row r="88">
          <cell r="A88">
            <v>41127</v>
          </cell>
          <cell r="B88">
            <v>32.479999999999997</v>
          </cell>
          <cell r="C88">
            <v>32.599997999999999</v>
          </cell>
          <cell r="D88">
            <v>32.459999000000003</v>
          </cell>
          <cell r="E88">
            <v>32.5</v>
          </cell>
          <cell r="F88">
            <v>31.414064</v>
          </cell>
          <cell r="G88">
            <v>1317075</v>
          </cell>
        </row>
        <row r="89">
          <cell r="A89">
            <v>41128</v>
          </cell>
          <cell r="B89">
            <v>32.549999</v>
          </cell>
          <cell r="C89">
            <v>33</v>
          </cell>
          <cell r="D89">
            <v>31.219999000000001</v>
          </cell>
          <cell r="E89">
            <v>32.5</v>
          </cell>
          <cell r="F89">
            <v>31.414064</v>
          </cell>
          <cell r="G89">
            <v>2888733</v>
          </cell>
        </row>
        <row r="90">
          <cell r="A90">
            <v>41129</v>
          </cell>
          <cell r="B90">
            <v>32.32</v>
          </cell>
          <cell r="C90">
            <v>32.5</v>
          </cell>
          <cell r="D90">
            <v>32.020000000000003</v>
          </cell>
          <cell r="E90">
            <v>32.110000999999997</v>
          </cell>
          <cell r="F90">
            <v>31.037095999999998</v>
          </cell>
          <cell r="G90">
            <v>1468134</v>
          </cell>
        </row>
        <row r="91">
          <cell r="A91">
            <v>41130</v>
          </cell>
          <cell r="B91">
            <v>32.029998999999997</v>
          </cell>
          <cell r="C91">
            <v>32.450001</v>
          </cell>
          <cell r="D91">
            <v>31.65</v>
          </cell>
          <cell r="E91">
            <v>31.77</v>
          </cell>
          <cell r="F91">
            <v>30.708458</v>
          </cell>
          <cell r="G91">
            <v>967169</v>
          </cell>
        </row>
        <row r="92">
          <cell r="A92">
            <v>41131</v>
          </cell>
          <cell r="B92">
            <v>31.75</v>
          </cell>
          <cell r="C92">
            <v>31.75</v>
          </cell>
          <cell r="D92">
            <v>31.120000999999998</v>
          </cell>
          <cell r="E92">
            <v>31.219999000000001</v>
          </cell>
          <cell r="F92">
            <v>30.176832000000001</v>
          </cell>
          <cell r="G92">
            <v>2347885</v>
          </cell>
        </row>
        <row r="93">
          <cell r="A93">
            <v>41134</v>
          </cell>
          <cell r="B93">
            <v>31.35</v>
          </cell>
          <cell r="C93">
            <v>31.57</v>
          </cell>
          <cell r="D93">
            <v>30.65</v>
          </cell>
          <cell r="E93">
            <v>30.75</v>
          </cell>
          <cell r="F93">
            <v>29.722536000000002</v>
          </cell>
          <cell r="G93">
            <v>1849397</v>
          </cell>
        </row>
        <row r="94">
          <cell r="A94">
            <v>41135</v>
          </cell>
          <cell r="B94">
            <v>31</v>
          </cell>
          <cell r="C94">
            <v>31.08</v>
          </cell>
          <cell r="D94">
            <v>30.73</v>
          </cell>
          <cell r="E94">
            <v>30.790001</v>
          </cell>
          <cell r="F94">
            <v>29.761202000000001</v>
          </cell>
          <cell r="G94">
            <v>1999348</v>
          </cell>
        </row>
        <row r="95">
          <cell r="A95">
            <v>41136</v>
          </cell>
          <cell r="B95">
            <v>30.790001</v>
          </cell>
          <cell r="C95">
            <v>32</v>
          </cell>
          <cell r="D95">
            <v>30.719999000000001</v>
          </cell>
          <cell r="E95">
            <v>31.77</v>
          </cell>
          <cell r="F95">
            <v>30.708458</v>
          </cell>
          <cell r="G95">
            <v>2788315</v>
          </cell>
        </row>
        <row r="96">
          <cell r="A96">
            <v>41137</v>
          </cell>
          <cell r="B96">
            <v>32</v>
          </cell>
          <cell r="C96">
            <v>32.060001</v>
          </cell>
          <cell r="D96">
            <v>31</v>
          </cell>
          <cell r="E96">
            <v>31.209999</v>
          </cell>
          <cell r="F96">
            <v>30.167164</v>
          </cell>
          <cell r="G96">
            <v>2680560</v>
          </cell>
        </row>
        <row r="97">
          <cell r="A97">
            <v>41138</v>
          </cell>
          <cell r="B97">
            <v>31.129999000000002</v>
          </cell>
          <cell r="C97">
            <v>31.73</v>
          </cell>
          <cell r="D97">
            <v>30.74</v>
          </cell>
          <cell r="E97">
            <v>30.809999000000001</v>
          </cell>
          <cell r="F97">
            <v>29.780531</v>
          </cell>
          <cell r="G97">
            <v>1941612</v>
          </cell>
        </row>
        <row r="98">
          <cell r="A98">
            <v>41141</v>
          </cell>
          <cell r="B98">
            <v>31</v>
          </cell>
          <cell r="C98">
            <v>31.040001</v>
          </cell>
          <cell r="D98">
            <v>30.620000999999998</v>
          </cell>
          <cell r="E98">
            <v>30.799999</v>
          </cell>
          <cell r="F98">
            <v>29.770866000000002</v>
          </cell>
          <cell r="G98">
            <v>774772</v>
          </cell>
        </row>
        <row r="99">
          <cell r="A99">
            <v>41142</v>
          </cell>
          <cell r="B99">
            <v>30.9</v>
          </cell>
          <cell r="C99">
            <v>31.450001</v>
          </cell>
          <cell r="D99">
            <v>30.139999</v>
          </cell>
          <cell r="E99">
            <v>30.309999000000001</v>
          </cell>
          <cell r="F99">
            <v>29.297236999999999</v>
          </cell>
          <cell r="G99">
            <v>2318796</v>
          </cell>
        </row>
        <row r="100">
          <cell r="A100">
            <v>41143</v>
          </cell>
          <cell r="B100">
            <v>30.389999</v>
          </cell>
          <cell r="C100">
            <v>30.98</v>
          </cell>
          <cell r="D100">
            <v>29.799999</v>
          </cell>
          <cell r="E100">
            <v>30.780000999999999</v>
          </cell>
          <cell r="F100">
            <v>29.751535000000001</v>
          </cell>
          <cell r="G100">
            <v>2988739</v>
          </cell>
        </row>
        <row r="101">
          <cell r="A101">
            <v>41144</v>
          </cell>
          <cell r="B101">
            <v>30.690000999999999</v>
          </cell>
          <cell r="C101">
            <v>30.690000999999999</v>
          </cell>
          <cell r="D101">
            <v>30.209999</v>
          </cell>
          <cell r="E101">
            <v>30.450001</v>
          </cell>
          <cell r="F101">
            <v>29.432562000000001</v>
          </cell>
          <cell r="G101">
            <v>1951831</v>
          </cell>
        </row>
        <row r="102">
          <cell r="A102">
            <v>41145</v>
          </cell>
          <cell r="B102">
            <v>30.370000999999998</v>
          </cell>
          <cell r="C102">
            <v>30.799999</v>
          </cell>
          <cell r="D102">
            <v>30.17</v>
          </cell>
          <cell r="E102">
            <v>30.719999000000001</v>
          </cell>
          <cell r="F102">
            <v>29.693539000000001</v>
          </cell>
          <cell r="G102">
            <v>1184242</v>
          </cell>
        </row>
        <row r="103">
          <cell r="A103">
            <v>41148</v>
          </cell>
          <cell r="B103">
            <v>30.68</v>
          </cell>
          <cell r="C103">
            <v>30.68</v>
          </cell>
          <cell r="D103">
            <v>30.25</v>
          </cell>
          <cell r="E103">
            <v>30.42</v>
          </cell>
          <cell r="F103">
            <v>29.403562999999998</v>
          </cell>
          <cell r="G103">
            <v>608813</v>
          </cell>
        </row>
        <row r="104">
          <cell r="A104">
            <v>41149</v>
          </cell>
          <cell r="B104">
            <v>30.42</v>
          </cell>
          <cell r="C104">
            <v>30.65</v>
          </cell>
          <cell r="D104">
            <v>30.120000999999998</v>
          </cell>
          <cell r="E104">
            <v>30.540001</v>
          </cell>
          <cell r="F104">
            <v>29.519552000000001</v>
          </cell>
          <cell r="G104">
            <v>1620692</v>
          </cell>
        </row>
        <row r="105">
          <cell r="A105">
            <v>41150</v>
          </cell>
          <cell r="B105">
            <v>30.540001</v>
          </cell>
          <cell r="C105">
            <v>30.540001</v>
          </cell>
          <cell r="D105">
            <v>30.16</v>
          </cell>
          <cell r="E105">
            <v>30.26</v>
          </cell>
          <cell r="F105">
            <v>29.248909000000001</v>
          </cell>
          <cell r="G105">
            <v>1977480</v>
          </cell>
        </row>
        <row r="106">
          <cell r="A106">
            <v>41151</v>
          </cell>
          <cell r="B106">
            <v>30.1</v>
          </cell>
          <cell r="C106">
            <v>30.450001</v>
          </cell>
          <cell r="D106">
            <v>29.620000999999998</v>
          </cell>
          <cell r="E106">
            <v>29.99</v>
          </cell>
          <cell r="F106">
            <v>28.987929999999999</v>
          </cell>
          <cell r="G106">
            <v>1725321</v>
          </cell>
        </row>
        <row r="107">
          <cell r="A107">
            <v>41152</v>
          </cell>
          <cell r="B107">
            <v>30.1</v>
          </cell>
          <cell r="C107">
            <v>30.17</v>
          </cell>
          <cell r="D107">
            <v>28</v>
          </cell>
          <cell r="E107">
            <v>28.700001</v>
          </cell>
          <cell r="F107">
            <v>27.741033999999999</v>
          </cell>
          <cell r="G107">
            <v>18071843</v>
          </cell>
        </row>
        <row r="108">
          <cell r="A108">
            <v>41155</v>
          </cell>
          <cell r="B108">
            <v>29.120000999999998</v>
          </cell>
          <cell r="C108">
            <v>29.9</v>
          </cell>
          <cell r="D108">
            <v>29.1</v>
          </cell>
          <cell r="E108">
            <v>29.49</v>
          </cell>
          <cell r="F108">
            <v>28.504636999999999</v>
          </cell>
          <cell r="G108">
            <v>1200124</v>
          </cell>
        </row>
        <row r="109">
          <cell r="A109">
            <v>41156</v>
          </cell>
          <cell r="B109">
            <v>29.700001</v>
          </cell>
          <cell r="C109">
            <v>29.700001</v>
          </cell>
          <cell r="D109">
            <v>29.209999</v>
          </cell>
          <cell r="E109">
            <v>29.309999000000001</v>
          </cell>
          <cell r="F109">
            <v>28.330652000000001</v>
          </cell>
          <cell r="G109">
            <v>2340312</v>
          </cell>
        </row>
        <row r="110">
          <cell r="A110">
            <v>41157</v>
          </cell>
          <cell r="B110">
            <v>29.49</v>
          </cell>
          <cell r="C110">
            <v>29.629999000000002</v>
          </cell>
          <cell r="D110">
            <v>29.15</v>
          </cell>
          <cell r="E110">
            <v>29.23</v>
          </cell>
          <cell r="F110">
            <v>28.253325</v>
          </cell>
          <cell r="G110">
            <v>459504</v>
          </cell>
        </row>
        <row r="111">
          <cell r="A111">
            <v>41158</v>
          </cell>
          <cell r="B111">
            <v>29.5</v>
          </cell>
          <cell r="C111">
            <v>30.24</v>
          </cell>
          <cell r="D111">
            <v>29.48</v>
          </cell>
          <cell r="E111">
            <v>30.049999</v>
          </cell>
          <cell r="F111">
            <v>29.045925</v>
          </cell>
          <cell r="G111">
            <v>3151043</v>
          </cell>
        </row>
        <row r="112">
          <cell r="A112">
            <v>41159</v>
          </cell>
          <cell r="B112">
            <v>30.190000999999999</v>
          </cell>
          <cell r="C112">
            <v>30.5</v>
          </cell>
          <cell r="D112">
            <v>30.18</v>
          </cell>
          <cell r="E112">
            <v>30.43</v>
          </cell>
          <cell r="F112">
            <v>29.413229000000001</v>
          </cell>
          <cell r="G112">
            <v>2017601</v>
          </cell>
        </row>
        <row r="113">
          <cell r="A113">
            <v>41162</v>
          </cell>
          <cell r="B113">
            <v>30.299999</v>
          </cell>
          <cell r="C113">
            <v>30.73</v>
          </cell>
          <cell r="D113">
            <v>30.299999</v>
          </cell>
          <cell r="E113">
            <v>30.6</v>
          </cell>
          <cell r="F113">
            <v>29.577546999999999</v>
          </cell>
          <cell r="G113">
            <v>1493058</v>
          </cell>
        </row>
        <row r="114">
          <cell r="A114">
            <v>41163</v>
          </cell>
          <cell r="B114">
            <v>30.6</v>
          </cell>
          <cell r="C114">
            <v>30.75</v>
          </cell>
          <cell r="D114">
            <v>30.299999</v>
          </cell>
          <cell r="E114">
            <v>30.33</v>
          </cell>
          <cell r="F114">
            <v>29.316569999999999</v>
          </cell>
          <cell r="G114">
            <v>2185330</v>
          </cell>
        </row>
        <row r="115">
          <cell r="A115">
            <v>41164</v>
          </cell>
          <cell r="B115">
            <v>30.74</v>
          </cell>
          <cell r="C115">
            <v>30.74</v>
          </cell>
          <cell r="D115">
            <v>30.5</v>
          </cell>
          <cell r="E115">
            <v>30.620000999999998</v>
          </cell>
          <cell r="F115">
            <v>29.596882000000001</v>
          </cell>
          <cell r="G115">
            <v>1596235</v>
          </cell>
        </row>
        <row r="116">
          <cell r="A116">
            <v>41166</v>
          </cell>
          <cell r="B116">
            <v>30.799999</v>
          </cell>
          <cell r="C116">
            <v>31.030000999999999</v>
          </cell>
          <cell r="D116">
            <v>30.700001</v>
          </cell>
          <cell r="E116">
            <v>30.92</v>
          </cell>
          <cell r="F116">
            <v>29.886856000000002</v>
          </cell>
          <cell r="G116">
            <v>2475585</v>
          </cell>
        </row>
        <row r="117">
          <cell r="A117">
            <v>41169</v>
          </cell>
          <cell r="B117">
            <v>30.91</v>
          </cell>
          <cell r="C117">
            <v>30.98</v>
          </cell>
          <cell r="D117">
            <v>30.48</v>
          </cell>
          <cell r="E117">
            <v>30.790001</v>
          </cell>
          <cell r="F117">
            <v>29.761202000000001</v>
          </cell>
          <cell r="G117">
            <v>3003210</v>
          </cell>
        </row>
        <row r="118">
          <cell r="A118">
            <v>41170</v>
          </cell>
          <cell r="B118">
            <v>30.690000999999999</v>
          </cell>
          <cell r="C118">
            <v>31.049999</v>
          </cell>
          <cell r="D118">
            <v>30.690000999999999</v>
          </cell>
          <cell r="E118">
            <v>31</v>
          </cell>
          <cell r="F118">
            <v>29.964183999999999</v>
          </cell>
          <cell r="G118">
            <v>1463437</v>
          </cell>
        </row>
        <row r="119">
          <cell r="A119">
            <v>41171</v>
          </cell>
          <cell r="B119">
            <v>30.92</v>
          </cell>
          <cell r="C119">
            <v>31.23</v>
          </cell>
          <cell r="D119">
            <v>30.809999000000001</v>
          </cell>
          <cell r="E119">
            <v>31.16</v>
          </cell>
          <cell r="F119">
            <v>30.118835000000001</v>
          </cell>
          <cell r="G119">
            <v>1612476</v>
          </cell>
        </row>
        <row r="120">
          <cell r="A120">
            <v>41172</v>
          </cell>
          <cell r="B120">
            <v>31.01</v>
          </cell>
          <cell r="C120">
            <v>31.299999</v>
          </cell>
          <cell r="D120">
            <v>31.01</v>
          </cell>
          <cell r="E120">
            <v>31.190000999999999</v>
          </cell>
          <cell r="F120">
            <v>30.147832999999999</v>
          </cell>
          <cell r="G120">
            <v>1619383</v>
          </cell>
        </row>
        <row r="121">
          <cell r="A121">
            <v>41173</v>
          </cell>
          <cell r="B121">
            <v>31.1</v>
          </cell>
          <cell r="C121">
            <v>31.17</v>
          </cell>
          <cell r="D121">
            <v>30.889999</v>
          </cell>
          <cell r="E121">
            <v>31.059999000000001</v>
          </cell>
          <cell r="F121">
            <v>30.022179000000001</v>
          </cell>
          <cell r="G121">
            <v>3264905</v>
          </cell>
        </row>
        <row r="122">
          <cell r="A122">
            <v>41176</v>
          </cell>
          <cell r="B122">
            <v>30.98</v>
          </cell>
          <cell r="C122">
            <v>31.41</v>
          </cell>
          <cell r="D122">
            <v>30.85</v>
          </cell>
          <cell r="E122">
            <v>31.030000999999999</v>
          </cell>
          <cell r="F122">
            <v>29.993181</v>
          </cell>
          <cell r="G122">
            <v>1927731</v>
          </cell>
        </row>
        <row r="123">
          <cell r="A123">
            <v>41177</v>
          </cell>
          <cell r="B123">
            <v>31.200001</v>
          </cell>
          <cell r="C123">
            <v>31.200001</v>
          </cell>
          <cell r="D123">
            <v>31</v>
          </cell>
          <cell r="E123">
            <v>31.07</v>
          </cell>
          <cell r="F123">
            <v>30.031842999999999</v>
          </cell>
          <cell r="G123">
            <v>1066042</v>
          </cell>
        </row>
        <row r="124">
          <cell r="A124">
            <v>41178</v>
          </cell>
          <cell r="B124">
            <v>31.01</v>
          </cell>
          <cell r="C124">
            <v>31.49</v>
          </cell>
          <cell r="D124">
            <v>30.709999</v>
          </cell>
          <cell r="E124">
            <v>31.33</v>
          </cell>
          <cell r="F124">
            <v>30.283155000000001</v>
          </cell>
          <cell r="G124">
            <v>1630511</v>
          </cell>
        </row>
        <row r="125">
          <cell r="A125">
            <v>41179</v>
          </cell>
          <cell r="B125">
            <v>31.33</v>
          </cell>
          <cell r="C125">
            <v>31.75</v>
          </cell>
          <cell r="D125">
            <v>31.33</v>
          </cell>
          <cell r="E125">
            <v>31.700001</v>
          </cell>
          <cell r="F125">
            <v>30.640792999999999</v>
          </cell>
          <cell r="G125">
            <v>2296184</v>
          </cell>
        </row>
        <row r="126">
          <cell r="A126">
            <v>41180</v>
          </cell>
          <cell r="B126">
            <v>31.620000999999998</v>
          </cell>
          <cell r="C126">
            <v>32.139999000000003</v>
          </cell>
          <cell r="D126">
            <v>31.549999</v>
          </cell>
          <cell r="E126">
            <v>32.040000999999997</v>
          </cell>
          <cell r="F126">
            <v>30.969435000000001</v>
          </cell>
          <cell r="G126">
            <v>2885866</v>
          </cell>
        </row>
        <row r="127">
          <cell r="A127">
            <v>41183</v>
          </cell>
          <cell r="B127">
            <v>32.150002000000001</v>
          </cell>
          <cell r="C127">
            <v>32.229999999999997</v>
          </cell>
          <cell r="D127">
            <v>31.66</v>
          </cell>
          <cell r="E127">
            <v>31.889999</v>
          </cell>
          <cell r="F127">
            <v>30.824445999999998</v>
          </cell>
          <cell r="G127">
            <v>1538464</v>
          </cell>
        </row>
        <row r="128">
          <cell r="A128">
            <v>41184</v>
          </cell>
          <cell r="B128">
            <v>31.799999</v>
          </cell>
          <cell r="C128">
            <v>32</v>
          </cell>
          <cell r="D128">
            <v>31.68</v>
          </cell>
          <cell r="E128">
            <v>31.889999</v>
          </cell>
          <cell r="F128">
            <v>30.824445999999998</v>
          </cell>
          <cell r="G128">
            <v>1441939</v>
          </cell>
        </row>
        <row r="129">
          <cell r="A129">
            <v>41185</v>
          </cell>
          <cell r="B129">
            <v>31.76</v>
          </cell>
          <cell r="C129">
            <v>31.780000999999999</v>
          </cell>
          <cell r="D129">
            <v>31.52</v>
          </cell>
          <cell r="E129">
            <v>31.709999</v>
          </cell>
          <cell r="F129">
            <v>30.650459000000001</v>
          </cell>
          <cell r="G129">
            <v>759224</v>
          </cell>
        </row>
        <row r="130">
          <cell r="A130">
            <v>41186</v>
          </cell>
          <cell r="B130">
            <v>31.620000999999998</v>
          </cell>
          <cell r="C130">
            <v>31.620000999999998</v>
          </cell>
          <cell r="D130">
            <v>31.190000999999999</v>
          </cell>
          <cell r="E130">
            <v>31.440000999999999</v>
          </cell>
          <cell r="F130">
            <v>30.389481</v>
          </cell>
          <cell r="G130">
            <v>1332178</v>
          </cell>
        </row>
        <row r="131">
          <cell r="A131">
            <v>41187</v>
          </cell>
          <cell r="B131">
            <v>31.360001</v>
          </cell>
          <cell r="C131">
            <v>32.25</v>
          </cell>
          <cell r="D131">
            <v>31.360001</v>
          </cell>
          <cell r="E131">
            <v>31.940000999999999</v>
          </cell>
          <cell r="F131">
            <v>30.872776000000002</v>
          </cell>
          <cell r="G131">
            <v>2513825</v>
          </cell>
        </row>
        <row r="132">
          <cell r="A132">
            <v>41190</v>
          </cell>
          <cell r="B132">
            <v>31.5</v>
          </cell>
          <cell r="C132">
            <v>32.25</v>
          </cell>
          <cell r="D132">
            <v>31.5</v>
          </cell>
          <cell r="E132">
            <v>31.780000999999999</v>
          </cell>
          <cell r="F132">
            <v>30.718122000000001</v>
          </cell>
          <cell r="G132">
            <v>1333373</v>
          </cell>
        </row>
        <row r="133">
          <cell r="A133">
            <v>41191</v>
          </cell>
          <cell r="B133">
            <v>31.620000999999998</v>
          </cell>
          <cell r="C133">
            <v>32</v>
          </cell>
          <cell r="D133">
            <v>31.25</v>
          </cell>
          <cell r="E133">
            <v>31.889999</v>
          </cell>
          <cell r="F133">
            <v>30.824445999999998</v>
          </cell>
          <cell r="G133">
            <v>2975100</v>
          </cell>
        </row>
        <row r="134">
          <cell r="A134">
            <v>41192</v>
          </cell>
          <cell r="B134">
            <v>31.77</v>
          </cell>
          <cell r="C134">
            <v>31.91</v>
          </cell>
          <cell r="D134">
            <v>31.43</v>
          </cell>
          <cell r="E134">
            <v>31.540001</v>
          </cell>
          <cell r="F134">
            <v>30.486141</v>
          </cell>
          <cell r="G134">
            <v>386512</v>
          </cell>
        </row>
        <row r="135">
          <cell r="A135">
            <v>41193</v>
          </cell>
          <cell r="B135">
            <v>31.48</v>
          </cell>
          <cell r="C135">
            <v>31.66</v>
          </cell>
          <cell r="D135">
            <v>31.280000999999999</v>
          </cell>
          <cell r="E135">
            <v>31.309999000000001</v>
          </cell>
          <cell r="F135">
            <v>30.263822999999999</v>
          </cell>
          <cell r="G135">
            <v>1767286</v>
          </cell>
        </row>
        <row r="136">
          <cell r="A136">
            <v>41194</v>
          </cell>
          <cell r="B136">
            <v>31.35</v>
          </cell>
          <cell r="C136">
            <v>31.639999</v>
          </cell>
          <cell r="D136">
            <v>31.33</v>
          </cell>
          <cell r="E136">
            <v>31.43</v>
          </cell>
          <cell r="F136">
            <v>30.379816000000002</v>
          </cell>
          <cell r="G136">
            <v>827581</v>
          </cell>
        </row>
        <row r="137">
          <cell r="A137">
            <v>41197</v>
          </cell>
          <cell r="B137">
            <v>31.469999000000001</v>
          </cell>
          <cell r="C137">
            <v>31.6</v>
          </cell>
          <cell r="D137">
            <v>31.389999</v>
          </cell>
          <cell r="E137">
            <v>31.48</v>
          </cell>
          <cell r="F137">
            <v>30.428142999999999</v>
          </cell>
          <cell r="G137">
            <v>1386052</v>
          </cell>
        </row>
        <row r="138">
          <cell r="A138">
            <v>41198</v>
          </cell>
          <cell r="B138">
            <v>31.35</v>
          </cell>
          <cell r="C138">
            <v>32.450001</v>
          </cell>
          <cell r="D138">
            <v>31.35</v>
          </cell>
          <cell r="E138">
            <v>32.229999999999997</v>
          </cell>
          <cell r="F138">
            <v>31.153084</v>
          </cell>
          <cell r="G138">
            <v>3212616</v>
          </cell>
        </row>
        <row r="139">
          <cell r="A139">
            <v>41199</v>
          </cell>
          <cell r="B139">
            <v>32.150002000000001</v>
          </cell>
          <cell r="C139">
            <v>33</v>
          </cell>
          <cell r="D139">
            <v>32.150002000000001</v>
          </cell>
          <cell r="E139">
            <v>32.970001000000003</v>
          </cell>
          <cell r="F139">
            <v>31.868359000000002</v>
          </cell>
          <cell r="G139">
            <v>3123640</v>
          </cell>
        </row>
        <row r="140">
          <cell r="A140">
            <v>41200</v>
          </cell>
          <cell r="B140">
            <v>32.919998</v>
          </cell>
          <cell r="C140">
            <v>33</v>
          </cell>
          <cell r="D140">
            <v>32.470001000000003</v>
          </cell>
          <cell r="E140">
            <v>32.82</v>
          </cell>
          <cell r="F140">
            <v>31.723372999999999</v>
          </cell>
          <cell r="G140">
            <v>2853371</v>
          </cell>
        </row>
        <row r="141">
          <cell r="A141">
            <v>41201</v>
          </cell>
          <cell r="B141">
            <v>32.889999000000003</v>
          </cell>
          <cell r="C141">
            <v>33.200001</v>
          </cell>
          <cell r="D141">
            <v>32.549999</v>
          </cell>
          <cell r="E141">
            <v>32.599997999999999</v>
          </cell>
          <cell r="F141">
            <v>31.510721</v>
          </cell>
          <cell r="G141">
            <v>1774097</v>
          </cell>
        </row>
        <row r="142">
          <cell r="A142">
            <v>41204</v>
          </cell>
          <cell r="B142">
            <v>32.68</v>
          </cell>
          <cell r="C142">
            <v>32.700001</v>
          </cell>
          <cell r="D142">
            <v>31.969999000000001</v>
          </cell>
          <cell r="E142">
            <v>32.459999000000003</v>
          </cell>
          <cell r="F142">
            <v>31.375397</v>
          </cell>
          <cell r="G142">
            <v>1646110</v>
          </cell>
        </row>
        <row r="143">
          <cell r="A143">
            <v>41205</v>
          </cell>
          <cell r="B143">
            <v>32.099997999999999</v>
          </cell>
          <cell r="C143">
            <v>33.090000000000003</v>
          </cell>
          <cell r="D143">
            <v>32.080002</v>
          </cell>
          <cell r="E143">
            <v>32.590000000000003</v>
          </cell>
          <cell r="F143">
            <v>31.501056999999999</v>
          </cell>
          <cell r="G143">
            <v>715632</v>
          </cell>
        </row>
        <row r="144">
          <cell r="A144">
            <v>41206</v>
          </cell>
          <cell r="B144">
            <v>32.57</v>
          </cell>
          <cell r="C144">
            <v>32.650002000000001</v>
          </cell>
          <cell r="D144">
            <v>32.200001</v>
          </cell>
          <cell r="E144">
            <v>32.270000000000003</v>
          </cell>
          <cell r="F144">
            <v>31.191748</v>
          </cell>
          <cell r="G144">
            <v>1467434</v>
          </cell>
        </row>
        <row r="145">
          <cell r="A145">
            <v>41207</v>
          </cell>
          <cell r="B145">
            <v>32.369999</v>
          </cell>
          <cell r="C145">
            <v>32.840000000000003</v>
          </cell>
          <cell r="D145">
            <v>32.340000000000003</v>
          </cell>
          <cell r="E145">
            <v>32.580002</v>
          </cell>
          <cell r="F145">
            <v>31.491388000000001</v>
          </cell>
          <cell r="G145">
            <v>1057778</v>
          </cell>
        </row>
        <row r="146">
          <cell r="A146">
            <v>41208</v>
          </cell>
          <cell r="B146">
            <v>32.189999</v>
          </cell>
          <cell r="C146">
            <v>32.450001</v>
          </cell>
          <cell r="D146">
            <v>32</v>
          </cell>
          <cell r="E146">
            <v>32.279998999999997</v>
          </cell>
          <cell r="F146">
            <v>31.201414</v>
          </cell>
          <cell r="G146">
            <v>2481468</v>
          </cell>
        </row>
        <row r="147">
          <cell r="A147">
            <v>41211</v>
          </cell>
          <cell r="B147">
            <v>31.85</v>
          </cell>
          <cell r="C147">
            <v>32.150002000000001</v>
          </cell>
          <cell r="D147">
            <v>31.85</v>
          </cell>
          <cell r="E147">
            <v>32.020000000000003</v>
          </cell>
          <cell r="F147">
            <v>30.950102000000001</v>
          </cell>
          <cell r="G147">
            <v>1364965</v>
          </cell>
        </row>
        <row r="148">
          <cell r="A148">
            <v>41212</v>
          </cell>
          <cell r="B148">
            <v>32</v>
          </cell>
          <cell r="C148">
            <v>32.009998000000003</v>
          </cell>
          <cell r="D148">
            <v>31.040001</v>
          </cell>
          <cell r="E148">
            <v>31.24</v>
          </cell>
          <cell r="F148">
            <v>30.196161</v>
          </cell>
          <cell r="G148">
            <v>1148204</v>
          </cell>
        </row>
        <row r="149">
          <cell r="A149">
            <v>41213</v>
          </cell>
          <cell r="B149">
            <v>31.24</v>
          </cell>
          <cell r="C149">
            <v>31.700001</v>
          </cell>
          <cell r="D149">
            <v>30.32</v>
          </cell>
          <cell r="E149">
            <v>30.5</v>
          </cell>
          <cell r="F149">
            <v>29.480889999999999</v>
          </cell>
          <cell r="G149">
            <v>2816856</v>
          </cell>
        </row>
        <row r="150">
          <cell r="A150">
            <v>41218</v>
          </cell>
          <cell r="B150">
            <v>31.75</v>
          </cell>
          <cell r="C150">
            <v>31.75</v>
          </cell>
          <cell r="D150">
            <v>30.75</v>
          </cell>
          <cell r="E150">
            <v>30.870000999999998</v>
          </cell>
          <cell r="F150">
            <v>29.838528</v>
          </cell>
          <cell r="G150">
            <v>1541935</v>
          </cell>
        </row>
        <row r="151">
          <cell r="A151">
            <v>41219</v>
          </cell>
          <cell r="B151">
            <v>30.9</v>
          </cell>
          <cell r="C151">
            <v>31</v>
          </cell>
          <cell r="D151">
            <v>30.530000999999999</v>
          </cell>
          <cell r="E151">
            <v>30.76</v>
          </cell>
          <cell r="F151">
            <v>29.732202999999998</v>
          </cell>
          <cell r="G151">
            <v>3345982</v>
          </cell>
        </row>
        <row r="152">
          <cell r="A152">
            <v>41220</v>
          </cell>
          <cell r="B152">
            <v>30.77</v>
          </cell>
          <cell r="C152">
            <v>30.780000999999999</v>
          </cell>
          <cell r="D152">
            <v>30.01</v>
          </cell>
          <cell r="E152">
            <v>30.299999</v>
          </cell>
          <cell r="F152">
            <v>29.287572999999998</v>
          </cell>
          <cell r="G152">
            <v>2918951</v>
          </cell>
        </row>
        <row r="153">
          <cell r="A153">
            <v>41221</v>
          </cell>
          <cell r="B153">
            <v>30.4</v>
          </cell>
          <cell r="C153">
            <v>30.950001</v>
          </cell>
          <cell r="D153">
            <v>30.01</v>
          </cell>
          <cell r="E153">
            <v>30.700001</v>
          </cell>
          <cell r="F153">
            <v>29.674208</v>
          </cell>
          <cell r="G153">
            <v>2053832</v>
          </cell>
        </row>
        <row r="154">
          <cell r="A154">
            <v>41222</v>
          </cell>
          <cell r="B154">
            <v>30.59</v>
          </cell>
          <cell r="C154">
            <v>31.18</v>
          </cell>
          <cell r="D154">
            <v>30.200001</v>
          </cell>
          <cell r="E154">
            <v>30.370000999999998</v>
          </cell>
          <cell r="F154">
            <v>29.355233999999999</v>
          </cell>
          <cell r="G154">
            <v>2179162</v>
          </cell>
        </row>
        <row r="155">
          <cell r="A155">
            <v>41225</v>
          </cell>
          <cell r="B155">
            <v>30.09</v>
          </cell>
          <cell r="C155">
            <v>30.6</v>
          </cell>
          <cell r="D155">
            <v>30.09</v>
          </cell>
          <cell r="E155">
            <v>30.34</v>
          </cell>
          <cell r="F155">
            <v>29.326235</v>
          </cell>
          <cell r="G155">
            <v>889581</v>
          </cell>
        </row>
        <row r="156">
          <cell r="A156">
            <v>41226</v>
          </cell>
          <cell r="B156">
            <v>30.200001</v>
          </cell>
          <cell r="C156">
            <v>30.780000999999999</v>
          </cell>
          <cell r="D156">
            <v>30.200001</v>
          </cell>
          <cell r="E156">
            <v>30.49</v>
          </cell>
          <cell r="F156">
            <v>29.471223999999999</v>
          </cell>
          <cell r="G156">
            <v>2234292</v>
          </cell>
        </row>
        <row r="157">
          <cell r="A157">
            <v>41227</v>
          </cell>
          <cell r="B157">
            <v>30.49</v>
          </cell>
          <cell r="C157">
            <v>31</v>
          </cell>
          <cell r="D157">
            <v>30.41</v>
          </cell>
          <cell r="E157">
            <v>30.9</v>
          </cell>
          <cell r="F157">
            <v>29.867522999999998</v>
          </cell>
          <cell r="G157">
            <v>2146728</v>
          </cell>
        </row>
        <row r="158">
          <cell r="A158">
            <v>41228</v>
          </cell>
          <cell r="B158">
            <v>30.889999</v>
          </cell>
          <cell r="C158">
            <v>30.889999</v>
          </cell>
          <cell r="D158">
            <v>30.24</v>
          </cell>
          <cell r="E158">
            <v>30.629999000000002</v>
          </cell>
          <cell r="F158">
            <v>29.606546000000002</v>
          </cell>
          <cell r="G158">
            <v>1396281</v>
          </cell>
        </row>
        <row r="159">
          <cell r="A159">
            <v>41229</v>
          </cell>
          <cell r="B159">
            <v>30.879999000000002</v>
          </cell>
          <cell r="C159">
            <v>31.25</v>
          </cell>
          <cell r="D159">
            <v>30.299999</v>
          </cell>
          <cell r="E159">
            <v>31.200001</v>
          </cell>
          <cell r="F159">
            <v>30.157501</v>
          </cell>
          <cell r="G159">
            <v>1746403</v>
          </cell>
        </row>
        <row r="160">
          <cell r="A160">
            <v>41233</v>
          </cell>
          <cell r="B160">
            <v>31.200001</v>
          </cell>
          <cell r="C160">
            <v>31.559999000000001</v>
          </cell>
          <cell r="D160">
            <v>30.92</v>
          </cell>
          <cell r="E160">
            <v>31.309999000000001</v>
          </cell>
          <cell r="F160">
            <v>30.263822999999999</v>
          </cell>
          <cell r="G160">
            <v>1374873</v>
          </cell>
        </row>
        <row r="161">
          <cell r="A161">
            <v>41234</v>
          </cell>
          <cell r="B161">
            <v>31.299999</v>
          </cell>
          <cell r="C161">
            <v>31.530000999999999</v>
          </cell>
          <cell r="D161">
            <v>30.9</v>
          </cell>
          <cell r="E161">
            <v>31.440000999999999</v>
          </cell>
          <cell r="F161">
            <v>30.389481</v>
          </cell>
          <cell r="G161">
            <v>2842437</v>
          </cell>
        </row>
        <row r="162">
          <cell r="A162">
            <v>41235</v>
          </cell>
          <cell r="B162">
            <v>31.15</v>
          </cell>
          <cell r="C162">
            <v>31.6</v>
          </cell>
          <cell r="D162">
            <v>31.15</v>
          </cell>
          <cell r="E162">
            <v>31.48</v>
          </cell>
          <cell r="F162">
            <v>30.428142999999999</v>
          </cell>
          <cell r="G162">
            <v>900883</v>
          </cell>
        </row>
        <row r="163">
          <cell r="A163">
            <v>41236</v>
          </cell>
          <cell r="B163">
            <v>31.25</v>
          </cell>
          <cell r="C163">
            <v>31.75</v>
          </cell>
          <cell r="D163">
            <v>31.200001</v>
          </cell>
          <cell r="E163">
            <v>31.25</v>
          </cell>
          <cell r="F163">
            <v>30.205828</v>
          </cell>
          <cell r="G163">
            <v>1048695</v>
          </cell>
        </row>
        <row r="164">
          <cell r="A164">
            <v>41239</v>
          </cell>
          <cell r="B164">
            <v>31.219999000000001</v>
          </cell>
          <cell r="C164">
            <v>31.219999000000001</v>
          </cell>
          <cell r="D164">
            <v>30.74</v>
          </cell>
          <cell r="E164">
            <v>30.83</v>
          </cell>
          <cell r="F164">
            <v>29.799863999999999</v>
          </cell>
          <cell r="G164">
            <v>1858849</v>
          </cell>
        </row>
        <row r="165">
          <cell r="A165">
            <v>41240</v>
          </cell>
          <cell r="B165">
            <v>30.83</v>
          </cell>
          <cell r="C165">
            <v>31</v>
          </cell>
          <cell r="D165">
            <v>30.35</v>
          </cell>
          <cell r="E165">
            <v>30.43</v>
          </cell>
          <cell r="F165">
            <v>29.413229000000001</v>
          </cell>
          <cell r="G165">
            <v>1977592</v>
          </cell>
        </row>
        <row r="166">
          <cell r="A166">
            <v>41241</v>
          </cell>
          <cell r="B166">
            <v>30.43</v>
          </cell>
          <cell r="C166">
            <v>30.43</v>
          </cell>
          <cell r="D166">
            <v>30.049999</v>
          </cell>
          <cell r="E166">
            <v>30.110001</v>
          </cell>
          <cell r="F166">
            <v>29.103919999999999</v>
          </cell>
          <cell r="G166">
            <v>4230909</v>
          </cell>
        </row>
        <row r="167">
          <cell r="A167">
            <v>41242</v>
          </cell>
          <cell r="B167">
            <v>30.1</v>
          </cell>
          <cell r="C167">
            <v>30.549999</v>
          </cell>
          <cell r="D167">
            <v>30.1</v>
          </cell>
          <cell r="E167">
            <v>30.469999000000001</v>
          </cell>
          <cell r="F167">
            <v>29.451891</v>
          </cell>
          <cell r="G167">
            <v>5077900</v>
          </cell>
        </row>
        <row r="168">
          <cell r="A168">
            <v>41243</v>
          </cell>
          <cell r="B168">
            <v>30.26</v>
          </cell>
          <cell r="C168">
            <v>30.690000999999999</v>
          </cell>
          <cell r="D168">
            <v>30.200001</v>
          </cell>
          <cell r="E168">
            <v>30.5</v>
          </cell>
          <cell r="F168">
            <v>29.480889999999999</v>
          </cell>
          <cell r="G168">
            <v>6238059</v>
          </cell>
        </row>
        <row r="169">
          <cell r="A169">
            <v>41246</v>
          </cell>
          <cell r="B169">
            <v>30.469999000000001</v>
          </cell>
          <cell r="C169">
            <v>31</v>
          </cell>
          <cell r="D169">
            <v>30.469999000000001</v>
          </cell>
          <cell r="E169">
            <v>30.99</v>
          </cell>
          <cell r="F169">
            <v>29.954515000000001</v>
          </cell>
          <cell r="G169">
            <v>2726784</v>
          </cell>
        </row>
        <row r="170">
          <cell r="A170">
            <v>41247</v>
          </cell>
          <cell r="B170">
            <v>30.65</v>
          </cell>
          <cell r="C170">
            <v>31</v>
          </cell>
          <cell r="D170">
            <v>30.59</v>
          </cell>
          <cell r="E170">
            <v>30.9</v>
          </cell>
          <cell r="F170">
            <v>29.867522999999998</v>
          </cell>
          <cell r="G170">
            <v>2160377</v>
          </cell>
        </row>
        <row r="171">
          <cell r="A171">
            <v>41248</v>
          </cell>
          <cell r="B171">
            <v>31</v>
          </cell>
          <cell r="C171">
            <v>31</v>
          </cell>
          <cell r="D171">
            <v>30.6</v>
          </cell>
          <cell r="E171">
            <v>30.67</v>
          </cell>
          <cell r="F171">
            <v>29.645209999999999</v>
          </cell>
          <cell r="G171">
            <v>2808496</v>
          </cell>
        </row>
        <row r="172">
          <cell r="A172">
            <v>41249</v>
          </cell>
          <cell r="B172">
            <v>30.6</v>
          </cell>
          <cell r="C172">
            <v>31.5</v>
          </cell>
          <cell r="D172">
            <v>30.58</v>
          </cell>
          <cell r="E172">
            <v>31.360001</v>
          </cell>
          <cell r="F172">
            <v>30.312152999999999</v>
          </cell>
          <cell r="G172">
            <v>2360770</v>
          </cell>
        </row>
        <row r="173">
          <cell r="A173">
            <v>41250</v>
          </cell>
          <cell r="B173">
            <v>31.1</v>
          </cell>
          <cell r="C173">
            <v>31.4</v>
          </cell>
          <cell r="D173">
            <v>31.1</v>
          </cell>
          <cell r="E173">
            <v>31.24</v>
          </cell>
          <cell r="F173">
            <v>30.196161</v>
          </cell>
          <cell r="G173">
            <v>1629142</v>
          </cell>
        </row>
        <row r="174">
          <cell r="A174">
            <v>41253</v>
          </cell>
          <cell r="B174">
            <v>30.93</v>
          </cell>
          <cell r="C174">
            <v>31.5</v>
          </cell>
          <cell r="D174">
            <v>30.65</v>
          </cell>
          <cell r="E174">
            <v>31.469999000000001</v>
          </cell>
          <cell r="F174">
            <v>30.418475999999998</v>
          </cell>
          <cell r="G174">
            <v>12539695</v>
          </cell>
        </row>
        <row r="175">
          <cell r="A175">
            <v>41254</v>
          </cell>
          <cell r="B175">
            <v>31.299999</v>
          </cell>
          <cell r="C175">
            <v>32.130001</v>
          </cell>
          <cell r="D175">
            <v>31.299999</v>
          </cell>
          <cell r="E175">
            <v>31.92</v>
          </cell>
          <cell r="F175">
            <v>30.853445000000001</v>
          </cell>
          <cell r="G175">
            <v>4576676</v>
          </cell>
        </row>
        <row r="176">
          <cell r="A176">
            <v>41256</v>
          </cell>
          <cell r="B176">
            <v>31.870000999999998</v>
          </cell>
          <cell r="C176">
            <v>32.040000999999997</v>
          </cell>
          <cell r="D176">
            <v>31.49</v>
          </cell>
          <cell r="E176">
            <v>31.959999</v>
          </cell>
          <cell r="F176">
            <v>30.892105000000001</v>
          </cell>
          <cell r="G176">
            <v>2865874</v>
          </cell>
        </row>
        <row r="177">
          <cell r="A177">
            <v>41257</v>
          </cell>
          <cell r="B177">
            <v>31.5</v>
          </cell>
          <cell r="C177">
            <v>32.080002</v>
          </cell>
          <cell r="D177">
            <v>31.5</v>
          </cell>
          <cell r="E177">
            <v>31.9</v>
          </cell>
          <cell r="F177">
            <v>30.834109999999999</v>
          </cell>
          <cell r="G177">
            <v>1180355</v>
          </cell>
        </row>
        <row r="178">
          <cell r="A178">
            <v>41260</v>
          </cell>
          <cell r="B178">
            <v>31.9</v>
          </cell>
          <cell r="C178">
            <v>32.5</v>
          </cell>
          <cell r="D178">
            <v>31.879999000000002</v>
          </cell>
          <cell r="E178">
            <v>32.409999999999997</v>
          </cell>
          <cell r="F178">
            <v>31.327068000000001</v>
          </cell>
          <cell r="G178">
            <v>2341059</v>
          </cell>
        </row>
        <row r="179">
          <cell r="A179">
            <v>41261</v>
          </cell>
          <cell r="B179">
            <v>32.090000000000003</v>
          </cell>
          <cell r="C179">
            <v>33</v>
          </cell>
          <cell r="D179">
            <v>32.090000000000003</v>
          </cell>
          <cell r="E179">
            <v>32.990001999999997</v>
          </cell>
          <cell r="F179">
            <v>31.887695000000001</v>
          </cell>
          <cell r="G179">
            <v>2625896</v>
          </cell>
        </row>
        <row r="180">
          <cell r="A180">
            <v>41262</v>
          </cell>
          <cell r="B180">
            <v>32.659999999999997</v>
          </cell>
          <cell r="C180">
            <v>33.090000000000003</v>
          </cell>
          <cell r="D180">
            <v>32.25</v>
          </cell>
          <cell r="E180">
            <v>32.93</v>
          </cell>
          <cell r="F180">
            <v>31.829692999999999</v>
          </cell>
          <cell r="G180">
            <v>3138481</v>
          </cell>
        </row>
        <row r="181">
          <cell r="A181">
            <v>41263</v>
          </cell>
          <cell r="B181">
            <v>32.889999000000003</v>
          </cell>
          <cell r="C181">
            <v>33.130001</v>
          </cell>
          <cell r="D181">
            <v>32.689999</v>
          </cell>
          <cell r="E181">
            <v>33.080002</v>
          </cell>
          <cell r="F181">
            <v>31.974685999999998</v>
          </cell>
          <cell r="G181">
            <v>1410976</v>
          </cell>
        </row>
        <row r="182">
          <cell r="A182">
            <v>41264</v>
          </cell>
          <cell r="B182">
            <v>32.75</v>
          </cell>
          <cell r="C182">
            <v>33.159999999999997</v>
          </cell>
          <cell r="D182">
            <v>32.32</v>
          </cell>
          <cell r="E182">
            <v>32.590000000000003</v>
          </cell>
          <cell r="F182">
            <v>31.501056999999999</v>
          </cell>
          <cell r="G182">
            <v>6312792</v>
          </cell>
        </row>
        <row r="183">
          <cell r="A183">
            <v>41267</v>
          </cell>
          <cell r="B183">
            <v>32.259998000000003</v>
          </cell>
          <cell r="C183">
            <v>33.090000000000003</v>
          </cell>
          <cell r="D183">
            <v>32.259998000000003</v>
          </cell>
          <cell r="E183">
            <v>32.970001000000003</v>
          </cell>
          <cell r="F183">
            <v>31.868359000000002</v>
          </cell>
          <cell r="G183">
            <v>336092</v>
          </cell>
        </row>
        <row r="184">
          <cell r="A184">
            <v>41269</v>
          </cell>
          <cell r="B184">
            <v>33</v>
          </cell>
          <cell r="C184">
            <v>33.330002</v>
          </cell>
          <cell r="D184">
            <v>32.860000999999997</v>
          </cell>
          <cell r="E184">
            <v>33.229999999999997</v>
          </cell>
          <cell r="F184">
            <v>32.119670999999997</v>
          </cell>
          <cell r="G184">
            <v>949159</v>
          </cell>
        </row>
        <row r="185">
          <cell r="A185">
            <v>41270</v>
          </cell>
          <cell r="B185">
            <v>32.900002000000001</v>
          </cell>
          <cell r="C185">
            <v>33.5</v>
          </cell>
          <cell r="D185">
            <v>32.82</v>
          </cell>
          <cell r="E185">
            <v>32.970001000000003</v>
          </cell>
          <cell r="F185">
            <v>31.868359000000002</v>
          </cell>
          <cell r="G185">
            <v>957053</v>
          </cell>
        </row>
        <row r="186">
          <cell r="A186">
            <v>41271</v>
          </cell>
          <cell r="B186">
            <v>33.200001</v>
          </cell>
          <cell r="C186">
            <v>33.200001</v>
          </cell>
          <cell r="D186">
            <v>32.549999</v>
          </cell>
          <cell r="E186">
            <v>32.770000000000003</v>
          </cell>
          <cell r="F186">
            <v>31.675042999999999</v>
          </cell>
          <cell r="G186">
            <v>785541</v>
          </cell>
        </row>
        <row r="187">
          <cell r="A187">
            <v>41274</v>
          </cell>
          <cell r="B187">
            <v>32.490001999999997</v>
          </cell>
          <cell r="C187">
            <v>33.5</v>
          </cell>
          <cell r="D187">
            <v>32.490001999999997</v>
          </cell>
          <cell r="E187">
            <v>33.470001000000003</v>
          </cell>
          <cell r="F187">
            <v>32.351649999999999</v>
          </cell>
          <cell r="G187">
            <v>719931</v>
          </cell>
        </row>
        <row r="188">
          <cell r="A188">
            <v>41276</v>
          </cell>
          <cell r="B188">
            <v>33.159999999999997</v>
          </cell>
          <cell r="C188">
            <v>34</v>
          </cell>
          <cell r="D188">
            <v>33.159999999999997</v>
          </cell>
          <cell r="E188">
            <v>33.810001</v>
          </cell>
          <cell r="F188">
            <v>32.680289999999999</v>
          </cell>
          <cell r="G188">
            <v>1656552</v>
          </cell>
        </row>
        <row r="189">
          <cell r="A189">
            <v>41277</v>
          </cell>
          <cell r="B189">
            <v>33.479999999999997</v>
          </cell>
          <cell r="C189">
            <v>33.959999000000003</v>
          </cell>
          <cell r="D189">
            <v>33.360000999999997</v>
          </cell>
          <cell r="E189">
            <v>33.770000000000003</v>
          </cell>
          <cell r="F189">
            <v>32.641627999999997</v>
          </cell>
          <cell r="G189">
            <v>2490500</v>
          </cell>
        </row>
        <row r="190">
          <cell r="A190">
            <v>41278</v>
          </cell>
          <cell r="B190">
            <v>33.43</v>
          </cell>
          <cell r="C190">
            <v>34.220001000000003</v>
          </cell>
          <cell r="D190">
            <v>33.43</v>
          </cell>
          <cell r="E190">
            <v>34.110000999999997</v>
          </cell>
          <cell r="F190">
            <v>32.970267999999997</v>
          </cell>
          <cell r="G190">
            <v>3462671</v>
          </cell>
        </row>
        <row r="191">
          <cell r="A191">
            <v>41281</v>
          </cell>
          <cell r="B191">
            <v>33.830002</v>
          </cell>
          <cell r="C191">
            <v>34.049999</v>
          </cell>
          <cell r="D191">
            <v>33.740001999999997</v>
          </cell>
          <cell r="E191">
            <v>33.830002</v>
          </cell>
          <cell r="F191">
            <v>32.699623000000003</v>
          </cell>
          <cell r="G191">
            <v>1535409</v>
          </cell>
        </row>
        <row r="192">
          <cell r="A192">
            <v>41282</v>
          </cell>
          <cell r="B192">
            <v>34</v>
          </cell>
          <cell r="C192">
            <v>34.099997999999999</v>
          </cell>
          <cell r="D192">
            <v>33.590000000000003</v>
          </cell>
          <cell r="E192">
            <v>33.68</v>
          </cell>
          <cell r="F192">
            <v>32.554630000000003</v>
          </cell>
          <cell r="G192">
            <v>1388396</v>
          </cell>
        </row>
        <row r="193">
          <cell r="A193">
            <v>41283</v>
          </cell>
          <cell r="B193">
            <v>33.380001</v>
          </cell>
          <cell r="C193">
            <v>34.029998999999997</v>
          </cell>
          <cell r="D193">
            <v>33.290000999999997</v>
          </cell>
          <cell r="E193">
            <v>33.32</v>
          </cell>
          <cell r="F193">
            <v>32.206660999999997</v>
          </cell>
          <cell r="G193">
            <v>2036269</v>
          </cell>
        </row>
        <row r="194">
          <cell r="A194">
            <v>41284</v>
          </cell>
          <cell r="B194">
            <v>33.360000999999997</v>
          </cell>
          <cell r="C194">
            <v>33.409999999999997</v>
          </cell>
          <cell r="D194">
            <v>32.299999</v>
          </cell>
          <cell r="E194">
            <v>32.369999</v>
          </cell>
          <cell r="F194">
            <v>31.288404</v>
          </cell>
          <cell r="G194">
            <v>3465570</v>
          </cell>
        </row>
        <row r="195">
          <cell r="A195">
            <v>41285</v>
          </cell>
          <cell r="B195">
            <v>32.400002000000001</v>
          </cell>
          <cell r="C195">
            <v>32.720001000000003</v>
          </cell>
          <cell r="D195">
            <v>31.93</v>
          </cell>
          <cell r="E195">
            <v>32.580002</v>
          </cell>
          <cell r="F195">
            <v>31.491388000000001</v>
          </cell>
          <cell r="G195">
            <v>3367145</v>
          </cell>
        </row>
        <row r="196">
          <cell r="A196">
            <v>41288</v>
          </cell>
          <cell r="B196">
            <v>32.700001</v>
          </cell>
          <cell r="C196">
            <v>32.990001999999997</v>
          </cell>
          <cell r="D196">
            <v>32.229999999999997</v>
          </cell>
          <cell r="E196">
            <v>32.409999999999997</v>
          </cell>
          <cell r="F196">
            <v>31.327068000000001</v>
          </cell>
          <cell r="G196">
            <v>1416015</v>
          </cell>
        </row>
        <row r="197">
          <cell r="A197">
            <v>41289</v>
          </cell>
          <cell r="B197">
            <v>32.299999</v>
          </cell>
          <cell r="C197">
            <v>33.099997999999999</v>
          </cell>
          <cell r="D197">
            <v>32.299999</v>
          </cell>
          <cell r="E197">
            <v>32.909999999999997</v>
          </cell>
          <cell r="F197">
            <v>31.810364</v>
          </cell>
          <cell r="G197">
            <v>2835010</v>
          </cell>
        </row>
        <row r="198">
          <cell r="A198">
            <v>41290</v>
          </cell>
          <cell r="B198">
            <v>32.590000000000003</v>
          </cell>
          <cell r="C198">
            <v>33</v>
          </cell>
          <cell r="D198">
            <v>32.590000000000003</v>
          </cell>
          <cell r="E198">
            <v>32.889999000000003</v>
          </cell>
          <cell r="F198">
            <v>31.791032999999999</v>
          </cell>
          <cell r="G198">
            <v>1478306</v>
          </cell>
        </row>
        <row r="199">
          <cell r="A199">
            <v>41291</v>
          </cell>
          <cell r="B199">
            <v>32.939999</v>
          </cell>
          <cell r="C199">
            <v>33</v>
          </cell>
          <cell r="D199">
            <v>32.599997999999999</v>
          </cell>
          <cell r="E199">
            <v>32.849997999999999</v>
          </cell>
          <cell r="F199">
            <v>31.752367</v>
          </cell>
          <cell r="G199">
            <v>1271687</v>
          </cell>
        </row>
        <row r="200">
          <cell r="A200">
            <v>41292</v>
          </cell>
          <cell r="B200">
            <v>32.599997999999999</v>
          </cell>
          <cell r="C200">
            <v>33</v>
          </cell>
          <cell r="D200">
            <v>32.599997999999999</v>
          </cell>
          <cell r="E200">
            <v>32.909999999999997</v>
          </cell>
          <cell r="F200">
            <v>31.810364</v>
          </cell>
          <cell r="G200">
            <v>1608748</v>
          </cell>
        </row>
        <row r="201">
          <cell r="A201">
            <v>41295</v>
          </cell>
          <cell r="B201">
            <v>32.610000999999997</v>
          </cell>
          <cell r="C201">
            <v>33.110000999999997</v>
          </cell>
          <cell r="D201">
            <v>32.599997999999999</v>
          </cell>
          <cell r="E201">
            <v>32.810001</v>
          </cell>
          <cell r="F201">
            <v>31.713706999999999</v>
          </cell>
          <cell r="G201">
            <v>182182</v>
          </cell>
        </row>
        <row r="202">
          <cell r="A202">
            <v>41296</v>
          </cell>
          <cell r="B202">
            <v>32.770000000000003</v>
          </cell>
          <cell r="C202">
            <v>33.18</v>
          </cell>
          <cell r="D202">
            <v>32.729999999999997</v>
          </cell>
          <cell r="E202">
            <v>33.139999000000003</v>
          </cell>
          <cell r="F202">
            <v>32.032677</v>
          </cell>
          <cell r="G202">
            <v>2484671</v>
          </cell>
        </row>
        <row r="203">
          <cell r="A203">
            <v>41297</v>
          </cell>
          <cell r="B203">
            <v>32.810001</v>
          </cell>
          <cell r="C203">
            <v>33.340000000000003</v>
          </cell>
          <cell r="D203">
            <v>32.810001</v>
          </cell>
          <cell r="E203">
            <v>33.299999</v>
          </cell>
          <cell r="F203">
            <v>32.187331999999998</v>
          </cell>
          <cell r="G203">
            <v>2978801</v>
          </cell>
        </row>
        <row r="204">
          <cell r="A204">
            <v>41298</v>
          </cell>
          <cell r="B204">
            <v>33.099997999999999</v>
          </cell>
          <cell r="C204">
            <v>33.400002000000001</v>
          </cell>
          <cell r="D204">
            <v>33.099997999999999</v>
          </cell>
          <cell r="E204">
            <v>33.349997999999999</v>
          </cell>
          <cell r="F204">
            <v>32.235657000000003</v>
          </cell>
          <cell r="G204">
            <v>2294231</v>
          </cell>
        </row>
        <row r="205">
          <cell r="A205">
            <v>41299</v>
          </cell>
          <cell r="B205">
            <v>33.349997999999999</v>
          </cell>
          <cell r="C205">
            <v>33.479999999999997</v>
          </cell>
          <cell r="D205">
            <v>33.119999</v>
          </cell>
          <cell r="E205">
            <v>33.360000999999997</v>
          </cell>
          <cell r="F205">
            <v>32.245322999999999</v>
          </cell>
          <cell r="G205">
            <v>1188436</v>
          </cell>
        </row>
        <row r="206">
          <cell r="A206">
            <v>41302</v>
          </cell>
          <cell r="B206">
            <v>33.029998999999997</v>
          </cell>
          <cell r="C206">
            <v>33.5</v>
          </cell>
          <cell r="D206">
            <v>32.979999999999997</v>
          </cell>
          <cell r="E206">
            <v>33.409999999999997</v>
          </cell>
          <cell r="F206">
            <v>32.293652000000002</v>
          </cell>
          <cell r="G206">
            <v>2596646</v>
          </cell>
        </row>
        <row r="207">
          <cell r="A207">
            <v>41303</v>
          </cell>
          <cell r="B207">
            <v>33.360000999999997</v>
          </cell>
          <cell r="C207">
            <v>33.860000999999997</v>
          </cell>
          <cell r="D207">
            <v>32.709999000000003</v>
          </cell>
          <cell r="E207">
            <v>33.479999999999997</v>
          </cell>
          <cell r="F207">
            <v>32.361317</v>
          </cell>
          <cell r="G207">
            <v>2194654</v>
          </cell>
        </row>
        <row r="208">
          <cell r="A208">
            <v>41304</v>
          </cell>
          <cell r="B208">
            <v>33.270000000000003</v>
          </cell>
          <cell r="C208">
            <v>33.790000999999997</v>
          </cell>
          <cell r="D208">
            <v>33.029998999999997</v>
          </cell>
          <cell r="E208">
            <v>33.290000999999997</v>
          </cell>
          <cell r="F208">
            <v>32.177666000000002</v>
          </cell>
          <cell r="G208">
            <v>1697640</v>
          </cell>
        </row>
        <row r="209">
          <cell r="A209">
            <v>41305</v>
          </cell>
          <cell r="B209">
            <v>33.009998000000003</v>
          </cell>
          <cell r="C209">
            <v>33.93</v>
          </cell>
          <cell r="D209">
            <v>32.75</v>
          </cell>
          <cell r="E209">
            <v>32.880001</v>
          </cell>
          <cell r="F209">
            <v>31.781365999999998</v>
          </cell>
          <cell r="G209">
            <v>2853481</v>
          </cell>
        </row>
        <row r="210">
          <cell r="A210">
            <v>41306</v>
          </cell>
          <cell r="B210">
            <v>32.900002000000001</v>
          </cell>
          <cell r="C210">
            <v>33</v>
          </cell>
          <cell r="D210">
            <v>32.709999000000003</v>
          </cell>
          <cell r="E210">
            <v>32.979999999999997</v>
          </cell>
          <cell r="F210">
            <v>31.878025000000001</v>
          </cell>
          <cell r="G210">
            <v>1229140</v>
          </cell>
        </row>
        <row r="211">
          <cell r="A211">
            <v>41310</v>
          </cell>
          <cell r="B211">
            <v>32.659999999999997</v>
          </cell>
          <cell r="C211">
            <v>33.060001</v>
          </cell>
          <cell r="D211">
            <v>32.659999999999997</v>
          </cell>
          <cell r="E211">
            <v>32.959999000000003</v>
          </cell>
          <cell r="F211">
            <v>31.858692000000001</v>
          </cell>
          <cell r="G211">
            <v>1424189</v>
          </cell>
        </row>
        <row r="212">
          <cell r="A212">
            <v>41311</v>
          </cell>
          <cell r="B212">
            <v>32.93</v>
          </cell>
          <cell r="C212">
            <v>33.240001999999997</v>
          </cell>
          <cell r="D212">
            <v>32.729999999999997</v>
          </cell>
          <cell r="E212">
            <v>32.860000999999997</v>
          </cell>
          <cell r="F212">
            <v>31.762032000000001</v>
          </cell>
          <cell r="G212">
            <v>1488108</v>
          </cell>
        </row>
        <row r="213">
          <cell r="A213">
            <v>41312</v>
          </cell>
          <cell r="B213">
            <v>32.860000999999997</v>
          </cell>
          <cell r="C213">
            <v>32.979999999999997</v>
          </cell>
          <cell r="D213">
            <v>31.809999000000001</v>
          </cell>
          <cell r="E213">
            <v>32.380001</v>
          </cell>
          <cell r="F213">
            <v>31.298071</v>
          </cell>
          <cell r="G213">
            <v>1130361</v>
          </cell>
        </row>
        <row r="214">
          <cell r="A214">
            <v>41313</v>
          </cell>
          <cell r="B214">
            <v>32.450001</v>
          </cell>
          <cell r="C214">
            <v>33</v>
          </cell>
          <cell r="D214">
            <v>31.59</v>
          </cell>
          <cell r="E214">
            <v>31.719999000000001</v>
          </cell>
          <cell r="F214">
            <v>30.660124</v>
          </cell>
          <cell r="G214">
            <v>1181843</v>
          </cell>
        </row>
        <row r="215">
          <cell r="A215">
            <v>41316</v>
          </cell>
          <cell r="B215">
            <v>32.049999</v>
          </cell>
          <cell r="C215">
            <v>32.979999999999997</v>
          </cell>
          <cell r="D215">
            <v>32.049999</v>
          </cell>
          <cell r="E215">
            <v>32.57</v>
          </cell>
          <cell r="F215">
            <v>31.481725999999998</v>
          </cell>
          <cell r="G215">
            <v>4061821</v>
          </cell>
        </row>
        <row r="216">
          <cell r="A216">
            <v>41317</v>
          </cell>
          <cell r="B216">
            <v>32.240001999999997</v>
          </cell>
          <cell r="C216">
            <v>32.759998000000003</v>
          </cell>
          <cell r="D216">
            <v>32.240001999999997</v>
          </cell>
          <cell r="E216">
            <v>32.380001</v>
          </cell>
          <cell r="F216">
            <v>31.298071</v>
          </cell>
          <cell r="G216">
            <v>371366</v>
          </cell>
        </row>
        <row r="217">
          <cell r="A217">
            <v>41318</v>
          </cell>
          <cell r="B217">
            <v>32.700001</v>
          </cell>
          <cell r="C217">
            <v>32.900002000000001</v>
          </cell>
          <cell r="D217">
            <v>32.389999000000003</v>
          </cell>
          <cell r="E217">
            <v>32.720001000000003</v>
          </cell>
          <cell r="F217">
            <v>31.626712999999999</v>
          </cell>
          <cell r="G217">
            <v>2515477</v>
          </cell>
        </row>
        <row r="218">
          <cell r="A218">
            <v>41319</v>
          </cell>
          <cell r="B218">
            <v>32.799999</v>
          </cell>
          <cell r="C218">
            <v>33</v>
          </cell>
          <cell r="D218">
            <v>32.200001</v>
          </cell>
          <cell r="E218">
            <v>32.889999000000003</v>
          </cell>
          <cell r="F218">
            <v>31.791032999999999</v>
          </cell>
          <cell r="G218">
            <v>2175209</v>
          </cell>
        </row>
        <row r="219">
          <cell r="A219">
            <v>41320</v>
          </cell>
          <cell r="B219">
            <v>33</v>
          </cell>
          <cell r="C219">
            <v>33</v>
          </cell>
          <cell r="D219">
            <v>32.43</v>
          </cell>
          <cell r="E219">
            <v>32.959999000000003</v>
          </cell>
          <cell r="F219">
            <v>31.858692000000001</v>
          </cell>
          <cell r="G219">
            <v>1127038</v>
          </cell>
        </row>
        <row r="220">
          <cell r="A220">
            <v>41323</v>
          </cell>
          <cell r="B220">
            <v>32.630001</v>
          </cell>
          <cell r="C220">
            <v>32.970001000000003</v>
          </cell>
          <cell r="D220">
            <v>32.630001</v>
          </cell>
          <cell r="E220">
            <v>32.909999999999997</v>
          </cell>
          <cell r="F220">
            <v>31.810364</v>
          </cell>
          <cell r="G220">
            <v>112845</v>
          </cell>
        </row>
        <row r="221">
          <cell r="A221">
            <v>41324</v>
          </cell>
          <cell r="B221">
            <v>32.909999999999997</v>
          </cell>
          <cell r="C221">
            <v>33</v>
          </cell>
          <cell r="D221">
            <v>32.610000999999997</v>
          </cell>
          <cell r="E221">
            <v>32.700001</v>
          </cell>
          <cell r="F221">
            <v>31.607379999999999</v>
          </cell>
          <cell r="G221">
            <v>2256096</v>
          </cell>
        </row>
        <row r="222">
          <cell r="A222">
            <v>41325</v>
          </cell>
          <cell r="B222">
            <v>33.07</v>
          </cell>
          <cell r="C222">
            <v>33.32</v>
          </cell>
          <cell r="D222">
            <v>32.779998999999997</v>
          </cell>
          <cell r="E222">
            <v>32.919998</v>
          </cell>
          <cell r="F222">
            <v>31.820025999999999</v>
          </cell>
          <cell r="G222">
            <v>1959606</v>
          </cell>
        </row>
        <row r="223">
          <cell r="A223">
            <v>41326</v>
          </cell>
          <cell r="B223">
            <v>32.599997999999999</v>
          </cell>
          <cell r="C223">
            <v>33.040000999999997</v>
          </cell>
          <cell r="D223">
            <v>32.599997999999999</v>
          </cell>
          <cell r="E223">
            <v>32.979999999999997</v>
          </cell>
          <cell r="F223">
            <v>31.878025000000001</v>
          </cell>
          <cell r="G223">
            <v>1541250</v>
          </cell>
        </row>
        <row r="224">
          <cell r="A224">
            <v>41327</v>
          </cell>
          <cell r="B224">
            <v>32.740001999999997</v>
          </cell>
          <cell r="C224">
            <v>33.490001999999997</v>
          </cell>
          <cell r="D224">
            <v>32.259998000000003</v>
          </cell>
          <cell r="E224">
            <v>33.400002000000001</v>
          </cell>
          <cell r="F224">
            <v>32.283993000000002</v>
          </cell>
          <cell r="G224">
            <v>2001554</v>
          </cell>
        </row>
        <row r="225">
          <cell r="A225">
            <v>41330</v>
          </cell>
          <cell r="B225">
            <v>33.5</v>
          </cell>
          <cell r="C225">
            <v>33.5</v>
          </cell>
          <cell r="D225">
            <v>33</v>
          </cell>
          <cell r="E225">
            <v>33.299999</v>
          </cell>
          <cell r="F225">
            <v>32.187331999999998</v>
          </cell>
          <cell r="G225">
            <v>1240723</v>
          </cell>
        </row>
        <row r="226">
          <cell r="A226">
            <v>41331</v>
          </cell>
          <cell r="B226">
            <v>33.279998999999997</v>
          </cell>
          <cell r="C226">
            <v>33.330002</v>
          </cell>
          <cell r="D226">
            <v>32.5</v>
          </cell>
          <cell r="E226">
            <v>32.990001999999997</v>
          </cell>
          <cell r="F226">
            <v>31.887695000000001</v>
          </cell>
          <cell r="G226">
            <v>1587846</v>
          </cell>
        </row>
        <row r="227">
          <cell r="A227">
            <v>41332</v>
          </cell>
          <cell r="B227">
            <v>33.090000000000003</v>
          </cell>
          <cell r="C227">
            <v>33.950001</v>
          </cell>
          <cell r="D227">
            <v>32.830002</v>
          </cell>
          <cell r="E227">
            <v>33.810001</v>
          </cell>
          <cell r="F227">
            <v>32.680289999999999</v>
          </cell>
          <cell r="G227">
            <v>2473769</v>
          </cell>
        </row>
        <row r="228">
          <cell r="A228">
            <v>41333</v>
          </cell>
          <cell r="B228">
            <v>33.950001</v>
          </cell>
          <cell r="C228">
            <v>34.979999999999997</v>
          </cell>
          <cell r="D228">
            <v>33.939999</v>
          </cell>
          <cell r="E228">
            <v>34.669998</v>
          </cell>
          <cell r="F228">
            <v>33.511558999999998</v>
          </cell>
          <cell r="G228">
            <v>6027926</v>
          </cell>
        </row>
        <row r="229">
          <cell r="A229">
            <v>41334</v>
          </cell>
          <cell r="B229">
            <v>34.32</v>
          </cell>
          <cell r="C229">
            <v>34.779998999999997</v>
          </cell>
          <cell r="D229">
            <v>34.229999999999997</v>
          </cell>
          <cell r="E229">
            <v>34.650002000000001</v>
          </cell>
          <cell r="F229">
            <v>33.492226000000002</v>
          </cell>
          <cell r="G229">
            <v>2540244</v>
          </cell>
        </row>
        <row r="230">
          <cell r="A230">
            <v>41337</v>
          </cell>
          <cell r="B230">
            <v>33.659999999999997</v>
          </cell>
          <cell r="C230">
            <v>34.650002000000001</v>
          </cell>
          <cell r="D230">
            <v>33.659999999999997</v>
          </cell>
          <cell r="E230">
            <v>34.529998999999997</v>
          </cell>
          <cell r="F230">
            <v>33.376235999999999</v>
          </cell>
          <cell r="G230">
            <v>1080397</v>
          </cell>
        </row>
        <row r="231">
          <cell r="A231">
            <v>41338</v>
          </cell>
          <cell r="B231">
            <v>34.580002</v>
          </cell>
          <cell r="C231">
            <v>35.560001</v>
          </cell>
          <cell r="D231">
            <v>34.470001000000003</v>
          </cell>
          <cell r="E231">
            <v>35.040000999999997</v>
          </cell>
          <cell r="F231">
            <v>33.869194</v>
          </cell>
          <cell r="G231">
            <v>3310664</v>
          </cell>
        </row>
        <row r="232">
          <cell r="A232">
            <v>41339</v>
          </cell>
          <cell r="B232">
            <v>35.040000999999997</v>
          </cell>
          <cell r="C232">
            <v>35.560001</v>
          </cell>
          <cell r="D232">
            <v>35.040000999999997</v>
          </cell>
          <cell r="E232">
            <v>35.389999000000003</v>
          </cell>
          <cell r="F232">
            <v>34.207500000000003</v>
          </cell>
          <cell r="G232">
            <v>2065963</v>
          </cell>
        </row>
        <row r="233">
          <cell r="A233">
            <v>41340</v>
          </cell>
          <cell r="B233">
            <v>35</v>
          </cell>
          <cell r="C233">
            <v>35.599997999999999</v>
          </cell>
          <cell r="D233">
            <v>34.889999000000003</v>
          </cell>
          <cell r="E233">
            <v>35.270000000000003</v>
          </cell>
          <cell r="F233">
            <v>34.091510999999997</v>
          </cell>
          <cell r="G233">
            <v>2444967</v>
          </cell>
        </row>
        <row r="234">
          <cell r="A234">
            <v>41341</v>
          </cell>
          <cell r="B234">
            <v>34.919998</v>
          </cell>
          <cell r="C234">
            <v>35.549999</v>
          </cell>
          <cell r="D234">
            <v>34.919998</v>
          </cell>
          <cell r="E234">
            <v>35.5</v>
          </cell>
          <cell r="F234">
            <v>34.31382</v>
          </cell>
          <cell r="G234">
            <v>2171122</v>
          </cell>
        </row>
        <row r="235">
          <cell r="A235">
            <v>41344</v>
          </cell>
          <cell r="B235">
            <v>35.139999000000003</v>
          </cell>
          <cell r="C235">
            <v>35.93</v>
          </cell>
          <cell r="D235">
            <v>35.009998000000003</v>
          </cell>
          <cell r="E235">
            <v>35.299999</v>
          </cell>
          <cell r="F235">
            <v>34.120502000000002</v>
          </cell>
          <cell r="G235">
            <v>2162712</v>
          </cell>
        </row>
        <row r="236">
          <cell r="A236">
            <v>41345</v>
          </cell>
          <cell r="B236">
            <v>35.009998000000003</v>
          </cell>
          <cell r="C236">
            <v>37.299999</v>
          </cell>
          <cell r="D236">
            <v>35.009998000000003</v>
          </cell>
          <cell r="E236">
            <v>36.18</v>
          </cell>
          <cell r="F236">
            <v>34.971096000000003</v>
          </cell>
          <cell r="G236">
            <v>1592550</v>
          </cell>
        </row>
        <row r="237">
          <cell r="A237">
            <v>41346</v>
          </cell>
          <cell r="B237">
            <v>35.82</v>
          </cell>
          <cell r="C237">
            <v>36.229999999999997</v>
          </cell>
          <cell r="D237">
            <v>35.560001</v>
          </cell>
          <cell r="E237">
            <v>36.099997999999999</v>
          </cell>
          <cell r="F237">
            <v>34.893776000000003</v>
          </cell>
          <cell r="G237">
            <v>2793142</v>
          </cell>
        </row>
        <row r="238">
          <cell r="A238">
            <v>41347</v>
          </cell>
          <cell r="B238">
            <v>35.75</v>
          </cell>
          <cell r="C238">
            <v>35.900002000000001</v>
          </cell>
          <cell r="D238">
            <v>35.029998999999997</v>
          </cell>
          <cell r="E238">
            <v>35.610000999999997</v>
          </cell>
          <cell r="F238">
            <v>34.420147</v>
          </cell>
          <cell r="G238">
            <v>2725089</v>
          </cell>
        </row>
        <row r="239">
          <cell r="A239">
            <v>41348</v>
          </cell>
          <cell r="B239">
            <v>35.610000999999997</v>
          </cell>
          <cell r="C239">
            <v>36</v>
          </cell>
          <cell r="D239">
            <v>34.200001</v>
          </cell>
          <cell r="E239">
            <v>34.490001999999997</v>
          </cell>
          <cell r="F239">
            <v>33.337569999999999</v>
          </cell>
          <cell r="G239">
            <v>6435337</v>
          </cell>
        </row>
        <row r="240">
          <cell r="A240">
            <v>41352</v>
          </cell>
          <cell r="B240">
            <v>34.509998000000003</v>
          </cell>
          <cell r="C240">
            <v>34.720001000000003</v>
          </cell>
          <cell r="D240">
            <v>33.590000000000003</v>
          </cell>
          <cell r="E240">
            <v>34.270000000000003</v>
          </cell>
          <cell r="F240">
            <v>33.124920000000003</v>
          </cell>
          <cell r="G240">
            <v>1703316</v>
          </cell>
        </row>
        <row r="241">
          <cell r="A241">
            <v>41353</v>
          </cell>
          <cell r="B241">
            <v>34</v>
          </cell>
          <cell r="C241">
            <v>35.5</v>
          </cell>
          <cell r="D241">
            <v>34</v>
          </cell>
          <cell r="E241">
            <v>35.330002</v>
          </cell>
          <cell r="F241">
            <v>34.149501999999998</v>
          </cell>
          <cell r="G241">
            <v>2329139</v>
          </cell>
        </row>
        <row r="242">
          <cell r="A242">
            <v>41354</v>
          </cell>
          <cell r="B242">
            <v>34.979999999999997</v>
          </cell>
          <cell r="C242">
            <v>35.639999000000003</v>
          </cell>
          <cell r="D242">
            <v>34.759998000000003</v>
          </cell>
          <cell r="E242">
            <v>35.209999000000003</v>
          </cell>
          <cell r="F242">
            <v>34.033512000000002</v>
          </cell>
          <cell r="G242">
            <v>1145057</v>
          </cell>
        </row>
        <row r="243">
          <cell r="A243">
            <v>41355</v>
          </cell>
          <cell r="B243">
            <v>34.939999</v>
          </cell>
          <cell r="C243">
            <v>36.950001</v>
          </cell>
          <cell r="D243">
            <v>34.82</v>
          </cell>
          <cell r="E243">
            <v>36.599997999999999</v>
          </cell>
          <cell r="F243">
            <v>35.377063999999997</v>
          </cell>
          <cell r="G243">
            <v>1803860</v>
          </cell>
        </row>
        <row r="244">
          <cell r="A244">
            <v>41358</v>
          </cell>
          <cell r="B244">
            <v>36.369999</v>
          </cell>
          <cell r="C244">
            <v>38.25</v>
          </cell>
          <cell r="D244">
            <v>36.369999</v>
          </cell>
          <cell r="E244">
            <v>38.009998000000003</v>
          </cell>
          <cell r="F244">
            <v>36.739952000000002</v>
          </cell>
          <cell r="G244">
            <v>2727382</v>
          </cell>
        </row>
        <row r="245">
          <cell r="A245">
            <v>41359</v>
          </cell>
          <cell r="B245">
            <v>38.099997999999999</v>
          </cell>
          <cell r="C245">
            <v>39.090000000000003</v>
          </cell>
          <cell r="D245">
            <v>37.909999999999997</v>
          </cell>
          <cell r="E245">
            <v>38.590000000000003</v>
          </cell>
          <cell r="F245">
            <v>37.300575000000002</v>
          </cell>
          <cell r="G245">
            <v>2874081</v>
          </cell>
        </row>
        <row r="246">
          <cell r="A246">
            <v>41360</v>
          </cell>
          <cell r="B246">
            <v>38.57</v>
          </cell>
          <cell r="C246">
            <v>39.689999</v>
          </cell>
          <cell r="D246">
            <v>38.150002000000001</v>
          </cell>
          <cell r="E246">
            <v>39.490001999999997</v>
          </cell>
          <cell r="F246">
            <v>38.170506000000003</v>
          </cell>
          <cell r="G246">
            <v>3546920</v>
          </cell>
        </row>
        <row r="247">
          <cell r="A247">
            <v>41365</v>
          </cell>
          <cell r="B247">
            <v>39.290000999999997</v>
          </cell>
          <cell r="C247">
            <v>39.869999</v>
          </cell>
          <cell r="D247">
            <v>39.099997999999999</v>
          </cell>
          <cell r="E247">
            <v>39.220001000000003</v>
          </cell>
          <cell r="F247">
            <v>37.909526999999997</v>
          </cell>
          <cell r="G247">
            <v>1697308</v>
          </cell>
        </row>
        <row r="248">
          <cell r="A248">
            <v>41366</v>
          </cell>
          <cell r="B248">
            <v>39.220001000000003</v>
          </cell>
          <cell r="C248">
            <v>39.450001</v>
          </cell>
          <cell r="D248">
            <v>38.299999</v>
          </cell>
          <cell r="E248">
            <v>39.159999999999997</v>
          </cell>
          <cell r="F248">
            <v>37.851528000000002</v>
          </cell>
          <cell r="G248">
            <v>2433932</v>
          </cell>
        </row>
        <row r="249">
          <cell r="A249">
            <v>41367</v>
          </cell>
          <cell r="B249">
            <v>38.939999</v>
          </cell>
          <cell r="C249">
            <v>40</v>
          </cell>
          <cell r="D249">
            <v>38.360000999999997</v>
          </cell>
          <cell r="E249">
            <v>39.310001</v>
          </cell>
          <cell r="F249">
            <v>37.996521000000001</v>
          </cell>
          <cell r="G249">
            <v>2169506</v>
          </cell>
        </row>
        <row r="250">
          <cell r="A250">
            <v>41368</v>
          </cell>
          <cell r="B250">
            <v>39.57</v>
          </cell>
          <cell r="C250">
            <v>39.849997999999999</v>
          </cell>
          <cell r="D250">
            <v>38.799999</v>
          </cell>
          <cell r="E250">
            <v>38.93</v>
          </cell>
          <cell r="F250">
            <v>37.629215000000002</v>
          </cell>
          <cell r="G250">
            <v>1477030</v>
          </cell>
        </row>
        <row r="251">
          <cell r="A251">
            <v>41369</v>
          </cell>
          <cell r="B251">
            <v>38.759998000000003</v>
          </cell>
          <cell r="C251">
            <v>39.049999</v>
          </cell>
          <cell r="D251">
            <v>38</v>
          </cell>
          <cell r="E251">
            <v>38.889999000000003</v>
          </cell>
          <cell r="F251">
            <v>37.590549000000003</v>
          </cell>
          <cell r="G251">
            <v>2671323</v>
          </cell>
        </row>
        <row r="252">
          <cell r="A252">
            <v>41372</v>
          </cell>
          <cell r="B252">
            <v>38.93</v>
          </cell>
          <cell r="C252">
            <v>39.900002000000001</v>
          </cell>
          <cell r="D252">
            <v>38.93</v>
          </cell>
          <cell r="E252">
            <v>39.770000000000003</v>
          </cell>
          <cell r="F252">
            <v>38.441150999999998</v>
          </cell>
          <cell r="G252">
            <v>2203712</v>
          </cell>
        </row>
        <row r="253">
          <cell r="A253">
            <v>41373</v>
          </cell>
          <cell r="B253">
            <v>39.360000999999997</v>
          </cell>
          <cell r="C253">
            <v>40.5</v>
          </cell>
          <cell r="D253">
            <v>39</v>
          </cell>
          <cell r="E253">
            <v>40.18</v>
          </cell>
          <cell r="F253">
            <v>38.837448000000002</v>
          </cell>
          <cell r="G253">
            <v>2275031</v>
          </cell>
        </row>
        <row r="254">
          <cell r="A254">
            <v>41374</v>
          </cell>
          <cell r="B254">
            <v>40.18</v>
          </cell>
          <cell r="C254">
            <v>41</v>
          </cell>
          <cell r="D254">
            <v>39.590000000000003</v>
          </cell>
          <cell r="E254">
            <v>40.529998999999997</v>
          </cell>
          <cell r="F254">
            <v>39.175747000000001</v>
          </cell>
          <cell r="G254">
            <v>4140433</v>
          </cell>
        </row>
        <row r="255">
          <cell r="A255">
            <v>41375</v>
          </cell>
          <cell r="B255">
            <v>40.330002</v>
          </cell>
          <cell r="C255">
            <v>40.669998</v>
          </cell>
          <cell r="D255">
            <v>40.130001</v>
          </cell>
          <cell r="E255">
            <v>40.479999999999997</v>
          </cell>
          <cell r="F255">
            <v>39.127422000000003</v>
          </cell>
          <cell r="G255">
            <v>1427733</v>
          </cell>
        </row>
        <row r="256">
          <cell r="A256">
            <v>41376</v>
          </cell>
          <cell r="B256">
            <v>40.419998</v>
          </cell>
          <cell r="C256">
            <v>40.479999999999997</v>
          </cell>
          <cell r="D256">
            <v>38.849997999999999</v>
          </cell>
          <cell r="E256">
            <v>38.919998</v>
          </cell>
          <cell r="F256">
            <v>37.619548999999999</v>
          </cell>
          <cell r="G256">
            <v>1337162</v>
          </cell>
        </row>
        <row r="257">
          <cell r="A257">
            <v>41379</v>
          </cell>
          <cell r="B257">
            <v>38.75</v>
          </cell>
          <cell r="C257">
            <v>39.200001</v>
          </cell>
          <cell r="D257">
            <v>38.349997999999999</v>
          </cell>
          <cell r="E257">
            <v>38.549999</v>
          </cell>
          <cell r="F257">
            <v>37.420551000000003</v>
          </cell>
          <cell r="G257">
            <v>1798926</v>
          </cell>
        </row>
        <row r="258">
          <cell r="A258">
            <v>41380</v>
          </cell>
          <cell r="B258">
            <v>38.400002000000001</v>
          </cell>
          <cell r="C258">
            <v>39.82</v>
          </cell>
          <cell r="D258">
            <v>38.400002000000001</v>
          </cell>
          <cell r="E258">
            <v>39.669998</v>
          </cell>
          <cell r="F258">
            <v>38.507739999999998</v>
          </cell>
          <cell r="G258">
            <v>651694</v>
          </cell>
        </row>
        <row r="259">
          <cell r="A259">
            <v>41381</v>
          </cell>
          <cell r="B259">
            <v>39.869999</v>
          </cell>
          <cell r="C259">
            <v>40.5</v>
          </cell>
          <cell r="D259">
            <v>38.529998999999997</v>
          </cell>
          <cell r="E259">
            <v>40.310001</v>
          </cell>
          <cell r="F259">
            <v>39.128990000000002</v>
          </cell>
          <cell r="G259">
            <v>3585944</v>
          </cell>
        </row>
        <row r="260">
          <cell r="A260">
            <v>41382</v>
          </cell>
          <cell r="B260">
            <v>40.330002</v>
          </cell>
          <cell r="C260">
            <v>40.43</v>
          </cell>
          <cell r="D260">
            <v>39.07</v>
          </cell>
          <cell r="E260">
            <v>40.099997999999999</v>
          </cell>
          <cell r="F260">
            <v>38.925136999999999</v>
          </cell>
          <cell r="G260">
            <v>1231584</v>
          </cell>
        </row>
        <row r="261">
          <cell r="A261">
            <v>41383</v>
          </cell>
          <cell r="B261">
            <v>40.099997999999999</v>
          </cell>
          <cell r="C261">
            <v>40.700001</v>
          </cell>
          <cell r="D261">
            <v>40.080002</v>
          </cell>
          <cell r="E261">
            <v>40.590000000000003</v>
          </cell>
          <cell r="F261">
            <v>39.400784000000002</v>
          </cell>
          <cell r="G261">
            <v>1807906</v>
          </cell>
        </row>
        <row r="262">
          <cell r="A262">
            <v>41386</v>
          </cell>
          <cell r="B262">
            <v>40.450001</v>
          </cell>
          <cell r="C262">
            <v>41.900002000000001</v>
          </cell>
          <cell r="D262">
            <v>40.439999</v>
          </cell>
          <cell r="E262">
            <v>41.529998999999997</v>
          </cell>
          <cell r="F262">
            <v>40.313243999999997</v>
          </cell>
          <cell r="G262">
            <v>1870013</v>
          </cell>
        </row>
        <row r="263">
          <cell r="A263">
            <v>41387</v>
          </cell>
          <cell r="B263">
            <v>41.549999</v>
          </cell>
          <cell r="C263">
            <v>41.599997999999999</v>
          </cell>
          <cell r="D263">
            <v>41.119999</v>
          </cell>
          <cell r="E263">
            <v>41.43</v>
          </cell>
          <cell r="F263">
            <v>40.216175</v>
          </cell>
          <cell r="G263">
            <v>1876467</v>
          </cell>
        </row>
        <row r="264">
          <cell r="A264">
            <v>41388</v>
          </cell>
          <cell r="B264">
            <v>41.48</v>
          </cell>
          <cell r="C264">
            <v>41.5</v>
          </cell>
          <cell r="D264">
            <v>40.209999000000003</v>
          </cell>
          <cell r="E264">
            <v>40.709999000000003</v>
          </cell>
          <cell r="F264">
            <v>39.517268999999999</v>
          </cell>
          <cell r="G264">
            <v>1294269</v>
          </cell>
        </row>
        <row r="265">
          <cell r="A265">
            <v>41389</v>
          </cell>
          <cell r="B265">
            <v>40.509998000000003</v>
          </cell>
          <cell r="C265">
            <v>42.209999000000003</v>
          </cell>
          <cell r="D265">
            <v>40.509998000000003</v>
          </cell>
          <cell r="E265">
            <v>41.630001</v>
          </cell>
          <cell r="F265">
            <v>40.410316000000002</v>
          </cell>
          <cell r="G265">
            <v>3133099</v>
          </cell>
        </row>
        <row r="266">
          <cell r="A266">
            <v>41390</v>
          </cell>
          <cell r="B266">
            <v>41.240001999999997</v>
          </cell>
          <cell r="C266">
            <v>41.490001999999997</v>
          </cell>
          <cell r="D266">
            <v>40.080002</v>
          </cell>
          <cell r="E266">
            <v>40.159999999999997</v>
          </cell>
          <cell r="F266">
            <v>38.983383000000003</v>
          </cell>
          <cell r="G266">
            <v>1530853</v>
          </cell>
        </row>
        <row r="267">
          <cell r="A267">
            <v>41393</v>
          </cell>
          <cell r="B267">
            <v>40.159999999999997</v>
          </cell>
          <cell r="C267">
            <v>41.139999000000003</v>
          </cell>
          <cell r="D267">
            <v>40.060001</v>
          </cell>
          <cell r="E267">
            <v>41</v>
          </cell>
          <cell r="F267">
            <v>39.798771000000002</v>
          </cell>
          <cell r="G267">
            <v>787260</v>
          </cell>
        </row>
        <row r="268">
          <cell r="A268">
            <v>41394</v>
          </cell>
          <cell r="B268">
            <v>40.799999</v>
          </cell>
          <cell r="C268">
            <v>40.799999</v>
          </cell>
          <cell r="D268">
            <v>39.009998000000003</v>
          </cell>
          <cell r="E268">
            <v>39.509998000000003</v>
          </cell>
          <cell r="F268">
            <v>38.352428000000003</v>
          </cell>
          <cell r="G268">
            <v>4236166</v>
          </cell>
        </row>
        <row r="269">
          <cell r="A269">
            <v>41396</v>
          </cell>
          <cell r="B269">
            <v>39.740001999999997</v>
          </cell>
          <cell r="C269">
            <v>40</v>
          </cell>
          <cell r="D269">
            <v>39.229999999999997</v>
          </cell>
          <cell r="E269">
            <v>39.349997999999999</v>
          </cell>
          <cell r="F269">
            <v>38.197113000000002</v>
          </cell>
          <cell r="G269">
            <v>2803396</v>
          </cell>
        </row>
        <row r="270">
          <cell r="A270">
            <v>41397</v>
          </cell>
          <cell r="B270">
            <v>39.150002000000001</v>
          </cell>
          <cell r="C270">
            <v>39.900002000000001</v>
          </cell>
          <cell r="D270">
            <v>38.900002000000001</v>
          </cell>
          <cell r="E270">
            <v>39.189999</v>
          </cell>
          <cell r="F270">
            <v>38.041801</v>
          </cell>
          <cell r="G270">
            <v>1333745</v>
          </cell>
        </row>
        <row r="271">
          <cell r="A271">
            <v>41400</v>
          </cell>
          <cell r="B271">
            <v>39.25</v>
          </cell>
          <cell r="C271">
            <v>39.25</v>
          </cell>
          <cell r="D271">
            <v>38.080002</v>
          </cell>
          <cell r="E271">
            <v>38.299999</v>
          </cell>
          <cell r="F271">
            <v>37.177875999999998</v>
          </cell>
          <cell r="G271">
            <v>1437142</v>
          </cell>
        </row>
        <row r="272">
          <cell r="A272">
            <v>41401</v>
          </cell>
          <cell r="B272">
            <v>38.490001999999997</v>
          </cell>
          <cell r="C272">
            <v>40</v>
          </cell>
          <cell r="D272">
            <v>38.439999</v>
          </cell>
          <cell r="E272">
            <v>39.439999</v>
          </cell>
          <cell r="F272">
            <v>38.284477000000003</v>
          </cell>
          <cell r="G272">
            <v>2855070</v>
          </cell>
        </row>
        <row r="273">
          <cell r="A273">
            <v>41402</v>
          </cell>
          <cell r="B273">
            <v>39.259998000000003</v>
          </cell>
          <cell r="C273">
            <v>40.450001</v>
          </cell>
          <cell r="D273">
            <v>38.700001</v>
          </cell>
          <cell r="E273">
            <v>38.849997999999999</v>
          </cell>
          <cell r="F273">
            <v>37.711761000000003</v>
          </cell>
          <cell r="G273">
            <v>1226860</v>
          </cell>
        </row>
        <row r="274">
          <cell r="A274">
            <v>41403</v>
          </cell>
          <cell r="B274">
            <v>39.049999</v>
          </cell>
          <cell r="C274">
            <v>39.799999</v>
          </cell>
          <cell r="D274">
            <v>38.479999999999997</v>
          </cell>
          <cell r="E274">
            <v>38.860000999999997</v>
          </cell>
          <cell r="F274">
            <v>37.721474000000001</v>
          </cell>
          <cell r="G274">
            <v>1065422</v>
          </cell>
        </row>
        <row r="275">
          <cell r="A275">
            <v>41404</v>
          </cell>
          <cell r="B275">
            <v>38.75</v>
          </cell>
          <cell r="C275">
            <v>38.880001</v>
          </cell>
          <cell r="D275">
            <v>37.459999000000003</v>
          </cell>
          <cell r="E275">
            <v>38.159999999999997</v>
          </cell>
          <cell r="F275">
            <v>37.041981</v>
          </cell>
          <cell r="G275">
            <v>1588087</v>
          </cell>
        </row>
        <row r="276">
          <cell r="A276">
            <v>41407</v>
          </cell>
          <cell r="B276">
            <v>38.43</v>
          </cell>
          <cell r="C276">
            <v>38.610000999999997</v>
          </cell>
          <cell r="D276">
            <v>37.360000999999997</v>
          </cell>
          <cell r="E276">
            <v>37.490001999999997</v>
          </cell>
          <cell r="F276">
            <v>36.391609000000003</v>
          </cell>
          <cell r="G276">
            <v>1312584</v>
          </cell>
        </row>
        <row r="277">
          <cell r="A277">
            <v>41408</v>
          </cell>
          <cell r="B277">
            <v>37.299999</v>
          </cell>
          <cell r="C277">
            <v>38.479999999999997</v>
          </cell>
          <cell r="D277">
            <v>37.299999</v>
          </cell>
          <cell r="E277">
            <v>38.400002000000001</v>
          </cell>
          <cell r="F277">
            <v>37.274951999999999</v>
          </cell>
          <cell r="G277">
            <v>710137</v>
          </cell>
        </row>
        <row r="278">
          <cell r="A278">
            <v>41409</v>
          </cell>
          <cell r="B278">
            <v>38.400002000000001</v>
          </cell>
          <cell r="C278">
            <v>39</v>
          </cell>
          <cell r="D278">
            <v>37.540000999999997</v>
          </cell>
          <cell r="E278">
            <v>38.040000999999997</v>
          </cell>
          <cell r="F278">
            <v>36.925494999999998</v>
          </cell>
          <cell r="G278">
            <v>2506691</v>
          </cell>
        </row>
        <row r="279">
          <cell r="A279">
            <v>41410</v>
          </cell>
          <cell r="B279">
            <v>38.32</v>
          </cell>
          <cell r="C279">
            <v>38.32</v>
          </cell>
          <cell r="D279">
            <v>37.459999000000003</v>
          </cell>
          <cell r="E279">
            <v>37.580002</v>
          </cell>
          <cell r="F279">
            <v>36.478973000000003</v>
          </cell>
          <cell r="G279">
            <v>1700820</v>
          </cell>
        </row>
        <row r="280">
          <cell r="A280">
            <v>41411</v>
          </cell>
          <cell r="B280">
            <v>37.580002</v>
          </cell>
          <cell r="C280">
            <v>38</v>
          </cell>
          <cell r="D280">
            <v>37.5</v>
          </cell>
          <cell r="E280">
            <v>37.549999</v>
          </cell>
          <cell r="F280">
            <v>36.449852</v>
          </cell>
          <cell r="G280">
            <v>1105088</v>
          </cell>
        </row>
        <row r="281">
          <cell r="A281">
            <v>41414</v>
          </cell>
          <cell r="B281">
            <v>37.549999</v>
          </cell>
          <cell r="C281">
            <v>37.560001</v>
          </cell>
          <cell r="D281">
            <v>35.979999999999997</v>
          </cell>
          <cell r="E281">
            <v>36.279998999999997</v>
          </cell>
          <cell r="F281">
            <v>35.217059999999996</v>
          </cell>
          <cell r="G281">
            <v>2482331</v>
          </cell>
        </row>
        <row r="282">
          <cell r="A282">
            <v>41415</v>
          </cell>
          <cell r="B282">
            <v>36.279998999999997</v>
          </cell>
          <cell r="C282">
            <v>37.599997999999999</v>
          </cell>
          <cell r="D282">
            <v>34.580002</v>
          </cell>
          <cell r="E282">
            <v>37.209999000000003</v>
          </cell>
          <cell r="F282">
            <v>36.119812000000003</v>
          </cell>
          <cell r="G282">
            <v>2408256</v>
          </cell>
        </row>
        <row r="283">
          <cell r="A283">
            <v>41416</v>
          </cell>
          <cell r="B283">
            <v>37.200001</v>
          </cell>
          <cell r="C283">
            <v>38.200001</v>
          </cell>
          <cell r="D283">
            <v>35.799999</v>
          </cell>
          <cell r="E283">
            <v>36.689999</v>
          </cell>
          <cell r="F283">
            <v>35.615046999999997</v>
          </cell>
          <cell r="G283">
            <v>3839117</v>
          </cell>
        </row>
        <row r="284">
          <cell r="A284">
            <v>41417</v>
          </cell>
          <cell r="B284">
            <v>36.729999999999997</v>
          </cell>
          <cell r="C284">
            <v>37.099997999999999</v>
          </cell>
          <cell r="D284">
            <v>36</v>
          </cell>
          <cell r="E284">
            <v>36.990001999999997</v>
          </cell>
          <cell r="F284">
            <v>35.906258000000001</v>
          </cell>
          <cell r="G284">
            <v>1940184</v>
          </cell>
        </row>
        <row r="285">
          <cell r="A285">
            <v>41418</v>
          </cell>
          <cell r="B285">
            <v>36.810001</v>
          </cell>
          <cell r="C285">
            <v>37.200001</v>
          </cell>
          <cell r="D285">
            <v>36.049999</v>
          </cell>
          <cell r="E285">
            <v>36.240001999999997</v>
          </cell>
          <cell r="F285">
            <v>35.178234000000003</v>
          </cell>
          <cell r="G285">
            <v>1723129</v>
          </cell>
        </row>
        <row r="286">
          <cell r="A286">
            <v>41421</v>
          </cell>
          <cell r="B286">
            <v>36.290000999999997</v>
          </cell>
          <cell r="C286">
            <v>36.540000999999997</v>
          </cell>
          <cell r="D286">
            <v>35.659999999999997</v>
          </cell>
          <cell r="E286">
            <v>36.009998000000003</v>
          </cell>
          <cell r="F286">
            <v>34.954967000000003</v>
          </cell>
          <cell r="G286">
            <v>209338</v>
          </cell>
        </row>
        <row r="287">
          <cell r="A287">
            <v>41422</v>
          </cell>
          <cell r="B287">
            <v>36.5</v>
          </cell>
          <cell r="C287">
            <v>37.93</v>
          </cell>
          <cell r="D287">
            <v>36.080002</v>
          </cell>
          <cell r="E287">
            <v>37.619999</v>
          </cell>
          <cell r="F287">
            <v>36.517798999999997</v>
          </cell>
          <cell r="G287">
            <v>1029818</v>
          </cell>
        </row>
        <row r="288">
          <cell r="A288">
            <v>41423</v>
          </cell>
          <cell r="B288">
            <v>37.599997999999999</v>
          </cell>
          <cell r="C288">
            <v>38</v>
          </cell>
          <cell r="D288">
            <v>36.450001</v>
          </cell>
          <cell r="E288">
            <v>36.909999999999997</v>
          </cell>
          <cell r="F288">
            <v>35.828606000000001</v>
          </cell>
          <cell r="G288">
            <v>2252501</v>
          </cell>
        </row>
        <row r="289">
          <cell r="A289">
            <v>41424</v>
          </cell>
          <cell r="B289">
            <v>36.729999999999997</v>
          </cell>
          <cell r="C289">
            <v>37.700001</v>
          </cell>
          <cell r="D289">
            <v>36.729999999999997</v>
          </cell>
          <cell r="E289">
            <v>37.479999999999997</v>
          </cell>
          <cell r="F289">
            <v>36.381900999999999</v>
          </cell>
          <cell r="G289">
            <v>1543181</v>
          </cell>
        </row>
        <row r="290">
          <cell r="A290">
            <v>41425</v>
          </cell>
          <cell r="B290">
            <v>37.799999</v>
          </cell>
          <cell r="C290">
            <v>38.400002000000001</v>
          </cell>
          <cell r="D290">
            <v>36.459999000000003</v>
          </cell>
          <cell r="E290">
            <v>37.830002</v>
          </cell>
          <cell r="F290">
            <v>36.721648999999999</v>
          </cell>
          <cell r="G290">
            <v>7786237</v>
          </cell>
        </row>
        <row r="291">
          <cell r="A291">
            <v>41428</v>
          </cell>
          <cell r="B291">
            <v>38.5</v>
          </cell>
          <cell r="C291">
            <v>38.5</v>
          </cell>
          <cell r="D291">
            <v>37.200001</v>
          </cell>
          <cell r="E291">
            <v>37.599997999999999</v>
          </cell>
          <cell r="F291">
            <v>36.498382999999997</v>
          </cell>
          <cell r="G291">
            <v>1747939</v>
          </cell>
        </row>
        <row r="292">
          <cell r="A292">
            <v>41429</v>
          </cell>
          <cell r="B292">
            <v>37.790000999999997</v>
          </cell>
          <cell r="C292">
            <v>37.900002000000001</v>
          </cell>
          <cell r="D292">
            <v>37.32</v>
          </cell>
          <cell r="E292">
            <v>37.689999</v>
          </cell>
          <cell r="F292">
            <v>36.585751000000002</v>
          </cell>
          <cell r="G292">
            <v>853392</v>
          </cell>
        </row>
        <row r="293">
          <cell r="A293">
            <v>41430</v>
          </cell>
          <cell r="B293">
            <v>37.979999999999997</v>
          </cell>
          <cell r="C293">
            <v>38.099997999999999</v>
          </cell>
          <cell r="D293">
            <v>36.5</v>
          </cell>
          <cell r="E293">
            <v>37.029998999999997</v>
          </cell>
          <cell r="F293">
            <v>35.945087000000001</v>
          </cell>
          <cell r="G293">
            <v>1442771</v>
          </cell>
        </row>
        <row r="294">
          <cell r="A294">
            <v>41431</v>
          </cell>
          <cell r="B294">
            <v>36.700001</v>
          </cell>
          <cell r="C294">
            <v>37.409999999999997</v>
          </cell>
          <cell r="D294">
            <v>36.5</v>
          </cell>
          <cell r="E294">
            <v>37.130001</v>
          </cell>
          <cell r="F294">
            <v>36.042160000000003</v>
          </cell>
          <cell r="G294">
            <v>1810761</v>
          </cell>
        </row>
        <row r="295">
          <cell r="A295">
            <v>41432</v>
          </cell>
          <cell r="B295">
            <v>37.209999000000003</v>
          </cell>
          <cell r="C295">
            <v>38.5</v>
          </cell>
          <cell r="D295">
            <v>36.619999</v>
          </cell>
          <cell r="E295">
            <v>36.880001</v>
          </cell>
          <cell r="F295">
            <v>35.799484</v>
          </cell>
          <cell r="G295">
            <v>3929085</v>
          </cell>
        </row>
        <row r="296">
          <cell r="A296">
            <v>41435</v>
          </cell>
          <cell r="B296">
            <v>37.07</v>
          </cell>
          <cell r="C296">
            <v>38.310001</v>
          </cell>
          <cell r="D296">
            <v>37.07</v>
          </cell>
          <cell r="E296">
            <v>38.220001000000003</v>
          </cell>
          <cell r="F296">
            <v>37.10022</v>
          </cell>
          <cell r="G296">
            <v>1730427</v>
          </cell>
        </row>
        <row r="297">
          <cell r="A297">
            <v>41436</v>
          </cell>
          <cell r="B297">
            <v>38.189999</v>
          </cell>
          <cell r="C297">
            <v>38.82</v>
          </cell>
          <cell r="D297">
            <v>37.299999</v>
          </cell>
          <cell r="E297">
            <v>37.509998000000003</v>
          </cell>
          <cell r="F297">
            <v>36.411022000000003</v>
          </cell>
          <cell r="G297">
            <v>2177665</v>
          </cell>
        </row>
        <row r="298">
          <cell r="A298">
            <v>41437</v>
          </cell>
          <cell r="B298">
            <v>37.709999000000003</v>
          </cell>
          <cell r="C298">
            <v>38.590000000000003</v>
          </cell>
          <cell r="D298">
            <v>35.639999000000003</v>
          </cell>
          <cell r="E298">
            <v>37.220001000000003</v>
          </cell>
          <cell r="F298">
            <v>36.129524000000004</v>
          </cell>
          <cell r="G298">
            <v>1530009</v>
          </cell>
        </row>
        <row r="299">
          <cell r="A299">
            <v>41438</v>
          </cell>
          <cell r="B299">
            <v>37.029998999999997</v>
          </cell>
          <cell r="C299">
            <v>38.200001</v>
          </cell>
          <cell r="D299">
            <v>37.029998999999997</v>
          </cell>
          <cell r="E299">
            <v>37.32</v>
          </cell>
          <cell r="F299">
            <v>36.226588999999997</v>
          </cell>
          <cell r="G299">
            <v>1154664</v>
          </cell>
        </row>
        <row r="300">
          <cell r="A300">
            <v>41439</v>
          </cell>
          <cell r="B300">
            <v>37.270000000000003</v>
          </cell>
          <cell r="C300">
            <v>37.310001</v>
          </cell>
          <cell r="D300">
            <v>36.200001</v>
          </cell>
          <cell r="E300">
            <v>36.479999999999997</v>
          </cell>
          <cell r="F300">
            <v>35.411200999999998</v>
          </cell>
          <cell r="G300">
            <v>1486538</v>
          </cell>
        </row>
        <row r="301">
          <cell r="A301">
            <v>41442</v>
          </cell>
          <cell r="B301">
            <v>36.5</v>
          </cell>
          <cell r="C301">
            <v>37.299999</v>
          </cell>
          <cell r="D301">
            <v>36.400002000000001</v>
          </cell>
          <cell r="E301">
            <v>36.509998000000003</v>
          </cell>
          <cell r="F301">
            <v>35.440319000000002</v>
          </cell>
          <cell r="G301">
            <v>3045131</v>
          </cell>
        </row>
        <row r="302">
          <cell r="A302">
            <v>41443</v>
          </cell>
          <cell r="B302">
            <v>36.689999</v>
          </cell>
          <cell r="C302">
            <v>37</v>
          </cell>
          <cell r="D302">
            <v>35.669998</v>
          </cell>
          <cell r="E302">
            <v>35.900002000000001</v>
          </cell>
          <cell r="F302">
            <v>34.848197999999996</v>
          </cell>
          <cell r="G302">
            <v>1453738</v>
          </cell>
        </row>
        <row r="303">
          <cell r="A303">
            <v>41444</v>
          </cell>
          <cell r="B303">
            <v>35.990001999999997</v>
          </cell>
          <cell r="C303">
            <v>36.979999999999997</v>
          </cell>
          <cell r="D303">
            <v>34.150002000000001</v>
          </cell>
          <cell r="E303">
            <v>35.020000000000003</v>
          </cell>
          <cell r="F303">
            <v>33.993977000000001</v>
          </cell>
          <cell r="G303">
            <v>2478175</v>
          </cell>
        </row>
        <row r="304">
          <cell r="A304">
            <v>41445</v>
          </cell>
          <cell r="B304">
            <v>35.020000000000003</v>
          </cell>
          <cell r="C304">
            <v>36.299999</v>
          </cell>
          <cell r="D304">
            <v>33.5</v>
          </cell>
          <cell r="E304">
            <v>34.119999</v>
          </cell>
          <cell r="F304">
            <v>33.120337999999997</v>
          </cell>
          <cell r="G304">
            <v>4363434</v>
          </cell>
        </row>
        <row r="305">
          <cell r="A305">
            <v>41446</v>
          </cell>
          <cell r="B305">
            <v>34.169998</v>
          </cell>
          <cell r="C305">
            <v>36.520000000000003</v>
          </cell>
          <cell r="D305">
            <v>33.75</v>
          </cell>
          <cell r="E305">
            <v>35.57</v>
          </cell>
          <cell r="F305">
            <v>34.527863000000004</v>
          </cell>
          <cell r="G305">
            <v>11897422</v>
          </cell>
        </row>
        <row r="306">
          <cell r="A306">
            <v>41449</v>
          </cell>
          <cell r="B306">
            <v>35.490001999999997</v>
          </cell>
          <cell r="C306">
            <v>35.490001999999997</v>
          </cell>
          <cell r="D306">
            <v>34.099997999999999</v>
          </cell>
          <cell r="E306">
            <v>34.639999000000003</v>
          </cell>
          <cell r="F306">
            <v>33.625107</v>
          </cell>
          <cell r="G306">
            <v>1790255</v>
          </cell>
        </row>
        <row r="307">
          <cell r="A307">
            <v>41450</v>
          </cell>
          <cell r="B307">
            <v>34.740001999999997</v>
          </cell>
          <cell r="C307">
            <v>34.970001000000003</v>
          </cell>
          <cell r="D307">
            <v>34.049999</v>
          </cell>
          <cell r="E307">
            <v>34.68</v>
          </cell>
          <cell r="F307">
            <v>33.663939999999997</v>
          </cell>
          <cell r="G307">
            <v>2683023</v>
          </cell>
        </row>
        <row r="308">
          <cell r="A308">
            <v>41451</v>
          </cell>
          <cell r="B308">
            <v>34.509998000000003</v>
          </cell>
          <cell r="C308">
            <v>35.979999999999997</v>
          </cell>
          <cell r="D308">
            <v>34.509998000000003</v>
          </cell>
          <cell r="E308">
            <v>35.82</v>
          </cell>
          <cell r="F308">
            <v>34.770538000000002</v>
          </cell>
          <cell r="G308">
            <v>2149943</v>
          </cell>
        </row>
        <row r="309">
          <cell r="A309">
            <v>41452</v>
          </cell>
          <cell r="B309">
            <v>35.900002000000001</v>
          </cell>
          <cell r="C309">
            <v>37.689999</v>
          </cell>
          <cell r="D309">
            <v>35.900002000000001</v>
          </cell>
          <cell r="E309">
            <v>37.459999000000003</v>
          </cell>
          <cell r="F309">
            <v>36.362492000000003</v>
          </cell>
          <cell r="G309">
            <v>3121501</v>
          </cell>
        </row>
        <row r="310">
          <cell r="A310">
            <v>41453</v>
          </cell>
          <cell r="B310">
            <v>37.270000000000003</v>
          </cell>
          <cell r="C310">
            <v>39.5</v>
          </cell>
          <cell r="D310">
            <v>37.270000000000003</v>
          </cell>
          <cell r="E310">
            <v>39.25</v>
          </cell>
          <cell r="F310">
            <v>38.100043999999997</v>
          </cell>
          <cell r="G310">
            <v>7617228</v>
          </cell>
        </row>
        <row r="311">
          <cell r="A311">
            <v>41456</v>
          </cell>
          <cell r="B311">
            <v>39.049999</v>
          </cell>
          <cell r="C311">
            <v>40.470001000000003</v>
          </cell>
          <cell r="D311">
            <v>37.799999</v>
          </cell>
          <cell r="E311">
            <v>40.340000000000003</v>
          </cell>
          <cell r="F311">
            <v>39.158112000000003</v>
          </cell>
          <cell r="G311">
            <v>2080436</v>
          </cell>
        </row>
        <row r="312">
          <cell r="A312">
            <v>41457</v>
          </cell>
          <cell r="B312">
            <v>40</v>
          </cell>
          <cell r="C312">
            <v>40.349997999999999</v>
          </cell>
          <cell r="D312">
            <v>38.549999</v>
          </cell>
          <cell r="E312">
            <v>39.270000000000003</v>
          </cell>
          <cell r="F312">
            <v>38.119456999999997</v>
          </cell>
          <cell r="G312">
            <v>2536421</v>
          </cell>
        </row>
        <row r="313">
          <cell r="A313">
            <v>41458</v>
          </cell>
          <cell r="B313">
            <v>39.049999</v>
          </cell>
          <cell r="C313">
            <v>40.5</v>
          </cell>
          <cell r="D313">
            <v>38.900002000000001</v>
          </cell>
          <cell r="E313">
            <v>40.349997999999999</v>
          </cell>
          <cell r="F313">
            <v>39.167811999999998</v>
          </cell>
          <cell r="G313">
            <v>2203219</v>
          </cell>
        </row>
        <row r="314">
          <cell r="A314">
            <v>41459</v>
          </cell>
          <cell r="B314">
            <v>40.330002</v>
          </cell>
          <cell r="C314">
            <v>41.98</v>
          </cell>
          <cell r="D314">
            <v>40.200001</v>
          </cell>
          <cell r="E314">
            <v>41.049999</v>
          </cell>
          <cell r="F314">
            <v>39.847309000000003</v>
          </cell>
          <cell r="G314">
            <v>1360566</v>
          </cell>
        </row>
        <row r="315">
          <cell r="A315">
            <v>41460</v>
          </cell>
          <cell r="B315">
            <v>41.41</v>
          </cell>
          <cell r="C315">
            <v>41.41</v>
          </cell>
          <cell r="D315">
            <v>39.240001999999997</v>
          </cell>
          <cell r="E315">
            <v>39.439999</v>
          </cell>
          <cell r="F315">
            <v>38.284477000000003</v>
          </cell>
          <cell r="G315">
            <v>1916264</v>
          </cell>
        </row>
        <row r="316">
          <cell r="A316">
            <v>41463</v>
          </cell>
          <cell r="B316">
            <v>39.5</v>
          </cell>
          <cell r="C316">
            <v>41.240001999999997</v>
          </cell>
          <cell r="D316">
            <v>39.479999999999997</v>
          </cell>
          <cell r="E316">
            <v>39.889999000000003</v>
          </cell>
          <cell r="F316">
            <v>38.721294</v>
          </cell>
          <cell r="G316">
            <v>2131521</v>
          </cell>
        </row>
        <row r="317">
          <cell r="A317">
            <v>41464</v>
          </cell>
          <cell r="B317">
            <v>39.689999</v>
          </cell>
          <cell r="C317">
            <v>40.689999</v>
          </cell>
          <cell r="D317">
            <v>39.659999999999997</v>
          </cell>
          <cell r="E317">
            <v>39.900002000000001</v>
          </cell>
          <cell r="F317">
            <v>38.731003000000001</v>
          </cell>
          <cell r="G317">
            <v>1673861</v>
          </cell>
        </row>
        <row r="318">
          <cell r="A318">
            <v>41465</v>
          </cell>
          <cell r="B318">
            <v>40.099997999999999</v>
          </cell>
          <cell r="C318">
            <v>40.279998999999997</v>
          </cell>
          <cell r="D318">
            <v>38.5</v>
          </cell>
          <cell r="E318">
            <v>38.630001</v>
          </cell>
          <cell r="F318">
            <v>37.498207000000001</v>
          </cell>
          <cell r="G318">
            <v>1686535</v>
          </cell>
        </row>
        <row r="319">
          <cell r="A319">
            <v>41466</v>
          </cell>
          <cell r="B319">
            <v>38.759998000000003</v>
          </cell>
          <cell r="C319">
            <v>39.57</v>
          </cell>
          <cell r="D319">
            <v>38.720001000000003</v>
          </cell>
          <cell r="E319">
            <v>39.5</v>
          </cell>
          <cell r="F319">
            <v>38.34272</v>
          </cell>
          <cell r="G319">
            <v>1342560</v>
          </cell>
        </row>
        <row r="320">
          <cell r="A320">
            <v>41467</v>
          </cell>
          <cell r="B320">
            <v>39.110000999999997</v>
          </cell>
          <cell r="C320">
            <v>40.75</v>
          </cell>
          <cell r="D320">
            <v>39.049999</v>
          </cell>
          <cell r="E320">
            <v>40.490001999999997</v>
          </cell>
          <cell r="F320">
            <v>39.303719000000001</v>
          </cell>
          <cell r="G320">
            <v>2357245</v>
          </cell>
        </row>
        <row r="321">
          <cell r="A321">
            <v>41470</v>
          </cell>
          <cell r="B321">
            <v>40.290000999999997</v>
          </cell>
          <cell r="C321">
            <v>41.970001000000003</v>
          </cell>
          <cell r="D321">
            <v>39.849997999999999</v>
          </cell>
          <cell r="E321">
            <v>41.5</v>
          </cell>
          <cell r="F321">
            <v>40.284122000000004</v>
          </cell>
          <cell r="G321">
            <v>2166590</v>
          </cell>
        </row>
        <row r="322">
          <cell r="A322">
            <v>41471</v>
          </cell>
          <cell r="B322">
            <v>41.439999</v>
          </cell>
          <cell r="C322">
            <v>41.5</v>
          </cell>
          <cell r="D322">
            <v>39.5</v>
          </cell>
          <cell r="E322">
            <v>39.830002</v>
          </cell>
          <cell r="F322">
            <v>38.663052</v>
          </cell>
          <cell r="G322">
            <v>1584955</v>
          </cell>
        </row>
        <row r="323">
          <cell r="A323">
            <v>41472</v>
          </cell>
          <cell r="B323">
            <v>39.880001</v>
          </cell>
          <cell r="C323">
            <v>41.799999</v>
          </cell>
          <cell r="D323">
            <v>39.880001</v>
          </cell>
          <cell r="E323">
            <v>41.630001</v>
          </cell>
          <cell r="F323">
            <v>40.410316000000002</v>
          </cell>
          <cell r="G323">
            <v>2252411</v>
          </cell>
        </row>
        <row r="324">
          <cell r="A324">
            <v>41473</v>
          </cell>
          <cell r="B324">
            <v>41.630001</v>
          </cell>
          <cell r="C324">
            <v>41.799999</v>
          </cell>
          <cell r="D324">
            <v>40.82</v>
          </cell>
          <cell r="E324">
            <v>41.43</v>
          </cell>
          <cell r="F324">
            <v>40.216175</v>
          </cell>
          <cell r="G324">
            <v>1317135</v>
          </cell>
        </row>
        <row r="325">
          <cell r="A325">
            <v>41474</v>
          </cell>
          <cell r="B325">
            <v>41.369999</v>
          </cell>
          <cell r="C325">
            <v>41.369999</v>
          </cell>
          <cell r="D325">
            <v>40.490001999999997</v>
          </cell>
          <cell r="E325">
            <v>40.779998999999997</v>
          </cell>
          <cell r="F325">
            <v>39.585217</v>
          </cell>
          <cell r="G325">
            <v>516242</v>
          </cell>
        </row>
        <row r="326">
          <cell r="A326">
            <v>41477</v>
          </cell>
          <cell r="B326">
            <v>41</v>
          </cell>
          <cell r="C326">
            <v>41.200001</v>
          </cell>
          <cell r="D326">
            <v>39.630001</v>
          </cell>
          <cell r="E326">
            <v>39.979999999999997</v>
          </cell>
          <cell r="F326">
            <v>38.808655000000002</v>
          </cell>
          <cell r="G326">
            <v>1774416</v>
          </cell>
        </row>
        <row r="327">
          <cell r="A327">
            <v>41478</v>
          </cell>
          <cell r="B327">
            <v>39.779998999999997</v>
          </cell>
          <cell r="C327">
            <v>41.68</v>
          </cell>
          <cell r="D327">
            <v>39.770000000000003</v>
          </cell>
          <cell r="E327">
            <v>41.310001</v>
          </cell>
          <cell r="F327">
            <v>40.099693000000002</v>
          </cell>
          <cell r="G327">
            <v>1815450</v>
          </cell>
        </row>
        <row r="328">
          <cell r="A328">
            <v>41479</v>
          </cell>
          <cell r="B328">
            <v>41.34</v>
          </cell>
          <cell r="C328">
            <v>42.75</v>
          </cell>
          <cell r="D328">
            <v>41.34</v>
          </cell>
          <cell r="E328">
            <v>42.549999</v>
          </cell>
          <cell r="F328">
            <v>41.303359999999998</v>
          </cell>
          <cell r="G328">
            <v>2691708</v>
          </cell>
        </row>
        <row r="329">
          <cell r="A329">
            <v>41480</v>
          </cell>
          <cell r="B329">
            <v>42.099997999999999</v>
          </cell>
          <cell r="C329">
            <v>43</v>
          </cell>
          <cell r="D329">
            <v>42.060001</v>
          </cell>
          <cell r="E329">
            <v>42.75</v>
          </cell>
          <cell r="F329">
            <v>41.497498</v>
          </cell>
          <cell r="G329">
            <v>1151588</v>
          </cell>
        </row>
        <row r="330">
          <cell r="A330">
            <v>41481</v>
          </cell>
          <cell r="B330">
            <v>42.380001</v>
          </cell>
          <cell r="C330">
            <v>44.139999000000003</v>
          </cell>
          <cell r="D330">
            <v>42.110000999999997</v>
          </cell>
          <cell r="E330">
            <v>43.740001999999997</v>
          </cell>
          <cell r="F330">
            <v>42.458495999999997</v>
          </cell>
          <cell r="G330">
            <v>791230</v>
          </cell>
        </row>
        <row r="331">
          <cell r="A331">
            <v>41484</v>
          </cell>
          <cell r="B331">
            <v>43.52</v>
          </cell>
          <cell r="C331">
            <v>44</v>
          </cell>
          <cell r="D331">
            <v>42.799999</v>
          </cell>
          <cell r="E331">
            <v>42.860000999999997</v>
          </cell>
          <cell r="F331">
            <v>41.604281999999998</v>
          </cell>
          <cell r="G331">
            <v>1229289</v>
          </cell>
        </row>
        <row r="332">
          <cell r="A332">
            <v>41485</v>
          </cell>
          <cell r="B332">
            <v>42.650002000000001</v>
          </cell>
          <cell r="C332">
            <v>43</v>
          </cell>
          <cell r="D332">
            <v>42.650002000000001</v>
          </cell>
          <cell r="E332">
            <v>42.990001999999997</v>
          </cell>
          <cell r="F332">
            <v>41.730468999999999</v>
          </cell>
          <cell r="G332">
            <v>1234092</v>
          </cell>
        </row>
        <row r="333">
          <cell r="A333">
            <v>41486</v>
          </cell>
          <cell r="B333">
            <v>42.009998000000003</v>
          </cell>
          <cell r="C333">
            <v>44.150002000000001</v>
          </cell>
          <cell r="D333">
            <v>42.009998000000003</v>
          </cell>
          <cell r="E333">
            <v>43.200001</v>
          </cell>
          <cell r="F333">
            <v>41.934319000000002</v>
          </cell>
          <cell r="G333">
            <v>2534944</v>
          </cell>
        </row>
        <row r="334">
          <cell r="A334">
            <v>41487</v>
          </cell>
          <cell r="B334">
            <v>43.009998000000003</v>
          </cell>
          <cell r="C334">
            <v>45.990001999999997</v>
          </cell>
          <cell r="D334">
            <v>43.009998000000003</v>
          </cell>
          <cell r="E334">
            <v>45.43</v>
          </cell>
          <cell r="F334">
            <v>44.098984000000002</v>
          </cell>
          <cell r="G334">
            <v>2369831</v>
          </cell>
        </row>
        <row r="335">
          <cell r="A335">
            <v>41488</v>
          </cell>
          <cell r="B335">
            <v>45.200001</v>
          </cell>
          <cell r="C335">
            <v>47.5</v>
          </cell>
          <cell r="D335">
            <v>45.18</v>
          </cell>
          <cell r="E335">
            <v>45.619999</v>
          </cell>
          <cell r="F335">
            <v>44.283413000000003</v>
          </cell>
          <cell r="G335">
            <v>2652721</v>
          </cell>
        </row>
        <row r="336">
          <cell r="A336">
            <v>41491</v>
          </cell>
          <cell r="B336">
            <v>45.5</v>
          </cell>
          <cell r="C336">
            <v>46.470001000000003</v>
          </cell>
          <cell r="D336">
            <v>44.18</v>
          </cell>
          <cell r="E336">
            <v>45.43</v>
          </cell>
          <cell r="F336">
            <v>44.098984000000002</v>
          </cell>
          <cell r="G336">
            <v>974668</v>
          </cell>
        </row>
        <row r="337">
          <cell r="A337">
            <v>41492</v>
          </cell>
          <cell r="B337">
            <v>44.689999</v>
          </cell>
          <cell r="C337">
            <v>45.77</v>
          </cell>
          <cell r="D337">
            <v>44.650002000000001</v>
          </cell>
          <cell r="E337">
            <v>44.740001999999997</v>
          </cell>
          <cell r="F337">
            <v>43.429198999999997</v>
          </cell>
          <cell r="G337">
            <v>1530731</v>
          </cell>
        </row>
        <row r="338">
          <cell r="A338">
            <v>41493</v>
          </cell>
          <cell r="B338">
            <v>44.400002000000001</v>
          </cell>
          <cell r="C338">
            <v>45.25</v>
          </cell>
          <cell r="D338">
            <v>44.009998000000003</v>
          </cell>
          <cell r="E338">
            <v>45.130001</v>
          </cell>
          <cell r="F338">
            <v>43.807769999999998</v>
          </cell>
          <cell r="G338">
            <v>1141750</v>
          </cell>
        </row>
        <row r="339">
          <cell r="A339">
            <v>41494</v>
          </cell>
          <cell r="B339">
            <v>44.900002000000001</v>
          </cell>
          <cell r="C339">
            <v>45.700001</v>
          </cell>
          <cell r="D339">
            <v>44.200001</v>
          </cell>
          <cell r="E339">
            <v>45.490001999999997</v>
          </cell>
          <cell r="F339">
            <v>44.157223000000002</v>
          </cell>
          <cell r="G339">
            <v>1235262</v>
          </cell>
        </row>
        <row r="340">
          <cell r="A340">
            <v>41495</v>
          </cell>
          <cell r="B340">
            <v>45</v>
          </cell>
          <cell r="C340">
            <v>46</v>
          </cell>
          <cell r="D340">
            <v>45</v>
          </cell>
          <cell r="E340">
            <v>45.799999</v>
          </cell>
          <cell r="F340">
            <v>44.458140999999998</v>
          </cell>
          <cell r="G340">
            <v>1442600</v>
          </cell>
        </row>
        <row r="341">
          <cell r="A341">
            <v>41498</v>
          </cell>
          <cell r="B341">
            <v>45.57</v>
          </cell>
          <cell r="C341">
            <v>46.540000999999997</v>
          </cell>
          <cell r="D341">
            <v>44</v>
          </cell>
          <cell r="E341">
            <v>44.610000999999997</v>
          </cell>
          <cell r="F341">
            <v>43.303004999999999</v>
          </cell>
          <cell r="G341">
            <v>862892</v>
          </cell>
        </row>
        <row r="342">
          <cell r="A342">
            <v>41499</v>
          </cell>
          <cell r="B342">
            <v>44.5</v>
          </cell>
          <cell r="C342">
            <v>44.599997999999999</v>
          </cell>
          <cell r="D342">
            <v>43.73</v>
          </cell>
          <cell r="E342">
            <v>44.310001</v>
          </cell>
          <cell r="F342">
            <v>43.011794999999999</v>
          </cell>
          <cell r="G342">
            <v>1739869</v>
          </cell>
        </row>
        <row r="343">
          <cell r="A343">
            <v>41500</v>
          </cell>
          <cell r="B343">
            <v>44.200001</v>
          </cell>
          <cell r="C343">
            <v>45.549999</v>
          </cell>
          <cell r="D343">
            <v>43.830002</v>
          </cell>
          <cell r="E343">
            <v>44.290000999999997</v>
          </cell>
          <cell r="F343">
            <v>42.992378000000002</v>
          </cell>
          <cell r="G343">
            <v>1785156</v>
          </cell>
        </row>
        <row r="344">
          <cell r="A344">
            <v>41501</v>
          </cell>
          <cell r="B344">
            <v>44.07</v>
          </cell>
          <cell r="C344">
            <v>44.07</v>
          </cell>
          <cell r="D344">
            <v>43.299999</v>
          </cell>
          <cell r="E344">
            <v>43.450001</v>
          </cell>
          <cell r="F344">
            <v>42.176994000000001</v>
          </cell>
          <cell r="G344">
            <v>1683547</v>
          </cell>
        </row>
        <row r="345">
          <cell r="A345">
            <v>41502</v>
          </cell>
          <cell r="B345">
            <v>43.23</v>
          </cell>
          <cell r="C345">
            <v>43.330002</v>
          </cell>
          <cell r="D345">
            <v>42.59</v>
          </cell>
          <cell r="E345">
            <v>42.709999000000003</v>
          </cell>
          <cell r="F345">
            <v>41.458674999999999</v>
          </cell>
          <cell r="G345">
            <v>961456</v>
          </cell>
        </row>
        <row r="346">
          <cell r="A346">
            <v>41505</v>
          </cell>
          <cell r="B346">
            <v>42.509998000000003</v>
          </cell>
          <cell r="C346">
            <v>42.529998999999997</v>
          </cell>
          <cell r="D346">
            <v>40.759998000000003</v>
          </cell>
          <cell r="E346">
            <v>41.029998999999997</v>
          </cell>
          <cell r="F346">
            <v>39.827891999999999</v>
          </cell>
          <cell r="G346">
            <v>1785147</v>
          </cell>
        </row>
        <row r="347">
          <cell r="A347">
            <v>41506</v>
          </cell>
          <cell r="B347">
            <v>41.119999</v>
          </cell>
          <cell r="C347">
            <v>41.400002000000001</v>
          </cell>
          <cell r="D347">
            <v>40.630001</v>
          </cell>
          <cell r="E347">
            <v>40.939999</v>
          </cell>
          <cell r="F347">
            <v>39.740527999999998</v>
          </cell>
          <cell r="G347">
            <v>2781003</v>
          </cell>
        </row>
        <row r="348">
          <cell r="A348">
            <v>41507</v>
          </cell>
          <cell r="B348">
            <v>40.740001999999997</v>
          </cell>
          <cell r="C348">
            <v>40.970001000000003</v>
          </cell>
          <cell r="D348">
            <v>39.529998999999997</v>
          </cell>
          <cell r="E348">
            <v>39.75</v>
          </cell>
          <cell r="F348">
            <v>38.5854</v>
          </cell>
          <cell r="G348">
            <v>5222440</v>
          </cell>
        </row>
        <row r="349">
          <cell r="A349">
            <v>41508</v>
          </cell>
          <cell r="B349">
            <v>39.759998000000003</v>
          </cell>
          <cell r="C349">
            <v>40.799999</v>
          </cell>
          <cell r="D349">
            <v>39.759998000000003</v>
          </cell>
          <cell r="E349">
            <v>40.020000000000003</v>
          </cell>
          <cell r="F349">
            <v>38.847487999999998</v>
          </cell>
          <cell r="G349">
            <v>2967149</v>
          </cell>
        </row>
        <row r="350">
          <cell r="A350">
            <v>41509</v>
          </cell>
          <cell r="B350">
            <v>40.220001000000003</v>
          </cell>
          <cell r="C350">
            <v>41</v>
          </cell>
          <cell r="D350">
            <v>39.75</v>
          </cell>
          <cell r="E350">
            <v>40.009998000000003</v>
          </cell>
          <cell r="F350">
            <v>38.837775999999998</v>
          </cell>
          <cell r="G350">
            <v>1742837</v>
          </cell>
        </row>
        <row r="351">
          <cell r="A351">
            <v>41512</v>
          </cell>
          <cell r="B351">
            <v>40.259998000000003</v>
          </cell>
          <cell r="C351">
            <v>40.259998000000003</v>
          </cell>
          <cell r="D351">
            <v>38.450001</v>
          </cell>
          <cell r="E351">
            <v>38.630001</v>
          </cell>
          <cell r="F351">
            <v>37.498207000000001</v>
          </cell>
          <cell r="G351">
            <v>2419213</v>
          </cell>
        </row>
        <row r="352">
          <cell r="A352">
            <v>41513</v>
          </cell>
          <cell r="B352">
            <v>38.590000000000003</v>
          </cell>
          <cell r="C352">
            <v>38.590000000000003</v>
          </cell>
          <cell r="D352">
            <v>36.709999000000003</v>
          </cell>
          <cell r="E352">
            <v>37.349997999999999</v>
          </cell>
          <cell r="F352">
            <v>36.255710999999998</v>
          </cell>
          <cell r="G352">
            <v>2900703</v>
          </cell>
        </row>
        <row r="353">
          <cell r="A353">
            <v>41514</v>
          </cell>
          <cell r="B353">
            <v>37.540000999999997</v>
          </cell>
          <cell r="C353">
            <v>38.290000999999997</v>
          </cell>
          <cell r="D353">
            <v>36.669998</v>
          </cell>
          <cell r="E353">
            <v>37.110000999999997</v>
          </cell>
          <cell r="F353">
            <v>36.022742999999998</v>
          </cell>
          <cell r="G353">
            <v>2142616</v>
          </cell>
        </row>
        <row r="354">
          <cell r="A354">
            <v>41515</v>
          </cell>
          <cell r="B354">
            <v>37.209999000000003</v>
          </cell>
          <cell r="C354">
            <v>38.299999</v>
          </cell>
          <cell r="D354">
            <v>37</v>
          </cell>
          <cell r="E354">
            <v>37.099997999999999</v>
          </cell>
          <cell r="F354">
            <v>36.013035000000002</v>
          </cell>
          <cell r="G354">
            <v>2281952</v>
          </cell>
        </row>
        <row r="355">
          <cell r="A355">
            <v>41516</v>
          </cell>
          <cell r="B355">
            <v>37</v>
          </cell>
          <cell r="C355">
            <v>39.68</v>
          </cell>
          <cell r="D355">
            <v>37</v>
          </cell>
          <cell r="E355">
            <v>38.849997999999999</v>
          </cell>
          <cell r="F355">
            <v>37.711761000000003</v>
          </cell>
          <cell r="G355">
            <v>33327643</v>
          </cell>
        </row>
        <row r="356">
          <cell r="A356">
            <v>41519</v>
          </cell>
          <cell r="B356">
            <v>39</v>
          </cell>
          <cell r="C356">
            <v>39.689999</v>
          </cell>
          <cell r="D356">
            <v>38.840000000000003</v>
          </cell>
          <cell r="E356">
            <v>39.020000000000003</v>
          </cell>
          <cell r="F356">
            <v>37.876784999999998</v>
          </cell>
          <cell r="G356">
            <v>746603</v>
          </cell>
        </row>
        <row r="357">
          <cell r="A357">
            <v>41520</v>
          </cell>
          <cell r="B357">
            <v>39.5</v>
          </cell>
          <cell r="C357">
            <v>39.5</v>
          </cell>
          <cell r="D357">
            <v>38.200001</v>
          </cell>
          <cell r="E357">
            <v>38.5</v>
          </cell>
          <cell r="F357">
            <v>37.372020999999997</v>
          </cell>
          <cell r="G357">
            <v>2307337</v>
          </cell>
        </row>
        <row r="358">
          <cell r="A358">
            <v>41521</v>
          </cell>
          <cell r="B358">
            <v>38.540000999999997</v>
          </cell>
          <cell r="C358">
            <v>40</v>
          </cell>
          <cell r="D358">
            <v>38</v>
          </cell>
          <cell r="E358">
            <v>39.889999000000003</v>
          </cell>
          <cell r="F358">
            <v>38.721294</v>
          </cell>
          <cell r="G358">
            <v>2752370</v>
          </cell>
        </row>
        <row r="359">
          <cell r="A359">
            <v>41522</v>
          </cell>
          <cell r="B359">
            <v>39.270000000000003</v>
          </cell>
          <cell r="C359">
            <v>39.340000000000003</v>
          </cell>
          <cell r="D359">
            <v>38.700001</v>
          </cell>
          <cell r="E359">
            <v>39.110000999999997</v>
          </cell>
          <cell r="F359">
            <v>37.964148999999999</v>
          </cell>
          <cell r="G359">
            <v>1406944</v>
          </cell>
        </row>
        <row r="360">
          <cell r="A360">
            <v>41523</v>
          </cell>
          <cell r="B360">
            <v>39.130001</v>
          </cell>
          <cell r="C360">
            <v>40.68</v>
          </cell>
          <cell r="D360">
            <v>38.450001</v>
          </cell>
          <cell r="E360">
            <v>38.590000000000003</v>
          </cell>
          <cell r="F360">
            <v>37.459381</v>
          </cell>
          <cell r="G360">
            <v>2738760</v>
          </cell>
        </row>
        <row r="361">
          <cell r="A361">
            <v>41526</v>
          </cell>
          <cell r="B361">
            <v>39.049999</v>
          </cell>
          <cell r="C361">
            <v>41.799999</v>
          </cell>
          <cell r="D361">
            <v>39.049999</v>
          </cell>
          <cell r="E361">
            <v>41.560001</v>
          </cell>
          <cell r="F361">
            <v>40.342368999999998</v>
          </cell>
          <cell r="G361">
            <v>4514610</v>
          </cell>
        </row>
        <row r="362">
          <cell r="A362">
            <v>41527</v>
          </cell>
          <cell r="B362">
            <v>41.349997999999999</v>
          </cell>
          <cell r="C362">
            <v>43</v>
          </cell>
          <cell r="D362">
            <v>41.349997999999999</v>
          </cell>
          <cell r="E362">
            <v>42.919998</v>
          </cell>
          <cell r="F362">
            <v>41.662517999999999</v>
          </cell>
          <cell r="G362">
            <v>4747777</v>
          </cell>
        </row>
        <row r="363">
          <cell r="A363">
            <v>41528</v>
          </cell>
          <cell r="B363">
            <v>42.919998</v>
          </cell>
          <cell r="C363">
            <v>43.799999</v>
          </cell>
          <cell r="D363">
            <v>42.16</v>
          </cell>
          <cell r="E363">
            <v>42.990001999999997</v>
          </cell>
          <cell r="F363">
            <v>41.730468999999999</v>
          </cell>
          <cell r="G363">
            <v>3018522</v>
          </cell>
        </row>
        <row r="364">
          <cell r="A364">
            <v>41529</v>
          </cell>
          <cell r="B364">
            <v>43</v>
          </cell>
          <cell r="C364">
            <v>43.040000999999997</v>
          </cell>
          <cell r="D364">
            <v>41.470001000000003</v>
          </cell>
          <cell r="E364">
            <v>41.77</v>
          </cell>
          <cell r="F364">
            <v>40.546214999999997</v>
          </cell>
          <cell r="G364">
            <v>1515075</v>
          </cell>
        </row>
        <row r="365">
          <cell r="A365">
            <v>41530</v>
          </cell>
          <cell r="B365">
            <v>41.700001</v>
          </cell>
          <cell r="C365">
            <v>41.939999</v>
          </cell>
          <cell r="D365">
            <v>41.34</v>
          </cell>
          <cell r="E365">
            <v>41.889999000000003</v>
          </cell>
          <cell r="F365">
            <v>40.662697000000001</v>
          </cell>
          <cell r="G365">
            <v>1343013</v>
          </cell>
        </row>
        <row r="366">
          <cell r="A366">
            <v>41534</v>
          </cell>
          <cell r="B366">
            <v>41.889999000000003</v>
          </cell>
          <cell r="C366">
            <v>42.700001</v>
          </cell>
          <cell r="D366">
            <v>41</v>
          </cell>
          <cell r="E366">
            <v>41.900002000000001</v>
          </cell>
          <cell r="F366">
            <v>40.672404999999998</v>
          </cell>
          <cell r="G366">
            <v>1760918</v>
          </cell>
        </row>
        <row r="367">
          <cell r="A367">
            <v>41535</v>
          </cell>
          <cell r="B367">
            <v>41.900002000000001</v>
          </cell>
          <cell r="C367">
            <v>42.93</v>
          </cell>
          <cell r="D367">
            <v>41.25</v>
          </cell>
          <cell r="E367">
            <v>42.709999000000003</v>
          </cell>
          <cell r="F367">
            <v>41.458674999999999</v>
          </cell>
          <cell r="G367">
            <v>1959070</v>
          </cell>
        </row>
        <row r="368">
          <cell r="A368">
            <v>41536</v>
          </cell>
          <cell r="B368">
            <v>43</v>
          </cell>
          <cell r="C368">
            <v>43.310001</v>
          </cell>
          <cell r="D368">
            <v>41.939999</v>
          </cell>
          <cell r="E368">
            <v>42.330002</v>
          </cell>
          <cell r="F368">
            <v>41.089806000000003</v>
          </cell>
          <cell r="G368">
            <v>2770860</v>
          </cell>
        </row>
        <row r="369">
          <cell r="A369">
            <v>41537</v>
          </cell>
          <cell r="B369">
            <v>42.150002000000001</v>
          </cell>
          <cell r="C369">
            <v>42.209999000000003</v>
          </cell>
          <cell r="D369">
            <v>40.5</v>
          </cell>
          <cell r="E369">
            <v>40.650002000000001</v>
          </cell>
          <cell r="F369">
            <v>39.459026000000001</v>
          </cell>
          <cell r="G369">
            <v>3981783</v>
          </cell>
        </row>
        <row r="370">
          <cell r="A370">
            <v>41540</v>
          </cell>
          <cell r="B370">
            <v>40.650002000000001</v>
          </cell>
          <cell r="C370">
            <v>42</v>
          </cell>
          <cell r="D370">
            <v>39.5</v>
          </cell>
          <cell r="E370">
            <v>41.529998999999997</v>
          </cell>
          <cell r="F370">
            <v>40.313243999999997</v>
          </cell>
          <cell r="G370">
            <v>3812859</v>
          </cell>
        </row>
        <row r="371">
          <cell r="A371">
            <v>41541</v>
          </cell>
          <cell r="B371">
            <v>41.32</v>
          </cell>
          <cell r="C371">
            <v>41.470001000000003</v>
          </cell>
          <cell r="D371">
            <v>40.5</v>
          </cell>
          <cell r="E371">
            <v>40.57</v>
          </cell>
          <cell r="F371">
            <v>39.381374000000001</v>
          </cell>
          <cell r="G371">
            <v>1907280</v>
          </cell>
        </row>
        <row r="372">
          <cell r="A372">
            <v>41542</v>
          </cell>
          <cell r="B372">
            <v>40.509998000000003</v>
          </cell>
          <cell r="C372">
            <v>42.419998</v>
          </cell>
          <cell r="D372">
            <v>40.509998000000003</v>
          </cell>
          <cell r="E372">
            <v>42.049999</v>
          </cell>
          <cell r="F372">
            <v>40.818012000000003</v>
          </cell>
          <cell r="G372">
            <v>2634298</v>
          </cell>
        </row>
        <row r="373">
          <cell r="A373">
            <v>41543</v>
          </cell>
          <cell r="B373">
            <v>42.279998999999997</v>
          </cell>
          <cell r="C373">
            <v>42.279998999999997</v>
          </cell>
          <cell r="D373">
            <v>40.729999999999997</v>
          </cell>
          <cell r="E373">
            <v>41.139999000000003</v>
          </cell>
          <cell r="F373">
            <v>39.934672999999997</v>
          </cell>
          <cell r="G373">
            <v>2375027</v>
          </cell>
        </row>
        <row r="374">
          <cell r="A374">
            <v>41544</v>
          </cell>
          <cell r="B374">
            <v>41.150002000000001</v>
          </cell>
          <cell r="C374">
            <v>41.549999</v>
          </cell>
          <cell r="D374">
            <v>40.5</v>
          </cell>
          <cell r="E374">
            <v>41.060001</v>
          </cell>
          <cell r="F374">
            <v>39.857017999999997</v>
          </cell>
          <cell r="G374">
            <v>2258692</v>
          </cell>
        </row>
        <row r="375">
          <cell r="A375">
            <v>41547</v>
          </cell>
          <cell r="B375">
            <v>41</v>
          </cell>
          <cell r="C375">
            <v>41</v>
          </cell>
          <cell r="D375">
            <v>39.599997999999999</v>
          </cell>
          <cell r="E375">
            <v>40.689999</v>
          </cell>
          <cell r="F375">
            <v>39.497852000000002</v>
          </cell>
          <cell r="G375">
            <v>3497179</v>
          </cell>
        </row>
        <row r="376">
          <cell r="A376">
            <v>41548</v>
          </cell>
          <cell r="B376">
            <v>40.490001999999997</v>
          </cell>
          <cell r="C376">
            <v>41.98</v>
          </cell>
          <cell r="D376">
            <v>40</v>
          </cell>
          <cell r="E376">
            <v>41.759998000000003</v>
          </cell>
          <cell r="F376">
            <v>40.536507</v>
          </cell>
          <cell r="G376">
            <v>1385169</v>
          </cell>
        </row>
        <row r="377">
          <cell r="A377">
            <v>41549</v>
          </cell>
          <cell r="B377">
            <v>41.549999</v>
          </cell>
          <cell r="C377">
            <v>42.5</v>
          </cell>
          <cell r="D377">
            <v>40.68</v>
          </cell>
          <cell r="E377">
            <v>42.220001000000003</v>
          </cell>
          <cell r="F377">
            <v>40.983032000000001</v>
          </cell>
          <cell r="G377">
            <v>1724127</v>
          </cell>
        </row>
        <row r="378">
          <cell r="A378">
            <v>41550</v>
          </cell>
          <cell r="B378">
            <v>42.220001000000003</v>
          </cell>
          <cell r="C378">
            <v>42.5</v>
          </cell>
          <cell r="D378">
            <v>41.299999</v>
          </cell>
          <cell r="E378">
            <v>42.07</v>
          </cell>
          <cell r="F378">
            <v>40.837420999999999</v>
          </cell>
          <cell r="G378">
            <v>1166678</v>
          </cell>
        </row>
        <row r="379">
          <cell r="A379">
            <v>41551</v>
          </cell>
          <cell r="B379">
            <v>42.07</v>
          </cell>
          <cell r="C379">
            <v>42.34</v>
          </cell>
          <cell r="D379">
            <v>41.599997999999999</v>
          </cell>
          <cell r="E379">
            <v>41.790000999999997</v>
          </cell>
          <cell r="F379">
            <v>40.565627999999997</v>
          </cell>
          <cell r="G379">
            <v>1459961</v>
          </cell>
        </row>
        <row r="380">
          <cell r="A380">
            <v>41554</v>
          </cell>
          <cell r="B380">
            <v>41.700001</v>
          </cell>
          <cell r="C380">
            <v>41.700001</v>
          </cell>
          <cell r="D380">
            <v>40.310001</v>
          </cell>
          <cell r="E380">
            <v>41.029998999999997</v>
          </cell>
          <cell r="F380">
            <v>39.827891999999999</v>
          </cell>
          <cell r="G380">
            <v>1050071</v>
          </cell>
        </row>
        <row r="381">
          <cell r="A381">
            <v>41555</v>
          </cell>
          <cell r="B381">
            <v>41.240001999999997</v>
          </cell>
          <cell r="C381">
            <v>41.240001999999997</v>
          </cell>
          <cell r="D381">
            <v>40.119999</v>
          </cell>
          <cell r="E381">
            <v>40.590000000000003</v>
          </cell>
          <cell r="F381">
            <v>39.400784000000002</v>
          </cell>
          <cell r="G381">
            <v>1288386</v>
          </cell>
        </row>
        <row r="382">
          <cell r="A382">
            <v>41556</v>
          </cell>
          <cell r="B382">
            <v>40.389999000000003</v>
          </cell>
          <cell r="C382">
            <v>40.5</v>
          </cell>
          <cell r="D382">
            <v>39.619999</v>
          </cell>
          <cell r="E382">
            <v>39.759998000000003</v>
          </cell>
          <cell r="F382">
            <v>38.595103999999999</v>
          </cell>
          <cell r="G382">
            <v>949040</v>
          </cell>
        </row>
        <row r="383">
          <cell r="A383">
            <v>41557</v>
          </cell>
          <cell r="B383">
            <v>40.400002000000001</v>
          </cell>
          <cell r="C383">
            <v>41.18</v>
          </cell>
          <cell r="D383">
            <v>40</v>
          </cell>
          <cell r="E383">
            <v>40.590000000000003</v>
          </cell>
          <cell r="F383">
            <v>39.400784000000002</v>
          </cell>
          <cell r="G383">
            <v>1902472</v>
          </cell>
        </row>
        <row r="384">
          <cell r="A384">
            <v>41558</v>
          </cell>
          <cell r="B384">
            <v>40.619999</v>
          </cell>
          <cell r="C384">
            <v>42.5</v>
          </cell>
          <cell r="D384">
            <v>40.619999</v>
          </cell>
          <cell r="E384">
            <v>42.380001</v>
          </cell>
          <cell r="F384">
            <v>41.138339999999999</v>
          </cell>
          <cell r="G384">
            <v>2702585</v>
          </cell>
        </row>
        <row r="385">
          <cell r="A385">
            <v>41561</v>
          </cell>
          <cell r="B385">
            <v>42.169998</v>
          </cell>
          <cell r="C385">
            <v>43</v>
          </cell>
          <cell r="D385">
            <v>41.959999000000003</v>
          </cell>
          <cell r="E385">
            <v>42.669998</v>
          </cell>
          <cell r="F385">
            <v>41.419846</v>
          </cell>
          <cell r="G385">
            <v>1234166</v>
          </cell>
        </row>
        <row r="386">
          <cell r="A386">
            <v>41562</v>
          </cell>
          <cell r="B386">
            <v>42.869999</v>
          </cell>
          <cell r="C386">
            <v>42.869999</v>
          </cell>
          <cell r="D386">
            <v>41</v>
          </cell>
          <cell r="E386">
            <v>41.48</v>
          </cell>
          <cell r="F386">
            <v>40.264713</v>
          </cell>
          <cell r="G386">
            <v>1928493</v>
          </cell>
        </row>
        <row r="387">
          <cell r="A387">
            <v>41563</v>
          </cell>
          <cell r="B387">
            <v>41.48</v>
          </cell>
          <cell r="C387">
            <v>42.400002000000001</v>
          </cell>
          <cell r="D387">
            <v>41.009998000000003</v>
          </cell>
          <cell r="E387">
            <v>41.529998999999997</v>
          </cell>
          <cell r="F387">
            <v>40.313243999999997</v>
          </cell>
          <cell r="G387">
            <v>1064911</v>
          </cell>
        </row>
        <row r="388">
          <cell r="A388">
            <v>41564</v>
          </cell>
          <cell r="B388">
            <v>41.470001000000003</v>
          </cell>
          <cell r="C388">
            <v>41.470001000000003</v>
          </cell>
          <cell r="D388">
            <v>40.360000999999997</v>
          </cell>
          <cell r="E388">
            <v>40.610000999999997</v>
          </cell>
          <cell r="F388">
            <v>39.420200000000001</v>
          </cell>
          <cell r="G388">
            <v>2153504</v>
          </cell>
        </row>
        <row r="389">
          <cell r="A389">
            <v>41565</v>
          </cell>
          <cell r="B389">
            <v>40.810001</v>
          </cell>
          <cell r="C389">
            <v>41.400002000000001</v>
          </cell>
          <cell r="D389">
            <v>40.310001</v>
          </cell>
          <cell r="E389">
            <v>41</v>
          </cell>
          <cell r="F389">
            <v>39.798771000000002</v>
          </cell>
          <cell r="G389">
            <v>1829291</v>
          </cell>
        </row>
        <row r="390">
          <cell r="A390">
            <v>41568</v>
          </cell>
          <cell r="B390">
            <v>41.18</v>
          </cell>
          <cell r="C390">
            <v>41.400002000000001</v>
          </cell>
          <cell r="D390">
            <v>39.709999000000003</v>
          </cell>
          <cell r="E390">
            <v>40.909999999999997</v>
          </cell>
          <cell r="F390">
            <v>39.711410999999998</v>
          </cell>
          <cell r="G390">
            <v>4838029</v>
          </cell>
        </row>
        <row r="391">
          <cell r="A391">
            <v>41569</v>
          </cell>
          <cell r="B391">
            <v>40.709999000000003</v>
          </cell>
          <cell r="C391">
            <v>42</v>
          </cell>
          <cell r="D391">
            <v>40.709999000000003</v>
          </cell>
          <cell r="E391">
            <v>41.919998</v>
          </cell>
          <cell r="F391">
            <v>40.691814000000001</v>
          </cell>
          <cell r="G391">
            <v>1365731</v>
          </cell>
        </row>
        <row r="392">
          <cell r="A392">
            <v>41570</v>
          </cell>
          <cell r="B392">
            <v>41.919998</v>
          </cell>
          <cell r="C392">
            <v>42</v>
          </cell>
          <cell r="D392">
            <v>41.119999</v>
          </cell>
          <cell r="E392">
            <v>41.470001000000003</v>
          </cell>
          <cell r="F392">
            <v>40.255004999999997</v>
          </cell>
          <cell r="G392">
            <v>1861299</v>
          </cell>
        </row>
        <row r="393">
          <cell r="A393">
            <v>41571</v>
          </cell>
          <cell r="B393">
            <v>42</v>
          </cell>
          <cell r="C393">
            <v>43.400002000000001</v>
          </cell>
          <cell r="D393">
            <v>42</v>
          </cell>
          <cell r="E393">
            <v>42.860000999999997</v>
          </cell>
          <cell r="F393">
            <v>41.604281999999998</v>
          </cell>
          <cell r="G393">
            <v>4331292</v>
          </cell>
        </row>
        <row r="394">
          <cell r="A394">
            <v>41572</v>
          </cell>
          <cell r="B394">
            <v>42.650002000000001</v>
          </cell>
          <cell r="C394">
            <v>43.18</v>
          </cell>
          <cell r="D394">
            <v>42.439999</v>
          </cell>
          <cell r="E394">
            <v>43.139999000000003</v>
          </cell>
          <cell r="F394">
            <v>41.876072000000001</v>
          </cell>
          <cell r="G394">
            <v>2175552</v>
          </cell>
        </row>
        <row r="395">
          <cell r="A395">
            <v>41575</v>
          </cell>
          <cell r="B395">
            <v>43.150002000000001</v>
          </cell>
          <cell r="C395">
            <v>44.029998999999997</v>
          </cell>
          <cell r="D395">
            <v>41.790000999999997</v>
          </cell>
          <cell r="E395">
            <v>44</v>
          </cell>
          <cell r="F395">
            <v>42.710875999999999</v>
          </cell>
          <cell r="G395">
            <v>2226280</v>
          </cell>
        </row>
        <row r="396">
          <cell r="A396">
            <v>41576</v>
          </cell>
          <cell r="B396">
            <v>44</v>
          </cell>
          <cell r="C396">
            <v>44.200001</v>
          </cell>
          <cell r="D396">
            <v>43.400002000000001</v>
          </cell>
          <cell r="E396">
            <v>44.139999000000003</v>
          </cell>
          <cell r="F396">
            <v>42.846778999999998</v>
          </cell>
          <cell r="G396">
            <v>1666352</v>
          </cell>
        </row>
        <row r="397">
          <cell r="A397">
            <v>41577</v>
          </cell>
          <cell r="B397">
            <v>43.91</v>
          </cell>
          <cell r="C397">
            <v>43.919998</v>
          </cell>
          <cell r="D397">
            <v>42.459999000000003</v>
          </cell>
          <cell r="E397">
            <v>43.57</v>
          </cell>
          <cell r="F397">
            <v>42.293475999999998</v>
          </cell>
          <cell r="G397">
            <v>1269677</v>
          </cell>
        </row>
        <row r="398">
          <cell r="A398">
            <v>41578</v>
          </cell>
          <cell r="B398">
            <v>43.349997999999999</v>
          </cell>
          <cell r="C398">
            <v>43.959999000000003</v>
          </cell>
          <cell r="D398">
            <v>41.779998999999997</v>
          </cell>
          <cell r="E398">
            <v>43.830002</v>
          </cell>
          <cell r="F398">
            <v>42.545859999999998</v>
          </cell>
          <cell r="G398">
            <v>4701778</v>
          </cell>
        </row>
        <row r="399">
          <cell r="A399">
            <v>41579</v>
          </cell>
          <cell r="B399">
            <v>43.59</v>
          </cell>
          <cell r="C399">
            <v>43.740001999999997</v>
          </cell>
          <cell r="D399">
            <v>43.009998000000003</v>
          </cell>
          <cell r="E399">
            <v>43.419998</v>
          </cell>
          <cell r="F399">
            <v>42.147869</v>
          </cell>
          <cell r="G399">
            <v>1470412</v>
          </cell>
        </row>
        <row r="400">
          <cell r="A400">
            <v>41582</v>
          </cell>
          <cell r="B400">
            <v>43.200001</v>
          </cell>
          <cell r="C400">
            <v>43.490001999999997</v>
          </cell>
          <cell r="D400">
            <v>43.139999000000003</v>
          </cell>
          <cell r="E400">
            <v>43.32</v>
          </cell>
          <cell r="F400">
            <v>42.050800000000002</v>
          </cell>
          <cell r="G400">
            <v>587867</v>
          </cell>
        </row>
        <row r="401">
          <cell r="A401">
            <v>41583</v>
          </cell>
          <cell r="B401">
            <v>43</v>
          </cell>
          <cell r="C401">
            <v>43.220001000000003</v>
          </cell>
          <cell r="D401">
            <v>42.110000999999997</v>
          </cell>
          <cell r="E401">
            <v>42.52</v>
          </cell>
          <cell r="F401">
            <v>41.274242000000001</v>
          </cell>
          <cell r="G401">
            <v>2008737</v>
          </cell>
        </row>
        <row r="402">
          <cell r="A402">
            <v>41584</v>
          </cell>
          <cell r="B402">
            <v>42.52</v>
          </cell>
          <cell r="C402">
            <v>43.389999000000003</v>
          </cell>
          <cell r="D402">
            <v>42.52</v>
          </cell>
          <cell r="E402">
            <v>43.169998</v>
          </cell>
          <cell r="F402">
            <v>41.905192999999997</v>
          </cell>
          <cell r="G402">
            <v>1370259</v>
          </cell>
        </row>
        <row r="403">
          <cell r="A403">
            <v>41585</v>
          </cell>
          <cell r="B403">
            <v>43</v>
          </cell>
          <cell r="C403">
            <v>43.25</v>
          </cell>
          <cell r="D403">
            <v>42.310001</v>
          </cell>
          <cell r="E403">
            <v>42.57</v>
          </cell>
          <cell r="F403">
            <v>41.322772999999998</v>
          </cell>
          <cell r="G403">
            <v>1059655</v>
          </cell>
        </row>
        <row r="404">
          <cell r="A404">
            <v>41586</v>
          </cell>
          <cell r="B404">
            <v>42.450001</v>
          </cell>
          <cell r="C404">
            <v>42.470001000000003</v>
          </cell>
          <cell r="D404">
            <v>41</v>
          </cell>
          <cell r="E404">
            <v>41.529998999999997</v>
          </cell>
          <cell r="F404">
            <v>40.313243999999997</v>
          </cell>
          <cell r="G404">
            <v>3442627</v>
          </cell>
        </row>
        <row r="405">
          <cell r="A405">
            <v>41589</v>
          </cell>
          <cell r="B405">
            <v>41.740001999999997</v>
          </cell>
          <cell r="C405">
            <v>42</v>
          </cell>
          <cell r="D405">
            <v>40.380001</v>
          </cell>
          <cell r="E405">
            <v>40.599997999999999</v>
          </cell>
          <cell r="F405">
            <v>39.410488000000001</v>
          </cell>
          <cell r="G405">
            <v>1486032</v>
          </cell>
        </row>
        <row r="406">
          <cell r="A406">
            <v>41590</v>
          </cell>
          <cell r="B406">
            <v>40.599997999999999</v>
          </cell>
          <cell r="C406">
            <v>41</v>
          </cell>
          <cell r="D406">
            <v>40.369999</v>
          </cell>
          <cell r="E406">
            <v>40.93</v>
          </cell>
          <cell r="F406">
            <v>39.730826999999998</v>
          </cell>
          <cell r="G406">
            <v>1513644</v>
          </cell>
        </row>
        <row r="407">
          <cell r="A407">
            <v>41591</v>
          </cell>
          <cell r="B407">
            <v>40.729999999999997</v>
          </cell>
          <cell r="C407">
            <v>42.259998000000003</v>
          </cell>
          <cell r="D407">
            <v>40.529998999999997</v>
          </cell>
          <cell r="E407">
            <v>41.939999</v>
          </cell>
          <cell r="F407">
            <v>40.711230999999998</v>
          </cell>
          <cell r="G407">
            <v>1972685</v>
          </cell>
        </row>
        <row r="408">
          <cell r="A408">
            <v>41592</v>
          </cell>
          <cell r="B408">
            <v>41.709999000000003</v>
          </cell>
          <cell r="C408">
            <v>43</v>
          </cell>
          <cell r="D408">
            <v>41.619999</v>
          </cell>
          <cell r="E408">
            <v>42.43</v>
          </cell>
          <cell r="F408">
            <v>41.186874000000003</v>
          </cell>
          <cell r="G408">
            <v>1173088</v>
          </cell>
        </row>
        <row r="409">
          <cell r="A409">
            <v>41593</v>
          </cell>
          <cell r="B409">
            <v>42.43</v>
          </cell>
          <cell r="C409">
            <v>42.630001</v>
          </cell>
          <cell r="D409">
            <v>41.509998000000003</v>
          </cell>
          <cell r="E409">
            <v>42.509998000000003</v>
          </cell>
          <cell r="F409">
            <v>41.264530000000001</v>
          </cell>
          <cell r="G409">
            <v>2643210</v>
          </cell>
        </row>
        <row r="410">
          <cell r="A410">
            <v>41597</v>
          </cell>
          <cell r="B410">
            <v>42.290000999999997</v>
          </cell>
          <cell r="C410">
            <v>42.900002000000001</v>
          </cell>
          <cell r="D410">
            <v>41.310001</v>
          </cell>
          <cell r="E410">
            <v>41.709999000000003</v>
          </cell>
          <cell r="F410">
            <v>40.487971999999999</v>
          </cell>
          <cell r="G410">
            <v>1650716</v>
          </cell>
        </row>
        <row r="411">
          <cell r="A411">
            <v>41598</v>
          </cell>
          <cell r="B411">
            <v>41.799999</v>
          </cell>
          <cell r="C411">
            <v>41.93</v>
          </cell>
          <cell r="D411">
            <v>40.389999000000003</v>
          </cell>
          <cell r="E411">
            <v>40.57</v>
          </cell>
          <cell r="F411">
            <v>39.381374000000001</v>
          </cell>
          <cell r="G411">
            <v>2401691</v>
          </cell>
        </row>
        <row r="412">
          <cell r="A412">
            <v>41599</v>
          </cell>
          <cell r="B412">
            <v>41.209999000000003</v>
          </cell>
          <cell r="C412">
            <v>41.439999</v>
          </cell>
          <cell r="D412">
            <v>40.509998000000003</v>
          </cell>
          <cell r="E412">
            <v>40.759998000000003</v>
          </cell>
          <cell r="F412">
            <v>39.565800000000003</v>
          </cell>
          <cell r="G412">
            <v>2411802</v>
          </cell>
        </row>
        <row r="413">
          <cell r="A413">
            <v>41600</v>
          </cell>
          <cell r="B413">
            <v>40.82</v>
          </cell>
          <cell r="C413">
            <v>41.119999</v>
          </cell>
          <cell r="D413">
            <v>40.549999</v>
          </cell>
          <cell r="E413">
            <v>40.75</v>
          </cell>
          <cell r="F413">
            <v>39.556103</v>
          </cell>
          <cell r="G413">
            <v>1142169</v>
          </cell>
        </row>
        <row r="414">
          <cell r="A414">
            <v>41603</v>
          </cell>
          <cell r="B414">
            <v>40.810001</v>
          </cell>
          <cell r="C414">
            <v>41.02</v>
          </cell>
          <cell r="D414">
            <v>40.5</v>
          </cell>
          <cell r="E414">
            <v>40.68</v>
          </cell>
          <cell r="F414">
            <v>39.488148000000002</v>
          </cell>
          <cell r="G414">
            <v>1684745</v>
          </cell>
        </row>
        <row r="415">
          <cell r="A415">
            <v>41604</v>
          </cell>
          <cell r="B415">
            <v>40.5</v>
          </cell>
          <cell r="C415">
            <v>41.529998999999997</v>
          </cell>
          <cell r="D415">
            <v>40.139999000000003</v>
          </cell>
          <cell r="E415">
            <v>41.400002000000001</v>
          </cell>
          <cell r="F415">
            <v>40.187057000000003</v>
          </cell>
          <cell r="G415">
            <v>5638239</v>
          </cell>
        </row>
        <row r="416">
          <cell r="A416">
            <v>41605</v>
          </cell>
          <cell r="B416">
            <v>41.349997999999999</v>
          </cell>
          <cell r="C416">
            <v>41.360000999999997</v>
          </cell>
          <cell r="D416">
            <v>39.830002</v>
          </cell>
          <cell r="E416">
            <v>40.400002000000001</v>
          </cell>
          <cell r="F416">
            <v>39.216354000000003</v>
          </cell>
          <cell r="G416">
            <v>5075448</v>
          </cell>
        </row>
        <row r="417">
          <cell r="A417">
            <v>41606</v>
          </cell>
          <cell r="B417">
            <v>40.419998</v>
          </cell>
          <cell r="C417">
            <v>41</v>
          </cell>
          <cell r="D417">
            <v>40.419998</v>
          </cell>
          <cell r="E417">
            <v>40.830002</v>
          </cell>
          <cell r="F417">
            <v>39.633758999999998</v>
          </cell>
          <cell r="G417">
            <v>1189329</v>
          </cell>
        </row>
        <row r="418">
          <cell r="A418">
            <v>41607</v>
          </cell>
          <cell r="B418">
            <v>40.790000999999997</v>
          </cell>
          <cell r="C418">
            <v>41</v>
          </cell>
          <cell r="D418">
            <v>40.099997999999999</v>
          </cell>
          <cell r="E418">
            <v>40.799999</v>
          </cell>
          <cell r="F418">
            <v>39.604633</v>
          </cell>
          <cell r="G418">
            <v>7125000</v>
          </cell>
        </row>
        <row r="419">
          <cell r="A419">
            <v>41610</v>
          </cell>
          <cell r="B419">
            <v>40.610000999999997</v>
          </cell>
          <cell r="C419">
            <v>41.389999000000003</v>
          </cell>
          <cell r="D419">
            <v>40.610000999999997</v>
          </cell>
          <cell r="E419">
            <v>41.060001</v>
          </cell>
          <cell r="F419">
            <v>39.857017999999997</v>
          </cell>
          <cell r="G419">
            <v>2227746</v>
          </cell>
        </row>
        <row r="420">
          <cell r="A420">
            <v>41611</v>
          </cell>
          <cell r="B420">
            <v>41.169998</v>
          </cell>
          <cell r="C420">
            <v>41.169998</v>
          </cell>
          <cell r="D420">
            <v>40.099997999999999</v>
          </cell>
          <cell r="E420">
            <v>40.240001999999997</v>
          </cell>
          <cell r="F420">
            <v>39.061042999999998</v>
          </cell>
          <cell r="G420">
            <v>1761275</v>
          </cell>
        </row>
        <row r="421">
          <cell r="A421">
            <v>41612</v>
          </cell>
          <cell r="B421">
            <v>40.110000999999997</v>
          </cell>
          <cell r="C421">
            <v>40.700001</v>
          </cell>
          <cell r="D421">
            <v>39.770000000000003</v>
          </cell>
          <cell r="E421">
            <v>40.610000999999997</v>
          </cell>
          <cell r="F421">
            <v>39.420200000000001</v>
          </cell>
          <cell r="G421">
            <v>1997464</v>
          </cell>
        </row>
        <row r="422">
          <cell r="A422">
            <v>41613</v>
          </cell>
          <cell r="B422">
            <v>40.409999999999997</v>
          </cell>
          <cell r="C422">
            <v>41.25</v>
          </cell>
          <cell r="D422">
            <v>40.409999999999997</v>
          </cell>
          <cell r="E422">
            <v>40.560001</v>
          </cell>
          <cell r="F422">
            <v>39.371665999999998</v>
          </cell>
          <cell r="G422">
            <v>1740390</v>
          </cell>
        </row>
        <row r="423">
          <cell r="A423">
            <v>41614</v>
          </cell>
          <cell r="B423">
            <v>40.509998000000003</v>
          </cell>
          <cell r="C423">
            <v>41.400002000000001</v>
          </cell>
          <cell r="D423">
            <v>40.509998000000003</v>
          </cell>
          <cell r="E423">
            <v>40.939999</v>
          </cell>
          <cell r="F423">
            <v>39.740527999999998</v>
          </cell>
          <cell r="G423">
            <v>2102223</v>
          </cell>
        </row>
        <row r="424">
          <cell r="A424">
            <v>41617</v>
          </cell>
          <cell r="B424">
            <v>40.57</v>
          </cell>
          <cell r="C424">
            <v>41.490001999999997</v>
          </cell>
          <cell r="D424">
            <v>40.57</v>
          </cell>
          <cell r="E424">
            <v>41.060001</v>
          </cell>
          <cell r="F424">
            <v>39.857017999999997</v>
          </cell>
          <cell r="G424">
            <v>2130863</v>
          </cell>
        </row>
        <row r="425">
          <cell r="A425">
            <v>41618</v>
          </cell>
          <cell r="B425">
            <v>40.849997999999999</v>
          </cell>
          <cell r="C425">
            <v>41.02</v>
          </cell>
          <cell r="D425">
            <v>40.25</v>
          </cell>
          <cell r="E425">
            <v>40.479999999999997</v>
          </cell>
          <cell r="F425">
            <v>39.29401</v>
          </cell>
          <cell r="G425">
            <v>2470714</v>
          </cell>
        </row>
        <row r="426">
          <cell r="A426">
            <v>41619</v>
          </cell>
          <cell r="B426">
            <v>40.669998</v>
          </cell>
          <cell r="C426">
            <v>40.669998</v>
          </cell>
          <cell r="D426">
            <v>39.5</v>
          </cell>
          <cell r="E426">
            <v>39.669998</v>
          </cell>
          <cell r="F426">
            <v>38.507739999999998</v>
          </cell>
          <cell r="G426">
            <v>3991944</v>
          </cell>
        </row>
        <row r="427">
          <cell r="A427">
            <v>41621</v>
          </cell>
          <cell r="B427">
            <v>39.75</v>
          </cell>
          <cell r="C427">
            <v>39.75</v>
          </cell>
          <cell r="D427">
            <v>38.299999</v>
          </cell>
          <cell r="E427">
            <v>38.560001</v>
          </cell>
          <cell r="F427">
            <v>37.430259999999997</v>
          </cell>
          <cell r="G427">
            <v>4034935</v>
          </cell>
        </row>
        <row r="428">
          <cell r="A428">
            <v>41624</v>
          </cell>
          <cell r="B428">
            <v>38.299999</v>
          </cell>
          <cell r="C428">
            <v>38.75</v>
          </cell>
          <cell r="D428">
            <v>37.950001</v>
          </cell>
          <cell r="E428">
            <v>38.119999</v>
          </cell>
          <cell r="F428">
            <v>37.003151000000003</v>
          </cell>
          <cell r="G428">
            <v>5215738</v>
          </cell>
        </row>
        <row r="429">
          <cell r="A429">
            <v>41625</v>
          </cell>
          <cell r="B429">
            <v>37.979999999999997</v>
          </cell>
          <cell r="C429">
            <v>38.380001</v>
          </cell>
          <cell r="D429">
            <v>37.900002000000001</v>
          </cell>
          <cell r="E429">
            <v>38</v>
          </cell>
          <cell r="F429">
            <v>36.886665000000001</v>
          </cell>
          <cell r="G429">
            <v>2768771</v>
          </cell>
        </row>
        <row r="430">
          <cell r="A430">
            <v>41626</v>
          </cell>
          <cell r="B430">
            <v>38.049999</v>
          </cell>
          <cell r="C430">
            <v>39.200001</v>
          </cell>
          <cell r="D430">
            <v>37.849997999999999</v>
          </cell>
          <cell r="E430">
            <v>38.5</v>
          </cell>
          <cell r="F430">
            <v>37.372020999999997</v>
          </cell>
          <cell r="G430">
            <v>5165101</v>
          </cell>
        </row>
        <row r="431">
          <cell r="A431">
            <v>41627</v>
          </cell>
          <cell r="B431">
            <v>38.150002000000001</v>
          </cell>
          <cell r="C431">
            <v>39.200001</v>
          </cell>
          <cell r="D431">
            <v>38.150002000000001</v>
          </cell>
          <cell r="E431">
            <v>38.669998</v>
          </cell>
          <cell r="F431">
            <v>37.537036999999998</v>
          </cell>
          <cell r="G431">
            <v>1331983</v>
          </cell>
        </row>
        <row r="432">
          <cell r="A432">
            <v>41628</v>
          </cell>
          <cell r="B432">
            <v>39</v>
          </cell>
          <cell r="C432">
            <v>39.400002000000001</v>
          </cell>
          <cell r="D432">
            <v>38.090000000000003</v>
          </cell>
          <cell r="E432">
            <v>38.549999</v>
          </cell>
          <cell r="F432">
            <v>37.420551000000003</v>
          </cell>
          <cell r="G432">
            <v>6980838</v>
          </cell>
        </row>
        <row r="433">
          <cell r="A433">
            <v>41631</v>
          </cell>
          <cell r="B433">
            <v>38.07</v>
          </cell>
          <cell r="C433">
            <v>39.040000999999997</v>
          </cell>
          <cell r="D433">
            <v>38.07</v>
          </cell>
          <cell r="E433">
            <v>38.689999</v>
          </cell>
          <cell r="F433">
            <v>37.556449999999998</v>
          </cell>
          <cell r="G433">
            <v>1598131</v>
          </cell>
        </row>
        <row r="434">
          <cell r="A434">
            <v>41634</v>
          </cell>
          <cell r="B434">
            <v>39.090000000000003</v>
          </cell>
          <cell r="C434">
            <v>39.450001</v>
          </cell>
          <cell r="D434">
            <v>39.090000000000003</v>
          </cell>
          <cell r="E434">
            <v>39.209999000000003</v>
          </cell>
          <cell r="F434">
            <v>38.061217999999997</v>
          </cell>
          <cell r="G434">
            <v>1360048</v>
          </cell>
        </row>
        <row r="435">
          <cell r="A435">
            <v>41635</v>
          </cell>
          <cell r="B435">
            <v>39.419998</v>
          </cell>
          <cell r="C435">
            <v>39.740001999999997</v>
          </cell>
          <cell r="D435">
            <v>39.18</v>
          </cell>
          <cell r="E435">
            <v>39.610000999999997</v>
          </cell>
          <cell r="F435">
            <v>38.449492999999997</v>
          </cell>
          <cell r="G435">
            <v>2761586</v>
          </cell>
        </row>
        <row r="436">
          <cell r="A436">
            <v>41638</v>
          </cell>
          <cell r="B436">
            <v>39.419998</v>
          </cell>
          <cell r="C436">
            <v>40.490001999999997</v>
          </cell>
          <cell r="D436">
            <v>39.419998</v>
          </cell>
          <cell r="E436">
            <v>40.419998</v>
          </cell>
          <cell r="F436">
            <v>39.235764000000003</v>
          </cell>
          <cell r="G436">
            <v>5517229</v>
          </cell>
        </row>
        <row r="437">
          <cell r="A437">
            <v>41641</v>
          </cell>
          <cell r="B437">
            <v>40</v>
          </cell>
          <cell r="C437">
            <v>40.349997999999999</v>
          </cell>
          <cell r="D437">
            <v>38.689999</v>
          </cell>
          <cell r="E437">
            <v>38.959999000000003</v>
          </cell>
          <cell r="F437">
            <v>37.818539000000001</v>
          </cell>
          <cell r="G437">
            <v>1465370</v>
          </cell>
        </row>
        <row r="438">
          <cell r="A438">
            <v>41642</v>
          </cell>
          <cell r="B438">
            <v>39</v>
          </cell>
          <cell r="C438">
            <v>39.029998999999997</v>
          </cell>
          <cell r="D438">
            <v>38.110000999999997</v>
          </cell>
          <cell r="E438">
            <v>38.590000000000003</v>
          </cell>
          <cell r="F438">
            <v>37.459381</v>
          </cell>
          <cell r="G438">
            <v>2105746</v>
          </cell>
        </row>
        <row r="439">
          <cell r="A439">
            <v>41645</v>
          </cell>
          <cell r="B439">
            <v>38.599997999999999</v>
          </cell>
          <cell r="C439">
            <v>39.18</v>
          </cell>
          <cell r="D439">
            <v>38.5</v>
          </cell>
          <cell r="E439">
            <v>38.630001</v>
          </cell>
          <cell r="F439">
            <v>37.498207000000001</v>
          </cell>
          <cell r="G439">
            <v>1915302</v>
          </cell>
        </row>
        <row r="440">
          <cell r="A440">
            <v>41646</v>
          </cell>
          <cell r="B440">
            <v>38.5</v>
          </cell>
          <cell r="C440">
            <v>38.729999999999997</v>
          </cell>
          <cell r="D440">
            <v>38.020000000000003</v>
          </cell>
          <cell r="E440">
            <v>38.189999</v>
          </cell>
          <cell r="F440">
            <v>37.071102000000003</v>
          </cell>
          <cell r="G440">
            <v>2398347</v>
          </cell>
        </row>
        <row r="441">
          <cell r="A441">
            <v>41647</v>
          </cell>
          <cell r="B441">
            <v>38.009998000000003</v>
          </cell>
          <cell r="C441">
            <v>38.330002</v>
          </cell>
          <cell r="D441">
            <v>37</v>
          </cell>
          <cell r="E441">
            <v>37.049999</v>
          </cell>
          <cell r="F441">
            <v>35.964500000000001</v>
          </cell>
          <cell r="G441">
            <v>5156475</v>
          </cell>
        </row>
        <row r="442">
          <cell r="A442">
            <v>41648</v>
          </cell>
          <cell r="B442">
            <v>37.240001999999997</v>
          </cell>
          <cell r="C442">
            <v>37.470001000000003</v>
          </cell>
          <cell r="D442">
            <v>36.18</v>
          </cell>
          <cell r="E442">
            <v>36.259998000000003</v>
          </cell>
          <cell r="F442">
            <v>35.197639000000002</v>
          </cell>
          <cell r="G442">
            <v>4541672</v>
          </cell>
        </row>
        <row r="443">
          <cell r="A443">
            <v>41649</v>
          </cell>
          <cell r="B443">
            <v>36.470001000000003</v>
          </cell>
          <cell r="C443">
            <v>37.080002</v>
          </cell>
          <cell r="D443">
            <v>36.299999</v>
          </cell>
          <cell r="E443">
            <v>36.68</v>
          </cell>
          <cell r="F443">
            <v>35.605339000000001</v>
          </cell>
          <cell r="G443">
            <v>4522329</v>
          </cell>
        </row>
        <row r="444">
          <cell r="A444">
            <v>41652</v>
          </cell>
          <cell r="B444">
            <v>36.790000999999997</v>
          </cell>
          <cell r="C444">
            <v>37.049999</v>
          </cell>
          <cell r="D444">
            <v>36.409999999999997</v>
          </cell>
          <cell r="E444">
            <v>36.659999999999997</v>
          </cell>
          <cell r="F444">
            <v>35.585926000000001</v>
          </cell>
          <cell r="G444">
            <v>2285491</v>
          </cell>
        </row>
        <row r="445">
          <cell r="A445">
            <v>41653</v>
          </cell>
          <cell r="B445">
            <v>36.700001</v>
          </cell>
          <cell r="C445">
            <v>36.979999999999997</v>
          </cell>
          <cell r="D445">
            <v>36.509998000000003</v>
          </cell>
          <cell r="E445">
            <v>36.849997999999999</v>
          </cell>
          <cell r="F445">
            <v>35.770358999999999</v>
          </cell>
          <cell r="G445">
            <v>1635655</v>
          </cell>
        </row>
        <row r="446">
          <cell r="A446">
            <v>41654</v>
          </cell>
          <cell r="B446">
            <v>37</v>
          </cell>
          <cell r="C446">
            <v>37.279998999999997</v>
          </cell>
          <cell r="D446">
            <v>36.759998000000003</v>
          </cell>
          <cell r="E446">
            <v>36.93</v>
          </cell>
          <cell r="F446">
            <v>35.848019000000001</v>
          </cell>
          <cell r="G446">
            <v>2612459</v>
          </cell>
        </row>
        <row r="447">
          <cell r="A447">
            <v>41655</v>
          </cell>
          <cell r="B447">
            <v>36.93</v>
          </cell>
          <cell r="C447">
            <v>37.040000999999997</v>
          </cell>
          <cell r="D447">
            <v>36.400002000000001</v>
          </cell>
          <cell r="E447">
            <v>36.959999000000003</v>
          </cell>
          <cell r="F447">
            <v>35.877139999999997</v>
          </cell>
          <cell r="G447">
            <v>1617701</v>
          </cell>
        </row>
        <row r="448">
          <cell r="A448">
            <v>41656</v>
          </cell>
          <cell r="B448">
            <v>36.799999</v>
          </cell>
          <cell r="C448">
            <v>36.799999</v>
          </cell>
          <cell r="D448">
            <v>36.020000000000003</v>
          </cell>
          <cell r="E448">
            <v>36.159999999999997</v>
          </cell>
          <cell r="F448">
            <v>35.100574000000002</v>
          </cell>
          <cell r="G448">
            <v>3318946</v>
          </cell>
        </row>
        <row r="449">
          <cell r="A449">
            <v>41659</v>
          </cell>
          <cell r="B449">
            <v>36.099997999999999</v>
          </cell>
          <cell r="C449">
            <v>36.380001</v>
          </cell>
          <cell r="D449">
            <v>36.099997999999999</v>
          </cell>
          <cell r="E449">
            <v>36.259998000000003</v>
          </cell>
          <cell r="F449">
            <v>35.197639000000002</v>
          </cell>
          <cell r="G449">
            <v>380966</v>
          </cell>
        </row>
        <row r="450">
          <cell r="A450">
            <v>41660</v>
          </cell>
          <cell r="B450">
            <v>36.240001999999997</v>
          </cell>
          <cell r="C450">
            <v>36.490001999999997</v>
          </cell>
          <cell r="D450">
            <v>35</v>
          </cell>
          <cell r="E450">
            <v>35.209999000000003</v>
          </cell>
          <cell r="F450">
            <v>34.17841</v>
          </cell>
          <cell r="G450">
            <v>2998738</v>
          </cell>
        </row>
        <row r="451">
          <cell r="A451">
            <v>41661</v>
          </cell>
          <cell r="B451">
            <v>35.25</v>
          </cell>
          <cell r="C451">
            <v>35.57</v>
          </cell>
          <cell r="D451">
            <v>34.419998</v>
          </cell>
          <cell r="E451">
            <v>34.790000999999997</v>
          </cell>
          <cell r="F451">
            <v>33.770713999999998</v>
          </cell>
          <cell r="G451">
            <v>5520374</v>
          </cell>
        </row>
        <row r="452">
          <cell r="A452">
            <v>41662</v>
          </cell>
          <cell r="B452">
            <v>34.790000999999997</v>
          </cell>
          <cell r="C452">
            <v>35</v>
          </cell>
          <cell r="D452">
            <v>34.400002000000001</v>
          </cell>
          <cell r="E452">
            <v>34.770000000000003</v>
          </cell>
          <cell r="F452">
            <v>33.751300999999998</v>
          </cell>
          <cell r="G452">
            <v>5858172</v>
          </cell>
        </row>
        <row r="453">
          <cell r="A453">
            <v>41663</v>
          </cell>
          <cell r="B453">
            <v>34.5</v>
          </cell>
          <cell r="C453">
            <v>34.849997999999999</v>
          </cell>
          <cell r="D453">
            <v>33.650002000000001</v>
          </cell>
          <cell r="E453">
            <v>34.57</v>
          </cell>
          <cell r="F453">
            <v>33.557158999999999</v>
          </cell>
          <cell r="G453">
            <v>7894587</v>
          </cell>
        </row>
        <row r="454">
          <cell r="A454">
            <v>41666</v>
          </cell>
          <cell r="B454">
            <v>34.740001999999997</v>
          </cell>
          <cell r="C454">
            <v>35.560001</v>
          </cell>
          <cell r="D454">
            <v>33.799999</v>
          </cell>
          <cell r="E454">
            <v>35.279998999999997</v>
          </cell>
          <cell r="F454">
            <v>34.246357000000003</v>
          </cell>
          <cell r="G454">
            <v>2964075</v>
          </cell>
        </row>
        <row r="455">
          <cell r="A455">
            <v>41667</v>
          </cell>
          <cell r="B455">
            <v>35.290000999999997</v>
          </cell>
          <cell r="C455">
            <v>35.290000999999997</v>
          </cell>
          <cell r="D455">
            <v>34.049999</v>
          </cell>
          <cell r="E455">
            <v>34.310001</v>
          </cell>
          <cell r="F455">
            <v>33.304779000000003</v>
          </cell>
          <cell r="G455">
            <v>3381650</v>
          </cell>
        </row>
        <row r="456">
          <cell r="A456">
            <v>41668</v>
          </cell>
          <cell r="B456">
            <v>34.159999999999997</v>
          </cell>
          <cell r="C456">
            <v>34.68</v>
          </cell>
          <cell r="D456">
            <v>33.849997999999999</v>
          </cell>
          <cell r="E456">
            <v>34.119999</v>
          </cell>
          <cell r="F456">
            <v>33.120337999999997</v>
          </cell>
          <cell r="G456">
            <v>1931340</v>
          </cell>
        </row>
        <row r="457">
          <cell r="A457">
            <v>41669</v>
          </cell>
          <cell r="B457">
            <v>34.770000000000003</v>
          </cell>
          <cell r="C457">
            <v>35.5</v>
          </cell>
          <cell r="D457">
            <v>34.240001999999997</v>
          </cell>
          <cell r="E457">
            <v>35.450001</v>
          </cell>
          <cell r="F457">
            <v>34.411377000000002</v>
          </cell>
          <cell r="G457">
            <v>2704751</v>
          </cell>
        </row>
        <row r="458">
          <cell r="A458">
            <v>41670</v>
          </cell>
          <cell r="B458">
            <v>35.259998000000003</v>
          </cell>
          <cell r="C458">
            <v>35.689999</v>
          </cell>
          <cell r="D458">
            <v>34.799999</v>
          </cell>
          <cell r="E458">
            <v>35.529998999999997</v>
          </cell>
          <cell r="F458">
            <v>34.489029000000002</v>
          </cell>
          <cell r="G458">
            <v>2820677</v>
          </cell>
        </row>
        <row r="459">
          <cell r="A459">
            <v>41674</v>
          </cell>
          <cell r="B459">
            <v>34.610000999999997</v>
          </cell>
          <cell r="C459">
            <v>35.349997999999999</v>
          </cell>
          <cell r="D459">
            <v>34.400002000000001</v>
          </cell>
          <cell r="E459">
            <v>34.529998999999997</v>
          </cell>
          <cell r="F459">
            <v>33.518332999999998</v>
          </cell>
          <cell r="G459">
            <v>2437968</v>
          </cell>
        </row>
        <row r="460">
          <cell r="A460">
            <v>41675</v>
          </cell>
          <cell r="B460">
            <v>34.479999999999997</v>
          </cell>
          <cell r="C460">
            <v>35.419998</v>
          </cell>
          <cell r="D460">
            <v>34.110000999999997</v>
          </cell>
          <cell r="E460">
            <v>34.619999</v>
          </cell>
          <cell r="F460">
            <v>33.605694</v>
          </cell>
          <cell r="G460">
            <v>1719746</v>
          </cell>
        </row>
        <row r="461">
          <cell r="A461">
            <v>41676</v>
          </cell>
          <cell r="B461">
            <v>35.400002000000001</v>
          </cell>
          <cell r="C461">
            <v>35.700001</v>
          </cell>
          <cell r="D461">
            <v>34.810001</v>
          </cell>
          <cell r="E461">
            <v>35.299999</v>
          </cell>
          <cell r="F461">
            <v>34.265770000000003</v>
          </cell>
          <cell r="G461">
            <v>3704290</v>
          </cell>
        </row>
        <row r="462">
          <cell r="A462">
            <v>41677</v>
          </cell>
          <cell r="B462">
            <v>35.400002000000001</v>
          </cell>
          <cell r="C462">
            <v>35.700001</v>
          </cell>
          <cell r="D462">
            <v>35.25</v>
          </cell>
          <cell r="E462">
            <v>35.400002000000001</v>
          </cell>
          <cell r="F462">
            <v>34.362842999999998</v>
          </cell>
          <cell r="G462">
            <v>2092310</v>
          </cell>
        </row>
        <row r="463">
          <cell r="A463">
            <v>41680</v>
          </cell>
          <cell r="B463">
            <v>35.509998000000003</v>
          </cell>
          <cell r="C463">
            <v>35.509998000000003</v>
          </cell>
          <cell r="D463">
            <v>34.209999000000003</v>
          </cell>
          <cell r="E463">
            <v>34.279998999999997</v>
          </cell>
          <cell r="F463">
            <v>33.275658</v>
          </cell>
          <cell r="G463">
            <v>1441227</v>
          </cell>
        </row>
        <row r="464">
          <cell r="A464">
            <v>41681</v>
          </cell>
          <cell r="B464">
            <v>34.209999000000003</v>
          </cell>
          <cell r="C464">
            <v>35.369999</v>
          </cell>
          <cell r="D464">
            <v>34.209999000000003</v>
          </cell>
          <cell r="E464">
            <v>35.169998</v>
          </cell>
          <cell r="F464">
            <v>34.139583999999999</v>
          </cell>
          <cell r="G464">
            <v>3504731</v>
          </cell>
        </row>
        <row r="465">
          <cell r="A465">
            <v>41682</v>
          </cell>
          <cell r="B465">
            <v>35.220001000000003</v>
          </cell>
          <cell r="C465">
            <v>35.700001</v>
          </cell>
          <cell r="D465">
            <v>34.619999</v>
          </cell>
          <cell r="E465">
            <v>35.5</v>
          </cell>
          <cell r="F465">
            <v>34.459915000000002</v>
          </cell>
          <cell r="G465">
            <v>2855076</v>
          </cell>
        </row>
        <row r="466">
          <cell r="A466">
            <v>41683</v>
          </cell>
          <cell r="B466">
            <v>35.009998000000003</v>
          </cell>
          <cell r="C466">
            <v>35.200001</v>
          </cell>
          <cell r="D466">
            <v>34.619999</v>
          </cell>
          <cell r="E466">
            <v>35.040000999999997</v>
          </cell>
          <cell r="F466">
            <v>34.013390000000001</v>
          </cell>
          <cell r="G466">
            <v>3854566</v>
          </cell>
        </row>
        <row r="467">
          <cell r="A467">
            <v>41684</v>
          </cell>
          <cell r="B467">
            <v>35.209999000000003</v>
          </cell>
          <cell r="C467">
            <v>36.099997999999999</v>
          </cell>
          <cell r="D467">
            <v>34.650002000000001</v>
          </cell>
          <cell r="E467">
            <v>35.75</v>
          </cell>
          <cell r="F467">
            <v>34.702590999999998</v>
          </cell>
          <cell r="G467">
            <v>2509356</v>
          </cell>
        </row>
        <row r="468">
          <cell r="A468">
            <v>41687</v>
          </cell>
          <cell r="B468">
            <v>35.799999</v>
          </cell>
          <cell r="C468">
            <v>36.07</v>
          </cell>
          <cell r="D468">
            <v>35.599997999999999</v>
          </cell>
          <cell r="E468">
            <v>35.770000000000003</v>
          </cell>
          <cell r="F468">
            <v>34.722000000000001</v>
          </cell>
          <cell r="G468">
            <v>269412</v>
          </cell>
        </row>
        <row r="469">
          <cell r="A469">
            <v>41688</v>
          </cell>
          <cell r="B469">
            <v>35.770000000000003</v>
          </cell>
          <cell r="C469">
            <v>35.830002</v>
          </cell>
          <cell r="D469">
            <v>34.849997999999999</v>
          </cell>
          <cell r="E469">
            <v>34.990001999999997</v>
          </cell>
          <cell r="F469">
            <v>33.964858999999997</v>
          </cell>
          <cell r="G469">
            <v>1203448</v>
          </cell>
        </row>
        <row r="470">
          <cell r="A470">
            <v>41689</v>
          </cell>
          <cell r="B470">
            <v>34.82</v>
          </cell>
          <cell r="C470">
            <v>35.130001</v>
          </cell>
          <cell r="D470">
            <v>34.099997999999999</v>
          </cell>
          <cell r="E470">
            <v>34.340000000000003</v>
          </cell>
          <cell r="F470">
            <v>33.333897</v>
          </cell>
          <cell r="G470">
            <v>1598361</v>
          </cell>
        </row>
        <row r="471">
          <cell r="A471">
            <v>41690</v>
          </cell>
          <cell r="B471">
            <v>34.340000000000003</v>
          </cell>
          <cell r="C471">
            <v>35</v>
          </cell>
          <cell r="D471">
            <v>33.650002000000001</v>
          </cell>
          <cell r="E471">
            <v>33.729999999999997</v>
          </cell>
          <cell r="F471">
            <v>32.741768</v>
          </cell>
          <cell r="G471">
            <v>1703824</v>
          </cell>
        </row>
        <row r="472">
          <cell r="A472">
            <v>41691</v>
          </cell>
          <cell r="B472">
            <v>34.110000999999997</v>
          </cell>
          <cell r="C472">
            <v>35.099997999999999</v>
          </cell>
          <cell r="D472">
            <v>34.009998000000003</v>
          </cell>
          <cell r="E472">
            <v>35.009998000000003</v>
          </cell>
          <cell r="F472">
            <v>33.984268</v>
          </cell>
          <cell r="G472">
            <v>1970402</v>
          </cell>
        </row>
        <row r="473">
          <cell r="A473">
            <v>41694</v>
          </cell>
          <cell r="B473">
            <v>34.830002</v>
          </cell>
          <cell r="C473">
            <v>36</v>
          </cell>
          <cell r="D473">
            <v>34.82</v>
          </cell>
          <cell r="E473">
            <v>35.700001</v>
          </cell>
          <cell r="F473">
            <v>34.654052999999998</v>
          </cell>
          <cell r="G473">
            <v>2553748</v>
          </cell>
        </row>
        <row r="474">
          <cell r="A474">
            <v>41695</v>
          </cell>
          <cell r="B474">
            <v>35.520000000000003</v>
          </cell>
          <cell r="C474">
            <v>35.520000000000003</v>
          </cell>
          <cell r="D474">
            <v>34.5</v>
          </cell>
          <cell r="E474">
            <v>34.700001</v>
          </cell>
          <cell r="F474">
            <v>33.683349999999997</v>
          </cell>
          <cell r="G474">
            <v>1825853</v>
          </cell>
        </row>
        <row r="475">
          <cell r="A475">
            <v>41696</v>
          </cell>
          <cell r="B475">
            <v>34.619999</v>
          </cell>
          <cell r="C475">
            <v>35.080002</v>
          </cell>
          <cell r="D475">
            <v>33.830002</v>
          </cell>
          <cell r="E475">
            <v>34.209999000000003</v>
          </cell>
          <cell r="F475">
            <v>33.207706000000002</v>
          </cell>
          <cell r="G475">
            <v>2673287</v>
          </cell>
        </row>
        <row r="476">
          <cell r="A476">
            <v>41697</v>
          </cell>
          <cell r="B476">
            <v>34.450001</v>
          </cell>
          <cell r="C476">
            <v>35.299999</v>
          </cell>
          <cell r="D476">
            <v>34.119999</v>
          </cell>
          <cell r="E476">
            <v>34.310001</v>
          </cell>
          <cell r="F476">
            <v>33.304779000000003</v>
          </cell>
          <cell r="G476">
            <v>2191936</v>
          </cell>
        </row>
        <row r="477">
          <cell r="A477">
            <v>41698</v>
          </cell>
          <cell r="B477">
            <v>34.599997999999999</v>
          </cell>
          <cell r="C477">
            <v>35.200001</v>
          </cell>
          <cell r="D477">
            <v>33.75</v>
          </cell>
          <cell r="E477">
            <v>34.75</v>
          </cell>
          <cell r="F477">
            <v>33.731887999999998</v>
          </cell>
          <cell r="G477">
            <v>3343274</v>
          </cell>
        </row>
        <row r="478">
          <cell r="A478">
            <v>41701</v>
          </cell>
          <cell r="B478">
            <v>34.689999</v>
          </cell>
          <cell r="C478">
            <v>34.689999</v>
          </cell>
          <cell r="D478">
            <v>34.110000999999997</v>
          </cell>
          <cell r="E478">
            <v>34.459999000000003</v>
          </cell>
          <cell r="F478">
            <v>33.450381999999998</v>
          </cell>
          <cell r="G478">
            <v>1885775</v>
          </cell>
        </row>
        <row r="479">
          <cell r="A479">
            <v>41702</v>
          </cell>
          <cell r="B479">
            <v>34.630001</v>
          </cell>
          <cell r="C479">
            <v>36.080002</v>
          </cell>
          <cell r="D479">
            <v>34.619999</v>
          </cell>
          <cell r="E479">
            <v>35.93</v>
          </cell>
          <cell r="F479">
            <v>34.877316</v>
          </cell>
          <cell r="G479">
            <v>2588579</v>
          </cell>
        </row>
        <row r="480">
          <cell r="A480">
            <v>41703</v>
          </cell>
          <cell r="B480">
            <v>36.099997999999999</v>
          </cell>
          <cell r="C480">
            <v>36.229999999999997</v>
          </cell>
          <cell r="D480">
            <v>35.509998000000003</v>
          </cell>
          <cell r="E480">
            <v>35.68</v>
          </cell>
          <cell r="F480">
            <v>34.634639999999997</v>
          </cell>
          <cell r="G480">
            <v>1928147</v>
          </cell>
        </row>
        <row r="481">
          <cell r="A481">
            <v>41704</v>
          </cell>
          <cell r="B481">
            <v>36.25</v>
          </cell>
          <cell r="C481">
            <v>36.610000999999997</v>
          </cell>
          <cell r="D481">
            <v>35.75</v>
          </cell>
          <cell r="E481">
            <v>35.860000999999997</v>
          </cell>
          <cell r="F481">
            <v>34.809364000000002</v>
          </cell>
          <cell r="G481">
            <v>3099341</v>
          </cell>
        </row>
        <row r="482">
          <cell r="A482">
            <v>41705</v>
          </cell>
          <cell r="B482">
            <v>35.5</v>
          </cell>
          <cell r="C482">
            <v>35.849997999999999</v>
          </cell>
          <cell r="D482">
            <v>34.560001</v>
          </cell>
          <cell r="E482">
            <v>34.799999</v>
          </cell>
          <cell r="F482">
            <v>33.780417999999997</v>
          </cell>
          <cell r="G482">
            <v>3218459</v>
          </cell>
        </row>
        <row r="483">
          <cell r="A483">
            <v>41708</v>
          </cell>
          <cell r="B483">
            <v>34.650002000000001</v>
          </cell>
          <cell r="C483">
            <v>35.290000999999997</v>
          </cell>
          <cell r="D483">
            <v>34.25</v>
          </cell>
          <cell r="E483">
            <v>34.709999000000003</v>
          </cell>
          <cell r="F483">
            <v>33.693058000000001</v>
          </cell>
          <cell r="G483">
            <v>1415707</v>
          </cell>
        </row>
        <row r="484">
          <cell r="A484">
            <v>41709</v>
          </cell>
          <cell r="B484">
            <v>35.099997999999999</v>
          </cell>
          <cell r="C484">
            <v>35.099997999999999</v>
          </cell>
          <cell r="D484">
            <v>34.270000000000003</v>
          </cell>
          <cell r="E484">
            <v>34.360000999999997</v>
          </cell>
          <cell r="F484">
            <v>33.353316999999997</v>
          </cell>
          <cell r="G484">
            <v>1907793</v>
          </cell>
        </row>
        <row r="485">
          <cell r="A485">
            <v>41710</v>
          </cell>
          <cell r="B485">
            <v>34.389999000000003</v>
          </cell>
          <cell r="C485">
            <v>34.630001</v>
          </cell>
          <cell r="D485">
            <v>34.169998</v>
          </cell>
          <cell r="E485">
            <v>34.330002</v>
          </cell>
          <cell r="F485">
            <v>33.324191999999996</v>
          </cell>
          <cell r="G485">
            <v>1926787</v>
          </cell>
        </row>
        <row r="486">
          <cell r="A486">
            <v>41711</v>
          </cell>
          <cell r="B486">
            <v>34.330002</v>
          </cell>
          <cell r="C486">
            <v>34.880001</v>
          </cell>
          <cell r="D486">
            <v>32.619999</v>
          </cell>
          <cell r="E486">
            <v>32.82</v>
          </cell>
          <cell r="F486">
            <v>31.858435</v>
          </cell>
          <cell r="G486">
            <v>2491684</v>
          </cell>
        </row>
        <row r="487">
          <cell r="A487">
            <v>41712</v>
          </cell>
          <cell r="B487">
            <v>32.82</v>
          </cell>
          <cell r="C487">
            <v>33.209999000000003</v>
          </cell>
          <cell r="D487">
            <v>32.459999000000003</v>
          </cell>
          <cell r="E487">
            <v>32.529998999999997</v>
          </cell>
          <cell r="F487">
            <v>31.576924999999999</v>
          </cell>
          <cell r="G487">
            <v>5167470</v>
          </cell>
        </row>
        <row r="488">
          <cell r="A488">
            <v>41716</v>
          </cell>
          <cell r="B488">
            <v>32.700001</v>
          </cell>
          <cell r="C488">
            <v>33.840000000000003</v>
          </cell>
          <cell r="D488">
            <v>32.700001</v>
          </cell>
          <cell r="E488">
            <v>33.459999000000003</v>
          </cell>
          <cell r="F488">
            <v>32.479683000000001</v>
          </cell>
          <cell r="G488">
            <v>2145590</v>
          </cell>
        </row>
        <row r="489">
          <cell r="A489">
            <v>41717</v>
          </cell>
          <cell r="B489">
            <v>33.880001</v>
          </cell>
          <cell r="C489">
            <v>34.700001</v>
          </cell>
          <cell r="D489">
            <v>33.599997999999999</v>
          </cell>
          <cell r="E489">
            <v>34.189999</v>
          </cell>
          <cell r="F489">
            <v>33.188296999999999</v>
          </cell>
          <cell r="G489">
            <v>2245779</v>
          </cell>
        </row>
        <row r="490">
          <cell r="A490">
            <v>41718</v>
          </cell>
          <cell r="B490">
            <v>34.419998</v>
          </cell>
          <cell r="C490">
            <v>35.340000000000003</v>
          </cell>
          <cell r="D490">
            <v>33.509998000000003</v>
          </cell>
          <cell r="E490">
            <v>34.860000999999997</v>
          </cell>
          <cell r="F490">
            <v>33.838661000000002</v>
          </cell>
          <cell r="G490">
            <v>2571913</v>
          </cell>
        </row>
        <row r="491">
          <cell r="A491">
            <v>41719</v>
          </cell>
          <cell r="B491">
            <v>34.689999</v>
          </cell>
          <cell r="C491">
            <v>35.919998</v>
          </cell>
          <cell r="D491">
            <v>34.68</v>
          </cell>
          <cell r="E491">
            <v>35.709999000000003</v>
          </cell>
          <cell r="F491">
            <v>34.663756999999997</v>
          </cell>
          <cell r="G491">
            <v>6420442</v>
          </cell>
        </row>
        <row r="492">
          <cell r="A492">
            <v>41722</v>
          </cell>
          <cell r="B492">
            <v>35.849997999999999</v>
          </cell>
          <cell r="C492">
            <v>35.990001999999997</v>
          </cell>
          <cell r="D492">
            <v>35</v>
          </cell>
          <cell r="E492">
            <v>35.090000000000003</v>
          </cell>
          <cell r="F492">
            <v>34.061928000000002</v>
          </cell>
          <cell r="G492">
            <v>1504547</v>
          </cell>
        </row>
        <row r="493">
          <cell r="A493">
            <v>41723</v>
          </cell>
          <cell r="B493">
            <v>35.090000000000003</v>
          </cell>
          <cell r="C493">
            <v>35.950001</v>
          </cell>
          <cell r="D493">
            <v>34.909999999999997</v>
          </cell>
          <cell r="E493">
            <v>34.990001999999997</v>
          </cell>
          <cell r="F493">
            <v>33.964858999999997</v>
          </cell>
          <cell r="G493">
            <v>1472546</v>
          </cell>
        </row>
        <row r="494">
          <cell r="A494">
            <v>41724</v>
          </cell>
          <cell r="B494">
            <v>34.849997999999999</v>
          </cell>
          <cell r="C494">
            <v>35.400002000000001</v>
          </cell>
          <cell r="D494">
            <v>34.25</v>
          </cell>
          <cell r="E494">
            <v>34.75</v>
          </cell>
          <cell r="F494">
            <v>33.731887999999998</v>
          </cell>
          <cell r="G494">
            <v>1548125</v>
          </cell>
        </row>
        <row r="495">
          <cell r="A495">
            <v>41725</v>
          </cell>
          <cell r="B495">
            <v>34.599997999999999</v>
          </cell>
          <cell r="C495">
            <v>35.599997999999999</v>
          </cell>
          <cell r="D495">
            <v>34.549999</v>
          </cell>
          <cell r="E495">
            <v>34.610000999999997</v>
          </cell>
          <cell r="F495">
            <v>33.595984999999999</v>
          </cell>
          <cell r="G495">
            <v>2796031</v>
          </cell>
        </row>
        <row r="496">
          <cell r="A496">
            <v>41726</v>
          </cell>
          <cell r="B496">
            <v>34.439999</v>
          </cell>
          <cell r="C496">
            <v>35.5</v>
          </cell>
          <cell r="D496">
            <v>34.439999</v>
          </cell>
          <cell r="E496">
            <v>35.330002</v>
          </cell>
          <cell r="F496">
            <v>34.294894999999997</v>
          </cell>
          <cell r="G496">
            <v>1133371</v>
          </cell>
        </row>
        <row r="497">
          <cell r="A497">
            <v>41729</v>
          </cell>
          <cell r="B497">
            <v>35.150002000000001</v>
          </cell>
          <cell r="C497">
            <v>35.709999000000003</v>
          </cell>
          <cell r="D497">
            <v>34.900002000000001</v>
          </cell>
          <cell r="E497">
            <v>35.240001999999997</v>
          </cell>
          <cell r="F497">
            <v>34.207531000000003</v>
          </cell>
          <cell r="G497">
            <v>2275262</v>
          </cell>
        </row>
        <row r="498">
          <cell r="A498">
            <v>41730</v>
          </cell>
          <cell r="B498">
            <v>35.689999</v>
          </cell>
          <cell r="C498">
            <v>35.700001</v>
          </cell>
          <cell r="D498">
            <v>35.060001</v>
          </cell>
          <cell r="E498">
            <v>35.369999</v>
          </cell>
          <cell r="F498">
            <v>34.333720999999997</v>
          </cell>
          <cell r="G498">
            <v>1232319</v>
          </cell>
        </row>
        <row r="499">
          <cell r="A499">
            <v>41731</v>
          </cell>
          <cell r="B499">
            <v>35.360000999999997</v>
          </cell>
          <cell r="C499">
            <v>35.75</v>
          </cell>
          <cell r="D499">
            <v>35.189999</v>
          </cell>
          <cell r="E499">
            <v>35.459999000000003</v>
          </cell>
          <cell r="F499">
            <v>34.421084999999998</v>
          </cell>
          <cell r="G499">
            <v>4162977</v>
          </cell>
        </row>
        <row r="500">
          <cell r="A500">
            <v>41732</v>
          </cell>
          <cell r="B500">
            <v>35.599997999999999</v>
          </cell>
          <cell r="C500">
            <v>35.599997999999999</v>
          </cell>
          <cell r="D500">
            <v>35.080002</v>
          </cell>
          <cell r="E500">
            <v>35.419998</v>
          </cell>
          <cell r="F500">
            <v>34.382255999999998</v>
          </cell>
          <cell r="G500">
            <v>3365411</v>
          </cell>
        </row>
        <row r="501">
          <cell r="A501">
            <v>41733</v>
          </cell>
          <cell r="B501">
            <v>35.25</v>
          </cell>
          <cell r="C501">
            <v>36.200001</v>
          </cell>
          <cell r="D501">
            <v>35.229999999999997</v>
          </cell>
          <cell r="E501">
            <v>35.340000000000003</v>
          </cell>
          <cell r="F501">
            <v>34.304603999999998</v>
          </cell>
          <cell r="G501">
            <v>4276553</v>
          </cell>
        </row>
        <row r="502">
          <cell r="A502">
            <v>41736</v>
          </cell>
          <cell r="B502">
            <v>35.400002000000001</v>
          </cell>
          <cell r="C502">
            <v>35.990001999999997</v>
          </cell>
          <cell r="D502">
            <v>35.060001</v>
          </cell>
          <cell r="E502">
            <v>35.830002</v>
          </cell>
          <cell r="F502">
            <v>34.780251</v>
          </cell>
          <cell r="G502">
            <v>2048825</v>
          </cell>
        </row>
        <row r="503">
          <cell r="A503">
            <v>41737</v>
          </cell>
          <cell r="B503">
            <v>35.639999000000003</v>
          </cell>
          <cell r="C503">
            <v>37</v>
          </cell>
          <cell r="D503">
            <v>35.630001</v>
          </cell>
          <cell r="E503">
            <v>36.229999999999997</v>
          </cell>
          <cell r="F503">
            <v>35.168526</v>
          </cell>
          <cell r="G503">
            <v>5633689</v>
          </cell>
        </row>
        <row r="504">
          <cell r="A504">
            <v>41738</v>
          </cell>
          <cell r="B504">
            <v>36.169998</v>
          </cell>
          <cell r="C504">
            <v>36.799999</v>
          </cell>
          <cell r="D504">
            <v>36.169998</v>
          </cell>
          <cell r="E504">
            <v>36.340000000000003</v>
          </cell>
          <cell r="F504">
            <v>35.275298999999997</v>
          </cell>
          <cell r="G504">
            <v>3686993</v>
          </cell>
        </row>
        <row r="505">
          <cell r="A505">
            <v>41739</v>
          </cell>
          <cell r="B505">
            <v>36.240001999999997</v>
          </cell>
          <cell r="C505">
            <v>36.610000999999997</v>
          </cell>
          <cell r="D505">
            <v>35.200001</v>
          </cell>
          <cell r="E505">
            <v>35.470001000000003</v>
          </cell>
          <cell r="F505">
            <v>34.430793999999999</v>
          </cell>
          <cell r="G505">
            <v>3476069</v>
          </cell>
        </row>
        <row r="506">
          <cell r="A506">
            <v>41740</v>
          </cell>
          <cell r="B506">
            <v>35.740001999999997</v>
          </cell>
          <cell r="C506">
            <v>36.139999000000003</v>
          </cell>
          <cell r="D506">
            <v>35.020000000000003</v>
          </cell>
          <cell r="E506">
            <v>35.979999999999997</v>
          </cell>
          <cell r="F506">
            <v>34.925849999999997</v>
          </cell>
          <cell r="G506">
            <v>3062863</v>
          </cell>
        </row>
        <row r="507">
          <cell r="A507">
            <v>41743</v>
          </cell>
          <cell r="B507">
            <v>35.979999999999997</v>
          </cell>
          <cell r="C507">
            <v>36.099997999999999</v>
          </cell>
          <cell r="D507">
            <v>35.639999000000003</v>
          </cell>
          <cell r="E507">
            <v>35.950001</v>
          </cell>
          <cell r="F507">
            <v>34.896729000000001</v>
          </cell>
          <cell r="G507">
            <v>1464323</v>
          </cell>
        </row>
        <row r="508">
          <cell r="A508">
            <v>41744</v>
          </cell>
          <cell r="B508">
            <v>35.639999000000003</v>
          </cell>
          <cell r="C508">
            <v>36</v>
          </cell>
          <cell r="D508">
            <v>35.299999</v>
          </cell>
          <cell r="E508">
            <v>35.509998000000003</v>
          </cell>
          <cell r="F508">
            <v>34.469616000000002</v>
          </cell>
          <cell r="G508">
            <v>2008331</v>
          </cell>
        </row>
        <row r="509">
          <cell r="A509">
            <v>41745</v>
          </cell>
          <cell r="B509">
            <v>35.849997999999999</v>
          </cell>
          <cell r="C509">
            <v>36.049999</v>
          </cell>
          <cell r="D509">
            <v>35.790000999999997</v>
          </cell>
          <cell r="E509">
            <v>35.970001000000003</v>
          </cell>
          <cell r="F509">
            <v>34.916145</v>
          </cell>
          <cell r="G509">
            <v>2545031</v>
          </cell>
        </row>
        <row r="510">
          <cell r="A510">
            <v>41750</v>
          </cell>
          <cell r="B510">
            <v>35.979999999999997</v>
          </cell>
          <cell r="C510">
            <v>36.189999</v>
          </cell>
          <cell r="D510">
            <v>35.610000999999997</v>
          </cell>
          <cell r="E510">
            <v>35.720001000000003</v>
          </cell>
          <cell r="F510">
            <v>34.673470000000002</v>
          </cell>
          <cell r="G510">
            <v>818378</v>
          </cell>
        </row>
        <row r="511">
          <cell r="A511">
            <v>41751</v>
          </cell>
          <cell r="B511">
            <v>35.68</v>
          </cell>
          <cell r="C511">
            <v>36.599997999999999</v>
          </cell>
          <cell r="D511">
            <v>35.599997999999999</v>
          </cell>
          <cell r="E511">
            <v>36.369999</v>
          </cell>
          <cell r="F511">
            <v>35.304423999999997</v>
          </cell>
          <cell r="G511">
            <v>2327701</v>
          </cell>
        </row>
        <row r="512">
          <cell r="A512">
            <v>41752</v>
          </cell>
          <cell r="B512">
            <v>36.5</v>
          </cell>
          <cell r="C512">
            <v>37.349997999999999</v>
          </cell>
          <cell r="D512">
            <v>35.93</v>
          </cell>
          <cell r="E512">
            <v>37.32</v>
          </cell>
          <cell r="F512">
            <v>36.226588999999997</v>
          </cell>
          <cell r="G512">
            <v>3183432</v>
          </cell>
        </row>
        <row r="513">
          <cell r="A513">
            <v>41753</v>
          </cell>
          <cell r="B513">
            <v>37.32</v>
          </cell>
          <cell r="C513">
            <v>38.200001</v>
          </cell>
          <cell r="D513">
            <v>37.290000999999997</v>
          </cell>
          <cell r="E513">
            <v>38.099997999999999</v>
          </cell>
          <cell r="F513">
            <v>36.983738000000002</v>
          </cell>
          <cell r="G513">
            <v>2631632</v>
          </cell>
        </row>
        <row r="514">
          <cell r="A514">
            <v>41754</v>
          </cell>
          <cell r="B514">
            <v>38.139999000000003</v>
          </cell>
          <cell r="C514">
            <v>38.139999000000003</v>
          </cell>
          <cell r="D514">
            <v>36.599997999999999</v>
          </cell>
          <cell r="E514">
            <v>37.189999</v>
          </cell>
          <cell r="F514">
            <v>36.100399000000003</v>
          </cell>
          <cell r="G514">
            <v>1542451</v>
          </cell>
        </row>
        <row r="515">
          <cell r="A515">
            <v>41757</v>
          </cell>
          <cell r="B515">
            <v>37.049999</v>
          </cell>
          <cell r="C515">
            <v>37.580002</v>
          </cell>
          <cell r="D515">
            <v>36.880001</v>
          </cell>
          <cell r="E515">
            <v>37.080002</v>
          </cell>
          <cell r="F515">
            <v>35.993622000000002</v>
          </cell>
          <cell r="G515">
            <v>1501469</v>
          </cell>
        </row>
        <row r="516">
          <cell r="A516">
            <v>41758</v>
          </cell>
          <cell r="B516">
            <v>37.25</v>
          </cell>
          <cell r="C516">
            <v>37.900002000000001</v>
          </cell>
          <cell r="D516">
            <v>37.25</v>
          </cell>
          <cell r="E516">
            <v>37.889999000000003</v>
          </cell>
          <cell r="F516">
            <v>36.779888</v>
          </cell>
          <cell r="G516">
            <v>1333142</v>
          </cell>
        </row>
        <row r="517">
          <cell r="A517">
            <v>41759</v>
          </cell>
          <cell r="B517">
            <v>37.470001000000003</v>
          </cell>
          <cell r="C517">
            <v>37.470001000000003</v>
          </cell>
          <cell r="D517">
            <v>35.869999</v>
          </cell>
          <cell r="E517">
            <v>36.139999000000003</v>
          </cell>
          <cell r="F517">
            <v>35.081161000000002</v>
          </cell>
          <cell r="G517">
            <v>6841897</v>
          </cell>
        </row>
        <row r="518">
          <cell r="A518">
            <v>41761</v>
          </cell>
          <cell r="B518">
            <v>36.139999000000003</v>
          </cell>
          <cell r="C518">
            <v>36.689999</v>
          </cell>
          <cell r="D518">
            <v>35.099997999999999</v>
          </cell>
          <cell r="E518">
            <v>35.18</v>
          </cell>
          <cell r="F518">
            <v>34.149292000000003</v>
          </cell>
          <cell r="G518">
            <v>2773084</v>
          </cell>
        </row>
        <row r="519">
          <cell r="A519">
            <v>41764</v>
          </cell>
          <cell r="B519">
            <v>35.349997999999999</v>
          </cell>
          <cell r="C519">
            <v>35.68</v>
          </cell>
          <cell r="D519">
            <v>34.669998</v>
          </cell>
          <cell r="E519">
            <v>35.540000999999997</v>
          </cell>
          <cell r="F519">
            <v>34.498745</v>
          </cell>
          <cell r="G519">
            <v>1211442</v>
          </cell>
        </row>
        <row r="520">
          <cell r="A520">
            <v>41765</v>
          </cell>
          <cell r="B520">
            <v>35.540000999999997</v>
          </cell>
          <cell r="C520">
            <v>36.25</v>
          </cell>
          <cell r="D520">
            <v>35.209999000000003</v>
          </cell>
          <cell r="E520">
            <v>36.139999000000003</v>
          </cell>
          <cell r="F520">
            <v>35.081161000000002</v>
          </cell>
          <cell r="G520">
            <v>1605999</v>
          </cell>
        </row>
        <row r="521">
          <cell r="A521">
            <v>41766</v>
          </cell>
          <cell r="B521">
            <v>35.979999999999997</v>
          </cell>
          <cell r="C521">
            <v>36.330002</v>
          </cell>
          <cell r="D521">
            <v>35.849997999999999</v>
          </cell>
          <cell r="E521">
            <v>35.959999000000003</v>
          </cell>
          <cell r="F521">
            <v>34.906433</v>
          </cell>
          <cell r="G521">
            <v>1502207</v>
          </cell>
        </row>
        <row r="522">
          <cell r="A522">
            <v>41767</v>
          </cell>
          <cell r="B522">
            <v>35.700001</v>
          </cell>
          <cell r="C522">
            <v>36.490001999999997</v>
          </cell>
          <cell r="D522">
            <v>35.509998000000003</v>
          </cell>
          <cell r="E522">
            <v>35.650002000000001</v>
          </cell>
          <cell r="F522">
            <v>34.605522000000001</v>
          </cell>
          <cell r="G522">
            <v>1492510</v>
          </cell>
        </row>
        <row r="523">
          <cell r="A523">
            <v>41768</v>
          </cell>
          <cell r="B523">
            <v>35.409999999999997</v>
          </cell>
          <cell r="C523">
            <v>35.990001999999997</v>
          </cell>
          <cell r="D523">
            <v>35.150002000000001</v>
          </cell>
          <cell r="E523">
            <v>35.25</v>
          </cell>
          <cell r="F523">
            <v>34.217236</v>
          </cell>
          <cell r="G523">
            <v>1962817</v>
          </cell>
        </row>
        <row r="524">
          <cell r="A524">
            <v>41771</v>
          </cell>
          <cell r="B524">
            <v>35.400002000000001</v>
          </cell>
          <cell r="C524">
            <v>36.220001000000003</v>
          </cell>
          <cell r="D524">
            <v>35.349997999999999</v>
          </cell>
          <cell r="E524">
            <v>36.090000000000003</v>
          </cell>
          <cell r="F524">
            <v>35.032626999999998</v>
          </cell>
          <cell r="G524">
            <v>1602489</v>
          </cell>
        </row>
        <row r="525">
          <cell r="A525">
            <v>41772</v>
          </cell>
          <cell r="B525">
            <v>36.220001000000003</v>
          </cell>
          <cell r="C525">
            <v>36.5</v>
          </cell>
          <cell r="D525">
            <v>35.970001000000003</v>
          </cell>
          <cell r="E525">
            <v>36.330002</v>
          </cell>
          <cell r="F525">
            <v>35.265594</v>
          </cell>
          <cell r="G525">
            <v>1733412</v>
          </cell>
        </row>
        <row r="526">
          <cell r="A526">
            <v>41773</v>
          </cell>
          <cell r="B526">
            <v>36.330002</v>
          </cell>
          <cell r="C526">
            <v>36.93</v>
          </cell>
          <cell r="D526">
            <v>36.220001000000003</v>
          </cell>
          <cell r="E526">
            <v>36.740001999999997</v>
          </cell>
          <cell r="F526">
            <v>35.663586000000002</v>
          </cell>
          <cell r="G526">
            <v>1822648</v>
          </cell>
        </row>
        <row r="527">
          <cell r="A527">
            <v>41774</v>
          </cell>
          <cell r="B527">
            <v>36.709999000000003</v>
          </cell>
          <cell r="C527">
            <v>36.709999000000003</v>
          </cell>
          <cell r="D527">
            <v>36</v>
          </cell>
          <cell r="E527">
            <v>36.060001</v>
          </cell>
          <cell r="F527">
            <v>35.003506000000002</v>
          </cell>
          <cell r="G527">
            <v>1015707</v>
          </cell>
        </row>
        <row r="528">
          <cell r="A528">
            <v>41775</v>
          </cell>
          <cell r="B528">
            <v>36</v>
          </cell>
          <cell r="C528">
            <v>36.720001000000003</v>
          </cell>
          <cell r="D528">
            <v>36</v>
          </cell>
          <cell r="E528">
            <v>36.439999</v>
          </cell>
          <cell r="F528">
            <v>35.372371999999999</v>
          </cell>
          <cell r="G528">
            <v>1259535</v>
          </cell>
        </row>
        <row r="529">
          <cell r="A529">
            <v>41778</v>
          </cell>
          <cell r="B529">
            <v>36.549999</v>
          </cell>
          <cell r="C529">
            <v>36.900002000000001</v>
          </cell>
          <cell r="D529">
            <v>36.369999</v>
          </cell>
          <cell r="E529">
            <v>36.880001</v>
          </cell>
          <cell r="F529">
            <v>35.799484</v>
          </cell>
          <cell r="G529">
            <v>1382128</v>
          </cell>
        </row>
        <row r="530">
          <cell r="A530">
            <v>41779</v>
          </cell>
          <cell r="B530">
            <v>36.880001</v>
          </cell>
          <cell r="C530">
            <v>37.150002000000001</v>
          </cell>
          <cell r="D530">
            <v>36.799999</v>
          </cell>
          <cell r="E530">
            <v>37.040000999999997</v>
          </cell>
          <cell r="F530">
            <v>35.954796000000002</v>
          </cell>
          <cell r="G530">
            <v>1496139</v>
          </cell>
        </row>
        <row r="531">
          <cell r="A531">
            <v>41780</v>
          </cell>
          <cell r="B531">
            <v>36.919998</v>
          </cell>
          <cell r="C531">
            <v>37.770000000000003</v>
          </cell>
          <cell r="D531">
            <v>36.909999999999997</v>
          </cell>
          <cell r="E531">
            <v>37.599997999999999</v>
          </cell>
          <cell r="F531">
            <v>36.498382999999997</v>
          </cell>
          <cell r="G531">
            <v>1695764</v>
          </cell>
        </row>
        <row r="532">
          <cell r="A532">
            <v>41781</v>
          </cell>
          <cell r="B532">
            <v>37.400002000000001</v>
          </cell>
          <cell r="C532">
            <v>37.799999</v>
          </cell>
          <cell r="D532">
            <v>37.150002000000001</v>
          </cell>
          <cell r="E532">
            <v>37.330002</v>
          </cell>
          <cell r="F532">
            <v>36.236297999999998</v>
          </cell>
          <cell r="G532">
            <v>2554525</v>
          </cell>
        </row>
        <row r="533">
          <cell r="A533">
            <v>41782</v>
          </cell>
          <cell r="B533">
            <v>37.380001</v>
          </cell>
          <cell r="C533">
            <v>37.450001</v>
          </cell>
          <cell r="D533">
            <v>37.150002000000001</v>
          </cell>
          <cell r="E533">
            <v>37.270000000000003</v>
          </cell>
          <cell r="F533">
            <v>36.178058999999998</v>
          </cell>
          <cell r="G533">
            <v>1293224</v>
          </cell>
        </row>
        <row r="534">
          <cell r="A534">
            <v>41785</v>
          </cell>
          <cell r="B534">
            <v>37.18</v>
          </cell>
          <cell r="C534">
            <v>37.82</v>
          </cell>
          <cell r="D534">
            <v>37.18</v>
          </cell>
          <cell r="E534">
            <v>37.689999</v>
          </cell>
          <cell r="F534">
            <v>36.585751000000002</v>
          </cell>
          <cell r="G534">
            <v>531434</v>
          </cell>
        </row>
        <row r="535">
          <cell r="A535">
            <v>41786</v>
          </cell>
          <cell r="B535">
            <v>37.799999</v>
          </cell>
          <cell r="C535">
            <v>37.939999</v>
          </cell>
          <cell r="D535">
            <v>37.299999</v>
          </cell>
          <cell r="E535">
            <v>37.830002</v>
          </cell>
          <cell r="F535">
            <v>36.721648999999999</v>
          </cell>
          <cell r="G535">
            <v>1152279</v>
          </cell>
        </row>
        <row r="536">
          <cell r="A536">
            <v>41787</v>
          </cell>
          <cell r="B536">
            <v>37.659999999999997</v>
          </cell>
          <cell r="C536">
            <v>37.900002000000001</v>
          </cell>
          <cell r="D536">
            <v>37.509998000000003</v>
          </cell>
          <cell r="E536">
            <v>37.729999999999997</v>
          </cell>
          <cell r="F536">
            <v>36.624577000000002</v>
          </cell>
          <cell r="G536">
            <v>1192665</v>
          </cell>
        </row>
        <row r="537">
          <cell r="A537">
            <v>41788</v>
          </cell>
          <cell r="B537">
            <v>37.560001</v>
          </cell>
          <cell r="C537">
            <v>38.099997999999999</v>
          </cell>
          <cell r="D537">
            <v>37.299999</v>
          </cell>
          <cell r="E537">
            <v>37.689999</v>
          </cell>
          <cell r="F537">
            <v>36.585751000000002</v>
          </cell>
          <cell r="G537">
            <v>2220409</v>
          </cell>
        </row>
        <row r="538">
          <cell r="A538">
            <v>41789</v>
          </cell>
          <cell r="B538">
            <v>37.450001</v>
          </cell>
          <cell r="C538">
            <v>37.549999</v>
          </cell>
          <cell r="D538">
            <v>37.060001</v>
          </cell>
          <cell r="E538">
            <v>37.200001</v>
          </cell>
          <cell r="F538">
            <v>36.110106999999999</v>
          </cell>
          <cell r="G538">
            <v>3161655</v>
          </cell>
        </row>
        <row r="539">
          <cell r="A539">
            <v>41792</v>
          </cell>
          <cell r="B539">
            <v>37.029998999999997</v>
          </cell>
          <cell r="C539">
            <v>37.740001999999997</v>
          </cell>
          <cell r="D539">
            <v>37.029998999999997</v>
          </cell>
          <cell r="E539">
            <v>37.68</v>
          </cell>
          <cell r="F539">
            <v>36.576042000000001</v>
          </cell>
          <cell r="G539">
            <v>1398349</v>
          </cell>
        </row>
        <row r="540">
          <cell r="A540">
            <v>41793</v>
          </cell>
          <cell r="B540">
            <v>37.470001000000003</v>
          </cell>
          <cell r="C540">
            <v>38.040000999999997</v>
          </cell>
          <cell r="D540">
            <v>37.299999</v>
          </cell>
          <cell r="E540">
            <v>37.880001</v>
          </cell>
          <cell r="F540">
            <v>36.770184</v>
          </cell>
          <cell r="G540">
            <v>1210447</v>
          </cell>
        </row>
        <row r="541">
          <cell r="A541">
            <v>41794</v>
          </cell>
          <cell r="B541">
            <v>37.520000000000003</v>
          </cell>
          <cell r="C541">
            <v>37.849997999999999</v>
          </cell>
          <cell r="D541">
            <v>37.119999</v>
          </cell>
          <cell r="E541">
            <v>37.409999999999997</v>
          </cell>
          <cell r="F541">
            <v>36.313949999999998</v>
          </cell>
          <cell r="G541">
            <v>1168252</v>
          </cell>
        </row>
        <row r="542">
          <cell r="A542">
            <v>41795</v>
          </cell>
          <cell r="B542">
            <v>37.400002000000001</v>
          </cell>
          <cell r="C542">
            <v>37.5</v>
          </cell>
          <cell r="D542">
            <v>37.110000999999997</v>
          </cell>
          <cell r="E542">
            <v>37.240001999999997</v>
          </cell>
          <cell r="F542">
            <v>36.148933</v>
          </cell>
          <cell r="G542">
            <v>1820208</v>
          </cell>
        </row>
        <row r="543">
          <cell r="A543">
            <v>41796</v>
          </cell>
          <cell r="B543">
            <v>37.270000000000003</v>
          </cell>
          <cell r="C543">
            <v>37.619999</v>
          </cell>
          <cell r="D543">
            <v>37.099997999999999</v>
          </cell>
          <cell r="E543">
            <v>37.470001000000003</v>
          </cell>
          <cell r="F543">
            <v>36.372199999999999</v>
          </cell>
          <cell r="G543">
            <v>1838135</v>
          </cell>
        </row>
        <row r="544">
          <cell r="A544">
            <v>41799</v>
          </cell>
          <cell r="B544">
            <v>37.279998999999997</v>
          </cell>
          <cell r="C544">
            <v>37.849997999999999</v>
          </cell>
          <cell r="D544">
            <v>37.279998999999997</v>
          </cell>
          <cell r="E544">
            <v>37.770000000000003</v>
          </cell>
          <cell r="F544">
            <v>36.663409999999999</v>
          </cell>
          <cell r="G544">
            <v>1999666</v>
          </cell>
        </row>
        <row r="545">
          <cell r="A545">
            <v>41800</v>
          </cell>
          <cell r="B545">
            <v>37.439999</v>
          </cell>
          <cell r="C545">
            <v>38.880001</v>
          </cell>
          <cell r="D545">
            <v>37.439999</v>
          </cell>
          <cell r="E545">
            <v>38.590000000000003</v>
          </cell>
          <cell r="F545">
            <v>37.459381</v>
          </cell>
          <cell r="G545">
            <v>2587765</v>
          </cell>
        </row>
        <row r="546">
          <cell r="A546">
            <v>41801</v>
          </cell>
          <cell r="B546">
            <v>38.310001</v>
          </cell>
          <cell r="C546">
            <v>39.279998999999997</v>
          </cell>
          <cell r="D546">
            <v>38.299999</v>
          </cell>
          <cell r="E546">
            <v>39.090000000000003</v>
          </cell>
          <cell r="F546">
            <v>37.944732999999999</v>
          </cell>
          <cell r="G546">
            <v>2552697</v>
          </cell>
        </row>
        <row r="547">
          <cell r="A547">
            <v>41802</v>
          </cell>
          <cell r="B547">
            <v>39.189999</v>
          </cell>
          <cell r="C547">
            <v>39.330002</v>
          </cell>
          <cell r="D547">
            <v>38.700001</v>
          </cell>
          <cell r="E547">
            <v>38.919998</v>
          </cell>
          <cell r="F547">
            <v>37.779716000000001</v>
          </cell>
          <cell r="G547">
            <v>1316865</v>
          </cell>
        </row>
        <row r="548">
          <cell r="A548">
            <v>41803</v>
          </cell>
          <cell r="B548">
            <v>38.779998999999997</v>
          </cell>
          <cell r="C548">
            <v>39.5</v>
          </cell>
          <cell r="D548">
            <v>38.299999</v>
          </cell>
          <cell r="E548">
            <v>38.509998000000003</v>
          </cell>
          <cell r="F548">
            <v>37.381720999999999</v>
          </cell>
          <cell r="G548">
            <v>3164826</v>
          </cell>
        </row>
        <row r="549">
          <cell r="A549">
            <v>41806</v>
          </cell>
          <cell r="B549">
            <v>38.590000000000003</v>
          </cell>
          <cell r="C549">
            <v>39.450001</v>
          </cell>
          <cell r="D549">
            <v>38.509998000000003</v>
          </cell>
          <cell r="E549">
            <v>39.32</v>
          </cell>
          <cell r="F549">
            <v>38.167991999999998</v>
          </cell>
          <cell r="G549">
            <v>1363512</v>
          </cell>
        </row>
        <row r="550">
          <cell r="A550">
            <v>41807</v>
          </cell>
          <cell r="B550">
            <v>38.700001</v>
          </cell>
          <cell r="C550">
            <v>39.400002000000001</v>
          </cell>
          <cell r="D550">
            <v>38.700001</v>
          </cell>
          <cell r="E550">
            <v>39.25</v>
          </cell>
          <cell r="F550">
            <v>38.100043999999997</v>
          </cell>
          <cell r="G550">
            <v>922046</v>
          </cell>
        </row>
        <row r="551">
          <cell r="A551">
            <v>41808</v>
          </cell>
          <cell r="B551">
            <v>39.400002000000001</v>
          </cell>
          <cell r="C551">
            <v>39.5</v>
          </cell>
          <cell r="D551">
            <v>39.080002</v>
          </cell>
          <cell r="E551">
            <v>39.360000999999997</v>
          </cell>
          <cell r="F551">
            <v>38.206820999999998</v>
          </cell>
          <cell r="G551">
            <v>1506552</v>
          </cell>
        </row>
        <row r="552">
          <cell r="A552">
            <v>41809</v>
          </cell>
          <cell r="B552">
            <v>39.130001</v>
          </cell>
          <cell r="C552">
            <v>39.590000000000003</v>
          </cell>
          <cell r="D552">
            <v>39.099997999999999</v>
          </cell>
          <cell r="E552">
            <v>39.330002</v>
          </cell>
          <cell r="F552">
            <v>38.177703999999999</v>
          </cell>
          <cell r="G552">
            <v>1351434</v>
          </cell>
        </row>
        <row r="553">
          <cell r="A553">
            <v>41810</v>
          </cell>
          <cell r="B553">
            <v>39</v>
          </cell>
          <cell r="C553">
            <v>39.900002000000001</v>
          </cell>
          <cell r="D553">
            <v>39</v>
          </cell>
          <cell r="E553">
            <v>39.700001</v>
          </cell>
          <cell r="F553">
            <v>38.536861000000002</v>
          </cell>
          <cell r="G553">
            <v>6126332</v>
          </cell>
        </row>
        <row r="554">
          <cell r="A554">
            <v>41813</v>
          </cell>
          <cell r="B554">
            <v>39.439999</v>
          </cell>
          <cell r="C554">
            <v>39.970001000000003</v>
          </cell>
          <cell r="D554">
            <v>39.25</v>
          </cell>
          <cell r="E554">
            <v>39.880001</v>
          </cell>
          <cell r="F554">
            <v>38.711585999999997</v>
          </cell>
          <cell r="G554">
            <v>894329</v>
          </cell>
        </row>
        <row r="555">
          <cell r="A555">
            <v>41814</v>
          </cell>
          <cell r="B555">
            <v>39.659999999999997</v>
          </cell>
          <cell r="C555">
            <v>39.849997999999999</v>
          </cell>
          <cell r="D555">
            <v>39</v>
          </cell>
          <cell r="E555">
            <v>39.5</v>
          </cell>
          <cell r="F555">
            <v>38.34272</v>
          </cell>
          <cell r="G555">
            <v>909047</v>
          </cell>
        </row>
        <row r="556">
          <cell r="A556">
            <v>41815</v>
          </cell>
          <cell r="B556">
            <v>39.209999000000003</v>
          </cell>
          <cell r="C556">
            <v>39.75</v>
          </cell>
          <cell r="D556">
            <v>38.669998</v>
          </cell>
          <cell r="E556">
            <v>38.720001000000003</v>
          </cell>
          <cell r="F556">
            <v>37.585571000000002</v>
          </cell>
          <cell r="G556">
            <v>1146581</v>
          </cell>
        </row>
        <row r="557">
          <cell r="A557">
            <v>41816</v>
          </cell>
          <cell r="B557">
            <v>38.610000999999997</v>
          </cell>
          <cell r="C557">
            <v>38.860000999999997</v>
          </cell>
          <cell r="D557">
            <v>38</v>
          </cell>
          <cell r="E557">
            <v>38.080002</v>
          </cell>
          <cell r="F557">
            <v>36.964325000000002</v>
          </cell>
          <cell r="G557">
            <v>2168002</v>
          </cell>
        </row>
        <row r="558">
          <cell r="A558">
            <v>41817</v>
          </cell>
          <cell r="B558">
            <v>38.150002000000001</v>
          </cell>
          <cell r="C558">
            <v>38.650002000000001</v>
          </cell>
          <cell r="D558">
            <v>38</v>
          </cell>
          <cell r="E558">
            <v>38.080002</v>
          </cell>
          <cell r="F558">
            <v>36.964325000000002</v>
          </cell>
          <cell r="G558">
            <v>1937917</v>
          </cell>
        </row>
        <row r="559">
          <cell r="A559">
            <v>41820</v>
          </cell>
          <cell r="B559">
            <v>38.080002</v>
          </cell>
          <cell r="C559">
            <v>38.5</v>
          </cell>
          <cell r="D559">
            <v>37.810001</v>
          </cell>
          <cell r="E559">
            <v>38.07</v>
          </cell>
          <cell r="F559">
            <v>36.954613000000002</v>
          </cell>
          <cell r="G559">
            <v>2110983</v>
          </cell>
        </row>
        <row r="560">
          <cell r="A560">
            <v>41821</v>
          </cell>
          <cell r="B560">
            <v>38.099997999999999</v>
          </cell>
          <cell r="C560">
            <v>38.610000999999997</v>
          </cell>
          <cell r="D560">
            <v>38</v>
          </cell>
          <cell r="E560">
            <v>38.290000999999997</v>
          </cell>
          <cell r="F560">
            <v>37.168174999999998</v>
          </cell>
          <cell r="G560">
            <v>2335397</v>
          </cell>
        </row>
        <row r="561">
          <cell r="A561">
            <v>41822</v>
          </cell>
          <cell r="B561">
            <v>38.119999</v>
          </cell>
          <cell r="C561">
            <v>39.159999999999997</v>
          </cell>
          <cell r="D561">
            <v>38.119999</v>
          </cell>
          <cell r="E561">
            <v>39.009998000000003</v>
          </cell>
          <cell r="F561">
            <v>37.867077000000002</v>
          </cell>
          <cell r="G561">
            <v>2482485</v>
          </cell>
        </row>
        <row r="562">
          <cell r="A562">
            <v>41823</v>
          </cell>
          <cell r="B562">
            <v>38.549999</v>
          </cell>
          <cell r="C562">
            <v>39.450001</v>
          </cell>
          <cell r="D562">
            <v>38.549999</v>
          </cell>
          <cell r="E562">
            <v>39.340000000000003</v>
          </cell>
          <cell r="F562">
            <v>38.187407999999998</v>
          </cell>
          <cell r="G562">
            <v>1743115</v>
          </cell>
        </row>
        <row r="563">
          <cell r="A563">
            <v>41824</v>
          </cell>
          <cell r="B563">
            <v>39.340000000000003</v>
          </cell>
          <cell r="C563">
            <v>39.520000000000003</v>
          </cell>
          <cell r="D563">
            <v>39.240001999999997</v>
          </cell>
          <cell r="E563">
            <v>39.479999999999997</v>
          </cell>
          <cell r="F563">
            <v>38.323307</v>
          </cell>
          <cell r="G563">
            <v>567311</v>
          </cell>
        </row>
        <row r="564">
          <cell r="A564">
            <v>41827</v>
          </cell>
          <cell r="B564">
            <v>39.279998999999997</v>
          </cell>
          <cell r="C564">
            <v>39.900002000000001</v>
          </cell>
          <cell r="D564">
            <v>39.279998999999997</v>
          </cell>
          <cell r="E564">
            <v>39.869999</v>
          </cell>
          <cell r="F564">
            <v>38.701878000000001</v>
          </cell>
          <cell r="G564">
            <v>1571921</v>
          </cell>
        </row>
        <row r="565">
          <cell r="A565">
            <v>41828</v>
          </cell>
          <cell r="B565">
            <v>39.869999</v>
          </cell>
          <cell r="C565">
            <v>40</v>
          </cell>
          <cell r="D565">
            <v>39.590000000000003</v>
          </cell>
          <cell r="E565">
            <v>39.849997999999999</v>
          </cell>
          <cell r="F565">
            <v>38.682465000000001</v>
          </cell>
          <cell r="G565">
            <v>1544876</v>
          </cell>
        </row>
        <row r="566">
          <cell r="A566">
            <v>41829</v>
          </cell>
          <cell r="B566">
            <v>39.790000999999997</v>
          </cell>
          <cell r="C566">
            <v>39.990001999999997</v>
          </cell>
          <cell r="D566">
            <v>39.189999</v>
          </cell>
          <cell r="E566">
            <v>39.419998</v>
          </cell>
          <cell r="F566">
            <v>38.265064000000002</v>
          </cell>
          <cell r="G566">
            <v>863203</v>
          </cell>
        </row>
        <row r="567">
          <cell r="A567">
            <v>41830</v>
          </cell>
          <cell r="B567">
            <v>39.290000999999997</v>
          </cell>
          <cell r="C567">
            <v>40</v>
          </cell>
          <cell r="D567">
            <v>38.880001</v>
          </cell>
          <cell r="E567">
            <v>39.860000999999997</v>
          </cell>
          <cell r="F567">
            <v>38.692172999999997</v>
          </cell>
          <cell r="G567">
            <v>1581340</v>
          </cell>
        </row>
        <row r="568">
          <cell r="A568">
            <v>41831</v>
          </cell>
          <cell r="B568">
            <v>39.950001</v>
          </cell>
          <cell r="C568">
            <v>40.689999</v>
          </cell>
          <cell r="D568">
            <v>39.950001</v>
          </cell>
          <cell r="E568">
            <v>40.520000000000003</v>
          </cell>
          <cell r="F568">
            <v>39.332832000000003</v>
          </cell>
          <cell r="G568">
            <v>1835595</v>
          </cell>
        </row>
        <row r="569">
          <cell r="A569">
            <v>41834</v>
          </cell>
          <cell r="B569">
            <v>40.32</v>
          </cell>
          <cell r="C569">
            <v>41.049999</v>
          </cell>
          <cell r="D569">
            <v>40.090000000000003</v>
          </cell>
          <cell r="E569">
            <v>40.970001000000003</v>
          </cell>
          <cell r="F569">
            <v>39.769652999999998</v>
          </cell>
          <cell r="G569">
            <v>1480633</v>
          </cell>
        </row>
        <row r="570">
          <cell r="A570">
            <v>41835</v>
          </cell>
          <cell r="B570">
            <v>40.840000000000003</v>
          </cell>
          <cell r="C570">
            <v>41</v>
          </cell>
          <cell r="D570">
            <v>40.349997999999999</v>
          </cell>
          <cell r="E570">
            <v>40.93</v>
          </cell>
          <cell r="F570">
            <v>39.730826999999998</v>
          </cell>
          <cell r="G570">
            <v>1628042</v>
          </cell>
        </row>
        <row r="571">
          <cell r="A571">
            <v>41836</v>
          </cell>
          <cell r="B571">
            <v>41</v>
          </cell>
          <cell r="C571">
            <v>41.16</v>
          </cell>
          <cell r="D571">
            <v>40.82</v>
          </cell>
          <cell r="E571">
            <v>41.049999</v>
          </cell>
          <cell r="F571">
            <v>39.847309000000003</v>
          </cell>
          <cell r="G571">
            <v>862875</v>
          </cell>
        </row>
        <row r="572">
          <cell r="A572">
            <v>41837</v>
          </cell>
          <cell r="B572">
            <v>40.659999999999997</v>
          </cell>
          <cell r="C572">
            <v>41.150002000000001</v>
          </cell>
          <cell r="D572">
            <v>40.099997999999999</v>
          </cell>
          <cell r="E572">
            <v>40.970001000000003</v>
          </cell>
          <cell r="F572">
            <v>39.769652999999998</v>
          </cell>
          <cell r="G572">
            <v>1016139</v>
          </cell>
        </row>
        <row r="573">
          <cell r="A573">
            <v>41838</v>
          </cell>
          <cell r="B573">
            <v>40.990001999999997</v>
          </cell>
          <cell r="C573">
            <v>41.5</v>
          </cell>
          <cell r="D573">
            <v>40.520000000000003</v>
          </cell>
          <cell r="E573">
            <v>41.450001</v>
          </cell>
          <cell r="F573">
            <v>40.235588</v>
          </cell>
          <cell r="G573">
            <v>1334766</v>
          </cell>
        </row>
        <row r="574">
          <cell r="A574">
            <v>41841</v>
          </cell>
          <cell r="B574">
            <v>41.509998000000003</v>
          </cell>
          <cell r="C574">
            <v>42.41</v>
          </cell>
          <cell r="D574">
            <v>41.27</v>
          </cell>
          <cell r="E574">
            <v>41.560001</v>
          </cell>
          <cell r="F574">
            <v>40.342368999999998</v>
          </cell>
          <cell r="G574">
            <v>2028779</v>
          </cell>
        </row>
        <row r="575">
          <cell r="A575">
            <v>41842</v>
          </cell>
          <cell r="B575">
            <v>41.560001</v>
          </cell>
          <cell r="C575">
            <v>42.139999000000003</v>
          </cell>
          <cell r="D575">
            <v>40.959999000000003</v>
          </cell>
          <cell r="E575">
            <v>41.16</v>
          </cell>
          <cell r="F575">
            <v>39.954085999999997</v>
          </cell>
          <cell r="G575">
            <v>974530</v>
          </cell>
        </row>
        <row r="576">
          <cell r="A576">
            <v>41843</v>
          </cell>
          <cell r="B576">
            <v>41.599997999999999</v>
          </cell>
          <cell r="C576">
            <v>41.990001999999997</v>
          </cell>
          <cell r="D576">
            <v>40.849997999999999</v>
          </cell>
          <cell r="E576">
            <v>41</v>
          </cell>
          <cell r="F576">
            <v>39.798771000000002</v>
          </cell>
          <cell r="G576">
            <v>1833828</v>
          </cell>
        </row>
        <row r="577">
          <cell r="A577">
            <v>41844</v>
          </cell>
          <cell r="B577">
            <v>41</v>
          </cell>
          <cell r="C577">
            <v>41.73</v>
          </cell>
          <cell r="D577">
            <v>40.849997999999999</v>
          </cell>
          <cell r="E577">
            <v>41.560001</v>
          </cell>
          <cell r="F577">
            <v>40.342368999999998</v>
          </cell>
          <cell r="G577">
            <v>1610503</v>
          </cell>
        </row>
        <row r="578">
          <cell r="A578">
            <v>41845</v>
          </cell>
          <cell r="B578">
            <v>41.349997999999999</v>
          </cell>
          <cell r="C578">
            <v>42.299999</v>
          </cell>
          <cell r="D578">
            <v>41.349997999999999</v>
          </cell>
          <cell r="E578">
            <v>42.23</v>
          </cell>
          <cell r="F578">
            <v>40.992733000000001</v>
          </cell>
          <cell r="G578">
            <v>2732960</v>
          </cell>
        </row>
        <row r="579">
          <cell r="A579">
            <v>41848</v>
          </cell>
          <cell r="B579">
            <v>42.02</v>
          </cell>
          <cell r="C579">
            <v>43.099997999999999</v>
          </cell>
          <cell r="D579">
            <v>42.02</v>
          </cell>
          <cell r="E579">
            <v>42.959999000000003</v>
          </cell>
          <cell r="F579">
            <v>41.701351000000003</v>
          </cell>
          <cell r="G579">
            <v>1889046</v>
          </cell>
        </row>
        <row r="580">
          <cell r="A580">
            <v>41849</v>
          </cell>
          <cell r="B580">
            <v>42.900002000000001</v>
          </cell>
          <cell r="C580">
            <v>42.959999000000003</v>
          </cell>
          <cell r="D580">
            <v>41.93</v>
          </cell>
          <cell r="E580">
            <v>42.209999000000003</v>
          </cell>
          <cell r="F580">
            <v>40.973323999999998</v>
          </cell>
          <cell r="G580">
            <v>1480633</v>
          </cell>
        </row>
        <row r="581">
          <cell r="A581">
            <v>41850</v>
          </cell>
          <cell r="B581">
            <v>42.23</v>
          </cell>
          <cell r="C581">
            <v>42.700001</v>
          </cell>
          <cell r="D581">
            <v>41.009998000000003</v>
          </cell>
          <cell r="E581">
            <v>41.07</v>
          </cell>
          <cell r="F581">
            <v>39.866722000000003</v>
          </cell>
          <cell r="G581">
            <v>1691167</v>
          </cell>
        </row>
        <row r="582">
          <cell r="A582">
            <v>41851</v>
          </cell>
          <cell r="B582">
            <v>41</v>
          </cell>
          <cell r="C582">
            <v>41.07</v>
          </cell>
          <cell r="D582">
            <v>39.470001000000003</v>
          </cell>
          <cell r="E582">
            <v>40.610000999999997</v>
          </cell>
          <cell r="F582">
            <v>39.420200000000001</v>
          </cell>
          <cell r="G582">
            <v>2466672</v>
          </cell>
        </row>
        <row r="583">
          <cell r="A583">
            <v>41852</v>
          </cell>
          <cell r="B583">
            <v>40.810001</v>
          </cell>
          <cell r="C583">
            <v>41.740001999999997</v>
          </cell>
          <cell r="D583">
            <v>40</v>
          </cell>
          <cell r="E583">
            <v>40.619999</v>
          </cell>
          <cell r="F583">
            <v>39.429904999999998</v>
          </cell>
          <cell r="G583">
            <v>1647661</v>
          </cell>
        </row>
        <row r="584">
          <cell r="A584">
            <v>41855</v>
          </cell>
          <cell r="B584">
            <v>40.630001</v>
          </cell>
          <cell r="C584">
            <v>42.75</v>
          </cell>
          <cell r="D584">
            <v>40.630001</v>
          </cell>
          <cell r="E584">
            <v>41.66</v>
          </cell>
          <cell r="F584">
            <v>40.439438000000003</v>
          </cell>
          <cell r="G584">
            <v>2662090</v>
          </cell>
        </row>
        <row r="585">
          <cell r="A585">
            <v>41856</v>
          </cell>
          <cell r="B585">
            <v>41.450001</v>
          </cell>
          <cell r="C585">
            <v>42.450001</v>
          </cell>
          <cell r="D585">
            <v>41.389999000000003</v>
          </cell>
          <cell r="E585">
            <v>41.970001000000003</v>
          </cell>
          <cell r="F585">
            <v>40.740355999999998</v>
          </cell>
          <cell r="G585">
            <v>1649977</v>
          </cell>
        </row>
        <row r="586">
          <cell r="A586">
            <v>41857</v>
          </cell>
          <cell r="B586">
            <v>42</v>
          </cell>
          <cell r="C586">
            <v>42.240001999999997</v>
          </cell>
          <cell r="D586">
            <v>41.060001</v>
          </cell>
          <cell r="E586">
            <v>41.52</v>
          </cell>
          <cell r="F586">
            <v>40.303534999999997</v>
          </cell>
          <cell r="G586">
            <v>1439170</v>
          </cell>
        </row>
        <row r="587">
          <cell r="A587">
            <v>41858</v>
          </cell>
          <cell r="B587">
            <v>41.450001</v>
          </cell>
          <cell r="C587">
            <v>41.950001</v>
          </cell>
          <cell r="D587">
            <v>40.700001</v>
          </cell>
          <cell r="E587">
            <v>41.169998</v>
          </cell>
          <cell r="F587">
            <v>39.963791000000001</v>
          </cell>
          <cell r="G587">
            <v>1763646</v>
          </cell>
        </row>
        <row r="588">
          <cell r="A588">
            <v>41859</v>
          </cell>
          <cell r="B588">
            <v>41.490001999999997</v>
          </cell>
          <cell r="C588">
            <v>41.900002000000001</v>
          </cell>
          <cell r="D588">
            <v>41.209999000000003</v>
          </cell>
          <cell r="E588">
            <v>41.700001</v>
          </cell>
          <cell r="F588">
            <v>40.478264000000003</v>
          </cell>
          <cell r="G588">
            <v>1122255</v>
          </cell>
        </row>
        <row r="589">
          <cell r="A589">
            <v>41862</v>
          </cell>
          <cell r="B589">
            <v>41.950001</v>
          </cell>
          <cell r="C589">
            <v>42.619999</v>
          </cell>
          <cell r="D589">
            <v>41.630001</v>
          </cell>
          <cell r="E589">
            <v>42.32</v>
          </cell>
          <cell r="F589">
            <v>41.080100999999999</v>
          </cell>
          <cell r="G589">
            <v>1547881</v>
          </cell>
        </row>
        <row r="590">
          <cell r="A590">
            <v>41863</v>
          </cell>
          <cell r="B590">
            <v>42.110000999999997</v>
          </cell>
          <cell r="C590">
            <v>42.990001999999997</v>
          </cell>
          <cell r="D590">
            <v>42</v>
          </cell>
          <cell r="E590">
            <v>42.25</v>
          </cell>
          <cell r="F590">
            <v>41.012149999999998</v>
          </cell>
          <cell r="G590">
            <v>2485313</v>
          </cell>
        </row>
        <row r="591">
          <cell r="A591">
            <v>41864</v>
          </cell>
          <cell r="B591">
            <v>42.299999</v>
          </cell>
          <cell r="C591">
            <v>43</v>
          </cell>
          <cell r="D591">
            <v>42.299999</v>
          </cell>
          <cell r="E591">
            <v>42.889999000000003</v>
          </cell>
          <cell r="F591">
            <v>41.633400000000002</v>
          </cell>
          <cell r="G591">
            <v>1925082</v>
          </cell>
        </row>
        <row r="592">
          <cell r="A592">
            <v>41865</v>
          </cell>
          <cell r="B592">
            <v>42.950001</v>
          </cell>
          <cell r="C592">
            <v>42.950001</v>
          </cell>
          <cell r="D592">
            <v>42.610000999999997</v>
          </cell>
          <cell r="E592">
            <v>42.93</v>
          </cell>
          <cell r="F592">
            <v>41.672226000000002</v>
          </cell>
          <cell r="G592">
            <v>1267254</v>
          </cell>
        </row>
        <row r="593">
          <cell r="A593">
            <v>41866</v>
          </cell>
          <cell r="B593">
            <v>42.720001000000003</v>
          </cell>
          <cell r="C593">
            <v>42.810001</v>
          </cell>
          <cell r="D593">
            <v>42.09</v>
          </cell>
          <cell r="E593">
            <v>42.360000999999997</v>
          </cell>
          <cell r="F593">
            <v>41.118926999999999</v>
          </cell>
          <cell r="G593">
            <v>777090</v>
          </cell>
        </row>
        <row r="594">
          <cell r="A594">
            <v>41869</v>
          </cell>
          <cell r="B594">
            <v>42.419998</v>
          </cell>
          <cell r="C594">
            <v>42.950001</v>
          </cell>
          <cell r="D594">
            <v>42.209999000000003</v>
          </cell>
          <cell r="E594">
            <v>42.740001999999997</v>
          </cell>
          <cell r="F594">
            <v>41.487793000000003</v>
          </cell>
          <cell r="G594">
            <v>723262</v>
          </cell>
        </row>
        <row r="595">
          <cell r="A595">
            <v>41870</v>
          </cell>
          <cell r="B595">
            <v>42.540000999999997</v>
          </cell>
          <cell r="C595">
            <v>43.099997999999999</v>
          </cell>
          <cell r="D595">
            <v>42.360000999999997</v>
          </cell>
          <cell r="E595">
            <v>43.049999</v>
          </cell>
          <cell r="F595">
            <v>41.788711999999997</v>
          </cell>
          <cell r="G595">
            <v>1964152</v>
          </cell>
        </row>
        <row r="596">
          <cell r="A596">
            <v>41871</v>
          </cell>
          <cell r="B596">
            <v>42.830002</v>
          </cell>
          <cell r="C596">
            <v>43.200001</v>
          </cell>
          <cell r="D596">
            <v>42.299999</v>
          </cell>
          <cell r="E596">
            <v>43.169998</v>
          </cell>
          <cell r="F596">
            <v>41.905192999999997</v>
          </cell>
          <cell r="G596">
            <v>1622495</v>
          </cell>
        </row>
        <row r="597">
          <cell r="A597">
            <v>41872</v>
          </cell>
          <cell r="B597">
            <v>43.16</v>
          </cell>
          <cell r="C597">
            <v>43.16</v>
          </cell>
          <cell r="D597">
            <v>42.529998999999997</v>
          </cell>
          <cell r="E597">
            <v>42.939999</v>
          </cell>
          <cell r="F597">
            <v>41.681933999999998</v>
          </cell>
          <cell r="G597">
            <v>1427584</v>
          </cell>
        </row>
        <row r="598">
          <cell r="A598">
            <v>41873</v>
          </cell>
          <cell r="B598">
            <v>42.990001999999997</v>
          </cell>
          <cell r="C598">
            <v>43.040000999999997</v>
          </cell>
          <cell r="D598">
            <v>42.509998000000003</v>
          </cell>
          <cell r="E598">
            <v>42.91</v>
          </cell>
          <cell r="F598">
            <v>41.652813000000002</v>
          </cell>
          <cell r="G598">
            <v>1277270</v>
          </cell>
        </row>
        <row r="599">
          <cell r="A599">
            <v>41876</v>
          </cell>
          <cell r="B599">
            <v>42.700001</v>
          </cell>
          <cell r="C599">
            <v>43</v>
          </cell>
          <cell r="D599">
            <v>42.560001</v>
          </cell>
          <cell r="E599">
            <v>42.919998</v>
          </cell>
          <cell r="F599">
            <v>41.662517999999999</v>
          </cell>
          <cell r="G599">
            <v>1050957</v>
          </cell>
        </row>
        <row r="600">
          <cell r="A600">
            <v>41877</v>
          </cell>
          <cell r="B600">
            <v>43</v>
          </cell>
          <cell r="C600">
            <v>43</v>
          </cell>
          <cell r="D600">
            <v>42.02</v>
          </cell>
          <cell r="E600">
            <v>42.509998000000003</v>
          </cell>
          <cell r="F600">
            <v>41.264530000000001</v>
          </cell>
          <cell r="G600">
            <v>2342367</v>
          </cell>
        </row>
        <row r="601">
          <cell r="A601">
            <v>41878</v>
          </cell>
          <cell r="B601">
            <v>42.599997999999999</v>
          </cell>
          <cell r="C601">
            <v>42.98</v>
          </cell>
          <cell r="D601">
            <v>42.599997999999999</v>
          </cell>
          <cell r="E601">
            <v>42.950001</v>
          </cell>
          <cell r="F601">
            <v>41.691642999999999</v>
          </cell>
          <cell r="G601">
            <v>1448027</v>
          </cell>
        </row>
        <row r="602">
          <cell r="A602">
            <v>41879</v>
          </cell>
          <cell r="B602">
            <v>42.919998</v>
          </cell>
          <cell r="C602">
            <v>43</v>
          </cell>
          <cell r="D602">
            <v>42.599997999999999</v>
          </cell>
          <cell r="E602">
            <v>42.84</v>
          </cell>
          <cell r="F602">
            <v>41.584865999999998</v>
          </cell>
          <cell r="G602">
            <v>1152931</v>
          </cell>
        </row>
        <row r="603">
          <cell r="A603">
            <v>41880</v>
          </cell>
          <cell r="B603">
            <v>42.650002000000001</v>
          </cell>
          <cell r="C603">
            <v>42.919998</v>
          </cell>
          <cell r="D603">
            <v>41</v>
          </cell>
          <cell r="E603">
            <v>41.16</v>
          </cell>
          <cell r="F603">
            <v>39.954085999999997</v>
          </cell>
          <cell r="G603">
            <v>6175192</v>
          </cell>
        </row>
        <row r="604">
          <cell r="A604">
            <v>41883</v>
          </cell>
          <cell r="B604">
            <v>41.349997999999999</v>
          </cell>
          <cell r="C604">
            <v>41.380001</v>
          </cell>
          <cell r="D604">
            <v>40.270000000000003</v>
          </cell>
          <cell r="E604">
            <v>40.459999000000003</v>
          </cell>
          <cell r="F604">
            <v>39.274593000000003</v>
          </cell>
          <cell r="G604">
            <v>1874709</v>
          </cell>
        </row>
        <row r="605">
          <cell r="A605">
            <v>41884</v>
          </cell>
          <cell r="B605">
            <v>40.25</v>
          </cell>
          <cell r="C605">
            <v>40.970001000000003</v>
          </cell>
          <cell r="D605">
            <v>39.840000000000003</v>
          </cell>
          <cell r="E605">
            <v>40.290000999999997</v>
          </cell>
          <cell r="F605">
            <v>39.109577000000002</v>
          </cell>
          <cell r="G605">
            <v>2960675</v>
          </cell>
        </row>
        <row r="606">
          <cell r="A606">
            <v>41885</v>
          </cell>
          <cell r="B606">
            <v>40.090000000000003</v>
          </cell>
          <cell r="C606">
            <v>40.369999</v>
          </cell>
          <cell r="D606">
            <v>39.939999</v>
          </cell>
          <cell r="E606">
            <v>39.990001999999997</v>
          </cell>
          <cell r="F606">
            <v>38.818367000000002</v>
          </cell>
          <cell r="G606">
            <v>4017686</v>
          </cell>
        </row>
        <row r="607">
          <cell r="A607">
            <v>41886</v>
          </cell>
          <cell r="B607">
            <v>40</v>
          </cell>
          <cell r="C607">
            <v>40.32</v>
          </cell>
          <cell r="D607">
            <v>39.970001000000003</v>
          </cell>
          <cell r="E607">
            <v>40.009998000000003</v>
          </cell>
          <cell r="F607">
            <v>38.837775999999998</v>
          </cell>
          <cell r="G607">
            <v>2727024</v>
          </cell>
        </row>
        <row r="608">
          <cell r="A608">
            <v>41887</v>
          </cell>
          <cell r="B608">
            <v>40.209999000000003</v>
          </cell>
          <cell r="C608">
            <v>40.720001000000003</v>
          </cell>
          <cell r="D608">
            <v>40</v>
          </cell>
          <cell r="E608">
            <v>40.060001</v>
          </cell>
          <cell r="F608">
            <v>38.886313999999999</v>
          </cell>
          <cell r="G608">
            <v>1660107</v>
          </cell>
        </row>
        <row r="609">
          <cell r="A609">
            <v>41890</v>
          </cell>
          <cell r="B609">
            <v>40.090000000000003</v>
          </cell>
          <cell r="C609">
            <v>40.970001000000003</v>
          </cell>
          <cell r="D609">
            <v>40.07</v>
          </cell>
          <cell r="E609">
            <v>40.939999</v>
          </cell>
          <cell r="F609">
            <v>39.740527999999998</v>
          </cell>
          <cell r="G609">
            <v>1698456</v>
          </cell>
        </row>
        <row r="610">
          <cell r="A610">
            <v>41891</v>
          </cell>
          <cell r="B610">
            <v>40.939999</v>
          </cell>
          <cell r="C610">
            <v>41</v>
          </cell>
          <cell r="D610">
            <v>40.159999999999997</v>
          </cell>
          <cell r="E610">
            <v>40.580002</v>
          </cell>
          <cell r="F610">
            <v>39.391083000000002</v>
          </cell>
          <cell r="G610">
            <v>1843767</v>
          </cell>
        </row>
        <row r="611">
          <cell r="A611">
            <v>41892</v>
          </cell>
          <cell r="B611">
            <v>40.5</v>
          </cell>
          <cell r="C611">
            <v>40.689999</v>
          </cell>
          <cell r="D611">
            <v>40.32</v>
          </cell>
          <cell r="E611">
            <v>40.369999</v>
          </cell>
          <cell r="F611">
            <v>39.187224999999998</v>
          </cell>
          <cell r="G611">
            <v>754513</v>
          </cell>
        </row>
        <row r="612">
          <cell r="A612">
            <v>41893</v>
          </cell>
          <cell r="B612">
            <v>40.209999000000003</v>
          </cell>
          <cell r="C612">
            <v>40.459999000000003</v>
          </cell>
          <cell r="D612">
            <v>40.110000999999997</v>
          </cell>
          <cell r="E612">
            <v>40.310001</v>
          </cell>
          <cell r="F612">
            <v>39.128990000000002</v>
          </cell>
          <cell r="G612">
            <v>687796</v>
          </cell>
        </row>
        <row r="613">
          <cell r="A613">
            <v>41894</v>
          </cell>
          <cell r="B613">
            <v>40.110000999999997</v>
          </cell>
          <cell r="C613">
            <v>40.639999000000003</v>
          </cell>
          <cell r="D613">
            <v>40</v>
          </cell>
          <cell r="E613">
            <v>40.119999</v>
          </cell>
          <cell r="F613">
            <v>38.944557000000003</v>
          </cell>
          <cell r="G613">
            <v>1378472</v>
          </cell>
        </row>
        <row r="614">
          <cell r="A614">
            <v>41897</v>
          </cell>
          <cell r="B614">
            <v>40.029998999999997</v>
          </cell>
          <cell r="C614">
            <v>40.369999</v>
          </cell>
          <cell r="D614">
            <v>39.509998000000003</v>
          </cell>
          <cell r="E614">
            <v>39.709999000000003</v>
          </cell>
          <cell r="F614">
            <v>38.546562000000002</v>
          </cell>
          <cell r="G614">
            <v>1907328</v>
          </cell>
        </row>
        <row r="615">
          <cell r="A615">
            <v>41899</v>
          </cell>
          <cell r="B615">
            <v>39.909999999999997</v>
          </cell>
          <cell r="C615">
            <v>40.340000000000003</v>
          </cell>
          <cell r="D615">
            <v>39.5</v>
          </cell>
          <cell r="E615">
            <v>39.939999</v>
          </cell>
          <cell r="F615">
            <v>38.769829000000001</v>
          </cell>
          <cell r="G615">
            <v>1772842</v>
          </cell>
        </row>
        <row r="616">
          <cell r="A616">
            <v>41900</v>
          </cell>
          <cell r="B616">
            <v>39.740001999999997</v>
          </cell>
          <cell r="C616">
            <v>40.090000000000003</v>
          </cell>
          <cell r="D616">
            <v>39.560001</v>
          </cell>
          <cell r="E616">
            <v>39.720001000000003</v>
          </cell>
          <cell r="F616">
            <v>38.556274000000002</v>
          </cell>
          <cell r="G616">
            <v>1252522</v>
          </cell>
        </row>
        <row r="617">
          <cell r="A617">
            <v>41901</v>
          </cell>
          <cell r="B617">
            <v>39.799999</v>
          </cell>
          <cell r="C617">
            <v>41.099997999999999</v>
          </cell>
          <cell r="D617">
            <v>39.119999</v>
          </cell>
          <cell r="E617">
            <v>39.450001</v>
          </cell>
          <cell r="F617">
            <v>38.294181999999999</v>
          </cell>
          <cell r="G617">
            <v>9682802</v>
          </cell>
        </row>
        <row r="618">
          <cell r="A618">
            <v>41904</v>
          </cell>
          <cell r="B618">
            <v>39.299999</v>
          </cell>
          <cell r="C618">
            <v>39.599997999999999</v>
          </cell>
          <cell r="D618">
            <v>38.5</v>
          </cell>
          <cell r="E618">
            <v>38.840000000000003</v>
          </cell>
          <cell r="F618">
            <v>37.702061</v>
          </cell>
          <cell r="G618">
            <v>3105445</v>
          </cell>
        </row>
        <row r="619">
          <cell r="A619">
            <v>41905</v>
          </cell>
          <cell r="B619">
            <v>38.869999</v>
          </cell>
          <cell r="C619">
            <v>39.689999</v>
          </cell>
          <cell r="D619">
            <v>38.400002000000001</v>
          </cell>
          <cell r="E619">
            <v>38.650002000000001</v>
          </cell>
          <cell r="F619">
            <v>37.517628000000002</v>
          </cell>
          <cell r="G619">
            <v>6384902</v>
          </cell>
        </row>
        <row r="620">
          <cell r="A620">
            <v>41906</v>
          </cell>
          <cell r="B620">
            <v>38.650002000000001</v>
          </cell>
          <cell r="C620">
            <v>40.009998000000003</v>
          </cell>
          <cell r="D620">
            <v>38.650002000000001</v>
          </cell>
          <cell r="E620">
            <v>39.630001</v>
          </cell>
          <cell r="F620">
            <v>38.468910000000001</v>
          </cell>
          <cell r="G620">
            <v>3408334</v>
          </cell>
        </row>
        <row r="621">
          <cell r="A621">
            <v>41907</v>
          </cell>
          <cell r="B621">
            <v>39.43</v>
          </cell>
          <cell r="C621">
            <v>39.900002000000001</v>
          </cell>
          <cell r="D621">
            <v>39.340000000000003</v>
          </cell>
          <cell r="E621">
            <v>39.759998000000003</v>
          </cell>
          <cell r="F621">
            <v>38.595103999999999</v>
          </cell>
          <cell r="G621">
            <v>1538494</v>
          </cell>
        </row>
        <row r="622">
          <cell r="A622">
            <v>41908</v>
          </cell>
          <cell r="B622">
            <v>39.560001</v>
          </cell>
          <cell r="C622">
            <v>39.950001</v>
          </cell>
          <cell r="D622">
            <v>39.009998000000003</v>
          </cell>
          <cell r="E622">
            <v>39.080002</v>
          </cell>
          <cell r="F622">
            <v>37.935028000000003</v>
          </cell>
          <cell r="G622">
            <v>1142440</v>
          </cell>
        </row>
        <row r="623">
          <cell r="A623">
            <v>41911</v>
          </cell>
          <cell r="B623">
            <v>39.060001</v>
          </cell>
          <cell r="C623">
            <v>39.459999000000003</v>
          </cell>
          <cell r="D623">
            <v>38.520000000000003</v>
          </cell>
          <cell r="E623">
            <v>39.090000000000003</v>
          </cell>
          <cell r="F623">
            <v>37.944732999999999</v>
          </cell>
          <cell r="G623">
            <v>2347057</v>
          </cell>
        </row>
        <row r="624">
          <cell r="A624">
            <v>41912</v>
          </cell>
          <cell r="B624">
            <v>38.889999000000003</v>
          </cell>
          <cell r="C624">
            <v>39.5</v>
          </cell>
          <cell r="D624">
            <v>38.75</v>
          </cell>
          <cell r="E624">
            <v>38.939999</v>
          </cell>
          <cell r="F624">
            <v>37.799129000000001</v>
          </cell>
          <cell r="G624">
            <v>2033945</v>
          </cell>
        </row>
        <row r="625">
          <cell r="A625">
            <v>41913</v>
          </cell>
          <cell r="B625">
            <v>38.75</v>
          </cell>
          <cell r="C625">
            <v>39.459999000000003</v>
          </cell>
          <cell r="D625">
            <v>38.389999000000003</v>
          </cell>
          <cell r="E625">
            <v>38.520000000000003</v>
          </cell>
          <cell r="F625">
            <v>37.391433999999997</v>
          </cell>
          <cell r="G625">
            <v>1313904</v>
          </cell>
        </row>
        <row r="626">
          <cell r="A626">
            <v>41914</v>
          </cell>
          <cell r="B626">
            <v>38.5</v>
          </cell>
          <cell r="C626">
            <v>39.169998</v>
          </cell>
          <cell r="D626">
            <v>38.299999</v>
          </cell>
          <cell r="E626">
            <v>39.020000000000003</v>
          </cell>
          <cell r="F626">
            <v>37.876784999999998</v>
          </cell>
          <cell r="G626">
            <v>1074238</v>
          </cell>
        </row>
        <row r="627">
          <cell r="A627">
            <v>41915</v>
          </cell>
          <cell r="B627">
            <v>39.049999</v>
          </cell>
          <cell r="C627">
            <v>39.299999</v>
          </cell>
          <cell r="D627">
            <v>38.799999</v>
          </cell>
          <cell r="E627">
            <v>39.240001999999997</v>
          </cell>
          <cell r="F627">
            <v>38.090339999999998</v>
          </cell>
          <cell r="G627">
            <v>1207327</v>
          </cell>
        </row>
        <row r="628">
          <cell r="A628">
            <v>41918</v>
          </cell>
          <cell r="B628">
            <v>39.049999</v>
          </cell>
          <cell r="C628">
            <v>40.200001</v>
          </cell>
          <cell r="D628">
            <v>38.849997999999999</v>
          </cell>
          <cell r="E628">
            <v>38.950001</v>
          </cell>
          <cell r="F628">
            <v>37.808833999999997</v>
          </cell>
          <cell r="G628">
            <v>1441223</v>
          </cell>
        </row>
        <row r="629">
          <cell r="A629">
            <v>41919</v>
          </cell>
          <cell r="B629">
            <v>39.299999</v>
          </cell>
          <cell r="C629">
            <v>39.299999</v>
          </cell>
          <cell r="D629">
            <v>38.5</v>
          </cell>
          <cell r="E629">
            <v>38.75</v>
          </cell>
          <cell r="F629">
            <v>37.614697</v>
          </cell>
          <cell r="G629">
            <v>1684564</v>
          </cell>
        </row>
        <row r="630">
          <cell r="A630">
            <v>41920</v>
          </cell>
          <cell r="B630">
            <v>38.75</v>
          </cell>
          <cell r="C630">
            <v>39.700001</v>
          </cell>
          <cell r="D630">
            <v>38.520000000000003</v>
          </cell>
          <cell r="E630">
            <v>39.209999000000003</v>
          </cell>
          <cell r="F630">
            <v>38.061217999999997</v>
          </cell>
          <cell r="G630">
            <v>1457397</v>
          </cell>
        </row>
        <row r="631">
          <cell r="A631">
            <v>41921</v>
          </cell>
          <cell r="B631">
            <v>39.419998</v>
          </cell>
          <cell r="C631">
            <v>39.599997999999999</v>
          </cell>
          <cell r="D631">
            <v>38.770000000000003</v>
          </cell>
          <cell r="E631">
            <v>39.330002</v>
          </cell>
          <cell r="F631">
            <v>38.177703999999999</v>
          </cell>
          <cell r="G631">
            <v>1030856</v>
          </cell>
        </row>
        <row r="632">
          <cell r="A632">
            <v>41922</v>
          </cell>
          <cell r="B632">
            <v>39.330002</v>
          </cell>
          <cell r="C632">
            <v>39.400002000000001</v>
          </cell>
          <cell r="D632">
            <v>38.599997999999999</v>
          </cell>
          <cell r="E632">
            <v>38.790000999999997</v>
          </cell>
          <cell r="F632">
            <v>37.653522000000002</v>
          </cell>
          <cell r="G632">
            <v>848746</v>
          </cell>
        </row>
        <row r="633">
          <cell r="A633">
            <v>41925</v>
          </cell>
          <cell r="B633">
            <v>38.979999999999997</v>
          </cell>
          <cell r="C633">
            <v>39.25</v>
          </cell>
          <cell r="D633">
            <v>38.279998999999997</v>
          </cell>
          <cell r="E633">
            <v>38.669998</v>
          </cell>
          <cell r="F633">
            <v>37.537036999999998</v>
          </cell>
          <cell r="G633">
            <v>1225787</v>
          </cell>
        </row>
        <row r="634">
          <cell r="A634">
            <v>41926</v>
          </cell>
          <cell r="B634">
            <v>39.090000000000003</v>
          </cell>
          <cell r="C634">
            <v>39.189999</v>
          </cell>
          <cell r="D634">
            <v>38.470001000000003</v>
          </cell>
          <cell r="E634">
            <v>38.599997999999999</v>
          </cell>
          <cell r="F634">
            <v>37.469090000000001</v>
          </cell>
          <cell r="G634">
            <v>1142445</v>
          </cell>
        </row>
        <row r="635">
          <cell r="A635">
            <v>41927</v>
          </cell>
          <cell r="B635">
            <v>38.409999999999997</v>
          </cell>
          <cell r="C635">
            <v>39.25</v>
          </cell>
          <cell r="D635">
            <v>38.259998000000003</v>
          </cell>
          <cell r="E635">
            <v>39.119999</v>
          </cell>
          <cell r="F635">
            <v>37.973849999999999</v>
          </cell>
          <cell r="G635">
            <v>1201908</v>
          </cell>
        </row>
        <row r="636">
          <cell r="A636">
            <v>41928</v>
          </cell>
          <cell r="B636">
            <v>38.919998</v>
          </cell>
          <cell r="C636">
            <v>39.490001999999997</v>
          </cell>
          <cell r="D636">
            <v>38.159999999999997</v>
          </cell>
          <cell r="E636">
            <v>39.169998</v>
          </cell>
          <cell r="F636">
            <v>38.022385</v>
          </cell>
          <cell r="G636">
            <v>1201165</v>
          </cell>
        </row>
        <row r="637">
          <cell r="A637">
            <v>41929</v>
          </cell>
          <cell r="B637">
            <v>39.049999</v>
          </cell>
          <cell r="C637">
            <v>39.849997999999999</v>
          </cell>
          <cell r="D637">
            <v>38.810001</v>
          </cell>
          <cell r="E637">
            <v>39.450001</v>
          </cell>
          <cell r="F637">
            <v>38.294181999999999</v>
          </cell>
          <cell r="G637">
            <v>1958819</v>
          </cell>
        </row>
        <row r="638">
          <cell r="A638">
            <v>41932</v>
          </cell>
          <cell r="B638">
            <v>39.330002</v>
          </cell>
          <cell r="C638">
            <v>39.849997999999999</v>
          </cell>
          <cell r="D638">
            <v>38.419998</v>
          </cell>
          <cell r="E638">
            <v>38.630001</v>
          </cell>
          <cell r="F638">
            <v>37.498207000000001</v>
          </cell>
          <cell r="G638">
            <v>1699071</v>
          </cell>
        </row>
        <row r="639">
          <cell r="A639">
            <v>41933</v>
          </cell>
          <cell r="B639">
            <v>38.82</v>
          </cell>
          <cell r="C639">
            <v>39.400002000000001</v>
          </cell>
          <cell r="D639">
            <v>38.709999000000003</v>
          </cell>
          <cell r="E639">
            <v>38.939999</v>
          </cell>
          <cell r="F639">
            <v>37.799129000000001</v>
          </cell>
          <cell r="G639">
            <v>2269758</v>
          </cell>
        </row>
        <row r="640">
          <cell r="A640">
            <v>41934</v>
          </cell>
          <cell r="B640">
            <v>38.939999</v>
          </cell>
          <cell r="C640">
            <v>39.400002000000001</v>
          </cell>
          <cell r="D640">
            <v>38.939999</v>
          </cell>
          <cell r="E640">
            <v>39.240001999999997</v>
          </cell>
          <cell r="F640">
            <v>38.090339999999998</v>
          </cell>
          <cell r="G640">
            <v>2061659</v>
          </cell>
        </row>
        <row r="641">
          <cell r="A641">
            <v>41935</v>
          </cell>
          <cell r="B641">
            <v>39.040000999999997</v>
          </cell>
          <cell r="C641">
            <v>40.220001000000003</v>
          </cell>
          <cell r="D641">
            <v>39.040000999999997</v>
          </cell>
          <cell r="E641">
            <v>40.119999</v>
          </cell>
          <cell r="F641">
            <v>38.944557000000003</v>
          </cell>
          <cell r="G641">
            <v>1173551</v>
          </cell>
        </row>
        <row r="642">
          <cell r="A642">
            <v>41936</v>
          </cell>
          <cell r="B642">
            <v>40.299999</v>
          </cell>
          <cell r="C642">
            <v>40.549999</v>
          </cell>
          <cell r="D642">
            <v>39.5</v>
          </cell>
          <cell r="E642">
            <v>40.279998999999997</v>
          </cell>
          <cell r="F642">
            <v>39.099865000000001</v>
          </cell>
          <cell r="G642">
            <v>1112708</v>
          </cell>
        </row>
        <row r="643">
          <cell r="A643">
            <v>41939</v>
          </cell>
          <cell r="B643">
            <v>40.080002</v>
          </cell>
          <cell r="C643">
            <v>40.25</v>
          </cell>
          <cell r="D643">
            <v>39.599997999999999</v>
          </cell>
          <cell r="E643">
            <v>39.950001</v>
          </cell>
          <cell r="F643">
            <v>38.779536999999998</v>
          </cell>
          <cell r="G643">
            <v>690703</v>
          </cell>
        </row>
        <row r="644">
          <cell r="A644">
            <v>41940</v>
          </cell>
          <cell r="B644">
            <v>39.75</v>
          </cell>
          <cell r="C644">
            <v>40.200001</v>
          </cell>
          <cell r="D644">
            <v>39.509998000000003</v>
          </cell>
          <cell r="E644">
            <v>39.939999</v>
          </cell>
          <cell r="F644">
            <v>38.769829000000001</v>
          </cell>
          <cell r="G644">
            <v>1273763</v>
          </cell>
        </row>
        <row r="645">
          <cell r="A645">
            <v>41941</v>
          </cell>
          <cell r="B645">
            <v>39.650002000000001</v>
          </cell>
          <cell r="C645">
            <v>40.380001</v>
          </cell>
          <cell r="D645">
            <v>39.639999000000003</v>
          </cell>
          <cell r="E645">
            <v>40.18</v>
          </cell>
          <cell r="F645">
            <v>39.002791999999999</v>
          </cell>
          <cell r="G645">
            <v>1708583</v>
          </cell>
        </row>
        <row r="646">
          <cell r="A646">
            <v>41942</v>
          </cell>
          <cell r="B646">
            <v>40.040000999999997</v>
          </cell>
          <cell r="C646">
            <v>40.369999</v>
          </cell>
          <cell r="D646">
            <v>39.669998</v>
          </cell>
          <cell r="E646">
            <v>39.889999000000003</v>
          </cell>
          <cell r="F646">
            <v>38.721294</v>
          </cell>
          <cell r="G646">
            <v>1666500</v>
          </cell>
        </row>
        <row r="647">
          <cell r="A647">
            <v>41943</v>
          </cell>
          <cell r="B647">
            <v>40.200001</v>
          </cell>
          <cell r="C647">
            <v>40.32</v>
          </cell>
          <cell r="D647">
            <v>39.229999999999997</v>
          </cell>
          <cell r="E647">
            <v>39.389999000000003</v>
          </cell>
          <cell r="F647">
            <v>38.235942999999999</v>
          </cell>
          <cell r="G647">
            <v>3633653</v>
          </cell>
        </row>
        <row r="648">
          <cell r="A648">
            <v>41946</v>
          </cell>
          <cell r="B648">
            <v>39.349997999999999</v>
          </cell>
          <cell r="C648">
            <v>39.880001</v>
          </cell>
          <cell r="D648">
            <v>39.349997999999999</v>
          </cell>
          <cell r="E648">
            <v>39.599997999999999</v>
          </cell>
          <cell r="F648">
            <v>38.439793000000002</v>
          </cell>
          <cell r="G648">
            <v>970993</v>
          </cell>
        </row>
        <row r="649">
          <cell r="A649">
            <v>41947</v>
          </cell>
          <cell r="B649">
            <v>39.400002000000001</v>
          </cell>
          <cell r="C649">
            <v>39.5</v>
          </cell>
          <cell r="D649">
            <v>38.540000999999997</v>
          </cell>
          <cell r="E649">
            <v>38.759998000000003</v>
          </cell>
          <cell r="F649">
            <v>37.624400999999999</v>
          </cell>
          <cell r="G649">
            <v>1442745</v>
          </cell>
        </row>
        <row r="650">
          <cell r="A650">
            <v>41948</v>
          </cell>
          <cell r="B650">
            <v>38.779998999999997</v>
          </cell>
          <cell r="C650">
            <v>39.990001999999997</v>
          </cell>
          <cell r="D650">
            <v>38.759998000000003</v>
          </cell>
          <cell r="E650">
            <v>39.810001</v>
          </cell>
          <cell r="F650">
            <v>38.643639</v>
          </cell>
          <cell r="G650">
            <v>1094734</v>
          </cell>
        </row>
        <row r="651">
          <cell r="A651">
            <v>41949</v>
          </cell>
          <cell r="B651">
            <v>39.459999000000003</v>
          </cell>
          <cell r="C651">
            <v>40</v>
          </cell>
          <cell r="D651">
            <v>39.200001</v>
          </cell>
          <cell r="E651">
            <v>39.479999999999997</v>
          </cell>
          <cell r="F651">
            <v>38.323307</v>
          </cell>
          <cell r="G651">
            <v>887699</v>
          </cell>
        </row>
        <row r="652">
          <cell r="A652">
            <v>41950</v>
          </cell>
          <cell r="B652">
            <v>39.25</v>
          </cell>
          <cell r="C652">
            <v>39.700001</v>
          </cell>
          <cell r="D652">
            <v>38.810001</v>
          </cell>
          <cell r="E652">
            <v>38.880001</v>
          </cell>
          <cell r="F652">
            <v>37.740882999999997</v>
          </cell>
          <cell r="G652">
            <v>679571</v>
          </cell>
        </row>
        <row r="653">
          <cell r="A653">
            <v>41953</v>
          </cell>
          <cell r="B653">
            <v>39.130001</v>
          </cell>
          <cell r="C653">
            <v>39.419998</v>
          </cell>
          <cell r="D653">
            <v>38.799999</v>
          </cell>
          <cell r="E653">
            <v>38.860000999999997</v>
          </cell>
          <cell r="F653">
            <v>37.721474000000001</v>
          </cell>
          <cell r="G653">
            <v>596936</v>
          </cell>
        </row>
        <row r="654">
          <cell r="A654">
            <v>41954</v>
          </cell>
          <cell r="B654">
            <v>38.869999</v>
          </cell>
          <cell r="C654">
            <v>39.200001</v>
          </cell>
          <cell r="D654">
            <v>38.759998000000003</v>
          </cell>
          <cell r="E654">
            <v>38.810001</v>
          </cell>
          <cell r="F654">
            <v>37.672935000000003</v>
          </cell>
          <cell r="G654">
            <v>534164</v>
          </cell>
        </row>
        <row r="655">
          <cell r="A655">
            <v>41955</v>
          </cell>
          <cell r="B655">
            <v>38.720001000000003</v>
          </cell>
          <cell r="C655">
            <v>39.029998999999997</v>
          </cell>
          <cell r="D655">
            <v>38.119999</v>
          </cell>
          <cell r="E655">
            <v>38.360000999999997</v>
          </cell>
          <cell r="F655">
            <v>37.236117999999998</v>
          </cell>
          <cell r="G655">
            <v>1915552</v>
          </cell>
        </row>
        <row r="656">
          <cell r="A656">
            <v>41956</v>
          </cell>
          <cell r="B656">
            <v>38.639999000000003</v>
          </cell>
          <cell r="C656">
            <v>38.639999000000003</v>
          </cell>
          <cell r="D656">
            <v>37.799999</v>
          </cell>
          <cell r="E656">
            <v>37.939999</v>
          </cell>
          <cell r="F656">
            <v>36.828426</v>
          </cell>
          <cell r="G656">
            <v>2108304</v>
          </cell>
        </row>
        <row r="657">
          <cell r="A657">
            <v>41957</v>
          </cell>
          <cell r="B657">
            <v>38.130001</v>
          </cell>
          <cell r="C657">
            <v>38.439999</v>
          </cell>
          <cell r="D657">
            <v>37.799999</v>
          </cell>
          <cell r="E657">
            <v>38.009998000000003</v>
          </cell>
          <cell r="F657">
            <v>36.896374000000002</v>
          </cell>
          <cell r="G657">
            <v>1411291</v>
          </cell>
        </row>
        <row r="658">
          <cell r="A658">
            <v>41961</v>
          </cell>
          <cell r="B658">
            <v>37.82</v>
          </cell>
          <cell r="C658">
            <v>37.990001999999997</v>
          </cell>
          <cell r="D658">
            <v>37.159999999999997</v>
          </cell>
          <cell r="E658">
            <v>37.290000999999997</v>
          </cell>
          <cell r="F658">
            <v>36.197471999999998</v>
          </cell>
          <cell r="G658">
            <v>1133598</v>
          </cell>
        </row>
        <row r="659">
          <cell r="A659">
            <v>41962</v>
          </cell>
          <cell r="B659">
            <v>37.200001</v>
          </cell>
          <cell r="C659">
            <v>39.349997999999999</v>
          </cell>
          <cell r="D659">
            <v>37.200001</v>
          </cell>
          <cell r="E659">
            <v>39.189999</v>
          </cell>
          <cell r="F659">
            <v>38.041801</v>
          </cell>
          <cell r="G659">
            <v>1335269</v>
          </cell>
        </row>
        <row r="660">
          <cell r="A660">
            <v>41963</v>
          </cell>
          <cell r="B660">
            <v>38.990001999999997</v>
          </cell>
          <cell r="C660">
            <v>39.200001</v>
          </cell>
          <cell r="D660">
            <v>38.560001</v>
          </cell>
          <cell r="E660">
            <v>39.029998999999997</v>
          </cell>
          <cell r="F660">
            <v>37.886490000000002</v>
          </cell>
          <cell r="G660">
            <v>1266520</v>
          </cell>
        </row>
        <row r="661">
          <cell r="A661">
            <v>41964</v>
          </cell>
          <cell r="B661">
            <v>38.840000000000003</v>
          </cell>
          <cell r="C661">
            <v>39.619999</v>
          </cell>
          <cell r="D661">
            <v>38.840000000000003</v>
          </cell>
          <cell r="E661">
            <v>39.419998</v>
          </cell>
          <cell r="F661">
            <v>38.265064000000002</v>
          </cell>
          <cell r="G661">
            <v>2433110</v>
          </cell>
        </row>
        <row r="662">
          <cell r="A662">
            <v>41967</v>
          </cell>
          <cell r="B662">
            <v>39.419998</v>
          </cell>
          <cell r="C662">
            <v>39.419998</v>
          </cell>
          <cell r="D662">
            <v>38.189999</v>
          </cell>
          <cell r="E662">
            <v>38.349997999999999</v>
          </cell>
          <cell r="F662">
            <v>37.226410000000001</v>
          </cell>
          <cell r="G662">
            <v>2327320</v>
          </cell>
        </row>
        <row r="663">
          <cell r="A663">
            <v>41968</v>
          </cell>
          <cell r="B663">
            <v>38.459999000000003</v>
          </cell>
          <cell r="C663">
            <v>39.479999999999997</v>
          </cell>
          <cell r="D663">
            <v>38.450001</v>
          </cell>
          <cell r="E663">
            <v>39.279998999999997</v>
          </cell>
          <cell r="F663">
            <v>38.129162000000001</v>
          </cell>
          <cell r="G663">
            <v>2697974</v>
          </cell>
        </row>
        <row r="664">
          <cell r="A664">
            <v>41969</v>
          </cell>
          <cell r="B664">
            <v>38.610000999999997</v>
          </cell>
          <cell r="C664">
            <v>39.479999999999997</v>
          </cell>
          <cell r="D664">
            <v>38.590000000000003</v>
          </cell>
          <cell r="E664">
            <v>39.150002000000001</v>
          </cell>
          <cell r="F664">
            <v>38.002974999999999</v>
          </cell>
          <cell r="G664">
            <v>919002</v>
          </cell>
        </row>
        <row r="665">
          <cell r="A665">
            <v>41970</v>
          </cell>
          <cell r="B665">
            <v>39.279998999999997</v>
          </cell>
          <cell r="C665">
            <v>39.479999999999997</v>
          </cell>
          <cell r="D665">
            <v>38.82</v>
          </cell>
          <cell r="E665">
            <v>39.240001999999997</v>
          </cell>
          <cell r="F665">
            <v>38.090339999999998</v>
          </cell>
          <cell r="G665">
            <v>285052</v>
          </cell>
        </row>
        <row r="666">
          <cell r="A666">
            <v>41971</v>
          </cell>
          <cell r="B666">
            <v>39.040000999999997</v>
          </cell>
          <cell r="C666">
            <v>39.349997999999999</v>
          </cell>
          <cell r="D666">
            <v>38.840000000000003</v>
          </cell>
          <cell r="E666">
            <v>39.110000999999997</v>
          </cell>
          <cell r="F666">
            <v>37.964148999999999</v>
          </cell>
          <cell r="G666">
            <v>1021616</v>
          </cell>
        </row>
        <row r="667">
          <cell r="A667">
            <v>41974</v>
          </cell>
          <cell r="B667">
            <v>39.349997999999999</v>
          </cell>
          <cell r="C667">
            <v>39.659999999999997</v>
          </cell>
          <cell r="D667">
            <v>38.439999</v>
          </cell>
          <cell r="E667">
            <v>38.650002000000001</v>
          </cell>
          <cell r="F667">
            <v>37.517628000000002</v>
          </cell>
          <cell r="G667">
            <v>2701742</v>
          </cell>
        </row>
        <row r="668">
          <cell r="A668">
            <v>41975</v>
          </cell>
          <cell r="B668">
            <v>38.409999999999997</v>
          </cell>
          <cell r="C668">
            <v>39.049999</v>
          </cell>
          <cell r="D668">
            <v>38</v>
          </cell>
          <cell r="E668">
            <v>38.189999</v>
          </cell>
          <cell r="F668">
            <v>37.071102000000003</v>
          </cell>
          <cell r="G668">
            <v>1739676</v>
          </cell>
        </row>
        <row r="669">
          <cell r="A669">
            <v>41976</v>
          </cell>
          <cell r="B669">
            <v>38.130001</v>
          </cell>
          <cell r="C669">
            <v>39</v>
          </cell>
          <cell r="D669">
            <v>37.290000999999997</v>
          </cell>
          <cell r="E669">
            <v>38.200001</v>
          </cell>
          <cell r="F669">
            <v>37.080810999999997</v>
          </cell>
          <cell r="G669">
            <v>1694784</v>
          </cell>
        </row>
        <row r="670">
          <cell r="A670">
            <v>41977</v>
          </cell>
          <cell r="B670">
            <v>38.090000000000003</v>
          </cell>
          <cell r="C670">
            <v>38.25</v>
          </cell>
          <cell r="D670">
            <v>37.529998999999997</v>
          </cell>
          <cell r="E670">
            <v>37.810001</v>
          </cell>
          <cell r="F670">
            <v>36.702232000000002</v>
          </cell>
          <cell r="G670">
            <v>2005208</v>
          </cell>
        </row>
        <row r="671">
          <cell r="A671">
            <v>41978</v>
          </cell>
          <cell r="B671">
            <v>37.810001</v>
          </cell>
          <cell r="C671">
            <v>38.080002</v>
          </cell>
          <cell r="D671">
            <v>37.439999</v>
          </cell>
          <cell r="E671">
            <v>37.720001000000003</v>
          </cell>
          <cell r="F671">
            <v>36.614871999999998</v>
          </cell>
          <cell r="G671">
            <v>1125054</v>
          </cell>
        </row>
        <row r="672">
          <cell r="A672">
            <v>41981</v>
          </cell>
          <cell r="B672">
            <v>37.669998</v>
          </cell>
          <cell r="C672">
            <v>37.779998999999997</v>
          </cell>
          <cell r="D672">
            <v>37.07</v>
          </cell>
          <cell r="E672">
            <v>37.639999000000003</v>
          </cell>
          <cell r="F672">
            <v>36.537216000000001</v>
          </cell>
          <cell r="G672">
            <v>1222838</v>
          </cell>
        </row>
        <row r="673">
          <cell r="A673">
            <v>41982</v>
          </cell>
          <cell r="B673">
            <v>37.369999</v>
          </cell>
          <cell r="C673">
            <v>37.369999</v>
          </cell>
          <cell r="D673">
            <v>36.360000999999997</v>
          </cell>
          <cell r="E673">
            <v>36.599997999999999</v>
          </cell>
          <cell r="F673">
            <v>35.527678999999999</v>
          </cell>
          <cell r="G673">
            <v>1613492</v>
          </cell>
        </row>
        <row r="674">
          <cell r="A674">
            <v>41983</v>
          </cell>
          <cell r="B674">
            <v>36.990001999999997</v>
          </cell>
          <cell r="C674">
            <v>36.990001999999997</v>
          </cell>
          <cell r="D674">
            <v>35.189999</v>
          </cell>
          <cell r="E674">
            <v>35.599997999999999</v>
          </cell>
          <cell r="F674">
            <v>34.556980000000003</v>
          </cell>
          <cell r="G674">
            <v>2010325</v>
          </cell>
        </row>
        <row r="675">
          <cell r="A675">
            <v>41984</v>
          </cell>
          <cell r="B675">
            <v>36.279998999999997</v>
          </cell>
          <cell r="C675">
            <v>37.18</v>
          </cell>
          <cell r="D675">
            <v>35.270000000000003</v>
          </cell>
          <cell r="E675">
            <v>36.259998000000003</v>
          </cell>
          <cell r="F675">
            <v>35.197639000000002</v>
          </cell>
          <cell r="G675">
            <v>2804282</v>
          </cell>
        </row>
        <row r="676">
          <cell r="A676">
            <v>41988</v>
          </cell>
          <cell r="B676">
            <v>36.259998000000003</v>
          </cell>
          <cell r="C676">
            <v>37.009998000000003</v>
          </cell>
          <cell r="D676">
            <v>36.200001</v>
          </cell>
          <cell r="E676">
            <v>36.459999000000003</v>
          </cell>
          <cell r="F676">
            <v>35.391787999999998</v>
          </cell>
          <cell r="G676">
            <v>236271</v>
          </cell>
        </row>
        <row r="677">
          <cell r="A677">
            <v>41989</v>
          </cell>
          <cell r="B677">
            <v>36.630001</v>
          </cell>
          <cell r="C677">
            <v>37.389999000000003</v>
          </cell>
          <cell r="D677">
            <v>35</v>
          </cell>
          <cell r="E677">
            <v>36.659999999999997</v>
          </cell>
          <cell r="F677">
            <v>35.585926000000001</v>
          </cell>
          <cell r="G677">
            <v>2024863</v>
          </cell>
        </row>
        <row r="678">
          <cell r="A678">
            <v>41990</v>
          </cell>
          <cell r="B678">
            <v>36.479999999999997</v>
          </cell>
          <cell r="C678">
            <v>38.060001</v>
          </cell>
          <cell r="D678">
            <v>36</v>
          </cell>
          <cell r="E678">
            <v>37.049999</v>
          </cell>
          <cell r="F678">
            <v>35.964500000000001</v>
          </cell>
          <cell r="G678">
            <v>3324075</v>
          </cell>
        </row>
        <row r="679">
          <cell r="A679">
            <v>41991</v>
          </cell>
          <cell r="B679">
            <v>37.25</v>
          </cell>
          <cell r="C679">
            <v>39.560001</v>
          </cell>
          <cell r="D679">
            <v>37.25</v>
          </cell>
          <cell r="E679">
            <v>39.389999000000003</v>
          </cell>
          <cell r="F679">
            <v>38.235942999999999</v>
          </cell>
          <cell r="G679">
            <v>2881109</v>
          </cell>
        </row>
        <row r="680">
          <cell r="A680">
            <v>41992</v>
          </cell>
          <cell r="B680">
            <v>39.650002000000001</v>
          </cell>
          <cell r="C680">
            <v>40</v>
          </cell>
          <cell r="D680">
            <v>39.139999000000003</v>
          </cell>
          <cell r="E680">
            <v>39.759998000000003</v>
          </cell>
          <cell r="F680">
            <v>38.595103999999999</v>
          </cell>
          <cell r="G680">
            <v>3065943</v>
          </cell>
        </row>
        <row r="681">
          <cell r="A681">
            <v>41995</v>
          </cell>
          <cell r="B681">
            <v>40</v>
          </cell>
          <cell r="C681">
            <v>41.139999000000003</v>
          </cell>
          <cell r="D681">
            <v>39.619999</v>
          </cell>
          <cell r="E681">
            <v>40.709999000000003</v>
          </cell>
          <cell r="F681">
            <v>39.517268999999999</v>
          </cell>
          <cell r="G681">
            <v>2318671</v>
          </cell>
        </row>
        <row r="682">
          <cell r="A682">
            <v>41996</v>
          </cell>
          <cell r="B682">
            <v>40.700001</v>
          </cell>
          <cell r="C682">
            <v>41.040000999999997</v>
          </cell>
          <cell r="D682">
            <v>40.020000000000003</v>
          </cell>
          <cell r="E682">
            <v>40.900002000000001</v>
          </cell>
          <cell r="F682">
            <v>39.701706000000001</v>
          </cell>
          <cell r="G682">
            <v>1435160</v>
          </cell>
        </row>
        <row r="683">
          <cell r="A683">
            <v>41997</v>
          </cell>
          <cell r="B683">
            <v>40.040000999999997</v>
          </cell>
          <cell r="C683">
            <v>40.849997999999999</v>
          </cell>
          <cell r="D683">
            <v>40.040000999999997</v>
          </cell>
          <cell r="E683">
            <v>40.720001000000003</v>
          </cell>
          <cell r="F683">
            <v>39.526978</v>
          </cell>
          <cell r="G683">
            <v>208888</v>
          </cell>
        </row>
        <row r="684">
          <cell r="A684">
            <v>41999</v>
          </cell>
          <cell r="B684">
            <v>40.580002</v>
          </cell>
          <cell r="C684">
            <v>40.939999</v>
          </cell>
          <cell r="D684">
            <v>40.439999</v>
          </cell>
          <cell r="E684">
            <v>40.799999</v>
          </cell>
          <cell r="F684">
            <v>39.604633</v>
          </cell>
          <cell r="G684">
            <v>453718</v>
          </cell>
        </row>
        <row r="685">
          <cell r="A685">
            <v>42002</v>
          </cell>
          <cell r="B685">
            <v>40.799999</v>
          </cell>
          <cell r="C685">
            <v>40.900002000000001</v>
          </cell>
          <cell r="D685">
            <v>40.099997999999999</v>
          </cell>
          <cell r="E685">
            <v>40.57</v>
          </cell>
          <cell r="F685">
            <v>39.381374000000001</v>
          </cell>
          <cell r="G685">
            <v>876420</v>
          </cell>
        </row>
        <row r="686">
          <cell r="A686">
            <v>42003</v>
          </cell>
          <cell r="B686">
            <v>40.369999</v>
          </cell>
          <cell r="C686">
            <v>40.790000999999997</v>
          </cell>
          <cell r="D686">
            <v>40.150002000000001</v>
          </cell>
          <cell r="E686">
            <v>40.599997999999999</v>
          </cell>
          <cell r="F686">
            <v>39.410488000000001</v>
          </cell>
          <cell r="G686">
            <v>845322</v>
          </cell>
        </row>
        <row r="687">
          <cell r="A687">
            <v>42004</v>
          </cell>
          <cell r="B687">
            <v>40.599997999999999</v>
          </cell>
          <cell r="C687">
            <v>40.909999999999997</v>
          </cell>
          <cell r="D687">
            <v>40.560001</v>
          </cell>
          <cell r="E687">
            <v>40.700001</v>
          </cell>
          <cell r="F687">
            <v>39.507565</v>
          </cell>
          <cell r="G687">
            <v>414070</v>
          </cell>
        </row>
        <row r="688">
          <cell r="A688">
            <v>42006</v>
          </cell>
          <cell r="B688">
            <v>40.5</v>
          </cell>
          <cell r="C688">
            <v>41</v>
          </cell>
          <cell r="D688">
            <v>39.270000000000003</v>
          </cell>
          <cell r="E688">
            <v>39.770000000000003</v>
          </cell>
          <cell r="F688">
            <v>38.604809000000003</v>
          </cell>
          <cell r="G688">
            <v>1678919</v>
          </cell>
        </row>
        <row r="689">
          <cell r="A689">
            <v>42009</v>
          </cell>
          <cell r="B689">
            <v>39.799999</v>
          </cell>
          <cell r="C689">
            <v>40.090000000000003</v>
          </cell>
          <cell r="D689">
            <v>38</v>
          </cell>
          <cell r="E689">
            <v>39.709999000000003</v>
          </cell>
          <cell r="F689">
            <v>38.546562000000002</v>
          </cell>
          <cell r="G689">
            <v>3630436</v>
          </cell>
        </row>
        <row r="690">
          <cell r="A690">
            <v>42010</v>
          </cell>
          <cell r="B690">
            <v>39.509998000000003</v>
          </cell>
          <cell r="C690">
            <v>39.849997999999999</v>
          </cell>
          <cell r="D690">
            <v>39</v>
          </cell>
          <cell r="E690">
            <v>39.419998</v>
          </cell>
          <cell r="F690">
            <v>38.265064000000002</v>
          </cell>
          <cell r="G690">
            <v>1088539</v>
          </cell>
        </row>
        <row r="691">
          <cell r="A691">
            <v>42011</v>
          </cell>
          <cell r="B691">
            <v>39.169998</v>
          </cell>
          <cell r="C691">
            <v>40.700001</v>
          </cell>
          <cell r="D691">
            <v>39.169998</v>
          </cell>
          <cell r="E691">
            <v>40.389999000000003</v>
          </cell>
          <cell r="F691">
            <v>39.206645999999999</v>
          </cell>
          <cell r="G691">
            <v>1581065</v>
          </cell>
        </row>
        <row r="692">
          <cell r="A692">
            <v>42012</v>
          </cell>
          <cell r="B692">
            <v>40.389999000000003</v>
          </cell>
          <cell r="C692">
            <v>41.490001999999997</v>
          </cell>
          <cell r="D692">
            <v>39.790000999999997</v>
          </cell>
          <cell r="E692">
            <v>41.02</v>
          </cell>
          <cell r="F692">
            <v>39.818187999999999</v>
          </cell>
          <cell r="G692">
            <v>1626697</v>
          </cell>
        </row>
        <row r="693">
          <cell r="A693">
            <v>42013</v>
          </cell>
          <cell r="B693">
            <v>41.02</v>
          </cell>
          <cell r="C693">
            <v>41.18</v>
          </cell>
          <cell r="D693">
            <v>39.880001</v>
          </cell>
          <cell r="E693">
            <v>40.220001000000003</v>
          </cell>
          <cell r="F693">
            <v>39.041629999999998</v>
          </cell>
          <cell r="G693">
            <v>1101398</v>
          </cell>
        </row>
        <row r="694">
          <cell r="A694">
            <v>42016</v>
          </cell>
          <cell r="B694">
            <v>40.159999999999997</v>
          </cell>
          <cell r="C694">
            <v>40.729999999999997</v>
          </cell>
          <cell r="D694">
            <v>39.520000000000003</v>
          </cell>
          <cell r="E694">
            <v>39.729999999999997</v>
          </cell>
          <cell r="F694">
            <v>38.565983000000003</v>
          </cell>
          <cell r="G694">
            <v>942564</v>
          </cell>
        </row>
        <row r="695">
          <cell r="A695">
            <v>42017</v>
          </cell>
          <cell r="B695">
            <v>39.549999</v>
          </cell>
          <cell r="C695">
            <v>40.689999</v>
          </cell>
          <cell r="D695">
            <v>39.549999</v>
          </cell>
          <cell r="E695">
            <v>39.869999</v>
          </cell>
          <cell r="F695">
            <v>38.701878000000001</v>
          </cell>
          <cell r="G695">
            <v>1278144</v>
          </cell>
        </row>
        <row r="696">
          <cell r="A696">
            <v>42018</v>
          </cell>
          <cell r="B696">
            <v>39.889999000000003</v>
          </cell>
          <cell r="C696">
            <v>40.259998000000003</v>
          </cell>
          <cell r="D696">
            <v>38.5</v>
          </cell>
          <cell r="E696">
            <v>38.840000000000003</v>
          </cell>
          <cell r="F696">
            <v>37.702061</v>
          </cell>
          <cell r="G696">
            <v>1992074</v>
          </cell>
        </row>
        <row r="697">
          <cell r="A697">
            <v>42019</v>
          </cell>
          <cell r="B697">
            <v>38.909999999999997</v>
          </cell>
          <cell r="C697">
            <v>39.080002</v>
          </cell>
          <cell r="D697">
            <v>37.610000999999997</v>
          </cell>
          <cell r="E697">
            <v>37.810001</v>
          </cell>
          <cell r="F697">
            <v>36.702232000000002</v>
          </cell>
          <cell r="G697">
            <v>1910129</v>
          </cell>
        </row>
        <row r="698">
          <cell r="A698">
            <v>42020</v>
          </cell>
          <cell r="B698">
            <v>37.75</v>
          </cell>
          <cell r="C698">
            <v>39.340000000000003</v>
          </cell>
          <cell r="D698">
            <v>37.75</v>
          </cell>
          <cell r="E698">
            <v>39.159999999999997</v>
          </cell>
          <cell r="F698">
            <v>38.012680000000003</v>
          </cell>
          <cell r="G698">
            <v>1159308</v>
          </cell>
        </row>
        <row r="699">
          <cell r="A699">
            <v>42023</v>
          </cell>
          <cell r="B699">
            <v>39.209999000000003</v>
          </cell>
          <cell r="C699">
            <v>39.549999</v>
          </cell>
          <cell r="D699">
            <v>39</v>
          </cell>
          <cell r="E699">
            <v>39.18</v>
          </cell>
          <cell r="F699">
            <v>38.032097</v>
          </cell>
          <cell r="G699">
            <v>434154</v>
          </cell>
        </row>
        <row r="700">
          <cell r="A700">
            <v>42024</v>
          </cell>
          <cell r="B700">
            <v>39.200001</v>
          </cell>
          <cell r="C700">
            <v>39.900002000000001</v>
          </cell>
          <cell r="D700">
            <v>39.049999</v>
          </cell>
          <cell r="E700">
            <v>39.799999</v>
          </cell>
          <cell r="F700">
            <v>38.633929999999999</v>
          </cell>
          <cell r="G700">
            <v>1299226</v>
          </cell>
        </row>
        <row r="701">
          <cell r="A701">
            <v>42025</v>
          </cell>
          <cell r="B701">
            <v>39.599997999999999</v>
          </cell>
          <cell r="C701">
            <v>40.459999000000003</v>
          </cell>
          <cell r="D701">
            <v>39.419998</v>
          </cell>
          <cell r="E701">
            <v>40.099997999999999</v>
          </cell>
          <cell r="F701">
            <v>38.925136999999999</v>
          </cell>
          <cell r="G701">
            <v>2284821</v>
          </cell>
        </row>
        <row r="702">
          <cell r="A702">
            <v>42026</v>
          </cell>
          <cell r="B702">
            <v>40.099997999999999</v>
          </cell>
          <cell r="C702">
            <v>41</v>
          </cell>
          <cell r="D702">
            <v>40</v>
          </cell>
          <cell r="E702">
            <v>40.869999</v>
          </cell>
          <cell r="F702">
            <v>39.672581000000001</v>
          </cell>
          <cell r="G702">
            <v>2636388</v>
          </cell>
        </row>
        <row r="703">
          <cell r="A703">
            <v>42027</v>
          </cell>
          <cell r="B703">
            <v>40.049999</v>
          </cell>
          <cell r="C703">
            <v>41.09</v>
          </cell>
          <cell r="D703">
            <v>40.049999</v>
          </cell>
          <cell r="E703">
            <v>40.409999999999997</v>
          </cell>
          <cell r="F703">
            <v>39.226063000000003</v>
          </cell>
          <cell r="G703">
            <v>1419721</v>
          </cell>
        </row>
        <row r="704">
          <cell r="A704">
            <v>42030</v>
          </cell>
          <cell r="B704">
            <v>40.659999999999997</v>
          </cell>
          <cell r="C704">
            <v>40.700001</v>
          </cell>
          <cell r="D704">
            <v>39.880001</v>
          </cell>
          <cell r="E704">
            <v>40.299999</v>
          </cell>
          <cell r="F704">
            <v>39.119281999999998</v>
          </cell>
          <cell r="G704">
            <v>1706945</v>
          </cell>
        </row>
        <row r="705">
          <cell r="A705">
            <v>42031</v>
          </cell>
          <cell r="B705">
            <v>40</v>
          </cell>
          <cell r="C705">
            <v>40.709999000000003</v>
          </cell>
          <cell r="D705">
            <v>39.540000999999997</v>
          </cell>
          <cell r="E705">
            <v>39.950001</v>
          </cell>
          <cell r="F705">
            <v>38.779536999999998</v>
          </cell>
          <cell r="G705">
            <v>2723823</v>
          </cell>
        </row>
        <row r="706">
          <cell r="A706">
            <v>42032</v>
          </cell>
          <cell r="B706">
            <v>39.979999999999997</v>
          </cell>
          <cell r="C706">
            <v>40.5</v>
          </cell>
          <cell r="D706">
            <v>38.950001</v>
          </cell>
          <cell r="E706">
            <v>39.229999999999997</v>
          </cell>
          <cell r="F706">
            <v>38.080630999999997</v>
          </cell>
          <cell r="G706">
            <v>1597651</v>
          </cell>
        </row>
        <row r="707">
          <cell r="A707">
            <v>42033</v>
          </cell>
          <cell r="B707">
            <v>39.259998000000003</v>
          </cell>
          <cell r="C707">
            <v>39.93</v>
          </cell>
          <cell r="D707">
            <v>39.130001</v>
          </cell>
          <cell r="E707">
            <v>39.43</v>
          </cell>
          <cell r="F707">
            <v>38.274773000000003</v>
          </cell>
          <cell r="G707">
            <v>1160599</v>
          </cell>
        </row>
        <row r="708">
          <cell r="A708">
            <v>42034</v>
          </cell>
          <cell r="B708">
            <v>39.43</v>
          </cell>
          <cell r="C708">
            <v>39.619999</v>
          </cell>
          <cell r="D708">
            <v>38</v>
          </cell>
          <cell r="E708">
            <v>38.139999000000003</v>
          </cell>
          <cell r="F708">
            <v>37.022564000000003</v>
          </cell>
          <cell r="G708">
            <v>3009796</v>
          </cell>
        </row>
        <row r="709">
          <cell r="A709">
            <v>42038</v>
          </cell>
          <cell r="B709">
            <v>38.200001</v>
          </cell>
          <cell r="C709">
            <v>39.900002000000001</v>
          </cell>
          <cell r="D709">
            <v>38.200001</v>
          </cell>
          <cell r="E709">
            <v>39.770000000000003</v>
          </cell>
          <cell r="F709">
            <v>38.604809000000003</v>
          </cell>
          <cell r="G709">
            <v>2647199</v>
          </cell>
        </row>
        <row r="710">
          <cell r="A710">
            <v>42039</v>
          </cell>
          <cell r="B710">
            <v>39.799999</v>
          </cell>
          <cell r="C710">
            <v>39.799999</v>
          </cell>
          <cell r="D710">
            <v>38.810001</v>
          </cell>
          <cell r="E710">
            <v>39.029998999999997</v>
          </cell>
          <cell r="F710">
            <v>37.886490000000002</v>
          </cell>
          <cell r="G710">
            <v>1915831</v>
          </cell>
        </row>
        <row r="711">
          <cell r="A711">
            <v>42040</v>
          </cell>
          <cell r="B711">
            <v>39.229999999999997</v>
          </cell>
          <cell r="C711">
            <v>39.43</v>
          </cell>
          <cell r="D711">
            <v>38.459999000000003</v>
          </cell>
          <cell r="E711">
            <v>38.770000000000003</v>
          </cell>
          <cell r="F711">
            <v>37.634109000000002</v>
          </cell>
          <cell r="G711">
            <v>2417553</v>
          </cell>
        </row>
        <row r="712">
          <cell r="A712">
            <v>42041</v>
          </cell>
          <cell r="B712">
            <v>38.919998</v>
          </cell>
          <cell r="C712">
            <v>39.490001999999997</v>
          </cell>
          <cell r="D712">
            <v>38.529998999999997</v>
          </cell>
          <cell r="E712">
            <v>39.330002</v>
          </cell>
          <cell r="F712">
            <v>38.177703999999999</v>
          </cell>
          <cell r="G712">
            <v>1531830</v>
          </cell>
        </row>
        <row r="713">
          <cell r="A713">
            <v>42044</v>
          </cell>
          <cell r="B713">
            <v>38.810001</v>
          </cell>
          <cell r="C713">
            <v>39.470001000000003</v>
          </cell>
          <cell r="D713">
            <v>38.630001</v>
          </cell>
          <cell r="E713">
            <v>38.810001</v>
          </cell>
          <cell r="F713">
            <v>37.672935000000003</v>
          </cell>
          <cell r="G713">
            <v>1340072</v>
          </cell>
        </row>
        <row r="714">
          <cell r="A714">
            <v>42045</v>
          </cell>
          <cell r="B714">
            <v>39.459999000000003</v>
          </cell>
          <cell r="C714">
            <v>39.459999000000003</v>
          </cell>
          <cell r="D714">
            <v>38.580002</v>
          </cell>
          <cell r="E714">
            <v>38.919998</v>
          </cell>
          <cell r="F714">
            <v>37.779716000000001</v>
          </cell>
          <cell r="G714">
            <v>3291537</v>
          </cell>
        </row>
        <row r="715">
          <cell r="A715">
            <v>42046</v>
          </cell>
          <cell r="B715">
            <v>38.919998</v>
          </cell>
          <cell r="C715">
            <v>39.799999</v>
          </cell>
          <cell r="D715">
            <v>38.549999</v>
          </cell>
          <cell r="E715">
            <v>39.689999</v>
          </cell>
          <cell r="F715">
            <v>38.527149000000001</v>
          </cell>
          <cell r="G715">
            <v>2944476</v>
          </cell>
        </row>
        <row r="716">
          <cell r="A716">
            <v>42047</v>
          </cell>
          <cell r="B716">
            <v>39.689999</v>
          </cell>
          <cell r="C716">
            <v>40.68</v>
          </cell>
          <cell r="D716">
            <v>39.650002000000001</v>
          </cell>
          <cell r="E716">
            <v>40.549999</v>
          </cell>
          <cell r="F716">
            <v>39.361953999999997</v>
          </cell>
          <cell r="G716">
            <v>1996253</v>
          </cell>
        </row>
        <row r="717">
          <cell r="A717">
            <v>42048</v>
          </cell>
          <cell r="B717">
            <v>40.549999</v>
          </cell>
          <cell r="C717">
            <v>40.799999</v>
          </cell>
          <cell r="D717">
            <v>40.340000000000003</v>
          </cell>
          <cell r="E717">
            <v>40.619999</v>
          </cell>
          <cell r="F717">
            <v>39.429904999999998</v>
          </cell>
          <cell r="G717">
            <v>1531854</v>
          </cell>
        </row>
        <row r="718">
          <cell r="A718">
            <v>42051</v>
          </cell>
          <cell r="B718">
            <v>40.349997999999999</v>
          </cell>
          <cell r="C718">
            <v>40.590000000000003</v>
          </cell>
          <cell r="D718">
            <v>40</v>
          </cell>
          <cell r="E718">
            <v>40.459999000000003</v>
          </cell>
          <cell r="F718">
            <v>39.274593000000003</v>
          </cell>
          <cell r="G718">
            <v>324569</v>
          </cell>
        </row>
        <row r="719">
          <cell r="A719">
            <v>42052</v>
          </cell>
          <cell r="B719">
            <v>40.400002000000001</v>
          </cell>
          <cell r="C719">
            <v>41</v>
          </cell>
          <cell r="D719">
            <v>40.400002000000001</v>
          </cell>
          <cell r="E719">
            <v>40.919998</v>
          </cell>
          <cell r="F719">
            <v>39.721111000000001</v>
          </cell>
          <cell r="G719">
            <v>1198271</v>
          </cell>
        </row>
        <row r="720">
          <cell r="A720">
            <v>42053</v>
          </cell>
          <cell r="B720">
            <v>40.599997999999999</v>
          </cell>
          <cell r="C720">
            <v>42.330002</v>
          </cell>
          <cell r="D720">
            <v>40.580002</v>
          </cell>
          <cell r="E720">
            <v>42.139999000000003</v>
          </cell>
          <cell r="F720">
            <v>40.905372999999997</v>
          </cell>
          <cell r="G720">
            <v>2125192</v>
          </cell>
        </row>
        <row r="721">
          <cell r="A721">
            <v>42054</v>
          </cell>
          <cell r="B721">
            <v>42.099997999999999</v>
          </cell>
          <cell r="C721">
            <v>42.209999000000003</v>
          </cell>
          <cell r="D721">
            <v>41.259998000000003</v>
          </cell>
          <cell r="E721">
            <v>42</v>
          </cell>
          <cell r="F721">
            <v>40.769474000000002</v>
          </cell>
          <cell r="G721">
            <v>2033261</v>
          </cell>
        </row>
        <row r="722">
          <cell r="A722">
            <v>42055</v>
          </cell>
          <cell r="B722">
            <v>42</v>
          </cell>
          <cell r="C722">
            <v>42.200001</v>
          </cell>
          <cell r="D722">
            <v>41.599997999999999</v>
          </cell>
          <cell r="E722">
            <v>41.810001</v>
          </cell>
          <cell r="F722">
            <v>40.585045000000001</v>
          </cell>
          <cell r="G722">
            <v>1289568</v>
          </cell>
        </row>
        <row r="723">
          <cell r="A723">
            <v>42058</v>
          </cell>
          <cell r="B723">
            <v>41.869999</v>
          </cell>
          <cell r="C723">
            <v>43.080002</v>
          </cell>
          <cell r="D723">
            <v>41.869999</v>
          </cell>
          <cell r="E723">
            <v>42.939999</v>
          </cell>
          <cell r="F723">
            <v>41.681933999999998</v>
          </cell>
          <cell r="G723">
            <v>3084108</v>
          </cell>
        </row>
        <row r="724">
          <cell r="A724">
            <v>42059</v>
          </cell>
          <cell r="B724">
            <v>41.98</v>
          </cell>
          <cell r="C724">
            <v>42.98</v>
          </cell>
          <cell r="D724">
            <v>41.970001000000003</v>
          </cell>
          <cell r="E724">
            <v>42.849997999999999</v>
          </cell>
          <cell r="F724">
            <v>41.594569999999997</v>
          </cell>
          <cell r="G724">
            <v>2097875</v>
          </cell>
        </row>
        <row r="725">
          <cell r="A725">
            <v>42060</v>
          </cell>
          <cell r="B725">
            <v>42.950001</v>
          </cell>
          <cell r="C725">
            <v>43</v>
          </cell>
          <cell r="D725">
            <v>41.75</v>
          </cell>
          <cell r="E725">
            <v>42.349997999999999</v>
          </cell>
          <cell r="F725">
            <v>41.109219000000003</v>
          </cell>
          <cell r="G725">
            <v>2004846</v>
          </cell>
        </row>
        <row r="726">
          <cell r="A726">
            <v>42061</v>
          </cell>
          <cell r="B726">
            <v>42.349997999999999</v>
          </cell>
          <cell r="C726">
            <v>43.099997999999999</v>
          </cell>
          <cell r="D726">
            <v>42.040000999999997</v>
          </cell>
          <cell r="E726">
            <v>42.740001999999997</v>
          </cell>
          <cell r="F726">
            <v>41.487793000000003</v>
          </cell>
          <cell r="G726">
            <v>2720340</v>
          </cell>
        </row>
        <row r="727">
          <cell r="A727">
            <v>42062</v>
          </cell>
          <cell r="B727">
            <v>41.779998999999997</v>
          </cell>
          <cell r="C727">
            <v>42.5</v>
          </cell>
          <cell r="D727">
            <v>41.25</v>
          </cell>
          <cell r="E727">
            <v>42.220001000000003</v>
          </cell>
          <cell r="F727">
            <v>40.983032000000001</v>
          </cell>
          <cell r="G727">
            <v>4544937</v>
          </cell>
        </row>
        <row r="728">
          <cell r="A728">
            <v>42065</v>
          </cell>
          <cell r="B728">
            <v>41.5</v>
          </cell>
          <cell r="C728">
            <v>42.200001</v>
          </cell>
          <cell r="D728">
            <v>41.41</v>
          </cell>
          <cell r="E728">
            <v>41.790000999999997</v>
          </cell>
          <cell r="F728">
            <v>40.565627999999997</v>
          </cell>
          <cell r="G728">
            <v>3352635</v>
          </cell>
        </row>
        <row r="729">
          <cell r="A729">
            <v>42066</v>
          </cell>
          <cell r="B729">
            <v>41.580002</v>
          </cell>
          <cell r="C729">
            <v>42.139999000000003</v>
          </cell>
          <cell r="D729">
            <v>41.580002</v>
          </cell>
          <cell r="E729">
            <v>41.919998</v>
          </cell>
          <cell r="F729">
            <v>40.691814000000001</v>
          </cell>
          <cell r="G729">
            <v>1606068</v>
          </cell>
        </row>
        <row r="730">
          <cell r="A730">
            <v>42067</v>
          </cell>
          <cell r="B730">
            <v>41.919998</v>
          </cell>
          <cell r="C730">
            <v>41.990001999999997</v>
          </cell>
          <cell r="D730">
            <v>41.560001</v>
          </cell>
          <cell r="E730">
            <v>41.810001</v>
          </cell>
          <cell r="F730">
            <v>40.585045000000001</v>
          </cell>
          <cell r="G730">
            <v>1085278</v>
          </cell>
        </row>
        <row r="731">
          <cell r="A731">
            <v>42068</v>
          </cell>
          <cell r="B731">
            <v>41.740001999999997</v>
          </cell>
          <cell r="C731">
            <v>42</v>
          </cell>
          <cell r="D731">
            <v>41.060001</v>
          </cell>
          <cell r="E731">
            <v>41.130001</v>
          </cell>
          <cell r="F731">
            <v>39.924965</v>
          </cell>
          <cell r="G731">
            <v>2612547</v>
          </cell>
        </row>
        <row r="732">
          <cell r="A732">
            <v>42069</v>
          </cell>
          <cell r="B732">
            <v>41</v>
          </cell>
          <cell r="C732">
            <v>41.200001</v>
          </cell>
          <cell r="D732">
            <v>40.650002000000001</v>
          </cell>
          <cell r="E732">
            <v>40.810001</v>
          </cell>
          <cell r="F732">
            <v>39.614337999999996</v>
          </cell>
          <cell r="G732">
            <v>2097388</v>
          </cell>
        </row>
        <row r="733">
          <cell r="A733">
            <v>42072</v>
          </cell>
          <cell r="B733">
            <v>40.5</v>
          </cell>
          <cell r="C733">
            <v>41.77</v>
          </cell>
          <cell r="D733">
            <v>40.479999999999997</v>
          </cell>
          <cell r="E733">
            <v>41.639999000000003</v>
          </cell>
          <cell r="F733">
            <v>40.420025000000003</v>
          </cell>
          <cell r="G733">
            <v>1597926</v>
          </cell>
        </row>
        <row r="734">
          <cell r="A734">
            <v>42073</v>
          </cell>
          <cell r="B734">
            <v>41</v>
          </cell>
          <cell r="C734">
            <v>41.25</v>
          </cell>
          <cell r="D734">
            <v>40.700001</v>
          </cell>
          <cell r="E734">
            <v>40.869999</v>
          </cell>
          <cell r="F734">
            <v>39.672581000000001</v>
          </cell>
          <cell r="G734">
            <v>2138462</v>
          </cell>
        </row>
        <row r="735">
          <cell r="A735">
            <v>42074</v>
          </cell>
          <cell r="B735">
            <v>41.07</v>
          </cell>
          <cell r="C735">
            <v>42.23</v>
          </cell>
          <cell r="D735">
            <v>40.599997999999999</v>
          </cell>
          <cell r="E735">
            <v>41.82</v>
          </cell>
          <cell r="F735">
            <v>40.594746000000001</v>
          </cell>
          <cell r="G735">
            <v>2288791</v>
          </cell>
        </row>
        <row r="736">
          <cell r="A736">
            <v>42075</v>
          </cell>
          <cell r="B736">
            <v>42</v>
          </cell>
          <cell r="C736">
            <v>42.5</v>
          </cell>
          <cell r="D736">
            <v>41.029998999999997</v>
          </cell>
          <cell r="E736">
            <v>42.470001000000003</v>
          </cell>
          <cell r="F736">
            <v>41.225707999999997</v>
          </cell>
          <cell r="G736">
            <v>1786492</v>
          </cell>
        </row>
        <row r="737">
          <cell r="A737">
            <v>42076</v>
          </cell>
          <cell r="B737">
            <v>42.450001</v>
          </cell>
          <cell r="C737">
            <v>42.599997999999999</v>
          </cell>
          <cell r="D737">
            <v>41.509998000000003</v>
          </cell>
          <cell r="E737">
            <v>42.5</v>
          </cell>
          <cell r="F737">
            <v>41.254826000000001</v>
          </cell>
          <cell r="G737">
            <v>1672533</v>
          </cell>
        </row>
        <row r="738">
          <cell r="A738">
            <v>42080</v>
          </cell>
          <cell r="B738">
            <v>42.290000999999997</v>
          </cell>
          <cell r="C738">
            <v>42.5</v>
          </cell>
          <cell r="D738">
            <v>41.75</v>
          </cell>
          <cell r="E738">
            <v>42.080002</v>
          </cell>
          <cell r="F738">
            <v>40.847133999999997</v>
          </cell>
          <cell r="G738">
            <v>6678863</v>
          </cell>
        </row>
        <row r="739">
          <cell r="A739">
            <v>42081</v>
          </cell>
          <cell r="B739">
            <v>42.18</v>
          </cell>
          <cell r="C739">
            <v>43.09</v>
          </cell>
          <cell r="D739">
            <v>41.689999</v>
          </cell>
          <cell r="E739">
            <v>43.07</v>
          </cell>
          <cell r="F739">
            <v>41.808124999999997</v>
          </cell>
          <cell r="G739">
            <v>2005543</v>
          </cell>
        </row>
        <row r="740">
          <cell r="A740">
            <v>42082</v>
          </cell>
          <cell r="B740">
            <v>42.849997999999999</v>
          </cell>
          <cell r="C740">
            <v>43</v>
          </cell>
          <cell r="D740">
            <v>42.23</v>
          </cell>
          <cell r="E740">
            <v>42.810001</v>
          </cell>
          <cell r="F740">
            <v>41.555743999999997</v>
          </cell>
          <cell r="G740">
            <v>3543947</v>
          </cell>
        </row>
        <row r="741">
          <cell r="A741">
            <v>42083</v>
          </cell>
          <cell r="B741">
            <v>42.700001</v>
          </cell>
          <cell r="C741">
            <v>44.470001000000003</v>
          </cell>
          <cell r="D741">
            <v>42.68</v>
          </cell>
          <cell r="E741">
            <v>44.209999000000003</v>
          </cell>
          <cell r="F741">
            <v>42.914721999999998</v>
          </cell>
          <cell r="G741">
            <v>10126902</v>
          </cell>
        </row>
        <row r="742">
          <cell r="A742">
            <v>42086</v>
          </cell>
          <cell r="B742">
            <v>43.5</v>
          </cell>
          <cell r="C742">
            <v>44.060001</v>
          </cell>
          <cell r="D742">
            <v>43.299999</v>
          </cell>
          <cell r="E742">
            <v>43.91</v>
          </cell>
          <cell r="F742">
            <v>42.623516000000002</v>
          </cell>
          <cell r="G742">
            <v>2833654</v>
          </cell>
        </row>
        <row r="743">
          <cell r="A743">
            <v>42087</v>
          </cell>
          <cell r="B743">
            <v>43.68</v>
          </cell>
          <cell r="C743">
            <v>44.549999</v>
          </cell>
          <cell r="D743">
            <v>43.540000999999997</v>
          </cell>
          <cell r="E743">
            <v>44.490001999999997</v>
          </cell>
          <cell r="F743">
            <v>43.186523000000001</v>
          </cell>
          <cell r="G743">
            <v>2362704</v>
          </cell>
        </row>
        <row r="744">
          <cell r="A744">
            <v>42088</v>
          </cell>
          <cell r="B744">
            <v>44.27</v>
          </cell>
          <cell r="C744">
            <v>44.48</v>
          </cell>
          <cell r="D744">
            <v>43.450001</v>
          </cell>
          <cell r="E744">
            <v>43.779998999999997</v>
          </cell>
          <cell r="F744">
            <v>42.497326000000001</v>
          </cell>
          <cell r="G744">
            <v>2328461</v>
          </cell>
        </row>
        <row r="745">
          <cell r="A745">
            <v>42089</v>
          </cell>
          <cell r="B745">
            <v>43.5</v>
          </cell>
          <cell r="C745">
            <v>43.610000999999997</v>
          </cell>
          <cell r="D745">
            <v>42.400002000000001</v>
          </cell>
          <cell r="E745">
            <v>42.490001999999997</v>
          </cell>
          <cell r="F745">
            <v>41.245120999999997</v>
          </cell>
          <cell r="G745">
            <v>3344791</v>
          </cell>
        </row>
        <row r="746">
          <cell r="A746">
            <v>42090</v>
          </cell>
          <cell r="B746">
            <v>42.700001</v>
          </cell>
          <cell r="C746">
            <v>43.490001999999997</v>
          </cell>
          <cell r="D746">
            <v>42.52</v>
          </cell>
          <cell r="E746">
            <v>42.619999</v>
          </cell>
          <cell r="F746">
            <v>41.371310999999999</v>
          </cell>
          <cell r="G746">
            <v>2690980</v>
          </cell>
        </row>
        <row r="747">
          <cell r="A747">
            <v>42093</v>
          </cell>
          <cell r="B747">
            <v>42.110000999999997</v>
          </cell>
          <cell r="C747">
            <v>43.41</v>
          </cell>
          <cell r="D747">
            <v>42.110000999999997</v>
          </cell>
          <cell r="E747">
            <v>43.130001</v>
          </cell>
          <cell r="F747">
            <v>41.866371000000001</v>
          </cell>
          <cell r="G747">
            <v>1356472</v>
          </cell>
        </row>
        <row r="748">
          <cell r="A748">
            <v>42094</v>
          </cell>
          <cell r="B748">
            <v>42.91</v>
          </cell>
          <cell r="C748">
            <v>43.790000999999997</v>
          </cell>
          <cell r="D748">
            <v>42.709999000000003</v>
          </cell>
          <cell r="E748">
            <v>43.259998000000003</v>
          </cell>
          <cell r="F748">
            <v>41.992558000000002</v>
          </cell>
          <cell r="G748">
            <v>2843528</v>
          </cell>
        </row>
        <row r="749">
          <cell r="A749">
            <v>42095</v>
          </cell>
          <cell r="B749">
            <v>43.040000999999997</v>
          </cell>
          <cell r="C749">
            <v>44.25</v>
          </cell>
          <cell r="D749">
            <v>42.459999000000003</v>
          </cell>
          <cell r="E749">
            <v>43.220001000000003</v>
          </cell>
          <cell r="F749">
            <v>41.953732000000002</v>
          </cell>
          <cell r="G749">
            <v>1691050</v>
          </cell>
        </row>
        <row r="750">
          <cell r="A750">
            <v>42100</v>
          </cell>
          <cell r="B750">
            <v>43.189999</v>
          </cell>
          <cell r="C750">
            <v>44.5</v>
          </cell>
          <cell r="D750">
            <v>43.09</v>
          </cell>
          <cell r="E750">
            <v>44.330002</v>
          </cell>
          <cell r="F750">
            <v>43.031216000000001</v>
          </cell>
          <cell r="G750">
            <v>2274953</v>
          </cell>
        </row>
        <row r="751">
          <cell r="A751">
            <v>42101</v>
          </cell>
          <cell r="B751">
            <v>44.009998000000003</v>
          </cell>
          <cell r="C751">
            <v>44.740001999999997</v>
          </cell>
          <cell r="D751">
            <v>43.5</v>
          </cell>
          <cell r="E751">
            <v>44.040000999999997</v>
          </cell>
          <cell r="F751">
            <v>42.74971</v>
          </cell>
          <cell r="G751">
            <v>1284005</v>
          </cell>
        </row>
        <row r="752">
          <cell r="A752">
            <v>42102</v>
          </cell>
          <cell r="B752">
            <v>43.82</v>
          </cell>
          <cell r="C752">
            <v>44.57</v>
          </cell>
          <cell r="D752">
            <v>43.169998</v>
          </cell>
          <cell r="E752">
            <v>43.43</v>
          </cell>
          <cell r="F752">
            <v>42.157581</v>
          </cell>
          <cell r="G752">
            <v>2009307</v>
          </cell>
        </row>
        <row r="753">
          <cell r="A753">
            <v>42103</v>
          </cell>
          <cell r="B753">
            <v>43.169998</v>
          </cell>
          <cell r="C753">
            <v>44.470001000000003</v>
          </cell>
          <cell r="D753">
            <v>42.759998000000003</v>
          </cell>
          <cell r="E753">
            <v>42.990001999999997</v>
          </cell>
          <cell r="F753">
            <v>41.730468999999999</v>
          </cell>
          <cell r="G753">
            <v>2070331</v>
          </cell>
        </row>
        <row r="754">
          <cell r="A754">
            <v>42104</v>
          </cell>
          <cell r="B754">
            <v>42.790000999999997</v>
          </cell>
          <cell r="C754">
            <v>43.57</v>
          </cell>
          <cell r="D754">
            <v>42.790000999999997</v>
          </cell>
          <cell r="E754">
            <v>43</v>
          </cell>
          <cell r="F754">
            <v>41.740177000000003</v>
          </cell>
          <cell r="G754">
            <v>3476883</v>
          </cell>
        </row>
        <row r="755">
          <cell r="A755">
            <v>42107</v>
          </cell>
          <cell r="B755">
            <v>43.060001</v>
          </cell>
          <cell r="C755">
            <v>43.060001</v>
          </cell>
          <cell r="D755">
            <v>42.5</v>
          </cell>
          <cell r="E755">
            <v>42.779998999999997</v>
          </cell>
          <cell r="F755">
            <v>41.526623000000001</v>
          </cell>
          <cell r="G755">
            <v>2129668</v>
          </cell>
        </row>
        <row r="756">
          <cell r="A756">
            <v>42108</v>
          </cell>
          <cell r="B756">
            <v>42.98</v>
          </cell>
          <cell r="C756">
            <v>42.990001999999997</v>
          </cell>
          <cell r="D756">
            <v>42.400002000000001</v>
          </cell>
          <cell r="E756">
            <v>42.529998999999997</v>
          </cell>
          <cell r="F756">
            <v>41.283946999999998</v>
          </cell>
          <cell r="G756">
            <v>2035089</v>
          </cell>
        </row>
        <row r="757">
          <cell r="A757">
            <v>42109</v>
          </cell>
          <cell r="B757">
            <v>42.599997999999999</v>
          </cell>
          <cell r="C757">
            <v>43</v>
          </cell>
          <cell r="D757">
            <v>42.5</v>
          </cell>
          <cell r="E757">
            <v>42.740001999999997</v>
          </cell>
          <cell r="F757">
            <v>41.487793000000003</v>
          </cell>
          <cell r="G757">
            <v>4454888</v>
          </cell>
        </row>
        <row r="758">
          <cell r="A758">
            <v>42110</v>
          </cell>
          <cell r="B758">
            <v>42.549999</v>
          </cell>
          <cell r="C758">
            <v>43.689999</v>
          </cell>
          <cell r="D758">
            <v>42.549999</v>
          </cell>
          <cell r="E758">
            <v>43.529998999999997</v>
          </cell>
          <cell r="F758">
            <v>42.254646000000001</v>
          </cell>
          <cell r="G758">
            <v>5278066</v>
          </cell>
        </row>
        <row r="759">
          <cell r="A759">
            <v>42111</v>
          </cell>
          <cell r="B759">
            <v>43.310001</v>
          </cell>
          <cell r="C759">
            <v>43.470001000000003</v>
          </cell>
          <cell r="D759">
            <v>42.599997999999999</v>
          </cell>
          <cell r="E759">
            <v>42.689999</v>
          </cell>
          <cell r="F759">
            <v>41.439259</v>
          </cell>
          <cell r="G759">
            <v>1063453</v>
          </cell>
        </row>
        <row r="760">
          <cell r="A760">
            <v>42114</v>
          </cell>
          <cell r="B760">
            <v>42.950001</v>
          </cell>
          <cell r="C760">
            <v>43.080002</v>
          </cell>
          <cell r="D760">
            <v>42</v>
          </cell>
          <cell r="E760">
            <v>42.18</v>
          </cell>
          <cell r="F760">
            <v>40.944201999999997</v>
          </cell>
          <cell r="G760">
            <v>2193998</v>
          </cell>
        </row>
        <row r="761">
          <cell r="A761">
            <v>42115</v>
          </cell>
          <cell r="B761">
            <v>42</v>
          </cell>
          <cell r="C761">
            <v>42.799999</v>
          </cell>
          <cell r="D761">
            <v>42</v>
          </cell>
          <cell r="E761">
            <v>42.669998</v>
          </cell>
          <cell r="F761">
            <v>41.419846</v>
          </cell>
          <cell r="G761">
            <v>1254352</v>
          </cell>
        </row>
        <row r="762">
          <cell r="A762">
            <v>42116</v>
          </cell>
          <cell r="B762">
            <v>42.5</v>
          </cell>
          <cell r="C762">
            <v>42.790000999999997</v>
          </cell>
          <cell r="D762">
            <v>42.029998999999997</v>
          </cell>
          <cell r="E762">
            <v>42.130001</v>
          </cell>
          <cell r="F762">
            <v>40.895671999999998</v>
          </cell>
          <cell r="G762">
            <v>2681635</v>
          </cell>
        </row>
        <row r="763">
          <cell r="A763">
            <v>42117</v>
          </cell>
          <cell r="B763">
            <v>42.150002000000001</v>
          </cell>
          <cell r="C763">
            <v>43.400002000000001</v>
          </cell>
          <cell r="D763">
            <v>42</v>
          </cell>
          <cell r="E763">
            <v>43.189999</v>
          </cell>
          <cell r="F763">
            <v>41.924605999999997</v>
          </cell>
          <cell r="G763">
            <v>2133369</v>
          </cell>
        </row>
        <row r="764">
          <cell r="A764">
            <v>42118</v>
          </cell>
          <cell r="B764">
            <v>43.5</v>
          </cell>
          <cell r="C764">
            <v>43.73</v>
          </cell>
          <cell r="D764">
            <v>42.220001000000003</v>
          </cell>
          <cell r="E764">
            <v>42.360000999999997</v>
          </cell>
          <cell r="F764">
            <v>41.118926999999999</v>
          </cell>
          <cell r="G764">
            <v>2738334</v>
          </cell>
        </row>
        <row r="765">
          <cell r="A765">
            <v>42121</v>
          </cell>
          <cell r="B765">
            <v>42.349997999999999</v>
          </cell>
          <cell r="C765">
            <v>43.389999000000003</v>
          </cell>
          <cell r="D765">
            <v>42.009998000000003</v>
          </cell>
          <cell r="E765">
            <v>42.099997999999999</v>
          </cell>
          <cell r="F765">
            <v>40.866543</v>
          </cell>
          <cell r="G765">
            <v>1661194</v>
          </cell>
        </row>
        <row r="766">
          <cell r="A766">
            <v>42122</v>
          </cell>
          <cell r="B766">
            <v>42.400002000000001</v>
          </cell>
          <cell r="C766">
            <v>42.900002000000001</v>
          </cell>
          <cell r="D766">
            <v>42.009998000000003</v>
          </cell>
          <cell r="E766">
            <v>42.18</v>
          </cell>
          <cell r="F766">
            <v>40.944201999999997</v>
          </cell>
          <cell r="G766">
            <v>1581144</v>
          </cell>
        </row>
        <row r="767">
          <cell r="A767">
            <v>42123</v>
          </cell>
          <cell r="B767">
            <v>42</v>
          </cell>
          <cell r="C767">
            <v>42.610000999999997</v>
          </cell>
          <cell r="D767">
            <v>41.970001000000003</v>
          </cell>
          <cell r="E767">
            <v>42.139999000000003</v>
          </cell>
          <cell r="F767">
            <v>40.905372999999997</v>
          </cell>
          <cell r="G767">
            <v>1691964</v>
          </cell>
        </row>
        <row r="768">
          <cell r="A768">
            <v>42124</v>
          </cell>
          <cell r="B768">
            <v>42.93</v>
          </cell>
          <cell r="C768">
            <v>42.93</v>
          </cell>
          <cell r="D768">
            <v>41</v>
          </cell>
          <cell r="E768">
            <v>41.200001</v>
          </cell>
          <cell r="F768">
            <v>39.992911999999997</v>
          </cell>
          <cell r="G768">
            <v>4751124</v>
          </cell>
        </row>
        <row r="769">
          <cell r="A769">
            <v>42128</v>
          </cell>
          <cell r="B769">
            <v>41.34</v>
          </cell>
          <cell r="C769">
            <v>42</v>
          </cell>
          <cell r="D769">
            <v>41</v>
          </cell>
          <cell r="E769">
            <v>41.689999</v>
          </cell>
          <cell r="F769">
            <v>40.468558999999999</v>
          </cell>
          <cell r="G769">
            <v>2495039</v>
          </cell>
        </row>
        <row r="770">
          <cell r="A770">
            <v>42129</v>
          </cell>
          <cell r="B770">
            <v>41.689999</v>
          </cell>
          <cell r="C770">
            <v>42.389999000000003</v>
          </cell>
          <cell r="D770">
            <v>41.599997999999999</v>
          </cell>
          <cell r="E770">
            <v>42.259998000000003</v>
          </cell>
          <cell r="F770">
            <v>41.021853999999998</v>
          </cell>
          <cell r="G770">
            <v>1775234</v>
          </cell>
        </row>
        <row r="771">
          <cell r="A771">
            <v>42130</v>
          </cell>
          <cell r="B771">
            <v>42.049999</v>
          </cell>
          <cell r="C771">
            <v>42.490001999999997</v>
          </cell>
          <cell r="D771">
            <v>41.400002000000001</v>
          </cell>
          <cell r="E771">
            <v>42.09</v>
          </cell>
          <cell r="F771">
            <v>40.856833999999999</v>
          </cell>
          <cell r="G771">
            <v>1188810</v>
          </cell>
        </row>
        <row r="772">
          <cell r="A772">
            <v>42131</v>
          </cell>
          <cell r="B772">
            <v>41.880001</v>
          </cell>
          <cell r="C772">
            <v>42.220001000000003</v>
          </cell>
          <cell r="D772">
            <v>41.360000999999997</v>
          </cell>
          <cell r="E772">
            <v>41.68</v>
          </cell>
          <cell r="F772">
            <v>40.458851000000003</v>
          </cell>
          <cell r="G772">
            <v>911639</v>
          </cell>
        </row>
        <row r="773">
          <cell r="A773">
            <v>42132</v>
          </cell>
          <cell r="B773">
            <v>42</v>
          </cell>
          <cell r="C773">
            <v>42.419998</v>
          </cell>
          <cell r="D773">
            <v>41.740001999999997</v>
          </cell>
          <cell r="E773">
            <v>41.900002000000001</v>
          </cell>
          <cell r="F773">
            <v>40.672404999999998</v>
          </cell>
          <cell r="G773">
            <v>2224532</v>
          </cell>
        </row>
        <row r="774">
          <cell r="A774">
            <v>42135</v>
          </cell>
          <cell r="B774">
            <v>41.900002000000001</v>
          </cell>
          <cell r="C774">
            <v>42.299999</v>
          </cell>
          <cell r="D774">
            <v>41.450001</v>
          </cell>
          <cell r="E774">
            <v>41.630001</v>
          </cell>
          <cell r="F774">
            <v>40.410316000000002</v>
          </cell>
          <cell r="G774">
            <v>860076</v>
          </cell>
        </row>
        <row r="775">
          <cell r="A775">
            <v>42136</v>
          </cell>
          <cell r="B775">
            <v>41.400002000000001</v>
          </cell>
          <cell r="C775">
            <v>42.200001</v>
          </cell>
          <cell r="D775">
            <v>41.360000999999997</v>
          </cell>
          <cell r="E775">
            <v>41.869999</v>
          </cell>
          <cell r="F775">
            <v>40.643284000000001</v>
          </cell>
          <cell r="G775">
            <v>1368223</v>
          </cell>
        </row>
        <row r="776">
          <cell r="A776">
            <v>42137</v>
          </cell>
          <cell r="B776">
            <v>42.41</v>
          </cell>
          <cell r="C776">
            <v>42.779998999999997</v>
          </cell>
          <cell r="D776">
            <v>41.830002</v>
          </cell>
          <cell r="E776">
            <v>42.689999</v>
          </cell>
          <cell r="F776">
            <v>41.439259</v>
          </cell>
          <cell r="G776">
            <v>1405041</v>
          </cell>
        </row>
        <row r="777">
          <cell r="A777">
            <v>42138</v>
          </cell>
          <cell r="B777">
            <v>42.48</v>
          </cell>
          <cell r="C777">
            <v>43.189999</v>
          </cell>
          <cell r="D777">
            <v>42.48</v>
          </cell>
          <cell r="E777">
            <v>42.91</v>
          </cell>
          <cell r="F777">
            <v>41.652813000000002</v>
          </cell>
          <cell r="G777">
            <v>1469155</v>
          </cell>
        </row>
        <row r="778">
          <cell r="A778">
            <v>42139</v>
          </cell>
          <cell r="B778">
            <v>43</v>
          </cell>
          <cell r="C778">
            <v>43</v>
          </cell>
          <cell r="D778">
            <v>42.139999000000003</v>
          </cell>
          <cell r="E778">
            <v>42.380001</v>
          </cell>
          <cell r="F778">
            <v>41.138339999999999</v>
          </cell>
          <cell r="G778">
            <v>661421</v>
          </cell>
        </row>
        <row r="779">
          <cell r="A779">
            <v>42142</v>
          </cell>
          <cell r="B779">
            <v>42.599997999999999</v>
          </cell>
          <cell r="C779">
            <v>42.689999</v>
          </cell>
          <cell r="D779">
            <v>42.099997999999999</v>
          </cell>
          <cell r="E779">
            <v>42.5</v>
          </cell>
          <cell r="F779">
            <v>41.254826000000001</v>
          </cell>
          <cell r="G779">
            <v>632005</v>
          </cell>
        </row>
        <row r="780">
          <cell r="A780">
            <v>42143</v>
          </cell>
          <cell r="B780">
            <v>42.490001999999997</v>
          </cell>
          <cell r="C780">
            <v>42.950001</v>
          </cell>
          <cell r="D780">
            <v>42.200001</v>
          </cell>
          <cell r="E780">
            <v>42.439999</v>
          </cell>
          <cell r="F780">
            <v>41.196582999999997</v>
          </cell>
          <cell r="G780">
            <v>1888072</v>
          </cell>
        </row>
        <row r="781">
          <cell r="A781">
            <v>42144</v>
          </cell>
          <cell r="B781">
            <v>42.240001999999997</v>
          </cell>
          <cell r="C781">
            <v>42.580002</v>
          </cell>
          <cell r="D781">
            <v>41.98</v>
          </cell>
          <cell r="E781">
            <v>42.25</v>
          </cell>
          <cell r="F781">
            <v>41.012149999999998</v>
          </cell>
          <cell r="G781">
            <v>694763</v>
          </cell>
        </row>
        <row r="782">
          <cell r="A782">
            <v>42145</v>
          </cell>
          <cell r="B782">
            <v>42.25</v>
          </cell>
          <cell r="C782">
            <v>42.75</v>
          </cell>
          <cell r="D782">
            <v>41.799999</v>
          </cell>
          <cell r="E782">
            <v>41.919998</v>
          </cell>
          <cell r="F782">
            <v>40.691814000000001</v>
          </cell>
          <cell r="G782">
            <v>959036</v>
          </cell>
        </row>
        <row r="783">
          <cell r="A783">
            <v>42146</v>
          </cell>
          <cell r="B783">
            <v>41.82</v>
          </cell>
          <cell r="C783">
            <v>42.529998999999997</v>
          </cell>
          <cell r="D783">
            <v>41.52</v>
          </cell>
          <cell r="E783">
            <v>41.759998000000003</v>
          </cell>
          <cell r="F783">
            <v>40.536507</v>
          </cell>
          <cell r="G783">
            <v>2533278</v>
          </cell>
        </row>
        <row r="784">
          <cell r="A784">
            <v>42149</v>
          </cell>
          <cell r="B784">
            <v>41.560001</v>
          </cell>
          <cell r="C784">
            <v>41.75</v>
          </cell>
          <cell r="D784">
            <v>41.560001</v>
          </cell>
          <cell r="E784">
            <v>41.619999</v>
          </cell>
          <cell r="F784">
            <v>40.400604000000001</v>
          </cell>
          <cell r="G784">
            <v>216859</v>
          </cell>
        </row>
        <row r="785">
          <cell r="A785">
            <v>42150</v>
          </cell>
          <cell r="B785">
            <v>41.610000999999997</v>
          </cell>
          <cell r="C785">
            <v>41.630001</v>
          </cell>
          <cell r="D785">
            <v>40.020000000000003</v>
          </cell>
          <cell r="E785">
            <v>40.900002000000001</v>
          </cell>
          <cell r="F785">
            <v>39.701706000000001</v>
          </cell>
          <cell r="G785">
            <v>2645100</v>
          </cell>
        </row>
        <row r="786">
          <cell r="A786">
            <v>42151</v>
          </cell>
          <cell r="B786">
            <v>40.599997999999999</v>
          </cell>
          <cell r="C786">
            <v>41.200001</v>
          </cell>
          <cell r="D786">
            <v>40.599997999999999</v>
          </cell>
          <cell r="E786">
            <v>40.880001</v>
          </cell>
          <cell r="F786">
            <v>39.682293000000001</v>
          </cell>
          <cell r="G786">
            <v>1540848</v>
          </cell>
        </row>
        <row r="787">
          <cell r="A787">
            <v>42152</v>
          </cell>
          <cell r="B787">
            <v>41</v>
          </cell>
          <cell r="C787">
            <v>41.34</v>
          </cell>
          <cell r="D787">
            <v>40.799999</v>
          </cell>
          <cell r="E787">
            <v>40.98</v>
          </cell>
          <cell r="F787">
            <v>39.779361999999999</v>
          </cell>
          <cell r="G787">
            <v>772556</v>
          </cell>
        </row>
        <row r="788">
          <cell r="A788">
            <v>42153</v>
          </cell>
          <cell r="B788">
            <v>40.700001</v>
          </cell>
          <cell r="C788">
            <v>41.98</v>
          </cell>
          <cell r="D788">
            <v>40.659999999999997</v>
          </cell>
          <cell r="E788">
            <v>41.68</v>
          </cell>
          <cell r="F788">
            <v>40.458851000000003</v>
          </cell>
          <cell r="G788">
            <v>5688300</v>
          </cell>
        </row>
        <row r="789">
          <cell r="A789">
            <v>42156</v>
          </cell>
          <cell r="B789">
            <v>41.209999000000003</v>
          </cell>
          <cell r="C789">
            <v>41.959999000000003</v>
          </cell>
          <cell r="D789">
            <v>40.799999</v>
          </cell>
          <cell r="E789">
            <v>41.080002</v>
          </cell>
          <cell r="F789">
            <v>39.876427</v>
          </cell>
          <cell r="G789">
            <v>1306275</v>
          </cell>
        </row>
        <row r="790">
          <cell r="A790">
            <v>42157</v>
          </cell>
          <cell r="B790">
            <v>40.900002000000001</v>
          </cell>
          <cell r="C790">
            <v>41.189999</v>
          </cell>
          <cell r="D790">
            <v>40.139999000000003</v>
          </cell>
          <cell r="E790">
            <v>40.729999999999997</v>
          </cell>
          <cell r="F790">
            <v>39.536681999999999</v>
          </cell>
          <cell r="G790">
            <v>2314707</v>
          </cell>
        </row>
        <row r="791">
          <cell r="A791">
            <v>42158</v>
          </cell>
          <cell r="B791">
            <v>41.200001</v>
          </cell>
          <cell r="C791">
            <v>41.200001</v>
          </cell>
          <cell r="D791">
            <v>40.119999</v>
          </cell>
          <cell r="E791">
            <v>40.439999</v>
          </cell>
          <cell r="F791">
            <v>39.255177000000003</v>
          </cell>
          <cell r="G791">
            <v>4030444</v>
          </cell>
        </row>
        <row r="792">
          <cell r="A792">
            <v>42159</v>
          </cell>
          <cell r="B792">
            <v>40.25</v>
          </cell>
          <cell r="C792">
            <v>40.389999000000003</v>
          </cell>
          <cell r="D792">
            <v>40.040000999999997</v>
          </cell>
          <cell r="E792">
            <v>40.259998000000003</v>
          </cell>
          <cell r="F792">
            <v>39.080447999999997</v>
          </cell>
          <cell r="G792">
            <v>1985946</v>
          </cell>
        </row>
        <row r="793">
          <cell r="A793">
            <v>42160</v>
          </cell>
          <cell r="B793">
            <v>40.299999</v>
          </cell>
          <cell r="C793">
            <v>40.450001</v>
          </cell>
          <cell r="D793">
            <v>40.209999000000003</v>
          </cell>
          <cell r="E793">
            <v>40.310001</v>
          </cell>
          <cell r="F793">
            <v>39.128990000000002</v>
          </cell>
          <cell r="G793">
            <v>840612</v>
          </cell>
        </row>
        <row r="794">
          <cell r="A794">
            <v>42163</v>
          </cell>
          <cell r="B794">
            <v>40.209999000000003</v>
          </cell>
          <cell r="C794">
            <v>41.290000999999997</v>
          </cell>
          <cell r="D794">
            <v>40.209999000000003</v>
          </cell>
          <cell r="E794">
            <v>40.939999</v>
          </cell>
          <cell r="F794">
            <v>39.740527999999998</v>
          </cell>
          <cell r="G794">
            <v>1656892</v>
          </cell>
        </row>
        <row r="795">
          <cell r="A795">
            <v>42164</v>
          </cell>
          <cell r="B795">
            <v>41.119999</v>
          </cell>
          <cell r="C795">
            <v>41.810001</v>
          </cell>
          <cell r="D795">
            <v>40.5</v>
          </cell>
          <cell r="E795">
            <v>41.25</v>
          </cell>
          <cell r="F795">
            <v>40.041443000000001</v>
          </cell>
          <cell r="G795">
            <v>1592473</v>
          </cell>
        </row>
        <row r="796">
          <cell r="A796">
            <v>42165</v>
          </cell>
          <cell r="B796">
            <v>41.450001</v>
          </cell>
          <cell r="C796">
            <v>41.889999000000003</v>
          </cell>
          <cell r="D796">
            <v>41</v>
          </cell>
          <cell r="E796">
            <v>41.310001</v>
          </cell>
          <cell r="F796">
            <v>40.099693000000002</v>
          </cell>
          <cell r="G796">
            <v>2754486</v>
          </cell>
        </row>
        <row r="797">
          <cell r="A797">
            <v>42166</v>
          </cell>
          <cell r="B797">
            <v>41.099997999999999</v>
          </cell>
          <cell r="C797">
            <v>41.560001</v>
          </cell>
          <cell r="D797">
            <v>41.099997999999999</v>
          </cell>
          <cell r="E797">
            <v>41.240001999999997</v>
          </cell>
          <cell r="F797">
            <v>40.031745999999998</v>
          </cell>
          <cell r="G797">
            <v>909797</v>
          </cell>
        </row>
        <row r="798">
          <cell r="A798">
            <v>42167</v>
          </cell>
          <cell r="B798">
            <v>41.43</v>
          </cell>
          <cell r="C798">
            <v>41.43</v>
          </cell>
          <cell r="D798">
            <v>40.75</v>
          </cell>
          <cell r="E798">
            <v>41.02</v>
          </cell>
          <cell r="F798">
            <v>39.818187999999999</v>
          </cell>
          <cell r="G798">
            <v>1654404</v>
          </cell>
        </row>
        <row r="799">
          <cell r="A799">
            <v>42170</v>
          </cell>
          <cell r="B799">
            <v>40.490001999999997</v>
          </cell>
          <cell r="C799">
            <v>40.950001</v>
          </cell>
          <cell r="D799">
            <v>40.32</v>
          </cell>
          <cell r="E799">
            <v>40.599997999999999</v>
          </cell>
          <cell r="F799">
            <v>39.410488000000001</v>
          </cell>
          <cell r="G799">
            <v>937690</v>
          </cell>
        </row>
        <row r="800">
          <cell r="A800">
            <v>42171</v>
          </cell>
          <cell r="B800">
            <v>40.5</v>
          </cell>
          <cell r="C800">
            <v>40.939999</v>
          </cell>
          <cell r="D800">
            <v>40.479999999999997</v>
          </cell>
          <cell r="E800">
            <v>40.630001</v>
          </cell>
          <cell r="F800">
            <v>39.439613000000001</v>
          </cell>
          <cell r="G800">
            <v>782070</v>
          </cell>
        </row>
        <row r="801">
          <cell r="A801">
            <v>42172</v>
          </cell>
          <cell r="B801">
            <v>40.43</v>
          </cell>
          <cell r="C801">
            <v>40.939999</v>
          </cell>
          <cell r="D801">
            <v>40.310001</v>
          </cell>
          <cell r="E801">
            <v>40.689999</v>
          </cell>
          <cell r="F801">
            <v>39.497852000000002</v>
          </cell>
          <cell r="G801">
            <v>1780480</v>
          </cell>
        </row>
        <row r="802">
          <cell r="A802">
            <v>42173</v>
          </cell>
          <cell r="B802">
            <v>40.5</v>
          </cell>
          <cell r="C802">
            <v>41</v>
          </cell>
          <cell r="D802">
            <v>40.5</v>
          </cell>
          <cell r="E802">
            <v>40.950001</v>
          </cell>
          <cell r="F802">
            <v>39.750239999999998</v>
          </cell>
          <cell r="G802">
            <v>2470807</v>
          </cell>
        </row>
        <row r="803">
          <cell r="A803">
            <v>42174</v>
          </cell>
          <cell r="B803">
            <v>40.759998000000003</v>
          </cell>
          <cell r="C803">
            <v>41.07</v>
          </cell>
          <cell r="D803">
            <v>40.700001</v>
          </cell>
          <cell r="E803">
            <v>40.810001</v>
          </cell>
          <cell r="F803">
            <v>39.614337999999996</v>
          </cell>
          <cell r="G803">
            <v>4386716</v>
          </cell>
        </row>
        <row r="804">
          <cell r="A804">
            <v>42177</v>
          </cell>
          <cell r="B804">
            <v>40.810001</v>
          </cell>
          <cell r="C804">
            <v>40.810001</v>
          </cell>
          <cell r="D804">
            <v>40.25</v>
          </cell>
          <cell r="E804">
            <v>40.380001</v>
          </cell>
          <cell r="F804">
            <v>39.196941000000002</v>
          </cell>
          <cell r="G804">
            <v>1273942</v>
          </cell>
        </row>
        <row r="805">
          <cell r="A805">
            <v>42178</v>
          </cell>
          <cell r="B805">
            <v>40.5</v>
          </cell>
          <cell r="C805">
            <v>41.330002</v>
          </cell>
          <cell r="D805">
            <v>40.5</v>
          </cell>
          <cell r="E805">
            <v>41.040000999999997</v>
          </cell>
          <cell r="F805">
            <v>39.837605000000003</v>
          </cell>
          <cell r="G805">
            <v>1882743</v>
          </cell>
        </row>
        <row r="806">
          <cell r="A806">
            <v>42179</v>
          </cell>
          <cell r="B806">
            <v>40.849997999999999</v>
          </cell>
          <cell r="C806">
            <v>41.43</v>
          </cell>
          <cell r="D806">
            <v>40.759998000000003</v>
          </cell>
          <cell r="E806">
            <v>41.220001000000003</v>
          </cell>
          <cell r="F806">
            <v>40.012332999999998</v>
          </cell>
          <cell r="G806">
            <v>1926940</v>
          </cell>
        </row>
        <row r="807">
          <cell r="A807">
            <v>42180</v>
          </cell>
          <cell r="B807">
            <v>40.799999</v>
          </cell>
          <cell r="C807">
            <v>41.549999</v>
          </cell>
          <cell r="D807">
            <v>40.799999</v>
          </cell>
          <cell r="E807">
            <v>41.380001</v>
          </cell>
          <cell r="F807">
            <v>40.167641000000003</v>
          </cell>
          <cell r="G807">
            <v>2434981</v>
          </cell>
        </row>
        <row r="808">
          <cell r="A808">
            <v>42181</v>
          </cell>
          <cell r="B808">
            <v>41.349997999999999</v>
          </cell>
          <cell r="C808">
            <v>41.580002</v>
          </cell>
          <cell r="D808">
            <v>41.220001000000003</v>
          </cell>
          <cell r="E808">
            <v>41.389999000000003</v>
          </cell>
          <cell r="F808">
            <v>40.177349</v>
          </cell>
          <cell r="G808">
            <v>919665</v>
          </cell>
        </row>
        <row r="809">
          <cell r="A809">
            <v>42184</v>
          </cell>
          <cell r="B809">
            <v>41.18</v>
          </cell>
          <cell r="C809">
            <v>41.18</v>
          </cell>
          <cell r="D809">
            <v>40.5</v>
          </cell>
          <cell r="E809">
            <v>40.610000999999997</v>
          </cell>
          <cell r="F809">
            <v>39.420200000000001</v>
          </cell>
          <cell r="G809">
            <v>1912726</v>
          </cell>
        </row>
        <row r="810">
          <cell r="A810">
            <v>42185</v>
          </cell>
          <cell r="B810">
            <v>40.610000999999997</v>
          </cell>
          <cell r="C810">
            <v>40.810001</v>
          </cell>
          <cell r="D810">
            <v>40.209999000000003</v>
          </cell>
          <cell r="E810">
            <v>40.659999999999997</v>
          </cell>
          <cell r="F810">
            <v>39.468738999999999</v>
          </cell>
          <cell r="G810">
            <v>4051181</v>
          </cell>
        </row>
        <row r="811">
          <cell r="A811">
            <v>42186</v>
          </cell>
          <cell r="B811">
            <v>40.599997999999999</v>
          </cell>
          <cell r="C811">
            <v>41.419998</v>
          </cell>
          <cell r="D811">
            <v>40.540000999999997</v>
          </cell>
          <cell r="E811">
            <v>40.830002</v>
          </cell>
          <cell r="F811">
            <v>39.633758999999998</v>
          </cell>
          <cell r="G811">
            <v>1760232</v>
          </cell>
        </row>
        <row r="812">
          <cell r="A812">
            <v>42187</v>
          </cell>
          <cell r="B812">
            <v>41.029998999999997</v>
          </cell>
          <cell r="C812">
            <v>41.450001</v>
          </cell>
          <cell r="D812">
            <v>40.950001</v>
          </cell>
          <cell r="E812">
            <v>41.139999000000003</v>
          </cell>
          <cell r="F812">
            <v>39.934672999999997</v>
          </cell>
          <cell r="G812">
            <v>1927038</v>
          </cell>
        </row>
        <row r="813">
          <cell r="A813">
            <v>42188</v>
          </cell>
          <cell r="B813">
            <v>40.900002000000001</v>
          </cell>
          <cell r="C813">
            <v>41.450001</v>
          </cell>
          <cell r="D813">
            <v>40.700001</v>
          </cell>
          <cell r="E813">
            <v>41.389999000000003</v>
          </cell>
          <cell r="F813">
            <v>40.177349</v>
          </cell>
          <cell r="G813">
            <v>713184</v>
          </cell>
        </row>
        <row r="814">
          <cell r="A814">
            <v>42191</v>
          </cell>
          <cell r="B814">
            <v>41.310001</v>
          </cell>
          <cell r="C814">
            <v>41.779998999999997</v>
          </cell>
          <cell r="D814">
            <v>41.049999</v>
          </cell>
          <cell r="E814">
            <v>41.509998000000003</v>
          </cell>
          <cell r="F814">
            <v>40.293830999999997</v>
          </cell>
          <cell r="G814">
            <v>1822887</v>
          </cell>
        </row>
        <row r="815">
          <cell r="A815">
            <v>42192</v>
          </cell>
          <cell r="B815">
            <v>41.009998000000003</v>
          </cell>
          <cell r="C815">
            <v>41.669998</v>
          </cell>
          <cell r="D815">
            <v>40.860000999999997</v>
          </cell>
          <cell r="E815">
            <v>41.380001</v>
          </cell>
          <cell r="F815">
            <v>40.167641000000003</v>
          </cell>
          <cell r="G815">
            <v>1504721</v>
          </cell>
        </row>
        <row r="816">
          <cell r="A816">
            <v>42193</v>
          </cell>
          <cell r="B816">
            <v>41.380001</v>
          </cell>
          <cell r="C816">
            <v>41.48</v>
          </cell>
          <cell r="D816">
            <v>40.98</v>
          </cell>
          <cell r="E816">
            <v>41.080002</v>
          </cell>
          <cell r="F816">
            <v>39.876427</v>
          </cell>
          <cell r="G816">
            <v>1186319</v>
          </cell>
        </row>
        <row r="817">
          <cell r="A817">
            <v>42194</v>
          </cell>
          <cell r="B817">
            <v>41.290000999999997</v>
          </cell>
          <cell r="C817">
            <v>41.950001</v>
          </cell>
          <cell r="D817">
            <v>41.169998</v>
          </cell>
          <cell r="E817">
            <v>41.77</v>
          </cell>
          <cell r="F817">
            <v>40.546214999999997</v>
          </cell>
          <cell r="G817">
            <v>2255530</v>
          </cell>
        </row>
        <row r="818">
          <cell r="A818">
            <v>42195</v>
          </cell>
          <cell r="B818">
            <v>41.790000999999997</v>
          </cell>
          <cell r="C818">
            <v>42.709999000000003</v>
          </cell>
          <cell r="D818">
            <v>41.41</v>
          </cell>
          <cell r="E818">
            <v>42.580002</v>
          </cell>
          <cell r="F818">
            <v>41.332484999999998</v>
          </cell>
          <cell r="G818">
            <v>2548176</v>
          </cell>
        </row>
        <row r="819">
          <cell r="A819">
            <v>42198</v>
          </cell>
          <cell r="B819">
            <v>42.459999000000003</v>
          </cell>
          <cell r="C819">
            <v>42.799999</v>
          </cell>
          <cell r="D819">
            <v>41.700001</v>
          </cell>
          <cell r="E819">
            <v>42.099997999999999</v>
          </cell>
          <cell r="F819">
            <v>40.866543</v>
          </cell>
          <cell r="G819">
            <v>1851804</v>
          </cell>
        </row>
        <row r="820">
          <cell r="A820">
            <v>42199</v>
          </cell>
          <cell r="B820">
            <v>42</v>
          </cell>
          <cell r="C820">
            <v>42.330002</v>
          </cell>
          <cell r="D820">
            <v>41.73</v>
          </cell>
          <cell r="E820">
            <v>42.049999</v>
          </cell>
          <cell r="F820">
            <v>40.818012000000003</v>
          </cell>
          <cell r="G820">
            <v>645515</v>
          </cell>
        </row>
        <row r="821">
          <cell r="A821">
            <v>42200</v>
          </cell>
          <cell r="B821">
            <v>41.91</v>
          </cell>
          <cell r="C821">
            <v>42.150002000000001</v>
          </cell>
          <cell r="D821">
            <v>41.75</v>
          </cell>
          <cell r="E821">
            <v>41.82</v>
          </cell>
          <cell r="F821">
            <v>40.594746000000001</v>
          </cell>
          <cell r="G821">
            <v>1259783</v>
          </cell>
        </row>
        <row r="822">
          <cell r="A822">
            <v>42201</v>
          </cell>
          <cell r="B822">
            <v>41.77</v>
          </cell>
          <cell r="C822">
            <v>42.290000999999997</v>
          </cell>
          <cell r="D822">
            <v>41.599997999999999</v>
          </cell>
          <cell r="E822">
            <v>42</v>
          </cell>
          <cell r="F822">
            <v>40.769474000000002</v>
          </cell>
          <cell r="G822">
            <v>1027076</v>
          </cell>
        </row>
        <row r="823">
          <cell r="A823">
            <v>42202</v>
          </cell>
          <cell r="B823">
            <v>42.049999</v>
          </cell>
          <cell r="C823">
            <v>42.59</v>
          </cell>
          <cell r="D823">
            <v>42.049999</v>
          </cell>
          <cell r="E823">
            <v>42.5</v>
          </cell>
          <cell r="F823">
            <v>41.254826000000001</v>
          </cell>
          <cell r="G823">
            <v>1262490</v>
          </cell>
        </row>
        <row r="824">
          <cell r="A824">
            <v>42205</v>
          </cell>
          <cell r="B824">
            <v>42.540000999999997</v>
          </cell>
          <cell r="C824">
            <v>42.799999</v>
          </cell>
          <cell r="D824">
            <v>42.400002000000001</v>
          </cell>
          <cell r="E824">
            <v>42.5</v>
          </cell>
          <cell r="F824">
            <v>41.254826000000001</v>
          </cell>
          <cell r="G824">
            <v>521566</v>
          </cell>
        </row>
        <row r="825">
          <cell r="A825">
            <v>42206</v>
          </cell>
          <cell r="B825">
            <v>42.599997999999999</v>
          </cell>
          <cell r="C825">
            <v>43.799999</v>
          </cell>
          <cell r="D825">
            <v>42.5</v>
          </cell>
          <cell r="E825">
            <v>43.630001</v>
          </cell>
          <cell r="F825">
            <v>42.351714999999999</v>
          </cell>
          <cell r="G825">
            <v>2806764</v>
          </cell>
        </row>
        <row r="826">
          <cell r="A826">
            <v>42207</v>
          </cell>
          <cell r="B826">
            <v>43.560001</v>
          </cell>
          <cell r="C826">
            <v>43.59</v>
          </cell>
          <cell r="D826">
            <v>42</v>
          </cell>
          <cell r="E826">
            <v>42.5</v>
          </cell>
          <cell r="F826">
            <v>41.254826000000001</v>
          </cell>
          <cell r="G826">
            <v>3417618</v>
          </cell>
        </row>
        <row r="827">
          <cell r="A827">
            <v>42208</v>
          </cell>
          <cell r="B827">
            <v>42.700001</v>
          </cell>
          <cell r="C827">
            <v>43.299999</v>
          </cell>
          <cell r="D827">
            <v>42.560001</v>
          </cell>
          <cell r="E827">
            <v>43.080002</v>
          </cell>
          <cell r="F827">
            <v>41.817833</v>
          </cell>
          <cell r="G827">
            <v>1845024</v>
          </cell>
        </row>
        <row r="828">
          <cell r="A828">
            <v>42209</v>
          </cell>
          <cell r="B828">
            <v>43.27</v>
          </cell>
          <cell r="C828">
            <v>43.299999</v>
          </cell>
          <cell r="D828">
            <v>41.790000999999997</v>
          </cell>
          <cell r="E828">
            <v>41.91</v>
          </cell>
          <cell r="F828">
            <v>40.682110000000002</v>
          </cell>
          <cell r="G828">
            <v>1022286</v>
          </cell>
        </row>
        <row r="829">
          <cell r="A829">
            <v>42212</v>
          </cell>
          <cell r="B829">
            <v>41.700001</v>
          </cell>
          <cell r="C829">
            <v>42.73</v>
          </cell>
          <cell r="D829">
            <v>41.549999</v>
          </cell>
          <cell r="E829">
            <v>42.119999</v>
          </cell>
          <cell r="F829">
            <v>40.885959999999997</v>
          </cell>
          <cell r="G829">
            <v>1276962</v>
          </cell>
        </row>
        <row r="830">
          <cell r="A830">
            <v>42213</v>
          </cell>
          <cell r="B830">
            <v>42.060001</v>
          </cell>
          <cell r="C830">
            <v>42.950001</v>
          </cell>
          <cell r="D830">
            <v>41.799999</v>
          </cell>
          <cell r="E830">
            <v>42.349997999999999</v>
          </cell>
          <cell r="F830">
            <v>41.109219000000003</v>
          </cell>
          <cell r="G830">
            <v>1957915</v>
          </cell>
        </row>
        <row r="831">
          <cell r="A831">
            <v>42214</v>
          </cell>
          <cell r="B831">
            <v>42.400002000000001</v>
          </cell>
          <cell r="C831">
            <v>42.709999000000003</v>
          </cell>
          <cell r="D831">
            <v>41.73</v>
          </cell>
          <cell r="E831">
            <v>41.900002000000001</v>
          </cell>
          <cell r="F831">
            <v>40.672404999999998</v>
          </cell>
          <cell r="G831">
            <v>2021415</v>
          </cell>
        </row>
        <row r="832">
          <cell r="A832">
            <v>42215</v>
          </cell>
          <cell r="B832">
            <v>41.82</v>
          </cell>
          <cell r="C832">
            <v>42.790000999999997</v>
          </cell>
          <cell r="D832">
            <v>41.689999</v>
          </cell>
          <cell r="E832">
            <v>42.490001999999997</v>
          </cell>
          <cell r="F832">
            <v>41.245120999999997</v>
          </cell>
          <cell r="G832">
            <v>923854</v>
          </cell>
        </row>
        <row r="833">
          <cell r="A833">
            <v>42216</v>
          </cell>
          <cell r="B833">
            <v>42.549999</v>
          </cell>
          <cell r="C833">
            <v>43.41</v>
          </cell>
          <cell r="D833">
            <v>42.549999</v>
          </cell>
          <cell r="E833">
            <v>43.23</v>
          </cell>
          <cell r="F833">
            <v>41.963439999999999</v>
          </cell>
          <cell r="G833">
            <v>3260579</v>
          </cell>
        </row>
        <row r="834">
          <cell r="A834">
            <v>42219</v>
          </cell>
          <cell r="B834">
            <v>43.389999000000003</v>
          </cell>
          <cell r="C834">
            <v>43.759998000000003</v>
          </cell>
          <cell r="D834">
            <v>43</v>
          </cell>
          <cell r="E834">
            <v>43.639999000000003</v>
          </cell>
          <cell r="F834">
            <v>42.361423000000002</v>
          </cell>
          <cell r="G834">
            <v>1791210</v>
          </cell>
        </row>
        <row r="835">
          <cell r="A835">
            <v>42220</v>
          </cell>
          <cell r="B835">
            <v>43.580002</v>
          </cell>
          <cell r="C835">
            <v>44.049999</v>
          </cell>
          <cell r="D835">
            <v>43.139999000000003</v>
          </cell>
          <cell r="E835">
            <v>43.869999</v>
          </cell>
          <cell r="F835">
            <v>42.584685999999998</v>
          </cell>
          <cell r="G835">
            <v>1294763</v>
          </cell>
        </row>
        <row r="836">
          <cell r="A836">
            <v>42221</v>
          </cell>
          <cell r="B836">
            <v>43.869999</v>
          </cell>
          <cell r="C836">
            <v>44.049999</v>
          </cell>
          <cell r="D836">
            <v>43.57</v>
          </cell>
          <cell r="E836">
            <v>43.869999</v>
          </cell>
          <cell r="F836">
            <v>42.584685999999998</v>
          </cell>
          <cell r="G836">
            <v>1779769</v>
          </cell>
        </row>
        <row r="837">
          <cell r="A837">
            <v>42222</v>
          </cell>
          <cell r="B837">
            <v>43.48</v>
          </cell>
          <cell r="C837">
            <v>43.77</v>
          </cell>
          <cell r="D837">
            <v>43.009998000000003</v>
          </cell>
          <cell r="E837">
            <v>43.119999</v>
          </cell>
          <cell r="F837">
            <v>41.856659000000001</v>
          </cell>
          <cell r="G837">
            <v>621708</v>
          </cell>
        </row>
        <row r="838">
          <cell r="A838">
            <v>42223</v>
          </cell>
          <cell r="B838">
            <v>43.060001</v>
          </cell>
          <cell r="C838">
            <v>43.599997999999999</v>
          </cell>
          <cell r="D838">
            <v>42.970001000000003</v>
          </cell>
          <cell r="E838">
            <v>43.540000999999997</v>
          </cell>
          <cell r="F838">
            <v>42.264355000000002</v>
          </cell>
          <cell r="G838">
            <v>525637</v>
          </cell>
        </row>
        <row r="839">
          <cell r="A839">
            <v>42226</v>
          </cell>
          <cell r="B839">
            <v>43.009998000000003</v>
          </cell>
          <cell r="C839">
            <v>43.869999</v>
          </cell>
          <cell r="D839">
            <v>43</v>
          </cell>
          <cell r="E839">
            <v>43.75</v>
          </cell>
          <cell r="F839">
            <v>42.468201000000001</v>
          </cell>
          <cell r="G839">
            <v>585996</v>
          </cell>
        </row>
        <row r="840">
          <cell r="A840">
            <v>42227</v>
          </cell>
          <cell r="B840">
            <v>43.73</v>
          </cell>
          <cell r="C840">
            <v>43.73</v>
          </cell>
          <cell r="D840">
            <v>42.759998000000003</v>
          </cell>
          <cell r="E840">
            <v>43</v>
          </cell>
          <cell r="F840">
            <v>41.740177000000003</v>
          </cell>
          <cell r="G840">
            <v>1372877</v>
          </cell>
        </row>
        <row r="841">
          <cell r="A841">
            <v>42228</v>
          </cell>
          <cell r="B841">
            <v>42.950001</v>
          </cell>
          <cell r="C841">
            <v>43</v>
          </cell>
          <cell r="D841">
            <v>42</v>
          </cell>
          <cell r="E841">
            <v>42.650002000000001</v>
          </cell>
          <cell r="F841">
            <v>41.400429000000003</v>
          </cell>
          <cell r="G841">
            <v>1857554</v>
          </cell>
        </row>
        <row r="842">
          <cell r="A842">
            <v>42229</v>
          </cell>
          <cell r="B842">
            <v>42.700001</v>
          </cell>
          <cell r="C842">
            <v>43.18</v>
          </cell>
          <cell r="D842">
            <v>41.91</v>
          </cell>
          <cell r="E842">
            <v>42.02</v>
          </cell>
          <cell r="F842">
            <v>40.788887000000003</v>
          </cell>
          <cell r="G842">
            <v>2207297</v>
          </cell>
        </row>
        <row r="843">
          <cell r="A843">
            <v>42230</v>
          </cell>
          <cell r="B843">
            <v>42.080002</v>
          </cell>
          <cell r="C843">
            <v>42.5</v>
          </cell>
          <cell r="D843">
            <v>41.599997999999999</v>
          </cell>
          <cell r="E843">
            <v>41.799999</v>
          </cell>
          <cell r="F843">
            <v>40.575333000000001</v>
          </cell>
          <cell r="G843">
            <v>860643</v>
          </cell>
        </row>
        <row r="844">
          <cell r="A844">
            <v>42233</v>
          </cell>
          <cell r="B844">
            <v>41.799999</v>
          </cell>
          <cell r="C844">
            <v>42.459999000000003</v>
          </cell>
          <cell r="D844">
            <v>41.599997999999999</v>
          </cell>
          <cell r="E844">
            <v>42.099997999999999</v>
          </cell>
          <cell r="F844">
            <v>40.866543</v>
          </cell>
          <cell r="G844">
            <v>1273524</v>
          </cell>
        </row>
        <row r="845">
          <cell r="A845">
            <v>42234</v>
          </cell>
          <cell r="B845">
            <v>42.099997999999999</v>
          </cell>
          <cell r="C845">
            <v>42.16</v>
          </cell>
          <cell r="D845">
            <v>41.689999</v>
          </cell>
          <cell r="E845">
            <v>41.790000999999997</v>
          </cell>
          <cell r="F845">
            <v>40.565627999999997</v>
          </cell>
          <cell r="G845">
            <v>1480866</v>
          </cell>
        </row>
        <row r="846">
          <cell r="A846">
            <v>42235</v>
          </cell>
          <cell r="B846">
            <v>41.73</v>
          </cell>
          <cell r="C846">
            <v>41.73</v>
          </cell>
          <cell r="D846">
            <v>40.43</v>
          </cell>
          <cell r="E846">
            <v>40.98</v>
          </cell>
          <cell r="F846">
            <v>39.779361999999999</v>
          </cell>
          <cell r="G846">
            <v>1437794</v>
          </cell>
        </row>
        <row r="847">
          <cell r="A847">
            <v>42236</v>
          </cell>
          <cell r="B847">
            <v>40.98</v>
          </cell>
          <cell r="C847">
            <v>41.459999000000003</v>
          </cell>
          <cell r="D847">
            <v>40.029998999999997</v>
          </cell>
          <cell r="E847">
            <v>41.139999000000003</v>
          </cell>
          <cell r="F847">
            <v>39.934672999999997</v>
          </cell>
          <cell r="G847">
            <v>1168004</v>
          </cell>
        </row>
        <row r="848">
          <cell r="A848">
            <v>42237</v>
          </cell>
          <cell r="B848">
            <v>40.909999999999997</v>
          </cell>
          <cell r="C848">
            <v>41.369999</v>
          </cell>
          <cell r="D848">
            <v>40.18</v>
          </cell>
          <cell r="E848">
            <v>40.360000999999997</v>
          </cell>
          <cell r="F848">
            <v>39.177525000000003</v>
          </cell>
          <cell r="G848">
            <v>1447055</v>
          </cell>
        </row>
        <row r="849">
          <cell r="A849">
            <v>42240</v>
          </cell>
          <cell r="B849">
            <v>38.400002000000001</v>
          </cell>
          <cell r="C849">
            <v>40.490001999999997</v>
          </cell>
          <cell r="D849">
            <v>38.349997999999999</v>
          </cell>
          <cell r="E849">
            <v>39.119999</v>
          </cell>
          <cell r="F849">
            <v>37.973849999999999</v>
          </cell>
          <cell r="G849">
            <v>2413669</v>
          </cell>
        </row>
        <row r="850">
          <cell r="A850">
            <v>42241</v>
          </cell>
          <cell r="B850">
            <v>40.299999</v>
          </cell>
          <cell r="C850">
            <v>40.790000999999997</v>
          </cell>
          <cell r="D850">
            <v>39.299999</v>
          </cell>
          <cell r="E850">
            <v>39.689999</v>
          </cell>
          <cell r="F850">
            <v>38.527149000000001</v>
          </cell>
          <cell r="G850">
            <v>2870316</v>
          </cell>
        </row>
        <row r="851">
          <cell r="A851">
            <v>42242</v>
          </cell>
          <cell r="B851">
            <v>40.599997999999999</v>
          </cell>
          <cell r="C851">
            <v>40.599997999999999</v>
          </cell>
          <cell r="D851">
            <v>39.25</v>
          </cell>
          <cell r="E851">
            <v>40.099997999999999</v>
          </cell>
          <cell r="F851">
            <v>38.925136999999999</v>
          </cell>
          <cell r="G851">
            <v>2082794</v>
          </cell>
        </row>
        <row r="852">
          <cell r="A852">
            <v>42243</v>
          </cell>
          <cell r="B852">
            <v>40.099997999999999</v>
          </cell>
          <cell r="C852">
            <v>42.459999000000003</v>
          </cell>
          <cell r="D852">
            <v>40.099997999999999</v>
          </cell>
          <cell r="E852">
            <v>42.330002</v>
          </cell>
          <cell r="F852">
            <v>41.089806000000003</v>
          </cell>
          <cell r="G852">
            <v>4678064</v>
          </cell>
        </row>
        <row r="853">
          <cell r="A853">
            <v>42244</v>
          </cell>
          <cell r="B853">
            <v>41.91</v>
          </cell>
          <cell r="C853">
            <v>42.349997999999999</v>
          </cell>
          <cell r="D853">
            <v>41.18</v>
          </cell>
          <cell r="E853">
            <v>41.400002000000001</v>
          </cell>
          <cell r="F853">
            <v>40.187057000000003</v>
          </cell>
          <cell r="G853">
            <v>1836394</v>
          </cell>
        </row>
        <row r="854">
          <cell r="A854">
            <v>42247</v>
          </cell>
          <cell r="B854">
            <v>41.889999000000003</v>
          </cell>
          <cell r="C854">
            <v>43.279998999999997</v>
          </cell>
          <cell r="D854">
            <v>41.189999</v>
          </cell>
          <cell r="E854">
            <v>43.080002</v>
          </cell>
          <cell r="F854">
            <v>41.817833</v>
          </cell>
          <cell r="G854">
            <v>4273232</v>
          </cell>
        </row>
        <row r="855">
          <cell r="A855">
            <v>42248</v>
          </cell>
          <cell r="B855">
            <v>42.990001999999997</v>
          </cell>
          <cell r="C855">
            <v>43</v>
          </cell>
          <cell r="D855">
            <v>41.540000999999997</v>
          </cell>
          <cell r="E855">
            <v>42.330002</v>
          </cell>
          <cell r="F855">
            <v>41.089806000000003</v>
          </cell>
          <cell r="G855">
            <v>2554533</v>
          </cell>
        </row>
        <row r="856">
          <cell r="A856">
            <v>42249</v>
          </cell>
          <cell r="B856">
            <v>42.27</v>
          </cell>
          <cell r="C856">
            <v>43.029998999999997</v>
          </cell>
          <cell r="D856">
            <v>42.27</v>
          </cell>
          <cell r="E856">
            <v>42.610000999999997</v>
          </cell>
          <cell r="F856">
            <v>41.361603000000002</v>
          </cell>
          <cell r="G856">
            <v>1564374</v>
          </cell>
        </row>
        <row r="857">
          <cell r="A857">
            <v>42250</v>
          </cell>
          <cell r="B857">
            <v>42.669998</v>
          </cell>
          <cell r="C857">
            <v>42.990001999999997</v>
          </cell>
          <cell r="D857">
            <v>42.040000999999997</v>
          </cell>
          <cell r="E857">
            <v>42.349997999999999</v>
          </cell>
          <cell r="F857">
            <v>41.109219000000003</v>
          </cell>
          <cell r="G857">
            <v>1095153</v>
          </cell>
        </row>
        <row r="858">
          <cell r="A858">
            <v>42251</v>
          </cell>
          <cell r="B858">
            <v>42.540000999999997</v>
          </cell>
          <cell r="C858">
            <v>42.549999</v>
          </cell>
          <cell r="D858">
            <v>41.959999000000003</v>
          </cell>
          <cell r="E858">
            <v>42.299999</v>
          </cell>
          <cell r="F858">
            <v>41.060687999999999</v>
          </cell>
          <cell r="G858">
            <v>1276283</v>
          </cell>
        </row>
        <row r="859">
          <cell r="A859">
            <v>42254</v>
          </cell>
          <cell r="B859">
            <v>41.799999</v>
          </cell>
          <cell r="C859">
            <v>42.5</v>
          </cell>
          <cell r="D859">
            <v>41.799999</v>
          </cell>
          <cell r="E859">
            <v>42.130001</v>
          </cell>
          <cell r="F859">
            <v>40.895671999999998</v>
          </cell>
          <cell r="G859">
            <v>234642</v>
          </cell>
        </row>
        <row r="860">
          <cell r="A860">
            <v>42255</v>
          </cell>
          <cell r="B860">
            <v>42.5</v>
          </cell>
          <cell r="C860">
            <v>42.5</v>
          </cell>
          <cell r="D860">
            <v>41.849997999999999</v>
          </cell>
          <cell r="E860">
            <v>42.299999</v>
          </cell>
          <cell r="F860">
            <v>41.060687999999999</v>
          </cell>
          <cell r="G860">
            <v>1144877</v>
          </cell>
        </row>
        <row r="861">
          <cell r="A861">
            <v>42256</v>
          </cell>
          <cell r="B861">
            <v>42.259998000000003</v>
          </cell>
          <cell r="C861">
            <v>42.75</v>
          </cell>
          <cell r="D861">
            <v>41.639999000000003</v>
          </cell>
          <cell r="E861">
            <v>41.759998000000003</v>
          </cell>
          <cell r="F861">
            <v>40.536507</v>
          </cell>
          <cell r="G861">
            <v>1421539</v>
          </cell>
        </row>
        <row r="862">
          <cell r="A862">
            <v>42257</v>
          </cell>
          <cell r="B862">
            <v>41.610000999999997</v>
          </cell>
          <cell r="C862">
            <v>42.330002</v>
          </cell>
          <cell r="D862">
            <v>41.220001000000003</v>
          </cell>
          <cell r="E862">
            <v>42.099997999999999</v>
          </cell>
          <cell r="F862">
            <v>40.866543</v>
          </cell>
          <cell r="G862">
            <v>1444373</v>
          </cell>
        </row>
        <row r="863">
          <cell r="A863">
            <v>42258</v>
          </cell>
          <cell r="B863">
            <v>42.099997999999999</v>
          </cell>
          <cell r="C863">
            <v>42.400002000000001</v>
          </cell>
          <cell r="D863">
            <v>41.759998000000003</v>
          </cell>
          <cell r="E863">
            <v>41.830002</v>
          </cell>
          <cell r="F863">
            <v>40.604453999999997</v>
          </cell>
          <cell r="G863">
            <v>635564</v>
          </cell>
        </row>
        <row r="864">
          <cell r="A864">
            <v>42261</v>
          </cell>
          <cell r="B864">
            <v>41.77</v>
          </cell>
          <cell r="C864">
            <v>42.200001</v>
          </cell>
          <cell r="D864">
            <v>41.509998000000003</v>
          </cell>
          <cell r="E864">
            <v>41.790000999999997</v>
          </cell>
          <cell r="F864">
            <v>40.565627999999997</v>
          </cell>
          <cell r="G864">
            <v>1378165</v>
          </cell>
        </row>
        <row r="865">
          <cell r="A865">
            <v>42262</v>
          </cell>
          <cell r="B865">
            <v>41.75</v>
          </cell>
          <cell r="C865">
            <v>42.700001</v>
          </cell>
          <cell r="D865">
            <v>41.650002000000001</v>
          </cell>
          <cell r="E865">
            <v>42.049999</v>
          </cell>
          <cell r="F865">
            <v>40.818012000000003</v>
          </cell>
          <cell r="G865">
            <v>1525578</v>
          </cell>
        </row>
        <row r="866">
          <cell r="A866">
            <v>42264</v>
          </cell>
          <cell r="B866">
            <v>42.599997999999999</v>
          </cell>
          <cell r="C866">
            <v>43</v>
          </cell>
          <cell r="D866">
            <v>41.790000999999997</v>
          </cell>
          <cell r="E866">
            <v>42.290000999999997</v>
          </cell>
          <cell r="F866">
            <v>41.050980000000003</v>
          </cell>
          <cell r="G866">
            <v>2112872</v>
          </cell>
        </row>
        <row r="867">
          <cell r="A867">
            <v>42265</v>
          </cell>
          <cell r="B867">
            <v>42.009998000000003</v>
          </cell>
          <cell r="C867">
            <v>42.669998</v>
          </cell>
          <cell r="D867">
            <v>41.849997999999999</v>
          </cell>
          <cell r="E867">
            <v>42.529998999999997</v>
          </cell>
          <cell r="F867">
            <v>41.283946999999998</v>
          </cell>
          <cell r="G867">
            <v>3550957</v>
          </cell>
        </row>
        <row r="868">
          <cell r="A868">
            <v>42268</v>
          </cell>
          <cell r="B868">
            <v>42.470001000000003</v>
          </cell>
          <cell r="C868">
            <v>42.869999</v>
          </cell>
          <cell r="D868">
            <v>42.150002000000001</v>
          </cell>
          <cell r="E868">
            <v>42.580002</v>
          </cell>
          <cell r="F868">
            <v>41.332484999999998</v>
          </cell>
          <cell r="G868">
            <v>610801</v>
          </cell>
        </row>
        <row r="869">
          <cell r="A869">
            <v>42269</v>
          </cell>
          <cell r="B869">
            <v>41.810001</v>
          </cell>
          <cell r="C869">
            <v>43.200001</v>
          </cell>
          <cell r="D869">
            <v>41.799999</v>
          </cell>
          <cell r="E869">
            <v>43.09</v>
          </cell>
          <cell r="F869">
            <v>41.827537999999997</v>
          </cell>
          <cell r="G869">
            <v>1217928</v>
          </cell>
        </row>
        <row r="870">
          <cell r="A870">
            <v>42270</v>
          </cell>
          <cell r="B870">
            <v>43.09</v>
          </cell>
          <cell r="C870">
            <v>43.189999</v>
          </cell>
          <cell r="D870">
            <v>42.209999000000003</v>
          </cell>
          <cell r="E870">
            <v>42.59</v>
          </cell>
          <cell r="F870">
            <v>41.342190000000002</v>
          </cell>
          <cell r="G870">
            <v>1418141</v>
          </cell>
        </row>
        <row r="871">
          <cell r="A871">
            <v>42271</v>
          </cell>
          <cell r="B871">
            <v>42.529998999999997</v>
          </cell>
          <cell r="C871">
            <v>42.700001</v>
          </cell>
          <cell r="D871">
            <v>41.599997999999999</v>
          </cell>
          <cell r="E871">
            <v>41.860000999999997</v>
          </cell>
          <cell r="F871">
            <v>40.633578999999997</v>
          </cell>
          <cell r="G871">
            <v>2102228</v>
          </cell>
        </row>
        <row r="872">
          <cell r="A872">
            <v>42272</v>
          </cell>
          <cell r="B872">
            <v>42</v>
          </cell>
          <cell r="C872">
            <v>42.549999</v>
          </cell>
          <cell r="D872">
            <v>41.259998000000003</v>
          </cell>
          <cell r="E872">
            <v>41.5</v>
          </cell>
          <cell r="F872">
            <v>40.284122000000004</v>
          </cell>
          <cell r="G872">
            <v>1260043</v>
          </cell>
        </row>
        <row r="873">
          <cell r="A873">
            <v>42275</v>
          </cell>
          <cell r="B873">
            <v>41.310001</v>
          </cell>
          <cell r="C873">
            <v>41.900002000000001</v>
          </cell>
          <cell r="D873">
            <v>41.02</v>
          </cell>
          <cell r="E873">
            <v>41.389999000000003</v>
          </cell>
          <cell r="F873">
            <v>40.177349</v>
          </cell>
          <cell r="G873">
            <v>1473461</v>
          </cell>
        </row>
        <row r="874">
          <cell r="A874">
            <v>42276</v>
          </cell>
          <cell r="B874">
            <v>41.330002</v>
          </cell>
          <cell r="C874">
            <v>42.5</v>
          </cell>
          <cell r="D874">
            <v>41.209999000000003</v>
          </cell>
          <cell r="E874">
            <v>41.34</v>
          </cell>
          <cell r="F874">
            <v>40.128810999999999</v>
          </cell>
          <cell r="G874">
            <v>1360481</v>
          </cell>
        </row>
        <row r="875">
          <cell r="A875">
            <v>42277</v>
          </cell>
          <cell r="B875">
            <v>41.5</v>
          </cell>
          <cell r="C875">
            <v>42.889999000000003</v>
          </cell>
          <cell r="D875">
            <v>41.5</v>
          </cell>
          <cell r="E875">
            <v>42.810001</v>
          </cell>
          <cell r="F875">
            <v>41.555743999999997</v>
          </cell>
          <cell r="G875">
            <v>4874146</v>
          </cell>
        </row>
        <row r="876">
          <cell r="A876">
            <v>42278</v>
          </cell>
          <cell r="B876">
            <v>42.799999</v>
          </cell>
          <cell r="C876">
            <v>43.029998999999997</v>
          </cell>
          <cell r="D876">
            <v>42.200001</v>
          </cell>
          <cell r="E876">
            <v>42.950001</v>
          </cell>
          <cell r="F876">
            <v>41.691642999999999</v>
          </cell>
          <cell r="G876">
            <v>2975347</v>
          </cell>
        </row>
        <row r="877">
          <cell r="A877">
            <v>42279</v>
          </cell>
          <cell r="B877">
            <v>42.84</v>
          </cell>
          <cell r="C877">
            <v>42.869999</v>
          </cell>
          <cell r="D877">
            <v>42.310001</v>
          </cell>
          <cell r="E877">
            <v>42.540000999999997</v>
          </cell>
          <cell r="F877">
            <v>41.293655000000001</v>
          </cell>
          <cell r="G877">
            <v>2027023</v>
          </cell>
        </row>
        <row r="878">
          <cell r="A878">
            <v>42282</v>
          </cell>
          <cell r="B878">
            <v>42.990001999999997</v>
          </cell>
          <cell r="C878">
            <v>43.599997999999999</v>
          </cell>
          <cell r="D878">
            <v>42.580002</v>
          </cell>
          <cell r="E878">
            <v>43.470001000000003</v>
          </cell>
          <cell r="F878">
            <v>42.196407000000001</v>
          </cell>
          <cell r="G878">
            <v>3647553</v>
          </cell>
        </row>
        <row r="879">
          <cell r="A879">
            <v>42283</v>
          </cell>
          <cell r="B879">
            <v>43.400002000000001</v>
          </cell>
          <cell r="C879">
            <v>44</v>
          </cell>
          <cell r="D879">
            <v>43.200001</v>
          </cell>
          <cell r="E879">
            <v>43.869999</v>
          </cell>
          <cell r="F879">
            <v>42.584685999999998</v>
          </cell>
          <cell r="G879">
            <v>1686789</v>
          </cell>
        </row>
        <row r="880">
          <cell r="A880">
            <v>42284</v>
          </cell>
          <cell r="B880">
            <v>43.799999</v>
          </cell>
          <cell r="C880">
            <v>44.25</v>
          </cell>
          <cell r="D880">
            <v>43.279998999999997</v>
          </cell>
          <cell r="E880">
            <v>43.98</v>
          </cell>
          <cell r="F880">
            <v>42.691462999999999</v>
          </cell>
          <cell r="G880">
            <v>3317766</v>
          </cell>
        </row>
        <row r="881">
          <cell r="A881">
            <v>42285</v>
          </cell>
          <cell r="B881">
            <v>43.91</v>
          </cell>
          <cell r="C881">
            <v>44.5</v>
          </cell>
          <cell r="D881">
            <v>42.91</v>
          </cell>
          <cell r="E881">
            <v>43.599997999999999</v>
          </cell>
          <cell r="F881">
            <v>42.322600999999999</v>
          </cell>
          <cell r="G881">
            <v>2442877</v>
          </cell>
        </row>
        <row r="882">
          <cell r="A882">
            <v>42286</v>
          </cell>
          <cell r="B882">
            <v>43.57</v>
          </cell>
          <cell r="C882">
            <v>44.400002000000001</v>
          </cell>
          <cell r="D882">
            <v>43.119999</v>
          </cell>
          <cell r="E882">
            <v>44.25</v>
          </cell>
          <cell r="F882">
            <v>42.953555999999999</v>
          </cell>
          <cell r="G882">
            <v>1560101</v>
          </cell>
        </row>
        <row r="883">
          <cell r="A883">
            <v>42289</v>
          </cell>
          <cell r="B883">
            <v>44.18</v>
          </cell>
          <cell r="C883">
            <v>45</v>
          </cell>
          <cell r="D883">
            <v>44.07</v>
          </cell>
          <cell r="E883">
            <v>44.790000999999997</v>
          </cell>
          <cell r="F883">
            <v>43.477733999999998</v>
          </cell>
          <cell r="G883">
            <v>1783957</v>
          </cell>
        </row>
        <row r="884">
          <cell r="A884">
            <v>42290</v>
          </cell>
          <cell r="B884">
            <v>44.25</v>
          </cell>
          <cell r="C884">
            <v>44.830002</v>
          </cell>
          <cell r="D884">
            <v>44.029998999999997</v>
          </cell>
          <cell r="E884">
            <v>44.34</v>
          </cell>
          <cell r="F884">
            <v>43.040916000000003</v>
          </cell>
          <cell r="G884">
            <v>1111529</v>
          </cell>
        </row>
        <row r="885">
          <cell r="A885">
            <v>42291</v>
          </cell>
          <cell r="B885">
            <v>44.27</v>
          </cell>
          <cell r="C885">
            <v>44.630001</v>
          </cell>
          <cell r="D885">
            <v>43.84</v>
          </cell>
          <cell r="E885">
            <v>44.099997999999999</v>
          </cell>
          <cell r="F885">
            <v>42.807944999999997</v>
          </cell>
          <cell r="G885">
            <v>734112</v>
          </cell>
        </row>
        <row r="886">
          <cell r="A886">
            <v>42292</v>
          </cell>
          <cell r="B886">
            <v>43.900002000000001</v>
          </cell>
          <cell r="C886">
            <v>44.48</v>
          </cell>
          <cell r="D886">
            <v>43.240001999999997</v>
          </cell>
          <cell r="E886">
            <v>44.049999</v>
          </cell>
          <cell r="F886">
            <v>42.759411</v>
          </cell>
          <cell r="G886">
            <v>985450</v>
          </cell>
        </row>
        <row r="887">
          <cell r="A887">
            <v>42293</v>
          </cell>
          <cell r="B887">
            <v>44.200001</v>
          </cell>
          <cell r="C887">
            <v>45</v>
          </cell>
          <cell r="D887">
            <v>43.98</v>
          </cell>
          <cell r="E887">
            <v>44.880001</v>
          </cell>
          <cell r="F887">
            <v>43.565097999999999</v>
          </cell>
          <cell r="G887">
            <v>1506333</v>
          </cell>
        </row>
        <row r="888">
          <cell r="A888">
            <v>42296</v>
          </cell>
          <cell r="B888">
            <v>44.810001</v>
          </cell>
          <cell r="C888">
            <v>45.150002000000001</v>
          </cell>
          <cell r="D888">
            <v>44.43</v>
          </cell>
          <cell r="E888">
            <v>45.049999</v>
          </cell>
          <cell r="F888">
            <v>43.730114</v>
          </cell>
          <cell r="G888">
            <v>1765527</v>
          </cell>
        </row>
        <row r="889">
          <cell r="A889">
            <v>42297</v>
          </cell>
          <cell r="B889">
            <v>45.150002000000001</v>
          </cell>
          <cell r="C889">
            <v>45.68</v>
          </cell>
          <cell r="D889">
            <v>44.439999</v>
          </cell>
          <cell r="E889">
            <v>45.220001000000003</v>
          </cell>
          <cell r="F889">
            <v>43.895133999999999</v>
          </cell>
          <cell r="G889">
            <v>1407343</v>
          </cell>
        </row>
        <row r="890">
          <cell r="A890">
            <v>42298</v>
          </cell>
          <cell r="B890">
            <v>45.75</v>
          </cell>
          <cell r="C890">
            <v>46.09</v>
          </cell>
          <cell r="D890">
            <v>44.700001</v>
          </cell>
          <cell r="E890">
            <v>45.860000999999997</v>
          </cell>
          <cell r="F890">
            <v>44.516379999999998</v>
          </cell>
          <cell r="G890">
            <v>1155757</v>
          </cell>
        </row>
        <row r="891">
          <cell r="A891">
            <v>42299</v>
          </cell>
          <cell r="B891">
            <v>45.049999</v>
          </cell>
          <cell r="C891">
            <v>47.860000999999997</v>
          </cell>
          <cell r="D891">
            <v>45.049999</v>
          </cell>
          <cell r="E891">
            <v>47.549999</v>
          </cell>
          <cell r="F891">
            <v>46.156868000000003</v>
          </cell>
          <cell r="G891">
            <v>3596417</v>
          </cell>
        </row>
        <row r="892">
          <cell r="A892">
            <v>42300</v>
          </cell>
          <cell r="B892">
            <v>47.5</v>
          </cell>
          <cell r="C892">
            <v>47.799999</v>
          </cell>
          <cell r="D892">
            <v>46.82</v>
          </cell>
          <cell r="E892">
            <v>47.34</v>
          </cell>
          <cell r="F892">
            <v>45.953021999999997</v>
          </cell>
          <cell r="G892">
            <v>1594848</v>
          </cell>
        </row>
        <row r="893">
          <cell r="A893">
            <v>42303</v>
          </cell>
          <cell r="B893">
            <v>46.860000999999997</v>
          </cell>
          <cell r="C893">
            <v>47.830002</v>
          </cell>
          <cell r="D893">
            <v>46.75</v>
          </cell>
          <cell r="E893">
            <v>47.700001</v>
          </cell>
          <cell r="F893">
            <v>46.302478999999998</v>
          </cell>
          <cell r="G893">
            <v>1192054</v>
          </cell>
        </row>
        <row r="894">
          <cell r="A894">
            <v>42304</v>
          </cell>
          <cell r="B894">
            <v>47.630001</v>
          </cell>
          <cell r="C894">
            <v>48</v>
          </cell>
          <cell r="D894">
            <v>46.799999</v>
          </cell>
          <cell r="E894">
            <v>46.919998</v>
          </cell>
          <cell r="F894">
            <v>45.545326000000003</v>
          </cell>
          <cell r="G894">
            <v>1845769</v>
          </cell>
        </row>
        <row r="895">
          <cell r="A895">
            <v>42305</v>
          </cell>
          <cell r="B895">
            <v>46.939999</v>
          </cell>
          <cell r="C895">
            <v>47.169998</v>
          </cell>
          <cell r="D895">
            <v>46</v>
          </cell>
          <cell r="E895">
            <v>46.68</v>
          </cell>
          <cell r="F895">
            <v>45.312359000000001</v>
          </cell>
          <cell r="G895">
            <v>1275126</v>
          </cell>
        </row>
        <row r="896">
          <cell r="A896">
            <v>42306</v>
          </cell>
          <cell r="B896">
            <v>45.93</v>
          </cell>
          <cell r="C896">
            <v>46.93</v>
          </cell>
          <cell r="D896">
            <v>45.580002</v>
          </cell>
          <cell r="E896">
            <v>46.610000999999997</v>
          </cell>
          <cell r="F896">
            <v>45.244410999999999</v>
          </cell>
          <cell r="G896">
            <v>2100192</v>
          </cell>
        </row>
        <row r="897">
          <cell r="A897">
            <v>42307</v>
          </cell>
          <cell r="B897">
            <v>46.990001999999997</v>
          </cell>
          <cell r="C897">
            <v>47.02</v>
          </cell>
          <cell r="D897">
            <v>45.700001</v>
          </cell>
          <cell r="E897">
            <v>46.869999</v>
          </cell>
          <cell r="F897">
            <v>45.496788000000002</v>
          </cell>
          <cell r="G897">
            <v>3530072</v>
          </cell>
        </row>
        <row r="898">
          <cell r="A898">
            <v>42311</v>
          </cell>
          <cell r="B898">
            <v>46.799999</v>
          </cell>
          <cell r="C898">
            <v>49</v>
          </cell>
          <cell r="D898">
            <v>46.779998999999997</v>
          </cell>
          <cell r="E898">
            <v>48.490001999999997</v>
          </cell>
          <cell r="F898">
            <v>47.069327999999999</v>
          </cell>
          <cell r="G898">
            <v>2530063</v>
          </cell>
        </row>
        <row r="899">
          <cell r="A899">
            <v>42312</v>
          </cell>
          <cell r="B899">
            <v>48.419998</v>
          </cell>
          <cell r="C899">
            <v>49</v>
          </cell>
          <cell r="D899">
            <v>47.439999</v>
          </cell>
          <cell r="E899">
            <v>48.75</v>
          </cell>
          <cell r="F899">
            <v>47.321708999999998</v>
          </cell>
          <cell r="G899">
            <v>1490601</v>
          </cell>
        </row>
        <row r="900">
          <cell r="A900">
            <v>42313</v>
          </cell>
          <cell r="B900">
            <v>48.299999</v>
          </cell>
          <cell r="C900">
            <v>48.98</v>
          </cell>
          <cell r="D900">
            <v>46.639999000000003</v>
          </cell>
          <cell r="E900">
            <v>47.09</v>
          </cell>
          <cell r="F900">
            <v>45.710346000000001</v>
          </cell>
          <cell r="G900">
            <v>1978074</v>
          </cell>
        </row>
        <row r="901">
          <cell r="A901">
            <v>42314</v>
          </cell>
          <cell r="B901">
            <v>47.490001999999997</v>
          </cell>
          <cell r="C901">
            <v>47.709999000000003</v>
          </cell>
          <cell r="D901">
            <v>46.5</v>
          </cell>
          <cell r="E901">
            <v>47.189999</v>
          </cell>
          <cell r="F901">
            <v>45.807414999999999</v>
          </cell>
          <cell r="G901">
            <v>2111620</v>
          </cell>
        </row>
        <row r="902">
          <cell r="A902">
            <v>42317</v>
          </cell>
          <cell r="B902">
            <v>46.099997999999999</v>
          </cell>
          <cell r="C902">
            <v>47.48</v>
          </cell>
          <cell r="D902">
            <v>46.009998000000003</v>
          </cell>
          <cell r="E902">
            <v>46.91</v>
          </cell>
          <cell r="F902">
            <v>45.535617999999999</v>
          </cell>
          <cell r="G902">
            <v>1205987</v>
          </cell>
        </row>
        <row r="903">
          <cell r="A903">
            <v>42318</v>
          </cell>
          <cell r="B903">
            <v>46.5</v>
          </cell>
          <cell r="C903">
            <v>46.98</v>
          </cell>
          <cell r="D903">
            <v>46.110000999999997</v>
          </cell>
          <cell r="E903">
            <v>46.82</v>
          </cell>
          <cell r="F903">
            <v>45.448253999999999</v>
          </cell>
          <cell r="G903">
            <v>1747072</v>
          </cell>
        </row>
        <row r="904">
          <cell r="A904">
            <v>42319</v>
          </cell>
          <cell r="B904">
            <v>46.959999000000003</v>
          </cell>
          <cell r="C904">
            <v>48.669998</v>
          </cell>
          <cell r="D904">
            <v>46.299999</v>
          </cell>
          <cell r="E904">
            <v>48.139999000000003</v>
          </cell>
          <cell r="F904">
            <v>46.729579999999999</v>
          </cell>
          <cell r="G904">
            <v>1689485</v>
          </cell>
        </row>
        <row r="905">
          <cell r="A905">
            <v>42320</v>
          </cell>
          <cell r="B905">
            <v>47.98</v>
          </cell>
          <cell r="C905">
            <v>47.98</v>
          </cell>
          <cell r="D905">
            <v>46.630001</v>
          </cell>
          <cell r="E905">
            <v>47.150002000000001</v>
          </cell>
          <cell r="F905">
            <v>45.768593000000003</v>
          </cell>
          <cell r="G905">
            <v>1256299</v>
          </cell>
        </row>
        <row r="906">
          <cell r="A906">
            <v>42321</v>
          </cell>
          <cell r="B906">
            <v>47.02</v>
          </cell>
          <cell r="C906">
            <v>47.220001000000003</v>
          </cell>
          <cell r="D906">
            <v>46.740001999999997</v>
          </cell>
          <cell r="E906">
            <v>46.900002000000001</v>
          </cell>
          <cell r="F906">
            <v>45.525913000000003</v>
          </cell>
          <cell r="G906">
            <v>1088168</v>
          </cell>
        </row>
        <row r="907">
          <cell r="A907">
            <v>42325</v>
          </cell>
          <cell r="B907">
            <v>47.130001</v>
          </cell>
          <cell r="C907">
            <v>48.84</v>
          </cell>
          <cell r="D907">
            <v>46.759998000000003</v>
          </cell>
          <cell r="E907">
            <v>46.869999</v>
          </cell>
          <cell r="F907">
            <v>45.496788000000002</v>
          </cell>
          <cell r="G907">
            <v>2465003</v>
          </cell>
        </row>
        <row r="908">
          <cell r="A908">
            <v>42326</v>
          </cell>
          <cell r="B908">
            <v>46.939999</v>
          </cell>
          <cell r="C908">
            <v>47.75</v>
          </cell>
          <cell r="D908">
            <v>46.939999</v>
          </cell>
          <cell r="E908">
            <v>47.18</v>
          </cell>
          <cell r="F908">
            <v>45.797710000000002</v>
          </cell>
          <cell r="G908">
            <v>1006172</v>
          </cell>
        </row>
        <row r="909">
          <cell r="A909">
            <v>42327</v>
          </cell>
          <cell r="B909">
            <v>47.990001999999997</v>
          </cell>
          <cell r="C909">
            <v>48.5</v>
          </cell>
          <cell r="D909">
            <v>47.189999</v>
          </cell>
          <cell r="E909">
            <v>48.48</v>
          </cell>
          <cell r="F909">
            <v>47.059620000000002</v>
          </cell>
          <cell r="G909">
            <v>1370515</v>
          </cell>
        </row>
        <row r="910">
          <cell r="A910">
            <v>42328</v>
          </cell>
          <cell r="B910">
            <v>48.330002</v>
          </cell>
          <cell r="C910">
            <v>49.259998000000003</v>
          </cell>
          <cell r="D910">
            <v>48.32</v>
          </cell>
          <cell r="E910">
            <v>49.040000999999997</v>
          </cell>
          <cell r="F910">
            <v>47.603214000000001</v>
          </cell>
          <cell r="G910">
            <v>1238107</v>
          </cell>
        </row>
        <row r="911">
          <cell r="A911">
            <v>42331</v>
          </cell>
          <cell r="B911">
            <v>48.959999000000003</v>
          </cell>
          <cell r="C911">
            <v>48.970001000000003</v>
          </cell>
          <cell r="D911">
            <v>48.040000999999997</v>
          </cell>
          <cell r="E911">
            <v>48.509998000000003</v>
          </cell>
          <cell r="F911">
            <v>47.088740999999999</v>
          </cell>
          <cell r="G911">
            <v>1016361</v>
          </cell>
        </row>
        <row r="912">
          <cell r="A912">
            <v>42332</v>
          </cell>
          <cell r="B912">
            <v>48.259998000000003</v>
          </cell>
          <cell r="C912">
            <v>48.540000999999997</v>
          </cell>
          <cell r="D912">
            <v>47.240001999999997</v>
          </cell>
          <cell r="E912">
            <v>47.459999000000003</v>
          </cell>
          <cell r="F912">
            <v>46.069507999999999</v>
          </cell>
          <cell r="G912">
            <v>2053509</v>
          </cell>
        </row>
        <row r="913">
          <cell r="A913">
            <v>42333</v>
          </cell>
          <cell r="B913">
            <v>47.700001</v>
          </cell>
          <cell r="C913">
            <v>47.950001</v>
          </cell>
          <cell r="D913">
            <v>46.549999</v>
          </cell>
          <cell r="E913">
            <v>46.889999000000003</v>
          </cell>
          <cell r="F913">
            <v>45.516209000000003</v>
          </cell>
          <cell r="G913">
            <v>2470495</v>
          </cell>
        </row>
        <row r="914">
          <cell r="A914">
            <v>42334</v>
          </cell>
          <cell r="B914">
            <v>46.98</v>
          </cell>
          <cell r="C914">
            <v>47.73</v>
          </cell>
          <cell r="D914">
            <v>46.889999000000003</v>
          </cell>
          <cell r="E914">
            <v>47.099997999999999</v>
          </cell>
          <cell r="F914">
            <v>45.720055000000002</v>
          </cell>
          <cell r="G914">
            <v>684246</v>
          </cell>
        </row>
        <row r="915">
          <cell r="A915">
            <v>42335</v>
          </cell>
          <cell r="B915">
            <v>47.029998999999997</v>
          </cell>
          <cell r="C915">
            <v>47.630001</v>
          </cell>
          <cell r="D915">
            <v>46.599997999999999</v>
          </cell>
          <cell r="E915">
            <v>46.950001</v>
          </cell>
          <cell r="F915">
            <v>45.574447999999997</v>
          </cell>
          <cell r="G915">
            <v>691504</v>
          </cell>
        </row>
        <row r="916">
          <cell r="A916">
            <v>42338</v>
          </cell>
          <cell r="B916">
            <v>46.900002000000001</v>
          </cell>
          <cell r="C916">
            <v>47.439999</v>
          </cell>
          <cell r="D916">
            <v>45.299999</v>
          </cell>
          <cell r="E916">
            <v>45.880001</v>
          </cell>
          <cell r="F916">
            <v>44.535800999999999</v>
          </cell>
          <cell r="G916">
            <v>6857565</v>
          </cell>
        </row>
        <row r="917">
          <cell r="A917">
            <v>42339</v>
          </cell>
          <cell r="B917">
            <v>46.91</v>
          </cell>
          <cell r="C917">
            <v>47.790000999999997</v>
          </cell>
          <cell r="D917">
            <v>46.380001</v>
          </cell>
          <cell r="E917">
            <v>47.59</v>
          </cell>
          <cell r="F917">
            <v>46.195698</v>
          </cell>
          <cell r="G917">
            <v>2571974</v>
          </cell>
        </row>
        <row r="918">
          <cell r="A918">
            <v>42340</v>
          </cell>
          <cell r="B918">
            <v>47.790000999999997</v>
          </cell>
          <cell r="C918">
            <v>48</v>
          </cell>
          <cell r="D918">
            <v>46.869999</v>
          </cell>
          <cell r="E918">
            <v>47.25</v>
          </cell>
          <cell r="F918">
            <v>45.865662</v>
          </cell>
          <cell r="G918">
            <v>985077</v>
          </cell>
        </row>
        <row r="919">
          <cell r="A919">
            <v>42341</v>
          </cell>
          <cell r="B919">
            <v>46.57</v>
          </cell>
          <cell r="C919">
            <v>47.07</v>
          </cell>
          <cell r="D919">
            <v>45.900002000000001</v>
          </cell>
          <cell r="E919">
            <v>46.59</v>
          </cell>
          <cell r="F919">
            <v>45.224995</v>
          </cell>
          <cell r="G919">
            <v>1174378</v>
          </cell>
        </row>
        <row r="920">
          <cell r="A920">
            <v>42342</v>
          </cell>
          <cell r="B920">
            <v>46.59</v>
          </cell>
          <cell r="C920">
            <v>47.5</v>
          </cell>
          <cell r="D920">
            <v>46.209999000000003</v>
          </cell>
          <cell r="E920">
            <v>46.360000999999997</v>
          </cell>
          <cell r="F920">
            <v>45.001736000000001</v>
          </cell>
          <cell r="G920">
            <v>993409</v>
          </cell>
        </row>
        <row r="921">
          <cell r="A921">
            <v>42345</v>
          </cell>
          <cell r="B921">
            <v>46.009998000000003</v>
          </cell>
          <cell r="C921">
            <v>47.009998000000003</v>
          </cell>
          <cell r="D921">
            <v>46</v>
          </cell>
          <cell r="E921">
            <v>46.349997999999999</v>
          </cell>
          <cell r="F921">
            <v>44.992023000000003</v>
          </cell>
          <cell r="G921">
            <v>868655</v>
          </cell>
        </row>
        <row r="922">
          <cell r="A922">
            <v>42346</v>
          </cell>
          <cell r="B922">
            <v>46.009998000000003</v>
          </cell>
          <cell r="C922">
            <v>46.360000999999997</v>
          </cell>
          <cell r="D922">
            <v>45.5</v>
          </cell>
          <cell r="E922">
            <v>45.740001999999997</v>
          </cell>
          <cell r="F922">
            <v>44.399901999999997</v>
          </cell>
          <cell r="G922">
            <v>1931448</v>
          </cell>
        </row>
        <row r="923">
          <cell r="A923">
            <v>42347</v>
          </cell>
          <cell r="B923">
            <v>45.68</v>
          </cell>
          <cell r="C923">
            <v>46.080002</v>
          </cell>
          <cell r="D923">
            <v>44.900002000000001</v>
          </cell>
          <cell r="E923">
            <v>45.209999000000003</v>
          </cell>
          <cell r="F923">
            <v>43.885426000000002</v>
          </cell>
          <cell r="G923">
            <v>1785955</v>
          </cell>
        </row>
        <row r="924">
          <cell r="A924">
            <v>42348</v>
          </cell>
          <cell r="B924">
            <v>45.889999000000003</v>
          </cell>
          <cell r="C924">
            <v>45.889999000000003</v>
          </cell>
          <cell r="D924">
            <v>45</v>
          </cell>
          <cell r="E924">
            <v>45.07</v>
          </cell>
          <cell r="F924">
            <v>43.749530999999998</v>
          </cell>
          <cell r="G924">
            <v>1052491</v>
          </cell>
        </row>
        <row r="925">
          <cell r="A925">
            <v>42349</v>
          </cell>
          <cell r="B925">
            <v>44.970001000000003</v>
          </cell>
          <cell r="C925">
            <v>45.75</v>
          </cell>
          <cell r="D925">
            <v>43.650002000000001</v>
          </cell>
          <cell r="E925">
            <v>45.34</v>
          </cell>
          <cell r="F925">
            <v>44.011620000000001</v>
          </cell>
          <cell r="G925">
            <v>1977158</v>
          </cell>
        </row>
        <row r="926">
          <cell r="A926">
            <v>42352</v>
          </cell>
          <cell r="B926">
            <v>44.439999</v>
          </cell>
          <cell r="C926">
            <v>46.990001999999997</v>
          </cell>
          <cell r="D926">
            <v>43.98</v>
          </cell>
          <cell r="E926">
            <v>45.599997999999999</v>
          </cell>
          <cell r="F926">
            <v>44.264000000000003</v>
          </cell>
          <cell r="G926">
            <v>1727369</v>
          </cell>
        </row>
        <row r="927">
          <cell r="A927">
            <v>42353</v>
          </cell>
          <cell r="B927">
            <v>45.900002000000001</v>
          </cell>
          <cell r="C927">
            <v>46.799999</v>
          </cell>
          <cell r="D927">
            <v>45.330002</v>
          </cell>
          <cell r="E927">
            <v>46.049999</v>
          </cell>
          <cell r="F927">
            <v>44.700820999999998</v>
          </cell>
          <cell r="G927">
            <v>2142024</v>
          </cell>
        </row>
        <row r="928">
          <cell r="A928">
            <v>42354</v>
          </cell>
          <cell r="B928">
            <v>46.509998000000003</v>
          </cell>
          <cell r="C928">
            <v>46.799999</v>
          </cell>
          <cell r="D928">
            <v>46</v>
          </cell>
          <cell r="E928">
            <v>46.689999</v>
          </cell>
          <cell r="F928">
            <v>45.322063</v>
          </cell>
          <cell r="G928">
            <v>1600480</v>
          </cell>
        </row>
        <row r="929">
          <cell r="A929">
            <v>42355</v>
          </cell>
          <cell r="B929">
            <v>46.619999</v>
          </cell>
          <cell r="C929">
            <v>48.049999</v>
          </cell>
          <cell r="D929">
            <v>46.25</v>
          </cell>
          <cell r="E929">
            <v>47.77</v>
          </cell>
          <cell r="F929">
            <v>46.370421999999998</v>
          </cell>
          <cell r="G929">
            <v>1428774</v>
          </cell>
        </row>
        <row r="930">
          <cell r="A930">
            <v>42356</v>
          </cell>
          <cell r="B930">
            <v>47.529998999999997</v>
          </cell>
          <cell r="C930">
            <v>47.869999</v>
          </cell>
          <cell r="D930">
            <v>46</v>
          </cell>
          <cell r="E930">
            <v>46.310001</v>
          </cell>
          <cell r="F930">
            <v>44.953201</v>
          </cell>
          <cell r="G930">
            <v>3407861</v>
          </cell>
        </row>
        <row r="931">
          <cell r="A931">
            <v>42359</v>
          </cell>
          <cell r="B931">
            <v>46.380001</v>
          </cell>
          <cell r="C931">
            <v>46.98</v>
          </cell>
          <cell r="D931">
            <v>46.16</v>
          </cell>
          <cell r="E931">
            <v>46.27</v>
          </cell>
          <cell r="F931">
            <v>44.914371000000003</v>
          </cell>
          <cell r="G931">
            <v>1122194</v>
          </cell>
        </row>
        <row r="932">
          <cell r="A932">
            <v>42360</v>
          </cell>
          <cell r="B932">
            <v>46.200001</v>
          </cell>
          <cell r="C932">
            <v>47</v>
          </cell>
          <cell r="D932">
            <v>46.02</v>
          </cell>
          <cell r="E932">
            <v>46.18</v>
          </cell>
          <cell r="F932">
            <v>44.827007000000002</v>
          </cell>
          <cell r="G932">
            <v>1061083</v>
          </cell>
        </row>
        <row r="933">
          <cell r="A933">
            <v>42361</v>
          </cell>
          <cell r="B933">
            <v>46.27</v>
          </cell>
          <cell r="C933">
            <v>46.98</v>
          </cell>
          <cell r="D933">
            <v>46.27</v>
          </cell>
          <cell r="E933">
            <v>46.77</v>
          </cell>
          <cell r="F933">
            <v>45.399718999999997</v>
          </cell>
          <cell r="G933">
            <v>1114228</v>
          </cell>
        </row>
        <row r="934">
          <cell r="A934">
            <v>42362</v>
          </cell>
          <cell r="B934">
            <v>46.900002000000001</v>
          </cell>
          <cell r="C934">
            <v>46.900002000000001</v>
          </cell>
          <cell r="D934">
            <v>46.290000999999997</v>
          </cell>
          <cell r="E934">
            <v>46.41</v>
          </cell>
          <cell r="F934">
            <v>45.050266000000001</v>
          </cell>
          <cell r="G934">
            <v>231117</v>
          </cell>
        </row>
        <row r="935">
          <cell r="A935">
            <v>42366</v>
          </cell>
          <cell r="B935">
            <v>46.34</v>
          </cell>
          <cell r="C935">
            <v>47.310001</v>
          </cell>
          <cell r="D935">
            <v>45.970001000000003</v>
          </cell>
          <cell r="E935">
            <v>46.400002000000001</v>
          </cell>
          <cell r="F935">
            <v>45.040562000000001</v>
          </cell>
          <cell r="G935">
            <v>1001760</v>
          </cell>
        </row>
        <row r="936">
          <cell r="A936">
            <v>42367</v>
          </cell>
          <cell r="B936">
            <v>46.610000999999997</v>
          </cell>
          <cell r="C936">
            <v>47.240001999999997</v>
          </cell>
          <cell r="D936">
            <v>46.139999000000003</v>
          </cell>
          <cell r="E936">
            <v>46.560001</v>
          </cell>
          <cell r="F936">
            <v>45.195877000000003</v>
          </cell>
          <cell r="G936">
            <v>478426</v>
          </cell>
        </row>
        <row r="937">
          <cell r="A937">
            <v>42368</v>
          </cell>
          <cell r="B937">
            <v>46.790000999999997</v>
          </cell>
          <cell r="C937">
            <v>46.790000999999997</v>
          </cell>
          <cell r="D937">
            <v>45.5</v>
          </cell>
          <cell r="E937">
            <v>45.549999</v>
          </cell>
          <cell r="F937">
            <v>44.215465999999999</v>
          </cell>
          <cell r="G937">
            <v>1077642</v>
          </cell>
        </row>
        <row r="938">
          <cell r="A938">
            <v>42369</v>
          </cell>
          <cell r="B938">
            <v>45.41</v>
          </cell>
          <cell r="C938">
            <v>46</v>
          </cell>
          <cell r="D938">
            <v>45.080002</v>
          </cell>
          <cell r="E938">
            <v>45.950001</v>
          </cell>
          <cell r="F938">
            <v>44.603748000000003</v>
          </cell>
          <cell r="G938">
            <v>327057</v>
          </cell>
        </row>
        <row r="939">
          <cell r="A939">
            <v>42373</v>
          </cell>
          <cell r="B939">
            <v>45.049999</v>
          </cell>
          <cell r="C939">
            <v>45.82</v>
          </cell>
          <cell r="D939">
            <v>44.709999000000003</v>
          </cell>
          <cell r="E939">
            <v>45.02</v>
          </cell>
          <cell r="F939">
            <v>43.700992999999997</v>
          </cell>
          <cell r="G939">
            <v>1067716</v>
          </cell>
        </row>
        <row r="940">
          <cell r="A940">
            <v>42374</v>
          </cell>
          <cell r="B940">
            <v>44.990001999999997</v>
          </cell>
          <cell r="C940">
            <v>46.130001</v>
          </cell>
          <cell r="D940">
            <v>44.799999</v>
          </cell>
          <cell r="E940">
            <v>45.77</v>
          </cell>
          <cell r="F940">
            <v>44.429020000000001</v>
          </cell>
          <cell r="G940">
            <v>2028940</v>
          </cell>
        </row>
        <row r="941">
          <cell r="A941">
            <v>42375</v>
          </cell>
          <cell r="B941">
            <v>45.110000999999997</v>
          </cell>
          <cell r="C941">
            <v>46.240001999999997</v>
          </cell>
          <cell r="D941">
            <v>45.099997999999999</v>
          </cell>
          <cell r="E941">
            <v>45.970001000000003</v>
          </cell>
          <cell r="F941">
            <v>44.623165</v>
          </cell>
          <cell r="G941">
            <v>2032751</v>
          </cell>
        </row>
        <row r="942">
          <cell r="A942">
            <v>42376</v>
          </cell>
          <cell r="B942">
            <v>45.52</v>
          </cell>
          <cell r="C942">
            <v>46.389999000000003</v>
          </cell>
          <cell r="D942">
            <v>44.990001999999997</v>
          </cell>
          <cell r="E942">
            <v>46.18</v>
          </cell>
          <cell r="F942">
            <v>44.827007000000002</v>
          </cell>
          <cell r="G942">
            <v>2363554</v>
          </cell>
        </row>
        <row r="943">
          <cell r="A943">
            <v>42377</v>
          </cell>
          <cell r="B943">
            <v>46.400002000000001</v>
          </cell>
          <cell r="C943">
            <v>46.849997999999999</v>
          </cell>
          <cell r="D943">
            <v>45.259998000000003</v>
          </cell>
          <cell r="E943">
            <v>46.560001</v>
          </cell>
          <cell r="F943">
            <v>45.195877000000003</v>
          </cell>
          <cell r="G943">
            <v>2883294</v>
          </cell>
        </row>
        <row r="944">
          <cell r="A944">
            <v>42380</v>
          </cell>
          <cell r="B944">
            <v>46.560001</v>
          </cell>
          <cell r="C944">
            <v>47.599997999999999</v>
          </cell>
          <cell r="D944">
            <v>45.619999</v>
          </cell>
          <cell r="E944">
            <v>47.32</v>
          </cell>
          <cell r="F944">
            <v>45.933605</v>
          </cell>
          <cell r="G944">
            <v>2525907</v>
          </cell>
        </row>
        <row r="945">
          <cell r="A945">
            <v>42381</v>
          </cell>
          <cell r="B945">
            <v>47.200001</v>
          </cell>
          <cell r="C945">
            <v>47.970001000000003</v>
          </cell>
          <cell r="D945">
            <v>46.77</v>
          </cell>
          <cell r="E945">
            <v>47.290000999999997</v>
          </cell>
          <cell r="F945">
            <v>45.904488000000001</v>
          </cell>
          <cell r="G945">
            <v>1925140</v>
          </cell>
        </row>
        <row r="946">
          <cell r="A946">
            <v>42382</v>
          </cell>
          <cell r="B946">
            <v>46.740001999999997</v>
          </cell>
          <cell r="C946">
            <v>47.959999000000003</v>
          </cell>
          <cell r="D946">
            <v>46.650002000000001</v>
          </cell>
          <cell r="E946">
            <v>47.459999000000003</v>
          </cell>
          <cell r="F946">
            <v>46.069507999999999</v>
          </cell>
          <cell r="G946">
            <v>3088962</v>
          </cell>
        </row>
        <row r="947">
          <cell r="A947">
            <v>42383</v>
          </cell>
          <cell r="B947">
            <v>47.599997999999999</v>
          </cell>
          <cell r="C947">
            <v>47.990001999999997</v>
          </cell>
          <cell r="D947">
            <v>46</v>
          </cell>
          <cell r="E947">
            <v>47.439999</v>
          </cell>
          <cell r="F947">
            <v>46.050094999999999</v>
          </cell>
          <cell r="G947">
            <v>2032109</v>
          </cell>
        </row>
        <row r="948">
          <cell r="A948">
            <v>42384</v>
          </cell>
          <cell r="B948">
            <v>47.5</v>
          </cell>
          <cell r="C948">
            <v>47.509998000000003</v>
          </cell>
          <cell r="D948">
            <v>46.110000999999997</v>
          </cell>
          <cell r="E948">
            <v>47.18</v>
          </cell>
          <cell r="F948">
            <v>45.797710000000002</v>
          </cell>
          <cell r="G948">
            <v>2952490</v>
          </cell>
        </row>
        <row r="949">
          <cell r="A949">
            <v>42387</v>
          </cell>
          <cell r="B949">
            <v>47</v>
          </cell>
          <cell r="C949">
            <v>47.130001</v>
          </cell>
          <cell r="D949">
            <v>46.5</v>
          </cell>
          <cell r="E949">
            <v>46.540000999999997</v>
          </cell>
          <cell r="F949">
            <v>45.176464000000003</v>
          </cell>
          <cell r="G949">
            <v>622815</v>
          </cell>
        </row>
        <row r="950">
          <cell r="A950">
            <v>42388</v>
          </cell>
          <cell r="B950">
            <v>46.970001000000003</v>
          </cell>
          <cell r="C950">
            <v>47.25</v>
          </cell>
          <cell r="D950">
            <v>46</v>
          </cell>
          <cell r="E950">
            <v>46.73</v>
          </cell>
          <cell r="F950">
            <v>45.360897000000001</v>
          </cell>
          <cell r="G950">
            <v>2249788</v>
          </cell>
        </row>
        <row r="951">
          <cell r="A951">
            <v>42389</v>
          </cell>
          <cell r="B951">
            <v>46.009998000000003</v>
          </cell>
          <cell r="C951">
            <v>47.110000999999997</v>
          </cell>
          <cell r="D951">
            <v>45.860000999999997</v>
          </cell>
          <cell r="E951">
            <v>46.650002000000001</v>
          </cell>
          <cell r="F951">
            <v>45.283237</v>
          </cell>
          <cell r="G951">
            <v>1766766</v>
          </cell>
        </row>
        <row r="952">
          <cell r="A952">
            <v>42390</v>
          </cell>
          <cell r="B952">
            <v>46.830002</v>
          </cell>
          <cell r="C952">
            <v>46.830002</v>
          </cell>
          <cell r="D952">
            <v>45</v>
          </cell>
          <cell r="E952">
            <v>45</v>
          </cell>
          <cell r="F952">
            <v>43.681579999999997</v>
          </cell>
          <cell r="G952">
            <v>350</v>
          </cell>
        </row>
        <row r="953">
          <cell r="A953">
            <v>42391</v>
          </cell>
          <cell r="B953">
            <v>47.209999000000003</v>
          </cell>
          <cell r="C953">
            <v>47.599997999999999</v>
          </cell>
          <cell r="D953">
            <v>46.990001999999997</v>
          </cell>
          <cell r="E953">
            <v>47.380001</v>
          </cell>
          <cell r="F953">
            <v>45.991852000000002</v>
          </cell>
          <cell r="G953">
            <v>969978</v>
          </cell>
        </row>
        <row r="954">
          <cell r="A954">
            <v>42394</v>
          </cell>
          <cell r="B954">
            <v>47.490001999999997</v>
          </cell>
          <cell r="C954">
            <v>47.599997999999999</v>
          </cell>
          <cell r="D954">
            <v>46.709999000000003</v>
          </cell>
          <cell r="E954">
            <v>47.099997999999999</v>
          </cell>
          <cell r="F954">
            <v>45.720055000000002</v>
          </cell>
          <cell r="G954">
            <v>1166930</v>
          </cell>
        </row>
        <row r="955">
          <cell r="A955">
            <v>42395</v>
          </cell>
          <cell r="B955">
            <v>47.029998999999997</v>
          </cell>
          <cell r="C955">
            <v>48.139999000000003</v>
          </cell>
          <cell r="D955">
            <v>47.02</v>
          </cell>
          <cell r="E955">
            <v>47.970001000000003</v>
          </cell>
          <cell r="F955">
            <v>46.56456</v>
          </cell>
          <cell r="G955">
            <v>1732084</v>
          </cell>
        </row>
        <row r="956">
          <cell r="A956">
            <v>42396</v>
          </cell>
          <cell r="B956">
            <v>47.900002000000001</v>
          </cell>
          <cell r="C956">
            <v>48.549999</v>
          </cell>
          <cell r="D956">
            <v>47.23</v>
          </cell>
          <cell r="E956">
            <v>48.009998000000003</v>
          </cell>
          <cell r="F956">
            <v>46.603394000000002</v>
          </cell>
          <cell r="G956">
            <v>2416185</v>
          </cell>
        </row>
        <row r="957">
          <cell r="A957">
            <v>42397</v>
          </cell>
          <cell r="B957">
            <v>47.939999</v>
          </cell>
          <cell r="C957">
            <v>49.150002000000001</v>
          </cell>
          <cell r="D957">
            <v>47.939999</v>
          </cell>
          <cell r="E957">
            <v>48.970001000000003</v>
          </cell>
          <cell r="F957">
            <v>47.535263</v>
          </cell>
          <cell r="G957">
            <v>2461086</v>
          </cell>
        </row>
        <row r="958">
          <cell r="A958">
            <v>42398</v>
          </cell>
          <cell r="B958">
            <v>48.900002000000001</v>
          </cell>
          <cell r="C958">
            <v>51.470001000000003</v>
          </cell>
          <cell r="D958">
            <v>48.75</v>
          </cell>
          <cell r="E958">
            <v>50.66</v>
          </cell>
          <cell r="F958">
            <v>49.175750999999998</v>
          </cell>
          <cell r="G958">
            <v>3897260</v>
          </cell>
        </row>
        <row r="959">
          <cell r="A959">
            <v>42402</v>
          </cell>
          <cell r="B959">
            <v>50.400002000000001</v>
          </cell>
          <cell r="C959">
            <v>53.470001000000003</v>
          </cell>
          <cell r="D959">
            <v>49.84</v>
          </cell>
          <cell r="E959">
            <v>51.810001</v>
          </cell>
          <cell r="F959">
            <v>50.292057</v>
          </cell>
          <cell r="G959">
            <v>6145208</v>
          </cell>
        </row>
        <row r="960">
          <cell r="A960">
            <v>42403</v>
          </cell>
          <cell r="B960">
            <v>51.41</v>
          </cell>
          <cell r="C960">
            <v>52.75</v>
          </cell>
          <cell r="D960">
            <v>51.200001</v>
          </cell>
          <cell r="E960">
            <v>51.41</v>
          </cell>
          <cell r="F960">
            <v>49.903778000000003</v>
          </cell>
          <cell r="G960">
            <v>2248039</v>
          </cell>
        </row>
        <row r="961">
          <cell r="A961">
            <v>42404</v>
          </cell>
          <cell r="B961">
            <v>51.330002</v>
          </cell>
          <cell r="C961">
            <v>52.919998</v>
          </cell>
          <cell r="D961">
            <v>51.009998000000003</v>
          </cell>
          <cell r="E961">
            <v>51.52</v>
          </cell>
          <cell r="F961">
            <v>50.010551</v>
          </cell>
          <cell r="G961">
            <v>1772300</v>
          </cell>
        </row>
        <row r="962">
          <cell r="A962">
            <v>42405</v>
          </cell>
          <cell r="B962">
            <v>51.439999</v>
          </cell>
          <cell r="C962">
            <v>52.18</v>
          </cell>
          <cell r="D962">
            <v>49.599997999999999</v>
          </cell>
          <cell r="E962">
            <v>50.099997999999999</v>
          </cell>
          <cell r="F962">
            <v>48.632156000000002</v>
          </cell>
          <cell r="G962">
            <v>1119308</v>
          </cell>
        </row>
        <row r="963">
          <cell r="A963">
            <v>42408</v>
          </cell>
          <cell r="B963">
            <v>49.68</v>
          </cell>
          <cell r="C963">
            <v>51.540000999999997</v>
          </cell>
          <cell r="D963">
            <v>49.669998</v>
          </cell>
          <cell r="E963">
            <v>50.59</v>
          </cell>
          <cell r="F963">
            <v>49.107799999999997</v>
          </cell>
          <cell r="G963">
            <v>956339</v>
          </cell>
        </row>
        <row r="964">
          <cell r="A964">
            <v>42409</v>
          </cell>
          <cell r="B964">
            <v>50.459999000000003</v>
          </cell>
          <cell r="C964">
            <v>51.529998999999997</v>
          </cell>
          <cell r="D964">
            <v>50.169998</v>
          </cell>
          <cell r="E964">
            <v>51.400002000000001</v>
          </cell>
          <cell r="F964">
            <v>49.894069999999999</v>
          </cell>
          <cell r="G964">
            <v>746959</v>
          </cell>
        </row>
        <row r="965">
          <cell r="A965">
            <v>42410</v>
          </cell>
          <cell r="B965">
            <v>51.32</v>
          </cell>
          <cell r="C965">
            <v>52.75</v>
          </cell>
          <cell r="D965">
            <v>51.32</v>
          </cell>
          <cell r="E965">
            <v>51.869999</v>
          </cell>
          <cell r="F965">
            <v>50.350299999999997</v>
          </cell>
          <cell r="G965">
            <v>1029382</v>
          </cell>
        </row>
        <row r="966">
          <cell r="A966">
            <v>42411</v>
          </cell>
          <cell r="B966">
            <v>51.869999</v>
          </cell>
          <cell r="C966">
            <v>51.869999</v>
          </cell>
          <cell r="D966">
            <v>49.799999</v>
          </cell>
          <cell r="E966">
            <v>50.669998</v>
          </cell>
          <cell r="F966">
            <v>49.185454999999997</v>
          </cell>
          <cell r="G966">
            <v>1321963</v>
          </cell>
        </row>
        <row r="967">
          <cell r="A967">
            <v>42412</v>
          </cell>
          <cell r="B967">
            <v>50.400002000000001</v>
          </cell>
          <cell r="C967">
            <v>51.52</v>
          </cell>
          <cell r="D967">
            <v>50.200001</v>
          </cell>
          <cell r="E967">
            <v>50.41</v>
          </cell>
          <cell r="F967">
            <v>48.933078999999999</v>
          </cell>
          <cell r="G967">
            <v>995176</v>
          </cell>
        </row>
        <row r="968">
          <cell r="A968">
            <v>42415</v>
          </cell>
          <cell r="B968">
            <v>50.66</v>
          </cell>
          <cell r="C968">
            <v>51.790000999999997</v>
          </cell>
          <cell r="D968">
            <v>50.66</v>
          </cell>
          <cell r="E968">
            <v>51.439999</v>
          </cell>
          <cell r="F968">
            <v>49.932898999999999</v>
          </cell>
          <cell r="G968">
            <v>721482</v>
          </cell>
        </row>
        <row r="969">
          <cell r="A969">
            <v>42416</v>
          </cell>
          <cell r="B969">
            <v>51.009998000000003</v>
          </cell>
          <cell r="C969">
            <v>51.73</v>
          </cell>
          <cell r="D969">
            <v>50.75</v>
          </cell>
          <cell r="E969">
            <v>50.990001999999997</v>
          </cell>
          <cell r="F969">
            <v>49.496085999999998</v>
          </cell>
          <cell r="G969">
            <v>1590263</v>
          </cell>
        </row>
        <row r="970">
          <cell r="A970">
            <v>42417</v>
          </cell>
          <cell r="B970">
            <v>51.599997999999999</v>
          </cell>
          <cell r="C970">
            <v>52.02</v>
          </cell>
          <cell r="D970">
            <v>51</v>
          </cell>
          <cell r="E970">
            <v>51.27</v>
          </cell>
          <cell r="F970">
            <v>49.767882999999998</v>
          </cell>
          <cell r="G970">
            <v>3495771</v>
          </cell>
        </row>
        <row r="971">
          <cell r="A971">
            <v>42418</v>
          </cell>
          <cell r="B971">
            <v>51.27</v>
          </cell>
          <cell r="C971">
            <v>52.290000999999997</v>
          </cell>
          <cell r="D971">
            <v>51.27</v>
          </cell>
          <cell r="E971">
            <v>52</v>
          </cell>
          <cell r="F971">
            <v>50.476494000000002</v>
          </cell>
          <cell r="G971">
            <v>2045222</v>
          </cell>
        </row>
        <row r="972">
          <cell r="A972">
            <v>42419</v>
          </cell>
          <cell r="B972">
            <v>51.599997999999999</v>
          </cell>
          <cell r="C972">
            <v>53</v>
          </cell>
          <cell r="D972">
            <v>51.599997999999999</v>
          </cell>
          <cell r="E972">
            <v>52.830002</v>
          </cell>
          <cell r="F972">
            <v>51.282176999999997</v>
          </cell>
          <cell r="G972">
            <v>1630379</v>
          </cell>
        </row>
        <row r="973">
          <cell r="A973">
            <v>42422</v>
          </cell>
          <cell r="B973">
            <v>52.52</v>
          </cell>
          <cell r="C973">
            <v>53.75</v>
          </cell>
          <cell r="D973">
            <v>52.509998000000003</v>
          </cell>
          <cell r="E973">
            <v>53.709999000000003</v>
          </cell>
          <cell r="F973">
            <v>52.136391000000003</v>
          </cell>
          <cell r="G973">
            <v>1891277</v>
          </cell>
        </row>
        <row r="974">
          <cell r="A974">
            <v>42423</v>
          </cell>
          <cell r="B974">
            <v>53.439999</v>
          </cell>
          <cell r="C974">
            <v>53.439999</v>
          </cell>
          <cell r="D974">
            <v>51.599997999999999</v>
          </cell>
          <cell r="E974">
            <v>52.110000999999997</v>
          </cell>
          <cell r="F974">
            <v>50.583271000000003</v>
          </cell>
          <cell r="G974">
            <v>1358445</v>
          </cell>
        </row>
        <row r="975">
          <cell r="A975">
            <v>42424</v>
          </cell>
          <cell r="B975">
            <v>52.200001</v>
          </cell>
          <cell r="C975">
            <v>52.599997999999999</v>
          </cell>
          <cell r="D975">
            <v>51</v>
          </cell>
          <cell r="E975">
            <v>51.209999000000003</v>
          </cell>
          <cell r="F975">
            <v>49.709637000000001</v>
          </cell>
          <cell r="G975">
            <v>1784635</v>
          </cell>
        </row>
        <row r="976">
          <cell r="A976">
            <v>42425</v>
          </cell>
          <cell r="B976">
            <v>51</v>
          </cell>
          <cell r="C976">
            <v>51.689999</v>
          </cell>
          <cell r="D976">
            <v>50.77</v>
          </cell>
          <cell r="E976">
            <v>51.049999</v>
          </cell>
          <cell r="F976">
            <v>49.554324999999999</v>
          </cell>
          <cell r="G976">
            <v>2042364</v>
          </cell>
        </row>
        <row r="977">
          <cell r="A977">
            <v>42426</v>
          </cell>
          <cell r="B977">
            <v>51.049999</v>
          </cell>
          <cell r="C977">
            <v>52.790000999999997</v>
          </cell>
          <cell r="D977">
            <v>51.049999</v>
          </cell>
          <cell r="E977">
            <v>51.73</v>
          </cell>
          <cell r="F977">
            <v>50.214401000000002</v>
          </cell>
          <cell r="G977">
            <v>1553016</v>
          </cell>
        </row>
        <row r="978">
          <cell r="A978">
            <v>42429</v>
          </cell>
          <cell r="B978">
            <v>51.650002000000001</v>
          </cell>
          <cell r="C978">
            <v>52.490001999999997</v>
          </cell>
          <cell r="D978">
            <v>51.099997999999999</v>
          </cell>
          <cell r="E978">
            <v>51.5</v>
          </cell>
          <cell r="F978">
            <v>49.991137999999999</v>
          </cell>
          <cell r="G978">
            <v>2963362</v>
          </cell>
        </row>
        <row r="979">
          <cell r="A979">
            <v>42430</v>
          </cell>
          <cell r="B979">
            <v>52.299999</v>
          </cell>
          <cell r="C979">
            <v>53.68</v>
          </cell>
          <cell r="D979">
            <v>52.25</v>
          </cell>
          <cell r="E979">
            <v>53.470001000000003</v>
          </cell>
          <cell r="F979">
            <v>51.903427000000001</v>
          </cell>
          <cell r="G979">
            <v>4045759</v>
          </cell>
        </row>
        <row r="980">
          <cell r="A980">
            <v>42431</v>
          </cell>
          <cell r="B980">
            <v>53.549999</v>
          </cell>
          <cell r="C980">
            <v>54.790000999999997</v>
          </cell>
          <cell r="D980">
            <v>53.549999</v>
          </cell>
          <cell r="E980">
            <v>53.91</v>
          </cell>
          <cell r="F980">
            <v>52.330531999999998</v>
          </cell>
          <cell r="G980">
            <v>3009417</v>
          </cell>
        </row>
        <row r="981">
          <cell r="A981">
            <v>42432</v>
          </cell>
          <cell r="B981">
            <v>53.830002</v>
          </cell>
          <cell r="C981">
            <v>54.240001999999997</v>
          </cell>
          <cell r="D981">
            <v>52.25</v>
          </cell>
          <cell r="E981">
            <v>52.720001000000003</v>
          </cell>
          <cell r="F981">
            <v>51.175395999999999</v>
          </cell>
          <cell r="G981">
            <v>2640008</v>
          </cell>
        </row>
        <row r="982">
          <cell r="A982">
            <v>42433</v>
          </cell>
          <cell r="B982">
            <v>53.25</v>
          </cell>
          <cell r="C982">
            <v>54.5</v>
          </cell>
          <cell r="D982">
            <v>52.130001</v>
          </cell>
          <cell r="E982">
            <v>52.330002</v>
          </cell>
          <cell r="F982">
            <v>50.796821999999999</v>
          </cell>
          <cell r="G982">
            <v>2037464</v>
          </cell>
        </row>
        <row r="983">
          <cell r="A983">
            <v>42436</v>
          </cell>
          <cell r="B983">
            <v>52.09</v>
          </cell>
          <cell r="C983">
            <v>52.490001999999997</v>
          </cell>
          <cell r="D983">
            <v>51.5</v>
          </cell>
          <cell r="E983">
            <v>51.709999000000003</v>
          </cell>
          <cell r="F983">
            <v>50.194988000000002</v>
          </cell>
          <cell r="G983">
            <v>1228303</v>
          </cell>
        </row>
        <row r="984">
          <cell r="A984">
            <v>42437</v>
          </cell>
          <cell r="B984">
            <v>51.900002000000001</v>
          </cell>
          <cell r="C984">
            <v>52.490001999999997</v>
          </cell>
          <cell r="D984">
            <v>51</v>
          </cell>
          <cell r="E984">
            <v>52.310001</v>
          </cell>
          <cell r="F984">
            <v>50.777408999999999</v>
          </cell>
          <cell r="G984">
            <v>1604689</v>
          </cell>
        </row>
        <row r="985">
          <cell r="A985">
            <v>42438</v>
          </cell>
          <cell r="B985">
            <v>52.23</v>
          </cell>
          <cell r="C985">
            <v>52.490001999999997</v>
          </cell>
          <cell r="D985">
            <v>51</v>
          </cell>
          <cell r="E985">
            <v>51.509998000000003</v>
          </cell>
          <cell r="F985">
            <v>50.000847</v>
          </cell>
          <cell r="G985">
            <v>818111</v>
          </cell>
        </row>
        <row r="986">
          <cell r="A986">
            <v>42439</v>
          </cell>
          <cell r="B986">
            <v>51.290000999999997</v>
          </cell>
          <cell r="C986">
            <v>51.950001</v>
          </cell>
          <cell r="D986">
            <v>50.009998000000003</v>
          </cell>
          <cell r="E986">
            <v>50.849997999999999</v>
          </cell>
          <cell r="F986">
            <v>49.360183999999997</v>
          </cell>
          <cell r="G986">
            <v>2418829</v>
          </cell>
        </row>
        <row r="987">
          <cell r="A987">
            <v>42440</v>
          </cell>
          <cell r="B987">
            <v>51.099997999999999</v>
          </cell>
          <cell r="C987">
            <v>52</v>
          </cell>
          <cell r="D987">
            <v>50.200001</v>
          </cell>
          <cell r="E987">
            <v>50.34</v>
          </cell>
          <cell r="F987">
            <v>48.865124000000002</v>
          </cell>
          <cell r="G987">
            <v>2567879</v>
          </cell>
        </row>
        <row r="988">
          <cell r="A988">
            <v>42443</v>
          </cell>
          <cell r="B988">
            <v>51.380001</v>
          </cell>
          <cell r="C988">
            <v>51.380001</v>
          </cell>
          <cell r="D988">
            <v>50.049999</v>
          </cell>
          <cell r="E988">
            <v>50.970001000000003</v>
          </cell>
          <cell r="F988">
            <v>49.476672999999998</v>
          </cell>
          <cell r="G988">
            <v>1544517</v>
          </cell>
        </row>
        <row r="989">
          <cell r="A989">
            <v>42444</v>
          </cell>
          <cell r="B989">
            <v>50.889999000000003</v>
          </cell>
          <cell r="C989">
            <v>51.290000999999997</v>
          </cell>
          <cell r="D989">
            <v>50.299999</v>
          </cell>
          <cell r="E989">
            <v>50.540000999999997</v>
          </cell>
          <cell r="F989">
            <v>49.059269</v>
          </cell>
          <cell r="G989">
            <v>1648383</v>
          </cell>
        </row>
        <row r="990">
          <cell r="A990">
            <v>42445</v>
          </cell>
          <cell r="B990">
            <v>50.459999000000003</v>
          </cell>
          <cell r="C990">
            <v>51.279998999999997</v>
          </cell>
          <cell r="D990">
            <v>50</v>
          </cell>
          <cell r="E990">
            <v>50.540000999999997</v>
          </cell>
          <cell r="F990">
            <v>49.059269</v>
          </cell>
          <cell r="G990">
            <v>2505873</v>
          </cell>
        </row>
        <row r="991">
          <cell r="A991">
            <v>42446</v>
          </cell>
          <cell r="B991">
            <v>50.549999</v>
          </cell>
          <cell r="C991">
            <v>51.849997999999999</v>
          </cell>
          <cell r="D991">
            <v>50.549999</v>
          </cell>
          <cell r="E991">
            <v>51.82</v>
          </cell>
          <cell r="F991">
            <v>50.301765000000003</v>
          </cell>
          <cell r="G991">
            <v>3030821</v>
          </cell>
        </row>
        <row r="992">
          <cell r="A992">
            <v>42447</v>
          </cell>
          <cell r="B992">
            <v>51.740001999999997</v>
          </cell>
          <cell r="C992">
            <v>53.18</v>
          </cell>
          <cell r="D992">
            <v>50.549999</v>
          </cell>
          <cell r="E992">
            <v>51.07</v>
          </cell>
          <cell r="F992">
            <v>49.573742000000003</v>
          </cell>
          <cell r="G992">
            <v>4179800</v>
          </cell>
        </row>
        <row r="993">
          <cell r="A993">
            <v>42451</v>
          </cell>
          <cell r="B993">
            <v>50.099997999999999</v>
          </cell>
          <cell r="C993">
            <v>52.27</v>
          </cell>
          <cell r="D993">
            <v>50.099997999999999</v>
          </cell>
          <cell r="E993">
            <v>51.509998000000003</v>
          </cell>
          <cell r="F993">
            <v>50.000847</v>
          </cell>
          <cell r="G993">
            <v>1913389</v>
          </cell>
        </row>
        <row r="994">
          <cell r="A994">
            <v>42452</v>
          </cell>
          <cell r="B994">
            <v>51.830002</v>
          </cell>
          <cell r="C994">
            <v>51.84</v>
          </cell>
          <cell r="D994">
            <v>50.59</v>
          </cell>
          <cell r="E994">
            <v>51.400002000000001</v>
          </cell>
          <cell r="F994">
            <v>49.894069999999999</v>
          </cell>
          <cell r="G994">
            <v>2631223</v>
          </cell>
        </row>
        <row r="995">
          <cell r="A995">
            <v>42457</v>
          </cell>
          <cell r="B995">
            <v>51.650002000000001</v>
          </cell>
          <cell r="C995">
            <v>51.759998000000003</v>
          </cell>
          <cell r="D995">
            <v>51.009998000000003</v>
          </cell>
          <cell r="E995">
            <v>51.52</v>
          </cell>
          <cell r="F995">
            <v>50.010551</v>
          </cell>
          <cell r="G995">
            <v>672650</v>
          </cell>
        </row>
        <row r="996">
          <cell r="A996">
            <v>42458</v>
          </cell>
          <cell r="B996">
            <v>51.77</v>
          </cell>
          <cell r="C996">
            <v>51.77</v>
          </cell>
          <cell r="D996">
            <v>50.82</v>
          </cell>
          <cell r="E996">
            <v>51.470001000000003</v>
          </cell>
          <cell r="F996">
            <v>49.962021</v>
          </cell>
          <cell r="G996">
            <v>1442388</v>
          </cell>
        </row>
        <row r="997">
          <cell r="A997">
            <v>42459</v>
          </cell>
          <cell r="B997">
            <v>51.389999000000003</v>
          </cell>
          <cell r="C997">
            <v>51.970001000000003</v>
          </cell>
          <cell r="D997">
            <v>50.900002000000001</v>
          </cell>
          <cell r="E997">
            <v>51.48</v>
          </cell>
          <cell r="F997">
            <v>49.971729000000003</v>
          </cell>
          <cell r="G997">
            <v>1680411</v>
          </cell>
        </row>
        <row r="998">
          <cell r="A998">
            <v>42460</v>
          </cell>
          <cell r="B998">
            <v>51.48</v>
          </cell>
          <cell r="C998">
            <v>51.900002000000001</v>
          </cell>
          <cell r="D998">
            <v>50.5</v>
          </cell>
          <cell r="E998">
            <v>51.07</v>
          </cell>
          <cell r="F998">
            <v>49.573742000000003</v>
          </cell>
          <cell r="G998">
            <v>2965325</v>
          </cell>
        </row>
        <row r="999">
          <cell r="A999">
            <v>42461</v>
          </cell>
          <cell r="B999">
            <v>50.700001</v>
          </cell>
          <cell r="C999">
            <v>51.07</v>
          </cell>
          <cell r="D999">
            <v>49.880001</v>
          </cell>
          <cell r="E999">
            <v>50.580002</v>
          </cell>
          <cell r="F999">
            <v>49.098098999999998</v>
          </cell>
          <cell r="G999">
            <v>4033990</v>
          </cell>
        </row>
        <row r="1000">
          <cell r="A1000">
            <v>42464</v>
          </cell>
          <cell r="B1000">
            <v>50.66</v>
          </cell>
          <cell r="C1000">
            <v>50.900002000000001</v>
          </cell>
          <cell r="D1000">
            <v>49.82</v>
          </cell>
          <cell r="E1000">
            <v>49.93</v>
          </cell>
          <cell r="F1000">
            <v>48.467136000000004</v>
          </cell>
          <cell r="G1000">
            <v>4361613</v>
          </cell>
        </row>
        <row r="1001">
          <cell r="A1001">
            <v>42465</v>
          </cell>
          <cell r="B1001">
            <v>49.849997999999999</v>
          </cell>
          <cell r="C1001">
            <v>50.490001999999997</v>
          </cell>
          <cell r="D1001">
            <v>49.25</v>
          </cell>
          <cell r="E1001">
            <v>49.439999</v>
          </cell>
          <cell r="F1001">
            <v>47.991492999999998</v>
          </cell>
          <cell r="G1001">
            <v>2259372</v>
          </cell>
        </row>
        <row r="1002">
          <cell r="A1002">
            <v>42466</v>
          </cell>
          <cell r="B1002">
            <v>49.610000999999997</v>
          </cell>
          <cell r="C1002">
            <v>49.799999</v>
          </cell>
          <cell r="D1002">
            <v>49.200001</v>
          </cell>
          <cell r="E1002">
            <v>49.419998</v>
          </cell>
          <cell r="F1002">
            <v>47.972079999999998</v>
          </cell>
          <cell r="G1002">
            <v>1578580</v>
          </cell>
        </row>
        <row r="1003">
          <cell r="A1003">
            <v>42467</v>
          </cell>
          <cell r="B1003">
            <v>49.41</v>
          </cell>
          <cell r="C1003">
            <v>49.450001</v>
          </cell>
          <cell r="D1003">
            <v>48.900002000000001</v>
          </cell>
          <cell r="E1003">
            <v>49.310001</v>
          </cell>
          <cell r="F1003">
            <v>47.865307000000001</v>
          </cell>
          <cell r="G1003">
            <v>3733173</v>
          </cell>
        </row>
        <row r="1004">
          <cell r="A1004">
            <v>42468</v>
          </cell>
          <cell r="B1004">
            <v>49.73</v>
          </cell>
          <cell r="C1004">
            <v>50.049999</v>
          </cell>
          <cell r="D1004">
            <v>49.060001</v>
          </cell>
          <cell r="E1004">
            <v>49.110000999999997</v>
          </cell>
          <cell r="F1004">
            <v>47.671165000000002</v>
          </cell>
          <cell r="G1004">
            <v>1777873</v>
          </cell>
        </row>
        <row r="1005">
          <cell r="A1005">
            <v>42471</v>
          </cell>
          <cell r="B1005">
            <v>49.110000999999997</v>
          </cell>
          <cell r="C1005">
            <v>49.639999000000003</v>
          </cell>
          <cell r="D1005">
            <v>48.849997999999999</v>
          </cell>
          <cell r="E1005">
            <v>49.009998000000003</v>
          </cell>
          <cell r="F1005">
            <v>47.574097000000002</v>
          </cell>
          <cell r="G1005">
            <v>1803669</v>
          </cell>
        </row>
        <row r="1006">
          <cell r="A1006">
            <v>42472</v>
          </cell>
          <cell r="B1006">
            <v>49</v>
          </cell>
          <cell r="C1006">
            <v>49.700001</v>
          </cell>
          <cell r="D1006">
            <v>49</v>
          </cell>
          <cell r="E1006">
            <v>49.5</v>
          </cell>
          <cell r="F1006">
            <v>48.04974</v>
          </cell>
          <cell r="G1006">
            <v>2935587</v>
          </cell>
        </row>
        <row r="1007">
          <cell r="A1007">
            <v>42473</v>
          </cell>
          <cell r="B1007">
            <v>49.57</v>
          </cell>
          <cell r="C1007">
            <v>49.98</v>
          </cell>
          <cell r="D1007">
            <v>49.02</v>
          </cell>
          <cell r="E1007">
            <v>49.150002000000001</v>
          </cell>
          <cell r="F1007">
            <v>47.709991000000002</v>
          </cell>
          <cell r="G1007">
            <v>3375038</v>
          </cell>
        </row>
        <row r="1008">
          <cell r="A1008">
            <v>42474</v>
          </cell>
          <cell r="B1008">
            <v>49.689999</v>
          </cell>
          <cell r="C1008">
            <v>49.900002000000001</v>
          </cell>
          <cell r="D1008">
            <v>49.099997999999999</v>
          </cell>
          <cell r="E1008">
            <v>49.279998999999997</v>
          </cell>
          <cell r="F1008">
            <v>47.836182000000001</v>
          </cell>
          <cell r="G1008">
            <v>1720161</v>
          </cell>
        </row>
        <row r="1009">
          <cell r="A1009">
            <v>42475</v>
          </cell>
          <cell r="B1009">
            <v>49.549999</v>
          </cell>
          <cell r="C1009">
            <v>49.610000999999997</v>
          </cell>
          <cell r="D1009">
            <v>48.880001</v>
          </cell>
          <cell r="E1009">
            <v>49.150002000000001</v>
          </cell>
          <cell r="F1009">
            <v>47.709991000000002</v>
          </cell>
          <cell r="G1009">
            <v>2713704</v>
          </cell>
        </row>
        <row r="1010">
          <cell r="A1010">
            <v>42478</v>
          </cell>
          <cell r="B1010">
            <v>49.080002</v>
          </cell>
          <cell r="C1010">
            <v>49.5</v>
          </cell>
          <cell r="D1010">
            <v>47.68</v>
          </cell>
          <cell r="E1010">
            <v>47.799999</v>
          </cell>
          <cell r="F1010">
            <v>46.399543999999999</v>
          </cell>
          <cell r="G1010">
            <v>3152312</v>
          </cell>
        </row>
        <row r="1011">
          <cell r="A1011">
            <v>42479</v>
          </cell>
          <cell r="B1011">
            <v>48.259998000000003</v>
          </cell>
          <cell r="C1011">
            <v>50.290000999999997</v>
          </cell>
          <cell r="D1011">
            <v>48.259998000000003</v>
          </cell>
          <cell r="E1011">
            <v>50.18</v>
          </cell>
          <cell r="F1011">
            <v>48.709816000000004</v>
          </cell>
          <cell r="G1011">
            <v>9371241</v>
          </cell>
        </row>
        <row r="1012">
          <cell r="A1012">
            <v>42480</v>
          </cell>
          <cell r="B1012">
            <v>50.189999</v>
          </cell>
          <cell r="C1012">
            <v>50.549999</v>
          </cell>
          <cell r="D1012">
            <v>49.509998000000003</v>
          </cell>
          <cell r="E1012">
            <v>50.5</v>
          </cell>
          <cell r="F1012">
            <v>49.020439000000003</v>
          </cell>
          <cell r="G1012">
            <v>4037667</v>
          </cell>
        </row>
        <row r="1013">
          <cell r="A1013">
            <v>42481</v>
          </cell>
          <cell r="B1013">
            <v>50.490001999999997</v>
          </cell>
          <cell r="C1013">
            <v>50.790000999999997</v>
          </cell>
          <cell r="D1013">
            <v>49.790000999999997</v>
          </cell>
          <cell r="E1013">
            <v>50.619999</v>
          </cell>
          <cell r="F1013">
            <v>49.136921000000001</v>
          </cell>
          <cell r="G1013">
            <v>1241730</v>
          </cell>
        </row>
        <row r="1014">
          <cell r="A1014">
            <v>42482</v>
          </cell>
          <cell r="B1014">
            <v>50.669998</v>
          </cell>
          <cell r="C1014">
            <v>50.669998</v>
          </cell>
          <cell r="D1014">
            <v>49.91</v>
          </cell>
          <cell r="E1014">
            <v>50.02</v>
          </cell>
          <cell r="F1014">
            <v>48.785809</v>
          </cell>
          <cell r="G1014">
            <v>1297665</v>
          </cell>
        </row>
        <row r="1015">
          <cell r="A1015">
            <v>42485</v>
          </cell>
          <cell r="B1015">
            <v>50.099997999999999</v>
          </cell>
          <cell r="C1015">
            <v>50.48</v>
          </cell>
          <cell r="D1015">
            <v>49.790000999999997</v>
          </cell>
          <cell r="E1015">
            <v>49.950001</v>
          </cell>
          <cell r="F1015">
            <v>48.717533000000003</v>
          </cell>
          <cell r="G1015">
            <v>1585737</v>
          </cell>
        </row>
        <row r="1016">
          <cell r="A1016">
            <v>42486</v>
          </cell>
          <cell r="B1016">
            <v>49.880001</v>
          </cell>
          <cell r="C1016">
            <v>50.5</v>
          </cell>
          <cell r="D1016">
            <v>49.5</v>
          </cell>
          <cell r="E1016">
            <v>50.32</v>
          </cell>
          <cell r="F1016">
            <v>49.078400000000002</v>
          </cell>
          <cell r="G1016">
            <v>1549735</v>
          </cell>
        </row>
        <row r="1017">
          <cell r="A1017">
            <v>42487</v>
          </cell>
          <cell r="B1017">
            <v>50.619999</v>
          </cell>
          <cell r="C1017">
            <v>51.66</v>
          </cell>
          <cell r="D1017">
            <v>50.599997999999999</v>
          </cell>
          <cell r="E1017">
            <v>51.57</v>
          </cell>
          <cell r="F1017">
            <v>50.297561999999999</v>
          </cell>
          <cell r="G1017">
            <v>7475811</v>
          </cell>
        </row>
        <row r="1018">
          <cell r="A1018">
            <v>42488</v>
          </cell>
          <cell r="B1018">
            <v>51.740001999999997</v>
          </cell>
          <cell r="C1018">
            <v>52.299999</v>
          </cell>
          <cell r="D1018">
            <v>51.200001</v>
          </cell>
          <cell r="E1018">
            <v>52.119999</v>
          </cell>
          <cell r="F1018">
            <v>50.833992000000002</v>
          </cell>
          <cell r="G1018">
            <v>2255670</v>
          </cell>
        </row>
        <row r="1019">
          <cell r="A1019">
            <v>42489</v>
          </cell>
          <cell r="B1019">
            <v>52.040000999999997</v>
          </cell>
          <cell r="C1019">
            <v>52.650002000000001</v>
          </cell>
          <cell r="D1019">
            <v>51.200001</v>
          </cell>
          <cell r="E1019">
            <v>52.450001</v>
          </cell>
          <cell r="F1019">
            <v>51.155845999999997</v>
          </cell>
          <cell r="G1019">
            <v>646214</v>
          </cell>
        </row>
        <row r="1020">
          <cell r="A1020">
            <v>42492</v>
          </cell>
          <cell r="B1020">
            <v>52.369999</v>
          </cell>
          <cell r="C1020">
            <v>53.75</v>
          </cell>
          <cell r="D1020">
            <v>52.009998000000003</v>
          </cell>
          <cell r="E1020">
            <v>53.259998000000003</v>
          </cell>
          <cell r="F1020">
            <v>51.945858000000001</v>
          </cell>
          <cell r="G1020">
            <v>1214883</v>
          </cell>
        </row>
        <row r="1021">
          <cell r="A1021">
            <v>42493</v>
          </cell>
          <cell r="B1021">
            <v>53.18</v>
          </cell>
          <cell r="C1021">
            <v>53.18</v>
          </cell>
          <cell r="D1021">
            <v>52</v>
          </cell>
          <cell r="E1021">
            <v>52.810001</v>
          </cell>
          <cell r="F1021">
            <v>51.506965999999998</v>
          </cell>
          <cell r="G1021">
            <v>1454368</v>
          </cell>
        </row>
        <row r="1022">
          <cell r="A1022">
            <v>42494</v>
          </cell>
          <cell r="B1022">
            <v>52.110000999999997</v>
          </cell>
          <cell r="C1022">
            <v>54.25</v>
          </cell>
          <cell r="D1022">
            <v>52.02</v>
          </cell>
          <cell r="E1022">
            <v>53.990001999999997</v>
          </cell>
          <cell r="F1022">
            <v>52.657851999999998</v>
          </cell>
          <cell r="G1022">
            <v>4293332</v>
          </cell>
        </row>
        <row r="1023">
          <cell r="A1023">
            <v>42495</v>
          </cell>
          <cell r="B1023">
            <v>53.759998000000003</v>
          </cell>
          <cell r="C1023">
            <v>53.93</v>
          </cell>
          <cell r="D1023">
            <v>52.700001</v>
          </cell>
          <cell r="E1023">
            <v>52.950001</v>
          </cell>
          <cell r="F1023">
            <v>51.643512999999999</v>
          </cell>
          <cell r="G1023">
            <v>1748382</v>
          </cell>
        </row>
        <row r="1024">
          <cell r="A1024">
            <v>42496</v>
          </cell>
          <cell r="B1024">
            <v>52.639999000000003</v>
          </cell>
          <cell r="C1024">
            <v>53.5</v>
          </cell>
          <cell r="D1024">
            <v>52.110000999999997</v>
          </cell>
          <cell r="E1024">
            <v>53.450001</v>
          </cell>
          <cell r="F1024">
            <v>52.131176000000004</v>
          </cell>
          <cell r="G1024">
            <v>1291027</v>
          </cell>
        </row>
        <row r="1025">
          <cell r="A1025">
            <v>42499</v>
          </cell>
          <cell r="B1025">
            <v>53.200001</v>
          </cell>
          <cell r="C1025">
            <v>54.68</v>
          </cell>
          <cell r="D1025">
            <v>52.619999</v>
          </cell>
          <cell r="E1025">
            <v>54.34</v>
          </cell>
          <cell r="F1025">
            <v>52.999214000000002</v>
          </cell>
          <cell r="G1025">
            <v>1692849</v>
          </cell>
        </row>
        <row r="1026">
          <cell r="A1026">
            <v>42500</v>
          </cell>
          <cell r="B1026">
            <v>54.220001000000003</v>
          </cell>
          <cell r="C1026">
            <v>55.939999</v>
          </cell>
          <cell r="D1026">
            <v>54.200001</v>
          </cell>
          <cell r="E1026">
            <v>54.970001000000003</v>
          </cell>
          <cell r="F1026">
            <v>53.613669999999999</v>
          </cell>
          <cell r="G1026">
            <v>4063111</v>
          </cell>
        </row>
        <row r="1027">
          <cell r="A1027">
            <v>42501</v>
          </cell>
          <cell r="B1027">
            <v>54.959999000000003</v>
          </cell>
          <cell r="C1027">
            <v>55.509998000000003</v>
          </cell>
          <cell r="D1027">
            <v>54.470001000000003</v>
          </cell>
          <cell r="E1027">
            <v>55.099997999999999</v>
          </cell>
          <cell r="F1027">
            <v>53.740459000000001</v>
          </cell>
          <cell r="G1027">
            <v>10195076</v>
          </cell>
        </row>
        <row r="1028">
          <cell r="A1028">
            <v>42502</v>
          </cell>
          <cell r="B1028">
            <v>55.02</v>
          </cell>
          <cell r="C1028">
            <v>55.779998999999997</v>
          </cell>
          <cell r="D1028">
            <v>53.990001999999997</v>
          </cell>
          <cell r="E1028">
            <v>54.200001</v>
          </cell>
          <cell r="F1028">
            <v>52.862670999999999</v>
          </cell>
          <cell r="G1028">
            <v>2429669</v>
          </cell>
        </row>
        <row r="1029">
          <cell r="A1029">
            <v>42503</v>
          </cell>
          <cell r="B1029">
            <v>52.810001</v>
          </cell>
          <cell r="C1029">
            <v>54.400002000000001</v>
          </cell>
          <cell r="D1029">
            <v>52.810001</v>
          </cell>
          <cell r="E1029">
            <v>54.349997999999999</v>
          </cell>
          <cell r="F1029">
            <v>53.008965000000003</v>
          </cell>
          <cell r="G1029">
            <v>1331170</v>
          </cell>
        </row>
        <row r="1030">
          <cell r="A1030">
            <v>42506</v>
          </cell>
          <cell r="B1030">
            <v>54.400002000000001</v>
          </cell>
          <cell r="C1030">
            <v>54.880001</v>
          </cell>
          <cell r="D1030">
            <v>54.299999</v>
          </cell>
          <cell r="E1030">
            <v>54.610000999999997</v>
          </cell>
          <cell r="F1030">
            <v>53.262549999999997</v>
          </cell>
          <cell r="G1030">
            <v>1223720</v>
          </cell>
        </row>
        <row r="1031">
          <cell r="A1031">
            <v>42507</v>
          </cell>
          <cell r="B1031">
            <v>54.98</v>
          </cell>
          <cell r="C1031">
            <v>57.240001999999997</v>
          </cell>
          <cell r="D1031">
            <v>54.330002</v>
          </cell>
          <cell r="E1031">
            <v>57.02</v>
          </cell>
          <cell r="F1031">
            <v>55.613087</v>
          </cell>
          <cell r="G1031">
            <v>4309132</v>
          </cell>
        </row>
        <row r="1032">
          <cell r="A1032">
            <v>42508</v>
          </cell>
          <cell r="B1032">
            <v>57.119999</v>
          </cell>
          <cell r="C1032">
            <v>57.119999</v>
          </cell>
          <cell r="D1032">
            <v>55.52</v>
          </cell>
          <cell r="E1032">
            <v>56.849997999999999</v>
          </cell>
          <cell r="F1032">
            <v>55.447285000000001</v>
          </cell>
          <cell r="G1032">
            <v>3059130</v>
          </cell>
        </row>
        <row r="1033">
          <cell r="A1033">
            <v>42509</v>
          </cell>
          <cell r="B1033">
            <v>56.5</v>
          </cell>
          <cell r="C1033">
            <v>57.09</v>
          </cell>
          <cell r="D1033">
            <v>55.990001999999997</v>
          </cell>
          <cell r="E1033">
            <v>56.950001</v>
          </cell>
          <cell r="F1033">
            <v>55.544818999999997</v>
          </cell>
          <cell r="G1033">
            <v>2064152</v>
          </cell>
        </row>
        <row r="1034">
          <cell r="A1034">
            <v>42510</v>
          </cell>
          <cell r="B1034">
            <v>56.389999000000003</v>
          </cell>
          <cell r="C1034">
            <v>56.889999000000003</v>
          </cell>
          <cell r="D1034">
            <v>55.009998000000003</v>
          </cell>
          <cell r="E1034">
            <v>55.18</v>
          </cell>
          <cell r="F1034">
            <v>53.818485000000003</v>
          </cell>
          <cell r="G1034">
            <v>1729755</v>
          </cell>
        </row>
        <row r="1035">
          <cell r="A1035">
            <v>42513</v>
          </cell>
          <cell r="B1035">
            <v>55.720001000000003</v>
          </cell>
          <cell r="C1035">
            <v>55.919998</v>
          </cell>
          <cell r="D1035">
            <v>55.110000999999997</v>
          </cell>
          <cell r="E1035">
            <v>55.27</v>
          </cell>
          <cell r="F1035">
            <v>53.906264999999998</v>
          </cell>
          <cell r="G1035">
            <v>4326134</v>
          </cell>
        </row>
        <row r="1036">
          <cell r="A1036">
            <v>42514</v>
          </cell>
          <cell r="B1036">
            <v>55.349997999999999</v>
          </cell>
          <cell r="C1036">
            <v>56.950001</v>
          </cell>
          <cell r="D1036">
            <v>55.150002000000001</v>
          </cell>
          <cell r="E1036">
            <v>56.060001</v>
          </cell>
          <cell r="F1036">
            <v>54.676777000000001</v>
          </cell>
          <cell r="G1036">
            <v>1508825</v>
          </cell>
        </row>
        <row r="1037">
          <cell r="A1037">
            <v>42515</v>
          </cell>
          <cell r="B1037">
            <v>56.139999000000003</v>
          </cell>
          <cell r="C1037">
            <v>57</v>
          </cell>
          <cell r="D1037">
            <v>56.139999000000003</v>
          </cell>
          <cell r="E1037">
            <v>56.330002</v>
          </cell>
          <cell r="F1037">
            <v>54.940112999999997</v>
          </cell>
          <cell r="G1037">
            <v>1222245</v>
          </cell>
        </row>
        <row r="1038">
          <cell r="A1038">
            <v>42516</v>
          </cell>
          <cell r="B1038">
            <v>56.41</v>
          </cell>
          <cell r="C1038">
            <v>56.490001999999997</v>
          </cell>
          <cell r="D1038">
            <v>55.049999</v>
          </cell>
          <cell r="E1038">
            <v>55.290000999999997</v>
          </cell>
          <cell r="F1038">
            <v>53.925773999999997</v>
          </cell>
          <cell r="G1038">
            <v>3762413</v>
          </cell>
        </row>
        <row r="1039">
          <cell r="A1039">
            <v>42517</v>
          </cell>
          <cell r="B1039">
            <v>55.889999000000003</v>
          </cell>
          <cell r="C1039">
            <v>55.93</v>
          </cell>
          <cell r="D1039">
            <v>55.080002</v>
          </cell>
          <cell r="E1039">
            <v>55.400002000000001</v>
          </cell>
          <cell r="F1039">
            <v>54.033062000000001</v>
          </cell>
          <cell r="G1039">
            <v>1987540</v>
          </cell>
        </row>
        <row r="1040">
          <cell r="A1040">
            <v>42520</v>
          </cell>
          <cell r="B1040">
            <v>55.009998000000003</v>
          </cell>
          <cell r="C1040">
            <v>55.75</v>
          </cell>
          <cell r="D1040">
            <v>55</v>
          </cell>
          <cell r="E1040">
            <v>55.5</v>
          </cell>
          <cell r="F1040">
            <v>54.130592</v>
          </cell>
          <cell r="G1040">
            <v>535142</v>
          </cell>
        </row>
        <row r="1041">
          <cell r="A1041">
            <v>42521</v>
          </cell>
          <cell r="B1041">
            <v>55.419998</v>
          </cell>
          <cell r="C1041">
            <v>55.419998</v>
          </cell>
          <cell r="D1041">
            <v>54</v>
          </cell>
          <cell r="E1041">
            <v>54.41</v>
          </cell>
          <cell r="F1041">
            <v>53.067486000000002</v>
          </cell>
          <cell r="G1041">
            <v>13290504</v>
          </cell>
        </row>
        <row r="1042">
          <cell r="A1042">
            <v>42522</v>
          </cell>
          <cell r="B1042">
            <v>54.41</v>
          </cell>
          <cell r="C1042">
            <v>54.849997999999999</v>
          </cell>
          <cell r="D1042">
            <v>53.540000999999997</v>
          </cell>
          <cell r="E1042">
            <v>53.68</v>
          </cell>
          <cell r="F1042">
            <v>52.355499000000002</v>
          </cell>
          <cell r="G1042">
            <v>3677498</v>
          </cell>
        </row>
        <row r="1043">
          <cell r="A1043">
            <v>42523</v>
          </cell>
          <cell r="B1043">
            <v>54.169998</v>
          </cell>
          <cell r="C1043">
            <v>54.169998</v>
          </cell>
          <cell r="D1043">
            <v>53.450001</v>
          </cell>
          <cell r="E1043">
            <v>53.689999</v>
          </cell>
          <cell r="F1043">
            <v>52.365250000000003</v>
          </cell>
          <cell r="G1043">
            <v>2667754</v>
          </cell>
        </row>
        <row r="1044">
          <cell r="A1044">
            <v>42524</v>
          </cell>
          <cell r="B1044">
            <v>54.529998999999997</v>
          </cell>
          <cell r="C1044">
            <v>54.869999</v>
          </cell>
          <cell r="D1044">
            <v>53.330002</v>
          </cell>
          <cell r="E1044">
            <v>54.459999000000003</v>
          </cell>
          <cell r="F1044">
            <v>53.116249000000003</v>
          </cell>
          <cell r="G1044">
            <v>2329333</v>
          </cell>
        </row>
        <row r="1045">
          <cell r="A1045">
            <v>42527</v>
          </cell>
          <cell r="B1045">
            <v>54.380001</v>
          </cell>
          <cell r="C1045">
            <v>54.82</v>
          </cell>
          <cell r="D1045">
            <v>54</v>
          </cell>
          <cell r="E1045">
            <v>54.27</v>
          </cell>
          <cell r="F1045">
            <v>52.930939000000002</v>
          </cell>
          <cell r="G1045">
            <v>970016</v>
          </cell>
        </row>
        <row r="1046">
          <cell r="A1046">
            <v>42528</v>
          </cell>
          <cell r="B1046">
            <v>54.740001999999997</v>
          </cell>
          <cell r="C1046">
            <v>55.59</v>
          </cell>
          <cell r="D1046">
            <v>54.32</v>
          </cell>
          <cell r="E1046">
            <v>55.240001999999997</v>
          </cell>
          <cell r="F1046">
            <v>53.877009999999999</v>
          </cell>
          <cell r="G1046">
            <v>3024462</v>
          </cell>
        </row>
        <row r="1047">
          <cell r="A1047">
            <v>42529</v>
          </cell>
          <cell r="B1047">
            <v>55.259998000000003</v>
          </cell>
          <cell r="C1047">
            <v>56.27</v>
          </cell>
          <cell r="D1047">
            <v>54.290000999999997</v>
          </cell>
          <cell r="E1047">
            <v>54.529998999999997</v>
          </cell>
          <cell r="F1047">
            <v>53.184520999999997</v>
          </cell>
          <cell r="G1047">
            <v>2478855</v>
          </cell>
        </row>
        <row r="1048">
          <cell r="A1048">
            <v>42530</v>
          </cell>
          <cell r="B1048">
            <v>54.59</v>
          </cell>
          <cell r="C1048">
            <v>55.48</v>
          </cell>
          <cell r="D1048">
            <v>54.009998000000003</v>
          </cell>
          <cell r="E1048">
            <v>54.25</v>
          </cell>
          <cell r="F1048">
            <v>52.911434</v>
          </cell>
          <cell r="G1048">
            <v>1866216</v>
          </cell>
        </row>
        <row r="1049">
          <cell r="A1049">
            <v>42531</v>
          </cell>
          <cell r="B1049">
            <v>54.75</v>
          </cell>
          <cell r="C1049">
            <v>54.75</v>
          </cell>
          <cell r="D1049">
            <v>53.049999</v>
          </cell>
          <cell r="E1049">
            <v>53.68</v>
          </cell>
          <cell r="F1049">
            <v>52.355499000000002</v>
          </cell>
          <cell r="G1049">
            <v>1449863</v>
          </cell>
        </row>
        <row r="1050">
          <cell r="A1050">
            <v>42534</v>
          </cell>
          <cell r="B1050">
            <v>53.700001</v>
          </cell>
          <cell r="C1050">
            <v>54.32</v>
          </cell>
          <cell r="D1050">
            <v>53</v>
          </cell>
          <cell r="E1050">
            <v>53.34</v>
          </cell>
          <cell r="F1050">
            <v>52.023887999999999</v>
          </cell>
          <cell r="G1050">
            <v>1750446</v>
          </cell>
        </row>
        <row r="1051">
          <cell r="A1051">
            <v>42535</v>
          </cell>
          <cell r="B1051">
            <v>53.02</v>
          </cell>
          <cell r="C1051">
            <v>53.59</v>
          </cell>
          <cell r="D1051">
            <v>52</v>
          </cell>
          <cell r="E1051">
            <v>52.5</v>
          </cell>
          <cell r="F1051">
            <v>51.204613000000002</v>
          </cell>
          <cell r="G1051">
            <v>5121092</v>
          </cell>
        </row>
        <row r="1052">
          <cell r="A1052">
            <v>42536</v>
          </cell>
          <cell r="B1052">
            <v>52.759998000000003</v>
          </cell>
          <cell r="C1052">
            <v>53.900002000000001</v>
          </cell>
          <cell r="D1052">
            <v>52.509998000000003</v>
          </cell>
          <cell r="E1052">
            <v>53.529998999999997</v>
          </cell>
          <cell r="F1052">
            <v>52.209198000000001</v>
          </cell>
          <cell r="G1052">
            <v>3026372</v>
          </cell>
        </row>
        <row r="1053">
          <cell r="A1053">
            <v>42537</v>
          </cell>
          <cell r="B1053">
            <v>53</v>
          </cell>
          <cell r="C1053">
            <v>54.900002000000001</v>
          </cell>
          <cell r="D1053">
            <v>53</v>
          </cell>
          <cell r="E1053">
            <v>54.779998999999997</v>
          </cell>
          <cell r="F1053">
            <v>53.428356000000001</v>
          </cell>
          <cell r="G1053">
            <v>2268305</v>
          </cell>
        </row>
        <row r="1054">
          <cell r="A1054">
            <v>42538</v>
          </cell>
          <cell r="B1054">
            <v>54.27</v>
          </cell>
          <cell r="C1054">
            <v>56.299999</v>
          </cell>
          <cell r="D1054">
            <v>54.27</v>
          </cell>
          <cell r="E1054">
            <v>55.580002</v>
          </cell>
          <cell r="F1054">
            <v>54.208621999999998</v>
          </cell>
          <cell r="G1054">
            <v>4530029</v>
          </cell>
        </row>
        <row r="1055">
          <cell r="A1055">
            <v>42541</v>
          </cell>
          <cell r="B1055">
            <v>55.860000999999997</v>
          </cell>
          <cell r="C1055">
            <v>56.5</v>
          </cell>
          <cell r="D1055">
            <v>54.299999</v>
          </cell>
          <cell r="E1055">
            <v>54.84</v>
          </cell>
          <cell r="F1055">
            <v>53.486877</v>
          </cell>
          <cell r="G1055">
            <v>1506203</v>
          </cell>
        </row>
        <row r="1056">
          <cell r="A1056">
            <v>42542</v>
          </cell>
          <cell r="B1056">
            <v>54.759998000000003</v>
          </cell>
          <cell r="C1056">
            <v>55.720001000000003</v>
          </cell>
          <cell r="D1056">
            <v>54.09</v>
          </cell>
          <cell r="E1056">
            <v>55.029998999999997</v>
          </cell>
          <cell r="F1056">
            <v>53.672187999999998</v>
          </cell>
          <cell r="G1056">
            <v>2901833</v>
          </cell>
        </row>
        <row r="1057">
          <cell r="A1057">
            <v>42543</v>
          </cell>
          <cell r="B1057">
            <v>55.029998999999997</v>
          </cell>
          <cell r="C1057">
            <v>56.669998</v>
          </cell>
          <cell r="D1057">
            <v>54.75</v>
          </cell>
          <cell r="E1057">
            <v>56.380001</v>
          </cell>
          <cell r="F1057">
            <v>54.988880000000002</v>
          </cell>
          <cell r="G1057">
            <v>2061472</v>
          </cell>
        </row>
        <row r="1058">
          <cell r="A1058">
            <v>42544</v>
          </cell>
          <cell r="B1058">
            <v>56.299999</v>
          </cell>
          <cell r="C1058">
            <v>58.169998</v>
          </cell>
          <cell r="D1058">
            <v>56.200001</v>
          </cell>
          <cell r="E1058">
            <v>57.84</v>
          </cell>
          <cell r="F1058">
            <v>56.412852999999998</v>
          </cell>
          <cell r="G1058">
            <v>1747721</v>
          </cell>
        </row>
        <row r="1059">
          <cell r="A1059">
            <v>42545</v>
          </cell>
          <cell r="B1059">
            <v>57.400002000000001</v>
          </cell>
          <cell r="C1059">
            <v>57.400002000000001</v>
          </cell>
          <cell r="D1059">
            <v>54.5</v>
          </cell>
          <cell r="E1059">
            <v>55.560001</v>
          </cell>
          <cell r="F1059">
            <v>54.189109999999999</v>
          </cell>
          <cell r="G1059">
            <v>2519694</v>
          </cell>
        </row>
        <row r="1060">
          <cell r="A1060">
            <v>42548</v>
          </cell>
          <cell r="B1060">
            <v>55.48</v>
          </cell>
          <cell r="C1060">
            <v>55.900002000000001</v>
          </cell>
          <cell r="D1060">
            <v>54.049999</v>
          </cell>
          <cell r="E1060">
            <v>55.549999</v>
          </cell>
          <cell r="F1060">
            <v>54.179355999999999</v>
          </cell>
          <cell r="G1060">
            <v>1893351</v>
          </cell>
        </row>
        <row r="1061">
          <cell r="A1061">
            <v>42549</v>
          </cell>
          <cell r="B1061">
            <v>55.849997999999999</v>
          </cell>
          <cell r="C1061">
            <v>56.849997999999999</v>
          </cell>
          <cell r="D1061">
            <v>55.849997999999999</v>
          </cell>
          <cell r="E1061">
            <v>56.099997999999999</v>
          </cell>
          <cell r="F1061">
            <v>54.715781999999997</v>
          </cell>
          <cell r="G1061">
            <v>1788181</v>
          </cell>
        </row>
        <row r="1062">
          <cell r="A1062">
            <v>42550</v>
          </cell>
          <cell r="B1062">
            <v>56.799999</v>
          </cell>
          <cell r="C1062">
            <v>57.630001</v>
          </cell>
          <cell r="D1062">
            <v>56.639999000000003</v>
          </cell>
          <cell r="E1062">
            <v>57.48</v>
          </cell>
          <cell r="F1062">
            <v>56.061732999999997</v>
          </cell>
          <cell r="G1062">
            <v>2167112</v>
          </cell>
        </row>
        <row r="1063">
          <cell r="A1063">
            <v>42551</v>
          </cell>
          <cell r="B1063">
            <v>57.48</v>
          </cell>
          <cell r="C1063">
            <v>58.389999000000003</v>
          </cell>
          <cell r="D1063">
            <v>56.700001</v>
          </cell>
          <cell r="E1063">
            <v>57.220001000000003</v>
          </cell>
          <cell r="F1063">
            <v>55.808154999999999</v>
          </cell>
          <cell r="G1063">
            <v>2402633</v>
          </cell>
        </row>
        <row r="1064">
          <cell r="A1064">
            <v>42552</v>
          </cell>
          <cell r="B1064">
            <v>57.310001</v>
          </cell>
          <cell r="C1064">
            <v>58.990001999999997</v>
          </cell>
          <cell r="D1064">
            <v>57.310001</v>
          </cell>
          <cell r="E1064">
            <v>58.02</v>
          </cell>
          <cell r="F1064">
            <v>56.588413000000003</v>
          </cell>
          <cell r="G1064">
            <v>1791297</v>
          </cell>
        </row>
        <row r="1065">
          <cell r="A1065">
            <v>42555</v>
          </cell>
          <cell r="B1065">
            <v>57.900002000000001</v>
          </cell>
          <cell r="C1065">
            <v>60.860000999999997</v>
          </cell>
          <cell r="D1065">
            <v>57.740001999999997</v>
          </cell>
          <cell r="E1065">
            <v>59.860000999999997</v>
          </cell>
          <cell r="F1065">
            <v>58.383011000000003</v>
          </cell>
          <cell r="G1065">
            <v>860877</v>
          </cell>
        </row>
        <row r="1066">
          <cell r="A1066">
            <v>42556</v>
          </cell>
          <cell r="B1066">
            <v>59.77</v>
          </cell>
          <cell r="C1066">
            <v>59.77</v>
          </cell>
          <cell r="D1066">
            <v>57.759998000000003</v>
          </cell>
          <cell r="E1066">
            <v>58.34</v>
          </cell>
          <cell r="F1066">
            <v>56.90052</v>
          </cell>
          <cell r="G1066">
            <v>1781721</v>
          </cell>
        </row>
        <row r="1067">
          <cell r="A1067">
            <v>42557</v>
          </cell>
          <cell r="B1067">
            <v>58.290000999999997</v>
          </cell>
          <cell r="C1067">
            <v>58.470001000000003</v>
          </cell>
          <cell r="D1067">
            <v>56.75</v>
          </cell>
          <cell r="E1067">
            <v>56.950001</v>
          </cell>
          <cell r="F1067">
            <v>55.544818999999997</v>
          </cell>
          <cell r="G1067">
            <v>2176598</v>
          </cell>
        </row>
        <row r="1068">
          <cell r="A1068">
            <v>42558</v>
          </cell>
          <cell r="B1068">
            <v>57.330002</v>
          </cell>
          <cell r="C1068">
            <v>57.439999</v>
          </cell>
          <cell r="D1068">
            <v>56</v>
          </cell>
          <cell r="E1068">
            <v>56.09</v>
          </cell>
          <cell r="F1068">
            <v>54.706035999999997</v>
          </cell>
          <cell r="G1068">
            <v>2884926</v>
          </cell>
        </row>
        <row r="1069">
          <cell r="A1069">
            <v>42559</v>
          </cell>
          <cell r="B1069">
            <v>57.5</v>
          </cell>
          <cell r="C1069">
            <v>57.5</v>
          </cell>
          <cell r="D1069">
            <v>56</v>
          </cell>
          <cell r="E1069">
            <v>56.790000999999997</v>
          </cell>
          <cell r="F1069">
            <v>55.388762999999997</v>
          </cell>
          <cell r="G1069">
            <v>1097220</v>
          </cell>
        </row>
        <row r="1070">
          <cell r="A1070">
            <v>42562</v>
          </cell>
          <cell r="B1070">
            <v>56.790000999999997</v>
          </cell>
          <cell r="C1070">
            <v>58.349997999999999</v>
          </cell>
          <cell r="D1070">
            <v>56.669998</v>
          </cell>
          <cell r="E1070">
            <v>57</v>
          </cell>
          <cell r="F1070">
            <v>55.593581999999998</v>
          </cell>
          <cell r="G1070">
            <v>1827635</v>
          </cell>
        </row>
        <row r="1071">
          <cell r="A1071">
            <v>42563</v>
          </cell>
          <cell r="B1071">
            <v>57.470001000000003</v>
          </cell>
          <cell r="C1071">
            <v>57.900002000000001</v>
          </cell>
          <cell r="D1071">
            <v>57</v>
          </cell>
          <cell r="E1071">
            <v>57.220001000000003</v>
          </cell>
          <cell r="F1071">
            <v>55.808154999999999</v>
          </cell>
          <cell r="G1071">
            <v>1763895</v>
          </cell>
        </row>
        <row r="1072">
          <cell r="A1072">
            <v>42564</v>
          </cell>
          <cell r="B1072">
            <v>57</v>
          </cell>
          <cell r="C1072">
            <v>57.880001</v>
          </cell>
          <cell r="D1072">
            <v>56.360000999999997</v>
          </cell>
          <cell r="E1072">
            <v>57.139999000000003</v>
          </cell>
          <cell r="F1072">
            <v>55.730125000000001</v>
          </cell>
          <cell r="G1072">
            <v>1605620</v>
          </cell>
        </row>
        <row r="1073">
          <cell r="A1073">
            <v>42565</v>
          </cell>
          <cell r="B1073">
            <v>57.490001999999997</v>
          </cell>
          <cell r="C1073">
            <v>59.73</v>
          </cell>
          <cell r="D1073">
            <v>57.299999</v>
          </cell>
          <cell r="E1073">
            <v>59.630001</v>
          </cell>
          <cell r="F1073">
            <v>58.158687999999998</v>
          </cell>
          <cell r="G1073">
            <v>3904794</v>
          </cell>
        </row>
        <row r="1074">
          <cell r="A1074">
            <v>42566</v>
          </cell>
          <cell r="B1074">
            <v>59.540000999999997</v>
          </cell>
          <cell r="C1074">
            <v>59.73</v>
          </cell>
          <cell r="D1074">
            <v>57.349997999999999</v>
          </cell>
          <cell r="E1074">
            <v>58.77</v>
          </cell>
          <cell r="F1074">
            <v>57.319907999999998</v>
          </cell>
          <cell r="G1074">
            <v>2411164</v>
          </cell>
        </row>
        <row r="1075">
          <cell r="A1075">
            <v>42569</v>
          </cell>
          <cell r="B1075">
            <v>58.459999000000003</v>
          </cell>
          <cell r="C1075">
            <v>59</v>
          </cell>
          <cell r="D1075">
            <v>58.139999000000003</v>
          </cell>
          <cell r="E1075">
            <v>58.799999</v>
          </cell>
          <cell r="F1075">
            <v>57.349167000000001</v>
          </cell>
          <cell r="G1075">
            <v>1302438</v>
          </cell>
        </row>
        <row r="1076">
          <cell r="A1076">
            <v>42570</v>
          </cell>
          <cell r="B1076">
            <v>59.18</v>
          </cell>
          <cell r="C1076">
            <v>59.5</v>
          </cell>
          <cell r="D1076">
            <v>58.650002000000001</v>
          </cell>
          <cell r="E1076">
            <v>58.98</v>
          </cell>
          <cell r="F1076">
            <v>57.524726999999999</v>
          </cell>
          <cell r="G1076">
            <v>2512921</v>
          </cell>
        </row>
        <row r="1077">
          <cell r="A1077">
            <v>42571</v>
          </cell>
          <cell r="B1077">
            <v>58.810001</v>
          </cell>
          <cell r="C1077">
            <v>58.990001999999997</v>
          </cell>
          <cell r="D1077">
            <v>57.75</v>
          </cell>
          <cell r="E1077">
            <v>58.790000999999997</v>
          </cell>
          <cell r="F1077">
            <v>57.339416999999997</v>
          </cell>
          <cell r="G1077">
            <v>2019593</v>
          </cell>
        </row>
        <row r="1078">
          <cell r="A1078">
            <v>42572</v>
          </cell>
          <cell r="B1078">
            <v>58.330002</v>
          </cell>
          <cell r="C1078">
            <v>59.369999</v>
          </cell>
          <cell r="D1078">
            <v>58.330002</v>
          </cell>
          <cell r="E1078">
            <v>58.82</v>
          </cell>
          <cell r="F1078">
            <v>57.368670999999999</v>
          </cell>
          <cell r="G1078">
            <v>2174277</v>
          </cell>
        </row>
        <row r="1079">
          <cell r="A1079">
            <v>42573</v>
          </cell>
          <cell r="B1079">
            <v>59.450001</v>
          </cell>
          <cell r="C1079">
            <v>59.5</v>
          </cell>
          <cell r="D1079">
            <v>58.110000999999997</v>
          </cell>
          <cell r="E1079">
            <v>58.82</v>
          </cell>
          <cell r="F1079">
            <v>57.368670999999999</v>
          </cell>
          <cell r="G1079">
            <v>1145886</v>
          </cell>
        </row>
        <row r="1080">
          <cell r="A1080">
            <v>42576</v>
          </cell>
          <cell r="B1080">
            <v>59</v>
          </cell>
          <cell r="C1080">
            <v>59.369999</v>
          </cell>
          <cell r="D1080">
            <v>57.099997999999999</v>
          </cell>
          <cell r="E1080">
            <v>57.59</v>
          </cell>
          <cell r="F1080">
            <v>56.169024999999998</v>
          </cell>
          <cell r="G1080">
            <v>1419336</v>
          </cell>
        </row>
        <row r="1081">
          <cell r="A1081">
            <v>42577</v>
          </cell>
          <cell r="B1081">
            <v>57.900002000000001</v>
          </cell>
          <cell r="C1081">
            <v>58.330002</v>
          </cell>
          <cell r="D1081">
            <v>56.130001</v>
          </cell>
          <cell r="E1081">
            <v>56.459999000000003</v>
          </cell>
          <cell r="F1081">
            <v>55.066901999999999</v>
          </cell>
          <cell r="G1081">
            <v>3102022</v>
          </cell>
        </row>
        <row r="1082">
          <cell r="A1082">
            <v>42578</v>
          </cell>
          <cell r="B1082">
            <v>57.48</v>
          </cell>
          <cell r="C1082">
            <v>57.900002000000001</v>
          </cell>
          <cell r="D1082">
            <v>56.029998999999997</v>
          </cell>
          <cell r="E1082">
            <v>56.259998000000003</v>
          </cell>
          <cell r="F1082">
            <v>54.871837999999997</v>
          </cell>
          <cell r="G1082">
            <v>3038479</v>
          </cell>
        </row>
        <row r="1083">
          <cell r="A1083">
            <v>42579</v>
          </cell>
          <cell r="B1083">
            <v>56.610000999999997</v>
          </cell>
          <cell r="C1083">
            <v>56.889999000000003</v>
          </cell>
          <cell r="D1083">
            <v>55.5</v>
          </cell>
          <cell r="E1083">
            <v>56.400002000000001</v>
          </cell>
          <cell r="F1083">
            <v>55.008389000000001</v>
          </cell>
          <cell r="G1083">
            <v>1751371</v>
          </cell>
        </row>
        <row r="1084">
          <cell r="A1084">
            <v>42580</v>
          </cell>
          <cell r="B1084">
            <v>56.25</v>
          </cell>
          <cell r="C1084">
            <v>56.400002000000001</v>
          </cell>
          <cell r="D1084">
            <v>55.650002000000001</v>
          </cell>
          <cell r="E1084">
            <v>55.889999000000003</v>
          </cell>
          <cell r="F1084">
            <v>54.510967000000001</v>
          </cell>
          <cell r="G1084">
            <v>4193344</v>
          </cell>
        </row>
        <row r="1085">
          <cell r="A1085">
            <v>42583</v>
          </cell>
          <cell r="B1085">
            <v>56</v>
          </cell>
          <cell r="C1085">
            <v>56.099997999999999</v>
          </cell>
          <cell r="D1085">
            <v>55.509998000000003</v>
          </cell>
          <cell r="E1085">
            <v>55.639999000000003</v>
          </cell>
          <cell r="F1085">
            <v>54.267136000000001</v>
          </cell>
          <cell r="G1085">
            <v>3430487</v>
          </cell>
        </row>
        <row r="1086">
          <cell r="A1086">
            <v>42584</v>
          </cell>
          <cell r="B1086">
            <v>55.650002000000001</v>
          </cell>
          <cell r="C1086">
            <v>55.650002000000001</v>
          </cell>
          <cell r="D1086">
            <v>54</v>
          </cell>
          <cell r="E1086">
            <v>54.860000999999997</v>
          </cell>
          <cell r="F1086">
            <v>53.506385999999999</v>
          </cell>
          <cell r="G1086">
            <v>2858732</v>
          </cell>
        </row>
        <row r="1087">
          <cell r="A1087">
            <v>42585</v>
          </cell>
          <cell r="B1087">
            <v>55.029998999999997</v>
          </cell>
          <cell r="C1087">
            <v>55.849997999999999</v>
          </cell>
          <cell r="D1087">
            <v>54.91</v>
          </cell>
          <cell r="E1087">
            <v>55.200001</v>
          </cell>
          <cell r="F1087">
            <v>53.837997000000001</v>
          </cell>
          <cell r="G1087">
            <v>3197487</v>
          </cell>
        </row>
        <row r="1088">
          <cell r="A1088">
            <v>42586</v>
          </cell>
          <cell r="B1088">
            <v>55.650002000000001</v>
          </cell>
          <cell r="C1088">
            <v>55.91</v>
          </cell>
          <cell r="D1088">
            <v>54.849997999999999</v>
          </cell>
          <cell r="E1088">
            <v>55.580002</v>
          </cell>
          <cell r="F1088">
            <v>54.208621999999998</v>
          </cell>
          <cell r="G1088">
            <v>2032831</v>
          </cell>
        </row>
        <row r="1089">
          <cell r="A1089">
            <v>42587</v>
          </cell>
          <cell r="B1089">
            <v>55.599997999999999</v>
          </cell>
          <cell r="C1089">
            <v>56.009998000000003</v>
          </cell>
          <cell r="D1089">
            <v>54.860000999999997</v>
          </cell>
          <cell r="E1089">
            <v>55.560001</v>
          </cell>
          <cell r="F1089">
            <v>54.189109999999999</v>
          </cell>
          <cell r="G1089">
            <v>1270800</v>
          </cell>
        </row>
        <row r="1090">
          <cell r="A1090">
            <v>42590</v>
          </cell>
          <cell r="B1090">
            <v>55.549999</v>
          </cell>
          <cell r="C1090">
            <v>56.09</v>
          </cell>
          <cell r="D1090">
            <v>54.900002000000001</v>
          </cell>
          <cell r="E1090">
            <v>55.84</v>
          </cell>
          <cell r="F1090">
            <v>54.462204</v>
          </cell>
          <cell r="G1090">
            <v>2666939</v>
          </cell>
        </row>
        <row r="1091">
          <cell r="A1091">
            <v>42591</v>
          </cell>
          <cell r="B1091">
            <v>55.84</v>
          </cell>
          <cell r="C1091">
            <v>56.25</v>
          </cell>
          <cell r="D1091">
            <v>55.09</v>
          </cell>
          <cell r="E1091">
            <v>55.540000999999997</v>
          </cell>
          <cell r="F1091">
            <v>54.169604999999997</v>
          </cell>
          <cell r="G1091">
            <v>2423278</v>
          </cell>
        </row>
        <row r="1092">
          <cell r="A1092">
            <v>42592</v>
          </cell>
          <cell r="B1092">
            <v>55.950001</v>
          </cell>
          <cell r="C1092">
            <v>56</v>
          </cell>
          <cell r="D1092">
            <v>55.369999</v>
          </cell>
          <cell r="E1092">
            <v>55.939999</v>
          </cell>
          <cell r="F1092">
            <v>54.559733999999999</v>
          </cell>
          <cell r="G1092">
            <v>1482682</v>
          </cell>
        </row>
        <row r="1093">
          <cell r="A1093">
            <v>42593</v>
          </cell>
          <cell r="B1093">
            <v>55.860000999999997</v>
          </cell>
          <cell r="C1093">
            <v>56.5</v>
          </cell>
          <cell r="D1093">
            <v>54.93</v>
          </cell>
          <cell r="E1093">
            <v>55.119999</v>
          </cell>
          <cell r="F1093">
            <v>53.759968000000001</v>
          </cell>
          <cell r="G1093">
            <v>4003587</v>
          </cell>
        </row>
        <row r="1094">
          <cell r="A1094">
            <v>42594</v>
          </cell>
          <cell r="B1094">
            <v>55.200001</v>
          </cell>
          <cell r="C1094">
            <v>55.84</v>
          </cell>
          <cell r="D1094">
            <v>55.040000999999997</v>
          </cell>
          <cell r="E1094">
            <v>55.18</v>
          </cell>
          <cell r="F1094">
            <v>53.818485000000003</v>
          </cell>
          <cell r="G1094">
            <v>1925817</v>
          </cell>
        </row>
        <row r="1095">
          <cell r="A1095">
            <v>42597</v>
          </cell>
          <cell r="B1095">
            <v>55.259998000000003</v>
          </cell>
          <cell r="C1095">
            <v>56.200001</v>
          </cell>
          <cell r="D1095">
            <v>55.200001</v>
          </cell>
          <cell r="E1095">
            <v>55.419998</v>
          </cell>
          <cell r="F1095">
            <v>54.052562999999999</v>
          </cell>
          <cell r="G1095">
            <v>3460693</v>
          </cell>
        </row>
        <row r="1096">
          <cell r="A1096">
            <v>42598</v>
          </cell>
          <cell r="B1096">
            <v>55.689999</v>
          </cell>
          <cell r="C1096">
            <v>56</v>
          </cell>
          <cell r="D1096">
            <v>54.849997999999999</v>
          </cell>
          <cell r="E1096">
            <v>54.970001000000003</v>
          </cell>
          <cell r="F1096">
            <v>53.613669999999999</v>
          </cell>
          <cell r="G1096">
            <v>1881841</v>
          </cell>
        </row>
        <row r="1097">
          <cell r="A1097">
            <v>42599</v>
          </cell>
          <cell r="B1097">
            <v>54.98</v>
          </cell>
          <cell r="C1097">
            <v>55.5</v>
          </cell>
          <cell r="D1097">
            <v>54.52</v>
          </cell>
          <cell r="E1097">
            <v>55.16</v>
          </cell>
          <cell r="F1097">
            <v>53.798980999999998</v>
          </cell>
          <cell r="G1097">
            <v>1444627</v>
          </cell>
        </row>
        <row r="1098">
          <cell r="A1098">
            <v>42600</v>
          </cell>
          <cell r="B1098">
            <v>55.560001</v>
          </cell>
          <cell r="C1098">
            <v>55.77</v>
          </cell>
          <cell r="D1098">
            <v>54.5</v>
          </cell>
          <cell r="E1098">
            <v>55.639999000000003</v>
          </cell>
          <cell r="F1098">
            <v>54.267136000000001</v>
          </cell>
          <cell r="G1098">
            <v>1610418</v>
          </cell>
        </row>
        <row r="1099">
          <cell r="A1099">
            <v>42601</v>
          </cell>
          <cell r="B1099">
            <v>54.5</v>
          </cell>
          <cell r="C1099">
            <v>55.669998</v>
          </cell>
          <cell r="D1099">
            <v>54.5</v>
          </cell>
          <cell r="E1099">
            <v>55.16</v>
          </cell>
          <cell r="F1099">
            <v>53.798980999999998</v>
          </cell>
          <cell r="G1099">
            <v>1171937</v>
          </cell>
        </row>
        <row r="1100">
          <cell r="A1100">
            <v>42604</v>
          </cell>
          <cell r="B1100">
            <v>55.099997999999999</v>
          </cell>
          <cell r="C1100">
            <v>55.950001</v>
          </cell>
          <cell r="D1100">
            <v>54.509998000000003</v>
          </cell>
          <cell r="E1100">
            <v>55.759998000000003</v>
          </cell>
          <cell r="F1100">
            <v>54.384174000000002</v>
          </cell>
          <cell r="G1100">
            <v>1209673</v>
          </cell>
        </row>
        <row r="1101">
          <cell r="A1101">
            <v>42605</v>
          </cell>
          <cell r="B1101">
            <v>55.84</v>
          </cell>
          <cell r="C1101">
            <v>55.84</v>
          </cell>
          <cell r="D1101">
            <v>54.610000999999997</v>
          </cell>
          <cell r="E1101">
            <v>54.759998000000003</v>
          </cell>
          <cell r="F1101">
            <v>53.408852000000003</v>
          </cell>
          <cell r="G1101">
            <v>1327004</v>
          </cell>
        </row>
        <row r="1102">
          <cell r="A1102">
            <v>42606</v>
          </cell>
          <cell r="B1102">
            <v>54.84</v>
          </cell>
          <cell r="C1102">
            <v>55.400002000000001</v>
          </cell>
          <cell r="D1102">
            <v>54.779998999999997</v>
          </cell>
          <cell r="E1102">
            <v>55.189999</v>
          </cell>
          <cell r="F1102">
            <v>53.828239000000004</v>
          </cell>
          <cell r="G1102">
            <v>1008267</v>
          </cell>
        </row>
        <row r="1103">
          <cell r="A1103">
            <v>42607</v>
          </cell>
          <cell r="B1103">
            <v>55.099997999999999</v>
          </cell>
          <cell r="C1103">
            <v>55.5</v>
          </cell>
          <cell r="D1103">
            <v>54.950001</v>
          </cell>
          <cell r="E1103">
            <v>55.02</v>
          </cell>
          <cell r="F1103">
            <v>53.662436999999997</v>
          </cell>
          <cell r="G1103">
            <v>1159891</v>
          </cell>
        </row>
        <row r="1104">
          <cell r="A1104">
            <v>42608</v>
          </cell>
          <cell r="B1104">
            <v>55.02</v>
          </cell>
          <cell r="C1104">
            <v>55.02</v>
          </cell>
          <cell r="D1104">
            <v>53</v>
          </cell>
          <cell r="E1104">
            <v>53.349997999999999</v>
          </cell>
          <cell r="F1104">
            <v>52.033638000000003</v>
          </cell>
          <cell r="G1104">
            <v>2963785</v>
          </cell>
        </row>
        <row r="1105">
          <cell r="A1105">
            <v>42611</v>
          </cell>
          <cell r="B1105">
            <v>53.509998000000003</v>
          </cell>
          <cell r="C1105">
            <v>53.900002000000001</v>
          </cell>
          <cell r="D1105">
            <v>52.799999</v>
          </cell>
          <cell r="E1105">
            <v>53.009998000000003</v>
          </cell>
          <cell r="F1105">
            <v>51.702030000000001</v>
          </cell>
          <cell r="G1105">
            <v>1563026</v>
          </cell>
        </row>
        <row r="1106">
          <cell r="A1106">
            <v>42612</v>
          </cell>
          <cell r="B1106">
            <v>53.09</v>
          </cell>
          <cell r="C1106">
            <v>53.400002000000001</v>
          </cell>
          <cell r="D1106">
            <v>52.75</v>
          </cell>
          <cell r="E1106">
            <v>53.029998999999997</v>
          </cell>
          <cell r="F1106">
            <v>51.721539</v>
          </cell>
          <cell r="G1106">
            <v>1525931</v>
          </cell>
        </row>
        <row r="1107">
          <cell r="A1107">
            <v>42613</v>
          </cell>
          <cell r="B1107">
            <v>53.110000999999997</v>
          </cell>
          <cell r="C1107">
            <v>53.580002</v>
          </cell>
          <cell r="D1107">
            <v>52.75</v>
          </cell>
          <cell r="E1107">
            <v>53.490001999999997</v>
          </cell>
          <cell r="F1107">
            <v>52.170189000000001</v>
          </cell>
          <cell r="G1107">
            <v>4041639</v>
          </cell>
        </row>
        <row r="1108">
          <cell r="A1108">
            <v>42614</v>
          </cell>
          <cell r="B1108">
            <v>53.560001</v>
          </cell>
          <cell r="C1108">
            <v>53.580002</v>
          </cell>
          <cell r="D1108">
            <v>52.810001</v>
          </cell>
          <cell r="E1108">
            <v>53.110000999999997</v>
          </cell>
          <cell r="F1108">
            <v>51.799563999999997</v>
          </cell>
          <cell r="G1108">
            <v>1358053</v>
          </cell>
        </row>
        <row r="1109">
          <cell r="A1109">
            <v>42615</v>
          </cell>
          <cell r="B1109">
            <v>53.189999</v>
          </cell>
          <cell r="C1109">
            <v>54.939999</v>
          </cell>
          <cell r="D1109">
            <v>53.189999</v>
          </cell>
          <cell r="E1109">
            <v>54.880001</v>
          </cell>
          <cell r="F1109">
            <v>53.525889999999997</v>
          </cell>
          <cell r="G1109">
            <v>1815240</v>
          </cell>
        </row>
        <row r="1110">
          <cell r="A1110">
            <v>42618</v>
          </cell>
          <cell r="B1110">
            <v>54.799999</v>
          </cell>
          <cell r="C1110">
            <v>54.799999</v>
          </cell>
          <cell r="D1110">
            <v>53.849997999999999</v>
          </cell>
          <cell r="E1110">
            <v>54.130001</v>
          </cell>
          <cell r="F1110">
            <v>52.794398999999999</v>
          </cell>
          <cell r="G1110">
            <v>502820</v>
          </cell>
        </row>
        <row r="1111">
          <cell r="A1111">
            <v>42619</v>
          </cell>
          <cell r="B1111">
            <v>54.209999000000003</v>
          </cell>
          <cell r="C1111">
            <v>54.52</v>
          </cell>
          <cell r="D1111">
            <v>53.299999</v>
          </cell>
          <cell r="E1111">
            <v>54.09</v>
          </cell>
          <cell r="F1111">
            <v>52.755378999999998</v>
          </cell>
          <cell r="G1111">
            <v>2129961</v>
          </cell>
        </row>
        <row r="1112">
          <cell r="A1112">
            <v>42620</v>
          </cell>
          <cell r="B1112">
            <v>54.009998000000003</v>
          </cell>
          <cell r="C1112">
            <v>54.240001999999997</v>
          </cell>
          <cell r="D1112">
            <v>53.080002</v>
          </cell>
          <cell r="E1112">
            <v>53.529998999999997</v>
          </cell>
          <cell r="F1112">
            <v>52.209198000000001</v>
          </cell>
          <cell r="G1112">
            <v>1319966</v>
          </cell>
        </row>
        <row r="1113">
          <cell r="A1113">
            <v>42621</v>
          </cell>
          <cell r="B1113">
            <v>53.610000999999997</v>
          </cell>
          <cell r="C1113">
            <v>53.790000999999997</v>
          </cell>
          <cell r="D1113">
            <v>53.200001</v>
          </cell>
          <cell r="E1113">
            <v>53.709999000000003</v>
          </cell>
          <cell r="F1113">
            <v>52.384757999999998</v>
          </cell>
          <cell r="G1113">
            <v>1478386</v>
          </cell>
        </row>
        <row r="1114">
          <cell r="A1114">
            <v>42622</v>
          </cell>
          <cell r="B1114">
            <v>53.630001</v>
          </cell>
          <cell r="C1114">
            <v>53.84</v>
          </cell>
          <cell r="D1114">
            <v>53.200001</v>
          </cell>
          <cell r="E1114">
            <v>53.52</v>
          </cell>
          <cell r="F1114">
            <v>52.199447999999997</v>
          </cell>
          <cell r="G1114">
            <v>2292762</v>
          </cell>
        </row>
        <row r="1115">
          <cell r="A1115">
            <v>42625</v>
          </cell>
          <cell r="B1115">
            <v>53.32</v>
          </cell>
          <cell r="C1115">
            <v>54.25</v>
          </cell>
          <cell r="D1115">
            <v>52.029998999999997</v>
          </cell>
          <cell r="E1115">
            <v>53.990001999999997</v>
          </cell>
          <cell r="F1115">
            <v>52.657851999999998</v>
          </cell>
          <cell r="G1115">
            <v>2999330</v>
          </cell>
        </row>
        <row r="1116">
          <cell r="A1116">
            <v>42626</v>
          </cell>
          <cell r="B1116">
            <v>53.900002000000001</v>
          </cell>
          <cell r="C1116">
            <v>53.900002000000001</v>
          </cell>
          <cell r="D1116">
            <v>52.259998000000003</v>
          </cell>
          <cell r="E1116">
            <v>52.5</v>
          </cell>
          <cell r="F1116">
            <v>51.204613000000002</v>
          </cell>
          <cell r="G1116">
            <v>5550644</v>
          </cell>
        </row>
        <row r="1117">
          <cell r="A1117">
            <v>42627</v>
          </cell>
          <cell r="B1117">
            <v>52.669998</v>
          </cell>
          <cell r="C1117">
            <v>52.68</v>
          </cell>
          <cell r="D1117">
            <v>50.279998999999997</v>
          </cell>
          <cell r="E1117">
            <v>50.490001999999997</v>
          </cell>
          <cell r="F1117">
            <v>49.244208999999998</v>
          </cell>
          <cell r="G1117">
            <v>4998979</v>
          </cell>
        </row>
        <row r="1118">
          <cell r="A1118">
            <v>42628</v>
          </cell>
          <cell r="B1118">
            <v>51.150002000000001</v>
          </cell>
          <cell r="C1118">
            <v>51.48</v>
          </cell>
          <cell r="D1118">
            <v>50.200001</v>
          </cell>
          <cell r="E1118">
            <v>51.220001000000003</v>
          </cell>
          <cell r="F1118">
            <v>49.956200000000003</v>
          </cell>
          <cell r="G1118">
            <v>10237432</v>
          </cell>
        </row>
        <row r="1119">
          <cell r="A1119">
            <v>42632</v>
          </cell>
          <cell r="B1119">
            <v>51.220001000000003</v>
          </cell>
          <cell r="C1119">
            <v>52.389999000000003</v>
          </cell>
          <cell r="D1119">
            <v>50.66</v>
          </cell>
          <cell r="E1119">
            <v>52.209999000000003</v>
          </cell>
          <cell r="F1119">
            <v>50.921768</v>
          </cell>
          <cell r="G1119">
            <v>2062937</v>
          </cell>
        </row>
        <row r="1120">
          <cell r="A1120">
            <v>42633</v>
          </cell>
          <cell r="B1120">
            <v>52.139999000000003</v>
          </cell>
          <cell r="C1120">
            <v>52.919998</v>
          </cell>
          <cell r="D1120">
            <v>51.779998999999997</v>
          </cell>
          <cell r="E1120">
            <v>52.610000999999997</v>
          </cell>
          <cell r="F1120">
            <v>51.311900999999999</v>
          </cell>
          <cell r="G1120">
            <v>2575500</v>
          </cell>
        </row>
        <row r="1121">
          <cell r="A1121">
            <v>42634</v>
          </cell>
          <cell r="B1121">
            <v>52.540000999999997</v>
          </cell>
          <cell r="C1121">
            <v>52.790000999999997</v>
          </cell>
          <cell r="D1121">
            <v>51.52</v>
          </cell>
          <cell r="E1121">
            <v>52.34</v>
          </cell>
          <cell r="F1121">
            <v>51.048560999999999</v>
          </cell>
          <cell r="G1121">
            <v>1888094</v>
          </cell>
        </row>
        <row r="1122">
          <cell r="A1122">
            <v>42635</v>
          </cell>
          <cell r="B1122">
            <v>52.400002000000001</v>
          </cell>
          <cell r="C1122">
            <v>53.25</v>
          </cell>
          <cell r="D1122">
            <v>52.139999000000003</v>
          </cell>
          <cell r="E1122">
            <v>53.02</v>
          </cell>
          <cell r="F1122">
            <v>51.711784000000002</v>
          </cell>
          <cell r="G1122">
            <v>2426267</v>
          </cell>
        </row>
        <row r="1123">
          <cell r="A1123">
            <v>42636</v>
          </cell>
          <cell r="B1123">
            <v>52.610000999999997</v>
          </cell>
          <cell r="C1123">
            <v>53.75</v>
          </cell>
          <cell r="D1123">
            <v>52.349997999999999</v>
          </cell>
          <cell r="E1123">
            <v>53.549999</v>
          </cell>
          <cell r="F1123">
            <v>52.228706000000003</v>
          </cell>
          <cell r="G1123">
            <v>3544274</v>
          </cell>
        </row>
        <row r="1124">
          <cell r="A1124">
            <v>42639</v>
          </cell>
          <cell r="B1124">
            <v>53.470001000000003</v>
          </cell>
          <cell r="C1124">
            <v>53.470001000000003</v>
          </cell>
          <cell r="D1124">
            <v>52.200001</v>
          </cell>
          <cell r="E1124">
            <v>52.75</v>
          </cell>
          <cell r="F1124">
            <v>51.448444000000002</v>
          </cell>
          <cell r="G1124">
            <v>1728849</v>
          </cell>
        </row>
        <row r="1125">
          <cell r="A1125">
            <v>42640</v>
          </cell>
          <cell r="B1125">
            <v>52.830002</v>
          </cell>
          <cell r="C1125">
            <v>54.669998</v>
          </cell>
          <cell r="D1125">
            <v>52.650002000000001</v>
          </cell>
          <cell r="E1125">
            <v>54.48</v>
          </cell>
          <cell r="F1125">
            <v>53.135761000000002</v>
          </cell>
          <cell r="G1125">
            <v>3628005</v>
          </cell>
        </row>
        <row r="1126">
          <cell r="A1126">
            <v>42641</v>
          </cell>
          <cell r="B1126">
            <v>54.43</v>
          </cell>
          <cell r="C1126">
            <v>54.889999000000003</v>
          </cell>
          <cell r="D1126">
            <v>53.099997999999999</v>
          </cell>
          <cell r="E1126">
            <v>53.279998999999997</v>
          </cell>
          <cell r="F1126">
            <v>51.96537</v>
          </cell>
          <cell r="G1126">
            <v>1471578</v>
          </cell>
        </row>
        <row r="1127">
          <cell r="A1127">
            <v>42642</v>
          </cell>
          <cell r="B1127">
            <v>53.209999000000003</v>
          </cell>
          <cell r="C1127">
            <v>54</v>
          </cell>
          <cell r="D1127">
            <v>52.709999000000003</v>
          </cell>
          <cell r="E1127">
            <v>52.900002000000001</v>
          </cell>
          <cell r="F1127">
            <v>51.594746000000001</v>
          </cell>
          <cell r="G1127">
            <v>1149035</v>
          </cell>
        </row>
        <row r="1128">
          <cell r="A1128">
            <v>42643</v>
          </cell>
          <cell r="B1128">
            <v>52.98</v>
          </cell>
          <cell r="C1128">
            <v>53.240001999999997</v>
          </cell>
          <cell r="D1128">
            <v>50.900002000000001</v>
          </cell>
          <cell r="E1128">
            <v>51.110000999999997</v>
          </cell>
          <cell r="F1128">
            <v>49.848911000000001</v>
          </cell>
          <cell r="G1128">
            <v>3204083</v>
          </cell>
        </row>
        <row r="1129">
          <cell r="A1129">
            <v>42646</v>
          </cell>
          <cell r="B1129">
            <v>51.110000999999997</v>
          </cell>
          <cell r="C1129">
            <v>53.200001</v>
          </cell>
          <cell r="D1129">
            <v>51.099997999999999</v>
          </cell>
          <cell r="E1129">
            <v>53.029998999999997</v>
          </cell>
          <cell r="F1129">
            <v>51.721539</v>
          </cell>
          <cell r="G1129">
            <v>2009206</v>
          </cell>
        </row>
        <row r="1130">
          <cell r="A1130">
            <v>42647</v>
          </cell>
          <cell r="B1130">
            <v>53.029998999999997</v>
          </cell>
          <cell r="C1130">
            <v>53.5</v>
          </cell>
          <cell r="D1130">
            <v>52.360000999999997</v>
          </cell>
          <cell r="E1130">
            <v>53.41</v>
          </cell>
          <cell r="F1130">
            <v>52.092159000000002</v>
          </cell>
          <cell r="G1130">
            <v>2038793</v>
          </cell>
        </row>
        <row r="1131">
          <cell r="A1131">
            <v>42648</v>
          </cell>
          <cell r="B1131">
            <v>53.5</v>
          </cell>
          <cell r="C1131">
            <v>53.599997999999999</v>
          </cell>
          <cell r="D1131">
            <v>52.759998000000003</v>
          </cell>
          <cell r="E1131">
            <v>53.290000999999997</v>
          </cell>
          <cell r="F1131">
            <v>51.975124000000001</v>
          </cell>
          <cell r="G1131">
            <v>1609069</v>
          </cell>
        </row>
        <row r="1132">
          <cell r="A1132">
            <v>42649</v>
          </cell>
          <cell r="B1132">
            <v>53.02</v>
          </cell>
          <cell r="C1132">
            <v>53.549999</v>
          </cell>
          <cell r="D1132">
            <v>52.259998000000003</v>
          </cell>
          <cell r="E1132">
            <v>52.490001999999997</v>
          </cell>
          <cell r="F1132">
            <v>51.194862000000001</v>
          </cell>
          <cell r="G1132">
            <v>1149638</v>
          </cell>
        </row>
        <row r="1133">
          <cell r="A1133">
            <v>42650</v>
          </cell>
          <cell r="B1133">
            <v>52.57</v>
          </cell>
          <cell r="C1133">
            <v>52.580002</v>
          </cell>
          <cell r="D1133">
            <v>51.509998000000003</v>
          </cell>
          <cell r="E1133">
            <v>51.669998</v>
          </cell>
          <cell r="F1133">
            <v>50.395091999999998</v>
          </cell>
          <cell r="G1133">
            <v>1539770</v>
          </cell>
        </row>
        <row r="1134">
          <cell r="A1134">
            <v>42653</v>
          </cell>
          <cell r="B1134">
            <v>51.810001</v>
          </cell>
          <cell r="C1134">
            <v>53.200001</v>
          </cell>
          <cell r="D1134">
            <v>51.810001</v>
          </cell>
          <cell r="E1134">
            <v>52.209999000000003</v>
          </cell>
          <cell r="F1134">
            <v>50.921768</v>
          </cell>
          <cell r="G1134">
            <v>1345780</v>
          </cell>
        </row>
        <row r="1135">
          <cell r="A1135">
            <v>42654</v>
          </cell>
          <cell r="B1135">
            <v>52.209999000000003</v>
          </cell>
          <cell r="C1135">
            <v>52.959999000000003</v>
          </cell>
          <cell r="D1135">
            <v>52</v>
          </cell>
          <cell r="E1135">
            <v>52.18</v>
          </cell>
          <cell r="F1135">
            <v>50.892508999999997</v>
          </cell>
          <cell r="G1135">
            <v>1786688</v>
          </cell>
        </row>
        <row r="1136">
          <cell r="A1136">
            <v>42655</v>
          </cell>
          <cell r="B1136">
            <v>52.099997999999999</v>
          </cell>
          <cell r="C1136">
            <v>52.110000999999997</v>
          </cell>
          <cell r="D1136">
            <v>51.009998000000003</v>
          </cell>
          <cell r="E1136">
            <v>51.490001999999997</v>
          </cell>
          <cell r="F1136">
            <v>50.219540000000002</v>
          </cell>
          <cell r="G1136">
            <v>4031523</v>
          </cell>
        </row>
        <row r="1137">
          <cell r="A1137">
            <v>42656</v>
          </cell>
          <cell r="B1137">
            <v>51.32</v>
          </cell>
          <cell r="C1137">
            <v>51.709999000000003</v>
          </cell>
          <cell r="D1137">
            <v>50.759998000000003</v>
          </cell>
          <cell r="E1137">
            <v>51.200001</v>
          </cell>
          <cell r="F1137">
            <v>49.936691000000003</v>
          </cell>
          <cell r="G1137">
            <v>1982649</v>
          </cell>
        </row>
        <row r="1138">
          <cell r="A1138">
            <v>42657</v>
          </cell>
          <cell r="B1138">
            <v>51.450001</v>
          </cell>
          <cell r="C1138">
            <v>52.889999000000003</v>
          </cell>
          <cell r="D1138">
            <v>51.439999</v>
          </cell>
          <cell r="E1138">
            <v>51.799999</v>
          </cell>
          <cell r="F1138">
            <v>50.521884999999997</v>
          </cell>
          <cell r="G1138">
            <v>2197208</v>
          </cell>
        </row>
        <row r="1139">
          <cell r="A1139">
            <v>42660</v>
          </cell>
          <cell r="B1139">
            <v>52.43</v>
          </cell>
          <cell r="C1139">
            <v>52.43</v>
          </cell>
          <cell r="D1139">
            <v>51</v>
          </cell>
          <cell r="E1139">
            <v>51.139999000000003</v>
          </cell>
          <cell r="F1139">
            <v>49.878169999999997</v>
          </cell>
          <cell r="G1139">
            <v>1488074</v>
          </cell>
        </row>
        <row r="1140">
          <cell r="A1140">
            <v>42661</v>
          </cell>
          <cell r="B1140">
            <v>51.400002000000001</v>
          </cell>
          <cell r="C1140">
            <v>52.349997999999999</v>
          </cell>
          <cell r="D1140">
            <v>51.189999</v>
          </cell>
          <cell r="E1140">
            <v>52</v>
          </cell>
          <cell r="F1140">
            <v>50.716952999999997</v>
          </cell>
          <cell r="G1140">
            <v>2373178</v>
          </cell>
        </row>
        <row r="1141">
          <cell r="A1141">
            <v>42662</v>
          </cell>
          <cell r="B1141">
            <v>52.080002</v>
          </cell>
          <cell r="C1141">
            <v>53.509998000000003</v>
          </cell>
          <cell r="D1141">
            <v>52.080002</v>
          </cell>
          <cell r="E1141">
            <v>53.299999</v>
          </cell>
          <cell r="F1141">
            <v>51.984875000000002</v>
          </cell>
          <cell r="G1141">
            <v>2372826</v>
          </cell>
        </row>
        <row r="1142">
          <cell r="A1142">
            <v>42663</v>
          </cell>
          <cell r="B1142">
            <v>53.380001</v>
          </cell>
          <cell r="C1142">
            <v>53.400002000000001</v>
          </cell>
          <cell r="D1142">
            <v>51.759998000000003</v>
          </cell>
          <cell r="E1142">
            <v>51.91</v>
          </cell>
          <cell r="F1142">
            <v>50.629173000000002</v>
          </cell>
          <cell r="G1142">
            <v>1441242</v>
          </cell>
        </row>
        <row r="1143">
          <cell r="A1143">
            <v>42664</v>
          </cell>
          <cell r="B1143">
            <v>51.91</v>
          </cell>
          <cell r="C1143">
            <v>51.990001999999997</v>
          </cell>
          <cell r="D1143">
            <v>51.360000999999997</v>
          </cell>
          <cell r="E1143">
            <v>51.66</v>
          </cell>
          <cell r="F1143">
            <v>50.385342000000001</v>
          </cell>
          <cell r="G1143">
            <v>1039888</v>
          </cell>
        </row>
        <row r="1144">
          <cell r="A1144">
            <v>42667</v>
          </cell>
          <cell r="B1144">
            <v>51.91</v>
          </cell>
          <cell r="C1144">
            <v>52.200001</v>
          </cell>
          <cell r="D1144">
            <v>51.66</v>
          </cell>
          <cell r="E1144">
            <v>52.009998000000003</v>
          </cell>
          <cell r="F1144">
            <v>50.726703999999998</v>
          </cell>
          <cell r="G1144">
            <v>792569</v>
          </cell>
        </row>
        <row r="1145">
          <cell r="A1145">
            <v>42668</v>
          </cell>
          <cell r="B1145">
            <v>51.869999</v>
          </cell>
          <cell r="C1145">
            <v>52.25</v>
          </cell>
          <cell r="D1145">
            <v>51.150002000000001</v>
          </cell>
          <cell r="E1145">
            <v>51.240001999999997</v>
          </cell>
          <cell r="F1145">
            <v>49.975704</v>
          </cell>
          <cell r="G1145">
            <v>1372302</v>
          </cell>
        </row>
        <row r="1146">
          <cell r="A1146">
            <v>42669</v>
          </cell>
          <cell r="B1146">
            <v>51.32</v>
          </cell>
          <cell r="C1146">
            <v>51.580002</v>
          </cell>
          <cell r="D1146">
            <v>50.790000999999997</v>
          </cell>
          <cell r="E1146">
            <v>50.900002000000001</v>
          </cell>
          <cell r="F1146">
            <v>49.644095999999998</v>
          </cell>
          <cell r="G1146">
            <v>1519820</v>
          </cell>
        </row>
        <row r="1147">
          <cell r="A1147">
            <v>42670</v>
          </cell>
          <cell r="B1147">
            <v>50.98</v>
          </cell>
          <cell r="C1147">
            <v>51.720001000000003</v>
          </cell>
          <cell r="D1147">
            <v>50.400002000000001</v>
          </cell>
          <cell r="E1147">
            <v>51.509998000000003</v>
          </cell>
          <cell r="F1147">
            <v>50.239040000000003</v>
          </cell>
          <cell r="G1147">
            <v>1629331</v>
          </cell>
        </row>
        <row r="1148">
          <cell r="A1148">
            <v>42671</v>
          </cell>
          <cell r="B1148">
            <v>51.509998000000003</v>
          </cell>
          <cell r="C1148">
            <v>52.139999000000003</v>
          </cell>
          <cell r="D1148">
            <v>50.02</v>
          </cell>
          <cell r="E1148">
            <v>51.419998</v>
          </cell>
          <cell r="F1148">
            <v>50.151257000000001</v>
          </cell>
          <cell r="G1148">
            <v>2689446</v>
          </cell>
        </row>
        <row r="1149">
          <cell r="A1149">
            <v>42674</v>
          </cell>
          <cell r="B1149">
            <v>51.16</v>
          </cell>
          <cell r="C1149">
            <v>51.16</v>
          </cell>
          <cell r="D1149">
            <v>50.490001999999997</v>
          </cell>
          <cell r="E1149">
            <v>50.91</v>
          </cell>
          <cell r="F1149">
            <v>49.653846999999999</v>
          </cell>
          <cell r="G1149">
            <v>2356505</v>
          </cell>
        </row>
        <row r="1150">
          <cell r="A1150">
            <v>42675</v>
          </cell>
          <cell r="B1150">
            <v>50.900002000000001</v>
          </cell>
          <cell r="C1150">
            <v>51.02</v>
          </cell>
          <cell r="D1150">
            <v>50.02</v>
          </cell>
          <cell r="E1150">
            <v>50.130001</v>
          </cell>
          <cell r="F1150">
            <v>48.893093</v>
          </cell>
          <cell r="G1150">
            <v>2466332</v>
          </cell>
        </row>
        <row r="1151">
          <cell r="A1151">
            <v>42677</v>
          </cell>
          <cell r="B1151">
            <v>50.130001</v>
          </cell>
          <cell r="C1151">
            <v>50.25</v>
          </cell>
          <cell r="D1151">
            <v>48.529998999999997</v>
          </cell>
          <cell r="E1151">
            <v>48.75</v>
          </cell>
          <cell r="F1151">
            <v>47.547137999999997</v>
          </cell>
          <cell r="G1151">
            <v>2418525</v>
          </cell>
        </row>
        <row r="1152">
          <cell r="A1152">
            <v>42678</v>
          </cell>
          <cell r="B1152">
            <v>48.650002000000001</v>
          </cell>
          <cell r="C1152">
            <v>50.57</v>
          </cell>
          <cell r="D1152">
            <v>48.619999</v>
          </cell>
          <cell r="E1152">
            <v>49.669998</v>
          </cell>
          <cell r="F1152">
            <v>48.444439000000003</v>
          </cell>
          <cell r="G1152">
            <v>3619436</v>
          </cell>
        </row>
        <row r="1153">
          <cell r="A1153">
            <v>42681</v>
          </cell>
          <cell r="B1153">
            <v>50</v>
          </cell>
          <cell r="C1153">
            <v>52</v>
          </cell>
          <cell r="D1153">
            <v>50</v>
          </cell>
          <cell r="E1153">
            <v>51.73</v>
          </cell>
          <cell r="F1153">
            <v>50.453612999999997</v>
          </cell>
          <cell r="G1153">
            <v>4234222</v>
          </cell>
        </row>
        <row r="1154">
          <cell r="A1154">
            <v>42682</v>
          </cell>
          <cell r="B1154">
            <v>51.810001</v>
          </cell>
          <cell r="C1154">
            <v>52.139999000000003</v>
          </cell>
          <cell r="D1154">
            <v>51.529998999999997</v>
          </cell>
          <cell r="E1154">
            <v>52.009998000000003</v>
          </cell>
          <cell r="F1154">
            <v>50.726703999999998</v>
          </cell>
          <cell r="G1154">
            <v>2843507</v>
          </cell>
        </row>
        <row r="1155">
          <cell r="A1155">
            <v>42683</v>
          </cell>
          <cell r="B1155">
            <v>49.900002000000001</v>
          </cell>
          <cell r="C1155">
            <v>52.990001999999997</v>
          </cell>
          <cell r="D1155">
            <v>49</v>
          </cell>
          <cell r="E1155">
            <v>52.009998000000003</v>
          </cell>
          <cell r="F1155">
            <v>50.726703999999998</v>
          </cell>
          <cell r="G1155">
            <v>5256531</v>
          </cell>
        </row>
        <row r="1156">
          <cell r="A1156">
            <v>42684</v>
          </cell>
          <cell r="B1156">
            <v>51.970001000000003</v>
          </cell>
          <cell r="C1156">
            <v>51.970001000000003</v>
          </cell>
          <cell r="D1156">
            <v>49.099997999999999</v>
          </cell>
          <cell r="E1156">
            <v>50</v>
          </cell>
          <cell r="F1156">
            <v>48.766300000000001</v>
          </cell>
          <cell r="G1156">
            <v>7309409</v>
          </cell>
        </row>
        <row r="1157">
          <cell r="A1157">
            <v>42685</v>
          </cell>
          <cell r="B1157">
            <v>50.25</v>
          </cell>
          <cell r="C1157">
            <v>51.5</v>
          </cell>
          <cell r="D1157">
            <v>49</v>
          </cell>
          <cell r="E1157">
            <v>49.93</v>
          </cell>
          <cell r="F1157">
            <v>48.698025000000001</v>
          </cell>
          <cell r="G1157">
            <v>6022626</v>
          </cell>
        </row>
        <row r="1158">
          <cell r="A1158">
            <v>42688</v>
          </cell>
          <cell r="B1158">
            <v>50</v>
          </cell>
          <cell r="C1158">
            <v>52.09</v>
          </cell>
          <cell r="D1158">
            <v>49.130001</v>
          </cell>
          <cell r="E1158">
            <v>51.349997999999999</v>
          </cell>
          <cell r="F1158">
            <v>50.082985000000001</v>
          </cell>
          <cell r="G1158">
            <v>3962089</v>
          </cell>
        </row>
        <row r="1159">
          <cell r="A1159">
            <v>42689</v>
          </cell>
          <cell r="B1159">
            <v>51.299999</v>
          </cell>
          <cell r="C1159">
            <v>52.700001</v>
          </cell>
          <cell r="D1159">
            <v>49.689999</v>
          </cell>
          <cell r="E1159">
            <v>49.91</v>
          </cell>
          <cell r="F1159">
            <v>48.678519999999999</v>
          </cell>
          <cell r="G1159">
            <v>3516549</v>
          </cell>
        </row>
        <row r="1160">
          <cell r="A1160">
            <v>42690</v>
          </cell>
          <cell r="B1160">
            <v>50</v>
          </cell>
          <cell r="C1160">
            <v>50.880001</v>
          </cell>
          <cell r="D1160">
            <v>49.07</v>
          </cell>
          <cell r="E1160">
            <v>49.66</v>
          </cell>
          <cell r="F1160">
            <v>48.434688999999999</v>
          </cell>
          <cell r="G1160">
            <v>3076486</v>
          </cell>
        </row>
        <row r="1161">
          <cell r="A1161">
            <v>42691</v>
          </cell>
          <cell r="B1161">
            <v>50</v>
          </cell>
          <cell r="C1161">
            <v>50.07</v>
          </cell>
          <cell r="D1161">
            <v>48.5</v>
          </cell>
          <cell r="E1161">
            <v>48.66</v>
          </cell>
          <cell r="F1161">
            <v>47.459361999999999</v>
          </cell>
          <cell r="G1161">
            <v>2341283</v>
          </cell>
        </row>
        <row r="1162">
          <cell r="A1162">
            <v>42692</v>
          </cell>
          <cell r="B1162">
            <v>48.73</v>
          </cell>
          <cell r="C1162">
            <v>48.810001</v>
          </cell>
          <cell r="D1162">
            <v>46.400002000000001</v>
          </cell>
          <cell r="E1162">
            <v>46.549999</v>
          </cell>
          <cell r="F1162">
            <v>45.401423999999999</v>
          </cell>
          <cell r="G1162">
            <v>4517823</v>
          </cell>
        </row>
        <row r="1163">
          <cell r="A1163">
            <v>42696</v>
          </cell>
          <cell r="B1163">
            <v>46.700001</v>
          </cell>
          <cell r="C1163">
            <v>48.490001999999997</v>
          </cell>
          <cell r="D1163">
            <v>46.700001</v>
          </cell>
          <cell r="E1163">
            <v>48.049999</v>
          </cell>
          <cell r="F1163">
            <v>46.864409999999999</v>
          </cell>
          <cell r="G1163">
            <v>2947967</v>
          </cell>
        </row>
        <row r="1164">
          <cell r="A1164">
            <v>42697</v>
          </cell>
          <cell r="B1164">
            <v>47.990001999999997</v>
          </cell>
          <cell r="C1164">
            <v>48.849997999999999</v>
          </cell>
          <cell r="D1164">
            <v>47.759998000000003</v>
          </cell>
          <cell r="E1164">
            <v>48.68</v>
          </cell>
          <cell r="F1164">
            <v>47.478867000000001</v>
          </cell>
          <cell r="G1164">
            <v>1922387</v>
          </cell>
        </row>
        <row r="1165">
          <cell r="A1165">
            <v>42698</v>
          </cell>
          <cell r="B1165">
            <v>48.68</v>
          </cell>
          <cell r="C1165">
            <v>48.75</v>
          </cell>
          <cell r="D1165">
            <v>48.009998000000003</v>
          </cell>
          <cell r="E1165">
            <v>48.169998</v>
          </cell>
          <cell r="F1165">
            <v>46.981453000000002</v>
          </cell>
          <cell r="G1165">
            <v>570847</v>
          </cell>
        </row>
        <row r="1166">
          <cell r="A1166">
            <v>42699</v>
          </cell>
          <cell r="B1166">
            <v>48.299999</v>
          </cell>
          <cell r="C1166">
            <v>48.630001</v>
          </cell>
          <cell r="D1166">
            <v>48.049999</v>
          </cell>
          <cell r="E1166">
            <v>48.57</v>
          </cell>
          <cell r="F1166">
            <v>47.371581999999997</v>
          </cell>
          <cell r="G1166">
            <v>906966</v>
          </cell>
        </row>
        <row r="1167">
          <cell r="A1167">
            <v>42702</v>
          </cell>
          <cell r="B1167">
            <v>48.049999</v>
          </cell>
          <cell r="C1167">
            <v>48.5</v>
          </cell>
          <cell r="D1167">
            <v>47.75</v>
          </cell>
          <cell r="E1167">
            <v>47.959999000000003</v>
          </cell>
          <cell r="F1167">
            <v>46.776634000000001</v>
          </cell>
          <cell r="G1167">
            <v>918148</v>
          </cell>
        </row>
        <row r="1168">
          <cell r="A1168">
            <v>42703</v>
          </cell>
          <cell r="B1168">
            <v>48.5</v>
          </cell>
          <cell r="C1168">
            <v>48.5</v>
          </cell>
          <cell r="D1168">
            <v>47.189999</v>
          </cell>
          <cell r="E1168">
            <v>47.34</v>
          </cell>
          <cell r="F1168">
            <v>46.171931999999998</v>
          </cell>
          <cell r="G1168">
            <v>2224660</v>
          </cell>
        </row>
        <row r="1169">
          <cell r="A1169">
            <v>42704</v>
          </cell>
          <cell r="B1169">
            <v>47.41</v>
          </cell>
          <cell r="C1169">
            <v>47.990001999999997</v>
          </cell>
          <cell r="D1169">
            <v>46.619999</v>
          </cell>
          <cell r="E1169">
            <v>47.349997999999999</v>
          </cell>
          <cell r="F1169">
            <v>46.181685999999999</v>
          </cell>
          <cell r="G1169">
            <v>6345143</v>
          </cell>
        </row>
        <row r="1170">
          <cell r="A1170">
            <v>42705</v>
          </cell>
          <cell r="B1170">
            <v>47.25</v>
          </cell>
          <cell r="C1170">
            <v>47.830002</v>
          </cell>
          <cell r="D1170">
            <v>46.700001</v>
          </cell>
          <cell r="E1170">
            <v>46.830002</v>
          </cell>
          <cell r="F1170">
            <v>45.674518999999997</v>
          </cell>
          <cell r="G1170">
            <v>1888612</v>
          </cell>
        </row>
        <row r="1171">
          <cell r="A1171">
            <v>42706</v>
          </cell>
          <cell r="B1171">
            <v>46.950001</v>
          </cell>
          <cell r="C1171">
            <v>47.66</v>
          </cell>
          <cell r="D1171">
            <v>45.169998</v>
          </cell>
          <cell r="E1171">
            <v>45.369999</v>
          </cell>
          <cell r="F1171">
            <v>44.250537999999999</v>
          </cell>
          <cell r="G1171">
            <v>2612348</v>
          </cell>
        </row>
        <row r="1172">
          <cell r="A1172">
            <v>42709</v>
          </cell>
          <cell r="B1172">
            <v>45.689999</v>
          </cell>
          <cell r="C1172">
            <v>46.959999000000003</v>
          </cell>
          <cell r="D1172">
            <v>45.66</v>
          </cell>
          <cell r="E1172">
            <v>46.209999000000003</v>
          </cell>
          <cell r="F1172">
            <v>45.069813000000003</v>
          </cell>
          <cell r="G1172">
            <v>3032965</v>
          </cell>
        </row>
        <row r="1173">
          <cell r="A1173">
            <v>42710</v>
          </cell>
          <cell r="B1173">
            <v>46.240001999999997</v>
          </cell>
          <cell r="C1173">
            <v>47.799999</v>
          </cell>
          <cell r="D1173">
            <v>46.240001999999997</v>
          </cell>
          <cell r="E1173">
            <v>47.619999</v>
          </cell>
          <cell r="F1173">
            <v>46.445025999999999</v>
          </cell>
          <cell r="G1173">
            <v>2437999</v>
          </cell>
        </row>
        <row r="1174">
          <cell r="A1174">
            <v>42711</v>
          </cell>
          <cell r="B1174">
            <v>47.619999</v>
          </cell>
          <cell r="C1174">
            <v>48.200001</v>
          </cell>
          <cell r="D1174">
            <v>47.02</v>
          </cell>
          <cell r="E1174">
            <v>47.209999000000003</v>
          </cell>
          <cell r="F1174">
            <v>46.045135000000002</v>
          </cell>
          <cell r="G1174">
            <v>2521328</v>
          </cell>
        </row>
        <row r="1175">
          <cell r="A1175">
            <v>42712</v>
          </cell>
          <cell r="B1175">
            <v>47.27</v>
          </cell>
          <cell r="C1175">
            <v>47.790000999999997</v>
          </cell>
          <cell r="D1175">
            <v>47.110000999999997</v>
          </cell>
          <cell r="E1175">
            <v>47.509998000000003</v>
          </cell>
          <cell r="F1175">
            <v>46.337733999999998</v>
          </cell>
          <cell r="G1175">
            <v>1783451</v>
          </cell>
        </row>
        <row r="1176">
          <cell r="A1176">
            <v>42713</v>
          </cell>
          <cell r="B1176">
            <v>47.580002</v>
          </cell>
          <cell r="C1176">
            <v>47.98</v>
          </cell>
          <cell r="D1176">
            <v>47.110000999999997</v>
          </cell>
          <cell r="E1176">
            <v>47.360000999999997</v>
          </cell>
          <cell r="F1176">
            <v>46.191440999999998</v>
          </cell>
          <cell r="G1176">
            <v>1892726</v>
          </cell>
        </row>
        <row r="1177">
          <cell r="A1177">
            <v>42717</v>
          </cell>
          <cell r="B1177">
            <v>47.529998999999997</v>
          </cell>
          <cell r="C1177">
            <v>48</v>
          </cell>
          <cell r="D1177">
            <v>46.950001</v>
          </cell>
          <cell r="E1177">
            <v>47.740001999999997</v>
          </cell>
          <cell r="F1177">
            <v>46.562064999999997</v>
          </cell>
          <cell r="G1177">
            <v>2463625</v>
          </cell>
        </row>
        <row r="1178">
          <cell r="A1178">
            <v>42718</v>
          </cell>
          <cell r="B1178">
            <v>47.810001</v>
          </cell>
          <cell r="C1178">
            <v>48.150002000000001</v>
          </cell>
          <cell r="D1178">
            <v>46.450001</v>
          </cell>
          <cell r="E1178">
            <v>46.830002</v>
          </cell>
          <cell r="F1178">
            <v>45.674518999999997</v>
          </cell>
          <cell r="G1178">
            <v>3427362</v>
          </cell>
        </row>
        <row r="1179">
          <cell r="A1179">
            <v>42719</v>
          </cell>
          <cell r="B1179">
            <v>46.919998</v>
          </cell>
          <cell r="C1179">
            <v>47.299999</v>
          </cell>
          <cell r="D1179">
            <v>46.470001000000003</v>
          </cell>
          <cell r="E1179">
            <v>46.509998000000003</v>
          </cell>
          <cell r="F1179">
            <v>45.362411000000002</v>
          </cell>
          <cell r="G1179">
            <v>2506558</v>
          </cell>
        </row>
        <row r="1180">
          <cell r="A1180">
            <v>42720</v>
          </cell>
          <cell r="B1180">
            <v>46.5</v>
          </cell>
          <cell r="C1180">
            <v>46.900002000000001</v>
          </cell>
          <cell r="D1180">
            <v>45.540000999999997</v>
          </cell>
          <cell r="E1180">
            <v>45.75</v>
          </cell>
          <cell r="F1180">
            <v>44.621161999999998</v>
          </cell>
          <cell r="G1180">
            <v>6341137</v>
          </cell>
        </row>
        <row r="1181">
          <cell r="A1181">
            <v>42723</v>
          </cell>
          <cell r="B1181">
            <v>45.75</v>
          </cell>
          <cell r="C1181">
            <v>46.119999</v>
          </cell>
          <cell r="D1181">
            <v>45.380001</v>
          </cell>
          <cell r="E1181">
            <v>45.48</v>
          </cell>
          <cell r="F1181">
            <v>44.357826000000003</v>
          </cell>
          <cell r="G1181">
            <v>2125469</v>
          </cell>
        </row>
        <row r="1182">
          <cell r="A1182">
            <v>42724</v>
          </cell>
          <cell r="B1182">
            <v>45.349997999999999</v>
          </cell>
          <cell r="C1182">
            <v>45.84</v>
          </cell>
          <cell r="D1182">
            <v>44.849997999999999</v>
          </cell>
          <cell r="E1182">
            <v>44.900002000000001</v>
          </cell>
          <cell r="F1182">
            <v>43.792141000000001</v>
          </cell>
          <cell r="G1182">
            <v>2225151</v>
          </cell>
        </row>
        <row r="1183">
          <cell r="A1183">
            <v>42725</v>
          </cell>
          <cell r="B1183">
            <v>45.240001999999997</v>
          </cell>
          <cell r="C1183">
            <v>45.610000999999997</v>
          </cell>
          <cell r="D1183">
            <v>44.900002000000001</v>
          </cell>
          <cell r="E1183">
            <v>45.040000999999997</v>
          </cell>
          <cell r="F1183">
            <v>43.92868</v>
          </cell>
          <cell r="G1183">
            <v>1580852</v>
          </cell>
        </row>
        <row r="1184">
          <cell r="A1184">
            <v>42726</v>
          </cell>
          <cell r="B1184">
            <v>45.040000999999997</v>
          </cell>
          <cell r="C1184">
            <v>45.040000999999997</v>
          </cell>
          <cell r="D1184">
            <v>43.900002000000001</v>
          </cell>
          <cell r="E1184">
            <v>44.66</v>
          </cell>
          <cell r="F1184">
            <v>43.558056000000001</v>
          </cell>
          <cell r="G1184">
            <v>1825410</v>
          </cell>
        </row>
        <row r="1185">
          <cell r="A1185">
            <v>42727</v>
          </cell>
          <cell r="B1185">
            <v>44.599997999999999</v>
          </cell>
          <cell r="C1185">
            <v>45.209999000000003</v>
          </cell>
          <cell r="D1185">
            <v>44.509998000000003</v>
          </cell>
          <cell r="E1185">
            <v>44.540000999999997</v>
          </cell>
          <cell r="F1185">
            <v>43.441020999999999</v>
          </cell>
          <cell r="G1185">
            <v>947789</v>
          </cell>
        </row>
        <row r="1186">
          <cell r="A1186">
            <v>42730</v>
          </cell>
          <cell r="B1186">
            <v>45.200001</v>
          </cell>
          <cell r="C1186">
            <v>45.220001000000003</v>
          </cell>
          <cell r="D1186">
            <v>44.740001999999997</v>
          </cell>
          <cell r="E1186">
            <v>44.790000999999997</v>
          </cell>
          <cell r="F1186">
            <v>43.684852999999997</v>
          </cell>
          <cell r="G1186">
            <v>93989</v>
          </cell>
        </row>
        <row r="1187">
          <cell r="A1187">
            <v>42731</v>
          </cell>
          <cell r="B1187">
            <v>44.790000999999997</v>
          </cell>
          <cell r="C1187">
            <v>45</v>
          </cell>
          <cell r="D1187">
            <v>44.09</v>
          </cell>
          <cell r="E1187">
            <v>44.43</v>
          </cell>
          <cell r="F1187">
            <v>43.333736000000002</v>
          </cell>
          <cell r="G1187">
            <v>1291232</v>
          </cell>
        </row>
        <row r="1188">
          <cell r="A1188">
            <v>42732</v>
          </cell>
          <cell r="B1188">
            <v>44.509998000000003</v>
          </cell>
          <cell r="C1188">
            <v>45.369999</v>
          </cell>
          <cell r="D1188">
            <v>44.509998000000003</v>
          </cell>
          <cell r="E1188">
            <v>45.169998</v>
          </cell>
          <cell r="F1188">
            <v>44.055472999999999</v>
          </cell>
          <cell r="G1188">
            <v>1053331</v>
          </cell>
        </row>
        <row r="1189">
          <cell r="A1189">
            <v>42733</v>
          </cell>
          <cell r="B1189">
            <v>45.240001999999997</v>
          </cell>
          <cell r="C1189">
            <v>47</v>
          </cell>
          <cell r="D1189">
            <v>45.110000999999997</v>
          </cell>
          <cell r="E1189">
            <v>46.939999</v>
          </cell>
          <cell r="F1189">
            <v>45.781798999999999</v>
          </cell>
          <cell r="G1189">
            <v>3526106</v>
          </cell>
        </row>
        <row r="1190">
          <cell r="A1190">
            <v>42734</v>
          </cell>
          <cell r="B1190">
            <v>46.869999</v>
          </cell>
          <cell r="C1190">
            <v>47.099997999999999</v>
          </cell>
          <cell r="D1190">
            <v>45.849997999999999</v>
          </cell>
          <cell r="E1190">
            <v>47.009998000000003</v>
          </cell>
          <cell r="F1190">
            <v>45.850071</v>
          </cell>
          <cell r="G1190">
            <v>2063808</v>
          </cell>
        </row>
        <row r="1191">
          <cell r="A1191">
            <v>42737</v>
          </cell>
          <cell r="B1191">
            <v>46.990001999999997</v>
          </cell>
          <cell r="C1191">
            <v>47.380001</v>
          </cell>
          <cell r="D1191">
            <v>46.349997999999999</v>
          </cell>
          <cell r="E1191">
            <v>47.009998000000003</v>
          </cell>
          <cell r="F1191">
            <v>45.850071</v>
          </cell>
          <cell r="G1191">
            <v>337522</v>
          </cell>
        </row>
        <row r="1192">
          <cell r="A1192">
            <v>42738</v>
          </cell>
          <cell r="B1192">
            <v>47.349997999999999</v>
          </cell>
          <cell r="C1192">
            <v>47.450001</v>
          </cell>
          <cell r="D1192">
            <v>46.009998000000003</v>
          </cell>
          <cell r="E1192">
            <v>46.439999</v>
          </cell>
          <cell r="F1192">
            <v>45.294139999999999</v>
          </cell>
          <cell r="G1192">
            <v>1847264</v>
          </cell>
        </row>
        <row r="1193">
          <cell r="A1193">
            <v>42739</v>
          </cell>
          <cell r="B1193">
            <v>46.16</v>
          </cell>
          <cell r="C1193">
            <v>47.240001999999997</v>
          </cell>
          <cell r="D1193">
            <v>46.16</v>
          </cell>
          <cell r="E1193">
            <v>47.040000999999997</v>
          </cell>
          <cell r="F1193">
            <v>45.879333000000003</v>
          </cell>
          <cell r="G1193">
            <v>1584822</v>
          </cell>
        </row>
        <row r="1194">
          <cell r="A1194">
            <v>42740</v>
          </cell>
          <cell r="B1194">
            <v>47.040000999999997</v>
          </cell>
          <cell r="C1194">
            <v>47.5</v>
          </cell>
          <cell r="D1194">
            <v>46.360000999999997</v>
          </cell>
          <cell r="E1194">
            <v>47.290000999999997</v>
          </cell>
          <cell r="F1194">
            <v>46.123165</v>
          </cell>
          <cell r="G1194">
            <v>2601413</v>
          </cell>
        </row>
        <row r="1195">
          <cell r="A1195">
            <v>42741</v>
          </cell>
          <cell r="B1195">
            <v>47.290000999999997</v>
          </cell>
          <cell r="C1195">
            <v>48.049999</v>
          </cell>
          <cell r="D1195">
            <v>47</v>
          </cell>
          <cell r="E1195">
            <v>47.619999</v>
          </cell>
          <cell r="F1195">
            <v>46.445025999999999</v>
          </cell>
          <cell r="G1195">
            <v>2427488</v>
          </cell>
        </row>
        <row r="1196">
          <cell r="A1196">
            <v>42744</v>
          </cell>
          <cell r="B1196">
            <v>47.619999</v>
          </cell>
          <cell r="C1196">
            <v>47.880001</v>
          </cell>
          <cell r="D1196">
            <v>46</v>
          </cell>
          <cell r="E1196">
            <v>46.299999</v>
          </cell>
          <cell r="F1196">
            <v>45.157589000000002</v>
          </cell>
          <cell r="G1196">
            <v>3583293</v>
          </cell>
        </row>
        <row r="1197">
          <cell r="A1197">
            <v>42745</v>
          </cell>
          <cell r="B1197">
            <v>46.150002000000001</v>
          </cell>
          <cell r="C1197">
            <v>46.849997999999999</v>
          </cell>
          <cell r="D1197">
            <v>46.049999</v>
          </cell>
          <cell r="E1197">
            <v>46.630001</v>
          </cell>
          <cell r="F1197">
            <v>45.479453999999997</v>
          </cell>
          <cell r="G1197">
            <v>1451754</v>
          </cell>
        </row>
        <row r="1198">
          <cell r="A1198">
            <v>42746</v>
          </cell>
          <cell r="B1198">
            <v>46.799999</v>
          </cell>
          <cell r="C1198">
            <v>47.400002000000001</v>
          </cell>
          <cell r="D1198">
            <v>46.029998999999997</v>
          </cell>
          <cell r="E1198">
            <v>46.490001999999997</v>
          </cell>
          <cell r="F1198">
            <v>45.342906999999997</v>
          </cell>
          <cell r="G1198">
            <v>1487783</v>
          </cell>
        </row>
        <row r="1199">
          <cell r="A1199">
            <v>42747</v>
          </cell>
          <cell r="B1199">
            <v>46.490001999999997</v>
          </cell>
          <cell r="C1199">
            <v>47.400002000000001</v>
          </cell>
          <cell r="D1199">
            <v>46.25</v>
          </cell>
          <cell r="E1199">
            <v>46.470001000000003</v>
          </cell>
          <cell r="F1199">
            <v>45.323399000000002</v>
          </cell>
          <cell r="G1199">
            <v>1478941</v>
          </cell>
        </row>
        <row r="1200">
          <cell r="A1200">
            <v>42748</v>
          </cell>
          <cell r="B1200">
            <v>46.889999000000003</v>
          </cell>
          <cell r="C1200">
            <v>46.990001999999997</v>
          </cell>
          <cell r="D1200">
            <v>46.400002000000001</v>
          </cell>
          <cell r="E1200">
            <v>46.509998000000003</v>
          </cell>
          <cell r="F1200">
            <v>45.362411000000002</v>
          </cell>
          <cell r="G1200">
            <v>1463992</v>
          </cell>
        </row>
        <row r="1201">
          <cell r="A1201">
            <v>42751</v>
          </cell>
          <cell r="B1201">
            <v>46.869999</v>
          </cell>
          <cell r="C1201">
            <v>46.869999</v>
          </cell>
          <cell r="D1201">
            <v>46.5</v>
          </cell>
          <cell r="E1201">
            <v>46.630001</v>
          </cell>
          <cell r="F1201">
            <v>45.479453999999997</v>
          </cell>
          <cell r="G1201">
            <v>240680</v>
          </cell>
        </row>
        <row r="1202">
          <cell r="A1202">
            <v>42752</v>
          </cell>
          <cell r="B1202">
            <v>46.889999000000003</v>
          </cell>
          <cell r="C1202">
            <v>46.889999000000003</v>
          </cell>
          <cell r="D1202">
            <v>45.77</v>
          </cell>
          <cell r="E1202">
            <v>45.799999</v>
          </cell>
          <cell r="F1202">
            <v>44.669930000000001</v>
          </cell>
          <cell r="G1202">
            <v>2505620</v>
          </cell>
        </row>
        <row r="1203">
          <cell r="A1203">
            <v>42753</v>
          </cell>
          <cell r="B1203">
            <v>45.98</v>
          </cell>
          <cell r="C1203">
            <v>46</v>
          </cell>
          <cell r="D1203">
            <v>45.16</v>
          </cell>
          <cell r="E1203">
            <v>45.82</v>
          </cell>
          <cell r="F1203">
            <v>44.689438000000003</v>
          </cell>
          <cell r="G1203">
            <v>1097914</v>
          </cell>
        </row>
        <row r="1204">
          <cell r="A1204">
            <v>42754</v>
          </cell>
          <cell r="B1204">
            <v>45.209999000000003</v>
          </cell>
          <cell r="C1204">
            <v>46.84</v>
          </cell>
          <cell r="D1204">
            <v>45.150002000000001</v>
          </cell>
          <cell r="E1204">
            <v>46.549999</v>
          </cell>
          <cell r="F1204">
            <v>45.401423999999999</v>
          </cell>
          <cell r="G1204">
            <v>2074733</v>
          </cell>
        </row>
        <row r="1205">
          <cell r="A1205">
            <v>42755</v>
          </cell>
          <cell r="B1205">
            <v>46.360000999999997</v>
          </cell>
          <cell r="C1205">
            <v>46.700001</v>
          </cell>
          <cell r="D1205">
            <v>45.009998000000003</v>
          </cell>
          <cell r="E1205">
            <v>45.310001</v>
          </cell>
          <cell r="F1205">
            <v>44.192019999999999</v>
          </cell>
          <cell r="G1205">
            <v>2364533</v>
          </cell>
        </row>
        <row r="1206">
          <cell r="A1206">
            <v>42758</v>
          </cell>
          <cell r="B1206">
            <v>45.310001</v>
          </cell>
          <cell r="C1206">
            <v>47.18</v>
          </cell>
          <cell r="D1206">
            <v>45.310001</v>
          </cell>
          <cell r="E1206">
            <v>46.84</v>
          </cell>
          <cell r="F1206">
            <v>45.684269</v>
          </cell>
          <cell r="G1206">
            <v>1564513</v>
          </cell>
        </row>
        <row r="1207">
          <cell r="A1207">
            <v>42759</v>
          </cell>
          <cell r="B1207">
            <v>46.509998000000003</v>
          </cell>
          <cell r="C1207">
            <v>48.48</v>
          </cell>
          <cell r="D1207">
            <v>46.509998000000003</v>
          </cell>
          <cell r="E1207">
            <v>47.529998999999997</v>
          </cell>
          <cell r="F1207">
            <v>46.357242999999997</v>
          </cell>
          <cell r="G1207">
            <v>3932897</v>
          </cell>
        </row>
        <row r="1208">
          <cell r="A1208">
            <v>42760</v>
          </cell>
          <cell r="B1208">
            <v>47.599997999999999</v>
          </cell>
          <cell r="C1208">
            <v>49.5</v>
          </cell>
          <cell r="D1208">
            <v>47.369999</v>
          </cell>
          <cell r="E1208">
            <v>48.380001</v>
          </cell>
          <cell r="F1208">
            <v>47.186272000000002</v>
          </cell>
          <cell r="G1208">
            <v>2431176</v>
          </cell>
        </row>
        <row r="1209">
          <cell r="A1209">
            <v>42761</v>
          </cell>
          <cell r="B1209">
            <v>48.189999</v>
          </cell>
          <cell r="C1209">
            <v>48.189999</v>
          </cell>
          <cell r="D1209">
            <v>47</v>
          </cell>
          <cell r="E1209">
            <v>47.490001999999997</v>
          </cell>
          <cell r="F1209">
            <v>46.318232999999999</v>
          </cell>
          <cell r="G1209">
            <v>2326511</v>
          </cell>
        </row>
        <row r="1210">
          <cell r="A1210">
            <v>42762</v>
          </cell>
          <cell r="B1210">
            <v>47.48</v>
          </cell>
          <cell r="C1210">
            <v>47.98</v>
          </cell>
          <cell r="D1210">
            <v>47.099997999999999</v>
          </cell>
          <cell r="E1210">
            <v>47.459999000000003</v>
          </cell>
          <cell r="F1210">
            <v>46.288970999999997</v>
          </cell>
          <cell r="G1210">
            <v>1293999</v>
          </cell>
        </row>
        <row r="1211">
          <cell r="A1211">
            <v>42765</v>
          </cell>
          <cell r="B1211">
            <v>47.459999000000003</v>
          </cell>
          <cell r="C1211">
            <v>47.459999000000003</v>
          </cell>
          <cell r="D1211">
            <v>46.200001</v>
          </cell>
          <cell r="E1211">
            <v>46.959999000000003</v>
          </cell>
          <cell r="F1211">
            <v>45.801304000000002</v>
          </cell>
          <cell r="G1211">
            <v>1478125</v>
          </cell>
        </row>
        <row r="1212">
          <cell r="A1212">
            <v>42766</v>
          </cell>
          <cell r="B1212">
            <v>47.07</v>
          </cell>
          <cell r="C1212">
            <v>47.139999000000003</v>
          </cell>
          <cell r="D1212">
            <v>45.869999</v>
          </cell>
          <cell r="E1212">
            <v>46.23</v>
          </cell>
          <cell r="F1212">
            <v>45.089317000000001</v>
          </cell>
          <cell r="G1212">
            <v>3340165</v>
          </cell>
        </row>
        <row r="1213">
          <cell r="A1213">
            <v>42767</v>
          </cell>
          <cell r="B1213">
            <v>46.009998000000003</v>
          </cell>
          <cell r="C1213">
            <v>46.869999</v>
          </cell>
          <cell r="D1213">
            <v>45.599997999999999</v>
          </cell>
          <cell r="E1213">
            <v>45.849997999999999</v>
          </cell>
          <cell r="F1213">
            <v>44.718693000000002</v>
          </cell>
          <cell r="G1213">
            <v>1563924</v>
          </cell>
        </row>
        <row r="1214">
          <cell r="A1214">
            <v>42768</v>
          </cell>
          <cell r="B1214">
            <v>46.009998000000003</v>
          </cell>
          <cell r="C1214">
            <v>46.740001999999997</v>
          </cell>
          <cell r="D1214">
            <v>46.009998000000003</v>
          </cell>
          <cell r="E1214">
            <v>46.560001</v>
          </cell>
          <cell r="F1214">
            <v>45.411178999999997</v>
          </cell>
          <cell r="G1214">
            <v>1512660</v>
          </cell>
        </row>
        <row r="1215">
          <cell r="A1215">
            <v>42769</v>
          </cell>
          <cell r="B1215">
            <v>46.950001</v>
          </cell>
          <cell r="C1215">
            <v>47.75</v>
          </cell>
          <cell r="D1215">
            <v>45.619999</v>
          </cell>
          <cell r="E1215">
            <v>47.5</v>
          </cell>
          <cell r="F1215">
            <v>46.327979999999997</v>
          </cell>
          <cell r="G1215">
            <v>2470304</v>
          </cell>
        </row>
        <row r="1216">
          <cell r="A1216">
            <v>42773</v>
          </cell>
          <cell r="B1216">
            <v>47.470001000000003</v>
          </cell>
          <cell r="C1216">
            <v>47.470001000000003</v>
          </cell>
          <cell r="D1216">
            <v>46.23</v>
          </cell>
          <cell r="E1216">
            <v>47.029998999999997</v>
          </cell>
          <cell r="F1216">
            <v>45.869579000000002</v>
          </cell>
          <cell r="G1216">
            <v>1893961</v>
          </cell>
        </row>
        <row r="1217">
          <cell r="A1217">
            <v>42774</v>
          </cell>
          <cell r="B1217">
            <v>47.029998999999997</v>
          </cell>
          <cell r="C1217">
            <v>47.73</v>
          </cell>
          <cell r="D1217">
            <v>46.5</v>
          </cell>
          <cell r="E1217">
            <v>46.740001999999997</v>
          </cell>
          <cell r="F1217">
            <v>45.586734999999997</v>
          </cell>
          <cell r="G1217">
            <v>2206982</v>
          </cell>
        </row>
        <row r="1218">
          <cell r="A1218">
            <v>42775</v>
          </cell>
          <cell r="B1218">
            <v>46.52</v>
          </cell>
          <cell r="C1218">
            <v>47.450001</v>
          </cell>
          <cell r="D1218">
            <v>46.52</v>
          </cell>
          <cell r="E1218">
            <v>47.23</v>
          </cell>
          <cell r="F1218">
            <v>46.064644000000001</v>
          </cell>
          <cell r="G1218">
            <v>2277636</v>
          </cell>
        </row>
        <row r="1219">
          <cell r="A1219">
            <v>42776</v>
          </cell>
          <cell r="B1219">
            <v>47.200001</v>
          </cell>
          <cell r="C1219">
            <v>48.950001</v>
          </cell>
          <cell r="D1219">
            <v>47</v>
          </cell>
          <cell r="E1219">
            <v>48.439999</v>
          </cell>
          <cell r="F1219">
            <v>47.244788999999997</v>
          </cell>
          <cell r="G1219">
            <v>1769379</v>
          </cell>
        </row>
        <row r="1220">
          <cell r="A1220">
            <v>42779</v>
          </cell>
          <cell r="B1220">
            <v>48.189999</v>
          </cell>
          <cell r="C1220">
            <v>48.619999</v>
          </cell>
          <cell r="D1220">
            <v>47.119999</v>
          </cell>
          <cell r="E1220">
            <v>48.299999</v>
          </cell>
          <cell r="F1220">
            <v>47.108246000000001</v>
          </cell>
          <cell r="G1220">
            <v>1391584</v>
          </cell>
        </row>
        <row r="1221">
          <cell r="A1221">
            <v>42780</v>
          </cell>
          <cell r="B1221">
            <v>48.400002000000001</v>
          </cell>
          <cell r="C1221">
            <v>48.419998</v>
          </cell>
          <cell r="D1221">
            <v>47.330002</v>
          </cell>
          <cell r="E1221">
            <v>47.52</v>
          </cell>
          <cell r="F1221">
            <v>46.347496</v>
          </cell>
          <cell r="G1221">
            <v>1805926</v>
          </cell>
        </row>
        <row r="1222">
          <cell r="A1222">
            <v>42781</v>
          </cell>
          <cell r="B1222">
            <v>47.959999000000003</v>
          </cell>
          <cell r="C1222">
            <v>47.959999000000003</v>
          </cell>
          <cell r="D1222">
            <v>47.029998999999997</v>
          </cell>
          <cell r="E1222">
            <v>47.360000999999997</v>
          </cell>
          <cell r="F1222">
            <v>46.191440999999998</v>
          </cell>
          <cell r="G1222">
            <v>653446</v>
          </cell>
        </row>
        <row r="1223">
          <cell r="A1223">
            <v>42782</v>
          </cell>
          <cell r="B1223">
            <v>47.380001</v>
          </cell>
          <cell r="C1223">
            <v>48.450001</v>
          </cell>
          <cell r="D1223">
            <v>47.259998000000003</v>
          </cell>
          <cell r="E1223">
            <v>47.799999</v>
          </cell>
          <cell r="F1223">
            <v>46.620583000000003</v>
          </cell>
          <cell r="G1223">
            <v>1031925</v>
          </cell>
        </row>
        <row r="1224">
          <cell r="A1224">
            <v>42783</v>
          </cell>
          <cell r="B1224">
            <v>48.279998999999997</v>
          </cell>
          <cell r="C1224">
            <v>48.279998999999997</v>
          </cell>
          <cell r="D1224">
            <v>47.299999</v>
          </cell>
          <cell r="E1224">
            <v>47.560001</v>
          </cell>
          <cell r="F1224">
            <v>46.386505</v>
          </cell>
          <cell r="G1224">
            <v>587794</v>
          </cell>
        </row>
        <row r="1225">
          <cell r="A1225">
            <v>42786</v>
          </cell>
          <cell r="B1225">
            <v>47.27</v>
          </cell>
          <cell r="C1225">
            <v>48.43</v>
          </cell>
          <cell r="D1225">
            <v>47.27</v>
          </cell>
          <cell r="E1225">
            <v>47.970001000000003</v>
          </cell>
          <cell r="F1225">
            <v>46.786385000000003</v>
          </cell>
          <cell r="G1225">
            <v>248679</v>
          </cell>
        </row>
        <row r="1226">
          <cell r="A1226">
            <v>42787</v>
          </cell>
          <cell r="B1226">
            <v>48.200001</v>
          </cell>
          <cell r="C1226">
            <v>48.5</v>
          </cell>
          <cell r="D1226">
            <v>47.34</v>
          </cell>
          <cell r="E1226">
            <v>48.110000999999997</v>
          </cell>
          <cell r="F1226">
            <v>46.922935000000003</v>
          </cell>
          <cell r="G1226">
            <v>2238084</v>
          </cell>
        </row>
        <row r="1227">
          <cell r="A1227">
            <v>42788</v>
          </cell>
          <cell r="B1227">
            <v>47.540000999999997</v>
          </cell>
          <cell r="C1227">
            <v>48.400002000000001</v>
          </cell>
          <cell r="D1227">
            <v>47.540000999999997</v>
          </cell>
          <cell r="E1227">
            <v>48.110000999999997</v>
          </cell>
          <cell r="F1227">
            <v>46.922935000000003</v>
          </cell>
          <cell r="G1227">
            <v>1352290</v>
          </cell>
        </row>
        <row r="1228">
          <cell r="A1228">
            <v>42789</v>
          </cell>
          <cell r="B1228">
            <v>48.009998000000003</v>
          </cell>
          <cell r="C1228">
            <v>48.400002000000001</v>
          </cell>
          <cell r="D1228">
            <v>47.02</v>
          </cell>
          <cell r="E1228">
            <v>47.66</v>
          </cell>
          <cell r="F1228">
            <v>46.484034999999999</v>
          </cell>
          <cell r="G1228">
            <v>1112163</v>
          </cell>
        </row>
        <row r="1229">
          <cell r="A1229">
            <v>42790</v>
          </cell>
          <cell r="B1229">
            <v>48.139999000000003</v>
          </cell>
          <cell r="C1229">
            <v>48.139999000000003</v>
          </cell>
          <cell r="D1229">
            <v>46.650002000000001</v>
          </cell>
          <cell r="E1229">
            <v>46.950001</v>
          </cell>
          <cell r="F1229">
            <v>45.791553</v>
          </cell>
          <cell r="G1229">
            <v>1014157</v>
          </cell>
        </row>
        <row r="1230">
          <cell r="A1230">
            <v>42793</v>
          </cell>
          <cell r="B1230">
            <v>46.900002000000001</v>
          </cell>
          <cell r="C1230">
            <v>47.720001000000003</v>
          </cell>
          <cell r="D1230">
            <v>46.66</v>
          </cell>
          <cell r="E1230">
            <v>47.330002</v>
          </cell>
          <cell r="F1230">
            <v>46.162177999999997</v>
          </cell>
          <cell r="G1230">
            <v>2013266</v>
          </cell>
        </row>
        <row r="1231">
          <cell r="A1231">
            <v>42794</v>
          </cell>
          <cell r="B1231">
            <v>47.5</v>
          </cell>
          <cell r="C1231">
            <v>47.560001</v>
          </cell>
          <cell r="D1231">
            <v>47</v>
          </cell>
          <cell r="E1231">
            <v>47.419998</v>
          </cell>
          <cell r="F1231">
            <v>46.249954000000002</v>
          </cell>
          <cell r="G1231">
            <v>3055626</v>
          </cell>
        </row>
        <row r="1232">
          <cell r="A1232">
            <v>42795</v>
          </cell>
          <cell r="B1232">
            <v>47.75</v>
          </cell>
          <cell r="C1232">
            <v>47.75</v>
          </cell>
          <cell r="D1232">
            <v>46.34</v>
          </cell>
          <cell r="E1232">
            <v>46.48</v>
          </cell>
          <cell r="F1232">
            <v>45.333148999999999</v>
          </cell>
          <cell r="G1232">
            <v>1713474</v>
          </cell>
        </row>
        <row r="1233">
          <cell r="A1233">
            <v>42796</v>
          </cell>
          <cell r="B1233">
            <v>46.599997999999999</v>
          </cell>
          <cell r="C1233">
            <v>46.970001000000003</v>
          </cell>
          <cell r="D1233">
            <v>46.009998000000003</v>
          </cell>
          <cell r="E1233">
            <v>46.799999</v>
          </cell>
          <cell r="F1233">
            <v>45.645256000000003</v>
          </cell>
          <cell r="G1233">
            <v>1763052</v>
          </cell>
        </row>
        <row r="1234">
          <cell r="A1234">
            <v>42797</v>
          </cell>
          <cell r="B1234">
            <v>46.990001999999997</v>
          </cell>
          <cell r="C1234">
            <v>47.450001</v>
          </cell>
          <cell r="D1234">
            <v>46.630001</v>
          </cell>
          <cell r="E1234">
            <v>46.939999</v>
          </cell>
          <cell r="F1234">
            <v>45.781798999999999</v>
          </cell>
          <cell r="G1234">
            <v>866530</v>
          </cell>
        </row>
        <row r="1235">
          <cell r="A1235">
            <v>42800</v>
          </cell>
          <cell r="B1235">
            <v>46.560001</v>
          </cell>
          <cell r="C1235">
            <v>47.5</v>
          </cell>
          <cell r="D1235">
            <v>46.560001</v>
          </cell>
          <cell r="E1235">
            <v>47.43</v>
          </cell>
          <cell r="F1235">
            <v>46.259712</v>
          </cell>
          <cell r="G1235">
            <v>1409873</v>
          </cell>
        </row>
        <row r="1236">
          <cell r="A1236">
            <v>42801</v>
          </cell>
          <cell r="B1236">
            <v>47.48</v>
          </cell>
          <cell r="C1236">
            <v>47.5</v>
          </cell>
          <cell r="D1236">
            <v>46.639999000000003</v>
          </cell>
          <cell r="E1236">
            <v>46.950001</v>
          </cell>
          <cell r="F1236">
            <v>45.791553</v>
          </cell>
          <cell r="G1236">
            <v>1128839</v>
          </cell>
        </row>
        <row r="1237">
          <cell r="A1237">
            <v>42802</v>
          </cell>
          <cell r="B1237">
            <v>46.77</v>
          </cell>
          <cell r="C1237">
            <v>47.299999</v>
          </cell>
          <cell r="D1237">
            <v>46.34</v>
          </cell>
          <cell r="E1237">
            <v>46.689999</v>
          </cell>
          <cell r="F1237">
            <v>45.537967999999999</v>
          </cell>
          <cell r="G1237">
            <v>1084468</v>
          </cell>
        </row>
        <row r="1238">
          <cell r="A1238">
            <v>42803</v>
          </cell>
          <cell r="B1238">
            <v>46.689999</v>
          </cell>
          <cell r="C1238">
            <v>47.16</v>
          </cell>
          <cell r="D1238">
            <v>46.049999</v>
          </cell>
          <cell r="E1238">
            <v>46.669998</v>
          </cell>
          <cell r="F1238">
            <v>45.518459</v>
          </cell>
          <cell r="G1238">
            <v>745073</v>
          </cell>
        </row>
        <row r="1239">
          <cell r="A1239">
            <v>42804</v>
          </cell>
          <cell r="B1239">
            <v>46.310001</v>
          </cell>
          <cell r="C1239">
            <v>47.139999000000003</v>
          </cell>
          <cell r="D1239">
            <v>46.209999000000003</v>
          </cell>
          <cell r="E1239">
            <v>46.52</v>
          </cell>
          <cell r="F1239">
            <v>45.372166</v>
          </cell>
          <cell r="G1239">
            <v>1196425</v>
          </cell>
        </row>
        <row r="1240">
          <cell r="A1240">
            <v>42807</v>
          </cell>
          <cell r="B1240">
            <v>46.049999</v>
          </cell>
          <cell r="C1240">
            <v>46.619999</v>
          </cell>
          <cell r="D1240">
            <v>46.049999</v>
          </cell>
          <cell r="E1240">
            <v>46.32</v>
          </cell>
          <cell r="F1240">
            <v>45.177097000000003</v>
          </cell>
          <cell r="G1240">
            <v>926192</v>
          </cell>
        </row>
        <row r="1241">
          <cell r="A1241">
            <v>42808</v>
          </cell>
          <cell r="B1241">
            <v>46.040000999999997</v>
          </cell>
          <cell r="C1241">
            <v>46.419998</v>
          </cell>
          <cell r="D1241">
            <v>45.310001</v>
          </cell>
          <cell r="E1241">
            <v>45.450001</v>
          </cell>
          <cell r="F1241">
            <v>44.328567999999997</v>
          </cell>
          <cell r="G1241">
            <v>1663499</v>
          </cell>
        </row>
        <row r="1242">
          <cell r="A1242">
            <v>42809</v>
          </cell>
          <cell r="B1242">
            <v>45.299999</v>
          </cell>
          <cell r="C1242">
            <v>45.759998000000003</v>
          </cell>
          <cell r="D1242">
            <v>45.23</v>
          </cell>
          <cell r="E1242">
            <v>45.490001999999997</v>
          </cell>
          <cell r="F1242">
            <v>44.367576999999997</v>
          </cell>
          <cell r="G1242">
            <v>2406459</v>
          </cell>
        </row>
        <row r="1243">
          <cell r="A1243">
            <v>42810</v>
          </cell>
          <cell r="B1243">
            <v>45.720001000000003</v>
          </cell>
          <cell r="C1243">
            <v>46.939999</v>
          </cell>
          <cell r="D1243">
            <v>45.610000999999997</v>
          </cell>
          <cell r="E1243">
            <v>46.290000999999997</v>
          </cell>
          <cell r="F1243">
            <v>45.147841999999997</v>
          </cell>
          <cell r="G1243">
            <v>2559407</v>
          </cell>
        </row>
        <row r="1244">
          <cell r="A1244">
            <v>42811</v>
          </cell>
          <cell r="B1244">
            <v>46.290000999999997</v>
          </cell>
          <cell r="C1244">
            <v>47.619999</v>
          </cell>
          <cell r="D1244">
            <v>46.290000999999997</v>
          </cell>
          <cell r="E1244">
            <v>47.32</v>
          </cell>
          <cell r="F1244">
            <v>46.152424000000003</v>
          </cell>
          <cell r="G1244">
            <v>6556968</v>
          </cell>
        </row>
        <row r="1245">
          <cell r="A1245">
            <v>42815</v>
          </cell>
          <cell r="B1245">
            <v>46.650002000000001</v>
          </cell>
          <cell r="C1245">
            <v>48.290000999999997</v>
          </cell>
          <cell r="D1245">
            <v>46.509998000000003</v>
          </cell>
          <cell r="E1245">
            <v>46.73</v>
          </cell>
          <cell r="F1245">
            <v>45.576984000000003</v>
          </cell>
          <cell r="G1245">
            <v>1512739</v>
          </cell>
        </row>
        <row r="1246">
          <cell r="A1246">
            <v>42816</v>
          </cell>
          <cell r="B1246">
            <v>46.73</v>
          </cell>
          <cell r="C1246">
            <v>48.189999</v>
          </cell>
          <cell r="D1246">
            <v>46.450001</v>
          </cell>
          <cell r="E1246">
            <v>48.029998999999997</v>
          </cell>
          <cell r="F1246">
            <v>46.844906000000002</v>
          </cell>
          <cell r="G1246">
            <v>1488322</v>
          </cell>
        </row>
        <row r="1247">
          <cell r="A1247">
            <v>42817</v>
          </cell>
          <cell r="B1247">
            <v>48.200001</v>
          </cell>
          <cell r="C1247">
            <v>48.240001999999997</v>
          </cell>
          <cell r="D1247">
            <v>47.009998000000003</v>
          </cell>
          <cell r="E1247">
            <v>47.119999</v>
          </cell>
          <cell r="F1247">
            <v>45.957358999999997</v>
          </cell>
          <cell r="G1247">
            <v>1747851</v>
          </cell>
        </row>
        <row r="1248">
          <cell r="A1248">
            <v>42818</v>
          </cell>
          <cell r="B1248">
            <v>47.029998999999997</v>
          </cell>
          <cell r="C1248">
            <v>47.860000999999997</v>
          </cell>
          <cell r="D1248">
            <v>47.02</v>
          </cell>
          <cell r="E1248">
            <v>47.57</v>
          </cell>
          <cell r="F1248">
            <v>46.396259000000001</v>
          </cell>
          <cell r="G1248">
            <v>1538399</v>
          </cell>
        </row>
        <row r="1249">
          <cell r="A1249">
            <v>42821</v>
          </cell>
          <cell r="B1249">
            <v>47.52</v>
          </cell>
          <cell r="C1249">
            <v>48.25</v>
          </cell>
          <cell r="D1249">
            <v>47.150002000000001</v>
          </cell>
          <cell r="E1249">
            <v>48.169998</v>
          </cell>
          <cell r="F1249">
            <v>46.981453000000002</v>
          </cell>
          <cell r="G1249">
            <v>1172237</v>
          </cell>
        </row>
        <row r="1250">
          <cell r="A1250">
            <v>42822</v>
          </cell>
          <cell r="B1250">
            <v>47.25</v>
          </cell>
          <cell r="C1250">
            <v>48.599997999999999</v>
          </cell>
          <cell r="D1250">
            <v>47.25</v>
          </cell>
          <cell r="E1250">
            <v>48.509998000000003</v>
          </cell>
          <cell r="F1250">
            <v>47.313060999999998</v>
          </cell>
          <cell r="G1250">
            <v>1371007</v>
          </cell>
        </row>
        <row r="1251">
          <cell r="A1251">
            <v>42823</v>
          </cell>
          <cell r="B1251">
            <v>47.810001</v>
          </cell>
          <cell r="C1251">
            <v>48.5</v>
          </cell>
          <cell r="D1251">
            <v>47.41</v>
          </cell>
          <cell r="E1251">
            <v>47.509998000000003</v>
          </cell>
          <cell r="F1251">
            <v>46.337733999999998</v>
          </cell>
          <cell r="G1251">
            <v>2012879</v>
          </cell>
        </row>
        <row r="1252">
          <cell r="A1252">
            <v>42824</v>
          </cell>
          <cell r="B1252">
            <v>47.75</v>
          </cell>
          <cell r="C1252">
            <v>47.77</v>
          </cell>
          <cell r="D1252">
            <v>46.529998999999997</v>
          </cell>
          <cell r="E1252">
            <v>46.959999000000003</v>
          </cell>
          <cell r="F1252">
            <v>45.801304000000002</v>
          </cell>
          <cell r="G1252">
            <v>2712593</v>
          </cell>
        </row>
        <row r="1253">
          <cell r="A1253">
            <v>42825</v>
          </cell>
          <cell r="B1253">
            <v>46.82</v>
          </cell>
          <cell r="C1253">
            <v>47.34</v>
          </cell>
          <cell r="D1253">
            <v>46.220001000000003</v>
          </cell>
          <cell r="E1253">
            <v>46.59</v>
          </cell>
          <cell r="F1253">
            <v>45.440437000000003</v>
          </cell>
          <cell r="G1253">
            <v>2720524</v>
          </cell>
        </row>
        <row r="1254">
          <cell r="A1254">
            <v>42828</v>
          </cell>
          <cell r="B1254">
            <v>46.990001999999997</v>
          </cell>
          <cell r="C1254">
            <v>47.400002000000001</v>
          </cell>
          <cell r="D1254">
            <v>46.299999</v>
          </cell>
          <cell r="E1254">
            <v>46.509998000000003</v>
          </cell>
          <cell r="F1254">
            <v>45.362411000000002</v>
          </cell>
          <cell r="G1254">
            <v>1413587</v>
          </cell>
        </row>
        <row r="1255">
          <cell r="A1255">
            <v>42829</v>
          </cell>
          <cell r="B1255">
            <v>46.639999000000003</v>
          </cell>
          <cell r="C1255">
            <v>47.799999</v>
          </cell>
          <cell r="D1255">
            <v>46.360000999999997</v>
          </cell>
          <cell r="E1255">
            <v>47.580002</v>
          </cell>
          <cell r="F1255">
            <v>46.406010000000002</v>
          </cell>
          <cell r="G1255">
            <v>4400740</v>
          </cell>
        </row>
        <row r="1256">
          <cell r="A1256">
            <v>42830</v>
          </cell>
          <cell r="B1256">
            <v>47.25</v>
          </cell>
          <cell r="C1256">
            <v>47.98</v>
          </cell>
          <cell r="D1256">
            <v>47.189999</v>
          </cell>
          <cell r="E1256">
            <v>47.799999</v>
          </cell>
          <cell r="F1256">
            <v>46.620583000000003</v>
          </cell>
          <cell r="G1256">
            <v>3029651</v>
          </cell>
        </row>
        <row r="1257">
          <cell r="A1257">
            <v>42831</v>
          </cell>
          <cell r="B1257">
            <v>47.830002</v>
          </cell>
          <cell r="C1257">
            <v>47.830002</v>
          </cell>
          <cell r="D1257">
            <v>47.009998000000003</v>
          </cell>
          <cell r="E1257">
            <v>47.060001</v>
          </cell>
          <cell r="F1257">
            <v>45.898842000000002</v>
          </cell>
          <cell r="G1257">
            <v>2167484</v>
          </cell>
        </row>
        <row r="1258">
          <cell r="A1258">
            <v>42832</v>
          </cell>
          <cell r="B1258">
            <v>47.009998000000003</v>
          </cell>
          <cell r="C1258">
            <v>47.25</v>
          </cell>
          <cell r="D1258">
            <v>46.599997999999999</v>
          </cell>
          <cell r="E1258">
            <v>47.02</v>
          </cell>
          <cell r="F1258">
            <v>45.859828999999998</v>
          </cell>
          <cell r="G1258">
            <v>2554170</v>
          </cell>
        </row>
        <row r="1259">
          <cell r="A1259">
            <v>42835</v>
          </cell>
          <cell r="B1259">
            <v>47.02</v>
          </cell>
          <cell r="C1259">
            <v>47.02</v>
          </cell>
          <cell r="D1259">
            <v>46.509998000000003</v>
          </cell>
          <cell r="E1259">
            <v>46.529998999999997</v>
          </cell>
          <cell r="F1259">
            <v>45.381915999999997</v>
          </cell>
          <cell r="G1259">
            <v>847414</v>
          </cell>
        </row>
        <row r="1260">
          <cell r="A1260">
            <v>42836</v>
          </cell>
          <cell r="B1260">
            <v>46.900002000000001</v>
          </cell>
          <cell r="C1260">
            <v>46.900002000000001</v>
          </cell>
          <cell r="D1260">
            <v>45.650002000000001</v>
          </cell>
          <cell r="E1260">
            <v>46.07</v>
          </cell>
          <cell r="F1260">
            <v>44.93327</v>
          </cell>
          <cell r="G1260">
            <v>1203869</v>
          </cell>
        </row>
        <row r="1261">
          <cell r="A1261">
            <v>42837</v>
          </cell>
          <cell r="B1261">
            <v>46.299999</v>
          </cell>
          <cell r="C1261">
            <v>46.299999</v>
          </cell>
          <cell r="D1261">
            <v>45.200001</v>
          </cell>
          <cell r="E1261">
            <v>45.279998999999997</v>
          </cell>
          <cell r="F1261">
            <v>44.162757999999997</v>
          </cell>
          <cell r="G1261">
            <v>1685653</v>
          </cell>
        </row>
        <row r="1262">
          <cell r="A1262">
            <v>42842</v>
          </cell>
          <cell r="B1262">
            <v>45.970001000000003</v>
          </cell>
          <cell r="C1262">
            <v>45.970001000000003</v>
          </cell>
          <cell r="D1262">
            <v>45.369999</v>
          </cell>
          <cell r="E1262">
            <v>45.599997999999999</v>
          </cell>
          <cell r="F1262">
            <v>44.474865000000001</v>
          </cell>
          <cell r="G1262">
            <v>1984691</v>
          </cell>
        </row>
        <row r="1263">
          <cell r="A1263">
            <v>42843</v>
          </cell>
          <cell r="B1263">
            <v>45.529998999999997</v>
          </cell>
          <cell r="C1263">
            <v>45.959999000000003</v>
          </cell>
          <cell r="D1263">
            <v>45.110000999999997</v>
          </cell>
          <cell r="E1263">
            <v>45.169998</v>
          </cell>
          <cell r="F1263">
            <v>44.055472999999999</v>
          </cell>
          <cell r="G1263">
            <v>1180028</v>
          </cell>
        </row>
        <row r="1264">
          <cell r="A1264">
            <v>42844</v>
          </cell>
          <cell r="B1264">
            <v>45.400002000000001</v>
          </cell>
          <cell r="C1264">
            <v>45.650002000000001</v>
          </cell>
          <cell r="D1264">
            <v>44.990001999999997</v>
          </cell>
          <cell r="E1264">
            <v>45.369999</v>
          </cell>
          <cell r="F1264">
            <v>44.250537999999999</v>
          </cell>
          <cell r="G1264">
            <v>1998873</v>
          </cell>
        </row>
        <row r="1265">
          <cell r="A1265">
            <v>42845</v>
          </cell>
          <cell r="B1265">
            <v>45.810001</v>
          </cell>
          <cell r="C1265">
            <v>46.799999</v>
          </cell>
          <cell r="D1265">
            <v>45.200001</v>
          </cell>
          <cell r="E1265">
            <v>46.75</v>
          </cell>
          <cell r="F1265">
            <v>45.596488999999998</v>
          </cell>
          <cell r="G1265">
            <v>3030703</v>
          </cell>
        </row>
        <row r="1266">
          <cell r="A1266">
            <v>42846</v>
          </cell>
          <cell r="B1266">
            <v>46.060001</v>
          </cell>
          <cell r="C1266">
            <v>47.040000999999997</v>
          </cell>
          <cell r="D1266">
            <v>46.060001</v>
          </cell>
          <cell r="E1266">
            <v>46.950001</v>
          </cell>
          <cell r="F1266">
            <v>45.791553</v>
          </cell>
          <cell r="G1266">
            <v>1395188</v>
          </cell>
        </row>
        <row r="1267">
          <cell r="A1267">
            <v>42849</v>
          </cell>
          <cell r="B1267">
            <v>47.139999000000003</v>
          </cell>
          <cell r="C1267">
            <v>47.490001999999997</v>
          </cell>
          <cell r="D1267">
            <v>46.900002000000001</v>
          </cell>
          <cell r="E1267">
            <v>47.459999000000003</v>
          </cell>
          <cell r="F1267">
            <v>46.576664000000001</v>
          </cell>
          <cell r="G1267">
            <v>1560329</v>
          </cell>
        </row>
        <row r="1268">
          <cell r="A1268">
            <v>42850</v>
          </cell>
          <cell r="B1268">
            <v>47.599997999999999</v>
          </cell>
          <cell r="C1268">
            <v>47.700001</v>
          </cell>
          <cell r="D1268">
            <v>47.200001</v>
          </cell>
          <cell r="E1268">
            <v>47.610000999999997</v>
          </cell>
          <cell r="F1268">
            <v>46.723872999999998</v>
          </cell>
          <cell r="G1268">
            <v>2179616</v>
          </cell>
        </row>
        <row r="1269">
          <cell r="A1269">
            <v>42851</v>
          </cell>
          <cell r="B1269">
            <v>47.369999</v>
          </cell>
          <cell r="C1269">
            <v>47.369999</v>
          </cell>
          <cell r="D1269">
            <v>45.25</v>
          </cell>
          <cell r="E1269">
            <v>46.43</v>
          </cell>
          <cell r="F1269">
            <v>45.565834000000002</v>
          </cell>
          <cell r="G1269">
            <v>2785091</v>
          </cell>
        </row>
        <row r="1270">
          <cell r="A1270">
            <v>42852</v>
          </cell>
          <cell r="B1270">
            <v>45.759998000000003</v>
          </cell>
          <cell r="C1270">
            <v>46.650002000000001</v>
          </cell>
          <cell r="D1270">
            <v>45.650002000000001</v>
          </cell>
          <cell r="E1270">
            <v>46.290000999999997</v>
          </cell>
          <cell r="F1270">
            <v>45.428443999999999</v>
          </cell>
          <cell r="G1270">
            <v>2664422</v>
          </cell>
        </row>
        <row r="1271">
          <cell r="A1271">
            <v>42853</v>
          </cell>
          <cell r="B1271">
            <v>46.5</v>
          </cell>
          <cell r="C1271">
            <v>46.5</v>
          </cell>
          <cell r="D1271">
            <v>45.880001</v>
          </cell>
          <cell r="E1271">
            <v>46.080002</v>
          </cell>
          <cell r="F1271">
            <v>45.222351000000003</v>
          </cell>
          <cell r="G1271">
            <v>1975315</v>
          </cell>
        </row>
        <row r="1272">
          <cell r="A1272">
            <v>42857</v>
          </cell>
          <cell r="B1272">
            <v>45.98</v>
          </cell>
          <cell r="C1272">
            <v>46.849997999999999</v>
          </cell>
          <cell r="D1272">
            <v>45.939999</v>
          </cell>
          <cell r="E1272">
            <v>46.75</v>
          </cell>
          <cell r="F1272">
            <v>45.879879000000003</v>
          </cell>
          <cell r="G1272">
            <v>1356594</v>
          </cell>
        </row>
        <row r="1273">
          <cell r="A1273">
            <v>42858</v>
          </cell>
          <cell r="B1273">
            <v>46.759998000000003</v>
          </cell>
          <cell r="C1273">
            <v>46.849997999999999</v>
          </cell>
          <cell r="D1273">
            <v>45.27</v>
          </cell>
          <cell r="E1273">
            <v>45.299999</v>
          </cell>
          <cell r="F1273">
            <v>44.456867000000003</v>
          </cell>
          <cell r="G1273">
            <v>1313926</v>
          </cell>
        </row>
        <row r="1274">
          <cell r="A1274">
            <v>42859</v>
          </cell>
          <cell r="B1274">
            <v>45.200001</v>
          </cell>
          <cell r="C1274">
            <v>45.450001</v>
          </cell>
          <cell r="D1274">
            <v>44.650002000000001</v>
          </cell>
          <cell r="E1274">
            <v>44.939999</v>
          </cell>
          <cell r="F1274">
            <v>44.103565000000003</v>
          </cell>
          <cell r="G1274">
            <v>1700423</v>
          </cell>
        </row>
        <row r="1275">
          <cell r="A1275">
            <v>42860</v>
          </cell>
          <cell r="B1275">
            <v>44.849997999999999</v>
          </cell>
          <cell r="C1275">
            <v>45.290000999999997</v>
          </cell>
          <cell r="D1275">
            <v>44.830002</v>
          </cell>
          <cell r="E1275">
            <v>45.139999000000003</v>
          </cell>
          <cell r="F1275">
            <v>44.299847</v>
          </cell>
          <cell r="G1275">
            <v>954422</v>
          </cell>
        </row>
        <row r="1276">
          <cell r="A1276">
            <v>42863</v>
          </cell>
          <cell r="B1276">
            <v>45.439999</v>
          </cell>
          <cell r="C1276">
            <v>45.439999</v>
          </cell>
          <cell r="D1276">
            <v>44.950001</v>
          </cell>
          <cell r="E1276">
            <v>45.110000999999997</v>
          </cell>
          <cell r="F1276">
            <v>44.270404999999997</v>
          </cell>
          <cell r="G1276">
            <v>757291</v>
          </cell>
        </row>
        <row r="1277">
          <cell r="A1277">
            <v>42864</v>
          </cell>
          <cell r="B1277">
            <v>45.439999</v>
          </cell>
          <cell r="C1277">
            <v>45.470001000000003</v>
          </cell>
          <cell r="D1277">
            <v>45.02</v>
          </cell>
          <cell r="E1277">
            <v>45.310001</v>
          </cell>
          <cell r="F1277">
            <v>44.466681999999999</v>
          </cell>
          <cell r="G1277">
            <v>1822618</v>
          </cell>
        </row>
        <row r="1278">
          <cell r="A1278">
            <v>42865</v>
          </cell>
          <cell r="B1278">
            <v>45.720001000000003</v>
          </cell>
          <cell r="C1278">
            <v>45.799999</v>
          </cell>
          <cell r="D1278">
            <v>45.150002000000001</v>
          </cell>
          <cell r="E1278">
            <v>45.290000999999997</v>
          </cell>
          <cell r="F1278">
            <v>44.447056000000003</v>
          </cell>
          <cell r="G1278">
            <v>1752792</v>
          </cell>
        </row>
        <row r="1279">
          <cell r="A1279">
            <v>42866</v>
          </cell>
          <cell r="B1279">
            <v>45.299999</v>
          </cell>
          <cell r="C1279">
            <v>46.32</v>
          </cell>
          <cell r="D1279">
            <v>45.049999</v>
          </cell>
          <cell r="E1279">
            <v>46.290000999999997</v>
          </cell>
          <cell r="F1279">
            <v>45.428443999999999</v>
          </cell>
          <cell r="G1279">
            <v>1454567</v>
          </cell>
        </row>
        <row r="1280">
          <cell r="A1280">
            <v>42867</v>
          </cell>
          <cell r="B1280">
            <v>46.360000999999997</v>
          </cell>
          <cell r="C1280">
            <v>46.360000999999997</v>
          </cell>
          <cell r="D1280">
            <v>45.509998000000003</v>
          </cell>
          <cell r="E1280">
            <v>45.84</v>
          </cell>
          <cell r="F1280">
            <v>44.986815999999997</v>
          </cell>
          <cell r="G1280">
            <v>1181726</v>
          </cell>
        </row>
        <row r="1281">
          <cell r="A1281">
            <v>42870</v>
          </cell>
          <cell r="B1281">
            <v>45.990001999999997</v>
          </cell>
          <cell r="C1281">
            <v>46.490001999999997</v>
          </cell>
          <cell r="D1281">
            <v>45.869999</v>
          </cell>
          <cell r="E1281">
            <v>46.110000999999997</v>
          </cell>
          <cell r="F1281">
            <v>45.251792999999999</v>
          </cell>
          <cell r="G1281">
            <v>1134337</v>
          </cell>
        </row>
        <row r="1282">
          <cell r="A1282">
            <v>42871</v>
          </cell>
          <cell r="B1282">
            <v>46.200001</v>
          </cell>
          <cell r="C1282">
            <v>46.490001999999997</v>
          </cell>
          <cell r="D1282">
            <v>45.75</v>
          </cell>
          <cell r="E1282">
            <v>45.84</v>
          </cell>
          <cell r="F1282">
            <v>44.986815999999997</v>
          </cell>
          <cell r="G1282">
            <v>2855390</v>
          </cell>
        </row>
        <row r="1283">
          <cell r="A1283">
            <v>42872</v>
          </cell>
          <cell r="B1283">
            <v>46</v>
          </cell>
          <cell r="C1283">
            <v>46</v>
          </cell>
          <cell r="D1283">
            <v>45.02</v>
          </cell>
          <cell r="E1283">
            <v>45.099997999999999</v>
          </cell>
          <cell r="F1283">
            <v>44.260586000000004</v>
          </cell>
          <cell r="G1283">
            <v>1697288</v>
          </cell>
        </row>
        <row r="1284">
          <cell r="A1284">
            <v>42873</v>
          </cell>
          <cell r="B1284">
            <v>45.689999</v>
          </cell>
          <cell r="C1284">
            <v>45.689999</v>
          </cell>
          <cell r="D1284">
            <v>45</v>
          </cell>
          <cell r="E1284">
            <v>45.389999000000003</v>
          </cell>
          <cell r="F1284">
            <v>44.545192999999998</v>
          </cell>
          <cell r="G1284">
            <v>1221648</v>
          </cell>
        </row>
        <row r="1285">
          <cell r="A1285">
            <v>42874</v>
          </cell>
          <cell r="B1285">
            <v>45.119999</v>
          </cell>
          <cell r="C1285">
            <v>45.740001999999997</v>
          </cell>
          <cell r="D1285">
            <v>45.049999</v>
          </cell>
          <cell r="E1285">
            <v>45.59</v>
          </cell>
          <cell r="F1285">
            <v>44.741467</v>
          </cell>
          <cell r="G1285">
            <v>1973231</v>
          </cell>
        </row>
        <row r="1286">
          <cell r="A1286">
            <v>42877</v>
          </cell>
          <cell r="B1286">
            <v>45.029998999999997</v>
          </cell>
          <cell r="C1286">
            <v>45.529998999999997</v>
          </cell>
          <cell r="D1286">
            <v>44.599997999999999</v>
          </cell>
          <cell r="E1286">
            <v>44.700001</v>
          </cell>
          <cell r="F1286">
            <v>43.868034000000002</v>
          </cell>
          <cell r="G1286">
            <v>2606728</v>
          </cell>
        </row>
        <row r="1287">
          <cell r="A1287">
            <v>42878</v>
          </cell>
          <cell r="B1287">
            <v>45.099997999999999</v>
          </cell>
          <cell r="C1287">
            <v>45.099997999999999</v>
          </cell>
          <cell r="D1287">
            <v>43.599997999999999</v>
          </cell>
          <cell r="E1287">
            <v>43.759998000000003</v>
          </cell>
          <cell r="F1287">
            <v>42.945526000000001</v>
          </cell>
          <cell r="G1287">
            <v>4803785</v>
          </cell>
        </row>
        <row r="1288">
          <cell r="A1288">
            <v>42879</v>
          </cell>
          <cell r="B1288">
            <v>44.470001000000003</v>
          </cell>
          <cell r="C1288">
            <v>44.549999</v>
          </cell>
          <cell r="D1288">
            <v>43.82</v>
          </cell>
          <cell r="E1288">
            <v>44.34</v>
          </cell>
          <cell r="F1288">
            <v>43.514732000000002</v>
          </cell>
          <cell r="G1288">
            <v>3591295</v>
          </cell>
        </row>
        <row r="1289">
          <cell r="A1289">
            <v>42880</v>
          </cell>
          <cell r="B1289">
            <v>44.75</v>
          </cell>
          <cell r="C1289">
            <v>44.75</v>
          </cell>
          <cell r="D1289">
            <v>44.25</v>
          </cell>
          <cell r="E1289">
            <v>44.48</v>
          </cell>
          <cell r="F1289">
            <v>43.65213</v>
          </cell>
          <cell r="G1289">
            <v>2516611</v>
          </cell>
        </row>
        <row r="1290">
          <cell r="A1290">
            <v>42881</v>
          </cell>
          <cell r="B1290">
            <v>44.310001</v>
          </cell>
          <cell r="C1290">
            <v>44.93</v>
          </cell>
          <cell r="D1290">
            <v>44.310001</v>
          </cell>
          <cell r="E1290">
            <v>44.82</v>
          </cell>
          <cell r="F1290">
            <v>43.985802</v>
          </cell>
          <cell r="G1290">
            <v>2120340</v>
          </cell>
        </row>
        <row r="1291">
          <cell r="A1291">
            <v>42884</v>
          </cell>
          <cell r="B1291">
            <v>44.41</v>
          </cell>
          <cell r="C1291">
            <v>45</v>
          </cell>
          <cell r="D1291">
            <v>44.41</v>
          </cell>
          <cell r="E1291">
            <v>44.860000999999997</v>
          </cell>
          <cell r="F1291">
            <v>44.025055000000002</v>
          </cell>
          <cell r="G1291">
            <v>565167</v>
          </cell>
        </row>
        <row r="1292">
          <cell r="A1292">
            <v>42885</v>
          </cell>
          <cell r="B1292">
            <v>44.41</v>
          </cell>
          <cell r="C1292">
            <v>44.75</v>
          </cell>
          <cell r="D1292">
            <v>44.040000999999997</v>
          </cell>
          <cell r="E1292">
            <v>44.16</v>
          </cell>
          <cell r="F1292">
            <v>43.338085</v>
          </cell>
          <cell r="G1292">
            <v>1717556</v>
          </cell>
        </row>
        <row r="1293">
          <cell r="A1293">
            <v>42886</v>
          </cell>
          <cell r="B1293">
            <v>44.450001</v>
          </cell>
          <cell r="C1293">
            <v>44.450001</v>
          </cell>
          <cell r="D1293">
            <v>41.959999000000003</v>
          </cell>
          <cell r="E1293">
            <v>43.029998999999997</v>
          </cell>
          <cell r="F1293">
            <v>42.229115</v>
          </cell>
          <cell r="G1293">
            <v>9130211</v>
          </cell>
        </row>
        <row r="1294">
          <cell r="A1294">
            <v>42887</v>
          </cell>
          <cell r="B1294">
            <v>43</v>
          </cell>
          <cell r="C1294">
            <v>46.490001999999997</v>
          </cell>
          <cell r="D1294">
            <v>43</v>
          </cell>
          <cell r="E1294">
            <v>46.41</v>
          </cell>
          <cell r="F1294">
            <v>45.546207000000003</v>
          </cell>
          <cell r="G1294">
            <v>7966677</v>
          </cell>
        </row>
        <row r="1295">
          <cell r="A1295">
            <v>42888</v>
          </cell>
          <cell r="B1295">
            <v>45.48</v>
          </cell>
          <cell r="C1295">
            <v>46.5</v>
          </cell>
          <cell r="D1295">
            <v>45.48</v>
          </cell>
          <cell r="E1295">
            <v>46.380001</v>
          </cell>
          <cell r="F1295">
            <v>45.516765999999997</v>
          </cell>
          <cell r="G1295">
            <v>2257372</v>
          </cell>
        </row>
        <row r="1296">
          <cell r="A1296">
            <v>42891</v>
          </cell>
          <cell r="B1296">
            <v>45.700001</v>
          </cell>
          <cell r="C1296">
            <v>46.849997999999999</v>
          </cell>
          <cell r="D1296">
            <v>45.700001</v>
          </cell>
          <cell r="E1296">
            <v>46.189999</v>
          </cell>
          <cell r="F1296">
            <v>45.330298999999997</v>
          </cell>
          <cell r="G1296">
            <v>2300780</v>
          </cell>
        </row>
        <row r="1297">
          <cell r="A1297">
            <v>42892</v>
          </cell>
          <cell r="B1297">
            <v>46.02</v>
          </cell>
          <cell r="C1297">
            <v>46.880001</v>
          </cell>
          <cell r="D1297">
            <v>45.529998999999997</v>
          </cell>
          <cell r="E1297">
            <v>45.849997999999999</v>
          </cell>
          <cell r="F1297">
            <v>44.996628000000001</v>
          </cell>
          <cell r="G1297">
            <v>1408017</v>
          </cell>
        </row>
        <row r="1298">
          <cell r="A1298">
            <v>42893</v>
          </cell>
          <cell r="B1298">
            <v>45.82</v>
          </cell>
          <cell r="C1298">
            <v>46.5</v>
          </cell>
          <cell r="D1298">
            <v>45.82</v>
          </cell>
          <cell r="E1298">
            <v>46.189999</v>
          </cell>
          <cell r="F1298">
            <v>45.330298999999997</v>
          </cell>
          <cell r="G1298">
            <v>2492129</v>
          </cell>
        </row>
        <row r="1299">
          <cell r="A1299">
            <v>42894</v>
          </cell>
          <cell r="B1299">
            <v>46.5</v>
          </cell>
          <cell r="C1299">
            <v>46.68</v>
          </cell>
          <cell r="D1299">
            <v>46</v>
          </cell>
          <cell r="E1299">
            <v>46.27</v>
          </cell>
          <cell r="F1299">
            <v>45.408813000000002</v>
          </cell>
          <cell r="G1299">
            <v>1086469</v>
          </cell>
        </row>
        <row r="1300">
          <cell r="A1300">
            <v>42895</v>
          </cell>
          <cell r="B1300">
            <v>46</v>
          </cell>
          <cell r="C1300">
            <v>46.470001000000003</v>
          </cell>
          <cell r="D1300">
            <v>45.41</v>
          </cell>
          <cell r="E1300">
            <v>45.82</v>
          </cell>
          <cell r="F1300">
            <v>44.967190000000002</v>
          </cell>
          <cell r="G1300">
            <v>1818358</v>
          </cell>
        </row>
        <row r="1301">
          <cell r="A1301">
            <v>42898</v>
          </cell>
          <cell r="B1301">
            <v>45.560001</v>
          </cell>
          <cell r="C1301">
            <v>47</v>
          </cell>
          <cell r="D1301">
            <v>45.560001</v>
          </cell>
          <cell r="E1301">
            <v>46.919998</v>
          </cell>
          <cell r="F1301">
            <v>46.046714999999999</v>
          </cell>
          <cell r="G1301">
            <v>2152089</v>
          </cell>
        </row>
        <row r="1302">
          <cell r="A1302">
            <v>42899</v>
          </cell>
          <cell r="B1302">
            <v>46.209999000000003</v>
          </cell>
          <cell r="C1302">
            <v>47.029998999999997</v>
          </cell>
          <cell r="D1302">
            <v>45.77</v>
          </cell>
          <cell r="E1302">
            <v>46.130001</v>
          </cell>
          <cell r="F1302">
            <v>45.271419999999999</v>
          </cell>
          <cell r="G1302">
            <v>2063421</v>
          </cell>
        </row>
        <row r="1303">
          <cell r="A1303">
            <v>42900</v>
          </cell>
          <cell r="B1303">
            <v>46.470001000000003</v>
          </cell>
          <cell r="C1303">
            <v>47</v>
          </cell>
          <cell r="D1303">
            <v>46.220001000000003</v>
          </cell>
          <cell r="E1303">
            <v>46.759998000000003</v>
          </cell>
          <cell r="F1303">
            <v>45.889693999999999</v>
          </cell>
          <cell r="G1303">
            <v>2299453</v>
          </cell>
        </row>
        <row r="1304">
          <cell r="A1304">
            <v>42901</v>
          </cell>
          <cell r="B1304">
            <v>46.790000999999997</v>
          </cell>
          <cell r="C1304">
            <v>47.189999</v>
          </cell>
          <cell r="D1304">
            <v>46.099997999999999</v>
          </cell>
          <cell r="E1304">
            <v>47.07</v>
          </cell>
          <cell r="F1304">
            <v>46.193924000000003</v>
          </cell>
          <cell r="G1304">
            <v>2036155</v>
          </cell>
        </row>
        <row r="1305">
          <cell r="A1305">
            <v>42902</v>
          </cell>
          <cell r="B1305">
            <v>47.080002</v>
          </cell>
          <cell r="C1305">
            <v>47.759998000000003</v>
          </cell>
          <cell r="D1305">
            <v>45</v>
          </cell>
          <cell r="E1305">
            <v>47.119999</v>
          </cell>
          <cell r="F1305">
            <v>46.242992000000001</v>
          </cell>
          <cell r="G1305">
            <v>21029144</v>
          </cell>
        </row>
        <row r="1306">
          <cell r="A1306">
            <v>42905</v>
          </cell>
          <cell r="B1306">
            <v>46.990001999999997</v>
          </cell>
          <cell r="C1306">
            <v>47.330002</v>
          </cell>
          <cell r="D1306">
            <v>45.32</v>
          </cell>
          <cell r="E1306">
            <v>46.07</v>
          </cell>
          <cell r="F1306">
            <v>45.212536</v>
          </cell>
          <cell r="G1306">
            <v>3163974</v>
          </cell>
        </row>
        <row r="1307">
          <cell r="A1307">
            <v>42906</v>
          </cell>
          <cell r="B1307">
            <v>46.450001</v>
          </cell>
          <cell r="C1307">
            <v>46.450001</v>
          </cell>
          <cell r="D1307">
            <v>45.599997999999999</v>
          </cell>
          <cell r="E1307">
            <v>46.150002000000001</v>
          </cell>
          <cell r="F1307">
            <v>45.291046000000001</v>
          </cell>
          <cell r="G1307">
            <v>759042</v>
          </cell>
        </row>
        <row r="1308">
          <cell r="A1308">
            <v>42907</v>
          </cell>
          <cell r="B1308">
            <v>46.099997999999999</v>
          </cell>
          <cell r="C1308">
            <v>47.029998999999997</v>
          </cell>
          <cell r="D1308">
            <v>45.630001</v>
          </cell>
          <cell r="E1308">
            <v>46.709999000000003</v>
          </cell>
          <cell r="F1308">
            <v>45.840626</v>
          </cell>
          <cell r="G1308">
            <v>3790337</v>
          </cell>
        </row>
        <row r="1309">
          <cell r="A1309">
            <v>42908</v>
          </cell>
          <cell r="B1309">
            <v>46.619999</v>
          </cell>
          <cell r="C1309">
            <v>46.709999000000003</v>
          </cell>
          <cell r="D1309">
            <v>46.18</v>
          </cell>
          <cell r="E1309">
            <v>46.560001</v>
          </cell>
          <cell r="F1309">
            <v>45.693416999999997</v>
          </cell>
          <cell r="G1309">
            <v>1965976</v>
          </cell>
        </row>
        <row r="1310">
          <cell r="A1310">
            <v>42909</v>
          </cell>
          <cell r="B1310">
            <v>46.150002000000001</v>
          </cell>
          <cell r="C1310">
            <v>46.639999000000003</v>
          </cell>
          <cell r="D1310">
            <v>45.799999</v>
          </cell>
          <cell r="E1310">
            <v>46.169998</v>
          </cell>
          <cell r="F1310">
            <v>45.310673000000001</v>
          </cell>
          <cell r="G1310">
            <v>1727044</v>
          </cell>
        </row>
        <row r="1311">
          <cell r="A1311">
            <v>42912</v>
          </cell>
          <cell r="B1311">
            <v>45.779998999999997</v>
          </cell>
          <cell r="C1311">
            <v>46.330002</v>
          </cell>
          <cell r="D1311">
            <v>45.700001</v>
          </cell>
          <cell r="E1311">
            <v>45.93</v>
          </cell>
          <cell r="F1311">
            <v>45.075138000000003</v>
          </cell>
          <cell r="G1311">
            <v>1587893</v>
          </cell>
        </row>
        <row r="1312">
          <cell r="A1312">
            <v>42913</v>
          </cell>
          <cell r="B1312">
            <v>46.16</v>
          </cell>
          <cell r="C1312">
            <v>46.16</v>
          </cell>
          <cell r="D1312">
            <v>45.150002000000001</v>
          </cell>
          <cell r="E1312">
            <v>45.540000999999997</v>
          </cell>
          <cell r="F1312">
            <v>44.692397999999997</v>
          </cell>
          <cell r="G1312">
            <v>1777879</v>
          </cell>
        </row>
        <row r="1313">
          <cell r="A1313">
            <v>42914</v>
          </cell>
          <cell r="B1313">
            <v>45.610000999999997</v>
          </cell>
          <cell r="C1313">
            <v>45.639999000000003</v>
          </cell>
          <cell r="D1313">
            <v>45.16</v>
          </cell>
          <cell r="E1313">
            <v>45.259998000000003</v>
          </cell>
          <cell r="F1313">
            <v>44.417610000000003</v>
          </cell>
          <cell r="G1313">
            <v>1652020</v>
          </cell>
        </row>
        <row r="1314">
          <cell r="A1314">
            <v>42915</v>
          </cell>
          <cell r="B1314">
            <v>45.139999000000003</v>
          </cell>
          <cell r="C1314">
            <v>45.240001999999997</v>
          </cell>
          <cell r="D1314">
            <v>44.400002000000001</v>
          </cell>
          <cell r="E1314">
            <v>44.790000999999997</v>
          </cell>
          <cell r="F1314">
            <v>43.956359999999997</v>
          </cell>
          <cell r="G1314">
            <v>1794338</v>
          </cell>
        </row>
        <row r="1315">
          <cell r="A1315">
            <v>42916</v>
          </cell>
          <cell r="B1315">
            <v>44.919998</v>
          </cell>
          <cell r="C1315">
            <v>45.75</v>
          </cell>
          <cell r="D1315">
            <v>44.599997999999999</v>
          </cell>
          <cell r="E1315">
            <v>45.599997999999999</v>
          </cell>
          <cell r="F1315">
            <v>44.751282000000003</v>
          </cell>
          <cell r="G1315">
            <v>2220318</v>
          </cell>
        </row>
        <row r="1316">
          <cell r="A1316">
            <v>42919</v>
          </cell>
          <cell r="B1316">
            <v>45.02</v>
          </cell>
          <cell r="C1316">
            <v>45.959999000000003</v>
          </cell>
          <cell r="D1316">
            <v>44.779998999999997</v>
          </cell>
          <cell r="E1316">
            <v>45.23</v>
          </cell>
          <cell r="F1316">
            <v>44.388168</v>
          </cell>
          <cell r="G1316">
            <v>1306604</v>
          </cell>
        </row>
        <row r="1317">
          <cell r="A1317">
            <v>42920</v>
          </cell>
          <cell r="B1317">
            <v>45.23</v>
          </cell>
          <cell r="C1317">
            <v>45.389999000000003</v>
          </cell>
          <cell r="D1317">
            <v>44.82</v>
          </cell>
          <cell r="E1317">
            <v>44.900002000000001</v>
          </cell>
          <cell r="F1317">
            <v>44.064315999999998</v>
          </cell>
          <cell r="G1317">
            <v>622611</v>
          </cell>
        </row>
        <row r="1318">
          <cell r="A1318">
            <v>42921</v>
          </cell>
          <cell r="B1318">
            <v>44.869999</v>
          </cell>
          <cell r="C1318">
            <v>45.259998000000003</v>
          </cell>
          <cell r="D1318">
            <v>44.700001</v>
          </cell>
          <cell r="E1318">
            <v>44.799999</v>
          </cell>
          <cell r="F1318">
            <v>43.966175</v>
          </cell>
          <cell r="G1318">
            <v>1316716</v>
          </cell>
        </row>
        <row r="1319">
          <cell r="A1319">
            <v>42922</v>
          </cell>
          <cell r="B1319">
            <v>44.799999</v>
          </cell>
          <cell r="C1319">
            <v>44.950001</v>
          </cell>
          <cell r="D1319">
            <v>44.299999</v>
          </cell>
          <cell r="E1319">
            <v>44.490001999999997</v>
          </cell>
          <cell r="F1319">
            <v>43.661945000000003</v>
          </cell>
          <cell r="G1319">
            <v>2147795</v>
          </cell>
        </row>
        <row r="1320">
          <cell r="A1320">
            <v>42923</v>
          </cell>
          <cell r="B1320">
            <v>44.5</v>
          </cell>
          <cell r="C1320">
            <v>45.189999</v>
          </cell>
          <cell r="D1320">
            <v>44.25</v>
          </cell>
          <cell r="E1320">
            <v>45</v>
          </cell>
          <cell r="F1320">
            <v>44.162449000000002</v>
          </cell>
          <cell r="G1320">
            <v>2190964</v>
          </cell>
        </row>
        <row r="1321">
          <cell r="A1321">
            <v>42926</v>
          </cell>
          <cell r="B1321">
            <v>44.82</v>
          </cell>
          <cell r="C1321">
            <v>45.529998999999997</v>
          </cell>
          <cell r="D1321">
            <v>44.709999000000003</v>
          </cell>
          <cell r="E1321">
            <v>45.360000999999997</v>
          </cell>
          <cell r="F1321">
            <v>44.515751000000002</v>
          </cell>
          <cell r="G1321">
            <v>1573428</v>
          </cell>
        </row>
        <row r="1322">
          <cell r="A1322">
            <v>42927</v>
          </cell>
          <cell r="B1322">
            <v>45.099997999999999</v>
          </cell>
          <cell r="C1322">
            <v>45.439999</v>
          </cell>
          <cell r="D1322">
            <v>45.099997999999999</v>
          </cell>
          <cell r="E1322">
            <v>45.220001000000003</v>
          </cell>
          <cell r="F1322">
            <v>44.378357000000001</v>
          </cell>
          <cell r="G1322">
            <v>2667225</v>
          </cell>
        </row>
        <row r="1323">
          <cell r="A1323">
            <v>42928</v>
          </cell>
          <cell r="B1323">
            <v>45.200001</v>
          </cell>
          <cell r="C1323">
            <v>45.720001000000003</v>
          </cell>
          <cell r="D1323">
            <v>45.189999</v>
          </cell>
          <cell r="E1323">
            <v>45.59</v>
          </cell>
          <cell r="F1323">
            <v>44.741467</v>
          </cell>
          <cell r="G1323">
            <v>3004661</v>
          </cell>
        </row>
        <row r="1324">
          <cell r="A1324">
            <v>42929</v>
          </cell>
          <cell r="B1324">
            <v>45.259998000000003</v>
          </cell>
          <cell r="C1324">
            <v>45.970001000000003</v>
          </cell>
          <cell r="D1324">
            <v>45.259998000000003</v>
          </cell>
          <cell r="E1324">
            <v>45.900002000000001</v>
          </cell>
          <cell r="F1324">
            <v>45.045704000000001</v>
          </cell>
          <cell r="G1324">
            <v>3035821</v>
          </cell>
        </row>
        <row r="1325">
          <cell r="A1325">
            <v>42930</v>
          </cell>
          <cell r="B1325">
            <v>45.98</v>
          </cell>
          <cell r="C1325">
            <v>46.400002000000001</v>
          </cell>
          <cell r="D1325">
            <v>45.560001</v>
          </cell>
          <cell r="E1325">
            <v>46.27</v>
          </cell>
          <cell r="F1325">
            <v>45.408813000000002</v>
          </cell>
          <cell r="G1325">
            <v>2723138</v>
          </cell>
        </row>
        <row r="1326">
          <cell r="A1326">
            <v>42933</v>
          </cell>
          <cell r="B1326">
            <v>46.59</v>
          </cell>
          <cell r="C1326">
            <v>46.59</v>
          </cell>
          <cell r="D1326">
            <v>46.189999</v>
          </cell>
          <cell r="E1326">
            <v>46.389999000000003</v>
          </cell>
          <cell r="F1326">
            <v>45.526581</v>
          </cell>
          <cell r="G1326">
            <v>1702314</v>
          </cell>
        </row>
        <row r="1327">
          <cell r="A1327">
            <v>42934</v>
          </cell>
          <cell r="B1327">
            <v>46.5</v>
          </cell>
          <cell r="C1327">
            <v>46.5</v>
          </cell>
          <cell r="D1327">
            <v>45.700001</v>
          </cell>
          <cell r="E1327">
            <v>46.279998999999997</v>
          </cell>
          <cell r="F1327">
            <v>45.418624999999999</v>
          </cell>
          <cell r="G1327">
            <v>1014262</v>
          </cell>
        </row>
        <row r="1328">
          <cell r="A1328">
            <v>42935</v>
          </cell>
          <cell r="B1328">
            <v>46.459999000000003</v>
          </cell>
          <cell r="C1328">
            <v>46.459999000000003</v>
          </cell>
          <cell r="D1328">
            <v>45.75</v>
          </cell>
          <cell r="E1328">
            <v>46.009998000000003</v>
          </cell>
          <cell r="F1328">
            <v>45.153647999999997</v>
          </cell>
          <cell r="G1328">
            <v>1522568</v>
          </cell>
        </row>
        <row r="1329">
          <cell r="A1329">
            <v>42936</v>
          </cell>
          <cell r="B1329">
            <v>46.099997999999999</v>
          </cell>
          <cell r="C1329">
            <v>46.099997999999999</v>
          </cell>
          <cell r="D1329">
            <v>45.549999</v>
          </cell>
          <cell r="E1329">
            <v>45.900002000000001</v>
          </cell>
          <cell r="F1329">
            <v>45.045704000000001</v>
          </cell>
          <cell r="G1329">
            <v>1774083</v>
          </cell>
        </row>
        <row r="1330">
          <cell r="A1330">
            <v>42937</v>
          </cell>
          <cell r="B1330">
            <v>45.849997999999999</v>
          </cell>
          <cell r="C1330">
            <v>46.720001000000003</v>
          </cell>
          <cell r="D1330">
            <v>45.639999000000003</v>
          </cell>
          <cell r="E1330">
            <v>46.619999</v>
          </cell>
          <cell r="F1330">
            <v>45.752296000000001</v>
          </cell>
          <cell r="G1330">
            <v>2542489</v>
          </cell>
        </row>
        <row r="1331">
          <cell r="A1331">
            <v>42940</v>
          </cell>
          <cell r="B1331">
            <v>46.75</v>
          </cell>
          <cell r="C1331">
            <v>47.470001000000003</v>
          </cell>
          <cell r="D1331">
            <v>46.130001</v>
          </cell>
          <cell r="E1331">
            <v>47.369999</v>
          </cell>
          <cell r="F1331">
            <v>46.488337999999999</v>
          </cell>
          <cell r="G1331">
            <v>2258880</v>
          </cell>
        </row>
        <row r="1332">
          <cell r="A1332">
            <v>42941</v>
          </cell>
          <cell r="B1332">
            <v>47.470001000000003</v>
          </cell>
          <cell r="C1332">
            <v>47.849997999999999</v>
          </cell>
          <cell r="D1332">
            <v>47.009998000000003</v>
          </cell>
          <cell r="E1332">
            <v>47.669998</v>
          </cell>
          <cell r="F1332">
            <v>46.782753</v>
          </cell>
          <cell r="G1332">
            <v>2053332</v>
          </cell>
        </row>
        <row r="1333">
          <cell r="A1333">
            <v>42942</v>
          </cell>
          <cell r="B1333">
            <v>47.34</v>
          </cell>
          <cell r="C1333">
            <v>47.34</v>
          </cell>
          <cell r="D1333">
            <v>46.07</v>
          </cell>
          <cell r="E1333">
            <v>46.369999</v>
          </cell>
          <cell r="F1333">
            <v>45.506954</v>
          </cell>
          <cell r="G1333">
            <v>3372570</v>
          </cell>
        </row>
        <row r="1334">
          <cell r="A1334">
            <v>42943</v>
          </cell>
          <cell r="B1334">
            <v>46.959999000000003</v>
          </cell>
          <cell r="C1334">
            <v>46.959999000000003</v>
          </cell>
          <cell r="D1334">
            <v>45.240001999999997</v>
          </cell>
          <cell r="E1334">
            <v>45.290000999999997</v>
          </cell>
          <cell r="F1334">
            <v>44.447056000000003</v>
          </cell>
          <cell r="G1334">
            <v>2786029</v>
          </cell>
        </row>
        <row r="1335">
          <cell r="A1335">
            <v>42944</v>
          </cell>
          <cell r="B1335">
            <v>45.509998000000003</v>
          </cell>
          <cell r="C1335">
            <v>45.580002</v>
          </cell>
          <cell r="D1335">
            <v>44.889999000000003</v>
          </cell>
          <cell r="E1335">
            <v>45.119999</v>
          </cell>
          <cell r="F1335">
            <v>44.280216000000003</v>
          </cell>
          <cell r="G1335">
            <v>1456044</v>
          </cell>
        </row>
        <row r="1336">
          <cell r="A1336">
            <v>42947</v>
          </cell>
          <cell r="B1336">
            <v>44.610000999999997</v>
          </cell>
          <cell r="C1336">
            <v>45.619999</v>
          </cell>
          <cell r="D1336">
            <v>44.299999</v>
          </cell>
          <cell r="E1336">
            <v>45.009998000000003</v>
          </cell>
          <cell r="F1336">
            <v>44.172263999999998</v>
          </cell>
          <cell r="G1336">
            <v>1996260</v>
          </cell>
        </row>
        <row r="1337">
          <cell r="A1337">
            <v>42948</v>
          </cell>
          <cell r="B1337">
            <v>45.009998000000003</v>
          </cell>
          <cell r="C1337">
            <v>45.470001000000003</v>
          </cell>
          <cell r="D1337">
            <v>44.5</v>
          </cell>
          <cell r="E1337">
            <v>44.599997999999999</v>
          </cell>
          <cell r="F1337">
            <v>43.769894000000001</v>
          </cell>
          <cell r="G1337">
            <v>2077031</v>
          </cell>
        </row>
        <row r="1338">
          <cell r="A1338">
            <v>42949</v>
          </cell>
          <cell r="B1338">
            <v>44.41</v>
          </cell>
          <cell r="C1338">
            <v>44.689999</v>
          </cell>
          <cell r="D1338">
            <v>43.810001</v>
          </cell>
          <cell r="E1338">
            <v>44.209999000000003</v>
          </cell>
          <cell r="F1338">
            <v>43.387154000000002</v>
          </cell>
          <cell r="G1338">
            <v>1653543</v>
          </cell>
        </row>
        <row r="1339">
          <cell r="A1339">
            <v>42950</v>
          </cell>
          <cell r="B1339">
            <v>44.490001999999997</v>
          </cell>
          <cell r="C1339">
            <v>44.68</v>
          </cell>
          <cell r="D1339">
            <v>43.849997999999999</v>
          </cell>
          <cell r="E1339">
            <v>43.950001</v>
          </cell>
          <cell r="F1339">
            <v>43.131991999999997</v>
          </cell>
          <cell r="G1339">
            <v>3328959</v>
          </cell>
        </row>
        <row r="1340">
          <cell r="A1340">
            <v>42951</v>
          </cell>
          <cell r="B1340">
            <v>43.959999000000003</v>
          </cell>
          <cell r="C1340">
            <v>44.650002000000001</v>
          </cell>
          <cell r="D1340">
            <v>43.889999000000003</v>
          </cell>
          <cell r="E1340">
            <v>43.959999000000003</v>
          </cell>
          <cell r="F1340">
            <v>43.141807999999997</v>
          </cell>
          <cell r="G1340">
            <v>1840185</v>
          </cell>
        </row>
        <row r="1341">
          <cell r="A1341">
            <v>42954</v>
          </cell>
          <cell r="B1341">
            <v>43.959999000000003</v>
          </cell>
          <cell r="C1341">
            <v>45.139999000000003</v>
          </cell>
          <cell r="D1341">
            <v>43.919998</v>
          </cell>
          <cell r="E1341">
            <v>45.02</v>
          </cell>
          <cell r="F1341">
            <v>44.182079000000002</v>
          </cell>
          <cell r="G1341">
            <v>4090673</v>
          </cell>
        </row>
        <row r="1342">
          <cell r="A1342">
            <v>42955</v>
          </cell>
          <cell r="B1342">
            <v>45.099997999999999</v>
          </cell>
          <cell r="C1342">
            <v>45.32</v>
          </cell>
          <cell r="D1342">
            <v>44.610000999999997</v>
          </cell>
          <cell r="E1342">
            <v>44.700001</v>
          </cell>
          <cell r="F1342">
            <v>43.868034000000002</v>
          </cell>
          <cell r="G1342">
            <v>3267632</v>
          </cell>
        </row>
        <row r="1343">
          <cell r="A1343">
            <v>42956</v>
          </cell>
          <cell r="B1343">
            <v>45.189999</v>
          </cell>
          <cell r="C1343">
            <v>45.189999</v>
          </cell>
          <cell r="D1343">
            <v>44.060001</v>
          </cell>
          <cell r="E1343">
            <v>44.41</v>
          </cell>
          <cell r="F1343">
            <v>43.583435000000001</v>
          </cell>
          <cell r="G1343">
            <v>1411899</v>
          </cell>
        </row>
        <row r="1344">
          <cell r="A1344">
            <v>42957</v>
          </cell>
          <cell r="B1344">
            <v>44.119999</v>
          </cell>
          <cell r="C1344">
            <v>44.68</v>
          </cell>
          <cell r="D1344">
            <v>43.439999</v>
          </cell>
          <cell r="E1344">
            <v>43.639999000000003</v>
          </cell>
          <cell r="F1344">
            <v>42.827762999999997</v>
          </cell>
          <cell r="G1344">
            <v>1888386</v>
          </cell>
        </row>
        <row r="1345">
          <cell r="A1345">
            <v>42958</v>
          </cell>
          <cell r="B1345">
            <v>43.700001</v>
          </cell>
          <cell r="C1345">
            <v>44.18</v>
          </cell>
          <cell r="D1345">
            <v>43.5</v>
          </cell>
          <cell r="E1345">
            <v>43.540000999999997</v>
          </cell>
          <cell r="F1345">
            <v>42.729626000000003</v>
          </cell>
          <cell r="G1345">
            <v>1184539</v>
          </cell>
        </row>
        <row r="1346">
          <cell r="A1346">
            <v>42961</v>
          </cell>
          <cell r="B1346">
            <v>43.990001999999997</v>
          </cell>
          <cell r="C1346">
            <v>44.889999000000003</v>
          </cell>
          <cell r="D1346">
            <v>43.709999000000003</v>
          </cell>
          <cell r="E1346">
            <v>44.119999</v>
          </cell>
          <cell r="F1346">
            <v>43.298828</v>
          </cell>
          <cell r="G1346">
            <v>1146170</v>
          </cell>
        </row>
        <row r="1347">
          <cell r="A1347">
            <v>42962</v>
          </cell>
          <cell r="B1347">
            <v>44.119999</v>
          </cell>
          <cell r="C1347">
            <v>44.599997999999999</v>
          </cell>
          <cell r="D1347">
            <v>43.75</v>
          </cell>
          <cell r="E1347">
            <v>43.810001</v>
          </cell>
          <cell r="F1347">
            <v>42.994602</v>
          </cell>
          <cell r="G1347">
            <v>829024</v>
          </cell>
        </row>
        <row r="1348">
          <cell r="A1348">
            <v>42963</v>
          </cell>
          <cell r="B1348">
            <v>43.720001000000003</v>
          </cell>
          <cell r="C1348">
            <v>44.060001</v>
          </cell>
          <cell r="D1348">
            <v>43.049999</v>
          </cell>
          <cell r="E1348">
            <v>43.139999000000003</v>
          </cell>
          <cell r="F1348">
            <v>42.337066999999998</v>
          </cell>
          <cell r="G1348">
            <v>4060899</v>
          </cell>
        </row>
        <row r="1349">
          <cell r="A1349">
            <v>42964</v>
          </cell>
          <cell r="B1349">
            <v>43.299999</v>
          </cell>
          <cell r="C1349">
            <v>43.5</v>
          </cell>
          <cell r="D1349">
            <v>42.400002000000001</v>
          </cell>
          <cell r="E1349">
            <v>42.810001</v>
          </cell>
          <cell r="F1349">
            <v>42.013213999999998</v>
          </cell>
          <cell r="G1349">
            <v>2795760</v>
          </cell>
        </row>
        <row r="1350">
          <cell r="A1350">
            <v>42965</v>
          </cell>
          <cell r="B1350">
            <v>42.509998000000003</v>
          </cell>
          <cell r="C1350">
            <v>43.25</v>
          </cell>
          <cell r="D1350">
            <v>42.509998000000003</v>
          </cell>
          <cell r="E1350">
            <v>43.029998999999997</v>
          </cell>
          <cell r="F1350">
            <v>42.229115</v>
          </cell>
          <cell r="G1350">
            <v>2223438</v>
          </cell>
        </row>
        <row r="1351">
          <cell r="A1351">
            <v>42968</v>
          </cell>
          <cell r="B1351">
            <v>43.150002000000001</v>
          </cell>
          <cell r="C1351">
            <v>43.66</v>
          </cell>
          <cell r="D1351">
            <v>42.900002000000001</v>
          </cell>
          <cell r="E1351">
            <v>43.400002000000001</v>
          </cell>
          <cell r="F1351">
            <v>42.592232000000003</v>
          </cell>
          <cell r="G1351">
            <v>1415727</v>
          </cell>
        </row>
        <row r="1352">
          <cell r="A1352">
            <v>42969</v>
          </cell>
          <cell r="B1352">
            <v>43.259998000000003</v>
          </cell>
          <cell r="C1352">
            <v>43.880001</v>
          </cell>
          <cell r="D1352">
            <v>43.259998000000003</v>
          </cell>
          <cell r="E1352">
            <v>43.619999</v>
          </cell>
          <cell r="F1352">
            <v>42.808135999999998</v>
          </cell>
          <cell r="G1352">
            <v>2048910</v>
          </cell>
        </row>
        <row r="1353">
          <cell r="A1353">
            <v>42970</v>
          </cell>
          <cell r="B1353">
            <v>43.639999000000003</v>
          </cell>
          <cell r="C1353">
            <v>44</v>
          </cell>
          <cell r="D1353">
            <v>43</v>
          </cell>
          <cell r="E1353">
            <v>43.75</v>
          </cell>
          <cell r="F1353">
            <v>42.935715000000002</v>
          </cell>
          <cell r="G1353">
            <v>1819447</v>
          </cell>
        </row>
        <row r="1354">
          <cell r="A1354">
            <v>42971</v>
          </cell>
          <cell r="B1354">
            <v>43.549999</v>
          </cell>
          <cell r="C1354">
            <v>44.299999</v>
          </cell>
          <cell r="D1354">
            <v>43.549999</v>
          </cell>
          <cell r="E1354">
            <v>44.150002000000001</v>
          </cell>
          <cell r="F1354">
            <v>43.328274</v>
          </cell>
          <cell r="G1354">
            <v>1235900</v>
          </cell>
        </row>
        <row r="1355">
          <cell r="A1355">
            <v>42972</v>
          </cell>
          <cell r="B1355">
            <v>44.400002000000001</v>
          </cell>
          <cell r="C1355">
            <v>44.57</v>
          </cell>
          <cell r="D1355">
            <v>44.009998000000003</v>
          </cell>
          <cell r="E1355">
            <v>44.419998</v>
          </cell>
          <cell r="F1355">
            <v>43.593243000000001</v>
          </cell>
          <cell r="G1355">
            <v>1196559</v>
          </cell>
        </row>
        <row r="1356">
          <cell r="A1356">
            <v>42975</v>
          </cell>
          <cell r="B1356">
            <v>44.689999</v>
          </cell>
          <cell r="C1356">
            <v>44.689999</v>
          </cell>
          <cell r="D1356">
            <v>43.599997999999999</v>
          </cell>
          <cell r="E1356">
            <v>43.709999000000003</v>
          </cell>
          <cell r="F1356">
            <v>42.896458000000003</v>
          </cell>
          <cell r="G1356">
            <v>869589</v>
          </cell>
        </row>
        <row r="1357">
          <cell r="A1357">
            <v>42976</v>
          </cell>
          <cell r="B1357">
            <v>43.5</v>
          </cell>
          <cell r="C1357">
            <v>43.810001</v>
          </cell>
          <cell r="D1357">
            <v>43.099997999999999</v>
          </cell>
          <cell r="E1357">
            <v>43.360000999999997</v>
          </cell>
          <cell r="F1357">
            <v>42.552975000000004</v>
          </cell>
          <cell r="G1357">
            <v>1456355</v>
          </cell>
        </row>
        <row r="1358">
          <cell r="A1358">
            <v>42977</v>
          </cell>
          <cell r="B1358">
            <v>43.689999</v>
          </cell>
          <cell r="C1358">
            <v>43.689999</v>
          </cell>
          <cell r="D1358">
            <v>42.740001999999997</v>
          </cell>
          <cell r="E1358">
            <v>42.799999</v>
          </cell>
          <cell r="F1358">
            <v>42.003394999999998</v>
          </cell>
          <cell r="G1358">
            <v>3711989</v>
          </cell>
        </row>
        <row r="1359">
          <cell r="A1359">
            <v>42978</v>
          </cell>
          <cell r="B1359">
            <v>42.900002000000001</v>
          </cell>
          <cell r="C1359">
            <v>43.450001</v>
          </cell>
          <cell r="D1359">
            <v>42.900002000000001</v>
          </cell>
          <cell r="E1359">
            <v>43.34</v>
          </cell>
          <cell r="F1359">
            <v>42.533347999999997</v>
          </cell>
          <cell r="G1359">
            <v>3241782</v>
          </cell>
        </row>
        <row r="1360">
          <cell r="A1360">
            <v>42979</v>
          </cell>
          <cell r="B1360">
            <v>43.450001</v>
          </cell>
          <cell r="C1360">
            <v>43.619999</v>
          </cell>
          <cell r="D1360">
            <v>43.02</v>
          </cell>
          <cell r="E1360">
            <v>43.369999</v>
          </cell>
          <cell r="F1360">
            <v>42.562786000000003</v>
          </cell>
          <cell r="G1360">
            <v>598888</v>
          </cell>
        </row>
        <row r="1361">
          <cell r="A1361">
            <v>42982</v>
          </cell>
          <cell r="B1361">
            <v>43.009998000000003</v>
          </cell>
          <cell r="C1361">
            <v>43.59</v>
          </cell>
          <cell r="D1361">
            <v>43.009998000000003</v>
          </cell>
          <cell r="E1361">
            <v>43.25</v>
          </cell>
          <cell r="F1361">
            <v>42.445022999999999</v>
          </cell>
          <cell r="G1361">
            <v>157790</v>
          </cell>
        </row>
        <row r="1362">
          <cell r="A1362">
            <v>42983</v>
          </cell>
          <cell r="B1362">
            <v>43.630001</v>
          </cell>
          <cell r="C1362">
            <v>43.630001</v>
          </cell>
          <cell r="D1362">
            <v>42.700001</v>
          </cell>
          <cell r="E1362">
            <v>43</v>
          </cell>
          <cell r="F1362">
            <v>42.199677000000001</v>
          </cell>
          <cell r="G1362">
            <v>1092380</v>
          </cell>
        </row>
        <row r="1363">
          <cell r="A1363">
            <v>42984</v>
          </cell>
          <cell r="B1363">
            <v>42.970001000000003</v>
          </cell>
          <cell r="C1363">
            <v>43.650002000000001</v>
          </cell>
          <cell r="D1363">
            <v>42.950001</v>
          </cell>
          <cell r="E1363">
            <v>43.32</v>
          </cell>
          <cell r="F1363">
            <v>42.513717999999997</v>
          </cell>
          <cell r="G1363">
            <v>1270137</v>
          </cell>
        </row>
        <row r="1364">
          <cell r="A1364">
            <v>42985</v>
          </cell>
          <cell r="B1364">
            <v>43.43</v>
          </cell>
          <cell r="C1364">
            <v>43.700001</v>
          </cell>
          <cell r="D1364">
            <v>43.23</v>
          </cell>
          <cell r="E1364">
            <v>43.5</v>
          </cell>
          <cell r="F1364">
            <v>42.690368999999997</v>
          </cell>
          <cell r="G1364">
            <v>1651268</v>
          </cell>
        </row>
        <row r="1365">
          <cell r="A1365">
            <v>42986</v>
          </cell>
          <cell r="B1365">
            <v>43.299999</v>
          </cell>
          <cell r="C1365">
            <v>43.450001</v>
          </cell>
          <cell r="D1365">
            <v>42.75</v>
          </cell>
          <cell r="E1365">
            <v>43.32</v>
          </cell>
          <cell r="F1365">
            <v>42.513717999999997</v>
          </cell>
          <cell r="G1365">
            <v>1185938</v>
          </cell>
        </row>
        <row r="1366">
          <cell r="A1366">
            <v>42989</v>
          </cell>
          <cell r="B1366">
            <v>43.66</v>
          </cell>
          <cell r="C1366">
            <v>43.830002</v>
          </cell>
          <cell r="D1366">
            <v>43.009998000000003</v>
          </cell>
          <cell r="E1366">
            <v>43.790000999999997</v>
          </cell>
          <cell r="F1366">
            <v>42.974972000000001</v>
          </cell>
          <cell r="G1366">
            <v>1453454</v>
          </cell>
        </row>
        <row r="1367">
          <cell r="A1367">
            <v>42990</v>
          </cell>
          <cell r="B1367">
            <v>43.790000999999997</v>
          </cell>
          <cell r="C1367">
            <v>44.490001999999997</v>
          </cell>
          <cell r="D1367">
            <v>43.75</v>
          </cell>
          <cell r="E1367">
            <v>44.240001999999997</v>
          </cell>
          <cell r="F1367">
            <v>43.416595000000001</v>
          </cell>
          <cell r="G1367">
            <v>1342284</v>
          </cell>
        </row>
        <row r="1368">
          <cell r="A1368">
            <v>42991</v>
          </cell>
          <cell r="B1368">
            <v>43.799999</v>
          </cell>
          <cell r="C1368">
            <v>44.5</v>
          </cell>
          <cell r="D1368">
            <v>43.52</v>
          </cell>
          <cell r="E1368">
            <v>44.470001000000003</v>
          </cell>
          <cell r="F1368">
            <v>43.642315000000004</v>
          </cell>
          <cell r="G1368">
            <v>1531301</v>
          </cell>
        </row>
        <row r="1369">
          <cell r="A1369">
            <v>42992</v>
          </cell>
          <cell r="B1369">
            <v>44.549999</v>
          </cell>
          <cell r="C1369">
            <v>44.560001</v>
          </cell>
          <cell r="D1369">
            <v>43.610000999999997</v>
          </cell>
          <cell r="E1369">
            <v>44.209999000000003</v>
          </cell>
          <cell r="F1369">
            <v>43.387154000000002</v>
          </cell>
          <cell r="G1369">
            <v>890989</v>
          </cell>
        </row>
        <row r="1370">
          <cell r="A1370">
            <v>42993</v>
          </cell>
          <cell r="B1370">
            <v>43.91</v>
          </cell>
          <cell r="C1370">
            <v>44.619999</v>
          </cell>
          <cell r="D1370">
            <v>43.049999</v>
          </cell>
          <cell r="E1370">
            <v>44.349997999999999</v>
          </cell>
          <cell r="F1370">
            <v>43.524548000000003</v>
          </cell>
          <cell r="G1370">
            <v>6843486</v>
          </cell>
        </row>
        <row r="1371">
          <cell r="A1371">
            <v>42996</v>
          </cell>
          <cell r="B1371">
            <v>43.650002000000001</v>
          </cell>
          <cell r="C1371">
            <v>44.5</v>
          </cell>
          <cell r="D1371">
            <v>43.5</v>
          </cell>
          <cell r="E1371">
            <v>43.540000999999997</v>
          </cell>
          <cell r="F1371">
            <v>42.729626000000003</v>
          </cell>
          <cell r="G1371">
            <v>1234741</v>
          </cell>
        </row>
        <row r="1372">
          <cell r="A1372">
            <v>42997</v>
          </cell>
          <cell r="B1372">
            <v>43.639999000000003</v>
          </cell>
          <cell r="C1372">
            <v>43.830002</v>
          </cell>
          <cell r="D1372">
            <v>43.009998000000003</v>
          </cell>
          <cell r="E1372">
            <v>43.060001</v>
          </cell>
          <cell r="F1372">
            <v>42.258560000000003</v>
          </cell>
          <cell r="G1372">
            <v>1010234</v>
          </cell>
        </row>
        <row r="1373">
          <cell r="A1373">
            <v>42998</v>
          </cell>
          <cell r="B1373">
            <v>43.110000999999997</v>
          </cell>
          <cell r="C1373">
            <v>43.330002</v>
          </cell>
          <cell r="D1373">
            <v>42.849997999999999</v>
          </cell>
          <cell r="E1373">
            <v>43.009998000000003</v>
          </cell>
          <cell r="F1373">
            <v>42.209488</v>
          </cell>
          <cell r="G1373">
            <v>1628178</v>
          </cell>
        </row>
        <row r="1374">
          <cell r="A1374">
            <v>42999</v>
          </cell>
          <cell r="B1374">
            <v>43.189999</v>
          </cell>
          <cell r="C1374">
            <v>43.189999</v>
          </cell>
          <cell r="D1374">
            <v>42.5</v>
          </cell>
          <cell r="E1374">
            <v>42.610000999999997</v>
          </cell>
          <cell r="F1374">
            <v>41.816932999999999</v>
          </cell>
          <cell r="G1374">
            <v>1547541</v>
          </cell>
        </row>
        <row r="1375">
          <cell r="A1375">
            <v>43000</v>
          </cell>
          <cell r="B1375">
            <v>42.540000999999997</v>
          </cell>
          <cell r="C1375">
            <v>42.959999000000003</v>
          </cell>
          <cell r="D1375">
            <v>42.540000999999997</v>
          </cell>
          <cell r="E1375">
            <v>42.810001</v>
          </cell>
          <cell r="F1375">
            <v>42.013213999999998</v>
          </cell>
          <cell r="G1375">
            <v>928773</v>
          </cell>
        </row>
        <row r="1376">
          <cell r="A1376">
            <v>43003</v>
          </cell>
          <cell r="B1376">
            <v>42.98</v>
          </cell>
          <cell r="C1376">
            <v>43.34</v>
          </cell>
          <cell r="D1376">
            <v>42.610000999999997</v>
          </cell>
          <cell r="E1376">
            <v>43.25</v>
          </cell>
          <cell r="F1376">
            <v>42.445022999999999</v>
          </cell>
          <cell r="G1376">
            <v>1695872</v>
          </cell>
        </row>
        <row r="1377">
          <cell r="A1377">
            <v>43004</v>
          </cell>
          <cell r="B1377">
            <v>43.400002000000001</v>
          </cell>
          <cell r="C1377">
            <v>43.689999</v>
          </cell>
          <cell r="D1377">
            <v>42.919998</v>
          </cell>
          <cell r="E1377">
            <v>43.360000999999997</v>
          </cell>
          <cell r="F1377">
            <v>42.552975000000004</v>
          </cell>
          <cell r="G1377">
            <v>3142195</v>
          </cell>
        </row>
        <row r="1378">
          <cell r="A1378">
            <v>43005</v>
          </cell>
          <cell r="B1378">
            <v>43.040000999999997</v>
          </cell>
          <cell r="C1378">
            <v>43.5</v>
          </cell>
          <cell r="D1378">
            <v>42.810001</v>
          </cell>
          <cell r="E1378">
            <v>43.189999</v>
          </cell>
          <cell r="F1378">
            <v>42.386135000000003</v>
          </cell>
          <cell r="G1378">
            <v>2729644</v>
          </cell>
        </row>
        <row r="1379">
          <cell r="A1379">
            <v>43006</v>
          </cell>
          <cell r="B1379">
            <v>43.02</v>
          </cell>
          <cell r="C1379">
            <v>44.119999</v>
          </cell>
          <cell r="D1379">
            <v>43.009998000000003</v>
          </cell>
          <cell r="E1379">
            <v>43.990001999999997</v>
          </cell>
          <cell r="F1379">
            <v>43.171253</v>
          </cell>
          <cell r="G1379">
            <v>4072695</v>
          </cell>
        </row>
        <row r="1380">
          <cell r="A1380">
            <v>43007</v>
          </cell>
          <cell r="B1380">
            <v>43.610000999999997</v>
          </cell>
          <cell r="C1380">
            <v>44.330002</v>
          </cell>
          <cell r="D1380">
            <v>43.610000999999997</v>
          </cell>
          <cell r="E1380">
            <v>43.970001000000003</v>
          </cell>
          <cell r="F1380">
            <v>43.151618999999997</v>
          </cell>
          <cell r="G1380">
            <v>1663861</v>
          </cell>
        </row>
        <row r="1381">
          <cell r="A1381">
            <v>43010</v>
          </cell>
          <cell r="B1381">
            <v>44.23</v>
          </cell>
          <cell r="C1381">
            <v>44.599997999999999</v>
          </cell>
          <cell r="D1381">
            <v>44.02</v>
          </cell>
          <cell r="E1381">
            <v>44.509998000000003</v>
          </cell>
          <cell r="F1381">
            <v>43.681567999999999</v>
          </cell>
          <cell r="G1381">
            <v>2080456</v>
          </cell>
        </row>
        <row r="1382">
          <cell r="A1382">
            <v>43011</v>
          </cell>
          <cell r="B1382">
            <v>43.93</v>
          </cell>
          <cell r="C1382">
            <v>44.990001999999997</v>
          </cell>
          <cell r="D1382">
            <v>43.93</v>
          </cell>
          <cell r="E1382">
            <v>44.889999000000003</v>
          </cell>
          <cell r="F1382">
            <v>44.054496999999998</v>
          </cell>
          <cell r="G1382">
            <v>1918022</v>
          </cell>
        </row>
        <row r="1383">
          <cell r="A1383">
            <v>43012</v>
          </cell>
          <cell r="B1383">
            <v>44.84</v>
          </cell>
          <cell r="C1383">
            <v>45.950001</v>
          </cell>
          <cell r="D1383">
            <v>44.810001</v>
          </cell>
          <cell r="E1383">
            <v>45.880001</v>
          </cell>
          <cell r="F1383">
            <v>45.026072999999997</v>
          </cell>
          <cell r="G1383">
            <v>2139295</v>
          </cell>
        </row>
        <row r="1384">
          <cell r="A1384">
            <v>43013</v>
          </cell>
          <cell r="B1384">
            <v>45.799999</v>
          </cell>
          <cell r="C1384">
            <v>46</v>
          </cell>
          <cell r="D1384">
            <v>45.41</v>
          </cell>
          <cell r="E1384">
            <v>45.860000999999997</v>
          </cell>
          <cell r="F1384">
            <v>45.006442999999997</v>
          </cell>
          <cell r="G1384">
            <v>1120912</v>
          </cell>
        </row>
        <row r="1385">
          <cell r="A1385">
            <v>43014</v>
          </cell>
          <cell r="B1385">
            <v>45.799999</v>
          </cell>
          <cell r="C1385">
            <v>45.91</v>
          </cell>
          <cell r="D1385">
            <v>45.400002000000001</v>
          </cell>
          <cell r="E1385">
            <v>45.830002</v>
          </cell>
          <cell r="F1385">
            <v>44.977004999999998</v>
          </cell>
          <cell r="G1385">
            <v>1191818</v>
          </cell>
        </row>
        <row r="1386">
          <cell r="A1386">
            <v>43017</v>
          </cell>
          <cell r="B1386">
            <v>45.98</v>
          </cell>
          <cell r="C1386">
            <v>46</v>
          </cell>
          <cell r="D1386">
            <v>45.200001</v>
          </cell>
          <cell r="E1386">
            <v>45.68</v>
          </cell>
          <cell r="F1386">
            <v>44.829796000000002</v>
          </cell>
          <cell r="G1386">
            <v>1401970</v>
          </cell>
        </row>
        <row r="1387">
          <cell r="A1387">
            <v>43018</v>
          </cell>
          <cell r="B1387">
            <v>45.66</v>
          </cell>
          <cell r="C1387">
            <v>45.880001</v>
          </cell>
          <cell r="D1387">
            <v>44.810001</v>
          </cell>
          <cell r="E1387">
            <v>45.099997999999999</v>
          </cell>
          <cell r="F1387">
            <v>44.260586000000004</v>
          </cell>
          <cell r="G1387">
            <v>1711497</v>
          </cell>
        </row>
        <row r="1388">
          <cell r="A1388">
            <v>43019</v>
          </cell>
          <cell r="B1388">
            <v>45.209999000000003</v>
          </cell>
          <cell r="C1388">
            <v>45.990001999999997</v>
          </cell>
          <cell r="D1388">
            <v>44.950001</v>
          </cell>
          <cell r="E1388">
            <v>45.630001</v>
          </cell>
          <cell r="F1388">
            <v>44.780726999999999</v>
          </cell>
          <cell r="G1388">
            <v>2636019</v>
          </cell>
        </row>
        <row r="1389">
          <cell r="A1389">
            <v>43020</v>
          </cell>
          <cell r="B1389">
            <v>45.599997999999999</v>
          </cell>
          <cell r="C1389">
            <v>45.880001</v>
          </cell>
          <cell r="D1389">
            <v>45.18</v>
          </cell>
          <cell r="E1389">
            <v>45.43</v>
          </cell>
          <cell r="F1389">
            <v>44.584449999999997</v>
          </cell>
          <cell r="G1389">
            <v>1521450</v>
          </cell>
        </row>
        <row r="1390">
          <cell r="A1390">
            <v>43021</v>
          </cell>
          <cell r="B1390">
            <v>45.540000999999997</v>
          </cell>
          <cell r="C1390">
            <v>45.799999</v>
          </cell>
          <cell r="D1390">
            <v>45.099997999999999</v>
          </cell>
          <cell r="E1390">
            <v>45.52</v>
          </cell>
          <cell r="F1390">
            <v>44.672770999999997</v>
          </cell>
          <cell r="G1390">
            <v>1770767</v>
          </cell>
        </row>
        <row r="1391">
          <cell r="A1391">
            <v>43024</v>
          </cell>
          <cell r="B1391">
            <v>45.52</v>
          </cell>
          <cell r="C1391">
            <v>45.799999</v>
          </cell>
          <cell r="D1391">
            <v>44.459999000000003</v>
          </cell>
          <cell r="E1391">
            <v>44.529998999999997</v>
          </cell>
          <cell r="F1391">
            <v>43.701199000000003</v>
          </cell>
          <cell r="G1391">
            <v>1703199</v>
          </cell>
        </row>
        <row r="1392">
          <cell r="A1392">
            <v>43025</v>
          </cell>
          <cell r="B1392">
            <v>44.5</v>
          </cell>
          <cell r="C1392">
            <v>45.919998</v>
          </cell>
          <cell r="D1392">
            <v>44.200001</v>
          </cell>
          <cell r="E1392">
            <v>45.790000999999997</v>
          </cell>
          <cell r="F1392">
            <v>44.937747999999999</v>
          </cell>
          <cell r="G1392">
            <v>2762690</v>
          </cell>
        </row>
        <row r="1393">
          <cell r="A1393">
            <v>43026</v>
          </cell>
          <cell r="B1393">
            <v>45.5</v>
          </cell>
          <cell r="C1393">
            <v>45.950001</v>
          </cell>
          <cell r="D1393">
            <v>44.849997999999999</v>
          </cell>
          <cell r="E1393">
            <v>45.029998999999997</v>
          </cell>
          <cell r="F1393">
            <v>44.191890999999998</v>
          </cell>
          <cell r="G1393">
            <v>855367</v>
          </cell>
        </row>
        <row r="1394">
          <cell r="A1394">
            <v>43027</v>
          </cell>
          <cell r="B1394">
            <v>45.740001999999997</v>
          </cell>
          <cell r="C1394">
            <v>45.740001999999997</v>
          </cell>
          <cell r="D1394">
            <v>44.310001</v>
          </cell>
          <cell r="E1394">
            <v>44.59</v>
          </cell>
          <cell r="F1394">
            <v>43.760081999999997</v>
          </cell>
          <cell r="G1394">
            <v>980708</v>
          </cell>
        </row>
        <row r="1395">
          <cell r="A1395">
            <v>43028</v>
          </cell>
          <cell r="B1395">
            <v>44.889999000000003</v>
          </cell>
          <cell r="C1395">
            <v>45.200001</v>
          </cell>
          <cell r="D1395">
            <v>43.93</v>
          </cell>
          <cell r="E1395">
            <v>44.02</v>
          </cell>
          <cell r="F1395">
            <v>43.200687000000002</v>
          </cell>
          <cell r="G1395">
            <v>1291349</v>
          </cell>
        </row>
        <row r="1396">
          <cell r="A1396">
            <v>43031</v>
          </cell>
          <cell r="B1396">
            <v>43.830002</v>
          </cell>
          <cell r="C1396">
            <v>45.599997999999999</v>
          </cell>
          <cell r="D1396">
            <v>43.799999</v>
          </cell>
          <cell r="E1396">
            <v>45</v>
          </cell>
          <cell r="F1396">
            <v>44.162449000000002</v>
          </cell>
          <cell r="G1396">
            <v>2351603</v>
          </cell>
        </row>
        <row r="1397">
          <cell r="A1397">
            <v>43032</v>
          </cell>
          <cell r="B1397">
            <v>45</v>
          </cell>
          <cell r="C1397">
            <v>45.700001</v>
          </cell>
          <cell r="D1397">
            <v>44.299999</v>
          </cell>
          <cell r="E1397">
            <v>44.830002</v>
          </cell>
          <cell r="F1397">
            <v>43.995612999999999</v>
          </cell>
          <cell r="G1397">
            <v>994757</v>
          </cell>
        </row>
        <row r="1398">
          <cell r="A1398">
            <v>43033</v>
          </cell>
          <cell r="B1398">
            <v>45.09</v>
          </cell>
          <cell r="C1398">
            <v>45.599997999999999</v>
          </cell>
          <cell r="D1398">
            <v>44.330002</v>
          </cell>
          <cell r="E1398">
            <v>45.049999</v>
          </cell>
          <cell r="F1398">
            <v>44.211517000000001</v>
          </cell>
          <cell r="G1398">
            <v>3102616</v>
          </cell>
        </row>
        <row r="1399">
          <cell r="A1399">
            <v>43034</v>
          </cell>
          <cell r="B1399">
            <v>44.450001</v>
          </cell>
          <cell r="C1399">
            <v>45.299999</v>
          </cell>
          <cell r="D1399">
            <v>44.450001</v>
          </cell>
          <cell r="E1399">
            <v>45.02</v>
          </cell>
          <cell r="F1399">
            <v>44.182079000000002</v>
          </cell>
          <cell r="G1399">
            <v>1115936</v>
          </cell>
        </row>
        <row r="1400">
          <cell r="A1400">
            <v>43035</v>
          </cell>
          <cell r="B1400">
            <v>44.5</v>
          </cell>
          <cell r="C1400">
            <v>45.700001</v>
          </cell>
          <cell r="D1400">
            <v>44.299999</v>
          </cell>
          <cell r="E1400">
            <v>45.009998000000003</v>
          </cell>
          <cell r="F1400">
            <v>44.172263999999998</v>
          </cell>
          <cell r="G1400">
            <v>2646336</v>
          </cell>
        </row>
        <row r="1401">
          <cell r="A1401">
            <v>43038</v>
          </cell>
          <cell r="B1401">
            <v>44.779998999999997</v>
          </cell>
          <cell r="C1401">
            <v>45.369999</v>
          </cell>
          <cell r="D1401">
            <v>44.34</v>
          </cell>
          <cell r="E1401">
            <v>44.529998999999997</v>
          </cell>
          <cell r="F1401">
            <v>43.701199000000003</v>
          </cell>
          <cell r="G1401">
            <v>1110682</v>
          </cell>
        </row>
        <row r="1402">
          <cell r="A1402">
            <v>43039</v>
          </cell>
          <cell r="B1402">
            <v>44.990001999999997</v>
          </cell>
          <cell r="C1402">
            <v>45.290000999999997</v>
          </cell>
          <cell r="D1402">
            <v>44.16</v>
          </cell>
          <cell r="E1402">
            <v>44.32</v>
          </cell>
          <cell r="F1402">
            <v>43.495106</v>
          </cell>
          <cell r="G1402">
            <v>1030416</v>
          </cell>
        </row>
        <row r="1403">
          <cell r="A1403">
            <v>43040</v>
          </cell>
          <cell r="B1403">
            <v>43.720001000000003</v>
          </cell>
          <cell r="C1403">
            <v>44.700001</v>
          </cell>
          <cell r="D1403">
            <v>43.720001000000003</v>
          </cell>
          <cell r="E1403">
            <v>43.959999000000003</v>
          </cell>
          <cell r="F1403">
            <v>43.141807999999997</v>
          </cell>
          <cell r="G1403">
            <v>4317920</v>
          </cell>
        </row>
        <row r="1404">
          <cell r="A1404">
            <v>43042</v>
          </cell>
          <cell r="B1404">
            <v>43.75</v>
          </cell>
          <cell r="C1404">
            <v>45.299999</v>
          </cell>
          <cell r="D1404">
            <v>43.259998000000003</v>
          </cell>
          <cell r="E1404">
            <v>45.110000999999997</v>
          </cell>
          <cell r="F1404">
            <v>44.270404999999997</v>
          </cell>
          <cell r="G1404">
            <v>2815419</v>
          </cell>
        </row>
        <row r="1405">
          <cell r="A1405">
            <v>43045</v>
          </cell>
          <cell r="B1405">
            <v>45.240001999999997</v>
          </cell>
          <cell r="C1405">
            <v>45.990001999999997</v>
          </cell>
          <cell r="D1405">
            <v>44.529998999999997</v>
          </cell>
          <cell r="E1405">
            <v>45.75</v>
          </cell>
          <cell r="F1405">
            <v>44.898491</v>
          </cell>
          <cell r="G1405">
            <v>1521038</v>
          </cell>
        </row>
        <row r="1406">
          <cell r="A1406">
            <v>43046</v>
          </cell>
          <cell r="B1406">
            <v>45.700001</v>
          </cell>
          <cell r="C1406">
            <v>46.599997999999999</v>
          </cell>
          <cell r="D1406">
            <v>45.700001</v>
          </cell>
          <cell r="E1406">
            <v>46.09</v>
          </cell>
          <cell r="F1406">
            <v>45.232162000000002</v>
          </cell>
          <cell r="G1406">
            <v>2026578</v>
          </cell>
        </row>
        <row r="1407">
          <cell r="A1407">
            <v>43047</v>
          </cell>
          <cell r="B1407">
            <v>46.009998000000003</v>
          </cell>
          <cell r="C1407">
            <v>46.380001</v>
          </cell>
          <cell r="D1407">
            <v>44.919998</v>
          </cell>
          <cell r="E1407">
            <v>44.98</v>
          </cell>
          <cell r="F1407">
            <v>44.142822000000002</v>
          </cell>
          <cell r="G1407">
            <v>2276259</v>
          </cell>
        </row>
        <row r="1408">
          <cell r="A1408">
            <v>43048</v>
          </cell>
          <cell r="B1408">
            <v>44.849997999999999</v>
          </cell>
          <cell r="C1408">
            <v>45.389999000000003</v>
          </cell>
          <cell r="D1408">
            <v>44.529998999999997</v>
          </cell>
          <cell r="E1408">
            <v>44.68</v>
          </cell>
          <cell r="F1408">
            <v>43.848404000000002</v>
          </cell>
          <cell r="G1408">
            <v>1571026</v>
          </cell>
        </row>
        <row r="1409">
          <cell r="A1409">
            <v>43049</v>
          </cell>
          <cell r="B1409">
            <v>44.799999</v>
          </cell>
          <cell r="C1409">
            <v>44.799999</v>
          </cell>
          <cell r="D1409">
            <v>43.509998000000003</v>
          </cell>
          <cell r="E1409">
            <v>43.709999000000003</v>
          </cell>
          <cell r="F1409">
            <v>42.896458000000003</v>
          </cell>
          <cell r="G1409">
            <v>1070413</v>
          </cell>
        </row>
        <row r="1410">
          <cell r="A1410">
            <v>43052</v>
          </cell>
          <cell r="B1410">
            <v>43.919998</v>
          </cell>
          <cell r="C1410">
            <v>44.110000999999997</v>
          </cell>
          <cell r="D1410">
            <v>43.299999</v>
          </cell>
          <cell r="E1410">
            <v>43.919998</v>
          </cell>
          <cell r="F1410">
            <v>43.102550999999998</v>
          </cell>
          <cell r="G1410">
            <v>2514142</v>
          </cell>
        </row>
        <row r="1411">
          <cell r="A1411">
            <v>43053</v>
          </cell>
          <cell r="B1411">
            <v>44.02</v>
          </cell>
          <cell r="C1411">
            <v>44.470001000000003</v>
          </cell>
          <cell r="D1411">
            <v>43.43</v>
          </cell>
          <cell r="E1411">
            <v>43.98</v>
          </cell>
          <cell r="F1411">
            <v>43.161434</v>
          </cell>
          <cell r="G1411">
            <v>2422911</v>
          </cell>
        </row>
        <row r="1412">
          <cell r="A1412">
            <v>43054</v>
          </cell>
          <cell r="B1412">
            <v>43.5</v>
          </cell>
          <cell r="C1412">
            <v>44.169998</v>
          </cell>
          <cell r="D1412">
            <v>43.400002000000001</v>
          </cell>
          <cell r="E1412">
            <v>43.759998000000003</v>
          </cell>
          <cell r="F1412">
            <v>42.945526000000001</v>
          </cell>
          <cell r="G1412">
            <v>3652074</v>
          </cell>
        </row>
        <row r="1413">
          <cell r="A1413">
            <v>43055</v>
          </cell>
          <cell r="B1413">
            <v>43.860000999999997</v>
          </cell>
          <cell r="C1413">
            <v>44.779998999999997</v>
          </cell>
          <cell r="D1413">
            <v>43.860000999999997</v>
          </cell>
          <cell r="E1413">
            <v>44.360000999999997</v>
          </cell>
          <cell r="F1413">
            <v>43.534362999999999</v>
          </cell>
          <cell r="G1413">
            <v>1316976</v>
          </cell>
        </row>
        <row r="1414">
          <cell r="A1414">
            <v>43056</v>
          </cell>
          <cell r="B1414">
            <v>44.360000999999997</v>
          </cell>
          <cell r="C1414">
            <v>44.75</v>
          </cell>
          <cell r="D1414">
            <v>43.509998000000003</v>
          </cell>
          <cell r="E1414">
            <v>43.669998</v>
          </cell>
          <cell r="F1414">
            <v>42.857204000000003</v>
          </cell>
          <cell r="G1414">
            <v>2064149</v>
          </cell>
        </row>
        <row r="1415">
          <cell r="A1415">
            <v>43060</v>
          </cell>
          <cell r="B1415">
            <v>43.799999</v>
          </cell>
          <cell r="C1415">
            <v>44.400002000000001</v>
          </cell>
          <cell r="D1415">
            <v>43.77</v>
          </cell>
          <cell r="E1415">
            <v>44.279998999999997</v>
          </cell>
          <cell r="F1415">
            <v>43.455852999999998</v>
          </cell>
          <cell r="G1415">
            <v>2142625</v>
          </cell>
        </row>
        <row r="1416">
          <cell r="A1416">
            <v>43061</v>
          </cell>
          <cell r="B1416">
            <v>44.389999000000003</v>
          </cell>
          <cell r="C1416">
            <v>45</v>
          </cell>
          <cell r="D1416">
            <v>43.950001</v>
          </cell>
          <cell r="E1416">
            <v>44.419998</v>
          </cell>
          <cell r="F1416">
            <v>43.593243000000001</v>
          </cell>
          <cell r="G1416">
            <v>2742803</v>
          </cell>
        </row>
        <row r="1417">
          <cell r="A1417">
            <v>43062</v>
          </cell>
          <cell r="B1417">
            <v>43.849997999999999</v>
          </cell>
          <cell r="C1417">
            <v>44.5</v>
          </cell>
          <cell r="D1417">
            <v>43.849997999999999</v>
          </cell>
          <cell r="E1417">
            <v>44.48</v>
          </cell>
          <cell r="F1417">
            <v>43.65213</v>
          </cell>
          <cell r="G1417">
            <v>361445</v>
          </cell>
        </row>
        <row r="1418">
          <cell r="A1418">
            <v>43063</v>
          </cell>
          <cell r="B1418">
            <v>44.119999</v>
          </cell>
          <cell r="C1418">
            <v>44.75</v>
          </cell>
          <cell r="D1418">
            <v>44.119999</v>
          </cell>
          <cell r="E1418">
            <v>44.27</v>
          </cell>
          <cell r="F1418">
            <v>43.446036999999997</v>
          </cell>
          <cell r="G1418">
            <v>1639610</v>
          </cell>
        </row>
        <row r="1419">
          <cell r="A1419">
            <v>43066</v>
          </cell>
          <cell r="B1419">
            <v>44.700001</v>
          </cell>
          <cell r="C1419">
            <v>44.700001</v>
          </cell>
          <cell r="D1419">
            <v>43.459999000000003</v>
          </cell>
          <cell r="E1419">
            <v>43.599997999999999</v>
          </cell>
          <cell r="F1419">
            <v>42.788508999999998</v>
          </cell>
          <cell r="G1419">
            <v>1755077</v>
          </cell>
        </row>
        <row r="1420">
          <cell r="A1420">
            <v>43067</v>
          </cell>
          <cell r="B1420">
            <v>43.650002000000001</v>
          </cell>
          <cell r="C1420">
            <v>44.490001999999997</v>
          </cell>
          <cell r="D1420">
            <v>42.82</v>
          </cell>
          <cell r="E1420">
            <v>43.099997999999999</v>
          </cell>
          <cell r="F1420">
            <v>42.297812999999998</v>
          </cell>
          <cell r="G1420">
            <v>2502421</v>
          </cell>
        </row>
        <row r="1421">
          <cell r="A1421">
            <v>43068</v>
          </cell>
          <cell r="B1421">
            <v>43.279998999999997</v>
          </cell>
          <cell r="C1421">
            <v>44.77</v>
          </cell>
          <cell r="D1421">
            <v>43.09</v>
          </cell>
          <cell r="E1421">
            <v>44.139999000000003</v>
          </cell>
          <cell r="F1421">
            <v>43.318458999999997</v>
          </cell>
          <cell r="G1421">
            <v>2575655</v>
          </cell>
        </row>
        <row r="1422">
          <cell r="A1422">
            <v>43069</v>
          </cell>
          <cell r="B1422">
            <v>44.049999</v>
          </cell>
          <cell r="C1422">
            <v>44.98</v>
          </cell>
          <cell r="D1422">
            <v>43.169998</v>
          </cell>
          <cell r="E1422">
            <v>43.450001</v>
          </cell>
          <cell r="F1422">
            <v>42.641300000000001</v>
          </cell>
          <cell r="G1422">
            <v>4825214</v>
          </cell>
        </row>
        <row r="1423">
          <cell r="A1423">
            <v>43070</v>
          </cell>
          <cell r="B1423">
            <v>43.560001</v>
          </cell>
          <cell r="C1423">
            <v>44</v>
          </cell>
          <cell r="D1423">
            <v>43</v>
          </cell>
          <cell r="E1423">
            <v>43.450001</v>
          </cell>
          <cell r="F1423">
            <v>42.641300000000001</v>
          </cell>
          <cell r="G1423">
            <v>2275254</v>
          </cell>
        </row>
        <row r="1424">
          <cell r="A1424">
            <v>43073</v>
          </cell>
          <cell r="B1424">
            <v>43.209999000000003</v>
          </cell>
          <cell r="C1424">
            <v>44.189999</v>
          </cell>
          <cell r="D1424">
            <v>43.049999</v>
          </cell>
          <cell r="E1424">
            <v>43.43</v>
          </cell>
          <cell r="F1424">
            <v>42.621673999999999</v>
          </cell>
          <cell r="G1424">
            <v>2067115</v>
          </cell>
        </row>
        <row r="1425">
          <cell r="A1425">
            <v>43074</v>
          </cell>
          <cell r="B1425">
            <v>43.98</v>
          </cell>
          <cell r="C1425">
            <v>44</v>
          </cell>
          <cell r="D1425">
            <v>43.200001</v>
          </cell>
          <cell r="E1425">
            <v>43.380001</v>
          </cell>
          <cell r="F1425">
            <v>42.572605000000003</v>
          </cell>
          <cell r="G1425">
            <v>2604092</v>
          </cell>
        </row>
        <row r="1426">
          <cell r="A1426">
            <v>43075</v>
          </cell>
          <cell r="B1426">
            <v>43.599997999999999</v>
          </cell>
          <cell r="C1426">
            <v>43.849997999999999</v>
          </cell>
          <cell r="D1426">
            <v>42.18</v>
          </cell>
          <cell r="E1426">
            <v>42.509998000000003</v>
          </cell>
          <cell r="F1426">
            <v>41.718792000000001</v>
          </cell>
          <cell r="G1426">
            <v>3012033</v>
          </cell>
        </row>
        <row r="1427">
          <cell r="A1427">
            <v>43076</v>
          </cell>
          <cell r="B1427">
            <v>42.799999</v>
          </cell>
          <cell r="C1427">
            <v>43.18</v>
          </cell>
          <cell r="D1427">
            <v>42.259998000000003</v>
          </cell>
          <cell r="E1427">
            <v>42.509998000000003</v>
          </cell>
          <cell r="F1427">
            <v>41.718792000000001</v>
          </cell>
          <cell r="G1427">
            <v>2192662</v>
          </cell>
        </row>
        <row r="1428">
          <cell r="A1428">
            <v>43077</v>
          </cell>
          <cell r="B1428">
            <v>42.93</v>
          </cell>
          <cell r="C1428">
            <v>43.16</v>
          </cell>
          <cell r="D1428">
            <v>42.549999</v>
          </cell>
          <cell r="E1428">
            <v>42.650002000000001</v>
          </cell>
          <cell r="F1428">
            <v>41.856189999999998</v>
          </cell>
          <cell r="G1428">
            <v>2811829</v>
          </cell>
        </row>
        <row r="1429">
          <cell r="A1429">
            <v>43080</v>
          </cell>
          <cell r="B1429">
            <v>42.509998000000003</v>
          </cell>
          <cell r="C1429">
            <v>43</v>
          </cell>
          <cell r="D1429">
            <v>42.25</v>
          </cell>
          <cell r="E1429">
            <v>42.360000999999997</v>
          </cell>
          <cell r="F1429">
            <v>41.571587000000001</v>
          </cell>
          <cell r="G1429">
            <v>1336929</v>
          </cell>
        </row>
        <row r="1430">
          <cell r="A1430">
            <v>43082</v>
          </cell>
          <cell r="B1430">
            <v>42.720001000000003</v>
          </cell>
          <cell r="C1430">
            <v>44</v>
          </cell>
          <cell r="D1430">
            <v>42.450001</v>
          </cell>
          <cell r="E1430">
            <v>43.849997999999999</v>
          </cell>
          <cell r="F1430">
            <v>43.033852000000003</v>
          </cell>
          <cell r="G1430">
            <v>6021737</v>
          </cell>
        </row>
        <row r="1431">
          <cell r="A1431">
            <v>43083</v>
          </cell>
          <cell r="B1431">
            <v>43.849997999999999</v>
          </cell>
          <cell r="C1431">
            <v>44.66</v>
          </cell>
          <cell r="D1431">
            <v>43.59</v>
          </cell>
          <cell r="E1431">
            <v>44.139999000000003</v>
          </cell>
          <cell r="F1431">
            <v>43.318458999999997</v>
          </cell>
          <cell r="G1431">
            <v>3404004</v>
          </cell>
        </row>
        <row r="1432">
          <cell r="A1432">
            <v>43084</v>
          </cell>
          <cell r="B1432">
            <v>44.650002000000001</v>
          </cell>
          <cell r="C1432">
            <v>44.650002000000001</v>
          </cell>
          <cell r="D1432">
            <v>43.380001</v>
          </cell>
          <cell r="E1432">
            <v>44.09</v>
          </cell>
          <cell r="F1432">
            <v>43.269390000000001</v>
          </cell>
          <cell r="G1432">
            <v>6065280</v>
          </cell>
        </row>
        <row r="1433">
          <cell r="A1433">
            <v>43087</v>
          </cell>
          <cell r="B1433">
            <v>44.189999</v>
          </cell>
          <cell r="C1433">
            <v>44.650002000000001</v>
          </cell>
          <cell r="D1433">
            <v>43.669998</v>
          </cell>
          <cell r="E1433">
            <v>43.82</v>
          </cell>
          <cell r="F1433">
            <v>43.004413999999997</v>
          </cell>
          <cell r="G1433">
            <v>3211518</v>
          </cell>
        </row>
        <row r="1434">
          <cell r="A1434">
            <v>43088</v>
          </cell>
          <cell r="B1434">
            <v>44</v>
          </cell>
          <cell r="C1434">
            <v>44.09</v>
          </cell>
          <cell r="D1434">
            <v>42.66</v>
          </cell>
          <cell r="E1434">
            <v>42.75</v>
          </cell>
          <cell r="F1434">
            <v>41.954326999999999</v>
          </cell>
          <cell r="G1434">
            <v>2480438</v>
          </cell>
        </row>
        <row r="1435">
          <cell r="A1435">
            <v>43089</v>
          </cell>
          <cell r="B1435">
            <v>42.98</v>
          </cell>
          <cell r="C1435">
            <v>43.259998000000003</v>
          </cell>
          <cell r="D1435">
            <v>42.849997999999999</v>
          </cell>
          <cell r="E1435">
            <v>43</v>
          </cell>
          <cell r="F1435">
            <v>42.199677000000001</v>
          </cell>
          <cell r="G1435">
            <v>2085073</v>
          </cell>
        </row>
        <row r="1436">
          <cell r="A1436">
            <v>43090</v>
          </cell>
          <cell r="B1436">
            <v>42.869999</v>
          </cell>
          <cell r="C1436">
            <v>43.150002000000001</v>
          </cell>
          <cell r="D1436">
            <v>42.869999</v>
          </cell>
          <cell r="E1436">
            <v>42.98</v>
          </cell>
          <cell r="F1436">
            <v>42.180045999999997</v>
          </cell>
          <cell r="G1436">
            <v>4346298</v>
          </cell>
        </row>
        <row r="1437">
          <cell r="A1437">
            <v>43091</v>
          </cell>
          <cell r="B1437">
            <v>43</v>
          </cell>
          <cell r="C1437">
            <v>43.240001999999997</v>
          </cell>
          <cell r="D1437">
            <v>42.200001</v>
          </cell>
          <cell r="E1437">
            <v>42.279998999999997</v>
          </cell>
          <cell r="F1437">
            <v>41.493073000000003</v>
          </cell>
          <cell r="G1437">
            <v>1345633</v>
          </cell>
        </row>
        <row r="1438">
          <cell r="A1438">
            <v>43095</v>
          </cell>
          <cell r="B1438">
            <v>42.209999000000003</v>
          </cell>
          <cell r="C1438">
            <v>42.84</v>
          </cell>
          <cell r="D1438">
            <v>42.029998999999997</v>
          </cell>
          <cell r="E1438">
            <v>42.189999</v>
          </cell>
          <cell r="F1438">
            <v>41.404750999999997</v>
          </cell>
          <cell r="G1438">
            <v>477677</v>
          </cell>
        </row>
        <row r="1439">
          <cell r="A1439">
            <v>43096</v>
          </cell>
          <cell r="B1439">
            <v>42.220001000000003</v>
          </cell>
          <cell r="C1439">
            <v>42.77</v>
          </cell>
          <cell r="D1439">
            <v>42.150002000000001</v>
          </cell>
          <cell r="E1439">
            <v>42.380001</v>
          </cell>
          <cell r="F1439">
            <v>41.591213000000003</v>
          </cell>
          <cell r="G1439">
            <v>1690897</v>
          </cell>
        </row>
        <row r="1440">
          <cell r="A1440">
            <v>43097</v>
          </cell>
          <cell r="B1440">
            <v>42.459999000000003</v>
          </cell>
          <cell r="C1440">
            <v>43.43</v>
          </cell>
          <cell r="D1440">
            <v>42.459999000000003</v>
          </cell>
          <cell r="E1440">
            <v>43.02</v>
          </cell>
          <cell r="F1440">
            <v>42.219302999999996</v>
          </cell>
          <cell r="G1440">
            <v>1153146</v>
          </cell>
        </row>
        <row r="1441">
          <cell r="A1441">
            <v>43098</v>
          </cell>
          <cell r="B1441">
            <v>43.119999</v>
          </cell>
          <cell r="C1441">
            <v>43.59</v>
          </cell>
          <cell r="D1441">
            <v>42.560001</v>
          </cell>
          <cell r="E1441">
            <v>43.509998000000003</v>
          </cell>
          <cell r="F1441">
            <v>42.700180000000003</v>
          </cell>
          <cell r="G1441">
            <v>2163537</v>
          </cell>
        </row>
        <row r="1442">
          <cell r="A1442">
            <v>43102</v>
          </cell>
          <cell r="B1442">
            <v>43.720001000000003</v>
          </cell>
          <cell r="C1442">
            <v>43.75</v>
          </cell>
          <cell r="D1442">
            <v>42.91</v>
          </cell>
          <cell r="E1442">
            <v>43.380001</v>
          </cell>
          <cell r="F1442">
            <v>42.572605000000003</v>
          </cell>
          <cell r="G1442">
            <v>1626731</v>
          </cell>
        </row>
        <row r="1443">
          <cell r="A1443">
            <v>43103</v>
          </cell>
          <cell r="B1443">
            <v>43.220001000000003</v>
          </cell>
          <cell r="C1443">
            <v>43.650002000000001</v>
          </cell>
          <cell r="D1443">
            <v>43.099997999999999</v>
          </cell>
          <cell r="E1443">
            <v>43.400002000000001</v>
          </cell>
          <cell r="F1443">
            <v>42.592232000000003</v>
          </cell>
          <cell r="G1443">
            <v>1230572</v>
          </cell>
        </row>
        <row r="1444">
          <cell r="A1444">
            <v>43104</v>
          </cell>
          <cell r="B1444">
            <v>43.650002000000001</v>
          </cell>
          <cell r="C1444">
            <v>44</v>
          </cell>
          <cell r="D1444">
            <v>43.029998999999997</v>
          </cell>
          <cell r="E1444">
            <v>43.669998</v>
          </cell>
          <cell r="F1444">
            <v>42.857204000000003</v>
          </cell>
          <cell r="G1444">
            <v>2341379</v>
          </cell>
        </row>
        <row r="1445">
          <cell r="A1445">
            <v>43105</v>
          </cell>
          <cell r="B1445">
            <v>43.77</v>
          </cell>
          <cell r="C1445">
            <v>44</v>
          </cell>
          <cell r="D1445">
            <v>43.419998</v>
          </cell>
          <cell r="E1445">
            <v>43.540000999999997</v>
          </cell>
          <cell r="F1445">
            <v>42.729626000000003</v>
          </cell>
          <cell r="G1445">
            <v>3034896</v>
          </cell>
        </row>
        <row r="1446">
          <cell r="A1446">
            <v>43108</v>
          </cell>
          <cell r="B1446">
            <v>43.639999000000003</v>
          </cell>
          <cell r="C1446">
            <v>43.970001000000003</v>
          </cell>
          <cell r="D1446">
            <v>43.110000999999997</v>
          </cell>
          <cell r="E1446">
            <v>43.509998000000003</v>
          </cell>
          <cell r="F1446">
            <v>42.700180000000003</v>
          </cell>
          <cell r="G1446">
            <v>1886857</v>
          </cell>
        </row>
        <row r="1447">
          <cell r="A1447">
            <v>43109</v>
          </cell>
          <cell r="B1447">
            <v>43.259998000000003</v>
          </cell>
          <cell r="C1447">
            <v>43.740001999999997</v>
          </cell>
          <cell r="D1447">
            <v>43.119999</v>
          </cell>
          <cell r="E1447">
            <v>43.630001</v>
          </cell>
          <cell r="F1447">
            <v>42.817946999999997</v>
          </cell>
          <cell r="G1447">
            <v>2832392</v>
          </cell>
        </row>
        <row r="1448">
          <cell r="A1448">
            <v>43110</v>
          </cell>
          <cell r="B1448">
            <v>43.41</v>
          </cell>
          <cell r="C1448">
            <v>43.709999000000003</v>
          </cell>
          <cell r="D1448">
            <v>42.849997999999999</v>
          </cell>
          <cell r="E1448">
            <v>43.07</v>
          </cell>
          <cell r="F1448">
            <v>42.268371999999999</v>
          </cell>
          <cell r="G1448">
            <v>2795516</v>
          </cell>
        </row>
        <row r="1449">
          <cell r="A1449">
            <v>43111</v>
          </cell>
          <cell r="B1449">
            <v>43.279998999999997</v>
          </cell>
          <cell r="C1449">
            <v>43.57</v>
          </cell>
          <cell r="D1449">
            <v>42.799999</v>
          </cell>
          <cell r="E1449">
            <v>43.450001</v>
          </cell>
          <cell r="F1449">
            <v>42.641300000000001</v>
          </cell>
          <cell r="G1449">
            <v>2369056</v>
          </cell>
        </row>
        <row r="1450">
          <cell r="A1450">
            <v>43112</v>
          </cell>
          <cell r="B1450">
            <v>43.07</v>
          </cell>
          <cell r="C1450">
            <v>44.150002000000001</v>
          </cell>
          <cell r="D1450">
            <v>43.07</v>
          </cell>
          <cell r="E1450">
            <v>43.580002</v>
          </cell>
          <cell r="F1450">
            <v>42.768878999999998</v>
          </cell>
          <cell r="G1450">
            <v>2616539</v>
          </cell>
        </row>
        <row r="1451">
          <cell r="A1451">
            <v>43115</v>
          </cell>
          <cell r="B1451">
            <v>43.939999</v>
          </cell>
          <cell r="C1451">
            <v>44</v>
          </cell>
          <cell r="D1451">
            <v>43.459999000000003</v>
          </cell>
          <cell r="E1451">
            <v>43.880001</v>
          </cell>
          <cell r="F1451">
            <v>43.063296999999999</v>
          </cell>
          <cell r="G1451">
            <v>396983</v>
          </cell>
        </row>
        <row r="1452">
          <cell r="A1452">
            <v>43116</v>
          </cell>
          <cell r="B1452">
            <v>43.869999</v>
          </cell>
          <cell r="C1452">
            <v>44.459999000000003</v>
          </cell>
          <cell r="D1452">
            <v>43.73</v>
          </cell>
          <cell r="E1452">
            <v>44.400002000000001</v>
          </cell>
          <cell r="F1452">
            <v>43.573619999999998</v>
          </cell>
          <cell r="G1452">
            <v>2238622</v>
          </cell>
        </row>
        <row r="1453">
          <cell r="A1453">
            <v>43117</v>
          </cell>
          <cell r="B1453">
            <v>44.5</v>
          </cell>
          <cell r="C1453">
            <v>45.849997999999999</v>
          </cell>
          <cell r="D1453">
            <v>44.080002</v>
          </cell>
          <cell r="E1453">
            <v>45.23</v>
          </cell>
          <cell r="F1453">
            <v>44.388168</v>
          </cell>
          <cell r="G1453">
            <v>2882705</v>
          </cell>
        </row>
        <row r="1454">
          <cell r="A1454">
            <v>43118</v>
          </cell>
          <cell r="B1454">
            <v>45.450001</v>
          </cell>
          <cell r="C1454">
            <v>45.470001000000003</v>
          </cell>
          <cell r="D1454">
            <v>44.299999</v>
          </cell>
          <cell r="E1454">
            <v>44.91</v>
          </cell>
          <cell r="F1454">
            <v>44.074123</v>
          </cell>
          <cell r="G1454">
            <v>1627084</v>
          </cell>
        </row>
        <row r="1455">
          <cell r="A1455">
            <v>43119</v>
          </cell>
          <cell r="B1455">
            <v>44.830002</v>
          </cell>
          <cell r="C1455">
            <v>45.400002000000001</v>
          </cell>
          <cell r="D1455">
            <v>43.900002000000001</v>
          </cell>
          <cell r="E1455">
            <v>44.16</v>
          </cell>
          <cell r="F1455">
            <v>43.338085</v>
          </cell>
          <cell r="G1455">
            <v>3489872</v>
          </cell>
        </row>
        <row r="1456">
          <cell r="A1456">
            <v>43122</v>
          </cell>
          <cell r="B1456">
            <v>44.23</v>
          </cell>
          <cell r="C1456">
            <v>45.790000999999997</v>
          </cell>
          <cell r="D1456">
            <v>44.040000999999997</v>
          </cell>
          <cell r="E1456">
            <v>45.599997999999999</v>
          </cell>
          <cell r="F1456">
            <v>44.751282000000003</v>
          </cell>
          <cell r="G1456">
            <v>4981736</v>
          </cell>
        </row>
        <row r="1457">
          <cell r="A1457">
            <v>43123</v>
          </cell>
          <cell r="B1457">
            <v>45.75</v>
          </cell>
          <cell r="C1457">
            <v>45.990001999999997</v>
          </cell>
          <cell r="D1457">
            <v>45.139999000000003</v>
          </cell>
          <cell r="E1457">
            <v>45.720001000000003</v>
          </cell>
          <cell r="F1457">
            <v>44.869048999999997</v>
          </cell>
          <cell r="G1457">
            <v>2253247</v>
          </cell>
        </row>
        <row r="1458">
          <cell r="A1458">
            <v>43124</v>
          </cell>
          <cell r="B1458">
            <v>45.5</v>
          </cell>
          <cell r="C1458">
            <v>46.68</v>
          </cell>
          <cell r="D1458">
            <v>45.5</v>
          </cell>
          <cell r="E1458">
            <v>46.560001</v>
          </cell>
          <cell r="F1458">
            <v>45.693416999999997</v>
          </cell>
          <cell r="G1458">
            <v>2094032</v>
          </cell>
        </row>
        <row r="1459">
          <cell r="A1459">
            <v>43125</v>
          </cell>
          <cell r="B1459">
            <v>46.560001</v>
          </cell>
          <cell r="C1459">
            <v>47.34</v>
          </cell>
          <cell r="D1459">
            <v>45.27</v>
          </cell>
          <cell r="E1459">
            <v>46.07</v>
          </cell>
          <cell r="F1459">
            <v>45.212536</v>
          </cell>
          <cell r="G1459">
            <v>4730468</v>
          </cell>
        </row>
        <row r="1460">
          <cell r="A1460">
            <v>43126</v>
          </cell>
          <cell r="B1460">
            <v>46.169998</v>
          </cell>
          <cell r="C1460">
            <v>46.389999000000003</v>
          </cell>
          <cell r="D1460">
            <v>44.91</v>
          </cell>
          <cell r="E1460">
            <v>45.57</v>
          </cell>
          <cell r="F1460">
            <v>44.72184</v>
          </cell>
          <cell r="G1460">
            <v>3363636</v>
          </cell>
        </row>
        <row r="1461">
          <cell r="A1461">
            <v>43129</v>
          </cell>
          <cell r="B1461">
            <v>46.5</v>
          </cell>
          <cell r="C1461">
            <v>46.5</v>
          </cell>
          <cell r="D1461">
            <v>45.040000999999997</v>
          </cell>
          <cell r="E1461">
            <v>45.439999</v>
          </cell>
          <cell r="F1461">
            <v>44.594256999999999</v>
          </cell>
          <cell r="G1461">
            <v>3210123</v>
          </cell>
        </row>
        <row r="1462">
          <cell r="A1462">
            <v>43130</v>
          </cell>
          <cell r="B1462">
            <v>46.369999</v>
          </cell>
          <cell r="C1462">
            <v>46.369999</v>
          </cell>
          <cell r="D1462">
            <v>44.799999</v>
          </cell>
          <cell r="E1462">
            <v>45.580002</v>
          </cell>
          <cell r="F1462">
            <v>44.731659000000001</v>
          </cell>
          <cell r="G1462">
            <v>1944011</v>
          </cell>
        </row>
        <row r="1463">
          <cell r="A1463">
            <v>43131</v>
          </cell>
          <cell r="B1463">
            <v>44.950001</v>
          </cell>
          <cell r="C1463">
            <v>46.139999000000003</v>
          </cell>
          <cell r="D1463">
            <v>44.950001</v>
          </cell>
          <cell r="E1463">
            <v>45.400002000000001</v>
          </cell>
          <cell r="F1463">
            <v>44.555008000000001</v>
          </cell>
          <cell r="G1463">
            <v>3575092</v>
          </cell>
        </row>
        <row r="1464">
          <cell r="A1464">
            <v>43132</v>
          </cell>
          <cell r="B1464">
            <v>45.549999</v>
          </cell>
          <cell r="C1464">
            <v>46.5</v>
          </cell>
          <cell r="D1464">
            <v>45.43</v>
          </cell>
          <cell r="E1464">
            <v>46.169998</v>
          </cell>
          <cell r="F1464">
            <v>45.310673000000001</v>
          </cell>
          <cell r="G1464">
            <v>1956128</v>
          </cell>
        </row>
        <row r="1465">
          <cell r="A1465">
            <v>43133</v>
          </cell>
          <cell r="B1465">
            <v>45.450001</v>
          </cell>
          <cell r="C1465">
            <v>46.5</v>
          </cell>
          <cell r="D1465">
            <v>45</v>
          </cell>
          <cell r="E1465">
            <v>46.310001</v>
          </cell>
          <cell r="F1465">
            <v>45.448070999999999</v>
          </cell>
          <cell r="G1465">
            <v>2933246</v>
          </cell>
        </row>
        <row r="1466">
          <cell r="A1466">
            <v>43137</v>
          </cell>
          <cell r="B1466">
            <v>44.400002000000001</v>
          </cell>
          <cell r="C1466">
            <v>46.349997999999999</v>
          </cell>
          <cell r="D1466">
            <v>44.400002000000001</v>
          </cell>
          <cell r="E1466">
            <v>46.009998000000003</v>
          </cell>
          <cell r="F1466">
            <v>45.153647999999997</v>
          </cell>
          <cell r="G1466">
            <v>4933208</v>
          </cell>
        </row>
        <row r="1467">
          <cell r="A1467">
            <v>43138</v>
          </cell>
          <cell r="B1467">
            <v>45.540000999999997</v>
          </cell>
          <cell r="C1467">
            <v>45.990001999999997</v>
          </cell>
          <cell r="D1467">
            <v>45.060001</v>
          </cell>
          <cell r="E1467">
            <v>45.779998999999997</v>
          </cell>
          <cell r="F1467">
            <v>44.927933000000003</v>
          </cell>
          <cell r="G1467">
            <v>4800797</v>
          </cell>
        </row>
        <row r="1468">
          <cell r="A1468">
            <v>43139</v>
          </cell>
          <cell r="B1468">
            <v>45.669998</v>
          </cell>
          <cell r="C1468">
            <v>45.669998</v>
          </cell>
          <cell r="D1468">
            <v>44.700001</v>
          </cell>
          <cell r="E1468">
            <v>44.830002</v>
          </cell>
          <cell r="F1468">
            <v>43.995612999999999</v>
          </cell>
          <cell r="G1468">
            <v>3646325</v>
          </cell>
        </row>
        <row r="1469">
          <cell r="A1469">
            <v>43140</v>
          </cell>
          <cell r="B1469">
            <v>44.830002</v>
          </cell>
          <cell r="C1469">
            <v>45.700001</v>
          </cell>
          <cell r="D1469">
            <v>44.009998000000003</v>
          </cell>
          <cell r="E1469">
            <v>44.84</v>
          </cell>
          <cell r="F1469">
            <v>44.005428000000002</v>
          </cell>
          <cell r="G1469">
            <v>2168065</v>
          </cell>
        </row>
        <row r="1470">
          <cell r="A1470">
            <v>43143</v>
          </cell>
          <cell r="B1470">
            <v>45.060001</v>
          </cell>
          <cell r="C1470">
            <v>45.23</v>
          </cell>
          <cell r="D1470">
            <v>44.009998000000003</v>
          </cell>
          <cell r="E1470">
            <v>44.380001</v>
          </cell>
          <cell r="F1470">
            <v>43.553992999999998</v>
          </cell>
          <cell r="G1470">
            <v>2240400</v>
          </cell>
        </row>
        <row r="1471">
          <cell r="A1471">
            <v>43144</v>
          </cell>
          <cell r="B1471">
            <v>44.599997999999999</v>
          </cell>
          <cell r="C1471">
            <v>44.75</v>
          </cell>
          <cell r="D1471">
            <v>43.400002000000001</v>
          </cell>
          <cell r="E1471">
            <v>43.73</v>
          </cell>
          <cell r="F1471">
            <v>42.916088000000002</v>
          </cell>
          <cell r="G1471">
            <v>4465678</v>
          </cell>
        </row>
        <row r="1472">
          <cell r="A1472">
            <v>43145</v>
          </cell>
          <cell r="B1472">
            <v>43.669998</v>
          </cell>
          <cell r="C1472">
            <v>44.450001</v>
          </cell>
          <cell r="D1472">
            <v>43.529998999999997</v>
          </cell>
          <cell r="E1472">
            <v>43.950001</v>
          </cell>
          <cell r="F1472">
            <v>43.131991999999997</v>
          </cell>
          <cell r="G1472">
            <v>2462125</v>
          </cell>
        </row>
        <row r="1473">
          <cell r="A1473">
            <v>43146</v>
          </cell>
          <cell r="B1473">
            <v>44.279998999999997</v>
          </cell>
          <cell r="C1473">
            <v>44.59</v>
          </cell>
          <cell r="D1473">
            <v>43.52</v>
          </cell>
          <cell r="E1473">
            <v>43.759998000000003</v>
          </cell>
          <cell r="F1473">
            <v>42.945526000000001</v>
          </cell>
          <cell r="G1473">
            <v>2004139</v>
          </cell>
        </row>
        <row r="1474">
          <cell r="A1474">
            <v>43147</v>
          </cell>
          <cell r="B1474">
            <v>43.610000999999997</v>
          </cell>
          <cell r="C1474">
            <v>44.209999000000003</v>
          </cell>
          <cell r="D1474">
            <v>43.509998000000003</v>
          </cell>
          <cell r="E1474">
            <v>44.009998000000003</v>
          </cell>
          <cell r="F1474">
            <v>43.190876000000003</v>
          </cell>
          <cell r="G1474">
            <v>1526457</v>
          </cell>
        </row>
        <row r="1475">
          <cell r="A1475">
            <v>43150</v>
          </cell>
          <cell r="B1475">
            <v>44.450001</v>
          </cell>
          <cell r="C1475">
            <v>44.450001</v>
          </cell>
          <cell r="D1475">
            <v>43.049999</v>
          </cell>
          <cell r="E1475">
            <v>43.919998</v>
          </cell>
          <cell r="F1475">
            <v>43.102550999999998</v>
          </cell>
          <cell r="G1475">
            <v>268291</v>
          </cell>
        </row>
        <row r="1476">
          <cell r="A1476">
            <v>43151</v>
          </cell>
          <cell r="B1476">
            <v>44.130001</v>
          </cell>
          <cell r="C1476">
            <v>44.400002000000001</v>
          </cell>
          <cell r="D1476">
            <v>43.509998000000003</v>
          </cell>
          <cell r="E1476">
            <v>44.060001</v>
          </cell>
          <cell r="F1476">
            <v>43.239947999999998</v>
          </cell>
          <cell r="G1476">
            <v>891929</v>
          </cell>
        </row>
        <row r="1477">
          <cell r="A1477">
            <v>43152</v>
          </cell>
          <cell r="B1477">
            <v>44.349997999999999</v>
          </cell>
          <cell r="C1477">
            <v>44.389999000000003</v>
          </cell>
          <cell r="D1477">
            <v>43.599997999999999</v>
          </cell>
          <cell r="E1477">
            <v>43.970001000000003</v>
          </cell>
          <cell r="F1477">
            <v>43.151618999999997</v>
          </cell>
          <cell r="G1477">
            <v>2274814</v>
          </cell>
        </row>
        <row r="1478">
          <cell r="A1478">
            <v>43153</v>
          </cell>
          <cell r="B1478">
            <v>43.619999</v>
          </cell>
          <cell r="C1478">
            <v>44.48</v>
          </cell>
          <cell r="D1478">
            <v>43.619999</v>
          </cell>
          <cell r="E1478">
            <v>44.400002000000001</v>
          </cell>
          <cell r="F1478">
            <v>43.573619999999998</v>
          </cell>
          <cell r="G1478">
            <v>1148290</v>
          </cell>
        </row>
        <row r="1479">
          <cell r="A1479">
            <v>43154</v>
          </cell>
          <cell r="B1479">
            <v>44.689999</v>
          </cell>
          <cell r="C1479">
            <v>44.700001</v>
          </cell>
          <cell r="D1479">
            <v>43.700001</v>
          </cell>
          <cell r="E1479">
            <v>44.43</v>
          </cell>
          <cell r="F1479">
            <v>43.603062000000001</v>
          </cell>
          <cell r="G1479">
            <v>1121118</v>
          </cell>
        </row>
        <row r="1480">
          <cell r="A1480">
            <v>43157</v>
          </cell>
          <cell r="B1480">
            <v>44.450001</v>
          </cell>
          <cell r="C1480">
            <v>44.849997999999999</v>
          </cell>
          <cell r="D1480">
            <v>43.919998</v>
          </cell>
          <cell r="E1480">
            <v>44.200001</v>
          </cell>
          <cell r="F1480">
            <v>43.377341999999999</v>
          </cell>
          <cell r="G1480">
            <v>849300</v>
          </cell>
        </row>
        <row r="1481">
          <cell r="A1481">
            <v>43158</v>
          </cell>
          <cell r="B1481">
            <v>44.5</v>
          </cell>
          <cell r="C1481">
            <v>44.5</v>
          </cell>
          <cell r="D1481">
            <v>43.52</v>
          </cell>
          <cell r="E1481">
            <v>44.240001999999997</v>
          </cell>
          <cell r="F1481">
            <v>43.416595000000001</v>
          </cell>
          <cell r="G1481">
            <v>1372652</v>
          </cell>
        </row>
        <row r="1482">
          <cell r="A1482">
            <v>43159</v>
          </cell>
          <cell r="B1482">
            <v>44.349997999999999</v>
          </cell>
          <cell r="C1482">
            <v>44.790000999999997</v>
          </cell>
          <cell r="D1482">
            <v>43.529998999999997</v>
          </cell>
          <cell r="E1482">
            <v>44.110000999999997</v>
          </cell>
          <cell r="F1482">
            <v>43.289017000000001</v>
          </cell>
          <cell r="G1482">
            <v>3943370</v>
          </cell>
        </row>
        <row r="1483">
          <cell r="A1483">
            <v>43160</v>
          </cell>
          <cell r="B1483">
            <v>44.220001000000003</v>
          </cell>
          <cell r="C1483">
            <v>44.5</v>
          </cell>
          <cell r="D1483">
            <v>43.599997999999999</v>
          </cell>
          <cell r="E1483">
            <v>44.080002</v>
          </cell>
          <cell r="F1483">
            <v>43.259574999999998</v>
          </cell>
          <cell r="G1483">
            <v>1169317</v>
          </cell>
        </row>
        <row r="1484">
          <cell r="A1484">
            <v>43161</v>
          </cell>
          <cell r="B1484">
            <v>43.75</v>
          </cell>
          <cell r="C1484">
            <v>43.830002</v>
          </cell>
          <cell r="D1484">
            <v>42.939999</v>
          </cell>
          <cell r="E1484">
            <v>43.040000999999997</v>
          </cell>
          <cell r="F1484">
            <v>42.238930000000003</v>
          </cell>
          <cell r="G1484">
            <v>1579417</v>
          </cell>
        </row>
        <row r="1485">
          <cell r="A1485">
            <v>43164</v>
          </cell>
          <cell r="B1485">
            <v>43.740001999999997</v>
          </cell>
          <cell r="C1485">
            <v>43.740001999999997</v>
          </cell>
          <cell r="D1485">
            <v>42.619999</v>
          </cell>
          <cell r="E1485">
            <v>42.73</v>
          </cell>
          <cell r="F1485">
            <v>41.934699999999999</v>
          </cell>
          <cell r="G1485">
            <v>1449342</v>
          </cell>
        </row>
        <row r="1486">
          <cell r="A1486">
            <v>43165</v>
          </cell>
          <cell r="B1486">
            <v>42.610000999999997</v>
          </cell>
          <cell r="C1486">
            <v>42.799999</v>
          </cell>
          <cell r="D1486">
            <v>42.27</v>
          </cell>
          <cell r="E1486">
            <v>42.48</v>
          </cell>
          <cell r="F1486">
            <v>41.689349999999997</v>
          </cell>
          <cell r="G1486">
            <v>1641253</v>
          </cell>
        </row>
        <row r="1487">
          <cell r="A1487">
            <v>43166</v>
          </cell>
          <cell r="B1487">
            <v>42.279998999999997</v>
          </cell>
          <cell r="C1487">
            <v>42.48</v>
          </cell>
          <cell r="D1487">
            <v>41</v>
          </cell>
          <cell r="E1487">
            <v>41.099997999999999</v>
          </cell>
          <cell r="F1487">
            <v>40.335037</v>
          </cell>
          <cell r="G1487">
            <v>2965954</v>
          </cell>
        </row>
        <row r="1488">
          <cell r="A1488">
            <v>43167</v>
          </cell>
          <cell r="B1488">
            <v>41.169998</v>
          </cell>
          <cell r="C1488">
            <v>42.389999000000003</v>
          </cell>
          <cell r="D1488">
            <v>41.169998</v>
          </cell>
          <cell r="E1488">
            <v>42.259998000000003</v>
          </cell>
          <cell r="F1488">
            <v>41.473446000000003</v>
          </cell>
          <cell r="G1488">
            <v>1542063</v>
          </cell>
        </row>
        <row r="1489">
          <cell r="A1489">
            <v>43168</v>
          </cell>
          <cell r="B1489">
            <v>42.450001</v>
          </cell>
          <cell r="C1489">
            <v>43.380001</v>
          </cell>
          <cell r="D1489">
            <v>42.360000999999997</v>
          </cell>
          <cell r="E1489">
            <v>42.549999</v>
          </cell>
          <cell r="F1489">
            <v>41.758049</v>
          </cell>
          <cell r="G1489">
            <v>1514465</v>
          </cell>
        </row>
        <row r="1490">
          <cell r="A1490">
            <v>43171</v>
          </cell>
          <cell r="B1490">
            <v>43.290000999999997</v>
          </cell>
          <cell r="C1490">
            <v>43.299999</v>
          </cell>
          <cell r="D1490">
            <v>42.91</v>
          </cell>
          <cell r="E1490">
            <v>43.16</v>
          </cell>
          <cell r="F1490">
            <v>42.356696999999997</v>
          </cell>
          <cell r="G1490">
            <v>1400666</v>
          </cell>
        </row>
        <row r="1491">
          <cell r="A1491">
            <v>43172</v>
          </cell>
          <cell r="B1491">
            <v>43.139999000000003</v>
          </cell>
          <cell r="C1491">
            <v>43.139999000000003</v>
          </cell>
          <cell r="D1491">
            <v>41.75</v>
          </cell>
          <cell r="E1491">
            <v>41.91</v>
          </cell>
          <cell r="F1491">
            <v>41.129962999999996</v>
          </cell>
          <cell r="G1491">
            <v>2689901</v>
          </cell>
        </row>
        <row r="1492">
          <cell r="A1492">
            <v>43173</v>
          </cell>
          <cell r="B1492">
            <v>41.970001000000003</v>
          </cell>
          <cell r="C1492">
            <v>42.470001000000003</v>
          </cell>
          <cell r="D1492">
            <v>41.25</v>
          </cell>
          <cell r="E1492">
            <v>41.59</v>
          </cell>
          <cell r="F1492">
            <v>40.815918000000003</v>
          </cell>
          <cell r="G1492">
            <v>1217582</v>
          </cell>
        </row>
        <row r="1493">
          <cell r="A1493">
            <v>43174</v>
          </cell>
          <cell r="B1493">
            <v>41.98</v>
          </cell>
          <cell r="C1493">
            <v>42.139999000000003</v>
          </cell>
          <cell r="D1493">
            <v>41.32</v>
          </cell>
          <cell r="E1493">
            <v>41.66</v>
          </cell>
          <cell r="F1493">
            <v>40.884616999999999</v>
          </cell>
          <cell r="G1493">
            <v>948058</v>
          </cell>
        </row>
        <row r="1494">
          <cell r="A1494">
            <v>43175</v>
          </cell>
          <cell r="B1494">
            <v>41.77</v>
          </cell>
          <cell r="C1494">
            <v>42.099997999999999</v>
          </cell>
          <cell r="D1494">
            <v>41</v>
          </cell>
          <cell r="E1494">
            <v>41.259998000000003</v>
          </cell>
          <cell r="F1494">
            <v>40.492058</v>
          </cell>
          <cell r="G1494">
            <v>8455056</v>
          </cell>
        </row>
        <row r="1495">
          <cell r="A1495">
            <v>43179</v>
          </cell>
          <cell r="B1495">
            <v>41.16</v>
          </cell>
          <cell r="C1495">
            <v>41.740001999999997</v>
          </cell>
          <cell r="D1495">
            <v>41</v>
          </cell>
          <cell r="E1495">
            <v>41.650002000000001</v>
          </cell>
          <cell r="F1495">
            <v>40.874802000000003</v>
          </cell>
          <cell r="G1495">
            <v>1837052</v>
          </cell>
        </row>
        <row r="1496">
          <cell r="A1496">
            <v>43180</v>
          </cell>
          <cell r="B1496">
            <v>41.68</v>
          </cell>
          <cell r="C1496">
            <v>42.75</v>
          </cell>
          <cell r="D1496">
            <v>41.68</v>
          </cell>
          <cell r="E1496">
            <v>42.02</v>
          </cell>
          <cell r="F1496">
            <v>41.237915000000001</v>
          </cell>
          <cell r="G1496">
            <v>2126442</v>
          </cell>
        </row>
        <row r="1497">
          <cell r="A1497">
            <v>43181</v>
          </cell>
          <cell r="B1497">
            <v>42.400002000000001</v>
          </cell>
          <cell r="C1497">
            <v>42.400002000000001</v>
          </cell>
          <cell r="D1497">
            <v>41.349997999999999</v>
          </cell>
          <cell r="E1497">
            <v>41.639999000000003</v>
          </cell>
          <cell r="F1497">
            <v>40.864989999999999</v>
          </cell>
          <cell r="G1497">
            <v>1345302</v>
          </cell>
        </row>
        <row r="1498">
          <cell r="A1498">
            <v>43182</v>
          </cell>
          <cell r="B1498">
            <v>41.790000999999997</v>
          </cell>
          <cell r="C1498">
            <v>41.799999</v>
          </cell>
          <cell r="D1498">
            <v>41.41</v>
          </cell>
          <cell r="E1498">
            <v>41.52</v>
          </cell>
          <cell r="F1498">
            <v>40.747219000000001</v>
          </cell>
          <cell r="G1498">
            <v>2294588</v>
          </cell>
        </row>
        <row r="1499">
          <cell r="A1499">
            <v>43185</v>
          </cell>
          <cell r="B1499">
            <v>41.77</v>
          </cell>
          <cell r="C1499">
            <v>41.77</v>
          </cell>
          <cell r="D1499">
            <v>40.099997999999999</v>
          </cell>
          <cell r="E1499">
            <v>40.759998000000003</v>
          </cell>
          <cell r="F1499">
            <v>40.001362</v>
          </cell>
          <cell r="G1499">
            <v>2712603</v>
          </cell>
        </row>
        <row r="1500">
          <cell r="A1500">
            <v>43186</v>
          </cell>
          <cell r="B1500">
            <v>41.099997999999999</v>
          </cell>
          <cell r="C1500">
            <v>41.290000999999997</v>
          </cell>
          <cell r="D1500">
            <v>40.400002000000001</v>
          </cell>
          <cell r="E1500">
            <v>40.759998000000003</v>
          </cell>
          <cell r="F1500">
            <v>40.001362</v>
          </cell>
          <cell r="G1500">
            <v>3023363</v>
          </cell>
        </row>
        <row r="1501">
          <cell r="A1501">
            <v>43187</v>
          </cell>
          <cell r="B1501">
            <v>40.860000999999997</v>
          </cell>
          <cell r="C1501">
            <v>40.860000999999997</v>
          </cell>
          <cell r="D1501">
            <v>39.590000000000003</v>
          </cell>
          <cell r="E1501">
            <v>39.779998999999997</v>
          </cell>
          <cell r="F1501">
            <v>39.039603999999997</v>
          </cell>
          <cell r="G1501">
            <v>2016984</v>
          </cell>
        </row>
        <row r="1502">
          <cell r="A1502">
            <v>43192</v>
          </cell>
          <cell r="B1502">
            <v>39.689999</v>
          </cell>
          <cell r="C1502">
            <v>40</v>
          </cell>
          <cell r="D1502">
            <v>39.150002000000001</v>
          </cell>
          <cell r="E1502">
            <v>39.380001</v>
          </cell>
          <cell r="F1502">
            <v>38.647053</v>
          </cell>
          <cell r="G1502">
            <v>986245</v>
          </cell>
        </row>
        <row r="1503">
          <cell r="A1503">
            <v>43193</v>
          </cell>
          <cell r="B1503">
            <v>39.290000999999997</v>
          </cell>
          <cell r="C1503">
            <v>39.909999999999997</v>
          </cell>
          <cell r="D1503">
            <v>39.159999999999997</v>
          </cell>
          <cell r="E1503">
            <v>39.43</v>
          </cell>
          <cell r="F1503">
            <v>38.696120999999998</v>
          </cell>
          <cell r="G1503">
            <v>2662296</v>
          </cell>
        </row>
        <row r="1504">
          <cell r="A1504">
            <v>43194</v>
          </cell>
          <cell r="B1504">
            <v>39.869999</v>
          </cell>
          <cell r="C1504">
            <v>41.5</v>
          </cell>
          <cell r="D1504">
            <v>39.5</v>
          </cell>
          <cell r="E1504">
            <v>41.25</v>
          </cell>
          <cell r="F1504">
            <v>40.482242999999997</v>
          </cell>
          <cell r="G1504">
            <v>2345195</v>
          </cell>
        </row>
        <row r="1505">
          <cell r="A1505">
            <v>43195</v>
          </cell>
          <cell r="B1505">
            <v>41.59</v>
          </cell>
          <cell r="C1505">
            <v>41.889999000000003</v>
          </cell>
          <cell r="D1505">
            <v>40.209999000000003</v>
          </cell>
          <cell r="E1505">
            <v>40.939999</v>
          </cell>
          <cell r="F1505">
            <v>40.178013</v>
          </cell>
          <cell r="G1505">
            <v>1705053</v>
          </cell>
        </row>
        <row r="1506">
          <cell r="A1506">
            <v>43196</v>
          </cell>
          <cell r="B1506">
            <v>41.200001</v>
          </cell>
          <cell r="C1506">
            <v>41.669998</v>
          </cell>
          <cell r="D1506">
            <v>40.299999</v>
          </cell>
          <cell r="E1506">
            <v>40.799999</v>
          </cell>
          <cell r="F1506">
            <v>40.040622999999997</v>
          </cell>
          <cell r="G1506">
            <v>1400366</v>
          </cell>
        </row>
        <row r="1507">
          <cell r="A1507">
            <v>43199</v>
          </cell>
          <cell r="B1507">
            <v>41.360000999999997</v>
          </cell>
          <cell r="C1507">
            <v>41.720001000000003</v>
          </cell>
          <cell r="D1507">
            <v>40.700001</v>
          </cell>
          <cell r="E1507">
            <v>40.889999000000003</v>
          </cell>
          <cell r="F1507">
            <v>40.128943999999997</v>
          </cell>
          <cell r="G1507">
            <v>1197014</v>
          </cell>
        </row>
        <row r="1508">
          <cell r="A1508">
            <v>43200</v>
          </cell>
          <cell r="B1508">
            <v>40.810001</v>
          </cell>
          <cell r="C1508">
            <v>41.990001999999997</v>
          </cell>
          <cell r="D1508">
            <v>40.810001</v>
          </cell>
          <cell r="E1508">
            <v>41.41</v>
          </cell>
          <cell r="F1508">
            <v>40.639266999999997</v>
          </cell>
          <cell r="G1508">
            <v>3468845</v>
          </cell>
        </row>
        <row r="1509">
          <cell r="A1509">
            <v>43201</v>
          </cell>
          <cell r="B1509">
            <v>41.400002000000001</v>
          </cell>
          <cell r="C1509">
            <v>41.540000999999997</v>
          </cell>
          <cell r="D1509">
            <v>40.840000000000003</v>
          </cell>
          <cell r="E1509">
            <v>41.080002</v>
          </cell>
          <cell r="F1509">
            <v>40.315410999999997</v>
          </cell>
          <cell r="G1509">
            <v>3217874</v>
          </cell>
        </row>
        <row r="1510">
          <cell r="A1510">
            <v>43202</v>
          </cell>
          <cell r="B1510">
            <v>41.099997999999999</v>
          </cell>
          <cell r="C1510">
            <v>42.869999</v>
          </cell>
          <cell r="D1510">
            <v>41.099997999999999</v>
          </cell>
          <cell r="E1510">
            <v>42.689999</v>
          </cell>
          <cell r="F1510">
            <v>41.895443</v>
          </cell>
          <cell r="G1510">
            <v>2140785</v>
          </cell>
        </row>
        <row r="1511">
          <cell r="A1511">
            <v>43203</v>
          </cell>
          <cell r="B1511">
            <v>42.849997999999999</v>
          </cell>
          <cell r="C1511">
            <v>42.849997999999999</v>
          </cell>
          <cell r="D1511">
            <v>41.630001</v>
          </cell>
          <cell r="E1511">
            <v>42.09</v>
          </cell>
          <cell r="F1511">
            <v>41.306609999999999</v>
          </cell>
          <cell r="G1511">
            <v>1525172</v>
          </cell>
        </row>
        <row r="1512">
          <cell r="A1512">
            <v>43206</v>
          </cell>
          <cell r="B1512">
            <v>41.990001999999997</v>
          </cell>
          <cell r="C1512">
            <v>41.990001999999997</v>
          </cell>
          <cell r="D1512">
            <v>41.150002000000001</v>
          </cell>
          <cell r="E1512">
            <v>41.509998000000003</v>
          </cell>
          <cell r="F1512">
            <v>40.737408000000002</v>
          </cell>
          <cell r="G1512">
            <v>954586</v>
          </cell>
        </row>
        <row r="1513">
          <cell r="A1513">
            <v>43207</v>
          </cell>
          <cell r="B1513">
            <v>41.57</v>
          </cell>
          <cell r="C1513">
            <v>43.5</v>
          </cell>
          <cell r="D1513">
            <v>41.509998000000003</v>
          </cell>
          <cell r="E1513">
            <v>42.939999</v>
          </cell>
          <cell r="F1513">
            <v>42.140793000000002</v>
          </cell>
          <cell r="G1513">
            <v>2491678</v>
          </cell>
        </row>
        <row r="1514">
          <cell r="A1514">
            <v>43208</v>
          </cell>
          <cell r="B1514">
            <v>43.43</v>
          </cell>
          <cell r="C1514">
            <v>43.799999</v>
          </cell>
          <cell r="D1514">
            <v>42.48</v>
          </cell>
          <cell r="E1514">
            <v>43.66</v>
          </cell>
          <cell r="F1514">
            <v>42.847389</v>
          </cell>
          <cell r="G1514">
            <v>1925181</v>
          </cell>
        </row>
        <row r="1515">
          <cell r="A1515">
            <v>43209</v>
          </cell>
          <cell r="B1515">
            <v>43.009998000000003</v>
          </cell>
          <cell r="C1515">
            <v>43.439999</v>
          </cell>
          <cell r="D1515">
            <v>42.599997999999999</v>
          </cell>
          <cell r="E1515">
            <v>43.049999</v>
          </cell>
          <cell r="F1515">
            <v>42.248745</v>
          </cell>
          <cell r="G1515">
            <v>2201460</v>
          </cell>
        </row>
        <row r="1516">
          <cell r="A1516">
            <v>43210</v>
          </cell>
          <cell r="B1516">
            <v>43.150002000000001</v>
          </cell>
          <cell r="C1516">
            <v>43.439999</v>
          </cell>
          <cell r="D1516">
            <v>42.509998000000003</v>
          </cell>
          <cell r="E1516">
            <v>43.259998000000003</v>
          </cell>
          <cell r="F1516">
            <v>42.454833999999998</v>
          </cell>
          <cell r="G1516">
            <v>1166868</v>
          </cell>
        </row>
        <row r="1517">
          <cell r="A1517">
            <v>43213</v>
          </cell>
          <cell r="B1517">
            <v>43.16</v>
          </cell>
          <cell r="C1517">
            <v>43.990001999999997</v>
          </cell>
          <cell r="D1517">
            <v>42.540000999999997</v>
          </cell>
          <cell r="E1517">
            <v>42.759998000000003</v>
          </cell>
          <cell r="F1517">
            <v>41.964142000000002</v>
          </cell>
          <cell r="G1517">
            <v>1014259</v>
          </cell>
        </row>
        <row r="1518">
          <cell r="A1518">
            <v>43214</v>
          </cell>
          <cell r="B1518">
            <v>43.200001</v>
          </cell>
          <cell r="C1518">
            <v>43.220001000000003</v>
          </cell>
          <cell r="D1518">
            <v>42.509998000000003</v>
          </cell>
          <cell r="E1518">
            <v>43.040000999999997</v>
          </cell>
          <cell r="F1518">
            <v>42.238930000000003</v>
          </cell>
          <cell r="G1518">
            <v>718031</v>
          </cell>
        </row>
        <row r="1519">
          <cell r="A1519">
            <v>43215</v>
          </cell>
          <cell r="B1519">
            <v>42.82</v>
          </cell>
          <cell r="C1519">
            <v>43.470001000000003</v>
          </cell>
          <cell r="D1519">
            <v>42.610000999999997</v>
          </cell>
          <cell r="E1519">
            <v>43.27</v>
          </cell>
          <cell r="F1519">
            <v>42.464649000000001</v>
          </cell>
          <cell r="G1519">
            <v>759337</v>
          </cell>
        </row>
        <row r="1520">
          <cell r="A1520">
            <v>43216</v>
          </cell>
          <cell r="B1520">
            <v>43.18</v>
          </cell>
          <cell r="C1520">
            <v>43.740001999999997</v>
          </cell>
          <cell r="D1520">
            <v>42.720001000000003</v>
          </cell>
          <cell r="E1520">
            <v>43.099997999999999</v>
          </cell>
          <cell r="F1520">
            <v>42.297812999999998</v>
          </cell>
          <cell r="G1520">
            <v>994477</v>
          </cell>
        </row>
        <row r="1521">
          <cell r="A1521">
            <v>43217</v>
          </cell>
          <cell r="B1521">
            <v>43.439999</v>
          </cell>
          <cell r="C1521">
            <v>43.799999</v>
          </cell>
          <cell r="D1521">
            <v>43.209999000000003</v>
          </cell>
          <cell r="E1521">
            <v>43.290000999999997</v>
          </cell>
          <cell r="F1521">
            <v>42.484276000000001</v>
          </cell>
          <cell r="G1521">
            <v>922435</v>
          </cell>
        </row>
        <row r="1522">
          <cell r="A1522">
            <v>43220</v>
          </cell>
          <cell r="B1522">
            <v>43.700001</v>
          </cell>
          <cell r="C1522">
            <v>43.860000999999997</v>
          </cell>
          <cell r="D1522">
            <v>43.209999000000003</v>
          </cell>
          <cell r="E1522">
            <v>43.529998999999997</v>
          </cell>
          <cell r="F1522">
            <v>42.719807000000003</v>
          </cell>
          <cell r="G1522">
            <v>1658792</v>
          </cell>
        </row>
        <row r="1523">
          <cell r="A1523">
            <v>43222</v>
          </cell>
          <cell r="B1523">
            <v>43.400002000000001</v>
          </cell>
          <cell r="C1523">
            <v>43.400002000000001</v>
          </cell>
          <cell r="D1523">
            <v>41.959999000000003</v>
          </cell>
          <cell r="E1523">
            <v>42.459999000000003</v>
          </cell>
          <cell r="F1523">
            <v>41.669724000000002</v>
          </cell>
          <cell r="G1523">
            <v>2361668</v>
          </cell>
        </row>
        <row r="1524">
          <cell r="A1524">
            <v>43223</v>
          </cell>
          <cell r="B1524">
            <v>42.220001000000003</v>
          </cell>
          <cell r="C1524">
            <v>42.27</v>
          </cell>
          <cell r="D1524">
            <v>41.07</v>
          </cell>
          <cell r="E1524">
            <v>41.139999000000003</v>
          </cell>
          <cell r="F1524">
            <v>40.709865999999998</v>
          </cell>
          <cell r="G1524">
            <v>2430743</v>
          </cell>
        </row>
        <row r="1525">
          <cell r="A1525">
            <v>43224</v>
          </cell>
          <cell r="B1525">
            <v>41.139999000000003</v>
          </cell>
          <cell r="C1525">
            <v>41.290000999999997</v>
          </cell>
          <cell r="D1525">
            <v>40.619999</v>
          </cell>
          <cell r="E1525">
            <v>41.189999</v>
          </cell>
          <cell r="F1525">
            <v>40.759341999999997</v>
          </cell>
          <cell r="G1525">
            <v>1449684</v>
          </cell>
        </row>
        <row r="1526">
          <cell r="A1526">
            <v>43227</v>
          </cell>
          <cell r="B1526">
            <v>41.349997999999999</v>
          </cell>
          <cell r="C1526">
            <v>41.400002000000001</v>
          </cell>
          <cell r="D1526">
            <v>40.509998000000003</v>
          </cell>
          <cell r="E1526">
            <v>40.659999999999997</v>
          </cell>
          <cell r="F1526">
            <v>40.234886000000003</v>
          </cell>
          <cell r="G1526">
            <v>2258609</v>
          </cell>
        </row>
        <row r="1527">
          <cell r="A1527">
            <v>43228</v>
          </cell>
          <cell r="B1527">
            <v>40.759998000000003</v>
          </cell>
          <cell r="C1527">
            <v>41.400002000000001</v>
          </cell>
          <cell r="D1527">
            <v>40.520000000000003</v>
          </cell>
          <cell r="E1527">
            <v>40.840000000000003</v>
          </cell>
          <cell r="F1527">
            <v>40.413001999999999</v>
          </cell>
          <cell r="G1527">
            <v>1144392</v>
          </cell>
        </row>
        <row r="1528">
          <cell r="A1528">
            <v>43229</v>
          </cell>
          <cell r="B1528">
            <v>40.799999</v>
          </cell>
          <cell r="C1528">
            <v>40.799999</v>
          </cell>
          <cell r="D1528">
            <v>39.340000000000003</v>
          </cell>
          <cell r="E1528">
            <v>39.590000000000003</v>
          </cell>
          <cell r="F1528">
            <v>39.176071</v>
          </cell>
          <cell r="G1528">
            <v>1591640</v>
          </cell>
        </row>
        <row r="1529">
          <cell r="A1529">
            <v>43230</v>
          </cell>
          <cell r="B1529">
            <v>39.689999</v>
          </cell>
          <cell r="C1529">
            <v>40.779998999999997</v>
          </cell>
          <cell r="D1529">
            <v>39.689999</v>
          </cell>
          <cell r="E1529">
            <v>40.349997999999999</v>
          </cell>
          <cell r="F1529">
            <v>39.928122999999999</v>
          </cell>
          <cell r="G1529">
            <v>1920308</v>
          </cell>
        </row>
        <row r="1530">
          <cell r="A1530">
            <v>43231</v>
          </cell>
          <cell r="B1530">
            <v>40.349997999999999</v>
          </cell>
          <cell r="C1530">
            <v>40.990001999999997</v>
          </cell>
          <cell r="D1530">
            <v>39.610000999999997</v>
          </cell>
          <cell r="E1530">
            <v>39.979999999999997</v>
          </cell>
          <cell r="F1530">
            <v>39.561993000000001</v>
          </cell>
          <cell r="G1530">
            <v>1646230</v>
          </cell>
        </row>
        <row r="1531">
          <cell r="A1531">
            <v>43234</v>
          </cell>
          <cell r="B1531">
            <v>40</v>
          </cell>
          <cell r="C1531">
            <v>40.290000999999997</v>
          </cell>
          <cell r="D1531">
            <v>39.659999999999997</v>
          </cell>
          <cell r="E1531">
            <v>39.950001</v>
          </cell>
          <cell r="F1531">
            <v>39.532310000000003</v>
          </cell>
          <cell r="G1531">
            <v>1342007</v>
          </cell>
        </row>
        <row r="1532">
          <cell r="A1532">
            <v>43235</v>
          </cell>
          <cell r="B1532">
            <v>39.880001</v>
          </cell>
          <cell r="C1532">
            <v>40</v>
          </cell>
          <cell r="D1532">
            <v>39.400002000000001</v>
          </cell>
          <cell r="E1532">
            <v>39.959999000000003</v>
          </cell>
          <cell r="F1532">
            <v>39.542202000000003</v>
          </cell>
          <cell r="G1532">
            <v>1789193</v>
          </cell>
        </row>
        <row r="1533">
          <cell r="A1533">
            <v>43236</v>
          </cell>
          <cell r="B1533">
            <v>39.830002</v>
          </cell>
          <cell r="C1533">
            <v>40.5</v>
          </cell>
          <cell r="D1533">
            <v>39.75</v>
          </cell>
          <cell r="E1533">
            <v>40.090000000000003</v>
          </cell>
          <cell r="F1533">
            <v>39.670845</v>
          </cell>
          <cell r="G1533">
            <v>987602</v>
          </cell>
        </row>
        <row r="1534">
          <cell r="A1534">
            <v>43237</v>
          </cell>
          <cell r="B1534">
            <v>40.119999</v>
          </cell>
          <cell r="C1534">
            <v>40.259998000000003</v>
          </cell>
          <cell r="D1534">
            <v>38.419998</v>
          </cell>
          <cell r="E1534">
            <v>38.759998000000003</v>
          </cell>
          <cell r="F1534">
            <v>38.354748000000001</v>
          </cell>
          <cell r="G1534">
            <v>1786840</v>
          </cell>
        </row>
        <row r="1535">
          <cell r="A1535">
            <v>43238</v>
          </cell>
          <cell r="B1535">
            <v>38.669998</v>
          </cell>
          <cell r="C1535">
            <v>39.080002</v>
          </cell>
          <cell r="D1535">
            <v>38.060001</v>
          </cell>
          <cell r="E1535">
            <v>38.900002000000001</v>
          </cell>
          <cell r="F1535">
            <v>38.493285999999998</v>
          </cell>
          <cell r="G1535">
            <v>2032066</v>
          </cell>
        </row>
        <row r="1536">
          <cell r="A1536">
            <v>43241</v>
          </cell>
          <cell r="B1536">
            <v>38.520000000000003</v>
          </cell>
          <cell r="C1536">
            <v>39.169998</v>
          </cell>
          <cell r="D1536">
            <v>38.259998000000003</v>
          </cell>
          <cell r="E1536">
            <v>38.409999999999997</v>
          </cell>
          <cell r="F1536">
            <v>38.008408000000003</v>
          </cell>
          <cell r="G1536">
            <v>1343089</v>
          </cell>
        </row>
        <row r="1537">
          <cell r="A1537">
            <v>43242</v>
          </cell>
          <cell r="B1537">
            <v>38.549999</v>
          </cell>
          <cell r="C1537">
            <v>39.669998</v>
          </cell>
          <cell r="D1537">
            <v>38.07</v>
          </cell>
          <cell r="E1537">
            <v>39.349997999999999</v>
          </cell>
          <cell r="F1537">
            <v>38.938580000000002</v>
          </cell>
          <cell r="G1537">
            <v>1160875</v>
          </cell>
        </row>
        <row r="1538">
          <cell r="A1538">
            <v>43243</v>
          </cell>
          <cell r="B1538">
            <v>39.459999000000003</v>
          </cell>
          <cell r="C1538">
            <v>40.009998000000003</v>
          </cell>
          <cell r="D1538">
            <v>38.659999999999997</v>
          </cell>
          <cell r="E1538">
            <v>39.630001</v>
          </cell>
          <cell r="F1538">
            <v>39.215656000000003</v>
          </cell>
          <cell r="G1538">
            <v>1241903</v>
          </cell>
        </row>
        <row r="1539">
          <cell r="A1539">
            <v>43244</v>
          </cell>
          <cell r="B1539">
            <v>39.509998000000003</v>
          </cell>
          <cell r="C1539">
            <v>40</v>
          </cell>
          <cell r="D1539">
            <v>38.720001000000003</v>
          </cell>
          <cell r="E1539">
            <v>39.409999999999997</v>
          </cell>
          <cell r="F1539">
            <v>38.997954999999997</v>
          </cell>
          <cell r="G1539">
            <v>931782</v>
          </cell>
        </row>
        <row r="1540">
          <cell r="A1540">
            <v>43245</v>
          </cell>
          <cell r="B1540">
            <v>39.869999</v>
          </cell>
          <cell r="C1540">
            <v>39.959999000000003</v>
          </cell>
          <cell r="D1540">
            <v>37.25</v>
          </cell>
          <cell r="E1540">
            <v>37.979999999999997</v>
          </cell>
          <cell r="F1540">
            <v>37.582904999999997</v>
          </cell>
          <cell r="G1540">
            <v>3633871</v>
          </cell>
        </row>
        <row r="1541">
          <cell r="A1541">
            <v>43248</v>
          </cell>
          <cell r="B1541">
            <v>37.790000999999997</v>
          </cell>
          <cell r="C1541">
            <v>38.490001999999997</v>
          </cell>
          <cell r="D1541">
            <v>37.779998999999997</v>
          </cell>
          <cell r="E1541">
            <v>37.900002000000001</v>
          </cell>
          <cell r="F1541">
            <v>37.503742000000003</v>
          </cell>
          <cell r="G1541">
            <v>395495</v>
          </cell>
        </row>
        <row r="1542">
          <cell r="A1542">
            <v>43249</v>
          </cell>
          <cell r="B1542">
            <v>37.759998000000003</v>
          </cell>
          <cell r="C1542">
            <v>38.490001999999997</v>
          </cell>
          <cell r="D1542">
            <v>37.049999</v>
          </cell>
          <cell r="E1542">
            <v>37.32</v>
          </cell>
          <cell r="F1542">
            <v>36.929805999999999</v>
          </cell>
          <cell r="G1542">
            <v>1476787</v>
          </cell>
        </row>
        <row r="1543">
          <cell r="A1543">
            <v>43250</v>
          </cell>
          <cell r="B1543">
            <v>37.259998000000003</v>
          </cell>
          <cell r="C1543">
            <v>38.25</v>
          </cell>
          <cell r="D1543">
            <v>37.200001</v>
          </cell>
          <cell r="E1543">
            <v>37.849997999999999</v>
          </cell>
          <cell r="F1543">
            <v>37.454262</v>
          </cell>
          <cell r="G1543">
            <v>1923435</v>
          </cell>
        </row>
        <row r="1544">
          <cell r="A1544">
            <v>43251</v>
          </cell>
          <cell r="B1544">
            <v>37.729999999999997</v>
          </cell>
          <cell r="C1544">
            <v>38.380001</v>
          </cell>
          <cell r="D1544">
            <v>37.349997999999999</v>
          </cell>
          <cell r="E1544">
            <v>38.060001</v>
          </cell>
          <cell r="F1544">
            <v>37.662070999999997</v>
          </cell>
          <cell r="G1544">
            <v>6335394</v>
          </cell>
        </row>
        <row r="1545">
          <cell r="A1545">
            <v>43252</v>
          </cell>
          <cell r="B1545">
            <v>38.099997999999999</v>
          </cell>
          <cell r="C1545">
            <v>38.939999</v>
          </cell>
          <cell r="D1545">
            <v>37.25</v>
          </cell>
          <cell r="E1545">
            <v>37.349997999999999</v>
          </cell>
          <cell r="F1545">
            <v>36.959491999999997</v>
          </cell>
          <cell r="G1545">
            <v>1609785</v>
          </cell>
        </row>
        <row r="1546">
          <cell r="A1546">
            <v>43255</v>
          </cell>
          <cell r="B1546">
            <v>37.400002000000001</v>
          </cell>
          <cell r="C1546">
            <v>37.779998999999997</v>
          </cell>
          <cell r="D1546">
            <v>36.020000000000003</v>
          </cell>
          <cell r="E1546">
            <v>36.279998999999997</v>
          </cell>
          <cell r="F1546">
            <v>35.900677000000002</v>
          </cell>
          <cell r="G1546">
            <v>2169404</v>
          </cell>
        </row>
        <row r="1547">
          <cell r="A1547">
            <v>43256</v>
          </cell>
          <cell r="B1547">
            <v>36.279998999999997</v>
          </cell>
          <cell r="C1547">
            <v>37.130001</v>
          </cell>
          <cell r="D1547">
            <v>36.169998</v>
          </cell>
          <cell r="E1547">
            <v>36.75</v>
          </cell>
          <cell r="F1547">
            <v>36.365765000000003</v>
          </cell>
          <cell r="G1547">
            <v>2165261</v>
          </cell>
        </row>
        <row r="1548">
          <cell r="A1548">
            <v>43257</v>
          </cell>
          <cell r="B1548">
            <v>36.75</v>
          </cell>
          <cell r="C1548">
            <v>36.799999</v>
          </cell>
          <cell r="D1548">
            <v>36.029998999999997</v>
          </cell>
          <cell r="E1548">
            <v>36.220001000000003</v>
          </cell>
          <cell r="F1548">
            <v>35.841309000000003</v>
          </cell>
          <cell r="G1548">
            <v>1801567</v>
          </cell>
        </row>
        <row r="1549">
          <cell r="A1549">
            <v>43258</v>
          </cell>
          <cell r="B1549">
            <v>36.259998000000003</v>
          </cell>
          <cell r="C1549">
            <v>36.279998999999997</v>
          </cell>
          <cell r="D1549">
            <v>34.919998</v>
          </cell>
          <cell r="E1549">
            <v>35.07</v>
          </cell>
          <cell r="F1549">
            <v>34.703330999999999</v>
          </cell>
          <cell r="G1549">
            <v>3068073</v>
          </cell>
        </row>
        <row r="1550">
          <cell r="A1550">
            <v>43259</v>
          </cell>
          <cell r="B1550">
            <v>35.220001000000003</v>
          </cell>
          <cell r="C1550">
            <v>35.849997999999999</v>
          </cell>
          <cell r="D1550">
            <v>35.159999999999997</v>
          </cell>
          <cell r="E1550">
            <v>35.729999999999997</v>
          </cell>
          <cell r="F1550">
            <v>35.356430000000003</v>
          </cell>
          <cell r="G1550">
            <v>3069186</v>
          </cell>
        </row>
        <row r="1551">
          <cell r="A1551">
            <v>43262</v>
          </cell>
          <cell r="B1551">
            <v>35.830002</v>
          </cell>
          <cell r="C1551">
            <v>36.75</v>
          </cell>
          <cell r="D1551">
            <v>35.529998999999997</v>
          </cell>
          <cell r="E1551">
            <v>36.68</v>
          </cell>
          <cell r="F1551">
            <v>36.296497000000002</v>
          </cell>
          <cell r="G1551">
            <v>3793130</v>
          </cell>
        </row>
        <row r="1552">
          <cell r="A1552">
            <v>43263</v>
          </cell>
          <cell r="B1552">
            <v>36.799999</v>
          </cell>
          <cell r="C1552">
            <v>36.970001000000003</v>
          </cell>
          <cell r="D1552">
            <v>36.520000000000003</v>
          </cell>
          <cell r="E1552">
            <v>36.659999999999997</v>
          </cell>
          <cell r="F1552">
            <v>36.276707000000002</v>
          </cell>
          <cell r="G1552">
            <v>2612515</v>
          </cell>
        </row>
        <row r="1553">
          <cell r="A1553">
            <v>43264</v>
          </cell>
          <cell r="B1553">
            <v>36.709999000000003</v>
          </cell>
          <cell r="C1553">
            <v>36.950001</v>
          </cell>
          <cell r="D1553">
            <v>36.380001</v>
          </cell>
          <cell r="E1553">
            <v>36.529998999999997</v>
          </cell>
          <cell r="F1553">
            <v>36.148063999999998</v>
          </cell>
          <cell r="G1553">
            <v>2095992</v>
          </cell>
        </row>
        <row r="1554">
          <cell r="A1554">
            <v>43265</v>
          </cell>
          <cell r="B1554">
            <v>36.119999</v>
          </cell>
          <cell r="C1554">
            <v>37.5</v>
          </cell>
          <cell r="D1554">
            <v>36.110000999999997</v>
          </cell>
          <cell r="E1554">
            <v>36.729999999999997</v>
          </cell>
          <cell r="F1554">
            <v>36.345973999999998</v>
          </cell>
          <cell r="G1554">
            <v>3459346</v>
          </cell>
        </row>
        <row r="1555">
          <cell r="A1555">
            <v>43266</v>
          </cell>
          <cell r="B1555">
            <v>36.900002000000001</v>
          </cell>
          <cell r="C1555">
            <v>37.220001000000003</v>
          </cell>
          <cell r="D1555">
            <v>36.299999</v>
          </cell>
          <cell r="E1555">
            <v>36.869999</v>
          </cell>
          <cell r="F1555">
            <v>36.484509000000003</v>
          </cell>
          <cell r="G1555">
            <v>10664367</v>
          </cell>
        </row>
        <row r="1556">
          <cell r="A1556">
            <v>43269</v>
          </cell>
          <cell r="B1556">
            <v>37</v>
          </cell>
          <cell r="C1556">
            <v>37.689999</v>
          </cell>
          <cell r="D1556">
            <v>36.099997999999999</v>
          </cell>
          <cell r="E1556">
            <v>37.110000999999997</v>
          </cell>
          <cell r="F1556">
            <v>36.722000000000001</v>
          </cell>
          <cell r="G1556">
            <v>1919103</v>
          </cell>
        </row>
        <row r="1557">
          <cell r="A1557">
            <v>43270</v>
          </cell>
          <cell r="B1557">
            <v>37.020000000000003</v>
          </cell>
          <cell r="C1557">
            <v>37.099997999999999</v>
          </cell>
          <cell r="D1557">
            <v>36.529998999999997</v>
          </cell>
          <cell r="E1557">
            <v>37</v>
          </cell>
          <cell r="F1557">
            <v>36.613151999999999</v>
          </cell>
          <cell r="G1557">
            <v>2439064</v>
          </cell>
        </row>
        <row r="1558">
          <cell r="A1558">
            <v>43271</v>
          </cell>
          <cell r="B1558">
            <v>37.090000000000003</v>
          </cell>
          <cell r="C1558">
            <v>37.290000999999997</v>
          </cell>
          <cell r="D1558">
            <v>36.709999000000003</v>
          </cell>
          <cell r="E1558">
            <v>37.029998999999997</v>
          </cell>
          <cell r="F1558">
            <v>36.642837999999998</v>
          </cell>
          <cell r="G1558">
            <v>3254686</v>
          </cell>
        </row>
        <row r="1559">
          <cell r="A1559">
            <v>43272</v>
          </cell>
          <cell r="B1559">
            <v>36.700001</v>
          </cell>
          <cell r="C1559">
            <v>37.259998000000003</v>
          </cell>
          <cell r="D1559">
            <v>36.509998000000003</v>
          </cell>
          <cell r="E1559">
            <v>36.779998999999997</v>
          </cell>
          <cell r="F1559">
            <v>36.395451000000001</v>
          </cell>
          <cell r="G1559">
            <v>2695053</v>
          </cell>
        </row>
        <row r="1560">
          <cell r="A1560">
            <v>43273</v>
          </cell>
          <cell r="B1560">
            <v>36.889999000000003</v>
          </cell>
          <cell r="C1560">
            <v>37.299999</v>
          </cell>
          <cell r="D1560">
            <v>36.509998000000003</v>
          </cell>
          <cell r="E1560">
            <v>37.220001000000003</v>
          </cell>
          <cell r="F1560">
            <v>36.830852999999998</v>
          </cell>
          <cell r="G1560">
            <v>2372754</v>
          </cell>
        </row>
        <row r="1561">
          <cell r="A1561">
            <v>43276</v>
          </cell>
          <cell r="B1561">
            <v>37.310001</v>
          </cell>
          <cell r="C1561">
            <v>37.450001</v>
          </cell>
          <cell r="D1561">
            <v>37.110000999999997</v>
          </cell>
          <cell r="E1561">
            <v>37.310001</v>
          </cell>
          <cell r="F1561">
            <v>36.919910000000002</v>
          </cell>
          <cell r="G1561">
            <v>2136714</v>
          </cell>
        </row>
        <row r="1562">
          <cell r="A1562">
            <v>43277</v>
          </cell>
          <cell r="B1562">
            <v>37.110000999999997</v>
          </cell>
          <cell r="C1562">
            <v>37.479999999999997</v>
          </cell>
          <cell r="D1562">
            <v>36.93</v>
          </cell>
          <cell r="E1562">
            <v>37.220001000000003</v>
          </cell>
          <cell r="F1562">
            <v>36.830852999999998</v>
          </cell>
          <cell r="G1562">
            <v>1416256</v>
          </cell>
        </row>
        <row r="1563">
          <cell r="A1563">
            <v>43278</v>
          </cell>
          <cell r="B1563">
            <v>37.229999999999997</v>
          </cell>
          <cell r="C1563">
            <v>37.330002</v>
          </cell>
          <cell r="D1563">
            <v>36.509998000000003</v>
          </cell>
          <cell r="E1563">
            <v>36.659999999999997</v>
          </cell>
          <cell r="F1563">
            <v>36.276707000000002</v>
          </cell>
          <cell r="G1563">
            <v>2168803</v>
          </cell>
        </row>
        <row r="1564">
          <cell r="A1564">
            <v>43279</v>
          </cell>
          <cell r="B1564">
            <v>36.759998000000003</v>
          </cell>
          <cell r="C1564">
            <v>37.240001999999997</v>
          </cell>
          <cell r="D1564">
            <v>36.32</v>
          </cell>
          <cell r="E1564">
            <v>37.119999</v>
          </cell>
          <cell r="F1564">
            <v>36.731895000000002</v>
          </cell>
          <cell r="G1564">
            <v>5031513</v>
          </cell>
        </row>
        <row r="1565">
          <cell r="A1565">
            <v>43280</v>
          </cell>
          <cell r="B1565">
            <v>37.25</v>
          </cell>
          <cell r="C1565">
            <v>39.57</v>
          </cell>
          <cell r="D1565">
            <v>37.240001999999997</v>
          </cell>
          <cell r="E1565">
            <v>38.689999</v>
          </cell>
          <cell r="F1565">
            <v>38.28548</v>
          </cell>
          <cell r="G1565">
            <v>4667237</v>
          </cell>
        </row>
        <row r="1566">
          <cell r="A1566">
            <v>43283</v>
          </cell>
          <cell r="B1566">
            <v>38.290000999999997</v>
          </cell>
          <cell r="C1566">
            <v>38.490001999999997</v>
          </cell>
          <cell r="D1566">
            <v>37.259998000000003</v>
          </cell>
          <cell r="E1566">
            <v>37.439999</v>
          </cell>
          <cell r="F1566">
            <v>37.048549999999999</v>
          </cell>
          <cell r="G1566">
            <v>1999063</v>
          </cell>
        </row>
        <row r="1567">
          <cell r="A1567">
            <v>43284</v>
          </cell>
          <cell r="B1567">
            <v>37.470001000000003</v>
          </cell>
          <cell r="C1567">
            <v>38.540000999999997</v>
          </cell>
          <cell r="D1567">
            <v>36.950001</v>
          </cell>
          <cell r="E1567">
            <v>37.07</v>
          </cell>
          <cell r="F1567">
            <v>36.682419000000003</v>
          </cell>
          <cell r="G1567">
            <v>1754873</v>
          </cell>
        </row>
        <row r="1568">
          <cell r="A1568">
            <v>43285</v>
          </cell>
          <cell r="B1568">
            <v>37.060001</v>
          </cell>
          <cell r="C1568">
            <v>37.990001999999997</v>
          </cell>
          <cell r="D1568">
            <v>37.049999</v>
          </cell>
          <cell r="E1568">
            <v>37.919998</v>
          </cell>
          <cell r="F1568">
            <v>37.523529000000003</v>
          </cell>
          <cell r="G1568">
            <v>674299</v>
          </cell>
        </row>
        <row r="1569">
          <cell r="A1569">
            <v>43286</v>
          </cell>
          <cell r="B1569">
            <v>37.990001999999997</v>
          </cell>
          <cell r="C1569">
            <v>39.990001999999997</v>
          </cell>
          <cell r="D1569">
            <v>37.700001</v>
          </cell>
          <cell r="E1569">
            <v>39.759998000000003</v>
          </cell>
          <cell r="F1569">
            <v>39.344292000000003</v>
          </cell>
          <cell r="G1569">
            <v>2816574</v>
          </cell>
        </row>
        <row r="1570">
          <cell r="A1570">
            <v>43287</v>
          </cell>
          <cell r="B1570">
            <v>39.669998</v>
          </cell>
          <cell r="C1570">
            <v>41</v>
          </cell>
          <cell r="D1570">
            <v>39.479999999999997</v>
          </cell>
          <cell r="E1570">
            <v>40.310001</v>
          </cell>
          <cell r="F1570">
            <v>39.888545999999998</v>
          </cell>
          <cell r="G1570">
            <v>2807374</v>
          </cell>
        </row>
        <row r="1571">
          <cell r="A1571">
            <v>43290</v>
          </cell>
          <cell r="B1571">
            <v>40.529998999999997</v>
          </cell>
          <cell r="C1571">
            <v>41.169998</v>
          </cell>
          <cell r="D1571">
            <v>39.520000000000003</v>
          </cell>
          <cell r="E1571">
            <v>40.389999000000003</v>
          </cell>
          <cell r="F1571">
            <v>39.967708999999999</v>
          </cell>
          <cell r="G1571">
            <v>1480817</v>
          </cell>
        </row>
        <row r="1572">
          <cell r="A1572">
            <v>43291</v>
          </cell>
          <cell r="B1572">
            <v>40</v>
          </cell>
          <cell r="C1572">
            <v>40.360000999999997</v>
          </cell>
          <cell r="D1572">
            <v>39.290000999999997</v>
          </cell>
          <cell r="E1572">
            <v>40.299999</v>
          </cell>
          <cell r="F1572">
            <v>39.878647000000001</v>
          </cell>
          <cell r="G1572">
            <v>2767584</v>
          </cell>
        </row>
        <row r="1573">
          <cell r="A1573">
            <v>43292</v>
          </cell>
          <cell r="B1573">
            <v>40.32</v>
          </cell>
          <cell r="C1573">
            <v>40.32</v>
          </cell>
          <cell r="D1573">
            <v>39.75</v>
          </cell>
          <cell r="E1573">
            <v>39.939999</v>
          </cell>
          <cell r="F1573">
            <v>39.522410999999998</v>
          </cell>
          <cell r="G1573">
            <v>2139260</v>
          </cell>
        </row>
        <row r="1574">
          <cell r="A1574">
            <v>43293</v>
          </cell>
          <cell r="B1574">
            <v>40.029998999999997</v>
          </cell>
          <cell r="C1574">
            <v>40.439999</v>
          </cell>
          <cell r="D1574">
            <v>39.700001</v>
          </cell>
          <cell r="E1574">
            <v>40.009998000000003</v>
          </cell>
          <cell r="F1574">
            <v>39.591678999999999</v>
          </cell>
          <cell r="G1574">
            <v>1868380</v>
          </cell>
        </row>
        <row r="1575">
          <cell r="A1575">
            <v>43294</v>
          </cell>
          <cell r="B1575">
            <v>40</v>
          </cell>
          <cell r="C1575">
            <v>40.110000999999997</v>
          </cell>
          <cell r="D1575">
            <v>39.43</v>
          </cell>
          <cell r="E1575">
            <v>39.619999</v>
          </cell>
          <cell r="F1575">
            <v>39.205756999999998</v>
          </cell>
          <cell r="G1575">
            <v>2363848</v>
          </cell>
        </row>
        <row r="1576">
          <cell r="A1576">
            <v>43297</v>
          </cell>
          <cell r="B1576">
            <v>39.779998999999997</v>
          </cell>
          <cell r="C1576">
            <v>39.779998999999997</v>
          </cell>
          <cell r="D1576">
            <v>38.849997999999999</v>
          </cell>
          <cell r="E1576">
            <v>38.979999999999997</v>
          </cell>
          <cell r="F1576">
            <v>38.572448999999999</v>
          </cell>
          <cell r="G1576">
            <v>714331</v>
          </cell>
        </row>
        <row r="1577">
          <cell r="A1577">
            <v>43298</v>
          </cell>
          <cell r="B1577">
            <v>38.799999</v>
          </cell>
          <cell r="C1577">
            <v>38.900002000000001</v>
          </cell>
          <cell r="D1577">
            <v>38.009998000000003</v>
          </cell>
          <cell r="E1577">
            <v>38.18</v>
          </cell>
          <cell r="F1577">
            <v>37.780814999999997</v>
          </cell>
          <cell r="G1577">
            <v>1575840</v>
          </cell>
        </row>
        <row r="1578">
          <cell r="A1578">
            <v>43299</v>
          </cell>
          <cell r="B1578">
            <v>38.270000000000003</v>
          </cell>
          <cell r="C1578">
            <v>39.549999</v>
          </cell>
          <cell r="D1578">
            <v>38.060001</v>
          </cell>
          <cell r="E1578">
            <v>38.900002000000001</v>
          </cell>
          <cell r="F1578">
            <v>38.493285999999998</v>
          </cell>
          <cell r="G1578">
            <v>2049359</v>
          </cell>
        </row>
        <row r="1579">
          <cell r="A1579">
            <v>43300</v>
          </cell>
          <cell r="B1579">
            <v>38.619999</v>
          </cell>
          <cell r="C1579">
            <v>39.139999000000003</v>
          </cell>
          <cell r="D1579">
            <v>38.349997999999999</v>
          </cell>
          <cell r="E1579">
            <v>38.840000000000003</v>
          </cell>
          <cell r="F1579">
            <v>38.433914000000001</v>
          </cell>
          <cell r="G1579">
            <v>882888</v>
          </cell>
        </row>
        <row r="1580">
          <cell r="A1580">
            <v>43301</v>
          </cell>
          <cell r="B1580">
            <v>38.799999</v>
          </cell>
          <cell r="C1580">
            <v>39.979999999999997</v>
          </cell>
          <cell r="D1580">
            <v>38.799999</v>
          </cell>
          <cell r="E1580">
            <v>39.849997999999999</v>
          </cell>
          <cell r="F1580">
            <v>39.433352999999997</v>
          </cell>
          <cell r="G1580">
            <v>1137881</v>
          </cell>
        </row>
        <row r="1581">
          <cell r="A1581">
            <v>43304</v>
          </cell>
          <cell r="B1581">
            <v>39.889999000000003</v>
          </cell>
          <cell r="C1581">
            <v>39.939999</v>
          </cell>
          <cell r="D1581">
            <v>38.25</v>
          </cell>
          <cell r="E1581">
            <v>38.439999</v>
          </cell>
          <cell r="F1581">
            <v>38.038094000000001</v>
          </cell>
          <cell r="G1581">
            <v>1141950</v>
          </cell>
        </row>
        <row r="1582">
          <cell r="A1582">
            <v>43305</v>
          </cell>
          <cell r="B1582">
            <v>38.560001</v>
          </cell>
          <cell r="C1582">
            <v>38.950001</v>
          </cell>
          <cell r="D1582">
            <v>38.389999000000003</v>
          </cell>
          <cell r="E1582">
            <v>38.630001</v>
          </cell>
          <cell r="F1582">
            <v>38.226109000000001</v>
          </cell>
          <cell r="G1582">
            <v>1326794</v>
          </cell>
        </row>
        <row r="1583">
          <cell r="A1583">
            <v>43306</v>
          </cell>
          <cell r="B1583">
            <v>38.900002000000001</v>
          </cell>
          <cell r="C1583">
            <v>39.840000000000003</v>
          </cell>
          <cell r="D1583">
            <v>37.909999999999997</v>
          </cell>
          <cell r="E1583">
            <v>38.009998000000003</v>
          </cell>
          <cell r="F1583">
            <v>37.612591000000002</v>
          </cell>
          <cell r="G1583">
            <v>2367418</v>
          </cell>
        </row>
        <row r="1584">
          <cell r="A1584">
            <v>43307</v>
          </cell>
          <cell r="B1584">
            <v>38.299999</v>
          </cell>
          <cell r="C1584">
            <v>38.799999</v>
          </cell>
          <cell r="D1584">
            <v>37.830002</v>
          </cell>
          <cell r="E1584">
            <v>38.18</v>
          </cell>
          <cell r="F1584">
            <v>37.780814999999997</v>
          </cell>
          <cell r="G1584">
            <v>2422890</v>
          </cell>
        </row>
        <row r="1585">
          <cell r="A1585">
            <v>43308</v>
          </cell>
          <cell r="B1585">
            <v>38.5</v>
          </cell>
          <cell r="C1585">
            <v>39.529998999999997</v>
          </cell>
          <cell r="D1585">
            <v>38.150002000000001</v>
          </cell>
          <cell r="E1585">
            <v>39.099997999999999</v>
          </cell>
          <cell r="F1585">
            <v>38.691192999999998</v>
          </cell>
          <cell r="G1585">
            <v>2487877</v>
          </cell>
        </row>
        <row r="1586">
          <cell r="A1586">
            <v>43311</v>
          </cell>
          <cell r="B1586">
            <v>38.529998999999997</v>
          </cell>
          <cell r="C1586">
            <v>39.979999999999997</v>
          </cell>
          <cell r="D1586">
            <v>38.479999999999997</v>
          </cell>
          <cell r="E1586">
            <v>39.740001999999997</v>
          </cell>
          <cell r="F1586">
            <v>39.324505000000002</v>
          </cell>
          <cell r="G1586">
            <v>2080834</v>
          </cell>
        </row>
        <row r="1587">
          <cell r="A1587">
            <v>43312</v>
          </cell>
          <cell r="B1587">
            <v>39.599997999999999</v>
          </cell>
          <cell r="C1587">
            <v>40.5</v>
          </cell>
          <cell r="D1587">
            <v>39.290000999999997</v>
          </cell>
          <cell r="E1587">
            <v>39.659999999999997</v>
          </cell>
          <cell r="F1587">
            <v>39.245337999999997</v>
          </cell>
          <cell r="G1587">
            <v>2970063</v>
          </cell>
        </row>
        <row r="1588">
          <cell r="A1588">
            <v>43313</v>
          </cell>
          <cell r="B1588">
            <v>39.919998</v>
          </cell>
          <cell r="C1588">
            <v>39.919998</v>
          </cell>
          <cell r="D1588">
            <v>38.360000999999997</v>
          </cell>
          <cell r="E1588">
            <v>38.479999999999997</v>
          </cell>
          <cell r="F1588">
            <v>38.077679000000003</v>
          </cell>
          <cell r="G1588">
            <v>1410045</v>
          </cell>
        </row>
        <row r="1589">
          <cell r="A1589">
            <v>43314</v>
          </cell>
          <cell r="B1589">
            <v>38.479999999999997</v>
          </cell>
          <cell r="C1589">
            <v>38.759998000000003</v>
          </cell>
          <cell r="D1589">
            <v>38</v>
          </cell>
          <cell r="E1589">
            <v>38.259998000000003</v>
          </cell>
          <cell r="F1589">
            <v>37.859977999999998</v>
          </cell>
          <cell r="G1589">
            <v>943282</v>
          </cell>
        </row>
        <row r="1590">
          <cell r="A1590">
            <v>43315</v>
          </cell>
          <cell r="B1590">
            <v>38.450001</v>
          </cell>
          <cell r="C1590">
            <v>39.740001999999997</v>
          </cell>
          <cell r="D1590">
            <v>38.159999999999997</v>
          </cell>
          <cell r="E1590">
            <v>39.18</v>
          </cell>
          <cell r="F1590">
            <v>38.770358999999999</v>
          </cell>
          <cell r="G1590">
            <v>1516035</v>
          </cell>
        </row>
        <row r="1591">
          <cell r="A1591">
            <v>43318</v>
          </cell>
          <cell r="B1591">
            <v>39.18</v>
          </cell>
          <cell r="C1591">
            <v>39.970001000000003</v>
          </cell>
          <cell r="D1591">
            <v>39.18</v>
          </cell>
          <cell r="E1591">
            <v>39.259998000000003</v>
          </cell>
          <cell r="F1591">
            <v>38.849522</v>
          </cell>
          <cell r="G1591">
            <v>1205270</v>
          </cell>
        </row>
        <row r="1592">
          <cell r="A1592">
            <v>43319</v>
          </cell>
          <cell r="B1592">
            <v>39.580002</v>
          </cell>
          <cell r="C1592">
            <v>40.689999</v>
          </cell>
          <cell r="D1592">
            <v>39.470001000000003</v>
          </cell>
          <cell r="E1592">
            <v>40.330002</v>
          </cell>
          <cell r="F1592">
            <v>39.908337000000003</v>
          </cell>
          <cell r="G1592">
            <v>2469347</v>
          </cell>
        </row>
        <row r="1593">
          <cell r="A1593">
            <v>43320</v>
          </cell>
          <cell r="B1593">
            <v>39.979999999999997</v>
          </cell>
          <cell r="C1593">
            <v>40.509998000000003</v>
          </cell>
          <cell r="D1593">
            <v>39.520000000000003</v>
          </cell>
          <cell r="E1593">
            <v>39.970001000000003</v>
          </cell>
          <cell r="F1593">
            <v>39.552101</v>
          </cell>
          <cell r="G1593">
            <v>2068778</v>
          </cell>
        </row>
        <row r="1594">
          <cell r="A1594">
            <v>43321</v>
          </cell>
          <cell r="B1594">
            <v>40.080002</v>
          </cell>
          <cell r="C1594">
            <v>40.159999999999997</v>
          </cell>
          <cell r="D1594">
            <v>39.5</v>
          </cell>
          <cell r="E1594">
            <v>39.57</v>
          </cell>
          <cell r="F1594">
            <v>39.156281</v>
          </cell>
          <cell r="G1594">
            <v>1210215</v>
          </cell>
        </row>
        <row r="1595">
          <cell r="A1595">
            <v>43322</v>
          </cell>
          <cell r="B1595">
            <v>39.450001</v>
          </cell>
          <cell r="C1595">
            <v>39.450001</v>
          </cell>
          <cell r="D1595">
            <v>38.57</v>
          </cell>
          <cell r="E1595">
            <v>38.799999</v>
          </cell>
          <cell r="F1595">
            <v>38.394328999999999</v>
          </cell>
          <cell r="G1595">
            <v>6877023</v>
          </cell>
        </row>
        <row r="1596">
          <cell r="A1596">
            <v>43325</v>
          </cell>
          <cell r="B1596">
            <v>38.990001999999997</v>
          </cell>
          <cell r="C1596">
            <v>40.159999999999997</v>
          </cell>
          <cell r="D1596">
            <v>38.909999999999997</v>
          </cell>
          <cell r="E1596">
            <v>39.159999999999997</v>
          </cell>
          <cell r="F1596">
            <v>38.750568000000001</v>
          </cell>
          <cell r="G1596">
            <v>1034823</v>
          </cell>
        </row>
        <row r="1597">
          <cell r="A1597">
            <v>43326</v>
          </cell>
          <cell r="B1597">
            <v>39.279998999999997</v>
          </cell>
          <cell r="C1597">
            <v>39.959999000000003</v>
          </cell>
          <cell r="D1597">
            <v>38.919998</v>
          </cell>
          <cell r="E1597">
            <v>39.479999999999997</v>
          </cell>
          <cell r="F1597">
            <v>39.067222999999998</v>
          </cell>
          <cell r="G1597">
            <v>1511646</v>
          </cell>
        </row>
        <row r="1598">
          <cell r="A1598">
            <v>43327</v>
          </cell>
          <cell r="B1598">
            <v>39.209999000000003</v>
          </cell>
          <cell r="C1598">
            <v>39.810001</v>
          </cell>
          <cell r="D1598">
            <v>38.509998000000003</v>
          </cell>
          <cell r="E1598">
            <v>38.630001</v>
          </cell>
          <cell r="F1598">
            <v>38.226109000000001</v>
          </cell>
          <cell r="G1598">
            <v>1391178</v>
          </cell>
        </row>
        <row r="1599">
          <cell r="A1599">
            <v>43328</v>
          </cell>
          <cell r="B1599">
            <v>38.979999999999997</v>
          </cell>
          <cell r="C1599">
            <v>39.200001</v>
          </cell>
          <cell r="D1599">
            <v>38.549999</v>
          </cell>
          <cell r="E1599">
            <v>38.959999000000003</v>
          </cell>
          <cell r="F1599">
            <v>38.552658000000001</v>
          </cell>
          <cell r="G1599">
            <v>1417113</v>
          </cell>
        </row>
        <row r="1600">
          <cell r="A1600">
            <v>43329</v>
          </cell>
          <cell r="B1600">
            <v>38.959999000000003</v>
          </cell>
          <cell r="C1600">
            <v>39.490001999999997</v>
          </cell>
          <cell r="D1600">
            <v>38.700001</v>
          </cell>
          <cell r="E1600">
            <v>39.099997999999999</v>
          </cell>
          <cell r="F1600">
            <v>38.691192999999998</v>
          </cell>
          <cell r="G1600">
            <v>1796295</v>
          </cell>
        </row>
        <row r="1601">
          <cell r="A1601">
            <v>43332</v>
          </cell>
          <cell r="B1601">
            <v>38.909999999999997</v>
          </cell>
          <cell r="C1601">
            <v>40.130001</v>
          </cell>
          <cell r="D1601">
            <v>38.909999999999997</v>
          </cell>
          <cell r="E1601">
            <v>39.939999</v>
          </cell>
          <cell r="F1601">
            <v>39.522410999999998</v>
          </cell>
          <cell r="G1601">
            <v>1288394</v>
          </cell>
        </row>
        <row r="1602">
          <cell r="A1602">
            <v>43333</v>
          </cell>
          <cell r="B1602">
            <v>40</v>
          </cell>
          <cell r="C1602">
            <v>40.799999</v>
          </cell>
          <cell r="D1602">
            <v>39.389999000000003</v>
          </cell>
          <cell r="E1602">
            <v>40.299999</v>
          </cell>
          <cell r="F1602">
            <v>39.878647000000001</v>
          </cell>
          <cell r="G1602">
            <v>3490119</v>
          </cell>
        </row>
        <row r="1603">
          <cell r="A1603">
            <v>43334</v>
          </cell>
          <cell r="B1603">
            <v>40.090000000000003</v>
          </cell>
          <cell r="C1603">
            <v>40.599997999999999</v>
          </cell>
          <cell r="D1603">
            <v>40.090000000000003</v>
          </cell>
          <cell r="E1603">
            <v>40.5</v>
          </cell>
          <cell r="F1603">
            <v>40.076557000000001</v>
          </cell>
          <cell r="G1603">
            <v>2102886</v>
          </cell>
        </row>
        <row r="1604">
          <cell r="A1604">
            <v>43335</v>
          </cell>
          <cell r="B1604">
            <v>40.57</v>
          </cell>
          <cell r="C1604">
            <v>41</v>
          </cell>
          <cell r="D1604">
            <v>40.090000000000003</v>
          </cell>
          <cell r="E1604">
            <v>40.259998000000003</v>
          </cell>
          <cell r="F1604">
            <v>39.839066000000003</v>
          </cell>
          <cell r="G1604">
            <v>1384262</v>
          </cell>
        </row>
        <row r="1605">
          <cell r="A1605">
            <v>43336</v>
          </cell>
          <cell r="B1605">
            <v>40.139999000000003</v>
          </cell>
          <cell r="C1605">
            <v>41</v>
          </cell>
          <cell r="D1605">
            <v>39.849997999999999</v>
          </cell>
          <cell r="E1605">
            <v>40.240001999999997</v>
          </cell>
          <cell r="F1605">
            <v>39.819279000000002</v>
          </cell>
          <cell r="G1605">
            <v>1076487</v>
          </cell>
        </row>
        <row r="1606">
          <cell r="A1606">
            <v>43339</v>
          </cell>
          <cell r="B1606">
            <v>40.400002000000001</v>
          </cell>
          <cell r="C1606">
            <v>41.099997999999999</v>
          </cell>
          <cell r="D1606">
            <v>40.099997999999999</v>
          </cell>
          <cell r="E1606">
            <v>40.630001</v>
          </cell>
          <cell r="F1606">
            <v>40.205199999999998</v>
          </cell>
          <cell r="G1606">
            <v>1116757</v>
          </cell>
        </row>
        <row r="1607">
          <cell r="A1607">
            <v>43340</v>
          </cell>
          <cell r="B1607">
            <v>40.799999</v>
          </cell>
          <cell r="C1607">
            <v>41</v>
          </cell>
          <cell r="D1607">
            <v>39.580002</v>
          </cell>
          <cell r="E1607">
            <v>39.900002000000001</v>
          </cell>
          <cell r="F1607">
            <v>39.482833999999997</v>
          </cell>
          <cell r="G1607">
            <v>2139089</v>
          </cell>
        </row>
        <row r="1608">
          <cell r="A1608">
            <v>43341</v>
          </cell>
          <cell r="B1608">
            <v>39.900002000000001</v>
          </cell>
          <cell r="C1608">
            <v>40.75</v>
          </cell>
          <cell r="D1608">
            <v>39.799999</v>
          </cell>
          <cell r="E1608">
            <v>40.659999999999997</v>
          </cell>
          <cell r="F1608">
            <v>40.234886000000003</v>
          </cell>
          <cell r="G1608">
            <v>1888481</v>
          </cell>
        </row>
        <row r="1609">
          <cell r="A1609">
            <v>43342</v>
          </cell>
          <cell r="B1609">
            <v>40.509998000000003</v>
          </cell>
          <cell r="C1609">
            <v>40.75</v>
          </cell>
          <cell r="D1609">
            <v>39.400002000000001</v>
          </cell>
          <cell r="E1609">
            <v>39.490001999999997</v>
          </cell>
          <cell r="F1609">
            <v>39.077117999999999</v>
          </cell>
          <cell r="G1609">
            <v>1343549</v>
          </cell>
        </row>
        <row r="1610">
          <cell r="A1610">
            <v>43343</v>
          </cell>
          <cell r="B1610">
            <v>39.400002000000001</v>
          </cell>
          <cell r="C1610">
            <v>40.400002000000001</v>
          </cell>
          <cell r="D1610">
            <v>39.099997999999999</v>
          </cell>
          <cell r="E1610">
            <v>39.75</v>
          </cell>
          <cell r="F1610">
            <v>39.334400000000002</v>
          </cell>
          <cell r="G1610">
            <v>3423224</v>
          </cell>
        </row>
        <row r="1611">
          <cell r="A1611">
            <v>43346</v>
          </cell>
          <cell r="B1611">
            <v>39.590000000000003</v>
          </cell>
          <cell r="C1611">
            <v>40.270000000000003</v>
          </cell>
          <cell r="D1611">
            <v>39.590000000000003</v>
          </cell>
          <cell r="E1611">
            <v>39.779998999999997</v>
          </cell>
          <cell r="F1611">
            <v>39.364082000000003</v>
          </cell>
          <cell r="G1611">
            <v>379390</v>
          </cell>
        </row>
        <row r="1612">
          <cell r="A1612">
            <v>43347</v>
          </cell>
          <cell r="B1612">
            <v>39.209999000000003</v>
          </cell>
          <cell r="C1612">
            <v>39.919998</v>
          </cell>
          <cell r="D1612">
            <v>39.209999000000003</v>
          </cell>
          <cell r="E1612">
            <v>39.380001</v>
          </cell>
          <cell r="F1612">
            <v>38.968268999999999</v>
          </cell>
          <cell r="G1612">
            <v>1483610</v>
          </cell>
        </row>
        <row r="1613">
          <cell r="A1613">
            <v>43348</v>
          </cell>
          <cell r="B1613">
            <v>39.439999</v>
          </cell>
          <cell r="C1613">
            <v>39.919998</v>
          </cell>
          <cell r="D1613">
            <v>38.630001</v>
          </cell>
          <cell r="E1613">
            <v>38.740001999999997</v>
          </cell>
          <cell r="F1613">
            <v>38.334961</v>
          </cell>
          <cell r="G1613">
            <v>1343272</v>
          </cell>
        </row>
        <row r="1614">
          <cell r="A1614">
            <v>43349</v>
          </cell>
          <cell r="B1614">
            <v>38.790000999999997</v>
          </cell>
          <cell r="C1614">
            <v>39.659999999999997</v>
          </cell>
          <cell r="D1614">
            <v>38.310001</v>
          </cell>
          <cell r="E1614">
            <v>38.409999999999997</v>
          </cell>
          <cell r="F1614">
            <v>38.008408000000003</v>
          </cell>
          <cell r="G1614">
            <v>1815709</v>
          </cell>
        </row>
        <row r="1615">
          <cell r="A1615">
            <v>43350</v>
          </cell>
          <cell r="B1615">
            <v>38.330002</v>
          </cell>
          <cell r="C1615">
            <v>39</v>
          </cell>
          <cell r="D1615">
            <v>38</v>
          </cell>
          <cell r="E1615">
            <v>38.810001</v>
          </cell>
          <cell r="F1615">
            <v>38.404228000000003</v>
          </cell>
          <cell r="G1615">
            <v>1744266</v>
          </cell>
        </row>
        <row r="1616">
          <cell r="A1616">
            <v>43353</v>
          </cell>
          <cell r="B1616">
            <v>38.970001000000003</v>
          </cell>
          <cell r="C1616">
            <v>39.200001</v>
          </cell>
          <cell r="D1616">
            <v>38.400002000000001</v>
          </cell>
          <cell r="E1616">
            <v>38.840000000000003</v>
          </cell>
          <cell r="F1616">
            <v>38.433914000000001</v>
          </cell>
          <cell r="G1616">
            <v>2684611</v>
          </cell>
        </row>
        <row r="1617">
          <cell r="A1617">
            <v>43354</v>
          </cell>
          <cell r="B1617">
            <v>38.700001</v>
          </cell>
          <cell r="C1617">
            <v>39.130001</v>
          </cell>
          <cell r="D1617">
            <v>38.479999999999997</v>
          </cell>
          <cell r="E1617">
            <v>38.720001000000003</v>
          </cell>
          <cell r="F1617">
            <v>38.315170000000002</v>
          </cell>
          <cell r="G1617">
            <v>3684560</v>
          </cell>
        </row>
        <row r="1618">
          <cell r="A1618">
            <v>43355</v>
          </cell>
          <cell r="B1618">
            <v>38.630001</v>
          </cell>
          <cell r="C1618">
            <v>38.970001000000003</v>
          </cell>
          <cell r="D1618">
            <v>38.5</v>
          </cell>
          <cell r="E1618">
            <v>38.880001</v>
          </cell>
          <cell r="F1618">
            <v>38.473495</v>
          </cell>
          <cell r="G1618">
            <v>3007101</v>
          </cell>
        </row>
        <row r="1619">
          <cell r="A1619">
            <v>43356</v>
          </cell>
          <cell r="B1619">
            <v>39</v>
          </cell>
          <cell r="C1619">
            <v>39.25</v>
          </cell>
          <cell r="D1619">
            <v>38.860000999999997</v>
          </cell>
          <cell r="E1619">
            <v>38.959999000000003</v>
          </cell>
          <cell r="F1619">
            <v>38.552658000000001</v>
          </cell>
          <cell r="G1619">
            <v>2778991</v>
          </cell>
        </row>
        <row r="1620">
          <cell r="A1620">
            <v>43357</v>
          </cell>
          <cell r="B1620">
            <v>38.639999000000003</v>
          </cell>
          <cell r="C1620">
            <v>39.909999999999997</v>
          </cell>
          <cell r="D1620">
            <v>38.520000000000003</v>
          </cell>
          <cell r="E1620">
            <v>39.779998999999997</v>
          </cell>
          <cell r="F1620">
            <v>39.364082000000003</v>
          </cell>
          <cell r="G1620">
            <v>2786516</v>
          </cell>
        </row>
        <row r="1621">
          <cell r="A1621">
            <v>43360</v>
          </cell>
          <cell r="B1621">
            <v>39.639999000000003</v>
          </cell>
          <cell r="C1621">
            <v>40.509998000000003</v>
          </cell>
          <cell r="D1621">
            <v>39.340000000000003</v>
          </cell>
          <cell r="E1621">
            <v>40</v>
          </cell>
          <cell r="F1621">
            <v>39.581786999999998</v>
          </cell>
          <cell r="G1621">
            <v>2079194</v>
          </cell>
        </row>
        <row r="1622">
          <cell r="A1622">
            <v>43361</v>
          </cell>
          <cell r="B1622">
            <v>40.139999000000003</v>
          </cell>
          <cell r="C1622">
            <v>40.669998</v>
          </cell>
          <cell r="D1622">
            <v>40</v>
          </cell>
          <cell r="E1622">
            <v>40.5</v>
          </cell>
          <cell r="F1622">
            <v>40.076557000000001</v>
          </cell>
          <cell r="G1622">
            <v>2322244</v>
          </cell>
        </row>
        <row r="1623">
          <cell r="A1623">
            <v>43362</v>
          </cell>
          <cell r="B1623">
            <v>40.150002000000001</v>
          </cell>
          <cell r="C1623">
            <v>40.799999</v>
          </cell>
          <cell r="D1623">
            <v>40.090000000000003</v>
          </cell>
          <cell r="E1623">
            <v>40.479999999999997</v>
          </cell>
          <cell r="F1623">
            <v>40.056767000000001</v>
          </cell>
          <cell r="G1623">
            <v>2695036</v>
          </cell>
        </row>
        <row r="1624">
          <cell r="A1624">
            <v>43363</v>
          </cell>
          <cell r="B1624">
            <v>40.549999</v>
          </cell>
          <cell r="C1624">
            <v>40.599997999999999</v>
          </cell>
          <cell r="D1624">
            <v>39.919998</v>
          </cell>
          <cell r="E1624">
            <v>40.119999</v>
          </cell>
          <cell r="F1624">
            <v>39.700530999999998</v>
          </cell>
          <cell r="G1624">
            <v>1673448</v>
          </cell>
        </row>
        <row r="1625">
          <cell r="A1625">
            <v>43364</v>
          </cell>
          <cell r="B1625">
            <v>39.880001</v>
          </cell>
          <cell r="C1625">
            <v>40.889999000000003</v>
          </cell>
          <cell r="D1625">
            <v>39.880001</v>
          </cell>
          <cell r="E1625">
            <v>40.25</v>
          </cell>
          <cell r="F1625">
            <v>39.829169999999998</v>
          </cell>
          <cell r="G1625">
            <v>24400996</v>
          </cell>
        </row>
        <row r="1626">
          <cell r="A1626">
            <v>43367</v>
          </cell>
          <cell r="B1626">
            <v>40.139999000000003</v>
          </cell>
          <cell r="C1626">
            <v>40.799999</v>
          </cell>
          <cell r="D1626">
            <v>39.889999000000003</v>
          </cell>
          <cell r="E1626">
            <v>40.389999000000003</v>
          </cell>
          <cell r="F1626">
            <v>39.967708999999999</v>
          </cell>
          <cell r="G1626">
            <v>1718224</v>
          </cell>
        </row>
        <row r="1627">
          <cell r="A1627">
            <v>43368</v>
          </cell>
          <cell r="B1627">
            <v>40.529998999999997</v>
          </cell>
          <cell r="C1627">
            <v>40.889999000000003</v>
          </cell>
          <cell r="D1627">
            <v>40</v>
          </cell>
          <cell r="E1627">
            <v>40.619999</v>
          </cell>
          <cell r="F1627">
            <v>40.195301000000001</v>
          </cell>
          <cell r="G1627">
            <v>1988574</v>
          </cell>
        </row>
        <row r="1628">
          <cell r="A1628">
            <v>43369</v>
          </cell>
          <cell r="B1628">
            <v>40.720001000000003</v>
          </cell>
          <cell r="C1628">
            <v>40.880001</v>
          </cell>
          <cell r="D1628">
            <v>40.360000999999997</v>
          </cell>
          <cell r="E1628">
            <v>40.689999</v>
          </cell>
          <cell r="F1628">
            <v>40.264567999999997</v>
          </cell>
          <cell r="G1628">
            <v>1018761</v>
          </cell>
        </row>
        <row r="1629">
          <cell r="A1629">
            <v>43370</v>
          </cell>
          <cell r="B1629">
            <v>40.790000999999997</v>
          </cell>
          <cell r="C1629">
            <v>41.200001</v>
          </cell>
          <cell r="D1629">
            <v>40.349997999999999</v>
          </cell>
          <cell r="E1629">
            <v>40.560001</v>
          </cell>
          <cell r="F1629">
            <v>40.135933000000001</v>
          </cell>
          <cell r="G1629">
            <v>1585671</v>
          </cell>
        </row>
        <row r="1630">
          <cell r="A1630">
            <v>43371</v>
          </cell>
          <cell r="B1630">
            <v>40.520000000000003</v>
          </cell>
          <cell r="C1630">
            <v>41.07</v>
          </cell>
          <cell r="D1630">
            <v>39.779998999999997</v>
          </cell>
          <cell r="E1630">
            <v>39.909999999999997</v>
          </cell>
          <cell r="F1630">
            <v>39.492725</v>
          </cell>
          <cell r="G1630">
            <v>1313125</v>
          </cell>
        </row>
        <row r="1631">
          <cell r="A1631">
            <v>43374</v>
          </cell>
          <cell r="B1631">
            <v>39.959999000000003</v>
          </cell>
          <cell r="C1631">
            <v>40.840000000000003</v>
          </cell>
          <cell r="D1631">
            <v>39.709999000000003</v>
          </cell>
          <cell r="E1631">
            <v>39.860000999999997</v>
          </cell>
          <cell r="F1631">
            <v>39.443249000000002</v>
          </cell>
          <cell r="G1631">
            <v>1131827</v>
          </cell>
        </row>
        <row r="1632">
          <cell r="A1632">
            <v>43375</v>
          </cell>
          <cell r="B1632">
            <v>39.950001</v>
          </cell>
          <cell r="C1632">
            <v>40.139999000000003</v>
          </cell>
          <cell r="D1632">
            <v>38.909999999999997</v>
          </cell>
          <cell r="E1632">
            <v>39.040000999999997</v>
          </cell>
          <cell r="F1632">
            <v>38.631824000000002</v>
          </cell>
          <cell r="G1632">
            <v>2861891</v>
          </cell>
        </row>
        <row r="1633">
          <cell r="A1633">
            <v>43376</v>
          </cell>
          <cell r="B1633">
            <v>39.130001</v>
          </cell>
          <cell r="C1633">
            <v>39.450001</v>
          </cell>
          <cell r="D1633">
            <v>38.759998000000003</v>
          </cell>
          <cell r="E1633">
            <v>38.82</v>
          </cell>
          <cell r="F1633">
            <v>38.414124000000001</v>
          </cell>
          <cell r="G1633">
            <v>2040122</v>
          </cell>
        </row>
        <row r="1634">
          <cell r="A1634">
            <v>43377</v>
          </cell>
          <cell r="B1634">
            <v>39.099997999999999</v>
          </cell>
          <cell r="C1634">
            <v>39.099997999999999</v>
          </cell>
          <cell r="D1634">
            <v>38.400002000000001</v>
          </cell>
          <cell r="E1634">
            <v>38.549999</v>
          </cell>
          <cell r="F1634">
            <v>38.146946</v>
          </cell>
          <cell r="G1634">
            <v>1251673</v>
          </cell>
        </row>
        <row r="1635">
          <cell r="A1635">
            <v>43378</v>
          </cell>
          <cell r="B1635">
            <v>38.549999</v>
          </cell>
          <cell r="C1635">
            <v>38.950001</v>
          </cell>
          <cell r="D1635">
            <v>38.07</v>
          </cell>
          <cell r="E1635">
            <v>38.189999</v>
          </cell>
          <cell r="F1635">
            <v>37.790706999999998</v>
          </cell>
          <cell r="G1635">
            <v>1423747</v>
          </cell>
        </row>
        <row r="1636">
          <cell r="A1636">
            <v>43381</v>
          </cell>
          <cell r="B1636">
            <v>38.029998999999997</v>
          </cell>
          <cell r="C1636">
            <v>38.869999</v>
          </cell>
          <cell r="D1636">
            <v>38.029998999999997</v>
          </cell>
          <cell r="E1636">
            <v>38.310001</v>
          </cell>
          <cell r="F1636">
            <v>37.909453999999997</v>
          </cell>
          <cell r="G1636">
            <v>1765650</v>
          </cell>
        </row>
        <row r="1637">
          <cell r="A1637">
            <v>43382</v>
          </cell>
          <cell r="B1637">
            <v>38.209999000000003</v>
          </cell>
          <cell r="C1637">
            <v>38.810001</v>
          </cell>
          <cell r="D1637">
            <v>38.020000000000003</v>
          </cell>
          <cell r="E1637">
            <v>38.540000999999997</v>
          </cell>
          <cell r="F1637">
            <v>38.137051</v>
          </cell>
          <cell r="G1637">
            <v>1818975</v>
          </cell>
        </row>
        <row r="1638">
          <cell r="A1638">
            <v>43383</v>
          </cell>
          <cell r="B1638">
            <v>38.770000000000003</v>
          </cell>
          <cell r="C1638">
            <v>38.939999</v>
          </cell>
          <cell r="D1638">
            <v>38.099997999999999</v>
          </cell>
          <cell r="E1638">
            <v>38.270000000000003</v>
          </cell>
          <cell r="F1638">
            <v>37.869872999999998</v>
          </cell>
          <cell r="G1638">
            <v>1686629</v>
          </cell>
        </row>
        <row r="1639">
          <cell r="A1639">
            <v>43384</v>
          </cell>
          <cell r="B1639">
            <v>38.68</v>
          </cell>
          <cell r="C1639">
            <v>39.479999999999997</v>
          </cell>
          <cell r="D1639">
            <v>38.299999</v>
          </cell>
          <cell r="E1639">
            <v>38.610000999999997</v>
          </cell>
          <cell r="F1639">
            <v>38.206318000000003</v>
          </cell>
          <cell r="G1639">
            <v>6007972</v>
          </cell>
        </row>
        <row r="1640">
          <cell r="A1640">
            <v>43385</v>
          </cell>
          <cell r="B1640">
            <v>38.759998000000003</v>
          </cell>
          <cell r="C1640">
            <v>38.770000000000003</v>
          </cell>
          <cell r="D1640">
            <v>37.049999</v>
          </cell>
          <cell r="E1640">
            <v>37.349997999999999</v>
          </cell>
          <cell r="F1640">
            <v>36.959491999999997</v>
          </cell>
          <cell r="G1640">
            <v>2508070</v>
          </cell>
        </row>
        <row r="1641">
          <cell r="A1641">
            <v>43388</v>
          </cell>
          <cell r="B1641">
            <v>37.240001999999997</v>
          </cell>
          <cell r="C1641">
            <v>37.529998999999997</v>
          </cell>
          <cell r="D1641">
            <v>36.709999000000003</v>
          </cell>
          <cell r="E1641">
            <v>37.340000000000003</v>
          </cell>
          <cell r="F1641">
            <v>36.949596</v>
          </cell>
          <cell r="G1641">
            <v>1493231</v>
          </cell>
        </row>
        <row r="1642">
          <cell r="A1642">
            <v>43389</v>
          </cell>
          <cell r="B1642">
            <v>37.5</v>
          </cell>
          <cell r="C1642">
            <v>38.299999</v>
          </cell>
          <cell r="D1642">
            <v>37.389999000000003</v>
          </cell>
          <cell r="E1642">
            <v>38.220001000000003</v>
          </cell>
          <cell r="F1642">
            <v>37.820396000000002</v>
          </cell>
          <cell r="G1642">
            <v>1471488</v>
          </cell>
        </row>
        <row r="1643">
          <cell r="A1643">
            <v>43390</v>
          </cell>
          <cell r="B1643">
            <v>38.020000000000003</v>
          </cell>
          <cell r="C1643">
            <v>38.090000000000003</v>
          </cell>
          <cell r="D1643">
            <v>37.5</v>
          </cell>
          <cell r="E1643">
            <v>37.669998</v>
          </cell>
          <cell r="F1643">
            <v>37.276145999999997</v>
          </cell>
          <cell r="G1643">
            <v>1285621</v>
          </cell>
        </row>
        <row r="1644">
          <cell r="A1644">
            <v>43391</v>
          </cell>
          <cell r="B1644">
            <v>37.979999999999997</v>
          </cell>
          <cell r="C1644">
            <v>37.979999999999997</v>
          </cell>
          <cell r="D1644">
            <v>37.18</v>
          </cell>
          <cell r="E1644">
            <v>37.459999000000003</v>
          </cell>
          <cell r="F1644">
            <v>37.068339999999999</v>
          </cell>
          <cell r="G1644">
            <v>1511850</v>
          </cell>
        </row>
        <row r="1645">
          <cell r="A1645">
            <v>43392</v>
          </cell>
          <cell r="B1645">
            <v>37.689999</v>
          </cell>
          <cell r="C1645">
            <v>37.689999</v>
          </cell>
          <cell r="D1645">
            <v>36.610000999999997</v>
          </cell>
          <cell r="E1645">
            <v>36.779998999999997</v>
          </cell>
          <cell r="F1645">
            <v>36.395451000000001</v>
          </cell>
          <cell r="G1645">
            <v>1997346</v>
          </cell>
        </row>
        <row r="1646">
          <cell r="A1646">
            <v>43395</v>
          </cell>
          <cell r="B1646">
            <v>36.939999</v>
          </cell>
          <cell r="C1646">
            <v>37.009998000000003</v>
          </cell>
          <cell r="D1646">
            <v>36.020000000000003</v>
          </cell>
          <cell r="E1646">
            <v>36.779998999999997</v>
          </cell>
          <cell r="F1646">
            <v>36.395451000000001</v>
          </cell>
          <cell r="G1646">
            <v>2054727</v>
          </cell>
        </row>
        <row r="1647">
          <cell r="A1647">
            <v>43396</v>
          </cell>
          <cell r="B1647">
            <v>36.529998999999997</v>
          </cell>
          <cell r="C1647">
            <v>37.619999</v>
          </cell>
          <cell r="D1647">
            <v>36.020000000000003</v>
          </cell>
          <cell r="E1647">
            <v>37.220001000000003</v>
          </cell>
          <cell r="F1647">
            <v>36.830852999999998</v>
          </cell>
          <cell r="G1647">
            <v>1871448</v>
          </cell>
        </row>
        <row r="1648">
          <cell r="A1648">
            <v>43397</v>
          </cell>
          <cell r="B1648">
            <v>37.18</v>
          </cell>
          <cell r="C1648">
            <v>37.330002</v>
          </cell>
          <cell r="D1648">
            <v>36.299999</v>
          </cell>
          <cell r="E1648">
            <v>36.380001</v>
          </cell>
          <cell r="F1648">
            <v>35.999634</v>
          </cell>
          <cell r="G1648">
            <v>1108369</v>
          </cell>
        </row>
        <row r="1649">
          <cell r="A1649">
            <v>43398</v>
          </cell>
          <cell r="B1649">
            <v>36.5</v>
          </cell>
          <cell r="C1649">
            <v>39.25</v>
          </cell>
          <cell r="D1649">
            <v>36.5</v>
          </cell>
          <cell r="E1649">
            <v>38.299999</v>
          </cell>
          <cell r="F1649">
            <v>37.899559000000004</v>
          </cell>
          <cell r="G1649">
            <v>3703725</v>
          </cell>
        </row>
        <row r="1650">
          <cell r="A1650">
            <v>43399</v>
          </cell>
          <cell r="B1650">
            <v>38.189999</v>
          </cell>
          <cell r="C1650">
            <v>38.990001999999997</v>
          </cell>
          <cell r="D1650">
            <v>37.619999</v>
          </cell>
          <cell r="E1650">
            <v>38.200001</v>
          </cell>
          <cell r="F1650">
            <v>37.800606000000002</v>
          </cell>
          <cell r="G1650">
            <v>1304649</v>
          </cell>
        </row>
        <row r="1651">
          <cell r="A1651">
            <v>43402</v>
          </cell>
          <cell r="B1651">
            <v>38.369999</v>
          </cell>
          <cell r="C1651">
            <v>39.159999999999997</v>
          </cell>
          <cell r="D1651">
            <v>35.700001</v>
          </cell>
          <cell r="E1651">
            <v>36.400002000000001</v>
          </cell>
          <cell r="F1651">
            <v>36.019424000000001</v>
          </cell>
          <cell r="G1651">
            <v>3737018</v>
          </cell>
        </row>
        <row r="1652">
          <cell r="A1652">
            <v>43403</v>
          </cell>
          <cell r="B1652">
            <v>36.779998999999997</v>
          </cell>
          <cell r="C1652">
            <v>38.099997999999999</v>
          </cell>
          <cell r="D1652">
            <v>36.759998000000003</v>
          </cell>
          <cell r="E1652">
            <v>37.889999000000003</v>
          </cell>
          <cell r="F1652">
            <v>37.493847000000002</v>
          </cell>
          <cell r="G1652">
            <v>3076522</v>
          </cell>
        </row>
        <row r="1653">
          <cell r="A1653">
            <v>43404</v>
          </cell>
          <cell r="B1653">
            <v>38.200001</v>
          </cell>
          <cell r="C1653">
            <v>38.799999</v>
          </cell>
          <cell r="D1653">
            <v>36.619999</v>
          </cell>
          <cell r="E1653">
            <v>38.049999</v>
          </cell>
          <cell r="F1653">
            <v>37.652172</v>
          </cell>
          <cell r="G1653">
            <v>5581416</v>
          </cell>
        </row>
        <row r="1654">
          <cell r="A1654">
            <v>43405</v>
          </cell>
          <cell r="B1654">
            <v>38.220001000000003</v>
          </cell>
          <cell r="C1654">
            <v>39.119999</v>
          </cell>
          <cell r="D1654">
            <v>37.459999000000003</v>
          </cell>
          <cell r="E1654">
            <v>38.700001</v>
          </cell>
          <cell r="F1654">
            <v>38.295380000000002</v>
          </cell>
          <cell r="G1654">
            <v>3534083</v>
          </cell>
        </row>
        <row r="1655">
          <cell r="A1655">
            <v>43409</v>
          </cell>
          <cell r="B1655">
            <v>38.720001000000003</v>
          </cell>
          <cell r="C1655">
            <v>40.459999000000003</v>
          </cell>
          <cell r="D1655">
            <v>38.459999000000003</v>
          </cell>
          <cell r="E1655">
            <v>40.220001000000003</v>
          </cell>
          <cell r="F1655">
            <v>39.799487999999997</v>
          </cell>
          <cell r="G1655">
            <v>3787052</v>
          </cell>
        </row>
        <row r="1656">
          <cell r="A1656">
            <v>43410</v>
          </cell>
          <cell r="B1656">
            <v>40.150002000000001</v>
          </cell>
          <cell r="C1656">
            <v>40.5</v>
          </cell>
          <cell r="D1656">
            <v>39.009998000000003</v>
          </cell>
          <cell r="E1656">
            <v>39.220001000000003</v>
          </cell>
          <cell r="F1656">
            <v>38.809939999999997</v>
          </cell>
          <cell r="G1656">
            <v>4062603</v>
          </cell>
        </row>
        <row r="1657">
          <cell r="A1657">
            <v>43411</v>
          </cell>
          <cell r="B1657">
            <v>39.479999999999997</v>
          </cell>
          <cell r="C1657">
            <v>39.990001999999997</v>
          </cell>
          <cell r="D1657">
            <v>39.409999999999997</v>
          </cell>
          <cell r="E1657">
            <v>39.979999999999997</v>
          </cell>
          <cell r="F1657">
            <v>39.561993000000001</v>
          </cell>
          <cell r="G1657">
            <v>2983671</v>
          </cell>
        </row>
        <row r="1658">
          <cell r="A1658">
            <v>43412</v>
          </cell>
          <cell r="B1658">
            <v>39.520000000000003</v>
          </cell>
          <cell r="C1658">
            <v>39.990001999999997</v>
          </cell>
          <cell r="D1658">
            <v>38.07</v>
          </cell>
          <cell r="E1658">
            <v>38.529998999999997</v>
          </cell>
          <cell r="F1658">
            <v>38.127150999999998</v>
          </cell>
          <cell r="G1658">
            <v>3057219</v>
          </cell>
        </row>
        <row r="1659">
          <cell r="A1659">
            <v>43413</v>
          </cell>
          <cell r="B1659">
            <v>38.400002000000001</v>
          </cell>
          <cell r="C1659">
            <v>41.700001</v>
          </cell>
          <cell r="D1659">
            <v>36.459999000000003</v>
          </cell>
          <cell r="E1659">
            <v>40.659999999999997</v>
          </cell>
          <cell r="F1659">
            <v>40.234886000000003</v>
          </cell>
          <cell r="G1659">
            <v>7152613</v>
          </cell>
        </row>
        <row r="1660">
          <cell r="A1660">
            <v>43416</v>
          </cell>
          <cell r="B1660">
            <v>40.5</v>
          </cell>
          <cell r="C1660">
            <v>40.5</v>
          </cell>
          <cell r="D1660">
            <v>38.799999</v>
          </cell>
          <cell r="E1660">
            <v>39.279998999999997</v>
          </cell>
          <cell r="F1660">
            <v>38.869312000000001</v>
          </cell>
          <cell r="G1660">
            <v>3772126</v>
          </cell>
        </row>
        <row r="1661">
          <cell r="A1661">
            <v>43417</v>
          </cell>
          <cell r="B1661">
            <v>39.189999</v>
          </cell>
          <cell r="C1661">
            <v>39.299999</v>
          </cell>
          <cell r="D1661">
            <v>37.900002000000001</v>
          </cell>
          <cell r="E1661">
            <v>37.959999000000003</v>
          </cell>
          <cell r="F1661">
            <v>37.563113999999999</v>
          </cell>
          <cell r="G1661">
            <v>2903258</v>
          </cell>
        </row>
        <row r="1662">
          <cell r="A1662">
            <v>43418</v>
          </cell>
          <cell r="B1662">
            <v>38.330002</v>
          </cell>
          <cell r="C1662">
            <v>38.889999000000003</v>
          </cell>
          <cell r="D1662">
            <v>37.720001000000003</v>
          </cell>
          <cell r="E1662">
            <v>37.970001000000003</v>
          </cell>
          <cell r="F1662">
            <v>37.573008999999999</v>
          </cell>
          <cell r="G1662">
            <v>5356261</v>
          </cell>
        </row>
        <row r="1663">
          <cell r="A1663">
            <v>43419</v>
          </cell>
          <cell r="B1663">
            <v>38.099997999999999</v>
          </cell>
          <cell r="C1663">
            <v>38.380001</v>
          </cell>
          <cell r="D1663">
            <v>37</v>
          </cell>
          <cell r="E1663">
            <v>37.200001</v>
          </cell>
          <cell r="F1663">
            <v>36.811062</v>
          </cell>
          <cell r="G1663">
            <v>2473467</v>
          </cell>
        </row>
        <row r="1664">
          <cell r="A1664">
            <v>43420</v>
          </cell>
          <cell r="B1664">
            <v>37.099997999999999</v>
          </cell>
          <cell r="C1664">
            <v>38.900002000000001</v>
          </cell>
          <cell r="D1664">
            <v>37.040000999999997</v>
          </cell>
          <cell r="E1664">
            <v>38.810001</v>
          </cell>
          <cell r="F1664">
            <v>38.404228000000003</v>
          </cell>
          <cell r="G1664">
            <v>2403721</v>
          </cell>
        </row>
        <row r="1665">
          <cell r="A1665">
            <v>43424</v>
          </cell>
          <cell r="B1665">
            <v>38.330002</v>
          </cell>
          <cell r="C1665">
            <v>39.240001999999997</v>
          </cell>
          <cell r="D1665">
            <v>38</v>
          </cell>
          <cell r="E1665">
            <v>38.900002000000001</v>
          </cell>
          <cell r="F1665">
            <v>38.493285999999998</v>
          </cell>
          <cell r="G1665">
            <v>1640764</v>
          </cell>
        </row>
        <row r="1666">
          <cell r="A1666">
            <v>43425</v>
          </cell>
          <cell r="B1666">
            <v>39.409999999999997</v>
          </cell>
          <cell r="C1666">
            <v>39.599997999999999</v>
          </cell>
          <cell r="D1666">
            <v>38.349997999999999</v>
          </cell>
          <cell r="E1666">
            <v>38.630001</v>
          </cell>
          <cell r="F1666">
            <v>38.226109000000001</v>
          </cell>
          <cell r="G1666">
            <v>1679308</v>
          </cell>
        </row>
        <row r="1667">
          <cell r="A1667">
            <v>43426</v>
          </cell>
          <cell r="B1667">
            <v>39</v>
          </cell>
          <cell r="C1667">
            <v>39</v>
          </cell>
          <cell r="D1667">
            <v>37.979999999999997</v>
          </cell>
          <cell r="E1667">
            <v>38.119999</v>
          </cell>
          <cell r="F1667">
            <v>37.721438999999997</v>
          </cell>
          <cell r="G1667">
            <v>882746</v>
          </cell>
        </row>
        <row r="1668">
          <cell r="A1668">
            <v>43427</v>
          </cell>
          <cell r="B1668">
            <v>38.450001</v>
          </cell>
          <cell r="C1668">
            <v>38.669998</v>
          </cell>
          <cell r="D1668">
            <v>37.369999</v>
          </cell>
          <cell r="E1668">
            <v>37.509998000000003</v>
          </cell>
          <cell r="F1668">
            <v>37.117817000000002</v>
          </cell>
          <cell r="G1668">
            <v>1465510</v>
          </cell>
        </row>
        <row r="1669">
          <cell r="A1669">
            <v>43430</v>
          </cell>
          <cell r="B1669">
            <v>37.419998</v>
          </cell>
          <cell r="C1669">
            <v>37.689999</v>
          </cell>
          <cell r="D1669">
            <v>35.849997999999999</v>
          </cell>
          <cell r="E1669">
            <v>36.790000999999997</v>
          </cell>
          <cell r="F1669">
            <v>36.405349999999999</v>
          </cell>
          <cell r="G1669">
            <v>4025659</v>
          </cell>
        </row>
        <row r="1670">
          <cell r="A1670">
            <v>43431</v>
          </cell>
          <cell r="B1670">
            <v>37.080002</v>
          </cell>
          <cell r="C1670">
            <v>38.970001000000003</v>
          </cell>
          <cell r="D1670">
            <v>37.080002</v>
          </cell>
          <cell r="E1670">
            <v>38.720001000000003</v>
          </cell>
          <cell r="F1670">
            <v>38.315170000000002</v>
          </cell>
          <cell r="G1670">
            <v>3587109</v>
          </cell>
        </row>
        <row r="1671">
          <cell r="A1671">
            <v>43432</v>
          </cell>
          <cell r="B1671">
            <v>39</v>
          </cell>
          <cell r="C1671">
            <v>39.840000000000003</v>
          </cell>
          <cell r="D1671">
            <v>38.509998000000003</v>
          </cell>
          <cell r="E1671">
            <v>39.709999000000003</v>
          </cell>
          <cell r="F1671">
            <v>39.294815</v>
          </cell>
          <cell r="G1671">
            <v>3340474</v>
          </cell>
        </row>
        <row r="1672">
          <cell r="A1672">
            <v>43433</v>
          </cell>
          <cell r="B1672">
            <v>39.700001</v>
          </cell>
          <cell r="C1672">
            <v>40</v>
          </cell>
          <cell r="D1672">
            <v>39.490001999999997</v>
          </cell>
          <cell r="E1672">
            <v>39.990001999999997</v>
          </cell>
          <cell r="F1672">
            <v>39.571891999999998</v>
          </cell>
          <cell r="G1672">
            <v>3656218</v>
          </cell>
        </row>
        <row r="1673">
          <cell r="A1673">
            <v>43434</v>
          </cell>
          <cell r="B1673">
            <v>39.990001999999997</v>
          </cell>
          <cell r="C1673">
            <v>39.990001999999997</v>
          </cell>
          <cell r="D1673">
            <v>38.790000999999997</v>
          </cell>
          <cell r="E1673">
            <v>39</v>
          </cell>
          <cell r="F1673">
            <v>38.592238999999999</v>
          </cell>
          <cell r="G1673">
            <v>5491052</v>
          </cell>
        </row>
        <row r="1674">
          <cell r="A1674">
            <v>43437</v>
          </cell>
          <cell r="B1674">
            <v>39.299999</v>
          </cell>
          <cell r="C1674">
            <v>40</v>
          </cell>
          <cell r="D1674">
            <v>38.200001</v>
          </cell>
          <cell r="E1674">
            <v>39.060001</v>
          </cell>
          <cell r="F1674">
            <v>38.651615</v>
          </cell>
          <cell r="G1674">
            <v>3003384</v>
          </cell>
        </row>
        <row r="1675">
          <cell r="A1675">
            <v>43438</v>
          </cell>
          <cell r="B1675">
            <v>39.220001000000003</v>
          </cell>
          <cell r="C1675">
            <v>39.220001000000003</v>
          </cell>
          <cell r="D1675">
            <v>38</v>
          </cell>
          <cell r="E1675">
            <v>38.540000999999997</v>
          </cell>
          <cell r="F1675">
            <v>38.137051</v>
          </cell>
          <cell r="G1675">
            <v>3101046</v>
          </cell>
        </row>
        <row r="1676">
          <cell r="A1676">
            <v>43439</v>
          </cell>
          <cell r="B1676">
            <v>38.970001000000003</v>
          </cell>
          <cell r="C1676">
            <v>39</v>
          </cell>
          <cell r="D1676">
            <v>38.610000999999997</v>
          </cell>
          <cell r="E1676">
            <v>38.970001000000003</v>
          </cell>
          <cell r="F1676">
            <v>38.562556999999998</v>
          </cell>
          <cell r="G1676">
            <v>715949</v>
          </cell>
        </row>
        <row r="1677">
          <cell r="A1677">
            <v>43440</v>
          </cell>
          <cell r="B1677">
            <v>38.540000999999997</v>
          </cell>
          <cell r="C1677">
            <v>39</v>
          </cell>
          <cell r="D1677">
            <v>37.520000000000003</v>
          </cell>
          <cell r="E1677">
            <v>38.919998</v>
          </cell>
          <cell r="F1677">
            <v>38.513077000000003</v>
          </cell>
          <cell r="G1677">
            <v>1815840</v>
          </cell>
        </row>
        <row r="1678">
          <cell r="A1678">
            <v>43441</v>
          </cell>
          <cell r="B1678">
            <v>39</v>
          </cell>
          <cell r="C1678">
            <v>39.43</v>
          </cell>
          <cell r="D1678">
            <v>38.439999</v>
          </cell>
          <cell r="E1678">
            <v>39</v>
          </cell>
          <cell r="F1678">
            <v>38.592238999999999</v>
          </cell>
          <cell r="G1678">
            <v>1122520</v>
          </cell>
        </row>
        <row r="1679">
          <cell r="A1679">
            <v>43444</v>
          </cell>
          <cell r="B1679">
            <v>39.259998000000003</v>
          </cell>
          <cell r="C1679">
            <v>39.439999</v>
          </cell>
          <cell r="D1679">
            <v>38.049999</v>
          </cell>
          <cell r="E1679">
            <v>38.950001</v>
          </cell>
          <cell r="F1679">
            <v>38.542763000000001</v>
          </cell>
          <cell r="G1679">
            <v>1191547</v>
          </cell>
        </row>
        <row r="1680">
          <cell r="A1680">
            <v>43445</v>
          </cell>
          <cell r="B1680">
            <v>38.909999999999997</v>
          </cell>
          <cell r="C1680">
            <v>39.009998000000003</v>
          </cell>
          <cell r="D1680">
            <v>38.25</v>
          </cell>
          <cell r="E1680">
            <v>38.57</v>
          </cell>
          <cell r="F1680">
            <v>38.166736999999998</v>
          </cell>
          <cell r="G1680">
            <v>1317476</v>
          </cell>
        </row>
        <row r="1681">
          <cell r="A1681">
            <v>43447</v>
          </cell>
          <cell r="B1681">
            <v>38.599997999999999</v>
          </cell>
          <cell r="C1681">
            <v>39</v>
          </cell>
          <cell r="D1681">
            <v>37.990001999999997</v>
          </cell>
          <cell r="E1681">
            <v>38.450001</v>
          </cell>
          <cell r="F1681">
            <v>38.047992999999998</v>
          </cell>
          <cell r="G1681">
            <v>3631978</v>
          </cell>
        </row>
        <row r="1682">
          <cell r="A1682">
            <v>43448</v>
          </cell>
          <cell r="B1682">
            <v>38.580002</v>
          </cell>
          <cell r="C1682">
            <v>39.229999999999997</v>
          </cell>
          <cell r="D1682">
            <v>38.419998</v>
          </cell>
          <cell r="E1682">
            <v>38.779998999999997</v>
          </cell>
          <cell r="F1682">
            <v>38.374538000000001</v>
          </cell>
          <cell r="G1682">
            <v>1903414</v>
          </cell>
        </row>
        <row r="1683">
          <cell r="A1683">
            <v>43451</v>
          </cell>
          <cell r="B1683">
            <v>39</v>
          </cell>
          <cell r="C1683">
            <v>39</v>
          </cell>
          <cell r="D1683">
            <v>37.610000999999997</v>
          </cell>
          <cell r="E1683">
            <v>37.770000000000003</v>
          </cell>
          <cell r="F1683">
            <v>37.375103000000003</v>
          </cell>
          <cell r="G1683">
            <v>1163179</v>
          </cell>
        </row>
        <row r="1684">
          <cell r="A1684">
            <v>43452</v>
          </cell>
          <cell r="B1684">
            <v>38.020000000000003</v>
          </cell>
          <cell r="C1684">
            <v>38.610000999999997</v>
          </cell>
          <cell r="D1684">
            <v>37.200001</v>
          </cell>
          <cell r="E1684">
            <v>38.479999999999997</v>
          </cell>
          <cell r="F1684">
            <v>38.077679000000003</v>
          </cell>
          <cell r="G1684">
            <v>1868984</v>
          </cell>
        </row>
        <row r="1685">
          <cell r="A1685">
            <v>43453</v>
          </cell>
          <cell r="B1685">
            <v>37.82</v>
          </cell>
          <cell r="C1685">
            <v>39.130001</v>
          </cell>
          <cell r="D1685">
            <v>37.82</v>
          </cell>
          <cell r="E1685">
            <v>38.779998999999997</v>
          </cell>
          <cell r="F1685">
            <v>38.374538000000001</v>
          </cell>
          <cell r="G1685">
            <v>2505982</v>
          </cell>
        </row>
        <row r="1686">
          <cell r="A1686">
            <v>43454</v>
          </cell>
          <cell r="B1686">
            <v>39.090000000000003</v>
          </cell>
          <cell r="C1686">
            <v>40</v>
          </cell>
          <cell r="D1686">
            <v>38.279998999999997</v>
          </cell>
          <cell r="E1686">
            <v>39.93</v>
          </cell>
          <cell r="F1686">
            <v>39.512515999999998</v>
          </cell>
          <cell r="G1686">
            <v>2304310</v>
          </cell>
        </row>
        <row r="1687">
          <cell r="A1687">
            <v>43455</v>
          </cell>
          <cell r="B1687">
            <v>39.659999999999997</v>
          </cell>
          <cell r="C1687">
            <v>39.880001</v>
          </cell>
          <cell r="D1687">
            <v>38.200001</v>
          </cell>
          <cell r="E1687">
            <v>38.639999000000003</v>
          </cell>
          <cell r="F1687">
            <v>38.236004000000001</v>
          </cell>
          <cell r="G1687">
            <v>8417249</v>
          </cell>
        </row>
        <row r="1688">
          <cell r="A1688">
            <v>43458</v>
          </cell>
          <cell r="B1688">
            <v>38.439999</v>
          </cell>
          <cell r="C1688">
            <v>39.099997999999999</v>
          </cell>
          <cell r="D1688">
            <v>38.439999</v>
          </cell>
          <cell r="E1688">
            <v>38.970001000000003</v>
          </cell>
          <cell r="F1688">
            <v>38.562556999999998</v>
          </cell>
          <cell r="G1688">
            <v>277362</v>
          </cell>
        </row>
        <row r="1689">
          <cell r="A1689">
            <v>43460</v>
          </cell>
          <cell r="B1689">
            <v>38.740001999999997</v>
          </cell>
          <cell r="C1689">
            <v>39</v>
          </cell>
          <cell r="D1689">
            <v>38.630001</v>
          </cell>
          <cell r="E1689">
            <v>38.860000999999997</v>
          </cell>
          <cell r="F1689">
            <v>38.453704999999999</v>
          </cell>
          <cell r="G1689">
            <v>561309</v>
          </cell>
        </row>
        <row r="1690">
          <cell r="A1690">
            <v>43461</v>
          </cell>
          <cell r="B1690">
            <v>38.700001</v>
          </cell>
          <cell r="C1690">
            <v>39.409999999999997</v>
          </cell>
          <cell r="D1690">
            <v>38.520000000000003</v>
          </cell>
          <cell r="E1690">
            <v>39.229999999999997</v>
          </cell>
          <cell r="F1690">
            <v>38.819836000000002</v>
          </cell>
          <cell r="G1690">
            <v>1054535</v>
          </cell>
        </row>
        <row r="1691">
          <cell r="A1691">
            <v>43462</v>
          </cell>
          <cell r="B1691">
            <v>39.5</v>
          </cell>
          <cell r="C1691">
            <v>39.549999</v>
          </cell>
          <cell r="D1691">
            <v>38.549999</v>
          </cell>
          <cell r="E1691">
            <v>38.830002</v>
          </cell>
          <cell r="F1691">
            <v>38.424019000000001</v>
          </cell>
          <cell r="G1691">
            <v>625367</v>
          </cell>
        </row>
        <row r="1692">
          <cell r="A1692">
            <v>43465</v>
          </cell>
          <cell r="B1692">
            <v>38.639999000000003</v>
          </cell>
          <cell r="C1692">
            <v>39.349997999999999</v>
          </cell>
          <cell r="D1692">
            <v>38.5</v>
          </cell>
          <cell r="E1692">
            <v>39.150002000000001</v>
          </cell>
          <cell r="F1692">
            <v>38.740673000000001</v>
          </cell>
          <cell r="G1692">
            <v>1162672</v>
          </cell>
        </row>
        <row r="1693">
          <cell r="A1693">
            <v>43467</v>
          </cell>
          <cell r="B1693">
            <v>38.790000999999997</v>
          </cell>
          <cell r="C1693">
            <v>39.490001999999997</v>
          </cell>
          <cell r="D1693">
            <v>38.580002</v>
          </cell>
          <cell r="E1693">
            <v>39.32</v>
          </cell>
          <cell r="F1693">
            <v>38.908893999999997</v>
          </cell>
          <cell r="G1693">
            <v>925915</v>
          </cell>
        </row>
        <row r="1694">
          <cell r="A1694">
            <v>43468</v>
          </cell>
          <cell r="B1694">
            <v>39.040000999999997</v>
          </cell>
          <cell r="C1694">
            <v>39.630001</v>
          </cell>
          <cell r="D1694">
            <v>38.590000000000003</v>
          </cell>
          <cell r="E1694">
            <v>39.32</v>
          </cell>
          <cell r="F1694">
            <v>38.908893999999997</v>
          </cell>
          <cell r="G1694">
            <v>1574973</v>
          </cell>
        </row>
        <row r="1695">
          <cell r="A1695">
            <v>43469</v>
          </cell>
          <cell r="B1695">
            <v>39.349997999999999</v>
          </cell>
          <cell r="C1695">
            <v>39.700001</v>
          </cell>
          <cell r="D1695">
            <v>38.779998999999997</v>
          </cell>
          <cell r="E1695">
            <v>39.389999000000003</v>
          </cell>
          <cell r="F1695">
            <v>38.978161</v>
          </cell>
          <cell r="G1695">
            <v>1882812</v>
          </cell>
        </row>
        <row r="1696">
          <cell r="A1696">
            <v>43472</v>
          </cell>
          <cell r="B1696">
            <v>39.189999</v>
          </cell>
          <cell r="C1696">
            <v>39.590000000000003</v>
          </cell>
          <cell r="D1696">
            <v>38.799999</v>
          </cell>
          <cell r="E1696">
            <v>39.110000999999997</v>
          </cell>
          <cell r="F1696">
            <v>38.701092000000003</v>
          </cell>
          <cell r="G1696">
            <v>1567381</v>
          </cell>
        </row>
        <row r="1697">
          <cell r="A1697">
            <v>43473</v>
          </cell>
          <cell r="B1697">
            <v>39.5</v>
          </cell>
          <cell r="C1697">
            <v>39.5</v>
          </cell>
          <cell r="D1697">
            <v>38.900002000000001</v>
          </cell>
          <cell r="E1697">
            <v>39.259998000000003</v>
          </cell>
          <cell r="F1697">
            <v>38.849522</v>
          </cell>
          <cell r="G1697">
            <v>1776183</v>
          </cell>
        </row>
        <row r="1698">
          <cell r="A1698">
            <v>43474</v>
          </cell>
          <cell r="B1698">
            <v>39.360000999999997</v>
          </cell>
          <cell r="C1698">
            <v>39.470001000000003</v>
          </cell>
          <cell r="D1698">
            <v>39</v>
          </cell>
          <cell r="E1698">
            <v>39.389999000000003</v>
          </cell>
          <cell r="F1698">
            <v>38.978161</v>
          </cell>
          <cell r="G1698">
            <v>2862225</v>
          </cell>
        </row>
        <row r="1699">
          <cell r="A1699">
            <v>43475</v>
          </cell>
          <cell r="B1699">
            <v>39.450001</v>
          </cell>
          <cell r="C1699">
            <v>39.740001999999997</v>
          </cell>
          <cell r="D1699">
            <v>38.900002000000001</v>
          </cell>
          <cell r="E1699">
            <v>39.610000999999997</v>
          </cell>
          <cell r="F1699">
            <v>39.195861999999998</v>
          </cell>
          <cell r="G1699">
            <v>1853031</v>
          </cell>
        </row>
        <row r="1700">
          <cell r="A1700">
            <v>43476</v>
          </cell>
          <cell r="B1700">
            <v>39.700001</v>
          </cell>
          <cell r="C1700">
            <v>39.869999</v>
          </cell>
          <cell r="D1700">
            <v>38.32</v>
          </cell>
          <cell r="E1700">
            <v>38.590000000000003</v>
          </cell>
          <cell r="F1700">
            <v>38.186526999999998</v>
          </cell>
          <cell r="G1700">
            <v>2441188</v>
          </cell>
        </row>
        <row r="1701">
          <cell r="A1701">
            <v>43479</v>
          </cell>
          <cell r="B1701">
            <v>38.630001</v>
          </cell>
          <cell r="C1701">
            <v>38.990001999999997</v>
          </cell>
          <cell r="D1701">
            <v>37.840000000000003</v>
          </cell>
          <cell r="E1701">
            <v>37.959999000000003</v>
          </cell>
          <cell r="F1701">
            <v>37.563113999999999</v>
          </cell>
          <cell r="G1701">
            <v>2090322</v>
          </cell>
        </row>
        <row r="1702">
          <cell r="A1702">
            <v>43480</v>
          </cell>
          <cell r="B1702">
            <v>37.959999000000003</v>
          </cell>
          <cell r="C1702">
            <v>38.779998999999997</v>
          </cell>
          <cell r="D1702">
            <v>37.849997999999999</v>
          </cell>
          <cell r="E1702">
            <v>38.68</v>
          </cell>
          <cell r="F1702">
            <v>38.275585</v>
          </cell>
          <cell r="G1702">
            <v>2972419</v>
          </cell>
        </row>
        <row r="1703">
          <cell r="A1703">
            <v>43481</v>
          </cell>
          <cell r="B1703">
            <v>38.799999</v>
          </cell>
          <cell r="C1703">
            <v>39.119999</v>
          </cell>
          <cell r="D1703">
            <v>38.509998000000003</v>
          </cell>
          <cell r="E1703">
            <v>38.889999000000003</v>
          </cell>
          <cell r="F1703">
            <v>38.483390999999997</v>
          </cell>
          <cell r="G1703">
            <v>1747348</v>
          </cell>
        </row>
        <row r="1704">
          <cell r="A1704">
            <v>43482</v>
          </cell>
          <cell r="B1704">
            <v>38.979999999999997</v>
          </cell>
          <cell r="C1704">
            <v>38.990001999999997</v>
          </cell>
          <cell r="D1704">
            <v>38.209999000000003</v>
          </cell>
          <cell r="E1704">
            <v>38.450001</v>
          </cell>
          <cell r="F1704">
            <v>38.047992999999998</v>
          </cell>
          <cell r="G1704">
            <v>2928069</v>
          </cell>
        </row>
        <row r="1705">
          <cell r="A1705">
            <v>43483</v>
          </cell>
          <cell r="B1705">
            <v>38.770000000000003</v>
          </cell>
          <cell r="C1705">
            <v>38.880001</v>
          </cell>
          <cell r="D1705">
            <v>38.080002</v>
          </cell>
          <cell r="E1705">
            <v>38.299999</v>
          </cell>
          <cell r="F1705">
            <v>37.899559000000004</v>
          </cell>
          <cell r="G1705">
            <v>2096321</v>
          </cell>
        </row>
        <row r="1706">
          <cell r="A1706">
            <v>43486</v>
          </cell>
          <cell r="B1706">
            <v>38.25</v>
          </cell>
          <cell r="C1706">
            <v>38.799999</v>
          </cell>
          <cell r="D1706">
            <v>38.209999000000003</v>
          </cell>
          <cell r="E1706">
            <v>38.720001000000003</v>
          </cell>
          <cell r="F1706">
            <v>38.315170000000002</v>
          </cell>
          <cell r="G1706">
            <v>561576</v>
          </cell>
        </row>
        <row r="1707">
          <cell r="A1707">
            <v>43487</v>
          </cell>
          <cell r="B1707">
            <v>38.810001</v>
          </cell>
          <cell r="C1707">
            <v>38.939999</v>
          </cell>
          <cell r="D1707">
            <v>38</v>
          </cell>
          <cell r="E1707">
            <v>38.610000999999997</v>
          </cell>
          <cell r="F1707">
            <v>38.206318000000003</v>
          </cell>
          <cell r="G1707">
            <v>1602012</v>
          </cell>
        </row>
        <row r="1708">
          <cell r="A1708">
            <v>43488</v>
          </cell>
          <cell r="B1708">
            <v>38.57</v>
          </cell>
          <cell r="C1708">
            <v>38.720001000000003</v>
          </cell>
          <cell r="D1708">
            <v>37.549999</v>
          </cell>
          <cell r="E1708">
            <v>37.900002000000001</v>
          </cell>
          <cell r="F1708">
            <v>37.503742000000003</v>
          </cell>
          <cell r="G1708">
            <v>1746578</v>
          </cell>
        </row>
        <row r="1709">
          <cell r="A1709">
            <v>43489</v>
          </cell>
          <cell r="B1709">
            <v>38.110000999999997</v>
          </cell>
          <cell r="C1709">
            <v>38.340000000000003</v>
          </cell>
          <cell r="D1709">
            <v>37.509998000000003</v>
          </cell>
          <cell r="E1709">
            <v>37.630001</v>
          </cell>
          <cell r="F1709">
            <v>37.236564999999999</v>
          </cell>
          <cell r="G1709">
            <v>1884446</v>
          </cell>
        </row>
        <row r="1710">
          <cell r="A1710">
            <v>43490</v>
          </cell>
          <cell r="B1710">
            <v>37.900002000000001</v>
          </cell>
          <cell r="C1710">
            <v>38.5</v>
          </cell>
          <cell r="D1710">
            <v>37.700001</v>
          </cell>
          <cell r="E1710">
            <v>37.900002000000001</v>
          </cell>
          <cell r="F1710">
            <v>37.503742000000003</v>
          </cell>
          <cell r="G1710">
            <v>2182667</v>
          </cell>
        </row>
        <row r="1711">
          <cell r="A1711">
            <v>43493</v>
          </cell>
          <cell r="B1711">
            <v>37.75</v>
          </cell>
          <cell r="C1711">
            <v>38.310001</v>
          </cell>
          <cell r="D1711">
            <v>37.130001</v>
          </cell>
          <cell r="E1711">
            <v>37.389999000000003</v>
          </cell>
          <cell r="F1711">
            <v>36.999073000000003</v>
          </cell>
          <cell r="G1711">
            <v>3335168</v>
          </cell>
        </row>
        <row r="1712">
          <cell r="A1712">
            <v>43494</v>
          </cell>
          <cell r="B1712">
            <v>37.740001999999997</v>
          </cell>
          <cell r="C1712">
            <v>37.799999</v>
          </cell>
          <cell r="D1712">
            <v>37.009998000000003</v>
          </cell>
          <cell r="E1712">
            <v>37.349997999999999</v>
          </cell>
          <cell r="F1712">
            <v>36.959491999999997</v>
          </cell>
          <cell r="G1712">
            <v>1753290</v>
          </cell>
        </row>
        <row r="1713">
          <cell r="A1713">
            <v>43495</v>
          </cell>
          <cell r="B1713">
            <v>37.259998000000003</v>
          </cell>
          <cell r="C1713">
            <v>37.740001999999997</v>
          </cell>
          <cell r="D1713">
            <v>36.520000000000003</v>
          </cell>
          <cell r="E1713">
            <v>37.360000999999997</v>
          </cell>
          <cell r="F1713">
            <v>36.969386999999998</v>
          </cell>
          <cell r="G1713">
            <v>2151584</v>
          </cell>
        </row>
        <row r="1714">
          <cell r="A1714">
            <v>43496</v>
          </cell>
          <cell r="B1714">
            <v>37.450001</v>
          </cell>
          <cell r="C1714">
            <v>38.380001</v>
          </cell>
          <cell r="D1714">
            <v>37.450001</v>
          </cell>
          <cell r="E1714">
            <v>37.810001</v>
          </cell>
          <cell r="F1714">
            <v>37.414684000000001</v>
          </cell>
          <cell r="G1714">
            <v>2621344</v>
          </cell>
        </row>
        <row r="1715">
          <cell r="A1715">
            <v>43497</v>
          </cell>
          <cell r="B1715">
            <v>37.900002000000001</v>
          </cell>
          <cell r="C1715">
            <v>38</v>
          </cell>
          <cell r="D1715">
            <v>36.400002000000001</v>
          </cell>
          <cell r="E1715">
            <v>36.849997999999999</v>
          </cell>
          <cell r="F1715">
            <v>36.464717999999998</v>
          </cell>
          <cell r="G1715">
            <v>2906745</v>
          </cell>
        </row>
        <row r="1716">
          <cell r="A1716">
            <v>43501</v>
          </cell>
          <cell r="B1716">
            <v>36.799999</v>
          </cell>
          <cell r="C1716">
            <v>37.909999999999997</v>
          </cell>
          <cell r="D1716">
            <v>36.799999</v>
          </cell>
          <cell r="E1716">
            <v>37.400002000000001</v>
          </cell>
          <cell r="F1716">
            <v>37.008972</v>
          </cell>
          <cell r="G1716">
            <v>1587887</v>
          </cell>
        </row>
        <row r="1717">
          <cell r="A1717">
            <v>43502</v>
          </cell>
          <cell r="B1717">
            <v>37.599997999999999</v>
          </cell>
          <cell r="C1717">
            <v>37.889999000000003</v>
          </cell>
          <cell r="D1717">
            <v>36.729999999999997</v>
          </cell>
          <cell r="E1717">
            <v>36.919998</v>
          </cell>
          <cell r="F1717">
            <v>36.533985000000001</v>
          </cell>
          <cell r="G1717">
            <v>2591568</v>
          </cell>
        </row>
        <row r="1718">
          <cell r="A1718">
            <v>43503</v>
          </cell>
          <cell r="B1718">
            <v>36.830002</v>
          </cell>
          <cell r="C1718">
            <v>37.590000000000003</v>
          </cell>
          <cell r="D1718">
            <v>36.830002</v>
          </cell>
          <cell r="E1718">
            <v>37.450001</v>
          </cell>
          <cell r="F1718">
            <v>37.058449000000003</v>
          </cell>
          <cell r="G1718">
            <v>1171378</v>
          </cell>
        </row>
        <row r="1719">
          <cell r="A1719">
            <v>43504</v>
          </cell>
          <cell r="B1719">
            <v>37.509998000000003</v>
          </cell>
          <cell r="C1719">
            <v>37.509998000000003</v>
          </cell>
          <cell r="D1719">
            <v>36.75</v>
          </cell>
          <cell r="E1719">
            <v>36.840000000000003</v>
          </cell>
          <cell r="F1719">
            <v>36.454822999999998</v>
          </cell>
          <cell r="G1719">
            <v>1062351</v>
          </cell>
        </row>
        <row r="1720">
          <cell r="A1720">
            <v>43507</v>
          </cell>
          <cell r="B1720">
            <v>36.700001</v>
          </cell>
          <cell r="C1720">
            <v>37.599997999999999</v>
          </cell>
          <cell r="D1720">
            <v>36.700001</v>
          </cell>
          <cell r="E1720">
            <v>37.450001</v>
          </cell>
          <cell r="F1720">
            <v>37.058449000000003</v>
          </cell>
          <cell r="G1720">
            <v>2695946</v>
          </cell>
        </row>
        <row r="1721">
          <cell r="A1721">
            <v>43508</v>
          </cell>
          <cell r="B1721">
            <v>37.450001</v>
          </cell>
          <cell r="C1721">
            <v>37.590000000000003</v>
          </cell>
          <cell r="D1721">
            <v>37.099997999999999</v>
          </cell>
          <cell r="E1721">
            <v>37.209999000000003</v>
          </cell>
          <cell r="F1721">
            <v>36.820953000000003</v>
          </cell>
          <cell r="G1721">
            <v>2740668</v>
          </cell>
        </row>
        <row r="1722">
          <cell r="A1722">
            <v>43509</v>
          </cell>
          <cell r="B1722">
            <v>37.369999</v>
          </cell>
          <cell r="C1722">
            <v>37.43</v>
          </cell>
          <cell r="D1722">
            <v>36.340000000000003</v>
          </cell>
          <cell r="E1722">
            <v>36.479999999999997</v>
          </cell>
          <cell r="F1722">
            <v>36.098587000000002</v>
          </cell>
          <cell r="G1722">
            <v>1977790</v>
          </cell>
        </row>
        <row r="1723">
          <cell r="A1723">
            <v>43510</v>
          </cell>
          <cell r="B1723">
            <v>36.590000000000003</v>
          </cell>
          <cell r="C1723">
            <v>36.610000999999997</v>
          </cell>
          <cell r="D1723">
            <v>36</v>
          </cell>
          <cell r="E1723">
            <v>36.349997999999999</v>
          </cell>
          <cell r="F1723">
            <v>35.969943999999998</v>
          </cell>
          <cell r="G1723">
            <v>1481985</v>
          </cell>
        </row>
        <row r="1724">
          <cell r="A1724">
            <v>43511</v>
          </cell>
          <cell r="B1724">
            <v>36.540000999999997</v>
          </cell>
          <cell r="C1724">
            <v>36.740001999999997</v>
          </cell>
          <cell r="D1724">
            <v>36.049999</v>
          </cell>
          <cell r="E1724">
            <v>36.639999000000003</v>
          </cell>
          <cell r="F1724">
            <v>36.256915999999997</v>
          </cell>
          <cell r="G1724">
            <v>1816858</v>
          </cell>
        </row>
        <row r="1725">
          <cell r="A1725">
            <v>43514</v>
          </cell>
          <cell r="B1725">
            <v>36.509998000000003</v>
          </cell>
          <cell r="C1725">
            <v>36.900002000000001</v>
          </cell>
          <cell r="D1725">
            <v>36.240001999999997</v>
          </cell>
          <cell r="E1725">
            <v>36.540000999999997</v>
          </cell>
          <cell r="F1725">
            <v>36.157963000000002</v>
          </cell>
          <cell r="G1725">
            <v>89495</v>
          </cell>
        </row>
        <row r="1726">
          <cell r="A1726">
            <v>43515</v>
          </cell>
          <cell r="B1726">
            <v>36.610000999999997</v>
          </cell>
          <cell r="C1726">
            <v>37.029998999999997</v>
          </cell>
          <cell r="D1726">
            <v>36.099997999999999</v>
          </cell>
          <cell r="E1726">
            <v>36.279998999999997</v>
          </cell>
          <cell r="F1726">
            <v>35.900677000000002</v>
          </cell>
          <cell r="G1726">
            <v>2063748</v>
          </cell>
        </row>
        <row r="1727">
          <cell r="A1727">
            <v>43516</v>
          </cell>
          <cell r="B1727">
            <v>36.470001000000003</v>
          </cell>
          <cell r="C1727">
            <v>36.909999999999997</v>
          </cell>
          <cell r="D1727">
            <v>35.669998</v>
          </cell>
          <cell r="E1727">
            <v>35.880001</v>
          </cell>
          <cell r="F1727">
            <v>35.504863999999998</v>
          </cell>
          <cell r="G1727">
            <v>3101289</v>
          </cell>
        </row>
        <row r="1728">
          <cell r="A1728">
            <v>43517</v>
          </cell>
          <cell r="B1728">
            <v>36</v>
          </cell>
          <cell r="C1728">
            <v>36.18</v>
          </cell>
          <cell r="D1728">
            <v>35.57</v>
          </cell>
          <cell r="E1728">
            <v>35.82</v>
          </cell>
          <cell r="F1728">
            <v>35.445487999999997</v>
          </cell>
          <cell r="G1728">
            <v>1814268</v>
          </cell>
        </row>
        <row r="1729">
          <cell r="A1729">
            <v>43518</v>
          </cell>
          <cell r="B1729">
            <v>37.099997999999999</v>
          </cell>
          <cell r="C1729">
            <v>38</v>
          </cell>
          <cell r="D1729">
            <v>37.099997999999999</v>
          </cell>
          <cell r="E1729">
            <v>37.669998</v>
          </cell>
          <cell r="F1729">
            <v>37.276145999999997</v>
          </cell>
          <cell r="G1729">
            <v>9710278</v>
          </cell>
        </row>
        <row r="1730">
          <cell r="A1730">
            <v>43521</v>
          </cell>
          <cell r="B1730">
            <v>37.669998</v>
          </cell>
          <cell r="C1730">
            <v>38.200001</v>
          </cell>
          <cell r="D1730">
            <v>37.290000999999997</v>
          </cell>
          <cell r="E1730">
            <v>37.389999000000003</v>
          </cell>
          <cell r="F1730">
            <v>36.999073000000003</v>
          </cell>
          <cell r="G1730">
            <v>3349331</v>
          </cell>
        </row>
        <row r="1731">
          <cell r="A1731">
            <v>43522</v>
          </cell>
          <cell r="B1731">
            <v>37.479999999999997</v>
          </cell>
          <cell r="C1731">
            <v>38.389999000000003</v>
          </cell>
          <cell r="D1731">
            <v>37.459999000000003</v>
          </cell>
          <cell r="E1731">
            <v>37.970001000000003</v>
          </cell>
          <cell r="F1731">
            <v>37.573008999999999</v>
          </cell>
          <cell r="G1731">
            <v>8783974</v>
          </cell>
        </row>
        <row r="1732">
          <cell r="A1732">
            <v>43523</v>
          </cell>
          <cell r="B1732">
            <v>38.159999999999997</v>
          </cell>
          <cell r="C1732">
            <v>38.700001</v>
          </cell>
          <cell r="D1732">
            <v>37.610000999999997</v>
          </cell>
          <cell r="E1732">
            <v>38.470001000000003</v>
          </cell>
          <cell r="F1732">
            <v>38.067782999999999</v>
          </cell>
          <cell r="G1732">
            <v>3444175</v>
          </cell>
        </row>
        <row r="1733">
          <cell r="A1733">
            <v>43524</v>
          </cell>
          <cell r="B1733">
            <v>38.540000999999997</v>
          </cell>
          <cell r="C1733">
            <v>38.979999999999997</v>
          </cell>
          <cell r="D1733">
            <v>37.799999</v>
          </cell>
          <cell r="E1733">
            <v>38.229999999999997</v>
          </cell>
          <cell r="F1733">
            <v>37.830292</v>
          </cell>
          <cell r="G1733">
            <v>7375097</v>
          </cell>
        </row>
        <row r="1734">
          <cell r="A1734">
            <v>43525</v>
          </cell>
          <cell r="B1734">
            <v>38.040000999999997</v>
          </cell>
          <cell r="C1734">
            <v>38.799999</v>
          </cell>
          <cell r="D1734">
            <v>38</v>
          </cell>
          <cell r="E1734">
            <v>38.349997999999999</v>
          </cell>
          <cell r="F1734">
            <v>37.949036</v>
          </cell>
          <cell r="G1734">
            <v>3624259</v>
          </cell>
        </row>
        <row r="1735">
          <cell r="A1735">
            <v>43528</v>
          </cell>
          <cell r="B1735">
            <v>38.439999</v>
          </cell>
          <cell r="C1735">
            <v>38.560001</v>
          </cell>
          <cell r="D1735">
            <v>37.880001</v>
          </cell>
          <cell r="E1735">
            <v>38.150002000000001</v>
          </cell>
          <cell r="F1735">
            <v>37.751128999999999</v>
          </cell>
          <cell r="G1735">
            <v>2274613</v>
          </cell>
        </row>
        <row r="1736">
          <cell r="A1736">
            <v>43529</v>
          </cell>
          <cell r="B1736">
            <v>38.020000000000003</v>
          </cell>
          <cell r="C1736">
            <v>38.450001</v>
          </cell>
          <cell r="D1736">
            <v>37.950001</v>
          </cell>
          <cell r="E1736">
            <v>38.240001999999997</v>
          </cell>
          <cell r="F1736">
            <v>37.840187</v>
          </cell>
          <cell r="G1736">
            <v>2085832</v>
          </cell>
        </row>
        <row r="1737">
          <cell r="A1737">
            <v>43530</v>
          </cell>
          <cell r="B1737">
            <v>38.240001999999997</v>
          </cell>
          <cell r="C1737">
            <v>39.240001999999997</v>
          </cell>
          <cell r="D1737">
            <v>38.150002000000001</v>
          </cell>
          <cell r="E1737">
            <v>38.270000000000003</v>
          </cell>
          <cell r="F1737">
            <v>37.869872999999998</v>
          </cell>
          <cell r="G1737">
            <v>2639984</v>
          </cell>
        </row>
        <row r="1738">
          <cell r="A1738">
            <v>43531</v>
          </cell>
          <cell r="B1738">
            <v>38.18</v>
          </cell>
          <cell r="C1738">
            <v>38.770000000000003</v>
          </cell>
          <cell r="D1738">
            <v>37.5</v>
          </cell>
          <cell r="E1738">
            <v>37.720001000000003</v>
          </cell>
          <cell r="F1738">
            <v>37.325626</v>
          </cell>
          <cell r="G1738">
            <v>4163943</v>
          </cell>
        </row>
        <row r="1739">
          <cell r="A1739">
            <v>43532</v>
          </cell>
          <cell r="B1739">
            <v>37.689999</v>
          </cell>
          <cell r="C1739">
            <v>38.240001999999997</v>
          </cell>
          <cell r="D1739">
            <v>37.259998000000003</v>
          </cell>
          <cell r="E1739">
            <v>37.959999000000003</v>
          </cell>
          <cell r="F1739">
            <v>37.563113999999999</v>
          </cell>
          <cell r="G1739">
            <v>4370621</v>
          </cell>
        </row>
        <row r="1740">
          <cell r="A1740">
            <v>43535</v>
          </cell>
          <cell r="B1740">
            <v>38.099997999999999</v>
          </cell>
          <cell r="C1740">
            <v>38.599997999999999</v>
          </cell>
          <cell r="D1740">
            <v>38.029998999999997</v>
          </cell>
          <cell r="E1740">
            <v>38.529998999999997</v>
          </cell>
          <cell r="F1740">
            <v>38.127150999999998</v>
          </cell>
          <cell r="G1740">
            <v>2175790</v>
          </cell>
        </row>
        <row r="1741">
          <cell r="A1741">
            <v>43536</v>
          </cell>
          <cell r="B1741">
            <v>38.650002000000001</v>
          </cell>
          <cell r="C1741">
            <v>38.759998000000003</v>
          </cell>
          <cell r="D1741">
            <v>37.979999999999997</v>
          </cell>
          <cell r="E1741">
            <v>38.029998999999997</v>
          </cell>
          <cell r="F1741">
            <v>37.632381000000002</v>
          </cell>
          <cell r="G1741">
            <v>3199542</v>
          </cell>
        </row>
      </sheetData>
      <sheetData sheetId="3">
        <row r="2">
          <cell r="A2">
            <v>41001</v>
          </cell>
          <cell r="B2">
            <v>8.1453000000000007</v>
          </cell>
          <cell r="C2">
            <v>8.2110500000000002</v>
          </cell>
          <cell r="D2">
            <v>8.0631000000000004</v>
          </cell>
          <cell r="E2">
            <v>8.1453000000000007</v>
          </cell>
          <cell r="F2">
            <v>8.1453000000000007</v>
          </cell>
          <cell r="G2">
            <v>22754899</v>
          </cell>
        </row>
        <row r="3">
          <cell r="A3">
            <v>41002</v>
          </cell>
          <cell r="B3">
            <v>8.1124200000000002</v>
          </cell>
          <cell r="C3">
            <v>8.16174</v>
          </cell>
          <cell r="D3">
            <v>7.9398200000000001</v>
          </cell>
          <cell r="E3">
            <v>7.99735</v>
          </cell>
          <cell r="F3">
            <v>7.99735</v>
          </cell>
          <cell r="G3">
            <v>31482957</v>
          </cell>
        </row>
        <row r="4">
          <cell r="A4">
            <v>41003</v>
          </cell>
          <cell r="B4">
            <v>7.9233799999999999</v>
          </cell>
          <cell r="C4">
            <v>7.9316000000000004</v>
          </cell>
          <cell r="D4">
            <v>7.7261100000000003</v>
          </cell>
          <cell r="E4">
            <v>7.8247499999999999</v>
          </cell>
          <cell r="F4">
            <v>7.8247499999999999</v>
          </cell>
          <cell r="G4">
            <v>40184461</v>
          </cell>
        </row>
        <row r="5">
          <cell r="A5">
            <v>41008</v>
          </cell>
          <cell r="B5">
            <v>7.5206299999999997</v>
          </cell>
          <cell r="C5">
            <v>7.80009</v>
          </cell>
          <cell r="D5">
            <v>7.5206299999999997</v>
          </cell>
          <cell r="E5">
            <v>7.6850199999999997</v>
          </cell>
          <cell r="F5">
            <v>7.6850199999999997</v>
          </cell>
          <cell r="G5">
            <v>31877046</v>
          </cell>
        </row>
        <row r="6">
          <cell r="A6">
            <v>41009</v>
          </cell>
          <cell r="B6">
            <v>7.70146</v>
          </cell>
          <cell r="C6">
            <v>7.7589899999999998</v>
          </cell>
          <cell r="D6">
            <v>7.3726900000000004</v>
          </cell>
          <cell r="E6">
            <v>7.3891200000000001</v>
          </cell>
          <cell r="F6">
            <v>7.3891200000000001</v>
          </cell>
          <cell r="G6">
            <v>53596237</v>
          </cell>
        </row>
        <row r="7">
          <cell r="A7">
            <v>41010</v>
          </cell>
          <cell r="B7">
            <v>7.5617299999999998</v>
          </cell>
          <cell r="C7">
            <v>7.60283</v>
          </cell>
          <cell r="D7">
            <v>7.4384399999999999</v>
          </cell>
          <cell r="E7">
            <v>7.4548800000000002</v>
          </cell>
          <cell r="F7">
            <v>7.4548800000000002</v>
          </cell>
          <cell r="G7">
            <v>43085923</v>
          </cell>
        </row>
        <row r="8">
          <cell r="A8">
            <v>41011</v>
          </cell>
          <cell r="B8">
            <v>7.5206299999999997</v>
          </cell>
          <cell r="C8">
            <v>7.7507700000000002</v>
          </cell>
          <cell r="D8">
            <v>7.4959800000000003</v>
          </cell>
          <cell r="E8">
            <v>7.5946100000000003</v>
          </cell>
          <cell r="F8">
            <v>7.5946100000000003</v>
          </cell>
          <cell r="G8">
            <v>46998922</v>
          </cell>
        </row>
        <row r="9">
          <cell r="A9">
            <v>41012</v>
          </cell>
          <cell r="B9">
            <v>7.5946100000000003</v>
          </cell>
          <cell r="C9">
            <v>7.5946100000000003</v>
          </cell>
          <cell r="D9">
            <v>7.3398099999999999</v>
          </cell>
          <cell r="E9">
            <v>7.3809100000000001</v>
          </cell>
          <cell r="F9">
            <v>7.3809100000000001</v>
          </cell>
          <cell r="G9">
            <v>49508020</v>
          </cell>
        </row>
        <row r="10">
          <cell r="A10">
            <v>41015</v>
          </cell>
          <cell r="B10">
            <v>7.4055600000000004</v>
          </cell>
          <cell r="C10">
            <v>7.5535100000000002</v>
          </cell>
          <cell r="D10">
            <v>7.2083000000000004</v>
          </cell>
          <cell r="E10">
            <v>7.2329600000000003</v>
          </cell>
          <cell r="F10">
            <v>7.2329600000000003</v>
          </cell>
          <cell r="G10">
            <v>34781041</v>
          </cell>
        </row>
        <row r="11">
          <cell r="A11">
            <v>41016</v>
          </cell>
          <cell r="B11">
            <v>7.31515</v>
          </cell>
          <cell r="C11">
            <v>7.5452899999999996</v>
          </cell>
          <cell r="D11">
            <v>7.31515</v>
          </cell>
          <cell r="E11">
            <v>7.4713200000000004</v>
          </cell>
          <cell r="F11">
            <v>7.4713200000000004</v>
          </cell>
          <cell r="G11">
            <v>53863575</v>
          </cell>
        </row>
        <row r="12">
          <cell r="A12">
            <v>41017</v>
          </cell>
          <cell r="B12">
            <v>7.4630999999999998</v>
          </cell>
          <cell r="C12">
            <v>7.4877599999999997</v>
          </cell>
          <cell r="D12">
            <v>7.3562500000000002</v>
          </cell>
          <cell r="E12">
            <v>7.3973399999999998</v>
          </cell>
          <cell r="F12">
            <v>7.3973399999999998</v>
          </cell>
          <cell r="G12">
            <v>50940795</v>
          </cell>
        </row>
        <row r="13">
          <cell r="A13">
            <v>41018</v>
          </cell>
          <cell r="B13">
            <v>7.41378</v>
          </cell>
          <cell r="C13">
            <v>7.4959800000000003</v>
          </cell>
          <cell r="D13">
            <v>7.1507699999999996</v>
          </cell>
          <cell r="E13">
            <v>7.2658399999999999</v>
          </cell>
          <cell r="F13">
            <v>7.2658399999999999</v>
          </cell>
          <cell r="G13">
            <v>77559189</v>
          </cell>
        </row>
        <row r="14">
          <cell r="A14">
            <v>41019</v>
          </cell>
          <cell r="B14">
            <v>7.3562500000000002</v>
          </cell>
          <cell r="C14">
            <v>7.4055600000000004</v>
          </cell>
          <cell r="D14">
            <v>7.2822699999999996</v>
          </cell>
          <cell r="E14">
            <v>7.3233699999999997</v>
          </cell>
          <cell r="F14">
            <v>7.3233699999999997</v>
          </cell>
          <cell r="G14">
            <v>23262798</v>
          </cell>
        </row>
        <row r="15">
          <cell r="A15">
            <v>41022</v>
          </cell>
          <cell r="B15">
            <v>7.2247399999999997</v>
          </cell>
          <cell r="C15">
            <v>7.2822699999999996</v>
          </cell>
          <cell r="D15">
            <v>7.1589900000000002</v>
          </cell>
          <cell r="E15">
            <v>7.2493999999999996</v>
          </cell>
          <cell r="F15">
            <v>7.2493999999999996</v>
          </cell>
          <cell r="G15">
            <v>26133622</v>
          </cell>
        </row>
        <row r="16">
          <cell r="A16">
            <v>41023</v>
          </cell>
          <cell r="B16">
            <v>7.2740499999999999</v>
          </cell>
          <cell r="C16">
            <v>7.3726900000000004</v>
          </cell>
          <cell r="D16">
            <v>7.2329600000000003</v>
          </cell>
          <cell r="E16">
            <v>7.3562500000000002</v>
          </cell>
          <cell r="F16">
            <v>7.3562500000000002</v>
          </cell>
          <cell r="G16">
            <v>21557376</v>
          </cell>
        </row>
        <row r="17">
          <cell r="A17">
            <v>41024</v>
          </cell>
          <cell r="B17">
            <v>7.3726900000000004</v>
          </cell>
          <cell r="C17">
            <v>7.80009</v>
          </cell>
          <cell r="D17">
            <v>7.3726900000000004</v>
          </cell>
          <cell r="E17">
            <v>7.7754300000000001</v>
          </cell>
          <cell r="F17">
            <v>7.7754300000000001</v>
          </cell>
          <cell r="G17">
            <v>63416626</v>
          </cell>
        </row>
        <row r="18">
          <cell r="A18">
            <v>41025</v>
          </cell>
          <cell r="B18">
            <v>7.7754300000000001</v>
          </cell>
          <cell r="C18">
            <v>7.9809099999999997</v>
          </cell>
          <cell r="D18">
            <v>7.60283</v>
          </cell>
          <cell r="E18">
            <v>7.7589899999999998</v>
          </cell>
          <cell r="F18">
            <v>7.7589899999999998</v>
          </cell>
          <cell r="G18">
            <v>63535177</v>
          </cell>
        </row>
        <row r="19">
          <cell r="A19">
            <v>41026</v>
          </cell>
          <cell r="B19">
            <v>7.80009</v>
          </cell>
          <cell r="C19">
            <v>7.8247499999999999</v>
          </cell>
          <cell r="D19">
            <v>7.6439199999999996</v>
          </cell>
          <cell r="E19">
            <v>7.70146</v>
          </cell>
          <cell r="F19">
            <v>7.70146</v>
          </cell>
          <cell r="G19">
            <v>30027524</v>
          </cell>
        </row>
        <row r="20">
          <cell r="A20">
            <v>41029</v>
          </cell>
          <cell r="B20">
            <v>7.7672100000000004</v>
          </cell>
          <cell r="C20">
            <v>7.80009</v>
          </cell>
          <cell r="D20">
            <v>7.5863899999999997</v>
          </cell>
          <cell r="E20">
            <v>7.7425499999999996</v>
          </cell>
          <cell r="F20">
            <v>7.7425499999999996</v>
          </cell>
          <cell r="G20">
            <v>25919904</v>
          </cell>
        </row>
        <row r="21">
          <cell r="A21">
            <v>41031</v>
          </cell>
          <cell r="B21">
            <v>7.7261100000000003</v>
          </cell>
          <cell r="C21">
            <v>7.7261100000000003</v>
          </cell>
          <cell r="D21">
            <v>7.51241</v>
          </cell>
          <cell r="E21">
            <v>7.51241</v>
          </cell>
          <cell r="F21">
            <v>7.51241</v>
          </cell>
          <cell r="G21">
            <v>40322189</v>
          </cell>
        </row>
        <row r="22">
          <cell r="A22">
            <v>41032</v>
          </cell>
          <cell r="B22">
            <v>7.5617299999999998</v>
          </cell>
          <cell r="C22">
            <v>7.6274800000000003</v>
          </cell>
          <cell r="D22">
            <v>7.2658399999999999</v>
          </cell>
          <cell r="E22">
            <v>7.3315900000000003</v>
          </cell>
          <cell r="F22">
            <v>7.3315900000000003</v>
          </cell>
          <cell r="G22">
            <v>59434331</v>
          </cell>
        </row>
        <row r="23">
          <cell r="A23">
            <v>41033</v>
          </cell>
          <cell r="B23">
            <v>7.2987099999999998</v>
          </cell>
          <cell r="C23">
            <v>7.3315900000000003</v>
          </cell>
          <cell r="D23">
            <v>7.2000799999999998</v>
          </cell>
          <cell r="E23">
            <v>7.2493999999999996</v>
          </cell>
          <cell r="F23">
            <v>7.2493999999999996</v>
          </cell>
          <cell r="G23">
            <v>27923401</v>
          </cell>
        </row>
        <row r="24">
          <cell r="A24">
            <v>41036</v>
          </cell>
          <cell r="B24">
            <v>7.2411799999999999</v>
          </cell>
          <cell r="C24">
            <v>7.4795400000000001</v>
          </cell>
          <cell r="D24">
            <v>7.1507699999999996</v>
          </cell>
          <cell r="E24">
            <v>7.4795400000000001</v>
          </cell>
          <cell r="F24">
            <v>7.4795400000000001</v>
          </cell>
          <cell r="G24">
            <v>34807208</v>
          </cell>
        </row>
        <row r="25">
          <cell r="A25">
            <v>41037</v>
          </cell>
          <cell r="B25">
            <v>7.4302200000000003</v>
          </cell>
          <cell r="C25">
            <v>7.4877599999999997</v>
          </cell>
          <cell r="D25">
            <v>7.2576200000000002</v>
          </cell>
          <cell r="E25">
            <v>7.4630999999999998</v>
          </cell>
          <cell r="F25">
            <v>7.4630999999999998</v>
          </cell>
          <cell r="G25">
            <v>53011431</v>
          </cell>
        </row>
        <row r="26">
          <cell r="A26">
            <v>41038</v>
          </cell>
          <cell r="B26">
            <v>7.3233699999999997</v>
          </cell>
          <cell r="C26">
            <v>7.5206299999999997</v>
          </cell>
          <cell r="D26">
            <v>7.31515</v>
          </cell>
          <cell r="E26">
            <v>7.3973399999999998</v>
          </cell>
          <cell r="F26">
            <v>7.3973399999999998</v>
          </cell>
          <cell r="G26">
            <v>36667585</v>
          </cell>
        </row>
        <row r="27">
          <cell r="A27">
            <v>41039</v>
          </cell>
          <cell r="B27">
            <v>7.4548800000000002</v>
          </cell>
          <cell r="C27">
            <v>7.5617299999999998</v>
          </cell>
          <cell r="D27">
            <v>7.3809100000000001</v>
          </cell>
          <cell r="E27">
            <v>7.4877599999999997</v>
          </cell>
          <cell r="F27">
            <v>7.4877599999999997</v>
          </cell>
          <cell r="G27">
            <v>30491648</v>
          </cell>
        </row>
        <row r="28">
          <cell r="A28">
            <v>41040</v>
          </cell>
          <cell r="B28">
            <v>7.3562500000000002</v>
          </cell>
          <cell r="C28">
            <v>7.4959800000000003</v>
          </cell>
          <cell r="D28">
            <v>7.2740499999999999</v>
          </cell>
          <cell r="E28">
            <v>7.2740499999999999</v>
          </cell>
          <cell r="F28">
            <v>7.2740499999999999</v>
          </cell>
          <cell r="G28">
            <v>29933394</v>
          </cell>
        </row>
        <row r="29">
          <cell r="A29">
            <v>41043</v>
          </cell>
          <cell r="B29">
            <v>7.2329600000000003</v>
          </cell>
          <cell r="C29">
            <v>7.2822699999999996</v>
          </cell>
          <cell r="D29">
            <v>6.8219900000000004</v>
          </cell>
          <cell r="E29">
            <v>6.8466500000000003</v>
          </cell>
          <cell r="F29">
            <v>6.8466500000000003</v>
          </cell>
          <cell r="G29">
            <v>48699701</v>
          </cell>
        </row>
        <row r="30">
          <cell r="A30">
            <v>41044</v>
          </cell>
          <cell r="B30">
            <v>6.8630899999999997</v>
          </cell>
          <cell r="C30">
            <v>6.9699400000000002</v>
          </cell>
          <cell r="D30">
            <v>6.4685699999999997</v>
          </cell>
          <cell r="E30">
            <v>6.49322</v>
          </cell>
          <cell r="F30">
            <v>6.49322</v>
          </cell>
          <cell r="G30">
            <v>84613771</v>
          </cell>
        </row>
        <row r="31">
          <cell r="A31">
            <v>41045</v>
          </cell>
          <cell r="B31">
            <v>6.6000699999999997</v>
          </cell>
          <cell r="C31">
            <v>6.6165099999999999</v>
          </cell>
          <cell r="D31">
            <v>6.2384300000000001</v>
          </cell>
          <cell r="E31">
            <v>6.2630800000000004</v>
          </cell>
          <cell r="F31">
            <v>6.2630800000000004</v>
          </cell>
          <cell r="G31">
            <v>57734039</v>
          </cell>
        </row>
        <row r="32">
          <cell r="A32">
            <v>41046</v>
          </cell>
          <cell r="B32">
            <v>6.2795199999999998</v>
          </cell>
          <cell r="C32">
            <v>6.4439099999999998</v>
          </cell>
          <cell r="D32">
            <v>6.1233599999999999</v>
          </cell>
          <cell r="E32">
            <v>6.2548700000000004</v>
          </cell>
          <cell r="F32">
            <v>6.2548700000000004</v>
          </cell>
          <cell r="G32">
            <v>52616345</v>
          </cell>
        </row>
        <row r="33">
          <cell r="A33">
            <v>41047</v>
          </cell>
          <cell r="B33">
            <v>6.4028099999999997</v>
          </cell>
          <cell r="C33">
            <v>6.4028099999999997</v>
          </cell>
          <cell r="D33">
            <v>5.8521200000000002</v>
          </cell>
          <cell r="E33">
            <v>5.8767800000000001</v>
          </cell>
          <cell r="F33">
            <v>5.8767800000000001</v>
          </cell>
          <cell r="G33">
            <v>52505508</v>
          </cell>
        </row>
        <row r="34">
          <cell r="A34">
            <v>41050</v>
          </cell>
          <cell r="B34">
            <v>5.9589699999999999</v>
          </cell>
          <cell r="C34">
            <v>6.3452799999999998</v>
          </cell>
          <cell r="D34">
            <v>5.90144</v>
          </cell>
          <cell r="E34">
            <v>6.29596</v>
          </cell>
          <cell r="F34">
            <v>6.29596</v>
          </cell>
          <cell r="G34">
            <v>52548329</v>
          </cell>
        </row>
        <row r="35">
          <cell r="A35">
            <v>41051</v>
          </cell>
          <cell r="B35">
            <v>6.3288399999999996</v>
          </cell>
          <cell r="C35">
            <v>6.6247299999999996</v>
          </cell>
          <cell r="D35">
            <v>6.2466499999999998</v>
          </cell>
          <cell r="E35">
            <v>6.3206199999999999</v>
          </cell>
          <cell r="F35">
            <v>6.3206199999999999</v>
          </cell>
          <cell r="G35">
            <v>70026541</v>
          </cell>
        </row>
        <row r="36">
          <cell r="A36">
            <v>41052</v>
          </cell>
          <cell r="B36">
            <v>6.1398000000000001</v>
          </cell>
          <cell r="C36">
            <v>6.3699399999999997</v>
          </cell>
          <cell r="D36">
            <v>6.0165100000000002</v>
          </cell>
          <cell r="E36">
            <v>6.3370600000000001</v>
          </cell>
          <cell r="F36">
            <v>6.3370600000000001</v>
          </cell>
          <cell r="G36">
            <v>51961445</v>
          </cell>
        </row>
        <row r="37">
          <cell r="A37">
            <v>41053</v>
          </cell>
          <cell r="B37">
            <v>6.4439099999999998</v>
          </cell>
          <cell r="C37">
            <v>6.46035</v>
          </cell>
          <cell r="D37">
            <v>6.2466499999999998</v>
          </cell>
          <cell r="E37">
            <v>6.2713000000000001</v>
          </cell>
          <cell r="F37">
            <v>6.2713000000000001</v>
          </cell>
          <cell r="G37">
            <v>45027458</v>
          </cell>
        </row>
        <row r="38">
          <cell r="A38">
            <v>41054</v>
          </cell>
          <cell r="B38">
            <v>6.3041799999999997</v>
          </cell>
          <cell r="C38">
            <v>6.4028099999999997</v>
          </cell>
          <cell r="D38">
            <v>6.1891100000000003</v>
          </cell>
          <cell r="E38">
            <v>6.3124000000000002</v>
          </cell>
          <cell r="F38">
            <v>6.3124000000000002</v>
          </cell>
          <cell r="G38">
            <v>18715727</v>
          </cell>
        </row>
        <row r="39">
          <cell r="A39">
            <v>41057</v>
          </cell>
          <cell r="B39">
            <v>6.3699399999999997</v>
          </cell>
          <cell r="C39">
            <v>6.4439099999999998</v>
          </cell>
          <cell r="D39">
            <v>6.36172</v>
          </cell>
          <cell r="E39">
            <v>6.39459</v>
          </cell>
          <cell r="F39">
            <v>6.39459</v>
          </cell>
          <cell r="G39">
            <v>3777835</v>
          </cell>
        </row>
        <row r="40">
          <cell r="A40">
            <v>41058</v>
          </cell>
          <cell r="B40">
            <v>6.55898</v>
          </cell>
          <cell r="C40">
            <v>6.7315800000000001</v>
          </cell>
          <cell r="D40">
            <v>6.39459</v>
          </cell>
          <cell r="E40">
            <v>6.6904899999999996</v>
          </cell>
          <cell r="F40">
            <v>6.6904899999999996</v>
          </cell>
          <cell r="G40">
            <v>53601746</v>
          </cell>
        </row>
        <row r="41">
          <cell r="A41">
            <v>41059</v>
          </cell>
          <cell r="B41">
            <v>6.5754200000000003</v>
          </cell>
          <cell r="C41">
            <v>6.6165099999999999</v>
          </cell>
          <cell r="D41">
            <v>6.3124000000000002</v>
          </cell>
          <cell r="E41">
            <v>6.4192499999999999</v>
          </cell>
          <cell r="F41">
            <v>6.4192499999999999</v>
          </cell>
          <cell r="G41">
            <v>60574875</v>
          </cell>
        </row>
        <row r="42">
          <cell r="A42">
            <v>41060</v>
          </cell>
          <cell r="B42">
            <v>6.4521300000000004</v>
          </cell>
          <cell r="C42">
            <v>6.6165099999999999</v>
          </cell>
          <cell r="D42">
            <v>6.3041799999999997</v>
          </cell>
          <cell r="E42">
            <v>6.6165099999999999</v>
          </cell>
          <cell r="F42">
            <v>6.6165099999999999</v>
          </cell>
          <cell r="G42">
            <v>108031205</v>
          </cell>
        </row>
        <row r="43">
          <cell r="A43">
            <v>41061</v>
          </cell>
          <cell r="B43">
            <v>6.3535000000000004</v>
          </cell>
          <cell r="C43">
            <v>6.4028099999999997</v>
          </cell>
          <cell r="D43">
            <v>6.00007</v>
          </cell>
          <cell r="E43">
            <v>6.03294</v>
          </cell>
          <cell r="F43">
            <v>6.03294</v>
          </cell>
          <cell r="G43">
            <v>88001147</v>
          </cell>
        </row>
        <row r="44">
          <cell r="A44">
            <v>41064</v>
          </cell>
          <cell r="B44">
            <v>6.0904800000000003</v>
          </cell>
          <cell r="C44">
            <v>6.1151400000000002</v>
          </cell>
          <cell r="D44">
            <v>5.8767800000000001</v>
          </cell>
          <cell r="E44">
            <v>5.9671900000000004</v>
          </cell>
          <cell r="F44">
            <v>5.9671900000000004</v>
          </cell>
          <cell r="G44">
            <v>66728414</v>
          </cell>
        </row>
        <row r="45">
          <cell r="A45">
            <v>41065</v>
          </cell>
          <cell r="B45">
            <v>6.00007</v>
          </cell>
          <cell r="C45">
            <v>6.1562299999999999</v>
          </cell>
          <cell r="D45">
            <v>5.9918500000000003</v>
          </cell>
          <cell r="E45">
            <v>6.00007</v>
          </cell>
          <cell r="F45">
            <v>6.00007</v>
          </cell>
          <cell r="G45">
            <v>29596114</v>
          </cell>
        </row>
        <row r="46">
          <cell r="A46">
            <v>41066</v>
          </cell>
          <cell r="B46">
            <v>6.0493800000000002</v>
          </cell>
          <cell r="C46">
            <v>6.3041799999999997</v>
          </cell>
          <cell r="D46">
            <v>6.0493800000000002</v>
          </cell>
          <cell r="E46">
            <v>6.2302099999999996</v>
          </cell>
          <cell r="F46">
            <v>6.2302099999999996</v>
          </cell>
          <cell r="G46">
            <v>58685773</v>
          </cell>
        </row>
        <row r="47">
          <cell r="A47">
            <v>41067</v>
          </cell>
          <cell r="B47">
            <v>6.2877400000000003</v>
          </cell>
          <cell r="C47">
            <v>6.4850000000000003</v>
          </cell>
          <cell r="D47">
            <v>6.1398000000000001</v>
          </cell>
          <cell r="E47">
            <v>6.1644500000000004</v>
          </cell>
          <cell r="F47">
            <v>6.1644500000000004</v>
          </cell>
          <cell r="G47">
            <v>50402178</v>
          </cell>
        </row>
        <row r="48">
          <cell r="A48">
            <v>41068</v>
          </cell>
          <cell r="B48">
            <v>6.1644500000000004</v>
          </cell>
          <cell r="C48">
            <v>6.2384300000000001</v>
          </cell>
          <cell r="D48">
            <v>6.03294</v>
          </cell>
          <cell r="E48">
            <v>6.2055499999999997</v>
          </cell>
          <cell r="F48">
            <v>6.2055499999999997</v>
          </cell>
          <cell r="G48">
            <v>36810980</v>
          </cell>
        </row>
        <row r="49">
          <cell r="A49">
            <v>41071</v>
          </cell>
          <cell r="B49">
            <v>6.3370600000000001</v>
          </cell>
          <cell r="C49">
            <v>6.4192499999999999</v>
          </cell>
          <cell r="D49">
            <v>6.03294</v>
          </cell>
          <cell r="E49">
            <v>6.03294</v>
          </cell>
          <cell r="F49">
            <v>6.03294</v>
          </cell>
          <cell r="G49">
            <v>47300185</v>
          </cell>
        </row>
        <row r="50">
          <cell r="A50">
            <v>41072</v>
          </cell>
          <cell r="B50">
            <v>6.1891100000000003</v>
          </cell>
          <cell r="C50">
            <v>6.1891100000000003</v>
          </cell>
          <cell r="D50">
            <v>6.03294</v>
          </cell>
          <cell r="E50">
            <v>6.1069199999999997</v>
          </cell>
          <cell r="F50">
            <v>6.1069199999999997</v>
          </cell>
          <cell r="G50">
            <v>30230153</v>
          </cell>
        </row>
        <row r="51">
          <cell r="A51">
            <v>41073</v>
          </cell>
          <cell r="B51">
            <v>6.0740400000000001</v>
          </cell>
          <cell r="C51">
            <v>6.1315799999999996</v>
          </cell>
          <cell r="D51">
            <v>5.7617099999999999</v>
          </cell>
          <cell r="E51">
            <v>5.8685600000000004</v>
          </cell>
          <cell r="F51">
            <v>5.8685600000000004</v>
          </cell>
          <cell r="G51">
            <v>37899891</v>
          </cell>
        </row>
        <row r="52">
          <cell r="A52">
            <v>41074</v>
          </cell>
          <cell r="B52">
            <v>5.8603399999999999</v>
          </cell>
          <cell r="C52">
            <v>6.1069199999999997</v>
          </cell>
          <cell r="D52">
            <v>5.7534900000000002</v>
          </cell>
          <cell r="E52">
            <v>6.0658200000000004</v>
          </cell>
          <cell r="F52">
            <v>6.0658200000000004</v>
          </cell>
          <cell r="G52">
            <v>40739914</v>
          </cell>
        </row>
        <row r="53">
          <cell r="A53">
            <v>41075</v>
          </cell>
          <cell r="B53">
            <v>6.0493800000000002</v>
          </cell>
          <cell r="C53">
            <v>6.29596</v>
          </cell>
          <cell r="D53">
            <v>6.0493800000000002</v>
          </cell>
          <cell r="E53">
            <v>6.2713000000000001</v>
          </cell>
          <cell r="F53">
            <v>6.2713000000000001</v>
          </cell>
          <cell r="G53">
            <v>69719672</v>
          </cell>
        </row>
        <row r="54">
          <cell r="A54">
            <v>41078</v>
          </cell>
          <cell r="B54">
            <v>6.29596</v>
          </cell>
          <cell r="C54">
            <v>6.36172</v>
          </cell>
          <cell r="D54">
            <v>6.1808899999999998</v>
          </cell>
          <cell r="E54">
            <v>6.3041799999999997</v>
          </cell>
          <cell r="F54">
            <v>6.3041799999999997</v>
          </cell>
          <cell r="G54">
            <v>189798</v>
          </cell>
        </row>
        <row r="55">
          <cell r="A55">
            <v>41079</v>
          </cell>
          <cell r="B55">
            <v>6.3041799999999997</v>
          </cell>
          <cell r="C55">
            <v>6.6082900000000002</v>
          </cell>
          <cell r="D55">
            <v>6.3041799999999997</v>
          </cell>
          <cell r="E55">
            <v>6.5507600000000004</v>
          </cell>
          <cell r="F55">
            <v>6.5507600000000004</v>
          </cell>
          <cell r="G55">
            <v>67398337</v>
          </cell>
        </row>
        <row r="56">
          <cell r="A56">
            <v>41080</v>
          </cell>
          <cell r="B56">
            <v>6.5754200000000003</v>
          </cell>
          <cell r="C56">
            <v>6.6493900000000004</v>
          </cell>
          <cell r="D56">
            <v>6.5014399999999997</v>
          </cell>
          <cell r="E56">
            <v>6.5671999999999997</v>
          </cell>
          <cell r="F56">
            <v>6.5671999999999997</v>
          </cell>
          <cell r="G56">
            <v>44606909</v>
          </cell>
        </row>
        <row r="57">
          <cell r="A57">
            <v>41081</v>
          </cell>
          <cell r="B57">
            <v>6.55898</v>
          </cell>
          <cell r="C57">
            <v>6.6493900000000004</v>
          </cell>
          <cell r="D57">
            <v>6.3288399999999996</v>
          </cell>
          <cell r="E57">
            <v>6.3535000000000004</v>
          </cell>
          <cell r="F57">
            <v>6.3535000000000004</v>
          </cell>
          <cell r="G57">
            <v>37176353</v>
          </cell>
        </row>
        <row r="58">
          <cell r="A58">
            <v>41082</v>
          </cell>
          <cell r="B58">
            <v>6.4028099999999997</v>
          </cell>
          <cell r="C58">
            <v>6.5671999999999997</v>
          </cell>
          <cell r="D58">
            <v>6.36172</v>
          </cell>
          <cell r="E58">
            <v>6.49322</v>
          </cell>
          <cell r="F58">
            <v>6.49322</v>
          </cell>
          <cell r="G58">
            <v>42572817</v>
          </cell>
        </row>
        <row r="59">
          <cell r="A59">
            <v>41085</v>
          </cell>
          <cell r="B59">
            <v>6.4521300000000004</v>
          </cell>
          <cell r="C59">
            <v>7.0603499999999997</v>
          </cell>
          <cell r="D59">
            <v>6.4439099999999998</v>
          </cell>
          <cell r="E59">
            <v>7.0028199999999998</v>
          </cell>
          <cell r="F59">
            <v>7.0028199999999998</v>
          </cell>
          <cell r="G59">
            <v>114605560</v>
          </cell>
        </row>
        <row r="60">
          <cell r="A60">
            <v>41086</v>
          </cell>
          <cell r="B60">
            <v>7.0274799999999997</v>
          </cell>
          <cell r="C60">
            <v>7.1589900000000002</v>
          </cell>
          <cell r="D60">
            <v>6.8877499999999996</v>
          </cell>
          <cell r="E60">
            <v>7.04392</v>
          </cell>
          <cell r="F60">
            <v>7.04392</v>
          </cell>
          <cell r="G60">
            <v>97397046</v>
          </cell>
        </row>
        <row r="61">
          <cell r="A61">
            <v>41087</v>
          </cell>
          <cell r="B61">
            <v>7.0274799999999997</v>
          </cell>
          <cell r="C61">
            <v>7.1918600000000001</v>
          </cell>
          <cell r="D61">
            <v>6.9041899999999998</v>
          </cell>
          <cell r="E61">
            <v>7.0357000000000003</v>
          </cell>
          <cell r="F61">
            <v>7.0357000000000003</v>
          </cell>
          <cell r="G61">
            <v>66882763</v>
          </cell>
        </row>
        <row r="62">
          <cell r="A62">
            <v>41088</v>
          </cell>
          <cell r="B62">
            <v>6.9863799999999996</v>
          </cell>
          <cell r="C62">
            <v>7.2329600000000003</v>
          </cell>
          <cell r="D62">
            <v>6.9535</v>
          </cell>
          <cell r="E62">
            <v>7.2000799999999998</v>
          </cell>
          <cell r="F62">
            <v>7.2000799999999998</v>
          </cell>
          <cell r="G62">
            <v>37610566</v>
          </cell>
        </row>
        <row r="63">
          <cell r="A63">
            <v>41089</v>
          </cell>
          <cell r="B63">
            <v>7.3562500000000002</v>
          </cell>
          <cell r="C63">
            <v>7.5535100000000002</v>
          </cell>
          <cell r="D63">
            <v>7.2247399999999997</v>
          </cell>
          <cell r="E63">
            <v>7.3809100000000001</v>
          </cell>
          <cell r="F63">
            <v>7.3809100000000001</v>
          </cell>
          <cell r="G63">
            <v>96750915</v>
          </cell>
        </row>
        <row r="64">
          <cell r="A64">
            <v>41093</v>
          </cell>
          <cell r="B64">
            <v>7.3726900000000004</v>
          </cell>
          <cell r="C64">
            <v>7.4713200000000004</v>
          </cell>
          <cell r="D64">
            <v>7.3315900000000003</v>
          </cell>
          <cell r="E64">
            <v>7.3562500000000002</v>
          </cell>
          <cell r="F64">
            <v>7.3562500000000002</v>
          </cell>
          <cell r="G64">
            <v>31517340</v>
          </cell>
        </row>
        <row r="65">
          <cell r="A65">
            <v>41094</v>
          </cell>
          <cell r="B65">
            <v>7.3069300000000004</v>
          </cell>
          <cell r="C65">
            <v>7.3069300000000004</v>
          </cell>
          <cell r="D65">
            <v>7.2083000000000004</v>
          </cell>
          <cell r="E65">
            <v>7.2329600000000003</v>
          </cell>
          <cell r="F65">
            <v>7.2329600000000003</v>
          </cell>
          <cell r="G65">
            <v>17797284</v>
          </cell>
        </row>
        <row r="66">
          <cell r="A66">
            <v>41095</v>
          </cell>
          <cell r="B66">
            <v>7.2329600000000003</v>
          </cell>
          <cell r="C66">
            <v>7.3233699999999997</v>
          </cell>
          <cell r="D66">
            <v>7.1672000000000002</v>
          </cell>
          <cell r="E66">
            <v>7.1918600000000001</v>
          </cell>
          <cell r="F66">
            <v>7.1918600000000001</v>
          </cell>
          <cell r="G66">
            <v>34793173</v>
          </cell>
        </row>
        <row r="67">
          <cell r="A67">
            <v>41096</v>
          </cell>
          <cell r="B67">
            <v>7.1918600000000001</v>
          </cell>
          <cell r="C67">
            <v>7.2493999999999996</v>
          </cell>
          <cell r="D67">
            <v>7.1261099999999997</v>
          </cell>
          <cell r="E67">
            <v>7.21652</v>
          </cell>
          <cell r="F67">
            <v>7.21652</v>
          </cell>
          <cell r="G67">
            <v>28518957</v>
          </cell>
        </row>
        <row r="68">
          <cell r="A68">
            <v>41099</v>
          </cell>
          <cell r="B68">
            <v>7.1589900000000002</v>
          </cell>
          <cell r="C68">
            <v>7.2000799999999998</v>
          </cell>
          <cell r="D68">
            <v>6.9452800000000003</v>
          </cell>
          <cell r="E68">
            <v>6.9699400000000002</v>
          </cell>
          <cell r="F68">
            <v>6.9699400000000002</v>
          </cell>
          <cell r="G68">
            <v>30206547</v>
          </cell>
        </row>
        <row r="69">
          <cell r="A69">
            <v>41100</v>
          </cell>
          <cell r="B69">
            <v>7.0685700000000002</v>
          </cell>
          <cell r="C69">
            <v>7.1754199999999999</v>
          </cell>
          <cell r="D69">
            <v>6.9863799999999996</v>
          </cell>
          <cell r="E69">
            <v>7.0685700000000002</v>
          </cell>
          <cell r="F69">
            <v>7.0685700000000002</v>
          </cell>
          <cell r="G69">
            <v>49360728</v>
          </cell>
        </row>
        <row r="70">
          <cell r="A70">
            <v>41101</v>
          </cell>
          <cell r="B70">
            <v>7.0767899999999999</v>
          </cell>
          <cell r="C70">
            <v>7.1918600000000001</v>
          </cell>
          <cell r="D70">
            <v>7.0192600000000001</v>
          </cell>
          <cell r="E70">
            <v>7.14255</v>
          </cell>
          <cell r="F70">
            <v>7.14255</v>
          </cell>
          <cell r="G70">
            <v>30143520</v>
          </cell>
        </row>
        <row r="71">
          <cell r="A71">
            <v>41102</v>
          </cell>
          <cell r="B71">
            <v>7.1507699999999996</v>
          </cell>
          <cell r="C71">
            <v>7.2740499999999999</v>
          </cell>
          <cell r="D71">
            <v>6.9946000000000002</v>
          </cell>
          <cell r="E71">
            <v>7.1836399999999996</v>
          </cell>
          <cell r="F71">
            <v>7.1836399999999996</v>
          </cell>
          <cell r="G71">
            <v>40951904</v>
          </cell>
        </row>
        <row r="72">
          <cell r="A72">
            <v>41103</v>
          </cell>
          <cell r="B72">
            <v>7.2576200000000002</v>
          </cell>
          <cell r="C72">
            <v>7.4219999999999997</v>
          </cell>
          <cell r="D72">
            <v>7.2411799999999999</v>
          </cell>
          <cell r="E72">
            <v>7.3891200000000001</v>
          </cell>
          <cell r="F72">
            <v>7.3891200000000001</v>
          </cell>
          <cell r="G72">
            <v>34711394</v>
          </cell>
        </row>
        <row r="73">
          <cell r="A73">
            <v>41106</v>
          </cell>
          <cell r="B73">
            <v>7.4219999999999997</v>
          </cell>
          <cell r="C73">
            <v>7.4302200000000003</v>
          </cell>
          <cell r="D73">
            <v>7.2987099999999998</v>
          </cell>
          <cell r="E73">
            <v>7.3480299999999996</v>
          </cell>
          <cell r="F73">
            <v>7.3480299999999996</v>
          </cell>
          <cell r="G73">
            <v>28467118</v>
          </cell>
        </row>
        <row r="74">
          <cell r="A74">
            <v>41107</v>
          </cell>
          <cell r="B74">
            <v>7.3973399999999998</v>
          </cell>
          <cell r="C74">
            <v>7.4302200000000003</v>
          </cell>
          <cell r="D74">
            <v>7.2822699999999996</v>
          </cell>
          <cell r="E74">
            <v>7.3480299999999996</v>
          </cell>
          <cell r="F74">
            <v>7.3480299999999996</v>
          </cell>
          <cell r="G74">
            <v>39989945</v>
          </cell>
        </row>
        <row r="75">
          <cell r="A75">
            <v>41108</v>
          </cell>
          <cell r="B75">
            <v>7.4055600000000004</v>
          </cell>
          <cell r="C75">
            <v>7.41378</v>
          </cell>
          <cell r="D75">
            <v>7.1014499999999998</v>
          </cell>
          <cell r="E75">
            <v>7.1096700000000004</v>
          </cell>
          <cell r="F75">
            <v>7.1096700000000004</v>
          </cell>
          <cell r="G75">
            <v>48667557</v>
          </cell>
        </row>
        <row r="76">
          <cell r="A76">
            <v>41109</v>
          </cell>
          <cell r="B76">
            <v>7.1918600000000001</v>
          </cell>
          <cell r="C76">
            <v>7.3809100000000001</v>
          </cell>
          <cell r="D76">
            <v>7.1507699999999996</v>
          </cell>
          <cell r="E76">
            <v>7.3480299999999996</v>
          </cell>
          <cell r="F76">
            <v>7.3480299999999996</v>
          </cell>
          <cell r="G76">
            <v>47364784</v>
          </cell>
        </row>
        <row r="77">
          <cell r="A77">
            <v>41110</v>
          </cell>
          <cell r="B77">
            <v>7.3562500000000002</v>
          </cell>
          <cell r="C77">
            <v>7.8740600000000001</v>
          </cell>
          <cell r="D77">
            <v>7.3233699999999997</v>
          </cell>
          <cell r="E77">
            <v>7.7836499999999997</v>
          </cell>
          <cell r="F77">
            <v>7.7836499999999997</v>
          </cell>
          <cell r="G77">
            <v>125702631</v>
          </cell>
        </row>
        <row r="78">
          <cell r="A78">
            <v>41113</v>
          </cell>
          <cell r="B78">
            <v>7.6685800000000004</v>
          </cell>
          <cell r="C78">
            <v>7.7096799999999996</v>
          </cell>
          <cell r="D78">
            <v>7.5041900000000004</v>
          </cell>
          <cell r="E78">
            <v>7.5781700000000001</v>
          </cell>
          <cell r="F78">
            <v>7.5781700000000001</v>
          </cell>
          <cell r="G78">
            <v>45195896</v>
          </cell>
        </row>
        <row r="79">
          <cell r="A79">
            <v>41114</v>
          </cell>
          <cell r="B79">
            <v>7.5781700000000001</v>
          </cell>
          <cell r="C79">
            <v>7.6521400000000002</v>
          </cell>
          <cell r="D79">
            <v>7.4795400000000001</v>
          </cell>
          <cell r="E79">
            <v>7.5535100000000002</v>
          </cell>
          <cell r="F79">
            <v>7.5535100000000002</v>
          </cell>
          <cell r="G79">
            <v>40203176</v>
          </cell>
        </row>
        <row r="80">
          <cell r="A80">
            <v>41115</v>
          </cell>
          <cell r="B80">
            <v>7.5617299999999998</v>
          </cell>
          <cell r="C80">
            <v>7.6439199999999996</v>
          </cell>
          <cell r="D80">
            <v>7.4795400000000001</v>
          </cell>
          <cell r="E80">
            <v>7.4877599999999997</v>
          </cell>
          <cell r="F80">
            <v>7.4877599999999997</v>
          </cell>
          <cell r="G80">
            <v>42684379</v>
          </cell>
        </row>
        <row r="81">
          <cell r="A81">
            <v>41116</v>
          </cell>
          <cell r="B81">
            <v>7.5617299999999998</v>
          </cell>
          <cell r="C81">
            <v>7.8411799999999996</v>
          </cell>
          <cell r="D81">
            <v>7.5206299999999997</v>
          </cell>
          <cell r="E81">
            <v>7.7918700000000003</v>
          </cell>
          <cell r="F81">
            <v>7.7918700000000003</v>
          </cell>
          <cell r="G81">
            <v>65395843</v>
          </cell>
        </row>
        <row r="82">
          <cell r="A82">
            <v>41117</v>
          </cell>
          <cell r="B82">
            <v>7.8083099999999996</v>
          </cell>
          <cell r="C82">
            <v>8.1206399999999999</v>
          </cell>
          <cell r="D82">
            <v>7.7425499999999996</v>
          </cell>
          <cell r="E82">
            <v>8.0959800000000008</v>
          </cell>
          <cell r="F82">
            <v>8.0959800000000008</v>
          </cell>
          <cell r="G82">
            <v>70588985</v>
          </cell>
        </row>
        <row r="83">
          <cell r="A83">
            <v>41120</v>
          </cell>
          <cell r="B83">
            <v>8.1124200000000002</v>
          </cell>
          <cell r="C83">
            <v>8.1124200000000002</v>
          </cell>
          <cell r="D83">
            <v>7.8329700000000004</v>
          </cell>
          <cell r="E83">
            <v>7.8576199999999998</v>
          </cell>
          <cell r="F83">
            <v>7.8576199999999998</v>
          </cell>
          <cell r="G83">
            <v>33773720</v>
          </cell>
        </row>
        <row r="84">
          <cell r="A84">
            <v>41121</v>
          </cell>
          <cell r="B84">
            <v>7.8576199999999998</v>
          </cell>
          <cell r="C84">
            <v>7.9480399999999998</v>
          </cell>
          <cell r="D84">
            <v>7.5863899999999997</v>
          </cell>
          <cell r="E84">
            <v>7.6274800000000003</v>
          </cell>
          <cell r="F84">
            <v>7.6274800000000003</v>
          </cell>
          <cell r="G84">
            <v>59516879</v>
          </cell>
        </row>
        <row r="85">
          <cell r="A85">
            <v>41122</v>
          </cell>
          <cell r="B85">
            <v>7.7261100000000003</v>
          </cell>
          <cell r="C85">
            <v>7.8247499999999999</v>
          </cell>
          <cell r="D85">
            <v>7.60283</v>
          </cell>
          <cell r="E85">
            <v>7.6521400000000002</v>
          </cell>
          <cell r="F85">
            <v>7.6521400000000002</v>
          </cell>
          <cell r="G85">
            <v>27671106</v>
          </cell>
        </row>
        <row r="86">
          <cell r="A86">
            <v>41123</v>
          </cell>
          <cell r="B86">
            <v>7.60283</v>
          </cell>
          <cell r="C86">
            <v>7.80009</v>
          </cell>
          <cell r="D86">
            <v>7.5041900000000004</v>
          </cell>
          <cell r="E86">
            <v>7.7507700000000002</v>
          </cell>
          <cell r="F86">
            <v>7.7507700000000002</v>
          </cell>
          <cell r="G86">
            <v>40216055</v>
          </cell>
        </row>
        <row r="87">
          <cell r="A87">
            <v>41124</v>
          </cell>
          <cell r="B87">
            <v>7.8083099999999996</v>
          </cell>
          <cell r="C87">
            <v>7.99735</v>
          </cell>
          <cell r="D87">
            <v>7.7754300000000001</v>
          </cell>
          <cell r="E87">
            <v>7.8083099999999996</v>
          </cell>
          <cell r="F87">
            <v>7.8083099999999996</v>
          </cell>
          <cell r="G87">
            <v>27322150</v>
          </cell>
        </row>
        <row r="88">
          <cell r="A88">
            <v>41127</v>
          </cell>
          <cell r="B88">
            <v>7.8494000000000002</v>
          </cell>
          <cell r="C88">
            <v>8.0137900000000002</v>
          </cell>
          <cell r="D88">
            <v>7.8083099999999996</v>
          </cell>
          <cell r="E88">
            <v>7.9809099999999997</v>
          </cell>
          <cell r="F88">
            <v>7.9809099999999997</v>
          </cell>
          <cell r="G88">
            <v>29895994</v>
          </cell>
        </row>
        <row r="89">
          <cell r="A89">
            <v>41128</v>
          </cell>
          <cell r="B89">
            <v>7.9726900000000001</v>
          </cell>
          <cell r="C89">
            <v>8.0466700000000007</v>
          </cell>
          <cell r="D89">
            <v>7.8083099999999996</v>
          </cell>
          <cell r="E89">
            <v>7.8329700000000004</v>
          </cell>
          <cell r="F89">
            <v>7.8329700000000004</v>
          </cell>
          <cell r="G89">
            <v>26967151</v>
          </cell>
        </row>
        <row r="90">
          <cell r="A90">
            <v>41129</v>
          </cell>
          <cell r="B90">
            <v>7.8329700000000004</v>
          </cell>
          <cell r="C90">
            <v>7.9644700000000004</v>
          </cell>
          <cell r="D90">
            <v>7.7343299999999999</v>
          </cell>
          <cell r="E90">
            <v>7.8329700000000004</v>
          </cell>
          <cell r="F90">
            <v>7.8329700000000004</v>
          </cell>
          <cell r="G90">
            <v>23680353</v>
          </cell>
        </row>
        <row r="91">
          <cell r="A91">
            <v>41130</v>
          </cell>
          <cell r="B91">
            <v>7.8165300000000002</v>
          </cell>
          <cell r="C91">
            <v>7.9069399999999996</v>
          </cell>
          <cell r="D91">
            <v>7.7672100000000004</v>
          </cell>
          <cell r="E91">
            <v>7.8165300000000002</v>
          </cell>
          <cell r="F91">
            <v>7.8165300000000002</v>
          </cell>
          <cell r="G91">
            <v>27518535</v>
          </cell>
        </row>
        <row r="92">
          <cell r="A92">
            <v>41131</v>
          </cell>
          <cell r="B92">
            <v>7.7672100000000004</v>
          </cell>
          <cell r="C92">
            <v>8.0877599999999994</v>
          </cell>
          <cell r="D92">
            <v>7.7672100000000004</v>
          </cell>
          <cell r="E92">
            <v>8.0548900000000003</v>
          </cell>
          <cell r="F92">
            <v>8.0548900000000003</v>
          </cell>
          <cell r="G92">
            <v>48917671</v>
          </cell>
        </row>
        <row r="93">
          <cell r="A93">
            <v>41134</v>
          </cell>
          <cell r="B93">
            <v>8.0384499999999992</v>
          </cell>
          <cell r="C93">
            <v>8.0959800000000008</v>
          </cell>
          <cell r="D93">
            <v>7.9398200000000001</v>
          </cell>
          <cell r="E93">
            <v>7.9809099999999997</v>
          </cell>
          <cell r="F93">
            <v>7.9809099999999997</v>
          </cell>
          <cell r="G93">
            <v>26261073</v>
          </cell>
        </row>
        <row r="94">
          <cell r="A94">
            <v>41135</v>
          </cell>
          <cell r="B94">
            <v>7.9891300000000003</v>
          </cell>
          <cell r="C94">
            <v>8.0795399999999997</v>
          </cell>
          <cell r="D94">
            <v>7.9480399999999998</v>
          </cell>
          <cell r="E94">
            <v>8.0466700000000007</v>
          </cell>
          <cell r="F94">
            <v>8.0466700000000007</v>
          </cell>
          <cell r="G94">
            <v>23514601</v>
          </cell>
        </row>
        <row r="95">
          <cell r="A95">
            <v>41136</v>
          </cell>
          <cell r="B95">
            <v>8.0137900000000002</v>
          </cell>
          <cell r="C95">
            <v>8.2028300000000005</v>
          </cell>
          <cell r="D95">
            <v>7.9726900000000001</v>
          </cell>
          <cell r="E95">
            <v>8.1699599999999997</v>
          </cell>
          <cell r="F95">
            <v>8.1699599999999997</v>
          </cell>
          <cell r="G95">
            <v>32082193</v>
          </cell>
        </row>
        <row r="96">
          <cell r="A96">
            <v>41137</v>
          </cell>
          <cell r="B96">
            <v>8.1946100000000008</v>
          </cell>
          <cell r="C96">
            <v>8.5891400000000004</v>
          </cell>
          <cell r="D96">
            <v>8.1535200000000003</v>
          </cell>
          <cell r="E96">
            <v>8.359</v>
          </cell>
          <cell r="F96">
            <v>8.359</v>
          </cell>
          <cell r="G96">
            <v>89699984</v>
          </cell>
        </row>
        <row r="97">
          <cell r="A97">
            <v>41138</v>
          </cell>
          <cell r="B97">
            <v>8.3425600000000006</v>
          </cell>
          <cell r="C97">
            <v>8.5480400000000003</v>
          </cell>
          <cell r="D97">
            <v>8.3343399999999992</v>
          </cell>
          <cell r="E97">
            <v>8.4658499999999997</v>
          </cell>
          <cell r="F97">
            <v>8.4658499999999997</v>
          </cell>
          <cell r="G97">
            <v>48631174</v>
          </cell>
        </row>
        <row r="98">
          <cell r="A98">
            <v>41141</v>
          </cell>
          <cell r="B98">
            <v>8.4658499999999997</v>
          </cell>
          <cell r="C98">
            <v>8.4658499999999997</v>
          </cell>
          <cell r="D98">
            <v>8.2685899999999997</v>
          </cell>
          <cell r="E98">
            <v>8.2932400000000008</v>
          </cell>
          <cell r="F98">
            <v>8.2932400000000008</v>
          </cell>
          <cell r="G98">
            <v>33225832</v>
          </cell>
        </row>
        <row r="99">
          <cell r="A99">
            <v>41142</v>
          </cell>
          <cell r="B99">
            <v>8.4987300000000001</v>
          </cell>
          <cell r="C99">
            <v>8.5315999999999992</v>
          </cell>
          <cell r="D99">
            <v>8.3836600000000008</v>
          </cell>
          <cell r="E99">
            <v>8.4329699999999992</v>
          </cell>
          <cell r="F99">
            <v>8.4329699999999992</v>
          </cell>
          <cell r="G99">
            <v>48622356</v>
          </cell>
        </row>
        <row r="100">
          <cell r="A100">
            <v>41143</v>
          </cell>
          <cell r="B100">
            <v>8.7124299999999995</v>
          </cell>
          <cell r="C100">
            <v>9.0329800000000002</v>
          </cell>
          <cell r="D100">
            <v>8.6302299999999992</v>
          </cell>
          <cell r="E100">
            <v>8.7864000000000004</v>
          </cell>
          <cell r="F100">
            <v>8.7864000000000004</v>
          </cell>
          <cell r="G100">
            <v>124027456</v>
          </cell>
        </row>
        <row r="101">
          <cell r="A101">
            <v>41144</v>
          </cell>
          <cell r="B101">
            <v>8.7124299999999995</v>
          </cell>
          <cell r="C101">
            <v>8.8110599999999994</v>
          </cell>
          <cell r="D101">
            <v>8.5233799999999995</v>
          </cell>
          <cell r="E101">
            <v>8.5809200000000008</v>
          </cell>
          <cell r="F101">
            <v>8.5809200000000008</v>
          </cell>
          <cell r="G101">
            <v>44070151</v>
          </cell>
        </row>
        <row r="102">
          <cell r="A102">
            <v>41145</v>
          </cell>
          <cell r="B102">
            <v>8.6631099999999996</v>
          </cell>
          <cell r="C102">
            <v>8.8110599999999994</v>
          </cell>
          <cell r="D102">
            <v>8.55626</v>
          </cell>
          <cell r="E102">
            <v>8.7453000000000003</v>
          </cell>
          <cell r="F102">
            <v>8.7453000000000003</v>
          </cell>
          <cell r="G102">
            <v>38429520</v>
          </cell>
        </row>
        <row r="103">
          <cell r="A103">
            <v>41148</v>
          </cell>
          <cell r="B103">
            <v>8.7946200000000001</v>
          </cell>
          <cell r="C103">
            <v>8.8603699999999996</v>
          </cell>
          <cell r="D103">
            <v>8.55626</v>
          </cell>
          <cell r="E103">
            <v>8.5726999999999993</v>
          </cell>
          <cell r="F103">
            <v>8.5726999999999993</v>
          </cell>
          <cell r="G103">
            <v>24223209</v>
          </cell>
        </row>
        <row r="104">
          <cell r="A104">
            <v>41149</v>
          </cell>
          <cell r="B104">
            <v>8.5809200000000008</v>
          </cell>
          <cell r="C104">
            <v>8.6302299999999992</v>
          </cell>
          <cell r="D104">
            <v>8.45763</v>
          </cell>
          <cell r="E104">
            <v>8.5233799999999995</v>
          </cell>
          <cell r="F104">
            <v>8.5233799999999995</v>
          </cell>
          <cell r="G104">
            <v>25915004</v>
          </cell>
        </row>
        <row r="105">
          <cell r="A105">
            <v>41150</v>
          </cell>
          <cell r="B105">
            <v>8.5069499999999998</v>
          </cell>
          <cell r="C105">
            <v>8.5973600000000001</v>
          </cell>
          <cell r="D105">
            <v>8.4083100000000002</v>
          </cell>
          <cell r="E105">
            <v>8.4411900000000006</v>
          </cell>
          <cell r="F105">
            <v>8.4411900000000006</v>
          </cell>
          <cell r="G105">
            <v>33236772</v>
          </cell>
        </row>
        <row r="106">
          <cell r="A106">
            <v>41151</v>
          </cell>
          <cell r="B106">
            <v>8.4658499999999997</v>
          </cell>
          <cell r="C106">
            <v>8.4658499999999997</v>
          </cell>
          <cell r="D106">
            <v>8.3096800000000002</v>
          </cell>
          <cell r="E106">
            <v>8.3261199999999995</v>
          </cell>
          <cell r="F106">
            <v>8.3261199999999995</v>
          </cell>
          <cell r="G106">
            <v>30112880</v>
          </cell>
        </row>
        <row r="107">
          <cell r="A107">
            <v>41152</v>
          </cell>
          <cell r="B107">
            <v>8.359</v>
          </cell>
          <cell r="C107">
            <v>8.4329699999999992</v>
          </cell>
          <cell r="D107">
            <v>7.9726900000000001</v>
          </cell>
          <cell r="E107">
            <v>8.0137900000000002</v>
          </cell>
          <cell r="F107">
            <v>8.0137900000000002</v>
          </cell>
          <cell r="G107">
            <v>291101668</v>
          </cell>
        </row>
        <row r="108">
          <cell r="A108">
            <v>41155</v>
          </cell>
          <cell r="B108">
            <v>8.1699599999999997</v>
          </cell>
          <cell r="C108">
            <v>8.2192699999999999</v>
          </cell>
          <cell r="D108">
            <v>8.0466700000000007</v>
          </cell>
          <cell r="E108">
            <v>8.1453000000000007</v>
          </cell>
          <cell r="F108">
            <v>8.1453000000000007</v>
          </cell>
          <cell r="G108">
            <v>16753613</v>
          </cell>
        </row>
        <row r="109">
          <cell r="A109">
            <v>41156</v>
          </cell>
          <cell r="B109">
            <v>8.1946100000000008</v>
          </cell>
          <cell r="C109">
            <v>8.1946100000000008</v>
          </cell>
          <cell r="D109">
            <v>8.0220099999999999</v>
          </cell>
          <cell r="E109">
            <v>8.1124200000000002</v>
          </cell>
          <cell r="F109">
            <v>8.1124200000000002</v>
          </cell>
          <cell r="G109">
            <v>41476087</v>
          </cell>
        </row>
        <row r="110">
          <cell r="A110">
            <v>41157</v>
          </cell>
          <cell r="B110">
            <v>8.1453000000000007</v>
          </cell>
          <cell r="C110">
            <v>8.2768099999999993</v>
          </cell>
          <cell r="D110">
            <v>8.0631000000000004</v>
          </cell>
          <cell r="E110">
            <v>8.2192699999999999</v>
          </cell>
          <cell r="F110">
            <v>8.2192699999999999</v>
          </cell>
          <cell r="G110">
            <v>12625207</v>
          </cell>
        </row>
        <row r="111">
          <cell r="A111">
            <v>41158</v>
          </cell>
          <cell r="B111">
            <v>8.5069499999999998</v>
          </cell>
          <cell r="C111">
            <v>8.5315999999999992</v>
          </cell>
          <cell r="D111">
            <v>8.2439300000000006</v>
          </cell>
          <cell r="E111">
            <v>8.5069499999999998</v>
          </cell>
          <cell r="F111">
            <v>8.5069499999999998</v>
          </cell>
          <cell r="G111">
            <v>64563039</v>
          </cell>
        </row>
        <row r="112">
          <cell r="A112">
            <v>41159</v>
          </cell>
          <cell r="B112">
            <v>8.5069499999999998</v>
          </cell>
          <cell r="C112">
            <v>8.6384500000000006</v>
          </cell>
          <cell r="D112">
            <v>8.45763</v>
          </cell>
          <cell r="E112">
            <v>8.6055799999999998</v>
          </cell>
          <cell r="F112">
            <v>8.6055799999999998</v>
          </cell>
          <cell r="G112">
            <v>42159388</v>
          </cell>
        </row>
        <row r="113">
          <cell r="A113">
            <v>41162</v>
          </cell>
          <cell r="B113">
            <v>8.6713299999999993</v>
          </cell>
          <cell r="C113">
            <v>8.6959900000000001</v>
          </cell>
          <cell r="D113">
            <v>8.4658499999999997</v>
          </cell>
          <cell r="E113">
            <v>8.4905100000000004</v>
          </cell>
          <cell r="F113">
            <v>8.4905100000000004</v>
          </cell>
          <cell r="G113">
            <v>28277257</v>
          </cell>
        </row>
        <row r="114">
          <cell r="A114">
            <v>41163</v>
          </cell>
          <cell r="B114">
            <v>8.5891400000000004</v>
          </cell>
          <cell r="C114">
            <v>8.6466700000000003</v>
          </cell>
          <cell r="D114">
            <v>8.45763</v>
          </cell>
          <cell r="E114">
            <v>8.5973600000000001</v>
          </cell>
          <cell r="F114">
            <v>8.5973600000000001</v>
          </cell>
          <cell r="G114">
            <v>36381620</v>
          </cell>
        </row>
        <row r="115">
          <cell r="A115">
            <v>41164</v>
          </cell>
          <cell r="B115">
            <v>8.6713299999999993</v>
          </cell>
          <cell r="C115">
            <v>8.8768100000000008</v>
          </cell>
          <cell r="D115">
            <v>8.6713299999999993</v>
          </cell>
          <cell r="E115">
            <v>8.8603699999999996</v>
          </cell>
          <cell r="F115">
            <v>8.8603699999999996</v>
          </cell>
          <cell r="G115">
            <v>60340061</v>
          </cell>
        </row>
        <row r="116">
          <cell r="A116">
            <v>41166</v>
          </cell>
          <cell r="B116">
            <v>8.8768100000000008</v>
          </cell>
          <cell r="C116">
            <v>9.1398299999999999</v>
          </cell>
          <cell r="D116">
            <v>8.6384500000000006</v>
          </cell>
          <cell r="E116">
            <v>8.7124299999999995</v>
          </cell>
          <cell r="F116">
            <v>8.7124299999999995</v>
          </cell>
          <cell r="G116">
            <v>78190900</v>
          </cell>
        </row>
        <row r="117">
          <cell r="A117">
            <v>41169</v>
          </cell>
          <cell r="B117">
            <v>8.7206499999999991</v>
          </cell>
          <cell r="C117">
            <v>8.8768100000000008</v>
          </cell>
          <cell r="D117">
            <v>8.5891400000000004</v>
          </cell>
          <cell r="E117">
            <v>8.8192799999999991</v>
          </cell>
          <cell r="F117">
            <v>8.8192799999999991</v>
          </cell>
          <cell r="G117">
            <v>24973679</v>
          </cell>
        </row>
        <row r="118">
          <cell r="A118">
            <v>41170</v>
          </cell>
          <cell r="B118">
            <v>8.8357200000000002</v>
          </cell>
          <cell r="C118">
            <v>8.9179099999999991</v>
          </cell>
          <cell r="D118">
            <v>8.7617399999999996</v>
          </cell>
          <cell r="E118">
            <v>8.8110599999999994</v>
          </cell>
          <cell r="F118">
            <v>8.8110599999999994</v>
          </cell>
          <cell r="G118">
            <v>25451048</v>
          </cell>
        </row>
        <row r="119">
          <cell r="A119">
            <v>41171</v>
          </cell>
          <cell r="B119">
            <v>8.9425699999999999</v>
          </cell>
          <cell r="C119">
            <v>9.0658600000000007</v>
          </cell>
          <cell r="D119">
            <v>8.7699599999999993</v>
          </cell>
          <cell r="E119">
            <v>9.0411999999999999</v>
          </cell>
          <cell r="F119">
            <v>9.0411999999999999</v>
          </cell>
          <cell r="G119">
            <v>49595892</v>
          </cell>
        </row>
        <row r="120">
          <cell r="A120">
            <v>41172</v>
          </cell>
          <cell r="B120">
            <v>9.0165400000000009</v>
          </cell>
          <cell r="C120">
            <v>9.0411999999999999</v>
          </cell>
          <cell r="D120">
            <v>8.9425699999999999</v>
          </cell>
          <cell r="E120">
            <v>9.0083199999999994</v>
          </cell>
          <cell r="F120">
            <v>9.0083199999999994</v>
          </cell>
          <cell r="G120">
            <v>39342749</v>
          </cell>
        </row>
        <row r="121">
          <cell r="A121">
            <v>41173</v>
          </cell>
          <cell r="B121">
            <v>9.0329800000000002</v>
          </cell>
          <cell r="C121">
            <v>9.0822900000000004</v>
          </cell>
          <cell r="D121">
            <v>8.9179099999999991</v>
          </cell>
          <cell r="E121">
            <v>8.9672199999999993</v>
          </cell>
          <cell r="F121">
            <v>8.9672199999999993</v>
          </cell>
          <cell r="G121">
            <v>56165954</v>
          </cell>
        </row>
        <row r="122">
          <cell r="A122">
            <v>41176</v>
          </cell>
          <cell r="B122">
            <v>8.8275000000000006</v>
          </cell>
          <cell r="C122">
            <v>8.9425699999999999</v>
          </cell>
          <cell r="D122">
            <v>8.7946200000000001</v>
          </cell>
          <cell r="E122">
            <v>8.8685899999999993</v>
          </cell>
          <cell r="F122">
            <v>8.8685899999999993</v>
          </cell>
          <cell r="G122">
            <v>24072787</v>
          </cell>
        </row>
        <row r="123">
          <cell r="A123">
            <v>41177</v>
          </cell>
          <cell r="B123">
            <v>8.8932500000000001</v>
          </cell>
          <cell r="C123">
            <v>8.9425699999999999</v>
          </cell>
          <cell r="D123">
            <v>8.6795500000000008</v>
          </cell>
          <cell r="E123">
            <v>8.7042099999999998</v>
          </cell>
          <cell r="F123">
            <v>8.7042099999999998</v>
          </cell>
          <cell r="G123">
            <v>34759150</v>
          </cell>
        </row>
        <row r="124">
          <cell r="A124">
            <v>41178</v>
          </cell>
          <cell r="B124">
            <v>8.5151599999999998</v>
          </cell>
          <cell r="C124">
            <v>8.7864000000000004</v>
          </cell>
          <cell r="D124">
            <v>8.3178999999999998</v>
          </cell>
          <cell r="E124">
            <v>8.4165299999999998</v>
          </cell>
          <cell r="F124">
            <v>8.4165299999999998</v>
          </cell>
          <cell r="G124">
            <v>75835255</v>
          </cell>
        </row>
        <row r="125">
          <cell r="A125">
            <v>41179</v>
          </cell>
          <cell r="B125">
            <v>8.5151599999999998</v>
          </cell>
          <cell r="C125">
            <v>8.7453000000000003</v>
          </cell>
          <cell r="D125">
            <v>8.45763</v>
          </cell>
          <cell r="E125">
            <v>8.7206499999999991</v>
          </cell>
          <cell r="F125">
            <v>8.7206499999999991</v>
          </cell>
          <cell r="G125">
            <v>44852445</v>
          </cell>
        </row>
        <row r="126">
          <cell r="A126">
            <v>41180</v>
          </cell>
          <cell r="B126">
            <v>8.7206499999999991</v>
          </cell>
          <cell r="C126">
            <v>8.8275000000000006</v>
          </cell>
          <cell r="D126">
            <v>8.6055799999999998</v>
          </cell>
          <cell r="E126">
            <v>8.8028399999999998</v>
          </cell>
          <cell r="F126">
            <v>8.8028399999999998</v>
          </cell>
          <cell r="G126">
            <v>33588034</v>
          </cell>
        </row>
        <row r="127">
          <cell r="A127">
            <v>41183</v>
          </cell>
          <cell r="B127">
            <v>8.8192799999999991</v>
          </cell>
          <cell r="C127">
            <v>9.0000999999999998</v>
          </cell>
          <cell r="D127">
            <v>8.8028399999999998</v>
          </cell>
          <cell r="E127">
            <v>8.9343500000000002</v>
          </cell>
          <cell r="F127">
            <v>8.9343500000000002</v>
          </cell>
          <cell r="G127">
            <v>37521819</v>
          </cell>
        </row>
        <row r="128">
          <cell r="A128">
            <v>41184</v>
          </cell>
          <cell r="B128">
            <v>8.9425699999999999</v>
          </cell>
          <cell r="C128">
            <v>9.0329800000000002</v>
          </cell>
          <cell r="D128">
            <v>8.9096899999999994</v>
          </cell>
          <cell r="E128">
            <v>9.0247600000000006</v>
          </cell>
          <cell r="F128">
            <v>9.0247600000000006</v>
          </cell>
          <cell r="G128">
            <v>47233692</v>
          </cell>
        </row>
        <row r="129">
          <cell r="A129">
            <v>41185</v>
          </cell>
          <cell r="B129">
            <v>9.0165400000000009</v>
          </cell>
          <cell r="C129">
            <v>9.0329800000000002</v>
          </cell>
          <cell r="D129">
            <v>8.9261300000000006</v>
          </cell>
          <cell r="E129">
            <v>8.9918800000000001</v>
          </cell>
          <cell r="F129">
            <v>8.9918800000000001</v>
          </cell>
          <cell r="G129">
            <v>18679014</v>
          </cell>
        </row>
        <row r="130">
          <cell r="A130">
            <v>41186</v>
          </cell>
          <cell r="B130">
            <v>8.9672199999999993</v>
          </cell>
          <cell r="C130">
            <v>9.4357199999999999</v>
          </cell>
          <cell r="D130">
            <v>8.9672199999999993</v>
          </cell>
          <cell r="E130">
            <v>9.3946299999999994</v>
          </cell>
          <cell r="F130">
            <v>9.3946299999999994</v>
          </cell>
          <cell r="G130">
            <v>95720410</v>
          </cell>
        </row>
        <row r="131">
          <cell r="A131">
            <v>41187</v>
          </cell>
          <cell r="B131">
            <v>9.4357199999999999</v>
          </cell>
          <cell r="C131">
            <v>9.8466900000000006</v>
          </cell>
          <cell r="D131">
            <v>9.37819</v>
          </cell>
          <cell r="E131">
            <v>9.5672300000000003</v>
          </cell>
          <cell r="F131">
            <v>9.5672300000000003</v>
          </cell>
          <cell r="G131">
            <v>84055415</v>
          </cell>
        </row>
        <row r="132">
          <cell r="A132">
            <v>41190</v>
          </cell>
          <cell r="B132">
            <v>9.5343499999999999</v>
          </cell>
          <cell r="C132">
            <v>9.5590100000000007</v>
          </cell>
          <cell r="D132">
            <v>9.3946299999999994</v>
          </cell>
          <cell r="E132">
            <v>9.4357199999999999</v>
          </cell>
          <cell r="F132">
            <v>9.4357199999999999</v>
          </cell>
          <cell r="G132">
            <v>36180255</v>
          </cell>
        </row>
        <row r="133">
          <cell r="A133">
            <v>41191</v>
          </cell>
          <cell r="B133">
            <v>9.4603800000000007</v>
          </cell>
          <cell r="C133">
            <v>9.5179200000000002</v>
          </cell>
          <cell r="D133">
            <v>9.2138000000000009</v>
          </cell>
          <cell r="E133">
            <v>9.2713400000000004</v>
          </cell>
          <cell r="F133">
            <v>9.2713400000000004</v>
          </cell>
          <cell r="G133">
            <v>45493095</v>
          </cell>
        </row>
        <row r="134">
          <cell r="A134">
            <v>41192</v>
          </cell>
          <cell r="B134">
            <v>9.3288700000000002</v>
          </cell>
          <cell r="C134">
            <v>9.3535299999999992</v>
          </cell>
          <cell r="D134">
            <v>9.1562699999999992</v>
          </cell>
          <cell r="E134">
            <v>9.18093</v>
          </cell>
          <cell r="F134">
            <v>9.18093</v>
          </cell>
          <cell r="G134">
            <v>36204631</v>
          </cell>
        </row>
        <row r="135">
          <cell r="A135">
            <v>41193</v>
          </cell>
          <cell r="B135">
            <v>9.27956</v>
          </cell>
          <cell r="C135">
            <v>9.4439399999999996</v>
          </cell>
          <cell r="D135">
            <v>9.2713400000000004</v>
          </cell>
          <cell r="E135">
            <v>9.4028500000000008</v>
          </cell>
          <cell r="F135">
            <v>9.4028500000000008</v>
          </cell>
          <cell r="G135">
            <v>29970984</v>
          </cell>
        </row>
        <row r="136">
          <cell r="A136">
            <v>41194</v>
          </cell>
          <cell r="B136">
            <v>9.4357199999999999</v>
          </cell>
          <cell r="C136">
            <v>9.4603800000000007</v>
          </cell>
          <cell r="D136">
            <v>9.2302400000000002</v>
          </cell>
          <cell r="E136">
            <v>9.3370899999999999</v>
          </cell>
          <cell r="F136">
            <v>9.3370899999999999</v>
          </cell>
          <cell r="G136">
            <v>48182044</v>
          </cell>
        </row>
        <row r="137">
          <cell r="A137">
            <v>41197</v>
          </cell>
          <cell r="B137">
            <v>9.4357199999999999</v>
          </cell>
          <cell r="C137">
            <v>9.5097000000000005</v>
          </cell>
          <cell r="D137">
            <v>9.2713400000000004</v>
          </cell>
          <cell r="E137">
            <v>9.3042099999999994</v>
          </cell>
          <cell r="F137">
            <v>9.3042099999999994</v>
          </cell>
          <cell r="G137">
            <v>46505268</v>
          </cell>
        </row>
        <row r="138">
          <cell r="A138">
            <v>41198</v>
          </cell>
          <cell r="B138">
            <v>9.3535299999999992</v>
          </cell>
          <cell r="C138">
            <v>9.7398399999999992</v>
          </cell>
          <cell r="D138">
            <v>9.3535299999999992</v>
          </cell>
          <cell r="E138">
            <v>9.7151800000000001</v>
          </cell>
          <cell r="F138">
            <v>9.7151800000000001</v>
          </cell>
          <cell r="G138">
            <v>81614410</v>
          </cell>
        </row>
        <row r="139">
          <cell r="A139">
            <v>41199</v>
          </cell>
          <cell r="B139">
            <v>9.8795599999999997</v>
          </cell>
          <cell r="C139">
            <v>9.9206599999999998</v>
          </cell>
          <cell r="D139">
            <v>9.5261399999999998</v>
          </cell>
          <cell r="E139">
            <v>9.6494199999999992</v>
          </cell>
          <cell r="F139">
            <v>9.6494199999999992</v>
          </cell>
          <cell r="G139">
            <v>87415236</v>
          </cell>
        </row>
        <row r="140">
          <cell r="A140">
            <v>41200</v>
          </cell>
          <cell r="B140">
            <v>9.6576400000000007</v>
          </cell>
          <cell r="C140">
            <v>9.8220299999999998</v>
          </cell>
          <cell r="D140">
            <v>9.5425699999999996</v>
          </cell>
          <cell r="E140">
            <v>9.7151800000000001</v>
          </cell>
          <cell r="F140">
            <v>9.7151800000000001</v>
          </cell>
          <cell r="G140">
            <v>47907295</v>
          </cell>
        </row>
        <row r="141">
          <cell r="A141">
            <v>41201</v>
          </cell>
          <cell r="B141">
            <v>9.77271</v>
          </cell>
          <cell r="C141">
            <v>9.77271</v>
          </cell>
          <cell r="D141">
            <v>9.4357199999999999</v>
          </cell>
          <cell r="E141">
            <v>9.5179200000000002</v>
          </cell>
          <cell r="F141">
            <v>9.5179200000000002</v>
          </cell>
          <cell r="G141">
            <v>62820525</v>
          </cell>
        </row>
        <row r="142">
          <cell r="A142">
            <v>41204</v>
          </cell>
          <cell r="B142">
            <v>9.5261399999999998</v>
          </cell>
          <cell r="C142">
            <v>9.6165500000000002</v>
          </cell>
          <cell r="D142">
            <v>9.4357199999999999</v>
          </cell>
          <cell r="E142">
            <v>9.5918899999999994</v>
          </cell>
          <cell r="F142">
            <v>9.5918899999999994</v>
          </cell>
          <cell r="G142">
            <v>33953201</v>
          </cell>
        </row>
        <row r="143">
          <cell r="A143">
            <v>41205</v>
          </cell>
          <cell r="B143">
            <v>9.5179200000000002</v>
          </cell>
          <cell r="C143">
            <v>9.6905199999999994</v>
          </cell>
          <cell r="D143">
            <v>9.4357199999999999</v>
          </cell>
          <cell r="E143">
            <v>9.6411999999999995</v>
          </cell>
          <cell r="F143">
            <v>9.6411999999999995</v>
          </cell>
          <cell r="G143">
            <v>48881512</v>
          </cell>
        </row>
        <row r="144">
          <cell r="A144">
            <v>41206</v>
          </cell>
          <cell r="B144">
            <v>9.6576400000000007</v>
          </cell>
          <cell r="C144">
            <v>9.8549100000000003</v>
          </cell>
          <cell r="D144">
            <v>9.57545</v>
          </cell>
          <cell r="E144">
            <v>9.8302499999999995</v>
          </cell>
          <cell r="F144">
            <v>9.8302499999999995</v>
          </cell>
          <cell r="G144">
            <v>75140094</v>
          </cell>
        </row>
        <row r="145">
          <cell r="A145">
            <v>41207</v>
          </cell>
          <cell r="B145">
            <v>9.8795599999999997</v>
          </cell>
          <cell r="C145">
            <v>9.9781999999999993</v>
          </cell>
          <cell r="D145">
            <v>9.6165500000000002</v>
          </cell>
          <cell r="E145">
            <v>9.8384699999999992</v>
          </cell>
          <cell r="F145">
            <v>9.8384699999999992</v>
          </cell>
          <cell r="G145">
            <v>60412335</v>
          </cell>
        </row>
        <row r="146">
          <cell r="A146">
            <v>41208</v>
          </cell>
          <cell r="B146">
            <v>9.7480600000000006</v>
          </cell>
          <cell r="C146">
            <v>9.8384699999999992</v>
          </cell>
          <cell r="D146">
            <v>9.6083300000000005</v>
          </cell>
          <cell r="E146">
            <v>9.6905199999999994</v>
          </cell>
          <cell r="F146">
            <v>9.6905199999999994</v>
          </cell>
          <cell r="G146">
            <v>42923076</v>
          </cell>
        </row>
        <row r="147">
          <cell r="A147">
            <v>41211</v>
          </cell>
          <cell r="B147">
            <v>9.7069600000000005</v>
          </cell>
          <cell r="C147">
            <v>9.77271</v>
          </cell>
          <cell r="D147">
            <v>9.6329899999999995</v>
          </cell>
          <cell r="E147">
            <v>9.7233999999999998</v>
          </cell>
          <cell r="F147">
            <v>9.7233999999999998</v>
          </cell>
          <cell r="G147">
            <v>9538048</v>
          </cell>
        </row>
        <row r="148">
          <cell r="A148">
            <v>41212</v>
          </cell>
          <cell r="B148">
            <v>9.7233999999999998</v>
          </cell>
          <cell r="C148">
            <v>9.7644900000000003</v>
          </cell>
          <cell r="D148">
            <v>9.6658600000000003</v>
          </cell>
          <cell r="E148">
            <v>9.6905199999999994</v>
          </cell>
          <cell r="F148">
            <v>9.6905199999999994</v>
          </cell>
          <cell r="G148">
            <v>8836745</v>
          </cell>
        </row>
        <row r="149">
          <cell r="A149">
            <v>41213</v>
          </cell>
          <cell r="B149">
            <v>9.6905199999999994</v>
          </cell>
          <cell r="C149">
            <v>9.8220299999999998</v>
          </cell>
          <cell r="D149">
            <v>9.6822999999999997</v>
          </cell>
          <cell r="E149">
            <v>9.7562700000000007</v>
          </cell>
          <cell r="F149">
            <v>9.7562700000000007</v>
          </cell>
          <cell r="G149">
            <v>30310810</v>
          </cell>
        </row>
        <row r="150">
          <cell r="A150">
            <v>41218</v>
          </cell>
          <cell r="B150">
            <v>9.9535400000000003</v>
          </cell>
          <cell r="C150">
            <v>9.9535400000000003</v>
          </cell>
          <cell r="D150">
            <v>9.67408</v>
          </cell>
          <cell r="E150">
            <v>9.7398399999999992</v>
          </cell>
          <cell r="F150">
            <v>9.7398399999999992</v>
          </cell>
          <cell r="G150">
            <v>63293744</v>
          </cell>
        </row>
        <row r="151">
          <cell r="A151">
            <v>41219</v>
          </cell>
          <cell r="B151">
            <v>9.7809299999999997</v>
          </cell>
          <cell r="C151">
            <v>9.7809299999999997</v>
          </cell>
          <cell r="D151">
            <v>9.6822999999999997</v>
          </cell>
          <cell r="E151">
            <v>9.6987400000000008</v>
          </cell>
          <cell r="F151">
            <v>9.6987400000000008</v>
          </cell>
          <cell r="G151">
            <v>51388319</v>
          </cell>
        </row>
        <row r="152">
          <cell r="A152">
            <v>41220</v>
          </cell>
          <cell r="B152">
            <v>9.6905199999999994</v>
          </cell>
          <cell r="C152">
            <v>9.7398399999999992</v>
          </cell>
          <cell r="D152">
            <v>9.5014800000000008</v>
          </cell>
          <cell r="E152">
            <v>9.6329899999999995</v>
          </cell>
          <cell r="F152">
            <v>9.6329899999999995</v>
          </cell>
          <cell r="G152">
            <v>46051042</v>
          </cell>
        </row>
        <row r="153">
          <cell r="A153">
            <v>41221</v>
          </cell>
          <cell r="B153">
            <v>9.5590100000000007</v>
          </cell>
          <cell r="C153">
            <v>9.7316199999999995</v>
          </cell>
          <cell r="D153">
            <v>9.4357199999999999</v>
          </cell>
          <cell r="E153">
            <v>9.5590100000000007</v>
          </cell>
          <cell r="F153">
            <v>9.5590100000000007</v>
          </cell>
          <cell r="G153">
            <v>36641595</v>
          </cell>
        </row>
        <row r="154">
          <cell r="A154">
            <v>41222</v>
          </cell>
          <cell r="B154">
            <v>9.5343499999999999</v>
          </cell>
          <cell r="C154">
            <v>9.6083300000000005</v>
          </cell>
          <cell r="D154">
            <v>9.37819</v>
          </cell>
          <cell r="E154">
            <v>9.4110700000000005</v>
          </cell>
          <cell r="F154">
            <v>9.4110700000000005</v>
          </cell>
          <cell r="G154">
            <v>35616463</v>
          </cell>
        </row>
        <row r="155">
          <cell r="A155">
            <v>41225</v>
          </cell>
          <cell r="B155">
            <v>9.3453099999999996</v>
          </cell>
          <cell r="C155">
            <v>9.4521599999999992</v>
          </cell>
          <cell r="D155">
            <v>9.3124300000000009</v>
          </cell>
          <cell r="E155">
            <v>9.3946299999999994</v>
          </cell>
          <cell r="F155">
            <v>9.3946299999999994</v>
          </cell>
          <cell r="G155">
            <v>20123993</v>
          </cell>
        </row>
        <row r="156">
          <cell r="A156">
            <v>41226</v>
          </cell>
          <cell r="B156">
            <v>9.3699700000000004</v>
          </cell>
          <cell r="C156">
            <v>9.5836699999999997</v>
          </cell>
          <cell r="D156">
            <v>9.3288700000000002</v>
          </cell>
          <cell r="E156">
            <v>9.5014800000000008</v>
          </cell>
          <cell r="F156">
            <v>9.5014800000000008</v>
          </cell>
          <cell r="G156">
            <v>45385095</v>
          </cell>
        </row>
        <row r="157">
          <cell r="A157">
            <v>41227</v>
          </cell>
          <cell r="B157">
            <v>9.4850399999999997</v>
          </cell>
          <cell r="C157">
            <v>9.5918899999999994</v>
          </cell>
          <cell r="D157">
            <v>9.2466799999999996</v>
          </cell>
          <cell r="E157">
            <v>9.2713400000000004</v>
          </cell>
          <cell r="F157">
            <v>9.2713400000000004</v>
          </cell>
          <cell r="G157">
            <v>39713444</v>
          </cell>
        </row>
        <row r="158">
          <cell r="A158">
            <v>41228</v>
          </cell>
          <cell r="B158">
            <v>9.1151700000000009</v>
          </cell>
          <cell r="C158">
            <v>9.4275000000000002</v>
          </cell>
          <cell r="D158">
            <v>9.0576399999999992</v>
          </cell>
          <cell r="E158">
            <v>9.3124300000000009</v>
          </cell>
          <cell r="F158">
            <v>9.3124300000000009</v>
          </cell>
          <cell r="G158">
            <v>49367580</v>
          </cell>
        </row>
        <row r="159">
          <cell r="A159">
            <v>41229</v>
          </cell>
          <cell r="B159">
            <v>9.3124300000000009</v>
          </cell>
          <cell r="C159">
            <v>9.4192800000000005</v>
          </cell>
          <cell r="D159">
            <v>9.2055799999999994</v>
          </cell>
          <cell r="E159">
            <v>9.2877799999999997</v>
          </cell>
          <cell r="F159">
            <v>9.2877799999999997</v>
          </cell>
          <cell r="G159">
            <v>37878303</v>
          </cell>
        </row>
        <row r="160">
          <cell r="A160">
            <v>41233</v>
          </cell>
          <cell r="B160">
            <v>9.5179200000000002</v>
          </cell>
          <cell r="C160">
            <v>9.77271</v>
          </cell>
          <cell r="D160">
            <v>9.5179200000000002</v>
          </cell>
          <cell r="E160">
            <v>9.6905199999999994</v>
          </cell>
          <cell r="F160">
            <v>9.6905199999999994</v>
          </cell>
          <cell r="G160">
            <v>51476151</v>
          </cell>
        </row>
        <row r="161">
          <cell r="A161">
            <v>41234</v>
          </cell>
          <cell r="B161">
            <v>9.6905199999999994</v>
          </cell>
          <cell r="C161">
            <v>9.7480600000000006</v>
          </cell>
          <cell r="D161">
            <v>9.6494199999999992</v>
          </cell>
          <cell r="E161">
            <v>9.7151800000000001</v>
          </cell>
          <cell r="F161">
            <v>9.7151800000000001</v>
          </cell>
          <cell r="G161">
            <v>51918005</v>
          </cell>
        </row>
        <row r="162">
          <cell r="A162">
            <v>41235</v>
          </cell>
          <cell r="B162">
            <v>9.7316199999999995</v>
          </cell>
          <cell r="C162">
            <v>9.7891499999999994</v>
          </cell>
          <cell r="D162">
            <v>9.7233999999999998</v>
          </cell>
          <cell r="E162">
            <v>9.7562700000000007</v>
          </cell>
          <cell r="F162">
            <v>9.7562700000000007</v>
          </cell>
          <cell r="G162">
            <v>8011293</v>
          </cell>
        </row>
        <row r="163">
          <cell r="A163">
            <v>41236</v>
          </cell>
          <cell r="B163">
            <v>9.7151800000000001</v>
          </cell>
          <cell r="C163">
            <v>9.7398399999999992</v>
          </cell>
          <cell r="D163">
            <v>9.6658600000000003</v>
          </cell>
          <cell r="E163">
            <v>9.7069600000000005</v>
          </cell>
          <cell r="F163">
            <v>9.7069600000000005</v>
          </cell>
          <cell r="G163">
            <v>18974326</v>
          </cell>
        </row>
        <row r="164">
          <cell r="A164">
            <v>41239</v>
          </cell>
          <cell r="B164">
            <v>9.6822999999999997</v>
          </cell>
          <cell r="C164">
            <v>9.7398399999999992</v>
          </cell>
          <cell r="D164">
            <v>9.5836699999999997</v>
          </cell>
          <cell r="E164">
            <v>9.6987400000000008</v>
          </cell>
          <cell r="F164">
            <v>9.6987400000000008</v>
          </cell>
          <cell r="G164">
            <v>23423566</v>
          </cell>
        </row>
        <row r="165">
          <cell r="A165">
            <v>41240</v>
          </cell>
          <cell r="B165">
            <v>9.7151800000000001</v>
          </cell>
          <cell r="C165">
            <v>9.7398399999999992</v>
          </cell>
          <cell r="D165">
            <v>9.57545</v>
          </cell>
          <cell r="E165">
            <v>9.6247699999999998</v>
          </cell>
          <cell r="F165">
            <v>9.6247699999999998</v>
          </cell>
          <cell r="G165">
            <v>44967759</v>
          </cell>
        </row>
        <row r="166">
          <cell r="A166">
            <v>41241</v>
          </cell>
          <cell r="B166">
            <v>9.6247699999999998</v>
          </cell>
          <cell r="C166">
            <v>9.7398399999999992</v>
          </cell>
          <cell r="D166">
            <v>9.5672300000000003</v>
          </cell>
          <cell r="E166">
            <v>9.6987400000000008</v>
          </cell>
          <cell r="F166">
            <v>9.6987400000000008</v>
          </cell>
          <cell r="G166">
            <v>54810179</v>
          </cell>
        </row>
        <row r="167">
          <cell r="A167">
            <v>41242</v>
          </cell>
          <cell r="B167">
            <v>9.7398399999999992</v>
          </cell>
          <cell r="C167">
            <v>9.7398399999999992</v>
          </cell>
          <cell r="D167">
            <v>9.6165500000000002</v>
          </cell>
          <cell r="E167">
            <v>9.6411999999999995</v>
          </cell>
          <cell r="F167">
            <v>9.6411999999999995</v>
          </cell>
          <cell r="G167">
            <v>56306526</v>
          </cell>
        </row>
        <row r="168">
          <cell r="A168">
            <v>41243</v>
          </cell>
          <cell r="B168">
            <v>9.6329899999999995</v>
          </cell>
          <cell r="C168">
            <v>9.6987400000000008</v>
          </cell>
          <cell r="D168">
            <v>9.4275000000000002</v>
          </cell>
          <cell r="E168">
            <v>9.4686000000000003</v>
          </cell>
          <cell r="F168">
            <v>9.4686000000000003</v>
          </cell>
          <cell r="G168">
            <v>120927609</v>
          </cell>
        </row>
        <row r="169">
          <cell r="A169">
            <v>41246</v>
          </cell>
          <cell r="B169">
            <v>9.57545</v>
          </cell>
          <cell r="C169">
            <v>9.7398399999999992</v>
          </cell>
          <cell r="D169">
            <v>9.5507899999999992</v>
          </cell>
          <cell r="E169">
            <v>9.5918899999999994</v>
          </cell>
          <cell r="F169">
            <v>9.5918899999999994</v>
          </cell>
          <cell r="G169">
            <v>32284503</v>
          </cell>
        </row>
        <row r="170">
          <cell r="A170">
            <v>41247</v>
          </cell>
          <cell r="B170">
            <v>9.5836699999999997</v>
          </cell>
          <cell r="C170">
            <v>9.6083300000000005</v>
          </cell>
          <cell r="D170">
            <v>9.5179200000000002</v>
          </cell>
          <cell r="E170">
            <v>9.5425699999999996</v>
          </cell>
          <cell r="F170">
            <v>9.5425699999999996</v>
          </cell>
          <cell r="G170">
            <v>29413579</v>
          </cell>
        </row>
        <row r="171">
          <cell r="A171">
            <v>41248</v>
          </cell>
          <cell r="B171">
            <v>9.5425699999999996</v>
          </cell>
          <cell r="C171">
            <v>9.6001100000000008</v>
          </cell>
          <cell r="D171">
            <v>9.4850399999999997</v>
          </cell>
          <cell r="E171">
            <v>9.5261399999999998</v>
          </cell>
          <cell r="F171">
            <v>9.5261399999999998</v>
          </cell>
          <cell r="G171">
            <v>29012385</v>
          </cell>
        </row>
        <row r="172">
          <cell r="A172">
            <v>41249</v>
          </cell>
          <cell r="B172">
            <v>9.5261399999999998</v>
          </cell>
          <cell r="C172">
            <v>9.6247699999999998</v>
          </cell>
          <cell r="D172">
            <v>9.4686000000000003</v>
          </cell>
          <cell r="E172">
            <v>9.5836699999999997</v>
          </cell>
          <cell r="F172">
            <v>9.5836699999999997</v>
          </cell>
          <cell r="G172">
            <v>32343394</v>
          </cell>
        </row>
        <row r="173">
          <cell r="A173">
            <v>41250</v>
          </cell>
          <cell r="B173">
            <v>9.6411999999999995</v>
          </cell>
          <cell r="C173">
            <v>9.6411999999999995</v>
          </cell>
          <cell r="D173">
            <v>9.5097000000000005</v>
          </cell>
          <cell r="E173">
            <v>9.57545</v>
          </cell>
          <cell r="F173">
            <v>9.57545</v>
          </cell>
          <cell r="G173">
            <v>29073817</v>
          </cell>
        </row>
        <row r="174">
          <cell r="A174">
            <v>41253</v>
          </cell>
          <cell r="B174">
            <v>9.5425699999999996</v>
          </cell>
          <cell r="C174">
            <v>9.5672300000000003</v>
          </cell>
          <cell r="D174">
            <v>9.47682</v>
          </cell>
          <cell r="E174">
            <v>9.5179200000000002</v>
          </cell>
          <cell r="F174">
            <v>9.5179200000000002</v>
          </cell>
          <cell r="G174">
            <v>30821665</v>
          </cell>
        </row>
        <row r="175">
          <cell r="A175">
            <v>41254</v>
          </cell>
          <cell r="B175">
            <v>9.5590100000000007</v>
          </cell>
          <cell r="C175">
            <v>9.6247699999999998</v>
          </cell>
          <cell r="D175">
            <v>9.4850399999999997</v>
          </cell>
          <cell r="E175">
            <v>9.5179200000000002</v>
          </cell>
          <cell r="F175">
            <v>9.5179200000000002</v>
          </cell>
          <cell r="G175">
            <v>47389925</v>
          </cell>
        </row>
        <row r="176">
          <cell r="A176">
            <v>41256</v>
          </cell>
          <cell r="B176">
            <v>9.4850399999999997</v>
          </cell>
          <cell r="C176">
            <v>9.5918899999999994</v>
          </cell>
          <cell r="D176">
            <v>9.4850399999999997</v>
          </cell>
          <cell r="E176">
            <v>9.5590100000000007</v>
          </cell>
          <cell r="F176">
            <v>9.5590100000000007</v>
          </cell>
          <cell r="G176">
            <v>36024669</v>
          </cell>
        </row>
        <row r="177">
          <cell r="A177">
            <v>41257</v>
          </cell>
          <cell r="B177">
            <v>9.5918899999999994</v>
          </cell>
          <cell r="C177">
            <v>9.67408</v>
          </cell>
          <cell r="D177">
            <v>9.5014800000000008</v>
          </cell>
          <cell r="E177">
            <v>9.6411999999999995</v>
          </cell>
          <cell r="F177">
            <v>9.6411999999999995</v>
          </cell>
          <cell r="G177">
            <v>22212534</v>
          </cell>
        </row>
        <row r="178">
          <cell r="A178">
            <v>41260</v>
          </cell>
          <cell r="B178">
            <v>9.6576400000000007</v>
          </cell>
          <cell r="C178">
            <v>10.126099999999999</v>
          </cell>
          <cell r="D178">
            <v>9.6576400000000007</v>
          </cell>
          <cell r="E178">
            <v>10.093299999999999</v>
          </cell>
          <cell r="F178">
            <v>10.093299999999999</v>
          </cell>
          <cell r="G178">
            <v>97801383</v>
          </cell>
        </row>
        <row r="179">
          <cell r="A179">
            <v>41261</v>
          </cell>
          <cell r="B179">
            <v>10.1508</v>
          </cell>
          <cell r="C179">
            <v>10.315200000000001</v>
          </cell>
          <cell r="D179">
            <v>10.085000000000001</v>
          </cell>
          <cell r="E179">
            <v>10.208299999999999</v>
          </cell>
          <cell r="F179">
            <v>10.208299999999999</v>
          </cell>
          <cell r="G179">
            <v>49849749</v>
          </cell>
        </row>
        <row r="180">
          <cell r="A180">
            <v>41262</v>
          </cell>
          <cell r="B180">
            <v>10.241199999999999</v>
          </cell>
          <cell r="C180">
            <v>10.5207</v>
          </cell>
          <cell r="D180">
            <v>10.1837</v>
          </cell>
          <cell r="E180">
            <v>10.504200000000001</v>
          </cell>
          <cell r="F180">
            <v>10.504200000000001</v>
          </cell>
          <cell r="G180">
            <v>55054687</v>
          </cell>
        </row>
        <row r="181">
          <cell r="A181">
            <v>41263</v>
          </cell>
          <cell r="B181">
            <v>10.512499999999999</v>
          </cell>
          <cell r="C181">
            <v>10.6275</v>
          </cell>
          <cell r="D181">
            <v>10.438499999999999</v>
          </cell>
          <cell r="E181">
            <v>10.471299999999999</v>
          </cell>
          <cell r="F181">
            <v>10.471299999999999</v>
          </cell>
          <cell r="G181">
            <v>52415904</v>
          </cell>
        </row>
        <row r="182">
          <cell r="A182">
            <v>41264</v>
          </cell>
          <cell r="B182">
            <v>10.2905</v>
          </cell>
          <cell r="C182">
            <v>10.4467</v>
          </cell>
          <cell r="D182">
            <v>10.2248</v>
          </cell>
          <cell r="E182">
            <v>10.430300000000001</v>
          </cell>
          <cell r="F182">
            <v>10.430300000000001</v>
          </cell>
          <cell r="G182">
            <v>57235241</v>
          </cell>
        </row>
        <row r="183">
          <cell r="A183">
            <v>41267</v>
          </cell>
          <cell r="B183">
            <v>10.463100000000001</v>
          </cell>
          <cell r="C183">
            <v>10.463100000000001</v>
          </cell>
          <cell r="D183">
            <v>10.3645</v>
          </cell>
          <cell r="E183">
            <v>10.4138</v>
          </cell>
          <cell r="F183">
            <v>10.4138</v>
          </cell>
          <cell r="G183">
            <v>5812835</v>
          </cell>
        </row>
        <row r="184">
          <cell r="A184">
            <v>41269</v>
          </cell>
          <cell r="B184">
            <v>10.356299999999999</v>
          </cell>
          <cell r="C184">
            <v>10.471299999999999</v>
          </cell>
          <cell r="D184">
            <v>10.356299999999999</v>
          </cell>
          <cell r="E184">
            <v>10.389200000000001</v>
          </cell>
          <cell r="F184">
            <v>10.389200000000001</v>
          </cell>
          <cell r="G184">
            <v>15356044</v>
          </cell>
        </row>
        <row r="185">
          <cell r="A185">
            <v>41270</v>
          </cell>
          <cell r="B185">
            <v>10.430300000000001</v>
          </cell>
          <cell r="C185">
            <v>10.4549</v>
          </cell>
          <cell r="D185">
            <v>10.274100000000001</v>
          </cell>
          <cell r="E185">
            <v>10.397399999999999</v>
          </cell>
          <cell r="F185">
            <v>10.397399999999999</v>
          </cell>
          <cell r="G185">
            <v>26256934</v>
          </cell>
        </row>
        <row r="186">
          <cell r="A186">
            <v>41271</v>
          </cell>
          <cell r="B186">
            <v>10.438499999999999</v>
          </cell>
          <cell r="C186">
            <v>10.4549</v>
          </cell>
          <cell r="D186">
            <v>10.2659</v>
          </cell>
          <cell r="E186">
            <v>10.4056</v>
          </cell>
          <cell r="F186">
            <v>10.4056</v>
          </cell>
          <cell r="G186">
            <v>21424506</v>
          </cell>
        </row>
        <row r="187">
          <cell r="A187">
            <v>41274</v>
          </cell>
          <cell r="B187">
            <v>10.4056</v>
          </cell>
          <cell r="C187">
            <v>10.463100000000001</v>
          </cell>
          <cell r="D187">
            <v>10.2659</v>
          </cell>
          <cell r="E187">
            <v>10.438499999999999</v>
          </cell>
          <cell r="F187">
            <v>10.438499999999999</v>
          </cell>
          <cell r="G187">
            <v>19932957</v>
          </cell>
        </row>
        <row r="188">
          <cell r="A188">
            <v>41276</v>
          </cell>
          <cell r="B188">
            <v>10.644</v>
          </cell>
          <cell r="C188">
            <v>11.005599999999999</v>
          </cell>
          <cell r="D188">
            <v>10.644</v>
          </cell>
          <cell r="E188">
            <v>10.907</v>
          </cell>
          <cell r="F188">
            <v>10.907</v>
          </cell>
          <cell r="G188">
            <v>41589498</v>
          </cell>
        </row>
        <row r="189">
          <cell r="A189">
            <v>41277</v>
          </cell>
          <cell r="B189">
            <v>10.907</v>
          </cell>
          <cell r="C189">
            <v>11.0549</v>
          </cell>
          <cell r="D189">
            <v>10.767300000000001</v>
          </cell>
          <cell r="E189">
            <v>10.816599999999999</v>
          </cell>
          <cell r="F189">
            <v>10.816599999999999</v>
          </cell>
          <cell r="G189">
            <v>81681813</v>
          </cell>
        </row>
        <row r="190">
          <cell r="A190">
            <v>41278</v>
          </cell>
          <cell r="B190">
            <v>10.8248</v>
          </cell>
          <cell r="C190">
            <v>10.9727</v>
          </cell>
          <cell r="D190">
            <v>10.767300000000001</v>
          </cell>
          <cell r="E190">
            <v>10.8659</v>
          </cell>
          <cell r="F190">
            <v>10.8659</v>
          </cell>
          <cell r="G190">
            <v>35220744</v>
          </cell>
        </row>
        <row r="191">
          <cell r="A191">
            <v>41281</v>
          </cell>
          <cell r="B191">
            <v>10.7919</v>
          </cell>
          <cell r="C191">
            <v>10.981</v>
          </cell>
          <cell r="D191">
            <v>10.775499999999999</v>
          </cell>
          <cell r="E191">
            <v>10.9481</v>
          </cell>
          <cell r="F191">
            <v>10.9481</v>
          </cell>
          <cell r="G191">
            <v>23930030</v>
          </cell>
        </row>
        <row r="192">
          <cell r="A192">
            <v>41282</v>
          </cell>
          <cell r="B192">
            <v>10.890499999999999</v>
          </cell>
          <cell r="C192">
            <v>11.0138</v>
          </cell>
          <cell r="D192">
            <v>10.8248</v>
          </cell>
          <cell r="E192">
            <v>10.9398</v>
          </cell>
          <cell r="F192">
            <v>10.9398</v>
          </cell>
          <cell r="G192">
            <v>48514146</v>
          </cell>
        </row>
        <row r="193">
          <cell r="A193">
            <v>41283</v>
          </cell>
          <cell r="B193">
            <v>10.964499999999999</v>
          </cell>
          <cell r="C193">
            <v>11.0631</v>
          </cell>
          <cell r="D193">
            <v>10.890499999999999</v>
          </cell>
          <cell r="E193">
            <v>11.0467</v>
          </cell>
          <cell r="F193">
            <v>11.0467</v>
          </cell>
          <cell r="G193">
            <v>46833720</v>
          </cell>
        </row>
        <row r="194">
          <cell r="A194">
            <v>41284</v>
          </cell>
          <cell r="B194">
            <v>11.079599999999999</v>
          </cell>
          <cell r="C194">
            <v>11.1782</v>
          </cell>
          <cell r="D194">
            <v>10.9398</v>
          </cell>
          <cell r="E194">
            <v>10.981</v>
          </cell>
          <cell r="F194">
            <v>10.981</v>
          </cell>
          <cell r="G194">
            <v>60834295</v>
          </cell>
        </row>
        <row r="195">
          <cell r="A195">
            <v>41285</v>
          </cell>
          <cell r="B195">
            <v>10.9727</v>
          </cell>
          <cell r="C195">
            <v>11.005599999999999</v>
          </cell>
          <cell r="D195">
            <v>10.8988</v>
          </cell>
          <cell r="E195">
            <v>10.9398</v>
          </cell>
          <cell r="F195">
            <v>10.9398</v>
          </cell>
          <cell r="G195">
            <v>34256130</v>
          </cell>
        </row>
        <row r="196">
          <cell r="A196">
            <v>41288</v>
          </cell>
          <cell r="B196">
            <v>10.8248</v>
          </cell>
          <cell r="C196">
            <v>10.981</v>
          </cell>
          <cell r="D196">
            <v>10.759</v>
          </cell>
          <cell r="E196">
            <v>10.7837</v>
          </cell>
          <cell r="F196">
            <v>10.7837</v>
          </cell>
          <cell r="G196">
            <v>41755990</v>
          </cell>
        </row>
        <row r="197">
          <cell r="A197">
            <v>41289</v>
          </cell>
          <cell r="B197">
            <v>10.759</v>
          </cell>
          <cell r="C197">
            <v>10.816599999999999</v>
          </cell>
          <cell r="D197">
            <v>10.644</v>
          </cell>
          <cell r="E197">
            <v>10.6768</v>
          </cell>
          <cell r="F197">
            <v>10.6768</v>
          </cell>
          <cell r="G197">
            <v>35731188</v>
          </cell>
        </row>
        <row r="198">
          <cell r="A198">
            <v>41290</v>
          </cell>
          <cell r="B198">
            <v>10.6851</v>
          </cell>
          <cell r="C198">
            <v>10.8248</v>
          </cell>
          <cell r="D198">
            <v>10.6768</v>
          </cell>
          <cell r="E198">
            <v>10.7919</v>
          </cell>
          <cell r="F198">
            <v>10.7919</v>
          </cell>
          <cell r="G198">
            <v>42886406</v>
          </cell>
        </row>
        <row r="199">
          <cell r="A199">
            <v>41291</v>
          </cell>
          <cell r="B199">
            <v>10.6768</v>
          </cell>
          <cell r="C199">
            <v>10.9152</v>
          </cell>
          <cell r="D199">
            <v>10.6275</v>
          </cell>
          <cell r="E199">
            <v>10.6851</v>
          </cell>
          <cell r="F199">
            <v>10.6851</v>
          </cell>
          <cell r="G199">
            <v>60419694</v>
          </cell>
        </row>
        <row r="200">
          <cell r="A200">
            <v>41292</v>
          </cell>
          <cell r="B200">
            <v>10.6851</v>
          </cell>
          <cell r="C200">
            <v>10.8659</v>
          </cell>
          <cell r="D200">
            <v>10.660399999999999</v>
          </cell>
          <cell r="E200">
            <v>10.808299999999999</v>
          </cell>
          <cell r="F200">
            <v>10.808299999999999</v>
          </cell>
          <cell r="G200">
            <v>37846300</v>
          </cell>
        </row>
        <row r="201">
          <cell r="A201">
            <v>41295</v>
          </cell>
          <cell r="B201">
            <v>10.882300000000001</v>
          </cell>
          <cell r="C201">
            <v>10.9316</v>
          </cell>
          <cell r="D201">
            <v>10.8001</v>
          </cell>
          <cell r="E201">
            <v>10.907</v>
          </cell>
          <cell r="F201">
            <v>10.907</v>
          </cell>
          <cell r="G201">
            <v>11391099</v>
          </cell>
        </row>
        <row r="202">
          <cell r="A202">
            <v>41296</v>
          </cell>
          <cell r="B202">
            <v>10.907</v>
          </cell>
          <cell r="C202">
            <v>10.923400000000001</v>
          </cell>
          <cell r="D202">
            <v>10.8001</v>
          </cell>
          <cell r="E202">
            <v>10.816599999999999</v>
          </cell>
          <cell r="F202">
            <v>10.816599999999999</v>
          </cell>
          <cell r="G202">
            <v>54508659</v>
          </cell>
        </row>
        <row r="203">
          <cell r="A203">
            <v>41297</v>
          </cell>
          <cell r="B203">
            <v>10.808299999999999</v>
          </cell>
          <cell r="C203">
            <v>11.0549</v>
          </cell>
          <cell r="D203">
            <v>10.7837</v>
          </cell>
          <cell r="E203">
            <v>11.038500000000001</v>
          </cell>
          <cell r="F203">
            <v>11.038500000000001</v>
          </cell>
          <cell r="G203">
            <v>37782956</v>
          </cell>
        </row>
        <row r="204">
          <cell r="A204">
            <v>41298</v>
          </cell>
          <cell r="B204">
            <v>10.9727</v>
          </cell>
          <cell r="C204">
            <v>11.301500000000001</v>
          </cell>
          <cell r="D204">
            <v>10.9727</v>
          </cell>
          <cell r="E204">
            <v>11.227499999999999</v>
          </cell>
          <cell r="F204">
            <v>11.227499999999999</v>
          </cell>
          <cell r="G204">
            <v>53132697</v>
          </cell>
        </row>
        <row r="205">
          <cell r="A205">
            <v>41299</v>
          </cell>
          <cell r="B205">
            <v>11.186400000000001</v>
          </cell>
          <cell r="C205">
            <v>11.309699999999999</v>
          </cell>
          <cell r="D205">
            <v>11.145300000000001</v>
          </cell>
          <cell r="E205">
            <v>11.194599999999999</v>
          </cell>
          <cell r="F205">
            <v>11.194599999999999</v>
          </cell>
          <cell r="G205">
            <v>29092775</v>
          </cell>
        </row>
        <row r="206">
          <cell r="A206">
            <v>41302</v>
          </cell>
          <cell r="B206">
            <v>11.2193</v>
          </cell>
          <cell r="C206">
            <v>11.301500000000001</v>
          </cell>
          <cell r="D206">
            <v>11.1289</v>
          </cell>
          <cell r="E206">
            <v>11.2768</v>
          </cell>
          <cell r="F206">
            <v>11.2768</v>
          </cell>
          <cell r="G206">
            <v>39958487</v>
          </cell>
        </row>
        <row r="207">
          <cell r="A207">
            <v>41303</v>
          </cell>
          <cell r="B207">
            <v>11.260400000000001</v>
          </cell>
          <cell r="C207">
            <v>11.720700000000001</v>
          </cell>
          <cell r="D207">
            <v>11.194599999999999</v>
          </cell>
          <cell r="E207">
            <v>11.6714</v>
          </cell>
          <cell r="F207">
            <v>11.6714</v>
          </cell>
          <cell r="G207">
            <v>81891505</v>
          </cell>
        </row>
        <row r="208">
          <cell r="A208">
            <v>41304</v>
          </cell>
          <cell r="B208">
            <v>11.6631</v>
          </cell>
          <cell r="C208">
            <v>11.761799999999999</v>
          </cell>
          <cell r="D208">
            <v>11.3919</v>
          </cell>
          <cell r="E208">
            <v>11.416600000000001</v>
          </cell>
          <cell r="F208">
            <v>11.416600000000001</v>
          </cell>
          <cell r="G208">
            <v>45534189</v>
          </cell>
        </row>
        <row r="209">
          <cell r="A209">
            <v>41305</v>
          </cell>
          <cell r="B209">
            <v>11.342599999999999</v>
          </cell>
          <cell r="C209">
            <v>11.4412</v>
          </cell>
          <cell r="D209">
            <v>11.2851</v>
          </cell>
          <cell r="E209">
            <v>11.4001</v>
          </cell>
          <cell r="F209">
            <v>11.4001</v>
          </cell>
          <cell r="G209">
            <v>36572611</v>
          </cell>
        </row>
        <row r="210">
          <cell r="A210">
            <v>41306</v>
          </cell>
          <cell r="B210">
            <v>11.433</v>
          </cell>
          <cell r="C210">
            <v>11.539899999999999</v>
          </cell>
          <cell r="D210">
            <v>11.3508</v>
          </cell>
          <cell r="E210">
            <v>11.3919</v>
          </cell>
          <cell r="F210">
            <v>11.3919</v>
          </cell>
          <cell r="G210">
            <v>47011439</v>
          </cell>
        </row>
        <row r="211">
          <cell r="A211">
            <v>41310</v>
          </cell>
          <cell r="B211">
            <v>11.383699999999999</v>
          </cell>
          <cell r="C211">
            <v>11.383699999999999</v>
          </cell>
          <cell r="D211">
            <v>11.112399999999999</v>
          </cell>
          <cell r="E211">
            <v>11.2111</v>
          </cell>
          <cell r="F211">
            <v>11.2111</v>
          </cell>
          <cell r="G211">
            <v>48905067</v>
          </cell>
        </row>
        <row r="212">
          <cell r="A212">
            <v>41311</v>
          </cell>
          <cell r="B212">
            <v>11.2193</v>
          </cell>
          <cell r="C212">
            <v>11.3919</v>
          </cell>
          <cell r="D212">
            <v>11.2193</v>
          </cell>
          <cell r="E212">
            <v>11.3508</v>
          </cell>
          <cell r="F212">
            <v>11.3508</v>
          </cell>
          <cell r="G212">
            <v>46809903</v>
          </cell>
        </row>
        <row r="213">
          <cell r="A213">
            <v>41312</v>
          </cell>
          <cell r="B213">
            <v>10.9892</v>
          </cell>
          <cell r="C213">
            <v>11.244</v>
          </cell>
          <cell r="D213">
            <v>10.816599999999999</v>
          </cell>
          <cell r="E213">
            <v>10.882300000000001</v>
          </cell>
          <cell r="F213">
            <v>10.882300000000001</v>
          </cell>
          <cell r="G213">
            <v>105443277</v>
          </cell>
        </row>
        <row r="214">
          <cell r="A214">
            <v>41313</v>
          </cell>
          <cell r="B214">
            <v>10.907</v>
          </cell>
          <cell r="C214">
            <v>10.981</v>
          </cell>
          <cell r="D214">
            <v>10.808299999999999</v>
          </cell>
          <cell r="E214">
            <v>10.9152</v>
          </cell>
          <cell r="F214">
            <v>10.9152</v>
          </cell>
          <cell r="G214">
            <v>41447534</v>
          </cell>
        </row>
        <row r="215">
          <cell r="A215">
            <v>41316</v>
          </cell>
          <cell r="B215">
            <v>10.9152</v>
          </cell>
          <cell r="C215">
            <v>10.997400000000001</v>
          </cell>
          <cell r="D215">
            <v>10.775499999999999</v>
          </cell>
          <cell r="E215">
            <v>10.7837</v>
          </cell>
          <cell r="F215">
            <v>10.7837</v>
          </cell>
          <cell r="G215">
            <v>32283291</v>
          </cell>
        </row>
        <row r="216">
          <cell r="A216">
            <v>41317</v>
          </cell>
          <cell r="B216">
            <v>10.923400000000001</v>
          </cell>
          <cell r="C216">
            <v>11.0549</v>
          </cell>
          <cell r="D216">
            <v>10.8001</v>
          </cell>
          <cell r="E216">
            <v>10.9892</v>
          </cell>
          <cell r="F216">
            <v>10.9892</v>
          </cell>
          <cell r="G216">
            <v>29332859</v>
          </cell>
        </row>
        <row r="217">
          <cell r="A217">
            <v>41318</v>
          </cell>
          <cell r="B217">
            <v>10.956300000000001</v>
          </cell>
          <cell r="C217">
            <v>11.244</v>
          </cell>
          <cell r="D217">
            <v>10.956300000000001</v>
          </cell>
          <cell r="E217">
            <v>11.194599999999999</v>
          </cell>
          <cell r="F217">
            <v>11.194599999999999</v>
          </cell>
          <cell r="G217">
            <v>38552460</v>
          </cell>
        </row>
        <row r="218">
          <cell r="A218">
            <v>41319</v>
          </cell>
          <cell r="B218">
            <v>11.1782</v>
          </cell>
          <cell r="C218">
            <v>11.539899999999999</v>
          </cell>
          <cell r="D218">
            <v>11.1782</v>
          </cell>
          <cell r="E218">
            <v>11.4823</v>
          </cell>
          <cell r="F218">
            <v>11.4823</v>
          </cell>
          <cell r="G218">
            <v>57500262</v>
          </cell>
        </row>
        <row r="219">
          <cell r="A219">
            <v>41320</v>
          </cell>
          <cell r="B219">
            <v>11.507</v>
          </cell>
          <cell r="C219">
            <v>11.5481</v>
          </cell>
          <cell r="D219">
            <v>11.342599999999999</v>
          </cell>
          <cell r="E219">
            <v>11.424799999999999</v>
          </cell>
          <cell r="F219">
            <v>11.424799999999999</v>
          </cell>
          <cell r="G219">
            <v>36627869</v>
          </cell>
        </row>
        <row r="220">
          <cell r="A220">
            <v>41323</v>
          </cell>
          <cell r="B220">
            <v>11.383699999999999</v>
          </cell>
          <cell r="C220">
            <v>11.416600000000001</v>
          </cell>
          <cell r="D220">
            <v>11.309699999999999</v>
          </cell>
          <cell r="E220">
            <v>11.342599999999999</v>
          </cell>
          <cell r="F220">
            <v>11.342599999999999</v>
          </cell>
          <cell r="G220">
            <v>4581208</v>
          </cell>
        </row>
        <row r="221">
          <cell r="A221">
            <v>41324</v>
          </cell>
          <cell r="B221">
            <v>11.383699999999999</v>
          </cell>
          <cell r="C221">
            <v>11.4412</v>
          </cell>
          <cell r="D221">
            <v>11.3262</v>
          </cell>
          <cell r="E221">
            <v>11.3919</v>
          </cell>
          <cell r="F221">
            <v>11.3919</v>
          </cell>
          <cell r="G221">
            <v>34333030</v>
          </cell>
        </row>
        <row r="222">
          <cell r="A222">
            <v>41325</v>
          </cell>
          <cell r="B222">
            <v>11.383699999999999</v>
          </cell>
          <cell r="C222">
            <v>11.531599999999999</v>
          </cell>
          <cell r="D222">
            <v>10.9727</v>
          </cell>
          <cell r="E222">
            <v>11.022</v>
          </cell>
          <cell r="F222">
            <v>11.022</v>
          </cell>
          <cell r="G222">
            <v>61835036</v>
          </cell>
        </row>
        <row r="223">
          <cell r="A223">
            <v>41326</v>
          </cell>
          <cell r="B223">
            <v>10.997400000000001</v>
          </cell>
          <cell r="C223">
            <v>11.022</v>
          </cell>
          <cell r="D223">
            <v>10.348100000000001</v>
          </cell>
          <cell r="E223">
            <v>10.8001</v>
          </cell>
          <cell r="F223">
            <v>10.8001</v>
          </cell>
          <cell r="G223">
            <v>142041151</v>
          </cell>
        </row>
        <row r="224">
          <cell r="A224">
            <v>41327</v>
          </cell>
          <cell r="B224">
            <v>10.882300000000001</v>
          </cell>
          <cell r="C224">
            <v>11.038500000000001</v>
          </cell>
          <cell r="D224">
            <v>10.7508</v>
          </cell>
          <cell r="E224">
            <v>10.849399999999999</v>
          </cell>
          <cell r="F224">
            <v>10.849399999999999</v>
          </cell>
          <cell r="G224">
            <v>48058456</v>
          </cell>
        </row>
        <row r="225">
          <cell r="A225">
            <v>41330</v>
          </cell>
          <cell r="B225">
            <v>10.849399999999999</v>
          </cell>
          <cell r="C225">
            <v>11.005599999999999</v>
          </cell>
          <cell r="D225">
            <v>10.6357</v>
          </cell>
          <cell r="E225">
            <v>10.693300000000001</v>
          </cell>
          <cell r="F225">
            <v>10.693300000000001</v>
          </cell>
          <cell r="G225">
            <v>44632542</v>
          </cell>
        </row>
        <row r="226">
          <cell r="A226">
            <v>41331</v>
          </cell>
          <cell r="B226">
            <v>10.759</v>
          </cell>
          <cell r="C226">
            <v>10.8248</v>
          </cell>
          <cell r="D226">
            <v>10.6029</v>
          </cell>
          <cell r="E226">
            <v>10.8001</v>
          </cell>
          <cell r="F226">
            <v>10.8001</v>
          </cell>
          <cell r="G226">
            <v>60149076</v>
          </cell>
        </row>
        <row r="227">
          <cell r="A227">
            <v>41332</v>
          </cell>
          <cell r="B227">
            <v>10.841200000000001</v>
          </cell>
          <cell r="C227">
            <v>11.2193</v>
          </cell>
          <cell r="D227">
            <v>10.8001</v>
          </cell>
          <cell r="E227">
            <v>11.194599999999999</v>
          </cell>
          <cell r="F227">
            <v>11.194599999999999</v>
          </cell>
          <cell r="G227">
            <v>50093503</v>
          </cell>
        </row>
        <row r="228">
          <cell r="A228">
            <v>41333</v>
          </cell>
          <cell r="B228">
            <v>11.194599999999999</v>
          </cell>
          <cell r="C228">
            <v>11.383699999999999</v>
          </cell>
          <cell r="D228">
            <v>11.120699999999999</v>
          </cell>
          <cell r="E228">
            <v>11.2768</v>
          </cell>
          <cell r="F228">
            <v>11.2768</v>
          </cell>
          <cell r="G228">
            <v>58231466</v>
          </cell>
        </row>
        <row r="229">
          <cell r="A229">
            <v>41334</v>
          </cell>
          <cell r="B229">
            <v>11.260400000000001</v>
          </cell>
          <cell r="C229">
            <v>11.564500000000001</v>
          </cell>
          <cell r="D229">
            <v>11.161799999999999</v>
          </cell>
          <cell r="E229">
            <v>11.523400000000001</v>
          </cell>
          <cell r="F229">
            <v>11.523400000000001</v>
          </cell>
          <cell r="G229">
            <v>56589466</v>
          </cell>
        </row>
        <row r="230">
          <cell r="A230">
            <v>41337</v>
          </cell>
          <cell r="B230">
            <v>11.507</v>
          </cell>
          <cell r="C230">
            <v>11.613799999999999</v>
          </cell>
          <cell r="D230">
            <v>11.433</v>
          </cell>
          <cell r="E230">
            <v>11.5809</v>
          </cell>
          <cell r="F230">
            <v>11.5809</v>
          </cell>
          <cell r="G230">
            <v>50643484</v>
          </cell>
        </row>
        <row r="231">
          <cell r="A231">
            <v>41338</v>
          </cell>
          <cell r="B231">
            <v>11.613799999999999</v>
          </cell>
          <cell r="C231">
            <v>12.065899999999999</v>
          </cell>
          <cell r="D231">
            <v>11.613799999999999</v>
          </cell>
          <cell r="E231">
            <v>11.8111</v>
          </cell>
          <cell r="F231">
            <v>11.8111</v>
          </cell>
          <cell r="G231">
            <v>91897833</v>
          </cell>
        </row>
        <row r="232">
          <cell r="A232">
            <v>41339</v>
          </cell>
          <cell r="B232">
            <v>11.8851</v>
          </cell>
          <cell r="C232">
            <v>12.0412</v>
          </cell>
          <cell r="D232">
            <v>11.8193</v>
          </cell>
          <cell r="E232">
            <v>12.0001</v>
          </cell>
          <cell r="F232">
            <v>12.0001</v>
          </cell>
          <cell r="G232">
            <v>44761750</v>
          </cell>
        </row>
        <row r="233">
          <cell r="A233">
            <v>41340</v>
          </cell>
          <cell r="B233">
            <v>12.0001</v>
          </cell>
          <cell r="C233">
            <v>12.2303</v>
          </cell>
          <cell r="D233">
            <v>11.9344</v>
          </cell>
          <cell r="E233">
            <v>12.172700000000001</v>
          </cell>
          <cell r="F233">
            <v>12.172700000000001</v>
          </cell>
          <cell r="G233">
            <v>41279758</v>
          </cell>
        </row>
        <row r="234">
          <cell r="A234">
            <v>41341</v>
          </cell>
          <cell r="B234">
            <v>12.213800000000001</v>
          </cell>
          <cell r="C234">
            <v>12.4604</v>
          </cell>
          <cell r="D234">
            <v>12.065899999999999</v>
          </cell>
          <cell r="E234">
            <v>12.4193</v>
          </cell>
          <cell r="F234">
            <v>12.4193</v>
          </cell>
          <cell r="G234">
            <v>59896285</v>
          </cell>
        </row>
        <row r="235">
          <cell r="A235">
            <v>41344</v>
          </cell>
          <cell r="B235">
            <v>12.411099999999999</v>
          </cell>
          <cell r="C235">
            <v>12.411099999999999</v>
          </cell>
          <cell r="D235">
            <v>12.2385</v>
          </cell>
          <cell r="E235">
            <v>12.2796</v>
          </cell>
          <cell r="F235">
            <v>12.2796</v>
          </cell>
          <cell r="G235">
            <v>32000088</v>
          </cell>
        </row>
        <row r="236">
          <cell r="A236">
            <v>41345</v>
          </cell>
          <cell r="B236">
            <v>12.1974</v>
          </cell>
          <cell r="C236">
            <v>12.4275</v>
          </cell>
          <cell r="D236">
            <v>12.180999999999999</v>
          </cell>
          <cell r="E236">
            <v>12.361800000000001</v>
          </cell>
          <cell r="F236">
            <v>12.361800000000001</v>
          </cell>
          <cell r="G236">
            <v>37952475</v>
          </cell>
        </row>
        <row r="237">
          <cell r="A237">
            <v>41346</v>
          </cell>
          <cell r="B237">
            <v>12.4275</v>
          </cell>
          <cell r="C237">
            <v>12.4275</v>
          </cell>
          <cell r="D237">
            <v>12.1234</v>
          </cell>
          <cell r="E237">
            <v>12.246700000000001</v>
          </cell>
          <cell r="F237">
            <v>12.246700000000001</v>
          </cell>
          <cell r="G237">
            <v>37957317</v>
          </cell>
        </row>
        <row r="238">
          <cell r="A238">
            <v>41347</v>
          </cell>
          <cell r="B238">
            <v>12.2714</v>
          </cell>
          <cell r="C238">
            <v>12.4933</v>
          </cell>
          <cell r="D238">
            <v>12.180999999999999</v>
          </cell>
          <cell r="E238">
            <v>12.3371</v>
          </cell>
          <cell r="F238">
            <v>12.3371</v>
          </cell>
          <cell r="G238">
            <v>39301169</v>
          </cell>
        </row>
        <row r="239">
          <cell r="A239">
            <v>41348</v>
          </cell>
          <cell r="B239">
            <v>12.37</v>
          </cell>
          <cell r="C239">
            <v>12.781000000000001</v>
          </cell>
          <cell r="D239">
            <v>12.3536</v>
          </cell>
          <cell r="E239">
            <v>12.6988</v>
          </cell>
          <cell r="F239">
            <v>12.6988</v>
          </cell>
          <cell r="G239">
            <v>115948248</v>
          </cell>
        </row>
        <row r="240">
          <cell r="A240">
            <v>41352</v>
          </cell>
          <cell r="B240">
            <v>12.665900000000001</v>
          </cell>
          <cell r="C240">
            <v>12.674099999999999</v>
          </cell>
          <cell r="D240">
            <v>12.213800000000001</v>
          </cell>
          <cell r="E240">
            <v>12.3042</v>
          </cell>
          <cell r="F240">
            <v>12.3042</v>
          </cell>
          <cell r="G240">
            <v>45350435</v>
          </cell>
        </row>
        <row r="241">
          <cell r="A241">
            <v>41353</v>
          </cell>
          <cell r="B241">
            <v>12.328900000000001</v>
          </cell>
          <cell r="C241">
            <v>12.558999999999999</v>
          </cell>
          <cell r="D241">
            <v>12.328900000000001</v>
          </cell>
          <cell r="E241">
            <v>12.518000000000001</v>
          </cell>
          <cell r="F241">
            <v>12.518000000000001</v>
          </cell>
          <cell r="G241">
            <v>41029784</v>
          </cell>
        </row>
        <row r="242">
          <cell r="A242">
            <v>41354</v>
          </cell>
          <cell r="B242">
            <v>12.5015</v>
          </cell>
          <cell r="C242">
            <v>12.526199999999999</v>
          </cell>
          <cell r="D242">
            <v>12.402900000000001</v>
          </cell>
          <cell r="E242">
            <v>12.444000000000001</v>
          </cell>
          <cell r="F242">
            <v>12.444000000000001</v>
          </cell>
          <cell r="G242">
            <v>19041414</v>
          </cell>
        </row>
        <row r="243">
          <cell r="A243">
            <v>41355</v>
          </cell>
          <cell r="B243">
            <v>12.4933</v>
          </cell>
          <cell r="C243">
            <v>12.5015</v>
          </cell>
          <cell r="D243">
            <v>12.328900000000001</v>
          </cell>
          <cell r="E243">
            <v>12.4193</v>
          </cell>
          <cell r="F243">
            <v>12.4193</v>
          </cell>
          <cell r="G243">
            <v>36499315</v>
          </cell>
        </row>
        <row r="244">
          <cell r="A244">
            <v>41358</v>
          </cell>
          <cell r="B244">
            <v>12.4275</v>
          </cell>
          <cell r="C244">
            <v>12.550800000000001</v>
          </cell>
          <cell r="D244">
            <v>12.3042</v>
          </cell>
          <cell r="E244">
            <v>12.3454</v>
          </cell>
          <cell r="F244">
            <v>12.3454</v>
          </cell>
          <cell r="G244">
            <v>28479508</v>
          </cell>
        </row>
        <row r="245">
          <cell r="A245">
            <v>41359</v>
          </cell>
          <cell r="B245">
            <v>12.3782</v>
          </cell>
          <cell r="C245">
            <v>12.452199999999999</v>
          </cell>
          <cell r="D245">
            <v>12.3042</v>
          </cell>
          <cell r="E245">
            <v>12.4358</v>
          </cell>
          <cell r="F245">
            <v>12.4358</v>
          </cell>
          <cell r="G245">
            <v>34046236</v>
          </cell>
        </row>
        <row r="246">
          <cell r="A246">
            <v>41360</v>
          </cell>
          <cell r="B246">
            <v>12.3782</v>
          </cell>
          <cell r="C246">
            <v>12.4275</v>
          </cell>
          <cell r="D246">
            <v>12.213800000000001</v>
          </cell>
          <cell r="E246">
            <v>12.3536</v>
          </cell>
          <cell r="F246">
            <v>12.3536</v>
          </cell>
          <cell r="G246">
            <v>35743316</v>
          </cell>
        </row>
        <row r="247">
          <cell r="A247">
            <v>41365</v>
          </cell>
          <cell r="B247">
            <v>12.3536</v>
          </cell>
          <cell r="C247">
            <v>12.4933</v>
          </cell>
          <cell r="D247">
            <v>12.3536</v>
          </cell>
          <cell r="E247">
            <v>12.4604</v>
          </cell>
          <cell r="F247">
            <v>12.4604</v>
          </cell>
          <cell r="G247">
            <v>15659159</v>
          </cell>
        </row>
        <row r="248">
          <cell r="A248">
            <v>41366</v>
          </cell>
          <cell r="B248">
            <v>12.4604</v>
          </cell>
          <cell r="C248">
            <v>12.567299999999999</v>
          </cell>
          <cell r="D248">
            <v>12.3536</v>
          </cell>
          <cell r="E248">
            <v>12.3864</v>
          </cell>
          <cell r="F248">
            <v>12.3864</v>
          </cell>
          <cell r="G248">
            <v>35548048</v>
          </cell>
        </row>
        <row r="249">
          <cell r="A249">
            <v>41367</v>
          </cell>
          <cell r="B249">
            <v>12.37</v>
          </cell>
          <cell r="C249">
            <v>12.3864</v>
          </cell>
          <cell r="D249">
            <v>11.8604</v>
          </cell>
          <cell r="E249">
            <v>11.942600000000001</v>
          </cell>
          <cell r="F249">
            <v>11.942600000000001</v>
          </cell>
          <cell r="G249">
            <v>61989687</v>
          </cell>
        </row>
        <row r="250">
          <cell r="A250">
            <v>41368</v>
          </cell>
          <cell r="B250">
            <v>12.098800000000001</v>
          </cell>
          <cell r="C250">
            <v>12.1234</v>
          </cell>
          <cell r="D250">
            <v>11.794700000000001</v>
          </cell>
          <cell r="E250">
            <v>11.827500000000001</v>
          </cell>
          <cell r="F250">
            <v>11.827500000000001</v>
          </cell>
          <cell r="G250">
            <v>43355154</v>
          </cell>
        </row>
        <row r="251">
          <cell r="A251">
            <v>41369</v>
          </cell>
          <cell r="B251">
            <v>11.8193</v>
          </cell>
          <cell r="C251">
            <v>12.4933</v>
          </cell>
          <cell r="D251">
            <v>11.523400000000001</v>
          </cell>
          <cell r="E251">
            <v>12.444000000000001</v>
          </cell>
          <cell r="F251">
            <v>12.444000000000001</v>
          </cell>
          <cell r="G251">
            <v>83055531</v>
          </cell>
        </row>
        <row r="252">
          <cell r="A252">
            <v>41372</v>
          </cell>
          <cell r="B252">
            <v>12.411099999999999</v>
          </cell>
          <cell r="C252">
            <v>12.6495</v>
          </cell>
          <cell r="D252">
            <v>12.37</v>
          </cell>
          <cell r="E252">
            <v>12.6412</v>
          </cell>
          <cell r="F252">
            <v>12.6412</v>
          </cell>
          <cell r="G252">
            <v>56962278</v>
          </cell>
        </row>
        <row r="253">
          <cell r="A253">
            <v>41373</v>
          </cell>
          <cell r="B253">
            <v>12.5755</v>
          </cell>
          <cell r="C253">
            <v>12.665900000000001</v>
          </cell>
          <cell r="D253">
            <v>12.444000000000001</v>
          </cell>
          <cell r="E253">
            <v>12.5344</v>
          </cell>
          <cell r="F253">
            <v>12.5344</v>
          </cell>
          <cell r="G253">
            <v>55598273</v>
          </cell>
        </row>
        <row r="254">
          <cell r="A254">
            <v>41374</v>
          </cell>
          <cell r="B254">
            <v>12.567299999999999</v>
          </cell>
          <cell r="C254">
            <v>12.567299999999999</v>
          </cell>
          <cell r="D254">
            <v>12.328900000000001</v>
          </cell>
          <cell r="E254">
            <v>12.3864</v>
          </cell>
          <cell r="F254">
            <v>12.3864</v>
          </cell>
          <cell r="G254">
            <v>60272479</v>
          </cell>
        </row>
        <row r="255">
          <cell r="A255">
            <v>41375</v>
          </cell>
          <cell r="B255">
            <v>12.3782</v>
          </cell>
          <cell r="C255">
            <v>12.452199999999999</v>
          </cell>
          <cell r="D255">
            <v>12.2796</v>
          </cell>
          <cell r="E255">
            <v>12.3536</v>
          </cell>
          <cell r="F255">
            <v>12.3536</v>
          </cell>
          <cell r="G255">
            <v>47405231</v>
          </cell>
        </row>
        <row r="256">
          <cell r="A256">
            <v>41376</v>
          </cell>
          <cell r="B256">
            <v>12.328900000000001</v>
          </cell>
          <cell r="C256">
            <v>12.411099999999999</v>
          </cell>
          <cell r="D256">
            <v>12.098800000000001</v>
          </cell>
          <cell r="E256">
            <v>12.180999999999999</v>
          </cell>
          <cell r="F256">
            <v>12.180999999999999</v>
          </cell>
          <cell r="G256">
            <v>40313526</v>
          </cell>
        </row>
        <row r="257">
          <cell r="A257">
            <v>41379</v>
          </cell>
          <cell r="B257">
            <v>11.720700000000001</v>
          </cell>
          <cell r="C257">
            <v>12.1892</v>
          </cell>
          <cell r="D257">
            <v>11.5892</v>
          </cell>
          <cell r="E257">
            <v>11.6303</v>
          </cell>
          <cell r="F257">
            <v>11.6303</v>
          </cell>
          <cell r="G257">
            <v>81273280</v>
          </cell>
        </row>
        <row r="258">
          <cell r="A258">
            <v>41380</v>
          </cell>
          <cell r="B258">
            <v>11.7536</v>
          </cell>
          <cell r="C258">
            <v>11.9015</v>
          </cell>
          <cell r="D258">
            <v>11.696</v>
          </cell>
          <cell r="E258">
            <v>11.7782</v>
          </cell>
          <cell r="F258">
            <v>11.7782</v>
          </cell>
          <cell r="G258">
            <v>57962498</v>
          </cell>
        </row>
        <row r="259">
          <cell r="A259">
            <v>41381</v>
          </cell>
          <cell r="B259">
            <v>11.7453</v>
          </cell>
          <cell r="C259">
            <v>11.77</v>
          </cell>
          <cell r="D259">
            <v>11.507</v>
          </cell>
          <cell r="E259">
            <v>11.5809</v>
          </cell>
          <cell r="F259">
            <v>11.5809</v>
          </cell>
          <cell r="G259">
            <v>64622597</v>
          </cell>
        </row>
        <row r="260">
          <cell r="A260">
            <v>41382</v>
          </cell>
          <cell r="B260">
            <v>11.523400000000001</v>
          </cell>
          <cell r="C260">
            <v>11.6631</v>
          </cell>
          <cell r="D260">
            <v>11.186400000000001</v>
          </cell>
          <cell r="E260">
            <v>11.2357</v>
          </cell>
          <cell r="F260">
            <v>11.2357</v>
          </cell>
          <cell r="G260">
            <v>69130344</v>
          </cell>
        </row>
        <row r="261">
          <cell r="A261">
            <v>41383</v>
          </cell>
          <cell r="B261">
            <v>11.4001</v>
          </cell>
          <cell r="C261">
            <v>11.507</v>
          </cell>
          <cell r="D261">
            <v>11.2357</v>
          </cell>
          <cell r="E261">
            <v>11.4741</v>
          </cell>
          <cell r="F261">
            <v>11.4741</v>
          </cell>
          <cell r="G261">
            <v>47921043</v>
          </cell>
        </row>
        <row r="262">
          <cell r="A262">
            <v>41386</v>
          </cell>
          <cell r="B262">
            <v>11.4823</v>
          </cell>
          <cell r="C262">
            <v>11.638500000000001</v>
          </cell>
          <cell r="D262">
            <v>11.2768</v>
          </cell>
          <cell r="E262">
            <v>11.416600000000001</v>
          </cell>
          <cell r="F262">
            <v>11.416600000000001</v>
          </cell>
          <cell r="G262">
            <v>48354380</v>
          </cell>
        </row>
        <row r="263">
          <cell r="A263">
            <v>41387</v>
          </cell>
          <cell r="B263">
            <v>11.5655</v>
          </cell>
          <cell r="C263">
            <v>11.7621</v>
          </cell>
          <cell r="D263">
            <v>11.548400000000001</v>
          </cell>
          <cell r="E263">
            <v>11.7194</v>
          </cell>
          <cell r="F263">
            <v>11.7194</v>
          </cell>
          <cell r="G263">
            <v>39720596</v>
          </cell>
        </row>
        <row r="264">
          <cell r="A264">
            <v>41388</v>
          </cell>
          <cell r="B264">
            <v>11.7194</v>
          </cell>
          <cell r="C264">
            <v>11.830500000000001</v>
          </cell>
          <cell r="D264">
            <v>11.625299999999999</v>
          </cell>
          <cell r="E264">
            <v>11.7279</v>
          </cell>
          <cell r="F264">
            <v>11.7279</v>
          </cell>
          <cell r="G264">
            <v>32053956</v>
          </cell>
        </row>
        <row r="265">
          <cell r="A265">
            <v>41389</v>
          </cell>
          <cell r="B265">
            <v>11.668100000000001</v>
          </cell>
          <cell r="C265">
            <v>11.950200000000001</v>
          </cell>
          <cell r="D265">
            <v>11.651</v>
          </cell>
          <cell r="E265">
            <v>11.787800000000001</v>
          </cell>
          <cell r="F265">
            <v>11.787800000000001</v>
          </cell>
          <cell r="G265">
            <v>45411644</v>
          </cell>
        </row>
        <row r="266">
          <cell r="A266">
            <v>41390</v>
          </cell>
          <cell r="B266">
            <v>11.5313</v>
          </cell>
          <cell r="C266">
            <v>12.309200000000001</v>
          </cell>
          <cell r="D266">
            <v>11.48</v>
          </cell>
          <cell r="E266">
            <v>12.0185</v>
          </cell>
          <cell r="F266">
            <v>12.0185</v>
          </cell>
          <cell r="G266">
            <v>75108256</v>
          </cell>
        </row>
        <row r="267">
          <cell r="A267">
            <v>41393</v>
          </cell>
          <cell r="B267">
            <v>11.9587</v>
          </cell>
          <cell r="C267">
            <v>12.027100000000001</v>
          </cell>
          <cell r="D267">
            <v>11.633900000000001</v>
          </cell>
          <cell r="E267">
            <v>11.702299999999999</v>
          </cell>
          <cell r="F267">
            <v>11.702299999999999</v>
          </cell>
          <cell r="G267">
            <v>27268409</v>
          </cell>
        </row>
        <row r="268">
          <cell r="A268">
            <v>41394</v>
          </cell>
          <cell r="B268">
            <v>11.821899999999999</v>
          </cell>
          <cell r="C268">
            <v>11.821899999999999</v>
          </cell>
          <cell r="D268">
            <v>11.633900000000001</v>
          </cell>
          <cell r="E268">
            <v>11.702299999999999</v>
          </cell>
          <cell r="F268">
            <v>11.702299999999999</v>
          </cell>
          <cell r="G268">
            <v>50664815</v>
          </cell>
        </row>
        <row r="269">
          <cell r="A269">
            <v>41396</v>
          </cell>
          <cell r="B269">
            <v>11.6595</v>
          </cell>
          <cell r="C269">
            <v>11.8818</v>
          </cell>
          <cell r="D269">
            <v>11.633900000000001</v>
          </cell>
          <cell r="E269">
            <v>11.839</v>
          </cell>
          <cell r="F269">
            <v>11.839</v>
          </cell>
          <cell r="G269">
            <v>23714339</v>
          </cell>
        </row>
        <row r="270">
          <cell r="A270">
            <v>41397</v>
          </cell>
          <cell r="B270">
            <v>11.907400000000001</v>
          </cell>
          <cell r="C270">
            <v>12.616899999999999</v>
          </cell>
          <cell r="D270">
            <v>11.907400000000001</v>
          </cell>
          <cell r="E270">
            <v>12.309200000000001</v>
          </cell>
          <cell r="F270">
            <v>12.309200000000001</v>
          </cell>
          <cell r="G270">
            <v>82892078</v>
          </cell>
        </row>
        <row r="271">
          <cell r="A271">
            <v>41400</v>
          </cell>
          <cell r="B271">
            <v>12.351900000000001</v>
          </cell>
          <cell r="C271">
            <v>12.420299999999999</v>
          </cell>
          <cell r="D271">
            <v>12.257899999999999</v>
          </cell>
          <cell r="E271">
            <v>12.386100000000001</v>
          </cell>
          <cell r="F271">
            <v>12.386100000000001</v>
          </cell>
          <cell r="G271">
            <v>22107503</v>
          </cell>
        </row>
        <row r="272">
          <cell r="A272">
            <v>41401</v>
          </cell>
          <cell r="B272">
            <v>12.3947</v>
          </cell>
          <cell r="C272">
            <v>12.5656</v>
          </cell>
          <cell r="D272">
            <v>12.309200000000001</v>
          </cell>
          <cell r="E272">
            <v>12.369</v>
          </cell>
          <cell r="F272">
            <v>12.369</v>
          </cell>
          <cell r="G272">
            <v>28007163</v>
          </cell>
        </row>
        <row r="273">
          <cell r="A273">
            <v>41402</v>
          </cell>
          <cell r="B273">
            <v>12.411799999999999</v>
          </cell>
          <cell r="C273">
            <v>12.411799999999999</v>
          </cell>
          <cell r="D273">
            <v>12.095499999999999</v>
          </cell>
          <cell r="E273">
            <v>12.138199999999999</v>
          </cell>
          <cell r="F273">
            <v>12.138199999999999</v>
          </cell>
          <cell r="G273">
            <v>31378213</v>
          </cell>
        </row>
        <row r="274">
          <cell r="A274">
            <v>41403</v>
          </cell>
          <cell r="B274">
            <v>12.223699999999999</v>
          </cell>
          <cell r="C274">
            <v>12.2493</v>
          </cell>
          <cell r="D274">
            <v>11.8818</v>
          </cell>
          <cell r="E274">
            <v>11.9331</v>
          </cell>
          <cell r="F274">
            <v>11.9331</v>
          </cell>
          <cell r="G274">
            <v>30957232</v>
          </cell>
        </row>
        <row r="275">
          <cell r="A275">
            <v>41404</v>
          </cell>
          <cell r="B275">
            <v>11.992900000000001</v>
          </cell>
          <cell r="C275">
            <v>12.428900000000001</v>
          </cell>
          <cell r="D275">
            <v>11.992900000000001</v>
          </cell>
          <cell r="E275">
            <v>12.4032</v>
          </cell>
          <cell r="F275">
            <v>12.4032</v>
          </cell>
          <cell r="G275">
            <v>39343906</v>
          </cell>
        </row>
        <row r="276">
          <cell r="A276">
            <v>41407</v>
          </cell>
          <cell r="B276">
            <v>12.4374</v>
          </cell>
          <cell r="C276">
            <v>12.4374</v>
          </cell>
          <cell r="D276">
            <v>12.2493</v>
          </cell>
          <cell r="E276">
            <v>12.3348</v>
          </cell>
          <cell r="F276">
            <v>12.3348</v>
          </cell>
          <cell r="G276">
            <v>19288464</v>
          </cell>
        </row>
        <row r="277">
          <cell r="A277">
            <v>41408</v>
          </cell>
          <cell r="B277">
            <v>12.3263</v>
          </cell>
          <cell r="C277">
            <v>12.582700000000001</v>
          </cell>
          <cell r="D277">
            <v>12.257899999999999</v>
          </cell>
          <cell r="E277">
            <v>12.5656</v>
          </cell>
          <cell r="F277">
            <v>12.5656</v>
          </cell>
          <cell r="G277">
            <v>31213960</v>
          </cell>
        </row>
        <row r="278">
          <cell r="A278">
            <v>41409</v>
          </cell>
          <cell r="B278">
            <v>12.5913</v>
          </cell>
          <cell r="C278">
            <v>13.138299999999999</v>
          </cell>
          <cell r="D278">
            <v>12.4801</v>
          </cell>
          <cell r="E278">
            <v>12.941700000000001</v>
          </cell>
          <cell r="F278">
            <v>12.941700000000001</v>
          </cell>
          <cell r="G278">
            <v>76683620</v>
          </cell>
        </row>
        <row r="279">
          <cell r="A279">
            <v>41410</v>
          </cell>
          <cell r="B279">
            <v>12.8734</v>
          </cell>
          <cell r="C279">
            <v>13.1127</v>
          </cell>
          <cell r="D279">
            <v>12.770799999999999</v>
          </cell>
          <cell r="E279">
            <v>12.941700000000001</v>
          </cell>
          <cell r="F279">
            <v>12.941700000000001</v>
          </cell>
          <cell r="G279">
            <v>28113236</v>
          </cell>
        </row>
        <row r="280">
          <cell r="A280">
            <v>41411</v>
          </cell>
          <cell r="B280">
            <v>13.1212</v>
          </cell>
          <cell r="C280">
            <v>13.172499999999999</v>
          </cell>
          <cell r="D280">
            <v>12.9246</v>
          </cell>
          <cell r="E280">
            <v>13.0101</v>
          </cell>
          <cell r="F280">
            <v>13.0101</v>
          </cell>
          <cell r="G280">
            <v>40006851</v>
          </cell>
        </row>
        <row r="281">
          <cell r="A281">
            <v>41414</v>
          </cell>
          <cell r="B281">
            <v>13.0785</v>
          </cell>
          <cell r="C281">
            <v>13.0785</v>
          </cell>
          <cell r="D281">
            <v>12.625500000000001</v>
          </cell>
          <cell r="E281">
            <v>12.7195</v>
          </cell>
          <cell r="F281">
            <v>12.7195</v>
          </cell>
          <cell r="G281">
            <v>37182174</v>
          </cell>
        </row>
        <row r="282">
          <cell r="A282">
            <v>41415</v>
          </cell>
          <cell r="B282">
            <v>12.7537</v>
          </cell>
          <cell r="C282">
            <v>12.7964</v>
          </cell>
          <cell r="D282">
            <v>12.2493</v>
          </cell>
          <cell r="E282">
            <v>12.4716</v>
          </cell>
          <cell r="F282">
            <v>12.4716</v>
          </cell>
          <cell r="G282">
            <v>39181399</v>
          </cell>
        </row>
        <row r="283">
          <cell r="A283">
            <v>41416</v>
          </cell>
          <cell r="B283">
            <v>12.3605</v>
          </cell>
          <cell r="C283">
            <v>12.7195</v>
          </cell>
          <cell r="D283">
            <v>12.1553</v>
          </cell>
          <cell r="E283">
            <v>12.1981</v>
          </cell>
          <cell r="F283">
            <v>12.1981</v>
          </cell>
          <cell r="G283">
            <v>54990128</v>
          </cell>
        </row>
        <row r="284">
          <cell r="A284">
            <v>41417</v>
          </cell>
          <cell r="B284">
            <v>12.138199999999999</v>
          </cell>
          <cell r="C284">
            <v>12.2835</v>
          </cell>
          <cell r="D284">
            <v>11.864699999999999</v>
          </cell>
          <cell r="E284">
            <v>12.1639</v>
          </cell>
          <cell r="F284">
            <v>12.1639</v>
          </cell>
          <cell r="G284">
            <v>48953050</v>
          </cell>
        </row>
        <row r="285">
          <cell r="A285">
            <v>41418</v>
          </cell>
          <cell r="B285">
            <v>12.103999999999999</v>
          </cell>
          <cell r="C285">
            <v>12.377599999999999</v>
          </cell>
          <cell r="D285">
            <v>11.9245</v>
          </cell>
          <cell r="E285">
            <v>12.266400000000001</v>
          </cell>
          <cell r="F285">
            <v>12.266400000000001</v>
          </cell>
          <cell r="G285">
            <v>37669469</v>
          </cell>
        </row>
        <row r="286">
          <cell r="A286">
            <v>41421</v>
          </cell>
          <cell r="B286">
            <v>12.2835</v>
          </cell>
          <cell r="C286">
            <v>12.343400000000001</v>
          </cell>
          <cell r="D286">
            <v>12.0784</v>
          </cell>
          <cell r="E286">
            <v>12.138199999999999</v>
          </cell>
          <cell r="F286">
            <v>12.138199999999999</v>
          </cell>
          <cell r="G286">
            <v>10258343</v>
          </cell>
        </row>
        <row r="287">
          <cell r="A287">
            <v>41422</v>
          </cell>
          <cell r="B287">
            <v>12.309200000000001</v>
          </cell>
          <cell r="C287">
            <v>12.420299999999999</v>
          </cell>
          <cell r="D287">
            <v>12.146800000000001</v>
          </cell>
          <cell r="E287">
            <v>12.223699999999999</v>
          </cell>
          <cell r="F287">
            <v>12.223699999999999</v>
          </cell>
          <cell r="G287">
            <v>42551574</v>
          </cell>
        </row>
        <row r="288">
          <cell r="A288">
            <v>41423</v>
          </cell>
          <cell r="B288">
            <v>12.223699999999999</v>
          </cell>
          <cell r="C288">
            <v>12.411799999999999</v>
          </cell>
          <cell r="D288">
            <v>12.189500000000001</v>
          </cell>
          <cell r="E288">
            <v>12.2835</v>
          </cell>
          <cell r="F288">
            <v>12.2835</v>
          </cell>
          <cell r="G288">
            <v>43776538</v>
          </cell>
        </row>
        <row r="289">
          <cell r="A289">
            <v>41424</v>
          </cell>
          <cell r="B289">
            <v>12.343400000000001</v>
          </cell>
          <cell r="C289">
            <v>12.736599999999999</v>
          </cell>
          <cell r="D289">
            <v>12.3348</v>
          </cell>
          <cell r="E289">
            <v>12.6426</v>
          </cell>
          <cell r="F289">
            <v>12.6426</v>
          </cell>
          <cell r="G289">
            <v>39063940</v>
          </cell>
        </row>
        <row r="290">
          <cell r="A290">
            <v>41425</v>
          </cell>
          <cell r="B290">
            <v>12.625500000000001</v>
          </cell>
          <cell r="C290">
            <v>12.822100000000001</v>
          </cell>
          <cell r="D290">
            <v>12.4887</v>
          </cell>
          <cell r="E290">
            <v>12.7622</v>
          </cell>
          <cell r="F290">
            <v>12.7622</v>
          </cell>
          <cell r="G290">
            <v>87702509</v>
          </cell>
        </row>
        <row r="291">
          <cell r="A291">
            <v>41428</v>
          </cell>
          <cell r="B291">
            <v>12.625500000000001</v>
          </cell>
          <cell r="C291">
            <v>12.702400000000001</v>
          </cell>
          <cell r="D291">
            <v>12.095499999999999</v>
          </cell>
          <cell r="E291">
            <v>12.223699999999999</v>
          </cell>
          <cell r="F291">
            <v>12.223699999999999</v>
          </cell>
          <cell r="G291">
            <v>53349182</v>
          </cell>
        </row>
        <row r="292">
          <cell r="A292">
            <v>41429</v>
          </cell>
          <cell r="B292">
            <v>12.2835</v>
          </cell>
          <cell r="C292">
            <v>12.428900000000001</v>
          </cell>
          <cell r="D292">
            <v>11.873200000000001</v>
          </cell>
          <cell r="E292">
            <v>11.916</v>
          </cell>
          <cell r="F292">
            <v>11.916</v>
          </cell>
          <cell r="G292">
            <v>61490429</v>
          </cell>
        </row>
        <row r="293">
          <cell r="A293">
            <v>41430</v>
          </cell>
          <cell r="B293">
            <v>12.0185</v>
          </cell>
          <cell r="C293">
            <v>12.0185</v>
          </cell>
          <cell r="D293">
            <v>11.625299999999999</v>
          </cell>
          <cell r="E293">
            <v>11.710800000000001</v>
          </cell>
          <cell r="F293">
            <v>11.710800000000001</v>
          </cell>
          <cell r="G293">
            <v>58440153</v>
          </cell>
        </row>
        <row r="294">
          <cell r="A294">
            <v>41431</v>
          </cell>
          <cell r="B294">
            <v>11.779199999999999</v>
          </cell>
          <cell r="C294">
            <v>11.898899999999999</v>
          </cell>
          <cell r="D294">
            <v>11.625299999999999</v>
          </cell>
          <cell r="E294">
            <v>11.873200000000001</v>
          </cell>
          <cell r="F294">
            <v>11.873200000000001</v>
          </cell>
          <cell r="G294">
            <v>31438529</v>
          </cell>
        </row>
        <row r="295">
          <cell r="A295">
            <v>41432</v>
          </cell>
          <cell r="B295">
            <v>11.9245</v>
          </cell>
          <cell r="C295">
            <v>12.146800000000001</v>
          </cell>
          <cell r="D295">
            <v>11.8818</v>
          </cell>
          <cell r="E295">
            <v>11.950200000000001</v>
          </cell>
          <cell r="F295">
            <v>11.950200000000001</v>
          </cell>
          <cell r="G295">
            <v>37029336</v>
          </cell>
        </row>
        <row r="296">
          <cell r="A296">
            <v>41435</v>
          </cell>
          <cell r="B296">
            <v>12.0014</v>
          </cell>
          <cell r="C296">
            <v>12.146800000000001</v>
          </cell>
          <cell r="D296">
            <v>11.830500000000001</v>
          </cell>
          <cell r="E296">
            <v>12.0869</v>
          </cell>
          <cell r="F296">
            <v>12.0869</v>
          </cell>
          <cell r="G296">
            <v>29703497</v>
          </cell>
        </row>
        <row r="297">
          <cell r="A297">
            <v>41436</v>
          </cell>
          <cell r="B297">
            <v>11.9673</v>
          </cell>
          <cell r="C297">
            <v>12.0527</v>
          </cell>
          <cell r="D297">
            <v>11.4886</v>
          </cell>
          <cell r="E297">
            <v>11.5313</v>
          </cell>
          <cell r="F297">
            <v>11.5313</v>
          </cell>
          <cell r="G297">
            <v>68869573</v>
          </cell>
        </row>
        <row r="298">
          <cell r="A298">
            <v>41437</v>
          </cell>
          <cell r="B298">
            <v>11.702299999999999</v>
          </cell>
          <cell r="C298">
            <v>11.702299999999999</v>
          </cell>
          <cell r="D298">
            <v>11.2407</v>
          </cell>
          <cell r="E298">
            <v>11.317600000000001</v>
          </cell>
          <cell r="F298">
            <v>11.317600000000001</v>
          </cell>
          <cell r="G298">
            <v>46148730</v>
          </cell>
        </row>
        <row r="299">
          <cell r="A299">
            <v>41438</v>
          </cell>
          <cell r="B299">
            <v>11.343299999999999</v>
          </cell>
          <cell r="C299">
            <v>11.539899999999999</v>
          </cell>
          <cell r="D299">
            <v>11.2407</v>
          </cell>
          <cell r="E299">
            <v>11.4886</v>
          </cell>
          <cell r="F299">
            <v>11.4886</v>
          </cell>
          <cell r="G299">
            <v>36210627</v>
          </cell>
        </row>
        <row r="300">
          <cell r="A300">
            <v>41439</v>
          </cell>
          <cell r="B300">
            <v>11.4886</v>
          </cell>
          <cell r="C300">
            <v>11.548400000000001</v>
          </cell>
          <cell r="D300">
            <v>11.3347</v>
          </cell>
          <cell r="E300">
            <v>11.385999999999999</v>
          </cell>
          <cell r="F300">
            <v>11.385999999999999</v>
          </cell>
          <cell r="G300">
            <v>19321279</v>
          </cell>
        </row>
        <row r="301">
          <cell r="A301">
            <v>41442</v>
          </cell>
          <cell r="B301">
            <v>11.4544</v>
          </cell>
          <cell r="C301">
            <v>11.5655</v>
          </cell>
          <cell r="D301">
            <v>11.266299999999999</v>
          </cell>
          <cell r="E301">
            <v>11.3005</v>
          </cell>
          <cell r="F301">
            <v>11.3005</v>
          </cell>
          <cell r="G301">
            <v>23141566</v>
          </cell>
        </row>
        <row r="302">
          <cell r="A302">
            <v>41443</v>
          </cell>
          <cell r="B302">
            <v>11.2834</v>
          </cell>
          <cell r="C302">
            <v>11.6852</v>
          </cell>
          <cell r="D302">
            <v>11.2834</v>
          </cell>
          <cell r="E302">
            <v>11.5997</v>
          </cell>
          <cell r="F302">
            <v>11.5997</v>
          </cell>
          <cell r="G302">
            <v>32821524</v>
          </cell>
        </row>
        <row r="303">
          <cell r="A303">
            <v>41444</v>
          </cell>
          <cell r="B303">
            <v>11.625299999999999</v>
          </cell>
          <cell r="C303">
            <v>11.941599999999999</v>
          </cell>
          <cell r="D303">
            <v>11.625299999999999</v>
          </cell>
          <cell r="E303">
            <v>11.821899999999999</v>
          </cell>
          <cell r="F303">
            <v>11.821899999999999</v>
          </cell>
          <cell r="G303">
            <v>59377987</v>
          </cell>
        </row>
        <row r="304">
          <cell r="A304">
            <v>41445</v>
          </cell>
          <cell r="B304">
            <v>11.710800000000001</v>
          </cell>
          <cell r="C304">
            <v>11.941599999999999</v>
          </cell>
          <cell r="D304">
            <v>11.3262</v>
          </cell>
          <cell r="E304">
            <v>11.385999999999999</v>
          </cell>
          <cell r="F304">
            <v>11.385999999999999</v>
          </cell>
          <cell r="G304">
            <v>56910390</v>
          </cell>
        </row>
        <row r="305">
          <cell r="A305">
            <v>41446</v>
          </cell>
          <cell r="B305">
            <v>11.471500000000001</v>
          </cell>
          <cell r="C305">
            <v>11.4971</v>
          </cell>
          <cell r="D305">
            <v>10.7705</v>
          </cell>
          <cell r="E305">
            <v>11.232100000000001</v>
          </cell>
          <cell r="F305">
            <v>11.232100000000001</v>
          </cell>
          <cell r="G305">
            <v>148765990</v>
          </cell>
        </row>
        <row r="306">
          <cell r="A306">
            <v>41449</v>
          </cell>
          <cell r="B306">
            <v>11.112399999999999</v>
          </cell>
          <cell r="C306">
            <v>11.1381</v>
          </cell>
          <cell r="D306">
            <v>10.753399999999999</v>
          </cell>
          <cell r="E306">
            <v>10.9415</v>
          </cell>
          <cell r="F306">
            <v>10.9415</v>
          </cell>
          <cell r="G306">
            <v>54398086</v>
          </cell>
        </row>
        <row r="307">
          <cell r="A307">
            <v>41450</v>
          </cell>
          <cell r="B307">
            <v>11.0783</v>
          </cell>
          <cell r="C307">
            <v>11.394500000000001</v>
          </cell>
          <cell r="D307">
            <v>11.069699999999999</v>
          </cell>
          <cell r="E307">
            <v>11.317600000000001</v>
          </cell>
          <cell r="F307">
            <v>11.317600000000001</v>
          </cell>
          <cell r="G307">
            <v>56773451</v>
          </cell>
        </row>
        <row r="308">
          <cell r="A308">
            <v>41451</v>
          </cell>
          <cell r="B308">
            <v>11.4373</v>
          </cell>
          <cell r="C308">
            <v>11.7706</v>
          </cell>
          <cell r="D308">
            <v>11.343299999999999</v>
          </cell>
          <cell r="E308">
            <v>11.710800000000001</v>
          </cell>
          <cell r="F308">
            <v>11.710800000000001</v>
          </cell>
          <cell r="G308">
            <v>41219278</v>
          </cell>
        </row>
        <row r="309">
          <cell r="A309">
            <v>41452</v>
          </cell>
          <cell r="B309">
            <v>11.7706</v>
          </cell>
          <cell r="C309">
            <v>11.898899999999999</v>
          </cell>
          <cell r="D309">
            <v>11.6168</v>
          </cell>
          <cell r="E309">
            <v>11.7963</v>
          </cell>
          <cell r="F309">
            <v>11.7963</v>
          </cell>
          <cell r="G309">
            <v>72399374</v>
          </cell>
        </row>
        <row r="310">
          <cell r="A310">
            <v>41453</v>
          </cell>
          <cell r="B310">
            <v>11.8561</v>
          </cell>
          <cell r="C310">
            <v>11.8561</v>
          </cell>
          <cell r="D310">
            <v>11.651</v>
          </cell>
          <cell r="E310">
            <v>11.7621</v>
          </cell>
          <cell r="F310">
            <v>11.7621</v>
          </cell>
          <cell r="G310">
            <v>55780747</v>
          </cell>
        </row>
        <row r="311">
          <cell r="A311">
            <v>41456</v>
          </cell>
          <cell r="B311">
            <v>11.7621</v>
          </cell>
          <cell r="C311">
            <v>11.9673</v>
          </cell>
          <cell r="D311">
            <v>11.7621</v>
          </cell>
          <cell r="E311">
            <v>11.8903</v>
          </cell>
          <cell r="F311">
            <v>11.8903</v>
          </cell>
          <cell r="G311">
            <v>27997509</v>
          </cell>
        </row>
        <row r="312">
          <cell r="A312">
            <v>41457</v>
          </cell>
          <cell r="B312">
            <v>11.7963</v>
          </cell>
          <cell r="C312">
            <v>11.898899999999999</v>
          </cell>
          <cell r="D312">
            <v>11.394500000000001</v>
          </cell>
          <cell r="E312">
            <v>11.548400000000001</v>
          </cell>
          <cell r="F312">
            <v>11.548400000000001</v>
          </cell>
          <cell r="G312">
            <v>65022746</v>
          </cell>
        </row>
        <row r="313">
          <cell r="A313">
            <v>41458</v>
          </cell>
          <cell r="B313">
            <v>11.462899999999999</v>
          </cell>
          <cell r="C313">
            <v>11.668100000000001</v>
          </cell>
          <cell r="D313">
            <v>11.394500000000001</v>
          </cell>
          <cell r="E313">
            <v>11.556900000000001</v>
          </cell>
          <cell r="F313">
            <v>11.556900000000001</v>
          </cell>
          <cell r="G313">
            <v>35282455</v>
          </cell>
        </row>
        <row r="314">
          <cell r="A314">
            <v>41459</v>
          </cell>
          <cell r="B314">
            <v>11.6595</v>
          </cell>
          <cell r="C314">
            <v>11.7706</v>
          </cell>
          <cell r="D314">
            <v>11.6424</v>
          </cell>
          <cell r="E314">
            <v>11.702299999999999</v>
          </cell>
          <cell r="F314">
            <v>11.702299999999999</v>
          </cell>
          <cell r="G314">
            <v>8238760</v>
          </cell>
        </row>
        <row r="315">
          <cell r="A315">
            <v>41460</v>
          </cell>
          <cell r="B315">
            <v>11.744999999999999</v>
          </cell>
          <cell r="C315">
            <v>11.744999999999999</v>
          </cell>
          <cell r="D315">
            <v>11.394500000000001</v>
          </cell>
          <cell r="E315">
            <v>11.633900000000001</v>
          </cell>
          <cell r="F315">
            <v>11.633900000000001</v>
          </cell>
          <cell r="G315">
            <v>36243161</v>
          </cell>
        </row>
        <row r="316">
          <cell r="A316">
            <v>41463</v>
          </cell>
          <cell r="B316">
            <v>11.7706</v>
          </cell>
          <cell r="C316">
            <v>11.8048</v>
          </cell>
          <cell r="D316">
            <v>11.4544</v>
          </cell>
          <cell r="E316">
            <v>11.4886</v>
          </cell>
          <cell r="F316">
            <v>11.4886</v>
          </cell>
          <cell r="G316">
            <v>32860255</v>
          </cell>
        </row>
        <row r="317">
          <cell r="A317">
            <v>41464</v>
          </cell>
          <cell r="B317">
            <v>11.471500000000001</v>
          </cell>
          <cell r="C317">
            <v>11.6424</v>
          </cell>
          <cell r="D317">
            <v>11.420199999999999</v>
          </cell>
          <cell r="E317">
            <v>11.5997</v>
          </cell>
          <cell r="F317">
            <v>11.5997</v>
          </cell>
          <cell r="G317">
            <v>24577795</v>
          </cell>
        </row>
        <row r="318">
          <cell r="A318">
            <v>41465</v>
          </cell>
          <cell r="B318">
            <v>11.539899999999999</v>
          </cell>
          <cell r="C318">
            <v>11.6937</v>
          </cell>
          <cell r="D318">
            <v>11.505699999999999</v>
          </cell>
          <cell r="E318">
            <v>11.625299999999999</v>
          </cell>
          <cell r="F318">
            <v>11.625299999999999</v>
          </cell>
          <cell r="G318">
            <v>25808039</v>
          </cell>
        </row>
        <row r="319">
          <cell r="A319">
            <v>41466</v>
          </cell>
          <cell r="B319">
            <v>11.702299999999999</v>
          </cell>
          <cell r="C319">
            <v>12.180999999999999</v>
          </cell>
          <cell r="D319">
            <v>11.702299999999999</v>
          </cell>
          <cell r="E319">
            <v>12.1553</v>
          </cell>
          <cell r="F319">
            <v>12.1553</v>
          </cell>
          <cell r="G319">
            <v>74271101</v>
          </cell>
        </row>
        <row r="320">
          <cell r="A320">
            <v>41467</v>
          </cell>
          <cell r="B320">
            <v>12.103999999999999</v>
          </cell>
          <cell r="C320">
            <v>12.4374</v>
          </cell>
          <cell r="D320">
            <v>11.992900000000001</v>
          </cell>
          <cell r="E320">
            <v>12.3947</v>
          </cell>
          <cell r="F320">
            <v>12.3947</v>
          </cell>
          <cell r="G320">
            <v>40959210</v>
          </cell>
        </row>
        <row r="321">
          <cell r="A321">
            <v>41470</v>
          </cell>
          <cell r="B321">
            <v>12.3177</v>
          </cell>
          <cell r="C321">
            <v>12.420299999999999</v>
          </cell>
          <cell r="D321">
            <v>12.180999999999999</v>
          </cell>
          <cell r="E321">
            <v>12.2151</v>
          </cell>
          <cell r="F321">
            <v>12.2151</v>
          </cell>
          <cell r="G321">
            <v>37840877</v>
          </cell>
        </row>
        <row r="322">
          <cell r="A322">
            <v>41471</v>
          </cell>
          <cell r="B322">
            <v>12.2151</v>
          </cell>
          <cell r="C322">
            <v>12.223699999999999</v>
          </cell>
          <cell r="D322">
            <v>11.8134</v>
          </cell>
          <cell r="E322">
            <v>11.941599999999999</v>
          </cell>
          <cell r="F322">
            <v>11.941599999999999</v>
          </cell>
          <cell r="G322">
            <v>37019996</v>
          </cell>
        </row>
        <row r="323">
          <cell r="A323">
            <v>41472</v>
          </cell>
          <cell r="B323">
            <v>12.0014</v>
          </cell>
          <cell r="C323">
            <v>12.069800000000001</v>
          </cell>
          <cell r="D323">
            <v>11.8048</v>
          </cell>
          <cell r="E323">
            <v>12.0527</v>
          </cell>
          <cell r="F323">
            <v>12.0527</v>
          </cell>
          <cell r="G323">
            <v>43506680</v>
          </cell>
        </row>
        <row r="324">
          <cell r="A324">
            <v>41473</v>
          </cell>
          <cell r="B324">
            <v>12.0527</v>
          </cell>
          <cell r="C324">
            <v>12.309200000000001</v>
          </cell>
          <cell r="D324">
            <v>12.0442</v>
          </cell>
          <cell r="E324">
            <v>12.1553</v>
          </cell>
          <cell r="F324">
            <v>12.1553</v>
          </cell>
          <cell r="G324">
            <v>38800107</v>
          </cell>
        </row>
        <row r="325">
          <cell r="A325">
            <v>41474</v>
          </cell>
          <cell r="B325">
            <v>12.095499999999999</v>
          </cell>
          <cell r="C325">
            <v>12.2151</v>
          </cell>
          <cell r="D325">
            <v>12.035600000000001</v>
          </cell>
          <cell r="E325">
            <v>12.189500000000001</v>
          </cell>
          <cell r="F325">
            <v>12.189500000000001</v>
          </cell>
          <cell r="G325">
            <v>12047860</v>
          </cell>
        </row>
        <row r="326">
          <cell r="A326">
            <v>41477</v>
          </cell>
          <cell r="B326">
            <v>12.1639</v>
          </cell>
          <cell r="C326">
            <v>12.369</v>
          </cell>
          <cell r="D326">
            <v>12.061299999999999</v>
          </cell>
          <cell r="E326">
            <v>12.309200000000001</v>
          </cell>
          <cell r="F326">
            <v>12.309200000000001</v>
          </cell>
          <cell r="G326">
            <v>24711156</v>
          </cell>
        </row>
        <row r="327">
          <cell r="A327">
            <v>41478</v>
          </cell>
          <cell r="B327">
            <v>12.3263</v>
          </cell>
          <cell r="C327">
            <v>12.4459</v>
          </cell>
          <cell r="D327">
            <v>12.2066</v>
          </cell>
          <cell r="E327">
            <v>12.257899999999999</v>
          </cell>
          <cell r="F327">
            <v>12.257899999999999</v>
          </cell>
          <cell r="G327">
            <v>40639660</v>
          </cell>
        </row>
        <row r="328">
          <cell r="A328">
            <v>41479</v>
          </cell>
          <cell r="B328">
            <v>12.266400000000001</v>
          </cell>
          <cell r="C328">
            <v>12.4374</v>
          </cell>
          <cell r="D328">
            <v>12.223699999999999</v>
          </cell>
          <cell r="E328">
            <v>12.2835</v>
          </cell>
          <cell r="F328">
            <v>12.2835</v>
          </cell>
          <cell r="G328">
            <v>23082241</v>
          </cell>
        </row>
        <row r="329">
          <cell r="A329">
            <v>41480</v>
          </cell>
          <cell r="B329">
            <v>12.351900000000001</v>
          </cell>
          <cell r="C329">
            <v>12.7195</v>
          </cell>
          <cell r="D329">
            <v>12.351900000000001</v>
          </cell>
          <cell r="E329">
            <v>12.462999999999999</v>
          </cell>
          <cell r="F329">
            <v>12.462999999999999</v>
          </cell>
          <cell r="G329">
            <v>56192378</v>
          </cell>
        </row>
        <row r="330">
          <cell r="A330">
            <v>41481</v>
          </cell>
          <cell r="B330">
            <v>12.5143</v>
          </cell>
          <cell r="C330">
            <v>12.898999999999999</v>
          </cell>
          <cell r="D330">
            <v>12.497199999999999</v>
          </cell>
          <cell r="E330">
            <v>12.634</v>
          </cell>
          <cell r="F330">
            <v>12.634</v>
          </cell>
          <cell r="G330">
            <v>56420996</v>
          </cell>
        </row>
        <row r="331">
          <cell r="A331">
            <v>41484</v>
          </cell>
          <cell r="B331">
            <v>12.6938</v>
          </cell>
          <cell r="C331">
            <v>12.7195</v>
          </cell>
          <cell r="D331">
            <v>12.3947</v>
          </cell>
          <cell r="E331">
            <v>12.428900000000001</v>
          </cell>
          <cell r="F331">
            <v>12.428900000000001</v>
          </cell>
          <cell r="G331">
            <v>21225111</v>
          </cell>
        </row>
        <row r="332">
          <cell r="A332">
            <v>41485</v>
          </cell>
          <cell r="B332">
            <v>12.4032</v>
          </cell>
          <cell r="C332">
            <v>12.505800000000001</v>
          </cell>
          <cell r="D332">
            <v>12.1639</v>
          </cell>
          <cell r="E332">
            <v>12.3947</v>
          </cell>
          <cell r="F332">
            <v>12.3947</v>
          </cell>
          <cell r="G332">
            <v>35861144</v>
          </cell>
        </row>
        <row r="333">
          <cell r="A333">
            <v>41486</v>
          </cell>
          <cell r="B333">
            <v>12.411799999999999</v>
          </cell>
          <cell r="C333">
            <v>12.702400000000001</v>
          </cell>
          <cell r="D333">
            <v>12.411799999999999</v>
          </cell>
          <cell r="E333">
            <v>12.582700000000001</v>
          </cell>
          <cell r="F333">
            <v>12.582700000000001</v>
          </cell>
          <cell r="G333">
            <v>38809000</v>
          </cell>
        </row>
        <row r="334">
          <cell r="A334">
            <v>41487</v>
          </cell>
          <cell r="B334">
            <v>12.6511</v>
          </cell>
          <cell r="C334">
            <v>13.0871</v>
          </cell>
          <cell r="D334">
            <v>12.6511</v>
          </cell>
          <cell r="E334">
            <v>13.027200000000001</v>
          </cell>
          <cell r="F334">
            <v>13.027200000000001</v>
          </cell>
          <cell r="G334">
            <v>42231361</v>
          </cell>
        </row>
        <row r="335">
          <cell r="A335">
            <v>41488</v>
          </cell>
          <cell r="B335">
            <v>12.993</v>
          </cell>
          <cell r="C335">
            <v>13.104100000000001</v>
          </cell>
          <cell r="D335">
            <v>12.822100000000001</v>
          </cell>
          <cell r="E335">
            <v>12.933199999999999</v>
          </cell>
          <cell r="F335">
            <v>12.933199999999999</v>
          </cell>
          <cell r="G335">
            <v>27869884</v>
          </cell>
        </row>
        <row r="336">
          <cell r="A336">
            <v>41491</v>
          </cell>
          <cell r="B336">
            <v>12.9503</v>
          </cell>
          <cell r="C336">
            <v>13.0785</v>
          </cell>
          <cell r="D336">
            <v>12.8734</v>
          </cell>
          <cell r="E336">
            <v>13.052899999999999</v>
          </cell>
          <cell r="F336">
            <v>13.052899999999999</v>
          </cell>
          <cell r="G336">
            <v>20140154</v>
          </cell>
        </row>
        <row r="337">
          <cell r="A337">
            <v>41492</v>
          </cell>
          <cell r="B337">
            <v>13.0443</v>
          </cell>
          <cell r="C337">
            <v>13.129799999999999</v>
          </cell>
          <cell r="D337">
            <v>12.941700000000001</v>
          </cell>
          <cell r="E337">
            <v>13.061400000000001</v>
          </cell>
          <cell r="F337">
            <v>13.061400000000001</v>
          </cell>
          <cell r="G337">
            <v>29721918</v>
          </cell>
        </row>
        <row r="338">
          <cell r="A338">
            <v>41493</v>
          </cell>
          <cell r="B338">
            <v>12.9588</v>
          </cell>
          <cell r="C338">
            <v>12.993</v>
          </cell>
          <cell r="D338">
            <v>12.822100000000001</v>
          </cell>
          <cell r="E338">
            <v>12.9161</v>
          </cell>
          <cell r="F338">
            <v>12.9161</v>
          </cell>
          <cell r="G338">
            <v>36854218</v>
          </cell>
        </row>
        <row r="339">
          <cell r="A339">
            <v>41494</v>
          </cell>
          <cell r="B339">
            <v>12.9246</v>
          </cell>
          <cell r="C339">
            <v>13.3093</v>
          </cell>
          <cell r="D339">
            <v>12.9246</v>
          </cell>
          <cell r="E339">
            <v>13.223800000000001</v>
          </cell>
          <cell r="F339">
            <v>13.223800000000001</v>
          </cell>
          <cell r="G339">
            <v>50174293</v>
          </cell>
        </row>
        <row r="340">
          <cell r="A340">
            <v>41495</v>
          </cell>
          <cell r="B340">
            <v>13.2067</v>
          </cell>
          <cell r="C340">
            <v>13.335000000000001</v>
          </cell>
          <cell r="D340">
            <v>13.0016</v>
          </cell>
          <cell r="E340">
            <v>13.138299999999999</v>
          </cell>
          <cell r="F340">
            <v>13.138299999999999</v>
          </cell>
          <cell r="G340">
            <v>22491764</v>
          </cell>
        </row>
        <row r="341">
          <cell r="A341">
            <v>41498</v>
          </cell>
          <cell r="B341">
            <v>13.1554</v>
          </cell>
          <cell r="C341">
            <v>13.386200000000001</v>
          </cell>
          <cell r="D341">
            <v>13.1212</v>
          </cell>
          <cell r="E341">
            <v>13.164</v>
          </cell>
          <cell r="F341">
            <v>13.164</v>
          </cell>
          <cell r="G341">
            <v>23416670</v>
          </cell>
        </row>
        <row r="342">
          <cell r="A342">
            <v>41499</v>
          </cell>
          <cell r="B342">
            <v>13.2067</v>
          </cell>
          <cell r="C342">
            <v>13.531599999999999</v>
          </cell>
          <cell r="D342">
            <v>13.2067</v>
          </cell>
          <cell r="E342">
            <v>13.497400000000001</v>
          </cell>
          <cell r="F342">
            <v>13.497400000000001</v>
          </cell>
          <cell r="G342">
            <v>23415112</v>
          </cell>
        </row>
        <row r="343">
          <cell r="A343">
            <v>41500</v>
          </cell>
          <cell r="B343">
            <v>13.523</v>
          </cell>
          <cell r="C343">
            <v>13.651199999999999</v>
          </cell>
          <cell r="D343">
            <v>13.4803</v>
          </cell>
          <cell r="E343">
            <v>13.5657</v>
          </cell>
          <cell r="F343">
            <v>13.5657</v>
          </cell>
          <cell r="G343">
            <v>25756650</v>
          </cell>
        </row>
        <row r="344">
          <cell r="A344">
            <v>41501</v>
          </cell>
          <cell r="B344">
            <v>13.5059</v>
          </cell>
          <cell r="C344">
            <v>13.5059</v>
          </cell>
          <cell r="D344">
            <v>13.2067</v>
          </cell>
          <cell r="E344">
            <v>13.2751</v>
          </cell>
          <cell r="F344">
            <v>13.2751</v>
          </cell>
          <cell r="G344">
            <v>34211133</v>
          </cell>
        </row>
        <row r="345">
          <cell r="A345">
            <v>41502</v>
          </cell>
          <cell r="B345">
            <v>13.335000000000001</v>
          </cell>
          <cell r="C345">
            <v>13.454599999999999</v>
          </cell>
          <cell r="D345">
            <v>13.2666</v>
          </cell>
          <cell r="E345">
            <v>13.3179</v>
          </cell>
          <cell r="F345">
            <v>13.3179</v>
          </cell>
          <cell r="G345">
            <v>20918606</v>
          </cell>
        </row>
        <row r="346">
          <cell r="A346">
            <v>41505</v>
          </cell>
          <cell r="B346">
            <v>13.335000000000001</v>
          </cell>
          <cell r="C346">
            <v>13.608499999999999</v>
          </cell>
          <cell r="D346">
            <v>13.3179</v>
          </cell>
          <cell r="E346">
            <v>13.5145</v>
          </cell>
          <cell r="F346">
            <v>13.5145</v>
          </cell>
          <cell r="G346">
            <v>33127685</v>
          </cell>
        </row>
        <row r="347">
          <cell r="A347">
            <v>41506</v>
          </cell>
          <cell r="B347">
            <v>13.5059</v>
          </cell>
          <cell r="C347">
            <v>13.6769</v>
          </cell>
          <cell r="D347">
            <v>13.343500000000001</v>
          </cell>
          <cell r="E347">
            <v>13.582800000000001</v>
          </cell>
          <cell r="F347">
            <v>13.582800000000001</v>
          </cell>
          <cell r="G347">
            <v>30716843</v>
          </cell>
        </row>
        <row r="348">
          <cell r="A348">
            <v>41507</v>
          </cell>
          <cell r="B348">
            <v>13.5145</v>
          </cell>
          <cell r="C348">
            <v>13.659800000000001</v>
          </cell>
          <cell r="D348">
            <v>13.3606</v>
          </cell>
          <cell r="E348">
            <v>13.540100000000001</v>
          </cell>
          <cell r="F348">
            <v>13.540100000000001</v>
          </cell>
          <cell r="G348">
            <v>34325648</v>
          </cell>
        </row>
        <row r="349">
          <cell r="A349">
            <v>41508</v>
          </cell>
          <cell r="B349">
            <v>13.617000000000001</v>
          </cell>
          <cell r="C349">
            <v>13.6769</v>
          </cell>
          <cell r="D349">
            <v>13.5145</v>
          </cell>
          <cell r="E349">
            <v>13.5999</v>
          </cell>
          <cell r="F349">
            <v>13.5999</v>
          </cell>
          <cell r="G349">
            <v>32012223</v>
          </cell>
        </row>
        <row r="350">
          <cell r="A350">
            <v>41509</v>
          </cell>
          <cell r="B350">
            <v>13.352</v>
          </cell>
          <cell r="C350">
            <v>13.659800000000001</v>
          </cell>
          <cell r="D350">
            <v>13.3093</v>
          </cell>
          <cell r="E350">
            <v>13.488799999999999</v>
          </cell>
          <cell r="F350">
            <v>13.488799999999999</v>
          </cell>
          <cell r="G350">
            <v>40382802</v>
          </cell>
        </row>
        <row r="351">
          <cell r="A351">
            <v>41512</v>
          </cell>
          <cell r="B351">
            <v>13.420400000000001</v>
          </cell>
          <cell r="C351">
            <v>13.488799999999999</v>
          </cell>
          <cell r="D351">
            <v>13.129799999999999</v>
          </cell>
          <cell r="E351">
            <v>13.164</v>
          </cell>
          <cell r="F351">
            <v>13.164</v>
          </cell>
          <cell r="G351">
            <v>46268739</v>
          </cell>
        </row>
        <row r="352">
          <cell r="A352">
            <v>41513</v>
          </cell>
          <cell r="B352">
            <v>13.164</v>
          </cell>
          <cell r="C352">
            <v>13.164</v>
          </cell>
          <cell r="D352">
            <v>12.728</v>
          </cell>
          <cell r="E352">
            <v>12.770799999999999</v>
          </cell>
          <cell r="F352">
            <v>12.770799999999999</v>
          </cell>
          <cell r="G352">
            <v>52285640</v>
          </cell>
        </row>
        <row r="353">
          <cell r="A353">
            <v>41514</v>
          </cell>
          <cell r="B353">
            <v>12.822100000000001</v>
          </cell>
          <cell r="C353">
            <v>12.9503</v>
          </cell>
          <cell r="D353">
            <v>12.702400000000001</v>
          </cell>
          <cell r="E353">
            <v>12.728</v>
          </cell>
          <cell r="F353">
            <v>12.728</v>
          </cell>
          <cell r="G353">
            <v>40465234</v>
          </cell>
        </row>
        <row r="354">
          <cell r="A354">
            <v>41515</v>
          </cell>
          <cell r="B354">
            <v>12.7964</v>
          </cell>
          <cell r="C354">
            <v>13.027200000000001</v>
          </cell>
          <cell r="D354">
            <v>12.702400000000001</v>
          </cell>
          <cell r="E354">
            <v>12.7622</v>
          </cell>
          <cell r="F354">
            <v>12.7622</v>
          </cell>
          <cell r="G354">
            <v>43488046</v>
          </cell>
        </row>
        <row r="355">
          <cell r="A355">
            <v>41516</v>
          </cell>
          <cell r="B355">
            <v>12.745100000000001</v>
          </cell>
          <cell r="C355">
            <v>13.813599999999999</v>
          </cell>
          <cell r="D355">
            <v>12.668200000000001</v>
          </cell>
          <cell r="E355">
            <v>12.9674</v>
          </cell>
          <cell r="F355">
            <v>12.9674</v>
          </cell>
          <cell r="G355">
            <v>44806879</v>
          </cell>
        </row>
        <row r="356">
          <cell r="A356">
            <v>41519</v>
          </cell>
          <cell r="B356">
            <v>12.822100000000001</v>
          </cell>
          <cell r="C356">
            <v>13.249499999999999</v>
          </cell>
          <cell r="D356">
            <v>12.822100000000001</v>
          </cell>
          <cell r="E356">
            <v>13.215299999999999</v>
          </cell>
          <cell r="F356">
            <v>13.215299999999999</v>
          </cell>
          <cell r="G356">
            <v>22132306</v>
          </cell>
        </row>
        <row r="357">
          <cell r="A357">
            <v>41520</v>
          </cell>
          <cell r="B357">
            <v>13.343500000000001</v>
          </cell>
          <cell r="C357">
            <v>13.343500000000001</v>
          </cell>
          <cell r="D357">
            <v>12.8734</v>
          </cell>
          <cell r="E357">
            <v>12.8819</v>
          </cell>
          <cell r="F357">
            <v>12.8819</v>
          </cell>
          <cell r="G357">
            <v>55459003</v>
          </cell>
        </row>
        <row r="358">
          <cell r="A358">
            <v>41521</v>
          </cell>
          <cell r="B358">
            <v>12.907500000000001</v>
          </cell>
          <cell r="C358">
            <v>12.933199999999999</v>
          </cell>
          <cell r="D358">
            <v>12.6768</v>
          </cell>
          <cell r="E358">
            <v>12.7195</v>
          </cell>
          <cell r="F358">
            <v>12.7195</v>
          </cell>
          <cell r="G358">
            <v>38078339</v>
          </cell>
        </row>
        <row r="359">
          <cell r="A359">
            <v>41522</v>
          </cell>
          <cell r="B359">
            <v>12.702400000000001</v>
          </cell>
          <cell r="C359">
            <v>12.8734</v>
          </cell>
          <cell r="D359">
            <v>12.6938</v>
          </cell>
          <cell r="E359">
            <v>12.7195</v>
          </cell>
          <cell r="F359">
            <v>12.7195</v>
          </cell>
          <cell r="G359">
            <v>13102458</v>
          </cell>
        </row>
        <row r="360">
          <cell r="A360">
            <v>41523</v>
          </cell>
          <cell r="B360">
            <v>12.728</v>
          </cell>
          <cell r="C360">
            <v>12.8819</v>
          </cell>
          <cell r="D360">
            <v>12.5571</v>
          </cell>
          <cell r="E360">
            <v>12.8477</v>
          </cell>
          <cell r="F360">
            <v>12.8477</v>
          </cell>
          <cell r="G360">
            <v>39985157</v>
          </cell>
        </row>
        <row r="361">
          <cell r="A361">
            <v>41526</v>
          </cell>
          <cell r="B361">
            <v>12.813499999999999</v>
          </cell>
          <cell r="C361">
            <v>13.027200000000001</v>
          </cell>
          <cell r="D361">
            <v>12.779299999999999</v>
          </cell>
          <cell r="E361">
            <v>12.8819</v>
          </cell>
          <cell r="F361">
            <v>12.8819</v>
          </cell>
          <cell r="G361">
            <v>37262807</v>
          </cell>
        </row>
        <row r="362">
          <cell r="A362">
            <v>41527</v>
          </cell>
          <cell r="B362">
            <v>12.9588</v>
          </cell>
          <cell r="C362">
            <v>13.164</v>
          </cell>
          <cell r="D362">
            <v>12.907500000000001</v>
          </cell>
          <cell r="E362">
            <v>13.129799999999999</v>
          </cell>
          <cell r="F362">
            <v>13.129799999999999</v>
          </cell>
          <cell r="G362">
            <v>48353127</v>
          </cell>
        </row>
        <row r="363">
          <cell r="A363">
            <v>41528</v>
          </cell>
          <cell r="B363">
            <v>13.095599999999999</v>
          </cell>
          <cell r="C363">
            <v>13.2067</v>
          </cell>
          <cell r="D363">
            <v>13.0871</v>
          </cell>
          <cell r="E363">
            <v>13.1469</v>
          </cell>
          <cell r="F363">
            <v>13.1469</v>
          </cell>
          <cell r="G363">
            <v>29376562</v>
          </cell>
        </row>
        <row r="364">
          <cell r="A364">
            <v>41529</v>
          </cell>
          <cell r="B364">
            <v>13.1469</v>
          </cell>
          <cell r="C364">
            <v>13.1982</v>
          </cell>
          <cell r="D364">
            <v>12.8734</v>
          </cell>
          <cell r="E364">
            <v>12.898999999999999</v>
          </cell>
          <cell r="F364">
            <v>12.898999999999999</v>
          </cell>
          <cell r="G364">
            <v>21440826</v>
          </cell>
        </row>
        <row r="365">
          <cell r="A365">
            <v>41530</v>
          </cell>
          <cell r="B365">
            <v>12.907500000000001</v>
          </cell>
          <cell r="C365">
            <v>13.018700000000001</v>
          </cell>
          <cell r="D365">
            <v>12.822100000000001</v>
          </cell>
          <cell r="E365">
            <v>12.975899999999999</v>
          </cell>
          <cell r="F365">
            <v>12.975899999999999</v>
          </cell>
          <cell r="G365">
            <v>21256382</v>
          </cell>
        </row>
        <row r="366">
          <cell r="A366">
            <v>41534</v>
          </cell>
          <cell r="B366">
            <v>12.7195</v>
          </cell>
          <cell r="C366">
            <v>12.7964</v>
          </cell>
          <cell r="D366">
            <v>12.5998</v>
          </cell>
          <cell r="E366">
            <v>12.7537</v>
          </cell>
          <cell r="F366">
            <v>12.7537</v>
          </cell>
          <cell r="G366">
            <v>43251824</v>
          </cell>
        </row>
        <row r="367">
          <cell r="A367">
            <v>41535</v>
          </cell>
          <cell r="B367">
            <v>12.7964</v>
          </cell>
          <cell r="C367">
            <v>12.993</v>
          </cell>
          <cell r="D367">
            <v>12.5998</v>
          </cell>
          <cell r="E367">
            <v>12.9588</v>
          </cell>
          <cell r="F367">
            <v>12.9588</v>
          </cell>
          <cell r="G367">
            <v>45492692</v>
          </cell>
        </row>
        <row r="368">
          <cell r="A368">
            <v>41536</v>
          </cell>
          <cell r="B368">
            <v>13.052899999999999</v>
          </cell>
          <cell r="C368">
            <v>13.3606</v>
          </cell>
          <cell r="D368">
            <v>12.993</v>
          </cell>
          <cell r="E368">
            <v>13.138299999999999</v>
          </cell>
          <cell r="F368">
            <v>13.138299999999999</v>
          </cell>
          <cell r="G368">
            <v>53985561</v>
          </cell>
        </row>
        <row r="369">
          <cell r="A369">
            <v>41537</v>
          </cell>
          <cell r="B369">
            <v>13.181100000000001</v>
          </cell>
          <cell r="C369">
            <v>13.181100000000001</v>
          </cell>
          <cell r="D369">
            <v>12.907500000000001</v>
          </cell>
          <cell r="E369">
            <v>13.0101</v>
          </cell>
          <cell r="F369">
            <v>13.0101</v>
          </cell>
          <cell r="G369">
            <v>56863834</v>
          </cell>
        </row>
        <row r="370">
          <cell r="A370">
            <v>41540</v>
          </cell>
          <cell r="B370">
            <v>13.0101</v>
          </cell>
          <cell r="C370">
            <v>13.0101</v>
          </cell>
          <cell r="D370">
            <v>12.770799999999999</v>
          </cell>
          <cell r="E370">
            <v>12.8734</v>
          </cell>
          <cell r="F370">
            <v>12.8734</v>
          </cell>
          <cell r="G370">
            <v>55276458</v>
          </cell>
        </row>
        <row r="371">
          <cell r="A371">
            <v>41541</v>
          </cell>
          <cell r="B371">
            <v>12.8734</v>
          </cell>
          <cell r="C371">
            <v>12.907500000000001</v>
          </cell>
          <cell r="D371">
            <v>12.4801</v>
          </cell>
          <cell r="E371">
            <v>12.616899999999999</v>
          </cell>
          <cell r="F371">
            <v>12.616899999999999</v>
          </cell>
          <cell r="G371">
            <v>88610618</v>
          </cell>
        </row>
        <row r="372">
          <cell r="A372">
            <v>41542</v>
          </cell>
          <cell r="B372">
            <v>12.5656</v>
          </cell>
          <cell r="C372">
            <v>12.7879</v>
          </cell>
          <cell r="D372">
            <v>12.3947</v>
          </cell>
          <cell r="E372">
            <v>12.728</v>
          </cell>
          <cell r="F372">
            <v>12.728</v>
          </cell>
          <cell r="G372">
            <v>74908823</v>
          </cell>
        </row>
        <row r="373">
          <cell r="A373">
            <v>41543</v>
          </cell>
          <cell r="B373">
            <v>12.736599999999999</v>
          </cell>
          <cell r="C373">
            <v>12.736599999999999</v>
          </cell>
          <cell r="D373">
            <v>12.5913</v>
          </cell>
          <cell r="E373">
            <v>12.6426</v>
          </cell>
          <cell r="F373">
            <v>12.6426</v>
          </cell>
          <cell r="G373">
            <v>43180008</v>
          </cell>
        </row>
        <row r="374">
          <cell r="A374">
            <v>41544</v>
          </cell>
          <cell r="B374">
            <v>12.6426</v>
          </cell>
          <cell r="C374">
            <v>12.8392</v>
          </cell>
          <cell r="D374">
            <v>12.5656</v>
          </cell>
          <cell r="E374">
            <v>12.7195</v>
          </cell>
          <cell r="F374">
            <v>12.7195</v>
          </cell>
          <cell r="G374">
            <v>33126768</v>
          </cell>
        </row>
        <row r="375">
          <cell r="A375">
            <v>41547</v>
          </cell>
          <cell r="B375">
            <v>12.6938</v>
          </cell>
          <cell r="C375">
            <v>12.702400000000001</v>
          </cell>
          <cell r="D375">
            <v>12.5143</v>
          </cell>
          <cell r="E375">
            <v>12.5314</v>
          </cell>
          <cell r="F375">
            <v>12.5314</v>
          </cell>
          <cell r="G375">
            <v>41771222</v>
          </cell>
        </row>
        <row r="376">
          <cell r="A376">
            <v>41548</v>
          </cell>
          <cell r="B376">
            <v>12.582700000000001</v>
          </cell>
          <cell r="C376">
            <v>12.907500000000001</v>
          </cell>
          <cell r="D376">
            <v>12.5571</v>
          </cell>
          <cell r="E376">
            <v>12.8904</v>
          </cell>
          <cell r="F376">
            <v>12.8904</v>
          </cell>
          <cell r="G376">
            <v>28085262</v>
          </cell>
        </row>
        <row r="377">
          <cell r="A377">
            <v>41549</v>
          </cell>
          <cell r="B377">
            <v>12.8306</v>
          </cell>
          <cell r="C377">
            <v>12.8904</v>
          </cell>
          <cell r="D377">
            <v>12.745100000000001</v>
          </cell>
          <cell r="E377">
            <v>12.8306</v>
          </cell>
          <cell r="F377">
            <v>12.8306</v>
          </cell>
          <cell r="G377">
            <v>19283123</v>
          </cell>
        </row>
        <row r="378">
          <cell r="A378">
            <v>41550</v>
          </cell>
          <cell r="B378">
            <v>12.822100000000001</v>
          </cell>
          <cell r="C378">
            <v>12.9674</v>
          </cell>
          <cell r="D378">
            <v>12.668200000000001</v>
          </cell>
          <cell r="E378">
            <v>12.7195</v>
          </cell>
          <cell r="F378">
            <v>12.7195</v>
          </cell>
          <cell r="G378">
            <v>25768393</v>
          </cell>
        </row>
        <row r="379">
          <cell r="A379">
            <v>41551</v>
          </cell>
          <cell r="B379">
            <v>12.736599999999999</v>
          </cell>
          <cell r="C379">
            <v>12.805</v>
          </cell>
          <cell r="D379">
            <v>12.6511</v>
          </cell>
          <cell r="E379">
            <v>12.7537</v>
          </cell>
          <cell r="F379">
            <v>12.7537</v>
          </cell>
          <cell r="G379">
            <v>28493545</v>
          </cell>
        </row>
        <row r="380">
          <cell r="A380">
            <v>41554</v>
          </cell>
          <cell r="B380">
            <v>12.7537</v>
          </cell>
          <cell r="C380">
            <v>12.7537</v>
          </cell>
          <cell r="D380">
            <v>12.4716</v>
          </cell>
          <cell r="E380">
            <v>12.4887</v>
          </cell>
          <cell r="F380">
            <v>12.4887</v>
          </cell>
          <cell r="G380">
            <v>24202425</v>
          </cell>
        </row>
        <row r="381">
          <cell r="A381">
            <v>41555</v>
          </cell>
          <cell r="B381">
            <v>12.634</v>
          </cell>
          <cell r="C381">
            <v>12.634</v>
          </cell>
          <cell r="D381">
            <v>12.138199999999999</v>
          </cell>
          <cell r="E381">
            <v>12.1724</v>
          </cell>
          <cell r="F381">
            <v>12.1724</v>
          </cell>
          <cell r="G381">
            <v>40526577</v>
          </cell>
        </row>
        <row r="382">
          <cell r="A382">
            <v>41556</v>
          </cell>
          <cell r="B382">
            <v>12.223699999999999</v>
          </cell>
          <cell r="C382">
            <v>12.2323</v>
          </cell>
          <cell r="D382">
            <v>11.898899999999999</v>
          </cell>
          <cell r="E382">
            <v>12.103999999999999</v>
          </cell>
          <cell r="F382">
            <v>12.103999999999999</v>
          </cell>
          <cell r="G382">
            <v>54577542</v>
          </cell>
        </row>
        <row r="383">
          <cell r="A383">
            <v>41557</v>
          </cell>
          <cell r="B383">
            <v>12.309200000000001</v>
          </cell>
          <cell r="C383">
            <v>12.386100000000001</v>
          </cell>
          <cell r="D383">
            <v>12.189500000000001</v>
          </cell>
          <cell r="E383">
            <v>12.2323</v>
          </cell>
          <cell r="F383">
            <v>12.2323</v>
          </cell>
          <cell r="G383">
            <v>39704887</v>
          </cell>
        </row>
        <row r="384">
          <cell r="A384">
            <v>41558</v>
          </cell>
          <cell r="B384">
            <v>12.275</v>
          </cell>
          <cell r="C384">
            <v>12.3348</v>
          </cell>
          <cell r="D384">
            <v>12.01</v>
          </cell>
          <cell r="E384">
            <v>12.027100000000001</v>
          </cell>
          <cell r="F384">
            <v>12.027100000000001</v>
          </cell>
          <cell r="G384">
            <v>37153253</v>
          </cell>
        </row>
        <row r="385">
          <cell r="A385">
            <v>41561</v>
          </cell>
          <cell r="B385">
            <v>12.0442</v>
          </cell>
          <cell r="C385">
            <v>12.0442</v>
          </cell>
          <cell r="D385">
            <v>11.8476</v>
          </cell>
          <cell r="E385">
            <v>12.01</v>
          </cell>
          <cell r="F385">
            <v>12.01</v>
          </cell>
          <cell r="G385">
            <v>33091129</v>
          </cell>
        </row>
        <row r="386">
          <cell r="A386">
            <v>41562</v>
          </cell>
          <cell r="B386">
            <v>12.01</v>
          </cell>
          <cell r="C386">
            <v>12.1126</v>
          </cell>
          <cell r="D386">
            <v>11.779199999999999</v>
          </cell>
          <cell r="E386">
            <v>11.8048</v>
          </cell>
          <cell r="F386">
            <v>11.8048</v>
          </cell>
          <cell r="G386">
            <v>36464208</v>
          </cell>
        </row>
        <row r="387">
          <cell r="A387">
            <v>41563</v>
          </cell>
          <cell r="B387">
            <v>11.898899999999999</v>
          </cell>
          <cell r="C387">
            <v>11.9331</v>
          </cell>
          <cell r="D387">
            <v>11.6595</v>
          </cell>
          <cell r="E387">
            <v>11.7194</v>
          </cell>
          <cell r="F387">
            <v>11.7194</v>
          </cell>
          <cell r="G387">
            <v>44166433</v>
          </cell>
        </row>
        <row r="388">
          <cell r="A388">
            <v>41564</v>
          </cell>
          <cell r="B388">
            <v>11.7621</v>
          </cell>
          <cell r="C388">
            <v>11.7621</v>
          </cell>
          <cell r="D388">
            <v>11.514200000000001</v>
          </cell>
          <cell r="E388">
            <v>11.6168</v>
          </cell>
          <cell r="F388">
            <v>11.6168</v>
          </cell>
          <cell r="G388">
            <v>37701547</v>
          </cell>
        </row>
        <row r="389">
          <cell r="A389">
            <v>41565</v>
          </cell>
          <cell r="B389">
            <v>11.6595</v>
          </cell>
          <cell r="C389">
            <v>11.9245</v>
          </cell>
          <cell r="D389">
            <v>11.6424</v>
          </cell>
          <cell r="E389">
            <v>11.8561</v>
          </cell>
          <cell r="F389">
            <v>11.8561</v>
          </cell>
          <cell r="G389">
            <v>37298668</v>
          </cell>
        </row>
        <row r="390">
          <cell r="A390">
            <v>41568</v>
          </cell>
          <cell r="B390">
            <v>11.9245</v>
          </cell>
          <cell r="C390">
            <v>11.950200000000001</v>
          </cell>
          <cell r="D390">
            <v>11.6852</v>
          </cell>
          <cell r="E390">
            <v>11.744999999999999</v>
          </cell>
          <cell r="F390">
            <v>11.744999999999999</v>
          </cell>
          <cell r="G390">
            <v>47164935</v>
          </cell>
        </row>
        <row r="391">
          <cell r="A391">
            <v>41569</v>
          </cell>
          <cell r="B391">
            <v>11.779199999999999</v>
          </cell>
          <cell r="C391">
            <v>11.9331</v>
          </cell>
          <cell r="D391">
            <v>11.6937</v>
          </cell>
          <cell r="E391">
            <v>11.8903</v>
          </cell>
          <cell r="F391">
            <v>11.8903</v>
          </cell>
          <cell r="G391">
            <v>39237545</v>
          </cell>
        </row>
        <row r="392">
          <cell r="A392">
            <v>41570</v>
          </cell>
          <cell r="B392">
            <v>11.8903</v>
          </cell>
          <cell r="C392">
            <v>11.8903</v>
          </cell>
          <cell r="D392">
            <v>11.676600000000001</v>
          </cell>
          <cell r="E392">
            <v>11.7194</v>
          </cell>
          <cell r="F392">
            <v>11.7194</v>
          </cell>
          <cell r="G392">
            <v>42689515</v>
          </cell>
        </row>
        <row r="393">
          <cell r="A393">
            <v>41571</v>
          </cell>
          <cell r="B393">
            <v>11.7536</v>
          </cell>
          <cell r="C393">
            <v>12.3177</v>
          </cell>
          <cell r="D393">
            <v>11.7536</v>
          </cell>
          <cell r="E393">
            <v>12.180999999999999</v>
          </cell>
          <cell r="F393">
            <v>12.180999999999999</v>
          </cell>
          <cell r="G393">
            <v>86360288</v>
          </cell>
        </row>
        <row r="394">
          <cell r="A394">
            <v>41572</v>
          </cell>
          <cell r="B394">
            <v>12.095499999999999</v>
          </cell>
          <cell r="C394">
            <v>12.369</v>
          </cell>
          <cell r="D394">
            <v>12.061299999999999</v>
          </cell>
          <cell r="E394">
            <v>12.3348</v>
          </cell>
          <cell r="F394">
            <v>12.3348</v>
          </cell>
          <cell r="G394">
            <v>28466243</v>
          </cell>
        </row>
        <row r="395">
          <cell r="A395">
            <v>41575</v>
          </cell>
          <cell r="B395">
            <v>12.3605</v>
          </cell>
          <cell r="C395">
            <v>12.3605</v>
          </cell>
          <cell r="D395">
            <v>12.138199999999999</v>
          </cell>
          <cell r="E395">
            <v>12.1981</v>
          </cell>
          <cell r="F395">
            <v>12.1981</v>
          </cell>
          <cell r="G395">
            <v>27563454</v>
          </cell>
        </row>
        <row r="396">
          <cell r="A396">
            <v>41576</v>
          </cell>
          <cell r="B396">
            <v>12.1981</v>
          </cell>
          <cell r="C396">
            <v>12.223699999999999</v>
          </cell>
          <cell r="D396">
            <v>12.061299999999999</v>
          </cell>
          <cell r="E396">
            <v>12.1297</v>
          </cell>
          <cell r="F396">
            <v>12.1297</v>
          </cell>
          <cell r="G396">
            <v>30667164</v>
          </cell>
        </row>
        <row r="397">
          <cell r="A397">
            <v>41577</v>
          </cell>
          <cell r="B397">
            <v>12.1297</v>
          </cell>
          <cell r="C397">
            <v>12.180999999999999</v>
          </cell>
          <cell r="D397">
            <v>11.676600000000001</v>
          </cell>
          <cell r="E397">
            <v>11.7536</v>
          </cell>
          <cell r="F397">
            <v>11.7536</v>
          </cell>
          <cell r="G397">
            <v>57625674</v>
          </cell>
        </row>
        <row r="398">
          <cell r="A398">
            <v>41578</v>
          </cell>
          <cell r="B398">
            <v>11.7963</v>
          </cell>
          <cell r="C398">
            <v>11.898899999999999</v>
          </cell>
          <cell r="D398">
            <v>11.651</v>
          </cell>
          <cell r="E398">
            <v>11.8476</v>
          </cell>
          <cell r="F398">
            <v>11.8476</v>
          </cell>
          <cell r="G398">
            <v>50128823</v>
          </cell>
        </row>
        <row r="399">
          <cell r="A399">
            <v>41579</v>
          </cell>
          <cell r="B399">
            <v>11.864699999999999</v>
          </cell>
          <cell r="C399">
            <v>12.0014</v>
          </cell>
          <cell r="D399">
            <v>11.582599999999999</v>
          </cell>
          <cell r="E399">
            <v>11.7536</v>
          </cell>
          <cell r="F399">
            <v>11.7536</v>
          </cell>
          <cell r="G399">
            <v>41230093</v>
          </cell>
        </row>
        <row r="400">
          <cell r="A400">
            <v>41582</v>
          </cell>
          <cell r="B400">
            <v>11.7963</v>
          </cell>
          <cell r="C400">
            <v>11.916</v>
          </cell>
          <cell r="D400">
            <v>11.7536</v>
          </cell>
          <cell r="E400">
            <v>11.8903</v>
          </cell>
          <cell r="F400">
            <v>11.8903</v>
          </cell>
          <cell r="G400">
            <v>17433388</v>
          </cell>
        </row>
        <row r="401">
          <cell r="A401">
            <v>41583</v>
          </cell>
          <cell r="B401">
            <v>11.873200000000001</v>
          </cell>
          <cell r="C401">
            <v>11.8903</v>
          </cell>
          <cell r="D401">
            <v>11.4971</v>
          </cell>
          <cell r="E401">
            <v>11.539899999999999</v>
          </cell>
          <cell r="F401">
            <v>11.539899999999999</v>
          </cell>
          <cell r="G401">
            <v>42001076</v>
          </cell>
        </row>
        <row r="402">
          <cell r="A402">
            <v>41584</v>
          </cell>
          <cell r="B402">
            <v>11.591100000000001</v>
          </cell>
          <cell r="C402">
            <v>11.625299999999999</v>
          </cell>
          <cell r="D402">
            <v>11.4373</v>
          </cell>
          <cell r="E402">
            <v>11.4971</v>
          </cell>
          <cell r="F402">
            <v>11.4971</v>
          </cell>
          <cell r="G402">
            <v>31231531</v>
          </cell>
        </row>
        <row r="403">
          <cell r="A403">
            <v>41585</v>
          </cell>
          <cell r="B403">
            <v>11.5228</v>
          </cell>
          <cell r="C403">
            <v>11.6424</v>
          </cell>
          <cell r="D403">
            <v>11.4116</v>
          </cell>
          <cell r="E403">
            <v>11.4458</v>
          </cell>
          <cell r="F403">
            <v>11.4458</v>
          </cell>
          <cell r="G403">
            <v>34408402</v>
          </cell>
        </row>
        <row r="404">
          <cell r="A404">
            <v>41586</v>
          </cell>
          <cell r="B404">
            <v>11.4373</v>
          </cell>
          <cell r="C404">
            <v>11.744999999999999</v>
          </cell>
          <cell r="D404">
            <v>11.155200000000001</v>
          </cell>
          <cell r="E404">
            <v>11.6937</v>
          </cell>
          <cell r="F404">
            <v>11.6937</v>
          </cell>
          <cell r="G404">
            <v>71783785</v>
          </cell>
        </row>
        <row r="405">
          <cell r="A405">
            <v>41589</v>
          </cell>
          <cell r="B405">
            <v>11.651</v>
          </cell>
          <cell r="C405">
            <v>11.787800000000001</v>
          </cell>
          <cell r="D405">
            <v>11.6082</v>
          </cell>
          <cell r="E405">
            <v>11.7536</v>
          </cell>
          <cell r="F405">
            <v>11.7536</v>
          </cell>
          <cell r="G405">
            <v>28221818</v>
          </cell>
        </row>
        <row r="406">
          <cell r="A406">
            <v>41590</v>
          </cell>
          <cell r="B406">
            <v>11.668100000000001</v>
          </cell>
          <cell r="C406">
            <v>11.744999999999999</v>
          </cell>
          <cell r="D406">
            <v>11.5655</v>
          </cell>
          <cell r="E406">
            <v>11.6168</v>
          </cell>
          <cell r="F406">
            <v>11.6168</v>
          </cell>
          <cell r="G406">
            <v>29062878</v>
          </cell>
        </row>
        <row r="407">
          <cell r="A407">
            <v>41591</v>
          </cell>
          <cell r="B407">
            <v>11.6168</v>
          </cell>
          <cell r="C407">
            <v>11.779199999999999</v>
          </cell>
          <cell r="D407">
            <v>11.4886</v>
          </cell>
          <cell r="E407">
            <v>11.779199999999999</v>
          </cell>
          <cell r="F407">
            <v>11.779199999999999</v>
          </cell>
          <cell r="G407">
            <v>35629666</v>
          </cell>
        </row>
        <row r="408">
          <cell r="A408">
            <v>41592</v>
          </cell>
          <cell r="B408">
            <v>11.787800000000001</v>
          </cell>
          <cell r="C408">
            <v>12.01</v>
          </cell>
          <cell r="D408">
            <v>11.710800000000001</v>
          </cell>
          <cell r="E408">
            <v>11.984400000000001</v>
          </cell>
          <cell r="F408">
            <v>11.984400000000001</v>
          </cell>
          <cell r="G408">
            <v>39354238</v>
          </cell>
        </row>
        <row r="409">
          <cell r="A409">
            <v>41593</v>
          </cell>
          <cell r="B409">
            <v>12.01</v>
          </cell>
          <cell r="C409">
            <v>12.180999999999999</v>
          </cell>
          <cell r="D409">
            <v>11.9331</v>
          </cell>
          <cell r="E409">
            <v>12.069800000000001</v>
          </cell>
          <cell r="F409">
            <v>12.069800000000001</v>
          </cell>
          <cell r="G409">
            <v>40791658</v>
          </cell>
        </row>
        <row r="410">
          <cell r="A410">
            <v>41597</v>
          </cell>
          <cell r="B410">
            <v>12.0185</v>
          </cell>
          <cell r="C410">
            <v>12.0185</v>
          </cell>
          <cell r="D410">
            <v>11.821899999999999</v>
          </cell>
          <cell r="E410">
            <v>11.8903</v>
          </cell>
          <cell r="F410">
            <v>11.8903</v>
          </cell>
          <cell r="G410">
            <v>23132100</v>
          </cell>
        </row>
        <row r="411">
          <cell r="A411">
            <v>41598</v>
          </cell>
          <cell r="B411">
            <v>11.907400000000001</v>
          </cell>
          <cell r="C411">
            <v>12.0014</v>
          </cell>
          <cell r="D411">
            <v>11.821899999999999</v>
          </cell>
          <cell r="E411">
            <v>11.907400000000001</v>
          </cell>
          <cell r="F411">
            <v>11.907400000000001</v>
          </cell>
          <cell r="G411">
            <v>37345465</v>
          </cell>
        </row>
        <row r="412">
          <cell r="A412">
            <v>41599</v>
          </cell>
          <cell r="B412">
            <v>11.864699999999999</v>
          </cell>
          <cell r="C412">
            <v>12.1297</v>
          </cell>
          <cell r="D412">
            <v>11.864699999999999</v>
          </cell>
          <cell r="E412">
            <v>12.0869</v>
          </cell>
          <cell r="F412">
            <v>12.0869</v>
          </cell>
          <cell r="G412">
            <v>43495018</v>
          </cell>
        </row>
        <row r="413">
          <cell r="A413">
            <v>41600</v>
          </cell>
          <cell r="B413">
            <v>11.9587</v>
          </cell>
          <cell r="C413">
            <v>12.1553</v>
          </cell>
          <cell r="D413">
            <v>11.779199999999999</v>
          </cell>
          <cell r="E413">
            <v>11.839</v>
          </cell>
          <cell r="F413">
            <v>11.839</v>
          </cell>
          <cell r="G413">
            <v>58513522</v>
          </cell>
        </row>
        <row r="414">
          <cell r="A414">
            <v>41603</v>
          </cell>
          <cell r="B414">
            <v>11.9673</v>
          </cell>
          <cell r="C414">
            <v>11.992900000000001</v>
          </cell>
          <cell r="D414">
            <v>11.839</v>
          </cell>
          <cell r="E414">
            <v>11.941599999999999</v>
          </cell>
          <cell r="F414">
            <v>11.941599999999999</v>
          </cell>
          <cell r="G414">
            <v>30358024</v>
          </cell>
        </row>
        <row r="415">
          <cell r="A415">
            <v>41604</v>
          </cell>
          <cell r="B415">
            <v>11.9673</v>
          </cell>
          <cell r="C415">
            <v>12.2151</v>
          </cell>
          <cell r="D415">
            <v>11.941599999999999</v>
          </cell>
          <cell r="E415">
            <v>12.1724</v>
          </cell>
          <cell r="F415">
            <v>12.1724</v>
          </cell>
          <cell r="G415">
            <v>65796959</v>
          </cell>
        </row>
        <row r="416">
          <cell r="A416">
            <v>41605</v>
          </cell>
          <cell r="B416">
            <v>12.138199999999999</v>
          </cell>
          <cell r="C416">
            <v>12.275</v>
          </cell>
          <cell r="D416">
            <v>12.0442</v>
          </cell>
          <cell r="E416">
            <v>12.2323</v>
          </cell>
          <cell r="F416">
            <v>12.2323</v>
          </cell>
          <cell r="G416">
            <v>46003537</v>
          </cell>
        </row>
        <row r="417">
          <cell r="A417">
            <v>41606</v>
          </cell>
          <cell r="B417">
            <v>12.223699999999999</v>
          </cell>
          <cell r="C417">
            <v>12.351900000000001</v>
          </cell>
          <cell r="D417">
            <v>12.1724</v>
          </cell>
          <cell r="E417">
            <v>12.2835</v>
          </cell>
          <cell r="F417">
            <v>12.2835</v>
          </cell>
          <cell r="G417">
            <v>7445522</v>
          </cell>
        </row>
        <row r="418">
          <cell r="A418">
            <v>41607</v>
          </cell>
          <cell r="B418">
            <v>12.257899999999999</v>
          </cell>
          <cell r="C418">
            <v>12.420299999999999</v>
          </cell>
          <cell r="D418">
            <v>12.2493</v>
          </cell>
          <cell r="E418">
            <v>12.351900000000001</v>
          </cell>
          <cell r="F418">
            <v>12.351900000000001</v>
          </cell>
          <cell r="G418">
            <v>38154911</v>
          </cell>
        </row>
        <row r="419">
          <cell r="A419">
            <v>41610</v>
          </cell>
          <cell r="B419">
            <v>12.351900000000001</v>
          </cell>
          <cell r="C419">
            <v>12.462999999999999</v>
          </cell>
          <cell r="D419">
            <v>12.257899999999999</v>
          </cell>
          <cell r="E419">
            <v>12.3605</v>
          </cell>
          <cell r="F419">
            <v>12.3605</v>
          </cell>
          <cell r="G419">
            <v>24133878</v>
          </cell>
        </row>
        <row r="420">
          <cell r="A420">
            <v>41611</v>
          </cell>
          <cell r="B420">
            <v>12.3177</v>
          </cell>
          <cell r="C420">
            <v>12.3348</v>
          </cell>
          <cell r="D420">
            <v>12.1126</v>
          </cell>
          <cell r="E420">
            <v>12.189500000000001</v>
          </cell>
          <cell r="F420">
            <v>12.189500000000001</v>
          </cell>
          <cell r="G420">
            <v>29569644</v>
          </cell>
        </row>
        <row r="421">
          <cell r="A421">
            <v>41612</v>
          </cell>
          <cell r="B421">
            <v>12.189500000000001</v>
          </cell>
          <cell r="C421">
            <v>12.4887</v>
          </cell>
          <cell r="D421">
            <v>12.103999999999999</v>
          </cell>
          <cell r="E421">
            <v>12.4459</v>
          </cell>
          <cell r="F421">
            <v>12.4459</v>
          </cell>
          <cell r="G421">
            <v>45889237</v>
          </cell>
        </row>
        <row r="422">
          <cell r="A422">
            <v>41613</v>
          </cell>
          <cell r="B422">
            <v>12.4374</v>
          </cell>
          <cell r="C422">
            <v>12.54</v>
          </cell>
          <cell r="D422">
            <v>12.300599999999999</v>
          </cell>
          <cell r="E422">
            <v>12.3263</v>
          </cell>
          <cell r="F422">
            <v>12.3263</v>
          </cell>
          <cell r="G422">
            <v>30104511</v>
          </cell>
        </row>
        <row r="423">
          <cell r="A423">
            <v>41614</v>
          </cell>
          <cell r="B423">
            <v>12.4374</v>
          </cell>
          <cell r="C423">
            <v>12.8392</v>
          </cell>
          <cell r="D423">
            <v>12.3605</v>
          </cell>
          <cell r="E423">
            <v>12.728</v>
          </cell>
          <cell r="F423">
            <v>12.728</v>
          </cell>
          <cell r="G423">
            <v>61918246</v>
          </cell>
        </row>
        <row r="424">
          <cell r="A424">
            <v>41617</v>
          </cell>
          <cell r="B424">
            <v>12.728</v>
          </cell>
          <cell r="C424">
            <v>12.9503</v>
          </cell>
          <cell r="D424">
            <v>12.634</v>
          </cell>
          <cell r="E424">
            <v>12.745100000000001</v>
          </cell>
          <cell r="F424">
            <v>12.745100000000001</v>
          </cell>
          <cell r="G424">
            <v>37788116</v>
          </cell>
        </row>
        <row r="425">
          <cell r="A425">
            <v>41618</v>
          </cell>
          <cell r="B425">
            <v>12.736599999999999</v>
          </cell>
          <cell r="C425">
            <v>12.907500000000001</v>
          </cell>
          <cell r="D425">
            <v>12.6938</v>
          </cell>
          <cell r="E425">
            <v>12.813499999999999</v>
          </cell>
          <cell r="F425">
            <v>12.813499999999999</v>
          </cell>
          <cell r="G425">
            <v>36527280</v>
          </cell>
        </row>
        <row r="426">
          <cell r="A426">
            <v>41619</v>
          </cell>
          <cell r="B426">
            <v>12.8904</v>
          </cell>
          <cell r="C426">
            <v>12.907500000000001</v>
          </cell>
          <cell r="D426">
            <v>12.634</v>
          </cell>
          <cell r="E426">
            <v>12.745100000000001</v>
          </cell>
          <cell r="F426">
            <v>12.745100000000001</v>
          </cell>
          <cell r="G426">
            <v>87933542</v>
          </cell>
        </row>
        <row r="427">
          <cell r="A427">
            <v>41621</v>
          </cell>
          <cell r="B427">
            <v>12.779299999999999</v>
          </cell>
          <cell r="C427">
            <v>12.907500000000001</v>
          </cell>
          <cell r="D427">
            <v>12.582700000000001</v>
          </cell>
          <cell r="E427">
            <v>12.6426</v>
          </cell>
          <cell r="F427">
            <v>12.6426</v>
          </cell>
          <cell r="G427">
            <v>59192780</v>
          </cell>
        </row>
        <row r="428">
          <cell r="A428">
            <v>41624</v>
          </cell>
          <cell r="B428">
            <v>12.634</v>
          </cell>
          <cell r="C428">
            <v>12.7964</v>
          </cell>
          <cell r="D428">
            <v>12.548500000000001</v>
          </cell>
          <cell r="E428">
            <v>12.582700000000001</v>
          </cell>
          <cell r="F428">
            <v>12.582700000000001</v>
          </cell>
          <cell r="G428">
            <v>51625741</v>
          </cell>
        </row>
        <row r="429">
          <cell r="A429">
            <v>41625</v>
          </cell>
          <cell r="B429">
            <v>12.6426</v>
          </cell>
          <cell r="C429">
            <v>12.6426</v>
          </cell>
          <cell r="D429">
            <v>12.4887</v>
          </cell>
          <cell r="E429">
            <v>12.5998</v>
          </cell>
          <cell r="F429">
            <v>12.5998</v>
          </cell>
          <cell r="G429">
            <v>45711156</v>
          </cell>
        </row>
        <row r="430">
          <cell r="A430">
            <v>41626</v>
          </cell>
          <cell r="B430">
            <v>12.616899999999999</v>
          </cell>
          <cell r="C430">
            <v>12.993</v>
          </cell>
          <cell r="D430">
            <v>12.497199999999999</v>
          </cell>
          <cell r="E430">
            <v>12.9503</v>
          </cell>
          <cell r="F430">
            <v>12.9503</v>
          </cell>
          <cell r="G430">
            <v>113742568</v>
          </cell>
        </row>
        <row r="431">
          <cell r="A431">
            <v>41627</v>
          </cell>
          <cell r="B431">
            <v>12.9503</v>
          </cell>
          <cell r="C431">
            <v>12.9503</v>
          </cell>
          <cell r="D431">
            <v>12.6084</v>
          </cell>
          <cell r="E431">
            <v>12.7879</v>
          </cell>
          <cell r="F431">
            <v>12.7879</v>
          </cell>
          <cell r="G431">
            <v>64605612</v>
          </cell>
        </row>
        <row r="432">
          <cell r="A432">
            <v>41628</v>
          </cell>
          <cell r="B432">
            <v>12.7964</v>
          </cell>
          <cell r="C432">
            <v>13.0358</v>
          </cell>
          <cell r="D432">
            <v>12.7879</v>
          </cell>
          <cell r="E432">
            <v>12.9674</v>
          </cell>
          <cell r="F432">
            <v>12.9674</v>
          </cell>
          <cell r="G432">
            <v>101925658</v>
          </cell>
        </row>
        <row r="433">
          <cell r="A433">
            <v>41631</v>
          </cell>
          <cell r="B433">
            <v>12.975899999999999</v>
          </cell>
          <cell r="C433">
            <v>13.018700000000001</v>
          </cell>
          <cell r="D433">
            <v>12.856299999999999</v>
          </cell>
          <cell r="E433">
            <v>12.9588</v>
          </cell>
          <cell r="F433">
            <v>12.9588</v>
          </cell>
          <cell r="G433">
            <v>20403344</v>
          </cell>
        </row>
        <row r="434">
          <cell r="A434">
            <v>41634</v>
          </cell>
          <cell r="B434">
            <v>12.993</v>
          </cell>
          <cell r="C434">
            <v>13.1896</v>
          </cell>
          <cell r="D434">
            <v>12.984500000000001</v>
          </cell>
          <cell r="E434">
            <v>13.0358</v>
          </cell>
          <cell r="F434">
            <v>13.0358</v>
          </cell>
          <cell r="G434">
            <v>21292076</v>
          </cell>
        </row>
        <row r="435">
          <cell r="A435">
            <v>41635</v>
          </cell>
          <cell r="B435">
            <v>13.027200000000001</v>
          </cell>
          <cell r="C435">
            <v>13.164</v>
          </cell>
          <cell r="D435">
            <v>12.898999999999999</v>
          </cell>
          <cell r="E435">
            <v>13.1212</v>
          </cell>
          <cell r="F435">
            <v>13.1212</v>
          </cell>
          <cell r="G435">
            <v>31160105</v>
          </cell>
        </row>
        <row r="436">
          <cell r="A436">
            <v>41638</v>
          </cell>
          <cell r="B436">
            <v>13.052899999999999</v>
          </cell>
          <cell r="C436">
            <v>13.1554</v>
          </cell>
          <cell r="D436">
            <v>13.018700000000001</v>
          </cell>
          <cell r="E436">
            <v>13.104100000000001</v>
          </cell>
          <cell r="F436">
            <v>13.104100000000001</v>
          </cell>
          <cell r="G436">
            <v>20013316</v>
          </cell>
        </row>
        <row r="437">
          <cell r="A437">
            <v>41641</v>
          </cell>
          <cell r="B437">
            <v>13.0871</v>
          </cell>
          <cell r="C437">
            <v>13.1127</v>
          </cell>
          <cell r="D437">
            <v>12.8306</v>
          </cell>
          <cell r="E437">
            <v>12.9161</v>
          </cell>
          <cell r="F437">
            <v>12.9161</v>
          </cell>
          <cell r="G437">
            <v>27569936</v>
          </cell>
        </row>
        <row r="438">
          <cell r="A438">
            <v>41642</v>
          </cell>
          <cell r="B438">
            <v>12.907500000000001</v>
          </cell>
          <cell r="C438">
            <v>13.0101</v>
          </cell>
          <cell r="D438">
            <v>12.7879</v>
          </cell>
          <cell r="E438">
            <v>12.907500000000001</v>
          </cell>
          <cell r="F438">
            <v>12.907500000000001</v>
          </cell>
          <cell r="G438">
            <v>21109930</v>
          </cell>
        </row>
        <row r="439">
          <cell r="A439">
            <v>41645</v>
          </cell>
          <cell r="B439">
            <v>12.933199999999999</v>
          </cell>
          <cell r="C439">
            <v>13.061400000000001</v>
          </cell>
          <cell r="D439">
            <v>12.8734</v>
          </cell>
          <cell r="E439">
            <v>12.9674</v>
          </cell>
          <cell r="F439">
            <v>12.9674</v>
          </cell>
          <cell r="G439">
            <v>35579078</v>
          </cell>
        </row>
        <row r="440">
          <cell r="A440">
            <v>41646</v>
          </cell>
          <cell r="B440">
            <v>12.907500000000001</v>
          </cell>
          <cell r="C440">
            <v>13.215299999999999</v>
          </cell>
          <cell r="D440">
            <v>12.907500000000001</v>
          </cell>
          <cell r="E440">
            <v>12.9674</v>
          </cell>
          <cell r="F440">
            <v>12.9674</v>
          </cell>
          <cell r="G440">
            <v>42302973</v>
          </cell>
        </row>
        <row r="441">
          <cell r="A441">
            <v>41647</v>
          </cell>
          <cell r="B441">
            <v>12.9588</v>
          </cell>
          <cell r="C441">
            <v>13.2751</v>
          </cell>
          <cell r="D441">
            <v>12.9246</v>
          </cell>
          <cell r="E441">
            <v>13.1469</v>
          </cell>
          <cell r="F441">
            <v>13.1469</v>
          </cell>
          <cell r="G441">
            <v>50169993</v>
          </cell>
        </row>
        <row r="442">
          <cell r="A442">
            <v>41648</v>
          </cell>
          <cell r="B442">
            <v>13.0785</v>
          </cell>
          <cell r="C442">
            <v>13.617000000000001</v>
          </cell>
          <cell r="D442">
            <v>13.0785</v>
          </cell>
          <cell r="E442">
            <v>13.582800000000001</v>
          </cell>
          <cell r="F442">
            <v>13.582800000000001</v>
          </cell>
          <cell r="G442">
            <v>70939221</v>
          </cell>
        </row>
        <row r="443">
          <cell r="A443">
            <v>41649</v>
          </cell>
          <cell r="B443">
            <v>13.582800000000001</v>
          </cell>
          <cell r="C443">
            <v>14.0017</v>
          </cell>
          <cell r="D443">
            <v>13.531599999999999</v>
          </cell>
          <cell r="E443">
            <v>13.924799999999999</v>
          </cell>
          <cell r="F443">
            <v>13.924799999999999</v>
          </cell>
          <cell r="G443">
            <v>64433846</v>
          </cell>
        </row>
        <row r="444">
          <cell r="A444">
            <v>41652</v>
          </cell>
          <cell r="B444">
            <v>13.924799999999999</v>
          </cell>
          <cell r="C444">
            <v>13.959</v>
          </cell>
          <cell r="D444">
            <v>13.463200000000001</v>
          </cell>
          <cell r="E444">
            <v>13.523</v>
          </cell>
          <cell r="F444">
            <v>13.523</v>
          </cell>
          <cell r="G444">
            <v>29201595</v>
          </cell>
        </row>
        <row r="445">
          <cell r="A445">
            <v>41653</v>
          </cell>
          <cell r="B445">
            <v>13.531599999999999</v>
          </cell>
          <cell r="C445">
            <v>13.9846</v>
          </cell>
          <cell r="D445">
            <v>13.531599999999999</v>
          </cell>
          <cell r="E445">
            <v>13.959</v>
          </cell>
          <cell r="F445">
            <v>13.959</v>
          </cell>
          <cell r="G445">
            <v>43590354</v>
          </cell>
        </row>
        <row r="446">
          <cell r="A446">
            <v>41654</v>
          </cell>
          <cell r="B446">
            <v>13.899100000000001</v>
          </cell>
          <cell r="C446">
            <v>14.326499999999999</v>
          </cell>
          <cell r="D446">
            <v>13.899100000000001</v>
          </cell>
          <cell r="E446">
            <v>14.292299999999999</v>
          </cell>
          <cell r="F446">
            <v>14.292299999999999</v>
          </cell>
          <cell r="G446">
            <v>51100165</v>
          </cell>
        </row>
        <row r="447">
          <cell r="A447">
            <v>41655</v>
          </cell>
          <cell r="B447">
            <v>14.3436</v>
          </cell>
          <cell r="C447">
            <v>14.677</v>
          </cell>
          <cell r="D447">
            <v>14.0017</v>
          </cell>
          <cell r="E447">
            <v>14.0701</v>
          </cell>
          <cell r="F447">
            <v>14.0701</v>
          </cell>
          <cell r="G447">
            <v>56279394</v>
          </cell>
        </row>
        <row r="448">
          <cell r="A448">
            <v>41656</v>
          </cell>
          <cell r="B448">
            <v>14.095700000000001</v>
          </cell>
          <cell r="C448">
            <v>14.164099999999999</v>
          </cell>
          <cell r="D448">
            <v>13.856400000000001</v>
          </cell>
          <cell r="E448">
            <v>14.087199999999999</v>
          </cell>
          <cell r="F448">
            <v>14.087199999999999</v>
          </cell>
          <cell r="G448">
            <v>38886573</v>
          </cell>
        </row>
        <row r="449">
          <cell r="A449">
            <v>41659</v>
          </cell>
          <cell r="B449">
            <v>14.1812</v>
          </cell>
          <cell r="C449">
            <v>14.2667</v>
          </cell>
          <cell r="D449">
            <v>14.1043</v>
          </cell>
          <cell r="E449">
            <v>14.1812</v>
          </cell>
          <cell r="F449">
            <v>14.1812</v>
          </cell>
          <cell r="G449">
            <v>9636292</v>
          </cell>
        </row>
        <row r="450">
          <cell r="A450">
            <v>41660</v>
          </cell>
          <cell r="B450">
            <v>14.3009</v>
          </cell>
          <cell r="C450">
            <v>14.5573</v>
          </cell>
          <cell r="D450">
            <v>14.283799999999999</v>
          </cell>
          <cell r="E450">
            <v>14.531700000000001</v>
          </cell>
          <cell r="F450">
            <v>14.531700000000001</v>
          </cell>
          <cell r="G450">
            <v>58342675</v>
          </cell>
        </row>
        <row r="451">
          <cell r="A451">
            <v>41661</v>
          </cell>
          <cell r="B451">
            <v>14.574400000000001</v>
          </cell>
          <cell r="C451">
            <v>14.942</v>
          </cell>
          <cell r="D451">
            <v>14.523099999999999</v>
          </cell>
          <cell r="E451">
            <v>14.685499999999999</v>
          </cell>
          <cell r="F451">
            <v>14.685499999999999</v>
          </cell>
          <cell r="G451">
            <v>80867238</v>
          </cell>
        </row>
        <row r="452">
          <cell r="A452">
            <v>41662</v>
          </cell>
          <cell r="B452">
            <v>14.7112</v>
          </cell>
          <cell r="C452">
            <v>14.865</v>
          </cell>
          <cell r="D452">
            <v>14.4206</v>
          </cell>
          <cell r="E452">
            <v>14.4718</v>
          </cell>
          <cell r="F452">
            <v>14.4718</v>
          </cell>
          <cell r="G452">
            <v>36142382</v>
          </cell>
        </row>
        <row r="453">
          <cell r="A453">
            <v>41663</v>
          </cell>
          <cell r="B453">
            <v>14.531700000000001</v>
          </cell>
          <cell r="C453">
            <v>14.531700000000001</v>
          </cell>
          <cell r="D453">
            <v>14.0359</v>
          </cell>
          <cell r="E453">
            <v>14.241</v>
          </cell>
          <cell r="F453">
            <v>14.241</v>
          </cell>
          <cell r="G453">
            <v>77253441</v>
          </cell>
        </row>
        <row r="454">
          <cell r="A454">
            <v>41666</v>
          </cell>
          <cell r="B454">
            <v>14.2239</v>
          </cell>
          <cell r="C454">
            <v>14.4376</v>
          </cell>
          <cell r="D454">
            <v>13.9077</v>
          </cell>
          <cell r="E454">
            <v>14.1897</v>
          </cell>
          <cell r="F454">
            <v>14.1897</v>
          </cell>
          <cell r="G454">
            <v>61819457</v>
          </cell>
        </row>
        <row r="455">
          <cell r="A455">
            <v>41667</v>
          </cell>
          <cell r="B455">
            <v>14.2325</v>
          </cell>
          <cell r="C455">
            <v>14.565899999999999</v>
          </cell>
          <cell r="D455">
            <v>14.2239</v>
          </cell>
          <cell r="E455">
            <v>14.3009</v>
          </cell>
          <cell r="F455">
            <v>14.3009</v>
          </cell>
          <cell r="G455">
            <v>60754431</v>
          </cell>
        </row>
        <row r="456">
          <cell r="A456">
            <v>41668</v>
          </cell>
          <cell r="B456">
            <v>14.2239</v>
          </cell>
          <cell r="C456">
            <v>14.4376</v>
          </cell>
          <cell r="D456">
            <v>14.1128</v>
          </cell>
          <cell r="E456">
            <v>14.258100000000001</v>
          </cell>
          <cell r="F456">
            <v>14.258100000000001</v>
          </cell>
          <cell r="G456">
            <v>67708825</v>
          </cell>
        </row>
        <row r="457">
          <cell r="A457">
            <v>41669</v>
          </cell>
          <cell r="B457">
            <v>14.3607</v>
          </cell>
          <cell r="C457">
            <v>14.5146</v>
          </cell>
          <cell r="D457">
            <v>14.1556</v>
          </cell>
          <cell r="E457">
            <v>14.2325</v>
          </cell>
          <cell r="F457">
            <v>14.2325</v>
          </cell>
          <cell r="G457">
            <v>25404515</v>
          </cell>
        </row>
        <row r="458">
          <cell r="A458">
            <v>41670</v>
          </cell>
          <cell r="B458">
            <v>14.206899999999999</v>
          </cell>
          <cell r="C458">
            <v>14.206899999999999</v>
          </cell>
          <cell r="D458">
            <v>14.018800000000001</v>
          </cell>
          <cell r="E458">
            <v>14.129899999999999</v>
          </cell>
          <cell r="F458">
            <v>14.129899999999999</v>
          </cell>
          <cell r="G458">
            <v>37086610</v>
          </cell>
        </row>
        <row r="459">
          <cell r="A459">
            <v>41674</v>
          </cell>
          <cell r="B459">
            <v>13.9846</v>
          </cell>
          <cell r="C459">
            <v>14.087199999999999</v>
          </cell>
          <cell r="D459">
            <v>13.788</v>
          </cell>
          <cell r="E459">
            <v>14.0701</v>
          </cell>
          <cell r="F459">
            <v>14.0701</v>
          </cell>
          <cell r="G459">
            <v>41442700</v>
          </cell>
        </row>
        <row r="460">
          <cell r="A460">
            <v>41675</v>
          </cell>
          <cell r="B460">
            <v>14.095700000000001</v>
          </cell>
          <cell r="C460">
            <v>14.488899999999999</v>
          </cell>
          <cell r="D460">
            <v>13.9504</v>
          </cell>
          <cell r="E460">
            <v>14.326499999999999</v>
          </cell>
          <cell r="F460">
            <v>14.326499999999999</v>
          </cell>
          <cell r="G460">
            <v>55249815</v>
          </cell>
        </row>
        <row r="461">
          <cell r="A461">
            <v>41676</v>
          </cell>
          <cell r="B461">
            <v>14.318</v>
          </cell>
          <cell r="C461">
            <v>14.728300000000001</v>
          </cell>
          <cell r="D461">
            <v>14.147</v>
          </cell>
          <cell r="E461">
            <v>14.6172</v>
          </cell>
          <cell r="F461">
            <v>14.6172</v>
          </cell>
          <cell r="G461">
            <v>62380594</v>
          </cell>
        </row>
        <row r="462">
          <cell r="A462">
            <v>41677</v>
          </cell>
          <cell r="B462">
            <v>14.6599</v>
          </cell>
          <cell r="C462">
            <v>14.933400000000001</v>
          </cell>
          <cell r="D462">
            <v>14.326499999999999</v>
          </cell>
          <cell r="E462">
            <v>14.608599999999999</v>
          </cell>
          <cell r="F462">
            <v>14.608599999999999</v>
          </cell>
          <cell r="G462">
            <v>41941194</v>
          </cell>
        </row>
        <row r="463">
          <cell r="A463">
            <v>41680</v>
          </cell>
          <cell r="B463">
            <v>14.454700000000001</v>
          </cell>
          <cell r="C463">
            <v>14.5402</v>
          </cell>
          <cell r="D463">
            <v>14.326499999999999</v>
          </cell>
          <cell r="E463">
            <v>14.3863</v>
          </cell>
          <cell r="F463">
            <v>14.3863</v>
          </cell>
          <cell r="G463">
            <v>19515982</v>
          </cell>
        </row>
        <row r="464">
          <cell r="A464">
            <v>41681</v>
          </cell>
          <cell r="B464">
            <v>14.480399999999999</v>
          </cell>
          <cell r="C464">
            <v>14.651300000000001</v>
          </cell>
          <cell r="D464">
            <v>14.3607</v>
          </cell>
          <cell r="E464">
            <v>14.583</v>
          </cell>
          <cell r="F464">
            <v>14.583</v>
          </cell>
          <cell r="G464">
            <v>27185045</v>
          </cell>
        </row>
        <row r="465">
          <cell r="A465">
            <v>41682</v>
          </cell>
          <cell r="B465">
            <v>14.6172</v>
          </cell>
          <cell r="C465">
            <v>14.736800000000001</v>
          </cell>
          <cell r="D465">
            <v>14.523099999999999</v>
          </cell>
          <cell r="E465">
            <v>14.685499999999999</v>
          </cell>
          <cell r="F465">
            <v>14.685499999999999</v>
          </cell>
          <cell r="G465">
            <v>27013888</v>
          </cell>
        </row>
        <row r="466">
          <cell r="A466">
            <v>41683</v>
          </cell>
          <cell r="B466">
            <v>14.608599999999999</v>
          </cell>
          <cell r="C466">
            <v>14.8308</v>
          </cell>
          <cell r="D466">
            <v>14.506</v>
          </cell>
          <cell r="E466">
            <v>14.6257</v>
          </cell>
          <cell r="F466">
            <v>14.6257</v>
          </cell>
          <cell r="G466">
            <v>23962597</v>
          </cell>
        </row>
        <row r="467">
          <cell r="A467">
            <v>41684</v>
          </cell>
          <cell r="B467">
            <v>14.583</v>
          </cell>
          <cell r="C467">
            <v>14.847899999999999</v>
          </cell>
          <cell r="D467">
            <v>14.583</v>
          </cell>
          <cell r="E467">
            <v>14.7796</v>
          </cell>
          <cell r="F467">
            <v>14.7796</v>
          </cell>
          <cell r="G467">
            <v>30329796</v>
          </cell>
        </row>
        <row r="468">
          <cell r="A468">
            <v>41687</v>
          </cell>
          <cell r="B468">
            <v>14.771000000000001</v>
          </cell>
          <cell r="C468">
            <v>14.8308</v>
          </cell>
          <cell r="D468">
            <v>14.7197</v>
          </cell>
          <cell r="E468">
            <v>14.7796</v>
          </cell>
          <cell r="F468">
            <v>14.7796</v>
          </cell>
          <cell r="G468">
            <v>2450358</v>
          </cell>
        </row>
        <row r="469">
          <cell r="A469">
            <v>41688</v>
          </cell>
          <cell r="B469">
            <v>14.7881</v>
          </cell>
          <cell r="C469">
            <v>15.121499999999999</v>
          </cell>
          <cell r="D469">
            <v>14.7112</v>
          </cell>
          <cell r="E469">
            <v>15.010400000000001</v>
          </cell>
          <cell r="F469">
            <v>15.010400000000001</v>
          </cell>
          <cell r="G469">
            <v>42796400</v>
          </cell>
        </row>
        <row r="470">
          <cell r="A470">
            <v>41689</v>
          </cell>
          <cell r="B470">
            <v>14.8736</v>
          </cell>
          <cell r="C470">
            <v>15.360799999999999</v>
          </cell>
          <cell r="D470">
            <v>14.8565</v>
          </cell>
          <cell r="E470">
            <v>15.172800000000001</v>
          </cell>
          <cell r="F470">
            <v>15.172800000000001</v>
          </cell>
          <cell r="G470">
            <v>42613081</v>
          </cell>
        </row>
        <row r="471">
          <cell r="A471">
            <v>41690</v>
          </cell>
          <cell r="B471">
            <v>15.1557</v>
          </cell>
          <cell r="C471">
            <v>15.283899999999999</v>
          </cell>
          <cell r="D471">
            <v>14.967599999999999</v>
          </cell>
          <cell r="E471">
            <v>15.2326</v>
          </cell>
          <cell r="F471">
            <v>15.2326</v>
          </cell>
          <cell r="G471">
            <v>33378135</v>
          </cell>
        </row>
        <row r="472">
          <cell r="A472">
            <v>41691</v>
          </cell>
          <cell r="B472">
            <v>15.318099999999999</v>
          </cell>
          <cell r="C472">
            <v>15.3352</v>
          </cell>
          <cell r="D472">
            <v>15.001799999999999</v>
          </cell>
          <cell r="E472">
            <v>15.0275</v>
          </cell>
          <cell r="F472">
            <v>15.0275</v>
          </cell>
          <cell r="G472">
            <v>16170873</v>
          </cell>
        </row>
        <row r="473">
          <cell r="A473">
            <v>41694</v>
          </cell>
          <cell r="B473">
            <v>15.095800000000001</v>
          </cell>
          <cell r="C473">
            <v>15.1129</v>
          </cell>
          <cell r="D473">
            <v>14.942</v>
          </cell>
          <cell r="E473">
            <v>15.044499999999999</v>
          </cell>
          <cell r="F473">
            <v>15.044499999999999</v>
          </cell>
          <cell r="G473">
            <v>24176990</v>
          </cell>
        </row>
        <row r="474">
          <cell r="A474">
            <v>41695</v>
          </cell>
          <cell r="B474">
            <v>15.044499999999999</v>
          </cell>
          <cell r="C474">
            <v>15.0787</v>
          </cell>
          <cell r="D474">
            <v>14.608599999999999</v>
          </cell>
          <cell r="E474">
            <v>14.651300000000001</v>
          </cell>
          <cell r="F474">
            <v>14.651300000000001</v>
          </cell>
          <cell r="G474">
            <v>29180373</v>
          </cell>
        </row>
        <row r="475">
          <cell r="A475">
            <v>41696</v>
          </cell>
          <cell r="B475">
            <v>14.8736</v>
          </cell>
          <cell r="C475">
            <v>15.1471</v>
          </cell>
          <cell r="D475">
            <v>14.7796</v>
          </cell>
          <cell r="E475">
            <v>14.9163</v>
          </cell>
          <cell r="F475">
            <v>14.9163</v>
          </cell>
          <cell r="G475">
            <v>38873355</v>
          </cell>
        </row>
        <row r="476">
          <cell r="A476">
            <v>41697</v>
          </cell>
          <cell r="B476">
            <v>15.010400000000001</v>
          </cell>
          <cell r="C476">
            <v>15.198399999999999</v>
          </cell>
          <cell r="D476">
            <v>14.882099999999999</v>
          </cell>
          <cell r="E476">
            <v>14.959099999999999</v>
          </cell>
          <cell r="F476">
            <v>14.959099999999999</v>
          </cell>
          <cell r="G476">
            <v>30869122</v>
          </cell>
        </row>
        <row r="477">
          <cell r="A477">
            <v>41698</v>
          </cell>
          <cell r="B477">
            <v>15.172800000000001</v>
          </cell>
          <cell r="C477">
            <v>15.172800000000001</v>
          </cell>
          <cell r="D477">
            <v>14.728300000000001</v>
          </cell>
          <cell r="E477">
            <v>14.8223</v>
          </cell>
          <cell r="F477">
            <v>14.8223</v>
          </cell>
          <cell r="G477">
            <v>31521563</v>
          </cell>
        </row>
        <row r="478">
          <cell r="A478">
            <v>41701</v>
          </cell>
          <cell r="B478">
            <v>14.736800000000001</v>
          </cell>
          <cell r="C478">
            <v>14.7881</v>
          </cell>
          <cell r="D478">
            <v>14.3436</v>
          </cell>
          <cell r="E478">
            <v>14.4291</v>
          </cell>
          <cell r="F478">
            <v>14.4291</v>
          </cell>
          <cell r="G478">
            <v>22488186</v>
          </cell>
        </row>
        <row r="479">
          <cell r="A479">
            <v>41702</v>
          </cell>
          <cell r="B479">
            <v>14.651300000000001</v>
          </cell>
          <cell r="C479">
            <v>14.7796</v>
          </cell>
          <cell r="D479">
            <v>14.5488</v>
          </cell>
          <cell r="E479">
            <v>14.7454</v>
          </cell>
          <cell r="F479">
            <v>14.7454</v>
          </cell>
          <cell r="G479">
            <v>31264259</v>
          </cell>
        </row>
        <row r="480">
          <cell r="A480">
            <v>41703</v>
          </cell>
          <cell r="B480">
            <v>14.813800000000001</v>
          </cell>
          <cell r="C480">
            <v>14.813800000000001</v>
          </cell>
          <cell r="D480">
            <v>14.454700000000001</v>
          </cell>
          <cell r="E480">
            <v>14.6599</v>
          </cell>
          <cell r="F480">
            <v>14.6599</v>
          </cell>
          <cell r="G480">
            <v>37209341</v>
          </cell>
        </row>
        <row r="481">
          <cell r="A481">
            <v>41704</v>
          </cell>
          <cell r="B481">
            <v>14.694100000000001</v>
          </cell>
          <cell r="C481">
            <v>14.805199999999999</v>
          </cell>
          <cell r="D481">
            <v>14.6172</v>
          </cell>
          <cell r="E481">
            <v>14.651300000000001</v>
          </cell>
          <cell r="F481">
            <v>14.651300000000001</v>
          </cell>
          <cell r="G481">
            <v>24611592</v>
          </cell>
        </row>
        <row r="482">
          <cell r="A482">
            <v>41705</v>
          </cell>
          <cell r="B482">
            <v>14.651300000000001</v>
          </cell>
          <cell r="C482">
            <v>14.7796</v>
          </cell>
          <cell r="D482">
            <v>14.454700000000001</v>
          </cell>
          <cell r="E482">
            <v>14.608599999999999</v>
          </cell>
          <cell r="F482">
            <v>14.608599999999999</v>
          </cell>
          <cell r="G482">
            <v>21754506</v>
          </cell>
        </row>
        <row r="483">
          <cell r="A483">
            <v>41708</v>
          </cell>
          <cell r="B483">
            <v>14.523099999999999</v>
          </cell>
          <cell r="C483">
            <v>14.651300000000001</v>
          </cell>
          <cell r="D483">
            <v>14.283799999999999</v>
          </cell>
          <cell r="E483">
            <v>14.4206</v>
          </cell>
          <cell r="F483">
            <v>14.4206</v>
          </cell>
          <cell r="G483">
            <v>26711391</v>
          </cell>
        </row>
        <row r="484">
          <cell r="A484">
            <v>41709</v>
          </cell>
          <cell r="B484">
            <v>14.4206</v>
          </cell>
          <cell r="C484">
            <v>14.4206</v>
          </cell>
          <cell r="D484">
            <v>14.1897</v>
          </cell>
          <cell r="E484">
            <v>14.318</v>
          </cell>
          <cell r="F484">
            <v>14.318</v>
          </cell>
          <cell r="G484">
            <v>28446336</v>
          </cell>
        </row>
        <row r="485">
          <cell r="A485">
            <v>41710</v>
          </cell>
          <cell r="B485">
            <v>14.3863</v>
          </cell>
          <cell r="C485">
            <v>14.3949</v>
          </cell>
          <cell r="D485">
            <v>14.1043</v>
          </cell>
          <cell r="E485">
            <v>14.215400000000001</v>
          </cell>
          <cell r="F485">
            <v>14.215400000000001</v>
          </cell>
          <cell r="G485">
            <v>27534461</v>
          </cell>
        </row>
        <row r="486">
          <cell r="A486">
            <v>41711</v>
          </cell>
          <cell r="B486">
            <v>14.2239</v>
          </cell>
          <cell r="C486">
            <v>14.2667</v>
          </cell>
          <cell r="D486">
            <v>13.967499999999999</v>
          </cell>
          <cell r="E486">
            <v>14.0444</v>
          </cell>
          <cell r="F486">
            <v>14.0444</v>
          </cell>
          <cell r="G486">
            <v>34141578</v>
          </cell>
        </row>
        <row r="487">
          <cell r="A487">
            <v>41712</v>
          </cell>
          <cell r="B487">
            <v>13.9419</v>
          </cell>
          <cell r="C487">
            <v>14.0444</v>
          </cell>
          <cell r="D487">
            <v>13.5486</v>
          </cell>
          <cell r="E487">
            <v>13.6341</v>
          </cell>
          <cell r="F487">
            <v>13.6341</v>
          </cell>
          <cell r="G487">
            <v>80742006</v>
          </cell>
        </row>
        <row r="488">
          <cell r="A488">
            <v>41716</v>
          </cell>
          <cell r="B488">
            <v>13.6683</v>
          </cell>
          <cell r="C488">
            <v>14.1043</v>
          </cell>
          <cell r="D488">
            <v>13.6683</v>
          </cell>
          <cell r="E488">
            <v>14.061500000000001</v>
          </cell>
          <cell r="F488">
            <v>14.061500000000001</v>
          </cell>
          <cell r="G488">
            <v>28220082</v>
          </cell>
        </row>
        <row r="489">
          <cell r="A489">
            <v>41717</v>
          </cell>
          <cell r="B489">
            <v>14.318</v>
          </cell>
          <cell r="C489">
            <v>14.3436</v>
          </cell>
          <cell r="D489">
            <v>13.9419</v>
          </cell>
          <cell r="E489">
            <v>14.0017</v>
          </cell>
          <cell r="F489">
            <v>14.0017</v>
          </cell>
          <cell r="G489">
            <v>47420460</v>
          </cell>
        </row>
        <row r="490">
          <cell r="A490">
            <v>41718</v>
          </cell>
          <cell r="B490">
            <v>14.138500000000001</v>
          </cell>
          <cell r="C490">
            <v>14.403499999999999</v>
          </cell>
          <cell r="D490">
            <v>13.967499999999999</v>
          </cell>
          <cell r="E490">
            <v>14.249599999999999</v>
          </cell>
          <cell r="F490">
            <v>14.249599999999999</v>
          </cell>
          <cell r="G490">
            <v>30378317</v>
          </cell>
        </row>
        <row r="491">
          <cell r="A491">
            <v>41719</v>
          </cell>
          <cell r="B491">
            <v>14.1897</v>
          </cell>
          <cell r="C491">
            <v>14.7112</v>
          </cell>
          <cell r="D491">
            <v>14.1897</v>
          </cell>
          <cell r="E491">
            <v>14.642799999999999</v>
          </cell>
          <cell r="F491">
            <v>14.642799999999999</v>
          </cell>
          <cell r="G491">
            <v>103420116</v>
          </cell>
        </row>
        <row r="492">
          <cell r="A492">
            <v>41722</v>
          </cell>
          <cell r="B492">
            <v>14.642799999999999</v>
          </cell>
          <cell r="C492">
            <v>14.7112</v>
          </cell>
          <cell r="D492">
            <v>14.4376</v>
          </cell>
          <cell r="E492">
            <v>14.4718</v>
          </cell>
          <cell r="F492">
            <v>14.4718</v>
          </cell>
          <cell r="G492">
            <v>23719754</v>
          </cell>
        </row>
        <row r="493">
          <cell r="A493">
            <v>41723</v>
          </cell>
          <cell r="B493">
            <v>14.531700000000001</v>
          </cell>
          <cell r="C493">
            <v>14.736800000000001</v>
          </cell>
          <cell r="D493">
            <v>14.531700000000001</v>
          </cell>
          <cell r="E493">
            <v>14.608599999999999</v>
          </cell>
          <cell r="F493">
            <v>14.608599999999999</v>
          </cell>
          <cell r="G493">
            <v>39263903</v>
          </cell>
        </row>
        <row r="494">
          <cell r="A494">
            <v>41724</v>
          </cell>
          <cell r="B494">
            <v>14.6172</v>
          </cell>
          <cell r="C494">
            <v>14.8565</v>
          </cell>
          <cell r="D494">
            <v>14.3522</v>
          </cell>
          <cell r="E494">
            <v>14.3863</v>
          </cell>
          <cell r="F494">
            <v>14.3863</v>
          </cell>
          <cell r="G494">
            <v>39994096</v>
          </cell>
        </row>
        <row r="495">
          <cell r="A495">
            <v>41725</v>
          </cell>
          <cell r="B495">
            <v>14.318</v>
          </cell>
          <cell r="C495">
            <v>14.5915</v>
          </cell>
          <cell r="D495">
            <v>14.164099999999999</v>
          </cell>
          <cell r="E495">
            <v>14.326499999999999</v>
          </cell>
          <cell r="F495">
            <v>14.326499999999999</v>
          </cell>
          <cell r="G495">
            <v>46470223</v>
          </cell>
        </row>
        <row r="496">
          <cell r="A496">
            <v>41726</v>
          </cell>
          <cell r="B496">
            <v>14.335100000000001</v>
          </cell>
          <cell r="C496">
            <v>14.480399999999999</v>
          </cell>
          <cell r="D496">
            <v>14.061500000000001</v>
          </cell>
          <cell r="E496">
            <v>14.095700000000001</v>
          </cell>
          <cell r="F496">
            <v>14.095700000000001</v>
          </cell>
          <cell r="G496">
            <v>47746976</v>
          </cell>
        </row>
        <row r="497">
          <cell r="A497">
            <v>41729</v>
          </cell>
          <cell r="B497">
            <v>14.164099999999999</v>
          </cell>
          <cell r="C497">
            <v>14.258100000000001</v>
          </cell>
          <cell r="D497">
            <v>14.018800000000001</v>
          </cell>
          <cell r="E497">
            <v>14.1043</v>
          </cell>
          <cell r="F497">
            <v>14.1043</v>
          </cell>
          <cell r="G497">
            <v>65987821</v>
          </cell>
        </row>
        <row r="498">
          <cell r="A498">
            <v>41730</v>
          </cell>
          <cell r="B498">
            <v>14.1214</v>
          </cell>
          <cell r="C498">
            <v>14.215400000000001</v>
          </cell>
          <cell r="D498">
            <v>14.0273</v>
          </cell>
          <cell r="E498">
            <v>14.1556</v>
          </cell>
          <cell r="F498">
            <v>14.1556</v>
          </cell>
          <cell r="G498">
            <v>53944027</v>
          </cell>
        </row>
        <row r="499">
          <cell r="A499">
            <v>41731</v>
          </cell>
          <cell r="B499">
            <v>14.206899999999999</v>
          </cell>
          <cell r="C499">
            <v>14.6342</v>
          </cell>
          <cell r="D499">
            <v>14.1812</v>
          </cell>
          <cell r="E499">
            <v>14.608599999999999</v>
          </cell>
          <cell r="F499">
            <v>14.608599999999999</v>
          </cell>
          <cell r="G499">
            <v>60720982</v>
          </cell>
        </row>
        <row r="500">
          <cell r="A500">
            <v>41732</v>
          </cell>
          <cell r="B500">
            <v>14.6172</v>
          </cell>
          <cell r="C500">
            <v>14.959099999999999</v>
          </cell>
          <cell r="D500">
            <v>14.506</v>
          </cell>
          <cell r="E500">
            <v>14.574400000000001</v>
          </cell>
          <cell r="F500">
            <v>14.574400000000001</v>
          </cell>
          <cell r="G500">
            <v>55509153</v>
          </cell>
        </row>
        <row r="501">
          <cell r="A501">
            <v>41733</v>
          </cell>
          <cell r="B501">
            <v>14.574400000000001</v>
          </cell>
          <cell r="C501">
            <v>15.8139</v>
          </cell>
          <cell r="D501">
            <v>14.5146</v>
          </cell>
          <cell r="E501">
            <v>15.0702</v>
          </cell>
          <cell r="F501">
            <v>15.0702</v>
          </cell>
          <cell r="G501">
            <v>96012818</v>
          </cell>
        </row>
        <row r="502">
          <cell r="A502">
            <v>41736</v>
          </cell>
          <cell r="B502">
            <v>14.8736</v>
          </cell>
          <cell r="C502">
            <v>15.095800000000001</v>
          </cell>
          <cell r="D502">
            <v>14.5573</v>
          </cell>
          <cell r="E502">
            <v>14.7197</v>
          </cell>
          <cell r="F502">
            <v>14.7197</v>
          </cell>
          <cell r="G502">
            <v>52841055</v>
          </cell>
        </row>
        <row r="503">
          <cell r="A503">
            <v>41737</v>
          </cell>
          <cell r="B503">
            <v>14.7197</v>
          </cell>
          <cell r="C503">
            <v>14.8223</v>
          </cell>
          <cell r="D503">
            <v>14.488899999999999</v>
          </cell>
          <cell r="E503">
            <v>14.7796</v>
          </cell>
          <cell r="F503">
            <v>14.7796</v>
          </cell>
          <cell r="G503">
            <v>48576734</v>
          </cell>
        </row>
        <row r="504">
          <cell r="A504">
            <v>41738</v>
          </cell>
          <cell r="B504">
            <v>14.813800000000001</v>
          </cell>
          <cell r="C504">
            <v>14.9078</v>
          </cell>
          <cell r="D504">
            <v>14.6257</v>
          </cell>
          <cell r="E504">
            <v>14.7454</v>
          </cell>
          <cell r="F504">
            <v>14.7454</v>
          </cell>
          <cell r="G504">
            <v>27769950</v>
          </cell>
        </row>
        <row r="505">
          <cell r="A505">
            <v>41739</v>
          </cell>
          <cell r="B505">
            <v>14.7454</v>
          </cell>
          <cell r="C505">
            <v>14.9163</v>
          </cell>
          <cell r="D505">
            <v>14.403499999999999</v>
          </cell>
          <cell r="E505">
            <v>14.523099999999999</v>
          </cell>
          <cell r="F505">
            <v>14.523099999999999</v>
          </cell>
          <cell r="G505">
            <v>36294525</v>
          </cell>
        </row>
        <row r="506">
          <cell r="A506">
            <v>41740</v>
          </cell>
          <cell r="B506">
            <v>14.506</v>
          </cell>
          <cell r="C506">
            <v>14.531700000000001</v>
          </cell>
          <cell r="D506">
            <v>14.2752</v>
          </cell>
          <cell r="E506">
            <v>14.3522</v>
          </cell>
          <cell r="F506">
            <v>14.3522</v>
          </cell>
          <cell r="G506">
            <v>47929352</v>
          </cell>
        </row>
        <row r="507">
          <cell r="A507">
            <v>41743</v>
          </cell>
          <cell r="B507">
            <v>14.412000000000001</v>
          </cell>
          <cell r="C507">
            <v>14.583</v>
          </cell>
          <cell r="D507">
            <v>14.2239</v>
          </cell>
          <cell r="E507">
            <v>14.3009</v>
          </cell>
          <cell r="F507">
            <v>14.3009</v>
          </cell>
          <cell r="G507">
            <v>33490331</v>
          </cell>
        </row>
        <row r="508">
          <cell r="A508">
            <v>41744</v>
          </cell>
          <cell r="B508">
            <v>14.3009</v>
          </cell>
          <cell r="C508">
            <v>14.5146</v>
          </cell>
          <cell r="D508">
            <v>14.1556</v>
          </cell>
          <cell r="E508">
            <v>14.241</v>
          </cell>
          <cell r="F508">
            <v>14.241</v>
          </cell>
          <cell r="G508">
            <v>31044202</v>
          </cell>
        </row>
        <row r="509">
          <cell r="A509">
            <v>41745</v>
          </cell>
          <cell r="B509">
            <v>14.3436</v>
          </cell>
          <cell r="C509">
            <v>14.600099999999999</v>
          </cell>
          <cell r="D509">
            <v>14.1556</v>
          </cell>
          <cell r="E509">
            <v>14.565899999999999</v>
          </cell>
          <cell r="F509">
            <v>14.565899999999999</v>
          </cell>
          <cell r="G509">
            <v>32141235</v>
          </cell>
        </row>
        <row r="510">
          <cell r="A510">
            <v>41750</v>
          </cell>
          <cell r="B510">
            <v>14.574400000000001</v>
          </cell>
          <cell r="C510">
            <v>14.600099999999999</v>
          </cell>
          <cell r="D510">
            <v>14.3607</v>
          </cell>
          <cell r="E510">
            <v>14.531700000000001</v>
          </cell>
          <cell r="F510">
            <v>14.531700000000001</v>
          </cell>
          <cell r="G510">
            <v>48974697</v>
          </cell>
        </row>
        <row r="511">
          <cell r="A511">
            <v>41751</v>
          </cell>
          <cell r="B511">
            <v>14.579499999999999</v>
          </cell>
          <cell r="C511">
            <v>14.8729</v>
          </cell>
          <cell r="D511">
            <v>14.410600000000001</v>
          </cell>
          <cell r="E511">
            <v>14.4373</v>
          </cell>
          <cell r="F511">
            <v>14.4373</v>
          </cell>
          <cell r="G511">
            <v>33473589</v>
          </cell>
        </row>
        <row r="512">
          <cell r="A512">
            <v>41752</v>
          </cell>
          <cell r="B512">
            <v>14.464</v>
          </cell>
          <cell r="C512">
            <v>14.6151</v>
          </cell>
          <cell r="D512">
            <v>14.312799999999999</v>
          </cell>
          <cell r="E512">
            <v>14.579499999999999</v>
          </cell>
          <cell r="F512">
            <v>14.579499999999999</v>
          </cell>
          <cell r="G512">
            <v>28704975</v>
          </cell>
        </row>
        <row r="513">
          <cell r="A513">
            <v>41753</v>
          </cell>
          <cell r="B513">
            <v>14.5084</v>
          </cell>
          <cell r="C513">
            <v>14.624000000000001</v>
          </cell>
          <cell r="D513">
            <v>14.392799999999999</v>
          </cell>
          <cell r="E513">
            <v>14.4551</v>
          </cell>
          <cell r="F513">
            <v>14.4551</v>
          </cell>
          <cell r="G513">
            <v>35375498</v>
          </cell>
        </row>
        <row r="514">
          <cell r="A514">
            <v>41754</v>
          </cell>
          <cell r="B514">
            <v>14.490600000000001</v>
          </cell>
          <cell r="C514">
            <v>14.552899999999999</v>
          </cell>
          <cell r="D514">
            <v>14.2951</v>
          </cell>
          <cell r="E514">
            <v>14.499499999999999</v>
          </cell>
          <cell r="F514">
            <v>14.499499999999999</v>
          </cell>
          <cell r="G514">
            <v>28402870</v>
          </cell>
        </row>
        <row r="515">
          <cell r="A515">
            <v>41757</v>
          </cell>
          <cell r="B515">
            <v>14.5084</v>
          </cell>
          <cell r="C515">
            <v>14.5618</v>
          </cell>
          <cell r="D515">
            <v>14.1617</v>
          </cell>
          <cell r="E515">
            <v>14.2417</v>
          </cell>
          <cell r="F515">
            <v>14.2417</v>
          </cell>
          <cell r="G515">
            <v>27549665</v>
          </cell>
        </row>
        <row r="516">
          <cell r="A516">
            <v>41758</v>
          </cell>
          <cell r="B516">
            <v>14.2684</v>
          </cell>
          <cell r="C516">
            <v>14.677300000000001</v>
          </cell>
          <cell r="D516">
            <v>14.2684</v>
          </cell>
          <cell r="E516">
            <v>14.5707</v>
          </cell>
          <cell r="F516">
            <v>14.5707</v>
          </cell>
          <cell r="G516">
            <v>32838494</v>
          </cell>
        </row>
        <row r="517">
          <cell r="A517">
            <v>41759</v>
          </cell>
          <cell r="B517">
            <v>14.5707</v>
          </cell>
          <cell r="C517">
            <v>15.0063</v>
          </cell>
          <cell r="D517">
            <v>14.5707</v>
          </cell>
          <cell r="E517">
            <v>14.8729</v>
          </cell>
          <cell r="F517">
            <v>14.8729</v>
          </cell>
          <cell r="G517">
            <v>57755135</v>
          </cell>
        </row>
        <row r="518">
          <cell r="A518">
            <v>41761</v>
          </cell>
          <cell r="B518">
            <v>15.0063</v>
          </cell>
          <cell r="C518">
            <v>15.1129</v>
          </cell>
          <cell r="D518">
            <v>14.8818</v>
          </cell>
          <cell r="E518">
            <v>15.0063</v>
          </cell>
          <cell r="F518">
            <v>15.0063</v>
          </cell>
          <cell r="G518">
            <v>36042644</v>
          </cell>
        </row>
        <row r="519">
          <cell r="A519">
            <v>41764</v>
          </cell>
          <cell r="B519">
            <v>15.0063</v>
          </cell>
          <cell r="C519">
            <v>15.023999999999999</v>
          </cell>
          <cell r="D519">
            <v>14.757300000000001</v>
          </cell>
          <cell r="E519">
            <v>14.997400000000001</v>
          </cell>
          <cell r="F519">
            <v>14.997400000000001</v>
          </cell>
          <cell r="G519">
            <v>38945842</v>
          </cell>
        </row>
        <row r="520">
          <cell r="A520">
            <v>41765</v>
          </cell>
          <cell r="B520">
            <v>14.9885</v>
          </cell>
          <cell r="C520">
            <v>14.997400000000001</v>
          </cell>
          <cell r="D520">
            <v>14.8018</v>
          </cell>
          <cell r="E520">
            <v>14.890700000000001</v>
          </cell>
          <cell r="F520">
            <v>14.890700000000001</v>
          </cell>
          <cell r="G520">
            <v>32667402</v>
          </cell>
        </row>
        <row r="521">
          <cell r="A521">
            <v>41766</v>
          </cell>
          <cell r="B521">
            <v>14.944000000000001</v>
          </cell>
          <cell r="C521">
            <v>14.970700000000001</v>
          </cell>
          <cell r="D521">
            <v>14.819599999999999</v>
          </cell>
          <cell r="E521">
            <v>14.926299999999999</v>
          </cell>
          <cell r="F521">
            <v>14.926299999999999</v>
          </cell>
          <cell r="G521">
            <v>33218846</v>
          </cell>
        </row>
        <row r="522">
          <cell r="A522">
            <v>41767</v>
          </cell>
          <cell r="B522">
            <v>14.970700000000001</v>
          </cell>
          <cell r="C522">
            <v>15.077400000000001</v>
          </cell>
          <cell r="D522">
            <v>14.837300000000001</v>
          </cell>
          <cell r="E522">
            <v>14.926299999999999</v>
          </cell>
          <cell r="F522">
            <v>14.926299999999999</v>
          </cell>
          <cell r="G522">
            <v>28241174</v>
          </cell>
        </row>
        <row r="523">
          <cell r="A523">
            <v>41768</v>
          </cell>
          <cell r="B523">
            <v>14.9085</v>
          </cell>
          <cell r="C523">
            <v>14.926299999999999</v>
          </cell>
          <cell r="D523">
            <v>14.4373</v>
          </cell>
          <cell r="E523">
            <v>14.464</v>
          </cell>
          <cell r="F523">
            <v>14.464</v>
          </cell>
          <cell r="G523">
            <v>82951769</v>
          </cell>
        </row>
        <row r="524">
          <cell r="A524">
            <v>41771</v>
          </cell>
          <cell r="B524">
            <v>14.526199999999999</v>
          </cell>
          <cell r="C524">
            <v>14.7218</v>
          </cell>
          <cell r="D524">
            <v>14.526199999999999</v>
          </cell>
          <cell r="E524">
            <v>14.6684</v>
          </cell>
          <cell r="F524">
            <v>14.6684</v>
          </cell>
          <cell r="G524">
            <v>34230327</v>
          </cell>
        </row>
        <row r="525">
          <cell r="A525">
            <v>41772</v>
          </cell>
          <cell r="B525">
            <v>14.2239</v>
          </cell>
          <cell r="C525">
            <v>14.792899999999999</v>
          </cell>
          <cell r="D525">
            <v>14.2239</v>
          </cell>
          <cell r="E525">
            <v>14.7485</v>
          </cell>
          <cell r="F525">
            <v>14.7485</v>
          </cell>
          <cell r="G525">
            <v>97538700</v>
          </cell>
        </row>
        <row r="526">
          <cell r="A526">
            <v>41773</v>
          </cell>
          <cell r="B526">
            <v>14.739599999999999</v>
          </cell>
          <cell r="C526">
            <v>14.739599999999999</v>
          </cell>
          <cell r="D526">
            <v>14.4017</v>
          </cell>
          <cell r="E526">
            <v>14.4551</v>
          </cell>
          <cell r="F526">
            <v>14.4551</v>
          </cell>
          <cell r="G526">
            <v>58682035</v>
          </cell>
        </row>
        <row r="527">
          <cell r="A527">
            <v>41774</v>
          </cell>
          <cell r="B527">
            <v>14.4551</v>
          </cell>
          <cell r="C527">
            <v>14.517300000000001</v>
          </cell>
          <cell r="D527">
            <v>14.2417</v>
          </cell>
          <cell r="E527">
            <v>14.312799999999999</v>
          </cell>
          <cell r="F527">
            <v>14.312799999999999</v>
          </cell>
          <cell r="G527">
            <v>49315608</v>
          </cell>
        </row>
        <row r="528">
          <cell r="A528">
            <v>41775</v>
          </cell>
          <cell r="B528">
            <v>14.366199999999999</v>
          </cell>
          <cell r="C528">
            <v>14.6684</v>
          </cell>
          <cell r="D528">
            <v>14.3306</v>
          </cell>
          <cell r="E528">
            <v>14.4551</v>
          </cell>
          <cell r="F528">
            <v>14.4551</v>
          </cell>
          <cell r="G528">
            <v>43004844</v>
          </cell>
        </row>
        <row r="529">
          <cell r="A529">
            <v>41778</v>
          </cell>
          <cell r="B529">
            <v>14.4817</v>
          </cell>
          <cell r="C529">
            <v>14.4817</v>
          </cell>
          <cell r="D529">
            <v>14.2239</v>
          </cell>
          <cell r="E529">
            <v>14.384</v>
          </cell>
          <cell r="F529">
            <v>14.384</v>
          </cell>
          <cell r="G529">
            <v>50731822</v>
          </cell>
        </row>
        <row r="530">
          <cell r="A530">
            <v>41779</v>
          </cell>
          <cell r="B530">
            <v>14.4551</v>
          </cell>
          <cell r="C530">
            <v>14.4551</v>
          </cell>
          <cell r="D530">
            <v>14.2684</v>
          </cell>
          <cell r="E530">
            <v>14.312799999999999</v>
          </cell>
          <cell r="F530">
            <v>14.312799999999999</v>
          </cell>
          <cell r="G530">
            <v>26058228</v>
          </cell>
        </row>
        <row r="531">
          <cell r="A531">
            <v>41780</v>
          </cell>
          <cell r="B531">
            <v>14.392799999999999</v>
          </cell>
          <cell r="C531">
            <v>14.517300000000001</v>
          </cell>
          <cell r="D531">
            <v>14.3484</v>
          </cell>
          <cell r="E531">
            <v>14.4373</v>
          </cell>
          <cell r="F531">
            <v>14.4373</v>
          </cell>
          <cell r="G531">
            <v>23314425</v>
          </cell>
        </row>
        <row r="532">
          <cell r="A532">
            <v>41781</v>
          </cell>
          <cell r="B532">
            <v>14.4373</v>
          </cell>
          <cell r="C532">
            <v>14.606199999999999</v>
          </cell>
          <cell r="D532">
            <v>14.3751</v>
          </cell>
          <cell r="E532">
            <v>14.5351</v>
          </cell>
          <cell r="F532">
            <v>14.5351</v>
          </cell>
          <cell r="G532">
            <v>34222367</v>
          </cell>
        </row>
        <row r="533">
          <cell r="A533">
            <v>41782</v>
          </cell>
          <cell r="B533">
            <v>14.517300000000001</v>
          </cell>
          <cell r="C533">
            <v>14.712899999999999</v>
          </cell>
          <cell r="D533">
            <v>14.490600000000001</v>
          </cell>
          <cell r="E533">
            <v>14.6595</v>
          </cell>
          <cell r="F533">
            <v>14.6595</v>
          </cell>
          <cell r="G533">
            <v>38476164</v>
          </cell>
        </row>
        <row r="534">
          <cell r="A534">
            <v>41785</v>
          </cell>
          <cell r="B534">
            <v>14.7218</v>
          </cell>
          <cell r="C534">
            <v>14.8018</v>
          </cell>
          <cell r="D534">
            <v>14.712899999999999</v>
          </cell>
          <cell r="E534">
            <v>14.757300000000001</v>
          </cell>
          <cell r="F534">
            <v>14.757300000000001</v>
          </cell>
          <cell r="G534">
            <v>8490497</v>
          </cell>
        </row>
        <row r="535">
          <cell r="A535">
            <v>41786</v>
          </cell>
          <cell r="B535">
            <v>14.819599999999999</v>
          </cell>
          <cell r="C535">
            <v>14.926299999999999</v>
          </cell>
          <cell r="D535">
            <v>14.792899999999999</v>
          </cell>
          <cell r="E535">
            <v>14.819599999999999</v>
          </cell>
          <cell r="F535">
            <v>14.819599999999999</v>
          </cell>
          <cell r="G535">
            <v>29964609</v>
          </cell>
        </row>
        <row r="536">
          <cell r="A536">
            <v>41787</v>
          </cell>
          <cell r="B536">
            <v>14.864000000000001</v>
          </cell>
          <cell r="C536">
            <v>14.9796</v>
          </cell>
          <cell r="D536">
            <v>14.810700000000001</v>
          </cell>
          <cell r="E536">
            <v>14.944000000000001</v>
          </cell>
          <cell r="F536">
            <v>14.944000000000001</v>
          </cell>
          <cell r="G536">
            <v>34704396</v>
          </cell>
        </row>
        <row r="537">
          <cell r="A537">
            <v>41788</v>
          </cell>
          <cell r="B537">
            <v>14.8462</v>
          </cell>
          <cell r="C537">
            <v>15.023999999999999</v>
          </cell>
          <cell r="D537">
            <v>14.819599999999999</v>
          </cell>
          <cell r="E537">
            <v>14.9085</v>
          </cell>
          <cell r="F537">
            <v>14.9085</v>
          </cell>
          <cell r="G537">
            <v>25984960</v>
          </cell>
        </row>
        <row r="538">
          <cell r="A538">
            <v>41789</v>
          </cell>
          <cell r="B538">
            <v>14.9085</v>
          </cell>
          <cell r="C538">
            <v>14.9529</v>
          </cell>
          <cell r="D538">
            <v>14.677300000000001</v>
          </cell>
          <cell r="E538">
            <v>14.7218</v>
          </cell>
          <cell r="F538">
            <v>14.7218</v>
          </cell>
          <cell r="G538">
            <v>81229022</v>
          </cell>
        </row>
        <row r="539">
          <cell r="A539">
            <v>41792</v>
          </cell>
          <cell r="B539">
            <v>14.8018</v>
          </cell>
          <cell r="C539">
            <v>14.917400000000001</v>
          </cell>
          <cell r="D539">
            <v>14.6151</v>
          </cell>
          <cell r="E539">
            <v>14.8551</v>
          </cell>
          <cell r="F539">
            <v>14.8551</v>
          </cell>
          <cell r="G539">
            <v>28585133</v>
          </cell>
        </row>
        <row r="540">
          <cell r="A540">
            <v>41793</v>
          </cell>
          <cell r="B540">
            <v>14.784000000000001</v>
          </cell>
          <cell r="C540">
            <v>14.8996</v>
          </cell>
          <cell r="D540">
            <v>14.7485</v>
          </cell>
          <cell r="E540">
            <v>14.8818</v>
          </cell>
          <cell r="F540">
            <v>14.8818</v>
          </cell>
          <cell r="G540">
            <v>29252159</v>
          </cell>
        </row>
        <row r="541">
          <cell r="A541">
            <v>41794</v>
          </cell>
          <cell r="B541">
            <v>14.837300000000001</v>
          </cell>
          <cell r="C541">
            <v>14.8818</v>
          </cell>
          <cell r="D541">
            <v>14.757300000000001</v>
          </cell>
          <cell r="E541">
            <v>14.784000000000001</v>
          </cell>
          <cell r="F541">
            <v>14.784000000000001</v>
          </cell>
          <cell r="G541">
            <v>10132736</v>
          </cell>
        </row>
        <row r="542">
          <cell r="A542">
            <v>41795</v>
          </cell>
          <cell r="B542">
            <v>14.8018</v>
          </cell>
          <cell r="C542">
            <v>14.9796</v>
          </cell>
          <cell r="D542">
            <v>14.7662</v>
          </cell>
          <cell r="E542">
            <v>14.784000000000001</v>
          </cell>
          <cell r="F542">
            <v>14.784000000000001</v>
          </cell>
          <cell r="G542">
            <v>39549184</v>
          </cell>
        </row>
        <row r="543">
          <cell r="A543">
            <v>41796</v>
          </cell>
          <cell r="B543">
            <v>14.784000000000001</v>
          </cell>
          <cell r="C543">
            <v>15.1129</v>
          </cell>
          <cell r="D543">
            <v>14.784000000000001</v>
          </cell>
          <cell r="E543">
            <v>15.0063</v>
          </cell>
          <cell r="F543">
            <v>15.0063</v>
          </cell>
          <cell r="G543">
            <v>38706968</v>
          </cell>
        </row>
        <row r="544">
          <cell r="A544">
            <v>41799</v>
          </cell>
          <cell r="B544">
            <v>15.0596</v>
          </cell>
          <cell r="C544">
            <v>15.3352</v>
          </cell>
          <cell r="D544">
            <v>14.9618</v>
          </cell>
          <cell r="E544">
            <v>15.1663</v>
          </cell>
          <cell r="F544">
            <v>15.1663</v>
          </cell>
          <cell r="G544">
            <v>34254876</v>
          </cell>
        </row>
        <row r="545">
          <cell r="A545">
            <v>41800</v>
          </cell>
          <cell r="B545">
            <v>15.1663</v>
          </cell>
          <cell r="C545">
            <v>15.708600000000001</v>
          </cell>
          <cell r="D545">
            <v>15.1129</v>
          </cell>
          <cell r="E545">
            <v>15.664099999999999</v>
          </cell>
          <cell r="F545">
            <v>15.664099999999999</v>
          </cell>
          <cell r="G545">
            <v>78656241</v>
          </cell>
        </row>
        <row r="546">
          <cell r="A546">
            <v>41801</v>
          </cell>
          <cell r="B546">
            <v>15.6463</v>
          </cell>
          <cell r="C546">
            <v>15.6463</v>
          </cell>
          <cell r="D546">
            <v>15.3619</v>
          </cell>
          <cell r="E546">
            <v>15.477399999999999</v>
          </cell>
          <cell r="F546">
            <v>15.477399999999999</v>
          </cell>
          <cell r="G546">
            <v>32418606</v>
          </cell>
        </row>
        <row r="547">
          <cell r="A547">
            <v>41802</v>
          </cell>
          <cell r="B547">
            <v>15.468500000000001</v>
          </cell>
          <cell r="C547">
            <v>15.548500000000001</v>
          </cell>
          <cell r="D547">
            <v>15.210699999999999</v>
          </cell>
          <cell r="E547">
            <v>15.237399999999999</v>
          </cell>
          <cell r="F547">
            <v>15.237399999999999</v>
          </cell>
          <cell r="G547">
            <v>22312514</v>
          </cell>
        </row>
        <row r="548">
          <cell r="A548">
            <v>41803</v>
          </cell>
          <cell r="B548">
            <v>15.273</v>
          </cell>
          <cell r="C548">
            <v>15.424099999999999</v>
          </cell>
          <cell r="D548">
            <v>15.1663</v>
          </cell>
          <cell r="E548">
            <v>15.193</v>
          </cell>
          <cell r="F548">
            <v>15.193</v>
          </cell>
          <cell r="G548">
            <v>28869453</v>
          </cell>
        </row>
        <row r="549">
          <cell r="A549">
            <v>41806</v>
          </cell>
          <cell r="B549">
            <v>15.193</v>
          </cell>
          <cell r="C549">
            <v>15.290699999999999</v>
          </cell>
          <cell r="D549">
            <v>15.1129</v>
          </cell>
          <cell r="E549">
            <v>15.2463</v>
          </cell>
          <cell r="F549">
            <v>15.2463</v>
          </cell>
          <cell r="G549">
            <v>30913644</v>
          </cell>
        </row>
        <row r="550">
          <cell r="A550">
            <v>41807</v>
          </cell>
          <cell r="B550">
            <v>15.2552</v>
          </cell>
          <cell r="C550">
            <v>15.3085</v>
          </cell>
          <cell r="D550">
            <v>15.157400000000001</v>
          </cell>
          <cell r="E550">
            <v>15.237399999999999</v>
          </cell>
          <cell r="F550">
            <v>15.237399999999999</v>
          </cell>
          <cell r="G550">
            <v>17344852</v>
          </cell>
        </row>
        <row r="551">
          <cell r="A551">
            <v>41808</v>
          </cell>
          <cell r="B551">
            <v>15.264099999999999</v>
          </cell>
          <cell r="C551">
            <v>15.4419</v>
          </cell>
          <cell r="D551">
            <v>15.1752</v>
          </cell>
          <cell r="E551">
            <v>15.3796</v>
          </cell>
          <cell r="F551">
            <v>15.3796</v>
          </cell>
          <cell r="G551">
            <v>38573022</v>
          </cell>
        </row>
        <row r="552">
          <cell r="A552">
            <v>41809</v>
          </cell>
          <cell r="B552">
            <v>15.3796</v>
          </cell>
          <cell r="C552">
            <v>15.584099999999999</v>
          </cell>
          <cell r="D552">
            <v>15.3352</v>
          </cell>
          <cell r="E552">
            <v>15.557399999999999</v>
          </cell>
          <cell r="F552">
            <v>15.557399999999999</v>
          </cell>
          <cell r="G552">
            <v>18018802</v>
          </cell>
        </row>
        <row r="553">
          <cell r="A553">
            <v>41810</v>
          </cell>
          <cell r="B553">
            <v>15.5219</v>
          </cell>
          <cell r="C553">
            <v>15.6463</v>
          </cell>
          <cell r="D553">
            <v>15.388500000000001</v>
          </cell>
          <cell r="E553">
            <v>15.4152</v>
          </cell>
          <cell r="F553">
            <v>15.4152</v>
          </cell>
          <cell r="G553">
            <v>85695562</v>
          </cell>
        </row>
        <row r="554">
          <cell r="A554">
            <v>41813</v>
          </cell>
          <cell r="B554">
            <v>15.3619</v>
          </cell>
          <cell r="C554">
            <v>15.468500000000001</v>
          </cell>
          <cell r="D554">
            <v>15.353</v>
          </cell>
          <cell r="E554">
            <v>15.3796</v>
          </cell>
          <cell r="F554">
            <v>15.3796</v>
          </cell>
          <cell r="G554">
            <v>22360754</v>
          </cell>
        </row>
        <row r="555">
          <cell r="A555">
            <v>41814</v>
          </cell>
          <cell r="B555">
            <v>15.3796</v>
          </cell>
          <cell r="C555">
            <v>15.450799999999999</v>
          </cell>
          <cell r="D555">
            <v>15.210699999999999</v>
          </cell>
          <cell r="E555">
            <v>15.2818</v>
          </cell>
          <cell r="F555">
            <v>15.2818</v>
          </cell>
          <cell r="G555">
            <v>34235496</v>
          </cell>
        </row>
        <row r="556">
          <cell r="A556">
            <v>41815</v>
          </cell>
          <cell r="B556">
            <v>15.290699999999999</v>
          </cell>
          <cell r="C556">
            <v>15.3352</v>
          </cell>
          <cell r="D556">
            <v>15.1663</v>
          </cell>
          <cell r="E556">
            <v>15.210699999999999</v>
          </cell>
          <cell r="F556">
            <v>15.210699999999999</v>
          </cell>
          <cell r="G556">
            <v>30827515</v>
          </cell>
        </row>
        <row r="557">
          <cell r="A557">
            <v>41816</v>
          </cell>
          <cell r="B557">
            <v>15.193</v>
          </cell>
          <cell r="C557">
            <v>15.450799999999999</v>
          </cell>
          <cell r="D557">
            <v>15.184100000000001</v>
          </cell>
          <cell r="E557">
            <v>15.290699999999999</v>
          </cell>
          <cell r="F557">
            <v>15.290699999999999</v>
          </cell>
          <cell r="G557">
            <v>36309608</v>
          </cell>
        </row>
        <row r="558">
          <cell r="A558">
            <v>41817</v>
          </cell>
          <cell r="B558">
            <v>15.264099999999999</v>
          </cell>
          <cell r="C558">
            <v>15.3263</v>
          </cell>
          <cell r="D558">
            <v>15.1752</v>
          </cell>
          <cell r="E558">
            <v>15.210699999999999</v>
          </cell>
          <cell r="F558">
            <v>15.210699999999999</v>
          </cell>
          <cell r="G558">
            <v>26825658</v>
          </cell>
        </row>
        <row r="559">
          <cell r="A559">
            <v>41820</v>
          </cell>
          <cell r="B559">
            <v>15.290699999999999</v>
          </cell>
          <cell r="C559">
            <v>15.388500000000001</v>
          </cell>
          <cell r="D559">
            <v>15.184100000000001</v>
          </cell>
          <cell r="E559">
            <v>15.273</v>
          </cell>
          <cell r="F559">
            <v>15.273</v>
          </cell>
          <cell r="G559">
            <v>52090406</v>
          </cell>
        </row>
        <row r="560">
          <cell r="A560">
            <v>41821</v>
          </cell>
          <cell r="B560">
            <v>15.3352</v>
          </cell>
          <cell r="C560">
            <v>15.4863</v>
          </cell>
          <cell r="D560">
            <v>15.3352</v>
          </cell>
          <cell r="E560">
            <v>15.450799999999999</v>
          </cell>
          <cell r="F560">
            <v>15.450799999999999</v>
          </cell>
          <cell r="G560">
            <v>42664084</v>
          </cell>
        </row>
        <row r="561">
          <cell r="A561">
            <v>41822</v>
          </cell>
          <cell r="B561">
            <v>15.4152</v>
          </cell>
          <cell r="C561">
            <v>15.6463</v>
          </cell>
          <cell r="D561">
            <v>15.4152</v>
          </cell>
          <cell r="E561">
            <v>15.6197</v>
          </cell>
          <cell r="F561">
            <v>15.6197</v>
          </cell>
          <cell r="G561">
            <v>33336890</v>
          </cell>
        </row>
        <row r="562">
          <cell r="A562">
            <v>41823</v>
          </cell>
          <cell r="B562">
            <v>15.6463</v>
          </cell>
          <cell r="C562">
            <v>15.761900000000001</v>
          </cell>
          <cell r="D562">
            <v>15.513</v>
          </cell>
          <cell r="E562">
            <v>15.708600000000001</v>
          </cell>
          <cell r="F562">
            <v>15.708600000000001</v>
          </cell>
          <cell r="G562">
            <v>50305191</v>
          </cell>
        </row>
        <row r="563">
          <cell r="A563">
            <v>41824</v>
          </cell>
          <cell r="B563">
            <v>15.708600000000001</v>
          </cell>
          <cell r="C563">
            <v>15.7797</v>
          </cell>
          <cell r="D563">
            <v>15.6197</v>
          </cell>
          <cell r="E563">
            <v>15.717499999999999</v>
          </cell>
          <cell r="F563">
            <v>15.717499999999999</v>
          </cell>
          <cell r="G563">
            <v>4700308</v>
          </cell>
        </row>
        <row r="564">
          <cell r="A564">
            <v>41827</v>
          </cell>
          <cell r="B564">
            <v>15.753</v>
          </cell>
          <cell r="C564">
            <v>15.753</v>
          </cell>
          <cell r="D564">
            <v>15.557399999999999</v>
          </cell>
          <cell r="E564">
            <v>15.593</v>
          </cell>
          <cell r="F564">
            <v>15.593</v>
          </cell>
          <cell r="G564">
            <v>44372784</v>
          </cell>
        </row>
        <row r="565">
          <cell r="A565">
            <v>41828</v>
          </cell>
          <cell r="B565">
            <v>15.557399999999999</v>
          </cell>
          <cell r="C565">
            <v>15.6197</v>
          </cell>
          <cell r="D565">
            <v>15.264099999999999</v>
          </cell>
          <cell r="E565">
            <v>15.468500000000001</v>
          </cell>
          <cell r="F565">
            <v>15.468500000000001</v>
          </cell>
          <cell r="G565">
            <v>43168085</v>
          </cell>
        </row>
        <row r="566">
          <cell r="A566">
            <v>41829</v>
          </cell>
          <cell r="B566">
            <v>15.424099999999999</v>
          </cell>
          <cell r="C566">
            <v>15.530799999999999</v>
          </cell>
          <cell r="D566">
            <v>15.3263</v>
          </cell>
          <cell r="E566">
            <v>15.450799999999999</v>
          </cell>
          <cell r="F566">
            <v>15.450799999999999</v>
          </cell>
          <cell r="G566">
            <v>20438317</v>
          </cell>
        </row>
        <row r="567">
          <cell r="A567">
            <v>41830</v>
          </cell>
          <cell r="B567">
            <v>15.370799999999999</v>
          </cell>
          <cell r="C567">
            <v>15.450799999999999</v>
          </cell>
          <cell r="D567">
            <v>15.264099999999999</v>
          </cell>
          <cell r="E567">
            <v>15.4152</v>
          </cell>
          <cell r="F567">
            <v>15.4152</v>
          </cell>
          <cell r="G567">
            <v>31045297</v>
          </cell>
        </row>
        <row r="568">
          <cell r="A568">
            <v>41831</v>
          </cell>
          <cell r="B568">
            <v>15.353</v>
          </cell>
          <cell r="C568">
            <v>15.424099999999999</v>
          </cell>
          <cell r="D568">
            <v>15.2018</v>
          </cell>
          <cell r="E568">
            <v>15.2552</v>
          </cell>
          <cell r="F568">
            <v>15.2552</v>
          </cell>
          <cell r="G568">
            <v>31896914</v>
          </cell>
        </row>
        <row r="569">
          <cell r="A569">
            <v>41834</v>
          </cell>
          <cell r="B569">
            <v>15.344099999999999</v>
          </cell>
          <cell r="C569">
            <v>15.450799999999999</v>
          </cell>
          <cell r="D569">
            <v>15.2285</v>
          </cell>
          <cell r="E569">
            <v>15.424099999999999</v>
          </cell>
          <cell r="F569">
            <v>15.424099999999999</v>
          </cell>
          <cell r="G569">
            <v>28837973</v>
          </cell>
        </row>
        <row r="570">
          <cell r="A570">
            <v>41835</v>
          </cell>
          <cell r="B570">
            <v>15.4419</v>
          </cell>
          <cell r="C570">
            <v>15.450799999999999</v>
          </cell>
          <cell r="D570">
            <v>15.193</v>
          </cell>
          <cell r="E570">
            <v>15.2463</v>
          </cell>
          <cell r="F570">
            <v>15.2463</v>
          </cell>
          <cell r="G570">
            <v>60335628</v>
          </cell>
        </row>
        <row r="571">
          <cell r="A571">
            <v>41836</v>
          </cell>
          <cell r="B571">
            <v>15.3263</v>
          </cell>
          <cell r="C571">
            <v>15.3263</v>
          </cell>
          <cell r="D571">
            <v>15.2018</v>
          </cell>
          <cell r="E571">
            <v>15.2463</v>
          </cell>
          <cell r="F571">
            <v>15.2463</v>
          </cell>
          <cell r="G571">
            <v>29031294</v>
          </cell>
        </row>
        <row r="572">
          <cell r="A572">
            <v>41837</v>
          </cell>
          <cell r="B572">
            <v>15.2463</v>
          </cell>
          <cell r="C572">
            <v>15.2463</v>
          </cell>
          <cell r="D572">
            <v>14.8818</v>
          </cell>
          <cell r="E572">
            <v>14.9618</v>
          </cell>
          <cell r="F572">
            <v>14.9618</v>
          </cell>
          <cell r="G572">
            <v>50200555</v>
          </cell>
        </row>
        <row r="573">
          <cell r="A573">
            <v>41838</v>
          </cell>
          <cell r="B573">
            <v>14.8462</v>
          </cell>
          <cell r="C573">
            <v>15.317399999999999</v>
          </cell>
          <cell r="D573">
            <v>14.579499999999999</v>
          </cell>
          <cell r="E573">
            <v>15.264099999999999</v>
          </cell>
          <cell r="F573">
            <v>15.264099999999999</v>
          </cell>
          <cell r="G573">
            <v>50435406</v>
          </cell>
        </row>
        <row r="574">
          <cell r="A574">
            <v>41841</v>
          </cell>
          <cell r="B574">
            <v>15.264099999999999</v>
          </cell>
          <cell r="C574">
            <v>15.264099999999999</v>
          </cell>
          <cell r="D574">
            <v>14.970700000000001</v>
          </cell>
          <cell r="E574">
            <v>15.0685</v>
          </cell>
          <cell r="F574">
            <v>15.0685</v>
          </cell>
          <cell r="G574">
            <v>34314881</v>
          </cell>
        </row>
        <row r="575">
          <cell r="A575">
            <v>41842</v>
          </cell>
          <cell r="B575">
            <v>15.1129</v>
          </cell>
          <cell r="C575">
            <v>15.2018</v>
          </cell>
          <cell r="D575">
            <v>14.9885</v>
          </cell>
          <cell r="E575">
            <v>15.0685</v>
          </cell>
          <cell r="F575">
            <v>15.0685</v>
          </cell>
          <cell r="G575">
            <v>44217727</v>
          </cell>
        </row>
        <row r="576">
          <cell r="A576">
            <v>41843</v>
          </cell>
          <cell r="B576">
            <v>15.1396</v>
          </cell>
          <cell r="C576">
            <v>15.1396</v>
          </cell>
          <cell r="D576">
            <v>15.0152</v>
          </cell>
          <cell r="E576">
            <v>15.0329</v>
          </cell>
          <cell r="F576">
            <v>15.0329</v>
          </cell>
          <cell r="G576">
            <v>43513851</v>
          </cell>
        </row>
        <row r="577">
          <cell r="A577">
            <v>41844</v>
          </cell>
          <cell r="B577">
            <v>15.1485</v>
          </cell>
          <cell r="C577">
            <v>15.1485</v>
          </cell>
          <cell r="D577">
            <v>14.8996</v>
          </cell>
          <cell r="E577">
            <v>14.970700000000001</v>
          </cell>
          <cell r="F577">
            <v>14.970700000000001</v>
          </cell>
          <cell r="G577">
            <v>31892561</v>
          </cell>
        </row>
        <row r="578">
          <cell r="A578">
            <v>41845</v>
          </cell>
          <cell r="B578">
            <v>15.0685</v>
          </cell>
          <cell r="C578">
            <v>15.0685</v>
          </cell>
          <cell r="D578">
            <v>14.890700000000001</v>
          </cell>
          <cell r="E578">
            <v>14.9618</v>
          </cell>
          <cell r="F578">
            <v>14.9618</v>
          </cell>
          <cell r="G578">
            <v>18602479</v>
          </cell>
        </row>
        <row r="579">
          <cell r="A579">
            <v>41848</v>
          </cell>
          <cell r="B579">
            <v>15.023999999999999</v>
          </cell>
          <cell r="C579">
            <v>15.023999999999999</v>
          </cell>
          <cell r="D579">
            <v>14.7751</v>
          </cell>
          <cell r="E579">
            <v>14.8018</v>
          </cell>
          <cell r="F579">
            <v>14.8018</v>
          </cell>
          <cell r="G579">
            <v>24576160</v>
          </cell>
        </row>
        <row r="580">
          <cell r="A580">
            <v>41849</v>
          </cell>
          <cell r="B580">
            <v>14.8462</v>
          </cell>
          <cell r="C580">
            <v>14.970700000000001</v>
          </cell>
          <cell r="D580">
            <v>14.7751</v>
          </cell>
          <cell r="E580">
            <v>14.792899999999999</v>
          </cell>
          <cell r="F580">
            <v>14.792899999999999</v>
          </cell>
          <cell r="G580">
            <v>29847244</v>
          </cell>
        </row>
        <row r="581">
          <cell r="A581">
            <v>41850</v>
          </cell>
          <cell r="B581">
            <v>14.8462</v>
          </cell>
          <cell r="C581">
            <v>14.970700000000001</v>
          </cell>
          <cell r="D581">
            <v>14.7751</v>
          </cell>
          <cell r="E581">
            <v>14.8551</v>
          </cell>
          <cell r="F581">
            <v>14.8551</v>
          </cell>
          <cell r="G581">
            <v>21021366</v>
          </cell>
        </row>
        <row r="582">
          <cell r="A582">
            <v>41851</v>
          </cell>
          <cell r="B582">
            <v>14.837300000000001</v>
          </cell>
          <cell r="C582">
            <v>14.8729</v>
          </cell>
          <cell r="D582">
            <v>14.677300000000001</v>
          </cell>
          <cell r="E582">
            <v>14.739599999999999</v>
          </cell>
          <cell r="F582">
            <v>14.739599999999999</v>
          </cell>
          <cell r="G582">
            <v>32274368</v>
          </cell>
        </row>
        <row r="583">
          <cell r="A583">
            <v>41852</v>
          </cell>
          <cell r="B583">
            <v>14.8462</v>
          </cell>
          <cell r="C583">
            <v>14.864000000000001</v>
          </cell>
          <cell r="D583">
            <v>14.606199999999999</v>
          </cell>
          <cell r="E583">
            <v>14.632899999999999</v>
          </cell>
          <cell r="F583">
            <v>14.632899999999999</v>
          </cell>
          <cell r="G583">
            <v>26518694</v>
          </cell>
        </row>
        <row r="584">
          <cell r="A584">
            <v>41855</v>
          </cell>
          <cell r="B584">
            <v>14.677300000000001</v>
          </cell>
          <cell r="C584">
            <v>14.926299999999999</v>
          </cell>
          <cell r="D584">
            <v>14.650700000000001</v>
          </cell>
          <cell r="E584">
            <v>14.730700000000001</v>
          </cell>
          <cell r="F584">
            <v>14.730700000000001</v>
          </cell>
          <cell r="G584">
            <v>39705811</v>
          </cell>
        </row>
        <row r="585">
          <cell r="A585">
            <v>41856</v>
          </cell>
          <cell r="B585">
            <v>14.792899999999999</v>
          </cell>
          <cell r="C585">
            <v>14.8462</v>
          </cell>
          <cell r="D585">
            <v>14.6684</v>
          </cell>
          <cell r="E585">
            <v>14.757300000000001</v>
          </cell>
          <cell r="F585">
            <v>14.757300000000001</v>
          </cell>
          <cell r="G585">
            <v>29552427</v>
          </cell>
        </row>
        <row r="586">
          <cell r="A586">
            <v>41857</v>
          </cell>
          <cell r="B586">
            <v>14.7485</v>
          </cell>
          <cell r="C586">
            <v>14.810700000000001</v>
          </cell>
          <cell r="D586">
            <v>14.6418</v>
          </cell>
          <cell r="E586">
            <v>14.7662</v>
          </cell>
          <cell r="F586">
            <v>14.7662</v>
          </cell>
          <cell r="G586">
            <v>22704999</v>
          </cell>
        </row>
        <row r="587">
          <cell r="A587">
            <v>41858</v>
          </cell>
          <cell r="B587">
            <v>14.7662</v>
          </cell>
          <cell r="C587">
            <v>14.9618</v>
          </cell>
          <cell r="D587">
            <v>14.6418</v>
          </cell>
          <cell r="E587">
            <v>14.704000000000001</v>
          </cell>
          <cell r="F587">
            <v>14.704000000000001</v>
          </cell>
          <cell r="G587">
            <v>35005228</v>
          </cell>
        </row>
        <row r="588">
          <cell r="A588">
            <v>41859</v>
          </cell>
          <cell r="B588">
            <v>14.757300000000001</v>
          </cell>
          <cell r="C588">
            <v>15.0329</v>
          </cell>
          <cell r="D588">
            <v>14.686199999999999</v>
          </cell>
          <cell r="E588">
            <v>14.944000000000001</v>
          </cell>
          <cell r="F588">
            <v>14.944000000000001</v>
          </cell>
          <cell r="G588">
            <v>28112183</v>
          </cell>
        </row>
        <row r="589">
          <cell r="A589">
            <v>41862</v>
          </cell>
          <cell r="B589">
            <v>15.0418</v>
          </cell>
          <cell r="C589">
            <v>15.0952</v>
          </cell>
          <cell r="D589">
            <v>14.9351</v>
          </cell>
          <cell r="E589">
            <v>14.944000000000001</v>
          </cell>
          <cell r="F589">
            <v>14.944000000000001</v>
          </cell>
          <cell r="G589">
            <v>25491109</v>
          </cell>
        </row>
        <row r="590">
          <cell r="A590">
            <v>41863</v>
          </cell>
          <cell r="B590">
            <v>14.917400000000001</v>
          </cell>
          <cell r="C590">
            <v>14.997400000000001</v>
          </cell>
          <cell r="D590">
            <v>14.837300000000001</v>
          </cell>
          <cell r="E590">
            <v>14.8818</v>
          </cell>
          <cell r="F590">
            <v>14.8818</v>
          </cell>
          <cell r="G590">
            <v>24660481</v>
          </cell>
        </row>
        <row r="591">
          <cell r="A591">
            <v>41864</v>
          </cell>
          <cell r="B591">
            <v>14.8818</v>
          </cell>
          <cell r="C591">
            <v>15.0596</v>
          </cell>
          <cell r="D591">
            <v>14.8729</v>
          </cell>
          <cell r="E591">
            <v>14.917400000000001</v>
          </cell>
          <cell r="F591">
            <v>14.917400000000001</v>
          </cell>
          <cell r="G591">
            <v>25470068</v>
          </cell>
        </row>
        <row r="592">
          <cell r="A592">
            <v>41865</v>
          </cell>
          <cell r="B592">
            <v>14.9618</v>
          </cell>
          <cell r="C592">
            <v>15.0152</v>
          </cell>
          <cell r="D592">
            <v>14.8729</v>
          </cell>
          <cell r="E592">
            <v>14.9885</v>
          </cell>
          <cell r="F592">
            <v>14.9885</v>
          </cell>
          <cell r="G592">
            <v>25670809</v>
          </cell>
        </row>
        <row r="593">
          <cell r="A593">
            <v>41866</v>
          </cell>
          <cell r="B593">
            <v>15.023999999999999</v>
          </cell>
          <cell r="C593">
            <v>15.023999999999999</v>
          </cell>
          <cell r="D593">
            <v>14.792899999999999</v>
          </cell>
          <cell r="E593">
            <v>14.9085</v>
          </cell>
          <cell r="F593">
            <v>14.9085</v>
          </cell>
          <cell r="G593">
            <v>15377739</v>
          </cell>
        </row>
        <row r="594">
          <cell r="A594">
            <v>41869</v>
          </cell>
          <cell r="B594">
            <v>14.997400000000001</v>
          </cell>
          <cell r="C594">
            <v>15.0063</v>
          </cell>
          <cell r="D594">
            <v>14.8818</v>
          </cell>
          <cell r="E594">
            <v>14.970700000000001</v>
          </cell>
          <cell r="F594">
            <v>14.970700000000001</v>
          </cell>
          <cell r="G594">
            <v>16602162</v>
          </cell>
        </row>
        <row r="595">
          <cell r="A595">
            <v>41870</v>
          </cell>
          <cell r="B595">
            <v>15.023999999999999</v>
          </cell>
          <cell r="C595">
            <v>15.0418</v>
          </cell>
          <cell r="D595">
            <v>14.9085</v>
          </cell>
          <cell r="E595">
            <v>14.997400000000001</v>
          </cell>
          <cell r="F595">
            <v>14.997400000000001</v>
          </cell>
          <cell r="G595">
            <v>35604840</v>
          </cell>
        </row>
        <row r="596">
          <cell r="A596">
            <v>41871</v>
          </cell>
          <cell r="B596">
            <v>14.944000000000001</v>
          </cell>
          <cell r="C596">
            <v>15.103999999999999</v>
          </cell>
          <cell r="D596">
            <v>14.944000000000001</v>
          </cell>
          <cell r="E596">
            <v>15.0863</v>
          </cell>
          <cell r="F596">
            <v>15.0863</v>
          </cell>
          <cell r="G596">
            <v>22655437</v>
          </cell>
        </row>
        <row r="597">
          <cell r="A597">
            <v>41872</v>
          </cell>
          <cell r="B597">
            <v>15.0596</v>
          </cell>
          <cell r="C597">
            <v>15.157400000000001</v>
          </cell>
          <cell r="D597">
            <v>15.023999999999999</v>
          </cell>
          <cell r="E597">
            <v>15.050700000000001</v>
          </cell>
          <cell r="F597">
            <v>15.050700000000001</v>
          </cell>
          <cell r="G597">
            <v>33126070</v>
          </cell>
        </row>
        <row r="598">
          <cell r="A598">
            <v>41873</v>
          </cell>
          <cell r="B598">
            <v>15.0863</v>
          </cell>
          <cell r="C598">
            <v>15.1129</v>
          </cell>
          <cell r="D598">
            <v>14.9796</v>
          </cell>
          <cell r="E598">
            <v>15.077400000000001</v>
          </cell>
          <cell r="F598">
            <v>15.077400000000001</v>
          </cell>
          <cell r="G598">
            <v>17288630</v>
          </cell>
        </row>
        <row r="599">
          <cell r="A599">
            <v>41876</v>
          </cell>
          <cell r="B599">
            <v>15.1129</v>
          </cell>
          <cell r="C599">
            <v>15.3352</v>
          </cell>
          <cell r="D599">
            <v>15.0863</v>
          </cell>
          <cell r="E599">
            <v>15.3085</v>
          </cell>
          <cell r="F599">
            <v>15.3085</v>
          </cell>
          <cell r="G599">
            <v>36125636</v>
          </cell>
        </row>
        <row r="600">
          <cell r="A600">
            <v>41877</v>
          </cell>
          <cell r="B600">
            <v>15.3352</v>
          </cell>
          <cell r="C600">
            <v>15.504099999999999</v>
          </cell>
          <cell r="D600">
            <v>15.273</v>
          </cell>
          <cell r="E600">
            <v>15.388500000000001</v>
          </cell>
          <cell r="F600">
            <v>15.388500000000001</v>
          </cell>
          <cell r="G600">
            <v>38235546</v>
          </cell>
        </row>
        <row r="601">
          <cell r="A601">
            <v>41878</v>
          </cell>
          <cell r="B601">
            <v>15.3796</v>
          </cell>
          <cell r="C601">
            <v>15.495200000000001</v>
          </cell>
          <cell r="D601">
            <v>15.2996</v>
          </cell>
          <cell r="E601">
            <v>15.3352</v>
          </cell>
          <cell r="F601">
            <v>15.3352</v>
          </cell>
          <cell r="G601">
            <v>31966176</v>
          </cell>
        </row>
        <row r="602">
          <cell r="A602">
            <v>41879</v>
          </cell>
          <cell r="B602">
            <v>15.3352</v>
          </cell>
          <cell r="C602">
            <v>15.424099999999999</v>
          </cell>
          <cell r="D602">
            <v>15.2463</v>
          </cell>
          <cell r="E602">
            <v>15.3619</v>
          </cell>
          <cell r="F602">
            <v>15.3619</v>
          </cell>
          <cell r="G602">
            <v>22558995</v>
          </cell>
        </row>
        <row r="603">
          <cell r="A603">
            <v>41880</v>
          </cell>
          <cell r="B603">
            <v>15.273</v>
          </cell>
          <cell r="C603">
            <v>15.477399999999999</v>
          </cell>
          <cell r="D603">
            <v>15.273</v>
          </cell>
          <cell r="E603">
            <v>15.4419</v>
          </cell>
          <cell r="F603">
            <v>15.4419</v>
          </cell>
          <cell r="G603">
            <v>98977155</v>
          </cell>
        </row>
        <row r="604">
          <cell r="A604">
            <v>41883</v>
          </cell>
          <cell r="B604">
            <v>15.4419</v>
          </cell>
          <cell r="C604">
            <v>15.4419</v>
          </cell>
          <cell r="D604">
            <v>15.290699999999999</v>
          </cell>
          <cell r="E604">
            <v>15.370799999999999</v>
          </cell>
          <cell r="F604">
            <v>15.370799999999999</v>
          </cell>
          <cell r="G604">
            <v>5729653</v>
          </cell>
        </row>
        <row r="605">
          <cell r="A605">
            <v>41884</v>
          </cell>
          <cell r="B605">
            <v>15.370799999999999</v>
          </cell>
          <cell r="C605">
            <v>15.6286</v>
          </cell>
          <cell r="D605">
            <v>15.344099999999999</v>
          </cell>
          <cell r="E605">
            <v>15.5219</v>
          </cell>
          <cell r="F605">
            <v>15.5219</v>
          </cell>
          <cell r="G605">
            <v>45250651</v>
          </cell>
        </row>
        <row r="606">
          <cell r="A606">
            <v>41885</v>
          </cell>
          <cell r="B606">
            <v>15.5663</v>
          </cell>
          <cell r="C606">
            <v>15.601900000000001</v>
          </cell>
          <cell r="D606">
            <v>15.477399999999999</v>
          </cell>
          <cell r="E606">
            <v>15.513</v>
          </cell>
          <cell r="F606">
            <v>15.513</v>
          </cell>
          <cell r="G606">
            <v>23572960</v>
          </cell>
        </row>
        <row r="607">
          <cell r="A607">
            <v>41886</v>
          </cell>
          <cell r="B607">
            <v>15.557399999999999</v>
          </cell>
          <cell r="C607">
            <v>15.690799999999999</v>
          </cell>
          <cell r="D607">
            <v>15.504099999999999</v>
          </cell>
          <cell r="E607">
            <v>15.6463</v>
          </cell>
          <cell r="F607">
            <v>15.6463</v>
          </cell>
          <cell r="G607">
            <v>42885876</v>
          </cell>
        </row>
        <row r="608">
          <cell r="A608">
            <v>41887</v>
          </cell>
          <cell r="B608">
            <v>15.601900000000001</v>
          </cell>
          <cell r="C608">
            <v>15.6286</v>
          </cell>
          <cell r="D608">
            <v>15.513</v>
          </cell>
          <cell r="E608">
            <v>15.530799999999999</v>
          </cell>
          <cell r="F608">
            <v>15.530799999999999</v>
          </cell>
          <cell r="G608">
            <v>18890418</v>
          </cell>
        </row>
        <row r="609">
          <cell r="A609">
            <v>41890</v>
          </cell>
          <cell r="B609">
            <v>15.530799999999999</v>
          </cell>
          <cell r="C609">
            <v>15.637499999999999</v>
          </cell>
          <cell r="D609">
            <v>15.4597</v>
          </cell>
          <cell r="E609">
            <v>15.637499999999999</v>
          </cell>
          <cell r="F609">
            <v>15.637499999999999</v>
          </cell>
          <cell r="G609">
            <v>17936585</v>
          </cell>
        </row>
        <row r="610">
          <cell r="A610">
            <v>41891</v>
          </cell>
          <cell r="B610">
            <v>15.637499999999999</v>
          </cell>
          <cell r="C610">
            <v>15.7263</v>
          </cell>
          <cell r="D610">
            <v>15.548500000000001</v>
          </cell>
          <cell r="E610">
            <v>15.575200000000001</v>
          </cell>
          <cell r="F610">
            <v>15.575200000000001</v>
          </cell>
          <cell r="G610">
            <v>37932902</v>
          </cell>
        </row>
        <row r="611">
          <cell r="A611">
            <v>41892</v>
          </cell>
          <cell r="B611">
            <v>15.681900000000001</v>
          </cell>
          <cell r="C611">
            <v>15.690799999999999</v>
          </cell>
          <cell r="D611">
            <v>15.513</v>
          </cell>
          <cell r="E611">
            <v>15.6463</v>
          </cell>
          <cell r="F611">
            <v>15.6463</v>
          </cell>
          <cell r="G611">
            <v>19889464</v>
          </cell>
        </row>
        <row r="612">
          <cell r="A612">
            <v>41893</v>
          </cell>
          <cell r="B612">
            <v>15.5397</v>
          </cell>
          <cell r="C612">
            <v>15.7263</v>
          </cell>
          <cell r="D612">
            <v>15.530799999999999</v>
          </cell>
          <cell r="E612">
            <v>15.664099999999999</v>
          </cell>
          <cell r="F612">
            <v>15.664099999999999</v>
          </cell>
          <cell r="G612">
            <v>13079462</v>
          </cell>
        </row>
        <row r="613">
          <cell r="A613">
            <v>41894</v>
          </cell>
          <cell r="B613">
            <v>15.673</v>
          </cell>
          <cell r="C613">
            <v>15.681900000000001</v>
          </cell>
          <cell r="D613">
            <v>15.504099999999999</v>
          </cell>
          <cell r="E613">
            <v>15.6197</v>
          </cell>
          <cell r="F613">
            <v>15.6197</v>
          </cell>
          <cell r="G613">
            <v>17843438</v>
          </cell>
        </row>
        <row r="614">
          <cell r="A614">
            <v>41897</v>
          </cell>
          <cell r="B614">
            <v>15.6197</v>
          </cell>
          <cell r="C614">
            <v>15.6197</v>
          </cell>
          <cell r="D614">
            <v>15.468500000000001</v>
          </cell>
          <cell r="E614">
            <v>15.504099999999999</v>
          </cell>
          <cell r="F614">
            <v>15.504099999999999</v>
          </cell>
          <cell r="G614">
            <v>15651853</v>
          </cell>
        </row>
        <row r="615">
          <cell r="A615">
            <v>41899</v>
          </cell>
          <cell r="B615">
            <v>15.504099999999999</v>
          </cell>
          <cell r="C615">
            <v>15.6463</v>
          </cell>
          <cell r="D615">
            <v>15.4863</v>
          </cell>
          <cell r="E615">
            <v>15.6286</v>
          </cell>
          <cell r="F615">
            <v>15.6286</v>
          </cell>
          <cell r="G615">
            <v>20550714</v>
          </cell>
        </row>
        <row r="616">
          <cell r="A616">
            <v>41900</v>
          </cell>
          <cell r="B616">
            <v>15.6463</v>
          </cell>
          <cell r="C616">
            <v>15.690799999999999</v>
          </cell>
          <cell r="D616">
            <v>15.5397</v>
          </cell>
          <cell r="E616">
            <v>15.6286</v>
          </cell>
          <cell r="F616">
            <v>15.6286</v>
          </cell>
          <cell r="G616">
            <v>16610425</v>
          </cell>
        </row>
        <row r="617">
          <cell r="A617">
            <v>41901</v>
          </cell>
          <cell r="B617">
            <v>15.6286</v>
          </cell>
          <cell r="C617">
            <v>15.681900000000001</v>
          </cell>
          <cell r="D617">
            <v>15.468500000000001</v>
          </cell>
          <cell r="E617">
            <v>15.601900000000001</v>
          </cell>
          <cell r="F617">
            <v>15.601900000000001</v>
          </cell>
          <cell r="G617">
            <v>43123767</v>
          </cell>
        </row>
        <row r="618">
          <cell r="A618">
            <v>41904</v>
          </cell>
          <cell r="B618">
            <v>15.6463</v>
          </cell>
          <cell r="C618">
            <v>15.6463</v>
          </cell>
          <cell r="D618">
            <v>15.513</v>
          </cell>
          <cell r="E618">
            <v>15.610799999999999</v>
          </cell>
          <cell r="F618">
            <v>15.610799999999999</v>
          </cell>
          <cell r="G618">
            <v>22439239</v>
          </cell>
        </row>
        <row r="619">
          <cell r="A619">
            <v>41905</v>
          </cell>
          <cell r="B619">
            <v>15.6197</v>
          </cell>
          <cell r="C619">
            <v>15.637499999999999</v>
          </cell>
          <cell r="D619">
            <v>15.4419</v>
          </cell>
          <cell r="E619">
            <v>15.601900000000001</v>
          </cell>
          <cell r="F619">
            <v>15.601900000000001</v>
          </cell>
          <cell r="G619">
            <v>22537448</v>
          </cell>
        </row>
        <row r="620">
          <cell r="A620">
            <v>41906</v>
          </cell>
          <cell r="B620">
            <v>15.6197</v>
          </cell>
          <cell r="C620">
            <v>15.7263</v>
          </cell>
          <cell r="D620">
            <v>15.530799999999999</v>
          </cell>
          <cell r="E620">
            <v>15.664099999999999</v>
          </cell>
          <cell r="F620">
            <v>15.664099999999999</v>
          </cell>
          <cell r="G620">
            <v>28232737</v>
          </cell>
        </row>
        <row r="621">
          <cell r="A621">
            <v>41907</v>
          </cell>
          <cell r="B621">
            <v>15.593</v>
          </cell>
          <cell r="C621">
            <v>15.6997</v>
          </cell>
          <cell r="D621">
            <v>15.557399999999999</v>
          </cell>
          <cell r="E621">
            <v>15.610799999999999</v>
          </cell>
          <cell r="F621">
            <v>15.610799999999999</v>
          </cell>
          <cell r="G621">
            <v>40676251</v>
          </cell>
        </row>
        <row r="622">
          <cell r="A622">
            <v>41908</v>
          </cell>
          <cell r="B622">
            <v>15.530799999999999</v>
          </cell>
          <cell r="C622">
            <v>15.690799999999999</v>
          </cell>
          <cell r="D622">
            <v>15.530799999999999</v>
          </cell>
          <cell r="E622">
            <v>15.637499999999999</v>
          </cell>
          <cell r="F622">
            <v>15.637499999999999</v>
          </cell>
          <cell r="G622">
            <v>21269783</v>
          </cell>
        </row>
        <row r="623">
          <cell r="A623">
            <v>41911</v>
          </cell>
          <cell r="B623">
            <v>15.557399999999999</v>
          </cell>
          <cell r="C623">
            <v>15.673</v>
          </cell>
          <cell r="D623">
            <v>15.495200000000001</v>
          </cell>
          <cell r="E623">
            <v>15.6286</v>
          </cell>
          <cell r="F623">
            <v>15.6286</v>
          </cell>
          <cell r="G623">
            <v>24302382</v>
          </cell>
        </row>
        <row r="624">
          <cell r="A624">
            <v>41912</v>
          </cell>
          <cell r="B624">
            <v>15.690799999999999</v>
          </cell>
          <cell r="C624">
            <v>15.735200000000001</v>
          </cell>
          <cell r="D624">
            <v>15.495200000000001</v>
          </cell>
          <cell r="E624">
            <v>15.557399999999999</v>
          </cell>
          <cell r="F624">
            <v>15.557399999999999</v>
          </cell>
          <cell r="G624">
            <v>27389028</v>
          </cell>
        </row>
        <row r="625">
          <cell r="A625">
            <v>41913</v>
          </cell>
          <cell r="B625">
            <v>15.601900000000001</v>
          </cell>
          <cell r="C625">
            <v>15.601900000000001</v>
          </cell>
          <cell r="D625">
            <v>15.184100000000001</v>
          </cell>
          <cell r="E625">
            <v>15.2552</v>
          </cell>
          <cell r="F625">
            <v>15.2552</v>
          </cell>
          <cell r="G625">
            <v>31099776</v>
          </cell>
        </row>
        <row r="626">
          <cell r="A626">
            <v>41914</v>
          </cell>
          <cell r="B626">
            <v>15.2552</v>
          </cell>
          <cell r="C626">
            <v>15.2552</v>
          </cell>
          <cell r="D626">
            <v>14.8551</v>
          </cell>
          <cell r="E626">
            <v>15.0152</v>
          </cell>
          <cell r="F626">
            <v>15.0152</v>
          </cell>
          <cell r="G626">
            <v>50712429</v>
          </cell>
        </row>
        <row r="627">
          <cell r="A627">
            <v>41915</v>
          </cell>
          <cell r="B627">
            <v>15.0418</v>
          </cell>
          <cell r="C627">
            <v>15.2285</v>
          </cell>
          <cell r="D627">
            <v>14.9796</v>
          </cell>
          <cell r="E627">
            <v>15.157400000000001</v>
          </cell>
          <cell r="F627">
            <v>15.157400000000001</v>
          </cell>
          <cell r="G627">
            <v>44633673</v>
          </cell>
        </row>
        <row r="628">
          <cell r="A628">
            <v>41918</v>
          </cell>
          <cell r="B628">
            <v>15.264099999999999</v>
          </cell>
          <cell r="C628">
            <v>15.388500000000001</v>
          </cell>
          <cell r="D628">
            <v>15.1129</v>
          </cell>
          <cell r="E628">
            <v>15.184100000000001</v>
          </cell>
          <cell r="F628">
            <v>15.184100000000001</v>
          </cell>
          <cell r="G628">
            <v>36760857</v>
          </cell>
        </row>
        <row r="629">
          <cell r="A629">
            <v>41919</v>
          </cell>
          <cell r="B629">
            <v>15.184100000000001</v>
          </cell>
          <cell r="C629">
            <v>15.184100000000001</v>
          </cell>
          <cell r="D629">
            <v>14.997400000000001</v>
          </cell>
          <cell r="E629">
            <v>15.0418</v>
          </cell>
          <cell r="F629">
            <v>15.0418</v>
          </cell>
          <cell r="G629">
            <v>37941708</v>
          </cell>
        </row>
        <row r="630">
          <cell r="A630">
            <v>41920</v>
          </cell>
          <cell r="B630">
            <v>14.9796</v>
          </cell>
          <cell r="C630">
            <v>15.0418</v>
          </cell>
          <cell r="D630">
            <v>14.686199999999999</v>
          </cell>
          <cell r="E630">
            <v>14.8996</v>
          </cell>
          <cell r="F630">
            <v>14.8996</v>
          </cell>
          <cell r="G630">
            <v>55948739</v>
          </cell>
        </row>
        <row r="631">
          <cell r="A631">
            <v>41921</v>
          </cell>
          <cell r="B631">
            <v>14.9618</v>
          </cell>
          <cell r="C631">
            <v>14.9618</v>
          </cell>
          <cell r="D631">
            <v>14.446199999999999</v>
          </cell>
          <cell r="E631">
            <v>14.526199999999999</v>
          </cell>
          <cell r="F631">
            <v>14.526199999999999</v>
          </cell>
          <cell r="G631">
            <v>53163255</v>
          </cell>
        </row>
        <row r="632">
          <cell r="A632">
            <v>41922</v>
          </cell>
          <cell r="B632">
            <v>14.544</v>
          </cell>
          <cell r="C632">
            <v>14.5618</v>
          </cell>
          <cell r="D632">
            <v>13.966100000000001</v>
          </cell>
          <cell r="E632">
            <v>14.019500000000001</v>
          </cell>
          <cell r="F632">
            <v>14.019500000000001</v>
          </cell>
          <cell r="G632">
            <v>70318498</v>
          </cell>
        </row>
        <row r="633">
          <cell r="A633">
            <v>41925</v>
          </cell>
          <cell r="B633">
            <v>14.0906</v>
          </cell>
          <cell r="C633">
            <v>14.1884</v>
          </cell>
          <cell r="D633">
            <v>13.4061</v>
          </cell>
          <cell r="E633">
            <v>13.4594</v>
          </cell>
          <cell r="F633">
            <v>13.4594</v>
          </cell>
          <cell r="G633">
            <v>104209007</v>
          </cell>
        </row>
        <row r="634">
          <cell r="A634">
            <v>41926</v>
          </cell>
          <cell r="B634">
            <v>13.512700000000001</v>
          </cell>
          <cell r="C634">
            <v>13.681699999999999</v>
          </cell>
          <cell r="D634">
            <v>13.2194</v>
          </cell>
          <cell r="E634">
            <v>13.5839</v>
          </cell>
          <cell r="F634">
            <v>13.5839</v>
          </cell>
          <cell r="G634">
            <v>92701877</v>
          </cell>
        </row>
        <row r="635">
          <cell r="A635">
            <v>41927</v>
          </cell>
          <cell r="B635">
            <v>13.4594</v>
          </cell>
          <cell r="C635">
            <v>13.5572</v>
          </cell>
          <cell r="D635">
            <v>13.1038</v>
          </cell>
          <cell r="E635">
            <v>13.5038</v>
          </cell>
          <cell r="F635">
            <v>13.5038</v>
          </cell>
          <cell r="G635">
            <v>66447018</v>
          </cell>
        </row>
        <row r="636">
          <cell r="A636">
            <v>41928</v>
          </cell>
          <cell r="B636">
            <v>13.308299999999999</v>
          </cell>
          <cell r="C636">
            <v>13.761699999999999</v>
          </cell>
          <cell r="D636">
            <v>13.254899999999999</v>
          </cell>
          <cell r="E636">
            <v>13.681699999999999</v>
          </cell>
          <cell r="F636">
            <v>13.681699999999999</v>
          </cell>
          <cell r="G636">
            <v>50678393</v>
          </cell>
        </row>
        <row r="637">
          <cell r="A637">
            <v>41929</v>
          </cell>
          <cell r="B637">
            <v>13.7705</v>
          </cell>
          <cell r="C637">
            <v>14.152799999999999</v>
          </cell>
          <cell r="D637">
            <v>13.7705</v>
          </cell>
          <cell r="E637">
            <v>14.0106</v>
          </cell>
          <cell r="F637">
            <v>14.0106</v>
          </cell>
          <cell r="G637">
            <v>46800441</v>
          </cell>
        </row>
        <row r="638">
          <cell r="A638">
            <v>41932</v>
          </cell>
          <cell r="B638">
            <v>13.895</v>
          </cell>
          <cell r="C638">
            <v>14.152799999999999</v>
          </cell>
          <cell r="D638">
            <v>13.895</v>
          </cell>
          <cell r="E638">
            <v>14.1084</v>
          </cell>
          <cell r="F638">
            <v>14.1084</v>
          </cell>
          <cell r="G638">
            <v>38011540</v>
          </cell>
        </row>
        <row r="639">
          <cell r="A639">
            <v>41933</v>
          </cell>
          <cell r="B639">
            <v>14.152799999999999</v>
          </cell>
          <cell r="C639">
            <v>14.3573</v>
          </cell>
          <cell r="D639">
            <v>14.1439</v>
          </cell>
          <cell r="E639">
            <v>14.2684</v>
          </cell>
          <cell r="F639">
            <v>14.2684</v>
          </cell>
          <cell r="G639">
            <v>42669078</v>
          </cell>
        </row>
        <row r="640">
          <cell r="A640">
            <v>41934</v>
          </cell>
          <cell r="B640">
            <v>14.312799999999999</v>
          </cell>
          <cell r="C640">
            <v>14.410600000000001</v>
          </cell>
          <cell r="D640">
            <v>13.939500000000001</v>
          </cell>
          <cell r="E640">
            <v>13.975</v>
          </cell>
          <cell r="F640">
            <v>13.975</v>
          </cell>
          <cell r="G640">
            <v>54178213</v>
          </cell>
        </row>
        <row r="641">
          <cell r="A641">
            <v>41935</v>
          </cell>
          <cell r="B641">
            <v>14.0017</v>
          </cell>
          <cell r="C641">
            <v>14.5351</v>
          </cell>
          <cell r="D641">
            <v>13.912800000000001</v>
          </cell>
          <cell r="E641">
            <v>14.419499999999999</v>
          </cell>
          <cell r="F641">
            <v>14.419499999999999</v>
          </cell>
          <cell r="G641">
            <v>38346610</v>
          </cell>
        </row>
        <row r="642">
          <cell r="A642">
            <v>41936</v>
          </cell>
          <cell r="B642">
            <v>14.419499999999999</v>
          </cell>
          <cell r="C642">
            <v>14.6684</v>
          </cell>
          <cell r="D642">
            <v>14.2773</v>
          </cell>
          <cell r="E642">
            <v>14.5618</v>
          </cell>
          <cell r="F642">
            <v>14.5618</v>
          </cell>
          <cell r="G642">
            <v>27538693</v>
          </cell>
        </row>
        <row r="643">
          <cell r="A643">
            <v>41939</v>
          </cell>
          <cell r="B643">
            <v>14.4551</v>
          </cell>
          <cell r="C643">
            <v>14.499499999999999</v>
          </cell>
          <cell r="D643">
            <v>14.286199999999999</v>
          </cell>
          <cell r="E643">
            <v>14.410600000000001</v>
          </cell>
          <cell r="F643">
            <v>14.410600000000001</v>
          </cell>
          <cell r="G643">
            <v>26835136</v>
          </cell>
        </row>
        <row r="644">
          <cell r="A644">
            <v>41940</v>
          </cell>
          <cell r="B644">
            <v>14.410600000000001</v>
          </cell>
          <cell r="C644">
            <v>14.819599999999999</v>
          </cell>
          <cell r="D644">
            <v>14.410600000000001</v>
          </cell>
          <cell r="E644">
            <v>14.650700000000001</v>
          </cell>
          <cell r="F644">
            <v>14.650700000000001</v>
          </cell>
          <cell r="G644">
            <v>50304097</v>
          </cell>
        </row>
        <row r="645">
          <cell r="A645">
            <v>41941</v>
          </cell>
          <cell r="B645">
            <v>14.597300000000001</v>
          </cell>
          <cell r="C645">
            <v>14.739599999999999</v>
          </cell>
          <cell r="D645">
            <v>14.4017</v>
          </cell>
          <cell r="E645">
            <v>14.5351</v>
          </cell>
          <cell r="F645">
            <v>14.5351</v>
          </cell>
          <cell r="G645">
            <v>39087701</v>
          </cell>
        </row>
        <row r="646">
          <cell r="A646">
            <v>41942</v>
          </cell>
          <cell r="B646">
            <v>14.5351</v>
          </cell>
          <cell r="C646">
            <v>14.704000000000001</v>
          </cell>
          <cell r="D646">
            <v>14.4017</v>
          </cell>
          <cell r="E646">
            <v>14.544</v>
          </cell>
          <cell r="F646">
            <v>14.544</v>
          </cell>
          <cell r="G646">
            <v>33214844</v>
          </cell>
        </row>
        <row r="647">
          <cell r="A647">
            <v>41943</v>
          </cell>
          <cell r="B647">
            <v>14.624000000000001</v>
          </cell>
          <cell r="C647">
            <v>14.890700000000001</v>
          </cell>
          <cell r="D647">
            <v>14.624000000000001</v>
          </cell>
          <cell r="E647">
            <v>14.7485</v>
          </cell>
          <cell r="F647">
            <v>14.7485</v>
          </cell>
          <cell r="G647">
            <v>42826276</v>
          </cell>
        </row>
        <row r="648">
          <cell r="A648">
            <v>41946</v>
          </cell>
          <cell r="B648">
            <v>14.686199999999999</v>
          </cell>
          <cell r="C648">
            <v>14.926299999999999</v>
          </cell>
          <cell r="D648">
            <v>14.677300000000001</v>
          </cell>
          <cell r="E648">
            <v>14.8729</v>
          </cell>
          <cell r="F648">
            <v>14.8729</v>
          </cell>
          <cell r="G648">
            <v>21332378</v>
          </cell>
        </row>
        <row r="649">
          <cell r="A649">
            <v>41947</v>
          </cell>
          <cell r="B649">
            <v>14.8018</v>
          </cell>
          <cell r="C649">
            <v>14.8818</v>
          </cell>
          <cell r="D649">
            <v>14.677300000000001</v>
          </cell>
          <cell r="E649">
            <v>14.784000000000001</v>
          </cell>
          <cell r="F649">
            <v>14.784000000000001</v>
          </cell>
          <cell r="G649">
            <v>21743204</v>
          </cell>
        </row>
        <row r="650">
          <cell r="A650">
            <v>41948</v>
          </cell>
          <cell r="B650">
            <v>14.810700000000001</v>
          </cell>
          <cell r="C650">
            <v>14.9885</v>
          </cell>
          <cell r="D650">
            <v>14.712899999999999</v>
          </cell>
          <cell r="E650">
            <v>14.7662</v>
          </cell>
          <cell r="F650">
            <v>14.7662</v>
          </cell>
          <cell r="G650">
            <v>26826816</v>
          </cell>
        </row>
        <row r="651">
          <cell r="A651">
            <v>41949</v>
          </cell>
          <cell r="B651">
            <v>14.7662</v>
          </cell>
          <cell r="C651">
            <v>14.944000000000001</v>
          </cell>
          <cell r="D651">
            <v>14.7662</v>
          </cell>
          <cell r="E651">
            <v>14.890700000000001</v>
          </cell>
          <cell r="F651">
            <v>14.890700000000001</v>
          </cell>
          <cell r="G651">
            <v>26981004</v>
          </cell>
        </row>
        <row r="652">
          <cell r="A652">
            <v>41950</v>
          </cell>
          <cell r="B652">
            <v>14.8462</v>
          </cell>
          <cell r="C652">
            <v>14.970700000000001</v>
          </cell>
          <cell r="D652">
            <v>14.7218</v>
          </cell>
          <cell r="E652">
            <v>14.7662</v>
          </cell>
          <cell r="F652">
            <v>14.7662</v>
          </cell>
          <cell r="G652">
            <v>20262238</v>
          </cell>
        </row>
        <row r="653">
          <cell r="A653">
            <v>41953</v>
          </cell>
          <cell r="B653">
            <v>14.837300000000001</v>
          </cell>
          <cell r="C653">
            <v>14.9796</v>
          </cell>
          <cell r="D653">
            <v>14.7218</v>
          </cell>
          <cell r="E653">
            <v>14.9529</v>
          </cell>
          <cell r="F653">
            <v>14.9529</v>
          </cell>
          <cell r="G653">
            <v>27944090</v>
          </cell>
        </row>
        <row r="654">
          <cell r="A654">
            <v>41954</v>
          </cell>
          <cell r="B654">
            <v>14.9618</v>
          </cell>
          <cell r="C654">
            <v>15.050700000000001</v>
          </cell>
          <cell r="D654">
            <v>14.917400000000001</v>
          </cell>
          <cell r="E654">
            <v>14.997400000000001</v>
          </cell>
          <cell r="F654">
            <v>14.997400000000001</v>
          </cell>
          <cell r="G654">
            <v>16404256</v>
          </cell>
        </row>
        <row r="655">
          <cell r="A655">
            <v>41955</v>
          </cell>
          <cell r="B655">
            <v>14.997400000000001</v>
          </cell>
          <cell r="C655">
            <v>15.1129</v>
          </cell>
          <cell r="D655">
            <v>14.8551</v>
          </cell>
          <cell r="E655">
            <v>14.9796</v>
          </cell>
          <cell r="F655">
            <v>14.9796</v>
          </cell>
          <cell r="G655">
            <v>33730590</v>
          </cell>
        </row>
        <row r="656">
          <cell r="A656">
            <v>41956</v>
          </cell>
          <cell r="B656">
            <v>14.9085</v>
          </cell>
          <cell r="C656">
            <v>15.0685</v>
          </cell>
          <cell r="D656">
            <v>14.677300000000001</v>
          </cell>
          <cell r="E656">
            <v>14.8018</v>
          </cell>
          <cell r="F656">
            <v>14.8018</v>
          </cell>
          <cell r="G656">
            <v>21320282</v>
          </cell>
        </row>
        <row r="657">
          <cell r="A657">
            <v>41957</v>
          </cell>
          <cell r="B657">
            <v>14.757300000000001</v>
          </cell>
          <cell r="C657">
            <v>14.890700000000001</v>
          </cell>
          <cell r="D657">
            <v>14.5884</v>
          </cell>
          <cell r="E657">
            <v>14.8729</v>
          </cell>
          <cell r="F657">
            <v>14.8729</v>
          </cell>
          <cell r="G657">
            <v>25455301</v>
          </cell>
        </row>
        <row r="658">
          <cell r="A658">
            <v>41961</v>
          </cell>
          <cell r="B658">
            <v>14.757300000000001</v>
          </cell>
          <cell r="C658">
            <v>14.9529</v>
          </cell>
          <cell r="D658">
            <v>14.757300000000001</v>
          </cell>
          <cell r="E658">
            <v>14.917400000000001</v>
          </cell>
          <cell r="F658">
            <v>14.917400000000001</v>
          </cell>
          <cell r="G658">
            <v>21805647</v>
          </cell>
        </row>
        <row r="659">
          <cell r="A659">
            <v>41962</v>
          </cell>
          <cell r="B659">
            <v>14.890700000000001</v>
          </cell>
          <cell r="C659">
            <v>15.0596</v>
          </cell>
          <cell r="D659">
            <v>14.8285</v>
          </cell>
          <cell r="E659">
            <v>15.0152</v>
          </cell>
          <cell r="F659">
            <v>15.0152</v>
          </cell>
          <cell r="G659">
            <v>23279961</v>
          </cell>
        </row>
        <row r="660">
          <cell r="A660">
            <v>41963</v>
          </cell>
          <cell r="B660">
            <v>14.9351</v>
          </cell>
          <cell r="C660">
            <v>15.2018</v>
          </cell>
          <cell r="D660">
            <v>14.9351</v>
          </cell>
          <cell r="E660">
            <v>15.184100000000001</v>
          </cell>
          <cell r="F660">
            <v>15.184100000000001</v>
          </cell>
          <cell r="G660">
            <v>20852341</v>
          </cell>
        </row>
        <row r="661">
          <cell r="A661">
            <v>41964</v>
          </cell>
          <cell r="B661">
            <v>15.3352</v>
          </cell>
          <cell r="C661">
            <v>15.548500000000001</v>
          </cell>
          <cell r="D661">
            <v>15.2285</v>
          </cell>
          <cell r="E661">
            <v>15.2818</v>
          </cell>
          <cell r="F661">
            <v>15.2818</v>
          </cell>
          <cell r="G661">
            <v>37112701</v>
          </cell>
        </row>
        <row r="662">
          <cell r="A662">
            <v>41967</v>
          </cell>
          <cell r="B662">
            <v>15.3619</v>
          </cell>
          <cell r="C662">
            <v>15.513</v>
          </cell>
          <cell r="D662">
            <v>15.3352</v>
          </cell>
          <cell r="E662">
            <v>15.4419</v>
          </cell>
          <cell r="F662">
            <v>15.4419</v>
          </cell>
          <cell r="G662">
            <v>21902450</v>
          </cell>
        </row>
        <row r="663">
          <cell r="A663">
            <v>41968</v>
          </cell>
          <cell r="B663">
            <v>15.4419</v>
          </cell>
          <cell r="C663">
            <v>15.548500000000001</v>
          </cell>
          <cell r="D663">
            <v>15.2285</v>
          </cell>
          <cell r="E663">
            <v>15.290699999999999</v>
          </cell>
          <cell r="F663">
            <v>15.290699999999999</v>
          </cell>
          <cell r="G663">
            <v>53254257</v>
          </cell>
        </row>
        <row r="664">
          <cell r="A664">
            <v>41969</v>
          </cell>
          <cell r="B664">
            <v>15.290699999999999</v>
          </cell>
          <cell r="C664">
            <v>15.504099999999999</v>
          </cell>
          <cell r="D664">
            <v>15.2818</v>
          </cell>
          <cell r="E664">
            <v>15.450799999999999</v>
          </cell>
          <cell r="F664">
            <v>15.450799999999999</v>
          </cell>
          <cell r="G664">
            <v>24690857</v>
          </cell>
        </row>
        <row r="665">
          <cell r="A665">
            <v>41970</v>
          </cell>
          <cell r="B665">
            <v>15.424099999999999</v>
          </cell>
          <cell r="C665">
            <v>15.468500000000001</v>
          </cell>
          <cell r="D665">
            <v>15.3352</v>
          </cell>
          <cell r="E665">
            <v>15.370799999999999</v>
          </cell>
          <cell r="F665">
            <v>15.370799999999999</v>
          </cell>
          <cell r="G665">
            <v>4978374</v>
          </cell>
        </row>
        <row r="666">
          <cell r="A666">
            <v>41971</v>
          </cell>
          <cell r="B666">
            <v>15.450799999999999</v>
          </cell>
          <cell r="C666">
            <v>15.4863</v>
          </cell>
          <cell r="D666">
            <v>15.264099999999999</v>
          </cell>
          <cell r="E666">
            <v>15.353</v>
          </cell>
          <cell r="F666">
            <v>15.353</v>
          </cell>
          <cell r="G666">
            <v>45209312</v>
          </cell>
        </row>
        <row r="667">
          <cell r="A667">
            <v>41974</v>
          </cell>
          <cell r="B667">
            <v>15.290699999999999</v>
          </cell>
          <cell r="C667">
            <v>15.3352</v>
          </cell>
          <cell r="D667">
            <v>14.997400000000001</v>
          </cell>
          <cell r="E667">
            <v>15.0329</v>
          </cell>
          <cell r="F667">
            <v>15.0329</v>
          </cell>
          <cell r="G667">
            <v>42336822</v>
          </cell>
        </row>
        <row r="668">
          <cell r="A668">
            <v>41975</v>
          </cell>
          <cell r="B668">
            <v>15.0418</v>
          </cell>
          <cell r="C668">
            <v>15.103999999999999</v>
          </cell>
          <cell r="D668">
            <v>14.686199999999999</v>
          </cell>
          <cell r="E668">
            <v>14.730700000000001</v>
          </cell>
          <cell r="F668">
            <v>14.730700000000001</v>
          </cell>
          <cell r="G668">
            <v>32952327</v>
          </cell>
        </row>
        <row r="669">
          <cell r="A669">
            <v>41976</v>
          </cell>
          <cell r="B669">
            <v>14.730700000000001</v>
          </cell>
          <cell r="C669">
            <v>14.8462</v>
          </cell>
          <cell r="D669">
            <v>14.6418</v>
          </cell>
          <cell r="E669">
            <v>14.6684</v>
          </cell>
          <cell r="F669">
            <v>14.6684</v>
          </cell>
          <cell r="G669">
            <v>29013201</v>
          </cell>
        </row>
        <row r="670">
          <cell r="A670">
            <v>41977</v>
          </cell>
          <cell r="B670">
            <v>14.6151</v>
          </cell>
          <cell r="C670">
            <v>14.757300000000001</v>
          </cell>
          <cell r="D670">
            <v>14.544</v>
          </cell>
          <cell r="E670">
            <v>14.606199999999999</v>
          </cell>
          <cell r="F670">
            <v>14.606199999999999</v>
          </cell>
          <cell r="G670">
            <v>39798163</v>
          </cell>
        </row>
        <row r="671">
          <cell r="A671">
            <v>41978</v>
          </cell>
          <cell r="B671">
            <v>14.517300000000001</v>
          </cell>
          <cell r="C671">
            <v>14.819599999999999</v>
          </cell>
          <cell r="D671">
            <v>14.517300000000001</v>
          </cell>
          <cell r="E671">
            <v>14.686199999999999</v>
          </cell>
          <cell r="F671">
            <v>14.686199999999999</v>
          </cell>
          <cell r="G671">
            <v>28216848</v>
          </cell>
        </row>
        <row r="672">
          <cell r="A672">
            <v>41981</v>
          </cell>
          <cell r="B672">
            <v>14.837300000000001</v>
          </cell>
          <cell r="C672">
            <v>14.837300000000001</v>
          </cell>
          <cell r="D672">
            <v>14.410600000000001</v>
          </cell>
          <cell r="E672">
            <v>14.4551</v>
          </cell>
          <cell r="F672">
            <v>14.4551</v>
          </cell>
          <cell r="G672">
            <v>25503127</v>
          </cell>
        </row>
        <row r="673">
          <cell r="A673">
            <v>41982</v>
          </cell>
          <cell r="B673">
            <v>14.384</v>
          </cell>
          <cell r="C673">
            <v>14.384</v>
          </cell>
          <cell r="D673">
            <v>14.0017</v>
          </cell>
          <cell r="E673">
            <v>14.1617</v>
          </cell>
          <cell r="F673">
            <v>14.1617</v>
          </cell>
          <cell r="G673">
            <v>50736577</v>
          </cell>
        </row>
        <row r="674">
          <cell r="A674">
            <v>41983</v>
          </cell>
          <cell r="B674">
            <v>14.046099999999999</v>
          </cell>
          <cell r="C674">
            <v>14.259499999999999</v>
          </cell>
          <cell r="D674">
            <v>13.7439</v>
          </cell>
          <cell r="E674">
            <v>13.7883</v>
          </cell>
          <cell r="F674">
            <v>13.7883</v>
          </cell>
          <cell r="G674">
            <v>36022900</v>
          </cell>
        </row>
        <row r="675">
          <cell r="A675">
            <v>41984</v>
          </cell>
          <cell r="B675">
            <v>13.734999999999999</v>
          </cell>
          <cell r="C675">
            <v>14.215</v>
          </cell>
          <cell r="D675">
            <v>13.734999999999999</v>
          </cell>
          <cell r="E675">
            <v>13.9306</v>
          </cell>
          <cell r="F675">
            <v>13.9306</v>
          </cell>
          <cell r="G675">
            <v>39212072</v>
          </cell>
        </row>
        <row r="676">
          <cell r="A676">
            <v>41988</v>
          </cell>
          <cell r="B676">
            <v>13.4061</v>
          </cell>
          <cell r="C676">
            <v>13.646100000000001</v>
          </cell>
          <cell r="D676">
            <v>13.068199999999999</v>
          </cell>
          <cell r="E676">
            <v>13.121600000000001</v>
          </cell>
          <cell r="F676">
            <v>13.121600000000001</v>
          </cell>
          <cell r="G676">
            <v>18800012</v>
          </cell>
        </row>
        <row r="677">
          <cell r="A677">
            <v>41989</v>
          </cell>
          <cell r="B677">
            <v>12.9794</v>
          </cell>
          <cell r="C677">
            <v>13.4772</v>
          </cell>
          <cell r="D677">
            <v>12.730399999999999</v>
          </cell>
          <cell r="E677">
            <v>13.1394</v>
          </cell>
          <cell r="F677">
            <v>13.1394</v>
          </cell>
          <cell r="G677">
            <v>76077845</v>
          </cell>
        </row>
        <row r="678">
          <cell r="A678">
            <v>41990</v>
          </cell>
          <cell r="B678">
            <v>13.335000000000001</v>
          </cell>
          <cell r="C678">
            <v>13.4594</v>
          </cell>
          <cell r="D678">
            <v>13.0238</v>
          </cell>
          <cell r="E678">
            <v>13.414999999999999</v>
          </cell>
          <cell r="F678">
            <v>13.414999999999999</v>
          </cell>
          <cell r="G678">
            <v>84790030</v>
          </cell>
        </row>
        <row r="679">
          <cell r="A679">
            <v>41991</v>
          </cell>
          <cell r="B679">
            <v>13.539400000000001</v>
          </cell>
          <cell r="C679">
            <v>14.1084</v>
          </cell>
          <cell r="D679">
            <v>13.432700000000001</v>
          </cell>
          <cell r="E679">
            <v>14.0284</v>
          </cell>
          <cell r="F679">
            <v>14.0284</v>
          </cell>
          <cell r="G679">
            <v>70812286</v>
          </cell>
        </row>
        <row r="680">
          <cell r="A680">
            <v>41992</v>
          </cell>
          <cell r="B680">
            <v>14.046099999999999</v>
          </cell>
          <cell r="C680">
            <v>14.2239</v>
          </cell>
          <cell r="D680">
            <v>13.841699999999999</v>
          </cell>
          <cell r="E680">
            <v>13.939500000000001</v>
          </cell>
          <cell r="F680">
            <v>13.939500000000001</v>
          </cell>
          <cell r="G680">
            <v>39461138</v>
          </cell>
        </row>
        <row r="681">
          <cell r="A681">
            <v>41995</v>
          </cell>
          <cell r="B681">
            <v>13.9839</v>
          </cell>
          <cell r="C681">
            <v>14.0017</v>
          </cell>
          <cell r="D681">
            <v>13.726100000000001</v>
          </cell>
          <cell r="E681">
            <v>13.832800000000001</v>
          </cell>
          <cell r="F681">
            <v>13.832800000000001</v>
          </cell>
          <cell r="G681">
            <v>22417231</v>
          </cell>
        </row>
        <row r="682">
          <cell r="A682">
            <v>41996</v>
          </cell>
          <cell r="B682">
            <v>13.9039</v>
          </cell>
          <cell r="C682">
            <v>13.9306</v>
          </cell>
          <cell r="D682">
            <v>13.646100000000001</v>
          </cell>
          <cell r="E682">
            <v>13.672800000000001</v>
          </cell>
          <cell r="F682">
            <v>13.672800000000001</v>
          </cell>
          <cell r="G682">
            <v>25573845</v>
          </cell>
        </row>
        <row r="683">
          <cell r="A683">
            <v>41997</v>
          </cell>
          <cell r="B683">
            <v>13.734999999999999</v>
          </cell>
          <cell r="C683">
            <v>13.734999999999999</v>
          </cell>
          <cell r="D683">
            <v>13.4594</v>
          </cell>
          <cell r="E683">
            <v>13.521599999999999</v>
          </cell>
          <cell r="F683">
            <v>13.521599999999999</v>
          </cell>
          <cell r="G683">
            <v>12152987</v>
          </cell>
        </row>
        <row r="684">
          <cell r="A684">
            <v>41999</v>
          </cell>
          <cell r="B684">
            <v>13.592700000000001</v>
          </cell>
          <cell r="C684">
            <v>13.592700000000001</v>
          </cell>
          <cell r="D684">
            <v>13.335000000000001</v>
          </cell>
          <cell r="E684">
            <v>13.3972</v>
          </cell>
          <cell r="F684">
            <v>13.3972</v>
          </cell>
          <cell r="G684">
            <v>20909645</v>
          </cell>
        </row>
        <row r="685">
          <cell r="A685">
            <v>42002</v>
          </cell>
          <cell r="B685">
            <v>13.4239</v>
          </cell>
          <cell r="C685">
            <v>13.628299999999999</v>
          </cell>
          <cell r="D685">
            <v>13.361599999999999</v>
          </cell>
          <cell r="E685">
            <v>13.521599999999999</v>
          </cell>
          <cell r="F685">
            <v>13.521599999999999</v>
          </cell>
          <cell r="G685">
            <v>30018662</v>
          </cell>
        </row>
        <row r="686">
          <cell r="A686">
            <v>42003</v>
          </cell>
          <cell r="B686">
            <v>13.494999999999999</v>
          </cell>
          <cell r="C686">
            <v>13.672800000000001</v>
          </cell>
          <cell r="D686">
            <v>13.432700000000001</v>
          </cell>
          <cell r="E686">
            <v>13.521599999999999</v>
          </cell>
          <cell r="F686">
            <v>13.521599999999999</v>
          </cell>
          <cell r="G686">
            <v>21982915</v>
          </cell>
        </row>
        <row r="687">
          <cell r="A687">
            <v>42004</v>
          </cell>
          <cell r="B687">
            <v>13.4861</v>
          </cell>
          <cell r="C687">
            <v>13.619400000000001</v>
          </cell>
          <cell r="D687">
            <v>13.3527</v>
          </cell>
          <cell r="E687">
            <v>13.3705</v>
          </cell>
          <cell r="F687">
            <v>13.3705</v>
          </cell>
          <cell r="G687">
            <v>14946779</v>
          </cell>
        </row>
        <row r="688">
          <cell r="A688">
            <v>42006</v>
          </cell>
          <cell r="B688">
            <v>13.432700000000001</v>
          </cell>
          <cell r="C688">
            <v>13.521599999999999</v>
          </cell>
          <cell r="D688">
            <v>12.970499999999999</v>
          </cell>
          <cell r="E688">
            <v>13.0505</v>
          </cell>
          <cell r="F688">
            <v>13.0505</v>
          </cell>
          <cell r="G688">
            <v>33377087</v>
          </cell>
        </row>
        <row r="689">
          <cell r="A689">
            <v>42009</v>
          </cell>
          <cell r="B689">
            <v>13.1127</v>
          </cell>
          <cell r="C689">
            <v>13.1127</v>
          </cell>
          <cell r="D689">
            <v>12.606</v>
          </cell>
          <cell r="E689">
            <v>12.7393</v>
          </cell>
          <cell r="F689">
            <v>12.7393</v>
          </cell>
          <cell r="G689">
            <v>51738923</v>
          </cell>
        </row>
        <row r="690">
          <cell r="A690">
            <v>42010</v>
          </cell>
          <cell r="B690">
            <v>12.801500000000001</v>
          </cell>
          <cell r="C690">
            <v>13.0238</v>
          </cell>
          <cell r="D690">
            <v>12.597099999999999</v>
          </cell>
          <cell r="E690">
            <v>12.9171</v>
          </cell>
          <cell r="F690">
            <v>12.9171</v>
          </cell>
          <cell r="G690">
            <v>33392274</v>
          </cell>
        </row>
        <row r="691">
          <cell r="A691">
            <v>42011</v>
          </cell>
          <cell r="B691">
            <v>13.1038</v>
          </cell>
          <cell r="C691">
            <v>13.2994</v>
          </cell>
          <cell r="D691">
            <v>12.934900000000001</v>
          </cell>
          <cell r="E691">
            <v>13.2105</v>
          </cell>
          <cell r="F691">
            <v>13.2105</v>
          </cell>
          <cell r="G691">
            <v>52822595</v>
          </cell>
        </row>
        <row r="692">
          <cell r="A692">
            <v>42012</v>
          </cell>
          <cell r="B692">
            <v>13.3261</v>
          </cell>
          <cell r="C692">
            <v>13.468299999999999</v>
          </cell>
          <cell r="D692">
            <v>13.281599999999999</v>
          </cell>
          <cell r="E692">
            <v>13.3794</v>
          </cell>
          <cell r="F692">
            <v>13.3794</v>
          </cell>
          <cell r="G692">
            <v>65767467</v>
          </cell>
        </row>
        <row r="693">
          <cell r="A693">
            <v>42013</v>
          </cell>
          <cell r="B693">
            <v>13.432700000000001</v>
          </cell>
          <cell r="C693">
            <v>13.432700000000001</v>
          </cell>
          <cell r="D693">
            <v>13.121600000000001</v>
          </cell>
          <cell r="E693">
            <v>13.335000000000001</v>
          </cell>
          <cell r="F693">
            <v>13.335000000000001</v>
          </cell>
          <cell r="G693">
            <v>33422834</v>
          </cell>
        </row>
        <row r="694">
          <cell r="A694">
            <v>42016</v>
          </cell>
          <cell r="B694">
            <v>13.3527</v>
          </cell>
          <cell r="C694">
            <v>13.3972</v>
          </cell>
          <cell r="D694">
            <v>13.1127</v>
          </cell>
          <cell r="E694">
            <v>13.1305</v>
          </cell>
          <cell r="F694">
            <v>13.1305</v>
          </cell>
          <cell r="G694">
            <v>54142614</v>
          </cell>
        </row>
        <row r="695">
          <cell r="A695">
            <v>42017</v>
          </cell>
          <cell r="B695">
            <v>13.1572</v>
          </cell>
          <cell r="C695">
            <v>13.246</v>
          </cell>
          <cell r="D695">
            <v>12.854900000000001</v>
          </cell>
          <cell r="E695">
            <v>12.926</v>
          </cell>
          <cell r="F695">
            <v>12.926</v>
          </cell>
          <cell r="G695">
            <v>49958868</v>
          </cell>
        </row>
        <row r="696">
          <cell r="A696">
            <v>42018</v>
          </cell>
          <cell r="B696">
            <v>12.801500000000001</v>
          </cell>
          <cell r="C696">
            <v>12.8193</v>
          </cell>
          <cell r="D696">
            <v>12.2859</v>
          </cell>
          <cell r="E696">
            <v>12.437099999999999</v>
          </cell>
          <cell r="F696">
            <v>12.437099999999999</v>
          </cell>
          <cell r="G696">
            <v>67914904</v>
          </cell>
        </row>
        <row r="697">
          <cell r="A697">
            <v>42019</v>
          </cell>
          <cell r="B697">
            <v>12.543699999999999</v>
          </cell>
          <cell r="C697">
            <v>12.6326</v>
          </cell>
          <cell r="D697">
            <v>12.3126</v>
          </cell>
          <cell r="E697">
            <v>12.3748</v>
          </cell>
          <cell r="F697">
            <v>12.3748</v>
          </cell>
          <cell r="G697">
            <v>36430946</v>
          </cell>
        </row>
        <row r="698">
          <cell r="A698">
            <v>42020</v>
          </cell>
          <cell r="B698">
            <v>12.3748</v>
          </cell>
          <cell r="C698">
            <v>12.437099999999999</v>
          </cell>
          <cell r="D698">
            <v>12.0726</v>
          </cell>
          <cell r="E698">
            <v>12.1792</v>
          </cell>
          <cell r="F698">
            <v>12.1792</v>
          </cell>
          <cell r="G698">
            <v>58088956</v>
          </cell>
        </row>
        <row r="699">
          <cell r="A699">
            <v>42023</v>
          </cell>
          <cell r="B699">
            <v>12.2948</v>
          </cell>
          <cell r="C699">
            <v>12.4282</v>
          </cell>
          <cell r="D699">
            <v>12.143700000000001</v>
          </cell>
          <cell r="E699">
            <v>12.1792</v>
          </cell>
          <cell r="F699">
            <v>12.1792</v>
          </cell>
          <cell r="G699">
            <v>11496138</v>
          </cell>
        </row>
        <row r="700">
          <cell r="A700">
            <v>42024</v>
          </cell>
          <cell r="B700">
            <v>12.2059</v>
          </cell>
          <cell r="C700">
            <v>12.3926</v>
          </cell>
          <cell r="D700">
            <v>12.1259</v>
          </cell>
          <cell r="E700">
            <v>12.3482</v>
          </cell>
          <cell r="F700">
            <v>12.3482</v>
          </cell>
          <cell r="G700">
            <v>56037380</v>
          </cell>
        </row>
        <row r="701">
          <cell r="A701">
            <v>42025</v>
          </cell>
          <cell r="B701">
            <v>12.4015</v>
          </cell>
          <cell r="C701">
            <v>12.4015</v>
          </cell>
          <cell r="D701">
            <v>12.0992</v>
          </cell>
          <cell r="E701">
            <v>12.330399999999999</v>
          </cell>
          <cell r="F701">
            <v>12.330399999999999</v>
          </cell>
          <cell r="G701">
            <v>51331417</v>
          </cell>
        </row>
        <row r="702">
          <cell r="A702">
            <v>42026</v>
          </cell>
          <cell r="B702">
            <v>12.3748</v>
          </cell>
          <cell r="C702">
            <v>12.7393</v>
          </cell>
          <cell r="D702">
            <v>12.250400000000001</v>
          </cell>
          <cell r="E702">
            <v>12.694900000000001</v>
          </cell>
          <cell r="F702">
            <v>12.694900000000001</v>
          </cell>
          <cell r="G702">
            <v>92750074</v>
          </cell>
        </row>
        <row r="703">
          <cell r="A703">
            <v>42027</v>
          </cell>
          <cell r="B703">
            <v>12.694900000000001</v>
          </cell>
          <cell r="C703">
            <v>12.846</v>
          </cell>
          <cell r="D703">
            <v>12.3659</v>
          </cell>
          <cell r="E703">
            <v>12.4282</v>
          </cell>
          <cell r="F703">
            <v>12.4282</v>
          </cell>
          <cell r="G703">
            <v>47679362</v>
          </cell>
        </row>
        <row r="704">
          <cell r="A704">
            <v>42030</v>
          </cell>
          <cell r="B704">
            <v>12.4993</v>
          </cell>
          <cell r="C704">
            <v>12.5349</v>
          </cell>
          <cell r="D704">
            <v>12.356999999999999</v>
          </cell>
          <cell r="E704">
            <v>12.463699999999999</v>
          </cell>
          <cell r="F704">
            <v>12.463699999999999</v>
          </cell>
          <cell r="G704">
            <v>29320197</v>
          </cell>
        </row>
        <row r="705">
          <cell r="A705">
            <v>42031</v>
          </cell>
          <cell r="B705">
            <v>12.3926</v>
          </cell>
          <cell r="C705">
            <v>12.5526</v>
          </cell>
          <cell r="D705">
            <v>12.276999999999999</v>
          </cell>
          <cell r="E705">
            <v>12.517099999999999</v>
          </cell>
          <cell r="F705">
            <v>12.517099999999999</v>
          </cell>
          <cell r="G705">
            <v>37928811</v>
          </cell>
        </row>
        <row r="706">
          <cell r="A706">
            <v>42032</v>
          </cell>
          <cell r="B706">
            <v>12.5082</v>
          </cell>
          <cell r="C706">
            <v>12.543699999999999</v>
          </cell>
          <cell r="D706">
            <v>12.223699999999999</v>
          </cell>
          <cell r="E706">
            <v>12.2859</v>
          </cell>
          <cell r="F706">
            <v>12.2859</v>
          </cell>
          <cell r="G706">
            <v>24805633</v>
          </cell>
        </row>
        <row r="707">
          <cell r="A707">
            <v>42033</v>
          </cell>
          <cell r="B707">
            <v>12.250400000000001</v>
          </cell>
          <cell r="C707">
            <v>12.4726</v>
          </cell>
          <cell r="D707">
            <v>12.2059</v>
          </cell>
          <cell r="E707">
            <v>12.3659</v>
          </cell>
          <cell r="F707">
            <v>12.3659</v>
          </cell>
          <cell r="G707">
            <v>53030218</v>
          </cell>
        </row>
        <row r="708">
          <cell r="A708">
            <v>42034</v>
          </cell>
          <cell r="B708">
            <v>12.3659</v>
          </cell>
          <cell r="C708">
            <v>12.3659</v>
          </cell>
          <cell r="D708">
            <v>11.779199999999999</v>
          </cell>
          <cell r="E708">
            <v>11.8325</v>
          </cell>
          <cell r="F708">
            <v>11.8325</v>
          </cell>
          <cell r="G708">
            <v>69721948</v>
          </cell>
        </row>
        <row r="709">
          <cell r="A709">
            <v>42038</v>
          </cell>
          <cell r="B709">
            <v>11.9481</v>
          </cell>
          <cell r="C709">
            <v>12.223699999999999</v>
          </cell>
          <cell r="D709">
            <v>11.8948</v>
          </cell>
          <cell r="E709">
            <v>12.196999999999999</v>
          </cell>
          <cell r="F709">
            <v>12.196999999999999</v>
          </cell>
          <cell r="G709">
            <v>52822629</v>
          </cell>
        </row>
        <row r="710">
          <cell r="A710">
            <v>42039</v>
          </cell>
          <cell r="B710">
            <v>12.2415</v>
          </cell>
          <cell r="C710">
            <v>12.276999999999999</v>
          </cell>
          <cell r="D710">
            <v>11.5303</v>
          </cell>
          <cell r="E710">
            <v>11.610300000000001</v>
          </cell>
          <cell r="F710">
            <v>11.610300000000001</v>
          </cell>
          <cell r="G710">
            <v>62465531</v>
          </cell>
        </row>
        <row r="711">
          <cell r="A711">
            <v>42040</v>
          </cell>
          <cell r="B711">
            <v>12.0548</v>
          </cell>
          <cell r="C711">
            <v>13.174899999999999</v>
          </cell>
          <cell r="D711">
            <v>11.8681</v>
          </cell>
          <cell r="E711">
            <v>13.1305</v>
          </cell>
          <cell r="F711">
            <v>13.1305</v>
          </cell>
          <cell r="G711">
            <v>169499752</v>
          </cell>
        </row>
        <row r="712">
          <cell r="A712">
            <v>42041</v>
          </cell>
          <cell r="B712">
            <v>13.1572</v>
          </cell>
          <cell r="C712">
            <v>13.4861</v>
          </cell>
          <cell r="D712">
            <v>12.9971</v>
          </cell>
          <cell r="E712">
            <v>13.068199999999999</v>
          </cell>
          <cell r="F712">
            <v>13.068199999999999</v>
          </cell>
          <cell r="G712">
            <v>59731872</v>
          </cell>
        </row>
        <row r="713">
          <cell r="A713">
            <v>42044</v>
          </cell>
          <cell r="B713">
            <v>13.1038</v>
          </cell>
          <cell r="C713">
            <v>13.4239</v>
          </cell>
          <cell r="D713">
            <v>13.014900000000001</v>
          </cell>
          <cell r="E713">
            <v>13.254899999999999</v>
          </cell>
          <cell r="F713">
            <v>13.254899999999999</v>
          </cell>
          <cell r="G713">
            <v>48962635</v>
          </cell>
        </row>
        <row r="714">
          <cell r="A714">
            <v>42045</v>
          </cell>
          <cell r="B714">
            <v>13.335000000000001</v>
          </cell>
          <cell r="C714">
            <v>13.619400000000001</v>
          </cell>
          <cell r="D714">
            <v>12.926</v>
          </cell>
          <cell r="E714">
            <v>12.9527</v>
          </cell>
          <cell r="F714">
            <v>12.9527</v>
          </cell>
          <cell r="G714">
            <v>71845685</v>
          </cell>
        </row>
        <row r="715">
          <cell r="A715">
            <v>42046</v>
          </cell>
          <cell r="B715">
            <v>12.970499999999999</v>
          </cell>
          <cell r="C715">
            <v>13.2994</v>
          </cell>
          <cell r="D715">
            <v>12.7127</v>
          </cell>
          <cell r="E715">
            <v>12.8104</v>
          </cell>
          <cell r="F715">
            <v>12.8104</v>
          </cell>
          <cell r="G715">
            <v>34656261</v>
          </cell>
        </row>
        <row r="716">
          <cell r="A716">
            <v>42047</v>
          </cell>
          <cell r="B716">
            <v>12.8904</v>
          </cell>
          <cell r="C716">
            <v>13.2905</v>
          </cell>
          <cell r="D716">
            <v>12.846</v>
          </cell>
          <cell r="E716">
            <v>13.1927</v>
          </cell>
          <cell r="F716">
            <v>13.1927</v>
          </cell>
          <cell r="G716">
            <v>41805680</v>
          </cell>
        </row>
        <row r="717">
          <cell r="A717">
            <v>42048</v>
          </cell>
          <cell r="B717">
            <v>13.2638</v>
          </cell>
          <cell r="C717">
            <v>13.3261</v>
          </cell>
          <cell r="D717">
            <v>13.006</v>
          </cell>
          <cell r="E717">
            <v>13.0505</v>
          </cell>
          <cell r="F717">
            <v>13.0505</v>
          </cell>
          <cell r="G717">
            <v>22145102</v>
          </cell>
        </row>
        <row r="718">
          <cell r="A718">
            <v>42051</v>
          </cell>
          <cell r="B718">
            <v>13.0238</v>
          </cell>
          <cell r="C718">
            <v>13.1394</v>
          </cell>
          <cell r="D718">
            <v>12.9794</v>
          </cell>
          <cell r="E718">
            <v>13.0238</v>
          </cell>
          <cell r="F718">
            <v>13.0238</v>
          </cell>
          <cell r="G718">
            <v>3210182</v>
          </cell>
        </row>
        <row r="719">
          <cell r="A719">
            <v>42052</v>
          </cell>
          <cell r="B719">
            <v>13.0238</v>
          </cell>
          <cell r="C719">
            <v>13.2994</v>
          </cell>
          <cell r="D719">
            <v>12.9171</v>
          </cell>
          <cell r="E719">
            <v>13.281599999999999</v>
          </cell>
          <cell r="F719">
            <v>13.281599999999999</v>
          </cell>
          <cell r="G719">
            <v>28488453</v>
          </cell>
        </row>
        <row r="720">
          <cell r="A720">
            <v>42053</v>
          </cell>
          <cell r="B720">
            <v>13.1572</v>
          </cell>
          <cell r="C720">
            <v>13.414999999999999</v>
          </cell>
          <cell r="D720">
            <v>12.961600000000001</v>
          </cell>
          <cell r="E720">
            <v>13.0594</v>
          </cell>
          <cell r="F720">
            <v>13.0594</v>
          </cell>
          <cell r="G720">
            <v>46660660</v>
          </cell>
        </row>
        <row r="721">
          <cell r="A721">
            <v>42054</v>
          </cell>
          <cell r="B721">
            <v>12.9794</v>
          </cell>
          <cell r="C721">
            <v>13.2727</v>
          </cell>
          <cell r="D721">
            <v>12.9794</v>
          </cell>
          <cell r="E721">
            <v>13.148300000000001</v>
          </cell>
          <cell r="F721">
            <v>13.148300000000001</v>
          </cell>
          <cell r="G721">
            <v>20246988</v>
          </cell>
        </row>
        <row r="722">
          <cell r="A722">
            <v>42055</v>
          </cell>
          <cell r="B722">
            <v>13.1127</v>
          </cell>
          <cell r="C722">
            <v>13.335000000000001</v>
          </cell>
          <cell r="D722">
            <v>13.0327</v>
          </cell>
          <cell r="E722">
            <v>13.308299999999999</v>
          </cell>
          <cell r="F722">
            <v>13.308299999999999</v>
          </cell>
          <cell r="G722">
            <v>18953415</v>
          </cell>
        </row>
        <row r="723">
          <cell r="A723">
            <v>42058</v>
          </cell>
          <cell r="B723">
            <v>13.166</v>
          </cell>
          <cell r="C723">
            <v>13.512700000000001</v>
          </cell>
          <cell r="D723">
            <v>13.166</v>
          </cell>
          <cell r="E723">
            <v>13.441599999999999</v>
          </cell>
          <cell r="F723">
            <v>13.441599999999999</v>
          </cell>
          <cell r="G723">
            <v>24537221</v>
          </cell>
        </row>
        <row r="724">
          <cell r="A724">
            <v>42059</v>
          </cell>
          <cell r="B724">
            <v>13.441599999999999</v>
          </cell>
          <cell r="C724">
            <v>13.7705</v>
          </cell>
          <cell r="D724">
            <v>13.441599999999999</v>
          </cell>
          <cell r="E724">
            <v>13.681699999999999</v>
          </cell>
          <cell r="F724">
            <v>13.681699999999999</v>
          </cell>
          <cell r="G724">
            <v>56840183</v>
          </cell>
        </row>
        <row r="725">
          <cell r="A725">
            <v>42060</v>
          </cell>
          <cell r="B725">
            <v>13.681699999999999</v>
          </cell>
          <cell r="C725">
            <v>13.726100000000001</v>
          </cell>
          <cell r="D725">
            <v>13.432700000000001</v>
          </cell>
          <cell r="E725">
            <v>13.512700000000001</v>
          </cell>
          <cell r="F725">
            <v>13.512700000000001</v>
          </cell>
          <cell r="G725">
            <v>45206488</v>
          </cell>
        </row>
        <row r="726">
          <cell r="A726">
            <v>42061</v>
          </cell>
          <cell r="B726">
            <v>13.4861</v>
          </cell>
          <cell r="C726">
            <v>13.8683</v>
          </cell>
          <cell r="D726">
            <v>13.4861</v>
          </cell>
          <cell r="E726">
            <v>13.699400000000001</v>
          </cell>
          <cell r="F726">
            <v>13.699400000000001</v>
          </cell>
          <cell r="G726">
            <v>42856834</v>
          </cell>
        </row>
        <row r="727">
          <cell r="A727">
            <v>42062</v>
          </cell>
          <cell r="B727">
            <v>13.654999999999999</v>
          </cell>
          <cell r="C727">
            <v>13.734999999999999</v>
          </cell>
          <cell r="D727">
            <v>13.3794</v>
          </cell>
          <cell r="E727">
            <v>13.468299999999999</v>
          </cell>
          <cell r="F727">
            <v>13.468299999999999</v>
          </cell>
          <cell r="G727">
            <v>52831882</v>
          </cell>
        </row>
        <row r="728">
          <cell r="A728">
            <v>42065</v>
          </cell>
          <cell r="B728">
            <v>13.4239</v>
          </cell>
          <cell r="C728">
            <v>13.5661</v>
          </cell>
          <cell r="D728">
            <v>13.2638</v>
          </cell>
          <cell r="E728">
            <v>13.5038</v>
          </cell>
          <cell r="F728">
            <v>13.5038</v>
          </cell>
          <cell r="G728">
            <v>32152886</v>
          </cell>
        </row>
        <row r="729">
          <cell r="A729">
            <v>42066</v>
          </cell>
          <cell r="B729">
            <v>13.4772</v>
          </cell>
          <cell r="C729">
            <v>13.4772</v>
          </cell>
          <cell r="D729">
            <v>13.246</v>
          </cell>
          <cell r="E729">
            <v>13.2994</v>
          </cell>
          <cell r="F729">
            <v>13.2994</v>
          </cell>
          <cell r="G729">
            <v>39471479</v>
          </cell>
        </row>
        <row r="730">
          <cell r="A730">
            <v>42067</v>
          </cell>
          <cell r="B730">
            <v>13.2905</v>
          </cell>
          <cell r="C730">
            <v>13.3705</v>
          </cell>
          <cell r="D730">
            <v>13.068199999999999</v>
          </cell>
          <cell r="E730">
            <v>13.121600000000001</v>
          </cell>
          <cell r="F730">
            <v>13.121600000000001</v>
          </cell>
          <cell r="G730">
            <v>22324575</v>
          </cell>
        </row>
        <row r="731">
          <cell r="A731">
            <v>42068</v>
          </cell>
          <cell r="B731">
            <v>13.0771</v>
          </cell>
          <cell r="C731">
            <v>13.335000000000001</v>
          </cell>
          <cell r="D731">
            <v>13.0505</v>
          </cell>
          <cell r="E731">
            <v>13.2727</v>
          </cell>
          <cell r="F731">
            <v>13.2727</v>
          </cell>
          <cell r="G731">
            <v>34791265</v>
          </cell>
        </row>
        <row r="732">
          <cell r="A732">
            <v>42069</v>
          </cell>
          <cell r="B732">
            <v>13.201599999999999</v>
          </cell>
          <cell r="C732">
            <v>13.414999999999999</v>
          </cell>
          <cell r="D732">
            <v>12.721500000000001</v>
          </cell>
          <cell r="E732">
            <v>12.783799999999999</v>
          </cell>
          <cell r="F732">
            <v>12.783799999999999</v>
          </cell>
          <cell r="G732">
            <v>50833263</v>
          </cell>
        </row>
        <row r="733">
          <cell r="A733">
            <v>42072</v>
          </cell>
          <cell r="B733">
            <v>12.8371</v>
          </cell>
          <cell r="C733">
            <v>12.881600000000001</v>
          </cell>
          <cell r="D733">
            <v>12.730399999999999</v>
          </cell>
          <cell r="E733">
            <v>12.801500000000001</v>
          </cell>
          <cell r="F733">
            <v>12.801500000000001</v>
          </cell>
          <cell r="G733">
            <v>21984909</v>
          </cell>
        </row>
        <row r="734">
          <cell r="A734">
            <v>42073</v>
          </cell>
          <cell r="B734">
            <v>12.8104</v>
          </cell>
          <cell r="C734">
            <v>12.8104</v>
          </cell>
          <cell r="D734">
            <v>12.526</v>
          </cell>
          <cell r="E734">
            <v>12.703799999999999</v>
          </cell>
          <cell r="F734">
            <v>12.703799999999999</v>
          </cell>
          <cell r="G734">
            <v>34282665</v>
          </cell>
        </row>
        <row r="735">
          <cell r="A735">
            <v>42074</v>
          </cell>
          <cell r="B735">
            <v>12.766</v>
          </cell>
          <cell r="C735">
            <v>12.8727</v>
          </cell>
          <cell r="D735">
            <v>12.5082</v>
          </cell>
          <cell r="E735">
            <v>12.8193</v>
          </cell>
          <cell r="F735">
            <v>12.8193</v>
          </cell>
          <cell r="G735">
            <v>38394852</v>
          </cell>
        </row>
        <row r="736">
          <cell r="A736">
            <v>42075</v>
          </cell>
          <cell r="B736">
            <v>12.828200000000001</v>
          </cell>
          <cell r="C736">
            <v>13.2994</v>
          </cell>
          <cell r="D736">
            <v>12.8193</v>
          </cell>
          <cell r="E736">
            <v>13.281599999999999</v>
          </cell>
          <cell r="F736">
            <v>13.281599999999999</v>
          </cell>
          <cell r="G736">
            <v>34240941</v>
          </cell>
        </row>
        <row r="737">
          <cell r="A737">
            <v>42076</v>
          </cell>
          <cell r="B737">
            <v>13.281599999999999</v>
          </cell>
          <cell r="C737">
            <v>13.441599999999999</v>
          </cell>
          <cell r="D737">
            <v>13.1394</v>
          </cell>
          <cell r="E737">
            <v>13.2994</v>
          </cell>
          <cell r="F737">
            <v>13.2994</v>
          </cell>
          <cell r="G737">
            <v>31105584</v>
          </cell>
        </row>
        <row r="738">
          <cell r="A738">
            <v>42080</v>
          </cell>
          <cell r="B738">
            <v>13.2372</v>
          </cell>
          <cell r="C738">
            <v>13.2905</v>
          </cell>
          <cell r="D738">
            <v>13.068199999999999</v>
          </cell>
          <cell r="E738">
            <v>13.1394</v>
          </cell>
          <cell r="F738">
            <v>13.1394</v>
          </cell>
          <cell r="G738">
            <v>19822272</v>
          </cell>
        </row>
        <row r="739">
          <cell r="A739">
            <v>42081</v>
          </cell>
          <cell r="B739">
            <v>13.1394</v>
          </cell>
          <cell r="C739">
            <v>13.1394</v>
          </cell>
          <cell r="D739">
            <v>12.703799999999999</v>
          </cell>
          <cell r="E739">
            <v>12.970499999999999</v>
          </cell>
          <cell r="F739">
            <v>12.970499999999999</v>
          </cell>
          <cell r="G739">
            <v>70596357</v>
          </cell>
        </row>
        <row r="740">
          <cell r="A740">
            <v>42082</v>
          </cell>
          <cell r="B740">
            <v>13.0327</v>
          </cell>
          <cell r="C740">
            <v>13.0327</v>
          </cell>
          <cell r="D740">
            <v>12.526</v>
          </cell>
          <cell r="E740">
            <v>12.703799999999999</v>
          </cell>
          <cell r="F740">
            <v>12.703799999999999</v>
          </cell>
          <cell r="G740">
            <v>60355513</v>
          </cell>
        </row>
        <row r="741">
          <cell r="A741">
            <v>42083</v>
          </cell>
          <cell r="B741">
            <v>12.694900000000001</v>
          </cell>
          <cell r="C741">
            <v>12.881600000000001</v>
          </cell>
          <cell r="D741">
            <v>12.588200000000001</v>
          </cell>
          <cell r="E741">
            <v>12.703799999999999</v>
          </cell>
          <cell r="F741">
            <v>12.703799999999999</v>
          </cell>
          <cell r="G741">
            <v>69980630</v>
          </cell>
        </row>
        <row r="742">
          <cell r="A742">
            <v>42086</v>
          </cell>
          <cell r="B742">
            <v>12.7393</v>
          </cell>
          <cell r="C742">
            <v>12.8727</v>
          </cell>
          <cell r="D742">
            <v>12.5793</v>
          </cell>
          <cell r="E742">
            <v>12.8371</v>
          </cell>
          <cell r="F742">
            <v>12.8371</v>
          </cell>
          <cell r="G742">
            <v>40417575</v>
          </cell>
        </row>
        <row r="743">
          <cell r="A743">
            <v>42087</v>
          </cell>
          <cell r="B743">
            <v>12.863799999999999</v>
          </cell>
          <cell r="C743">
            <v>13.121600000000001</v>
          </cell>
          <cell r="D743">
            <v>12.863799999999999</v>
          </cell>
          <cell r="E743">
            <v>13.0238</v>
          </cell>
          <cell r="F743">
            <v>13.0238</v>
          </cell>
          <cell r="G743">
            <v>41741186</v>
          </cell>
        </row>
        <row r="744">
          <cell r="A744">
            <v>42088</v>
          </cell>
          <cell r="B744">
            <v>13.086</v>
          </cell>
          <cell r="C744">
            <v>13.228300000000001</v>
          </cell>
          <cell r="D744">
            <v>12.8371</v>
          </cell>
          <cell r="E744">
            <v>12.9438</v>
          </cell>
          <cell r="F744">
            <v>12.9438</v>
          </cell>
          <cell r="G744">
            <v>51085090</v>
          </cell>
        </row>
        <row r="745">
          <cell r="A745">
            <v>42089</v>
          </cell>
          <cell r="B745">
            <v>12.8993</v>
          </cell>
          <cell r="C745">
            <v>12.9794</v>
          </cell>
          <cell r="D745">
            <v>12.703799999999999</v>
          </cell>
          <cell r="E745">
            <v>12.730399999999999</v>
          </cell>
          <cell r="F745">
            <v>12.730399999999999</v>
          </cell>
          <cell r="G745">
            <v>50871049</v>
          </cell>
        </row>
        <row r="746">
          <cell r="A746">
            <v>42090</v>
          </cell>
          <cell r="B746">
            <v>12.757099999999999</v>
          </cell>
          <cell r="C746">
            <v>12.881600000000001</v>
          </cell>
          <cell r="D746">
            <v>12.694900000000001</v>
          </cell>
          <cell r="E746">
            <v>12.7927</v>
          </cell>
          <cell r="F746">
            <v>12.7927</v>
          </cell>
          <cell r="G746">
            <v>27638299</v>
          </cell>
        </row>
        <row r="747">
          <cell r="A747">
            <v>42093</v>
          </cell>
          <cell r="B747">
            <v>12.8104</v>
          </cell>
          <cell r="C747">
            <v>13.014900000000001</v>
          </cell>
          <cell r="D747">
            <v>12.766</v>
          </cell>
          <cell r="E747">
            <v>12.8993</v>
          </cell>
          <cell r="F747">
            <v>12.8993</v>
          </cell>
          <cell r="G747">
            <v>24668074</v>
          </cell>
        </row>
        <row r="748">
          <cell r="A748">
            <v>42094</v>
          </cell>
          <cell r="B748">
            <v>12.801500000000001</v>
          </cell>
          <cell r="C748">
            <v>13.014900000000001</v>
          </cell>
          <cell r="D748">
            <v>12.7927</v>
          </cell>
          <cell r="E748">
            <v>12.863799999999999</v>
          </cell>
          <cell r="F748">
            <v>12.863799999999999</v>
          </cell>
          <cell r="G748">
            <v>34200963</v>
          </cell>
        </row>
        <row r="749">
          <cell r="A749">
            <v>42095</v>
          </cell>
          <cell r="B749">
            <v>12.801500000000001</v>
          </cell>
          <cell r="C749">
            <v>12.8993</v>
          </cell>
          <cell r="D749">
            <v>12.694900000000001</v>
          </cell>
          <cell r="E749">
            <v>12.7393</v>
          </cell>
          <cell r="F749">
            <v>12.7393</v>
          </cell>
          <cell r="G749">
            <v>22238739</v>
          </cell>
        </row>
        <row r="750">
          <cell r="A750">
            <v>42100</v>
          </cell>
          <cell r="B750">
            <v>12.7927</v>
          </cell>
          <cell r="C750">
            <v>13.414999999999999</v>
          </cell>
          <cell r="D750">
            <v>12.757099999999999</v>
          </cell>
          <cell r="E750">
            <v>13.361599999999999</v>
          </cell>
          <cell r="F750">
            <v>13.361599999999999</v>
          </cell>
          <cell r="G750">
            <v>60239477</v>
          </cell>
        </row>
        <row r="751">
          <cell r="A751">
            <v>42101</v>
          </cell>
          <cell r="B751">
            <v>13.2905</v>
          </cell>
          <cell r="C751">
            <v>13.601599999999999</v>
          </cell>
          <cell r="D751">
            <v>13.2105</v>
          </cell>
          <cell r="E751">
            <v>13.432700000000001</v>
          </cell>
          <cell r="F751">
            <v>13.432700000000001</v>
          </cell>
          <cell r="G751">
            <v>63378661</v>
          </cell>
        </row>
        <row r="752">
          <cell r="A752">
            <v>42102</v>
          </cell>
          <cell r="B752">
            <v>13.3261</v>
          </cell>
          <cell r="C752">
            <v>13.468299999999999</v>
          </cell>
          <cell r="D752">
            <v>13.1127</v>
          </cell>
          <cell r="E752">
            <v>13.1572</v>
          </cell>
          <cell r="F752">
            <v>13.1572</v>
          </cell>
          <cell r="G752">
            <v>60531338</v>
          </cell>
        </row>
        <row r="753">
          <cell r="A753">
            <v>42103</v>
          </cell>
          <cell r="B753">
            <v>13.1572</v>
          </cell>
          <cell r="C753">
            <v>13.308299999999999</v>
          </cell>
          <cell r="D753">
            <v>13.086</v>
          </cell>
          <cell r="E753">
            <v>13.2105</v>
          </cell>
          <cell r="F753">
            <v>13.2105</v>
          </cell>
          <cell r="G753">
            <v>31996186</v>
          </cell>
        </row>
        <row r="754">
          <cell r="A754">
            <v>42104</v>
          </cell>
          <cell r="B754">
            <v>13.1572</v>
          </cell>
          <cell r="C754">
            <v>13.2905</v>
          </cell>
          <cell r="D754">
            <v>13.1572</v>
          </cell>
          <cell r="E754">
            <v>13.228300000000001</v>
          </cell>
          <cell r="F754">
            <v>13.228300000000001</v>
          </cell>
          <cell r="G754">
            <v>15313534</v>
          </cell>
        </row>
        <row r="755">
          <cell r="A755">
            <v>42107</v>
          </cell>
          <cell r="B755">
            <v>13.228300000000001</v>
          </cell>
          <cell r="C755">
            <v>13.414999999999999</v>
          </cell>
          <cell r="D755">
            <v>13.201599999999999</v>
          </cell>
          <cell r="E755">
            <v>13.246</v>
          </cell>
          <cell r="F755">
            <v>13.246</v>
          </cell>
          <cell r="G755">
            <v>21073896</v>
          </cell>
        </row>
        <row r="756">
          <cell r="A756">
            <v>42108</v>
          </cell>
          <cell r="B756">
            <v>13.254899999999999</v>
          </cell>
          <cell r="C756">
            <v>13.3527</v>
          </cell>
          <cell r="D756">
            <v>13.1838</v>
          </cell>
          <cell r="E756">
            <v>13.3172</v>
          </cell>
          <cell r="F756">
            <v>13.3172</v>
          </cell>
          <cell r="G756">
            <v>29823611</v>
          </cell>
        </row>
        <row r="757">
          <cell r="A757">
            <v>42109</v>
          </cell>
          <cell r="B757">
            <v>13.3527</v>
          </cell>
          <cell r="C757">
            <v>13.6905</v>
          </cell>
          <cell r="D757">
            <v>13.2994</v>
          </cell>
          <cell r="E757">
            <v>13.646100000000001</v>
          </cell>
          <cell r="F757">
            <v>13.646100000000001</v>
          </cell>
          <cell r="G757">
            <v>69566176</v>
          </cell>
        </row>
        <row r="758">
          <cell r="A758">
            <v>42110</v>
          </cell>
          <cell r="B758">
            <v>13.539400000000001</v>
          </cell>
          <cell r="C758">
            <v>13.628299999999999</v>
          </cell>
          <cell r="D758">
            <v>13.432700000000001</v>
          </cell>
          <cell r="E758">
            <v>13.601599999999999</v>
          </cell>
          <cell r="F758">
            <v>13.601599999999999</v>
          </cell>
          <cell r="G758">
            <v>36440087</v>
          </cell>
        </row>
        <row r="759">
          <cell r="A759">
            <v>42111</v>
          </cell>
          <cell r="B759">
            <v>13.601599999999999</v>
          </cell>
          <cell r="C759">
            <v>13.601599999999999</v>
          </cell>
          <cell r="D759">
            <v>13.3527</v>
          </cell>
          <cell r="E759">
            <v>13.432700000000001</v>
          </cell>
          <cell r="F759">
            <v>13.432700000000001</v>
          </cell>
          <cell r="G759">
            <v>33717314</v>
          </cell>
        </row>
        <row r="760">
          <cell r="A760">
            <v>42114</v>
          </cell>
          <cell r="B760">
            <v>13.468299999999999</v>
          </cell>
          <cell r="C760">
            <v>13.5305</v>
          </cell>
          <cell r="D760">
            <v>13.2372</v>
          </cell>
          <cell r="E760">
            <v>13.3794</v>
          </cell>
          <cell r="F760">
            <v>13.3794</v>
          </cell>
          <cell r="G760">
            <v>34088178</v>
          </cell>
        </row>
        <row r="761">
          <cell r="A761">
            <v>42115</v>
          </cell>
          <cell r="B761">
            <v>13.3972</v>
          </cell>
          <cell r="C761">
            <v>13.6905</v>
          </cell>
          <cell r="D761">
            <v>13.361599999999999</v>
          </cell>
          <cell r="E761">
            <v>13.4505</v>
          </cell>
          <cell r="F761">
            <v>13.4505</v>
          </cell>
          <cell r="G761">
            <v>46124935</v>
          </cell>
        </row>
        <row r="762">
          <cell r="A762">
            <v>42116</v>
          </cell>
          <cell r="B762">
            <v>13.468299999999999</v>
          </cell>
          <cell r="C762">
            <v>13.779400000000001</v>
          </cell>
          <cell r="D762">
            <v>13.3972</v>
          </cell>
          <cell r="E762">
            <v>13.708299999999999</v>
          </cell>
          <cell r="F762">
            <v>13.708299999999999</v>
          </cell>
          <cell r="G762">
            <v>54475243</v>
          </cell>
        </row>
        <row r="763">
          <cell r="A763">
            <v>42117</v>
          </cell>
          <cell r="B763">
            <v>13.708299999999999</v>
          </cell>
          <cell r="C763">
            <v>14.0106</v>
          </cell>
          <cell r="D763">
            <v>13.646100000000001</v>
          </cell>
          <cell r="E763">
            <v>13.815</v>
          </cell>
          <cell r="F763">
            <v>13.815</v>
          </cell>
          <cell r="G763">
            <v>49953587</v>
          </cell>
        </row>
        <row r="764">
          <cell r="A764">
            <v>42118</v>
          </cell>
          <cell r="B764">
            <v>13.8683</v>
          </cell>
          <cell r="C764">
            <v>14.215</v>
          </cell>
          <cell r="D764">
            <v>13.7972</v>
          </cell>
          <cell r="E764">
            <v>14.152799999999999</v>
          </cell>
          <cell r="F764">
            <v>14.152799999999999</v>
          </cell>
          <cell r="G764">
            <v>50747382</v>
          </cell>
        </row>
        <row r="765">
          <cell r="A765">
            <v>42121</v>
          </cell>
          <cell r="B765">
            <v>14.2239</v>
          </cell>
          <cell r="C765">
            <v>14.552899999999999</v>
          </cell>
          <cell r="D765">
            <v>14.215</v>
          </cell>
          <cell r="E765">
            <v>14.2506</v>
          </cell>
          <cell r="F765">
            <v>14.2506</v>
          </cell>
          <cell r="G765">
            <v>55013969</v>
          </cell>
        </row>
        <row r="766">
          <cell r="A766">
            <v>42122</v>
          </cell>
          <cell r="B766">
            <v>14.3399</v>
          </cell>
          <cell r="C766">
            <v>14.376899999999999</v>
          </cell>
          <cell r="D766">
            <v>14.0717</v>
          </cell>
          <cell r="E766">
            <v>14.164199999999999</v>
          </cell>
          <cell r="F766">
            <v>14.164199999999999</v>
          </cell>
          <cell r="G766">
            <v>33399771</v>
          </cell>
        </row>
        <row r="767">
          <cell r="A767">
            <v>42123</v>
          </cell>
          <cell r="B767">
            <v>14.2104</v>
          </cell>
          <cell r="C767">
            <v>14.2104</v>
          </cell>
          <cell r="D767">
            <v>14.007</v>
          </cell>
          <cell r="E767">
            <v>14.0717</v>
          </cell>
          <cell r="F767">
            <v>14.0717</v>
          </cell>
          <cell r="G767">
            <v>27728995</v>
          </cell>
        </row>
        <row r="768">
          <cell r="A768">
            <v>42124</v>
          </cell>
          <cell r="B768">
            <v>14.1457</v>
          </cell>
          <cell r="C768">
            <v>14.1919</v>
          </cell>
          <cell r="D768">
            <v>13.6187</v>
          </cell>
          <cell r="E768">
            <v>13.683400000000001</v>
          </cell>
          <cell r="F768">
            <v>13.683400000000001</v>
          </cell>
          <cell r="G768">
            <v>73436872</v>
          </cell>
        </row>
        <row r="769">
          <cell r="A769">
            <v>42128</v>
          </cell>
          <cell r="B769">
            <v>13.7666</v>
          </cell>
          <cell r="C769">
            <v>13.9238</v>
          </cell>
          <cell r="D769">
            <v>13.757400000000001</v>
          </cell>
          <cell r="E769">
            <v>13.877599999999999</v>
          </cell>
          <cell r="F769">
            <v>13.877599999999999</v>
          </cell>
          <cell r="G769">
            <v>33399254</v>
          </cell>
        </row>
        <row r="770">
          <cell r="A770">
            <v>42129</v>
          </cell>
          <cell r="B770">
            <v>13.8406</v>
          </cell>
          <cell r="C770">
            <v>13.9885</v>
          </cell>
          <cell r="D770">
            <v>13.738899999999999</v>
          </cell>
          <cell r="E770">
            <v>13.812900000000001</v>
          </cell>
          <cell r="F770">
            <v>13.812900000000001</v>
          </cell>
          <cell r="G770">
            <v>35964270</v>
          </cell>
        </row>
        <row r="771">
          <cell r="A771">
            <v>42130</v>
          </cell>
          <cell r="B771">
            <v>13.8406</v>
          </cell>
          <cell r="C771">
            <v>13.9146</v>
          </cell>
          <cell r="D771">
            <v>13.6557</v>
          </cell>
          <cell r="E771">
            <v>13.6927</v>
          </cell>
          <cell r="F771">
            <v>13.6927</v>
          </cell>
          <cell r="G771">
            <v>32546178</v>
          </cell>
        </row>
        <row r="772">
          <cell r="A772">
            <v>42131</v>
          </cell>
          <cell r="B772">
            <v>13.683400000000001</v>
          </cell>
          <cell r="C772">
            <v>13.97</v>
          </cell>
          <cell r="D772">
            <v>13.6372</v>
          </cell>
          <cell r="E772">
            <v>13.7944</v>
          </cell>
          <cell r="F772">
            <v>13.7944</v>
          </cell>
          <cell r="G772">
            <v>25512328</v>
          </cell>
        </row>
        <row r="773">
          <cell r="A773">
            <v>42132</v>
          </cell>
          <cell r="B773">
            <v>13.8683</v>
          </cell>
          <cell r="C773">
            <v>14.182700000000001</v>
          </cell>
          <cell r="D773">
            <v>13.8591</v>
          </cell>
          <cell r="E773">
            <v>14.118</v>
          </cell>
          <cell r="F773">
            <v>14.118</v>
          </cell>
          <cell r="G773">
            <v>56508791</v>
          </cell>
        </row>
        <row r="774">
          <cell r="A774">
            <v>42135</v>
          </cell>
          <cell r="B774">
            <v>14.1457</v>
          </cell>
          <cell r="C774">
            <v>14.321400000000001</v>
          </cell>
          <cell r="D774">
            <v>14.1365</v>
          </cell>
          <cell r="E774">
            <v>14.2752</v>
          </cell>
          <cell r="F774">
            <v>14.2752</v>
          </cell>
          <cell r="G774">
            <v>36825109</v>
          </cell>
        </row>
        <row r="775">
          <cell r="A775">
            <v>42136</v>
          </cell>
          <cell r="B775">
            <v>14.228899999999999</v>
          </cell>
          <cell r="C775">
            <v>14.3306</v>
          </cell>
          <cell r="D775">
            <v>14.173500000000001</v>
          </cell>
          <cell r="E775">
            <v>14.238200000000001</v>
          </cell>
          <cell r="F775">
            <v>14.238200000000001</v>
          </cell>
          <cell r="G775">
            <v>40480585</v>
          </cell>
        </row>
        <row r="776">
          <cell r="A776">
            <v>42137</v>
          </cell>
          <cell r="B776">
            <v>14.302899999999999</v>
          </cell>
          <cell r="C776">
            <v>14.302899999999999</v>
          </cell>
          <cell r="D776">
            <v>14.1457</v>
          </cell>
          <cell r="E776">
            <v>14.2012</v>
          </cell>
          <cell r="F776">
            <v>14.2012</v>
          </cell>
          <cell r="G776">
            <v>16817494</v>
          </cell>
        </row>
        <row r="777">
          <cell r="A777">
            <v>42138</v>
          </cell>
          <cell r="B777">
            <v>14.173500000000001</v>
          </cell>
          <cell r="C777">
            <v>14.4693</v>
          </cell>
          <cell r="D777">
            <v>14.173500000000001</v>
          </cell>
          <cell r="E777">
            <v>14.3399</v>
          </cell>
          <cell r="F777">
            <v>14.3399</v>
          </cell>
          <cell r="G777">
            <v>31985871</v>
          </cell>
        </row>
        <row r="778">
          <cell r="A778">
            <v>42139</v>
          </cell>
          <cell r="B778">
            <v>14.2752</v>
          </cell>
          <cell r="C778">
            <v>14.5063</v>
          </cell>
          <cell r="D778">
            <v>14.2752</v>
          </cell>
          <cell r="E778">
            <v>14.4878</v>
          </cell>
          <cell r="F778">
            <v>14.4878</v>
          </cell>
          <cell r="G778">
            <v>25860902</v>
          </cell>
        </row>
        <row r="779">
          <cell r="A779">
            <v>42142</v>
          </cell>
          <cell r="B779">
            <v>14.515499999999999</v>
          </cell>
          <cell r="C779">
            <v>14.524800000000001</v>
          </cell>
          <cell r="D779">
            <v>14.1919</v>
          </cell>
          <cell r="E779">
            <v>14.3399</v>
          </cell>
          <cell r="F779">
            <v>14.3399</v>
          </cell>
          <cell r="G779">
            <v>33722962</v>
          </cell>
        </row>
        <row r="780">
          <cell r="A780">
            <v>42143</v>
          </cell>
          <cell r="B780">
            <v>14.3399</v>
          </cell>
          <cell r="C780">
            <v>14.4785</v>
          </cell>
          <cell r="D780">
            <v>14.2844</v>
          </cell>
          <cell r="E780">
            <v>14.312099999999999</v>
          </cell>
          <cell r="F780">
            <v>14.312099999999999</v>
          </cell>
          <cell r="G780">
            <v>39892094</v>
          </cell>
        </row>
        <row r="781">
          <cell r="A781">
            <v>42144</v>
          </cell>
          <cell r="B781">
            <v>14.312099999999999</v>
          </cell>
          <cell r="C781">
            <v>14.460100000000001</v>
          </cell>
          <cell r="D781">
            <v>14.118</v>
          </cell>
          <cell r="E781">
            <v>14.164199999999999</v>
          </cell>
          <cell r="F781">
            <v>14.164199999999999</v>
          </cell>
          <cell r="G781">
            <v>27966665</v>
          </cell>
        </row>
        <row r="782">
          <cell r="A782">
            <v>42145</v>
          </cell>
          <cell r="B782">
            <v>14.228899999999999</v>
          </cell>
          <cell r="C782">
            <v>14.228899999999999</v>
          </cell>
          <cell r="D782">
            <v>13.877599999999999</v>
          </cell>
          <cell r="E782">
            <v>14.1457</v>
          </cell>
          <cell r="F782">
            <v>14.1457</v>
          </cell>
          <cell r="G782">
            <v>53604132</v>
          </cell>
        </row>
        <row r="783">
          <cell r="A783">
            <v>42146</v>
          </cell>
          <cell r="B783">
            <v>14.154999999999999</v>
          </cell>
          <cell r="C783">
            <v>14.154999999999999</v>
          </cell>
          <cell r="D783">
            <v>13.812900000000001</v>
          </cell>
          <cell r="E783">
            <v>13.8683</v>
          </cell>
          <cell r="F783">
            <v>13.8683</v>
          </cell>
          <cell r="G783">
            <v>32958797</v>
          </cell>
        </row>
        <row r="784">
          <cell r="A784">
            <v>42149</v>
          </cell>
          <cell r="B784">
            <v>13.8683</v>
          </cell>
          <cell r="C784">
            <v>13.9053</v>
          </cell>
          <cell r="D784">
            <v>13.803599999999999</v>
          </cell>
          <cell r="E784">
            <v>13.8314</v>
          </cell>
          <cell r="F784">
            <v>13.8314</v>
          </cell>
          <cell r="G784">
            <v>6563893</v>
          </cell>
        </row>
        <row r="785">
          <cell r="A785">
            <v>42150</v>
          </cell>
          <cell r="B785">
            <v>13.803599999999999</v>
          </cell>
          <cell r="C785">
            <v>13.812900000000001</v>
          </cell>
          <cell r="D785">
            <v>13.5448</v>
          </cell>
          <cell r="E785">
            <v>13.6557</v>
          </cell>
          <cell r="F785">
            <v>13.6557</v>
          </cell>
          <cell r="G785">
            <v>58517558</v>
          </cell>
        </row>
        <row r="786">
          <cell r="A786">
            <v>42151</v>
          </cell>
          <cell r="B786">
            <v>13.6927</v>
          </cell>
          <cell r="C786">
            <v>13.942299999999999</v>
          </cell>
          <cell r="D786">
            <v>13.683400000000001</v>
          </cell>
          <cell r="E786">
            <v>13.9146</v>
          </cell>
          <cell r="F786">
            <v>13.9146</v>
          </cell>
          <cell r="G786">
            <v>52602778</v>
          </cell>
        </row>
        <row r="787">
          <cell r="A787">
            <v>42152</v>
          </cell>
          <cell r="B787">
            <v>13.951499999999999</v>
          </cell>
          <cell r="C787">
            <v>13.951499999999999</v>
          </cell>
          <cell r="D787">
            <v>13.5078</v>
          </cell>
          <cell r="E787">
            <v>13.5817</v>
          </cell>
          <cell r="F787">
            <v>13.5817</v>
          </cell>
          <cell r="G787">
            <v>58082578</v>
          </cell>
        </row>
        <row r="788">
          <cell r="A788">
            <v>42153</v>
          </cell>
          <cell r="B788">
            <v>13.590999999999999</v>
          </cell>
          <cell r="C788">
            <v>13.6187</v>
          </cell>
          <cell r="D788">
            <v>13.2766</v>
          </cell>
          <cell r="E788">
            <v>13.332100000000001</v>
          </cell>
          <cell r="F788">
            <v>13.332100000000001</v>
          </cell>
          <cell r="G788">
            <v>105895805</v>
          </cell>
        </row>
        <row r="789">
          <cell r="A789">
            <v>42156</v>
          </cell>
          <cell r="B789">
            <v>13.387600000000001</v>
          </cell>
          <cell r="C789">
            <v>13.396800000000001</v>
          </cell>
          <cell r="D789">
            <v>13.045500000000001</v>
          </cell>
          <cell r="E789">
            <v>13.2212</v>
          </cell>
          <cell r="F789">
            <v>13.2212</v>
          </cell>
          <cell r="G789">
            <v>60234965</v>
          </cell>
        </row>
        <row r="790">
          <cell r="A790">
            <v>42157</v>
          </cell>
          <cell r="B790">
            <v>13.2674</v>
          </cell>
          <cell r="C790">
            <v>13.7204</v>
          </cell>
          <cell r="D790">
            <v>13.1472</v>
          </cell>
          <cell r="E790">
            <v>13.48</v>
          </cell>
          <cell r="F790">
            <v>13.48</v>
          </cell>
          <cell r="G790">
            <v>65541564</v>
          </cell>
        </row>
        <row r="791">
          <cell r="A791">
            <v>42158</v>
          </cell>
          <cell r="B791">
            <v>13.5817</v>
          </cell>
          <cell r="C791">
            <v>13.674200000000001</v>
          </cell>
          <cell r="D791">
            <v>13.2119</v>
          </cell>
          <cell r="E791">
            <v>13.2674</v>
          </cell>
          <cell r="F791">
            <v>13.2674</v>
          </cell>
          <cell r="G791">
            <v>59025518</v>
          </cell>
        </row>
        <row r="792">
          <cell r="A792">
            <v>42159</v>
          </cell>
          <cell r="B792">
            <v>13.2674</v>
          </cell>
          <cell r="C792">
            <v>13.332100000000001</v>
          </cell>
          <cell r="D792">
            <v>13.110200000000001</v>
          </cell>
          <cell r="E792">
            <v>13.174899999999999</v>
          </cell>
          <cell r="F792">
            <v>13.174899999999999</v>
          </cell>
          <cell r="G792">
            <v>42463998</v>
          </cell>
        </row>
        <row r="793">
          <cell r="A793">
            <v>42160</v>
          </cell>
          <cell r="B793">
            <v>13.258100000000001</v>
          </cell>
          <cell r="C793">
            <v>13.48</v>
          </cell>
          <cell r="D793">
            <v>13.1472</v>
          </cell>
          <cell r="E793">
            <v>13.443099999999999</v>
          </cell>
          <cell r="F793">
            <v>13.443099999999999</v>
          </cell>
          <cell r="G793">
            <v>33880277</v>
          </cell>
        </row>
        <row r="794">
          <cell r="A794">
            <v>42163</v>
          </cell>
          <cell r="B794">
            <v>13.387600000000001</v>
          </cell>
          <cell r="C794">
            <v>13.5078</v>
          </cell>
          <cell r="D794">
            <v>13.378299999999999</v>
          </cell>
          <cell r="E794">
            <v>13.470800000000001</v>
          </cell>
          <cell r="F794">
            <v>13.470800000000001</v>
          </cell>
          <cell r="G794">
            <v>20487463</v>
          </cell>
        </row>
        <row r="795">
          <cell r="A795">
            <v>42164</v>
          </cell>
          <cell r="B795">
            <v>13.4985</v>
          </cell>
          <cell r="C795">
            <v>13.5448</v>
          </cell>
          <cell r="D795">
            <v>13.378299999999999</v>
          </cell>
          <cell r="E795">
            <v>13.5078</v>
          </cell>
          <cell r="F795">
            <v>13.5078</v>
          </cell>
          <cell r="G795">
            <v>27776487</v>
          </cell>
        </row>
        <row r="796">
          <cell r="A796">
            <v>42165</v>
          </cell>
          <cell r="B796">
            <v>13.5817</v>
          </cell>
          <cell r="C796">
            <v>13.822100000000001</v>
          </cell>
          <cell r="D796">
            <v>13.535500000000001</v>
          </cell>
          <cell r="E796">
            <v>13.6372</v>
          </cell>
          <cell r="F796">
            <v>13.6372</v>
          </cell>
          <cell r="G796">
            <v>46860425</v>
          </cell>
        </row>
        <row r="797">
          <cell r="A797">
            <v>42166</v>
          </cell>
          <cell r="B797">
            <v>13.674200000000001</v>
          </cell>
          <cell r="C797">
            <v>13.7019</v>
          </cell>
          <cell r="D797">
            <v>13.5632</v>
          </cell>
          <cell r="E797">
            <v>13.600199999999999</v>
          </cell>
          <cell r="F797">
            <v>13.600199999999999</v>
          </cell>
          <cell r="G797">
            <v>26174075</v>
          </cell>
        </row>
        <row r="798">
          <cell r="A798">
            <v>42167</v>
          </cell>
          <cell r="B798">
            <v>13.590999999999999</v>
          </cell>
          <cell r="C798">
            <v>13.6927</v>
          </cell>
          <cell r="D798">
            <v>13.5632</v>
          </cell>
          <cell r="E798">
            <v>13.6187</v>
          </cell>
          <cell r="F798">
            <v>13.6187</v>
          </cell>
          <cell r="G798">
            <v>20743988</v>
          </cell>
        </row>
        <row r="799">
          <cell r="A799">
            <v>42170</v>
          </cell>
          <cell r="B799">
            <v>13.600199999999999</v>
          </cell>
          <cell r="C799">
            <v>13.600199999999999</v>
          </cell>
          <cell r="D799">
            <v>13.4061</v>
          </cell>
          <cell r="E799">
            <v>13.461499999999999</v>
          </cell>
          <cell r="F799">
            <v>13.461499999999999</v>
          </cell>
          <cell r="G799">
            <v>23778392</v>
          </cell>
        </row>
        <row r="800">
          <cell r="A800">
            <v>42171</v>
          </cell>
          <cell r="B800">
            <v>13.4061</v>
          </cell>
          <cell r="C800">
            <v>13.6465</v>
          </cell>
          <cell r="D800">
            <v>13.378299999999999</v>
          </cell>
          <cell r="E800">
            <v>13.554</v>
          </cell>
          <cell r="F800">
            <v>13.554</v>
          </cell>
          <cell r="G800">
            <v>21822155</v>
          </cell>
        </row>
        <row r="801">
          <cell r="A801">
            <v>42172</v>
          </cell>
          <cell r="B801">
            <v>13.5817</v>
          </cell>
          <cell r="C801">
            <v>13.7204</v>
          </cell>
          <cell r="D801">
            <v>13.470800000000001</v>
          </cell>
          <cell r="E801">
            <v>13.664899999999999</v>
          </cell>
          <cell r="F801">
            <v>13.664899999999999</v>
          </cell>
          <cell r="G801">
            <v>42923058</v>
          </cell>
        </row>
        <row r="802">
          <cell r="A802">
            <v>42173</v>
          </cell>
          <cell r="B802">
            <v>13.664899999999999</v>
          </cell>
          <cell r="C802">
            <v>13.7759</v>
          </cell>
          <cell r="D802">
            <v>13.6372</v>
          </cell>
          <cell r="E802">
            <v>13.7204</v>
          </cell>
          <cell r="F802">
            <v>13.7204</v>
          </cell>
          <cell r="G802">
            <v>26355352</v>
          </cell>
        </row>
        <row r="803">
          <cell r="A803">
            <v>42174</v>
          </cell>
          <cell r="B803">
            <v>13.683400000000001</v>
          </cell>
          <cell r="C803">
            <v>13.7759</v>
          </cell>
          <cell r="D803">
            <v>13.6187</v>
          </cell>
          <cell r="E803">
            <v>13.6372</v>
          </cell>
          <cell r="F803">
            <v>13.6372</v>
          </cell>
          <cell r="G803">
            <v>78776004</v>
          </cell>
        </row>
        <row r="804">
          <cell r="A804">
            <v>42177</v>
          </cell>
          <cell r="B804">
            <v>13.738899999999999</v>
          </cell>
          <cell r="C804">
            <v>13.7759</v>
          </cell>
          <cell r="D804">
            <v>13.6557</v>
          </cell>
          <cell r="E804">
            <v>13.7204</v>
          </cell>
          <cell r="F804">
            <v>13.7204</v>
          </cell>
          <cell r="G804">
            <v>15824121</v>
          </cell>
        </row>
        <row r="805">
          <cell r="A805">
            <v>42178</v>
          </cell>
          <cell r="B805">
            <v>13.7666</v>
          </cell>
          <cell r="C805">
            <v>13.9053</v>
          </cell>
          <cell r="D805">
            <v>13.729699999999999</v>
          </cell>
          <cell r="E805">
            <v>13.7944</v>
          </cell>
          <cell r="F805">
            <v>13.7944</v>
          </cell>
          <cell r="G805">
            <v>43061889</v>
          </cell>
        </row>
        <row r="806">
          <cell r="A806">
            <v>42179</v>
          </cell>
          <cell r="B806">
            <v>13.7944</v>
          </cell>
          <cell r="C806">
            <v>13.8314</v>
          </cell>
          <cell r="D806">
            <v>13.4985</v>
          </cell>
          <cell r="E806">
            <v>13.600199999999999</v>
          </cell>
          <cell r="F806">
            <v>13.600199999999999</v>
          </cell>
          <cell r="G806">
            <v>37134969</v>
          </cell>
        </row>
        <row r="807">
          <cell r="A807">
            <v>42180</v>
          </cell>
          <cell r="B807">
            <v>13.5448</v>
          </cell>
          <cell r="C807">
            <v>13.7019</v>
          </cell>
          <cell r="D807">
            <v>13.526300000000001</v>
          </cell>
          <cell r="E807">
            <v>13.6372</v>
          </cell>
          <cell r="F807">
            <v>13.6372</v>
          </cell>
          <cell r="G807">
            <v>33080200</v>
          </cell>
        </row>
        <row r="808">
          <cell r="A808">
            <v>42181</v>
          </cell>
          <cell r="B808">
            <v>13.6557</v>
          </cell>
          <cell r="C808">
            <v>13.822100000000001</v>
          </cell>
          <cell r="D808">
            <v>13.628</v>
          </cell>
          <cell r="E808">
            <v>13.664899999999999</v>
          </cell>
          <cell r="F808">
            <v>13.664899999999999</v>
          </cell>
          <cell r="G808">
            <v>35288791</v>
          </cell>
        </row>
        <row r="809">
          <cell r="A809">
            <v>42184</v>
          </cell>
          <cell r="B809">
            <v>13.4893</v>
          </cell>
          <cell r="C809">
            <v>13.5448</v>
          </cell>
          <cell r="D809">
            <v>13.1379</v>
          </cell>
          <cell r="E809">
            <v>13.165699999999999</v>
          </cell>
          <cell r="F809">
            <v>13.165699999999999</v>
          </cell>
          <cell r="G809">
            <v>60258376</v>
          </cell>
        </row>
        <row r="810">
          <cell r="A810">
            <v>42185</v>
          </cell>
          <cell r="B810">
            <v>13.2951</v>
          </cell>
          <cell r="C810">
            <v>13.3506</v>
          </cell>
          <cell r="D810">
            <v>13.174899999999999</v>
          </cell>
          <cell r="E810">
            <v>13.322900000000001</v>
          </cell>
          <cell r="F810">
            <v>13.322900000000001</v>
          </cell>
          <cell r="G810">
            <v>51440458</v>
          </cell>
        </row>
        <row r="811">
          <cell r="A811">
            <v>42186</v>
          </cell>
          <cell r="B811">
            <v>13.3691</v>
          </cell>
          <cell r="C811">
            <v>13.470800000000001</v>
          </cell>
          <cell r="D811">
            <v>13.2212</v>
          </cell>
          <cell r="E811">
            <v>13.248900000000001</v>
          </cell>
          <cell r="F811">
            <v>13.248900000000001</v>
          </cell>
          <cell r="G811">
            <v>40195903</v>
          </cell>
        </row>
        <row r="812">
          <cell r="A812">
            <v>42187</v>
          </cell>
          <cell r="B812">
            <v>13.304399999999999</v>
          </cell>
          <cell r="C812">
            <v>13.378299999999999</v>
          </cell>
          <cell r="D812">
            <v>13.165699999999999</v>
          </cell>
          <cell r="E812">
            <v>13.248900000000001</v>
          </cell>
          <cell r="F812">
            <v>13.248900000000001</v>
          </cell>
          <cell r="G812">
            <v>47682984</v>
          </cell>
        </row>
        <row r="813">
          <cell r="A813">
            <v>42188</v>
          </cell>
          <cell r="B813">
            <v>13.304399999999999</v>
          </cell>
          <cell r="C813">
            <v>13.304399999999999</v>
          </cell>
          <cell r="D813">
            <v>13.1564</v>
          </cell>
          <cell r="E813">
            <v>13.2766</v>
          </cell>
          <cell r="F813">
            <v>13.2766</v>
          </cell>
          <cell r="G813">
            <v>6962521</v>
          </cell>
        </row>
        <row r="814">
          <cell r="A814">
            <v>42191</v>
          </cell>
          <cell r="B814">
            <v>13.2119</v>
          </cell>
          <cell r="C814">
            <v>13.2212</v>
          </cell>
          <cell r="D814">
            <v>12.99</v>
          </cell>
          <cell r="E814">
            <v>13.036199999999999</v>
          </cell>
          <cell r="F814">
            <v>13.036199999999999</v>
          </cell>
          <cell r="G814">
            <v>36055045</v>
          </cell>
        </row>
        <row r="815">
          <cell r="A815">
            <v>42192</v>
          </cell>
          <cell r="B815">
            <v>13.036199999999999</v>
          </cell>
          <cell r="C815">
            <v>13.2119</v>
          </cell>
          <cell r="D815">
            <v>12.758900000000001</v>
          </cell>
          <cell r="E815">
            <v>13.174899999999999</v>
          </cell>
          <cell r="F815">
            <v>13.174899999999999</v>
          </cell>
          <cell r="G815">
            <v>62487197</v>
          </cell>
        </row>
        <row r="816">
          <cell r="A816">
            <v>42193</v>
          </cell>
          <cell r="B816">
            <v>13.174899999999999</v>
          </cell>
          <cell r="C816">
            <v>13.174899999999999</v>
          </cell>
          <cell r="D816">
            <v>12.758900000000001</v>
          </cell>
          <cell r="E816">
            <v>12.7774</v>
          </cell>
          <cell r="F816">
            <v>12.7774</v>
          </cell>
          <cell r="G816">
            <v>57713954</v>
          </cell>
        </row>
        <row r="817">
          <cell r="A817">
            <v>42194</v>
          </cell>
          <cell r="B817">
            <v>12.952999999999999</v>
          </cell>
          <cell r="C817">
            <v>13.165699999999999</v>
          </cell>
          <cell r="D817">
            <v>12.888299999999999</v>
          </cell>
          <cell r="E817">
            <v>12.952999999999999</v>
          </cell>
          <cell r="F817">
            <v>12.952999999999999</v>
          </cell>
          <cell r="G817">
            <v>63980012</v>
          </cell>
        </row>
        <row r="818">
          <cell r="A818">
            <v>42195</v>
          </cell>
          <cell r="B818">
            <v>13.091699999999999</v>
          </cell>
          <cell r="C818">
            <v>13.2119</v>
          </cell>
          <cell r="D818">
            <v>13.0085</v>
          </cell>
          <cell r="E818">
            <v>13.1472</v>
          </cell>
          <cell r="F818">
            <v>13.1472</v>
          </cell>
          <cell r="G818">
            <v>37459217</v>
          </cell>
        </row>
        <row r="819">
          <cell r="A819">
            <v>42198</v>
          </cell>
          <cell r="B819">
            <v>13.165699999999999</v>
          </cell>
          <cell r="C819">
            <v>13.2951</v>
          </cell>
          <cell r="D819">
            <v>13.1564</v>
          </cell>
          <cell r="E819">
            <v>13.258100000000001</v>
          </cell>
          <cell r="F819">
            <v>13.258100000000001</v>
          </cell>
          <cell r="G819">
            <v>29017758</v>
          </cell>
        </row>
        <row r="820">
          <cell r="A820">
            <v>42199</v>
          </cell>
          <cell r="B820">
            <v>13.230399999999999</v>
          </cell>
          <cell r="C820">
            <v>13.313599999999999</v>
          </cell>
          <cell r="D820">
            <v>13.165699999999999</v>
          </cell>
          <cell r="E820">
            <v>13.248900000000001</v>
          </cell>
          <cell r="F820">
            <v>13.248900000000001</v>
          </cell>
          <cell r="G820">
            <v>19699396</v>
          </cell>
        </row>
        <row r="821">
          <cell r="A821">
            <v>42200</v>
          </cell>
          <cell r="B821">
            <v>13.2119</v>
          </cell>
          <cell r="C821">
            <v>13.2859</v>
          </cell>
          <cell r="D821">
            <v>13.1287</v>
          </cell>
          <cell r="E821">
            <v>13.1472</v>
          </cell>
          <cell r="F821">
            <v>13.1472</v>
          </cell>
          <cell r="G821">
            <v>25948859</v>
          </cell>
        </row>
        <row r="822">
          <cell r="A822">
            <v>42201</v>
          </cell>
          <cell r="B822">
            <v>13.2027</v>
          </cell>
          <cell r="C822">
            <v>13.239599999999999</v>
          </cell>
          <cell r="D822">
            <v>13.0825</v>
          </cell>
          <cell r="E822">
            <v>13.1564</v>
          </cell>
          <cell r="F822">
            <v>13.1564</v>
          </cell>
          <cell r="G822">
            <v>19554196</v>
          </cell>
        </row>
        <row r="823">
          <cell r="A823">
            <v>42202</v>
          </cell>
          <cell r="B823">
            <v>13.1379</v>
          </cell>
          <cell r="C823">
            <v>13.2766</v>
          </cell>
          <cell r="D823">
            <v>13.1379</v>
          </cell>
          <cell r="E823">
            <v>13.2674</v>
          </cell>
          <cell r="F823">
            <v>13.2674</v>
          </cell>
          <cell r="G823">
            <v>12335936</v>
          </cell>
        </row>
        <row r="824">
          <cell r="A824">
            <v>42205</v>
          </cell>
          <cell r="B824">
            <v>13.2766</v>
          </cell>
          <cell r="C824">
            <v>13.443099999999999</v>
          </cell>
          <cell r="D824">
            <v>13.184200000000001</v>
          </cell>
          <cell r="E824">
            <v>13.387600000000001</v>
          </cell>
          <cell r="F824">
            <v>13.387600000000001</v>
          </cell>
          <cell r="G824">
            <v>25608760</v>
          </cell>
        </row>
        <row r="825">
          <cell r="A825">
            <v>42206</v>
          </cell>
          <cell r="B825">
            <v>13.387600000000001</v>
          </cell>
          <cell r="C825">
            <v>13.5448</v>
          </cell>
          <cell r="D825">
            <v>13.110200000000001</v>
          </cell>
          <cell r="E825">
            <v>13.1564</v>
          </cell>
          <cell r="F825">
            <v>13.1564</v>
          </cell>
          <cell r="G825">
            <v>37526208</v>
          </cell>
        </row>
        <row r="826">
          <cell r="A826">
            <v>42207</v>
          </cell>
          <cell r="B826">
            <v>13.3413</v>
          </cell>
          <cell r="C826">
            <v>13.6372</v>
          </cell>
          <cell r="D826">
            <v>13.2212</v>
          </cell>
          <cell r="E826">
            <v>13.258100000000001</v>
          </cell>
          <cell r="F826">
            <v>13.258100000000001</v>
          </cell>
          <cell r="G826">
            <v>81877783</v>
          </cell>
        </row>
        <row r="827">
          <cell r="A827">
            <v>42208</v>
          </cell>
          <cell r="B827">
            <v>13.2951</v>
          </cell>
          <cell r="C827">
            <v>13.378299999999999</v>
          </cell>
          <cell r="D827">
            <v>12.749599999999999</v>
          </cell>
          <cell r="E827">
            <v>12.971500000000001</v>
          </cell>
          <cell r="F827">
            <v>12.971500000000001</v>
          </cell>
          <cell r="G827">
            <v>75569585</v>
          </cell>
        </row>
        <row r="828">
          <cell r="A828">
            <v>42209</v>
          </cell>
          <cell r="B828">
            <v>13.026999999999999</v>
          </cell>
          <cell r="C828">
            <v>13.026999999999999</v>
          </cell>
          <cell r="D828">
            <v>12.111700000000001</v>
          </cell>
          <cell r="E828">
            <v>12.176399999999999</v>
          </cell>
          <cell r="F828">
            <v>12.176399999999999</v>
          </cell>
          <cell r="G828">
            <v>106418002</v>
          </cell>
        </row>
        <row r="829">
          <cell r="A829">
            <v>42212</v>
          </cell>
          <cell r="B829">
            <v>12.0192</v>
          </cell>
          <cell r="C829">
            <v>12.2041</v>
          </cell>
          <cell r="D829">
            <v>11.603199999999999</v>
          </cell>
          <cell r="E829">
            <v>11.8713</v>
          </cell>
          <cell r="F829">
            <v>11.8713</v>
          </cell>
          <cell r="G829">
            <v>75637193</v>
          </cell>
        </row>
        <row r="830">
          <cell r="A830">
            <v>42213</v>
          </cell>
          <cell r="B830">
            <v>12.028499999999999</v>
          </cell>
          <cell r="C830">
            <v>12.611000000000001</v>
          </cell>
          <cell r="D830">
            <v>11.889799999999999</v>
          </cell>
          <cell r="E830">
            <v>12.574</v>
          </cell>
          <cell r="F830">
            <v>12.574</v>
          </cell>
          <cell r="G830">
            <v>80969952</v>
          </cell>
        </row>
        <row r="831">
          <cell r="A831">
            <v>42214</v>
          </cell>
          <cell r="B831">
            <v>12.5832</v>
          </cell>
          <cell r="C831">
            <v>12.8606</v>
          </cell>
          <cell r="D831">
            <v>12.4815</v>
          </cell>
          <cell r="E831">
            <v>12.832800000000001</v>
          </cell>
          <cell r="F831">
            <v>12.832800000000001</v>
          </cell>
          <cell r="G831">
            <v>49147225</v>
          </cell>
        </row>
        <row r="832">
          <cell r="A832">
            <v>42215</v>
          </cell>
          <cell r="B832">
            <v>12.832800000000001</v>
          </cell>
          <cell r="C832">
            <v>12.897600000000001</v>
          </cell>
          <cell r="D832">
            <v>12.453799999999999</v>
          </cell>
          <cell r="E832">
            <v>12.601699999999999</v>
          </cell>
          <cell r="F832">
            <v>12.601699999999999</v>
          </cell>
          <cell r="G832">
            <v>42524157</v>
          </cell>
        </row>
        <row r="833">
          <cell r="A833">
            <v>42216</v>
          </cell>
          <cell r="B833">
            <v>12.6572</v>
          </cell>
          <cell r="C833">
            <v>12.758900000000001</v>
          </cell>
          <cell r="D833">
            <v>12.4168</v>
          </cell>
          <cell r="E833">
            <v>12.6942</v>
          </cell>
          <cell r="F833">
            <v>12.6942</v>
          </cell>
          <cell r="G833">
            <v>44777445</v>
          </cell>
        </row>
        <row r="834">
          <cell r="A834">
            <v>42219</v>
          </cell>
          <cell r="B834">
            <v>12.6572</v>
          </cell>
          <cell r="C834">
            <v>12.6572</v>
          </cell>
          <cell r="D834">
            <v>12.4168</v>
          </cell>
          <cell r="E834">
            <v>12.5832</v>
          </cell>
          <cell r="F834">
            <v>12.5832</v>
          </cell>
          <cell r="G834">
            <v>27405092</v>
          </cell>
        </row>
        <row r="835">
          <cell r="A835">
            <v>42220</v>
          </cell>
          <cell r="B835">
            <v>12.592499999999999</v>
          </cell>
          <cell r="C835">
            <v>12.6479</v>
          </cell>
          <cell r="D835">
            <v>12.3521</v>
          </cell>
          <cell r="E835">
            <v>12.398300000000001</v>
          </cell>
          <cell r="F835">
            <v>12.398300000000001</v>
          </cell>
          <cell r="G835">
            <v>36436560</v>
          </cell>
        </row>
        <row r="836">
          <cell r="A836">
            <v>42221</v>
          </cell>
          <cell r="B836">
            <v>12.4908</v>
          </cell>
          <cell r="C836">
            <v>12.6294</v>
          </cell>
          <cell r="D836">
            <v>12.194900000000001</v>
          </cell>
          <cell r="E836">
            <v>12.250400000000001</v>
          </cell>
          <cell r="F836">
            <v>12.250400000000001</v>
          </cell>
          <cell r="G836">
            <v>36517006</v>
          </cell>
        </row>
        <row r="837">
          <cell r="A837">
            <v>42222</v>
          </cell>
          <cell r="B837">
            <v>12.3428</v>
          </cell>
          <cell r="C837">
            <v>12.5092</v>
          </cell>
          <cell r="D837">
            <v>12.194900000000001</v>
          </cell>
          <cell r="E837">
            <v>12.4445</v>
          </cell>
          <cell r="F837">
            <v>12.4445</v>
          </cell>
          <cell r="G837">
            <v>22701418</v>
          </cell>
        </row>
        <row r="838">
          <cell r="A838">
            <v>42223</v>
          </cell>
          <cell r="B838">
            <v>12.3706</v>
          </cell>
          <cell r="C838">
            <v>12.7866</v>
          </cell>
          <cell r="D838">
            <v>12.3706</v>
          </cell>
          <cell r="E838">
            <v>12.740399999999999</v>
          </cell>
          <cell r="F838">
            <v>12.740399999999999</v>
          </cell>
          <cell r="G838">
            <v>34978174</v>
          </cell>
        </row>
        <row r="839">
          <cell r="A839">
            <v>42226</v>
          </cell>
          <cell r="B839">
            <v>12.758900000000001</v>
          </cell>
          <cell r="C839">
            <v>12.952999999999999</v>
          </cell>
          <cell r="D839">
            <v>12.749599999999999</v>
          </cell>
          <cell r="E839">
            <v>12.9068</v>
          </cell>
          <cell r="F839">
            <v>12.9068</v>
          </cell>
          <cell r="G839">
            <v>35691738</v>
          </cell>
        </row>
        <row r="840">
          <cell r="A840">
            <v>42227</v>
          </cell>
          <cell r="B840">
            <v>12.7959</v>
          </cell>
          <cell r="C840">
            <v>12.879099999999999</v>
          </cell>
          <cell r="D840">
            <v>12.250400000000001</v>
          </cell>
          <cell r="E840">
            <v>12.2966</v>
          </cell>
          <cell r="F840">
            <v>12.2966</v>
          </cell>
          <cell r="G840">
            <v>73705684</v>
          </cell>
        </row>
        <row r="841">
          <cell r="A841">
            <v>42228</v>
          </cell>
          <cell r="B841">
            <v>12.194900000000001</v>
          </cell>
          <cell r="C841">
            <v>12.2966</v>
          </cell>
          <cell r="D841">
            <v>11.954499999999999</v>
          </cell>
          <cell r="E841">
            <v>12.185600000000001</v>
          </cell>
          <cell r="F841">
            <v>12.185600000000001</v>
          </cell>
          <cell r="G841">
            <v>86372153</v>
          </cell>
        </row>
        <row r="842">
          <cell r="A842">
            <v>42229</v>
          </cell>
          <cell r="B842">
            <v>12.2689</v>
          </cell>
          <cell r="C842">
            <v>12.2966</v>
          </cell>
          <cell r="D842">
            <v>12.0192</v>
          </cell>
          <cell r="E842">
            <v>12.167199999999999</v>
          </cell>
          <cell r="F842">
            <v>12.167199999999999</v>
          </cell>
          <cell r="G842">
            <v>38603150</v>
          </cell>
        </row>
        <row r="843">
          <cell r="A843">
            <v>42230</v>
          </cell>
          <cell r="B843">
            <v>12.2041</v>
          </cell>
          <cell r="C843">
            <v>12.324299999999999</v>
          </cell>
          <cell r="D843">
            <v>12.111700000000001</v>
          </cell>
          <cell r="E843">
            <v>12.2319</v>
          </cell>
          <cell r="F843">
            <v>12.2319</v>
          </cell>
          <cell r="G843">
            <v>20336851</v>
          </cell>
        </row>
        <row r="844">
          <cell r="A844">
            <v>42233</v>
          </cell>
          <cell r="B844">
            <v>12.2134</v>
          </cell>
          <cell r="C844">
            <v>12.2966</v>
          </cell>
          <cell r="D844">
            <v>12.084</v>
          </cell>
          <cell r="E844">
            <v>12.120900000000001</v>
          </cell>
          <cell r="F844">
            <v>12.120900000000001</v>
          </cell>
          <cell r="G844">
            <v>30319526</v>
          </cell>
        </row>
        <row r="845">
          <cell r="A845">
            <v>42234</v>
          </cell>
          <cell r="B845">
            <v>12.120900000000001</v>
          </cell>
          <cell r="C845">
            <v>12.2781</v>
          </cell>
          <cell r="D845">
            <v>12.047000000000001</v>
          </cell>
          <cell r="E845">
            <v>12.250400000000001</v>
          </cell>
          <cell r="F845">
            <v>12.250400000000001</v>
          </cell>
          <cell r="G845">
            <v>35266611</v>
          </cell>
        </row>
        <row r="846">
          <cell r="A846">
            <v>42235</v>
          </cell>
          <cell r="B846">
            <v>12.111700000000001</v>
          </cell>
          <cell r="C846">
            <v>12.3058</v>
          </cell>
          <cell r="D846">
            <v>12.037699999999999</v>
          </cell>
          <cell r="E846">
            <v>12.111700000000001</v>
          </cell>
          <cell r="F846">
            <v>12.111700000000001</v>
          </cell>
          <cell r="G846">
            <v>49456972</v>
          </cell>
        </row>
        <row r="847">
          <cell r="A847">
            <v>42236</v>
          </cell>
          <cell r="B847">
            <v>12.0192</v>
          </cell>
          <cell r="C847">
            <v>12.0562</v>
          </cell>
          <cell r="D847">
            <v>11.603199999999999</v>
          </cell>
          <cell r="E847">
            <v>11.6494</v>
          </cell>
          <cell r="F847">
            <v>11.6494</v>
          </cell>
          <cell r="G847">
            <v>81453085</v>
          </cell>
        </row>
        <row r="848">
          <cell r="A848">
            <v>42237</v>
          </cell>
          <cell r="B848">
            <v>11.603199999999999</v>
          </cell>
          <cell r="C848">
            <v>11.603199999999999</v>
          </cell>
          <cell r="D848">
            <v>10.919</v>
          </cell>
          <cell r="E848">
            <v>11.048500000000001</v>
          </cell>
          <cell r="F848">
            <v>11.048500000000001</v>
          </cell>
          <cell r="G848">
            <v>128332219</v>
          </cell>
        </row>
        <row r="849">
          <cell r="A849">
            <v>42240</v>
          </cell>
          <cell r="B849">
            <v>10.4937</v>
          </cell>
          <cell r="C849">
            <v>11.0207</v>
          </cell>
          <cell r="D849">
            <v>9.8003</v>
          </cell>
          <cell r="E849">
            <v>10.909800000000001</v>
          </cell>
          <cell r="F849">
            <v>10.909800000000001</v>
          </cell>
          <cell r="G849">
            <v>95112976</v>
          </cell>
        </row>
        <row r="850">
          <cell r="A850">
            <v>42241</v>
          </cell>
          <cell r="B850">
            <v>11.3628</v>
          </cell>
          <cell r="C850">
            <v>11.4275</v>
          </cell>
          <cell r="D850">
            <v>11.0022</v>
          </cell>
          <cell r="E850">
            <v>11.048500000000001</v>
          </cell>
          <cell r="F850">
            <v>11.048500000000001</v>
          </cell>
          <cell r="G850">
            <v>73259805</v>
          </cell>
        </row>
        <row r="851">
          <cell r="A851">
            <v>42242</v>
          </cell>
          <cell r="B851">
            <v>11.196400000000001</v>
          </cell>
          <cell r="C851">
            <v>11.2796</v>
          </cell>
          <cell r="D851">
            <v>10.8543</v>
          </cell>
          <cell r="E851">
            <v>11.2056</v>
          </cell>
          <cell r="F851">
            <v>11.2056</v>
          </cell>
          <cell r="G851">
            <v>52913664</v>
          </cell>
        </row>
        <row r="852">
          <cell r="A852">
            <v>42243</v>
          </cell>
          <cell r="B852">
            <v>11.372</v>
          </cell>
          <cell r="C852">
            <v>11.973000000000001</v>
          </cell>
          <cell r="D852">
            <v>11.325799999999999</v>
          </cell>
          <cell r="E852">
            <v>11.8713</v>
          </cell>
          <cell r="F852">
            <v>11.8713</v>
          </cell>
          <cell r="G852">
            <v>91432920</v>
          </cell>
        </row>
        <row r="853">
          <cell r="A853">
            <v>42244</v>
          </cell>
          <cell r="B853">
            <v>11.7881</v>
          </cell>
          <cell r="C853">
            <v>12.0192</v>
          </cell>
          <cell r="D853">
            <v>11.7049</v>
          </cell>
          <cell r="E853">
            <v>11.8713</v>
          </cell>
          <cell r="F853">
            <v>11.8713</v>
          </cell>
          <cell r="G853">
            <v>52750688</v>
          </cell>
        </row>
        <row r="854">
          <cell r="A854">
            <v>42247</v>
          </cell>
          <cell r="B854">
            <v>11.769600000000001</v>
          </cell>
          <cell r="C854">
            <v>12.2041</v>
          </cell>
          <cell r="D854">
            <v>11.5847</v>
          </cell>
          <cell r="E854">
            <v>12.1394</v>
          </cell>
          <cell r="F854">
            <v>12.1394</v>
          </cell>
          <cell r="G854">
            <v>87944674</v>
          </cell>
        </row>
        <row r="855">
          <cell r="A855">
            <v>42248</v>
          </cell>
          <cell r="B855">
            <v>11.815799999999999</v>
          </cell>
          <cell r="C855">
            <v>11.9175</v>
          </cell>
          <cell r="D855">
            <v>11.409000000000001</v>
          </cell>
          <cell r="E855">
            <v>11.473699999999999</v>
          </cell>
          <cell r="F855">
            <v>11.473699999999999</v>
          </cell>
          <cell r="G855">
            <v>75298959</v>
          </cell>
        </row>
        <row r="856">
          <cell r="A856">
            <v>42249</v>
          </cell>
          <cell r="B856">
            <v>11.556900000000001</v>
          </cell>
          <cell r="C856">
            <v>11.751099999999999</v>
          </cell>
          <cell r="D856">
            <v>11.372</v>
          </cell>
          <cell r="E856">
            <v>11.7141</v>
          </cell>
          <cell r="F856">
            <v>11.7141</v>
          </cell>
          <cell r="G856">
            <v>44474077</v>
          </cell>
        </row>
        <row r="857">
          <cell r="A857">
            <v>42250</v>
          </cell>
          <cell r="B857">
            <v>11.612399999999999</v>
          </cell>
          <cell r="C857">
            <v>12.0562</v>
          </cell>
          <cell r="D857">
            <v>11.612399999999999</v>
          </cell>
          <cell r="E857">
            <v>11.7788</v>
          </cell>
          <cell r="F857">
            <v>11.7788</v>
          </cell>
          <cell r="G857">
            <v>43959212</v>
          </cell>
        </row>
        <row r="858">
          <cell r="A858">
            <v>42251</v>
          </cell>
          <cell r="B858">
            <v>11.6494</v>
          </cell>
          <cell r="C858">
            <v>11.741899999999999</v>
          </cell>
          <cell r="D858">
            <v>11.409000000000001</v>
          </cell>
          <cell r="E858">
            <v>11.5754</v>
          </cell>
          <cell r="F858">
            <v>11.5754</v>
          </cell>
          <cell r="G858">
            <v>49926298</v>
          </cell>
        </row>
        <row r="859">
          <cell r="A859">
            <v>42254</v>
          </cell>
          <cell r="B859">
            <v>11.4368</v>
          </cell>
          <cell r="C859">
            <v>11.6494</v>
          </cell>
          <cell r="D859">
            <v>11.4368</v>
          </cell>
          <cell r="E859">
            <v>11.52</v>
          </cell>
          <cell r="F859">
            <v>11.52</v>
          </cell>
          <cell r="G859">
            <v>4393579</v>
          </cell>
        </row>
        <row r="860">
          <cell r="A860">
            <v>42255</v>
          </cell>
          <cell r="B860">
            <v>11.695600000000001</v>
          </cell>
          <cell r="C860">
            <v>11.880599999999999</v>
          </cell>
          <cell r="D860">
            <v>11.621700000000001</v>
          </cell>
          <cell r="E860">
            <v>11.7973</v>
          </cell>
          <cell r="F860">
            <v>11.7973</v>
          </cell>
          <cell r="G860">
            <v>34562431</v>
          </cell>
        </row>
        <row r="861">
          <cell r="A861">
            <v>42256</v>
          </cell>
          <cell r="B861">
            <v>11.908300000000001</v>
          </cell>
          <cell r="C861">
            <v>12.084</v>
          </cell>
          <cell r="D861">
            <v>11.7141</v>
          </cell>
          <cell r="E861">
            <v>11.760400000000001</v>
          </cell>
          <cell r="F861">
            <v>11.760400000000001</v>
          </cell>
          <cell r="G861">
            <v>41392160</v>
          </cell>
        </row>
        <row r="862">
          <cell r="A862">
            <v>42257</v>
          </cell>
          <cell r="B862">
            <v>11.741899999999999</v>
          </cell>
          <cell r="C862">
            <v>12.0192</v>
          </cell>
          <cell r="D862">
            <v>11.5662</v>
          </cell>
          <cell r="E862">
            <v>11.9823</v>
          </cell>
          <cell r="F862">
            <v>11.9823</v>
          </cell>
          <cell r="G862">
            <v>31697110</v>
          </cell>
        </row>
        <row r="863">
          <cell r="A863">
            <v>42258</v>
          </cell>
          <cell r="B863">
            <v>11.954499999999999</v>
          </cell>
          <cell r="C863">
            <v>12.037699999999999</v>
          </cell>
          <cell r="D863">
            <v>11.825100000000001</v>
          </cell>
          <cell r="E863">
            <v>11.9453</v>
          </cell>
          <cell r="F863">
            <v>11.9453</v>
          </cell>
          <cell r="G863">
            <v>27825098</v>
          </cell>
        </row>
        <row r="864">
          <cell r="A864">
            <v>42261</v>
          </cell>
          <cell r="B864">
            <v>11.889799999999999</v>
          </cell>
          <cell r="C864">
            <v>12.194900000000001</v>
          </cell>
          <cell r="D864">
            <v>11.8436</v>
          </cell>
          <cell r="E864">
            <v>12.1394</v>
          </cell>
          <cell r="F864">
            <v>12.1394</v>
          </cell>
          <cell r="G864">
            <v>30113054</v>
          </cell>
        </row>
        <row r="865">
          <cell r="A865">
            <v>42262</v>
          </cell>
          <cell r="B865">
            <v>12.2041</v>
          </cell>
          <cell r="C865">
            <v>12.250400000000001</v>
          </cell>
          <cell r="D865">
            <v>12.0007</v>
          </cell>
          <cell r="E865">
            <v>12.1487</v>
          </cell>
          <cell r="F865">
            <v>12.1487</v>
          </cell>
          <cell r="G865">
            <v>26030727</v>
          </cell>
        </row>
        <row r="866">
          <cell r="A866">
            <v>42264</v>
          </cell>
          <cell r="B866">
            <v>12.388999999999999</v>
          </cell>
          <cell r="C866">
            <v>12.4353</v>
          </cell>
          <cell r="D866">
            <v>12.0932</v>
          </cell>
          <cell r="E866">
            <v>12.2966</v>
          </cell>
          <cell r="F866">
            <v>12.2966</v>
          </cell>
          <cell r="G866">
            <v>54798946</v>
          </cell>
        </row>
        <row r="867">
          <cell r="A867">
            <v>42265</v>
          </cell>
          <cell r="B867">
            <v>12.1579</v>
          </cell>
          <cell r="C867">
            <v>12.1579</v>
          </cell>
          <cell r="D867">
            <v>11.8436</v>
          </cell>
          <cell r="E867">
            <v>11.889799999999999</v>
          </cell>
          <cell r="F867">
            <v>11.889799999999999</v>
          </cell>
          <cell r="G867">
            <v>84949178</v>
          </cell>
        </row>
        <row r="868">
          <cell r="A868">
            <v>42268</v>
          </cell>
          <cell r="B868">
            <v>11.9268</v>
          </cell>
          <cell r="C868">
            <v>12.01</v>
          </cell>
          <cell r="D868">
            <v>11.769600000000001</v>
          </cell>
          <cell r="E868">
            <v>11.8528</v>
          </cell>
          <cell r="F868">
            <v>11.8528</v>
          </cell>
          <cell r="G868">
            <v>20861640</v>
          </cell>
        </row>
        <row r="869">
          <cell r="A869">
            <v>42269</v>
          </cell>
          <cell r="B869">
            <v>11.760400000000001</v>
          </cell>
          <cell r="C869">
            <v>11.760400000000001</v>
          </cell>
          <cell r="D869">
            <v>11.5107</v>
          </cell>
          <cell r="E869">
            <v>11.556900000000001</v>
          </cell>
          <cell r="F869">
            <v>11.556900000000001</v>
          </cell>
          <cell r="G869">
            <v>46368468</v>
          </cell>
        </row>
        <row r="870">
          <cell r="A870">
            <v>42270</v>
          </cell>
          <cell r="B870">
            <v>11.556900000000001</v>
          </cell>
          <cell r="C870">
            <v>11.556900000000001</v>
          </cell>
          <cell r="D870">
            <v>11.0207</v>
          </cell>
          <cell r="E870">
            <v>11.187099999999999</v>
          </cell>
          <cell r="F870">
            <v>11.187099999999999</v>
          </cell>
          <cell r="G870">
            <v>88572269</v>
          </cell>
        </row>
        <row r="871">
          <cell r="A871">
            <v>42271</v>
          </cell>
          <cell r="B871">
            <v>11.113200000000001</v>
          </cell>
          <cell r="C871">
            <v>11.1502</v>
          </cell>
          <cell r="D871">
            <v>10.678599999999999</v>
          </cell>
          <cell r="E871">
            <v>11.0669</v>
          </cell>
          <cell r="F871">
            <v>11.0669</v>
          </cell>
          <cell r="G871">
            <v>126858116</v>
          </cell>
        </row>
        <row r="872">
          <cell r="A872">
            <v>42272</v>
          </cell>
          <cell r="B872">
            <v>11.177899999999999</v>
          </cell>
          <cell r="C872">
            <v>11.2241</v>
          </cell>
          <cell r="D872">
            <v>10.8635</v>
          </cell>
          <cell r="E872">
            <v>10.9467</v>
          </cell>
          <cell r="F872">
            <v>10.9467</v>
          </cell>
          <cell r="G872">
            <v>63136687</v>
          </cell>
        </row>
        <row r="873">
          <cell r="A873">
            <v>42275</v>
          </cell>
          <cell r="B873">
            <v>10.900499999999999</v>
          </cell>
          <cell r="C873">
            <v>10.900499999999999</v>
          </cell>
          <cell r="D873">
            <v>10.5215</v>
          </cell>
          <cell r="E873">
            <v>10.558400000000001</v>
          </cell>
          <cell r="F873">
            <v>10.558400000000001</v>
          </cell>
          <cell r="G873">
            <v>57967680</v>
          </cell>
        </row>
        <row r="874">
          <cell r="A874">
            <v>42276</v>
          </cell>
          <cell r="B874">
            <v>10.6601</v>
          </cell>
          <cell r="C874">
            <v>10.8635</v>
          </cell>
          <cell r="D874">
            <v>10.4475</v>
          </cell>
          <cell r="E874">
            <v>10.687900000000001</v>
          </cell>
          <cell r="F874">
            <v>10.687900000000001</v>
          </cell>
          <cell r="G874">
            <v>57332021</v>
          </cell>
        </row>
        <row r="875">
          <cell r="A875">
            <v>42277</v>
          </cell>
          <cell r="B875">
            <v>10.817299999999999</v>
          </cell>
          <cell r="C875">
            <v>10.9375</v>
          </cell>
          <cell r="D875">
            <v>10.5677</v>
          </cell>
          <cell r="E875">
            <v>10.900499999999999</v>
          </cell>
          <cell r="F875">
            <v>10.900499999999999</v>
          </cell>
          <cell r="G875">
            <v>66337236</v>
          </cell>
        </row>
        <row r="876">
          <cell r="A876">
            <v>42278</v>
          </cell>
          <cell r="B876">
            <v>10.9283</v>
          </cell>
          <cell r="C876">
            <v>11.1317</v>
          </cell>
          <cell r="D876">
            <v>10.8081</v>
          </cell>
          <cell r="E876">
            <v>10.983700000000001</v>
          </cell>
          <cell r="F876">
            <v>10.983700000000001</v>
          </cell>
          <cell r="G876">
            <v>35425844</v>
          </cell>
        </row>
        <row r="877">
          <cell r="A877">
            <v>42279</v>
          </cell>
          <cell r="B877">
            <v>10.7896</v>
          </cell>
          <cell r="C877">
            <v>11.0947</v>
          </cell>
          <cell r="D877">
            <v>10.697100000000001</v>
          </cell>
          <cell r="E877">
            <v>11.057700000000001</v>
          </cell>
          <cell r="F877">
            <v>11.057700000000001</v>
          </cell>
          <cell r="G877">
            <v>33821886</v>
          </cell>
        </row>
        <row r="878">
          <cell r="A878">
            <v>42282</v>
          </cell>
          <cell r="B878">
            <v>11.1409</v>
          </cell>
          <cell r="C878">
            <v>11.473699999999999</v>
          </cell>
          <cell r="D878">
            <v>11.1409</v>
          </cell>
          <cell r="E878">
            <v>11.316599999999999</v>
          </cell>
          <cell r="F878">
            <v>11.316599999999999</v>
          </cell>
          <cell r="G878">
            <v>58721976</v>
          </cell>
        </row>
        <row r="879">
          <cell r="A879">
            <v>42283</v>
          </cell>
          <cell r="B879">
            <v>11.3443</v>
          </cell>
          <cell r="C879">
            <v>11.4552</v>
          </cell>
          <cell r="D879">
            <v>11.2334</v>
          </cell>
          <cell r="E879">
            <v>11.390499999999999</v>
          </cell>
          <cell r="F879">
            <v>11.390499999999999</v>
          </cell>
          <cell r="G879">
            <v>31622874</v>
          </cell>
        </row>
        <row r="880">
          <cell r="A880">
            <v>42284</v>
          </cell>
          <cell r="B880">
            <v>11.5107</v>
          </cell>
          <cell r="C880">
            <v>11.9268</v>
          </cell>
          <cell r="D880">
            <v>11.5015</v>
          </cell>
          <cell r="E880">
            <v>11.8713</v>
          </cell>
          <cell r="F880">
            <v>11.8713</v>
          </cell>
          <cell r="G880">
            <v>61890962</v>
          </cell>
        </row>
        <row r="881">
          <cell r="A881">
            <v>42285</v>
          </cell>
          <cell r="B881">
            <v>11.825100000000001</v>
          </cell>
          <cell r="C881">
            <v>12.120900000000001</v>
          </cell>
          <cell r="D881">
            <v>11.815799999999999</v>
          </cell>
          <cell r="E881">
            <v>12.0192</v>
          </cell>
          <cell r="F881">
            <v>12.0192</v>
          </cell>
          <cell r="G881">
            <v>62562311</v>
          </cell>
        </row>
        <row r="882">
          <cell r="A882">
            <v>42286</v>
          </cell>
          <cell r="B882">
            <v>12.0747</v>
          </cell>
          <cell r="C882">
            <v>12.3058</v>
          </cell>
          <cell r="D882">
            <v>11.889799999999999</v>
          </cell>
          <cell r="E882">
            <v>11.936</v>
          </cell>
          <cell r="F882">
            <v>11.936</v>
          </cell>
          <cell r="G882">
            <v>45646118</v>
          </cell>
        </row>
        <row r="883">
          <cell r="A883">
            <v>42289</v>
          </cell>
          <cell r="B883">
            <v>12.0192</v>
          </cell>
          <cell r="C883">
            <v>12.0192</v>
          </cell>
          <cell r="D883">
            <v>11.612399999999999</v>
          </cell>
          <cell r="E883">
            <v>11.7788</v>
          </cell>
          <cell r="F883">
            <v>11.7788</v>
          </cell>
          <cell r="G883">
            <v>29777115</v>
          </cell>
        </row>
        <row r="884">
          <cell r="A884">
            <v>42290</v>
          </cell>
          <cell r="B884">
            <v>11.6494</v>
          </cell>
          <cell r="C884">
            <v>11.973000000000001</v>
          </cell>
          <cell r="D884">
            <v>11.5754</v>
          </cell>
          <cell r="E884">
            <v>11.8436</v>
          </cell>
          <cell r="F884">
            <v>11.8436</v>
          </cell>
          <cell r="G884">
            <v>32855460</v>
          </cell>
        </row>
        <row r="885">
          <cell r="A885">
            <v>42291</v>
          </cell>
          <cell r="B885">
            <v>11.7881</v>
          </cell>
          <cell r="C885">
            <v>12.120900000000001</v>
          </cell>
          <cell r="D885">
            <v>11.7881</v>
          </cell>
          <cell r="E885">
            <v>12.047000000000001</v>
          </cell>
          <cell r="F885">
            <v>12.047000000000001</v>
          </cell>
          <cell r="G885">
            <v>29829548</v>
          </cell>
        </row>
        <row r="886">
          <cell r="A886">
            <v>42292</v>
          </cell>
          <cell r="B886">
            <v>12.102399999999999</v>
          </cell>
          <cell r="C886">
            <v>12.102399999999999</v>
          </cell>
          <cell r="D886">
            <v>11.741899999999999</v>
          </cell>
          <cell r="E886">
            <v>11.769600000000001</v>
          </cell>
          <cell r="F886">
            <v>11.769600000000001</v>
          </cell>
          <cell r="G886">
            <v>38673598</v>
          </cell>
        </row>
        <row r="887">
          <cell r="A887">
            <v>42293</v>
          </cell>
          <cell r="B887">
            <v>11.973000000000001</v>
          </cell>
          <cell r="C887">
            <v>11.9823</v>
          </cell>
          <cell r="D887">
            <v>11.695600000000001</v>
          </cell>
          <cell r="E887">
            <v>11.9453</v>
          </cell>
          <cell r="F887">
            <v>11.9453</v>
          </cell>
          <cell r="G887">
            <v>20002194</v>
          </cell>
        </row>
        <row r="888">
          <cell r="A888">
            <v>42296</v>
          </cell>
          <cell r="B888">
            <v>11.880599999999999</v>
          </cell>
          <cell r="C888">
            <v>11.9915</v>
          </cell>
          <cell r="D888">
            <v>11.769600000000001</v>
          </cell>
          <cell r="E888">
            <v>11.8436</v>
          </cell>
          <cell r="F888">
            <v>11.8436</v>
          </cell>
          <cell r="G888">
            <v>23434649</v>
          </cell>
        </row>
        <row r="889">
          <cell r="A889">
            <v>42297</v>
          </cell>
          <cell r="B889">
            <v>11.825100000000001</v>
          </cell>
          <cell r="C889">
            <v>11.9823</v>
          </cell>
          <cell r="D889">
            <v>11.7973</v>
          </cell>
          <cell r="E889">
            <v>11.8621</v>
          </cell>
          <cell r="F889">
            <v>11.8621</v>
          </cell>
          <cell r="G889">
            <v>38431261</v>
          </cell>
        </row>
        <row r="890">
          <cell r="A890">
            <v>42298</v>
          </cell>
          <cell r="B890">
            <v>11.889799999999999</v>
          </cell>
          <cell r="C890">
            <v>11.936</v>
          </cell>
          <cell r="D890">
            <v>11.5662</v>
          </cell>
          <cell r="E890">
            <v>11.621700000000001</v>
          </cell>
          <cell r="F890">
            <v>11.621700000000001</v>
          </cell>
          <cell r="G890">
            <v>38843511</v>
          </cell>
        </row>
        <row r="891">
          <cell r="A891">
            <v>42299</v>
          </cell>
          <cell r="B891">
            <v>11.390499999999999</v>
          </cell>
          <cell r="C891">
            <v>11.390499999999999</v>
          </cell>
          <cell r="D891">
            <v>10.687900000000001</v>
          </cell>
          <cell r="E891">
            <v>10.752599999999999</v>
          </cell>
          <cell r="F891">
            <v>10.752599999999999</v>
          </cell>
          <cell r="G891">
            <v>200191449</v>
          </cell>
        </row>
        <row r="892">
          <cell r="A892">
            <v>42300</v>
          </cell>
          <cell r="B892">
            <v>10.8728</v>
          </cell>
          <cell r="C892">
            <v>10.882</v>
          </cell>
          <cell r="D892">
            <v>10.3643</v>
          </cell>
          <cell r="E892">
            <v>10.7341</v>
          </cell>
          <cell r="F892">
            <v>10.7341</v>
          </cell>
          <cell r="G892">
            <v>112168979</v>
          </cell>
        </row>
        <row r="893">
          <cell r="A893">
            <v>42303</v>
          </cell>
          <cell r="B893">
            <v>10.7156</v>
          </cell>
          <cell r="C893">
            <v>10.7896</v>
          </cell>
          <cell r="D893">
            <v>10.318099999999999</v>
          </cell>
          <cell r="E893">
            <v>10.3735</v>
          </cell>
          <cell r="F893">
            <v>10.3735</v>
          </cell>
          <cell r="G893">
            <v>66446844</v>
          </cell>
        </row>
        <row r="894">
          <cell r="A894">
            <v>42304</v>
          </cell>
          <cell r="B894">
            <v>10.4567</v>
          </cell>
          <cell r="C894">
            <v>10.4567</v>
          </cell>
          <cell r="D894">
            <v>9.8650099999999998</v>
          </cell>
          <cell r="E894">
            <v>10.0314</v>
          </cell>
          <cell r="F894">
            <v>10.0314</v>
          </cell>
          <cell r="G894">
            <v>168547911</v>
          </cell>
        </row>
        <row r="895">
          <cell r="A895">
            <v>42305</v>
          </cell>
          <cell r="B895">
            <v>10.0962</v>
          </cell>
          <cell r="C895">
            <v>10.336499999999999</v>
          </cell>
          <cell r="D895">
            <v>10.0037</v>
          </cell>
          <cell r="E895">
            <v>10.179399999999999</v>
          </cell>
          <cell r="F895">
            <v>10.179399999999999</v>
          </cell>
          <cell r="G895">
            <v>62349956</v>
          </cell>
        </row>
        <row r="896">
          <cell r="A896">
            <v>42306</v>
          </cell>
          <cell r="B896">
            <v>10.197900000000001</v>
          </cell>
          <cell r="C896">
            <v>10.2163</v>
          </cell>
          <cell r="D896">
            <v>9.9204899999999991</v>
          </cell>
          <cell r="E896">
            <v>9.9852100000000004</v>
          </cell>
          <cell r="F896">
            <v>9.9852100000000004</v>
          </cell>
          <cell r="G896">
            <v>35013085</v>
          </cell>
        </row>
        <row r="897">
          <cell r="A897">
            <v>42307</v>
          </cell>
          <cell r="B897">
            <v>9.9852100000000004</v>
          </cell>
          <cell r="C897">
            <v>10.040699999999999</v>
          </cell>
          <cell r="D897">
            <v>9.5506700000000002</v>
          </cell>
          <cell r="E897">
            <v>9.6800999999999995</v>
          </cell>
          <cell r="F897">
            <v>9.6800999999999995</v>
          </cell>
          <cell r="G897">
            <v>78585172</v>
          </cell>
        </row>
        <row r="898">
          <cell r="A898">
            <v>42311</v>
          </cell>
          <cell r="B898">
            <v>9.7910500000000003</v>
          </cell>
          <cell r="C898">
            <v>9.8465199999999999</v>
          </cell>
          <cell r="D898">
            <v>9.4489599999999996</v>
          </cell>
          <cell r="E898">
            <v>9.7263300000000008</v>
          </cell>
          <cell r="F898">
            <v>9.7263300000000008</v>
          </cell>
          <cell r="G898">
            <v>61924275</v>
          </cell>
        </row>
        <row r="899">
          <cell r="A899">
            <v>42312</v>
          </cell>
          <cell r="B899">
            <v>9.8372799999999998</v>
          </cell>
          <cell r="C899">
            <v>10.2348</v>
          </cell>
          <cell r="D899">
            <v>9.7818000000000005</v>
          </cell>
          <cell r="E899">
            <v>9.8187899999999999</v>
          </cell>
          <cell r="F899">
            <v>9.8187899999999999</v>
          </cell>
          <cell r="G899">
            <v>76652182</v>
          </cell>
        </row>
        <row r="900">
          <cell r="A900">
            <v>42313</v>
          </cell>
          <cell r="B900">
            <v>9.8187899999999999</v>
          </cell>
          <cell r="C900">
            <v>9.9204899999999991</v>
          </cell>
          <cell r="D900">
            <v>9.4951899999999991</v>
          </cell>
          <cell r="E900">
            <v>9.8835099999999994</v>
          </cell>
          <cell r="F900">
            <v>9.8835099999999994</v>
          </cell>
          <cell r="G900">
            <v>54186368</v>
          </cell>
        </row>
        <row r="901">
          <cell r="A901">
            <v>42314</v>
          </cell>
          <cell r="B901">
            <v>9.7078399999999991</v>
          </cell>
          <cell r="C901">
            <v>9.7910500000000003</v>
          </cell>
          <cell r="D901">
            <v>9.4951899999999991</v>
          </cell>
          <cell r="E901">
            <v>9.6708599999999993</v>
          </cell>
          <cell r="F901">
            <v>9.6708599999999993</v>
          </cell>
          <cell r="G901">
            <v>53150706</v>
          </cell>
        </row>
        <row r="902">
          <cell r="A902">
            <v>42317</v>
          </cell>
          <cell r="B902">
            <v>9.5968900000000001</v>
          </cell>
          <cell r="C902">
            <v>9.7355800000000006</v>
          </cell>
          <cell r="D902">
            <v>9.2363199999999992</v>
          </cell>
          <cell r="E902">
            <v>9.2733000000000008</v>
          </cell>
          <cell r="F902">
            <v>9.2733000000000008</v>
          </cell>
          <cell r="G902">
            <v>87766101</v>
          </cell>
        </row>
        <row r="903">
          <cell r="A903">
            <v>42318</v>
          </cell>
          <cell r="B903">
            <v>9.2640499999999992</v>
          </cell>
          <cell r="C903">
            <v>9.3472600000000003</v>
          </cell>
          <cell r="D903">
            <v>9.0236699999999992</v>
          </cell>
          <cell r="E903">
            <v>9.2548100000000009</v>
          </cell>
          <cell r="F903">
            <v>9.2548100000000009</v>
          </cell>
          <cell r="G903">
            <v>74892673</v>
          </cell>
        </row>
        <row r="904">
          <cell r="A904">
            <v>42319</v>
          </cell>
          <cell r="B904">
            <v>9.2548100000000009</v>
          </cell>
          <cell r="C904">
            <v>9.3842499999999998</v>
          </cell>
          <cell r="D904">
            <v>9.0976300000000005</v>
          </cell>
          <cell r="E904">
            <v>9.16235</v>
          </cell>
          <cell r="F904">
            <v>9.16235</v>
          </cell>
          <cell r="G904">
            <v>45882384</v>
          </cell>
        </row>
        <row r="905">
          <cell r="A905">
            <v>42320</v>
          </cell>
          <cell r="B905">
            <v>9.1068800000000003</v>
          </cell>
          <cell r="C905">
            <v>9.2825399999999991</v>
          </cell>
          <cell r="D905">
            <v>9.0791400000000007</v>
          </cell>
          <cell r="E905">
            <v>9.13462</v>
          </cell>
          <cell r="F905">
            <v>9.13462</v>
          </cell>
          <cell r="G905">
            <v>40778905</v>
          </cell>
        </row>
        <row r="906">
          <cell r="A906">
            <v>42321</v>
          </cell>
          <cell r="B906">
            <v>9.1068800000000003</v>
          </cell>
          <cell r="C906">
            <v>9.16235</v>
          </cell>
          <cell r="D906">
            <v>8.5706399999999991</v>
          </cell>
          <cell r="E906">
            <v>8.6446000000000005</v>
          </cell>
          <cell r="F906">
            <v>8.6446000000000005</v>
          </cell>
          <cell r="G906">
            <v>83281064</v>
          </cell>
        </row>
        <row r="907">
          <cell r="A907">
            <v>42325</v>
          </cell>
          <cell r="B907">
            <v>8.70932</v>
          </cell>
          <cell r="C907">
            <v>9.3657500000000002</v>
          </cell>
          <cell r="D907">
            <v>8.6538500000000003</v>
          </cell>
          <cell r="E907">
            <v>9.1438600000000001</v>
          </cell>
          <cell r="F907">
            <v>9.1438600000000001</v>
          </cell>
          <cell r="G907">
            <v>88591817</v>
          </cell>
        </row>
        <row r="908">
          <cell r="A908">
            <v>42326</v>
          </cell>
          <cell r="B908">
            <v>9.13462</v>
          </cell>
          <cell r="C908">
            <v>9.3010400000000004</v>
          </cell>
          <cell r="D908">
            <v>9.0421600000000009</v>
          </cell>
          <cell r="E908">
            <v>9.1993299999999998</v>
          </cell>
          <cell r="F908">
            <v>9.1993299999999998</v>
          </cell>
          <cell r="G908">
            <v>60829366</v>
          </cell>
        </row>
        <row r="909">
          <cell r="A909">
            <v>42327</v>
          </cell>
          <cell r="B909">
            <v>9.2825399999999991</v>
          </cell>
          <cell r="C909">
            <v>9.3565100000000001</v>
          </cell>
          <cell r="D909">
            <v>9.0329099999999993</v>
          </cell>
          <cell r="E909">
            <v>9.2455599999999993</v>
          </cell>
          <cell r="F909">
            <v>9.2455599999999993</v>
          </cell>
          <cell r="G909">
            <v>68691027</v>
          </cell>
        </row>
        <row r="910">
          <cell r="A910">
            <v>42328</v>
          </cell>
          <cell r="B910">
            <v>9.2455599999999993</v>
          </cell>
          <cell r="C910">
            <v>9.6893499999999992</v>
          </cell>
          <cell r="D910">
            <v>9.2178299999999993</v>
          </cell>
          <cell r="E910">
            <v>9.4582099999999993</v>
          </cell>
          <cell r="F910">
            <v>9.4582099999999993</v>
          </cell>
          <cell r="G910">
            <v>77978535</v>
          </cell>
        </row>
        <row r="911">
          <cell r="A911">
            <v>42331</v>
          </cell>
          <cell r="B911">
            <v>9.4304699999999997</v>
          </cell>
          <cell r="C911">
            <v>9.5229300000000006</v>
          </cell>
          <cell r="D911">
            <v>9.2640499999999992</v>
          </cell>
          <cell r="E911">
            <v>9.2917900000000007</v>
          </cell>
          <cell r="F911">
            <v>9.2917900000000007</v>
          </cell>
          <cell r="G911">
            <v>33418784</v>
          </cell>
        </row>
        <row r="912">
          <cell r="A912">
            <v>42332</v>
          </cell>
          <cell r="B912">
            <v>9.2455599999999993</v>
          </cell>
          <cell r="C912">
            <v>9.4212299999999995</v>
          </cell>
          <cell r="D912">
            <v>9.2178299999999993</v>
          </cell>
          <cell r="E912">
            <v>9.3565100000000001</v>
          </cell>
          <cell r="F912">
            <v>9.3565100000000001</v>
          </cell>
          <cell r="G912">
            <v>53804930</v>
          </cell>
        </row>
        <row r="913">
          <cell r="A913">
            <v>42333</v>
          </cell>
          <cell r="B913">
            <v>9.4027399999999997</v>
          </cell>
          <cell r="C913">
            <v>9.5044400000000007</v>
          </cell>
          <cell r="D913">
            <v>9.2548100000000009</v>
          </cell>
          <cell r="E913">
            <v>9.4766999999999992</v>
          </cell>
          <cell r="F913">
            <v>9.4766999999999992</v>
          </cell>
          <cell r="G913">
            <v>36080134</v>
          </cell>
        </row>
        <row r="914">
          <cell r="A914">
            <v>42334</v>
          </cell>
          <cell r="B914">
            <v>9.4304699999999997</v>
          </cell>
          <cell r="C914">
            <v>9.6431199999999997</v>
          </cell>
          <cell r="D914">
            <v>9.4027399999999997</v>
          </cell>
          <cell r="E914">
            <v>9.58765</v>
          </cell>
          <cell r="F914">
            <v>9.58765</v>
          </cell>
          <cell r="G914">
            <v>15073072</v>
          </cell>
        </row>
        <row r="915">
          <cell r="A915">
            <v>42335</v>
          </cell>
          <cell r="B915">
            <v>9.5784000000000002</v>
          </cell>
          <cell r="C915">
            <v>9.6338799999999996</v>
          </cell>
          <cell r="D915">
            <v>9.3934899999999999</v>
          </cell>
          <cell r="E915">
            <v>9.6061399999999999</v>
          </cell>
          <cell r="F915">
            <v>9.6061399999999999</v>
          </cell>
          <cell r="G915">
            <v>32755592</v>
          </cell>
        </row>
        <row r="916">
          <cell r="A916">
            <v>42338</v>
          </cell>
          <cell r="B916">
            <v>9.58765</v>
          </cell>
          <cell r="C916">
            <v>9.8003</v>
          </cell>
          <cell r="D916">
            <v>9.5321700000000007</v>
          </cell>
          <cell r="E916">
            <v>9.7170900000000007</v>
          </cell>
          <cell r="F916">
            <v>9.7170900000000007</v>
          </cell>
          <cell r="G916">
            <v>125967187</v>
          </cell>
        </row>
        <row r="917">
          <cell r="A917">
            <v>42339</v>
          </cell>
          <cell r="B917">
            <v>9.7355800000000006</v>
          </cell>
          <cell r="C917">
            <v>9.7725600000000004</v>
          </cell>
          <cell r="D917">
            <v>9.4951899999999991</v>
          </cell>
          <cell r="E917">
            <v>9.5599100000000004</v>
          </cell>
          <cell r="F917">
            <v>9.5599100000000004</v>
          </cell>
          <cell r="G917">
            <v>64168796</v>
          </cell>
        </row>
        <row r="918">
          <cell r="A918">
            <v>42340</v>
          </cell>
          <cell r="B918">
            <v>9.5506700000000002</v>
          </cell>
          <cell r="C918">
            <v>9.6616099999999996</v>
          </cell>
          <cell r="D918">
            <v>9.3380200000000002</v>
          </cell>
          <cell r="E918">
            <v>9.3842499999999998</v>
          </cell>
          <cell r="F918">
            <v>9.3842499999999998</v>
          </cell>
          <cell r="G918">
            <v>28232851</v>
          </cell>
        </row>
        <row r="919">
          <cell r="A919">
            <v>42341</v>
          </cell>
          <cell r="B919">
            <v>9.3842499999999998</v>
          </cell>
          <cell r="C919">
            <v>9.4304699999999997</v>
          </cell>
          <cell r="D919">
            <v>9.1438600000000001</v>
          </cell>
          <cell r="E919">
            <v>9.2548100000000009</v>
          </cell>
          <cell r="F919">
            <v>9.2548100000000009</v>
          </cell>
          <cell r="G919">
            <v>38701201</v>
          </cell>
        </row>
        <row r="920">
          <cell r="A920">
            <v>42342</v>
          </cell>
          <cell r="B920">
            <v>9.2085799999999995</v>
          </cell>
          <cell r="C920">
            <v>9.2548100000000009</v>
          </cell>
          <cell r="D920">
            <v>9.0699000000000005</v>
          </cell>
          <cell r="E920">
            <v>9.2178299999999993</v>
          </cell>
          <cell r="F920">
            <v>9.2178299999999993</v>
          </cell>
          <cell r="G920">
            <v>44037349</v>
          </cell>
        </row>
        <row r="921">
          <cell r="A921">
            <v>42345</v>
          </cell>
          <cell r="B921">
            <v>9.2270699999999994</v>
          </cell>
          <cell r="C921">
            <v>9.2640499999999992</v>
          </cell>
          <cell r="D921">
            <v>8.9681999999999995</v>
          </cell>
          <cell r="E921">
            <v>9.0051799999999993</v>
          </cell>
          <cell r="F921">
            <v>9.0051799999999993</v>
          </cell>
          <cell r="G921">
            <v>44531231</v>
          </cell>
        </row>
        <row r="922">
          <cell r="A922">
            <v>42346</v>
          </cell>
          <cell r="B922">
            <v>8.92197</v>
          </cell>
          <cell r="C922">
            <v>8.92197</v>
          </cell>
          <cell r="D922">
            <v>8.6446000000000005</v>
          </cell>
          <cell r="E922">
            <v>8.7185699999999997</v>
          </cell>
          <cell r="F922">
            <v>8.7185699999999997</v>
          </cell>
          <cell r="G922">
            <v>69832392</v>
          </cell>
        </row>
        <row r="923">
          <cell r="A923">
            <v>42347</v>
          </cell>
          <cell r="B923">
            <v>8.7278099999999998</v>
          </cell>
          <cell r="C923">
            <v>8.92197</v>
          </cell>
          <cell r="D923">
            <v>8.7000700000000002</v>
          </cell>
          <cell r="E923">
            <v>8.8295100000000009</v>
          </cell>
          <cell r="F923">
            <v>8.8295100000000009</v>
          </cell>
          <cell r="G923">
            <v>42544774</v>
          </cell>
        </row>
        <row r="924">
          <cell r="A924">
            <v>42348</v>
          </cell>
          <cell r="B924">
            <v>8.8942300000000003</v>
          </cell>
          <cell r="C924">
            <v>8.9127200000000002</v>
          </cell>
          <cell r="D924">
            <v>8.7832799999999995</v>
          </cell>
          <cell r="E924">
            <v>8.8017800000000008</v>
          </cell>
          <cell r="F924">
            <v>8.8017800000000008</v>
          </cell>
          <cell r="G924">
            <v>35344416</v>
          </cell>
        </row>
        <row r="925">
          <cell r="A925">
            <v>42349</v>
          </cell>
          <cell r="B925">
            <v>8.7370599999999996</v>
          </cell>
          <cell r="C925">
            <v>8.7555499999999995</v>
          </cell>
          <cell r="D925">
            <v>8.3117599999999996</v>
          </cell>
          <cell r="E925">
            <v>8.3394999999999992</v>
          </cell>
          <cell r="F925">
            <v>8.3394999999999992</v>
          </cell>
          <cell r="G925">
            <v>48798601</v>
          </cell>
        </row>
        <row r="926">
          <cell r="A926">
            <v>42352</v>
          </cell>
          <cell r="B926">
            <v>8.2100600000000004</v>
          </cell>
          <cell r="C926">
            <v>8.2840199999999999</v>
          </cell>
          <cell r="D926">
            <v>7.9881700000000002</v>
          </cell>
          <cell r="E926">
            <v>8.0806199999999997</v>
          </cell>
          <cell r="F926">
            <v>8.0806199999999997</v>
          </cell>
          <cell r="G926">
            <v>56122790</v>
          </cell>
        </row>
        <row r="927">
          <cell r="A927">
            <v>42353</v>
          </cell>
          <cell r="B927">
            <v>8.2285500000000003</v>
          </cell>
          <cell r="C927">
            <v>8.3672299999999993</v>
          </cell>
          <cell r="D927">
            <v>8.1545900000000007</v>
          </cell>
          <cell r="E927">
            <v>8.2747799999999998</v>
          </cell>
          <cell r="F927">
            <v>8.2747799999999998</v>
          </cell>
          <cell r="G927">
            <v>64354115</v>
          </cell>
        </row>
        <row r="928">
          <cell r="A928">
            <v>42354</v>
          </cell>
          <cell r="B928">
            <v>8.3579899999999991</v>
          </cell>
          <cell r="C928">
            <v>8.4966699999999999</v>
          </cell>
          <cell r="D928">
            <v>8.1638300000000008</v>
          </cell>
          <cell r="E928">
            <v>8.4134600000000006</v>
          </cell>
          <cell r="F928">
            <v>8.4134600000000006</v>
          </cell>
          <cell r="G928">
            <v>60129269</v>
          </cell>
        </row>
        <row r="929">
          <cell r="A929">
            <v>42355</v>
          </cell>
          <cell r="B929">
            <v>8.47818</v>
          </cell>
          <cell r="C929">
            <v>8.5798799999999993</v>
          </cell>
          <cell r="D929">
            <v>8.3949700000000007</v>
          </cell>
          <cell r="E929">
            <v>8.4504400000000004</v>
          </cell>
          <cell r="F929">
            <v>8.4504400000000004</v>
          </cell>
          <cell r="G929">
            <v>43049271</v>
          </cell>
        </row>
        <row r="930">
          <cell r="A930">
            <v>42356</v>
          </cell>
          <cell r="B930">
            <v>8.4319500000000005</v>
          </cell>
          <cell r="C930">
            <v>8.4319500000000005</v>
          </cell>
          <cell r="D930">
            <v>8.2378</v>
          </cell>
          <cell r="E930">
            <v>8.3025099999999998</v>
          </cell>
          <cell r="F930">
            <v>8.3025099999999998</v>
          </cell>
          <cell r="G930">
            <v>73699195</v>
          </cell>
        </row>
        <row r="931">
          <cell r="A931">
            <v>42359</v>
          </cell>
          <cell r="B931">
            <v>8.3302499999999995</v>
          </cell>
          <cell r="C931">
            <v>8.3764800000000008</v>
          </cell>
          <cell r="D931">
            <v>8.1360899999999994</v>
          </cell>
          <cell r="E931">
            <v>8.1638300000000008</v>
          </cell>
          <cell r="F931">
            <v>8.1638300000000008</v>
          </cell>
          <cell r="G931">
            <v>48838280</v>
          </cell>
        </row>
        <row r="932">
          <cell r="A932">
            <v>42360</v>
          </cell>
          <cell r="B932">
            <v>8.1545900000000007</v>
          </cell>
          <cell r="C932">
            <v>8.5059199999999997</v>
          </cell>
          <cell r="D932">
            <v>8.1545900000000007</v>
          </cell>
          <cell r="E932">
            <v>8.4042200000000005</v>
          </cell>
          <cell r="F932">
            <v>8.4042200000000005</v>
          </cell>
          <cell r="G932">
            <v>55879493</v>
          </cell>
        </row>
        <row r="933">
          <cell r="A933">
            <v>42361</v>
          </cell>
          <cell r="B933">
            <v>8.47818</v>
          </cell>
          <cell r="C933">
            <v>9.0421600000000009</v>
          </cell>
          <cell r="D933">
            <v>8.47818</v>
          </cell>
          <cell r="E933">
            <v>9.0051799999999993</v>
          </cell>
          <cell r="F933">
            <v>9.0051799999999993</v>
          </cell>
          <cell r="G933">
            <v>55139785</v>
          </cell>
        </row>
        <row r="934">
          <cell r="A934">
            <v>42362</v>
          </cell>
          <cell r="B934">
            <v>8.92197</v>
          </cell>
          <cell r="C934">
            <v>9.1438600000000001</v>
          </cell>
          <cell r="D934">
            <v>8.92197</v>
          </cell>
          <cell r="E934">
            <v>8.9866899999999994</v>
          </cell>
          <cell r="F934">
            <v>8.9866899999999994</v>
          </cell>
          <cell r="G934">
            <v>17657578</v>
          </cell>
        </row>
        <row r="935">
          <cell r="A935">
            <v>42366</v>
          </cell>
          <cell r="B935">
            <v>8.9681999999999995</v>
          </cell>
          <cell r="C935">
            <v>8.9681999999999995</v>
          </cell>
          <cell r="D935">
            <v>8.6538500000000003</v>
          </cell>
          <cell r="E935">
            <v>8.6815800000000003</v>
          </cell>
          <cell r="F935">
            <v>8.6815800000000003</v>
          </cell>
          <cell r="G935">
            <v>33056013</v>
          </cell>
        </row>
        <row r="936">
          <cell r="A936">
            <v>42367</v>
          </cell>
          <cell r="B936">
            <v>8.7462999999999997</v>
          </cell>
          <cell r="C936">
            <v>8.7925299999999993</v>
          </cell>
          <cell r="D936">
            <v>8.5983699999999992</v>
          </cell>
          <cell r="E936">
            <v>8.6076200000000007</v>
          </cell>
          <cell r="F936">
            <v>8.6076200000000007</v>
          </cell>
          <cell r="G936">
            <v>18671394</v>
          </cell>
        </row>
        <row r="937">
          <cell r="A937">
            <v>42368</v>
          </cell>
          <cell r="B937">
            <v>8.6446000000000005</v>
          </cell>
          <cell r="C937">
            <v>8.6446000000000005</v>
          </cell>
          <cell r="D937">
            <v>8.5151599999999998</v>
          </cell>
          <cell r="E937">
            <v>8.5613899999999994</v>
          </cell>
          <cell r="F937">
            <v>8.5613899999999994</v>
          </cell>
          <cell r="G937">
            <v>24694155</v>
          </cell>
        </row>
        <row r="938">
          <cell r="A938">
            <v>42369</v>
          </cell>
          <cell r="B938">
            <v>8.5059199999999997</v>
          </cell>
          <cell r="C938">
            <v>8.7370599999999996</v>
          </cell>
          <cell r="D938">
            <v>8.4689300000000003</v>
          </cell>
          <cell r="E938">
            <v>8.7185699999999997</v>
          </cell>
          <cell r="F938">
            <v>8.7185699999999997</v>
          </cell>
          <cell r="G938">
            <v>14107124</v>
          </cell>
        </row>
        <row r="939">
          <cell r="A939">
            <v>42373</v>
          </cell>
          <cell r="B939">
            <v>8.5891300000000008</v>
          </cell>
          <cell r="C939">
            <v>8.7370599999999996</v>
          </cell>
          <cell r="D939">
            <v>8.4042200000000005</v>
          </cell>
          <cell r="E939">
            <v>8.4319500000000005</v>
          </cell>
          <cell r="F939">
            <v>8.4319500000000005</v>
          </cell>
          <cell r="G939">
            <v>27681380</v>
          </cell>
        </row>
        <row r="940">
          <cell r="A940">
            <v>42374</v>
          </cell>
          <cell r="B940">
            <v>8.4227100000000004</v>
          </cell>
          <cell r="C940">
            <v>8.4966699999999999</v>
          </cell>
          <cell r="D940">
            <v>8.2470400000000001</v>
          </cell>
          <cell r="E940">
            <v>8.3117599999999996</v>
          </cell>
          <cell r="F940">
            <v>8.3117599999999996</v>
          </cell>
          <cell r="G940">
            <v>44914500</v>
          </cell>
        </row>
        <row r="941">
          <cell r="A941">
            <v>42375</v>
          </cell>
          <cell r="B941">
            <v>8.2193000000000005</v>
          </cell>
          <cell r="C941">
            <v>8.4596900000000002</v>
          </cell>
          <cell r="D941">
            <v>8.1360899999999994</v>
          </cell>
          <cell r="E941">
            <v>8.2932699999999997</v>
          </cell>
          <cell r="F941">
            <v>8.2932699999999997</v>
          </cell>
          <cell r="G941">
            <v>36754584</v>
          </cell>
        </row>
        <row r="942">
          <cell r="A942">
            <v>42376</v>
          </cell>
          <cell r="B942">
            <v>8.2008100000000006</v>
          </cell>
          <cell r="C942">
            <v>8.2008100000000006</v>
          </cell>
          <cell r="D942">
            <v>7.5906099999999999</v>
          </cell>
          <cell r="E942">
            <v>7.6368299999999998</v>
          </cell>
          <cell r="F942">
            <v>7.6368299999999998</v>
          </cell>
          <cell r="G942">
            <v>77280662</v>
          </cell>
        </row>
        <row r="943">
          <cell r="A943">
            <v>42377</v>
          </cell>
          <cell r="B943">
            <v>7.8125</v>
          </cell>
          <cell r="C943">
            <v>7.8587300000000004</v>
          </cell>
          <cell r="D943">
            <v>7.14682</v>
          </cell>
          <cell r="E943">
            <v>7.1837999999999997</v>
          </cell>
          <cell r="F943">
            <v>7.1837999999999997</v>
          </cell>
          <cell r="G943">
            <v>116175652</v>
          </cell>
        </row>
        <row r="944">
          <cell r="A944">
            <v>42380</v>
          </cell>
          <cell r="B944">
            <v>7.2022899999999996</v>
          </cell>
          <cell r="C944">
            <v>7.3409800000000001</v>
          </cell>
          <cell r="D944">
            <v>7.1190800000000003</v>
          </cell>
          <cell r="E944">
            <v>7.2392799999999999</v>
          </cell>
          <cell r="F944">
            <v>7.2392799999999999</v>
          </cell>
          <cell r="G944">
            <v>55090813</v>
          </cell>
        </row>
        <row r="945">
          <cell r="A945">
            <v>42381</v>
          </cell>
          <cell r="B945">
            <v>7.3132400000000004</v>
          </cell>
          <cell r="C945">
            <v>7.4426800000000002</v>
          </cell>
          <cell r="D945">
            <v>7.2115400000000003</v>
          </cell>
          <cell r="E945">
            <v>7.3872</v>
          </cell>
          <cell r="F945">
            <v>7.3872</v>
          </cell>
          <cell r="G945">
            <v>41468942</v>
          </cell>
        </row>
        <row r="946">
          <cell r="A946">
            <v>42382</v>
          </cell>
          <cell r="B946">
            <v>7.4241900000000003</v>
          </cell>
          <cell r="C946">
            <v>7.59985</v>
          </cell>
          <cell r="D946">
            <v>7.0913500000000003</v>
          </cell>
          <cell r="E946">
            <v>7.1375700000000002</v>
          </cell>
          <cell r="F946">
            <v>7.1375700000000002</v>
          </cell>
          <cell r="G946">
            <v>41568895</v>
          </cell>
        </row>
        <row r="947">
          <cell r="A947">
            <v>42383</v>
          </cell>
          <cell r="B947">
            <v>7.1930500000000004</v>
          </cell>
          <cell r="C947">
            <v>7.4426800000000002</v>
          </cell>
          <cell r="D947">
            <v>6.9896399999999996</v>
          </cell>
          <cell r="E947">
            <v>7.35947</v>
          </cell>
          <cell r="F947">
            <v>7.35947</v>
          </cell>
          <cell r="G947">
            <v>36914885</v>
          </cell>
        </row>
        <row r="948">
          <cell r="A948">
            <v>42384</v>
          </cell>
          <cell r="B948">
            <v>7.2022899999999996</v>
          </cell>
          <cell r="C948">
            <v>7.3502200000000002</v>
          </cell>
          <cell r="D948">
            <v>6.6383099999999997</v>
          </cell>
          <cell r="E948">
            <v>7.3224900000000002</v>
          </cell>
          <cell r="F948">
            <v>7.3224900000000002</v>
          </cell>
          <cell r="G948">
            <v>80850843</v>
          </cell>
        </row>
        <row r="949">
          <cell r="A949">
            <v>42387</v>
          </cell>
          <cell r="B949">
            <v>7.3224900000000002</v>
          </cell>
          <cell r="C949">
            <v>7.3317300000000003</v>
          </cell>
          <cell r="D949">
            <v>7.1283300000000001</v>
          </cell>
          <cell r="E949">
            <v>7.2577699999999998</v>
          </cell>
          <cell r="F949">
            <v>7.2577699999999998</v>
          </cell>
          <cell r="G949">
            <v>6844459</v>
          </cell>
        </row>
        <row r="950">
          <cell r="A950">
            <v>42388</v>
          </cell>
          <cell r="B950">
            <v>7.3872</v>
          </cell>
          <cell r="C950">
            <v>7.3872</v>
          </cell>
          <cell r="D950">
            <v>6.8232200000000001</v>
          </cell>
          <cell r="E950">
            <v>6.9526599999999998</v>
          </cell>
          <cell r="F950">
            <v>6.9526599999999998</v>
          </cell>
          <cell r="G950">
            <v>41187206</v>
          </cell>
        </row>
        <row r="951">
          <cell r="A951">
            <v>42389</v>
          </cell>
          <cell r="B951">
            <v>6.7677500000000004</v>
          </cell>
          <cell r="C951">
            <v>6.8879400000000004</v>
          </cell>
          <cell r="D951">
            <v>6.2684899999999999</v>
          </cell>
          <cell r="E951">
            <v>6.8139799999999999</v>
          </cell>
          <cell r="F951">
            <v>6.8139799999999999</v>
          </cell>
          <cell r="G951">
            <v>71808271</v>
          </cell>
        </row>
        <row r="952">
          <cell r="A952">
            <v>42390</v>
          </cell>
          <cell r="B952">
            <v>6.7770000000000001</v>
          </cell>
          <cell r="C952">
            <v>7.3687100000000001</v>
          </cell>
          <cell r="D952">
            <v>6.7400099999999998</v>
          </cell>
          <cell r="E952">
            <v>7.2854999999999999</v>
          </cell>
          <cell r="F952">
            <v>7.2854999999999999</v>
          </cell>
          <cell r="G952">
            <v>83163078</v>
          </cell>
        </row>
        <row r="953">
          <cell r="A953">
            <v>42391</v>
          </cell>
          <cell r="B953">
            <v>7.4426800000000002</v>
          </cell>
          <cell r="C953">
            <v>7.7847600000000003</v>
          </cell>
          <cell r="D953">
            <v>7.3224900000000002</v>
          </cell>
          <cell r="E953">
            <v>7.4426800000000002</v>
          </cell>
          <cell r="F953">
            <v>7.4426800000000002</v>
          </cell>
          <cell r="G953">
            <v>73383708</v>
          </cell>
        </row>
        <row r="954">
          <cell r="A954">
            <v>42394</v>
          </cell>
          <cell r="B954">
            <v>7.4426800000000002</v>
          </cell>
          <cell r="C954">
            <v>7.4426800000000002</v>
          </cell>
          <cell r="D954">
            <v>6.8509599999999997</v>
          </cell>
          <cell r="E954">
            <v>6.9064300000000003</v>
          </cell>
          <cell r="F954">
            <v>6.9064300000000003</v>
          </cell>
          <cell r="G954">
            <v>43267290</v>
          </cell>
        </row>
        <row r="955">
          <cell r="A955">
            <v>42395</v>
          </cell>
          <cell r="B955">
            <v>6.9341699999999999</v>
          </cell>
          <cell r="C955">
            <v>7.1098400000000002</v>
          </cell>
          <cell r="D955">
            <v>6.6567999999999996</v>
          </cell>
          <cell r="E955">
            <v>7.05436</v>
          </cell>
          <cell r="F955">
            <v>7.05436</v>
          </cell>
          <cell r="G955">
            <v>44580689</v>
          </cell>
        </row>
        <row r="956">
          <cell r="A956">
            <v>42396</v>
          </cell>
          <cell r="B956">
            <v>7.0266299999999999</v>
          </cell>
          <cell r="C956">
            <v>7.2300300000000002</v>
          </cell>
          <cell r="D956">
            <v>6.91568</v>
          </cell>
          <cell r="E956">
            <v>7.0266299999999999</v>
          </cell>
          <cell r="F956">
            <v>7.0266299999999999</v>
          </cell>
          <cell r="G956">
            <v>60280350</v>
          </cell>
        </row>
        <row r="957">
          <cell r="A957">
            <v>42397</v>
          </cell>
          <cell r="B957">
            <v>7.2115400000000003</v>
          </cell>
          <cell r="C957">
            <v>7.3964499999999997</v>
          </cell>
          <cell r="D957">
            <v>6.9526599999999998</v>
          </cell>
          <cell r="E957">
            <v>7.2115400000000003</v>
          </cell>
          <cell r="F957">
            <v>7.2115400000000003</v>
          </cell>
          <cell r="G957">
            <v>65907136</v>
          </cell>
        </row>
        <row r="958">
          <cell r="A958">
            <v>42398</v>
          </cell>
          <cell r="B958">
            <v>7.26701</v>
          </cell>
          <cell r="C958">
            <v>7.6368299999999998</v>
          </cell>
          <cell r="D958">
            <v>7.26701</v>
          </cell>
          <cell r="E958">
            <v>7.5813600000000001</v>
          </cell>
          <cell r="F958">
            <v>7.5813600000000001</v>
          </cell>
          <cell r="G958">
            <v>130835922</v>
          </cell>
        </row>
        <row r="959">
          <cell r="A959">
            <v>42402</v>
          </cell>
          <cell r="B959">
            <v>7.3872</v>
          </cell>
          <cell r="C959">
            <v>7.6460800000000004</v>
          </cell>
          <cell r="D959">
            <v>7.2392799999999999</v>
          </cell>
          <cell r="E959">
            <v>7.4241900000000003</v>
          </cell>
          <cell r="F959">
            <v>7.4241900000000003</v>
          </cell>
          <cell r="G959">
            <v>74876143</v>
          </cell>
        </row>
        <row r="960">
          <cell r="A960">
            <v>42403</v>
          </cell>
          <cell r="B960">
            <v>7.4241900000000003</v>
          </cell>
          <cell r="C960">
            <v>7.8309899999999999</v>
          </cell>
          <cell r="D960">
            <v>7.1190800000000003</v>
          </cell>
          <cell r="E960">
            <v>7.7662699999999996</v>
          </cell>
          <cell r="F960">
            <v>7.7662699999999996</v>
          </cell>
          <cell r="G960">
            <v>98542273</v>
          </cell>
        </row>
        <row r="961">
          <cell r="A961">
            <v>42404</v>
          </cell>
          <cell r="B961">
            <v>8.1360899999999994</v>
          </cell>
          <cell r="C961">
            <v>9.0329099999999993</v>
          </cell>
          <cell r="D961">
            <v>8.0991099999999996</v>
          </cell>
          <cell r="E961">
            <v>8.70932</v>
          </cell>
          <cell r="F961">
            <v>8.70932</v>
          </cell>
          <cell r="G961">
            <v>176894840</v>
          </cell>
        </row>
        <row r="962">
          <cell r="A962">
            <v>42405</v>
          </cell>
          <cell r="B962">
            <v>8.7370599999999996</v>
          </cell>
          <cell r="C962">
            <v>8.8295100000000009</v>
          </cell>
          <cell r="D962">
            <v>8.5059199999999997</v>
          </cell>
          <cell r="E962">
            <v>8.5521399999999996</v>
          </cell>
          <cell r="F962">
            <v>8.5521399999999996</v>
          </cell>
          <cell r="G962">
            <v>54660075</v>
          </cell>
        </row>
        <row r="963">
          <cell r="A963">
            <v>42408</v>
          </cell>
          <cell r="B963">
            <v>8.4227100000000004</v>
          </cell>
          <cell r="C963">
            <v>8.4227100000000004</v>
          </cell>
          <cell r="D963">
            <v>7.8309899999999999</v>
          </cell>
          <cell r="E963">
            <v>7.9142000000000001</v>
          </cell>
          <cell r="F963">
            <v>7.9142000000000001</v>
          </cell>
          <cell r="G963">
            <v>71897225</v>
          </cell>
        </row>
        <row r="964">
          <cell r="A964">
            <v>42409</v>
          </cell>
          <cell r="B964">
            <v>7.6738200000000001</v>
          </cell>
          <cell r="C964">
            <v>8.1360899999999994</v>
          </cell>
          <cell r="D964">
            <v>7.5443800000000003</v>
          </cell>
          <cell r="E964">
            <v>7.6830600000000002</v>
          </cell>
          <cell r="F964">
            <v>7.6830600000000002</v>
          </cell>
          <cell r="G964">
            <v>98876130</v>
          </cell>
        </row>
        <row r="965">
          <cell r="A965">
            <v>42410</v>
          </cell>
          <cell r="B965">
            <v>7.8217499999999998</v>
          </cell>
          <cell r="C965">
            <v>7.8864599999999996</v>
          </cell>
          <cell r="D965">
            <v>7.5628700000000002</v>
          </cell>
          <cell r="E965">
            <v>7.6738200000000001</v>
          </cell>
          <cell r="F965">
            <v>7.6738200000000001</v>
          </cell>
          <cell r="G965">
            <v>64119835</v>
          </cell>
        </row>
        <row r="966">
          <cell r="A966">
            <v>42411</v>
          </cell>
          <cell r="B966">
            <v>7.4611700000000001</v>
          </cell>
          <cell r="C966">
            <v>7.6738200000000001</v>
          </cell>
          <cell r="D966">
            <v>7.3039899999999998</v>
          </cell>
          <cell r="E966">
            <v>7.5536199999999996</v>
          </cell>
          <cell r="F966">
            <v>7.5536199999999996</v>
          </cell>
          <cell r="G966">
            <v>72265757</v>
          </cell>
        </row>
        <row r="967">
          <cell r="A967">
            <v>42412</v>
          </cell>
          <cell r="B967">
            <v>7.6738200000000001</v>
          </cell>
          <cell r="C967">
            <v>7.8587300000000004</v>
          </cell>
          <cell r="D967">
            <v>7.5073999999999996</v>
          </cell>
          <cell r="E967">
            <v>7.8309899999999999</v>
          </cell>
          <cell r="F967">
            <v>7.8309899999999999</v>
          </cell>
          <cell r="G967">
            <v>52812836</v>
          </cell>
        </row>
        <row r="968">
          <cell r="A968">
            <v>42415</v>
          </cell>
          <cell r="B968">
            <v>7.9234499999999999</v>
          </cell>
          <cell r="C968">
            <v>8.1083599999999993</v>
          </cell>
          <cell r="D968">
            <v>7.9142000000000001</v>
          </cell>
          <cell r="E968">
            <v>8.0806199999999997</v>
          </cell>
          <cell r="F968">
            <v>8.0806199999999997</v>
          </cell>
          <cell r="G968">
            <v>13700051</v>
          </cell>
        </row>
        <row r="969">
          <cell r="A969">
            <v>42416</v>
          </cell>
          <cell r="B969">
            <v>8.2193000000000005</v>
          </cell>
          <cell r="C969">
            <v>8.2193000000000005</v>
          </cell>
          <cell r="D969">
            <v>7.9881700000000002</v>
          </cell>
          <cell r="E969">
            <v>8.1268499999999992</v>
          </cell>
          <cell r="F969">
            <v>8.1268499999999992</v>
          </cell>
          <cell r="G969">
            <v>48455288</v>
          </cell>
        </row>
        <row r="970">
          <cell r="A970">
            <v>42417</v>
          </cell>
          <cell r="B970">
            <v>8.2193000000000005</v>
          </cell>
          <cell r="C970">
            <v>8.9404599999999999</v>
          </cell>
          <cell r="D970">
            <v>8.1823200000000007</v>
          </cell>
          <cell r="E970">
            <v>8.8480000000000008</v>
          </cell>
          <cell r="F970">
            <v>8.8480000000000008</v>
          </cell>
          <cell r="G970">
            <v>182780862</v>
          </cell>
        </row>
        <row r="971">
          <cell r="A971">
            <v>42418</v>
          </cell>
          <cell r="B971">
            <v>8.8849900000000002</v>
          </cell>
          <cell r="C971">
            <v>8.8849900000000002</v>
          </cell>
          <cell r="D971">
            <v>8.3302499999999995</v>
          </cell>
          <cell r="E971">
            <v>8.5151599999999998</v>
          </cell>
          <cell r="F971">
            <v>8.5151599999999998</v>
          </cell>
          <cell r="G971">
            <v>94235292</v>
          </cell>
        </row>
        <row r="972">
          <cell r="A972">
            <v>42419</v>
          </cell>
          <cell r="B972">
            <v>8.4966699999999999</v>
          </cell>
          <cell r="C972">
            <v>8.6630900000000004</v>
          </cell>
          <cell r="D972">
            <v>8.3210099999999994</v>
          </cell>
          <cell r="E972">
            <v>8.5613899999999994</v>
          </cell>
          <cell r="F972">
            <v>8.5613899999999994</v>
          </cell>
          <cell r="G972">
            <v>43349805</v>
          </cell>
        </row>
        <row r="973">
          <cell r="A973">
            <v>42422</v>
          </cell>
          <cell r="B973">
            <v>8.6446000000000005</v>
          </cell>
          <cell r="C973">
            <v>9.0976300000000005</v>
          </cell>
          <cell r="D973">
            <v>8.6168600000000009</v>
          </cell>
          <cell r="E973">
            <v>9.0606500000000008</v>
          </cell>
          <cell r="F973">
            <v>9.0606500000000008</v>
          </cell>
          <cell r="G973">
            <v>94846353</v>
          </cell>
        </row>
        <row r="974">
          <cell r="A974">
            <v>42423</v>
          </cell>
          <cell r="B974">
            <v>9.0514100000000006</v>
          </cell>
          <cell r="C974">
            <v>9.2917900000000007</v>
          </cell>
          <cell r="D974">
            <v>8.8942300000000003</v>
          </cell>
          <cell r="E974">
            <v>8.9497</v>
          </cell>
          <cell r="F974">
            <v>8.9497</v>
          </cell>
          <cell r="G974">
            <v>54114023</v>
          </cell>
        </row>
        <row r="975">
          <cell r="A975">
            <v>42424</v>
          </cell>
          <cell r="B975">
            <v>8.8942300000000003</v>
          </cell>
          <cell r="C975">
            <v>9.0606500000000008</v>
          </cell>
          <cell r="D975">
            <v>8.5151599999999998</v>
          </cell>
          <cell r="E975">
            <v>8.9866899999999994</v>
          </cell>
          <cell r="F975">
            <v>8.9866899999999994</v>
          </cell>
          <cell r="G975">
            <v>69578356</v>
          </cell>
        </row>
        <row r="976">
          <cell r="A976">
            <v>42425</v>
          </cell>
          <cell r="B976">
            <v>9.0514100000000006</v>
          </cell>
          <cell r="C976">
            <v>9.1438600000000001</v>
          </cell>
          <cell r="D976">
            <v>8.8664900000000006</v>
          </cell>
          <cell r="E976">
            <v>9.0791400000000007</v>
          </cell>
          <cell r="F976">
            <v>9.0791400000000007</v>
          </cell>
          <cell r="G976">
            <v>37836764</v>
          </cell>
        </row>
        <row r="977">
          <cell r="A977">
            <v>42426</v>
          </cell>
          <cell r="B977">
            <v>8.8849900000000002</v>
          </cell>
          <cell r="C977">
            <v>9.2363199999999992</v>
          </cell>
          <cell r="D977">
            <v>8.8849900000000002</v>
          </cell>
          <cell r="E977">
            <v>9.16235</v>
          </cell>
          <cell r="F977">
            <v>9.16235</v>
          </cell>
          <cell r="G977">
            <v>25235879</v>
          </cell>
        </row>
        <row r="978">
          <cell r="A978">
            <v>42429</v>
          </cell>
          <cell r="B978">
            <v>9.1900899999999996</v>
          </cell>
          <cell r="C978">
            <v>9.2917900000000007</v>
          </cell>
          <cell r="D978">
            <v>8.9959299999999995</v>
          </cell>
          <cell r="E978">
            <v>9.2455599999999993</v>
          </cell>
          <cell r="F978">
            <v>9.2455599999999993</v>
          </cell>
          <cell r="G978">
            <v>87821408</v>
          </cell>
        </row>
        <row r="979">
          <cell r="A979">
            <v>42430</v>
          </cell>
          <cell r="B979">
            <v>9.2548100000000009</v>
          </cell>
          <cell r="C979">
            <v>9.6708599999999993</v>
          </cell>
          <cell r="D979">
            <v>9.2548100000000009</v>
          </cell>
          <cell r="E979">
            <v>9.6338799999999996</v>
          </cell>
          <cell r="F979">
            <v>9.6338799999999996</v>
          </cell>
          <cell r="G979">
            <v>72799075</v>
          </cell>
        </row>
        <row r="980">
          <cell r="A980">
            <v>42431</v>
          </cell>
          <cell r="B980">
            <v>9.6246299999999998</v>
          </cell>
          <cell r="C980">
            <v>9.82803</v>
          </cell>
          <cell r="D980">
            <v>9.5506700000000002</v>
          </cell>
          <cell r="E980">
            <v>9.6246299999999998</v>
          </cell>
          <cell r="F980">
            <v>9.6246299999999998</v>
          </cell>
          <cell r="G980">
            <v>65358540</v>
          </cell>
        </row>
        <row r="981">
          <cell r="A981">
            <v>42432</v>
          </cell>
          <cell r="B981">
            <v>9.6616099999999996</v>
          </cell>
          <cell r="C981">
            <v>9.7725600000000004</v>
          </cell>
          <cell r="D981">
            <v>9.4951899999999991</v>
          </cell>
          <cell r="E981">
            <v>9.6800999999999995</v>
          </cell>
          <cell r="F981">
            <v>9.6800999999999995</v>
          </cell>
          <cell r="G981">
            <v>69322465</v>
          </cell>
        </row>
        <row r="982">
          <cell r="A982">
            <v>42433</v>
          </cell>
          <cell r="B982">
            <v>9.7355800000000006</v>
          </cell>
          <cell r="C982">
            <v>10.0314</v>
          </cell>
          <cell r="D982">
            <v>9.7078399999999991</v>
          </cell>
          <cell r="E982">
            <v>9.7355800000000006</v>
          </cell>
          <cell r="F982">
            <v>9.7355800000000006</v>
          </cell>
          <cell r="G982">
            <v>80456028</v>
          </cell>
        </row>
        <row r="983">
          <cell r="A983">
            <v>42436</v>
          </cell>
          <cell r="B983">
            <v>9.7540700000000005</v>
          </cell>
          <cell r="C983">
            <v>10.2996</v>
          </cell>
          <cell r="D983">
            <v>9.7540700000000005</v>
          </cell>
          <cell r="E983">
            <v>10.1609</v>
          </cell>
          <cell r="F983">
            <v>10.1609</v>
          </cell>
          <cell r="G983">
            <v>59742562</v>
          </cell>
        </row>
        <row r="984">
          <cell r="A984">
            <v>42437</v>
          </cell>
          <cell r="B984">
            <v>10.049899999999999</v>
          </cell>
          <cell r="C984">
            <v>10.123900000000001</v>
          </cell>
          <cell r="D984">
            <v>9.7725600000000004</v>
          </cell>
          <cell r="E984">
            <v>9.8095400000000001</v>
          </cell>
          <cell r="F984">
            <v>9.8095400000000001</v>
          </cell>
          <cell r="G984">
            <v>75798424</v>
          </cell>
        </row>
        <row r="985">
          <cell r="A985">
            <v>42438</v>
          </cell>
          <cell r="B985">
            <v>9.9204899999999991</v>
          </cell>
          <cell r="C985">
            <v>10.1424</v>
          </cell>
          <cell r="D985">
            <v>9.9019999999999992</v>
          </cell>
          <cell r="E985">
            <v>9.9574700000000007</v>
          </cell>
          <cell r="F985">
            <v>9.9574700000000007</v>
          </cell>
          <cell r="G985">
            <v>41492126</v>
          </cell>
        </row>
        <row r="986">
          <cell r="A986">
            <v>42439</v>
          </cell>
          <cell r="B986">
            <v>10.1424</v>
          </cell>
          <cell r="C986">
            <v>10.1424</v>
          </cell>
          <cell r="D986">
            <v>9.8927499999999995</v>
          </cell>
          <cell r="E986">
            <v>10.0314</v>
          </cell>
          <cell r="F986">
            <v>10.0314</v>
          </cell>
          <cell r="G986">
            <v>45838967</v>
          </cell>
        </row>
        <row r="987">
          <cell r="A987">
            <v>42440</v>
          </cell>
          <cell r="B987">
            <v>10.1701</v>
          </cell>
          <cell r="C987">
            <v>10.262600000000001</v>
          </cell>
          <cell r="D987">
            <v>9.8835099999999994</v>
          </cell>
          <cell r="E987">
            <v>9.9574700000000007</v>
          </cell>
          <cell r="F987">
            <v>9.9574700000000007</v>
          </cell>
          <cell r="G987">
            <v>47833060</v>
          </cell>
        </row>
        <row r="988">
          <cell r="A988">
            <v>42443</v>
          </cell>
          <cell r="B988">
            <v>9.9574700000000007</v>
          </cell>
          <cell r="C988">
            <v>10.123900000000001</v>
          </cell>
          <cell r="D988">
            <v>9.8465199999999999</v>
          </cell>
          <cell r="E988">
            <v>10.0869</v>
          </cell>
          <cell r="F988">
            <v>10.0869</v>
          </cell>
          <cell r="G988">
            <v>47674503</v>
          </cell>
        </row>
        <row r="989">
          <cell r="A989">
            <v>42444</v>
          </cell>
          <cell r="B989">
            <v>10.0684</v>
          </cell>
          <cell r="C989">
            <v>10.0684</v>
          </cell>
          <cell r="D989">
            <v>9.7263300000000008</v>
          </cell>
          <cell r="E989">
            <v>9.8650099999999998</v>
          </cell>
          <cell r="F989">
            <v>9.8650099999999998</v>
          </cell>
          <cell r="G989">
            <v>67985903</v>
          </cell>
        </row>
        <row r="990">
          <cell r="A990">
            <v>42445</v>
          </cell>
          <cell r="B990">
            <v>9.8835099999999994</v>
          </cell>
          <cell r="C990">
            <v>10.114599999999999</v>
          </cell>
          <cell r="D990">
            <v>9.7725600000000004</v>
          </cell>
          <cell r="E990">
            <v>10.0962</v>
          </cell>
          <cell r="F990">
            <v>10.0962</v>
          </cell>
          <cell r="G990">
            <v>53776282</v>
          </cell>
        </row>
        <row r="991">
          <cell r="A991">
            <v>42446</v>
          </cell>
          <cell r="B991">
            <v>10.0129</v>
          </cell>
          <cell r="C991">
            <v>10.484500000000001</v>
          </cell>
          <cell r="D991">
            <v>10.0037</v>
          </cell>
          <cell r="E991">
            <v>10.410500000000001</v>
          </cell>
          <cell r="F991">
            <v>10.410500000000001</v>
          </cell>
          <cell r="G991">
            <v>22311924</v>
          </cell>
        </row>
        <row r="992">
          <cell r="A992">
            <v>42447</v>
          </cell>
          <cell r="B992">
            <v>10.4198</v>
          </cell>
          <cell r="C992">
            <v>11.122400000000001</v>
          </cell>
          <cell r="D992">
            <v>10.4198</v>
          </cell>
          <cell r="E992">
            <v>11.057700000000001</v>
          </cell>
          <cell r="F992">
            <v>11.057700000000001</v>
          </cell>
          <cell r="G992">
            <v>157498848</v>
          </cell>
        </row>
        <row r="993">
          <cell r="A993">
            <v>42451</v>
          </cell>
          <cell r="B993">
            <v>11.122400000000001</v>
          </cell>
          <cell r="C993">
            <v>11.547700000000001</v>
          </cell>
          <cell r="D993">
            <v>11.122400000000001</v>
          </cell>
          <cell r="E993">
            <v>11.5015</v>
          </cell>
          <cell r="F993">
            <v>11.5015</v>
          </cell>
          <cell r="G993">
            <v>70743942</v>
          </cell>
        </row>
        <row r="994">
          <cell r="A994">
            <v>42452</v>
          </cell>
          <cell r="B994">
            <v>11.4183</v>
          </cell>
          <cell r="C994">
            <v>11.529199999999999</v>
          </cell>
          <cell r="D994">
            <v>10.891299999999999</v>
          </cell>
          <cell r="E994">
            <v>11.113200000000001</v>
          </cell>
          <cell r="F994">
            <v>11.113200000000001</v>
          </cell>
          <cell r="G994">
            <v>55817613</v>
          </cell>
        </row>
        <row r="995">
          <cell r="A995">
            <v>42457</v>
          </cell>
          <cell r="B995">
            <v>11.2334</v>
          </cell>
          <cell r="C995">
            <v>11.3443</v>
          </cell>
          <cell r="D995">
            <v>11.1409</v>
          </cell>
          <cell r="E995">
            <v>11.2981</v>
          </cell>
          <cell r="F995">
            <v>11.2981</v>
          </cell>
          <cell r="G995">
            <v>32893010</v>
          </cell>
        </row>
        <row r="996">
          <cell r="A996">
            <v>42458</v>
          </cell>
          <cell r="B996">
            <v>11.3443</v>
          </cell>
          <cell r="C996">
            <v>11.464499999999999</v>
          </cell>
          <cell r="D996">
            <v>11.177899999999999</v>
          </cell>
          <cell r="E996">
            <v>11.2888</v>
          </cell>
          <cell r="F996">
            <v>11.2888</v>
          </cell>
          <cell r="G996">
            <v>73983746</v>
          </cell>
        </row>
        <row r="997">
          <cell r="A997">
            <v>42459</v>
          </cell>
          <cell r="B997">
            <v>11.3628</v>
          </cell>
          <cell r="C997">
            <v>11.603199999999999</v>
          </cell>
          <cell r="D997">
            <v>11.3628</v>
          </cell>
          <cell r="E997">
            <v>11.5107</v>
          </cell>
          <cell r="F997">
            <v>11.5107</v>
          </cell>
          <cell r="G997">
            <v>81215115</v>
          </cell>
        </row>
        <row r="998">
          <cell r="A998">
            <v>42460</v>
          </cell>
          <cell r="B998">
            <v>11.556900000000001</v>
          </cell>
          <cell r="C998">
            <v>11.741899999999999</v>
          </cell>
          <cell r="D998">
            <v>11.4275</v>
          </cell>
          <cell r="E998">
            <v>11.603199999999999</v>
          </cell>
          <cell r="F998">
            <v>11.603199999999999</v>
          </cell>
          <cell r="G998">
            <v>72025642</v>
          </cell>
        </row>
        <row r="999">
          <cell r="A999">
            <v>42461</v>
          </cell>
          <cell r="B999">
            <v>11.529199999999999</v>
          </cell>
          <cell r="C999">
            <v>11.7234</v>
          </cell>
          <cell r="D999">
            <v>11.372</v>
          </cell>
          <cell r="E999">
            <v>11.603199999999999</v>
          </cell>
          <cell r="F999">
            <v>11.603199999999999</v>
          </cell>
          <cell r="G999">
            <v>30486368</v>
          </cell>
        </row>
        <row r="1000">
          <cell r="A1000">
            <v>42464</v>
          </cell>
          <cell r="B1000">
            <v>11.556900000000001</v>
          </cell>
          <cell r="C1000">
            <v>11.667899999999999</v>
          </cell>
          <cell r="D1000">
            <v>11.372</v>
          </cell>
          <cell r="E1000">
            <v>11.5107</v>
          </cell>
          <cell r="F1000">
            <v>11.5107</v>
          </cell>
          <cell r="G1000">
            <v>33010816</v>
          </cell>
        </row>
        <row r="1001">
          <cell r="A1001">
            <v>42465</v>
          </cell>
          <cell r="B1001">
            <v>11.399800000000001</v>
          </cell>
          <cell r="C1001">
            <v>11.6494</v>
          </cell>
          <cell r="D1001">
            <v>11.2981</v>
          </cell>
          <cell r="E1001">
            <v>11.5107</v>
          </cell>
          <cell r="F1001">
            <v>11.5107</v>
          </cell>
          <cell r="G1001">
            <v>35399269</v>
          </cell>
        </row>
        <row r="1002">
          <cell r="A1002">
            <v>42466</v>
          </cell>
          <cell r="B1002">
            <v>11.5107</v>
          </cell>
          <cell r="C1002">
            <v>11.6494</v>
          </cell>
          <cell r="D1002">
            <v>11.399800000000001</v>
          </cell>
          <cell r="E1002">
            <v>11.529199999999999</v>
          </cell>
          <cell r="F1002">
            <v>11.529199999999999</v>
          </cell>
          <cell r="G1002">
            <v>43489331</v>
          </cell>
        </row>
        <row r="1003">
          <cell r="A1003">
            <v>42467</v>
          </cell>
          <cell r="B1003">
            <v>11.464499999999999</v>
          </cell>
          <cell r="C1003">
            <v>11.6494</v>
          </cell>
          <cell r="D1003">
            <v>11.325799999999999</v>
          </cell>
          <cell r="E1003">
            <v>11.409000000000001</v>
          </cell>
          <cell r="F1003">
            <v>11.409000000000001</v>
          </cell>
          <cell r="G1003">
            <v>51885245</v>
          </cell>
        </row>
        <row r="1004">
          <cell r="A1004">
            <v>42468</v>
          </cell>
          <cell r="B1004">
            <v>11.483000000000001</v>
          </cell>
          <cell r="C1004">
            <v>11.5754</v>
          </cell>
          <cell r="D1004">
            <v>11.399800000000001</v>
          </cell>
          <cell r="E1004">
            <v>11.4275</v>
          </cell>
          <cell r="F1004">
            <v>11.4275</v>
          </cell>
          <cell r="G1004">
            <v>21701848</v>
          </cell>
        </row>
        <row r="1005">
          <cell r="A1005">
            <v>42471</v>
          </cell>
          <cell r="B1005">
            <v>11.446</v>
          </cell>
          <cell r="C1005">
            <v>11.6309</v>
          </cell>
          <cell r="D1005">
            <v>11.4275</v>
          </cell>
          <cell r="E1005">
            <v>11.52</v>
          </cell>
          <cell r="F1005">
            <v>11.52</v>
          </cell>
          <cell r="G1005">
            <v>37155328</v>
          </cell>
        </row>
        <row r="1006">
          <cell r="A1006">
            <v>42472</v>
          </cell>
          <cell r="B1006">
            <v>11.5015</v>
          </cell>
          <cell r="C1006">
            <v>11.667899999999999</v>
          </cell>
          <cell r="D1006">
            <v>11.473699999999999</v>
          </cell>
          <cell r="E1006">
            <v>11.6402</v>
          </cell>
          <cell r="F1006">
            <v>11.6402</v>
          </cell>
          <cell r="G1006">
            <v>31676120</v>
          </cell>
        </row>
        <row r="1007">
          <cell r="A1007">
            <v>42473</v>
          </cell>
          <cell r="B1007">
            <v>11.7049</v>
          </cell>
          <cell r="C1007">
            <v>11.8066</v>
          </cell>
          <cell r="D1007">
            <v>11.5662</v>
          </cell>
          <cell r="E1007">
            <v>11.7788</v>
          </cell>
          <cell r="F1007">
            <v>11.7788</v>
          </cell>
          <cell r="G1007">
            <v>36053503</v>
          </cell>
        </row>
        <row r="1008">
          <cell r="A1008">
            <v>42474</v>
          </cell>
          <cell r="B1008">
            <v>11.825100000000001</v>
          </cell>
          <cell r="C1008">
            <v>11.8621</v>
          </cell>
          <cell r="D1008">
            <v>11.621700000000001</v>
          </cell>
          <cell r="E1008">
            <v>11.6402</v>
          </cell>
          <cell r="F1008">
            <v>11.6402</v>
          </cell>
          <cell r="G1008">
            <v>39471910</v>
          </cell>
        </row>
        <row r="1009">
          <cell r="A1009">
            <v>42475</v>
          </cell>
          <cell r="B1009">
            <v>11.612399999999999</v>
          </cell>
          <cell r="C1009">
            <v>11.9453</v>
          </cell>
          <cell r="D1009">
            <v>11.5847</v>
          </cell>
          <cell r="E1009">
            <v>11.8713</v>
          </cell>
          <cell r="F1009">
            <v>11.8713</v>
          </cell>
          <cell r="G1009">
            <v>37581260</v>
          </cell>
        </row>
        <row r="1010">
          <cell r="A1010">
            <v>42478</v>
          </cell>
          <cell r="B1010">
            <v>11.7881</v>
          </cell>
          <cell r="C1010">
            <v>12.01</v>
          </cell>
          <cell r="D1010">
            <v>11.760400000000001</v>
          </cell>
          <cell r="E1010">
            <v>11.908300000000001</v>
          </cell>
          <cell r="F1010">
            <v>11.908300000000001</v>
          </cell>
          <cell r="G1010">
            <v>22457875</v>
          </cell>
        </row>
        <row r="1011">
          <cell r="A1011">
            <v>42479</v>
          </cell>
          <cell r="B1011">
            <v>11.936</v>
          </cell>
          <cell r="C1011">
            <v>12.111700000000001</v>
          </cell>
          <cell r="D1011">
            <v>11.8436</v>
          </cell>
          <cell r="E1011">
            <v>12.0192</v>
          </cell>
          <cell r="F1011">
            <v>12.0192</v>
          </cell>
          <cell r="G1011">
            <v>39352638</v>
          </cell>
        </row>
        <row r="1012">
          <cell r="A1012">
            <v>42480</v>
          </cell>
          <cell r="B1012">
            <v>11.9453</v>
          </cell>
          <cell r="C1012">
            <v>12.176399999999999</v>
          </cell>
          <cell r="D1012">
            <v>11.9453</v>
          </cell>
          <cell r="E1012">
            <v>12.084</v>
          </cell>
          <cell r="F1012">
            <v>12.084</v>
          </cell>
          <cell r="G1012">
            <v>31796666</v>
          </cell>
        </row>
        <row r="1013">
          <cell r="A1013">
            <v>42481</v>
          </cell>
          <cell r="B1013">
            <v>12.2966</v>
          </cell>
          <cell r="C1013">
            <v>12.5185</v>
          </cell>
          <cell r="D1013">
            <v>12.0007</v>
          </cell>
          <cell r="E1013">
            <v>12.0655</v>
          </cell>
          <cell r="F1013">
            <v>12.0655</v>
          </cell>
          <cell r="G1013">
            <v>63724808</v>
          </cell>
        </row>
        <row r="1014">
          <cell r="A1014">
            <v>42482</v>
          </cell>
          <cell r="B1014">
            <v>12.0655</v>
          </cell>
          <cell r="C1014">
            <v>12.324299999999999</v>
          </cell>
          <cell r="D1014">
            <v>12.0655</v>
          </cell>
          <cell r="E1014">
            <v>12.2134</v>
          </cell>
          <cell r="F1014">
            <v>12.2134</v>
          </cell>
          <cell r="G1014">
            <v>53740105</v>
          </cell>
        </row>
        <row r="1015">
          <cell r="A1015">
            <v>42485</v>
          </cell>
          <cell r="B1015">
            <v>12.2134</v>
          </cell>
          <cell r="C1015">
            <v>12.2966</v>
          </cell>
          <cell r="D1015">
            <v>11.8528</v>
          </cell>
          <cell r="E1015">
            <v>11.908300000000001</v>
          </cell>
          <cell r="F1015">
            <v>11.908300000000001</v>
          </cell>
          <cell r="G1015">
            <v>47529688</v>
          </cell>
        </row>
        <row r="1016">
          <cell r="A1016">
            <v>42486</v>
          </cell>
          <cell r="B1016">
            <v>11.9268</v>
          </cell>
          <cell r="C1016">
            <v>12.0192</v>
          </cell>
          <cell r="D1016">
            <v>11.834300000000001</v>
          </cell>
          <cell r="E1016">
            <v>11.908300000000001</v>
          </cell>
          <cell r="F1016">
            <v>11.908300000000001</v>
          </cell>
          <cell r="G1016">
            <v>41266292</v>
          </cell>
        </row>
        <row r="1017">
          <cell r="A1017">
            <v>42487</v>
          </cell>
          <cell r="B1017">
            <v>11.908300000000001</v>
          </cell>
          <cell r="C1017">
            <v>12.0655</v>
          </cell>
          <cell r="D1017">
            <v>11.7141</v>
          </cell>
          <cell r="E1017">
            <v>12.01</v>
          </cell>
          <cell r="F1017">
            <v>12.01</v>
          </cell>
          <cell r="G1017">
            <v>40243834</v>
          </cell>
        </row>
        <row r="1018">
          <cell r="A1018">
            <v>42488</v>
          </cell>
          <cell r="B1018">
            <v>12.0007</v>
          </cell>
          <cell r="C1018">
            <v>12.2781</v>
          </cell>
          <cell r="D1018">
            <v>11.936</v>
          </cell>
          <cell r="E1018">
            <v>12.120900000000001</v>
          </cell>
          <cell r="F1018">
            <v>12.120900000000001</v>
          </cell>
          <cell r="G1018">
            <v>27475595</v>
          </cell>
        </row>
        <row r="1019">
          <cell r="A1019">
            <v>42489</v>
          </cell>
          <cell r="B1019">
            <v>12.375</v>
          </cell>
          <cell r="C1019">
            <v>12.375</v>
          </cell>
          <cell r="D1019">
            <v>12.038500000000001</v>
          </cell>
          <cell r="E1019">
            <v>12.2788</v>
          </cell>
          <cell r="F1019">
            <v>12.2788</v>
          </cell>
          <cell r="G1019">
            <v>43472257</v>
          </cell>
        </row>
        <row r="1020">
          <cell r="A1020">
            <v>42492</v>
          </cell>
          <cell r="B1020">
            <v>12.3942</v>
          </cell>
          <cell r="C1020">
            <v>12.509600000000001</v>
          </cell>
          <cell r="D1020">
            <v>12.259600000000001</v>
          </cell>
          <cell r="E1020">
            <v>12.307700000000001</v>
          </cell>
          <cell r="F1020">
            <v>12.307700000000001</v>
          </cell>
          <cell r="G1020">
            <v>29064435</v>
          </cell>
        </row>
        <row r="1021">
          <cell r="A1021">
            <v>42493</v>
          </cell>
          <cell r="B1021">
            <v>12.2981</v>
          </cell>
          <cell r="C1021">
            <v>12.2981</v>
          </cell>
          <cell r="D1021">
            <v>11.7981</v>
          </cell>
          <cell r="E1021">
            <v>12.0192</v>
          </cell>
          <cell r="F1021">
            <v>12.0192</v>
          </cell>
          <cell r="G1021">
            <v>82627446</v>
          </cell>
        </row>
        <row r="1022">
          <cell r="A1022">
            <v>42494</v>
          </cell>
          <cell r="B1022">
            <v>11.9712</v>
          </cell>
          <cell r="C1022">
            <v>12.134600000000001</v>
          </cell>
          <cell r="D1022">
            <v>11.5962</v>
          </cell>
          <cell r="E1022">
            <v>11.865399999999999</v>
          </cell>
          <cell r="F1022">
            <v>11.865399999999999</v>
          </cell>
          <cell r="G1022">
            <v>55642521</v>
          </cell>
        </row>
        <row r="1023">
          <cell r="A1023">
            <v>42495</v>
          </cell>
          <cell r="B1023">
            <v>11.990399999999999</v>
          </cell>
          <cell r="C1023">
            <v>11.990399999999999</v>
          </cell>
          <cell r="D1023">
            <v>11.6442</v>
          </cell>
          <cell r="E1023">
            <v>11.692299999999999</v>
          </cell>
          <cell r="F1023">
            <v>11.692299999999999</v>
          </cell>
          <cell r="G1023">
            <v>56985892</v>
          </cell>
        </row>
        <row r="1024">
          <cell r="A1024">
            <v>42496</v>
          </cell>
          <cell r="B1024">
            <v>11.7212</v>
          </cell>
          <cell r="C1024">
            <v>11.8269</v>
          </cell>
          <cell r="D1024">
            <v>11.4808</v>
          </cell>
          <cell r="E1024">
            <v>11.7212</v>
          </cell>
          <cell r="F1024">
            <v>11.7212</v>
          </cell>
          <cell r="G1024">
            <v>29774423</v>
          </cell>
        </row>
        <row r="1025">
          <cell r="A1025">
            <v>42499</v>
          </cell>
          <cell r="B1025">
            <v>11.663500000000001</v>
          </cell>
          <cell r="C1025">
            <v>11.7981</v>
          </cell>
          <cell r="D1025">
            <v>11.2788</v>
          </cell>
          <cell r="E1025">
            <v>11.7308</v>
          </cell>
          <cell r="F1025">
            <v>11.7308</v>
          </cell>
          <cell r="G1025">
            <v>47348272</v>
          </cell>
        </row>
        <row r="1026">
          <cell r="A1026">
            <v>42500</v>
          </cell>
          <cell r="B1026">
            <v>11.6731</v>
          </cell>
          <cell r="C1026">
            <v>12.057700000000001</v>
          </cell>
          <cell r="D1026">
            <v>11.6731</v>
          </cell>
          <cell r="E1026">
            <v>12.009600000000001</v>
          </cell>
          <cell r="F1026">
            <v>12.009600000000001</v>
          </cell>
          <cell r="G1026">
            <v>43048671</v>
          </cell>
        </row>
        <row r="1027">
          <cell r="A1027">
            <v>42501</v>
          </cell>
          <cell r="B1027">
            <v>12.0288</v>
          </cell>
          <cell r="C1027">
            <v>12.2019</v>
          </cell>
          <cell r="D1027">
            <v>11.817299999999999</v>
          </cell>
          <cell r="E1027">
            <v>11.8558</v>
          </cell>
          <cell r="F1027">
            <v>11.8558</v>
          </cell>
          <cell r="G1027">
            <v>38065758</v>
          </cell>
        </row>
        <row r="1028">
          <cell r="A1028">
            <v>42502</v>
          </cell>
          <cell r="B1028">
            <v>11.990399999999999</v>
          </cell>
          <cell r="C1028">
            <v>12.0962</v>
          </cell>
          <cell r="D1028">
            <v>11.740399999999999</v>
          </cell>
          <cell r="E1028">
            <v>11.817299999999999</v>
          </cell>
          <cell r="F1028">
            <v>11.817299999999999</v>
          </cell>
          <cell r="G1028">
            <v>56251764</v>
          </cell>
        </row>
        <row r="1029">
          <cell r="A1029">
            <v>42503</v>
          </cell>
          <cell r="B1029">
            <v>11.759600000000001</v>
          </cell>
          <cell r="C1029">
            <v>11.932700000000001</v>
          </cell>
          <cell r="D1029">
            <v>11.490399999999999</v>
          </cell>
          <cell r="E1029">
            <v>11.5288</v>
          </cell>
          <cell r="F1029">
            <v>11.5288</v>
          </cell>
          <cell r="G1029">
            <v>44177682</v>
          </cell>
        </row>
        <row r="1030">
          <cell r="A1030">
            <v>42506</v>
          </cell>
          <cell r="B1030">
            <v>11.6058</v>
          </cell>
          <cell r="C1030">
            <v>11.817299999999999</v>
          </cell>
          <cell r="D1030">
            <v>11.5481</v>
          </cell>
          <cell r="E1030">
            <v>11.586499999999999</v>
          </cell>
          <cell r="F1030">
            <v>11.586499999999999</v>
          </cell>
          <cell r="G1030">
            <v>39196468</v>
          </cell>
        </row>
        <row r="1031">
          <cell r="A1031">
            <v>42507</v>
          </cell>
          <cell r="B1031">
            <v>11.625</v>
          </cell>
          <cell r="C1031">
            <v>11.817299999999999</v>
          </cell>
          <cell r="D1031">
            <v>11.538500000000001</v>
          </cell>
          <cell r="E1031">
            <v>11.6731</v>
          </cell>
          <cell r="F1031">
            <v>11.6731</v>
          </cell>
          <cell r="G1031">
            <v>54414973</v>
          </cell>
        </row>
        <row r="1032">
          <cell r="A1032">
            <v>42508</v>
          </cell>
          <cell r="B1032">
            <v>11.692299999999999</v>
          </cell>
          <cell r="C1032">
            <v>11.8462</v>
          </cell>
          <cell r="D1032">
            <v>11.442299999999999</v>
          </cell>
          <cell r="E1032">
            <v>11.567299999999999</v>
          </cell>
          <cell r="F1032">
            <v>11.567299999999999</v>
          </cell>
          <cell r="G1032">
            <v>47022060</v>
          </cell>
        </row>
        <row r="1033">
          <cell r="A1033">
            <v>42509</v>
          </cell>
          <cell r="B1033">
            <v>11.538500000000001</v>
          </cell>
          <cell r="C1033">
            <v>11.567299999999999</v>
          </cell>
          <cell r="D1033">
            <v>11.25</v>
          </cell>
          <cell r="E1033">
            <v>11.3269</v>
          </cell>
          <cell r="F1033">
            <v>11.3269</v>
          </cell>
          <cell r="G1033">
            <v>54743415</v>
          </cell>
        </row>
        <row r="1034">
          <cell r="A1034">
            <v>42510</v>
          </cell>
          <cell r="B1034">
            <v>11.3942</v>
          </cell>
          <cell r="C1034">
            <v>11.5288</v>
          </cell>
          <cell r="D1034">
            <v>11.2981</v>
          </cell>
          <cell r="E1034">
            <v>11.384600000000001</v>
          </cell>
          <cell r="F1034">
            <v>11.384600000000001</v>
          </cell>
          <cell r="G1034">
            <v>36550729</v>
          </cell>
        </row>
        <row r="1035">
          <cell r="A1035">
            <v>42513</v>
          </cell>
          <cell r="B1035">
            <v>11.3942</v>
          </cell>
          <cell r="C1035">
            <v>11.586499999999999</v>
          </cell>
          <cell r="D1035">
            <v>11.2788</v>
          </cell>
          <cell r="E1035">
            <v>11.461499999999999</v>
          </cell>
          <cell r="F1035">
            <v>11.461499999999999</v>
          </cell>
          <cell r="G1035">
            <v>35415045</v>
          </cell>
        </row>
        <row r="1036">
          <cell r="A1036">
            <v>42514</v>
          </cell>
          <cell r="B1036">
            <v>11.490399999999999</v>
          </cell>
          <cell r="C1036">
            <v>11.5962</v>
          </cell>
          <cell r="D1036">
            <v>11.3558</v>
          </cell>
          <cell r="E1036">
            <v>11.5288</v>
          </cell>
          <cell r="F1036">
            <v>11.5288</v>
          </cell>
          <cell r="G1036">
            <v>48981810</v>
          </cell>
        </row>
        <row r="1037">
          <cell r="A1037">
            <v>42515</v>
          </cell>
          <cell r="B1037">
            <v>11.567299999999999</v>
          </cell>
          <cell r="C1037">
            <v>11.7788</v>
          </cell>
          <cell r="D1037">
            <v>11.567299999999999</v>
          </cell>
          <cell r="E1037">
            <v>11.625</v>
          </cell>
          <cell r="F1037">
            <v>11.625</v>
          </cell>
          <cell r="G1037">
            <v>55448166</v>
          </cell>
        </row>
        <row r="1038">
          <cell r="A1038">
            <v>42516</v>
          </cell>
          <cell r="B1038">
            <v>11.6442</v>
          </cell>
          <cell r="C1038">
            <v>11.759600000000001</v>
          </cell>
          <cell r="D1038">
            <v>11.557700000000001</v>
          </cell>
          <cell r="E1038">
            <v>11.6538</v>
          </cell>
          <cell r="F1038">
            <v>11.6538</v>
          </cell>
          <cell r="G1038">
            <v>58401813</v>
          </cell>
        </row>
        <row r="1039">
          <cell r="A1039">
            <v>42517</v>
          </cell>
          <cell r="B1039">
            <v>11.634600000000001</v>
          </cell>
          <cell r="C1039">
            <v>11.7692</v>
          </cell>
          <cell r="D1039">
            <v>11.4519</v>
          </cell>
          <cell r="E1039">
            <v>11.5192</v>
          </cell>
          <cell r="F1039">
            <v>11.5192</v>
          </cell>
          <cell r="G1039">
            <v>44793624</v>
          </cell>
        </row>
        <row r="1040">
          <cell r="A1040">
            <v>42520</v>
          </cell>
          <cell r="B1040">
            <v>11.538500000000001</v>
          </cell>
          <cell r="C1040">
            <v>11.567299999999999</v>
          </cell>
          <cell r="D1040">
            <v>11.4519</v>
          </cell>
          <cell r="E1040">
            <v>11.5</v>
          </cell>
          <cell r="F1040">
            <v>11.5</v>
          </cell>
          <cell r="G1040">
            <v>9506389</v>
          </cell>
        </row>
        <row r="1041">
          <cell r="A1041">
            <v>42521</v>
          </cell>
          <cell r="B1041">
            <v>11.490399999999999</v>
          </cell>
          <cell r="C1041">
            <v>11.625</v>
          </cell>
          <cell r="D1041">
            <v>11.211499999999999</v>
          </cell>
          <cell r="E1041">
            <v>11.2788</v>
          </cell>
          <cell r="F1041">
            <v>11.2788</v>
          </cell>
          <cell r="G1041">
            <v>129359651</v>
          </cell>
        </row>
        <row r="1042">
          <cell r="A1042">
            <v>42522</v>
          </cell>
          <cell r="B1042">
            <v>11.2981</v>
          </cell>
          <cell r="C1042">
            <v>11.2981</v>
          </cell>
          <cell r="D1042">
            <v>11.115399999999999</v>
          </cell>
          <cell r="E1042">
            <v>11.2308</v>
          </cell>
          <cell r="F1042">
            <v>11.2308</v>
          </cell>
          <cell r="G1042">
            <v>71088059</v>
          </cell>
        </row>
        <row r="1043">
          <cell r="A1043">
            <v>42523</v>
          </cell>
          <cell r="B1043">
            <v>11.2019</v>
          </cell>
          <cell r="C1043">
            <v>11.365399999999999</v>
          </cell>
          <cell r="D1043">
            <v>11.0192</v>
          </cell>
          <cell r="E1043">
            <v>11.125</v>
          </cell>
          <cell r="F1043">
            <v>11.125</v>
          </cell>
          <cell r="G1043">
            <v>35763530</v>
          </cell>
        </row>
        <row r="1044">
          <cell r="A1044">
            <v>42524</v>
          </cell>
          <cell r="B1044">
            <v>11.182700000000001</v>
          </cell>
          <cell r="C1044">
            <v>11.5192</v>
          </cell>
          <cell r="D1044">
            <v>11.0192</v>
          </cell>
          <cell r="E1044">
            <v>11.413500000000001</v>
          </cell>
          <cell r="F1044">
            <v>11.413500000000001</v>
          </cell>
          <cell r="G1044">
            <v>78814722</v>
          </cell>
        </row>
        <row r="1045">
          <cell r="A1045">
            <v>42527</v>
          </cell>
          <cell r="B1045">
            <v>11.490399999999999</v>
          </cell>
          <cell r="C1045">
            <v>11.586499999999999</v>
          </cell>
          <cell r="D1045">
            <v>11.288500000000001</v>
          </cell>
          <cell r="E1045">
            <v>11.365399999999999</v>
          </cell>
          <cell r="F1045">
            <v>11.365399999999999</v>
          </cell>
          <cell r="G1045">
            <v>52093627</v>
          </cell>
        </row>
        <row r="1046">
          <cell r="A1046">
            <v>42528</v>
          </cell>
          <cell r="B1046">
            <v>11.413500000000001</v>
          </cell>
          <cell r="C1046">
            <v>11.7019</v>
          </cell>
          <cell r="D1046">
            <v>11.375</v>
          </cell>
          <cell r="E1046">
            <v>11.5962</v>
          </cell>
          <cell r="F1046">
            <v>11.5962</v>
          </cell>
          <cell r="G1046">
            <v>60660532</v>
          </cell>
        </row>
        <row r="1047">
          <cell r="A1047">
            <v>42529</v>
          </cell>
          <cell r="B1047">
            <v>11.634600000000001</v>
          </cell>
          <cell r="C1047">
            <v>12.115399999999999</v>
          </cell>
          <cell r="D1047">
            <v>11.634600000000001</v>
          </cell>
          <cell r="E1047">
            <v>11.942299999999999</v>
          </cell>
          <cell r="F1047">
            <v>11.942299999999999</v>
          </cell>
          <cell r="G1047">
            <v>60365302</v>
          </cell>
        </row>
        <row r="1048">
          <cell r="A1048">
            <v>42530</v>
          </cell>
          <cell r="B1048">
            <v>11.9038</v>
          </cell>
          <cell r="C1048">
            <v>11.9038</v>
          </cell>
          <cell r="D1048">
            <v>11.538500000000001</v>
          </cell>
          <cell r="E1048">
            <v>11.5769</v>
          </cell>
          <cell r="F1048">
            <v>11.5769</v>
          </cell>
          <cell r="G1048">
            <v>47852537</v>
          </cell>
        </row>
        <row r="1049">
          <cell r="A1049">
            <v>42531</v>
          </cell>
          <cell r="B1049">
            <v>11.5288</v>
          </cell>
          <cell r="C1049">
            <v>11.538500000000001</v>
          </cell>
          <cell r="D1049">
            <v>11.2308</v>
          </cell>
          <cell r="E1049">
            <v>11.259600000000001</v>
          </cell>
          <cell r="F1049">
            <v>11.259600000000001</v>
          </cell>
          <cell r="G1049">
            <v>69801295</v>
          </cell>
        </row>
        <row r="1050">
          <cell r="A1050">
            <v>42534</v>
          </cell>
          <cell r="B1050">
            <v>11.240399999999999</v>
          </cell>
          <cell r="C1050">
            <v>11.2692</v>
          </cell>
          <cell r="D1050">
            <v>11.057700000000001</v>
          </cell>
          <cell r="E1050">
            <v>11.125</v>
          </cell>
          <cell r="F1050">
            <v>11.125</v>
          </cell>
          <cell r="G1050">
            <v>33346875</v>
          </cell>
        </row>
        <row r="1051">
          <cell r="A1051">
            <v>42535</v>
          </cell>
          <cell r="B1051">
            <v>11.125</v>
          </cell>
          <cell r="C1051">
            <v>11.2212</v>
          </cell>
          <cell r="D1051">
            <v>10.7788</v>
          </cell>
          <cell r="E1051">
            <v>10.7981</v>
          </cell>
          <cell r="F1051">
            <v>10.7981</v>
          </cell>
          <cell r="G1051">
            <v>40529344</v>
          </cell>
        </row>
        <row r="1052">
          <cell r="A1052">
            <v>42536</v>
          </cell>
          <cell r="B1052">
            <v>10.8462</v>
          </cell>
          <cell r="C1052">
            <v>11.240399999999999</v>
          </cell>
          <cell r="D1052">
            <v>10.8462</v>
          </cell>
          <cell r="E1052">
            <v>11.1538</v>
          </cell>
          <cell r="F1052">
            <v>11.1538</v>
          </cell>
          <cell r="G1052">
            <v>40724790</v>
          </cell>
        </row>
        <row r="1053">
          <cell r="A1053">
            <v>42537</v>
          </cell>
          <cell r="B1053">
            <v>11.0481</v>
          </cell>
          <cell r="C1053">
            <v>11.317299999999999</v>
          </cell>
          <cell r="D1053">
            <v>10.9519</v>
          </cell>
          <cell r="E1053">
            <v>11.2692</v>
          </cell>
          <cell r="F1053">
            <v>11.2692</v>
          </cell>
          <cell r="G1053">
            <v>38778267</v>
          </cell>
        </row>
        <row r="1054">
          <cell r="A1054">
            <v>42538</v>
          </cell>
          <cell r="B1054">
            <v>11.3462</v>
          </cell>
          <cell r="C1054">
            <v>11.5192</v>
          </cell>
          <cell r="D1054">
            <v>11.3269</v>
          </cell>
          <cell r="E1054">
            <v>11.5</v>
          </cell>
          <cell r="F1054">
            <v>11.5</v>
          </cell>
          <cell r="G1054">
            <v>67132885</v>
          </cell>
        </row>
        <row r="1055">
          <cell r="A1055">
            <v>42541</v>
          </cell>
          <cell r="B1055">
            <v>11.615399999999999</v>
          </cell>
          <cell r="C1055">
            <v>11.875</v>
          </cell>
          <cell r="D1055">
            <v>11.615399999999999</v>
          </cell>
          <cell r="E1055">
            <v>11.7308</v>
          </cell>
          <cell r="F1055">
            <v>11.7308</v>
          </cell>
          <cell r="G1055">
            <v>51128174</v>
          </cell>
        </row>
        <row r="1056">
          <cell r="A1056">
            <v>42542</v>
          </cell>
          <cell r="B1056">
            <v>11.788500000000001</v>
          </cell>
          <cell r="C1056">
            <v>11.817299999999999</v>
          </cell>
          <cell r="D1056">
            <v>11.5481</v>
          </cell>
          <cell r="E1056">
            <v>11.586499999999999</v>
          </cell>
          <cell r="F1056">
            <v>11.586499999999999</v>
          </cell>
          <cell r="G1056">
            <v>30044303</v>
          </cell>
        </row>
        <row r="1057">
          <cell r="A1057">
            <v>42543</v>
          </cell>
          <cell r="B1057">
            <v>11.586499999999999</v>
          </cell>
          <cell r="C1057">
            <v>11.692299999999999</v>
          </cell>
          <cell r="D1057">
            <v>11.5288</v>
          </cell>
          <cell r="E1057">
            <v>11.663500000000001</v>
          </cell>
          <cell r="F1057">
            <v>11.663500000000001</v>
          </cell>
          <cell r="G1057">
            <v>33914299</v>
          </cell>
        </row>
        <row r="1058">
          <cell r="A1058">
            <v>42544</v>
          </cell>
          <cell r="B1058">
            <v>11.7788</v>
          </cell>
          <cell r="C1058">
            <v>11.942299999999999</v>
          </cell>
          <cell r="D1058">
            <v>11.7692</v>
          </cell>
          <cell r="E1058">
            <v>11.8942</v>
          </cell>
          <cell r="F1058">
            <v>11.8942</v>
          </cell>
          <cell r="G1058">
            <v>40895450</v>
          </cell>
        </row>
        <row r="1059">
          <cell r="A1059">
            <v>42545</v>
          </cell>
          <cell r="B1059">
            <v>10.7692</v>
          </cell>
          <cell r="C1059">
            <v>11.182700000000001</v>
          </cell>
          <cell r="D1059">
            <v>10.711499999999999</v>
          </cell>
          <cell r="E1059">
            <v>10.807700000000001</v>
          </cell>
          <cell r="F1059">
            <v>10.807700000000001</v>
          </cell>
          <cell r="G1059">
            <v>143799910</v>
          </cell>
        </row>
        <row r="1060">
          <cell r="A1060">
            <v>42548</v>
          </cell>
          <cell r="B1060">
            <v>10.759600000000001</v>
          </cell>
          <cell r="C1060">
            <v>10.759600000000001</v>
          </cell>
          <cell r="D1060">
            <v>10.1442</v>
          </cell>
          <cell r="E1060">
            <v>10.2019</v>
          </cell>
          <cell r="F1060">
            <v>10.2019</v>
          </cell>
          <cell r="G1060">
            <v>101020736</v>
          </cell>
        </row>
        <row r="1061">
          <cell r="A1061">
            <v>42549</v>
          </cell>
          <cell r="B1061">
            <v>10.384600000000001</v>
          </cell>
          <cell r="C1061">
            <v>10.509600000000001</v>
          </cell>
          <cell r="D1061">
            <v>10.192299999999999</v>
          </cell>
          <cell r="E1061">
            <v>10.2788</v>
          </cell>
          <cell r="F1061">
            <v>10.2788</v>
          </cell>
          <cell r="G1061">
            <v>88442349</v>
          </cell>
        </row>
        <row r="1062">
          <cell r="A1062">
            <v>42550</v>
          </cell>
          <cell r="B1062">
            <v>10.4038</v>
          </cell>
          <cell r="C1062">
            <v>10.7212</v>
          </cell>
          <cell r="D1062">
            <v>10.4038</v>
          </cell>
          <cell r="E1062">
            <v>10.5</v>
          </cell>
          <cell r="F1062">
            <v>10.5</v>
          </cell>
          <cell r="G1062">
            <v>72444257</v>
          </cell>
        </row>
        <row r="1063">
          <cell r="A1063">
            <v>42551</v>
          </cell>
          <cell r="B1063">
            <v>10.5769</v>
          </cell>
          <cell r="C1063">
            <v>10.913500000000001</v>
          </cell>
          <cell r="D1063">
            <v>10.3558</v>
          </cell>
          <cell r="E1063">
            <v>10.865399999999999</v>
          </cell>
          <cell r="F1063">
            <v>10.865399999999999</v>
          </cell>
          <cell r="G1063">
            <v>92146513</v>
          </cell>
        </row>
        <row r="1064">
          <cell r="A1064">
            <v>42552</v>
          </cell>
          <cell r="B1064">
            <v>10.884600000000001</v>
          </cell>
          <cell r="C1064">
            <v>11.2308</v>
          </cell>
          <cell r="D1064">
            <v>10.807700000000001</v>
          </cell>
          <cell r="E1064">
            <v>10.875</v>
          </cell>
          <cell r="F1064">
            <v>10.875</v>
          </cell>
          <cell r="G1064">
            <v>32119288</v>
          </cell>
        </row>
        <row r="1065">
          <cell r="A1065">
            <v>42555</v>
          </cell>
          <cell r="B1065">
            <v>10.875</v>
          </cell>
          <cell r="C1065">
            <v>10.884600000000001</v>
          </cell>
          <cell r="D1065">
            <v>10.7308</v>
          </cell>
          <cell r="E1065">
            <v>10.75</v>
          </cell>
          <cell r="F1065">
            <v>10.75</v>
          </cell>
          <cell r="G1065">
            <v>5332284</v>
          </cell>
        </row>
        <row r="1066">
          <cell r="A1066">
            <v>42556</v>
          </cell>
          <cell r="B1066">
            <v>10.6731</v>
          </cell>
          <cell r="C1066">
            <v>10.7019</v>
          </cell>
          <cell r="D1066">
            <v>10.4519</v>
          </cell>
          <cell r="E1066">
            <v>10.509600000000001</v>
          </cell>
          <cell r="F1066">
            <v>10.509600000000001</v>
          </cell>
          <cell r="G1066">
            <v>43442686</v>
          </cell>
        </row>
        <row r="1067">
          <cell r="A1067">
            <v>42557</v>
          </cell>
          <cell r="B1067">
            <v>10.4712</v>
          </cell>
          <cell r="C1067">
            <v>10.6442</v>
          </cell>
          <cell r="D1067">
            <v>10.413500000000001</v>
          </cell>
          <cell r="E1067">
            <v>10.5962</v>
          </cell>
          <cell r="F1067">
            <v>10.5962</v>
          </cell>
          <cell r="G1067">
            <v>38379917</v>
          </cell>
        </row>
        <row r="1068">
          <cell r="A1068">
            <v>42558</v>
          </cell>
          <cell r="B1068">
            <v>10.634600000000001</v>
          </cell>
          <cell r="C1068">
            <v>11.0288</v>
          </cell>
          <cell r="D1068">
            <v>10.634600000000001</v>
          </cell>
          <cell r="E1068">
            <v>10.942299999999999</v>
          </cell>
          <cell r="F1068">
            <v>10.942299999999999</v>
          </cell>
          <cell r="G1068">
            <v>45988755</v>
          </cell>
        </row>
        <row r="1069">
          <cell r="A1069">
            <v>42559</v>
          </cell>
          <cell r="B1069">
            <v>11.0769</v>
          </cell>
          <cell r="C1069">
            <v>11.1538</v>
          </cell>
          <cell r="D1069">
            <v>10.9519</v>
          </cell>
          <cell r="E1069">
            <v>11.0962</v>
          </cell>
          <cell r="F1069">
            <v>11.0962</v>
          </cell>
          <cell r="G1069">
            <v>47303155</v>
          </cell>
        </row>
        <row r="1070">
          <cell r="A1070">
            <v>42562</v>
          </cell>
          <cell r="B1070">
            <v>11.182700000000001</v>
          </cell>
          <cell r="C1070">
            <v>11.615399999999999</v>
          </cell>
          <cell r="D1070">
            <v>11.1538</v>
          </cell>
          <cell r="E1070">
            <v>11.586499999999999</v>
          </cell>
          <cell r="F1070">
            <v>11.586499999999999</v>
          </cell>
          <cell r="G1070">
            <v>63599617</v>
          </cell>
        </row>
        <row r="1071">
          <cell r="A1071">
            <v>42563</v>
          </cell>
          <cell r="B1071">
            <v>11.6538</v>
          </cell>
          <cell r="C1071">
            <v>11.9519</v>
          </cell>
          <cell r="D1071">
            <v>11.6538</v>
          </cell>
          <cell r="E1071">
            <v>11.9231</v>
          </cell>
          <cell r="F1071">
            <v>11.9231</v>
          </cell>
          <cell r="G1071">
            <v>67877289</v>
          </cell>
        </row>
        <row r="1072">
          <cell r="A1072">
            <v>42564</v>
          </cell>
          <cell r="B1072">
            <v>11.9712</v>
          </cell>
          <cell r="C1072">
            <v>12.009600000000001</v>
          </cell>
          <cell r="D1072">
            <v>11.7308</v>
          </cell>
          <cell r="E1072">
            <v>11.7981</v>
          </cell>
          <cell r="F1072">
            <v>11.7981</v>
          </cell>
          <cell r="G1072">
            <v>44256435</v>
          </cell>
        </row>
        <row r="1073">
          <cell r="A1073">
            <v>42565</v>
          </cell>
          <cell r="B1073">
            <v>11.9231</v>
          </cell>
          <cell r="C1073">
            <v>11.9808</v>
          </cell>
          <cell r="D1073">
            <v>11.836499999999999</v>
          </cell>
          <cell r="E1073">
            <v>11.913500000000001</v>
          </cell>
          <cell r="F1073">
            <v>11.913500000000001</v>
          </cell>
          <cell r="G1073">
            <v>45651407</v>
          </cell>
        </row>
        <row r="1074">
          <cell r="A1074">
            <v>42566</v>
          </cell>
          <cell r="B1074">
            <v>11.9231</v>
          </cell>
          <cell r="C1074">
            <v>12.0288</v>
          </cell>
          <cell r="D1074">
            <v>11.913500000000001</v>
          </cell>
          <cell r="E1074">
            <v>12</v>
          </cell>
          <cell r="F1074">
            <v>12</v>
          </cell>
          <cell r="G1074">
            <v>48548215</v>
          </cell>
        </row>
        <row r="1075">
          <cell r="A1075">
            <v>42569</v>
          </cell>
          <cell r="B1075">
            <v>12.038500000000001</v>
          </cell>
          <cell r="C1075">
            <v>12.5</v>
          </cell>
          <cell r="D1075">
            <v>12.0288</v>
          </cell>
          <cell r="E1075">
            <v>12.490399999999999</v>
          </cell>
          <cell r="F1075">
            <v>12.490399999999999</v>
          </cell>
          <cell r="G1075">
            <v>74595435</v>
          </cell>
        </row>
        <row r="1076">
          <cell r="A1076">
            <v>42570</v>
          </cell>
          <cell r="B1076">
            <v>12.384600000000001</v>
          </cell>
          <cell r="C1076">
            <v>12.461499999999999</v>
          </cell>
          <cell r="D1076">
            <v>12.0192</v>
          </cell>
          <cell r="E1076">
            <v>12.038500000000001</v>
          </cell>
          <cell r="F1076">
            <v>12.038500000000001</v>
          </cell>
          <cell r="G1076">
            <v>49268130</v>
          </cell>
        </row>
        <row r="1077">
          <cell r="A1077">
            <v>42571</v>
          </cell>
          <cell r="B1077">
            <v>12.134600000000001</v>
          </cell>
          <cell r="C1077">
            <v>12.432700000000001</v>
          </cell>
          <cell r="D1077">
            <v>11.990399999999999</v>
          </cell>
          <cell r="E1077">
            <v>12.3558</v>
          </cell>
          <cell r="F1077">
            <v>12.3558</v>
          </cell>
          <cell r="G1077">
            <v>44824474</v>
          </cell>
        </row>
        <row r="1078">
          <cell r="A1078">
            <v>42572</v>
          </cell>
          <cell r="B1078">
            <v>12.3558</v>
          </cell>
          <cell r="C1078">
            <v>12.4519</v>
          </cell>
          <cell r="D1078">
            <v>12.115399999999999</v>
          </cell>
          <cell r="E1078">
            <v>12.134600000000001</v>
          </cell>
          <cell r="F1078">
            <v>12.134600000000001</v>
          </cell>
          <cell r="G1078">
            <v>31053836</v>
          </cell>
        </row>
        <row r="1079">
          <cell r="A1079">
            <v>42573</v>
          </cell>
          <cell r="B1079">
            <v>12.2308</v>
          </cell>
          <cell r="C1079">
            <v>12.307700000000001</v>
          </cell>
          <cell r="D1079">
            <v>12.125</v>
          </cell>
          <cell r="E1079">
            <v>12.259600000000001</v>
          </cell>
          <cell r="F1079">
            <v>12.259600000000001</v>
          </cell>
          <cell r="G1079">
            <v>18828371</v>
          </cell>
        </row>
        <row r="1080">
          <cell r="A1080">
            <v>42576</v>
          </cell>
          <cell r="B1080">
            <v>12.2308</v>
          </cell>
          <cell r="C1080">
            <v>12.336499999999999</v>
          </cell>
          <cell r="D1080">
            <v>12.163500000000001</v>
          </cell>
          <cell r="E1080">
            <v>12.2981</v>
          </cell>
          <cell r="F1080">
            <v>12.2981</v>
          </cell>
          <cell r="G1080">
            <v>20658322</v>
          </cell>
        </row>
        <row r="1081">
          <cell r="A1081">
            <v>42577</v>
          </cell>
          <cell r="B1081">
            <v>12.3269</v>
          </cell>
          <cell r="C1081">
            <v>12.567299999999999</v>
          </cell>
          <cell r="D1081">
            <v>12.3269</v>
          </cell>
          <cell r="E1081">
            <v>12.5288</v>
          </cell>
          <cell r="F1081">
            <v>12.5288</v>
          </cell>
          <cell r="G1081">
            <v>54861493</v>
          </cell>
        </row>
        <row r="1082">
          <cell r="A1082">
            <v>42578</v>
          </cell>
          <cell r="B1082">
            <v>12.7308</v>
          </cell>
          <cell r="C1082">
            <v>13.5481</v>
          </cell>
          <cell r="D1082">
            <v>12.7212</v>
          </cell>
          <cell r="E1082">
            <v>12.836499999999999</v>
          </cell>
          <cell r="F1082">
            <v>12.836499999999999</v>
          </cell>
          <cell r="G1082">
            <v>154995755</v>
          </cell>
        </row>
        <row r="1083">
          <cell r="A1083">
            <v>42579</v>
          </cell>
          <cell r="B1083">
            <v>12.8462</v>
          </cell>
          <cell r="C1083">
            <v>13.538500000000001</v>
          </cell>
          <cell r="D1083">
            <v>12.836499999999999</v>
          </cell>
          <cell r="E1083">
            <v>13.490399999999999</v>
          </cell>
          <cell r="F1083">
            <v>13.490399999999999</v>
          </cell>
          <cell r="G1083">
            <v>88032433</v>
          </cell>
        </row>
        <row r="1084">
          <cell r="A1084">
            <v>42580</v>
          </cell>
          <cell r="B1084">
            <v>13.461499999999999</v>
          </cell>
          <cell r="C1084">
            <v>13.7788</v>
          </cell>
          <cell r="D1084">
            <v>13.307700000000001</v>
          </cell>
          <cell r="E1084">
            <v>13.740399999999999</v>
          </cell>
          <cell r="F1084">
            <v>13.740399999999999</v>
          </cell>
          <cell r="G1084">
            <v>75203337</v>
          </cell>
        </row>
        <row r="1085">
          <cell r="A1085">
            <v>42583</v>
          </cell>
          <cell r="B1085">
            <v>13.7308</v>
          </cell>
          <cell r="C1085">
            <v>13.884600000000001</v>
          </cell>
          <cell r="D1085">
            <v>13.586499999999999</v>
          </cell>
          <cell r="E1085">
            <v>13.7212</v>
          </cell>
          <cell r="F1085">
            <v>13.7212</v>
          </cell>
          <cell r="G1085">
            <v>38928969</v>
          </cell>
        </row>
        <row r="1086">
          <cell r="A1086">
            <v>42584</v>
          </cell>
          <cell r="B1086">
            <v>13.7212</v>
          </cell>
          <cell r="C1086">
            <v>13.7212</v>
          </cell>
          <cell r="D1086">
            <v>13.134600000000001</v>
          </cell>
          <cell r="E1086">
            <v>13.413500000000001</v>
          </cell>
          <cell r="F1086">
            <v>13.413500000000001</v>
          </cell>
          <cell r="G1086">
            <v>52101417</v>
          </cell>
        </row>
        <row r="1087">
          <cell r="A1087">
            <v>42585</v>
          </cell>
          <cell r="B1087">
            <v>13.4038</v>
          </cell>
          <cell r="C1087">
            <v>13.663500000000001</v>
          </cell>
          <cell r="D1087">
            <v>13.288500000000001</v>
          </cell>
          <cell r="E1087">
            <v>13.6442</v>
          </cell>
          <cell r="F1087">
            <v>13.6442</v>
          </cell>
          <cell r="G1087">
            <v>43645415</v>
          </cell>
        </row>
        <row r="1088">
          <cell r="A1088">
            <v>42586</v>
          </cell>
          <cell r="B1088">
            <v>13.6442</v>
          </cell>
          <cell r="C1088">
            <v>13.8942</v>
          </cell>
          <cell r="D1088">
            <v>13.634600000000001</v>
          </cell>
          <cell r="E1088">
            <v>13.740399999999999</v>
          </cell>
          <cell r="F1088">
            <v>13.740399999999999</v>
          </cell>
          <cell r="G1088">
            <v>26012274</v>
          </cell>
        </row>
        <row r="1089">
          <cell r="A1089">
            <v>42587</v>
          </cell>
          <cell r="B1089">
            <v>13.788500000000001</v>
          </cell>
          <cell r="C1089">
            <v>14.211499999999999</v>
          </cell>
          <cell r="D1089">
            <v>13.7212</v>
          </cell>
          <cell r="E1089">
            <v>14.1538</v>
          </cell>
          <cell r="F1089">
            <v>14.1538</v>
          </cell>
          <cell r="G1089">
            <v>48587288</v>
          </cell>
        </row>
        <row r="1090">
          <cell r="A1090">
            <v>42590</v>
          </cell>
          <cell r="B1090">
            <v>14.134600000000001</v>
          </cell>
          <cell r="C1090">
            <v>14.3462</v>
          </cell>
          <cell r="D1090">
            <v>13.8269</v>
          </cell>
          <cell r="E1090">
            <v>14.0192</v>
          </cell>
          <cell r="F1090">
            <v>14.0192</v>
          </cell>
          <cell r="G1090">
            <v>42044152</v>
          </cell>
        </row>
        <row r="1091">
          <cell r="A1091">
            <v>42591</v>
          </cell>
          <cell r="B1091">
            <v>14.0769</v>
          </cell>
          <cell r="C1091">
            <v>14.461499999999999</v>
          </cell>
          <cell r="D1091">
            <v>14.0288</v>
          </cell>
          <cell r="E1091">
            <v>14.4231</v>
          </cell>
          <cell r="F1091">
            <v>14.4231</v>
          </cell>
          <cell r="G1091">
            <v>78013814</v>
          </cell>
        </row>
        <row r="1092">
          <cell r="A1092">
            <v>42592</v>
          </cell>
          <cell r="B1092">
            <v>14.3558</v>
          </cell>
          <cell r="C1092">
            <v>14.9808</v>
          </cell>
          <cell r="D1092">
            <v>14.3269</v>
          </cell>
          <cell r="E1092">
            <v>14.9038</v>
          </cell>
          <cell r="F1092">
            <v>14.9038</v>
          </cell>
          <cell r="G1092">
            <v>83306943</v>
          </cell>
        </row>
        <row r="1093">
          <cell r="A1093">
            <v>42593</v>
          </cell>
          <cell r="B1093">
            <v>14.740399999999999</v>
          </cell>
          <cell r="C1093">
            <v>15.2788</v>
          </cell>
          <cell r="D1093">
            <v>14.740399999999999</v>
          </cell>
          <cell r="E1093">
            <v>15.163500000000001</v>
          </cell>
          <cell r="F1093">
            <v>15.163500000000001</v>
          </cell>
          <cell r="G1093">
            <v>94552654</v>
          </cell>
        </row>
        <row r="1094">
          <cell r="A1094">
            <v>42594</v>
          </cell>
          <cell r="B1094">
            <v>15.067299999999999</v>
          </cell>
          <cell r="C1094">
            <v>15.375</v>
          </cell>
          <cell r="D1094">
            <v>15.067299999999999</v>
          </cell>
          <cell r="E1094">
            <v>15.307700000000001</v>
          </cell>
          <cell r="F1094">
            <v>15.307700000000001</v>
          </cell>
          <cell r="G1094">
            <v>55429269</v>
          </cell>
        </row>
        <row r="1095">
          <cell r="A1095">
            <v>42597</v>
          </cell>
          <cell r="B1095">
            <v>15.384600000000001</v>
          </cell>
          <cell r="C1095">
            <v>15.75</v>
          </cell>
          <cell r="D1095">
            <v>15.192299999999999</v>
          </cell>
          <cell r="E1095">
            <v>15.432700000000001</v>
          </cell>
          <cell r="F1095">
            <v>15.432700000000001</v>
          </cell>
          <cell r="G1095">
            <v>77362020</v>
          </cell>
        </row>
        <row r="1096">
          <cell r="A1096">
            <v>42598</v>
          </cell>
          <cell r="B1096">
            <v>15.432700000000001</v>
          </cell>
          <cell r="C1096">
            <v>15.5</v>
          </cell>
          <cell r="D1096">
            <v>15.0481</v>
          </cell>
          <cell r="E1096">
            <v>15.25</v>
          </cell>
          <cell r="F1096">
            <v>15.25</v>
          </cell>
          <cell r="G1096">
            <v>49373780</v>
          </cell>
        </row>
        <row r="1097">
          <cell r="A1097">
            <v>42599</v>
          </cell>
          <cell r="B1097">
            <v>15.25</v>
          </cell>
          <cell r="C1097">
            <v>15.2981</v>
          </cell>
          <cell r="D1097">
            <v>14.990399999999999</v>
          </cell>
          <cell r="E1097">
            <v>15.211499999999999</v>
          </cell>
          <cell r="F1097">
            <v>15.211499999999999</v>
          </cell>
          <cell r="G1097">
            <v>49189116</v>
          </cell>
        </row>
        <row r="1098">
          <cell r="A1098">
            <v>42600</v>
          </cell>
          <cell r="B1098">
            <v>15.2308</v>
          </cell>
          <cell r="C1098">
            <v>15.240399999999999</v>
          </cell>
          <cell r="D1098">
            <v>15.009600000000001</v>
          </cell>
          <cell r="E1098">
            <v>15.115399999999999</v>
          </cell>
          <cell r="F1098">
            <v>15.115399999999999</v>
          </cell>
          <cell r="G1098">
            <v>41653180</v>
          </cell>
        </row>
        <row r="1099">
          <cell r="A1099">
            <v>42601</v>
          </cell>
          <cell r="B1099">
            <v>15.115399999999999</v>
          </cell>
          <cell r="C1099">
            <v>15.259600000000001</v>
          </cell>
          <cell r="D1099">
            <v>14.8462</v>
          </cell>
          <cell r="E1099">
            <v>15.163500000000001</v>
          </cell>
          <cell r="F1099">
            <v>15.163500000000001</v>
          </cell>
          <cell r="G1099">
            <v>32829494</v>
          </cell>
        </row>
        <row r="1100">
          <cell r="A1100">
            <v>42604</v>
          </cell>
          <cell r="B1100">
            <v>15.0769</v>
          </cell>
          <cell r="C1100">
            <v>15.182700000000001</v>
          </cell>
          <cell r="D1100">
            <v>14.9808</v>
          </cell>
          <cell r="E1100">
            <v>15.163500000000001</v>
          </cell>
          <cell r="F1100">
            <v>15.163500000000001</v>
          </cell>
          <cell r="G1100">
            <v>30862743</v>
          </cell>
        </row>
        <row r="1101">
          <cell r="A1101">
            <v>42605</v>
          </cell>
          <cell r="B1101">
            <v>15.211499999999999</v>
          </cell>
          <cell r="C1101">
            <v>15.365399999999999</v>
          </cell>
          <cell r="D1101">
            <v>14.9231</v>
          </cell>
          <cell r="E1101">
            <v>14.9712</v>
          </cell>
          <cell r="F1101">
            <v>14.9712</v>
          </cell>
          <cell r="G1101">
            <v>54354562</v>
          </cell>
        </row>
        <row r="1102">
          <cell r="A1102">
            <v>42606</v>
          </cell>
          <cell r="B1102">
            <v>14.9712</v>
          </cell>
          <cell r="C1102">
            <v>14.9712</v>
          </cell>
          <cell r="D1102">
            <v>14.711499999999999</v>
          </cell>
          <cell r="E1102">
            <v>14.7788</v>
          </cell>
          <cell r="F1102">
            <v>14.7788</v>
          </cell>
          <cell r="G1102">
            <v>39374524</v>
          </cell>
        </row>
        <row r="1103">
          <cell r="A1103">
            <v>42607</v>
          </cell>
          <cell r="B1103">
            <v>14.7212</v>
          </cell>
          <cell r="C1103">
            <v>14.807700000000001</v>
          </cell>
          <cell r="D1103">
            <v>14.2212</v>
          </cell>
          <cell r="E1103">
            <v>14.2692</v>
          </cell>
          <cell r="F1103">
            <v>14.2692</v>
          </cell>
          <cell r="G1103">
            <v>78490168</v>
          </cell>
        </row>
        <row r="1104">
          <cell r="A1104">
            <v>42608</v>
          </cell>
          <cell r="B1104">
            <v>14.2692</v>
          </cell>
          <cell r="C1104">
            <v>14.9808</v>
          </cell>
          <cell r="D1104">
            <v>14.211499999999999</v>
          </cell>
          <cell r="E1104">
            <v>14.932700000000001</v>
          </cell>
          <cell r="F1104">
            <v>14.932700000000001</v>
          </cell>
          <cell r="G1104">
            <v>104443040</v>
          </cell>
        </row>
        <row r="1105">
          <cell r="A1105">
            <v>42611</v>
          </cell>
          <cell r="B1105">
            <v>14.932700000000001</v>
          </cell>
          <cell r="C1105">
            <v>15.1538</v>
          </cell>
          <cell r="D1105">
            <v>14.875</v>
          </cell>
          <cell r="E1105">
            <v>15.0481</v>
          </cell>
          <cell r="F1105">
            <v>15.0481</v>
          </cell>
          <cell r="G1105">
            <v>40639030</v>
          </cell>
        </row>
        <row r="1106">
          <cell r="A1106">
            <v>42612</v>
          </cell>
          <cell r="B1106">
            <v>15.134600000000001</v>
          </cell>
          <cell r="C1106">
            <v>15.134600000000001</v>
          </cell>
          <cell r="D1106">
            <v>14.7788</v>
          </cell>
          <cell r="E1106">
            <v>14.990399999999999</v>
          </cell>
          <cell r="F1106">
            <v>14.990399999999999</v>
          </cell>
          <cell r="G1106">
            <v>33638703</v>
          </cell>
        </row>
        <row r="1107">
          <cell r="A1107">
            <v>42613</v>
          </cell>
          <cell r="B1107">
            <v>15</v>
          </cell>
          <cell r="C1107">
            <v>15.0481</v>
          </cell>
          <cell r="D1107">
            <v>14.682700000000001</v>
          </cell>
          <cell r="E1107">
            <v>14.9712</v>
          </cell>
          <cell r="F1107">
            <v>14.9712</v>
          </cell>
          <cell r="G1107">
            <v>51842252</v>
          </cell>
        </row>
        <row r="1108">
          <cell r="A1108">
            <v>42614</v>
          </cell>
          <cell r="B1108">
            <v>14.9808</v>
          </cell>
          <cell r="C1108">
            <v>15.259600000000001</v>
          </cell>
          <cell r="D1108">
            <v>14.8558</v>
          </cell>
          <cell r="E1108">
            <v>14.875</v>
          </cell>
          <cell r="F1108">
            <v>14.875</v>
          </cell>
          <cell r="G1108">
            <v>50142560</v>
          </cell>
        </row>
        <row r="1109">
          <cell r="A1109">
            <v>42615</v>
          </cell>
          <cell r="B1109">
            <v>14.9519</v>
          </cell>
          <cell r="C1109">
            <v>15.240399999999999</v>
          </cell>
          <cell r="D1109">
            <v>14.942299999999999</v>
          </cell>
          <cell r="E1109">
            <v>15.0481</v>
          </cell>
          <cell r="F1109">
            <v>15.0481</v>
          </cell>
          <cell r="G1109">
            <v>33075274</v>
          </cell>
        </row>
        <row r="1110">
          <cell r="A1110">
            <v>42618</v>
          </cell>
          <cell r="B1110">
            <v>15.086499999999999</v>
          </cell>
          <cell r="C1110">
            <v>15.1731</v>
          </cell>
          <cell r="D1110">
            <v>15.067299999999999</v>
          </cell>
          <cell r="E1110">
            <v>15.1538</v>
          </cell>
          <cell r="F1110">
            <v>15.1538</v>
          </cell>
          <cell r="G1110">
            <v>1977016</v>
          </cell>
        </row>
        <row r="1111">
          <cell r="A1111">
            <v>42619</v>
          </cell>
          <cell r="B1111">
            <v>15.182700000000001</v>
          </cell>
          <cell r="C1111">
            <v>15.259600000000001</v>
          </cell>
          <cell r="D1111">
            <v>14.875</v>
          </cell>
          <cell r="E1111">
            <v>14.990399999999999</v>
          </cell>
          <cell r="F1111">
            <v>14.990399999999999</v>
          </cell>
          <cell r="G1111">
            <v>40058801</v>
          </cell>
        </row>
        <row r="1112">
          <cell r="A1112">
            <v>42620</v>
          </cell>
          <cell r="B1112">
            <v>14.9519</v>
          </cell>
          <cell r="C1112">
            <v>15.1058</v>
          </cell>
          <cell r="D1112">
            <v>14.586499999999999</v>
          </cell>
          <cell r="E1112">
            <v>14.807700000000001</v>
          </cell>
          <cell r="F1112">
            <v>14.807700000000001</v>
          </cell>
          <cell r="G1112">
            <v>33888594</v>
          </cell>
        </row>
        <row r="1113">
          <cell r="A1113">
            <v>42621</v>
          </cell>
          <cell r="B1113">
            <v>14.836499999999999</v>
          </cell>
          <cell r="C1113">
            <v>14.932700000000001</v>
          </cell>
          <cell r="D1113">
            <v>14.634600000000001</v>
          </cell>
          <cell r="E1113">
            <v>14.836499999999999</v>
          </cell>
          <cell r="F1113">
            <v>14.836499999999999</v>
          </cell>
          <cell r="G1113">
            <v>40193165</v>
          </cell>
        </row>
        <row r="1114">
          <cell r="A1114">
            <v>42622</v>
          </cell>
          <cell r="B1114">
            <v>14.8269</v>
          </cell>
          <cell r="C1114">
            <v>14.8269</v>
          </cell>
          <cell r="D1114">
            <v>13.875</v>
          </cell>
          <cell r="E1114">
            <v>14.2308</v>
          </cell>
          <cell r="F1114">
            <v>14.2308</v>
          </cell>
          <cell r="G1114">
            <v>92516842</v>
          </cell>
        </row>
        <row r="1115">
          <cell r="A1115">
            <v>42625</v>
          </cell>
          <cell r="B1115">
            <v>14.2212</v>
          </cell>
          <cell r="C1115">
            <v>14.5962</v>
          </cell>
          <cell r="D1115">
            <v>14.1058</v>
          </cell>
          <cell r="E1115">
            <v>14.538500000000001</v>
          </cell>
          <cell r="F1115">
            <v>14.538500000000001</v>
          </cell>
          <cell r="G1115">
            <v>70226669</v>
          </cell>
        </row>
        <row r="1116">
          <cell r="A1116">
            <v>42626</v>
          </cell>
          <cell r="B1116">
            <v>14.3942</v>
          </cell>
          <cell r="C1116">
            <v>14.3942</v>
          </cell>
          <cell r="D1116">
            <v>14.0481</v>
          </cell>
          <cell r="E1116">
            <v>14.086499999999999</v>
          </cell>
          <cell r="F1116">
            <v>14.086499999999999</v>
          </cell>
          <cell r="G1116">
            <v>71627665</v>
          </cell>
        </row>
        <row r="1117">
          <cell r="A1117">
            <v>42627</v>
          </cell>
          <cell r="B1117">
            <v>14.0962</v>
          </cell>
          <cell r="C1117">
            <v>14.2019</v>
          </cell>
          <cell r="D1117">
            <v>13.8558</v>
          </cell>
          <cell r="E1117">
            <v>13.942299999999999</v>
          </cell>
          <cell r="F1117">
            <v>13.942299999999999</v>
          </cell>
          <cell r="G1117">
            <v>58313088</v>
          </cell>
        </row>
        <row r="1118">
          <cell r="A1118">
            <v>42628</v>
          </cell>
          <cell r="B1118">
            <v>13.9519</v>
          </cell>
          <cell r="C1118">
            <v>14.0769</v>
          </cell>
          <cell r="D1118">
            <v>13.8269</v>
          </cell>
          <cell r="E1118">
            <v>14.0288</v>
          </cell>
          <cell r="F1118">
            <v>14.0288</v>
          </cell>
          <cell r="G1118">
            <v>96380289</v>
          </cell>
        </row>
        <row r="1119">
          <cell r="A1119">
            <v>42632</v>
          </cell>
          <cell r="B1119">
            <v>14</v>
          </cell>
          <cell r="C1119">
            <v>14.1442</v>
          </cell>
          <cell r="D1119">
            <v>13.788500000000001</v>
          </cell>
          <cell r="E1119">
            <v>13.913500000000001</v>
          </cell>
          <cell r="F1119">
            <v>13.913500000000001</v>
          </cell>
          <cell r="G1119">
            <v>40210315</v>
          </cell>
        </row>
        <row r="1120">
          <cell r="A1120">
            <v>42633</v>
          </cell>
          <cell r="B1120">
            <v>13.942299999999999</v>
          </cell>
          <cell r="C1120">
            <v>14.115399999999999</v>
          </cell>
          <cell r="D1120">
            <v>13.8269</v>
          </cell>
          <cell r="E1120">
            <v>14.0481</v>
          </cell>
          <cell r="F1120">
            <v>14.0481</v>
          </cell>
          <cell r="G1120">
            <v>30687291</v>
          </cell>
        </row>
        <row r="1121">
          <cell r="A1121">
            <v>42634</v>
          </cell>
          <cell r="B1121">
            <v>14.125</v>
          </cell>
          <cell r="C1121">
            <v>14.2308</v>
          </cell>
          <cell r="D1121">
            <v>13.817299999999999</v>
          </cell>
          <cell r="E1121">
            <v>14.163500000000001</v>
          </cell>
          <cell r="F1121">
            <v>14.163500000000001</v>
          </cell>
          <cell r="G1121">
            <v>57742183</v>
          </cell>
        </row>
        <row r="1122">
          <cell r="A1122">
            <v>42635</v>
          </cell>
          <cell r="B1122">
            <v>14.2981</v>
          </cell>
          <cell r="C1122">
            <v>14.75</v>
          </cell>
          <cell r="D1122">
            <v>14.2308</v>
          </cell>
          <cell r="E1122">
            <v>14.711499999999999</v>
          </cell>
          <cell r="F1122">
            <v>14.711499999999999</v>
          </cell>
          <cell r="G1122">
            <v>72932566</v>
          </cell>
        </row>
        <row r="1123">
          <cell r="A1123">
            <v>42636</v>
          </cell>
          <cell r="B1123">
            <v>14.634600000000001</v>
          </cell>
          <cell r="C1123">
            <v>14.788500000000001</v>
          </cell>
          <cell r="D1123">
            <v>14.5192</v>
          </cell>
          <cell r="E1123">
            <v>14.7308</v>
          </cell>
          <cell r="F1123">
            <v>14.7308</v>
          </cell>
          <cell r="G1123">
            <v>39816615</v>
          </cell>
        </row>
        <row r="1124">
          <cell r="A1124">
            <v>42639</v>
          </cell>
          <cell r="B1124">
            <v>14.6058</v>
          </cell>
          <cell r="C1124">
            <v>14.711499999999999</v>
          </cell>
          <cell r="D1124">
            <v>14.413500000000001</v>
          </cell>
          <cell r="E1124">
            <v>14.490399999999999</v>
          </cell>
          <cell r="F1124">
            <v>14.490399999999999</v>
          </cell>
          <cell r="G1124">
            <v>66605596</v>
          </cell>
        </row>
        <row r="1125">
          <cell r="A1125">
            <v>42640</v>
          </cell>
          <cell r="B1125">
            <v>14.567299999999999</v>
          </cell>
          <cell r="C1125">
            <v>14.8558</v>
          </cell>
          <cell r="D1125">
            <v>14.3558</v>
          </cell>
          <cell r="E1125">
            <v>14.7981</v>
          </cell>
          <cell r="F1125">
            <v>14.7981</v>
          </cell>
          <cell r="G1125">
            <v>57573560</v>
          </cell>
        </row>
        <row r="1126">
          <cell r="A1126">
            <v>42641</v>
          </cell>
          <cell r="B1126">
            <v>14.711499999999999</v>
          </cell>
          <cell r="C1126">
            <v>15.134600000000001</v>
          </cell>
          <cell r="D1126">
            <v>14.625</v>
          </cell>
          <cell r="E1126">
            <v>15.086499999999999</v>
          </cell>
          <cell r="F1126">
            <v>15.086499999999999</v>
          </cell>
          <cell r="G1126">
            <v>79109087</v>
          </cell>
        </row>
        <row r="1127">
          <cell r="A1127">
            <v>42642</v>
          </cell>
          <cell r="B1127">
            <v>15.086499999999999</v>
          </cell>
          <cell r="C1127">
            <v>15.4808</v>
          </cell>
          <cell r="D1127">
            <v>15</v>
          </cell>
          <cell r="E1127">
            <v>15.3462</v>
          </cell>
          <cell r="F1127">
            <v>15.3462</v>
          </cell>
          <cell r="G1127">
            <v>80253754</v>
          </cell>
        </row>
        <row r="1128">
          <cell r="A1128">
            <v>42643</v>
          </cell>
          <cell r="B1128">
            <v>15.384600000000001</v>
          </cell>
          <cell r="C1128">
            <v>15.432700000000001</v>
          </cell>
          <cell r="D1128">
            <v>14.7308</v>
          </cell>
          <cell r="E1128">
            <v>14.7692</v>
          </cell>
          <cell r="F1128">
            <v>14.7692</v>
          </cell>
          <cell r="G1128">
            <v>56155306</v>
          </cell>
        </row>
        <row r="1129">
          <cell r="A1129">
            <v>42646</v>
          </cell>
          <cell r="B1129">
            <v>14.7692</v>
          </cell>
          <cell r="C1129">
            <v>14.884600000000001</v>
          </cell>
          <cell r="D1129">
            <v>14.586499999999999</v>
          </cell>
          <cell r="E1129">
            <v>14.7692</v>
          </cell>
          <cell r="F1129">
            <v>14.7692</v>
          </cell>
          <cell r="G1129">
            <v>28009846</v>
          </cell>
        </row>
        <row r="1130">
          <cell r="A1130">
            <v>42647</v>
          </cell>
          <cell r="B1130">
            <v>14.788500000000001</v>
          </cell>
          <cell r="C1130">
            <v>14.7981</v>
          </cell>
          <cell r="D1130">
            <v>14.567299999999999</v>
          </cell>
          <cell r="E1130">
            <v>14.711499999999999</v>
          </cell>
          <cell r="F1130">
            <v>14.711499999999999</v>
          </cell>
          <cell r="G1130">
            <v>38310647</v>
          </cell>
        </row>
        <row r="1131">
          <cell r="A1131">
            <v>42648</v>
          </cell>
          <cell r="B1131">
            <v>14.692299999999999</v>
          </cell>
          <cell r="C1131">
            <v>15.067299999999999</v>
          </cell>
          <cell r="D1131">
            <v>14.692299999999999</v>
          </cell>
          <cell r="E1131">
            <v>14.942299999999999</v>
          </cell>
          <cell r="F1131">
            <v>14.942299999999999</v>
          </cell>
          <cell r="G1131">
            <v>35185386</v>
          </cell>
        </row>
        <row r="1132">
          <cell r="A1132">
            <v>42649</v>
          </cell>
          <cell r="B1132">
            <v>14.990399999999999</v>
          </cell>
          <cell r="C1132">
            <v>15.1442</v>
          </cell>
          <cell r="D1132">
            <v>14.836499999999999</v>
          </cell>
          <cell r="E1132">
            <v>15.115399999999999</v>
          </cell>
          <cell r="F1132">
            <v>15.115399999999999</v>
          </cell>
          <cell r="G1132">
            <v>33463054</v>
          </cell>
        </row>
        <row r="1133">
          <cell r="A1133">
            <v>42650</v>
          </cell>
          <cell r="B1133">
            <v>15.115399999999999</v>
          </cell>
          <cell r="C1133">
            <v>15.134600000000001</v>
          </cell>
          <cell r="D1133">
            <v>14.817299999999999</v>
          </cell>
          <cell r="E1133">
            <v>15.009600000000001</v>
          </cell>
          <cell r="F1133">
            <v>15.009600000000001</v>
          </cell>
          <cell r="G1133">
            <v>27033229</v>
          </cell>
        </row>
        <row r="1134">
          <cell r="A1134">
            <v>42653</v>
          </cell>
          <cell r="B1134">
            <v>15.067299999999999</v>
          </cell>
          <cell r="C1134">
            <v>15.4808</v>
          </cell>
          <cell r="D1134">
            <v>14.9808</v>
          </cell>
          <cell r="E1134">
            <v>15.4038</v>
          </cell>
          <cell r="F1134">
            <v>15.4038</v>
          </cell>
          <cell r="G1134">
            <v>58051436</v>
          </cell>
        </row>
        <row r="1135">
          <cell r="A1135">
            <v>42654</v>
          </cell>
          <cell r="B1135">
            <v>15.317299999999999</v>
          </cell>
          <cell r="C1135">
            <v>15.625</v>
          </cell>
          <cell r="D1135">
            <v>15.2308</v>
          </cell>
          <cell r="E1135">
            <v>15.336499999999999</v>
          </cell>
          <cell r="F1135">
            <v>15.336499999999999</v>
          </cell>
          <cell r="G1135">
            <v>62390725</v>
          </cell>
        </row>
        <row r="1136">
          <cell r="A1136">
            <v>42655</v>
          </cell>
          <cell r="B1136">
            <v>15.288500000000001</v>
          </cell>
          <cell r="C1136">
            <v>15.2981</v>
          </cell>
          <cell r="D1136">
            <v>14.942299999999999</v>
          </cell>
          <cell r="E1136">
            <v>15.211499999999999</v>
          </cell>
          <cell r="F1136">
            <v>15.211499999999999</v>
          </cell>
          <cell r="G1136">
            <v>46621352</v>
          </cell>
        </row>
        <row r="1137">
          <cell r="A1137">
            <v>42656</v>
          </cell>
          <cell r="B1137">
            <v>15.1442</v>
          </cell>
          <cell r="C1137">
            <v>15.490399999999999</v>
          </cell>
          <cell r="D1137">
            <v>14.9038</v>
          </cell>
          <cell r="E1137">
            <v>15.461499999999999</v>
          </cell>
          <cell r="F1137">
            <v>15.461499999999999</v>
          </cell>
          <cell r="G1137">
            <v>56999014</v>
          </cell>
        </row>
        <row r="1138">
          <cell r="A1138">
            <v>42657</v>
          </cell>
          <cell r="B1138">
            <v>15.413500000000001</v>
          </cell>
          <cell r="C1138">
            <v>15.625</v>
          </cell>
          <cell r="D1138">
            <v>15.288500000000001</v>
          </cell>
          <cell r="E1138">
            <v>15.336499999999999</v>
          </cell>
          <cell r="F1138">
            <v>15.336499999999999</v>
          </cell>
          <cell r="G1138">
            <v>26938166</v>
          </cell>
        </row>
        <row r="1139">
          <cell r="A1139">
            <v>42660</v>
          </cell>
          <cell r="B1139">
            <v>15.442299999999999</v>
          </cell>
          <cell r="C1139">
            <v>15.5481</v>
          </cell>
          <cell r="D1139">
            <v>15.288500000000001</v>
          </cell>
          <cell r="E1139">
            <v>15.4519</v>
          </cell>
          <cell r="F1139">
            <v>15.4519</v>
          </cell>
          <cell r="G1139">
            <v>17143683</v>
          </cell>
        </row>
        <row r="1140">
          <cell r="A1140">
            <v>42661</v>
          </cell>
          <cell r="B1140">
            <v>15.5769</v>
          </cell>
          <cell r="C1140">
            <v>15.817299999999999</v>
          </cell>
          <cell r="D1140">
            <v>15.4808</v>
          </cell>
          <cell r="E1140">
            <v>15.6731</v>
          </cell>
          <cell r="F1140">
            <v>15.6731</v>
          </cell>
          <cell r="G1140">
            <v>43579562</v>
          </cell>
        </row>
        <row r="1141">
          <cell r="A1141">
            <v>42662</v>
          </cell>
          <cell r="B1141">
            <v>15.7212</v>
          </cell>
          <cell r="C1141">
            <v>16.009599999999999</v>
          </cell>
          <cell r="D1141">
            <v>15.5481</v>
          </cell>
          <cell r="E1141">
            <v>15.817299999999999</v>
          </cell>
          <cell r="F1141">
            <v>15.817299999999999</v>
          </cell>
          <cell r="G1141">
            <v>40183340</v>
          </cell>
        </row>
        <row r="1142">
          <cell r="A1142">
            <v>42663</v>
          </cell>
          <cell r="B1142">
            <v>15.913500000000001</v>
          </cell>
          <cell r="C1142">
            <v>16.086500000000001</v>
          </cell>
          <cell r="D1142">
            <v>15.692299999999999</v>
          </cell>
          <cell r="E1142">
            <v>16.048100000000002</v>
          </cell>
          <cell r="F1142">
            <v>16.048100000000002</v>
          </cell>
          <cell r="G1142">
            <v>37071175</v>
          </cell>
        </row>
        <row r="1143">
          <cell r="A1143">
            <v>42664</v>
          </cell>
          <cell r="B1143">
            <v>16.0961</v>
          </cell>
          <cell r="C1143">
            <v>16.538499999999999</v>
          </cell>
          <cell r="D1143">
            <v>16.019199</v>
          </cell>
          <cell r="E1143">
            <v>16.2789</v>
          </cell>
          <cell r="F1143">
            <v>16.2789</v>
          </cell>
          <cell r="G1143">
            <v>45393838</v>
          </cell>
        </row>
        <row r="1144">
          <cell r="A1144">
            <v>42667</v>
          </cell>
          <cell r="B1144">
            <v>16.3461</v>
          </cell>
          <cell r="C1144">
            <v>16.394199</v>
          </cell>
          <cell r="D1144">
            <v>16.134599999999999</v>
          </cell>
          <cell r="E1144">
            <v>16.288499999999999</v>
          </cell>
          <cell r="F1144">
            <v>16.288499999999999</v>
          </cell>
          <cell r="G1144">
            <v>21673512</v>
          </cell>
        </row>
        <row r="1145">
          <cell r="A1145">
            <v>42668</v>
          </cell>
          <cell r="B1145">
            <v>16.259599999999999</v>
          </cell>
          <cell r="C1145">
            <v>16.3461</v>
          </cell>
          <cell r="D1145">
            <v>16.144199</v>
          </cell>
          <cell r="E1145">
            <v>16.2211</v>
          </cell>
          <cell r="F1145">
            <v>16.2211</v>
          </cell>
          <cell r="G1145">
            <v>20758861</v>
          </cell>
        </row>
        <row r="1146">
          <cell r="A1146">
            <v>42669</v>
          </cell>
          <cell r="B1146">
            <v>16.2789</v>
          </cell>
          <cell r="C1146">
            <v>16.288499999999999</v>
          </cell>
          <cell r="D1146">
            <v>16.086500000000001</v>
          </cell>
          <cell r="E1146">
            <v>16.230801</v>
          </cell>
          <cell r="F1146">
            <v>16.230801</v>
          </cell>
          <cell r="G1146">
            <v>30766880</v>
          </cell>
        </row>
        <row r="1147">
          <cell r="A1147">
            <v>42670</v>
          </cell>
          <cell r="B1147">
            <v>16.3461</v>
          </cell>
          <cell r="C1147">
            <v>16.509599999999999</v>
          </cell>
          <cell r="D1147">
            <v>15.8269</v>
          </cell>
          <cell r="E1147">
            <v>16.211500000000001</v>
          </cell>
          <cell r="F1147">
            <v>16.211500000000001</v>
          </cell>
          <cell r="G1147">
            <v>43372463</v>
          </cell>
        </row>
        <row r="1148">
          <cell r="A1148">
            <v>42671</v>
          </cell>
          <cell r="B1148">
            <v>16.125</v>
          </cell>
          <cell r="C1148">
            <v>16.317301</v>
          </cell>
          <cell r="D1148">
            <v>15.7019</v>
          </cell>
          <cell r="E1148">
            <v>15.7981</v>
          </cell>
          <cell r="F1148">
            <v>15.7981</v>
          </cell>
          <cell r="G1148">
            <v>50002280</v>
          </cell>
        </row>
        <row r="1149">
          <cell r="A1149">
            <v>42674</v>
          </cell>
          <cell r="B1149">
            <v>15.817299999999999</v>
          </cell>
          <cell r="C1149">
            <v>15.9808</v>
          </cell>
          <cell r="D1149">
            <v>15.692299999999999</v>
          </cell>
          <cell r="E1149">
            <v>15.7308</v>
          </cell>
          <cell r="F1149">
            <v>15.7308</v>
          </cell>
          <cell r="G1149">
            <v>53153356</v>
          </cell>
        </row>
        <row r="1150">
          <cell r="A1150">
            <v>42675</v>
          </cell>
          <cell r="B1150">
            <v>15.7788</v>
          </cell>
          <cell r="C1150">
            <v>15.932700000000001</v>
          </cell>
          <cell r="D1150">
            <v>15.240399999999999</v>
          </cell>
          <cell r="E1150">
            <v>15.4808</v>
          </cell>
          <cell r="F1150">
            <v>15.4808</v>
          </cell>
          <cell r="G1150">
            <v>49039311</v>
          </cell>
        </row>
        <row r="1151">
          <cell r="A1151">
            <v>42677</v>
          </cell>
          <cell r="B1151">
            <v>15.413500000000001</v>
          </cell>
          <cell r="C1151">
            <v>15.9519</v>
          </cell>
          <cell r="D1151">
            <v>15.413500000000001</v>
          </cell>
          <cell r="E1151">
            <v>15.586499999999999</v>
          </cell>
          <cell r="F1151">
            <v>15.586499999999999</v>
          </cell>
          <cell r="G1151">
            <v>57642802</v>
          </cell>
        </row>
        <row r="1152">
          <cell r="A1152">
            <v>42678</v>
          </cell>
          <cell r="B1152">
            <v>15.5769</v>
          </cell>
          <cell r="C1152">
            <v>16.038499999999999</v>
          </cell>
          <cell r="D1152">
            <v>15.182700000000001</v>
          </cell>
          <cell r="E1152">
            <v>15.2212</v>
          </cell>
          <cell r="F1152">
            <v>15.2212</v>
          </cell>
          <cell r="G1152">
            <v>74246650</v>
          </cell>
        </row>
        <row r="1153">
          <cell r="A1153">
            <v>42681</v>
          </cell>
          <cell r="B1153">
            <v>15.5481</v>
          </cell>
          <cell r="C1153">
            <v>16.163499999999999</v>
          </cell>
          <cell r="D1153">
            <v>15.5481</v>
          </cell>
          <cell r="E1153">
            <v>16.019199</v>
          </cell>
          <cell r="F1153">
            <v>16.019199</v>
          </cell>
          <cell r="G1153">
            <v>85420372</v>
          </cell>
        </row>
        <row r="1154">
          <cell r="A1154">
            <v>42682</v>
          </cell>
          <cell r="B1154">
            <v>15.9519</v>
          </cell>
          <cell r="C1154">
            <v>16.5289</v>
          </cell>
          <cell r="D1154">
            <v>15.9519</v>
          </cell>
          <cell r="E1154">
            <v>16.0961</v>
          </cell>
          <cell r="F1154">
            <v>16.0961</v>
          </cell>
          <cell r="G1154">
            <v>58850046</v>
          </cell>
        </row>
        <row r="1155">
          <cell r="A1155">
            <v>42683</v>
          </cell>
          <cell r="B1155">
            <v>15.288500000000001</v>
          </cell>
          <cell r="C1155">
            <v>16.057699</v>
          </cell>
          <cell r="D1155">
            <v>14.913500000000001</v>
          </cell>
          <cell r="E1155">
            <v>15.7308</v>
          </cell>
          <cell r="F1155">
            <v>15.7308</v>
          </cell>
          <cell r="G1155">
            <v>165052714</v>
          </cell>
        </row>
        <row r="1156">
          <cell r="A1156">
            <v>42684</v>
          </cell>
          <cell r="B1156">
            <v>15.7788</v>
          </cell>
          <cell r="C1156">
            <v>16.394199</v>
          </cell>
          <cell r="D1156">
            <v>14.7692</v>
          </cell>
          <cell r="E1156">
            <v>14.884600000000001</v>
          </cell>
          <cell r="F1156">
            <v>14.884600000000001</v>
          </cell>
          <cell r="G1156">
            <v>109260969</v>
          </cell>
        </row>
        <row r="1157">
          <cell r="A1157">
            <v>42685</v>
          </cell>
          <cell r="B1157">
            <v>14.884600000000001</v>
          </cell>
          <cell r="C1157">
            <v>15.1538</v>
          </cell>
          <cell r="D1157">
            <v>14.5481</v>
          </cell>
          <cell r="E1157">
            <v>14.817299999999999</v>
          </cell>
          <cell r="F1157">
            <v>14.817299999999999</v>
          </cell>
          <cell r="G1157">
            <v>94336974</v>
          </cell>
        </row>
        <row r="1158">
          <cell r="A1158">
            <v>42688</v>
          </cell>
          <cell r="B1158">
            <v>14.932700000000001</v>
          </cell>
          <cell r="C1158">
            <v>15.4231</v>
          </cell>
          <cell r="D1158">
            <v>14.692299999999999</v>
          </cell>
          <cell r="E1158">
            <v>14.817299999999999</v>
          </cell>
          <cell r="F1158">
            <v>14.817299999999999</v>
          </cell>
          <cell r="G1158">
            <v>64478855</v>
          </cell>
        </row>
        <row r="1159">
          <cell r="A1159">
            <v>42689</v>
          </cell>
          <cell r="B1159">
            <v>14.932700000000001</v>
          </cell>
          <cell r="C1159">
            <v>15.211499999999999</v>
          </cell>
          <cell r="D1159">
            <v>14.8558</v>
          </cell>
          <cell r="E1159">
            <v>14.8942</v>
          </cell>
          <cell r="F1159">
            <v>14.8942</v>
          </cell>
          <cell r="G1159">
            <v>50956062</v>
          </cell>
        </row>
        <row r="1160">
          <cell r="A1160">
            <v>42690</v>
          </cell>
          <cell r="B1160">
            <v>14.8942</v>
          </cell>
          <cell r="C1160">
            <v>15.115399999999999</v>
          </cell>
          <cell r="D1160">
            <v>14.663500000000001</v>
          </cell>
          <cell r="E1160">
            <v>14.8942</v>
          </cell>
          <cell r="F1160">
            <v>14.8942</v>
          </cell>
          <cell r="G1160">
            <v>43162069</v>
          </cell>
        </row>
        <row r="1161">
          <cell r="A1161">
            <v>42691</v>
          </cell>
          <cell r="B1161">
            <v>15.057700000000001</v>
          </cell>
          <cell r="C1161">
            <v>15.682700000000001</v>
          </cell>
          <cell r="D1161">
            <v>14.913500000000001</v>
          </cell>
          <cell r="E1161">
            <v>15.615399999999999</v>
          </cell>
          <cell r="F1161">
            <v>15.615399999999999</v>
          </cell>
          <cell r="G1161">
            <v>58310938</v>
          </cell>
        </row>
        <row r="1162">
          <cell r="A1162">
            <v>42692</v>
          </cell>
          <cell r="B1162">
            <v>15.6731</v>
          </cell>
          <cell r="C1162">
            <v>15.807700000000001</v>
          </cell>
          <cell r="D1162">
            <v>15.240399999999999</v>
          </cell>
          <cell r="E1162">
            <v>15.288500000000001</v>
          </cell>
          <cell r="F1162">
            <v>15.288500000000001</v>
          </cell>
          <cell r="G1162">
            <v>53522133</v>
          </cell>
        </row>
        <row r="1163">
          <cell r="A1163">
            <v>42696</v>
          </cell>
          <cell r="B1163">
            <v>15.442299999999999</v>
          </cell>
          <cell r="C1163">
            <v>15.692299999999999</v>
          </cell>
          <cell r="D1163">
            <v>15.25</v>
          </cell>
          <cell r="E1163">
            <v>15.4808</v>
          </cell>
          <cell r="F1163">
            <v>15.4808</v>
          </cell>
          <cell r="G1163">
            <v>44694681</v>
          </cell>
        </row>
        <row r="1164">
          <cell r="A1164">
            <v>42697</v>
          </cell>
          <cell r="B1164">
            <v>15.557700000000001</v>
          </cell>
          <cell r="C1164">
            <v>15.7981</v>
          </cell>
          <cell r="D1164">
            <v>15.2212</v>
          </cell>
          <cell r="E1164">
            <v>15.634600000000001</v>
          </cell>
          <cell r="F1164">
            <v>15.634600000000001</v>
          </cell>
          <cell r="G1164">
            <v>51187021</v>
          </cell>
        </row>
        <row r="1165">
          <cell r="A1165">
            <v>42698</v>
          </cell>
          <cell r="B1165">
            <v>15.625</v>
          </cell>
          <cell r="C1165">
            <v>15.692299999999999</v>
          </cell>
          <cell r="D1165">
            <v>15.5481</v>
          </cell>
          <cell r="E1165">
            <v>15.5962</v>
          </cell>
          <cell r="F1165">
            <v>15.5962</v>
          </cell>
          <cell r="G1165">
            <v>4867260</v>
          </cell>
        </row>
        <row r="1166">
          <cell r="A1166">
            <v>42699</v>
          </cell>
          <cell r="B1166">
            <v>15.7692</v>
          </cell>
          <cell r="C1166">
            <v>16.009599999999999</v>
          </cell>
          <cell r="D1166">
            <v>15.5769</v>
          </cell>
          <cell r="E1166">
            <v>15.9038</v>
          </cell>
          <cell r="F1166">
            <v>15.9038</v>
          </cell>
          <cell r="G1166">
            <v>20307918</v>
          </cell>
        </row>
        <row r="1167">
          <cell r="A1167">
            <v>42702</v>
          </cell>
          <cell r="B1167">
            <v>15.884600000000001</v>
          </cell>
          <cell r="C1167">
            <v>16.057699</v>
          </cell>
          <cell r="D1167">
            <v>15.557700000000001</v>
          </cell>
          <cell r="E1167">
            <v>15.6058</v>
          </cell>
          <cell r="F1167">
            <v>15.6058</v>
          </cell>
          <cell r="G1167">
            <v>39173742</v>
          </cell>
        </row>
        <row r="1168">
          <cell r="A1168">
            <v>42703</v>
          </cell>
          <cell r="B1168">
            <v>15.682700000000001</v>
          </cell>
          <cell r="C1168">
            <v>15.817299999999999</v>
          </cell>
          <cell r="D1168">
            <v>15.509600000000001</v>
          </cell>
          <cell r="E1168">
            <v>15.557700000000001</v>
          </cell>
          <cell r="F1168">
            <v>15.557700000000001</v>
          </cell>
          <cell r="G1168">
            <v>41922290</v>
          </cell>
        </row>
        <row r="1169">
          <cell r="A1169">
            <v>42704</v>
          </cell>
          <cell r="B1169">
            <v>15.634600000000001</v>
          </cell>
          <cell r="C1169">
            <v>15.817299999999999</v>
          </cell>
          <cell r="D1169">
            <v>15.307700000000001</v>
          </cell>
          <cell r="E1169">
            <v>15.3942</v>
          </cell>
          <cell r="F1169">
            <v>15.3942</v>
          </cell>
          <cell r="G1169">
            <v>101772295</v>
          </cell>
        </row>
        <row r="1170">
          <cell r="A1170">
            <v>42705</v>
          </cell>
          <cell r="B1170">
            <v>15.413500000000001</v>
          </cell>
          <cell r="C1170">
            <v>15.6058</v>
          </cell>
          <cell r="D1170">
            <v>15.3558</v>
          </cell>
          <cell r="E1170">
            <v>15.3942</v>
          </cell>
          <cell r="F1170">
            <v>15.3942</v>
          </cell>
          <cell r="G1170">
            <v>32915528</v>
          </cell>
        </row>
        <row r="1171">
          <cell r="A1171">
            <v>42706</v>
          </cell>
          <cell r="B1171">
            <v>15.3942</v>
          </cell>
          <cell r="C1171">
            <v>15.625</v>
          </cell>
          <cell r="D1171">
            <v>15.317299999999999</v>
          </cell>
          <cell r="E1171">
            <v>15.538500000000001</v>
          </cell>
          <cell r="F1171">
            <v>15.538500000000001</v>
          </cell>
          <cell r="G1171">
            <v>34606508</v>
          </cell>
        </row>
        <row r="1172">
          <cell r="A1172">
            <v>42709</v>
          </cell>
          <cell r="B1172">
            <v>15.5769</v>
          </cell>
          <cell r="C1172">
            <v>15.932700000000001</v>
          </cell>
          <cell r="D1172">
            <v>15.538500000000001</v>
          </cell>
          <cell r="E1172">
            <v>15.8558</v>
          </cell>
          <cell r="F1172">
            <v>15.8558</v>
          </cell>
          <cell r="G1172">
            <v>44823450</v>
          </cell>
        </row>
        <row r="1173">
          <cell r="A1173">
            <v>42710</v>
          </cell>
          <cell r="B1173">
            <v>15.913500000000001</v>
          </cell>
          <cell r="C1173">
            <v>16.076899999999998</v>
          </cell>
          <cell r="D1173">
            <v>15.586499999999999</v>
          </cell>
          <cell r="E1173">
            <v>16.048100000000002</v>
          </cell>
          <cell r="F1173">
            <v>16.048100000000002</v>
          </cell>
          <cell r="G1173">
            <v>43478960</v>
          </cell>
        </row>
        <row r="1174">
          <cell r="A1174">
            <v>42711</v>
          </cell>
          <cell r="B1174">
            <v>16.134599999999999</v>
          </cell>
          <cell r="C1174">
            <v>16.6539</v>
          </cell>
          <cell r="D1174">
            <v>16.057699</v>
          </cell>
          <cell r="E1174">
            <v>16.605801</v>
          </cell>
          <cell r="F1174">
            <v>16.605801</v>
          </cell>
          <cell r="G1174">
            <v>56468651</v>
          </cell>
        </row>
        <row r="1175">
          <cell r="A1175">
            <v>42712</v>
          </cell>
          <cell r="B1175">
            <v>16.6539</v>
          </cell>
          <cell r="C1175">
            <v>17.442301</v>
          </cell>
          <cell r="D1175">
            <v>16.6539</v>
          </cell>
          <cell r="E1175">
            <v>17.375</v>
          </cell>
          <cell r="F1175">
            <v>17.375</v>
          </cell>
          <cell r="G1175">
            <v>51375228</v>
          </cell>
        </row>
        <row r="1176">
          <cell r="A1176">
            <v>42713</v>
          </cell>
          <cell r="B1176">
            <v>17.375</v>
          </cell>
          <cell r="C1176">
            <v>17.442301</v>
          </cell>
          <cell r="D1176">
            <v>16.730801</v>
          </cell>
          <cell r="E1176">
            <v>17.230801</v>
          </cell>
          <cell r="F1176">
            <v>17.230801</v>
          </cell>
          <cell r="G1176">
            <v>54522785</v>
          </cell>
        </row>
        <row r="1177">
          <cell r="A1177">
            <v>42717</v>
          </cell>
          <cell r="B1177">
            <v>17.259599999999999</v>
          </cell>
          <cell r="C1177">
            <v>17.355801</v>
          </cell>
          <cell r="D1177">
            <v>16.951899999999998</v>
          </cell>
          <cell r="E1177">
            <v>17.009599999999999</v>
          </cell>
          <cell r="F1177">
            <v>17.009599999999999</v>
          </cell>
          <cell r="G1177">
            <v>44800188</v>
          </cell>
        </row>
        <row r="1178">
          <cell r="A1178">
            <v>42718</v>
          </cell>
          <cell r="B1178">
            <v>17.009599999999999</v>
          </cell>
          <cell r="C1178">
            <v>17.009599999999999</v>
          </cell>
          <cell r="D1178">
            <v>16.240400000000001</v>
          </cell>
          <cell r="E1178">
            <v>16.384599999999999</v>
          </cell>
          <cell r="F1178">
            <v>16.384599999999999</v>
          </cell>
          <cell r="G1178">
            <v>45530959</v>
          </cell>
        </row>
        <row r="1179">
          <cell r="A1179">
            <v>42719</v>
          </cell>
          <cell r="B1179">
            <v>16.365400000000001</v>
          </cell>
          <cell r="C1179">
            <v>16.442301</v>
          </cell>
          <cell r="D1179">
            <v>15.961499999999999</v>
          </cell>
          <cell r="E1179">
            <v>15.990399999999999</v>
          </cell>
          <cell r="F1179">
            <v>15.990399999999999</v>
          </cell>
          <cell r="G1179">
            <v>41727948</v>
          </cell>
        </row>
        <row r="1180">
          <cell r="A1180">
            <v>42720</v>
          </cell>
          <cell r="B1180">
            <v>15.990399999999999</v>
          </cell>
          <cell r="C1180">
            <v>16.105801</v>
          </cell>
          <cell r="D1180">
            <v>15.490399999999999</v>
          </cell>
          <cell r="E1180">
            <v>15.6731</v>
          </cell>
          <cell r="F1180">
            <v>15.6731</v>
          </cell>
          <cell r="G1180">
            <v>99393209</v>
          </cell>
        </row>
        <row r="1181">
          <cell r="A1181">
            <v>42723</v>
          </cell>
          <cell r="B1181">
            <v>15.7212</v>
          </cell>
          <cell r="C1181">
            <v>15.817299999999999</v>
          </cell>
          <cell r="D1181">
            <v>15.5288</v>
          </cell>
          <cell r="E1181">
            <v>15.567299999999999</v>
          </cell>
          <cell r="F1181">
            <v>15.567299999999999</v>
          </cell>
          <cell r="G1181">
            <v>20306367</v>
          </cell>
        </row>
        <row r="1182">
          <cell r="A1182">
            <v>42724</v>
          </cell>
          <cell r="B1182">
            <v>15.567299999999999</v>
          </cell>
          <cell r="C1182">
            <v>15.9519</v>
          </cell>
          <cell r="D1182">
            <v>15.567299999999999</v>
          </cell>
          <cell r="E1182">
            <v>15.8558</v>
          </cell>
          <cell r="F1182">
            <v>15.8558</v>
          </cell>
          <cell r="G1182">
            <v>39357189</v>
          </cell>
        </row>
        <row r="1183">
          <cell r="A1183">
            <v>42725</v>
          </cell>
          <cell r="B1183">
            <v>15.8942</v>
          </cell>
          <cell r="C1183">
            <v>15.9519</v>
          </cell>
          <cell r="D1183">
            <v>15.7692</v>
          </cell>
          <cell r="E1183">
            <v>15.865399999999999</v>
          </cell>
          <cell r="F1183">
            <v>15.865399999999999</v>
          </cell>
          <cell r="G1183">
            <v>21043988</v>
          </cell>
        </row>
        <row r="1184">
          <cell r="A1184">
            <v>42726</v>
          </cell>
          <cell r="B1184">
            <v>15.8558</v>
          </cell>
          <cell r="C1184">
            <v>15.942299999999999</v>
          </cell>
          <cell r="D1184">
            <v>15.3462</v>
          </cell>
          <cell r="E1184">
            <v>15.4808</v>
          </cell>
          <cell r="F1184">
            <v>15.4808</v>
          </cell>
          <cell r="G1184">
            <v>19247651</v>
          </cell>
        </row>
        <row r="1185">
          <cell r="A1185">
            <v>42727</v>
          </cell>
          <cell r="B1185">
            <v>15.4808</v>
          </cell>
          <cell r="C1185">
            <v>15.625</v>
          </cell>
          <cell r="D1185">
            <v>15.336499999999999</v>
          </cell>
          <cell r="E1185">
            <v>15.432700000000001</v>
          </cell>
          <cell r="F1185">
            <v>15.432700000000001</v>
          </cell>
          <cell r="G1185">
            <v>11028521</v>
          </cell>
        </row>
        <row r="1186">
          <cell r="A1186">
            <v>42730</v>
          </cell>
          <cell r="B1186">
            <v>15.3942</v>
          </cell>
          <cell r="C1186">
            <v>15.4808</v>
          </cell>
          <cell r="D1186">
            <v>15.259600000000001</v>
          </cell>
          <cell r="E1186">
            <v>15.288500000000001</v>
          </cell>
          <cell r="F1186">
            <v>15.288500000000001</v>
          </cell>
          <cell r="G1186">
            <v>2907027</v>
          </cell>
        </row>
        <row r="1187">
          <cell r="A1187">
            <v>42731</v>
          </cell>
          <cell r="B1187">
            <v>15.336499999999999</v>
          </cell>
          <cell r="C1187">
            <v>16.057699</v>
          </cell>
          <cell r="D1187">
            <v>15.336499999999999</v>
          </cell>
          <cell r="E1187">
            <v>16.019199</v>
          </cell>
          <cell r="F1187">
            <v>16.019199</v>
          </cell>
          <cell r="G1187">
            <v>25296806</v>
          </cell>
        </row>
        <row r="1188">
          <cell r="A1188">
            <v>42732</v>
          </cell>
          <cell r="B1188">
            <v>16.182699</v>
          </cell>
          <cell r="C1188">
            <v>16.192301</v>
          </cell>
          <cell r="D1188">
            <v>15.865399999999999</v>
          </cell>
          <cell r="E1188">
            <v>15.942299999999999</v>
          </cell>
          <cell r="F1188">
            <v>15.942299999999999</v>
          </cell>
          <cell r="G1188">
            <v>16816238</v>
          </cell>
        </row>
        <row r="1189">
          <cell r="A1189">
            <v>42733</v>
          </cell>
          <cell r="B1189">
            <v>15.9519</v>
          </cell>
          <cell r="C1189">
            <v>16.086500000000001</v>
          </cell>
          <cell r="D1189">
            <v>15.7019</v>
          </cell>
          <cell r="E1189">
            <v>15.788500000000001</v>
          </cell>
          <cell r="F1189">
            <v>15.788500000000001</v>
          </cell>
          <cell r="G1189">
            <v>21442567</v>
          </cell>
        </row>
        <row r="1190">
          <cell r="A1190">
            <v>42734</v>
          </cell>
          <cell r="B1190">
            <v>15.807700000000001</v>
          </cell>
          <cell r="C1190">
            <v>15.961499999999999</v>
          </cell>
          <cell r="D1190">
            <v>15.807700000000001</v>
          </cell>
          <cell r="E1190">
            <v>15.9038</v>
          </cell>
          <cell r="F1190">
            <v>15.9038</v>
          </cell>
          <cell r="G1190">
            <v>13218149</v>
          </cell>
        </row>
        <row r="1191">
          <cell r="A1191">
            <v>42737</v>
          </cell>
          <cell r="B1191">
            <v>15.913500000000001</v>
          </cell>
          <cell r="C1191">
            <v>15.990399999999999</v>
          </cell>
          <cell r="D1191">
            <v>15.759600000000001</v>
          </cell>
          <cell r="E1191">
            <v>15.9038</v>
          </cell>
          <cell r="F1191">
            <v>15.9038</v>
          </cell>
          <cell r="G1191">
            <v>880416</v>
          </cell>
        </row>
        <row r="1192">
          <cell r="A1192">
            <v>42738</v>
          </cell>
          <cell r="B1192">
            <v>15.9712</v>
          </cell>
          <cell r="C1192">
            <v>16.240400000000001</v>
          </cell>
          <cell r="D1192">
            <v>15.8269</v>
          </cell>
          <cell r="E1192">
            <v>15.9038</v>
          </cell>
          <cell r="F1192">
            <v>15.9038</v>
          </cell>
          <cell r="G1192">
            <v>36243135</v>
          </cell>
        </row>
        <row r="1193">
          <cell r="A1193">
            <v>42739</v>
          </cell>
          <cell r="B1193">
            <v>15.961499999999999</v>
          </cell>
          <cell r="C1193">
            <v>16.394199</v>
          </cell>
          <cell r="D1193">
            <v>15.9231</v>
          </cell>
          <cell r="E1193">
            <v>16.3461</v>
          </cell>
          <cell r="F1193">
            <v>16.3461</v>
          </cell>
          <cell r="G1193">
            <v>62703206</v>
          </cell>
        </row>
        <row r="1194">
          <cell r="A1194">
            <v>42740</v>
          </cell>
          <cell r="B1194">
            <v>16.4039</v>
          </cell>
          <cell r="C1194">
            <v>16.490400000000001</v>
          </cell>
          <cell r="D1194">
            <v>16.298100000000002</v>
          </cell>
          <cell r="E1194">
            <v>16.365400000000001</v>
          </cell>
          <cell r="F1194">
            <v>16.365400000000001</v>
          </cell>
          <cell r="G1194">
            <v>34840503</v>
          </cell>
        </row>
        <row r="1195">
          <cell r="A1195">
            <v>42741</v>
          </cell>
          <cell r="B1195">
            <v>16.413499999999999</v>
          </cell>
          <cell r="C1195">
            <v>16.442301</v>
          </cell>
          <cell r="D1195">
            <v>16.259599999999999</v>
          </cell>
          <cell r="E1195">
            <v>16.365400000000001</v>
          </cell>
          <cell r="F1195">
            <v>16.365400000000001</v>
          </cell>
          <cell r="G1195">
            <v>21608987</v>
          </cell>
        </row>
        <row r="1196">
          <cell r="A1196">
            <v>42744</v>
          </cell>
          <cell r="B1196">
            <v>16.365400000000001</v>
          </cell>
          <cell r="C1196">
            <v>16.365400000000001</v>
          </cell>
          <cell r="D1196">
            <v>16.0961</v>
          </cell>
          <cell r="E1196">
            <v>16.192301</v>
          </cell>
          <cell r="F1196">
            <v>16.192301</v>
          </cell>
          <cell r="G1196">
            <v>33540896</v>
          </cell>
        </row>
        <row r="1197">
          <cell r="A1197">
            <v>42745</v>
          </cell>
          <cell r="B1197">
            <v>16.115400000000001</v>
          </cell>
          <cell r="C1197">
            <v>16.326899999999998</v>
          </cell>
          <cell r="D1197">
            <v>16.115400000000001</v>
          </cell>
          <cell r="E1197">
            <v>16.259599999999999</v>
          </cell>
          <cell r="F1197">
            <v>16.259599999999999</v>
          </cell>
          <cell r="G1197">
            <v>68963521</v>
          </cell>
        </row>
        <row r="1198">
          <cell r="A1198">
            <v>42746</v>
          </cell>
          <cell r="B1198">
            <v>16.182699</v>
          </cell>
          <cell r="C1198">
            <v>16.394199</v>
          </cell>
          <cell r="D1198">
            <v>16.144199</v>
          </cell>
          <cell r="E1198">
            <v>16.365400000000001</v>
          </cell>
          <cell r="F1198">
            <v>16.365400000000001</v>
          </cell>
          <cell r="G1198">
            <v>27278560</v>
          </cell>
        </row>
        <row r="1199">
          <cell r="A1199">
            <v>42747</v>
          </cell>
          <cell r="B1199">
            <v>16.25</v>
          </cell>
          <cell r="C1199">
            <v>16.759599999999999</v>
          </cell>
          <cell r="D1199">
            <v>16.163499999999999</v>
          </cell>
          <cell r="E1199">
            <v>16.711500000000001</v>
          </cell>
          <cell r="F1199">
            <v>16.711500000000001</v>
          </cell>
          <cell r="G1199">
            <v>29469535</v>
          </cell>
        </row>
        <row r="1200">
          <cell r="A1200">
            <v>42748</v>
          </cell>
          <cell r="B1200">
            <v>16.826899999999998</v>
          </cell>
          <cell r="C1200">
            <v>16.826899999999998</v>
          </cell>
          <cell r="D1200">
            <v>16.4039</v>
          </cell>
          <cell r="E1200">
            <v>16.432699</v>
          </cell>
          <cell r="F1200">
            <v>16.432699</v>
          </cell>
          <cell r="G1200">
            <v>24930440</v>
          </cell>
        </row>
        <row r="1201">
          <cell r="A1201">
            <v>42751</v>
          </cell>
          <cell r="B1201">
            <v>16.432699</v>
          </cell>
          <cell r="C1201">
            <v>16.432699</v>
          </cell>
          <cell r="D1201">
            <v>16.125</v>
          </cell>
          <cell r="E1201">
            <v>16.144199</v>
          </cell>
          <cell r="F1201">
            <v>16.144199</v>
          </cell>
          <cell r="G1201">
            <v>5054087</v>
          </cell>
        </row>
        <row r="1202">
          <cell r="A1202">
            <v>42752</v>
          </cell>
          <cell r="B1202">
            <v>16.201899999999998</v>
          </cell>
          <cell r="C1202">
            <v>17.1539</v>
          </cell>
          <cell r="D1202">
            <v>16.201899999999998</v>
          </cell>
          <cell r="E1202">
            <v>17.057699</v>
          </cell>
          <cell r="F1202">
            <v>17.057699</v>
          </cell>
          <cell r="G1202">
            <v>57615396</v>
          </cell>
        </row>
        <row r="1203">
          <cell r="A1203">
            <v>42753</v>
          </cell>
          <cell r="B1203">
            <v>17.125</v>
          </cell>
          <cell r="C1203">
            <v>17.634599999999999</v>
          </cell>
          <cell r="D1203">
            <v>17.125</v>
          </cell>
          <cell r="E1203">
            <v>17.442301</v>
          </cell>
          <cell r="F1203">
            <v>17.442301</v>
          </cell>
          <cell r="G1203">
            <v>62048143</v>
          </cell>
        </row>
        <row r="1204">
          <cell r="A1204">
            <v>42754</v>
          </cell>
          <cell r="B1204">
            <v>17.480801</v>
          </cell>
          <cell r="C1204">
            <v>17.586500000000001</v>
          </cell>
          <cell r="D1204">
            <v>17.259599999999999</v>
          </cell>
          <cell r="E1204">
            <v>17.413499999999999</v>
          </cell>
          <cell r="F1204">
            <v>17.413499999999999</v>
          </cell>
          <cell r="G1204">
            <v>29702951</v>
          </cell>
        </row>
        <row r="1205">
          <cell r="A1205">
            <v>42755</v>
          </cell>
          <cell r="B1205">
            <v>17.384599999999999</v>
          </cell>
          <cell r="C1205">
            <v>18.4039</v>
          </cell>
          <cell r="D1205">
            <v>17.355801</v>
          </cell>
          <cell r="E1205">
            <v>18.192301</v>
          </cell>
          <cell r="F1205">
            <v>18.192301</v>
          </cell>
          <cell r="G1205">
            <v>57334553</v>
          </cell>
        </row>
        <row r="1206">
          <cell r="A1206">
            <v>42758</v>
          </cell>
          <cell r="B1206">
            <v>18</v>
          </cell>
          <cell r="C1206">
            <v>18.317301</v>
          </cell>
          <cell r="D1206">
            <v>17.75</v>
          </cell>
          <cell r="E1206">
            <v>18.048100000000002</v>
          </cell>
          <cell r="F1206">
            <v>18.048100000000002</v>
          </cell>
          <cell r="G1206">
            <v>25862398</v>
          </cell>
        </row>
        <row r="1207">
          <cell r="A1207">
            <v>42759</v>
          </cell>
          <cell r="B1207">
            <v>18.173100000000002</v>
          </cell>
          <cell r="C1207">
            <v>18.980801</v>
          </cell>
          <cell r="D1207">
            <v>18.173100000000002</v>
          </cell>
          <cell r="E1207">
            <v>18.788499999999999</v>
          </cell>
          <cell r="F1207">
            <v>18.788499999999999</v>
          </cell>
          <cell r="G1207">
            <v>64212693</v>
          </cell>
        </row>
        <row r="1208">
          <cell r="A1208">
            <v>42760</v>
          </cell>
          <cell r="B1208">
            <v>19.009599999999999</v>
          </cell>
          <cell r="C1208">
            <v>19.269199</v>
          </cell>
          <cell r="D1208">
            <v>18.576899999999998</v>
          </cell>
          <cell r="E1208">
            <v>19.115400000000001</v>
          </cell>
          <cell r="F1208">
            <v>19.115400000000001</v>
          </cell>
          <cell r="G1208">
            <v>41182693</v>
          </cell>
        </row>
        <row r="1209">
          <cell r="A1209">
            <v>42761</v>
          </cell>
          <cell r="B1209">
            <v>19.038499999999999</v>
          </cell>
          <cell r="C1209">
            <v>19.115400000000001</v>
          </cell>
          <cell r="D1209">
            <v>18.509599999999999</v>
          </cell>
          <cell r="E1209">
            <v>18.576899999999998</v>
          </cell>
          <cell r="F1209">
            <v>18.576899999999998</v>
          </cell>
          <cell r="G1209">
            <v>54354769</v>
          </cell>
        </row>
        <row r="1210">
          <cell r="A1210">
            <v>42762</v>
          </cell>
          <cell r="B1210">
            <v>18.576899999999998</v>
          </cell>
          <cell r="C1210">
            <v>18.894199</v>
          </cell>
          <cell r="D1210">
            <v>18.355801</v>
          </cell>
          <cell r="E1210">
            <v>18.615400000000001</v>
          </cell>
          <cell r="F1210">
            <v>18.615400000000001</v>
          </cell>
          <cell r="G1210">
            <v>25257574</v>
          </cell>
        </row>
        <row r="1211">
          <cell r="A1211">
            <v>42765</v>
          </cell>
          <cell r="B1211">
            <v>18.548100000000002</v>
          </cell>
          <cell r="C1211">
            <v>18.557699</v>
          </cell>
          <cell r="D1211">
            <v>18.201899999999998</v>
          </cell>
          <cell r="E1211">
            <v>18.461500000000001</v>
          </cell>
          <cell r="F1211">
            <v>18.461500000000001</v>
          </cell>
          <cell r="G1211">
            <v>29349597</v>
          </cell>
        </row>
        <row r="1212">
          <cell r="A1212">
            <v>42766</v>
          </cell>
          <cell r="B1212">
            <v>18.490400000000001</v>
          </cell>
          <cell r="C1212">
            <v>18.7789</v>
          </cell>
          <cell r="D1212">
            <v>18.451899999999998</v>
          </cell>
          <cell r="E1212">
            <v>18.519199</v>
          </cell>
          <cell r="F1212">
            <v>18.519199</v>
          </cell>
          <cell r="G1212">
            <v>46082982</v>
          </cell>
        </row>
        <row r="1213">
          <cell r="A1213">
            <v>42767</v>
          </cell>
          <cell r="B1213">
            <v>18.6539</v>
          </cell>
          <cell r="C1213">
            <v>18.6539</v>
          </cell>
          <cell r="D1213">
            <v>18.115400000000001</v>
          </cell>
          <cell r="E1213">
            <v>18.163499999999999</v>
          </cell>
          <cell r="F1213">
            <v>18.163499999999999</v>
          </cell>
          <cell r="G1213">
            <v>25449525</v>
          </cell>
        </row>
        <row r="1214">
          <cell r="A1214">
            <v>42768</v>
          </cell>
          <cell r="B1214">
            <v>18.173100000000002</v>
          </cell>
          <cell r="C1214">
            <v>18.4039</v>
          </cell>
          <cell r="D1214">
            <v>18.076899999999998</v>
          </cell>
          <cell r="E1214">
            <v>18.192301</v>
          </cell>
          <cell r="F1214">
            <v>18.192301</v>
          </cell>
          <cell r="G1214">
            <v>25324752</v>
          </cell>
        </row>
        <row r="1215">
          <cell r="A1215">
            <v>42769</v>
          </cell>
          <cell r="B1215">
            <v>18.355801</v>
          </cell>
          <cell r="C1215">
            <v>18.365400000000001</v>
          </cell>
          <cell r="D1215">
            <v>17.9039</v>
          </cell>
          <cell r="E1215">
            <v>18.048100000000002</v>
          </cell>
          <cell r="F1215">
            <v>18.048100000000002</v>
          </cell>
          <cell r="G1215">
            <v>35992043</v>
          </cell>
        </row>
        <row r="1216">
          <cell r="A1216">
            <v>42773</v>
          </cell>
          <cell r="B1216">
            <v>17.9711</v>
          </cell>
          <cell r="C1216">
            <v>17.980801</v>
          </cell>
          <cell r="D1216">
            <v>17.307699</v>
          </cell>
          <cell r="E1216">
            <v>17.365400000000001</v>
          </cell>
          <cell r="F1216">
            <v>17.365400000000001</v>
          </cell>
          <cell r="G1216">
            <v>68200314</v>
          </cell>
        </row>
        <row r="1217">
          <cell r="A1217">
            <v>42774</v>
          </cell>
          <cell r="B1217">
            <v>17.365400000000001</v>
          </cell>
          <cell r="C1217">
            <v>17.4039</v>
          </cell>
          <cell r="D1217">
            <v>17.048100000000002</v>
          </cell>
          <cell r="E1217">
            <v>17.0961</v>
          </cell>
          <cell r="F1217">
            <v>17.0961</v>
          </cell>
          <cell r="G1217">
            <v>61658972</v>
          </cell>
        </row>
        <row r="1218">
          <cell r="A1218">
            <v>42775</v>
          </cell>
          <cell r="B1218">
            <v>17.086500000000001</v>
          </cell>
          <cell r="C1218">
            <v>17.5289</v>
          </cell>
          <cell r="D1218">
            <v>16.932699</v>
          </cell>
          <cell r="E1218">
            <v>17.432699</v>
          </cell>
          <cell r="F1218">
            <v>17.432699</v>
          </cell>
          <cell r="G1218">
            <v>68719529</v>
          </cell>
        </row>
        <row r="1219">
          <cell r="A1219">
            <v>42776</v>
          </cell>
          <cell r="B1219">
            <v>17.4039</v>
          </cell>
          <cell r="C1219">
            <v>17.7789</v>
          </cell>
          <cell r="D1219">
            <v>17.4039</v>
          </cell>
          <cell r="E1219">
            <v>17.567301</v>
          </cell>
          <cell r="F1219">
            <v>17.567301</v>
          </cell>
          <cell r="G1219">
            <v>27835157</v>
          </cell>
        </row>
        <row r="1220">
          <cell r="A1220">
            <v>42779</v>
          </cell>
          <cell r="B1220">
            <v>17.663499999999999</v>
          </cell>
          <cell r="C1220">
            <v>17.923100000000002</v>
          </cell>
          <cell r="D1220">
            <v>17.413499999999999</v>
          </cell>
          <cell r="E1220">
            <v>17.6539</v>
          </cell>
          <cell r="F1220">
            <v>17.6539</v>
          </cell>
          <cell r="G1220">
            <v>31369363</v>
          </cell>
        </row>
        <row r="1221">
          <cell r="A1221">
            <v>42780</v>
          </cell>
          <cell r="B1221">
            <v>17.75</v>
          </cell>
          <cell r="C1221">
            <v>17.75</v>
          </cell>
          <cell r="D1221">
            <v>17.375</v>
          </cell>
          <cell r="E1221">
            <v>17.586500000000001</v>
          </cell>
          <cell r="F1221">
            <v>17.586500000000001</v>
          </cell>
          <cell r="G1221">
            <v>32352110</v>
          </cell>
        </row>
        <row r="1222">
          <cell r="A1222">
            <v>42781</v>
          </cell>
          <cell r="B1222">
            <v>17.519199</v>
          </cell>
          <cell r="C1222">
            <v>17.673100000000002</v>
          </cell>
          <cell r="D1222">
            <v>17.355801</v>
          </cell>
          <cell r="E1222">
            <v>17.384599999999999</v>
          </cell>
          <cell r="F1222">
            <v>17.384599999999999</v>
          </cell>
          <cell r="G1222">
            <v>22995685</v>
          </cell>
        </row>
        <row r="1223">
          <cell r="A1223">
            <v>42782</v>
          </cell>
          <cell r="B1223">
            <v>17.336500000000001</v>
          </cell>
          <cell r="C1223">
            <v>17.490400000000001</v>
          </cell>
          <cell r="D1223">
            <v>16.942301</v>
          </cell>
          <cell r="E1223">
            <v>17</v>
          </cell>
          <cell r="F1223">
            <v>17</v>
          </cell>
          <cell r="G1223">
            <v>33967413</v>
          </cell>
        </row>
        <row r="1224">
          <cell r="A1224">
            <v>42783</v>
          </cell>
          <cell r="B1224">
            <v>17.019199</v>
          </cell>
          <cell r="C1224">
            <v>17.2211</v>
          </cell>
          <cell r="D1224">
            <v>16.942301</v>
          </cell>
          <cell r="E1224">
            <v>16.990400000000001</v>
          </cell>
          <cell r="F1224">
            <v>16.990400000000001</v>
          </cell>
          <cell r="G1224">
            <v>17131384</v>
          </cell>
        </row>
        <row r="1225">
          <cell r="A1225">
            <v>42786</v>
          </cell>
          <cell r="B1225">
            <v>17.067301</v>
          </cell>
          <cell r="C1225">
            <v>17.163499999999999</v>
          </cell>
          <cell r="D1225">
            <v>16.9711</v>
          </cell>
          <cell r="E1225">
            <v>17.019199</v>
          </cell>
          <cell r="F1225">
            <v>17.019199</v>
          </cell>
          <cell r="G1225">
            <v>3518056</v>
          </cell>
        </row>
        <row r="1226">
          <cell r="A1226">
            <v>42787</v>
          </cell>
          <cell r="B1226">
            <v>17.067301</v>
          </cell>
          <cell r="C1226">
            <v>17.355801</v>
          </cell>
          <cell r="D1226">
            <v>17</v>
          </cell>
          <cell r="E1226">
            <v>17.307699</v>
          </cell>
          <cell r="F1226">
            <v>17.307699</v>
          </cell>
          <cell r="G1226">
            <v>35934395</v>
          </cell>
        </row>
        <row r="1227">
          <cell r="A1227">
            <v>42788</v>
          </cell>
          <cell r="B1227">
            <v>17.240400000000001</v>
          </cell>
          <cell r="C1227">
            <v>17.307699</v>
          </cell>
          <cell r="D1227">
            <v>16.798100000000002</v>
          </cell>
          <cell r="E1227">
            <v>16.826899999999998</v>
          </cell>
          <cell r="F1227">
            <v>16.826899999999998</v>
          </cell>
          <cell r="G1227">
            <v>27401712</v>
          </cell>
        </row>
        <row r="1228">
          <cell r="A1228">
            <v>42789</v>
          </cell>
          <cell r="B1228">
            <v>16.9711</v>
          </cell>
          <cell r="C1228">
            <v>16.9711</v>
          </cell>
          <cell r="D1228">
            <v>16.259599999999999</v>
          </cell>
          <cell r="E1228">
            <v>16.375</v>
          </cell>
          <cell r="F1228">
            <v>16.375</v>
          </cell>
          <cell r="G1228">
            <v>45247979</v>
          </cell>
        </row>
        <row r="1229">
          <cell r="A1229">
            <v>42790</v>
          </cell>
          <cell r="B1229">
            <v>16.3461</v>
          </cell>
          <cell r="C1229">
            <v>16.355801</v>
          </cell>
          <cell r="D1229">
            <v>16.048100000000002</v>
          </cell>
          <cell r="E1229">
            <v>16.2789</v>
          </cell>
          <cell r="F1229">
            <v>16.2789</v>
          </cell>
          <cell r="G1229">
            <v>18918547</v>
          </cell>
        </row>
        <row r="1230">
          <cell r="A1230">
            <v>42793</v>
          </cell>
          <cell r="B1230">
            <v>16.259599999999999</v>
          </cell>
          <cell r="C1230">
            <v>16.875</v>
          </cell>
          <cell r="D1230">
            <v>16.125</v>
          </cell>
          <cell r="E1230">
            <v>16.807699</v>
          </cell>
          <cell r="F1230">
            <v>16.807699</v>
          </cell>
          <cell r="G1230">
            <v>30724894</v>
          </cell>
        </row>
        <row r="1231">
          <cell r="A1231">
            <v>42794</v>
          </cell>
          <cell r="B1231">
            <v>16.884599999999999</v>
          </cell>
          <cell r="C1231">
            <v>16.894199</v>
          </cell>
          <cell r="D1231">
            <v>16.288499999999999</v>
          </cell>
          <cell r="E1231">
            <v>16.355801</v>
          </cell>
          <cell r="F1231">
            <v>16.355801</v>
          </cell>
          <cell r="G1231">
            <v>43902593</v>
          </cell>
        </row>
        <row r="1232">
          <cell r="A1232">
            <v>42795</v>
          </cell>
          <cell r="B1232">
            <v>16.548100000000002</v>
          </cell>
          <cell r="C1232">
            <v>17.4039</v>
          </cell>
          <cell r="D1232">
            <v>16.548100000000002</v>
          </cell>
          <cell r="E1232">
            <v>17.365400000000001</v>
          </cell>
          <cell r="F1232">
            <v>17.365400000000001</v>
          </cell>
          <cell r="G1232">
            <v>39232269</v>
          </cell>
        </row>
        <row r="1233">
          <cell r="A1233">
            <v>42796</v>
          </cell>
          <cell r="B1233">
            <v>17.2789</v>
          </cell>
          <cell r="C1233">
            <v>17.394199</v>
          </cell>
          <cell r="D1233">
            <v>16.576899999999998</v>
          </cell>
          <cell r="E1233">
            <v>16.634599999999999</v>
          </cell>
          <cell r="F1233">
            <v>16.634599999999999</v>
          </cell>
          <cell r="G1233">
            <v>54093984</v>
          </cell>
        </row>
        <row r="1234">
          <cell r="A1234">
            <v>42797</v>
          </cell>
          <cell r="B1234">
            <v>16.759599999999999</v>
          </cell>
          <cell r="C1234">
            <v>17.105801</v>
          </cell>
          <cell r="D1234">
            <v>16.548100000000002</v>
          </cell>
          <cell r="E1234">
            <v>16.586500000000001</v>
          </cell>
          <cell r="F1234">
            <v>16.586500000000001</v>
          </cell>
          <cell r="G1234">
            <v>26340636</v>
          </cell>
        </row>
        <row r="1235">
          <cell r="A1235">
            <v>42800</v>
          </cell>
          <cell r="B1235">
            <v>16.557699</v>
          </cell>
          <cell r="C1235">
            <v>17.048100000000002</v>
          </cell>
          <cell r="D1235">
            <v>16.432699</v>
          </cell>
          <cell r="E1235">
            <v>17.009599999999999</v>
          </cell>
          <cell r="F1235">
            <v>17.009599999999999</v>
          </cell>
          <cell r="G1235">
            <v>28750793</v>
          </cell>
        </row>
        <row r="1236">
          <cell r="A1236">
            <v>42801</v>
          </cell>
          <cell r="B1236">
            <v>16.9711</v>
          </cell>
          <cell r="C1236">
            <v>16.9711</v>
          </cell>
          <cell r="D1236">
            <v>16.576899999999998</v>
          </cell>
          <cell r="E1236">
            <v>16.663499999999999</v>
          </cell>
          <cell r="F1236">
            <v>16.663499999999999</v>
          </cell>
          <cell r="G1236">
            <v>37071363</v>
          </cell>
        </row>
        <row r="1237">
          <cell r="A1237">
            <v>42802</v>
          </cell>
          <cell r="B1237">
            <v>16.730801</v>
          </cell>
          <cell r="C1237">
            <v>16.884599999999999</v>
          </cell>
          <cell r="D1237">
            <v>16.442301</v>
          </cell>
          <cell r="E1237">
            <v>16.461500000000001</v>
          </cell>
          <cell r="F1237">
            <v>16.461500000000001</v>
          </cell>
          <cell r="G1237">
            <v>22448726</v>
          </cell>
        </row>
        <row r="1238">
          <cell r="A1238">
            <v>42803</v>
          </cell>
          <cell r="B1238">
            <v>16.5</v>
          </cell>
          <cell r="C1238">
            <v>16.5289</v>
          </cell>
          <cell r="D1238">
            <v>16.2211</v>
          </cell>
          <cell r="E1238">
            <v>16.5</v>
          </cell>
          <cell r="F1238">
            <v>16.5</v>
          </cell>
          <cell r="G1238">
            <v>29697543</v>
          </cell>
        </row>
        <row r="1239">
          <cell r="A1239">
            <v>42804</v>
          </cell>
          <cell r="B1239">
            <v>16.548100000000002</v>
          </cell>
          <cell r="C1239">
            <v>16.567301</v>
          </cell>
          <cell r="D1239">
            <v>16.230801</v>
          </cell>
          <cell r="E1239">
            <v>16.2789</v>
          </cell>
          <cell r="F1239">
            <v>16.2789</v>
          </cell>
          <cell r="G1239">
            <v>19394592</v>
          </cell>
        </row>
        <row r="1240">
          <cell r="A1240">
            <v>42807</v>
          </cell>
          <cell r="B1240">
            <v>16.3461</v>
          </cell>
          <cell r="C1240">
            <v>16.4711</v>
          </cell>
          <cell r="D1240">
            <v>16.105801</v>
          </cell>
          <cell r="E1240">
            <v>16.413499999999999</v>
          </cell>
          <cell r="F1240">
            <v>16.413499999999999</v>
          </cell>
          <cell r="G1240">
            <v>20979192</v>
          </cell>
        </row>
        <row r="1241">
          <cell r="A1241">
            <v>42808</v>
          </cell>
          <cell r="B1241">
            <v>16.4711</v>
          </cell>
          <cell r="C1241">
            <v>16.4711</v>
          </cell>
          <cell r="D1241">
            <v>16.0289</v>
          </cell>
          <cell r="E1241">
            <v>16.182699</v>
          </cell>
          <cell r="F1241">
            <v>16.182699</v>
          </cell>
          <cell r="G1241">
            <v>54520135</v>
          </cell>
        </row>
        <row r="1242">
          <cell r="A1242">
            <v>42809</v>
          </cell>
          <cell r="B1242">
            <v>16.0961</v>
          </cell>
          <cell r="C1242">
            <v>16.538499999999999</v>
          </cell>
          <cell r="D1242">
            <v>16.0961</v>
          </cell>
          <cell r="E1242">
            <v>16.461500000000001</v>
          </cell>
          <cell r="F1242">
            <v>16.461500000000001</v>
          </cell>
          <cell r="G1242">
            <v>33065511</v>
          </cell>
        </row>
        <row r="1243">
          <cell r="A1243">
            <v>42810</v>
          </cell>
          <cell r="B1243">
            <v>16.538499999999999</v>
          </cell>
          <cell r="C1243">
            <v>16.8461</v>
          </cell>
          <cell r="D1243">
            <v>16.240400000000001</v>
          </cell>
          <cell r="E1243">
            <v>16.826899999999998</v>
          </cell>
          <cell r="F1243">
            <v>16.826899999999998</v>
          </cell>
          <cell r="G1243">
            <v>57489606</v>
          </cell>
        </row>
        <row r="1244">
          <cell r="A1244">
            <v>42811</v>
          </cell>
          <cell r="B1244">
            <v>16.817301</v>
          </cell>
          <cell r="C1244">
            <v>16.894199</v>
          </cell>
          <cell r="D1244">
            <v>16.634599999999999</v>
          </cell>
          <cell r="E1244">
            <v>16.740400000000001</v>
          </cell>
          <cell r="F1244">
            <v>16.740400000000001</v>
          </cell>
          <cell r="G1244">
            <v>78432962</v>
          </cell>
        </row>
        <row r="1245">
          <cell r="A1245">
            <v>42815</v>
          </cell>
          <cell r="B1245">
            <v>16.769199</v>
          </cell>
          <cell r="C1245">
            <v>16.769199</v>
          </cell>
          <cell r="D1245">
            <v>16.2211</v>
          </cell>
          <cell r="E1245">
            <v>16.259599999999999</v>
          </cell>
          <cell r="F1245">
            <v>16.259599999999999</v>
          </cell>
          <cell r="G1245">
            <v>65475018</v>
          </cell>
        </row>
        <row r="1246">
          <cell r="A1246">
            <v>42816</v>
          </cell>
          <cell r="B1246">
            <v>16.365400000000001</v>
          </cell>
          <cell r="C1246">
            <v>16.375</v>
          </cell>
          <cell r="D1246">
            <v>16.086500000000001</v>
          </cell>
          <cell r="E1246">
            <v>16.25</v>
          </cell>
          <cell r="F1246">
            <v>16.25</v>
          </cell>
          <cell r="G1246">
            <v>42243606</v>
          </cell>
        </row>
        <row r="1247">
          <cell r="A1247">
            <v>42817</v>
          </cell>
          <cell r="B1247">
            <v>16.25</v>
          </cell>
          <cell r="C1247">
            <v>16.365400000000001</v>
          </cell>
          <cell r="D1247">
            <v>16.134599999999999</v>
          </cell>
          <cell r="E1247">
            <v>16.163499999999999</v>
          </cell>
          <cell r="F1247">
            <v>16.163499999999999</v>
          </cell>
          <cell r="G1247">
            <v>39239834</v>
          </cell>
        </row>
        <row r="1248">
          <cell r="A1248">
            <v>42818</v>
          </cell>
          <cell r="B1248">
            <v>16.240400000000001</v>
          </cell>
          <cell r="C1248">
            <v>16.317301</v>
          </cell>
          <cell r="D1248">
            <v>15.8269</v>
          </cell>
          <cell r="E1248">
            <v>16.0961</v>
          </cell>
          <cell r="F1248">
            <v>16.0961</v>
          </cell>
          <cell r="G1248">
            <v>38682726</v>
          </cell>
        </row>
        <row r="1249">
          <cell r="A1249">
            <v>42821</v>
          </cell>
          <cell r="B1249">
            <v>16.086500000000001</v>
          </cell>
          <cell r="C1249">
            <v>16.192301</v>
          </cell>
          <cell r="D1249">
            <v>15.865399999999999</v>
          </cell>
          <cell r="E1249">
            <v>16.1539</v>
          </cell>
          <cell r="F1249">
            <v>16.1539</v>
          </cell>
          <cell r="G1249">
            <v>41687297</v>
          </cell>
        </row>
        <row r="1250">
          <cell r="A1250">
            <v>42822</v>
          </cell>
          <cell r="B1250">
            <v>16.115400000000001</v>
          </cell>
          <cell r="C1250">
            <v>16.355801</v>
          </cell>
          <cell r="D1250">
            <v>16.009599999999999</v>
          </cell>
          <cell r="E1250">
            <v>16.076899999999998</v>
          </cell>
          <cell r="F1250">
            <v>16.076899999999998</v>
          </cell>
          <cell r="G1250">
            <v>29383961</v>
          </cell>
        </row>
        <row r="1251">
          <cell r="A1251">
            <v>42823</v>
          </cell>
          <cell r="B1251">
            <v>16.019199</v>
          </cell>
          <cell r="C1251">
            <v>16.115400000000001</v>
          </cell>
          <cell r="D1251">
            <v>15.8462</v>
          </cell>
          <cell r="E1251">
            <v>16.086500000000001</v>
          </cell>
          <cell r="F1251">
            <v>16.086500000000001</v>
          </cell>
          <cell r="G1251">
            <v>42919839</v>
          </cell>
        </row>
        <row r="1252">
          <cell r="A1252">
            <v>42824</v>
          </cell>
          <cell r="B1252">
            <v>16.105801</v>
          </cell>
          <cell r="C1252">
            <v>16.211500000000001</v>
          </cell>
          <cell r="D1252">
            <v>15.875</v>
          </cell>
          <cell r="E1252">
            <v>15.9231</v>
          </cell>
          <cell r="F1252">
            <v>15.9231</v>
          </cell>
          <cell r="G1252">
            <v>31755829</v>
          </cell>
        </row>
        <row r="1253">
          <cell r="A1253">
            <v>42825</v>
          </cell>
          <cell r="B1253">
            <v>15.961499999999999</v>
          </cell>
          <cell r="C1253">
            <v>16.442301</v>
          </cell>
          <cell r="D1253">
            <v>15.9519</v>
          </cell>
          <cell r="E1253">
            <v>16.298100000000002</v>
          </cell>
          <cell r="F1253">
            <v>16.298100000000002</v>
          </cell>
          <cell r="G1253">
            <v>47016124</v>
          </cell>
        </row>
        <row r="1254">
          <cell r="A1254">
            <v>42828</v>
          </cell>
          <cell r="B1254">
            <v>16.355801</v>
          </cell>
          <cell r="C1254">
            <v>16.432699</v>
          </cell>
          <cell r="D1254">
            <v>16.1539</v>
          </cell>
          <cell r="E1254">
            <v>16.288499999999999</v>
          </cell>
          <cell r="F1254">
            <v>16.288499999999999</v>
          </cell>
          <cell r="G1254">
            <v>18991370</v>
          </cell>
        </row>
        <row r="1255">
          <cell r="A1255">
            <v>42829</v>
          </cell>
          <cell r="B1255">
            <v>16.375</v>
          </cell>
          <cell r="C1255">
            <v>17.067301</v>
          </cell>
          <cell r="D1255">
            <v>16.375</v>
          </cell>
          <cell r="E1255">
            <v>16.9039</v>
          </cell>
          <cell r="F1255">
            <v>16.9039</v>
          </cell>
          <cell r="G1255">
            <v>61371147</v>
          </cell>
        </row>
        <row r="1256">
          <cell r="A1256">
            <v>42830</v>
          </cell>
          <cell r="B1256">
            <v>16.9711</v>
          </cell>
          <cell r="C1256">
            <v>17.259599999999999</v>
          </cell>
          <cell r="D1256">
            <v>16.75</v>
          </cell>
          <cell r="E1256">
            <v>16.807699</v>
          </cell>
          <cell r="F1256">
            <v>16.807699</v>
          </cell>
          <cell r="G1256">
            <v>48437528</v>
          </cell>
        </row>
        <row r="1257">
          <cell r="A1257">
            <v>42831</v>
          </cell>
          <cell r="B1257">
            <v>16.884599999999999</v>
          </cell>
          <cell r="C1257">
            <v>17.086500000000001</v>
          </cell>
          <cell r="D1257">
            <v>16.663499999999999</v>
          </cell>
          <cell r="E1257">
            <v>16.75</v>
          </cell>
          <cell r="F1257">
            <v>16.75</v>
          </cell>
          <cell r="G1257">
            <v>26436103</v>
          </cell>
        </row>
        <row r="1258">
          <cell r="A1258">
            <v>42832</v>
          </cell>
          <cell r="B1258">
            <v>16.75</v>
          </cell>
          <cell r="C1258">
            <v>16.923100000000002</v>
          </cell>
          <cell r="D1258">
            <v>16.634599999999999</v>
          </cell>
          <cell r="E1258">
            <v>16.798100000000002</v>
          </cell>
          <cell r="F1258">
            <v>16.798100000000002</v>
          </cell>
          <cell r="G1258">
            <v>21515515</v>
          </cell>
        </row>
        <row r="1259">
          <cell r="A1259">
            <v>42835</v>
          </cell>
          <cell r="B1259">
            <v>16.855801</v>
          </cell>
          <cell r="C1259">
            <v>16.875</v>
          </cell>
          <cell r="D1259">
            <v>16.5961</v>
          </cell>
          <cell r="E1259">
            <v>16.7789</v>
          </cell>
          <cell r="F1259">
            <v>16.7789</v>
          </cell>
          <cell r="G1259">
            <v>21906230</v>
          </cell>
        </row>
        <row r="1260">
          <cell r="A1260">
            <v>42836</v>
          </cell>
          <cell r="B1260">
            <v>16.826899999999998</v>
          </cell>
          <cell r="C1260">
            <v>16.836500000000001</v>
          </cell>
          <cell r="D1260">
            <v>16.442301</v>
          </cell>
          <cell r="E1260">
            <v>16.663499999999999</v>
          </cell>
          <cell r="F1260">
            <v>16.663499999999999</v>
          </cell>
          <cell r="G1260">
            <v>26588440</v>
          </cell>
        </row>
        <row r="1261">
          <cell r="A1261">
            <v>42837</v>
          </cell>
          <cell r="B1261">
            <v>16.682699</v>
          </cell>
          <cell r="C1261">
            <v>16.682699</v>
          </cell>
          <cell r="D1261">
            <v>16.173100000000002</v>
          </cell>
          <cell r="E1261">
            <v>16.2211</v>
          </cell>
          <cell r="F1261">
            <v>16.2211</v>
          </cell>
          <cell r="G1261">
            <v>28819330</v>
          </cell>
        </row>
        <row r="1262">
          <cell r="A1262">
            <v>42842</v>
          </cell>
          <cell r="B1262">
            <v>16.019199</v>
          </cell>
          <cell r="C1262">
            <v>16.2211</v>
          </cell>
          <cell r="D1262">
            <v>15.817299999999999</v>
          </cell>
          <cell r="E1262">
            <v>16.057699</v>
          </cell>
          <cell r="F1262">
            <v>16.057699</v>
          </cell>
          <cell r="G1262">
            <v>28240002</v>
          </cell>
        </row>
        <row r="1263">
          <cell r="A1263">
            <v>42843</v>
          </cell>
          <cell r="B1263">
            <v>16.125</v>
          </cell>
          <cell r="C1263">
            <v>16.125</v>
          </cell>
          <cell r="D1263">
            <v>15.7788</v>
          </cell>
          <cell r="E1263">
            <v>15.9038</v>
          </cell>
          <cell r="F1263">
            <v>15.9038</v>
          </cell>
          <cell r="G1263">
            <v>29238566</v>
          </cell>
        </row>
        <row r="1264">
          <cell r="A1264">
            <v>42844</v>
          </cell>
          <cell r="B1264">
            <v>15.9808</v>
          </cell>
          <cell r="C1264">
            <v>16.144199</v>
          </cell>
          <cell r="D1264">
            <v>15.75</v>
          </cell>
          <cell r="E1264">
            <v>15.7692</v>
          </cell>
          <cell r="F1264">
            <v>15.7692</v>
          </cell>
          <cell r="G1264">
            <v>39705090</v>
          </cell>
        </row>
        <row r="1265">
          <cell r="A1265">
            <v>42845</v>
          </cell>
          <cell r="B1265">
            <v>15.913500000000001</v>
          </cell>
          <cell r="C1265">
            <v>16.057699</v>
          </cell>
          <cell r="D1265">
            <v>15.711499999999999</v>
          </cell>
          <cell r="E1265">
            <v>16.038499999999999</v>
          </cell>
          <cell r="F1265">
            <v>16.038499999999999</v>
          </cell>
          <cell r="G1265">
            <v>38308894</v>
          </cell>
        </row>
        <row r="1266">
          <cell r="A1266">
            <v>42846</v>
          </cell>
          <cell r="B1266">
            <v>16.019199</v>
          </cell>
          <cell r="C1266">
            <v>16.105801</v>
          </cell>
          <cell r="D1266">
            <v>15.932700000000001</v>
          </cell>
          <cell r="E1266">
            <v>16.019199</v>
          </cell>
          <cell r="F1266">
            <v>16.019199</v>
          </cell>
          <cell r="G1266">
            <v>13158541</v>
          </cell>
        </row>
        <row r="1267">
          <cell r="A1267">
            <v>42849</v>
          </cell>
          <cell r="B1267">
            <v>16.173100000000002</v>
          </cell>
          <cell r="C1267">
            <v>16.25</v>
          </cell>
          <cell r="D1267">
            <v>15.990399999999999</v>
          </cell>
          <cell r="E1267">
            <v>16.201899999999998</v>
          </cell>
          <cell r="F1267">
            <v>16.201899999999998</v>
          </cell>
          <cell r="G1267">
            <v>26910223</v>
          </cell>
        </row>
        <row r="1268">
          <cell r="A1268">
            <v>42850</v>
          </cell>
          <cell r="B1268">
            <v>16.2789</v>
          </cell>
          <cell r="C1268">
            <v>16.692301</v>
          </cell>
          <cell r="D1268">
            <v>16.240400000000001</v>
          </cell>
          <cell r="E1268">
            <v>16.673100000000002</v>
          </cell>
          <cell r="F1268">
            <v>16.673100000000002</v>
          </cell>
          <cell r="G1268">
            <v>53854155</v>
          </cell>
        </row>
        <row r="1269">
          <cell r="A1269">
            <v>42851</v>
          </cell>
          <cell r="B1269">
            <v>16.682699</v>
          </cell>
          <cell r="C1269">
            <v>16.817301</v>
          </cell>
          <cell r="D1269">
            <v>16.3461</v>
          </cell>
          <cell r="E1269">
            <v>16.788499999999999</v>
          </cell>
          <cell r="F1269">
            <v>16.788499999999999</v>
          </cell>
          <cell r="G1269">
            <v>43473997</v>
          </cell>
        </row>
        <row r="1270">
          <cell r="A1270">
            <v>42852</v>
          </cell>
          <cell r="B1270">
            <v>16.826899999999998</v>
          </cell>
          <cell r="C1270">
            <v>17.019199</v>
          </cell>
          <cell r="D1270">
            <v>16.586500000000001</v>
          </cell>
          <cell r="E1270">
            <v>16.932699</v>
          </cell>
          <cell r="F1270">
            <v>16.932699</v>
          </cell>
          <cell r="G1270">
            <v>40627595</v>
          </cell>
        </row>
        <row r="1271">
          <cell r="A1271">
            <v>42853</v>
          </cell>
          <cell r="B1271">
            <v>16.855801</v>
          </cell>
          <cell r="C1271">
            <v>16.990400000000001</v>
          </cell>
          <cell r="D1271">
            <v>16.615400000000001</v>
          </cell>
          <cell r="E1271">
            <v>16.6539</v>
          </cell>
          <cell r="F1271">
            <v>16.6539</v>
          </cell>
          <cell r="G1271">
            <v>20689024</v>
          </cell>
        </row>
        <row r="1272">
          <cell r="A1272">
            <v>42857</v>
          </cell>
          <cell r="B1272">
            <v>16.730801</v>
          </cell>
          <cell r="C1272">
            <v>17.201899999999998</v>
          </cell>
          <cell r="D1272">
            <v>16.682699</v>
          </cell>
          <cell r="E1272">
            <v>16.740400000000001</v>
          </cell>
          <cell r="F1272">
            <v>16.740400000000001</v>
          </cell>
          <cell r="G1272">
            <v>39893054</v>
          </cell>
        </row>
        <row r="1273">
          <cell r="A1273">
            <v>42858</v>
          </cell>
          <cell r="B1273">
            <v>17.290001</v>
          </cell>
          <cell r="C1273">
            <v>17.290001</v>
          </cell>
          <cell r="D1273">
            <v>16.540001</v>
          </cell>
          <cell r="E1273">
            <v>16.559999000000001</v>
          </cell>
          <cell r="F1273">
            <v>16.559999000000001</v>
          </cell>
          <cell r="G1273">
            <v>30381206</v>
          </cell>
        </row>
        <row r="1274">
          <cell r="A1274">
            <v>42859</v>
          </cell>
          <cell r="B1274">
            <v>16.629999000000002</v>
          </cell>
          <cell r="C1274">
            <v>16.850000000000001</v>
          </cell>
          <cell r="D1274">
            <v>16.25</v>
          </cell>
          <cell r="E1274">
            <v>16.389999</v>
          </cell>
          <cell r="F1274">
            <v>16.389999</v>
          </cell>
          <cell r="G1274">
            <v>24798891</v>
          </cell>
        </row>
        <row r="1275">
          <cell r="A1275">
            <v>42860</v>
          </cell>
          <cell r="B1275">
            <v>16.43</v>
          </cell>
          <cell r="C1275">
            <v>16.77</v>
          </cell>
          <cell r="D1275">
            <v>16.41</v>
          </cell>
          <cell r="E1275">
            <v>16.719999000000001</v>
          </cell>
          <cell r="F1275">
            <v>16.719999000000001</v>
          </cell>
          <cell r="G1275">
            <v>17679018</v>
          </cell>
        </row>
        <row r="1276">
          <cell r="A1276">
            <v>42863</v>
          </cell>
          <cell r="B1276">
            <v>16.760000000000002</v>
          </cell>
          <cell r="C1276">
            <v>16.790001</v>
          </cell>
          <cell r="D1276">
            <v>16.559999000000001</v>
          </cell>
          <cell r="E1276">
            <v>16.639999</v>
          </cell>
          <cell r="F1276">
            <v>16.639999</v>
          </cell>
          <cell r="G1276">
            <v>15368461</v>
          </cell>
        </row>
        <row r="1277">
          <cell r="A1277">
            <v>42864</v>
          </cell>
          <cell r="B1277">
            <v>16.629999000000002</v>
          </cell>
          <cell r="C1277">
            <v>16.829999999999998</v>
          </cell>
          <cell r="D1277">
            <v>16.540001</v>
          </cell>
          <cell r="E1277">
            <v>16.790001</v>
          </cell>
          <cell r="F1277">
            <v>16.790001</v>
          </cell>
          <cell r="G1277">
            <v>19606624</v>
          </cell>
        </row>
        <row r="1278">
          <cell r="A1278">
            <v>42865</v>
          </cell>
          <cell r="B1278">
            <v>16.829999999999998</v>
          </cell>
          <cell r="C1278">
            <v>16.950001</v>
          </cell>
          <cell r="D1278">
            <v>16.690000999999999</v>
          </cell>
          <cell r="E1278">
            <v>16.739999999999998</v>
          </cell>
          <cell r="F1278">
            <v>16.739999999999998</v>
          </cell>
          <cell r="G1278">
            <v>34653332</v>
          </cell>
        </row>
        <row r="1279">
          <cell r="A1279">
            <v>42866</v>
          </cell>
          <cell r="B1279">
            <v>16.670000000000002</v>
          </cell>
          <cell r="C1279">
            <v>16.790001</v>
          </cell>
          <cell r="D1279">
            <v>16.329999999999998</v>
          </cell>
          <cell r="E1279">
            <v>16.41</v>
          </cell>
          <cell r="F1279">
            <v>16.41</v>
          </cell>
          <cell r="G1279">
            <v>27674358</v>
          </cell>
        </row>
        <row r="1280">
          <cell r="A1280">
            <v>42867</v>
          </cell>
          <cell r="B1280">
            <v>16.41</v>
          </cell>
          <cell r="C1280">
            <v>16.420000000000002</v>
          </cell>
          <cell r="D1280">
            <v>16.239999999999998</v>
          </cell>
          <cell r="E1280">
            <v>16.309999000000001</v>
          </cell>
          <cell r="F1280">
            <v>16.309999000000001</v>
          </cell>
          <cell r="G1280">
            <v>24055681</v>
          </cell>
        </row>
        <row r="1281">
          <cell r="A1281">
            <v>42870</v>
          </cell>
          <cell r="B1281">
            <v>16.41</v>
          </cell>
          <cell r="C1281">
            <v>16.549999</v>
          </cell>
          <cell r="D1281">
            <v>16.309999000000001</v>
          </cell>
          <cell r="E1281">
            <v>16.379999000000002</v>
          </cell>
          <cell r="F1281">
            <v>16.379999000000002</v>
          </cell>
          <cell r="G1281">
            <v>17971556</v>
          </cell>
        </row>
        <row r="1282">
          <cell r="A1282">
            <v>42871</v>
          </cell>
          <cell r="B1282">
            <v>16.379999000000002</v>
          </cell>
          <cell r="C1282">
            <v>16.469999000000001</v>
          </cell>
          <cell r="D1282">
            <v>16.110001</v>
          </cell>
          <cell r="E1282">
            <v>16.18</v>
          </cell>
          <cell r="F1282">
            <v>16.18</v>
          </cell>
          <cell r="G1282">
            <v>26736174</v>
          </cell>
        </row>
        <row r="1283">
          <cell r="A1283">
            <v>42872</v>
          </cell>
          <cell r="B1283">
            <v>16.110001</v>
          </cell>
          <cell r="C1283">
            <v>16.18</v>
          </cell>
          <cell r="D1283">
            <v>15.8</v>
          </cell>
          <cell r="E1283">
            <v>15.82</v>
          </cell>
          <cell r="F1283">
            <v>15.82</v>
          </cell>
          <cell r="G1283">
            <v>43522499</v>
          </cell>
        </row>
        <row r="1284">
          <cell r="A1284">
            <v>42873</v>
          </cell>
          <cell r="B1284">
            <v>15.8</v>
          </cell>
          <cell r="C1284">
            <v>15.8</v>
          </cell>
          <cell r="D1284">
            <v>15.37</v>
          </cell>
          <cell r="E1284">
            <v>15.58</v>
          </cell>
          <cell r="F1284">
            <v>15.58</v>
          </cell>
          <cell r="G1284">
            <v>44445739</v>
          </cell>
        </row>
        <row r="1285">
          <cell r="A1285">
            <v>42874</v>
          </cell>
          <cell r="B1285">
            <v>15.6</v>
          </cell>
          <cell r="C1285">
            <v>16.139999</v>
          </cell>
          <cell r="D1285">
            <v>15.56</v>
          </cell>
          <cell r="E1285">
            <v>15.96</v>
          </cell>
          <cell r="F1285">
            <v>15.96</v>
          </cell>
          <cell r="G1285">
            <v>39352984</v>
          </cell>
        </row>
        <row r="1286">
          <cell r="A1286">
            <v>42877</v>
          </cell>
          <cell r="B1286">
            <v>15.96</v>
          </cell>
          <cell r="C1286">
            <v>16.040001</v>
          </cell>
          <cell r="D1286">
            <v>15.75</v>
          </cell>
          <cell r="E1286">
            <v>15.8</v>
          </cell>
          <cell r="F1286">
            <v>15.8</v>
          </cell>
          <cell r="G1286">
            <v>28907675</v>
          </cell>
        </row>
        <row r="1287">
          <cell r="A1287">
            <v>42878</v>
          </cell>
          <cell r="B1287">
            <v>15.82</v>
          </cell>
          <cell r="C1287">
            <v>15.98</v>
          </cell>
          <cell r="D1287">
            <v>15.69</v>
          </cell>
          <cell r="E1287">
            <v>15.94</v>
          </cell>
          <cell r="F1287">
            <v>15.94</v>
          </cell>
          <cell r="G1287">
            <v>19217183</v>
          </cell>
        </row>
        <row r="1288">
          <cell r="A1288">
            <v>42879</v>
          </cell>
          <cell r="B1288">
            <v>15.95</v>
          </cell>
          <cell r="C1288">
            <v>15.96</v>
          </cell>
          <cell r="D1288">
            <v>15.65</v>
          </cell>
          <cell r="E1288">
            <v>15.68</v>
          </cell>
          <cell r="F1288">
            <v>15.68</v>
          </cell>
          <cell r="G1288">
            <v>24454828</v>
          </cell>
        </row>
        <row r="1289">
          <cell r="A1289">
            <v>42880</v>
          </cell>
          <cell r="B1289">
            <v>15.7</v>
          </cell>
          <cell r="C1289">
            <v>15.7</v>
          </cell>
          <cell r="D1289">
            <v>15.36</v>
          </cell>
          <cell r="E1289">
            <v>15.52</v>
          </cell>
          <cell r="F1289">
            <v>15.52</v>
          </cell>
          <cell r="G1289">
            <v>31418456</v>
          </cell>
        </row>
        <row r="1290">
          <cell r="A1290">
            <v>42881</v>
          </cell>
          <cell r="B1290">
            <v>15.52</v>
          </cell>
          <cell r="C1290">
            <v>15.61</v>
          </cell>
          <cell r="D1290">
            <v>15.36</v>
          </cell>
          <cell r="E1290">
            <v>15.55</v>
          </cell>
          <cell r="F1290">
            <v>15.55</v>
          </cell>
          <cell r="G1290">
            <v>19526514</v>
          </cell>
        </row>
        <row r="1291">
          <cell r="A1291">
            <v>42884</v>
          </cell>
          <cell r="B1291">
            <v>15.55</v>
          </cell>
          <cell r="C1291">
            <v>15.63</v>
          </cell>
          <cell r="D1291">
            <v>15.47</v>
          </cell>
          <cell r="E1291">
            <v>15.52</v>
          </cell>
          <cell r="F1291">
            <v>15.52</v>
          </cell>
          <cell r="G1291">
            <v>6128456</v>
          </cell>
        </row>
        <row r="1292">
          <cell r="A1292">
            <v>42885</v>
          </cell>
          <cell r="B1292">
            <v>15.48</v>
          </cell>
          <cell r="C1292">
            <v>15.95</v>
          </cell>
          <cell r="D1292">
            <v>15.48</v>
          </cell>
          <cell r="E1292">
            <v>15.71</v>
          </cell>
          <cell r="F1292">
            <v>15.71</v>
          </cell>
          <cell r="G1292">
            <v>23465106</v>
          </cell>
        </row>
        <row r="1293">
          <cell r="A1293">
            <v>42886</v>
          </cell>
          <cell r="B1293">
            <v>15.76</v>
          </cell>
          <cell r="C1293">
            <v>15.88</v>
          </cell>
          <cell r="D1293">
            <v>15.38</v>
          </cell>
          <cell r="E1293">
            <v>15.42</v>
          </cell>
          <cell r="F1293">
            <v>15.42</v>
          </cell>
          <cell r="G1293">
            <v>48577928</v>
          </cell>
        </row>
        <row r="1294">
          <cell r="A1294">
            <v>42887</v>
          </cell>
          <cell r="B1294">
            <v>15.47</v>
          </cell>
          <cell r="C1294">
            <v>15.75</v>
          </cell>
          <cell r="D1294">
            <v>15.45</v>
          </cell>
          <cell r="E1294">
            <v>15.71</v>
          </cell>
          <cell r="F1294">
            <v>15.71</v>
          </cell>
          <cell r="G1294">
            <v>21348792</v>
          </cell>
        </row>
        <row r="1295">
          <cell r="A1295">
            <v>42888</v>
          </cell>
          <cell r="B1295">
            <v>15.65</v>
          </cell>
          <cell r="C1295">
            <v>15.96</v>
          </cell>
          <cell r="D1295">
            <v>15.65</v>
          </cell>
          <cell r="E1295">
            <v>15.94</v>
          </cell>
          <cell r="F1295">
            <v>15.94</v>
          </cell>
          <cell r="G1295">
            <v>27015303</v>
          </cell>
        </row>
        <row r="1296">
          <cell r="A1296">
            <v>42891</v>
          </cell>
          <cell r="B1296">
            <v>15.94</v>
          </cell>
          <cell r="C1296">
            <v>15.94</v>
          </cell>
          <cell r="D1296">
            <v>15.61</v>
          </cell>
          <cell r="E1296">
            <v>15.89</v>
          </cell>
          <cell r="F1296">
            <v>15.89</v>
          </cell>
          <cell r="G1296">
            <v>22548833</v>
          </cell>
        </row>
        <row r="1297">
          <cell r="A1297">
            <v>42892</v>
          </cell>
          <cell r="B1297">
            <v>15.88</v>
          </cell>
          <cell r="C1297">
            <v>16.239999999999998</v>
          </cell>
          <cell r="D1297">
            <v>15.72</v>
          </cell>
          <cell r="E1297">
            <v>16.120000999999998</v>
          </cell>
          <cell r="F1297">
            <v>16.120000999999998</v>
          </cell>
          <cell r="G1297">
            <v>32731228</v>
          </cell>
        </row>
        <row r="1298">
          <cell r="A1298">
            <v>42893</v>
          </cell>
          <cell r="B1298">
            <v>16.129999000000002</v>
          </cell>
          <cell r="C1298">
            <v>16.25</v>
          </cell>
          <cell r="D1298">
            <v>15.96</v>
          </cell>
          <cell r="E1298">
            <v>16.139999</v>
          </cell>
          <cell r="F1298">
            <v>16.139999</v>
          </cell>
          <cell r="G1298">
            <v>32348568</v>
          </cell>
        </row>
        <row r="1299">
          <cell r="A1299">
            <v>42894</v>
          </cell>
          <cell r="B1299">
            <v>16.170000000000002</v>
          </cell>
          <cell r="C1299">
            <v>16.549999</v>
          </cell>
          <cell r="D1299">
            <v>16.110001</v>
          </cell>
          <cell r="E1299">
            <v>16.389999</v>
          </cell>
          <cell r="F1299">
            <v>16.389999</v>
          </cell>
          <cell r="G1299">
            <v>27971789</v>
          </cell>
        </row>
        <row r="1300">
          <cell r="A1300">
            <v>42895</v>
          </cell>
          <cell r="B1300">
            <v>16.440000999999999</v>
          </cell>
          <cell r="C1300">
            <v>16.889999</v>
          </cell>
          <cell r="D1300">
            <v>16.440000999999999</v>
          </cell>
          <cell r="E1300">
            <v>16.799999</v>
          </cell>
          <cell r="F1300">
            <v>16.799999</v>
          </cell>
          <cell r="G1300">
            <v>49688213</v>
          </cell>
        </row>
        <row r="1301">
          <cell r="A1301">
            <v>42898</v>
          </cell>
          <cell r="B1301">
            <v>16.73</v>
          </cell>
          <cell r="C1301">
            <v>16.879999000000002</v>
          </cell>
          <cell r="D1301">
            <v>16.610001</v>
          </cell>
          <cell r="E1301">
            <v>16.84</v>
          </cell>
          <cell r="F1301">
            <v>16.84</v>
          </cell>
          <cell r="G1301">
            <v>32008032</v>
          </cell>
        </row>
        <row r="1302">
          <cell r="A1302">
            <v>42899</v>
          </cell>
          <cell r="B1302">
            <v>16.889999</v>
          </cell>
          <cell r="C1302">
            <v>16.889999</v>
          </cell>
          <cell r="D1302">
            <v>16.610001</v>
          </cell>
          <cell r="E1302">
            <v>16.73</v>
          </cell>
          <cell r="F1302">
            <v>16.73</v>
          </cell>
          <cell r="G1302">
            <v>23049347</v>
          </cell>
        </row>
        <row r="1303">
          <cell r="A1303">
            <v>42900</v>
          </cell>
          <cell r="B1303">
            <v>16.639999</v>
          </cell>
          <cell r="C1303">
            <v>16.920000000000002</v>
          </cell>
          <cell r="D1303">
            <v>16.57</v>
          </cell>
          <cell r="E1303">
            <v>16.73</v>
          </cell>
          <cell r="F1303">
            <v>16.73</v>
          </cell>
          <cell r="G1303">
            <v>34873580</v>
          </cell>
        </row>
        <row r="1304">
          <cell r="A1304">
            <v>42901</v>
          </cell>
          <cell r="B1304">
            <v>16.700001</v>
          </cell>
          <cell r="C1304">
            <v>16.73</v>
          </cell>
          <cell r="D1304">
            <v>16.5</v>
          </cell>
          <cell r="E1304">
            <v>16.530000999999999</v>
          </cell>
          <cell r="F1304">
            <v>16.530000999999999</v>
          </cell>
          <cell r="G1304">
            <v>27481956</v>
          </cell>
        </row>
        <row r="1305">
          <cell r="A1305">
            <v>42902</v>
          </cell>
          <cell r="B1305">
            <v>16.510000000000002</v>
          </cell>
          <cell r="C1305">
            <v>16.77</v>
          </cell>
          <cell r="D1305">
            <v>16.370000999999998</v>
          </cell>
          <cell r="E1305">
            <v>16.600000000000001</v>
          </cell>
          <cell r="F1305">
            <v>16.600000000000001</v>
          </cell>
          <cell r="G1305">
            <v>175672430</v>
          </cell>
        </row>
        <row r="1306">
          <cell r="A1306">
            <v>42905</v>
          </cell>
          <cell r="B1306">
            <v>16.629999000000002</v>
          </cell>
          <cell r="C1306">
            <v>16.809999000000001</v>
          </cell>
          <cell r="D1306">
            <v>16.110001</v>
          </cell>
          <cell r="E1306">
            <v>16.670000000000002</v>
          </cell>
          <cell r="F1306">
            <v>16.670000000000002</v>
          </cell>
          <cell r="G1306">
            <v>45550642</v>
          </cell>
        </row>
        <row r="1307">
          <cell r="A1307">
            <v>42906</v>
          </cell>
          <cell r="B1307">
            <v>16.709999</v>
          </cell>
          <cell r="C1307">
            <v>16.84</v>
          </cell>
          <cell r="D1307">
            <v>16.469999000000001</v>
          </cell>
          <cell r="E1307">
            <v>16.540001</v>
          </cell>
          <cell r="F1307">
            <v>16.540001</v>
          </cell>
          <cell r="G1307">
            <v>34756827</v>
          </cell>
        </row>
        <row r="1308">
          <cell r="A1308">
            <v>42907</v>
          </cell>
          <cell r="B1308">
            <v>16.5</v>
          </cell>
          <cell r="C1308">
            <v>16.75</v>
          </cell>
          <cell r="D1308">
            <v>16.309999000000001</v>
          </cell>
          <cell r="E1308">
            <v>16.68</v>
          </cell>
          <cell r="F1308">
            <v>16.68</v>
          </cell>
          <cell r="G1308">
            <v>34562351</v>
          </cell>
        </row>
        <row r="1309">
          <cell r="A1309">
            <v>42908</v>
          </cell>
          <cell r="B1309">
            <v>16.68</v>
          </cell>
          <cell r="C1309">
            <v>16.700001</v>
          </cell>
          <cell r="D1309">
            <v>16.469999000000001</v>
          </cell>
          <cell r="E1309">
            <v>16.620000999999998</v>
          </cell>
          <cell r="F1309">
            <v>16.620000999999998</v>
          </cell>
          <cell r="G1309">
            <v>16309632</v>
          </cell>
        </row>
        <row r="1310">
          <cell r="A1310">
            <v>42909</v>
          </cell>
          <cell r="B1310">
            <v>16.620000999999998</v>
          </cell>
          <cell r="C1310">
            <v>16.649999999999999</v>
          </cell>
          <cell r="D1310">
            <v>16.450001</v>
          </cell>
          <cell r="E1310">
            <v>16.530000999999999</v>
          </cell>
          <cell r="F1310">
            <v>16.530000999999999</v>
          </cell>
          <cell r="G1310">
            <v>23670614</v>
          </cell>
        </row>
        <row r="1311">
          <cell r="A1311">
            <v>42912</v>
          </cell>
          <cell r="B1311">
            <v>16.450001</v>
          </cell>
          <cell r="C1311">
            <v>16.530000999999999</v>
          </cell>
          <cell r="D1311">
            <v>16.34</v>
          </cell>
          <cell r="E1311">
            <v>16.440000999999999</v>
          </cell>
          <cell r="F1311">
            <v>16.440000999999999</v>
          </cell>
          <cell r="G1311">
            <v>24682544</v>
          </cell>
        </row>
        <row r="1312">
          <cell r="A1312">
            <v>42913</v>
          </cell>
          <cell r="B1312">
            <v>16.389999</v>
          </cell>
          <cell r="C1312">
            <v>16.52</v>
          </cell>
          <cell r="D1312">
            <v>16.350000000000001</v>
          </cell>
          <cell r="E1312">
            <v>16.5</v>
          </cell>
          <cell r="F1312">
            <v>16.5</v>
          </cell>
          <cell r="G1312">
            <v>19166023</v>
          </cell>
        </row>
        <row r="1313">
          <cell r="A1313">
            <v>42914</v>
          </cell>
          <cell r="B1313">
            <v>16.549999</v>
          </cell>
          <cell r="C1313">
            <v>16.850000000000001</v>
          </cell>
          <cell r="D1313">
            <v>16.469999000000001</v>
          </cell>
          <cell r="E1313">
            <v>16.809999000000001</v>
          </cell>
          <cell r="F1313">
            <v>16.809999000000001</v>
          </cell>
          <cell r="G1313">
            <v>39470026</v>
          </cell>
        </row>
        <row r="1314">
          <cell r="A1314">
            <v>42915</v>
          </cell>
          <cell r="B1314">
            <v>16.700001</v>
          </cell>
          <cell r="C1314">
            <v>16.950001</v>
          </cell>
          <cell r="D1314">
            <v>16.670000000000002</v>
          </cell>
          <cell r="E1314">
            <v>16.780000999999999</v>
          </cell>
          <cell r="F1314">
            <v>16.780000999999999</v>
          </cell>
          <cell r="G1314">
            <v>24507679</v>
          </cell>
        </row>
        <row r="1315">
          <cell r="A1315">
            <v>42916</v>
          </cell>
          <cell r="B1315">
            <v>16.790001</v>
          </cell>
          <cell r="C1315">
            <v>17.09</v>
          </cell>
          <cell r="D1315">
            <v>16.66</v>
          </cell>
          <cell r="E1315">
            <v>17.049999</v>
          </cell>
          <cell r="F1315">
            <v>17.049999</v>
          </cell>
          <cell r="G1315">
            <v>45459409</v>
          </cell>
        </row>
        <row r="1316">
          <cell r="A1316">
            <v>42919</v>
          </cell>
          <cell r="B1316">
            <v>17.09</v>
          </cell>
          <cell r="C1316">
            <v>17.610001</v>
          </cell>
          <cell r="D1316">
            <v>17.079999999999998</v>
          </cell>
          <cell r="E1316">
            <v>17.510000000000002</v>
          </cell>
          <cell r="F1316">
            <v>17.510000000000002</v>
          </cell>
          <cell r="G1316">
            <v>36017926</v>
          </cell>
        </row>
        <row r="1317">
          <cell r="A1317">
            <v>42920</v>
          </cell>
          <cell r="B1317">
            <v>17.459999</v>
          </cell>
          <cell r="C1317">
            <v>17.600000000000001</v>
          </cell>
          <cell r="D1317">
            <v>17.309999000000001</v>
          </cell>
          <cell r="E1317">
            <v>17.57</v>
          </cell>
          <cell r="F1317">
            <v>17.57</v>
          </cell>
          <cell r="G1317">
            <v>5418737</v>
          </cell>
        </row>
        <row r="1318">
          <cell r="A1318">
            <v>42921</v>
          </cell>
          <cell r="B1318">
            <v>17.600000000000001</v>
          </cell>
          <cell r="C1318">
            <v>17.98</v>
          </cell>
          <cell r="D1318">
            <v>17.57</v>
          </cell>
          <cell r="E1318">
            <v>17.889999</v>
          </cell>
          <cell r="F1318">
            <v>17.889999</v>
          </cell>
          <cell r="G1318">
            <v>41217962</v>
          </cell>
        </row>
        <row r="1319">
          <cell r="A1319">
            <v>42922</v>
          </cell>
          <cell r="B1319">
            <v>17.790001</v>
          </cell>
          <cell r="C1319">
            <v>17.850000000000001</v>
          </cell>
          <cell r="D1319">
            <v>17.66</v>
          </cell>
          <cell r="E1319">
            <v>17.700001</v>
          </cell>
          <cell r="F1319">
            <v>17.700001</v>
          </cell>
          <cell r="G1319">
            <v>39588099</v>
          </cell>
        </row>
        <row r="1320">
          <cell r="A1320">
            <v>42923</v>
          </cell>
          <cell r="B1320">
            <v>17.629999000000002</v>
          </cell>
          <cell r="C1320">
            <v>17.969999000000001</v>
          </cell>
          <cell r="D1320">
            <v>17.57</v>
          </cell>
          <cell r="E1320">
            <v>17.799999</v>
          </cell>
          <cell r="F1320">
            <v>17.799999</v>
          </cell>
          <cell r="G1320">
            <v>36777962</v>
          </cell>
        </row>
        <row r="1321">
          <cell r="A1321">
            <v>42926</v>
          </cell>
          <cell r="B1321">
            <v>17.799999</v>
          </cell>
          <cell r="C1321">
            <v>18.139999</v>
          </cell>
          <cell r="D1321">
            <v>17.670000000000002</v>
          </cell>
          <cell r="E1321">
            <v>18.040001</v>
          </cell>
          <cell r="F1321">
            <v>18.040001</v>
          </cell>
          <cell r="G1321">
            <v>40139558</v>
          </cell>
        </row>
        <row r="1322">
          <cell r="A1322">
            <v>42927</v>
          </cell>
          <cell r="B1322">
            <v>17.98</v>
          </cell>
          <cell r="C1322">
            <v>18.23</v>
          </cell>
          <cell r="D1322">
            <v>17.969999000000001</v>
          </cell>
          <cell r="E1322">
            <v>18.16</v>
          </cell>
          <cell r="F1322">
            <v>18.16</v>
          </cell>
          <cell r="G1322">
            <v>44963331</v>
          </cell>
        </row>
        <row r="1323">
          <cell r="A1323">
            <v>42928</v>
          </cell>
          <cell r="B1323">
            <v>18.190000999999999</v>
          </cell>
          <cell r="C1323">
            <v>18.389999</v>
          </cell>
          <cell r="D1323">
            <v>18.129999000000002</v>
          </cell>
          <cell r="E1323">
            <v>18.260000000000002</v>
          </cell>
          <cell r="F1323">
            <v>18.260000000000002</v>
          </cell>
          <cell r="G1323">
            <v>58310217</v>
          </cell>
        </row>
        <row r="1324">
          <cell r="A1324">
            <v>42929</v>
          </cell>
          <cell r="B1324">
            <v>18.209999</v>
          </cell>
          <cell r="C1324">
            <v>18.209999</v>
          </cell>
          <cell r="D1324">
            <v>17.889999</v>
          </cell>
          <cell r="E1324">
            <v>17.98</v>
          </cell>
          <cell r="F1324">
            <v>17.98</v>
          </cell>
          <cell r="G1324">
            <v>51700276</v>
          </cell>
        </row>
        <row r="1325">
          <cell r="A1325">
            <v>42930</v>
          </cell>
          <cell r="B1325">
            <v>17.969999000000001</v>
          </cell>
          <cell r="C1325">
            <v>18.040001</v>
          </cell>
          <cell r="D1325">
            <v>17.77</v>
          </cell>
          <cell r="E1325">
            <v>18</v>
          </cell>
          <cell r="F1325">
            <v>18</v>
          </cell>
          <cell r="G1325">
            <v>23657377</v>
          </cell>
        </row>
        <row r="1326">
          <cell r="A1326">
            <v>42933</v>
          </cell>
          <cell r="B1326">
            <v>17.850000000000001</v>
          </cell>
          <cell r="C1326">
            <v>17.850000000000001</v>
          </cell>
          <cell r="D1326">
            <v>17.420000000000002</v>
          </cell>
          <cell r="E1326">
            <v>17.57</v>
          </cell>
          <cell r="F1326">
            <v>17.57</v>
          </cell>
          <cell r="G1326">
            <v>36605248</v>
          </cell>
        </row>
        <row r="1327">
          <cell r="A1327">
            <v>42934</v>
          </cell>
          <cell r="B1327">
            <v>17.57</v>
          </cell>
          <cell r="C1327">
            <v>17.57</v>
          </cell>
          <cell r="D1327">
            <v>17.010000000000002</v>
          </cell>
          <cell r="E1327">
            <v>17.170000000000002</v>
          </cell>
          <cell r="F1327">
            <v>17.170000000000002</v>
          </cell>
          <cell r="G1327">
            <v>36850723</v>
          </cell>
        </row>
        <row r="1328">
          <cell r="A1328">
            <v>42935</v>
          </cell>
          <cell r="B1328">
            <v>17.149999999999999</v>
          </cell>
          <cell r="C1328">
            <v>17.299999</v>
          </cell>
          <cell r="D1328">
            <v>17.079999999999998</v>
          </cell>
          <cell r="E1328">
            <v>17.200001</v>
          </cell>
          <cell r="F1328">
            <v>17.200001</v>
          </cell>
          <cell r="G1328">
            <v>66990466</v>
          </cell>
        </row>
        <row r="1329">
          <cell r="A1329">
            <v>42936</v>
          </cell>
          <cell r="B1329">
            <v>17.290001</v>
          </cell>
          <cell r="C1329">
            <v>17.510000000000002</v>
          </cell>
          <cell r="D1329">
            <v>17.23</v>
          </cell>
          <cell r="E1329">
            <v>17.459999</v>
          </cell>
          <cell r="F1329">
            <v>17.459999</v>
          </cell>
          <cell r="G1329">
            <v>25153141</v>
          </cell>
        </row>
        <row r="1330">
          <cell r="A1330">
            <v>42937</v>
          </cell>
          <cell r="B1330">
            <v>17.469999000000001</v>
          </cell>
          <cell r="C1330">
            <v>17.93</v>
          </cell>
          <cell r="D1330">
            <v>17.32</v>
          </cell>
          <cell r="E1330">
            <v>17.91</v>
          </cell>
          <cell r="F1330">
            <v>17.91</v>
          </cell>
          <cell r="G1330">
            <v>30262384</v>
          </cell>
        </row>
        <row r="1331">
          <cell r="A1331">
            <v>42940</v>
          </cell>
          <cell r="B1331">
            <v>17.93</v>
          </cell>
          <cell r="C1331">
            <v>17.940000999999999</v>
          </cell>
          <cell r="D1331">
            <v>17.709999</v>
          </cell>
          <cell r="E1331">
            <v>17.899999999999999</v>
          </cell>
          <cell r="F1331">
            <v>17.899999999999999</v>
          </cell>
          <cell r="G1331">
            <v>18130755</v>
          </cell>
        </row>
        <row r="1332">
          <cell r="A1332">
            <v>42941</v>
          </cell>
          <cell r="B1332">
            <v>17.850000000000001</v>
          </cell>
          <cell r="C1332">
            <v>17.98</v>
          </cell>
          <cell r="D1332">
            <v>17.82</v>
          </cell>
          <cell r="E1332">
            <v>17.93</v>
          </cell>
          <cell r="F1332">
            <v>17.93</v>
          </cell>
          <cell r="G1332">
            <v>21387014</v>
          </cell>
        </row>
        <row r="1333">
          <cell r="A1333">
            <v>42942</v>
          </cell>
          <cell r="B1333">
            <v>17.5</v>
          </cell>
          <cell r="C1333">
            <v>17.719999000000001</v>
          </cell>
          <cell r="D1333">
            <v>17.120000999999998</v>
          </cell>
          <cell r="E1333">
            <v>17.299999</v>
          </cell>
          <cell r="F1333">
            <v>17.299999</v>
          </cell>
          <cell r="G1333">
            <v>44668686</v>
          </cell>
        </row>
        <row r="1334">
          <cell r="A1334">
            <v>42943</v>
          </cell>
          <cell r="B1334">
            <v>17.209999</v>
          </cell>
          <cell r="C1334">
            <v>17.399999999999999</v>
          </cell>
          <cell r="D1334">
            <v>16.959999</v>
          </cell>
          <cell r="E1334">
            <v>17.02</v>
          </cell>
          <cell r="F1334">
            <v>17.02</v>
          </cell>
          <cell r="G1334">
            <v>29747673</v>
          </cell>
        </row>
        <row r="1335">
          <cell r="A1335">
            <v>42944</v>
          </cell>
          <cell r="B1335">
            <v>17</v>
          </cell>
          <cell r="C1335">
            <v>17.170000000000002</v>
          </cell>
          <cell r="D1335">
            <v>16.870000999999998</v>
          </cell>
          <cell r="E1335">
            <v>17.149999999999999</v>
          </cell>
          <cell r="F1335">
            <v>17.149999999999999</v>
          </cell>
          <cell r="G1335">
            <v>49226271</v>
          </cell>
        </row>
        <row r="1336">
          <cell r="A1336">
            <v>42947</v>
          </cell>
          <cell r="B1336">
            <v>17.010000000000002</v>
          </cell>
          <cell r="C1336">
            <v>17.299999</v>
          </cell>
          <cell r="D1336">
            <v>17.010000000000002</v>
          </cell>
          <cell r="E1336">
            <v>17.200001</v>
          </cell>
          <cell r="F1336">
            <v>17.200001</v>
          </cell>
          <cell r="G1336">
            <v>33408781</v>
          </cell>
        </row>
        <row r="1337">
          <cell r="A1337">
            <v>42948</v>
          </cell>
          <cell r="B1337">
            <v>17.329999999999998</v>
          </cell>
          <cell r="C1337">
            <v>17.66</v>
          </cell>
          <cell r="D1337">
            <v>17.280000999999999</v>
          </cell>
          <cell r="E1337">
            <v>17.610001</v>
          </cell>
          <cell r="F1337">
            <v>17.610001</v>
          </cell>
          <cell r="G1337">
            <v>35150582</v>
          </cell>
        </row>
        <row r="1338">
          <cell r="A1338">
            <v>42949</v>
          </cell>
          <cell r="B1338">
            <v>17.579999999999998</v>
          </cell>
          <cell r="C1338">
            <v>17.799999</v>
          </cell>
          <cell r="D1338">
            <v>17.469999000000001</v>
          </cell>
          <cell r="E1338">
            <v>17.52</v>
          </cell>
          <cell r="F1338">
            <v>17.52</v>
          </cell>
          <cell r="G1338">
            <v>27103706</v>
          </cell>
        </row>
        <row r="1339">
          <cell r="A1339">
            <v>42950</v>
          </cell>
          <cell r="B1339">
            <v>17.5</v>
          </cell>
          <cell r="C1339">
            <v>17.629999000000002</v>
          </cell>
          <cell r="D1339">
            <v>17.23</v>
          </cell>
          <cell r="E1339">
            <v>17.299999</v>
          </cell>
          <cell r="F1339">
            <v>17.299999</v>
          </cell>
          <cell r="G1339">
            <v>22331247</v>
          </cell>
        </row>
        <row r="1340">
          <cell r="A1340">
            <v>42951</v>
          </cell>
          <cell r="B1340">
            <v>17.379999000000002</v>
          </cell>
          <cell r="C1340">
            <v>17.530000999999999</v>
          </cell>
          <cell r="D1340">
            <v>17.200001</v>
          </cell>
          <cell r="E1340">
            <v>17.5</v>
          </cell>
          <cell r="F1340">
            <v>17.5</v>
          </cell>
          <cell r="G1340">
            <v>19140401</v>
          </cell>
        </row>
        <row r="1341">
          <cell r="A1341">
            <v>42954</v>
          </cell>
          <cell r="B1341">
            <v>17.48</v>
          </cell>
          <cell r="C1341">
            <v>17.579999999999998</v>
          </cell>
          <cell r="D1341">
            <v>17.389999</v>
          </cell>
          <cell r="E1341">
            <v>17.43</v>
          </cell>
          <cell r="F1341">
            <v>17.43</v>
          </cell>
          <cell r="G1341">
            <v>11666276</v>
          </cell>
        </row>
        <row r="1342">
          <cell r="A1342">
            <v>42955</v>
          </cell>
          <cell r="B1342">
            <v>17.370000999999998</v>
          </cell>
          <cell r="C1342">
            <v>17.469999000000001</v>
          </cell>
          <cell r="D1342">
            <v>17.219999000000001</v>
          </cell>
          <cell r="E1342">
            <v>17.25</v>
          </cell>
          <cell r="F1342">
            <v>17.25</v>
          </cell>
          <cell r="G1342">
            <v>24373156</v>
          </cell>
        </row>
        <row r="1343">
          <cell r="A1343">
            <v>42956</v>
          </cell>
          <cell r="B1343">
            <v>17.329999999999998</v>
          </cell>
          <cell r="C1343">
            <v>17.329999999999998</v>
          </cell>
          <cell r="D1343">
            <v>17.100000000000001</v>
          </cell>
          <cell r="E1343">
            <v>17.170000000000002</v>
          </cell>
          <cell r="F1343">
            <v>17.170000000000002</v>
          </cell>
          <cell r="G1343">
            <v>17068827</v>
          </cell>
        </row>
        <row r="1344">
          <cell r="A1344">
            <v>42957</v>
          </cell>
          <cell r="B1344">
            <v>17.110001</v>
          </cell>
          <cell r="C1344">
            <v>17.110001</v>
          </cell>
          <cell r="D1344">
            <v>16.57</v>
          </cell>
          <cell r="E1344">
            <v>16.690000999999999</v>
          </cell>
          <cell r="F1344">
            <v>16.690000999999999</v>
          </cell>
          <cell r="G1344">
            <v>42970497</v>
          </cell>
        </row>
        <row r="1345">
          <cell r="A1345">
            <v>42958</v>
          </cell>
          <cell r="B1345">
            <v>16.700001</v>
          </cell>
          <cell r="C1345">
            <v>16.809999000000001</v>
          </cell>
          <cell r="D1345">
            <v>16.440000999999999</v>
          </cell>
          <cell r="E1345">
            <v>16.5</v>
          </cell>
          <cell r="F1345">
            <v>16.5</v>
          </cell>
          <cell r="G1345">
            <v>44065493</v>
          </cell>
        </row>
        <row r="1346">
          <cell r="A1346">
            <v>42961</v>
          </cell>
          <cell r="B1346">
            <v>16.610001</v>
          </cell>
          <cell r="C1346">
            <v>16.73</v>
          </cell>
          <cell r="D1346">
            <v>16.52</v>
          </cell>
          <cell r="E1346">
            <v>16.610001</v>
          </cell>
          <cell r="F1346">
            <v>16.610001</v>
          </cell>
          <cell r="G1346">
            <v>26751887</v>
          </cell>
        </row>
        <row r="1347">
          <cell r="A1347">
            <v>42962</v>
          </cell>
          <cell r="B1347">
            <v>16.690000999999999</v>
          </cell>
          <cell r="C1347">
            <v>16.77</v>
          </cell>
          <cell r="D1347">
            <v>16.489999999999998</v>
          </cell>
          <cell r="E1347">
            <v>16.549999</v>
          </cell>
          <cell r="F1347">
            <v>16.549999</v>
          </cell>
          <cell r="G1347">
            <v>19911791</v>
          </cell>
        </row>
        <row r="1348">
          <cell r="A1348">
            <v>42963</v>
          </cell>
          <cell r="B1348">
            <v>16.559999000000001</v>
          </cell>
          <cell r="C1348">
            <v>16.68</v>
          </cell>
          <cell r="D1348">
            <v>16.420000000000002</v>
          </cell>
          <cell r="E1348">
            <v>16.52</v>
          </cell>
          <cell r="F1348">
            <v>16.52</v>
          </cell>
          <cell r="G1348">
            <v>29108946</v>
          </cell>
        </row>
        <row r="1349">
          <cell r="A1349">
            <v>42964</v>
          </cell>
          <cell r="B1349">
            <v>16.52</v>
          </cell>
          <cell r="C1349">
            <v>16.579999999999998</v>
          </cell>
          <cell r="D1349">
            <v>16.32</v>
          </cell>
          <cell r="E1349">
            <v>16.420000000000002</v>
          </cell>
          <cell r="F1349">
            <v>16.420000000000002</v>
          </cell>
          <cell r="G1349">
            <v>19133663</v>
          </cell>
        </row>
        <row r="1350">
          <cell r="A1350">
            <v>42965</v>
          </cell>
          <cell r="B1350">
            <v>16.489999999999998</v>
          </cell>
          <cell r="C1350">
            <v>16.629999000000002</v>
          </cell>
          <cell r="D1350">
            <v>16.299999</v>
          </cell>
          <cell r="E1350">
            <v>16.370000999999998</v>
          </cell>
          <cell r="F1350">
            <v>16.370000999999998</v>
          </cell>
          <cell r="G1350">
            <v>24433257</v>
          </cell>
        </row>
        <row r="1351">
          <cell r="A1351">
            <v>42968</v>
          </cell>
          <cell r="B1351">
            <v>16.360001</v>
          </cell>
          <cell r="C1351">
            <v>16.41</v>
          </cell>
          <cell r="D1351">
            <v>16.190000999999999</v>
          </cell>
          <cell r="E1351">
            <v>16.239999999999998</v>
          </cell>
          <cell r="F1351">
            <v>16.239999999999998</v>
          </cell>
          <cell r="G1351">
            <v>19066696</v>
          </cell>
        </row>
        <row r="1352">
          <cell r="A1352">
            <v>42969</v>
          </cell>
          <cell r="B1352">
            <v>16.27</v>
          </cell>
          <cell r="C1352">
            <v>16.41</v>
          </cell>
          <cell r="D1352">
            <v>16.16</v>
          </cell>
          <cell r="E1352">
            <v>16.200001</v>
          </cell>
          <cell r="F1352">
            <v>16.200001</v>
          </cell>
          <cell r="G1352">
            <v>26803695</v>
          </cell>
        </row>
        <row r="1353">
          <cell r="A1353">
            <v>42970</v>
          </cell>
          <cell r="B1353">
            <v>16.200001</v>
          </cell>
          <cell r="C1353">
            <v>16.239999999999998</v>
          </cell>
          <cell r="D1353">
            <v>16.100000000000001</v>
          </cell>
          <cell r="E1353">
            <v>16.149999999999999</v>
          </cell>
          <cell r="F1353">
            <v>16.149999999999999</v>
          </cell>
          <cell r="G1353">
            <v>24742568</v>
          </cell>
        </row>
        <row r="1354">
          <cell r="A1354">
            <v>42971</v>
          </cell>
          <cell r="B1354">
            <v>16.110001</v>
          </cell>
          <cell r="C1354">
            <v>16.149999999999999</v>
          </cell>
          <cell r="D1354">
            <v>15.98</v>
          </cell>
          <cell r="E1354">
            <v>16.110001</v>
          </cell>
          <cell r="F1354">
            <v>16.110001</v>
          </cell>
          <cell r="G1354">
            <v>61351534</v>
          </cell>
        </row>
        <row r="1355">
          <cell r="A1355">
            <v>42972</v>
          </cell>
          <cell r="B1355">
            <v>16.149999999999999</v>
          </cell>
          <cell r="C1355">
            <v>16.309999000000001</v>
          </cell>
          <cell r="D1355">
            <v>16.010000000000002</v>
          </cell>
          <cell r="E1355">
            <v>16.16</v>
          </cell>
          <cell r="F1355">
            <v>16.16</v>
          </cell>
          <cell r="G1355">
            <v>33496193</v>
          </cell>
        </row>
        <row r="1356">
          <cell r="A1356">
            <v>42975</v>
          </cell>
          <cell r="B1356">
            <v>16.23</v>
          </cell>
          <cell r="C1356">
            <v>16.329999999999998</v>
          </cell>
          <cell r="D1356">
            <v>15.86</v>
          </cell>
          <cell r="E1356">
            <v>16.280000999999999</v>
          </cell>
          <cell r="F1356">
            <v>16.280000999999999</v>
          </cell>
          <cell r="G1356">
            <v>30875502</v>
          </cell>
        </row>
        <row r="1357">
          <cell r="A1357">
            <v>42976</v>
          </cell>
          <cell r="B1357">
            <v>16.16</v>
          </cell>
          <cell r="C1357">
            <v>16.43</v>
          </cell>
          <cell r="D1357">
            <v>16</v>
          </cell>
          <cell r="E1357">
            <v>16.399999999999999</v>
          </cell>
          <cell r="F1357">
            <v>16.399999999999999</v>
          </cell>
          <cell r="G1357">
            <v>30157062</v>
          </cell>
        </row>
        <row r="1358">
          <cell r="A1358">
            <v>42977</v>
          </cell>
          <cell r="B1358">
            <v>16.420000000000002</v>
          </cell>
          <cell r="C1358">
            <v>16.91</v>
          </cell>
          <cell r="D1358">
            <v>16.41</v>
          </cell>
          <cell r="E1358">
            <v>16.889999</v>
          </cell>
          <cell r="F1358">
            <v>16.889999</v>
          </cell>
          <cell r="G1358">
            <v>57760880</v>
          </cell>
        </row>
        <row r="1359">
          <cell r="A1359">
            <v>42978</v>
          </cell>
          <cell r="B1359">
            <v>16.920000000000002</v>
          </cell>
          <cell r="C1359">
            <v>16.940000999999999</v>
          </cell>
          <cell r="D1359">
            <v>16.59</v>
          </cell>
          <cell r="E1359">
            <v>16.709999</v>
          </cell>
          <cell r="F1359">
            <v>16.709999</v>
          </cell>
          <cell r="G1359">
            <v>37458524</v>
          </cell>
        </row>
        <row r="1360">
          <cell r="A1360">
            <v>42979</v>
          </cell>
          <cell r="B1360">
            <v>16.77</v>
          </cell>
          <cell r="C1360">
            <v>16.870000999999998</v>
          </cell>
          <cell r="D1360">
            <v>16.59</v>
          </cell>
          <cell r="E1360">
            <v>16.84</v>
          </cell>
          <cell r="F1360">
            <v>16.84</v>
          </cell>
          <cell r="G1360">
            <v>21589209</v>
          </cell>
        </row>
        <row r="1361">
          <cell r="A1361">
            <v>42982</v>
          </cell>
          <cell r="B1361">
            <v>16.719999000000001</v>
          </cell>
          <cell r="C1361">
            <v>16.799999</v>
          </cell>
          <cell r="D1361">
            <v>16.629999000000002</v>
          </cell>
          <cell r="E1361">
            <v>16.66</v>
          </cell>
          <cell r="F1361">
            <v>16.66</v>
          </cell>
          <cell r="G1361">
            <v>1679033</v>
          </cell>
        </row>
        <row r="1362">
          <cell r="A1362">
            <v>42983</v>
          </cell>
          <cell r="B1362">
            <v>16.68</v>
          </cell>
          <cell r="C1362">
            <v>16.829999999999998</v>
          </cell>
          <cell r="D1362">
            <v>16.379999000000002</v>
          </cell>
          <cell r="E1362">
            <v>16.420000000000002</v>
          </cell>
          <cell r="F1362">
            <v>16.420000000000002</v>
          </cell>
          <cell r="G1362">
            <v>34692240</v>
          </cell>
        </row>
        <row r="1363">
          <cell r="A1363">
            <v>42984</v>
          </cell>
          <cell r="B1363">
            <v>16.379999000000002</v>
          </cell>
          <cell r="C1363">
            <v>16.510000000000002</v>
          </cell>
          <cell r="D1363">
            <v>16.299999</v>
          </cell>
          <cell r="E1363">
            <v>16.34</v>
          </cell>
          <cell r="F1363">
            <v>16.34</v>
          </cell>
          <cell r="G1363">
            <v>43304078</v>
          </cell>
        </row>
        <row r="1364">
          <cell r="A1364">
            <v>42985</v>
          </cell>
          <cell r="B1364">
            <v>16.34</v>
          </cell>
          <cell r="C1364">
            <v>16.34</v>
          </cell>
          <cell r="D1364">
            <v>16.129999000000002</v>
          </cell>
          <cell r="E1364">
            <v>16.16</v>
          </cell>
          <cell r="F1364">
            <v>16.16</v>
          </cell>
          <cell r="G1364">
            <v>29627574</v>
          </cell>
        </row>
        <row r="1365">
          <cell r="A1365">
            <v>42986</v>
          </cell>
          <cell r="B1365">
            <v>16.200001</v>
          </cell>
          <cell r="C1365">
            <v>16.25</v>
          </cell>
          <cell r="D1365">
            <v>16.010000000000002</v>
          </cell>
          <cell r="E1365">
            <v>16.209999</v>
          </cell>
          <cell r="F1365">
            <v>16.209999</v>
          </cell>
          <cell r="G1365">
            <v>22805081</v>
          </cell>
        </row>
        <row r="1366">
          <cell r="A1366">
            <v>42989</v>
          </cell>
          <cell r="B1366">
            <v>16.27</v>
          </cell>
          <cell r="C1366">
            <v>16.41</v>
          </cell>
          <cell r="D1366">
            <v>15.99</v>
          </cell>
          <cell r="E1366">
            <v>16.120000999999998</v>
          </cell>
          <cell r="F1366">
            <v>16.120000999999998</v>
          </cell>
          <cell r="G1366">
            <v>37186837</v>
          </cell>
        </row>
        <row r="1367">
          <cell r="A1367">
            <v>42990</v>
          </cell>
          <cell r="B1367">
            <v>16.16</v>
          </cell>
          <cell r="C1367">
            <v>16.27</v>
          </cell>
          <cell r="D1367">
            <v>16.09</v>
          </cell>
          <cell r="E1367">
            <v>16.209999</v>
          </cell>
          <cell r="F1367">
            <v>16.209999</v>
          </cell>
          <cell r="G1367">
            <v>30660781</v>
          </cell>
        </row>
        <row r="1368">
          <cell r="A1368">
            <v>42991</v>
          </cell>
          <cell r="B1368">
            <v>16.260000000000002</v>
          </cell>
          <cell r="C1368">
            <v>16.260000000000002</v>
          </cell>
          <cell r="D1368">
            <v>15.96</v>
          </cell>
          <cell r="E1368">
            <v>15.98</v>
          </cell>
          <cell r="F1368">
            <v>15.98</v>
          </cell>
          <cell r="G1368">
            <v>32022760</v>
          </cell>
        </row>
        <row r="1369">
          <cell r="A1369">
            <v>42992</v>
          </cell>
          <cell r="B1369">
            <v>15.95</v>
          </cell>
          <cell r="C1369">
            <v>16.200001</v>
          </cell>
          <cell r="D1369">
            <v>15.95</v>
          </cell>
          <cell r="E1369">
            <v>16.149999999999999</v>
          </cell>
          <cell r="F1369">
            <v>16.149999999999999</v>
          </cell>
          <cell r="G1369">
            <v>20566650</v>
          </cell>
        </row>
        <row r="1370">
          <cell r="A1370">
            <v>42993</v>
          </cell>
          <cell r="B1370">
            <v>16.129999000000002</v>
          </cell>
          <cell r="C1370">
            <v>16.129999000000002</v>
          </cell>
          <cell r="D1370">
            <v>15.97</v>
          </cell>
          <cell r="E1370">
            <v>16</v>
          </cell>
          <cell r="F1370">
            <v>16</v>
          </cell>
          <cell r="G1370">
            <v>83545681</v>
          </cell>
        </row>
        <row r="1371">
          <cell r="A1371">
            <v>42996</v>
          </cell>
          <cell r="B1371">
            <v>15.93</v>
          </cell>
          <cell r="C1371">
            <v>16.27</v>
          </cell>
          <cell r="D1371">
            <v>15.85</v>
          </cell>
          <cell r="E1371">
            <v>16.139999</v>
          </cell>
          <cell r="F1371">
            <v>16.139999</v>
          </cell>
          <cell r="G1371">
            <v>21906682</v>
          </cell>
        </row>
        <row r="1372">
          <cell r="A1372">
            <v>42997</v>
          </cell>
          <cell r="B1372">
            <v>16.190000999999999</v>
          </cell>
          <cell r="C1372">
            <v>16.25</v>
          </cell>
          <cell r="D1372">
            <v>16.010000000000002</v>
          </cell>
          <cell r="E1372">
            <v>16.239999999999998</v>
          </cell>
          <cell r="F1372">
            <v>16.239999999999998</v>
          </cell>
          <cell r="G1372">
            <v>17400673</v>
          </cell>
        </row>
        <row r="1373">
          <cell r="A1373">
            <v>42998</v>
          </cell>
          <cell r="B1373">
            <v>16.309999000000001</v>
          </cell>
          <cell r="C1373">
            <v>16.700001</v>
          </cell>
          <cell r="D1373">
            <v>16.260000000000002</v>
          </cell>
          <cell r="E1373">
            <v>16.649999999999999</v>
          </cell>
          <cell r="F1373">
            <v>16.649999999999999</v>
          </cell>
          <cell r="G1373">
            <v>30778678</v>
          </cell>
        </row>
        <row r="1374">
          <cell r="A1374">
            <v>42999</v>
          </cell>
          <cell r="B1374">
            <v>16.690000999999999</v>
          </cell>
          <cell r="C1374">
            <v>16.77</v>
          </cell>
          <cell r="D1374">
            <v>16.420000000000002</v>
          </cell>
          <cell r="E1374">
            <v>16.719999000000001</v>
          </cell>
          <cell r="F1374">
            <v>16.719999000000001</v>
          </cell>
          <cell r="G1374">
            <v>23283994</v>
          </cell>
        </row>
        <row r="1375">
          <cell r="A1375">
            <v>43000</v>
          </cell>
          <cell r="B1375">
            <v>16.610001</v>
          </cell>
          <cell r="C1375">
            <v>16.760000000000002</v>
          </cell>
          <cell r="D1375">
            <v>16.549999</v>
          </cell>
          <cell r="E1375">
            <v>16.579999999999998</v>
          </cell>
          <cell r="F1375">
            <v>16.579999999999998</v>
          </cell>
          <cell r="G1375">
            <v>15849207</v>
          </cell>
        </row>
        <row r="1376">
          <cell r="A1376">
            <v>43003</v>
          </cell>
          <cell r="B1376">
            <v>16.59</v>
          </cell>
          <cell r="C1376">
            <v>16.709999</v>
          </cell>
          <cell r="D1376">
            <v>16.350000000000001</v>
          </cell>
          <cell r="E1376">
            <v>16.5</v>
          </cell>
          <cell r="F1376">
            <v>16.5</v>
          </cell>
          <cell r="G1376">
            <v>25745333</v>
          </cell>
        </row>
        <row r="1377">
          <cell r="A1377">
            <v>43004</v>
          </cell>
          <cell r="B1377">
            <v>16.549999</v>
          </cell>
          <cell r="C1377">
            <v>16.600000000000001</v>
          </cell>
          <cell r="D1377">
            <v>16.420000000000002</v>
          </cell>
          <cell r="E1377">
            <v>16.469999000000001</v>
          </cell>
          <cell r="F1377">
            <v>16.469999000000001</v>
          </cell>
          <cell r="G1377">
            <v>18280368</v>
          </cell>
        </row>
        <row r="1378">
          <cell r="A1378">
            <v>43005</v>
          </cell>
          <cell r="B1378">
            <v>16.450001</v>
          </cell>
          <cell r="C1378">
            <v>16.690000999999999</v>
          </cell>
          <cell r="D1378">
            <v>16.350000000000001</v>
          </cell>
          <cell r="E1378">
            <v>16.420000000000002</v>
          </cell>
          <cell r="F1378">
            <v>16.420000000000002</v>
          </cell>
          <cell r="G1378">
            <v>22204239</v>
          </cell>
        </row>
        <row r="1379">
          <cell r="A1379">
            <v>43006</v>
          </cell>
          <cell r="B1379">
            <v>16.370000999999998</v>
          </cell>
          <cell r="C1379">
            <v>16.579999999999998</v>
          </cell>
          <cell r="D1379">
            <v>16.329999999999998</v>
          </cell>
          <cell r="E1379">
            <v>16.360001</v>
          </cell>
          <cell r="F1379">
            <v>16.360001</v>
          </cell>
          <cell r="G1379">
            <v>23440643</v>
          </cell>
        </row>
        <row r="1380">
          <cell r="A1380">
            <v>43007</v>
          </cell>
          <cell r="B1380">
            <v>16.329999999999998</v>
          </cell>
          <cell r="C1380">
            <v>16.620000999999998</v>
          </cell>
          <cell r="D1380">
            <v>16.329999999999998</v>
          </cell>
          <cell r="E1380">
            <v>16.549999</v>
          </cell>
          <cell r="F1380">
            <v>16.549999</v>
          </cell>
          <cell r="G1380">
            <v>19617313</v>
          </cell>
        </row>
        <row r="1381">
          <cell r="A1381">
            <v>43010</v>
          </cell>
          <cell r="B1381">
            <v>16.579999999999998</v>
          </cell>
          <cell r="C1381">
            <v>16.690000999999999</v>
          </cell>
          <cell r="D1381">
            <v>16.530000999999999</v>
          </cell>
          <cell r="E1381">
            <v>16.57</v>
          </cell>
          <cell r="F1381">
            <v>16.57</v>
          </cell>
          <cell r="G1381">
            <v>15210108</v>
          </cell>
        </row>
        <row r="1382">
          <cell r="A1382">
            <v>43011</v>
          </cell>
          <cell r="B1382">
            <v>16.639999</v>
          </cell>
          <cell r="C1382">
            <v>16.66</v>
          </cell>
          <cell r="D1382">
            <v>16.450001</v>
          </cell>
          <cell r="E1382">
            <v>16.559999000000001</v>
          </cell>
          <cell r="F1382">
            <v>16.559999000000001</v>
          </cell>
          <cell r="G1382">
            <v>13724897</v>
          </cell>
        </row>
        <row r="1383">
          <cell r="A1383">
            <v>43012</v>
          </cell>
          <cell r="B1383">
            <v>16.600000000000001</v>
          </cell>
          <cell r="C1383">
            <v>16.600000000000001</v>
          </cell>
          <cell r="D1383">
            <v>16.459999</v>
          </cell>
          <cell r="E1383">
            <v>16.540001</v>
          </cell>
          <cell r="F1383">
            <v>16.540001</v>
          </cell>
          <cell r="G1383">
            <v>15960138</v>
          </cell>
        </row>
        <row r="1384">
          <cell r="A1384">
            <v>43013</v>
          </cell>
          <cell r="B1384">
            <v>16.489999999999998</v>
          </cell>
          <cell r="C1384">
            <v>16.629999000000002</v>
          </cell>
          <cell r="D1384">
            <v>16.450001</v>
          </cell>
          <cell r="E1384">
            <v>16.489999999999998</v>
          </cell>
          <cell r="F1384">
            <v>16.489999999999998</v>
          </cell>
          <cell r="G1384">
            <v>18550432</v>
          </cell>
        </row>
        <row r="1385">
          <cell r="A1385">
            <v>43014</v>
          </cell>
          <cell r="B1385">
            <v>16.59</v>
          </cell>
          <cell r="C1385">
            <v>16.68</v>
          </cell>
          <cell r="D1385">
            <v>16.43</v>
          </cell>
          <cell r="E1385">
            <v>16.620000999999998</v>
          </cell>
          <cell r="F1385">
            <v>16.620000999999998</v>
          </cell>
          <cell r="G1385">
            <v>22830517</v>
          </cell>
        </row>
        <row r="1386">
          <cell r="A1386">
            <v>43017</v>
          </cell>
          <cell r="B1386">
            <v>16.68</v>
          </cell>
          <cell r="C1386">
            <v>16.68</v>
          </cell>
          <cell r="D1386">
            <v>16.139999</v>
          </cell>
          <cell r="E1386">
            <v>16.18</v>
          </cell>
          <cell r="F1386">
            <v>16.18</v>
          </cell>
          <cell r="G1386">
            <v>26577736</v>
          </cell>
        </row>
        <row r="1387">
          <cell r="A1387">
            <v>43018</v>
          </cell>
          <cell r="B1387">
            <v>16.260000000000002</v>
          </cell>
          <cell r="C1387">
            <v>16.260000000000002</v>
          </cell>
          <cell r="D1387">
            <v>15.86</v>
          </cell>
          <cell r="E1387">
            <v>15.91</v>
          </cell>
          <cell r="F1387">
            <v>15.91</v>
          </cell>
          <cell r="G1387">
            <v>43723986</v>
          </cell>
        </row>
        <row r="1388">
          <cell r="A1388">
            <v>43019</v>
          </cell>
          <cell r="B1388">
            <v>15.93</v>
          </cell>
          <cell r="C1388">
            <v>15.93</v>
          </cell>
          <cell r="D1388">
            <v>15.35</v>
          </cell>
          <cell r="E1388">
            <v>15.4</v>
          </cell>
          <cell r="F1388">
            <v>15.4</v>
          </cell>
          <cell r="G1388">
            <v>54330607</v>
          </cell>
        </row>
        <row r="1389">
          <cell r="A1389">
            <v>43020</v>
          </cell>
          <cell r="B1389">
            <v>15.54</v>
          </cell>
          <cell r="C1389">
            <v>15.54</v>
          </cell>
          <cell r="D1389">
            <v>15</v>
          </cell>
          <cell r="E1389">
            <v>15.09</v>
          </cell>
          <cell r="F1389">
            <v>15.09</v>
          </cell>
          <cell r="G1389">
            <v>45054470</v>
          </cell>
        </row>
        <row r="1390">
          <cell r="A1390">
            <v>43021</v>
          </cell>
          <cell r="B1390">
            <v>15.11</v>
          </cell>
          <cell r="C1390">
            <v>15.44</v>
          </cell>
          <cell r="D1390">
            <v>15.09</v>
          </cell>
          <cell r="E1390">
            <v>15.29</v>
          </cell>
          <cell r="F1390">
            <v>15.29</v>
          </cell>
          <cell r="G1390">
            <v>30970514</v>
          </cell>
        </row>
        <row r="1391">
          <cell r="A1391">
            <v>43024</v>
          </cell>
          <cell r="B1391">
            <v>15.36</v>
          </cell>
          <cell r="C1391">
            <v>15.4</v>
          </cell>
          <cell r="D1391">
            <v>14.82</v>
          </cell>
          <cell r="E1391">
            <v>14.9</v>
          </cell>
          <cell r="F1391">
            <v>14.9</v>
          </cell>
          <cell r="G1391">
            <v>30988295</v>
          </cell>
        </row>
        <row r="1392">
          <cell r="A1392">
            <v>43025</v>
          </cell>
          <cell r="B1392">
            <v>15</v>
          </cell>
          <cell r="C1392">
            <v>15.4</v>
          </cell>
          <cell r="D1392">
            <v>14.93</v>
          </cell>
          <cell r="E1392">
            <v>15.34</v>
          </cell>
          <cell r="F1392">
            <v>15.34</v>
          </cell>
          <cell r="G1392">
            <v>52664047</v>
          </cell>
        </row>
        <row r="1393">
          <cell r="A1393">
            <v>43026</v>
          </cell>
          <cell r="B1393">
            <v>15.33</v>
          </cell>
          <cell r="C1393">
            <v>15.68</v>
          </cell>
          <cell r="D1393">
            <v>15.17</v>
          </cell>
          <cell r="E1393">
            <v>15.21</v>
          </cell>
          <cell r="F1393">
            <v>15.21</v>
          </cell>
          <cell r="G1393">
            <v>35812773</v>
          </cell>
        </row>
        <row r="1394">
          <cell r="A1394">
            <v>43027</v>
          </cell>
          <cell r="B1394">
            <v>15.23</v>
          </cell>
          <cell r="C1394">
            <v>15.32</v>
          </cell>
          <cell r="D1394">
            <v>15.05</v>
          </cell>
          <cell r="E1394">
            <v>15.3</v>
          </cell>
          <cell r="F1394">
            <v>15.3</v>
          </cell>
          <cell r="G1394">
            <v>16202877</v>
          </cell>
        </row>
        <row r="1395">
          <cell r="A1395">
            <v>43028</v>
          </cell>
          <cell r="B1395">
            <v>15.37</v>
          </cell>
          <cell r="C1395">
            <v>15.59</v>
          </cell>
          <cell r="D1395">
            <v>15.14</v>
          </cell>
          <cell r="E1395">
            <v>15.18</v>
          </cell>
          <cell r="F1395">
            <v>15.18</v>
          </cell>
          <cell r="G1395">
            <v>24350345</v>
          </cell>
        </row>
        <row r="1396">
          <cell r="A1396">
            <v>43031</v>
          </cell>
          <cell r="B1396">
            <v>15.24</v>
          </cell>
          <cell r="C1396">
            <v>15.63</v>
          </cell>
          <cell r="D1396">
            <v>15.24</v>
          </cell>
          <cell r="E1396">
            <v>15.46</v>
          </cell>
          <cell r="F1396">
            <v>15.46</v>
          </cell>
          <cell r="G1396">
            <v>22325707</v>
          </cell>
        </row>
        <row r="1397">
          <cell r="A1397">
            <v>43032</v>
          </cell>
          <cell r="B1397">
            <v>15.55</v>
          </cell>
          <cell r="C1397">
            <v>15.93</v>
          </cell>
          <cell r="D1397">
            <v>15.55</v>
          </cell>
          <cell r="E1397">
            <v>15.89</v>
          </cell>
          <cell r="F1397">
            <v>15.89</v>
          </cell>
          <cell r="G1397">
            <v>38531829</v>
          </cell>
        </row>
        <row r="1398">
          <cell r="A1398">
            <v>43033</v>
          </cell>
          <cell r="B1398">
            <v>15.92</v>
          </cell>
          <cell r="C1398">
            <v>15.92</v>
          </cell>
          <cell r="D1398">
            <v>15.45</v>
          </cell>
          <cell r="E1398">
            <v>15.52</v>
          </cell>
          <cell r="F1398">
            <v>15.52</v>
          </cell>
          <cell r="G1398">
            <v>41082910</v>
          </cell>
        </row>
        <row r="1399">
          <cell r="A1399">
            <v>43034</v>
          </cell>
          <cell r="B1399">
            <v>15.61</v>
          </cell>
          <cell r="C1399">
            <v>15.91</v>
          </cell>
          <cell r="D1399">
            <v>15.61</v>
          </cell>
          <cell r="E1399">
            <v>15.75</v>
          </cell>
          <cell r="F1399">
            <v>15.75</v>
          </cell>
          <cell r="G1399">
            <v>33263346</v>
          </cell>
        </row>
        <row r="1400">
          <cell r="A1400">
            <v>43035</v>
          </cell>
          <cell r="B1400">
            <v>15.81</v>
          </cell>
          <cell r="C1400">
            <v>15.85</v>
          </cell>
          <cell r="D1400">
            <v>15.55</v>
          </cell>
          <cell r="E1400">
            <v>15.75</v>
          </cell>
          <cell r="F1400">
            <v>15.75</v>
          </cell>
          <cell r="G1400">
            <v>28983715</v>
          </cell>
        </row>
        <row r="1401">
          <cell r="A1401">
            <v>43038</v>
          </cell>
          <cell r="B1401">
            <v>15.72</v>
          </cell>
          <cell r="C1401">
            <v>15.85</v>
          </cell>
          <cell r="D1401">
            <v>15.44</v>
          </cell>
          <cell r="E1401">
            <v>15.51</v>
          </cell>
          <cell r="F1401">
            <v>15.51</v>
          </cell>
          <cell r="G1401">
            <v>16559656</v>
          </cell>
        </row>
        <row r="1402">
          <cell r="A1402">
            <v>43039</v>
          </cell>
          <cell r="B1402">
            <v>15.53</v>
          </cell>
          <cell r="C1402">
            <v>15.8</v>
          </cell>
          <cell r="D1402">
            <v>15.21</v>
          </cell>
          <cell r="E1402">
            <v>15.58</v>
          </cell>
          <cell r="F1402">
            <v>15.58</v>
          </cell>
          <cell r="G1402">
            <v>30210742</v>
          </cell>
        </row>
        <row r="1403">
          <cell r="A1403">
            <v>43040</v>
          </cell>
          <cell r="B1403">
            <v>15.63</v>
          </cell>
          <cell r="C1403">
            <v>15.75</v>
          </cell>
          <cell r="D1403">
            <v>15.25</v>
          </cell>
          <cell r="E1403">
            <v>15.3</v>
          </cell>
          <cell r="F1403">
            <v>15.3</v>
          </cell>
          <cell r="G1403">
            <v>37896702</v>
          </cell>
        </row>
        <row r="1404">
          <cell r="A1404">
            <v>43042</v>
          </cell>
          <cell r="B1404">
            <v>15.31</v>
          </cell>
          <cell r="C1404">
            <v>15.45</v>
          </cell>
          <cell r="D1404">
            <v>15.15</v>
          </cell>
          <cell r="E1404">
            <v>15.17</v>
          </cell>
          <cell r="F1404">
            <v>15.17</v>
          </cell>
          <cell r="G1404">
            <v>26095947</v>
          </cell>
        </row>
        <row r="1405">
          <cell r="A1405">
            <v>43045</v>
          </cell>
          <cell r="B1405">
            <v>15.3</v>
          </cell>
          <cell r="C1405">
            <v>15.43</v>
          </cell>
          <cell r="D1405">
            <v>15.05</v>
          </cell>
          <cell r="E1405">
            <v>15.37</v>
          </cell>
          <cell r="F1405">
            <v>15.37</v>
          </cell>
          <cell r="G1405">
            <v>45979159</v>
          </cell>
        </row>
        <row r="1406">
          <cell r="A1406">
            <v>43046</v>
          </cell>
          <cell r="B1406">
            <v>15.27</v>
          </cell>
          <cell r="C1406">
            <v>15.56</v>
          </cell>
          <cell r="D1406">
            <v>15.27</v>
          </cell>
          <cell r="E1406">
            <v>15.52</v>
          </cell>
          <cell r="F1406">
            <v>15.52</v>
          </cell>
          <cell r="G1406">
            <v>34925935</v>
          </cell>
        </row>
        <row r="1407">
          <cell r="A1407">
            <v>43047</v>
          </cell>
          <cell r="B1407">
            <v>15.54</v>
          </cell>
          <cell r="C1407">
            <v>15.71</v>
          </cell>
          <cell r="D1407">
            <v>15.45</v>
          </cell>
          <cell r="E1407">
            <v>15.68</v>
          </cell>
          <cell r="F1407">
            <v>15.68</v>
          </cell>
          <cell r="G1407">
            <v>14636880</v>
          </cell>
        </row>
        <row r="1408">
          <cell r="A1408">
            <v>43048</v>
          </cell>
          <cell r="B1408">
            <v>15.59</v>
          </cell>
          <cell r="C1408">
            <v>15.8</v>
          </cell>
          <cell r="D1408">
            <v>15.53</v>
          </cell>
          <cell r="E1408">
            <v>15.76</v>
          </cell>
          <cell r="F1408">
            <v>15.76</v>
          </cell>
          <cell r="G1408">
            <v>27126345</v>
          </cell>
        </row>
        <row r="1409">
          <cell r="A1409">
            <v>43049</v>
          </cell>
          <cell r="B1409">
            <v>15.68</v>
          </cell>
          <cell r="C1409">
            <v>15.73</v>
          </cell>
          <cell r="D1409">
            <v>15.52</v>
          </cell>
          <cell r="E1409">
            <v>15.54</v>
          </cell>
          <cell r="F1409">
            <v>15.54</v>
          </cell>
          <cell r="G1409">
            <v>43976375</v>
          </cell>
        </row>
        <row r="1410">
          <cell r="A1410">
            <v>43052</v>
          </cell>
          <cell r="B1410">
            <v>15.54</v>
          </cell>
          <cell r="C1410">
            <v>15.56</v>
          </cell>
          <cell r="D1410">
            <v>15.13</v>
          </cell>
          <cell r="E1410">
            <v>15.19</v>
          </cell>
          <cell r="F1410">
            <v>15.19</v>
          </cell>
          <cell r="G1410">
            <v>75135009</v>
          </cell>
        </row>
        <row r="1411">
          <cell r="A1411">
            <v>43053</v>
          </cell>
          <cell r="B1411">
            <v>15.26</v>
          </cell>
          <cell r="C1411">
            <v>15.26</v>
          </cell>
          <cell r="D1411">
            <v>15.02</v>
          </cell>
          <cell r="E1411">
            <v>15.08</v>
          </cell>
          <cell r="F1411">
            <v>15.08</v>
          </cell>
          <cell r="G1411">
            <v>21630415</v>
          </cell>
        </row>
        <row r="1412">
          <cell r="A1412">
            <v>43054</v>
          </cell>
          <cell r="B1412">
            <v>15</v>
          </cell>
          <cell r="C1412">
            <v>15.17</v>
          </cell>
          <cell r="D1412">
            <v>14.87</v>
          </cell>
          <cell r="E1412">
            <v>14.91</v>
          </cell>
          <cell r="F1412">
            <v>14.91</v>
          </cell>
          <cell r="G1412">
            <v>36542384</v>
          </cell>
        </row>
        <row r="1413">
          <cell r="A1413">
            <v>43055</v>
          </cell>
          <cell r="B1413">
            <v>15.08</v>
          </cell>
          <cell r="C1413">
            <v>15.25</v>
          </cell>
          <cell r="D1413">
            <v>14.9</v>
          </cell>
          <cell r="E1413">
            <v>15.02</v>
          </cell>
          <cell r="F1413">
            <v>15.02</v>
          </cell>
          <cell r="G1413">
            <v>27180716</v>
          </cell>
        </row>
        <row r="1414">
          <cell r="A1414">
            <v>43056</v>
          </cell>
          <cell r="B1414">
            <v>15.02</v>
          </cell>
          <cell r="C1414">
            <v>15.1</v>
          </cell>
          <cell r="D1414">
            <v>14.89</v>
          </cell>
          <cell r="E1414">
            <v>14.91</v>
          </cell>
          <cell r="F1414">
            <v>14.91</v>
          </cell>
          <cell r="G1414">
            <v>17280444</v>
          </cell>
        </row>
        <row r="1415">
          <cell r="A1415">
            <v>43060</v>
          </cell>
          <cell r="B1415">
            <v>14.91</v>
          </cell>
          <cell r="C1415">
            <v>14.99</v>
          </cell>
          <cell r="D1415">
            <v>14.75</v>
          </cell>
          <cell r="E1415">
            <v>14.77</v>
          </cell>
          <cell r="F1415">
            <v>14.77</v>
          </cell>
          <cell r="G1415">
            <v>33260284</v>
          </cell>
        </row>
        <row r="1416">
          <cell r="A1416">
            <v>43061</v>
          </cell>
          <cell r="B1416">
            <v>14.8</v>
          </cell>
          <cell r="C1416">
            <v>14.92</v>
          </cell>
          <cell r="D1416">
            <v>14.61</v>
          </cell>
          <cell r="E1416">
            <v>14.64</v>
          </cell>
          <cell r="F1416">
            <v>14.64</v>
          </cell>
          <cell r="G1416">
            <v>30722194</v>
          </cell>
        </row>
        <row r="1417">
          <cell r="A1417">
            <v>43062</v>
          </cell>
          <cell r="B1417">
            <v>14.7</v>
          </cell>
          <cell r="C1417">
            <v>14.87</v>
          </cell>
          <cell r="D1417">
            <v>14.69</v>
          </cell>
          <cell r="E1417">
            <v>14.85</v>
          </cell>
          <cell r="F1417">
            <v>14.85</v>
          </cell>
          <cell r="G1417">
            <v>4709277</v>
          </cell>
        </row>
        <row r="1418">
          <cell r="A1418">
            <v>43063</v>
          </cell>
          <cell r="B1418">
            <v>14.84</v>
          </cell>
          <cell r="C1418">
            <v>14.84</v>
          </cell>
          <cell r="D1418">
            <v>14.52</v>
          </cell>
          <cell r="E1418">
            <v>14.65</v>
          </cell>
          <cell r="F1418">
            <v>14.65</v>
          </cell>
          <cell r="G1418">
            <v>17420920</v>
          </cell>
        </row>
        <row r="1419">
          <cell r="A1419">
            <v>43066</v>
          </cell>
          <cell r="B1419">
            <v>14.57</v>
          </cell>
          <cell r="C1419">
            <v>14.57</v>
          </cell>
          <cell r="D1419">
            <v>14.39</v>
          </cell>
          <cell r="E1419">
            <v>14.44</v>
          </cell>
          <cell r="F1419">
            <v>14.44</v>
          </cell>
          <cell r="G1419">
            <v>34441795</v>
          </cell>
        </row>
        <row r="1420">
          <cell r="A1420">
            <v>43067</v>
          </cell>
          <cell r="B1420">
            <v>14.45</v>
          </cell>
          <cell r="C1420">
            <v>14.62</v>
          </cell>
          <cell r="D1420">
            <v>14.26</v>
          </cell>
          <cell r="E1420">
            <v>14.6</v>
          </cell>
          <cell r="F1420">
            <v>14.6</v>
          </cell>
          <cell r="G1420">
            <v>42966740</v>
          </cell>
        </row>
        <row r="1421">
          <cell r="A1421">
            <v>43068</v>
          </cell>
          <cell r="B1421">
            <v>14.62</v>
          </cell>
          <cell r="C1421">
            <v>14.62</v>
          </cell>
          <cell r="D1421">
            <v>14.4</v>
          </cell>
          <cell r="E1421">
            <v>14.51</v>
          </cell>
          <cell r="F1421">
            <v>14.51</v>
          </cell>
          <cell r="G1421">
            <v>35100513</v>
          </cell>
        </row>
        <row r="1422">
          <cell r="A1422">
            <v>43069</v>
          </cell>
          <cell r="B1422">
            <v>14.63</v>
          </cell>
          <cell r="C1422">
            <v>14.63</v>
          </cell>
          <cell r="D1422">
            <v>14.17</v>
          </cell>
          <cell r="E1422">
            <v>14.26</v>
          </cell>
          <cell r="F1422">
            <v>14.26</v>
          </cell>
          <cell r="G1422">
            <v>68931326</v>
          </cell>
        </row>
        <row r="1423">
          <cell r="A1423">
            <v>43070</v>
          </cell>
          <cell r="B1423">
            <v>14.2</v>
          </cell>
          <cell r="C1423">
            <v>14.35</v>
          </cell>
          <cell r="D1423">
            <v>13.88</v>
          </cell>
          <cell r="E1423">
            <v>14.06</v>
          </cell>
          <cell r="F1423">
            <v>14.06</v>
          </cell>
          <cell r="G1423">
            <v>38310317</v>
          </cell>
        </row>
        <row r="1424">
          <cell r="A1424">
            <v>43073</v>
          </cell>
          <cell r="B1424">
            <v>14.06</v>
          </cell>
          <cell r="C1424">
            <v>14.26</v>
          </cell>
          <cell r="D1424">
            <v>13.83</v>
          </cell>
          <cell r="E1424">
            <v>13.87</v>
          </cell>
          <cell r="F1424">
            <v>13.87</v>
          </cell>
          <cell r="G1424">
            <v>31575441</v>
          </cell>
        </row>
        <row r="1425">
          <cell r="A1425">
            <v>43074</v>
          </cell>
          <cell r="B1425">
            <v>13.92</v>
          </cell>
          <cell r="C1425">
            <v>13.93</v>
          </cell>
          <cell r="D1425">
            <v>13.72</v>
          </cell>
          <cell r="E1425">
            <v>13.77</v>
          </cell>
          <cell r="F1425">
            <v>13.77</v>
          </cell>
          <cell r="G1425">
            <v>24912830</v>
          </cell>
        </row>
        <row r="1426">
          <cell r="A1426">
            <v>43075</v>
          </cell>
          <cell r="B1426">
            <v>13.75</v>
          </cell>
          <cell r="C1426">
            <v>13.83</v>
          </cell>
          <cell r="D1426">
            <v>13.55</v>
          </cell>
          <cell r="E1426">
            <v>13.6</v>
          </cell>
          <cell r="F1426">
            <v>13.6</v>
          </cell>
          <cell r="G1426">
            <v>40326361</v>
          </cell>
        </row>
        <row r="1427">
          <cell r="A1427">
            <v>43076</v>
          </cell>
          <cell r="B1427">
            <v>13.63</v>
          </cell>
          <cell r="C1427">
            <v>14.06</v>
          </cell>
          <cell r="D1427">
            <v>13.53</v>
          </cell>
          <cell r="E1427">
            <v>13.89</v>
          </cell>
          <cell r="F1427">
            <v>13.89</v>
          </cell>
          <cell r="G1427">
            <v>39891247</v>
          </cell>
        </row>
        <row r="1428">
          <cell r="A1428">
            <v>43077</v>
          </cell>
          <cell r="B1428">
            <v>13.95</v>
          </cell>
          <cell r="C1428">
            <v>14.23</v>
          </cell>
          <cell r="D1428">
            <v>13.92</v>
          </cell>
          <cell r="E1428">
            <v>14.19</v>
          </cell>
          <cell r="F1428">
            <v>14.19</v>
          </cell>
          <cell r="G1428">
            <v>21708477</v>
          </cell>
        </row>
        <row r="1429">
          <cell r="A1429">
            <v>43080</v>
          </cell>
          <cell r="B1429">
            <v>14.1</v>
          </cell>
          <cell r="C1429">
            <v>14.44</v>
          </cell>
          <cell r="D1429">
            <v>14.1</v>
          </cell>
          <cell r="E1429">
            <v>14.29</v>
          </cell>
          <cell r="F1429">
            <v>14.29</v>
          </cell>
          <cell r="G1429">
            <v>34003283</v>
          </cell>
        </row>
        <row r="1430">
          <cell r="A1430">
            <v>43082</v>
          </cell>
          <cell r="B1430">
            <v>14.47</v>
          </cell>
          <cell r="C1430">
            <v>14.58</v>
          </cell>
          <cell r="D1430">
            <v>14.31</v>
          </cell>
          <cell r="E1430">
            <v>14.47</v>
          </cell>
          <cell r="F1430">
            <v>14.47</v>
          </cell>
          <cell r="G1430">
            <v>46658679</v>
          </cell>
        </row>
        <row r="1431">
          <cell r="A1431">
            <v>43083</v>
          </cell>
          <cell r="B1431">
            <v>14.52</v>
          </cell>
          <cell r="C1431">
            <v>14.52</v>
          </cell>
          <cell r="D1431">
            <v>14.2</v>
          </cell>
          <cell r="E1431">
            <v>14.36</v>
          </cell>
          <cell r="F1431">
            <v>14.36</v>
          </cell>
          <cell r="G1431">
            <v>48078996</v>
          </cell>
        </row>
        <row r="1432">
          <cell r="A1432">
            <v>43084</v>
          </cell>
          <cell r="B1432">
            <v>14.28</v>
          </cell>
          <cell r="C1432">
            <v>14.48</v>
          </cell>
          <cell r="D1432">
            <v>14.15</v>
          </cell>
          <cell r="E1432">
            <v>14.19</v>
          </cell>
          <cell r="F1432">
            <v>14.19</v>
          </cell>
          <cell r="G1432">
            <v>75945505</v>
          </cell>
        </row>
        <row r="1433">
          <cell r="A1433">
            <v>43087</v>
          </cell>
          <cell r="B1433">
            <v>14.19</v>
          </cell>
          <cell r="C1433">
            <v>14.41</v>
          </cell>
          <cell r="D1433">
            <v>14.13</v>
          </cell>
          <cell r="E1433">
            <v>14.32</v>
          </cell>
          <cell r="F1433">
            <v>14.32</v>
          </cell>
          <cell r="G1433">
            <v>32773109</v>
          </cell>
        </row>
        <row r="1434">
          <cell r="A1434">
            <v>43088</v>
          </cell>
          <cell r="B1434">
            <v>14.44</v>
          </cell>
          <cell r="C1434">
            <v>14.58</v>
          </cell>
          <cell r="D1434">
            <v>14.17</v>
          </cell>
          <cell r="E1434">
            <v>14.26</v>
          </cell>
          <cell r="F1434">
            <v>14.26</v>
          </cell>
          <cell r="G1434">
            <v>42031160</v>
          </cell>
        </row>
        <row r="1435">
          <cell r="A1435">
            <v>43089</v>
          </cell>
          <cell r="B1435">
            <v>14.19</v>
          </cell>
          <cell r="C1435">
            <v>14.5</v>
          </cell>
          <cell r="D1435">
            <v>14.19</v>
          </cell>
          <cell r="E1435">
            <v>14.49</v>
          </cell>
          <cell r="F1435">
            <v>14.49</v>
          </cell>
          <cell r="G1435">
            <v>29005527</v>
          </cell>
        </row>
        <row r="1436">
          <cell r="A1436">
            <v>43090</v>
          </cell>
          <cell r="B1436">
            <v>14.5</v>
          </cell>
          <cell r="C1436">
            <v>14.79</v>
          </cell>
          <cell r="D1436">
            <v>14.5</v>
          </cell>
          <cell r="E1436">
            <v>14.68</v>
          </cell>
          <cell r="F1436">
            <v>14.68</v>
          </cell>
          <cell r="G1436">
            <v>28440411</v>
          </cell>
        </row>
        <row r="1437">
          <cell r="A1437">
            <v>43091</v>
          </cell>
          <cell r="B1437">
            <v>14.74</v>
          </cell>
          <cell r="C1437">
            <v>14.75</v>
          </cell>
          <cell r="D1437">
            <v>14.61</v>
          </cell>
          <cell r="E1437">
            <v>14.71</v>
          </cell>
          <cell r="F1437">
            <v>14.71</v>
          </cell>
          <cell r="G1437">
            <v>31431545</v>
          </cell>
        </row>
        <row r="1438">
          <cell r="A1438">
            <v>43095</v>
          </cell>
          <cell r="B1438">
            <v>14.66</v>
          </cell>
          <cell r="C1438">
            <v>14.87</v>
          </cell>
          <cell r="D1438">
            <v>14.61</v>
          </cell>
          <cell r="E1438">
            <v>14.78</v>
          </cell>
          <cell r="F1438">
            <v>14.78</v>
          </cell>
          <cell r="G1438">
            <v>11862775</v>
          </cell>
        </row>
        <row r="1439">
          <cell r="A1439">
            <v>43096</v>
          </cell>
          <cell r="B1439">
            <v>14.8</v>
          </cell>
          <cell r="C1439">
            <v>14.86</v>
          </cell>
          <cell r="D1439">
            <v>14.71</v>
          </cell>
          <cell r="E1439">
            <v>14.78</v>
          </cell>
          <cell r="F1439">
            <v>14.78</v>
          </cell>
          <cell r="G1439">
            <v>8640909</v>
          </cell>
        </row>
        <row r="1440">
          <cell r="A1440">
            <v>43097</v>
          </cell>
          <cell r="B1440">
            <v>14.85</v>
          </cell>
          <cell r="C1440">
            <v>14.87</v>
          </cell>
          <cell r="D1440">
            <v>14.69</v>
          </cell>
          <cell r="E1440">
            <v>14.75</v>
          </cell>
          <cell r="F1440">
            <v>14.75</v>
          </cell>
          <cell r="G1440">
            <v>12884033</v>
          </cell>
        </row>
        <row r="1441">
          <cell r="A1441">
            <v>43098</v>
          </cell>
          <cell r="B1441">
            <v>14.75</v>
          </cell>
          <cell r="C1441">
            <v>14.81</v>
          </cell>
          <cell r="D1441">
            <v>14.62</v>
          </cell>
          <cell r="E1441">
            <v>14.7</v>
          </cell>
          <cell r="F1441">
            <v>14.7</v>
          </cell>
          <cell r="G1441">
            <v>13852615</v>
          </cell>
        </row>
        <row r="1442">
          <cell r="A1442">
            <v>43102</v>
          </cell>
          <cell r="B1442">
            <v>14.77</v>
          </cell>
          <cell r="C1442">
            <v>15.13</v>
          </cell>
          <cell r="D1442">
            <v>14.61</v>
          </cell>
          <cell r="E1442">
            <v>15.07</v>
          </cell>
          <cell r="F1442">
            <v>15.07</v>
          </cell>
          <cell r="G1442">
            <v>19881071</v>
          </cell>
        </row>
        <row r="1443">
          <cell r="A1443">
            <v>43103</v>
          </cell>
          <cell r="B1443">
            <v>15.07</v>
          </cell>
          <cell r="C1443">
            <v>15.43</v>
          </cell>
          <cell r="D1443">
            <v>15.02</v>
          </cell>
          <cell r="E1443">
            <v>15.25</v>
          </cell>
          <cell r="F1443">
            <v>15.25</v>
          </cell>
          <cell r="G1443">
            <v>27899237</v>
          </cell>
        </row>
        <row r="1444">
          <cell r="A1444">
            <v>43104</v>
          </cell>
          <cell r="B1444">
            <v>15.32</v>
          </cell>
          <cell r="C1444">
            <v>15.49</v>
          </cell>
          <cell r="D1444">
            <v>15.28</v>
          </cell>
          <cell r="E1444">
            <v>15.39</v>
          </cell>
          <cell r="F1444">
            <v>15.39</v>
          </cell>
          <cell r="G1444">
            <v>26302699</v>
          </cell>
        </row>
        <row r="1445">
          <cell r="A1445">
            <v>43105</v>
          </cell>
          <cell r="B1445">
            <v>15.42</v>
          </cell>
          <cell r="C1445">
            <v>15.51</v>
          </cell>
          <cell r="D1445">
            <v>15.15</v>
          </cell>
          <cell r="E1445">
            <v>15.18</v>
          </cell>
          <cell r="F1445">
            <v>15.18</v>
          </cell>
          <cell r="G1445">
            <v>25383892</v>
          </cell>
        </row>
        <row r="1446">
          <cell r="A1446">
            <v>43108</v>
          </cell>
          <cell r="B1446">
            <v>15.28</v>
          </cell>
          <cell r="C1446">
            <v>15.29</v>
          </cell>
          <cell r="D1446">
            <v>15.09</v>
          </cell>
          <cell r="E1446">
            <v>15.15</v>
          </cell>
          <cell r="F1446">
            <v>15.15</v>
          </cell>
          <cell r="G1446">
            <v>23971658</v>
          </cell>
        </row>
        <row r="1447">
          <cell r="A1447">
            <v>43109</v>
          </cell>
          <cell r="B1447">
            <v>15.15</v>
          </cell>
          <cell r="C1447">
            <v>15.19</v>
          </cell>
          <cell r="D1447">
            <v>14.89</v>
          </cell>
          <cell r="E1447">
            <v>14.95</v>
          </cell>
          <cell r="F1447">
            <v>14.95</v>
          </cell>
          <cell r="G1447">
            <v>41420804</v>
          </cell>
        </row>
        <row r="1448">
          <cell r="A1448">
            <v>43110</v>
          </cell>
          <cell r="B1448">
            <v>15.04</v>
          </cell>
          <cell r="C1448">
            <v>15.1</v>
          </cell>
          <cell r="D1448">
            <v>14.84</v>
          </cell>
          <cell r="E1448">
            <v>15.01</v>
          </cell>
          <cell r="F1448">
            <v>15.01</v>
          </cell>
          <cell r="G1448">
            <v>30729924</v>
          </cell>
        </row>
        <row r="1449">
          <cell r="A1449">
            <v>43111</v>
          </cell>
          <cell r="B1449">
            <v>15.01</v>
          </cell>
          <cell r="C1449">
            <v>15.37</v>
          </cell>
          <cell r="D1449">
            <v>15.01</v>
          </cell>
          <cell r="E1449">
            <v>15.33</v>
          </cell>
          <cell r="F1449">
            <v>15.33</v>
          </cell>
          <cell r="G1449">
            <v>33135350</v>
          </cell>
        </row>
        <row r="1450">
          <cell r="A1450">
            <v>43112</v>
          </cell>
          <cell r="B1450">
            <v>15.3</v>
          </cell>
          <cell r="C1450">
            <v>15.55</v>
          </cell>
          <cell r="D1450">
            <v>15.21</v>
          </cell>
          <cell r="E1450">
            <v>15.31</v>
          </cell>
          <cell r="F1450">
            <v>15.31</v>
          </cell>
          <cell r="G1450">
            <v>24317854</v>
          </cell>
        </row>
        <row r="1451">
          <cell r="A1451">
            <v>43115</v>
          </cell>
          <cell r="B1451">
            <v>15.42</v>
          </cell>
          <cell r="C1451">
            <v>15.55</v>
          </cell>
          <cell r="D1451">
            <v>15.23</v>
          </cell>
          <cell r="E1451">
            <v>15.37</v>
          </cell>
          <cell r="F1451">
            <v>15.37</v>
          </cell>
          <cell r="G1451">
            <v>5244368</v>
          </cell>
        </row>
        <row r="1452">
          <cell r="A1452">
            <v>43116</v>
          </cell>
          <cell r="B1452">
            <v>15.4</v>
          </cell>
          <cell r="C1452">
            <v>15.51</v>
          </cell>
          <cell r="D1452">
            <v>15.22</v>
          </cell>
          <cell r="E1452">
            <v>15.36</v>
          </cell>
          <cell r="F1452">
            <v>15.36</v>
          </cell>
          <cell r="G1452">
            <v>22460928</v>
          </cell>
        </row>
        <row r="1453">
          <cell r="A1453">
            <v>43117</v>
          </cell>
          <cell r="B1453">
            <v>15.46</v>
          </cell>
          <cell r="C1453">
            <v>15.46</v>
          </cell>
          <cell r="D1453">
            <v>15.18</v>
          </cell>
          <cell r="E1453">
            <v>15.29</v>
          </cell>
          <cell r="F1453">
            <v>15.29</v>
          </cell>
          <cell r="G1453">
            <v>25372843</v>
          </cell>
        </row>
        <row r="1454">
          <cell r="A1454">
            <v>43118</v>
          </cell>
          <cell r="B1454">
            <v>15.33</v>
          </cell>
          <cell r="C1454">
            <v>15.33</v>
          </cell>
          <cell r="D1454">
            <v>15.18</v>
          </cell>
          <cell r="E1454">
            <v>15.25</v>
          </cell>
          <cell r="F1454">
            <v>15.25</v>
          </cell>
          <cell r="G1454">
            <v>15667407</v>
          </cell>
        </row>
        <row r="1455">
          <cell r="A1455">
            <v>43119</v>
          </cell>
          <cell r="B1455">
            <v>15.26</v>
          </cell>
          <cell r="C1455">
            <v>15.37</v>
          </cell>
          <cell r="D1455">
            <v>15.24</v>
          </cell>
          <cell r="E1455">
            <v>15.27</v>
          </cell>
          <cell r="F1455">
            <v>15.27</v>
          </cell>
          <cell r="G1455">
            <v>27913214</v>
          </cell>
        </row>
        <row r="1456">
          <cell r="A1456">
            <v>43122</v>
          </cell>
          <cell r="B1456">
            <v>15.35</v>
          </cell>
          <cell r="C1456">
            <v>15.49</v>
          </cell>
          <cell r="D1456">
            <v>15.27</v>
          </cell>
          <cell r="E1456">
            <v>15.4</v>
          </cell>
          <cell r="F1456">
            <v>15.4</v>
          </cell>
          <cell r="G1456">
            <v>24592728</v>
          </cell>
        </row>
        <row r="1457">
          <cell r="A1457">
            <v>43123</v>
          </cell>
          <cell r="B1457">
            <v>15.46</v>
          </cell>
          <cell r="C1457">
            <v>15.64</v>
          </cell>
          <cell r="D1457">
            <v>15.29</v>
          </cell>
          <cell r="E1457">
            <v>15.62</v>
          </cell>
          <cell r="F1457">
            <v>15.62</v>
          </cell>
          <cell r="G1457">
            <v>30091249</v>
          </cell>
        </row>
        <row r="1458">
          <cell r="A1458">
            <v>43124</v>
          </cell>
          <cell r="B1458">
            <v>15.51</v>
          </cell>
          <cell r="C1458">
            <v>15.8</v>
          </cell>
          <cell r="D1458">
            <v>15.51</v>
          </cell>
          <cell r="E1458">
            <v>15.58</v>
          </cell>
          <cell r="F1458">
            <v>15.58</v>
          </cell>
          <cell r="G1458">
            <v>42599136</v>
          </cell>
        </row>
        <row r="1459">
          <cell r="A1459">
            <v>43125</v>
          </cell>
          <cell r="B1459">
            <v>15.61</v>
          </cell>
          <cell r="C1459">
            <v>15.74</v>
          </cell>
          <cell r="D1459">
            <v>15.38</v>
          </cell>
          <cell r="E1459">
            <v>15.43</v>
          </cell>
          <cell r="F1459">
            <v>15.43</v>
          </cell>
          <cell r="G1459">
            <v>34295305</v>
          </cell>
        </row>
        <row r="1460">
          <cell r="A1460">
            <v>43126</v>
          </cell>
          <cell r="B1460">
            <v>15.39</v>
          </cell>
          <cell r="C1460">
            <v>15.8</v>
          </cell>
          <cell r="D1460">
            <v>15.27</v>
          </cell>
          <cell r="E1460">
            <v>15.7</v>
          </cell>
          <cell r="F1460">
            <v>15.7</v>
          </cell>
          <cell r="G1460">
            <v>37214225</v>
          </cell>
        </row>
        <row r="1461">
          <cell r="A1461">
            <v>43129</v>
          </cell>
          <cell r="B1461">
            <v>15.65</v>
          </cell>
          <cell r="C1461">
            <v>15.7</v>
          </cell>
          <cell r="D1461">
            <v>15.35</v>
          </cell>
          <cell r="E1461">
            <v>15.51</v>
          </cell>
          <cell r="F1461">
            <v>15.51</v>
          </cell>
          <cell r="G1461">
            <v>34366187</v>
          </cell>
        </row>
        <row r="1462">
          <cell r="A1462">
            <v>43130</v>
          </cell>
          <cell r="B1462">
            <v>15.4</v>
          </cell>
          <cell r="C1462">
            <v>15.79</v>
          </cell>
          <cell r="D1462">
            <v>15.33</v>
          </cell>
          <cell r="E1462">
            <v>15.77</v>
          </cell>
          <cell r="F1462">
            <v>15.77</v>
          </cell>
          <cell r="G1462">
            <v>28497243</v>
          </cell>
        </row>
        <row r="1463">
          <cell r="A1463">
            <v>43131</v>
          </cell>
          <cell r="B1463">
            <v>15.77</v>
          </cell>
          <cell r="C1463">
            <v>15.8</v>
          </cell>
          <cell r="D1463">
            <v>15.43</v>
          </cell>
          <cell r="E1463">
            <v>15.48</v>
          </cell>
          <cell r="F1463">
            <v>15.48</v>
          </cell>
          <cell r="G1463">
            <v>44366076</v>
          </cell>
        </row>
        <row r="1464">
          <cell r="A1464">
            <v>43132</v>
          </cell>
          <cell r="B1464">
            <v>15.54</v>
          </cell>
          <cell r="C1464">
            <v>15.67</v>
          </cell>
          <cell r="D1464">
            <v>15.29</v>
          </cell>
          <cell r="E1464">
            <v>15.34</v>
          </cell>
          <cell r="F1464">
            <v>15.34</v>
          </cell>
          <cell r="G1464">
            <v>31294500</v>
          </cell>
        </row>
        <row r="1465">
          <cell r="A1465">
            <v>43133</v>
          </cell>
          <cell r="B1465">
            <v>15.29</v>
          </cell>
          <cell r="C1465">
            <v>15.43</v>
          </cell>
          <cell r="D1465">
            <v>15.06</v>
          </cell>
          <cell r="E1465">
            <v>15.21</v>
          </cell>
          <cell r="F1465">
            <v>15.21</v>
          </cell>
          <cell r="G1465">
            <v>23119337</v>
          </cell>
        </row>
        <row r="1466">
          <cell r="A1466">
            <v>43137</v>
          </cell>
          <cell r="B1466">
            <v>14.75</v>
          </cell>
          <cell r="C1466">
            <v>15.06</v>
          </cell>
          <cell r="D1466">
            <v>14.6</v>
          </cell>
          <cell r="E1466">
            <v>14.92</v>
          </cell>
          <cell r="F1466">
            <v>14.92</v>
          </cell>
          <cell r="G1466">
            <v>49267967</v>
          </cell>
        </row>
        <row r="1467">
          <cell r="A1467">
            <v>43138</v>
          </cell>
          <cell r="B1467">
            <v>14.92</v>
          </cell>
          <cell r="C1467">
            <v>15.13</v>
          </cell>
          <cell r="D1467">
            <v>14.65</v>
          </cell>
          <cell r="E1467">
            <v>14.7</v>
          </cell>
          <cell r="F1467">
            <v>14.7</v>
          </cell>
          <cell r="G1467">
            <v>38404861</v>
          </cell>
        </row>
        <row r="1468">
          <cell r="A1468">
            <v>43139</v>
          </cell>
          <cell r="B1468">
            <v>14.76</v>
          </cell>
          <cell r="C1468">
            <v>14.76</v>
          </cell>
          <cell r="D1468">
            <v>13.9</v>
          </cell>
          <cell r="E1468">
            <v>14.03</v>
          </cell>
          <cell r="F1468">
            <v>14.03</v>
          </cell>
          <cell r="G1468">
            <v>69463653</v>
          </cell>
        </row>
        <row r="1469">
          <cell r="A1469">
            <v>43140</v>
          </cell>
          <cell r="B1469">
            <v>14.1</v>
          </cell>
          <cell r="C1469">
            <v>14.31</v>
          </cell>
          <cell r="D1469">
            <v>13.57</v>
          </cell>
          <cell r="E1469">
            <v>13.96</v>
          </cell>
          <cell r="F1469">
            <v>13.96</v>
          </cell>
          <cell r="G1469">
            <v>56598229</v>
          </cell>
        </row>
        <row r="1470">
          <cell r="A1470">
            <v>43143</v>
          </cell>
          <cell r="B1470">
            <v>14</v>
          </cell>
          <cell r="C1470">
            <v>14.13</v>
          </cell>
          <cell r="D1470">
            <v>13.76</v>
          </cell>
          <cell r="E1470">
            <v>13.79</v>
          </cell>
          <cell r="F1470">
            <v>13.79</v>
          </cell>
          <cell r="G1470">
            <v>37611076</v>
          </cell>
        </row>
        <row r="1471">
          <cell r="A1471">
            <v>43144</v>
          </cell>
          <cell r="B1471">
            <v>13.79</v>
          </cell>
          <cell r="C1471">
            <v>13.91</v>
          </cell>
          <cell r="D1471">
            <v>13.65</v>
          </cell>
          <cell r="E1471">
            <v>13.78</v>
          </cell>
          <cell r="F1471">
            <v>13.78</v>
          </cell>
          <cell r="G1471">
            <v>26233507</v>
          </cell>
        </row>
        <row r="1472">
          <cell r="A1472">
            <v>43145</v>
          </cell>
          <cell r="B1472">
            <v>13.77</v>
          </cell>
          <cell r="C1472">
            <v>14.23</v>
          </cell>
          <cell r="D1472">
            <v>13.65</v>
          </cell>
          <cell r="E1472">
            <v>14.14</v>
          </cell>
          <cell r="F1472">
            <v>14.14</v>
          </cell>
          <cell r="G1472">
            <v>30484471</v>
          </cell>
        </row>
        <row r="1473">
          <cell r="A1473">
            <v>43146</v>
          </cell>
          <cell r="B1473">
            <v>14.1</v>
          </cell>
          <cell r="C1473">
            <v>14.1</v>
          </cell>
          <cell r="D1473">
            <v>13.76</v>
          </cell>
          <cell r="E1473">
            <v>13.94</v>
          </cell>
          <cell r="F1473">
            <v>13.94</v>
          </cell>
          <cell r="G1473">
            <v>41580110</v>
          </cell>
        </row>
        <row r="1474">
          <cell r="A1474">
            <v>43147</v>
          </cell>
          <cell r="B1474">
            <v>13.92</v>
          </cell>
          <cell r="C1474">
            <v>14.16</v>
          </cell>
          <cell r="D1474">
            <v>13.7</v>
          </cell>
          <cell r="E1474">
            <v>13.91</v>
          </cell>
          <cell r="F1474">
            <v>13.91</v>
          </cell>
          <cell r="G1474">
            <v>28825388</v>
          </cell>
        </row>
        <row r="1475">
          <cell r="A1475">
            <v>43150</v>
          </cell>
          <cell r="B1475">
            <v>13.98</v>
          </cell>
          <cell r="C1475">
            <v>14.03</v>
          </cell>
          <cell r="D1475">
            <v>13.84</v>
          </cell>
          <cell r="E1475">
            <v>13.93</v>
          </cell>
          <cell r="F1475">
            <v>13.93</v>
          </cell>
          <cell r="G1475">
            <v>2718387</v>
          </cell>
        </row>
        <row r="1476">
          <cell r="A1476">
            <v>43151</v>
          </cell>
          <cell r="B1476">
            <v>14</v>
          </cell>
          <cell r="C1476">
            <v>14</v>
          </cell>
          <cell r="D1476">
            <v>13.46</v>
          </cell>
          <cell r="E1476">
            <v>13.52</v>
          </cell>
          <cell r="F1476">
            <v>13.52</v>
          </cell>
          <cell r="G1476">
            <v>47586924</v>
          </cell>
        </row>
        <row r="1477">
          <cell r="A1477">
            <v>43152</v>
          </cell>
          <cell r="B1477">
            <v>13.56</v>
          </cell>
          <cell r="C1477">
            <v>13.59</v>
          </cell>
          <cell r="D1477">
            <v>13.19</v>
          </cell>
          <cell r="E1477">
            <v>13.28</v>
          </cell>
          <cell r="F1477">
            <v>13.28</v>
          </cell>
          <cell r="G1477">
            <v>33674788</v>
          </cell>
        </row>
        <row r="1478">
          <cell r="A1478">
            <v>43153</v>
          </cell>
          <cell r="B1478">
            <v>13.31</v>
          </cell>
          <cell r="C1478">
            <v>13.68</v>
          </cell>
          <cell r="D1478">
            <v>13.27</v>
          </cell>
          <cell r="E1478">
            <v>13.5</v>
          </cell>
          <cell r="F1478">
            <v>13.5</v>
          </cell>
          <cell r="G1478">
            <v>27195578</v>
          </cell>
        </row>
        <row r="1479">
          <cell r="A1479">
            <v>43154</v>
          </cell>
          <cell r="B1479">
            <v>13.56</v>
          </cell>
          <cell r="C1479">
            <v>13.56</v>
          </cell>
          <cell r="D1479">
            <v>13.18</v>
          </cell>
          <cell r="E1479">
            <v>13.23</v>
          </cell>
          <cell r="F1479">
            <v>13.23</v>
          </cell>
          <cell r="G1479">
            <v>22451125</v>
          </cell>
        </row>
        <row r="1480">
          <cell r="A1480">
            <v>43157</v>
          </cell>
          <cell r="B1480">
            <v>13.21</v>
          </cell>
          <cell r="C1480">
            <v>13.34</v>
          </cell>
          <cell r="D1480">
            <v>12.87</v>
          </cell>
          <cell r="E1480">
            <v>13.05</v>
          </cell>
          <cell r="F1480">
            <v>13.05</v>
          </cell>
          <cell r="G1480">
            <v>28218959</v>
          </cell>
        </row>
        <row r="1481">
          <cell r="A1481">
            <v>43158</v>
          </cell>
          <cell r="B1481">
            <v>13.11</v>
          </cell>
          <cell r="C1481">
            <v>13.23</v>
          </cell>
          <cell r="D1481">
            <v>12.65</v>
          </cell>
          <cell r="E1481">
            <v>12.69</v>
          </cell>
          <cell r="F1481">
            <v>12.69</v>
          </cell>
          <cell r="G1481">
            <v>38799200</v>
          </cell>
        </row>
        <row r="1482">
          <cell r="A1482">
            <v>43159</v>
          </cell>
          <cell r="B1482">
            <v>12.75</v>
          </cell>
          <cell r="C1482">
            <v>12.75</v>
          </cell>
          <cell r="D1482">
            <v>12.23</v>
          </cell>
          <cell r="E1482">
            <v>12.45</v>
          </cell>
          <cell r="F1482">
            <v>12.45</v>
          </cell>
          <cell r="G1482">
            <v>50557418</v>
          </cell>
        </row>
        <row r="1483">
          <cell r="A1483">
            <v>43160</v>
          </cell>
          <cell r="B1483">
            <v>12.52</v>
          </cell>
          <cell r="C1483">
            <v>13.14</v>
          </cell>
          <cell r="D1483">
            <v>12.52</v>
          </cell>
          <cell r="E1483">
            <v>13.1</v>
          </cell>
          <cell r="F1483">
            <v>13.1</v>
          </cell>
          <cell r="G1483">
            <v>58618380</v>
          </cell>
        </row>
        <row r="1484">
          <cell r="A1484">
            <v>43161</v>
          </cell>
          <cell r="B1484">
            <v>12.94</v>
          </cell>
          <cell r="C1484">
            <v>13.17</v>
          </cell>
          <cell r="D1484">
            <v>12.66</v>
          </cell>
          <cell r="E1484">
            <v>13.1</v>
          </cell>
          <cell r="F1484">
            <v>13.1</v>
          </cell>
          <cell r="G1484">
            <v>31227524</v>
          </cell>
        </row>
        <row r="1485">
          <cell r="A1485">
            <v>43164</v>
          </cell>
          <cell r="B1485">
            <v>13.13</v>
          </cell>
          <cell r="C1485">
            <v>13.2</v>
          </cell>
          <cell r="D1485">
            <v>12.94</v>
          </cell>
          <cell r="E1485">
            <v>13.01</v>
          </cell>
          <cell r="F1485">
            <v>13.01</v>
          </cell>
          <cell r="G1485">
            <v>36961456</v>
          </cell>
        </row>
        <row r="1486">
          <cell r="A1486">
            <v>43165</v>
          </cell>
          <cell r="B1486">
            <v>13.14</v>
          </cell>
          <cell r="C1486">
            <v>13.28</v>
          </cell>
          <cell r="D1486">
            <v>13.07</v>
          </cell>
          <cell r="E1486">
            <v>13.15</v>
          </cell>
          <cell r="F1486">
            <v>13.15</v>
          </cell>
          <cell r="G1486">
            <v>38347730</v>
          </cell>
        </row>
        <row r="1487">
          <cell r="A1487">
            <v>43166</v>
          </cell>
          <cell r="B1487">
            <v>13.01</v>
          </cell>
          <cell r="C1487">
            <v>13.11</v>
          </cell>
          <cell r="D1487">
            <v>12.9</v>
          </cell>
          <cell r="E1487">
            <v>13</v>
          </cell>
          <cell r="F1487">
            <v>13</v>
          </cell>
          <cell r="G1487">
            <v>39379428</v>
          </cell>
        </row>
        <row r="1488">
          <cell r="A1488">
            <v>43167</v>
          </cell>
          <cell r="B1488">
            <v>13.06</v>
          </cell>
          <cell r="C1488">
            <v>13.57</v>
          </cell>
          <cell r="D1488">
            <v>12.96</v>
          </cell>
          <cell r="E1488">
            <v>13.55</v>
          </cell>
          <cell r="F1488">
            <v>13.55</v>
          </cell>
          <cell r="G1488">
            <v>35734016</v>
          </cell>
        </row>
        <row r="1489">
          <cell r="A1489">
            <v>43168</v>
          </cell>
          <cell r="B1489">
            <v>13.61</v>
          </cell>
          <cell r="C1489">
            <v>13.82</v>
          </cell>
          <cell r="D1489">
            <v>13.54</v>
          </cell>
          <cell r="E1489">
            <v>13.72</v>
          </cell>
          <cell r="F1489">
            <v>13.72</v>
          </cell>
          <cell r="G1489">
            <v>57458527</v>
          </cell>
        </row>
        <row r="1490">
          <cell r="A1490">
            <v>43171</v>
          </cell>
          <cell r="B1490">
            <v>13.78</v>
          </cell>
          <cell r="C1490">
            <v>13.79</v>
          </cell>
          <cell r="D1490">
            <v>13.47</v>
          </cell>
          <cell r="E1490">
            <v>13.55</v>
          </cell>
          <cell r="F1490">
            <v>13.55</v>
          </cell>
          <cell r="G1490">
            <v>43340244</v>
          </cell>
        </row>
        <row r="1491">
          <cell r="A1491">
            <v>43172</v>
          </cell>
          <cell r="B1491">
            <v>13.51</v>
          </cell>
          <cell r="C1491">
            <v>13.73</v>
          </cell>
          <cell r="D1491">
            <v>13.43</v>
          </cell>
          <cell r="E1491">
            <v>13.68</v>
          </cell>
          <cell r="F1491">
            <v>13.68</v>
          </cell>
          <cell r="G1491">
            <v>31518915</v>
          </cell>
        </row>
        <row r="1492">
          <cell r="A1492">
            <v>43173</v>
          </cell>
          <cell r="B1492">
            <v>13.68</v>
          </cell>
          <cell r="C1492">
            <v>13.68</v>
          </cell>
          <cell r="D1492">
            <v>13.34</v>
          </cell>
          <cell r="E1492">
            <v>13.44</v>
          </cell>
          <cell r="F1492">
            <v>13.44</v>
          </cell>
          <cell r="G1492">
            <v>29191430</v>
          </cell>
        </row>
        <row r="1493">
          <cell r="A1493">
            <v>43174</v>
          </cell>
          <cell r="B1493">
            <v>13.48</v>
          </cell>
          <cell r="C1493">
            <v>13.8</v>
          </cell>
          <cell r="D1493">
            <v>13.34</v>
          </cell>
          <cell r="E1493">
            <v>13.38</v>
          </cell>
          <cell r="F1493">
            <v>13.38</v>
          </cell>
          <cell r="G1493">
            <v>25124222</v>
          </cell>
        </row>
        <row r="1494">
          <cell r="A1494">
            <v>43175</v>
          </cell>
          <cell r="B1494">
            <v>13.35</v>
          </cell>
          <cell r="C1494">
            <v>13.39</v>
          </cell>
          <cell r="D1494">
            <v>12.99</v>
          </cell>
          <cell r="E1494">
            <v>13.07</v>
          </cell>
          <cell r="F1494">
            <v>13.07</v>
          </cell>
          <cell r="G1494">
            <v>139380488</v>
          </cell>
        </row>
        <row r="1495">
          <cell r="A1495">
            <v>43179</v>
          </cell>
          <cell r="B1495">
            <v>12.91</v>
          </cell>
          <cell r="C1495">
            <v>12.97</v>
          </cell>
          <cell r="D1495">
            <v>12.6</v>
          </cell>
          <cell r="E1495">
            <v>12.62</v>
          </cell>
          <cell r="F1495">
            <v>12.62</v>
          </cell>
          <cell r="G1495">
            <v>51660346</v>
          </cell>
        </row>
        <row r="1496">
          <cell r="A1496">
            <v>43180</v>
          </cell>
          <cell r="B1496">
            <v>12.66</v>
          </cell>
          <cell r="C1496">
            <v>12.8</v>
          </cell>
          <cell r="D1496">
            <v>12.44</v>
          </cell>
          <cell r="E1496">
            <v>12.65</v>
          </cell>
          <cell r="F1496">
            <v>12.65</v>
          </cell>
          <cell r="G1496">
            <v>50235189</v>
          </cell>
        </row>
        <row r="1497">
          <cell r="A1497">
            <v>43181</v>
          </cell>
          <cell r="B1497">
            <v>12.63</v>
          </cell>
          <cell r="C1497">
            <v>12.63</v>
          </cell>
          <cell r="D1497">
            <v>12.38</v>
          </cell>
          <cell r="E1497">
            <v>12.43</v>
          </cell>
          <cell r="F1497">
            <v>12.43</v>
          </cell>
          <cell r="G1497">
            <v>39604240</v>
          </cell>
        </row>
        <row r="1498">
          <cell r="A1498">
            <v>43182</v>
          </cell>
          <cell r="B1498">
            <v>13.09</v>
          </cell>
          <cell r="C1498">
            <v>13.39</v>
          </cell>
          <cell r="D1498">
            <v>12.85</v>
          </cell>
          <cell r="E1498">
            <v>12.99</v>
          </cell>
          <cell r="F1498">
            <v>12.99</v>
          </cell>
          <cell r="G1498">
            <v>94421877</v>
          </cell>
        </row>
        <row r="1499">
          <cell r="A1499">
            <v>43185</v>
          </cell>
          <cell r="B1499">
            <v>13.09</v>
          </cell>
          <cell r="C1499">
            <v>13.09</v>
          </cell>
          <cell r="D1499">
            <v>12.64</v>
          </cell>
          <cell r="E1499">
            <v>12.92</v>
          </cell>
          <cell r="F1499">
            <v>12.92</v>
          </cell>
          <cell r="G1499">
            <v>52385055</v>
          </cell>
        </row>
        <row r="1500">
          <cell r="A1500">
            <v>43186</v>
          </cell>
          <cell r="B1500">
            <v>12.95</v>
          </cell>
          <cell r="C1500">
            <v>13.05</v>
          </cell>
          <cell r="D1500">
            <v>12.6</v>
          </cell>
          <cell r="E1500">
            <v>12.65</v>
          </cell>
          <cell r="F1500">
            <v>12.65</v>
          </cell>
          <cell r="G1500">
            <v>36881469</v>
          </cell>
        </row>
        <row r="1501">
          <cell r="A1501">
            <v>43187</v>
          </cell>
          <cell r="B1501">
            <v>12.65</v>
          </cell>
          <cell r="C1501">
            <v>12.67</v>
          </cell>
          <cell r="D1501">
            <v>11.98</v>
          </cell>
          <cell r="E1501">
            <v>12.03</v>
          </cell>
          <cell r="F1501">
            <v>12.03</v>
          </cell>
          <cell r="G1501">
            <v>85970613</v>
          </cell>
        </row>
        <row r="1502">
          <cell r="A1502">
            <v>43192</v>
          </cell>
          <cell r="B1502">
            <v>12.07</v>
          </cell>
          <cell r="C1502">
            <v>12.21</v>
          </cell>
          <cell r="D1502">
            <v>11.86</v>
          </cell>
          <cell r="E1502">
            <v>11.99</v>
          </cell>
          <cell r="F1502">
            <v>11.99</v>
          </cell>
          <cell r="G1502">
            <v>28343669</v>
          </cell>
        </row>
        <row r="1503">
          <cell r="A1503">
            <v>43193</v>
          </cell>
          <cell r="B1503">
            <v>11.97</v>
          </cell>
          <cell r="C1503">
            <v>12.14</v>
          </cell>
          <cell r="D1503">
            <v>11.9</v>
          </cell>
          <cell r="E1503">
            <v>12.12</v>
          </cell>
          <cell r="F1503">
            <v>12.12</v>
          </cell>
          <cell r="G1503">
            <v>39047275</v>
          </cell>
        </row>
        <row r="1504">
          <cell r="A1504">
            <v>43194</v>
          </cell>
          <cell r="B1504">
            <v>12</v>
          </cell>
          <cell r="C1504">
            <v>12.45</v>
          </cell>
          <cell r="D1504">
            <v>11.87</v>
          </cell>
          <cell r="E1504">
            <v>12.4</v>
          </cell>
          <cell r="F1504">
            <v>12.4</v>
          </cell>
          <cell r="G1504">
            <v>52070386</v>
          </cell>
        </row>
        <row r="1505">
          <cell r="A1505">
            <v>43195</v>
          </cell>
          <cell r="B1505">
            <v>12.48</v>
          </cell>
          <cell r="C1505">
            <v>12.71</v>
          </cell>
          <cell r="D1505">
            <v>12.41</v>
          </cell>
          <cell r="E1505">
            <v>12.63</v>
          </cell>
          <cell r="F1505">
            <v>12.63</v>
          </cell>
          <cell r="G1505">
            <v>29949923</v>
          </cell>
        </row>
        <row r="1506">
          <cell r="A1506">
            <v>43196</v>
          </cell>
          <cell r="B1506">
            <v>12.6</v>
          </cell>
          <cell r="C1506">
            <v>12.76</v>
          </cell>
          <cell r="D1506">
            <v>12.34</v>
          </cell>
          <cell r="E1506">
            <v>12.66</v>
          </cell>
          <cell r="F1506">
            <v>12.66</v>
          </cell>
          <cell r="G1506">
            <v>28464382</v>
          </cell>
        </row>
        <row r="1507">
          <cell r="A1507">
            <v>43199</v>
          </cell>
          <cell r="B1507">
            <v>12.91</v>
          </cell>
          <cell r="C1507">
            <v>13.19</v>
          </cell>
          <cell r="D1507">
            <v>12.87</v>
          </cell>
          <cell r="E1507">
            <v>13.04</v>
          </cell>
          <cell r="F1507">
            <v>13.04</v>
          </cell>
          <cell r="G1507">
            <v>34671249</v>
          </cell>
        </row>
        <row r="1508">
          <cell r="A1508">
            <v>43200</v>
          </cell>
          <cell r="B1508">
            <v>13.15</v>
          </cell>
          <cell r="C1508">
            <v>13.23</v>
          </cell>
          <cell r="D1508">
            <v>12.91</v>
          </cell>
          <cell r="E1508">
            <v>12.98</v>
          </cell>
          <cell r="F1508">
            <v>12.98</v>
          </cell>
          <cell r="G1508">
            <v>34744241</v>
          </cell>
        </row>
        <row r="1509">
          <cell r="A1509">
            <v>43201</v>
          </cell>
          <cell r="B1509">
            <v>12.93</v>
          </cell>
          <cell r="C1509">
            <v>13.08</v>
          </cell>
          <cell r="D1509">
            <v>12.88</v>
          </cell>
          <cell r="E1509">
            <v>13.05</v>
          </cell>
          <cell r="F1509">
            <v>13.05</v>
          </cell>
          <cell r="G1509">
            <v>23651249</v>
          </cell>
        </row>
        <row r="1510">
          <cell r="A1510">
            <v>43202</v>
          </cell>
          <cell r="B1510">
            <v>13.05</v>
          </cell>
          <cell r="C1510">
            <v>13.16</v>
          </cell>
          <cell r="D1510">
            <v>12.94</v>
          </cell>
          <cell r="E1510">
            <v>13.06</v>
          </cell>
          <cell r="F1510">
            <v>13.06</v>
          </cell>
          <cell r="G1510">
            <v>21591311</v>
          </cell>
        </row>
        <row r="1511">
          <cell r="A1511">
            <v>43203</v>
          </cell>
          <cell r="B1511">
            <v>13.08</v>
          </cell>
          <cell r="C1511">
            <v>13.08</v>
          </cell>
          <cell r="D1511">
            <v>12.77</v>
          </cell>
          <cell r="E1511">
            <v>12.89</v>
          </cell>
          <cell r="F1511">
            <v>12.89</v>
          </cell>
          <cell r="G1511">
            <v>29612262</v>
          </cell>
        </row>
        <row r="1512">
          <cell r="A1512">
            <v>43206</v>
          </cell>
          <cell r="B1512">
            <v>13</v>
          </cell>
          <cell r="C1512">
            <v>13</v>
          </cell>
          <cell r="D1512">
            <v>12.57</v>
          </cell>
          <cell r="E1512">
            <v>12.6</v>
          </cell>
          <cell r="F1512">
            <v>12.6</v>
          </cell>
          <cell r="G1512">
            <v>23639911</v>
          </cell>
        </row>
        <row r="1513">
          <cell r="A1513">
            <v>43207</v>
          </cell>
          <cell r="B1513">
            <v>12.55</v>
          </cell>
          <cell r="C1513">
            <v>12.95</v>
          </cell>
          <cell r="D1513">
            <v>12.55</v>
          </cell>
          <cell r="E1513">
            <v>12.92</v>
          </cell>
          <cell r="F1513">
            <v>12.92</v>
          </cell>
          <cell r="G1513">
            <v>29760024</v>
          </cell>
        </row>
        <row r="1514">
          <cell r="A1514">
            <v>43208</v>
          </cell>
          <cell r="B1514">
            <v>12.95</v>
          </cell>
          <cell r="C1514">
            <v>13.2</v>
          </cell>
          <cell r="D1514">
            <v>12.95</v>
          </cell>
          <cell r="E1514">
            <v>13.05</v>
          </cell>
          <cell r="F1514">
            <v>13.05</v>
          </cell>
          <cell r="G1514">
            <v>34665820</v>
          </cell>
        </row>
        <row r="1515">
          <cell r="A1515">
            <v>43209</v>
          </cell>
          <cell r="B1515">
            <v>12.96</v>
          </cell>
          <cell r="C1515">
            <v>13.15</v>
          </cell>
          <cell r="D1515">
            <v>12.73</v>
          </cell>
          <cell r="E1515">
            <v>12.85</v>
          </cell>
          <cell r="F1515">
            <v>12.85</v>
          </cell>
          <cell r="G1515">
            <v>29537574</v>
          </cell>
        </row>
        <row r="1516">
          <cell r="A1516">
            <v>43210</v>
          </cell>
          <cell r="B1516">
            <v>12.82</v>
          </cell>
          <cell r="C1516">
            <v>12.98</v>
          </cell>
          <cell r="D1516">
            <v>12.67</v>
          </cell>
          <cell r="E1516">
            <v>12.69</v>
          </cell>
          <cell r="F1516">
            <v>12.69</v>
          </cell>
          <cell r="G1516">
            <v>22297978</v>
          </cell>
        </row>
        <row r="1517">
          <cell r="A1517">
            <v>43213</v>
          </cell>
          <cell r="B1517">
            <v>12.65</v>
          </cell>
          <cell r="C1517">
            <v>12.98</v>
          </cell>
          <cell r="D1517">
            <v>12.65</v>
          </cell>
          <cell r="E1517">
            <v>12.86</v>
          </cell>
          <cell r="F1517">
            <v>12.86</v>
          </cell>
          <cell r="G1517">
            <v>20098542</v>
          </cell>
        </row>
        <row r="1518">
          <cell r="A1518">
            <v>43214</v>
          </cell>
          <cell r="B1518">
            <v>12.92</v>
          </cell>
          <cell r="C1518">
            <v>12.98</v>
          </cell>
          <cell r="D1518">
            <v>12.48</v>
          </cell>
          <cell r="E1518">
            <v>12.5</v>
          </cell>
          <cell r="F1518">
            <v>12.5</v>
          </cell>
          <cell r="G1518">
            <v>26181285</v>
          </cell>
        </row>
        <row r="1519">
          <cell r="A1519">
            <v>43215</v>
          </cell>
          <cell r="B1519">
            <v>12.54</v>
          </cell>
          <cell r="C1519">
            <v>12.75</v>
          </cell>
          <cell r="D1519">
            <v>12.39</v>
          </cell>
          <cell r="E1519">
            <v>12.47</v>
          </cell>
          <cell r="F1519">
            <v>12.47</v>
          </cell>
          <cell r="G1519">
            <v>23414929</v>
          </cell>
        </row>
        <row r="1520">
          <cell r="A1520">
            <v>43216</v>
          </cell>
          <cell r="B1520">
            <v>12.35</v>
          </cell>
          <cell r="C1520">
            <v>12.53</v>
          </cell>
          <cell r="D1520">
            <v>11.94</v>
          </cell>
          <cell r="E1520">
            <v>12.16</v>
          </cell>
          <cell r="F1520">
            <v>12.16</v>
          </cell>
          <cell r="G1520">
            <v>52201076</v>
          </cell>
        </row>
        <row r="1521">
          <cell r="A1521">
            <v>43217</v>
          </cell>
          <cell r="B1521">
            <v>12.16</v>
          </cell>
          <cell r="C1521">
            <v>12.16</v>
          </cell>
          <cell r="D1521">
            <v>11.61</v>
          </cell>
          <cell r="E1521">
            <v>11.67</v>
          </cell>
          <cell r="F1521">
            <v>11.67</v>
          </cell>
          <cell r="G1521">
            <v>52988802</v>
          </cell>
        </row>
        <row r="1522">
          <cell r="A1522">
            <v>43220</v>
          </cell>
          <cell r="B1522">
            <v>11.69</v>
          </cell>
          <cell r="C1522">
            <v>11.95</v>
          </cell>
          <cell r="D1522">
            <v>11.66</v>
          </cell>
          <cell r="E1522">
            <v>11.7</v>
          </cell>
          <cell r="F1522">
            <v>11.7</v>
          </cell>
          <cell r="G1522">
            <v>28188364</v>
          </cell>
        </row>
        <row r="1523">
          <cell r="A1523">
            <v>43222</v>
          </cell>
          <cell r="B1523">
            <v>11.6</v>
          </cell>
          <cell r="C1523">
            <v>11.72</v>
          </cell>
          <cell r="D1523">
            <v>11.39</v>
          </cell>
          <cell r="E1523">
            <v>11.44</v>
          </cell>
          <cell r="F1523">
            <v>11.44</v>
          </cell>
          <cell r="G1523">
            <v>41814824</v>
          </cell>
        </row>
        <row r="1524">
          <cell r="A1524">
            <v>43223</v>
          </cell>
          <cell r="B1524">
            <v>11.37</v>
          </cell>
          <cell r="C1524">
            <v>11.51</v>
          </cell>
          <cell r="D1524">
            <v>11.28</v>
          </cell>
          <cell r="E1524">
            <v>11.44</v>
          </cell>
          <cell r="F1524">
            <v>11.44</v>
          </cell>
          <cell r="G1524">
            <v>46692351</v>
          </cell>
        </row>
        <row r="1525">
          <cell r="A1525">
            <v>43224</v>
          </cell>
          <cell r="B1525">
            <v>11.49</v>
          </cell>
          <cell r="C1525">
            <v>11.64</v>
          </cell>
          <cell r="D1525">
            <v>11.38</v>
          </cell>
          <cell r="E1525">
            <v>11.54</v>
          </cell>
          <cell r="F1525">
            <v>11.54</v>
          </cell>
          <cell r="G1525">
            <v>30073291</v>
          </cell>
        </row>
        <row r="1526">
          <cell r="A1526">
            <v>43227</v>
          </cell>
          <cell r="B1526">
            <v>11.52</v>
          </cell>
          <cell r="C1526">
            <v>11.58</v>
          </cell>
          <cell r="D1526">
            <v>11.33</v>
          </cell>
          <cell r="E1526">
            <v>11.35</v>
          </cell>
          <cell r="F1526">
            <v>11.35</v>
          </cell>
          <cell r="G1526">
            <v>28937378</v>
          </cell>
        </row>
        <row r="1527">
          <cell r="A1527">
            <v>43228</v>
          </cell>
          <cell r="B1527">
            <v>11.38</v>
          </cell>
          <cell r="C1527">
            <v>11.7</v>
          </cell>
          <cell r="D1527">
            <v>11.37</v>
          </cell>
          <cell r="E1527">
            <v>11.67</v>
          </cell>
          <cell r="F1527">
            <v>11.67</v>
          </cell>
          <cell r="G1527">
            <v>26977226</v>
          </cell>
        </row>
        <row r="1528">
          <cell r="A1528">
            <v>43229</v>
          </cell>
          <cell r="B1528">
            <v>11.7</v>
          </cell>
          <cell r="C1528">
            <v>11.81</v>
          </cell>
          <cell r="D1528">
            <v>11.51</v>
          </cell>
          <cell r="E1528">
            <v>11.67</v>
          </cell>
          <cell r="F1528">
            <v>11.67</v>
          </cell>
          <cell r="G1528">
            <v>25589697</v>
          </cell>
        </row>
        <row r="1529">
          <cell r="A1529">
            <v>43230</v>
          </cell>
          <cell r="B1529">
            <v>11.57</v>
          </cell>
          <cell r="C1529">
            <v>11.96</v>
          </cell>
          <cell r="D1529">
            <v>11.57</v>
          </cell>
          <cell r="E1529">
            <v>11.68</v>
          </cell>
          <cell r="F1529">
            <v>11.68</v>
          </cell>
          <cell r="G1529">
            <v>20829456</v>
          </cell>
        </row>
        <row r="1530">
          <cell r="A1530">
            <v>43231</v>
          </cell>
          <cell r="B1530">
            <v>11.78</v>
          </cell>
          <cell r="C1530">
            <v>11.79</v>
          </cell>
          <cell r="D1530">
            <v>11.51</v>
          </cell>
          <cell r="E1530">
            <v>11.72</v>
          </cell>
          <cell r="F1530">
            <v>11.72</v>
          </cell>
          <cell r="G1530">
            <v>21554181</v>
          </cell>
        </row>
        <row r="1531">
          <cell r="A1531">
            <v>43234</v>
          </cell>
          <cell r="B1531">
            <v>11.67</v>
          </cell>
          <cell r="C1531">
            <v>11.75</v>
          </cell>
          <cell r="D1531">
            <v>11.56</v>
          </cell>
          <cell r="E1531">
            <v>11.6</v>
          </cell>
          <cell r="F1531">
            <v>11.6</v>
          </cell>
          <cell r="G1531">
            <v>14568731</v>
          </cell>
        </row>
        <row r="1532">
          <cell r="A1532">
            <v>43235</v>
          </cell>
          <cell r="B1532">
            <v>11.57</v>
          </cell>
          <cell r="C1532">
            <v>11.66</v>
          </cell>
          <cell r="D1532">
            <v>11.47</v>
          </cell>
          <cell r="E1532">
            <v>11.57</v>
          </cell>
          <cell r="F1532">
            <v>11.57</v>
          </cell>
          <cell r="G1532">
            <v>15957342</v>
          </cell>
        </row>
        <row r="1533">
          <cell r="A1533">
            <v>43236</v>
          </cell>
          <cell r="B1533">
            <v>11.57</v>
          </cell>
          <cell r="C1533">
            <v>11.88</v>
          </cell>
          <cell r="D1533">
            <v>11.55</v>
          </cell>
          <cell r="E1533">
            <v>11.85</v>
          </cell>
          <cell r="F1533">
            <v>11.85</v>
          </cell>
          <cell r="G1533">
            <v>19703710</v>
          </cell>
        </row>
        <row r="1534">
          <cell r="A1534">
            <v>43237</v>
          </cell>
          <cell r="B1534">
            <v>11.8</v>
          </cell>
          <cell r="C1534">
            <v>11.98</v>
          </cell>
          <cell r="D1534">
            <v>11.52</v>
          </cell>
          <cell r="E1534">
            <v>11.56</v>
          </cell>
          <cell r="F1534">
            <v>11.56</v>
          </cell>
          <cell r="G1534">
            <v>31980170</v>
          </cell>
        </row>
        <row r="1535">
          <cell r="A1535">
            <v>43238</v>
          </cell>
          <cell r="B1535">
            <v>11.55</v>
          </cell>
          <cell r="C1535">
            <v>11.71</v>
          </cell>
          <cell r="D1535">
            <v>11.45</v>
          </cell>
          <cell r="E1535">
            <v>11.67</v>
          </cell>
          <cell r="F1535">
            <v>11.67</v>
          </cell>
          <cell r="G1535">
            <v>111931843</v>
          </cell>
        </row>
        <row r="1536">
          <cell r="A1536">
            <v>43241</v>
          </cell>
          <cell r="B1536">
            <v>11.62</v>
          </cell>
          <cell r="C1536">
            <v>12.24</v>
          </cell>
          <cell r="D1536">
            <v>11.47</v>
          </cell>
          <cell r="E1536">
            <v>11.89</v>
          </cell>
          <cell r="F1536">
            <v>11.89</v>
          </cell>
          <cell r="G1536">
            <v>34113663</v>
          </cell>
        </row>
        <row r="1537">
          <cell r="A1537">
            <v>43242</v>
          </cell>
          <cell r="B1537">
            <v>11.84</v>
          </cell>
          <cell r="C1537">
            <v>11.96</v>
          </cell>
          <cell r="D1537">
            <v>11.84</v>
          </cell>
          <cell r="E1537">
            <v>11.91</v>
          </cell>
          <cell r="F1537">
            <v>11.91</v>
          </cell>
          <cell r="G1537">
            <v>33645112</v>
          </cell>
        </row>
        <row r="1538">
          <cell r="A1538">
            <v>43243</v>
          </cell>
          <cell r="B1538">
            <v>11.85</v>
          </cell>
          <cell r="C1538">
            <v>12.17</v>
          </cell>
          <cell r="D1538">
            <v>11.69</v>
          </cell>
          <cell r="E1538">
            <v>11.91</v>
          </cell>
          <cell r="F1538">
            <v>11.91</v>
          </cell>
          <cell r="G1538">
            <v>32205141</v>
          </cell>
        </row>
        <row r="1539">
          <cell r="A1539">
            <v>43244</v>
          </cell>
          <cell r="B1539">
            <v>11.83</v>
          </cell>
          <cell r="C1539">
            <v>11.98</v>
          </cell>
          <cell r="D1539">
            <v>11.7</v>
          </cell>
          <cell r="E1539">
            <v>11.77</v>
          </cell>
          <cell r="F1539">
            <v>11.77</v>
          </cell>
          <cell r="G1539">
            <v>13466330</v>
          </cell>
        </row>
        <row r="1540">
          <cell r="A1540">
            <v>43245</v>
          </cell>
          <cell r="B1540">
            <v>11.71</v>
          </cell>
          <cell r="C1540">
            <v>11.9</v>
          </cell>
          <cell r="D1540">
            <v>11.71</v>
          </cell>
          <cell r="E1540">
            <v>11.75</v>
          </cell>
          <cell r="F1540">
            <v>11.75</v>
          </cell>
          <cell r="G1540">
            <v>29716407</v>
          </cell>
        </row>
        <row r="1541">
          <cell r="A1541">
            <v>43248</v>
          </cell>
          <cell r="B1541">
            <v>11.8</v>
          </cell>
          <cell r="C1541">
            <v>11.88</v>
          </cell>
          <cell r="D1541">
            <v>11.56</v>
          </cell>
          <cell r="E1541">
            <v>11.67</v>
          </cell>
          <cell r="F1541">
            <v>11.67</v>
          </cell>
          <cell r="G1541">
            <v>6010346</v>
          </cell>
        </row>
        <row r="1542">
          <cell r="A1542">
            <v>43249</v>
          </cell>
          <cell r="B1542">
            <v>11.7</v>
          </cell>
          <cell r="C1542">
            <v>11.8</v>
          </cell>
          <cell r="D1542">
            <v>11.59</v>
          </cell>
          <cell r="E1542">
            <v>11.75</v>
          </cell>
          <cell r="F1542">
            <v>11.75</v>
          </cell>
          <cell r="G1542">
            <v>20608996</v>
          </cell>
        </row>
        <row r="1543">
          <cell r="A1543">
            <v>43250</v>
          </cell>
          <cell r="B1543">
            <v>11.79</v>
          </cell>
          <cell r="C1543">
            <v>11.87</v>
          </cell>
          <cell r="D1543">
            <v>11.62</v>
          </cell>
          <cell r="E1543">
            <v>11.74</v>
          </cell>
          <cell r="F1543">
            <v>11.74</v>
          </cell>
          <cell r="G1543">
            <v>25998584</v>
          </cell>
        </row>
        <row r="1544">
          <cell r="A1544">
            <v>43251</v>
          </cell>
          <cell r="B1544">
            <v>11.72</v>
          </cell>
          <cell r="C1544">
            <v>11.9</v>
          </cell>
          <cell r="D1544">
            <v>11.7</v>
          </cell>
          <cell r="E1544">
            <v>11.86</v>
          </cell>
          <cell r="F1544">
            <v>11.86</v>
          </cell>
          <cell r="G1544">
            <v>73802402</v>
          </cell>
        </row>
        <row r="1545">
          <cell r="A1545">
            <v>43252</v>
          </cell>
          <cell r="B1545">
            <v>11.88</v>
          </cell>
          <cell r="C1545">
            <v>12.02</v>
          </cell>
          <cell r="D1545">
            <v>11.77</v>
          </cell>
          <cell r="E1545">
            <v>11.84</v>
          </cell>
          <cell r="F1545">
            <v>11.84</v>
          </cell>
          <cell r="G1545">
            <v>18676837</v>
          </cell>
        </row>
        <row r="1546">
          <cell r="A1546">
            <v>43255</v>
          </cell>
          <cell r="B1546">
            <v>11.86</v>
          </cell>
          <cell r="C1546">
            <v>12.08</v>
          </cell>
          <cell r="D1546">
            <v>11.86</v>
          </cell>
          <cell r="E1546">
            <v>12.01</v>
          </cell>
          <cell r="F1546">
            <v>12.01</v>
          </cell>
          <cell r="G1546">
            <v>20929558</v>
          </cell>
        </row>
        <row r="1547">
          <cell r="A1547">
            <v>43256</v>
          </cell>
          <cell r="B1547">
            <v>11.99</v>
          </cell>
          <cell r="C1547">
            <v>12.26</v>
          </cell>
          <cell r="D1547">
            <v>11.97</v>
          </cell>
          <cell r="E1547">
            <v>12.14</v>
          </cell>
          <cell r="F1547">
            <v>12.14</v>
          </cell>
          <cell r="G1547">
            <v>34077100</v>
          </cell>
        </row>
        <row r="1548">
          <cell r="A1548">
            <v>43257</v>
          </cell>
          <cell r="B1548">
            <v>12.23</v>
          </cell>
          <cell r="C1548">
            <v>12.3</v>
          </cell>
          <cell r="D1548">
            <v>12.14</v>
          </cell>
          <cell r="E1548">
            <v>12.25</v>
          </cell>
          <cell r="F1548">
            <v>12.25</v>
          </cell>
          <cell r="G1548">
            <v>27929322</v>
          </cell>
        </row>
        <row r="1549">
          <cell r="A1549">
            <v>43258</v>
          </cell>
          <cell r="B1549">
            <v>12.25</v>
          </cell>
          <cell r="C1549">
            <v>12.28</v>
          </cell>
          <cell r="D1549">
            <v>12.02</v>
          </cell>
          <cell r="E1549">
            <v>12.2</v>
          </cell>
          <cell r="F1549">
            <v>12.2</v>
          </cell>
          <cell r="G1549">
            <v>20064798</v>
          </cell>
        </row>
        <row r="1550">
          <cell r="A1550">
            <v>43259</v>
          </cell>
          <cell r="B1550">
            <v>12.12</v>
          </cell>
          <cell r="C1550">
            <v>12.29</v>
          </cell>
          <cell r="D1550">
            <v>12.12</v>
          </cell>
          <cell r="E1550">
            <v>12.24</v>
          </cell>
          <cell r="F1550">
            <v>12.24</v>
          </cell>
          <cell r="G1550">
            <v>20602371</v>
          </cell>
        </row>
        <row r="1551">
          <cell r="A1551">
            <v>43262</v>
          </cell>
          <cell r="B1551">
            <v>12.25</v>
          </cell>
          <cell r="C1551">
            <v>12.73</v>
          </cell>
          <cell r="D1551">
            <v>12.23</v>
          </cell>
          <cell r="E1551">
            <v>12.7</v>
          </cell>
          <cell r="F1551">
            <v>12.7</v>
          </cell>
          <cell r="G1551">
            <v>41375417</v>
          </cell>
        </row>
        <row r="1552">
          <cell r="A1552">
            <v>43263</v>
          </cell>
          <cell r="B1552">
            <v>12.7</v>
          </cell>
          <cell r="C1552">
            <v>12.78</v>
          </cell>
          <cell r="D1552">
            <v>12.56</v>
          </cell>
          <cell r="E1552">
            <v>12.67</v>
          </cell>
          <cell r="F1552">
            <v>12.67</v>
          </cell>
          <cell r="G1552">
            <v>26466611</v>
          </cell>
        </row>
        <row r="1553">
          <cell r="A1553">
            <v>43264</v>
          </cell>
          <cell r="B1553">
            <v>12.6</v>
          </cell>
          <cell r="C1553">
            <v>12.79</v>
          </cell>
          <cell r="D1553">
            <v>12.55</v>
          </cell>
          <cell r="E1553">
            <v>12.63</v>
          </cell>
          <cell r="F1553">
            <v>12.63</v>
          </cell>
          <cell r="G1553">
            <v>36919924</v>
          </cell>
        </row>
        <row r="1554">
          <cell r="A1554">
            <v>43265</v>
          </cell>
          <cell r="B1554">
            <v>12.52</v>
          </cell>
          <cell r="C1554">
            <v>12.94</v>
          </cell>
          <cell r="D1554">
            <v>12.43</v>
          </cell>
          <cell r="E1554">
            <v>12.89</v>
          </cell>
          <cell r="F1554">
            <v>12.89</v>
          </cell>
          <cell r="G1554">
            <v>37174432</v>
          </cell>
        </row>
        <row r="1555">
          <cell r="A1555">
            <v>43266</v>
          </cell>
          <cell r="B1555">
            <v>12.88</v>
          </cell>
          <cell r="C1555">
            <v>12.92</v>
          </cell>
          <cell r="D1555">
            <v>12.71</v>
          </cell>
          <cell r="E1555">
            <v>12.87</v>
          </cell>
          <cell r="F1555">
            <v>12.87</v>
          </cell>
          <cell r="G1555">
            <v>80283332</v>
          </cell>
        </row>
        <row r="1556">
          <cell r="A1556">
            <v>43269</v>
          </cell>
          <cell r="B1556">
            <v>12.87</v>
          </cell>
          <cell r="C1556">
            <v>12.87</v>
          </cell>
          <cell r="D1556">
            <v>12.53</v>
          </cell>
          <cell r="E1556">
            <v>12.65</v>
          </cell>
          <cell r="F1556">
            <v>12.65</v>
          </cell>
          <cell r="G1556">
            <v>17112773</v>
          </cell>
        </row>
        <row r="1557">
          <cell r="A1557">
            <v>43270</v>
          </cell>
          <cell r="B1557">
            <v>12.62</v>
          </cell>
          <cell r="C1557">
            <v>12.82</v>
          </cell>
          <cell r="D1557">
            <v>12.47</v>
          </cell>
          <cell r="E1557">
            <v>12.71</v>
          </cell>
          <cell r="F1557">
            <v>12.71</v>
          </cell>
          <cell r="G1557">
            <v>29846273</v>
          </cell>
        </row>
        <row r="1558">
          <cell r="A1558">
            <v>43271</v>
          </cell>
          <cell r="B1558">
            <v>12.71</v>
          </cell>
          <cell r="C1558">
            <v>12.92</v>
          </cell>
          <cell r="D1558">
            <v>12.59</v>
          </cell>
          <cell r="E1558">
            <v>12.88</v>
          </cell>
          <cell r="F1558">
            <v>12.88</v>
          </cell>
          <cell r="G1558">
            <v>18783347</v>
          </cell>
        </row>
        <row r="1559">
          <cell r="A1559">
            <v>43272</v>
          </cell>
          <cell r="B1559">
            <v>12.81</v>
          </cell>
          <cell r="C1559">
            <v>13.42</v>
          </cell>
          <cell r="D1559">
            <v>12.52</v>
          </cell>
          <cell r="E1559">
            <v>12.55</v>
          </cell>
          <cell r="F1559">
            <v>12.55</v>
          </cell>
          <cell r="G1559">
            <v>38445734</v>
          </cell>
        </row>
        <row r="1560">
          <cell r="A1560">
            <v>43273</v>
          </cell>
          <cell r="B1560">
            <v>12.62</v>
          </cell>
          <cell r="C1560">
            <v>12.84</v>
          </cell>
          <cell r="D1560">
            <v>12.52</v>
          </cell>
          <cell r="E1560">
            <v>12.75</v>
          </cell>
          <cell r="F1560">
            <v>12.75</v>
          </cell>
          <cell r="G1560">
            <v>21194753</v>
          </cell>
        </row>
        <row r="1561">
          <cell r="A1561">
            <v>43276</v>
          </cell>
          <cell r="B1561">
            <v>12.72</v>
          </cell>
          <cell r="C1561">
            <v>12.74</v>
          </cell>
          <cell r="D1561">
            <v>12.49</v>
          </cell>
          <cell r="E1561">
            <v>12.6</v>
          </cell>
          <cell r="F1561">
            <v>12.6</v>
          </cell>
          <cell r="G1561">
            <v>18366115</v>
          </cell>
        </row>
        <row r="1562">
          <cell r="A1562">
            <v>43277</v>
          </cell>
          <cell r="B1562">
            <v>12.58</v>
          </cell>
          <cell r="C1562">
            <v>13.16</v>
          </cell>
          <cell r="D1562">
            <v>12.52</v>
          </cell>
          <cell r="E1562">
            <v>13.14</v>
          </cell>
          <cell r="F1562">
            <v>13.14</v>
          </cell>
          <cell r="G1562">
            <v>25950655</v>
          </cell>
        </row>
        <row r="1563">
          <cell r="A1563">
            <v>43278</v>
          </cell>
          <cell r="B1563">
            <v>13.12</v>
          </cell>
          <cell r="C1563">
            <v>13.38</v>
          </cell>
          <cell r="D1563">
            <v>12.87</v>
          </cell>
          <cell r="E1563">
            <v>12.94</v>
          </cell>
          <cell r="F1563">
            <v>12.94</v>
          </cell>
          <cell r="G1563">
            <v>29175208</v>
          </cell>
        </row>
        <row r="1564">
          <cell r="A1564">
            <v>43279</v>
          </cell>
          <cell r="B1564">
            <v>12.94</v>
          </cell>
          <cell r="C1564">
            <v>13.05</v>
          </cell>
          <cell r="D1564">
            <v>12.7</v>
          </cell>
          <cell r="E1564">
            <v>13.01</v>
          </cell>
          <cell r="F1564">
            <v>13.01</v>
          </cell>
          <cell r="G1564">
            <v>33646598</v>
          </cell>
        </row>
        <row r="1565">
          <cell r="A1565">
            <v>43280</v>
          </cell>
          <cell r="B1565">
            <v>13.04</v>
          </cell>
          <cell r="C1565">
            <v>13.2</v>
          </cell>
          <cell r="D1565">
            <v>12.86</v>
          </cell>
          <cell r="E1565">
            <v>13.06</v>
          </cell>
          <cell r="F1565">
            <v>13.06</v>
          </cell>
          <cell r="G1565">
            <v>40197751</v>
          </cell>
        </row>
        <row r="1566">
          <cell r="A1566">
            <v>43283</v>
          </cell>
          <cell r="B1566">
            <v>13.11</v>
          </cell>
          <cell r="C1566">
            <v>13.11</v>
          </cell>
          <cell r="D1566">
            <v>12.38</v>
          </cell>
          <cell r="E1566">
            <v>12.69</v>
          </cell>
          <cell r="F1566">
            <v>12.69</v>
          </cell>
          <cell r="G1566">
            <v>21073924</v>
          </cell>
        </row>
        <row r="1567">
          <cell r="A1567">
            <v>43284</v>
          </cell>
          <cell r="B1567">
            <v>12.66</v>
          </cell>
          <cell r="C1567">
            <v>13.17</v>
          </cell>
          <cell r="D1567">
            <v>12.57</v>
          </cell>
          <cell r="E1567">
            <v>12.96</v>
          </cell>
          <cell r="F1567">
            <v>12.96</v>
          </cell>
          <cell r="G1567">
            <v>28216458</v>
          </cell>
        </row>
        <row r="1568">
          <cell r="A1568">
            <v>43285</v>
          </cell>
          <cell r="B1568">
            <v>12.88</v>
          </cell>
          <cell r="C1568">
            <v>13.12</v>
          </cell>
          <cell r="D1568">
            <v>12.8</v>
          </cell>
          <cell r="E1568">
            <v>13.06</v>
          </cell>
          <cell r="F1568">
            <v>13.06</v>
          </cell>
          <cell r="G1568">
            <v>3873106</v>
          </cell>
        </row>
        <row r="1569">
          <cell r="A1569">
            <v>43286</v>
          </cell>
          <cell r="B1569">
            <v>13.11</v>
          </cell>
          <cell r="C1569">
            <v>13.5</v>
          </cell>
          <cell r="D1569">
            <v>12.85</v>
          </cell>
          <cell r="E1569">
            <v>13.45</v>
          </cell>
          <cell r="F1569">
            <v>13.45</v>
          </cell>
          <cell r="G1569">
            <v>67318034</v>
          </cell>
        </row>
        <row r="1570">
          <cell r="A1570">
            <v>43287</v>
          </cell>
          <cell r="B1570">
            <v>13.45</v>
          </cell>
          <cell r="C1570">
            <v>13.53</v>
          </cell>
          <cell r="D1570">
            <v>13.26</v>
          </cell>
          <cell r="E1570">
            <v>13.34</v>
          </cell>
          <cell r="F1570">
            <v>13.34</v>
          </cell>
          <cell r="G1570">
            <v>37407912</v>
          </cell>
        </row>
        <row r="1571">
          <cell r="A1571">
            <v>43290</v>
          </cell>
          <cell r="B1571">
            <v>13.4</v>
          </cell>
          <cell r="C1571">
            <v>13.6</v>
          </cell>
          <cell r="D1571">
            <v>13.19</v>
          </cell>
          <cell r="E1571">
            <v>13.45</v>
          </cell>
          <cell r="F1571">
            <v>13.45</v>
          </cell>
          <cell r="G1571">
            <v>17265914</v>
          </cell>
        </row>
        <row r="1572">
          <cell r="A1572">
            <v>43291</v>
          </cell>
          <cell r="B1572">
            <v>13.41</v>
          </cell>
          <cell r="C1572">
            <v>13.46</v>
          </cell>
          <cell r="D1572">
            <v>13.2</v>
          </cell>
          <cell r="E1572">
            <v>13.31</v>
          </cell>
          <cell r="F1572">
            <v>13.31</v>
          </cell>
          <cell r="G1572">
            <v>34057718</v>
          </cell>
        </row>
        <row r="1573">
          <cell r="A1573">
            <v>43292</v>
          </cell>
          <cell r="B1573">
            <v>13.22</v>
          </cell>
          <cell r="C1573">
            <v>13.31</v>
          </cell>
          <cell r="D1573">
            <v>13.1</v>
          </cell>
          <cell r="E1573">
            <v>13.27</v>
          </cell>
          <cell r="F1573">
            <v>13.27</v>
          </cell>
          <cell r="G1573">
            <v>15709539</v>
          </cell>
        </row>
        <row r="1574">
          <cell r="A1574">
            <v>43293</v>
          </cell>
          <cell r="B1574">
            <v>13.22</v>
          </cell>
          <cell r="C1574">
            <v>13.33</v>
          </cell>
          <cell r="D1574">
            <v>13.04</v>
          </cell>
          <cell r="E1574">
            <v>13.05</v>
          </cell>
          <cell r="F1574">
            <v>13.05</v>
          </cell>
          <cell r="G1574">
            <v>21098442</v>
          </cell>
        </row>
        <row r="1575">
          <cell r="A1575">
            <v>43294</v>
          </cell>
          <cell r="B1575">
            <v>13.03</v>
          </cell>
          <cell r="C1575">
            <v>13.12</v>
          </cell>
          <cell r="D1575">
            <v>12.8</v>
          </cell>
          <cell r="E1575">
            <v>12.86</v>
          </cell>
          <cell r="F1575">
            <v>12.86</v>
          </cell>
          <cell r="G1575">
            <v>30204780</v>
          </cell>
        </row>
        <row r="1576">
          <cell r="A1576">
            <v>43297</v>
          </cell>
          <cell r="B1576">
            <v>12.8</v>
          </cell>
          <cell r="C1576">
            <v>12.8</v>
          </cell>
          <cell r="D1576">
            <v>12.5</v>
          </cell>
          <cell r="E1576">
            <v>12.63</v>
          </cell>
          <cell r="F1576">
            <v>12.63</v>
          </cell>
          <cell r="G1576">
            <v>18516549</v>
          </cell>
        </row>
        <row r="1577">
          <cell r="A1577">
            <v>43298</v>
          </cell>
          <cell r="B1577">
            <v>12.65</v>
          </cell>
          <cell r="C1577">
            <v>12.7</v>
          </cell>
          <cell r="D1577">
            <v>12.41</v>
          </cell>
          <cell r="E1577">
            <v>12.58</v>
          </cell>
          <cell r="F1577">
            <v>12.58</v>
          </cell>
          <cell r="G1577">
            <v>30742912</v>
          </cell>
        </row>
        <row r="1578">
          <cell r="A1578">
            <v>43299</v>
          </cell>
          <cell r="B1578">
            <v>12.55</v>
          </cell>
          <cell r="C1578">
            <v>12.87</v>
          </cell>
          <cell r="D1578">
            <v>12.52</v>
          </cell>
          <cell r="E1578">
            <v>12.82</v>
          </cell>
          <cell r="F1578">
            <v>12.82</v>
          </cell>
          <cell r="G1578">
            <v>17564815</v>
          </cell>
        </row>
        <row r="1579">
          <cell r="A1579">
            <v>43300</v>
          </cell>
          <cell r="B1579">
            <v>12.78</v>
          </cell>
          <cell r="C1579">
            <v>12.96</v>
          </cell>
          <cell r="D1579">
            <v>12.72</v>
          </cell>
          <cell r="E1579">
            <v>12.78</v>
          </cell>
          <cell r="F1579">
            <v>12.78</v>
          </cell>
          <cell r="G1579">
            <v>22455050</v>
          </cell>
        </row>
        <row r="1580">
          <cell r="A1580">
            <v>43301</v>
          </cell>
          <cell r="B1580">
            <v>12.75</v>
          </cell>
          <cell r="C1580">
            <v>13.03</v>
          </cell>
          <cell r="D1580">
            <v>12.15</v>
          </cell>
          <cell r="E1580">
            <v>12.73</v>
          </cell>
          <cell r="F1580">
            <v>12.73</v>
          </cell>
          <cell r="G1580">
            <v>17766848</v>
          </cell>
        </row>
        <row r="1581">
          <cell r="A1581">
            <v>43304</v>
          </cell>
          <cell r="B1581">
            <v>12.76</v>
          </cell>
          <cell r="C1581">
            <v>12.89</v>
          </cell>
          <cell r="D1581">
            <v>12.5</v>
          </cell>
          <cell r="E1581">
            <v>12.72</v>
          </cell>
          <cell r="F1581">
            <v>12.72</v>
          </cell>
          <cell r="G1581">
            <v>16150464</v>
          </cell>
        </row>
        <row r="1582">
          <cell r="A1582">
            <v>43305</v>
          </cell>
          <cell r="B1582">
            <v>12.78</v>
          </cell>
          <cell r="C1582">
            <v>13.3</v>
          </cell>
          <cell r="D1582">
            <v>12.74</v>
          </cell>
          <cell r="E1582">
            <v>13.17</v>
          </cell>
          <cell r="F1582">
            <v>13.17</v>
          </cell>
          <cell r="G1582">
            <v>37817389</v>
          </cell>
        </row>
        <row r="1583">
          <cell r="A1583">
            <v>43306</v>
          </cell>
          <cell r="B1583">
            <v>13.24</v>
          </cell>
          <cell r="C1583">
            <v>13.44</v>
          </cell>
          <cell r="D1583">
            <v>13.02</v>
          </cell>
          <cell r="E1583">
            <v>13.23</v>
          </cell>
          <cell r="F1583">
            <v>13.23</v>
          </cell>
          <cell r="G1583">
            <v>36435912</v>
          </cell>
        </row>
        <row r="1584">
          <cell r="A1584">
            <v>43307</v>
          </cell>
          <cell r="B1584">
            <v>13.37</v>
          </cell>
          <cell r="C1584">
            <v>14.1</v>
          </cell>
          <cell r="D1584">
            <v>13.3</v>
          </cell>
          <cell r="E1584">
            <v>13.82</v>
          </cell>
          <cell r="F1584">
            <v>13.82</v>
          </cell>
          <cell r="G1584">
            <v>55573516</v>
          </cell>
        </row>
        <row r="1585">
          <cell r="A1585">
            <v>43308</v>
          </cell>
          <cell r="B1585">
            <v>13.8</v>
          </cell>
          <cell r="C1585">
            <v>14.06</v>
          </cell>
          <cell r="D1585">
            <v>13.73</v>
          </cell>
          <cell r="E1585">
            <v>13.93</v>
          </cell>
          <cell r="F1585">
            <v>13.93</v>
          </cell>
          <cell r="G1585">
            <v>30108408</v>
          </cell>
        </row>
        <row r="1586">
          <cell r="A1586">
            <v>43311</v>
          </cell>
          <cell r="B1586">
            <v>13.89</v>
          </cell>
          <cell r="C1586">
            <v>14.07</v>
          </cell>
          <cell r="D1586">
            <v>13.79</v>
          </cell>
          <cell r="E1586">
            <v>14.01</v>
          </cell>
          <cell r="F1586">
            <v>14.01</v>
          </cell>
          <cell r="G1586">
            <v>24264019</v>
          </cell>
        </row>
        <row r="1587">
          <cell r="A1587">
            <v>43312</v>
          </cell>
          <cell r="B1587">
            <v>14.01</v>
          </cell>
          <cell r="C1587">
            <v>14.1</v>
          </cell>
          <cell r="D1587">
            <v>13.82</v>
          </cell>
          <cell r="E1587">
            <v>13.89</v>
          </cell>
          <cell r="F1587">
            <v>13.89</v>
          </cell>
          <cell r="G1587">
            <v>27274939</v>
          </cell>
        </row>
        <row r="1588">
          <cell r="A1588">
            <v>43313</v>
          </cell>
          <cell r="B1588">
            <v>13.86</v>
          </cell>
          <cell r="C1588">
            <v>14.03</v>
          </cell>
          <cell r="D1588">
            <v>13.73</v>
          </cell>
          <cell r="E1588">
            <v>13.9</v>
          </cell>
          <cell r="F1588">
            <v>13.9</v>
          </cell>
          <cell r="G1588">
            <v>18949403</v>
          </cell>
        </row>
        <row r="1589">
          <cell r="A1589">
            <v>43314</v>
          </cell>
          <cell r="B1589">
            <v>13.84</v>
          </cell>
          <cell r="C1589">
            <v>13.84</v>
          </cell>
          <cell r="D1589">
            <v>13.6</v>
          </cell>
          <cell r="E1589">
            <v>13.78</v>
          </cell>
          <cell r="F1589">
            <v>13.78</v>
          </cell>
          <cell r="G1589">
            <v>14054557</v>
          </cell>
        </row>
        <row r="1590">
          <cell r="A1590">
            <v>43315</v>
          </cell>
          <cell r="B1590">
            <v>13.8</v>
          </cell>
          <cell r="C1590">
            <v>13.9</v>
          </cell>
          <cell r="D1590">
            <v>13.66</v>
          </cell>
          <cell r="E1590">
            <v>13.88</v>
          </cell>
          <cell r="F1590">
            <v>13.88</v>
          </cell>
          <cell r="G1590">
            <v>14792549</v>
          </cell>
        </row>
        <row r="1591">
          <cell r="A1591">
            <v>43318</v>
          </cell>
          <cell r="B1591">
            <v>13.9</v>
          </cell>
          <cell r="C1591">
            <v>14.05</v>
          </cell>
          <cell r="D1591">
            <v>13.86</v>
          </cell>
          <cell r="E1591">
            <v>13.93</v>
          </cell>
          <cell r="F1591">
            <v>13.93</v>
          </cell>
          <cell r="G1591">
            <v>14199091</v>
          </cell>
        </row>
        <row r="1592">
          <cell r="A1592">
            <v>43319</v>
          </cell>
          <cell r="B1592">
            <v>14</v>
          </cell>
          <cell r="C1592">
            <v>14.09</v>
          </cell>
          <cell r="D1592">
            <v>13.75</v>
          </cell>
          <cell r="E1592">
            <v>13.77</v>
          </cell>
          <cell r="F1592">
            <v>13.77</v>
          </cell>
          <cell r="G1592">
            <v>26727228</v>
          </cell>
        </row>
        <row r="1593">
          <cell r="A1593">
            <v>43320</v>
          </cell>
          <cell r="B1593">
            <v>13.8</v>
          </cell>
          <cell r="C1593">
            <v>13.81</v>
          </cell>
          <cell r="D1593">
            <v>13.65</v>
          </cell>
          <cell r="E1593">
            <v>13.79</v>
          </cell>
          <cell r="F1593">
            <v>13.79</v>
          </cell>
          <cell r="G1593">
            <v>16339302</v>
          </cell>
        </row>
        <row r="1594">
          <cell r="A1594">
            <v>43321</v>
          </cell>
          <cell r="B1594">
            <v>13.83</v>
          </cell>
          <cell r="C1594">
            <v>13.83</v>
          </cell>
          <cell r="D1594">
            <v>13.26</v>
          </cell>
          <cell r="E1594">
            <v>13.28</v>
          </cell>
          <cell r="F1594">
            <v>13.28</v>
          </cell>
          <cell r="G1594">
            <v>27638647</v>
          </cell>
        </row>
        <row r="1595">
          <cell r="A1595">
            <v>43322</v>
          </cell>
          <cell r="B1595">
            <v>13.21</v>
          </cell>
          <cell r="C1595">
            <v>13.34</v>
          </cell>
          <cell r="D1595">
            <v>13.04</v>
          </cell>
          <cell r="E1595">
            <v>13.28</v>
          </cell>
          <cell r="F1595">
            <v>13.28</v>
          </cell>
          <cell r="G1595">
            <v>77455533</v>
          </cell>
        </row>
        <row r="1596">
          <cell r="A1596">
            <v>43325</v>
          </cell>
          <cell r="B1596">
            <v>13.34</v>
          </cell>
          <cell r="C1596">
            <v>13.34</v>
          </cell>
          <cell r="D1596">
            <v>13.1</v>
          </cell>
          <cell r="E1596">
            <v>13.18</v>
          </cell>
          <cell r="F1596">
            <v>13.18</v>
          </cell>
          <cell r="G1596">
            <v>20810340</v>
          </cell>
        </row>
        <row r="1597">
          <cell r="A1597">
            <v>43326</v>
          </cell>
          <cell r="B1597">
            <v>13.2</v>
          </cell>
          <cell r="C1597">
            <v>13.47</v>
          </cell>
          <cell r="D1597">
            <v>13.12</v>
          </cell>
          <cell r="E1597">
            <v>13.42</v>
          </cell>
          <cell r="F1597">
            <v>13.42</v>
          </cell>
          <cell r="G1597">
            <v>26843049</v>
          </cell>
        </row>
        <row r="1598">
          <cell r="A1598">
            <v>43327</v>
          </cell>
          <cell r="B1598">
            <v>13.35</v>
          </cell>
          <cell r="C1598">
            <v>13.35</v>
          </cell>
          <cell r="D1598">
            <v>12.91</v>
          </cell>
          <cell r="E1598">
            <v>13.12</v>
          </cell>
          <cell r="F1598">
            <v>13.12</v>
          </cell>
          <cell r="G1598">
            <v>38160812</v>
          </cell>
        </row>
        <row r="1599">
          <cell r="A1599">
            <v>43328</v>
          </cell>
          <cell r="B1599">
            <v>13.16</v>
          </cell>
          <cell r="C1599">
            <v>13.16</v>
          </cell>
          <cell r="D1599">
            <v>12.51</v>
          </cell>
          <cell r="E1599">
            <v>12.59</v>
          </cell>
          <cell r="F1599">
            <v>12.59</v>
          </cell>
          <cell r="G1599">
            <v>50269622</v>
          </cell>
        </row>
        <row r="1600">
          <cell r="A1600">
            <v>43329</v>
          </cell>
          <cell r="B1600">
            <v>12.6</v>
          </cell>
          <cell r="C1600">
            <v>12.79</v>
          </cell>
          <cell r="D1600">
            <v>12.57</v>
          </cell>
          <cell r="E1600">
            <v>12.75</v>
          </cell>
          <cell r="F1600">
            <v>12.75</v>
          </cell>
          <cell r="G1600">
            <v>32329039</v>
          </cell>
        </row>
        <row r="1601">
          <cell r="A1601">
            <v>43332</v>
          </cell>
          <cell r="B1601">
            <v>12.75</v>
          </cell>
          <cell r="C1601">
            <v>12.86</v>
          </cell>
          <cell r="D1601">
            <v>12.51</v>
          </cell>
          <cell r="E1601">
            <v>12.77</v>
          </cell>
          <cell r="F1601">
            <v>12.77</v>
          </cell>
          <cell r="G1601">
            <v>14860302</v>
          </cell>
        </row>
        <row r="1602">
          <cell r="A1602">
            <v>43333</v>
          </cell>
          <cell r="B1602">
            <v>12.83</v>
          </cell>
          <cell r="C1602">
            <v>13.24</v>
          </cell>
          <cell r="D1602">
            <v>12.78</v>
          </cell>
          <cell r="E1602">
            <v>13.19</v>
          </cell>
          <cell r="F1602">
            <v>13.19</v>
          </cell>
          <cell r="G1602">
            <v>31740397</v>
          </cell>
        </row>
        <row r="1603">
          <cell r="A1603">
            <v>43334</v>
          </cell>
          <cell r="B1603">
            <v>13.11</v>
          </cell>
          <cell r="C1603">
            <v>13.45</v>
          </cell>
          <cell r="D1603">
            <v>13</v>
          </cell>
          <cell r="E1603">
            <v>13.39</v>
          </cell>
          <cell r="F1603">
            <v>13.39</v>
          </cell>
          <cell r="G1603">
            <v>29778641</v>
          </cell>
        </row>
        <row r="1604">
          <cell r="A1604">
            <v>43335</v>
          </cell>
          <cell r="B1604">
            <v>13.39</v>
          </cell>
          <cell r="C1604">
            <v>13.52</v>
          </cell>
          <cell r="D1604">
            <v>13.25</v>
          </cell>
          <cell r="E1604">
            <v>13.3</v>
          </cell>
          <cell r="F1604">
            <v>13.3</v>
          </cell>
          <cell r="G1604">
            <v>21212714</v>
          </cell>
        </row>
        <row r="1605">
          <cell r="A1605">
            <v>43336</v>
          </cell>
          <cell r="B1605">
            <v>13.3</v>
          </cell>
          <cell r="C1605">
            <v>13.42</v>
          </cell>
          <cell r="D1605">
            <v>13.14</v>
          </cell>
          <cell r="E1605">
            <v>13.27</v>
          </cell>
          <cell r="F1605">
            <v>13.27</v>
          </cell>
          <cell r="G1605">
            <v>9537745</v>
          </cell>
        </row>
        <row r="1606">
          <cell r="A1606">
            <v>43339</v>
          </cell>
          <cell r="B1606">
            <v>13.32</v>
          </cell>
          <cell r="C1606">
            <v>13.88</v>
          </cell>
          <cell r="D1606">
            <v>13.23</v>
          </cell>
          <cell r="E1606">
            <v>13.83</v>
          </cell>
          <cell r="F1606">
            <v>13.83</v>
          </cell>
          <cell r="G1606">
            <v>27309841</v>
          </cell>
        </row>
        <row r="1607">
          <cell r="A1607">
            <v>43340</v>
          </cell>
          <cell r="B1607">
            <v>13.9</v>
          </cell>
          <cell r="C1607">
            <v>13.98</v>
          </cell>
          <cell r="D1607">
            <v>13.5</v>
          </cell>
          <cell r="E1607">
            <v>13.56</v>
          </cell>
          <cell r="F1607">
            <v>13.56</v>
          </cell>
          <cell r="G1607">
            <v>37256448</v>
          </cell>
        </row>
        <row r="1608">
          <cell r="A1608">
            <v>43341</v>
          </cell>
          <cell r="B1608">
            <v>13.54</v>
          </cell>
          <cell r="C1608">
            <v>13.83</v>
          </cell>
          <cell r="D1608">
            <v>13.54</v>
          </cell>
          <cell r="E1608">
            <v>13.78</v>
          </cell>
          <cell r="F1608">
            <v>13.78</v>
          </cell>
          <cell r="G1608">
            <v>21831830</v>
          </cell>
        </row>
        <row r="1609">
          <cell r="A1609">
            <v>43342</v>
          </cell>
          <cell r="B1609">
            <v>13.75</v>
          </cell>
          <cell r="C1609">
            <v>13.83</v>
          </cell>
          <cell r="D1609">
            <v>13.5</v>
          </cell>
          <cell r="E1609">
            <v>13.68</v>
          </cell>
          <cell r="F1609">
            <v>13.68</v>
          </cell>
          <cell r="G1609">
            <v>17419023</v>
          </cell>
        </row>
        <row r="1610">
          <cell r="A1610">
            <v>43343</v>
          </cell>
          <cell r="B1610">
            <v>13.63</v>
          </cell>
          <cell r="C1610">
            <v>13.69</v>
          </cell>
          <cell r="D1610">
            <v>13.48</v>
          </cell>
          <cell r="E1610">
            <v>13.53</v>
          </cell>
          <cell r="F1610">
            <v>13.53</v>
          </cell>
          <cell r="G1610">
            <v>38143170</v>
          </cell>
        </row>
        <row r="1611">
          <cell r="A1611">
            <v>43346</v>
          </cell>
          <cell r="B1611">
            <v>13.46</v>
          </cell>
          <cell r="C1611">
            <v>13.63</v>
          </cell>
          <cell r="D1611">
            <v>13.34</v>
          </cell>
          <cell r="E1611">
            <v>13.39</v>
          </cell>
          <cell r="F1611">
            <v>13.39</v>
          </cell>
          <cell r="G1611">
            <v>3255255</v>
          </cell>
        </row>
        <row r="1612">
          <cell r="A1612">
            <v>43347</v>
          </cell>
          <cell r="B1612">
            <v>13.41</v>
          </cell>
          <cell r="C1612">
            <v>13.59</v>
          </cell>
          <cell r="D1612">
            <v>13.25</v>
          </cell>
          <cell r="E1612">
            <v>13.41</v>
          </cell>
          <cell r="F1612">
            <v>13.41</v>
          </cell>
          <cell r="G1612">
            <v>30382458</v>
          </cell>
        </row>
        <row r="1613">
          <cell r="A1613">
            <v>43348</v>
          </cell>
          <cell r="B1613">
            <v>13.39</v>
          </cell>
          <cell r="C1613">
            <v>13.41</v>
          </cell>
          <cell r="D1613">
            <v>13.1</v>
          </cell>
          <cell r="E1613">
            <v>13.13</v>
          </cell>
          <cell r="F1613">
            <v>13.13</v>
          </cell>
          <cell r="G1613">
            <v>39253016</v>
          </cell>
        </row>
        <row r="1614">
          <cell r="A1614">
            <v>43349</v>
          </cell>
          <cell r="B1614">
            <v>13.2</v>
          </cell>
          <cell r="C1614">
            <v>13.35</v>
          </cell>
          <cell r="D1614">
            <v>13.05</v>
          </cell>
          <cell r="E1614">
            <v>13.07</v>
          </cell>
          <cell r="F1614">
            <v>13.07</v>
          </cell>
          <cell r="G1614">
            <v>20210476</v>
          </cell>
        </row>
        <row r="1615">
          <cell r="A1615">
            <v>43350</v>
          </cell>
          <cell r="B1615">
            <v>13.05</v>
          </cell>
          <cell r="C1615">
            <v>13.2</v>
          </cell>
          <cell r="D1615">
            <v>12.87</v>
          </cell>
          <cell r="E1615">
            <v>13.17</v>
          </cell>
          <cell r="F1615">
            <v>13.17</v>
          </cell>
          <cell r="G1615">
            <v>21840107</v>
          </cell>
        </row>
        <row r="1616">
          <cell r="A1616">
            <v>43353</v>
          </cell>
          <cell r="B1616">
            <v>13.22</v>
          </cell>
          <cell r="C1616">
            <v>13.22</v>
          </cell>
          <cell r="D1616">
            <v>12.9</v>
          </cell>
          <cell r="E1616">
            <v>13.11</v>
          </cell>
          <cell r="F1616">
            <v>13.11</v>
          </cell>
          <cell r="G1616">
            <v>11816668</v>
          </cell>
        </row>
        <row r="1617">
          <cell r="A1617">
            <v>43354</v>
          </cell>
          <cell r="B1617">
            <v>13.05</v>
          </cell>
          <cell r="C1617">
            <v>13.2</v>
          </cell>
          <cell r="D1617">
            <v>12.96</v>
          </cell>
          <cell r="E1617">
            <v>13.11</v>
          </cell>
          <cell r="F1617">
            <v>13.11</v>
          </cell>
          <cell r="G1617">
            <v>14037076</v>
          </cell>
        </row>
        <row r="1618">
          <cell r="A1618">
            <v>43355</v>
          </cell>
          <cell r="B1618">
            <v>13.04</v>
          </cell>
          <cell r="C1618">
            <v>13.4</v>
          </cell>
          <cell r="D1618">
            <v>13.04</v>
          </cell>
          <cell r="E1618">
            <v>13.31</v>
          </cell>
          <cell r="F1618">
            <v>13.31</v>
          </cell>
          <cell r="G1618">
            <v>31256827</v>
          </cell>
        </row>
        <row r="1619">
          <cell r="A1619">
            <v>43356</v>
          </cell>
          <cell r="B1619">
            <v>13.3</v>
          </cell>
          <cell r="C1619">
            <v>13.49</v>
          </cell>
          <cell r="D1619">
            <v>13.29</v>
          </cell>
          <cell r="E1619">
            <v>13.34</v>
          </cell>
          <cell r="F1619">
            <v>13.34</v>
          </cell>
          <cell r="G1619">
            <v>34914349</v>
          </cell>
        </row>
        <row r="1620">
          <cell r="A1620">
            <v>43357</v>
          </cell>
          <cell r="B1620">
            <v>13.22</v>
          </cell>
          <cell r="C1620">
            <v>13.5</v>
          </cell>
          <cell r="D1620">
            <v>13.2</v>
          </cell>
          <cell r="E1620">
            <v>13.44</v>
          </cell>
          <cell r="F1620">
            <v>13.44</v>
          </cell>
          <cell r="G1620">
            <v>18330176</v>
          </cell>
        </row>
        <row r="1621">
          <cell r="A1621">
            <v>43360</v>
          </cell>
          <cell r="B1621">
            <v>13.45</v>
          </cell>
          <cell r="C1621">
            <v>13.66</v>
          </cell>
          <cell r="D1621">
            <v>13.33</v>
          </cell>
          <cell r="E1621">
            <v>13.38</v>
          </cell>
          <cell r="F1621">
            <v>13.38</v>
          </cell>
          <cell r="G1621">
            <v>13477714</v>
          </cell>
        </row>
        <row r="1622">
          <cell r="A1622">
            <v>43361</v>
          </cell>
          <cell r="B1622">
            <v>13.33</v>
          </cell>
          <cell r="C1622">
            <v>13.6</v>
          </cell>
          <cell r="D1622">
            <v>13.33</v>
          </cell>
          <cell r="E1622">
            <v>13.58</v>
          </cell>
          <cell r="F1622">
            <v>13.58</v>
          </cell>
          <cell r="G1622">
            <v>16479515</v>
          </cell>
        </row>
        <row r="1623">
          <cell r="A1623">
            <v>43362</v>
          </cell>
          <cell r="B1623">
            <v>13.55</v>
          </cell>
          <cell r="C1623">
            <v>13.75</v>
          </cell>
          <cell r="D1623">
            <v>13.47</v>
          </cell>
          <cell r="E1623">
            <v>13.49</v>
          </cell>
          <cell r="F1623">
            <v>13.49</v>
          </cell>
          <cell r="G1623">
            <v>18686915</v>
          </cell>
        </row>
        <row r="1624">
          <cell r="A1624">
            <v>43363</v>
          </cell>
          <cell r="B1624">
            <v>13.52</v>
          </cell>
          <cell r="C1624">
            <v>13.67</v>
          </cell>
          <cell r="D1624">
            <v>13.42</v>
          </cell>
          <cell r="E1624">
            <v>13.48</v>
          </cell>
          <cell r="F1624">
            <v>13.48</v>
          </cell>
          <cell r="G1624">
            <v>15715432</v>
          </cell>
        </row>
        <row r="1625">
          <cell r="A1625">
            <v>43364</v>
          </cell>
          <cell r="B1625">
            <v>13.47</v>
          </cell>
          <cell r="C1625">
            <v>13.47</v>
          </cell>
          <cell r="D1625">
            <v>13.22</v>
          </cell>
          <cell r="E1625">
            <v>13.28</v>
          </cell>
          <cell r="F1625">
            <v>13.28</v>
          </cell>
          <cell r="G1625">
            <v>83292081</v>
          </cell>
        </row>
        <row r="1626">
          <cell r="A1626">
            <v>43367</v>
          </cell>
          <cell r="B1626">
            <v>13.28</v>
          </cell>
          <cell r="C1626">
            <v>13.32</v>
          </cell>
          <cell r="D1626">
            <v>13.06</v>
          </cell>
          <cell r="E1626">
            <v>13.13</v>
          </cell>
          <cell r="F1626">
            <v>13.13</v>
          </cell>
          <cell r="G1626">
            <v>18822577</v>
          </cell>
        </row>
        <row r="1627">
          <cell r="A1627">
            <v>43368</v>
          </cell>
          <cell r="B1627">
            <v>13.19</v>
          </cell>
          <cell r="C1627">
            <v>13.3</v>
          </cell>
          <cell r="D1627">
            <v>13.12</v>
          </cell>
          <cell r="E1627">
            <v>13.15</v>
          </cell>
          <cell r="F1627">
            <v>13.15</v>
          </cell>
          <cell r="G1627">
            <v>11227551</v>
          </cell>
        </row>
        <row r="1628">
          <cell r="A1628">
            <v>43369</v>
          </cell>
          <cell r="B1628">
            <v>13.15</v>
          </cell>
          <cell r="C1628">
            <v>13.31</v>
          </cell>
          <cell r="D1628">
            <v>13.05</v>
          </cell>
          <cell r="E1628">
            <v>13.07</v>
          </cell>
          <cell r="F1628">
            <v>13.07</v>
          </cell>
          <cell r="G1628">
            <v>15014598</v>
          </cell>
        </row>
        <row r="1629">
          <cell r="A1629">
            <v>43370</v>
          </cell>
          <cell r="B1629">
            <v>13.1</v>
          </cell>
          <cell r="C1629">
            <v>13.35</v>
          </cell>
          <cell r="D1629">
            <v>13.1</v>
          </cell>
          <cell r="E1629">
            <v>13.32</v>
          </cell>
          <cell r="F1629">
            <v>13.32</v>
          </cell>
          <cell r="G1629">
            <v>17468043</v>
          </cell>
        </row>
        <row r="1630">
          <cell r="A1630">
            <v>43371</v>
          </cell>
          <cell r="B1630">
            <v>13.23</v>
          </cell>
          <cell r="C1630">
            <v>13.36</v>
          </cell>
          <cell r="D1630">
            <v>13.01</v>
          </cell>
          <cell r="E1630">
            <v>13.14</v>
          </cell>
          <cell r="F1630">
            <v>13.14</v>
          </cell>
          <cell r="G1630">
            <v>18345450</v>
          </cell>
        </row>
        <row r="1631">
          <cell r="A1631">
            <v>43374</v>
          </cell>
          <cell r="B1631">
            <v>13.21</v>
          </cell>
          <cell r="C1631">
            <v>13.52</v>
          </cell>
          <cell r="D1631">
            <v>13.19</v>
          </cell>
          <cell r="E1631">
            <v>13.36</v>
          </cell>
          <cell r="F1631">
            <v>13.36</v>
          </cell>
          <cell r="G1631">
            <v>18258135</v>
          </cell>
        </row>
        <row r="1632">
          <cell r="A1632">
            <v>43375</v>
          </cell>
          <cell r="B1632">
            <v>13.33</v>
          </cell>
          <cell r="C1632">
            <v>13.44</v>
          </cell>
          <cell r="D1632">
            <v>13.1</v>
          </cell>
          <cell r="E1632">
            <v>13.12</v>
          </cell>
          <cell r="F1632">
            <v>13.12</v>
          </cell>
          <cell r="G1632">
            <v>14672784</v>
          </cell>
        </row>
        <row r="1633">
          <cell r="A1633">
            <v>43376</v>
          </cell>
          <cell r="B1633">
            <v>13.12</v>
          </cell>
          <cell r="C1633">
            <v>13.22</v>
          </cell>
          <cell r="D1633">
            <v>12.95</v>
          </cell>
          <cell r="E1633">
            <v>12.99</v>
          </cell>
          <cell r="F1633">
            <v>12.99</v>
          </cell>
          <cell r="G1633">
            <v>15776125</v>
          </cell>
        </row>
        <row r="1634">
          <cell r="A1634">
            <v>43377</v>
          </cell>
          <cell r="B1634">
            <v>13.02</v>
          </cell>
          <cell r="C1634">
            <v>13.02</v>
          </cell>
          <cell r="D1634">
            <v>12.55</v>
          </cell>
          <cell r="E1634">
            <v>12.66</v>
          </cell>
          <cell r="F1634">
            <v>12.66</v>
          </cell>
          <cell r="G1634">
            <v>33282030</v>
          </cell>
        </row>
        <row r="1635">
          <cell r="A1635">
            <v>43378</v>
          </cell>
          <cell r="B1635">
            <v>12.66</v>
          </cell>
          <cell r="C1635">
            <v>12.66</v>
          </cell>
          <cell r="D1635">
            <v>12.1</v>
          </cell>
          <cell r="E1635">
            <v>12.13</v>
          </cell>
          <cell r="F1635">
            <v>12.13</v>
          </cell>
          <cell r="G1635">
            <v>47318532</v>
          </cell>
        </row>
        <row r="1636">
          <cell r="A1636">
            <v>43381</v>
          </cell>
          <cell r="B1636">
            <v>12.1</v>
          </cell>
          <cell r="C1636">
            <v>12.11</v>
          </cell>
          <cell r="D1636">
            <v>11.85</v>
          </cell>
          <cell r="E1636">
            <v>12.06</v>
          </cell>
          <cell r="F1636">
            <v>12.06</v>
          </cell>
          <cell r="G1636">
            <v>32036544</v>
          </cell>
        </row>
        <row r="1637">
          <cell r="A1637">
            <v>43382</v>
          </cell>
          <cell r="B1637">
            <v>12.05</v>
          </cell>
          <cell r="C1637">
            <v>12.21</v>
          </cell>
          <cell r="D1637">
            <v>11.81</v>
          </cell>
          <cell r="E1637">
            <v>12.18</v>
          </cell>
          <cell r="F1637">
            <v>12.18</v>
          </cell>
          <cell r="G1637">
            <v>19033251</v>
          </cell>
        </row>
        <row r="1638">
          <cell r="A1638">
            <v>43383</v>
          </cell>
          <cell r="B1638">
            <v>12.18</v>
          </cell>
          <cell r="C1638">
            <v>12.18</v>
          </cell>
          <cell r="D1638">
            <v>11.9</v>
          </cell>
          <cell r="E1638">
            <v>11.93</v>
          </cell>
          <cell r="F1638">
            <v>11.93</v>
          </cell>
          <cell r="G1638">
            <v>33197814</v>
          </cell>
        </row>
        <row r="1639">
          <cell r="A1639">
            <v>43384</v>
          </cell>
          <cell r="B1639">
            <v>11.91</v>
          </cell>
          <cell r="C1639">
            <v>12.03</v>
          </cell>
          <cell r="D1639">
            <v>11.55</v>
          </cell>
          <cell r="E1639">
            <v>11.6</v>
          </cell>
          <cell r="F1639">
            <v>11.6</v>
          </cell>
          <cell r="G1639">
            <v>34588906</v>
          </cell>
        </row>
        <row r="1640">
          <cell r="A1640">
            <v>43385</v>
          </cell>
          <cell r="B1640">
            <v>11.79</v>
          </cell>
          <cell r="C1640">
            <v>11.93</v>
          </cell>
          <cell r="D1640">
            <v>11.57</v>
          </cell>
          <cell r="E1640">
            <v>11.77</v>
          </cell>
          <cell r="F1640">
            <v>11.77</v>
          </cell>
          <cell r="G1640">
            <v>21999680</v>
          </cell>
        </row>
        <row r="1641">
          <cell r="A1641">
            <v>43388</v>
          </cell>
          <cell r="B1641">
            <v>11.83</v>
          </cell>
          <cell r="C1641">
            <v>12.1</v>
          </cell>
          <cell r="D1641">
            <v>11.68</v>
          </cell>
          <cell r="E1641">
            <v>11.99</v>
          </cell>
          <cell r="F1641">
            <v>11.99</v>
          </cell>
          <cell r="G1641">
            <v>20678795</v>
          </cell>
        </row>
        <row r="1642">
          <cell r="A1642">
            <v>43389</v>
          </cell>
          <cell r="B1642">
            <v>12.05</v>
          </cell>
          <cell r="C1642">
            <v>12.29</v>
          </cell>
          <cell r="D1642">
            <v>11.92</v>
          </cell>
          <cell r="E1642">
            <v>12.1</v>
          </cell>
          <cell r="F1642">
            <v>12.1</v>
          </cell>
          <cell r="G1642">
            <v>22379214</v>
          </cell>
        </row>
        <row r="1643">
          <cell r="A1643">
            <v>43390</v>
          </cell>
          <cell r="B1643">
            <v>12.09</v>
          </cell>
          <cell r="C1643">
            <v>12.18</v>
          </cell>
          <cell r="D1643">
            <v>11.78</v>
          </cell>
          <cell r="E1643">
            <v>11.83</v>
          </cell>
          <cell r="F1643">
            <v>11.83</v>
          </cell>
          <cell r="G1643">
            <v>21685674</v>
          </cell>
        </row>
        <row r="1644">
          <cell r="A1644">
            <v>43391</v>
          </cell>
          <cell r="B1644">
            <v>11.99</v>
          </cell>
          <cell r="C1644">
            <v>11.99</v>
          </cell>
          <cell r="D1644">
            <v>11.26</v>
          </cell>
          <cell r="E1644">
            <v>11.32</v>
          </cell>
          <cell r="F1644">
            <v>11.32</v>
          </cell>
          <cell r="G1644">
            <v>48605263</v>
          </cell>
        </row>
        <row r="1645">
          <cell r="A1645">
            <v>43392</v>
          </cell>
          <cell r="B1645">
            <v>11.36</v>
          </cell>
          <cell r="C1645">
            <v>11.49</v>
          </cell>
          <cell r="D1645">
            <v>11.24</v>
          </cell>
          <cell r="E1645">
            <v>11.4</v>
          </cell>
          <cell r="F1645">
            <v>11.4</v>
          </cell>
          <cell r="G1645">
            <v>38761422</v>
          </cell>
        </row>
        <row r="1646">
          <cell r="A1646">
            <v>43395</v>
          </cell>
          <cell r="B1646">
            <v>11.42</v>
          </cell>
          <cell r="C1646">
            <v>11.57</v>
          </cell>
          <cell r="D1646">
            <v>11</v>
          </cell>
          <cell r="E1646">
            <v>11.02</v>
          </cell>
          <cell r="F1646">
            <v>11.02</v>
          </cell>
          <cell r="G1646">
            <v>33495697</v>
          </cell>
        </row>
        <row r="1647">
          <cell r="A1647">
            <v>43396</v>
          </cell>
          <cell r="B1647">
            <v>10.86</v>
          </cell>
          <cell r="C1647">
            <v>10.94</v>
          </cell>
          <cell r="D1647">
            <v>10.65</v>
          </cell>
          <cell r="E1647">
            <v>10.76</v>
          </cell>
          <cell r="F1647">
            <v>10.76</v>
          </cell>
          <cell r="G1647">
            <v>45602338</v>
          </cell>
        </row>
        <row r="1648">
          <cell r="A1648">
            <v>43397</v>
          </cell>
          <cell r="B1648">
            <v>10.77</v>
          </cell>
          <cell r="C1648">
            <v>10.88</v>
          </cell>
          <cell r="D1648">
            <v>10.54</v>
          </cell>
          <cell r="E1648">
            <v>10.58</v>
          </cell>
          <cell r="F1648">
            <v>10.58</v>
          </cell>
          <cell r="G1648">
            <v>44017731</v>
          </cell>
        </row>
        <row r="1649">
          <cell r="A1649">
            <v>43398</v>
          </cell>
          <cell r="B1649">
            <v>10.69</v>
          </cell>
          <cell r="C1649">
            <v>11.28</v>
          </cell>
          <cell r="D1649">
            <v>10.33</v>
          </cell>
          <cell r="E1649">
            <v>10.42</v>
          </cell>
          <cell r="F1649">
            <v>10.42</v>
          </cell>
          <cell r="G1649">
            <v>46097931</v>
          </cell>
        </row>
        <row r="1650">
          <cell r="A1650">
            <v>43399</v>
          </cell>
          <cell r="B1650">
            <v>10.38</v>
          </cell>
          <cell r="C1650">
            <v>10.38</v>
          </cell>
          <cell r="D1650">
            <v>9.85</v>
          </cell>
          <cell r="E1650">
            <v>10.24</v>
          </cell>
          <cell r="F1650">
            <v>10.24</v>
          </cell>
          <cell r="G1650">
            <v>70208675</v>
          </cell>
        </row>
        <row r="1651">
          <cell r="A1651">
            <v>43402</v>
          </cell>
          <cell r="B1651">
            <v>10.11</v>
          </cell>
          <cell r="C1651">
            <v>10.41</v>
          </cell>
          <cell r="D1651">
            <v>9.5</v>
          </cell>
          <cell r="E1651">
            <v>9.76</v>
          </cell>
          <cell r="F1651">
            <v>9.76</v>
          </cell>
          <cell r="G1651">
            <v>84132764</v>
          </cell>
        </row>
        <row r="1652">
          <cell r="A1652">
            <v>43403</v>
          </cell>
          <cell r="B1652">
            <v>9.76</v>
          </cell>
          <cell r="C1652">
            <v>10.3</v>
          </cell>
          <cell r="D1652">
            <v>9.64</v>
          </cell>
          <cell r="E1652">
            <v>10.119999999999999</v>
          </cell>
          <cell r="F1652">
            <v>10.119999999999999</v>
          </cell>
          <cell r="G1652">
            <v>69520630</v>
          </cell>
        </row>
        <row r="1653">
          <cell r="A1653">
            <v>43404</v>
          </cell>
          <cell r="B1653">
            <v>10.210000000000001</v>
          </cell>
          <cell r="C1653">
            <v>10.6</v>
          </cell>
          <cell r="D1653">
            <v>10</v>
          </cell>
          <cell r="E1653">
            <v>10.14</v>
          </cell>
          <cell r="F1653">
            <v>10.14</v>
          </cell>
          <cell r="G1653">
            <v>79243439</v>
          </cell>
        </row>
        <row r="1654">
          <cell r="A1654">
            <v>43405</v>
          </cell>
          <cell r="B1654">
            <v>10.199999999999999</v>
          </cell>
          <cell r="C1654">
            <v>10.93</v>
          </cell>
          <cell r="D1654">
            <v>10.16</v>
          </cell>
          <cell r="E1654">
            <v>10.88</v>
          </cell>
          <cell r="F1654">
            <v>10.88</v>
          </cell>
          <cell r="G1654">
            <v>45328710</v>
          </cell>
        </row>
        <row r="1655">
          <cell r="A1655">
            <v>43409</v>
          </cell>
          <cell r="B1655">
            <v>10.87</v>
          </cell>
          <cell r="C1655">
            <v>11.22</v>
          </cell>
          <cell r="D1655">
            <v>10.77</v>
          </cell>
          <cell r="E1655">
            <v>10.99</v>
          </cell>
          <cell r="F1655">
            <v>10.99</v>
          </cell>
          <cell r="G1655">
            <v>55522463</v>
          </cell>
        </row>
        <row r="1656">
          <cell r="A1656">
            <v>43410</v>
          </cell>
          <cell r="B1656">
            <v>11.03</v>
          </cell>
          <cell r="C1656">
            <v>11.33</v>
          </cell>
          <cell r="D1656">
            <v>10.86</v>
          </cell>
          <cell r="E1656">
            <v>11.06</v>
          </cell>
          <cell r="F1656">
            <v>11.06</v>
          </cell>
          <cell r="G1656">
            <v>37702065</v>
          </cell>
        </row>
        <row r="1657">
          <cell r="A1657">
            <v>43411</v>
          </cell>
          <cell r="B1657">
            <v>11.14</v>
          </cell>
          <cell r="C1657">
            <v>11.47</v>
          </cell>
          <cell r="D1657">
            <v>11.1</v>
          </cell>
          <cell r="E1657">
            <v>11.22</v>
          </cell>
          <cell r="F1657">
            <v>11.22</v>
          </cell>
          <cell r="G1657">
            <v>43000818</v>
          </cell>
        </row>
        <row r="1658">
          <cell r="A1658">
            <v>43412</v>
          </cell>
          <cell r="B1658">
            <v>11.17</v>
          </cell>
          <cell r="C1658">
            <v>11.24</v>
          </cell>
          <cell r="D1658">
            <v>10.53</v>
          </cell>
          <cell r="E1658">
            <v>10.66</v>
          </cell>
          <cell r="F1658">
            <v>10.66</v>
          </cell>
          <cell r="G1658">
            <v>51309323</v>
          </cell>
        </row>
        <row r="1659">
          <cell r="A1659">
            <v>43413</v>
          </cell>
          <cell r="B1659">
            <v>10.66</v>
          </cell>
          <cell r="C1659">
            <v>10.74</v>
          </cell>
          <cell r="D1659">
            <v>10.02</v>
          </cell>
          <cell r="E1659">
            <v>10.71</v>
          </cell>
          <cell r="F1659">
            <v>10.71</v>
          </cell>
          <cell r="G1659">
            <v>45562864</v>
          </cell>
        </row>
        <row r="1660">
          <cell r="A1660">
            <v>43416</v>
          </cell>
          <cell r="B1660">
            <v>10.76</v>
          </cell>
          <cell r="C1660">
            <v>10.76</v>
          </cell>
          <cell r="D1660">
            <v>10.15</v>
          </cell>
          <cell r="E1660">
            <v>10.24</v>
          </cell>
          <cell r="F1660">
            <v>10.24</v>
          </cell>
          <cell r="G1660">
            <v>40053116</v>
          </cell>
        </row>
        <row r="1661">
          <cell r="A1661">
            <v>43417</v>
          </cell>
          <cell r="B1661">
            <v>10.29</v>
          </cell>
          <cell r="C1661">
            <v>10.46</v>
          </cell>
          <cell r="D1661">
            <v>10.029999999999999</v>
          </cell>
          <cell r="E1661">
            <v>10.09</v>
          </cell>
          <cell r="F1661">
            <v>10.09</v>
          </cell>
          <cell r="G1661">
            <v>36835665</v>
          </cell>
        </row>
        <row r="1662">
          <cell r="A1662">
            <v>43418</v>
          </cell>
          <cell r="B1662">
            <v>10.07</v>
          </cell>
          <cell r="C1662">
            <v>10.53</v>
          </cell>
          <cell r="D1662">
            <v>10.029999999999999</v>
          </cell>
          <cell r="E1662">
            <v>10.08</v>
          </cell>
          <cell r="F1662">
            <v>10.08</v>
          </cell>
          <cell r="G1662">
            <v>54815588</v>
          </cell>
        </row>
        <row r="1663">
          <cell r="A1663">
            <v>43419</v>
          </cell>
          <cell r="B1663">
            <v>10.029999999999999</v>
          </cell>
          <cell r="C1663">
            <v>10.32</v>
          </cell>
          <cell r="D1663">
            <v>9.9600000000000009</v>
          </cell>
          <cell r="E1663">
            <v>10</v>
          </cell>
          <cell r="F1663">
            <v>10</v>
          </cell>
          <cell r="G1663">
            <v>41639625</v>
          </cell>
        </row>
        <row r="1664">
          <cell r="A1664">
            <v>43420</v>
          </cell>
          <cell r="B1664">
            <v>10</v>
          </cell>
          <cell r="C1664">
            <v>10.31</v>
          </cell>
          <cell r="D1664">
            <v>9.98</v>
          </cell>
          <cell r="E1664">
            <v>10.14</v>
          </cell>
          <cell r="F1664">
            <v>10.14</v>
          </cell>
          <cell r="G1664">
            <v>47565980</v>
          </cell>
        </row>
        <row r="1665">
          <cell r="A1665">
            <v>43424</v>
          </cell>
          <cell r="B1665">
            <v>9.9499999999999993</v>
          </cell>
          <cell r="C1665">
            <v>10.27</v>
          </cell>
          <cell r="D1665">
            <v>9.89</v>
          </cell>
          <cell r="E1665">
            <v>9.94</v>
          </cell>
          <cell r="F1665">
            <v>9.94</v>
          </cell>
          <cell r="G1665">
            <v>35386806</v>
          </cell>
        </row>
        <row r="1666">
          <cell r="A1666">
            <v>43425</v>
          </cell>
          <cell r="B1666">
            <v>9.99</v>
          </cell>
          <cell r="C1666">
            <v>10.199999999999999</v>
          </cell>
          <cell r="D1666">
            <v>9.35</v>
          </cell>
          <cell r="E1666">
            <v>9.42</v>
          </cell>
          <cell r="F1666">
            <v>9.42</v>
          </cell>
          <cell r="G1666">
            <v>71733371</v>
          </cell>
        </row>
        <row r="1667">
          <cell r="A1667">
            <v>43426</v>
          </cell>
          <cell r="B1667">
            <v>9.4700000000000006</v>
          </cell>
          <cell r="C1667">
            <v>9.49</v>
          </cell>
          <cell r="D1667">
            <v>8.94</v>
          </cell>
          <cell r="E1667">
            <v>9.07</v>
          </cell>
          <cell r="F1667">
            <v>9.07</v>
          </cell>
          <cell r="G1667">
            <v>17356452</v>
          </cell>
        </row>
        <row r="1668">
          <cell r="A1668">
            <v>43427</v>
          </cell>
          <cell r="B1668">
            <v>9.23</v>
          </cell>
          <cell r="C1668">
            <v>9.68</v>
          </cell>
          <cell r="D1668">
            <v>9.2100000000000009</v>
          </cell>
          <cell r="E1668">
            <v>9.51</v>
          </cell>
          <cell r="F1668">
            <v>9.51</v>
          </cell>
          <cell r="G1668">
            <v>28498371</v>
          </cell>
        </row>
        <row r="1669">
          <cell r="A1669">
            <v>43430</v>
          </cell>
          <cell r="B1669">
            <v>9.67</v>
          </cell>
          <cell r="C1669">
            <v>9.89</v>
          </cell>
          <cell r="D1669">
            <v>9.15</v>
          </cell>
          <cell r="E1669">
            <v>9.31</v>
          </cell>
          <cell r="F1669">
            <v>9.31</v>
          </cell>
          <cell r="G1669">
            <v>60785963</v>
          </cell>
        </row>
        <row r="1670">
          <cell r="A1670">
            <v>43431</v>
          </cell>
          <cell r="B1670">
            <v>9.34</v>
          </cell>
          <cell r="C1670">
            <v>9.5500000000000007</v>
          </cell>
          <cell r="D1670">
            <v>9.2100000000000009</v>
          </cell>
          <cell r="E1670">
            <v>9.5</v>
          </cell>
          <cell r="F1670">
            <v>9.5</v>
          </cell>
          <cell r="G1670">
            <v>49108220</v>
          </cell>
        </row>
        <row r="1671">
          <cell r="A1671">
            <v>43432</v>
          </cell>
          <cell r="B1671">
            <v>9.61</v>
          </cell>
          <cell r="C1671">
            <v>9.9700000000000006</v>
          </cell>
          <cell r="D1671">
            <v>9.4600000000000009</v>
          </cell>
          <cell r="E1671">
            <v>9.94</v>
          </cell>
          <cell r="F1671">
            <v>9.94</v>
          </cell>
          <cell r="G1671">
            <v>59709251</v>
          </cell>
        </row>
        <row r="1672">
          <cell r="A1672">
            <v>43433</v>
          </cell>
          <cell r="B1672">
            <v>10.02</v>
          </cell>
          <cell r="C1672">
            <v>10.52</v>
          </cell>
          <cell r="D1672">
            <v>10.01</v>
          </cell>
          <cell r="E1672">
            <v>10.36</v>
          </cell>
          <cell r="F1672">
            <v>10.36</v>
          </cell>
          <cell r="G1672">
            <v>57607403</v>
          </cell>
        </row>
        <row r="1673">
          <cell r="A1673">
            <v>43434</v>
          </cell>
          <cell r="B1673">
            <v>10.41</v>
          </cell>
          <cell r="C1673">
            <v>10.51</v>
          </cell>
          <cell r="D1673">
            <v>10.15</v>
          </cell>
          <cell r="E1673">
            <v>10.47</v>
          </cell>
          <cell r="F1673">
            <v>10.47</v>
          </cell>
          <cell r="G1673">
            <v>58340215</v>
          </cell>
        </row>
        <row r="1674">
          <cell r="A1674">
            <v>43437</v>
          </cell>
          <cell r="B1674">
            <v>10.62</v>
          </cell>
          <cell r="C1674">
            <v>10.81</v>
          </cell>
          <cell r="D1674">
            <v>10.3</v>
          </cell>
          <cell r="E1674">
            <v>10.47</v>
          </cell>
          <cell r="F1674">
            <v>10.47</v>
          </cell>
          <cell r="G1674">
            <v>55638369</v>
          </cell>
        </row>
        <row r="1675">
          <cell r="A1675">
            <v>43438</v>
          </cell>
          <cell r="B1675">
            <v>10.46</v>
          </cell>
          <cell r="C1675">
            <v>10.68</v>
          </cell>
          <cell r="D1675">
            <v>10</v>
          </cell>
          <cell r="E1675">
            <v>10.029999999999999</v>
          </cell>
          <cell r="F1675">
            <v>10.029999999999999</v>
          </cell>
          <cell r="G1675">
            <v>45889968</v>
          </cell>
        </row>
        <row r="1676">
          <cell r="A1676">
            <v>43439</v>
          </cell>
          <cell r="B1676">
            <v>10.119999999999999</v>
          </cell>
          <cell r="C1676">
            <v>10.17</v>
          </cell>
          <cell r="D1676">
            <v>10.039999999999999</v>
          </cell>
          <cell r="E1676">
            <v>10.09</v>
          </cell>
          <cell r="F1676">
            <v>10.09</v>
          </cell>
          <cell r="G1676">
            <v>6785790</v>
          </cell>
        </row>
        <row r="1677">
          <cell r="A1677">
            <v>43440</v>
          </cell>
          <cell r="B1677">
            <v>9.91</v>
          </cell>
          <cell r="C1677">
            <v>10.130000000000001</v>
          </cell>
          <cell r="D1677">
            <v>9.75</v>
          </cell>
          <cell r="E1677">
            <v>10.09</v>
          </cell>
          <cell r="F1677">
            <v>10.09</v>
          </cell>
          <cell r="G1677">
            <v>46664802</v>
          </cell>
        </row>
        <row r="1678">
          <cell r="A1678">
            <v>43441</v>
          </cell>
          <cell r="B1678">
            <v>10.14</v>
          </cell>
          <cell r="C1678">
            <v>10.4</v>
          </cell>
          <cell r="D1678">
            <v>10.14</v>
          </cell>
          <cell r="E1678">
            <v>10.19</v>
          </cell>
          <cell r="F1678">
            <v>10.19</v>
          </cell>
          <cell r="G1678">
            <v>28305068</v>
          </cell>
        </row>
        <row r="1679">
          <cell r="A1679">
            <v>43444</v>
          </cell>
          <cell r="B1679">
            <v>10.15</v>
          </cell>
          <cell r="C1679">
            <v>10.15</v>
          </cell>
          <cell r="D1679">
            <v>9.67</v>
          </cell>
          <cell r="E1679">
            <v>9.69</v>
          </cell>
          <cell r="F1679">
            <v>9.69</v>
          </cell>
          <cell r="G1679">
            <v>44215549</v>
          </cell>
        </row>
        <row r="1680">
          <cell r="A1680">
            <v>43445</v>
          </cell>
          <cell r="B1680">
            <v>9.82</v>
          </cell>
          <cell r="C1680">
            <v>9.8800000000000008</v>
          </cell>
          <cell r="D1680">
            <v>9.4700000000000006</v>
          </cell>
          <cell r="E1680">
            <v>9.56</v>
          </cell>
          <cell r="F1680">
            <v>9.56</v>
          </cell>
          <cell r="G1680">
            <v>31416291</v>
          </cell>
        </row>
        <row r="1681">
          <cell r="A1681">
            <v>43447</v>
          </cell>
          <cell r="B1681">
            <v>9.59</v>
          </cell>
          <cell r="C1681">
            <v>9.6999999999999993</v>
          </cell>
          <cell r="D1681">
            <v>9.4</v>
          </cell>
          <cell r="E1681">
            <v>9.42</v>
          </cell>
          <cell r="F1681">
            <v>9.42</v>
          </cell>
          <cell r="G1681">
            <v>41441460</v>
          </cell>
        </row>
        <row r="1682">
          <cell r="A1682">
            <v>43448</v>
          </cell>
          <cell r="B1682">
            <v>9.43</v>
          </cell>
          <cell r="C1682">
            <v>9.59</v>
          </cell>
          <cell r="D1682">
            <v>9.26</v>
          </cell>
          <cell r="E1682">
            <v>9.48</v>
          </cell>
          <cell r="F1682">
            <v>9.48</v>
          </cell>
          <cell r="G1682">
            <v>36295373</v>
          </cell>
        </row>
        <row r="1683">
          <cell r="A1683">
            <v>43451</v>
          </cell>
          <cell r="B1683">
            <v>9.4600000000000009</v>
          </cell>
          <cell r="C1683">
            <v>9.61</v>
          </cell>
          <cell r="D1683">
            <v>9.3699999999999992</v>
          </cell>
          <cell r="E1683">
            <v>9.43</v>
          </cell>
          <cell r="F1683">
            <v>9.43</v>
          </cell>
          <cell r="G1683">
            <v>32890640</v>
          </cell>
        </row>
        <row r="1684">
          <cell r="A1684">
            <v>43452</v>
          </cell>
          <cell r="B1684">
            <v>9.51</v>
          </cell>
          <cell r="C1684">
            <v>9.83</v>
          </cell>
          <cell r="D1684">
            <v>9.4600000000000009</v>
          </cell>
          <cell r="E1684">
            <v>9.69</v>
          </cell>
          <cell r="F1684">
            <v>9.69</v>
          </cell>
          <cell r="G1684">
            <v>42786126</v>
          </cell>
        </row>
        <row r="1685">
          <cell r="A1685">
            <v>43453</v>
          </cell>
          <cell r="B1685">
            <v>9.69</v>
          </cell>
          <cell r="C1685">
            <v>10.199999999999999</v>
          </cell>
          <cell r="D1685">
            <v>9.69</v>
          </cell>
          <cell r="E1685">
            <v>9.77</v>
          </cell>
          <cell r="F1685">
            <v>9.77</v>
          </cell>
          <cell r="G1685">
            <v>61334192</v>
          </cell>
        </row>
        <row r="1686">
          <cell r="A1686">
            <v>43454</v>
          </cell>
          <cell r="B1686">
            <v>9.86</v>
          </cell>
          <cell r="C1686">
            <v>10.01</v>
          </cell>
          <cell r="D1686">
            <v>9.56</v>
          </cell>
          <cell r="E1686">
            <v>9.6199999999999992</v>
          </cell>
          <cell r="F1686">
            <v>9.6199999999999992</v>
          </cell>
          <cell r="G1686">
            <v>37808403</v>
          </cell>
        </row>
        <row r="1687">
          <cell r="A1687">
            <v>43455</v>
          </cell>
          <cell r="B1687">
            <v>9.57</v>
          </cell>
          <cell r="C1687">
            <v>9.7200000000000006</v>
          </cell>
          <cell r="D1687">
            <v>9.44</v>
          </cell>
          <cell r="E1687">
            <v>9.5500000000000007</v>
          </cell>
          <cell r="F1687">
            <v>9.5500000000000007</v>
          </cell>
          <cell r="G1687">
            <v>102773346</v>
          </cell>
        </row>
        <row r="1688">
          <cell r="A1688">
            <v>43458</v>
          </cell>
          <cell r="B1688">
            <v>9.51</v>
          </cell>
          <cell r="C1688">
            <v>9.6300000000000008</v>
          </cell>
          <cell r="D1688">
            <v>9.3699999999999992</v>
          </cell>
          <cell r="E1688">
            <v>9.42</v>
          </cell>
          <cell r="F1688">
            <v>9.42</v>
          </cell>
          <cell r="G1688">
            <v>6532639</v>
          </cell>
        </row>
        <row r="1689">
          <cell r="A1689">
            <v>43460</v>
          </cell>
          <cell r="B1689">
            <v>9.4</v>
          </cell>
          <cell r="C1689">
            <v>9.5500000000000007</v>
          </cell>
          <cell r="D1689">
            <v>9.26</v>
          </cell>
          <cell r="E1689">
            <v>9.5</v>
          </cell>
          <cell r="F1689">
            <v>9.5</v>
          </cell>
          <cell r="G1689">
            <v>17514388</v>
          </cell>
        </row>
        <row r="1690">
          <cell r="A1690">
            <v>43461</v>
          </cell>
          <cell r="B1690">
            <v>9.4600000000000009</v>
          </cell>
          <cell r="C1690">
            <v>9.49</v>
          </cell>
          <cell r="D1690">
            <v>9.25</v>
          </cell>
          <cell r="E1690">
            <v>9.4700000000000006</v>
          </cell>
          <cell r="F1690">
            <v>9.4700000000000006</v>
          </cell>
          <cell r="G1690">
            <v>20361948</v>
          </cell>
        </row>
        <row r="1691">
          <cell r="A1691">
            <v>43462</v>
          </cell>
          <cell r="B1691">
            <v>9.4700000000000006</v>
          </cell>
          <cell r="C1691">
            <v>9.5500000000000007</v>
          </cell>
          <cell r="D1691">
            <v>9.42</v>
          </cell>
          <cell r="E1691">
            <v>9.4600000000000009</v>
          </cell>
          <cell r="F1691">
            <v>9.4600000000000009</v>
          </cell>
          <cell r="G1691">
            <v>10061667</v>
          </cell>
        </row>
        <row r="1692">
          <cell r="A1692">
            <v>43465</v>
          </cell>
          <cell r="B1692">
            <v>9.4700000000000006</v>
          </cell>
          <cell r="C1692">
            <v>9.61</v>
          </cell>
          <cell r="D1692">
            <v>9.3699999999999992</v>
          </cell>
          <cell r="E1692">
            <v>9.49</v>
          </cell>
          <cell r="F1692">
            <v>9.49</v>
          </cell>
          <cell r="G1692">
            <v>17376995</v>
          </cell>
        </row>
        <row r="1693">
          <cell r="A1693">
            <v>43467</v>
          </cell>
          <cell r="B1693">
            <v>9.4499999999999993</v>
          </cell>
          <cell r="C1693">
            <v>9.7899999999999991</v>
          </cell>
          <cell r="D1693">
            <v>9.44</v>
          </cell>
          <cell r="E1693">
            <v>9.77</v>
          </cell>
          <cell r="F1693">
            <v>9.77</v>
          </cell>
          <cell r="G1693">
            <v>11805436</v>
          </cell>
        </row>
        <row r="1694">
          <cell r="A1694">
            <v>43468</v>
          </cell>
          <cell r="B1694">
            <v>9.7100000000000009</v>
          </cell>
          <cell r="C1694">
            <v>9.77</v>
          </cell>
          <cell r="D1694">
            <v>9.49</v>
          </cell>
          <cell r="E1694">
            <v>9.58</v>
          </cell>
          <cell r="F1694">
            <v>9.58</v>
          </cell>
          <cell r="G1694">
            <v>19429709</v>
          </cell>
        </row>
        <row r="1695">
          <cell r="A1695">
            <v>43469</v>
          </cell>
          <cell r="B1695">
            <v>9.64</v>
          </cell>
          <cell r="C1695">
            <v>9.7899999999999991</v>
          </cell>
          <cell r="D1695">
            <v>9.5</v>
          </cell>
          <cell r="E1695">
            <v>9.61</v>
          </cell>
          <cell r="F1695">
            <v>9.61</v>
          </cell>
          <cell r="G1695">
            <v>18881858</v>
          </cell>
        </row>
        <row r="1696">
          <cell r="A1696">
            <v>43472</v>
          </cell>
          <cell r="B1696">
            <v>9.6300000000000008</v>
          </cell>
          <cell r="C1696">
            <v>9.93</v>
          </cell>
          <cell r="D1696">
            <v>9.48</v>
          </cell>
          <cell r="E1696">
            <v>9.89</v>
          </cell>
          <cell r="F1696">
            <v>9.89</v>
          </cell>
          <cell r="G1696">
            <v>20506020</v>
          </cell>
        </row>
        <row r="1697">
          <cell r="A1697">
            <v>43473</v>
          </cell>
          <cell r="B1697">
            <v>9.9499999999999993</v>
          </cell>
          <cell r="C1697">
            <v>10.14</v>
          </cell>
          <cell r="D1697">
            <v>9.9</v>
          </cell>
          <cell r="E1697">
            <v>10.11</v>
          </cell>
          <cell r="F1697">
            <v>10.11</v>
          </cell>
          <cell r="G1697">
            <v>35977574</v>
          </cell>
        </row>
        <row r="1698">
          <cell r="A1698">
            <v>43474</v>
          </cell>
          <cell r="B1698">
            <v>10.119999999999999</v>
          </cell>
          <cell r="C1698">
            <v>10.4</v>
          </cell>
          <cell r="D1698">
            <v>10.1</v>
          </cell>
          <cell r="E1698">
            <v>10.199999999999999</v>
          </cell>
          <cell r="F1698">
            <v>10.199999999999999</v>
          </cell>
          <cell r="G1698">
            <v>43430708</v>
          </cell>
        </row>
        <row r="1699">
          <cell r="A1699">
            <v>43475</v>
          </cell>
          <cell r="B1699">
            <v>10.24</v>
          </cell>
          <cell r="C1699">
            <v>10.27</v>
          </cell>
          <cell r="D1699">
            <v>10.050000000000001</v>
          </cell>
          <cell r="E1699">
            <v>10.16</v>
          </cell>
          <cell r="F1699">
            <v>10.16</v>
          </cell>
          <cell r="G1699">
            <v>27587993</v>
          </cell>
        </row>
        <row r="1700">
          <cell r="A1700">
            <v>43476</v>
          </cell>
          <cell r="B1700">
            <v>10.17</v>
          </cell>
          <cell r="C1700">
            <v>10.17</v>
          </cell>
          <cell r="D1700">
            <v>9.94</v>
          </cell>
          <cell r="E1700">
            <v>10.039999999999999</v>
          </cell>
          <cell r="F1700">
            <v>10.039999999999999</v>
          </cell>
          <cell r="G1700">
            <v>23658346</v>
          </cell>
        </row>
        <row r="1701">
          <cell r="A1701">
            <v>43479</v>
          </cell>
          <cell r="B1701">
            <v>10.029999999999999</v>
          </cell>
          <cell r="C1701">
            <v>10.130000000000001</v>
          </cell>
          <cell r="D1701">
            <v>9.8699999999999992</v>
          </cell>
          <cell r="E1701">
            <v>9.9499999999999993</v>
          </cell>
          <cell r="F1701">
            <v>9.9499999999999993</v>
          </cell>
          <cell r="G1701">
            <v>19850027</v>
          </cell>
        </row>
        <row r="1702">
          <cell r="A1702">
            <v>43480</v>
          </cell>
          <cell r="B1702">
            <v>9.93</v>
          </cell>
          <cell r="C1702">
            <v>10.01</v>
          </cell>
          <cell r="D1702">
            <v>9.85</v>
          </cell>
          <cell r="E1702">
            <v>9.93</v>
          </cell>
          <cell r="F1702">
            <v>9.93</v>
          </cell>
          <cell r="G1702">
            <v>38436418</v>
          </cell>
        </row>
        <row r="1703">
          <cell r="A1703">
            <v>43481</v>
          </cell>
          <cell r="B1703">
            <v>9.91</v>
          </cell>
          <cell r="C1703">
            <v>10.210000000000001</v>
          </cell>
          <cell r="D1703">
            <v>9.89</v>
          </cell>
          <cell r="E1703">
            <v>10.19</v>
          </cell>
          <cell r="F1703">
            <v>10.19</v>
          </cell>
          <cell r="G1703">
            <v>45541036</v>
          </cell>
        </row>
        <row r="1704">
          <cell r="A1704">
            <v>43482</v>
          </cell>
          <cell r="B1704">
            <v>10.199999999999999</v>
          </cell>
          <cell r="C1704">
            <v>10.44</v>
          </cell>
          <cell r="D1704">
            <v>10.18</v>
          </cell>
          <cell r="E1704">
            <v>10.4</v>
          </cell>
          <cell r="F1704">
            <v>10.4</v>
          </cell>
          <cell r="G1704">
            <v>49800589</v>
          </cell>
        </row>
        <row r="1705">
          <cell r="A1705">
            <v>43483</v>
          </cell>
          <cell r="B1705">
            <v>10.45</v>
          </cell>
          <cell r="C1705">
            <v>10.78</v>
          </cell>
          <cell r="D1705">
            <v>10.36</v>
          </cell>
          <cell r="E1705">
            <v>10.68</v>
          </cell>
          <cell r="F1705">
            <v>10.68</v>
          </cell>
          <cell r="G1705">
            <v>38914618</v>
          </cell>
        </row>
        <row r="1706">
          <cell r="A1706">
            <v>43486</v>
          </cell>
          <cell r="B1706">
            <v>10.7</v>
          </cell>
          <cell r="C1706">
            <v>10.72</v>
          </cell>
          <cell r="D1706">
            <v>10.53</v>
          </cell>
          <cell r="E1706">
            <v>10.59</v>
          </cell>
          <cell r="F1706">
            <v>10.59</v>
          </cell>
          <cell r="G1706">
            <v>11603166</v>
          </cell>
        </row>
        <row r="1707">
          <cell r="A1707">
            <v>43487</v>
          </cell>
          <cell r="B1707">
            <v>10.61</v>
          </cell>
          <cell r="C1707">
            <v>10.65</v>
          </cell>
          <cell r="D1707">
            <v>10.3</v>
          </cell>
          <cell r="E1707">
            <v>10.39</v>
          </cell>
          <cell r="F1707">
            <v>10.39</v>
          </cell>
          <cell r="G1707">
            <v>32959545</v>
          </cell>
        </row>
        <row r="1708">
          <cell r="A1708">
            <v>43488</v>
          </cell>
          <cell r="B1708">
            <v>10.36</v>
          </cell>
          <cell r="C1708">
            <v>10.47</v>
          </cell>
          <cell r="D1708">
            <v>9.9</v>
          </cell>
          <cell r="E1708">
            <v>9.99</v>
          </cell>
          <cell r="F1708">
            <v>9.99</v>
          </cell>
          <cell r="G1708">
            <v>53615824</v>
          </cell>
        </row>
        <row r="1709">
          <cell r="A1709">
            <v>43489</v>
          </cell>
          <cell r="B1709">
            <v>10.029999999999999</v>
          </cell>
          <cell r="C1709">
            <v>10.199999999999999</v>
          </cell>
          <cell r="D1709">
            <v>9.98</v>
          </cell>
          <cell r="E1709">
            <v>10</v>
          </cell>
          <cell r="F1709">
            <v>10</v>
          </cell>
          <cell r="G1709">
            <v>37044988</v>
          </cell>
        </row>
        <row r="1710">
          <cell r="A1710">
            <v>43490</v>
          </cell>
          <cell r="B1710">
            <v>10.06</v>
          </cell>
          <cell r="C1710">
            <v>10.23</v>
          </cell>
          <cell r="D1710">
            <v>10.06</v>
          </cell>
          <cell r="E1710">
            <v>10.1</v>
          </cell>
          <cell r="F1710">
            <v>10.1</v>
          </cell>
          <cell r="G1710">
            <v>33521410</v>
          </cell>
        </row>
        <row r="1711">
          <cell r="A1711">
            <v>43493</v>
          </cell>
          <cell r="B1711">
            <v>10.1</v>
          </cell>
          <cell r="C1711">
            <v>10.18</v>
          </cell>
          <cell r="D1711">
            <v>9.99</v>
          </cell>
          <cell r="E1711">
            <v>10.130000000000001</v>
          </cell>
          <cell r="F1711">
            <v>10.130000000000001</v>
          </cell>
          <cell r="G1711">
            <v>42308405</v>
          </cell>
        </row>
        <row r="1712">
          <cell r="A1712">
            <v>43494</v>
          </cell>
          <cell r="B1712">
            <v>10.18</v>
          </cell>
          <cell r="C1712">
            <v>10.25</v>
          </cell>
          <cell r="D1712">
            <v>10.050000000000001</v>
          </cell>
          <cell r="E1712">
            <v>10.08</v>
          </cell>
          <cell r="F1712">
            <v>10.08</v>
          </cell>
          <cell r="G1712">
            <v>25156123</v>
          </cell>
        </row>
        <row r="1713">
          <cell r="A1713">
            <v>43495</v>
          </cell>
          <cell r="B1713">
            <v>10.1</v>
          </cell>
          <cell r="C1713">
            <v>10.28</v>
          </cell>
          <cell r="D1713">
            <v>9.9600000000000009</v>
          </cell>
          <cell r="E1713">
            <v>10.23</v>
          </cell>
          <cell r="F1713">
            <v>10.23</v>
          </cell>
          <cell r="G1713">
            <v>30815752</v>
          </cell>
        </row>
        <row r="1714">
          <cell r="A1714">
            <v>43496</v>
          </cell>
          <cell r="B1714">
            <v>10.25</v>
          </cell>
          <cell r="C1714">
            <v>10.46</v>
          </cell>
          <cell r="D1714">
            <v>10.15</v>
          </cell>
          <cell r="E1714">
            <v>10.33</v>
          </cell>
          <cell r="F1714">
            <v>10.33</v>
          </cell>
          <cell r="G1714">
            <v>34533682</v>
          </cell>
        </row>
        <row r="1715">
          <cell r="A1715">
            <v>43497</v>
          </cell>
          <cell r="B1715">
            <v>10.38</v>
          </cell>
          <cell r="C1715">
            <v>10.44</v>
          </cell>
          <cell r="D1715">
            <v>10.16</v>
          </cell>
          <cell r="E1715">
            <v>10.199999999999999</v>
          </cell>
          <cell r="F1715">
            <v>10.199999999999999</v>
          </cell>
          <cell r="G1715">
            <v>22046691</v>
          </cell>
        </row>
        <row r="1716">
          <cell r="A1716">
            <v>43501</v>
          </cell>
          <cell r="B1716">
            <v>10.18</v>
          </cell>
          <cell r="C1716">
            <v>10.5</v>
          </cell>
          <cell r="D1716">
            <v>10.18</v>
          </cell>
          <cell r="E1716">
            <v>10.49</v>
          </cell>
          <cell r="F1716">
            <v>10.49</v>
          </cell>
          <cell r="G1716">
            <v>21134223</v>
          </cell>
        </row>
        <row r="1717">
          <cell r="A1717">
            <v>43502</v>
          </cell>
          <cell r="B1717">
            <v>10.51</v>
          </cell>
          <cell r="C1717">
            <v>10.55</v>
          </cell>
          <cell r="D1717">
            <v>10.119999999999999</v>
          </cell>
          <cell r="E1717">
            <v>10.15</v>
          </cell>
          <cell r="F1717">
            <v>10.15</v>
          </cell>
          <cell r="G1717">
            <v>47525614</v>
          </cell>
        </row>
        <row r="1718">
          <cell r="A1718">
            <v>43503</v>
          </cell>
          <cell r="B1718">
            <v>10.15</v>
          </cell>
          <cell r="C1718">
            <v>10.199999999999999</v>
          </cell>
          <cell r="D1718">
            <v>9.42</v>
          </cell>
          <cell r="E1718">
            <v>9.4600000000000009</v>
          </cell>
          <cell r="F1718">
            <v>9.4600000000000009</v>
          </cell>
          <cell r="G1718">
            <v>63199228</v>
          </cell>
        </row>
        <row r="1719">
          <cell r="A1719">
            <v>43504</v>
          </cell>
          <cell r="B1719">
            <v>9.48</v>
          </cell>
          <cell r="C1719">
            <v>9.48</v>
          </cell>
          <cell r="D1719">
            <v>9.14</v>
          </cell>
          <cell r="E1719">
            <v>9.31</v>
          </cell>
          <cell r="F1719">
            <v>9.31</v>
          </cell>
          <cell r="G1719">
            <v>34675928</v>
          </cell>
        </row>
        <row r="1720">
          <cell r="A1720">
            <v>43507</v>
          </cell>
          <cell r="B1720">
            <v>9.31</v>
          </cell>
          <cell r="C1720">
            <v>9.5</v>
          </cell>
          <cell r="D1720">
            <v>9.18</v>
          </cell>
          <cell r="E1720">
            <v>9.4600000000000009</v>
          </cell>
          <cell r="F1720">
            <v>9.4600000000000009</v>
          </cell>
          <cell r="G1720">
            <v>23463747</v>
          </cell>
        </row>
        <row r="1721">
          <cell r="A1721">
            <v>43508</v>
          </cell>
          <cell r="B1721">
            <v>9.49</v>
          </cell>
          <cell r="C1721">
            <v>9.68</v>
          </cell>
          <cell r="D1721">
            <v>9.4600000000000009</v>
          </cell>
          <cell r="E1721">
            <v>9.6300000000000008</v>
          </cell>
          <cell r="F1721">
            <v>9.6300000000000008</v>
          </cell>
          <cell r="G1721">
            <v>54671411</v>
          </cell>
        </row>
        <row r="1722">
          <cell r="A1722">
            <v>43509</v>
          </cell>
          <cell r="B1722">
            <v>9.61</v>
          </cell>
          <cell r="C1722">
            <v>9.76</v>
          </cell>
          <cell r="D1722">
            <v>9.31</v>
          </cell>
          <cell r="E1722">
            <v>9.36</v>
          </cell>
          <cell r="F1722">
            <v>9.36</v>
          </cell>
          <cell r="G1722">
            <v>39652289</v>
          </cell>
        </row>
        <row r="1723">
          <cell r="A1723">
            <v>43510</v>
          </cell>
          <cell r="B1723">
            <v>9.42</v>
          </cell>
          <cell r="C1723">
            <v>9.5299999999999994</v>
          </cell>
          <cell r="D1723">
            <v>9.24</v>
          </cell>
          <cell r="E1723">
            <v>9.5</v>
          </cell>
          <cell r="F1723">
            <v>9.5</v>
          </cell>
          <cell r="G1723">
            <v>30831365</v>
          </cell>
        </row>
        <row r="1724">
          <cell r="A1724">
            <v>43511</v>
          </cell>
          <cell r="B1724">
            <v>9.5299999999999994</v>
          </cell>
          <cell r="C1724">
            <v>9.6199999999999992</v>
          </cell>
          <cell r="D1724">
            <v>9.44</v>
          </cell>
          <cell r="E1724">
            <v>9.5</v>
          </cell>
          <cell r="F1724">
            <v>9.5</v>
          </cell>
          <cell r="G1724">
            <v>23693594</v>
          </cell>
        </row>
        <row r="1725">
          <cell r="A1725">
            <v>43514</v>
          </cell>
          <cell r="B1725">
            <v>9.5299999999999994</v>
          </cell>
          <cell r="C1725">
            <v>9.67</v>
          </cell>
          <cell r="D1725">
            <v>9.51</v>
          </cell>
          <cell r="E1725">
            <v>9.5500000000000007</v>
          </cell>
          <cell r="F1725">
            <v>9.5500000000000007</v>
          </cell>
          <cell r="G1725">
            <v>4343672</v>
          </cell>
        </row>
        <row r="1726">
          <cell r="A1726">
            <v>43515</v>
          </cell>
          <cell r="B1726">
            <v>9.5500000000000007</v>
          </cell>
          <cell r="C1726">
            <v>9.6300000000000008</v>
          </cell>
          <cell r="D1726">
            <v>9.4</v>
          </cell>
          <cell r="E1726">
            <v>9.42</v>
          </cell>
          <cell r="F1726">
            <v>9.42</v>
          </cell>
          <cell r="G1726">
            <v>19342279</v>
          </cell>
        </row>
        <row r="1727">
          <cell r="A1727">
            <v>43516</v>
          </cell>
          <cell r="B1727">
            <v>9.67</v>
          </cell>
          <cell r="C1727">
            <v>9.8800000000000008</v>
          </cell>
          <cell r="D1727">
            <v>9.59</v>
          </cell>
          <cell r="E1727">
            <v>9.7200000000000006</v>
          </cell>
          <cell r="F1727">
            <v>9.7200000000000006</v>
          </cell>
          <cell r="G1727">
            <v>43955746</v>
          </cell>
        </row>
        <row r="1728">
          <cell r="A1728">
            <v>43517</v>
          </cell>
          <cell r="B1728">
            <v>9.67</v>
          </cell>
          <cell r="C1728">
            <v>9.7200000000000006</v>
          </cell>
          <cell r="D1728">
            <v>9.6</v>
          </cell>
          <cell r="E1728">
            <v>9.67</v>
          </cell>
          <cell r="F1728">
            <v>9.67</v>
          </cell>
          <cell r="G1728">
            <v>24750788</v>
          </cell>
        </row>
        <row r="1729">
          <cell r="A1729">
            <v>43518</v>
          </cell>
          <cell r="B1729">
            <v>9.69</v>
          </cell>
          <cell r="C1729">
            <v>9.7200000000000006</v>
          </cell>
          <cell r="D1729">
            <v>9.51</v>
          </cell>
          <cell r="E1729">
            <v>9.58</v>
          </cell>
          <cell r="F1729">
            <v>9.58</v>
          </cell>
          <cell r="G1729">
            <v>28607449</v>
          </cell>
        </row>
        <row r="1730">
          <cell r="A1730">
            <v>43521</v>
          </cell>
          <cell r="B1730">
            <v>9.6</v>
          </cell>
          <cell r="C1730">
            <v>9.64</v>
          </cell>
          <cell r="D1730">
            <v>9.35</v>
          </cell>
          <cell r="E1730">
            <v>9.44</v>
          </cell>
          <cell r="F1730">
            <v>9.44</v>
          </cell>
          <cell r="G1730">
            <v>45426294</v>
          </cell>
        </row>
        <row r="1731">
          <cell r="A1731">
            <v>43522</v>
          </cell>
          <cell r="B1731">
            <v>9.49</v>
          </cell>
          <cell r="C1731">
            <v>9.5500000000000007</v>
          </cell>
          <cell r="D1731">
            <v>9.41</v>
          </cell>
          <cell r="E1731">
            <v>9.5299999999999994</v>
          </cell>
          <cell r="F1731">
            <v>9.5299999999999994</v>
          </cell>
          <cell r="G1731">
            <v>23399250</v>
          </cell>
        </row>
        <row r="1732">
          <cell r="A1732">
            <v>43523</v>
          </cell>
          <cell r="B1732">
            <v>9.5299999999999994</v>
          </cell>
          <cell r="C1732">
            <v>9.5399999999999991</v>
          </cell>
          <cell r="D1732">
            <v>9.36</v>
          </cell>
          <cell r="E1732">
            <v>9.39</v>
          </cell>
          <cell r="F1732">
            <v>9.39</v>
          </cell>
          <cell r="G1732">
            <v>20467068</v>
          </cell>
        </row>
        <row r="1733">
          <cell r="A1733">
            <v>43524</v>
          </cell>
          <cell r="B1733">
            <v>9.35</v>
          </cell>
          <cell r="C1733">
            <v>9.5399999999999991</v>
          </cell>
          <cell r="D1733">
            <v>9.17</v>
          </cell>
          <cell r="E1733">
            <v>9.4600000000000009</v>
          </cell>
          <cell r="F1733">
            <v>9.4600000000000009</v>
          </cell>
          <cell r="G1733">
            <v>112851457</v>
          </cell>
        </row>
        <row r="1734">
          <cell r="A1734">
            <v>43525</v>
          </cell>
          <cell r="B1734">
            <v>9.49</v>
          </cell>
          <cell r="C1734">
            <v>9.5500000000000007</v>
          </cell>
          <cell r="D1734">
            <v>9.2200000000000006</v>
          </cell>
          <cell r="E1734">
            <v>9.44</v>
          </cell>
          <cell r="F1734">
            <v>9.44</v>
          </cell>
          <cell r="G1734">
            <v>16413843</v>
          </cell>
        </row>
        <row r="1735">
          <cell r="A1735">
            <v>43528</v>
          </cell>
          <cell r="B1735">
            <v>9.39</v>
          </cell>
          <cell r="C1735">
            <v>9.49</v>
          </cell>
          <cell r="D1735">
            <v>9.24</v>
          </cell>
          <cell r="E1735">
            <v>9.34</v>
          </cell>
          <cell r="F1735">
            <v>9.34</v>
          </cell>
          <cell r="G1735">
            <v>21876634</v>
          </cell>
        </row>
        <row r="1736">
          <cell r="A1736">
            <v>43529</v>
          </cell>
          <cell r="B1736">
            <v>9.33</v>
          </cell>
          <cell r="C1736">
            <v>9.33</v>
          </cell>
          <cell r="D1736">
            <v>9.14</v>
          </cell>
          <cell r="E1736">
            <v>9.17</v>
          </cell>
          <cell r="F1736">
            <v>9.17</v>
          </cell>
          <cell r="G1736">
            <v>26107357</v>
          </cell>
        </row>
        <row r="1737">
          <cell r="A1737">
            <v>43530</v>
          </cell>
          <cell r="B1737">
            <v>9.16</v>
          </cell>
          <cell r="C1737">
            <v>9.2899999999999991</v>
          </cell>
          <cell r="D1737">
            <v>9.0500000000000007</v>
          </cell>
          <cell r="E1737">
            <v>9.18</v>
          </cell>
          <cell r="F1737">
            <v>9.18</v>
          </cell>
          <cell r="G1737">
            <v>16682170</v>
          </cell>
        </row>
        <row r="1738">
          <cell r="A1738">
            <v>43531</v>
          </cell>
          <cell r="B1738">
            <v>9.1999999999999993</v>
          </cell>
          <cell r="C1738">
            <v>9.1999999999999993</v>
          </cell>
          <cell r="D1738">
            <v>9</v>
          </cell>
          <cell r="E1738">
            <v>9.09</v>
          </cell>
          <cell r="F1738">
            <v>9.09</v>
          </cell>
          <cell r="G1738">
            <v>34424529</v>
          </cell>
        </row>
        <row r="1739">
          <cell r="A1739">
            <v>43532</v>
          </cell>
          <cell r="B1739">
            <v>9.07</v>
          </cell>
          <cell r="C1739">
            <v>9.14</v>
          </cell>
          <cell r="D1739">
            <v>8.9600000000000009</v>
          </cell>
          <cell r="E1739">
            <v>9.0299999999999994</v>
          </cell>
          <cell r="F1739">
            <v>9.0299999999999994</v>
          </cell>
          <cell r="G1739">
            <v>22910081</v>
          </cell>
        </row>
        <row r="1740">
          <cell r="A1740">
            <v>43535</v>
          </cell>
          <cell r="B1740">
            <v>9.02</v>
          </cell>
          <cell r="C1740">
            <v>9.2200000000000006</v>
          </cell>
          <cell r="D1740">
            <v>9.02</v>
          </cell>
          <cell r="E1740">
            <v>9.1999999999999993</v>
          </cell>
          <cell r="F1740">
            <v>9.1999999999999993</v>
          </cell>
          <cell r="G1740">
            <v>15297896</v>
          </cell>
        </row>
        <row r="1741">
          <cell r="A1741">
            <v>43536</v>
          </cell>
          <cell r="B1741">
            <v>9.1999999999999993</v>
          </cell>
          <cell r="C1741">
            <v>9.26</v>
          </cell>
          <cell r="D1741">
            <v>9.09</v>
          </cell>
          <cell r="E1741">
            <v>9.1300000000000008</v>
          </cell>
          <cell r="F1741">
            <v>9.1300000000000008</v>
          </cell>
          <cell r="G1741">
            <v>23331090</v>
          </cell>
        </row>
      </sheetData>
      <sheetData sheetId="4">
        <row r="2">
          <cell r="A2">
            <v>41001</v>
          </cell>
          <cell r="B2">
            <v>14.5</v>
          </cell>
          <cell r="C2">
            <v>15.03</v>
          </cell>
          <cell r="D2">
            <v>14.5</v>
          </cell>
          <cell r="E2">
            <v>15</v>
          </cell>
          <cell r="F2">
            <v>11.829393</v>
          </cell>
          <cell r="G2">
            <v>8250624</v>
          </cell>
        </row>
        <row r="3">
          <cell r="A3">
            <v>41002</v>
          </cell>
          <cell r="B3">
            <v>14.97</v>
          </cell>
          <cell r="C3">
            <v>15.48</v>
          </cell>
          <cell r="D3">
            <v>14.97</v>
          </cell>
          <cell r="E3">
            <v>15.29</v>
          </cell>
          <cell r="F3">
            <v>12.058093</v>
          </cell>
          <cell r="G3">
            <v>8105619</v>
          </cell>
        </row>
        <row r="4">
          <cell r="A4">
            <v>41003</v>
          </cell>
          <cell r="B4">
            <v>14.74</v>
          </cell>
          <cell r="C4">
            <v>15.11</v>
          </cell>
          <cell r="D4">
            <v>14.51</v>
          </cell>
          <cell r="E4">
            <v>14.94</v>
          </cell>
          <cell r="F4">
            <v>11.782076</v>
          </cell>
          <cell r="G4">
            <v>1466276</v>
          </cell>
        </row>
        <row r="5">
          <cell r="A5">
            <v>41008</v>
          </cell>
          <cell r="B5">
            <v>14.81</v>
          </cell>
          <cell r="C5">
            <v>14.94</v>
          </cell>
          <cell r="D5">
            <v>14.6</v>
          </cell>
          <cell r="E5">
            <v>14.75</v>
          </cell>
          <cell r="F5">
            <v>11.632235</v>
          </cell>
          <cell r="G5">
            <v>1813083</v>
          </cell>
        </row>
        <row r="6">
          <cell r="A6">
            <v>41009</v>
          </cell>
          <cell r="B6">
            <v>14.9</v>
          </cell>
          <cell r="C6">
            <v>15</v>
          </cell>
          <cell r="D6">
            <v>14.75</v>
          </cell>
          <cell r="E6">
            <v>14.85</v>
          </cell>
          <cell r="F6">
            <v>11.711098</v>
          </cell>
          <cell r="G6">
            <v>4754955</v>
          </cell>
        </row>
        <row r="7">
          <cell r="A7">
            <v>41010</v>
          </cell>
          <cell r="B7">
            <v>15</v>
          </cell>
          <cell r="C7">
            <v>15.25</v>
          </cell>
          <cell r="D7">
            <v>14.96</v>
          </cell>
          <cell r="E7">
            <v>15.25</v>
          </cell>
          <cell r="F7">
            <v>12.026548999999999</v>
          </cell>
          <cell r="G7">
            <v>3692526</v>
          </cell>
        </row>
        <row r="8">
          <cell r="A8">
            <v>41011</v>
          </cell>
          <cell r="B8">
            <v>15.15</v>
          </cell>
          <cell r="C8">
            <v>15.85</v>
          </cell>
          <cell r="D8">
            <v>15.15</v>
          </cell>
          <cell r="E8">
            <v>15.79</v>
          </cell>
          <cell r="F8">
            <v>12.452408</v>
          </cell>
          <cell r="G8">
            <v>6202965</v>
          </cell>
        </row>
        <row r="9">
          <cell r="A9">
            <v>41012</v>
          </cell>
          <cell r="B9">
            <v>15.75</v>
          </cell>
          <cell r="C9">
            <v>15.86</v>
          </cell>
          <cell r="D9">
            <v>15.66</v>
          </cell>
          <cell r="E9">
            <v>15.72</v>
          </cell>
          <cell r="F9">
            <v>12.397202999999999</v>
          </cell>
          <cell r="G9">
            <v>1577703</v>
          </cell>
        </row>
        <row r="10">
          <cell r="A10">
            <v>41015</v>
          </cell>
          <cell r="B10">
            <v>15.78</v>
          </cell>
          <cell r="C10">
            <v>15.9</v>
          </cell>
          <cell r="D10">
            <v>15.21</v>
          </cell>
          <cell r="E10">
            <v>15.38</v>
          </cell>
          <cell r="F10">
            <v>12.12907</v>
          </cell>
          <cell r="G10">
            <v>2785467</v>
          </cell>
        </row>
        <row r="11">
          <cell r="A11">
            <v>41016</v>
          </cell>
          <cell r="B11">
            <v>15.39</v>
          </cell>
          <cell r="C11">
            <v>15.86</v>
          </cell>
          <cell r="D11">
            <v>15.39</v>
          </cell>
          <cell r="E11">
            <v>15.82</v>
          </cell>
          <cell r="F11">
            <v>12.476067</v>
          </cell>
          <cell r="G11">
            <v>2937543</v>
          </cell>
        </row>
        <row r="12">
          <cell r="A12">
            <v>41017</v>
          </cell>
          <cell r="B12">
            <v>15.8</v>
          </cell>
          <cell r="C12">
            <v>15.94</v>
          </cell>
          <cell r="D12">
            <v>15.75</v>
          </cell>
          <cell r="E12">
            <v>15.8</v>
          </cell>
          <cell r="F12">
            <v>12.460293</v>
          </cell>
          <cell r="G12">
            <v>3128851</v>
          </cell>
        </row>
        <row r="13">
          <cell r="A13">
            <v>41018</v>
          </cell>
          <cell r="B13">
            <v>15.85</v>
          </cell>
          <cell r="C13">
            <v>15.95</v>
          </cell>
          <cell r="D13">
            <v>15.8</v>
          </cell>
          <cell r="E13">
            <v>15.9</v>
          </cell>
          <cell r="F13">
            <v>12.539156</v>
          </cell>
          <cell r="G13">
            <v>3099917</v>
          </cell>
        </row>
        <row r="14">
          <cell r="A14">
            <v>41019</v>
          </cell>
          <cell r="B14">
            <v>15.84</v>
          </cell>
          <cell r="C14">
            <v>15.95</v>
          </cell>
          <cell r="D14">
            <v>15.74</v>
          </cell>
          <cell r="E14">
            <v>15.74</v>
          </cell>
          <cell r="F14">
            <v>12.412977</v>
          </cell>
          <cell r="G14">
            <v>2740281</v>
          </cell>
        </row>
        <row r="15">
          <cell r="A15">
            <v>41022</v>
          </cell>
          <cell r="B15">
            <v>15.8</v>
          </cell>
          <cell r="C15">
            <v>15.87</v>
          </cell>
          <cell r="D15">
            <v>15.62</v>
          </cell>
          <cell r="E15">
            <v>15.75</v>
          </cell>
          <cell r="F15">
            <v>12.420861</v>
          </cell>
          <cell r="G15">
            <v>2092842</v>
          </cell>
        </row>
        <row r="16">
          <cell r="A16">
            <v>41023</v>
          </cell>
          <cell r="B16">
            <v>15.67</v>
          </cell>
          <cell r="C16">
            <v>15.78</v>
          </cell>
          <cell r="D16">
            <v>15.55</v>
          </cell>
          <cell r="E16">
            <v>15.69</v>
          </cell>
          <cell r="F16">
            <v>12.373544000000001</v>
          </cell>
          <cell r="G16">
            <v>2017738</v>
          </cell>
        </row>
        <row r="17">
          <cell r="A17">
            <v>41024</v>
          </cell>
          <cell r="B17">
            <v>15.6</v>
          </cell>
          <cell r="C17">
            <v>16.110001</v>
          </cell>
          <cell r="D17">
            <v>14.94</v>
          </cell>
          <cell r="E17">
            <v>15.36</v>
          </cell>
          <cell r="F17">
            <v>12.113296999999999</v>
          </cell>
          <cell r="G17">
            <v>8159645</v>
          </cell>
        </row>
        <row r="18">
          <cell r="A18">
            <v>41025</v>
          </cell>
          <cell r="B18">
            <v>15.47</v>
          </cell>
          <cell r="C18">
            <v>15.58</v>
          </cell>
          <cell r="D18">
            <v>14.98</v>
          </cell>
          <cell r="E18">
            <v>15.11</v>
          </cell>
          <cell r="F18">
            <v>11.916142000000001</v>
          </cell>
          <cell r="G18">
            <v>1879213</v>
          </cell>
        </row>
        <row r="19">
          <cell r="A19">
            <v>41026</v>
          </cell>
          <cell r="B19">
            <v>15.12</v>
          </cell>
          <cell r="C19">
            <v>15.34</v>
          </cell>
          <cell r="D19">
            <v>15.11</v>
          </cell>
          <cell r="E19">
            <v>15.28</v>
          </cell>
          <cell r="F19">
            <v>12.050207</v>
          </cell>
          <cell r="G19">
            <v>2072871</v>
          </cell>
        </row>
        <row r="20">
          <cell r="A20">
            <v>41029</v>
          </cell>
          <cell r="B20">
            <v>15.16</v>
          </cell>
          <cell r="C20">
            <v>15.93</v>
          </cell>
          <cell r="D20">
            <v>15.15</v>
          </cell>
          <cell r="E20">
            <v>15.84</v>
          </cell>
          <cell r="F20">
            <v>12.491838</v>
          </cell>
          <cell r="G20">
            <v>6926448</v>
          </cell>
        </row>
        <row r="21">
          <cell r="A21">
            <v>41031</v>
          </cell>
          <cell r="B21">
            <v>15.84</v>
          </cell>
          <cell r="C21">
            <v>15.84</v>
          </cell>
          <cell r="D21">
            <v>15.2</v>
          </cell>
          <cell r="E21">
            <v>15.51</v>
          </cell>
          <cell r="F21">
            <v>12.231591</v>
          </cell>
          <cell r="G21">
            <v>2137482</v>
          </cell>
        </row>
        <row r="22">
          <cell r="A22">
            <v>41032</v>
          </cell>
          <cell r="B22">
            <v>15.64</v>
          </cell>
          <cell r="C22">
            <v>15.7</v>
          </cell>
          <cell r="D22">
            <v>15.16</v>
          </cell>
          <cell r="E22">
            <v>15.51</v>
          </cell>
          <cell r="F22">
            <v>12.231591</v>
          </cell>
          <cell r="G22">
            <v>2104842</v>
          </cell>
        </row>
        <row r="23">
          <cell r="A23">
            <v>41033</v>
          </cell>
          <cell r="B23">
            <v>15.49</v>
          </cell>
          <cell r="C23">
            <v>15.6</v>
          </cell>
          <cell r="D23">
            <v>15.36</v>
          </cell>
          <cell r="E23">
            <v>15.5</v>
          </cell>
          <cell r="F23">
            <v>12.223705000000001</v>
          </cell>
          <cell r="G23">
            <v>2367210</v>
          </cell>
        </row>
        <row r="24">
          <cell r="A24">
            <v>41036</v>
          </cell>
          <cell r="B24">
            <v>15.5</v>
          </cell>
          <cell r="C24">
            <v>15.79</v>
          </cell>
          <cell r="D24">
            <v>15.45</v>
          </cell>
          <cell r="E24">
            <v>15.52</v>
          </cell>
          <cell r="F24">
            <v>12.239478</v>
          </cell>
          <cell r="G24">
            <v>6196314</v>
          </cell>
        </row>
        <row r="25">
          <cell r="A25">
            <v>41037</v>
          </cell>
          <cell r="B25">
            <v>15.6</v>
          </cell>
          <cell r="C25">
            <v>15.6</v>
          </cell>
          <cell r="D25">
            <v>15.13</v>
          </cell>
          <cell r="E25">
            <v>15.59</v>
          </cell>
          <cell r="F25">
            <v>12.294682999999999</v>
          </cell>
          <cell r="G25">
            <v>8572166</v>
          </cell>
        </row>
        <row r="26">
          <cell r="A26">
            <v>41038</v>
          </cell>
          <cell r="B26">
            <v>15.5</v>
          </cell>
          <cell r="C26">
            <v>15.6</v>
          </cell>
          <cell r="D26">
            <v>15.4</v>
          </cell>
          <cell r="E26">
            <v>15.5</v>
          </cell>
          <cell r="F26">
            <v>12.223705000000001</v>
          </cell>
          <cell r="G26">
            <v>2776297</v>
          </cell>
        </row>
        <row r="27">
          <cell r="A27">
            <v>41039</v>
          </cell>
          <cell r="B27">
            <v>15.51</v>
          </cell>
          <cell r="C27">
            <v>15.88</v>
          </cell>
          <cell r="D27">
            <v>15.51</v>
          </cell>
          <cell r="E27">
            <v>15.71</v>
          </cell>
          <cell r="F27">
            <v>12.389317</v>
          </cell>
          <cell r="G27">
            <v>1488700</v>
          </cell>
        </row>
        <row r="28">
          <cell r="A28">
            <v>41040</v>
          </cell>
          <cell r="B28">
            <v>15.75</v>
          </cell>
          <cell r="C28">
            <v>15.8</v>
          </cell>
          <cell r="D28">
            <v>15.5</v>
          </cell>
          <cell r="E28">
            <v>15.5</v>
          </cell>
          <cell r="F28">
            <v>12.223705000000001</v>
          </cell>
          <cell r="G28">
            <v>6121075</v>
          </cell>
        </row>
        <row r="29">
          <cell r="A29">
            <v>41043</v>
          </cell>
          <cell r="B29">
            <v>15.4</v>
          </cell>
          <cell r="C29">
            <v>15.43</v>
          </cell>
          <cell r="D29">
            <v>14.65</v>
          </cell>
          <cell r="E29">
            <v>14.65</v>
          </cell>
          <cell r="F29">
            <v>11.553373000000001</v>
          </cell>
          <cell r="G29">
            <v>846361</v>
          </cell>
        </row>
        <row r="30">
          <cell r="A30">
            <v>41044</v>
          </cell>
          <cell r="B30">
            <v>14.98</v>
          </cell>
          <cell r="C30">
            <v>15.08</v>
          </cell>
          <cell r="D30">
            <v>14.04</v>
          </cell>
          <cell r="E30">
            <v>14.5</v>
          </cell>
          <cell r="F30">
            <v>11.435079999999999</v>
          </cell>
          <cell r="G30">
            <v>1743795</v>
          </cell>
        </row>
        <row r="31">
          <cell r="A31">
            <v>41045</v>
          </cell>
          <cell r="B31">
            <v>14.24</v>
          </cell>
          <cell r="C31">
            <v>14.74</v>
          </cell>
          <cell r="D31">
            <v>13.9</v>
          </cell>
          <cell r="E31">
            <v>13.95</v>
          </cell>
          <cell r="F31">
            <v>11.001334</v>
          </cell>
          <cell r="G31">
            <v>3154852</v>
          </cell>
        </row>
        <row r="32">
          <cell r="A32">
            <v>41046</v>
          </cell>
          <cell r="B32">
            <v>14</v>
          </cell>
          <cell r="C32">
            <v>14.04</v>
          </cell>
          <cell r="D32">
            <v>13.79</v>
          </cell>
          <cell r="E32">
            <v>13.88</v>
          </cell>
          <cell r="F32">
            <v>10.946132</v>
          </cell>
          <cell r="G32">
            <v>2323946</v>
          </cell>
        </row>
        <row r="33">
          <cell r="A33">
            <v>41047</v>
          </cell>
          <cell r="B33">
            <v>13.7</v>
          </cell>
          <cell r="C33">
            <v>14.09</v>
          </cell>
          <cell r="D33">
            <v>13.7</v>
          </cell>
          <cell r="E33">
            <v>13.8</v>
          </cell>
          <cell r="F33">
            <v>11.123462</v>
          </cell>
          <cell r="G33">
            <v>1705578</v>
          </cell>
        </row>
        <row r="34">
          <cell r="A34">
            <v>41050</v>
          </cell>
          <cell r="B34">
            <v>13.88</v>
          </cell>
          <cell r="C34">
            <v>14.35</v>
          </cell>
          <cell r="D34">
            <v>13.7</v>
          </cell>
          <cell r="E34">
            <v>14.31</v>
          </cell>
          <cell r="F34">
            <v>11.534547</v>
          </cell>
          <cell r="G34">
            <v>1403449</v>
          </cell>
        </row>
        <row r="35">
          <cell r="A35">
            <v>41051</v>
          </cell>
          <cell r="B35">
            <v>14.33</v>
          </cell>
          <cell r="C35">
            <v>14.88</v>
          </cell>
          <cell r="D35">
            <v>14.11</v>
          </cell>
          <cell r="E35">
            <v>14.65</v>
          </cell>
          <cell r="F35">
            <v>11.808602</v>
          </cell>
          <cell r="G35">
            <v>1696082</v>
          </cell>
        </row>
        <row r="36">
          <cell r="A36">
            <v>41052</v>
          </cell>
          <cell r="B36">
            <v>14.2</v>
          </cell>
          <cell r="C36">
            <v>14.32</v>
          </cell>
          <cell r="D36">
            <v>14.02</v>
          </cell>
          <cell r="E36">
            <v>14.15</v>
          </cell>
          <cell r="F36">
            <v>11.405578</v>
          </cell>
          <cell r="G36">
            <v>1831302</v>
          </cell>
        </row>
        <row r="37">
          <cell r="A37">
            <v>41053</v>
          </cell>
          <cell r="B37">
            <v>14.24</v>
          </cell>
          <cell r="C37">
            <v>14.73</v>
          </cell>
          <cell r="D37">
            <v>14.17</v>
          </cell>
          <cell r="E37">
            <v>14.66</v>
          </cell>
          <cell r="F37">
            <v>11.816663</v>
          </cell>
          <cell r="G37">
            <v>1345689</v>
          </cell>
        </row>
        <row r="38">
          <cell r="A38">
            <v>41054</v>
          </cell>
          <cell r="B38">
            <v>14.55</v>
          </cell>
          <cell r="C38">
            <v>15</v>
          </cell>
          <cell r="D38">
            <v>14.45</v>
          </cell>
          <cell r="E38">
            <v>14.96</v>
          </cell>
          <cell r="F38">
            <v>12.058476000000001</v>
          </cell>
          <cell r="G38">
            <v>1993663</v>
          </cell>
        </row>
        <row r="39">
          <cell r="A39">
            <v>41057</v>
          </cell>
          <cell r="B39">
            <v>15</v>
          </cell>
          <cell r="C39">
            <v>15.2</v>
          </cell>
          <cell r="D39">
            <v>14.81</v>
          </cell>
          <cell r="E39">
            <v>14.95</v>
          </cell>
          <cell r="F39">
            <v>12.050416999999999</v>
          </cell>
          <cell r="G39">
            <v>931764</v>
          </cell>
        </row>
        <row r="40">
          <cell r="A40">
            <v>41058</v>
          </cell>
          <cell r="B40">
            <v>14.9</v>
          </cell>
          <cell r="C40">
            <v>15</v>
          </cell>
          <cell r="D40">
            <v>14.72</v>
          </cell>
          <cell r="E40">
            <v>14.76</v>
          </cell>
          <cell r="F40">
            <v>11.897268</v>
          </cell>
          <cell r="G40">
            <v>1426924</v>
          </cell>
        </row>
        <row r="41">
          <cell r="A41">
            <v>41059</v>
          </cell>
          <cell r="B41">
            <v>14.74</v>
          </cell>
          <cell r="C41">
            <v>14.95</v>
          </cell>
          <cell r="D41">
            <v>14.65</v>
          </cell>
          <cell r="E41">
            <v>14.87</v>
          </cell>
          <cell r="F41">
            <v>11.985932999999999</v>
          </cell>
          <cell r="G41">
            <v>1770319</v>
          </cell>
        </row>
        <row r="42">
          <cell r="A42">
            <v>41060</v>
          </cell>
          <cell r="B42">
            <v>14.95</v>
          </cell>
          <cell r="C42">
            <v>15.15</v>
          </cell>
          <cell r="D42">
            <v>14.45</v>
          </cell>
          <cell r="E42">
            <v>14.9</v>
          </cell>
          <cell r="F42">
            <v>12.010115000000001</v>
          </cell>
          <cell r="G42">
            <v>13524148</v>
          </cell>
        </row>
        <row r="43">
          <cell r="A43">
            <v>41061</v>
          </cell>
          <cell r="B43">
            <v>14.76</v>
          </cell>
          <cell r="C43">
            <v>14.8</v>
          </cell>
          <cell r="D43">
            <v>14.3</v>
          </cell>
          <cell r="E43">
            <v>14.57</v>
          </cell>
          <cell r="F43">
            <v>11.744119</v>
          </cell>
          <cell r="G43">
            <v>2998169</v>
          </cell>
        </row>
        <row r="44">
          <cell r="A44">
            <v>41064</v>
          </cell>
          <cell r="B44">
            <v>14.8</v>
          </cell>
          <cell r="C44">
            <v>15.2</v>
          </cell>
          <cell r="D44">
            <v>14.1</v>
          </cell>
          <cell r="E44">
            <v>14.45</v>
          </cell>
          <cell r="F44">
            <v>11.647392</v>
          </cell>
          <cell r="G44">
            <v>2155007</v>
          </cell>
        </row>
        <row r="45">
          <cell r="A45">
            <v>41065</v>
          </cell>
          <cell r="B45">
            <v>14.54</v>
          </cell>
          <cell r="C45">
            <v>14.9</v>
          </cell>
          <cell r="D45">
            <v>14.38</v>
          </cell>
          <cell r="E45">
            <v>14.45</v>
          </cell>
          <cell r="F45">
            <v>11.647392</v>
          </cell>
          <cell r="G45">
            <v>978342</v>
          </cell>
        </row>
        <row r="46">
          <cell r="A46">
            <v>41066</v>
          </cell>
          <cell r="B46">
            <v>14.44</v>
          </cell>
          <cell r="C46">
            <v>14.8</v>
          </cell>
          <cell r="D46">
            <v>14.44</v>
          </cell>
          <cell r="E46">
            <v>14.65</v>
          </cell>
          <cell r="F46">
            <v>11.808602</v>
          </cell>
          <cell r="G46">
            <v>1512325</v>
          </cell>
        </row>
        <row r="47">
          <cell r="A47">
            <v>41067</v>
          </cell>
          <cell r="B47">
            <v>14.62</v>
          </cell>
          <cell r="C47">
            <v>14.98</v>
          </cell>
          <cell r="D47">
            <v>14.62</v>
          </cell>
          <cell r="E47">
            <v>14.85</v>
          </cell>
          <cell r="F47">
            <v>11.969811</v>
          </cell>
          <cell r="G47">
            <v>1200844</v>
          </cell>
        </row>
        <row r="48">
          <cell r="A48">
            <v>41068</v>
          </cell>
          <cell r="B48">
            <v>14.72</v>
          </cell>
          <cell r="C48">
            <v>14.92</v>
          </cell>
          <cell r="D48">
            <v>14.63</v>
          </cell>
          <cell r="E48">
            <v>14.92</v>
          </cell>
          <cell r="F48">
            <v>12.026235</v>
          </cell>
          <cell r="G48">
            <v>1307932</v>
          </cell>
        </row>
        <row r="49">
          <cell r="A49">
            <v>41071</v>
          </cell>
          <cell r="B49">
            <v>14.82</v>
          </cell>
          <cell r="C49">
            <v>15</v>
          </cell>
          <cell r="D49">
            <v>14.52</v>
          </cell>
          <cell r="E49">
            <v>14.65</v>
          </cell>
          <cell r="F49">
            <v>11.808602</v>
          </cell>
          <cell r="G49">
            <v>2309570</v>
          </cell>
        </row>
        <row r="50">
          <cell r="A50">
            <v>41072</v>
          </cell>
          <cell r="B50">
            <v>14.61</v>
          </cell>
          <cell r="C50">
            <v>14.76</v>
          </cell>
          <cell r="D50">
            <v>14.49</v>
          </cell>
          <cell r="E50">
            <v>14.7</v>
          </cell>
          <cell r="F50">
            <v>11.848903999999999</v>
          </cell>
          <cell r="G50">
            <v>1704498</v>
          </cell>
        </row>
        <row r="51">
          <cell r="A51">
            <v>41073</v>
          </cell>
          <cell r="B51">
            <v>14.57</v>
          </cell>
          <cell r="C51">
            <v>14.76</v>
          </cell>
          <cell r="D51">
            <v>14.51</v>
          </cell>
          <cell r="E51">
            <v>14.7</v>
          </cell>
          <cell r="F51">
            <v>11.848903999999999</v>
          </cell>
          <cell r="G51">
            <v>8515030</v>
          </cell>
        </row>
        <row r="52">
          <cell r="A52">
            <v>41074</v>
          </cell>
          <cell r="B52">
            <v>14.78</v>
          </cell>
          <cell r="C52">
            <v>14.8</v>
          </cell>
          <cell r="D52">
            <v>14.44</v>
          </cell>
          <cell r="E52">
            <v>14.72</v>
          </cell>
          <cell r="F52">
            <v>11.865026</v>
          </cell>
          <cell r="G52">
            <v>1652568</v>
          </cell>
        </row>
        <row r="53">
          <cell r="A53">
            <v>41075</v>
          </cell>
          <cell r="B53">
            <v>14.8</v>
          </cell>
          <cell r="C53">
            <v>14.84</v>
          </cell>
          <cell r="D53">
            <v>14.6</v>
          </cell>
          <cell r="E53">
            <v>14.73</v>
          </cell>
          <cell r="F53">
            <v>11.873086000000001</v>
          </cell>
          <cell r="G53">
            <v>4841191</v>
          </cell>
        </row>
        <row r="54">
          <cell r="A54">
            <v>41078</v>
          </cell>
          <cell r="B54">
            <v>14.64</v>
          </cell>
          <cell r="C54">
            <v>14.73</v>
          </cell>
          <cell r="D54">
            <v>14.4</v>
          </cell>
          <cell r="E54">
            <v>14.7</v>
          </cell>
          <cell r="F54">
            <v>11.848903999999999</v>
          </cell>
          <cell r="G54">
            <v>5074492</v>
          </cell>
        </row>
        <row r="55">
          <cell r="A55">
            <v>41079</v>
          </cell>
          <cell r="B55">
            <v>14.77</v>
          </cell>
          <cell r="C55">
            <v>14.82</v>
          </cell>
          <cell r="D55">
            <v>14.48</v>
          </cell>
          <cell r="E55">
            <v>14.73</v>
          </cell>
          <cell r="F55">
            <v>11.873086000000001</v>
          </cell>
          <cell r="G55">
            <v>2326398</v>
          </cell>
        </row>
        <row r="56">
          <cell r="A56">
            <v>41080</v>
          </cell>
          <cell r="B56">
            <v>14.66</v>
          </cell>
          <cell r="C56">
            <v>14.7</v>
          </cell>
          <cell r="D56">
            <v>14.39</v>
          </cell>
          <cell r="E56">
            <v>14.5</v>
          </cell>
          <cell r="F56">
            <v>11.687695</v>
          </cell>
          <cell r="G56">
            <v>2231105</v>
          </cell>
        </row>
        <row r="57">
          <cell r="A57">
            <v>41081</v>
          </cell>
          <cell r="B57">
            <v>14.65</v>
          </cell>
          <cell r="C57">
            <v>14.7</v>
          </cell>
          <cell r="D57">
            <v>14.4</v>
          </cell>
          <cell r="E57">
            <v>14.55</v>
          </cell>
          <cell r="F57">
            <v>11.727997999999999</v>
          </cell>
          <cell r="G57">
            <v>4191818</v>
          </cell>
        </row>
        <row r="58">
          <cell r="A58">
            <v>41082</v>
          </cell>
          <cell r="B58">
            <v>14.65</v>
          </cell>
          <cell r="C58">
            <v>15.38</v>
          </cell>
          <cell r="D58">
            <v>14.4</v>
          </cell>
          <cell r="E58">
            <v>15.02</v>
          </cell>
          <cell r="F58">
            <v>12.10684</v>
          </cell>
          <cell r="G58">
            <v>6409670</v>
          </cell>
        </row>
        <row r="59">
          <cell r="A59">
            <v>41085</v>
          </cell>
          <cell r="B59">
            <v>15.03</v>
          </cell>
          <cell r="C59">
            <v>15.03</v>
          </cell>
          <cell r="D59">
            <v>14.55</v>
          </cell>
          <cell r="E59">
            <v>14.89</v>
          </cell>
          <cell r="F59">
            <v>12.002053999999999</v>
          </cell>
          <cell r="G59">
            <v>1723560</v>
          </cell>
        </row>
        <row r="60">
          <cell r="A60">
            <v>41086</v>
          </cell>
          <cell r="B60">
            <v>14.8</v>
          </cell>
          <cell r="C60">
            <v>15.59</v>
          </cell>
          <cell r="D60">
            <v>14.75</v>
          </cell>
          <cell r="E60">
            <v>15.22</v>
          </cell>
          <cell r="F60">
            <v>12.268046999999999</v>
          </cell>
          <cell r="G60">
            <v>3080737</v>
          </cell>
        </row>
        <row r="61">
          <cell r="A61">
            <v>41087</v>
          </cell>
          <cell r="B61">
            <v>15.22</v>
          </cell>
          <cell r="C61">
            <v>15.62</v>
          </cell>
          <cell r="D61">
            <v>15.22</v>
          </cell>
          <cell r="E61">
            <v>15.56</v>
          </cell>
          <cell r="F61">
            <v>12.542106</v>
          </cell>
          <cell r="G61">
            <v>5779919</v>
          </cell>
        </row>
        <row r="62">
          <cell r="A62">
            <v>41088</v>
          </cell>
          <cell r="B62">
            <v>15.55</v>
          </cell>
          <cell r="C62">
            <v>15.6</v>
          </cell>
          <cell r="D62">
            <v>15.32</v>
          </cell>
          <cell r="E62">
            <v>15.59</v>
          </cell>
          <cell r="F62">
            <v>12.566287000000001</v>
          </cell>
          <cell r="G62">
            <v>1344372</v>
          </cell>
        </row>
        <row r="63">
          <cell r="A63">
            <v>41089</v>
          </cell>
          <cell r="B63">
            <v>15.66</v>
          </cell>
          <cell r="C63">
            <v>15.8</v>
          </cell>
          <cell r="D63">
            <v>15.55</v>
          </cell>
          <cell r="E63">
            <v>15.61</v>
          </cell>
          <cell r="F63">
            <v>12.582407999999999</v>
          </cell>
          <cell r="G63">
            <v>5500036</v>
          </cell>
        </row>
        <row r="64">
          <cell r="A64">
            <v>41093</v>
          </cell>
          <cell r="B64">
            <v>15.8</v>
          </cell>
          <cell r="C64">
            <v>16</v>
          </cell>
          <cell r="D64">
            <v>15.76</v>
          </cell>
          <cell r="E64">
            <v>15.96</v>
          </cell>
          <cell r="F64">
            <v>12.864526</v>
          </cell>
          <cell r="G64">
            <v>1476294</v>
          </cell>
        </row>
        <row r="65">
          <cell r="A65">
            <v>41094</v>
          </cell>
          <cell r="B65">
            <v>15.95</v>
          </cell>
          <cell r="C65">
            <v>16.02</v>
          </cell>
          <cell r="D65">
            <v>15.63</v>
          </cell>
          <cell r="E65">
            <v>15.86</v>
          </cell>
          <cell r="F65">
            <v>12.78392</v>
          </cell>
          <cell r="G65">
            <v>803184</v>
          </cell>
        </row>
        <row r="66">
          <cell r="A66">
            <v>41095</v>
          </cell>
          <cell r="B66">
            <v>15.72</v>
          </cell>
          <cell r="C66">
            <v>16.049999</v>
          </cell>
          <cell r="D66">
            <v>15.72</v>
          </cell>
          <cell r="E66">
            <v>15.96</v>
          </cell>
          <cell r="F66">
            <v>12.864526</v>
          </cell>
          <cell r="G66">
            <v>1431042</v>
          </cell>
        </row>
        <row r="67">
          <cell r="A67">
            <v>41096</v>
          </cell>
          <cell r="B67">
            <v>15.87</v>
          </cell>
          <cell r="C67">
            <v>15.96</v>
          </cell>
          <cell r="D67">
            <v>15.65</v>
          </cell>
          <cell r="E67">
            <v>15.7</v>
          </cell>
          <cell r="F67">
            <v>12.654952</v>
          </cell>
          <cell r="G67">
            <v>601693</v>
          </cell>
        </row>
        <row r="68">
          <cell r="A68">
            <v>41099</v>
          </cell>
          <cell r="B68">
            <v>15.7</v>
          </cell>
          <cell r="C68">
            <v>15.83</v>
          </cell>
          <cell r="D68">
            <v>15.26</v>
          </cell>
          <cell r="E68">
            <v>15.44</v>
          </cell>
          <cell r="F68">
            <v>12.445379000000001</v>
          </cell>
          <cell r="G68">
            <v>951542</v>
          </cell>
        </row>
        <row r="69">
          <cell r="A69">
            <v>41100</v>
          </cell>
          <cell r="B69">
            <v>15.47</v>
          </cell>
          <cell r="C69">
            <v>15.56</v>
          </cell>
          <cell r="D69">
            <v>15.22</v>
          </cell>
          <cell r="E69">
            <v>15.34</v>
          </cell>
          <cell r="F69">
            <v>12.364776000000001</v>
          </cell>
          <cell r="G69">
            <v>1031891</v>
          </cell>
        </row>
        <row r="70">
          <cell r="A70">
            <v>41101</v>
          </cell>
          <cell r="B70">
            <v>15.32</v>
          </cell>
          <cell r="C70">
            <v>15.44</v>
          </cell>
          <cell r="D70">
            <v>15.25</v>
          </cell>
          <cell r="E70">
            <v>15.44</v>
          </cell>
          <cell r="F70">
            <v>12.445379000000001</v>
          </cell>
          <cell r="G70">
            <v>1419274</v>
          </cell>
        </row>
        <row r="71">
          <cell r="A71">
            <v>41102</v>
          </cell>
          <cell r="B71">
            <v>15.32</v>
          </cell>
          <cell r="C71">
            <v>15.53</v>
          </cell>
          <cell r="D71">
            <v>15</v>
          </cell>
          <cell r="E71">
            <v>15.33</v>
          </cell>
          <cell r="F71">
            <v>12.356712999999999</v>
          </cell>
          <cell r="G71">
            <v>1079500</v>
          </cell>
        </row>
        <row r="72">
          <cell r="A72">
            <v>41103</v>
          </cell>
          <cell r="B72">
            <v>15.4</v>
          </cell>
          <cell r="C72">
            <v>15.85</v>
          </cell>
          <cell r="D72">
            <v>15.4</v>
          </cell>
          <cell r="E72">
            <v>15.75</v>
          </cell>
          <cell r="F72">
            <v>12.695255</v>
          </cell>
          <cell r="G72">
            <v>540760</v>
          </cell>
        </row>
        <row r="73">
          <cell r="A73">
            <v>41106</v>
          </cell>
          <cell r="B73">
            <v>15.65</v>
          </cell>
          <cell r="C73">
            <v>16</v>
          </cell>
          <cell r="D73">
            <v>15.5</v>
          </cell>
          <cell r="E73">
            <v>15.93</v>
          </cell>
          <cell r="F73">
            <v>12.840343000000001</v>
          </cell>
          <cell r="G73">
            <v>797347</v>
          </cell>
        </row>
        <row r="74">
          <cell r="A74">
            <v>41107</v>
          </cell>
          <cell r="B74">
            <v>16</v>
          </cell>
          <cell r="C74">
            <v>16</v>
          </cell>
          <cell r="D74">
            <v>15.41</v>
          </cell>
          <cell r="E74">
            <v>15.5</v>
          </cell>
          <cell r="F74">
            <v>12.493741999999999</v>
          </cell>
          <cell r="G74">
            <v>4023648</v>
          </cell>
        </row>
        <row r="75">
          <cell r="A75">
            <v>41108</v>
          </cell>
          <cell r="B75">
            <v>15.5</v>
          </cell>
          <cell r="C75">
            <v>15.6</v>
          </cell>
          <cell r="D75">
            <v>15.15</v>
          </cell>
          <cell r="E75">
            <v>15.17</v>
          </cell>
          <cell r="F75">
            <v>12.227747000000001</v>
          </cell>
          <cell r="G75">
            <v>1149085</v>
          </cell>
        </row>
        <row r="76">
          <cell r="A76">
            <v>41109</v>
          </cell>
          <cell r="B76">
            <v>15.29</v>
          </cell>
          <cell r="C76">
            <v>15.5</v>
          </cell>
          <cell r="D76">
            <v>15.2</v>
          </cell>
          <cell r="E76">
            <v>15.3</v>
          </cell>
          <cell r="F76">
            <v>12.332535</v>
          </cell>
          <cell r="G76">
            <v>869007</v>
          </cell>
        </row>
        <row r="77">
          <cell r="A77">
            <v>41110</v>
          </cell>
          <cell r="B77">
            <v>15.27</v>
          </cell>
          <cell r="C77">
            <v>15.3</v>
          </cell>
          <cell r="D77">
            <v>15.01</v>
          </cell>
          <cell r="E77">
            <v>15.01</v>
          </cell>
          <cell r="F77">
            <v>12.09878</v>
          </cell>
          <cell r="G77">
            <v>1089054</v>
          </cell>
        </row>
        <row r="78">
          <cell r="A78">
            <v>41113</v>
          </cell>
          <cell r="B78">
            <v>15.05</v>
          </cell>
          <cell r="C78">
            <v>15.55</v>
          </cell>
          <cell r="D78">
            <v>14.91</v>
          </cell>
          <cell r="E78">
            <v>15.05</v>
          </cell>
          <cell r="F78">
            <v>12.131021</v>
          </cell>
          <cell r="G78">
            <v>993508</v>
          </cell>
        </row>
        <row r="79">
          <cell r="A79">
            <v>41114</v>
          </cell>
          <cell r="B79">
            <v>15.05</v>
          </cell>
          <cell r="C79">
            <v>15.56</v>
          </cell>
          <cell r="D79">
            <v>15</v>
          </cell>
          <cell r="E79">
            <v>15.3</v>
          </cell>
          <cell r="F79">
            <v>12.332535</v>
          </cell>
          <cell r="G79">
            <v>1976196</v>
          </cell>
        </row>
        <row r="80">
          <cell r="A80">
            <v>41115</v>
          </cell>
          <cell r="B80">
            <v>15.3</v>
          </cell>
          <cell r="C80">
            <v>15.3</v>
          </cell>
          <cell r="D80">
            <v>14.39</v>
          </cell>
          <cell r="E80">
            <v>14.51</v>
          </cell>
          <cell r="F80">
            <v>11.695757</v>
          </cell>
          <cell r="G80">
            <v>4022709</v>
          </cell>
        </row>
        <row r="81">
          <cell r="A81">
            <v>41116</v>
          </cell>
          <cell r="B81">
            <v>14.69</v>
          </cell>
          <cell r="C81">
            <v>14.8</v>
          </cell>
          <cell r="D81">
            <v>14.11</v>
          </cell>
          <cell r="E81">
            <v>14.37</v>
          </cell>
          <cell r="F81">
            <v>11.582909000000001</v>
          </cell>
          <cell r="G81">
            <v>2555899</v>
          </cell>
        </row>
        <row r="82">
          <cell r="A82">
            <v>41117</v>
          </cell>
          <cell r="B82">
            <v>14.56</v>
          </cell>
          <cell r="C82">
            <v>14.65</v>
          </cell>
          <cell r="D82">
            <v>14.11</v>
          </cell>
          <cell r="E82">
            <v>14.43</v>
          </cell>
          <cell r="F82">
            <v>11.631270000000001</v>
          </cell>
          <cell r="G82">
            <v>3142948</v>
          </cell>
        </row>
        <row r="83">
          <cell r="A83">
            <v>41120</v>
          </cell>
          <cell r="B83">
            <v>14.43</v>
          </cell>
          <cell r="C83">
            <v>14.49</v>
          </cell>
          <cell r="D83">
            <v>13.57</v>
          </cell>
          <cell r="E83">
            <v>13.69</v>
          </cell>
          <cell r="F83">
            <v>11.034796</v>
          </cell>
          <cell r="G83">
            <v>1900269</v>
          </cell>
        </row>
        <row r="84">
          <cell r="A84">
            <v>41121</v>
          </cell>
          <cell r="B84">
            <v>13.71</v>
          </cell>
          <cell r="C84">
            <v>14.09</v>
          </cell>
          <cell r="D84">
            <v>13.28</v>
          </cell>
          <cell r="E84">
            <v>13.38</v>
          </cell>
          <cell r="F84">
            <v>10.784921000000001</v>
          </cell>
          <cell r="G84">
            <v>3892353</v>
          </cell>
        </row>
        <row r="85">
          <cell r="A85">
            <v>41122</v>
          </cell>
          <cell r="B85">
            <v>13.48</v>
          </cell>
          <cell r="C85">
            <v>13.48</v>
          </cell>
          <cell r="D85">
            <v>12.95</v>
          </cell>
          <cell r="E85">
            <v>13.01</v>
          </cell>
          <cell r="F85">
            <v>10.486684</v>
          </cell>
          <cell r="G85">
            <v>3519741</v>
          </cell>
        </row>
        <row r="86">
          <cell r="A86">
            <v>41123</v>
          </cell>
          <cell r="B86">
            <v>13.15</v>
          </cell>
          <cell r="C86">
            <v>13.18</v>
          </cell>
          <cell r="D86">
            <v>12.52</v>
          </cell>
          <cell r="E86">
            <v>13.03</v>
          </cell>
          <cell r="F86">
            <v>10.502805</v>
          </cell>
          <cell r="G86">
            <v>2032620</v>
          </cell>
        </row>
        <row r="87">
          <cell r="A87">
            <v>41124</v>
          </cell>
          <cell r="B87">
            <v>13.2</v>
          </cell>
          <cell r="C87">
            <v>13.23</v>
          </cell>
          <cell r="D87">
            <v>13</v>
          </cell>
          <cell r="E87">
            <v>13.1</v>
          </cell>
          <cell r="F87">
            <v>10.559227999999999</v>
          </cell>
          <cell r="G87">
            <v>2349383</v>
          </cell>
        </row>
        <row r="88">
          <cell r="A88">
            <v>41127</v>
          </cell>
          <cell r="B88">
            <v>13.2</v>
          </cell>
          <cell r="C88">
            <v>13.67</v>
          </cell>
          <cell r="D88">
            <v>13.1</v>
          </cell>
          <cell r="E88">
            <v>13.62</v>
          </cell>
          <cell r="F88">
            <v>10.978372999999999</v>
          </cell>
          <cell r="G88">
            <v>2342508</v>
          </cell>
        </row>
        <row r="89">
          <cell r="A89">
            <v>41128</v>
          </cell>
          <cell r="B89">
            <v>13.71</v>
          </cell>
          <cell r="C89">
            <v>14.05</v>
          </cell>
          <cell r="D89">
            <v>13.5</v>
          </cell>
          <cell r="E89">
            <v>13.96</v>
          </cell>
          <cell r="F89">
            <v>11.252428</v>
          </cell>
          <cell r="G89">
            <v>2712422</v>
          </cell>
        </row>
        <row r="90">
          <cell r="A90">
            <v>41129</v>
          </cell>
          <cell r="B90">
            <v>13.95</v>
          </cell>
          <cell r="C90">
            <v>13.98</v>
          </cell>
          <cell r="D90">
            <v>13.68</v>
          </cell>
          <cell r="E90">
            <v>13.73</v>
          </cell>
          <cell r="F90">
            <v>11.067038</v>
          </cell>
          <cell r="G90">
            <v>2649774</v>
          </cell>
        </row>
        <row r="91">
          <cell r="A91">
            <v>41130</v>
          </cell>
          <cell r="B91">
            <v>13.83</v>
          </cell>
          <cell r="C91">
            <v>13.83</v>
          </cell>
          <cell r="D91">
            <v>13.5</v>
          </cell>
          <cell r="E91">
            <v>13.73</v>
          </cell>
          <cell r="F91">
            <v>11.067038</v>
          </cell>
          <cell r="G91">
            <v>2386405</v>
          </cell>
        </row>
        <row r="92">
          <cell r="A92">
            <v>41131</v>
          </cell>
          <cell r="B92">
            <v>13.73</v>
          </cell>
          <cell r="C92">
            <v>13.9</v>
          </cell>
          <cell r="D92">
            <v>13.51</v>
          </cell>
          <cell r="E92">
            <v>13.82</v>
          </cell>
          <cell r="F92">
            <v>11.139583</v>
          </cell>
          <cell r="G92">
            <v>1324444</v>
          </cell>
        </row>
        <row r="93">
          <cell r="A93">
            <v>41134</v>
          </cell>
          <cell r="B93">
            <v>13.85</v>
          </cell>
          <cell r="C93">
            <v>13.85</v>
          </cell>
          <cell r="D93">
            <v>13.31</v>
          </cell>
          <cell r="E93">
            <v>13.58</v>
          </cell>
          <cell r="F93">
            <v>10.946130999999999</v>
          </cell>
          <cell r="G93">
            <v>1483136</v>
          </cell>
        </row>
        <row r="94">
          <cell r="A94">
            <v>41135</v>
          </cell>
          <cell r="B94">
            <v>13.67</v>
          </cell>
          <cell r="C94">
            <v>13.77</v>
          </cell>
          <cell r="D94">
            <v>13.5</v>
          </cell>
          <cell r="E94">
            <v>13.73</v>
          </cell>
          <cell r="F94">
            <v>11.067038</v>
          </cell>
          <cell r="G94">
            <v>1619402</v>
          </cell>
        </row>
        <row r="95">
          <cell r="A95">
            <v>41136</v>
          </cell>
          <cell r="B95">
            <v>13.8</v>
          </cell>
          <cell r="C95">
            <v>14</v>
          </cell>
          <cell r="D95">
            <v>13.7</v>
          </cell>
          <cell r="E95">
            <v>13.92</v>
          </cell>
          <cell r="F95">
            <v>11.220186999999999</v>
          </cell>
          <cell r="G95">
            <v>1242615</v>
          </cell>
        </row>
        <row r="96">
          <cell r="A96">
            <v>41137</v>
          </cell>
          <cell r="B96">
            <v>13.9</v>
          </cell>
          <cell r="C96">
            <v>13.92</v>
          </cell>
          <cell r="D96">
            <v>13.52</v>
          </cell>
          <cell r="E96">
            <v>13.68</v>
          </cell>
          <cell r="F96">
            <v>11.026736</v>
          </cell>
          <cell r="G96">
            <v>1538787</v>
          </cell>
        </row>
        <row r="97">
          <cell r="A97">
            <v>41138</v>
          </cell>
          <cell r="B97">
            <v>13.68</v>
          </cell>
          <cell r="C97">
            <v>13.8</v>
          </cell>
          <cell r="D97">
            <v>13.62</v>
          </cell>
          <cell r="E97">
            <v>13.74</v>
          </cell>
          <cell r="F97">
            <v>11.075098000000001</v>
          </cell>
          <cell r="G97">
            <v>1410680</v>
          </cell>
        </row>
        <row r="98">
          <cell r="A98">
            <v>41141</v>
          </cell>
          <cell r="B98">
            <v>13.68</v>
          </cell>
          <cell r="C98">
            <v>13.93</v>
          </cell>
          <cell r="D98">
            <v>13.66</v>
          </cell>
          <cell r="E98">
            <v>13.83</v>
          </cell>
          <cell r="F98">
            <v>11.147643</v>
          </cell>
          <cell r="G98">
            <v>754815</v>
          </cell>
        </row>
        <row r="99">
          <cell r="A99">
            <v>41142</v>
          </cell>
          <cell r="B99">
            <v>13.87</v>
          </cell>
          <cell r="C99">
            <v>13.94</v>
          </cell>
          <cell r="D99">
            <v>13.6</v>
          </cell>
          <cell r="E99">
            <v>13.82</v>
          </cell>
          <cell r="F99">
            <v>11.139583</v>
          </cell>
          <cell r="G99">
            <v>1688307</v>
          </cell>
        </row>
        <row r="100">
          <cell r="A100">
            <v>41143</v>
          </cell>
          <cell r="B100">
            <v>13.81</v>
          </cell>
          <cell r="C100">
            <v>13.89</v>
          </cell>
          <cell r="D100">
            <v>13.55</v>
          </cell>
          <cell r="E100">
            <v>13.8</v>
          </cell>
          <cell r="F100">
            <v>11.123462</v>
          </cell>
          <cell r="G100">
            <v>1409692</v>
          </cell>
        </row>
        <row r="101">
          <cell r="A101">
            <v>41144</v>
          </cell>
          <cell r="B101">
            <v>13.7</v>
          </cell>
          <cell r="C101">
            <v>13.86</v>
          </cell>
          <cell r="D101">
            <v>13.53</v>
          </cell>
          <cell r="E101">
            <v>13.71</v>
          </cell>
          <cell r="F101">
            <v>11.050917999999999</v>
          </cell>
          <cell r="G101">
            <v>1664126</v>
          </cell>
        </row>
        <row r="102">
          <cell r="A102">
            <v>41145</v>
          </cell>
          <cell r="B102">
            <v>13.61</v>
          </cell>
          <cell r="C102">
            <v>13.85</v>
          </cell>
          <cell r="D102">
            <v>13.53</v>
          </cell>
          <cell r="E102">
            <v>13.75</v>
          </cell>
          <cell r="F102">
            <v>11.083159</v>
          </cell>
          <cell r="G102">
            <v>1638107</v>
          </cell>
        </row>
        <row r="103">
          <cell r="A103">
            <v>41148</v>
          </cell>
          <cell r="B103">
            <v>13.74</v>
          </cell>
          <cell r="C103">
            <v>13.78</v>
          </cell>
          <cell r="D103">
            <v>13.6</v>
          </cell>
          <cell r="E103">
            <v>13.7</v>
          </cell>
          <cell r="F103">
            <v>11.042856</v>
          </cell>
          <cell r="G103">
            <v>790762</v>
          </cell>
        </row>
        <row r="104">
          <cell r="A104">
            <v>41149</v>
          </cell>
          <cell r="B104">
            <v>13.6</v>
          </cell>
          <cell r="C104">
            <v>13.73</v>
          </cell>
          <cell r="D104">
            <v>13.49</v>
          </cell>
          <cell r="E104">
            <v>13.61</v>
          </cell>
          <cell r="F104">
            <v>10.970313000000001</v>
          </cell>
          <cell r="G104">
            <v>2319058</v>
          </cell>
        </row>
        <row r="105">
          <cell r="A105">
            <v>41150</v>
          </cell>
          <cell r="B105">
            <v>13.55</v>
          </cell>
          <cell r="C105">
            <v>13.64</v>
          </cell>
          <cell r="D105">
            <v>13.5</v>
          </cell>
          <cell r="E105">
            <v>13.55</v>
          </cell>
          <cell r="F105">
            <v>10.921950000000001</v>
          </cell>
          <cell r="G105">
            <v>1915408</v>
          </cell>
        </row>
        <row r="106">
          <cell r="A106">
            <v>41151</v>
          </cell>
          <cell r="B106">
            <v>13.56</v>
          </cell>
          <cell r="C106">
            <v>13.79</v>
          </cell>
          <cell r="D106">
            <v>13.42</v>
          </cell>
          <cell r="E106">
            <v>13.48</v>
          </cell>
          <cell r="F106">
            <v>10.865525999999999</v>
          </cell>
          <cell r="G106">
            <v>2510896</v>
          </cell>
        </row>
        <row r="107">
          <cell r="A107">
            <v>41152</v>
          </cell>
          <cell r="B107">
            <v>13.5</v>
          </cell>
          <cell r="C107">
            <v>13.59</v>
          </cell>
          <cell r="D107">
            <v>13.2</v>
          </cell>
          <cell r="E107">
            <v>13.24</v>
          </cell>
          <cell r="F107">
            <v>10.672074</v>
          </cell>
          <cell r="G107">
            <v>11970201</v>
          </cell>
        </row>
        <row r="108">
          <cell r="A108">
            <v>41155</v>
          </cell>
          <cell r="B108">
            <v>13.32</v>
          </cell>
          <cell r="C108">
            <v>13.79</v>
          </cell>
          <cell r="D108">
            <v>13.24</v>
          </cell>
          <cell r="E108">
            <v>13.66</v>
          </cell>
          <cell r="F108">
            <v>11.010614</v>
          </cell>
          <cell r="G108">
            <v>489422</v>
          </cell>
        </row>
        <row r="109">
          <cell r="A109">
            <v>41156</v>
          </cell>
          <cell r="B109">
            <v>13.66</v>
          </cell>
          <cell r="C109">
            <v>13.75</v>
          </cell>
          <cell r="D109">
            <v>13.5</v>
          </cell>
          <cell r="E109">
            <v>13.66</v>
          </cell>
          <cell r="F109">
            <v>11.010614</v>
          </cell>
          <cell r="G109">
            <v>1157142</v>
          </cell>
        </row>
        <row r="110">
          <cell r="A110">
            <v>41157</v>
          </cell>
          <cell r="B110">
            <v>13.68</v>
          </cell>
          <cell r="C110">
            <v>13.74</v>
          </cell>
          <cell r="D110">
            <v>13.53</v>
          </cell>
          <cell r="E110">
            <v>13.7</v>
          </cell>
          <cell r="F110">
            <v>11.042856</v>
          </cell>
          <cell r="G110">
            <v>174154</v>
          </cell>
        </row>
        <row r="111">
          <cell r="A111">
            <v>41158</v>
          </cell>
          <cell r="B111">
            <v>13.73</v>
          </cell>
          <cell r="C111">
            <v>13.8</v>
          </cell>
          <cell r="D111">
            <v>13.56</v>
          </cell>
          <cell r="E111">
            <v>13.7</v>
          </cell>
          <cell r="F111">
            <v>11.042856</v>
          </cell>
          <cell r="G111">
            <v>1761255</v>
          </cell>
        </row>
        <row r="112">
          <cell r="A112">
            <v>41159</v>
          </cell>
          <cell r="B112">
            <v>13.72</v>
          </cell>
          <cell r="C112">
            <v>13.75</v>
          </cell>
          <cell r="D112">
            <v>13.56</v>
          </cell>
          <cell r="E112">
            <v>13.71</v>
          </cell>
          <cell r="F112">
            <v>11.050917999999999</v>
          </cell>
          <cell r="G112">
            <v>1208956</v>
          </cell>
        </row>
        <row r="113">
          <cell r="A113">
            <v>41162</v>
          </cell>
          <cell r="B113">
            <v>13.8</v>
          </cell>
          <cell r="C113">
            <v>13.8</v>
          </cell>
          <cell r="D113">
            <v>13.36</v>
          </cell>
          <cell r="E113">
            <v>13.79</v>
          </cell>
          <cell r="F113">
            <v>11.115401</v>
          </cell>
          <cell r="G113">
            <v>986517</v>
          </cell>
        </row>
        <row r="114">
          <cell r="A114">
            <v>41163</v>
          </cell>
          <cell r="B114">
            <v>13.75</v>
          </cell>
          <cell r="C114">
            <v>13.85</v>
          </cell>
          <cell r="D114">
            <v>13.51</v>
          </cell>
          <cell r="E114">
            <v>13.74</v>
          </cell>
          <cell r="F114">
            <v>11.075098000000001</v>
          </cell>
          <cell r="G114">
            <v>2682104</v>
          </cell>
        </row>
        <row r="115">
          <cell r="A115">
            <v>41164</v>
          </cell>
          <cell r="B115">
            <v>13.77</v>
          </cell>
          <cell r="C115">
            <v>14</v>
          </cell>
          <cell r="D115">
            <v>13.7</v>
          </cell>
          <cell r="E115">
            <v>13.93</v>
          </cell>
          <cell r="F115">
            <v>11.228249999999999</v>
          </cell>
          <cell r="G115">
            <v>3090479</v>
          </cell>
        </row>
        <row r="116">
          <cell r="A116">
            <v>41166</v>
          </cell>
          <cell r="B116">
            <v>13.99</v>
          </cell>
          <cell r="C116">
            <v>14.28</v>
          </cell>
          <cell r="D116">
            <v>13.96</v>
          </cell>
          <cell r="E116">
            <v>14.07</v>
          </cell>
          <cell r="F116">
            <v>11.341094</v>
          </cell>
          <cell r="G116">
            <v>3303402</v>
          </cell>
        </row>
        <row r="117">
          <cell r="A117">
            <v>41169</v>
          </cell>
          <cell r="B117">
            <v>14</v>
          </cell>
          <cell r="C117">
            <v>14.5</v>
          </cell>
          <cell r="D117">
            <v>14</v>
          </cell>
          <cell r="E117">
            <v>14.39</v>
          </cell>
          <cell r="F117">
            <v>11.599030000000001</v>
          </cell>
          <cell r="G117">
            <v>1681984</v>
          </cell>
        </row>
        <row r="118">
          <cell r="A118">
            <v>41170</v>
          </cell>
          <cell r="B118">
            <v>14.38</v>
          </cell>
          <cell r="C118">
            <v>14.45</v>
          </cell>
          <cell r="D118">
            <v>14.17</v>
          </cell>
          <cell r="E118">
            <v>14.38</v>
          </cell>
          <cell r="F118">
            <v>11.590971</v>
          </cell>
          <cell r="G118">
            <v>1382322</v>
          </cell>
        </row>
        <row r="119">
          <cell r="A119">
            <v>41171</v>
          </cell>
          <cell r="B119">
            <v>14.34</v>
          </cell>
          <cell r="C119">
            <v>14.5</v>
          </cell>
          <cell r="D119">
            <v>14.24</v>
          </cell>
          <cell r="E119">
            <v>14.42</v>
          </cell>
          <cell r="F119">
            <v>11.623212000000001</v>
          </cell>
          <cell r="G119">
            <v>1704601</v>
          </cell>
        </row>
        <row r="120">
          <cell r="A120">
            <v>41172</v>
          </cell>
          <cell r="B120">
            <v>14.41</v>
          </cell>
          <cell r="C120">
            <v>14.97</v>
          </cell>
          <cell r="D120">
            <v>14.36</v>
          </cell>
          <cell r="E120">
            <v>14.83</v>
          </cell>
          <cell r="F120">
            <v>11.953690999999999</v>
          </cell>
          <cell r="G120">
            <v>4406890</v>
          </cell>
        </row>
        <row r="121">
          <cell r="A121">
            <v>41173</v>
          </cell>
          <cell r="B121">
            <v>14.79</v>
          </cell>
          <cell r="C121">
            <v>15.2</v>
          </cell>
          <cell r="D121">
            <v>14.56</v>
          </cell>
          <cell r="E121">
            <v>14.76</v>
          </cell>
          <cell r="F121">
            <v>11.897268</v>
          </cell>
          <cell r="G121">
            <v>3721451</v>
          </cell>
        </row>
        <row r="122">
          <cell r="A122">
            <v>41176</v>
          </cell>
          <cell r="B122">
            <v>14.72</v>
          </cell>
          <cell r="C122">
            <v>15</v>
          </cell>
          <cell r="D122">
            <v>14.6</v>
          </cell>
          <cell r="E122">
            <v>14.71</v>
          </cell>
          <cell r="F122">
            <v>11.856966</v>
          </cell>
          <cell r="G122">
            <v>2179778</v>
          </cell>
        </row>
        <row r="123">
          <cell r="A123">
            <v>41177</v>
          </cell>
          <cell r="B123">
            <v>14.73</v>
          </cell>
          <cell r="C123">
            <v>14.99</v>
          </cell>
          <cell r="D123">
            <v>14.12</v>
          </cell>
          <cell r="E123">
            <v>14.38</v>
          </cell>
          <cell r="F123">
            <v>11.590971</v>
          </cell>
          <cell r="G123">
            <v>1392423</v>
          </cell>
        </row>
        <row r="124">
          <cell r="A124">
            <v>41178</v>
          </cell>
          <cell r="B124">
            <v>14.35</v>
          </cell>
          <cell r="C124">
            <v>14.5</v>
          </cell>
          <cell r="D124">
            <v>14.28</v>
          </cell>
          <cell r="E124">
            <v>14.46</v>
          </cell>
          <cell r="F124">
            <v>11.655453</v>
          </cell>
          <cell r="G124">
            <v>1676883</v>
          </cell>
        </row>
        <row r="125">
          <cell r="A125">
            <v>41179</v>
          </cell>
          <cell r="B125">
            <v>14.6</v>
          </cell>
          <cell r="C125">
            <v>15.1</v>
          </cell>
          <cell r="D125">
            <v>14.6</v>
          </cell>
          <cell r="E125">
            <v>15.07</v>
          </cell>
          <cell r="F125">
            <v>12.147141</v>
          </cell>
          <cell r="G125">
            <v>5235582</v>
          </cell>
        </row>
        <row r="126">
          <cell r="A126">
            <v>41180</v>
          </cell>
          <cell r="B126">
            <v>15</v>
          </cell>
          <cell r="C126">
            <v>15.36</v>
          </cell>
          <cell r="D126">
            <v>14.97</v>
          </cell>
          <cell r="E126">
            <v>15.09</v>
          </cell>
          <cell r="F126">
            <v>12.163263000000001</v>
          </cell>
          <cell r="G126">
            <v>2258780</v>
          </cell>
        </row>
        <row r="127">
          <cell r="A127">
            <v>41183</v>
          </cell>
          <cell r="B127">
            <v>15.49</v>
          </cell>
          <cell r="C127">
            <v>15.75</v>
          </cell>
          <cell r="D127">
            <v>15.27</v>
          </cell>
          <cell r="E127">
            <v>15.69</v>
          </cell>
          <cell r="F127">
            <v>12.646891999999999</v>
          </cell>
          <cell r="G127">
            <v>3236096</v>
          </cell>
        </row>
        <row r="128">
          <cell r="A128">
            <v>41184</v>
          </cell>
          <cell r="B128">
            <v>15.61</v>
          </cell>
          <cell r="C128">
            <v>15.73</v>
          </cell>
          <cell r="D128">
            <v>15.4</v>
          </cell>
          <cell r="E128">
            <v>15.69</v>
          </cell>
          <cell r="F128">
            <v>12.646891999999999</v>
          </cell>
          <cell r="G128">
            <v>1910227</v>
          </cell>
        </row>
        <row r="129">
          <cell r="A129">
            <v>41185</v>
          </cell>
          <cell r="B129">
            <v>15.69</v>
          </cell>
          <cell r="C129">
            <v>16.5</v>
          </cell>
          <cell r="D129">
            <v>15.69</v>
          </cell>
          <cell r="E129">
            <v>16.379999000000002</v>
          </cell>
          <cell r="F129">
            <v>13.203065</v>
          </cell>
          <cell r="G129">
            <v>8674013</v>
          </cell>
        </row>
        <row r="130">
          <cell r="A130">
            <v>41186</v>
          </cell>
          <cell r="B130">
            <v>16.5</v>
          </cell>
          <cell r="C130">
            <v>16.5</v>
          </cell>
          <cell r="D130">
            <v>16.030000999999999</v>
          </cell>
          <cell r="E130">
            <v>16.09</v>
          </cell>
          <cell r="F130">
            <v>12.969312</v>
          </cell>
          <cell r="G130">
            <v>3863423</v>
          </cell>
        </row>
        <row r="131">
          <cell r="A131">
            <v>41187</v>
          </cell>
          <cell r="B131">
            <v>16.110001</v>
          </cell>
          <cell r="C131">
            <v>16.469999000000001</v>
          </cell>
          <cell r="D131">
            <v>16.079999999999998</v>
          </cell>
          <cell r="E131">
            <v>16.110001</v>
          </cell>
          <cell r="F131">
            <v>12.985433</v>
          </cell>
          <cell r="G131">
            <v>2807908</v>
          </cell>
        </row>
        <row r="132">
          <cell r="A132">
            <v>41190</v>
          </cell>
          <cell r="B132">
            <v>16.18</v>
          </cell>
          <cell r="C132">
            <v>16.18</v>
          </cell>
          <cell r="D132">
            <v>15.6</v>
          </cell>
          <cell r="E132">
            <v>15.68</v>
          </cell>
          <cell r="F132">
            <v>12.638832000000001</v>
          </cell>
          <cell r="G132">
            <v>2712933</v>
          </cell>
        </row>
        <row r="133">
          <cell r="A133">
            <v>41191</v>
          </cell>
          <cell r="B133">
            <v>15.64</v>
          </cell>
          <cell r="C133">
            <v>16.18</v>
          </cell>
          <cell r="D133">
            <v>15.6</v>
          </cell>
          <cell r="E133">
            <v>15.64</v>
          </cell>
          <cell r="F133">
            <v>12.606590000000001</v>
          </cell>
          <cell r="G133">
            <v>5315723</v>
          </cell>
        </row>
        <row r="134">
          <cell r="A134">
            <v>41192</v>
          </cell>
          <cell r="B134">
            <v>15.74</v>
          </cell>
          <cell r="C134">
            <v>15.8</v>
          </cell>
          <cell r="D134">
            <v>15.6</v>
          </cell>
          <cell r="E134">
            <v>15.6</v>
          </cell>
          <cell r="F134">
            <v>12.574349</v>
          </cell>
          <cell r="G134">
            <v>1678611</v>
          </cell>
        </row>
        <row r="135">
          <cell r="A135">
            <v>41193</v>
          </cell>
          <cell r="B135">
            <v>15.61</v>
          </cell>
          <cell r="C135">
            <v>15.74</v>
          </cell>
          <cell r="D135">
            <v>15.18</v>
          </cell>
          <cell r="E135">
            <v>15.26</v>
          </cell>
          <cell r="F135">
            <v>12.300292000000001</v>
          </cell>
          <cell r="G135">
            <v>5320132</v>
          </cell>
        </row>
        <row r="136">
          <cell r="A136">
            <v>41194</v>
          </cell>
          <cell r="B136">
            <v>15.28</v>
          </cell>
          <cell r="C136">
            <v>15.75</v>
          </cell>
          <cell r="D136">
            <v>15.28</v>
          </cell>
          <cell r="E136">
            <v>15.42</v>
          </cell>
          <cell r="F136">
            <v>12.429259999999999</v>
          </cell>
          <cell r="G136">
            <v>1522779</v>
          </cell>
        </row>
        <row r="137">
          <cell r="A137">
            <v>41197</v>
          </cell>
          <cell r="B137">
            <v>15.32</v>
          </cell>
          <cell r="C137">
            <v>16.059999000000001</v>
          </cell>
          <cell r="D137">
            <v>15.32</v>
          </cell>
          <cell r="E137">
            <v>16</v>
          </cell>
          <cell r="F137">
            <v>12.896768</v>
          </cell>
          <cell r="G137">
            <v>2701088</v>
          </cell>
        </row>
        <row r="138">
          <cell r="A138">
            <v>41198</v>
          </cell>
          <cell r="B138">
            <v>16.049999</v>
          </cell>
          <cell r="C138">
            <v>16.5</v>
          </cell>
          <cell r="D138">
            <v>16.040001</v>
          </cell>
          <cell r="E138">
            <v>16.34</v>
          </cell>
          <cell r="F138">
            <v>13.170823</v>
          </cell>
          <cell r="G138">
            <v>5219376</v>
          </cell>
        </row>
        <row r="139">
          <cell r="A139">
            <v>41199</v>
          </cell>
          <cell r="B139">
            <v>16.43</v>
          </cell>
          <cell r="C139">
            <v>16.620000999999998</v>
          </cell>
          <cell r="D139">
            <v>16.329999999999998</v>
          </cell>
          <cell r="E139">
            <v>16.399999999999999</v>
          </cell>
          <cell r="F139">
            <v>13.219185</v>
          </cell>
          <cell r="G139">
            <v>5960064</v>
          </cell>
        </row>
        <row r="140">
          <cell r="A140">
            <v>41200</v>
          </cell>
          <cell r="B140">
            <v>16.360001</v>
          </cell>
          <cell r="C140">
            <v>16.690000999999999</v>
          </cell>
          <cell r="D140">
            <v>16.290001</v>
          </cell>
          <cell r="E140">
            <v>16.299999</v>
          </cell>
          <cell r="F140">
            <v>13.138579999999999</v>
          </cell>
          <cell r="G140">
            <v>5857689</v>
          </cell>
        </row>
        <row r="141">
          <cell r="A141">
            <v>41201</v>
          </cell>
          <cell r="B141">
            <v>16.5</v>
          </cell>
          <cell r="C141">
            <v>16.59</v>
          </cell>
          <cell r="D141">
            <v>15.94</v>
          </cell>
          <cell r="E141">
            <v>15.99</v>
          </cell>
          <cell r="F141">
            <v>12.888705</v>
          </cell>
          <cell r="G141">
            <v>2416579</v>
          </cell>
        </row>
        <row r="142">
          <cell r="A142">
            <v>41204</v>
          </cell>
          <cell r="B142">
            <v>15.95</v>
          </cell>
          <cell r="C142">
            <v>16.540001</v>
          </cell>
          <cell r="D142">
            <v>15.94</v>
          </cell>
          <cell r="E142">
            <v>16.379999000000002</v>
          </cell>
          <cell r="F142">
            <v>13.203065</v>
          </cell>
          <cell r="G142">
            <v>1599937</v>
          </cell>
        </row>
        <row r="143">
          <cell r="A143">
            <v>41205</v>
          </cell>
          <cell r="B143">
            <v>16.399999999999999</v>
          </cell>
          <cell r="C143">
            <v>16.41</v>
          </cell>
          <cell r="D143">
            <v>15.93</v>
          </cell>
          <cell r="E143">
            <v>16.32</v>
          </cell>
          <cell r="F143">
            <v>13.154702</v>
          </cell>
          <cell r="G143">
            <v>1986670</v>
          </cell>
        </row>
        <row r="144">
          <cell r="A144">
            <v>41206</v>
          </cell>
          <cell r="B144">
            <v>16.200001</v>
          </cell>
          <cell r="C144">
            <v>16.950001</v>
          </cell>
          <cell r="D144">
            <v>16.200001</v>
          </cell>
          <cell r="E144">
            <v>16.879999000000002</v>
          </cell>
          <cell r="F144">
            <v>13.606089000000001</v>
          </cell>
          <cell r="G144">
            <v>2285921</v>
          </cell>
        </row>
        <row r="145">
          <cell r="A145">
            <v>41207</v>
          </cell>
          <cell r="B145">
            <v>16.84</v>
          </cell>
          <cell r="C145">
            <v>16.969999000000001</v>
          </cell>
          <cell r="D145">
            <v>16.719999000000001</v>
          </cell>
          <cell r="E145">
            <v>16.879999000000002</v>
          </cell>
          <cell r="F145">
            <v>13.606089000000001</v>
          </cell>
          <cell r="G145">
            <v>1957623</v>
          </cell>
        </row>
        <row r="146">
          <cell r="A146">
            <v>41208</v>
          </cell>
          <cell r="B146">
            <v>16.93</v>
          </cell>
          <cell r="C146">
            <v>16.940000999999999</v>
          </cell>
          <cell r="D146">
            <v>16.540001</v>
          </cell>
          <cell r="E146">
            <v>16.780000999999999</v>
          </cell>
          <cell r="F146">
            <v>13.525484000000001</v>
          </cell>
          <cell r="G146">
            <v>1192453</v>
          </cell>
        </row>
        <row r="147">
          <cell r="A147">
            <v>41211</v>
          </cell>
          <cell r="B147">
            <v>17</v>
          </cell>
          <cell r="C147">
            <v>17.700001</v>
          </cell>
          <cell r="D147">
            <v>16.879999000000002</v>
          </cell>
          <cell r="E147">
            <v>17.579999999999998</v>
          </cell>
          <cell r="F147">
            <v>14.170324000000001</v>
          </cell>
          <cell r="G147">
            <v>19079828</v>
          </cell>
        </row>
        <row r="148">
          <cell r="A148">
            <v>41212</v>
          </cell>
          <cell r="B148">
            <v>17.579999999999998</v>
          </cell>
          <cell r="C148">
            <v>18.100000000000001</v>
          </cell>
          <cell r="D148">
            <v>17.329999999999998</v>
          </cell>
          <cell r="E148">
            <v>17.73</v>
          </cell>
          <cell r="F148">
            <v>14.291229</v>
          </cell>
          <cell r="G148">
            <v>2947638</v>
          </cell>
        </row>
        <row r="149">
          <cell r="A149">
            <v>41213</v>
          </cell>
          <cell r="B149">
            <v>17.5</v>
          </cell>
          <cell r="C149">
            <v>17.899999999999999</v>
          </cell>
          <cell r="D149">
            <v>17.489999999999998</v>
          </cell>
          <cell r="E149">
            <v>17.57</v>
          </cell>
          <cell r="F149">
            <v>14.162262999999999</v>
          </cell>
          <cell r="G149">
            <v>2334465</v>
          </cell>
        </row>
        <row r="150">
          <cell r="A150">
            <v>41218</v>
          </cell>
          <cell r="B150">
            <v>17.649999999999999</v>
          </cell>
          <cell r="C150">
            <v>17.77</v>
          </cell>
          <cell r="D150">
            <v>17.350000000000001</v>
          </cell>
          <cell r="E150">
            <v>17.540001</v>
          </cell>
          <cell r="F150">
            <v>14.13808</v>
          </cell>
          <cell r="G150">
            <v>4431735</v>
          </cell>
        </row>
        <row r="151">
          <cell r="A151">
            <v>41219</v>
          </cell>
          <cell r="B151">
            <v>17.5</v>
          </cell>
          <cell r="C151">
            <v>17.719999000000001</v>
          </cell>
          <cell r="D151">
            <v>17.350000000000001</v>
          </cell>
          <cell r="E151">
            <v>17.48</v>
          </cell>
          <cell r="F151">
            <v>14.089719000000001</v>
          </cell>
          <cell r="G151">
            <v>7147791</v>
          </cell>
        </row>
        <row r="152">
          <cell r="A152">
            <v>41220</v>
          </cell>
          <cell r="B152">
            <v>17.48</v>
          </cell>
          <cell r="C152">
            <v>17.799999</v>
          </cell>
          <cell r="D152">
            <v>17.360001</v>
          </cell>
          <cell r="E152">
            <v>17.440000999999999</v>
          </cell>
          <cell r="F152">
            <v>14.057477</v>
          </cell>
          <cell r="G152">
            <v>4727832</v>
          </cell>
        </row>
        <row r="153">
          <cell r="A153">
            <v>41221</v>
          </cell>
          <cell r="B153">
            <v>17.350000000000001</v>
          </cell>
          <cell r="C153">
            <v>18.219999000000001</v>
          </cell>
          <cell r="D153">
            <v>17.350000000000001</v>
          </cell>
          <cell r="E153">
            <v>18.09</v>
          </cell>
          <cell r="F153">
            <v>14.581408</v>
          </cell>
          <cell r="G153">
            <v>2976443</v>
          </cell>
        </row>
        <row r="154">
          <cell r="A154">
            <v>41222</v>
          </cell>
          <cell r="B154">
            <v>18.100000000000001</v>
          </cell>
          <cell r="C154">
            <v>18.5</v>
          </cell>
          <cell r="D154">
            <v>18.030000999999999</v>
          </cell>
          <cell r="E154">
            <v>18.440000999999999</v>
          </cell>
          <cell r="F154">
            <v>14.863526</v>
          </cell>
          <cell r="G154">
            <v>3415412</v>
          </cell>
        </row>
        <row r="155">
          <cell r="A155">
            <v>41225</v>
          </cell>
          <cell r="B155">
            <v>18.700001</v>
          </cell>
          <cell r="C155">
            <v>18.700001</v>
          </cell>
          <cell r="D155">
            <v>18</v>
          </cell>
          <cell r="E155">
            <v>18.290001</v>
          </cell>
          <cell r="F155">
            <v>14.742618999999999</v>
          </cell>
          <cell r="G155">
            <v>1631226</v>
          </cell>
        </row>
        <row r="156">
          <cell r="A156">
            <v>41226</v>
          </cell>
          <cell r="B156">
            <v>18.079999999999998</v>
          </cell>
          <cell r="C156">
            <v>18.399999999999999</v>
          </cell>
          <cell r="D156">
            <v>18.079999999999998</v>
          </cell>
          <cell r="E156">
            <v>18.32</v>
          </cell>
          <cell r="F156">
            <v>14.766795999999999</v>
          </cell>
          <cell r="G156">
            <v>2334979</v>
          </cell>
        </row>
        <row r="157">
          <cell r="A157">
            <v>41227</v>
          </cell>
          <cell r="B157">
            <v>18.27</v>
          </cell>
          <cell r="C157">
            <v>18.399999999999999</v>
          </cell>
          <cell r="D157">
            <v>18.139999</v>
          </cell>
          <cell r="E157">
            <v>18.280000999999999</v>
          </cell>
          <cell r="F157">
            <v>14.734556</v>
          </cell>
          <cell r="G157">
            <v>2072001</v>
          </cell>
        </row>
        <row r="158">
          <cell r="A158">
            <v>41228</v>
          </cell>
          <cell r="B158">
            <v>18.110001</v>
          </cell>
          <cell r="C158">
            <v>18.200001</v>
          </cell>
          <cell r="D158">
            <v>17.75</v>
          </cell>
          <cell r="E158">
            <v>17.870000999999998</v>
          </cell>
          <cell r="F158">
            <v>14.404078</v>
          </cell>
          <cell r="G158">
            <v>2081932</v>
          </cell>
        </row>
        <row r="159">
          <cell r="A159">
            <v>41229</v>
          </cell>
          <cell r="B159">
            <v>17.5</v>
          </cell>
          <cell r="C159">
            <v>18.350000000000001</v>
          </cell>
          <cell r="D159">
            <v>17.5</v>
          </cell>
          <cell r="E159">
            <v>17.739999999999998</v>
          </cell>
          <cell r="F159">
            <v>14.299289</v>
          </cell>
          <cell r="G159">
            <v>2948606</v>
          </cell>
        </row>
        <row r="160">
          <cell r="A160">
            <v>41233</v>
          </cell>
          <cell r="B160">
            <v>17.799999</v>
          </cell>
          <cell r="C160">
            <v>18.450001</v>
          </cell>
          <cell r="D160">
            <v>17.799999</v>
          </cell>
          <cell r="E160">
            <v>18.280000999999999</v>
          </cell>
          <cell r="F160">
            <v>14.734556</v>
          </cell>
          <cell r="G160">
            <v>1619535</v>
          </cell>
        </row>
        <row r="161">
          <cell r="A161">
            <v>41234</v>
          </cell>
          <cell r="B161">
            <v>18.120000999999998</v>
          </cell>
          <cell r="C161">
            <v>18.299999</v>
          </cell>
          <cell r="D161">
            <v>18</v>
          </cell>
          <cell r="E161">
            <v>18.23</v>
          </cell>
          <cell r="F161">
            <v>14.694253</v>
          </cell>
          <cell r="G161">
            <v>1677722</v>
          </cell>
        </row>
        <row r="162">
          <cell r="A162">
            <v>41235</v>
          </cell>
          <cell r="B162">
            <v>18.290001</v>
          </cell>
          <cell r="C162">
            <v>18.399999999999999</v>
          </cell>
          <cell r="D162">
            <v>18.200001</v>
          </cell>
          <cell r="E162">
            <v>18.219999000000001</v>
          </cell>
          <cell r="F162">
            <v>14.686194</v>
          </cell>
          <cell r="G162">
            <v>548370</v>
          </cell>
        </row>
        <row r="163">
          <cell r="A163">
            <v>41236</v>
          </cell>
          <cell r="B163">
            <v>18.209999</v>
          </cell>
          <cell r="C163">
            <v>18.389999</v>
          </cell>
          <cell r="D163">
            <v>18</v>
          </cell>
          <cell r="E163">
            <v>18.25</v>
          </cell>
          <cell r="F163">
            <v>14.710372</v>
          </cell>
          <cell r="G163">
            <v>811187</v>
          </cell>
        </row>
        <row r="164">
          <cell r="A164">
            <v>41239</v>
          </cell>
          <cell r="B164">
            <v>18.350000000000001</v>
          </cell>
          <cell r="C164">
            <v>18.5</v>
          </cell>
          <cell r="D164">
            <v>18</v>
          </cell>
          <cell r="E164">
            <v>18.149999999999999</v>
          </cell>
          <cell r="F164">
            <v>14.629769</v>
          </cell>
          <cell r="G164">
            <v>1475007</v>
          </cell>
        </row>
        <row r="165">
          <cell r="A165">
            <v>41240</v>
          </cell>
          <cell r="B165">
            <v>18.690000999999999</v>
          </cell>
          <cell r="C165">
            <v>18.799999</v>
          </cell>
          <cell r="D165">
            <v>18.16</v>
          </cell>
          <cell r="E165">
            <v>18.25</v>
          </cell>
          <cell r="F165">
            <v>14.710372</v>
          </cell>
          <cell r="G165">
            <v>3524998</v>
          </cell>
        </row>
        <row r="166">
          <cell r="A166">
            <v>41241</v>
          </cell>
          <cell r="B166">
            <v>18.25</v>
          </cell>
          <cell r="C166">
            <v>18.32</v>
          </cell>
          <cell r="D166">
            <v>18.049999</v>
          </cell>
          <cell r="E166">
            <v>18.190000999999999</v>
          </cell>
          <cell r="F166">
            <v>14.662013999999999</v>
          </cell>
          <cell r="G166">
            <v>2887415</v>
          </cell>
        </row>
        <row r="167">
          <cell r="A167">
            <v>41242</v>
          </cell>
          <cell r="B167">
            <v>18.200001</v>
          </cell>
          <cell r="C167">
            <v>19</v>
          </cell>
          <cell r="D167">
            <v>18.200001</v>
          </cell>
          <cell r="E167">
            <v>18.91</v>
          </cell>
          <cell r="F167">
            <v>15.242366000000001</v>
          </cell>
          <cell r="G167">
            <v>3165682</v>
          </cell>
        </row>
        <row r="168">
          <cell r="A168">
            <v>41243</v>
          </cell>
          <cell r="B168">
            <v>19</v>
          </cell>
          <cell r="C168">
            <v>19.860001</v>
          </cell>
          <cell r="D168">
            <v>18.899999999999999</v>
          </cell>
          <cell r="E168">
            <v>19.620000999999998</v>
          </cell>
          <cell r="F168">
            <v>15.814660999999999</v>
          </cell>
          <cell r="G168">
            <v>9093025</v>
          </cell>
        </row>
        <row r="169">
          <cell r="A169">
            <v>41246</v>
          </cell>
          <cell r="B169">
            <v>19.600000000000001</v>
          </cell>
          <cell r="C169">
            <v>19.950001</v>
          </cell>
          <cell r="D169">
            <v>19.5</v>
          </cell>
          <cell r="E169">
            <v>19.870000999999998</v>
          </cell>
          <cell r="F169">
            <v>16.016173999999999</v>
          </cell>
          <cell r="G169">
            <v>3488731</v>
          </cell>
        </row>
        <row r="170">
          <cell r="A170">
            <v>41247</v>
          </cell>
          <cell r="B170">
            <v>19.579999999999998</v>
          </cell>
          <cell r="C170">
            <v>19.610001</v>
          </cell>
          <cell r="D170">
            <v>19.010000000000002</v>
          </cell>
          <cell r="E170">
            <v>19.25</v>
          </cell>
          <cell r="F170">
            <v>15.516424000000001</v>
          </cell>
          <cell r="G170">
            <v>1935872</v>
          </cell>
        </row>
        <row r="171">
          <cell r="A171">
            <v>41248</v>
          </cell>
          <cell r="B171">
            <v>19.149999999999999</v>
          </cell>
          <cell r="C171">
            <v>19.510000000000002</v>
          </cell>
          <cell r="D171">
            <v>19.149999999999999</v>
          </cell>
          <cell r="E171">
            <v>19.43</v>
          </cell>
          <cell r="F171">
            <v>15.661511000000001</v>
          </cell>
          <cell r="G171">
            <v>1231023</v>
          </cell>
        </row>
        <row r="172">
          <cell r="A172">
            <v>41249</v>
          </cell>
          <cell r="B172">
            <v>19.379999000000002</v>
          </cell>
          <cell r="C172">
            <v>20</v>
          </cell>
          <cell r="D172">
            <v>19.379999000000002</v>
          </cell>
          <cell r="E172">
            <v>19.969999000000001</v>
          </cell>
          <cell r="F172">
            <v>16.096775000000001</v>
          </cell>
          <cell r="G172">
            <v>1369613</v>
          </cell>
        </row>
        <row r="173">
          <cell r="A173">
            <v>41250</v>
          </cell>
          <cell r="B173">
            <v>20</v>
          </cell>
          <cell r="C173">
            <v>20</v>
          </cell>
          <cell r="D173">
            <v>19.41</v>
          </cell>
          <cell r="E173">
            <v>19.530000999999999</v>
          </cell>
          <cell r="F173">
            <v>15.742119000000001</v>
          </cell>
          <cell r="G173">
            <v>1520747</v>
          </cell>
        </row>
        <row r="174">
          <cell r="A174">
            <v>41253</v>
          </cell>
          <cell r="B174">
            <v>19.549999</v>
          </cell>
          <cell r="C174">
            <v>20</v>
          </cell>
          <cell r="D174">
            <v>19.549999</v>
          </cell>
          <cell r="E174">
            <v>19.739999999999998</v>
          </cell>
          <cell r="F174">
            <v>15.911384999999999</v>
          </cell>
          <cell r="G174">
            <v>1314834</v>
          </cell>
        </row>
        <row r="175">
          <cell r="A175">
            <v>41254</v>
          </cell>
          <cell r="B175">
            <v>19.84</v>
          </cell>
          <cell r="C175">
            <v>20.299999</v>
          </cell>
          <cell r="D175">
            <v>19.100000000000001</v>
          </cell>
          <cell r="E175">
            <v>19.860001</v>
          </cell>
          <cell r="F175">
            <v>16.008109999999999</v>
          </cell>
          <cell r="G175">
            <v>3732154</v>
          </cell>
        </row>
        <row r="176">
          <cell r="A176">
            <v>41256</v>
          </cell>
          <cell r="B176">
            <v>19.670000000000002</v>
          </cell>
          <cell r="C176">
            <v>20.370000999999998</v>
          </cell>
          <cell r="D176">
            <v>19.049999</v>
          </cell>
          <cell r="E176">
            <v>19.379999000000002</v>
          </cell>
          <cell r="F176">
            <v>15.62121</v>
          </cell>
          <cell r="G176">
            <v>2516738</v>
          </cell>
        </row>
        <row r="177">
          <cell r="A177">
            <v>41257</v>
          </cell>
          <cell r="B177">
            <v>19.280000999999999</v>
          </cell>
          <cell r="C177">
            <v>19.639999</v>
          </cell>
          <cell r="D177">
            <v>19.110001</v>
          </cell>
          <cell r="E177">
            <v>19.329999999999998</v>
          </cell>
          <cell r="F177">
            <v>15.580908000000001</v>
          </cell>
          <cell r="G177">
            <v>953530</v>
          </cell>
        </row>
        <row r="178">
          <cell r="A178">
            <v>41260</v>
          </cell>
          <cell r="B178">
            <v>19.43</v>
          </cell>
          <cell r="C178">
            <v>20</v>
          </cell>
          <cell r="D178">
            <v>19.43</v>
          </cell>
          <cell r="E178">
            <v>19.82</v>
          </cell>
          <cell r="F178">
            <v>15.975868999999999</v>
          </cell>
          <cell r="G178">
            <v>2416179</v>
          </cell>
        </row>
        <row r="179">
          <cell r="A179">
            <v>41261</v>
          </cell>
          <cell r="B179">
            <v>19.91</v>
          </cell>
          <cell r="C179">
            <v>19.989999999999998</v>
          </cell>
          <cell r="D179">
            <v>19.299999</v>
          </cell>
          <cell r="E179">
            <v>19.43</v>
          </cell>
          <cell r="F179">
            <v>15.661511000000001</v>
          </cell>
          <cell r="G179">
            <v>3599632</v>
          </cell>
        </row>
        <row r="180">
          <cell r="A180">
            <v>41262</v>
          </cell>
          <cell r="B180">
            <v>19.41</v>
          </cell>
          <cell r="C180">
            <v>19.510000000000002</v>
          </cell>
          <cell r="D180">
            <v>18.57</v>
          </cell>
          <cell r="E180">
            <v>18.700001</v>
          </cell>
          <cell r="F180">
            <v>15.073093999999999</v>
          </cell>
          <cell r="G180">
            <v>3900151</v>
          </cell>
        </row>
        <row r="181">
          <cell r="A181">
            <v>41263</v>
          </cell>
          <cell r="B181">
            <v>18.809999000000001</v>
          </cell>
          <cell r="C181">
            <v>19.489999999999998</v>
          </cell>
          <cell r="D181">
            <v>18.700001</v>
          </cell>
          <cell r="E181">
            <v>18.93</v>
          </cell>
          <cell r="F181">
            <v>15.25849</v>
          </cell>
          <cell r="G181">
            <v>3552056</v>
          </cell>
        </row>
        <row r="182">
          <cell r="A182">
            <v>41264</v>
          </cell>
          <cell r="B182">
            <v>18.489999999999998</v>
          </cell>
          <cell r="C182">
            <v>19</v>
          </cell>
          <cell r="D182">
            <v>18.350000000000001</v>
          </cell>
          <cell r="E182">
            <v>18.459999</v>
          </cell>
          <cell r="F182">
            <v>14.879642</v>
          </cell>
          <cell r="G182">
            <v>3230941</v>
          </cell>
        </row>
        <row r="183">
          <cell r="A183">
            <v>41267</v>
          </cell>
          <cell r="B183">
            <v>18.049999</v>
          </cell>
          <cell r="C183">
            <v>19.190000999999999</v>
          </cell>
          <cell r="D183">
            <v>18.049999</v>
          </cell>
          <cell r="E183">
            <v>18.600000000000001</v>
          </cell>
          <cell r="F183">
            <v>14.992490999999999</v>
          </cell>
          <cell r="G183">
            <v>666152</v>
          </cell>
        </row>
        <row r="184">
          <cell r="A184">
            <v>41269</v>
          </cell>
          <cell r="B184">
            <v>18.5</v>
          </cell>
          <cell r="C184">
            <v>18.850000000000001</v>
          </cell>
          <cell r="D184">
            <v>18.489999999999998</v>
          </cell>
          <cell r="E184">
            <v>18.809999000000001</v>
          </cell>
          <cell r="F184">
            <v>15.161759999999999</v>
          </cell>
          <cell r="G184">
            <v>423807</v>
          </cell>
        </row>
        <row r="185">
          <cell r="A185">
            <v>41270</v>
          </cell>
          <cell r="B185">
            <v>18.709999</v>
          </cell>
          <cell r="C185">
            <v>18.889999</v>
          </cell>
          <cell r="D185">
            <v>18.450001</v>
          </cell>
          <cell r="E185">
            <v>18.530000999999999</v>
          </cell>
          <cell r="F185">
            <v>14.936069</v>
          </cell>
          <cell r="G185">
            <v>1311446</v>
          </cell>
        </row>
        <row r="186">
          <cell r="A186">
            <v>41271</v>
          </cell>
          <cell r="B186">
            <v>18.5</v>
          </cell>
          <cell r="C186">
            <v>18.5</v>
          </cell>
          <cell r="D186">
            <v>18.200001</v>
          </cell>
          <cell r="E186">
            <v>18.309999000000001</v>
          </cell>
          <cell r="F186">
            <v>14.758737999999999</v>
          </cell>
          <cell r="G186">
            <v>2784782</v>
          </cell>
        </row>
        <row r="187">
          <cell r="A187">
            <v>41274</v>
          </cell>
          <cell r="B187">
            <v>18.299999</v>
          </cell>
          <cell r="C187">
            <v>18.549999</v>
          </cell>
          <cell r="D187">
            <v>18.010000000000002</v>
          </cell>
          <cell r="E187">
            <v>18.370000999999998</v>
          </cell>
          <cell r="F187">
            <v>14.807098999999999</v>
          </cell>
          <cell r="G187">
            <v>1151250</v>
          </cell>
        </row>
        <row r="188">
          <cell r="A188">
            <v>41276</v>
          </cell>
          <cell r="B188">
            <v>18.450001</v>
          </cell>
          <cell r="C188">
            <v>19.190000999999999</v>
          </cell>
          <cell r="D188">
            <v>18.450001</v>
          </cell>
          <cell r="E188">
            <v>19.059999000000001</v>
          </cell>
          <cell r="F188">
            <v>15.363272</v>
          </cell>
          <cell r="G188">
            <v>1855526</v>
          </cell>
        </row>
        <row r="189">
          <cell r="A189">
            <v>41277</v>
          </cell>
          <cell r="B189">
            <v>19.200001</v>
          </cell>
          <cell r="C189">
            <v>19.299999</v>
          </cell>
          <cell r="D189">
            <v>18.549999</v>
          </cell>
          <cell r="E189">
            <v>18.709999</v>
          </cell>
          <cell r="F189">
            <v>15.081156</v>
          </cell>
          <cell r="G189">
            <v>2353264</v>
          </cell>
        </row>
        <row r="190">
          <cell r="A190">
            <v>41278</v>
          </cell>
          <cell r="B190">
            <v>18.709999</v>
          </cell>
          <cell r="C190">
            <v>19.07</v>
          </cell>
          <cell r="D190">
            <v>18.5</v>
          </cell>
          <cell r="E190">
            <v>18.579999999999998</v>
          </cell>
          <cell r="F190">
            <v>14.976369</v>
          </cell>
          <cell r="G190">
            <v>6412972</v>
          </cell>
        </row>
        <row r="191">
          <cell r="A191">
            <v>41281</v>
          </cell>
          <cell r="B191">
            <v>18.579999999999998</v>
          </cell>
          <cell r="C191">
            <v>19.350000000000001</v>
          </cell>
          <cell r="D191">
            <v>18.579999999999998</v>
          </cell>
          <cell r="E191">
            <v>19.02</v>
          </cell>
          <cell r="F191">
            <v>15.331035</v>
          </cell>
          <cell r="G191">
            <v>3318400</v>
          </cell>
        </row>
        <row r="192">
          <cell r="A192">
            <v>41282</v>
          </cell>
          <cell r="B192">
            <v>19.209999</v>
          </cell>
          <cell r="C192">
            <v>19.299999</v>
          </cell>
          <cell r="D192">
            <v>19</v>
          </cell>
          <cell r="E192">
            <v>19.190000999999999</v>
          </cell>
          <cell r="F192">
            <v>15.468059999999999</v>
          </cell>
          <cell r="G192">
            <v>3781858</v>
          </cell>
        </row>
        <row r="193">
          <cell r="A193">
            <v>41283</v>
          </cell>
          <cell r="B193">
            <v>19.209999</v>
          </cell>
          <cell r="C193">
            <v>19.299999</v>
          </cell>
          <cell r="D193">
            <v>18.700001</v>
          </cell>
          <cell r="E193">
            <v>18.889999</v>
          </cell>
          <cell r="F193">
            <v>15.226245</v>
          </cell>
          <cell r="G193">
            <v>4190789</v>
          </cell>
        </row>
        <row r="194">
          <cell r="A194">
            <v>41284</v>
          </cell>
          <cell r="B194">
            <v>18.879999000000002</v>
          </cell>
          <cell r="C194">
            <v>19.23</v>
          </cell>
          <cell r="D194">
            <v>18.879999000000002</v>
          </cell>
          <cell r="E194">
            <v>19.190000999999999</v>
          </cell>
          <cell r="F194">
            <v>15.468059999999999</v>
          </cell>
          <cell r="G194">
            <v>2270232</v>
          </cell>
        </row>
        <row r="195">
          <cell r="A195">
            <v>41285</v>
          </cell>
          <cell r="B195">
            <v>19.25</v>
          </cell>
          <cell r="C195">
            <v>19.299999</v>
          </cell>
          <cell r="D195">
            <v>18.889999</v>
          </cell>
          <cell r="E195">
            <v>19.120000999999998</v>
          </cell>
          <cell r="F195">
            <v>15.411638</v>
          </cell>
          <cell r="G195">
            <v>2332299</v>
          </cell>
        </row>
        <row r="196">
          <cell r="A196">
            <v>41288</v>
          </cell>
          <cell r="B196">
            <v>19.02</v>
          </cell>
          <cell r="C196">
            <v>19.829999999999998</v>
          </cell>
          <cell r="D196">
            <v>19.02</v>
          </cell>
          <cell r="E196">
            <v>19.719999000000001</v>
          </cell>
          <cell r="F196">
            <v>15.895267</v>
          </cell>
          <cell r="G196">
            <v>4979981</v>
          </cell>
        </row>
        <row r="197">
          <cell r="A197">
            <v>41289</v>
          </cell>
          <cell r="B197">
            <v>19.620000999999998</v>
          </cell>
          <cell r="C197">
            <v>19.620000999999998</v>
          </cell>
          <cell r="D197">
            <v>19.209999</v>
          </cell>
          <cell r="E197">
            <v>19.540001</v>
          </cell>
          <cell r="F197">
            <v>15.750177000000001</v>
          </cell>
          <cell r="G197">
            <v>3088455</v>
          </cell>
        </row>
        <row r="198">
          <cell r="A198">
            <v>41290</v>
          </cell>
          <cell r="B198">
            <v>19.540001</v>
          </cell>
          <cell r="C198">
            <v>19.799999</v>
          </cell>
          <cell r="D198">
            <v>19.200001</v>
          </cell>
          <cell r="E198">
            <v>19.700001</v>
          </cell>
          <cell r="F198">
            <v>15.879146</v>
          </cell>
          <cell r="G198">
            <v>5742944</v>
          </cell>
        </row>
        <row r="199">
          <cell r="A199">
            <v>41291</v>
          </cell>
          <cell r="B199">
            <v>19.639999</v>
          </cell>
          <cell r="C199">
            <v>19.639999</v>
          </cell>
          <cell r="D199">
            <v>19</v>
          </cell>
          <cell r="E199">
            <v>19.059999000000001</v>
          </cell>
          <cell r="F199">
            <v>15.363272</v>
          </cell>
          <cell r="G199">
            <v>3046772</v>
          </cell>
        </row>
        <row r="200">
          <cell r="A200">
            <v>41292</v>
          </cell>
          <cell r="B200">
            <v>19.059999000000001</v>
          </cell>
          <cell r="C200">
            <v>19.700001</v>
          </cell>
          <cell r="D200">
            <v>19.059999000000001</v>
          </cell>
          <cell r="E200">
            <v>19.68</v>
          </cell>
          <cell r="F200">
            <v>15.863026</v>
          </cell>
          <cell r="G200">
            <v>2718930</v>
          </cell>
        </row>
        <row r="201">
          <cell r="A201">
            <v>41295</v>
          </cell>
          <cell r="B201">
            <v>19.73</v>
          </cell>
          <cell r="C201">
            <v>19.73</v>
          </cell>
          <cell r="D201">
            <v>19.34</v>
          </cell>
          <cell r="E201">
            <v>19.440000999999999</v>
          </cell>
          <cell r="F201">
            <v>15.66957</v>
          </cell>
          <cell r="G201">
            <v>619196</v>
          </cell>
        </row>
        <row r="202">
          <cell r="A202">
            <v>41296</v>
          </cell>
          <cell r="B202">
            <v>19.399999999999999</v>
          </cell>
          <cell r="C202">
            <v>19.440000999999999</v>
          </cell>
          <cell r="D202">
            <v>19.100000000000001</v>
          </cell>
          <cell r="E202">
            <v>19.209999</v>
          </cell>
          <cell r="F202">
            <v>15.484178</v>
          </cell>
          <cell r="G202">
            <v>2218661</v>
          </cell>
        </row>
        <row r="203">
          <cell r="A203">
            <v>41297</v>
          </cell>
          <cell r="B203">
            <v>19.100000000000001</v>
          </cell>
          <cell r="C203">
            <v>19.600000000000001</v>
          </cell>
          <cell r="D203">
            <v>19.100000000000001</v>
          </cell>
          <cell r="E203">
            <v>19.510000000000002</v>
          </cell>
          <cell r="F203">
            <v>15.725996</v>
          </cell>
          <cell r="G203">
            <v>2778609</v>
          </cell>
        </row>
        <row r="204">
          <cell r="A204">
            <v>41298</v>
          </cell>
          <cell r="B204">
            <v>19.600000000000001</v>
          </cell>
          <cell r="C204">
            <v>19.700001</v>
          </cell>
          <cell r="D204">
            <v>19.399999999999999</v>
          </cell>
          <cell r="E204">
            <v>19.68</v>
          </cell>
          <cell r="F204">
            <v>15.863026</v>
          </cell>
          <cell r="G204">
            <v>2911233</v>
          </cell>
        </row>
        <row r="205">
          <cell r="A205">
            <v>41299</v>
          </cell>
          <cell r="B205">
            <v>19.670000000000002</v>
          </cell>
          <cell r="C205">
            <v>19.670000000000002</v>
          </cell>
          <cell r="D205">
            <v>19.219999000000001</v>
          </cell>
          <cell r="E205">
            <v>19.399999999999999</v>
          </cell>
          <cell r="F205">
            <v>15.63733</v>
          </cell>
          <cell r="G205">
            <v>2709193</v>
          </cell>
        </row>
        <row r="206">
          <cell r="A206">
            <v>41302</v>
          </cell>
          <cell r="B206">
            <v>19.299999</v>
          </cell>
          <cell r="C206">
            <v>19.329999999999998</v>
          </cell>
          <cell r="D206">
            <v>19.110001</v>
          </cell>
          <cell r="E206">
            <v>19.239999999999998</v>
          </cell>
          <cell r="F206">
            <v>15.508364</v>
          </cell>
          <cell r="G206">
            <v>2756173</v>
          </cell>
        </row>
        <row r="207">
          <cell r="A207">
            <v>41303</v>
          </cell>
          <cell r="B207">
            <v>19.110001</v>
          </cell>
          <cell r="C207">
            <v>19.389999</v>
          </cell>
          <cell r="D207">
            <v>19.110001</v>
          </cell>
          <cell r="E207">
            <v>19.219999000000001</v>
          </cell>
          <cell r="F207">
            <v>15.492238</v>
          </cell>
          <cell r="G207">
            <v>2572499</v>
          </cell>
        </row>
        <row r="208">
          <cell r="A208">
            <v>41304</v>
          </cell>
          <cell r="B208">
            <v>19.290001</v>
          </cell>
          <cell r="C208">
            <v>19.360001</v>
          </cell>
          <cell r="D208">
            <v>19.209999</v>
          </cell>
          <cell r="E208">
            <v>19.309999000000001</v>
          </cell>
          <cell r="F208">
            <v>15.564788</v>
          </cell>
          <cell r="G208">
            <v>1852270</v>
          </cell>
        </row>
        <row r="209">
          <cell r="A209">
            <v>41305</v>
          </cell>
          <cell r="B209">
            <v>19.209999</v>
          </cell>
          <cell r="C209">
            <v>19.799999</v>
          </cell>
          <cell r="D209">
            <v>19.209999</v>
          </cell>
          <cell r="E209">
            <v>19.760000000000002</v>
          </cell>
          <cell r="F209">
            <v>15.927508</v>
          </cell>
          <cell r="G209">
            <v>3765540</v>
          </cell>
        </row>
        <row r="210">
          <cell r="A210">
            <v>41306</v>
          </cell>
          <cell r="B210">
            <v>19.559999000000001</v>
          </cell>
          <cell r="C210">
            <v>19.920000000000002</v>
          </cell>
          <cell r="D210">
            <v>19.41</v>
          </cell>
          <cell r="E210">
            <v>19.719999000000001</v>
          </cell>
          <cell r="F210">
            <v>15.895267</v>
          </cell>
          <cell r="G210">
            <v>3355337</v>
          </cell>
        </row>
        <row r="211">
          <cell r="A211">
            <v>41310</v>
          </cell>
          <cell r="B211">
            <v>19.719999000000001</v>
          </cell>
          <cell r="C211">
            <v>19.719999000000001</v>
          </cell>
          <cell r="D211">
            <v>19.450001</v>
          </cell>
          <cell r="E211">
            <v>19.5</v>
          </cell>
          <cell r="F211">
            <v>15.717936</v>
          </cell>
          <cell r="G211">
            <v>1897423</v>
          </cell>
        </row>
        <row r="212">
          <cell r="A212">
            <v>41311</v>
          </cell>
          <cell r="B212">
            <v>19.530000999999999</v>
          </cell>
          <cell r="C212">
            <v>19.700001</v>
          </cell>
          <cell r="D212">
            <v>19.309999000000001</v>
          </cell>
          <cell r="E212">
            <v>19.579999999999998</v>
          </cell>
          <cell r="F212">
            <v>15.782418</v>
          </cell>
          <cell r="G212">
            <v>2202064</v>
          </cell>
        </row>
        <row r="213">
          <cell r="A213">
            <v>41312</v>
          </cell>
          <cell r="B213">
            <v>19.629999000000002</v>
          </cell>
          <cell r="C213">
            <v>19.690000999999999</v>
          </cell>
          <cell r="D213">
            <v>19.010000000000002</v>
          </cell>
          <cell r="E213">
            <v>19.200001</v>
          </cell>
          <cell r="F213">
            <v>15.476122999999999</v>
          </cell>
          <cell r="G213">
            <v>2022642</v>
          </cell>
        </row>
        <row r="214">
          <cell r="A214">
            <v>41313</v>
          </cell>
          <cell r="B214">
            <v>19.100000000000001</v>
          </cell>
          <cell r="C214">
            <v>19.18</v>
          </cell>
          <cell r="D214">
            <v>18.91</v>
          </cell>
          <cell r="E214">
            <v>19.02</v>
          </cell>
          <cell r="F214">
            <v>15.331035</v>
          </cell>
          <cell r="G214">
            <v>2089244</v>
          </cell>
        </row>
        <row r="215">
          <cell r="A215">
            <v>41316</v>
          </cell>
          <cell r="B215">
            <v>19.010000000000002</v>
          </cell>
          <cell r="C215">
            <v>19.170000000000002</v>
          </cell>
          <cell r="D215">
            <v>18.399999999999999</v>
          </cell>
          <cell r="E215">
            <v>18.989999999999998</v>
          </cell>
          <cell r="F215">
            <v>15.306850000000001</v>
          </cell>
          <cell r="G215">
            <v>869895</v>
          </cell>
        </row>
        <row r="216">
          <cell r="A216">
            <v>41317</v>
          </cell>
          <cell r="B216">
            <v>18.889999</v>
          </cell>
          <cell r="C216">
            <v>18.969999000000001</v>
          </cell>
          <cell r="D216">
            <v>18.510000000000002</v>
          </cell>
          <cell r="E216">
            <v>18.700001</v>
          </cell>
          <cell r="F216">
            <v>15.073093999999999</v>
          </cell>
          <cell r="G216">
            <v>1226306</v>
          </cell>
        </row>
        <row r="217">
          <cell r="A217">
            <v>41318</v>
          </cell>
          <cell r="B217">
            <v>18.700001</v>
          </cell>
          <cell r="C217">
            <v>19.399999999999999</v>
          </cell>
          <cell r="D217">
            <v>18.600000000000001</v>
          </cell>
          <cell r="E217">
            <v>18.66</v>
          </cell>
          <cell r="F217">
            <v>15.040855000000001</v>
          </cell>
          <cell r="G217">
            <v>3409292</v>
          </cell>
        </row>
        <row r="218">
          <cell r="A218">
            <v>41319</v>
          </cell>
          <cell r="B218">
            <v>18.66</v>
          </cell>
          <cell r="C218">
            <v>19.09</v>
          </cell>
          <cell r="D218">
            <v>18.600000000000001</v>
          </cell>
          <cell r="E218">
            <v>18.760000000000002</v>
          </cell>
          <cell r="F218">
            <v>15.121459</v>
          </cell>
          <cell r="G218">
            <v>859845</v>
          </cell>
        </row>
        <row r="219">
          <cell r="A219">
            <v>41320</v>
          </cell>
          <cell r="B219">
            <v>18.530000999999999</v>
          </cell>
          <cell r="C219">
            <v>19.389999</v>
          </cell>
          <cell r="D219">
            <v>18.530000999999999</v>
          </cell>
          <cell r="E219">
            <v>18.969999000000001</v>
          </cell>
          <cell r="F219">
            <v>15.29073</v>
          </cell>
          <cell r="G219">
            <v>1149100</v>
          </cell>
        </row>
        <row r="220">
          <cell r="A220">
            <v>41323</v>
          </cell>
          <cell r="B220">
            <v>18.870000999999998</v>
          </cell>
          <cell r="C220">
            <v>18.950001</v>
          </cell>
          <cell r="D220">
            <v>18.610001</v>
          </cell>
          <cell r="E220">
            <v>18.75</v>
          </cell>
          <cell r="F220">
            <v>15.113398999999999</v>
          </cell>
          <cell r="G220">
            <v>1971873</v>
          </cell>
        </row>
        <row r="221">
          <cell r="A221">
            <v>41324</v>
          </cell>
          <cell r="B221">
            <v>18.719999000000001</v>
          </cell>
          <cell r="C221">
            <v>19.399999999999999</v>
          </cell>
          <cell r="D221">
            <v>18.719999000000001</v>
          </cell>
          <cell r="E221">
            <v>18.93</v>
          </cell>
          <cell r="F221">
            <v>15.25849</v>
          </cell>
          <cell r="G221">
            <v>1920268</v>
          </cell>
        </row>
        <row r="222">
          <cell r="A222">
            <v>41325</v>
          </cell>
          <cell r="B222">
            <v>19.200001</v>
          </cell>
          <cell r="C222">
            <v>19.389999</v>
          </cell>
          <cell r="D222">
            <v>18.709999</v>
          </cell>
          <cell r="E222">
            <v>19.149999999999999</v>
          </cell>
          <cell r="F222">
            <v>15.435819</v>
          </cell>
          <cell r="G222">
            <v>3079059</v>
          </cell>
        </row>
        <row r="223">
          <cell r="A223">
            <v>41326</v>
          </cell>
          <cell r="B223">
            <v>19.25</v>
          </cell>
          <cell r="C223">
            <v>19.75</v>
          </cell>
          <cell r="D223">
            <v>18.940000999999999</v>
          </cell>
          <cell r="E223">
            <v>19.41</v>
          </cell>
          <cell r="F223">
            <v>15.645391</v>
          </cell>
          <cell r="G223">
            <v>1869940</v>
          </cell>
        </row>
        <row r="224">
          <cell r="A224">
            <v>41327</v>
          </cell>
          <cell r="B224">
            <v>19.52</v>
          </cell>
          <cell r="C224">
            <v>19.719999000000001</v>
          </cell>
          <cell r="D224">
            <v>19.149999999999999</v>
          </cell>
          <cell r="E224">
            <v>19.379999000000002</v>
          </cell>
          <cell r="F224">
            <v>15.62121</v>
          </cell>
          <cell r="G224">
            <v>1742601</v>
          </cell>
        </row>
        <row r="225">
          <cell r="A225">
            <v>41330</v>
          </cell>
          <cell r="B225">
            <v>19.379999000000002</v>
          </cell>
          <cell r="C225">
            <v>19.709999</v>
          </cell>
          <cell r="D225">
            <v>19.09</v>
          </cell>
          <cell r="E225">
            <v>19.23</v>
          </cell>
          <cell r="F225">
            <v>15.500301</v>
          </cell>
          <cell r="G225">
            <v>853825</v>
          </cell>
        </row>
        <row r="226">
          <cell r="A226">
            <v>41331</v>
          </cell>
          <cell r="B226">
            <v>19.200001</v>
          </cell>
          <cell r="C226">
            <v>19.649999999999999</v>
          </cell>
          <cell r="D226">
            <v>18.850000000000001</v>
          </cell>
          <cell r="E226">
            <v>19.59</v>
          </cell>
          <cell r="F226">
            <v>15.790480000000001</v>
          </cell>
          <cell r="G226">
            <v>1611375</v>
          </cell>
        </row>
        <row r="227">
          <cell r="A227">
            <v>41332</v>
          </cell>
          <cell r="B227">
            <v>19.610001</v>
          </cell>
          <cell r="C227">
            <v>21.4</v>
          </cell>
          <cell r="D227">
            <v>19.540001</v>
          </cell>
          <cell r="E227">
            <v>20.719999000000001</v>
          </cell>
          <cell r="F227">
            <v>16.701312999999999</v>
          </cell>
          <cell r="G227">
            <v>5213700</v>
          </cell>
        </row>
        <row r="228">
          <cell r="A228">
            <v>41333</v>
          </cell>
          <cell r="B228">
            <v>20.799999</v>
          </cell>
          <cell r="C228">
            <v>20.99</v>
          </cell>
          <cell r="D228">
            <v>19.670000000000002</v>
          </cell>
          <cell r="E228">
            <v>20.32</v>
          </cell>
          <cell r="F228">
            <v>16.378893000000001</v>
          </cell>
          <cell r="G228">
            <v>5286379</v>
          </cell>
        </row>
        <row r="229">
          <cell r="A229">
            <v>41334</v>
          </cell>
          <cell r="B229">
            <v>20.34</v>
          </cell>
          <cell r="C229">
            <v>21.08</v>
          </cell>
          <cell r="D229">
            <v>19.700001</v>
          </cell>
          <cell r="E229">
            <v>20.709999</v>
          </cell>
          <cell r="F229">
            <v>16.693254</v>
          </cell>
          <cell r="G229">
            <v>2858700</v>
          </cell>
        </row>
        <row r="230">
          <cell r="A230">
            <v>41337</v>
          </cell>
          <cell r="B230">
            <v>20.83</v>
          </cell>
          <cell r="C230">
            <v>21.09</v>
          </cell>
          <cell r="D230">
            <v>20.68</v>
          </cell>
          <cell r="E230">
            <v>20.77</v>
          </cell>
          <cell r="F230">
            <v>16.741617000000002</v>
          </cell>
          <cell r="G230">
            <v>1021160</v>
          </cell>
        </row>
        <row r="231">
          <cell r="A231">
            <v>41338</v>
          </cell>
          <cell r="B231">
            <v>20.870000999999998</v>
          </cell>
          <cell r="C231">
            <v>21.870000999999998</v>
          </cell>
          <cell r="D231">
            <v>20.700001</v>
          </cell>
          <cell r="E231">
            <v>21.59</v>
          </cell>
          <cell r="F231">
            <v>17.402573</v>
          </cell>
          <cell r="G231">
            <v>3347988</v>
          </cell>
        </row>
        <row r="232">
          <cell r="A232">
            <v>41339</v>
          </cell>
          <cell r="B232">
            <v>21.370000999999998</v>
          </cell>
          <cell r="C232">
            <v>23.08</v>
          </cell>
          <cell r="D232">
            <v>21.370000999999998</v>
          </cell>
          <cell r="E232">
            <v>22.85</v>
          </cell>
          <cell r="F232">
            <v>18.418195999999998</v>
          </cell>
          <cell r="G232">
            <v>3733004</v>
          </cell>
        </row>
        <row r="233">
          <cell r="A233">
            <v>41340</v>
          </cell>
          <cell r="B233">
            <v>22.75</v>
          </cell>
          <cell r="C233">
            <v>22.790001</v>
          </cell>
          <cell r="D233">
            <v>22</v>
          </cell>
          <cell r="E233">
            <v>22.200001</v>
          </cell>
          <cell r="F233">
            <v>17.894265999999998</v>
          </cell>
          <cell r="G233">
            <v>4765674</v>
          </cell>
        </row>
        <row r="234">
          <cell r="A234">
            <v>41341</v>
          </cell>
          <cell r="B234">
            <v>22.299999</v>
          </cell>
          <cell r="C234">
            <v>22.620000999999998</v>
          </cell>
          <cell r="D234">
            <v>22.1</v>
          </cell>
          <cell r="E234">
            <v>22.35</v>
          </cell>
          <cell r="F234">
            <v>18.015173000000001</v>
          </cell>
          <cell r="G234">
            <v>2212280</v>
          </cell>
        </row>
        <row r="235">
          <cell r="A235">
            <v>41344</v>
          </cell>
          <cell r="B235">
            <v>22.360001</v>
          </cell>
          <cell r="C235">
            <v>23.200001</v>
          </cell>
          <cell r="D235">
            <v>22.049999</v>
          </cell>
          <cell r="E235">
            <v>22.98</v>
          </cell>
          <cell r="F235">
            <v>18.522981999999999</v>
          </cell>
          <cell r="G235">
            <v>3771668</v>
          </cell>
        </row>
        <row r="236">
          <cell r="A236">
            <v>41345</v>
          </cell>
          <cell r="B236">
            <v>23.09</v>
          </cell>
          <cell r="C236">
            <v>23.09</v>
          </cell>
          <cell r="D236">
            <v>22.18</v>
          </cell>
          <cell r="E236">
            <v>22.43</v>
          </cell>
          <cell r="F236">
            <v>18.079658999999999</v>
          </cell>
          <cell r="G236">
            <v>3278257</v>
          </cell>
        </row>
        <row r="237">
          <cell r="A237">
            <v>41346</v>
          </cell>
          <cell r="B237">
            <v>22.43</v>
          </cell>
          <cell r="C237">
            <v>22.690000999999999</v>
          </cell>
          <cell r="D237">
            <v>22.030000999999999</v>
          </cell>
          <cell r="E237">
            <v>22.110001</v>
          </cell>
          <cell r="F237">
            <v>17.821715999999999</v>
          </cell>
          <cell r="G237">
            <v>4602116</v>
          </cell>
        </row>
        <row r="238">
          <cell r="A238">
            <v>41347</v>
          </cell>
          <cell r="B238">
            <v>22</v>
          </cell>
          <cell r="C238">
            <v>22.290001</v>
          </cell>
          <cell r="D238">
            <v>22</v>
          </cell>
          <cell r="E238">
            <v>22.120000999999998</v>
          </cell>
          <cell r="F238">
            <v>17.829781000000001</v>
          </cell>
          <cell r="G238">
            <v>2848741</v>
          </cell>
        </row>
        <row r="239">
          <cell r="A239">
            <v>41348</v>
          </cell>
          <cell r="B239">
            <v>21.950001</v>
          </cell>
          <cell r="C239">
            <v>22.540001</v>
          </cell>
          <cell r="D239">
            <v>20.950001</v>
          </cell>
          <cell r="E239">
            <v>21.280000999999999</v>
          </cell>
          <cell r="F239">
            <v>17.152697</v>
          </cell>
          <cell r="G239">
            <v>3483407</v>
          </cell>
        </row>
        <row r="240">
          <cell r="A240">
            <v>41352</v>
          </cell>
          <cell r="B240">
            <v>21</v>
          </cell>
          <cell r="C240">
            <v>21.09</v>
          </cell>
          <cell r="D240">
            <v>20.18</v>
          </cell>
          <cell r="E240">
            <v>20.41</v>
          </cell>
          <cell r="F240">
            <v>16.451439000000001</v>
          </cell>
          <cell r="G240">
            <v>4180404</v>
          </cell>
        </row>
        <row r="241">
          <cell r="A241">
            <v>41353</v>
          </cell>
          <cell r="B241">
            <v>20.07</v>
          </cell>
          <cell r="C241">
            <v>21.549999</v>
          </cell>
          <cell r="D241">
            <v>20.02</v>
          </cell>
          <cell r="E241">
            <v>21.5</v>
          </cell>
          <cell r="F241">
            <v>17.330030000000001</v>
          </cell>
          <cell r="G241">
            <v>650879</v>
          </cell>
        </row>
        <row r="242">
          <cell r="A242">
            <v>41354</v>
          </cell>
          <cell r="B242">
            <v>21.389999</v>
          </cell>
          <cell r="C242">
            <v>21.74</v>
          </cell>
          <cell r="D242">
            <v>20.67</v>
          </cell>
          <cell r="E242">
            <v>20.879999000000002</v>
          </cell>
          <cell r="F242">
            <v>16.830279999999998</v>
          </cell>
          <cell r="G242">
            <v>1067660</v>
          </cell>
        </row>
        <row r="243">
          <cell r="A243">
            <v>41355</v>
          </cell>
          <cell r="B243">
            <v>20.84</v>
          </cell>
          <cell r="C243">
            <v>22</v>
          </cell>
          <cell r="D243">
            <v>20.790001</v>
          </cell>
          <cell r="E243">
            <v>21.110001</v>
          </cell>
          <cell r="F243">
            <v>17.015675000000002</v>
          </cell>
          <cell r="G243">
            <v>2110405</v>
          </cell>
        </row>
        <row r="244">
          <cell r="A244">
            <v>41358</v>
          </cell>
          <cell r="B244">
            <v>21.1</v>
          </cell>
          <cell r="C244">
            <v>21.950001</v>
          </cell>
          <cell r="D244">
            <v>21.1</v>
          </cell>
          <cell r="E244">
            <v>21.77</v>
          </cell>
          <cell r="F244">
            <v>17.547667000000001</v>
          </cell>
          <cell r="G244">
            <v>1255549</v>
          </cell>
        </row>
        <row r="245">
          <cell r="A245">
            <v>41359</v>
          </cell>
          <cell r="B245">
            <v>21.9</v>
          </cell>
          <cell r="C245">
            <v>22.389999</v>
          </cell>
          <cell r="D245">
            <v>21.879999000000002</v>
          </cell>
          <cell r="E245">
            <v>22.200001</v>
          </cell>
          <cell r="F245">
            <v>17.894265999999998</v>
          </cell>
          <cell r="G245">
            <v>2157829</v>
          </cell>
        </row>
        <row r="246">
          <cell r="A246">
            <v>41360</v>
          </cell>
          <cell r="B246">
            <v>22.299999</v>
          </cell>
          <cell r="C246">
            <v>23.33</v>
          </cell>
          <cell r="D246">
            <v>22.139999</v>
          </cell>
          <cell r="E246">
            <v>22.780000999999999</v>
          </cell>
          <cell r="F246">
            <v>18.361772999999999</v>
          </cell>
          <cell r="G246">
            <v>4391001</v>
          </cell>
        </row>
        <row r="247">
          <cell r="A247">
            <v>41365</v>
          </cell>
          <cell r="B247">
            <v>22.67</v>
          </cell>
          <cell r="C247">
            <v>23</v>
          </cell>
          <cell r="D247">
            <v>22.379999000000002</v>
          </cell>
          <cell r="E247">
            <v>22.540001</v>
          </cell>
          <cell r="F247">
            <v>18.168320000000001</v>
          </cell>
          <cell r="G247">
            <v>1336901</v>
          </cell>
        </row>
        <row r="248">
          <cell r="A248">
            <v>41366</v>
          </cell>
          <cell r="B248">
            <v>22.639999</v>
          </cell>
          <cell r="C248">
            <v>23.700001</v>
          </cell>
          <cell r="D248">
            <v>22.6</v>
          </cell>
          <cell r="E248">
            <v>23.379999000000002</v>
          </cell>
          <cell r="F248">
            <v>18.845397999999999</v>
          </cell>
          <cell r="G248">
            <v>3651722</v>
          </cell>
        </row>
        <row r="249">
          <cell r="A249">
            <v>41367</v>
          </cell>
          <cell r="B249">
            <v>23.26</v>
          </cell>
          <cell r="C249">
            <v>23.42</v>
          </cell>
          <cell r="D249">
            <v>23.129999000000002</v>
          </cell>
          <cell r="E249">
            <v>23.35</v>
          </cell>
          <cell r="F249">
            <v>18.821221999999999</v>
          </cell>
          <cell r="G249">
            <v>2734539</v>
          </cell>
        </row>
        <row r="250">
          <cell r="A250">
            <v>41368</v>
          </cell>
          <cell r="B250">
            <v>22.299999</v>
          </cell>
          <cell r="C250">
            <v>23.190000999999999</v>
          </cell>
          <cell r="D250">
            <v>22.299999</v>
          </cell>
          <cell r="E250">
            <v>23.030000999999999</v>
          </cell>
          <cell r="F250">
            <v>18.563283999999999</v>
          </cell>
          <cell r="G250">
            <v>2923729</v>
          </cell>
        </row>
        <row r="251">
          <cell r="A251">
            <v>41369</v>
          </cell>
          <cell r="B251">
            <v>23.01</v>
          </cell>
          <cell r="C251">
            <v>23.01</v>
          </cell>
          <cell r="D251">
            <v>22.1</v>
          </cell>
          <cell r="E251">
            <v>22.74</v>
          </cell>
          <cell r="F251">
            <v>18.329526999999999</v>
          </cell>
          <cell r="G251">
            <v>1257518</v>
          </cell>
        </row>
        <row r="252">
          <cell r="A252">
            <v>41372</v>
          </cell>
          <cell r="B252">
            <v>22.629999000000002</v>
          </cell>
          <cell r="C252">
            <v>22.799999</v>
          </cell>
          <cell r="D252">
            <v>22.32</v>
          </cell>
          <cell r="E252">
            <v>22.57</v>
          </cell>
          <cell r="F252">
            <v>18.192505000000001</v>
          </cell>
          <cell r="G252">
            <v>1445674</v>
          </cell>
        </row>
        <row r="253">
          <cell r="A253">
            <v>41373</v>
          </cell>
          <cell r="B253">
            <v>22.18</v>
          </cell>
          <cell r="C253">
            <v>23.67</v>
          </cell>
          <cell r="D253">
            <v>22.08</v>
          </cell>
          <cell r="E253">
            <v>23.299999</v>
          </cell>
          <cell r="F253">
            <v>18.780913999999999</v>
          </cell>
          <cell r="G253">
            <v>5106307</v>
          </cell>
        </row>
        <row r="254">
          <cell r="A254">
            <v>41374</v>
          </cell>
          <cell r="B254">
            <v>23.18</v>
          </cell>
          <cell r="C254">
            <v>23.99</v>
          </cell>
          <cell r="D254">
            <v>22.83</v>
          </cell>
          <cell r="E254">
            <v>23.92</v>
          </cell>
          <cell r="F254">
            <v>19.280667999999999</v>
          </cell>
          <cell r="G254">
            <v>4933926</v>
          </cell>
        </row>
        <row r="255">
          <cell r="A255">
            <v>41375</v>
          </cell>
          <cell r="B255">
            <v>23.799999</v>
          </cell>
          <cell r="C255">
            <v>24.23</v>
          </cell>
          <cell r="D255">
            <v>23.66</v>
          </cell>
          <cell r="E255">
            <v>24.1</v>
          </cell>
          <cell r="F255">
            <v>19.425756</v>
          </cell>
          <cell r="G255">
            <v>2012016</v>
          </cell>
        </row>
        <row r="256">
          <cell r="A256">
            <v>41376</v>
          </cell>
          <cell r="B256">
            <v>23.940000999999999</v>
          </cell>
          <cell r="C256">
            <v>24.09</v>
          </cell>
          <cell r="D256">
            <v>23.1</v>
          </cell>
          <cell r="E256">
            <v>23.370000999999998</v>
          </cell>
          <cell r="F256">
            <v>18.837340999999999</v>
          </cell>
          <cell r="G256">
            <v>1278046</v>
          </cell>
        </row>
        <row r="257">
          <cell r="A257">
            <v>41379</v>
          </cell>
          <cell r="B257">
            <v>23.27</v>
          </cell>
          <cell r="C257">
            <v>23.299999</v>
          </cell>
          <cell r="D257">
            <v>21.02</v>
          </cell>
          <cell r="E257">
            <v>21.459999</v>
          </cell>
          <cell r="F257">
            <v>17.297787</v>
          </cell>
          <cell r="G257">
            <v>3675326</v>
          </cell>
        </row>
        <row r="258">
          <cell r="A258">
            <v>41380</v>
          </cell>
          <cell r="B258">
            <v>21.200001</v>
          </cell>
          <cell r="C258">
            <v>22.4</v>
          </cell>
          <cell r="D258">
            <v>20.83</v>
          </cell>
          <cell r="E258">
            <v>22.219999000000001</v>
          </cell>
          <cell r="F258">
            <v>17.910385000000002</v>
          </cell>
          <cell r="G258">
            <v>9528723</v>
          </cell>
        </row>
        <row r="259">
          <cell r="A259">
            <v>41381</v>
          </cell>
          <cell r="B259">
            <v>22.120000999999998</v>
          </cell>
          <cell r="C259">
            <v>22.120000999999998</v>
          </cell>
          <cell r="D259">
            <v>21.110001</v>
          </cell>
          <cell r="E259">
            <v>21.559999000000001</v>
          </cell>
          <cell r="F259">
            <v>17.378395000000001</v>
          </cell>
          <cell r="G259">
            <v>3814134</v>
          </cell>
        </row>
        <row r="260">
          <cell r="A260">
            <v>41382</v>
          </cell>
          <cell r="B260">
            <v>21.66</v>
          </cell>
          <cell r="C260">
            <v>21.950001</v>
          </cell>
          <cell r="D260">
            <v>21.42</v>
          </cell>
          <cell r="E260">
            <v>21.82</v>
          </cell>
          <cell r="F260">
            <v>17.587966999999999</v>
          </cell>
          <cell r="G260">
            <v>2327933</v>
          </cell>
        </row>
        <row r="261">
          <cell r="A261">
            <v>41383</v>
          </cell>
          <cell r="B261">
            <v>21.82</v>
          </cell>
          <cell r="C261">
            <v>22.280000999999999</v>
          </cell>
          <cell r="D261">
            <v>21.82</v>
          </cell>
          <cell r="E261">
            <v>22.18</v>
          </cell>
          <cell r="F261">
            <v>17.878143000000001</v>
          </cell>
          <cell r="G261">
            <v>1581339</v>
          </cell>
        </row>
        <row r="262">
          <cell r="A262">
            <v>41386</v>
          </cell>
          <cell r="B262">
            <v>22.07</v>
          </cell>
          <cell r="C262">
            <v>22.33</v>
          </cell>
          <cell r="D262">
            <v>21.52</v>
          </cell>
          <cell r="E262">
            <v>22.15</v>
          </cell>
          <cell r="F262">
            <v>17.853961999999999</v>
          </cell>
          <cell r="G262">
            <v>2393054</v>
          </cell>
        </row>
        <row r="263">
          <cell r="A263">
            <v>41387</v>
          </cell>
          <cell r="B263">
            <v>22.08</v>
          </cell>
          <cell r="C263">
            <v>22.809999000000001</v>
          </cell>
          <cell r="D263">
            <v>22.08</v>
          </cell>
          <cell r="E263">
            <v>22.27</v>
          </cell>
          <cell r="F263">
            <v>17.950689000000001</v>
          </cell>
          <cell r="G263">
            <v>1709393</v>
          </cell>
        </row>
        <row r="264">
          <cell r="A264">
            <v>41388</v>
          </cell>
          <cell r="B264">
            <v>22.27</v>
          </cell>
          <cell r="C264">
            <v>22.27</v>
          </cell>
          <cell r="D264">
            <v>21.18</v>
          </cell>
          <cell r="E264">
            <v>21.219999000000001</v>
          </cell>
          <cell r="F264">
            <v>17.104336</v>
          </cell>
          <cell r="G264">
            <v>2594977</v>
          </cell>
        </row>
        <row r="265">
          <cell r="A265">
            <v>41389</v>
          </cell>
          <cell r="B265">
            <v>21.27</v>
          </cell>
          <cell r="C265">
            <v>21.540001</v>
          </cell>
          <cell r="D265">
            <v>21.01</v>
          </cell>
          <cell r="E265">
            <v>21.459999</v>
          </cell>
          <cell r="F265">
            <v>17.297787</v>
          </cell>
          <cell r="G265">
            <v>2617439</v>
          </cell>
        </row>
        <row r="266">
          <cell r="A266">
            <v>41390</v>
          </cell>
          <cell r="B266">
            <v>21.459999</v>
          </cell>
          <cell r="C266">
            <v>21.5</v>
          </cell>
          <cell r="D266">
            <v>19.950001</v>
          </cell>
          <cell r="E266">
            <v>20.329999999999998</v>
          </cell>
          <cell r="F266">
            <v>16.386955</v>
          </cell>
          <cell r="G266">
            <v>2337620</v>
          </cell>
        </row>
        <row r="267">
          <cell r="A267">
            <v>41393</v>
          </cell>
          <cell r="B267">
            <v>20.440000999999999</v>
          </cell>
          <cell r="C267">
            <v>21</v>
          </cell>
          <cell r="D267">
            <v>20.290001</v>
          </cell>
          <cell r="E267">
            <v>20.82</v>
          </cell>
          <cell r="F267">
            <v>16.781918000000001</v>
          </cell>
          <cell r="G267">
            <v>2032212</v>
          </cell>
        </row>
        <row r="268">
          <cell r="A268">
            <v>41394</v>
          </cell>
          <cell r="B268">
            <v>20.120000999999998</v>
          </cell>
          <cell r="C268">
            <v>20.5</v>
          </cell>
          <cell r="D268">
            <v>19.389999</v>
          </cell>
          <cell r="E268">
            <v>20.219999000000001</v>
          </cell>
          <cell r="F268">
            <v>16.298287999999999</v>
          </cell>
          <cell r="G268">
            <v>7342041</v>
          </cell>
        </row>
        <row r="269">
          <cell r="A269">
            <v>41396</v>
          </cell>
          <cell r="B269">
            <v>20.690000999999999</v>
          </cell>
          <cell r="C269">
            <v>20.84</v>
          </cell>
          <cell r="D269">
            <v>20.010000000000002</v>
          </cell>
          <cell r="E269">
            <v>20.48</v>
          </cell>
          <cell r="F269">
            <v>16.507861999999999</v>
          </cell>
          <cell r="G269">
            <v>3541814</v>
          </cell>
        </row>
        <row r="270">
          <cell r="A270">
            <v>41397</v>
          </cell>
          <cell r="B270">
            <v>20.59</v>
          </cell>
          <cell r="C270">
            <v>20.59</v>
          </cell>
          <cell r="D270">
            <v>19.93</v>
          </cell>
          <cell r="E270">
            <v>20</v>
          </cell>
          <cell r="F270">
            <v>16.120958000000002</v>
          </cell>
          <cell r="G270">
            <v>2420532</v>
          </cell>
        </row>
        <row r="271">
          <cell r="A271">
            <v>41400</v>
          </cell>
          <cell r="B271">
            <v>19.899999999999999</v>
          </cell>
          <cell r="C271">
            <v>20.09</v>
          </cell>
          <cell r="D271">
            <v>19.739999999999998</v>
          </cell>
          <cell r="E271">
            <v>19.860001</v>
          </cell>
          <cell r="F271">
            <v>16.008109999999999</v>
          </cell>
          <cell r="G271">
            <v>1607956</v>
          </cell>
        </row>
        <row r="272">
          <cell r="A272">
            <v>41401</v>
          </cell>
          <cell r="B272">
            <v>20.379999000000002</v>
          </cell>
          <cell r="C272">
            <v>20.379999000000002</v>
          </cell>
          <cell r="D272">
            <v>19.100000000000001</v>
          </cell>
          <cell r="E272">
            <v>19.57</v>
          </cell>
          <cell r="F272">
            <v>15.774359</v>
          </cell>
          <cell r="G272">
            <v>4208141</v>
          </cell>
        </row>
        <row r="273">
          <cell r="A273">
            <v>41402</v>
          </cell>
          <cell r="B273">
            <v>19.59</v>
          </cell>
          <cell r="C273">
            <v>19.950001</v>
          </cell>
          <cell r="D273">
            <v>19.299999</v>
          </cell>
          <cell r="E273">
            <v>19.370000999999998</v>
          </cell>
          <cell r="F273">
            <v>15.613151</v>
          </cell>
          <cell r="G273">
            <v>3454498</v>
          </cell>
        </row>
        <row r="274">
          <cell r="A274">
            <v>41403</v>
          </cell>
          <cell r="B274">
            <v>19.48</v>
          </cell>
          <cell r="C274">
            <v>20.030000999999999</v>
          </cell>
          <cell r="D274">
            <v>18.52</v>
          </cell>
          <cell r="E274">
            <v>19.010000000000002</v>
          </cell>
          <cell r="F274">
            <v>15.322971000000001</v>
          </cell>
          <cell r="G274">
            <v>4679739</v>
          </cell>
        </row>
        <row r="275">
          <cell r="A275">
            <v>41404</v>
          </cell>
          <cell r="B275">
            <v>18.91</v>
          </cell>
          <cell r="C275">
            <v>19.200001</v>
          </cell>
          <cell r="D275">
            <v>18.790001</v>
          </cell>
          <cell r="E275">
            <v>18.920000000000002</v>
          </cell>
          <cell r="F275">
            <v>15.250425</v>
          </cell>
          <cell r="G275">
            <v>3651546</v>
          </cell>
        </row>
        <row r="276">
          <cell r="A276">
            <v>41407</v>
          </cell>
          <cell r="B276">
            <v>19.299999</v>
          </cell>
          <cell r="C276">
            <v>19.299999</v>
          </cell>
          <cell r="D276">
            <v>18.84</v>
          </cell>
          <cell r="E276">
            <v>19.010000000000002</v>
          </cell>
          <cell r="F276">
            <v>15.322971000000001</v>
          </cell>
          <cell r="G276">
            <v>1474023</v>
          </cell>
        </row>
        <row r="277">
          <cell r="A277">
            <v>41408</v>
          </cell>
          <cell r="B277">
            <v>19.110001</v>
          </cell>
          <cell r="C277">
            <v>19.280000999999999</v>
          </cell>
          <cell r="D277">
            <v>18.940000999999999</v>
          </cell>
          <cell r="E277">
            <v>19.02</v>
          </cell>
          <cell r="F277">
            <v>15.331035</v>
          </cell>
          <cell r="G277">
            <v>1185993</v>
          </cell>
        </row>
        <row r="278">
          <cell r="A278">
            <v>41409</v>
          </cell>
          <cell r="B278">
            <v>19.120000999999998</v>
          </cell>
          <cell r="C278">
            <v>20.07</v>
          </cell>
          <cell r="D278">
            <v>19.010000000000002</v>
          </cell>
          <cell r="E278">
            <v>19.59</v>
          </cell>
          <cell r="F278">
            <v>15.790480000000001</v>
          </cell>
          <cell r="G278">
            <v>6288342</v>
          </cell>
        </row>
        <row r="279">
          <cell r="A279">
            <v>41410</v>
          </cell>
          <cell r="B279">
            <v>20.100000000000001</v>
          </cell>
          <cell r="C279">
            <v>20.100000000000001</v>
          </cell>
          <cell r="D279">
            <v>19.489999999999998</v>
          </cell>
          <cell r="E279">
            <v>19.57</v>
          </cell>
          <cell r="F279">
            <v>15.774359</v>
          </cell>
          <cell r="G279">
            <v>1866813</v>
          </cell>
        </row>
        <row r="280">
          <cell r="A280">
            <v>41411</v>
          </cell>
          <cell r="B280">
            <v>19.799999</v>
          </cell>
          <cell r="C280">
            <v>20.350000000000001</v>
          </cell>
          <cell r="D280">
            <v>19.719999000000001</v>
          </cell>
          <cell r="E280">
            <v>19.920000000000002</v>
          </cell>
          <cell r="F280">
            <v>16.056474999999999</v>
          </cell>
          <cell r="G280">
            <v>2664623</v>
          </cell>
        </row>
        <row r="281">
          <cell r="A281">
            <v>41414</v>
          </cell>
          <cell r="B281">
            <v>19.899999999999999</v>
          </cell>
          <cell r="C281">
            <v>19.899999999999999</v>
          </cell>
          <cell r="D281">
            <v>18.809999000000001</v>
          </cell>
          <cell r="E281">
            <v>18.899999999999999</v>
          </cell>
          <cell r="F281">
            <v>15.61046</v>
          </cell>
          <cell r="G281">
            <v>2250178</v>
          </cell>
        </row>
        <row r="282">
          <cell r="A282">
            <v>41415</v>
          </cell>
          <cell r="B282">
            <v>19</v>
          </cell>
          <cell r="C282">
            <v>19.219999000000001</v>
          </cell>
          <cell r="D282">
            <v>18.049999</v>
          </cell>
          <cell r="E282">
            <v>19.09</v>
          </cell>
          <cell r="F282">
            <v>15.767393999999999</v>
          </cell>
          <cell r="G282">
            <v>4751100</v>
          </cell>
        </row>
        <row r="283">
          <cell r="A283">
            <v>41416</v>
          </cell>
          <cell r="B283">
            <v>19.170000000000002</v>
          </cell>
          <cell r="C283">
            <v>19.989999999999998</v>
          </cell>
          <cell r="D283">
            <v>19.120000999999998</v>
          </cell>
          <cell r="E283">
            <v>19.579999999999998</v>
          </cell>
          <cell r="F283">
            <v>16.172108000000001</v>
          </cell>
          <cell r="G283">
            <v>6315417</v>
          </cell>
        </row>
        <row r="284">
          <cell r="A284">
            <v>41417</v>
          </cell>
          <cell r="B284">
            <v>19</v>
          </cell>
          <cell r="C284">
            <v>20.09</v>
          </cell>
          <cell r="D284">
            <v>19</v>
          </cell>
          <cell r="E284">
            <v>19.75</v>
          </cell>
          <cell r="F284">
            <v>16.312519000000002</v>
          </cell>
          <cell r="G284">
            <v>3852216</v>
          </cell>
        </row>
        <row r="285">
          <cell r="A285">
            <v>41418</v>
          </cell>
          <cell r="B285">
            <v>19.75</v>
          </cell>
          <cell r="C285">
            <v>19.850000000000001</v>
          </cell>
          <cell r="D285">
            <v>19.549999</v>
          </cell>
          <cell r="E285">
            <v>19.709999</v>
          </cell>
          <cell r="F285">
            <v>16.279478000000001</v>
          </cell>
          <cell r="G285">
            <v>1650973</v>
          </cell>
        </row>
        <row r="286">
          <cell r="A286">
            <v>41421</v>
          </cell>
          <cell r="B286">
            <v>19.709999</v>
          </cell>
          <cell r="C286">
            <v>19.989999999999998</v>
          </cell>
          <cell r="D286">
            <v>19.5</v>
          </cell>
          <cell r="E286">
            <v>19.940000999999999</v>
          </cell>
          <cell r="F286">
            <v>16.469449999999998</v>
          </cell>
          <cell r="G286">
            <v>508142</v>
          </cell>
        </row>
        <row r="287">
          <cell r="A287">
            <v>41422</v>
          </cell>
          <cell r="B287">
            <v>19.899999999999999</v>
          </cell>
          <cell r="C287">
            <v>20.16</v>
          </cell>
          <cell r="D287">
            <v>19.889999</v>
          </cell>
          <cell r="E287">
            <v>20.120000999999998</v>
          </cell>
          <cell r="F287">
            <v>16.618122</v>
          </cell>
          <cell r="G287">
            <v>1923001</v>
          </cell>
        </row>
        <row r="288">
          <cell r="A288">
            <v>41423</v>
          </cell>
          <cell r="B288">
            <v>20.02</v>
          </cell>
          <cell r="C288">
            <v>20.91</v>
          </cell>
          <cell r="D288">
            <v>19.950001</v>
          </cell>
          <cell r="E288">
            <v>20.700001</v>
          </cell>
          <cell r="F288">
            <v>17.097173999999999</v>
          </cell>
          <cell r="G288">
            <v>4119507</v>
          </cell>
        </row>
        <row r="289">
          <cell r="A289">
            <v>41424</v>
          </cell>
          <cell r="B289">
            <v>20.99</v>
          </cell>
          <cell r="C289">
            <v>20.99</v>
          </cell>
          <cell r="D289">
            <v>20.549999</v>
          </cell>
          <cell r="E289">
            <v>20.719999000000001</v>
          </cell>
          <cell r="F289">
            <v>17.113690999999999</v>
          </cell>
          <cell r="G289">
            <v>3928463</v>
          </cell>
        </row>
        <row r="290">
          <cell r="A290">
            <v>41425</v>
          </cell>
          <cell r="B290">
            <v>20.799999</v>
          </cell>
          <cell r="C290">
            <v>20.9</v>
          </cell>
          <cell r="D290">
            <v>20.260000000000002</v>
          </cell>
          <cell r="E290">
            <v>20.700001</v>
          </cell>
          <cell r="F290">
            <v>17.097173999999999</v>
          </cell>
          <cell r="G290">
            <v>5839381</v>
          </cell>
        </row>
        <row r="291">
          <cell r="A291">
            <v>41428</v>
          </cell>
          <cell r="B291">
            <v>20.6</v>
          </cell>
          <cell r="C291">
            <v>20.950001</v>
          </cell>
          <cell r="D291">
            <v>19.629999000000002</v>
          </cell>
          <cell r="E291">
            <v>20.51</v>
          </cell>
          <cell r="F291">
            <v>16.940245000000001</v>
          </cell>
          <cell r="G291">
            <v>1952974</v>
          </cell>
        </row>
        <row r="292">
          <cell r="A292">
            <v>41429</v>
          </cell>
          <cell r="B292">
            <v>20.41</v>
          </cell>
          <cell r="C292">
            <v>20.700001</v>
          </cell>
          <cell r="D292">
            <v>20.02</v>
          </cell>
          <cell r="E292">
            <v>20.389999</v>
          </cell>
          <cell r="F292">
            <v>16.841125000000002</v>
          </cell>
          <cell r="G292">
            <v>1609411</v>
          </cell>
        </row>
        <row r="293">
          <cell r="A293">
            <v>41430</v>
          </cell>
          <cell r="B293">
            <v>20.149999999999999</v>
          </cell>
          <cell r="C293">
            <v>20.959999</v>
          </cell>
          <cell r="D293">
            <v>20</v>
          </cell>
          <cell r="E293">
            <v>20.6</v>
          </cell>
          <cell r="F293">
            <v>17.014576000000002</v>
          </cell>
          <cell r="G293">
            <v>2270111</v>
          </cell>
        </row>
        <row r="294">
          <cell r="A294">
            <v>41431</v>
          </cell>
          <cell r="B294">
            <v>20.6</v>
          </cell>
          <cell r="C294">
            <v>21.24</v>
          </cell>
          <cell r="D294">
            <v>20.120000999999998</v>
          </cell>
          <cell r="E294">
            <v>21.110001</v>
          </cell>
          <cell r="F294">
            <v>17.435815999999999</v>
          </cell>
          <cell r="G294">
            <v>1994098</v>
          </cell>
        </row>
        <row r="295">
          <cell r="A295">
            <v>41432</v>
          </cell>
          <cell r="B295">
            <v>21.049999</v>
          </cell>
          <cell r="C295">
            <v>22.610001</v>
          </cell>
          <cell r="D295">
            <v>20.9</v>
          </cell>
          <cell r="E295">
            <v>21.709999</v>
          </cell>
          <cell r="F295">
            <v>17.931380999999998</v>
          </cell>
          <cell r="G295">
            <v>5890524</v>
          </cell>
        </row>
        <row r="296">
          <cell r="A296">
            <v>41435</v>
          </cell>
          <cell r="B296">
            <v>21.879999000000002</v>
          </cell>
          <cell r="C296">
            <v>22.1</v>
          </cell>
          <cell r="D296">
            <v>21.719999000000001</v>
          </cell>
          <cell r="E296">
            <v>22</v>
          </cell>
          <cell r="F296">
            <v>18.170905999999999</v>
          </cell>
          <cell r="G296">
            <v>1711706</v>
          </cell>
        </row>
        <row r="297">
          <cell r="A297">
            <v>41436</v>
          </cell>
          <cell r="B297">
            <v>22</v>
          </cell>
          <cell r="C297">
            <v>22</v>
          </cell>
          <cell r="D297">
            <v>21.08</v>
          </cell>
          <cell r="E297">
            <v>21.6</v>
          </cell>
          <cell r="F297">
            <v>17.840527000000002</v>
          </cell>
          <cell r="G297">
            <v>2192046</v>
          </cell>
        </row>
        <row r="298">
          <cell r="A298">
            <v>41437</v>
          </cell>
          <cell r="B298">
            <v>21.6</v>
          </cell>
          <cell r="C298">
            <v>21.99</v>
          </cell>
          <cell r="D298">
            <v>20.809999000000001</v>
          </cell>
          <cell r="E298">
            <v>21.450001</v>
          </cell>
          <cell r="F298">
            <v>17.716635</v>
          </cell>
          <cell r="G298">
            <v>4466825</v>
          </cell>
        </row>
        <row r="299">
          <cell r="A299">
            <v>41438</v>
          </cell>
          <cell r="B299">
            <v>21.549999</v>
          </cell>
          <cell r="C299">
            <v>21.549999</v>
          </cell>
          <cell r="D299">
            <v>21</v>
          </cell>
          <cell r="E299">
            <v>21.219999000000001</v>
          </cell>
          <cell r="F299">
            <v>17.526667</v>
          </cell>
          <cell r="G299">
            <v>2434902</v>
          </cell>
        </row>
        <row r="300">
          <cell r="A300">
            <v>41439</v>
          </cell>
          <cell r="B300">
            <v>21.67</v>
          </cell>
          <cell r="C300">
            <v>21.790001</v>
          </cell>
          <cell r="D300">
            <v>21.02</v>
          </cell>
          <cell r="E300">
            <v>21.459999</v>
          </cell>
          <cell r="F300">
            <v>17.724893999999999</v>
          </cell>
          <cell r="G300">
            <v>2567205</v>
          </cell>
        </row>
        <row r="301">
          <cell r="A301">
            <v>41442</v>
          </cell>
          <cell r="B301">
            <v>21.440000999999999</v>
          </cell>
          <cell r="C301">
            <v>21.59</v>
          </cell>
          <cell r="D301">
            <v>21</v>
          </cell>
          <cell r="E301">
            <v>21.17</v>
          </cell>
          <cell r="F301">
            <v>17.485371000000001</v>
          </cell>
          <cell r="G301">
            <v>1650657</v>
          </cell>
        </row>
        <row r="302">
          <cell r="A302">
            <v>41443</v>
          </cell>
          <cell r="B302">
            <v>21.49</v>
          </cell>
          <cell r="C302">
            <v>21.49</v>
          </cell>
          <cell r="D302">
            <v>20.91</v>
          </cell>
          <cell r="E302">
            <v>21.02</v>
          </cell>
          <cell r="F302">
            <v>17.361478999999999</v>
          </cell>
          <cell r="G302">
            <v>2381410</v>
          </cell>
        </row>
        <row r="303">
          <cell r="A303">
            <v>41444</v>
          </cell>
          <cell r="B303">
            <v>21.01</v>
          </cell>
          <cell r="C303">
            <v>21.790001</v>
          </cell>
          <cell r="D303">
            <v>20.389999</v>
          </cell>
          <cell r="E303">
            <v>20.52</v>
          </cell>
          <cell r="F303">
            <v>16.948499999999999</v>
          </cell>
          <cell r="G303">
            <v>2926375</v>
          </cell>
        </row>
        <row r="304">
          <cell r="A304">
            <v>41445</v>
          </cell>
          <cell r="B304">
            <v>20.709999</v>
          </cell>
          <cell r="C304">
            <v>20.780000999999999</v>
          </cell>
          <cell r="D304">
            <v>19.860001</v>
          </cell>
          <cell r="E304">
            <v>20.09</v>
          </cell>
          <cell r="F304">
            <v>16.593342</v>
          </cell>
          <cell r="G304">
            <v>5038019</v>
          </cell>
        </row>
        <row r="305">
          <cell r="A305">
            <v>41446</v>
          </cell>
          <cell r="B305">
            <v>20.23</v>
          </cell>
          <cell r="C305">
            <v>20.690000999999999</v>
          </cell>
          <cell r="D305">
            <v>19.610001</v>
          </cell>
          <cell r="E305">
            <v>20.450001</v>
          </cell>
          <cell r="F305">
            <v>16.890684</v>
          </cell>
          <cell r="G305">
            <v>9948917</v>
          </cell>
        </row>
        <row r="306">
          <cell r="A306">
            <v>41449</v>
          </cell>
          <cell r="B306">
            <v>20.350000000000001</v>
          </cell>
          <cell r="C306">
            <v>20.399999999999999</v>
          </cell>
          <cell r="D306">
            <v>19.329999999999998</v>
          </cell>
          <cell r="E306">
            <v>20.200001</v>
          </cell>
          <cell r="F306">
            <v>16.684197999999999</v>
          </cell>
          <cell r="G306">
            <v>2757147</v>
          </cell>
        </row>
        <row r="307">
          <cell r="A307">
            <v>41450</v>
          </cell>
          <cell r="B307">
            <v>20.370000999999998</v>
          </cell>
          <cell r="C307">
            <v>21.389999</v>
          </cell>
          <cell r="D307">
            <v>20.34</v>
          </cell>
          <cell r="E307">
            <v>20.870000999999998</v>
          </cell>
          <cell r="F307">
            <v>17.237584999999999</v>
          </cell>
          <cell r="G307">
            <v>2816167</v>
          </cell>
        </row>
        <row r="308">
          <cell r="A308">
            <v>41451</v>
          </cell>
          <cell r="B308">
            <v>20.77</v>
          </cell>
          <cell r="C308">
            <v>21.040001</v>
          </cell>
          <cell r="D308">
            <v>20.420000000000002</v>
          </cell>
          <cell r="E308">
            <v>20.879999000000002</v>
          </cell>
          <cell r="F308">
            <v>17.245844000000002</v>
          </cell>
          <cell r="G308">
            <v>7805830</v>
          </cell>
        </row>
        <row r="309">
          <cell r="A309">
            <v>41452</v>
          </cell>
          <cell r="B309">
            <v>21.139999</v>
          </cell>
          <cell r="C309">
            <v>22</v>
          </cell>
          <cell r="D309">
            <v>20.709999</v>
          </cell>
          <cell r="E309">
            <v>21.57</v>
          </cell>
          <cell r="F309">
            <v>17.815746000000001</v>
          </cell>
          <cell r="G309">
            <v>7557329</v>
          </cell>
        </row>
        <row r="310">
          <cell r="A310">
            <v>41453</v>
          </cell>
          <cell r="B310">
            <v>21.799999</v>
          </cell>
          <cell r="C310">
            <v>22.969999000000001</v>
          </cell>
          <cell r="D310">
            <v>21.6</v>
          </cell>
          <cell r="E310">
            <v>22.32</v>
          </cell>
          <cell r="F310">
            <v>18.435209</v>
          </cell>
          <cell r="G310">
            <v>2930926</v>
          </cell>
        </row>
        <row r="311">
          <cell r="A311">
            <v>41456</v>
          </cell>
          <cell r="B311">
            <v>22.190000999999999</v>
          </cell>
          <cell r="C311">
            <v>23.450001</v>
          </cell>
          <cell r="D311">
            <v>21.620000999999998</v>
          </cell>
          <cell r="E311">
            <v>23.280000999999999</v>
          </cell>
          <cell r="F311">
            <v>19.228124999999999</v>
          </cell>
          <cell r="G311">
            <v>2809098</v>
          </cell>
        </row>
        <row r="312">
          <cell r="A312">
            <v>41457</v>
          </cell>
          <cell r="B312">
            <v>23.16</v>
          </cell>
          <cell r="C312">
            <v>23.280000999999999</v>
          </cell>
          <cell r="D312">
            <v>22.4</v>
          </cell>
          <cell r="E312">
            <v>22.57</v>
          </cell>
          <cell r="F312">
            <v>18.641701000000001</v>
          </cell>
          <cell r="G312">
            <v>1859004</v>
          </cell>
        </row>
        <row r="313">
          <cell r="A313">
            <v>41458</v>
          </cell>
          <cell r="B313">
            <v>22.48</v>
          </cell>
          <cell r="C313">
            <v>22.559999000000001</v>
          </cell>
          <cell r="D313">
            <v>22</v>
          </cell>
          <cell r="E313">
            <v>22.309999000000001</v>
          </cell>
          <cell r="F313">
            <v>18.426952</v>
          </cell>
          <cell r="G313">
            <v>1780381</v>
          </cell>
        </row>
        <row r="314">
          <cell r="A314">
            <v>41459</v>
          </cell>
          <cell r="B314">
            <v>22.1</v>
          </cell>
          <cell r="C314">
            <v>23</v>
          </cell>
          <cell r="D314">
            <v>22.1</v>
          </cell>
          <cell r="E314">
            <v>22.98</v>
          </cell>
          <cell r="F314">
            <v>18.980336999999999</v>
          </cell>
          <cell r="G314">
            <v>782013</v>
          </cell>
        </row>
        <row r="315">
          <cell r="A315">
            <v>41460</v>
          </cell>
          <cell r="B315">
            <v>22.75</v>
          </cell>
          <cell r="C315">
            <v>23.049999</v>
          </cell>
          <cell r="D315">
            <v>22.09</v>
          </cell>
          <cell r="E315">
            <v>23</v>
          </cell>
          <cell r="F315">
            <v>18.996859000000001</v>
          </cell>
          <cell r="G315">
            <v>1842668</v>
          </cell>
        </row>
        <row r="316">
          <cell r="A316">
            <v>41463</v>
          </cell>
          <cell r="B316">
            <v>22.99</v>
          </cell>
          <cell r="C316">
            <v>23.219999000000001</v>
          </cell>
          <cell r="D316">
            <v>22.870000999999998</v>
          </cell>
          <cell r="E316">
            <v>23.139999</v>
          </cell>
          <cell r="F316">
            <v>19.112494000000002</v>
          </cell>
          <cell r="G316">
            <v>5518876</v>
          </cell>
        </row>
        <row r="317">
          <cell r="A317">
            <v>41464</v>
          </cell>
          <cell r="B317">
            <v>23</v>
          </cell>
          <cell r="C317">
            <v>23.35</v>
          </cell>
          <cell r="D317">
            <v>22.969999000000001</v>
          </cell>
          <cell r="E317">
            <v>23.15</v>
          </cell>
          <cell r="F317">
            <v>19.120750000000001</v>
          </cell>
          <cell r="G317">
            <v>3427211</v>
          </cell>
        </row>
        <row r="318">
          <cell r="A318">
            <v>41465</v>
          </cell>
          <cell r="B318">
            <v>23.030000999999999</v>
          </cell>
          <cell r="C318">
            <v>23.389999</v>
          </cell>
          <cell r="D318">
            <v>22.870000999999998</v>
          </cell>
          <cell r="E318">
            <v>23.129999000000002</v>
          </cell>
          <cell r="F318">
            <v>19.104230999999999</v>
          </cell>
          <cell r="G318">
            <v>1936221</v>
          </cell>
        </row>
        <row r="319">
          <cell r="A319">
            <v>41466</v>
          </cell>
          <cell r="B319">
            <v>23.129999000000002</v>
          </cell>
          <cell r="C319">
            <v>23.15</v>
          </cell>
          <cell r="D319">
            <v>22.219999000000001</v>
          </cell>
          <cell r="E319">
            <v>22.33</v>
          </cell>
          <cell r="F319">
            <v>18.443470000000001</v>
          </cell>
          <cell r="G319">
            <v>1796459</v>
          </cell>
        </row>
        <row r="320">
          <cell r="A320">
            <v>41467</v>
          </cell>
          <cell r="B320">
            <v>22.4</v>
          </cell>
          <cell r="C320">
            <v>22.4</v>
          </cell>
          <cell r="D320">
            <v>21.07</v>
          </cell>
          <cell r="E320">
            <v>21.309999000000001</v>
          </cell>
          <cell r="F320">
            <v>17.601004</v>
          </cell>
          <cell r="G320">
            <v>2387493</v>
          </cell>
        </row>
        <row r="321">
          <cell r="A321">
            <v>41470</v>
          </cell>
          <cell r="B321">
            <v>21.389999</v>
          </cell>
          <cell r="C321">
            <v>21.65</v>
          </cell>
          <cell r="D321">
            <v>21.01</v>
          </cell>
          <cell r="E321">
            <v>21.15</v>
          </cell>
          <cell r="F321">
            <v>17.468847</v>
          </cell>
          <cell r="G321">
            <v>2712241</v>
          </cell>
        </row>
        <row r="322">
          <cell r="A322">
            <v>41471</v>
          </cell>
          <cell r="B322">
            <v>21.34</v>
          </cell>
          <cell r="C322">
            <v>21.91</v>
          </cell>
          <cell r="D322">
            <v>21.1</v>
          </cell>
          <cell r="E322">
            <v>21.780000999999999</v>
          </cell>
          <cell r="F322">
            <v>17.989198999999999</v>
          </cell>
          <cell r="G322">
            <v>1899596</v>
          </cell>
        </row>
        <row r="323">
          <cell r="A323">
            <v>41472</v>
          </cell>
          <cell r="B323">
            <v>21.99</v>
          </cell>
          <cell r="C323">
            <v>21.99</v>
          </cell>
          <cell r="D323">
            <v>20.84</v>
          </cell>
          <cell r="E323">
            <v>21.43</v>
          </cell>
          <cell r="F323">
            <v>17.700115</v>
          </cell>
          <cell r="G323">
            <v>3646331</v>
          </cell>
        </row>
        <row r="324">
          <cell r="A324">
            <v>41473</v>
          </cell>
          <cell r="B324">
            <v>21.58</v>
          </cell>
          <cell r="C324">
            <v>21.58</v>
          </cell>
          <cell r="D324">
            <v>20.690000999999999</v>
          </cell>
          <cell r="E324">
            <v>21.360001</v>
          </cell>
          <cell r="F324">
            <v>17.642296000000002</v>
          </cell>
          <cell r="G324">
            <v>3582304</v>
          </cell>
        </row>
        <row r="325">
          <cell r="A325">
            <v>41474</v>
          </cell>
          <cell r="B325">
            <v>21</v>
          </cell>
          <cell r="C325">
            <v>21.4</v>
          </cell>
          <cell r="D325">
            <v>20.6</v>
          </cell>
          <cell r="E325">
            <v>20.799999</v>
          </cell>
          <cell r="F325">
            <v>17.179766000000001</v>
          </cell>
          <cell r="G325">
            <v>3476032</v>
          </cell>
        </row>
        <row r="326">
          <cell r="A326">
            <v>41477</v>
          </cell>
          <cell r="B326">
            <v>20.9</v>
          </cell>
          <cell r="C326">
            <v>20.969999000000001</v>
          </cell>
          <cell r="D326">
            <v>20.379999000000002</v>
          </cell>
          <cell r="E326">
            <v>20.440000999999999</v>
          </cell>
          <cell r="F326">
            <v>16.882427</v>
          </cell>
          <cell r="G326">
            <v>3558869</v>
          </cell>
        </row>
        <row r="327">
          <cell r="A327">
            <v>41478</v>
          </cell>
          <cell r="B327">
            <v>20.350000000000001</v>
          </cell>
          <cell r="C327">
            <v>21.879999000000002</v>
          </cell>
          <cell r="D327">
            <v>20.350000000000001</v>
          </cell>
          <cell r="E327">
            <v>21.74</v>
          </cell>
          <cell r="F327">
            <v>17.956160000000001</v>
          </cell>
          <cell r="G327">
            <v>3570318</v>
          </cell>
        </row>
        <row r="328">
          <cell r="A328">
            <v>41479</v>
          </cell>
          <cell r="B328">
            <v>21.9</v>
          </cell>
          <cell r="C328">
            <v>23.209999</v>
          </cell>
          <cell r="D328">
            <v>21.700001</v>
          </cell>
          <cell r="E328">
            <v>23.040001</v>
          </cell>
          <cell r="F328">
            <v>19.029897999999999</v>
          </cell>
          <cell r="G328">
            <v>8523957</v>
          </cell>
        </row>
        <row r="329">
          <cell r="A329">
            <v>41480</v>
          </cell>
          <cell r="B329">
            <v>23</v>
          </cell>
          <cell r="C329">
            <v>24.549999</v>
          </cell>
          <cell r="D329">
            <v>23</v>
          </cell>
          <cell r="E329">
            <v>24.27</v>
          </cell>
          <cell r="F329">
            <v>20.045815000000001</v>
          </cell>
          <cell r="G329">
            <v>5578907</v>
          </cell>
        </row>
        <row r="330">
          <cell r="A330">
            <v>41481</v>
          </cell>
          <cell r="B330">
            <v>24.27</v>
          </cell>
          <cell r="C330">
            <v>24.5</v>
          </cell>
          <cell r="D330">
            <v>23.790001</v>
          </cell>
          <cell r="E330">
            <v>24.25</v>
          </cell>
          <cell r="F330">
            <v>20.029295000000001</v>
          </cell>
          <cell r="G330">
            <v>2959459</v>
          </cell>
        </row>
        <row r="331">
          <cell r="A331">
            <v>41484</v>
          </cell>
          <cell r="B331">
            <v>24.129999000000002</v>
          </cell>
          <cell r="C331">
            <v>25.43</v>
          </cell>
          <cell r="D331">
            <v>24.129999000000002</v>
          </cell>
          <cell r="E331">
            <v>24.83</v>
          </cell>
          <cell r="F331">
            <v>20.508348000000002</v>
          </cell>
          <cell r="G331">
            <v>5556584</v>
          </cell>
        </row>
        <row r="332">
          <cell r="A332">
            <v>41485</v>
          </cell>
          <cell r="B332">
            <v>24.709999</v>
          </cell>
          <cell r="C332">
            <v>25.219999000000001</v>
          </cell>
          <cell r="D332">
            <v>23.74</v>
          </cell>
          <cell r="E332">
            <v>23.870000999999998</v>
          </cell>
          <cell r="F332">
            <v>19.715434999999999</v>
          </cell>
          <cell r="G332">
            <v>4011232</v>
          </cell>
        </row>
        <row r="333">
          <cell r="A333">
            <v>41486</v>
          </cell>
          <cell r="B333">
            <v>23.75</v>
          </cell>
          <cell r="C333">
            <v>23.870000999999998</v>
          </cell>
          <cell r="D333">
            <v>22.950001</v>
          </cell>
          <cell r="E333">
            <v>23.120000999999998</v>
          </cell>
          <cell r="F333">
            <v>19.095972</v>
          </cell>
          <cell r="G333">
            <v>4016580</v>
          </cell>
        </row>
        <row r="334">
          <cell r="A334">
            <v>41487</v>
          </cell>
          <cell r="B334">
            <v>23.129999000000002</v>
          </cell>
          <cell r="C334">
            <v>24.209999</v>
          </cell>
          <cell r="D334">
            <v>22.66</v>
          </cell>
          <cell r="E334">
            <v>23.950001</v>
          </cell>
          <cell r="F334">
            <v>19.781509</v>
          </cell>
          <cell r="G334">
            <v>5198736</v>
          </cell>
        </row>
        <row r="335">
          <cell r="A335">
            <v>41488</v>
          </cell>
          <cell r="B335">
            <v>24.25</v>
          </cell>
          <cell r="C335">
            <v>24.639999</v>
          </cell>
          <cell r="D335">
            <v>23.129999000000002</v>
          </cell>
          <cell r="E335">
            <v>23.790001</v>
          </cell>
          <cell r="F335">
            <v>19.649360999999999</v>
          </cell>
          <cell r="G335">
            <v>2390303</v>
          </cell>
        </row>
        <row r="336">
          <cell r="A336">
            <v>41491</v>
          </cell>
          <cell r="B336">
            <v>24.4</v>
          </cell>
          <cell r="C336">
            <v>24.4</v>
          </cell>
          <cell r="D336">
            <v>23.01</v>
          </cell>
          <cell r="E336">
            <v>23.200001</v>
          </cell>
          <cell r="F336">
            <v>19.162047999999999</v>
          </cell>
          <cell r="G336">
            <v>1938276</v>
          </cell>
        </row>
        <row r="337">
          <cell r="A337">
            <v>41492</v>
          </cell>
          <cell r="B337">
            <v>23.200001</v>
          </cell>
          <cell r="C337">
            <v>23.43</v>
          </cell>
          <cell r="D337">
            <v>23.030000999999999</v>
          </cell>
          <cell r="E337">
            <v>23.299999</v>
          </cell>
          <cell r="F337">
            <v>19.24464</v>
          </cell>
          <cell r="G337">
            <v>3314050</v>
          </cell>
        </row>
        <row r="338">
          <cell r="A338">
            <v>41493</v>
          </cell>
          <cell r="B338">
            <v>23.4</v>
          </cell>
          <cell r="C338">
            <v>23.57</v>
          </cell>
          <cell r="D338">
            <v>22.84</v>
          </cell>
          <cell r="E338">
            <v>23</v>
          </cell>
          <cell r="F338">
            <v>18.996859000000001</v>
          </cell>
          <cell r="G338">
            <v>3485036</v>
          </cell>
        </row>
        <row r="339">
          <cell r="A339">
            <v>41494</v>
          </cell>
          <cell r="B339">
            <v>23.16</v>
          </cell>
          <cell r="C339">
            <v>23.18</v>
          </cell>
          <cell r="D339">
            <v>22.700001</v>
          </cell>
          <cell r="E339">
            <v>23.07</v>
          </cell>
          <cell r="F339">
            <v>19.054673999999999</v>
          </cell>
          <cell r="G339">
            <v>4651001</v>
          </cell>
        </row>
        <row r="340">
          <cell r="A340">
            <v>41495</v>
          </cell>
          <cell r="B340">
            <v>23.1</v>
          </cell>
          <cell r="C340">
            <v>23.190000999999999</v>
          </cell>
          <cell r="D340">
            <v>22.68</v>
          </cell>
          <cell r="E340">
            <v>22.85</v>
          </cell>
          <cell r="F340">
            <v>18.872965000000001</v>
          </cell>
          <cell r="G340">
            <v>2612094</v>
          </cell>
        </row>
        <row r="341">
          <cell r="A341">
            <v>41498</v>
          </cell>
          <cell r="B341">
            <v>22.85</v>
          </cell>
          <cell r="C341">
            <v>22.889999</v>
          </cell>
          <cell r="D341">
            <v>22.51</v>
          </cell>
          <cell r="E341">
            <v>22.690000999999999</v>
          </cell>
          <cell r="F341">
            <v>18.740811999999998</v>
          </cell>
          <cell r="G341">
            <v>2806574</v>
          </cell>
        </row>
        <row r="342">
          <cell r="A342">
            <v>41499</v>
          </cell>
          <cell r="B342">
            <v>22.4</v>
          </cell>
          <cell r="C342">
            <v>23.15</v>
          </cell>
          <cell r="D342">
            <v>22.25</v>
          </cell>
          <cell r="E342">
            <v>22.76</v>
          </cell>
          <cell r="F342">
            <v>18.798632000000001</v>
          </cell>
          <cell r="G342">
            <v>9575498</v>
          </cell>
        </row>
        <row r="343">
          <cell r="A343">
            <v>41500</v>
          </cell>
          <cell r="B343">
            <v>22.690000999999999</v>
          </cell>
          <cell r="C343">
            <v>23.1</v>
          </cell>
          <cell r="D343">
            <v>22.4</v>
          </cell>
          <cell r="E343">
            <v>22.66</v>
          </cell>
          <cell r="F343">
            <v>18.716035999999999</v>
          </cell>
          <cell r="G343">
            <v>9908591</v>
          </cell>
        </row>
        <row r="344">
          <cell r="A344">
            <v>41501</v>
          </cell>
          <cell r="B344">
            <v>22.5</v>
          </cell>
          <cell r="C344">
            <v>22.75</v>
          </cell>
          <cell r="D344">
            <v>22.23</v>
          </cell>
          <cell r="E344">
            <v>22.360001</v>
          </cell>
          <cell r="F344">
            <v>18.468250000000001</v>
          </cell>
          <cell r="G344">
            <v>7300489</v>
          </cell>
        </row>
        <row r="345">
          <cell r="A345">
            <v>41502</v>
          </cell>
          <cell r="B345">
            <v>22.469999000000001</v>
          </cell>
          <cell r="C345">
            <v>23</v>
          </cell>
          <cell r="D345">
            <v>22.440000999999999</v>
          </cell>
          <cell r="E345">
            <v>22.83</v>
          </cell>
          <cell r="F345">
            <v>18.856446999999999</v>
          </cell>
          <cell r="G345">
            <v>1773468</v>
          </cell>
        </row>
        <row r="346">
          <cell r="A346">
            <v>41505</v>
          </cell>
          <cell r="B346">
            <v>23</v>
          </cell>
          <cell r="C346">
            <v>23.299999</v>
          </cell>
          <cell r="D346">
            <v>22.299999</v>
          </cell>
          <cell r="E346">
            <v>23.15</v>
          </cell>
          <cell r="F346">
            <v>19.120750000000001</v>
          </cell>
          <cell r="G346">
            <v>2648029</v>
          </cell>
        </row>
        <row r="347">
          <cell r="A347">
            <v>41506</v>
          </cell>
          <cell r="B347">
            <v>23.15</v>
          </cell>
          <cell r="C347">
            <v>23.75</v>
          </cell>
          <cell r="D347">
            <v>22.9</v>
          </cell>
          <cell r="E347">
            <v>23.67</v>
          </cell>
          <cell r="F347">
            <v>19.550246999999999</v>
          </cell>
          <cell r="G347">
            <v>2754545</v>
          </cell>
        </row>
        <row r="348">
          <cell r="A348">
            <v>41507</v>
          </cell>
          <cell r="B348">
            <v>23.34</v>
          </cell>
          <cell r="C348">
            <v>24.35</v>
          </cell>
          <cell r="D348">
            <v>23.23</v>
          </cell>
          <cell r="E348">
            <v>24</v>
          </cell>
          <cell r="F348">
            <v>19.822811000000002</v>
          </cell>
          <cell r="G348">
            <v>5435156</v>
          </cell>
        </row>
        <row r="349">
          <cell r="A349">
            <v>41508</v>
          </cell>
          <cell r="B349">
            <v>23.5</v>
          </cell>
          <cell r="C349">
            <v>24.790001</v>
          </cell>
          <cell r="D349">
            <v>23.5</v>
          </cell>
          <cell r="E349">
            <v>24.41</v>
          </cell>
          <cell r="F349">
            <v>20.161448</v>
          </cell>
          <cell r="G349">
            <v>5697246</v>
          </cell>
        </row>
        <row r="350">
          <cell r="A350">
            <v>41509</v>
          </cell>
          <cell r="B350">
            <v>24.190000999999999</v>
          </cell>
          <cell r="C350">
            <v>24.34</v>
          </cell>
          <cell r="D350">
            <v>23.540001</v>
          </cell>
          <cell r="E350">
            <v>23.870000999999998</v>
          </cell>
          <cell r="F350">
            <v>19.715434999999999</v>
          </cell>
          <cell r="G350">
            <v>3819258</v>
          </cell>
        </row>
        <row r="351">
          <cell r="A351">
            <v>41512</v>
          </cell>
          <cell r="B351">
            <v>23.889999</v>
          </cell>
          <cell r="C351">
            <v>23.969999000000001</v>
          </cell>
          <cell r="D351">
            <v>22.799999</v>
          </cell>
          <cell r="E351">
            <v>22.93</v>
          </cell>
          <cell r="F351">
            <v>18.939043000000002</v>
          </cell>
          <cell r="G351">
            <v>3338544</v>
          </cell>
        </row>
        <row r="352">
          <cell r="A352">
            <v>41513</v>
          </cell>
          <cell r="B352">
            <v>22.809999000000001</v>
          </cell>
          <cell r="C352">
            <v>23.58</v>
          </cell>
          <cell r="D352">
            <v>22.25</v>
          </cell>
          <cell r="E352">
            <v>23.16</v>
          </cell>
          <cell r="F352">
            <v>19.129009</v>
          </cell>
          <cell r="G352">
            <v>10069225</v>
          </cell>
        </row>
        <row r="353">
          <cell r="A353">
            <v>41514</v>
          </cell>
          <cell r="B353">
            <v>22.99</v>
          </cell>
          <cell r="C353">
            <v>23.5</v>
          </cell>
          <cell r="D353">
            <v>22.5</v>
          </cell>
          <cell r="E353">
            <v>22.879999000000002</v>
          </cell>
          <cell r="F353">
            <v>18.897742999999998</v>
          </cell>
          <cell r="G353">
            <v>2782725</v>
          </cell>
        </row>
        <row r="354">
          <cell r="A354">
            <v>41515</v>
          </cell>
          <cell r="B354">
            <v>22.77</v>
          </cell>
          <cell r="C354">
            <v>23.48</v>
          </cell>
          <cell r="D354">
            <v>22.52</v>
          </cell>
          <cell r="E354">
            <v>22.85</v>
          </cell>
          <cell r="F354">
            <v>18.872965000000001</v>
          </cell>
          <cell r="G354">
            <v>2170110</v>
          </cell>
        </row>
        <row r="355">
          <cell r="A355">
            <v>41516</v>
          </cell>
          <cell r="B355">
            <v>22.85</v>
          </cell>
          <cell r="C355">
            <v>23.59</v>
          </cell>
          <cell r="D355">
            <v>22.540001</v>
          </cell>
          <cell r="E355">
            <v>23.43</v>
          </cell>
          <cell r="F355">
            <v>19.352018000000001</v>
          </cell>
          <cell r="G355">
            <v>7824833</v>
          </cell>
        </row>
        <row r="356">
          <cell r="A356">
            <v>41519</v>
          </cell>
          <cell r="B356">
            <v>23.4</v>
          </cell>
          <cell r="C356">
            <v>24.299999</v>
          </cell>
          <cell r="D356">
            <v>23.389999</v>
          </cell>
          <cell r="E356">
            <v>23.74</v>
          </cell>
          <cell r="F356">
            <v>19.608060999999999</v>
          </cell>
          <cell r="G356">
            <v>564477</v>
          </cell>
        </row>
        <row r="357">
          <cell r="A357">
            <v>41520</v>
          </cell>
          <cell r="B357">
            <v>24.01</v>
          </cell>
          <cell r="C357">
            <v>24.459999</v>
          </cell>
          <cell r="D357">
            <v>23.34</v>
          </cell>
          <cell r="E357">
            <v>24.35</v>
          </cell>
          <cell r="F357">
            <v>20.111891</v>
          </cell>
          <cell r="G357">
            <v>3964496</v>
          </cell>
        </row>
        <row r="358">
          <cell r="A358">
            <v>41521</v>
          </cell>
          <cell r="B358">
            <v>24.219999000000001</v>
          </cell>
          <cell r="C358">
            <v>25.32</v>
          </cell>
          <cell r="D358">
            <v>24.219999000000001</v>
          </cell>
          <cell r="E358">
            <v>25.290001</v>
          </cell>
          <cell r="F358">
            <v>20.888286999999998</v>
          </cell>
          <cell r="G358">
            <v>4788889</v>
          </cell>
        </row>
        <row r="359">
          <cell r="A359">
            <v>41522</v>
          </cell>
          <cell r="B359">
            <v>25.290001</v>
          </cell>
          <cell r="C359">
            <v>25.290001</v>
          </cell>
          <cell r="D359">
            <v>24.1</v>
          </cell>
          <cell r="E359">
            <v>24.66</v>
          </cell>
          <cell r="F359">
            <v>20.367937000000001</v>
          </cell>
          <cell r="G359">
            <v>4168634</v>
          </cell>
        </row>
        <row r="360">
          <cell r="A360">
            <v>41523</v>
          </cell>
          <cell r="B360">
            <v>24.51</v>
          </cell>
          <cell r="C360">
            <v>24.77</v>
          </cell>
          <cell r="D360">
            <v>23.43</v>
          </cell>
          <cell r="E360">
            <v>23.629999000000002</v>
          </cell>
          <cell r="F360">
            <v>19.517206000000002</v>
          </cell>
          <cell r="G360">
            <v>4119814</v>
          </cell>
        </row>
        <row r="361">
          <cell r="A361">
            <v>41526</v>
          </cell>
          <cell r="B361">
            <v>23.77</v>
          </cell>
          <cell r="C361">
            <v>24.139999</v>
          </cell>
          <cell r="D361">
            <v>23.290001</v>
          </cell>
          <cell r="E361">
            <v>23.639999</v>
          </cell>
          <cell r="F361">
            <v>19.525466999999999</v>
          </cell>
          <cell r="G361">
            <v>5712559</v>
          </cell>
        </row>
        <row r="362">
          <cell r="A362">
            <v>41527</v>
          </cell>
          <cell r="B362">
            <v>23.66</v>
          </cell>
          <cell r="C362">
            <v>24.68</v>
          </cell>
          <cell r="D362">
            <v>23.66</v>
          </cell>
          <cell r="E362">
            <v>24.5</v>
          </cell>
          <cell r="F362">
            <v>20.235783000000001</v>
          </cell>
          <cell r="G362">
            <v>7936702</v>
          </cell>
        </row>
        <row r="363">
          <cell r="A363">
            <v>41528</v>
          </cell>
          <cell r="B363">
            <v>24.200001</v>
          </cell>
          <cell r="C363">
            <v>24.360001</v>
          </cell>
          <cell r="D363">
            <v>23.9</v>
          </cell>
          <cell r="E363">
            <v>24.17</v>
          </cell>
          <cell r="F363">
            <v>19.963221000000001</v>
          </cell>
          <cell r="G363">
            <v>6070750</v>
          </cell>
        </row>
        <row r="364">
          <cell r="A364">
            <v>41529</v>
          </cell>
          <cell r="B364">
            <v>24.200001</v>
          </cell>
          <cell r="C364">
            <v>24.290001</v>
          </cell>
          <cell r="D364">
            <v>23.5</v>
          </cell>
          <cell r="E364">
            <v>23.68</v>
          </cell>
          <cell r="F364">
            <v>19.558503999999999</v>
          </cell>
          <cell r="G364">
            <v>6669238</v>
          </cell>
        </row>
        <row r="365">
          <cell r="A365">
            <v>41530</v>
          </cell>
          <cell r="B365">
            <v>23.969999000000001</v>
          </cell>
          <cell r="C365">
            <v>24.469999000000001</v>
          </cell>
          <cell r="D365">
            <v>23.530000999999999</v>
          </cell>
          <cell r="E365">
            <v>24.370000999999998</v>
          </cell>
          <cell r="F365">
            <v>20.128409999999999</v>
          </cell>
          <cell r="G365">
            <v>3993742</v>
          </cell>
        </row>
        <row r="366">
          <cell r="A366">
            <v>41534</v>
          </cell>
          <cell r="B366">
            <v>24.35</v>
          </cell>
          <cell r="C366">
            <v>24.77</v>
          </cell>
          <cell r="D366">
            <v>23.85</v>
          </cell>
          <cell r="E366">
            <v>24.34</v>
          </cell>
          <cell r="F366">
            <v>20.103629999999999</v>
          </cell>
          <cell r="G366">
            <v>6711452</v>
          </cell>
        </row>
        <row r="367">
          <cell r="A367">
            <v>41535</v>
          </cell>
          <cell r="B367">
            <v>24.52</v>
          </cell>
          <cell r="C367">
            <v>26.15</v>
          </cell>
          <cell r="D367">
            <v>23.91</v>
          </cell>
          <cell r="E367">
            <v>25.959999</v>
          </cell>
          <cell r="F367">
            <v>21.441669000000001</v>
          </cell>
          <cell r="G367">
            <v>3655064</v>
          </cell>
        </row>
        <row r="368">
          <cell r="A368">
            <v>41536</v>
          </cell>
          <cell r="B368">
            <v>25.959999</v>
          </cell>
          <cell r="C368">
            <v>26.5</v>
          </cell>
          <cell r="D368">
            <v>24.879999000000002</v>
          </cell>
          <cell r="E368">
            <v>25.5</v>
          </cell>
          <cell r="F368">
            <v>21.061737000000001</v>
          </cell>
          <cell r="G368">
            <v>4504749</v>
          </cell>
        </row>
        <row r="369">
          <cell r="A369">
            <v>41537</v>
          </cell>
          <cell r="B369">
            <v>25.59</v>
          </cell>
          <cell r="C369">
            <v>25.6</v>
          </cell>
          <cell r="D369">
            <v>24.549999</v>
          </cell>
          <cell r="E369">
            <v>24.629999000000002</v>
          </cell>
          <cell r="F369">
            <v>20.343157000000001</v>
          </cell>
          <cell r="G369">
            <v>2808567</v>
          </cell>
        </row>
        <row r="370">
          <cell r="A370">
            <v>41540</v>
          </cell>
          <cell r="B370">
            <v>24.74</v>
          </cell>
          <cell r="C370">
            <v>25.23</v>
          </cell>
          <cell r="D370">
            <v>24.4</v>
          </cell>
          <cell r="E370">
            <v>24.790001</v>
          </cell>
          <cell r="F370">
            <v>20.475308999999999</v>
          </cell>
          <cell r="G370">
            <v>2543423</v>
          </cell>
        </row>
        <row r="371">
          <cell r="A371">
            <v>41541</v>
          </cell>
          <cell r="B371">
            <v>24.790001</v>
          </cell>
          <cell r="C371">
            <v>25.5</v>
          </cell>
          <cell r="D371">
            <v>24.790001</v>
          </cell>
          <cell r="E371">
            <v>25.290001</v>
          </cell>
          <cell r="F371">
            <v>20.888286999999998</v>
          </cell>
          <cell r="G371">
            <v>2652200</v>
          </cell>
        </row>
        <row r="372">
          <cell r="A372">
            <v>41542</v>
          </cell>
          <cell r="B372">
            <v>25.16</v>
          </cell>
          <cell r="C372">
            <v>25.16</v>
          </cell>
          <cell r="D372">
            <v>24.200001</v>
          </cell>
          <cell r="E372">
            <v>24.639999</v>
          </cell>
          <cell r="F372">
            <v>20.351416</v>
          </cell>
          <cell r="G372">
            <v>5770870</v>
          </cell>
        </row>
        <row r="373">
          <cell r="A373">
            <v>41543</v>
          </cell>
          <cell r="B373">
            <v>24.639999</v>
          </cell>
          <cell r="C373">
            <v>24.950001</v>
          </cell>
          <cell r="D373">
            <v>24.59</v>
          </cell>
          <cell r="E373">
            <v>24.700001</v>
          </cell>
          <cell r="F373">
            <v>20.400971999999999</v>
          </cell>
          <cell r="G373">
            <v>6100200</v>
          </cell>
        </row>
        <row r="374">
          <cell r="A374">
            <v>41544</v>
          </cell>
          <cell r="B374">
            <v>24.700001</v>
          </cell>
          <cell r="C374">
            <v>24.860001</v>
          </cell>
          <cell r="D374">
            <v>24.540001</v>
          </cell>
          <cell r="E374">
            <v>24.76</v>
          </cell>
          <cell r="F374">
            <v>20.450531000000002</v>
          </cell>
          <cell r="G374">
            <v>3577630</v>
          </cell>
        </row>
        <row r="375">
          <cell r="A375">
            <v>41547</v>
          </cell>
          <cell r="B375">
            <v>24.950001</v>
          </cell>
          <cell r="C375">
            <v>25.379999000000002</v>
          </cell>
          <cell r="D375">
            <v>24.129999000000002</v>
          </cell>
          <cell r="E375">
            <v>24.440000999999999</v>
          </cell>
          <cell r="F375">
            <v>20.186228</v>
          </cell>
          <cell r="G375">
            <v>2650408</v>
          </cell>
        </row>
        <row r="376">
          <cell r="A376">
            <v>41548</v>
          </cell>
          <cell r="B376">
            <v>24.15</v>
          </cell>
          <cell r="C376">
            <v>25.799999</v>
          </cell>
          <cell r="D376">
            <v>24.15</v>
          </cell>
          <cell r="E376">
            <v>25.540001</v>
          </cell>
          <cell r="F376">
            <v>21.094771999999999</v>
          </cell>
          <cell r="G376">
            <v>3974225</v>
          </cell>
        </row>
        <row r="377">
          <cell r="A377">
            <v>41549</v>
          </cell>
          <cell r="B377">
            <v>25.440000999999999</v>
          </cell>
          <cell r="C377">
            <v>26.1</v>
          </cell>
          <cell r="D377">
            <v>24.83</v>
          </cell>
          <cell r="E377">
            <v>25.950001</v>
          </cell>
          <cell r="F377">
            <v>21.433411</v>
          </cell>
          <cell r="G377">
            <v>2876614</v>
          </cell>
        </row>
        <row r="378">
          <cell r="A378">
            <v>41550</v>
          </cell>
          <cell r="B378">
            <v>25.82</v>
          </cell>
          <cell r="C378">
            <v>26</v>
          </cell>
          <cell r="D378">
            <v>24.76</v>
          </cell>
          <cell r="E378">
            <v>24.940000999999999</v>
          </cell>
          <cell r="F378">
            <v>20.599201000000001</v>
          </cell>
          <cell r="G378">
            <v>2350793</v>
          </cell>
        </row>
        <row r="379">
          <cell r="A379">
            <v>41551</v>
          </cell>
          <cell r="B379">
            <v>24.940000999999999</v>
          </cell>
          <cell r="C379">
            <v>25.450001</v>
          </cell>
          <cell r="D379">
            <v>24.299999</v>
          </cell>
          <cell r="E379">
            <v>24.49</v>
          </cell>
          <cell r="F379">
            <v>20.227523999999999</v>
          </cell>
          <cell r="G379">
            <v>3905932</v>
          </cell>
        </row>
        <row r="380">
          <cell r="A380">
            <v>41554</v>
          </cell>
          <cell r="B380">
            <v>24.23</v>
          </cell>
          <cell r="C380">
            <v>25.01</v>
          </cell>
          <cell r="D380">
            <v>24.23</v>
          </cell>
          <cell r="E380">
            <v>24.969999000000001</v>
          </cell>
          <cell r="F380">
            <v>20.62398</v>
          </cell>
          <cell r="G380">
            <v>1952835</v>
          </cell>
        </row>
        <row r="381">
          <cell r="A381">
            <v>41555</v>
          </cell>
          <cell r="B381">
            <v>24.9</v>
          </cell>
          <cell r="C381">
            <v>24.9</v>
          </cell>
          <cell r="D381">
            <v>24.200001</v>
          </cell>
          <cell r="E381">
            <v>24.5</v>
          </cell>
          <cell r="F381">
            <v>20.235783000000001</v>
          </cell>
          <cell r="G381">
            <v>3339457</v>
          </cell>
        </row>
        <row r="382">
          <cell r="A382">
            <v>41556</v>
          </cell>
          <cell r="B382">
            <v>24.6</v>
          </cell>
          <cell r="C382">
            <v>24.790001</v>
          </cell>
          <cell r="D382">
            <v>23.74</v>
          </cell>
          <cell r="E382">
            <v>23.98</v>
          </cell>
          <cell r="F382">
            <v>19.806287999999999</v>
          </cell>
          <cell r="G382">
            <v>2767378</v>
          </cell>
        </row>
        <row r="383">
          <cell r="A383">
            <v>41557</v>
          </cell>
          <cell r="B383">
            <v>24.09</v>
          </cell>
          <cell r="C383">
            <v>24.389999</v>
          </cell>
          <cell r="D383">
            <v>23.799999</v>
          </cell>
          <cell r="E383">
            <v>23.91</v>
          </cell>
          <cell r="F383">
            <v>19.748476</v>
          </cell>
          <cell r="G383">
            <v>5495798</v>
          </cell>
        </row>
        <row r="384">
          <cell r="A384">
            <v>41558</v>
          </cell>
          <cell r="B384">
            <v>23.709999</v>
          </cell>
          <cell r="C384">
            <v>24.9</v>
          </cell>
          <cell r="D384">
            <v>23.690000999999999</v>
          </cell>
          <cell r="E384">
            <v>24.790001</v>
          </cell>
          <cell r="F384">
            <v>20.475308999999999</v>
          </cell>
          <cell r="G384">
            <v>2953987</v>
          </cell>
        </row>
        <row r="385">
          <cell r="A385">
            <v>41561</v>
          </cell>
          <cell r="B385">
            <v>24.790001</v>
          </cell>
          <cell r="C385">
            <v>25.459999</v>
          </cell>
          <cell r="D385">
            <v>24.209999</v>
          </cell>
          <cell r="E385">
            <v>24.620000999999998</v>
          </cell>
          <cell r="F385">
            <v>20.334897999999999</v>
          </cell>
          <cell r="G385">
            <v>2309147</v>
          </cell>
        </row>
        <row r="386">
          <cell r="A386">
            <v>41562</v>
          </cell>
          <cell r="B386">
            <v>24.57</v>
          </cell>
          <cell r="C386">
            <v>24.76</v>
          </cell>
          <cell r="D386">
            <v>23.5</v>
          </cell>
          <cell r="E386">
            <v>23.709999</v>
          </cell>
          <cell r="F386">
            <v>19.583280999999999</v>
          </cell>
          <cell r="G386">
            <v>4577899</v>
          </cell>
        </row>
        <row r="387">
          <cell r="A387">
            <v>41563</v>
          </cell>
          <cell r="B387">
            <v>23.790001</v>
          </cell>
          <cell r="C387">
            <v>24.17</v>
          </cell>
          <cell r="D387">
            <v>23.6</v>
          </cell>
          <cell r="E387">
            <v>23.690000999999999</v>
          </cell>
          <cell r="F387">
            <v>19.566765</v>
          </cell>
          <cell r="G387">
            <v>2856550</v>
          </cell>
        </row>
        <row r="388">
          <cell r="A388">
            <v>41564</v>
          </cell>
          <cell r="B388">
            <v>23.690000999999999</v>
          </cell>
          <cell r="C388">
            <v>23.690000999999999</v>
          </cell>
          <cell r="D388">
            <v>22.52</v>
          </cell>
          <cell r="E388">
            <v>22.709999</v>
          </cell>
          <cell r="F388">
            <v>18.75733</v>
          </cell>
          <cell r="G388">
            <v>3622109</v>
          </cell>
        </row>
        <row r="389">
          <cell r="A389">
            <v>41565</v>
          </cell>
          <cell r="B389">
            <v>22.76</v>
          </cell>
          <cell r="C389">
            <v>23.42</v>
          </cell>
          <cell r="D389">
            <v>22.629999000000002</v>
          </cell>
          <cell r="E389">
            <v>22.82</v>
          </cell>
          <cell r="F389">
            <v>18.848185999999998</v>
          </cell>
          <cell r="G389">
            <v>3407926</v>
          </cell>
        </row>
        <row r="390">
          <cell r="A390">
            <v>41568</v>
          </cell>
          <cell r="B390">
            <v>23</v>
          </cell>
          <cell r="C390">
            <v>24.219999000000001</v>
          </cell>
          <cell r="D390">
            <v>22.9</v>
          </cell>
          <cell r="E390">
            <v>23.780000999999999</v>
          </cell>
          <cell r="F390">
            <v>19.641100000000002</v>
          </cell>
          <cell r="G390">
            <v>9852342</v>
          </cell>
        </row>
        <row r="391">
          <cell r="A391">
            <v>41569</v>
          </cell>
          <cell r="B391">
            <v>23.75</v>
          </cell>
          <cell r="C391">
            <v>24.9</v>
          </cell>
          <cell r="D391">
            <v>23.690000999999999</v>
          </cell>
          <cell r="E391">
            <v>24.84</v>
          </cell>
          <cell r="F391">
            <v>20.516604999999998</v>
          </cell>
          <cell r="G391">
            <v>4073273</v>
          </cell>
        </row>
        <row r="392">
          <cell r="A392">
            <v>41570</v>
          </cell>
          <cell r="B392">
            <v>24.719999000000001</v>
          </cell>
          <cell r="C392">
            <v>24.74</v>
          </cell>
          <cell r="D392">
            <v>23.85</v>
          </cell>
          <cell r="E392">
            <v>24.23</v>
          </cell>
          <cell r="F392">
            <v>20.012777</v>
          </cell>
          <cell r="G392">
            <v>3124871</v>
          </cell>
        </row>
        <row r="393">
          <cell r="A393">
            <v>41571</v>
          </cell>
          <cell r="B393">
            <v>24.23</v>
          </cell>
          <cell r="C393">
            <v>24.23</v>
          </cell>
          <cell r="D393">
            <v>23.35</v>
          </cell>
          <cell r="E393">
            <v>23.51</v>
          </cell>
          <cell r="F393">
            <v>19.418092999999999</v>
          </cell>
          <cell r="G393">
            <v>5168594</v>
          </cell>
        </row>
        <row r="394">
          <cell r="A394">
            <v>41572</v>
          </cell>
          <cell r="B394">
            <v>23.389999</v>
          </cell>
          <cell r="C394">
            <v>24.700001</v>
          </cell>
          <cell r="D394">
            <v>23.389999</v>
          </cell>
          <cell r="E394">
            <v>24.02</v>
          </cell>
          <cell r="F394">
            <v>19.839328999999999</v>
          </cell>
          <cell r="G394">
            <v>3962789</v>
          </cell>
        </row>
        <row r="395">
          <cell r="A395">
            <v>41575</v>
          </cell>
          <cell r="B395">
            <v>24.5</v>
          </cell>
          <cell r="C395">
            <v>25.25</v>
          </cell>
          <cell r="D395">
            <v>24.110001</v>
          </cell>
          <cell r="E395">
            <v>25.17</v>
          </cell>
          <cell r="F395">
            <v>20.789171</v>
          </cell>
          <cell r="G395">
            <v>3377560</v>
          </cell>
        </row>
        <row r="396">
          <cell r="A396">
            <v>41576</v>
          </cell>
          <cell r="B396">
            <v>25.200001</v>
          </cell>
          <cell r="C396">
            <v>25.26</v>
          </cell>
          <cell r="D396">
            <v>24.65</v>
          </cell>
          <cell r="E396">
            <v>25.1</v>
          </cell>
          <cell r="F396">
            <v>20.731354</v>
          </cell>
          <cell r="G396">
            <v>2499138</v>
          </cell>
        </row>
        <row r="397">
          <cell r="A397">
            <v>41577</v>
          </cell>
          <cell r="B397">
            <v>24.950001</v>
          </cell>
          <cell r="C397">
            <v>25.34</v>
          </cell>
          <cell r="D397">
            <v>24.25</v>
          </cell>
          <cell r="E397">
            <v>25.190000999999999</v>
          </cell>
          <cell r="F397">
            <v>20.805689000000001</v>
          </cell>
          <cell r="G397">
            <v>2939122</v>
          </cell>
        </row>
        <row r="398">
          <cell r="A398">
            <v>41578</v>
          </cell>
          <cell r="B398">
            <v>25.139999</v>
          </cell>
          <cell r="C398">
            <v>25.549999</v>
          </cell>
          <cell r="D398">
            <v>24.5</v>
          </cell>
          <cell r="E398">
            <v>25.42</v>
          </cell>
          <cell r="F398">
            <v>20.995657000000001</v>
          </cell>
          <cell r="G398">
            <v>4371111</v>
          </cell>
        </row>
        <row r="399">
          <cell r="A399">
            <v>41579</v>
          </cell>
          <cell r="B399">
            <v>25.15</v>
          </cell>
          <cell r="C399">
            <v>25.690000999999999</v>
          </cell>
          <cell r="D399">
            <v>25.15</v>
          </cell>
          <cell r="E399">
            <v>25.469999000000001</v>
          </cell>
          <cell r="F399">
            <v>21.036957000000001</v>
          </cell>
          <cell r="G399">
            <v>2863519</v>
          </cell>
        </row>
        <row r="400">
          <cell r="A400">
            <v>41582</v>
          </cell>
          <cell r="B400">
            <v>25.110001</v>
          </cell>
          <cell r="C400">
            <v>25.639999</v>
          </cell>
          <cell r="D400">
            <v>25.1</v>
          </cell>
          <cell r="E400">
            <v>25.41</v>
          </cell>
          <cell r="F400">
            <v>20.987400000000001</v>
          </cell>
          <cell r="G400">
            <v>2774499</v>
          </cell>
        </row>
        <row r="401">
          <cell r="A401">
            <v>41583</v>
          </cell>
          <cell r="B401">
            <v>25.5</v>
          </cell>
          <cell r="C401">
            <v>25.6</v>
          </cell>
          <cell r="D401">
            <v>24.35</v>
          </cell>
          <cell r="E401">
            <v>24.620000999999998</v>
          </cell>
          <cell r="F401">
            <v>20.334897999999999</v>
          </cell>
          <cell r="G401">
            <v>6327658</v>
          </cell>
        </row>
        <row r="402">
          <cell r="A402">
            <v>41584</v>
          </cell>
          <cell r="B402">
            <v>24.4</v>
          </cell>
          <cell r="C402">
            <v>25.389999</v>
          </cell>
          <cell r="D402">
            <v>23.85</v>
          </cell>
          <cell r="E402">
            <v>25.27</v>
          </cell>
          <cell r="F402">
            <v>20.871766999999998</v>
          </cell>
          <cell r="G402">
            <v>3897896</v>
          </cell>
        </row>
        <row r="403">
          <cell r="A403">
            <v>41585</v>
          </cell>
          <cell r="B403">
            <v>25.35</v>
          </cell>
          <cell r="C403">
            <v>25.5</v>
          </cell>
          <cell r="D403">
            <v>24.85</v>
          </cell>
          <cell r="E403">
            <v>25.32</v>
          </cell>
          <cell r="F403">
            <v>20.913063000000001</v>
          </cell>
          <cell r="G403">
            <v>2648786</v>
          </cell>
        </row>
        <row r="404">
          <cell r="A404">
            <v>41586</v>
          </cell>
          <cell r="B404">
            <v>25.4</v>
          </cell>
          <cell r="C404">
            <v>25.4</v>
          </cell>
          <cell r="D404">
            <v>24.76</v>
          </cell>
          <cell r="E404">
            <v>25.23</v>
          </cell>
          <cell r="F404">
            <v>20.838730000000002</v>
          </cell>
          <cell r="G404">
            <v>3112619</v>
          </cell>
        </row>
        <row r="405">
          <cell r="A405">
            <v>41589</v>
          </cell>
          <cell r="B405">
            <v>25.360001</v>
          </cell>
          <cell r="C405">
            <v>25.360001</v>
          </cell>
          <cell r="D405">
            <v>24.41</v>
          </cell>
          <cell r="E405">
            <v>24.620000999999998</v>
          </cell>
          <cell r="F405">
            <v>20.334897999999999</v>
          </cell>
          <cell r="G405">
            <v>3379452</v>
          </cell>
        </row>
        <row r="406">
          <cell r="A406">
            <v>41590</v>
          </cell>
          <cell r="B406">
            <v>24.41</v>
          </cell>
          <cell r="C406">
            <v>24.620000999999998</v>
          </cell>
          <cell r="D406">
            <v>23.75</v>
          </cell>
          <cell r="E406">
            <v>24.35</v>
          </cell>
          <cell r="F406">
            <v>20.111891</v>
          </cell>
          <cell r="G406">
            <v>4070718</v>
          </cell>
        </row>
        <row r="407">
          <cell r="A407">
            <v>41591</v>
          </cell>
          <cell r="B407">
            <v>24.6</v>
          </cell>
          <cell r="C407">
            <v>25.280000999999999</v>
          </cell>
          <cell r="D407">
            <v>23.76</v>
          </cell>
          <cell r="E407">
            <v>25.15</v>
          </cell>
          <cell r="F407">
            <v>20.772649999999999</v>
          </cell>
          <cell r="G407">
            <v>2027456</v>
          </cell>
        </row>
        <row r="408">
          <cell r="A408">
            <v>41592</v>
          </cell>
          <cell r="B408">
            <v>25.209999</v>
          </cell>
          <cell r="C408">
            <v>25.75</v>
          </cell>
          <cell r="D408">
            <v>24.76</v>
          </cell>
          <cell r="E408">
            <v>25.17</v>
          </cell>
          <cell r="F408">
            <v>20.789171</v>
          </cell>
          <cell r="G408">
            <v>3559740</v>
          </cell>
        </row>
        <row r="409">
          <cell r="A409">
            <v>41593</v>
          </cell>
          <cell r="B409">
            <v>25.040001</v>
          </cell>
          <cell r="C409">
            <v>25.469999000000001</v>
          </cell>
          <cell r="D409">
            <v>25</v>
          </cell>
          <cell r="E409">
            <v>25.17</v>
          </cell>
          <cell r="F409">
            <v>20.789171</v>
          </cell>
          <cell r="G409">
            <v>3636854</v>
          </cell>
        </row>
        <row r="410">
          <cell r="A410">
            <v>41597</v>
          </cell>
          <cell r="B410">
            <v>25.290001</v>
          </cell>
          <cell r="C410">
            <v>25.299999</v>
          </cell>
          <cell r="D410">
            <v>24.799999</v>
          </cell>
          <cell r="E410">
            <v>25.23</v>
          </cell>
          <cell r="F410">
            <v>20.838730000000002</v>
          </cell>
          <cell r="G410">
            <v>2097790</v>
          </cell>
        </row>
        <row r="411">
          <cell r="A411">
            <v>41598</v>
          </cell>
          <cell r="B411">
            <v>25.290001</v>
          </cell>
          <cell r="C411">
            <v>25.290001</v>
          </cell>
          <cell r="D411">
            <v>23.9</v>
          </cell>
          <cell r="E411">
            <v>24</v>
          </cell>
          <cell r="F411">
            <v>19.822811000000002</v>
          </cell>
          <cell r="G411">
            <v>5538673</v>
          </cell>
        </row>
        <row r="412">
          <cell r="A412">
            <v>41599</v>
          </cell>
          <cell r="B412">
            <v>24.120000999999998</v>
          </cell>
          <cell r="C412">
            <v>24.309999000000001</v>
          </cell>
          <cell r="D412">
            <v>23.84</v>
          </cell>
          <cell r="E412">
            <v>23.99</v>
          </cell>
          <cell r="F412">
            <v>19.814547999999998</v>
          </cell>
          <cell r="G412">
            <v>5922302</v>
          </cell>
        </row>
        <row r="413">
          <cell r="A413">
            <v>41600</v>
          </cell>
          <cell r="B413">
            <v>24.01</v>
          </cell>
          <cell r="C413">
            <v>24.059999000000001</v>
          </cell>
          <cell r="D413">
            <v>23.620000999999998</v>
          </cell>
          <cell r="E413">
            <v>23.799999</v>
          </cell>
          <cell r="F413">
            <v>19.657616000000001</v>
          </cell>
          <cell r="G413">
            <v>1886719</v>
          </cell>
        </row>
        <row r="414">
          <cell r="A414">
            <v>41603</v>
          </cell>
          <cell r="B414">
            <v>24.190000999999999</v>
          </cell>
          <cell r="C414">
            <v>24.200001</v>
          </cell>
          <cell r="D414">
            <v>23.219999000000001</v>
          </cell>
          <cell r="E414">
            <v>23.459999</v>
          </cell>
          <cell r="F414">
            <v>19.376797</v>
          </cell>
          <cell r="G414">
            <v>3317080</v>
          </cell>
        </row>
        <row r="415">
          <cell r="A415">
            <v>41604</v>
          </cell>
          <cell r="B415">
            <v>23.49</v>
          </cell>
          <cell r="C415">
            <v>23.790001</v>
          </cell>
          <cell r="D415">
            <v>23.049999</v>
          </cell>
          <cell r="E415">
            <v>23.309999000000001</v>
          </cell>
          <cell r="F415">
            <v>19.252901000000001</v>
          </cell>
          <cell r="G415">
            <v>5251333</v>
          </cell>
        </row>
        <row r="416">
          <cell r="A416">
            <v>41605</v>
          </cell>
          <cell r="B416">
            <v>23.48</v>
          </cell>
          <cell r="C416">
            <v>24.49</v>
          </cell>
          <cell r="D416">
            <v>23.299999</v>
          </cell>
          <cell r="E416">
            <v>24.34</v>
          </cell>
          <cell r="F416">
            <v>20.103629999999999</v>
          </cell>
          <cell r="G416">
            <v>3791440</v>
          </cell>
        </row>
        <row r="417">
          <cell r="A417">
            <v>41606</v>
          </cell>
          <cell r="B417">
            <v>24.440000999999999</v>
          </cell>
          <cell r="C417">
            <v>24.66</v>
          </cell>
          <cell r="D417">
            <v>24.139999</v>
          </cell>
          <cell r="E417">
            <v>24.51</v>
          </cell>
          <cell r="F417">
            <v>20.244043000000001</v>
          </cell>
          <cell r="G417">
            <v>1130500</v>
          </cell>
        </row>
        <row r="418">
          <cell r="A418">
            <v>41607</v>
          </cell>
          <cell r="B418">
            <v>24.51</v>
          </cell>
          <cell r="C418">
            <v>24.799999</v>
          </cell>
          <cell r="D418">
            <v>24.469999000000001</v>
          </cell>
          <cell r="E418">
            <v>24.75</v>
          </cell>
          <cell r="F418">
            <v>20.442271999999999</v>
          </cell>
          <cell r="G418">
            <v>2862229</v>
          </cell>
        </row>
        <row r="419">
          <cell r="A419">
            <v>41610</v>
          </cell>
          <cell r="B419">
            <v>24.85</v>
          </cell>
          <cell r="C419">
            <v>24.99</v>
          </cell>
          <cell r="D419">
            <v>24.25</v>
          </cell>
          <cell r="E419">
            <v>24.49</v>
          </cell>
          <cell r="F419">
            <v>20.227523999999999</v>
          </cell>
          <cell r="G419">
            <v>2360309</v>
          </cell>
        </row>
        <row r="420">
          <cell r="A420">
            <v>41611</v>
          </cell>
          <cell r="B420">
            <v>24.49</v>
          </cell>
          <cell r="C420">
            <v>24.66</v>
          </cell>
          <cell r="D420">
            <v>24.120000999999998</v>
          </cell>
          <cell r="E420">
            <v>24.49</v>
          </cell>
          <cell r="F420">
            <v>20.227523999999999</v>
          </cell>
          <cell r="G420">
            <v>2188242</v>
          </cell>
        </row>
        <row r="421">
          <cell r="A421">
            <v>41612</v>
          </cell>
          <cell r="B421">
            <v>24.6</v>
          </cell>
          <cell r="C421">
            <v>24.92</v>
          </cell>
          <cell r="D421">
            <v>24.08</v>
          </cell>
          <cell r="E421">
            <v>24.25</v>
          </cell>
          <cell r="F421">
            <v>20.029295000000001</v>
          </cell>
          <cell r="G421">
            <v>4219955</v>
          </cell>
        </row>
        <row r="422">
          <cell r="A422">
            <v>41613</v>
          </cell>
          <cell r="B422">
            <v>24.16</v>
          </cell>
          <cell r="C422">
            <v>24.58</v>
          </cell>
          <cell r="D422">
            <v>24.02</v>
          </cell>
          <cell r="E422">
            <v>24.18</v>
          </cell>
          <cell r="F422">
            <v>19.971481000000001</v>
          </cell>
          <cell r="G422">
            <v>4214582</v>
          </cell>
        </row>
        <row r="423">
          <cell r="A423">
            <v>41614</v>
          </cell>
          <cell r="B423">
            <v>24.190000999999999</v>
          </cell>
          <cell r="C423">
            <v>24.870000999999998</v>
          </cell>
          <cell r="D423">
            <v>24.190000999999999</v>
          </cell>
          <cell r="E423">
            <v>24.389999</v>
          </cell>
          <cell r="F423">
            <v>20.144929999999999</v>
          </cell>
          <cell r="G423">
            <v>2896829</v>
          </cell>
        </row>
        <row r="424">
          <cell r="A424">
            <v>41617</v>
          </cell>
          <cell r="B424">
            <v>24.290001</v>
          </cell>
          <cell r="C424">
            <v>25.139999</v>
          </cell>
          <cell r="D424">
            <v>24.290001</v>
          </cell>
          <cell r="E424">
            <v>24.559999000000001</v>
          </cell>
          <cell r="F424">
            <v>20.285339</v>
          </cell>
          <cell r="G424">
            <v>2284499</v>
          </cell>
        </row>
        <row r="425">
          <cell r="A425">
            <v>41618</v>
          </cell>
          <cell r="B425">
            <v>24.799999</v>
          </cell>
          <cell r="C425">
            <v>24.799999</v>
          </cell>
          <cell r="D425">
            <v>24.07</v>
          </cell>
          <cell r="E425">
            <v>24.469999000000001</v>
          </cell>
          <cell r="F425">
            <v>20.211002000000001</v>
          </cell>
          <cell r="G425">
            <v>6922397</v>
          </cell>
        </row>
        <row r="426">
          <cell r="A426">
            <v>41619</v>
          </cell>
          <cell r="B426">
            <v>24.35</v>
          </cell>
          <cell r="C426">
            <v>24.799999</v>
          </cell>
          <cell r="D426">
            <v>23.780000999999999</v>
          </cell>
          <cell r="E426">
            <v>24.17</v>
          </cell>
          <cell r="F426">
            <v>19.963221000000001</v>
          </cell>
          <cell r="G426">
            <v>3129472</v>
          </cell>
        </row>
        <row r="427">
          <cell r="A427">
            <v>41621</v>
          </cell>
          <cell r="B427">
            <v>24.110001</v>
          </cell>
          <cell r="C427">
            <v>24.530000999999999</v>
          </cell>
          <cell r="D427">
            <v>23.530000999999999</v>
          </cell>
          <cell r="E427">
            <v>23.85</v>
          </cell>
          <cell r="F427">
            <v>19.698917000000002</v>
          </cell>
          <cell r="G427">
            <v>4243154</v>
          </cell>
        </row>
        <row r="428">
          <cell r="A428">
            <v>41624</v>
          </cell>
          <cell r="B428">
            <v>23.85</v>
          </cell>
          <cell r="C428">
            <v>24.15</v>
          </cell>
          <cell r="D428">
            <v>23.84</v>
          </cell>
          <cell r="E428">
            <v>24.059999000000001</v>
          </cell>
          <cell r="F428">
            <v>19.872364000000001</v>
          </cell>
          <cell r="G428">
            <v>2244272</v>
          </cell>
        </row>
        <row r="429">
          <cell r="A429">
            <v>41625</v>
          </cell>
          <cell r="B429">
            <v>23.959999</v>
          </cell>
          <cell r="C429">
            <v>24.09</v>
          </cell>
          <cell r="D429">
            <v>23.6</v>
          </cell>
          <cell r="E429">
            <v>23.82</v>
          </cell>
          <cell r="F429">
            <v>19.674137000000002</v>
          </cell>
          <cell r="G429">
            <v>1902221</v>
          </cell>
        </row>
        <row r="430">
          <cell r="A430">
            <v>41626</v>
          </cell>
          <cell r="B430">
            <v>23.82</v>
          </cell>
          <cell r="C430">
            <v>24.5</v>
          </cell>
          <cell r="D430">
            <v>23.75</v>
          </cell>
          <cell r="E430">
            <v>24.370000999999998</v>
          </cell>
          <cell r="F430">
            <v>20.128409999999999</v>
          </cell>
          <cell r="G430">
            <v>6068048</v>
          </cell>
        </row>
        <row r="431">
          <cell r="A431">
            <v>41627</v>
          </cell>
          <cell r="B431">
            <v>24.25</v>
          </cell>
          <cell r="C431">
            <v>25.049999</v>
          </cell>
          <cell r="D431">
            <v>24.25</v>
          </cell>
          <cell r="E431">
            <v>24.84</v>
          </cell>
          <cell r="F431">
            <v>20.516604999999998</v>
          </cell>
          <cell r="G431">
            <v>3314929</v>
          </cell>
        </row>
        <row r="432">
          <cell r="A432">
            <v>41628</v>
          </cell>
          <cell r="B432">
            <v>24.700001</v>
          </cell>
          <cell r="C432">
            <v>24.700001</v>
          </cell>
          <cell r="D432">
            <v>24.030000999999999</v>
          </cell>
          <cell r="E432">
            <v>24.200001</v>
          </cell>
          <cell r="F432">
            <v>19.987998999999999</v>
          </cell>
          <cell r="G432">
            <v>3756210</v>
          </cell>
        </row>
        <row r="433">
          <cell r="A433">
            <v>41631</v>
          </cell>
          <cell r="B433">
            <v>24.4</v>
          </cell>
          <cell r="C433">
            <v>24.799999</v>
          </cell>
          <cell r="D433">
            <v>22.799999</v>
          </cell>
          <cell r="E433">
            <v>24.709999</v>
          </cell>
          <cell r="F433">
            <v>20.409230999999998</v>
          </cell>
          <cell r="G433">
            <v>1838531</v>
          </cell>
        </row>
        <row r="434">
          <cell r="A434">
            <v>41634</v>
          </cell>
          <cell r="B434">
            <v>24.68</v>
          </cell>
          <cell r="C434">
            <v>24.700001</v>
          </cell>
          <cell r="D434">
            <v>24.450001</v>
          </cell>
          <cell r="E434">
            <v>24.639999</v>
          </cell>
          <cell r="F434">
            <v>20.351416</v>
          </cell>
          <cell r="G434">
            <v>1502993</v>
          </cell>
        </row>
        <row r="435">
          <cell r="A435">
            <v>41635</v>
          </cell>
          <cell r="B435">
            <v>24.6</v>
          </cell>
          <cell r="C435">
            <v>24.700001</v>
          </cell>
          <cell r="D435">
            <v>24.549999</v>
          </cell>
          <cell r="E435">
            <v>24.65</v>
          </cell>
          <cell r="F435">
            <v>20.359676</v>
          </cell>
          <cell r="G435">
            <v>4473554</v>
          </cell>
        </row>
        <row r="436">
          <cell r="A436">
            <v>41638</v>
          </cell>
          <cell r="B436">
            <v>24.700001</v>
          </cell>
          <cell r="C436">
            <v>25.1</v>
          </cell>
          <cell r="D436">
            <v>24.690000999999999</v>
          </cell>
          <cell r="E436">
            <v>24.83</v>
          </cell>
          <cell r="F436">
            <v>20.508348000000002</v>
          </cell>
          <cell r="G436">
            <v>5984054</v>
          </cell>
        </row>
        <row r="437">
          <cell r="A437">
            <v>41641</v>
          </cell>
          <cell r="B437">
            <v>24.379999000000002</v>
          </cell>
          <cell r="C437">
            <v>24.5</v>
          </cell>
          <cell r="D437">
            <v>23.700001</v>
          </cell>
          <cell r="E437">
            <v>23.790001</v>
          </cell>
          <cell r="F437">
            <v>19.649360999999999</v>
          </cell>
          <cell r="G437">
            <v>499131</v>
          </cell>
        </row>
        <row r="438">
          <cell r="A438">
            <v>41642</v>
          </cell>
          <cell r="B438">
            <v>23.889999</v>
          </cell>
          <cell r="C438">
            <v>24.299999</v>
          </cell>
          <cell r="D438">
            <v>23.809999000000001</v>
          </cell>
          <cell r="E438">
            <v>24.059999000000001</v>
          </cell>
          <cell r="F438">
            <v>19.872364000000001</v>
          </cell>
          <cell r="G438">
            <v>1811778</v>
          </cell>
        </row>
        <row r="439">
          <cell r="A439">
            <v>41645</v>
          </cell>
          <cell r="B439">
            <v>24.16</v>
          </cell>
          <cell r="C439">
            <v>24.290001</v>
          </cell>
          <cell r="D439">
            <v>23.23</v>
          </cell>
          <cell r="E439">
            <v>23.299999</v>
          </cell>
          <cell r="F439">
            <v>19.24464</v>
          </cell>
          <cell r="G439">
            <v>12080156</v>
          </cell>
        </row>
        <row r="440">
          <cell r="A440">
            <v>41646</v>
          </cell>
          <cell r="B440">
            <v>23.299999</v>
          </cell>
          <cell r="C440">
            <v>25</v>
          </cell>
          <cell r="D440">
            <v>22.91</v>
          </cell>
          <cell r="E440">
            <v>24.51</v>
          </cell>
          <cell r="F440">
            <v>20.244043000000001</v>
          </cell>
          <cell r="G440">
            <v>2771959</v>
          </cell>
        </row>
        <row r="441">
          <cell r="A441">
            <v>41647</v>
          </cell>
          <cell r="B441">
            <v>24.43</v>
          </cell>
          <cell r="C441">
            <v>24.43</v>
          </cell>
          <cell r="D441">
            <v>23.41</v>
          </cell>
          <cell r="E441">
            <v>23.73</v>
          </cell>
          <cell r="F441">
            <v>19.599802</v>
          </cell>
          <cell r="G441">
            <v>2086001</v>
          </cell>
        </row>
        <row r="442">
          <cell r="A442">
            <v>41648</v>
          </cell>
          <cell r="B442">
            <v>23.83</v>
          </cell>
          <cell r="C442">
            <v>24.07</v>
          </cell>
          <cell r="D442">
            <v>23.299999</v>
          </cell>
          <cell r="E442">
            <v>23.690000999999999</v>
          </cell>
          <cell r="F442">
            <v>19.566765</v>
          </cell>
          <cell r="G442">
            <v>4066839</v>
          </cell>
        </row>
        <row r="443">
          <cell r="A443">
            <v>41649</v>
          </cell>
          <cell r="B443">
            <v>23.690000999999999</v>
          </cell>
          <cell r="C443">
            <v>24</v>
          </cell>
          <cell r="D443">
            <v>23.620000999999998</v>
          </cell>
          <cell r="E443">
            <v>23.76</v>
          </cell>
          <cell r="F443">
            <v>19.624582</v>
          </cell>
          <cell r="G443">
            <v>4686434</v>
          </cell>
        </row>
        <row r="444">
          <cell r="A444">
            <v>41652</v>
          </cell>
          <cell r="B444">
            <v>23.77</v>
          </cell>
          <cell r="C444">
            <v>24.09</v>
          </cell>
          <cell r="D444">
            <v>23.6</v>
          </cell>
          <cell r="E444">
            <v>23.74</v>
          </cell>
          <cell r="F444">
            <v>19.608060999999999</v>
          </cell>
          <cell r="G444">
            <v>1894210</v>
          </cell>
        </row>
        <row r="445">
          <cell r="A445">
            <v>41653</v>
          </cell>
          <cell r="B445">
            <v>23.84</v>
          </cell>
          <cell r="C445">
            <v>24.18</v>
          </cell>
          <cell r="D445">
            <v>23.549999</v>
          </cell>
          <cell r="E445">
            <v>24.08</v>
          </cell>
          <cell r="F445">
            <v>19.888884999999998</v>
          </cell>
          <cell r="G445">
            <v>2422809</v>
          </cell>
        </row>
        <row r="446">
          <cell r="A446">
            <v>41654</v>
          </cell>
          <cell r="B446">
            <v>24.08</v>
          </cell>
          <cell r="C446">
            <v>24.790001</v>
          </cell>
          <cell r="D446">
            <v>24.030000999999999</v>
          </cell>
          <cell r="E446">
            <v>24.530000999999999</v>
          </cell>
          <cell r="F446">
            <v>20.260563000000001</v>
          </cell>
          <cell r="G446">
            <v>2633316</v>
          </cell>
        </row>
        <row r="447">
          <cell r="A447">
            <v>41655</v>
          </cell>
          <cell r="B447">
            <v>24.530000999999999</v>
          </cell>
          <cell r="C447">
            <v>24.75</v>
          </cell>
          <cell r="D447">
            <v>24.200001</v>
          </cell>
          <cell r="E447">
            <v>24.549999</v>
          </cell>
          <cell r="F447">
            <v>20.277080999999999</v>
          </cell>
          <cell r="G447">
            <v>1669094</v>
          </cell>
        </row>
        <row r="448">
          <cell r="A448">
            <v>41656</v>
          </cell>
          <cell r="B448">
            <v>24.549999</v>
          </cell>
          <cell r="C448">
            <v>24.639999</v>
          </cell>
          <cell r="D448">
            <v>23.809999000000001</v>
          </cell>
          <cell r="E448">
            <v>24.139999</v>
          </cell>
          <cell r="F448">
            <v>19.93844</v>
          </cell>
          <cell r="G448">
            <v>2555508</v>
          </cell>
        </row>
        <row r="449">
          <cell r="A449">
            <v>41659</v>
          </cell>
          <cell r="B449">
            <v>24.040001</v>
          </cell>
          <cell r="C449">
            <v>24.299999</v>
          </cell>
          <cell r="D449">
            <v>23.85</v>
          </cell>
          <cell r="E449">
            <v>23.9</v>
          </cell>
          <cell r="F449">
            <v>19.740213000000001</v>
          </cell>
          <cell r="G449">
            <v>642260</v>
          </cell>
        </row>
        <row r="450">
          <cell r="A450">
            <v>41660</v>
          </cell>
          <cell r="B450">
            <v>24.26</v>
          </cell>
          <cell r="C450">
            <v>24.26</v>
          </cell>
          <cell r="D450">
            <v>23.6</v>
          </cell>
          <cell r="E450">
            <v>23.969999000000001</v>
          </cell>
          <cell r="F450">
            <v>19.798031000000002</v>
          </cell>
          <cell r="G450">
            <v>2824505</v>
          </cell>
        </row>
        <row r="451">
          <cell r="A451">
            <v>41661</v>
          </cell>
          <cell r="B451">
            <v>24</v>
          </cell>
          <cell r="C451">
            <v>24.370000999999998</v>
          </cell>
          <cell r="D451">
            <v>23.67</v>
          </cell>
          <cell r="E451">
            <v>24.1</v>
          </cell>
          <cell r="F451">
            <v>19.905403</v>
          </cell>
          <cell r="G451">
            <v>5372260</v>
          </cell>
        </row>
        <row r="452">
          <cell r="A452">
            <v>41662</v>
          </cell>
          <cell r="B452">
            <v>23.809999000000001</v>
          </cell>
          <cell r="C452">
            <v>24.35</v>
          </cell>
          <cell r="D452">
            <v>23.6</v>
          </cell>
          <cell r="E452">
            <v>24.110001</v>
          </cell>
          <cell r="F452">
            <v>19.913665999999999</v>
          </cell>
          <cell r="G452">
            <v>3579094</v>
          </cell>
        </row>
        <row r="453">
          <cell r="A453">
            <v>41663</v>
          </cell>
          <cell r="B453">
            <v>23.68</v>
          </cell>
          <cell r="C453">
            <v>24.440000999999999</v>
          </cell>
          <cell r="D453">
            <v>23.65</v>
          </cell>
          <cell r="E453">
            <v>24.290001</v>
          </cell>
          <cell r="F453">
            <v>20.062335999999998</v>
          </cell>
          <cell r="G453">
            <v>6807272</v>
          </cell>
        </row>
        <row r="454">
          <cell r="A454">
            <v>41666</v>
          </cell>
          <cell r="B454">
            <v>24.299999</v>
          </cell>
          <cell r="C454">
            <v>25.1</v>
          </cell>
          <cell r="D454">
            <v>23.940000999999999</v>
          </cell>
          <cell r="E454">
            <v>24.799999</v>
          </cell>
          <cell r="F454">
            <v>20.483568000000002</v>
          </cell>
          <cell r="G454">
            <v>4218271</v>
          </cell>
        </row>
        <row r="455">
          <cell r="A455">
            <v>41667</v>
          </cell>
          <cell r="B455">
            <v>24.780000999999999</v>
          </cell>
          <cell r="C455">
            <v>25.200001</v>
          </cell>
          <cell r="D455">
            <v>24.209999</v>
          </cell>
          <cell r="E455">
            <v>24.42</v>
          </cell>
          <cell r="F455">
            <v>20.169708</v>
          </cell>
          <cell r="G455">
            <v>3574253</v>
          </cell>
        </row>
        <row r="456">
          <cell r="A456">
            <v>41668</v>
          </cell>
          <cell r="B456">
            <v>24.32</v>
          </cell>
          <cell r="C456">
            <v>25</v>
          </cell>
          <cell r="D456">
            <v>23.799999</v>
          </cell>
          <cell r="E456">
            <v>24.870000999999998</v>
          </cell>
          <cell r="F456">
            <v>20.541385999999999</v>
          </cell>
          <cell r="G456">
            <v>4483484</v>
          </cell>
        </row>
        <row r="457">
          <cell r="A457">
            <v>41669</v>
          </cell>
          <cell r="B457">
            <v>24.870000999999998</v>
          </cell>
          <cell r="C457">
            <v>24.870000999999998</v>
          </cell>
          <cell r="D457">
            <v>24.190000999999999</v>
          </cell>
          <cell r="E457">
            <v>24.610001</v>
          </cell>
          <cell r="F457">
            <v>20.326637000000002</v>
          </cell>
          <cell r="G457">
            <v>2517657</v>
          </cell>
        </row>
        <row r="458">
          <cell r="A458">
            <v>41670</v>
          </cell>
          <cell r="B458">
            <v>24.65</v>
          </cell>
          <cell r="C458">
            <v>24.65</v>
          </cell>
          <cell r="D458">
            <v>23.9</v>
          </cell>
          <cell r="E458">
            <v>24</v>
          </cell>
          <cell r="F458">
            <v>19.822811000000002</v>
          </cell>
          <cell r="G458">
            <v>3871264</v>
          </cell>
        </row>
        <row r="459">
          <cell r="A459">
            <v>41674</v>
          </cell>
          <cell r="B459">
            <v>24.049999</v>
          </cell>
          <cell r="C459">
            <v>24.42</v>
          </cell>
          <cell r="D459">
            <v>23.040001</v>
          </cell>
          <cell r="E459">
            <v>23.120000999999998</v>
          </cell>
          <cell r="F459">
            <v>19.095972</v>
          </cell>
          <cell r="G459">
            <v>4916458</v>
          </cell>
        </row>
        <row r="460">
          <cell r="A460">
            <v>41675</v>
          </cell>
          <cell r="B460">
            <v>23.200001</v>
          </cell>
          <cell r="C460">
            <v>23.280000999999999</v>
          </cell>
          <cell r="D460">
            <v>22.139999</v>
          </cell>
          <cell r="E460">
            <v>23.09</v>
          </cell>
          <cell r="F460">
            <v>19.071193999999998</v>
          </cell>
          <cell r="G460">
            <v>5587647</v>
          </cell>
        </row>
        <row r="461">
          <cell r="A461">
            <v>41676</v>
          </cell>
          <cell r="B461">
            <v>23.200001</v>
          </cell>
          <cell r="C461">
            <v>23.4</v>
          </cell>
          <cell r="D461">
            <v>22.82</v>
          </cell>
          <cell r="E461">
            <v>23.26</v>
          </cell>
          <cell r="F461">
            <v>19.211607000000001</v>
          </cell>
          <cell r="G461">
            <v>5786465</v>
          </cell>
        </row>
        <row r="462">
          <cell r="A462">
            <v>41677</v>
          </cell>
          <cell r="B462">
            <v>23.26</v>
          </cell>
          <cell r="C462">
            <v>23.75</v>
          </cell>
          <cell r="D462">
            <v>23</v>
          </cell>
          <cell r="E462">
            <v>23.469999000000001</v>
          </cell>
          <cell r="F462">
            <v>19.385055999999999</v>
          </cell>
          <cell r="G462">
            <v>2612737</v>
          </cell>
        </row>
        <row r="463">
          <cell r="A463">
            <v>41680</v>
          </cell>
          <cell r="B463">
            <v>23.370000999999998</v>
          </cell>
          <cell r="C463">
            <v>23.4</v>
          </cell>
          <cell r="D463">
            <v>22.540001</v>
          </cell>
          <cell r="E463">
            <v>23.129999000000002</v>
          </cell>
          <cell r="F463">
            <v>19.104230999999999</v>
          </cell>
          <cell r="G463">
            <v>5730604</v>
          </cell>
        </row>
        <row r="464">
          <cell r="A464">
            <v>41681</v>
          </cell>
          <cell r="B464">
            <v>23.18</v>
          </cell>
          <cell r="C464">
            <v>23.65</v>
          </cell>
          <cell r="D464">
            <v>22.870000999999998</v>
          </cell>
          <cell r="E464">
            <v>23.450001</v>
          </cell>
          <cell r="F464">
            <v>19.368534</v>
          </cell>
          <cell r="G464">
            <v>2955030</v>
          </cell>
        </row>
        <row r="465">
          <cell r="A465">
            <v>41682</v>
          </cell>
          <cell r="B465">
            <v>23.77</v>
          </cell>
          <cell r="C465">
            <v>23.77</v>
          </cell>
          <cell r="D465">
            <v>23.129999000000002</v>
          </cell>
          <cell r="E465">
            <v>23.34</v>
          </cell>
          <cell r="F465">
            <v>19.277683</v>
          </cell>
          <cell r="G465">
            <v>1671627</v>
          </cell>
        </row>
        <row r="466">
          <cell r="A466">
            <v>41683</v>
          </cell>
          <cell r="B466">
            <v>23.23</v>
          </cell>
          <cell r="C466">
            <v>23.42</v>
          </cell>
          <cell r="D466">
            <v>22.620000999999998</v>
          </cell>
          <cell r="E466">
            <v>23.049999</v>
          </cell>
          <cell r="F466">
            <v>19.038155</v>
          </cell>
          <cell r="G466">
            <v>1782607</v>
          </cell>
        </row>
        <row r="467">
          <cell r="A467">
            <v>41684</v>
          </cell>
          <cell r="B467">
            <v>23.290001</v>
          </cell>
          <cell r="C467">
            <v>23.549999</v>
          </cell>
          <cell r="D467">
            <v>22.83</v>
          </cell>
          <cell r="E467">
            <v>23.370000999999998</v>
          </cell>
          <cell r="F467">
            <v>19.30246</v>
          </cell>
          <cell r="G467">
            <v>2160819</v>
          </cell>
        </row>
        <row r="468">
          <cell r="A468">
            <v>41687</v>
          </cell>
          <cell r="B468">
            <v>23.209999</v>
          </cell>
          <cell r="C468">
            <v>23.440000999999999</v>
          </cell>
          <cell r="D468">
            <v>23.059999000000001</v>
          </cell>
          <cell r="E468">
            <v>23.299999</v>
          </cell>
          <cell r="F468">
            <v>19.24464</v>
          </cell>
          <cell r="G468">
            <v>335414</v>
          </cell>
        </row>
        <row r="469">
          <cell r="A469">
            <v>41688</v>
          </cell>
          <cell r="B469">
            <v>23.65</v>
          </cell>
          <cell r="C469">
            <v>23.950001</v>
          </cell>
          <cell r="D469">
            <v>23.049999</v>
          </cell>
          <cell r="E469">
            <v>23.629999000000002</v>
          </cell>
          <cell r="F469">
            <v>19.517206000000002</v>
          </cell>
          <cell r="G469">
            <v>3091727</v>
          </cell>
        </row>
        <row r="470">
          <cell r="A470">
            <v>41689</v>
          </cell>
          <cell r="B470">
            <v>23.51</v>
          </cell>
          <cell r="C470">
            <v>23.799999</v>
          </cell>
          <cell r="D470">
            <v>23</v>
          </cell>
          <cell r="E470">
            <v>23.450001</v>
          </cell>
          <cell r="F470">
            <v>19.368534</v>
          </cell>
          <cell r="G470">
            <v>1877056</v>
          </cell>
        </row>
        <row r="471">
          <cell r="A471">
            <v>41690</v>
          </cell>
          <cell r="B471">
            <v>23.51</v>
          </cell>
          <cell r="C471">
            <v>23.82</v>
          </cell>
          <cell r="D471">
            <v>22.82</v>
          </cell>
          <cell r="E471">
            <v>23.360001</v>
          </cell>
          <cell r="F471">
            <v>19.294201000000001</v>
          </cell>
          <cell r="G471">
            <v>6358019</v>
          </cell>
        </row>
        <row r="472">
          <cell r="A472">
            <v>41691</v>
          </cell>
          <cell r="B472">
            <v>23.26</v>
          </cell>
          <cell r="C472">
            <v>23.34</v>
          </cell>
          <cell r="D472">
            <v>23</v>
          </cell>
          <cell r="E472">
            <v>23.290001</v>
          </cell>
          <cell r="F472">
            <v>19.236383</v>
          </cell>
          <cell r="G472">
            <v>2377022</v>
          </cell>
        </row>
        <row r="473">
          <cell r="A473">
            <v>41694</v>
          </cell>
          <cell r="B473">
            <v>23.290001</v>
          </cell>
          <cell r="C473">
            <v>23.42</v>
          </cell>
          <cell r="D473">
            <v>22.76</v>
          </cell>
          <cell r="E473">
            <v>22.870000999999998</v>
          </cell>
          <cell r="F473">
            <v>18.889486000000002</v>
          </cell>
          <cell r="G473">
            <v>4700939</v>
          </cell>
        </row>
        <row r="474">
          <cell r="A474">
            <v>41695</v>
          </cell>
          <cell r="B474">
            <v>23.110001</v>
          </cell>
          <cell r="C474">
            <v>23.389999</v>
          </cell>
          <cell r="D474">
            <v>22.4</v>
          </cell>
          <cell r="E474">
            <v>22.74</v>
          </cell>
          <cell r="F474">
            <v>18.782108000000001</v>
          </cell>
          <cell r="G474">
            <v>5323933</v>
          </cell>
        </row>
        <row r="475">
          <cell r="A475">
            <v>41696</v>
          </cell>
          <cell r="B475">
            <v>23.290001</v>
          </cell>
          <cell r="C475">
            <v>23.290001</v>
          </cell>
          <cell r="D475">
            <v>22.52</v>
          </cell>
          <cell r="E475">
            <v>22.77</v>
          </cell>
          <cell r="F475">
            <v>18.806889000000002</v>
          </cell>
          <cell r="G475">
            <v>7955188</v>
          </cell>
        </row>
        <row r="476">
          <cell r="A476">
            <v>41697</v>
          </cell>
          <cell r="B476">
            <v>22.76</v>
          </cell>
          <cell r="C476">
            <v>22.940000999999999</v>
          </cell>
          <cell r="D476">
            <v>22.26</v>
          </cell>
          <cell r="E476">
            <v>22.469999000000001</v>
          </cell>
          <cell r="F476">
            <v>18.559100999999998</v>
          </cell>
          <cell r="G476">
            <v>2909447</v>
          </cell>
        </row>
        <row r="477">
          <cell r="A477">
            <v>41698</v>
          </cell>
          <cell r="B477">
            <v>22.639999</v>
          </cell>
          <cell r="C477">
            <v>22.889999</v>
          </cell>
          <cell r="D477">
            <v>22.440000999999999</v>
          </cell>
          <cell r="E477">
            <v>22.540001</v>
          </cell>
          <cell r="F477">
            <v>18.616918999999999</v>
          </cell>
          <cell r="G477">
            <v>3248074</v>
          </cell>
        </row>
        <row r="478">
          <cell r="A478">
            <v>41701</v>
          </cell>
          <cell r="B478">
            <v>22.43</v>
          </cell>
          <cell r="C478">
            <v>22.85</v>
          </cell>
          <cell r="D478">
            <v>22.35</v>
          </cell>
          <cell r="E478">
            <v>22.690000999999999</v>
          </cell>
          <cell r="F478">
            <v>18.740811999999998</v>
          </cell>
          <cell r="G478">
            <v>2562170</v>
          </cell>
        </row>
        <row r="479">
          <cell r="A479">
            <v>41702</v>
          </cell>
          <cell r="B479">
            <v>22.940000999999999</v>
          </cell>
          <cell r="C479">
            <v>23.200001</v>
          </cell>
          <cell r="D479">
            <v>22.73</v>
          </cell>
          <cell r="E479">
            <v>22.82</v>
          </cell>
          <cell r="F479">
            <v>18.848185999999998</v>
          </cell>
          <cell r="G479">
            <v>2549376</v>
          </cell>
        </row>
        <row r="480">
          <cell r="A480">
            <v>41703</v>
          </cell>
          <cell r="B480">
            <v>23.15</v>
          </cell>
          <cell r="C480">
            <v>23.25</v>
          </cell>
          <cell r="D480">
            <v>22.799999</v>
          </cell>
          <cell r="E480">
            <v>23.18</v>
          </cell>
          <cell r="F480">
            <v>19.145529</v>
          </cell>
          <cell r="G480">
            <v>6566145</v>
          </cell>
        </row>
        <row r="481">
          <cell r="A481">
            <v>41704</v>
          </cell>
          <cell r="B481">
            <v>23.33</v>
          </cell>
          <cell r="C481">
            <v>24.15</v>
          </cell>
          <cell r="D481">
            <v>23.299999</v>
          </cell>
          <cell r="E481">
            <v>23.719999000000001</v>
          </cell>
          <cell r="F481">
            <v>19.591539000000001</v>
          </cell>
          <cell r="G481">
            <v>9146789</v>
          </cell>
        </row>
        <row r="482">
          <cell r="A482">
            <v>41705</v>
          </cell>
          <cell r="B482">
            <v>23.860001</v>
          </cell>
          <cell r="C482">
            <v>24.049999</v>
          </cell>
          <cell r="D482">
            <v>23.299999</v>
          </cell>
          <cell r="E482">
            <v>23.84</v>
          </cell>
          <cell r="F482">
            <v>19.690657000000002</v>
          </cell>
          <cell r="G482">
            <v>3050255</v>
          </cell>
        </row>
        <row r="483">
          <cell r="A483">
            <v>41708</v>
          </cell>
          <cell r="B483">
            <v>23.75</v>
          </cell>
          <cell r="C483">
            <v>23.969999000000001</v>
          </cell>
          <cell r="D483">
            <v>23.35</v>
          </cell>
          <cell r="E483">
            <v>23.73</v>
          </cell>
          <cell r="F483">
            <v>19.599802</v>
          </cell>
          <cell r="G483">
            <v>3920864</v>
          </cell>
        </row>
        <row r="484">
          <cell r="A484">
            <v>41709</v>
          </cell>
          <cell r="B484">
            <v>23.1</v>
          </cell>
          <cell r="C484">
            <v>23.84</v>
          </cell>
          <cell r="D484">
            <v>23.01</v>
          </cell>
          <cell r="E484">
            <v>23.74</v>
          </cell>
          <cell r="F484">
            <v>19.608060999999999</v>
          </cell>
          <cell r="G484">
            <v>2744528</v>
          </cell>
        </row>
        <row r="485">
          <cell r="A485">
            <v>41710</v>
          </cell>
          <cell r="B485">
            <v>23.799999</v>
          </cell>
          <cell r="C485">
            <v>23.799999</v>
          </cell>
          <cell r="D485">
            <v>23.26</v>
          </cell>
          <cell r="E485">
            <v>23.4</v>
          </cell>
          <cell r="F485">
            <v>19.32724</v>
          </cell>
          <cell r="G485">
            <v>4170694</v>
          </cell>
        </row>
        <row r="486">
          <cell r="A486">
            <v>41711</v>
          </cell>
          <cell r="B486">
            <v>23.4</v>
          </cell>
          <cell r="C486">
            <v>23.75</v>
          </cell>
          <cell r="D486">
            <v>22.33</v>
          </cell>
          <cell r="E486">
            <v>22.969999000000001</v>
          </cell>
          <cell r="F486">
            <v>18.972078</v>
          </cell>
          <cell r="G486">
            <v>6681646</v>
          </cell>
        </row>
        <row r="487">
          <cell r="A487">
            <v>41712</v>
          </cell>
          <cell r="B487">
            <v>23.43</v>
          </cell>
          <cell r="C487">
            <v>23.43</v>
          </cell>
          <cell r="D487">
            <v>22.4</v>
          </cell>
          <cell r="E487">
            <v>22.85</v>
          </cell>
          <cell r="F487">
            <v>18.872965000000001</v>
          </cell>
          <cell r="G487">
            <v>7202650</v>
          </cell>
        </row>
        <row r="488">
          <cell r="A488">
            <v>41716</v>
          </cell>
          <cell r="B488">
            <v>22.950001</v>
          </cell>
          <cell r="C488">
            <v>23.700001</v>
          </cell>
          <cell r="D488">
            <v>22.76</v>
          </cell>
          <cell r="E488">
            <v>23.43</v>
          </cell>
          <cell r="F488">
            <v>19.352018000000001</v>
          </cell>
          <cell r="G488">
            <v>7799825</v>
          </cell>
        </row>
        <row r="489">
          <cell r="A489">
            <v>41717</v>
          </cell>
          <cell r="B489">
            <v>23.360001</v>
          </cell>
          <cell r="C489">
            <v>23.360001</v>
          </cell>
          <cell r="D489">
            <v>22.860001</v>
          </cell>
          <cell r="E489">
            <v>23</v>
          </cell>
          <cell r="F489">
            <v>18.996859000000001</v>
          </cell>
          <cell r="G489">
            <v>9588375</v>
          </cell>
        </row>
        <row r="490">
          <cell r="A490">
            <v>41718</v>
          </cell>
          <cell r="B490">
            <v>22.91</v>
          </cell>
          <cell r="C490">
            <v>23.700001</v>
          </cell>
          <cell r="D490">
            <v>22.780000999999999</v>
          </cell>
          <cell r="E490">
            <v>23.58</v>
          </cell>
          <cell r="F490">
            <v>19.475912000000001</v>
          </cell>
          <cell r="G490">
            <v>9354939</v>
          </cell>
        </row>
        <row r="491">
          <cell r="A491">
            <v>41719</v>
          </cell>
          <cell r="B491">
            <v>23.48</v>
          </cell>
          <cell r="C491">
            <v>24.370000999999998</v>
          </cell>
          <cell r="D491">
            <v>23.120000999999998</v>
          </cell>
          <cell r="E491">
            <v>23.5</v>
          </cell>
          <cell r="F491">
            <v>19.409829999999999</v>
          </cell>
          <cell r="G491">
            <v>37034647</v>
          </cell>
        </row>
        <row r="492">
          <cell r="A492">
            <v>41722</v>
          </cell>
          <cell r="B492">
            <v>23.48</v>
          </cell>
          <cell r="C492">
            <v>24.23</v>
          </cell>
          <cell r="D492">
            <v>23.48</v>
          </cell>
          <cell r="E492">
            <v>23.51</v>
          </cell>
          <cell r="F492">
            <v>19.418092999999999</v>
          </cell>
          <cell r="G492">
            <v>1687760</v>
          </cell>
        </row>
        <row r="493">
          <cell r="A493">
            <v>41723</v>
          </cell>
          <cell r="B493">
            <v>23.41</v>
          </cell>
          <cell r="C493">
            <v>23.92</v>
          </cell>
          <cell r="D493">
            <v>23.389999</v>
          </cell>
          <cell r="E493">
            <v>23.629999000000002</v>
          </cell>
          <cell r="F493">
            <v>19.517206000000002</v>
          </cell>
          <cell r="G493">
            <v>1805497</v>
          </cell>
        </row>
        <row r="494">
          <cell r="A494">
            <v>41724</v>
          </cell>
          <cell r="B494">
            <v>23.459999</v>
          </cell>
          <cell r="C494">
            <v>23.959999</v>
          </cell>
          <cell r="D494">
            <v>23.24</v>
          </cell>
          <cell r="E494">
            <v>23.379999000000002</v>
          </cell>
          <cell r="F494">
            <v>19.310717</v>
          </cell>
          <cell r="G494">
            <v>2148130</v>
          </cell>
        </row>
        <row r="495">
          <cell r="A495">
            <v>41725</v>
          </cell>
          <cell r="B495">
            <v>23.26</v>
          </cell>
          <cell r="C495">
            <v>23.889999</v>
          </cell>
          <cell r="D495">
            <v>23.26</v>
          </cell>
          <cell r="E495">
            <v>23.82</v>
          </cell>
          <cell r="F495">
            <v>19.674137000000002</v>
          </cell>
          <cell r="G495">
            <v>3464112</v>
          </cell>
        </row>
        <row r="496">
          <cell r="A496">
            <v>41726</v>
          </cell>
          <cell r="B496">
            <v>23.780000999999999</v>
          </cell>
          <cell r="C496">
            <v>24.5</v>
          </cell>
          <cell r="D496">
            <v>23.700001</v>
          </cell>
          <cell r="E496">
            <v>23.889999</v>
          </cell>
          <cell r="F496">
            <v>19.731953000000001</v>
          </cell>
          <cell r="G496">
            <v>8676900</v>
          </cell>
        </row>
        <row r="497">
          <cell r="A497">
            <v>41729</v>
          </cell>
          <cell r="B497">
            <v>23.9</v>
          </cell>
          <cell r="C497">
            <v>24.030000999999999</v>
          </cell>
          <cell r="D497">
            <v>23.65</v>
          </cell>
          <cell r="E497">
            <v>23.860001</v>
          </cell>
          <cell r="F497">
            <v>19.707173999999998</v>
          </cell>
          <cell r="G497">
            <v>2142409</v>
          </cell>
        </row>
        <row r="498">
          <cell r="A498">
            <v>41730</v>
          </cell>
          <cell r="B498">
            <v>24.09</v>
          </cell>
          <cell r="C498">
            <v>24.23</v>
          </cell>
          <cell r="D498">
            <v>23.360001</v>
          </cell>
          <cell r="E498">
            <v>23.620000999999998</v>
          </cell>
          <cell r="F498">
            <v>19.508949000000001</v>
          </cell>
          <cell r="G498">
            <v>2012189</v>
          </cell>
        </row>
        <row r="499">
          <cell r="A499">
            <v>41731</v>
          </cell>
          <cell r="B499">
            <v>23.5</v>
          </cell>
          <cell r="C499">
            <v>23.84</v>
          </cell>
          <cell r="D499">
            <v>23.5</v>
          </cell>
          <cell r="E499">
            <v>23.629999000000002</v>
          </cell>
          <cell r="F499">
            <v>19.517206000000002</v>
          </cell>
          <cell r="G499">
            <v>2875295</v>
          </cell>
        </row>
        <row r="500">
          <cell r="A500">
            <v>41732</v>
          </cell>
          <cell r="B500">
            <v>24</v>
          </cell>
          <cell r="C500">
            <v>24</v>
          </cell>
          <cell r="D500">
            <v>22.83</v>
          </cell>
          <cell r="E500">
            <v>23.15</v>
          </cell>
          <cell r="F500">
            <v>19.120750000000001</v>
          </cell>
          <cell r="G500">
            <v>6330411</v>
          </cell>
        </row>
        <row r="501">
          <cell r="A501">
            <v>41733</v>
          </cell>
          <cell r="B501">
            <v>23.24</v>
          </cell>
          <cell r="C501">
            <v>23.49</v>
          </cell>
          <cell r="D501">
            <v>23.120000999999998</v>
          </cell>
          <cell r="E501">
            <v>23.200001</v>
          </cell>
          <cell r="F501">
            <v>19.162047999999999</v>
          </cell>
          <cell r="G501">
            <v>7401719</v>
          </cell>
        </row>
        <row r="502">
          <cell r="A502">
            <v>41736</v>
          </cell>
          <cell r="B502">
            <v>23.059999000000001</v>
          </cell>
          <cell r="C502">
            <v>23.25</v>
          </cell>
          <cell r="D502">
            <v>22.73</v>
          </cell>
          <cell r="E502">
            <v>22.77</v>
          </cell>
          <cell r="F502">
            <v>18.806889000000002</v>
          </cell>
          <cell r="G502">
            <v>3035634</v>
          </cell>
        </row>
        <row r="503">
          <cell r="A503">
            <v>41737</v>
          </cell>
          <cell r="B503">
            <v>22.66</v>
          </cell>
          <cell r="C503">
            <v>23</v>
          </cell>
          <cell r="D503">
            <v>22.66</v>
          </cell>
          <cell r="E503">
            <v>22.860001</v>
          </cell>
          <cell r="F503">
            <v>18.881224</v>
          </cell>
          <cell r="G503">
            <v>2641077</v>
          </cell>
        </row>
        <row r="504">
          <cell r="A504">
            <v>41738</v>
          </cell>
          <cell r="B504">
            <v>22.860001</v>
          </cell>
          <cell r="C504">
            <v>22.940000999999999</v>
          </cell>
          <cell r="D504">
            <v>22.52</v>
          </cell>
          <cell r="E504">
            <v>22.6</v>
          </cell>
          <cell r="F504">
            <v>18.666477</v>
          </cell>
          <cell r="G504">
            <v>3900510</v>
          </cell>
        </row>
        <row r="505">
          <cell r="A505">
            <v>41739</v>
          </cell>
          <cell r="B505">
            <v>22.6</v>
          </cell>
          <cell r="C505">
            <v>22.99</v>
          </cell>
          <cell r="D505">
            <v>22.299999</v>
          </cell>
          <cell r="E505">
            <v>22.450001</v>
          </cell>
          <cell r="F505">
            <v>18.542584999999999</v>
          </cell>
          <cell r="G505">
            <v>4251375</v>
          </cell>
        </row>
        <row r="506">
          <cell r="A506">
            <v>41740</v>
          </cell>
          <cell r="B506">
            <v>22.360001</v>
          </cell>
          <cell r="C506">
            <v>22.809999000000001</v>
          </cell>
          <cell r="D506">
            <v>22.219999000000001</v>
          </cell>
          <cell r="E506">
            <v>22.719999000000001</v>
          </cell>
          <cell r="F506">
            <v>18.765592999999999</v>
          </cell>
          <cell r="G506">
            <v>2661485</v>
          </cell>
        </row>
        <row r="507">
          <cell r="A507">
            <v>41743</v>
          </cell>
          <cell r="B507">
            <v>22.719999000000001</v>
          </cell>
          <cell r="C507">
            <v>22.98</v>
          </cell>
          <cell r="D507">
            <v>22.5</v>
          </cell>
          <cell r="E507">
            <v>22.73</v>
          </cell>
          <cell r="F507">
            <v>18.773855000000001</v>
          </cell>
          <cell r="G507">
            <v>817408</v>
          </cell>
        </row>
        <row r="508">
          <cell r="A508">
            <v>41744</v>
          </cell>
          <cell r="B508">
            <v>22.809999000000001</v>
          </cell>
          <cell r="C508">
            <v>22.809999000000001</v>
          </cell>
          <cell r="D508">
            <v>21.76</v>
          </cell>
          <cell r="E508">
            <v>22.1</v>
          </cell>
          <cell r="F508">
            <v>18.253502000000001</v>
          </cell>
          <cell r="G508">
            <v>5687539</v>
          </cell>
        </row>
        <row r="509">
          <cell r="A509">
            <v>41745</v>
          </cell>
          <cell r="B509">
            <v>22.139999</v>
          </cell>
          <cell r="C509">
            <v>22.389999</v>
          </cell>
          <cell r="D509">
            <v>21.950001</v>
          </cell>
          <cell r="E509">
            <v>22.219999000000001</v>
          </cell>
          <cell r="F509">
            <v>18.352615</v>
          </cell>
          <cell r="G509">
            <v>2836477</v>
          </cell>
        </row>
        <row r="510">
          <cell r="A510">
            <v>41750</v>
          </cell>
          <cell r="B510">
            <v>22.219999000000001</v>
          </cell>
          <cell r="C510">
            <v>22.450001</v>
          </cell>
          <cell r="D510">
            <v>22.219999000000001</v>
          </cell>
          <cell r="E510">
            <v>22.309999000000001</v>
          </cell>
          <cell r="F510">
            <v>18.426952</v>
          </cell>
          <cell r="G510">
            <v>1202567</v>
          </cell>
        </row>
        <row r="511">
          <cell r="A511">
            <v>41751</v>
          </cell>
          <cell r="B511">
            <v>22.360001</v>
          </cell>
          <cell r="C511">
            <v>22.370000999999998</v>
          </cell>
          <cell r="D511">
            <v>21.809999000000001</v>
          </cell>
          <cell r="E511">
            <v>22</v>
          </cell>
          <cell r="F511">
            <v>18.170905999999999</v>
          </cell>
          <cell r="G511">
            <v>3240590</v>
          </cell>
        </row>
        <row r="512">
          <cell r="A512">
            <v>41752</v>
          </cell>
          <cell r="B512">
            <v>21.950001</v>
          </cell>
          <cell r="C512">
            <v>21.950001</v>
          </cell>
          <cell r="D512">
            <v>21.200001</v>
          </cell>
          <cell r="E512">
            <v>21.65</v>
          </cell>
          <cell r="F512">
            <v>17.881826</v>
          </cell>
          <cell r="G512">
            <v>11137778</v>
          </cell>
        </row>
        <row r="513">
          <cell r="A513">
            <v>41753</v>
          </cell>
          <cell r="B513">
            <v>21.65</v>
          </cell>
          <cell r="C513">
            <v>21.940000999999999</v>
          </cell>
          <cell r="D513">
            <v>21.549999</v>
          </cell>
          <cell r="E513">
            <v>21.780000999999999</v>
          </cell>
          <cell r="F513">
            <v>17.989198999999999</v>
          </cell>
          <cell r="G513">
            <v>4447292</v>
          </cell>
        </row>
        <row r="514">
          <cell r="A514">
            <v>41754</v>
          </cell>
          <cell r="B514">
            <v>21.68</v>
          </cell>
          <cell r="C514">
            <v>21.68</v>
          </cell>
          <cell r="D514">
            <v>21.1</v>
          </cell>
          <cell r="E514">
            <v>21.15</v>
          </cell>
          <cell r="F514">
            <v>17.468847</v>
          </cell>
          <cell r="G514">
            <v>4471819</v>
          </cell>
        </row>
        <row r="515">
          <cell r="A515">
            <v>41757</v>
          </cell>
          <cell r="B515">
            <v>21.15</v>
          </cell>
          <cell r="C515">
            <v>21.389999</v>
          </cell>
          <cell r="D515">
            <v>20.559999000000001</v>
          </cell>
          <cell r="E515">
            <v>21.040001</v>
          </cell>
          <cell r="F515">
            <v>17.377996</v>
          </cell>
          <cell r="G515">
            <v>7332831</v>
          </cell>
        </row>
        <row r="516">
          <cell r="A516">
            <v>41758</v>
          </cell>
          <cell r="B516">
            <v>21.1</v>
          </cell>
          <cell r="C516">
            <v>21.75</v>
          </cell>
          <cell r="D516">
            <v>21.1</v>
          </cell>
          <cell r="E516">
            <v>21.57</v>
          </cell>
          <cell r="F516">
            <v>17.815746000000001</v>
          </cell>
          <cell r="G516">
            <v>5102117</v>
          </cell>
        </row>
        <row r="517">
          <cell r="A517">
            <v>41759</v>
          </cell>
          <cell r="B517">
            <v>21.700001</v>
          </cell>
          <cell r="C517">
            <v>23</v>
          </cell>
          <cell r="D517">
            <v>21.700001</v>
          </cell>
          <cell r="E517">
            <v>22.92</v>
          </cell>
          <cell r="F517">
            <v>18.930779999999999</v>
          </cell>
          <cell r="G517">
            <v>15065455</v>
          </cell>
        </row>
        <row r="518">
          <cell r="A518">
            <v>41761</v>
          </cell>
          <cell r="B518">
            <v>23</v>
          </cell>
          <cell r="C518">
            <v>23.15</v>
          </cell>
          <cell r="D518">
            <v>22.940000999999999</v>
          </cell>
          <cell r="E518">
            <v>23.059999000000001</v>
          </cell>
          <cell r="F518">
            <v>19.046415</v>
          </cell>
          <cell r="G518">
            <v>3614490</v>
          </cell>
        </row>
        <row r="519">
          <cell r="A519">
            <v>41764</v>
          </cell>
          <cell r="B519">
            <v>22.959999</v>
          </cell>
          <cell r="C519">
            <v>23.48</v>
          </cell>
          <cell r="D519">
            <v>22.41</v>
          </cell>
          <cell r="E519">
            <v>23.209999</v>
          </cell>
          <cell r="F519">
            <v>19.170309</v>
          </cell>
          <cell r="G519">
            <v>1502921</v>
          </cell>
        </row>
        <row r="520">
          <cell r="A520">
            <v>41765</v>
          </cell>
          <cell r="B520">
            <v>23.110001</v>
          </cell>
          <cell r="C520">
            <v>23.18</v>
          </cell>
          <cell r="D520">
            <v>22.77</v>
          </cell>
          <cell r="E520">
            <v>23.059999000000001</v>
          </cell>
          <cell r="F520">
            <v>19.046415</v>
          </cell>
          <cell r="G520">
            <v>6004680</v>
          </cell>
        </row>
        <row r="521">
          <cell r="A521">
            <v>41766</v>
          </cell>
          <cell r="B521">
            <v>23.200001</v>
          </cell>
          <cell r="C521">
            <v>23.34</v>
          </cell>
          <cell r="D521">
            <v>23.049999</v>
          </cell>
          <cell r="E521">
            <v>23.25</v>
          </cell>
          <cell r="F521">
            <v>19.203346</v>
          </cell>
          <cell r="G521">
            <v>2396465</v>
          </cell>
        </row>
        <row r="522">
          <cell r="A522">
            <v>41767</v>
          </cell>
          <cell r="B522">
            <v>23.200001</v>
          </cell>
          <cell r="C522">
            <v>23.35</v>
          </cell>
          <cell r="D522">
            <v>23.01</v>
          </cell>
          <cell r="E522">
            <v>23.059999000000001</v>
          </cell>
          <cell r="F522">
            <v>19.046415</v>
          </cell>
          <cell r="G522">
            <v>1888919</v>
          </cell>
        </row>
        <row r="523">
          <cell r="A523">
            <v>41768</v>
          </cell>
          <cell r="B523">
            <v>23.08</v>
          </cell>
          <cell r="C523">
            <v>23.34</v>
          </cell>
          <cell r="D523">
            <v>22.83</v>
          </cell>
          <cell r="E523">
            <v>22.889999</v>
          </cell>
          <cell r="F523">
            <v>18.906002000000001</v>
          </cell>
          <cell r="G523">
            <v>1216125</v>
          </cell>
        </row>
        <row r="524">
          <cell r="A524">
            <v>41771</v>
          </cell>
          <cell r="B524">
            <v>22.99</v>
          </cell>
          <cell r="C524">
            <v>23.49</v>
          </cell>
          <cell r="D524">
            <v>22.99</v>
          </cell>
          <cell r="E524">
            <v>23.33</v>
          </cell>
          <cell r="F524">
            <v>19.269423</v>
          </cell>
          <cell r="G524">
            <v>5600545</v>
          </cell>
        </row>
        <row r="525">
          <cell r="A525">
            <v>41772</v>
          </cell>
          <cell r="B525">
            <v>23</v>
          </cell>
          <cell r="C525">
            <v>23.48</v>
          </cell>
          <cell r="D525">
            <v>22.83</v>
          </cell>
          <cell r="E525">
            <v>23.120000999999998</v>
          </cell>
          <cell r="F525">
            <v>19.095972</v>
          </cell>
          <cell r="G525">
            <v>2879721</v>
          </cell>
        </row>
        <row r="526">
          <cell r="A526">
            <v>41773</v>
          </cell>
          <cell r="B526">
            <v>23.120000999999998</v>
          </cell>
          <cell r="C526">
            <v>23.120000999999998</v>
          </cell>
          <cell r="D526">
            <v>22.75</v>
          </cell>
          <cell r="E526">
            <v>23.01</v>
          </cell>
          <cell r="F526">
            <v>19.005116999999998</v>
          </cell>
          <cell r="G526">
            <v>4778405</v>
          </cell>
        </row>
        <row r="527">
          <cell r="A527">
            <v>41774</v>
          </cell>
          <cell r="B527">
            <v>23.059999000000001</v>
          </cell>
          <cell r="C527">
            <v>23.09</v>
          </cell>
          <cell r="D527">
            <v>22.219999000000001</v>
          </cell>
          <cell r="E527">
            <v>22.43</v>
          </cell>
          <cell r="F527">
            <v>18.526070000000001</v>
          </cell>
          <cell r="G527">
            <v>2384361</v>
          </cell>
        </row>
        <row r="528">
          <cell r="A528">
            <v>41775</v>
          </cell>
          <cell r="B528">
            <v>22.440000999999999</v>
          </cell>
          <cell r="C528">
            <v>22.790001</v>
          </cell>
          <cell r="D528">
            <v>22.440000999999999</v>
          </cell>
          <cell r="E528">
            <v>22.700001</v>
          </cell>
          <cell r="F528">
            <v>18.749075000000001</v>
          </cell>
          <cell r="G528">
            <v>6755129</v>
          </cell>
        </row>
        <row r="529">
          <cell r="A529">
            <v>41778</v>
          </cell>
          <cell r="B529">
            <v>22.709999</v>
          </cell>
          <cell r="C529">
            <v>23.1</v>
          </cell>
          <cell r="D529">
            <v>22.610001</v>
          </cell>
          <cell r="E529">
            <v>22.98</v>
          </cell>
          <cell r="F529">
            <v>18.980336999999999</v>
          </cell>
          <cell r="G529">
            <v>4225582</v>
          </cell>
        </row>
        <row r="530">
          <cell r="A530">
            <v>41779</v>
          </cell>
          <cell r="B530">
            <v>22.9</v>
          </cell>
          <cell r="C530">
            <v>23.1</v>
          </cell>
          <cell r="D530">
            <v>22.559999000000001</v>
          </cell>
          <cell r="E530">
            <v>22.700001</v>
          </cell>
          <cell r="F530">
            <v>18.749075000000001</v>
          </cell>
          <cell r="G530">
            <v>2877390</v>
          </cell>
        </row>
        <row r="531">
          <cell r="A531">
            <v>41780</v>
          </cell>
          <cell r="B531">
            <v>22.790001</v>
          </cell>
          <cell r="C531">
            <v>22.879999000000002</v>
          </cell>
          <cell r="D531">
            <v>22.450001</v>
          </cell>
          <cell r="E531">
            <v>22.549999</v>
          </cell>
          <cell r="F531">
            <v>18.625178999999999</v>
          </cell>
          <cell r="G531">
            <v>12189525</v>
          </cell>
        </row>
        <row r="532">
          <cell r="A532">
            <v>41781</v>
          </cell>
          <cell r="B532">
            <v>22.629999000000002</v>
          </cell>
          <cell r="C532">
            <v>22.629999000000002</v>
          </cell>
          <cell r="D532">
            <v>22.280000999999999</v>
          </cell>
          <cell r="E532">
            <v>22.379999000000002</v>
          </cell>
          <cell r="F532">
            <v>18.484770000000001</v>
          </cell>
          <cell r="G532">
            <v>3062705</v>
          </cell>
        </row>
        <row r="533">
          <cell r="A533">
            <v>41782</v>
          </cell>
          <cell r="B533">
            <v>22.35</v>
          </cell>
          <cell r="C533">
            <v>22.5</v>
          </cell>
          <cell r="D533">
            <v>22.15</v>
          </cell>
          <cell r="E533">
            <v>22.24</v>
          </cell>
          <cell r="F533">
            <v>18.369135</v>
          </cell>
          <cell r="G533">
            <v>3533255</v>
          </cell>
        </row>
        <row r="534">
          <cell r="A534">
            <v>41785</v>
          </cell>
          <cell r="B534">
            <v>22.299999</v>
          </cell>
          <cell r="C534">
            <v>22.48</v>
          </cell>
          <cell r="D534">
            <v>22.299999</v>
          </cell>
          <cell r="E534">
            <v>22.4</v>
          </cell>
          <cell r="F534">
            <v>18.501289</v>
          </cell>
          <cell r="G534">
            <v>1288997</v>
          </cell>
        </row>
        <row r="535">
          <cell r="A535">
            <v>41786</v>
          </cell>
          <cell r="B535">
            <v>22.450001</v>
          </cell>
          <cell r="C535">
            <v>22.629999000000002</v>
          </cell>
          <cell r="D535">
            <v>22.309999000000001</v>
          </cell>
          <cell r="E535">
            <v>22.57</v>
          </cell>
          <cell r="F535">
            <v>18.641701000000001</v>
          </cell>
          <cell r="G535">
            <v>9204660</v>
          </cell>
        </row>
        <row r="536">
          <cell r="A536">
            <v>41787</v>
          </cell>
          <cell r="B536">
            <v>22.610001</v>
          </cell>
          <cell r="C536">
            <v>22.959999</v>
          </cell>
          <cell r="D536">
            <v>22.49</v>
          </cell>
          <cell r="E536">
            <v>22.9</v>
          </cell>
          <cell r="F536">
            <v>18.914262999999998</v>
          </cell>
          <cell r="G536">
            <v>10589279</v>
          </cell>
        </row>
        <row r="537">
          <cell r="A537">
            <v>41788</v>
          </cell>
          <cell r="B537">
            <v>22.9</v>
          </cell>
          <cell r="C537">
            <v>22.98</v>
          </cell>
          <cell r="D537">
            <v>22.549999</v>
          </cell>
          <cell r="E537">
            <v>22.77</v>
          </cell>
          <cell r="F537">
            <v>18.806889000000002</v>
          </cell>
          <cell r="G537">
            <v>2998832</v>
          </cell>
        </row>
        <row r="538">
          <cell r="A538">
            <v>41789</v>
          </cell>
          <cell r="B538">
            <v>22.77</v>
          </cell>
          <cell r="C538">
            <v>22.9</v>
          </cell>
          <cell r="D538">
            <v>22.6</v>
          </cell>
          <cell r="E538">
            <v>22.780000999999999</v>
          </cell>
          <cell r="F538">
            <v>18.815147</v>
          </cell>
          <cell r="G538">
            <v>3150593</v>
          </cell>
        </row>
        <row r="539">
          <cell r="A539">
            <v>41792</v>
          </cell>
          <cell r="B539">
            <v>22.780000999999999</v>
          </cell>
          <cell r="C539">
            <v>23</v>
          </cell>
          <cell r="D539">
            <v>22.700001</v>
          </cell>
          <cell r="E539">
            <v>22.879999000000002</v>
          </cell>
          <cell r="F539">
            <v>18.897742999999998</v>
          </cell>
          <cell r="G539">
            <v>2373277</v>
          </cell>
        </row>
        <row r="540">
          <cell r="A540">
            <v>41793</v>
          </cell>
          <cell r="B540">
            <v>22.959999</v>
          </cell>
          <cell r="C540">
            <v>23.49</v>
          </cell>
          <cell r="D540">
            <v>22.719999000000001</v>
          </cell>
          <cell r="E540">
            <v>23.389999</v>
          </cell>
          <cell r="F540">
            <v>19.318977</v>
          </cell>
          <cell r="G540">
            <v>7251054</v>
          </cell>
        </row>
        <row r="541">
          <cell r="A541">
            <v>41794</v>
          </cell>
          <cell r="B541">
            <v>23.41</v>
          </cell>
          <cell r="C541">
            <v>23.75</v>
          </cell>
          <cell r="D541">
            <v>23.08</v>
          </cell>
          <cell r="E541">
            <v>23.5</v>
          </cell>
          <cell r="F541">
            <v>19.409829999999999</v>
          </cell>
          <cell r="G541">
            <v>5809818</v>
          </cell>
        </row>
        <row r="542">
          <cell r="A542">
            <v>41795</v>
          </cell>
          <cell r="B542">
            <v>23.5</v>
          </cell>
          <cell r="C542">
            <v>23.709999</v>
          </cell>
          <cell r="D542">
            <v>23.43</v>
          </cell>
          <cell r="E542">
            <v>23.65</v>
          </cell>
          <cell r="F542">
            <v>19.533723999999999</v>
          </cell>
          <cell r="G542">
            <v>3430556</v>
          </cell>
        </row>
        <row r="543">
          <cell r="A543">
            <v>41796</v>
          </cell>
          <cell r="B543">
            <v>23.65</v>
          </cell>
          <cell r="C543">
            <v>24.700001</v>
          </cell>
          <cell r="D543">
            <v>23.549999</v>
          </cell>
          <cell r="E543">
            <v>24.5</v>
          </cell>
          <cell r="F543">
            <v>20.235783000000001</v>
          </cell>
          <cell r="G543">
            <v>6554854</v>
          </cell>
        </row>
        <row r="544">
          <cell r="A544">
            <v>41799</v>
          </cell>
          <cell r="B544">
            <v>24.379999000000002</v>
          </cell>
          <cell r="C544">
            <v>24.84</v>
          </cell>
          <cell r="D544">
            <v>24.379999000000002</v>
          </cell>
          <cell r="E544">
            <v>24.51</v>
          </cell>
          <cell r="F544">
            <v>20.244043000000001</v>
          </cell>
          <cell r="G544">
            <v>3425640</v>
          </cell>
        </row>
        <row r="545">
          <cell r="A545">
            <v>41800</v>
          </cell>
          <cell r="B545">
            <v>24.370000999999998</v>
          </cell>
          <cell r="C545">
            <v>25.09</v>
          </cell>
          <cell r="D545">
            <v>24.280000999999999</v>
          </cell>
          <cell r="E545">
            <v>24.969999000000001</v>
          </cell>
          <cell r="F545">
            <v>20.62398</v>
          </cell>
          <cell r="G545">
            <v>3645479</v>
          </cell>
        </row>
        <row r="546">
          <cell r="A546">
            <v>41801</v>
          </cell>
          <cell r="B546">
            <v>24.76</v>
          </cell>
          <cell r="C546">
            <v>25.059999000000001</v>
          </cell>
          <cell r="D546">
            <v>24.309999000000001</v>
          </cell>
          <cell r="E546">
            <v>24.93</v>
          </cell>
          <cell r="F546">
            <v>20.590944</v>
          </cell>
          <cell r="G546">
            <v>4351383</v>
          </cell>
        </row>
        <row r="547">
          <cell r="A547">
            <v>41802</v>
          </cell>
          <cell r="B547">
            <v>25.030000999999999</v>
          </cell>
          <cell r="C547">
            <v>25.030000999999999</v>
          </cell>
          <cell r="D547">
            <v>24.459999</v>
          </cell>
          <cell r="E547">
            <v>24.77</v>
          </cell>
          <cell r="F547">
            <v>20.458787999999998</v>
          </cell>
          <cell r="G547">
            <v>1795485</v>
          </cell>
        </row>
        <row r="548">
          <cell r="A548">
            <v>41803</v>
          </cell>
          <cell r="B548">
            <v>24.780000999999999</v>
          </cell>
          <cell r="C548">
            <v>24.860001</v>
          </cell>
          <cell r="D548">
            <v>24.200001</v>
          </cell>
          <cell r="E548">
            <v>24.41</v>
          </cell>
          <cell r="F548">
            <v>20.161448</v>
          </cell>
          <cell r="G548">
            <v>3250700</v>
          </cell>
        </row>
        <row r="549">
          <cell r="A549">
            <v>41806</v>
          </cell>
          <cell r="B549">
            <v>24</v>
          </cell>
          <cell r="C549">
            <v>24.620000999999998</v>
          </cell>
          <cell r="D549">
            <v>24</v>
          </cell>
          <cell r="E549">
            <v>24.24</v>
          </cell>
          <cell r="F549">
            <v>20.021035999999999</v>
          </cell>
          <cell r="G549">
            <v>2746675</v>
          </cell>
        </row>
        <row r="550">
          <cell r="A550">
            <v>41807</v>
          </cell>
          <cell r="B550">
            <v>24.5</v>
          </cell>
          <cell r="C550">
            <v>24.74</v>
          </cell>
          <cell r="D550">
            <v>24.16</v>
          </cell>
          <cell r="E550">
            <v>24.360001</v>
          </cell>
          <cell r="F550">
            <v>20.120152000000001</v>
          </cell>
          <cell r="G550">
            <v>9212949</v>
          </cell>
        </row>
        <row r="551">
          <cell r="A551">
            <v>41808</v>
          </cell>
          <cell r="B551">
            <v>24.25</v>
          </cell>
          <cell r="C551">
            <v>25.25</v>
          </cell>
          <cell r="D551">
            <v>24.200001</v>
          </cell>
          <cell r="E551">
            <v>25.030000999999999</v>
          </cell>
          <cell r="F551">
            <v>20.673538000000001</v>
          </cell>
          <cell r="G551">
            <v>4488234</v>
          </cell>
        </row>
        <row r="552">
          <cell r="A552">
            <v>41809</v>
          </cell>
          <cell r="B552">
            <v>25.030000999999999</v>
          </cell>
          <cell r="C552">
            <v>25.129999000000002</v>
          </cell>
          <cell r="D552">
            <v>24.790001</v>
          </cell>
          <cell r="E552">
            <v>24.879999000000002</v>
          </cell>
          <cell r="F552">
            <v>20.549644000000001</v>
          </cell>
          <cell r="G552">
            <v>1421798</v>
          </cell>
        </row>
        <row r="553">
          <cell r="A553">
            <v>41810</v>
          </cell>
          <cell r="B553">
            <v>24.98</v>
          </cell>
          <cell r="C553">
            <v>25.1</v>
          </cell>
          <cell r="D553">
            <v>24.6</v>
          </cell>
          <cell r="E553">
            <v>25.02</v>
          </cell>
          <cell r="F553">
            <v>20.665279000000002</v>
          </cell>
          <cell r="G553">
            <v>3242723</v>
          </cell>
        </row>
        <row r="554">
          <cell r="A554">
            <v>41813</v>
          </cell>
          <cell r="B554">
            <v>24.889999</v>
          </cell>
          <cell r="C554">
            <v>24.889999</v>
          </cell>
          <cell r="D554">
            <v>24.65</v>
          </cell>
          <cell r="E554">
            <v>24.75</v>
          </cell>
          <cell r="F554">
            <v>20.442271999999999</v>
          </cell>
          <cell r="G554">
            <v>1156324</v>
          </cell>
        </row>
        <row r="555">
          <cell r="A555">
            <v>41814</v>
          </cell>
          <cell r="B555">
            <v>24.68</v>
          </cell>
          <cell r="C555">
            <v>25.01</v>
          </cell>
          <cell r="D555">
            <v>24.6</v>
          </cell>
          <cell r="E555">
            <v>24.860001</v>
          </cell>
          <cell r="F555">
            <v>20.533127</v>
          </cell>
          <cell r="G555">
            <v>1514072</v>
          </cell>
        </row>
        <row r="556">
          <cell r="A556">
            <v>41815</v>
          </cell>
          <cell r="B556">
            <v>24.93</v>
          </cell>
          <cell r="C556">
            <v>25.200001</v>
          </cell>
          <cell r="D556">
            <v>24.700001</v>
          </cell>
          <cell r="E556">
            <v>25.15</v>
          </cell>
          <cell r="F556">
            <v>20.772649999999999</v>
          </cell>
          <cell r="G556">
            <v>1535963</v>
          </cell>
        </row>
        <row r="557">
          <cell r="A557">
            <v>41816</v>
          </cell>
          <cell r="B557">
            <v>25.09</v>
          </cell>
          <cell r="C557">
            <v>25.190000999999999</v>
          </cell>
          <cell r="D557">
            <v>24.25</v>
          </cell>
          <cell r="E557">
            <v>24.57</v>
          </cell>
          <cell r="F557">
            <v>20.293597999999999</v>
          </cell>
          <cell r="G557">
            <v>2008574</v>
          </cell>
        </row>
        <row r="558">
          <cell r="A558">
            <v>41817</v>
          </cell>
          <cell r="B558">
            <v>24.67</v>
          </cell>
          <cell r="C558">
            <v>25.01</v>
          </cell>
          <cell r="D558">
            <v>24.41</v>
          </cell>
          <cell r="E558">
            <v>24.700001</v>
          </cell>
          <cell r="F558">
            <v>20.400971999999999</v>
          </cell>
          <cell r="G558">
            <v>4512244</v>
          </cell>
        </row>
        <row r="559">
          <cell r="A559">
            <v>41820</v>
          </cell>
          <cell r="B559">
            <v>24.799999</v>
          </cell>
          <cell r="C559">
            <v>25.059999000000001</v>
          </cell>
          <cell r="D559">
            <v>24.65</v>
          </cell>
          <cell r="E559">
            <v>25</v>
          </cell>
          <cell r="F559">
            <v>20.648758000000001</v>
          </cell>
          <cell r="G559">
            <v>2243996</v>
          </cell>
        </row>
        <row r="560">
          <cell r="A560">
            <v>41821</v>
          </cell>
          <cell r="B560">
            <v>25.059999000000001</v>
          </cell>
          <cell r="C560">
            <v>25.99</v>
          </cell>
          <cell r="D560">
            <v>24.690000999999999</v>
          </cell>
          <cell r="E560">
            <v>25.77</v>
          </cell>
          <cell r="F560">
            <v>21.284742000000001</v>
          </cell>
          <cell r="G560">
            <v>3404191</v>
          </cell>
        </row>
        <row r="561">
          <cell r="A561">
            <v>41822</v>
          </cell>
          <cell r="B561">
            <v>25.709999</v>
          </cell>
          <cell r="C561">
            <v>27.51</v>
          </cell>
          <cell r="D561">
            <v>25.43</v>
          </cell>
          <cell r="E561">
            <v>26.25</v>
          </cell>
          <cell r="F561">
            <v>21.681197999999998</v>
          </cell>
          <cell r="G561">
            <v>5385722</v>
          </cell>
        </row>
        <row r="562">
          <cell r="A562">
            <v>41823</v>
          </cell>
          <cell r="B562">
            <v>26.4</v>
          </cell>
          <cell r="C562">
            <v>26.84</v>
          </cell>
          <cell r="D562">
            <v>26.389999</v>
          </cell>
          <cell r="E562">
            <v>26.719999000000001</v>
          </cell>
          <cell r="F562">
            <v>22.069391</v>
          </cell>
          <cell r="G562">
            <v>3335710</v>
          </cell>
        </row>
        <row r="563">
          <cell r="A563">
            <v>41824</v>
          </cell>
          <cell r="B563">
            <v>27</v>
          </cell>
          <cell r="C563">
            <v>27.799999</v>
          </cell>
          <cell r="D563">
            <v>26.65</v>
          </cell>
          <cell r="E563">
            <v>27.41</v>
          </cell>
          <cell r="F563">
            <v>22.639299000000001</v>
          </cell>
          <cell r="G563">
            <v>2878543</v>
          </cell>
        </row>
        <row r="564">
          <cell r="A564">
            <v>41827</v>
          </cell>
          <cell r="B564">
            <v>27.4</v>
          </cell>
          <cell r="C564">
            <v>28.16</v>
          </cell>
          <cell r="D564">
            <v>27.4</v>
          </cell>
          <cell r="E564">
            <v>28.030000999999999</v>
          </cell>
          <cell r="F564">
            <v>23.151389999999999</v>
          </cell>
          <cell r="G564">
            <v>16272511</v>
          </cell>
        </row>
        <row r="565">
          <cell r="A565">
            <v>41828</v>
          </cell>
          <cell r="B565">
            <v>27.98</v>
          </cell>
          <cell r="C565">
            <v>28.49</v>
          </cell>
          <cell r="D565">
            <v>27.959999</v>
          </cell>
          <cell r="E565">
            <v>28.32</v>
          </cell>
          <cell r="F565">
            <v>23.390913000000001</v>
          </cell>
          <cell r="G565">
            <v>3262855</v>
          </cell>
        </row>
        <row r="566">
          <cell r="A566">
            <v>41829</v>
          </cell>
          <cell r="B566">
            <v>28.299999</v>
          </cell>
          <cell r="C566">
            <v>28.700001</v>
          </cell>
          <cell r="D566">
            <v>27.870000999999998</v>
          </cell>
          <cell r="E566">
            <v>28.01</v>
          </cell>
          <cell r="F566">
            <v>23.134868999999998</v>
          </cell>
          <cell r="G566">
            <v>6751956</v>
          </cell>
        </row>
        <row r="567">
          <cell r="A567">
            <v>41830</v>
          </cell>
          <cell r="B567">
            <v>28.01</v>
          </cell>
          <cell r="C567">
            <v>28.35</v>
          </cell>
          <cell r="D567">
            <v>27.799999</v>
          </cell>
          <cell r="E567">
            <v>27.879999000000002</v>
          </cell>
          <cell r="F567">
            <v>23.027494000000001</v>
          </cell>
          <cell r="G567">
            <v>14217575</v>
          </cell>
        </row>
        <row r="568">
          <cell r="A568">
            <v>41831</v>
          </cell>
          <cell r="B568">
            <v>27.799999</v>
          </cell>
          <cell r="C568">
            <v>28</v>
          </cell>
          <cell r="D568">
            <v>26.360001</v>
          </cell>
          <cell r="E568">
            <v>26.809999000000001</v>
          </cell>
          <cell r="F568">
            <v>22.143727999999999</v>
          </cell>
          <cell r="G568">
            <v>2342774</v>
          </cell>
        </row>
        <row r="569">
          <cell r="A569">
            <v>41834</v>
          </cell>
          <cell r="B569">
            <v>26.9</v>
          </cell>
          <cell r="C569">
            <v>27.49</v>
          </cell>
          <cell r="D569">
            <v>26.9</v>
          </cell>
          <cell r="E569">
            <v>27.16</v>
          </cell>
          <cell r="F569">
            <v>22.432811999999998</v>
          </cell>
          <cell r="G569">
            <v>2425035</v>
          </cell>
        </row>
        <row r="570">
          <cell r="A570">
            <v>41835</v>
          </cell>
          <cell r="B570">
            <v>27.290001</v>
          </cell>
          <cell r="C570">
            <v>27.59</v>
          </cell>
          <cell r="D570">
            <v>26.66</v>
          </cell>
          <cell r="E570">
            <v>26.75</v>
          </cell>
          <cell r="F570">
            <v>22.094173000000001</v>
          </cell>
          <cell r="G570">
            <v>2498245</v>
          </cell>
        </row>
        <row r="571">
          <cell r="A571">
            <v>41836</v>
          </cell>
          <cell r="B571">
            <v>26.73</v>
          </cell>
          <cell r="C571">
            <v>26.889999</v>
          </cell>
          <cell r="D571">
            <v>26.280000999999999</v>
          </cell>
          <cell r="E571">
            <v>26.51</v>
          </cell>
          <cell r="F571">
            <v>21.895945000000001</v>
          </cell>
          <cell r="G571">
            <v>3879320</v>
          </cell>
        </row>
        <row r="572">
          <cell r="A572">
            <v>41837</v>
          </cell>
          <cell r="B572">
            <v>26.5</v>
          </cell>
          <cell r="C572">
            <v>27</v>
          </cell>
          <cell r="D572">
            <v>26.379999000000002</v>
          </cell>
          <cell r="E572">
            <v>26.65</v>
          </cell>
          <cell r="F572">
            <v>22.011578</v>
          </cell>
          <cell r="G572">
            <v>1555748</v>
          </cell>
        </row>
        <row r="573">
          <cell r="A573">
            <v>41838</v>
          </cell>
          <cell r="B573">
            <v>26.709999</v>
          </cell>
          <cell r="C573">
            <v>27.549999</v>
          </cell>
          <cell r="D573">
            <v>26.57</v>
          </cell>
          <cell r="E573">
            <v>27.49</v>
          </cell>
          <cell r="F573">
            <v>22.705376000000001</v>
          </cell>
          <cell r="G573">
            <v>3393483</v>
          </cell>
        </row>
        <row r="574">
          <cell r="A574">
            <v>41841</v>
          </cell>
          <cell r="B574">
            <v>27.4</v>
          </cell>
          <cell r="C574">
            <v>28</v>
          </cell>
          <cell r="D574">
            <v>27.4</v>
          </cell>
          <cell r="E574">
            <v>27.610001</v>
          </cell>
          <cell r="F574">
            <v>22.804489</v>
          </cell>
          <cell r="G574">
            <v>6239140</v>
          </cell>
        </row>
        <row r="575">
          <cell r="A575">
            <v>41842</v>
          </cell>
          <cell r="B575">
            <v>27.4</v>
          </cell>
          <cell r="C575">
            <v>28.200001</v>
          </cell>
          <cell r="D575">
            <v>27.02</v>
          </cell>
          <cell r="E575">
            <v>27.99</v>
          </cell>
          <cell r="F575">
            <v>23.118347</v>
          </cell>
          <cell r="G575">
            <v>2661585</v>
          </cell>
        </row>
        <row r="576">
          <cell r="A576">
            <v>41843</v>
          </cell>
          <cell r="B576">
            <v>28.129999000000002</v>
          </cell>
          <cell r="C576">
            <v>28.309999000000001</v>
          </cell>
          <cell r="D576">
            <v>27.74</v>
          </cell>
          <cell r="E576">
            <v>28.09</v>
          </cell>
          <cell r="F576">
            <v>23.200946999999999</v>
          </cell>
          <cell r="G576">
            <v>2095709</v>
          </cell>
        </row>
        <row r="577">
          <cell r="A577">
            <v>41844</v>
          </cell>
          <cell r="B577">
            <v>28.129999000000002</v>
          </cell>
          <cell r="C577">
            <v>28.73</v>
          </cell>
          <cell r="D577">
            <v>28</v>
          </cell>
          <cell r="E577">
            <v>28.49</v>
          </cell>
          <cell r="F577">
            <v>23.531324000000001</v>
          </cell>
          <cell r="G577">
            <v>1450983</v>
          </cell>
        </row>
        <row r="578">
          <cell r="A578">
            <v>41845</v>
          </cell>
          <cell r="B578">
            <v>28.49</v>
          </cell>
          <cell r="C578">
            <v>28.889999</v>
          </cell>
          <cell r="D578">
            <v>28.190000999999999</v>
          </cell>
          <cell r="E578">
            <v>28.51</v>
          </cell>
          <cell r="F578">
            <v>23.547846</v>
          </cell>
          <cell r="G578">
            <v>2554253</v>
          </cell>
        </row>
        <row r="579">
          <cell r="A579">
            <v>41848</v>
          </cell>
          <cell r="B579">
            <v>28.200001</v>
          </cell>
          <cell r="C579">
            <v>28.299999</v>
          </cell>
          <cell r="D579">
            <v>27.940000999999999</v>
          </cell>
          <cell r="E579">
            <v>28.09</v>
          </cell>
          <cell r="F579">
            <v>23.200946999999999</v>
          </cell>
          <cell r="G579">
            <v>1075004</v>
          </cell>
        </row>
        <row r="580">
          <cell r="A580">
            <v>41849</v>
          </cell>
          <cell r="B580">
            <v>28.1</v>
          </cell>
          <cell r="C580">
            <v>28.700001</v>
          </cell>
          <cell r="D580">
            <v>28.059999000000001</v>
          </cell>
          <cell r="E580">
            <v>28.219999000000001</v>
          </cell>
          <cell r="F580">
            <v>23.308315</v>
          </cell>
          <cell r="G580">
            <v>2143660</v>
          </cell>
        </row>
        <row r="581">
          <cell r="A581">
            <v>41850</v>
          </cell>
          <cell r="B581">
            <v>28.1</v>
          </cell>
          <cell r="C581">
            <v>28.27</v>
          </cell>
          <cell r="D581">
            <v>26.889999</v>
          </cell>
          <cell r="E581">
            <v>27.18</v>
          </cell>
          <cell r="F581">
            <v>22.449331000000001</v>
          </cell>
          <cell r="G581">
            <v>3774522</v>
          </cell>
        </row>
        <row r="582">
          <cell r="A582">
            <v>41851</v>
          </cell>
          <cell r="B582">
            <v>27.24</v>
          </cell>
          <cell r="C582">
            <v>27.24</v>
          </cell>
          <cell r="D582">
            <v>26.01</v>
          </cell>
          <cell r="E582">
            <v>26.65</v>
          </cell>
          <cell r="F582">
            <v>22.011578</v>
          </cell>
          <cell r="G582">
            <v>4417480</v>
          </cell>
        </row>
        <row r="583">
          <cell r="A583">
            <v>41852</v>
          </cell>
          <cell r="B583">
            <v>26.65</v>
          </cell>
          <cell r="C583">
            <v>27.15</v>
          </cell>
          <cell r="D583">
            <v>25.719999000000001</v>
          </cell>
          <cell r="E583">
            <v>26.02</v>
          </cell>
          <cell r="F583">
            <v>21.491226000000001</v>
          </cell>
          <cell r="G583">
            <v>4657214</v>
          </cell>
        </row>
        <row r="584">
          <cell r="A584">
            <v>41855</v>
          </cell>
          <cell r="B584">
            <v>26.32</v>
          </cell>
          <cell r="C584">
            <v>28.280000999999999</v>
          </cell>
          <cell r="D584">
            <v>26.32</v>
          </cell>
          <cell r="E584">
            <v>27.969999000000001</v>
          </cell>
          <cell r="F584">
            <v>23.101832999999999</v>
          </cell>
          <cell r="G584">
            <v>6646339</v>
          </cell>
        </row>
        <row r="585">
          <cell r="A585">
            <v>41856</v>
          </cell>
          <cell r="B585">
            <v>27.940000999999999</v>
          </cell>
          <cell r="C585">
            <v>28.190000999999999</v>
          </cell>
          <cell r="D585">
            <v>27.01</v>
          </cell>
          <cell r="E585">
            <v>27.780000999999999</v>
          </cell>
          <cell r="F585">
            <v>22.944901000000002</v>
          </cell>
          <cell r="G585">
            <v>4105546</v>
          </cell>
        </row>
        <row r="586">
          <cell r="A586">
            <v>41857</v>
          </cell>
          <cell r="B586">
            <v>27.85</v>
          </cell>
          <cell r="C586">
            <v>28.200001</v>
          </cell>
          <cell r="D586">
            <v>27.24</v>
          </cell>
          <cell r="E586">
            <v>27.379999000000002</v>
          </cell>
          <cell r="F586">
            <v>22.614521</v>
          </cell>
          <cell r="G586">
            <v>1849481</v>
          </cell>
        </row>
        <row r="587">
          <cell r="A587">
            <v>41858</v>
          </cell>
          <cell r="B587">
            <v>27.450001</v>
          </cell>
          <cell r="C587">
            <v>27.690000999999999</v>
          </cell>
          <cell r="D587">
            <v>27.290001</v>
          </cell>
          <cell r="E587">
            <v>27.559999000000001</v>
          </cell>
          <cell r="F587">
            <v>22.763193000000001</v>
          </cell>
          <cell r="G587">
            <v>7134099</v>
          </cell>
        </row>
        <row r="588">
          <cell r="A588">
            <v>41859</v>
          </cell>
          <cell r="B588">
            <v>27.51</v>
          </cell>
          <cell r="C588">
            <v>28.02</v>
          </cell>
          <cell r="D588">
            <v>27.440000999999999</v>
          </cell>
          <cell r="E588">
            <v>27.93</v>
          </cell>
          <cell r="F588">
            <v>23.068794</v>
          </cell>
          <cell r="G588">
            <v>1239888</v>
          </cell>
        </row>
        <row r="589">
          <cell r="A589">
            <v>41862</v>
          </cell>
          <cell r="B589">
            <v>28</v>
          </cell>
          <cell r="C589">
            <v>29</v>
          </cell>
          <cell r="D589">
            <v>27.809999000000001</v>
          </cell>
          <cell r="E589">
            <v>28.91</v>
          </cell>
          <cell r="F589">
            <v>23.878226999999999</v>
          </cell>
          <cell r="G589">
            <v>7237156</v>
          </cell>
        </row>
        <row r="590">
          <cell r="A590">
            <v>41863</v>
          </cell>
          <cell r="B590">
            <v>28.98</v>
          </cell>
          <cell r="C590">
            <v>28.98</v>
          </cell>
          <cell r="D590">
            <v>28.280000999999999</v>
          </cell>
          <cell r="E590">
            <v>28.43</v>
          </cell>
          <cell r="F590">
            <v>23.481766</v>
          </cell>
          <cell r="G590">
            <v>3266974</v>
          </cell>
        </row>
        <row r="591">
          <cell r="A591">
            <v>41864</v>
          </cell>
          <cell r="B591">
            <v>28.5</v>
          </cell>
          <cell r="C591">
            <v>29</v>
          </cell>
          <cell r="D591">
            <v>28.25</v>
          </cell>
          <cell r="E591">
            <v>28.940000999999999</v>
          </cell>
          <cell r="F591">
            <v>23.903003999999999</v>
          </cell>
          <cell r="G591">
            <v>1950250</v>
          </cell>
        </row>
        <row r="592">
          <cell r="A592">
            <v>41865</v>
          </cell>
          <cell r="B592">
            <v>28.9</v>
          </cell>
          <cell r="C592">
            <v>28.9</v>
          </cell>
          <cell r="D592">
            <v>28.1</v>
          </cell>
          <cell r="E592">
            <v>28.629999000000002</v>
          </cell>
          <cell r="F592">
            <v>23.646957</v>
          </cell>
          <cell r="G592">
            <v>3288384</v>
          </cell>
        </row>
        <row r="593">
          <cell r="A593">
            <v>41866</v>
          </cell>
          <cell r="B593">
            <v>28.559999000000001</v>
          </cell>
          <cell r="C593">
            <v>28.559999000000001</v>
          </cell>
          <cell r="D593">
            <v>27.91</v>
          </cell>
          <cell r="E593">
            <v>28.09</v>
          </cell>
          <cell r="F593">
            <v>23.200946999999999</v>
          </cell>
          <cell r="G593">
            <v>3755177</v>
          </cell>
        </row>
        <row r="594">
          <cell r="A594">
            <v>41869</v>
          </cell>
          <cell r="B594">
            <v>28.09</v>
          </cell>
          <cell r="C594">
            <v>28.860001</v>
          </cell>
          <cell r="D594">
            <v>28.049999</v>
          </cell>
          <cell r="E594">
            <v>28.76</v>
          </cell>
          <cell r="F594">
            <v>23.754332000000002</v>
          </cell>
          <cell r="G594">
            <v>2803983</v>
          </cell>
        </row>
        <row r="595">
          <cell r="A595">
            <v>41870</v>
          </cell>
          <cell r="B595">
            <v>28.5</v>
          </cell>
          <cell r="C595">
            <v>29.9</v>
          </cell>
          <cell r="D595">
            <v>28.34</v>
          </cell>
          <cell r="E595">
            <v>29.35</v>
          </cell>
          <cell r="F595">
            <v>24.241645999999999</v>
          </cell>
          <cell r="G595">
            <v>3453843</v>
          </cell>
        </row>
        <row r="596">
          <cell r="A596">
            <v>41871</v>
          </cell>
          <cell r="B596">
            <v>29.370000999999998</v>
          </cell>
          <cell r="C596">
            <v>29.969999000000001</v>
          </cell>
          <cell r="D596">
            <v>29.370000999999998</v>
          </cell>
          <cell r="E596">
            <v>29.709999</v>
          </cell>
          <cell r="F596">
            <v>24.538983999999999</v>
          </cell>
          <cell r="G596">
            <v>3151093</v>
          </cell>
        </row>
        <row r="597">
          <cell r="A597">
            <v>41872</v>
          </cell>
          <cell r="B597">
            <v>29.559999000000001</v>
          </cell>
          <cell r="C597">
            <v>29.889999</v>
          </cell>
          <cell r="D597">
            <v>29.299999</v>
          </cell>
          <cell r="E597">
            <v>29.77</v>
          </cell>
          <cell r="F597">
            <v>24.588543000000001</v>
          </cell>
          <cell r="G597">
            <v>1914629</v>
          </cell>
        </row>
        <row r="598">
          <cell r="A598">
            <v>41873</v>
          </cell>
          <cell r="B598">
            <v>29.85</v>
          </cell>
          <cell r="C598">
            <v>29.889999</v>
          </cell>
          <cell r="D598">
            <v>29.360001</v>
          </cell>
          <cell r="E598">
            <v>29.49</v>
          </cell>
          <cell r="F598">
            <v>24.357275000000001</v>
          </cell>
          <cell r="G598">
            <v>1976403</v>
          </cell>
        </row>
        <row r="599">
          <cell r="A599">
            <v>41876</v>
          </cell>
          <cell r="B599">
            <v>29.389999</v>
          </cell>
          <cell r="C599">
            <v>29.799999</v>
          </cell>
          <cell r="D599">
            <v>29.299999</v>
          </cell>
          <cell r="E599">
            <v>29.709999</v>
          </cell>
          <cell r="F599">
            <v>24.538983999999999</v>
          </cell>
          <cell r="G599">
            <v>2078666</v>
          </cell>
        </row>
        <row r="600">
          <cell r="A600">
            <v>41877</v>
          </cell>
          <cell r="B600">
            <v>29.700001</v>
          </cell>
          <cell r="C600">
            <v>29.799999</v>
          </cell>
          <cell r="D600">
            <v>28.74</v>
          </cell>
          <cell r="E600">
            <v>28.93</v>
          </cell>
          <cell r="F600">
            <v>23.894742999999998</v>
          </cell>
          <cell r="G600">
            <v>2346850</v>
          </cell>
        </row>
        <row r="601">
          <cell r="A601">
            <v>41878</v>
          </cell>
          <cell r="B601">
            <v>28.9</v>
          </cell>
          <cell r="C601">
            <v>29.809999000000001</v>
          </cell>
          <cell r="D601">
            <v>28.4</v>
          </cell>
          <cell r="E601">
            <v>29.110001</v>
          </cell>
          <cell r="F601">
            <v>24.043415</v>
          </cell>
          <cell r="G601">
            <v>3249494</v>
          </cell>
        </row>
        <row r="602">
          <cell r="A602">
            <v>41879</v>
          </cell>
          <cell r="B602">
            <v>29.1</v>
          </cell>
          <cell r="C602">
            <v>29.49</v>
          </cell>
          <cell r="D602">
            <v>28.379999000000002</v>
          </cell>
          <cell r="E602">
            <v>28.450001</v>
          </cell>
          <cell r="F602">
            <v>23.498287000000001</v>
          </cell>
          <cell r="G602">
            <v>2032859</v>
          </cell>
        </row>
        <row r="603">
          <cell r="A603">
            <v>41880</v>
          </cell>
          <cell r="B603">
            <v>28.59</v>
          </cell>
          <cell r="C603">
            <v>28.83</v>
          </cell>
          <cell r="D603">
            <v>27.549999</v>
          </cell>
          <cell r="E603">
            <v>27.92</v>
          </cell>
          <cell r="F603">
            <v>23.060531999999998</v>
          </cell>
          <cell r="G603">
            <v>4735281</v>
          </cell>
        </row>
        <row r="604">
          <cell r="A604">
            <v>41883</v>
          </cell>
          <cell r="B604">
            <v>27.75</v>
          </cell>
          <cell r="C604">
            <v>28.75</v>
          </cell>
          <cell r="D604">
            <v>27.75</v>
          </cell>
          <cell r="E604">
            <v>28.41</v>
          </cell>
          <cell r="F604">
            <v>23.465250000000001</v>
          </cell>
          <cell r="G604">
            <v>822619</v>
          </cell>
        </row>
        <row r="605">
          <cell r="A605">
            <v>41884</v>
          </cell>
          <cell r="B605">
            <v>28.5</v>
          </cell>
          <cell r="C605">
            <v>28.74</v>
          </cell>
          <cell r="D605">
            <v>28.24</v>
          </cell>
          <cell r="E605">
            <v>28.48</v>
          </cell>
          <cell r="F605">
            <v>23.523066</v>
          </cell>
          <cell r="G605">
            <v>1234585</v>
          </cell>
        </row>
        <row r="606">
          <cell r="A606">
            <v>41885</v>
          </cell>
          <cell r="B606">
            <v>28.34</v>
          </cell>
          <cell r="C606">
            <v>29.459999</v>
          </cell>
          <cell r="D606">
            <v>28.34</v>
          </cell>
          <cell r="E606">
            <v>29.32</v>
          </cell>
          <cell r="F606">
            <v>24.216866</v>
          </cell>
          <cell r="G606">
            <v>3550232</v>
          </cell>
        </row>
        <row r="607">
          <cell r="A607">
            <v>41886</v>
          </cell>
          <cell r="B607">
            <v>29.32</v>
          </cell>
          <cell r="C607">
            <v>29.459999</v>
          </cell>
          <cell r="D607">
            <v>29.040001</v>
          </cell>
          <cell r="E607">
            <v>29.35</v>
          </cell>
          <cell r="F607">
            <v>24.241645999999999</v>
          </cell>
          <cell r="G607">
            <v>2069877</v>
          </cell>
        </row>
        <row r="608">
          <cell r="A608">
            <v>41887</v>
          </cell>
          <cell r="B608">
            <v>29.4</v>
          </cell>
          <cell r="C608">
            <v>29.41</v>
          </cell>
          <cell r="D608">
            <v>28.530000999999999</v>
          </cell>
          <cell r="E608">
            <v>28.959999</v>
          </cell>
          <cell r="F608">
            <v>23.919519000000001</v>
          </cell>
          <cell r="G608">
            <v>2582799</v>
          </cell>
        </row>
        <row r="609">
          <cell r="A609">
            <v>41890</v>
          </cell>
          <cell r="B609">
            <v>28.9</v>
          </cell>
          <cell r="C609">
            <v>29.459999</v>
          </cell>
          <cell r="D609">
            <v>28.9</v>
          </cell>
          <cell r="E609">
            <v>29.200001</v>
          </cell>
          <cell r="F609">
            <v>24.117750000000001</v>
          </cell>
          <cell r="G609">
            <v>1375545</v>
          </cell>
        </row>
        <row r="610">
          <cell r="A610">
            <v>41891</v>
          </cell>
          <cell r="B610">
            <v>29.110001</v>
          </cell>
          <cell r="C610">
            <v>29.450001</v>
          </cell>
          <cell r="D610">
            <v>28.41</v>
          </cell>
          <cell r="E610">
            <v>28.93</v>
          </cell>
          <cell r="F610">
            <v>23.894742999999998</v>
          </cell>
          <cell r="G610">
            <v>2405376</v>
          </cell>
        </row>
        <row r="611">
          <cell r="A611">
            <v>41892</v>
          </cell>
          <cell r="B611">
            <v>29.209999</v>
          </cell>
          <cell r="C611">
            <v>29.5</v>
          </cell>
          <cell r="D611">
            <v>28.75</v>
          </cell>
          <cell r="E611">
            <v>29.059999000000001</v>
          </cell>
          <cell r="F611">
            <v>24.002115</v>
          </cell>
          <cell r="G611">
            <v>1878546</v>
          </cell>
        </row>
        <row r="612">
          <cell r="A612">
            <v>41893</v>
          </cell>
          <cell r="B612">
            <v>28.57</v>
          </cell>
          <cell r="C612">
            <v>29.299999</v>
          </cell>
          <cell r="D612">
            <v>28.549999</v>
          </cell>
          <cell r="E612">
            <v>28.74</v>
          </cell>
          <cell r="F612">
            <v>23.737814</v>
          </cell>
          <cell r="G612">
            <v>2316676</v>
          </cell>
        </row>
        <row r="613">
          <cell r="A613">
            <v>41894</v>
          </cell>
          <cell r="B613">
            <v>28.549999</v>
          </cell>
          <cell r="C613">
            <v>28.99</v>
          </cell>
          <cell r="D613">
            <v>28.4</v>
          </cell>
          <cell r="E613">
            <v>28.6</v>
          </cell>
          <cell r="F613">
            <v>23.622181000000001</v>
          </cell>
          <cell r="G613">
            <v>2032894</v>
          </cell>
        </row>
        <row r="614">
          <cell r="A614">
            <v>41897</v>
          </cell>
          <cell r="B614">
            <v>28.4</v>
          </cell>
          <cell r="C614">
            <v>28.77</v>
          </cell>
          <cell r="D614">
            <v>28.24</v>
          </cell>
          <cell r="E614">
            <v>28.48</v>
          </cell>
          <cell r="F614">
            <v>23.523066</v>
          </cell>
          <cell r="G614">
            <v>1166800</v>
          </cell>
        </row>
        <row r="615">
          <cell r="A615">
            <v>41899</v>
          </cell>
          <cell r="B615">
            <v>28.4</v>
          </cell>
          <cell r="C615">
            <v>28.73</v>
          </cell>
          <cell r="D615">
            <v>28.299999</v>
          </cell>
          <cell r="E615">
            <v>28.5</v>
          </cell>
          <cell r="F615">
            <v>23.539584999999999</v>
          </cell>
          <cell r="G615">
            <v>946934</v>
          </cell>
        </row>
        <row r="616">
          <cell r="A616">
            <v>41900</v>
          </cell>
          <cell r="B616">
            <v>28.530000999999999</v>
          </cell>
          <cell r="C616">
            <v>28.969999000000001</v>
          </cell>
          <cell r="D616">
            <v>28.530000999999999</v>
          </cell>
          <cell r="E616">
            <v>28.77</v>
          </cell>
          <cell r="F616">
            <v>23.762594</v>
          </cell>
          <cell r="G616">
            <v>1031361</v>
          </cell>
        </row>
        <row r="617">
          <cell r="A617">
            <v>41901</v>
          </cell>
          <cell r="B617">
            <v>28.91</v>
          </cell>
          <cell r="C617">
            <v>28.959999</v>
          </cell>
          <cell r="D617">
            <v>28.360001</v>
          </cell>
          <cell r="E617">
            <v>28.639999</v>
          </cell>
          <cell r="F617">
            <v>23.655214000000001</v>
          </cell>
          <cell r="G617">
            <v>1850306</v>
          </cell>
        </row>
        <row r="618">
          <cell r="A618">
            <v>41904</v>
          </cell>
          <cell r="B618">
            <v>28.5</v>
          </cell>
          <cell r="C618">
            <v>28.76</v>
          </cell>
          <cell r="D618">
            <v>27.51</v>
          </cell>
          <cell r="E618">
            <v>27.799999</v>
          </cell>
          <cell r="F618">
            <v>22.96142</v>
          </cell>
          <cell r="G618">
            <v>2438885</v>
          </cell>
        </row>
        <row r="619">
          <cell r="A619">
            <v>41905</v>
          </cell>
          <cell r="B619">
            <v>27.700001</v>
          </cell>
          <cell r="C619">
            <v>28.24</v>
          </cell>
          <cell r="D619">
            <v>27.35</v>
          </cell>
          <cell r="E619">
            <v>28.040001</v>
          </cell>
          <cell r="F619">
            <v>23.159647</v>
          </cell>
          <cell r="G619">
            <v>3179311</v>
          </cell>
        </row>
        <row r="620">
          <cell r="A620">
            <v>41906</v>
          </cell>
          <cell r="B620">
            <v>27.940000999999999</v>
          </cell>
          <cell r="C620">
            <v>28.1</v>
          </cell>
          <cell r="D620">
            <v>27.83</v>
          </cell>
          <cell r="E620">
            <v>27.879999000000002</v>
          </cell>
          <cell r="F620">
            <v>23.027494000000001</v>
          </cell>
          <cell r="G620">
            <v>6262008</v>
          </cell>
        </row>
        <row r="621">
          <cell r="A621">
            <v>41907</v>
          </cell>
          <cell r="B621">
            <v>28</v>
          </cell>
          <cell r="C621">
            <v>28.17</v>
          </cell>
          <cell r="D621">
            <v>27.549999</v>
          </cell>
          <cell r="E621">
            <v>27.67</v>
          </cell>
          <cell r="F621">
            <v>22.854046</v>
          </cell>
          <cell r="G621">
            <v>2140659</v>
          </cell>
        </row>
        <row r="622">
          <cell r="A622">
            <v>41908</v>
          </cell>
          <cell r="B622">
            <v>27.67</v>
          </cell>
          <cell r="C622">
            <v>28.09</v>
          </cell>
          <cell r="D622">
            <v>27.23</v>
          </cell>
          <cell r="E622">
            <v>28</v>
          </cell>
          <cell r="F622">
            <v>23.126612000000002</v>
          </cell>
          <cell r="G622">
            <v>1193199</v>
          </cell>
        </row>
        <row r="623">
          <cell r="A623">
            <v>41911</v>
          </cell>
          <cell r="B623">
            <v>27.9</v>
          </cell>
          <cell r="C623">
            <v>28.059999000000001</v>
          </cell>
          <cell r="D623">
            <v>27.23</v>
          </cell>
          <cell r="E623">
            <v>27.93</v>
          </cell>
          <cell r="F623">
            <v>23.068794</v>
          </cell>
          <cell r="G623">
            <v>1527977</v>
          </cell>
        </row>
        <row r="624">
          <cell r="A624">
            <v>41912</v>
          </cell>
          <cell r="B624">
            <v>27.85</v>
          </cell>
          <cell r="C624">
            <v>28.76</v>
          </cell>
          <cell r="D624">
            <v>27.700001</v>
          </cell>
          <cell r="E624">
            <v>28.73</v>
          </cell>
          <cell r="F624">
            <v>23.729551000000001</v>
          </cell>
          <cell r="G624">
            <v>2897780</v>
          </cell>
        </row>
        <row r="625">
          <cell r="A625">
            <v>41913</v>
          </cell>
          <cell r="B625">
            <v>28.73</v>
          </cell>
          <cell r="C625">
            <v>28.870000999999998</v>
          </cell>
          <cell r="D625">
            <v>27.860001</v>
          </cell>
          <cell r="E625">
            <v>28</v>
          </cell>
          <cell r="F625">
            <v>23.126612000000002</v>
          </cell>
          <cell r="G625">
            <v>1863353</v>
          </cell>
        </row>
        <row r="626">
          <cell r="A626">
            <v>41914</v>
          </cell>
          <cell r="B626">
            <v>28.1</v>
          </cell>
          <cell r="C626">
            <v>28.870000999999998</v>
          </cell>
          <cell r="D626">
            <v>28.030000999999999</v>
          </cell>
          <cell r="E626">
            <v>28.530000999999999</v>
          </cell>
          <cell r="F626">
            <v>23.564363</v>
          </cell>
          <cell r="G626">
            <v>2305384</v>
          </cell>
        </row>
        <row r="627">
          <cell r="A627">
            <v>41915</v>
          </cell>
          <cell r="B627">
            <v>28.629999000000002</v>
          </cell>
          <cell r="C627">
            <v>29.23</v>
          </cell>
          <cell r="D627">
            <v>28.450001</v>
          </cell>
          <cell r="E627">
            <v>29</v>
          </cell>
          <cell r="F627">
            <v>24.913107</v>
          </cell>
          <cell r="G627">
            <v>1934085</v>
          </cell>
        </row>
        <row r="628">
          <cell r="A628">
            <v>41918</v>
          </cell>
          <cell r="B628">
            <v>28.9</v>
          </cell>
          <cell r="C628">
            <v>28.9</v>
          </cell>
          <cell r="D628">
            <v>28.059999000000001</v>
          </cell>
          <cell r="E628">
            <v>28.15</v>
          </cell>
          <cell r="F628">
            <v>24.182896</v>
          </cell>
          <cell r="G628">
            <v>6939744</v>
          </cell>
        </row>
        <row r="629">
          <cell r="A629">
            <v>41919</v>
          </cell>
          <cell r="B629">
            <v>28.049999</v>
          </cell>
          <cell r="C629">
            <v>28.049999</v>
          </cell>
          <cell r="D629">
            <v>27.5</v>
          </cell>
          <cell r="E629">
            <v>27.65</v>
          </cell>
          <cell r="F629">
            <v>23.753359</v>
          </cell>
          <cell r="G629">
            <v>4175778</v>
          </cell>
        </row>
        <row r="630">
          <cell r="A630">
            <v>41920</v>
          </cell>
          <cell r="B630">
            <v>27.549999</v>
          </cell>
          <cell r="C630">
            <v>27.940000999999999</v>
          </cell>
          <cell r="D630">
            <v>26.93</v>
          </cell>
          <cell r="E630">
            <v>27.4</v>
          </cell>
          <cell r="F630">
            <v>23.538589000000002</v>
          </cell>
          <cell r="G630">
            <v>1802039</v>
          </cell>
        </row>
        <row r="631">
          <cell r="A631">
            <v>41921</v>
          </cell>
          <cell r="B631">
            <v>27</v>
          </cell>
          <cell r="C631">
            <v>27.549999</v>
          </cell>
          <cell r="D631">
            <v>26.809999000000001</v>
          </cell>
          <cell r="E631">
            <v>27.02</v>
          </cell>
          <cell r="F631">
            <v>23.212143000000001</v>
          </cell>
          <cell r="G631">
            <v>1157959</v>
          </cell>
        </row>
        <row r="632">
          <cell r="A632">
            <v>41922</v>
          </cell>
          <cell r="B632">
            <v>26.940000999999999</v>
          </cell>
          <cell r="C632">
            <v>27.469999000000001</v>
          </cell>
          <cell r="D632">
            <v>26.73</v>
          </cell>
          <cell r="E632">
            <v>27.26</v>
          </cell>
          <cell r="F632">
            <v>23.418320000000001</v>
          </cell>
          <cell r="G632">
            <v>1773149</v>
          </cell>
        </row>
        <row r="633">
          <cell r="A633">
            <v>41925</v>
          </cell>
          <cell r="B633">
            <v>27.26</v>
          </cell>
          <cell r="C633">
            <v>27.940000999999999</v>
          </cell>
          <cell r="D633">
            <v>26.719999000000001</v>
          </cell>
          <cell r="E633">
            <v>26.98</v>
          </cell>
          <cell r="F633">
            <v>23.177782000000001</v>
          </cell>
          <cell r="G633">
            <v>2362159</v>
          </cell>
        </row>
        <row r="634">
          <cell r="A634">
            <v>41926</v>
          </cell>
          <cell r="B634">
            <v>26.99</v>
          </cell>
          <cell r="C634">
            <v>27.75</v>
          </cell>
          <cell r="D634">
            <v>26.67</v>
          </cell>
          <cell r="E634">
            <v>27.620000999999998</v>
          </cell>
          <cell r="F634">
            <v>23.727588999999998</v>
          </cell>
          <cell r="G634">
            <v>2767188</v>
          </cell>
        </row>
        <row r="635">
          <cell r="A635">
            <v>41927</v>
          </cell>
          <cell r="B635">
            <v>27.6</v>
          </cell>
          <cell r="C635">
            <v>27.6</v>
          </cell>
          <cell r="D635">
            <v>26.85</v>
          </cell>
          <cell r="E635">
            <v>27.040001</v>
          </cell>
          <cell r="F635">
            <v>23.229326</v>
          </cell>
          <cell r="G635">
            <v>3893083</v>
          </cell>
        </row>
        <row r="636">
          <cell r="A636">
            <v>41928</v>
          </cell>
          <cell r="B636">
            <v>27.040001</v>
          </cell>
          <cell r="C636">
            <v>27.389999</v>
          </cell>
          <cell r="D636">
            <v>26.700001</v>
          </cell>
          <cell r="E636">
            <v>27.09</v>
          </cell>
          <cell r="F636">
            <v>23.272279999999999</v>
          </cell>
          <cell r="G636">
            <v>1290389</v>
          </cell>
        </row>
        <row r="637">
          <cell r="A637">
            <v>41929</v>
          </cell>
          <cell r="B637">
            <v>27.58</v>
          </cell>
          <cell r="C637">
            <v>29.120000999999998</v>
          </cell>
          <cell r="D637">
            <v>27.200001</v>
          </cell>
          <cell r="E637">
            <v>28.91</v>
          </cell>
          <cell r="F637">
            <v>24.835791</v>
          </cell>
          <cell r="G637">
            <v>4724164</v>
          </cell>
        </row>
        <row r="638">
          <cell r="A638">
            <v>41932</v>
          </cell>
          <cell r="B638">
            <v>29</v>
          </cell>
          <cell r="C638">
            <v>30</v>
          </cell>
          <cell r="D638">
            <v>28.459999</v>
          </cell>
          <cell r="E638">
            <v>29.620000999999998</v>
          </cell>
          <cell r="F638">
            <v>25.445734000000002</v>
          </cell>
          <cell r="G638">
            <v>6450108</v>
          </cell>
        </row>
        <row r="639">
          <cell r="A639">
            <v>41933</v>
          </cell>
          <cell r="B639">
            <v>29.620000999999998</v>
          </cell>
          <cell r="C639">
            <v>29.860001</v>
          </cell>
          <cell r="D639">
            <v>29.33</v>
          </cell>
          <cell r="E639">
            <v>29.450001</v>
          </cell>
          <cell r="F639">
            <v>25.299692</v>
          </cell>
          <cell r="G639">
            <v>6107151</v>
          </cell>
        </row>
        <row r="640">
          <cell r="A640">
            <v>41934</v>
          </cell>
          <cell r="B640">
            <v>29.549999</v>
          </cell>
          <cell r="C640">
            <v>29.700001</v>
          </cell>
          <cell r="D640">
            <v>28.549999</v>
          </cell>
          <cell r="E640">
            <v>29.18</v>
          </cell>
          <cell r="F640">
            <v>25.067739</v>
          </cell>
          <cell r="G640">
            <v>1706518</v>
          </cell>
        </row>
        <row r="641">
          <cell r="A641">
            <v>41935</v>
          </cell>
          <cell r="B641">
            <v>29.200001</v>
          </cell>
          <cell r="C641">
            <v>29.700001</v>
          </cell>
          <cell r="D641">
            <v>29.110001</v>
          </cell>
          <cell r="E641">
            <v>29.35</v>
          </cell>
          <cell r="F641">
            <v>25.213785000000001</v>
          </cell>
          <cell r="G641">
            <v>1065918</v>
          </cell>
        </row>
        <row r="642">
          <cell r="A642">
            <v>41936</v>
          </cell>
          <cell r="B642">
            <v>29.530000999999999</v>
          </cell>
          <cell r="C642">
            <v>29.549999</v>
          </cell>
          <cell r="D642">
            <v>28.5</v>
          </cell>
          <cell r="E642">
            <v>28.790001</v>
          </cell>
          <cell r="F642">
            <v>24.732703999999998</v>
          </cell>
          <cell r="G642">
            <v>2590797</v>
          </cell>
        </row>
        <row r="643">
          <cell r="A643">
            <v>41939</v>
          </cell>
          <cell r="B643">
            <v>28.690000999999999</v>
          </cell>
          <cell r="C643">
            <v>29.059999000000001</v>
          </cell>
          <cell r="D643">
            <v>28.1</v>
          </cell>
          <cell r="E643">
            <v>28.690000999999999</v>
          </cell>
          <cell r="F643">
            <v>24.646795000000001</v>
          </cell>
          <cell r="G643">
            <v>2227424</v>
          </cell>
        </row>
        <row r="644">
          <cell r="A644">
            <v>41940</v>
          </cell>
          <cell r="B644">
            <v>28.67</v>
          </cell>
          <cell r="C644">
            <v>29.200001</v>
          </cell>
          <cell r="D644">
            <v>28.5</v>
          </cell>
          <cell r="E644">
            <v>29.09</v>
          </cell>
          <cell r="F644">
            <v>24.990423</v>
          </cell>
          <cell r="G644">
            <v>2941594</v>
          </cell>
        </row>
        <row r="645">
          <cell r="A645">
            <v>41941</v>
          </cell>
          <cell r="B645">
            <v>29.200001</v>
          </cell>
          <cell r="C645">
            <v>29.870000999999998</v>
          </cell>
          <cell r="D645">
            <v>29.200001</v>
          </cell>
          <cell r="E645">
            <v>29.469999000000001</v>
          </cell>
          <cell r="F645">
            <v>25.316870000000002</v>
          </cell>
          <cell r="G645">
            <v>3229155</v>
          </cell>
        </row>
        <row r="646">
          <cell r="A646">
            <v>41942</v>
          </cell>
          <cell r="B646">
            <v>29.5</v>
          </cell>
          <cell r="C646">
            <v>29.9</v>
          </cell>
          <cell r="D646">
            <v>29.49</v>
          </cell>
          <cell r="E646">
            <v>29.879999000000002</v>
          </cell>
          <cell r="F646">
            <v>25.669090000000001</v>
          </cell>
          <cell r="G646">
            <v>2224990</v>
          </cell>
        </row>
        <row r="647">
          <cell r="A647">
            <v>41943</v>
          </cell>
          <cell r="B647">
            <v>29.879999000000002</v>
          </cell>
          <cell r="C647">
            <v>30.200001</v>
          </cell>
          <cell r="D647">
            <v>29.629999000000002</v>
          </cell>
          <cell r="E647">
            <v>29.99</v>
          </cell>
          <cell r="F647">
            <v>25.763587999999999</v>
          </cell>
          <cell r="G647">
            <v>5551210</v>
          </cell>
        </row>
        <row r="648">
          <cell r="A648">
            <v>41946</v>
          </cell>
          <cell r="B648">
            <v>29.959999</v>
          </cell>
          <cell r="C648">
            <v>30</v>
          </cell>
          <cell r="D648">
            <v>29.610001</v>
          </cell>
          <cell r="E648">
            <v>29.98</v>
          </cell>
          <cell r="F648">
            <v>25.754996999999999</v>
          </cell>
          <cell r="G648">
            <v>1276111</v>
          </cell>
        </row>
        <row r="649">
          <cell r="A649">
            <v>41947</v>
          </cell>
          <cell r="B649">
            <v>29.92</v>
          </cell>
          <cell r="C649">
            <v>30.02</v>
          </cell>
          <cell r="D649">
            <v>29.49</v>
          </cell>
          <cell r="E649">
            <v>29.99</v>
          </cell>
          <cell r="F649">
            <v>25.763587999999999</v>
          </cell>
          <cell r="G649">
            <v>2646188</v>
          </cell>
        </row>
        <row r="650">
          <cell r="A650">
            <v>41948</v>
          </cell>
          <cell r="B650">
            <v>30</v>
          </cell>
          <cell r="C650">
            <v>30.65</v>
          </cell>
          <cell r="D650">
            <v>29.799999</v>
          </cell>
          <cell r="E650">
            <v>30.32</v>
          </cell>
          <cell r="F650">
            <v>26.047084999999999</v>
          </cell>
          <cell r="G650">
            <v>3057137</v>
          </cell>
        </row>
        <row r="651">
          <cell r="A651">
            <v>41949</v>
          </cell>
          <cell r="B651">
            <v>30.32</v>
          </cell>
          <cell r="C651">
            <v>30.35</v>
          </cell>
          <cell r="D651">
            <v>30.08</v>
          </cell>
          <cell r="E651">
            <v>30.24</v>
          </cell>
          <cell r="F651">
            <v>25.978359000000001</v>
          </cell>
          <cell r="G651">
            <v>2171775</v>
          </cell>
        </row>
        <row r="652">
          <cell r="A652">
            <v>41950</v>
          </cell>
          <cell r="B652">
            <v>30.299999</v>
          </cell>
          <cell r="C652">
            <v>30.700001</v>
          </cell>
          <cell r="D652">
            <v>30.01</v>
          </cell>
          <cell r="E652">
            <v>30.200001</v>
          </cell>
          <cell r="F652">
            <v>25.943995999999999</v>
          </cell>
          <cell r="G652">
            <v>1690498</v>
          </cell>
        </row>
        <row r="653">
          <cell r="A653">
            <v>41953</v>
          </cell>
          <cell r="B653">
            <v>30.120000999999998</v>
          </cell>
          <cell r="C653">
            <v>30.559999000000001</v>
          </cell>
          <cell r="D653">
            <v>29.049999</v>
          </cell>
          <cell r="E653">
            <v>29.360001</v>
          </cell>
          <cell r="F653">
            <v>25.222373999999999</v>
          </cell>
          <cell r="G653">
            <v>2638548</v>
          </cell>
        </row>
        <row r="654">
          <cell r="A654">
            <v>41954</v>
          </cell>
          <cell r="B654">
            <v>29.5</v>
          </cell>
          <cell r="C654">
            <v>29.85</v>
          </cell>
          <cell r="D654">
            <v>29.200001</v>
          </cell>
          <cell r="E654">
            <v>29.549999</v>
          </cell>
          <cell r="F654">
            <v>25.385597000000001</v>
          </cell>
          <cell r="G654">
            <v>1366860</v>
          </cell>
        </row>
        <row r="655">
          <cell r="A655">
            <v>41955</v>
          </cell>
          <cell r="B655">
            <v>29.389999</v>
          </cell>
          <cell r="C655">
            <v>29.790001</v>
          </cell>
          <cell r="D655">
            <v>29.09</v>
          </cell>
          <cell r="E655">
            <v>29.290001</v>
          </cell>
          <cell r="F655">
            <v>25.162239</v>
          </cell>
          <cell r="G655">
            <v>2164001</v>
          </cell>
        </row>
        <row r="656">
          <cell r="A656">
            <v>41956</v>
          </cell>
          <cell r="B656">
            <v>29.65</v>
          </cell>
          <cell r="C656">
            <v>29.85</v>
          </cell>
          <cell r="D656">
            <v>28.51</v>
          </cell>
          <cell r="E656">
            <v>29.709999</v>
          </cell>
          <cell r="F656">
            <v>25.523047999999999</v>
          </cell>
          <cell r="G656">
            <v>4242759</v>
          </cell>
        </row>
        <row r="657">
          <cell r="A657">
            <v>41957</v>
          </cell>
          <cell r="B657">
            <v>30.1</v>
          </cell>
          <cell r="C657">
            <v>30.1</v>
          </cell>
          <cell r="D657">
            <v>29.1</v>
          </cell>
          <cell r="E657">
            <v>29.309999000000001</v>
          </cell>
          <cell r="F657">
            <v>25.17942</v>
          </cell>
          <cell r="G657">
            <v>2822212</v>
          </cell>
        </row>
        <row r="658">
          <cell r="A658">
            <v>41961</v>
          </cell>
          <cell r="B658">
            <v>29.16</v>
          </cell>
          <cell r="C658">
            <v>30.110001</v>
          </cell>
          <cell r="D658">
            <v>28.799999</v>
          </cell>
          <cell r="E658">
            <v>29.469999000000001</v>
          </cell>
          <cell r="F658">
            <v>25.316870000000002</v>
          </cell>
          <cell r="G658">
            <v>2112013</v>
          </cell>
        </row>
        <row r="659">
          <cell r="A659">
            <v>41962</v>
          </cell>
          <cell r="B659">
            <v>29.799999</v>
          </cell>
          <cell r="C659">
            <v>30</v>
          </cell>
          <cell r="D659">
            <v>28.73</v>
          </cell>
          <cell r="E659">
            <v>29.120000999999998</v>
          </cell>
          <cell r="F659">
            <v>25.016195</v>
          </cell>
          <cell r="G659">
            <v>3582386</v>
          </cell>
        </row>
        <row r="660">
          <cell r="A660">
            <v>41963</v>
          </cell>
          <cell r="B660">
            <v>29.209999</v>
          </cell>
          <cell r="C660">
            <v>29.99</v>
          </cell>
          <cell r="D660">
            <v>29.209999</v>
          </cell>
          <cell r="E660">
            <v>29.790001</v>
          </cell>
          <cell r="F660">
            <v>25.591775999999999</v>
          </cell>
          <cell r="G660">
            <v>1894026</v>
          </cell>
        </row>
        <row r="661">
          <cell r="A661">
            <v>41964</v>
          </cell>
          <cell r="B661">
            <v>29.799999</v>
          </cell>
          <cell r="C661">
            <v>30.110001</v>
          </cell>
          <cell r="D661">
            <v>29.4</v>
          </cell>
          <cell r="E661">
            <v>29.76</v>
          </cell>
          <cell r="F661">
            <v>25.566004</v>
          </cell>
          <cell r="G661">
            <v>1996985</v>
          </cell>
        </row>
        <row r="662">
          <cell r="A662">
            <v>41967</v>
          </cell>
          <cell r="B662">
            <v>29.860001</v>
          </cell>
          <cell r="C662">
            <v>30.200001</v>
          </cell>
          <cell r="D662">
            <v>29.860001</v>
          </cell>
          <cell r="E662">
            <v>30.030000999999999</v>
          </cell>
          <cell r="F662">
            <v>25.797953</v>
          </cell>
          <cell r="G662">
            <v>2450799</v>
          </cell>
        </row>
        <row r="663">
          <cell r="A663">
            <v>41968</v>
          </cell>
          <cell r="B663">
            <v>30.09</v>
          </cell>
          <cell r="C663">
            <v>30.1</v>
          </cell>
          <cell r="D663">
            <v>29.4</v>
          </cell>
          <cell r="E663">
            <v>29.59</v>
          </cell>
          <cell r="F663">
            <v>25.41996</v>
          </cell>
          <cell r="G663">
            <v>3677195</v>
          </cell>
        </row>
        <row r="664">
          <cell r="A664">
            <v>41969</v>
          </cell>
          <cell r="B664">
            <v>29.99</v>
          </cell>
          <cell r="C664">
            <v>29.99</v>
          </cell>
          <cell r="D664">
            <v>29.15</v>
          </cell>
          <cell r="E664">
            <v>29.360001</v>
          </cell>
          <cell r="F664">
            <v>25.222373999999999</v>
          </cell>
          <cell r="G664">
            <v>1482619</v>
          </cell>
        </row>
        <row r="665">
          <cell r="A665">
            <v>41970</v>
          </cell>
          <cell r="B665">
            <v>29.940000999999999</v>
          </cell>
          <cell r="C665">
            <v>29.940000999999999</v>
          </cell>
          <cell r="D665">
            <v>29.209999</v>
          </cell>
          <cell r="E665">
            <v>29.33</v>
          </cell>
          <cell r="F665">
            <v>25.196601999999999</v>
          </cell>
          <cell r="G665">
            <v>232136</v>
          </cell>
        </row>
        <row r="666">
          <cell r="A666">
            <v>41971</v>
          </cell>
          <cell r="B666">
            <v>29.25</v>
          </cell>
          <cell r="C666">
            <v>30.08</v>
          </cell>
          <cell r="D666">
            <v>29</v>
          </cell>
          <cell r="E666">
            <v>29.690000999999999</v>
          </cell>
          <cell r="F666">
            <v>25.505869000000001</v>
          </cell>
          <cell r="G666">
            <v>3903110</v>
          </cell>
        </row>
        <row r="667">
          <cell r="A667">
            <v>41974</v>
          </cell>
          <cell r="B667">
            <v>29.690000999999999</v>
          </cell>
          <cell r="C667">
            <v>30</v>
          </cell>
          <cell r="D667">
            <v>29</v>
          </cell>
          <cell r="E667">
            <v>29.25</v>
          </cell>
          <cell r="F667">
            <v>25.127876000000001</v>
          </cell>
          <cell r="G667">
            <v>2577905</v>
          </cell>
        </row>
        <row r="668">
          <cell r="A668">
            <v>41975</v>
          </cell>
          <cell r="B668">
            <v>29.209999</v>
          </cell>
          <cell r="C668">
            <v>29.42</v>
          </cell>
          <cell r="D668">
            <v>28.700001</v>
          </cell>
          <cell r="E668">
            <v>29.200001</v>
          </cell>
          <cell r="F668">
            <v>25.084923</v>
          </cell>
          <cell r="G668">
            <v>1813946</v>
          </cell>
        </row>
        <row r="669">
          <cell r="A669">
            <v>41976</v>
          </cell>
          <cell r="B669">
            <v>29.16</v>
          </cell>
          <cell r="C669">
            <v>29.93</v>
          </cell>
          <cell r="D669">
            <v>28.709999</v>
          </cell>
          <cell r="E669">
            <v>29.860001</v>
          </cell>
          <cell r="F669">
            <v>25.651910999999998</v>
          </cell>
          <cell r="G669">
            <v>1795252</v>
          </cell>
        </row>
        <row r="670">
          <cell r="A670">
            <v>41977</v>
          </cell>
          <cell r="B670">
            <v>29.709999</v>
          </cell>
          <cell r="C670">
            <v>29.809999000000001</v>
          </cell>
          <cell r="D670">
            <v>28.77</v>
          </cell>
          <cell r="E670">
            <v>29.030000999999999</v>
          </cell>
          <cell r="F670">
            <v>24.938880999999999</v>
          </cell>
          <cell r="G670">
            <v>2941969</v>
          </cell>
        </row>
        <row r="671">
          <cell r="A671">
            <v>41978</v>
          </cell>
          <cell r="B671">
            <v>29.18</v>
          </cell>
          <cell r="C671">
            <v>29.25</v>
          </cell>
          <cell r="D671">
            <v>28.049999</v>
          </cell>
          <cell r="E671">
            <v>28.27</v>
          </cell>
          <cell r="F671">
            <v>24.285986000000001</v>
          </cell>
          <cell r="G671">
            <v>2057774</v>
          </cell>
        </row>
        <row r="672">
          <cell r="A672">
            <v>41981</v>
          </cell>
          <cell r="B672">
            <v>28.209999</v>
          </cell>
          <cell r="C672">
            <v>29.26</v>
          </cell>
          <cell r="D672">
            <v>28.209999</v>
          </cell>
          <cell r="E672">
            <v>29.16</v>
          </cell>
          <cell r="F672">
            <v>25.050560000000001</v>
          </cell>
          <cell r="G672">
            <v>2203153</v>
          </cell>
        </row>
        <row r="673">
          <cell r="A673">
            <v>41982</v>
          </cell>
          <cell r="B673">
            <v>29.1</v>
          </cell>
          <cell r="C673">
            <v>29.309999000000001</v>
          </cell>
          <cell r="D673">
            <v>28.450001</v>
          </cell>
          <cell r="E673">
            <v>29.110001</v>
          </cell>
          <cell r="F673">
            <v>25.007608000000001</v>
          </cell>
          <cell r="G673">
            <v>1885305</v>
          </cell>
        </row>
        <row r="674">
          <cell r="A674">
            <v>41983</v>
          </cell>
          <cell r="B674">
            <v>29.120000999999998</v>
          </cell>
          <cell r="C674">
            <v>29.120000999999998</v>
          </cell>
          <cell r="D674">
            <v>27.6</v>
          </cell>
          <cell r="E674">
            <v>28.27</v>
          </cell>
          <cell r="F674">
            <v>24.285986000000001</v>
          </cell>
          <cell r="G674">
            <v>1864747</v>
          </cell>
        </row>
        <row r="675">
          <cell r="A675">
            <v>41984</v>
          </cell>
          <cell r="B675">
            <v>28.27</v>
          </cell>
          <cell r="C675">
            <v>28.65</v>
          </cell>
          <cell r="D675">
            <v>27.620000999999998</v>
          </cell>
          <cell r="E675">
            <v>27.92</v>
          </cell>
          <cell r="F675">
            <v>23.985309999999998</v>
          </cell>
          <cell r="G675">
            <v>2457973</v>
          </cell>
        </row>
        <row r="676">
          <cell r="A676">
            <v>41988</v>
          </cell>
          <cell r="B676">
            <v>27.92</v>
          </cell>
          <cell r="C676">
            <v>27.92</v>
          </cell>
          <cell r="D676">
            <v>26.48</v>
          </cell>
          <cell r="E676">
            <v>26.75</v>
          </cell>
          <cell r="F676">
            <v>22.980194000000001</v>
          </cell>
          <cell r="G676">
            <v>254732</v>
          </cell>
        </row>
        <row r="677">
          <cell r="A677">
            <v>41989</v>
          </cell>
          <cell r="B677">
            <v>26.68</v>
          </cell>
          <cell r="C677">
            <v>28.9</v>
          </cell>
          <cell r="D677">
            <v>26.02</v>
          </cell>
          <cell r="E677">
            <v>27.030000999999999</v>
          </cell>
          <cell r="F677">
            <v>23.220735999999999</v>
          </cell>
          <cell r="G677">
            <v>2265119</v>
          </cell>
        </row>
        <row r="678">
          <cell r="A678">
            <v>41990</v>
          </cell>
          <cell r="B678">
            <v>27.129999000000002</v>
          </cell>
          <cell r="C678">
            <v>28.450001</v>
          </cell>
          <cell r="D678">
            <v>27.129999000000002</v>
          </cell>
          <cell r="E678">
            <v>27.84</v>
          </cell>
          <cell r="F678">
            <v>23.916585999999999</v>
          </cell>
          <cell r="G678">
            <v>5396020</v>
          </cell>
        </row>
        <row r="679">
          <cell r="A679">
            <v>41991</v>
          </cell>
          <cell r="B679">
            <v>27.68</v>
          </cell>
          <cell r="C679">
            <v>29.74</v>
          </cell>
          <cell r="D679">
            <v>27.67</v>
          </cell>
          <cell r="E679">
            <v>28.48</v>
          </cell>
          <cell r="F679">
            <v>24.466391000000002</v>
          </cell>
          <cell r="G679">
            <v>3294144</v>
          </cell>
        </row>
        <row r="680">
          <cell r="A680">
            <v>41992</v>
          </cell>
          <cell r="B680">
            <v>28.959999</v>
          </cell>
          <cell r="C680">
            <v>29.07</v>
          </cell>
          <cell r="D680">
            <v>28.290001</v>
          </cell>
          <cell r="E680">
            <v>28.68</v>
          </cell>
          <cell r="F680">
            <v>24.638206</v>
          </cell>
          <cell r="G680">
            <v>2547981</v>
          </cell>
        </row>
        <row r="681">
          <cell r="A681">
            <v>41995</v>
          </cell>
          <cell r="B681">
            <v>28.74</v>
          </cell>
          <cell r="C681">
            <v>29.049999</v>
          </cell>
          <cell r="D681">
            <v>27.93</v>
          </cell>
          <cell r="E681">
            <v>28.24</v>
          </cell>
          <cell r="F681">
            <v>24.260210000000001</v>
          </cell>
          <cell r="G681">
            <v>2924844</v>
          </cell>
        </row>
        <row r="682">
          <cell r="A682">
            <v>41996</v>
          </cell>
          <cell r="B682">
            <v>28.34</v>
          </cell>
          <cell r="C682">
            <v>28.77</v>
          </cell>
          <cell r="D682">
            <v>28.26</v>
          </cell>
          <cell r="E682">
            <v>28.559999000000001</v>
          </cell>
          <cell r="F682">
            <v>24.535115999999999</v>
          </cell>
          <cell r="G682">
            <v>1793727</v>
          </cell>
        </row>
        <row r="683">
          <cell r="A683">
            <v>41997</v>
          </cell>
          <cell r="B683">
            <v>28.309999000000001</v>
          </cell>
          <cell r="C683">
            <v>28.889999</v>
          </cell>
          <cell r="D683">
            <v>28.309999000000001</v>
          </cell>
          <cell r="E683">
            <v>28.620000999999998</v>
          </cell>
          <cell r="F683">
            <v>24.586662</v>
          </cell>
          <cell r="G683">
            <v>210249</v>
          </cell>
        </row>
        <row r="684">
          <cell r="A684">
            <v>41999</v>
          </cell>
          <cell r="B684">
            <v>28.83</v>
          </cell>
          <cell r="C684">
            <v>28.84</v>
          </cell>
          <cell r="D684">
            <v>28.200001</v>
          </cell>
          <cell r="E684">
            <v>28.709999</v>
          </cell>
          <cell r="F684">
            <v>24.663975000000001</v>
          </cell>
          <cell r="G684">
            <v>387600</v>
          </cell>
        </row>
        <row r="685">
          <cell r="A685">
            <v>42002</v>
          </cell>
          <cell r="B685">
            <v>28.719999000000001</v>
          </cell>
          <cell r="C685">
            <v>29.469999000000001</v>
          </cell>
          <cell r="D685">
            <v>28.719999000000001</v>
          </cell>
          <cell r="E685">
            <v>29.360001</v>
          </cell>
          <cell r="F685">
            <v>25.222373999999999</v>
          </cell>
          <cell r="G685">
            <v>1657920</v>
          </cell>
        </row>
        <row r="686">
          <cell r="A686">
            <v>42003</v>
          </cell>
          <cell r="B686">
            <v>29.360001</v>
          </cell>
          <cell r="C686">
            <v>29.68</v>
          </cell>
          <cell r="D686">
            <v>28.82</v>
          </cell>
          <cell r="E686">
            <v>29.549999</v>
          </cell>
          <cell r="F686">
            <v>25.385597000000001</v>
          </cell>
          <cell r="G686">
            <v>3793895</v>
          </cell>
        </row>
        <row r="687">
          <cell r="A687">
            <v>42004</v>
          </cell>
          <cell r="B687">
            <v>29.450001</v>
          </cell>
          <cell r="C687">
            <v>29.690000999999999</v>
          </cell>
          <cell r="D687">
            <v>29.139999</v>
          </cell>
          <cell r="E687">
            <v>29.65</v>
          </cell>
          <cell r="F687">
            <v>25.471503999999999</v>
          </cell>
          <cell r="G687">
            <v>550708</v>
          </cell>
        </row>
        <row r="688">
          <cell r="A688">
            <v>42006</v>
          </cell>
          <cell r="B688">
            <v>29.690000999999999</v>
          </cell>
          <cell r="C688">
            <v>29.799999</v>
          </cell>
          <cell r="D688">
            <v>28.5</v>
          </cell>
          <cell r="E688">
            <v>28.57</v>
          </cell>
          <cell r="F688">
            <v>24.543707000000001</v>
          </cell>
          <cell r="G688">
            <v>2465065</v>
          </cell>
        </row>
        <row r="689">
          <cell r="A689">
            <v>42009</v>
          </cell>
          <cell r="B689">
            <v>28.57</v>
          </cell>
          <cell r="C689">
            <v>28.57</v>
          </cell>
          <cell r="D689">
            <v>27.219999000000001</v>
          </cell>
          <cell r="E689">
            <v>27.83</v>
          </cell>
          <cell r="F689">
            <v>23.907990000000002</v>
          </cell>
          <cell r="G689">
            <v>2525588</v>
          </cell>
        </row>
        <row r="690">
          <cell r="A690">
            <v>42010</v>
          </cell>
          <cell r="B690">
            <v>28.049999</v>
          </cell>
          <cell r="C690">
            <v>28.799999</v>
          </cell>
          <cell r="D690">
            <v>27.360001</v>
          </cell>
          <cell r="E690">
            <v>28.610001</v>
          </cell>
          <cell r="F690">
            <v>24.578071999999999</v>
          </cell>
          <cell r="G690">
            <v>2230830</v>
          </cell>
        </row>
        <row r="691">
          <cell r="A691">
            <v>42011</v>
          </cell>
          <cell r="B691">
            <v>28.469999000000001</v>
          </cell>
          <cell r="C691">
            <v>29</v>
          </cell>
          <cell r="D691">
            <v>27.879999000000002</v>
          </cell>
          <cell r="E691">
            <v>28.08</v>
          </cell>
          <cell r="F691">
            <v>24.122761000000001</v>
          </cell>
          <cell r="G691">
            <v>2279624</v>
          </cell>
        </row>
        <row r="692">
          <cell r="A692">
            <v>42012</v>
          </cell>
          <cell r="B692">
            <v>28.23</v>
          </cell>
          <cell r="C692">
            <v>28.48</v>
          </cell>
          <cell r="D692">
            <v>28.040001</v>
          </cell>
          <cell r="E692">
            <v>28.27</v>
          </cell>
          <cell r="F692">
            <v>24.285986000000001</v>
          </cell>
          <cell r="G692">
            <v>1683185</v>
          </cell>
        </row>
        <row r="693">
          <cell r="A693">
            <v>42013</v>
          </cell>
          <cell r="B693">
            <v>28.25</v>
          </cell>
          <cell r="C693">
            <v>28.459999</v>
          </cell>
          <cell r="D693">
            <v>27.709999</v>
          </cell>
          <cell r="E693">
            <v>28.09</v>
          </cell>
          <cell r="F693">
            <v>24.131350999999999</v>
          </cell>
          <cell r="G693">
            <v>1334140</v>
          </cell>
        </row>
        <row r="694">
          <cell r="A694">
            <v>42016</v>
          </cell>
          <cell r="B694">
            <v>28.09</v>
          </cell>
          <cell r="C694">
            <v>28.280000999999999</v>
          </cell>
          <cell r="D694">
            <v>27.59</v>
          </cell>
          <cell r="E694">
            <v>27.74</v>
          </cell>
          <cell r="F694">
            <v>23.830674999999999</v>
          </cell>
          <cell r="G694">
            <v>1271827</v>
          </cell>
        </row>
        <row r="695">
          <cell r="A695">
            <v>42017</v>
          </cell>
          <cell r="B695">
            <v>27.84</v>
          </cell>
          <cell r="C695">
            <v>28.26</v>
          </cell>
          <cell r="D695">
            <v>27</v>
          </cell>
          <cell r="E695">
            <v>27.440000999999999</v>
          </cell>
          <cell r="F695">
            <v>23.572956000000001</v>
          </cell>
          <cell r="G695">
            <v>4341544</v>
          </cell>
        </row>
        <row r="696">
          <cell r="A696">
            <v>42018</v>
          </cell>
          <cell r="B696">
            <v>27.34</v>
          </cell>
          <cell r="C696">
            <v>28.5</v>
          </cell>
          <cell r="D696">
            <v>27.139999</v>
          </cell>
          <cell r="E696">
            <v>28.09</v>
          </cell>
          <cell r="F696">
            <v>24.131350999999999</v>
          </cell>
          <cell r="G696">
            <v>3561503</v>
          </cell>
        </row>
        <row r="697">
          <cell r="A697">
            <v>42019</v>
          </cell>
          <cell r="B697">
            <v>28.190000999999999</v>
          </cell>
          <cell r="C697">
            <v>28.299999</v>
          </cell>
          <cell r="D697">
            <v>27.709999</v>
          </cell>
          <cell r="E697">
            <v>28.110001</v>
          </cell>
          <cell r="F697">
            <v>24.148533</v>
          </cell>
          <cell r="G697">
            <v>3280881</v>
          </cell>
        </row>
        <row r="698">
          <cell r="A698">
            <v>42020</v>
          </cell>
          <cell r="B698">
            <v>28.200001</v>
          </cell>
          <cell r="C698">
            <v>28.299999</v>
          </cell>
          <cell r="D698">
            <v>27.700001</v>
          </cell>
          <cell r="E698">
            <v>27.889999</v>
          </cell>
          <cell r="F698">
            <v>23.959536</v>
          </cell>
          <cell r="G698">
            <v>3641112</v>
          </cell>
        </row>
        <row r="699">
          <cell r="A699">
            <v>42023</v>
          </cell>
          <cell r="B699">
            <v>27.889999</v>
          </cell>
          <cell r="C699">
            <v>28.120000999999998</v>
          </cell>
          <cell r="D699">
            <v>27.5</v>
          </cell>
          <cell r="E699">
            <v>27.950001</v>
          </cell>
          <cell r="F699">
            <v>24.011084</v>
          </cell>
          <cell r="G699">
            <v>240950</v>
          </cell>
        </row>
        <row r="700">
          <cell r="A700">
            <v>42024</v>
          </cell>
          <cell r="B700">
            <v>27.9</v>
          </cell>
          <cell r="C700">
            <v>28.120000999999998</v>
          </cell>
          <cell r="D700">
            <v>27.85</v>
          </cell>
          <cell r="E700">
            <v>27.98</v>
          </cell>
          <cell r="F700">
            <v>24.036854000000002</v>
          </cell>
          <cell r="G700">
            <v>3043550</v>
          </cell>
        </row>
        <row r="701">
          <cell r="A701">
            <v>42025</v>
          </cell>
          <cell r="B701">
            <v>27.99</v>
          </cell>
          <cell r="C701">
            <v>28.450001</v>
          </cell>
          <cell r="D701">
            <v>27.450001</v>
          </cell>
          <cell r="E701">
            <v>28.26</v>
          </cell>
          <cell r="F701">
            <v>24.277394999999999</v>
          </cell>
          <cell r="G701">
            <v>6306677</v>
          </cell>
        </row>
        <row r="702">
          <cell r="A702">
            <v>42026</v>
          </cell>
          <cell r="B702">
            <v>28.190000999999999</v>
          </cell>
          <cell r="C702">
            <v>28.799999</v>
          </cell>
          <cell r="D702">
            <v>27.860001</v>
          </cell>
          <cell r="E702">
            <v>28.23</v>
          </cell>
          <cell r="F702">
            <v>24.251621</v>
          </cell>
          <cell r="G702">
            <v>3450284</v>
          </cell>
        </row>
        <row r="703">
          <cell r="A703">
            <v>42027</v>
          </cell>
          <cell r="B703">
            <v>28.24</v>
          </cell>
          <cell r="C703">
            <v>28.459999</v>
          </cell>
          <cell r="D703">
            <v>27.85</v>
          </cell>
          <cell r="E703">
            <v>28.35</v>
          </cell>
          <cell r="F703">
            <v>24.354710000000001</v>
          </cell>
          <cell r="G703">
            <v>1632731</v>
          </cell>
        </row>
        <row r="704">
          <cell r="A704">
            <v>42030</v>
          </cell>
          <cell r="B704">
            <v>28.18</v>
          </cell>
          <cell r="C704">
            <v>29.459999</v>
          </cell>
          <cell r="D704">
            <v>27.92</v>
          </cell>
          <cell r="E704">
            <v>29.35</v>
          </cell>
          <cell r="F704">
            <v>25.213785000000001</v>
          </cell>
          <cell r="G704">
            <v>3291953</v>
          </cell>
        </row>
        <row r="705">
          <cell r="A705">
            <v>42031</v>
          </cell>
          <cell r="B705">
            <v>29.01</v>
          </cell>
          <cell r="C705">
            <v>29.49</v>
          </cell>
          <cell r="D705">
            <v>28.639999</v>
          </cell>
          <cell r="E705">
            <v>29</v>
          </cell>
          <cell r="F705">
            <v>24.913107</v>
          </cell>
          <cell r="G705">
            <v>2157008</v>
          </cell>
        </row>
        <row r="706">
          <cell r="A706">
            <v>42032</v>
          </cell>
          <cell r="B706">
            <v>28.9</v>
          </cell>
          <cell r="C706">
            <v>29.18</v>
          </cell>
          <cell r="D706">
            <v>28.780000999999999</v>
          </cell>
          <cell r="E706">
            <v>28.92</v>
          </cell>
          <cell r="F706">
            <v>24.844384999999999</v>
          </cell>
          <cell r="G706">
            <v>824708</v>
          </cell>
        </row>
        <row r="707">
          <cell r="A707">
            <v>42033</v>
          </cell>
          <cell r="B707">
            <v>28.889999</v>
          </cell>
          <cell r="C707">
            <v>28.889999</v>
          </cell>
          <cell r="D707">
            <v>27.799999</v>
          </cell>
          <cell r="E707">
            <v>28.309999000000001</v>
          </cell>
          <cell r="F707">
            <v>24.320347000000002</v>
          </cell>
          <cell r="G707">
            <v>3297765</v>
          </cell>
        </row>
        <row r="708">
          <cell r="A708">
            <v>42034</v>
          </cell>
          <cell r="B708">
            <v>28</v>
          </cell>
          <cell r="C708">
            <v>28.59</v>
          </cell>
          <cell r="D708">
            <v>27.799999</v>
          </cell>
          <cell r="E708">
            <v>28.32</v>
          </cell>
          <cell r="F708">
            <v>24.328938999999998</v>
          </cell>
          <cell r="G708">
            <v>3071064</v>
          </cell>
        </row>
        <row r="709">
          <cell r="A709">
            <v>42038</v>
          </cell>
          <cell r="B709">
            <v>27.77</v>
          </cell>
          <cell r="C709">
            <v>29.34</v>
          </cell>
          <cell r="D709">
            <v>27.77</v>
          </cell>
          <cell r="E709">
            <v>29.139999</v>
          </cell>
          <cell r="F709">
            <v>25.033379</v>
          </cell>
          <cell r="G709">
            <v>3150920</v>
          </cell>
        </row>
        <row r="710">
          <cell r="A710">
            <v>42039</v>
          </cell>
          <cell r="B710">
            <v>29.120000999999998</v>
          </cell>
          <cell r="C710">
            <v>29.120000999999998</v>
          </cell>
          <cell r="D710">
            <v>28.559999000000001</v>
          </cell>
          <cell r="E710">
            <v>28.860001</v>
          </cell>
          <cell r="F710">
            <v>24.792839000000001</v>
          </cell>
          <cell r="G710">
            <v>1278180</v>
          </cell>
        </row>
        <row r="711">
          <cell r="A711">
            <v>42040</v>
          </cell>
          <cell r="B711">
            <v>28.860001</v>
          </cell>
          <cell r="C711">
            <v>29.49</v>
          </cell>
          <cell r="D711">
            <v>28.620000999999998</v>
          </cell>
          <cell r="E711">
            <v>29.23</v>
          </cell>
          <cell r="F711">
            <v>25.110695</v>
          </cell>
          <cell r="G711">
            <v>2451538</v>
          </cell>
        </row>
        <row r="712">
          <cell r="A712">
            <v>42041</v>
          </cell>
          <cell r="B712">
            <v>29.08</v>
          </cell>
          <cell r="C712">
            <v>29.49</v>
          </cell>
          <cell r="D712">
            <v>28.5</v>
          </cell>
          <cell r="E712">
            <v>28.639999</v>
          </cell>
          <cell r="F712">
            <v>24.603840000000002</v>
          </cell>
          <cell r="G712">
            <v>2398748</v>
          </cell>
        </row>
        <row r="713">
          <cell r="A713">
            <v>42044</v>
          </cell>
          <cell r="B713">
            <v>28.639999</v>
          </cell>
          <cell r="C713">
            <v>28.73</v>
          </cell>
          <cell r="D713">
            <v>28.26</v>
          </cell>
          <cell r="E713">
            <v>28.4</v>
          </cell>
          <cell r="F713">
            <v>24.397660999999999</v>
          </cell>
          <cell r="G713">
            <v>1497099</v>
          </cell>
        </row>
        <row r="714">
          <cell r="A714">
            <v>42045</v>
          </cell>
          <cell r="B714">
            <v>28.379999000000002</v>
          </cell>
          <cell r="C714">
            <v>28.639999</v>
          </cell>
          <cell r="D714">
            <v>28.25</v>
          </cell>
          <cell r="E714">
            <v>28.35</v>
          </cell>
          <cell r="F714">
            <v>24.354710000000001</v>
          </cell>
          <cell r="G714">
            <v>2551938</v>
          </cell>
        </row>
        <row r="715">
          <cell r="A715">
            <v>42046</v>
          </cell>
          <cell r="B715">
            <v>28.25</v>
          </cell>
          <cell r="C715">
            <v>28.74</v>
          </cell>
          <cell r="D715">
            <v>28.25</v>
          </cell>
          <cell r="E715">
            <v>28.5</v>
          </cell>
          <cell r="F715">
            <v>24.483571999999999</v>
          </cell>
          <cell r="G715">
            <v>5584514</v>
          </cell>
        </row>
        <row r="716">
          <cell r="A716">
            <v>42047</v>
          </cell>
          <cell r="B716">
            <v>28.65</v>
          </cell>
          <cell r="C716">
            <v>29.25</v>
          </cell>
          <cell r="D716">
            <v>28.49</v>
          </cell>
          <cell r="E716">
            <v>29.18</v>
          </cell>
          <cell r="F716">
            <v>25.067739</v>
          </cell>
          <cell r="G716">
            <v>2136495</v>
          </cell>
        </row>
        <row r="717">
          <cell r="A717">
            <v>42048</v>
          </cell>
          <cell r="B717">
            <v>29.25</v>
          </cell>
          <cell r="C717">
            <v>29.370000999999998</v>
          </cell>
          <cell r="D717">
            <v>28.91</v>
          </cell>
          <cell r="E717">
            <v>29.23</v>
          </cell>
          <cell r="F717">
            <v>25.110695</v>
          </cell>
          <cell r="G717">
            <v>1255931</v>
          </cell>
        </row>
        <row r="718">
          <cell r="A718">
            <v>42051</v>
          </cell>
          <cell r="B718">
            <v>29.23</v>
          </cell>
          <cell r="C718">
            <v>29.26</v>
          </cell>
          <cell r="D718">
            <v>29</v>
          </cell>
          <cell r="E718">
            <v>29.09</v>
          </cell>
          <cell r="F718">
            <v>24.990423</v>
          </cell>
          <cell r="G718">
            <v>422261</v>
          </cell>
        </row>
        <row r="719">
          <cell r="A719">
            <v>42052</v>
          </cell>
          <cell r="B719">
            <v>29</v>
          </cell>
          <cell r="C719">
            <v>29.870000999999998</v>
          </cell>
          <cell r="D719">
            <v>29</v>
          </cell>
          <cell r="E719">
            <v>29.5</v>
          </cell>
          <cell r="F719">
            <v>25.342644</v>
          </cell>
          <cell r="G719">
            <v>1194522</v>
          </cell>
        </row>
        <row r="720">
          <cell r="A720">
            <v>42053</v>
          </cell>
          <cell r="B720">
            <v>29.719999000000001</v>
          </cell>
          <cell r="C720">
            <v>29.84</v>
          </cell>
          <cell r="D720">
            <v>28.6</v>
          </cell>
          <cell r="E720">
            <v>28.940000999999999</v>
          </cell>
          <cell r="F720">
            <v>24.861563</v>
          </cell>
          <cell r="G720">
            <v>3078200</v>
          </cell>
        </row>
        <row r="721">
          <cell r="A721">
            <v>42054</v>
          </cell>
          <cell r="B721">
            <v>28.940000999999999</v>
          </cell>
          <cell r="C721">
            <v>29.4</v>
          </cell>
          <cell r="D721">
            <v>28.719999000000001</v>
          </cell>
          <cell r="E721">
            <v>29.280000999999999</v>
          </cell>
          <cell r="F721">
            <v>25.153648</v>
          </cell>
          <cell r="G721">
            <v>854839</v>
          </cell>
        </row>
        <row r="722">
          <cell r="A722">
            <v>42055</v>
          </cell>
          <cell r="B722">
            <v>29.26</v>
          </cell>
          <cell r="C722">
            <v>29.73</v>
          </cell>
          <cell r="D722">
            <v>28.9</v>
          </cell>
          <cell r="E722">
            <v>29.02</v>
          </cell>
          <cell r="F722">
            <v>24.930288000000001</v>
          </cell>
          <cell r="G722">
            <v>1424737</v>
          </cell>
        </row>
        <row r="723">
          <cell r="A723">
            <v>42058</v>
          </cell>
          <cell r="B723">
            <v>29.440000999999999</v>
          </cell>
          <cell r="C723">
            <v>29.690000999999999</v>
          </cell>
          <cell r="D723">
            <v>29.059999000000001</v>
          </cell>
          <cell r="E723">
            <v>29.23</v>
          </cell>
          <cell r="F723">
            <v>25.110695</v>
          </cell>
          <cell r="G723">
            <v>1393134</v>
          </cell>
        </row>
        <row r="724">
          <cell r="A724">
            <v>42059</v>
          </cell>
          <cell r="B724">
            <v>29.23</v>
          </cell>
          <cell r="C724">
            <v>30</v>
          </cell>
          <cell r="D724">
            <v>29.07</v>
          </cell>
          <cell r="E724">
            <v>29.83</v>
          </cell>
          <cell r="F724">
            <v>25.626137</v>
          </cell>
          <cell r="G724">
            <v>2243175</v>
          </cell>
        </row>
        <row r="725">
          <cell r="A725">
            <v>42060</v>
          </cell>
          <cell r="B725">
            <v>29.799999</v>
          </cell>
          <cell r="C725">
            <v>29.799999</v>
          </cell>
          <cell r="D725">
            <v>28.77</v>
          </cell>
          <cell r="E725">
            <v>29.190000999999999</v>
          </cell>
          <cell r="F725">
            <v>25.076333999999999</v>
          </cell>
          <cell r="G725">
            <v>6530629</v>
          </cell>
        </row>
        <row r="726">
          <cell r="A726">
            <v>42061</v>
          </cell>
          <cell r="B726">
            <v>29.23</v>
          </cell>
          <cell r="C726">
            <v>29.26</v>
          </cell>
          <cell r="D726">
            <v>28.23</v>
          </cell>
          <cell r="E726">
            <v>28.620000999999998</v>
          </cell>
          <cell r="F726">
            <v>24.586662</v>
          </cell>
          <cell r="G726">
            <v>5737003</v>
          </cell>
        </row>
        <row r="727">
          <cell r="A727">
            <v>42062</v>
          </cell>
          <cell r="B727">
            <v>28.59</v>
          </cell>
          <cell r="C727">
            <v>29.299999</v>
          </cell>
          <cell r="D727">
            <v>27.84</v>
          </cell>
          <cell r="E727">
            <v>28.66</v>
          </cell>
          <cell r="F727">
            <v>24.621023000000001</v>
          </cell>
          <cell r="G727">
            <v>6883309</v>
          </cell>
        </row>
        <row r="728">
          <cell r="A728">
            <v>42065</v>
          </cell>
          <cell r="B728">
            <v>28.51</v>
          </cell>
          <cell r="C728">
            <v>28.639999</v>
          </cell>
          <cell r="D728">
            <v>27.950001</v>
          </cell>
          <cell r="E728">
            <v>28.379999000000002</v>
          </cell>
          <cell r="F728">
            <v>24.380483999999999</v>
          </cell>
          <cell r="G728">
            <v>3746966</v>
          </cell>
        </row>
        <row r="729">
          <cell r="A729">
            <v>42066</v>
          </cell>
          <cell r="B729">
            <v>28.4</v>
          </cell>
          <cell r="C729">
            <v>28.65</v>
          </cell>
          <cell r="D729">
            <v>27.91</v>
          </cell>
          <cell r="E729">
            <v>28.440000999999999</v>
          </cell>
          <cell r="F729">
            <v>24.432030000000001</v>
          </cell>
          <cell r="G729">
            <v>5159198</v>
          </cell>
        </row>
        <row r="730">
          <cell r="A730">
            <v>42067</v>
          </cell>
          <cell r="B730">
            <v>28.559999000000001</v>
          </cell>
          <cell r="C730">
            <v>28.559999000000001</v>
          </cell>
          <cell r="D730">
            <v>27.549999</v>
          </cell>
          <cell r="E730">
            <v>27.59</v>
          </cell>
          <cell r="F730">
            <v>23.701815</v>
          </cell>
          <cell r="G730">
            <v>6956033</v>
          </cell>
        </row>
        <row r="731">
          <cell r="A731">
            <v>42068</v>
          </cell>
          <cell r="B731">
            <v>27.99</v>
          </cell>
          <cell r="C731">
            <v>27.99</v>
          </cell>
          <cell r="D731">
            <v>26.809999000000001</v>
          </cell>
          <cell r="E731">
            <v>27.129999000000002</v>
          </cell>
          <cell r="F731">
            <v>23.306640999999999</v>
          </cell>
          <cell r="G731">
            <v>6031081</v>
          </cell>
        </row>
        <row r="732">
          <cell r="A732">
            <v>42069</v>
          </cell>
          <cell r="B732">
            <v>27</v>
          </cell>
          <cell r="C732">
            <v>27.799999</v>
          </cell>
          <cell r="D732">
            <v>26.82</v>
          </cell>
          <cell r="E732">
            <v>27.379999000000002</v>
          </cell>
          <cell r="F732">
            <v>23.521409999999999</v>
          </cell>
          <cell r="G732">
            <v>5365211</v>
          </cell>
        </row>
        <row r="733">
          <cell r="A733">
            <v>42072</v>
          </cell>
          <cell r="B733">
            <v>27.23</v>
          </cell>
          <cell r="C733">
            <v>28.120000999999998</v>
          </cell>
          <cell r="D733">
            <v>27.200001</v>
          </cell>
          <cell r="E733">
            <v>27.92</v>
          </cell>
          <cell r="F733">
            <v>23.985309999999998</v>
          </cell>
          <cell r="G733">
            <v>3337054</v>
          </cell>
        </row>
        <row r="734">
          <cell r="A734">
            <v>42073</v>
          </cell>
          <cell r="B734">
            <v>27.799999</v>
          </cell>
          <cell r="C734">
            <v>27.959999</v>
          </cell>
          <cell r="D734">
            <v>27.190000999999999</v>
          </cell>
          <cell r="E734">
            <v>27.26</v>
          </cell>
          <cell r="F734">
            <v>23.418320000000001</v>
          </cell>
          <cell r="G734">
            <v>5025031</v>
          </cell>
        </row>
        <row r="735">
          <cell r="A735">
            <v>42074</v>
          </cell>
          <cell r="B735">
            <v>27.26</v>
          </cell>
          <cell r="C735">
            <v>27.799999</v>
          </cell>
          <cell r="D735">
            <v>27.02</v>
          </cell>
          <cell r="E735">
            <v>27.49</v>
          </cell>
          <cell r="F735">
            <v>23.61591</v>
          </cell>
          <cell r="G735">
            <v>2591821</v>
          </cell>
        </row>
        <row r="736">
          <cell r="A736">
            <v>42075</v>
          </cell>
          <cell r="B736">
            <v>27.35</v>
          </cell>
          <cell r="C736">
            <v>27.93</v>
          </cell>
          <cell r="D736">
            <v>27.35</v>
          </cell>
          <cell r="E736">
            <v>27.84</v>
          </cell>
          <cell r="F736">
            <v>23.916585999999999</v>
          </cell>
          <cell r="G736">
            <v>1961030</v>
          </cell>
        </row>
        <row r="737">
          <cell r="A737">
            <v>42076</v>
          </cell>
          <cell r="B737">
            <v>27.950001</v>
          </cell>
          <cell r="C737">
            <v>28</v>
          </cell>
          <cell r="D737">
            <v>27.15</v>
          </cell>
          <cell r="E737">
            <v>27.25</v>
          </cell>
          <cell r="F737">
            <v>23.409732999999999</v>
          </cell>
          <cell r="G737">
            <v>4072719</v>
          </cell>
        </row>
        <row r="738">
          <cell r="A738">
            <v>42080</v>
          </cell>
          <cell r="B738">
            <v>27.209999</v>
          </cell>
          <cell r="C738">
            <v>27.68</v>
          </cell>
          <cell r="D738">
            <v>27.1</v>
          </cell>
          <cell r="E738">
            <v>27.26</v>
          </cell>
          <cell r="F738">
            <v>23.418320000000001</v>
          </cell>
          <cell r="G738">
            <v>3474514</v>
          </cell>
        </row>
        <row r="739">
          <cell r="A739">
            <v>42081</v>
          </cell>
          <cell r="B739">
            <v>27.200001</v>
          </cell>
          <cell r="C739">
            <v>28</v>
          </cell>
          <cell r="D739">
            <v>27.200001</v>
          </cell>
          <cell r="E739">
            <v>27.92</v>
          </cell>
          <cell r="F739">
            <v>23.985309999999998</v>
          </cell>
          <cell r="G739">
            <v>3747263</v>
          </cell>
        </row>
        <row r="740">
          <cell r="A740">
            <v>42082</v>
          </cell>
          <cell r="B740">
            <v>27.780000999999999</v>
          </cell>
          <cell r="C740">
            <v>28</v>
          </cell>
          <cell r="D740">
            <v>27.42</v>
          </cell>
          <cell r="E740">
            <v>27.77</v>
          </cell>
          <cell r="F740">
            <v>23.856449000000001</v>
          </cell>
          <cell r="G740">
            <v>3557301</v>
          </cell>
        </row>
        <row r="741">
          <cell r="A741">
            <v>42083</v>
          </cell>
          <cell r="B741">
            <v>27.75</v>
          </cell>
          <cell r="C741">
            <v>28</v>
          </cell>
          <cell r="D741">
            <v>27.43</v>
          </cell>
          <cell r="E741">
            <v>27.700001</v>
          </cell>
          <cell r="F741">
            <v>23.796312</v>
          </cell>
          <cell r="G741">
            <v>3855818</v>
          </cell>
        </row>
        <row r="742">
          <cell r="A742">
            <v>42086</v>
          </cell>
          <cell r="B742">
            <v>27.700001</v>
          </cell>
          <cell r="C742">
            <v>27.85</v>
          </cell>
          <cell r="D742">
            <v>27.43</v>
          </cell>
          <cell r="E742">
            <v>27.73</v>
          </cell>
          <cell r="F742">
            <v>23.822085999999999</v>
          </cell>
          <cell r="G742">
            <v>1541766</v>
          </cell>
        </row>
        <row r="743">
          <cell r="A743">
            <v>42087</v>
          </cell>
          <cell r="B743">
            <v>27.59</v>
          </cell>
          <cell r="C743">
            <v>27.91</v>
          </cell>
          <cell r="D743">
            <v>27.35</v>
          </cell>
          <cell r="E743">
            <v>27.73</v>
          </cell>
          <cell r="F743">
            <v>23.822085999999999</v>
          </cell>
          <cell r="G743">
            <v>3431545</v>
          </cell>
        </row>
        <row r="744">
          <cell r="A744">
            <v>42088</v>
          </cell>
          <cell r="B744">
            <v>27.870000999999998</v>
          </cell>
          <cell r="C744">
            <v>28.049999</v>
          </cell>
          <cell r="D744">
            <v>27.32</v>
          </cell>
          <cell r="E744">
            <v>27.879999000000002</v>
          </cell>
          <cell r="F744">
            <v>23.950945000000001</v>
          </cell>
          <cell r="G744">
            <v>2432258</v>
          </cell>
        </row>
        <row r="745">
          <cell r="A745">
            <v>42089</v>
          </cell>
          <cell r="B745">
            <v>27.530000999999999</v>
          </cell>
          <cell r="C745">
            <v>27.780000999999999</v>
          </cell>
          <cell r="D745">
            <v>27.35</v>
          </cell>
          <cell r="E745">
            <v>27.440000999999999</v>
          </cell>
          <cell r="F745">
            <v>23.572956000000001</v>
          </cell>
          <cell r="G745">
            <v>3109460</v>
          </cell>
        </row>
        <row r="746">
          <cell r="A746">
            <v>42090</v>
          </cell>
          <cell r="B746">
            <v>27.33</v>
          </cell>
          <cell r="C746">
            <v>27.6</v>
          </cell>
          <cell r="D746">
            <v>27.129999000000002</v>
          </cell>
          <cell r="E746">
            <v>27.17</v>
          </cell>
          <cell r="F746">
            <v>23.341003000000001</v>
          </cell>
          <cell r="G746">
            <v>3565559</v>
          </cell>
        </row>
        <row r="747">
          <cell r="A747">
            <v>42093</v>
          </cell>
          <cell r="B747">
            <v>27.129999000000002</v>
          </cell>
          <cell r="C747">
            <v>27.620000999999998</v>
          </cell>
          <cell r="D747">
            <v>27.129999000000002</v>
          </cell>
          <cell r="E747">
            <v>27.32</v>
          </cell>
          <cell r="F747">
            <v>23.469866</v>
          </cell>
          <cell r="G747">
            <v>2317744</v>
          </cell>
        </row>
        <row r="748">
          <cell r="A748">
            <v>42094</v>
          </cell>
          <cell r="B748">
            <v>27.18</v>
          </cell>
          <cell r="C748">
            <v>27.65</v>
          </cell>
          <cell r="D748">
            <v>27.18</v>
          </cell>
          <cell r="E748">
            <v>27.469999000000001</v>
          </cell>
          <cell r="F748">
            <v>23.598728000000001</v>
          </cell>
          <cell r="G748">
            <v>9085925</v>
          </cell>
        </row>
        <row r="749">
          <cell r="A749">
            <v>42095</v>
          </cell>
          <cell r="B749">
            <v>27.639999</v>
          </cell>
          <cell r="C749">
            <v>27.74</v>
          </cell>
          <cell r="D749">
            <v>27.26</v>
          </cell>
          <cell r="E749">
            <v>27.459999</v>
          </cell>
          <cell r="F749">
            <v>23.590133999999999</v>
          </cell>
          <cell r="G749">
            <v>3560319</v>
          </cell>
        </row>
        <row r="750">
          <cell r="A750">
            <v>42100</v>
          </cell>
          <cell r="B750">
            <v>27.4</v>
          </cell>
          <cell r="C750">
            <v>27.85</v>
          </cell>
          <cell r="D750">
            <v>27.25</v>
          </cell>
          <cell r="E750">
            <v>27.73</v>
          </cell>
          <cell r="F750">
            <v>23.822085999999999</v>
          </cell>
          <cell r="G750">
            <v>6234871</v>
          </cell>
        </row>
        <row r="751">
          <cell r="A751">
            <v>42101</v>
          </cell>
          <cell r="B751">
            <v>27.700001</v>
          </cell>
          <cell r="C751">
            <v>27.77</v>
          </cell>
          <cell r="D751">
            <v>27.5</v>
          </cell>
          <cell r="E751">
            <v>27.65</v>
          </cell>
          <cell r="F751">
            <v>23.753359</v>
          </cell>
          <cell r="G751">
            <v>5452233</v>
          </cell>
        </row>
        <row r="752">
          <cell r="A752">
            <v>42102</v>
          </cell>
          <cell r="B752">
            <v>27.51</v>
          </cell>
          <cell r="C752">
            <v>27.73</v>
          </cell>
          <cell r="D752">
            <v>27.51</v>
          </cell>
          <cell r="E752">
            <v>27.639999</v>
          </cell>
          <cell r="F752">
            <v>23.744765999999998</v>
          </cell>
          <cell r="G752">
            <v>3836803</v>
          </cell>
        </row>
        <row r="753">
          <cell r="A753">
            <v>42103</v>
          </cell>
          <cell r="B753">
            <v>27.51</v>
          </cell>
          <cell r="C753">
            <v>27.799999</v>
          </cell>
          <cell r="D753">
            <v>27.33</v>
          </cell>
          <cell r="E753">
            <v>27.440000999999999</v>
          </cell>
          <cell r="F753">
            <v>23.572956000000001</v>
          </cell>
          <cell r="G753">
            <v>2900490</v>
          </cell>
        </row>
        <row r="754">
          <cell r="A754">
            <v>42104</v>
          </cell>
          <cell r="B754">
            <v>27.34</v>
          </cell>
          <cell r="C754">
            <v>27.59</v>
          </cell>
          <cell r="D754">
            <v>27.209999</v>
          </cell>
          <cell r="E754">
            <v>27.360001</v>
          </cell>
          <cell r="F754">
            <v>23.504228999999999</v>
          </cell>
          <cell r="G754">
            <v>4140963</v>
          </cell>
        </row>
        <row r="755">
          <cell r="A755">
            <v>42107</v>
          </cell>
          <cell r="B755">
            <v>27.4</v>
          </cell>
          <cell r="C755">
            <v>27.4</v>
          </cell>
          <cell r="D755">
            <v>26.26</v>
          </cell>
          <cell r="E755">
            <v>26.809999000000001</v>
          </cell>
          <cell r="F755">
            <v>23.031739999999999</v>
          </cell>
          <cell r="G755">
            <v>2775988</v>
          </cell>
        </row>
        <row r="756">
          <cell r="A756">
            <v>42108</v>
          </cell>
          <cell r="B756">
            <v>26.940000999999999</v>
          </cell>
          <cell r="C756">
            <v>27.25</v>
          </cell>
          <cell r="D756">
            <v>26.52</v>
          </cell>
          <cell r="E756">
            <v>27.15</v>
          </cell>
          <cell r="F756">
            <v>23.323822</v>
          </cell>
          <cell r="G756">
            <v>4423912</v>
          </cell>
        </row>
        <row r="757">
          <cell r="A757">
            <v>42109</v>
          </cell>
          <cell r="B757">
            <v>26.98</v>
          </cell>
          <cell r="C757">
            <v>27.5</v>
          </cell>
          <cell r="D757">
            <v>26.93</v>
          </cell>
          <cell r="E757">
            <v>27.290001</v>
          </cell>
          <cell r="F757">
            <v>23.444095999999998</v>
          </cell>
          <cell r="G757">
            <v>3282459</v>
          </cell>
        </row>
        <row r="758">
          <cell r="A758">
            <v>42110</v>
          </cell>
          <cell r="B758">
            <v>27.4</v>
          </cell>
          <cell r="C758">
            <v>27.5</v>
          </cell>
          <cell r="D758">
            <v>27.34</v>
          </cell>
          <cell r="E758">
            <v>27.43</v>
          </cell>
          <cell r="F758">
            <v>23.564363</v>
          </cell>
          <cell r="G758">
            <v>1738403</v>
          </cell>
        </row>
        <row r="759">
          <cell r="A759">
            <v>42111</v>
          </cell>
          <cell r="B759">
            <v>27.5</v>
          </cell>
          <cell r="C759">
            <v>27.5</v>
          </cell>
          <cell r="D759">
            <v>26.6</v>
          </cell>
          <cell r="E759">
            <v>26.75</v>
          </cell>
          <cell r="F759">
            <v>22.980194000000001</v>
          </cell>
          <cell r="G759">
            <v>3185667</v>
          </cell>
        </row>
        <row r="760">
          <cell r="A760">
            <v>42114</v>
          </cell>
          <cell r="B760">
            <v>26.799999</v>
          </cell>
          <cell r="C760">
            <v>27.290001</v>
          </cell>
          <cell r="D760">
            <v>26.58</v>
          </cell>
          <cell r="E760">
            <v>27.15</v>
          </cell>
          <cell r="F760">
            <v>23.323822</v>
          </cell>
          <cell r="G760">
            <v>8935644</v>
          </cell>
        </row>
        <row r="761">
          <cell r="A761">
            <v>42115</v>
          </cell>
          <cell r="B761">
            <v>27.15</v>
          </cell>
          <cell r="C761">
            <v>27.23</v>
          </cell>
          <cell r="D761">
            <v>26.59</v>
          </cell>
          <cell r="E761">
            <v>26.68</v>
          </cell>
          <cell r="F761">
            <v>22.920061</v>
          </cell>
          <cell r="G761">
            <v>6478648</v>
          </cell>
        </row>
        <row r="762">
          <cell r="A762">
            <v>42116</v>
          </cell>
          <cell r="B762">
            <v>26.68</v>
          </cell>
          <cell r="C762">
            <v>27.16</v>
          </cell>
          <cell r="D762">
            <v>26.15</v>
          </cell>
          <cell r="E762">
            <v>27.040001</v>
          </cell>
          <cell r="F762">
            <v>23.229326</v>
          </cell>
          <cell r="G762">
            <v>5767460</v>
          </cell>
        </row>
        <row r="763">
          <cell r="A763">
            <v>42117</v>
          </cell>
          <cell r="B763">
            <v>27.09</v>
          </cell>
          <cell r="C763">
            <v>27.68</v>
          </cell>
          <cell r="D763">
            <v>26.83</v>
          </cell>
          <cell r="E763">
            <v>27.51</v>
          </cell>
          <cell r="F763">
            <v>23.633091</v>
          </cell>
          <cell r="G763">
            <v>5430426</v>
          </cell>
        </row>
        <row r="764">
          <cell r="A764">
            <v>42118</v>
          </cell>
          <cell r="B764">
            <v>27.51</v>
          </cell>
          <cell r="C764">
            <v>27.58</v>
          </cell>
          <cell r="D764">
            <v>27.209999</v>
          </cell>
          <cell r="E764">
            <v>27.5</v>
          </cell>
          <cell r="F764">
            <v>23.624497999999999</v>
          </cell>
          <cell r="G764">
            <v>2605897</v>
          </cell>
        </row>
        <row r="765">
          <cell r="A765">
            <v>42121</v>
          </cell>
          <cell r="B765">
            <v>27.5</v>
          </cell>
          <cell r="C765">
            <v>27.950001</v>
          </cell>
          <cell r="D765">
            <v>27.23</v>
          </cell>
          <cell r="E765">
            <v>27.58</v>
          </cell>
          <cell r="F765">
            <v>23.693224000000001</v>
          </cell>
          <cell r="G765">
            <v>5323667</v>
          </cell>
        </row>
        <row r="766">
          <cell r="A766">
            <v>42122</v>
          </cell>
          <cell r="B766">
            <v>27.709999</v>
          </cell>
          <cell r="C766">
            <v>27.940000999999999</v>
          </cell>
          <cell r="D766">
            <v>27.049999</v>
          </cell>
          <cell r="E766">
            <v>27.530000999999999</v>
          </cell>
          <cell r="F766">
            <v>23.650272000000001</v>
          </cell>
          <cell r="G766">
            <v>7017892</v>
          </cell>
        </row>
        <row r="767">
          <cell r="A767">
            <v>42123</v>
          </cell>
          <cell r="B767">
            <v>27.530000999999999</v>
          </cell>
          <cell r="C767">
            <v>27.530000999999999</v>
          </cell>
          <cell r="D767">
            <v>26.5</v>
          </cell>
          <cell r="E767">
            <v>26.66</v>
          </cell>
          <cell r="F767">
            <v>22.902878000000001</v>
          </cell>
          <cell r="G767">
            <v>3042636</v>
          </cell>
        </row>
        <row r="768">
          <cell r="A768">
            <v>42124</v>
          </cell>
          <cell r="B768">
            <v>26.74</v>
          </cell>
          <cell r="C768">
            <v>26.969999000000001</v>
          </cell>
          <cell r="D768">
            <v>25.91</v>
          </cell>
          <cell r="E768">
            <v>26.190000999999999</v>
          </cell>
          <cell r="F768">
            <v>22.499113000000001</v>
          </cell>
          <cell r="G768">
            <v>5442326</v>
          </cell>
        </row>
        <row r="769">
          <cell r="A769">
            <v>42128</v>
          </cell>
          <cell r="B769">
            <v>26.74</v>
          </cell>
          <cell r="C769">
            <v>27.299999</v>
          </cell>
          <cell r="D769">
            <v>25.950001</v>
          </cell>
          <cell r="E769">
            <v>27.25</v>
          </cell>
          <cell r="F769">
            <v>23.409732999999999</v>
          </cell>
          <cell r="G769">
            <v>3702323</v>
          </cell>
        </row>
        <row r="770">
          <cell r="A770">
            <v>42129</v>
          </cell>
          <cell r="B770">
            <v>27</v>
          </cell>
          <cell r="C770">
            <v>27.35</v>
          </cell>
          <cell r="D770">
            <v>26.950001</v>
          </cell>
          <cell r="E770">
            <v>27.1</v>
          </cell>
          <cell r="F770">
            <v>23.28087</v>
          </cell>
          <cell r="G770">
            <v>4612213</v>
          </cell>
        </row>
        <row r="771">
          <cell r="A771">
            <v>42130</v>
          </cell>
          <cell r="B771">
            <v>27</v>
          </cell>
          <cell r="C771">
            <v>27.43</v>
          </cell>
          <cell r="D771">
            <v>26.700001</v>
          </cell>
          <cell r="E771">
            <v>26.93</v>
          </cell>
          <cell r="F771">
            <v>23.134827000000001</v>
          </cell>
          <cell r="G771">
            <v>3809142</v>
          </cell>
        </row>
        <row r="772">
          <cell r="A772">
            <v>42131</v>
          </cell>
          <cell r="B772">
            <v>26.950001</v>
          </cell>
          <cell r="C772">
            <v>27.059999000000001</v>
          </cell>
          <cell r="D772">
            <v>26.35</v>
          </cell>
          <cell r="E772">
            <v>26.549999</v>
          </cell>
          <cell r="F772">
            <v>22.808378000000001</v>
          </cell>
          <cell r="G772">
            <v>1537965</v>
          </cell>
        </row>
        <row r="773">
          <cell r="A773">
            <v>42132</v>
          </cell>
          <cell r="B773">
            <v>26.969999000000001</v>
          </cell>
          <cell r="C773">
            <v>27.209999</v>
          </cell>
          <cell r="D773">
            <v>26.540001</v>
          </cell>
          <cell r="E773">
            <v>26.65</v>
          </cell>
          <cell r="F773">
            <v>22.894285</v>
          </cell>
          <cell r="G773">
            <v>2711816</v>
          </cell>
        </row>
        <row r="774">
          <cell r="A774">
            <v>42135</v>
          </cell>
          <cell r="B774">
            <v>26.75</v>
          </cell>
          <cell r="C774">
            <v>27.299999</v>
          </cell>
          <cell r="D774">
            <v>26.68</v>
          </cell>
          <cell r="E774">
            <v>27.23</v>
          </cell>
          <cell r="F774">
            <v>23.39255</v>
          </cell>
          <cell r="G774">
            <v>2340092</v>
          </cell>
        </row>
        <row r="775">
          <cell r="A775">
            <v>42136</v>
          </cell>
          <cell r="B775">
            <v>26.799999</v>
          </cell>
          <cell r="C775">
            <v>26.969999000000001</v>
          </cell>
          <cell r="D775">
            <v>26.530000999999999</v>
          </cell>
          <cell r="E775">
            <v>26.59</v>
          </cell>
          <cell r="F775">
            <v>23.498598000000001</v>
          </cell>
          <cell r="G775">
            <v>2567320</v>
          </cell>
        </row>
        <row r="776">
          <cell r="A776">
            <v>42137</v>
          </cell>
          <cell r="B776">
            <v>26.5</v>
          </cell>
          <cell r="C776">
            <v>26.780000999999999</v>
          </cell>
          <cell r="D776">
            <v>26.299999</v>
          </cell>
          <cell r="E776">
            <v>26.389999</v>
          </cell>
          <cell r="F776">
            <v>23.321852</v>
          </cell>
          <cell r="G776">
            <v>2247401</v>
          </cell>
        </row>
        <row r="777">
          <cell r="A777">
            <v>42138</v>
          </cell>
          <cell r="B777">
            <v>26.77</v>
          </cell>
          <cell r="C777">
            <v>26.77</v>
          </cell>
          <cell r="D777">
            <v>26.139999</v>
          </cell>
          <cell r="E777">
            <v>26.190000999999999</v>
          </cell>
          <cell r="F777">
            <v>23.145102000000001</v>
          </cell>
          <cell r="G777">
            <v>3940157</v>
          </cell>
        </row>
        <row r="778">
          <cell r="A778">
            <v>42139</v>
          </cell>
          <cell r="B778">
            <v>26.32</v>
          </cell>
          <cell r="C778">
            <v>26.440000999999999</v>
          </cell>
          <cell r="D778">
            <v>26</v>
          </cell>
          <cell r="E778">
            <v>26.34</v>
          </cell>
          <cell r="F778">
            <v>23.277664000000001</v>
          </cell>
          <cell r="G778">
            <v>2380810</v>
          </cell>
        </row>
        <row r="779">
          <cell r="A779">
            <v>42142</v>
          </cell>
          <cell r="B779">
            <v>26.42</v>
          </cell>
          <cell r="C779">
            <v>26.66</v>
          </cell>
          <cell r="D779">
            <v>26.209999</v>
          </cell>
          <cell r="E779">
            <v>26.32</v>
          </cell>
          <cell r="F779">
            <v>23.259989000000001</v>
          </cell>
          <cell r="G779">
            <v>2401957</v>
          </cell>
        </row>
        <row r="780">
          <cell r="A780">
            <v>42143</v>
          </cell>
          <cell r="B780">
            <v>26.32</v>
          </cell>
          <cell r="C780">
            <v>26.58</v>
          </cell>
          <cell r="D780">
            <v>26.01</v>
          </cell>
          <cell r="E780">
            <v>26.049999</v>
          </cell>
          <cell r="F780">
            <v>23.021377999999999</v>
          </cell>
          <cell r="G780">
            <v>3978593</v>
          </cell>
        </row>
        <row r="781">
          <cell r="A781">
            <v>42144</v>
          </cell>
          <cell r="B781">
            <v>26.24</v>
          </cell>
          <cell r="C781">
            <v>26.360001</v>
          </cell>
          <cell r="D781">
            <v>26.02</v>
          </cell>
          <cell r="E781">
            <v>26.18</v>
          </cell>
          <cell r="F781">
            <v>23.136265000000002</v>
          </cell>
          <cell r="G781">
            <v>1412328</v>
          </cell>
        </row>
        <row r="782">
          <cell r="A782">
            <v>42145</v>
          </cell>
          <cell r="B782">
            <v>26.1</v>
          </cell>
          <cell r="C782">
            <v>26.129999000000002</v>
          </cell>
          <cell r="D782">
            <v>25.610001</v>
          </cell>
          <cell r="E782">
            <v>25.940000999999999</v>
          </cell>
          <cell r="F782">
            <v>22.924168000000002</v>
          </cell>
          <cell r="G782">
            <v>3911291</v>
          </cell>
        </row>
        <row r="783">
          <cell r="A783">
            <v>42146</v>
          </cell>
          <cell r="B783">
            <v>25.950001</v>
          </cell>
          <cell r="C783">
            <v>26.27</v>
          </cell>
          <cell r="D783">
            <v>25.34</v>
          </cell>
          <cell r="E783">
            <v>25.620000999999998</v>
          </cell>
          <cell r="F783">
            <v>22.641373000000002</v>
          </cell>
          <cell r="G783">
            <v>3197561</v>
          </cell>
        </row>
        <row r="784">
          <cell r="A784">
            <v>42149</v>
          </cell>
          <cell r="B784">
            <v>25.49</v>
          </cell>
          <cell r="C784">
            <v>25.889999</v>
          </cell>
          <cell r="D784">
            <v>25.309999000000001</v>
          </cell>
          <cell r="E784">
            <v>25.870000999999998</v>
          </cell>
          <cell r="F784">
            <v>22.862307000000001</v>
          </cell>
          <cell r="G784">
            <v>485761</v>
          </cell>
        </row>
        <row r="785">
          <cell r="A785">
            <v>42150</v>
          </cell>
          <cell r="B785">
            <v>25.9</v>
          </cell>
          <cell r="C785">
            <v>26.15</v>
          </cell>
          <cell r="D785">
            <v>25.360001</v>
          </cell>
          <cell r="E785">
            <v>25.889999</v>
          </cell>
          <cell r="F785">
            <v>22.879981999999998</v>
          </cell>
          <cell r="G785">
            <v>4491257</v>
          </cell>
        </row>
        <row r="786">
          <cell r="A786">
            <v>42151</v>
          </cell>
          <cell r="B786">
            <v>25.709999</v>
          </cell>
          <cell r="C786">
            <v>26.1</v>
          </cell>
          <cell r="D786">
            <v>25.5</v>
          </cell>
          <cell r="E786">
            <v>26.030000999999999</v>
          </cell>
          <cell r="F786">
            <v>23.003706000000001</v>
          </cell>
          <cell r="G786">
            <v>5548174</v>
          </cell>
        </row>
        <row r="787">
          <cell r="A787">
            <v>42152</v>
          </cell>
          <cell r="B787">
            <v>26</v>
          </cell>
          <cell r="C787">
            <v>26.32</v>
          </cell>
          <cell r="D787">
            <v>25.98</v>
          </cell>
          <cell r="E787">
            <v>26.15</v>
          </cell>
          <cell r="F787">
            <v>23.109755</v>
          </cell>
          <cell r="G787">
            <v>2539015</v>
          </cell>
        </row>
        <row r="788">
          <cell r="A788">
            <v>42153</v>
          </cell>
          <cell r="B788">
            <v>26.25</v>
          </cell>
          <cell r="C788">
            <v>26.52</v>
          </cell>
          <cell r="D788">
            <v>25.99</v>
          </cell>
          <cell r="E788">
            <v>26.440000999999999</v>
          </cell>
          <cell r="F788">
            <v>23.366039000000001</v>
          </cell>
          <cell r="G788">
            <v>5585063</v>
          </cell>
        </row>
        <row r="789">
          <cell r="A789">
            <v>42156</v>
          </cell>
          <cell r="B789">
            <v>26.549999</v>
          </cell>
          <cell r="C789">
            <v>26.799999</v>
          </cell>
          <cell r="D789">
            <v>25.91</v>
          </cell>
          <cell r="E789">
            <v>26.719999000000001</v>
          </cell>
          <cell r="F789">
            <v>23.613485000000001</v>
          </cell>
          <cell r="G789">
            <v>3649554</v>
          </cell>
        </row>
        <row r="790">
          <cell r="A790">
            <v>42157</v>
          </cell>
          <cell r="B790">
            <v>26.629999000000002</v>
          </cell>
          <cell r="C790">
            <v>26.76</v>
          </cell>
          <cell r="D790">
            <v>26.110001</v>
          </cell>
          <cell r="E790">
            <v>26.51</v>
          </cell>
          <cell r="F790">
            <v>23.427897999999999</v>
          </cell>
          <cell r="G790">
            <v>5254115</v>
          </cell>
        </row>
        <row r="791">
          <cell r="A791">
            <v>42158</v>
          </cell>
          <cell r="B791">
            <v>26.41</v>
          </cell>
          <cell r="C791">
            <v>26.59</v>
          </cell>
          <cell r="D791">
            <v>26.299999</v>
          </cell>
          <cell r="E791">
            <v>26.370000999999998</v>
          </cell>
          <cell r="F791">
            <v>23.304178</v>
          </cell>
          <cell r="G791">
            <v>1995480</v>
          </cell>
        </row>
        <row r="792">
          <cell r="A792">
            <v>42159</v>
          </cell>
          <cell r="B792">
            <v>26.370000999999998</v>
          </cell>
          <cell r="C792">
            <v>26.9</v>
          </cell>
          <cell r="D792">
            <v>26.23</v>
          </cell>
          <cell r="E792">
            <v>26.809999000000001</v>
          </cell>
          <cell r="F792">
            <v>23.693021999999999</v>
          </cell>
          <cell r="G792">
            <v>6396364</v>
          </cell>
        </row>
        <row r="793">
          <cell r="A793">
            <v>42160</v>
          </cell>
          <cell r="B793">
            <v>26.809999000000001</v>
          </cell>
          <cell r="C793">
            <v>27.049999</v>
          </cell>
          <cell r="D793">
            <v>26.6</v>
          </cell>
          <cell r="E793">
            <v>26.889999</v>
          </cell>
          <cell r="F793">
            <v>23.763719999999999</v>
          </cell>
          <cell r="G793">
            <v>4070678</v>
          </cell>
        </row>
        <row r="794">
          <cell r="A794">
            <v>42163</v>
          </cell>
          <cell r="B794">
            <v>26.67</v>
          </cell>
          <cell r="C794">
            <v>27.299999</v>
          </cell>
          <cell r="D794">
            <v>26.67</v>
          </cell>
          <cell r="E794">
            <v>27.17</v>
          </cell>
          <cell r="F794">
            <v>24.011165999999999</v>
          </cell>
          <cell r="G794">
            <v>2922735</v>
          </cell>
        </row>
        <row r="795">
          <cell r="A795">
            <v>42164</v>
          </cell>
          <cell r="B795">
            <v>27.25</v>
          </cell>
          <cell r="C795">
            <v>27.58</v>
          </cell>
          <cell r="D795">
            <v>27.18</v>
          </cell>
          <cell r="E795">
            <v>27.5</v>
          </cell>
          <cell r="F795">
            <v>24.302799</v>
          </cell>
          <cell r="G795">
            <v>7435640</v>
          </cell>
        </row>
        <row r="796">
          <cell r="A796">
            <v>42165</v>
          </cell>
          <cell r="B796">
            <v>27.6</v>
          </cell>
          <cell r="C796">
            <v>27.879999000000002</v>
          </cell>
          <cell r="D796">
            <v>27.17</v>
          </cell>
          <cell r="E796">
            <v>27.360001</v>
          </cell>
          <cell r="F796">
            <v>24.179076999999999</v>
          </cell>
          <cell r="G796">
            <v>5869739</v>
          </cell>
        </row>
        <row r="797">
          <cell r="A797">
            <v>42166</v>
          </cell>
          <cell r="B797">
            <v>27.290001</v>
          </cell>
          <cell r="C797">
            <v>27.790001</v>
          </cell>
          <cell r="D797">
            <v>27.190000999999999</v>
          </cell>
          <cell r="E797">
            <v>27.27</v>
          </cell>
          <cell r="F797">
            <v>24.099540999999999</v>
          </cell>
          <cell r="G797">
            <v>2081009</v>
          </cell>
        </row>
        <row r="798">
          <cell r="A798">
            <v>42167</v>
          </cell>
          <cell r="B798">
            <v>27.299999</v>
          </cell>
          <cell r="C798">
            <v>27.549999</v>
          </cell>
          <cell r="D798">
            <v>27.299999</v>
          </cell>
          <cell r="E798">
            <v>27.459999</v>
          </cell>
          <cell r="F798">
            <v>24.267448000000002</v>
          </cell>
          <cell r="G798">
            <v>2218925</v>
          </cell>
        </row>
        <row r="799">
          <cell r="A799">
            <v>42170</v>
          </cell>
          <cell r="B799">
            <v>27.5</v>
          </cell>
          <cell r="C799">
            <v>27.6</v>
          </cell>
          <cell r="D799">
            <v>26.969999000000001</v>
          </cell>
          <cell r="E799">
            <v>27.32</v>
          </cell>
          <cell r="F799">
            <v>24.143726000000001</v>
          </cell>
          <cell r="G799">
            <v>2296569</v>
          </cell>
        </row>
        <row r="800">
          <cell r="A800">
            <v>42171</v>
          </cell>
          <cell r="B800">
            <v>27</v>
          </cell>
          <cell r="C800">
            <v>27.67</v>
          </cell>
          <cell r="D800">
            <v>27</v>
          </cell>
          <cell r="E800">
            <v>27.540001</v>
          </cell>
          <cell r="F800">
            <v>24.338149999999999</v>
          </cell>
          <cell r="G800">
            <v>3387060</v>
          </cell>
        </row>
        <row r="801">
          <cell r="A801">
            <v>42172</v>
          </cell>
          <cell r="B801">
            <v>27.52</v>
          </cell>
          <cell r="C801">
            <v>27.700001</v>
          </cell>
          <cell r="D801">
            <v>27.309999000000001</v>
          </cell>
          <cell r="E801">
            <v>27.51</v>
          </cell>
          <cell r="F801">
            <v>24.311637999999999</v>
          </cell>
          <cell r="G801">
            <v>12909098</v>
          </cell>
        </row>
        <row r="802">
          <cell r="A802">
            <v>42173</v>
          </cell>
          <cell r="B802">
            <v>27.51</v>
          </cell>
          <cell r="C802">
            <v>27.75</v>
          </cell>
          <cell r="D802">
            <v>27.219999000000001</v>
          </cell>
          <cell r="E802">
            <v>27.610001</v>
          </cell>
          <cell r="F802">
            <v>24.400010999999999</v>
          </cell>
          <cell r="G802">
            <v>3196753</v>
          </cell>
        </row>
        <row r="803">
          <cell r="A803">
            <v>42174</v>
          </cell>
          <cell r="B803">
            <v>27.57</v>
          </cell>
          <cell r="C803">
            <v>27.700001</v>
          </cell>
          <cell r="D803">
            <v>27.41</v>
          </cell>
          <cell r="E803">
            <v>27.52</v>
          </cell>
          <cell r="F803">
            <v>24.320473</v>
          </cell>
          <cell r="G803">
            <v>4801739</v>
          </cell>
        </row>
        <row r="804">
          <cell r="A804">
            <v>42177</v>
          </cell>
          <cell r="B804">
            <v>27.5</v>
          </cell>
          <cell r="C804">
            <v>27.700001</v>
          </cell>
          <cell r="D804">
            <v>27.4</v>
          </cell>
          <cell r="E804">
            <v>27.48</v>
          </cell>
          <cell r="F804">
            <v>24.285124</v>
          </cell>
          <cell r="G804">
            <v>8141621</v>
          </cell>
        </row>
        <row r="805">
          <cell r="A805">
            <v>42178</v>
          </cell>
          <cell r="B805">
            <v>27.58</v>
          </cell>
          <cell r="C805">
            <v>27.870000999999998</v>
          </cell>
          <cell r="D805">
            <v>27.57</v>
          </cell>
          <cell r="E805">
            <v>27.76</v>
          </cell>
          <cell r="F805">
            <v>24.53257</v>
          </cell>
          <cell r="G805">
            <v>2610260</v>
          </cell>
        </row>
        <row r="806">
          <cell r="A806">
            <v>42179</v>
          </cell>
          <cell r="B806">
            <v>27.76</v>
          </cell>
          <cell r="C806">
            <v>27.85</v>
          </cell>
          <cell r="D806">
            <v>27.73</v>
          </cell>
          <cell r="E806">
            <v>27.809999000000001</v>
          </cell>
          <cell r="F806">
            <v>24.576756</v>
          </cell>
          <cell r="G806">
            <v>3899388</v>
          </cell>
        </row>
        <row r="807">
          <cell r="A807">
            <v>42180</v>
          </cell>
          <cell r="B807">
            <v>27.6</v>
          </cell>
          <cell r="C807">
            <v>28.09</v>
          </cell>
          <cell r="D807">
            <v>27.6</v>
          </cell>
          <cell r="E807">
            <v>27.74</v>
          </cell>
          <cell r="F807">
            <v>24.514896</v>
          </cell>
          <cell r="G807">
            <v>4268319</v>
          </cell>
        </row>
        <row r="808">
          <cell r="A808">
            <v>42181</v>
          </cell>
          <cell r="B808">
            <v>27.75</v>
          </cell>
          <cell r="C808">
            <v>28.110001</v>
          </cell>
          <cell r="D808">
            <v>27.01</v>
          </cell>
          <cell r="E808">
            <v>28.059999000000001</v>
          </cell>
          <cell r="F808">
            <v>24.797692999999999</v>
          </cell>
          <cell r="G808">
            <v>1844897</v>
          </cell>
        </row>
        <row r="809">
          <cell r="A809">
            <v>42184</v>
          </cell>
          <cell r="B809">
            <v>27.5</v>
          </cell>
          <cell r="C809">
            <v>28.1</v>
          </cell>
          <cell r="D809">
            <v>26.85</v>
          </cell>
          <cell r="E809">
            <v>28</v>
          </cell>
          <cell r="F809">
            <v>24.744668999999998</v>
          </cell>
          <cell r="G809">
            <v>2135497</v>
          </cell>
        </row>
        <row r="810">
          <cell r="A810">
            <v>42185</v>
          </cell>
          <cell r="B810">
            <v>27.860001</v>
          </cell>
          <cell r="C810">
            <v>28.120000999999998</v>
          </cell>
          <cell r="D810">
            <v>27.58</v>
          </cell>
          <cell r="E810">
            <v>27.84</v>
          </cell>
          <cell r="F810">
            <v>24.603273000000002</v>
          </cell>
          <cell r="G810">
            <v>6062798</v>
          </cell>
        </row>
        <row r="811">
          <cell r="A811">
            <v>42186</v>
          </cell>
          <cell r="B811">
            <v>27.950001</v>
          </cell>
          <cell r="C811">
            <v>28.139999</v>
          </cell>
          <cell r="D811">
            <v>27.860001</v>
          </cell>
          <cell r="E811">
            <v>28</v>
          </cell>
          <cell r="F811">
            <v>24.744668999999998</v>
          </cell>
          <cell r="G811">
            <v>2303466</v>
          </cell>
        </row>
        <row r="812">
          <cell r="A812">
            <v>42187</v>
          </cell>
          <cell r="B812">
            <v>28</v>
          </cell>
          <cell r="C812">
            <v>28.09</v>
          </cell>
          <cell r="D812">
            <v>27.48</v>
          </cell>
          <cell r="E812">
            <v>27.84</v>
          </cell>
          <cell r="F812">
            <v>24.603273000000002</v>
          </cell>
          <cell r="G812">
            <v>5826305</v>
          </cell>
        </row>
        <row r="813">
          <cell r="A813">
            <v>42188</v>
          </cell>
          <cell r="B813">
            <v>27.85</v>
          </cell>
          <cell r="C813">
            <v>28.049999</v>
          </cell>
          <cell r="D813">
            <v>27.459999</v>
          </cell>
          <cell r="E813">
            <v>27.77</v>
          </cell>
          <cell r="F813">
            <v>24.541409999999999</v>
          </cell>
          <cell r="G813">
            <v>531954</v>
          </cell>
        </row>
        <row r="814">
          <cell r="A814">
            <v>42191</v>
          </cell>
          <cell r="B814">
            <v>27.299999</v>
          </cell>
          <cell r="C814">
            <v>28.15</v>
          </cell>
          <cell r="D814">
            <v>27.299999</v>
          </cell>
          <cell r="E814">
            <v>27.889999</v>
          </cell>
          <cell r="F814">
            <v>24.647456999999999</v>
          </cell>
          <cell r="G814">
            <v>5709460</v>
          </cell>
        </row>
        <row r="815">
          <cell r="A815">
            <v>42192</v>
          </cell>
          <cell r="B815">
            <v>28</v>
          </cell>
          <cell r="C815">
            <v>28.1</v>
          </cell>
          <cell r="D815">
            <v>27.51</v>
          </cell>
          <cell r="E815">
            <v>27.959999</v>
          </cell>
          <cell r="F815">
            <v>24.709318</v>
          </cell>
          <cell r="G815">
            <v>1344562</v>
          </cell>
        </row>
        <row r="816">
          <cell r="A816">
            <v>42193</v>
          </cell>
          <cell r="B816">
            <v>27.58</v>
          </cell>
          <cell r="C816">
            <v>27.9</v>
          </cell>
          <cell r="D816">
            <v>27.469999000000001</v>
          </cell>
          <cell r="E816">
            <v>27.76</v>
          </cell>
          <cell r="F816">
            <v>24.53257</v>
          </cell>
          <cell r="G816">
            <v>1821372</v>
          </cell>
        </row>
        <row r="817">
          <cell r="A817">
            <v>42194</v>
          </cell>
          <cell r="B817">
            <v>27.34</v>
          </cell>
          <cell r="C817">
            <v>28.1</v>
          </cell>
          <cell r="D817">
            <v>27.34</v>
          </cell>
          <cell r="E817">
            <v>27.799999</v>
          </cell>
          <cell r="F817">
            <v>24.567920999999998</v>
          </cell>
          <cell r="G817">
            <v>1944447</v>
          </cell>
        </row>
        <row r="818">
          <cell r="A818">
            <v>42195</v>
          </cell>
          <cell r="B818">
            <v>27.85</v>
          </cell>
          <cell r="C818">
            <v>27.99</v>
          </cell>
          <cell r="D818">
            <v>27.530000999999999</v>
          </cell>
          <cell r="E818">
            <v>27.879999000000002</v>
          </cell>
          <cell r="F818">
            <v>24.638618000000001</v>
          </cell>
          <cell r="G818">
            <v>2224057</v>
          </cell>
        </row>
        <row r="819">
          <cell r="A819">
            <v>42198</v>
          </cell>
          <cell r="B819">
            <v>28.1</v>
          </cell>
          <cell r="C819">
            <v>28.139999</v>
          </cell>
          <cell r="D819">
            <v>27.77</v>
          </cell>
          <cell r="E819">
            <v>27.879999000000002</v>
          </cell>
          <cell r="F819">
            <v>24.638618000000001</v>
          </cell>
          <cell r="G819">
            <v>1004249</v>
          </cell>
        </row>
        <row r="820">
          <cell r="A820">
            <v>42199</v>
          </cell>
          <cell r="B820">
            <v>27.91</v>
          </cell>
          <cell r="C820">
            <v>28.059999000000001</v>
          </cell>
          <cell r="D820">
            <v>27.700001</v>
          </cell>
          <cell r="E820">
            <v>27.959999</v>
          </cell>
          <cell r="F820">
            <v>24.709318</v>
          </cell>
          <cell r="G820">
            <v>2267498</v>
          </cell>
        </row>
        <row r="821">
          <cell r="A821">
            <v>42200</v>
          </cell>
          <cell r="B821">
            <v>28</v>
          </cell>
          <cell r="C821">
            <v>28.17</v>
          </cell>
          <cell r="D821">
            <v>27.610001</v>
          </cell>
          <cell r="E821">
            <v>27.74</v>
          </cell>
          <cell r="F821">
            <v>24.514896</v>
          </cell>
          <cell r="G821">
            <v>3020315</v>
          </cell>
        </row>
        <row r="822">
          <cell r="A822">
            <v>42201</v>
          </cell>
          <cell r="B822">
            <v>27.73</v>
          </cell>
          <cell r="C822">
            <v>28.200001</v>
          </cell>
          <cell r="D822">
            <v>27.4</v>
          </cell>
          <cell r="E822">
            <v>27.549999</v>
          </cell>
          <cell r="F822">
            <v>24.346989000000001</v>
          </cell>
          <cell r="G822">
            <v>2489193</v>
          </cell>
        </row>
        <row r="823">
          <cell r="A823">
            <v>42202</v>
          </cell>
          <cell r="B823">
            <v>27.469999000000001</v>
          </cell>
          <cell r="C823">
            <v>27.950001</v>
          </cell>
          <cell r="D823">
            <v>27.469999000000001</v>
          </cell>
          <cell r="E823">
            <v>27.690000999999999</v>
          </cell>
          <cell r="F823">
            <v>24.470711000000001</v>
          </cell>
          <cell r="G823">
            <v>1419660</v>
          </cell>
        </row>
        <row r="824">
          <cell r="A824">
            <v>42205</v>
          </cell>
          <cell r="B824">
            <v>27.559999000000001</v>
          </cell>
          <cell r="C824">
            <v>28.139999</v>
          </cell>
          <cell r="D824">
            <v>27.549999</v>
          </cell>
          <cell r="E824">
            <v>27.99</v>
          </cell>
          <cell r="F824">
            <v>24.73583</v>
          </cell>
          <cell r="G824">
            <v>1350888</v>
          </cell>
        </row>
        <row r="825">
          <cell r="A825">
            <v>42206</v>
          </cell>
          <cell r="B825">
            <v>28.139999</v>
          </cell>
          <cell r="C825">
            <v>28.17</v>
          </cell>
          <cell r="D825">
            <v>27.549999</v>
          </cell>
          <cell r="E825">
            <v>27.809999000000001</v>
          </cell>
          <cell r="F825">
            <v>24.576756</v>
          </cell>
          <cell r="G825">
            <v>1608185</v>
          </cell>
        </row>
        <row r="826">
          <cell r="A826">
            <v>42207</v>
          </cell>
          <cell r="B826">
            <v>27.549999</v>
          </cell>
          <cell r="C826">
            <v>27.91</v>
          </cell>
          <cell r="D826">
            <v>27.4</v>
          </cell>
          <cell r="E826">
            <v>27.450001</v>
          </cell>
          <cell r="F826">
            <v>24.258614000000001</v>
          </cell>
          <cell r="G826">
            <v>4348084</v>
          </cell>
        </row>
        <row r="827">
          <cell r="A827">
            <v>42208</v>
          </cell>
          <cell r="B827">
            <v>27.48</v>
          </cell>
          <cell r="C827">
            <v>27.709999</v>
          </cell>
          <cell r="D827">
            <v>27.26</v>
          </cell>
          <cell r="E827">
            <v>27.379999000000002</v>
          </cell>
          <cell r="F827">
            <v>24.196750999999999</v>
          </cell>
          <cell r="G827">
            <v>1429264</v>
          </cell>
        </row>
        <row r="828">
          <cell r="A828">
            <v>42209</v>
          </cell>
          <cell r="B828">
            <v>27.33</v>
          </cell>
          <cell r="C828">
            <v>27.450001</v>
          </cell>
          <cell r="D828">
            <v>26.4</v>
          </cell>
          <cell r="E828">
            <v>26.73</v>
          </cell>
          <cell r="F828">
            <v>23.622319999999998</v>
          </cell>
          <cell r="G828">
            <v>4151584</v>
          </cell>
        </row>
        <row r="829">
          <cell r="A829">
            <v>42212</v>
          </cell>
          <cell r="B829">
            <v>26.860001</v>
          </cell>
          <cell r="C829">
            <v>27.120000999999998</v>
          </cell>
          <cell r="D829">
            <v>26.43</v>
          </cell>
          <cell r="E829">
            <v>26.860001</v>
          </cell>
          <cell r="F829">
            <v>23.737207000000001</v>
          </cell>
          <cell r="G829">
            <v>1325596</v>
          </cell>
        </row>
        <row r="830">
          <cell r="A830">
            <v>42213</v>
          </cell>
          <cell r="B830">
            <v>27</v>
          </cell>
          <cell r="C830">
            <v>27.049999</v>
          </cell>
          <cell r="D830">
            <v>26.549999</v>
          </cell>
          <cell r="E830">
            <v>26.85</v>
          </cell>
          <cell r="F830">
            <v>23.728373000000001</v>
          </cell>
          <cell r="G830">
            <v>1231146</v>
          </cell>
        </row>
        <row r="831">
          <cell r="A831">
            <v>42214</v>
          </cell>
          <cell r="B831">
            <v>26.82</v>
          </cell>
          <cell r="C831">
            <v>27.440000999999999</v>
          </cell>
          <cell r="D831">
            <v>26.559999000000001</v>
          </cell>
          <cell r="E831">
            <v>27.219999000000001</v>
          </cell>
          <cell r="F831">
            <v>24.055353</v>
          </cell>
          <cell r="G831">
            <v>6491276</v>
          </cell>
        </row>
        <row r="832">
          <cell r="A832">
            <v>42215</v>
          </cell>
          <cell r="B832">
            <v>27</v>
          </cell>
          <cell r="C832">
            <v>27.540001</v>
          </cell>
          <cell r="D832">
            <v>27</v>
          </cell>
          <cell r="E832">
            <v>27.139999</v>
          </cell>
          <cell r="F832">
            <v>23.984655</v>
          </cell>
          <cell r="G832">
            <v>2534236</v>
          </cell>
        </row>
        <row r="833">
          <cell r="A833">
            <v>42216</v>
          </cell>
          <cell r="B833">
            <v>27.58</v>
          </cell>
          <cell r="C833">
            <v>27.879999000000002</v>
          </cell>
          <cell r="D833">
            <v>27.35</v>
          </cell>
          <cell r="E833">
            <v>27.709999</v>
          </cell>
          <cell r="F833">
            <v>24.488385999999998</v>
          </cell>
          <cell r="G833">
            <v>3261200</v>
          </cell>
        </row>
        <row r="834">
          <cell r="A834">
            <v>42219</v>
          </cell>
          <cell r="B834">
            <v>27.709999</v>
          </cell>
          <cell r="C834">
            <v>28.129999000000002</v>
          </cell>
          <cell r="D834">
            <v>27.6</v>
          </cell>
          <cell r="E834">
            <v>28.059999000000001</v>
          </cell>
          <cell r="F834">
            <v>24.797692999999999</v>
          </cell>
          <cell r="G834">
            <v>2582104</v>
          </cell>
        </row>
        <row r="835">
          <cell r="A835">
            <v>42220</v>
          </cell>
          <cell r="B835">
            <v>28.1</v>
          </cell>
          <cell r="C835">
            <v>28.440000999999999</v>
          </cell>
          <cell r="D835">
            <v>27.610001</v>
          </cell>
          <cell r="E835">
            <v>28.309999000000001</v>
          </cell>
          <cell r="F835">
            <v>25.018626999999999</v>
          </cell>
          <cell r="G835">
            <v>3220424</v>
          </cell>
        </row>
        <row r="836">
          <cell r="A836">
            <v>42221</v>
          </cell>
          <cell r="B836">
            <v>28.35</v>
          </cell>
          <cell r="C836">
            <v>28.4</v>
          </cell>
          <cell r="D836">
            <v>27.42</v>
          </cell>
          <cell r="E836">
            <v>28.200001</v>
          </cell>
          <cell r="F836">
            <v>24.921417000000002</v>
          </cell>
          <cell r="G836">
            <v>2098638</v>
          </cell>
        </row>
        <row r="837">
          <cell r="A837">
            <v>42222</v>
          </cell>
          <cell r="B837">
            <v>28.18</v>
          </cell>
          <cell r="C837">
            <v>28.41</v>
          </cell>
          <cell r="D837">
            <v>27.809999000000001</v>
          </cell>
          <cell r="E837">
            <v>28.18</v>
          </cell>
          <cell r="F837">
            <v>24.903739999999999</v>
          </cell>
          <cell r="G837">
            <v>2563089</v>
          </cell>
        </row>
        <row r="838">
          <cell r="A838">
            <v>42223</v>
          </cell>
          <cell r="B838">
            <v>28.26</v>
          </cell>
          <cell r="C838">
            <v>28.26</v>
          </cell>
          <cell r="D838">
            <v>27.870000999999998</v>
          </cell>
          <cell r="E838">
            <v>28.02</v>
          </cell>
          <cell r="F838">
            <v>24.762346000000001</v>
          </cell>
          <cell r="G838">
            <v>1030641</v>
          </cell>
        </row>
        <row r="839">
          <cell r="A839">
            <v>42226</v>
          </cell>
          <cell r="B839">
            <v>28.25</v>
          </cell>
          <cell r="C839">
            <v>28.25</v>
          </cell>
          <cell r="D839">
            <v>27.709999</v>
          </cell>
          <cell r="E839">
            <v>28.059999000000001</v>
          </cell>
          <cell r="F839">
            <v>24.797692999999999</v>
          </cell>
          <cell r="G839">
            <v>1006342</v>
          </cell>
        </row>
        <row r="840">
          <cell r="A840">
            <v>42227</v>
          </cell>
          <cell r="B840">
            <v>27.9</v>
          </cell>
          <cell r="C840">
            <v>28.25</v>
          </cell>
          <cell r="D840">
            <v>27.65</v>
          </cell>
          <cell r="E840">
            <v>27.92</v>
          </cell>
          <cell r="F840">
            <v>24.673971000000002</v>
          </cell>
          <cell r="G840">
            <v>2592400</v>
          </cell>
        </row>
        <row r="841">
          <cell r="A841">
            <v>42228</v>
          </cell>
          <cell r="B841">
            <v>28</v>
          </cell>
          <cell r="C841">
            <v>28</v>
          </cell>
          <cell r="D841">
            <v>26.77</v>
          </cell>
          <cell r="E841">
            <v>26.99</v>
          </cell>
          <cell r="F841">
            <v>23.852093</v>
          </cell>
          <cell r="G841">
            <v>3207417</v>
          </cell>
        </row>
        <row r="842">
          <cell r="A842">
            <v>42229</v>
          </cell>
          <cell r="B842">
            <v>27.059999000000001</v>
          </cell>
          <cell r="C842">
            <v>27.799999</v>
          </cell>
          <cell r="D842">
            <v>26.860001</v>
          </cell>
          <cell r="E842">
            <v>27.059999000000001</v>
          </cell>
          <cell r="F842">
            <v>23.913954</v>
          </cell>
          <cell r="G842">
            <v>3609601</v>
          </cell>
        </row>
        <row r="843">
          <cell r="A843">
            <v>42230</v>
          </cell>
          <cell r="B843">
            <v>27.6</v>
          </cell>
          <cell r="C843">
            <v>27.6</v>
          </cell>
          <cell r="D843">
            <v>26.959999</v>
          </cell>
          <cell r="E843">
            <v>27.02</v>
          </cell>
          <cell r="F843">
            <v>23.878605</v>
          </cell>
          <cell r="G843">
            <v>879199</v>
          </cell>
        </row>
        <row r="844">
          <cell r="A844">
            <v>42233</v>
          </cell>
          <cell r="B844">
            <v>27.040001</v>
          </cell>
          <cell r="C844">
            <v>27.5</v>
          </cell>
          <cell r="D844">
            <v>27.040001</v>
          </cell>
          <cell r="E844">
            <v>27.4</v>
          </cell>
          <cell r="F844">
            <v>24.214424000000001</v>
          </cell>
          <cell r="G844">
            <v>1552248</v>
          </cell>
        </row>
        <row r="845">
          <cell r="A845">
            <v>42234</v>
          </cell>
          <cell r="B845">
            <v>27.25</v>
          </cell>
          <cell r="C845">
            <v>27.5</v>
          </cell>
          <cell r="D845">
            <v>27.1</v>
          </cell>
          <cell r="E845">
            <v>27.360001</v>
          </cell>
          <cell r="F845">
            <v>24.179076999999999</v>
          </cell>
          <cell r="G845">
            <v>2203046</v>
          </cell>
        </row>
        <row r="846">
          <cell r="A846">
            <v>42235</v>
          </cell>
          <cell r="B846">
            <v>27.43</v>
          </cell>
          <cell r="C846">
            <v>27.5</v>
          </cell>
          <cell r="D846">
            <v>26.92</v>
          </cell>
          <cell r="E846">
            <v>27.15</v>
          </cell>
          <cell r="F846">
            <v>23.993490000000001</v>
          </cell>
          <cell r="G846">
            <v>3903276</v>
          </cell>
        </row>
        <row r="847">
          <cell r="A847">
            <v>42236</v>
          </cell>
          <cell r="B847">
            <v>26.77</v>
          </cell>
          <cell r="C847">
            <v>27.139999</v>
          </cell>
          <cell r="D847">
            <v>26.309999000000001</v>
          </cell>
          <cell r="E847">
            <v>26.9</v>
          </cell>
          <cell r="F847">
            <v>23.772558</v>
          </cell>
          <cell r="G847">
            <v>4031521</v>
          </cell>
        </row>
        <row r="848">
          <cell r="A848">
            <v>42237</v>
          </cell>
          <cell r="B848">
            <v>27.25</v>
          </cell>
          <cell r="C848">
            <v>27.25</v>
          </cell>
          <cell r="D848">
            <v>26.43</v>
          </cell>
          <cell r="E848">
            <v>26.67</v>
          </cell>
          <cell r="F848">
            <v>23.569296000000001</v>
          </cell>
          <cell r="G848">
            <v>2184575</v>
          </cell>
        </row>
        <row r="849">
          <cell r="A849">
            <v>42240</v>
          </cell>
          <cell r="B849">
            <v>26</v>
          </cell>
          <cell r="C849">
            <v>26.5</v>
          </cell>
          <cell r="D849">
            <v>24.16</v>
          </cell>
          <cell r="E849">
            <v>25.66</v>
          </cell>
          <cell r="F849">
            <v>22.676722999999999</v>
          </cell>
          <cell r="G849">
            <v>3137380</v>
          </cell>
        </row>
        <row r="850">
          <cell r="A850">
            <v>42241</v>
          </cell>
          <cell r="B850">
            <v>26</v>
          </cell>
          <cell r="C850">
            <v>27.200001</v>
          </cell>
          <cell r="D850">
            <v>25.299999</v>
          </cell>
          <cell r="E850">
            <v>25.389999</v>
          </cell>
          <cell r="F850">
            <v>22.438112</v>
          </cell>
          <cell r="G850">
            <v>3283385</v>
          </cell>
        </row>
        <row r="851">
          <cell r="A851">
            <v>42242</v>
          </cell>
          <cell r="B851">
            <v>25.709999</v>
          </cell>
          <cell r="C851">
            <v>26</v>
          </cell>
          <cell r="D851">
            <v>25.42</v>
          </cell>
          <cell r="E851">
            <v>25.68</v>
          </cell>
          <cell r="F851">
            <v>22.694396999999999</v>
          </cell>
          <cell r="G851">
            <v>1778752</v>
          </cell>
        </row>
        <row r="852">
          <cell r="A852">
            <v>42243</v>
          </cell>
          <cell r="B852">
            <v>25.799999</v>
          </cell>
          <cell r="C852">
            <v>26.959999</v>
          </cell>
          <cell r="D852">
            <v>25.65</v>
          </cell>
          <cell r="E852">
            <v>25.99</v>
          </cell>
          <cell r="F852">
            <v>22.968354999999999</v>
          </cell>
          <cell r="G852">
            <v>2458961</v>
          </cell>
        </row>
        <row r="853">
          <cell r="A853">
            <v>42244</v>
          </cell>
          <cell r="B853">
            <v>26</v>
          </cell>
          <cell r="C853">
            <v>26.959999</v>
          </cell>
          <cell r="D853">
            <v>25.809999000000001</v>
          </cell>
          <cell r="E853">
            <v>26.66</v>
          </cell>
          <cell r="F853">
            <v>23.560459000000002</v>
          </cell>
          <cell r="G853">
            <v>2643670</v>
          </cell>
        </row>
        <row r="854">
          <cell r="A854">
            <v>42247</v>
          </cell>
          <cell r="B854">
            <v>26.629999000000002</v>
          </cell>
          <cell r="C854">
            <v>27.07</v>
          </cell>
          <cell r="D854">
            <v>26.049999</v>
          </cell>
          <cell r="E854">
            <v>26.76</v>
          </cell>
          <cell r="F854">
            <v>23.648831999999999</v>
          </cell>
          <cell r="G854">
            <v>9724307</v>
          </cell>
        </row>
        <row r="855">
          <cell r="A855">
            <v>42248</v>
          </cell>
          <cell r="B855">
            <v>26.5</v>
          </cell>
          <cell r="C855">
            <v>26.9</v>
          </cell>
          <cell r="D855">
            <v>25.52</v>
          </cell>
          <cell r="E855">
            <v>26.639999</v>
          </cell>
          <cell r="F855">
            <v>23.542784000000001</v>
          </cell>
          <cell r="G855">
            <v>2726925</v>
          </cell>
        </row>
        <row r="856">
          <cell r="A856">
            <v>42249</v>
          </cell>
          <cell r="B856">
            <v>26.6</v>
          </cell>
          <cell r="C856">
            <v>27.040001</v>
          </cell>
          <cell r="D856">
            <v>26.299999</v>
          </cell>
          <cell r="E856">
            <v>26.639999</v>
          </cell>
          <cell r="F856">
            <v>23.542784000000001</v>
          </cell>
          <cell r="G856">
            <v>1920464</v>
          </cell>
        </row>
        <row r="857">
          <cell r="A857">
            <v>42250</v>
          </cell>
          <cell r="B857">
            <v>26.299999</v>
          </cell>
          <cell r="C857">
            <v>27.5</v>
          </cell>
          <cell r="D857">
            <v>26.200001</v>
          </cell>
          <cell r="E857">
            <v>27.030000999999999</v>
          </cell>
          <cell r="F857">
            <v>23.887443999999999</v>
          </cell>
          <cell r="G857">
            <v>2197165</v>
          </cell>
        </row>
        <row r="858">
          <cell r="A858">
            <v>42251</v>
          </cell>
          <cell r="B858">
            <v>27.200001</v>
          </cell>
          <cell r="C858">
            <v>27.200001</v>
          </cell>
          <cell r="D858">
            <v>26.540001</v>
          </cell>
          <cell r="E858">
            <v>26.76</v>
          </cell>
          <cell r="F858">
            <v>23.648831999999999</v>
          </cell>
          <cell r="G858">
            <v>1858671</v>
          </cell>
        </row>
        <row r="859">
          <cell r="A859">
            <v>42254</v>
          </cell>
          <cell r="B859">
            <v>26.09</v>
          </cell>
          <cell r="C859">
            <v>27.4</v>
          </cell>
          <cell r="D859">
            <v>26.09</v>
          </cell>
          <cell r="E859">
            <v>27.049999</v>
          </cell>
          <cell r="F859">
            <v>23.905117000000001</v>
          </cell>
          <cell r="G859">
            <v>316084</v>
          </cell>
        </row>
        <row r="860">
          <cell r="A860">
            <v>42255</v>
          </cell>
          <cell r="B860">
            <v>26.65</v>
          </cell>
          <cell r="C860">
            <v>27.379999000000002</v>
          </cell>
          <cell r="D860">
            <v>26.6</v>
          </cell>
          <cell r="E860">
            <v>27.16</v>
          </cell>
          <cell r="F860">
            <v>24.002331000000002</v>
          </cell>
          <cell r="G860">
            <v>1342414</v>
          </cell>
        </row>
        <row r="861">
          <cell r="A861">
            <v>42256</v>
          </cell>
          <cell r="B861">
            <v>27.25</v>
          </cell>
          <cell r="C861">
            <v>27.25</v>
          </cell>
          <cell r="D861">
            <v>26.74</v>
          </cell>
          <cell r="E861">
            <v>26.889999</v>
          </cell>
          <cell r="F861">
            <v>23.763719999999999</v>
          </cell>
          <cell r="G861">
            <v>1775932</v>
          </cell>
        </row>
        <row r="862">
          <cell r="A862">
            <v>42257</v>
          </cell>
          <cell r="B862">
            <v>26.780000999999999</v>
          </cell>
          <cell r="C862">
            <v>27.5</v>
          </cell>
          <cell r="D862">
            <v>26.5</v>
          </cell>
          <cell r="E862">
            <v>27.4</v>
          </cell>
          <cell r="F862">
            <v>24.214424000000001</v>
          </cell>
          <cell r="G862">
            <v>1236578</v>
          </cell>
        </row>
        <row r="863">
          <cell r="A863">
            <v>42258</v>
          </cell>
          <cell r="B863">
            <v>27.43</v>
          </cell>
          <cell r="C863">
            <v>27.469999000000001</v>
          </cell>
          <cell r="D863">
            <v>26.93</v>
          </cell>
          <cell r="E863">
            <v>27.139999</v>
          </cell>
          <cell r="F863">
            <v>23.984655</v>
          </cell>
          <cell r="G863">
            <v>1562822</v>
          </cell>
        </row>
        <row r="864">
          <cell r="A864">
            <v>42261</v>
          </cell>
          <cell r="B864">
            <v>26.879999000000002</v>
          </cell>
          <cell r="C864">
            <v>27.83</v>
          </cell>
          <cell r="D864">
            <v>26.809999000000001</v>
          </cell>
          <cell r="E864">
            <v>27.33</v>
          </cell>
          <cell r="F864">
            <v>24.152564999999999</v>
          </cell>
          <cell r="G864">
            <v>1580977</v>
          </cell>
        </row>
        <row r="865">
          <cell r="A865">
            <v>42262</v>
          </cell>
          <cell r="B865">
            <v>27.5</v>
          </cell>
          <cell r="C865">
            <v>27.790001</v>
          </cell>
          <cell r="D865">
            <v>26.9</v>
          </cell>
          <cell r="E865">
            <v>27</v>
          </cell>
          <cell r="F865">
            <v>23.860928999999999</v>
          </cell>
          <cell r="G865">
            <v>3713951</v>
          </cell>
        </row>
        <row r="866">
          <cell r="A866">
            <v>42264</v>
          </cell>
          <cell r="B866">
            <v>26.870000999999998</v>
          </cell>
          <cell r="C866">
            <v>27.5</v>
          </cell>
          <cell r="D866">
            <v>26.799999</v>
          </cell>
          <cell r="E866">
            <v>26.969999000000001</v>
          </cell>
          <cell r="F866">
            <v>23.834415</v>
          </cell>
          <cell r="G866">
            <v>3867072</v>
          </cell>
        </row>
        <row r="867">
          <cell r="A867">
            <v>42265</v>
          </cell>
          <cell r="B867">
            <v>26.93</v>
          </cell>
          <cell r="C867">
            <v>27.299999</v>
          </cell>
          <cell r="D867">
            <v>26.690000999999999</v>
          </cell>
          <cell r="E867">
            <v>26.99</v>
          </cell>
          <cell r="F867">
            <v>23.852093</v>
          </cell>
          <cell r="G867">
            <v>3324489</v>
          </cell>
        </row>
        <row r="868">
          <cell r="A868">
            <v>42268</v>
          </cell>
          <cell r="B868">
            <v>27.040001</v>
          </cell>
          <cell r="C868">
            <v>27.209999</v>
          </cell>
          <cell r="D868">
            <v>26.799999</v>
          </cell>
          <cell r="E868">
            <v>26.9</v>
          </cell>
          <cell r="F868">
            <v>23.772558</v>
          </cell>
          <cell r="G868">
            <v>773450</v>
          </cell>
        </row>
        <row r="869">
          <cell r="A869">
            <v>42269</v>
          </cell>
          <cell r="B869">
            <v>27</v>
          </cell>
          <cell r="C869">
            <v>27.299999</v>
          </cell>
          <cell r="D869">
            <v>26.66</v>
          </cell>
          <cell r="E869">
            <v>26.719999000000001</v>
          </cell>
          <cell r="F869">
            <v>23.613485000000001</v>
          </cell>
          <cell r="G869">
            <v>1508217</v>
          </cell>
        </row>
        <row r="870">
          <cell r="A870">
            <v>42270</v>
          </cell>
          <cell r="B870">
            <v>26.799999</v>
          </cell>
          <cell r="C870">
            <v>27.200001</v>
          </cell>
          <cell r="D870">
            <v>26.65</v>
          </cell>
          <cell r="E870">
            <v>26.9</v>
          </cell>
          <cell r="F870">
            <v>23.772558</v>
          </cell>
          <cell r="G870">
            <v>2172616</v>
          </cell>
        </row>
        <row r="871">
          <cell r="A871">
            <v>42271</v>
          </cell>
          <cell r="B871">
            <v>27.17</v>
          </cell>
          <cell r="C871">
            <v>27.200001</v>
          </cell>
          <cell r="D871">
            <v>26.059999000000001</v>
          </cell>
          <cell r="E871">
            <v>26.629999000000002</v>
          </cell>
          <cell r="F871">
            <v>23.533947000000001</v>
          </cell>
          <cell r="G871">
            <v>2247791</v>
          </cell>
        </row>
        <row r="872">
          <cell r="A872">
            <v>42272</v>
          </cell>
          <cell r="B872">
            <v>26.610001</v>
          </cell>
          <cell r="C872">
            <v>27.139999</v>
          </cell>
          <cell r="D872">
            <v>26.610001</v>
          </cell>
          <cell r="E872">
            <v>27.139999</v>
          </cell>
          <cell r="F872">
            <v>23.984655</v>
          </cell>
          <cell r="G872">
            <v>1800517</v>
          </cell>
        </row>
        <row r="873">
          <cell r="A873">
            <v>42275</v>
          </cell>
          <cell r="B873">
            <v>27.139999</v>
          </cell>
          <cell r="C873">
            <v>27.49</v>
          </cell>
          <cell r="D873">
            <v>26.85</v>
          </cell>
          <cell r="E873">
            <v>27.360001</v>
          </cell>
          <cell r="F873">
            <v>24.179076999999999</v>
          </cell>
          <cell r="G873">
            <v>2484061</v>
          </cell>
        </row>
        <row r="874">
          <cell r="A874">
            <v>42276</v>
          </cell>
          <cell r="B874">
            <v>27.049999</v>
          </cell>
          <cell r="C874">
            <v>27.809999000000001</v>
          </cell>
          <cell r="D874">
            <v>27</v>
          </cell>
          <cell r="E874">
            <v>27.620000999999998</v>
          </cell>
          <cell r="F874">
            <v>24.408850000000001</v>
          </cell>
          <cell r="G874">
            <v>2974499</v>
          </cell>
        </row>
        <row r="875">
          <cell r="A875">
            <v>42277</v>
          </cell>
          <cell r="B875">
            <v>27.280000999999999</v>
          </cell>
          <cell r="C875">
            <v>27.83</v>
          </cell>
          <cell r="D875">
            <v>27.17</v>
          </cell>
          <cell r="E875">
            <v>27.67</v>
          </cell>
          <cell r="F875">
            <v>24.453036999999998</v>
          </cell>
          <cell r="G875">
            <v>2879829</v>
          </cell>
        </row>
        <row r="876">
          <cell r="A876">
            <v>42278</v>
          </cell>
          <cell r="B876">
            <v>27.870000999999998</v>
          </cell>
          <cell r="C876">
            <v>27.870000999999998</v>
          </cell>
          <cell r="D876">
            <v>26.959999</v>
          </cell>
          <cell r="E876">
            <v>27.33</v>
          </cell>
          <cell r="F876">
            <v>24.152564999999999</v>
          </cell>
          <cell r="G876">
            <v>1915111</v>
          </cell>
        </row>
        <row r="877">
          <cell r="A877">
            <v>42279</v>
          </cell>
          <cell r="B877">
            <v>27.280000999999999</v>
          </cell>
          <cell r="C877">
            <v>27.85</v>
          </cell>
          <cell r="D877">
            <v>27.01</v>
          </cell>
          <cell r="E877">
            <v>27.719999000000001</v>
          </cell>
          <cell r="F877">
            <v>24.497221</v>
          </cell>
          <cell r="G877">
            <v>1092375</v>
          </cell>
        </row>
        <row r="878">
          <cell r="A878">
            <v>42282</v>
          </cell>
          <cell r="B878">
            <v>27.870000999999998</v>
          </cell>
          <cell r="C878">
            <v>28.299999</v>
          </cell>
          <cell r="D878">
            <v>27.360001</v>
          </cell>
          <cell r="E878">
            <v>27.91</v>
          </cell>
          <cell r="F878">
            <v>24.665133000000001</v>
          </cell>
          <cell r="G878">
            <v>2617559</v>
          </cell>
        </row>
        <row r="879">
          <cell r="A879">
            <v>42283</v>
          </cell>
          <cell r="B879">
            <v>27.52</v>
          </cell>
          <cell r="C879">
            <v>28.379999000000002</v>
          </cell>
          <cell r="D879">
            <v>27.52</v>
          </cell>
          <cell r="E879">
            <v>28.26</v>
          </cell>
          <cell r="F879">
            <v>24.974442</v>
          </cell>
          <cell r="G879">
            <v>2256251</v>
          </cell>
        </row>
        <row r="880">
          <cell r="A880">
            <v>42284</v>
          </cell>
          <cell r="B880">
            <v>28.290001</v>
          </cell>
          <cell r="C880">
            <v>28.700001</v>
          </cell>
          <cell r="D880">
            <v>27.610001</v>
          </cell>
          <cell r="E880">
            <v>27.809999000000001</v>
          </cell>
          <cell r="F880">
            <v>24.576756</v>
          </cell>
          <cell r="G880">
            <v>2013936</v>
          </cell>
        </row>
        <row r="881">
          <cell r="A881">
            <v>42285</v>
          </cell>
          <cell r="B881">
            <v>28.040001</v>
          </cell>
          <cell r="C881">
            <v>28.23</v>
          </cell>
          <cell r="D881">
            <v>27.92</v>
          </cell>
          <cell r="E881">
            <v>28</v>
          </cell>
          <cell r="F881">
            <v>24.744668999999998</v>
          </cell>
          <cell r="G881">
            <v>2048299</v>
          </cell>
        </row>
        <row r="882">
          <cell r="A882">
            <v>42286</v>
          </cell>
          <cell r="B882">
            <v>27.780000999999999</v>
          </cell>
          <cell r="C882">
            <v>28.5</v>
          </cell>
          <cell r="D882">
            <v>27.75</v>
          </cell>
          <cell r="E882">
            <v>28.370000999999998</v>
          </cell>
          <cell r="F882">
            <v>25.071655</v>
          </cell>
          <cell r="G882">
            <v>1722153</v>
          </cell>
        </row>
        <row r="883">
          <cell r="A883">
            <v>42289</v>
          </cell>
          <cell r="B883">
            <v>28.370000999999998</v>
          </cell>
          <cell r="C883">
            <v>28.549999</v>
          </cell>
          <cell r="D883">
            <v>27.860001</v>
          </cell>
          <cell r="E883">
            <v>28.24</v>
          </cell>
          <cell r="F883">
            <v>24.956764</v>
          </cell>
          <cell r="G883">
            <v>848505</v>
          </cell>
        </row>
        <row r="884">
          <cell r="A884">
            <v>42290</v>
          </cell>
          <cell r="B884">
            <v>28.200001</v>
          </cell>
          <cell r="C884">
            <v>28.77</v>
          </cell>
          <cell r="D884">
            <v>28.190000999999999</v>
          </cell>
          <cell r="E884">
            <v>28.65</v>
          </cell>
          <cell r="F884">
            <v>25.319098</v>
          </cell>
          <cell r="G884">
            <v>2056562</v>
          </cell>
        </row>
        <row r="885">
          <cell r="A885">
            <v>42291</v>
          </cell>
          <cell r="B885">
            <v>28.57</v>
          </cell>
          <cell r="C885">
            <v>29</v>
          </cell>
          <cell r="D885">
            <v>28.23</v>
          </cell>
          <cell r="E885">
            <v>28.76</v>
          </cell>
          <cell r="F885">
            <v>25.416311</v>
          </cell>
          <cell r="G885">
            <v>2327366</v>
          </cell>
        </row>
        <row r="886">
          <cell r="A886">
            <v>42292</v>
          </cell>
          <cell r="B886">
            <v>28.700001</v>
          </cell>
          <cell r="C886">
            <v>29.190000999999999</v>
          </cell>
          <cell r="D886">
            <v>28.700001</v>
          </cell>
          <cell r="E886">
            <v>28.809999000000001</v>
          </cell>
          <cell r="F886">
            <v>25.460497</v>
          </cell>
          <cell r="G886">
            <v>1899947</v>
          </cell>
        </row>
        <row r="887">
          <cell r="A887">
            <v>42293</v>
          </cell>
          <cell r="B887">
            <v>29</v>
          </cell>
          <cell r="C887">
            <v>29.200001</v>
          </cell>
          <cell r="D887">
            <v>28.59</v>
          </cell>
          <cell r="E887">
            <v>29.08</v>
          </cell>
          <cell r="F887">
            <v>25.699106</v>
          </cell>
          <cell r="G887">
            <v>2519861</v>
          </cell>
        </row>
        <row r="888">
          <cell r="A888">
            <v>42296</v>
          </cell>
          <cell r="B888">
            <v>28.65</v>
          </cell>
          <cell r="C888">
            <v>29.08</v>
          </cell>
          <cell r="D888">
            <v>28.540001</v>
          </cell>
          <cell r="E888">
            <v>28.809999000000001</v>
          </cell>
          <cell r="F888">
            <v>25.460497</v>
          </cell>
          <cell r="G888">
            <v>2565788</v>
          </cell>
        </row>
        <row r="889">
          <cell r="A889">
            <v>42297</v>
          </cell>
          <cell r="B889">
            <v>28.77</v>
          </cell>
          <cell r="C889">
            <v>29.299999</v>
          </cell>
          <cell r="D889">
            <v>28.51</v>
          </cell>
          <cell r="E889">
            <v>29.18</v>
          </cell>
          <cell r="F889">
            <v>25.787479000000001</v>
          </cell>
          <cell r="G889">
            <v>1122072</v>
          </cell>
        </row>
        <row r="890">
          <cell r="A890">
            <v>42298</v>
          </cell>
          <cell r="B890">
            <v>29.5</v>
          </cell>
          <cell r="C890">
            <v>29.5</v>
          </cell>
          <cell r="D890">
            <v>28.68</v>
          </cell>
          <cell r="E890">
            <v>29</v>
          </cell>
          <cell r="F890">
            <v>25.628406999999999</v>
          </cell>
          <cell r="G890">
            <v>1239412</v>
          </cell>
        </row>
        <row r="891">
          <cell r="A891">
            <v>42299</v>
          </cell>
          <cell r="B891">
            <v>29.200001</v>
          </cell>
          <cell r="C891">
            <v>29.77</v>
          </cell>
          <cell r="D891">
            <v>28.700001</v>
          </cell>
          <cell r="E891">
            <v>29.07</v>
          </cell>
          <cell r="F891">
            <v>25.690269000000001</v>
          </cell>
          <cell r="G891">
            <v>2340806</v>
          </cell>
        </row>
        <row r="892">
          <cell r="A892">
            <v>42300</v>
          </cell>
          <cell r="B892">
            <v>29.08</v>
          </cell>
          <cell r="C892">
            <v>29.5</v>
          </cell>
          <cell r="D892">
            <v>28.92</v>
          </cell>
          <cell r="E892">
            <v>29.309999000000001</v>
          </cell>
          <cell r="F892">
            <v>25.902367000000002</v>
          </cell>
          <cell r="G892">
            <v>1085690</v>
          </cell>
        </row>
        <row r="893">
          <cell r="A893">
            <v>42303</v>
          </cell>
          <cell r="B893">
            <v>29.5</v>
          </cell>
          <cell r="C893">
            <v>29.68</v>
          </cell>
          <cell r="D893">
            <v>28.9</v>
          </cell>
          <cell r="E893">
            <v>29.540001</v>
          </cell>
          <cell r="F893">
            <v>26.105626999999998</v>
          </cell>
          <cell r="G893">
            <v>1249571</v>
          </cell>
        </row>
        <row r="894">
          <cell r="A894">
            <v>42304</v>
          </cell>
          <cell r="B894">
            <v>29</v>
          </cell>
          <cell r="C894">
            <v>29.690000999999999</v>
          </cell>
          <cell r="D894">
            <v>28.9</v>
          </cell>
          <cell r="E894">
            <v>29.549999</v>
          </cell>
          <cell r="F894">
            <v>26.114462</v>
          </cell>
          <cell r="G894">
            <v>1254169</v>
          </cell>
        </row>
        <row r="895">
          <cell r="A895">
            <v>42305</v>
          </cell>
          <cell r="B895">
            <v>29.68</v>
          </cell>
          <cell r="C895">
            <v>30</v>
          </cell>
          <cell r="D895">
            <v>28.700001</v>
          </cell>
          <cell r="E895">
            <v>29.870000999999998</v>
          </cell>
          <cell r="F895">
            <v>26.397258999999998</v>
          </cell>
          <cell r="G895">
            <v>2612149</v>
          </cell>
        </row>
        <row r="896">
          <cell r="A896">
            <v>42306</v>
          </cell>
          <cell r="B896">
            <v>29.85</v>
          </cell>
          <cell r="C896">
            <v>30.15</v>
          </cell>
          <cell r="D896">
            <v>29.219999000000001</v>
          </cell>
          <cell r="E896">
            <v>29.85</v>
          </cell>
          <cell r="F896">
            <v>26.379584999999999</v>
          </cell>
          <cell r="G896">
            <v>1596677</v>
          </cell>
        </row>
        <row r="897">
          <cell r="A897">
            <v>42307</v>
          </cell>
          <cell r="B897">
            <v>29.030000999999999</v>
          </cell>
          <cell r="C897">
            <v>30.5</v>
          </cell>
          <cell r="D897">
            <v>28.5</v>
          </cell>
          <cell r="E897">
            <v>30.43</v>
          </cell>
          <cell r="F897">
            <v>26.892154999999999</v>
          </cell>
          <cell r="G897">
            <v>3375529</v>
          </cell>
        </row>
        <row r="898">
          <cell r="A898">
            <v>42311</v>
          </cell>
          <cell r="B898">
            <v>30.379999000000002</v>
          </cell>
          <cell r="C898">
            <v>30.719999000000001</v>
          </cell>
          <cell r="D898">
            <v>29.5</v>
          </cell>
          <cell r="E898">
            <v>30.24</v>
          </cell>
          <cell r="F898">
            <v>26.724243000000001</v>
          </cell>
          <cell r="G898">
            <v>2547058</v>
          </cell>
        </row>
        <row r="899">
          <cell r="A899">
            <v>42312</v>
          </cell>
          <cell r="B899">
            <v>30.700001</v>
          </cell>
          <cell r="C899">
            <v>31.450001</v>
          </cell>
          <cell r="D899">
            <v>30.290001</v>
          </cell>
          <cell r="E899">
            <v>31.34</v>
          </cell>
          <cell r="F899">
            <v>27.696356000000002</v>
          </cell>
          <cell r="G899">
            <v>3609876</v>
          </cell>
        </row>
        <row r="900">
          <cell r="A900">
            <v>42313</v>
          </cell>
          <cell r="B900">
            <v>31.32</v>
          </cell>
          <cell r="C900">
            <v>32.060001</v>
          </cell>
          <cell r="D900">
            <v>31</v>
          </cell>
          <cell r="E900">
            <v>31.77</v>
          </cell>
          <cell r="F900">
            <v>28.076363000000001</v>
          </cell>
          <cell r="G900">
            <v>15818657</v>
          </cell>
        </row>
        <row r="901">
          <cell r="A901">
            <v>42314</v>
          </cell>
          <cell r="B901">
            <v>31.719999000000001</v>
          </cell>
          <cell r="C901">
            <v>32.049999</v>
          </cell>
          <cell r="D901">
            <v>30.85</v>
          </cell>
          <cell r="E901">
            <v>31.65</v>
          </cell>
          <cell r="F901">
            <v>27.970313999999998</v>
          </cell>
          <cell r="G901">
            <v>3884447</v>
          </cell>
        </row>
        <row r="902">
          <cell r="A902">
            <v>42317</v>
          </cell>
          <cell r="B902">
            <v>31.73</v>
          </cell>
          <cell r="C902">
            <v>32.5</v>
          </cell>
          <cell r="D902">
            <v>31.09</v>
          </cell>
          <cell r="E902">
            <v>32.090000000000003</v>
          </cell>
          <cell r="F902">
            <v>28.359158000000001</v>
          </cell>
          <cell r="G902">
            <v>6365517</v>
          </cell>
        </row>
        <row r="903">
          <cell r="A903">
            <v>42318</v>
          </cell>
          <cell r="B903">
            <v>31.129999000000002</v>
          </cell>
          <cell r="C903">
            <v>32.189999</v>
          </cell>
          <cell r="D903">
            <v>31.129999000000002</v>
          </cell>
          <cell r="E903">
            <v>31.969999000000001</v>
          </cell>
          <cell r="F903">
            <v>28.253108999999998</v>
          </cell>
          <cell r="G903">
            <v>2957533</v>
          </cell>
        </row>
        <row r="904">
          <cell r="A904">
            <v>42319</v>
          </cell>
          <cell r="B904">
            <v>32.040000999999997</v>
          </cell>
          <cell r="C904">
            <v>33.400002000000001</v>
          </cell>
          <cell r="D904">
            <v>31.98</v>
          </cell>
          <cell r="E904">
            <v>32.470001000000003</v>
          </cell>
          <cell r="F904">
            <v>28.694979</v>
          </cell>
          <cell r="G904">
            <v>1776759</v>
          </cell>
        </row>
        <row r="905">
          <cell r="A905">
            <v>42320</v>
          </cell>
          <cell r="B905">
            <v>31.66</v>
          </cell>
          <cell r="C905">
            <v>32.979999999999997</v>
          </cell>
          <cell r="D905">
            <v>31.66</v>
          </cell>
          <cell r="E905">
            <v>32.880001</v>
          </cell>
          <cell r="F905">
            <v>29.057310000000001</v>
          </cell>
          <cell r="G905">
            <v>1451114</v>
          </cell>
        </row>
        <row r="906">
          <cell r="A906">
            <v>42321</v>
          </cell>
          <cell r="B906">
            <v>32.5</v>
          </cell>
          <cell r="C906">
            <v>32.979999999999997</v>
          </cell>
          <cell r="D906">
            <v>31.6</v>
          </cell>
          <cell r="E906">
            <v>32.689999</v>
          </cell>
          <cell r="F906">
            <v>28.889399999999998</v>
          </cell>
          <cell r="G906">
            <v>1738088</v>
          </cell>
        </row>
        <row r="907">
          <cell r="A907">
            <v>42325</v>
          </cell>
          <cell r="B907">
            <v>33.669998</v>
          </cell>
          <cell r="C907">
            <v>34</v>
          </cell>
          <cell r="D907">
            <v>32.229999999999997</v>
          </cell>
          <cell r="E907">
            <v>32.43</v>
          </cell>
          <cell r="F907">
            <v>28.659631999999998</v>
          </cell>
          <cell r="G907">
            <v>2761281</v>
          </cell>
        </row>
        <row r="908">
          <cell r="A908">
            <v>42326</v>
          </cell>
          <cell r="B908">
            <v>33.450001</v>
          </cell>
          <cell r="C908">
            <v>33.450001</v>
          </cell>
          <cell r="D908">
            <v>32.229999999999997</v>
          </cell>
          <cell r="E908">
            <v>32.310001</v>
          </cell>
          <cell r="F908">
            <v>28.553583</v>
          </cell>
          <cell r="G908">
            <v>2205022</v>
          </cell>
        </row>
        <row r="909">
          <cell r="A909">
            <v>42327</v>
          </cell>
          <cell r="B909">
            <v>32.369999</v>
          </cell>
          <cell r="C909">
            <v>34.029998999999997</v>
          </cell>
          <cell r="D909">
            <v>32.349997999999999</v>
          </cell>
          <cell r="E909">
            <v>33.82</v>
          </cell>
          <cell r="F909">
            <v>29.888027000000001</v>
          </cell>
          <cell r="G909">
            <v>5375356</v>
          </cell>
        </row>
        <row r="910">
          <cell r="A910">
            <v>42328</v>
          </cell>
          <cell r="B910">
            <v>33.900002000000001</v>
          </cell>
          <cell r="C910">
            <v>33.900002000000001</v>
          </cell>
          <cell r="D910">
            <v>33.229999999999997</v>
          </cell>
          <cell r="E910">
            <v>33.560001</v>
          </cell>
          <cell r="F910">
            <v>29.658256999999999</v>
          </cell>
          <cell r="G910">
            <v>2287722</v>
          </cell>
        </row>
        <row r="911">
          <cell r="A911">
            <v>42331</v>
          </cell>
          <cell r="B911">
            <v>33.549999</v>
          </cell>
          <cell r="C911">
            <v>33.599997999999999</v>
          </cell>
          <cell r="D911">
            <v>32.720001000000003</v>
          </cell>
          <cell r="E911">
            <v>33.049999</v>
          </cell>
          <cell r="F911">
            <v>29.207543999999999</v>
          </cell>
          <cell r="G911">
            <v>1548449</v>
          </cell>
        </row>
        <row r="912">
          <cell r="A912">
            <v>42332</v>
          </cell>
          <cell r="B912">
            <v>33.049999</v>
          </cell>
          <cell r="C912">
            <v>34</v>
          </cell>
          <cell r="D912">
            <v>32.549999</v>
          </cell>
          <cell r="E912">
            <v>33.740001999999997</v>
          </cell>
          <cell r="F912">
            <v>29.817326000000001</v>
          </cell>
          <cell r="G912">
            <v>1692212</v>
          </cell>
        </row>
        <row r="913">
          <cell r="A913">
            <v>42333</v>
          </cell>
          <cell r="B913">
            <v>35.150002000000001</v>
          </cell>
          <cell r="C913">
            <v>35.369999</v>
          </cell>
          <cell r="D913">
            <v>33.099997999999999</v>
          </cell>
          <cell r="E913">
            <v>33.369999</v>
          </cell>
          <cell r="F913">
            <v>29.490341000000001</v>
          </cell>
          <cell r="G913">
            <v>1694229</v>
          </cell>
        </row>
        <row r="914">
          <cell r="A914">
            <v>42334</v>
          </cell>
          <cell r="B914">
            <v>33.009998000000003</v>
          </cell>
          <cell r="C914">
            <v>33.529998999999997</v>
          </cell>
          <cell r="D914">
            <v>33.009998000000003</v>
          </cell>
          <cell r="E914">
            <v>33.470001000000003</v>
          </cell>
          <cell r="F914">
            <v>29.578717999999999</v>
          </cell>
          <cell r="G914">
            <v>738852</v>
          </cell>
        </row>
        <row r="915">
          <cell r="A915">
            <v>42335</v>
          </cell>
          <cell r="B915">
            <v>33.450001</v>
          </cell>
          <cell r="C915">
            <v>34.209999000000003</v>
          </cell>
          <cell r="D915">
            <v>33.330002</v>
          </cell>
          <cell r="E915">
            <v>33.759998000000003</v>
          </cell>
          <cell r="F915">
            <v>29.835000999999998</v>
          </cell>
          <cell r="G915">
            <v>1652124</v>
          </cell>
        </row>
        <row r="916">
          <cell r="A916">
            <v>42338</v>
          </cell>
          <cell r="B916">
            <v>33.770000000000003</v>
          </cell>
          <cell r="C916">
            <v>34.029998999999997</v>
          </cell>
          <cell r="D916">
            <v>32.200001</v>
          </cell>
          <cell r="E916">
            <v>32.459999000000003</v>
          </cell>
          <cell r="F916">
            <v>28.686140000000002</v>
          </cell>
          <cell r="G916">
            <v>14507142</v>
          </cell>
        </row>
        <row r="917">
          <cell r="A917">
            <v>42339</v>
          </cell>
          <cell r="B917">
            <v>33.599997999999999</v>
          </cell>
          <cell r="C917">
            <v>33.599997999999999</v>
          </cell>
          <cell r="D917">
            <v>31.35</v>
          </cell>
          <cell r="E917">
            <v>32.459999000000003</v>
          </cell>
          <cell r="F917">
            <v>28.686140000000002</v>
          </cell>
          <cell r="G917">
            <v>3815113</v>
          </cell>
        </row>
        <row r="918">
          <cell r="A918">
            <v>42340</v>
          </cell>
          <cell r="B918">
            <v>32.950001</v>
          </cell>
          <cell r="C918">
            <v>32.970001000000003</v>
          </cell>
          <cell r="D918">
            <v>31.65</v>
          </cell>
          <cell r="E918">
            <v>32</v>
          </cell>
          <cell r="F918">
            <v>28.279623000000001</v>
          </cell>
          <cell r="G918">
            <v>1765234</v>
          </cell>
        </row>
        <row r="919">
          <cell r="A919">
            <v>42341</v>
          </cell>
          <cell r="B919">
            <v>32.299999</v>
          </cell>
          <cell r="C919">
            <v>32.43</v>
          </cell>
          <cell r="D919">
            <v>31.65</v>
          </cell>
          <cell r="E919">
            <v>31.82</v>
          </cell>
          <cell r="F919">
            <v>28.120547999999999</v>
          </cell>
          <cell r="G919">
            <v>2322922</v>
          </cell>
        </row>
        <row r="920">
          <cell r="A920">
            <v>42342</v>
          </cell>
          <cell r="B920">
            <v>31.77</v>
          </cell>
          <cell r="C920">
            <v>32.849997999999999</v>
          </cell>
          <cell r="D920">
            <v>31.77</v>
          </cell>
          <cell r="E920">
            <v>32.439999</v>
          </cell>
          <cell r="F920">
            <v>28.668465000000001</v>
          </cell>
          <cell r="G920">
            <v>3472811</v>
          </cell>
        </row>
        <row r="921">
          <cell r="A921">
            <v>42345</v>
          </cell>
          <cell r="B921">
            <v>31.66</v>
          </cell>
          <cell r="C921">
            <v>32.330002</v>
          </cell>
          <cell r="D921">
            <v>31.15</v>
          </cell>
          <cell r="E921">
            <v>31.309999000000001</v>
          </cell>
          <cell r="F921">
            <v>27.669841999999999</v>
          </cell>
          <cell r="G921">
            <v>2685135</v>
          </cell>
        </row>
        <row r="922">
          <cell r="A922">
            <v>42346</v>
          </cell>
          <cell r="B922">
            <v>31.15</v>
          </cell>
          <cell r="C922">
            <v>31.91</v>
          </cell>
          <cell r="D922">
            <v>30.76</v>
          </cell>
          <cell r="E922">
            <v>30.959999</v>
          </cell>
          <cell r="F922">
            <v>27.360533</v>
          </cell>
          <cell r="G922">
            <v>2805596</v>
          </cell>
        </row>
        <row r="923">
          <cell r="A923">
            <v>42347</v>
          </cell>
          <cell r="B923">
            <v>31</v>
          </cell>
          <cell r="C923">
            <v>32.490001999999997</v>
          </cell>
          <cell r="D923">
            <v>30.700001</v>
          </cell>
          <cell r="E923">
            <v>31.040001</v>
          </cell>
          <cell r="F923">
            <v>27.431232000000001</v>
          </cell>
          <cell r="G923">
            <v>3217075</v>
          </cell>
        </row>
        <row r="924">
          <cell r="A924">
            <v>42348</v>
          </cell>
          <cell r="B924">
            <v>31.02</v>
          </cell>
          <cell r="C924">
            <v>32.590000000000003</v>
          </cell>
          <cell r="D924">
            <v>31</v>
          </cell>
          <cell r="E924">
            <v>31.73</v>
          </cell>
          <cell r="F924">
            <v>28.041014000000001</v>
          </cell>
          <cell r="G924">
            <v>2854139</v>
          </cell>
        </row>
        <row r="925">
          <cell r="A925">
            <v>42349</v>
          </cell>
          <cell r="B925">
            <v>31.700001</v>
          </cell>
          <cell r="C925">
            <v>31.74</v>
          </cell>
          <cell r="D925">
            <v>30.059999000000001</v>
          </cell>
          <cell r="E925">
            <v>30.860001</v>
          </cell>
          <cell r="F925">
            <v>27.272161000000001</v>
          </cell>
          <cell r="G925">
            <v>2436375</v>
          </cell>
        </row>
        <row r="926">
          <cell r="A926">
            <v>42352</v>
          </cell>
          <cell r="B926">
            <v>30.950001</v>
          </cell>
          <cell r="C926">
            <v>31.209999</v>
          </cell>
          <cell r="D926">
            <v>30.200001</v>
          </cell>
          <cell r="E926">
            <v>31.040001</v>
          </cell>
          <cell r="F926">
            <v>27.431232000000001</v>
          </cell>
          <cell r="G926">
            <v>2827237</v>
          </cell>
        </row>
        <row r="927">
          <cell r="A927">
            <v>42353</v>
          </cell>
          <cell r="B927">
            <v>31.370000999999998</v>
          </cell>
          <cell r="C927">
            <v>33</v>
          </cell>
          <cell r="D927">
            <v>31.299999</v>
          </cell>
          <cell r="E927">
            <v>32.340000000000003</v>
          </cell>
          <cell r="F927">
            <v>28.580093000000002</v>
          </cell>
          <cell r="G927">
            <v>2838041</v>
          </cell>
        </row>
        <row r="928">
          <cell r="A928">
            <v>42354</v>
          </cell>
          <cell r="B928">
            <v>32.659999999999997</v>
          </cell>
          <cell r="C928">
            <v>34.299999</v>
          </cell>
          <cell r="D928">
            <v>32.279998999999997</v>
          </cell>
          <cell r="E928">
            <v>34.060001</v>
          </cell>
          <cell r="F928">
            <v>30.100121999999999</v>
          </cell>
          <cell r="G928">
            <v>3249184</v>
          </cell>
        </row>
        <row r="929">
          <cell r="A929">
            <v>42355</v>
          </cell>
          <cell r="B929">
            <v>34.110000999999997</v>
          </cell>
          <cell r="C929">
            <v>34.840000000000003</v>
          </cell>
          <cell r="D929">
            <v>33.130001</v>
          </cell>
          <cell r="E929">
            <v>33.439999</v>
          </cell>
          <cell r="F929">
            <v>29.552204</v>
          </cell>
          <cell r="G929">
            <v>2123015</v>
          </cell>
        </row>
        <row r="930">
          <cell r="A930">
            <v>42356</v>
          </cell>
          <cell r="B930">
            <v>33.540000999999997</v>
          </cell>
          <cell r="C930">
            <v>33.729999999999997</v>
          </cell>
          <cell r="D930">
            <v>32.509998000000003</v>
          </cell>
          <cell r="E930">
            <v>32.909999999999997</v>
          </cell>
          <cell r="F930">
            <v>29.083824</v>
          </cell>
          <cell r="G930">
            <v>2516462</v>
          </cell>
        </row>
        <row r="931">
          <cell r="A931">
            <v>42359</v>
          </cell>
          <cell r="B931">
            <v>32.75</v>
          </cell>
          <cell r="C931">
            <v>33.049999</v>
          </cell>
          <cell r="D931">
            <v>32.189999</v>
          </cell>
          <cell r="E931">
            <v>32.790000999999997</v>
          </cell>
          <cell r="F931">
            <v>28.977777</v>
          </cell>
          <cell r="G931">
            <v>1162057</v>
          </cell>
        </row>
        <row r="932">
          <cell r="A932">
            <v>42360</v>
          </cell>
          <cell r="B932">
            <v>32.630001</v>
          </cell>
          <cell r="C932">
            <v>33.979999999999997</v>
          </cell>
          <cell r="D932">
            <v>32.270000000000003</v>
          </cell>
          <cell r="E932">
            <v>33.340000000000003</v>
          </cell>
          <cell r="F932">
            <v>29.463833000000001</v>
          </cell>
          <cell r="G932">
            <v>2200055</v>
          </cell>
        </row>
        <row r="933">
          <cell r="A933">
            <v>42361</v>
          </cell>
          <cell r="B933">
            <v>33.32</v>
          </cell>
          <cell r="C933">
            <v>33.68</v>
          </cell>
          <cell r="D933">
            <v>32.830002</v>
          </cell>
          <cell r="E933">
            <v>33.400002000000001</v>
          </cell>
          <cell r="F933">
            <v>29.516857000000002</v>
          </cell>
          <cell r="G933">
            <v>1161463</v>
          </cell>
        </row>
        <row r="934">
          <cell r="A934">
            <v>42362</v>
          </cell>
          <cell r="B934">
            <v>33.68</v>
          </cell>
          <cell r="C934">
            <v>33.68</v>
          </cell>
          <cell r="D934">
            <v>33.029998999999997</v>
          </cell>
          <cell r="E934">
            <v>33.240001999999997</v>
          </cell>
          <cell r="F934">
            <v>29.375457999999998</v>
          </cell>
          <cell r="G934">
            <v>503196</v>
          </cell>
        </row>
        <row r="935">
          <cell r="A935">
            <v>42366</v>
          </cell>
          <cell r="B935">
            <v>33.240001999999997</v>
          </cell>
          <cell r="C935">
            <v>33.380001</v>
          </cell>
          <cell r="D935">
            <v>32.720001000000003</v>
          </cell>
          <cell r="E935">
            <v>32.970001000000003</v>
          </cell>
          <cell r="F935">
            <v>29.136849999999999</v>
          </cell>
          <cell r="G935">
            <v>455789</v>
          </cell>
        </row>
        <row r="936">
          <cell r="A936">
            <v>42367</v>
          </cell>
          <cell r="B936">
            <v>32.990001999999997</v>
          </cell>
          <cell r="C936">
            <v>33.979999999999997</v>
          </cell>
          <cell r="D936">
            <v>32.869999</v>
          </cell>
          <cell r="E936">
            <v>33.029998999999997</v>
          </cell>
          <cell r="F936">
            <v>29.189871</v>
          </cell>
          <cell r="G936">
            <v>958892</v>
          </cell>
        </row>
        <row r="937">
          <cell r="A937">
            <v>42368</v>
          </cell>
          <cell r="B937">
            <v>33.150002000000001</v>
          </cell>
          <cell r="C937">
            <v>33.990001999999997</v>
          </cell>
          <cell r="D937">
            <v>33.080002</v>
          </cell>
          <cell r="E937">
            <v>33.229999999999997</v>
          </cell>
          <cell r="F937">
            <v>29.366619</v>
          </cell>
          <cell r="G937">
            <v>1275704</v>
          </cell>
        </row>
        <row r="938">
          <cell r="A938">
            <v>42369</v>
          </cell>
          <cell r="B938">
            <v>33.159999999999997</v>
          </cell>
          <cell r="C938">
            <v>33.669998</v>
          </cell>
          <cell r="D938">
            <v>33.150002000000001</v>
          </cell>
          <cell r="E938">
            <v>33.349997999999999</v>
          </cell>
          <cell r="F938">
            <v>29.472666</v>
          </cell>
          <cell r="G938">
            <v>149589</v>
          </cell>
        </row>
        <row r="939">
          <cell r="A939">
            <v>42373</v>
          </cell>
          <cell r="B939">
            <v>33</v>
          </cell>
          <cell r="C939">
            <v>33.349997999999999</v>
          </cell>
          <cell r="D939">
            <v>31.32</v>
          </cell>
          <cell r="E939">
            <v>31.799999</v>
          </cell>
          <cell r="F939">
            <v>28.102875000000001</v>
          </cell>
          <cell r="G939">
            <v>1921464</v>
          </cell>
        </row>
        <row r="940">
          <cell r="A940">
            <v>42374</v>
          </cell>
          <cell r="B940">
            <v>31.790001</v>
          </cell>
          <cell r="C940">
            <v>32.349997999999999</v>
          </cell>
          <cell r="D940">
            <v>31.700001</v>
          </cell>
          <cell r="E940">
            <v>32.159999999999997</v>
          </cell>
          <cell r="F940">
            <v>28.421021</v>
          </cell>
          <cell r="G940">
            <v>2205036</v>
          </cell>
        </row>
        <row r="941">
          <cell r="A941">
            <v>42375</v>
          </cell>
          <cell r="B941">
            <v>32</v>
          </cell>
          <cell r="C941">
            <v>32.189999</v>
          </cell>
          <cell r="D941">
            <v>31.379999000000002</v>
          </cell>
          <cell r="E941">
            <v>31.889999</v>
          </cell>
          <cell r="F941">
            <v>28.182410999999998</v>
          </cell>
          <cell r="G941">
            <v>1748314</v>
          </cell>
        </row>
        <row r="942">
          <cell r="A942">
            <v>42376</v>
          </cell>
          <cell r="B942">
            <v>31.889999</v>
          </cell>
          <cell r="C942">
            <v>32</v>
          </cell>
          <cell r="D942">
            <v>30.200001</v>
          </cell>
          <cell r="E942">
            <v>30.59</v>
          </cell>
          <cell r="F942">
            <v>27.033552</v>
          </cell>
          <cell r="G942">
            <v>1622814</v>
          </cell>
        </row>
        <row r="943">
          <cell r="A943">
            <v>42377</v>
          </cell>
          <cell r="B943">
            <v>30.98</v>
          </cell>
          <cell r="C943">
            <v>32.400002000000001</v>
          </cell>
          <cell r="D943">
            <v>30.27</v>
          </cell>
          <cell r="E943">
            <v>30.52</v>
          </cell>
          <cell r="F943">
            <v>26.971689000000001</v>
          </cell>
          <cell r="G943">
            <v>2139985</v>
          </cell>
        </row>
        <row r="944">
          <cell r="A944">
            <v>42380</v>
          </cell>
          <cell r="B944">
            <v>30</v>
          </cell>
          <cell r="C944">
            <v>31.5</v>
          </cell>
          <cell r="D944">
            <v>29</v>
          </cell>
          <cell r="E944">
            <v>29.41</v>
          </cell>
          <cell r="F944">
            <v>25.990739999999999</v>
          </cell>
          <cell r="G944">
            <v>5072493</v>
          </cell>
        </row>
        <row r="945">
          <cell r="A945">
            <v>42381</v>
          </cell>
          <cell r="B945">
            <v>29.799999</v>
          </cell>
          <cell r="C945">
            <v>30.200001</v>
          </cell>
          <cell r="D945">
            <v>29.01</v>
          </cell>
          <cell r="E945">
            <v>29.17</v>
          </cell>
          <cell r="F945">
            <v>25.778642999999999</v>
          </cell>
          <cell r="G945">
            <v>3644272</v>
          </cell>
        </row>
        <row r="946">
          <cell r="A946">
            <v>42382</v>
          </cell>
          <cell r="B946">
            <v>29.17</v>
          </cell>
          <cell r="C946">
            <v>29.690000999999999</v>
          </cell>
          <cell r="D946">
            <v>28.5</v>
          </cell>
          <cell r="E946">
            <v>29.43</v>
          </cell>
          <cell r="F946">
            <v>26.008414999999999</v>
          </cell>
          <cell r="G946">
            <v>2922923</v>
          </cell>
        </row>
        <row r="947">
          <cell r="A947">
            <v>42383</v>
          </cell>
          <cell r="B947">
            <v>29.5</v>
          </cell>
          <cell r="C947">
            <v>30.9</v>
          </cell>
          <cell r="D947">
            <v>28.889999</v>
          </cell>
          <cell r="E947">
            <v>30.42</v>
          </cell>
          <cell r="F947">
            <v>26.883312</v>
          </cell>
          <cell r="G947">
            <v>1786678</v>
          </cell>
        </row>
        <row r="948">
          <cell r="A948">
            <v>42384</v>
          </cell>
          <cell r="B948">
            <v>30.370000999999998</v>
          </cell>
          <cell r="C948">
            <v>30.559999000000001</v>
          </cell>
          <cell r="D948">
            <v>29.07</v>
          </cell>
          <cell r="E948">
            <v>29.51</v>
          </cell>
          <cell r="F948">
            <v>26.079113</v>
          </cell>
          <cell r="G948">
            <v>1831854</v>
          </cell>
        </row>
        <row r="949">
          <cell r="A949">
            <v>42387</v>
          </cell>
          <cell r="B949">
            <v>29.549999</v>
          </cell>
          <cell r="C949">
            <v>29.799999</v>
          </cell>
          <cell r="D949">
            <v>28.629999000000002</v>
          </cell>
          <cell r="E949">
            <v>29.15</v>
          </cell>
          <cell r="F949">
            <v>25.760967000000001</v>
          </cell>
          <cell r="G949">
            <v>909330</v>
          </cell>
        </row>
        <row r="950">
          <cell r="A950">
            <v>42388</v>
          </cell>
          <cell r="B950">
            <v>29.26</v>
          </cell>
          <cell r="C950">
            <v>30.190000999999999</v>
          </cell>
          <cell r="D950">
            <v>29.01</v>
          </cell>
          <cell r="E950">
            <v>29.290001</v>
          </cell>
          <cell r="F950">
            <v>25.884691</v>
          </cell>
          <cell r="G950">
            <v>2274605</v>
          </cell>
        </row>
        <row r="951">
          <cell r="A951">
            <v>42389</v>
          </cell>
          <cell r="B951">
            <v>28.68</v>
          </cell>
          <cell r="C951">
            <v>29.969999000000001</v>
          </cell>
          <cell r="D951">
            <v>28.68</v>
          </cell>
          <cell r="E951">
            <v>29.799999</v>
          </cell>
          <cell r="F951">
            <v>26.335398000000001</v>
          </cell>
          <cell r="G951">
            <v>2523219</v>
          </cell>
        </row>
        <row r="952">
          <cell r="A952">
            <v>42390</v>
          </cell>
          <cell r="B952">
            <v>34</v>
          </cell>
          <cell r="C952">
            <v>34</v>
          </cell>
          <cell r="D952">
            <v>34</v>
          </cell>
          <cell r="E952">
            <v>34</v>
          </cell>
          <cell r="F952">
            <v>30.047097999999998</v>
          </cell>
          <cell r="G952">
            <v>25000</v>
          </cell>
        </row>
        <row r="953">
          <cell r="A953">
            <v>42391</v>
          </cell>
          <cell r="B953">
            <v>30.4</v>
          </cell>
          <cell r="C953">
            <v>31.4</v>
          </cell>
          <cell r="D953">
            <v>30.26</v>
          </cell>
          <cell r="E953">
            <v>30.57</v>
          </cell>
          <cell r="F953">
            <v>27.015877</v>
          </cell>
          <cell r="G953">
            <v>2734103</v>
          </cell>
        </row>
        <row r="954">
          <cell r="A954">
            <v>42394</v>
          </cell>
          <cell r="B954">
            <v>32</v>
          </cell>
          <cell r="C954">
            <v>32</v>
          </cell>
          <cell r="D954">
            <v>30.26</v>
          </cell>
          <cell r="E954">
            <v>30.82</v>
          </cell>
          <cell r="F954">
            <v>27.236809000000001</v>
          </cell>
          <cell r="G954">
            <v>841724</v>
          </cell>
        </row>
        <row r="955">
          <cell r="A955">
            <v>42395</v>
          </cell>
          <cell r="B955">
            <v>30.799999</v>
          </cell>
          <cell r="C955">
            <v>31.799999</v>
          </cell>
          <cell r="D955">
            <v>30.49</v>
          </cell>
          <cell r="E955">
            <v>30.58</v>
          </cell>
          <cell r="F955">
            <v>27.024712000000001</v>
          </cell>
          <cell r="G955">
            <v>1930192</v>
          </cell>
        </row>
        <row r="956">
          <cell r="A956">
            <v>42396</v>
          </cell>
          <cell r="B956">
            <v>30.6</v>
          </cell>
          <cell r="C956">
            <v>31.32</v>
          </cell>
          <cell r="D956">
            <v>30.209999</v>
          </cell>
          <cell r="E956">
            <v>30.49</v>
          </cell>
          <cell r="F956">
            <v>26.945177000000001</v>
          </cell>
          <cell r="G956">
            <v>1356761</v>
          </cell>
        </row>
        <row r="957">
          <cell r="A957">
            <v>42397</v>
          </cell>
          <cell r="B957">
            <v>30.799999</v>
          </cell>
          <cell r="C957">
            <v>31.709999</v>
          </cell>
          <cell r="D957">
            <v>30.309999000000001</v>
          </cell>
          <cell r="E957">
            <v>31.299999</v>
          </cell>
          <cell r="F957">
            <v>27.661003000000001</v>
          </cell>
          <cell r="G957">
            <v>1441170</v>
          </cell>
        </row>
        <row r="958">
          <cell r="A958">
            <v>42398</v>
          </cell>
          <cell r="B958">
            <v>30.809999000000001</v>
          </cell>
          <cell r="C958">
            <v>32.580002</v>
          </cell>
          <cell r="D958">
            <v>30.809999000000001</v>
          </cell>
          <cell r="E958">
            <v>32.439999</v>
          </cell>
          <cell r="F958">
            <v>28.668465000000001</v>
          </cell>
          <cell r="G958">
            <v>3527140</v>
          </cell>
        </row>
        <row r="959">
          <cell r="A959">
            <v>42402</v>
          </cell>
          <cell r="B959">
            <v>30.91</v>
          </cell>
          <cell r="C959">
            <v>32.040000999999997</v>
          </cell>
          <cell r="D959">
            <v>30.91</v>
          </cell>
          <cell r="E959">
            <v>31.48</v>
          </cell>
          <cell r="F959">
            <v>27.820076</v>
          </cell>
          <cell r="G959">
            <v>2454819</v>
          </cell>
        </row>
        <row r="960">
          <cell r="A960">
            <v>42403</v>
          </cell>
          <cell r="B960">
            <v>31.5</v>
          </cell>
          <cell r="C960">
            <v>31.950001</v>
          </cell>
          <cell r="D960">
            <v>31.34</v>
          </cell>
          <cell r="E960">
            <v>31.59</v>
          </cell>
          <cell r="F960">
            <v>27.917287999999999</v>
          </cell>
          <cell r="G960">
            <v>1553429</v>
          </cell>
        </row>
        <row r="961">
          <cell r="A961">
            <v>42404</v>
          </cell>
          <cell r="B961">
            <v>32</v>
          </cell>
          <cell r="C961">
            <v>33.380001</v>
          </cell>
          <cell r="D961">
            <v>31.540001</v>
          </cell>
          <cell r="E961">
            <v>32.950001</v>
          </cell>
          <cell r="F961">
            <v>29.119173</v>
          </cell>
          <cell r="G961">
            <v>5096392</v>
          </cell>
        </row>
        <row r="962">
          <cell r="A962">
            <v>42405</v>
          </cell>
          <cell r="B962">
            <v>32.130001</v>
          </cell>
          <cell r="C962">
            <v>33.490001999999997</v>
          </cell>
          <cell r="D962">
            <v>31.360001</v>
          </cell>
          <cell r="E962">
            <v>32.349997999999999</v>
          </cell>
          <cell r="F962">
            <v>28.588927999999999</v>
          </cell>
          <cell r="G962">
            <v>1867444</v>
          </cell>
        </row>
        <row r="963">
          <cell r="A963">
            <v>42408</v>
          </cell>
          <cell r="B963">
            <v>32</v>
          </cell>
          <cell r="C963">
            <v>32.950001</v>
          </cell>
          <cell r="D963">
            <v>32</v>
          </cell>
          <cell r="E963">
            <v>32.799999</v>
          </cell>
          <cell r="F963">
            <v>28.986612000000001</v>
          </cell>
          <cell r="G963">
            <v>1794466</v>
          </cell>
        </row>
        <row r="964">
          <cell r="A964">
            <v>42409</v>
          </cell>
          <cell r="B964">
            <v>33</v>
          </cell>
          <cell r="C964">
            <v>33.150002000000001</v>
          </cell>
          <cell r="D964">
            <v>32.150002000000001</v>
          </cell>
          <cell r="E964">
            <v>32.560001</v>
          </cell>
          <cell r="F964">
            <v>28.774516999999999</v>
          </cell>
          <cell r="G964">
            <v>1643238</v>
          </cell>
        </row>
        <row r="965">
          <cell r="A965">
            <v>42410</v>
          </cell>
          <cell r="B965">
            <v>32.540000999999997</v>
          </cell>
          <cell r="C965">
            <v>33.189999</v>
          </cell>
          <cell r="D965">
            <v>32.32</v>
          </cell>
          <cell r="E965">
            <v>33.099997999999999</v>
          </cell>
          <cell r="F965">
            <v>29.251733999999999</v>
          </cell>
          <cell r="G965">
            <v>1147145</v>
          </cell>
        </row>
        <row r="966">
          <cell r="A966">
            <v>42411</v>
          </cell>
          <cell r="B966">
            <v>33.049999</v>
          </cell>
          <cell r="C966">
            <v>33.119999</v>
          </cell>
          <cell r="D966">
            <v>32.099997999999999</v>
          </cell>
          <cell r="E966">
            <v>32.959999000000003</v>
          </cell>
          <cell r="F966">
            <v>29.128011999999998</v>
          </cell>
          <cell r="G966">
            <v>2220674</v>
          </cell>
        </row>
        <row r="967">
          <cell r="A967">
            <v>42412</v>
          </cell>
          <cell r="B967">
            <v>33.32</v>
          </cell>
          <cell r="C967">
            <v>33.330002</v>
          </cell>
          <cell r="D967">
            <v>32.900002000000001</v>
          </cell>
          <cell r="E967">
            <v>33.119999</v>
          </cell>
          <cell r="F967">
            <v>29.269407000000001</v>
          </cell>
          <cell r="G967">
            <v>4421602</v>
          </cell>
        </row>
        <row r="968">
          <cell r="A968">
            <v>42415</v>
          </cell>
          <cell r="B968">
            <v>33.5</v>
          </cell>
          <cell r="C968">
            <v>33.990001999999997</v>
          </cell>
          <cell r="D968">
            <v>33.209999000000003</v>
          </cell>
          <cell r="E968">
            <v>33.75</v>
          </cell>
          <cell r="F968">
            <v>29.826162</v>
          </cell>
          <cell r="G968">
            <v>405126</v>
          </cell>
        </row>
        <row r="969">
          <cell r="A969">
            <v>42416</v>
          </cell>
          <cell r="B969">
            <v>33.909999999999997</v>
          </cell>
          <cell r="C969">
            <v>33.93</v>
          </cell>
          <cell r="D969">
            <v>33.349997999999999</v>
          </cell>
          <cell r="E969">
            <v>33.75</v>
          </cell>
          <cell r="F969">
            <v>29.826162</v>
          </cell>
          <cell r="G969">
            <v>3101140</v>
          </cell>
        </row>
        <row r="970">
          <cell r="A970">
            <v>42417</v>
          </cell>
          <cell r="B970">
            <v>33.75</v>
          </cell>
          <cell r="C970">
            <v>35.630001</v>
          </cell>
          <cell r="D970">
            <v>33.75</v>
          </cell>
          <cell r="E970">
            <v>35.400002000000001</v>
          </cell>
          <cell r="F970">
            <v>31.284331999999999</v>
          </cell>
          <cell r="G970">
            <v>10166745</v>
          </cell>
        </row>
        <row r="971">
          <cell r="A971">
            <v>42418</v>
          </cell>
          <cell r="B971">
            <v>35.349997999999999</v>
          </cell>
          <cell r="C971">
            <v>37.889999000000003</v>
          </cell>
          <cell r="D971">
            <v>35.270000000000003</v>
          </cell>
          <cell r="E971">
            <v>36.369999</v>
          </cell>
          <cell r="F971">
            <v>32.141556000000001</v>
          </cell>
          <cell r="G971">
            <v>5016051</v>
          </cell>
        </row>
        <row r="972">
          <cell r="A972">
            <v>42419</v>
          </cell>
          <cell r="B972">
            <v>36.369999</v>
          </cell>
          <cell r="C972">
            <v>36.490001999999997</v>
          </cell>
          <cell r="D972">
            <v>35.080002</v>
          </cell>
          <cell r="E972">
            <v>35.159999999999997</v>
          </cell>
          <cell r="F972">
            <v>31.072230999999999</v>
          </cell>
          <cell r="G972">
            <v>5776439</v>
          </cell>
        </row>
        <row r="973">
          <cell r="A973">
            <v>42422</v>
          </cell>
          <cell r="B973">
            <v>35.459999000000003</v>
          </cell>
          <cell r="C973">
            <v>35.700001</v>
          </cell>
          <cell r="D973">
            <v>34.169998</v>
          </cell>
          <cell r="E973">
            <v>34.580002</v>
          </cell>
          <cell r="F973">
            <v>30.559669</v>
          </cell>
          <cell r="G973">
            <v>3990284</v>
          </cell>
        </row>
        <row r="974">
          <cell r="A974">
            <v>42423</v>
          </cell>
          <cell r="B974">
            <v>35.049999</v>
          </cell>
          <cell r="C974">
            <v>35.110000999999997</v>
          </cell>
          <cell r="D974">
            <v>34.490001999999997</v>
          </cell>
          <cell r="E974">
            <v>34.790000999999997</v>
          </cell>
          <cell r="F974">
            <v>30.745255</v>
          </cell>
          <cell r="G974">
            <v>1664042</v>
          </cell>
        </row>
        <row r="975">
          <cell r="A975">
            <v>42424</v>
          </cell>
          <cell r="B975">
            <v>34.990001999999997</v>
          </cell>
          <cell r="C975">
            <v>35.159999999999997</v>
          </cell>
          <cell r="D975">
            <v>33.060001</v>
          </cell>
          <cell r="E975">
            <v>34.889999000000003</v>
          </cell>
          <cell r="F975">
            <v>30.833625999999999</v>
          </cell>
          <cell r="G975">
            <v>3716638</v>
          </cell>
        </row>
        <row r="976">
          <cell r="A976">
            <v>42425</v>
          </cell>
          <cell r="B976">
            <v>34.849997999999999</v>
          </cell>
          <cell r="C976">
            <v>34.849997999999999</v>
          </cell>
          <cell r="D976">
            <v>33.330002</v>
          </cell>
          <cell r="E976">
            <v>33.720001000000003</v>
          </cell>
          <cell r="F976">
            <v>29.79965</v>
          </cell>
          <cell r="G976">
            <v>3463936</v>
          </cell>
        </row>
        <row r="977">
          <cell r="A977">
            <v>42426</v>
          </cell>
          <cell r="B977">
            <v>33.849997999999999</v>
          </cell>
          <cell r="C977">
            <v>34.5</v>
          </cell>
          <cell r="D977">
            <v>33.270000000000003</v>
          </cell>
          <cell r="E977">
            <v>33.720001000000003</v>
          </cell>
          <cell r="F977">
            <v>29.79965</v>
          </cell>
          <cell r="G977">
            <v>1656964</v>
          </cell>
        </row>
        <row r="978">
          <cell r="A978">
            <v>42429</v>
          </cell>
          <cell r="B978">
            <v>33.75</v>
          </cell>
          <cell r="C978">
            <v>34.330002</v>
          </cell>
          <cell r="D978">
            <v>33.529998999999997</v>
          </cell>
          <cell r="E978">
            <v>34.020000000000003</v>
          </cell>
          <cell r="F978">
            <v>30.064772000000001</v>
          </cell>
          <cell r="G978">
            <v>5616396</v>
          </cell>
        </row>
        <row r="979">
          <cell r="A979">
            <v>42430</v>
          </cell>
          <cell r="B979">
            <v>34.299999</v>
          </cell>
          <cell r="C979">
            <v>34.560001</v>
          </cell>
          <cell r="D979">
            <v>33.709999000000003</v>
          </cell>
          <cell r="E979">
            <v>34.419998</v>
          </cell>
          <cell r="F979">
            <v>30.418264000000001</v>
          </cell>
          <cell r="G979">
            <v>3101102</v>
          </cell>
        </row>
        <row r="980">
          <cell r="A980">
            <v>42431</v>
          </cell>
          <cell r="B980">
            <v>34.580002</v>
          </cell>
          <cell r="C980">
            <v>34.849997999999999</v>
          </cell>
          <cell r="D980">
            <v>34</v>
          </cell>
          <cell r="E980">
            <v>34.259998000000003</v>
          </cell>
          <cell r="F980">
            <v>30.276871</v>
          </cell>
          <cell r="G980">
            <v>3102331</v>
          </cell>
        </row>
        <row r="981">
          <cell r="A981">
            <v>42432</v>
          </cell>
          <cell r="B981">
            <v>34.610000999999997</v>
          </cell>
          <cell r="C981">
            <v>34.729999999999997</v>
          </cell>
          <cell r="D981">
            <v>34</v>
          </cell>
          <cell r="E981">
            <v>34.520000000000003</v>
          </cell>
          <cell r="F981">
            <v>30.506643</v>
          </cell>
          <cell r="G981">
            <v>2554294</v>
          </cell>
        </row>
        <row r="982">
          <cell r="A982">
            <v>42433</v>
          </cell>
          <cell r="B982">
            <v>34.57</v>
          </cell>
          <cell r="C982">
            <v>34.889999000000003</v>
          </cell>
          <cell r="D982">
            <v>34.020000000000003</v>
          </cell>
          <cell r="E982">
            <v>34.400002000000001</v>
          </cell>
          <cell r="F982">
            <v>30.400597000000001</v>
          </cell>
          <cell r="G982">
            <v>7626403</v>
          </cell>
        </row>
        <row r="983">
          <cell r="A983">
            <v>42436</v>
          </cell>
          <cell r="B983">
            <v>34.849997999999999</v>
          </cell>
          <cell r="C983">
            <v>34.849997999999999</v>
          </cell>
          <cell r="D983">
            <v>33.619999</v>
          </cell>
          <cell r="E983">
            <v>34.110000999999997</v>
          </cell>
          <cell r="F983">
            <v>30.144310000000001</v>
          </cell>
          <cell r="G983">
            <v>3672858</v>
          </cell>
        </row>
        <row r="984">
          <cell r="A984">
            <v>42437</v>
          </cell>
          <cell r="B984">
            <v>33.900002000000001</v>
          </cell>
          <cell r="C984">
            <v>34.259998000000003</v>
          </cell>
          <cell r="D984">
            <v>33.360000999999997</v>
          </cell>
          <cell r="E984">
            <v>33.599997999999999</v>
          </cell>
          <cell r="F984">
            <v>29.693604000000001</v>
          </cell>
          <cell r="G984">
            <v>2349736</v>
          </cell>
        </row>
        <row r="985">
          <cell r="A985">
            <v>42438</v>
          </cell>
          <cell r="B985">
            <v>33.590000000000003</v>
          </cell>
          <cell r="C985">
            <v>33.979999999999997</v>
          </cell>
          <cell r="D985">
            <v>32.630001</v>
          </cell>
          <cell r="E985">
            <v>33.490001999999997</v>
          </cell>
          <cell r="F985">
            <v>29.596395000000001</v>
          </cell>
          <cell r="G985">
            <v>5378576</v>
          </cell>
        </row>
        <row r="986">
          <cell r="A986">
            <v>42439</v>
          </cell>
          <cell r="B986">
            <v>33.400002000000001</v>
          </cell>
          <cell r="C986">
            <v>33.509998000000003</v>
          </cell>
          <cell r="D986">
            <v>33.07</v>
          </cell>
          <cell r="E986">
            <v>33.330002</v>
          </cell>
          <cell r="F986">
            <v>29.454998</v>
          </cell>
          <cell r="G986">
            <v>3275526</v>
          </cell>
        </row>
        <row r="987">
          <cell r="A987">
            <v>42440</v>
          </cell>
          <cell r="B987">
            <v>33.220001000000003</v>
          </cell>
          <cell r="C987">
            <v>34.099997999999999</v>
          </cell>
          <cell r="D987">
            <v>32.900002000000001</v>
          </cell>
          <cell r="E987">
            <v>33.75</v>
          </cell>
          <cell r="F987">
            <v>29.826162</v>
          </cell>
          <cell r="G987">
            <v>1923198</v>
          </cell>
        </row>
        <row r="988">
          <cell r="A988">
            <v>42443</v>
          </cell>
          <cell r="B988">
            <v>33.470001000000003</v>
          </cell>
          <cell r="C988">
            <v>33.529998999999997</v>
          </cell>
          <cell r="D988">
            <v>33.049999</v>
          </cell>
          <cell r="E988">
            <v>33.389999000000003</v>
          </cell>
          <cell r="F988">
            <v>29.508018</v>
          </cell>
          <cell r="G988">
            <v>3297286</v>
          </cell>
        </row>
        <row r="989">
          <cell r="A989">
            <v>42444</v>
          </cell>
          <cell r="B989">
            <v>33.340000000000003</v>
          </cell>
          <cell r="C989">
            <v>33.740001999999997</v>
          </cell>
          <cell r="D989">
            <v>32.860000999999997</v>
          </cell>
          <cell r="E989">
            <v>33.380001</v>
          </cell>
          <cell r="F989">
            <v>29.499182000000001</v>
          </cell>
          <cell r="G989">
            <v>2729847</v>
          </cell>
        </row>
        <row r="990">
          <cell r="A990">
            <v>42445</v>
          </cell>
          <cell r="B990">
            <v>32.909999999999997</v>
          </cell>
          <cell r="C990">
            <v>34.479999999999997</v>
          </cell>
          <cell r="D990">
            <v>32.909999999999997</v>
          </cell>
          <cell r="E990">
            <v>34.349997999999999</v>
          </cell>
          <cell r="F990">
            <v>30.356407000000001</v>
          </cell>
          <cell r="G990">
            <v>3093003</v>
          </cell>
        </row>
        <row r="991">
          <cell r="A991">
            <v>42446</v>
          </cell>
          <cell r="B991">
            <v>34.209999000000003</v>
          </cell>
          <cell r="C991">
            <v>34.599997999999999</v>
          </cell>
          <cell r="D991">
            <v>33.659999999999997</v>
          </cell>
          <cell r="E991">
            <v>34.169998</v>
          </cell>
          <cell r="F991">
            <v>30.197331999999999</v>
          </cell>
          <cell r="G991">
            <v>3072651</v>
          </cell>
        </row>
        <row r="992">
          <cell r="A992">
            <v>42447</v>
          </cell>
          <cell r="B992">
            <v>34.119999</v>
          </cell>
          <cell r="C992">
            <v>35.5</v>
          </cell>
          <cell r="D992">
            <v>33.5</v>
          </cell>
          <cell r="E992">
            <v>34.150002000000001</v>
          </cell>
          <cell r="F992">
            <v>30.179660999999999</v>
          </cell>
          <cell r="G992">
            <v>5389669</v>
          </cell>
        </row>
        <row r="993">
          <cell r="A993">
            <v>42451</v>
          </cell>
          <cell r="B993">
            <v>34.400002000000001</v>
          </cell>
          <cell r="C993">
            <v>35.590000000000003</v>
          </cell>
          <cell r="D993">
            <v>34.400002000000001</v>
          </cell>
          <cell r="E993">
            <v>34.970001000000003</v>
          </cell>
          <cell r="F993">
            <v>30.904326999999999</v>
          </cell>
          <cell r="G993">
            <v>2019207</v>
          </cell>
        </row>
        <row r="994">
          <cell r="A994">
            <v>42452</v>
          </cell>
          <cell r="B994">
            <v>34.830002</v>
          </cell>
          <cell r="C994">
            <v>34.909999999999997</v>
          </cell>
          <cell r="D994">
            <v>33.380001</v>
          </cell>
          <cell r="E994">
            <v>33.459999000000003</v>
          </cell>
          <cell r="F994">
            <v>29.569880000000001</v>
          </cell>
          <cell r="G994">
            <v>3390921</v>
          </cell>
        </row>
        <row r="995">
          <cell r="A995">
            <v>42457</v>
          </cell>
          <cell r="B995">
            <v>33.409999999999997</v>
          </cell>
          <cell r="C995">
            <v>33.799999</v>
          </cell>
          <cell r="D995">
            <v>32.900002000000001</v>
          </cell>
          <cell r="E995">
            <v>33.450001</v>
          </cell>
          <cell r="F995">
            <v>29.561045</v>
          </cell>
          <cell r="G995">
            <v>2905740</v>
          </cell>
        </row>
        <row r="996">
          <cell r="A996">
            <v>42458</v>
          </cell>
          <cell r="B996">
            <v>33.479999999999997</v>
          </cell>
          <cell r="C996">
            <v>34.400002000000001</v>
          </cell>
          <cell r="D996">
            <v>33.25</v>
          </cell>
          <cell r="E996">
            <v>33.439999</v>
          </cell>
          <cell r="F996">
            <v>29.552204</v>
          </cell>
          <cell r="G996">
            <v>2792590</v>
          </cell>
        </row>
        <row r="997">
          <cell r="A997">
            <v>42459</v>
          </cell>
          <cell r="B997">
            <v>33.560001</v>
          </cell>
          <cell r="C997">
            <v>34.540000999999997</v>
          </cell>
          <cell r="D997">
            <v>33.459999000000003</v>
          </cell>
          <cell r="E997">
            <v>34.470001000000003</v>
          </cell>
          <cell r="F997">
            <v>30.462456</v>
          </cell>
          <cell r="G997">
            <v>2568021</v>
          </cell>
        </row>
        <row r="998">
          <cell r="A998">
            <v>42460</v>
          </cell>
          <cell r="B998">
            <v>34.419998</v>
          </cell>
          <cell r="C998">
            <v>34.450001</v>
          </cell>
          <cell r="D998">
            <v>33.650002000000001</v>
          </cell>
          <cell r="E998">
            <v>33.959999000000003</v>
          </cell>
          <cell r="F998">
            <v>30.011748999999998</v>
          </cell>
          <cell r="G998">
            <v>3599814</v>
          </cell>
        </row>
        <row r="999">
          <cell r="A999">
            <v>42461</v>
          </cell>
          <cell r="B999">
            <v>33.909999999999997</v>
          </cell>
          <cell r="C999">
            <v>34</v>
          </cell>
          <cell r="D999">
            <v>33.5</v>
          </cell>
          <cell r="E999">
            <v>33.970001000000003</v>
          </cell>
          <cell r="F999">
            <v>30.020588</v>
          </cell>
          <cell r="G999">
            <v>1431089</v>
          </cell>
        </row>
        <row r="1000">
          <cell r="A1000">
            <v>42464</v>
          </cell>
          <cell r="B1000">
            <v>33.919998</v>
          </cell>
          <cell r="C1000">
            <v>33.919998</v>
          </cell>
          <cell r="D1000">
            <v>33.200001</v>
          </cell>
          <cell r="E1000">
            <v>33.419998</v>
          </cell>
          <cell r="F1000">
            <v>29.534524999999999</v>
          </cell>
          <cell r="G1000">
            <v>1367017</v>
          </cell>
        </row>
        <row r="1001">
          <cell r="A1001">
            <v>42465</v>
          </cell>
          <cell r="B1001">
            <v>33.799999</v>
          </cell>
          <cell r="C1001">
            <v>33.799999</v>
          </cell>
          <cell r="D1001">
            <v>32.459999000000003</v>
          </cell>
          <cell r="E1001">
            <v>32.860000999999997</v>
          </cell>
          <cell r="F1001">
            <v>29.039639000000001</v>
          </cell>
          <cell r="G1001">
            <v>856029</v>
          </cell>
        </row>
        <row r="1002">
          <cell r="A1002">
            <v>42466</v>
          </cell>
          <cell r="B1002">
            <v>32.900002000000001</v>
          </cell>
          <cell r="C1002">
            <v>34.18</v>
          </cell>
          <cell r="D1002">
            <v>32.900002000000001</v>
          </cell>
          <cell r="E1002">
            <v>33.650002000000001</v>
          </cell>
          <cell r="F1002">
            <v>29.737793</v>
          </cell>
          <cell r="G1002">
            <v>2617066</v>
          </cell>
        </row>
        <row r="1003">
          <cell r="A1003">
            <v>42467</v>
          </cell>
          <cell r="B1003">
            <v>33.25</v>
          </cell>
          <cell r="C1003">
            <v>35.080002</v>
          </cell>
          <cell r="D1003">
            <v>33.25</v>
          </cell>
          <cell r="E1003">
            <v>34.799999</v>
          </cell>
          <cell r="F1003">
            <v>30.754089</v>
          </cell>
          <cell r="G1003">
            <v>6033451</v>
          </cell>
        </row>
        <row r="1004">
          <cell r="A1004">
            <v>42468</v>
          </cell>
          <cell r="B1004">
            <v>34.650002000000001</v>
          </cell>
          <cell r="C1004">
            <v>35.099997999999999</v>
          </cell>
          <cell r="D1004">
            <v>33.409999999999997</v>
          </cell>
          <cell r="E1004">
            <v>33.740001999999997</v>
          </cell>
          <cell r="F1004">
            <v>29.817326000000001</v>
          </cell>
          <cell r="G1004">
            <v>2200936</v>
          </cell>
        </row>
        <row r="1005">
          <cell r="A1005">
            <v>42471</v>
          </cell>
          <cell r="B1005">
            <v>33.689999</v>
          </cell>
          <cell r="C1005">
            <v>34.150002000000001</v>
          </cell>
          <cell r="D1005">
            <v>33.229999999999997</v>
          </cell>
          <cell r="E1005">
            <v>33.369999</v>
          </cell>
          <cell r="F1005">
            <v>29.490341000000001</v>
          </cell>
          <cell r="G1005">
            <v>938042</v>
          </cell>
        </row>
        <row r="1006">
          <cell r="A1006">
            <v>42472</v>
          </cell>
          <cell r="B1006">
            <v>33.32</v>
          </cell>
          <cell r="C1006">
            <v>34</v>
          </cell>
          <cell r="D1006">
            <v>33.299999</v>
          </cell>
          <cell r="E1006">
            <v>33.979999999999997</v>
          </cell>
          <cell r="F1006">
            <v>30.029423000000001</v>
          </cell>
          <cell r="G1006">
            <v>4098270</v>
          </cell>
        </row>
        <row r="1007">
          <cell r="A1007">
            <v>42473</v>
          </cell>
          <cell r="B1007">
            <v>34.200001</v>
          </cell>
          <cell r="C1007">
            <v>34.220001000000003</v>
          </cell>
          <cell r="D1007">
            <v>33.540000999999997</v>
          </cell>
          <cell r="E1007">
            <v>33.900002000000001</v>
          </cell>
          <cell r="F1007">
            <v>29.958725000000001</v>
          </cell>
          <cell r="G1007">
            <v>3828577</v>
          </cell>
        </row>
        <row r="1008">
          <cell r="A1008">
            <v>42474</v>
          </cell>
          <cell r="B1008">
            <v>33.849997999999999</v>
          </cell>
          <cell r="C1008">
            <v>34.270000000000003</v>
          </cell>
          <cell r="D1008">
            <v>33.709999000000003</v>
          </cell>
          <cell r="E1008">
            <v>33.990001999999997</v>
          </cell>
          <cell r="F1008">
            <v>30.038264999999999</v>
          </cell>
          <cell r="G1008">
            <v>5994397</v>
          </cell>
        </row>
        <row r="1009">
          <cell r="A1009">
            <v>42475</v>
          </cell>
          <cell r="B1009">
            <v>34.020000000000003</v>
          </cell>
          <cell r="C1009">
            <v>34.959999000000003</v>
          </cell>
          <cell r="D1009">
            <v>34.020000000000003</v>
          </cell>
          <cell r="E1009">
            <v>34.869999</v>
          </cell>
          <cell r="F1009">
            <v>30.815947999999999</v>
          </cell>
          <cell r="G1009">
            <v>2012885</v>
          </cell>
        </row>
        <row r="1010">
          <cell r="A1010">
            <v>42478</v>
          </cell>
          <cell r="B1010">
            <v>34.869999</v>
          </cell>
          <cell r="C1010">
            <v>34.959999000000003</v>
          </cell>
          <cell r="D1010">
            <v>32.200001</v>
          </cell>
          <cell r="E1010">
            <v>33.029998999999997</v>
          </cell>
          <cell r="F1010">
            <v>29.189871</v>
          </cell>
          <cell r="G1010">
            <v>2655903</v>
          </cell>
        </row>
        <row r="1011">
          <cell r="A1011">
            <v>42479</v>
          </cell>
          <cell r="B1011">
            <v>34.68</v>
          </cell>
          <cell r="C1011">
            <v>35.110000999999997</v>
          </cell>
          <cell r="D1011">
            <v>33.610000999999997</v>
          </cell>
          <cell r="E1011">
            <v>34.540000999999997</v>
          </cell>
          <cell r="F1011">
            <v>30.524318999999998</v>
          </cell>
          <cell r="G1011">
            <v>2202570</v>
          </cell>
        </row>
        <row r="1012">
          <cell r="A1012">
            <v>42480</v>
          </cell>
          <cell r="B1012">
            <v>34.900002000000001</v>
          </cell>
          <cell r="C1012">
            <v>34.900002000000001</v>
          </cell>
          <cell r="D1012">
            <v>33.310001</v>
          </cell>
          <cell r="E1012">
            <v>33.779998999999997</v>
          </cell>
          <cell r="F1012">
            <v>29.852674</v>
          </cell>
          <cell r="G1012">
            <v>2235029</v>
          </cell>
        </row>
        <row r="1013">
          <cell r="A1013">
            <v>42481</v>
          </cell>
          <cell r="B1013">
            <v>33.439999</v>
          </cell>
          <cell r="C1013">
            <v>33.700001</v>
          </cell>
          <cell r="D1013">
            <v>33.119999</v>
          </cell>
          <cell r="E1013">
            <v>33.330002</v>
          </cell>
          <cell r="F1013">
            <v>29.454998</v>
          </cell>
          <cell r="G1013">
            <v>1413054</v>
          </cell>
        </row>
        <row r="1014">
          <cell r="A1014">
            <v>42482</v>
          </cell>
          <cell r="B1014">
            <v>33.700001</v>
          </cell>
          <cell r="C1014">
            <v>34.099997999999999</v>
          </cell>
          <cell r="D1014">
            <v>33.419998</v>
          </cell>
          <cell r="E1014">
            <v>33.659999999999997</v>
          </cell>
          <cell r="F1014">
            <v>29.746625999999999</v>
          </cell>
          <cell r="G1014">
            <v>1135658</v>
          </cell>
        </row>
        <row r="1015">
          <cell r="A1015">
            <v>42485</v>
          </cell>
          <cell r="B1015">
            <v>33.990001999999997</v>
          </cell>
          <cell r="C1015">
            <v>34.490001999999997</v>
          </cell>
          <cell r="D1015">
            <v>33.310001</v>
          </cell>
          <cell r="E1015">
            <v>34.409999999999997</v>
          </cell>
          <cell r="F1015">
            <v>30.409433</v>
          </cell>
          <cell r="G1015">
            <v>1369620</v>
          </cell>
        </row>
        <row r="1016">
          <cell r="A1016">
            <v>42486</v>
          </cell>
          <cell r="B1016">
            <v>34.020000000000003</v>
          </cell>
          <cell r="C1016">
            <v>34.439999</v>
          </cell>
          <cell r="D1016">
            <v>33.540000999999997</v>
          </cell>
          <cell r="E1016">
            <v>33.779998999999997</v>
          </cell>
          <cell r="F1016">
            <v>29.852674</v>
          </cell>
          <cell r="G1016">
            <v>1678352</v>
          </cell>
        </row>
        <row r="1017">
          <cell r="A1017">
            <v>42487</v>
          </cell>
          <cell r="B1017">
            <v>33.849997999999999</v>
          </cell>
          <cell r="C1017">
            <v>34.209999000000003</v>
          </cell>
          <cell r="D1017">
            <v>33.509998000000003</v>
          </cell>
          <cell r="E1017">
            <v>34.07</v>
          </cell>
          <cell r="F1017">
            <v>30.108957</v>
          </cell>
          <cell r="G1017">
            <v>1256363</v>
          </cell>
        </row>
        <row r="1018">
          <cell r="A1018">
            <v>42488</v>
          </cell>
          <cell r="B1018">
            <v>34.5</v>
          </cell>
          <cell r="C1018">
            <v>35.150002000000001</v>
          </cell>
          <cell r="D1018">
            <v>33.68</v>
          </cell>
          <cell r="E1018">
            <v>34.139999000000003</v>
          </cell>
          <cell r="F1018">
            <v>30.170822000000001</v>
          </cell>
          <cell r="G1018">
            <v>2204436</v>
          </cell>
        </row>
        <row r="1019">
          <cell r="A1019">
            <v>42489</v>
          </cell>
          <cell r="B1019">
            <v>33.779998999999997</v>
          </cell>
          <cell r="C1019">
            <v>34.700001</v>
          </cell>
          <cell r="D1019">
            <v>33.779998999999997</v>
          </cell>
          <cell r="E1019">
            <v>34.220001000000003</v>
          </cell>
          <cell r="F1019">
            <v>30.241522</v>
          </cell>
          <cell r="G1019">
            <v>1185711</v>
          </cell>
        </row>
        <row r="1020">
          <cell r="A1020">
            <v>42492</v>
          </cell>
          <cell r="B1020">
            <v>34.150002000000001</v>
          </cell>
          <cell r="C1020">
            <v>34.700001</v>
          </cell>
          <cell r="D1020">
            <v>34.040000999999997</v>
          </cell>
          <cell r="E1020">
            <v>34.610000999999997</v>
          </cell>
          <cell r="F1020">
            <v>30.586179999999999</v>
          </cell>
          <cell r="G1020">
            <v>1608558</v>
          </cell>
        </row>
        <row r="1021">
          <cell r="A1021">
            <v>42493</v>
          </cell>
          <cell r="B1021">
            <v>33.93</v>
          </cell>
          <cell r="C1021">
            <v>34.540000999999997</v>
          </cell>
          <cell r="D1021">
            <v>33.610000999999997</v>
          </cell>
          <cell r="E1021">
            <v>34</v>
          </cell>
          <cell r="F1021">
            <v>30.047097999999998</v>
          </cell>
          <cell r="G1021">
            <v>3338927</v>
          </cell>
        </row>
        <row r="1022">
          <cell r="A1022">
            <v>42494</v>
          </cell>
          <cell r="B1022">
            <v>33.590000000000003</v>
          </cell>
          <cell r="C1022">
            <v>34.380001</v>
          </cell>
          <cell r="D1022">
            <v>33.520000000000003</v>
          </cell>
          <cell r="E1022">
            <v>34.189999</v>
          </cell>
          <cell r="F1022">
            <v>30.215008000000001</v>
          </cell>
          <cell r="G1022">
            <v>1859557</v>
          </cell>
        </row>
        <row r="1023">
          <cell r="A1023">
            <v>42495</v>
          </cell>
          <cell r="B1023">
            <v>34.139999000000003</v>
          </cell>
          <cell r="C1023">
            <v>34.139999000000003</v>
          </cell>
          <cell r="D1023">
            <v>33.599997999999999</v>
          </cell>
          <cell r="E1023">
            <v>33.709999000000003</v>
          </cell>
          <cell r="F1023">
            <v>29.790813</v>
          </cell>
          <cell r="G1023">
            <v>1898451</v>
          </cell>
        </row>
        <row r="1024">
          <cell r="A1024">
            <v>42496</v>
          </cell>
          <cell r="B1024">
            <v>33.759998000000003</v>
          </cell>
          <cell r="C1024">
            <v>34</v>
          </cell>
          <cell r="D1024">
            <v>33.220001000000003</v>
          </cell>
          <cell r="E1024">
            <v>33.369999</v>
          </cell>
          <cell r="F1024">
            <v>29.490341000000001</v>
          </cell>
          <cell r="G1024">
            <v>2243570</v>
          </cell>
        </row>
        <row r="1025">
          <cell r="A1025">
            <v>42499</v>
          </cell>
          <cell r="B1025">
            <v>33.409999999999997</v>
          </cell>
          <cell r="C1025">
            <v>34.450001</v>
          </cell>
          <cell r="D1025">
            <v>33.389999000000003</v>
          </cell>
          <cell r="E1025">
            <v>34.32</v>
          </cell>
          <cell r="F1025">
            <v>30.329895</v>
          </cell>
          <cell r="G1025">
            <v>1942899</v>
          </cell>
        </row>
        <row r="1026">
          <cell r="A1026">
            <v>42500</v>
          </cell>
          <cell r="B1026">
            <v>33.919998</v>
          </cell>
          <cell r="C1026">
            <v>34.799999</v>
          </cell>
          <cell r="D1026">
            <v>33.740001999999997</v>
          </cell>
          <cell r="E1026">
            <v>34.68</v>
          </cell>
          <cell r="F1026">
            <v>31.351438999999999</v>
          </cell>
          <cell r="G1026">
            <v>2186298</v>
          </cell>
        </row>
        <row r="1027">
          <cell r="A1027">
            <v>42501</v>
          </cell>
          <cell r="B1027">
            <v>33.849997999999999</v>
          </cell>
          <cell r="C1027">
            <v>34.259998000000003</v>
          </cell>
          <cell r="D1027">
            <v>33.299999</v>
          </cell>
          <cell r="E1027">
            <v>33.659999999999997</v>
          </cell>
          <cell r="F1027">
            <v>30.429338000000001</v>
          </cell>
          <cell r="G1027">
            <v>1920827</v>
          </cell>
        </row>
        <row r="1028">
          <cell r="A1028">
            <v>42502</v>
          </cell>
          <cell r="B1028">
            <v>33.889999000000003</v>
          </cell>
          <cell r="C1028">
            <v>34.099997999999999</v>
          </cell>
          <cell r="D1028">
            <v>33.209999000000003</v>
          </cell>
          <cell r="E1028">
            <v>33.450001</v>
          </cell>
          <cell r="F1028">
            <v>30.239491999999998</v>
          </cell>
          <cell r="G1028">
            <v>1656692</v>
          </cell>
        </row>
        <row r="1029">
          <cell r="A1029">
            <v>42503</v>
          </cell>
          <cell r="B1029">
            <v>33.299999</v>
          </cell>
          <cell r="C1029">
            <v>33.349997999999999</v>
          </cell>
          <cell r="D1029">
            <v>32.779998999999997</v>
          </cell>
          <cell r="E1029">
            <v>32.959999000000003</v>
          </cell>
          <cell r="F1029">
            <v>29.796520000000001</v>
          </cell>
          <cell r="G1029">
            <v>3241482</v>
          </cell>
        </row>
        <row r="1030">
          <cell r="A1030">
            <v>42506</v>
          </cell>
          <cell r="B1030">
            <v>33.139999000000003</v>
          </cell>
          <cell r="C1030">
            <v>33.529998999999997</v>
          </cell>
          <cell r="D1030">
            <v>32.970001000000003</v>
          </cell>
          <cell r="E1030">
            <v>33.310001</v>
          </cell>
          <cell r="F1030">
            <v>30.112928</v>
          </cell>
          <cell r="G1030">
            <v>2183100</v>
          </cell>
        </row>
        <row r="1031">
          <cell r="A1031">
            <v>42507</v>
          </cell>
          <cell r="B1031">
            <v>33</v>
          </cell>
          <cell r="C1031">
            <v>33.43</v>
          </cell>
          <cell r="D1031">
            <v>32.75</v>
          </cell>
          <cell r="E1031">
            <v>32.950001</v>
          </cell>
          <cell r="F1031">
            <v>29.787481</v>
          </cell>
          <cell r="G1031">
            <v>2917090</v>
          </cell>
        </row>
        <row r="1032">
          <cell r="A1032">
            <v>42508</v>
          </cell>
          <cell r="B1032">
            <v>32.75</v>
          </cell>
          <cell r="C1032">
            <v>33.400002000000001</v>
          </cell>
          <cell r="D1032">
            <v>32.729999999999997</v>
          </cell>
          <cell r="E1032">
            <v>33.270000000000003</v>
          </cell>
          <cell r="F1032">
            <v>30.076768999999999</v>
          </cell>
          <cell r="G1032">
            <v>2233184</v>
          </cell>
        </row>
        <row r="1033">
          <cell r="A1033">
            <v>42509</v>
          </cell>
          <cell r="B1033">
            <v>32.770000000000003</v>
          </cell>
          <cell r="C1033">
            <v>33.340000000000003</v>
          </cell>
          <cell r="D1033">
            <v>32.349997999999999</v>
          </cell>
          <cell r="E1033">
            <v>32.689999</v>
          </cell>
          <cell r="F1033">
            <v>29.552437000000001</v>
          </cell>
          <cell r="G1033">
            <v>2321447</v>
          </cell>
        </row>
        <row r="1034">
          <cell r="A1034">
            <v>42510</v>
          </cell>
          <cell r="B1034">
            <v>32.830002</v>
          </cell>
          <cell r="C1034">
            <v>33</v>
          </cell>
          <cell r="D1034">
            <v>31.889999</v>
          </cell>
          <cell r="E1034">
            <v>32.150002000000001</v>
          </cell>
          <cell r="F1034">
            <v>29.064266</v>
          </cell>
          <cell r="G1034">
            <v>3037863</v>
          </cell>
        </row>
        <row r="1035">
          <cell r="A1035">
            <v>42513</v>
          </cell>
          <cell r="B1035">
            <v>32.110000999999997</v>
          </cell>
          <cell r="C1035">
            <v>32.560001</v>
          </cell>
          <cell r="D1035">
            <v>31.809999000000001</v>
          </cell>
          <cell r="E1035">
            <v>31.91</v>
          </cell>
          <cell r="F1035">
            <v>28.847301000000002</v>
          </cell>
          <cell r="G1035">
            <v>1333265</v>
          </cell>
        </row>
        <row r="1036">
          <cell r="A1036">
            <v>42514</v>
          </cell>
          <cell r="B1036">
            <v>31.91</v>
          </cell>
          <cell r="C1036">
            <v>32.990001999999997</v>
          </cell>
          <cell r="D1036">
            <v>31.91</v>
          </cell>
          <cell r="E1036">
            <v>32.900002000000001</v>
          </cell>
          <cell r="F1036">
            <v>29.742283</v>
          </cell>
          <cell r="G1036">
            <v>1426045</v>
          </cell>
        </row>
        <row r="1037">
          <cell r="A1037">
            <v>42515</v>
          </cell>
          <cell r="B1037">
            <v>32.849997999999999</v>
          </cell>
          <cell r="C1037">
            <v>32.979999999999997</v>
          </cell>
          <cell r="D1037">
            <v>32.200001</v>
          </cell>
          <cell r="E1037">
            <v>32.310001</v>
          </cell>
          <cell r="F1037">
            <v>29.208909999999999</v>
          </cell>
          <cell r="G1037">
            <v>1908662</v>
          </cell>
        </row>
        <row r="1038">
          <cell r="A1038">
            <v>42516</v>
          </cell>
          <cell r="B1038">
            <v>32.900002000000001</v>
          </cell>
          <cell r="C1038">
            <v>32.900002000000001</v>
          </cell>
          <cell r="D1038">
            <v>32.270000000000003</v>
          </cell>
          <cell r="E1038">
            <v>32.520000000000003</v>
          </cell>
          <cell r="F1038">
            <v>29.398752000000002</v>
          </cell>
          <cell r="G1038">
            <v>2618053</v>
          </cell>
        </row>
        <row r="1039">
          <cell r="A1039">
            <v>42517</v>
          </cell>
          <cell r="B1039">
            <v>32.68</v>
          </cell>
          <cell r="C1039">
            <v>32.979999999999997</v>
          </cell>
          <cell r="D1039">
            <v>32.209999000000003</v>
          </cell>
          <cell r="E1039">
            <v>32.779998999999997</v>
          </cell>
          <cell r="F1039">
            <v>29.633800999999998</v>
          </cell>
          <cell r="G1039">
            <v>3361924</v>
          </cell>
        </row>
        <row r="1040">
          <cell r="A1040">
            <v>42520</v>
          </cell>
          <cell r="B1040">
            <v>32.5</v>
          </cell>
          <cell r="C1040">
            <v>32.939999</v>
          </cell>
          <cell r="D1040">
            <v>32.459999000000003</v>
          </cell>
          <cell r="E1040">
            <v>32.610000999999997</v>
          </cell>
          <cell r="F1040">
            <v>29.480115999999999</v>
          </cell>
          <cell r="G1040">
            <v>542354</v>
          </cell>
        </row>
        <row r="1041">
          <cell r="A1041">
            <v>42521</v>
          </cell>
          <cell r="B1041">
            <v>32.540000999999997</v>
          </cell>
          <cell r="C1041">
            <v>33.909999999999997</v>
          </cell>
          <cell r="D1041">
            <v>32.200001</v>
          </cell>
          <cell r="E1041">
            <v>33.610000999999997</v>
          </cell>
          <cell r="F1041">
            <v>30.384136000000002</v>
          </cell>
          <cell r="G1041">
            <v>19470418</v>
          </cell>
        </row>
        <row r="1042">
          <cell r="A1042">
            <v>42522</v>
          </cell>
          <cell r="B1042">
            <v>32.799999</v>
          </cell>
          <cell r="C1042">
            <v>33.709999000000003</v>
          </cell>
          <cell r="D1042">
            <v>32.799999</v>
          </cell>
          <cell r="E1042">
            <v>33.380001</v>
          </cell>
          <cell r="F1042">
            <v>30.176212</v>
          </cell>
          <cell r="G1042">
            <v>2012270</v>
          </cell>
        </row>
        <row r="1043">
          <cell r="A1043">
            <v>42523</v>
          </cell>
          <cell r="B1043">
            <v>33.479999999999997</v>
          </cell>
          <cell r="C1043">
            <v>33.479999999999997</v>
          </cell>
          <cell r="D1043">
            <v>32.979999999999997</v>
          </cell>
          <cell r="E1043">
            <v>33.009998000000003</v>
          </cell>
          <cell r="F1043">
            <v>29.841721</v>
          </cell>
          <cell r="G1043">
            <v>3162697</v>
          </cell>
        </row>
        <row r="1044">
          <cell r="A1044">
            <v>42524</v>
          </cell>
          <cell r="B1044">
            <v>33.409999999999997</v>
          </cell>
          <cell r="C1044">
            <v>33.409999999999997</v>
          </cell>
          <cell r="D1044">
            <v>32.970001000000003</v>
          </cell>
          <cell r="E1044">
            <v>33.189999</v>
          </cell>
          <cell r="F1044">
            <v>30.004446000000002</v>
          </cell>
          <cell r="G1044">
            <v>1250053</v>
          </cell>
        </row>
        <row r="1045">
          <cell r="A1045">
            <v>42527</v>
          </cell>
          <cell r="B1045">
            <v>33.310001</v>
          </cell>
          <cell r="C1045">
            <v>33.490001999999997</v>
          </cell>
          <cell r="D1045">
            <v>32.830002</v>
          </cell>
          <cell r="E1045">
            <v>33.220001000000003</v>
          </cell>
          <cell r="F1045">
            <v>30.031566999999999</v>
          </cell>
          <cell r="G1045">
            <v>1267947</v>
          </cell>
        </row>
        <row r="1046">
          <cell r="A1046">
            <v>42528</v>
          </cell>
          <cell r="B1046">
            <v>33.07</v>
          </cell>
          <cell r="C1046">
            <v>33.470001000000003</v>
          </cell>
          <cell r="D1046">
            <v>32.880001</v>
          </cell>
          <cell r="E1046">
            <v>32.919998</v>
          </cell>
          <cell r="F1046">
            <v>29.760363000000002</v>
          </cell>
          <cell r="G1046">
            <v>3068479</v>
          </cell>
        </row>
        <row r="1047">
          <cell r="A1047">
            <v>42529</v>
          </cell>
          <cell r="B1047">
            <v>32.889999000000003</v>
          </cell>
          <cell r="C1047">
            <v>33.200001</v>
          </cell>
          <cell r="D1047">
            <v>32.310001</v>
          </cell>
          <cell r="E1047">
            <v>32.439999</v>
          </cell>
          <cell r="F1047">
            <v>29.326430999999999</v>
          </cell>
          <cell r="G1047">
            <v>2468525</v>
          </cell>
        </row>
        <row r="1048">
          <cell r="A1048">
            <v>42530</v>
          </cell>
          <cell r="B1048">
            <v>32.439999</v>
          </cell>
          <cell r="C1048">
            <v>32.599997999999999</v>
          </cell>
          <cell r="D1048">
            <v>32.200001</v>
          </cell>
          <cell r="E1048">
            <v>32.419998</v>
          </cell>
          <cell r="F1048">
            <v>29.308350000000001</v>
          </cell>
          <cell r="G1048">
            <v>9955818</v>
          </cell>
        </row>
        <row r="1049">
          <cell r="A1049">
            <v>42531</v>
          </cell>
          <cell r="B1049">
            <v>32.009998000000003</v>
          </cell>
          <cell r="C1049">
            <v>32.709999000000003</v>
          </cell>
          <cell r="D1049">
            <v>32.009998000000003</v>
          </cell>
          <cell r="E1049">
            <v>32.490001999999997</v>
          </cell>
          <cell r="F1049">
            <v>29.371634</v>
          </cell>
          <cell r="G1049">
            <v>2771992</v>
          </cell>
        </row>
        <row r="1050">
          <cell r="A1050">
            <v>42534</v>
          </cell>
          <cell r="B1050">
            <v>32.439999</v>
          </cell>
          <cell r="C1050">
            <v>32.779998999999997</v>
          </cell>
          <cell r="D1050">
            <v>32</v>
          </cell>
          <cell r="E1050">
            <v>32.330002</v>
          </cell>
          <cell r="F1050">
            <v>29.226991999999999</v>
          </cell>
          <cell r="G1050">
            <v>1585187</v>
          </cell>
        </row>
        <row r="1051">
          <cell r="A1051">
            <v>42535</v>
          </cell>
          <cell r="B1051">
            <v>32.159999999999997</v>
          </cell>
          <cell r="C1051">
            <v>32.849997999999999</v>
          </cell>
          <cell r="D1051">
            <v>31.43</v>
          </cell>
          <cell r="E1051">
            <v>32.119999</v>
          </cell>
          <cell r="F1051">
            <v>29.037144000000001</v>
          </cell>
          <cell r="G1051">
            <v>3493371</v>
          </cell>
        </row>
        <row r="1052">
          <cell r="A1052">
            <v>42536</v>
          </cell>
          <cell r="B1052">
            <v>32.18</v>
          </cell>
          <cell r="C1052">
            <v>32.43</v>
          </cell>
          <cell r="D1052">
            <v>31.309999000000001</v>
          </cell>
          <cell r="E1052">
            <v>31.719999000000001</v>
          </cell>
          <cell r="F1052">
            <v>28.675535</v>
          </cell>
          <cell r="G1052">
            <v>2463911</v>
          </cell>
        </row>
        <row r="1053">
          <cell r="A1053">
            <v>42537</v>
          </cell>
          <cell r="B1053">
            <v>31.5</v>
          </cell>
          <cell r="C1053">
            <v>31.66</v>
          </cell>
          <cell r="D1053">
            <v>31.15</v>
          </cell>
          <cell r="E1053">
            <v>31.51</v>
          </cell>
          <cell r="F1053">
            <v>28.485690999999999</v>
          </cell>
          <cell r="G1053">
            <v>2558436</v>
          </cell>
        </row>
        <row r="1054">
          <cell r="A1054">
            <v>42538</v>
          </cell>
          <cell r="B1054">
            <v>31.530000999999999</v>
          </cell>
          <cell r="C1054">
            <v>32.259998000000003</v>
          </cell>
          <cell r="D1054">
            <v>31.26</v>
          </cell>
          <cell r="E1054">
            <v>31.99</v>
          </cell>
          <cell r="F1054">
            <v>28.919620999999999</v>
          </cell>
          <cell r="G1054">
            <v>2350824</v>
          </cell>
        </row>
        <row r="1055">
          <cell r="A1055">
            <v>42541</v>
          </cell>
          <cell r="B1055">
            <v>32.049999</v>
          </cell>
          <cell r="C1055">
            <v>34.099997999999999</v>
          </cell>
          <cell r="D1055">
            <v>32.049999</v>
          </cell>
          <cell r="E1055">
            <v>33.209999000000003</v>
          </cell>
          <cell r="F1055">
            <v>30.022525999999999</v>
          </cell>
          <cell r="G1055">
            <v>6857101</v>
          </cell>
        </row>
        <row r="1056">
          <cell r="A1056">
            <v>42542</v>
          </cell>
          <cell r="B1056">
            <v>33.169998</v>
          </cell>
          <cell r="C1056">
            <v>33.169998</v>
          </cell>
          <cell r="D1056">
            <v>32.299999</v>
          </cell>
          <cell r="E1056">
            <v>32.689999</v>
          </cell>
          <cell r="F1056">
            <v>29.552437000000001</v>
          </cell>
          <cell r="G1056">
            <v>2901462</v>
          </cell>
        </row>
        <row r="1057">
          <cell r="A1057">
            <v>42543</v>
          </cell>
          <cell r="B1057">
            <v>32.299999</v>
          </cell>
          <cell r="C1057">
            <v>32.900002000000001</v>
          </cell>
          <cell r="D1057">
            <v>32.299999</v>
          </cell>
          <cell r="E1057">
            <v>32.849997999999999</v>
          </cell>
          <cell r="F1057">
            <v>29.697081000000001</v>
          </cell>
          <cell r="G1057">
            <v>1439287</v>
          </cell>
        </row>
        <row r="1058">
          <cell r="A1058">
            <v>42544</v>
          </cell>
          <cell r="B1058">
            <v>32.900002000000001</v>
          </cell>
          <cell r="C1058">
            <v>33</v>
          </cell>
          <cell r="D1058">
            <v>32.560001</v>
          </cell>
          <cell r="E1058">
            <v>32.779998999999997</v>
          </cell>
          <cell r="F1058">
            <v>29.633800999999998</v>
          </cell>
          <cell r="G1058">
            <v>1951618</v>
          </cell>
        </row>
        <row r="1059">
          <cell r="A1059">
            <v>42545</v>
          </cell>
          <cell r="B1059">
            <v>31.49</v>
          </cell>
          <cell r="C1059">
            <v>32.990001999999997</v>
          </cell>
          <cell r="D1059">
            <v>31.49</v>
          </cell>
          <cell r="E1059">
            <v>32.540000999999997</v>
          </cell>
          <cell r="F1059">
            <v>29.416834000000001</v>
          </cell>
          <cell r="G1059">
            <v>1715815</v>
          </cell>
        </row>
        <row r="1060">
          <cell r="A1060">
            <v>42548</v>
          </cell>
          <cell r="B1060">
            <v>32.400002000000001</v>
          </cell>
          <cell r="C1060">
            <v>32.470001000000003</v>
          </cell>
          <cell r="D1060">
            <v>31.610001</v>
          </cell>
          <cell r="E1060">
            <v>31.73</v>
          </cell>
          <cell r="F1060">
            <v>28.684574000000001</v>
          </cell>
          <cell r="G1060">
            <v>1216849</v>
          </cell>
        </row>
        <row r="1061">
          <cell r="A1061">
            <v>42549</v>
          </cell>
          <cell r="B1061">
            <v>32.25</v>
          </cell>
          <cell r="C1061">
            <v>32.43</v>
          </cell>
          <cell r="D1061">
            <v>31.73</v>
          </cell>
          <cell r="E1061">
            <v>31.99</v>
          </cell>
          <cell r="F1061">
            <v>28.919620999999999</v>
          </cell>
          <cell r="G1061">
            <v>1532083</v>
          </cell>
        </row>
        <row r="1062">
          <cell r="A1062">
            <v>42550</v>
          </cell>
          <cell r="B1062">
            <v>32.450001</v>
          </cell>
          <cell r="C1062">
            <v>33.400002000000001</v>
          </cell>
          <cell r="D1062">
            <v>31.52</v>
          </cell>
          <cell r="E1062">
            <v>32.889999000000003</v>
          </cell>
          <cell r="F1062">
            <v>29.733242000000001</v>
          </cell>
          <cell r="G1062">
            <v>1599825</v>
          </cell>
        </row>
        <row r="1063">
          <cell r="A1063">
            <v>42551</v>
          </cell>
          <cell r="B1063">
            <v>33.25</v>
          </cell>
          <cell r="C1063">
            <v>33.25</v>
          </cell>
          <cell r="D1063">
            <v>32.020000000000003</v>
          </cell>
          <cell r="E1063">
            <v>32.509998000000003</v>
          </cell>
          <cell r="F1063">
            <v>29.389710999999998</v>
          </cell>
          <cell r="G1063">
            <v>2565091</v>
          </cell>
        </row>
        <row r="1064">
          <cell r="A1064">
            <v>42552</v>
          </cell>
          <cell r="B1064">
            <v>32.75</v>
          </cell>
          <cell r="C1064">
            <v>32.869999</v>
          </cell>
          <cell r="D1064">
            <v>32.119999</v>
          </cell>
          <cell r="E1064">
            <v>32.759998000000003</v>
          </cell>
          <cell r="F1064">
            <v>29.615718999999999</v>
          </cell>
          <cell r="G1064">
            <v>4188855</v>
          </cell>
        </row>
        <row r="1065">
          <cell r="A1065">
            <v>42555</v>
          </cell>
          <cell r="B1065">
            <v>32.759998000000003</v>
          </cell>
          <cell r="C1065">
            <v>32.990001999999997</v>
          </cell>
          <cell r="D1065">
            <v>32.360000999999997</v>
          </cell>
          <cell r="E1065">
            <v>32.470001000000003</v>
          </cell>
          <cell r="F1065">
            <v>29.353552000000001</v>
          </cell>
          <cell r="G1065">
            <v>242215</v>
          </cell>
        </row>
        <row r="1066">
          <cell r="A1066">
            <v>42556</v>
          </cell>
          <cell r="B1066">
            <v>32.549999</v>
          </cell>
          <cell r="C1066">
            <v>32.909999999999997</v>
          </cell>
          <cell r="D1066">
            <v>31.799999</v>
          </cell>
          <cell r="E1066">
            <v>32.459999000000003</v>
          </cell>
          <cell r="F1066">
            <v>29.344511000000001</v>
          </cell>
          <cell r="G1066">
            <v>883830</v>
          </cell>
        </row>
        <row r="1067">
          <cell r="A1067">
            <v>42557</v>
          </cell>
          <cell r="B1067">
            <v>32.020000000000003</v>
          </cell>
          <cell r="C1067">
            <v>32.380001</v>
          </cell>
          <cell r="D1067">
            <v>31.6</v>
          </cell>
          <cell r="E1067">
            <v>32.020000000000003</v>
          </cell>
          <cell r="F1067">
            <v>28.946745</v>
          </cell>
          <cell r="G1067">
            <v>1878119</v>
          </cell>
        </row>
        <row r="1068">
          <cell r="A1068">
            <v>42558</v>
          </cell>
          <cell r="B1068">
            <v>32.349997999999999</v>
          </cell>
          <cell r="C1068">
            <v>32.419998</v>
          </cell>
          <cell r="D1068">
            <v>31.82</v>
          </cell>
          <cell r="E1068">
            <v>32.209999000000003</v>
          </cell>
          <cell r="F1068">
            <v>29.118504999999999</v>
          </cell>
          <cell r="G1068">
            <v>1064317</v>
          </cell>
        </row>
        <row r="1069">
          <cell r="A1069">
            <v>42559</v>
          </cell>
          <cell r="B1069">
            <v>31.860001</v>
          </cell>
          <cell r="C1069">
            <v>32.840000000000003</v>
          </cell>
          <cell r="D1069">
            <v>31.860001</v>
          </cell>
          <cell r="E1069">
            <v>32.599997999999999</v>
          </cell>
          <cell r="F1069">
            <v>29.471073000000001</v>
          </cell>
          <cell r="G1069">
            <v>2335897</v>
          </cell>
        </row>
        <row r="1070">
          <cell r="A1070">
            <v>42562</v>
          </cell>
          <cell r="B1070">
            <v>32.599997999999999</v>
          </cell>
          <cell r="C1070">
            <v>33.490001999999997</v>
          </cell>
          <cell r="D1070">
            <v>32.5</v>
          </cell>
          <cell r="E1070">
            <v>33.090000000000003</v>
          </cell>
          <cell r="F1070">
            <v>29.914042999999999</v>
          </cell>
          <cell r="G1070">
            <v>1607250</v>
          </cell>
        </row>
        <row r="1071">
          <cell r="A1071">
            <v>42563</v>
          </cell>
          <cell r="B1071">
            <v>33.400002000000001</v>
          </cell>
          <cell r="C1071">
            <v>33.400002000000001</v>
          </cell>
          <cell r="D1071">
            <v>32.279998999999997</v>
          </cell>
          <cell r="E1071">
            <v>33.049999</v>
          </cell>
          <cell r="F1071">
            <v>29.877880000000001</v>
          </cell>
          <cell r="G1071">
            <v>1715338</v>
          </cell>
        </row>
        <row r="1072">
          <cell r="A1072">
            <v>42564</v>
          </cell>
          <cell r="B1072">
            <v>32.669998</v>
          </cell>
          <cell r="C1072">
            <v>33.479999999999997</v>
          </cell>
          <cell r="D1072">
            <v>32.669998</v>
          </cell>
          <cell r="E1072">
            <v>33.389999000000003</v>
          </cell>
          <cell r="F1072">
            <v>30.185251000000001</v>
          </cell>
          <cell r="G1072">
            <v>1538780</v>
          </cell>
        </row>
        <row r="1073">
          <cell r="A1073">
            <v>42565</v>
          </cell>
          <cell r="B1073">
            <v>33.369999</v>
          </cell>
          <cell r="C1073">
            <v>34</v>
          </cell>
          <cell r="D1073">
            <v>33.110000999999997</v>
          </cell>
          <cell r="E1073">
            <v>33.610000999999997</v>
          </cell>
          <cell r="F1073">
            <v>30.384136000000002</v>
          </cell>
          <cell r="G1073">
            <v>1618265</v>
          </cell>
        </row>
        <row r="1074">
          <cell r="A1074">
            <v>42566</v>
          </cell>
          <cell r="B1074">
            <v>33.900002000000001</v>
          </cell>
          <cell r="C1074">
            <v>34.040000999999997</v>
          </cell>
          <cell r="D1074">
            <v>32.849997999999999</v>
          </cell>
          <cell r="E1074">
            <v>33.159999999999997</v>
          </cell>
          <cell r="F1074">
            <v>29.977325</v>
          </cell>
          <cell r="G1074">
            <v>1503993</v>
          </cell>
        </row>
        <row r="1075">
          <cell r="A1075">
            <v>42569</v>
          </cell>
          <cell r="B1075">
            <v>33.189999</v>
          </cell>
          <cell r="C1075">
            <v>33.689999</v>
          </cell>
          <cell r="D1075">
            <v>32.840000000000003</v>
          </cell>
          <cell r="E1075">
            <v>33.270000000000003</v>
          </cell>
          <cell r="F1075">
            <v>30.076768999999999</v>
          </cell>
          <cell r="G1075">
            <v>1683842</v>
          </cell>
        </row>
        <row r="1076">
          <cell r="A1076">
            <v>42570</v>
          </cell>
          <cell r="B1076">
            <v>33.799999</v>
          </cell>
          <cell r="C1076">
            <v>33.799999</v>
          </cell>
          <cell r="D1076">
            <v>33.009998000000003</v>
          </cell>
          <cell r="E1076">
            <v>33.229999999999997</v>
          </cell>
          <cell r="F1076">
            <v>30.040607000000001</v>
          </cell>
          <cell r="G1076">
            <v>1207035</v>
          </cell>
        </row>
        <row r="1077">
          <cell r="A1077">
            <v>42571</v>
          </cell>
          <cell r="B1077">
            <v>33.18</v>
          </cell>
          <cell r="C1077">
            <v>33.299999</v>
          </cell>
          <cell r="D1077">
            <v>32.860000999999997</v>
          </cell>
          <cell r="E1077">
            <v>33.169998</v>
          </cell>
          <cell r="F1077">
            <v>29.986362</v>
          </cell>
          <cell r="G1077">
            <v>2923212</v>
          </cell>
        </row>
        <row r="1078">
          <cell r="A1078">
            <v>42572</v>
          </cell>
          <cell r="B1078">
            <v>33.169998</v>
          </cell>
          <cell r="C1078">
            <v>33.549999</v>
          </cell>
          <cell r="D1078">
            <v>33.020000000000003</v>
          </cell>
          <cell r="E1078">
            <v>33.5</v>
          </cell>
          <cell r="F1078">
            <v>30.284693000000001</v>
          </cell>
          <cell r="G1078">
            <v>6920833</v>
          </cell>
        </row>
        <row r="1079">
          <cell r="A1079">
            <v>42573</v>
          </cell>
          <cell r="B1079">
            <v>33.150002000000001</v>
          </cell>
          <cell r="C1079">
            <v>33.990001999999997</v>
          </cell>
          <cell r="D1079">
            <v>33.150002000000001</v>
          </cell>
          <cell r="E1079">
            <v>33.810001</v>
          </cell>
          <cell r="F1079">
            <v>30.564941000000001</v>
          </cell>
          <cell r="G1079">
            <v>1320853</v>
          </cell>
        </row>
        <row r="1080">
          <cell r="A1080">
            <v>42576</v>
          </cell>
          <cell r="B1080">
            <v>33.790000999999997</v>
          </cell>
          <cell r="C1080">
            <v>33.990001999999997</v>
          </cell>
          <cell r="D1080">
            <v>33.229999999999997</v>
          </cell>
          <cell r="E1080">
            <v>33.82</v>
          </cell>
          <cell r="F1080">
            <v>30.573979999999999</v>
          </cell>
          <cell r="G1080">
            <v>1620054</v>
          </cell>
        </row>
        <row r="1081">
          <cell r="A1081">
            <v>42577</v>
          </cell>
          <cell r="B1081">
            <v>33.799999</v>
          </cell>
          <cell r="C1081">
            <v>34.099997999999999</v>
          </cell>
          <cell r="D1081">
            <v>33.5</v>
          </cell>
          <cell r="E1081">
            <v>33.610000999999997</v>
          </cell>
          <cell r="F1081">
            <v>30.384136000000002</v>
          </cell>
          <cell r="G1081">
            <v>1721032</v>
          </cell>
        </row>
        <row r="1082">
          <cell r="A1082">
            <v>42578</v>
          </cell>
          <cell r="B1082">
            <v>33.889999000000003</v>
          </cell>
          <cell r="C1082">
            <v>35.259998000000003</v>
          </cell>
          <cell r="D1082">
            <v>33.889999000000003</v>
          </cell>
          <cell r="E1082">
            <v>34.840000000000003</v>
          </cell>
          <cell r="F1082">
            <v>31.496079999999999</v>
          </cell>
          <cell r="G1082">
            <v>5706731</v>
          </cell>
        </row>
        <row r="1083">
          <cell r="A1083">
            <v>42579</v>
          </cell>
          <cell r="B1083">
            <v>34.799999</v>
          </cell>
          <cell r="C1083">
            <v>35.57</v>
          </cell>
          <cell r="D1083">
            <v>34.75</v>
          </cell>
          <cell r="E1083">
            <v>35.369999</v>
          </cell>
          <cell r="F1083">
            <v>31.975210000000001</v>
          </cell>
          <cell r="G1083">
            <v>6338577</v>
          </cell>
        </row>
        <row r="1084">
          <cell r="A1084">
            <v>42580</v>
          </cell>
          <cell r="B1084">
            <v>35.229999999999997</v>
          </cell>
          <cell r="C1084">
            <v>35.900002000000001</v>
          </cell>
          <cell r="D1084">
            <v>34.389999000000003</v>
          </cell>
          <cell r="E1084">
            <v>34.840000000000003</v>
          </cell>
          <cell r="F1084">
            <v>31.496079999999999</v>
          </cell>
          <cell r="G1084">
            <v>2312815</v>
          </cell>
        </row>
        <row r="1085">
          <cell r="A1085">
            <v>42583</v>
          </cell>
          <cell r="B1085">
            <v>34.840000000000003</v>
          </cell>
          <cell r="C1085">
            <v>35.560001</v>
          </cell>
          <cell r="D1085">
            <v>34.810001</v>
          </cell>
          <cell r="E1085">
            <v>35.25</v>
          </cell>
          <cell r="F1085">
            <v>31.86673</v>
          </cell>
          <cell r="G1085">
            <v>2348627</v>
          </cell>
        </row>
        <row r="1086">
          <cell r="A1086">
            <v>42584</v>
          </cell>
          <cell r="B1086">
            <v>35.020000000000003</v>
          </cell>
          <cell r="C1086">
            <v>35.560001</v>
          </cell>
          <cell r="D1086">
            <v>34</v>
          </cell>
          <cell r="E1086">
            <v>34.349997999999999</v>
          </cell>
          <cell r="F1086">
            <v>31.053111999999999</v>
          </cell>
          <cell r="G1086">
            <v>4365471</v>
          </cell>
        </row>
        <row r="1087">
          <cell r="A1087">
            <v>42585</v>
          </cell>
          <cell r="B1087">
            <v>34.349997999999999</v>
          </cell>
          <cell r="C1087">
            <v>35.200001</v>
          </cell>
          <cell r="D1087">
            <v>34.150002000000001</v>
          </cell>
          <cell r="E1087">
            <v>34.560001</v>
          </cell>
          <cell r="F1087">
            <v>31.242958000000002</v>
          </cell>
          <cell r="G1087">
            <v>2090353</v>
          </cell>
        </row>
        <row r="1088">
          <cell r="A1088">
            <v>42586</v>
          </cell>
          <cell r="B1088">
            <v>34.700001</v>
          </cell>
          <cell r="C1088">
            <v>35.479999999999997</v>
          </cell>
          <cell r="D1088">
            <v>34.110000999999997</v>
          </cell>
          <cell r="E1088">
            <v>35.389999000000003</v>
          </cell>
          <cell r="F1088">
            <v>31.993289999999998</v>
          </cell>
          <cell r="G1088">
            <v>3757847</v>
          </cell>
        </row>
        <row r="1089">
          <cell r="A1089">
            <v>42587</v>
          </cell>
          <cell r="B1089">
            <v>35.5</v>
          </cell>
          <cell r="C1089">
            <v>36.290000999999997</v>
          </cell>
          <cell r="D1089">
            <v>34.909999999999997</v>
          </cell>
          <cell r="E1089">
            <v>35.939999</v>
          </cell>
          <cell r="F1089">
            <v>32.490501000000002</v>
          </cell>
          <cell r="G1089">
            <v>4529295</v>
          </cell>
        </row>
        <row r="1090">
          <cell r="A1090">
            <v>42590</v>
          </cell>
          <cell r="B1090">
            <v>35.939999</v>
          </cell>
          <cell r="C1090">
            <v>36.990001999999997</v>
          </cell>
          <cell r="D1090">
            <v>35.580002</v>
          </cell>
          <cell r="E1090">
            <v>36.060001</v>
          </cell>
          <cell r="F1090">
            <v>32.598987999999999</v>
          </cell>
          <cell r="G1090">
            <v>3984377</v>
          </cell>
        </row>
        <row r="1091">
          <cell r="A1091">
            <v>42591</v>
          </cell>
          <cell r="B1091">
            <v>35.75</v>
          </cell>
          <cell r="C1091">
            <v>36.610000999999997</v>
          </cell>
          <cell r="D1091">
            <v>35.610000999999997</v>
          </cell>
          <cell r="E1091">
            <v>35.810001</v>
          </cell>
          <cell r="F1091">
            <v>32.372985999999997</v>
          </cell>
          <cell r="G1091">
            <v>2472435</v>
          </cell>
        </row>
        <row r="1092">
          <cell r="A1092">
            <v>42592</v>
          </cell>
          <cell r="B1092">
            <v>35.549999</v>
          </cell>
          <cell r="C1092">
            <v>36.200001</v>
          </cell>
          <cell r="D1092">
            <v>35.389999000000003</v>
          </cell>
          <cell r="E1092">
            <v>35.650002000000001</v>
          </cell>
          <cell r="F1092">
            <v>32.228340000000003</v>
          </cell>
          <cell r="G1092">
            <v>3183016</v>
          </cell>
        </row>
        <row r="1093">
          <cell r="A1093">
            <v>42593</v>
          </cell>
          <cell r="B1093">
            <v>35.520000000000003</v>
          </cell>
          <cell r="C1093">
            <v>35.799999</v>
          </cell>
          <cell r="D1093">
            <v>35</v>
          </cell>
          <cell r="E1093">
            <v>35.709999000000003</v>
          </cell>
          <cell r="F1093">
            <v>32.282581</v>
          </cell>
          <cell r="G1093">
            <v>3177895</v>
          </cell>
        </row>
        <row r="1094">
          <cell r="A1094">
            <v>42594</v>
          </cell>
          <cell r="B1094">
            <v>35.740001999999997</v>
          </cell>
          <cell r="C1094">
            <v>35.75</v>
          </cell>
          <cell r="D1094">
            <v>34.700001</v>
          </cell>
          <cell r="E1094">
            <v>35.060001</v>
          </cell>
          <cell r="F1094">
            <v>31.694962</v>
          </cell>
          <cell r="G1094">
            <v>2098091</v>
          </cell>
        </row>
        <row r="1095">
          <cell r="A1095">
            <v>42597</v>
          </cell>
          <cell r="B1095">
            <v>35.159999999999997</v>
          </cell>
          <cell r="C1095">
            <v>35.970001000000003</v>
          </cell>
          <cell r="D1095">
            <v>35.159999999999997</v>
          </cell>
          <cell r="E1095">
            <v>35.439999</v>
          </cell>
          <cell r="F1095">
            <v>32.038494</v>
          </cell>
          <cell r="G1095">
            <v>3591159</v>
          </cell>
        </row>
        <row r="1096">
          <cell r="A1096">
            <v>42598</v>
          </cell>
          <cell r="B1096">
            <v>35.900002000000001</v>
          </cell>
          <cell r="C1096">
            <v>35.919998</v>
          </cell>
          <cell r="D1096">
            <v>34.970001000000003</v>
          </cell>
          <cell r="E1096">
            <v>35.68</v>
          </cell>
          <cell r="F1096">
            <v>32.255462999999999</v>
          </cell>
          <cell r="G1096">
            <v>3214720</v>
          </cell>
        </row>
        <row r="1097">
          <cell r="A1097">
            <v>42599</v>
          </cell>
          <cell r="B1097">
            <v>35.68</v>
          </cell>
          <cell r="C1097">
            <v>36.299999</v>
          </cell>
          <cell r="D1097">
            <v>35.32</v>
          </cell>
          <cell r="E1097">
            <v>36.159999999999997</v>
          </cell>
          <cell r="F1097">
            <v>32.689383999999997</v>
          </cell>
          <cell r="G1097">
            <v>4965253</v>
          </cell>
        </row>
        <row r="1098">
          <cell r="A1098">
            <v>42600</v>
          </cell>
          <cell r="B1098">
            <v>36.110000999999997</v>
          </cell>
          <cell r="C1098">
            <v>36.119999</v>
          </cell>
          <cell r="D1098">
            <v>35.25</v>
          </cell>
          <cell r="E1098">
            <v>35.979999999999997</v>
          </cell>
          <cell r="F1098">
            <v>32.526668999999998</v>
          </cell>
          <cell r="G1098">
            <v>3412786</v>
          </cell>
        </row>
        <row r="1099">
          <cell r="A1099">
            <v>42601</v>
          </cell>
          <cell r="B1099">
            <v>35.979999999999997</v>
          </cell>
          <cell r="C1099">
            <v>36.400002000000001</v>
          </cell>
          <cell r="D1099">
            <v>35.5</v>
          </cell>
          <cell r="E1099">
            <v>35.919998</v>
          </cell>
          <cell r="F1099">
            <v>32.472423999999997</v>
          </cell>
          <cell r="G1099">
            <v>2184595</v>
          </cell>
        </row>
        <row r="1100">
          <cell r="A1100">
            <v>42604</v>
          </cell>
          <cell r="B1100">
            <v>35.93</v>
          </cell>
          <cell r="C1100">
            <v>36</v>
          </cell>
          <cell r="D1100">
            <v>34.810001</v>
          </cell>
          <cell r="E1100">
            <v>35.779998999999997</v>
          </cell>
          <cell r="F1100">
            <v>32.345860000000002</v>
          </cell>
          <cell r="G1100">
            <v>3313957</v>
          </cell>
        </row>
        <row r="1101">
          <cell r="A1101">
            <v>42605</v>
          </cell>
          <cell r="B1101">
            <v>36.139999000000003</v>
          </cell>
          <cell r="C1101">
            <v>36.139999000000003</v>
          </cell>
          <cell r="D1101">
            <v>34.700001</v>
          </cell>
          <cell r="E1101">
            <v>34.849997999999999</v>
          </cell>
          <cell r="F1101">
            <v>31.505119000000001</v>
          </cell>
          <cell r="G1101">
            <v>1626069</v>
          </cell>
        </row>
        <row r="1102">
          <cell r="A1102">
            <v>42606</v>
          </cell>
          <cell r="B1102">
            <v>35.400002000000001</v>
          </cell>
          <cell r="C1102">
            <v>35.57</v>
          </cell>
          <cell r="D1102">
            <v>34.68</v>
          </cell>
          <cell r="E1102">
            <v>34.950001</v>
          </cell>
          <cell r="F1102">
            <v>31.595524000000001</v>
          </cell>
          <cell r="G1102">
            <v>1591671</v>
          </cell>
        </row>
        <row r="1103">
          <cell r="A1103">
            <v>42607</v>
          </cell>
          <cell r="B1103">
            <v>34.43</v>
          </cell>
          <cell r="C1103">
            <v>35.689999</v>
          </cell>
          <cell r="D1103">
            <v>34.43</v>
          </cell>
          <cell r="E1103">
            <v>35.409999999999997</v>
          </cell>
          <cell r="F1103">
            <v>32.011375000000001</v>
          </cell>
          <cell r="G1103">
            <v>1658166</v>
          </cell>
        </row>
        <row r="1104">
          <cell r="A1104">
            <v>42608</v>
          </cell>
          <cell r="B1104">
            <v>35.610000999999997</v>
          </cell>
          <cell r="C1104">
            <v>35.729999999999997</v>
          </cell>
          <cell r="D1104">
            <v>34.790000999999997</v>
          </cell>
          <cell r="E1104">
            <v>35.110000999999997</v>
          </cell>
          <cell r="F1104">
            <v>31.740164</v>
          </cell>
          <cell r="G1104">
            <v>2487793</v>
          </cell>
        </row>
        <row r="1105">
          <cell r="A1105">
            <v>42611</v>
          </cell>
          <cell r="B1105">
            <v>35.060001</v>
          </cell>
          <cell r="C1105">
            <v>35.450001</v>
          </cell>
          <cell r="D1105">
            <v>34.299999</v>
          </cell>
          <cell r="E1105">
            <v>34.590000000000003</v>
          </cell>
          <cell r="F1105">
            <v>31.270077000000001</v>
          </cell>
          <cell r="G1105">
            <v>1896592</v>
          </cell>
        </row>
        <row r="1106">
          <cell r="A1106">
            <v>42612</v>
          </cell>
          <cell r="B1106">
            <v>35.090000000000003</v>
          </cell>
          <cell r="C1106">
            <v>36</v>
          </cell>
          <cell r="D1106">
            <v>34.740001999999997</v>
          </cell>
          <cell r="E1106">
            <v>35.919998</v>
          </cell>
          <cell r="F1106">
            <v>32.472423999999997</v>
          </cell>
          <cell r="G1106">
            <v>2473271</v>
          </cell>
        </row>
        <row r="1107">
          <cell r="A1107">
            <v>42613</v>
          </cell>
          <cell r="B1107">
            <v>36</v>
          </cell>
          <cell r="C1107">
            <v>37.009998000000003</v>
          </cell>
          <cell r="D1107">
            <v>35.520000000000003</v>
          </cell>
          <cell r="E1107">
            <v>36.459999000000003</v>
          </cell>
          <cell r="F1107">
            <v>32.960590000000003</v>
          </cell>
          <cell r="G1107">
            <v>5844841</v>
          </cell>
        </row>
        <row r="1108">
          <cell r="A1108">
            <v>42614</v>
          </cell>
          <cell r="B1108">
            <v>36.720001000000003</v>
          </cell>
          <cell r="C1108">
            <v>36.720001000000003</v>
          </cell>
          <cell r="D1108">
            <v>35.080002</v>
          </cell>
          <cell r="E1108">
            <v>35.509998000000003</v>
          </cell>
          <cell r="F1108">
            <v>32.101776000000001</v>
          </cell>
          <cell r="G1108">
            <v>2435553</v>
          </cell>
        </row>
        <row r="1109">
          <cell r="A1109">
            <v>42615</v>
          </cell>
          <cell r="B1109">
            <v>36</v>
          </cell>
          <cell r="C1109">
            <v>36</v>
          </cell>
          <cell r="D1109">
            <v>35.419998</v>
          </cell>
          <cell r="E1109">
            <v>35.5</v>
          </cell>
          <cell r="F1109">
            <v>32.092734999999998</v>
          </cell>
          <cell r="G1109">
            <v>830488</v>
          </cell>
        </row>
        <row r="1110">
          <cell r="A1110">
            <v>42618</v>
          </cell>
          <cell r="B1110">
            <v>35.790000999999997</v>
          </cell>
          <cell r="C1110">
            <v>36.090000000000003</v>
          </cell>
          <cell r="D1110">
            <v>35.18</v>
          </cell>
          <cell r="E1110">
            <v>35.869999</v>
          </cell>
          <cell r="F1110">
            <v>32.427222999999998</v>
          </cell>
          <cell r="G1110">
            <v>181925</v>
          </cell>
        </row>
        <row r="1111">
          <cell r="A1111">
            <v>42619</v>
          </cell>
          <cell r="B1111">
            <v>35.790000999999997</v>
          </cell>
          <cell r="C1111">
            <v>35.970001000000003</v>
          </cell>
          <cell r="D1111">
            <v>34.409999999999997</v>
          </cell>
          <cell r="E1111">
            <v>34.880001</v>
          </cell>
          <cell r="F1111">
            <v>31.532242</v>
          </cell>
          <cell r="G1111">
            <v>2236361</v>
          </cell>
        </row>
        <row r="1112">
          <cell r="A1112">
            <v>42620</v>
          </cell>
          <cell r="B1112">
            <v>34.759998000000003</v>
          </cell>
          <cell r="C1112">
            <v>35.349997999999999</v>
          </cell>
          <cell r="D1112">
            <v>34.599997999999999</v>
          </cell>
          <cell r="E1112">
            <v>34.990001999999997</v>
          </cell>
          <cell r="F1112">
            <v>31.631682999999999</v>
          </cell>
          <cell r="G1112">
            <v>1206837</v>
          </cell>
        </row>
        <row r="1113">
          <cell r="A1113">
            <v>42621</v>
          </cell>
          <cell r="B1113">
            <v>34.790000999999997</v>
          </cell>
          <cell r="C1113">
            <v>35.349997999999999</v>
          </cell>
          <cell r="D1113">
            <v>34.639999000000003</v>
          </cell>
          <cell r="E1113">
            <v>35.240001999999997</v>
          </cell>
          <cell r="F1113">
            <v>31.857690999999999</v>
          </cell>
          <cell r="G1113">
            <v>1230409</v>
          </cell>
        </row>
        <row r="1114">
          <cell r="A1114">
            <v>42622</v>
          </cell>
          <cell r="B1114">
            <v>35.330002</v>
          </cell>
          <cell r="C1114">
            <v>35.330002</v>
          </cell>
          <cell r="D1114">
            <v>34.18</v>
          </cell>
          <cell r="E1114">
            <v>34.700001</v>
          </cell>
          <cell r="F1114">
            <v>31.369523999999998</v>
          </cell>
          <cell r="G1114">
            <v>2292985</v>
          </cell>
        </row>
        <row r="1115">
          <cell r="A1115">
            <v>42625</v>
          </cell>
          <cell r="B1115">
            <v>34</v>
          </cell>
          <cell r="C1115">
            <v>35.229999999999997</v>
          </cell>
          <cell r="D1115">
            <v>33.009998000000003</v>
          </cell>
          <cell r="E1115">
            <v>34.700001</v>
          </cell>
          <cell r="F1115">
            <v>31.369523999999998</v>
          </cell>
          <cell r="G1115">
            <v>2624291</v>
          </cell>
        </row>
        <row r="1116">
          <cell r="A1116">
            <v>42626</v>
          </cell>
          <cell r="B1116">
            <v>34.110000999999997</v>
          </cell>
          <cell r="C1116">
            <v>34.869999</v>
          </cell>
          <cell r="D1116">
            <v>33.799999</v>
          </cell>
          <cell r="E1116">
            <v>34.360000999999997</v>
          </cell>
          <cell r="F1116">
            <v>31.062151</v>
          </cell>
          <cell r="G1116">
            <v>3372232</v>
          </cell>
        </row>
        <row r="1117">
          <cell r="A1117">
            <v>42627</v>
          </cell>
          <cell r="B1117">
            <v>34.369999</v>
          </cell>
          <cell r="C1117">
            <v>34.959999000000003</v>
          </cell>
          <cell r="D1117">
            <v>33.360000999999997</v>
          </cell>
          <cell r="E1117">
            <v>33.860000999999997</v>
          </cell>
          <cell r="F1117">
            <v>30.610142</v>
          </cell>
          <cell r="G1117">
            <v>2715939</v>
          </cell>
        </row>
        <row r="1118">
          <cell r="A1118">
            <v>42628</v>
          </cell>
          <cell r="B1118">
            <v>33.799999</v>
          </cell>
          <cell r="C1118">
            <v>33.909999999999997</v>
          </cell>
          <cell r="D1118">
            <v>33.299999</v>
          </cell>
          <cell r="E1118">
            <v>33.57</v>
          </cell>
          <cell r="F1118">
            <v>30.347973</v>
          </cell>
          <cell r="G1118">
            <v>4763336</v>
          </cell>
        </row>
        <row r="1119">
          <cell r="A1119">
            <v>42632</v>
          </cell>
          <cell r="B1119">
            <v>33.169998</v>
          </cell>
          <cell r="C1119">
            <v>34.18</v>
          </cell>
          <cell r="D1119">
            <v>33.169998</v>
          </cell>
          <cell r="E1119">
            <v>33.419998</v>
          </cell>
          <cell r="F1119">
            <v>30.21237</v>
          </cell>
          <cell r="G1119">
            <v>2623652</v>
          </cell>
        </row>
        <row r="1120">
          <cell r="A1120">
            <v>42633</v>
          </cell>
          <cell r="B1120">
            <v>33.900002000000001</v>
          </cell>
          <cell r="C1120">
            <v>34.490001999999997</v>
          </cell>
          <cell r="D1120">
            <v>33.459999000000003</v>
          </cell>
          <cell r="E1120">
            <v>34.259998000000003</v>
          </cell>
          <cell r="F1120">
            <v>30.971748000000002</v>
          </cell>
          <cell r="G1120">
            <v>3519228</v>
          </cell>
        </row>
        <row r="1121">
          <cell r="A1121">
            <v>42634</v>
          </cell>
          <cell r="B1121">
            <v>34.5</v>
          </cell>
          <cell r="C1121">
            <v>34.979999999999997</v>
          </cell>
          <cell r="D1121">
            <v>33.700001</v>
          </cell>
          <cell r="E1121">
            <v>34.020000000000003</v>
          </cell>
          <cell r="F1121">
            <v>30.754787</v>
          </cell>
          <cell r="G1121">
            <v>2882270</v>
          </cell>
        </row>
        <row r="1122">
          <cell r="A1122">
            <v>42635</v>
          </cell>
          <cell r="B1122">
            <v>34.439999</v>
          </cell>
          <cell r="C1122">
            <v>34.540000999999997</v>
          </cell>
          <cell r="D1122">
            <v>34</v>
          </cell>
          <cell r="E1122">
            <v>34.5</v>
          </cell>
          <cell r="F1122">
            <v>31.188714999999998</v>
          </cell>
          <cell r="G1122">
            <v>2972009</v>
          </cell>
        </row>
        <row r="1123">
          <cell r="A1123">
            <v>42636</v>
          </cell>
          <cell r="B1123">
            <v>34.25</v>
          </cell>
          <cell r="C1123">
            <v>34.979999999999997</v>
          </cell>
          <cell r="D1123">
            <v>34.200001</v>
          </cell>
          <cell r="E1123">
            <v>34.479999999999997</v>
          </cell>
          <cell r="F1123">
            <v>31.170635000000001</v>
          </cell>
          <cell r="G1123">
            <v>1967378</v>
          </cell>
        </row>
        <row r="1124">
          <cell r="A1124">
            <v>42639</v>
          </cell>
          <cell r="B1124">
            <v>34.790000999999997</v>
          </cell>
          <cell r="C1124">
            <v>34.790000999999997</v>
          </cell>
          <cell r="D1124">
            <v>33.900002000000001</v>
          </cell>
          <cell r="E1124">
            <v>34.490001999999997</v>
          </cell>
          <cell r="F1124">
            <v>31.179676000000001</v>
          </cell>
          <cell r="G1124">
            <v>2286679</v>
          </cell>
        </row>
        <row r="1125">
          <cell r="A1125">
            <v>42640</v>
          </cell>
          <cell r="B1125">
            <v>34.169998</v>
          </cell>
          <cell r="C1125">
            <v>35.5</v>
          </cell>
          <cell r="D1125">
            <v>34.009998000000003</v>
          </cell>
          <cell r="E1125">
            <v>35.009998000000003</v>
          </cell>
          <cell r="F1125">
            <v>31.649759</v>
          </cell>
          <cell r="G1125">
            <v>3937392</v>
          </cell>
        </row>
        <row r="1126">
          <cell r="A1126">
            <v>42641</v>
          </cell>
          <cell r="B1126">
            <v>35.349997999999999</v>
          </cell>
          <cell r="C1126">
            <v>35.700001</v>
          </cell>
          <cell r="D1126">
            <v>34.689999</v>
          </cell>
          <cell r="E1126">
            <v>34.860000999999997</v>
          </cell>
          <cell r="F1126">
            <v>31.51416</v>
          </cell>
          <cell r="G1126">
            <v>2323185</v>
          </cell>
        </row>
        <row r="1127">
          <cell r="A1127">
            <v>42642</v>
          </cell>
          <cell r="B1127">
            <v>35.75</v>
          </cell>
          <cell r="C1127">
            <v>35.950001</v>
          </cell>
          <cell r="D1127">
            <v>34.580002</v>
          </cell>
          <cell r="E1127">
            <v>34.970001000000003</v>
          </cell>
          <cell r="F1127">
            <v>31.613603999999999</v>
          </cell>
          <cell r="G1127">
            <v>1473002</v>
          </cell>
        </row>
        <row r="1128">
          <cell r="A1128">
            <v>42643</v>
          </cell>
          <cell r="B1128">
            <v>35.5</v>
          </cell>
          <cell r="C1128">
            <v>35.830002</v>
          </cell>
          <cell r="D1128">
            <v>34.18</v>
          </cell>
          <cell r="E1128">
            <v>34.900002000000001</v>
          </cell>
          <cell r="F1128">
            <v>31.550322000000001</v>
          </cell>
          <cell r="G1128">
            <v>5449455</v>
          </cell>
        </row>
        <row r="1129">
          <cell r="A1129">
            <v>42646</v>
          </cell>
          <cell r="B1129">
            <v>34.919998</v>
          </cell>
          <cell r="C1129">
            <v>35.790000999999997</v>
          </cell>
          <cell r="D1129">
            <v>34.909999999999997</v>
          </cell>
          <cell r="E1129">
            <v>35.599997999999999</v>
          </cell>
          <cell r="F1129">
            <v>32.183135999999998</v>
          </cell>
          <cell r="G1129">
            <v>1775556</v>
          </cell>
        </row>
        <row r="1130">
          <cell r="A1130">
            <v>42647</v>
          </cell>
          <cell r="B1130">
            <v>35.790000999999997</v>
          </cell>
          <cell r="C1130">
            <v>36.68</v>
          </cell>
          <cell r="D1130">
            <v>35.029998999999997</v>
          </cell>
          <cell r="E1130">
            <v>35.759998000000003</v>
          </cell>
          <cell r="F1130">
            <v>32.327778000000002</v>
          </cell>
          <cell r="G1130">
            <v>2192168</v>
          </cell>
        </row>
        <row r="1131">
          <cell r="A1131">
            <v>42648</v>
          </cell>
          <cell r="B1131">
            <v>36.049999</v>
          </cell>
          <cell r="C1131">
            <v>37</v>
          </cell>
          <cell r="D1131">
            <v>36</v>
          </cell>
          <cell r="E1131">
            <v>36.770000000000003</v>
          </cell>
          <cell r="F1131">
            <v>33.240841000000003</v>
          </cell>
          <cell r="G1131">
            <v>2548737</v>
          </cell>
        </row>
        <row r="1132">
          <cell r="A1132">
            <v>42649</v>
          </cell>
          <cell r="B1132">
            <v>36.299999</v>
          </cell>
          <cell r="C1132">
            <v>36.979999999999997</v>
          </cell>
          <cell r="D1132">
            <v>36.25</v>
          </cell>
          <cell r="E1132">
            <v>36.459999000000003</v>
          </cell>
          <cell r="F1132">
            <v>32.960590000000003</v>
          </cell>
          <cell r="G1132">
            <v>1358715</v>
          </cell>
        </row>
        <row r="1133">
          <cell r="A1133">
            <v>42650</v>
          </cell>
          <cell r="B1133">
            <v>36.439999</v>
          </cell>
          <cell r="C1133">
            <v>36.740001999999997</v>
          </cell>
          <cell r="D1133">
            <v>36.25</v>
          </cell>
          <cell r="E1133">
            <v>36.270000000000003</v>
          </cell>
          <cell r="F1133">
            <v>32.788829999999997</v>
          </cell>
          <cell r="G1133">
            <v>1174499</v>
          </cell>
        </row>
        <row r="1134">
          <cell r="A1134">
            <v>42653</v>
          </cell>
          <cell r="B1134">
            <v>36.349997999999999</v>
          </cell>
          <cell r="C1134">
            <v>37.5</v>
          </cell>
          <cell r="D1134">
            <v>36.270000000000003</v>
          </cell>
          <cell r="E1134">
            <v>36.57</v>
          </cell>
          <cell r="F1134">
            <v>33.060040000000001</v>
          </cell>
          <cell r="G1134">
            <v>1271514</v>
          </cell>
        </row>
        <row r="1135">
          <cell r="A1135">
            <v>42654</v>
          </cell>
          <cell r="B1135">
            <v>36.520000000000003</v>
          </cell>
          <cell r="C1135">
            <v>36.740001999999997</v>
          </cell>
          <cell r="D1135">
            <v>36.279998999999997</v>
          </cell>
          <cell r="E1135">
            <v>36.57</v>
          </cell>
          <cell r="F1135">
            <v>33.060040000000001</v>
          </cell>
          <cell r="G1135">
            <v>1406334</v>
          </cell>
        </row>
        <row r="1136">
          <cell r="A1136">
            <v>42655</v>
          </cell>
          <cell r="B1136">
            <v>36.560001</v>
          </cell>
          <cell r="C1136">
            <v>37</v>
          </cell>
          <cell r="D1136">
            <v>36.299999</v>
          </cell>
          <cell r="E1136">
            <v>36.810001</v>
          </cell>
          <cell r="F1136">
            <v>33.277000000000001</v>
          </cell>
          <cell r="G1136">
            <v>3123819</v>
          </cell>
        </row>
        <row r="1137">
          <cell r="A1137">
            <v>42656</v>
          </cell>
          <cell r="B1137">
            <v>36.540000999999997</v>
          </cell>
          <cell r="C1137">
            <v>36.689999</v>
          </cell>
          <cell r="D1137">
            <v>35.810001</v>
          </cell>
          <cell r="E1137">
            <v>35.990001999999997</v>
          </cell>
          <cell r="F1137">
            <v>32.535705999999998</v>
          </cell>
          <cell r="G1137">
            <v>2505633</v>
          </cell>
        </row>
        <row r="1138">
          <cell r="A1138">
            <v>42657</v>
          </cell>
          <cell r="B1138">
            <v>36.279998999999997</v>
          </cell>
          <cell r="C1138">
            <v>37.400002000000001</v>
          </cell>
          <cell r="D1138">
            <v>36.279998999999997</v>
          </cell>
          <cell r="E1138">
            <v>36.990001999999997</v>
          </cell>
          <cell r="F1138">
            <v>33.439728000000002</v>
          </cell>
          <cell r="G1138">
            <v>2610823</v>
          </cell>
        </row>
        <row r="1139">
          <cell r="A1139">
            <v>42660</v>
          </cell>
          <cell r="B1139">
            <v>37.049999</v>
          </cell>
          <cell r="C1139">
            <v>37.900002000000001</v>
          </cell>
          <cell r="D1139">
            <v>36.959999000000003</v>
          </cell>
          <cell r="E1139">
            <v>37.459999000000003</v>
          </cell>
          <cell r="F1139">
            <v>33.864615999999998</v>
          </cell>
          <cell r="G1139">
            <v>1512467</v>
          </cell>
        </row>
        <row r="1140">
          <cell r="A1140">
            <v>42661</v>
          </cell>
          <cell r="B1140">
            <v>37.900002000000001</v>
          </cell>
          <cell r="C1140">
            <v>37.900002000000001</v>
          </cell>
          <cell r="D1140">
            <v>36.840000000000003</v>
          </cell>
          <cell r="E1140">
            <v>37.299999</v>
          </cell>
          <cell r="F1140">
            <v>33.719971000000001</v>
          </cell>
          <cell r="G1140">
            <v>4387672</v>
          </cell>
        </row>
        <row r="1141">
          <cell r="A1141">
            <v>42662</v>
          </cell>
          <cell r="B1141">
            <v>37.099997999999999</v>
          </cell>
          <cell r="C1141">
            <v>38.270000000000003</v>
          </cell>
          <cell r="D1141">
            <v>36.700001</v>
          </cell>
          <cell r="E1141">
            <v>38.099997999999999</v>
          </cell>
          <cell r="F1141">
            <v>34.443192000000003</v>
          </cell>
          <cell r="G1141">
            <v>2412265</v>
          </cell>
        </row>
        <row r="1142">
          <cell r="A1142">
            <v>42663</v>
          </cell>
          <cell r="B1142">
            <v>37.299999</v>
          </cell>
          <cell r="C1142">
            <v>38.479999999999997</v>
          </cell>
          <cell r="D1142">
            <v>37.209999000000003</v>
          </cell>
          <cell r="E1142">
            <v>37.43</v>
          </cell>
          <cell r="F1142">
            <v>33.837494</v>
          </cell>
          <cell r="G1142">
            <v>971812</v>
          </cell>
        </row>
        <row r="1143">
          <cell r="A1143">
            <v>42664</v>
          </cell>
          <cell r="B1143">
            <v>37.490001999999997</v>
          </cell>
          <cell r="C1143">
            <v>38.349997999999999</v>
          </cell>
          <cell r="D1143">
            <v>36.759998000000003</v>
          </cell>
          <cell r="E1143">
            <v>38.020000000000003</v>
          </cell>
          <cell r="F1143">
            <v>34.370868999999999</v>
          </cell>
          <cell r="G1143">
            <v>1373424</v>
          </cell>
        </row>
        <row r="1144">
          <cell r="A1144">
            <v>42667</v>
          </cell>
          <cell r="B1144">
            <v>37.959999000000003</v>
          </cell>
          <cell r="C1144">
            <v>38.479999999999997</v>
          </cell>
          <cell r="D1144">
            <v>37.349997999999999</v>
          </cell>
          <cell r="E1144">
            <v>38.159999999999997</v>
          </cell>
          <cell r="F1144">
            <v>34.497433000000001</v>
          </cell>
          <cell r="G1144">
            <v>1700512</v>
          </cell>
        </row>
        <row r="1145">
          <cell r="A1145">
            <v>42668</v>
          </cell>
          <cell r="B1145">
            <v>38.159999999999997</v>
          </cell>
          <cell r="C1145">
            <v>38.159999999999997</v>
          </cell>
          <cell r="D1145">
            <v>35.959999000000003</v>
          </cell>
          <cell r="E1145">
            <v>37.110000999999997</v>
          </cell>
          <cell r="F1145">
            <v>33.548206</v>
          </cell>
          <cell r="G1145">
            <v>4550496</v>
          </cell>
        </row>
        <row r="1146">
          <cell r="A1146">
            <v>42669</v>
          </cell>
          <cell r="B1146">
            <v>37.200001</v>
          </cell>
          <cell r="C1146">
            <v>38</v>
          </cell>
          <cell r="D1146">
            <v>36.75</v>
          </cell>
          <cell r="E1146">
            <v>37.689999</v>
          </cell>
          <cell r="F1146">
            <v>34.072544000000001</v>
          </cell>
          <cell r="G1146">
            <v>2727137</v>
          </cell>
        </row>
        <row r="1147">
          <cell r="A1147">
            <v>42670</v>
          </cell>
          <cell r="B1147">
            <v>37.200001</v>
          </cell>
          <cell r="C1147">
            <v>37.540000999999997</v>
          </cell>
          <cell r="D1147">
            <v>36.770000000000003</v>
          </cell>
          <cell r="E1147">
            <v>37.139999000000003</v>
          </cell>
          <cell r="F1147">
            <v>33.575329000000004</v>
          </cell>
          <cell r="G1147">
            <v>1894989</v>
          </cell>
        </row>
        <row r="1148">
          <cell r="A1148">
            <v>42671</v>
          </cell>
          <cell r="B1148">
            <v>37.090000000000003</v>
          </cell>
          <cell r="C1148">
            <v>37.340000000000003</v>
          </cell>
          <cell r="D1148">
            <v>35.57</v>
          </cell>
          <cell r="E1148">
            <v>36.119999</v>
          </cell>
          <cell r="F1148">
            <v>32.653224999999999</v>
          </cell>
          <cell r="G1148">
            <v>3250998</v>
          </cell>
        </row>
        <row r="1149">
          <cell r="A1149">
            <v>42674</v>
          </cell>
          <cell r="B1149">
            <v>36.400002000000001</v>
          </cell>
          <cell r="C1149">
            <v>37.689999</v>
          </cell>
          <cell r="D1149">
            <v>36.009998000000003</v>
          </cell>
          <cell r="E1149">
            <v>37.299999</v>
          </cell>
          <cell r="F1149">
            <v>33.719971000000001</v>
          </cell>
          <cell r="G1149">
            <v>2039249</v>
          </cell>
        </row>
        <row r="1150">
          <cell r="A1150">
            <v>42675</v>
          </cell>
          <cell r="B1150">
            <v>36.520000000000003</v>
          </cell>
          <cell r="C1150">
            <v>37.009998000000003</v>
          </cell>
          <cell r="D1150">
            <v>36</v>
          </cell>
          <cell r="E1150">
            <v>36.139999000000003</v>
          </cell>
          <cell r="F1150">
            <v>32.671309999999998</v>
          </cell>
          <cell r="G1150">
            <v>2780522</v>
          </cell>
        </row>
        <row r="1151">
          <cell r="A1151">
            <v>42677</v>
          </cell>
          <cell r="B1151">
            <v>36.200001</v>
          </cell>
          <cell r="C1151">
            <v>36.599997999999999</v>
          </cell>
          <cell r="D1151">
            <v>34.590000000000003</v>
          </cell>
          <cell r="E1151">
            <v>35.310001</v>
          </cell>
          <cell r="F1151">
            <v>31.920973</v>
          </cell>
          <cell r="G1151">
            <v>5714548</v>
          </cell>
        </row>
        <row r="1152">
          <cell r="A1152">
            <v>42678</v>
          </cell>
          <cell r="B1152">
            <v>35.310001</v>
          </cell>
          <cell r="C1152">
            <v>37.599997999999999</v>
          </cell>
          <cell r="D1152">
            <v>34.310001</v>
          </cell>
          <cell r="E1152">
            <v>34.729999999999997</v>
          </cell>
          <cell r="F1152">
            <v>31.396640999999999</v>
          </cell>
          <cell r="G1152">
            <v>3702145</v>
          </cell>
        </row>
        <row r="1153">
          <cell r="A1153">
            <v>42681</v>
          </cell>
          <cell r="B1153">
            <v>35.979999999999997</v>
          </cell>
          <cell r="C1153">
            <v>37.950001</v>
          </cell>
          <cell r="D1153">
            <v>34.919998</v>
          </cell>
          <cell r="E1153">
            <v>36.040000999999997</v>
          </cell>
          <cell r="F1153">
            <v>32.580905999999999</v>
          </cell>
          <cell r="G1153">
            <v>4798141</v>
          </cell>
        </row>
        <row r="1154">
          <cell r="A1154">
            <v>42682</v>
          </cell>
          <cell r="B1154">
            <v>36.439999</v>
          </cell>
          <cell r="C1154">
            <v>36.959999000000003</v>
          </cell>
          <cell r="D1154">
            <v>35.709999000000003</v>
          </cell>
          <cell r="E1154">
            <v>36.020000000000003</v>
          </cell>
          <cell r="F1154">
            <v>32.562823999999999</v>
          </cell>
          <cell r="G1154">
            <v>3851811</v>
          </cell>
        </row>
        <row r="1155">
          <cell r="A1155">
            <v>42683</v>
          </cell>
          <cell r="B1155">
            <v>35</v>
          </cell>
          <cell r="C1155">
            <v>36.479999999999997</v>
          </cell>
          <cell r="D1155">
            <v>33.990001999999997</v>
          </cell>
          <cell r="E1155">
            <v>36.07</v>
          </cell>
          <cell r="F1155">
            <v>32.608024999999998</v>
          </cell>
          <cell r="G1155">
            <v>4822552</v>
          </cell>
        </row>
        <row r="1156">
          <cell r="A1156">
            <v>42684</v>
          </cell>
          <cell r="B1156">
            <v>36.119999</v>
          </cell>
          <cell r="C1156">
            <v>36.119999</v>
          </cell>
          <cell r="D1156">
            <v>30.85</v>
          </cell>
          <cell r="E1156">
            <v>32.450001</v>
          </cell>
          <cell r="F1156">
            <v>29.335474000000001</v>
          </cell>
          <cell r="G1156">
            <v>6961691</v>
          </cell>
        </row>
        <row r="1157">
          <cell r="A1157">
            <v>42685</v>
          </cell>
          <cell r="B1157">
            <v>31.610001</v>
          </cell>
          <cell r="C1157">
            <v>33.020000000000003</v>
          </cell>
          <cell r="D1157">
            <v>30.84</v>
          </cell>
          <cell r="E1157">
            <v>31.41</v>
          </cell>
          <cell r="F1157">
            <v>28.395289999999999</v>
          </cell>
          <cell r="G1157">
            <v>9282467</v>
          </cell>
        </row>
        <row r="1158">
          <cell r="A1158">
            <v>42688</v>
          </cell>
          <cell r="B1158">
            <v>31.4</v>
          </cell>
          <cell r="C1158">
            <v>32.57</v>
          </cell>
          <cell r="D1158">
            <v>30.85</v>
          </cell>
          <cell r="E1158">
            <v>31.370000999999998</v>
          </cell>
          <cell r="F1158">
            <v>28.359131000000001</v>
          </cell>
          <cell r="G1158">
            <v>4262148</v>
          </cell>
        </row>
        <row r="1159">
          <cell r="A1159">
            <v>42689</v>
          </cell>
          <cell r="B1159">
            <v>31.370000999999998</v>
          </cell>
          <cell r="C1159">
            <v>33.290000999999997</v>
          </cell>
          <cell r="D1159">
            <v>31.370000999999998</v>
          </cell>
          <cell r="E1159">
            <v>33.139999000000003</v>
          </cell>
          <cell r="F1159">
            <v>29.959244000000002</v>
          </cell>
          <cell r="G1159">
            <v>7814400</v>
          </cell>
        </row>
        <row r="1160">
          <cell r="A1160">
            <v>42690</v>
          </cell>
          <cell r="B1160">
            <v>33.099997999999999</v>
          </cell>
          <cell r="C1160">
            <v>34.5</v>
          </cell>
          <cell r="D1160">
            <v>32.279998999999997</v>
          </cell>
          <cell r="E1160">
            <v>33.450001</v>
          </cell>
          <cell r="F1160">
            <v>30.239491999999998</v>
          </cell>
          <cell r="G1160">
            <v>3181953</v>
          </cell>
        </row>
        <row r="1161">
          <cell r="A1161">
            <v>42691</v>
          </cell>
          <cell r="B1161">
            <v>33.400002000000001</v>
          </cell>
          <cell r="C1161">
            <v>34.029998999999997</v>
          </cell>
          <cell r="D1161">
            <v>32.009998000000003</v>
          </cell>
          <cell r="E1161">
            <v>32.220001000000003</v>
          </cell>
          <cell r="F1161">
            <v>29.127548000000001</v>
          </cell>
          <cell r="G1161">
            <v>7166831</v>
          </cell>
        </row>
        <row r="1162">
          <cell r="A1162">
            <v>42692</v>
          </cell>
          <cell r="B1162">
            <v>32.259998000000003</v>
          </cell>
          <cell r="C1162">
            <v>32.790000999999997</v>
          </cell>
          <cell r="D1162">
            <v>32</v>
          </cell>
          <cell r="E1162">
            <v>32.169998</v>
          </cell>
          <cell r="F1162">
            <v>29.082346000000001</v>
          </cell>
          <cell r="G1162">
            <v>4199099</v>
          </cell>
        </row>
        <row r="1163">
          <cell r="A1163">
            <v>42696</v>
          </cell>
          <cell r="B1163">
            <v>32.840000000000003</v>
          </cell>
          <cell r="C1163">
            <v>32.849997999999999</v>
          </cell>
          <cell r="D1163">
            <v>32.049999</v>
          </cell>
          <cell r="E1163">
            <v>32.349997999999999</v>
          </cell>
          <cell r="F1163">
            <v>29.245068</v>
          </cell>
          <cell r="G1163">
            <v>4428890</v>
          </cell>
        </row>
        <row r="1164">
          <cell r="A1164">
            <v>42697</v>
          </cell>
          <cell r="B1164">
            <v>32.380001</v>
          </cell>
          <cell r="C1164">
            <v>33.020000000000003</v>
          </cell>
          <cell r="D1164">
            <v>32.049999</v>
          </cell>
          <cell r="E1164">
            <v>32.849997999999999</v>
          </cell>
          <cell r="F1164">
            <v>29.697081000000001</v>
          </cell>
          <cell r="G1164">
            <v>7107543</v>
          </cell>
        </row>
        <row r="1165">
          <cell r="A1165">
            <v>42698</v>
          </cell>
          <cell r="B1165">
            <v>32.700001</v>
          </cell>
          <cell r="C1165">
            <v>32.759998000000003</v>
          </cell>
          <cell r="D1165">
            <v>32.310001</v>
          </cell>
          <cell r="E1165">
            <v>32.439999</v>
          </cell>
          <cell r="F1165">
            <v>29.326430999999999</v>
          </cell>
          <cell r="G1165">
            <v>348967</v>
          </cell>
        </row>
        <row r="1166">
          <cell r="A1166">
            <v>42699</v>
          </cell>
          <cell r="B1166">
            <v>32.409999999999997</v>
          </cell>
          <cell r="C1166">
            <v>32.650002000000001</v>
          </cell>
          <cell r="D1166">
            <v>32.099997999999999</v>
          </cell>
          <cell r="E1166">
            <v>32.340000000000003</v>
          </cell>
          <cell r="F1166">
            <v>29.236031000000001</v>
          </cell>
          <cell r="G1166">
            <v>1090386</v>
          </cell>
        </row>
        <row r="1167">
          <cell r="A1167">
            <v>42702</v>
          </cell>
          <cell r="B1167">
            <v>32.169998</v>
          </cell>
          <cell r="C1167">
            <v>32.43</v>
          </cell>
          <cell r="D1167">
            <v>31.709999</v>
          </cell>
          <cell r="E1167">
            <v>31.83</v>
          </cell>
          <cell r="F1167">
            <v>28.774977</v>
          </cell>
          <cell r="G1167">
            <v>7410128</v>
          </cell>
        </row>
        <row r="1168">
          <cell r="A1168">
            <v>42703</v>
          </cell>
          <cell r="B1168">
            <v>31.549999</v>
          </cell>
          <cell r="C1168">
            <v>32.590000000000003</v>
          </cell>
          <cell r="D1168">
            <v>31.549999</v>
          </cell>
          <cell r="E1168">
            <v>32.07</v>
          </cell>
          <cell r="F1168">
            <v>28.991942999999999</v>
          </cell>
          <cell r="G1168">
            <v>3949135</v>
          </cell>
        </row>
        <row r="1169">
          <cell r="A1169">
            <v>42704</v>
          </cell>
          <cell r="B1169">
            <v>32</v>
          </cell>
          <cell r="C1169">
            <v>32.840000000000003</v>
          </cell>
          <cell r="D1169">
            <v>32</v>
          </cell>
          <cell r="E1169">
            <v>32.369999</v>
          </cell>
          <cell r="F1169">
            <v>29.263148999999999</v>
          </cell>
          <cell r="G1169">
            <v>5938601</v>
          </cell>
        </row>
        <row r="1170">
          <cell r="A1170">
            <v>42705</v>
          </cell>
          <cell r="B1170">
            <v>32.349997999999999</v>
          </cell>
          <cell r="C1170">
            <v>32.849997999999999</v>
          </cell>
          <cell r="D1170">
            <v>32.169998</v>
          </cell>
          <cell r="E1170">
            <v>32.580002</v>
          </cell>
          <cell r="F1170">
            <v>29.452997</v>
          </cell>
          <cell r="G1170">
            <v>3992854</v>
          </cell>
        </row>
        <row r="1171">
          <cell r="A1171">
            <v>42706</v>
          </cell>
          <cell r="B1171">
            <v>32.5</v>
          </cell>
          <cell r="C1171">
            <v>32.849997999999999</v>
          </cell>
          <cell r="D1171">
            <v>31.41</v>
          </cell>
          <cell r="E1171">
            <v>31.700001</v>
          </cell>
          <cell r="F1171">
            <v>28.657457000000001</v>
          </cell>
          <cell r="G1171">
            <v>5532786</v>
          </cell>
        </row>
        <row r="1172">
          <cell r="A1172">
            <v>42709</v>
          </cell>
          <cell r="B1172">
            <v>31.610001</v>
          </cell>
          <cell r="C1172">
            <v>32.080002</v>
          </cell>
          <cell r="D1172">
            <v>31</v>
          </cell>
          <cell r="E1172">
            <v>31.299999</v>
          </cell>
          <cell r="F1172">
            <v>28.295846999999998</v>
          </cell>
          <cell r="G1172">
            <v>4091539</v>
          </cell>
        </row>
        <row r="1173">
          <cell r="A1173">
            <v>42710</v>
          </cell>
          <cell r="B1173">
            <v>31.059999000000001</v>
          </cell>
          <cell r="C1173">
            <v>31.73</v>
          </cell>
          <cell r="D1173">
            <v>30.76</v>
          </cell>
          <cell r="E1173">
            <v>30.870000999999998</v>
          </cell>
          <cell r="F1173">
            <v>27.907119999999999</v>
          </cell>
          <cell r="G1173">
            <v>3262693</v>
          </cell>
        </row>
        <row r="1174">
          <cell r="A1174">
            <v>42711</v>
          </cell>
          <cell r="B1174">
            <v>30.82</v>
          </cell>
          <cell r="C1174">
            <v>31.969999000000001</v>
          </cell>
          <cell r="D1174">
            <v>30.73</v>
          </cell>
          <cell r="E1174">
            <v>31.52</v>
          </cell>
          <cell r="F1174">
            <v>28.494734000000001</v>
          </cell>
          <cell r="G1174">
            <v>4535255</v>
          </cell>
        </row>
        <row r="1175">
          <cell r="A1175">
            <v>42712</v>
          </cell>
          <cell r="B1175">
            <v>31.41</v>
          </cell>
          <cell r="C1175">
            <v>31.59</v>
          </cell>
          <cell r="D1175">
            <v>30.49</v>
          </cell>
          <cell r="E1175">
            <v>31.4</v>
          </cell>
          <cell r="F1175">
            <v>28.38625</v>
          </cell>
          <cell r="G1175">
            <v>4128993</v>
          </cell>
        </row>
        <row r="1176">
          <cell r="A1176">
            <v>42713</v>
          </cell>
          <cell r="B1176">
            <v>31.200001</v>
          </cell>
          <cell r="C1176">
            <v>31.719999000000001</v>
          </cell>
          <cell r="D1176">
            <v>31.07</v>
          </cell>
          <cell r="E1176">
            <v>31.65</v>
          </cell>
          <cell r="F1176">
            <v>28.612257</v>
          </cell>
          <cell r="G1176">
            <v>2222350</v>
          </cell>
        </row>
        <row r="1177">
          <cell r="A1177">
            <v>42717</v>
          </cell>
          <cell r="B1177">
            <v>31.719999000000001</v>
          </cell>
          <cell r="C1177">
            <v>33.490001999999997</v>
          </cell>
          <cell r="D1177">
            <v>31.049999</v>
          </cell>
          <cell r="E1177">
            <v>33.18</v>
          </cell>
          <cell r="F1177">
            <v>29.995407</v>
          </cell>
          <cell r="G1177">
            <v>8761485</v>
          </cell>
        </row>
        <row r="1178">
          <cell r="A1178">
            <v>42718</v>
          </cell>
          <cell r="B1178">
            <v>33.159999999999997</v>
          </cell>
          <cell r="C1178">
            <v>33.240001999999997</v>
          </cell>
          <cell r="D1178">
            <v>32.520000000000003</v>
          </cell>
          <cell r="E1178">
            <v>32.970001000000003</v>
          </cell>
          <cell r="F1178">
            <v>29.805562999999999</v>
          </cell>
          <cell r="G1178">
            <v>5215766</v>
          </cell>
        </row>
        <row r="1179">
          <cell r="A1179">
            <v>42719</v>
          </cell>
          <cell r="B1179">
            <v>32.799999</v>
          </cell>
          <cell r="C1179">
            <v>33.330002</v>
          </cell>
          <cell r="D1179">
            <v>32.799999</v>
          </cell>
          <cell r="E1179">
            <v>33.189999</v>
          </cell>
          <cell r="F1179">
            <v>30.004446000000002</v>
          </cell>
          <cell r="G1179">
            <v>4767292</v>
          </cell>
        </row>
        <row r="1180">
          <cell r="A1180">
            <v>42720</v>
          </cell>
          <cell r="B1180">
            <v>33.130001</v>
          </cell>
          <cell r="C1180">
            <v>33.25</v>
          </cell>
          <cell r="D1180">
            <v>32.150002000000001</v>
          </cell>
          <cell r="E1180">
            <v>32.599997999999999</v>
          </cell>
          <cell r="F1180">
            <v>29.471073000000001</v>
          </cell>
          <cell r="G1180">
            <v>6708136</v>
          </cell>
        </row>
        <row r="1181">
          <cell r="A1181">
            <v>42723</v>
          </cell>
          <cell r="B1181">
            <v>32.509998000000003</v>
          </cell>
          <cell r="C1181">
            <v>33.040000999999997</v>
          </cell>
          <cell r="D1181">
            <v>31.610001</v>
          </cell>
          <cell r="E1181">
            <v>31.82</v>
          </cell>
          <cell r="F1181">
            <v>28.765940000000001</v>
          </cell>
          <cell r="G1181">
            <v>5064244</v>
          </cell>
        </row>
        <row r="1182">
          <cell r="A1182">
            <v>42724</v>
          </cell>
          <cell r="B1182">
            <v>31.82</v>
          </cell>
          <cell r="C1182">
            <v>32.240001999999997</v>
          </cell>
          <cell r="D1182">
            <v>31.82</v>
          </cell>
          <cell r="E1182">
            <v>32.029998999999997</v>
          </cell>
          <cell r="F1182">
            <v>28.955784000000001</v>
          </cell>
          <cell r="G1182">
            <v>3404377</v>
          </cell>
        </row>
        <row r="1183">
          <cell r="A1183">
            <v>42725</v>
          </cell>
          <cell r="B1183">
            <v>32</v>
          </cell>
          <cell r="C1183">
            <v>32.07</v>
          </cell>
          <cell r="D1183">
            <v>31.5</v>
          </cell>
          <cell r="E1183">
            <v>31.65</v>
          </cell>
          <cell r="F1183">
            <v>28.612257</v>
          </cell>
          <cell r="G1183">
            <v>2628061</v>
          </cell>
        </row>
        <row r="1184">
          <cell r="A1184">
            <v>42726</v>
          </cell>
          <cell r="B1184">
            <v>31.719999000000001</v>
          </cell>
          <cell r="C1184">
            <v>32.020000000000003</v>
          </cell>
          <cell r="D1184">
            <v>31.4</v>
          </cell>
          <cell r="E1184">
            <v>31.92</v>
          </cell>
          <cell r="F1184">
            <v>28.856339999999999</v>
          </cell>
          <cell r="G1184">
            <v>3633919</v>
          </cell>
        </row>
        <row r="1185">
          <cell r="A1185">
            <v>42727</v>
          </cell>
          <cell r="B1185">
            <v>32.009998000000003</v>
          </cell>
          <cell r="C1185">
            <v>32.5</v>
          </cell>
          <cell r="D1185">
            <v>31.52</v>
          </cell>
          <cell r="E1185">
            <v>31.66</v>
          </cell>
          <cell r="F1185">
            <v>28.621293999999999</v>
          </cell>
          <cell r="G1185">
            <v>1244681</v>
          </cell>
        </row>
        <row r="1186">
          <cell r="A1186">
            <v>42730</v>
          </cell>
          <cell r="B1186">
            <v>31.799999</v>
          </cell>
          <cell r="C1186">
            <v>32.419998</v>
          </cell>
          <cell r="D1186">
            <v>31.700001</v>
          </cell>
          <cell r="E1186">
            <v>31.98</v>
          </cell>
          <cell r="F1186">
            <v>28.910582000000002</v>
          </cell>
          <cell r="G1186">
            <v>28714</v>
          </cell>
        </row>
        <row r="1187">
          <cell r="A1187">
            <v>42731</v>
          </cell>
          <cell r="B1187">
            <v>31.99</v>
          </cell>
          <cell r="C1187">
            <v>32.290000999999997</v>
          </cell>
          <cell r="D1187">
            <v>31.66</v>
          </cell>
          <cell r="E1187">
            <v>32.060001</v>
          </cell>
          <cell r="F1187">
            <v>28.982904000000001</v>
          </cell>
          <cell r="G1187">
            <v>1106544</v>
          </cell>
        </row>
        <row r="1188">
          <cell r="A1188">
            <v>42732</v>
          </cell>
          <cell r="B1188">
            <v>32.040000999999997</v>
          </cell>
          <cell r="C1188">
            <v>32.659999999999997</v>
          </cell>
          <cell r="D1188">
            <v>31.9</v>
          </cell>
          <cell r="E1188">
            <v>32.560001</v>
          </cell>
          <cell r="F1188">
            <v>29.434913999999999</v>
          </cell>
          <cell r="G1188">
            <v>1269076</v>
          </cell>
        </row>
        <row r="1189">
          <cell r="A1189">
            <v>42733</v>
          </cell>
          <cell r="B1189">
            <v>32.5</v>
          </cell>
          <cell r="C1189">
            <v>33.689999</v>
          </cell>
          <cell r="D1189">
            <v>32.200001</v>
          </cell>
          <cell r="E1189">
            <v>33.450001</v>
          </cell>
          <cell r="F1189">
            <v>30.239491999999998</v>
          </cell>
          <cell r="G1189">
            <v>1835894</v>
          </cell>
        </row>
        <row r="1190">
          <cell r="A1190">
            <v>42734</v>
          </cell>
          <cell r="B1190">
            <v>33.520000000000003</v>
          </cell>
          <cell r="C1190">
            <v>33.740001999999997</v>
          </cell>
          <cell r="D1190">
            <v>32.93</v>
          </cell>
          <cell r="E1190">
            <v>33.380001</v>
          </cell>
          <cell r="F1190">
            <v>30.176212</v>
          </cell>
          <cell r="G1190">
            <v>687304</v>
          </cell>
        </row>
        <row r="1191">
          <cell r="A1191">
            <v>42737</v>
          </cell>
          <cell r="B1191">
            <v>33.340000000000003</v>
          </cell>
          <cell r="C1191">
            <v>33.380001</v>
          </cell>
          <cell r="D1191">
            <v>32.299999</v>
          </cell>
          <cell r="E1191">
            <v>33.380001</v>
          </cell>
          <cell r="F1191">
            <v>30.176212</v>
          </cell>
          <cell r="G1191">
            <v>11761</v>
          </cell>
        </row>
        <row r="1192">
          <cell r="A1192">
            <v>42738</v>
          </cell>
          <cell r="B1192">
            <v>33.209999000000003</v>
          </cell>
          <cell r="C1192">
            <v>33.849997999999999</v>
          </cell>
          <cell r="D1192">
            <v>32.799999</v>
          </cell>
          <cell r="E1192">
            <v>33.200001</v>
          </cell>
          <cell r="F1192">
            <v>30.013484999999999</v>
          </cell>
          <cell r="G1192">
            <v>1660070</v>
          </cell>
        </row>
        <row r="1193">
          <cell r="A1193">
            <v>42739</v>
          </cell>
          <cell r="B1193">
            <v>33.939999</v>
          </cell>
          <cell r="C1193">
            <v>33.939999</v>
          </cell>
          <cell r="D1193">
            <v>32.5</v>
          </cell>
          <cell r="E1193">
            <v>33.150002000000001</v>
          </cell>
          <cell r="F1193">
            <v>29.968287</v>
          </cell>
          <cell r="G1193">
            <v>2495194</v>
          </cell>
        </row>
        <row r="1194">
          <cell r="A1194">
            <v>42740</v>
          </cell>
          <cell r="B1194">
            <v>33.840000000000003</v>
          </cell>
          <cell r="C1194">
            <v>33.840000000000003</v>
          </cell>
          <cell r="D1194">
            <v>32.939999</v>
          </cell>
          <cell r="E1194">
            <v>33.360000999999997</v>
          </cell>
          <cell r="F1194">
            <v>30.158131000000001</v>
          </cell>
          <cell r="G1194">
            <v>1689183</v>
          </cell>
        </row>
        <row r="1195">
          <cell r="A1195">
            <v>42741</v>
          </cell>
          <cell r="B1195">
            <v>33.75</v>
          </cell>
          <cell r="C1195">
            <v>33.759998000000003</v>
          </cell>
          <cell r="D1195">
            <v>32.540000999999997</v>
          </cell>
          <cell r="E1195">
            <v>33.389999000000003</v>
          </cell>
          <cell r="F1195">
            <v>30.185251000000001</v>
          </cell>
          <cell r="G1195">
            <v>1774692</v>
          </cell>
        </row>
        <row r="1196">
          <cell r="A1196">
            <v>42744</v>
          </cell>
          <cell r="B1196">
            <v>32.700001</v>
          </cell>
          <cell r="C1196">
            <v>33.700001</v>
          </cell>
          <cell r="D1196">
            <v>32.520000000000003</v>
          </cell>
          <cell r="E1196">
            <v>32.869999</v>
          </cell>
          <cell r="F1196">
            <v>29.715161999999999</v>
          </cell>
          <cell r="G1196">
            <v>1023164</v>
          </cell>
        </row>
        <row r="1197">
          <cell r="A1197">
            <v>42745</v>
          </cell>
          <cell r="B1197">
            <v>32.700001</v>
          </cell>
          <cell r="C1197">
            <v>33.549999</v>
          </cell>
          <cell r="D1197">
            <v>32.549999</v>
          </cell>
          <cell r="E1197">
            <v>32.689999</v>
          </cell>
          <cell r="F1197">
            <v>29.552437000000001</v>
          </cell>
          <cell r="G1197">
            <v>1492710</v>
          </cell>
        </row>
        <row r="1198">
          <cell r="A1198">
            <v>42746</v>
          </cell>
          <cell r="B1198">
            <v>33.419998</v>
          </cell>
          <cell r="C1198">
            <v>33.419998</v>
          </cell>
          <cell r="D1198">
            <v>32.009998000000003</v>
          </cell>
          <cell r="E1198">
            <v>32.229999999999997</v>
          </cell>
          <cell r="F1198">
            <v>29.136589000000001</v>
          </cell>
          <cell r="G1198">
            <v>2610286</v>
          </cell>
        </row>
        <row r="1199">
          <cell r="A1199">
            <v>42747</v>
          </cell>
          <cell r="B1199">
            <v>32.130001</v>
          </cell>
          <cell r="C1199">
            <v>32.529998999999997</v>
          </cell>
          <cell r="D1199">
            <v>31.77</v>
          </cell>
          <cell r="E1199">
            <v>31.940000999999999</v>
          </cell>
          <cell r="F1199">
            <v>28.874421999999999</v>
          </cell>
          <cell r="G1199">
            <v>1114353</v>
          </cell>
        </row>
        <row r="1200">
          <cell r="A1200">
            <v>42748</v>
          </cell>
          <cell r="B1200">
            <v>32.919998</v>
          </cell>
          <cell r="C1200">
            <v>32.919998</v>
          </cell>
          <cell r="D1200">
            <v>31.709999</v>
          </cell>
          <cell r="E1200">
            <v>31.83</v>
          </cell>
          <cell r="F1200">
            <v>28.774977</v>
          </cell>
          <cell r="G1200">
            <v>1809119</v>
          </cell>
        </row>
        <row r="1201">
          <cell r="A1201">
            <v>42751</v>
          </cell>
          <cell r="B1201">
            <v>32</v>
          </cell>
          <cell r="C1201">
            <v>32.270000000000003</v>
          </cell>
          <cell r="D1201">
            <v>31.709999</v>
          </cell>
          <cell r="E1201">
            <v>31.82</v>
          </cell>
          <cell r="F1201">
            <v>28.765940000000001</v>
          </cell>
          <cell r="G1201">
            <v>648795</v>
          </cell>
        </row>
        <row r="1202">
          <cell r="A1202">
            <v>42752</v>
          </cell>
          <cell r="B1202">
            <v>31.809999000000001</v>
          </cell>
          <cell r="C1202">
            <v>31.82</v>
          </cell>
          <cell r="D1202">
            <v>30.48</v>
          </cell>
          <cell r="E1202">
            <v>30.559999000000001</v>
          </cell>
          <cell r="F1202">
            <v>27.626873</v>
          </cell>
          <cell r="G1202">
            <v>4131417</v>
          </cell>
        </row>
        <row r="1203">
          <cell r="A1203">
            <v>42753</v>
          </cell>
          <cell r="B1203">
            <v>30.5</v>
          </cell>
          <cell r="C1203">
            <v>30.5</v>
          </cell>
          <cell r="D1203">
            <v>29.51</v>
          </cell>
          <cell r="E1203">
            <v>29.84</v>
          </cell>
          <cell r="F1203">
            <v>26.975977</v>
          </cell>
          <cell r="G1203">
            <v>3763406</v>
          </cell>
        </row>
        <row r="1204">
          <cell r="A1204">
            <v>42754</v>
          </cell>
          <cell r="B1204">
            <v>29.42</v>
          </cell>
          <cell r="C1204">
            <v>29.85</v>
          </cell>
          <cell r="D1204">
            <v>29.1</v>
          </cell>
          <cell r="E1204">
            <v>29.469999000000001</v>
          </cell>
          <cell r="F1204">
            <v>26.641489</v>
          </cell>
          <cell r="G1204">
            <v>1768593</v>
          </cell>
        </row>
        <row r="1205">
          <cell r="A1205">
            <v>42755</v>
          </cell>
          <cell r="B1205">
            <v>29.42</v>
          </cell>
          <cell r="C1205">
            <v>30.969999000000001</v>
          </cell>
          <cell r="D1205">
            <v>29.1</v>
          </cell>
          <cell r="E1205">
            <v>30.16</v>
          </cell>
          <cell r="F1205">
            <v>27.265264999999999</v>
          </cell>
          <cell r="G1205">
            <v>1163472</v>
          </cell>
        </row>
        <row r="1206">
          <cell r="A1206">
            <v>42758</v>
          </cell>
          <cell r="B1206">
            <v>29.33</v>
          </cell>
          <cell r="C1206">
            <v>30.09</v>
          </cell>
          <cell r="D1206">
            <v>29.33</v>
          </cell>
          <cell r="E1206">
            <v>29.940000999999999</v>
          </cell>
          <cell r="F1206">
            <v>27.066379999999999</v>
          </cell>
          <cell r="G1206">
            <v>1983569</v>
          </cell>
        </row>
        <row r="1207">
          <cell r="A1207">
            <v>42759</v>
          </cell>
          <cell r="B1207">
            <v>29.940000999999999</v>
          </cell>
          <cell r="C1207">
            <v>30.450001</v>
          </cell>
          <cell r="D1207">
            <v>29.5</v>
          </cell>
          <cell r="E1207">
            <v>30</v>
          </cell>
          <cell r="F1207">
            <v>27.120621</v>
          </cell>
          <cell r="G1207">
            <v>7488294</v>
          </cell>
        </row>
        <row r="1208">
          <cell r="A1208">
            <v>42760</v>
          </cell>
          <cell r="B1208">
            <v>30.049999</v>
          </cell>
          <cell r="C1208">
            <v>30.77</v>
          </cell>
          <cell r="D1208">
            <v>30</v>
          </cell>
          <cell r="E1208">
            <v>30.629999000000002</v>
          </cell>
          <cell r="F1208">
            <v>27.690152999999999</v>
          </cell>
          <cell r="G1208">
            <v>5422725</v>
          </cell>
        </row>
        <row r="1209">
          <cell r="A1209">
            <v>42761</v>
          </cell>
          <cell r="B1209">
            <v>30.27</v>
          </cell>
          <cell r="C1209">
            <v>30.49</v>
          </cell>
          <cell r="D1209">
            <v>29.540001</v>
          </cell>
          <cell r="E1209">
            <v>30.15</v>
          </cell>
          <cell r="F1209">
            <v>27.256222000000001</v>
          </cell>
          <cell r="G1209">
            <v>2366836</v>
          </cell>
        </row>
        <row r="1210">
          <cell r="A1210">
            <v>42762</v>
          </cell>
          <cell r="B1210">
            <v>30.15</v>
          </cell>
          <cell r="C1210">
            <v>30.77</v>
          </cell>
          <cell r="D1210">
            <v>29.98</v>
          </cell>
          <cell r="E1210">
            <v>30.5</v>
          </cell>
          <cell r="F1210">
            <v>27.572631999999999</v>
          </cell>
          <cell r="G1210">
            <v>1424866</v>
          </cell>
        </row>
        <row r="1211">
          <cell r="A1211">
            <v>42765</v>
          </cell>
          <cell r="B1211">
            <v>30.5</v>
          </cell>
          <cell r="C1211">
            <v>30.74</v>
          </cell>
          <cell r="D1211">
            <v>29.82</v>
          </cell>
          <cell r="E1211">
            <v>30</v>
          </cell>
          <cell r="F1211">
            <v>27.120621</v>
          </cell>
          <cell r="G1211">
            <v>2671768</v>
          </cell>
        </row>
        <row r="1212">
          <cell r="A1212">
            <v>42766</v>
          </cell>
          <cell r="B1212">
            <v>30.299999</v>
          </cell>
          <cell r="C1212">
            <v>30.6</v>
          </cell>
          <cell r="D1212">
            <v>29.83</v>
          </cell>
          <cell r="E1212">
            <v>30.450001</v>
          </cell>
          <cell r="F1212">
            <v>27.527431</v>
          </cell>
          <cell r="G1212">
            <v>4751348</v>
          </cell>
        </row>
        <row r="1213">
          <cell r="A1213">
            <v>42767</v>
          </cell>
          <cell r="B1213">
            <v>30.530000999999999</v>
          </cell>
          <cell r="C1213">
            <v>30.620000999999998</v>
          </cell>
          <cell r="D1213">
            <v>30.4</v>
          </cell>
          <cell r="E1213">
            <v>30.469999000000001</v>
          </cell>
          <cell r="F1213">
            <v>27.545508999999999</v>
          </cell>
          <cell r="G1213">
            <v>2130271</v>
          </cell>
        </row>
        <row r="1214">
          <cell r="A1214">
            <v>42768</v>
          </cell>
          <cell r="B1214">
            <v>30.58</v>
          </cell>
          <cell r="C1214">
            <v>30.709999</v>
          </cell>
          <cell r="D1214">
            <v>30.280000999999999</v>
          </cell>
          <cell r="E1214">
            <v>30.370000999999998</v>
          </cell>
          <cell r="F1214">
            <v>27.455109</v>
          </cell>
          <cell r="G1214">
            <v>2179032</v>
          </cell>
        </row>
        <row r="1215">
          <cell r="A1215">
            <v>42769</v>
          </cell>
          <cell r="B1215">
            <v>30.299999</v>
          </cell>
          <cell r="C1215">
            <v>30.75</v>
          </cell>
          <cell r="D1215">
            <v>29.85</v>
          </cell>
          <cell r="E1215">
            <v>29.969999000000001</v>
          </cell>
          <cell r="F1215">
            <v>27.093499999999999</v>
          </cell>
          <cell r="G1215">
            <v>22602902</v>
          </cell>
        </row>
        <row r="1216">
          <cell r="A1216">
            <v>42773</v>
          </cell>
          <cell r="B1216">
            <v>29.98</v>
          </cell>
          <cell r="C1216">
            <v>30.43</v>
          </cell>
          <cell r="D1216">
            <v>29.52</v>
          </cell>
          <cell r="E1216">
            <v>30.139999</v>
          </cell>
          <cell r="F1216">
            <v>27.247185000000002</v>
          </cell>
          <cell r="G1216">
            <v>2256139</v>
          </cell>
        </row>
        <row r="1217">
          <cell r="A1217">
            <v>42774</v>
          </cell>
          <cell r="B1217">
            <v>29.549999</v>
          </cell>
          <cell r="C1217">
            <v>29.99</v>
          </cell>
          <cell r="D1217">
            <v>29.01</v>
          </cell>
          <cell r="E1217">
            <v>29.26</v>
          </cell>
          <cell r="F1217">
            <v>26.451644999999999</v>
          </cell>
          <cell r="G1217">
            <v>4141931</v>
          </cell>
        </row>
        <row r="1218">
          <cell r="A1218">
            <v>42775</v>
          </cell>
          <cell r="B1218">
            <v>29.389999</v>
          </cell>
          <cell r="C1218">
            <v>29.620000999999998</v>
          </cell>
          <cell r="D1218">
            <v>27.950001</v>
          </cell>
          <cell r="E1218">
            <v>28.07</v>
          </cell>
          <cell r="F1218">
            <v>25.375858000000001</v>
          </cell>
          <cell r="G1218">
            <v>3657042</v>
          </cell>
        </row>
        <row r="1219">
          <cell r="A1219">
            <v>42776</v>
          </cell>
          <cell r="B1219">
            <v>28.110001</v>
          </cell>
          <cell r="C1219">
            <v>28.77</v>
          </cell>
          <cell r="D1219">
            <v>28.059999000000001</v>
          </cell>
          <cell r="E1219">
            <v>28.700001</v>
          </cell>
          <cell r="F1219">
            <v>25.945395000000001</v>
          </cell>
          <cell r="G1219">
            <v>6552632</v>
          </cell>
        </row>
        <row r="1220">
          <cell r="A1220">
            <v>42779</v>
          </cell>
          <cell r="B1220">
            <v>28.629999000000002</v>
          </cell>
          <cell r="C1220">
            <v>28.969999000000001</v>
          </cell>
          <cell r="D1220">
            <v>28.459999</v>
          </cell>
          <cell r="E1220">
            <v>28.9</v>
          </cell>
          <cell r="F1220">
            <v>26.126197999999999</v>
          </cell>
          <cell r="G1220">
            <v>3079097</v>
          </cell>
        </row>
        <row r="1221">
          <cell r="A1221">
            <v>42780</v>
          </cell>
          <cell r="B1221">
            <v>28.809999000000001</v>
          </cell>
          <cell r="C1221">
            <v>28.950001</v>
          </cell>
          <cell r="D1221">
            <v>28.6</v>
          </cell>
          <cell r="E1221">
            <v>28.65</v>
          </cell>
          <cell r="F1221">
            <v>25.900192000000001</v>
          </cell>
          <cell r="G1221">
            <v>2625935</v>
          </cell>
        </row>
        <row r="1222">
          <cell r="A1222">
            <v>42781</v>
          </cell>
          <cell r="B1222">
            <v>28.59</v>
          </cell>
          <cell r="C1222">
            <v>28.889999</v>
          </cell>
          <cell r="D1222">
            <v>27.860001</v>
          </cell>
          <cell r="E1222">
            <v>28.299999</v>
          </cell>
          <cell r="F1222">
            <v>25.583784000000001</v>
          </cell>
          <cell r="G1222">
            <v>4833726</v>
          </cell>
        </row>
        <row r="1223">
          <cell r="A1223">
            <v>42782</v>
          </cell>
          <cell r="B1223">
            <v>28.02</v>
          </cell>
          <cell r="C1223">
            <v>28.32</v>
          </cell>
          <cell r="D1223">
            <v>28</v>
          </cell>
          <cell r="E1223">
            <v>28.190000999999999</v>
          </cell>
          <cell r="F1223">
            <v>25.484344</v>
          </cell>
          <cell r="G1223">
            <v>5393947</v>
          </cell>
        </row>
        <row r="1224">
          <cell r="A1224">
            <v>42783</v>
          </cell>
          <cell r="B1224">
            <v>28.040001</v>
          </cell>
          <cell r="C1224">
            <v>28.43</v>
          </cell>
          <cell r="D1224">
            <v>27.639999</v>
          </cell>
          <cell r="E1224">
            <v>27.82</v>
          </cell>
          <cell r="F1224">
            <v>25.149854999999999</v>
          </cell>
          <cell r="G1224">
            <v>1944537</v>
          </cell>
        </row>
        <row r="1225">
          <cell r="A1225">
            <v>42786</v>
          </cell>
          <cell r="B1225">
            <v>27.51</v>
          </cell>
          <cell r="C1225">
            <v>28.459999</v>
          </cell>
          <cell r="D1225">
            <v>27.51</v>
          </cell>
          <cell r="E1225">
            <v>28.209999</v>
          </cell>
          <cell r="F1225">
            <v>25.502421999999999</v>
          </cell>
          <cell r="G1225">
            <v>1034596</v>
          </cell>
        </row>
        <row r="1226">
          <cell r="A1226">
            <v>42787</v>
          </cell>
          <cell r="B1226">
            <v>27.93</v>
          </cell>
          <cell r="C1226">
            <v>28.41</v>
          </cell>
          <cell r="D1226">
            <v>27.25</v>
          </cell>
          <cell r="E1226">
            <v>27.959999</v>
          </cell>
          <cell r="F1226">
            <v>25.276416999999999</v>
          </cell>
          <cell r="G1226">
            <v>4035033</v>
          </cell>
        </row>
        <row r="1227">
          <cell r="A1227">
            <v>42788</v>
          </cell>
          <cell r="B1227">
            <v>27.82</v>
          </cell>
          <cell r="C1227">
            <v>28.25</v>
          </cell>
          <cell r="D1227">
            <v>27.76</v>
          </cell>
          <cell r="E1227">
            <v>28.15</v>
          </cell>
          <cell r="F1227">
            <v>25.448181000000002</v>
          </cell>
          <cell r="G1227">
            <v>5376131</v>
          </cell>
        </row>
        <row r="1228">
          <cell r="A1228">
            <v>42789</v>
          </cell>
          <cell r="B1228">
            <v>27.799999</v>
          </cell>
          <cell r="C1228">
            <v>28.5</v>
          </cell>
          <cell r="D1228">
            <v>27.51</v>
          </cell>
          <cell r="E1228">
            <v>28.299999</v>
          </cell>
          <cell r="F1228">
            <v>25.583784000000001</v>
          </cell>
          <cell r="G1228">
            <v>1533660</v>
          </cell>
        </row>
        <row r="1229">
          <cell r="A1229">
            <v>42790</v>
          </cell>
          <cell r="B1229">
            <v>27.99</v>
          </cell>
          <cell r="C1229">
            <v>28</v>
          </cell>
          <cell r="D1229">
            <v>26.85</v>
          </cell>
          <cell r="E1229">
            <v>26.959999</v>
          </cell>
          <cell r="F1229">
            <v>24.372395999999998</v>
          </cell>
          <cell r="G1229">
            <v>2064606</v>
          </cell>
        </row>
        <row r="1230">
          <cell r="A1230">
            <v>42793</v>
          </cell>
          <cell r="B1230">
            <v>26.540001</v>
          </cell>
          <cell r="C1230">
            <v>27.09</v>
          </cell>
          <cell r="D1230">
            <v>26.360001</v>
          </cell>
          <cell r="E1230">
            <v>26.42</v>
          </cell>
          <cell r="F1230">
            <v>23.884226000000002</v>
          </cell>
          <cell r="G1230">
            <v>2333398</v>
          </cell>
        </row>
        <row r="1231">
          <cell r="A1231">
            <v>42794</v>
          </cell>
          <cell r="B1231">
            <v>26.940000999999999</v>
          </cell>
          <cell r="C1231">
            <v>26.940000999999999</v>
          </cell>
          <cell r="D1231">
            <v>26.09</v>
          </cell>
          <cell r="E1231">
            <v>26.469999000000001</v>
          </cell>
          <cell r="F1231">
            <v>23.929428000000001</v>
          </cell>
          <cell r="G1231">
            <v>4252238</v>
          </cell>
        </row>
        <row r="1232">
          <cell r="A1232">
            <v>42795</v>
          </cell>
          <cell r="B1232">
            <v>26.99</v>
          </cell>
          <cell r="C1232">
            <v>27.700001</v>
          </cell>
          <cell r="D1232">
            <v>26.549999</v>
          </cell>
          <cell r="E1232">
            <v>27.450001</v>
          </cell>
          <cell r="F1232">
            <v>24.815370999999999</v>
          </cell>
          <cell r="G1232">
            <v>4595025</v>
          </cell>
        </row>
        <row r="1233">
          <cell r="A1233">
            <v>42796</v>
          </cell>
          <cell r="B1233">
            <v>27.059999000000001</v>
          </cell>
          <cell r="C1233">
            <v>27.6</v>
          </cell>
          <cell r="D1233">
            <v>27.059999000000001</v>
          </cell>
          <cell r="E1233">
            <v>27.17</v>
          </cell>
          <cell r="F1233">
            <v>24.562241</v>
          </cell>
          <cell r="G1233">
            <v>2130270</v>
          </cell>
        </row>
        <row r="1234">
          <cell r="A1234">
            <v>42797</v>
          </cell>
          <cell r="B1234">
            <v>27.200001</v>
          </cell>
          <cell r="C1234">
            <v>27.540001</v>
          </cell>
          <cell r="D1234">
            <v>27.139999</v>
          </cell>
          <cell r="E1234">
            <v>27.27</v>
          </cell>
          <cell r="F1234">
            <v>24.652645</v>
          </cell>
          <cell r="G1234">
            <v>4195785</v>
          </cell>
        </row>
        <row r="1235">
          <cell r="A1235">
            <v>42800</v>
          </cell>
          <cell r="B1235">
            <v>27.129999000000002</v>
          </cell>
          <cell r="C1235">
            <v>27.85</v>
          </cell>
          <cell r="D1235">
            <v>26.75</v>
          </cell>
          <cell r="E1235">
            <v>27.75</v>
          </cell>
          <cell r="F1235">
            <v>25.086575</v>
          </cell>
          <cell r="G1235">
            <v>4267659</v>
          </cell>
        </row>
        <row r="1236">
          <cell r="A1236">
            <v>42801</v>
          </cell>
          <cell r="B1236">
            <v>27.469999000000001</v>
          </cell>
          <cell r="C1236">
            <v>28.040001</v>
          </cell>
          <cell r="D1236">
            <v>27.469999000000001</v>
          </cell>
          <cell r="E1236">
            <v>27.92</v>
          </cell>
          <cell r="F1236">
            <v>25.240257</v>
          </cell>
          <cell r="G1236">
            <v>5088166</v>
          </cell>
        </row>
        <row r="1237">
          <cell r="A1237">
            <v>42802</v>
          </cell>
          <cell r="B1237">
            <v>27.360001</v>
          </cell>
          <cell r="C1237">
            <v>28.059999000000001</v>
          </cell>
          <cell r="D1237">
            <v>27.15</v>
          </cell>
          <cell r="E1237">
            <v>27.41</v>
          </cell>
          <cell r="F1237">
            <v>24.779207</v>
          </cell>
          <cell r="G1237">
            <v>3616956</v>
          </cell>
        </row>
        <row r="1238">
          <cell r="A1238">
            <v>42803</v>
          </cell>
          <cell r="B1238">
            <v>27.4</v>
          </cell>
          <cell r="C1238">
            <v>27.6</v>
          </cell>
          <cell r="D1238">
            <v>27</v>
          </cell>
          <cell r="E1238">
            <v>27.110001</v>
          </cell>
          <cell r="F1238">
            <v>24.508001</v>
          </cell>
          <cell r="G1238">
            <v>1158512</v>
          </cell>
        </row>
        <row r="1239">
          <cell r="A1239">
            <v>42804</v>
          </cell>
          <cell r="B1239">
            <v>27.049999</v>
          </cell>
          <cell r="C1239">
            <v>27.49</v>
          </cell>
          <cell r="D1239">
            <v>27.049999</v>
          </cell>
          <cell r="E1239">
            <v>27.290001</v>
          </cell>
          <cell r="F1239">
            <v>24.670725000000001</v>
          </cell>
          <cell r="G1239">
            <v>1842895</v>
          </cell>
        </row>
        <row r="1240">
          <cell r="A1240">
            <v>42807</v>
          </cell>
          <cell r="B1240">
            <v>27.4</v>
          </cell>
          <cell r="C1240">
            <v>27.469999000000001</v>
          </cell>
          <cell r="D1240">
            <v>26.610001</v>
          </cell>
          <cell r="E1240">
            <v>27.059999000000001</v>
          </cell>
          <cell r="F1240">
            <v>24.462799</v>
          </cell>
          <cell r="G1240">
            <v>2676198</v>
          </cell>
        </row>
        <row r="1241">
          <cell r="A1241">
            <v>42808</v>
          </cell>
          <cell r="B1241">
            <v>26.959999</v>
          </cell>
          <cell r="C1241">
            <v>27.57</v>
          </cell>
          <cell r="D1241">
            <v>26.75</v>
          </cell>
          <cell r="E1241">
            <v>27.49</v>
          </cell>
          <cell r="F1241">
            <v>24.851527999999998</v>
          </cell>
          <cell r="G1241">
            <v>4322416</v>
          </cell>
        </row>
        <row r="1242">
          <cell r="A1242">
            <v>42809</v>
          </cell>
          <cell r="B1242">
            <v>27.02</v>
          </cell>
          <cell r="C1242">
            <v>28.92</v>
          </cell>
          <cell r="D1242">
            <v>27.01</v>
          </cell>
          <cell r="E1242">
            <v>28.32</v>
          </cell>
          <cell r="F1242">
            <v>25.601868</v>
          </cell>
          <cell r="G1242">
            <v>3632541</v>
          </cell>
        </row>
        <row r="1243">
          <cell r="A1243">
            <v>42810</v>
          </cell>
          <cell r="B1243">
            <v>28.16</v>
          </cell>
          <cell r="C1243">
            <v>29</v>
          </cell>
          <cell r="D1243">
            <v>28.07</v>
          </cell>
          <cell r="E1243">
            <v>28.469999000000001</v>
          </cell>
          <cell r="F1243">
            <v>25.737470999999999</v>
          </cell>
          <cell r="G1243">
            <v>5156582</v>
          </cell>
        </row>
        <row r="1244">
          <cell r="A1244">
            <v>42811</v>
          </cell>
          <cell r="B1244">
            <v>28.5</v>
          </cell>
          <cell r="C1244">
            <v>29.23</v>
          </cell>
          <cell r="D1244">
            <v>28.24</v>
          </cell>
          <cell r="E1244">
            <v>29.040001</v>
          </cell>
          <cell r="F1244">
            <v>26.252762000000001</v>
          </cell>
          <cell r="G1244">
            <v>4966356</v>
          </cell>
        </row>
        <row r="1245">
          <cell r="A1245">
            <v>42815</v>
          </cell>
          <cell r="B1245">
            <v>29.040001</v>
          </cell>
          <cell r="C1245">
            <v>30.860001</v>
          </cell>
          <cell r="D1245">
            <v>29.040001</v>
          </cell>
          <cell r="E1245">
            <v>30.42</v>
          </cell>
          <cell r="F1245">
            <v>27.500309000000001</v>
          </cell>
          <cell r="G1245">
            <v>7387480</v>
          </cell>
        </row>
        <row r="1246">
          <cell r="A1246">
            <v>42816</v>
          </cell>
          <cell r="B1246">
            <v>30.01</v>
          </cell>
          <cell r="C1246">
            <v>30.68</v>
          </cell>
          <cell r="D1246">
            <v>29.6</v>
          </cell>
          <cell r="E1246">
            <v>30.549999</v>
          </cell>
          <cell r="F1246">
            <v>27.617833999999998</v>
          </cell>
          <cell r="G1246">
            <v>3478263</v>
          </cell>
        </row>
        <row r="1247">
          <cell r="A1247">
            <v>42817</v>
          </cell>
          <cell r="B1247">
            <v>30.01</v>
          </cell>
          <cell r="C1247">
            <v>30.709999</v>
          </cell>
          <cell r="D1247">
            <v>30</v>
          </cell>
          <cell r="E1247">
            <v>30.389999</v>
          </cell>
          <cell r="F1247">
            <v>27.473189999999999</v>
          </cell>
          <cell r="G1247">
            <v>2109118</v>
          </cell>
        </row>
        <row r="1248">
          <cell r="A1248">
            <v>42818</v>
          </cell>
          <cell r="B1248">
            <v>30.23</v>
          </cell>
          <cell r="C1248">
            <v>30.5</v>
          </cell>
          <cell r="D1248">
            <v>29.93</v>
          </cell>
          <cell r="E1248">
            <v>30.02</v>
          </cell>
          <cell r="F1248">
            <v>27.138701999999999</v>
          </cell>
          <cell r="G1248">
            <v>4809616</v>
          </cell>
        </row>
        <row r="1249">
          <cell r="A1249">
            <v>42821</v>
          </cell>
          <cell r="B1249">
            <v>29.889999</v>
          </cell>
          <cell r="C1249">
            <v>30.889999</v>
          </cell>
          <cell r="D1249">
            <v>29.59</v>
          </cell>
          <cell r="E1249">
            <v>30.75</v>
          </cell>
          <cell r="F1249">
            <v>27.798635000000001</v>
          </cell>
          <cell r="G1249">
            <v>1049889</v>
          </cell>
        </row>
        <row r="1250">
          <cell r="A1250">
            <v>42822</v>
          </cell>
          <cell r="B1250">
            <v>30.209999</v>
          </cell>
          <cell r="C1250">
            <v>31.49</v>
          </cell>
          <cell r="D1250">
            <v>30.209999</v>
          </cell>
          <cell r="E1250">
            <v>30.98</v>
          </cell>
          <cell r="F1250">
            <v>28.006561000000001</v>
          </cell>
          <cell r="G1250">
            <v>3628430</v>
          </cell>
        </row>
        <row r="1251">
          <cell r="A1251">
            <v>42823</v>
          </cell>
          <cell r="B1251">
            <v>30.76</v>
          </cell>
          <cell r="C1251">
            <v>32.080002</v>
          </cell>
          <cell r="D1251">
            <v>30.74</v>
          </cell>
          <cell r="E1251">
            <v>32.009998000000003</v>
          </cell>
          <cell r="F1251">
            <v>28.9377</v>
          </cell>
          <cell r="G1251">
            <v>2615895</v>
          </cell>
        </row>
        <row r="1252">
          <cell r="A1252">
            <v>42824</v>
          </cell>
          <cell r="B1252">
            <v>31.98</v>
          </cell>
          <cell r="C1252">
            <v>32.310001</v>
          </cell>
          <cell r="D1252">
            <v>31.559999000000001</v>
          </cell>
          <cell r="E1252">
            <v>31.690000999999999</v>
          </cell>
          <cell r="F1252">
            <v>28.648415</v>
          </cell>
          <cell r="G1252">
            <v>5887595</v>
          </cell>
        </row>
        <row r="1253">
          <cell r="A1253">
            <v>42825</v>
          </cell>
          <cell r="B1253">
            <v>31.690000999999999</v>
          </cell>
          <cell r="C1253">
            <v>32.32</v>
          </cell>
          <cell r="D1253">
            <v>30.549999</v>
          </cell>
          <cell r="E1253">
            <v>30.84</v>
          </cell>
          <cell r="F1253">
            <v>27.879999000000002</v>
          </cell>
          <cell r="G1253">
            <v>5168127</v>
          </cell>
        </row>
        <row r="1254">
          <cell r="A1254">
            <v>42828</v>
          </cell>
          <cell r="B1254">
            <v>30.85</v>
          </cell>
          <cell r="C1254">
            <v>31.440000999999999</v>
          </cell>
          <cell r="D1254">
            <v>30.02</v>
          </cell>
          <cell r="E1254">
            <v>30.379999000000002</v>
          </cell>
          <cell r="F1254">
            <v>27.464148999999999</v>
          </cell>
          <cell r="G1254">
            <v>2932265</v>
          </cell>
        </row>
        <row r="1255">
          <cell r="A1255">
            <v>42829</v>
          </cell>
          <cell r="B1255">
            <v>30.559999000000001</v>
          </cell>
          <cell r="C1255">
            <v>31.42</v>
          </cell>
          <cell r="D1255">
            <v>30.18</v>
          </cell>
          <cell r="E1255">
            <v>31.27</v>
          </cell>
          <cell r="F1255">
            <v>28.268730000000001</v>
          </cell>
          <cell r="G1255">
            <v>2268051</v>
          </cell>
        </row>
        <row r="1256">
          <cell r="A1256">
            <v>42830</v>
          </cell>
          <cell r="B1256">
            <v>31.42</v>
          </cell>
          <cell r="C1256">
            <v>31.42</v>
          </cell>
          <cell r="D1256">
            <v>30.370000999999998</v>
          </cell>
          <cell r="E1256">
            <v>30.5</v>
          </cell>
          <cell r="F1256">
            <v>27.572631999999999</v>
          </cell>
          <cell r="G1256">
            <v>2177918</v>
          </cell>
        </row>
        <row r="1257">
          <cell r="A1257">
            <v>42831</v>
          </cell>
          <cell r="B1257">
            <v>30.51</v>
          </cell>
          <cell r="C1257">
            <v>30.68</v>
          </cell>
          <cell r="D1257">
            <v>30</v>
          </cell>
          <cell r="E1257">
            <v>30.09</v>
          </cell>
          <cell r="F1257">
            <v>27.201982000000001</v>
          </cell>
          <cell r="G1257">
            <v>1936269</v>
          </cell>
        </row>
        <row r="1258">
          <cell r="A1258">
            <v>42832</v>
          </cell>
          <cell r="B1258">
            <v>30.49</v>
          </cell>
          <cell r="C1258">
            <v>30.99</v>
          </cell>
          <cell r="D1258">
            <v>29.91</v>
          </cell>
          <cell r="E1258">
            <v>30.950001</v>
          </cell>
          <cell r="F1258">
            <v>27.979441000000001</v>
          </cell>
          <cell r="G1258">
            <v>2110284</v>
          </cell>
        </row>
        <row r="1259">
          <cell r="A1259">
            <v>42835</v>
          </cell>
          <cell r="B1259">
            <v>30.950001</v>
          </cell>
          <cell r="C1259">
            <v>31.030000999999999</v>
          </cell>
          <cell r="D1259">
            <v>30.200001</v>
          </cell>
          <cell r="E1259">
            <v>30.530000999999999</v>
          </cell>
          <cell r="F1259">
            <v>27.599751999999999</v>
          </cell>
          <cell r="G1259">
            <v>1109908</v>
          </cell>
        </row>
        <row r="1260">
          <cell r="A1260">
            <v>42836</v>
          </cell>
          <cell r="B1260">
            <v>30.559999000000001</v>
          </cell>
          <cell r="C1260">
            <v>30.799999</v>
          </cell>
          <cell r="D1260">
            <v>30.07</v>
          </cell>
          <cell r="E1260">
            <v>30.709999</v>
          </cell>
          <cell r="F1260">
            <v>27.762474000000001</v>
          </cell>
          <cell r="G1260">
            <v>1472412</v>
          </cell>
        </row>
        <row r="1261">
          <cell r="A1261">
            <v>42837</v>
          </cell>
          <cell r="B1261">
            <v>30.190000999999999</v>
          </cell>
          <cell r="C1261">
            <v>30.530000999999999</v>
          </cell>
          <cell r="D1261">
            <v>29.799999</v>
          </cell>
          <cell r="E1261">
            <v>30.059999000000001</v>
          </cell>
          <cell r="F1261">
            <v>27.174863999999999</v>
          </cell>
          <cell r="G1261">
            <v>1365497</v>
          </cell>
        </row>
        <row r="1262">
          <cell r="A1262">
            <v>42842</v>
          </cell>
          <cell r="B1262">
            <v>29.799999</v>
          </cell>
          <cell r="C1262">
            <v>30.129999000000002</v>
          </cell>
          <cell r="D1262">
            <v>29.75</v>
          </cell>
          <cell r="E1262">
            <v>29.780000999999999</v>
          </cell>
          <cell r="F1262">
            <v>26.921735999999999</v>
          </cell>
          <cell r="G1262">
            <v>2316836</v>
          </cell>
        </row>
        <row r="1263">
          <cell r="A1263">
            <v>42843</v>
          </cell>
          <cell r="B1263">
            <v>29.51</v>
          </cell>
          <cell r="C1263">
            <v>30.860001</v>
          </cell>
          <cell r="D1263">
            <v>29.51</v>
          </cell>
          <cell r="E1263">
            <v>30.549999</v>
          </cell>
          <cell r="F1263">
            <v>27.617833999999998</v>
          </cell>
          <cell r="G1263">
            <v>2540795</v>
          </cell>
        </row>
        <row r="1264">
          <cell r="A1264">
            <v>42844</v>
          </cell>
          <cell r="B1264">
            <v>30.110001</v>
          </cell>
          <cell r="C1264">
            <v>30.68</v>
          </cell>
          <cell r="D1264">
            <v>30.08</v>
          </cell>
          <cell r="E1264">
            <v>30.190000999999999</v>
          </cell>
          <cell r="F1264">
            <v>27.292384999999999</v>
          </cell>
          <cell r="G1264">
            <v>1449506</v>
          </cell>
        </row>
        <row r="1265">
          <cell r="A1265">
            <v>42845</v>
          </cell>
          <cell r="B1265">
            <v>30.4</v>
          </cell>
          <cell r="C1265">
            <v>30.93</v>
          </cell>
          <cell r="D1265">
            <v>30.32</v>
          </cell>
          <cell r="E1265">
            <v>30.860001</v>
          </cell>
          <cell r="F1265">
            <v>27.898078999999999</v>
          </cell>
          <cell r="G1265">
            <v>1528262</v>
          </cell>
        </row>
        <row r="1266">
          <cell r="A1266">
            <v>42846</v>
          </cell>
          <cell r="B1266">
            <v>30.76</v>
          </cell>
          <cell r="C1266">
            <v>30.85</v>
          </cell>
          <cell r="D1266">
            <v>30.5</v>
          </cell>
          <cell r="E1266">
            <v>30.73</v>
          </cell>
          <cell r="F1266">
            <v>27.780553999999999</v>
          </cell>
          <cell r="G1266">
            <v>963182</v>
          </cell>
        </row>
        <row r="1267">
          <cell r="A1267">
            <v>42849</v>
          </cell>
          <cell r="B1267">
            <v>30.91</v>
          </cell>
          <cell r="C1267">
            <v>32.150002000000001</v>
          </cell>
          <cell r="D1267">
            <v>30.9</v>
          </cell>
          <cell r="E1267">
            <v>32.020000000000003</v>
          </cell>
          <cell r="F1267">
            <v>28.946745</v>
          </cell>
          <cell r="G1267">
            <v>1613271</v>
          </cell>
        </row>
        <row r="1268">
          <cell r="A1268">
            <v>42850</v>
          </cell>
          <cell r="B1268">
            <v>31.370000999999998</v>
          </cell>
          <cell r="C1268">
            <v>32</v>
          </cell>
          <cell r="D1268">
            <v>31.190000999999999</v>
          </cell>
          <cell r="E1268">
            <v>31.5</v>
          </cell>
          <cell r="F1268">
            <v>28.476654</v>
          </cell>
          <cell r="G1268">
            <v>3547528</v>
          </cell>
        </row>
        <row r="1269">
          <cell r="A1269">
            <v>42851</v>
          </cell>
          <cell r="B1269">
            <v>31.35</v>
          </cell>
          <cell r="C1269">
            <v>32</v>
          </cell>
          <cell r="D1269">
            <v>31.35</v>
          </cell>
          <cell r="E1269">
            <v>31.780000999999999</v>
          </cell>
          <cell r="F1269">
            <v>28.729776000000001</v>
          </cell>
          <cell r="G1269">
            <v>5675489</v>
          </cell>
        </row>
        <row r="1270">
          <cell r="A1270">
            <v>42852</v>
          </cell>
          <cell r="B1270">
            <v>32</v>
          </cell>
          <cell r="C1270">
            <v>32.189999</v>
          </cell>
          <cell r="D1270">
            <v>31.889999</v>
          </cell>
          <cell r="E1270">
            <v>32</v>
          </cell>
          <cell r="F1270">
            <v>28.928663</v>
          </cell>
          <cell r="G1270">
            <v>2887830</v>
          </cell>
        </row>
        <row r="1271">
          <cell r="A1271">
            <v>42853</v>
          </cell>
          <cell r="B1271">
            <v>31.59</v>
          </cell>
          <cell r="C1271">
            <v>31.870000999999998</v>
          </cell>
          <cell r="D1271">
            <v>31.5</v>
          </cell>
          <cell r="E1271">
            <v>31.559999000000001</v>
          </cell>
          <cell r="F1271">
            <v>28.530892999999999</v>
          </cell>
          <cell r="G1271">
            <v>1600065</v>
          </cell>
        </row>
        <row r="1272">
          <cell r="A1272">
            <v>42857</v>
          </cell>
          <cell r="B1272">
            <v>31.370000999999998</v>
          </cell>
          <cell r="C1272">
            <v>31.549999</v>
          </cell>
          <cell r="D1272">
            <v>31.110001</v>
          </cell>
          <cell r="E1272">
            <v>31.51</v>
          </cell>
          <cell r="F1272">
            <v>28.485690999999999</v>
          </cell>
          <cell r="G1272">
            <v>2143628</v>
          </cell>
        </row>
        <row r="1273">
          <cell r="A1273">
            <v>42858</v>
          </cell>
          <cell r="B1273">
            <v>31.35</v>
          </cell>
          <cell r="C1273">
            <v>31.75</v>
          </cell>
          <cell r="D1273">
            <v>31.23</v>
          </cell>
          <cell r="E1273">
            <v>31.41</v>
          </cell>
          <cell r="F1273">
            <v>28.395289999999999</v>
          </cell>
          <cell r="G1273">
            <v>5155698</v>
          </cell>
        </row>
        <row r="1274">
          <cell r="A1274">
            <v>42859</v>
          </cell>
          <cell r="B1274">
            <v>31.41</v>
          </cell>
          <cell r="C1274">
            <v>31.690000999999999</v>
          </cell>
          <cell r="D1274">
            <v>30.85</v>
          </cell>
          <cell r="E1274">
            <v>31.110001</v>
          </cell>
          <cell r="F1274">
            <v>28.124084</v>
          </cell>
          <cell r="G1274">
            <v>2793694</v>
          </cell>
        </row>
        <row r="1275">
          <cell r="A1275">
            <v>42860</v>
          </cell>
          <cell r="B1275">
            <v>30.790001</v>
          </cell>
          <cell r="C1275">
            <v>31.639999</v>
          </cell>
          <cell r="D1275">
            <v>30.790001</v>
          </cell>
          <cell r="E1275">
            <v>31.5</v>
          </cell>
          <cell r="F1275">
            <v>28.476654</v>
          </cell>
          <cell r="G1275">
            <v>1903703</v>
          </cell>
        </row>
        <row r="1276">
          <cell r="A1276">
            <v>42863</v>
          </cell>
          <cell r="B1276">
            <v>31.17</v>
          </cell>
          <cell r="C1276">
            <v>31.68</v>
          </cell>
          <cell r="D1276">
            <v>31.17</v>
          </cell>
          <cell r="E1276">
            <v>31.49</v>
          </cell>
          <cell r="F1276">
            <v>28.467613</v>
          </cell>
          <cell r="G1276">
            <v>1154774</v>
          </cell>
        </row>
        <row r="1277">
          <cell r="A1277">
            <v>42864</v>
          </cell>
          <cell r="B1277">
            <v>31.51</v>
          </cell>
          <cell r="C1277">
            <v>31.98</v>
          </cell>
          <cell r="D1277">
            <v>31.51</v>
          </cell>
          <cell r="E1277">
            <v>31.93</v>
          </cell>
          <cell r="F1277">
            <v>28.865379000000001</v>
          </cell>
          <cell r="G1277">
            <v>2506882</v>
          </cell>
        </row>
        <row r="1278">
          <cell r="A1278">
            <v>42865</v>
          </cell>
          <cell r="B1278">
            <v>31.98</v>
          </cell>
          <cell r="C1278">
            <v>31.98</v>
          </cell>
          <cell r="D1278">
            <v>31.299999</v>
          </cell>
          <cell r="E1278">
            <v>31.52</v>
          </cell>
          <cell r="F1278">
            <v>28.494734000000001</v>
          </cell>
          <cell r="G1278">
            <v>1933179</v>
          </cell>
        </row>
        <row r="1279">
          <cell r="A1279">
            <v>42866</v>
          </cell>
          <cell r="B1279">
            <v>31.799999</v>
          </cell>
          <cell r="C1279">
            <v>32.330002</v>
          </cell>
          <cell r="D1279">
            <v>31.34</v>
          </cell>
          <cell r="E1279">
            <v>32.229999999999997</v>
          </cell>
          <cell r="F1279">
            <v>29.136589000000001</v>
          </cell>
          <cell r="G1279">
            <v>1069171</v>
          </cell>
        </row>
        <row r="1280">
          <cell r="A1280">
            <v>42867</v>
          </cell>
          <cell r="B1280">
            <v>32.229999999999997</v>
          </cell>
          <cell r="C1280">
            <v>32.5</v>
          </cell>
          <cell r="D1280">
            <v>31.129999000000002</v>
          </cell>
          <cell r="E1280">
            <v>31.5</v>
          </cell>
          <cell r="F1280">
            <v>28.476654</v>
          </cell>
          <cell r="G1280">
            <v>1792041</v>
          </cell>
        </row>
        <row r="1281">
          <cell r="A1281">
            <v>42870</v>
          </cell>
          <cell r="B1281">
            <v>31.75</v>
          </cell>
          <cell r="C1281">
            <v>31.77</v>
          </cell>
          <cell r="D1281">
            <v>31.059999000000001</v>
          </cell>
          <cell r="E1281">
            <v>31.709999</v>
          </cell>
          <cell r="F1281">
            <v>28.666495999999999</v>
          </cell>
          <cell r="G1281">
            <v>835042</v>
          </cell>
        </row>
        <row r="1282">
          <cell r="A1282">
            <v>42871</v>
          </cell>
          <cell r="B1282">
            <v>31.6</v>
          </cell>
          <cell r="C1282">
            <v>31.799999</v>
          </cell>
          <cell r="D1282">
            <v>31.110001</v>
          </cell>
          <cell r="E1282">
            <v>31.190000999999999</v>
          </cell>
          <cell r="F1282">
            <v>28.196408999999999</v>
          </cell>
          <cell r="G1282">
            <v>3223840</v>
          </cell>
        </row>
        <row r="1283">
          <cell r="A1283">
            <v>42872</v>
          </cell>
          <cell r="B1283">
            <v>30.639999</v>
          </cell>
          <cell r="C1283">
            <v>31.65</v>
          </cell>
          <cell r="D1283">
            <v>30.639999</v>
          </cell>
          <cell r="E1283">
            <v>31</v>
          </cell>
          <cell r="F1283">
            <v>28.024640999999999</v>
          </cell>
          <cell r="G1283">
            <v>10322716</v>
          </cell>
        </row>
        <row r="1284">
          <cell r="A1284">
            <v>42873</v>
          </cell>
          <cell r="B1284">
            <v>31.02</v>
          </cell>
          <cell r="C1284">
            <v>31.26</v>
          </cell>
          <cell r="D1284">
            <v>30.360001</v>
          </cell>
          <cell r="E1284">
            <v>30.84</v>
          </cell>
          <cell r="F1284">
            <v>27.879999000000002</v>
          </cell>
          <cell r="G1284">
            <v>3219340</v>
          </cell>
        </row>
        <row r="1285">
          <cell r="A1285">
            <v>42874</v>
          </cell>
          <cell r="B1285">
            <v>30.84</v>
          </cell>
          <cell r="C1285">
            <v>31.299999</v>
          </cell>
          <cell r="D1285">
            <v>30.35</v>
          </cell>
          <cell r="E1285">
            <v>30.99</v>
          </cell>
          <cell r="F1285">
            <v>28.015599999999999</v>
          </cell>
          <cell r="G1285">
            <v>1582536</v>
          </cell>
        </row>
        <row r="1286">
          <cell r="A1286">
            <v>42877</v>
          </cell>
          <cell r="B1286">
            <v>31.040001</v>
          </cell>
          <cell r="C1286">
            <v>31.299999</v>
          </cell>
          <cell r="D1286">
            <v>30.379999000000002</v>
          </cell>
          <cell r="E1286">
            <v>30.440000999999999</v>
          </cell>
          <cell r="F1286">
            <v>27.518393</v>
          </cell>
          <cell r="G1286">
            <v>921203</v>
          </cell>
        </row>
        <row r="1287">
          <cell r="A1287">
            <v>42878</v>
          </cell>
          <cell r="B1287">
            <v>30.25</v>
          </cell>
          <cell r="C1287">
            <v>31.5</v>
          </cell>
          <cell r="D1287">
            <v>30.25</v>
          </cell>
          <cell r="E1287">
            <v>31.33</v>
          </cell>
          <cell r="F1287">
            <v>28.322969000000001</v>
          </cell>
          <cell r="G1287">
            <v>3039783</v>
          </cell>
        </row>
        <row r="1288">
          <cell r="A1288">
            <v>42879</v>
          </cell>
          <cell r="B1288">
            <v>31</v>
          </cell>
          <cell r="C1288">
            <v>31.709999</v>
          </cell>
          <cell r="D1288">
            <v>31</v>
          </cell>
          <cell r="E1288">
            <v>31.57</v>
          </cell>
          <cell r="F1288">
            <v>28.539932</v>
          </cell>
          <cell r="G1288">
            <v>1612743</v>
          </cell>
        </row>
        <row r="1289">
          <cell r="A1289">
            <v>42880</v>
          </cell>
          <cell r="B1289">
            <v>31.629999000000002</v>
          </cell>
          <cell r="C1289">
            <v>31.870000999999998</v>
          </cell>
          <cell r="D1289">
            <v>31.1</v>
          </cell>
          <cell r="E1289">
            <v>31.41</v>
          </cell>
          <cell r="F1289">
            <v>28.395289999999999</v>
          </cell>
          <cell r="G1289">
            <v>1637448</v>
          </cell>
        </row>
        <row r="1290">
          <cell r="A1290">
            <v>42881</v>
          </cell>
          <cell r="B1290">
            <v>31.35</v>
          </cell>
          <cell r="C1290">
            <v>31.93</v>
          </cell>
          <cell r="D1290">
            <v>30.92</v>
          </cell>
          <cell r="E1290">
            <v>31.049999</v>
          </cell>
          <cell r="F1290">
            <v>28.069839000000002</v>
          </cell>
          <cell r="G1290">
            <v>4228724</v>
          </cell>
        </row>
        <row r="1291">
          <cell r="A1291">
            <v>42884</v>
          </cell>
          <cell r="B1291">
            <v>31.110001</v>
          </cell>
          <cell r="C1291">
            <v>31.73</v>
          </cell>
          <cell r="D1291">
            <v>31.110001</v>
          </cell>
          <cell r="E1291">
            <v>31.51</v>
          </cell>
          <cell r="F1291">
            <v>28.485690999999999</v>
          </cell>
          <cell r="G1291">
            <v>252208</v>
          </cell>
        </row>
        <row r="1292">
          <cell r="A1292">
            <v>42885</v>
          </cell>
          <cell r="B1292">
            <v>31.120000999999998</v>
          </cell>
          <cell r="C1292">
            <v>31.469999000000001</v>
          </cell>
          <cell r="D1292">
            <v>30.83</v>
          </cell>
          <cell r="E1292">
            <v>31</v>
          </cell>
          <cell r="F1292">
            <v>28.024640999999999</v>
          </cell>
          <cell r="G1292">
            <v>1370612</v>
          </cell>
        </row>
        <row r="1293">
          <cell r="A1293">
            <v>42886</v>
          </cell>
          <cell r="B1293">
            <v>31</v>
          </cell>
          <cell r="C1293">
            <v>31.280000999999999</v>
          </cell>
          <cell r="D1293">
            <v>29.459999</v>
          </cell>
          <cell r="E1293">
            <v>30.01</v>
          </cell>
          <cell r="F1293">
            <v>27.129662</v>
          </cell>
          <cell r="G1293">
            <v>6089979</v>
          </cell>
        </row>
        <row r="1294">
          <cell r="A1294">
            <v>42887</v>
          </cell>
          <cell r="B1294">
            <v>30.290001</v>
          </cell>
          <cell r="C1294">
            <v>30.75</v>
          </cell>
          <cell r="D1294">
            <v>29.99</v>
          </cell>
          <cell r="E1294">
            <v>30.16</v>
          </cell>
          <cell r="F1294">
            <v>27.265264999999999</v>
          </cell>
          <cell r="G1294">
            <v>2096233</v>
          </cell>
        </row>
        <row r="1295">
          <cell r="A1295">
            <v>42888</v>
          </cell>
          <cell r="B1295">
            <v>30.030000999999999</v>
          </cell>
          <cell r="C1295">
            <v>31.139999</v>
          </cell>
          <cell r="D1295">
            <v>30.030000999999999</v>
          </cell>
          <cell r="E1295">
            <v>30.440000999999999</v>
          </cell>
          <cell r="F1295">
            <v>27.518393</v>
          </cell>
          <cell r="G1295">
            <v>1407294</v>
          </cell>
        </row>
        <row r="1296">
          <cell r="A1296">
            <v>42891</v>
          </cell>
          <cell r="B1296">
            <v>30.440000999999999</v>
          </cell>
          <cell r="C1296">
            <v>31.24</v>
          </cell>
          <cell r="D1296">
            <v>30.4</v>
          </cell>
          <cell r="E1296">
            <v>30.66</v>
          </cell>
          <cell r="F1296">
            <v>27.717275999999998</v>
          </cell>
          <cell r="G1296">
            <v>893396</v>
          </cell>
        </row>
        <row r="1297">
          <cell r="A1297">
            <v>42892</v>
          </cell>
          <cell r="B1297">
            <v>30.290001</v>
          </cell>
          <cell r="C1297">
            <v>31.040001</v>
          </cell>
          <cell r="D1297">
            <v>30.049999</v>
          </cell>
          <cell r="E1297">
            <v>30.280000999999999</v>
          </cell>
          <cell r="F1297">
            <v>27.373749</v>
          </cell>
          <cell r="G1297">
            <v>1655561</v>
          </cell>
        </row>
        <row r="1298">
          <cell r="A1298">
            <v>42893</v>
          </cell>
          <cell r="B1298">
            <v>30.18</v>
          </cell>
          <cell r="C1298">
            <v>30.299999</v>
          </cell>
          <cell r="D1298">
            <v>29.66</v>
          </cell>
          <cell r="E1298">
            <v>30</v>
          </cell>
          <cell r="F1298">
            <v>27.120621</v>
          </cell>
          <cell r="G1298">
            <v>4626327</v>
          </cell>
        </row>
        <row r="1299">
          <cell r="A1299">
            <v>42894</v>
          </cell>
          <cell r="B1299">
            <v>30</v>
          </cell>
          <cell r="C1299">
            <v>30.16</v>
          </cell>
          <cell r="D1299">
            <v>29.02</v>
          </cell>
          <cell r="E1299">
            <v>29.129999000000002</v>
          </cell>
          <cell r="F1299">
            <v>26.334122000000001</v>
          </cell>
          <cell r="G1299">
            <v>4358925</v>
          </cell>
        </row>
        <row r="1300">
          <cell r="A1300">
            <v>42895</v>
          </cell>
          <cell r="B1300">
            <v>29.280000999999999</v>
          </cell>
          <cell r="C1300">
            <v>29.75</v>
          </cell>
          <cell r="D1300">
            <v>28.67</v>
          </cell>
          <cell r="E1300">
            <v>28.77</v>
          </cell>
          <cell r="F1300">
            <v>26.008676999999999</v>
          </cell>
          <cell r="G1300">
            <v>2909674</v>
          </cell>
        </row>
        <row r="1301">
          <cell r="A1301">
            <v>42898</v>
          </cell>
          <cell r="B1301">
            <v>29.24</v>
          </cell>
          <cell r="C1301">
            <v>29.24</v>
          </cell>
          <cell r="D1301">
            <v>28.67</v>
          </cell>
          <cell r="E1301">
            <v>29.030000999999999</v>
          </cell>
          <cell r="F1301">
            <v>26.243721000000001</v>
          </cell>
          <cell r="G1301">
            <v>871751</v>
          </cell>
        </row>
        <row r="1302">
          <cell r="A1302">
            <v>42899</v>
          </cell>
          <cell r="B1302">
            <v>29.07</v>
          </cell>
          <cell r="C1302">
            <v>29.74</v>
          </cell>
          <cell r="D1302">
            <v>29</v>
          </cell>
          <cell r="E1302">
            <v>29.190000999999999</v>
          </cell>
          <cell r="F1302">
            <v>26.388366999999999</v>
          </cell>
          <cell r="G1302">
            <v>2275890</v>
          </cell>
        </row>
        <row r="1303">
          <cell r="A1303">
            <v>42900</v>
          </cell>
          <cell r="B1303">
            <v>29.07</v>
          </cell>
          <cell r="C1303">
            <v>29.6</v>
          </cell>
          <cell r="D1303">
            <v>28.969999000000001</v>
          </cell>
          <cell r="E1303">
            <v>29.16</v>
          </cell>
          <cell r="F1303">
            <v>26.361243999999999</v>
          </cell>
          <cell r="G1303">
            <v>7591033</v>
          </cell>
        </row>
        <row r="1304">
          <cell r="A1304">
            <v>42901</v>
          </cell>
          <cell r="B1304">
            <v>29.16</v>
          </cell>
          <cell r="C1304">
            <v>29.43</v>
          </cell>
          <cell r="D1304">
            <v>28.68</v>
          </cell>
          <cell r="E1304">
            <v>29.27</v>
          </cell>
          <cell r="F1304">
            <v>26.460688000000001</v>
          </cell>
          <cell r="G1304">
            <v>1873771</v>
          </cell>
        </row>
        <row r="1305">
          <cell r="A1305">
            <v>42902</v>
          </cell>
          <cell r="B1305">
            <v>29.02</v>
          </cell>
          <cell r="C1305">
            <v>29.440000999999999</v>
          </cell>
          <cell r="D1305">
            <v>28.51</v>
          </cell>
          <cell r="E1305">
            <v>28.700001</v>
          </cell>
          <cell r="F1305">
            <v>25.945395000000001</v>
          </cell>
          <cell r="G1305">
            <v>4764979</v>
          </cell>
        </row>
        <row r="1306">
          <cell r="A1306">
            <v>42905</v>
          </cell>
          <cell r="B1306">
            <v>28.9</v>
          </cell>
          <cell r="C1306">
            <v>29.24</v>
          </cell>
          <cell r="D1306">
            <v>28.799999</v>
          </cell>
          <cell r="E1306">
            <v>28.950001</v>
          </cell>
          <cell r="F1306">
            <v>26.171399999999998</v>
          </cell>
          <cell r="G1306">
            <v>3402774</v>
          </cell>
        </row>
        <row r="1307">
          <cell r="A1307">
            <v>42906</v>
          </cell>
          <cell r="B1307">
            <v>29.030000999999999</v>
          </cell>
          <cell r="C1307">
            <v>29.25</v>
          </cell>
          <cell r="D1307">
            <v>28.709999</v>
          </cell>
          <cell r="E1307">
            <v>28.77</v>
          </cell>
          <cell r="F1307">
            <v>26.008676999999999</v>
          </cell>
          <cell r="G1307">
            <v>2499660</v>
          </cell>
        </row>
        <row r="1308">
          <cell r="A1308">
            <v>42907</v>
          </cell>
          <cell r="B1308">
            <v>28.77</v>
          </cell>
          <cell r="C1308">
            <v>29</v>
          </cell>
          <cell r="D1308">
            <v>27.690000999999999</v>
          </cell>
          <cell r="E1308">
            <v>27.83</v>
          </cell>
          <cell r="F1308">
            <v>25.158895000000001</v>
          </cell>
          <cell r="G1308">
            <v>1497040</v>
          </cell>
        </row>
        <row r="1309">
          <cell r="A1309">
            <v>42908</v>
          </cell>
          <cell r="B1309">
            <v>27.700001</v>
          </cell>
          <cell r="C1309">
            <v>28.700001</v>
          </cell>
          <cell r="D1309">
            <v>27.700001</v>
          </cell>
          <cell r="E1309">
            <v>28.139999</v>
          </cell>
          <cell r="F1309">
            <v>25.439143999999999</v>
          </cell>
          <cell r="G1309">
            <v>1710271</v>
          </cell>
        </row>
        <row r="1310">
          <cell r="A1310">
            <v>42909</v>
          </cell>
          <cell r="B1310">
            <v>28.110001</v>
          </cell>
          <cell r="C1310">
            <v>28.5</v>
          </cell>
          <cell r="D1310">
            <v>28.02</v>
          </cell>
          <cell r="E1310">
            <v>28.379999000000002</v>
          </cell>
          <cell r="F1310">
            <v>25.656106999999999</v>
          </cell>
          <cell r="G1310">
            <v>3677590</v>
          </cell>
        </row>
        <row r="1311">
          <cell r="A1311">
            <v>42912</v>
          </cell>
          <cell r="B1311">
            <v>28.120000999999998</v>
          </cell>
          <cell r="C1311">
            <v>29.190000999999999</v>
          </cell>
          <cell r="D1311">
            <v>28.1</v>
          </cell>
          <cell r="E1311">
            <v>29.030000999999999</v>
          </cell>
          <cell r="F1311">
            <v>26.243721000000001</v>
          </cell>
          <cell r="G1311">
            <v>4459579</v>
          </cell>
        </row>
        <row r="1312">
          <cell r="A1312">
            <v>42913</v>
          </cell>
          <cell r="B1312">
            <v>29</v>
          </cell>
          <cell r="C1312">
            <v>29</v>
          </cell>
          <cell r="D1312">
            <v>28.200001</v>
          </cell>
          <cell r="E1312">
            <v>28.389999</v>
          </cell>
          <cell r="F1312">
            <v>25.665147999999999</v>
          </cell>
          <cell r="G1312">
            <v>2227074</v>
          </cell>
        </row>
        <row r="1313">
          <cell r="A1313">
            <v>42914</v>
          </cell>
          <cell r="B1313">
            <v>28.49</v>
          </cell>
          <cell r="C1313">
            <v>28.49</v>
          </cell>
          <cell r="D1313">
            <v>27.709999</v>
          </cell>
          <cell r="E1313">
            <v>27.9</v>
          </cell>
          <cell r="F1313">
            <v>25.573484000000001</v>
          </cell>
          <cell r="G1313">
            <v>2726434</v>
          </cell>
        </row>
        <row r="1314">
          <cell r="A1314">
            <v>42915</v>
          </cell>
          <cell r="B1314">
            <v>27.610001</v>
          </cell>
          <cell r="C1314">
            <v>27.84</v>
          </cell>
          <cell r="D1314">
            <v>27.299999</v>
          </cell>
          <cell r="E1314">
            <v>27.379999000000002</v>
          </cell>
          <cell r="F1314">
            <v>25.096848000000001</v>
          </cell>
          <cell r="G1314">
            <v>1719556</v>
          </cell>
        </row>
        <row r="1315">
          <cell r="A1315">
            <v>42916</v>
          </cell>
          <cell r="B1315">
            <v>27.4</v>
          </cell>
          <cell r="C1315">
            <v>27.9</v>
          </cell>
          <cell r="D1315">
            <v>27.059999000000001</v>
          </cell>
          <cell r="E1315">
            <v>27.23</v>
          </cell>
          <cell r="F1315">
            <v>24.959356</v>
          </cell>
          <cell r="G1315">
            <v>3391149</v>
          </cell>
        </row>
        <row r="1316">
          <cell r="A1316">
            <v>42919</v>
          </cell>
          <cell r="B1316">
            <v>27.32</v>
          </cell>
          <cell r="C1316">
            <v>27.5</v>
          </cell>
          <cell r="D1316">
            <v>27.030000999999999</v>
          </cell>
          <cell r="E1316">
            <v>27.129999000000002</v>
          </cell>
          <cell r="F1316">
            <v>24.867692999999999</v>
          </cell>
          <cell r="G1316">
            <v>3008626</v>
          </cell>
        </row>
        <row r="1317">
          <cell r="A1317">
            <v>42920</v>
          </cell>
          <cell r="B1317">
            <v>27.01</v>
          </cell>
          <cell r="C1317">
            <v>27.639999</v>
          </cell>
          <cell r="D1317">
            <v>27.01</v>
          </cell>
          <cell r="E1317">
            <v>27.200001</v>
          </cell>
          <cell r="F1317">
            <v>24.931857999999998</v>
          </cell>
          <cell r="G1317">
            <v>2994579</v>
          </cell>
        </row>
        <row r="1318">
          <cell r="A1318">
            <v>42921</v>
          </cell>
          <cell r="B1318">
            <v>27.24</v>
          </cell>
          <cell r="C1318">
            <v>27.459999</v>
          </cell>
          <cell r="D1318">
            <v>26.76</v>
          </cell>
          <cell r="E1318">
            <v>27.24</v>
          </cell>
          <cell r="F1318">
            <v>24.968520999999999</v>
          </cell>
          <cell r="G1318">
            <v>1950047</v>
          </cell>
        </row>
        <row r="1319">
          <cell r="A1319">
            <v>42922</v>
          </cell>
          <cell r="B1319">
            <v>27.15</v>
          </cell>
          <cell r="C1319">
            <v>27.290001</v>
          </cell>
          <cell r="D1319">
            <v>26.5</v>
          </cell>
          <cell r="E1319">
            <v>26.77</v>
          </cell>
          <cell r="F1319">
            <v>24.537716</v>
          </cell>
          <cell r="G1319">
            <v>3536299</v>
          </cell>
        </row>
        <row r="1320">
          <cell r="A1320">
            <v>42923</v>
          </cell>
          <cell r="B1320">
            <v>26.790001</v>
          </cell>
          <cell r="C1320">
            <v>26.809999000000001</v>
          </cell>
          <cell r="D1320">
            <v>26.040001</v>
          </cell>
          <cell r="E1320">
            <v>26.610001</v>
          </cell>
          <cell r="F1320">
            <v>24.391058000000001</v>
          </cell>
          <cell r="G1320">
            <v>3804339</v>
          </cell>
        </row>
        <row r="1321">
          <cell r="A1321">
            <v>42926</v>
          </cell>
          <cell r="B1321">
            <v>26.76</v>
          </cell>
          <cell r="C1321">
            <v>26.77</v>
          </cell>
          <cell r="D1321">
            <v>26.23</v>
          </cell>
          <cell r="E1321">
            <v>26.549999</v>
          </cell>
          <cell r="F1321">
            <v>24.33606</v>
          </cell>
          <cell r="G1321">
            <v>5868969</v>
          </cell>
        </row>
        <row r="1322">
          <cell r="A1322">
            <v>42927</v>
          </cell>
          <cell r="B1322">
            <v>26.5</v>
          </cell>
          <cell r="C1322">
            <v>26.780000999999999</v>
          </cell>
          <cell r="D1322">
            <v>26.120000999999998</v>
          </cell>
          <cell r="E1322">
            <v>26.309999000000001</v>
          </cell>
          <cell r="F1322">
            <v>24.116070000000001</v>
          </cell>
          <cell r="G1322">
            <v>4011766</v>
          </cell>
        </row>
        <row r="1323">
          <cell r="A1323">
            <v>42928</v>
          </cell>
          <cell r="B1323">
            <v>26.5</v>
          </cell>
          <cell r="C1323">
            <v>27.700001</v>
          </cell>
          <cell r="D1323">
            <v>26.469999000000001</v>
          </cell>
          <cell r="E1323">
            <v>27.68</v>
          </cell>
          <cell r="F1323">
            <v>25.371832000000001</v>
          </cell>
          <cell r="G1323">
            <v>11053060</v>
          </cell>
        </row>
        <row r="1324">
          <cell r="A1324">
            <v>42929</v>
          </cell>
          <cell r="B1324">
            <v>27.67</v>
          </cell>
          <cell r="C1324">
            <v>28.200001</v>
          </cell>
          <cell r="D1324">
            <v>27.6</v>
          </cell>
          <cell r="E1324">
            <v>27.799999</v>
          </cell>
          <cell r="F1324">
            <v>25.481822999999999</v>
          </cell>
          <cell r="G1324">
            <v>5558660</v>
          </cell>
        </row>
        <row r="1325">
          <cell r="A1325">
            <v>42930</v>
          </cell>
          <cell r="B1325">
            <v>27.799999</v>
          </cell>
          <cell r="C1325">
            <v>28.17</v>
          </cell>
          <cell r="D1325">
            <v>27.41</v>
          </cell>
          <cell r="E1325">
            <v>27.889999</v>
          </cell>
          <cell r="F1325">
            <v>25.564318</v>
          </cell>
          <cell r="G1325">
            <v>2222957</v>
          </cell>
        </row>
        <row r="1326">
          <cell r="A1326">
            <v>42933</v>
          </cell>
          <cell r="B1326">
            <v>27.889999</v>
          </cell>
          <cell r="C1326">
            <v>28.110001</v>
          </cell>
          <cell r="D1326">
            <v>27.719999000000001</v>
          </cell>
          <cell r="E1326">
            <v>28.049999</v>
          </cell>
          <cell r="F1326">
            <v>25.710975999999999</v>
          </cell>
          <cell r="G1326">
            <v>1603996</v>
          </cell>
        </row>
        <row r="1327">
          <cell r="A1327">
            <v>42934</v>
          </cell>
          <cell r="B1327">
            <v>28.049999</v>
          </cell>
          <cell r="C1327">
            <v>28.049999</v>
          </cell>
          <cell r="D1327">
            <v>27.58</v>
          </cell>
          <cell r="E1327">
            <v>27.84</v>
          </cell>
          <cell r="F1327">
            <v>25.518488000000001</v>
          </cell>
          <cell r="G1327">
            <v>2654984</v>
          </cell>
        </row>
        <row r="1328">
          <cell r="A1328">
            <v>42935</v>
          </cell>
          <cell r="B1328">
            <v>27.549999</v>
          </cell>
          <cell r="C1328">
            <v>28.34</v>
          </cell>
          <cell r="D1328">
            <v>27.549999</v>
          </cell>
          <cell r="E1328">
            <v>28.299999</v>
          </cell>
          <cell r="F1328">
            <v>25.94013</v>
          </cell>
          <cell r="G1328">
            <v>2669866</v>
          </cell>
        </row>
        <row r="1329">
          <cell r="A1329">
            <v>42936</v>
          </cell>
          <cell r="B1329">
            <v>28.030000999999999</v>
          </cell>
          <cell r="C1329">
            <v>28.32</v>
          </cell>
          <cell r="D1329">
            <v>27.809999000000001</v>
          </cell>
          <cell r="E1329">
            <v>28.07</v>
          </cell>
          <cell r="F1329">
            <v>25.729309000000001</v>
          </cell>
          <cell r="G1329">
            <v>1395875</v>
          </cell>
        </row>
        <row r="1330">
          <cell r="A1330">
            <v>42937</v>
          </cell>
          <cell r="B1330">
            <v>27.82</v>
          </cell>
          <cell r="C1330">
            <v>28.200001</v>
          </cell>
          <cell r="D1330">
            <v>27.530000999999999</v>
          </cell>
          <cell r="E1330">
            <v>27.58</v>
          </cell>
          <cell r="F1330">
            <v>25.280169000000001</v>
          </cell>
          <cell r="G1330">
            <v>1337282</v>
          </cell>
        </row>
        <row r="1331">
          <cell r="A1331">
            <v>42940</v>
          </cell>
          <cell r="B1331">
            <v>27.59</v>
          </cell>
          <cell r="C1331">
            <v>27.84</v>
          </cell>
          <cell r="D1331">
            <v>27.549999</v>
          </cell>
          <cell r="E1331">
            <v>27.74</v>
          </cell>
          <cell r="F1331">
            <v>25.426828</v>
          </cell>
          <cell r="G1331">
            <v>1288198</v>
          </cell>
        </row>
        <row r="1332">
          <cell r="A1332">
            <v>42941</v>
          </cell>
          <cell r="B1332">
            <v>27.889999</v>
          </cell>
          <cell r="C1332">
            <v>28.299999</v>
          </cell>
          <cell r="D1332">
            <v>27.82</v>
          </cell>
          <cell r="E1332">
            <v>28.209999</v>
          </cell>
          <cell r="F1332">
            <v>25.857634999999998</v>
          </cell>
          <cell r="G1332">
            <v>3458208</v>
          </cell>
        </row>
        <row r="1333">
          <cell r="A1333">
            <v>42942</v>
          </cell>
          <cell r="B1333">
            <v>28.280000999999999</v>
          </cell>
          <cell r="C1333">
            <v>28.459999</v>
          </cell>
          <cell r="D1333">
            <v>27.59</v>
          </cell>
          <cell r="E1333">
            <v>28.049999</v>
          </cell>
          <cell r="F1333">
            <v>25.710975999999999</v>
          </cell>
          <cell r="G1333">
            <v>16158701</v>
          </cell>
        </row>
        <row r="1334">
          <cell r="A1334">
            <v>42943</v>
          </cell>
          <cell r="B1334">
            <v>28.1</v>
          </cell>
          <cell r="C1334">
            <v>28.129999000000002</v>
          </cell>
          <cell r="D1334">
            <v>27.4</v>
          </cell>
          <cell r="E1334">
            <v>27.559999000000001</v>
          </cell>
          <cell r="F1334">
            <v>25.261838999999998</v>
          </cell>
          <cell r="G1334">
            <v>1713797</v>
          </cell>
        </row>
        <row r="1335">
          <cell r="A1335">
            <v>42944</v>
          </cell>
          <cell r="B1335">
            <v>27.4</v>
          </cell>
          <cell r="C1335">
            <v>27.57</v>
          </cell>
          <cell r="D1335">
            <v>26.549999</v>
          </cell>
          <cell r="E1335">
            <v>27.309999000000001</v>
          </cell>
          <cell r="F1335">
            <v>25.032684</v>
          </cell>
          <cell r="G1335">
            <v>14076192</v>
          </cell>
        </row>
        <row r="1336">
          <cell r="A1336">
            <v>42947</v>
          </cell>
          <cell r="B1336">
            <v>27</v>
          </cell>
          <cell r="C1336">
            <v>27.700001</v>
          </cell>
          <cell r="D1336">
            <v>26.65</v>
          </cell>
          <cell r="E1336">
            <v>27.07</v>
          </cell>
          <cell r="F1336">
            <v>24.812695999999999</v>
          </cell>
          <cell r="G1336">
            <v>5991583</v>
          </cell>
        </row>
        <row r="1337">
          <cell r="A1337">
            <v>42948</v>
          </cell>
          <cell r="B1337">
            <v>27.4</v>
          </cell>
          <cell r="C1337">
            <v>27.49</v>
          </cell>
          <cell r="D1337">
            <v>27</v>
          </cell>
          <cell r="E1337">
            <v>27.129999000000002</v>
          </cell>
          <cell r="F1337">
            <v>24.867692999999999</v>
          </cell>
          <cell r="G1337">
            <v>4986159</v>
          </cell>
        </row>
        <row r="1338">
          <cell r="A1338">
            <v>42949</v>
          </cell>
          <cell r="B1338">
            <v>27.030000999999999</v>
          </cell>
          <cell r="C1338">
            <v>27.129999000000002</v>
          </cell>
          <cell r="D1338">
            <v>26.5</v>
          </cell>
          <cell r="E1338">
            <v>26.799999</v>
          </cell>
          <cell r="F1338">
            <v>24.565211999999999</v>
          </cell>
          <cell r="G1338">
            <v>9039881</v>
          </cell>
        </row>
        <row r="1339">
          <cell r="A1339">
            <v>42950</v>
          </cell>
          <cell r="B1339">
            <v>27</v>
          </cell>
          <cell r="C1339">
            <v>27.01</v>
          </cell>
          <cell r="D1339">
            <v>26.35</v>
          </cell>
          <cell r="E1339">
            <v>26.459999</v>
          </cell>
          <cell r="F1339">
            <v>24.253563</v>
          </cell>
          <cell r="G1339">
            <v>18726902</v>
          </cell>
        </row>
        <row r="1340">
          <cell r="A1340">
            <v>42951</v>
          </cell>
          <cell r="B1340">
            <v>26.629999000000002</v>
          </cell>
          <cell r="C1340">
            <v>26.690000999999999</v>
          </cell>
          <cell r="D1340">
            <v>26.4</v>
          </cell>
          <cell r="E1340">
            <v>26.5</v>
          </cell>
          <cell r="F1340">
            <v>24.290230000000001</v>
          </cell>
          <cell r="G1340">
            <v>8812566</v>
          </cell>
        </row>
        <row r="1341">
          <cell r="A1341">
            <v>42954</v>
          </cell>
          <cell r="B1341">
            <v>26.530000999999999</v>
          </cell>
          <cell r="C1341">
            <v>26.879999000000002</v>
          </cell>
          <cell r="D1341">
            <v>26.389999</v>
          </cell>
          <cell r="E1341">
            <v>26.540001</v>
          </cell>
          <cell r="F1341">
            <v>24.326895</v>
          </cell>
          <cell r="G1341">
            <v>3116413</v>
          </cell>
        </row>
        <row r="1342">
          <cell r="A1342">
            <v>42955</v>
          </cell>
          <cell r="B1342">
            <v>26.540001</v>
          </cell>
          <cell r="C1342">
            <v>26.549999</v>
          </cell>
          <cell r="D1342">
            <v>26.25</v>
          </cell>
          <cell r="E1342">
            <v>26.440000999999999</v>
          </cell>
          <cell r="F1342">
            <v>24.235233000000001</v>
          </cell>
          <cell r="G1342">
            <v>3886779</v>
          </cell>
        </row>
        <row r="1343">
          <cell r="A1343">
            <v>42956</v>
          </cell>
          <cell r="B1343">
            <v>26.559999000000001</v>
          </cell>
          <cell r="C1343">
            <v>26.559999000000001</v>
          </cell>
          <cell r="D1343">
            <v>26.16</v>
          </cell>
          <cell r="E1343">
            <v>26.23</v>
          </cell>
          <cell r="F1343">
            <v>24.042742000000001</v>
          </cell>
          <cell r="G1343">
            <v>3596997</v>
          </cell>
        </row>
        <row r="1344">
          <cell r="A1344">
            <v>42957</v>
          </cell>
          <cell r="B1344">
            <v>26.1</v>
          </cell>
          <cell r="C1344">
            <v>26.299999</v>
          </cell>
          <cell r="D1344">
            <v>26</v>
          </cell>
          <cell r="E1344">
            <v>26.120000999999998</v>
          </cell>
          <cell r="F1344">
            <v>23.941915999999999</v>
          </cell>
          <cell r="G1344">
            <v>4181569</v>
          </cell>
        </row>
        <row r="1345">
          <cell r="A1345">
            <v>42958</v>
          </cell>
          <cell r="B1345">
            <v>26.07</v>
          </cell>
          <cell r="C1345">
            <v>26.190000999999999</v>
          </cell>
          <cell r="D1345">
            <v>25.91</v>
          </cell>
          <cell r="E1345">
            <v>26.049999</v>
          </cell>
          <cell r="F1345">
            <v>23.877749999999999</v>
          </cell>
          <cell r="G1345">
            <v>6741381</v>
          </cell>
        </row>
        <row r="1346">
          <cell r="A1346">
            <v>42961</v>
          </cell>
          <cell r="B1346">
            <v>26.280000999999999</v>
          </cell>
          <cell r="C1346">
            <v>26.280000999999999</v>
          </cell>
          <cell r="D1346">
            <v>25.91</v>
          </cell>
          <cell r="E1346">
            <v>26.129999000000002</v>
          </cell>
          <cell r="F1346">
            <v>23.951080000000001</v>
          </cell>
          <cell r="G1346">
            <v>4166726</v>
          </cell>
        </row>
        <row r="1347">
          <cell r="A1347">
            <v>42962</v>
          </cell>
          <cell r="B1347">
            <v>26.01</v>
          </cell>
          <cell r="C1347">
            <v>26.15</v>
          </cell>
          <cell r="D1347">
            <v>25.93</v>
          </cell>
          <cell r="E1347">
            <v>26.059999000000001</v>
          </cell>
          <cell r="F1347">
            <v>23.886917</v>
          </cell>
          <cell r="G1347">
            <v>5589567</v>
          </cell>
        </row>
        <row r="1348">
          <cell r="A1348">
            <v>42963</v>
          </cell>
          <cell r="B1348">
            <v>26.110001</v>
          </cell>
          <cell r="C1348">
            <v>26.110001</v>
          </cell>
          <cell r="D1348">
            <v>25.92</v>
          </cell>
          <cell r="E1348">
            <v>26.02</v>
          </cell>
          <cell r="F1348">
            <v>23.850254</v>
          </cell>
          <cell r="G1348">
            <v>6508180</v>
          </cell>
        </row>
        <row r="1349">
          <cell r="A1349">
            <v>42964</v>
          </cell>
          <cell r="B1349">
            <v>26</v>
          </cell>
          <cell r="C1349">
            <v>26.24</v>
          </cell>
          <cell r="D1349">
            <v>25.92</v>
          </cell>
          <cell r="E1349">
            <v>26.09</v>
          </cell>
          <cell r="F1349">
            <v>23.914417</v>
          </cell>
          <cell r="G1349">
            <v>6945132</v>
          </cell>
        </row>
        <row r="1350">
          <cell r="A1350">
            <v>42965</v>
          </cell>
          <cell r="B1350">
            <v>26</v>
          </cell>
          <cell r="C1350">
            <v>26.35</v>
          </cell>
          <cell r="D1350">
            <v>25.959999</v>
          </cell>
          <cell r="E1350">
            <v>26.01</v>
          </cell>
          <cell r="F1350">
            <v>23.841087000000002</v>
          </cell>
          <cell r="G1350">
            <v>1083260</v>
          </cell>
        </row>
        <row r="1351">
          <cell r="A1351">
            <v>42968</v>
          </cell>
          <cell r="B1351">
            <v>26.030000999999999</v>
          </cell>
          <cell r="C1351">
            <v>26.65</v>
          </cell>
          <cell r="D1351">
            <v>26.030000999999999</v>
          </cell>
          <cell r="E1351">
            <v>26.6</v>
          </cell>
          <cell r="F1351">
            <v>24.381889000000001</v>
          </cell>
          <cell r="G1351">
            <v>1160317</v>
          </cell>
        </row>
        <row r="1352">
          <cell r="A1352">
            <v>42969</v>
          </cell>
          <cell r="B1352">
            <v>26.790001</v>
          </cell>
          <cell r="C1352">
            <v>26.790001</v>
          </cell>
          <cell r="D1352">
            <v>26.129999000000002</v>
          </cell>
          <cell r="E1352">
            <v>26.459999</v>
          </cell>
          <cell r="F1352">
            <v>24.253563</v>
          </cell>
          <cell r="G1352">
            <v>1864369</v>
          </cell>
        </row>
        <row r="1353">
          <cell r="A1353">
            <v>42970</v>
          </cell>
          <cell r="B1353">
            <v>26.610001</v>
          </cell>
          <cell r="C1353">
            <v>26.73</v>
          </cell>
          <cell r="D1353">
            <v>26.379999000000002</v>
          </cell>
          <cell r="E1353">
            <v>26.65</v>
          </cell>
          <cell r="F1353">
            <v>24.427720999999998</v>
          </cell>
          <cell r="G1353">
            <v>2377782</v>
          </cell>
        </row>
        <row r="1354">
          <cell r="A1354">
            <v>42971</v>
          </cell>
          <cell r="B1354">
            <v>26.790001</v>
          </cell>
          <cell r="C1354">
            <v>27.450001</v>
          </cell>
          <cell r="D1354">
            <v>26.790001</v>
          </cell>
          <cell r="E1354">
            <v>27.379999000000002</v>
          </cell>
          <cell r="F1354">
            <v>25.096848000000001</v>
          </cell>
          <cell r="G1354">
            <v>3039031</v>
          </cell>
        </row>
        <row r="1355">
          <cell r="A1355">
            <v>42972</v>
          </cell>
          <cell r="B1355">
            <v>27.34</v>
          </cell>
          <cell r="C1355">
            <v>27.639999</v>
          </cell>
          <cell r="D1355">
            <v>27.24</v>
          </cell>
          <cell r="E1355">
            <v>27.49</v>
          </cell>
          <cell r="F1355">
            <v>25.197676000000001</v>
          </cell>
          <cell r="G1355">
            <v>2512142</v>
          </cell>
        </row>
        <row r="1356">
          <cell r="A1356">
            <v>42975</v>
          </cell>
          <cell r="B1356">
            <v>27.700001</v>
          </cell>
          <cell r="C1356">
            <v>27.700001</v>
          </cell>
          <cell r="D1356">
            <v>27.110001</v>
          </cell>
          <cell r="E1356">
            <v>27.16</v>
          </cell>
          <cell r="F1356">
            <v>24.895192999999999</v>
          </cell>
          <cell r="G1356">
            <v>3912490</v>
          </cell>
        </row>
        <row r="1357">
          <cell r="A1357">
            <v>42976</v>
          </cell>
          <cell r="B1357">
            <v>27.16</v>
          </cell>
          <cell r="C1357">
            <v>27.370000999999998</v>
          </cell>
          <cell r="D1357">
            <v>27.01</v>
          </cell>
          <cell r="E1357">
            <v>27.27</v>
          </cell>
          <cell r="F1357">
            <v>24.996020999999999</v>
          </cell>
          <cell r="G1357">
            <v>1720792</v>
          </cell>
        </row>
        <row r="1358">
          <cell r="A1358">
            <v>42977</v>
          </cell>
          <cell r="B1358">
            <v>27.209999</v>
          </cell>
          <cell r="C1358">
            <v>27.51</v>
          </cell>
          <cell r="D1358">
            <v>27</v>
          </cell>
          <cell r="E1358">
            <v>27.370000999999998</v>
          </cell>
          <cell r="F1358">
            <v>25.087681</v>
          </cell>
          <cell r="G1358">
            <v>2898135</v>
          </cell>
        </row>
        <row r="1359">
          <cell r="A1359">
            <v>42978</v>
          </cell>
          <cell r="B1359">
            <v>27.5</v>
          </cell>
          <cell r="C1359">
            <v>27.540001</v>
          </cell>
          <cell r="D1359">
            <v>27.059999000000001</v>
          </cell>
          <cell r="E1359">
            <v>27.43</v>
          </cell>
          <cell r="F1359">
            <v>25.142676999999999</v>
          </cell>
          <cell r="G1359">
            <v>5776852</v>
          </cell>
        </row>
        <row r="1360">
          <cell r="A1360">
            <v>42979</v>
          </cell>
          <cell r="B1360">
            <v>27.15</v>
          </cell>
          <cell r="C1360">
            <v>27.700001</v>
          </cell>
          <cell r="D1360">
            <v>27.15</v>
          </cell>
          <cell r="E1360">
            <v>27.41</v>
          </cell>
          <cell r="F1360">
            <v>25.124345999999999</v>
          </cell>
          <cell r="G1360">
            <v>3346493</v>
          </cell>
        </row>
        <row r="1361">
          <cell r="A1361">
            <v>42982</v>
          </cell>
          <cell r="B1361">
            <v>27.4</v>
          </cell>
          <cell r="C1361">
            <v>27.42</v>
          </cell>
          <cell r="D1361">
            <v>27.1</v>
          </cell>
          <cell r="E1361">
            <v>27.23</v>
          </cell>
          <cell r="F1361">
            <v>24.959356</v>
          </cell>
          <cell r="G1361">
            <v>651143</v>
          </cell>
        </row>
        <row r="1362">
          <cell r="A1362">
            <v>42983</v>
          </cell>
          <cell r="B1362">
            <v>27.290001</v>
          </cell>
          <cell r="C1362">
            <v>27.450001</v>
          </cell>
          <cell r="D1362">
            <v>27.110001</v>
          </cell>
          <cell r="E1362">
            <v>27.35</v>
          </cell>
          <cell r="F1362">
            <v>25.069351000000001</v>
          </cell>
          <cell r="G1362">
            <v>6319942</v>
          </cell>
        </row>
        <row r="1363">
          <cell r="A1363">
            <v>42984</v>
          </cell>
          <cell r="B1363">
            <v>27.41</v>
          </cell>
          <cell r="C1363">
            <v>27.549999</v>
          </cell>
          <cell r="D1363">
            <v>27.219999000000001</v>
          </cell>
          <cell r="E1363">
            <v>27.41</v>
          </cell>
          <cell r="F1363">
            <v>25.124345999999999</v>
          </cell>
          <cell r="G1363">
            <v>2286690</v>
          </cell>
        </row>
        <row r="1364">
          <cell r="A1364">
            <v>42985</v>
          </cell>
          <cell r="B1364">
            <v>27.459999</v>
          </cell>
          <cell r="C1364">
            <v>27.59</v>
          </cell>
          <cell r="D1364">
            <v>27.18</v>
          </cell>
          <cell r="E1364">
            <v>27.389999</v>
          </cell>
          <cell r="F1364">
            <v>25.106013999999998</v>
          </cell>
          <cell r="G1364">
            <v>1755937</v>
          </cell>
        </row>
        <row r="1365">
          <cell r="A1365">
            <v>42986</v>
          </cell>
          <cell r="B1365">
            <v>27.389999</v>
          </cell>
          <cell r="C1365">
            <v>27.66</v>
          </cell>
          <cell r="D1365">
            <v>27.290001</v>
          </cell>
          <cell r="E1365">
            <v>27.639999</v>
          </cell>
          <cell r="F1365">
            <v>25.335166999999998</v>
          </cell>
          <cell r="G1365">
            <v>2760207</v>
          </cell>
        </row>
        <row r="1366">
          <cell r="A1366">
            <v>42989</v>
          </cell>
          <cell r="B1366">
            <v>27.4</v>
          </cell>
          <cell r="C1366">
            <v>27.75</v>
          </cell>
          <cell r="D1366">
            <v>27.4</v>
          </cell>
          <cell r="E1366">
            <v>27.629999000000002</v>
          </cell>
          <cell r="F1366">
            <v>25.326000000000001</v>
          </cell>
          <cell r="G1366">
            <v>2185202</v>
          </cell>
        </row>
        <row r="1367">
          <cell r="A1367">
            <v>42990</v>
          </cell>
          <cell r="B1367">
            <v>27.75</v>
          </cell>
          <cell r="C1367">
            <v>27.98</v>
          </cell>
          <cell r="D1367">
            <v>27.5</v>
          </cell>
          <cell r="E1367">
            <v>27.860001</v>
          </cell>
          <cell r="F1367">
            <v>25.536821</v>
          </cell>
          <cell r="G1367">
            <v>3134779</v>
          </cell>
        </row>
        <row r="1368">
          <cell r="A1368">
            <v>42991</v>
          </cell>
          <cell r="B1368">
            <v>27.9</v>
          </cell>
          <cell r="C1368">
            <v>28.200001</v>
          </cell>
          <cell r="D1368">
            <v>27.700001</v>
          </cell>
          <cell r="E1368">
            <v>28.1</v>
          </cell>
          <cell r="F1368">
            <v>25.756809000000001</v>
          </cell>
          <cell r="G1368">
            <v>1832137</v>
          </cell>
        </row>
        <row r="1369">
          <cell r="A1369">
            <v>42992</v>
          </cell>
          <cell r="B1369">
            <v>28.1</v>
          </cell>
          <cell r="C1369">
            <v>28.299999</v>
          </cell>
          <cell r="D1369">
            <v>27.91</v>
          </cell>
          <cell r="E1369">
            <v>28.200001</v>
          </cell>
          <cell r="F1369">
            <v>25.848469000000001</v>
          </cell>
          <cell r="G1369">
            <v>3770335</v>
          </cell>
        </row>
        <row r="1370">
          <cell r="A1370">
            <v>42993</v>
          </cell>
          <cell r="B1370">
            <v>28.129999000000002</v>
          </cell>
          <cell r="C1370">
            <v>28.469999000000001</v>
          </cell>
          <cell r="D1370">
            <v>28.08</v>
          </cell>
          <cell r="E1370">
            <v>28.370000999999998</v>
          </cell>
          <cell r="F1370">
            <v>26.004293000000001</v>
          </cell>
          <cell r="G1370">
            <v>8198158</v>
          </cell>
        </row>
        <row r="1371">
          <cell r="A1371">
            <v>42996</v>
          </cell>
          <cell r="B1371">
            <v>28.5</v>
          </cell>
          <cell r="C1371">
            <v>28.629999000000002</v>
          </cell>
          <cell r="D1371">
            <v>28.23</v>
          </cell>
          <cell r="E1371">
            <v>28.58</v>
          </cell>
          <cell r="F1371">
            <v>26.196783</v>
          </cell>
          <cell r="G1371">
            <v>3788948</v>
          </cell>
        </row>
        <row r="1372">
          <cell r="A1372">
            <v>42997</v>
          </cell>
          <cell r="B1372">
            <v>28.719999000000001</v>
          </cell>
          <cell r="C1372">
            <v>28.719999000000001</v>
          </cell>
          <cell r="D1372">
            <v>28.5</v>
          </cell>
          <cell r="E1372">
            <v>28.549999</v>
          </cell>
          <cell r="F1372">
            <v>26.169284999999999</v>
          </cell>
          <cell r="G1372">
            <v>5466851</v>
          </cell>
        </row>
        <row r="1373">
          <cell r="A1373">
            <v>42998</v>
          </cell>
          <cell r="B1373">
            <v>28.549999</v>
          </cell>
          <cell r="C1373">
            <v>28.84</v>
          </cell>
          <cell r="D1373">
            <v>28.5</v>
          </cell>
          <cell r="E1373">
            <v>28.719999000000001</v>
          </cell>
          <cell r="F1373">
            <v>26.325108</v>
          </cell>
          <cell r="G1373">
            <v>6109048</v>
          </cell>
        </row>
        <row r="1374">
          <cell r="A1374">
            <v>42999</v>
          </cell>
          <cell r="B1374">
            <v>28.610001</v>
          </cell>
          <cell r="C1374">
            <v>28.84</v>
          </cell>
          <cell r="D1374">
            <v>28.610001</v>
          </cell>
          <cell r="E1374">
            <v>28.73</v>
          </cell>
          <cell r="F1374">
            <v>26.334271999999999</v>
          </cell>
          <cell r="G1374">
            <v>1229937</v>
          </cell>
        </row>
        <row r="1375">
          <cell r="A1375">
            <v>43000</v>
          </cell>
          <cell r="B1375">
            <v>28.6</v>
          </cell>
          <cell r="C1375">
            <v>28.790001</v>
          </cell>
          <cell r="D1375">
            <v>28.6</v>
          </cell>
          <cell r="E1375">
            <v>28.700001</v>
          </cell>
          <cell r="F1375">
            <v>26.306775999999999</v>
          </cell>
          <cell r="G1375">
            <v>1762665</v>
          </cell>
        </row>
        <row r="1376">
          <cell r="A1376">
            <v>43003</v>
          </cell>
          <cell r="B1376">
            <v>28.809999000000001</v>
          </cell>
          <cell r="C1376">
            <v>29.049999</v>
          </cell>
          <cell r="D1376">
            <v>28.68</v>
          </cell>
          <cell r="E1376">
            <v>29.01</v>
          </cell>
          <cell r="F1376">
            <v>26.590927000000001</v>
          </cell>
          <cell r="G1376">
            <v>2228568</v>
          </cell>
        </row>
        <row r="1377">
          <cell r="A1377">
            <v>43004</v>
          </cell>
          <cell r="B1377">
            <v>28.879999000000002</v>
          </cell>
          <cell r="C1377">
            <v>29.18</v>
          </cell>
          <cell r="D1377">
            <v>28.700001</v>
          </cell>
          <cell r="E1377">
            <v>28.98</v>
          </cell>
          <cell r="F1377">
            <v>26.563427000000001</v>
          </cell>
          <cell r="G1377">
            <v>9279034</v>
          </cell>
        </row>
        <row r="1378">
          <cell r="A1378">
            <v>43005</v>
          </cell>
          <cell r="B1378">
            <v>28.75</v>
          </cell>
          <cell r="C1378">
            <v>29.1</v>
          </cell>
          <cell r="D1378">
            <v>28.75</v>
          </cell>
          <cell r="E1378">
            <v>29.040001</v>
          </cell>
          <cell r="F1378">
            <v>26.618423</v>
          </cell>
          <cell r="G1378">
            <v>6252727</v>
          </cell>
        </row>
        <row r="1379">
          <cell r="A1379">
            <v>43006</v>
          </cell>
          <cell r="B1379">
            <v>29</v>
          </cell>
          <cell r="C1379">
            <v>29.440000999999999</v>
          </cell>
          <cell r="D1379">
            <v>28.83</v>
          </cell>
          <cell r="E1379">
            <v>29.26</v>
          </cell>
          <cell r="F1379">
            <v>26.820077999999999</v>
          </cell>
          <cell r="G1379">
            <v>4028729</v>
          </cell>
        </row>
        <row r="1380">
          <cell r="A1380">
            <v>43007</v>
          </cell>
          <cell r="B1380">
            <v>29.26</v>
          </cell>
          <cell r="C1380">
            <v>29.75</v>
          </cell>
          <cell r="D1380">
            <v>28.959999</v>
          </cell>
          <cell r="E1380">
            <v>29.51</v>
          </cell>
          <cell r="F1380">
            <v>27.049232</v>
          </cell>
          <cell r="G1380">
            <v>2347481</v>
          </cell>
        </row>
        <row r="1381">
          <cell r="A1381">
            <v>43010</v>
          </cell>
          <cell r="B1381">
            <v>29.15</v>
          </cell>
          <cell r="C1381">
            <v>29.85</v>
          </cell>
          <cell r="D1381">
            <v>29.15</v>
          </cell>
          <cell r="E1381">
            <v>29.43</v>
          </cell>
          <cell r="F1381">
            <v>26.975902999999999</v>
          </cell>
          <cell r="G1381">
            <v>4463521</v>
          </cell>
        </row>
        <row r="1382">
          <cell r="A1382">
            <v>43011</v>
          </cell>
          <cell r="B1382">
            <v>29.360001</v>
          </cell>
          <cell r="C1382">
            <v>29.41</v>
          </cell>
          <cell r="D1382">
            <v>28.809999000000001</v>
          </cell>
          <cell r="E1382">
            <v>29</v>
          </cell>
          <cell r="F1382">
            <v>26.581758000000001</v>
          </cell>
          <cell r="G1382">
            <v>10370429</v>
          </cell>
        </row>
        <row r="1383">
          <cell r="A1383">
            <v>43012</v>
          </cell>
          <cell r="B1383">
            <v>28.799999</v>
          </cell>
          <cell r="C1383">
            <v>28.959999</v>
          </cell>
          <cell r="D1383">
            <v>28.65</v>
          </cell>
          <cell r="E1383">
            <v>28.719999000000001</v>
          </cell>
          <cell r="F1383">
            <v>26.325108</v>
          </cell>
          <cell r="G1383">
            <v>5143815</v>
          </cell>
        </row>
        <row r="1384">
          <cell r="A1384">
            <v>43013</v>
          </cell>
          <cell r="B1384">
            <v>28.799999</v>
          </cell>
          <cell r="C1384">
            <v>28.870000999999998</v>
          </cell>
          <cell r="D1384">
            <v>27.969999000000001</v>
          </cell>
          <cell r="E1384">
            <v>28.059999000000001</v>
          </cell>
          <cell r="F1384">
            <v>25.720141999999999</v>
          </cell>
          <cell r="G1384">
            <v>9649463</v>
          </cell>
        </row>
        <row r="1385">
          <cell r="A1385">
            <v>43014</v>
          </cell>
          <cell r="B1385">
            <v>28</v>
          </cell>
          <cell r="C1385">
            <v>28.1</v>
          </cell>
          <cell r="D1385">
            <v>26.84</v>
          </cell>
          <cell r="E1385">
            <v>27.02</v>
          </cell>
          <cell r="F1385">
            <v>24.766867000000001</v>
          </cell>
          <cell r="G1385">
            <v>11523716</v>
          </cell>
        </row>
        <row r="1386">
          <cell r="A1386">
            <v>43017</v>
          </cell>
          <cell r="B1386">
            <v>27.25</v>
          </cell>
          <cell r="C1386">
            <v>27.389999</v>
          </cell>
          <cell r="D1386">
            <v>26.559999000000001</v>
          </cell>
          <cell r="E1386">
            <v>26.870000999999998</v>
          </cell>
          <cell r="F1386">
            <v>24.629375</v>
          </cell>
          <cell r="G1386">
            <v>9502733</v>
          </cell>
        </row>
        <row r="1387">
          <cell r="A1387">
            <v>43018</v>
          </cell>
          <cell r="B1387">
            <v>26.700001</v>
          </cell>
          <cell r="C1387">
            <v>27.280000999999999</v>
          </cell>
          <cell r="D1387">
            <v>26.68</v>
          </cell>
          <cell r="E1387">
            <v>26.959999</v>
          </cell>
          <cell r="F1387">
            <v>24.711867999999999</v>
          </cell>
          <cell r="G1387">
            <v>2549184</v>
          </cell>
        </row>
        <row r="1388">
          <cell r="A1388">
            <v>43019</v>
          </cell>
          <cell r="B1388">
            <v>26.98</v>
          </cell>
          <cell r="C1388">
            <v>26.98</v>
          </cell>
          <cell r="D1388">
            <v>26.280000999999999</v>
          </cell>
          <cell r="E1388">
            <v>26.360001</v>
          </cell>
          <cell r="F1388">
            <v>24.161902999999999</v>
          </cell>
          <cell r="G1388">
            <v>3597697</v>
          </cell>
        </row>
        <row r="1389">
          <cell r="A1389">
            <v>43020</v>
          </cell>
          <cell r="B1389">
            <v>26.379999000000002</v>
          </cell>
          <cell r="C1389">
            <v>26.59</v>
          </cell>
          <cell r="D1389">
            <v>26.200001</v>
          </cell>
          <cell r="E1389">
            <v>26.360001</v>
          </cell>
          <cell r="F1389">
            <v>24.161902999999999</v>
          </cell>
          <cell r="G1389">
            <v>3685867</v>
          </cell>
        </row>
        <row r="1390">
          <cell r="A1390">
            <v>43021</v>
          </cell>
          <cell r="B1390">
            <v>26.110001</v>
          </cell>
          <cell r="C1390">
            <v>26.48</v>
          </cell>
          <cell r="D1390">
            <v>25.629999000000002</v>
          </cell>
          <cell r="E1390">
            <v>25.700001</v>
          </cell>
          <cell r="F1390">
            <v>23.556940000000001</v>
          </cell>
          <cell r="G1390">
            <v>3953948</v>
          </cell>
        </row>
        <row r="1391">
          <cell r="A1391">
            <v>43024</v>
          </cell>
          <cell r="B1391">
            <v>25.709999</v>
          </cell>
          <cell r="C1391">
            <v>25.77</v>
          </cell>
          <cell r="D1391">
            <v>24.030000999999999</v>
          </cell>
          <cell r="E1391">
            <v>24.23</v>
          </cell>
          <cell r="F1391">
            <v>22.209517000000002</v>
          </cell>
          <cell r="G1391">
            <v>8000392</v>
          </cell>
        </row>
        <row r="1392">
          <cell r="A1392">
            <v>43025</v>
          </cell>
          <cell r="B1392">
            <v>24.24</v>
          </cell>
          <cell r="C1392">
            <v>24.76</v>
          </cell>
          <cell r="D1392">
            <v>23.950001</v>
          </cell>
          <cell r="E1392">
            <v>24.530000999999999</v>
          </cell>
          <cell r="F1392">
            <v>22.484501000000002</v>
          </cell>
          <cell r="G1392">
            <v>5900258</v>
          </cell>
        </row>
        <row r="1393">
          <cell r="A1393">
            <v>43026</v>
          </cell>
          <cell r="B1393">
            <v>24.200001</v>
          </cell>
          <cell r="C1393">
            <v>25</v>
          </cell>
          <cell r="D1393">
            <v>24.07</v>
          </cell>
          <cell r="E1393">
            <v>24.530000999999999</v>
          </cell>
          <cell r="F1393">
            <v>22.484501000000002</v>
          </cell>
          <cell r="G1393">
            <v>7454358</v>
          </cell>
        </row>
        <row r="1394">
          <cell r="A1394">
            <v>43027</v>
          </cell>
          <cell r="B1394">
            <v>24.549999</v>
          </cell>
          <cell r="C1394">
            <v>25.18</v>
          </cell>
          <cell r="D1394">
            <v>24.379999000000002</v>
          </cell>
          <cell r="E1394">
            <v>24.559999000000001</v>
          </cell>
          <cell r="F1394">
            <v>22.512001000000001</v>
          </cell>
          <cell r="G1394">
            <v>5254126</v>
          </cell>
        </row>
        <row r="1395">
          <cell r="A1395">
            <v>43028</v>
          </cell>
          <cell r="B1395">
            <v>24.65</v>
          </cell>
          <cell r="C1395">
            <v>24.77</v>
          </cell>
          <cell r="D1395">
            <v>23.530000999999999</v>
          </cell>
          <cell r="E1395">
            <v>23.85</v>
          </cell>
          <cell r="F1395">
            <v>21.861205999999999</v>
          </cell>
          <cell r="G1395">
            <v>6103484</v>
          </cell>
        </row>
        <row r="1396">
          <cell r="A1396">
            <v>43031</v>
          </cell>
          <cell r="B1396">
            <v>24.450001</v>
          </cell>
          <cell r="C1396">
            <v>24.450001</v>
          </cell>
          <cell r="D1396">
            <v>22.809999000000001</v>
          </cell>
          <cell r="E1396">
            <v>23.01</v>
          </cell>
          <cell r="F1396">
            <v>21.091252999999998</v>
          </cell>
          <cell r="G1396">
            <v>4986920</v>
          </cell>
        </row>
        <row r="1397">
          <cell r="A1397">
            <v>43032</v>
          </cell>
          <cell r="B1397">
            <v>23.01</v>
          </cell>
          <cell r="C1397">
            <v>23.68</v>
          </cell>
          <cell r="D1397">
            <v>22.15</v>
          </cell>
          <cell r="E1397">
            <v>22.42</v>
          </cell>
          <cell r="F1397">
            <v>20.550446999999998</v>
          </cell>
          <cell r="G1397">
            <v>7608307</v>
          </cell>
        </row>
        <row r="1398">
          <cell r="A1398">
            <v>43033</v>
          </cell>
          <cell r="B1398">
            <v>22.41</v>
          </cell>
          <cell r="C1398">
            <v>22.549999</v>
          </cell>
          <cell r="D1398">
            <v>20.83</v>
          </cell>
          <cell r="E1398">
            <v>21.129999000000002</v>
          </cell>
          <cell r="F1398">
            <v>19.368020999999999</v>
          </cell>
          <cell r="G1398">
            <v>17444868</v>
          </cell>
        </row>
        <row r="1399">
          <cell r="A1399">
            <v>43034</v>
          </cell>
          <cell r="B1399">
            <v>21.360001</v>
          </cell>
          <cell r="C1399">
            <v>21.360001</v>
          </cell>
          <cell r="D1399">
            <v>18.610001</v>
          </cell>
          <cell r="E1399">
            <v>18.84</v>
          </cell>
          <cell r="F1399">
            <v>17.268978000000001</v>
          </cell>
          <cell r="G1399">
            <v>26229421</v>
          </cell>
        </row>
        <row r="1400">
          <cell r="A1400">
            <v>43035</v>
          </cell>
          <cell r="B1400">
            <v>18.459999</v>
          </cell>
          <cell r="C1400">
            <v>20</v>
          </cell>
          <cell r="D1400">
            <v>18.360001</v>
          </cell>
          <cell r="E1400">
            <v>19.629999000000002</v>
          </cell>
          <cell r="F1400">
            <v>17.993100999999999</v>
          </cell>
          <cell r="G1400">
            <v>6268980</v>
          </cell>
        </row>
        <row r="1401">
          <cell r="A1401">
            <v>43038</v>
          </cell>
          <cell r="B1401">
            <v>19.84</v>
          </cell>
          <cell r="C1401">
            <v>20.49</v>
          </cell>
          <cell r="D1401">
            <v>19.66</v>
          </cell>
          <cell r="E1401">
            <v>19.690000999999999</v>
          </cell>
          <cell r="F1401">
            <v>18.048098</v>
          </cell>
          <cell r="G1401">
            <v>9385274</v>
          </cell>
        </row>
        <row r="1402">
          <cell r="A1402">
            <v>43039</v>
          </cell>
          <cell r="B1402">
            <v>19.579999999999998</v>
          </cell>
          <cell r="C1402">
            <v>19.84</v>
          </cell>
          <cell r="D1402">
            <v>19.379999000000002</v>
          </cell>
          <cell r="E1402">
            <v>19.420000000000002</v>
          </cell>
          <cell r="F1402">
            <v>17.800612999999998</v>
          </cell>
          <cell r="G1402">
            <v>6114288</v>
          </cell>
        </row>
        <row r="1403">
          <cell r="A1403">
            <v>43040</v>
          </cell>
          <cell r="B1403">
            <v>19.549999</v>
          </cell>
          <cell r="C1403">
            <v>20.07</v>
          </cell>
          <cell r="D1403">
            <v>19.350000000000001</v>
          </cell>
          <cell r="E1403">
            <v>19.420000000000002</v>
          </cell>
          <cell r="F1403">
            <v>17.800612999999998</v>
          </cell>
          <cell r="G1403">
            <v>3902911</v>
          </cell>
        </row>
        <row r="1404">
          <cell r="A1404">
            <v>43042</v>
          </cell>
          <cell r="B1404">
            <v>19.629999000000002</v>
          </cell>
          <cell r="C1404">
            <v>20</v>
          </cell>
          <cell r="D1404">
            <v>19.440000999999999</v>
          </cell>
          <cell r="E1404">
            <v>19.760000000000002</v>
          </cell>
          <cell r="F1404">
            <v>18.112261</v>
          </cell>
          <cell r="G1404">
            <v>4368288</v>
          </cell>
        </row>
        <row r="1405">
          <cell r="A1405">
            <v>43045</v>
          </cell>
          <cell r="B1405">
            <v>19.959999</v>
          </cell>
          <cell r="C1405">
            <v>20.139999</v>
          </cell>
          <cell r="D1405">
            <v>19.639999</v>
          </cell>
          <cell r="E1405">
            <v>20.110001</v>
          </cell>
          <cell r="F1405">
            <v>18.433077000000001</v>
          </cell>
          <cell r="G1405">
            <v>3847788</v>
          </cell>
        </row>
        <row r="1406">
          <cell r="A1406">
            <v>43046</v>
          </cell>
          <cell r="B1406">
            <v>20.059999000000001</v>
          </cell>
          <cell r="C1406">
            <v>20.65</v>
          </cell>
          <cell r="D1406">
            <v>19.610001</v>
          </cell>
          <cell r="E1406">
            <v>19.809999000000001</v>
          </cell>
          <cell r="F1406">
            <v>18.158092</v>
          </cell>
          <cell r="G1406">
            <v>4606463</v>
          </cell>
        </row>
        <row r="1407">
          <cell r="A1407">
            <v>43047</v>
          </cell>
          <cell r="B1407">
            <v>19.639999</v>
          </cell>
          <cell r="C1407">
            <v>19.959999</v>
          </cell>
          <cell r="D1407">
            <v>19.25</v>
          </cell>
          <cell r="E1407">
            <v>19.299999</v>
          </cell>
          <cell r="F1407">
            <v>17.690619999999999</v>
          </cell>
          <cell r="G1407">
            <v>9611321</v>
          </cell>
        </row>
        <row r="1408">
          <cell r="A1408">
            <v>43048</v>
          </cell>
          <cell r="B1408">
            <v>19.379999000000002</v>
          </cell>
          <cell r="C1408">
            <v>19.59</v>
          </cell>
          <cell r="D1408">
            <v>18.82</v>
          </cell>
          <cell r="E1408">
            <v>19.09</v>
          </cell>
          <cell r="F1408">
            <v>17.498132999999999</v>
          </cell>
          <cell r="G1408">
            <v>9678740</v>
          </cell>
        </row>
        <row r="1409">
          <cell r="A1409">
            <v>43049</v>
          </cell>
          <cell r="B1409">
            <v>19.139999</v>
          </cell>
          <cell r="C1409">
            <v>19.16</v>
          </cell>
          <cell r="D1409">
            <v>18.049999</v>
          </cell>
          <cell r="E1409">
            <v>18.200001</v>
          </cell>
          <cell r="F1409">
            <v>16.682345999999999</v>
          </cell>
          <cell r="G1409">
            <v>7728599</v>
          </cell>
        </row>
        <row r="1410">
          <cell r="A1410">
            <v>43052</v>
          </cell>
          <cell r="B1410">
            <v>18.489999999999998</v>
          </cell>
          <cell r="C1410">
            <v>18.549999</v>
          </cell>
          <cell r="D1410">
            <v>18.290001</v>
          </cell>
          <cell r="E1410">
            <v>18.420000000000002</v>
          </cell>
          <cell r="F1410">
            <v>16.883998999999999</v>
          </cell>
          <cell r="G1410">
            <v>5769360</v>
          </cell>
        </row>
        <row r="1411">
          <cell r="A1411">
            <v>43053</v>
          </cell>
          <cell r="B1411">
            <v>18.5</v>
          </cell>
          <cell r="C1411">
            <v>18.639999</v>
          </cell>
          <cell r="D1411">
            <v>18.370000999999998</v>
          </cell>
          <cell r="E1411">
            <v>18.440000999999999</v>
          </cell>
          <cell r="F1411">
            <v>16.902332000000001</v>
          </cell>
          <cell r="G1411">
            <v>5620053</v>
          </cell>
        </row>
        <row r="1412">
          <cell r="A1412">
            <v>43054</v>
          </cell>
          <cell r="B1412">
            <v>18.469999000000001</v>
          </cell>
          <cell r="C1412">
            <v>18.639999</v>
          </cell>
          <cell r="D1412">
            <v>18.23</v>
          </cell>
          <cell r="E1412">
            <v>18.510000000000002</v>
          </cell>
          <cell r="F1412">
            <v>16.966495999999999</v>
          </cell>
          <cell r="G1412">
            <v>3466243</v>
          </cell>
        </row>
        <row r="1413">
          <cell r="A1413">
            <v>43055</v>
          </cell>
          <cell r="B1413">
            <v>18.600000000000001</v>
          </cell>
          <cell r="C1413">
            <v>18.639999</v>
          </cell>
          <cell r="D1413">
            <v>18.100000000000001</v>
          </cell>
          <cell r="E1413">
            <v>18.41</v>
          </cell>
          <cell r="F1413">
            <v>16.874834</v>
          </cell>
          <cell r="G1413">
            <v>4179308</v>
          </cell>
        </row>
        <row r="1414">
          <cell r="A1414">
            <v>43056</v>
          </cell>
          <cell r="B1414">
            <v>18.579999999999998</v>
          </cell>
          <cell r="C1414">
            <v>18.59</v>
          </cell>
          <cell r="D1414">
            <v>18.239999999999998</v>
          </cell>
          <cell r="E1414">
            <v>18.329999999999998</v>
          </cell>
          <cell r="F1414">
            <v>16.801506</v>
          </cell>
          <cell r="G1414">
            <v>1969767</v>
          </cell>
        </row>
        <row r="1415">
          <cell r="A1415">
            <v>43060</v>
          </cell>
          <cell r="B1415">
            <v>18.350000000000001</v>
          </cell>
          <cell r="C1415">
            <v>18.829999999999998</v>
          </cell>
          <cell r="D1415">
            <v>18.350000000000001</v>
          </cell>
          <cell r="E1415">
            <v>18.77</v>
          </cell>
          <cell r="F1415">
            <v>17.204815</v>
          </cell>
          <cell r="G1415">
            <v>4346210</v>
          </cell>
        </row>
        <row r="1416">
          <cell r="A1416">
            <v>43061</v>
          </cell>
          <cell r="B1416">
            <v>18.809999000000001</v>
          </cell>
          <cell r="C1416">
            <v>18.950001</v>
          </cell>
          <cell r="D1416">
            <v>18.200001</v>
          </cell>
          <cell r="E1416">
            <v>18.280000999999999</v>
          </cell>
          <cell r="F1416">
            <v>16.755676000000001</v>
          </cell>
          <cell r="G1416">
            <v>5274357</v>
          </cell>
        </row>
        <row r="1417">
          <cell r="A1417">
            <v>43062</v>
          </cell>
          <cell r="B1417">
            <v>18.200001</v>
          </cell>
          <cell r="C1417">
            <v>18.59</v>
          </cell>
          <cell r="D1417">
            <v>18.200001</v>
          </cell>
          <cell r="E1417">
            <v>18.309999000000001</v>
          </cell>
          <cell r="F1417">
            <v>16.783173000000001</v>
          </cell>
          <cell r="G1417">
            <v>1136549</v>
          </cell>
        </row>
        <row r="1418">
          <cell r="A1418">
            <v>43063</v>
          </cell>
          <cell r="B1418">
            <v>18.309999000000001</v>
          </cell>
          <cell r="C1418">
            <v>18.360001</v>
          </cell>
          <cell r="D1418">
            <v>18.139999</v>
          </cell>
          <cell r="E1418">
            <v>18.170000000000002</v>
          </cell>
          <cell r="F1418">
            <v>16.654848000000001</v>
          </cell>
          <cell r="G1418">
            <v>2101776</v>
          </cell>
        </row>
        <row r="1419">
          <cell r="A1419">
            <v>43066</v>
          </cell>
          <cell r="B1419">
            <v>18.07</v>
          </cell>
          <cell r="C1419">
            <v>18.23</v>
          </cell>
          <cell r="D1419">
            <v>18.07</v>
          </cell>
          <cell r="E1419">
            <v>18.110001</v>
          </cell>
          <cell r="F1419">
            <v>16.599851999999998</v>
          </cell>
          <cell r="G1419">
            <v>6958338</v>
          </cell>
        </row>
        <row r="1420">
          <cell r="A1420">
            <v>43067</v>
          </cell>
          <cell r="B1420">
            <v>18.100000000000001</v>
          </cell>
          <cell r="C1420">
            <v>18.290001</v>
          </cell>
          <cell r="D1420">
            <v>18.010000000000002</v>
          </cell>
          <cell r="E1420">
            <v>18.09</v>
          </cell>
          <cell r="F1420">
            <v>16.936900999999999</v>
          </cell>
          <cell r="G1420">
            <v>9976382</v>
          </cell>
        </row>
        <row r="1421">
          <cell r="A1421">
            <v>43068</v>
          </cell>
          <cell r="B1421">
            <v>18</v>
          </cell>
          <cell r="C1421">
            <v>18.18</v>
          </cell>
          <cell r="D1421">
            <v>17.360001</v>
          </cell>
          <cell r="E1421">
            <v>17.549999</v>
          </cell>
          <cell r="F1421">
            <v>16.783888000000001</v>
          </cell>
          <cell r="G1421">
            <v>7370910</v>
          </cell>
        </row>
        <row r="1422">
          <cell r="A1422">
            <v>43069</v>
          </cell>
          <cell r="B1422">
            <v>17.459999</v>
          </cell>
          <cell r="C1422">
            <v>17.760000000000002</v>
          </cell>
          <cell r="D1422">
            <v>16.899999999999999</v>
          </cell>
          <cell r="E1422">
            <v>17.100000000000001</v>
          </cell>
          <cell r="F1422">
            <v>16.353531</v>
          </cell>
          <cell r="G1422">
            <v>10073147</v>
          </cell>
        </row>
        <row r="1423">
          <cell r="A1423">
            <v>43070</v>
          </cell>
          <cell r="B1423">
            <v>17.100000000000001</v>
          </cell>
          <cell r="C1423">
            <v>17.290001</v>
          </cell>
          <cell r="D1423">
            <v>16.760000000000002</v>
          </cell>
          <cell r="E1423">
            <v>16.959999</v>
          </cell>
          <cell r="F1423">
            <v>16.219643000000001</v>
          </cell>
          <cell r="G1423">
            <v>4502944</v>
          </cell>
        </row>
        <row r="1424">
          <cell r="A1424">
            <v>43073</v>
          </cell>
          <cell r="B1424">
            <v>16.959999</v>
          </cell>
          <cell r="C1424">
            <v>17.049999</v>
          </cell>
          <cell r="D1424">
            <v>16.329999999999998</v>
          </cell>
          <cell r="E1424">
            <v>16.59</v>
          </cell>
          <cell r="F1424">
            <v>15.865795</v>
          </cell>
          <cell r="G1424">
            <v>3561988</v>
          </cell>
        </row>
        <row r="1425">
          <cell r="A1425">
            <v>43074</v>
          </cell>
          <cell r="B1425">
            <v>16.57</v>
          </cell>
          <cell r="C1425">
            <v>16.98</v>
          </cell>
          <cell r="D1425">
            <v>16.57</v>
          </cell>
          <cell r="E1425">
            <v>16.75</v>
          </cell>
          <cell r="F1425">
            <v>16.018809999999998</v>
          </cell>
          <cell r="G1425">
            <v>6888356</v>
          </cell>
        </row>
        <row r="1426">
          <cell r="A1426">
            <v>43075</v>
          </cell>
          <cell r="B1426">
            <v>16.82</v>
          </cell>
          <cell r="C1426">
            <v>17</v>
          </cell>
          <cell r="D1426">
            <v>16.549999</v>
          </cell>
          <cell r="E1426">
            <v>16.780000999999999</v>
          </cell>
          <cell r="F1426">
            <v>16.047502999999999</v>
          </cell>
          <cell r="G1426">
            <v>8559727</v>
          </cell>
        </row>
        <row r="1427">
          <cell r="A1427">
            <v>43076</v>
          </cell>
          <cell r="B1427">
            <v>16.969999000000001</v>
          </cell>
          <cell r="C1427">
            <v>16.989999999999998</v>
          </cell>
          <cell r="D1427">
            <v>16.450001</v>
          </cell>
          <cell r="E1427">
            <v>16.760000000000002</v>
          </cell>
          <cell r="F1427">
            <v>16.028373999999999</v>
          </cell>
          <cell r="G1427">
            <v>7467424</v>
          </cell>
        </row>
        <row r="1428">
          <cell r="A1428">
            <v>43077</v>
          </cell>
          <cell r="B1428">
            <v>16.860001</v>
          </cell>
          <cell r="C1428">
            <v>17.07</v>
          </cell>
          <cell r="D1428">
            <v>16.59</v>
          </cell>
          <cell r="E1428">
            <v>16.639999</v>
          </cell>
          <cell r="F1428">
            <v>15.913611</v>
          </cell>
          <cell r="G1428">
            <v>16055892</v>
          </cell>
        </row>
        <row r="1429">
          <cell r="A1429">
            <v>43080</v>
          </cell>
          <cell r="B1429">
            <v>16.610001</v>
          </cell>
          <cell r="C1429">
            <v>16.799999</v>
          </cell>
          <cell r="D1429">
            <v>15.97</v>
          </cell>
          <cell r="E1429">
            <v>16.139999</v>
          </cell>
          <cell r="F1429">
            <v>15.435438</v>
          </cell>
          <cell r="G1429">
            <v>6298253</v>
          </cell>
        </row>
        <row r="1430">
          <cell r="A1430">
            <v>43082</v>
          </cell>
          <cell r="B1430">
            <v>16.290001</v>
          </cell>
          <cell r="C1430">
            <v>16.5</v>
          </cell>
          <cell r="D1430">
            <v>15.77</v>
          </cell>
          <cell r="E1430">
            <v>15.97</v>
          </cell>
          <cell r="F1430">
            <v>15.272861000000001</v>
          </cell>
          <cell r="G1430">
            <v>9249355</v>
          </cell>
        </row>
        <row r="1431">
          <cell r="A1431">
            <v>43083</v>
          </cell>
          <cell r="B1431">
            <v>16</v>
          </cell>
          <cell r="C1431">
            <v>16.48</v>
          </cell>
          <cell r="D1431">
            <v>15.9</v>
          </cell>
          <cell r="E1431">
            <v>16</v>
          </cell>
          <cell r="F1431">
            <v>15.301550000000001</v>
          </cell>
          <cell r="G1431">
            <v>5613309</v>
          </cell>
        </row>
        <row r="1432">
          <cell r="A1432">
            <v>43084</v>
          </cell>
          <cell r="B1432">
            <v>16.149999999999999</v>
          </cell>
          <cell r="C1432">
            <v>16.440000999999999</v>
          </cell>
          <cell r="D1432">
            <v>16.02</v>
          </cell>
          <cell r="E1432">
            <v>16.360001</v>
          </cell>
          <cell r="F1432">
            <v>15.645835999999999</v>
          </cell>
          <cell r="G1432">
            <v>8764499</v>
          </cell>
        </row>
        <row r="1433">
          <cell r="A1433">
            <v>43087</v>
          </cell>
          <cell r="B1433">
            <v>16.32</v>
          </cell>
          <cell r="C1433">
            <v>16.32</v>
          </cell>
          <cell r="D1433">
            <v>16.110001</v>
          </cell>
          <cell r="E1433">
            <v>16.299999</v>
          </cell>
          <cell r="F1433">
            <v>15.588452999999999</v>
          </cell>
          <cell r="G1433">
            <v>4703721</v>
          </cell>
        </row>
        <row r="1434">
          <cell r="A1434">
            <v>43088</v>
          </cell>
          <cell r="B1434">
            <v>16.389999</v>
          </cell>
          <cell r="C1434">
            <v>16.489999999999998</v>
          </cell>
          <cell r="D1434">
            <v>16.170000000000002</v>
          </cell>
          <cell r="E1434">
            <v>16.290001</v>
          </cell>
          <cell r="F1434">
            <v>15.578892</v>
          </cell>
          <cell r="G1434">
            <v>5792846</v>
          </cell>
        </row>
        <row r="1435">
          <cell r="A1435">
            <v>43089</v>
          </cell>
          <cell r="B1435">
            <v>16.389999</v>
          </cell>
          <cell r="C1435">
            <v>16.440000999999999</v>
          </cell>
          <cell r="D1435">
            <v>16.049999</v>
          </cell>
          <cell r="E1435">
            <v>16.09</v>
          </cell>
          <cell r="F1435">
            <v>15.387622</v>
          </cell>
          <cell r="G1435">
            <v>2177975</v>
          </cell>
        </row>
        <row r="1436">
          <cell r="A1436">
            <v>43090</v>
          </cell>
          <cell r="B1436">
            <v>16.129999000000002</v>
          </cell>
          <cell r="C1436">
            <v>16.260000000000002</v>
          </cell>
          <cell r="D1436">
            <v>15.88</v>
          </cell>
          <cell r="E1436">
            <v>15.93</v>
          </cell>
          <cell r="F1436">
            <v>15.234605999999999</v>
          </cell>
          <cell r="G1436">
            <v>6537384</v>
          </cell>
        </row>
        <row r="1437">
          <cell r="A1437">
            <v>43091</v>
          </cell>
          <cell r="B1437">
            <v>16.049999</v>
          </cell>
          <cell r="C1437">
            <v>16.23</v>
          </cell>
          <cell r="D1437">
            <v>15.97</v>
          </cell>
          <cell r="E1437">
            <v>16.139999</v>
          </cell>
          <cell r="F1437">
            <v>15.435438</v>
          </cell>
          <cell r="G1437">
            <v>4018841</v>
          </cell>
        </row>
        <row r="1438">
          <cell r="A1438">
            <v>43095</v>
          </cell>
          <cell r="B1438">
            <v>16.049999</v>
          </cell>
          <cell r="C1438">
            <v>16.25</v>
          </cell>
          <cell r="D1438">
            <v>15.93</v>
          </cell>
          <cell r="E1438">
            <v>15.96</v>
          </cell>
          <cell r="F1438">
            <v>15.263297</v>
          </cell>
          <cell r="G1438">
            <v>763095</v>
          </cell>
        </row>
        <row r="1439">
          <cell r="A1439">
            <v>43096</v>
          </cell>
          <cell r="B1439">
            <v>16</v>
          </cell>
          <cell r="C1439">
            <v>16.25</v>
          </cell>
          <cell r="D1439">
            <v>15.99</v>
          </cell>
          <cell r="E1439">
            <v>16.139999</v>
          </cell>
          <cell r="F1439">
            <v>15.435438</v>
          </cell>
          <cell r="G1439">
            <v>5631545</v>
          </cell>
        </row>
        <row r="1440">
          <cell r="A1440">
            <v>43097</v>
          </cell>
          <cell r="B1440">
            <v>16.200001</v>
          </cell>
          <cell r="C1440">
            <v>16.299999</v>
          </cell>
          <cell r="D1440">
            <v>15.46</v>
          </cell>
          <cell r="E1440">
            <v>16.200001</v>
          </cell>
          <cell r="F1440">
            <v>15.492820999999999</v>
          </cell>
          <cell r="G1440">
            <v>3817674</v>
          </cell>
        </row>
        <row r="1441">
          <cell r="A1441">
            <v>43098</v>
          </cell>
          <cell r="B1441">
            <v>16.25</v>
          </cell>
          <cell r="C1441">
            <v>16.450001</v>
          </cell>
          <cell r="D1441">
            <v>16.25</v>
          </cell>
          <cell r="E1441">
            <v>16.389999</v>
          </cell>
          <cell r="F1441">
            <v>15.674524999999999</v>
          </cell>
          <cell r="G1441">
            <v>2075553</v>
          </cell>
        </row>
        <row r="1442">
          <cell r="A1442">
            <v>43102</v>
          </cell>
          <cell r="B1442">
            <v>16.48</v>
          </cell>
          <cell r="C1442">
            <v>16.48</v>
          </cell>
          <cell r="D1442">
            <v>16.190000999999999</v>
          </cell>
          <cell r="E1442">
            <v>16.350000000000001</v>
          </cell>
          <cell r="F1442">
            <v>15.636271000000001</v>
          </cell>
          <cell r="G1442">
            <v>2148506</v>
          </cell>
        </row>
        <row r="1443">
          <cell r="A1443">
            <v>43103</v>
          </cell>
          <cell r="B1443">
            <v>16.389999</v>
          </cell>
          <cell r="C1443">
            <v>16.43</v>
          </cell>
          <cell r="D1443">
            <v>16.02</v>
          </cell>
          <cell r="E1443">
            <v>16.129999000000002</v>
          </cell>
          <cell r="F1443">
            <v>15.425874</v>
          </cell>
          <cell r="G1443">
            <v>3655689</v>
          </cell>
        </row>
        <row r="1444">
          <cell r="A1444">
            <v>43104</v>
          </cell>
          <cell r="B1444">
            <v>16.190000999999999</v>
          </cell>
          <cell r="C1444">
            <v>17.290001</v>
          </cell>
          <cell r="D1444">
            <v>16.190000999999999</v>
          </cell>
          <cell r="E1444">
            <v>17.209999</v>
          </cell>
          <cell r="F1444">
            <v>16.458729000000002</v>
          </cell>
          <cell r="G1444">
            <v>9383592</v>
          </cell>
        </row>
        <row r="1445">
          <cell r="A1445">
            <v>43105</v>
          </cell>
          <cell r="B1445">
            <v>17.290001</v>
          </cell>
          <cell r="C1445">
            <v>17.510000000000002</v>
          </cell>
          <cell r="D1445">
            <v>17.120000999999998</v>
          </cell>
          <cell r="E1445">
            <v>17.379999000000002</v>
          </cell>
          <cell r="F1445">
            <v>16.621307000000002</v>
          </cell>
          <cell r="G1445">
            <v>7481547</v>
          </cell>
        </row>
        <row r="1446">
          <cell r="A1446">
            <v>43108</v>
          </cell>
          <cell r="B1446">
            <v>17.420000000000002</v>
          </cell>
          <cell r="C1446">
            <v>17.549999</v>
          </cell>
          <cell r="D1446">
            <v>16.850000000000001</v>
          </cell>
          <cell r="E1446">
            <v>17</v>
          </cell>
          <cell r="F1446">
            <v>16.257895999999999</v>
          </cell>
          <cell r="G1446">
            <v>7585717</v>
          </cell>
        </row>
        <row r="1447">
          <cell r="A1447">
            <v>43109</v>
          </cell>
          <cell r="B1447">
            <v>17.32</v>
          </cell>
          <cell r="C1447">
            <v>17.32</v>
          </cell>
          <cell r="D1447">
            <v>16.879999000000002</v>
          </cell>
          <cell r="E1447">
            <v>17.010000000000002</v>
          </cell>
          <cell r="F1447">
            <v>16.26746</v>
          </cell>
          <cell r="G1447">
            <v>4996427</v>
          </cell>
        </row>
        <row r="1448">
          <cell r="A1448">
            <v>43110</v>
          </cell>
          <cell r="B1448">
            <v>17.16</v>
          </cell>
          <cell r="C1448">
            <v>17.18</v>
          </cell>
          <cell r="D1448">
            <v>16.57</v>
          </cell>
          <cell r="E1448">
            <v>16.870000999999998</v>
          </cell>
          <cell r="F1448">
            <v>16.133572000000001</v>
          </cell>
          <cell r="G1448">
            <v>2790077</v>
          </cell>
        </row>
        <row r="1449">
          <cell r="A1449">
            <v>43111</v>
          </cell>
          <cell r="B1449">
            <v>16.98</v>
          </cell>
          <cell r="C1449">
            <v>17.010000000000002</v>
          </cell>
          <cell r="D1449">
            <v>16.73</v>
          </cell>
          <cell r="E1449">
            <v>16.959999</v>
          </cell>
          <cell r="F1449">
            <v>16.219643000000001</v>
          </cell>
          <cell r="G1449">
            <v>1577163</v>
          </cell>
        </row>
        <row r="1450">
          <cell r="A1450">
            <v>43112</v>
          </cell>
          <cell r="B1450">
            <v>17</v>
          </cell>
          <cell r="C1450">
            <v>17.149999999999999</v>
          </cell>
          <cell r="D1450">
            <v>16.760000000000002</v>
          </cell>
          <cell r="E1450">
            <v>16.850000000000001</v>
          </cell>
          <cell r="F1450">
            <v>16.114445</v>
          </cell>
          <cell r="G1450">
            <v>5068669</v>
          </cell>
        </row>
        <row r="1451">
          <cell r="A1451">
            <v>43115</v>
          </cell>
          <cell r="B1451">
            <v>17.07</v>
          </cell>
          <cell r="C1451">
            <v>17.079999999999998</v>
          </cell>
          <cell r="D1451">
            <v>16.889999</v>
          </cell>
          <cell r="E1451">
            <v>17.010000000000002</v>
          </cell>
          <cell r="F1451">
            <v>16.26746</v>
          </cell>
          <cell r="G1451">
            <v>579966</v>
          </cell>
        </row>
        <row r="1452">
          <cell r="A1452">
            <v>43116</v>
          </cell>
          <cell r="B1452">
            <v>17.09</v>
          </cell>
          <cell r="C1452">
            <v>17.16</v>
          </cell>
          <cell r="D1452">
            <v>16.91</v>
          </cell>
          <cell r="E1452">
            <v>17</v>
          </cell>
          <cell r="F1452">
            <v>16.257895999999999</v>
          </cell>
          <cell r="G1452">
            <v>2644080</v>
          </cell>
        </row>
        <row r="1453">
          <cell r="A1453">
            <v>43117</v>
          </cell>
          <cell r="B1453">
            <v>17.139999</v>
          </cell>
          <cell r="C1453">
            <v>17.149999999999999</v>
          </cell>
          <cell r="D1453">
            <v>16.989999999999998</v>
          </cell>
          <cell r="E1453">
            <v>17.049999</v>
          </cell>
          <cell r="F1453">
            <v>16.305713999999998</v>
          </cell>
          <cell r="G1453">
            <v>3129366</v>
          </cell>
        </row>
        <row r="1454">
          <cell r="A1454">
            <v>43118</v>
          </cell>
          <cell r="B1454">
            <v>17.149999999999999</v>
          </cell>
          <cell r="C1454">
            <v>17.149999999999999</v>
          </cell>
          <cell r="D1454">
            <v>16.760000000000002</v>
          </cell>
          <cell r="E1454">
            <v>16.98</v>
          </cell>
          <cell r="F1454">
            <v>16.238769999999999</v>
          </cell>
          <cell r="G1454">
            <v>2913440</v>
          </cell>
        </row>
        <row r="1455">
          <cell r="A1455">
            <v>43119</v>
          </cell>
          <cell r="B1455">
            <v>16.940000999999999</v>
          </cell>
          <cell r="C1455">
            <v>17.079999999999998</v>
          </cell>
          <cell r="D1455">
            <v>16.799999</v>
          </cell>
          <cell r="E1455">
            <v>16.91</v>
          </cell>
          <cell r="F1455">
            <v>16.171827</v>
          </cell>
          <cell r="G1455">
            <v>3001612</v>
          </cell>
        </row>
        <row r="1456">
          <cell r="A1456">
            <v>43122</v>
          </cell>
          <cell r="B1456">
            <v>17.09</v>
          </cell>
          <cell r="C1456">
            <v>17.09</v>
          </cell>
          <cell r="D1456">
            <v>16.68</v>
          </cell>
          <cell r="E1456">
            <v>16.780000999999999</v>
          </cell>
          <cell r="F1456">
            <v>16.047502999999999</v>
          </cell>
          <cell r="G1456">
            <v>2781036</v>
          </cell>
        </row>
        <row r="1457">
          <cell r="A1457">
            <v>43123</v>
          </cell>
          <cell r="B1457">
            <v>16.860001</v>
          </cell>
          <cell r="C1457">
            <v>16.899999999999999</v>
          </cell>
          <cell r="D1457">
            <v>16.799999</v>
          </cell>
          <cell r="E1457">
            <v>16.889999</v>
          </cell>
          <cell r="F1457">
            <v>16.152697</v>
          </cell>
          <cell r="G1457">
            <v>2849682</v>
          </cell>
        </row>
        <row r="1458">
          <cell r="A1458">
            <v>43124</v>
          </cell>
          <cell r="B1458">
            <v>16.879999000000002</v>
          </cell>
          <cell r="C1458">
            <v>17.120000999999998</v>
          </cell>
          <cell r="D1458">
            <v>16.719999000000001</v>
          </cell>
          <cell r="E1458">
            <v>16.790001</v>
          </cell>
          <cell r="F1458">
            <v>16.057065999999999</v>
          </cell>
          <cell r="G1458">
            <v>2654250</v>
          </cell>
        </row>
        <row r="1459">
          <cell r="A1459">
            <v>43125</v>
          </cell>
          <cell r="B1459">
            <v>16.91</v>
          </cell>
          <cell r="C1459">
            <v>17.07</v>
          </cell>
          <cell r="D1459">
            <v>16.450001</v>
          </cell>
          <cell r="E1459">
            <v>16.510000000000002</v>
          </cell>
          <cell r="F1459">
            <v>15.789289</v>
          </cell>
          <cell r="G1459">
            <v>2574255</v>
          </cell>
        </row>
        <row r="1460">
          <cell r="A1460">
            <v>43126</v>
          </cell>
          <cell r="B1460">
            <v>16.559999000000001</v>
          </cell>
          <cell r="C1460">
            <v>16.98</v>
          </cell>
          <cell r="D1460">
            <v>16.459999</v>
          </cell>
          <cell r="E1460">
            <v>16.93</v>
          </cell>
          <cell r="F1460">
            <v>16.190954000000001</v>
          </cell>
          <cell r="G1460">
            <v>1827827</v>
          </cell>
        </row>
        <row r="1461">
          <cell r="A1461">
            <v>43129</v>
          </cell>
          <cell r="B1461">
            <v>16.989999999999998</v>
          </cell>
          <cell r="C1461">
            <v>16.989999999999998</v>
          </cell>
          <cell r="D1461">
            <v>16.549999</v>
          </cell>
          <cell r="E1461">
            <v>16.610001</v>
          </cell>
          <cell r="F1461">
            <v>15.884922</v>
          </cell>
          <cell r="G1461">
            <v>2143440</v>
          </cell>
        </row>
        <row r="1462">
          <cell r="A1462">
            <v>43130</v>
          </cell>
          <cell r="B1462">
            <v>16.57</v>
          </cell>
          <cell r="C1462">
            <v>16.899999999999999</v>
          </cell>
          <cell r="D1462">
            <v>16.370000999999998</v>
          </cell>
          <cell r="E1462">
            <v>16.870000999999998</v>
          </cell>
          <cell r="F1462">
            <v>16.133572000000001</v>
          </cell>
          <cell r="G1462">
            <v>2751045</v>
          </cell>
        </row>
        <row r="1463">
          <cell r="A1463">
            <v>43131</v>
          </cell>
          <cell r="B1463">
            <v>16.700001</v>
          </cell>
          <cell r="C1463">
            <v>16.899999999999999</v>
          </cell>
          <cell r="D1463">
            <v>16.510000000000002</v>
          </cell>
          <cell r="E1463">
            <v>16.870000999999998</v>
          </cell>
          <cell r="F1463">
            <v>16.133572000000001</v>
          </cell>
          <cell r="G1463">
            <v>5119494</v>
          </cell>
        </row>
        <row r="1464">
          <cell r="A1464">
            <v>43132</v>
          </cell>
          <cell r="B1464">
            <v>16.829999999999998</v>
          </cell>
          <cell r="C1464">
            <v>16.969999000000001</v>
          </cell>
          <cell r="D1464">
            <v>16.57</v>
          </cell>
          <cell r="E1464">
            <v>16.690000999999999</v>
          </cell>
          <cell r="F1464">
            <v>15.96143</v>
          </cell>
          <cell r="G1464">
            <v>3263608</v>
          </cell>
        </row>
        <row r="1465">
          <cell r="A1465">
            <v>43133</v>
          </cell>
          <cell r="B1465">
            <v>16.77</v>
          </cell>
          <cell r="C1465">
            <v>16.889999</v>
          </cell>
          <cell r="D1465">
            <v>16.209999</v>
          </cell>
          <cell r="E1465">
            <v>16.25</v>
          </cell>
          <cell r="F1465">
            <v>15.540635999999999</v>
          </cell>
          <cell r="G1465">
            <v>2929110</v>
          </cell>
        </row>
        <row r="1466">
          <cell r="A1466">
            <v>43137</v>
          </cell>
          <cell r="B1466">
            <v>15.93</v>
          </cell>
          <cell r="C1466">
            <v>16.469999000000001</v>
          </cell>
          <cell r="D1466">
            <v>15.82</v>
          </cell>
          <cell r="E1466">
            <v>15.99</v>
          </cell>
          <cell r="F1466">
            <v>15.291986</v>
          </cell>
          <cell r="G1466">
            <v>6308036</v>
          </cell>
        </row>
        <row r="1467">
          <cell r="A1467">
            <v>43138</v>
          </cell>
          <cell r="B1467">
            <v>16</v>
          </cell>
          <cell r="C1467">
            <v>16.219999000000001</v>
          </cell>
          <cell r="D1467">
            <v>15.76</v>
          </cell>
          <cell r="E1467">
            <v>16.190000999999999</v>
          </cell>
          <cell r="F1467">
            <v>15.483256000000001</v>
          </cell>
          <cell r="G1467">
            <v>8102691</v>
          </cell>
        </row>
        <row r="1468">
          <cell r="A1468">
            <v>43139</v>
          </cell>
          <cell r="B1468">
            <v>15.91</v>
          </cell>
          <cell r="C1468">
            <v>16.049999</v>
          </cell>
          <cell r="D1468">
            <v>15.52</v>
          </cell>
          <cell r="E1468">
            <v>15.66</v>
          </cell>
          <cell r="F1468">
            <v>14.976393</v>
          </cell>
          <cell r="G1468">
            <v>3533750</v>
          </cell>
        </row>
        <row r="1469">
          <cell r="A1469">
            <v>43140</v>
          </cell>
          <cell r="B1469">
            <v>15.5</v>
          </cell>
          <cell r="C1469">
            <v>15.81</v>
          </cell>
          <cell r="D1469">
            <v>14.95</v>
          </cell>
          <cell r="E1469">
            <v>15.46</v>
          </cell>
          <cell r="F1469">
            <v>14.785123</v>
          </cell>
          <cell r="G1469">
            <v>4794810</v>
          </cell>
        </row>
        <row r="1470">
          <cell r="A1470">
            <v>43143</v>
          </cell>
          <cell r="B1470">
            <v>15.49</v>
          </cell>
          <cell r="C1470">
            <v>15.69</v>
          </cell>
          <cell r="D1470">
            <v>15.23</v>
          </cell>
          <cell r="E1470">
            <v>15.58</v>
          </cell>
          <cell r="F1470">
            <v>14.899884</v>
          </cell>
          <cell r="G1470">
            <v>1090292</v>
          </cell>
        </row>
        <row r="1471">
          <cell r="A1471">
            <v>43144</v>
          </cell>
          <cell r="B1471">
            <v>15.44</v>
          </cell>
          <cell r="C1471">
            <v>15.55</v>
          </cell>
          <cell r="D1471">
            <v>15.1</v>
          </cell>
          <cell r="E1471">
            <v>15.46</v>
          </cell>
          <cell r="F1471">
            <v>14.785123</v>
          </cell>
          <cell r="G1471">
            <v>5474539</v>
          </cell>
        </row>
        <row r="1472">
          <cell r="A1472">
            <v>43145</v>
          </cell>
          <cell r="B1472">
            <v>15.16</v>
          </cell>
          <cell r="C1472">
            <v>15.36</v>
          </cell>
          <cell r="D1472">
            <v>15.15</v>
          </cell>
          <cell r="E1472">
            <v>15.26</v>
          </cell>
          <cell r="F1472">
            <v>14.593854</v>
          </cell>
          <cell r="G1472">
            <v>2915965</v>
          </cell>
        </row>
        <row r="1473">
          <cell r="A1473">
            <v>43146</v>
          </cell>
          <cell r="B1473">
            <v>15.36</v>
          </cell>
          <cell r="C1473">
            <v>15.54</v>
          </cell>
          <cell r="D1473">
            <v>15.25</v>
          </cell>
          <cell r="E1473">
            <v>15.51</v>
          </cell>
          <cell r="F1473">
            <v>14.832940000000001</v>
          </cell>
          <cell r="G1473">
            <v>12857517</v>
          </cell>
        </row>
        <row r="1474">
          <cell r="A1474">
            <v>43147</v>
          </cell>
          <cell r="B1474">
            <v>15.6</v>
          </cell>
          <cell r="C1474">
            <v>15.88</v>
          </cell>
          <cell r="D1474">
            <v>15.6</v>
          </cell>
          <cell r="E1474">
            <v>15.81</v>
          </cell>
          <cell r="F1474">
            <v>15.119844000000001</v>
          </cell>
          <cell r="G1474">
            <v>6247282</v>
          </cell>
        </row>
        <row r="1475">
          <cell r="A1475">
            <v>43150</v>
          </cell>
          <cell r="B1475">
            <v>15.89</v>
          </cell>
          <cell r="C1475">
            <v>15.93</v>
          </cell>
          <cell r="D1475">
            <v>15.75</v>
          </cell>
          <cell r="E1475">
            <v>15.86</v>
          </cell>
          <cell r="F1475">
            <v>15.167662</v>
          </cell>
          <cell r="G1475">
            <v>436276</v>
          </cell>
        </row>
        <row r="1476">
          <cell r="A1476">
            <v>43151</v>
          </cell>
          <cell r="B1476">
            <v>15.77</v>
          </cell>
          <cell r="C1476">
            <v>15.86</v>
          </cell>
          <cell r="D1476">
            <v>15.6</v>
          </cell>
          <cell r="E1476">
            <v>15.7</v>
          </cell>
          <cell r="F1476">
            <v>15.014646000000001</v>
          </cell>
          <cell r="G1476">
            <v>1883883</v>
          </cell>
        </row>
        <row r="1477">
          <cell r="A1477">
            <v>43152</v>
          </cell>
          <cell r="B1477">
            <v>15.73</v>
          </cell>
          <cell r="C1477">
            <v>16.030000999999999</v>
          </cell>
          <cell r="D1477">
            <v>15.66</v>
          </cell>
          <cell r="E1477">
            <v>15.93</v>
          </cell>
          <cell r="F1477">
            <v>15.234605999999999</v>
          </cell>
          <cell r="G1477">
            <v>3157147</v>
          </cell>
        </row>
        <row r="1478">
          <cell r="A1478">
            <v>43153</v>
          </cell>
          <cell r="B1478">
            <v>15.95</v>
          </cell>
          <cell r="C1478">
            <v>16.139999</v>
          </cell>
          <cell r="D1478">
            <v>15.71</v>
          </cell>
          <cell r="E1478">
            <v>16.02</v>
          </cell>
          <cell r="F1478">
            <v>15.320677999999999</v>
          </cell>
          <cell r="G1478">
            <v>4270703</v>
          </cell>
        </row>
        <row r="1479">
          <cell r="A1479">
            <v>43154</v>
          </cell>
          <cell r="B1479">
            <v>15.92</v>
          </cell>
          <cell r="C1479">
            <v>16.299999</v>
          </cell>
          <cell r="D1479">
            <v>15.8</v>
          </cell>
          <cell r="E1479">
            <v>16.219999000000001</v>
          </cell>
          <cell r="F1479">
            <v>15.511946</v>
          </cell>
          <cell r="G1479">
            <v>1613260</v>
          </cell>
        </row>
        <row r="1480">
          <cell r="A1480">
            <v>43157</v>
          </cell>
          <cell r="B1480">
            <v>16.049999</v>
          </cell>
          <cell r="C1480">
            <v>16.219999000000001</v>
          </cell>
          <cell r="D1480">
            <v>15.67</v>
          </cell>
          <cell r="E1480">
            <v>15.91</v>
          </cell>
          <cell r="F1480">
            <v>15.215479</v>
          </cell>
          <cell r="G1480">
            <v>1705350</v>
          </cell>
        </row>
        <row r="1481">
          <cell r="A1481">
            <v>43158</v>
          </cell>
          <cell r="B1481">
            <v>15.88</v>
          </cell>
          <cell r="C1481">
            <v>15.88</v>
          </cell>
          <cell r="D1481">
            <v>14.92</v>
          </cell>
          <cell r="E1481">
            <v>15.35</v>
          </cell>
          <cell r="F1481">
            <v>14.679925000000001</v>
          </cell>
          <cell r="G1481">
            <v>14934793</v>
          </cell>
        </row>
        <row r="1482">
          <cell r="A1482">
            <v>43159</v>
          </cell>
          <cell r="B1482">
            <v>15.4</v>
          </cell>
          <cell r="C1482">
            <v>15.5</v>
          </cell>
          <cell r="D1482">
            <v>15.02</v>
          </cell>
          <cell r="E1482">
            <v>15.4</v>
          </cell>
          <cell r="F1482">
            <v>14.727741</v>
          </cell>
          <cell r="G1482">
            <v>9195049</v>
          </cell>
        </row>
        <row r="1483">
          <cell r="A1483">
            <v>43160</v>
          </cell>
          <cell r="B1483">
            <v>15.37</v>
          </cell>
          <cell r="C1483">
            <v>15.42</v>
          </cell>
          <cell r="D1483">
            <v>15.1</v>
          </cell>
          <cell r="E1483">
            <v>15.36</v>
          </cell>
          <cell r="F1483">
            <v>14.689488000000001</v>
          </cell>
          <cell r="G1483">
            <v>3486468</v>
          </cell>
        </row>
        <row r="1484">
          <cell r="A1484">
            <v>43161</v>
          </cell>
          <cell r="B1484">
            <v>15.1</v>
          </cell>
          <cell r="C1484">
            <v>15.8</v>
          </cell>
          <cell r="D1484">
            <v>15.06</v>
          </cell>
          <cell r="E1484">
            <v>15.69</v>
          </cell>
          <cell r="F1484">
            <v>15.005082</v>
          </cell>
          <cell r="G1484">
            <v>2903504</v>
          </cell>
        </row>
        <row r="1485">
          <cell r="A1485">
            <v>43164</v>
          </cell>
          <cell r="B1485">
            <v>15.38</v>
          </cell>
          <cell r="C1485">
            <v>15.4</v>
          </cell>
          <cell r="D1485">
            <v>15</v>
          </cell>
          <cell r="E1485">
            <v>15.01</v>
          </cell>
          <cell r="F1485">
            <v>14.354767000000001</v>
          </cell>
          <cell r="G1485">
            <v>4382112</v>
          </cell>
        </row>
        <row r="1486">
          <cell r="A1486">
            <v>43165</v>
          </cell>
          <cell r="B1486">
            <v>14.85</v>
          </cell>
          <cell r="C1486">
            <v>15.03</v>
          </cell>
          <cell r="D1486">
            <v>14.79</v>
          </cell>
          <cell r="E1486">
            <v>14.87</v>
          </cell>
          <cell r="F1486">
            <v>14.220879</v>
          </cell>
          <cell r="G1486">
            <v>6835691</v>
          </cell>
        </row>
        <row r="1487">
          <cell r="A1487">
            <v>43166</v>
          </cell>
          <cell r="B1487">
            <v>14.65</v>
          </cell>
          <cell r="C1487">
            <v>14.91</v>
          </cell>
          <cell r="D1487">
            <v>14.6</v>
          </cell>
          <cell r="E1487">
            <v>14.64</v>
          </cell>
          <cell r="F1487">
            <v>14.000918</v>
          </cell>
          <cell r="G1487">
            <v>4434507</v>
          </cell>
        </row>
        <row r="1488">
          <cell r="A1488">
            <v>43167</v>
          </cell>
          <cell r="B1488">
            <v>14.56</v>
          </cell>
          <cell r="C1488">
            <v>14.74</v>
          </cell>
          <cell r="D1488">
            <v>14.41</v>
          </cell>
          <cell r="E1488">
            <v>14.51</v>
          </cell>
          <cell r="F1488">
            <v>13.876594000000001</v>
          </cell>
          <cell r="G1488">
            <v>3782733</v>
          </cell>
        </row>
        <row r="1489">
          <cell r="A1489">
            <v>43168</v>
          </cell>
          <cell r="B1489">
            <v>14.48</v>
          </cell>
          <cell r="C1489">
            <v>15.06</v>
          </cell>
          <cell r="D1489">
            <v>14.48</v>
          </cell>
          <cell r="E1489">
            <v>14.79</v>
          </cell>
          <cell r="F1489">
            <v>14.14437</v>
          </cell>
          <cell r="G1489">
            <v>3875633</v>
          </cell>
        </row>
        <row r="1490">
          <cell r="A1490">
            <v>43171</v>
          </cell>
          <cell r="B1490">
            <v>14.98</v>
          </cell>
          <cell r="C1490">
            <v>15.06</v>
          </cell>
          <cell r="D1490">
            <v>14.46</v>
          </cell>
          <cell r="E1490">
            <v>14.59</v>
          </cell>
          <cell r="F1490">
            <v>13.953101</v>
          </cell>
          <cell r="G1490">
            <v>3129069</v>
          </cell>
        </row>
        <row r="1491">
          <cell r="A1491">
            <v>43172</v>
          </cell>
          <cell r="B1491">
            <v>14.65</v>
          </cell>
          <cell r="C1491">
            <v>14.66</v>
          </cell>
          <cell r="D1491">
            <v>13.8</v>
          </cell>
          <cell r="E1491">
            <v>13.95</v>
          </cell>
          <cell r="F1491">
            <v>13.34104</v>
          </cell>
          <cell r="G1491">
            <v>12966562</v>
          </cell>
        </row>
        <row r="1492">
          <cell r="A1492">
            <v>43173</v>
          </cell>
          <cell r="B1492">
            <v>13.95</v>
          </cell>
          <cell r="C1492">
            <v>14.05</v>
          </cell>
          <cell r="D1492">
            <v>13.29</v>
          </cell>
          <cell r="E1492">
            <v>13.47</v>
          </cell>
          <cell r="F1492">
            <v>12.881993</v>
          </cell>
          <cell r="G1492">
            <v>9137791</v>
          </cell>
        </row>
        <row r="1493">
          <cell r="A1493">
            <v>43174</v>
          </cell>
          <cell r="B1493">
            <v>13.47</v>
          </cell>
          <cell r="C1493">
            <v>13.47</v>
          </cell>
          <cell r="D1493">
            <v>13.08</v>
          </cell>
          <cell r="E1493">
            <v>13.16</v>
          </cell>
          <cell r="F1493">
            <v>12.585526</v>
          </cell>
          <cell r="G1493">
            <v>8694876</v>
          </cell>
        </row>
        <row r="1494">
          <cell r="A1494">
            <v>43175</v>
          </cell>
          <cell r="B1494">
            <v>13.14</v>
          </cell>
          <cell r="C1494">
            <v>13.29</v>
          </cell>
          <cell r="D1494">
            <v>12.96</v>
          </cell>
          <cell r="E1494">
            <v>13.12</v>
          </cell>
          <cell r="F1494">
            <v>12.547271</v>
          </cell>
          <cell r="G1494">
            <v>21291476</v>
          </cell>
        </row>
        <row r="1495">
          <cell r="A1495">
            <v>43179</v>
          </cell>
          <cell r="B1495">
            <v>13.27</v>
          </cell>
          <cell r="C1495">
            <v>13.4</v>
          </cell>
          <cell r="D1495">
            <v>12.94</v>
          </cell>
          <cell r="E1495">
            <v>13.18</v>
          </cell>
          <cell r="F1495">
            <v>12.604652</v>
          </cell>
          <cell r="G1495">
            <v>9818443</v>
          </cell>
        </row>
        <row r="1496">
          <cell r="A1496">
            <v>43180</v>
          </cell>
          <cell r="B1496">
            <v>13.2</v>
          </cell>
          <cell r="C1496">
            <v>13.97</v>
          </cell>
          <cell r="D1496">
            <v>13.1</v>
          </cell>
          <cell r="E1496">
            <v>13.87</v>
          </cell>
          <cell r="F1496">
            <v>13.264531</v>
          </cell>
          <cell r="G1496">
            <v>5478799</v>
          </cell>
        </row>
        <row r="1497">
          <cell r="A1497">
            <v>43181</v>
          </cell>
          <cell r="B1497">
            <v>13.93</v>
          </cell>
          <cell r="C1497">
            <v>14.06</v>
          </cell>
          <cell r="D1497">
            <v>13.52</v>
          </cell>
          <cell r="E1497">
            <v>13.63</v>
          </cell>
          <cell r="F1497">
            <v>13.035007</v>
          </cell>
          <cell r="G1497">
            <v>4011186</v>
          </cell>
        </row>
        <row r="1498">
          <cell r="A1498">
            <v>43182</v>
          </cell>
          <cell r="B1498">
            <v>13.98</v>
          </cell>
          <cell r="C1498">
            <v>13.98</v>
          </cell>
          <cell r="D1498">
            <v>13.25</v>
          </cell>
          <cell r="E1498">
            <v>13.45</v>
          </cell>
          <cell r="F1498">
            <v>12.862864999999999</v>
          </cell>
          <cell r="G1498">
            <v>5861463</v>
          </cell>
        </row>
        <row r="1499">
          <cell r="A1499">
            <v>43185</v>
          </cell>
          <cell r="B1499">
            <v>13.61</v>
          </cell>
          <cell r="C1499">
            <v>13.61</v>
          </cell>
          <cell r="D1499">
            <v>13.06</v>
          </cell>
          <cell r="E1499">
            <v>13.21</v>
          </cell>
          <cell r="F1499">
            <v>12.633343</v>
          </cell>
          <cell r="G1499">
            <v>4077555</v>
          </cell>
        </row>
        <row r="1500">
          <cell r="A1500">
            <v>43186</v>
          </cell>
          <cell r="B1500">
            <v>13.21</v>
          </cell>
          <cell r="C1500">
            <v>13.39</v>
          </cell>
          <cell r="D1500">
            <v>13.2</v>
          </cell>
          <cell r="E1500">
            <v>13.31</v>
          </cell>
          <cell r="F1500">
            <v>12.728977</v>
          </cell>
          <cell r="G1500">
            <v>3563584</v>
          </cell>
        </row>
        <row r="1501">
          <cell r="A1501">
            <v>43187</v>
          </cell>
          <cell r="B1501">
            <v>13.32</v>
          </cell>
          <cell r="C1501">
            <v>13.32</v>
          </cell>
          <cell r="D1501">
            <v>13.11</v>
          </cell>
          <cell r="E1501">
            <v>13.26</v>
          </cell>
          <cell r="F1501">
            <v>12.68116</v>
          </cell>
          <cell r="G1501">
            <v>3242320</v>
          </cell>
        </row>
        <row r="1502">
          <cell r="A1502">
            <v>43192</v>
          </cell>
          <cell r="B1502">
            <v>13.32</v>
          </cell>
          <cell r="C1502">
            <v>13.32</v>
          </cell>
          <cell r="D1502">
            <v>12.65</v>
          </cell>
          <cell r="E1502">
            <v>12.76</v>
          </cell>
          <cell r="F1502">
            <v>12.202987</v>
          </cell>
          <cell r="G1502">
            <v>1925042</v>
          </cell>
        </row>
        <row r="1503">
          <cell r="A1503">
            <v>43193</v>
          </cell>
          <cell r="B1503">
            <v>12.76</v>
          </cell>
          <cell r="C1503">
            <v>13.21</v>
          </cell>
          <cell r="D1503">
            <v>12.76</v>
          </cell>
          <cell r="E1503">
            <v>12.99</v>
          </cell>
          <cell r="F1503">
            <v>12.422946</v>
          </cell>
          <cell r="G1503">
            <v>1624996</v>
          </cell>
        </row>
        <row r="1504">
          <cell r="A1504">
            <v>43194</v>
          </cell>
          <cell r="B1504">
            <v>12.94</v>
          </cell>
          <cell r="C1504">
            <v>13.84</v>
          </cell>
          <cell r="D1504">
            <v>12.94</v>
          </cell>
          <cell r="E1504">
            <v>13.75</v>
          </cell>
          <cell r="F1504">
            <v>13.14977</v>
          </cell>
          <cell r="G1504">
            <v>3332115</v>
          </cell>
        </row>
        <row r="1505">
          <cell r="A1505">
            <v>43195</v>
          </cell>
          <cell r="B1505">
            <v>13.79</v>
          </cell>
          <cell r="C1505">
            <v>14.26</v>
          </cell>
          <cell r="D1505">
            <v>13.74</v>
          </cell>
          <cell r="E1505">
            <v>14.19</v>
          </cell>
          <cell r="F1505">
            <v>13.570562000000001</v>
          </cell>
          <cell r="G1505">
            <v>5266126</v>
          </cell>
        </row>
        <row r="1506">
          <cell r="A1506">
            <v>43196</v>
          </cell>
          <cell r="B1506">
            <v>14.26</v>
          </cell>
          <cell r="C1506">
            <v>15.15</v>
          </cell>
          <cell r="D1506">
            <v>14.26</v>
          </cell>
          <cell r="E1506">
            <v>15.11</v>
          </cell>
          <cell r="F1506">
            <v>14.450400999999999</v>
          </cell>
          <cell r="G1506">
            <v>3293522</v>
          </cell>
        </row>
        <row r="1507">
          <cell r="A1507">
            <v>43199</v>
          </cell>
          <cell r="B1507">
            <v>15.11</v>
          </cell>
          <cell r="C1507">
            <v>15.12</v>
          </cell>
          <cell r="D1507">
            <v>14.47</v>
          </cell>
          <cell r="E1507">
            <v>14.61</v>
          </cell>
          <cell r="F1507">
            <v>13.972227999999999</v>
          </cell>
          <cell r="G1507">
            <v>3310818</v>
          </cell>
        </row>
        <row r="1508">
          <cell r="A1508">
            <v>43200</v>
          </cell>
          <cell r="B1508">
            <v>14.81</v>
          </cell>
          <cell r="C1508">
            <v>15.11</v>
          </cell>
          <cell r="D1508">
            <v>14.64</v>
          </cell>
          <cell r="E1508">
            <v>14.76</v>
          </cell>
          <cell r="F1508">
            <v>14.115681</v>
          </cell>
          <cell r="G1508">
            <v>5861736</v>
          </cell>
        </row>
        <row r="1509">
          <cell r="A1509">
            <v>43201</v>
          </cell>
          <cell r="B1509">
            <v>14.76</v>
          </cell>
          <cell r="C1509">
            <v>14.98</v>
          </cell>
          <cell r="D1509">
            <v>14.56</v>
          </cell>
          <cell r="E1509">
            <v>14.64</v>
          </cell>
          <cell r="F1509">
            <v>14.000918</v>
          </cell>
          <cell r="G1509">
            <v>4133747</v>
          </cell>
        </row>
        <row r="1510">
          <cell r="A1510">
            <v>43202</v>
          </cell>
          <cell r="B1510">
            <v>14.74</v>
          </cell>
          <cell r="C1510">
            <v>15.19</v>
          </cell>
          <cell r="D1510">
            <v>14.72</v>
          </cell>
          <cell r="E1510">
            <v>15.14</v>
          </cell>
          <cell r="F1510">
            <v>14.479092</v>
          </cell>
          <cell r="G1510">
            <v>4779774</v>
          </cell>
        </row>
        <row r="1511">
          <cell r="A1511">
            <v>43203</v>
          </cell>
          <cell r="B1511">
            <v>15.15</v>
          </cell>
          <cell r="C1511">
            <v>15.2</v>
          </cell>
          <cell r="D1511">
            <v>14.75</v>
          </cell>
          <cell r="E1511">
            <v>14.91</v>
          </cell>
          <cell r="F1511">
            <v>14.259131</v>
          </cell>
          <cell r="G1511">
            <v>2507492</v>
          </cell>
        </row>
        <row r="1512">
          <cell r="A1512">
            <v>43206</v>
          </cell>
          <cell r="B1512">
            <v>14.92</v>
          </cell>
          <cell r="C1512">
            <v>15.1</v>
          </cell>
          <cell r="D1512">
            <v>14.77</v>
          </cell>
          <cell r="E1512">
            <v>14.83</v>
          </cell>
          <cell r="F1512">
            <v>14.182624000000001</v>
          </cell>
          <cell r="G1512">
            <v>5895453</v>
          </cell>
        </row>
        <row r="1513">
          <cell r="A1513">
            <v>43207</v>
          </cell>
          <cell r="B1513">
            <v>14.91</v>
          </cell>
          <cell r="C1513">
            <v>15.5</v>
          </cell>
          <cell r="D1513">
            <v>14.91</v>
          </cell>
          <cell r="E1513">
            <v>15.45</v>
          </cell>
          <cell r="F1513">
            <v>14.775558999999999</v>
          </cell>
          <cell r="G1513">
            <v>5992333</v>
          </cell>
        </row>
        <row r="1514">
          <cell r="A1514">
            <v>43208</v>
          </cell>
          <cell r="B1514">
            <v>15.48</v>
          </cell>
          <cell r="C1514">
            <v>15.6</v>
          </cell>
          <cell r="D1514">
            <v>15.27</v>
          </cell>
          <cell r="E1514">
            <v>15.55</v>
          </cell>
          <cell r="F1514">
            <v>14.871193999999999</v>
          </cell>
          <cell r="G1514">
            <v>6154987</v>
          </cell>
        </row>
        <row r="1515">
          <cell r="A1515">
            <v>43209</v>
          </cell>
          <cell r="B1515">
            <v>15.64</v>
          </cell>
          <cell r="C1515">
            <v>15.64</v>
          </cell>
          <cell r="D1515">
            <v>15.02</v>
          </cell>
          <cell r="E1515">
            <v>15.07</v>
          </cell>
          <cell r="F1515">
            <v>14.412148</v>
          </cell>
          <cell r="G1515">
            <v>6240869</v>
          </cell>
        </row>
        <row r="1516">
          <cell r="A1516">
            <v>43210</v>
          </cell>
          <cell r="B1516">
            <v>15.18</v>
          </cell>
          <cell r="C1516">
            <v>15.29</v>
          </cell>
          <cell r="D1516">
            <v>15.04</v>
          </cell>
          <cell r="E1516">
            <v>15.16</v>
          </cell>
          <cell r="F1516">
            <v>14.498219000000001</v>
          </cell>
          <cell r="G1516">
            <v>6222864</v>
          </cell>
        </row>
        <row r="1517">
          <cell r="A1517">
            <v>43213</v>
          </cell>
          <cell r="B1517">
            <v>15.16</v>
          </cell>
          <cell r="C1517">
            <v>15.59</v>
          </cell>
          <cell r="D1517">
            <v>14.89</v>
          </cell>
          <cell r="E1517">
            <v>15.29</v>
          </cell>
          <cell r="F1517">
            <v>14.622544</v>
          </cell>
          <cell r="G1517">
            <v>3283891</v>
          </cell>
        </row>
        <row r="1518">
          <cell r="A1518">
            <v>43214</v>
          </cell>
          <cell r="B1518">
            <v>15.58</v>
          </cell>
          <cell r="C1518">
            <v>15.58</v>
          </cell>
          <cell r="D1518">
            <v>15.07</v>
          </cell>
          <cell r="E1518">
            <v>15.16</v>
          </cell>
          <cell r="F1518">
            <v>14.498219000000001</v>
          </cell>
          <cell r="G1518">
            <v>5758976</v>
          </cell>
        </row>
        <row r="1519">
          <cell r="A1519">
            <v>43215</v>
          </cell>
          <cell r="B1519">
            <v>15.14</v>
          </cell>
          <cell r="C1519">
            <v>15.15</v>
          </cell>
          <cell r="D1519">
            <v>14.5</v>
          </cell>
          <cell r="E1519">
            <v>14.85</v>
          </cell>
          <cell r="F1519">
            <v>14.201751</v>
          </cell>
          <cell r="G1519">
            <v>2974306</v>
          </cell>
        </row>
        <row r="1520">
          <cell r="A1520">
            <v>43216</v>
          </cell>
          <cell r="B1520">
            <v>14.81</v>
          </cell>
          <cell r="C1520">
            <v>14.81</v>
          </cell>
          <cell r="D1520">
            <v>14.33</v>
          </cell>
          <cell r="E1520">
            <v>14.65</v>
          </cell>
          <cell r="F1520">
            <v>14.010482</v>
          </cell>
          <cell r="G1520">
            <v>17938181</v>
          </cell>
        </row>
        <row r="1521">
          <cell r="A1521">
            <v>43217</v>
          </cell>
          <cell r="B1521">
            <v>14.61</v>
          </cell>
          <cell r="C1521">
            <v>14.69</v>
          </cell>
          <cell r="D1521">
            <v>14.03</v>
          </cell>
          <cell r="E1521">
            <v>14.44</v>
          </cell>
          <cell r="F1521">
            <v>13.809649</v>
          </cell>
          <cell r="G1521">
            <v>16224898</v>
          </cell>
        </row>
        <row r="1522">
          <cell r="A1522">
            <v>43220</v>
          </cell>
          <cell r="B1522">
            <v>14.39</v>
          </cell>
          <cell r="C1522">
            <v>15.06</v>
          </cell>
          <cell r="D1522">
            <v>14.22</v>
          </cell>
          <cell r="E1522">
            <v>14.95</v>
          </cell>
          <cell r="F1522">
            <v>14.297385999999999</v>
          </cell>
          <cell r="G1522">
            <v>9362947</v>
          </cell>
        </row>
        <row r="1523">
          <cell r="A1523">
            <v>43222</v>
          </cell>
          <cell r="B1523">
            <v>14.99</v>
          </cell>
          <cell r="C1523">
            <v>15.1</v>
          </cell>
          <cell r="D1523">
            <v>14.63</v>
          </cell>
          <cell r="E1523">
            <v>14.98</v>
          </cell>
          <cell r="F1523">
            <v>14.326077</v>
          </cell>
          <cell r="G1523">
            <v>10324144</v>
          </cell>
        </row>
        <row r="1524">
          <cell r="A1524">
            <v>43223</v>
          </cell>
          <cell r="B1524">
            <v>14.85</v>
          </cell>
          <cell r="C1524">
            <v>15.31</v>
          </cell>
          <cell r="D1524">
            <v>14.69</v>
          </cell>
          <cell r="E1524">
            <v>15.23</v>
          </cell>
          <cell r="F1524">
            <v>14.565163</v>
          </cell>
          <cell r="G1524">
            <v>12014481</v>
          </cell>
        </row>
        <row r="1525">
          <cell r="A1525">
            <v>43224</v>
          </cell>
          <cell r="B1525">
            <v>15.17</v>
          </cell>
          <cell r="C1525">
            <v>15.21</v>
          </cell>
          <cell r="D1525">
            <v>14.7</v>
          </cell>
          <cell r="E1525">
            <v>15.11</v>
          </cell>
          <cell r="F1525">
            <v>14.450400999999999</v>
          </cell>
          <cell r="G1525">
            <v>6228958</v>
          </cell>
        </row>
        <row r="1526">
          <cell r="A1526">
            <v>43227</v>
          </cell>
          <cell r="B1526">
            <v>15.08</v>
          </cell>
          <cell r="C1526">
            <v>15.16</v>
          </cell>
          <cell r="D1526">
            <v>14.68</v>
          </cell>
          <cell r="E1526">
            <v>14.77</v>
          </cell>
          <cell r="F1526">
            <v>14.125244</v>
          </cell>
          <cell r="G1526">
            <v>5799213</v>
          </cell>
        </row>
        <row r="1527">
          <cell r="A1527">
            <v>43228</v>
          </cell>
          <cell r="B1527">
            <v>14.73</v>
          </cell>
          <cell r="C1527">
            <v>14.97</v>
          </cell>
          <cell r="D1527">
            <v>14.48</v>
          </cell>
          <cell r="E1527">
            <v>14.52</v>
          </cell>
          <cell r="F1527">
            <v>13.886157000000001</v>
          </cell>
          <cell r="G1527">
            <v>5376851</v>
          </cell>
        </row>
        <row r="1528">
          <cell r="A1528">
            <v>43229</v>
          </cell>
          <cell r="B1528">
            <v>14.49</v>
          </cell>
          <cell r="C1528">
            <v>14.66</v>
          </cell>
          <cell r="D1528">
            <v>14.21</v>
          </cell>
          <cell r="E1528">
            <v>14.44</v>
          </cell>
          <cell r="F1528">
            <v>13.809649</v>
          </cell>
          <cell r="G1528">
            <v>3337247</v>
          </cell>
        </row>
        <row r="1529">
          <cell r="A1529">
            <v>43230</v>
          </cell>
          <cell r="B1529">
            <v>14.52</v>
          </cell>
          <cell r="C1529">
            <v>15.14</v>
          </cell>
          <cell r="D1529">
            <v>14.34</v>
          </cell>
          <cell r="E1529">
            <v>14.98</v>
          </cell>
          <cell r="F1529">
            <v>14.326077</v>
          </cell>
          <cell r="G1529">
            <v>4004363</v>
          </cell>
        </row>
        <row r="1530">
          <cell r="A1530">
            <v>43231</v>
          </cell>
          <cell r="B1530">
            <v>15.09</v>
          </cell>
          <cell r="C1530">
            <v>15.09</v>
          </cell>
          <cell r="D1530">
            <v>14.48</v>
          </cell>
          <cell r="E1530">
            <v>14.54</v>
          </cell>
          <cell r="F1530">
            <v>13.905283000000001</v>
          </cell>
          <cell r="G1530">
            <v>3697225</v>
          </cell>
        </row>
        <row r="1531">
          <cell r="A1531">
            <v>43234</v>
          </cell>
          <cell r="B1531">
            <v>14.57</v>
          </cell>
          <cell r="C1531">
            <v>14.77</v>
          </cell>
          <cell r="D1531">
            <v>14.31</v>
          </cell>
          <cell r="E1531">
            <v>14.37</v>
          </cell>
          <cell r="F1531">
            <v>13.742705000000001</v>
          </cell>
          <cell r="G1531">
            <v>1665453</v>
          </cell>
        </row>
        <row r="1532">
          <cell r="A1532">
            <v>43235</v>
          </cell>
          <cell r="B1532">
            <v>14.34</v>
          </cell>
          <cell r="C1532">
            <v>14.51</v>
          </cell>
          <cell r="D1532">
            <v>13.81</v>
          </cell>
          <cell r="E1532">
            <v>14.3</v>
          </cell>
          <cell r="F1532">
            <v>13.67576</v>
          </cell>
          <cell r="G1532">
            <v>13601518</v>
          </cell>
        </row>
        <row r="1533">
          <cell r="A1533">
            <v>43236</v>
          </cell>
          <cell r="B1533">
            <v>14.37</v>
          </cell>
          <cell r="C1533">
            <v>14.38</v>
          </cell>
          <cell r="D1533">
            <v>13.97</v>
          </cell>
          <cell r="E1533">
            <v>14.01</v>
          </cell>
          <cell r="F1533">
            <v>13.39842</v>
          </cell>
          <cell r="G1533">
            <v>9335205</v>
          </cell>
        </row>
        <row r="1534">
          <cell r="A1534">
            <v>43237</v>
          </cell>
          <cell r="B1534">
            <v>14.01</v>
          </cell>
          <cell r="C1534">
            <v>14.1</v>
          </cell>
          <cell r="D1534">
            <v>13.6</v>
          </cell>
          <cell r="E1534">
            <v>13.8</v>
          </cell>
          <cell r="F1534">
            <v>13.197587</v>
          </cell>
          <cell r="G1534">
            <v>3729457</v>
          </cell>
        </row>
        <row r="1535">
          <cell r="A1535">
            <v>43238</v>
          </cell>
          <cell r="B1535">
            <v>13.77</v>
          </cell>
          <cell r="C1535">
            <v>13.99</v>
          </cell>
          <cell r="D1535">
            <v>13.6</v>
          </cell>
          <cell r="E1535">
            <v>13.91</v>
          </cell>
          <cell r="F1535">
            <v>13.302785</v>
          </cell>
          <cell r="G1535">
            <v>2873419</v>
          </cell>
        </row>
        <row r="1536">
          <cell r="A1536">
            <v>43241</v>
          </cell>
          <cell r="B1536">
            <v>13.98</v>
          </cell>
          <cell r="C1536">
            <v>13.98</v>
          </cell>
          <cell r="D1536">
            <v>13.66</v>
          </cell>
          <cell r="E1536">
            <v>13.76</v>
          </cell>
          <cell r="F1536">
            <v>13.159333999999999</v>
          </cell>
          <cell r="G1536">
            <v>8660958</v>
          </cell>
        </row>
        <row r="1537">
          <cell r="A1537">
            <v>43242</v>
          </cell>
          <cell r="B1537">
            <v>13.95</v>
          </cell>
          <cell r="C1537">
            <v>14.59</v>
          </cell>
          <cell r="D1537">
            <v>13.83</v>
          </cell>
          <cell r="E1537">
            <v>14.45</v>
          </cell>
          <cell r="F1537">
            <v>13.819213</v>
          </cell>
          <cell r="G1537">
            <v>5850581</v>
          </cell>
        </row>
        <row r="1538">
          <cell r="A1538">
            <v>43243</v>
          </cell>
          <cell r="B1538">
            <v>14.24</v>
          </cell>
          <cell r="C1538">
            <v>14.94</v>
          </cell>
          <cell r="D1538">
            <v>14.05</v>
          </cell>
          <cell r="E1538">
            <v>14.68</v>
          </cell>
          <cell r="F1538">
            <v>14.039173</v>
          </cell>
          <cell r="G1538">
            <v>4038127</v>
          </cell>
        </row>
        <row r="1539">
          <cell r="A1539">
            <v>43244</v>
          </cell>
          <cell r="B1539">
            <v>14.81</v>
          </cell>
          <cell r="C1539">
            <v>14.83</v>
          </cell>
          <cell r="D1539">
            <v>14.4</v>
          </cell>
          <cell r="E1539">
            <v>14.7</v>
          </cell>
          <cell r="F1539">
            <v>14.058299</v>
          </cell>
          <cell r="G1539">
            <v>2743782</v>
          </cell>
        </row>
        <row r="1540">
          <cell r="A1540">
            <v>43245</v>
          </cell>
          <cell r="B1540">
            <v>14.45</v>
          </cell>
          <cell r="C1540">
            <v>15.39</v>
          </cell>
          <cell r="D1540">
            <v>14.45</v>
          </cell>
          <cell r="E1540">
            <v>15.28</v>
          </cell>
          <cell r="F1540">
            <v>14.61298</v>
          </cell>
          <cell r="G1540">
            <v>7422587</v>
          </cell>
        </row>
        <row r="1541">
          <cell r="A1541">
            <v>43248</v>
          </cell>
          <cell r="B1541">
            <v>15</v>
          </cell>
          <cell r="C1541">
            <v>15.3</v>
          </cell>
          <cell r="D1541">
            <v>14.61</v>
          </cell>
          <cell r="E1541">
            <v>15.29</v>
          </cell>
          <cell r="F1541">
            <v>14.622544</v>
          </cell>
          <cell r="G1541">
            <v>470771</v>
          </cell>
        </row>
        <row r="1542">
          <cell r="A1542">
            <v>43249</v>
          </cell>
          <cell r="B1542">
            <v>15.3</v>
          </cell>
          <cell r="C1542">
            <v>15.36</v>
          </cell>
          <cell r="D1542">
            <v>14.83</v>
          </cell>
          <cell r="E1542">
            <v>15.12</v>
          </cell>
          <cell r="F1542">
            <v>14.459965</v>
          </cell>
          <cell r="G1542">
            <v>4382092</v>
          </cell>
        </row>
        <row r="1543">
          <cell r="A1543">
            <v>43250</v>
          </cell>
          <cell r="B1543">
            <v>14.91</v>
          </cell>
          <cell r="C1543">
            <v>15.25</v>
          </cell>
          <cell r="D1543">
            <v>14.91</v>
          </cell>
          <cell r="E1543">
            <v>15.12</v>
          </cell>
          <cell r="F1543">
            <v>14.459965</v>
          </cell>
          <cell r="G1543">
            <v>10085343</v>
          </cell>
        </row>
        <row r="1544">
          <cell r="A1544">
            <v>43251</v>
          </cell>
          <cell r="B1544">
            <v>15.2</v>
          </cell>
          <cell r="C1544">
            <v>15.61</v>
          </cell>
          <cell r="D1544">
            <v>14.91</v>
          </cell>
          <cell r="E1544">
            <v>15.07</v>
          </cell>
          <cell r="F1544">
            <v>14.412148</v>
          </cell>
          <cell r="G1544">
            <v>112222133</v>
          </cell>
        </row>
        <row r="1545">
          <cell r="A1545">
            <v>43252</v>
          </cell>
          <cell r="B1545">
            <v>15.04</v>
          </cell>
          <cell r="C1545">
            <v>15.25</v>
          </cell>
          <cell r="D1545">
            <v>14.6</v>
          </cell>
          <cell r="E1545">
            <v>14.91</v>
          </cell>
          <cell r="F1545">
            <v>14.259131</v>
          </cell>
          <cell r="G1545">
            <v>7518964</v>
          </cell>
        </row>
        <row r="1546">
          <cell r="A1546">
            <v>43255</v>
          </cell>
          <cell r="B1546">
            <v>14.83</v>
          </cell>
          <cell r="C1546">
            <v>15.12</v>
          </cell>
          <cell r="D1546">
            <v>14.55</v>
          </cell>
          <cell r="E1546">
            <v>14.86</v>
          </cell>
          <cell r="F1546">
            <v>14.211315000000001</v>
          </cell>
          <cell r="G1546">
            <v>9850264</v>
          </cell>
        </row>
        <row r="1547">
          <cell r="A1547">
            <v>43256</v>
          </cell>
          <cell r="B1547">
            <v>14.83</v>
          </cell>
          <cell r="C1547">
            <v>15.46</v>
          </cell>
          <cell r="D1547">
            <v>14.73</v>
          </cell>
          <cell r="E1547">
            <v>15.36</v>
          </cell>
          <cell r="F1547">
            <v>14.689488000000001</v>
          </cell>
          <cell r="G1547">
            <v>6173360</v>
          </cell>
        </row>
        <row r="1548">
          <cell r="A1548">
            <v>43257</v>
          </cell>
          <cell r="B1548">
            <v>15.33</v>
          </cell>
          <cell r="C1548">
            <v>15.6</v>
          </cell>
          <cell r="D1548">
            <v>14.8</v>
          </cell>
          <cell r="E1548">
            <v>15.3</v>
          </cell>
          <cell r="F1548">
            <v>14.632108000000001</v>
          </cell>
          <cell r="G1548">
            <v>6153618</v>
          </cell>
        </row>
        <row r="1549">
          <cell r="A1549">
            <v>43258</v>
          </cell>
          <cell r="B1549">
            <v>15.19</v>
          </cell>
          <cell r="C1549">
            <v>15.66</v>
          </cell>
          <cell r="D1549">
            <v>15.19</v>
          </cell>
          <cell r="E1549">
            <v>15.57</v>
          </cell>
          <cell r="F1549">
            <v>14.890321</v>
          </cell>
          <cell r="G1549">
            <v>6219703</v>
          </cell>
        </row>
        <row r="1550">
          <cell r="A1550">
            <v>43259</v>
          </cell>
          <cell r="B1550">
            <v>15.75</v>
          </cell>
          <cell r="C1550">
            <v>16.739999999999998</v>
          </cell>
          <cell r="D1550">
            <v>15.2</v>
          </cell>
          <cell r="E1550">
            <v>16.170000000000002</v>
          </cell>
          <cell r="F1550">
            <v>15.464129</v>
          </cell>
          <cell r="G1550">
            <v>6103851</v>
          </cell>
        </row>
        <row r="1551">
          <cell r="A1551">
            <v>43262</v>
          </cell>
          <cell r="B1551">
            <v>16.27</v>
          </cell>
          <cell r="C1551">
            <v>16.899999999999999</v>
          </cell>
          <cell r="D1551">
            <v>16.27</v>
          </cell>
          <cell r="E1551">
            <v>16.68</v>
          </cell>
          <cell r="F1551">
            <v>15.951865</v>
          </cell>
          <cell r="G1551">
            <v>4148049</v>
          </cell>
        </row>
        <row r="1552">
          <cell r="A1552">
            <v>43263</v>
          </cell>
          <cell r="B1552">
            <v>16.719999000000001</v>
          </cell>
          <cell r="C1552">
            <v>17.57</v>
          </cell>
          <cell r="D1552">
            <v>16.719999000000001</v>
          </cell>
          <cell r="E1552">
            <v>17.200001</v>
          </cell>
          <cell r="F1552">
            <v>16.449166999999999</v>
          </cell>
          <cell r="G1552">
            <v>7544534</v>
          </cell>
        </row>
        <row r="1553">
          <cell r="A1553">
            <v>43264</v>
          </cell>
          <cell r="B1553">
            <v>17.100000000000001</v>
          </cell>
          <cell r="C1553">
            <v>17.23</v>
          </cell>
          <cell r="D1553">
            <v>16.649999999999999</v>
          </cell>
          <cell r="E1553">
            <v>16.719999000000001</v>
          </cell>
          <cell r="F1553">
            <v>15.990119999999999</v>
          </cell>
          <cell r="G1553">
            <v>5763557</v>
          </cell>
        </row>
        <row r="1554">
          <cell r="A1554">
            <v>43265</v>
          </cell>
          <cell r="B1554">
            <v>16.760000000000002</v>
          </cell>
          <cell r="C1554">
            <v>16.870000999999998</v>
          </cell>
          <cell r="D1554">
            <v>16.530000999999999</v>
          </cell>
          <cell r="E1554">
            <v>16.639999</v>
          </cell>
          <cell r="F1554">
            <v>15.913611</v>
          </cell>
          <cell r="G1554">
            <v>3772381</v>
          </cell>
        </row>
        <row r="1555">
          <cell r="A1555">
            <v>43266</v>
          </cell>
          <cell r="B1555">
            <v>16.57</v>
          </cell>
          <cell r="C1555">
            <v>16.950001</v>
          </cell>
          <cell r="D1555">
            <v>16.510000000000002</v>
          </cell>
          <cell r="E1555">
            <v>16.68</v>
          </cell>
          <cell r="F1555">
            <v>15.951865</v>
          </cell>
          <cell r="G1555">
            <v>8535044</v>
          </cell>
        </row>
        <row r="1556">
          <cell r="A1556">
            <v>43269</v>
          </cell>
          <cell r="B1556">
            <v>16.68</v>
          </cell>
          <cell r="C1556">
            <v>16.84</v>
          </cell>
          <cell r="D1556">
            <v>16.32</v>
          </cell>
          <cell r="E1556">
            <v>16.709999</v>
          </cell>
          <cell r="F1556">
            <v>15.980556</v>
          </cell>
          <cell r="G1556">
            <v>2719753</v>
          </cell>
        </row>
        <row r="1557">
          <cell r="A1557">
            <v>43270</v>
          </cell>
          <cell r="B1557">
            <v>16.52</v>
          </cell>
          <cell r="C1557">
            <v>16.530000999999999</v>
          </cell>
          <cell r="D1557">
            <v>16.110001</v>
          </cell>
          <cell r="E1557">
            <v>16.280000999999999</v>
          </cell>
          <cell r="F1557">
            <v>15.569328000000001</v>
          </cell>
          <cell r="G1557">
            <v>2572671</v>
          </cell>
        </row>
        <row r="1558">
          <cell r="A1558">
            <v>43271</v>
          </cell>
          <cell r="B1558">
            <v>16.389999</v>
          </cell>
          <cell r="C1558">
            <v>16.59</v>
          </cell>
          <cell r="D1558">
            <v>16.129999000000002</v>
          </cell>
          <cell r="E1558">
            <v>16.389999</v>
          </cell>
          <cell r="F1558">
            <v>15.674524999999999</v>
          </cell>
          <cell r="G1558">
            <v>8566524</v>
          </cell>
        </row>
        <row r="1559">
          <cell r="A1559">
            <v>43272</v>
          </cell>
          <cell r="B1559">
            <v>16.399999999999999</v>
          </cell>
          <cell r="C1559">
            <v>16.739999999999998</v>
          </cell>
          <cell r="D1559">
            <v>16.260000000000002</v>
          </cell>
          <cell r="E1559">
            <v>16.5</v>
          </cell>
          <cell r="F1559">
            <v>15.779723000000001</v>
          </cell>
          <cell r="G1559">
            <v>3132335</v>
          </cell>
        </row>
        <row r="1560">
          <cell r="A1560">
            <v>43273</v>
          </cell>
          <cell r="B1560">
            <v>16.540001</v>
          </cell>
          <cell r="C1560">
            <v>16.889999</v>
          </cell>
          <cell r="D1560">
            <v>16.16</v>
          </cell>
          <cell r="E1560">
            <v>16.82</v>
          </cell>
          <cell r="F1560">
            <v>16.085754000000001</v>
          </cell>
          <cell r="G1560">
            <v>5286366</v>
          </cell>
        </row>
        <row r="1561">
          <cell r="A1561">
            <v>43276</v>
          </cell>
          <cell r="B1561">
            <v>17</v>
          </cell>
          <cell r="C1561">
            <v>17.170000000000002</v>
          </cell>
          <cell r="D1561">
            <v>16.530000999999999</v>
          </cell>
          <cell r="E1561">
            <v>17.120000999999998</v>
          </cell>
          <cell r="F1561">
            <v>16.37266</v>
          </cell>
          <cell r="G1561">
            <v>4708773</v>
          </cell>
        </row>
        <row r="1562">
          <cell r="A1562">
            <v>43277</v>
          </cell>
          <cell r="B1562">
            <v>16.879999000000002</v>
          </cell>
          <cell r="C1562">
            <v>17.280000999999999</v>
          </cell>
          <cell r="D1562">
            <v>16.860001</v>
          </cell>
          <cell r="E1562">
            <v>17.239999999999998</v>
          </cell>
          <cell r="F1562">
            <v>16.819265000000001</v>
          </cell>
          <cell r="G1562">
            <v>1890921</v>
          </cell>
        </row>
        <row r="1563">
          <cell r="A1563">
            <v>43278</v>
          </cell>
          <cell r="B1563">
            <v>17.27</v>
          </cell>
          <cell r="C1563">
            <v>17.280000999999999</v>
          </cell>
          <cell r="D1563">
            <v>16.940000999999999</v>
          </cell>
          <cell r="E1563">
            <v>17.120000999999998</v>
          </cell>
          <cell r="F1563">
            <v>16.702196000000001</v>
          </cell>
          <cell r="G1563">
            <v>1690144</v>
          </cell>
        </row>
        <row r="1564">
          <cell r="A1564">
            <v>43279</v>
          </cell>
          <cell r="B1564">
            <v>17.16</v>
          </cell>
          <cell r="C1564">
            <v>17.200001</v>
          </cell>
          <cell r="D1564">
            <v>16.889999</v>
          </cell>
          <cell r="E1564">
            <v>17.139999</v>
          </cell>
          <cell r="F1564">
            <v>16.721706000000001</v>
          </cell>
          <cell r="G1564">
            <v>3963488</v>
          </cell>
        </row>
        <row r="1565">
          <cell r="A1565">
            <v>43280</v>
          </cell>
          <cell r="B1565">
            <v>17.200001</v>
          </cell>
          <cell r="C1565">
            <v>17.850000000000001</v>
          </cell>
          <cell r="D1565">
            <v>16.969999000000001</v>
          </cell>
          <cell r="E1565">
            <v>17.57</v>
          </cell>
          <cell r="F1565">
            <v>17.141211999999999</v>
          </cell>
          <cell r="G1565">
            <v>3323833</v>
          </cell>
        </row>
        <row r="1566">
          <cell r="A1566">
            <v>43283</v>
          </cell>
          <cell r="B1566">
            <v>17.670000000000002</v>
          </cell>
          <cell r="C1566">
            <v>18.860001</v>
          </cell>
          <cell r="D1566">
            <v>16.879999000000002</v>
          </cell>
          <cell r="E1566">
            <v>18.129999000000002</v>
          </cell>
          <cell r="F1566">
            <v>17.687546000000001</v>
          </cell>
          <cell r="G1566">
            <v>2338909</v>
          </cell>
        </row>
        <row r="1567">
          <cell r="A1567">
            <v>43284</v>
          </cell>
          <cell r="B1567">
            <v>18.129999000000002</v>
          </cell>
          <cell r="C1567">
            <v>19.18</v>
          </cell>
          <cell r="D1567">
            <v>18.040001</v>
          </cell>
          <cell r="E1567">
            <v>18.989999999999998</v>
          </cell>
          <cell r="F1567">
            <v>18.526558000000001</v>
          </cell>
          <cell r="G1567">
            <v>3423258</v>
          </cell>
        </row>
        <row r="1568">
          <cell r="A1568">
            <v>43285</v>
          </cell>
          <cell r="B1568">
            <v>18.719999000000001</v>
          </cell>
          <cell r="C1568">
            <v>18.989999999999998</v>
          </cell>
          <cell r="D1568">
            <v>18.629999000000002</v>
          </cell>
          <cell r="E1568">
            <v>18.829999999999998</v>
          </cell>
          <cell r="F1568">
            <v>18.370462</v>
          </cell>
          <cell r="G1568">
            <v>592354</v>
          </cell>
        </row>
        <row r="1569">
          <cell r="A1569">
            <v>43286</v>
          </cell>
          <cell r="B1569">
            <v>18.799999</v>
          </cell>
          <cell r="C1569">
            <v>19.790001</v>
          </cell>
          <cell r="D1569">
            <v>18.639999</v>
          </cell>
          <cell r="E1569">
            <v>19.510000000000002</v>
          </cell>
          <cell r="F1569">
            <v>19.033868999999999</v>
          </cell>
          <cell r="G1569">
            <v>4528727</v>
          </cell>
        </row>
        <row r="1570">
          <cell r="A1570">
            <v>43287</v>
          </cell>
          <cell r="B1570">
            <v>19.559999000000001</v>
          </cell>
          <cell r="C1570">
            <v>19.860001</v>
          </cell>
          <cell r="D1570">
            <v>19.18</v>
          </cell>
          <cell r="E1570">
            <v>19.59</v>
          </cell>
          <cell r="F1570">
            <v>19.111916000000001</v>
          </cell>
          <cell r="G1570">
            <v>2699306</v>
          </cell>
        </row>
        <row r="1571">
          <cell r="A1571">
            <v>43290</v>
          </cell>
          <cell r="B1571">
            <v>19.73</v>
          </cell>
          <cell r="C1571">
            <v>19.860001</v>
          </cell>
          <cell r="D1571">
            <v>19.120000999999998</v>
          </cell>
          <cell r="E1571">
            <v>19.600000000000001</v>
          </cell>
          <cell r="F1571">
            <v>19.121672</v>
          </cell>
          <cell r="G1571">
            <v>2646088</v>
          </cell>
        </row>
        <row r="1572">
          <cell r="A1572">
            <v>43291</v>
          </cell>
          <cell r="B1572">
            <v>19.549999</v>
          </cell>
          <cell r="C1572">
            <v>19.670000000000002</v>
          </cell>
          <cell r="D1572">
            <v>19.399999999999999</v>
          </cell>
          <cell r="E1572">
            <v>19.459999</v>
          </cell>
          <cell r="F1572">
            <v>18.985085999999999</v>
          </cell>
          <cell r="G1572">
            <v>3150608</v>
          </cell>
        </row>
        <row r="1573">
          <cell r="A1573">
            <v>43292</v>
          </cell>
          <cell r="B1573">
            <v>19.510000000000002</v>
          </cell>
          <cell r="C1573">
            <v>19.860001</v>
          </cell>
          <cell r="D1573">
            <v>19.190000999999999</v>
          </cell>
          <cell r="E1573">
            <v>19.709999</v>
          </cell>
          <cell r="F1573">
            <v>19.228987</v>
          </cell>
          <cell r="G1573">
            <v>3742266</v>
          </cell>
        </row>
        <row r="1574">
          <cell r="A1574">
            <v>43293</v>
          </cell>
          <cell r="B1574">
            <v>19.700001</v>
          </cell>
          <cell r="C1574">
            <v>19.77</v>
          </cell>
          <cell r="D1574">
            <v>19.459999</v>
          </cell>
          <cell r="E1574">
            <v>19.549999</v>
          </cell>
          <cell r="F1574">
            <v>19.072890999999998</v>
          </cell>
          <cell r="G1574">
            <v>3067257</v>
          </cell>
        </row>
        <row r="1575">
          <cell r="A1575">
            <v>43294</v>
          </cell>
          <cell r="B1575">
            <v>19.690000999999999</v>
          </cell>
          <cell r="C1575">
            <v>19.82</v>
          </cell>
          <cell r="D1575">
            <v>19.239999999999998</v>
          </cell>
          <cell r="E1575">
            <v>19.370000999999998</v>
          </cell>
          <cell r="F1575">
            <v>18.897285</v>
          </cell>
          <cell r="G1575">
            <v>5307921</v>
          </cell>
        </row>
        <row r="1576">
          <cell r="A1576">
            <v>43297</v>
          </cell>
          <cell r="B1576">
            <v>19.41</v>
          </cell>
          <cell r="C1576">
            <v>19.75</v>
          </cell>
          <cell r="D1576">
            <v>19.209999</v>
          </cell>
          <cell r="E1576">
            <v>19.379999000000002</v>
          </cell>
          <cell r="F1576">
            <v>18.907039999999999</v>
          </cell>
          <cell r="G1576">
            <v>1772740</v>
          </cell>
        </row>
        <row r="1577">
          <cell r="A1577">
            <v>43298</v>
          </cell>
          <cell r="B1577">
            <v>19.43</v>
          </cell>
          <cell r="C1577">
            <v>19.440000999999999</v>
          </cell>
          <cell r="D1577">
            <v>18.82</v>
          </cell>
          <cell r="E1577">
            <v>19.09</v>
          </cell>
          <cell r="F1577">
            <v>18.624116999999998</v>
          </cell>
          <cell r="G1577">
            <v>2098320</v>
          </cell>
        </row>
        <row r="1578">
          <cell r="A1578">
            <v>43299</v>
          </cell>
          <cell r="B1578">
            <v>19.02</v>
          </cell>
          <cell r="C1578">
            <v>19.450001</v>
          </cell>
          <cell r="D1578">
            <v>18.670000000000002</v>
          </cell>
          <cell r="E1578">
            <v>18.809999000000001</v>
          </cell>
          <cell r="F1578">
            <v>18.350950000000001</v>
          </cell>
          <cell r="G1578">
            <v>2044370</v>
          </cell>
        </row>
        <row r="1579">
          <cell r="A1579">
            <v>43300</v>
          </cell>
          <cell r="B1579">
            <v>18.620000999999998</v>
          </cell>
          <cell r="C1579">
            <v>19.299999</v>
          </cell>
          <cell r="D1579">
            <v>18.620000999999998</v>
          </cell>
          <cell r="E1579">
            <v>19.219999000000001</v>
          </cell>
          <cell r="F1579">
            <v>18.750944</v>
          </cell>
          <cell r="G1579">
            <v>2452371</v>
          </cell>
        </row>
        <row r="1580">
          <cell r="A1580">
            <v>43301</v>
          </cell>
          <cell r="B1580">
            <v>19.260000000000002</v>
          </cell>
          <cell r="C1580">
            <v>19.799999</v>
          </cell>
          <cell r="D1580">
            <v>18.950001</v>
          </cell>
          <cell r="E1580">
            <v>19.690000999999999</v>
          </cell>
          <cell r="F1580">
            <v>19.209475000000001</v>
          </cell>
          <cell r="G1580">
            <v>2875846</v>
          </cell>
        </row>
        <row r="1581">
          <cell r="A1581">
            <v>43304</v>
          </cell>
          <cell r="B1581">
            <v>19.739999999999998</v>
          </cell>
          <cell r="C1581">
            <v>19.850000000000001</v>
          </cell>
          <cell r="D1581">
            <v>18.620000999999998</v>
          </cell>
          <cell r="E1581">
            <v>19.760000000000002</v>
          </cell>
          <cell r="F1581">
            <v>19.277767000000001</v>
          </cell>
          <cell r="G1581">
            <v>3332280</v>
          </cell>
        </row>
        <row r="1582">
          <cell r="A1582">
            <v>43305</v>
          </cell>
          <cell r="B1582">
            <v>19.799999</v>
          </cell>
          <cell r="C1582">
            <v>20.67</v>
          </cell>
          <cell r="D1582">
            <v>19.799999</v>
          </cell>
          <cell r="E1582">
            <v>20.27</v>
          </cell>
          <cell r="F1582">
            <v>19.775320000000001</v>
          </cell>
          <cell r="G1582">
            <v>11582883</v>
          </cell>
        </row>
        <row r="1583">
          <cell r="A1583">
            <v>43306</v>
          </cell>
          <cell r="B1583">
            <v>20.5</v>
          </cell>
          <cell r="C1583">
            <v>21.48</v>
          </cell>
          <cell r="D1583">
            <v>20</v>
          </cell>
          <cell r="E1583">
            <v>20.16</v>
          </cell>
          <cell r="F1583">
            <v>19.668005000000001</v>
          </cell>
          <cell r="G1583">
            <v>5856396</v>
          </cell>
        </row>
        <row r="1584">
          <cell r="A1584">
            <v>43307</v>
          </cell>
          <cell r="B1584">
            <v>20.299999</v>
          </cell>
          <cell r="C1584">
            <v>21.200001</v>
          </cell>
          <cell r="D1584">
            <v>19.799999</v>
          </cell>
          <cell r="E1584">
            <v>19.93</v>
          </cell>
          <cell r="F1584">
            <v>19.443619000000002</v>
          </cell>
          <cell r="G1584">
            <v>4737382</v>
          </cell>
        </row>
        <row r="1585">
          <cell r="A1585">
            <v>43308</v>
          </cell>
          <cell r="B1585">
            <v>19.93</v>
          </cell>
          <cell r="C1585">
            <v>20.690000999999999</v>
          </cell>
          <cell r="D1585">
            <v>19.93</v>
          </cell>
          <cell r="E1585">
            <v>20.25</v>
          </cell>
          <cell r="F1585">
            <v>19.755807999999998</v>
          </cell>
          <cell r="G1585">
            <v>2849561</v>
          </cell>
        </row>
        <row r="1586">
          <cell r="A1586">
            <v>43311</v>
          </cell>
          <cell r="B1586">
            <v>20.040001</v>
          </cell>
          <cell r="C1586">
            <v>20.58</v>
          </cell>
          <cell r="D1586">
            <v>19.91</v>
          </cell>
          <cell r="E1586">
            <v>20</v>
          </cell>
          <cell r="F1586">
            <v>19.511908999999999</v>
          </cell>
          <cell r="G1586">
            <v>2484129</v>
          </cell>
        </row>
        <row r="1587">
          <cell r="A1587">
            <v>43312</v>
          </cell>
          <cell r="B1587">
            <v>19.969999000000001</v>
          </cell>
          <cell r="C1587">
            <v>20.350000000000001</v>
          </cell>
          <cell r="D1587">
            <v>19.510000000000002</v>
          </cell>
          <cell r="E1587">
            <v>20.139999</v>
          </cell>
          <cell r="F1587">
            <v>19.648492999999998</v>
          </cell>
          <cell r="G1587">
            <v>6021452</v>
          </cell>
        </row>
        <row r="1588">
          <cell r="A1588">
            <v>43313</v>
          </cell>
          <cell r="B1588">
            <v>20.25</v>
          </cell>
          <cell r="C1588">
            <v>20.75</v>
          </cell>
          <cell r="D1588">
            <v>20.23</v>
          </cell>
          <cell r="E1588">
            <v>20.32</v>
          </cell>
          <cell r="F1588">
            <v>19.824100000000001</v>
          </cell>
          <cell r="G1588">
            <v>5890967</v>
          </cell>
        </row>
        <row r="1589">
          <cell r="A1589">
            <v>43314</v>
          </cell>
          <cell r="B1589">
            <v>20.290001</v>
          </cell>
          <cell r="C1589">
            <v>20.49</v>
          </cell>
          <cell r="D1589">
            <v>20.190000999999999</v>
          </cell>
          <cell r="E1589">
            <v>20.360001</v>
          </cell>
          <cell r="F1589">
            <v>19.863125</v>
          </cell>
          <cell r="G1589">
            <v>3119434</v>
          </cell>
        </row>
        <row r="1590">
          <cell r="A1590">
            <v>43315</v>
          </cell>
          <cell r="B1590">
            <v>20.51</v>
          </cell>
          <cell r="C1590">
            <v>20.709999</v>
          </cell>
          <cell r="D1590">
            <v>20.27</v>
          </cell>
          <cell r="E1590">
            <v>20.379999000000002</v>
          </cell>
          <cell r="F1590">
            <v>19.882635000000001</v>
          </cell>
          <cell r="G1590">
            <v>6774570</v>
          </cell>
        </row>
        <row r="1591">
          <cell r="A1591">
            <v>43318</v>
          </cell>
          <cell r="B1591">
            <v>20.450001</v>
          </cell>
          <cell r="C1591">
            <v>20.74</v>
          </cell>
          <cell r="D1591">
            <v>19.719999000000001</v>
          </cell>
          <cell r="E1591">
            <v>20.280000999999999</v>
          </cell>
          <cell r="F1591">
            <v>19.785076</v>
          </cell>
          <cell r="G1591">
            <v>1162167</v>
          </cell>
        </row>
        <row r="1592">
          <cell r="A1592">
            <v>43319</v>
          </cell>
          <cell r="B1592">
            <v>20.41</v>
          </cell>
          <cell r="C1592">
            <v>20.5</v>
          </cell>
          <cell r="D1592">
            <v>19.860001</v>
          </cell>
          <cell r="E1592">
            <v>20.010000000000002</v>
          </cell>
          <cell r="F1592">
            <v>19.521666</v>
          </cell>
          <cell r="G1592">
            <v>5406420</v>
          </cell>
        </row>
        <row r="1593">
          <cell r="A1593">
            <v>43320</v>
          </cell>
          <cell r="B1593">
            <v>20.040001</v>
          </cell>
          <cell r="C1593">
            <v>20.32</v>
          </cell>
          <cell r="D1593">
            <v>19.989999999999998</v>
          </cell>
          <cell r="E1593">
            <v>20.200001</v>
          </cell>
          <cell r="F1593">
            <v>19.707028999999999</v>
          </cell>
          <cell r="G1593">
            <v>2418167</v>
          </cell>
        </row>
        <row r="1594">
          <cell r="A1594">
            <v>43321</v>
          </cell>
          <cell r="B1594">
            <v>20.25</v>
          </cell>
          <cell r="C1594">
            <v>20.399999999999999</v>
          </cell>
          <cell r="D1594">
            <v>19.889999</v>
          </cell>
          <cell r="E1594">
            <v>20.27</v>
          </cell>
          <cell r="F1594">
            <v>19.775320000000001</v>
          </cell>
          <cell r="G1594">
            <v>9327357</v>
          </cell>
        </row>
        <row r="1595">
          <cell r="A1595">
            <v>43322</v>
          </cell>
          <cell r="B1595">
            <v>20.079999999999998</v>
          </cell>
          <cell r="C1595">
            <v>20.25</v>
          </cell>
          <cell r="D1595">
            <v>19.82</v>
          </cell>
          <cell r="E1595">
            <v>19.899999999999999</v>
          </cell>
          <cell r="F1595">
            <v>19.414351</v>
          </cell>
          <cell r="G1595">
            <v>4615445</v>
          </cell>
        </row>
        <row r="1596">
          <cell r="A1596">
            <v>43325</v>
          </cell>
          <cell r="B1596">
            <v>19.899999999999999</v>
          </cell>
          <cell r="C1596">
            <v>20.280000999999999</v>
          </cell>
          <cell r="D1596">
            <v>19.790001</v>
          </cell>
          <cell r="E1596">
            <v>19.969999000000001</v>
          </cell>
          <cell r="F1596">
            <v>19.482641000000001</v>
          </cell>
          <cell r="G1596">
            <v>4003614</v>
          </cell>
        </row>
        <row r="1597">
          <cell r="A1597">
            <v>43326</v>
          </cell>
          <cell r="B1597">
            <v>19.969999000000001</v>
          </cell>
          <cell r="C1597">
            <v>20.149999999999999</v>
          </cell>
          <cell r="D1597">
            <v>19.809999000000001</v>
          </cell>
          <cell r="E1597">
            <v>19.950001</v>
          </cell>
          <cell r="F1597">
            <v>19.463131000000001</v>
          </cell>
          <cell r="G1597">
            <v>1661998</v>
          </cell>
        </row>
        <row r="1598">
          <cell r="A1598">
            <v>43327</v>
          </cell>
          <cell r="B1598">
            <v>19.950001</v>
          </cell>
          <cell r="C1598">
            <v>20</v>
          </cell>
          <cell r="D1598">
            <v>19.620000999999998</v>
          </cell>
          <cell r="E1598">
            <v>19.73</v>
          </cell>
          <cell r="F1598">
            <v>19.248498999999999</v>
          </cell>
          <cell r="G1598">
            <v>1289791</v>
          </cell>
        </row>
        <row r="1599">
          <cell r="A1599">
            <v>43328</v>
          </cell>
          <cell r="B1599">
            <v>19.889999</v>
          </cell>
          <cell r="C1599">
            <v>19.98</v>
          </cell>
          <cell r="D1599">
            <v>19.360001</v>
          </cell>
          <cell r="E1599">
            <v>19.670000000000002</v>
          </cell>
          <cell r="F1599">
            <v>19.189962000000001</v>
          </cell>
          <cell r="G1599">
            <v>1507259</v>
          </cell>
        </row>
        <row r="1600">
          <cell r="A1600">
            <v>43329</v>
          </cell>
          <cell r="B1600">
            <v>19.709999</v>
          </cell>
          <cell r="C1600">
            <v>19.709999</v>
          </cell>
          <cell r="D1600">
            <v>19</v>
          </cell>
          <cell r="E1600">
            <v>19.559999000000001</v>
          </cell>
          <cell r="F1600">
            <v>19.082647000000001</v>
          </cell>
          <cell r="G1600">
            <v>1579930</v>
          </cell>
        </row>
        <row r="1601">
          <cell r="A1601">
            <v>43332</v>
          </cell>
          <cell r="B1601">
            <v>19.5</v>
          </cell>
          <cell r="C1601">
            <v>19.84</v>
          </cell>
          <cell r="D1601">
            <v>19.07</v>
          </cell>
          <cell r="E1601">
            <v>19.530000999999999</v>
          </cell>
          <cell r="F1601">
            <v>19.053381000000002</v>
          </cell>
          <cell r="G1601">
            <v>1567903</v>
          </cell>
        </row>
        <row r="1602">
          <cell r="A1602">
            <v>43333</v>
          </cell>
          <cell r="B1602">
            <v>19.670000000000002</v>
          </cell>
          <cell r="C1602">
            <v>19.870000999999998</v>
          </cell>
          <cell r="D1602">
            <v>19.41</v>
          </cell>
          <cell r="E1602">
            <v>19.709999</v>
          </cell>
          <cell r="F1602">
            <v>19.228987</v>
          </cell>
          <cell r="G1602">
            <v>6814330</v>
          </cell>
        </row>
        <row r="1603">
          <cell r="A1603">
            <v>43334</v>
          </cell>
          <cell r="B1603">
            <v>19.700001</v>
          </cell>
          <cell r="C1603">
            <v>20</v>
          </cell>
          <cell r="D1603">
            <v>19.34</v>
          </cell>
          <cell r="E1603">
            <v>19.579999999999998</v>
          </cell>
          <cell r="F1603">
            <v>19.102160000000001</v>
          </cell>
          <cell r="G1603">
            <v>5414119</v>
          </cell>
        </row>
        <row r="1604">
          <cell r="A1604">
            <v>43335</v>
          </cell>
          <cell r="B1604">
            <v>19.620000999999998</v>
          </cell>
          <cell r="C1604">
            <v>20.079999999999998</v>
          </cell>
          <cell r="D1604">
            <v>19.57</v>
          </cell>
          <cell r="E1604">
            <v>19.700001</v>
          </cell>
          <cell r="F1604">
            <v>19.219231000000001</v>
          </cell>
          <cell r="G1604">
            <v>2413929</v>
          </cell>
        </row>
        <row r="1605">
          <cell r="A1605">
            <v>43336</v>
          </cell>
          <cell r="B1605">
            <v>19.75</v>
          </cell>
          <cell r="C1605">
            <v>20.200001</v>
          </cell>
          <cell r="D1605">
            <v>19.399999999999999</v>
          </cell>
          <cell r="E1605">
            <v>19.670000000000002</v>
          </cell>
          <cell r="F1605">
            <v>19.189962000000001</v>
          </cell>
          <cell r="G1605">
            <v>1800067</v>
          </cell>
        </row>
        <row r="1606">
          <cell r="A1606">
            <v>43339</v>
          </cell>
          <cell r="B1606">
            <v>19.739999999999998</v>
          </cell>
          <cell r="C1606">
            <v>20.209999</v>
          </cell>
          <cell r="D1606">
            <v>19</v>
          </cell>
          <cell r="E1606">
            <v>19.040001</v>
          </cell>
          <cell r="F1606">
            <v>18.575337999999999</v>
          </cell>
          <cell r="G1606">
            <v>3269131</v>
          </cell>
        </row>
        <row r="1607">
          <cell r="A1607">
            <v>43340</v>
          </cell>
          <cell r="B1607">
            <v>19.07</v>
          </cell>
          <cell r="C1607">
            <v>19.450001</v>
          </cell>
          <cell r="D1607">
            <v>19</v>
          </cell>
          <cell r="E1607">
            <v>19.139999</v>
          </cell>
          <cell r="F1607">
            <v>18.672896999999999</v>
          </cell>
          <cell r="G1607">
            <v>1815624</v>
          </cell>
        </row>
        <row r="1608">
          <cell r="A1608">
            <v>43341</v>
          </cell>
          <cell r="B1608">
            <v>19.120000999999998</v>
          </cell>
          <cell r="C1608">
            <v>20.049999</v>
          </cell>
          <cell r="D1608">
            <v>19.049999</v>
          </cell>
          <cell r="E1608">
            <v>19.82</v>
          </cell>
          <cell r="F1608">
            <v>19.336302</v>
          </cell>
          <cell r="G1608">
            <v>2321286</v>
          </cell>
        </row>
        <row r="1609">
          <cell r="A1609">
            <v>43342</v>
          </cell>
          <cell r="B1609">
            <v>19.77</v>
          </cell>
          <cell r="C1609">
            <v>20</v>
          </cell>
          <cell r="D1609">
            <v>19.200001</v>
          </cell>
          <cell r="E1609">
            <v>19.620000999999998</v>
          </cell>
          <cell r="F1609">
            <v>19.141183999999999</v>
          </cell>
          <cell r="G1609">
            <v>7041854</v>
          </cell>
        </row>
        <row r="1610">
          <cell r="A1610">
            <v>43343</v>
          </cell>
          <cell r="B1610">
            <v>19.639999</v>
          </cell>
          <cell r="C1610">
            <v>19.77</v>
          </cell>
          <cell r="D1610">
            <v>19.25</v>
          </cell>
          <cell r="E1610">
            <v>19.370000999999998</v>
          </cell>
          <cell r="F1610">
            <v>18.897285</v>
          </cell>
          <cell r="G1610">
            <v>1934974</v>
          </cell>
        </row>
        <row r="1611">
          <cell r="A1611">
            <v>43346</v>
          </cell>
          <cell r="B1611">
            <v>19.34</v>
          </cell>
          <cell r="C1611">
            <v>19.440000999999999</v>
          </cell>
          <cell r="D1611">
            <v>19.110001</v>
          </cell>
          <cell r="E1611">
            <v>19.290001</v>
          </cell>
          <cell r="F1611">
            <v>18.819237000000001</v>
          </cell>
          <cell r="G1611">
            <v>1056554</v>
          </cell>
        </row>
        <row r="1612">
          <cell r="A1612">
            <v>43347</v>
          </cell>
          <cell r="B1612">
            <v>19.290001</v>
          </cell>
          <cell r="C1612">
            <v>19.290001</v>
          </cell>
          <cell r="D1612">
            <v>18.84</v>
          </cell>
          <cell r="E1612">
            <v>18.989999999999998</v>
          </cell>
          <cell r="F1612">
            <v>18.526558000000001</v>
          </cell>
          <cell r="G1612">
            <v>1659841</v>
          </cell>
        </row>
        <row r="1613">
          <cell r="A1613">
            <v>43348</v>
          </cell>
          <cell r="B1613">
            <v>18.899999999999999</v>
          </cell>
          <cell r="C1613">
            <v>18.899999999999999</v>
          </cell>
          <cell r="D1613">
            <v>18.399999999999999</v>
          </cell>
          <cell r="E1613">
            <v>18.549999</v>
          </cell>
          <cell r="F1613">
            <v>18.097296</v>
          </cell>
          <cell r="G1613">
            <v>1816932</v>
          </cell>
        </row>
        <row r="1614">
          <cell r="A1614">
            <v>43349</v>
          </cell>
          <cell r="B1614">
            <v>18.629999000000002</v>
          </cell>
          <cell r="C1614">
            <v>18.709999</v>
          </cell>
          <cell r="D1614">
            <v>17.91</v>
          </cell>
          <cell r="E1614">
            <v>18.139999</v>
          </cell>
          <cell r="F1614">
            <v>17.697302000000001</v>
          </cell>
          <cell r="G1614">
            <v>2244621</v>
          </cell>
        </row>
        <row r="1615">
          <cell r="A1615">
            <v>43350</v>
          </cell>
          <cell r="B1615">
            <v>18.049999</v>
          </cell>
          <cell r="C1615">
            <v>18.43</v>
          </cell>
          <cell r="D1615">
            <v>17.600000000000001</v>
          </cell>
          <cell r="E1615">
            <v>18.110001</v>
          </cell>
          <cell r="F1615">
            <v>17.668036000000001</v>
          </cell>
          <cell r="G1615">
            <v>3804879</v>
          </cell>
        </row>
        <row r="1616">
          <cell r="A1616">
            <v>43353</v>
          </cell>
          <cell r="B1616">
            <v>18.149999999999999</v>
          </cell>
          <cell r="C1616">
            <v>19.360001</v>
          </cell>
          <cell r="D1616">
            <v>18.100000000000001</v>
          </cell>
          <cell r="E1616">
            <v>19.170000000000002</v>
          </cell>
          <cell r="F1616">
            <v>18.702165999999998</v>
          </cell>
          <cell r="G1616">
            <v>1790004</v>
          </cell>
        </row>
        <row r="1617">
          <cell r="A1617">
            <v>43354</v>
          </cell>
          <cell r="B1617">
            <v>19.049999</v>
          </cell>
          <cell r="C1617">
            <v>19.09</v>
          </cell>
          <cell r="D1617">
            <v>18.559999000000001</v>
          </cell>
          <cell r="E1617">
            <v>18.84</v>
          </cell>
          <cell r="F1617">
            <v>18.380219</v>
          </cell>
          <cell r="G1617">
            <v>1996309</v>
          </cell>
        </row>
        <row r="1618">
          <cell r="A1618">
            <v>43355</v>
          </cell>
          <cell r="B1618">
            <v>18.879999000000002</v>
          </cell>
          <cell r="C1618">
            <v>19.170000000000002</v>
          </cell>
          <cell r="D1618">
            <v>18.52</v>
          </cell>
          <cell r="E1618">
            <v>18.739999999999998</v>
          </cell>
          <cell r="F1618">
            <v>18.28266</v>
          </cell>
          <cell r="G1618">
            <v>2954457</v>
          </cell>
        </row>
        <row r="1619">
          <cell r="A1619">
            <v>43356</v>
          </cell>
          <cell r="B1619">
            <v>18.780000999999999</v>
          </cell>
          <cell r="C1619">
            <v>19.41</v>
          </cell>
          <cell r="D1619">
            <v>18.629999000000002</v>
          </cell>
          <cell r="E1619">
            <v>19.389999</v>
          </cell>
          <cell r="F1619">
            <v>18.916796000000001</v>
          </cell>
          <cell r="G1619">
            <v>3065895</v>
          </cell>
        </row>
        <row r="1620">
          <cell r="A1620">
            <v>43357</v>
          </cell>
          <cell r="B1620">
            <v>19.149999999999999</v>
          </cell>
          <cell r="C1620">
            <v>19.950001</v>
          </cell>
          <cell r="D1620">
            <v>19.079999999999998</v>
          </cell>
          <cell r="E1620">
            <v>19.739999999999998</v>
          </cell>
          <cell r="F1620">
            <v>19.258254999999998</v>
          </cell>
          <cell r="G1620">
            <v>3190170</v>
          </cell>
        </row>
        <row r="1621">
          <cell r="A1621">
            <v>43360</v>
          </cell>
          <cell r="B1621">
            <v>19.700001</v>
          </cell>
          <cell r="C1621">
            <v>19.950001</v>
          </cell>
          <cell r="D1621">
            <v>19.350000000000001</v>
          </cell>
          <cell r="E1621">
            <v>19.48</v>
          </cell>
          <cell r="F1621">
            <v>19.004598999999999</v>
          </cell>
          <cell r="G1621">
            <v>1249333</v>
          </cell>
        </row>
        <row r="1622">
          <cell r="A1622">
            <v>43361</v>
          </cell>
          <cell r="B1622">
            <v>19.579999999999998</v>
          </cell>
          <cell r="C1622">
            <v>19.600000000000001</v>
          </cell>
          <cell r="D1622">
            <v>19.100000000000001</v>
          </cell>
          <cell r="E1622">
            <v>19.399999999999999</v>
          </cell>
          <cell r="F1622">
            <v>18.926552000000001</v>
          </cell>
          <cell r="G1622">
            <v>1786463</v>
          </cell>
        </row>
        <row r="1623">
          <cell r="A1623">
            <v>43362</v>
          </cell>
          <cell r="B1623">
            <v>19.440000999999999</v>
          </cell>
          <cell r="C1623">
            <v>19.75</v>
          </cell>
          <cell r="D1623">
            <v>19.170000000000002</v>
          </cell>
          <cell r="E1623">
            <v>19.309999000000001</v>
          </cell>
          <cell r="F1623">
            <v>18.838749</v>
          </cell>
          <cell r="G1623">
            <v>2550103</v>
          </cell>
        </row>
        <row r="1624">
          <cell r="A1624">
            <v>43363</v>
          </cell>
          <cell r="B1624">
            <v>19.399999999999999</v>
          </cell>
          <cell r="C1624">
            <v>19.5</v>
          </cell>
          <cell r="D1624">
            <v>19.100000000000001</v>
          </cell>
          <cell r="E1624">
            <v>19.239999999999998</v>
          </cell>
          <cell r="F1624">
            <v>18.770455999999999</v>
          </cell>
          <cell r="G1624">
            <v>830896</v>
          </cell>
        </row>
        <row r="1625">
          <cell r="A1625">
            <v>43364</v>
          </cell>
          <cell r="B1625">
            <v>19.299999</v>
          </cell>
          <cell r="C1625">
            <v>19.719999000000001</v>
          </cell>
          <cell r="D1625">
            <v>18.420000000000002</v>
          </cell>
          <cell r="E1625">
            <v>18.719999000000001</v>
          </cell>
          <cell r="F1625">
            <v>18.263147</v>
          </cell>
          <cell r="G1625">
            <v>5820499</v>
          </cell>
        </row>
        <row r="1626">
          <cell r="A1626">
            <v>43367</v>
          </cell>
          <cell r="B1626">
            <v>18.799999</v>
          </cell>
          <cell r="C1626">
            <v>18.879999000000002</v>
          </cell>
          <cell r="D1626">
            <v>18.25</v>
          </cell>
          <cell r="E1626">
            <v>18.59</v>
          </cell>
          <cell r="F1626">
            <v>18.136320000000001</v>
          </cell>
          <cell r="G1626">
            <v>1707189</v>
          </cell>
        </row>
        <row r="1627">
          <cell r="A1627">
            <v>43368</v>
          </cell>
          <cell r="B1627">
            <v>18.600000000000001</v>
          </cell>
          <cell r="C1627">
            <v>19.18</v>
          </cell>
          <cell r="D1627">
            <v>18.5</v>
          </cell>
          <cell r="E1627">
            <v>18.600000000000001</v>
          </cell>
          <cell r="F1627">
            <v>18.146076000000001</v>
          </cell>
          <cell r="G1627">
            <v>2559971</v>
          </cell>
        </row>
        <row r="1628">
          <cell r="A1628">
            <v>43369</v>
          </cell>
          <cell r="B1628">
            <v>18.709999</v>
          </cell>
          <cell r="C1628">
            <v>18.950001</v>
          </cell>
          <cell r="D1628">
            <v>18.600000000000001</v>
          </cell>
          <cell r="E1628">
            <v>18.879999000000002</v>
          </cell>
          <cell r="F1628">
            <v>18.419241</v>
          </cell>
          <cell r="G1628">
            <v>4237007</v>
          </cell>
        </row>
        <row r="1629">
          <cell r="A1629">
            <v>43370</v>
          </cell>
          <cell r="B1629">
            <v>18.91</v>
          </cell>
          <cell r="C1629">
            <v>19.18</v>
          </cell>
          <cell r="D1629">
            <v>18.73</v>
          </cell>
          <cell r="E1629">
            <v>18.920000000000002</v>
          </cell>
          <cell r="F1629">
            <v>18.458266999999999</v>
          </cell>
          <cell r="G1629">
            <v>2604333</v>
          </cell>
        </row>
        <row r="1630">
          <cell r="A1630">
            <v>43371</v>
          </cell>
          <cell r="B1630">
            <v>18.84</v>
          </cell>
          <cell r="C1630">
            <v>19.100000000000001</v>
          </cell>
          <cell r="D1630">
            <v>18.600000000000001</v>
          </cell>
          <cell r="E1630">
            <v>18.989999999999998</v>
          </cell>
          <cell r="F1630">
            <v>18.526558000000001</v>
          </cell>
          <cell r="G1630">
            <v>2428724</v>
          </cell>
        </row>
        <row r="1631">
          <cell r="A1631">
            <v>43374</v>
          </cell>
          <cell r="B1631">
            <v>19.079999999999998</v>
          </cell>
          <cell r="C1631">
            <v>19.100000000000001</v>
          </cell>
          <cell r="D1631">
            <v>18.799999</v>
          </cell>
          <cell r="E1631">
            <v>18.870000999999998</v>
          </cell>
          <cell r="F1631">
            <v>18.409486999999999</v>
          </cell>
          <cell r="G1631">
            <v>1391186</v>
          </cell>
        </row>
        <row r="1632">
          <cell r="A1632">
            <v>43375</v>
          </cell>
          <cell r="B1632">
            <v>18.809999000000001</v>
          </cell>
          <cell r="C1632">
            <v>18.82</v>
          </cell>
          <cell r="D1632">
            <v>18.52</v>
          </cell>
          <cell r="E1632">
            <v>18.670000000000002</v>
          </cell>
          <cell r="F1632">
            <v>18.214366999999999</v>
          </cell>
          <cell r="G1632">
            <v>2036650</v>
          </cell>
        </row>
        <row r="1633">
          <cell r="A1633">
            <v>43376</v>
          </cell>
          <cell r="B1633">
            <v>18.700001</v>
          </cell>
          <cell r="C1633">
            <v>19.25</v>
          </cell>
          <cell r="D1633">
            <v>18.559999000000001</v>
          </cell>
          <cell r="E1633">
            <v>18.809999000000001</v>
          </cell>
          <cell r="F1633">
            <v>18.350950000000001</v>
          </cell>
          <cell r="G1633">
            <v>2800155</v>
          </cell>
        </row>
        <row r="1634">
          <cell r="A1634">
            <v>43377</v>
          </cell>
          <cell r="B1634">
            <v>18.82</v>
          </cell>
          <cell r="C1634">
            <v>18.959999</v>
          </cell>
          <cell r="D1634">
            <v>18.110001</v>
          </cell>
          <cell r="E1634">
            <v>18.84</v>
          </cell>
          <cell r="F1634">
            <v>18.380219</v>
          </cell>
          <cell r="G1634">
            <v>1026346</v>
          </cell>
        </row>
        <row r="1635">
          <cell r="A1635">
            <v>43378</v>
          </cell>
          <cell r="B1635">
            <v>18.879999000000002</v>
          </cell>
          <cell r="C1635">
            <v>18.879999000000002</v>
          </cell>
          <cell r="D1635">
            <v>17.98</v>
          </cell>
          <cell r="E1635">
            <v>18.100000000000001</v>
          </cell>
          <cell r="F1635">
            <v>17.658277999999999</v>
          </cell>
          <cell r="G1635">
            <v>2187294</v>
          </cell>
        </row>
        <row r="1636">
          <cell r="A1636">
            <v>43381</v>
          </cell>
          <cell r="B1636">
            <v>18.139999</v>
          </cell>
          <cell r="C1636">
            <v>18.190000999999999</v>
          </cell>
          <cell r="D1636">
            <v>17.450001</v>
          </cell>
          <cell r="E1636">
            <v>17.959999</v>
          </cell>
          <cell r="F1636">
            <v>17.521694</v>
          </cell>
          <cell r="G1636">
            <v>1193068</v>
          </cell>
        </row>
        <row r="1637">
          <cell r="A1637">
            <v>43382</v>
          </cell>
          <cell r="B1637">
            <v>18</v>
          </cell>
          <cell r="C1637">
            <v>18.370000999999998</v>
          </cell>
          <cell r="D1637">
            <v>17.52</v>
          </cell>
          <cell r="E1637">
            <v>18.100000000000001</v>
          </cell>
          <cell r="F1637">
            <v>17.658277999999999</v>
          </cell>
          <cell r="G1637">
            <v>4563399</v>
          </cell>
        </row>
        <row r="1638">
          <cell r="A1638">
            <v>43383</v>
          </cell>
          <cell r="B1638">
            <v>18</v>
          </cell>
          <cell r="C1638">
            <v>18.370000999999998</v>
          </cell>
          <cell r="D1638">
            <v>17.719999000000001</v>
          </cell>
          <cell r="E1638">
            <v>17.850000000000001</v>
          </cell>
          <cell r="F1638">
            <v>17.414379</v>
          </cell>
          <cell r="G1638">
            <v>3319498</v>
          </cell>
        </row>
        <row r="1639">
          <cell r="A1639">
            <v>43384</v>
          </cell>
          <cell r="B1639">
            <v>17.82</v>
          </cell>
          <cell r="C1639">
            <v>18.299999</v>
          </cell>
          <cell r="D1639">
            <v>17.549999</v>
          </cell>
          <cell r="E1639">
            <v>17.75</v>
          </cell>
          <cell r="F1639">
            <v>17.31682</v>
          </cell>
          <cell r="G1639">
            <v>2449610</v>
          </cell>
        </row>
        <row r="1640">
          <cell r="A1640">
            <v>43385</v>
          </cell>
          <cell r="B1640">
            <v>17.82</v>
          </cell>
          <cell r="C1640">
            <v>18.649999999999999</v>
          </cell>
          <cell r="D1640">
            <v>17.82</v>
          </cell>
          <cell r="E1640">
            <v>18.309999000000001</v>
          </cell>
          <cell r="F1640">
            <v>17.863153000000001</v>
          </cell>
          <cell r="G1640">
            <v>1024370</v>
          </cell>
        </row>
        <row r="1641">
          <cell r="A1641">
            <v>43388</v>
          </cell>
          <cell r="B1641">
            <v>18.280000999999999</v>
          </cell>
          <cell r="C1641">
            <v>18.5</v>
          </cell>
          <cell r="D1641">
            <v>18.100000000000001</v>
          </cell>
          <cell r="E1641">
            <v>18.450001</v>
          </cell>
          <cell r="F1641">
            <v>17.999737</v>
          </cell>
          <cell r="G1641">
            <v>1994040</v>
          </cell>
        </row>
        <row r="1642">
          <cell r="A1642">
            <v>43389</v>
          </cell>
          <cell r="B1642">
            <v>18.549999</v>
          </cell>
          <cell r="C1642">
            <v>18.860001</v>
          </cell>
          <cell r="D1642">
            <v>18.190000999999999</v>
          </cell>
          <cell r="E1642">
            <v>18.709999</v>
          </cell>
          <cell r="F1642">
            <v>18.253391000000001</v>
          </cell>
          <cell r="G1642">
            <v>1321990</v>
          </cell>
        </row>
        <row r="1643">
          <cell r="A1643">
            <v>43390</v>
          </cell>
          <cell r="B1643">
            <v>18.219999000000001</v>
          </cell>
          <cell r="C1643">
            <v>19.280000999999999</v>
          </cell>
          <cell r="D1643">
            <v>18.219999000000001</v>
          </cell>
          <cell r="E1643">
            <v>19.149999999999999</v>
          </cell>
          <cell r="F1643">
            <v>18.682652999999998</v>
          </cell>
          <cell r="G1643">
            <v>1023551</v>
          </cell>
        </row>
        <row r="1644">
          <cell r="A1644">
            <v>43391</v>
          </cell>
          <cell r="B1644">
            <v>18.799999</v>
          </cell>
          <cell r="C1644">
            <v>19.129999000000002</v>
          </cell>
          <cell r="D1644">
            <v>18.459999</v>
          </cell>
          <cell r="E1644">
            <v>18.600000000000001</v>
          </cell>
          <cell r="F1644">
            <v>18.146076000000001</v>
          </cell>
          <cell r="G1644">
            <v>1881350</v>
          </cell>
        </row>
        <row r="1645">
          <cell r="A1645">
            <v>43392</v>
          </cell>
          <cell r="B1645">
            <v>19.18</v>
          </cell>
          <cell r="C1645">
            <v>19.91</v>
          </cell>
          <cell r="D1645">
            <v>18.510000000000002</v>
          </cell>
          <cell r="E1645">
            <v>19.450001</v>
          </cell>
          <cell r="F1645">
            <v>18.975332000000002</v>
          </cell>
          <cell r="G1645">
            <v>3212677</v>
          </cell>
        </row>
        <row r="1646">
          <cell r="A1646">
            <v>43395</v>
          </cell>
          <cell r="B1646">
            <v>19.34</v>
          </cell>
          <cell r="C1646">
            <v>19.620000999999998</v>
          </cell>
          <cell r="D1646">
            <v>19</v>
          </cell>
          <cell r="E1646">
            <v>19.18</v>
          </cell>
          <cell r="F1646">
            <v>18.711922000000001</v>
          </cell>
          <cell r="G1646">
            <v>2304235</v>
          </cell>
        </row>
        <row r="1647">
          <cell r="A1647">
            <v>43396</v>
          </cell>
          <cell r="B1647">
            <v>19.079999999999998</v>
          </cell>
          <cell r="C1647">
            <v>19.079999999999998</v>
          </cell>
          <cell r="D1647">
            <v>18.5</v>
          </cell>
          <cell r="E1647">
            <v>18.549999</v>
          </cell>
          <cell r="F1647">
            <v>18.097296</v>
          </cell>
          <cell r="G1647">
            <v>3041157</v>
          </cell>
        </row>
        <row r="1648">
          <cell r="A1648">
            <v>43397</v>
          </cell>
          <cell r="B1648">
            <v>18.559999000000001</v>
          </cell>
          <cell r="C1648">
            <v>18.670000000000002</v>
          </cell>
          <cell r="D1648">
            <v>17.549999</v>
          </cell>
          <cell r="E1648">
            <v>17.920000000000002</v>
          </cell>
          <cell r="F1648">
            <v>17.482672000000001</v>
          </cell>
          <cell r="G1648">
            <v>2000615</v>
          </cell>
        </row>
        <row r="1649">
          <cell r="A1649">
            <v>43398</v>
          </cell>
          <cell r="B1649">
            <v>17.899999999999999</v>
          </cell>
          <cell r="C1649">
            <v>18.700001</v>
          </cell>
          <cell r="D1649">
            <v>17.049999</v>
          </cell>
          <cell r="E1649">
            <v>17.860001</v>
          </cell>
          <cell r="F1649">
            <v>17.424135</v>
          </cell>
          <cell r="G1649">
            <v>2704467</v>
          </cell>
        </row>
        <row r="1650">
          <cell r="A1650">
            <v>43399</v>
          </cell>
          <cell r="B1650">
            <v>17.850000000000001</v>
          </cell>
          <cell r="C1650">
            <v>18.489999999999998</v>
          </cell>
          <cell r="D1650">
            <v>17.209999</v>
          </cell>
          <cell r="E1650">
            <v>18</v>
          </cell>
          <cell r="F1650">
            <v>17.560718999999999</v>
          </cell>
          <cell r="G1650">
            <v>4343639</v>
          </cell>
        </row>
        <row r="1651">
          <cell r="A1651">
            <v>43402</v>
          </cell>
          <cell r="B1651">
            <v>18.010000000000002</v>
          </cell>
          <cell r="C1651">
            <v>18.670000000000002</v>
          </cell>
          <cell r="D1651">
            <v>16.370000999999998</v>
          </cell>
          <cell r="E1651">
            <v>17.010000000000002</v>
          </cell>
          <cell r="F1651">
            <v>16.594878999999999</v>
          </cell>
          <cell r="G1651">
            <v>4375041</v>
          </cell>
        </row>
        <row r="1652">
          <cell r="A1652">
            <v>43403</v>
          </cell>
          <cell r="B1652">
            <v>17.16</v>
          </cell>
          <cell r="C1652">
            <v>17.469999000000001</v>
          </cell>
          <cell r="D1652">
            <v>16.399999999999999</v>
          </cell>
          <cell r="E1652">
            <v>16.870000999999998</v>
          </cell>
          <cell r="F1652">
            <v>16.458296000000001</v>
          </cell>
          <cell r="G1652">
            <v>3826657</v>
          </cell>
        </row>
        <row r="1653">
          <cell r="A1653">
            <v>43404</v>
          </cell>
          <cell r="B1653">
            <v>17.02</v>
          </cell>
          <cell r="C1653">
            <v>17.389999</v>
          </cell>
          <cell r="D1653">
            <v>16.27</v>
          </cell>
          <cell r="E1653">
            <v>16.459999</v>
          </cell>
          <cell r="F1653">
            <v>16.058299999999999</v>
          </cell>
          <cell r="G1653">
            <v>6175904</v>
          </cell>
        </row>
        <row r="1654">
          <cell r="A1654">
            <v>43405</v>
          </cell>
          <cell r="B1654">
            <v>16.549999</v>
          </cell>
          <cell r="C1654">
            <v>17.309999000000001</v>
          </cell>
          <cell r="D1654">
            <v>16.549999</v>
          </cell>
          <cell r="E1654">
            <v>17.09</v>
          </cell>
          <cell r="F1654">
            <v>16.672926</v>
          </cell>
          <cell r="G1654">
            <v>5673564</v>
          </cell>
        </row>
        <row r="1655">
          <cell r="A1655">
            <v>43409</v>
          </cell>
          <cell r="B1655">
            <v>17.129999000000002</v>
          </cell>
          <cell r="C1655">
            <v>19.02</v>
          </cell>
          <cell r="D1655">
            <v>17.129999000000002</v>
          </cell>
          <cell r="E1655">
            <v>18.399999999999999</v>
          </cell>
          <cell r="F1655">
            <v>17.950956000000001</v>
          </cell>
          <cell r="G1655">
            <v>6847355</v>
          </cell>
        </row>
        <row r="1656">
          <cell r="A1656">
            <v>43410</v>
          </cell>
          <cell r="B1656">
            <v>18.5</v>
          </cell>
          <cell r="C1656">
            <v>19.899999999999999</v>
          </cell>
          <cell r="D1656">
            <v>18.440000999999999</v>
          </cell>
          <cell r="E1656">
            <v>19.040001</v>
          </cell>
          <cell r="F1656">
            <v>18.575337999999999</v>
          </cell>
          <cell r="G1656">
            <v>9480489</v>
          </cell>
        </row>
        <row r="1657">
          <cell r="A1657">
            <v>43411</v>
          </cell>
          <cell r="B1657">
            <v>18.959999</v>
          </cell>
          <cell r="C1657">
            <v>20</v>
          </cell>
          <cell r="D1657">
            <v>18.959999</v>
          </cell>
          <cell r="E1657">
            <v>19.75</v>
          </cell>
          <cell r="F1657">
            <v>19.268011000000001</v>
          </cell>
          <cell r="G1657">
            <v>8416797</v>
          </cell>
        </row>
        <row r="1658">
          <cell r="A1658">
            <v>43412</v>
          </cell>
          <cell r="B1658">
            <v>19.469999000000001</v>
          </cell>
          <cell r="C1658">
            <v>19.469999000000001</v>
          </cell>
          <cell r="D1658">
            <v>17.549999</v>
          </cell>
          <cell r="E1658">
            <v>17.73</v>
          </cell>
          <cell r="F1658">
            <v>17.297308000000001</v>
          </cell>
          <cell r="G1658">
            <v>14727714</v>
          </cell>
        </row>
        <row r="1659">
          <cell r="A1659">
            <v>43413</v>
          </cell>
          <cell r="B1659">
            <v>17.799999</v>
          </cell>
          <cell r="C1659">
            <v>18</v>
          </cell>
          <cell r="D1659">
            <v>16.190000999999999</v>
          </cell>
          <cell r="E1659">
            <v>16.850000000000001</v>
          </cell>
          <cell r="F1659">
            <v>16.438783999999998</v>
          </cell>
          <cell r="G1659">
            <v>7775770</v>
          </cell>
        </row>
        <row r="1660">
          <cell r="A1660">
            <v>43416</v>
          </cell>
          <cell r="B1660">
            <v>16.799999</v>
          </cell>
          <cell r="C1660">
            <v>17.600000000000001</v>
          </cell>
          <cell r="D1660">
            <v>16.09</v>
          </cell>
          <cell r="E1660">
            <v>17.129999000000002</v>
          </cell>
          <cell r="F1660">
            <v>16.711950000000002</v>
          </cell>
          <cell r="G1660">
            <v>5587039</v>
          </cell>
        </row>
        <row r="1661">
          <cell r="A1661">
            <v>43417</v>
          </cell>
          <cell r="B1661">
            <v>17</v>
          </cell>
          <cell r="C1661">
            <v>17.09</v>
          </cell>
          <cell r="D1661">
            <v>16.290001</v>
          </cell>
          <cell r="E1661">
            <v>16.440000999999999</v>
          </cell>
          <cell r="F1661">
            <v>16.038789999999999</v>
          </cell>
          <cell r="G1661">
            <v>3523847</v>
          </cell>
        </row>
        <row r="1662">
          <cell r="A1662">
            <v>43418</v>
          </cell>
          <cell r="B1662">
            <v>16.579999999999998</v>
          </cell>
          <cell r="C1662">
            <v>16.68</v>
          </cell>
          <cell r="D1662">
            <v>16.07</v>
          </cell>
          <cell r="E1662">
            <v>16.420000000000002</v>
          </cell>
          <cell r="F1662">
            <v>16.019278</v>
          </cell>
          <cell r="G1662">
            <v>8321216</v>
          </cell>
        </row>
        <row r="1663">
          <cell r="A1663">
            <v>43419</v>
          </cell>
          <cell r="B1663">
            <v>16.239999999999998</v>
          </cell>
          <cell r="C1663">
            <v>16.66</v>
          </cell>
          <cell r="D1663">
            <v>15.39</v>
          </cell>
          <cell r="E1663">
            <v>15.44</v>
          </cell>
          <cell r="F1663">
            <v>15.063193</v>
          </cell>
          <cell r="G1663">
            <v>3805286</v>
          </cell>
        </row>
        <row r="1664">
          <cell r="A1664">
            <v>43420</v>
          </cell>
          <cell r="B1664">
            <v>15.56</v>
          </cell>
          <cell r="C1664">
            <v>15.87</v>
          </cell>
          <cell r="D1664">
            <v>15.22</v>
          </cell>
          <cell r="E1664">
            <v>15.31</v>
          </cell>
          <cell r="F1664">
            <v>14.936367000000001</v>
          </cell>
          <cell r="G1664">
            <v>6180885</v>
          </cell>
        </row>
        <row r="1665">
          <cell r="A1665">
            <v>43424</v>
          </cell>
          <cell r="B1665">
            <v>15.17</v>
          </cell>
          <cell r="C1665">
            <v>15.56</v>
          </cell>
          <cell r="D1665">
            <v>14.8</v>
          </cell>
          <cell r="E1665">
            <v>14.95</v>
          </cell>
          <cell r="F1665">
            <v>14.585153</v>
          </cell>
          <cell r="G1665">
            <v>8034695</v>
          </cell>
        </row>
        <row r="1666">
          <cell r="A1666">
            <v>43425</v>
          </cell>
          <cell r="B1666">
            <v>14.93</v>
          </cell>
          <cell r="C1666">
            <v>15.33</v>
          </cell>
          <cell r="D1666">
            <v>13.81</v>
          </cell>
          <cell r="E1666">
            <v>14.11</v>
          </cell>
          <cell r="F1666">
            <v>13.765651999999999</v>
          </cell>
          <cell r="G1666">
            <v>6639322</v>
          </cell>
        </row>
        <row r="1667">
          <cell r="A1667">
            <v>43426</v>
          </cell>
          <cell r="B1667">
            <v>14.29</v>
          </cell>
          <cell r="C1667">
            <v>14.29</v>
          </cell>
          <cell r="D1667">
            <v>13.75</v>
          </cell>
          <cell r="E1667">
            <v>13.87</v>
          </cell>
          <cell r="F1667">
            <v>13.531509</v>
          </cell>
          <cell r="G1667">
            <v>1126195</v>
          </cell>
        </row>
        <row r="1668">
          <cell r="A1668">
            <v>43427</v>
          </cell>
          <cell r="B1668">
            <v>13.99</v>
          </cell>
          <cell r="C1668">
            <v>14.91</v>
          </cell>
          <cell r="D1668">
            <v>13.98</v>
          </cell>
          <cell r="E1668">
            <v>14.3</v>
          </cell>
          <cell r="F1668">
            <v>13.951015</v>
          </cell>
          <cell r="G1668">
            <v>3446298</v>
          </cell>
        </row>
        <row r="1669">
          <cell r="A1669">
            <v>43430</v>
          </cell>
          <cell r="B1669">
            <v>14.46</v>
          </cell>
          <cell r="C1669">
            <v>14.84</v>
          </cell>
          <cell r="D1669">
            <v>13.55</v>
          </cell>
          <cell r="E1669">
            <v>13.89</v>
          </cell>
          <cell r="F1669">
            <v>13.551022</v>
          </cell>
          <cell r="G1669">
            <v>6641782</v>
          </cell>
        </row>
        <row r="1670">
          <cell r="A1670">
            <v>43431</v>
          </cell>
          <cell r="B1670">
            <v>13.88</v>
          </cell>
          <cell r="C1670">
            <v>14.12</v>
          </cell>
          <cell r="D1670">
            <v>12.78</v>
          </cell>
          <cell r="E1670">
            <v>12.86</v>
          </cell>
          <cell r="F1670">
            <v>12.86</v>
          </cell>
          <cell r="G1670">
            <v>5930514</v>
          </cell>
        </row>
        <row r="1671">
          <cell r="A1671">
            <v>43432</v>
          </cell>
          <cell r="B1671">
            <v>13.03</v>
          </cell>
          <cell r="C1671">
            <v>14.05</v>
          </cell>
          <cell r="D1671">
            <v>13.03</v>
          </cell>
          <cell r="E1671">
            <v>13.94</v>
          </cell>
          <cell r="F1671">
            <v>13.94</v>
          </cell>
          <cell r="G1671">
            <v>6065129</v>
          </cell>
        </row>
        <row r="1672">
          <cell r="A1672">
            <v>43433</v>
          </cell>
          <cell r="B1672">
            <v>13.98</v>
          </cell>
          <cell r="C1672">
            <v>14.75</v>
          </cell>
          <cell r="D1672">
            <v>13.91</v>
          </cell>
          <cell r="E1672">
            <v>14.38</v>
          </cell>
          <cell r="F1672">
            <v>14.38</v>
          </cell>
          <cell r="G1672">
            <v>2997098</v>
          </cell>
        </row>
        <row r="1673">
          <cell r="A1673">
            <v>43434</v>
          </cell>
          <cell r="B1673">
            <v>14.41</v>
          </cell>
          <cell r="C1673">
            <v>15.26</v>
          </cell>
          <cell r="D1673">
            <v>14.11</v>
          </cell>
          <cell r="E1673">
            <v>15.09</v>
          </cell>
          <cell r="F1673">
            <v>15.09</v>
          </cell>
          <cell r="G1673">
            <v>4182361</v>
          </cell>
        </row>
        <row r="1674">
          <cell r="A1674">
            <v>43437</v>
          </cell>
          <cell r="B1674">
            <v>15.03</v>
          </cell>
          <cell r="C1674">
            <v>15.76</v>
          </cell>
          <cell r="D1674">
            <v>14.9</v>
          </cell>
          <cell r="E1674">
            <v>15.39</v>
          </cell>
          <cell r="F1674">
            <v>15.39</v>
          </cell>
          <cell r="G1674">
            <v>4651133</v>
          </cell>
        </row>
        <row r="1675">
          <cell r="A1675">
            <v>43438</v>
          </cell>
          <cell r="B1675">
            <v>15.42</v>
          </cell>
          <cell r="C1675">
            <v>15.59</v>
          </cell>
          <cell r="D1675">
            <v>14.73</v>
          </cell>
          <cell r="E1675">
            <v>14.95</v>
          </cell>
          <cell r="F1675">
            <v>14.95</v>
          </cell>
          <cell r="G1675">
            <v>9828962</v>
          </cell>
        </row>
        <row r="1676">
          <cell r="A1676">
            <v>43439</v>
          </cell>
          <cell r="B1676">
            <v>15.3</v>
          </cell>
          <cell r="C1676">
            <v>15.3</v>
          </cell>
          <cell r="D1676">
            <v>14.75</v>
          </cell>
          <cell r="E1676">
            <v>15.01</v>
          </cell>
          <cell r="F1676">
            <v>15.01</v>
          </cell>
          <cell r="G1676">
            <v>3007743</v>
          </cell>
        </row>
        <row r="1677">
          <cell r="A1677">
            <v>43440</v>
          </cell>
          <cell r="B1677">
            <v>15.04</v>
          </cell>
          <cell r="C1677">
            <v>15.3</v>
          </cell>
          <cell r="D1677">
            <v>14.72</v>
          </cell>
          <cell r="E1677">
            <v>15.07</v>
          </cell>
          <cell r="F1677">
            <v>15.07</v>
          </cell>
          <cell r="G1677">
            <v>6972395</v>
          </cell>
        </row>
        <row r="1678">
          <cell r="A1678">
            <v>43441</v>
          </cell>
          <cell r="B1678">
            <v>15.16</v>
          </cell>
          <cell r="C1678">
            <v>15.19</v>
          </cell>
          <cell r="D1678">
            <v>14.89</v>
          </cell>
          <cell r="E1678">
            <v>14.95</v>
          </cell>
          <cell r="F1678">
            <v>14.95</v>
          </cell>
          <cell r="G1678">
            <v>17015041</v>
          </cell>
        </row>
        <row r="1679">
          <cell r="A1679">
            <v>43444</v>
          </cell>
          <cell r="B1679">
            <v>14.96</v>
          </cell>
          <cell r="C1679">
            <v>14.99</v>
          </cell>
          <cell r="D1679">
            <v>14.25</v>
          </cell>
          <cell r="E1679">
            <v>14.6</v>
          </cell>
          <cell r="F1679">
            <v>14.6</v>
          </cell>
          <cell r="G1679">
            <v>3098762</v>
          </cell>
        </row>
        <row r="1680">
          <cell r="A1680">
            <v>43445</v>
          </cell>
          <cell r="B1680">
            <v>14.78</v>
          </cell>
          <cell r="C1680">
            <v>14.87</v>
          </cell>
          <cell r="D1680">
            <v>14.32</v>
          </cell>
          <cell r="E1680">
            <v>14.56</v>
          </cell>
          <cell r="F1680">
            <v>14.56</v>
          </cell>
          <cell r="G1680">
            <v>2770877</v>
          </cell>
        </row>
        <row r="1681">
          <cell r="A1681">
            <v>43447</v>
          </cell>
          <cell r="B1681">
            <v>14.51</v>
          </cell>
          <cell r="C1681">
            <v>14.6</v>
          </cell>
          <cell r="D1681">
            <v>13.98</v>
          </cell>
          <cell r="E1681">
            <v>14.14</v>
          </cell>
          <cell r="F1681">
            <v>14.14</v>
          </cell>
          <cell r="G1681">
            <v>8547768</v>
          </cell>
        </row>
        <row r="1682">
          <cell r="A1682">
            <v>43448</v>
          </cell>
          <cell r="B1682">
            <v>14.1</v>
          </cell>
          <cell r="C1682">
            <v>14.25</v>
          </cell>
          <cell r="D1682">
            <v>13.61</v>
          </cell>
          <cell r="E1682">
            <v>13.72</v>
          </cell>
          <cell r="F1682">
            <v>13.72</v>
          </cell>
          <cell r="G1682">
            <v>3094533</v>
          </cell>
        </row>
        <row r="1683">
          <cell r="A1683">
            <v>43451</v>
          </cell>
          <cell r="B1683">
            <v>13.85</v>
          </cell>
          <cell r="C1683">
            <v>13.98</v>
          </cell>
          <cell r="D1683">
            <v>13.33</v>
          </cell>
          <cell r="E1683">
            <v>13.4</v>
          </cell>
          <cell r="F1683">
            <v>13.4</v>
          </cell>
          <cell r="G1683">
            <v>4387076</v>
          </cell>
        </row>
        <row r="1684">
          <cell r="A1684">
            <v>43452</v>
          </cell>
          <cell r="B1684">
            <v>13.75</v>
          </cell>
          <cell r="C1684">
            <v>14.18</v>
          </cell>
          <cell r="D1684">
            <v>13.45</v>
          </cell>
          <cell r="E1684">
            <v>13.97</v>
          </cell>
          <cell r="F1684">
            <v>13.97</v>
          </cell>
          <cell r="G1684">
            <v>2703303</v>
          </cell>
        </row>
        <row r="1685">
          <cell r="A1685">
            <v>43453</v>
          </cell>
          <cell r="B1685">
            <v>14.18</v>
          </cell>
          <cell r="C1685">
            <v>14.75</v>
          </cell>
          <cell r="D1685">
            <v>14.03</v>
          </cell>
          <cell r="E1685">
            <v>14.6</v>
          </cell>
          <cell r="F1685">
            <v>14.6</v>
          </cell>
          <cell r="G1685">
            <v>1833805</v>
          </cell>
        </row>
        <row r="1686">
          <cell r="A1686">
            <v>43454</v>
          </cell>
          <cell r="B1686">
            <v>14.78</v>
          </cell>
          <cell r="C1686">
            <v>14.78</v>
          </cell>
          <cell r="D1686">
            <v>14.25</v>
          </cell>
          <cell r="E1686">
            <v>14.69</v>
          </cell>
          <cell r="F1686">
            <v>14.69</v>
          </cell>
          <cell r="G1686">
            <v>2489570</v>
          </cell>
        </row>
        <row r="1687">
          <cell r="A1687">
            <v>43455</v>
          </cell>
          <cell r="B1687">
            <v>14.81</v>
          </cell>
          <cell r="C1687">
            <v>15.48</v>
          </cell>
          <cell r="D1687">
            <v>14.8</v>
          </cell>
          <cell r="E1687">
            <v>15.19</v>
          </cell>
          <cell r="F1687">
            <v>15.19</v>
          </cell>
          <cell r="G1687">
            <v>4256864</v>
          </cell>
        </row>
        <row r="1688">
          <cell r="A1688">
            <v>43458</v>
          </cell>
          <cell r="B1688">
            <v>15.14</v>
          </cell>
          <cell r="C1688">
            <v>15.15</v>
          </cell>
          <cell r="D1688">
            <v>14.6</v>
          </cell>
          <cell r="E1688">
            <v>14.7</v>
          </cell>
          <cell r="F1688">
            <v>14.7</v>
          </cell>
          <cell r="G1688">
            <v>282583</v>
          </cell>
        </row>
        <row r="1689">
          <cell r="A1689">
            <v>43460</v>
          </cell>
          <cell r="B1689">
            <v>14.44</v>
          </cell>
          <cell r="C1689">
            <v>14.92</v>
          </cell>
          <cell r="D1689">
            <v>14.28</v>
          </cell>
          <cell r="E1689">
            <v>14.64</v>
          </cell>
          <cell r="F1689">
            <v>14.64</v>
          </cell>
          <cell r="G1689">
            <v>1820941</v>
          </cell>
        </row>
        <row r="1690">
          <cell r="A1690">
            <v>43461</v>
          </cell>
          <cell r="B1690">
            <v>14.48</v>
          </cell>
          <cell r="C1690">
            <v>14.57</v>
          </cell>
          <cell r="D1690">
            <v>14.3</v>
          </cell>
          <cell r="E1690">
            <v>14.4</v>
          </cell>
          <cell r="F1690">
            <v>14.4</v>
          </cell>
          <cell r="G1690">
            <v>1101035</v>
          </cell>
        </row>
        <row r="1691">
          <cell r="A1691">
            <v>43462</v>
          </cell>
          <cell r="B1691">
            <v>14.89</v>
          </cell>
          <cell r="C1691">
            <v>14.89</v>
          </cell>
          <cell r="D1691">
            <v>14.3</v>
          </cell>
          <cell r="E1691">
            <v>14.5</v>
          </cell>
          <cell r="F1691">
            <v>14.5</v>
          </cell>
          <cell r="G1691">
            <v>3075651</v>
          </cell>
        </row>
        <row r="1692">
          <cell r="A1692">
            <v>43465</v>
          </cell>
          <cell r="B1692">
            <v>14.55</v>
          </cell>
          <cell r="C1692">
            <v>14.65</v>
          </cell>
          <cell r="D1692">
            <v>14.34</v>
          </cell>
          <cell r="E1692">
            <v>14.48</v>
          </cell>
          <cell r="F1692">
            <v>14.48</v>
          </cell>
          <cell r="G1692">
            <v>692143</v>
          </cell>
        </row>
        <row r="1693">
          <cell r="A1693">
            <v>43467</v>
          </cell>
          <cell r="B1693">
            <v>14.54</v>
          </cell>
          <cell r="C1693">
            <v>15.53</v>
          </cell>
          <cell r="D1693">
            <v>14.54</v>
          </cell>
          <cell r="E1693">
            <v>15.09</v>
          </cell>
          <cell r="F1693">
            <v>15.09</v>
          </cell>
          <cell r="G1693">
            <v>672522</v>
          </cell>
        </row>
        <row r="1694">
          <cell r="A1694">
            <v>43468</v>
          </cell>
          <cell r="B1694">
            <v>15.12</v>
          </cell>
          <cell r="C1694">
            <v>15.22</v>
          </cell>
          <cell r="D1694">
            <v>14.7</v>
          </cell>
          <cell r="E1694">
            <v>14.86</v>
          </cell>
          <cell r="F1694">
            <v>14.86</v>
          </cell>
          <cell r="G1694">
            <v>852186</v>
          </cell>
        </row>
        <row r="1695">
          <cell r="A1695">
            <v>43469</v>
          </cell>
          <cell r="B1695">
            <v>14.86</v>
          </cell>
          <cell r="C1695">
            <v>15.53</v>
          </cell>
          <cell r="D1695">
            <v>14.72</v>
          </cell>
          <cell r="E1695">
            <v>15.28</v>
          </cell>
          <cell r="F1695">
            <v>15.28</v>
          </cell>
          <cell r="G1695">
            <v>1319771</v>
          </cell>
        </row>
        <row r="1696">
          <cell r="A1696">
            <v>43472</v>
          </cell>
          <cell r="B1696">
            <v>15.15</v>
          </cell>
          <cell r="C1696">
            <v>16</v>
          </cell>
          <cell r="D1696">
            <v>15.15</v>
          </cell>
          <cell r="E1696">
            <v>15.31</v>
          </cell>
          <cell r="F1696">
            <v>15.31</v>
          </cell>
          <cell r="G1696">
            <v>4885768</v>
          </cell>
        </row>
        <row r="1697">
          <cell r="A1697">
            <v>43473</v>
          </cell>
          <cell r="B1697">
            <v>15.42</v>
          </cell>
          <cell r="C1697">
            <v>15.86</v>
          </cell>
          <cell r="D1697">
            <v>15.25</v>
          </cell>
          <cell r="E1697">
            <v>15.6</v>
          </cell>
          <cell r="F1697">
            <v>15.6</v>
          </cell>
          <cell r="G1697">
            <v>2061417</v>
          </cell>
        </row>
        <row r="1698">
          <cell r="A1698">
            <v>43474</v>
          </cell>
          <cell r="B1698">
            <v>15.63</v>
          </cell>
          <cell r="C1698">
            <v>15.89</v>
          </cell>
          <cell r="D1698">
            <v>15.16</v>
          </cell>
          <cell r="E1698">
            <v>15.42</v>
          </cell>
          <cell r="F1698">
            <v>15.42</v>
          </cell>
          <cell r="G1698">
            <v>2336579</v>
          </cell>
        </row>
        <row r="1699">
          <cell r="A1699">
            <v>43475</v>
          </cell>
          <cell r="B1699">
            <v>15.45</v>
          </cell>
          <cell r="C1699">
            <v>15.74</v>
          </cell>
          <cell r="D1699">
            <v>15.26</v>
          </cell>
          <cell r="E1699">
            <v>15.48</v>
          </cell>
          <cell r="F1699">
            <v>15.48</v>
          </cell>
          <cell r="G1699">
            <v>1190506</v>
          </cell>
        </row>
        <row r="1700">
          <cell r="A1700">
            <v>43476</v>
          </cell>
          <cell r="B1700">
            <v>15.55</v>
          </cell>
          <cell r="C1700">
            <v>16.41</v>
          </cell>
          <cell r="D1700">
            <v>15.26</v>
          </cell>
          <cell r="E1700">
            <v>15.96</v>
          </cell>
          <cell r="F1700">
            <v>15.96</v>
          </cell>
          <cell r="G1700">
            <v>1061590</v>
          </cell>
        </row>
        <row r="1701">
          <cell r="A1701">
            <v>43479</v>
          </cell>
          <cell r="B1701">
            <v>16</v>
          </cell>
          <cell r="C1701">
            <v>16</v>
          </cell>
          <cell r="D1701">
            <v>15.25</v>
          </cell>
          <cell r="E1701">
            <v>15.51</v>
          </cell>
          <cell r="F1701">
            <v>15.51</v>
          </cell>
          <cell r="G1701">
            <v>905361</v>
          </cell>
        </row>
        <row r="1702">
          <cell r="A1702">
            <v>43480</v>
          </cell>
          <cell r="B1702">
            <v>15.7</v>
          </cell>
          <cell r="C1702">
            <v>16.010000000000002</v>
          </cell>
          <cell r="D1702">
            <v>15.43</v>
          </cell>
          <cell r="E1702">
            <v>15.55</v>
          </cell>
          <cell r="F1702">
            <v>15.55</v>
          </cell>
          <cell r="G1702">
            <v>3776284</v>
          </cell>
        </row>
        <row r="1703">
          <cell r="A1703">
            <v>43481</v>
          </cell>
          <cell r="B1703">
            <v>15.68</v>
          </cell>
          <cell r="C1703">
            <v>15.88</v>
          </cell>
          <cell r="D1703">
            <v>15.16</v>
          </cell>
          <cell r="E1703">
            <v>15.29</v>
          </cell>
          <cell r="F1703">
            <v>15.29</v>
          </cell>
          <cell r="G1703">
            <v>3410685</v>
          </cell>
        </row>
        <row r="1704">
          <cell r="A1704">
            <v>43482</v>
          </cell>
          <cell r="B1704">
            <v>15.21</v>
          </cell>
          <cell r="C1704">
            <v>15.5</v>
          </cell>
          <cell r="D1704">
            <v>14.57</v>
          </cell>
          <cell r="E1704">
            <v>14.65</v>
          </cell>
          <cell r="F1704">
            <v>14.65</v>
          </cell>
          <cell r="G1704">
            <v>7195968</v>
          </cell>
        </row>
        <row r="1705">
          <cell r="A1705">
            <v>43483</v>
          </cell>
          <cell r="B1705">
            <v>14.75</v>
          </cell>
          <cell r="C1705">
            <v>14.81</v>
          </cell>
          <cell r="D1705">
            <v>13.85</v>
          </cell>
          <cell r="E1705">
            <v>13.91</v>
          </cell>
          <cell r="F1705">
            <v>13.91</v>
          </cell>
          <cell r="G1705">
            <v>6607657</v>
          </cell>
        </row>
        <row r="1706">
          <cell r="A1706">
            <v>43486</v>
          </cell>
          <cell r="B1706">
            <v>14.09</v>
          </cell>
          <cell r="C1706">
            <v>14.22</v>
          </cell>
          <cell r="D1706">
            <v>13.55</v>
          </cell>
          <cell r="E1706">
            <v>13.89</v>
          </cell>
          <cell r="F1706">
            <v>13.89</v>
          </cell>
          <cell r="G1706">
            <v>947357</v>
          </cell>
        </row>
        <row r="1707">
          <cell r="A1707">
            <v>43487</v>
          </cell>
          <cell r="B1707">
            <v>13.89</v>
          </cell>
          <cell r="C1707">
            <v>13.95</v>
          </cell>
          <cell r="D1707">
            <v>13.38</v>
          </cell>
          <cell r="E1707">
            <v>13.44</v>
          </cell>
          <cell r="F1707">
            <v>13.44</v>
          </cell>
          <cell r="G1707">
            <v>3249376</v>
          </cell>
        </row>
        <row r="1708">
          <cell r="A1708">
            <v>43488</v>
          </cell>
          <cell r="B1708">
            <v>13.49</v>
          </cell>
          <cell r="C1708">
            <v>13.74</v>
          </cell>
          <cell r="D1708">
            <v>13.2</v>
          </cell>
          <cell r="E1708">
            <v>13.55</v>
          </cell>
          <cell r="F1708">
            <v>13.55</v>
          </cell>
          <cell r="G1708">
            <v>3498689</v>
          </cell>
        </row>
        <row r="1709">
          <cell r="A1709">
            <v>43489</v>
          </cell>
          <cell r="B1709">
            <v>13.69</v>
          </cell>
          <cell r="C1709">
            <v>13.97</v>
          </cell>
          <cell r="D1709">
            <v>13.61</v>
          </cell>
          <cell r="E1709">
            <v>13.76</v>
          </cell>
          <cell r="F1709">
            <v>13.76</v>
          </cell>
          <cell r="G1709">
            <v>3089586</v>
          </cell>
        </row>
        <row r="1710">
          <cell r="A1710">
            <v>43490</v>
          </cell>
          <cell r="B1710">
            <v>13.87</v>
          </cell>
          <cell r="C1710">
            <v>13.98</v>
          </cell>
          <cell r="D1710">
            <v>13.81</v>
          </cell>
          <cell r="E1710">
            <v>13.92</v>
          </cell>
          <cell r="F1710">
            <v>13.92</v>
          </cell>
          <cell r="G1710">
            <v>13205767</v>
          </cell>
        </row>
        <row r="1711">
          <cell r="A1711">
            <v>43493</v>
          </cell>
          <cell r="B1711">
            <v>13.88</v>
          </cell>
          <cell r="C1711">
            <v>13.95</v>
          </cell>
          <cell r="D1711">
            <v>13.67</v>
          </cell>
          <cell r="E1711">
            <v>13.89</v>
          </cell>
          <cell r="F1711">
            <v>13.89</v>
          </cell>
          <cell r="G1711">
            <v>1868951</v>
          </cell>
        </row>
        <row r="1712">
          <cell r="A1712">
            <v>43494</v>
          </cell>
          <cell r="B1712">
            <v>13.95</v>
          </cell>
          <cell r="C1712">
            <v>14.15</v>
          </cell>
          <cell r="D1712">
            <v>13.64</v>
          </cell>
          <cell r="E1712">
            <v>14.08</v>
          </cell>
          <cell r="F1712">
            <v>14.08</v>
          </cell>
          <cell r="G1712">
            <v>43207033</v>
          </cell>
        </row>
        <row r="1713">
          <cell r="A1713">
            <v>43495</v>
          </cell>
          <cell r="B1713">
            <v>14.19</v>
          </cell>
          <cell r="C1713">
            <v>14.19</v>
          </cell>
          <cell r="D1713">
            <v>13.6</v>
          </cell>
          <cell r="E1713">
            <v>13.83</v>
          </cell>
          <cell r="F1713">
            <v>13.83</v>
          </cell>
          <cell r="G1713">
            <v>4737216</v>
          </cell>
        </row>
        <row r="1714">
          <cell r="A1714">
            <v>43496</v>
          </cell>
          <cell r="B1714">
            <v>13.83</v>
          </cell>
          <cell r="C1714">
            <v>13.98</v>
          </cell>
          <cell r="D1714">
            <v>13.81</v>
          </cell>
          <cell r="E1714">
            <v>13.95</v>
          </cell>
          <cell r="F1714">
            <v>13.95</v>
          </cell>
          <cell r="G1714">
            <v>4858115</v>
          </cell>
        </row>
        <row r="1715">
          <cell r="A1715">
            <v>43497</v>
          </cell>
          <cell r="B1715">
            <v>13.98</v>
          </cell>
          <cell r="C1715">
            <v>13.98</v>
          </cell>
          <cell r="D1715">
            <v>13.77</v>
          </cell>
          <cell r="E1715">
            <v>13.87</v>
          </cell>
          <cell r="F1715">
            <v>13.87</v>
          </cell>
          <cell r="G1715">
            <v>1546524</v>
          </cell>
        </row>
        <row r="1716">
          <cell r="A1716">
            <v>43501</v>
          </cell>
          <cell r="B1716">
            <v>13.9</v>
          </cell>
          <cell r="C1716">
            <v>14.32</v>
          </cell>
          <cell r="D1716">
            <v>13.9</v>
          </cell>
          <cell r="E1716">
            <v>14.21</v>
          </cell>
          <cell r="F1716">
            <v>14.21</v>
          </cell>
          <cell r="G1716">
            <v>5794674</v>
          </cell>
        </row>
        <row r="1717">
          <cell r="A1717">
            <v>43502</v>
          </cell>
          <cell r="B1717">
            <v>14.21</v>
          </cell>
          <cell r="C1717">
            <v>14.54</v>
          </cell>
          <cell r="D1717">
            <v>14.17</v>
          </cell>
          <cell r="E1717">
            <v>14.45</v>
          </cell>
          <cell r="F1717">
            <v>14.45</v>
          </cell>
          <cell r="G1717">
            <v>10172933</v>
          </cell>
        </row>
        <row r="1718">
          <cell r="A1718">
            <v>43503</v>
          </cell>
          <cell r="B1718">
            <v>14.48</v>
          </cell>
          <cell r="C1718">
            <v>14.49</v>
          </cell>
          <cell r="D1718">
            <v>14.31</v>
          </cell>
          <cell r="E1718">
            <v>14.39</v>
          </cell>
          <cell r="F1718">
            <v>14.39</v>
          </cell>
          <cell r="G1718">
            <v>2745320</v>
          </cell>
        </row>
        <row r="1719">
          <cell r="A1719">
            <v>43504</v>
          </cell>
          <cell r="B1719">
            <v>14.42</v>
          </cell>
          <cell r="C1719">
            <v>14.49</v>
          </cell>
          <cell r="D1719">
            <v>14.03</v>
          </cell>
          <cell r="E1719">
            <v>14.18</v>
          </cell>
          <cell r="F1719">
            <v>14.18</v>
          </cell>
          <cell r="G1719">
            <v>1817105</v>
          </cell>
        </row>
        <row r="1720">
          <cell r="A1720">
            <v>43507</v>
          </cell>
          <cell r="B1720">
            <v>14.28</v>
          </cell>
          <cell r="C1720">
            <v>14.29</v>
          </cell>
          <cell r="D1720">
            <v>13.9</v>
          </cell>
          <cell r="E1720">
            <v>14.06</v>
          </cell>
          <cell r="F1720">
            <v>14.06</v>
          </cell>
          <cell r="G1720">
            <v>1705444</v>
          </cell>
        </row>
        <row r="1721">
          <cell r="A1721">
            <v>43508</v>
          </cell>
          <cell r="B1721">
            <v>14.03</v>
          </cell>
          <cell r="C1721">
            <v>14.25</v>
          </cell>
          <cell r="D1721">
            <v>14.01</v>
          </cell>
          <cell r="E1721">
            <v>14.05</v>
          </cell>
          <cell r="F1721">
            <v>14.05</v>
          </cell>
          <cell r="G1721">
            <v>2865783</v>
          </cell>
        </row>
        <row r="1722">
          <cell r="A1722">
            <v>43509</v>
          </cell>
          <cell r="B1722">
            <v>14.02</v>
          </cell>
          <cell r="C1722">
            <v>14.19</v>
          </cell>
          <cell r="D1722">
            <v>13.8</v>
          </cell>
          <cell r="E1722">
            <v>13.96</v>
          </cell>
          <cell r="F1722">
            <v>13.96</v>
          </cell>
          <cell r="G1722">
            <v>2037188</v>
          </cell>
        </row>
        <row r="1723">
          <cell r="A1723">
            <v>43510</v>
          </cell>
          <cell r="B1723">
            <v>14.04</v>
          </cell>
          <cell r="C1723">
            <v>14.48</v>
          </cell>
          <cell r="D1723">
            <v>13.7</v>
          </cell>
          <cell r="E1723">
            <v>14.31</v>
          </cell>
          <cell r="F1723">
            <v>14.31</v>
          </cell>
          <cell r="G1723">
            <v>2432758</v>
          </cell>
        </row>
        <row r="1724">
          <cell r="A1724">
            <v>43511</v>
          </cell>
          <cell r="B1724">
            <v>14.33</v>
          </cell>
          <cell r="C1724">
            <v>14.54</v>
          </cell>
          <cell r="D1724">
            <v>14.13</v>
          </cell>
          <cell r="E1724">
            <v>14.28</v>
          </cell>
          <cell r="F1724">
            <v>14.28</v>
          </cell>
          <cell r="G1724">
            <v>4310216</v>
          </cell>
        </row>
        <row r="1725">
          <cell r="A1725">
            <v>43514</v>
          </cell>
          <cell r="B1725">
            <v>14.21</v>
          </cell>
          <cell r="C1725">
            <v>14.36</v>
          </cell>
          <cell r="D1725">
            <v>13.99</v>
          </cell>
          <cell r="E1725">
            <v>14.16</v>
          </cell>
          <cell r="F1725">
            <v>14.16</v>
          </cell>
          <cell r="G1725">
            <v>312275</v>
          </cell>
        </row>
        <row r="1726">
          <cell r="A1726">
            <v>43515</v>
          </cell>
          <cell r="B1726">
            <v>14.3</v>
          </cell>
          <cell r="C1726">
            <v>14.48</v>
          </cell>
          <cell r="D1726">
            <v>13.82</v>
          </cell>
          <cell r="E1726">
            <v>14.13</v>
          </cell>
          <cell r="F1726">
            <v>14.13</v>
          </cell>
          <cell r="G1726">
            <v>1062618</v>
          </cell>
        </row>
        <row r="1727">
          <cell r="A1727">
            <v>43516</v>
          </cell>
          <cell r="B1727">
            <v>14.15</v>
          </cell>
          <cell r="C1727">
            <v>14.41</v>
          </cell>
          <cell r="D1727">
            <v>13.83</v>
          </cell>
          <cell r="E1727">
            <v>14.21</v>
          </cell>
          <cell r="F1727">
            <v>14.21</v>
          </cell>
          <cell r="G1727">
            <v>2542103</v>
          </cell>
        </row>
        <row r="1728">
          <cell r="A1728">
            <v>43517</v>
          </cell>
          <cell r="B1728">
            <v>14.29</v>
          </cell>
          <cell r="C1728">
            <v>14.93</v>
          </cell>
          <cell r="D1728">
            <v>14.12</v>
          </cell>
          <cell r="E1728">
            <v>14.84</v>
          </cell>
          <cell r="F1728">
            <v>14.84</v>
          </cell>
          <cell r="G1728">
            <v>3759676</v>
          </cell>
        </row>
        <row r="1729">
          <cell r="A1729">
            <v>43518</v>
          </cell>
          <cell r="B1729">
            <v>14.74</v>
          </cell>
          <cell r="C1729">
            <v>15.2</v>
          </cell>
          <cell r="D1729">
            <v>14.74</v>
          </cell>
          <cell r="E1729">
            <v>14.92</v>
          </cell>
          <cell r="F1729">
            <v>14.92</v>
          </cell>
          <cell r="G1729">
            <v>1763601</v>
          </cell>
        </row>
        <row r="1730">
          <cell r="A1730">
            <v>43521</v>
          </cell>
          <cell r="B1730">
            <v>15.02</v>
          </cell>
          <cell r="C1730">
            <v>15.35</v>
          </cell>
          <cell r="D1730">
            <v>14.94</v>
          </cell>
          <cell r="E1730">
            <v>15.29</v>
          </cell>
          <cell r="F1730">
            <v>15.29</v>
          </cell>
          <cell r="G1730">
            <v>3411729</v>
          </cell>
        </row>
        <row r="1731">
          <cell r="A1731">
            <v>43522</v>
          </cell>
          <cell r="B1731">
            <v>15.18</v>
          </cell>
          <cell r="C1731">
            <v>15.5</v>
          </cell>
          <cell r="D1731">
            <v>15.08</v>
          </cell>
          <cell r="E1731">
            <v>15.44</v>
          </cell>
          <cell r="F1731">
            <v>15.44</v>
          </cell>
          <cell r="G1731">
            <v>4774422</v>
          </cell>
        </row>
        <row r="1732">
          <cell r="A1732">
            <v>43523</v>
          </cell>
          <cell r="B1732">
            <v>15.5</v>
          </cell>
          <cell r="C1732">
            <v>16.02</v>
          </cell>
          <cell r="D1732">
            <v>15.35</v>
          </cell>
          <cell r="E1732">
            <v>15.51</v>
          </cell>
          <cell r="F1732">
            <v>15.51</v>
          </cell>
          <cell r="G1732">
            <v>6548573</v>
          </cell>
        </row>
        <row r="1733">
          <cell r="A1733">
            <v>43524</v>
          </cell>
          <cell r="B1733">
            <v>15.51</v>
          </cell>
          <cell r="C1733">
            <v>16</v>
          </cell>
          <cell r="D1733">
            <v>15.02</v>
          </cell>
          <cell r="E1733">
            <v>15.83</v>
          </cell>
          <cell r="F1733">
            <v>15.83</v>
          </cell>
          <cell r="G1733">
            <v>2445779</v>
          </cell>
        </row>
        <row r="1734">
          <cell r="A1734">
            <v>43525</v>
          </cell>
          <cell r="B1734">
            <v>15.8</v>
          </cell>
          <cell r="C1734">
            <v>16.100000000000001</v>
          </cell>
          <cell r="D1734">
            <v>15.41</v>
          </cell>
          <cell r="E1734">
            <v>15.83</v>
          </cell>
          <cell r="F1734">
            <v>15.83</v>
          </cell>
          <cell r="G1734">
            <v>5185177</v>
          </cell>
        </row>
        <row r="1735">
          <cell r="A1735">
            <v>43528</v>
          </cell>
          <cell r="B1735">
            <v>15.8</v>
          </cell>
          <cell r="C1735">
            <v>15.9</v>
          </cell>
          <cell r="D1735">
            <v>15.32</v>
          </cell>
          <cell r="E1735">
            <v>15.85</v>
          </cell>
          <cell r="F1735">
            <v>15.85</v>
          </cell>
          <cell r="G1735">
            <v>1475267</v>
          </cell>
        </row>
        <row r="1736">
          <cell r="A1736">
            <v>43529</v>
          </cell>
          <cell r="B1736">
            <v>15.85</v>
          </cell>
          <cell r="C1736">
            <v>15.95</v>
          </cell>
          <cell r="D1736">
            <v>15.61</v>
          </cell>
          <cell r="E1736">
            <v>15.7</v>
          </cell>
          <cell r="F1736">
            <v>15.7</v>
          </cell>
          <cell r="G1736">
            <v>3719596</v>
          </cell>
        </row>
        <row r="1737">
          <cell r="A1737">
            <v>43530</v>
          </cell>
          <cell r="B1737">
            <v>15.72</v>
          </cell>
          <cell r="C1737">
            <v>15.94</v>
          </cell>
          <cell r="D1737">
            <v>15.61</v>
          </cell>
          <cell r="E1737">
            <v>15.65</v>
          </cell>
          <cell r="F1737">
            <v>15.65</v>
          </cell>
          <cell r="G1737">
            <v>4261802</v>
          </cell>
        </row>
        <row r="1738">
          <cell r="A1738">
            <v>43531</v>
          </cell>
          <cell r="B1738">
            <v>15.62</v>
          </cell>
          <cell r="C1738">
            <v>15.72</v>
          </cell>
          <cell r="D1738">
            <v>15.11</v>
          </cell>
          <cell r="E1738">
            <v>15.18</v>
          </cell>
          <cell r="F1738">
            <v>15.18</v>
          </cell>
          <cell r="G1738">
            <v>3356880</v>
          </cell>
        </row>
        <row r="1739">
          <cell r="A1739">
            <v>43532</v>
          </cell>
          <cell r="B1739">
            <v>15.25</v>
          </cell>
          <cell r="C1739">
            <v>15.48</v>
          </cell>
          <cell r="D1739">
            <v>14.81</v>
          </cell>
          <cell r="E1739">
            <v>14.89</v>
          </cell>
          <cell r="F1739">
            <v>14.89</v>
          </cell>
          <cell r="G1739">
            <v>3234232</v>
          </cell>
        </row>
        <row r="1740">
          <cell r="A1740">
            <v>43535</v>
          </cell>
          <cell r="B1740">
            <v>14.95</v>
          </cell>
          <cell r="C1740">
            <v>15.48</v>
          </cell>
          <cell r="D1740">
            <v>14.85</v>
          </cell>
          <cell r="E1740">
            <v>15.08</v>
          </cell>
          <cell r="F1740">
            <v>15.08</v>
          </cell>
          <cell r="G1740">
            <v>2601889</v>
          </cell>
        </row>
        <row r="1741">
          <cell r="A1741">
            <v>43536</v>
          </cell>
          <cell r="B1741">
            <v>15.07</v>
          </cell>
          <cell r="C1741">
            <v>15.2</v>
          </cell>
          <cell r="D1741">
            <v>14.54</v>
          </cell>
          <cell r="E1741">
            <v>14.79</v>
          </cell>
          <cell r="F1741">
            <v>14.79</v>
          </cell>
          <cell r="G1741">
            <v>3851144</v>
          </cell>
        </row>
      </sheetData>
      <sheetData sheetId="5"/>
      <sheetData sheetId="6">
        <row r="13">
          <cell r="E13">
            <v>0.489591002599432</v>
          </cell>
        </row>
        <row r="14">
          <cell r="E14">
            <v>0.25476960880203081</v>
          </cell>
        </row>
        <row r="15">
          <cell r="E15">
            <v>0.2556393885985373</v>
          </cell>
        </row>
        <row r="17">
          <cell r="E17">
            <v>3.6143029206706152E-2</v>
          </cell>
        </row>
        <row r="18">
          <cell r="E18">
            <v>0.20329692775188168</v>
          </cell>
        </row>
        <row r="22">
          <cell r="E22">
            <v>0.17184924746304781</v>
          </cell>
        </row>
        <row r="23">
          <cell r="E23">
            <v>0.44720444480722993</v>
          </cell>
        </row>
        <row r="24">
          <cell r="E24">
            <v>0.38094630772972221</v>
          </cell>
        </row>
        <row r="26">
          <cell r="E26">
            <v>4.4064925532257798E-2</v>
          </cell>
        </row>
        <row r="27">
          <cell r="E27">
            <v>0.22447349138885719</v>
          </cell>
        </row>
      </sheetData>
      <sheetData sheetId="7">
        <row r="15">
          <cell r="J15">
            <v>17.101987004727746</v>
          </cell>
          <cell r="K15">
            <v>-2.8026570511292768</v>
          </cell>
          <cell r="L15">
            <v>-2.453328083571984</v>
          </cell>
        </row>
        <row r="16">
          <cell r="J16">
            <v>-2.8026570511292768</v>
          </cell>
          <cell r="K16">
            <v>11.149159184509882</v>
          </cell>
          <cell r="L16">
            <v>-2.1821705866997787</v>
          </cell>
        </row>
        <row r="17">
          <cell r="J17">
            <v>-2.4533280835719844</v>
          </cell>
          <cell r="K17">
            <v>-2.1821705866997787</v>
          </cell>
          <cell r="L17">
            <v>10.820875156588372</v>
          </cell>
        </row>
      </sheetData>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jercicio 6"/>
      <sheetName val="Ejercicio 6.2"/>
      <sheetName val="Ejercicio 7"/>
      <sheetName val="Ejercicio 8"/>
      <sheetName val="Ejercicio 9"/>
      <sheetName val="Ejercicio 10"/>
      <sheetName val="tasa continuas 5"/>
      <sheetName val="Ejercicio1.Curva de Tasas"/>
      <sheetName val="Tasas continuas"/>
      <sheetName val="Portafolio"/>
      <sheetName val="Tasas de interés simple 5 "/>
      <sheetName val="Portafolio de tangencia"/>
      <sheetName val="App 3 activos"/>
      <sheetName val="Resumen y estimadores"/>
      <sheetName val="Tasas Continuas 2"/>
      <sheetName val="Log-Rendimientos"/>
      <sheetName val="Cetes libre de riesgo"/>
      <sheetName val="BIMBOA.MX"/>
      <sheetName val="GENTERA.MX"/>
      <sheetName val="CEMEXCPO.MX"/>
      <sheetName val="KOFL.MX (1)"/>
      <sheetName val="Cetes Libre de Riesgo 1"/>
    </sheetNames>
    <sheetDataSet>
      <sheetData sheetId="0"/>
      <sheetData sheetId="1"/>
      <sheetData sheetId="2"/>
      <sheetData sheetId="3"/>
      <sheetData sheetId="4"/>
      <sheetData sheetId="5"/>
      <sheetData sheetId="6"/>
      <sheetData sheetId="7"/>
      <sheetData sheetId="8"/>
      <sheetData sheetId="9"/>
      <sheetData sheetId="10">
        <row r="3">
          <cell r="G3">
            <v>2.7882046923076921E-2</v>
          </cell>
        </row>
        <row r="4">
          <cell r="G4">
            <v>2.7527178695652174E-2</v>
          </cell>
        </row>
        <row r="5">
          <cell r="G5">
            <v>2.6395424090909093E-2</v>
          </cell>
        </row>
        <row r="6">
          <cell r="G6">
            <v>2.6509157142857141E-2</v>
          </cell>
        </row>
        <row r="7">
          <cell r="G7">
            <v>2.8724688888888888E-2</v>
          </cell>
        </row>
        <row r="8">
          <cell r="G8">
            <v>2.9249402307692306E-2</v>
          </cell>
        </row>
        <row r="9">
          <cell r="G9">
            <v>2.872370956521739E-2</v>
          </cell>
        </row>
        <row r="10">
          <cell r="G10">
            <v>2.8701642727272728E-2</v>
          </cell>
        </row>
        <row r="11">
          <cell r="G11">
            <v>2.8520460952380953E-2</v>
          </cell>
        </row>
        <row r="12">
          <cell r="G12">
            <v>2.8190552592592594E-2</v>
          </cell>
        </row>
        <row r="13">
          <cell r="G13">
            <v>2.855800653846154E-2</v>
          </cell>
        </row>
        <row r="14">
          <cell r="G14">
            <v>2.7925146086956523E-2</v>
          </cell>
        </row>
        <row r="15">
          <cell r="G15">
            <v>2.7724398181818183E-2</v>
          </cell>
        </row>
        <row r="16">
          <cell r="G16">
            <v>2.7457957142857141E-2</v>
          </cell>
        </row>
        <row r="17">
          <cell r="G17">
            <v>2.853485E-2</v>
          </cell>
        </row>
        <row r="18">
          <cell r="G18">
            <v>2.9176990384615385E-2</v>
          </cell>
        </row>
        <row r="19">
          <cell r="G19">
            <v>2.8404046956521739E-2</v>
          </cell>
        </row>
        <row r="20">
          <cell r="G20">
            <v>2.8663170909090908E-2</v>
          </cell>
        </row>
        <row r="21">
          <cell r="G21">
            <v>2.868423095238095E-2</v>
          </cell>
        </row>
        <row r="22">
          <cell r="G22">
            <v>2.8327688518518516E-2</v>
          </cell>
        </row>
        <row r="23">
          <cell r="G23">
            <v>2.8085465E-2</v>
          </cell>
        </row>
        <row r="24">
          <cell r="G24">
            <v>2.8769618636363636E-2</v>
          </cell>
        </row>
        <row r="25">
          <cell r="G25">
            <v>2.8682321428571429E-2</v>
          </cell>
        </row>
        <row r="26">
          <cell r="G26">
            <v>2.8954767777777776E-2</v>
          </cell>
        </row>
        <row r="27">
          <cell r="G27">
            <v>2.8896596923076924E-2</v>
          </cell>
        </row>
        <row r="28">
          <cell r="G28">
            <v>2.8415127391304348E-2</v>
          </cell>
        </row>
        <row r="29">
          <cell r="G29">
            <v>2.7884816363636364E-2</v>
          </cell>
        </row>
        <row r="30">
          <cell r="G30">
            <v>2.7607879047619049E-2</v>
          </cell>
        </row>
        <row r="31">
          <cell r="G31">
            <v>2.8063257777777777E-2</v>
          </cell>
        </row>
        <row r="32">
          <cell r="G32">
            <v>2.8434277307692307E-2</v>
          </cell>
        </row>
        <row r="33">
          <cell r="G33">
            <v>2.8025842173913042E-2</v>
          </cell>
        </row>
        <row r="34">
          <cell r="G34">
            <v>2.8160624545454548E-2</v>
          </cell>
        </row>
        <row r="35">
          <cell r="G35">
            <v>2.7811573333333332E-2</v>
          </cell>
        </row>
        <row r="36">
          <cell r="G36">
            <v>2.9112725185185186E-2</v>
          </cell>
        </row>
        <row r="37">
          <cell r="G37">
            <v>2.8620518846153846E-2</v>
          </cell>
        </row>
        <row r="38">
          <cell r="G38">
            <v>2.9223590000000001E-2</v>
          </cell>
        </row>
        <row r="39">
          <cell r="G39">
            <v>2.9635189999999999E-2</v>
          </cell>
        </row>
        <row r="40">
          <cell r="G40">
            <v>2.9558740952380952E-2</v>
          </cell>
        </row>
        <row r="41">
          <cell r="G41">
            <v>2.940718296296296E-2</v>
          </cell>
        </row>
        <row r="42">
          <cell r="G42">
            <v>2.9424051538461539E-2</v>
          </cell>
        </row>
        <row r="43">
          <cell r="G43">
            <v>2.9678811739130433E-2</v>
          </cell>
        </row>
        <row r="44">
          <cell r="G44">
            <v>3.0109777727272725E-2</v>
          </cell>
        </row>
        <row r="45">
          <cell r="G45">
            <v>3.0095351428571428E-2</v>
          </cell>
        </row>
        <row r="46">
          <cell r="G46">
            <v>3.022170076923077E-2</v>
          </cell>
        </row>
        <row r="47">
          <cell r="G47">
            <v>3.0063030800000001E-2</v>
          </cell>
        </row>
        <row r="48">
          <cell r="G48">
            <v>3.0468168636363636E-2</v>
          </cell>
        </row>
        <row r="49">
          <cell r="G49">
            <v>3.0512517619047618E-2</v>
          </cell>
        </row>
        <row r="50">
          <cell r="G50">
            <v>3.0547771500000001E-2</v>
          </cell>
        </row>
        <row r="51">
          <cell r="G51">
            <v>3.032595222222222E-2</v>
          </cell>
        </row>
        <row r="52">
          <cell r="G52">
            <v>3.010320576923077E-2</v>
          </cell>
        </row>
        <row r="53">
          <cell r="G53">
            <v>3.0665668636363635E-2</v>
          </cell>
        </row>
        <row r="54">
          <cell r="G54">
            <v>3.0028897142857142E-2</v>
          </cell>
        </row>
        <row r="55">
          <cell r="G55">
            <v>2.9588959259259258E-2</v>
          </cell>
        </row>
        <row r="56">
          <cell r="G56">
            <v>2.9550299230769229E-2</v>
          </cell>
        </row>
        <row r="57">
          <cell r="G57">
            <v>2.9708613043478261E-2</v>
          </cell>
        </row>
        <row r="58">
          <cell r="G58">
            <v>3.0431198636363635E-2</v>
          </cell>
        </row>
        <row r="59">
          <cell r="G59">
            <v>3.0652139047619049E-2</v>
          </cell>
        </row>
        <row r="60">
          <cell r="G60">
            <v>3.0476322962962963E-2</v>
          </cell>
        </row>
        <row r="61">
          <cell r="G61">
            <v>3.0401816538461537E-2</v>
          </cell>
        </row>
        <row r="62">
          <cell r="G62">
            <v>3.0240011304347825E-2</v>
          </cell>
        </row>
        <row r="63">
          <cell r="G63">
            <v>3.0421003181818181E-2</v>
          </cell>
        </row>
        <row r="64">
          <cell r="G64">
            <v>3.0563975E-2</v>
          </cell>
        </row>
        <row r="65">
          <cell r="G65">
            <v>3.0402998260869563E-2</v>
          </cell>
        </row>
        <row r="66">
          <cell r="G66">
            <v>3.0192694545454545E-2</v>
          </cell>
        </row>
        <row r="67">
          <cell r="G67">
            <v>3.0133993809523807E-2</v>
          </cell>
        </row>
        <row r="68">
          <cell r="G68">
            <v>3.0069976296296295E-2</v>
          </cell>
        </row>
        <row r="69">
          <cell r="G69">
            <v>3.0089552692307692E-2</v>
          </cell>
        </row>
        <row r="70">
          <cell r="G70">
            <v>3.0198909565217393E-2</v>
          </cell>
        </row>
        <row r="71">
          <cell r="G71">
            <v>2.9975576363636364E-2</v>
          </cell>
        </row>
        <row r="72">
          <cell r="G72">
            <v>2.9453440952380953E-2</v>
          </cell>
        </row>
        <row r="73">
          <cell r="G73">
            <v>2.9505524074074075E-2</v>
          </cell>
        </row>
        <row r="74">
          <cell r="G74">
            <v>2.9587505769230769E-2</v>
          </cell>
        </row>
        <row r="75">
          <cell r="G75">
            <v>2.9339320434782608E-2</v>
          </cell>
        </row>
        <row r="76">
          <cell r="G76">
            <v>2.9502009999999999E-2</v>
          </cell>
        </row>
        <row r="77">
          <cell r="G77">
            <v>2.9404264285714285E-2</v>
          </cell>
        </row>
        <row r="78">
          <cell r="G78">
            <v>2.9559512962962966E-2</v>
          </cell>
        </row>
        <row r="79">
          <cell r="G79">
            <v>2.941764230769231E-2</v>
          </cell>
        </row>
        <row r="80">
          <cell r="G80">
            <v>2.9452572608695653E-2</v>
          </cell>
        </row>
        <row r="81">
          <cell r="G81">
            <v>2.9568501363636365E-2</v>
          </cell>
        </row>
        <row r="82">
          <cell r="G82">
            <v>2.9493631904761904E-2</v>
          </cell>
        </row>
        <row r="83">
          <cell r="G83">
            <v>3.0155393703703706E-2</v>
          </cell>
        </row>
        <row r="84">
          <cell r="G84">
            <v>2.9952623913043479E-2</v>
          </cell>
        </row>
        <row r="85">
          <cell r="G85">
            <v>2.9954251818181815E-2</v>
          </cell>
        </row>
        <row r="86">
          <cell r="G86">
            <v>3.0373842857142855E-2</v>
          </cell>
        </row>
        <row r="87">
          <cell r="G87">
            <v>2.9862745185185186E-2</v>
          </cell>
        </row>
        <row r="88">
          <cell r="G88">
            <v>2.9689251923076924E-2</v>
          </cell>
        </row>
        <row r="89">
          <cell r="G89">
            <v>2.9644173043478265E-2</v>
          </cell>
        </row>
        <row r="90">
          <cell r="G90">
            <v>0.03</v>
          </cell>
        </row>
        <row r="91">
          <cell r="G91">
            <v>3.0013698095238094E-2</v>
          </cell>
        </row>
        <row r="92">
          <cell r="G92">
            <v>2.9679670740740741E-2</v>
          </cell>
        </row>
        <row r="93">
          <cell r="G93">
            <v>2.9371106538461537E-2</v>
          </cell>
        </row>
        <row r="94">
          <cell r="G94">
            <v>2.9815850434782607E-2</v>
          </cell>
        </row>
        <row r="95">
          <cell r="G95">
            <v>3.0025513636363636E-2</v>
          </cell>
        </row>
        <row r="96">
          <cell r="G96">
            <v>2.9845783333333334E-2</v>
          </cell>
        </row>
        <row r="97">
          <cell r="G97">
            <v>2.9535542222222221E-2</v>
          </cell>
        </row>
        <row r="98">
          <cell r="G98">
            <v>2.9960868846153847E-2</v>
          </cell>
        </row>
        <row r="99">
          <cell r="G99">
            <v>2.9960114347826087E-2</v>
          </cell>
        </row>
        <row r="100">
          <cell r="G100">
            <v>2.9967363636363636E-2</v>
          </cell>
        </row>
        <row r="101">
          <cell r="G101">
            <v>3.0012205238095235E-2</v>
          </cell>
        </row>
        <row r="102">
          <cell r="G102">
            <v>3.0143411851851851E-2</v>
          </cell>
        </row>
        <row r="103">
          <cell r="G103">
            <v>3.023547653846154E-2</v>
          </cell>
        </row>
        <row r="104">
          <cell r="G104">
            <v>3.0116796521739129E-2</v>
          </cell>
        </row>
        <row r="105">
          <cell r="G105">
            <v>2.977881409090909E-2</v>
          </cell>
        </row>
        <row r="106">
          <cell r="G106">
            <v>2.9930820952380956E-2</v>
          </cell>
        </row>
        <row r="107">
          <cell r="G107">
            <v>3.0559188888888891E-2</v>
          </cell>
        </row>
        <row r="108">
          <cell r="G108">
            <v>3.0735166538461537E-2</v>
          </cell>
        </row>
        <row r="109">
          <cell r="G109">
            <v>3.0631793913043479E-2</v>
          </cell>
        </row>
        <row r="110">
          <cell r="G110">
            <v>2.9683831363636365E-2</v>
          </cell>
        </row>
        <row r="111">
          <cell r="G111">
            <v>2.9854695238095239E-2</v>
          </cell>
        </row>
        <row r="112">
          <cell r="G112">
            <v>2.9648218518518517E-2</v>
          </cell>
        </row>
        <row r="113">
          <cell r="G113">
            <v>2.9903675000000001E-2</v>
          </cell>
        </row>
        <row r="114">
          <cell r="G114">
            <v>2.978094652173913E-2</v>
          </cell>
        </row>
        <row r="115">
          <cell r="G115">
            <v>2.9361372272727271E-2</v>
          </cell>
        </row>
        <row r="116">
          <cell r="G116">
            <v>2.9310600952380951E-2</v>
          </cell>
        </row>
        <row r="117">
          <cell r="G117">
            <v>2.971093E-2</v>
          </cell>
        </row>
        <row r="118">
          <cell r="G118">
            <v>2.9579216153846156E-2</v>
          </cell>
        </row>
        <row r="119">
          <cell r="G119">
            <v>2.9344301739130434E-2</v>
          </cell>
        </row>
        <row r="120">
          <cell r="G120">
            <v>2.9603772272727275E-2</v>
          </cell>
        </row>
        <row r="121">
          <cell r="G121">
            <v>2.9859424761904764E-2</v>
          </cell>
        </row>
        <row r="122">
          <cell r="G122">
            <v>3.0334458148148148E-2</v>
          </cell>
        </row>
        <row r="123">
          <cell r="G123">
            <v>3.0268303076923079E-2</v>
          </cell>
        </row>
        <row r="124">
          <cell r="G124">
            <v>3.0119958695652177E-2</v>
          </cell>
        </row>
        <row r="125">
          <cell r="G125">
            <v>3.0014571363636364E-2</v>
          </cell>
        </row>
        <row r="126">
          <cell r="G126">
            <v>3.0361416190476189E-2</v>
          </cell>
        </row>
        <row r="127">
          <cell r="G127">
            <v>2.9911097037037038E-2</v>
          </cell>
        </row>
        <row r="128">
          <cell r="G128">
            <v>3.0642260384615386E-2</v>
          </cell>
        </row>
        <row r="129">
          <cell r="G129">
            <v>3.0191205217391305E-2</v>
          </cell>
        </row>
        <row r="130">
          <cell r="G130">
            <v>2.9533350454545453E-2</v>
          </cell>
        </row>
        <row r="131">
          <cell r="G131">
            <v>2.9791070000000003E-2</v>
          </cell>
        </row>
        <row r="132">
          <cell r="G132">
            <v>2.9902374444444445E-2</v>
          </cell>
        </row>
        <row r="133">
          <cell r="G133">
            <v>2.9912862692307692E-2</v>
          </cell>
        </row>
        <row r="134">
          <cell r="G134">
            <v>3.0007368695652171E-2</v>
          </cell>
        </row>
        <row r="135">
          <cell r="G135">
            <v>2.9568158181818183E-2</v>
          </cell>
        </row>
        <row r="136">
          <cell r="G136">
            <v>2.9570824761904764E-2</v>
          </cell>
        </row>
        <row r="137">
          <cell r="G137">
            <v>3.0408968148148148E-2</v>
          </cell>
        </row>
        <row r="138">
          <cell r="G138">
            <v>2.967457076923077E-2</v>
          </cell>
        </row>
        <row r="139">
          <cell r="G139">
            <v>2.9886640434782605E-2</v>
          </cell>
        </row>
        <row r="140">
          <cell r="G140">
            <v>3.0168665454545458E-2</v>
          </cell>
        </row>
        <row r="141">
          <cell r="G141">
            <v>2.9995726666666667E-2</v>
          </cell>
        </row>
        <row r="142">
          <cell r="G142">
            <v>2.9931827777777781E-2</v>
          </cell>
        </row>
        <row r="143">
          <cell r="G143">
            <v>3.0087103076923079E-2</v>
          </cell>
        </row>
        <row r="144">
          <cell r="G144">
            <v>3.0171456956521736E-2</v>
          </cell>
        </row>
        <row r="145">
          <cell r="G145">
            <v>3.000373318181818E-2</v>
          </cell>
        </row>
        <row r="146">
          <cell r="G146">
            <v>2.9854157142857142E-2</v>
          </cell>
        </row>
        <row r="147">
          <cell r="G147">
            <v>3.030628185185185E-2</v>
          </cell>
        </row>
        <row r="148">
          <cell r="G148">
            <v>3.022418576923077E-2</v>
          </cell>
        </row>
        <row r="149">
          <cell r="G149">
            <v>3.0168916956521737E-2</v>
          </cell>
        </row>
        <row r="150">
          <cell r="G150">
            <v>3.0100286363636364E-2</v>
          </cell>
        </row>
        <row r="151">
          <cell r="G151">
            <v>3.0254428095238095E-2</v>
          </cell>
        </row>
        <row r="152">
          <cell r="G152">
            <v>3.0494621481481483E-2</v>
          </cell>
        </row>
        <row r="153">
          <cell r="G153">
            <v>3.0251571923076922E-2</v>
          </cell>
        </row>
        <row r="154">
          <cell r="G154">
            <v>3.0503505217391303E-2</v>
          </cell>
        </row>
        <row r="155">
          <cell r="G155">
            <v>3.0298841363636364E-2</v>
          </cell>
        </row>
        <row r="156">
          <cell r="G156">
            <v>2.9991543333333332E-2</v>
          </cell>
        </row>
        <row r="157">
          <cell r="G157">
            <v>2.9820738148148146E-2</v>
          </cell>
        </row>
        <row r="158">
          <cell r="G158">
            <v>2.9822371923076924E-2</v>
          </cell>
        </row>
        <row r="159">
          <cell r="G159">
            <v>3.0023535217391303E-2</v>
          </cell>
        </row>
        <row r="160">
          <cell r="G160">
            <v>3.0172338636363635E-2</v>
          </cell>
        </row>
        <row r="161">
          <cell r="G161">
            <v>3.0085020476190473E-2</v>
          </cell>
        </row>
        <row r="162">
          <cell r="G162">
            <v>2.975182925925926E-2</v>
          </cell>
        </row>
        <row r="163">
          <cell r="G163">
            <v>3.0958306153846149E-2</v>
          </cell>
        </row>
        <row r="164">
          <cell r="G164">
            <v>2.9417812608695654E-2</v>
          </cell>
        </row>
        <row r="165">
          <cell r="G165">
            <v>3.0960795454545456E-2</v>
          </cell>
        </row>
        <row r="166">
          <cell r="G166">
            <v>3.1061979047619051E-2</v>
          </cell>
        </row>
        <row r="167">
          <cell r="G167">
            <v>3.064433888888889E-2</v>
          </cell>
        </row>
        <row r="168">
          <cell r="G168">
            <v>3.0785552692307691E-2</v>
          </cell>
        </row>
        <row r="169">
          <cell r="G169">
            <v>3.0002128260869565E-2</v>
          </cell>
        </row>
        <row r="170">
          <cell r="G170">
            <v>3.0863083636363635E-2</v>
          </cell>
        </row>
        <row r="171">
          <cell r="G171">
            <v>3.1126763333333335E-2</v>
          </cell>
        </row>
        <row r="172">
          <cell r="G172">
            <v>3.0918695925925922E-2</v>
          </cell>
        </row>
        <row r="173">
          <cell r="G173">
            <v>3.0833486153846155E-2</v>
          </cell>
        </row>
        <row r="174">
          <cell r="G174">
            <v>3.0832395652173914E-2</v>
          </cell>
        </row>
        <row r="175">
          <cell r="G175">
            <v>3.1015083636363634E-2</v>
          </cell>
        </row>
        <row r="176">
          <cell r="G176">
            <v>3.0909783333333333E-2</v>
          </cell>
        </row>
        <row r="177">
          <cell r="G177">
            <v>3.0785417777777779E-2</v>
          </cell>
        </row>
        <row r="178">
          <cell r="G178">
            <v>3.1030747307692303E-2</v>
          </cell>
        </row>
        <row r="179">
          <cell r="G179">
            <v>3.153767043478261E-2</v>
          </cell>
        </row>
        <row r="180">
          <cell r="G180">
            <v>3.1324395909090905E-2</v>
          </cell>
        </row>
        <row r="181">
          <cell r="G181">
            <v>3.0614754074074074E-2</v>
          </cell>
        </row>
        <row r="182">
          <cell r="G182">
            <v>3.0949480769230774E-2</v>
          </cell>
        </row>
        <row r="183">
          <cell r="G183">
            <v>3.0552718695652174E-2</v>
          </cell>
        </row>
        <row r="184">
          <cell r="G184">
            <v>2.9584446363636364E-2</v>
          </cell>
        </row>
        <row r="185">
          <cell r="G185">
            <v>2.9908389047619048E-2</v>
          </cell>
        </row>
        <row r="186">
          <cell r="G186">
            <v>3.0085084074074075E-2</v>
          </cell>
        </row>
        <row r="187">
          <cell r="G187">
            <v>3.0280951923076921E-2</v>
          </cell>
        </row>
        <row r="188">
          <cell r="G188">
            <v>2.999878304347826E-2</v>
          </cell>
        </row>
        <row r="189">
          <cell r="G189">
            <v>3.000373318181818E-2</v>
          </cell>
        </row>
        <row r="190">
          <cell r="G190">
            <v>2.9272098095238095E-2</v>
          </cell>
        </row>
        <row r="191">
          <cell r="G191">
            <v>3.1160649629629632E-2</v>
          </cell>
        </row>
        <row r="192">
          <cell r="G192">
            <v>2.9927098461538463E-2</v>
          </cell>
        </row>
        <row r="193">
          <cell r="G193">
            <v>2.9926525652173915E-2</v>
          </cell>
        </row>
        <row r="194">
          <cell r="G194">
            <v>2.9827670000000001E-2</v>
          </cell>
        </row>
        <row r="195">
          <cell r="G195">
            <v>2.981363238095238E-2</v>
          </cell>
        </row>
        <row r="196">
          <cell r="G196">
            <v>2.9876366296296294E-2</v>
          </cell>
        </row>
        <row r="197">
          <cell r="G197">
            <v>2.9703416923076924E-2</v>
          </cell>
        </row>
        <row r="198">
          <cell r="G198">
            <v>2.9710035217391306E-2</v>
          </cell>
        </row>
        <row r="199">
          <cell r="G199">
            <v>2.9827670000000001E-2</v>
          </cell>
        </row>
        <row r="200">
          <cell r="G200">
            <v>2.981903857142857E-2</v>
          </cell>
        </row>
        <row r="201">
          <cell r="G201">
            <v>2.99703562962963E-2</v>
          </cell>
        </row>
        <row r="202">
          <cell r="G202">
            <v>3.0161028076923078E-2</v>
          </cell>
        </row>
        <row r="203">
          <cell r="G203">
            <v>3.0055884782608695E-2</v>
          </cell>
        </row>
        <row r="204">
          <cell r="G204">
            <v>3.0308702272727271E-2</v>
          </cell>
        </row>
        <row r="205">
          <cell r="G205">
            <v>3.0200864761904762E-2</v>
          </cell>
        </row>
        <row r="206">
          <cell r="G206">
            <v>3.0221417037037037E-2</v>
          </cell>
        </row>
        <row r="207">
          <cell r="G207">
            <v>3.0042062692307692E-2</v>
          </cell>
        </row>
        <row r="208">
          <cell r="G208">
            <v>3.0339279130434781E-2</v>
          </cell>
        </row>
        <row r="209">
          <cell r="G209">
            <v>3.0613509090909093E-2</v>
          </cell>
        </row>
        <row r="210">
          <cell r="G210">
            <v>3.026496238095238E-2</v>
          </cell>
        </row>
        <row r="211">
          <cell r="G211">
            <v>3.0366818148148147E-2</v>
          </cell>
        </row>
        <row r="212">
          <cell r="G212">
            <v>3.0710289230769232E-2</v>
          </cell>
        </row>
        <row r="213">
          <cell r="G213">
            <v>2.9872784090909089E-2</v>
          </cell>
        </row>
        <row r="214">
          <cell r="G214">
            <v>2.9436293809523811E-2</v>
          </cell>
        </row>
        <row r="215">
          <cell r="G215">
            <v>3.0291736296296296E-2</v>
          </cell>
        </row>
        <row r="216">
          <cell r="G216">
            <v>2.9895795384615384E-2</v>
          </cell>
        </row>
        <row r="217">
          <cell r="G217">
            <v>2.9846876521739129E-2</v>
          </cell>
        </row>
        <row r="218">
          <cell r="G218">
            <v>3.0229303636363638E-2</v>
          </cell>
        </row>
        <row r="219">
          <cell r="G219">
            <v>2.9992758095238096E-2</v>
          </cell>
        </row>
        <row r="220">
          <cell r="G220">
            <v>3.0308144814814812E-2</v>
          </cell>
        </row>
        <row r="221">
          <cell r="G221">
            <v>2.9669611153846153E-2</v>
          </cell>
        </row>
        <row r="222">
          <cell r="G222">
            <v>3.0245454545454544E-2</v>
          </cell>
        </row>
        <row r="223">
          <cell r="G223">
            <v>2.9897650476190474E-2</v>
          </cell>
        </row>
        <row r="224">
          <cell r="G224">
            <v>3.0098142962962964E-2</v>
          </cell>
        </row>
        <row r="225">
          <cell r="G225">
            <v>3.0017652692307693E-2</v>
          </cell>
        </row>
        <row r="226">
          <cell r="G226">
            <v>2.9940106956521738E-2</v>
          </cell>
        </row>
        <row r="227">
          <cell r="G227">
            <v>3.0002051363636362E-2</v>
          </cell>
        </row>
        <row r="228">
          <cell r="G228">
            <v>3.0049559047619051E-2</v>
          </cell>
        </row>
        <row r="229">
          <cell r="G229">
            <v>3.0213602222222222E-2</v>
          </cell>
        </row>
        <row r="230">
          <cell r="G230">
            <v>2.9298241923076927E-2</v>
          </cell>
        </row>
        <row r="231">
          <cell r="G231">
            <v>2.9248395652173912E-2</v>
          </cell>
        </row>
        <row r="232">
          <cell r="G232">
            <v>3.1041136818181818E-2</v>
          </cell>
        </row>
        <row r="233">
          <cell r="G233">
            <v>3.042565333333333E-2</v>
          </cell>
        </row>
        <row r="234">
          <cell r="G234">
            <v>3.136537703703704E-2</v>
          </cell>
        </row>
        <row r="235">
          <cell r="G235">
            <v>3.1170246538461538E-2</v>
          </cell>
        </row>
        <row r="236">
          <cell r="G236">
            <v>3.2874645652173913E-2</v>
          </cell>
        </row>
        <row r="237">
          <cell r="G237">
            <v>3.1930825000000003E-2</v>
          </cell>
        </row>
        <row r="238">
          <cell r="G238">
            <v>3.1652770952380956E-2</v>
          </cell>
        </row>
        <row r="239">
          <cell r="G239">
            <v>3.1851760370370366E-2</v>
          </cell>
        </row>
        <row r="240">
          <cell r="G240">
            <v>3.1641644230769234E-2</v>
          </cell>
        </row>
        <row r="241">
          <cell r="G241">
            <v>3.168214434782609E-2</v>
          </cell>
        </row>
        <row r="242">
          <cell r="G242">
            <v>3.1504320454545452E-2</v>
          </cell>
        </row>
        <row r="243">
          <cell r="G243">
            <v>3.2600190000000001E-2</v>
          </cell>
        </row>
        <row r="244">
          <cell r="G244">
            <v>3.1853648888888884E-2</v>
          </cell>
        </row>
        <row r="245">
          <cell r="G245">
            <v>3.2426828076923077E-2</v>
          </cell>
        </row>
        <row r="246">
          <cell r="G246">
            <v>3.2329881304347829E-2</v>
          </cell>
        </row>
        <row r="247">
          <cell r="G247">
            <v>3.1761085454545451E-2</v>
          </cell>
        </row>
        <row r="248">
          <cell r="G248">
            <v>3.1678959047619047E-2</v>
          </cell>
        </row>
        <row r="249">
          <cell r="G249">
            <v>3.1120767037037041E-2</v>
          </cell>
        </row>
        <row r="250">
          <cell r="G250">
            <v>3.1388779565217392E-2</v>
          </cell>
        </row>
        <row r="251">
          <cell r="G251">
            <v>3.0136363636363635E-2</v>
          </cell>
        </row>
        <row r="252">
          <cell r="G252">
            <v>3.0180461904761903E-2</v>
          </cell>
        </row>
        <row r="253">
          <cell r="G253">
            <v>2.9754562222222222E-2</v>
          </cell>
        </row>
        <row r="254">
          <cell r="G254">
            <v>3.0989054285714288E-2</v>
          </cell>
        </row>
        <row r="255">
          <cell r="G255">
            <v>3.0677193846153847E-2</v>
          </cell>
        </row>
        <row r="256">
          <cell r="G256">
            <v>3.0313356666666669E-2</v>
          </cell>
        </row>
        <row r="257">
          <cell r="G257">
            <v>3.188998444444445E-2</v>
          </cell>
        </row>
        <row r="258">
          <cell r="G258">
            <v>3.1704498823529416E-2</v>
          </cell>
        </row>
        <row r="259">
          <cell r="G259">
            <v>3.0989054285714288E-2</v>
          </cell>
        </row>
        <row r="260">
          <cell r="G260">
            <v>3.0677193846153847E-2</v>
          </cell>
        </row>
        <row r="261">
          <cell r="G261">
            <v>3.0313356666666669E-2</v>
          </cell>
        </row>
        <row r="262">
          <cell r="G262">
            <v>3.188998444444445E-2</v>
          </cell>
        </row>
        <row r="263">
          <cell r="G263">
            <v>3.1704498823529416E-2</v>
          </cell>
        </row>
        <row r="264">
          <cell r="G264">
            <v>3.0989054285714288E-2</v>
          </cell>
        </row>
        <row r="265">
          <cell r="G265">
            <v>3.0677193846153847E-2</v>
          </cell>
        </row>
        <row r="266">
          <cell r="G266">
            <v>3.0313356666666669E-2</v>
          </cell>
        </row>
        <row r="267">
          <cell r="G267">
            <v>3.188998444444445E-2</v>
          </cell>
        </row>
        <row r="268">
          <cell r="G268">
            <v>3.1704498823529416E-2</v>
          </cell>
        </row>
        <row r="269">
          <cell r="G269">
            <v>3.0989054285714288E-2</v>
          </cell>
        </row>
        <row r="270">
          <cell r="G270">
            <v>3.0677193846153847E-2</v>
          </cell>
        </row>
        <row r="271">
          <cell r="G271">
            <v>3.0313356666666669E-2</v>
          </cell>
        </row>
        <row r="272">
          <cell r="G272">
            <v>3.188998444444445E-2</v>
          </cell>
        </row>
        <row r="273">
          <cell r="G273">
            <v>3.1704498823529416E-2</v>
          </cell>
        </row>
        <row r="274">
          <cell r="G274">
            <v>3.0677193846153847E-2</v>
          </cell>
        </row>
        <row r="275">
          <cell r="G275">
            <v>3.0313356666666669E-2</v>
          </cell>
        </row>
        <row r="276">
          <cell r="G276">
            <v>3.188998444444445E-2</v>
          </cell>
        </row>
        <row r="277">
          <cell r="G277">
            <v>3.1704498823529416E-2</v>
          </cell>
        </row>
        <row r="278">
          <cell r="G278">
            <v>3.0989054285714288E-2</v>
          </cell>
        </row>
        <row r="279">
          <cell r="G279">
            <v>3.0677193846153847E-2</v>
          </cell>
        </row>
        <row r="280">
          <cell r="G280">
            <v>3.0313356666666669E-2</v>
          </cell>
        </row>
        <row r="281">
          <cell r="G281">
            <v>3.188998444444445E-2</v>
          </cell>
        </row>
        <row r="282">
          <cell r="G282">
            <v>3.1704498823529416E-2</v>
          </cell>
        </row>
        <row r="283">
          <cell r="G283">
            <v>3.0989054285714288E-2</v>
          </cell>
        </row>
        <row r="284">
          <cell r="G284">
            <v>3.0677193846153847E-2</v>
          </cell>
        </row>
        <row r="285">
          <cell r="G285">
            <v>3.0313356666666669E-2</v>
          </cell>
        </row>
        <row r="286">
          <cell r="G286">
            <v>3.188998444444445E-2</v>
          </cell>
        </row>
        <row r="287">
          <cell r="G287">
            <v>3.1704498823529416E-2</v>
          </cell>
        </row>
        <row r="288">
          <cell r="G288">
            <v>3.0989054285714288E-2</v>
          </cell>
        </row>
        <row r="289">
          <cell r="G289">
            <v>3.0677193846153847E-2</v>
          </cell>
        </row>
        <row r="290">
          <cell r="G290">
            <v>3.0313356666666669E-2</v>
          </cell>
        </row>
        <row r="291">
          <cell r="G291">
            <v>3.1704498823529416E-2</v>
          </cell>
        </row>
        <row r="292">
          <cell r="G292">
            <v>3.1495827500000004E-2</v>
          </cell>
        </row>
        <row r="293">
          <cell r="G293">
            <v>3.0677193846153847E-2</v>
          </cell>
        </row>
        <row r="294">
          <cell r="G294">
            <v>3.0313356666666669E-2</v>
          </cell>
        </row>
        <row r="295">
          <cell r="G295">
            <v>2.9883367272727276E-2</v>
          </cell>
        </row>
        <row r="296">
          <cell r="G296">
            <v>3.188998444444445E-2</v>
          </cell>
        </row>
        <row r="297">
          <cell r="G297">
            <v>3.1704498823529416E-2</v>
          </cell>
        </row>
        <row r="298">
          <cell r="G298">
            <v>3.0989054285714288E-2</v>
          </cell>
        </row>
        <row r="299">
          <cell r="G299">
            <v>3.0677193846153847E-2</v>
          </cell>
        </row>
        <row r="300">
          <cell r="G300">
            <v>3.0313356666666669E-2</v>
          </cell>
        </row>
        <row r="301">
          <cell r="G301">
            <v>3.188998444444445E-2</v>
          </cell>
        </row>
        <row r="302">
          <cell r="G302">
            <v>3.1704498823529416E-2</v>
          </cell>
        </row>
        <row r="303">
          <cell r="G303">
            <v>3.0989054285714288E-2</v>
          </cell>
        </row>
        <row r="304">
          <cell r="G304">
            <v>3.0677193846153847E-2</v>
          </cell>
        </row>
        <row r="305">
          <cell r="G305">
            <v>3.0313356666666669E-2</v>
          </cell>
        </row>
        <row r="306">
          <cell r="G306">
            <v>3.188998444444445E-2</v>
          </cell>
        </row>
        <row r="307">
          <cell r="G307">
            <v>3.1704498823529416E-2</v>
          </cell>
        </row>
        <row r="308">
          <cell r="G308">
            <v>3.0677193846153847E-2</v>
          </cell>
        </row>
        <row r="309">
          <cell r="G309">
            <v>3.2055945263157901E-2</v>
          </cell>
        </row>
        <row r="310">
          <cell r="G310">
            <v>3.0989054285714288E-2</v>
          </cell>
        </row>
        <row r="311">
          <cell r="G311">
            <v>3.0677193846153847E-2</v>
          </cell>
        </row>
        <row r="312">
          <cell r="G312">
            <v>3.0313356666666669E-2</v>
          </cell>
        </row>
        <row r="313">
          <cell r="G313">
            <v>3.188998444444445E-2</v>
          </cell>
        </row>
        <row r="314">
          <cell r="G314">
            <v>3.1704498823529416E-2</v>
          </cell>
        </row>
        <row r="315">
          <cell r="G315">
            <v>3.0989054285714288E-2</v>
          </cell>
        </row>
        <row r="316">
          <cell r="G316">
            <v>3.0677193846153847E-2</v>
          </cell>
        </row>
        <row r="317">
          <cell r="G317">
            <v>3.0313356666666669E-2</v>
          </cell>
        </row>
        <row r="318">
          <cell r="G318">
            <v>3.188998444444445E-2</v>
          </cell>
        </row>
        <row r="319">
          <cell r="G319">
            <v>3.1704498823529416E-2</v>
          </cell>
        </row>
        <row r="320">
          <cell r="G320">
            <v>3.0989054285714288E-2</v>
          </cell>
        </row>
        <row r="321">
          <cell r="G321">
            <v>3.0677193846153847E-2</v>
          </cell>
        </row>
        <row r="322">
          <cell r="G322">
            <v>3.0313356666666669E-2</v>
          </cell>
        </row>
        <row r="323">
          <cell r="G323">
            <v>3.188998444444445E-2</v>
          </cell>
        </row>
        <row r="324">
          <cell r="G324">
            <v>3.1704498823529416E-2</v>
          </cell>
        </row>
        <row r="325">
          <cell r="G325">
            <v>3.0989054285714288E-2</v>
          </cell>
        </row>
        <row r="326">
          <cell r="G326">
            <v>3.0677193846153847E-2</v>
          </cell>
        </row>
        <row r="327">
          <cell r="G327">
            <v>3.0313356666666669E-2</v>
          </cell>
        </row>
        <row r="328">
          <cell r="G328">
            <v>3.188998444444445E-2</v>
          </cell>
        </row>
        <row r="329">
          <cell r="G329">
            <v>3.1704498823529416E-2</v>
          </cell>
        </row>
        <row r="330">
          <cell r="G330">
            <v>3.0989054285714288E-2</v>
          </cell>
        </row>
        <row r="331">
          <cell r="G331">
            <v>3.0677193846153847E-2</v>
          </cell>
        </row>
        <row r="332">
          <cell r="G332">
            <v>3.0313356666666669E-2</v>
          </cell>
        </row>
        <row r="333">
          <cell r="G333">
            <v>3.188998444444445E-2</v>
          </cell>
        </row>
        <row r="334">
          <cell r="G334">
            <v>3.1704498823529416E-2</v>
          </cell>
        </row>
        <row r="335">
          <cell r="G335">
            <v>3.0989054285714288E-2</v>
          </cell>
        </row>
        <row r="336">
          <cell r="G336">
            <v>3.0677193846153847E-2</v>
          </cell>
        </row>
        <row r="337">
          <cell r="G337">
            <v>3.0313356666666669E-2</v>
          </cell>
        </row>
        <row r="338">
          <cell r="G338">
            <v>3.188998444444445E-2</v>
          </cell>
        </row>
        <row r="339">
          <cell r="G339">
            <v>3.1704498823529416E-2</v>
          </cell>
        </row>
        <row r="340">
          <cell r="G340">
            <v>3.0989054285714288E-2</v>
          </cell>
        </row>
        <row r="341">
          <cell r="G341">
            <v>3.0677193846153847E-2</v>
          </cell>
        </row>
        <row r="342">
          <cell r="G342">
            <v>3.0313356666666669E-2</v>
          </cell>
        </row>
        <row r="343">
          <cell r="G343">
            <v>3.188998444444445E-2</v>
          </cell>
        </row>
        <row r="344">
          <cell r="G344">
            <v>3.1704498823529416E-2</v>
          </cell>
        </row>
        <row r="345">
          <cell r="G345">
            <v>3.0989054285714288E-2</v>
          </cell>
        </row>
        <row r="346">
          <cell r="G346">
            <v>3.0677193846153847E-2</v>
          </cell>
        </row>
        <row r="347">
          <cell r="G347">
            <v>3.0313356666666669E-2</v>
          </cell>
        </row>
        <row r="348">
          <cell r="G348">
            <v>3.188998444444445E-2</v>
          </cell>
        </row>
        <row r="349">
          <cell r="G349">
            <v>3.1704498823529416E-2</v>
          </cell>
        </row>
        <row r="350">
          <cell r="G350">
            <v>3.0989054285714288E-2</v>
          </cell>
        </row>
        <row r="351">
          <cell r="G351">
            <v>3.0677193846153847E-2</v>
          </cell>
        </row>
        <row r="352">
          <cell r="G352">
            <v>3.0313356666666669E-2</v>
          </cell>
        </row>
        <row r="353">
          <cell r="G353">
            <v>3.188998444444445E-2</v>
          </cell>
        </row>
        <row r="354">
          <cell r="G354">
            <v>3.1704498823529416E-2</v>
          </cell>
        </row>
        <row r="355">
          <cell r="G355">
            <v>3.0989054285714288E-2</v>
          </cell>
        </row>
        <row r="356">
          <cell r="G356">
            <v>3.0677193846153847E-2</v>
          </cell>
        </row>
        <row r="357">
          <cell r="G357">
            <v>3.0313356666666669E-2</v>
          </cell>
        </row>
        <row r="358">
          <cell r="G358">
            <v>3.188998444444445E-2</v>
          </cell>
        </row>
        <row r="359">
          <cell r="G359">
            <v>3.1704498823529416E-2</v>
          </cell>
        </row>
        <row r="360">
          <cell r="G360">
            <v>3.0989054285714288E-2</v>
          </cell>
        </row>
        <row r="361">
          <cell r="G361">
            <v>3.0677193846153847E-2</v>
          </cell>
        </row>
        <row r="362">
          <cell r="G362">
            <v>3.0313356666666669E-2</v>
          </cell>
        </row>
        <row r="363">
          <cell r="G363">
            <v>3.188998444444445E-2</v>
          </cell>
        </row>
        <row r="364">
          <cell r="G364">
            <v>3.1704498823529416E-2</v>
          </cell>
        </row>
        <row r="365">
          <cell r="G365">
            <v>3.0989054285714288E-2</v>
          </cell>
        </row>
        <row r="366">
          <cell r="G366">
            <v>3.0677193846153847E-2</v>
          </cell>
        </row>
        <row r="367">
          <cell r="G367">
            <v>3.0313356666666669E-2</v>
          </cell>
        </row>
        <row r="368">
          <cell r="G368">
            <v>3.188998444444445E-2</v>
          </cell>
        </row>
        <row r="369">
          <cell r="G369">
            <v>3.1704498823529416E-2</v>
          </cell>
        </row>
        <row r="370">
          <cell r="G370">
            <v>3.0989054285714288E-2</v>
          </cell>
        </row>
        <row r="371">
          <cell r="G371">
            <v>3.0677193846153847E-2</v>
          </cell>
        </row>
        <row r="372">
          <cell r="G372">
            <v>3.0313356666666669E-2</v>
          </cell>
        </row>
        <row r="373">
          <cell r="G373">
            <v>3.188998444444445E-2</v>
          </cell>
        </row>
        <row r="374">
          <cell r="G374">
            <v>3.1704498823529416E-2</v>
          </cell>
        </row>
        <row r="375">
          <cell r="G375">
            <v>3.0989054285714288E-2</v>
          </cell>
        </row>
        <row r="376">
          <cell r="G376">
            <v>3.0677193846153847E-2</v>
          </cell>
        </row>
        <row r="377">
          <cell r="G377">
            <v>3.0313356666666669E-2</v>
          </cell>
        </row>
        <row r="378">
          <cell r="G378">
            <v>3.188998444444445E-2</v>
          </cell>
        </row>
        <row r="379">
          <cell r="G379">
            <v>3.1704498823529416E-2</v>
          </cell>
        </row>
        <row r="380">
          <cell r="G380">
            <v>3.0989054285714288E-2</v>
          </cell>
        </row>
        <row r="381">
          <cell r="G381">
            <v>3.0677193846153847E-2</v>
          </cell>
        </row>
        <row r="382">
          <cell r="G382">
            <v>3.0313356666666669E-2</v>
          </cell>
        </row>
        <row r="383">
          <cell r="G383">
            <v>3.188998444444445E-2</v>
          </cell>
        </row>
        <row r="384">
          <cell r="G384">
            <v>3.1704498823529416E-2</v>
          </cell>
        </row>
        <row r="385">
          <cell r="G385">
            <v>3.0989054285714288E-2</v>
          </cell>
        </row>
        <row r="386">
          <cell r="G386">
            <v>3.0677193846153847E-2</v>
          </cell>
        </row>
        <row r="387">
          <cell r="G387">
            <v>3.0313356666666669E-2</v>
          </cell>
        </row>
        <row r="388">
          <cell r="G388">
            <v>3.188998444444445E-2</v>
          </cell>
        </row>
        <row r="389">
          <cell r="G389">
            <v>3.1704498823529416E-2</v>
          </cell>
        </row>
        <row r="390">
          <cell r="G390">
            <v>3.0989054285714288E-2</v>
          </cell>
        </row>
        <row r="391">
          <cell r="G391">
            <v>3.0677193846153847E-2</v>
          </cell>
        </row>
        <row r="392">
          <cell r="G392">
            <v>3.0313356666666669E-2</v>
          </cell>
        </row>
        <row r="393">
          <cell r="G393">
            <v>3.188998444444445E-2</v>
          </cell>
        </row>
        <row r="394">
          <cell r="G394">
            <v>3.1704498823529416E-2</v>
          </cell>
        </row>
        <row r="395">
          <cell r="G395">
            <v>3.0989054285714288E-2</v>
          </cell>
        </row>
        <row r="396">
          <cell r="G396">
            <v>3.0677193846153847E-2</v>
          </cell>
        </row>
        <row r="397">
          <cell r="G397">
            <v>3.0313356666666669E-2</v>
          </cell>
        </row>
        <row r="398">
          <cell r="G398">
            <v>3.188998444444445E-2</v>
          </cell>
        </row>
        <row r="399">
          <cell r="G399">
            <v>3.1704498823529416E-2</v>
          </cell>
        </row>
        <row r="400">
          <cell r="G400">
            <v>3.0989054285714288E-2</v>
          </cell>
        </row>
        <row r="401">
          <cell r="G401">
            <v>3.0677193846153847E-2</v>
          </cell>
        </row>
        <row r="402">
          <cell r="G402">
            <v>3.0313356666666669E-2</v>
          </cell>
        </row>
        <row r="403">
          <cell r="G403">
            <v>3.188998444444445E-2</v>
          </cell>
        </row>
        <row r="404">
          <cell r="G404">
            <v>3.1704498823529416E-2</v>
          </cell>
        </row>
        <row r="405">
          <cell r="G405">
            <v>3.0989054285714288E-2</v>
          </cell>
        </row>
        <row r="406">
          <cell r="G406">
            <v>3.0677193846153847E-2</v>
          </cell>
        </row>
        <row r="407">
          <cell r="G407">
            <v>3.0313356666666669E-2</v>
          </cell>
        </row>
        <row r="408">
          <cell r="G408">
            <v>3.188998444444445E-2</v>
          </cell>
        </row>
        <row r="409">
          <cell r="G409">
            <v>3.1704498823529416E-2</v>
          </cell>
        </row>
        <row r="410">
          <cell r="G410">
            <v>3.0989054285714288E-2</v>
          </cell>
        </row>
        <row r="411">
          <cell r="G411">
            <v>3.0677193846153847E-2</v>
          </cell>
        </row>
        <row r="412">
          <cell r="G412">
            <v>3.0313356666666669E-2</v>
          </cell>
        </row>
        <row r="413">
          <cell r="G413">
            <v>3.188998444444445E-2</v>
          </cell>
        </row>
        <row r="414">
          <cell r="G414">
            <v>3.1704498823529416E-2</v>
          </cell>
        </row>
        <row r="415">
          <cell r="G415">
            <v>3.0989054285714288E-2</v>
          </cell>
        </row>
        <row r="416">
          <cell r="G416">
            <v>3.0677193846153847E-2</v>
          </cell>
        </row>
        <row r="417">
          <cell r="G417">
            <v>3.0313356666666669E-2</v>
          </cell>
        </row>
        <row r="418">
          <cell r="G418">
            <v>3.188998444444445E-2</v>
          </cell>
        </row>
        <row r="419">
          <cell r="G419">
            <v>3.1704498823529416E-2</v>
          </cell>
        </row>
        <row r="420">
          <cell r="G420">
            <v>3.0989054285714288E-2</v>
          </cell>
        </row>
        <row r="421">
          <cell r="G421">
            <v>3.0677193846153847E-2</v>
          </cell>
        </row>
        <row r="422">
          <cell r="G422">
            <v>3.0313356666666669E-2</v>
          </cell>
        </row>
        <row r="423">
          <cell r="G423">
            <v>3.188998444444445E-2</v>
          </cell>
        </row>
        <row r="424">
          <cell r="G424">
            <v>3.1704498823529416E-2</v>
          </cell>
        </row>
        <row r="425">
          <cell r="G425">
            <v>3.0989054285714288E-2</v>
          </cell>
        </row>
        <row r="426">
          <cell r="G426">
            <v>3.0677193846153847E-2</v>
          </cell>
        </row>
        <row r="427">
          <cell r="G427">
            <v>3.0313356666666669E-2</v>
          </cell>
        </row>
        <row r="428">
          <cell r="G428">
            <v>3.188998444444445E-2</v>
          </cell>
        </row>
        <row r="429">
          <cell r="G429">
            <v>3.1704498823529416E-2</v>
          </cell>
        </row>
        <row r="430">
          <cell r="G430">
            <v>3.0989054285714288E-2</v>
          </cell>
        </row>
        <row r="431">
          <cell r="G431">
            <v>3.0677193846153847E-2</v>
          </cell>
        </row>
        <row r="432">
          <cell r="G432">
            <v>3.0313356666666669E-2</v>
          </cell>
        </row>
        <row r="433">
          <cell r="G433">
            <v>3.188998444444445E-2</v>
          </cell>
        </row>
        <row r="434">
          <cell r="G434">
            <v>3.0989054285714288E-2</v>
          </cell>
        </row>
        <row r="435">
          <cell r="G435">
            <v>3.0677193846153847E-2</v>
          </cell>
        </row>
        <row r="436">
          <cell r="G436">
            <v>3.0313356666666669E-2</v>
          </cell>
        </row>
        <row r="437">
          <cell r="G437">
            <v>3.188998444444445E-2</v>
          </cell>
        </row>
        <row r="438">
          <cell r="G438">
            <v>3.1704498823529416E-2</v>
          </cell>
        </row>
        <row r="439">
          <cell r="G439">
            <v>3.0989054285714288E-2</v>
          </cell>
        </row>
        <row r="440">
          <cell r="G440">
            <v>3.0677193846153847E-2</v>
          </cell>
        </row>
        <row r="441">
          <cell r="G441">
            <v>3.0313356666666669E-2</v>
          </cell>
        </row>
        <row r="442">
          <cell r="G442">
            <v>3.188998444444445E-2</v>
          </cell>
        </row>
        <row r="443">
          <cell r="G443">
            <v>3.1704498823529416E-2</v>
          </cell>
        </row>
        <row r="444">
          <cell r="G444">
            <v>3.0989054285714288E-2</v>
          </cell>
        </row>
        <row r="445">
          <cell r="G445">
            <v>3.0677193846153847E-2</v>
          </cell>
        </row>
        <row r="446">
          <cell r="G446">
            <v>3.0313356666666669E-2</v>
          </cell>
        </row>
        <row r="447">
          <cell r="G447">
            <v>3.188998444444445E-2</v>
          </cell>
        </row>
        <row r="448">
          <cell r="G448">
            <v>3.1704498823529416E-2</v>
          </cell>
        </row>
        <row r="449">
          <cell r="G449">
            <v>3.0989054285714288E-2</v>
          </cell>
        </row>
        <row r="450">
          <cell r="G450">
            <v>3.0677193846153847E-2</v>
          </cell>
        </row>
        <row r="451">
          <cell r="G451">
            <v>3.0313356666666669E-2</v>
          </cell>
        </row>
        <row r="452">
          <cell r="G452">
            <v>3.188998444444445E-2</v>
          </cell>
        </row>
        <row r="453">
          <cell r="G453">
            <v>3.1704498823529416E-2</v>
          </cell>
        </row>
        <row r="454">
          <cell r="G454">
            <v>3.0989054285714288E-2</v>
          </cell>
        </row>
        <row r="455">
          <cell r="G455">
            <v>3.0677193846153847E-2</v>
          </cell>
        </row>
        <row r="456">
          <cell r="G456">
            <v>3.0313356666666669E-2</v>
          </cell>
        </row>
        <row r="457">
          <cell r="G457">
            <v>3.188998444444445E-2</v>
          </cell>
        </row>
        <row r="458">
          <cell r="G458">
            <v>3.1704498823529416E-2</v>
          </cell>
        </row>
        <row r="459">
          <cell r="G459">
            <v>3.0989054285714288E-2</v>
          </cell>
        </row>
        <row r="460">
          <cell r="G460">
            <v>3.0677193846153847E-2</v>
          </cell>
        </row>
        <row r="461">
          <cell r="G461">
            <v>3.0313356666666669E-2</v>
          </cell>
        </row>
        <row r="462">
          <cell r="G462">
            <v>3.188998444444445E-2</v>
          </cell>
        </row>
        <row r="463">
          <cell r="G463">
            <v>3.1704498823529416E-2</v>
          </cell>
        </row>
        <row r="464">
          <cell r="G464">
            <v>3.0989054285714288E-2</v>
          </cell>
        </row>
        <row r="465">
          <cell r="G465">
            <v>3.0677193846153847E-2</v>
          </cell>
        </row>
        <row r="466">
          <cell r="G466">
            <v>3.188998444444445E-2</v>
          </cell>
        </row>
        <row r="467">
          <cell r="G467">
            <v>3.1704498823529416E-2</v>
          </cell>
        </row>
        <row r="468">
          <cell r="G468">
            <v>3.0989054285714288E-2</v>
          </cell>
        </row>
        <row r="469">
          <cell r="G469">
            <v>3.0677193846153847E-2</v>
          </cell>
        </row>
        <row r="470">
          <cell r="G470">
            <v>3.0313356666666669E-2</v>
          </cell>
        </row>
        <row r="471">
          <cell r="G471">
            <v>3.188998444444445E-2</v>
          </cell>
        </row>
        <row r="472">
          <cell r="G472">
            <v>3.1704498823529416E-2</v>
          </cell>
        </row>
        <row r="473">
          <cell r="G473">
            <v>3.0989054285714288E-2</v>
          </cell>
        </row>
        <row r="474">
          <cell r="G474">
            <v>3.0677193846153847E-2</v>
          </cell>
        </row>
        <row r="475">
          <cell r="G475">
            <v>3.0313356666666669E-2</v>
          </cell>
        </row>
        <row r="476">
          <cell r="G476">
            <v>3.188998444444445E-2</v>
          </cell>
        </row>
        <row r="477">
          <cell r="G477">
            <v>3.1704498823529416E-2</v>
          </cell>
        </row>
        <row r="478">
          <cell r="G478">
            <v>3.0677193846153847E-2</v>
          </cell>
        </row>
        <row r="479">
          <cell r="G479">
            <v>3.0313356666666669E-2</v>
          </cell>
        </row>
        <row r="480">
          <cell r="G480">
            <v>3.188998444444445E-2</v>
          </cell>
        </row>
        <row r="481">
          <cell r="G481">
            <v>3.1704498823529416E-2</v>
          </cell>
        </row>
        <row r="482">
          <cell r="G482">
            <v>3.0989054285714288E-2</v>
          </cell>
        </row>
        <row r="483">
          <cell r="G483">
            <v>3.0677193846153847E-2</v>
          </cell>
        </row>
        <row r="484">
          <cell r="G484">
            <v>3.0313356666666669E-2</v>
          </cell>
        </row>
        <row r="485">
          <cell r="G485">
            <v>3.188998444444445E-2</v>
          </cell>
        </row>
        <row r="486">
          <cell r="G486">
            <v>3.1704498823529416E-2</v>
          </cell>
        </row>
        <row r="487">
          <cell r="G487">
            <v>3.0989054285714288E-2</v>
          </cell>
        </row>
        <row r="488">
          <cell r="G488">
            <v>3.0677193846153847E-2</v>
          </cell>
        </row>
        <row r="489">
          <cell r="G489">
            <v>3.0313356666666669E-2</v>
          </cell>
        </row>
        <row r="490">
          <cell r="G490">
            <v>3.188998444444445E-2</v>
          </cell>
        </row>
        <row r="491">
          <cell r="G491">
            <v>3.1704498823529416E-2</v>
          </cell>
        </row>
        <row r="492">
          <cell r="G492">
            <v>3.0677193846153847E-2</v>
          </cell>
        </row>
        <row r="493">
          <cell r="G493">
            <v>3.0313356666666669E-2</v>
          </cell>
        </row>
        <row r="494">
          <cell r="G494">
            <v>3.188998444444445E-2</v>
          </cell>
        </row>
        <row r="495">
          <cell r="G495">
            <v>3.1704498823529416E-2</v>
          </cell>
        </row>
        <row r="496">
          <cell r="G496">
            <v>3.0989054285714288E-2</v>
          </cell>
        </row>
        <row r="497">
          <cell r="G497">
            <v>3.0677193846153847E-2</v>
          </cell>
        </row>
        <row r="498">
          <cell r="G498">
            <v>3.0313356666666669E-2</v>
          </cell>
        </row>
        <row r="499">
          <cell r="G499">
            <v>3.188998444444445E-2</v>
          </cell>
        </row>
        <row r="500">
          <cell r="G500">
            <v>3.1704498823529416E-2</v>
          </cell>
        </row>
        <row r="501">
          <cell r="G501">
            <v>3.0989054285714288E-2</v>
          </cell>
        </row>
        <row r="502">
          <cell r="G502">
            <v>3.0677193846153847E-2</v>
          </cell>
        </row>
        <row r="503">
          <cell r="G503">
            <v>3.0313356666666669E-2</v>
          </cell>
        </row>
        <row r="504">
          <cell r="G504">
            <v>3.188998444444445E-2</v>
          </cell>
        </row>
        <row r="505">
          <cell r="G505">
            <v>3.1704498823529416E-2</v>
          </cell>
        </row>
        <row r="506">
          <cell r="G506">
            <v>3.0989054285714288E-2</v>
          </cell>
        </row>
        <row r="507">
          <cell r="G507">
            <v>3.0677193846153847E-2</v>
          </cell>
        </row>
        <row r="508">
          <cell r="G508">
            <v>3.0313356666666669E-2</v>
          </cell>
        </row>
        <row r="509">
          <cell r="G509">
            <v>3.188998444444445E-2</v>
          </cell>
        </row>
        <row r="510">
          <cell r="G510">
            <v>3.1704498823529416E-2</v>
          </cell>
        </row>
        <row r="511">
          <cell r="G511">
            <v>3.0989054285714288E-2</v>
          </cell>
        </row>
        <row r="512">
          <cell r="G512">
            <v>3.0677193846153847E-2</v>
          </cell>
        </row>
        <row r="513">
          <cell r="G513">
            <v>3.0313356666666669E-2</v>
          </cell>
        </row>
        <row r="514">
          <cell r="G514">
            <v>3.188998444444445E-2</v>
          </cell>
        </row>
        <row r="515">
          <cell r="G515">
            <v>3.1704498823529416E-2</v>
          </cell>
        </row>
        <row r="516">
          <cell r="G516">
            <v>3.0989054285714288E-2</v>
          </cell>
        </row>
        <row r="517">
          <cell r="G517">
            <v>3.0677193846153847E-2</v>
          </cell>
        </row>
        <row r="518">
          <cell r="G518">
            <v>3.0313356666666669E-2</v>
          </cell>
        </row>
        <row r="519">
          <cell r="G519">
            <v>3.188998444444445E-2</v>
          </cell>
        </row>
        <row r="520">
          <cell r="G520">
            <v>3.1704498823529416E-2</v>
          </cell>
        </row>
        <row r="521">
          <cell r="G521">
            <v>3.0989054285714288E-2</v>
          </cell>
        </row>
        <row r="522">
          <cell r="G522">
            <v>3.0677193846153847E-2</v>
          </cell>
        </row>
        <row r="523">
          <cell r="G523">
            <v>3.0313356666666669E-2</v>
          </cell>
        </row>
        <row r="524">
          <cell r="G524">
            <v>3.188998444444445E-2</v>
          </cell>
        </row>
        <row r="525">
          <cell r="G525">
            <v>3.1704498823529416E-2</v>
          </cell>
        </row>
        <row r="526">
          <cell r="G526">
            <v>3.0989054285714288E-2</v>
          </cell>
        </row>
        <row r="527">
          <cell r="G527">
            <v>3.0677193846153847E-2</v>
          </cell>
        </row>
        <row r="528">
          <cell r="G528">
            <v>3.0313356666666669E-2</v>
          </cell>
        </row>
        <row r="529">
          <cell r="G529">
            <v>3.188998444444445E-2</v>
          </cell>
        </row>
        <row r="530">
          <cell r="G530">
            <v>3.1704498823529416E-2</v>
          </cell>
        </row>
        <row r="531">
          <cell r="G531">
            <v>3.0677193846153847E-2</v>
          </cell>
        </row>
        <row r="532">
          <cell r="G532">
            <v>3.0313356666666669E-2</v>
          </cell>
        </row>
        <row r="533">
          <cell r="G533">
            <v>3.188998444444445E-2</v>
          </cell>
        </row>
        <row r="534">
          <cell r="G534">
            <v>3.1704498823529416E-2</v>
          </cell>
        </row>
        <row r="535">
          <cell r="G535">
            <v>3.0989054285714288E-2</v>
          </cell>
        </row>
        <row r="536">
          <cell r="G536">
            <v>3.0677193846153847E-2</v>
          </cell>
        </row>
        <row r="537">
          <cell r="G537">
            <v>3.0313356666666669E-2</v>
          </cell>
        </row>
        <row r="538">
          <cell r="G538">
            <v>3.188998444444445E-2</v>
          </cell>
        </row>
        <row r="539">
          <cell r="G539">
            <v>3.1704498823529416E-2</v>
          </cell>
        </row>
        <row r="540">
          <cell r="G540">
            <v>3.0989054285714288E-2</v>
          </cell>
        </row>
        <row r="541">
          <cell r="G541">
            <v>3.0677193846153847E-2</v>
          </cell>
        </row>
        <row r="542">
          <cell r="G542">
            <v>3.0313356666666669E-2</v>
          </cell>
        </row>
        <row r="543">
          <cell r="G543">
            <v>3.188998444444445E-2</v>
          </cell>
        </row>
        <row r="544">
          <cell r="G544">
            <v>3.1704498823529416E-2</v>
          </cell>
        </row>
        <row r="545">
          <cell r="G545">
            <v>3.0989054285714288E-2</v>
          </cell>
        </row>
        <row r="546">
          <cell r="G546">
            <v>3.0677193846153847E-2</v>
          </cell>
        </row>
        <row r="547">
          <cell r="G547">
            <v>3.0313356666666669E-2</v>
          </cell>
        </row>
        <row r="548">
          <cell r="G548">
            <v>3.188998444444445E-2</v>
          </cell>
        </row>
        <row r="549">
          <cell r="G549">
            <v>3.1704498823529416E-2</v>
          </cell>
        </row>
        <row r="550">
          <cell r="G550">
            <v>3.0989054285714288E-2</v>
          </cell>
        </row>
        <row r="551">
          <cell r="G551">
            <v>3.0677193846153847E-2</v>
          </cell>
        </row>
        <row r="552">
          <cell r="G552">
            <v>3.0313356666666669E-2</v>
          </cell>
        </row>
        <row r="553">
          <cell r="G553">
            <v>3.188998444444445E-2</v>
          </cell>
        </row>
        <row r="554">
          <cell r="G554">
            <v>3.1704498823529416E-2</v>
          </cell>
        </row>
        <row r="555">
          <cell r="G555">
            <v>3.0989054285714288E-2</v>
          </cell>
        </row>
        <row r="556">
          <cell r="G556">
            <v>3.0677193846153847E-2</v>
          </cell>
        </row>
        <row r="557">
          <cell r="G557">
            <v>3.0313356666666669E-2</v>
          </cell>
        </row>
        <row r="558">
          <cell r="G558">
            <v>3.1704498823529416E-2</v>
          </cell>
        </row>
        <row r="559">
          <cell r="G559">
            <v>3.1495827500000004E-2</v>
          </cell>
        </row>
        <row r="560">
          <cell r="G560">
            <v>3.0313356666666669E-2</v>
          </cell>
        </row>
        <row r="561">
          <cell r="G561">
            <v>2.9883367272727276E-2</v>
          </cell>
        </row>
        <row r="562">
          <cell r="G562">
            <v>3.188998444444445E-2</v>
          </cell>
        </row>
        <row r="563">
          <cell r="G563">
            <v>3.1704498823529416E-2</v>
          </cell>
        </row>
        <row r="564">
          <cell r="G564">
            <v>3.0989054285714288E-2</v>
          </cell>
        </row>
        <row r="565">
          <cell r="G565">
            <v>3.0677193846153847E-2</v>
          </cell>
        </row>
        <row r="566">
          <cell r="G566">
            <v>3.0313356666666669E-2</v>
          </cell>
        </row>
        <row r="567">
          <cell r="G567">
            <v>3.188998444444445E-2</v>
          </cell>
        </row>
        <row r="568">
          <cell r="G568">
            <v>3.1704498823529416E-2</v>
          </cell>
        </row>
        <row r="569">
          <cell r="G569">
            <v>3.0989054285714288E-2</v>
          </cell>
        </row>
        <row r="570">
          <cell r="G570">
            <v>3.0677193846153847E-2</v>
          </cell>
        </row>
        <row r="571">
          <cell r="G571">
            <v>3.0313356666666669E-2</v>
          </cell>
        </row>
        <row r="572">
          <cell r="G572">
            <v>3.188998444444445E-2</v>
          </cell>
        </row>
        <row r="573">
          <cell r="G573">
            <v>3.1704498823529416E-2</v>
          </cell>
        </row>
        <row r="574">
          <cell r="G574">
            <v>3.0989054285714288E-2</v>
          </cell>
        </row>
        <row r="575">
          <cell r="G575">
            <v>3.0677193846153847E-2</v>
          </cell>
        </row>
        <row r="576">
          <cell r="G576">
            <v>3.2055945263157901E-2</v>
          </cell>
        </row>
        <row r="577">
          <cell r="G577">
            <v>3.0989054285714288E-2</v>
          </cell>
        </row>
        <row r="578">
          <cell r="G578">
            <v>3.0677193846153847E-2</v>
          </cell>
        </row>
        <row r="579">
          <cell r="G579">
            <v>3.0313356666666669E-2</v>
          </cell>
        </row>
        <row r="580">
          <cell r="G580">
            <v>3.188998444444445E-2</v>
          </cell>
        </row>
        <row r="581">
          <cell r="G581">
            <v>3.1704498823529416E-2</v>
          </cell>
        </row>
        <row r="582">
          <cell r="G582">
            <v>3.0989054285714288E-2</v>
          </cell>
        </row>
        <row r="583">
          <cell r="G583">
            <v>3.0677193846153847E-2</v>
          </cell>
        </row>
        <row r="584">
          <cell r="G584">
            <v>3.0313356666666669E-2</v>
          </cell>
        </row>
        <row r="585">
          <cell r="G585">
            <v>3.188998444444445E-2</v>
          </cell>
        </row>
        <row r="586">
          <cell r="G586">
            <v>3.1704498823529416E-2</v>
          </cell>
        </row>
        <row r="587">
          <cell r="G587">
            <v>3.0677193846153847E-2</v>
          </cell>
        </row>
        <row r="588">
          <cell r="G588">
            <v>3.0313356666666669E-2</v>
          </cell>
        </row>
        <row r="589">
          <cell r="G589">
            <v>3.188998444444445E-2</v>
          </cell>
        </row>
        <row r="590">
          <cell r="G590">
            <v>3.1704498823529416E-2</v>
          </cell>
        </row>
        <row r="591">
          <cell r="G591">
            <v>3.0989054285714288E-2</v>
          </cell>
        </row>
        <row r="592">
          <cell r="G592">
            <v>3.0677193846153847E-2</v>
          </cell>
        </row>
        <row r="593">
          <cell r="G593">
            <v>3.0313356666666669E-2</v>
          </cell>
        </row>
        <row r="594">
          <cell r="G594">
            <v>3.188998444444445E-2</v>
          </cell>
        </row>
        <row r="595">
          <cell r="G595">
            <v>3.1704498823529416E-2</v>
          </cell>
        </row>
        <row r="596">
          <cell r="G596">
            <v>3.0989054285714288E-2</v>
          </cell>
        </row>
        <row r="597">
          <cell r="G597">
            <v>3.0677193846153847E-2</v>
          </cell>
        </row>
        <row r="598">
          <cell r="G598">
            <v>3.0313356666666669E-2</v>
          </cell>
        </row>
        <row r="599">
          <cell r="G599">
            <v>3.188998444444445E-2</v>
          </cell>
        </row>
        <row r="600">
          <cell r="G600">
            <v>3.1704498823529416E-2</v>
          </cell>
        </row>
        <row r="601">
          <cell r="G601">
            <v>3.0989054285714288E-2</v>
          </cell>
        </row>
        <row r="602">
          <cell r="G602">
            <v>3.0677193846153847E-2</v>
          </cell>
        </row>
        <row r="603">
          <cell r="G603">
            <v>3.0313356666666669E-2</v>
          </cell>
        </row>
        <row r="604">
          <cell r="G604">
            <v>3.188998444444445E-2</v>
          </cell>
        </row>
        <row r="605">
          <cell r="G605">
            <v>3.1704498823529416E-2</v>
          </cell>
        </row>
        <row r="606">
          <cell r="G606">
            <v>3.0989054285714288E-2</v>
          </cell>
        </row>
        <row r="607">
          <cell r="G607">
            <v>3.0677193846153847E-2</v>
          </cell>
        </row>
        <row r="608">
          <cell r="G608">
            <v>3.0313356666666669E-2</v>
          </cell>
        </row>
        <row r="609">
          <cell r="G609">
            <v>3.188998444444445E-2</v>
          </cell>
        </row>
        <row r="610">
          <cell r="G610">
            <v>3.1704498823529416E-2</v>
          </cell>
        </row>
        <row r="611">
          <cell r="G611">
            <v>3.0989054285714288E-2</v>
          </cell>
        </row>
        <row r="612">
          <cell r="G612">
            <v>3.0677193846153847E-2</v>
          </cell>
        </row>
        <row r="613">
          <cell r="G613">
            <v>3.0313356666666669E-2</v>
          </cell>
        </row>
        <row r="614">
          <cell r="G614">
            <v>3.188998444444445E-2</v>
          </cell>
        </row>
        <row r="615">
          <cell r="G615">
            <v>3.1704498823529416E-2</v>
          </cell>
        </row>
        <row r="616">
          <cell r="G616">
            <v>3.0989054285714288E-2</v>
          </cell>
        </row>
        <row r="617">
          <cell r="G617">
            <v>3.0677193846153847E-2</v>
          </cell>
        </row>
        <row r="618">
          <cell r="G618">
            <v>3.0313356666666669E-2</v>
          </cell>
        </row>
        <row r="619">
          <cell r="G619">
            <v>3.188998444444445E-2</v>
          </cell>
        </row>
        <row r="620">
          <cell r="G620">
            <v>3.1704498823529416E-2</v>
          </cell>
        </row>
        <row r="621">
          <cell r="G621">
            <v>3.0989054285714288E-2</v>
          </cell>
        </row>
        <row r="622">
          <cell r="G622">
            <v>3.0677193846153847E-2</v>
          </cell>
        </row>
        <row r="623">
          <cell r="G623">
            <v>3.0313356666666669E-2</v>
          </cell>
        </row>
        <row r="624">
          <cell r="G624">
            <v>3.188998444444445E-2</v>
          </cell>
        </row>
        <row r="625">
          <cell r="G625">
            <v>3.1704498823529416E-2</v>
          </cell>
        </row>
        <row r="626">
          <cell r="G626">
            <v>3.0989054285714288E-2</v>
          </cell>
        </row>
        <row r="627">
          <cell r="G627">
            <v>3.0677193846153847E-2</v>
          </cell>
        </row>
        <row r="628">
          <cell r="G628">
            <v>3.0313356666666669E-2</v>
          </cell>
        </row>
        <row r="629">
          <cell r="G629">
            <v>3.188998444444445E-2</v>
          </cell>
        </row>
        <row r="630">
          <cell r="G630">
            <v>3.1704498823529416E-2</v>
          </cell>
        </row>
        <row r="631">
          <cell r="G631">
            <v>3.0989054285714288E-2</v>
          </cell>
        </row>
        <row r="632">
          <cell r="G632">
            <v>3.0677193846153847E-2</v>
          </cell>
        </row>
        <row r="633">
          <cell r="G633">
            <v>3.0313356666666669E-2</v>
          </cell>
        </row>
        <row r="634">
          <cell r="G634">
            <v>3.188998444444445E-2</v>
          </cell>
        </row>
        <row r="635">
          <cell r="G635">
            <v>3.1704498823529416E-2</v>
          </cell>
        </row>
        <row r="636">
          <cell r="G636">
            <v>3.0989054285714288E-2</v>
          </cell>
        </row>
        <row r="637">
          <cell r="G637">
            <v>3.0677193846153847E-2</v>
          </cell>
        </row>
        <row r="638">
          <cell r="G638">
            <v>3.0313356666666669E-2</v>
          </cell>
        </row>
        <row r="639">
          <cell r="G639">
            <v>3.188998444444445E-2</v>
          </cell>
        </row>
        <row r="640">
          <cell r="G640">
            <v>3.1704498823529416E-2</v>
          </cell>
        </row>
        <row r="641">
          <cell r="G641">
            <v>3.0989054285714288E-2</v>
          </cell>
        </row>
        <row r="642">
          <cell r="G642">
            <v>3.0677193846153847E-2</v>
          </cell>
        </row>
        <row r="643">
          <cell r="G643">
            <v>3.0313356666666669E-2</v>
          </cell>
        </row>
        <row r="644">
          <cell r="G644">
            <v>3.188998444444445E-2</v>
          </cell>
        </row>
        <row r="645">
          <cell r="G645">
            <v>3.1704498823529416E-2</v>
          </cell>
        </row>
        <row r="646">
          <cell r="G646">
            <v>3.0989054285714288E-2</v>
          </cell>
        </row>
        <row r="647">
          <cell r="G647">
            <v>3.0677193846153847E-2</v>
          </cell>
        </row>
        <row r="648">
          <cell r="G648">
            <v>3.0313356666666669E-2</v>
          </cell>
        </row>
        <row r="649">
          <cell r="G649">
            <v>3.188998444444445E-2</v>
          </cell>
        </row>
        <row r="650">
          <cell r="G650">
            <v>3.1704498823529416E-2</v>
          </cell>
        </row>
        <row r="651">
          <cell r="G651">
            <v>3.0989054285714288E-2</v>
          </cell>
        </row>
        <row r="652">
          <cell r="G652">
            <v>3.0677193846153847E-2</v>
          </cell>
        </row>
        <row r="653">
          <cell r="G653">
            <v>3.0313356666666669E-2</v>
          </cell>
        </row>
        <row r="654">
          <cell r="G654">
            <v>3.188998444444445E-2</v>
          </cell>
        </row>
        <row r="655">
          <cell r="G655">
            <v>3.1704498823529416E-2</v>
          </cell>
        </row>
        <row r="656">
          <cell r="G656">
            <v>3.0989054285714288E-2</v>
          </cell>
        </row>
        <row r="657">
          <cell r="G657">
            <v>3.0677193846153847E-2</v>
          </cell>
        </row>
        <row r="658">
          <cell r="G658">
            <v>3.0313356666666669E-2</v>
          </cell>
        </row>
        <row r="659">
          <cell r="G659">
            <v>3.188998444444445E-2</v>
          </cell>
        </row>
        <row r="660">
          <cell r="G660">
            <v>3.1704498823529416E-2</v>
          </cell>
        </row>
        <row r="661">
          <cell r="G661">
            <v>3.0989054285714288E-2</v>
          </cell>
        </row>
        <row r="662">
          <cell r="G662">
            <v>3.0677193846153847E-2</v>
          </cell>
        </row>
        <row r="663">
          <cell r="G663">
            <v>3.0313356666666669E-2</v>
          </cell>
        </row>
        <row r="664">
          <cell r="G664">
            <v>3.188998444444445E-2</v>
          </cell>
        </row>
        <row r="665">
          <cell r="G665">
            <v>3.1704498823529416E-2</v>
          </cell>
        </row>
        <row r="666">
          <cell r="G666">
            <v>3.0989054285714288E-2</v>
          </cell>
        </row>
        <row r="667">
          <cell r="G667">
            <v>3.0677193846153847E-2</v>
          </cell>
        </row>
        <row r="668">
          <cell r="G668">
            <v>3.0313356666666669E-2</v>
          </cell>
        </row>
        <row r="669">
          <cell r="G669">
            <v>3.188998444444445E-2</v>
          </cell>
        </row>
        <row r="670">
          <cell r="G670">
            <v>3.1704498823529416E-2</v>
          </cell>
        </row>
        <row r="671">
          <cell r="G671">
            <v>3.0989054285714288E-2</v>
          </cell>
        </row>
        <row r="672">
          <cell r="G672">
            <v>3.0677193846153847E-2</v>
          </cell>
        </row>
        <row r="673">
          <cell r="G673">
            <v>3.0313356666666669E-2</v>
          </cell>
        </row>
        <row r="674">
          <cell r="G674">
            <v>3.188998444444445E-2</v>
          </cell>
        </row>
        <row r="675">
          <cell r="G675">
            <v>3.1704498823529416E-2</v>
          </cell>
        </row>
        <row r="676">
          <cell r="G676">
            <v>3.0989054285714288E-2</v>
          </cell>
        </row>
        <row r="677">
          <cell r="G677">
            <v>3.0677193846153847E-2</v>
          </cell>
        </row>
        <row r="678">
          <cell r="G678">
            <v>3.0313356666666669E-2</v>
          </cell>
        </row>
        <row r="679">
          <cell r="G679">
            <v>3.188998444444445E-2</v>
          </cell>
        </row>
        <row r="680">
          <cell r="G680">
            <v>3.1704498823529416E-2</v>
          </cell>
        </row>
        <row r="681">
          <cell r="G681">
            <v>3.0989054285714288E-2</v>
          </cell>
        </row>
        <row r="682">
          <cell r="G682">
            <v>3.0677193846153847E-2</v>
          </cell>
        </row>
        <row r="683">
          <cell r="G683">
            <v>3.0313356666666669E-2</v>
          </cell>
        </row>
        <row r="684">
          <cell r="G684">
            <v>3.188998444444445E-2</v>
          </cell>
        </row>
        <row r="685">
          <cell r="G685">
            <v>3.1704498823529416E-2</v>
          </cell>
        </row>
        <row r="686">
          <cell r="G686">
            <v>3.0989054285714288E-2</v>
          </cell>
        </row>
        <row r="687">
          <cell r="G687">
            <v>3.0677193846153847E-2</v>
          </cell>
        </row>
        <row r="688">
          <cell r="G688">
            <v>3.0313356666666669E-2</v>
          </cell>
        </row>
        <row r="689">
          <cell r="G689">
            <v>3.188998444444445E-2</v>
          </cell>
        </row>
        <row r="690">
          <cell r="G690">
            <v>3.1704498823529416E-2</v>
          </cell>
        </row>
        <row r="691">
          <cell r="G691">
            <v>3.0989054285714288E-2</v>
          </cell>
        </row>
        <row r="692">
          <cell r="G692">
            <v>3.0677193846153847E-2</v>
          </cell>
        </row>
        <row r="693">
          <cell r="G693">
            <v>3.0313356666666669E-2</v>
          </cell>
        </row>
        <row r="694">
          <cell r="G694">
            <v>3.188998444444445E-2</v>
          </cell>
        </row>
        <row r="695">
          <cell r="G695">
            <v>3.1704498823529416E-2</v>
          </cell>
        </row>
        <row r="696">
          <cell r="G696">
            <v>3.0989054285714288E-2</v>
          </cell>
        </row>
        <row r="697">
          <cell r="G697">
            <v>3.0677193846153847E-2</v>
          </cell>
        </row>
        <row r="698">
          <cell r="G698">
            <v>3.0313356666666669E-2</v>
          </cell>
        </row>
        <row r="699">
          <cell r="G699">
            <v>3.1704498823529416E-2</v>
          </cell>
        </row>
        <row r="700">
          <cell r="G700">
            <v>3.1495827500000004E-2</v>
          </cell>
        </row>
        <row r="701">
          <cell r="G701">
            <v>3.0677193846153847E-2</v>
          </cell>
        </row>
        <row r="702">
          <cell r="G702">
            <v>3.0313356666666669E-2</v>
          </cell>
        </row>
        <row r="703">
          <cell r="G703">
            <v>2.9883367272727276E-2</v>
          </cell>
        </row>
        <row r="704">
          <cell r="G704">
            <v>3.188998444444445E-2</v>
          </cell>
        </row>
        <row r="705">
          <cell r="G705">
            <v>3.1704498823529416E-2</v>
          </cell>
        </row>
        <row r="706">
          <cell r="G706">
            <v>3.0989054285714288E-2</v>
          </cell>
        </row>
        <row r="707">
          <cell r="G707">
            <v>3.0677193846153847E-2</v>
          </cell>
        </row>
        <row r="708">
          <cell r="G708">
            <v>3.0313356666666669E-2</v>
          </cell>
        </row>
        <row r="709">
          <cell r="G709">
            <v>3.188998444444445E-2</v>
          </cell>
        </row>
        <row r="710">
          <cell r="G710">
            <v>3.1704498823529416E-2</v>
          </cell>
        </row>
        <row r="711">
          <cell r="G711">
            <v>3.0989054285714288E-2</v>
          </cell>
        </row>
        <row r="712">
          <cell r="G712">
            <v>3.0677193846153847E-2</v>
          </cell>
        </row>
        <row r="713">
          <cell r="G713">
            <v>3.0313356666666669E-2</v>
          </cell>
        </row>
        <row r="714">
          <cell r="G714">
            <v>3.188998444444445E-2</v>
          </cell>
        </row>
        <row r="715">
          <cell r="G715">
            <v>3.1704498823529416E-2</v>
          </cell>
        </row>
        <row r="716">
          <cell r="G716">
            <v>3.0989054285714288E-2</v>
          </cell>
        </row>
        <row r="717">
          <cell r="G717">
            <v>3.0677193846153847E-2</v>
          </cell>
        </row>
        <row r="718">
          <cell r="G718">
            <v>3.2055945263157901E-2</v>
          </cell>
        </row>
        <row r="719">
          <cell r="G719">
            <v>3.1704498823529416E-2</v>
          </cell>
        </row>
        <row r="720">
          <cell r="G720">
            <v>3.0989054285714288E-2</v>
          </cell>
        </row>
        <row r="721">
          <cell r="G721">
            <v>3.0677193846153847E-2</v>
          </cell>
        </row>
        <row r="722">
          <cell r="G722">
            <v>3.0313356666666669E-2</v>
          </cell>
        </row>
        <row r="723">
          <cell r="G723">
            <v>3.188998444444445E-2</v>
          </cell>
        </row>
        <row r="724">
          <cell r="G724">
            <v>3.1704498823529416E-2</v>
          </cell>
        </row>
        <row r="725">
          <cell r="G725">
            <v>3.0989054285714288E-2</v>
          </cell>
        </row>
        <row r="726">
          <cell r="G726">
            <v>3.0677193846153847E-2</v>
          </cell>
        </row>
        <row r="727">
          <cell r="G727">
            <v>3.0313356666666669E-2</v>
          </cell>
        </row>
        <row r="728">
          <cell r="G728">
            <v>3.188998444444445E-2</v>
          </cell>
        </row>
        <row r="729">
          <cell r="G729">
            <v>3.1704498823529416E-2</v>
          </cell>
        </row>
        <row r="730">
          <cell r="G730">
            <v>3.0677193846153847E-2</v>
          </cell>
        </row>
        <row r="731">
          <cell r="G731">
            <v>3.0313356666666669E-2</v>
          </cell>
        </row>
        <row r="732">
          <cell r="G732">
            <v>3.188998444444445E-2</v>
          </cell>
        </row>
        <row r="733">
          <cell r="G733">
            <v>3.1704498823529416E-2</v>
          </cell>
        </row>
        <row r="734">
          <cell r="G734">
            <v>3.0989054285714288E-2</v>
          </cell>
        </row>
        <row r="735">
          <cell r="G735">
            <v>3.0677193846153847E-2</v>
          </cell>
        </row>
        <row r="736">
          <cell r="G736">
            <v>3.0313356666666669E-2</v>
          </cell>
        </row>
        <row r="737">
          <cell r="G737">
            <v>3.188998444444445E-2</v>
          </cell>
        </row>
        <row r="738">
          <cell r="G738">
            <v>3.1704498823529416E-2</v>
          </cell>
        </row>
        <row r="739">
          <cell r="G739">
            <v>3.0989054285714288E-2</v>
          </cell>
        </row>
        <row r="740">
          <cell r="G740">
            <v>3.0677193846153847E-2</v>
          </cell>
        </row>
        <row r="741">
          <cell r="G741">
            <v>3.0313356666666669E-2</v>
          </cell>
        </row>
        <row r="742">
          <cell r="G742">
            <v>3.188998444444445E-2</v>
          </cell>
        </row>
        <row r="743">
          <cell r="G743">
            <v>3.1704498823529416E-2</v>
          </cell>
        </row>
        <row r="744">
          <cell r="G744">
            <v>3.0989054285714288E-2</v>
          </cell>
        </row>
        <row r="745">
          <cell r="G745">
            <v>3.0313356666666669E-2</v>
          </cell>
        </row>
        <row r="746">
          <cell r="G746">
            <v>3.188998444444445E-2</v>
          </cell>
        </row>
        <row r="747">
          <cell r="G747">
            <v>3.1704498823529416E-2</v>
          </cell>
        </row>
        <row r="748">
          <cell r="G748">
            <v>3.0989054285714288E-2</v>
          </cell>
        </row>
        <row r="749">
          <cell r="G749">
            <v>3.0677193846153847E-2</v>
          </cell>
        </row>
        <row r="750">
          <cell r="G750">
            <v>3.0313356666666669E-2</v>
          </cell>
        </row>
        <row r="751">
          <cell r="G751">
            <v>3.188998444444445E-2</v>
          </cell>
        </row>
        <row r="752">
          <cell r="G752">
            <v>3.1704498823529416E-2</v>
          </cell>
        </row>
        <row r="753">
          <cell r="G753">
            <v>3.0677193846153847E-2</v>
          </cell>
        </row>
        <row r="754">
          <cell r="G754">
            <v>3.0313356666666669E-2</v>
          </cell>
        </row>
        <row r="755">
          <cell r="G755">
            <v>3.188998444444445E-2</v>
          </cell>
        </row>
        <row r="756">
          <cell r="G756">
            <v>3.1704498823529416E-2</v>
          </cell>
        </row>
        <row r="757">
          <cell r="G757">
            <v>3.0677193846153847E-2</v>
          </cell>
        </row>
        <row r="758">
          <cell r="G758">
            <v>3.0313356666666669E-2</v>
          </cell>
        </row>
        <row r="759">
          <cell r="G759">
            <v>3.188998444444445E-2</v>
          </cell>
        </row>
        <row r="760">
          <cell r="G760">
            <v>3.1704498823529416E-2</v>
          </cell>
        </row>
        <row r="761">
          <cell r="G761">
            <v>3.0989054285714288E-2</v>
          </cell>
        </row>
        <row r="762">
          <cell r="G762">
            <v>3.0677193846153847E-2</v>
          </cell>
        </row>
        <row r="763">
          <cell r="G763">
            <v>3.0313356666666669E-2</v>
          </cell>
        </row>
        <row r="764">
          <cell r="G764">
            <v>3.188998444444445E-2</v>
          </cell>
        </row>
        <row r="765">
          <cell r="G765">
            <v>3.1704498823529416E-2</v>
          </cell>
        </row>
        <row r="766">
          <cell r="G766">
            <v>3.0989054285714288E-2</v>
          </cell>
        </row>
        <row r="767">
          <cell r="G767">
            <v>3.0677193846153847E-2</v>
          </cell>
        </row>
        <row r="768">
          <cell r="G768">
            <v>3.0313356666666669E-2</v>
          </cell>
        </row>
        <row r="769">
          <cell r="G769">
            <v>3.188998444444445E-2</v>
          </cell>
        </row>
        <row r="770">
          <cell r="G770">
            <v>3.1704498823529416E-2</v>
          </cell>
        </row>
        <row r="771">
          <cell r="G771">
            <v>3.0989054285714288E-2</v>
          </cell>
        </row>
        <row r="772">
          <cell r="G772">
            <v>3.0677193846153847E-2</v>
          </cell>
        </row>
        <row r="773">
          <cell r="G773">
            <v>3.0313356666666669E-2</v>
          </cell>
        </row>
        <row r="774">
          <cell r="G774">
            <v>3.188998444444445E-2</v>
          </cell>
        </row>
        <row r="775">
          <cell r="G775">
            <v>3.1704498823529416E-2</v>
          </cell>
        </row>
        <row r="776">
          <cell r="G776">
            <v>3.0989054285714288E-2</v>
          </cell>
        </row>
        <row r="777">
          <cell r="G777">
            <v>3.0677193846153847E-2</v>
          </cell>
        </row>
        <row r="778">
          <cell r="G778">
            <v>3.0313356666666669E-2</v>
          </cell>
        </row>
        <row r="779">
          <cell r="G779">
            <v>3.188998444444445E-2</v>
          </cell>
        </row>
        <row r="780">
          <cell r="G780">
            <v>3.1704498823529416E-2</v>
          </cell>
        </row>
        <row r="781">
          <cell r="G781">
            <v>3.0677193846153847E-2</v>
          </cell>
        </row>
        <row r="782">
          <cell r="G782">
            <v>3.0313356666666669E-2</v>
          </cell>
        </row>
        <row r="783">
          <cell r="G783">
            <v>3.188998444444445E-2</v>
          </cell>
        </row>
        <row r="784">
          <cell r="G784">
            <v>3.1704498823529416E-2</v>
          </cell>
        </row>
        <row r="785">
          <cell r="G785">
            <v>3.0989054285714288E-2</v>
          </cell>
        </row>
        <row r="786">
          <cell r="G786">
            <v>3.0677193846153847E-2</v>
          </cell>
        </row>
        <row r="787">
          <cell r="G787">
            <v>3.0313356666666669E-2</v>
          </cell>
        </row>
        <row r="788">
          <cell r="G788">
            <v>3.188998444444445E-2</v>
          </cell>
        </row>
        <row r="789">
          <cell r="G789">
            <v>3.1704498823529416E-2</v>
          </cell>
        </row>
        <row r="790">
          <cell r="G790">
            <v>3.0989054285714288E-2</v>
          </cell>
        </row>
        <row r="791">
          <cell r="G791">
            <v>3.0677193846153847E-2</v>
          </cell>
        </row>
        <row r="792">
          <cell r="G792">
            <v>3.0313356666666669E-2</v>
          </cell>
        </row>
        <row r="793">
          <cell r="G793">
            <v>3.188998444444445E-2</v>
          </cell>
        </row>
        <row r="794">
          <cell r="G794">
            <v>3.1704498823529416E-2</v>
          </cell>
        </row>
        <row r="795">
          <cell r="G795">
            <v>3.0989054285714288E-2</v>
          </cell>
        </row>
        <row r="796">
          <cell r="G796">
            <v>3.0677193846153847E-2</v>
          </cell>
        </row>
        <row r="797">
          <cell r="G797">
            <v>3.0313356666666669E-2</v>
          </cell>
        </row>
        <row r="798">
          <cell r="G798">
            <v>3.1704498823529416E-2</v>
          </cell>
        </row>
        <row r="799">
          <cell r="G799">
            <v>3.1495827500000004E-2</v>
          </cell>
        </row>
        <row r="800">
          <cell r="G800">
            <v>3.0677193846153847E-2</v>
          </cell>
        </row>
        <row r="801">
          <cell r="G801">
            <v>3.0313356666666669E-2</v>
          </cell>
        </row>
        <row r="802">
          <cell r="G802">
            <v>2.9883367272727276E-2</v>
          </cell>
        </row>
        <row r="803">
          <cell r="G803">
            <v>3.188998444444445E-2</v>
          </cell>
        </row>
        <row r="804">
          <cell r="G804">
            <v>3.1704498823529416E-2</v>
          </cell>
        </row>
        <row r="805">
          <cell r="G805">
            <v>3.0989054285714288E-2</v>
          </cell>
        </row>
        <row r="806">
          <cell r="G806">
            <v>3.0677193846153847E-2</v>
          </cell>
        </row>
        <row r="807">
          <cell r="G807">
            <v>3.0313356666666669E-2</v>
          </cell>
        </row>
        <row r="808">
          <cell r="G808">
            <v>3.188998444444445E-2</v>
          </cell>
        </row>
        <row r="809">
          <cell r="G809">
            <v>3.1704498823529416E-2</v>
          </cell>
        </row>
        <row r="810">
          <cell r="G810">
            <v>3.0677193846153847E-2</v>
          </cell>
        </row>
        <row r="811">
          <cell r="G811">
            <v>3.0313356666666669E-2</v>
          </cell>
        </row>
        <row r="812">
          <cell r="G812">
            <v>3.188998444444445E-2</v>
          </cell>
        </row>
        <row r="813">
          <cell r="G813">
            <v>3.1704498823529416E-2</v>
          </cell>
        </row>
        <row r="814">
          <cell r="G814">
            <v>3.0989054285714288E-2</v>
          </cell>
        </row>
        <row r="815">
          <cell r="G815">
            <v>3.0677193846153847E-2</v>
          </cell>
        </row>
        <row r="816">
          <cell r="G816">
            <v>3.2055945263157901E-2</v>
          </cell>
        </row>
        <row r="817">
          <cell r="G817">
            <v>3.0989054285714288E-2</v>
          </cell>
        </row>
        <row r="818">
          <cell r="G818">
            <v>3.0677193846153847E-2</v>
          </cell>
        </row>
        <row r="819">
          <cell r="G819">
            <v>3.0313356666666669E-2</v>
          </cell>
        </row>
        <row r="820">
          <cell r="G820">
            <v>3.188998444444445E-2</v>
          </cell>
        </row>
        <row r="821">
          <cell r="G821">
            <v>3.1704498823529416E-2</v>
          </cell>
        </row>
        <row r="822">
          <cell r="G822">
            <v>3.0989054285714288E-2</v>
          </cell>
        </row>
        <row r="823">
          <cell r="G823">
            <v>3.0677193846153847E-2</v>
          </cell>
        </row>
        <row r="824">
          <cell r="G824">
            <v>3.0313356666666669E-2</v>
          </cell>
        </row>
        <row r="825">
          <cell r="G825">
            <v>3.188998444444445E-2</v>
          </cell>
        </row>
        <row r="826">
          <cell r="G826">
            <v>3.1704498823529416E-2</v>
          </cell>
        </row>
        <row r="827">
          <cell r="G827">
            <v>3.0989054285714288E-2</v>
          </cell>
        </row>
        <row r="828">
          <cell r="G828">
            <v>3.0677193846153847E-2</v>
          </cell>
        </row>
        <row r="829">
          <cell r="G829">
            <v>3.0313356666666669E-2</v>
          </cell>
        </row>
        <row r="830">
          <cell r="G830">
            <v>3.188998444444445E-2</v>
          </cell>
        </row>
        <row r="831">
          <cell r="G831">
            <v>3.1704498823529416E-2</v>
          </cell>
        </row>
        <row r="832">
          <cell r="G832">
            <v>3.0989054285714288E-2</v>
          </cell>
        </row>
        <row r="833">
          <cell r="G833">
            <v>3.0677193846153847E-2</v>
          </cell>
        </row>
        <row r="834">
          <cell r="G834">
            <v>3.0313356666666669E-2</v>
          </cell>
        </row>
        <row r="835">
          <cell r="G835">
            <v>3.188998444444445E-2</v>
          </cell>
        </row>
        <row r="836">
          <cell r="G836">
            <v>3.1704498823529416E-2</v>
          </cell>
        </row>
        <row r="837">
          <cell r="G837">
            <v>3.0989054285714288E-2</v>
          </cell>
        </row>
        <row r="838">
          <cell r="G838">
            <v>3.0313356666666669E-2</v>
          </cell>
        </row>
        <row r="839">
          <cell r="G839">
            <v>3.188998444444445E-2</v>
          </cell>
        </row>
        <row r="840">
          <cell r="G840">
            <v>3.1704498823529416E-2</v>
          </cell>
        </row>
        <row r="841">
          <cell r="G841">
            <v>3.0989054285714288E-2</v>
          </cell>
        </row>
        <row r="842">
          <cell r="G842">
            <v>3.0677193846153847E-2</v>
          </cell>
        </row>
        <row r="843">
          <cell r="G843">
            <v>3.0313356666666669E-2</v>
          </cell>
        </row>
        <row r="844">
          <cell r="G844">
            <v>3.188998444444445E-2</v>
          </cell>
        </row>
        <row r="845">
          <cell r="G845">
            <v>3.1704498823529416E-2</v>
          </cell>
        </row>
        <row r="846">
          <cell r="G846">
            <v>3.0989054285714288E-2</v>
          </cell>
        </row>
        <row r="847">
          <cell r="G847">
            <v>3.0677193846153847E-2</v>
          </cell>
        </row>
        <row r="848">
          <cell r="G848">
            <v>3.0313356666666669E-2</v>
          </cell>
        </row>
        <row r="849">
          <cell r="G849">
            <v>3.188998444444445E-2</v>
          </cell>
        </row>
        <row r="850">
          <cell r="G850">
            <v>3.1704498823529416E-2</v>
          </cell>
        </row>
        <row r="851">
          <cell r="G851">
            <v>3.0989054285714288E-2</v>
          </cell>
        </row>
        <row r="852">
          <cell r="G852">
            <v>3.0677193846153847E-2</v>
          </cell>
        </row>
        <row r="853">
          <cell r="G853">
            <v>3.0313356666666669E-2</v>
          </cell>
        </row>
        <row r="854">
          <cell r="G854">
            <v>3.188998444444445E-2</v>
          </cell>
        </row>
        <row r="855">
          <cell r="G855">
            <v>3.1704498823529416E-2</v>
          </cell>
        </row>
        <row r="856">
          <cell r="G856">
            <v>3.0989054285714288E-2</v>
          </cell>
        </row>
        <row r="857">
          <cell r="G857">
            <v>3.0677193846153847E-2</v>
          </cell>
        </row>
        <row r="858">
          <cell r="G858">
            <v>3.0313356666666669E-2</v>
          </cell>
        </row>
        <row r="859">
          <cell r="G859">
            <v>3.188998444444445E-2</v>
          </cell>
        </row>
        <row r="860">
          <cell r="G860">
            <v>3.1704498823529416E-2</v>
          </cell>
        </row>
        <row r="861">
          <cell r="G861">
            <v>3.0989054285714288E-2</v>
          </cell>
        </row>
        <row r="862">
          <cell r="G862">
            <v>3.0677193846153847E-2</v>
          </cell>
        </row>
        <row r="863">
          <cell r="G863">
            <v>3.0313356666666669E-2</v>
          </cell>
        </row>
        <row r="864">
          <cell r="G864">
            <v>3.188998444444445E-2</v>
          </cell>
        </row>
        <row r="865">
          <cell r="G865">
            <v>3.1704498823529416E-2</v>
          </cell>
        </row>
        <row r="866">
          <cell r="G866">
            <v>3.0989054285714288E-2</v>
          </cell>
        </row>
        <row r="867">
          <cell r="G867">
            <v>3.0677193846153847E-2</v>
          </cell>
        </row>
        <row r="868">
          <cell r="G868">
            <v>3.0313356666666669E-2</v>
          </cell>
        </row>
        <row r="869">
          <cell r="G869">
            <v>3.188998444444445E-2</v>
          </cell>
        </row>
        <row r="870">
          <cell r="G870">
            <v>3.1704498823529416E-2</v>
          </cell>
        </row>
        <row r="871">
          <cell r="G871">
            <v>3.0989054285714288E-2</v>
          </cell>
        </row>
        <row r="872">
          <cell r="G872">
            <v>3.0677193846153847E-2</v>
          </cell>
        </row>
        <row r="873">
          <cell r="G873">
            <v>3.0313356666666669E-2</v>
          </cell>
        </row>
        <row r="874">
          <cell r="G874">
            <v>3.188998444444445E-2</v>
          </cell>
        </row>
        <row r="875">
          <cell r="G875">
            <v>3.1704498823529416E-2</v>
          </cell>
        </row>
        <row r="876">
          <cell r="G876">
            <v>3.0989054285714288E-2</v>
          </cell>
        </row>
        <row r="877">
          <cell r="G877">
            <v>3.0677193846153847E-2</v>
          </cell>
        </row>
        <row r="878">
          <cell r="G878">
            <v>3.0313356666666669E-2</v>
          </cell>
        </row>
        <row r="879">
          <cell r="G879">
            <v>3.188998444444445E-2</v>
          </cell>
        </row>
        <row r="880">
          <cell r="G880">
            <v>3.1704498823529416E-2</v>
          </cell>
        </row>
        <row r="881">
          <cell r="G881">
            <v>3.0989054285714288E-2</v>
          </cell>
        </row>
        <row r="882">
          <cell r="G882">
            <v>3.0677193846153847E-2</v>
          </cell>
        </row>
        <row r="883">
          <cell r="G883">
            <v>3.0313356666666669E-2</v>
          </cell>
        </row>
        <row r="884">
          <cell r="G884">
            <v>3.188998444444445E-2</v>
          </cell>
        </row>
        <row r="885">
          <cell r="G885">
            <v>3.1704498823529416E-2</v>
          </cell>
        </row>
        <row r="886">
          <cell r="G886">
            <v>3.0989054285714288E-2</v>
          </cell>
        </row>
        <row r="887">
          <cell r="G887">
            <v>3.0677193846153847E-2</v>
          </cell>
        </row>
        <row r="888">
          <cell r="G888">
            <v>3.0313356666666669E-2</v>
          </cell>
        </row>
        <row r="889">
          <cell r="G889">
            <v>3.188998444444445E-2</v>
          </cell>
        </row>
        <row r="890">
          <cell r="G890">
            <v>3.1704498823529416E-2</v>
          </cell>
        </row>
        <row r="891">
          <cell r="G891">
            <v>3.0989054285714288E-2</v>
          </cell>
        </row>
        <row r="892">
          <cell r="G892">
            <v>3.0677193846153847E-2</v>
          </cell>
        </row>
        <row r="893">
          <cell r="G893">
            <v>3.0313356666666669E-2</v>
          </cell>
        </row>
        <row r="894">
          <cell r="G894">
            <v>3.188998444444445E-2</v>
          </cell>
        </row>
        <row r="895">
          <cell r="G895">
            <v>3.1704498823529416E-2</v>
          </cell>
        </row>
        <row r="896">
          <cell r="G896">
            <v>3.0989054285714288E-2</v>
          </cell>
        </row>
        <row r="897">
          <cell r="G897">
            <v>3.0677193846153847E-2</v>
          </cell>
        </row>
        <row r="898">
          <cell r="G898">
            <v>3.0313356666666669E-2</v>
          </cell>
        </row>
        <row r="899">
          <cell r="G899">
            <v>3.188998444444445E-2</v>
          </cell>
        </row>
        <row r="900">
          <cell r="G900">
            <v>3.1704498823529416E-2</v>
          </cell>
        </row>
        <row r="901">
          <cell r="G901">
            <v>3.0989054285714288E-2</v>
          </cell>
        </row>
        <row r="902">
          <cell r="G902">
            <v>3.0677193846153847E-2</v>
          </cell>
        </row>
        <row r="903">
          <cell r="G903">
            <v>3.0313356666666669E-2</v>
          </cell>
        </row>
        <row r="904">
          <cell r="G904">
            <v>3.188998444444445E-2</v>
          </cell>
        </row>
        <row r="905">
          <cell r="G905">
            <v>3.1704498823529416E-2</v>
          </cell>
        </row>
        <row r="906">
          <cell r="G906">
            <v>3.0989054285714288E-2</v>
          </cell>
        </row>
        <row r="907">
          <cell r="G907">
            <v>3.0677193846153847E-2</v>
          </cell>
        </row>
        <row r="908">
          <cell r="G908">
            <v>3.0313356666666669E-2</v>
          </cell>
        </row>
        <row r="909">
          <cell r="G909">
            <v>3.188998444444445E-2</v>
          </cell>
        </row>
        <row r="910">
          <cell r="G910">
            <v>3.1704498823529416E-2</v>
          </cell>
        </row>
        <row r="911">
          <cell r="G911">
            <v>3.0989054285714288E-2</v>
          </cell>
        </row>
        <row r="912">
          <cell r="G912">
            <v>3.0677193846153847E-2</v>
          </cell>
        </row>
        <row r="913">
          <cell r="G913">
            <v>3.0313356666666669E-2</v>
          </cell>
        </row>
        <row r="914">
          <cell r="G914">
            <v>3.188998444444445E-2</v>
          </cell>
        </row>
        <row r="915">
          <cell r="G915">
            <v>3.1704498823529416E-2</v>
          </cell>
        </row>
        <row r="916">
          <cell r="G916">
            <v>3.0989054285714288E-2</v>
          </cell>
        </row>
        <row r="917">
          <cell r="G917">
            <v>3.0677193846153847E-2</v>
          </cell>
        </row>
        <row r="918">
          <cell r="G918">
            <v>3.0313356666666669E-2</v>
          </cell>
        </row>
        <row r="919">
          <cell r="G919">
            <v>3.188998444444445E-2</v>
          </cell>
        </row>
        <row r="920">
          <cell r="G920">
            <v>3.1704498823529416E-2</v>
          </cell>
        </row>
        <row r="921">
          <cell r="G921">
            <v>3.0989054285714288E-2</v>
          </cell>
        </row>
        <row r="922">
          <cell r="G922">
            <v>3.0677193846153847E-2</v>
          </cell>
        </row>
        <row r="923">
          <cell r="G923">
            <v>3.0313356666666669E-2</v>
          </cell>
        </row>
        <row r="924">
          <cell r="G924">
            <v>3.188998444444445E-2</v>
          </cell>
        </row>
        <row r="925">
          <cell r="G925">
            <v>3.1704498823529416E-2</v>
          </cell>
        </row>
        <row r="926">
          <cell r="G926">
            <v>3.0989054285714288E-2</v>
          </cell>
        </row>
        <row r="927">
          <cell r="G927">
            <v>3.0677193846153847E-2</v>
          </cell>
        </row>
        <row r="928">
          <cell r="G928">
            <v>3.0313356666666669E-2</v>
          </cell>
        </row>
        <row r="929">
          <cell r="G929">
            <v>3.188998444444445E-2</v>
          </cell>
        </row>
        <row r="930">
          <cell r="G930">
            <v>3.1704498823529416E-2</v>
          </cell>
        </row>
        <row r="931">
          <cell r="G931">
            <v>3.0989054285714288E-2</v>
          </cell>
        </row>
        <row r="932">
          <cell r="G932">
            <v>3.0677193846153847E-2</v>
          </cell>
        </row>
        <row r="933">
          <cell r="G933">
            <v>3.0313356666666669E-2</v>
          </cell>
        </row>
        <row r="934">
          <cell r="G934">
            <v>3.188998444444445E-2</v>
          </cell>
        </row>
        <row r="935">
          <cell r="G935">
            <v>3.1704498823529416E-2</v>
          </cell>
        </row>
        <row r="936">
          <cell r="G936">
            <v>3.0989054285714288E-2</v>
          </cell>
        </row>
        <row r="937">
          <cell r="G937">
            <v>3.0677193846153847E-2</v>
          </cell>
        </row>
        <row r="938">
          <cell r="G938">
            <v>3.0313356666666669E-2</v>
          </cell>
        </row>
        <row r="939">
          <cell r="G939">
            <v>3.188998444444445E-2</v>
          </cell>
        </row>
        <row r="940">
          <cell r="G940">
            <v>3.1704498823529416E-2</v>
          </cell>
        </row>
        <row r="941">
          <cell r="G941">
            <v>3.0989054285714288E-2</v>
          </cell>
        </row>
        <row r="942">
          <cell r="G942">
            <v>3.0677193846153847E-2</v>
          </cell>
        </row>
        <row r="943">
          <cell r="G943">
            <v>3.0313356666666669E-2</v>
          </cell>
        </row>
        <row r="944">
          <cell r="G944">
            <v>3.188998444444445E-2</v>
          </cell>
        </row>
        <row r="945">
          <cell r="G945">
            <v>3.1704498823529416E-2</v>
          </cell>
        </row>
        <row r="946">
          <cell r="G946">
            <v>3.0989054285714288E-2</v>
          </cell>
        </row>
        <row r="947">
          <cell r="G947">
            <v>3.0677193846153847E-2</v>
          </cell>
        </row>
        <row r="948">
          <cell r="G948">
            <v>3.0313356666666669E-2</v>
          </cell>
        </row>
        <row r="949">
          <cell r="G949">
            <v>3.188998444444445E-2</v>
          </cell>
        </row>
        <row r="950">
          <cell r="G950">
            <v>3.1704498823529416E-2</v>
          </cell>
        </row>
        <row r="951">
          <cell r="G951">
            <v>3.0989054285714288E-2</v>
          </cell>
        </row>
        <row r="952">
          <cell r="G952">
            <v>3.0677193846153847E-2</v>
          </cell>
        </row>
        <row r="953">
          <cell r="G953">
            <v>3.0313356666666669E-2</v>
          </cell>
        </row>
        <row r="954">
          <cell r="G954">
            <v>3.188998444444445E-2</v>
          </cell>
        </row>
        <row r="955">
          <cell r="G955">
            <v>3.1704498823529416E-2</v>
          </cell>
        </row>
        <row r="956">
          <cell r="G956">
            <v>3.0989054285714288E-2</v>
          </cell>
        </row>
        <row r="957">
          <cell r="G957">
            <v>3.0677193846153847E-2</v>
          </cell>
        </row>
        <row r="958">
          <cell r="G958">
            <v>3.0313356666666669E-2</v>
          </cell>
        </row>
        <row r="959">
          <cell r="G959">
            <v>3.188998444444445E-2</v>
          </cell>
        </row>
        <row r="960">
          <cell r="G960">
            <v>3.1704498823529416E-2</v>
          </cell>
        </row>
        <row r="961">
          <cell r="G961">
            <v>3.0989054285714288E-2</v>
          </cell>
        </row>
        <row r="962">
          <cell r="G962">
            <v>3.0677193846153847E-2</v>
          </cell>
        </row>
        <row r="963">
          <cell r="G963">
            <v>3.0313356666666669E-2</v>
          </cell>
        </row>
        <row r="964">
          <cell r="G964">
            <v>3.188998444444445E-2</v>
          </cell>
        </row>
        <row r="965">
          <cell r="G965">
            <v>3.1704498823529416E-2</v>
          </cell>
        </row>
        <row r="966">
          <cell r="G966">
            <v>3.0989054285714288E-2</v>
          </cell>
        </row>
        <row r="967">
          <cell r="G967">
            <v>3.0677193846153847E-2</v>
          </cell>
        </row>
        <row r="968">
          <cell r="G968">
            <v>3.0313356666666669E-2</v>
          </cell>
        </row>
        <row r="969">
          <cell r="G969">
            <v>3.188998444444445E-2</v>
          </cell>
        </row>
        <row r="970">
          <cell r="G970">
            <v>3.0989054285714288E-2</v>
          </cell>
        </row>
        <row r="971">
          <cell r="G971">
            <v>3.0677193846153847E-2</v>
          </cell>
        </row>
        <row r="972">
          <cell r="G972">
            <v>3.0313356666666669E-2</v>
          </cell>
        </row>
        <row r="973">
          <cell r="G973">
            <v>3.188998444444445E-2</v>
          </cell>
        </row>
        <row r="974">
          <cell r="G974">
            <v>3.1704498823529416E-2</v>
          </cell>
        </row>
        <row r="975">
          <cell r="G975">
            <v>3.0989054285714288E-2</v>
          </cell>
        </row>
        <row r="976">
          <cell r="G976">
            <v>3.0677193846153847E-2</v>
          </cell>
        </row>
        <row r="977">
          <cell r="G977">
            <v>3.0313356666666669E-2</v>
          </cell>
        </row>
        <row r="978">
          <cell r="G978">
            <v>3.188998444444445E-2</v>
          </cell>
        </row>
        <row r="979">
          <cell r="G979">
            <v>3.1704498823529416E-2</v>
          </cell>
        </row>
        <row r="980">
          <cell r="G980">
            <v>3.0677193846153847E-2</v>
          </cell>
        </row>
        <row r="981">
          <cell r="G981">
            <v>3.0313356666666669E-2</v>
          </cell>
        </row>
        <row r="982">
          <cell r="G982">
            <v>3.188998444444445E-2</v>
          </cell>
        </row>
        <row r="983">
          <cell r="G983">
            <v>3.1704498823529416E-2</v>
          </cell>
        </row>
        <row r="984">
          <cell r="G984">
            <v>3.0989054285714288E-2</v>
          </cell>
        </row>
        <row r="985">
          <cell r="G985">
            <v>3.0677193846153847E-2</v>
          </cell>
        </row>
        <row r="986">
          <cell r="G986">
            <v>3.0313356666666669E-2</v>
          </cell>
        </row>
        <row r="987">
          <cell r="G987">
            <v>3.188998444444445E-2</v>
          </cell>
        </row>
        <row r="988">
          <cell r="G988">
            <v>3.1704498823529416E-2</v>
          </cell>
        </row>
        <row r="989">
          <cell r="G989">
            <v>3.0989054285714288E-2</v>
          </cell>
        </row>
        <row r="990">
          <cell r="G990">
            <v>3.0677193846153847E-2</v>
          </cell>
        </row>
        <row r="991">
          <cell r="G991">
            <v>3.0313356666666669E-2</v>
          </cell>
        </row>
        <row r="992">
          <cell r="G992">
            <v>3.188998444444445E-2</v>
          </cell>
        </row>
        <row r="993">
          <cell r="G993">
            <v>3.1704498823529416E-2</v>
          </cell>
        </row>
        <row r="994">
          <cell r="G994">
            <v>3.0989054285714288E-2</v>
          </cell>
        </row>
        <row r="995">
          <cell r="G995">
            <v>3.0677193846153847E-2</v>
          </cell>
        </row>
        <row r="996">
          <cell r="G996">
            <v>3.188998444444445E-2</v>
          </cell>
        </row>
        <row r="997">
          <cell r="G997">
            <v>3.1704498823529416E-2</v>
          </cell>
        </row>
        <row r="998">
          <cell r="G998">
            <v>3.0989054285714288E-2</v>
          </cell>
        </row>
        <row r="999">
          <cell r="G999">
            <v>3.0677193846153847E-2</v>
          </cell>
        </row>
        <row r="1000">
          <cell r="G1000">
            <v>3.0313356666666669E-2</v>
          </cell>
        </row>
        <row r="1001">
          <cell r="G1001">
            <v>3.188998444444445E-2</v>
          </cell>
        </row>
        <row r="1002">
          <cell r="G1002">
            <v>3.1704498823529416E-2</v>
          </cell>
        </row>
        <row r="1003">
          <cell r="G1003">
            <v>3.0989054285714288E-2</v>
          </cell>
        </row>
        <row r="1004">
          <cell r="G1004">
            <v>3.0313356666666669E-2</v>
          </cell>
        </row>
        <row r="1005">
          <cell r="G1005">
            <v>3.188998444444445E-2</v>
          </cell>
        </row>
        <row r="1006">
          <cell r="G1006">
            <v>3.1704498823529416E-2</v>
          </cell>
        </row>
        <row r="1007">
          <cell r="G1007">
            <v>3.0989054285714288E-2</v>
          </cell>
        </row>
        <row r="1008">
          <cell r="G1008">
            <v>3.0313356666666669E-2</v>
          </cell>
        </row>
        <row r="1009">
          <cell r="G1009">
            <v>3.188998444444445E-2</v>
          </cell>
        </row>
        <row r="1010">
          <cell r="G1010">
            <v>3.1704498823529416E-2</v>
          </cell>
        </row>
        <row r="1011">
          <cell r="G1011">
            <v>3.0989054285714288E-2</v>
          </cell>
        </row>
        <row r="1012">
          <cell r="G1012">
            <v>3.0677193846153847E-2</v>
          </cell>
        </row>
        <row r="1013">
          <cell r="G1013">
            <v>3.0313356666666669E-2</v>
          </cell>
        </row>
        <row r="1014">
          <cell r="G1014">
            <v>3.188998444444445E-2</v>
          </cell>
        </row>
        <row r="1015">
          <cell r="G1015">
            <v>3.1704498823529416E-2</v>
          </cell>
        </row>
        <row r="1016">
          <cell r="G1016">
            <v>3.0989054285714288E-2</v>
          </cell>
        </row>
        <row r="1017">
          <cell r="G1017">
            <v>3.0677193846153847E-2</v>
          </cell>
        </row>
        <row r="1018">
          <cell r="G1018">
            <v>3.0313356666666669E-2</v>
          </cell>
        </row>
        <row r="1019">
          <cell r="G1019">
            <v>3.188998444444445E-2</v>
          </cell>
        </row>
        <row r="1020">
          <cell r="G1020">
            <v>3.1704498823529416E-2</v>
          </cell>
        </row>
        <row r="1021">
          <cell r="G1021">
            <v>3.0989054285714288E-2</v>
          </cell>
        </row>
        <row r="1022">
          <cell r="G1022">
            <v>3.0677193846153847E-2</v>
          </cell>
        </row>
        <row r="1023">
          <cell r="G1023">
            <v>3.0313356666666669E-2</v>
          </cell>
        </row>
        <row r="1024">
          <cell r="G1024">
            <v>3.188998444444445E-2</v>
          </cell>
        </row>
        <row r="1025">
          <cell r="G1025">
            <v>3.1704498823529416E-2</v>
          </cell>
        </row>
        <row r="1026">
          <cell r="G1026">
            <v>3.0989054285714288E-2</v>
          </cell>
        </row>
        <row r="1027">
          <cell r="G1027">
            <v>3.0677193846153847E-2</v>
          </cell>
        </row>
        <row r="1028">
          <cell r="G1028">
            <v>3.0313356666666669E-2</v>
          </cell>
        </row>
        <row r="1029">
          <cell r="G1029">
            <v>3.188998444444445E-2</v>
          </cell>
        </row>
        <row r="1030">
          <cell r="G1030">
            <v>3.1704498823529416E-2</v>
          </cell>
        </row>
        <row r="1031">
          <cell r="G1031">
            <v>3.0677193846153847E-2</v>
          </cell>
        </row>
        <row r="1032">
          <cell r="G1032">
            <v>3.0313356666666669E-2</v>
          </cell>
        </row>
        <row r="1033">
          <cell r="G1033">
            <v>3.188998444444445E-2</v>
          </cell>
        </row>
        <row r="1034">
          <cell r="G1034">
            <v>3.1704498823529416E-2</v>
          </cell>
        </row>
        <row r="1035">
          <cell r="G1035">
            <v>3.0989054285714288E-2</v>
          </cell>
        </row>
        <row r="1036">
          <cell r="G1036">
            <v>3.0677193846153847E-2</v>
          </cell>
        </row>
        <row r="1037">
          <cell r="G1037">
            <v>3.0313356666666669E-2</v>
          </cell>
        </row>
        <row r="1038">
          <cell r="G1038">
            <v>3.188998444444445E-2</v>
          </cell>
        </row>
        <row r="1039">
          <cell r="G1039">
            <v>3.1704498823529416E-2</v>
          </cell>
        </row>
        <row r="1040">
          <cell r="G1040">
            <v>3.0989054285714288E-2</v>
          </cell>
        </row>
        <row r="1041">
          <cell r="G1041">
            <v>3.0677193846153847E-2</v>
          </cell>
        </row>
        <row r="1042">
          <cell r="G1042">
            <v>3.0313356666666669E-2</v>
          </cell>
        </row>
        <row r="1043">
          <cell r="G1043">
            <v>3.188998444444445E-2</v>
          </cell>
        </row>
        <row r="1044">
          <cell r="G1044">
            <v>3.1704498823529416E-2</v>
          </cell>
        </row>
        <row r="1045">
          <cell r="G1045">
            <v>3.0989054285714288E-2</v>
          </cell>
        </row>
        <row r="1046">
          <cell r="G1046">
            <v>3.0677193846153847E-2</v>
          </cell>
        </row>
        <row r="1047">
          <cell r="G1047">
            <v>3.0313356666666669E-2</v>
          </cell>
        </row>
        <row r="1048">
          <cell r="G1048">
            <v>3.188998444444445E-2</v>
          </cell>
        </row>
        <row r="1049">
          <cell r="G1049">
            <v>3.1704498823529416E-2</v>
          </cell>
        </row>
        <row r="1050">
          <cell r="G1050">
            <v>3.0989054285714288E-2</v>
          </cell>
        </row>
        <row r="1051">
          <cell r="G1051">
            <v>3.0677193846153847E-2</v>
          </cell>
        </row>
        <row r="1052">
          <cell r="G1052">
            <v>3.0313356666666669E-2</v>
          </cell>
        </row>
        <row r="1053">
          <cell r="G1053">
            <v>3.188998444444445E-2</v>
          </cell>
        </row>
        <row r="1054">
          <cell r="G1054">
            <v>3.1704498823529416E-2</v>
          </cell>
        </row>
        <row r="1055">
          <cell r="G1055">
            <v>3.0989054285714288E-2</v>
          </cell>
        </row>
        <row r="1056">
          <cell r="G1056">
            <v>3.0677193846153847E-2</v>
          </cell>
        </row>
      </sheetData>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hyperlink" Target="http://www.banxico.org.mx/SieInternet/consultarDirectorioInternetAction.do?accion=consultarCuadro&amp;idCuadro=CF300&amp;sectorDescripcion=Mercad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4:I23"/>
  <sheetViews>
    <sheetView showGridLines="0" tabSelected="1" zoomScale="145" zoomScaleNormal="145" workbookViewId="0">
      <selection activeCell="I23" sqref="I23"/>
    </sheetView>
  </sheetViews>
  <sheetFormatPr baseColWidth="10" defaultRowHeight="15" x14ac:dyDescent="0.25"/>
  <sheetData>
    <row r="14" spans="2:2" x14ac:dyDescent="0.25">
      <c r="B14" s="186"/>
    </row>
    <row r="23" spans="9:9" x14ac:dyDescent="0.25">
      <c r="I23" s="292"/>
    </row>
  </sheetData>
  <pageMargins left="0.7" right="0.7" top="0.75" bottom="0.75" header="0.3" footer="0.3"/>
  <drawing r:id="rId1"/>
  <pictur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U363"/>
  <sheetViews>
    <sheetView workbookViewId="0">
      <selection activeCell="A25" sqref="A25"/>
    </sheetView>
  </sheetViews>
  <sheetFormatPr baseColWidth="10" defaultRowHeight="15" x14ac:dyDescent="0.25"/>
  <sheetData>
    <row r="1" spans="1:17" ht="15.75" thickBot="1" x14ac:dyDescent="0.3"/>
    <row r="2" spans="1:17" x14ac:dyDescent="0.25">
      <c r="B2" s="294" t="s">
        <v>7</v>
      </c>
      <c r="C2" s="295"/>
      <c r="D2" s="295"/>
      <c r="E2" s="295"/>
      <c r="F2" s="295"/>
      <c r="G2" s="296"/>
    </row>
    <row r="3" spans="1:17" x14ac:dyDescent="0.25">
      <c r="B3" s="297"/>
      <c r="C3" s="298"/>
      <c r="D3" s="298"/>
      <c r="E3" s="298"/>
      <c r="F3" s="298"/>
      <c r="G3" s="299"/>
    </row>
    <row r="4" spans="1:17" ht="15.75" thickBot="1" x14ac:dyDescent="0.3">
      <c r="B4" s="300"/>
      <c r="C4" s="301"/>
      <c r="D4" s="301"/>
      <c r="E4" s="301"/>
      <c r="F4" s="301"/>
      <c r="G4" s="302"/>
    </row>
    <row r="5" spans="1:17" x14ac:dyDescent="0.25">
      <c r="A5" s="303" t="s">
        <v>21</v>
      </c>
      <c r="B5" s="304"/>
      <c r="C5" s="304"/>
      <c r="D5" s="304"/>
      <c r="E5" s="304"/>
      <c r="F5" s="304"/>
      <c r="G5" s="304"/>
      <c r="H5" s="304"/>
      <c r="I5" s="305"/>
      <c r="N5" s="6"/>
      <c r="O5" s="312" t="s">
        <v>11</v>
      </c>
      <c r="P5" s="312"/>
      <c r="Q5" s="312"/>
    </row>
    <row r="6" spans="1:17" ht="17.25" x14ac:dyDescent="0.25">
      <c r="A6" s="306"/>
      <c r="B6" s="307"/>
      <c r="C6" s="307"/>
      <c r="D6" s="307"/>
      <c r="E6" s="307"/>
      <c r="F6" s="307"/>
      <c r="G6" s="307"/>
      <c r="H6" s="307"/>
      <c r="I6" s="308"/>
      <c r="N6" s="7"/>
      <c r="O6" s="8" t="s">
        <v>12</v>
      </c>
      <c r="P6" s="8" t="s">
        <v>13</v>
      </c>
      <c r="Q6" s="9" t="s">
        <v>14</v>
      </c>
    </row>
    <row r="7" spans="1:17" x14ac:dyDescent="0.25">
      <c r="A7" s="306"/>
      <c r="B7" s="307"/>
      <c r="C7" s="307"/>
      <c r="D7" s="307"/>
      <c r="E7" s="307"/>
      <c r="F7" s="307"/>
      <c r="G7" s="307"/>
      <c r="H7" s="307"/>
      <c r="I7" s="308"/>
      <c r="N7" s="10" t="s">
        <v>10</v>
      </c>
      <c r="O7" s="11">
        <f>AVERAGE(C14:C363)</f>
        <v>1.2879004064887166E-3</v>
      </c>
      <c r="P7" s="12">
        <f>_xlfn.VAR.S(C14:C363)</f>
        <v>1.9121032271830063E-4</v>
      </c>
      <c r="Q7" s="13">
        <f>SQRT(P7)</f>
        <v>1.3827882076381063E-2</v>
      </c>
    </row>
    <row r="8" spans="1:17" x14ac:dyDescent="0.25">
      <c r="A8" s="306"/>
      <c r="B8" s="307"/>
      <c r="C8" s="307"/>
      <c r="D8" s="307"/>
      <c r="E8" s="307"/>
      <c r="F8" s="307"/>
      <c r="G8" s="307"/>
      <c r="H8" s="307"/>
      <c r="I8" s="308"/>
    </row>
    <row r="9" spans="1:17" ht="15.75" thickBot="1" x14ac:dyDescent="0.3">
      <c r="A9" s="309"/>
      <c r="B9" s="310"/>
      <c r="C9" s="310"/>
      <c r="D9" s="310"/>
      <c r="E9" s="310"/>
      <c r="F9" s="310"/>
      <c r="G9" s="310"/>
      <c r="H9" s="310"/>
      <c r="I9" s="311"/>
      <c r="N9" s="6"/>
      <c r="O9" s="313" t="s">
        <v>15</v>
      </c>
      <c r="P9" s="313"/>
      <c r="Q9" s="313"/>
    </row>
    <row r="10" spans="1:17" ht="17.25" x14ac:dyDescent="0.25">
      <c r="N10" s="7"/>
      <c r="O10" s="8" t="s">
        <v>12</v>
      </c>
      <c r="P10" s="8" t="s">
        <v>13</v>
      </c>
      <c r="Q10" s="9" t="s">
        <v>14</v>
      </c>
    </row>
    <row r="11" spans="1:17" x14ac:dyDescent="0.25">
      <c r="A11" s="2"/>
      <c r="B11" s="2" t="s">
        <v>8</v>
      </c>
      <c r="C11" s="2" t="s">
        <v>9</v>
      </c>
      <c r="D11" s="3"/>
      <c r="E11" s="2"/>
      <c r="F11" s="2" t="s">
        <v>8</v>
      </c>
      <c r="G11" s="2" t="s">
        <v>9</v>
      </c>
      <c r="H11" s="3"/>
      <c r="I11" s="2"/>
      <c r="J11" s="2" t="s">
        <v>8</v>
      </c>
      <c r="K11" s="2" t="s">
        <v>9</v>
      </c>
      <c r="N11" s="10" t="s">
        <v>10</v>
      </c>
      <c r="O11" s="11">
        <f>AVERAGE(G14:G363)</f>
        <v>6.2024706624087573E-4</v>
      </c>
      <c r="P11" s="12">
        <f>_xlfn.VAR.S(G14:G363)</f>
        <v>2.1291266548519161E-4</v>
      </c>
      <c r="Q11" s="13">
        <f>SQRT(P11)</f>
        <v>1.4591527181388233E-2</v>
      </c>
    </row>
    <row r="12" spans="1:17" ht="15.75" thickBot="1" x14ac:dyDescent="0.3">
      <c r="A12" s="4" t="s">
        <v>0</v>
      </c>
      <c r="B12" s="4" t="s">
        <v>10</v>
      </c>
      <c r="C12" s="4" t="s">
        <v>10</v>
      </c>
      <c r="D12" s="3"/>
      <c r="E12" s="4" t="s">
        <v>0</v>
      </c>
      <c r="F12" s="4" t="s">
        <v>10</v>
      </c>
      <c r="G12" s="4" t="s">
        <v>10</v>
      </c>
      <c r="H12" s="3"/>
      <c r="I12" s="4" t="s">
        <v>0</v>
      </c>
      <c r="J12" s="4" t="s">
        <v>10</v>
      </c>
      <c r="K12" s="4" t="s">
        <v>10</v>
      </c>
    </row>
    <row r="13" spans="1:17" ht="15.75" thickTop="1" x14ac:dyDescent="0.25">
      <c r="A13" s="5">
        <v>42009</v>
      </c>
      <c r="B13">
        <f>VLOOKUP(A13,ASURB.MX!A1:G1054,6,FALSE)</f>
        <v>174.36738600000001</v>
      </c>
      <c r="E13" s="5">
        <v>42520</v>
      </c>
      <c r="F13">
        <f>VLOOKUP(E13,ASURB.MX!A1:G1054,6,FALSE)</f>
        <v>273.70953400000002</v>
      </c>
      <c r="I13" s="5">
        <v>43024</v>
      </c>
      <c r="J13">
        <f>VLOOKUP(I13,ASURB.MX!A1:G1054,6,FALSE)</f>
        <v>336.53646900000001</v>
      </c>
      <c r="N13" s="6"/>
      <c r="O13" s="313" t="s">
        <v>16</v>
      </c>
      <c r="P13" s="313"/>
      <c r="Q13" s="313"/>
    </row>
    <row r="14" spans="1:17" ht="17.25" x14ac:dyDescent="0.25">
      <c r="A14" s="5">
        <v>42010</v>
      </c>
      <c r="B14">
        <f>VLOOKUP(A14,ASURB.MX!A2:G1055,6,FALSE)</f>
        <v>173.56416300000001</v>
      </c>
      <c r="C14">
        <f>LN(B14/B13)</f>
        <v>-4.6171405222252678E-3</v>
      </c>
      <c r="E14" s="5">
        <v>42521</v>
      </c>
      <c r="F14">
        <f>VLOOKUP(E14,ASURB.MX!A2:G1055,6,FALSE)</f>
        <v>274.70059199999997</v>
      </c>
      <c r="G14">
        <f>LN(F14/F13)</f>
        <v>3.6142989776301684E-3</v>
      </c>
      <c r="I14" s="5">
        <v>43025</v>
      </c>
      <c r="J14">
        <f>VLOOKUP(I14,ASURB.MX!A2:G1055,6,FALSE)</f>
        <v>345.33807400000001</v>
      </c>
      <c r="K14">
        <f>LN(J14/J13)</f>
        <v>2.5817341229384717E-2</v>
      </c>
      <c r="N14" s="7"/>
      <c r="O14" s="8" t="s">
        <v>12</v>
      </c>
      <c r="P14" s="8" t="s">
        <v>13</v>
      </c>
      <c r="Q14" s="9" t="s">
        <v>14</v>
      </c>
    </row>
    <row r="15" spans="1:17" x14ac:dyDescent="0.25">
      <c r="A15" s="5">
        <v>42011</v>
      </c>
      <c r="B15">
        <f>VLOOKUP(A15,ASURB.MX!A3:G1056,6,FALSE)</f>
        <v>175.92768899999999</v>
      </c>
      <c r="C15">
        <f t="shared" ref="C15:C78" si="0">LN(B15/B14)</f>
        <v>1.3525706074398392E-2</v>
      </c>
      <c r="E15" s="5">
        <v>42522</v>
      </c>
      <c r="F15">
        <f>VLOOKUP(E15,ASURB.MX!A3:G1056,6,FALSE)</f>
        <v>272.78457600000002</v>
      </c>
      <c r="G15">
        <f t="shared" ref="G15:G78" si="1">LN(F15/F14)</f>
        <v>-6.9993633957316174E-3</v>
      </c>
      <c r="I15" s="5">
        <v>43026</v>
      </c>
      <c r="J15">
        <f>VLOOKUP(I15,ASURB.MX!A3:G1056,6,FALSE)</f>
        <v>333.853882</v>
      </c>
      <c r="K15">
        <f t="shared" ref="K15:K78" si="2">LN(J15/J14)</f>
        <v>-3.3820443643411489E-2</v>
      </c>
      <c r="N15" s="10" t="s">
        <v>10</v>
      </c>
      <c r="O15" s="11">
        <f>AVERAGE(K14:K363)</f>
        <v>-2.8000398617663284E-4</v>
      </c>
      <c r="P15" s="12">
        <f>_xlfn.VAR.S(K14:K363)</f>
        <v>2.8576608705593062E-4</v>
      </c>
      <c r="Q15" s="13">
        <f>SQRT(P15)</f>
        <v>1.6904617329473348E-2</v>
      </c>
    </row>
    <row r="16" spans="1:17" ht="15.75" thickBot="1" x14ac:dyDescent="0.3">
      <c r="A16" s="5">
        <v>42012</v>
      </c>
      <c r="B16">
        <f>VLOOKUP(A16,ASURB.MX!A4:G1057,6,FALSE)</f>
        <v>178.63284300000001</v>
      </c>
      <c r="C16">
        <f t="shared" si="0"/>
        <v>1.525949025547994E-2</v>
      </c>
      <c r="E16" s="5">
        <v>42523</v>
      </c>
      <c r="F16">
        <f>VLOOKUP(E16,ASURB.MX!A4:G1057,6,FALSE)</f>
        <v>272.83175699999998</v>
      </c>
      <c r="G16">
        <f t="shared" si="1"/>
        <v>1.7294570291957436E-4</v>
      </c>
      <c r="I16" s="5">
        <v>43027</v>
      </c>
      <c r="J16">
        <f>VLOOKUP(I16,ASURB.MX!A4:G1057,6,FALSE)</f>
        <v>339.35611</v>
      </c>
      <c r="K16">
        <f t="shared" si="2"/>
        <v>1.6346609784346537E-2</v>
      </c>
    </row>
    <row r="17" spans="1:21" ht="17.25" x14ac:dyDescent="0.25">
      <c r="A17" s="5">
        <v>42013</v>
      </c>
      <c r="B17">
        <f>VLOOKUP(A17,ASURB.MX!A5:G1058,6,FALSE)</f>
        <v>175.34603899999999</v>
      </c>
      <c r="C17">
        <f t="shared" si="0"/>
        <v>-1.8571155690281518E-2</v>
      </c>
      <c r="E17" s="5">
        <v>42524</v>
      </c>
      <c r="F17">
        <f>VLOOKUP(E17,ASURB.MX!A5:G1058,6,FALSE)</f>
        <v>274.54016100000001</v>
      </c>
      <c r="G17">
        <f t="shared" si="1"/>
        <v>6.2422257744725162E-3</v>
      </c>
      <c r="I17" s="5">
        <v>43028</v>
      </c>
      <c r="J17">
        <f>VLOOKUP(I17,ASURB.MX!A5:G1058,6,FALSE)</f>
        <v>335.302887</v>
      </c>
      <c r="K17">
        <f t="shared" si="2"/>
        <v>-1.2015764362319927E-2</v>
      </c>
      <c r="N17" s="14"/>
      <c r="O17" s="15" t="s">
        <v>17</v>
      </c>
      <c r="P17" s="15" t="s">
        <v>18</v>
      </c>
      <c r="Q17" s="16" t="s">
        <v>19</v>
      </c>
    </row>
    <row r="18" spans="1:21" ht="15.75" thickBot="1" x14ac:dyDescent="0.3">
      <c r="A18" s="5">
        <v>42016</v>
      </c>
      <c r="B18">
        <f>VLOOKUP(A18,ASURB.MX!A6:G1059,6,FALSE)</f>
        <v>175.34603899999999</v>
      </c>
      <c r="C18">
        <f t="shared" si="0"/>
        <v>0</v>
      </c>
      <c r="E18" s="5">
        <v>42527</v>
      </c>
      <c r="F18">
        <f>VLOOKUP(E18,ASURB.MX!A6:G1059,6,FALSE)</f>
        <v>273.61514299999999</v>
      </c>
      <c r="G18">
        <f t="shared" si="1"/>
        <v>-3.3750248198171203E-3</v>
      </c>
      <c r="I18" s="5">
        <v>43031</v>
      </c>
      <c r="J18">
        <f>VLOOKUP(I18,ASURB.MX!A6:G1059,6,FALSE)</f>
        <v>332.22866800000003</v>
      </c>
      <c r="K18">
        <f t="shared" si="2"/>
        <v>-9.2107727679510629E-3</v>
      </c>
      <c r="N18" s="17" t="s">
        <v>10</v>
      </c>
      <c r="O18" s="18">
        <f>P7</f>
        <v>1.9121032271830063E-4</v>
      </c>
      <c r="P18" s="18">
        <f>P11</f>
        <v>2.1291266548519161E-4</v>
      </c>
      <c r="Q18" s="19">
        <f>P15</f>
        <v>2.8576608705593062E-4</v>
      </c>
    </row>
    <row r="19" spans="1:21" x14ac:dyDescent="0.25">
      <c r="A19" s="5">
        <v>42017</v>
      </c>
      <c r="B19">
        <f>VLOOKUP(A19,ASURB.MX!A7:G1060,6,FALSE)</f>
        <v>180.06393399999999</v>
      </c>
      <c r="C19">
        <f t="shared" si="0"/>
        <v>2.6550589490908598E-2</v>
      </c>
      <c r="E19" s="5">
        <v>42528</v>
      </c>
      <c r="F19">
        <f>VLOOKUP(E19,ASURB.MX!A7:G1060,6,FALSE)</f>
        <v>271.68969700000002</v>
      </c>
      <c r="G19">
        <f t="shared" si="1"/>
        <v>-7.0619362262668911E-3</v>
      </c>
      <c r="I19" s="5">
        <v>43032</v>
      </c>
      <c r="J19">
        <f>VLOOKUP(I19,ASURB.MX!A7:G1060,6,FALSE)</f>
        <v>340.71697999999998</v>
      </c>
      <c r="K19">
        <f t="shared" si="2"/>
        <v>2.5228671125690258E-2</v>
      </c>
    </row>
    <row r="20" spans="1:21" ht="15" customHeight="1" x14ac:dyDescent="0.25">
      <c r="A20" s="5">
        <v>42018</v>
      </c>
      <c r="B20">
        <f>VLOOKUP(A20,ASURB.MX!A8:G1061,6,FALSE)</f>
        <v>174.89364599999999</v>
      </c>
      <c r="C20">
        <f t="shared" si="0"/>
        <v>-2.9133924680874758E-2</v>
      </c>
      <c r="E20" s="5">
        <v>42529</v>
      </c>
      <c r="F20">
        <f>VLOOKUP(E20,ASURB.MX!A8:G1061,6,FALSE)</f>
        <v>272.31262199999998</v>
      </c>
      <c r="G20">
        <f t="shared" si="1"/>
        <v>2.2901566794997301E-3</v>
      </c>
      <c r="I20" s="5">
        <v>43033</v>
      </c>
      <c r="J20">
        <f>VLOOKUP(I20,ASURB.MX!A8:G1061,6,FALSE)</f>
        <v>336.07629400000002</v>
      </c>
      <c r="K20">
        <f t="shared" si="2"/>
        <v>-1.3713962328744214E-2</v>
      </c>
      <c r="N20" s="293" t="s">
        <v>23</v>
      </c>
      <c r="O20" s="293"/>
      <c r="P20" s="293"/>
      <c r="Q20" s="293"/>
      <c r="R20" s="293"/>
      <c r="S20" s="293"/>
      <c r="T20" s="293"/>
      <c r="U20" s="293"/>
    </row>
    <row r="21" spans="1:21" x14ac:dyDescent="0.25">
      <c r="A21" s="5">
        <v>42019</v>
      </c>
      <c r="B21">
        <f>VLOOKUP(A21,ASURB.MX!A9:G1062,6,FALSE)</f>
        <v>172.30851699999999</v>
      </c>
      <c r="C21">
        <f t="shared" si="0"/>
        <v>-1.4891478496774496E-2</v>
      </c>
      <c r="E21" s="5">
        <v>42530</v>
      </c>
      <c r="F21">
        <f>VLOOKUP(E21,ASURB.MX!A9:G1062,6,FALSE)</f>
        <v>273.63403299999999</v>
      </c>
      <c r="G21">
        <f t="shared" si="1"/>
        <v>4.8408157402816529E-3</v>
      </c>
      <c r="I21" s="5">
        <v>43034</v>
      </c>
      <c r="J21">
        <f>VLOOKUP(I21,ASURB.MX!A9:G1062,6,FALSE)</f>
        <v>338.68057299999998</v>
      </c>
      <c r="K21">
        <f t="shared" si="2"/>
        <v>7.7192009712390508E-3</v>
      </c>
      <c r="N21" s="293"/>
      <c r="O21" s="293"/>
      <c r="P21" s="293"/>
      <c r="Q21" s="293"/>
      <c r="R21" s="293"/>
      <c r="S21" s="293"/>
      <c r="T21" s="293"/>
      <c r="U21" s="293"/>
    </row>
    <row r="22" spans="1:21" x14ac:dyDescent="0.25">
      <c r="A22" s="5">
        <v>42020</v>
      </c>
      <c r="B22">
        <f>VLOOKUP(A22,ASURB.MX!A10:G1063,6,FALSE)</f>
        <v>178.35588100000001</v>
      </c>
      <c r="C22">
        <f t="shared" si="0"/>
        <v>3.4494312212810331E-2</v>
      </c>
      <c r="E22" s="5">
        <v>42531</v>
      </c>
      <c r="F22">
        <f>VLOOKUP(E22,ASURB.MX!A10:G1063,6,FALSE)</f>
        <v>276.502228</v>
      </c>
      <c r="G22">
        <f t="shared" si="1"/>
        <v>1.0427311163578428E-2</v>
      </c>
      <c r="I22" s="5">
        <v>43035</v>
      </c>
      <c r="J22">
        <f>VLOOKUP(I22,ASURB.MX!A10:G1063,6,FALSE)</f>
        <v>337.56448399999999</v>
      </c>
      <c r="K22">
        <f t="shared" si="2"/>
        <v>-3.3008448692268973E-3</v>
      </c>
      <c r="N22" s="293"/>
      <c r="O22" s="293"/>
      <c r="P22" s="293"/>
      <c r="Q22" s="293"/>
      <c r="R22" s="293"/>
      <c r="S22" s="293"/>
      <c r="T22" s="293"/>
      <c r="U22" s="293"/>
    </row>
    <row r="23" spans="1:21" x14ac:dyDescent="0.25">
      <c r="A23" s="5">
        <v>42023</v>
      </c>
      <c r="B23">
        <f>VLOOKUP(A23,ASURB.MX!A11:G1064,6,FALSE)</f>
        <v>179.04830899999999</v>
      </c>
      <c r="C23">
        <f t="shared" si="0"/>
        <v>3.8747663609197129E-3</v>
      </c>
      <c r="E23" s="5">
        <v>42534</v>
      </c>
      <c r="F23">
        <f>VLOOKUP(E23,ASURB.MX!A11:G1064,6,FALSE)</f>
        <v>274.64462300000002</v>
      </c>
      <c r="G23">
        <f t="shared" si="1"/>
        <v>-6.7408968433991488E-3</v>
      </c>
      <c r="I23" s="5">
        <v>43038</v>
      </c>
      <c r="J23">
        <f>VLOOKUP(I23,ASURB.MX!A11:G1064,6,FALSE)</f>
        <v>338.95471199999997</v>
      </c>
      <c r="K23">
        <f t="shared" si="2"/>
        <v>4.1099497698237107E-3</v>
      </c>
      <c r="N23" s="293"/>
      <c r="O23" s="293"/>
      <c r="P23" s="293"/>
      <c r="Q23" s="293"/>
      <c r="R23" s="293"/>
      <c r="S23" s="293"/>
      <c r="T23" s="293"/>
      <c r="U23" s="293"/>
    </row>
    <row r="24" spans="1:21" x14ac:dyDescent="0.25">
      <c r="A24" s="5">
        <v>42024</v>
      </c>
      <c r="B24">
        <f>VLOOKUP(A24,ASURB.MX!A12:G1065,6,FALSE)</f>
        <v>184.30169699999999</v>
      </c>
      <c r="C24">
        <f t="shared" si="0"/>
        <v>2.8918420336194382E-2</v>
      </c>
      <c r="E24" s="5">
        <v>42535</v>
      </c>
      <c r="F24">
        <f>VLOOKUP(E24,ASURB.MX!A12:G1065,6,FALSE)</f>
        <v>275.67450000000002</v>
      </c>
      <c r="G24">
        <f t="shared" si="1"/>
        <v>3.7428399604514241E-3</v>
      </c>
      <c r="I24" s="5">
        <v>43039</v>
      </c>
      <c r="J24">
        <f>VLOOKUP(I24,ASURB.MX!A12:G1065,6,FALSE)</f>
        <v>334.75460800000002</v>
      </c>
      <c r="K24">
        <f t="shared" si="2"/>
        <v>-1.2468755562589485E-2</v>
      </c>
      <c r="N24" s="293"/>
      <c r="O24" s="293"/>
      <c r="P24" s="293"/>
      <c r="Q24" s="293"/>
      <c r="R24" s="293"/>
      <c r="S24" s="293"/>
      <c r="T24" s="293"/>
      <c r="U24" s="293"/>
    </row>
    <row r="25" spans="1:21" x14ac:dyDescent="0.25">
      <c r="A25" s="5">
        <v>42025</v>
      </c>
      <c r="B25">
        <f>VLOOKUP(A25,ASURB.MX!A13:G1066,6,FALSE)</f>
        <v>186.166687</v>
      </c>
      <c r="C25">
        <f t="shared" si="0"/>
        <v>1.0068366615534107E-2</v>
      </c>
      <c r="E25" s="5">
        <v>42536</v>
      </c>
      <c r="F25">
        <f>VLOOKUP(E25,ASURB.MX!A13:G1066,6,FALSE)</f>
        <v>277.39733899999999</v>
      </c>
      <c r="G25">
        <f t="shared" si="1"/>
        <v>6.2300932755610843E-3</v>
      </c>
      <c r="I25" s="5">
        <v>43040</v>
      </c>
      <c r="J25">
        <f>VLOOKUP(I25,ASURB.MX!A13:G1066,6,FALSE)</f>
        <v>328.21460000000002</v>
      </c>
      <c r="K25">
        <f t="shared" si="2"/>
        <v>-1.9730087236539184E-2</v>
      </c>
    </row>
    <row r="26" spans="1:21" x14ac:dyDescent="0.25">
      <c r="A26" s="5">
        <v>42026</v>
      </c>
      <c r="B26">
        <f>VLOOKUP(A26,ASURB.MX!A14:G1067,6,FALSE)</f>
        <v>185.80661000000001</v>
      </c>
      <c r="C26">
        <f t="shared" si="0"/>
        <v>-1.9360374272848029E-3</v>
      </c>
      <c r="E26" s="5">
        <v>42537</v>
      </c>
      <c r="F26">
        <f>VLOOKUP(E26,ASURB.MX!A14:G1067,6,FALSE)</f>
        <v>272.87368800000002</v>
      </c>
      <c r="G26">
        <f t="shared" si="1"/>
        <v>-1.6441908392473198E-2</v>
      </c>
      <c r="I26" s="5">
        <v>43042</v>
      </c>
      <c r="J26">
        <f>VLOOKUP(I26,ASURB.MX!A14:G1067,6,FALSE)</f>
        <v>342.10720800000001</v>
      </c>
      <c r="K26">
        <f t="shared" si="2"/>
        <v>4.1456498887567542E-2</v>
      </c>
    </row>
    <row r="27" spans="1:21" x14ac:dyDescent="0.25">
      <c r="A27" s="5">
        <v>42027</v>
      </c>
      <c r="B27">
        <f>VLOOKUP(A27,ASURB.MX!A15:G1068,6,FALSE)</f>
        <v>181.522659</v>
      </c>
      <c r="C27">
        <f t="shared" si="0"/>
        <v>-2.3325912747106509E-2</v>
      </c>
      <c r="E27" s="5">
        <v>42538</v>
      </c>
      <c r="F27">
        <f>VLOOKUP(E27,ASURB.MX!A15:G1068,6,FALSE)</f>
        <v>275.05850199999998</v>
      </c>
      <c r="G27">
        <f t="shared" si="1"/>
        <v>7.9748027909914004E-3</v>
      </c>
      <c r="I27" s="5">
        <v>43045</v>
      </c>
      <c r="J27">
        <f>VLOOKUP(I27,ASURB.MX!A15:G1068,6,FALSE)</f>
        <v>334.75460800000002</v>
      </c>
      <c r="K27">
        <f t="shared" si="2"/>
        <v>-2.1726411651028173E-2</v>
      </c>
    </row>
    <row r="28" spans="1:21" x14ac:dyDescent="0.25">
      <c r="A28" s="5">
        <v>42030</v>
      </c>
      <c r="B28">
        <f>VLOOKUP(A28,ASURB.MX!A16:G1069,6,FALSE)</f>
        <v>187.708527</v>
      </c>
      <c r="C28">
        <f t="shared" si="0"/>
        <v>3.3509882548592385E-2</v>
      </c>
      <c r="E28" s="5">
        <v>42541</v>
      </c>
      <c r="F28">
        <f>VLOOKUP(E28,ASURB.MX!A16:G1069,6,FALSE)</f>
        <v>280.03457600000002</v>
      </c>
      <c r="G28">
        <f t="shared" si="1"/>
        <v>1.7929271672561236E-2</v>
      </c>
      <c r="I28" s="5">
        <v>43046</v>
      </c>
      <c r="J28">
        <f>VLOOKUP(I28,ASURB.MX!A16:G1069,6,FALSE)</f>
        <v>335.25390599999997</v>
      </c>
      <c r="K28">
        <f t="shared" si="2"/>
        <v>1.490423127449085E-3</v>
      </c>
    </row>
    <row r="29" spans="1:21" x14ac:dyDescent="0.25">
      <c r="A29" s="5">
        <v>42031</v>
      </c>
      <c r="B29">
        <f>VLOOKUP(A29,ASURB.MX!A17:G1070,6,FALSE)</f>
        <v>187.967026</v>
      </c>
      <c r="C29">
        <f t="shared" si="0"/>
        <v>1.3761823931999046E-3</v>
      </c>
      <c r="E29" s="5">
        <v>42542</v>
      </c>
      <c r="F29">
        <f>VLOOKUP(E29,ASURB.MX!A17:G1070,6,FALSE)</f>
        <v>283.01821899999999</v>
      </c>
      <c r="G29">
        <f t="shared" si="1"/>
        <v>1.059819240312789E-2</v>
      </c>
      <c r="I29" s="5">
        <v>43047</v>
      </c>
      <c r="J29">
        <f>VLOOKUP(I29,ASURB.MX!A17:G1070,6,FALSE)</f>
        <v>332.816101</v>
      </c>
      <c r="K29">
        <f t="shared" si="2"/>
        <v>-7.2980849152135862E-3</v>
      </c>
    </row>
    <row r="30" spans="1:21" x14ac:dyDescent="0.25">
      <c r="A30" s="5">
        <v>42032</v>
      </c>
      <c r="B30">
        <f>VLOOKUP(A30,ASURB.MX!A18:G1071,6,FALSE)</f>
        <v>185.151093</v>
      </c>
      <c r="C30">
        <f t="shared" si="0"/>
        <v>-1.5094343165840424E-2</v>
      </c>
      <c r="E30" s="5">
        <v>42543</v>
      </c>
      <c r="F30">
        <f>VLOOKUP(E30,ASURB.MX!A18:G1071,6,FALSE)</f>
        <v>280.958527</v>
      </c>
      <c r="G30">
        <f t="shared" si="1"/>
        <v>-7.3042059691012491E-3</v>
      </c>
      <c r="I30" s="5">
        <v>43048</v>
      </c>
      <c r="J30">
        <f>VLOOKUP(I30,ASURB.MX!A18:G1071,6,FALSE)</f>
        <v>335.851135</v>
      </c>
      <c r="K30">
        <f t="shared" si="2"/>
        <v>9.0779230066389237E-3</v>
      </c>
    </row>
    <row r="31" spans="1:21" x14ac:dyDescent="0.25">
      <c r="A31" s="5">
        <v>42033</v>
      </c>
      <c r="B31">
        <f>VLOOKUP(A31,ASURB.MX!A19:G1072,6,FALSE)</f>
        <v>184.597137</v>
      </c>
      <c r="C31">
        <f t="shared" si="0"/>
        <v>-2.9963979244462696E-3</v>
      </c>
      <c r="E31" s="5">
        <v>42544</v>
      </c>
      <c r="F31">
        <f>VLOOKUP(E31,ASURB.MX!A19:G1072,6,FALSE)</f>
        <v>281.16064499999999</v>
      </c>
      <c r="G31">
        <f t="shared" si="1"/>
        <v>7.1912867867942611E-4</v>
      </c>
      <c r="I31" s="5">
        <v>43049</v>
      </c>
      <c r="J31">
        <f>VLOOKUP(I31,ASURB.MX!A19:G1072,6,FALSE)</f>
        <v>325.17956500000003</v>
      </c>
      <c r="K31">
        <f t="shared" si="2"/>
        <v>-3.2290473746184808E-2</v>
      </c>
    </row>
    <row r="32" spans="1:21" x14ac:dyDescent="0.25">
      <c r="A32" s="5">
        <v>42034</v>
      </c>
      <c r="B32">
        <f>VLOOKUP(A32,ASURB.MX!A20:G1073,6,FALSE)</f>
        <v>180.94099399999999</v>
      </c>
      <c r="C32">
        <f t="shared" si="0"/>
        <v>-2.0004834623107762E-2</v>
      </c>
      <c r="E32" s="5">
        <v>42545</v>
      </c>
      <c r="F32">
        <f>VLOOKUP(E32,ASURB.MX!A20:G1073,6,FALSE)</f>
        <v>276.52148399999999</v>
      </c>
      <c r="G32">
        <f t="shared" si="1"/>
        <v>-1.6637678609425034E-2</v>
      </c>
      <c r="I32" s="5">
        <v>43052</v>
      </c>
      <c r="J32">
        <f>VLOOKUP(I32,ASURB.MX!A20:G1073,6,FALSE)</f>
        <v>324.20053100000001</v>
      </c>
      <c r="K32">
        <f t="shared" si="2"/>
        <v>-3.0152902677796933E-3</v>
      </c>
    </row>
    <row r="33" spans="1:11" x14ac:dyDescent="0.25">
      <c r="A33" s="5">
        <v>42038</v>
      </c>
      <c r="B33">
        <f>VLOOKUP(A33,ASURB.MX!A21:G1074,6,FALSE)</f>
        <v>177.737289</v>
      </c>
      <c r="C33">
        <f t="shared" si="0"/>
        <v>-1.7864422538448301E-2</v>
      </c>
      <c r="E33" s="5">
        <v>42548</v>
      </c>
      <c r="F33">
        <f>VLOOKUP(E33,ASURB.MX!A21:G1074,6,FALSE)</f>
        <v>274.817902</v>
      </c>
      <c r="G33">
        <f t="shared" si="1"/>
        <v>-6.1798139763610555E-3</v>
      </c>
      <c r="I33" s="5">
        <v>43053</v>
      </c>
      <c r="J33">
        <f>VLOOKUP(I33,ASURB.MX!A21:G1074,6,FALSE)</f>
        <v>316.09402499999999</v>
      </c>
      <c r="K33">
        <f t="shared" si="2"/>
        <v>-2.5322530381289943E-2</v>
      </c>
    </row>
    <row r="34" spans="1:11" x14ac:dyDescent="0.25">
      <c r="A34" s="5">
        <v>42039</v>
      </c>
      <c r="B34">
        <f>VLOOKUP(A34,ASURB.MX!A22:G1075,6,FALSE)</f>
        <v>179.066788</v>
      </c>
      <c r="C34">
        <f t="shared" si="0"/>
        <v>7.4522979904080265E-3</v>
      </c>
      <c r="E34" s="5">
        <v>42549</v>
      </c>
      <c r="F34">
        <f>VLOOKUP(E34,ASURB.MX!A22:G1075,6,FALSE)</f>
        <v>274.36550899999997</v>
      </c>
      <c r="G34">
        <f t="shared" si="1"/>
        <v>-1.6475118995442275E-3</v>
      </c>
      <c r="I34" s="5">
        <v>43054</v>
      </c>
      <c r="J34">
        <f>VLOOKUP(I34,ASURB.MX!A22:G1075,6,FALSE)</f>
        <v>321.46899400000001</v>
      </c>
      <c r="K34">
        <f t="shared" si="2"/>
        <v>1.6861380550451964E-2</v>
      </c>
    </row>
    <row r="35" spans="1:11" x14ac:dyDescent="0.25">
      <c r="A35" s="5">
        <v>42040</v>
      </c>
      <c r="B35">
        <f>VLOOKUP(A35,ASURB.MX!A23:G1076,6,FALSE)</f>
        <v>179.45455899999999</v>
      </c>
      <c r="C35">
        <f t="shared" si="0"/>
        <v>2.1631691080758841E-3</v>
      </c>
      <c r="E35" s="5">
        <v>42550</v>
      </c>
      <c r="F35">
        <f>VLOOKUP(E35,ASURB.MX!A23:G1076,6,FALSE)</f>
        <v>276.848724</v>
      </c>
      <c r="G35">
        <f t="shared" si="1"/>
        <v>9.0100423771369495E-3</v>
      </c>
      <c r="I35" s="5">
        <v>43055</v>
      </c>
      <c r="J35">
        <f>VLOOKUP(I35,ASURB.MX!A23:G1076,6,FALSE)</f>
        <v>322.79070999999999</v>
      </c>
      <c r="K35">
        <f t="shared" si="2"/>
        <v>4.1030592044208102E-3</v>
      </c>
    </row>
    <row r="36" spans="1:11" x14ac:dyDescent="0.25">
      <c r="A36" s="5">
        <v>42041</v>
      </c>
      <c r="B36">
        <f>VLOOKUP(A36,ASURB.MX!A24:G1077,6,FALSE)</f>
        <v>184.43095400000001</v>
      </c>
      <c r="C36">
        <f t="shared" si="0"/>
        <v>2.735313769927376E-2</v>
      </c>
      <c r="E36" s="5">
        <v>42551</v>
      </c>
      <c r="F36">
        <f>VLOOKUP(E36,ASURB.MX!A24:G1077,6,FALSE)</f>
        <v>279.553314</v>
      </c>
      <c r="G36">
        <f t="shared" si="1"/>
        <v>9.7217879046616034E-3</v>
      </c>
      <c r="I36" s="5">
        <v>43056</v>
      </c>
      <c r="J36">
        <f>VLOOKUP(I36,ASURB.MX!A24:G1077,6,FALSE)</f>
        <v>319.22695900000002</v>
      </c>
      <c r="K36">
        <f t="shared" si="2"/>
        <v>-1.1101836522344201E-2</v>
      </c>
    </row>
    <row r="37" spans="1:11" x14ac:dyDescent="0.25">
      <c r="A37" s="5">
        <v>42044</v>
      </c>
      <c r="B37">
        <f>VLOOKUP(A37,ASURB.MX!A25:G1078,6,FALSE)</f>
        <v>182.68598900000001</v>
      </c>
      <c r="C37">
        <f t="shared" si="0"/>
        <v>-9.5063884928220359E-3</v>
      </c>
      <c r="E37" s="5">
        <v>42552</v>
      </c>
      <c r="F37">
        <f>VLOOKUP(E37,ASURB.MX!A25:G1078,6,FALSE)</f>
        <v>275.06814600000001</v>
      </c>
      <c r="G37">
        <f t="shared" si="1"/>
        <v>-1.6174151564291139E-2</v>
      </c>
      <c r="I37" s="5">
        <v>43060</v>
      </c>
      <c r="J37">
        <f>VLOOKUP(I37,ASURB.MX!A25:G1078,6,FALSE)</f>
        <v>323.87744099999998</v>
      </c>
      <c r="K37">
        <f t="shared" si="2"/>
        <v>1.4462855682901817E-2</v>
      </c>
    </row>
    <row r="38" spans="1:11" x14ac:dyDescent="0.25">
      <c r="A38" s="5">
        <v>42045</v>
      </c>
      <c r="B38">
        <f>VLOOKUP(A38,ASURB.MX!A26:G1079,6,FALSE)</f>
        <v>181.95661899999999</v>
      </c>
      <c r="C38">
        <f t="shared" si="0"/>
        <v>-4.0004703604018315E-3</v>
      </c>
      <c r="E38" s="5">
        <v>42555</v>
      </c>
      <c r="F38">
        <f>VLOOKUP(E38,ASURB.MX!A26:G1079,6,FALSE)</f>
        <v>278.73519900000002</v>
      </c>
      <c r="G38">
        <f t="shared" si="1"/>
        <v>1.3243353002059916E-2</v>
      </c>
      <c r="I38" s="5">
        <v>43061</v>
      </c>
      <c r="J38">
        <f>VLOOKUP(I38,ASURB.MX!A26:G1079,6,FALSE)</f>
        <v>318.032532</v>
      </c>
      <c r="K38">
        <f t="shared" si="2"/>
        <v>-1.821149627773971E-2</v>
      </c>
    </row>
    <row r="39" spans="1:11" x14ac:dyDescent="0.25">
      <c r="A39" s="5">
        <v>42046</v>
      </c>
      <c r="B39">
        <f>VLOOKUP(A39,ASURB.MX!A27:G1080,6,FALSE)</f>
        <v>178.33741800000001</v>
      </c>
      <c r="C39">
        <f t="shared" si="0"/>
        <v>-2.0090938883873467E-2</v>
      </c>
      <c r="E39" s="5">
        <v>42556</v>
      </c>
      <c r="F39">
        <f>VLOOKUP(E39,ASURB.MX!A27:G1080,6,FALSE)</f>
        <v>279.66879299999999</v>
      </c>
      <c r="G39">
        <f t="shared" si="1"/>
        <v>3.3437972623750387E-3</v>
      </c>
      <c r="I39" s="5">
        <v>43062</v>
      </c>
      <c r="J39">
        <f>VLOOKUP(I39,ASURB.MX!A27:G1080,6,FALSE)</f>
        <v>315.62411500000002</v>
      </c>
      <c r="K39">
        <f t="shared" si="2"/>
        <v>-7.6016833691910047E-3</v>
      </c>
    </row>
    <row r="40" spans="1:11" x14ac:dyDescent="0.25">
      <c r="A40" s="5">
        <v>42047</v>
      </c>
      <c r="B40">
        <f>VLOOKUP(A40,ASURB.MX!A28:G1081,6,FALSE)</f>
        <v>183.212234</v>
      </c>
      <c r="C40">
        <f t="shared" si="0"/>
        <v>2.6967866847876377E-2</v>
      </c>
      <c r="E40" s="5">
        <v>42557</v>
      </c>
      <c r="F40">
        <f>VLOOKUP(E40,ASURB.MX!A28:G1081,6,FALSE)</f>
        <v>272.64267000000001</v>
      </c>
      <c r="G40">
        <f t="shared" si="1"/>
        <v>-2.5443984142319048E-2</v>
      </c>
      <c r="I40" s="5">
        <v>43063</v>
      </c>
      <c r="J40">
        <f>VLOOKUP(I40,ASURB.MX!A28:G1081,6,FALSE)</f>
        <v>320.42141700000002</v>
      </c>
      <c r="K40">
        <f t="shared" si="2"/>
        <v>1.5085061464196681E-2</v>
      </c>
    </row>
    <row r="41" spans="1:11" x14ac:dyDescent="0.25">
      <c r="A41" s="5">
        <v>42048</v>
      </c>
      <c r="B41">
        <f>VLOOKUP(A41,ASURB.MX!A29:G1082,6,FALSE)</f>
        <v>182.030472</v>
      </c>
      <c r="C41">
        <f t="shared" si="0"/>
        <v>-6.4711278527374667E-3</v>
      </c>
      <c r="E41" s="5">
        <v>42558</v>
      </c>
      <c r="F41">
        <f>VLOOKUP(E41,ASURB.MX!A29:G1082,6,FALSE)</f>
        <v>271.99783300000001</v>
      </c>
      <c r="G41">
        <f t="shared" si="1"/>
        <v>-2.3679373743047349E-3</v>
      </c>
      <c r="I41" s="5">
        <v>43066</v>
      </c>
      <c r="J41">
        <f>VLOOKUP(I41,ASURB.MX!A29:G1082,6,FALSE)</f>
        <v>314.30239899999998</v>
      </c>
      <c r="K41">
        <f t="shared" si="2"/>
        <v>-1.9281480920230833E-2</v>
      </c>
    </row>
    <row r="42" spans="1:11" x14ac:dyDescent="0.25">
      <c r="A42" s="5">
        <v>42051</v>
      </c>
      <c r="B42">
        <f>VLOOKUP(A42,ASURB.MX!A30:G1083,6,FALSE)</f>
        <v>181.273392</v>
      </c>
      <c r="C42">
        <f t="shared" si="0"/>
        <v>-4.1677569159322839E-3</v>
      </c>
      <c r="E42" s="5">
        <v>42559</v>
      </c>
      <c r="F42">
        <f>VLOOKUP(E42,ASURB.MX!A30:G1083,6,FALSE)</f>
        <v>272.75820900000002</v>
      </c>
      <c r="G42">
        <f t="shared" si="1"/>
        <v>2.7916220663433927E-3</v>
      </c>
      <c r="I42" s="5">
        <v>43067</v>
      </c>
      <c r="J42">
        <f>VLOOKUP(I42,ASURB.MX!A30:G1083,6,FALSE)</f>
        <v>313.81286599999999</v>
      </c>
      <c r="K42">
        <f t="shared" si="2"/>
        <v>-1.5587365134853868E-3</v>
      </c>
    </row>
    <row r="43" spans="1:11" x14ac:dyDescent="0.25">
      <c r="A43" s="5">
        <v>42052</v>
      </c>
      <c r="B43">
        <f>VLOOKUP(A43,ASURB.MX!A31:G1084,6,FALSE)</f>
        <v>183.84930399999999</v>
      </c>
      <c r="C43">
        <f t="shared" si="0"/>
        <v>1.4110077327562674E-2</v>
      </c>
      <c r="E43" s="5">
        <v>42562</v>
      </c>
      <c r="F43">
        <f>VLOOKUP(E43,ASURB.MX!A31:G1084,6,FALSE)</f>
        <v>274.53875699999998</v>
      </c>
      <c r="G43">
        <f t="shared" si="1"/>
        <v>6.5067208210283587E-3</v>
      </c>
      <c r="I43" s="5">
        <v>43068</v>
      </c>
      <c r="J43">
        <f>VLOOKUP(I43,ASURB.MX!A31:G1084,6,FALSE)</f>
        <v>323.808899</v>
      </c>
      <c r="K43">
        <f t="shared" si="2"/>
        <v>3.1356683784312243E-2</v>
      </c>
    </row>
    <row r="44" spans="1:11" x14ac:dyDescent="0.25">
      <c r="A44" s="5">
        <v>42053</v>
      </c>
      <c r="B44">
        <f>VLOOKUP(A44,ASURB.MX!A32:G1085,6,FALSE)</f>
        <v>181.18107599999999</v>
      </c>
      <c r="C44">
        <f t="shared" si="0"/>
        <v>-1.4619470976401238E-2</v>
      </c>
      <c r="E44" s="5">
        <v>42563</v>
      </c>
      <c r="F44">
        <f>VLOOKUP(E44,ASURB.MX!A32:G1085,6,FALSE)</f>
        <v>275.270264</v>
      </c>
      <c r="G44">
        <f t="shared" si="1"/>
        <v>2.6609509982170169E-3</v>
      </c>
      <c r="I44" s="5">
        <v>43069</v>
      </c>
      <c r="J44">
        <f>VLOOKUP(I44,ASURB.MX!A32:G1085,6,FALSE)</f>
        <v>326.84393299999999</v>
      </c>
      <c r="K44">
        <f t="shared" si="2"/>
        <v>9.3292639748590988E-3</v>
      </c>
    </row>
    <row r="45" spans="1:11" x14ac:dyDescent="0.25">
      <c r="A45" s="5">
        <v>42054</v>
      </c>
      <c r="B45">
        <f>VLOOKUP(A45,ASURB.MX!A33:G1086,6,FALSE)</f>
        <v>183.24917600000001</v>
      </c>
      <c r="C45">
        <f t="shared" si="0"/>
        <v>1.1349893098438434E-2</v>
      </c>
      <c r="E45" s="5">
        <v>42564</v>
      </c>
      <c r="F45">
        <f>VLOOKUP(E45,ASURB.MX!A33:G1086,6,FALSE)</f>
        <v>273.73028599999998</v>
      </c>
      <c r="G45">
        <f t="shared" si="1"/>
        <v>-5.6101293124238543E-3</v>
      </c>
      <c r="I45" s="5">
        <v>43070</v>
      </c>
      <c r="J45">
        <f>VLOOKUP(I45,ASURB.MX!A33:G1086,6,FALSE)</f>
        <v>339.101563</v>
      </c>
      <c r="K45">
        <f t="shared" si="2"/>
        <v>3.6816870525826627E-2</v>
      </c>
    </row>
    <row r="46" spans="1:11" x14ac:dyDescent="0.25">
      <c r="A46" s="5">
        <v>42055</v>
      </c>
      <c r="B46">
        <f>VLOOKUP(A46,ASURB.MX!A34:G1087,6,FALSE)</f>
        <v>183.99700899999999</v>
      </c>
      <c r="C46">
        <f t="shared" si="0"/>
        <v>4.0726578747895233E-3</v>
      </c>
      <c r="E46" s="5">
        <v>42565</v>
      </c>
      <c r="F46">
        <f>VLOOKUP(E46,ASURB.MX!A34:G1087,6,FALSE)</f>
        <v>274.84677099999999</v>
      </c>
      <c r="G46">
        <f t="shared" si="1"/>
        <v>4.0704820856914048E-3</v>
      </c>
      <c r="I46" s="5">
        <v>43073</v>
      </c>
      <c r="J46">
        <f>VLOOKUP(I46,ASURB.MX!A34:G1087,6,FALSE)</f>
        <v>333.54058800000001</v>
      </c>
      <c r="K46">
        <f t="shared" si="2"/>
        <v>-1.653509728189877E-2</v>
      </c>
    </row>
    <row r="47" spans="1:11" x14ac:dyDescent="0.25">
      <c r="A47" s="5">
        <v>42058</v>
      </c>
      <c r="B47">
        <f>VLOOKUP(A47,ASURB.MX!A35:G1088,6,FALSE)</f>
        <v>186.42520099999999</v>
      </c>
      <c r="C47">
        <f t="shared" si="0"/>
        <v>1.3110589568769695E-2</v>
      </c>
      <c r="E47" s="5">
        <v>42566</v>
      </c>
      <c r="F47">
        <f>VLOOKUP(E47,ASURB.MX!A35:G1088,6,FALSE)</f>
        <v>275.33761600000003</v>
      </c>
      <c r="G47">
        <f t="shared" si="1"/>
        <v>1.7842931999645427E-3</v>
      </c>
      <c r="I47" s="5">
        <v>43074</v>
      </c>
      <c r="J47">
        <f>VLOOKUP(I47,ASURB.MX!A35:G1088,6,FALSE)</f>
        <v>335.11685199999999</v>
      </c>
      <c r="K47">
        <f t="shared" si="2"/>
        <v>4.7147218457461318E-3</v>
      </c>
    </row>
    <row r="48" spans="1:11" x14ac:dyDescent="0.25">
      <c r="A48" s="5">
        <v>42059</v>
      </c>
      <c r="B48">
        <f>VLOOKUP(A48,ASURB.MX!A36:G1089,6,FALSE)</f>
        <v>187.00685100000001</v>
      </c>
      <c r="C48">
        <f t="shared" si="0"/>
        <v>3.1151609362762575E-3</v>
      </c>
      <c r="E48" s="5">
        <v>42569</v>
      </c>
      <c r="F48">
        <f>VLOOKUP(E48,ASURB.MX!A36:G1089,6,FALSE)</f>
        <v>276.70434599999999</v>
      </c>
      <c r="G48">
        <f t="shared" si="1"/>
        <v>4.9515539995965826E-3</v>
      </c>
      <c r="I48" s="5">
        <v>43075</v>
      </c>
      <c r="J48">
        <f>VLOOKUP(I48,ASURB.MX!A36:G1089,6,FALSE)</f>
        <v>323.78930700000001</v>
      </c>
      <c r="K48">
        <f t="shared" si="2"/>
        <v>-3.4386265717653602E-2</v>
      </c>
    </row>
    <row r="49" spans="1:11" x14ac:dyDescent="0.25">
      <c r="A49" s="5">
        <v>42060</v>
      </c>
      <c r="B49">
        <f>VLOOKUP(A49,ASURB.MX!A37:G1090,6,FALSE)</f>
        <v>186.96992499999999</v>
      </c>
      <c r="C49">
        <f t="shared" si="0"/>
        <v>-1.9747750389732674E-4</v>
      </c>
      <c r="E49" s="5">
        <v>42570</v>
      </c>
      <c r="F49">
        <f>VLOOKUP(E49,ASURB.MX!A37:G1090,6,FALSE)</f>
        <v>276.03060900000003</v>
      </c>
      <c r="G49">
        <f t="shared" si="1"/>
        <v>-2.4378314690426564E-3</v>
      </c>
      <c r="I49" s="5">
        <v>43076</v>
      </c>
      <c r="J49">
        <f>VLOOKUP(I49,ASURB.MX!A37:G1090,6,FALSE)</f>
        <v>327.00058000000001</v>
      </c>
      <c r="K49">
        <f t="shared" si="2"/>
        <v>9.8689273690168739E-3</v>
      </c>
    </row>
    <row r="50" spans="1:11" x14ac:dyDescent="0.25">
      <c r="A50" s="5">
        <v>42061</v>
      </c>
      <c r="B50">
        <f>VLOOKUP(A50,ASURB.MX!A38:G1091,6,FALSE)</f>
        <v>187.44078099999999</v>
      </c>
      <c r="C50">
        <f t="shared" si="0"/>
        <v>2.5151858142956531E-3</v>
      </c>
      <c r="E50" s="5">
        <v>42571</v>
      </c>
      <c r="F50">
        <f>VLOOKUP(E50,ASURB.MX!A38:G1091,6,FALSE)</f>
        <v>284.04809599999999</v>
      </c>
      <c r="G50">
        <f t="shared" si="1"/>
        <v>2.8631814193560087E-2</v>
      </c>
      <c r="I50" s="5">
        <v>43077</v>
      </c>
      <c r="J50">
        <f>VLOOKUP(I50,ASURB.MX!A38:G1091,6,FALSE)</f>
        <v>329.28173800000002</v>
      </c>
      <c r="K50">
        <f t="shared" si="2"/>
        <v>6.9517862184706814E-3</v>
      </c>
    </row>
    <row r="51" spans="1:11" x14ac:dyDescent="0.25">
      <c r="A51" s="5">
        <v>42062</v>
      </c>
      <c r="B51">
        <f>VLOOKUP(A51,ASURB.MX!A39:G1092,6,FALSE)</f>
        <v>189.296539</v>
      </c>
      <c r="C51">
        <f t="shared" si="0"/>
        <v>9.851814042170429E-3</v>
      </c>
      <c r="E51" s="5">
        <v>42572</v>
      </c>
      <c r="F51">
        <f>VLOOKUP(E51,ASURB.MX!A39:G1092,6,FALSE)</f>
        <v>284.80847199999999</v>
      </c>
      <c r="G51">
        <f t="shared" si="1"/>
        <v>2.673350350961189E-3</v>
      </c>
      <c r="I51" s="5">
        <v>43080</v>
      </c>
      <c r="J51">
        <f>VLOOKUP(I51,ASURB.MX!A39:G1092,6,FALSE)</f>
        <v>335.94906600000002</v>
      </c>
      <c r="K51">
        <f t="shared" si="2"/>
        <v>2.0045828372215968E-2</v>
      </c>
    </row>
    <row r="52" spans="1:11" x14ac:dyDescent="0.25">
      <c r="A52" s="5">
        <v>42065</v>
      </c>
      <c r="B52">
        <f>VLOOKUP(A52,ASURB.MX!A40:G1093,6,FALSE)</f>
        <v>189.01956200000001</v>
      </c>
      <c r="C52">
        <f t="shared" si="0"/>
        <v>-1.4642625505808637E-3</v>
      </c>
      <c r="E52" s="5">
        <v>42573</v>
      </c>
      <c r="F52">
        <f>VLOOKUP(E52,ASURB.MX!A40:G1093,6,FALSE)</f>
        <v>285.520691</v>
      </c>
      <c r="G52">
        <f t="shared" si="1"/>
        <v>2.4975730382825142E-3</v>
      </c>
      <c r="I52" s="5">
        <v>43082</v>
      </c>
      <c r="J52">
        <f>VLOOKUP(I52,ASURB.MX!A40:G1093,6,FALSE)</f>
        <v>344.26113900000001</v>
      </c>
      <c r="K52">
        <f t="shared" si="2"/>
        <v>2.444093519708021E-2</v>
      </c>
    </row>
    <row r="53" spans="1:11" x14ac:dyDescent="0.25">
      <c r="A53" s="5">
        <v>42066</v>
      </c>
      <c r="B53">
        <f>VLOOKUP(A53,ASURB.MX!A41:G1094,6,FALSE)</f>
        <v>188.170151</v>
      </c>
      <c r="C53">
        <f t="shared" si="0"/>
        <v>-4.5039003270292647E-3</v>
      </c>
      <c r="E53" s="5">
        <v>42576</v>
      </c>
      <c r="F53">
        <f>VLOOKUP(E53,ASURB.MX!A41:G1094,6,FALSE)</f>
        <v>275.56860399999999</v>
      </c>
      <c r="G53">
        <f t="shared" si="1"/>
        <v>-3.547788539718915E-2</v>
      </c>
      <c r="I53" s="5">
        <v>43083</v>
      </c>
      <c r="J53">
        <f>VLOOKUP(I53,ASURB.MX!A41:G1094,6,FALSE)</f>
        <v>343.321259</v>
      </c>
      <c r="K53">
        <f t="shared" si="2"/>
        <v>-2.7338704077536345E-3</v>
      </c>
    </row>
    <row r="54" spans="1:11" x14ac:dyDescent="0.25">
      <c r="A54" s="5">
        <v>42067</v>
      </c>
      <c r="B54">
        <f>VLOOKUP(A54,ASURB.MX!A42:G1095,6,FALSE)</f>
        <v>186.95146199999999</v>
      </c>
      <c r="C54">
        <f t="shared" si="0"/>
        <v>-6.4975903567418575E-3</v>
      </c>
      <c r="E54" s="5">
        <v>42577</v>
      </c>
      <c r="F54">
        <f>VLOOKUP(E54,ASURB.MX!A42:G1095,6,FALSE)</f>
        <v>274.817902</v>
      </c>
      <c r="G54">
        <f t="shared" si="1"/>
        <v>-2.7279101407643043E-3</v>
      </c>
      <c r="I54" s="5">
        <v>43084</v>
      </c>
      <c r="J54">
        <f>VLOOKUP(I54,ASURB.MX!A42:G1095,6,FALSE)</f>
        <v>346.90454099999999</v>
      </c>
      <c r="K54">
        <f t="shared" si="2"/>
        <v>1.038302014175955E-2</v>
      </c>
    </row>
    <row r="55" spans="1:11" x14ac:dyDescent="0.25">
      <c r="A55" s="5">
        <v>42068</v>
      </c>
      <c r="B55">
        <f>VLOOKUP(A55,ASURB.MX!A43:G1096,6,FALSE)</f>
        <v>184.38479599999999</v>
      </c>
      <c r="C55">
        <f t="shared" si="0"/>
        <v>-1.3824165135196327E-2</v>
      </c>
      <c r="E55" s="5">
        <v>42578</v>
      </c>
      <c r="F55">
        <f>VLOOKUP(E55,ASURB.MX!A43:G1096,6,FALSE)</f>
        <v>271.18933099999998</v>
      </c>
      <c r="G55">
        <f t="shared" si="1"/>
        <v>-1.3291488464819931E-2</v>
      </c>
      <c r="I55" s="5">
        <v>43087</v>
      </c>
      <c r="J55">
        <f>VLOOKUP(I55,ASURB.MX!A43:G1096,6,FALSE)</f>
        <v>346.96328699999998</v>
      </c>
      <c r="K55">
        <f t="shared" si="2"/>
        <v>1.6932907902556302E-4</v>
      </c>
    </row>
    <row r="56" spans="1:11" x14ac:dyDescent="0.25">
      <c r="A56" s="5">
        <v>42069</v>
      </c>
      <c r="B56">
        <f>VLOOKUP(A56,ASURB.MX!A44:G1097,6,FALSE)</f>
        <v>184.70791600000001</v>
      </c>
      <c r="C56">
        <f t="shared" si="0"/>
        <v>1.7508884464057925E-3</v>
      </c>
      <c r="E56" s="5">
        <v>42579</v>
      </c>
      <c r="F56">
        <f>VLOOKUP(E56,ASURB.MX!A44:G1097,6,FALSE)</f>
        <v>271.53582799999998</v>
      </c>
      <c r="G56">
        <f t="shared" si="1"/>
        <v>1.2768785133026532E-3</v>
      </c>
      <c r="I56" s="5">
        <v>43088</v>
      </c>
      <c r="J56">
        <f>VLOOKUP(I56,ASURB.MX!A44:G1097,6,FALSE)</f>
        <v>345.99401899999998</v>
      </c>
      <c r="K56">
        <f t="shared" si="2"/>
        <v>-2.7974844156348688E-3</v>
      </c>
    </row>
    <row r="57" spans="1:11" x14ac:dyDescent="0.25">
      <c r="A57" s="5">
        <v>42072</v>
      </c>
      <c r="B57">
        <f>VLOOKUP(A57,ASURB.MX!A45:G1098,6,FALSE)</f>
        <v>182.15048200000001</v>
      </c>
      <c r="C57">
        <f t="shared" si="0"/>
        <v>-1.3942575354744E-2</v>
      </c>
      <c r="E57" s="5">
        <v>42580</v>
      </c>
      <c r="F57">
        <f>VLOOKUP(E57,ASURB.MX!A45:G1098,6,FALSE)</f>
        <v>277.33956899999998</v>
      </c>
      <c r="G57">
        <f t="shared" si="1"/>
        <v>2.1148542440124294E-2</v>
      </c>
      <c r="I57" s="5">
        <v>43089</v>
      </c>
      <c r="J57">
        <f>VLOOKUP(I57,ASURB.MX!A45:G1098,6,FALSE)</f>
        <v>345.77862499999998</v>
      </c>
      <c r="K57">
        <f t="shared" si="2"/>
        <v>-6.2273062928666059E-4</v>
      </c>
    </row>
    <row r="58" spans="1:11" x14ac:dyDescent="0.25">
      <c r="A58" s="5">
        <v>42073</v>
      </c>
      <c r="B58">
        <f>VLOOKUP(A58,ASURB.MX!A46:G1099,6,FALSE)</f>
        <v>181.78118900000001</v>
      </c>
      <c r="C58">
        <f t="shared" si="0"/>
        <v>-2.0294640789937793E-3</v>
      </c>
      <c r="E58" s="5">
        <v>42583</v>
      </c>
      <c r="F58">
        <f>VLOOKUP(E58,ASURB.MX!A46:G1099,6,FALSE)</f>
        <v>276.38671900000003</v>
      </c>
      <c r="G58">
        <f t="shared" si="1"/>
        <v>-3.4415954638900128E-3</v>
      </c>
      <c r="I58" s="5">
        <v>43090</v>
      </c>
      <c r="J58">
        <f>VLOOKUP(I58,ASURB.MX!A46:G1099,6,FALSE)</f>
        <v>344.60379</v>
      </c>
      <c r="K58">
        <f t="shared" si="2"/>
        <v>-3.4034358596634236E-3</v>
      </c>
    </row>
    <row r="59" spans="1:11" x14ac:dyDescent="0.25">
      <c r="A59" s="5">
        <v>42074</v>
      </c>
      <c r="B59">
        <f>VLOOKUP(A59,ASURB.MX!A47:G1100,6,FALSE)</f>
        <v>181.87350499999999</v>
      </c>
      <c r="C59">
        <f t="shared" si="0"/>
        <v>5.0771241788511064E-4</v>
      </c>
      <c r="E59" s="5">
        <v>42584</v>
      </c>
      <c r="F59">
        <f>VLOOKUP(E59,ASURB.MX!A47:G1100,6,FALSE)</f>
        <v>271.71868899999998</v>
      </c>
      <c r="G59">
        <f t="shared" si="1"/>
        <v>-1.7033741319644732E-2</v>
      </c>
      <c r="I59" s="5">
        <v>43091</v>
      </c>
      <c r="J59">
        <f>VLOOKUP(I59,ASURB.MX!A47:G1100,6,FALSE)</f>
        <v>346.27795400000002</v>
      </c>
      <c r="K59">
        <f t="shared" si="2"/>
        <v>4.846465524576282E-3</v>
      </c>
    </row>
    <row r="60" spans="1:11" x14ac:dyDescent="0.25">
      <c r="A60" s="5">
        <v>42075</v>
      </c>
      <c r="B60">
        <f>VLOOKUP(A60,ASURB.MX!A48:G1101,6,FALSE)</f>
        <v>189.02879300000001</v>
      </c>
      <c r="C60">
        <f t="shared" si="0"/>
        <v>3.8587929411128964E-2</v>
      </c>
      <c r="E60" s="5">
        <v>42585</v>
      </c>
      <c r="F60">
        <f>VLOOKUP(E60,ASURB.MX!A48:G1101,6,FALSE)</f>
        <v>275.93438700000002</v>
      </c>
      <c r="G60">
        <f t="shared" si="1"/>
        <v>1.5395809702643929E-2</v>
      </c>
      <c r="I60" s="5">
        <v>43095</v>
      </c>
      <c r="J60">
        <f>VLOOKUP(I60,ASURB.MX!A48:G1101,6,FALSE)</f>
        <v>345.67095899999998</v>
      </c>
      <c r="K60">
        <f t="shared" si="2"/>
        <v>-1.7544507818287203E-3</v>
      </c>
    </row>
    <row r="61" spans="1:11" x14ac:dyDescent="0.25">
      <c r="A61" s="5">
        <v>42076</v>
      </c>
      <c r="B61">
        <f>VLOOKUP(A61,ASURB.MX!A49:G1102,6,FALSE)</f>
        <v>185.428055</v>
      </c>
      <c r="C61">
        <f t="shared" si="0"/>
        <v>-1.9232384220915881E-2</v>
      </c>
      <c r="E61" s="5">
        <v>42586</v>
      </c>
      <c r="F61">
        <f>VLOOKUP(E61,ASURB.MX!A49:G1102,6,FALSE)</f>
        <v>277.358856</v>
      </c>
      <c r="G61">
        <f t="shared" si="1"/>
        <v>5.1490675704199381E-3</v>
      </c>
      <c r="I61" s="5">
        <v>43096</v>
      </c>
      <c r="J61">
        <f>VLOOKUP(I61,ASURB.MX!A49:G1102,6,FALSE)</f>
        <v>349.32275399999997</v>
      </c>
      <c r="K61">
        <f t="shared" si="2"/>
        <v>1.050895436820525E-2</v>
      </c>
    </row>
    <row r="62" spans="1:11" x14ac:dyDescent="0.25">
      <c r="A62" s="5">
        <v>42080</v>
      </c>
      <c r="B62">
        <f>VLOOKUP(A62,ASURB.MX!A50:G1103,6,FALSE)</f>
        <v>186.22207599999999</v>
      </c>
      <c r="C62">
        <f t="shared" si="0"/>
        <v>4.2729553517220752E-3</v>
      </c>
      <c r="E62" s="5">
        <v>42587</v>
      </c>
      <c r="F62">
        <f>VLOOKUP(E62,ASURB.MX!A50:G1103,6,FALSE)</f>
        <v>278.79296900000003</v>
      </c>
      <c r="G62">
        <f t="shared" si="1"/>
        <v>5.1572830086763855E-3</v>
      </c>
      <c r="I62" s="5">
        <v>43097</v>
      </c>
      <c r="J62">
        <f>VLOOKUP(I62,ASURB.MX!A50:G1103,6,FALSE)</f>
        <v>349.76333599999998</v>
      </c>
      <c r="K62">
        <f t="shared" si="2"/>
        <v>1.2604515084281411E-3</v>
      </c>
    </row>
    <row r="63" spans="1:11" x14ac:dyDescent="0.25">
      <c r="A63" s="5">
        <v>42081</v>
      </c>
      <c r="B63">
        <f>VLOOKUP(A63,ASURB.MX!A51:G1104,6,FALSE)</f>
        <v>188.76106300000001</v>
      </c>
      <c r="C63">
        <f t="shared" si="0"/>
        <v>1.3542079829415667E-2</v>
      </c>
      <c r="E63" s="5">
        <v>42590</v>
      </c>
      <c r="F63">
        <f>VLOOKUP(E63,ASURB.MX!A51:G1104,6,FALSE)</f>
        <v>273.69177200000001</v>
      </c>
      <c r="G63">
        <f t="shared" si="1"/>
        <v>-1.8466906290576922E-2</v>
      </c>
      <c r="I63" s="5">
        <v>43098</v>
      </c>
      <c r="J63">
        <f>VLOOKUP(I63,ASURB.MX!A51:G1104,6,FALSE)</f>
        <v>350.56616200000002</v>
      </c>
      <c r="K63">
        <f t="shared" si="2"/>
        <v>2.2927103712333616E-3</v>
      </c>
    </row>
    <row r="64" spans="1:11" x14ac:dyDescent="0.25">
      <c r="A64" s="5">
        <v>42082</v>
      </c>
      <c r="B64">
        <f>VLOOKUP(A64,ASURB.MX!A52:G1105,6,FALSE)</f>
        <v>187.87472500000001</v>
      </c>
      <c r="C64">
        <f t="shared" si="0"/>
        <v>-4.7066139991733518E-3</v>
      </c>
      <c r="E64" s="5">
        <v>42591</v>
      </c>
      <c r="F64">
        <f>VLOOKUP(E64,ASURB.MX!A52:G1105,6,FALSE)</f>
        <v>276.55996699999997</v>
      </c>
      <c r="G64">
        <f t="shared" si="1"/>
        <v>1.0425122807291423E-2</v>
      </c>
      <c r="I64" s="5">
        <v>43102</v>
      </c>
      <c r="J64">
        <f>VLOOKUP(I64,ASURB.MX!A52:G1105,6,FALSE)</f>
        <v>363.79302999999999</v>
      </c>
      <c r="K64">
        <f t="shared" si="2"/>
        <v>3.703565373916954E-2</v>
      </c>
    </row>
    <row r="65" spans="1:11" x14ac:dyDescent="0.25">
      <c r="A65" s="5">
        <v>42083</v>
      </c>
      <c r="B65">
        <f>VLOOKUP(A65,ASURB.MX!A53:G1106,6,FALSE)</f>
        <v>191.89091500000001</v>
      </c>
      <c r="C65">
        <f t="shared" si="0"/>
        <v>2.115167519427455E-2</v>
      </c>
      <c r="E65" s="5">
        <v>42592</v>
      </c>
      <c r="F65">
        <f>VLOOKUP(E65,ASURB.MX!A53:G1106,6,FALSE)</f>
        <v>277.01236</v>
      </c>
      <c r="G65">
        <f t="shared" si="1"/>
        <v>1.6344498402328818E-3</v>
      </c>
      <c r="I65" s="5">
        <v>43103</v>
      </c>
      <c r="J65">
        <f>VLOOKUP(I65,ASURB.MX!A53:G1106,6,FALSE)</f>
        <v>363.69515999999999</v>
      </c>
      <c r="K65">
        <f t="shared" si="2"/>
        <v>-2.690627887456134E-4</v>
      </c>
    </row>
    <row r="66" spans="1:11" x14ac:dyDescent="0.25">
      <c r="A66" s="5">
        <v>42086</v>
      </c>
      <c r="B66">
        <f>VLOOKUP(A66,ASURB.MX!A54:G1107,6,FALSE)</f>
        <v>189.259613</v>
      </c>
      <c r="C66">
        <f t="shared" si="0"/>
        <v>-1.3807373255244386E-2</v>
      </c>
      <c r="E66" s="5">
        <v>42593</v>
      </c>
      <c r="F66">
        <f>VLOOKUP(E66,ASURB.MX!A54:G1107,6,FALSE)</f>
        <v>278.330963</v>
      </c>
      <c r="G66">
        <f t="shared" si="1"/>
        <v>4.7487938483362409E-3</v>
      </c>
      <c r="I66" s="5">
        <v>43104</v>
      </c>
      <c r="J66">
        <f>VLOOKUP(I66,ASURB.MX!A54:G1107,6,FALSE)</f>
        <v>362.29510499999998</v>
      </c>
      <c r="K66">
        <f t="shared" si="2"/>
        <v>-3.8569573260464128E-3</v>
      </c>
    </row>
    <row r="67" spans="1:11" x14ac:dyDescent="0.25">
      <c r="A67" s="5">
        <v>42087</v>
      </c>
      <c r="B67">
        <f>VLOOKUP(A67,ASURB.MX!A55:G1108,6,FALSE)</f>
        <v>189.99821499999999</v>
      </c>
      <c r="C67">
        <f t="shared" si="0"/>
        <v>3.8949911076039952E-3</v>
      </c>
      <c r="E67" s="5">
        <v>42594</v>
      </c>
      <c r="F67">
        <f>VLOOKUP(E67,ASURB.MX!A55:G1108,6,FALSE)</f>
        <v>279.01431300000002</v>
      </c>
      <c r="G67">
        <f t="shared" si="1"/>
        <v>2.4521616019610682E-3</v>
      </c>
      <c r="I67" s="5">
        <v>43105</v>
      </c>
      <c r="J67">
        <f>VLOOKUP(I67,ASURB.MX!A55:G1108,6,FALSE)</f>
        <v>360.88528400000001</v>
      </c>
      <c r="K67">
        <f t="shared" si="2"/>
        <v>-3.8989519279879893E-3</v>
      </c>
    </row>
    <row r="68" spans="1:11" x14ac:dyDescent="0.25">
      <c r="A68" s="5">
        <v>42088</v>
      </c>
      <c r="B68">
        <f>VLOOKUP(A68,ASURB.MX!A56:G1109,6,FALSE)</f>
        <v>189.97051999999999</v>
      </c>
      <c r="C68">
        <f t="shared" si="0"/>
        <v>-1.457751519952658E-4</v>
      </c>
      <c r="E68" s="5">
        <v>42597</v>
      </c>
      <c r="F68">
        <f>VLOOKUP(E68,ASURB.MX!A56:G1109,6,FALSE)</f>
        <v>281.49752799999999</v>
      </c>
      <c r="G68">
        <f t="shared" si="1"/>
        <v>8.8605844328767114E-3</v>
      </c>
      <c r="I68" s="5">
        <v>43108</v>
      </c>
      <c r="J68">
        <f>VLOOKUP(I68,ASURB.MX!A56:G1109,6,FALSE)</f>
        <v>359.95519999999999</v>
      </c>
      <c r="K68">
        <f t="shared" si="2"/>
        <v>-2.5805557173445787E-3</v>
      </c>
    </row>
    <row r="69" spans="1:11" x14ac:dyDescent="0.25">
      <c r="A69" s="5">
        <v>42089</v>
      </c>
      <c r="B69">
        <f>VLOOKUP(A69,ASURB.MX!A57:G1110,6,FALSE)</f>
        <v>190.74607800000001</v>
      </c>
      <c r="C69">
        <f t="shared" si="0"/>
        <v>4.0742067820260571E-3</v>
      </c>
      <c r="E69" s="5">
        <v>42598</v>
      </c>
      <c r="F69">
        <f>VLOOKUP(E69,ASURB.MX!A57:G1110,6,FALSE)</f>
        <v>277.23370399999999</v>
      </c>
      <c r="G69">
        <f t="shared" si="1"/>
        <v>-1.5262818787457534E-2</v>
      </c>
      <c r="I69" s="5">
        <v>43109</v>
      </c>
      <c r="J69">
        <f>VLOOKUP(I69,ASURB.MX!A57:G1110,6,FALSE)</f>
        <v>360.15100100000001</v>
      </c>
      <c r="K69">
        <f t="shared" si="2"/>
        <v>5.438114671238273E-4</v>
      </c>
    </row>
    <row r="70" spans="1:11" x14ac:dyDescent="0.25">
      <c r="A70" s="5">
        <v>42090</v>
      </c>
      <c r="B70">
        <f>VLOOKUP(A70,ASURB.MX!A58:G1111,6,FALSE)</f>
        <v>194.29139699999999</v>
      </c>
      <c r="C70">
        <f t="shared" si="0"/>
        <v>1.8415969502194967E-2</v>
      </c>
      <c r="E70" s="5">
        <v>42599</v>
      </c>
      <c r="F70">
        <f>VLOOKUP(E70,ASURB.MX!A58:G1111,6,FALSE)</f>
        <v>282.94125400000001</v>
      </c>
      <c r="G70">
        <f t="shared" si="1"/>
        <v>2.037844582982868E-2</v>
      </c>
      <c r="I70" s="5">
        <v>43110</v>
      </c>
      <c r="J70">
        <f>VLOOKUP(I70,ASURB.MX!A58:G1111,6,FALSE)</f>
        <v>355.588684</v>
      </c>
      <c r="K70">
        <f t="shared" si="2"/>
        <v>-1.2748709867788425E-2</v>
      </c>
    </row>
    <row r="71" spans="1:11" x14ac:dyDescent="0.25">
      <c r="A71" s="5">
        <v>42093</v>
      </c>
      <c r="B71">
        <f>VLOOKUP(A71,ASURB.MX!A59:G1112,6,FALSE)</f>
        <v>192.204803</v>
      </c>
      <c r="C71">
        <f t="shared" si="0"/>
        <v>-1.0797592693608627E-2</v>
      </c>
      <c r="E71" s="5">
        <v>42600</v>
      </c>
      <c r="F71">
        <f>VLOOKUP(E71,ASURB.MX!A59:G1112,6,FALSE)</f>
        <v>286.848907</v>
      </c>
      <c r="G71">
        <f t="shared" si="1"/>
        <v>1.3716327630749758E-2</v>
      </c>
      <c r="I71" s="5">
        <v>43111</v>
      </c>
      <c r="J71">
        <f>VLOOKUP(I71,ASURB.MX!A59:G1112,6,FALSE)</f>
        <v>355.471161</v>
      </c>
      <c r="K71">
        <f t="shared" si="2"/>
        <v>-3.3055727136477336E-4</v>
      </c>
    </row>
    <row r="72" spans="1:11" x14ac:dyDescent="0.25">
      <c r="A72" s="5">
        <v>42094</v>
      </c>
      <c r="B72">
        <f>VLOOKUP(A72,ASURB.MX!A60:G1113,6,FALSE)</f>
        <v>189.74894699999999</v>
      </c>
      <c r="C72">
        <f t="shared" si="0"/>
        <v>-1.2859618964903565E-2</v>
      </c>
      <c r="E72" s="5">
        <v>42601</v>
      </c>
      <c r="F72">
        <f>VLOOKUP(E72,ASURB.MX!A60:G1113,6,FALSE)</f>
        <v>284.35611</v>
      </c>
      <c r="G72">
        <f t="shared" si="1"/>
        <v>-8.7282595615179228E-3</v>
      </c>
      <c r="I72" s="5">
        <v>43112</v>
      </c>
      <c r="J72">
        <f>VLOOKUP(I72,ASURB.MX!A60:G1113,6,FALSE)</f>
        <v>351.01650999999998</v>
      </c>
      <c r="K72">
        <f t="shared" si="2"/>
        <v>-1.2610864193133441E-2</v>
      </c>
    </row>
    <row r="73" spans="1:11" x14ac:dyDescent="0.25">
      <c r="A73" s="5">
        <v>42095</v>
      </c>
      <c r="B73">
        <f>VLOOKUP(A73,ASURB.MX!A61:G1114,6,FALSE)</f>
        <v>196.922684</v>
      </c>
      <c r="C73">
        <f t="shared" si="0"/>
        <v>3.7109317844354124E-2</v>
      </c>
      <c r="E73" s="5">
        <v>42604</v>
      </c>
      <c r="F73">
        <f>VLOOKUP(E73,ASURB.MX!A61:G1114,6,FALSE)</f>
        <v>284.84695399999998</v>
      </c>
      <c r="G73">
        <f t="shared" si="1"/>
        <v>1.7246713965952383E-3</v>
      </c>
      <c r="I73" s="5">
        <v>43115</v>
      </c>
      <c r="J73">
        <f>VLOOKUP(I73,ASURB.MX!A61:G1114,6,FALSE)</f>
        <v>353.434753</v>
      </c>
      <c r="K73">
        <f t="shared" si="2"/>
        <v>6.8656346465811036E-3</v>
      </c>
    </row>
    <row r="74" spans="1:11" x14ac:dyDescent="0.25">
      <c r="A74" s="5">
        <v>42100</v>
      </c>
      <c r="B74">
        <f>VLOOKUP(A74,ASURB.MX!A62:G1115,6,FALSE)</f>
        <v>192.86956799999999</v>
      </c>
      <c r="C74">
        <f t="shared" si="0"/>
        <v>-2.079703772906091E-2</v>
      </c>
      <c r="E74" s="5">
        <v>42605</v>
      </c>
      <c r="F74">
        <f>VLOOKUP(E74,ASURB.MX!A62:G1115,6,FALSE)</f>
        <v>278.64859000000001</v>
      </c>
      <c r="G74">
        <f t="shared" si="1"/>
        <v>-2.2000578630362169E-2</v>
      </c>
      <c r="I74" s="5">
        <v>43116</v>
      </c>
      <c r="J74">
        <f>VLOOKUP(I74,ASURB.MX!A62:G1115,6,FALSE)</f>
        <v>360.43490600000001</v>
      </c>
      <c r="K74">
        <f t="shared" si="2"/>
        <v>1.9612480497024215E-2</v>
      </c>
    </row>
    <row r="75" spans="1:11" x14ac:dyDescent="0.25">
      <c r="A75" s="5">
        <v>42101</v>
      </c>
      <c r="B75">
        <f>VLOOKUP(A75,ASURB.MX!A63:G1116,6,FALSE)</f>
        <v>197.07965100000001</v>
      </c>
      <c r="C75">
        <f t="shared" si="0"/>
        <v>2.1593819851199299E-2</v>
      </c>
      <c r="E75" s="5">
        <v>42606</v>
      </c>
      <c r="F75">
        <f>VLOOKUP(E75,ASURB.MX!A63:G1116,6,FALSE)</f>
        <v>280.98742700000003</v>
      </c>
      <c r="G75">
        <f t="shared" si="1"/>
        <v>8.3584706689790629E-3</v>
      </c>
      <c r="I75" s="5">
        <v>43117</v>
      </c>
      <c r="J75">
        <f>VLOOKUP(I75,ASURB.MX!A63:G1116,6,FALSE)</f>
        <v>369.79458599999998</v>
      </c>
      <c r="K75">
        <f t="shared" si="2"/>
        <v>2.5636303959419269E-2</v>
      </c>
    </row>
    <row r="76" spans="1:11" x14ac:dyDescent="0.25">
      <c r="A76" s="5">
        <v>42102</v>
      </c>
      <c r="B76">
        <f>VLOOKUP(A76,ASURB.MX!A64:G1117,6,FALSE)</f>
        <v>201.446686</v>
      </c>
      <c r="C76">
        <f t="shared" si="0"/>
        <v>2.191679395013087E-2</v>
      </c>
      <c r="E76" s="5">
        <v>42607</v>
      </c>
      <c r="F76">
        <f>VLOOKUP(E76,ASURB.MX!A64:G1117,6,FALSE)</f>
        <v>280.26556399999998</v>
      </c>
      <c r="G76">
        <f t="shared" si="1"/>
        <v>-2.5723280218191225E-3</v>
      </c>
      <c r="I76" s="5">
        <v>43118</v>
      </c>
      <c r="J76">
        <f>VLOOKUP(I76,ASURB.MX!A64:G1117,6,FALSE)</f>
        <v>365.80007899999998</v>
      </c>
      <c r="K76">
        <f t="shared" si="2"/>
        <v>-1.086072657797028E-2</v>
      </c>
    </row>
    <row r="77" spans="1:11" x14ac:dyDescent="0.25">
      <c r="A77" s="5">
        <v>42103</v>
      </c>
      <c r="B77">
        <f>VLOOKUP(A77,ASURB.MX!A65:G1118,6,FALSE)</f>
        <v>201.05891399999999</v>
      </c>
      <c r="C77">
        <f t="shared" si="0"/>
        <v>-1.9267911798879368E-3</v>
      </c>
      <c r="E77" s="5">
        <v>42608</v>
      </c>
      <c r="F77">
        <f>VLOOKUP(E77,ASURB.MX!A65:G1118,6,FALSE)</f>
        <v>275.18362400000001</v>
      </c>
      <c r="G77">
        <f t="shared" si="1"/>
        <v>-1.8298998063958277E-2</v>
      </c>
      <c r="I77" s="5">
        <v>43119</v>
      </c>
      <c r="J77">
        <f>VLOOKUP(I77,ASURB.MX!A65:G1118,6,FALSE)</f>
        <v>362.14825400000001</v>
      </c>
      <c r="K77">
        <f t="shared" si="2"/>
        <v>-1.0033282498719393E-2</v>
      </c>
    </row>
    <row r="78" spans="1:11" x14ac:dyDescent="0.25">
      <c r="A78" s="5">
        <v>42104</v>
      </c>
      <c r="B78">
        <f>VLOOKUP(A78,ASURB.MX!A66:G1119,6,FALSE)</f>
        <v>202.81310999999999</v>
      </c>
      <c r="C78">
        <f t="shared" si="0"/>
        <v>8.686945008084172E-3</v>
      </c>
      <c r="E78" s="5">
        <v>42611</v>
      </c>
      <c r="F78">
        <f>VLOOKUP(E78,ASURB.MX!A66:G1119,6,FALSE)</f>
        <v>276.665863</v>
      </c>
      <c r="G78">
        <f t="shared" si="1"/>
        <v>5.3719088243439368E-3</v>
      </c>
      <c r="I78" s="5">
        <v>43122</v>
      </c>
      <c r="J78">
        <f>VLOOKUP(I78,ASURB.MX!A66:G1119,6,FALSE)</f>
        <v>357.97753899999998</v>
      </c>
      <c r="K78">
        <f t="shared" si="2"/>
        <v>-1.1583425214044251E-2</v>
      </c>
    </row>
    <row r="79" spans="1:11" x14ac:dyDescent="0.25">
      <c r="A79" s="5">
        <v>42107</v>
      </c>
      <c r="B79">
        <f>VLOOKUP(A79,ASURB.MX!A67:G1120,6,FALSE)</f>
        <v>199.8125</v>
      </c>
      <c r="C79">
        <f t="shared" ref="C79:C142" si="3">LN(B79/B78)</f>
        <v>-1.4905487777986047E-2</v>
      </c>
      <c r="E79" s="5">
        <v>42612</v>
      </c>
      <c r="F79">
        <f>VLOOKUP(E79,ASURB.MX!A67:G1120,6,FALSE)</f>
        <v>279.43777499999999</v>
      </c>
      <c r="G79">
        <f t="shared" ref="G79:G142" si="4">LN(F79/F78)</f>
        <v>9.9691308145608802E-3</v>
      </c>
      <c r="I79" s="5">
        <v>43123</v>
      </c>
      <c r="J79">
        <f>VLOOKUP(I79,ASURB.MX!A67:G1120,6,FALSE)</f>
        <v>359.59295700000001</v>
      </c>
      <c r="K79">
        <f t="shared" ref="K79:K142" si="5">LN(J79/J78)</f>
        <v>4.5024725459543932E-3</v>
      </c>
    </row>
    <row r="80" spans="1:11" x14ac:dyDescent="0.25">
      <c r="A80" s="5">
        <v>42108</v>
      </c>
      <c r="B80">
        <f>VLOOKUP(A80,ASURB.MX!A68:G1121,6,FALSE)</f>
        <v>196.738022</v>
      </c>
      <c r="C80">
        <f t="shared" si="3"/>
        <v>-1.5506420664203852E-2</v>
      </c>
      <c r="E80" s="5">
        <v>42613</v>
      </c>
      <c r="F80">
        <f>VLOOKUP(E80,ASURB.MX!A68:G1121,6,FALSE)</f>
        <v>275.992096</v>
      </c>
      <c r="G80">
        <f t="shared" si="4"/>
        <v>-1.2407410487674455E-2</v>
      </c>
      <c r="I80" s="5">
        <v>43124</v>
      </c>
      <c r="J80">
        <f>VLOOKUP(I80,ASURB.MX!A68:G1121,6,FALSE)</f>
        <v>357.07681300000002</v>
      </c>
      <c r="K80">
        <f t="shared" si="5"/>
        <v>-7.0217956544391912E-3</v>
      </c>
    </row>
    <row r="81" spans="1:11" x14ac:dyDescent="0.25">
      <c r="A81" s="5">
        <v>42109</v>
      </c>
      <c r="B81">
        <f>VLOOKUP(A81,ASURB.MX!A69:G1122,6,FALSE)</f>
        <v>200.18182400000001</v>
      </c>
      <c r="C81">
        <f t="shared" si="3"/>
        <v>1.7353067392884693E-2</v>
      </c>
      <c r="E81" s="5">
        <v>42614</v>
      </c>
      <c r="F81">
        <f>VLOOKUP(E81,ASURB.MX!A69:G1122,6,FALSE)</f>
        <v>281.52639799999997</v>
      </c>
      <c r="G81">
        <f t="shared" si="4"/>
        <v>1.9853991756041967E-2</v>
      </c>
      <c r="I81" s="5">
        <v>43125</v>
      </c>
      <c r="J81">
        <f>VLOOKUP(I81,ASURB.MX!A69:G1122,6,FALSE)</f>
        <v>358.59429899999998</v>
      </c>
      <c r="K81">
        <f t="shared" si="5"/>
        <v>4.2407420077378143E-3</v>
      </c>
    </row>
    <row r="82" spans="1:11" x14ac:dyDescent="0.25">
      <c r="A82" s="5">
        <v>42110</v>
      </c>
      <c r="B82">
        <f>VLOOKUP(A82,ASURB.MX!A70:G1123,6,FALSE)</f>
        <v>198.03982500000001</v>
      </c>
      <c r="C82">
        <f t="shared" si="3"/>
        <v>-1.0757926715775938E-2</v>
      </c>
      <c r="E82" s="5">
        <v>42615</v>
      </c>
      <c r="F82">
        <f>VLOOKUP(E82,ASURB.MX!A70:G1123,6,FALSE)</f>
        <v>281.641907</v>
      </c>
      <c r="G82">
        <f t="shared" si="4"/>
        <v>4.1021130129040062E-4</v>
      </c>
      <c r="I82" s="5">
        <v>43126</v>
      </c>
      <c r="J82">
        <f>VLOOKUP(I82,ASURB.MX!A70:G1123,6,FALSE)</f>
        <v>353.76763899999997</v>
      </c>
      <c r="K82">
        <f t="shared" si="5"/>
        <v>-1.3551352496378693E-2</v>
      </c>
    </row>
    <row r="83" spans="1:11" x14ac:dyDescent="0.25">
      <c r="A83" s="5">
        <v>42111</v>
      </c>
      <c r="B83">
        <f>VLOOKUP(A83,ASURB.MX!A71:G1124,6,FALSE)</f>
        <v>198.05830399999999</v>
      </c>
      <c r="C83">
        <f t="shared" si="3"/>
        <v>9.3305161829616522E-5</v>
      </c>
      <c r="E83" s="5">
        <v>42618</v>
      </c>
      <c r="F83">
        <f>VLOOKUP(E83,ASURB.MX!A71:G1124,6,FALSE)</f>
        <v>281.52639799999997</v>
      </c>
      <c r="G83">
        <f t="shared" si="4"/>
        <v>-4.1021130129040599E-4</v>
      </c>
      <c r="I83" s="5">
        <v>43129</v>
      </c>
      <c r="J83">
        <f>VLOOKUP(I83,ASURB.MX!A71:G1124,6,FALSE)</f>
        <v>355.53970299999997</v>
      </c>
      <c r="K83">
        <f t="shared" si="5"/>
        <v>4.9966145332829351E-3</v>
      </c>
    </row>
    <row r="84" spans="1:11" x14ac:dyDescent="0.25">
      <c r="A84" s="5">
        <v>42114</v>
      </c>
      <c r="B84">
        <f>VLOOKUP(A84,ASURB.MX!A72:G1125,6,FALSE)</f>
        <v>199.48938000000001</v>
      </c>
      <c r="C84">
        <f t="shared" si="3"/>
        <v>7.1995498354855995E-3</v>
      </c>
      <c r="E84" s="5">
        <v>42619</v>
      </c>
      <c r="F84">
        <f>VLOOKUP(E84,ASURB.MX!A72:G1125,6,FALSE)</f>
        <v>280.61203</v>
      </c>
      <c r="G84">
        <f t="shared" si="4"/>
        <v>-3.253180216350697E-3</v>
      </c>
      <c r="I84" s="5">
        <v>43130</v>
      </c>
      <c r="J84">
        <f>VLOOKUP(I84,ASURB.MX!A72:G1125,6,FALSE)</f>
        <v>356.22503699999999</v>
      </c>
      <c r="K84">
        <f t="shared" si="5"/>
        <v>1.9257324036412202E-3</v>
      </c>
    </row>
    <row r="85" spans="1:11" x14ac:dyDescent="0.25">
      <c r="A85" s="5">
        <v>42115</v>
      </c>
      <c r="B85">
        <f>VLOOKUP(A85,ASURB.MX!A73:G1126,6,FALSE)</f>
        <v>202.23142999999999</v>
      </c>
      <c r="C85">
        <f t="shared" si="3"/>
        <v>1.3651732834779858E-2</v>
      </c>
      <c r="E85" s="5">
        <v>42620</v>
      </c>
      <c r="F85">
        <f>VLOOKUP(E85,ASURB.MX!A73:G1126,6,FALSE)</f>
        <v>278.003693</v>
      </c>
      <c r="G85">
        <f t="shared" si="4"/>
        <v>-9.3386413905505571E-3</v>
      </c>
      <c r="I85" s="5">
        <v>43131</v>
      </c>
      <c r="J85">
        <f>VLOOKUP(I85,ASURB.MX!A73:G1126,6,FALSE)</f>
        <v>354.629211</v>
      </c>
      <c r="K85">
        <f t="shared" si="5"/>
        <v>-4.4898899749381115E-3</v>
      </c>
    </row>
    <row r="86" spans="1:11" x14ac:dyDescent="0.25">
      <c r="A86" s="5">
        <v>42116</v>
      </c>
      <c r="B86">
        <f>VLOOKUP(A86,ASURB.MX!A74:G1127,6,FALSE)</f>
        <v>205.573669</v>
      </c>
      <c r="C86">
        <f t="shared" si="3"/>
        <v>1.6391721648258507E-2</v>
      </c>
      <c r="E86" s="5">
        <v>42621</v>
      </c>
      <c r="F86">
        <f>VLOOKUP(E86,ASURB.MX!A74:G1127,6,FALSE)</f>
        <v>278.70632899999998</v>
      </c>
      <c r="G86">
        <f t="shared" si="4"/>
        <v>2.5242454610914893E-3</v>
      </c>
      <c r="I86" s="5">
        <v>43132</v>
      </c>
      <c r="J86">
        <f>VLOOKUP(I86,ASURB.MX!A74:G1127,6,FALSE)</f>
        <v>357.73278800000003</v>
      </c>
      <c r="K86">
        <f t="shared" si="5"/>
        <v>8.713537895380024E-3</v>
      </c>
    </row>
    <row r="87" spans="1:11" x14ac:dyDescent="0.25">
      <c r="A87" s="5">
        <v>42117</v>
      </c>
      <c r="B87">
        <f>VLOOKUP(A87,ASURB.MX!A75:G1128,6,FALSE)</f>
        <v>212.85820000000001</v>
      </c>
      <c r="C87">
        <f t="shared" si="3"/>
        <v>3.4821760001492792E-2</v>
      </c>
      <c r="E87" s="5">
        <v>42622</v>
      </c>
      <c r="F87">
        <f>VLOOKUP(E87,ASURB.MX!A75:G1128,6,FALSE)</f>
        <v>271.79571499999997</v>
      </c>
      <c r="G87">
        <f t="shared" si="4"/>
        <v>-2.5107906911966432E-2</v>
      </c>
      <c r="I87" s="5">
        <v>43133</v>
      </c>
      <c r="J87">
        <f>VLOOKUP(I87,ASURB.MX!A75:G1128,6,FALSE)</f>
        <v>354.82501200000002</v>
      </c>
      <c r="K87">
        <f t="shared" si="5"/>
        <v>-8.1615614644175195E-3</v>
      </c>
    </row>
    <row r="88" spans="1:11" x14ac:dyDescent="0.25">
      <c r="A88" s="5">
        <v>42118</v>
      </c>
      <c r="B88">
        <f>VLOOKUP(A88,ASURB.MX!A76:G1129,6,FALSE)</f>
        <v>214.32620199999999</v>
      </c>
      <c r="C88">
        <f t="shared" si="3"/>
        <v>6.8729465394253191E-3</v>
      </c>
      <c r="E88" s="5">
        <v>42625</v>
      </c>
      <c r="F88">
        <f>VLOOKUP(E88,ASURB.MX!A76:G1129,6,FALSE)</f>
        <v>266.60791</v>
      </c>
      <c r="G88">
        <f t="shared" si="4"/>
        <v>-1.9271659102245806E-2</v>
      </c>
      <c r="I88" s="5">
        <v>43137</v>
      </c>
      <c r="J88">
        <f>VLOOKUP(I88,ASURB.MX!A76:G1129,6,FALSE)</f>
        <v>343.96740699999998</v>
      </c>
      <c r="K88">
        <f t="shared" si="5"/>
        <v>-3.1077838213223696E-2</v>
      </c>
    </row>
    <row r="89" spans="1:11" x14ac:dyDescent="0.25">
      <c r="A89" s="5">
        <v>42121</v>
      </c>
      <c r="B89">
        <f>VLOOKUP(A89,ASURB.MX!A77:G1130,6,FALSE)</f>
        <v>215.78495799999999</v>
      </c>
      <c r="C89">
        <f t="shared" si="3"/>
        <v>6.7831841112992201E-3</v>
      </c>
      <c r="E89" s="5">
        <v>42626</v>
      </c>
      <c r="F89">
        <f>VLOOKUP(E89,ASURB.MX!A77:G1130,6,FALSE)</f>
        <v>268.118988</v>
      </c>
      <c r="G89">
        <f t="shared" si="4"/>
        <v>5.6517898313294913E-3</v>
      </c>
      <c r="I89" s="5">
        <v>43138</v>
      </c>
      <c r="J89">
        <f>VLOOKUP(I89,ASURB.MX!A77:G1130,6,FALSE)</f>
        <v>336.360229</v>
      </c>
      <c r="K89">
        <f t="shared" si="5"/>
        <v>-2.2364210008949205E-2</v>
      </c>
    </row>
    <row r="90" spans="1:11" x14ac:dyDescent="0.25">
      <c r="A90" s="5">
        <v>42122</v>
      </c>
      <c r="B90">
        <f>VLOOKUP(A90,ASURB.MX!A78:G1131,6,FALSE)</f>
        <v>212.67965699999999</v>
      </c>
      <c r="C90">
        <f t="shared" si="3"/>
        <v>-1.449527108225071E-2</v>
      </c>
      <c r="E90" s="5">
        <v>42627</v>
      </c>
      <c r="F90">
        <f>VLOOKUP(E90,ASURB.MX!A78:G1131,6,FALSE)</f>
        <v>266.65603599999997</v>
      </c>
      <c r="G90">
        <f t="shared" si="4"/>
        <v>-5.4712938480865033E-3</v>
      </c>
      <c r="I90" s="5">
        <v>43139</v>
      </c>
      <c r="J90">
        <f>VLOOKUP(I90,ASURB.MX!A78:G1131,6,FALSE)</f>
        <v>324.31802399999998</v>
      </c>
      <c r="K90">
        <f t="shared" si="5"/>
        <v>-3.6458105845410808E-2</v>
      </c>
    </row>
    <row r="91" spans="1:11" x14ac:dyDescent="0.25">
      <c r="A91" s="5">
        <v>42123</v>
      </c>
      <c r="B91">
        <f>VLOOKUP(A91,ASURB.MX!A79:G1132,6,FALSE)</f>
        <v>210.26336699999999</v>
      </c>
      <c r="C91">
        <f t="shared" si="3"/>
        <v>-1.142620235672912E-2</v>
      </c>
      <c r="E91" s="5">
        <v>42628</v>
      </c>
      <c r="F91">
        <f>VLOOKUP(E91,ASURB.MX!A79:G1132,6,FALSE)</f>
        <v>266.61755399999998</v>
      </c>
      <c r="G91">
        <f t="shared" si="4"/>
        <v>-1.4432366720720525E-4</v>
      </c>
      <c r="I91" s="5">
        <v>43140</v>
      </c>
      <c r="J91">
        <f>VLOOKUP(I91,ASURB.MX!A79:G1132,6,FALSE)</f>
        <v>324.87603799999999</v>
      </c>
      <c r="K91">
        <f t="shared" si="5"/>
        <v>1.7190980943533585E-3</v>
      </c>
    </row>
    <row r="92" spans="1:11" x14ac:dyDescent="0.25">
      <c r="A92" s="5">
        <v>42124</v>
      </c>
      <c r="B92">
        <f>VLOOKUP(A92,ASURB.MX!A80:G1133,6,FALSE)</f>
        <v>204.958878</v>
      </c>
      <c r="C92">
        <f t="shared" si="3"/>
        <v>-2.5551509631991876E-2</v>
      </c>
      <c r="E92" s="5">
        <v>42632</v>
      </c>
      <c r="F92">
        <f>VLOOKUP(E92,ASURB.MX!A80:G1133,6,FALSE)</f>
        <v>265.92456099999998</v>
      </c>
      <c r="G92">
        <f t="shared" si="4"/>
        <v>-2.6025862430167882E-3</v>
      </c>
      <c r="I92" s="5">
        <v>43143</v>
      </c>
      <c r="J92">
        <f>VLOOKUP(I92,ASURB.MX!A80:G1133,6,FALSE)</f>
        <v>327.52926600000001</v>
      </c>
      <c r="K92">
        <f t="shared" si="5"/>
        <v>8.133724883258019E-3</v>
      </c>
    </row>
    <row r="93" spans="1:11" x14ac:dyDescent="0.25">
      <c r="A93" s="5">
        <v>42128</v>
      </c>
      <c r="B93">
        <f>VLOOKUP(A93,ASURB.MX!A81:G1134,6,FALSE)</f>
        <v>209.593231</v>
      </c>
      <c r="C93">
        <f t="shared" si="3"/>
        <v>2.2359293183504526E-2</v>
      </c>
      <c r="E93" s="5">
        <v>42633</v>
      </c>
      <c r="F93">
        <f>VLOOKUP(E93,ASURB.MX!A81:G1134,6,FALSE)</f>
        <v>268.24414100000001</v>
      </c>
      <c r="G93">
        <f t="shared" si="4"/>
        <v>8.684876411610646E-3</v>
      </c>
      <c r="I93" s="5">
        <v>43144</v>
      </c>
      <c r="J93">
        <f>VLOOKUP(I93,ASURB.MX!A81:G1134,6,FALSE)</f>
        <v>329.046783</v>
      </c>
      <c r="K93">
        <f t="shared" si="5"/>
        <v>4.6225253098079733E-3</v>
      </c>
    </row>
    <row r="94" spans="1:11" x14ac:dyDescent="0.25">
      <c r="A94" s="5">
        <v>42129</v>
      </c>
      <c r="B94">
        <f>VLOOKUP(A94,ASURB.MX!A82:G1135,6,FALSE)</f>
        <v>214.72782900000001</v>
      </c>
      <c r="C94">
        <f t="shared" si="3"/>
        <v>2.4202657478697962E-2</v>
      </c>
      <c r="E94" s="5">
        <v>42634</v>
      </c>
      <c r="F94">
        <f>VLOOKUP(E94,ASURB.MX!A82:G1135,6,FALSE)</f>
        <v>270.66958599999998</v>
      </c>
      <c r="G94">
        <f t="shared" si="4"/>
        <v>9.0012974431146805E-3</v>
      </c>
      <c r="I94" s="5">
        <v>43145</v>
      </c>
      <c r="J94">
        <f>VLOOKUP(I94,ASURB.MX!A82:G1135,6,FALSE)</f>
        <v>330.56433099999998</v>
      </c>
      <c r="K94">
        <f t="shared" si="5"/>
        <v>4.6013496295105516E-3</v>
      </c>
    </row>
    <row r="95" spans="1:11" x14ac:dyDescent="0.25">
      <c r="A95" s="5">
        <v>42130</v>
      </c>
      <c r="B95">
        <f>VLOOKUP(A95,ASURB.MX!A83:G1136,6,FALSE)</f>
        <v>216.66272000000001</v>
      </c>
      <c r="C95">
        <f t="shared" si="3"/>
        <v>8.9705441142887352E-3</v>
      </c>
      <c r="E95" s="5">
        <v>42635</v>
      </c>
      <c r="F95">
        <f>VLOOKUP(E95,ASURB.MX!A83:G1136,6,FALSE)</f>
        <v>275.39538599999997</v>
      </c>
      <c r="G95">
        <f t="shared" si="4"/>
        <v>1.7308995191882958E-2</v>
      </c>
      <c r="I95" s="5">
        <v>43146</v>
      </c>
      <c r="J95">
        <f>VLOOKUP(I95,ASURB.MX!A83:G1136,6,FALSE)</f>
        <v>335.01895100000002</v>
      </c>
      <c r="K95">
        <f t="shared" si="5"/>
        <v>1.3385812520134013E-2</v>
      </c>
    </row>
    <row r="96" spans="1:11" x14ac:dyDescent="0.25">
      <c r="A96" s="5">
        <v>42131</v>
      </c>
      <c r="B96">
        <f>VLOOKUP(A96,ASURB.MX!A84:G1137,6,FALSE)</f>
        <v>214.71839900000001</v>
      </c>
      <c r="C96">
        <f t="shared" si="3"/>
        <v>-9.0144611375930044E-3</v>
      </c>
      <c r="E96" s="5">
        <v>42636</v>
      </c>
      <c r="F96">
        <f>VLOOKUP(E96,ASURB.MX!A84:G1137,6,FALSE)</f>
        <v>271.71868899999998</v>
      </c>
      <c r="G96">
        <f t="shared" si="4"/>
        <v>-1.3440532849777179E-2</v>
      </c>
      <c r="I96" s="5">
        <v>43147</v>
      </c>
      <c r="J96">
        <f>VLOOKUP(I96,ASURB.MX!A84:G1137,6,FALSE)</f>
        <v>330.03561400000001</v>
      </c>
      <c r="K96">
        <f t="shared" si="5"/>
        <v>-1.4986530524717529E-2</v>
      </c>
    </row>
    <row r="97" spans="1:11" x14ac:dyDescent="0.25">
      <c r="A97" s="5">
        <v>42132</v>
      </c>
      <c r="B97">
        <f>VLOOKUP(A97,ASURB.MX!A85:G1138,6,FALSE)</f>
        <v>214.07655299999999</v>
      </c>
      <c r="C97">
        <f t="shared" si="3"/>
        <v>-2.9937221806279643E-3</v>
      </c>
      <c r="E97" s="5">
        <v>42639</v>
      </c>
      <c r="F97">
        <f>VLOOKUP(E97,ASURB.MX!A85:G1138,6,FALSE)</f>
        <v>270.07284499999997</v>
      </c>
      <c r="G97">
        <f t="shared" si="4"/>
        <v>-6.0755805855993404E-3</v>
      </c>
      <c r="I97" s="5">
        <v>43150</v>
      </c>
      <c r="J97">
        <f>VLOOKUP(I97,ASURB.MX!A85:G1138,6,FALSE)</f>
        <v>333.48184199999997</v>
      </c>
      <c r="K97">
        <f t="shared" si="5"/>
        <v>1.0387847247214985E-2</v>
      </c>
    </row>
    <row r="98" spans="1:11" x14ac:dyDescent="0.25">
      <c r="A98" s="5">
        <v>42135</v>
      </c>
      <c r="B98">
        <f>VLOOKUP(A98,ASURB.MX!A86:G1139,6,FALSE)</f>
        <v>215.926514</v>
      </c>
      <c r="C98">
        <f t="shared" si="3"/>
        <v>8.6044614828081015E-3</v>
      </c>
      <c r="E98" s="5">
        <v>42640</v>
      </c>
      <c r="F98">
        <f>VLOOKUP(E98,ASURB.MX!A86:G1139,6,FALSE)</f>
        <v>272.32504299999999</v>
      </c>
      <c r="G98">
        <f t="shared" si="4"/>
        <v>8.3046449618701113E-3</v>
      </c>
      <c r="I98" s="5">
        <v>43151</v>
      </c>
      <c r="J98">
        <f>VLOOKUP(I98,ASURB.MX!A86:G1139,6,FALSE)</f>
        <v>335.95883199999997</v>
      </c>
      <c r="K98">
        <f t="shared" si="5"/>
        <v>7.4002115502381782E-3</v>
      </c>
    </row>
    <row r="99" spans="1:11" x14ac:dyDescent="0.25">
      <c r="A99" s="5">
        <v>42136</v>
      </c>
      <c r="B99">
        <f>VLOOKUP(A99,ASURB.MX!A87:G1140,6,FALSE)</f>
        <v>212.35874899999999</v>
      </c>
      <c r="C99">
        <f t="shared" si="3"/>
        <v>-1.6661080077436944E-2</v>
      </c>
      <c r="E99" s="5">
        <v>42641</v>
      </c>
      <c r="F99">
        <f>VLOOKUP(E99,ASURB.MX!A87:G1140,6,FALSE)</f>
        <v>275.61676</v>
      </c>
      <c r="G99">
        <f t="shared" si="4"/>
        <v>1.2014986194550253E-2</v>
      </c>
      <c r="I99" s="5">
        <v>43152</v>
      </c>
      <c r="J99">
        <f>VLOOKUP(I99,ASURB.MX!A87:G1140,6,FALSE)</f>
        <v>334.71545400000002</v>
      </c>
      <c r="K99">
        <f t="shared" si="5"/>
        <v>-3.7078488037071869E-3</v>
      </c>
    </row>
    <row r="100" spans="1:11" x14ac:dyDescent="0.25">
      <c r="A100" s="5">
        <v>42137</v>
      </c>
      <c r="B100">
        <f>VLOOKUP(A100,ASURB.MX!A88:G1141,6,FALSE)</f>
        <v>211.32991000000001</v>
      </c>
      <c r="C100">
        <f t="shared" si="3"/>
        <v>-4.8565898584606929E-3</v>
      </c>
      <c r="E100" s="5">
        <v>42642</v>
      </c>
      <c r="F100">
        <f>VLOOKUP(E100,ASURB.MX!A88:G1141,6,FALSE)</f>
        <v>271.23745700000001</v>
      </c>
      <c r="G100">
        <f t="shared" si="4"/>
        <v>-1.6016687751770398E-2</v>
      </c>
      <c r="I100" s="5">
        <v>43153</v>
      </c>
      <c r="J100">
        <f>VLOOKUP(I100,ASURB.MX!A88:G1141,6,FALSE)</f>
        <v>333.75598100000002</v>
      </c>
      <c r="K100">
        <f t="shared" si="5"/>
        <v>-2.8706496901797405E-3</v>
      </c>
    </row>
    <row r="101" spans="1:11" x14ac:dyDescent="0.25">
      <c r="A101" s="5">
        <v>42138</v>
      </c>
      <c r="B101">
        <f>VLOOKUP(A101,ASURB.MX!A89:G1142,6,FALSE)</f>
        <v>214.55793800000001</v>
      </c>
      <c r="C101">
        <f t="shared" si="3"/>
        <v>1.5159342222044743E-2</v>
      </c>
      <c r="E101" s="5">
        <v>42643</v>
      </c>
      <c r="F101">
        <f>VLOOKUP(E101,ASURB.MX!A89:G1142,6,FALSE)</f>
        <v>273.60513300000002</v>
      </c>
      <c r="G101">
        <f t="shared" si="4"/>
        <v>8.6912842264781458E-3</v>
      </c>
      <c r="I101" s="5">
        <v>43154</v>
      </c>
      <c r="J101">
        <f>VLOOKUP(I101,ASURB.MX!A89:G1142,6,FALSE)</f>
        <v>335.68469199999998</v>
      </c>
      <c r="K101">
        <f t="shared" si="5"/>
        <v>5.7621725548203965E-3</v>
      </c>
    </row>
    <row r="102" spans="1:11" x14ac:dyDescent="0.25">
      <c r="A102" s="5">
        <v>42139</v>
      </c>
      <c r="B102">
        <f>VLOOKUP(A102,ASURB.MX!A90:G1143,6,FALSE)</f>
        <v>217.049713</v>
      </c>
      <c r="C102">
        <f t="shared" si="3"/>
        <v>1.1546610346965374E-2</v>
      </c>
      <c r="E102" s="5">
        <v>42646</v>
      </c>
      <c r="F102">
        <f>VLOOKUP(E102,ASURB.MX!A90:G1143,6,FALSE)</f>
        <v>271.17971799999998</v>
      </c>
      <c r="G102">
        <f t="shared" si="4"/>
        <v>-8.9041794033983372E-3</v>
      </c>
      <c r="I102" s="5">
        <v>43157</v>
      </c>
      <c r="J102">
        <f>VLOOKUP(I102,ASURB.MX!A90:G1143,6,FALSE)</f>
        <v>337.75048800000002</v>
      </c>
      <c r="K102">
        <f t="shared" si="5"/>
        <v>6.1351189869682477E-3</v>
      </c>
    </row>
    <row r="103" spans="1:11" x14ac:dyDescent="0.25">
      <c r="A103" s="5">
        <v>42142</v>
      </c>
      <c r="B103">
        <f>VLOOKUP(A103,ASURB.MX!A91:G1144,6,FALSE)</f>
        <v>217.285675</v>
      </c>
      <c r="C103">
        <f t="shared" si="3"/>
        <v>1.0865429331041675E-3</v>
      </c>
      <c r="E103" s="5">
        <v>42647</v>
      </c>
      <c r="F103">
        <f>VLOOKUP(E103,ASURB.MX!A91:G1144,6,FALSE)</f>
        <v>281.83438100000001</v>
      </c>
      <c r="G103">
        <f t="shared" si="4"/>
        <v>3.8537829856716721E-2</v>
      </c>
      <c r="I103" s="5">
        <v>43158</v>
      </c>
      <c r="J103">
        <f>VLOOKUP(I103,ASURB.MX!A91:G1144,6,FALSE)</f>
        <v>322.97671500000001</v>
      </c>
      <c r="K103">
        <f t="shared" si="5"/>
        <v>-4.4727190854145386E-2</v>
      </c>
    </row>
    <row r="104" spans="1:11" x14ac:dyDescent="0.25">
      <c r="A104" s="5">
        <v>42143</v>
      </c>
      <c r="B104">
        <f>VLOOKUP(A104,ASURB.MX!A92:G1145,6,FALSE)</f>
        <v>215.633926</v>
      </c>
      <c r="C104">
        <f t="shared" si="3"/>
        <v>-7.6307795309944991E-3</v>
      </c>
      <c r="E104" s="5">
        <v>42648</v>
      </c>
      <c r="F104">
        <f>VLOOKUP(E104,ASURB.MX!A92:G1145,6,FALSE)</f>
        <v>283.45135499999998</v>
      </c>
      <c r="G104">
        <f t="shared" si="4"/>
        <v>5.7209241527927607E-3</v>
      </c>
      <c r="I104" s="5">
        <v>43159</v>
      </c>
      <c r="J104">
        <f>VLOOKUP(I104,ASURB.MX!A92:G1145,6,FALSE)</f>
        <v>327.029968</v>
      </c>
      <c r="K104">
        <f t="shared" si="5"/>
        <v>1.2471581117240399E-2</v>
      </c>
    </row>
    <row r="105" spans="1:11" x14ac:dyDescent="0.25">
      <c r="A105" s="5">
        <v>42144</v>
      </c>
      <c r="B105">
        <f>VLOOKUP(A105,ASURB.MX!A93:G1146,6,FALSE)</f>
        <v>214.54849200000001</v>
      </c>
      <c r="C105">
        <f t="shared" si="3"/>
        <v>-5.0464001226792083E-3</v>
      </c>
      <c r="E105" s="5">
        <v>42649</v>
      </c>
      <c r="F105">
        <f>VLOOKUP(E105,ASURB.MX!A93:G1146,6,FALSE)</f>
        <v>282.47924799999998</v>
      </c>
      <c r="G105">
        <f t="shared" si="4"/>
        <v>-3.4354316622191364E-3</v>
      </c>
      <c r="I105" s="5">
        <v>43160</v>
      </c>
      <c r="J105">
        <f>VLOOKUP(I105,ASURB.MX!A93:G1146,6,FALSE)</f>
        <v>326.58938599999999</v>
      </c>
      <c r="K105">
        <f t="shared" si="5"/>
        <v>-1.3481304188192368E-3</v>
      </c>
    </row>
    <row r="106" spans="1:11" x14ac:dyDescent="0.25">
      <c r="A106" s="5">
        <v>42145</v>
      </c>
      <c r="B106">
        <f>VLOOKUP(A106,ASURB.MX!A94:G1147,6,FALSE)</f>
        <v>215.36019899999999</v>
      </c>
      <c r="C106">
        <f t="shared" si="3"/>
        <v>3.7761877419256562E-3</v>
      </c>
      <c r="E106" s="5">
        <v>42650</v>
      </c>
      <c r="F106">
        <f>VLOOKUP(E106,ASURB.MX!A94:G1147,6,FALSE)</f>
        <v>280.891144</v>
      </c>
      <c r="G106">
        <f t="shared" si="4"/>
        <v>-5.6378831019017906E-3</v>
      </c>
      <c r="I106" s="5">
        <v>43161</v>
      </c>
      <c r="J106">
        <f>VLOOKUP(I106,ASURB.MX!A94:G1147,6,FALSE)</f>
        <v>320.97946200000001</v>
      </c>
      <c r="K106">
        <f t="shared" si="5"/>
        <v>-1.7326541764489226E-2</v>
      </c>
    </row>
    <row r="107" spans="1:11" x14ac:dyDescent="0.25">
      <c r="A107" s="5">
        <v>42146</v>
      </c>
      <c r="B107">
        <f>VLOOKUP(A107,ASURB.MX!A95:G1148,6,FALSE)</f>
        <v>214.95436100000001</v>
      </c>
      <c r="C107">
        <f t="shared" si="3"/>
        <v>-1.8862393144565119E-3</v>
      </c>
      <c r="E107" s="5">
        <v>42653</v>
      </c>
      <c r="F107">
        <f>VLOOKUP(E107,ASURB.MX!A95:G1148,6,FALSE)</f>
        <v>282.89312699999999</v>
      </c>
      <c r="G107">
        <f t="shared" si="4"/>
        <v>7.1019768292671344E-3</v>
      </c>
      <c r="I107" s="5">
        <v>43164</v>
      </c>
      <c r="J107">
        <f>VLOOKUP(I107,ASURB.MX!A95:G1148,6,FALSE)</f>
        <v>328.802032</v>
      </c>
      <c r="K107">
        <f t="shared" si="5"/>
        <v>2.4078703436876733E-2</v>
      </c>
    </row>
    <row r="108" spans="1:11" x14ac:dyDescent="0.25">
      <c r="A108" s="5">
        <v>42149</v>
      </c>
      <c r="B108">
        <f>VLOOKUP(A108,ASURB.MX!A96:G1149,6,FALSE)</f>
        <v>212.85897800000001</v>
      </c>
      <c r="C108">
        <f t="shared" si="3"/>
        <v>-9.7958598521179201E-3</v>
      </c>
      <c r="E108" s="5">
        <v>42654</v>
      </c>
      <c r="F108">
        <f>VLOOKUP(E108,ASURB.MX!A96:G1149,6,FALSE)</f>
        <v>281.45901500000002</v>
      </c>
      <c r="G108">
        <f t="shared" si="4"/>
        <v>-5.0823412554629839E-3</v>
      </c>
      <c r="I108" s="5">
        <v>43165</v>
      </c>
      <c r="J108">
        <f>VLOOKUP(I108,ASURB.MX!A96:G1149,6,FALSE)</f>
        <v>325.12081899999998</v>
      </c>
      <c r="K108">
        <f t="shared" si="5"/>
        <v>-1.1258979194818825E-2</v>
      </c>
    </row>
    <row r="109" spans="1:11" x14ac:dyDescent="0.25">
      <c r="A109" s="5">
        <v>42150</v>
      </c>
      <c r="B109">
        <f>VLOOKUP(A109,ASURB.MX!A97:G1150,6,FALSE)</f>
        <v>212.35874899999999</v>
      </c>
      <c r="C109">
        <f t="shared" si="3"/>
        <v>-2.3528145653312891E-3</v>
      </c>
      <c r="E109" s="5">
        <v>42655</v>
      </c>
      <c r="F109">
        <f>VLOOKUP(E109,ASURB.MX!A97:G1150,6,FALSE)</f>
        <v>281.131775</v>
      </c>
      <c r="G109">
        <f t="shared" si="4"/>
        <v>-1.1633323642061624E-3</v>
      </c>
      <c r="I109" s="5">
        <v>43166</v>
      </c>
      <c r="J109">
        <f>VLOOKUP(I109,ASURB.MX!A97:G1150,6,FALSE)</f>
        <v>326.05090300000001</v>
      </c>
      <c r="K109">
        <f t="shared" si="5"/>
        <v>2.8566493324830781E-3</v>
      </c>
    </row>
    <row r="110" spans="1:11" x14ac:dyDescent="0.25">
      <c r="A110" s="5">
        <v>42151</v>
      </c>
      <c r="B110">
        <f>VLOOKUP(A110,ASURB.MX!A98:G1151,6,FALSE)</f>
        <v>216.12472500000001</v>
      </c>
      <c r="C110">
        <f t="shared" si="3"/>
        <v>1.7578614832640768E-2</v>
      </c>
      <c r="E110" s="5">
        <v>42656</v>
      </c>
      <c r="F110">
        <f>VLOOKUP(E110,ASURB.MX!A98:G1151,6,FALSE)</f>
        <v>276.19421399999999</v>
      </c>
      <c r="G110">
        <f t="shared" si="4"/>
        <v>-1.7719217421124013E-2</v>
      </c>
      <c r="I110" s="5">
        <v>43167</v>
      </c>
      <c r="J110">
        <f>VLOOKUP(I110,ASURB.MX!A98:G1151,6,FALSE)</f>
        <v>328.018799</v>
      </c>
      <c r="K110">
        <f t="shared" si="5"/>
        <v>6.0174074168935238E-3</v>
      </c>
    </row>
    <row r="111" spans="1:11" x14ac:dyDescent="0.25">
      <c r="A111" s="5">
        <v>42152</v>
      </c>
      <c r="B111">
        <f>VLOOKUP(A111,ASURB.MX!A99:G1152,6,FALSE)</f>
        <v>213.15158099999999</v>
      </c>
      <c r="C111">
        <f t="shared" si="3"/>
        <v>-1.3852111095382888E-2</v>
      </c>
      <c r="E111" s="5">
        <v>42657</v>
      </c>
      <c r="F111">
        <f>VLOOKUP(E111,ASURB.MX!A99:G1152,6,FALSE)</f>
        <v>281.32427999999999</v>
      </c>
      <c r="G111">
        <f t="shared" si="4"/>
        <v>1.8403733147482979E-2</v>
      </c>
      <c r="I111" s="5">
        <v>43168</v>
      </c>
      <c r="J111">
        <f>VLOOKUP(I111,ASURB.MX!A99:G1152,6,FALSE)</f>
        <v>331.67062399999998</v>
      </c>
      <c r="K111">
        <f t="shared" si="5"/>
        <v>1.1071459311444711E-2</v>
      </c>
    </row>
    <row r="112" spans="1:11" x14ac:dyDescent="0.25">
      <c r="A112" s="5">
        <v>42153</v>
      </c>
      <c r="B112">
        <f>VLOOKUP(A112,ASURB.MX!A100:G1153,6,FALSE)</f>
        <v>209.69705200000001</v>
      </c>
      <c r="C112">
        <f t="shared" si="3"/>
        <v>-1.6339680864756307E-2</v>
      </c>
      <c r="E112" s="5">
        <v>42660</v>
      </c>
      <c r="F112">
        <f>VLOOKUP(E112,ASURB.MX!A100:G1153,6,FALSE)</f>
        <v>280.86227400000001</v>
      </c>
      <c r="G112">
        <f t="shared" si="4"/>
        <v>-1.6436042474489878E-3</v>
      </c>
      <c r="I112" s="5">
        <v>43171</v>
      </c>
      <c r="J112">
        <f>VLOOKUP(I112,ASURB.MX!A100:G1153,6,FALSE)</f>
        <v>330.59368899999998</v>
      </c>
      <c r="K112">
        <f t="shared" si="5"/>
        <v>-3.2522844070567896E-3</v>
      </c>
    </row>
    <row r="113" spans="1:11" x14ac:dyDescent="0.25">
      <c r="A113" s="5">
        <v>42156</v>
      </c>
      <c r="B113">
        <f>VLOOKUP(A113,ASURB.MX!A101:G1154,6,FALSE)</f>
        <v>210.065155</v>
      </c>
      <c r="C113">
        <f t="shared" si="3"/>
        <v>1.753864870251812E-3</v>
      </c>
      <c r="E113" s="5">
        <v>42661</v>
      </c>
      <c r="F113">
        <f>VLOOKUP(E113,ASURB.MX!A101:G1154,6,FALSE)</f>
        <v>287.99429300000003</v>
      </c>
      <c r="G113">
        <f t="shared" si="4"/>
        <v>2.5076242899563627E-2</v>
      </c>
      <c r="I113" s="5">
        <v>43172</v>
      </c>
      <c r="J113">
        <f>VLOOKUP(I113,ASURB.MX!A101:G1154,6,FALSE)</f>
        <v>329.14468399999998</v>
      </c>
      <c r="K113">
        <f t="shared" si="5"/>
        <v>-4.3926725782483618E-3</v>
      </c>
    </row>
    <row r="114" spans="1:11" x14ac:dyDescent="0.25">
      <c r="A114" s="5">
        <v>42157</v>
      </c>
      <c r="B114">
        <f>VLOOKUP(A114,ASURB.MX!A102:G1155,6,FALSE)</f>
        <v>210.75418099999999</v>
      </c>
      <c r="C114">
        <f t="shared" si="3"/>
        <v>3.2746908556334268E-3</v>
      </c>
      <c r="E114" s="5">
        <v>42662</v>
      </c>
      <c r="F114">
        <f>VLOOKUP(E114,ASURB.MX!A102:G1155,6,FALSE)</f>
        <v>287.14730800000001</v>
      </c>
      <c r="G114">
        <f t="shared" si="4"/>
        <v>-2.9453115921957459E-3</v>
      </c>
      <c r="I114" s="5">
        <v>43173</v>
      </c>
      <c r="J114">
        <f>VLOOKUP(I114,ASURB.MX!A102:G1155,6,FALSE)</f>
        <v>328.52789300000001</v>
      </c>
      <c r="K114">
        <f t="shared" si="5"/>
        <v>-1.8756785744200608E-3</v>
      </c>
    </row>
    <row r="115" spans="1:11" x14ac:dyDescent="0.25">
      <c r="A115" s="5">
        <v>42158</v>
      </c>
      <c r="B115">
        <f>VLOOKUP(A115,ASURB.MX!A103:G1156,6,FALSE)</f>
        <v>212.40593000000001</v>
      </c>
      <c r="C115">
        <f t="shared" si="3"/>
        <v>7.8067726421781804E-3</v>
      </c>
      <c r="E115" s="5">
        <v>42663</v>
      </c>
      <c r="F115">
        <f>VLOOKUP(E115,ASURB.MX!A103:G1156,6,FALSE)</f>
        <v>290.41015599999997</v>
      </c>
      <c r="G115">
        <f t="shared" si="4"/>
        <v>1.1298902415720399E-2</v>
      </c>
      <c r="I115" s="5">
        <v>43174</v>
      </c>
      <c r="J115">
        <f>VLOOKUP(I115,ASURB.MX!A103:G1156,6,FALSE)</f>
        <v>324.993561</v>
      </c>
      <c r="K115">
        <f t="shared" si="5"/>
        <v>-1.0816374692088756E-2</v>
      </c>
    </row>
    <row r="116" spans="1:11" x14ac:dyDescent="0.25">
      <c r="A116" s="5">
        <v>42159</v>
      </c>
      <c r="B116">
        <f>VLOOKUP(A116,ASURB.MX!A104:G1157,6,FALSE)</f>
        <v>208.50779700000001</v>
      </c>
      <c r="C116">
        <f t="shared" si="3"/>
        <v>-1.8522771775662542E-2</v>
      </c>
      <c r="E116" s="5">
        <v>42664</v>
      </c>
      <c r="F116">
        <f>VLOOKUP(E116,ASURB.MX!A104:G1157,6,FALSE)</f>
        <v>290.00585899999999</v>
      </c>
      <c r="G116">
        <f t="shared" si="4"/>
        <v>-1.3931285662009607E-3</v>
      </c>
      <c r="I116" s="5">
        <v>43175</v>
      </c>
      <c r="J116">
        <f>VLOOKUP(I116,ASURB.MX!A104:G1157,6,FALSE)</f>
        <v>323.28024299999998</v>
      </c>
      <c r="K116">
        <f t="shared" si="5"/>
        <v>-5.2857973854645449E-3</v>
      </c>
    </row>
    <row r="117" spans="1:11" x14ac:dyDescent="0.25">
      <c r="A117" s="5">
        <v>42160</v>
      </c>
      <c r="B117">
        <f>VLOOKUP(A117,ASURB.MX!A105:G1158,6,FALSE)</f>
        <v>207.94146699999999</v>
      </c>
      <c r="C117">
        <f t="shared" si="3"/>
        <v>-2.7198047784816591E-3</v>
      </c>
      <c r="E117" s="5">
        <v>42667</v>
      </c>
      <c r="F117">
        <f>VLOOKUP(E117,ASURB.MX!A105:G1158,6,FALSE)</f>
        <v>290.96835299999998</v>
      </c>
      <c r="G117">
        <f t="shared" si="4"/>
        <v>3.313382455473969E-3</v>
      </c>
      <c r="I117" s="5">
        <v>43179</v>
      </c>
      <c r="J117">
        <f>VLOOKUP(I117,ASURB.MX!A105:G1158,6,FALSE)</f>
        <v>313.26458700000001</v>
      </c>
      <c r="K117">
        <f t="shared" si="5"/>
        <v>-3.1471413108265123E-2</v>
      </c>
    </row>
    <row r="118" spans="1:11" x14ac:dyDescent="0.25">
      <c r="A118" s="5">
        <v>42163</v>
      </c>
      <c r="B118">
        <f>VLOOKUP(A118,ASURB.MX!A106:G1159,6,FALSE)</f>
        <v>207.59223900000001</v>
      </c>
      <c r="C118">
        <f t="shared" si="3"/>
        <v>-1.6808652447704462E-3</v>
      </c>
      <c r="E118" s="5">
        <v>42668</v>
      </c>
      <c r="F118">
        <f>VLOOKUP(E118,ASURB.MX!A106:G1159,6,FALSE)</f>
        <v>290.10214200000001</v>
      </c>
      <c r="G118">
        <f t="shared" si="4"/>
        <v>-2.981433919276571E-3</v>
      </c>
      <c r="I118" s="5">
        <v>43180</v>
      </c>
      <c r="J118">
        <f>VLOOKUP(I118,ASURB.MX!A106:G1159,6,FALSE)</f>
        <v>316.02551299999999</v>
      </c>
      <c r="K118">
        <f t="shared" si="5"/>
        <v>8.7747883375513189E-3</v>
      </c>
    </row>
    <row r="119" spans="1:11" x14ac:dyDescent="0.25">
      <c r="A119" s="5">
        <v>42164</v>
      </c>
      <c r="B119">
        <f>VLOOKUP(A119,ASURB.MX!A107:G1160,6,FALSE)</f>
        <v>205.49690200000001</v>
      </c>
      <c r="C119">
        <f t="shared" si="3"/>
        <v>-1.0144807802992928E-2</v>
      </c>
      <c r="E119" s="5">
        <v>42669</v>
      </c>
      <c r="F119">
        <f>VLOOKUP(E119,ASURB.MX!A107:G1160,6,FALSE)</f>
        <v>289.64013699999998</v>
      </c>
      <c r="G119">
        <f t="shared" si="4"/>
        <v>-1.5938292394311662E-3</v>
      </c>
      <c r="I119" s="5">
        <v>43181</v>
      </c>
      <c r="J119">
        <f>VLOOKUP(I119,ASURB.MX!A107:G1160,6,FALSE)</f>
        <v>319.71649200000002</v>
      </c>
      <c r="K119">
        <f t="shared" si="5"/>
        <v>1.1611692927435843E-2</v>
      </c>
    </row>
    <row r="120" spans="1:11" x14ac:dyDescent="0.25">
      <c r="A120" s="5">
        <v>42165</v>
      </c>
      <c r="B120">
        <f>VLOOKUP(A120,ASURB.MX!A108:G1161,6,FALSE)</f>
        <v>205.00607299999999</v>
      </c>
      <c r="C120">
        <f t="shared" si="3"/>
        <v>-2.391355307004787E-3</v>
      </c>
      <c r="E120" s="5">
        <v>42670</v>
      </c>
      <c r="F120">
        <f>VLOOKUP(E120,ASURB.MX!A108:G1161,6,FALSE)</f>
        <v>291.362976</v>
      </c>
      <c r="G120">
        <f t="shared" si="4"/>
        <v>5.9305845736983866E-3</v>
      </c>
      <c r="I120" s="5">
        <v>43182</v>
      </c>
      <c r="J120">
        <f>VLOOKUP(I120,ASURB.MX!A108:G1161,6,FALSE)</f>
        <v>305.42245500000001</v>
      </c>
      <c r="K120">
        <f t="shared" si="5"/>
        <v>-4.5738723992853267E-2</v>
      </c>
    </row>
    <row r="121" spans="1:11" x14ac:dyDescent="0.25">
      <c r="A121" s="5">
        <v>42166</v>
      </c>
      <c r="B121">
        <f>VLOOKUP(A121,ASURB.MX!A109:G1162,6,FALSE)</f>
        <v>205.062714</v>
      </c>
      <c r="C121">
        <f t="shared" si="3"/>
        <v>2.7625121519040758E-4</v>
      </c>
      <c r="E121" s="5">
        <v>42671</v>
      </c>
      <c r="F121">
        <f>VLOOKUP(E121,ASURB.MX!A109:G1162,6,FALSE)</f>
        <v>291.54586799999998</v>
      </c>
      <c r="G121">
        <f t="shared" si="4"/>
        <v>6.2751494640729479E-4</v>
      </c>
      <c r="I121" s="5">
        <v>43185</v>
      </c>
      <c r="J121">
        <f>VLOOKUP(I121,ASURB.MX!A109:G1162,6,FALSE)</f>
        <v>307.33160400000003</v>
      </c>
      <c r="K121">
        <f t="shared" si="5"/>
        <v>6.2313913704222608E-3</v>
      </c>
    </row>
    <row r="122" spans="1:11" x14ac:dyDescent="0.25">
      <c r="A122" s="5">
        <v>42167</v>
      </c>
      <c r="B122">
        <f>VLOOKUP(A122,ASURB.MX!A110:G1163,6,FALSE)</f>
        <v>208.71545399999999</v>
      </c>
      <c r="C122">
        <f t="shared" si="3"/>
        <v>1.765600591060543E-2</v>
      </c>
      <c r="E122" s="5">
        <v>42674</v>
      </c>
      <c r="F122">
        <f>VLOOKUP(E122,ASURB.MX!A110:G1163,6,FALSE)</f>
        <v>289.35137900000001</v>
      </c>
      <c r="G122">
        <f t="shared" si="4"/>
        <v>-7.5555511785878283E-3</v>
      </c>
      <c r="I122" s="5">
        <v>43186</v>
      </c>
      <c r="J122">
        <f>VLOOKUP(I122,ASURB.MX!A110:G1163,6,FALSE)</f>
        <v>303.55248999999998</v>
      </c>
      <c r="K122">
        <f t="shared" si="5"/>
        <v>-1.2372763499834684E-2</v>
      </c>
    </row>
    <row r="123" spans="1:11" x14ac:dyDescent="0.25">
      <c r="A123" s="5">
        <v>42170</v>
      </c>
      <c r="B123">
        <f>VLOOKUP(A123,ASURB.MX!A111:G1164,6,FALSE)</f>
        <v>203.316574</v>
      </c>
      <c r="C123">
        <f t="shared" si="3"/>
        <v>-2.6207618064184725E-2</v>
      </c>
      <c r="E123" s="5">
        <v>42675</v>
      </c>
      <c r="F123">
        <f>VLOOKUP(E123,ASURB.MX!A111:G1164,6,FALSE)</f>
        <v>287.35906999999997</v>
      </c>
      <c r="G123">
        <f t="shared" si="4"/>
        <v>-6.9092451129695847E-3</v>
      </c>
      <c r="I123" s="5">
        <v>43187</v>
      </c>
      <c r="J123">
        <f>VLOOKUP(I123,ASURB.MX!A111:G1164,6,FALSE)</f>
        <v>299.99856599999998</v>
      </c>
      <c r="K123">
        <f t="shared" si="5"/>
        <v>-1.1776849829994019E-2</v>
      </c>
    </row>
    <row r="124" spans="1:11" x14ac:dyDescent="0.25">
      <c r="A124" s="5">
        <v>42171</v>
      </c>
      <c r="B124">
        <f>VLOOKUP(A124,ASURB.MX!A112:G1165,6,FALSE)</f>
        <v>206.714462</v>
      </c>
      <c r="C124">
        <f t="shared" si="3"/>
        <v>1.6574188223231732E-2</v>
      </c>
      <c r="E124" s="5">
        <v>42677</v>
      </c>
      <c r="F124">
        <f>VLOOKUP(E124,ASURB.MX!A112:G1165,6,FALSE)</f>
        <v>280.756439</v>
      </c>
      <c r="G124">
        <f t="shared" si="4"/>
        <v>-2.3245020398925904E-2</v>
      </c>
      <c r="I124" s="5">
        <v>43192</v>
      </c>
      <c r="J124">
        <f>VLOOKUP(I124,ASURB.MX!A112:G1165,6,FALSE)</f>
        <v>299.98876999999999</v>
      </c>
      <c r="K124">
        <f t="shared" si="5"/>
        <v>-3.2654022553736449E-5</v>
      </c>
    </row>
    <row r="125" spans="1:11" x14ac:dyDescent="0.25">
      <c r="A125" s="5">
        <v>42172</v>
      </c>
      <c r="B125">
        <f>VLOOKUP(A125,ASURB.MX!A113:G1166,6,FALSE)</f>
        <v>205.383636</v>
      </c>
      <c r="C125">
        <f t="shared" si="3"/>
        <v>-6.4588049926380875E-3</v>
      </c>
      <c r="E125" s="5">
        <v>42678</v>
      </c>
      <c r="F125">
        <f>VLOOKUP(E125,ASURB.MX!A113:G1166,6,FALSE)</f>
        <v>277.66683999999998</v>
      </c>
      <c r="G125">
        <f t="shared" si="4"/>
        <v>-1.1065550602859252E-2</v>
      </c>
      <c r="I125" s="5">
        <v>43193</v>
      </c>
      <c r="J125">
        <f>VLOOKUP(I125,ASURB.MX!A113:G1166,6,FALSE)</f>
        <v>300.40976000000001</v>
      </c>
      <c r="K125">
        <f t="shared" si="5"/>
        <v>1.4023687532833502E-3</v>
      </c>
    </row>
    <row r="126" spans="1:11" x14ac:dyDescent="0.25">
      <c r="A126" s="5">
        <v>42173</v>
      </c>
      <c r="B126">
        <f>VLOOKUP(A126,ASURB.MX!A114:G1167,6,FALSE)</f>
        <v>205.015533</v>
      </c>
      <c r="C126">
        <f t="shared" si="3"/>
        <v>-1.7938783824045213E-3</v>
      </c>
      <c r="E126" s="5">
        <v>42681</v>
      </c>
      <c r="F126">
        <f>VLOOKUP(E126,ASURB.MX!A114:G1167,6,FALSE)</f>
        <v>293.95205700000002</v>
      </c>
      <c r="G126">
        <f t="shared" si="4"/>
        <v>5.69947048642813E-2</v>
      </c>
      <c r="I126" s="5">
        <v>43194</v>
      </c>
      <c r="J126">
        <f>VLOOKUP(I126,ASURB.MX!A114:G1167,6,FALSE)</f>
        <v>302.87692299999998</v>
      </c>
      <c r="K126">
        <f t="shared" si="5"/>
        <v>8.1791188949692107E-3</v>
      </c>
    </row>
    <row r="127" spans="1:11" x14ac:dyDescent="0.25">
      <c r="A127" s="5">
        <v>42174</v>
      </c>
      <c r="B127">
        <f>VLOOKUP(A127,ASURB.MX!A115:G1168,6,FALSE)</f>
        <v>203.07115200000001</v>
      </c>
      <c r="C127">
        <f t="shared" si="3"/>
        <v>-9.5293269064557901E-3</v>
      </c>
      <c r="E127" s="5">
        <v>42682</v>
      </c>
      <c r="F127">
        <f>VLOOKUP(E127,ASURB.MX!A115:G1168,6,FALSE)</f>
        <v>292.335083</v>
      </c>
      <c r="G127">
        <f t="shared" si="4"/>
        <v>-5.5159937496180502E-3</v>
      </c>
      <c r="I127" s="5">
        <v>43195</v>
      </c>
      <c r="J127">
        <f>VLOOKUP(I127,ASURB.MX!A115:G1168,6,FALSE)</f>
        <v>305.15811200000002</v>
      </c>
      <c r="K127">
        <f t="shared" si="5"/>
        <v>7.5035140140763453E-3</v>
      </c>
    </row>
    <row r="128" spans="1:11" x14ac:dyDescent="0.25">
      <c r="A128" s="5">
        <v>42177</v>
      </c>
      <c r="B128">
        <f>VLOOKUP(A128,ASURB.MX!A116:G1169,6,FALSE)</f>
        <v>207.27134699999999</v>
      </c>
      <c r="C128">
        <f t="shared" si="3"/>
        <v>2.0472369824214125E-2</v>
      </c>
      <c r="E128" s="5">
        <v>42683</v>
      </c>
      <c r="F128">
        <f>VLOOKUP(E128,ASURB.MX!A116:G1169,6,FALSE)</f>
        <v>292.96072400000003</v>
      </c>
      <c r="G128">
        <f t="shared" si="4"/>
        <v>2.1378633873894381E-3</v>
      </c>
      <c r="I128" s="5">
        <v>43196</v>
      </c>
      <c r="J128">
        <f>VLOOKUP(I128,ASURB.MX!A116:G1169,6,FALSE)</f>
        <v>303.68954500000001</v>
      </c>
      <c r="K128">
        <f t="shared" si="5"/>
        <v>-4.8240962452391458E-3</v>
      </c>
    </row>
    <row r="129" spans="1:11" x14ac:dyDescent="0.25">
      <c r="A129" s="5">
        <v>42178</v>
      </c>
      <c r="B129">
        <f>VLOOKUP(A129,ASURB.MX!A117:G1170,6,FALSE)</f>
        <v>208.290695</v>
      </c>
      <c r="C129">
        <f t="shared" si="3"/>
        <v>4.9058862043403978E-3</v>
      </c>
      <c r="E129" s="5">
        <v>42684</v>
      </c>
      <c r="F129">
        <f>VLOOKUP(E129,ASURB.MX!A117:G1170,6,FALSE)</f>
        <v>282.51776100000001</v>
      </c>
      <c r="G129">
        <f t="shared" si="4"/>
        <v>-3.6297132843620468E-2</v>
      </c>
      <c r="I129" s="5">
        <v>43199</v>
      </c>
      <c r="J129">
        <f>VLOOKUP(I129,ASURB.MX!A117:G1170,6,FALSE)</f>
        <v>304.35528599999998</v>
      </c>
      <c r="K129">
        <f t="shared" si="5"/>
        <v>2.1897769114519786E-3</v>
      </c>
    </row>
    <row r="130" spans="1:11" x14ac:dyDescent="0.25">
      <c r="A130" s="5">
        <v>42179</v>
      </c>
      <c r="B130">
        <f>VLOOKUP(A130,ASURB.MX!A118:G1171,6,FALSE)</f>
        <v>208.26237499999999</v>
      </c>
      <c r="C130">
        <f t="shared" si="3"/>
        <v>-1.3597307081974591E-4</v>
      </c>
      <c r="E130" s="5">
        <v>42685</v>
      </c>
      <c r="F130">
        <f>VLOOKUP(E130,ASURB.MX!A118:G1171,6,FALSE)</f>
        <v>270.890961</v>
      </c>
      <c r="G130">
        <f t="shared" si="4"/>
        <v>-4.20250374282213E-2</v>
      </c>
      <c r="I130" s="5">
        <v>43200</v>
      </c>
      <c r="J130">
        <f>VLOOKUP(I130,ASURB.MX!A118:G1171,6,FALSE)</f>
        <v>304.55111699999998</v>
      </c>
      <c r="K130">
        <f t="shared" si="5"/>
        <v>6.4322203145510863E-4</v>
      </c>
    </row>
    <row r="131" spans="1:11" x14ac:dyDescent="0.25">
      <c r="A131" s="5">
        <v>42180</v>
      </c>
      <c r="B131">
        <f>VLOOKUP(A131,ASURB.MX!A119:G1172,6,FALSE)</f>
        <v>211.471497</v>
      </c>
      <c r="C131">
        <f t="shared" si="3"/>
        <v>1.529152039620066E-2</v>
      </c>
      <c r="E131" s="5">
        <v>42688</v>
      </c>
      <c r="F131">
        <f>VLOOKUP(E131,ASURB.MX!A119:G1172,6,FALSE)</f>
        <v>286.040436</v>
      </c>
      <c r="G131">
        <f t="shared" si="4"/>
        <v>5.4416803462925621E-2</v>
      </c>
      <c r="I131" s="5">
        <v>43201</v>
      </c>
      <c r="J131">
        <f>VLOOKUP(I131,ASURB.MX!A119:G1172,6,FALSE)</f>
        <v>305.85324100000003</v>
      </c>
      <c r="K131">
        <f t="shared" si="5"/>
        <v>4.2664373479372533E-3</v>
      </c>
    </row>
    <row r="132" spans="1:11" x14ac:dyDescent="0.25">
      <c r="A132" s="5">
        <v>42181</v>
      </c>
      <c r="B132">
        <f>VLOOKUP(A132,ASURB.MX!A120:G1173,6,FALSE)</f>
        <v>211.94343599999999</v>
      </c>
      <c r="C132">
        <f t="shared" si="3"/>
        <v>2.229204303646406E-3</v>
      </c>
      <c r="E132" s="5">
        <v>42689</v>
      </c>
      <c r="F132">
        <f>VLOOKUP(E132,ASURB.MX!A120:G1173,6,FALSE)</f>
        <v>289.89038099999999</v>
      </c>
      <c r="G132">
        <f t="shared" si="4"/>
        <v>1.3369669528716443E-2</v>
      </c>
      <c r="I132" s="5">
        <v>43202</v>
      </c>
      <c r="J132">
        <f>VLOOKUP(I132,ASURB.MX!A120:G1173,6,FALSE)</f>
        <v>308.71206699999999</v>
      </c>
      <c r="K132">
        <f t="shared" si="5"/>
        <v>9.3036381451034687E-3</v>
      </c>
    </row>
    <row r="133" spans="1:11" x14ac:dyDescent="0.25">
      <c r="A133" s="5">
        <v>42184</v>
      </c>
      <c r="B133">
        <f>VLOOKUP(A133,ASURB.MX!A121:G1174,6,FALSE)</f>
        <v>206.69558699999999</v>
      </c>
      <c r="C133">
        <f t="shared" si="3"/>
        <v>-2.5072311073265154E-2</v>
      </c>
      <c r="E133" s="5">
        <v>42690</v>
      </c>
      <c r="F133">
        <f>VLOOKUP(E133,ASURB.MX!A121:G1174,6,FALSE)</f>
        <v>289.74600199999998</v>
      </c>
      <c r="G133">
        <f t="shared" si="4"/>
        <v>-4.9817094723657903E-4</v>
      </c>
      <c r="I133" s="5">
        <v>43203</v>
      </c>
      <c r="J133">
        <f>VLOOKUP(I133,ASURB.MX!A121:G1174,6,FALSE)</f>
        <v>314.03805499999999</v>
      </c>
      <c r="K133">
        <f t="shared" si="5"/>
        <v>1.7105152357076749E-2</v>
      </c>
    </row>
    <row r="134" spans="1:11" x14ac:dyDescent="0.25">
      <c r="A134" s="5">
        <v>42185</v>
      </c>
      <c r="B134">
        <f>VLOOKUP(A134,ASURB.MX!A122:G1175,6,FALSE)</f>
        <v>210.67868000000001</v>
      </c>
      <c r="C134">
        <f t="shared" si="3"/>
        <v>1.9087012491802554E-2</v>
      </c>
      <c r="E134" s="5">
        <v>42691</v>
      </c>
      <c r="F134">
        <f>VLOOKUP(E134,ASURB.MX!A122:G1175,6,FALSE)</f>
        <v>292.44094799999999</v>
      </c>
      <c r="G134">
        <f t="shared" si="4"/>
        <v>9.2580750876097573E-3</v>
      </c>
      <c r="I134" s="5">
        <v>43206</v>
      </c>
      <c r="J134">
        <f>VLOOKUP(I134,ASURB.MX!A122:G1175,6,FALSE)</f>
        <v>315.271637</v>
      </c>
      <c r="K134">
        <f t="shared" si="5"/>
        <v>3.9204340745870635E-3</v>
      </c>
    </row>
    <row r="135" spans="1:11" x14ac:dyDescent="0.25">
      <c r="A135" s="5">
        <v>42186</v>
      </c>
      <c r="B135">
        <f>VLOOKUP(A135,ASURB.MX!A123:G1176,6,FALSE)</f>
        <v>209.54603599999999</v>
      </c>
      <c r="C135">
        <f t="shared" si="3"/>
        <v>-5.3906717034832791E-3</v>
      </c>
      <c r="E135" s="5">
        <v>42692</v>
      </c>
      <c r="F135">
        <f>VLOOKUP(E135,ASURB.MX!A123:G1176,6,FALSE)</f>
        <v>295.54980499999999</v>
      </c>
      <c r="G135">
        <f t="shared" si="4"/>
        <v>1.0574608372858663E-2</v>
      </c>
      <c r="I135" s="5">
        <v>43207</v>
      </c>
      <c r="J135">
        <f>VLOOKUP(I135,ASURB.MX!A123:G1176,6,FALSE)</f>
        <v>320.60742199999999</v>
      </c>
      <c r="K135">
        <f t="shared" si="5"/>
        <v>1.6782783343669783E-2</v>
      </c>
    </row>
    <row r="136" spans="1:11" x14ac:dyDescent="0.25">
      <c r="A136" s="5">
        <v>42187</v>
      </c>
      <c r="B136">
        <f>VLOOKUP(A136,ASURB.MX!A124:G1177,6,FALSE)</f>
        <v>212.16996800000001</v>
      </c>
      <c r="C136">
        <f t="shared" si="3"/>
        <v>1.2444231836721525E-2</v>
      </c>
      <c r="E136" s="5">
        <v>42696</v>
      </c>
      <c r="F136">
        <f>VLOOKUP(E136,ASURB.MX!A124:G1177,6,FALSE)</f>
        <v>299.36120599999998</v>
      </c>
      <c r="G136">
        <f t="shared" si="4"/>
        <v>1.2813523628676621E-2</v>
      </c>
      <c r="I136" s="5">
        <v>43208</v>
      </c>
      <c r="J136">
        <f>VLOOKUP(I136,ASURB.MX!A124:G1177,6,FALSE)</f>
        <v>319.785034</v>
      </c>
      <c r="K136">
        <f t="shared" si="5"/>
        <v>-2.5683889445499877E-3</v>
      </c>
    </row>
    <row r="137" spans="1:11" x14ac:dyDescent="0.25">
      <c r="A137" s="5">
        <v>42188</v>
      </c>
      <c r="B137">
        <f>VLOOKUP(A137,ASURB.MX!A125:G1178,6,FALSE)</f>
        <v>212.30209400000001</v>
      </c>
      <c r="C137">
        <f t="shared" si="3"/>
        <v>6.22542758855332E-4</v>
      </c>
      <c r="E137" s="5">
        <v>42697</v>
      </c>
      <c r="F137">
        <f>VLOOKUP(E137,ASURB.MX!A125:G1178,6,FALSE)</f>
        <v>298.75485200000003</v>
      </c>
      <c r="G137">
        <f t="shared" si="4"/>
        <v>-2.0275469939782542E-3</v>
      </c>
      <c r="I137" s="5">
        <v>43209</v>
      </c>
      <c r="J137">
        <f>VLOOKUP(I137,ASURB.MX!A125:G1178,6,FALSE)</f>
        <v>320.264771</v>
      </c>
      <c r="K137">
        <f t="shared" si="5"/>
        <v>1.4990617482906273E-3</v>
      </c>
    </row>
    <row r="138" spans="1:11" x14ac:dyDescent="0.25">
      <c r="A138" s="5">
        <v>42191</v>
      </c>
      <c r="B138">
        <f>VLOOKUP(A138,ASURB.MX!A126:G1179,6,FALSE)</f>
        <v>211.76409899999999</v>
      </c>
      <c r="C138">
        <f t="shared" si="3"/>
        <v>-2.537317510869878E-3</v>
      </c>
      <c r="E138" s="5">
        <v>42698</v>
      </c>
      <c r="F138">
        <f>VLOOKUP(E138,ASURB.MX!A126:G1179,6,FALSE)</f>
        <v>297.37851000000001</v>
      </c>
      <c r="G138">
        <f t="shared" si="4"/>
        <v>-4.6175722858688099E-3</v>
      </c>
      <c r="I138" s="5">
        <v>43210</v>
      </c>
      <c r="J138">
        <f>VLOOKUP(I138,ASURB.MX!A126:G1179,6,FALSE)</f>
        <v>319.60882600000002</v>
      </c>
      <c r="K138">
        <f t="shared" si="5"/>
        <v>-2.050233773811307E-3</v>
      </c>
    </row>
    <row r="139" spans="1:11" x14ac:dyDescent="0.25">
      <c r="A139" s="5">
        <v>42192</v>
      </c>
      <c r="B139">
        <f>VLOOKUP(A139,ASURB.MX!A127:G1180,6,FALSE)</f>
        <v>214.03881799999999</v>
      </c>
      <c r="C139">
        <f t="shared" si="3"/>
        <v>1.0684476545035983E-2</v>
      </c>
      <c r="E139" s="5">
        <v>42699</v>
      </c>
      <c r="F139">
        <f>VLOOKUP(E139,ASURB.MX!A127:G1180,6,FALSE)</f>
        <v>295.87701399999997</v>
      </c>
      <c r="G139">
        <f t="shared" si="4"/>
        <v>-5.0618970925696595E-3</v>
      </c>
      <c r="I139" s="5">
        <v>43213</v>
      </c>
      <c r="J139">
        <f>VLOOKUP(I139,ASURB.MX!A127:G1180,6,FALSE)</f>
        <v>326.48168900000002</v>
      </c>
      <c r="K139">
        <f t="shared" si="5"/>
        <v>2.127603516801652E-2</v>
      </c>
    </row>
    <row r="140" spans="1:11" x14ac:dyDescent="0.25">
      <c r="A140" s="5">
        <v>42193</v>
      </c>
      <c r="B140">
        <f>VLOOKUP(A140,ASURB.MX!A128:G1181,6,FALSE)</f>
        <v>214.605118</v>
      </c>
      <c r="C140">
        <f t="shared" si="3"/>
        <v>2.6422878380686185E-3</v>
      </c>
      <c r="E140" s="5">
        <v>42702</v>
      </c>
      <c r="F140">
        <f>VLOOKUP(E140,ASURB.MX!A128:G1181,6,FALSE)</f>
        <v>298.22549400000003</v>
      </c>
      <c r="G140">
        <f t="shared" si="4"/>
        <v>7.9060168944875015E-3</v>
      </c>
      <c r="I140" s="5">
        <v>43214</v>
      </c>
      <c r="J140">
        <f>VLOOKUP(I140,ASURB.MX!A128:G1181,6,FALSE)</f>
        <v>323.01586900000001</v>
      </c>
      <c r="K140">
        <f t="shared" si="5"/>
        <v>-1.0672412401764073E-2</v>
      </c>
    </row>
    <row r="141" spans="1:11" x14ac:dyDescent="0.25">
      <c r="A141" s="5">
        <v>42194</v>
      </c>
      <c r="B141">
        <f>VLOOKUP(A141,ASURB.MX!A129:G1182,6,FALSE)</f>
        <v>217.370621</v>
      </c>
      <c r="C141">
        <f t="shared" si="3"/>
        <v>1.2804148627017424E-2</v>
      </c>
      <c r="E141" s="5">
        <v>42703</v>
      </c>
      <c r="F141">
        <f>VLOOKUP(E141,ASURB.MX!A129:G1182,6,FALSE)</f>
        <v>291.35333300000002</v>
      </c>
      <c r="G141">
        <f t="shared" si="4"/>
        <v>-2.3313158261442344E-2</v>
      </c>
      <c r="I141" s="5">
        <v>43215</v>
      </c>
      <c r="J141">
        <f>VLOOKUP(I141,ASURB.MX!A129:G1182,6,FALSE)</f>
        <v>325.17956500000003</v>
      </c>
      <c r="K141">
        <f t="shared" si="5"/>
        <v>6.6760853990915177E-3</v>
      </c>
    </row>
    <row r="142" spans="1:11" x14ac:dyDescent="0.25">
      <c r="A142" s="5">
        <v>42195</v>
      </c>
      <c r="B142">
        <f>VLOOKUP(A142,ASURB.MX!A130:G1183,6,FALSE)</f>
        <v>218.389984</v>
      </c>
      <c r="C142">
        <f t="shared" si="3"/>
        <v>4.6785544525829196E-3</v>
      </c>
      <c r="E142" s="5">
        <v>42704</v>
      </c>
      <c r="F142">
        <f>VLOOKUP(E142,ASURB.MX!A130:G1183,6,FALSE)</f>
        <v>286.030823</v>
      </c>
      <c r="G142">
        <f t="shared" si="4"/>
        <v>-1.8437155632565407E-2</v>
      </c>
      <c r="I142" s="5">
        <v>43216</v>
      </c>
      <c r="J142">
        <f>VLOOKUP(I142,ASURB.MX!A130:G1183,6,FALSE)</f>
        <v>324.40612800000002</v>
      </c>
      <c r="K142">
        <f t="shared" si="5"/>
        <v>-2.3813251240885351E-3</v>
      </c>
    </row>
    <row r="143" spans="1:11" x14ac:dyDescent="0.25">
      <c r="A143" s="5">
        <v>42198</v>
      </c>
      <c r="B143">
        <f>VLOOKUP(A143,ASURB.MX!A131:G1184,6,FALSE)</f>
        <v>221.07998699999999</v>
      </c>
      <c r="C143">
        <f t="shared" ref="C143:C206" si="6">LN(B143/B142)</f>
        <v>1.2242186149566535E-2</v>
      </c>
      <c r="E143" s="5">
        <v>42705</v>
      </c>
      <c r="F143">
        <f>VLOOKUP(E143,ASURB.MX!A131:G1184,6,FALSE)</f>
        <v>289.31286599999999</v>
      </c>
      <c r="G143">
        <f t="shared" ref="G143:G206" si="7">LN(F143/F142)</f>
        <v>1.1409106118676073E-2</v>
      </c>
      <c r="I143" s="5">
        <v>43217</v>
      </c>
      <c r="J143">
        <f>VLOOKUP(I143,ASURB.MX!A131:G1184,6,FALSE)</f>
        <v>326.540436</v>
      </c>
      <c r="K143">
        <f t="shared" ref="K143:K206" si="8">LN(J143/J142)</f>
        <v>6.557575586960733E-3</v>
      </c>
    </row>
    <row r="144" spans="1:11" x14ac:dyDescent="0.25">
      <c r="A144" s="5">
        <v>42199</v>
      </c>
      <c r="B144">
        <f>VLOOKUP(A144,ASURB.MX!A132:G1185,6,FALSE)</f>
        <v>221.54248000000001</v>
      </c>
      <c r="C144">
        <f t="shared" si="6"/>
        <v>2.0897862300193332E-3</v>
      </c>
      <c r="E144" s="5">
        <v>42706</v>
      </c>
      <c r="F144">
        <f>VLOOKUP(E144,ASURB.MX!A132:G1185,6,FALSE)</f>
        <v>279.45706200000001</v>
      </c>
      <c r="G144">
        <f t="shared" si="7"/>
        <v>-3.4660027394169582E-2</v>
      </c>
      <c r="I144" s="5">
        <v>43220</v>
      </c>
      <c r="J144">
        <f>VLOOKUP(I144,ASURB.MX!A132:G1185,6,FALSE)</f>
        <v>329.28173800000002</v>
      </c>
      <c r="K144">
        <f t="shared" si="8"/>
        <v>8.3599429057172967E-3</v>
      </c>
    </row>
    <row r="145" spans="1:11" x14ac:dyDescent="0.25">
      <c r="A145" s="5">
        <v>42200</v>
      </c>
      <c r="B145">
        <f>VLOOKUP(A145,ASURB.MX!A133:G1186,6,FALSE)</f>
        <v>223.71336400000001</v>
      </c>
      <c r="C145">
        <f t="shared" si="6"/>
        <v>9.7512530430259852E-3</v>
      </c>
      <c r="E145" s="5">
        <v>42709</v>
      </c>
      <c r="F145">
        <f>VLOOKUP(E145,ASURB.MX!A133:G1186,6,FALSE)</f>
        <v>283.83633400000002</v>
      </c>
      <c r="G145">
        <f t="shared" si="7"/>
        <v>1.5549126846067135E-2</v>
      </c>
      <c r="I145" s="5">
        <v>43222</v>
      </c>
      <c r="J145">
        <f>VLOOKUP(I145,ASURB.MX!A133:G1186,6,FALSE)</f>
        <v>326.41314699999998</v>
      </c>
      <c r="K145">
        <f t="shared" si="8"/>
        <v>-8.7498297366544828E-3</v>
      </c>
    </row>
    <row r="146" spans="1:11" x14ac:dyDescent="0.25">
      <c r="A146" s="5">
        <v>42201</v>
      </c>
      <c r="B146">
        <f>VLOOKUP(A146,ASURB.MX!A134:G1187,6,FALSE)</f>
        <v>226.24288899999999</v>
      </c>
      <c r="C146">
        <f t="shared" si="6"/>
        <v>1.1243544815991465E-2</v>
      </c>
      <c r="E146" s="5">
        <v>42710</v>
      </c>
      <c r="F146">
        <f>VLOOKUP(E146,ASURB.MX!A134:G1187,6,FALSE)</f>
        <v>282.73913599999997</v>
      </c>
      <c r="G146">
        <f t="shared" si="7"/>
        <v>-3.8730916874107953E-3</v>
      </c>
      <c r="I146" s="5">
        <v>43223</v>
      </c>
      <c r="J146">
        <f>VLOOKUP(I146,ASURB.MX!A134:G1187,6,FALSE)</f>
        <v>320.60742199999999</v>
      </c>
      <c r="K146">
        <f t="shared" si="8"/>
        <v>-1.7946510827208353E-2</v>
      </c>
    </row>
    <row r="147" spans="1:11" x14ac:dyDescent="0.25">
      <c r="A147" s="5">
        <v>42202</v>
      </c>
      <c r="B147">
        <f>VLOOKUP(A147,ASURB.MX!A135:G1188,6,FALSE)</f>
        <v>225.54444899999999</v>
      </c>
      <c r="C147">
        <f t="shared" si="6"/>
        <v>-3.0918996513119453E-3</v>
      </c>
      <c r="E147" s="5">
        <v>42711</v>
      </c>
      <c r="F147">
        <f>VLOOKUP(E147,ASURB.MX!A135:G1188,6,FALSE)</f>
        <v>289.42837500000002</v>
      </c>
      <c r="G147">
        <f t="shared" si="7"/>
        <v>2.3383165452663751E-2</v>
      </c>
      <c r="I147" s="5">
        <v>43224</v>
      </c>
      <c r="J147">
        <f>VLOOKUP(I147,ASURB.MX!A135:G1188,6,FALSE)</f>
        <v>317.259094</v>
      </c>
      <c r="K147">
        <f t="shared" si="8"/>
        <v>-1.0498618976310449E-2</v>
      </c>
    </row>
    <row r="148" spans="1:11" x14ac:dyDescent="0.25">
      <c r="A148" s="5">
        <v>42205</v>
      </c>
      <c r="B148">
        <f>VLOOKUP(A148,ASURB.MX!A136:G1189,6,FALSE)</f>
        <v>226.375046</v>
      </c>
      <c r="C148">
        <f t="shared" si="6"/>
        <v>3.6758668056654795E-3</v>
      </c>
      <c r="E148" s="5">
        <v>42712</v>
      </c>
      <c r="F148">
        <f>VLOOKUP(E148,ASURB.MX!A136:G1189,6,FALSE)</f>
        <v>288.10977200000002</v>
      </c>
      <c r="G148">
        <f t="shared" si="7"/>
        <v>-4.5662967824325346E-3</v>
      </c>
      <c r="I148" s="5">
        <v>43227</v>
      </c>
      <c r="J148">
        <f>VLOOKUP(I148,ASURB.MX!A136:G1189,6,FALSE)</f>
        <v>315.48703</v>
      </c>
      <c r="K148">
        <f t="shared" si="8"/>
        <v>-5.6011994882660503E-3</v>
      </c>
    </row>
    <row r="149" spans="1:11" x14ac:dyDescent="0.25">
      <c r="A149" s="5">
        <v>42206</v>
      </c>
      <c r="B149">
        <f>VLOOKUP(A149,ASURB.MX!A137:G1190,6,FALSE)</f>
        <v>226.13906900000001</v>
      </c>
      <c r="C149">
        <f t="shared" si="6"/>
        <v>-1.042959826305622E-3</v>
      </c>
      <c r="E149" s="5">
        <v>42713</v>
      </c>
      <c r="F149">
        <f>VLOOKUP(E149,ASURB.MX!A137:G1190,6,FALSE)</f>
        <v>295.771118</v>
      </c>
      <c r="G149">
        <f t="shared" si="7"/>
        <v>2.6244344918620918E-2</v>
      </c>
      <c r="I149" s="5">
        <v>43228</v>
      </c>
      <c r="J149">
        <f>VLOOKUP(I149,ASURB.MX!A137:G1190,6,FALSE)</f>
        <v>326.84393299999999</v>
      </c>
      <c r="K149">
        <f t="shared" si="8"/>
        <v>3.5365216068931435E-2</v>
      </c>
    </row>
    <row r="150" spans="1:11" x14ac:dyDescent="0.25">
      <c r="A150" s="5">
        <v>42207</v>
      </c>
      <c r="B150">
        <f>VLOOKUP(A150,ASURB.MX!A138:G1191,6,FALSE)</f>
        <v>223.27917500000001</v>
      </c>
      <c r="C150">
        <f t="shared" si="6"/>
        <v>-1.2727265270878878E-2</v>
      </c>
      <c r="E150" s="5">
        <v>42717</v>
      </c>
      <c r="F150">
        <f>VLOOKUP(E150,ASURB.MX!A138:G1191,6,FALSE)</f>
        <v>294.28894000000003</v>
      </c>
      <c r="G150">
        <f t="shared" si="7"/>
        <v>-5.0238313787880273E-3</v>
      </c>
      <c r="I150" s="5">
        <v>43229</v>
      </c>
      <c r="J150">
        <f>VLOOKUP(I150,ASURB.MX!A138:G1191,6,FALSE)</f>
        <v>320.88156099999998</v>
      </c>
      <c r="K150">
        <f t="shared" si="8"/>
        <v>-1.8410701658038542E-2</v>
      </c>
    </row>
    <row r="151" spans="1:11" x14ac:dyDescent="0.25">
      <c r="A151" s="5">
        <v>42208</v>
      </c>
      <c r="B151">
        <f>VLOOKUP(A151,ASURB.MX!A139:G1192,6,FALSE)</f>
        <v>229.159424</v>
      </c>
      <c r="C151">
        <f t="shared" si="6"/>
        <v>2.5995041700529135E-2</v>
      </c>
      <c r="E151" s="5">
        <v>42718</v>
      </c>
      <c r="F151">
        <f>VLOOKUP(E151,ASURB.MX!A139:G1192,6,FALSE)</f>
        <v>291.834564</v>
      </c>
      <c r="G151">
        <f t="shared" si="7"/>
        <v>-8.3749937655372784E-3</v>
      </c>
      <c r="I151" s="5">
        <v>43230</v>
      </c>
      <c r="J151">
        <f>VLOOKUP(I151,ASURB.MX!A139:G1192,6,FALSE)</f>
        <v>325.32641599999999</v>
      </c>
      <c r="K151">
        <f t="shared" si="8"/>
        <v>1.3756949026944647E-2</v>
      </c>
    </row>
    <row r="152" spans="1:11" x14ac:dyDescent="0.25">
      <c r="A152" s="5">
        <v>42209</v>
      </c>
      <c r="B152">
        <f>VLOOKUP(A152,ASURB.MX!A140:G1193,6,FALSE)</f>
        <v>225.78041099999999</v>
      </c>
      <c r="C152">
        <f t="shared" si="6"/>
        <v>-1.4855041821709049E-2</v>
      </c>
      <c r="E152" s="5">
        <v>42719</v>
      </c>
      <c r="F152">
        <f>VLOOKUP(E152,ASURB.MX!A140:G1193,6,FALSE)</f>
        <v>287.80178799999999</v>
      </c>
      <c r="G152">
        <f t="shared" si="7"/>
        <v>-1.3915072986110701E-2</v>
      </c>
      <c r="I152" s="5">
        <v>43231</v>
      </c>
      <c r="J152">
        <f>VLOOKUP(I152,ASURB.MX!A140:G1193,6,FALSE)</f>
        <v>323.86764499999998</v>
      </c>
      <c r="K152">
        <f t="shared" si="8"/>
        <v>-4.4941059780611217E-3</v>
      </c>
    </row>
    <row r="153" spans="1:11" x14ac:dyDescent="0.25">
      <c r="A153" s="5">
        <v>42212</v>
      </c>
      <c r="B153">
        <f>VLOOKUP(A153,ASURB.MX!A141:G1194,6,FALSE)</f>
        <v>223.156464</v>
      </c>
      <c r="C153">
        <f t="shared" si="6"/>
        <v>-1.168973646958717E-2</v>
      </c>
      <c r="E153" s="5">
        <v>42720</v>
      </c>
      <c r="F153">
        <f>VLOOKUP(E153,ASURB.MX!A141:G1194,6,FALSE)</f>
        <v>287.541901</v>
      </c>
      <c r="G153">
        <f t="shared" si="7"/>
        <v>-9.0341485496244498E-4</v>
      </c>
      <c r="I153" s="5">
        <v>43234</v>
      </c>
      <c r="J153">
        <f>VLOOKUP(I153,ASURB.MX!A141:G1194,6,FALSE)</f>
        <v>325.26769999999999</v>
      </c>
      <c r="K153">
        <f t="shared" si="8"/>
        <v>4.3136063432951651E-3</v>
      </c>
    </row>
    <row r="154" spans="1:11" x14ac:dyDescent="0.25">
      <c r="A154" s="5">
        <v>42213</v>
      </c>
      <c r="B154">
        <f>VLOOKUP(A154,ASURB.MX!A142:G1195,6,FALSE)</f>
        <v>227.33776900000001</v>
      </c>
      <c r="C154">
        <f t="shared" si="6"/>
        <v>1.8563722996950683E-2</v>
      </c>
      <c r="E154" s="5">
        <v>42723</v>
      </c>
      <c r="F154">
        <f>VLOOKUP(E154,ASURB.MX!A142:G1195,6,FALSE)</f>
        <v>290.13098100000002</v>
      </c>
      <c r="G154">
        <f t="shared" si="7"/>
        <v>8.9638874074776734E-3</v>
      </c>
      <c r="I154" s="5">
        <v>43235</v>
      </c>
      <c r="J154">
        <f>VLOOKUP(I154,ASURB.MX!A142:G1195,6,FALSE)</f>
        <v>330.22164900000001</v>
      </c>
      <c r="K154">
        <f t="shared" si="8"/>
        <v>1.5115557042732404E-2</v>
      </c>
    </row>
    <row r="155" spans="1:11" x14ac:dyDescent="0.25">
      <c r="A155" s="5">
        <v>42214</v>
      </c>
      <c r="B155">
        <f>VLOOKUP(A155,ASURB.MX!A143:G1196,6,FALSE)</f>
        <v>225.05363500000001</v>
      </c>
      <c r="C155">
        <f t="shared" si="6"/>
        <v>-1.0098129140476508E-2</v>
      </c>
      <c r="E155" s="5">
        <v>42724</v>
      </c>
      <c r="F155">
        <f>VLOOKUP(E155,ASURB.MX!A143:G1196,6,FALSE)</f>
        <v>289.97699</v>
      </c>
      <c r="G155">
        <f t="shared" si="7"/>
        <v>-5.3090462919015702E-4</v>
      </c>
      <c r="I155" s="5">
        <v>43236</v>
      </c>
      <c r="J155">
        <f>VLOOKUP(I155,ASURB.MX!A143:G1196,6,FALSE)</f>
        <v>330.45660400000003</v>
      </c>
      <c r="K155">
        <f t="shared" si="8"/>
        <v>7.1125395406329767E-4</v>
      </c>
    </row>
    <row r="156" spans="1:11" x14ac:dyDescent="0.25">
      <c r="A156" s="5">
        <v>42215</v>
      </c>
      <c r="B156">
        <f>VLOOKUP(A156,ASURB.MX!A144:G1197,6,FALSE)</f>
        <v>225.11968999999999</v>
      </c>
      <c r="C156">
        <f t="shared" si="6"/>
        <v>2.9346474704616799E-4</v>
      </c>
      <c r="E156" s="5">
        <v>42725</v>
      </c>
      <c r="F156">
        <f>VLOOKUP(E156,ASURB.MX!A144:G1197,6,FALSE)</f>
        <v>289.30325299999998</v>
      </c>
      <c r="G156">
        <f t="shared" si="7"/>
        <v>-2.326118703100961E-3</v>
      </c>
      <c r="I156" s="5">
        <v>43237</v>
      </c>
      <c r="J156">
        <f>VLOOKUP(I156,ASURB.MX!A144:G1197,6,FALSE)</f>
        <v>325.55157500000001</v>
      </c>
      <c r="K156">
        <f t="shared" si="8"/>
        <v>-1.4954448948198588E-2</v>
      </c>
    </row>
    <row r="157" spans="1:11" x14ac:dyDescent="0.25">
      <c r="A157" s="5">
        <v>42216</v>
      </c>
      <c r="B157">
        <f>VLOOKUP(A157,ASURB.MX!A145:G1198,6,FALSE)</f>
        <v>227.59262100000001</v>
      </c>
      <c r="C157">
        <f t="shared" si="6"/>
        <v>1.0925064490946651E-2</v>
      </c>
      <c r="E157" s="5">
        <v>42726</v>
      </c>
      <c r="F157">
        <f>VLOOKUP(E157,ASURB.MX!A145:G1198,6,FALSE)</f>
        <v>285.83831800000002</v>
      </c>
      <c r="G157">
        <f t="shared" si="7"/>
        <v>-1.2049127014883199E-2</v>
      </c>
      <c r="I157" s="5">
        <v>43238</v>
      </c>
      <c r="J157">
        <f>VLOOKUP(I157,ASURB.MX!A145:G1198,6,FALSE)</f>
        <v>322.281586</v>
      </c>
      <c r="K157">
        <f t="shared" si="8"/>
        <v>-1.0095243554254309E-2</v>
      </c>
    </row>
    <row r="158" spans="1:11" x14ac:dyDescent="0.25">
      <c r="A158" s="5">
        <v>42219</v>
      </c>
      <c r="B158">
        <f>VLOOKUP(A158,ASURB.MX!A146:G1199,6,FALSE)</f>
        <v>234.633804</v>
      </c>
      <c r="C158">
        <f t="shared" si="6"/>
        <v>3.0468737097998237E-2</v>
      </c>
      <c r="E158" s="5">
        <v>42727</v>
      </c>
      <c r="F158">
        <f>VLOOKUP(E158,ASURB.MX!A146:G1199,6,FALSE)</f>
        <v>284.23098800000002</v>
      </c>
      <c r="G158">
        <f t="shared" si="7"/>
        <v>-5.6390836777440558E-3</v>
      </c>
      <c r="I158" s="5">
        <v>43241</v>
      </c>
      <c r="J158">
        <f>VLOOKUP(I158,ASURB.MX!A146:G1199,6,FALSE)</f>
        <v>321.84103399999998</v>
      </c>
      <c r="K158">
        <f t="shared" si="8"/>
        <v>-1.3679136705253879E-3</v>
      </c>
    </row>
    <row r="159" spans="1:11" x14ac:dyDescent="0.25">
      <c r="A159" s="5">
        <v>42220</v>
      </c>
      <c r="B159">
        <f>VLOOKUP(A159,ASURB.MX!A147:G1200,6,FALSE)</f>
        <v>235.08685299999999</v>
      </c>
      <c r="C159">
        <f t="shared" si="6"/>
        <v>1.9290151869420715E-3</v>
      </c>
      <c r="E159" s="5">
        <v>42730</v>
      </c>
      <c r="F159">
        <f>VLOOKUP(E159,ASURB.MX!A147:G1200,6,FALSE)</f>
        <v>284.644836</v>
      </c>
      <c r="G159">
        <f t="shared" si="7"/>
        <v>1.4549680459169365E-3</v>
      </c>
      <c r="I159" s="5">
        <v>43242</v>
      </c>
      <c r="J159">
        <f>VLOOKUP(I159,ASURB.MX!A147:G1200,6,FALSE)</f>
        <v>319.96124300000002</v>
      </c>
      <c r="K159">
        <f t="shared" si="8"/>
        <v>-5.8578675792239944E-3</v>
      </c>
    </row>
    <row r="160" spans="1:11" x14ac:dyDescent="0.25">
      <c r="A160" s="5">
        <v>42221</v>
      </c>
      <c r="B160">
        <f>VLOOKUP(A160,ASURB.MX!A148:G1201,6,FALSE)</f>
        <v>240.098724</v>
      </c>
      <c r="C160">
        <f t="shared" si="6"/>
        <v>2.1095155663111254E-2</v>
      </c>
      <c r="E160" s="5">
        <v>42731</v>
      </c>
      <c r="F160">
        <f>VLOOKUP(E160,ASURB.MX!A148:G1201,6,FALSE)</f>
        <v>286.733429</v>
      </c>
      <c r="G160">
        <f t="shared" si="7"/>
        <v>7.3107516696546528E-3</v>
      </c>
      <c r="I160" s="5">
        <v>43243</v>
      </c>
      <c r="J160">
        <f>VLOOKUP(I160,ASURB.MX!A148:G1201,6,FALSE)</f>
        <v>318.38501000000002</v>
      </c>
      <c r="K160">
        <f t="shared" si="8"/>
        <v>-4.9384991174410637E-3</v>
      </c>
    </row>
    <row r="161" spans="1:11" x14ac:dyDescent="0.25">
      <c r="A161" s="5">
        <v>42222</v>
      </c>
      <c r="B161">
        <f>VLOOKUP(A161,ASURB.MX!A149:G1202,6,FALSE)</f>
        <v>236.41767899999999</v>
      </c>
      <c r="C161">
        <f t="shared" si="6"/>
        <v>-1.5450121761075405E-2</v>
      </c>
      <c r="E161" s="5">
        <v>42732</v>
      </c>
      <c r="F161">
        <f>VLOOKUP(E161,ASURB.MX!A149:G1202,6,FALSE)</f>
        <v>286.93554699999999</v>
      </c>
      <c r="G161">
        <f t="shared" si="7"/>
        <v>7.0465030119800764E-4</v>
      </c>
      <c r="I161" s="5">
        <v>43244</v>
      </c>
      <c r="J161">
        <f>VLOOKUP(I161,ASURB.MX!A149:G1202,6,FALSE)</f>
        <v>315.496826</v>
      </c>
      <c r="K161">
        <f t="shared" si="8"/>
        <v>-9.1127520074482139E-3</v>
      </c>
    </row>
    <row r="162" spans="1:11" x14ac:dyDescent="0.25">
      <c r="A162" s="5">
        <v>42223</v>
      </c>
      <c r="B162">
        <f>VLOOKUP(A162,ASURB.MX!A150:G1203,6,FALSE)</f>
        <v>238.17326399999999</v>
      </c>
      <c r="C162">
        <f t="shared" si="6"/>
        <v>7.3983418083150539E-3</v>
      </c>
      <c r="E162" s="5">
        <v>42733</v>
      </c>
      <c r="F162">
        <f>VLOOKUP(E162,ASURB.MX!A150:G1203,6,FALSE)</f>
        <v>286.91632099999998</v>
      </c>
      <c r="G162">
        <f t="shared" si="7"/>
        <v>-6.7006839497431899E-5</v>
      </c>
      <c r="I162" s="5">
        <v>43245</v>
      </c>
      <c r="J162">
        <f>VLOOKUP(I162,ASURB.MX!A150:G1203,6,FALSE)</f>
        <v>313.940155</v>
      </c>
      <c r="K162">
        <f t="shared" si="8"/>
        <v>-4.9462431369387922E-3</v>
      </c>
    </row>
    <row r="163" spans="1:11" x14ac:dyDescent="0.25">
      <c r="A163" s="5">
        <v>42226</v>
      </c>
      <c r="B163">
        <f>VLOOKUP(A163,ASURB.MX!A151:G1204,6,FALSE)</f>
        <v>237.49369799999999</v>
      </c>
      <c r="C163">
        <f t="shared" si="6"/>
        <v>-2.8573204222125392E-3</v>
      </c>
      <c r="E163" s="5">
        <v>42734</v>
      </c>
      <c r="F163">
        <f>VLOOKUP(E163,ASURB.MX!A151:G1204,6,FALSE)</f>
        <v>287.46493500000003</v>
      </c>
      <c r="G163">
        <f t="shared" si="7"/>
        <v>1.910278795142102E-3</v>
      </c>
      <c r="I163" s="5">
        <v>43248</v>
      </c>
      <c r="J163">
        <f>VLOOKUP(I163,ASURB.MX!A151:G1204,6,FALSE)</f>
        <v>309.84774800000002</v>
      </c>
      <c r="K163">
        <f t="shared" si="8"/>
        <v>-1.312133722306944E-2</v>
      </c>
    </row>
    <row r="164" spans="1:11" x14ac:dyDescent="0.25">
      <c r="A164" s="5">
        <v>42227</v>
      </c>
      <c r="B164">
        <f>VLOOKUP(A164,ASURB.MX!A152:G1205,6,FALSE)</f>
        <v>236.67254600000001</v>
      </c>
      <c r="C164">
        <f t="shared" si="6"/>
        <v>-3.4635650735925262E-3</v>
      </c>
      <c r="E164" s="5">
        <v>42737</v>
      </c>
      <c r="F164">
        <f>VLOOKUP(E164,ASURB.MX!A152:G1205,6,FALSE)</f>
        <v>287.46493500000003</v>
      </c>
      <c r="G164">
        <f t="shared" si="7"/>
        <v>0</v>
      </c>
      <c r="I164" s="5">
        <v>43249</v>
      </c>
      <c r="J164">
        <f>VLOOKUP(I164,ASURB.MX!A152:G1205,6,FALSE)</f>
        <v>306.04904199999999</v>
      </c>
      <c r="K164">
        <f t="shared" si="8"/>
        <v>-1.233568426408793E-2</v>
      </c>
    </row>
    <row r="165" spans="1:11" x14ac:dyDescent="0.25">
      <c r="A165" s="5">
        <v>42228</v>
      </c>
      <c r="B165">
        <f>VLOOKUP(A165,ASURB.MX!A153:G1206,6,FALSE)</f>
        <v>236.785797</v>
      </c>
      <c r="C165">
        <f t="shared" si="6"/>
        <v>4.7839901370128122E-4</v>
      </c>
      <c r="E165" s="5">
        <v>42738</v>
      </c>
      <c r="F165">
        <f>VLOOKUP(E165,ASURB.MX!A153:G1206,6,FALSE)</f>
        <v>287.77288800000002</v>
      </c>
      <c r="G165">
        <f t="shared" si="7"/>
        <v>1.0706981255633684E-3</v>
      </c>
      <c r="I165" s="5">
        <v>43250</v>
      </c>
      <c r="J165">
        <f>VLOOKUP(I165,ASURB.MX!A153:G1206,6,FALSE)</f>
        <v>311.56106599999998</v>
      </c>
      <c r="K165">
        <f t="shared" si="8"/>
        <v>1.7850000453044645E-2</v>
      </c>
    </row>
    <row r="166" spans="1:11" x14ac:dyDescent="0.25">
      <c r="A166" s="5">
        <v>42229</v>
      </c>
      <c r="B166">
        <f>VLOOKUP(A166,ASURB.MX!A154:G1207,6,FALSE)</f>
        <v>238.36204499999999</v>
      </c>
      <c r="C166">
        <f t="shared" si="6"/>
        <v>6.6347929757054865E-3</v>
      </c>
      <c r="E166" s="5">
        <v>42739</v>
      </c>
      <c r="F166">
        <f>VLOOKUP(E166,ASURB.MX!A154:G1207,6,FALSE)</f>
        <v>292.72006199999998</v>
      </c>
      <c r="G166">
        <f t="shared" si="7"/>
        <v>1.7045146810218081E-2</v>
      </c>
      <c r="I166" s="5">
        <v>43251</v>
      </c>
      <c r="J166">
        <f>VLOOKUP(I166,ASURB.MX!A154:G1207,6,FALSE)</f>
        <v>310.023956</v>
      </c>
      <c r="K166">
        <f t="shared" si="8"/>
        <v>-4.9457856249411434E-3</v>
      </c>
    </row>
    <row r="167" spans="1:11" x14ac:dyDescent="0.25">
      <c r="A167" s="5">
        <v>42230</v>
      </c>
      <c r="B167">
        <f>VLOOKUP(A167,ASURB.MX!A155:G1208,6,FALSE)</f>
        <v>240.41021699999999</v>
      </c>
      <c r="C167">
        <f t="shared" si="6"/>
        <v>8.5559864563374711E-3</v>
      </c>
      <c r="E167" s="5">
        <v>42740</v>
      </c>
      <c r="F167">
        <f>VLOOKUP(E167,ASURB.MX!A155:G1208,6,FALSE)</f>
        <v>295.20327800000001</v>
      </c>
      <c r="G167">
        <f t="shared" si="7"/>
        <v>8.4474644832746824E-3</v>
      </c>
      <c r="I167" s="5">
        <v>43252</v>
      </c>
      <c r="J167">
        <f>VLOOKUP(I167,ASURB.MX!A155:G1208,6,FALSE)</f>
        <v>312.168091</v>
      </c>
      <c r="K167">
        <f t="shared" si="8"/>
        <v>6.8922240264060264E-3</v>
      </c>
    </row>
    <row r="168" spans="1:11" x14ac:dyDescent="0.25">
      <c r="A168" s="5">
        <v>42233</v>
      </c>
      <c r="B168">
        <f>VLOOKUP(A168,ASURB.MX!A156:G1209,6,FALSE)</f>
        <v>237.13504</v>
      </c>
      <c r="C168">
        <f t="shared" si="6"/>
        <v>-1.3716933861418893E-2</v>
      </c>
      <c r="E168" s="5">
        <v>42741</v>
      </c>
      <c r="F168">
        <f>VLOOKUP(E168,ASURB.MX!A156:G1209,6,FALSE)</f>
        <v>290.75659200000001</v>
      </c>
      <c r="G168">
        <f t="shared" si="7"/>
        <v>-1.5177733459981123E-2</v>
      </c>
      <c r="I168" s="5">
        <v>43255</v>
      </c>
      <c r="J168">
        <f>VLOOKUP(I168,ASURB.MX!A156:G1209,6,FALSE)</f>
        <v>313.38207999999997</v>
      </c>
      <c r="K168">
        <f t="shared" si="8"/>
        <v>3.8813530243654746E-3</v>
      </c>
    </row>
    <row r="169" spans="1:11" x14ac:dyDescent="0.25">
      <c r="A169" s="5">
        <v>42234</v>
      </c>
      <c r="B169">
        <f>VLOOKUP(A169,ASURB.MX!A157:G1210,6,FALSE)</f>
        <v>234.680984</v>
      </c>
      <c r="C169">
        <f t="shared" si="6"/>
        <v>-1.0402690904082589E-2</v>
      </c>
      <c r="E169" s="5">
        <v>42744</v>
      </c>
      <c r="F169">
        <f>VLOOKUP(E169,ASURB.MX!A157:G1210,6,FALSE)</f>
        <v>284.991333</v>
      </c>
      <c r="G169">
        <f t="shared" si="7"/>
        <v>-2.0027694260801799E-2</v>
      </c>
      <c r="I169" s="5">
        <v>43256</v>
      </c>
      <c r="J169">
        <f>VLOOKUP(I169,ASURB.MX!A157:G1210,6,FALSE)</f>
        <v>310.03378300000003</v>
      </c>
      <c r="K169">
        <f t="shared" si="8"/>
        <v>-1.074188000263304E-2</v>
      </c>
    </row>
    <row r="170" spans="1:11" x14ac:dyDescent="0.25">
      <c r="A170" s="5">
        <v>42235</v>
      </c>
      <c r="B170">
        <f>VLOOKUP(A170,ASURB.MX!A158:G1211,6,FALSE)</f>
        <v>230.14103700000001</v>
      </c>
      <c r="C170">
        <f t="shared" si="6"/>
        <v>-1.9534751654392529E-2</v>
      </c>
      <c r="E170" s="5">
        <v>42745</v>
      </c>
      <c r="F170">
        <f>VLOOKUP(E170,ASURB.MX!A158:G1211,6,FALSE)</f>
        <v>293.13394199999999</v>
      </c>
      <c r="G170">
        <f t="shared" si="7"/>
        <v>2.8170875212257005E-2</v>
      </c>
      <c r="I170" s="5">
        <v>43257</v>
      </c>
      <c r="J170">
        <f>VLOOKUP(I170,ASURB.MX!A158:G1211,6,FALSE)</f>
        <v>308.38894699999997</v>
      </c>
      <c r="K170">
        <f t="shared" si="8"/>
        <v>-5.31946773244419E-3</v>
      </c>
    </row>
    <row r="171" spans="1:11" x14ac:dyDescent="0.25">
      <c r="A171" s="5">
        <v>42236</v>
      </c>
      <c r="B171">
        <f>VLOOKUP(A171,ASURB.MX!A159:G1212,6,FALSE)</f>
        <v>231.44357299999999</v>
      </c>
      <c r="C171">
        <f t="shared" si="6"/>
        <v>5.643773337166238E-3</v>
      </c>
      <c r="E171" s="5">
        <v>42746</v>
      </c>
      <c r="F171">
        <f>VLOOKUP(E171,ASURB.MX!A159:G1212,6,FALSE)</f>
        <v>293.48046900000003</v>
      </c>
      <c r="G171">
        <f t="shared" si="7"/>
        <v>1.1814474169384243E-3</v>
      </c>
      <c r="I171" s="5">
        <v>43258</v>
      </c>
      <c r="J171">
        <f>VLOOKUP(I171,ASURB.MX!A159:G1212,6,FALSE)</f>
        <v>310.05334499999998</v>
      </c>
      <c r="K171">
        <f t="shared" si="8"/>
        <v>5.3825620916822777E-3</v>
      </c>
    </row>
    <row r="172" spans="1:11" x14ac:dyDescent="0.25">
      <c r="A172" s="5">
        <v>42237</v>
      </c>
      <c r="B172">
        <f>VLOOKUP(A172,ASURB.MX!A160:G1213,6,FALSE)</f>
        <v>226.658188</v>
      </c>
      <c r="C172">
        <f t="shared" si="6"/>
        <v>-2.0892995755152972E-2</v>
      </c>
      <c r="E172" s="5">
        <v>42747</v>
      </c>
      <c r="F172">
        <f>VLOOKUP(E172,ASURB.MX!A160:G1213,6,FALSE)</f>
        <v>292.55645800000002</v>
      </c>
      <c r="G172">
        <f t="shared" si="7"/>
        <v>-3.1534250595232844E-3</v>
      </c>
      <c r="I172" s="5">
        <v>43259</v>
      </c>
      <c r="J172">
        <f>VLOOKUP(I172,ASURB.MX!A160:G1213,6,FALSE)</f>
        <v>310.35684199999997</v>
      </c>
      <c r="K172">
        <f t="shared" si="8"/>
        <v>9.7837537348301022E-4</v>
      </c>
    </row>
    <row r="173" spans="1:11" x14ac:dyDescent="0.25">
      <c r="A173" s="5">
        <v>42240</v>
      </c>
      <c r="B173">
        <f>VLOOKUP(A173,ASURB.MX!A161:G1214,6,FALSE)</f>
        <v>224.12866199999999</v>
      </c>
      <c r="C173">
        <f t="shared" si="6"/>
        <v>-1.1222832031770548E-2</v>
      </c>
      <c r="E173" s="5">
        <v>42748</v>
      </c>
      <c r="F173">
        <f>VLOOKUP(E173,ASURB.MX!A161:G1214,6,FALSE)</f>
        <v>292.922211</v>
      </c>
      <c r="G173">
        <f t="shared" si="7"/>
        <v>1.2494154507942689E-3</v>
      </c>
      <c r="I173" s="5">
        <v>43262</v>
      </c>
      <c r="J173">
        <f>VLOOKUP(I173,ASURB.MX!A161:G1214,6,FALSE)</f>
        <v>314.18490600000001</v>
      </c>
      <c r="K173">
        <f t="shared" si="8"/>
        <v>1.225894650861975E-2</v>
      </c>
    </row>
    <row r="174" spans="1:11" x14ac:dyDescent="0.25">
      <c r="A174" s="5">
        <v>42241</v>
      </c>
      <c r="B174">
        <f>VLOOKUP(A174,ASURB.MX!A162:G1215,6,FALSE)</f>
        <v>228.347702</v>
      </c>
      <c r="C174">
        <f t="shared" si="6"/>
        <v>1.864920519305438E-2</v>
      </c>
      <c r="E174" s="5">
        <v>42751</v>
      </c>
      <c r="F174">
        <f>VLOOKUP(E174,ASURB.MX!A162:G1215,6,FALSE)</f>
        <v>292.07522599999999</v>
      </c>
      <c r="G174">
        <f t="shared" si="7"/>
        <v>-2.8956899236197084E-3</v>
      </c>
      <c r="I174" s="5">
        <v>43263</v>
      </c>
      <c r="J174">
        <f>VLOOKUP(I174,ASURB.MX!A162:G1215,6,FALSE)</f>
        <v>316.79894999999999</v>
      </c>
      <c r="K174">
        <f t="shared" si="8"/>
        <v>8.2856603385587403E-3</v>
      </c>
    </row>
    <row r="175" spans="1:11" x14ac:dyDescent="0.25">
      <c r="A175" s="5">
        <v>42242</v>
      </c>
      <c r="B175">
        <f>VLOOKUP(A175,ASURB.MX!A163:G1216,6,FALSE)</f>
        <v>230.848938</v>
      </c>
      <c r="C175">
        <f t="shared" si="6"/>
        <v>1.0894072471196569E-2</v>
      </c>
      <c r="E175" s="5">
        <v>42752</v>
      </c>
      <c r="F175">
        <f>VLOOKUP(E175,ASURB.MX!A163:G1216,6,FALSE)</f>
        <v>292.51797499999998</v>
      </c>
      <c r="G175">
        <f t="shared" si="7"/>
        <v>1.5147253984341886E-3</v>
      </c>
      <c r="I175" s="5">
        <v>43264</v>
      </c>
      <c r="J175">
        <f>VLOOKUP(I175,ASURB.MX!A163:G1216,6,FALSE)</f>
        <v>316.75</v>
      </c>
      <c r="K175">
        <f t="shared" si="8"/>
        <v>-1.5452633959030555E-4</v>
      </c>
    </row>
    <row r="176" spans="1:11" x14ac:dyDescent="0.25">
      <c r="A176" s="5">
        <v>42243</v>
      </c>
      <c r="B176">
        <f>VLOOKUP(A176,ASURB.MX!A164:G1217,6,FALSE)</f>
        <v>231.56626900000001</v>
      </c>
      <c r="C176">
        <f t="shared" si="6"/>
        <v>3.102543188660393E-3</v>
      </c>
      <c r="E176" s="5">
        <v>42753</v>
      </c>
      <c r="F176">
        <f>VLOOKUP(E176,ASURB.MX!A164:G1217,6,FALSE)</f>
        <v>285.07794200000001</v>
      </c>
      <c r="G176">
        <f t="shared" si="7"/>
        <v>-2.5763494193831935E-2</v>
      </c>
      <c r="I176" s="5">
        <v>43265</v>
      </c>
      <c r="J176">
        <f>VLOOKUP(I176,ASURB.MX!A164:G1217,6,FALSE)</f>
        <v>321.42999300000002</v>
      </c>
      <c r="K176">
        <f t="shared" si="8"/>
        <v>1.4666949598790916E-2</v>
      </c>
    </row>
    <row r="177" spans="1:11" x14ac:dyDescent="0.25">
      <c r="A177" s="5">
        <v>42244</v>
      </c>
      <c r="B177">
        <f>VLOOKUP(A177,ASURB.MX!A165:G1218,6,FALSE)</f>
        <v>230.169342</v>
      </c>
      <c r="C177">
        <f t="shared" si="6"/>
        <v>-6.0507841662678129E-3</v>
      </c>
      <c r="E177" s="5">
        <v>42754</v>
      </c>
      <c r="F177">
        <f>VLOOKUP(E177,ASURB.MX!A165:G1218,6,FALSE)</f>
        <v>284.35611</v>
      </c>
      <c r="G177">
        <f t="shared" si="7"/>
        <v>-2.5352624561152557E-3</v>
      </c>
      <c r="I177" s="5">
        <v>43266</v>
      </c>
      <c r="J177">
        <f>VLOOKUP(I177,ASURB.MX!A165:G1218,6,FALSE)</f>
        <v>319.01998900000001</v>
      </c>
      <c r="K177">
        <f t="shared" si="8"/>
        <v>-7.5260065363345991E-3</v>
      </c>
    </row>
    <row r="178" spans="1:11" x14ac:dyDescent="0.25">
      <c r="A178" s="5">
        <v>42247</v>
      </c>
      <c r="B178">
        <f>VLOOKUP(A178,ASURB.MX!A166:G1219,6,FALSE)</f>
        <v>230.11273199999999</v>
      </c>
      <c r="C178">
        <f t="shared" si="6"/>
        <v>-2.4597960026334029E-4</v>
      </c>
      <c r="E178" s="5">
        <v>42755</v>
      </c>
      <c r="F178">
        <f>VLOOKUP(E178,ASURB.MX!A166:G1219,6,FALSE)</f>
        <v>288.84127799999999</v>
      </c>
      <c r="G178">
        <f t="shared" si="7"/>
        <v>1.5649965042864592E-2</v>
      </c>
      <c r="I178" s="5">
        <v>43269</v>
      </c>
      <c r="J178">
        <f>VLOOKUP(I178,ASURB.MX!A166:G1219,6,FALSE)</f>
        <v>320.98998999999998</v>
      </c>
      <c r="K178">
        <f t="shared" si="8"/>
        <v>6.1561765794632337E-3</v>
      </c>
    </row>
    <row r="179" spans="1:11" x14ac:dyDescent="0.25">
      <c r="A179" s="5">
        <v>42248</v>
      </c>
      <c r="B179">
        <f>VLOOKUP(A179,ASURB.MX!A167:G1220,6,FALSE)</f>
        <v>231.188705</v>
      </c>
      <c r="C179">
        <f t="shared" si="6"/>
        <v>4.6649538239260492E-3</v>
      </c>
      <c r="E179" s="5">
        <v>42758</v>
      </c>
      <c r="F179">
        <f>VLOOKUP(E179,ASURB.MX!A167:G1220,6,FALSE)</f>
        <v>297.52288800000002</v>
      </c>
      <c r="G179">
        <f t="shared" si="7"/>
        <v>2.9613830312038996E-2</v>
      </c>
      <c r="I179" s="5">
        <v>43270</v>
      </c>
      <c r="J179">
        <f>VLOOKUP(I179,ASURB.MX!A167:G1220,6,FALSE)</f>
        <v>320.82998700000002</v>
      </c>
      <c r="K179">
        <f t="shared" si="8"/>
        <v>-4.985915336026298E-4</v>
      </c>
    </row>
    <row r="180" spans="1:11" x14ac:dyDescent="0.25">
      <c r="A180" s="5">
        <v>42249</v>
      </c>
      <c r="B180">
        <f>VLOOKUP(A180,ASURB.MX!A168:G1221,6,FALSE)</f>
        <v>231.39636200000001</v>
      </c>
      <c r="C180">
        <f t="shared" si="6"/>
        <v>8.9781114334493454E-4</v>
      </c>
      <c r="E180" s="5">
        <v>42759</v>
      </c>
      <c r="F180">
        <f>VLOOKUP(E180,ASURB.MX!A168:G1221,6,FALSE)</f>
        <v>303.02825899999999</v>
      </c>
      <c r="G180">
        <f t="shared" si="7"/>
        <v>1.8334908706790162E-2</v>
      </c>
      <c r="I180" s="5">
        <v>43271</v>
      </c>
      <c r="J180">
        <f>VLOOKUP(I180,ASURB.MX!A168:G1221,6,FALSE)</f>
        <v>321.97000100000002</v>
      </c>
      <c r="K180">
        <f t="shared" si="8"/>
        <v>3.5470292984791096E-3</v>
      </c>
    </row>
    <row r="181" spans="1:11" x14ac:dyDescent="0.25">
      <c r="A181" s="5">
        <v>42250</v>
      </c>
      <c r="B181">
        <f>VLOOKUP(A181,ASURB.MX!A169:G1222,6,FALSE)</f>
        <v>231.235916</v>
      </c>
      <c r="C181">
        <f t="shared" si="6"/>
        <v>-6.9362218791278014E-4</v>
      </c>
      <c r="E181" s="5">
        <v>42760</v>
      </c>
      <c r="F181">
        <f>VLOOKUP(E181,ASURB.MX!A169:G1222,6,FALSE)</f>
        <v>301.70968599999998</v>
      </c>
      <c r="G181">
        <f t="shared" si="7"/>
        <v>-4.3608147974758598E-3</v>
      </c>
      <c r="I181" s="5">
        <v>43272</v>
      </c>
      <c r="J181">
        <f>VLOOKUP(I181,ASURB.MX!A169:G1222,6,FALSE)</f>
        <v>321.86999500000002</v>
      </c>
      <c r="K181">
        <f t="shared" si="8"/>
        <v>-3.1065482550198057E-4</v>
      </c>
    </row>
    <row r="182" spans="1:11" x14ac:dyDescent="0.25">
      <c r="A182" s="5">
        <v>42251</v>
      </c>
      <c r="B182">
        <f>VLOOKUP(A182,ASURB.MX!A170:G1223,6,FALSE)</f>
        <v>232.61393699999999</v>
      </c>
      <c r="C182">
        <f t="shared" si="6"/>
        <v>5.941685850196712E-3</v>
      </c>
      <c r="E182" s="5">
        <v>42761</v>
      </c>
      <c r="F182">
        <f>VLOOKUP(E182,ASURB.MX!A170:G1223,6,FALSE)</f>
        <v>294.26965300000001</v>
      </c>
      <c r="G182">
        <f t="shared" si="7"/>
        <v>-2.4968716335018216E-2</v>
      </c>
      <c r="I182" s="5">
        <v>43273</v>
      </c>
      <c r="J182">
        <f>VLOOKUP(I182,ASURB.MX!A170:G1223,6,FALSE)</f>
        <v>319.89001500000001</v>
      </c>
      <c r="K182">
        <f t="shared" si="8"/>
        <v>-6.1704881932269735E-3</v>
      </c>
    </row>
    <row r="183" spans="1:11" x14ac:dyDescent="0.25">
      <c r="A183" s="5">
        <v>42254</v>
      </c>
      <c r="B183">
        <f>VLOOKUP(A183,ASURB.MX!A171:G1224,6,FALSE)</f>
        <v>236.48376500000001</v>
      </c>
      <c r="C183">
        <f t="shared" si="6"/>
        <v>1.6499402036981258E-2</v>
      </c>
      <c r="E183" s="5">
        <v>42762</v>
      </c>
      <c r="F183">
        <f>VLOOKUP(E183,ASURB.MX!A171:G1224,6,FALSE)</f>
        <v>290.20797700000003</v>
      </c>
      <c r="G183">
        <f t="shared" si="7"/>
        <v>-1.3898706042805476E-2</v>
      </c>
      <c r="I183" s="5">
        <v>43276</v>
      </c>
      <c r="J183">
        <f>VLOOKUP(I183,ASURB.MX!A171:G1224,6,FALSE)</f>
        <v>313.86999500000002</v>
      </c>
      <c r="K183">
        <f t="shared" si="8"/>
        <v>-1.899836207701415E-2</v>
      </c>
    </row>
    <row r="184" spans="1:11" x14ac:dyDescent="0.25">
      <c r="A184" s="5">
        <v>42255</v>
      </c>
      <c r="B184">
        <f>VLOOKUP(A184,ASURB.MX!A172:G1225,6,FALSE)</f>
        <v>234.12413000000001</v>
      </c>
      <c r="C184">
        <f t="shared" si="6"/>
        <v>-1.0028113847564307E-2</v>
      </c>
      <c r="E184" s="5">
        <v>42765</v>
      </c>
      <c r="F184">
        <f>VLOOKUP(E184,ASURB.MX!A172:G1225,6,FALSE)</f>
        <v>290.22726399999999</v>
      </c>
      <c r="G184">
        <f t="shared" si="7"/>
        <v>6.6457026192346297E-5</v>
      </c>
      <c r="I184" s="5">
        <v>43277</v>
      </c>
      <c r="J184">
        <f>VLOOKUP(I184,ASURB.MX!A172:G1225,6,FALSE)</f>
        <v>313.51001000000002</v>
      </c>
      <c r="K184">
        <f t="shared" si="8"/>
        <v>-1.1475821245106668E-3</v>
      </c>
    </row>
    <row r="185" spans="1:11" x14ac:dyDescent="0.25">
      <c r="A185" s="5">
        <v>42256</v>
      </c>
      <c r="B185">
        <f>VLOOKUP(A185,ASURB.MX!A173:G1226,6,FALSE)</f>
        <v>231.12264999999999</v>
      </c>
      <c r="C185">
        <f t="shared" si="6"/>
        <v>-1.2902922796249553E-2</v>
      </c>
      <c r="E185" s="5">
        <v>42766</v>
      </c>
      <c r="F185">
        <f>VLOOKUP(E185,ASURB.MX!A173:G1226,6,FALSE)</f>
        <v>290.79510499999998</v>
      </c>
      <c r="G185">
        <f t="shared" si="7"/>
        <v>1.9546276050161114E-3</v>
      </c>
      <c r="I185" s="5">
        <v>43278</v>
      </c>
      <c r="J185">
        <f>VLOOKUP(I185,ASURB.MX!A173:G1226,6,FALSE)</f>
        <v>313.32000699999998</v>
      </c>
      <c r="K185">
        <f t="shared" si="8"/>
        <v>-6.0623454737721006E-4</v>
      </c>
    </row>
    <row r="186" spans="1:11" x14ac:dyDescent="0.25">
      <c r="A186" s="5">
        <v>42257</v>
      </c>
      <c r="B186">
        <f>VLOOKUP(A186,ASURB.MX!A174:G1227,6,FALSE)</f>
        <v>236.37994399999999</v>
      </c>
      <c r="C186">
        <f t="shared" si="6"/>
        <v>2.2491920679986416E-2</v>
      </c>
      <c r="E186" s="5">
        <v>42767</v>
      </c>
      <c r="F186">
        <f>VLOOKUP(E186,ASURB.MX!A174:G1227,6,FALSE)</f>
        <v>292.18109099999998</v>
      </c>
      <c r="G186">
        <f t="shared" si="7"/>
        <v>4.7548720541241733E-3</v>
      </c>
      <c r="I186" s="5">
        <v>43279</v>
      </c>
      <c r="J186">
        <f>VLOOKUP(I186,ASURB.MX!A174:G1227,6,FALSE)</f>
        <v>312.97000100000002</v>
      </c>
      <c r="K186">
        <f t="shared" si="8"/>
        <v>-1.1177123440166623E-3</v>
      </c>
    </row>
    <row r="187" spans="1:11" x14ac:dyDescent="0.25">
      <c r="A187" s="5">
        <v>42258</v>
      </c>
      <c r="B187">
        <f>VLOOKUP(A187,ASURB.MX!A175:G1228,6,FALSE)</f>
        <v>236.125092</v>
      </c>
      <c r="C187">
        <f t="shared" si="6"/>
        <v>-1.0787272316532676E-3</v>
      </c>
      <c r="E187" s="5">
        <v>42768</v>
      </c>
      <c r="F187">
        <f>VLOOKUP(E187,ASURB.MX!A175:G1228,6,FALSE)</f>
        <v>292.74896200000001</v>
      </c>
      <c r="G187">
        <f t="shared" si="7"/>
        <v>1.9416720871083422E-3</v>
      </c>
      <c r="I187" s="5">
        <v>43280</v>
      </c>
      <c r="J187">
        <f>VLOOKUP(I187,ASURB.MX!A175:G1228,6,FALSE)</f>
        <v>315.36999500000002</v>
      </c>
      <c r="K187">
        <f t="shared" si="8"/>
        <v>7.6391943428587112E-3</v>
      </c>
    </row>
    <row r="188" spans="1:11" x14ac:dyDescent="0.25">
      <c r="A188" s="5">
        <v>42261</v>
      </c>
      <c r="B188">
        <f>VLOOKUP(A188,ASURB.MX!A176:G1229,6,FALSE)</f>
        <v>236.28555299999999</v>
      </c>
      <c r="C188">
        <f t="shared" si="6"/>
        <v>6.7932849468657066E-4</v>
      </c>
      <c r="E188" s="5">
        <v>42769</v>
      </c>
      <c r="F188">
        <f>VLOOKUP(E188,ASURB.MX!A176:G1229,6,FALSE)</f>
        <v>293.52856400000002</v>
      </c>
      <c r="G188">
        <f t="shared" si="7"/>
        <v>2.6594997247307156E-3</v>
      </c>
      <c r="I188" s="5">
        <v>43283</v>
      </c>
      <c r="J188">
        <f>VLOOKUP(I188,ASURB.MX!A176:G1229,6,FALSE)</f>
        <v>311.55999800000001</v>
      </c>
      <c r="K188">
        <f t="shared" si="8"/>
        <v>-1.2154607206817212E-2</v>
      </c>
    </row>
    <row r="189" spans="1:11" x14ac:dyDescent="0.25">
      <c r="A189" s="5">
        <v>42262</v>
      </c>
      <c r="B189">
        <f>VLOOKUP(A189,ASURB.MX!A177:G1230,6,FALSE)</f>
        <v>241.910934</v>
      </c>
      <c r="C189">
        <f t="shared" si="6"/>
        <v>2.352857315011863E-2</v>
      </c>
      <c r="E189" s="5">
        <v>42773</v>
      </c>
      <c r="F189">
        <f>VLOOKUP(E189,ASURB.MX!A177:G1230,6,FALSE)</f>
        <v>293.65368699999999</v>
      </c>
      <c r="G189">
        <f t="shared" si="7"/>
        <v>4.2618114454496728E-4</v>
      </c>
      <c r="I189" s="5">
        <v>43284</v>
      </c>
      <c r="J189">
        <f>VLOOKUP(I189,ASURB.MX!A177:G1230,6,FALSE)</f>
        <v>309.42001299999998</v>
      </c>
      <c r="K189">
        <f t="shared" si="8"/>
        <v>-6.8923103274259262E-3</v>
      </c>
    </row>
    <row r="190" spans="1:11" x14ac:dyDescent="0.25">
      <c r="A190" s="5">
        <v>42264</v>
      </c>
      <c r="B190">
        <f>VLOOKUP(A190,ASURB.MX!A178:G1231,6,FALSE)</f>
        <v>246.02616900000001</v>
      </c>
      <c r="C190">
        <f t="shared" si="6"/>
        <v>1.6868291232857283E-2</v>
      </c>
      <c r="E190" s="5">
        <v>42774</v>
      </c>
      <c r="F190">
        <f>VLOOKUP(E190,ASURB.MX!A178:G1231,6,FALSE)</f>
        <v>301.88293499999997</v>
      </c>
      <c r="G190">
        <f t="shared" si="7"/>
        <v>2.7638172122289584E-2</v>
      </c>
      <c r="I190" s="5">
        <v>43285</v>
      </c>
      <c r="J190">
        <f>VLOOKUP(I190,ASURB.MX!A178:G1231,6,FALSE)</f>
        <v>311.57000699999998</v>
      </c>
      <c r="K190">
        <f t="shared" si="8"/>
        <v>6.9244352449247468E-3</v>
      </c>
    </row>
    <row r="191" spans="1:11" x14ac:dyDescent="0.25">
      <c r="A191" s="5">
        <v>42265</v>
      </c>
      <c r="B191">
        <f>VLOOKUP(A191,ASURB.MX!A179:G1232,6,FALSE)</f>
        <v>247.59298699999999</v>
      </c>
      <c r="C191">
        <f t="shared" si="6"/>
        <v>6.3483081763801626E-3</v>
      </c>
      <c r="E191" s="5">
        <v>42775</v>
      </c>
      <c r="F191">
        <f>VLOOKUP(E191,ASURB.MX!A179:G1232,6,FALSE)</f>
        <v>303.64428700000002</v>
      </c>
      <c r="G191">
        <f t="shared" si="7"/>
        <v>5.8175979664294936E-3</v>
      </c>
      <c r="I191" s="5">
        <v>43286</v>
      </c>
      <c r="J191">
        <f>VLOOKUP(I191,ASURB.MX!A179:G1232,6,FALSE)</f>
        <v>314.26998900000001</v>
      </c>
      <c r="K191">
        <f t="shared" si="8"/>
        <v>8.6283994893641813E-3</v>
      </c>
    </row>
    <row r="192" spans="1:11" x14ac:dyDescent="0.25">
      <c r="A192" s="5">
        <v>42268</v>
      </c>
      <c r="B192">
        <f>VLOOKUP(A192,ASURB.MX!A180:G1233,6,FALSE)</f>
        <v>245.186127</v>
      </c>
      <c r="C192">
        <f t="shared" si="6"/>
        <v>-9.7685923417619846E-3</v>
      </c>
      <c r="E192" s="5">
        <v>42776</v>
      </c>
      <c r="F192">
        <f>VLOOKUP(E192,ASURB.MX!A180:G1233,6,FALSE)</f>
        <v>306.83969100000002</v>
      </c>
      <c r="G192">
        <f t="shared" si="7"/>
        <v>1.0468524309000088E-2</v>
      </c>
      <c r="I192" s="5">
        <v>43287</v>
      </c>
      <c r="J192">
        <f>VLOOKUP(I192,ASURB.MX!A180:G1233,6,FALSE)</f>
        <v>320.45001200000002</v>
      </c>
      <c r="K192">
        <f t="shared" si="8"/>
        <v>1.9473841358273212E-2</v>
      </c>
    </row>
    <row r="193" spans="1:11" x14ac:dyDescent="0.25">
      <c r="A193" s="5">
        <v>42269</v>
      </c>
      <c r="B193">
        <f>VLOOKUP(A193,ASURB.MX!A181:G1234,6,FALSE)</f>
        <v>245.30883800000001</v>
      </c>
      <c r="C193">
        <f t="shared" si="6"/>
        <v>5.0035580919831932E-4</v>
      </c>
      <c r="E193" s="5">
        <v>42779</v>
      </c>
      <c r="F193">
        <f>VLOOKUP(E193,ASURB.MX!A181:G1234,6,FALSE)</f>
        <v>303.18228099999999</v>
      </c>
      <c r="G193">
        <f t="shared" si="7"/>
        <v>-1.1991219964169198E-2</v>
      </c>
      <c r="I193" s="5">
        <v>43290</v>
      </c>
      <c r="J193">
        <f>VLOOKUP(I193,ASURB.MX!A181:G1234,6,FALSE)</f>
        <v>313.57000699999998</v>
      </c>
      <c r="K193">
        <f t="shared" si="8"/>
        <v>-2.1703652439086424E-2</v>
      </c>
    </row>
    <row r="194" spans="1:11" x14ac:dyDescent="0.25">
      <c r="A194" s="5">
        <v>42270</v>
      </c>
      <c r="B194">
        <f>VLOOKUP(A194,ASURB.MX!A182:G1235,6,FALSE)</f>
        <v>246.95115699999999</v>
      </c>
      <c r="C194">
        <f t="shared" si="6"/>
        <v>6.6725921673812761E-3</v>
      </c>
      <c r="E194" s="5">
        <v>42780</v>
      </c>
      <c r="F194">
        <f>VLOOKUP(E194,ASURB.MX!A182:G1235,6,FALSE)</f>
        <v>300.50656099999998</v>
      </c>
      <c r="G194">
        <f t="shared" si="7"/>
        <v>-8.8646247393586505E-3</v>
      </c>
      <c r="I194" s="5">
        <v>43291</v>
      </c>
      <c r="J194">
        <f>VLOOKUP(I194,ASURB.MX!A182:G1235,6,FALSE)</f>
        <v>311</v>
      </c>
      <c r="K194">
        <f t="shared" si="8"/>
        <v>-8.2297307792543288E-3</v>
      </c>
    </row>
    <row r="195" spans="1:11" x14ac:dyDescent="0.25">
      <c r="A195" s="5">
        <v>42271</v>
      </c>
      <c r="B195">
        <f>VLOOKUP(A195,ASURB.MX!A183:G1236,6,FALSE)</f>
        <v>245.110626</v>
      </c>
      <c r="C195">
        <f t="shared" si="6"/>
        <v>-7.4809288071064212E-3</v>
      </c>
      <c r="E195" s="5">
        <v>42781</v>
      </c>
      <c r="F195">
        <f>VLOOKUP(E195,ASURB.MX!A183:G1236,6,FALSE)</f>
        <v>299.06286599999999</v>
      </c>
      <c r="G195">
        <f t="shared" si="7"/>
        <v>-4.8157818765854074E-3</v>
      </c>
      <c r="I195" s="5">
        <v>43292</v>
      </c>
      <c r="J195">
        <f>VLOOKUP(I195,ASURB.MX!A183:G1236,6,FALSE)</f>
        <v>309.58999599999999</v>
      </c>
      <c r="K195">
        <f t="shared" si="8"/>
        <v>-4.5440836472260895E-3</v>
      </c>
    </row>
    <row r="196" spans="1:11" x14ac:dyDescent="0.25">
      <c r="A196" s="5">
        <v>42272</v>
      </c>
      <c r="B196">
        <f>VLOOKUP(A196,ASURB.MX!A184:G1237,6,FALSE)</f>
        <v>243.826965</v>
      </c>
      <c r="C196">
        <f t="shared" si="6"/>
        <v>-5.250829443135257E-3</v>
      </c>
      <c r="E196" s="5">
        <v>42782</v>
      </c>
      <c r="F196">
        <f>VLOOKUP(E196,ASURB.MX!A184:G1237,6,FALSE)</f>
        <v>301.63269000000003</v>
      </c>
      <c r="G196">
        <f t="shared" si="7"/>
        <v>8.5562133833704292E-3</v>
      </c>
      <c r="I196" s="5">
        <v>43293</v>
      </c>
      <c r="J196">
        <f>VLOOKUP(I196,ASURB.MX!A184:G1237,6,FALSE)</f>
        <v>307.79998799999998</v>
      </c>
      <c r="K196">
        <f t="shared" si="8"/>
        <v>-5.7986461135846948E-3</v>
      </c>
    </row>
    <row r="197" spans="1:11" x14ac:dyDescent="0.25">
      <c r="A197" s="5">
        <v>42275</v>
      </c>
      <c r="B197">
        <f>VLOOKUP(A197,ASURB.MX!A185:G1238,6,FALSE)</f>
        <v>243.836411</v>
      </c>
      <c r="C197">
        <f t="shared" si="6"/>
        <v>3.8739837625912055E-5</v>
      </c>
      <c r="E197" s="5">
        <v>42783</v>
      </c>
      <c r="F197">
        <f>VLOOKUP(E197,ASURB.MX!A185:G1238,6,FALSE)</f>
        <v>307.81182899999999</v>
      </c>
      <c r="G197">
        <f t="shared" si="7"/>
        <v>2.0278632611208491E-2</v>
      </c>
      <c r="I197" s="5">
        <v>43294</v>
      </c>
      <c r="J197">
        <f>VLOOKUP(I197,ASURB.MX!A185:G1238,6,FALSE)</f>
        <v>313.540009</v>
      </c>
      <c r="K197">
        <f t="shared" si="8"/>
        <v>1.8476789926432768E-2</v>
      </c>
    </row>
    <row r="198" spans="1:11" x14ac:dyDescent="0.25">
      <c r="A198" s="5">
        <v>42276</v>
      </c>
      <c r="B198">
        <f>VLOOKUP(A198,ASURB.MX!A186:G1239,6,FALSE)</f>
        <v>238.36204499999999</v>
      </c>
      <c r="C198">
        <f t="shared" si="6"/>
        <v>-2.2706838420366145E-2</v>
      </c>
      <c r="E198" s="5">
        <v>42786</v>
      </c>
      <c r="F198">
        <f>VLOOKUP(E198,ASURB.MX!A186:G1239,6,FALSE)</f>
        <v>303.942657</v>
      </c>
      <c r="G198">
        <f t="shared" si="7"/>
        <v>-1.2649596141360143E-2</v>
      </c>
      <c r="I198" s="5">
        <v>43297</v>
      </c>
      <c r="J198">
        <f>VLOOKUP(I198,ASURB.MX!A186:G1239,6,FALSE)</f>
        <v>319.51998900000001</v>
      </c>
      <c r="K198">
        <f t="shared" si="8"/>
        <v>1.8892862896008382E-2</v>
      </c>
    </row>
    <row r="199" spans="1:11" x14ac:dyDescent="0.25">
      <c r="A199" s="5">
        <v>42277</v>
      </c>
      <c r="B199">
        <f>VLOOKUP(A199,ASURB.MX!A187:G1240,6,FALSE)</f>
        <v>243.77979999999999</v>
      </c>
      <c r="C199">
        <f t="shared" si="6"/>
        <v>2.2474643513891383E-2</v>
      </c>
      <c r="E199" s="5">
        <v>42787</v>
      </c>
      <c r="F199">
        <f>VLOOKUP(E199,ASURB.MX!A187:G1240,6,FALSE)</f>
        <v>306.01196299999998</v>
      </c>
      <c r="G199">
        <f t="shared" si="7"/>
        <v>6.7851406352471989E-3</v>
      </c>
      <c r="I199" s="5">
        <v>43298</v>
      </c>
      <c r="J199">
        <f>VLOOKUP(I199,ASURB.MX!A187:G1240,6,FALSE)</f>
        <v>329.22000100000002</v>
      </c>
      <c r="K199">
        <f t="shared" si="8"/>
        <v>2.9906388095557113E-2</v>
      </c>
    </row>
    <row r="200" spans="1:11" x14ac:dyDescent="0.25">
      <c r="A200" s="5">
        <v>42278</v>
      </c>
      <c r="B200">
        <f>VLOOKUP(A200,ASURB.MX!A188:G1241,6,FALSE)</f>
        <v>243.73260500000001</v>
      </c>
      <c r="C200">
        <f t="shared" si="6"/>
        <v>-1.9361558665334082E-4</v>
      </c>
      <c r="E200" s="5">
        <v>42788</v>
      </c>
      <c r="F200">
        <f>VLOOKUP(E200,ASURB.MX!A188:G1241,6,FALSE)</f>
        <v>299.68847699999998</v>
      </c>
      <c r="G200">
        <f t="shared" si="7"/>
        <v>-2.0880670824433463E-2</v>
      </c>
      <c r="I200" s="5">
        <v>43299</v>
      </c>
      <c r="J200">
        <f>VLOOKUP(I200,ASURB.MX!A188:G1241,6,FALSE)</f>
        <v>325.39001500000001</v>
      </c>
      <c r="K200">
        <f t="shared" si="8"/>
        <v>-1.1701714332675224E-2</v>
      </c>
    </row>
    <row r="201" spans="1:11" x14ac:dyDescent="0.25">
      <c r="A201" s="5">
        <v>42279</v>
      </c>
      <c r="B201">
        <f>VLOOKUP(A201,ASURB.MX!A189:G1242,6,FALSE)</f>
        <v>245.92233300000001</v>
      </c>
      <c r="C201">
        <f t="shared" si="6"/>
        <v>8.94402334141608E-3</v>
      </c>
      <c r="E201" s="5">
        <v>42789</v>
      </c>
      <c r="F201">
        <f>VLOOKUP(E201,ASURB.MX!A189:G1242,6,FALSE)</f>
        <v>294.00982699999997</v>
      </c>
      <c r="G201">
        <f t="shared" si="7"/>
        <v>-1.913033318486743E-2</v>
      </c>
      <c r="I201" s="5">
        <v>43300</v>
      </c>
      <c r="J201">
        <f>VLOOKUP(I201,ASURB.MX!A189:G1242,6,FALSE)</f>
        <v>323.33999599999999</v>
      </c>
      <c r="K201">
        <f t="shared" si="8"/>
        <v>-6.3201202011651698E-3</v>
      </c>
    </row>
    <row r="202" spans="1:11" x14ac:dyDescent="0.25">
      <c r="A202" s="5">
        <v>42282</v>
      </c>
      <c r="B202">
        <f>VLOOKUP(A202,ASURB.MX!A190:G1243,6,FALSE)</f>
        <v>248.03659099999999</v>
      </c>
      <c r="C202">
        <f t="shared" si="6"/>
        <v>8.5605130659531271E-3</v>
      </c>
      <c r="E202" s="5">
        <v>42790</v>
      </c>
      <c r="F202">
        <f>VLOOKUP(E202,ASURB.MX!A190:G1243,6,FALSE)</f>
        <v>299.26495399999999</v>
      </c>
      <c r="G202">
        <f t="shared" si="7"/>
        <v>1.7716122835058721E-2</v>
      </c>
      <c r="I202" s="5">
        <v>43301</v>
      </c>
      <c r="J202">
        <f>VLOOKUP(I202,ASURB.MX!A190:G1243,6,FALSE)</f>
        <v>330.10000600000001</v>
      </c>
      <c r="K202">
        <f t="shared" si="8"/>
        <v>2.0691268232876207E-2</v>
      </c>
    </row>
    <row r="203" spans="1:11" x14ac:dyDescent="0.25">
      <c r="A203" s="5">
        <v>42283</v>
      </c>
      <c r="B203">
        <f>VLOOKUP(A203,ASURB.MX!A191:G1244,6,FALSE)</f>
        <v>245.337143</v>
      </c>
      <c r="C203">
        <f t="shared" si="6"/>
        <v>-1.0942921163414185E-2</v>
      </c>
      <c r="E203" s="5">
        <v>42793</v>
      </c>
      <c r="F203">
        <f>VLOOKUP(E203,ASURB.MX!A191:G1244,6,FALSE)</f>
        <v>301.29580700000002</v>
      </c>
      <c r="G203">
        <f t="shared" si="7"/>
        <v>6.7632148917929269E-3</v>
      </c>
      <c r="I203" s="5">
        <v>43304</v>
      </c>
      <c r="J203">
        <f>VLOOKUP(I203,ASURB.MX!A191:G1244,6,FALSE)</f>
        <v>335.07000699999998</v>
      </c>
      <c r="K203">
        <f t="shared" si="8"/>
        <v>1.494382907654427E-2</v>
      </c>
    </row>
    <row r="204" spans="1:11" x14ac:dyDescent="0.25">
      <c r="A204" s="5">
        <v>42284</v>
      </c>
      <c r="B204">
        <f>VLOOKUP(A204,ASURB.MX!A192:G1245,6,FALSE)</f>
        <v>247.451401</v>
      </c>
      <c r="C204">
        <f t="shared" si="6"/>
        <v>8.5808446589070511E-3</v>
      </c>
      <c r="E204" s="5">
        <v>42794</v>
      </c>
      <c r="F204">
        <f>VLOOKUP(E204,ASURB.MX!A192:G1245,6,FALSE)</f>
        <v>305.73284899999999</v>
      </c>
      <c r="G204">
        <f t="shared" si="7"/>
        <v>1.4619148468181489E-2</v>
      </c>
      <c r="I204" s="5">
        <v>43305</v>
      </c>
      <c r="J204">
        <f>VLOOKUP(I204,ASURB.MX!A192:G1245,6,FALSE)</f>
        <v>345.02999899999998</v>
      </c>
      <c r="K204">
        <f t="shared" si="8"/>
        <v>2.9291880762299296E-2</v>
      </c>
    </row>
    <row r="205" spans="1:11" x14ac:dyDescent="0.25">
      <c r="A205" s="5">
        <v>42285</v>
      </c>
      <c r="B205">
        <f>VLOOKUP(A205,ASURB.MX!A193:G1246,6,FALSE)</f>
        <v>244.78027299999999</v>
      </c>
      <c r="C205">
        <f t="shared" si="6"/>
        <v>-1.0853239890948743E-2</v>
      </c>
      <c r="E205" s="5">
        <v>42795</v>
      </c>
      <c r="F205">
        <f>VLOOKUP(E205,ASURB.MX!A193:G1246,6,FALSE)</f>
        <v>310.35278299999999</v>
      </c>
      <c r="G205">
        <f t="shared" si="7"/>
        <v>1.4997981969271068E-2</v>
      </c>
      <c r="I205" s="5">
        <v>43306</v>
      </c>
      <c r="J205">
        <f>VLOOKUP(I205,ASURB.MX!A193:G1246,6,FALSE)</f>
        <v>340.42999300000002</v>
      </c>
      <c r="K205">
        <f t="shared" si="8"/>
        <v>-1.3421863010803548E-2</v>
      </c>
    </row>
    <row r="206" spans="1:11" x14ac:dyDescent="0.25">
      <c r="A206" s="5">
        <v>42286</v>
      </c>
      <c r="B206">
        <f>VLOOKUP(A206,ASURB.MX!A194:G1247,6,FALSE)</f>
        <v>246.328217</v>
      </c>
      <c r="C206">
        <f t="shared" si="6"/>
        <v>6.303898864221712E-3</v>
      </c>
      <c r="E206" s="5">
        <v>42796</v>
      </c>
      <c r="F206">
        <f>VLOOKUP(E206,ASURB.MX!A194:G1247,6,FALSE)</f>
        <v>301.39205900000002</v>
      </c>
      <c r="G206">
        <f t="shared" si="7"/>
        <v>-2.9297721316253144E-2</v>
      </c>
      <c r="I206" s="5">
        <v>43307</v>
      </c>
      <c r="J206">
        <f>VLOOKUP(I206,ASURB.MX!A194:G1247,6,FALSE)</f>
        <v>344.07000699999998</v>
      </c>
      <c r="K206">
        <f t="shared" si="8"/>
        <v>1.0635641525740539E-2</v>
      </c>
    </row>
    <row r="207" spans="1:11" x14ac:dyDescent="0.25">
      <c r="A207" s="5">
        <v>42289</v>
      </c>
      <c r="B207">
        <f>VLOOKUP(A207,ASURB.MX!A195:G1248,6,FALSE)</f>
        <v>248.89550800000001</v>
      </c>
      <c r="C207">
        <f t="shared" ref="C207:C270" si="9">LN(B207/B206)</f>
        <v>1.0368299697103284E-2</v>
      </c>
      <c r="E207" s="5">
        <v>42797</v>
      </c>
      <c r="F207">
        <f>VLOOKUP(E207,ASURB.MX!A195:G1248,6,FALSE)</f>
        <v>303.05715900000001</v>
      </c>
      <c r="G207">
        <f t="shared" ref="G207:G270" si="10">LN(F207/F206)</f>
        <v>5.5094924845736819E-3</v>
      </c>
      <c r="I207" s="5">
        <v>43308</v>
      </c>
      <c r="J207">
        <f>VLOOKUP(I207,ASURB.MX!A195:G1248,6,FALSE)</f>
        <v>344.79998799999998</v>
      </c>
      <c r="K207">
        <f t="shared" ref="K207:K270" si="11">LN(J207/J206)</f>
        <v>2.1193585975154295E-3</v>
      </c>
    </row>
    <row r="208" spans="1:11" x14ac:dyDescent="0.25">
      <c r="A208" s="5">
        <v>42290</v>
      </c>
      <c r="B208">
        <f>VLOOKUP(A208,ASURB.MX!A196:G1249,6,FALSE)</f>
        <v>248.64063999999999</v>
      </c>
      <c r="C208">
        <f t="shared" si="9"/>
        <v>-1.024520623548267E-3</v>
      </c>
      <c r="E208" s="5">
        <v>42800</v>
      </c>
      <c r="F208">
        <f>VLOOKUP(E208,ASURB.MX!A196:G1249,6,FALSE)</f>
        <v>310.795502</v>
      </c>
      <c r="G208">
        <f t="shared" si="10"/>
        <v>2.5213714776528978E-2</v>
      </c>
      <c r="I208" s="5">
        <v>43311</v>
      </c>
      <c r="J208">
        <f>VLOOKUP(I208,ASURB.MX!A196:G1249,6,FALSE)</f>
        <v>336.98001099999999</v>
      </c>
      <c r="K208">
        <f t="shared" si="11"/>
        <v>-2.2940889933627733E-2</v>
      </c>
    </row>
    <row r="209" spans="1:11" x14ac:dyDescent="0.25">
      <c r="A209" s="5">
        <v>42291</v>
      </c>
      <c r="B209">
        <f>VLOOKUP(A209,ASURB.MX!A197:G1250,6,FALSE)</f>
        <v>249.140884</v>
      </c>
      <c r="C209">
        <f t="shared" si="9"/>
        <v>2.0098944789359555E-3</v>
      </c>
      <c r="E209" s="5">
        <v>42801</v>
      </c>
      <c r="F209">
        <f>VLOOKUP(E209,ASURB.MX!A197:G1250,6,FALSE)</f>
        <v>310.68002300000001</v>
      </c>
      <c r="G209">
        <f t="shared" si="10"/>
        <v>-3.7162847669357273E-4</v>
      </c>
      <c r="I209" s="5">
        <v>43312</v>
      </c>
      <c r="J209">
        <f>VLOOKUP(I209,ASURB.MX!A197:G1250,6,FALSE)</f>
        <v>331.58999599999999</v>
      </c>
      <c r="K209">
        <f t="shared" si="11"/>
        <v>-1.6124360125241818E-2</v>
      </c>
    </row>
    <row r="210" spans="1:11" x14ac:dyDescent="0.25">
      <c r="A210" s="5">
        <v>42292</v>
      </c>
      <c r="B210">
        <f>VLOOKUP(A210,ASURB.MX!A198:G1251,6,FALSE)</f>
        <v>247.89501999999999</v>
      </c>
      <c r="C210">
        <f t="shared" si="9"/>
        <v>-5.0131855635784251E-3</v>
      </c>
      <c r="E210" s="5">
        <v>42802</v>
      </c>
      <c r="F210">
        <f>VLOOKUP(E210,ASURB.MX!A198:G1251,6,FALSE)</f>
        <v>310.68002300000001</v>
      </c>
      <c r="G210">
        <f t="shared" si="10"/>
        <v>0</v>
      </c>
      <c r="I210" s="5">
        <v>43313</v>
      </c>
      <c r="J210">
        <f>VLOOKUP(I210,ASURB.MX!A198:G1251,6,FALSE)</f>
        <v>339.459991</v>
      </c>
      <c r="K210">
        <f t="shared" si="11"/>
        <v>2.3456839292804597E-2</v>
      </c>
    </row>
    <row r="211" spans="1:11" x14ac:dyDescent="0.25">
      <c r="A211" s="5">
        <v>42293</v>
      </c>
      <c r="B211">
        <f>VLOOKUP(A211,ASURB.MX!A199:G1252,6,FALSE)</f>
        <v>249.21639999999999</v>
      </c>
      <c r="C211">
        <f t="shared" si="9"/>
        <v>5.3162452478749686E-3</v>
      </c>
      <c r="E211" s="5">
        <v>42803</v>
      </c>
      <c r="F211">
        <f>VLOOKUP(E211,ASURB.MX!A199:G1252,6,FALSE)</f>
        <v>308.74542200000002</v>
      </c>
      <c r="G211">
        <f t="shared" si="10"/>
        <v>-6.2464572807075748E-3</v>
      </c>
      <c r="I211" s="5">
        <v>43314</v>
      </c>
      <c r="J211">
        <f>VLOOKUP(I211,ASURB.MX!A199:G1252,6,FALSE)</f>
        <v>336.38000499999998</v>
      </c>
      <c r="K211">
        <f t="shared" si="11"/>
        <v>-9.1146050572599255E-3</v>
      </c>
    </row>
    <row r="212" spans="1:11" x14ac:dyDescent="0.25">
      <c r="A212" s="5">
        <v>42296</v>
      </c>
      <c r="B212">
        <f>VLOOKUP(A212,ASURB.MX!A200:G1253,6,FALSE)</f>
        <v>249.39576700000001</v>
      </c>
      <c r="C212">
        <f t="shared" si="9"/>
        <v>7.1946502555834003E-4</v>
      </c>
      <c r="E212" s="5">
        <v>42804</v>
      </c>
      <c r="F212">
        <f>VLOOKUP(E212,ASURB.MX!A200:G1253,6,FALSE)</f>
        <v>308.20642099999998</v>
      </c>
      <c r="G212">
        <f t="shared" si="10"/>
        <v>-1.7473037587927914E-3</v>
      </c>
      <c r="I212" s="5">
        <v>43315</v>
      </c>
      <c r="J212">
        <f>VLOOKUP(I212,ASURB.MX!A200:G1253,6,FALSE)</f>
        <v>338.67001299999998</v>
      </c>
      <c r="K212">
        <f t="shared" si="11"/>
        <v>6.7847321635850178E-3</v>
      </c>
    </row>
    <row r="213" spans="1:11" x14ac:dyDescent="0.25">
      <c r="A213" s="5">
        <v>42297</v>
      </c>
      <c r="B213">
        <f>VLOOKUP(A213,ASURB.MX!A201:G1254,6,FALSE)</f>
        <v>256.23873900000001</v>
      </c>
      <c r="C213">
        <f t="shared" si="9"/>
        <v>2.7068523753803843E-2</v>
      </c>
      <c r="E213" s="5">
        <v>42807</v>
      </c>
      <c r="F213">
        <f>VLOOKUP(E213,ASURB.MX!A201:G1254,6,FALSE)</f>
        <v>306.926331</v>
      </c>
      <c r="G213">
        <f t="shared" si="10"/>
        <v>-4.1620019212928626E-3</v>
      </c>
      <c r="I213" s="5">
        <v>43318</v>
      </c>
      <c r="J213">
        <f>VLOOKUP(I213,ASURB.MX!A201:G1254,6,FALSE)</f>
        <v>344.11999500000002</v>
      </c>
      <c r="K213">
        <f t="shared" si="11"/>
        <v>1.596419889631872E-2</v>
      </c>
    </row>
    <row r="214" spans="1:11" x14ac:dyDescent="0.25">
      <c r="A214" s="5">
        <v>42298</v>
      </c>
      <c r="B214">
        <f>VLOOKUP(A214,ASURB.MX!A202:G1255,6,FALSE)</f>
        <v>252.37835699999999</v>
      </c>
      <c r="C214">
        <f t="shared" si="9"/>
        <v>-1.5180205942130345E-2</v>
      </c>
      <c r="E214" s="5">
        <v>42808</v>
      </c>
      <c r="F214">
        <f>VLOOKUP(E214,ASURB.MX!A202:G1255,6,FALSE)</f>
        <v>303.42288200000002</v>
      </c>
      <c r="G214">
        <f t="shared" si="10"/>
        <v>-1.1480271961893928E-2</v>
      </c>
      <c r="I214" s="5">
        <v>43319</v>
      </c>
      <c r="J214">
        <f>VLOOKUP(I214,ASURB.MX!A202:G1255,6,FALSE)</f>
        <v>345.92999300000002</v>
      </c>
      <c r="K214">
        <f t="shared" si="11"/>
        <v>5.2460029924946425E-3</v>
      </c>
    </row>
    <row r="215" spans="1:11" x14ac:dyDescent="0.25">
      <c r="A215" s="5">
        <v>42299</v>
      </c>
      <c r="B215">
        <f>VLOOKUP(A215,ASURB.MX!A203:G1256,6,FALSE)</f>
        <v>257.66394000000003</v>
      </c>
      <c r="C215">
        <f t="shared" si="9"/>
        <v>2.0726799536835538E-2</v>
      </c>
      <c r="E215" s="5">
        <v>42809</v>
      </c>
      <c r="F215">
        <f>VLOOKUP(E215,ASURB.MX!A203:G1256,6,FALSE)</f>
        <v>299.90982100000002</v>
      </c>
      <c r="G215">
        <f t="shared" si="10"/>
        <v>-1.1645649858613525E-2</v>
      </c>
      <c r="I215" s="5">
        <v>43320</v>
      </c>
      <c r="J215">
        <f>VLOOKUP(I215,ASURB.MX!A203:G1256,6,FALSE)</f>
        <v>343.57998700000002</v>
      </c>
      <c r="K215">
        <f t="shared" si="11"/>
        <v>-6.8164788544217234E-3</v>
      </c>
    </row>
    <row r="216" spans="1:11" x14ac:dyDescent="0.25">
      <c r="A216" s="5">
        <v>42300</v>
      </c>
      <c r="B216">
        <f>VLOOKUP(A216,ASURB.MX!A204:G1257,6,FALSE)</f>
        <v>247.64961199999999</v>
      </c>
      <c r="C216">
        <f t="shared" si="9"/>
        <v>-3.9641285410060366E-2</v>
      </c>
      <c r="E216" s="5">
        <v>42810</v>
      </c>
      <c r="F216">
        <f>VLOOKUP(E216,ASURB.MX!A204:G1257,6,FALSE)</f>
        <v>304.91473400000001</v>
      </c>
      <c r="G216">
        <f t="shared" si="10"/>
        <v>1.6550344066008846E-2</v>
      </c>
      <c r="I216" s="5">
        <v>43321</v>
      </c>
      <c r="J216">
        <f>VLOOKUP(I216,ASURB.MX!A204:G1257,6,FALSE)</f>
        <v>345.16000400000001</v>
      </c>
      <c r="K216">
        <f t="shared" si="11"/>
        <v>4.5881458675301962E-3</v>
      </c>
    </row>
    <row r="217" spans="1:11" x14ac:dyDescent="0.25">
      <c r="A217" s="5">
        <v>42303</v>
      </c>
      <c r="B217">
        <f>VLOOKUP(A217,ASURB.MX!A205:G1258,6,FALSE)</f>
        <v>251.40614299999999</v>
      </c>
      <c r="C217">
        <f t="shared" si="9"/>
        <v>1.5054838714916535E-2</v>
      </c>
      <c r="E217" s="5">
        <v>42811</v>
      </c>
      <c r="F217">
        <f>VLOOKUP(E217,ASURB.MX!A205:G1258,6,FALSE)</f>
        <v>309.18817100000001</v>
      </c>
      <c r="G217">
        <f t="shared" si="10"/>
        <v>1.391788232242739E-2</v>
      </c>
      <c r="I217" s="5">
        <v>43322</v>
      </c>
      <c r="J217">
        <f>VLOOKUP(I217,ASURB.MX!A205:G1258,6,FALSE)</f>
        <v>341.17999300000002</v>
      </c>
      <c r="K217">
        <f t="shared" si="11"/>
        <v>-1.1597912493590865E-2</v>
      </c>
    </row>
    <row r="218" spans="1:11" x14ac:dyDescent="0.25">
      <c r="A218" s="5">
        <v>42304</v>
      </c>
      <c r="B218">
        <f>VLOOKUP(A218,ASURB.MX!A206:G1259,6,FALSE)</f>
        <v>248.008286</v>
      </c>
      <c r="C218">
        <f t="shared" si="9"/>
        <v>-1.3607574123539953E-2</v>
      </c>
      <c r="E218" s="5">
        <v>42815</v>
      </c>
      <c r="F218">
        <f>VLOOKUP(E218,ASURB.MX!A206:G1259,6,FALSE)</f>
        <v>302.82617199999999</v>
      </c>
      <c r="G218">
        <f t="shared" si="10"/>
        <v>-2.0791108072284681E-2</v>
      </c>
      <c r="I218" s="5">
        <v>43325</v>
      </c>
      <c r="J218">
        <f>VLOOKUP(I218,ASURB.MX!A206:G1259,6,FALSE)</f>
        <v>344.38000499999998</v>
      </c>
      <c r="K218">
        <f t="shared" si="11"/>
        <v>9.3355366415409872E-3</v>
      </c>
    </row>
    <row r="219" spans="1:11" x14ac:dyDescent="0.25">
      <c r="A219" s="5">
        <v>42305</v>
      </c>
      <c r="B219">
        <f>VLOOKUP(A219,ASURB.MX!A207:G1260,6,FALSE)</f>
        <v>246.12056000000001</v>
      </c>
      <c r="C219">
        <f t="shared" si="9"/>
        <v>-7.6406597146034538E-3</v>
      </c>
      <c r="E219" s="5">
        <v>42816</v>
      </c>
      <c r="F219">
        <f>VLOOKUP(E219,ASURB.MX!A207:G1260,6,FALSE)</f>
        <v>303.26889</v>
      </c>
      <c r="G219">
        <f t="shared" si="10"/>
        <v>1.46088660506871E-3</v>
      </c>
      <c r="I219" s="5">
        <v>43326</v>
      </c>
      <c r="J219">
        <f>VLOOKUP(I219,ASURB.MX!A207:G1260,6,FALSE)</f>
        <v>355.44000199999999</v>
      </c>
      <c r="K219">
        <f t="shared" si="11"/>
        <v>3.161075087759653E-2</v>
      </c>
    </row>
    <row r="220" spans="1:11" x14ac:dyDescent="0.25">
      <c r="A220" s="5">
        <v>42306</v>
      </c>
      <c r="B220">
        <f>VLOOKUP(A220,ASURB.MX!A208:G1261,6,FALSE)</f>
        <v>241.958145</v>
      </c>
      <c r="C220">
        <f t="shared" si="9"/>
        <v>-1.7056740529686875E-2</v>
      </c>
      <c r="E220" s="5">
        <v>42817</v>
      </c>
      <c r="F220">
        <f>VLOOKUP(E220,ASURB.MX!A208:G1261,6,FALSE)</f>
        <v>304.58749399999999</v>
      </c>
      <c r="G220">
        <f t="shared" si="10"/>
        <v>4.3385447715768247E-3</v>
      </c>
      <c r="I220" s="5">
        <v>43327</v>
      </c>
      <c r="J220">
        <f>VLOOKUP(I220,ASURB.MX!A208:G1261,6,FALSE)</f>
        <v>346.32000699999998</v>
      </c>
      <c r="K220">
        <f t="shared" si="11"/>
        <v>-2.5993240908236674E-2</v>
      </c>
    </row>
    <row r="221" spans="1:11" x14ac:dyDescent="0.25">
      <c r="A221" s="5">
        <v>42307</v>
      </c>
      <c r="B221">
        <f>VLOOKUP(A221,ASURB.MX!A209:G1262,6,FALSE)</f>
        <v>241.45790099999999</v>
      </c>
      <c r="C221">
        <f t="shared" si="9"/>
        <v>-2.0696217376257576E-3</v>
      </c>
      <c r="E221" s="5">
        <v>42818</v>
      </c>
      <c r="F221">
        <f>VLOOKUP(E221,ASURB.MX!A209:G1262,6,FALSE)</f>
        <v>320.40112299999998</v>
      </c>
      <c r="G221">
        <f t="shared" si="10"/>
        <v>5.061533768772207E-2</v>
      </c>
      <c r="I221" s="5">
        <v>43328</v>
      </c>
      <c r="J221">
        <f>VLOOKUP(I221,ASURB.MX!A209:G1262,6,FALSE)</f>
        <v>339.47000100000002</v>
      </c>
      <c r="K221">
        <f t="shared" si="11"/>
        <v>-1.9977642549168246E-2</v>
      </c>
    </row>
    <row r="222" spans="1:11" x14ac:dyDescent="0.25">
      <c r="A222" s="5">
        <v>42311</v>
      </c>
      <c r="B222">
        <f>VLOOKUP(A222,ASURB.MX!A210:G1263,6,FALSE)</f>
        <v>248.63124099999999</v>
      </c>
      <c r="C222">
        <f t="shared" si="9"/>
        <v>2.9275704005178111E-2</v>
      </c>
      <c r="E222" s="5">
        <v>42821</v>
      </c>
      <c r="F222">
        <f>VLOOKUP(E222,ASURB.MX!A210:G1263,6,FALSE)</f>
        <v>318.32214399999998</v>
      </c>
      <c r="G222">
        <f t="shared" si="10"/>
        <v>-6.5098187251853307E-3</v>
      </c>
      <c r="I222" s="5">
        <v>43329</v>
      </c>
      <c r="J222">
        <f>VLOOKUP(I222,ASURB.MX!A210:G1263,6,FALSE)</f>
        <v>326.94000199999999</v>
      </c>
      <c r="K222">
        <f t="shared" si="11"/>
        <v>-3.7608906856684464E-2</v>
      </c>
    </row>
    <row r="223" spans="1:11" x14ac:dyDescent="0.25">
      <c r="A223" s="5">
        <v>42312</v>
      </c>
      <c r="B223">
        <f>VLOOKUP(A223,ASURB.MX!A211:G1264,6,FALSE)</f>
        <v>249.76385500000001</v>
      </c>
      <c r="C223">
        <f t="shared" si="9"/>
        <v>4.5450525450089953E-3</v>
      </c>
      <c r="E223" s="5">
        <v>42822</v>
      </c>
      <c r="F223">
        <f>VLOOKUP(E223,ASURB.MX!A211:G1264,6,FALSE)</f>
        <v>321.49832199999997</v>
      </c>
      <c r="G223">
        <f t="shared" si="10"/>
        <v>9.928422922816026E-3</v>
      </c>
      <c r="I223" s="5">
        <v>43332</v>
      </c>
      <c r="J223">
        <f>VLOOKUP(I223,ASURB.MX!A211:G1264,6,FALSE)</f>
        <v>334.88000499999998</v>
      </c>
      <c r="K223">
        <f t="shared" si="11"/>
        <v>2.3995599688018506E-2</v>
      </c>
    </row>
    <row r="224" spans="1:11" x14ac:dyDescent="0.25">
      <c r="A224" s="5">
        <v>42313</v>
      </c>
      <c r="B224">
        <f>VLOOKUP(A224,ASURB.MX!A212:G1265,6,FALSE)</f>
        <v>249.96206699999999</v>
      </c>
      <c r="C224">
        <f t="shared" si="9"/>
        <v>7.9328288435072229E-4</v>
      </c>
      <c r="E224" s="5">
        <v>42823</v>
      </c>
      <c r="F224">
        <f>VLOOKUP(E224,ASURB.MX!A212:G1265,6,FALSE)</f>
        <v>316.97464000000002</v>
      </c>
      <c r="G224">
        <f t="shared" si="10"/>
        <v>-1.4170553702340083E-2</v>
      </c>
      <c r="I224" s="5">
        <v>43333</v>
      </c>
      <c r="J224">
        <f>VLOOKUP(I224,ASURB.MX!A212:G1265,6,FALSE)</f>
        <v>335.66000400000001</v>
      </c>
      <c r="K224">
        <f t="shared" si="11"/>
        <v>2.3264811684428639E-3</v>
      </c>
    </row>
    <row r="225" spans="1:11" x14ac:dyDescent="0.25">
      <c r="A225" s="5">
        <v>42314</v>
      </c>
      <c r="B225">
        <f>VLOOKUP(A225,ASURB.MX!A213:G1266,6,FALSE)</f>
        <v>253.52984599999999</v>
      </c>
      <c r="C225">
        <f t="shared" si="9"/>
        <v>1.4172377451349456E-2</v>
      </c>
      <c r="E225" s="5">
        <v>42824</v>
      </c>
      <c r="F225">
        <f>VLOOKUP(E225,ASURB.MX!A213:G1266,6,FALSE)</f>
        <v>322.63406400000002</v>
      </c>
      <c r="G225">
        <f t="shared" si="10"/>
        <v>1.7696981504024965E-2</v>
      </c>
      <c r="I225" s="5">
        <v>43334</v>
      </c>
      <c r="J225">
        <f>VLOOKUP(I225,ASURB.MX!A213:G1266,6,FALSE)</f>
        <v>348.04998799999998</v>
      </c>
      <c r="K225">
        <f t="shared" si="11"/>
        <v>3.6247358340016245E-2</v>
      </c>
    </row>
    <row r="226" spans="1:11" x14ac:dyDescent="0.25">
      <c r="A226" s="5">
        <v>42317</v>
      </c>
      <c r="B226">
        <f>VLOOKUP(A226,ASURB.MX!A214:G1267,6,FALSE)</f>
        <v>244.92186000000001</v>
      </c>
      <c r="C226">
        <f t="shared" si="9"/>
        <v>-3.4542330903702886E-2</v>
      </c>
      <c r="E226" s="5">
        <v>42825</v>
      </c>
      <c r="F226">
        <f>VLOOKUP(E226,ASURB.MX!A214:G1267,6,FALSE)</f>
        <v>312.864868</v>
      </c>
      <c r="G226">
        <f t="shared" si="10"/>
        <v>-3.0747386493307188E-2</v>
      </c>
      <c r="I226" s="5">
        <v>43335</v>
      </c>
      <c r="J226">
        <f>VLOOKUP(I226,ASURB.MX!A214:G1267,6,FALSE)</f>
        <v>348.60000600000001</v>
      </c>
      <c r="K226">
        <f t="shared" si="11"/>
        <v>1.5790371607543737E-3</v>
      </c>
    </row>
    <row r="227" spans="1:11" x14ac:dyDescent="0.25">
      <c r="A227" s="5">
        <v>42318</v>
      </c>
      <c r="B227">
        <f>VLOOKUP(A227,ASURB.MX!A215:G1268,6,FALSE)</f>
        <v>245.94122300000001</v>
      </c>
      <c r="C227">
        <f t="shared" si="9"/>
        <v>4.1533555920916492E-3</v>
      </c>
      <c r="E227" s="5">
        <v>42828</v>
      </c>
      <c r="F227">
        <f>VLOOKUP(E227,ASURB.MX!A215:G1268,6,FALSE)</f>
        <v>328.774719</v>
      </c>
      <c r="G227">
        <f t="shared" si="10"/>
        <v>4.9601405851979176E-2</v>
      </c>
      <c r="I227" s="5">
        <v>43336</v>
      </c>
      <c r="J227">
        <f>VLOOKUP(I227,ASURB.MX!A215:G1268,6,FALSE)</f>
        <v>349.82000699999998</v>
      </c>
      <c r="K227">
        <f t="shared" si="11"/>
        <v>3.4936061915834824E-3</v>
      </c>
    </row>
    <row r="228" spans="1:11" x14ac:dyDescent="0.25">
      <c r="A228" s="5">
        <v>42319</v>
      </c>
      <c r="B228">
        <f>VLOOKUP(A228,ASURB.MX!A216:G1269,6,FALSE)</f>
        <v>246.44148300000001</v>
      </c>
      <c r="C228">
        <f t="shared" si="9"/>
        <v>2.0319973306766178E-3</v>
      </c>
      <c r="E228" s="5">
        <v>42829</v>
      </c>
      <c r="F228">
        <f>VLOOKUP(E228,ASURB.MX!A216:G1269,6,FALSE)</f>
        <v>331.65252700000002</v>
      </c>
      <c r="G228">
        <f t="shared" si="10"/>
        <v>8.7150438810958946E-3</v>
      </c>
      <c r="I228" s="5">
        <v>43339</v>
      </c>
      <c r="J228">
        <f>VLOOKUP(I228,ASURB.MX!A216:G1269,6,FALSE)</f>
        <v>353.66000400000001</v>
      </c>
      <c r="K228">
        <f t="shared" si="11"/>
        <v>1.0917254447921408E-2</v>
      </c>
    </row>
    <row r="229" spans="1:11" x14ac:dyDescent="0.25">
      <c r="A229" s="5">
        <v>42320</v>
      </c>
      <c r="B229">
        <f>VLOOKUP(A229,ASURB.MX!A217:G1270,6,FALSE)</f>
        <v>243.355042</v>
      </c>
      <c r="C229">
        <f t="shared" si="9"/>
        <v>-1.2603118626544958E-2</v>
      </c>
      <c r="E229" s="5">
        <v>42830</v>
      </c>
      <c r="F229">
        <f>VLOOKUP(E229,ASURB.MX!A217:G1270,6,FALSE)</f>
        <v>328.31271400000003</v>
      </c>
      <c r="G229">
        <f t="shared" si="10"/>
        <v>-1.0121264888926026E-2</v>
      </c>
      <c r="I229" s="5">
        <v>43340</v>
      </c>
      <c r="J229">
        <f>VLOOKUP(I229,ASURB.MX!A217:G1270,6,FALSE)</f>
        <v>356.57000699999998</v>
      </c>
      <c r="K229">
        <f t="shared" si="11"/>
        <v>8.1945827100823754E-3</v>
      </c>
    </row>
    <row r="230" spans="1:11" x14ac:dyDescent="0.25">
      <c r="A230" s="5">
        <v>42321</v>
      </c>
      <c r="B230">
        <f>VLOOKUP(A230,ASURB.MX!A218:G1271,6,FALSE)</f>
        <v>244.38386499999999</v>
      </c>
      <c r="C230">
        <f t="shared" si="9"/>
        <v>4.2187511028459737E-3</v>
      </c>
      <c r="E230" s="5">
        <v>42831</v>
      </c>
      <c r="F230">
        <f>VLOOKUP(E230,ASURB.MX!A218:G1271,6,FALSE)</f>
        <v>330.51681500000001</v>
      </c>
      <c r="G230">
        <f t="shared" si="10"/>
        <v>6.6909849239466532E-3</v>
      </c>
      <c r="I230" s="5">
        <v>43341</v>
      </c>
      <c r="J230">
        <f>VLOOKUP(I230,ASURB.MX!A218:G1271,6,FALSE)</f>
        <v>358.39001500000001</v>
      </c>
      <c r="K230">
        <f t="shared" si="11"/>
        <v>5.0912271324330492E-3</v>
      </c>
    </row>
    <row r="231" spans="1:11" x14ac:dyDescent="0.25">
      <c r="A231" s="5">
        <v>42325</v>
      </c>
      <c r="B231">
        <f>VLOOKUP(A231,ASURB.MX!A219:G1272,6,FALSE)</f>
        <v>248.716171</v>
      </c>
      <c r="C231">
        <f t="shared" si="9"/>
        <v>1.7572164514012851E-2</v>
      </c>
      <c r="E231" s="5">
        <v>42832</v>
      </c>
      <c r="F231">
        <f>VLOOKUP(E231,ASURB.MX!A219:G1272,6,FALSE)</f>
        <v>323.75054899999998</v>
      </c>
      <c r="G231">
        <f t="shared" si="10"/>
        <v>-2.0684226690718021E-2</v>
      </c>
      <c r="I231" s="5">
        <v>43342</v>
      </c>
      <c r="J231">
        <f>VLOOKUP(I231,ASURB.MX!A219:G1272,6,FALSE)</f>
        <v>358.54998799999998</v>
      </c>
      <c r="K231">
        <f t="shared" si="11"/>
        <v>4.4626608080315162E-4</v>
      </c>
    </row>
    <row r="232" spans="1:11" x14ac:dyDescent="0.25">
      <c r="A232" s="5">
        <v>42326</v>
      </c>
      <c r="B232">
        <f>VLOOKUP(A232,ASURB.MX!A220:G1273,6,FALSE)</f>
        <v>245.61087000000001</v>
      </c>
      <c r="C232">
        <f t="shared" si="9"/>
        <v>-1.2563916559267569E-2</v>
      </c>
      <c r="E232" s="5">
        <v>42835</v>
      </c>
      <c r="F232">
        <f>VLOOKUP(E232,ASURB.MX!A220:G1273,6,FALSE)</f>
        <v>327.28286700000001</v>
      </c>
      <c r="G232">
        <f t="shared" si="10"/>
        <v>1.0851524900677771E-2</v>
      </c>
      <c r="I232" s="5">
        <v>43343</v>
      </c>
      <c r="J232">
        <f>VLOOKUP(I232,ASURB.MX!A220:G1273,6,FALSE)</f>
        <v>357.92001299999998</v>
      </c>
      <c r="K232">
        <f t="shared" si="11"/>
        <v>-1.7585527976633356E-3</v>
      </c>
    </row>
    <row r="233" spans="1:11" x14ac:dyDescent="0.25">
      <c r="A233" s="5">
        <v>42327</v>
      </c>
      <c r="B233">
        <f>VLOOKUP(A233,ASURB.MX!A221:G1274,6,FALSE)</f>
        <v>251.82145700000001</v>
      </c>
      <c r="C233">
        <f t="shared" si="9"/>
        <v>2.4971878184375254E-2</v>
      </c>
      <c r="E233" s="5">
        <v>42836</v>
      </c>
      <c r="F233">
        <f>VLOOKUP(E233,ASURB.MX!A221:G1274,6,FALSE)</f>
        <v>331.43118299999998</v>
      </c>
      <c r="G233">
        <f t="shared" si="10"/>
        <v>1.2595361649493347E-2</v>
      </c>
      <c r="I233" s="5">
        <v>43346</v>
      </c>
      <c r="J233">
        <f>VLOOKUP(I233,ASURB.MX!A221:G1274,6,FALSE)</f>
        <v>357.04998799999998</v>
      </c>
      <c r="K233">
        <f t="shared" si="11"/>
        <v>-2.433739676404281E-3</v>
      </c>
    </row>
    <row r="234" spans="1:11" x14ac:dyDescent="0.25">
      <c r="A234" s="5">
        <v>42328</v>
      </c>
      <c r="B234">
        <f>VLOOKUP(A234,ASURB.MX!A222:G1275,6,FALSE)</f>
        <v>249.85823099999999</v>
      </c>
      <c r="C234">
        <f t="shared" si="9"/>
        <v>-7.8266514217789872E-3</v>
      </c>
      <c r="E234" s="5">
        <v>42837</v>
      </c>
      <c r="F234">
        <f>VLOOKUP(E234,ASURB.MX!A222:G1275,6,FALSE)</f>
        <v>323.50991800000003</v>
      </c>
      <c r="G234">
        <f t="shared" si="10"/>
        <v>-2.4190423420887997E-2</v>
      </c>
      <c r="I234" s="5">
        <v>43347</v>
      </c>
      <c r="J234">
        <f>VLOOKUP(I234,ASURB.MX!A222:G1275,6,FALSE)</f>
        <v>355.27999899999998</v>
      </c>
      <c r="K234">
        <f t="shared" si="11"/>
        <v>-4.9695862172147269E-3</v>
      </c>
    </row>
    <row r="235" spans="1:11" x14ac:dyDescent="0.25">
      <c r="A235" s="5">
        <v>42331</v>
      </c>
      <c r="B235">
        <f>VLOOKUP(A235,ASURB.MX!A223:G1276,6,FALSE)</f>
        <v>249.48069799999999</v>
      </c>
      <c r="C235">
        <f t="shared" si="9"/>
        <v>-1.5121315403674015E-3</v>
      </c>
      <c r="E235" s="5">
        <v>42842</v>
      </c>
      <c r="F235">
        <f>VLOOKUP(E235,ASURB.MX!A223:G1276,6,FALSE)</f>
        <v>329.02496300000001</v>
      </c>
      <c r="G235">
        <f t="shared" si="10"/>
        <v>1.6903851372431666E-2</v>
      </c>
      <c r="I235" s="5">
        <v>43348</v>
      </c>
      <c r="J235">
        <f>VLOOKUP(I235,ASURB.MX!A223:G1276,6,FALSE)</f>
        <v>351.44000199999999</v>
      </c>
      <c r="K235">
        <f t="shared" si="11"/>
        <v>-1.0867202810769494E-2</v>
      </c>
    </row>
    <row r="236" spans="1:11" x14ac:dyDescent="0.25">
      <c r="A236" s="5">
        <v>42332</v>
      </c>
      <c r="B236">
        <f>VLOOKUP(A236,ASURB.MX!A224:G1277,6,FALSE)</f>
        <v>245.84683200000001</v>
      </c>
      <c r="C236">
        <f t="shared" si="9"/>
        <v>-1.4672841604588226E-2</v>
      </c>
      <c r="E236" s="5">
        <v>42843</v>
      </c>
      <c r="F236">
        <f>VLOOKUP(E236,ASURB.MX!A224:G1277,6,FALSE)</f>
        <v>324.92477400000001</v>
      </c>
      <c r="G236">
        <f t="shared" si="10"/>
        <v>-1.2539932344635643E-2</v>
      </c>
      <c r="I236" s="5">
        <v>43349</v>
      </c>
      <c r="J236">
        <f>VLOOKUP(I236,ASURB.MX!A224:G1277,6,FALSE)</f>
        <v>360.72000100000002</v>
      </c>
      <c r="K236">
        <f t="shared" si="11"/>
        <v>2.6063031526666187E-2</v>
      </c>
    </row>
    <row r="237" spans="1:11" x14ac:dyDescent="0.25">
      <c r="A237" s="5">
        <v>42333</v>
      </c>
      <c r="B237">
        <f>VLOOKUP(A237,ASURB.MX!A225:G1278,6,FALSE)</f>
        <v>240.20257599999999</v>
      </c>
      <c r="C237">
        <f t="shared" si="9"/>
        <v>-2.322607388417058E-2</v>
      </c>
      <c r="E237" s="5">
        <v>42844</v>
      </c>
      <c r="F237">
        <f>VLOOKUP(E237,ASURB.MX!A225:G1278,6,FALSE)</f>
        <v>326.224152</v>
      </c>
      <c r="G237">
        <f t="shared" si="10"/>
        <v>3.9910369897407268E-3</v>
      </c>
      <c r="I237" s="5">
        <v>43350</v>
      </c>
      <c r="J237">
        <f>VLOOKUP(I237,ASURB.MX!A225:G1278,6,FALSE)</f>
        <v>363.73001099999999</v>
      </c>
      <c r="K237">
        <f t="shared" si="11"/>
        <v>8.3098275133722359E-3</v>
      </c>
    </row>
    <row r="238" spans="1:11" x14ac:dyDescent="0.25">
      <c r="A238" s="5">
        <v>42334</v>
      </c>
      <c r="B238">
        <f>VLOOKUP(A238,ASURB.MX!A226:G1279,6,FALSE)</f>
        <v>242.40176400000001</v>
      </c>
      <c r="C238">
        <f t="shared" si="9"/>
        <v>9.1138974116897892E-3</v>
      </c>
      <c r="E238" s="5">
        <v>42845</v>
      </c>
      <c r="F238">
        <f>VLOOKUP(E238,ASURB.MX!A226:G1279,6,FALSE)</f>
        <v>326.75347900000003</v>
      </c>
      <c r="G238">
        <f t="shared" si="10"/>
        <v>1.621271819480281E-3</v>
      </c>
      <c r="I238" s="5">
        <v>43353</v>
      </c>
      <c r="J238">
        <f>VLOOKUP(I238,ASURB.MX!A226:G1279,6,FALSE)</f>
        <v>362.32998700000002</v>
      </c>
      <c r="K238">
        <f t="shared" si="11"/>
        <v>-3.8565014985617787E-3</v>
      </c>
    </row>
    <row r="239" spans="1:11" x14ac:dyDescent="0.25">
      <c r="A239" s="5">
        <v>42335</v>
      </c>
      <c r="B239">
        <f>VLOOKUP(A239,ASURB.MX!A227:G1280,6,FALSE)</f>
        <v>243.61932400000001</v>
      </c>
      <c r="C239">
        <f t="shared" si="9"/>
        <v>5.0103280583260303E-3</v>
      </c>
      <c r="E239" s="5">
        <v>42846</v>
      </c>
      <c r="F239">
        <f>VLOOKUP(E239,ASURB.MX!A227:G1280,6,FALSE)</f>
        <v>330.04519699999997</v>
      </c>
      <c r="G239">
        <f t="shared" si="10"/>
        <v>1.0023605956833282E-2</v>
      </c>
      <c r="I239" s="5">
        <v>43354</v>
      </c>
      <c r="J239">
        <f>VLOOKUP(I239,ASURB.MX!A227:G1280,6,FALSE)</f>
        <v>366.67001299999998</v>
      </c>
      <c r="K239">
        <f t="shared" si="11"/>
        <v>1.1906933540470874E-2</v>
      </c>
    </row>
    <row r="240" spans="1:11" x14ac:dyDescent="0.25">
      <c r="A240" s="5">
        <v>42338</v>
      </c>
      <c r="B240">
        <f>VLOOKUP(A240,ASURB.MX!A228:G1281,6,FALSE)</f>
        <v>236.917923</v>
      </c>
      <c r="C240">
        <f t="shared" si="9"/>
        <v>-2.7893094756686904E-2</v>
      </c>
      <c r="E240" s="5">
        <v>42849</v>
      </c>
      <c r="F240">
        <f>VLOOKUP(E240,ASURB.MX!A228:G1281,6,FALSE)</f>
        <v>338.601654</v>
      </c>
      <c r="G240">
        <f t="shared" si="10"/>
        <v>2.5594748818611693E-2</v>
      </c>
      <c r="I240" s="5">
        <v>43355</v>
      </c>
      <c r="J240">
        <f>VLOOKUP(I240,ASURB.MX!A228:G1281,6,FALSE)</f>
        <v>383.38000499999998</v>
      </c>
      <c r="K240">
        <f t="shared" si="11"/>
        <v>4.4564381011561092E-2</v>
      </c>
    </row>
    <row r="241" spans="1:11" x14ac:dyDescent="0.25">
      <c r="A241" s="5">
        <v>42339</v>
      </c>
      <c r="B241">
        <f>VLOOKUP(A241,ASURB.MX!A229:G1282,6,FALSE)</f>
        <v>238.144958</v>
      </c>
      <c r="C241">
        <f t="shared" si="9"/>
        <v>5.1657907941590406E-3</v>
      </c>
      <c r="E241" s="5">
        <v>42850</v>
      </c>
      <c r="F241">
        <f>VLOOKUP(E241,ASURB.MX!A229:G1282,6,FALSE)</f>
        <v>342.86547899999999</v>
      </c>
      <c r="G241">
        <f t="shared" si="10"/>
        <v>1.2513826228198487E-2</v>
      </c>
      <c r="I241" s="5">
        <v>43356</v>
      </c>
      <c r="J241">
        <f>VLOOKUP(I241,ASURB.MX!A229:G1282,6,FALSE)</f>
        <v>392.14001500000001</v>
      </c>
      <c r="K241">
        <f t="shared" si="11"/>
        <v>2.2592279687015177E-2</v>
      </c>
    </row>
    <row r="242" spans="1:11" x14ac:dyDescent="0.25">
      <c r="A242" s="5">
        <v>42340</v>
      </c>
      <c r="B242">
        <f>VLOOKUP(A242,ASURB.MX!A230:G1283,6,FALSE)</f>
        <v>234.43559300000001</v>
      </c>
      <c r="C242">
        <f t="shared" si="9"/>
        <v>-1.5698662047348901E-2</v>
      </c>
      <c r="E242" s="5">
        <v>42851</v>
      </c>
      <c r="F242">
        <f>VLOOKUP(E242,ASURB.MX!A230:G1283,6,FALSE)</f>
        <v>344.790436</v>
      </c>
      <c r="G242">
        <f t="shared" si="10"/>
        <v>5.5986198506628466E-3</v>
      </c>
      <c r="I242" s="5">
        <v>43357</v>
      </c>
      <c r="J242">
        <f>VLOOKUP(I242,ASURB.MX!A230:G1283,6,FALSE)</f>
        <v>382.26998900000001</v>
      </c>
      <c r="K242">
        <f t="shared" si="11"/>
        <v>-2.5491820695017476E-2</v>
      </c>
    </row>
    <row r="243" spans="1:11" x14ac:dyDescent="0.25">
      <c r="A243" s="5">
        <v>42341</v>
      </c>
      <c r="B243">
        <f>VLOOKUP(A243,ASURB.MX!A231:G1284,6,FALSE)</f>
        <v>229.159424</v>
      </c>
      <c r="C243">
        <f t="shared" si="9"/>
        <v>-2.2762957435300532E-2</v>
      </c>
      <c r="E243" s="5">
        <v>42852</v>
      </c>
      <c r="F243">
        <f>VLOOKUP(E243,ASURB.MX!A231:G1284,6,FALSE)</f>
        <v>342.95208700000001</v>
      </c>
      <c r="G243">
        <f t="shared" si="10"/>
        <v>-5.3460512238031905E-3</v>
      </c>
      <c r="I243" s="5">
        <v>43360</v>
      </c>
      <c r="J243">
        <f>VLOOKUP(I243,ASURB.MX!A231:G1284,6,FALSE)</f>
        <v>377.92999300000002</v>
      </c>
      <c r="K243">
        <f t="shared" si="11"/>
        <v>-1.1418161680342058E-2</v>
      </c>
    </row>
    <row r="244" spans="1:11" x14ac:dyDescent="0.25">
      <c r="A244" s="5">
        <v>42342</v>
      </c>
      <c r="B244">
        <f>VLOOKUP(A244,ASURB.MX!A232:G1285,6,FALSE)</f>
        <v>233.96366900000001</v>
      </c>
      <c r="C244">
        <f t="shared" si="9"/>
        <v>2.0747906610201334E-2</v>
      </c>
      <c r="E244" s="5">
        <v>42853</v>
      </c>
      <c r="F244">
        <f>VLOOKUP(E244,ASURB.MX!A232:G1285,6,FALSE)</f>
        <v>343.81832900000001</v>
      </c>
      <c r="G244">
        <f t="shared" si="10"/>
        <v>2.5226551383126317E-3</v>
      </c>
      <c r="I244" s="5">
        <v>43361</v>
      </c>
      <c r="J244">
        <f>VLOOKUP(I244,ASURB.MX!A232:G1285,6,FALSE)</f>
        <v>386.290009</v>
      </c>
      <c r="K244">
        <f t="shared" si="11"/>
        <v>2.1879431255549777E-2</v>
      </c>
    </row>
    <row r="245" spans="1:11" x14ac:dyDescent="0.25">
      <c r="A245" s="5">
        <v>42345</v>
      </c>
      <c r="B245">
        <f>VLOOKUP(A245,ASURB.MX!A233:G1286,6,FALSE)</f>
        <v>232.59506200000001</v>
      </c>
      <c r="C245">
        <f t="shared" si="9"/>
        <v>-5.8668323392155226E-3</v>
      </c>
      <c r="E245" s="5">
        <v>42857</v>
      </c>
      <c r="F245">
        <f>VLOOKUP(E245,ASURB.MX!A233:G1286,6,FALSE)</f>
        <v>368.13067599999999</v>
      </c>
      <c r="G245">
        <f t="shared" si="10"/>
        <v>6.8324568462384716E-2</v>
      </c>
      <c r="I245" s="5">
        <v>43362</v>
      </c>
      <c r="J245">
        <f>VLOOKUP(I245,ASURB.MX!A233:G1286,6,FALSE)</f>
        <v>384.17999300000002</v>
      </c>
      <c r="K245">
        <f t="shared" si="11"/>
        <v>-5.4772314809699912E-3</v>
      </c>
    </row>
    <row r="246" spans="1:11" x14ac:dyDescent="0.25">
      <c r="A246" s="5">
        <v>42346</v>
      </c>
      <c r="B246">
        <f>VLOOKUP(A246,ASURB.MX!A234:G1287,6,FALSE)</f>
        <v>234.369507</v>
      </c>
      <c r="C246">
        <f t="shared" si="9"/>
        <v>7.5999493694915614E-3</v>
      </c>
      <c r="E246" s="5">
        <v>42858</v>
      </c>
      <c r="F246">
        <f>VLOOKUP(E246,ASURB.MX!A234:G1287,6,FALSE)</f>
        <v>354.05911300000002</v>
      </c>
      <c r="G246">
        <f t="shared" si="10"/>
        <v>-3.8974087893814818E-2</v>
      </c>
      <c r="I246" s="5">
        <v>43363</v>
      </c>
      <c r="J246">
        <f>VLOOKUP(I246,ASURB.MX!A234:G1287,6,FALSE)</f>
        <v>385.26998900000001</v>
      </c>
      <c r="K246">
        <f t="shared" si="11"/>
        <v>2.8331841045133644E-3</v>
      </c>
    </row>
    <row r="247" spans="1:11" x14ac:dyDescent="0.25">
      <c r="A247" s="5">
        <v>42347</v>
      </c>
      <c r="B247">
        <f>VLOOKUP(A247,ASURB.MX!A235:G1288,6,FALSE)</f>
        <v>235.42662000000001</v>
      </c>
      <c r="C247">
        <f t="shared" si="9"/>
        <v>4.5003128947704828E-3</v>
      </c>
      <c r="E247" s="5">
        <v>42859</v>
      </c>
      <c r="F247">
        <f>VLOOKUP(E247,ASURB.MX!A235:G1288,6,FALSE)</f>
        <v>351.86468500000001</v>
      </c>
      <c r="G247">
        <f t="shared" si="10"/>
        <v>-6.2172009918228287E-3</v>
      </c>
      <c r="I247" s="5">
        <v>43364</v>
      </c>
      <c r="J247">
        <f>VLOOKUP(I247,ASURB.MX!A235:G1288,6,FALSE)</f>
        <v>381.83999599999999</v>
      </c>
      <c r="K247">
        <f t="shared" si="11"/>
        <v>-8.9426964206041088E-3</v>
      </c>
    </row>
    <row r="248" spans="1:11" x14ac:dyDescent="0.25">
      <c r="A248" s="5">
        <v>42348</v>
      </c>
      <c r="B248">
        <f>VLOOKUP(A248,ASURB.MX!A236:G1289,6,FALSE)</f>
        <v>233.94477800000001</v>
      </c>
      <c r="C248">
        <f t="shared" si="9"/>
        <v>-6.3141764904543788E-3</v>
      </c>
      <c r="E248" s="5">
        <v>42860</v>
      </c>
      <c r="F248">
        <f>VLOOKUP(E248,ASURB.MX!A236:G1289,6,FALSE)</f>
        <v>363.16424599999999</v>
      </c>
      <c r="G248">
        <f t="shared" si="10"/>
        <v>3.1608516174418615E-2</v>
      </c>
      <c r="I248" s="5">
        <v>43367</v>
      </c>
      <c r="J248">
        <f>VLOOKUP(I248,ASURB.MX!A236:G1289,6,FALSE)</f>
        <v>379.540009</v>
      </c>
      <c r="K248">
        <f t="shared" si="11"/>
        <v>-6.041645383300989E-3</v>
      </c>
    </row>
    <row r="249" spans="1:11" x14ac:dyDescent="0.25">
      <c r="A249" s="5">
        <v>42349</v>
      </c>
      <c r="B249">
        <f>VLOOKUP(A249,ASURB.MX!A237:G1290,6,FALSE)</f>
        <v>228.47984299999999</v>
      </c>
      <c r="C249">
        <f t="shared" si="9"/>
        <v>-2.363710405322185E-2</v>
      </c>
      <c r="E249" s="5">
        <v>42863</v>
      </c>
      <c r="F249">
        <f>VLOOKUP(E249,ASURB.MX!A237:G1290,6,FALSE)</f>
        <v>358.67907700000001</v>
      </c>
      <c r="G249">
        <f t="shared" si="10"/>
        <v>-1.2427147495362875E-2</v>
      </c>
      <c r="I249" s="5">
        <v>43368</v>
      </c>
      <c r="J249">
        <f>VLOOKUP(I249,ASURB.MX!A237:G1290,6,FALSE)</f>
        <v>380.26001000000002</v>
      </c>
      <c r="K249">
        <f t="shared" si="11"/>
        <v>1.8952387404878254E-3</v>
      </c>
    </row>
    <row r="250" spans="1:11" x14ac:dyDescent="0.25">
      <c r="A250" s="5">
        <v>42352</v>
      </c>
      <c r="B250">
        <f>VLOOKUP(A250,ASURB.MX!A238:G1291,6,FALSE)</f>
        <v>229.13110399999999</v>
      </c>
      <c r="C250">
        <f t="shared" si="9"/>
        <v>2.8463542839816591E-3</v>
      </c>
      <c r="E250" s="5">
        <v>42864</v>
      </c>
      <c r="F250">
        <f>VLOOKUP(E250,ASURB.MX!A238:G1291,6,FALSE)</f>
        <v>357.77435300000002</v>
      </c>
      <c r="G250">
        <f t="shared" si="10"/>
        <v>-2.525563959953187E-3</v>
      </c>
      <c r="I250" s="5">
        <v>43369</v>
      </c>
      <c r="J250">
        <f>VLOOKUP(I250,ASURB.MX!A238:G1291,6,FALSE)</f>
        <v>382.42999300000002</v>
      </c>
      <c r="K250">
        <f t="shared" si="11"/>
        <v>5.6903560996638637E-3</v>
      </c>
    </row>
    <row r="251" spans="1:11" x14ac:dyDescent="0.25">
      <c r="A251" s="5">
        <v>42353</v>
      </c>
      <c r="B251">
        <f>VLOOKUP(A251,ASURB.MX!A239:G1292,6,FALSE)</f>
        <v>234.388397</v>
      </c>
      <c r="C251">
        <f t="shared" si="9"/>
        <v>2.2685209339302539E-2</v>
      </c>
      <c r="E251" s="5">
        <v>42865</v>
      </c>
      <c r="F251">
        <f>VLOOKUP(E251,ASURB.MX!A239:G1292,6,FALSE)</f>
        <v>364.213348</v>
      </c>
      <c r="G251">
        <f t="shared" si="10"/>
        <v>1.7837328017936901E-2</v>
      </c>
      <c r="I251" s="5">
        <v>43370</v>
      </c>
      <c r="J251">
        <f>VLOOKUP(I251,ASURB.MX!A239:G1292,6,FALSE)</f>
        <v>386.54998799999998</v>
      </c>
      <c r="K251">
        <f t="shared" si="11"/>
        <v>1.0715583043733859E-2</v>
      </c>
    </row>
    <row r="252" spans="1:11" x14ac:dyDescent="0.25">
      <c r="A252" s="5">
        <v>42354</v>
      </c>
      <c r="B252">
        <f>VLOOKUP(A252,ASURB.MX!A240:G1293,6,FALSE)</f>
        <v>234.02027899999999</v>
      </c>
      <c r="C252">
        <f t="shared" si="9"/>
        <v>-1.5717816285120098E-3</v>
      </c>
      <c r="E252" s="5">
        <v>42866</v>
      </c>
      <c r="F252">
        <f>VLOOKUP(E252,ASURB.MX!A240:G1293,6,FALSE)</f>
        <v>353.34689300000002</v>
      </c>
      <c r="G252">
        <f t="shared" si="10"/>
        <v>-3.0289542697365994E-2</v>
      </c>
      <c r="I252" s="5">
        <v>43371</v>
      </c>
      <c r="J252">
        <f>VLOOKUP(I252,ASURB.MX!A240:G1293,6,FALSE)</f>
        <v>382.63000499999998</v>
      </c>
      <c r="K252">
        <f t="shared" si="11"/>
        <v>-1.0192716850024692E-2</v>
      </c>
    </row>
    <row r="253" spans="1:11" x14ac:dyDescent="0.25">
      <c r="A253" s="5">
        <v>42355</v>
      </c>
      <c r="B253">
        <f>VLOOKUP(A253,ASURB.MX!A241:G1294,6,FALSE)</f>
        <v>231.77389500000001</v>
      </c>
      <c r="C253">
        <f t="shared" si="9"/>
        <v>-9.6454680689547594E-3</v>
      </c>
      <c r="E253" s="5">
        <v>42867</v>
      </c>
      <c r="F253">
        <f>VLOOKUP(E253,ASURB.MX!A241:G1294,6,FALSE)</f>
        <v>346.465149</v>
      </c>
      <c r="G253">
        <f t="shared" si="10"/>
        <v>-1.9668040631880011E-2</v>
      </c>
      <c r="I253" s="5">
        <v>43374</v>
      </c>
      <c r="J253">
        <f>VLOOKUP(I253,ASURB.MX!A241:G1294,6,FALSE)</f>
        <v>385</v>
      </c>
      <c r="K253">
        <f t="shared" si="11"/>
        <v>6.1748564151751437E-3</v>
      </c>
    </row>
    <row r="254" spans="1:11" x14ac:dyDescent="0.25">
      <c r="A254" s="5">
        <v>42356</v>
      </c>
      <c r="B254">
        <f>VLOOKUP(A254,ASURB.MX!A242:G1295,6,FALSE)</f>
        <v>230.81115700000001</v>
      </c>
      <c r="C254">
        <f t="shared" si="9"/>
        <v>-4.1624319067703839E-3</v>
      </c>
      <c r="E254" s="5">
        <v>42870</v>
      </c>
      <c r="F254">
        <f>VLOOKUP(E254,ASURB.MX!A242:G1295,6,FALSE)</f>
        <v>347.62014799999997</v>
      </c>
      <c r="G254">
        <f t="shared" si="10"/>
        <v>3.3281214026395917E-3</v>
      </c>
      <c r="I254" s="5">
        <v>43375</v>
      </c>
      <c r="J254">
        <f>VLOOKUP(I254,ASURB.MX!A242:G1295,6,FALSE)</f>
        <v>383.17999300000002</v>
      </c>
      <c r="K254">
        <f t="shared" si="11"/>
        <v>-4.7384998881148475E-3</v>
      </c>
    </row>
    <row r="255" spans="1:11" x14ac:dyDescent="0.25">
      <c r="A255" s="5">
        <v>42359</v>
      </c>
      <c r="B255">
        <f>VLOOKUP(A255,ASURB.MX!A243:G1296,6,FALSE)</f>
        <v>232.53843699999999</v>
      </c>
      <c r="C255">
        <f t="shared" si="9"/>
        <v>7.4556577734318013E-3</v>
      </c>
      <c r="E255" s="5">
        <v>42871</v>
      </c>
      <c r="F255">
        <f>VLOOKUP(E255,ASURB.MX!A243:G1296,6,FALSE)</f>
        <v>349.12164300000001</v>
      </c>
      <c r="G255">
        <f t="shared" si="10"/>
        <v>4.3100538643710733E-3</v>
      </c>
      <c r="I255" s="5">
        <v>43376</v>
      </c>
      <c r="J255">
        <f>VLOOKUP(I255,ASURB.MX!A243:G1296,6,FALSE)</f>
        <v>381.45001200000002</v>
      </c>
      <c r="K255">
        <f t="shared" si="11"/>
        <v>-4.5250224045247393E-3</v>
      </c>
    </row>
    <row r="256" spans="1:11" x14ac:dyDescent="0.25">
      <c r="A256" s="5">
        <v>42360</v>
      </c>
      <c r="B256">
        <f>VLOOKUP(A256,ASURB.MX!A244:G1297,6,FALSE)</f>
        <v>235.42662000000001</v>
      </c>
      <c r="C256">
        <f t="shared" si="9"/>
        <v>1.2343740751197678E-2</v>
      </c>
      <c r="E256" s="5">
        <v>42872</v>
      </c>
      <c r="F256">
        <f>VLOOKUP(E256,ASURB.MX!A244:G1297,6,FALSE)</f>
        <v>346.72500600000001</v>
      </c>
      <c r="G256">
        <f t="shared" si="10"/>
        <v>-6.8884329046932473E-3</v>
      </c>
      <c r="I256" s="5">
        <v>43377</v>
      </c>
      <c r="J256">
        <f>VLOOKUP(I256,ASURB.MX!A244:G1297,6,FALSE)</f>
        <v>372.39999399999999</v>
      </c>
      <c r="K256">
        <f t="shared" si="11"/>
        <v>-2.4011282703940671E-2</v>
      </c>
    </row>
    <row r="257" spans="1:11" x14ac:dyDescent="0.25">
      <c r="A257" s="5">
        <v>42361</v>
      </c>
      <c r="B257">
        <f>VLOOKUP(A257,ASURB.MX!A245:G1298,6,FALSE)</f>
        <v>235.709778</v>
      </c>
      <c r="C257">
        <f t="shared" si="9"/>
        <v>1.2020214752905358E-3</v>
      </c>
      <c r="E257" s="5">
        <v>42873</v>
      </c>
      <c r="F257">
        <f>VLOOKUP(E257,ASURB.MX!A245:G1298,6,FALSE)</f>
        <v>342.29760700000003</v>
      </c>
      <c r="G257">
        <f t="shared" si="10"/>
        <v>-1.2851421279092853E-2</v>
      </c>
      <c r="I257" s="5">
        <v>43378</v>
      </c>
      <c r="J257">
        <f>VLOOKUP(I257,ASURB.MX!A245:G1298,6,FALSE)</f>
        <v>370.76998900000001</v>
      </c>
      <c r="K257">
        <f t="shared" si="11"/>
        <v>-4.3866346894389039E-3</v>
      </c>
    </row>
    <row r="258" spans="1:11" x14ac:dyDescent="0.25">
      <c r="A258" s="5">
        <v>42362</v>
      </c>
      <c r="B258">
        <f>VLOOKUP(A258,ASURB.MX!A246:G1299,6,FALSE)</f>
        <v>235.53045700000001</v>
      </c>
      <c r="C258">
        <f t="shared" si="9"/>
        <v>-7.6105983885437953E-4</v>
      </c>
      <c r="E258" s="5">
        <v>42874</v>
      </c>
      <c r="F258">
        <f>VLOOKUP(E258,ASURB.MX!A246:G1299,6,FALSE)</f>
        <v>346.975281</v>
      </c>
      <c r="G258">
        <f t="shared" si="10"/>
        <v>1.35729865301072E-2</v>
      </c>
      <c r="I258" s="5">
        <v>43381</v>
      </c>
      <c r="J258">
        <f>VLOOKUP(I258,ASURB.MX!A246:G1299,6,FALSE)</f>
        <v>369.92001299999998</v>
      </c>
      <c r="K258">
        <f t="shared" si="11"/>
        <v>-2.2950934150742079E-3</v>
      </c>
    </row>
    <row r="259" spans="1:11" x14ac:dyDescent="0.25">
      <c r="A259" s="5">
        <v>42366</v>
      </c>
      <c r="B259">
        <f>VLOOKUP(A259,ASURB.MX!A247:G1300,6,FALSE)</f>
        <v>233.70881700000001</v>
      </c>
      <c r="C259">
        <f t="shared" si="9"/>
        <v>-7.7642654918753211E-3</v>
      </c>
      <c r="E259" s="5">
        <v>42877</v>
      </c>
      <c r="F259">
        <f>VLOOKUP(E259,ASURB.MX!A247:G1300,6,FALSE)</f>
        <v>344.74230999999997</v>
      </c>
      <c r="G259">
        <f t="shared" si="10"/>
        <v>-6.4563306924194999E-3</v>
      </c>
      <c r="I259" s="5">
        <v>43382</v>
      </c>
      <c r="J259">
        <f>VLOOKUP(I259,ASURB.MX!A247:G1300,6,FALSE)</f>
        <v>375.42999300000002</v>
      </c>
      <c r="K259">
        <f t="shared" si="11"/>
        <v>1.4785215885008619E-2</v>
      </c>
    </row>
    <row r="260" spans="1:11" x14ac:dyDescent="0.25">
      <c r="A260" s="5">
        <v>42367</v>
      </c>
      <c r="B260">
        <f>VLOOKUP(A260,ASURB.MX!A248:G1301,6,FALSE)</f>
        <v>233.83152799999999</v>
      </c>
      <c r="C260">
        <f t="shared" si="9"/>
        <v>5.249215565243325E-4</v>
      </c>
      <c r="E260" s="5">
        <v>42878</v>
      </c>
      <c r="F260">
        <f>VLOOKUP(E260,ASURB.MX!A248:G1301,6,FALSE)</f>
        <v>349.82421900000003</v>
      </c>
      <c r="G260">
        <f t="shared" si="10"/>
        <v>1.4633586488667315E-2</v>
      </c>
      <c r="I260" s="5">
        <v>43383</v>
      </c>
      <c r="J260">
        <f>VLOOKUP(I260,ASURB.MX!A248:G1301,6,FALSE)</f>
        <v>367.36999500000002</v>
      </c>
      <c r="K260">
        <f t="shared" si="11"/>
        <v>-2.1702516106945385E-2</v>
      </c>
    </row>
    <row r="261" spans="1:11" x14ac:dyDescent="0.25">
      <c r="A261" s="5">
        <v>42368</v>
      </c>
      <c r="B261">
        <f>VLOOKUP(A261,ASURB.MX!A249:G1302,6,FALSE)</f>
        <v>230.78285199999999</v>
      </c>
      <c r="C261">
        <f t="shared" si="9"/>
        <v>-1.3123656465768069E-2</v>
      </c>
      <c r="E261" s="5">
        <v>42879</v>
      </c>
      <c r="F261">
        <f>VLOOKUP(E261,ASURB.MX!A249:G1302,6,FALSE)</f>
        <v>355.98410000000001</v>
      </c>
      <c r="G261">
        <f t="shared" si="10"/>
        <v>1.7455270038823002E-2</v>
      </c>
      <c r="I261" s="5">
        <v>43384</v>
      </c>
      <c r="J261">
        <f>VLOOKUP(I261,ASURB.MX!A249:G1302,6,FALSE)</f>
        <v>354.44000199999999</v>
      </c>
      <c r="K261">
        <f t="shared" si="11"/>
        <v>-3.5830416142948303E-2</v>
      </c>
    </row>
    <row r="262" spans="1:11" x14ac:dyDescent="0.25">
      <c r="A262" s="5">
        <v>42369</v>
      </c>
      <c r="B262">
        <f>VLOOKUP(A262,ASURB.MX!A250:G1303,6,FALSE)</f>
        <v>230.197678</v>
      </c>
      <c r="C262">
        <f t="shared" si="9"/>
        <v>-2.5388244241806124E-3</v>
      </c>
      <c r="E262" s="5">
        <v>42880</v>
      </c>
      <c r="F262">
        <f>VLOOKUP(E262,ASURB.MX!A250:G1303,6,FALSE)</f>
        <v>352.317047</v>
      </c>
      <c r="G262">
        <f t="shared" si="10"/>
        <v>-1.0354595018997513E-2</v>
      </c>
      <c r="I262" s="5">
        <v>43385</v>
      </c>
      <c r="J262">
        <f>VLOOKUP(I262,ASURB.MX!A250:G1303,6,FALSE)</f>
        <v>356.66000400000001</v>
      </c>
      <c r="K262">
        <f t="shared" si="11"/>
        <v>6.2438734177243937E-3</v>
      </c>
    </row>
    <row r="263" spans="1:11" x14ac:dyDescent="0.25">
      <c r="A263" s="5">
        <v>42373</v>
      </c>
      <c r="B263">
        <f>VLOOKUP(A263,ASURB.MX!A251:G1304,6,FALSE)</f>
        <v>224.91203300000001</v>
      </c>
      <c r="C263">
        <f t="shared" si="9"/>
        <v>-2.3229048042484809E-2</v>
      </c>
      <c r="E263" s="5">
        <v>42881</v>
      </c>
      <c r="F263">
        <f>VLOOKUP(E263,ASURB.MX!A251:G1304,6,FALSE)</f>
        <v>353.135132</v>
      </c>
      <c r="G263">
        <f t="shared" si="10"/>
        <v>2.3193219642004175E-3</v>
      </c>
      <c r="I263" s="5">
        <v>43388</v>
      </c>
      <c r="J263">
        <f>VLOOKUP(I263,ASURB.MX!A251:G1304,6,FALSE)</f>
        <v>356.44000199999999</v>
      </c>
      <c r="K263">
        <f t="shared" si="11"/>
        <v>-6.1702988396846066E-4</v>
      </c>
    </row>
    <row r="264" spans="1:11" x14ac:dyDescent="0.25">
      <c r="A264" s="5">
        <v>42374</v>
      </c>
      <c r="B264">
        <f>VLOOKUP(A264,ASURB.MX!A252:G1305,6,FALSE)</f>
        <v>219.94735700000001</v>
      </c>
      <c r="C264">
        <f t="shared" si="9"/>
        <v>-2.2321129958275992E-2</v>
      </c>
      <c r="E264" s="5">
        <v>42884</v>
      </c>
      <c r="F264">
        <f>VLOOKUP(E264,ASURB.MX!A252:G1305,6,FALSE)</f>
        <v>352.97155800000002</v>
      </c>
      <c r="G264">
        <f t="shared" si="10"/>
        <v>-4.633124292478313E-4</v>
      </c>
      <c r="I264" s="5">
        <v>43389</v>
      </c>
      <c r="J264">
        <f>VLOOKUP(I264,ASURB.MX!A252:G1305,6,FALSE)</f>
        <v>362.01001000000002</v>
      </c>
      <c r="K264">
        <f t="shared" si="11"/>
        <v>1.5505935021603452E-2</v>
      </c>
    </row>
    <row r="265" spans="1:11" x14ac:dyDescent="0.25">
      <c r="A265" s="5">
        <v>42375</v>
      </c>
      <c r="B265">
        <f>VLOOKUP(A265,ASURB.MX!A253:G1306,6,FALSE)</f>
        <v>218.94686899999999</v>
      </c>
      <c r="C265">
        <f t="shared" si="9"/>
        <v>-4.5591382785239096E-3</v>
      </c>
      <c r="E265" s="5">
        <v>42885</v>
      </c>
      <c r="F265">
        <f>VLOOKUP(E265,ASURB.MX!A253:G1306,6,FALSE)</f>
        <v>350.064819</v>
      </c>
      <c r="G265">
        <f t="shared" si="10"/>
        <v>-8.2691469697766945E-3</v>
      </c>
      <c r="I265" s="5">
        <v>43390</v>
      </c>
      <c r="J265">
        <f>VLOOKUP(I265,ASURB.MX!A253:G1306,6,FALSE)</f>
        <v>356.790009</v>
      </c>
      <c r="K265">
        <f t="shared" si="11"/>
        <v>-1.4524464744979515E-2</v>
      </c>
    </row>
    <row r="266" spans="1:11" x14ac:dyDescent="0.25">
      <c r="A266" s="5">
        <v>42376</v>
      </c>
      <c r="B266">
        <f>VLOOKUP(A266,ASURB.MX!A254:G1307,6,FALSE)</f>
        <v>217.757599</v>
      </c>
      <c r="C266">
        <f t="shared" si="9"/>
        <v>-5.4465801343548358E-3</v>
      </c>
      <c r="E266" s="5">
        <v>42886</v>
      </c>
      <c r="F266">
        <f>VLOOKUP(E266,ASURB.MX!A254:G1307,6,FALSE)</f>
        <v>353.67413299999998</v>
      </c>
      <c r="G266">
        <f t="shared" si="10"/>
        <v>1.0257626459426326E-2</v>
      </c>
      <c r="I266" s="5">
        <v>43391</v>
      </c>
      <c r="J266">
        <f>VLOOKUP(I266,ASURB.MX!A254:G1307,6,FALSE)</f>
        <v>349.57998700000002</v>
      </c>
      <c r="K266">
        <f t="shared" si="11"/>
        <v>-2.0415001912727816E-2</v>
      </c>
    </row>
    <row r="267" spans="1:11" x14ac:dyDescent="0.25">
      <c r="A267" s="5">
        <v>42377</v>
      </c>
      <c r="B267">
        <f>VLOOKUP(A267,ASURB.MX!A255:G1308,6,FALSE)</f>
        <v>216.86093099999999</v>
      </c>
      <c r="C267">
        <f t="shared" si="9"/>
        <v>-4.1262358151585637E-3</v>
      </c>
      <c r="E267" s="5">
        <v>42887</v>
      </c>
      <c r="F267">
        <f>VLOOKUP(E267,ASURB.MX!A255:G1308,6,FALSE)</f>
        <v>348.52484099999998</v>
      </c>
      <c r="G267">
        <f t="shared" si="10"/>
        <v>-1.4666453508127814E-2</v>
      </c>
      <c r="I267" s="5">
        <v>43392</v>
      </c>
      <c r="J267">
        <f>VLOOKUP(I267,ASURB.MX!A255:G1308,6,FALSE)</f>
        <v>363.05999800000001</v>
      </c>
      <c r="K267">
        <f t="shared" si="11"/>
        <v>3.7835707634096008E-2</v>
      </c>
    </row>
    <row r="268" spans="1:11" x14ac:dyDescent="0.25">
      <c r="A268" s="5">
        <v>42380</v>
      </c>
      <c r="B268">
        <f>VLOOKUP(A268,ASURB.MX!A256:G1309,6,FALSE)</f>
        <v>215.03930700000001</v>
      </c>
      <c r="C268">
        <f t="shared" si="9"/>
        <v>-8.4354424537962259E-3</v>
      </c>
      <c r="E268" s="5">
        <v>42888</v>
      </c>
      <c r="F268">
        <f>VLOOKUP(E268,ASURB.MX!A256:G1309,6,FALSE)</f>
        <v>351.91281099999998</v>
      </c>
      <c r="G268">
        <f t="shared" si="10"/>
        <v>9.6739414629021785E-3</v>
      </c>
      <c r="I268" s="5">
        <v>43395</v>
      </c>
      <c r="J268">
        <f>VLOOKUP(I268,ASURB.MX!A256:G1309,6,FALSE)</f>
        <v>356.63000499999998</v>
      </c>
      <c r="K268">
        <f t="shared" si="11"/>
        <v>-1.7869260568563035E-2</v>
      </c>
    </row>
    <row r="269" spans="1:11" x14ac:dyDescent="0.25">
      <c r="A269" s="5">
        <v>42381</v>
      </c>
      <c r="B269">
        <f>VLOOKUP(A269,ASURB.MX!A257:G1310,6,FALSE)</f>
        <v>218.79585299999999</v>
      </c>
      <c r="C269">
        <f t="shared" si="9"/>
        <v>1.7318282312782346E-2</v>
      </c>
      <c r="E269" s="5">
        <v>42891</v>
      </c>
      <c r="F269">
        <f>VLOOKUP(E269,ASURB.MX!A257:G1310,6,FALSE)</f>
        <v>351.06582600000002</v>
      </c>
      <c r="G269">
        <f t="shared" si="10"/>
        <v>-2.4097045493779762E-3</v>
      </c>
      <c r="I269" s="5">
        <v>43396</v>
      </c>
      <c r="J269">
        <f>VLOOKUP(I269,ASURB.MX!A257:G1310,6,FALSE)</f>
        <v>342.60998499999999</v>
      </c>
      <c r="K269">
        <f t="shared" si="11"/>
        <v>-4.010611354442372E-2</v>
      </c>
    </row>
    <row r="270" spans="1:11" x14ac:dyDescent="0.25">
      <c r="A270" s="5">
        <v>42382</v>
      </c>
      <c r="B270">
        <f>VLOOKUP(A270,ASURB.MX!A258:G1311,6,FALSE)</f>
        <v>213.982193</v>
      </c>
      <c r="C270">
        <f t="shared" si="9"/>
        <v>-2.2246315706814235E-2</v>
      </c>
      <c r="E270" s="5">
        <v>42892</v>
      </c>
      <c r="F270">
        <f>VLOOKUP(E270,ASURB.MX!A258:G1311,6,FALSE)</f>
        <v>347.23513800000001</v>
      </c>
      <c r="G270">
        <f t="shared" si="10"/>
        <v>-1.0971562761790446E-2</v>
      </c>
      <c r="I270" s="5">
        <v>43397</v>
      </c>
      <c r="J270">
        <f>VLOOKUP(I270,ASURB.MX!A258:G1311,6,FALSE)</f>
        <v>326.67999300000002</v>
      </c>
      <c r="K270">
        <f t="shared" si="11"/>
        <v>-4.7611653178188988E-2</v>
      </c>
    </row>
    <row r="271" spans="1:11" x14ac:dyDescent="0.25">
      <c r="A271" s="5">
        <v>42383</v>
      </c>
      <c r="B271">
        <f>VLOOKUP(A271,ASURB.MX!A259:G1312,6,FALSE)</f>
        <v>212.64189099999999</v>
      </c>
      <c r="C271">
        <f t="shared" ref="C271:C334" si="12">LN(B271/B270)</f>
        <v>-6.2833133892821183E-3</v>
      </c>
      <c r="E271" s="5">
        <v>42893</v>
      </c>
      <c r="F271">
        <f>VLOOKUP(E271,ASURB.MX!A259:G1312,6,FALSE)</f>
        <v>351.64331099999998</v>
      </c>
      <c r="G271">
        <f t="shared" ref="G271:G334" si="13">LN(F271/F270)</f>
        <v>1.2615159236050848E-2</v>
      </c>
      <c r="I271" s="5">
        <v>43398</v>
      </c>
      <c r="J271">
        <f>VLOOKUP(I271,ASURB.MX!A259:G1312,6,FALSE)</f>
        <v>331.79998799999998</v>
      </c>
      <c r="K271">
        <f t="shared" ref="K271:K334" si="14">LN(J271/J270)</f>
        <v>1.5551264527600169E-2</v>
      </c>
    </row>
    <row r="272" spans="1:11" x14ac:dyDescent="0.25">
      <c r="A272" s="5">
        <v>42384</v>
      </c>
      <c r="B272">
        <f>VLOOKUP(A272,ASURB.MX!A260:G1313,6,FALSE)</f>
        <v>210.782501</v>
      </c>
      <c r="C272">
        <f t="shared" si="12"/>
        <v>-8.7826870025011616E-3</v>
      </c>
      <c r="E272" s="5">
        <v>42894</v>
      </c>
      <c r="F272">
        <f>VLOOKUP(E272,ASURB.MX!A260:G1313,6,FALSE)</f>
        <v>347.98586999999998</v>
      </c>
      <c r="G272">
        <f t="shared" si="13"/>
        <v>-1.045546531666976E-2</v>
      </c>
      <c r="I272" s="5">
        <v>43399</v>
      </c>
      <c r="J272">
        <f>VLOOKUP(I272,ASURB.MX!A260:G1313,6,FALSE)</f>
        <v>332.76001000000002</v>
      </c>
      <c r="K272">
        <f t="shared" si="14"/>
        <v>2.889197877397472E-3</v>
      </c>
    </row>
    <row r="273" spans="1:11" x14ac:dyDescent="0.25">
      <c r="A273" s="5">
        <v>42387</v>
      </c>
      <c r="B273">
        <f>VLOOKUP(A273,ASURB.MX!A261:G1314,6,FALSE)</f>
        <v>213.00056499999999</v>
      </c>
      <c r="C273">
        <f t="shared" si="12"/>
        <v>1.0468017400539728E-2</v>
      </c>
      <c r="E273" s="5">
        <v>42895</v>
      </c>
      <c r="F273">
        <f>VLOOKUP(E273,ASURB.MX!A261:G1314,6,FALSE)</f>
        <v>350.51721199999997</v>
      </c>
      <c r="G273">
        <f t="shared" si="13"/>
        <v>7.2479367570940142E-3</v>
      </c>
      <c r="I273" s="5">
        <v>43402</v>
      </c>
      <c r="J273">
        <f>VLOOKUP(I273,ASURB.MX!A261:G1314,6,FALSE)</f>
        <v>325.41000400000001</v>
      </c>
      <c r="K273">
        <f t="shared" si="14"/>
        <v>-2.2335601454954387E-2</v>
      </c>
    </row>
    <row r="274" spans="1:11" x14ac:dyDescent="0.25">
      <c r="A274" s="5">
        <v>42388</v>
      </c>
      <c r="B274">
        <f>VLOOKUP(A274,ASURB.MX!A262:G1315,6,FALSE)</f>
        <v>214.671188</v>
      </c>
      <c r="C274">
        <f t="shared" si="12"/>
        <v>7.8126810381752929E-3</v>
      </c>
      <c r="E274" s="5">
        <v>42898</v>
      </c>
      <c r="F274">
        <f>VLOOKUP(E274,ASURB.MX!A262:G1315,6,FALSE)</f>
        <v>349.91018700000001</v>
      </c>
      <c r="G274">
        <f t="shared" si="13"/>
        <v>-1.7332992765323771E-3</v>
      </c>
      <c r="I274" s="5">
        <v>43403</v>
      </c>
      <c r="J274">
        <f>VLOOKUP(I274,ASURB.MX!A262:G1315,6,FALSE)</f>
        <v>319.67001299999998</v>
      </c>
      <c r="K274">
        <f t="shared" si="14"/>
        <v>-1.779668365584619E-2</v>
      </c>
    </row>
    <row r="275" spans="1:11" x14ac:dyDescent="0.25">
      <c r="A275" s="5">
        <v>42389</v>
      </c>
      <c r="B275">
        <f>VLOOKUP(A275,ASURB.MX!A263:G1316,6,FALSE)</f>
        <v>214.189819</v>
      </c>
      <c r="C275">
        <f t="shared" si="12"/>
        <v>-2.2448727876678513E-3</v>
      </c>
      <c r="E275" s="5">
        <v>42899</v>
      </c>
      <c r="F275">
        <f>VLOOKUP(E275,ASURB.MX!A263:G1316,6,FALSE)</f>
        <v>352.15222199999999</v>
      </c>
      <c r="G275">
        <f t="shared" si="13"/>
        <v>6.3870180002547896E-3</v>
      </c>
      <c r="I275" s="5">
        <v>43404</v>
      </c>
      <c r="J275">
        <f>VLOOKUP(I275,ASURB.MX!A263:G1316,6,FALSE)</f>
        <v>337.64001500000001</v>
      </c>
      <c r="K275">
        <f t="shared" si="14"/>
        <v>5.4691029184959196E-2</v>
      </c>
    </row>
    <row r="276" spans="1:11" x14ac:dyDescent="0.25">
      <c r="A276" s="5">
        <v>42390</v>
      </c>
      <c r="B276">
        <f>VLOOKUP(A276,ASURB.MX!A264:G1317,6,FALSE)</f>
        <v>218.17289700000001</v>
      </c>
      <c r="C276">
        <f t="shared" si="12"/>
        <v>1.8425227413124603E-2</v>
      </c>
      <c r="E276" s="5">
        <v>42900</v>
      </c>
      <c r="F276">
        <f>VLOOKUP(E276,ASURB.MX!A264:G1317,6,FALSE)</f>
        <v>355.911743</v>
      </c>
      <c r="G276">
        <f t="shared" si="13"/>
        <v>1.061925621252144E-2</v>
      </c>
      <c r="I276" s="5">
        <v>43405</v>
      </c>
      <c r="J276">
        <f>VLOOKUP(I276,ASURB.MX!A264:G1317,6,FALSE)</f>
        <v>353.58999599999999</v>
      </c>
      <c r="K276">
        <f t="shared" si="14"/>
        <v>4.6157754966528436E-2</v>
      </c>
    </row>
    <row r="277" spans="1:11" x14ac:dyDescent="0.25">
      <c r="A277" s="5">
        <v>42391</v>
      </c>
      <c r="B277">
        <f>VLOOKUP(A277,ASURB.MX!A265:G1318,6,FALSE)</f>
        <v>220.27771000000001</v>
      </c>
      <c r="C277">
        <f t="shared" si="12"/>
        <v>9.6012145287299247E-3</v>
      </c>
      <c r="E277" s="5">
        <v>42901</v>
      </c>
      <c r="F277">
        <f>VLOOKUP(E277,ASURB.MX!A265:G1318,6,FALSE)</f>
        <v>353.36621100000002</v>
      </c>
      <c r="G277">
        <f t="shared" si="13"/>
        <v>-7.1778430860735109E-3</v>
      </c>
      <c r="I277" s="5">
        <v>43409</v>
      </c>
      <c r="J277">
        <f>VLOOKUP(I277,ASURB.MX!A265:G1318,6,FALSE)</f>
        <v>362.07000699999998</v>
      </c>
      <c r="K277">
        <f t="shared" si="14"/>
        <v>2.3699544123131463E-2</v>
      </c>
    </row>
    <row r="278" spans="1:11" x14ac:dyDescent="0.25">
      <c r="A278" s="5">
        <v>42394</v>
      </c>
      <c r="B278">
        <f>VLOOKUP(A278,ASURB.MX!A266:G1319,6,FALSE)</f>
        <v>224.619461</v>
      </c>
      <c r="C278">
        <f t="shared" si="12"/>
        <v>1.9518617443355132E-2</v>
      </c>
      <c r="E278" s="5">
        <v>42902</v>
      </c>
      <c r="F278">
        <f>VLOOKUP(E278,ASURB.MX!A266:G1319,6,FALSE)</f>
        <v>357.86001599999997</v>
      </c>
      <c r="G278">
        <f t="shared" si="13"/>
        <v>1.2636949064816059E-2</v>
      </c>
      <c r="I278" s="5">
        <v>43410</v>
      </c>
      <c r="J278">
        <f>VLOOKUP(I278,ASURB.MX!A266:G1319,6,FALSE)</f>
        <v>351.64001500000001</v>
      </c>
      <c r="K278">
        <f t="shared" si="14"/>
        <v>-2.9229614990954E-2</v>
      </c>
    </row>
    <row r="279" spans="1:11" x14ac:dyDescent="0.25">
      <c r="A279" s="5">
        <v>42395</v>
      </c>
      <c r="B279">
        <f>VLOOKUP(A279,ASURB.MX!A267:G1320,6,FALSE)</f>
        <v>227.19619800000001</v>
      </c>
      <c r="C279">
        <f t="shared" si="12"/>
        <v>1.1406266628265504E-2</v>
      </c>
      <c r="E279" s="5">
        <v>42905</v>
      </c>
      <c r="F279">
        <f>VLOOKUP(E279,ASURB.MX!A267:G1320,6,FALSE)</f>
        <v>364.65460200000001</v>
      </c>
      <c r="G279">
        <f t="shared" si="13"/>
        <v>1.8808716497525649E-2</v>
      </c>
      <c r="I279" s="5">
        <v>43411</v>
      </c>
      <c r="J279">
        <f>VLOOKUP(I279,ASURB.MX!A267:G1320,6,FALSE)</f>
        <v>343.64999399999999</v>
      </c>
      <c r="K279">
        <f t="shared" si="14"/>
        <v>-2.2984287532250611E-2</v>
      </c>
    </row>
    <row r="280" spans="1:11" x14ac:dyDescent="0.25">
      <c r="A280" s="5">
        <v>42396</v>
      </c>
      <c r="B280">
        <f>VLOOKUP(A280,ASURB.MX!A268:G1321,6,FALSE)</f>
        <v>223.93043499999999</v>
      </c>
      <c r="C280">
        <f t="shared" si="12"/>
        <v>-1.4478506965856881E-2</v>
      </c>
      <c r="E280" s="5">
        <v>42906</v>
      </c>
      <c r="F280">
        <f>VLOOKUP(E280,ASURB.MX!A268:G1321,6,FALSE)</f>
        <v>358.917419</v>
      </c>
      <c r="G280">
        <f t="shared" si="13"/>
        <v>-1.5858278284957554E-2</v>
      </c>
      <c r="I280" s="5">
        <v>43412</v>
      </c>
      <c r="J280">
        <f>VLOOKUP(I280,ASURB.MX!A268:G1321,6,FALSE)</f>
        <v>320.17001299999998</v>
      </c>
      <c r="K280">
        <f t="shared" si="14"/>
        <v>-7.0771534774112216E-2</v>
      </c>
    </row>
    <row r="281" spans="1:11" x14ac:dyDescent="0.25">
      <c r="A281" s="5">
        <v>42397</v>
      </c>
      <c r="B281">
        <f>VLOOKUP(A281,ASURB.MX!A269:G1322,6,FALSE)</f>
        <v>226.11076399999999</v>
      </c>
      <c r="C281">
        <f t="shared" si="12"/>
        <v>9.6895398179700967E-3</v>
      </c>
      <c r="E281" s="5">
        <v>42907</v>
      </c>
      <c r="F281">
        <f>VLOOKUP(E281,ASURB.MX!A269:G1322,6,FALSE)</f>
        <v>359.01531999999997</v>
      </c>
      <c r="G281">
        <f t="shared" si="13"/>
        <v>2.7273028596858643E-4</v>
      </c>
      <c r="I281" s="5">
        <v>43413</v>
      </c>
      <c r="J281">
        <f>VLOOKUP(I281,ASURB.MX!A269:G1322,6,FALSE)</f>
        <v>307.16000400000001</v>
      </c>
      <c r="K281">
        <f t="shared" si="14"/>
        <v>-4.1483347849005488E-2</v>
      </c>
    </row>
    <row r="282" spans="1:11" x14ac:dyDescent="0.25">
      <c r="A282" s="5">
        <v>42398</v>
      </c>
      <c r="B282">
        <f>VLOOKUP(A282,ASURB.MX!A270:G1323,6,FALSE)</f>
        <v>234.02972399999999</v>
      </c>
      <c r="C282">
        <f t="shared" si="12"/>
        <v>3.4423147527491052E-2</v>
      </c>
      <c r="E282" s="5">
        <v>42908</v>
      </c>
      <c r="F282">
        <f>VLOOKUP(E282,ASURB.MX!A270:G1323,6,FALSE)</f>
        <v>366.221069</v>
      </c>
      <c r="G282">
        <f t="shared" si="13"/>
        <v>1.987210304726534E-2</v>
      </c>
      <c r="I282" s="5">
        <v>43416</v>
      </c>
      <c r="J282">
        <f>VLOOKUP(I282,ASURB.MX!A270:G1323,6,FALSE)</f>
        <v>305</v>
      </c>
      <c r="K282">
        <f t="shared" si="14"/>
        <v>-7.0570208774600887E-3</v>
      </c>
    </row>
    <row r="283" spans="1:11" x14ac:dyDescent="0.25">
      <c r="A283" s="5">
        <v>42402</v>
      </c>
      <c r="B283">
        <f>VLOOKUP(A283,ASURB.MX!A271:G1324,6,FALSE)</f>
        <v>230.78285199999999</v>
      </c>
      <c r="C283">
        <f t="shared" si="12"/>
        <v>-1.3970899151536514E-2</v>
      </c>
      <c r="E283" s="5">
        <v>42909</v>
      </c>
      <c r="F283">
        <f>VLOOKUP(E283,ASURB.MX!A271:G1324,6,FALSE)</f>
        <v>365.38888500000002</v>
      </c>
      <c r="G283">
        <f t="shared" si="13"/>
        <v>-2.2749399577023325E-3</v>
      </c>
      <c r="I283" s="5">
        <v>43417</v>
      </c>
      <c r="J283">
        <f>VLOOKUP(I283,ASURB.MX!A271:G1324,6,FALSE)</f>
        <v>297.38000499999998</v>
      </c>
      <c r="K283">
        <f t="shared" si="14"/>
        <v>-2.5300977524830008E-2</v>
      </c>
    </row>
    <row r="284" spans="1:11" x14ac:dyDescent="0.25">
      <c r="A284" s="5">
        <v>42403</v>
      </c>
      <c r="B284">
        <f>VLOOKUP(A284,ASURB.MX!A272:G1325,6,FALSE)</f>
        <v>227.33776900000001</v>
      </c>
      <c r="C284">
        <f t="shared" si="12"/>
        <v>-1.5040353064910484E-2</v>
      </c>
      <c r="E284" s="5">
        <v>42912</v>
      </c>
      <c r="F284">
        <f>VLOOKUP(E284,ASURB.MX!A272:G1325,6,FALSE)</f>
        <v>367.01409899999999</v>
      </c>
      <c r="G284">
        <f t="shared" si="13"/>
        <v>4.4380394483574028E-3</v>
      </c>
      <c r="I284" s="5">
        <v>43418</v>
      </c>
      <c r="J284">
        <f>VLOOKUP(I284,ASURB.MX!A272:G1325,6,FALSE)</f>
        <v>286.66000400000001</v>
      </c>
      <c r="K284">
        <f t="shared" si="14"/>
        <v>-3.6713940633699163E-2</v>
      </c>
    </row>
    <row r="285" spans="1:11" x14ac:dyDescent="0.25">
      <c r="A285" s="5">
        <v>42404</v>
      </c>
      <c r="B285">
        <f>VLOOKUP(A285,ASURB.MX!A273:G1326,6,FALSE)</f>
        <v>231.56626900000001</v>
      </c>
      <c r="C285">
        <f t="shared" si="12"/>
        <v>1.8429211026006549E-2</v>
      </c>
      <c r="E285" s="5">
        <v>42913</v>
      </c>
      <c r="F285">
        <f>VLOOKUP(E285,ASURB.MX!A273:G1326,6,FALSE)</f>
        <v>366.39727800000003</v>
      </c>
      <c r="G285">
        <f t="shared" si="13"/>
        <v>-1.6820604773147539E-3</v>
      </c>
      <c r="I285" s="5">
        <v>43419</v>
      </c>
      <c r="J285">
        <f>VLOOKUP(I285,ASURB.MX!A273:G1326,6,FALSE)</f>
        <v>290.66000400000001</v>
      </c>
      <c r="K285">
        <f t="shared" si="14"/>
        <v>1.3857354510925393E-2</v>
      </c>
    </row>
    <row r="286" spans="1:11" x14ac:dyDescent="0.25">
      <c r="A286" s="5">
        <v>42405</v>
      </c>
      <c r="B286">
        <f>VLOOKUP(A286,ASURB.MX!A274:G1327,6,FALSE)</f>
        <v>231.198151</v>
      </c>
      <c r="C286">
        <f t="shared" si="12"/>
        <v>-1.5909523798143099E-3</v>
      </c>
      <c r="E286" s="5">
        <v>42914</v>
      </c>
      <c r="F286">
        <f>VLOOKUP(E286,ASURB.MX!A274:G1327,6,FALSE)</f>
        <v>374.89541600000001</v>
      </c>
      <c r="G286">
        <f t="shared" si="13"/>
        <v>2.2928892673431497E-2</v>
      </c>
      <c r="I286" s="5">
        <v>43420</v>
      </c>
      <c r="J286">
        <f>VLOOKUP(I286,ASURB.MX!A274:G1327,6,FALSE)</f>
        <v>293.32998700000002</v>
      </c>
      <c r="K286">
        <f t="shared" si="14"/>
        <v>9.1439978247180396E-3</v>
      </c>
    </row>
    <row r="287" spans="1:11" x14ac:dyDescent="0.25">
      <c r="A287" s="5">
        <v>42408</v>
      </c>
      <c r="B287">
        <f>VLOOKUP(A287,ASURB.MX!A275:G1328,6,FALSE)</f>
        <v>229.782364</v>
      </c>
      <c r="C287">
        <f t="shared" si="12"/>
        <v>-6.1425218874396649E-3</v>
      </c>
      <c r="E287" s="5">
        <v>42915</v>
      </c>
      <c r="F287">
        <f>VLOOKUP(E287,ASURB.MX!A275:G1328,6,FALSE)</f>
        <v>370.10788000000002</v>
      </c>
      <c r="G287">
        <f t="shared" si="13"/>
        <v>-1.2852565698235008E-2</v>
      </c>
      <c r="I287" s="5">
        <v>43424</v>
      </c>
      <c r="J287">
        <f>VLOOKUP(I287,ASURB.MX!A275:G1328,6,FALSE)</f>
        <v>285.76001000000002</v>
      </c>
      <c r="K287">
        <f t="shared" si="14"/>
        <v>-2.6145878101991232E-2</v>
      </c>
    </row>
    <row r="288" spans="1:11" x14ac:dyDescent="0.25">
      <c r="A288" s="5">
        <v>42409</v>
      </c>
      <c r="B288">
        <f>VLOOKUP(A288,ASURB.MX!A276:G1329,6,FALSE)</f>
        <v>231.11319</v>
      </c>
      <c r="C288">
        <f t="shared" si="12"/>
        <v>5.7749730370364981E-3</v>
      </c>
      <c r="E288" s="5">
        <v>42916</v>
      </c>
      <c r="F288">
        <f>VLOOKUP(E288,ASURB.MX!A276:G1329,6,FALSE)</f>
        <v>374.89541600000001</v>
      </c>
      <c r="G288">
        <f t="shared" si="13"/>
        <v>1.2852565698234982E-2</v>
      </c>
      <c r="I288" s="5">
        <v>43425</v>
      </c>
      <c r="J288">
        <f>VLOOKUP(I288,ASURB.MX!A276:G1329,6,FALSE)</f>
        <v>281.26001000000002</v>
      </c>
      <c r="K288">
        <f t="shared" si="14"/>
        <v>-1.587278868614202E-2</v>
      </c>
    </row>
    <row r="289" spans="1:11" x14ac:dyDescent="0.25">
      <c r="A289" s="5">
        <v>42410</v>
      </c>
      <c r="B289">
        <f>VLOOKUP(A289,ASURB.MX!A277:G1330,6,FALSE)</f>
        <v>235.067993</v>
      </c>
      <c r="C289">
        <f t="shared" si="12"/>
        <v>1.6967213699650489E-2</v>
      </c>
      <c r="E289" s="5">
        <v>42919</v>
      </c>
      <c r="F289">
        <f>VLOOKUP(E289,ASURB.MX!A277:G1330,6,FALSE)</f>
        <v>373.22122200000001</v>
      </c>
      <c r="G289">
        <f t="shared" si="13"/>
        <v>-4.4757640983027524E-3</v>
      </c>
      <c r="I289" s="5">
        <v>43426</v>
      </c>
      <c r="J289">
        <f>VLOOKUP(I289,ASURB.MX!A277:G1330,6,FALSE)</f>
        <v>278.85998499999999</v>
      </c>
      <c r="K289">
        <f t="shared" si="14"/>
        <v>-8.5697340199515533E-3</v>
      </c>
    </row>
    <row r="290" spans="1:11" x14ac:dyDescent="0.25">
      <c r="A290" s="5">
        <v>42411</v>
      </c>
      <c r="B290">
        <f>VLOOKUP(A290,ASURB.MX!A278:G1331,6,FALSE)</f>
        <v>236.39883399999999</v>
      </c>
      <c r="C290">
        <f t="shared" si="12"/>
        <v>5.6455489910283777E-3</v>
      </c>
      <c r="E290" s="5">
        <v>42920</v>
      </c>
      <c r="F290">
        <f>VLOOKUP(E290,ASURB.MX!A278:G1331,6,FALSE)</f>
        <v>372.86877399999997</v>
      </c>
      <c r="G290">
        <f t="shared" si="13"/>
        <v>-9.4478689730868946E-4</v>
      </c>
      <c r="I290" s="5">
        <v>43427</v>
      </c>
      <c r="J290">
        <f>VLOOKUP(I290,ASURB.MX!A278:G1331,6,FALSE)</f>
        <v>280.08999599999999</v>
      </c>
      <c r="K290">
        <f t="shared" si="14"/>
        <v>4.4011558360166929E-3</v>
      </c>
    </row>
    <row r="291" spans="1:11" x14ac:dyDescent="0.25">
      <c r="A291" s="5">
        <v>42412</v>
      </c>
      <c r="B291">
        <f>VLOOKUP(A291,ASURB.MX!A279:G1332,6,FALSE)</f>
        <v>236.03071600000001</v>
      </c>
      <c r="C291">
        <f t="shared" si="12"/>
        <v>-1.5584041027986303E-3</v>
      </c>
      <c r="E291" s="5">
        <v>42921</v>
      </c>
      <c r="F291">
        <f>VLOOKUP(E291,ASURB.MX!A279:G1332,6,FALSE)</f>
        <v>369.69665500000002</v>
      </c>
      <c r="G291">
        <f t="shared" si="13"/>
        <v>-8.5437273859012616E-3</v>
      </c>
      <c r="I291" s="5">
        <v>43430</v>
      </c>
      <c r="J291">
        <f>VLOOKUP(I291,ASURB.MX!A279:G1332,6,FALSE)</f>
        <v>268.47000100000002</v>
      </c>
      <c r="K291">
        <f t="shared" si="14"/>
        <v>-4.2371786224770225E-2</v>
      </c>
    </row>
    <row r="292" spans="1:11" x14ac:dyDescent="0.25">
      <c r="A292" s="5">
        <v>42415</v>
      </c>
      <c r="B292">
        <f>VLOOKUP(A292,ASURB.MX!A280:G1333,6,FALSE)</f>
        <v>235.07740799999999</v>
      </c>
      <c r="C292">
        <f t="shared" si="12"/>
        <v>-4.0470934489038185E-3</v>
      </c>
      <c r="E292" s="5">
        <v>42922</v>
      </c>
      <c r="F292">
        <f>VLOOKUP(E292,ASURB.MX!A280:G1333,6,FALSE)</f>
        <v>366.04486100000003</v>
      </c>
      <c r="G292">
        <f t="shared" si="13"/>
        <v>-9.9269210965955094E-3</v>
      </c>
      <c r="I292" s="5">
        <v>43431</v>
      </c>
      <c r="J292">
        <f>VLOOKUP(I292,ASURB.MX!A280:G1333,6,FALSE)</f>
        <v>267.88000499999998</v>
      </c>
      <c r="K292">
        <f t="shared" si="14"/>
        <v>-2.200041880764511E-3</v>
      </c>
    </row>
    <row r="293" spans="1:11" x14ac:dyDescent="0.25">
      <c r="A293" s="5">
        <v>42416</v>
      </c>
      <c r="B293">
        <f>VLOOKUP(A293,ASURB.MX!A281:G1334,6,FALSE)</f>
        <v>239.68344099999999</v>
      </c>
      <c r="C293">
        <f t="shared" si="12"/>
        <v>1.9404201218016823E-2</v>
      </c>
      <c r="E293" s="5">
        <v>42923</v>
      </c>
      <c r="F293">
        <f>VLOOKUP(E293,ASURB.MX!A281:G1334,6,FALSE)</f>
        <v>363.59722900000003</v>
      </c>
      <c r="G293">
        <f t="shared" si="13"/>
        <v>-6.7091556662192244E-3</v>
      </c>
      <c r="I293" s="5">
        <v>43432</v>
      </c>
      <c r="J293">
        <f>VLOOKUP(I293,ASURB.MX!A281:G1334,6,FALSE)</f>
        <v>274.55999800000001</v>
      </c>
      <c r="K293">
        <f t="shared" si="14"/>
        <v>2.4630671308292156E-2</v>
      </c>
    </row>
    <row r="294" spans="1:11" x14ac:dyDescent="0.25">
      <c r="A294" s="5">
        <v>42417</v>
      </c>
      <c r="B294">
        <f>VLOOKUP(A294,ASURB.MX!A282:G1335,6,FALSE)</f>
        <v>242.47726399999999</v>
      </c>
      <c r="C294">
        <f t="shared" si="12"/>
        <v>1.1588892413084003E-2</v>
      </c>
      <c r="E294" s="5">
        <v>42926</v>
      </c>
      <c r="F294">
        <f>VLOOKUP(E294,ASURB.MX!A282:G1335,6,FALSE)</f>
        <v>368.71762100000001</v>
      </c>
      <c r="G294">
        <f t="shared" si="13"/>
        <v>1.3984355078919422E-2</v>
      </c>
      <c r="I294" s="5">
        <v>43433</v>
      </c>
      <c r="J294">
        <f>VLOOKUP(I294,ASURB.MX!A282:G1335,6,FALSE)</f>
        <v>276.39001500000001</v>
      </c>
      <c r="K294">
        <f t="shared" si="14"/>
        <v>6.643157044872389E-3</v>
      </c>
    </row>
    <row r="295" spans="1:11" x14ac:dyDescent="0.25">
      <c r="A295" s="5">
        <v>42418</v>
      </c>
      <c r="B295">
        <f>VLOOKUP(A295,ASURB.MX!A283:G1336,6,FALSE)</f>
        <v>239.84390300000001</v>
      </c>
      <c r="C295">
        <f t="shared" si="12"/>
        <v>-1.0919641710295325E-2</v>
      </c>
      <c r="E295" s="5">
        <v>42927</v>
      </c>
      <c r="F295">
        <f>VLOOKUP(E295,ASURB.MX!A283:G1336,6,FALSE)</f>
        <v>369.94143700000001</v>
      </c>
      <c r="G295">
        <f t="shared" si="13"/>
        <v>3.3136183914453162E-3</v>
      </c>
      <c r="I295" s="5">
        <v>43434</v>
      </c>
      <c r="J295">
        <f>VLOOKUP(I295,ASURB.MX!A283:G1336,6,FALSE)</f>
        <v>273.42001299999998</v>
      </c>
      <c r="K295">
        <f t="shared" si="14"/>
        <v>-1.080384401034247E-2</v>
      </c>
    </row>
    <row r="296" spans="1:11" x14ac:dyDescent="0.25">
      <c r="A296" s="5">
        <v>42419</v>
      </c>
      <c r="B296">
        <f>VLOOKUP(A296,ASURB.MX!A284:G1337,6,FALSE)</f>
        <v>236.16287199999999</v>
      </c>
      <c r="C296">
        <f t="shared" si="12"/>
        <v>-1.5466604986004594E-2</v>
      </c>
      <c r="E296" s="5">
        <v>42928</v>
      </c>
      <c r="F296">
        <f>VLOOKUP(E296,ASURB.MX!A284:G1337,6,FALSE)</f>
        <v>381.65081800000002</v>
      </c>
      <c r="G296">
        <f t="shared" si="13"/>
        <v>3.1161386834671203E-2</v>
      </c>
      <c r="I296" s="5">
        <v>43437</v>
      </c>
      <c r="J296">
        <f>VLOOKUP(I296,ASURB.MX!A284:G1337,6,FALSE)</f>
        <v>274.51001000000002</v>
      </c>
      <c r="K296">
        <f t="shared" si="14"/>
        <v>3.978604537328804E-3</v>
      </c>
    </row>
    <row r="297" spans="1:11" x14ac:dyDescent="0.25">
      <c r="A297" s="5">
        <v>42422</v>
      </c>
      <c r="B297">
        <f>VLOOKUP(A297,ASURB.MX!A285:G1338,6,FALSE)</f>
        <v>238.56968699999999</v>
      </c>
      <c r="C297">
        <f t="shared" si="12"/>
        <v>1.0139753744069514E-2</v>
      </c>
      <c r="E297" s="5">
        <v>42929</v>
      </c>
      <c r="F297">
        <f>VLOOKUP(E297,ASURB.MX!A285:G1338,6,FALSE)</f>
        <v>384.85226399999999</v>
      </c>
      <c r="G297">
        <f t="shared" si="13"/>
        <v>8.3534292072892317E-3</v>
      </c>
      <c r="I297" s="5">
        <v>43438</v>
      </c>
      <c r="J297">
        <f>VLOOKUP(I297,ASURB.MX!A285:G1338,6,FALSE)</f>
        <v>279.07000699999998</v>
      </c>
      <c r="K297">
        <f t="shared" si="14"/>
        <v>1.6474944905799125E-2</v>
      </c>
    </row>
    <row r="298" spans="1:11" x14ac:dyDescent="0.25">
      <c r="A298" s="5">
        <v>42423</v>
      </c>
      <c r="B298">
        <f>VLOOKUP(A298,ASURB.MX!A286:G1339,6,FALSE)</f>
        <v>239.94770800000001</v>
      </c>
      <c r="C298">
        <f t="shared" si="12"/>
        <v>5.7595599397937082E-3</v>
      </c>
      <c r="E298" s="5">
        <v>42930</v>
      </c>
      <c r="F298">
        <f>VLOOKUP(E298,ASURB.MX!A286:G1339,6,FALSE)</f>
        <v>382.53195199999999</v>
      </c>
      <c r="G298">
        <f t="shared" si="13"/>
        <v>-6.0473463562181551E-3</v>
      </c>
      <c r="I298" s="5">
        <v>43439</v>
      </c>
      <c r="J298">
        <f>VLOOKUP(I298,ASURB.MX!A286:G1339,6,FALSE)</f>
        <v>280.23001099999999</v>
      </c>
      <c r="K298">
        <f t="shared" si="14"/>
        <v>4.1480623134635417E-3</v>
      </c>
    </row>
    <row r="299" spans="1:11" x14ac:dyDescent="0.25">
      <c r="A299" s="5">
        <v>42424</v>
      </c>
      <c r="B299">
        <f>VLOOKUP(A299,ASURB.MX!A287:G1340,6,FALSE)</f>
        <v>237.49369799999999</v>
      </c>
      <c r="C299">
        <f t="shared" si="12"/>
        <v>-1.0279927882834685E-2</v>
      </c>
      <c r="E299" s="5">
        <v>42933</v>
      </c>
      <c r="F299">
        <f>VLOOKUP(E299,ASURB.MX!A287:G1340,6,FALSE)</f>
        <v>388.49432400000001</v>
      </c>
      <c r="G299">
        <f t="shared" si="13"/>
        <v>1.5466375244074893E-2</v>
      </c>
      <c r="I299" s="5">
        <v>43440</v>
      </c>
      <c r="J299">
        <f>VLOOKUP(I299,ASURB.MX!A287:G1340,6,FALSE)</f>
        <v>282.17001299999998</v>
      </c>
      <c r="K299">
        <f t="shared" si="14"/>
        <v>6.8990384495672703E-3</v>
      </c>
    </row>
    <row r="300" spans="1:11" x14ac:dyDescent="0.25">
      <c r="A300" s="5">
        <v>42425</v>
      </c>
      <c r="B300">
        <f>VLOOKUP(A300,ASURB.MX!A288:G1341,6,FALSE)</f>
        <v>239.5513</v>
      </c>
      <c r="C300">
        <f t="shared" si="12"/>
        <v>8.626501770599964E-3</v>
      </c>
      <c r="E300" s="5">
        <v>42934</v>
      </c>
      <c r="F300">
        <f>VLOOKUP(E300,ASURB.MX!A288:G1341,6,FALSE)</f>
        <v>387.10409499999997</v>
      </c>
      <c r="G300">
        <f t="shared" si="13"/>
        <v>-3.5849234728712554E-3</v>
      </c>
      <c r="I300" s="5">
        <v>43441</v>
      </c>
      <c r="J300">
        <f>VLOOKUP(I300,ASURB.MX!A288:G1341,6,FALSE)</f>
        <v>285.51001000000002</v>
      </c>
      <c r="K300">
        <f t="shared" si="14"/>
        <v>1.1767317521500285E-2</v>
      </c>
    </row>
    <row r="301" spans="1:11" x14ac:dyDescent="0.25">
      <c r="A301" s="5">
        <v>42426</v>
      </c>
      <c r="B301">
        <f>VLOOKUP(A301,ASURB.MX!A289:G1342,6,FALSE)</f>
        <v>241.23138399999999</v>
      </c>
      <c r="C301">
        <f t="shared" si="12"/>
        <v>6.9889823185009178E-3</v>
      </c>
      <c r="E301" s="5">
        <v>42935</v>
      </c>
      <c r="F301">
        <f>VLOOKUP(E301,ASURB.MX!A289:G1342,6,FALSE)</f>
        <v>388.21038800000002</v>
      </c>
      <c r="G301">
        <f t="shared" si="13"/>
        <v>2.8537935897603121E-3</v>
      </c>
      <c r="I301" s="5">
        <v>43444</v>
      </c>
      <c r="J301">
        <f>VLOOKUP(I301,ASURB.MX!A289:G1342,6,FALSE)</f>
        <v>289.44000199999999</v>
      </c>
      <c r="K301">
        <f t="shared" si="14"/>
        <v>1.3670938779475792E-2</v>
      </c>
    </row>
    <row r="302" spans="1:11" x14ac:dyDescent="0.25">
      <c r="A302" s="5">
        <v>42429</v>
      </c>
      <c r="B302">
        <f>VLOOKUP(A302,ASURB.MX!A290:G1343,6,FALSE)</f>
        <v>239.57019</v>
      </c>
      <c r="C302">
        <f t="shared" si="12"/>
        <v>-6.9101296667035518E-3</v>
      </c>
      <c r="E302" s="5">
        <v>42936</v>
      </c>
      <c r="F302">
        <f>VLOOKUP(E302,ASURB.MX!A290:G1343,6,FALSE)</f>
        <v>391.61746199999999</v>
      </c>
      <c r="G302">
        <f t="shared" si="13"/>
        <v>8.7380713027501739E-3</v>
      </c>
      <c r="I302" s="5">
        <v>43445</v>
      </c>
      <c r="J302">
        <f>VLOOKUP(I302,ASURB.MX!A290:G1343,6,FALSE)</f>
        <v>286.26998900000001</v>
      </c>
      <c r="K302">
        <f t="shared" si="14"/>
        <v>-1.1012645558785446E-2</v>
      </c>
    </row>
    <row r="303" spans="1:11" x14ac:dyDescent="0.25">
      <c r="A303" s="5">
        <v>42430</v>
      </c>
      <c r="B303">
        <f>VLOOKUP(A303,ASURB.MX!A291:G1344,6,FALSE)</f>
        <v>240.75</v>
      </c>
      <c r="C303">
        <f t="shared" si="12"/>
        <v>4.9126078700363809E-3</v>
      </c>
      <c r="E303" s="5">
        <v>42937</v>
      </c>
      <c r="F303">
        <f>VLOOKUP(E303,ASURB.MX!A291:G1344,6,FALSE)</f>
        <v>385.87048299999998</v>
      </c>
      <c r="G303">
        <f t="shared" si="13"/>
        <v>-1.4783724191492134E-2</v>
      </c>
      <c r="I303" s="5">
        <v>43447</v>
      </c>
      <c r="J303">
        <f>VLOOKUP(I303,ASURB.MX!A291:G1344,6,FALSE)</f>
        <v>294.27999899999998</v>
      </c>
      <c r="K303">
        <f t="shared" si="14"/>
        <v>2.7596308667844845E-2</v>
      </c>
    </row>
    <row r="304" spans="1:11" x14ac:dyDescent="0.25">
      <c r="A304" s="5">
        <v>42431</v>
      </c>
      <c r="B304">
        <f>VLOOKUP(A304,ASURB.MX!A292:G1345,6,FALSE)</f>
        <v>244.17622399999999</v>
      </c>
      <c r="C304">
        <f t="shared" si="12"/>
        <v>1.4131143440939815E-2</v>
      </c>
      <c r="E304" s="5">
        <v>42940</v>
      </c>
      <c r="F304">
        <f>VLOOKUP(E304,ASURB.MX!A292:G1345,6,FALSE)</f>
        <v>382.551514</v>
      </c>
      <c r="G304">
        <f t="shared" si="13"/>
        <v>-8.6384555678876186E-3</v>
      </c>
      <c r="I304" s="5">
        <v>43448</v>
      </c>
      <c r="J304">
        <f>VLOOKUP(I304,ASURB.MX!A292:G1345,6,FALSE)</f>
        <v>294.16000400000001</v>
      </c>
      <c r="K304">
        <f t="shared" si="14"/>
        <v>-4.0784107488093152E-4</v>
      </c>
    </row>
    <row r="305" spans="1:11" x14ac:dyDescent="0.25">
      <c r="A305" s="5">
        <v>42432</v>
      </c>
      <c r="B305">
        <f>VLOOKUP(A305,ASURB.MX!A293:G1346,6,FALSE)</f>
        <v>241.155869</v>
      </c>
      <c r="C305">
        <f t="shared" si="12"/>
        <v>-1.2446710351103916E-2</v>
      </c>
      <c r="E305" s="5">
        <v>42941</v>
      </c>
      <c r="F305">
        <f>VLOOKUP(E305,ASURB.MX!A293:G1346,6,FALSE)</f>
        <v>381.69973800000002</v>
      </c>
      <c r="G305">
        <f t="shared" si="13"/>
        <v>-2.229047974609542E-3</v>
      </c>
      <c r="I305" s="5">
        <v>43451</v>
      </c>
      <c r="J305">
        <f>VLOOKUP(I305,ASURB.MX!A293:G1346,6,FALSE)</f>
        <v>295.23001099999999</v>
      </c>
      <c r="K305">
        <f t="shared" si="14"/>
        <v>3.63090024703088E-3</v>
      </c>
    </row>
    <row r="306" spans="1:11" x14ac:dyDescent="0.25">
      <c r="A306" s="5">
        <v>42433</v>
      </c>
      <c r="B306">
        <f>VLOOKUP(A306,ASURB.MX!A294:G1347,6,FALSE)</f>
        <v>236.842422</v>
      </c>
      <c r="C306">
        <f t="shared" si="12"/>
        <v>-1.8048449843661E-2</v>
      </c>
      <c r="E306" s="5">
        <v>42942</v>
      </c>
      <c r="F306">
        <f>VLOOKUP(E306,ASURB.MX!A294:G1347,6,FALSE)</f>
        <v>378.70388800000001</v>
      </c>
      <c r="G306">
        <f t="shared" si="13"/>
        <v>-7.8796717910925729E-3</v>
      </c>
      <c r="I306" s="5">
        <v>43452</v>
      </c>
      <c r="J306">
        <f>VLOOKUP(I306,ASURB.MX!A294:G1347,6,FALSE)</f>
        <v>300.79998799999998</v>
      </c>
      <c r="K306">
        <f t="shared" si="14"/>
        <v>1.8690801343977662E-2</v>
      </c>
    </row>
    <row r="307" spans="1:11" x14ac:dyDescent="0.25">
      <c r="A307" s="5">
        <v>42436</v>
      </c>
      <c r="B307">
        <f>VLOOKUP(A307,ASURB.MX!A295:G1348,6,FALSE)</f>
        <v>235.37001000000001</v>
      </c>
      <c r="C307">
        <f t="shared" si="12"/>
        <v>-6.2362473842479497E-3</v>
      </c>
      <c r="E307" s="5">
        <v>42943</v>
      </c>
      <c r="F307">
        <f>VLOOKUP(E307,ASURB.MX!A295:G1348,6,FALSE)</f>
        <v>375.58071899999999</v>
      </c>
      <c r="G307">
        <f t="shared" si="13"/>
        <v>-8.281189406256613E-3</v>
      </c>
      <c r="I307" s="5">
        <v>43453</v>
      </c>
      <c r="J307">
        <f>VLOOKUP(I307,ASURB.MX!A295:G1348,6,FALSE)</f>
        <v>302.57998700000002</v>
      </c>
      <c r="K307">
        <f t="shared" si="14"/>
        <v>5.9001101707769552E-3</v>
      </c>
    </row>
    <row r="308" spans="1:11" x14ac:dyDescent="0.25">
      <c r="A308" s="5">
        <v>42437</v>
      </c>
      <c r="B308">
        <f>VLOOKUP(A308,ASURB.MX!A296:G1349,6,FALSE)</f>
        <v>238.40921</v>
      </c>
      <c r="C308">
        <f t="shared" si="12"/>
        <v>1.2829780455150722E-2</v>
      </c>
      <c r="E308" s="5">
        <v>42944</v>
      </c>
      <c r="F308">
        <f>VLOOKUP(E308,ASURB.MX!A296:G1349,6,FALSE)</f>
        <v>374.39608800000002</v>
      </c>
      <c r="G308">
        <f t="shared" si="13"/>
        <v>-3.1591163197650274E-3</v>
      </c>
      <c r="I308" s="5">
        <v>43454</v>
      </c>
      <c r="J308">
        <f>VLOOKUP(I308,ASURB.MX!A296:G1349,6,FALSE)</f>
        <v>304.07998700000002</v>
      </c>
      <c r="K308">
        <f t="shared" si="14"/>
        <v>4.9451195762413632E-3</v>
      </c>
    </row>
    <row r="309" spans="1:11" x14ac:dyDescent="0.25">
      <c r="A309" s="5">
        <v>42438</v>
      </c>
      <c r="B309">
        <f>VLOOKUP(A309,ASURB.MX!A297:G1350,6,FALSE)</f>
        <v>235.40776099999999</v>
      </c>
      <c r="C309">
        <f t="shared" si="12"/>
        <v>-1.266940329885154E-2</v>
      </c>
      <c r="E309" s="5">
        <v>42947</v>
      </c>
      <c r="F309">
        <f>VLOOKUP(E309,ASURB.MX!A297:G1350,6,FALSE)</f>
        <v>372.281342</v>
      </c>
      <c r="G309">
        <f t="shared" si="13"/>
        <v>-5.66443170630651E-3</v>
      </c>
      <c r="I309" s="5">
        <v>43455</v>
      </c>
      <c r="J309">
        <f>VLOOKUP(I309,ASURB.MX!A297:G1350,6,FALSE)</f>
        <v>304.14999399999999</v>
      </c>
      <c r="K309">
        <f t="shared" si="14"/>
        <v>2.3019911052080854E-4</v>
      </c>
    </row>
    <row r="310" spans="1:11" x14ac:dyDescent="0.25">
      <c r="A310" s="5">
        <v>42439</v>
      </c>
      <c r="B310">
        <f>VLOOKUP(A310,ASURB.MX!A298:G1351,6,FALSE)</f>
        <v>232.97261</v>
      </c>
      <c r="C310">
        <f t="shared" si="12"/>
        <v>-1.0398270688800707E-2</v>
      </c>
      <c r="E310" s="5">
        <v>42948</v>
      </c>
      <c r="F310">
        <f>VLOOKUP(E310,ASURB.MX!A298:G1351,6,FALSE)</f>
        <v>366.730164</v>
      </c>
      <c r="G310">
        <f t="shared" si="13"/>
        <v>-1.5023534453767433E-2</v>
      </c>
      <c r="I310" s="5">
        <v>43458</v>
      </c>
      <c r="J310">
        <f>VLOOKUP(I310,ASURB.MX!A298:G1351,6,FALSE)</f>
        <v>301.07998700000002</v>
      </c>
      <c r="K310">
        <f t="shared" si="14"/>
        <v>-1.0145014051168334E-2</v>
      </c>
    </row>
    <row r="311" spans="1:11" x14ac:dyDescent="0.25">
      <c r="A311" s="5">
        <v>42440</v>
      </c>
      <c r="B311">
        <f>VLOOKUP(A311,ASURB.MX!A299:G1352,6,FALSE)</f>
        <v>237.52200300000001</v>
      </c>
      <c r="C311">
        <f t="shared" si="12"/>
        <v>1.9339370386352063E-2</v>
      </c>
      <c r="E311" s="5">
        <v>42949</v>
      </c>
      <c r="F311">
        <f>VLOOKUP(E311,ASURB.MX!A299:G1352,6,FALSE)</f>
        <v>363.11752300000001</v>
      </c>
      <c r="G311">
        <f t="shared" si="13"/>
        <v>-9.8997929823216955E-3</v>
      </c>
      <c r="I311" s="5">
        <v>43460</v>
      </c>
      <c r="J311">
        <f>VLOOKUP(I311,ASURB.MX!A299:G1352,6,FALSE)</f>
        <v>304.82998700000002</v>
      </c>
      <c r="K311">
        <f t="shared" si="14"/>
        <v>1.23782345307404E-2</v>
      </c>
    </row>
    <row r="312" spans="1:11" x14ac:dyDescent="0.25">
      <c r="A312" s="5">
        <v>42443</v>
      </c>
      <c r="B312">
        <f>VLOOKUP(A312,ASURB.MX!A300:G1353,6,FALSE)</f>
        <v>237.465363</v>
      </c>
      <c r="C312">
        <f t="shared" si="12"/>
        <v>-2.384905550034826E-4</v>
      </c>
      <c r="E312" s="5">
        <v>42950</v>
      </c>
      <c r="F312">
        <f>VLOOKUP(E312,ASURB.MX!A300:G1353,6,FALSE)</f>
        <v>370.27432299999998</v>
      </c>
      <c r="G312">
        <f t="shared" si="13"/>
        <v>1.9517607752054935E-2</v>
      </c>
      <c r="I312" s="5">
        <v>43461</v>
      </c>
      <c r="J312">
        <f>VLOOKUP(I312,ASURB.MX!A300:G1353,6,FALSE)</f>
        <v>303.88000499999998</v>
      </c>
      <c r="K312">
        <f t="shared" si="14"/>
        <v>-3.1212984302937791E-3</v>
      </c>
    </row>
    <row r="313" spans="1:11" x14ac:dyDescent="0.25">
      <c r="A313" s="5">
        <v>42444</v>
      </c>
      <c r="B313">
        <f>VLOOKUP(A313,ASURB.MX!A301:G1354,6,FALSE)</f>
        <v>236.700851</v>
      </c>
      <c r="C313">
        <f t="shared" si="12"/>
        <v>-3.2246610572616344E-3</v>
      </c>
      <c r="E313" s="5">
        <v>42951</v>
      </c>
      <c r="F313">
        <f>VLOOKUP(E313,ASURB.MX!A301:G1354,6,FALSE)</f>
        <v>367.38613900000001</v>
      </c>
      <c r="G313">
        <f t="shared" si="13"/>
        <v>-7.8306996439526828E-3</v>
      </c>
      <c r="I313" s="5">
        <v>43462</v>
      </c>
      <c r="J313">
        <f>VLOOKUP(I313,ASURB.MX!A301:G1354,6,FALSE)</f>
        <v>303.85998499999999</v>
      </c>
      <c r="K313">
        <f t="shared" si="14"/>
        <v>-6.5883438103954786E-5</v>
      </c>
    </row>
    <row r="314" spans="1:11" x14ac:dyDescent="0.25">
      <c r="A314" s="5">
        <v>42445</v>
      </c>
      <c r="B314">
        <f>VLOOKUP(A314,ASURB.MX!A302:G1355,6,FALSE)</f>
        <v>236.95567299999999</v>
      </c>
      <c r="C314">
        <f t="shared" si="12"/>
        <v>1.0759781051154079E-3</v>
      </c>
      <c r="E314" s="5">
        <v>42954</v>
      </c>
      <c r="F314">
        <f>VLOOKUP(E314,ASURB.MX!A302:G1355,6,FALSE)</f>
        <v>369.41275000000002</v>
      </c>
      <c r="G314">
        <f t="shared" si="13"/>
        <v>5.5011378033170341E-3</v>
      </c>
      <c r="I314" s="5">
        <v>43465</v>
      </c>
      <c r="J314">
        <f>VLOOKUP(I314,ASURB.MX!A302:G1355,6,FALSE)</f>
        <v>296.22000100000002</v>
      </c>
      <c r="K314">
        <f t="shared" si="14"/>
        <v>-2.5464594776084221E-2</v>
      </c>
    </row>
    <row r="315" spans="1:11" x14ac:dyDescent="0.25">
      <c r="A315" s="5">
        <v>42446</v>
      </c>
      <c r="B315">
        <f>VLOOKUP(A315,ASURB.MX!A303:G1356,6,FALSE)</f>
        <v>240.37245200000001</v>
      </c>
      <c r="C315">
        <f t="shared" si="12"/>
        <v>1.4316513861895435E-2</v>
      </c>
      <c r="E315" s="5">
        <v>42955</v>
      </c>
      <c r="F315">
        <f>VLOOKUP(E315,ASURB.MX!A303:G1356,6,FALSE)</f>
        <v>365.82946800000002</v>
      </c>
      <c r="G315">
        <f t="shared" si="13"/>
        <v>-9.7472922059606889E-3</v>
      </c>
      <c r="I315" s="5">
        <v>43467</v>
      </c>
      <c r="J315">
        <f>VLOOKUP(I315,ASURB.MX!A303:G1356,6,FALSE)</f>
        <v>306.14999399999999</v>
      </c>
      <c r="K315">
        <f t="shared" si="14"/>
        <v>3.297273345103121E-2</v>
      </c>
    </row>
    <row r="316" spans="1:11" x14ac:dyDescent="0.25">
      <c r="A316" s="5">
        <v>42447</v>
      </c>
      <c r="B316">
        <f>VLOOKUP(A316,ASURB.MX!A304:G1357,6,FALSE)</f>
        <v>243.70429999999999</v>
      </c>
      <c r="C316">
        <f t="shared" si="12"/>
        <v>1.3766001371792833E-2</v>
      </c>
      <c r="E316" s="5">
        <v>42956</v>
      </c>
      <c r="F316">
        <f>VLOOKUP(E316,ASURB.MX!A304:G1357,6,FALSE)</f>
        <v>356.978882</v>
      </c>
      <c r="G316">
        <f t="shared" si="13"/>
        <v>-2.4490664425618962E-2</v>
      </c>
      <c r="I316" s="5">
        <v>43468</v>
      </c>
      <c r="J316">
        <f>VLOOKUP(I316,ASURB.MX!A304:G1357,6,FALSE)</f>
        <v>301.5</v>
      </c>
      <c r="K316">
        <f t="shared" si="14"/>
        <v>-1.530514215848703E-2</v>
      </c>
    </row>
    <row r="317" spans="1:11" x14ac:dyDescent="0.25">
      <c r="A317" s="5">
        <v>42451</v>
      </c>
      <c r="B317">
        <f>VLOOKUP(A317,ASURB.MX!A305:G1358,6,FALSE)</f>
        <v>246.167755</v>
      </c>
      <c r="C317">
        <f t="shared" si="12"/>
        <v>1.0057629296900433E-2</v>
      </c>
      <c r="E317" s="5">
        <v>42957</v>
      </c>
      <c r="F317">
        <f>VLOOKUP(E317,ASURB.MX!A305:G1358,6,FALSE)</f>
        <v>357.654449</v>
      </c>
      <c r="G317">
        <f t="shared" si="13"/>
        <v>1.8906680445375684E-3</v>
      </c>
      <c r="I317" s="5">
        <v>43469</v>
      </c>
      <c r="J317">
        <f>VLOOKUP(I317,ASURB.MX!A305:G1358,6,FALSE)</f>
        <v>310.82998700000002</v>
      </c>
      <c r="K317">
        <f t="shared" si="14"/>
        <v>3.0476080941024348E-2</v>
      </c>
    </row>
    <row r="318" spans="1:11" x14ac:dyDescent="0.25">
      <c r="A318" s="5">
        <v>42452</v>
      </c>
      <c r="B318">
        <f>VLOOKUP(A318,ASURB.MX!A306:G1359,6,FALSE)</f>
        <v>243.71369899999999</v>
      </c>
      <c r="C318">
        <f t="shared" si="12"/>
        <v>-1.0019062809735654E-2</v>
      </c>
      <c r="E318" s="5">
        <v>42958</v>
      </c>
      <c r="F318">
        <f>VLOOKUP(E318,ASURB.MX!A306:G1359,6,FALSE)</f>
        <v>349.68502799999999</v>
      </c>
      <c r="G318">
        <f t="shared" si="13"/>
        <v>-2.2534464700524653E-2</v>
      </c>
      <c r="I318" s="5">
        <v>43472</v>
      </c>
      <c r="J318">
        <f>VLOOKUP(I318,ASURB.MX!A306:G1359,6,FALSE)</f>
        <v>317.67001299999998</v>
      </c>
      <c r="K318">
        <f t="shared" si="14"/>
        <v>2.1767051925177722E-2</v>
      </c>
    </row>
    <row r="319" spans="1:11" x14ac:dyDescent="0.25">
      <c r="A319" s="5">
        <v>42457</v>
      </c>
      <c r="B319">
        <f>VLOOKUP(A319,ASURB.MX!A307:G1360,6,FALSE)</f>
        <v>244.74250799999999</v>
      </c>
      <c r="C319">
        <f t="shared" si="12"/>
        <v>4.2124985070080096E-3</v>
      </c>
      <c r="E319" s="5">
        <v>42961</v>
      </c>
      <c r="F319">
        <f>VLOOKUP(E319,ASURB.MX!A307:G1360,6,FALSE)</f>
        <v>357.33136000000002</v>
      </c>
      <c r="G319">
        <f t="shared" si="13"/>
        <v>2.1630701246972615E-2</v>
      </c>
      <c r="I319" s="5">
        <v>43473</v>
      </c>
      <c r="J319">
        <f>VLOOKUP(I319,ASURB.MX!A307:G1360,6,FALSE)</f>
        <v>325.32000699999998</v>
      </c>
      <c r="K319">
        <f t="shared" si="14"/>
        <v>2.3796185782407164E-2</v>
      </c>
    </row>
    <row r="320" spans="1:11" x14ac:dyDescent="0.25">
      <c r="A320" s="5">
        <v>42458</v>
      </c>
      <c r="B320">
        <f>VLOOKUP(A320,ASURB.MX!A308:G1361,6,FALSE)</f>
        <v>246.29989599999999</v>
      </c>
      <c r="C320">
        <f t="shared" si="12"/>
        <v>6.3432127623896722E-3</v>
      </c>
      <c r="E320" s="5">
        <v>42962</v>
      </c>
      <c r="F320">
        <f>VLOOKUP(E320,ASURB.MX!A308:G1361,6,FALSE)</f>
        <v>355.29495200000002</v>
      </c>
      <c r="G320">
        <f t="shared" si="13"/>
        <v>-5.7152353450714349E-3</v>
      </c>
      <c r="I320" s="5">
        <v>43474</v>
      </c>
      <c r="J320">
        <f>VLOOKUP(I320,ASURB.MX!A308:G1361,6,FALSE)</f>
        <v>325.290009</v>
      </c>
      <c r="K320">
        <f t="shared" si="14"/>
        <v>-9.2214996029890695E-5</v>
      </c>
    </row>
    <row r="321" spans="1:11" x14ac:dyDescent="0.25">
      <c r="A321" s="5">
        <v>42459</v>
      </c>
      <c r="B321">
        <f>VLOOKUP(A321,ASURB.MX!A309:G1362,6,FALSE)</f>
        <v>240.551804</v>
      </c>
      <c r="C321">
        <f t="shared" si="12"/>
        <v>-2.3614415279414262E-2</v>
      </c>
      <c r="E321" s="5">
        <v>42963</v>
      </c>
      <c r="F321">
        <f>VLOOKUP(E321,ASURB.MX!A309:G1362,6,FALSE)</f>
        <v>352.38717700000001</v>
      </c>
      <c r="G321">
        <f t="shared" si="13"/>
        <v>-8.2177894419752616E-3</v>
      </c>
      <c r="I321" s="5">
        <v>43475</v>
      </c>
      <c r="J321">
        <f>VLOOKUP(I321,ASURB.MX!A309:G1362,6,FALSE)</f>
        <v>329.54998799999998</v>
      </c>
      <c r="K321">
        <f t="shared" si="14"/>
        <v>1.3010931265617847E-2</v>
      </c>
    </row>
    <row r="322" spans="1:11" x14ac:dyDescent="0.25">
      <c r="A322" s="5">
        <v>42460</v>
      </c>
      <c r="B322">
        <f>VLOOKUP(A322,ASURB.MX!A310:G1363,6,FALSE)</f>
        <v>245.62974500000001</v>
      </c>
      <c r="C322">
        <f t="shared" si="12"/>
        <v>2.0889832905392838E-2</v>
      </c>
      <c r="E322" s="5">
        <v>42964</v>
      </c>
      <c r="F322">
        <f>VLOOKUP(E322,ASURB.MX!A310:G1363,6,FALSE)</f>
        <v>349.81228599999997</v>
      </c>
      <c r="G322">
        <f t="shared" si="13"/>
        <v>-7.3338208771897961E-3</v>
      </c>
      <c r="I322" s="5">
        <v>43476</v>
      </c>
      <c r="J322">
        <f>VLOOKUP(I322,ASURB.MX!A310:G1363,6,FALSE)</f>
        <v>329.25</v>
      </c>
      <c r="K322">
        <f t="shared" si="14"/>
        <v>-9.1071046204693924E-4</v>
      </c>
    </row>
    <row r="323" spans="1:11" x14ac:dyDescent="0.25">
      <c r="A323" s="5">
        <v>42461</v>
      </c>
      <c r="B323">
        <f>VLOOKUP(A323,ASURB.MX!A311:G1364,6,FALSE)</f>
        <v>242.175217</v>
      </c>
      <c r="C323">
        <f t="shared" si="12"/>
        <v>-1.4163799144797392E-2</v>
      </c>
      <c r="E323" s="5">
        <v>42965</v>
      </c>
      <c r="F323">
        <f>VLOOKUP(E323,ASURB.MX!A311:G1364,6,FALSE)</f>
        <v>349.94937099999999</v>
      </c>
      <c r="G323">
        <f t="shared" si="13"/>
        <v>3.9180483921161724E-4</v>
      </c>
      <c r="I323" s="5">
        <v>43479</v>
      </c>
      <c r="J323">
        <f>VLOOKUP(I323,ASURB.MX!A311:G1364,6,FALSE)</f>
        <v>325.209991</v>
      </c>
      <c r="K323">
        <f t="shared" si="14"/>
        <v>-1.2346240789438943E-2</v>
      </c>
    </row>
    <row r="324" spans="1:11" x14ac:dyDescent="0.25">
      <c r="A324" s="5">
        <v>42464</v>
      </c>
      <c r="B324">
        <f>VLOOKUP(A324,ASURB.MX!A312:G1365,6,FALSE)</f>
        <v>240.31582599999999</v>
      </c>
      <c r="C324">
        <f t="shared" si="12"/>
        <v>-7.7075014420142866E-3</v>
      </c>
      <c r="E324" s="5">
        <v>42968</v>
      </c>
      <c r="F324">
        <f>VLOOKUP(E324,ASURB.MX!A312:G1365,6,FALSE)</f>
        <v>353.03335600000003</v>
      </c>
      <c r="G324">
        <f t="shared" si="13"/>
        <v>8.7740556526645919E-3</v>
      </c>
      <c r="I324" s="5">
        <v>43480</v>
      </c>
      <c r="J324">
        <f>VLOOKUP(I324,ASURB.MX!A312:G1365,6,FALSE)</f>
        <v>333.73998999999998</v>
      </c>
      <c r="K324">
        <f t="shared" si="14"/>
        <v>2.5891116921360219E-2</v>
      </c>
    </row>
    <row r="325" spans="1:11" x14ac:dyDescent="0.25">
      <c r="A325" s="5">
        <v>42465</v>
      </c>
      <c r="B325">
        <f>VLOOKUP(A325,ASURB.MX!A313:G1366,6,FALSE)</f>
        <v>239.296448</v>
      </c>
      <c r="C325">
        <f t="shared" si="12"/>
        <v>-4.2508484050533561E-3</v>
      </c>
      <c r="E325" s="5">
        <v>42969</v>
      </c>
      <c r="F325">
        <f>VLOOKUP(E325,ASURB.MX!A313:G1366,6,FALSE)</f>
        <v>353.630585</v>
      </c>
      <c r="G325">
        <f t="shared" si="13"/>
        <v>1.6902776766761253E-3</v>
      </c>
      <c r="I325" s="5">
        <v>43481</v>
      </c>
      <c r="J325">
        <f>VLOOKUP(I325,ASURB.MX!A313:G1366,6,FALSE)</f>
        <v>333.540009</v>
      </c>
      <c r="K325">
        <f t="shared" si="14"/>
        <v>-5.9939157860856049E-4</v>
      </c>
    </row>
    <row r="326" spans="1:11" x14ac:dyDescent="0.25">
      <c r="A326" s="5">
        <v>42466</v>
      </c>
      <c r="B326">
        <f>VLOOKUP(A326,ASURB.MX!A314:G1367,6,FALSE)</f>
        <v>240.70282</v>
      </c>
      <c r="C326">
        <f t="shared" si="12"/>
        <v>5.8599090380020025E-3</v>
      </c>
      <c r="E326" s="5">
        <v>42970</v>
      </c>
      <c r="F326">
        <f>VLOOKUP(E326,ASURB.MX!A314:G1367,6,FALSE)</f>
        <v>350.703217</v>
      </c>
      <c r="G326">
        <f t="shared" si="13"/>
        <v>-8.3124928771790008E-3</v>
      </c>
      <c r="I326" s="5">
        <v>43482</v>
      </c>
      <c r="J326">
        <f>VLOOKUP(I326,ASURB.MX!A314:G1367,6,FALSE)</f>
        <v>334.66000400000001</v>
      </c>
      <c r="K326">
        <f t="shared" si="14"/>
        <v>3.3522778421537381E-3</v>
      </c>
    </row>
    <row r="327" spans="1:11" x14ac:dyDescent="0.25">
      <c r="A327" s="5">
        <v>42467</v>
      </c>
      <c r="B327">
        <f>VLOOKUP(A327,ASURB.MX!A315:G1368,6,FALSE)</f>
        <v>246.913422</v>
      </c>
      <c r="C327">
        <f t="shared" si="12"/>
        <v>2.5474696414254924E-2</v>
      </c>
      <c r="E327" s="5">
        <v>42971</v>
      </c>
      <c r="F327">
        <f>VLOOKUP(E327,ASURB.MX!A315:G1368,6,FALSE)</f>
        <v>348.92138699999998</v>
      </c>
      <c r="G327">
        <f t="shared" si="13"/>
        <v>-5.0936855061122447E-3</v>
      </c>
      <c r="I327" s="5">
        <v>43483</v>
      </c>
      <c r="J327">
        <f>VLOOKUP(I327,ASURB.MX!A315:G1368,6,FALSE)</f>
        <v>336.17001299999998</v>
      </c>
      <c r="K327">
        <f t="shared" si="14"/>
        <v>4.5019200454598013E-3</v>
      </c>
    </row>
    <row r="328" spans="1:11" x14ac:dyDescent="0.25">
      <c r="A328" s="5">
        <v>42468</v>
      </c>
      <c r="B328">
        <f>VLOOKUP(A328,ASURB.MX!A316:G1369,6,FALSE)</f>
        <v>246.875641</v>
      </c>
      <c r="C328">
        <f t="shared" si="12"/>
        <v>-1.5302485577219449E-4</v>
      </c>
      <c r="E328" s="5">
        <v>42972</v>
      </c>
      <c r="F328">
        <f>VLOOKUP(E328,ASURB.MX!A316:G1369,6,FALSE)</f>
        <v>349.76333599999998</v>
      </c>
      <c r="G328">
        <f t="shared" si="13"/>
        <v>2.4100982312260963E-3</v>
      </c>
      <c r="I328" s="5">
        <v>43486</v>
      </c>
      <c r="J328">
        <f>VLOOKUP(I328,ASURB.MX!A316:G1369,6,FALSE)</f>
        <v>334.45001200000002</v>
      </c>
      <c r="K328">
        <f t="shared" si="14"/>
        <v>-5.1295956200975157E-3</v>
      </c>
    </row>
    <row r="329" spans="1:11" x14ac:dyDescent="0.25">
      <c r="A329" s="5">
        <v>42471</v>
      </c>
      <c r="B329">
        <f>VLOOKUP(A329,ASURB.MX!A317:G1370,6,FALSE)</f>
        <v>243.26068100000001</v>
      </c>
      <c r="C329">
        <f t="shared" si="12"/>
        <v>-1.4751102447525821E-2</v>
      </c>
      <c r="E329" s="5">
        <v>42975</v>
      </c>
      <c r="F329">
        <f>VLOOKUP(E329,ASURB.MX!A317:G1370,6,FALSE)</f>
        <v>348.12832600000002</v>
      </c>
      <c r="G329">
        <f t="shared" si="13"/>
        <v>-4.6855782361742522E-3</v>
      </c>
      <c r="I329" s="5">
        <v>43487</v>
      </c>
      <c r="J329">
        <f>VLOOKUP(I329,ASURB.MX!A317:G1370,6,FALSE)</f>
        <v>338.55999800000001</v>
      </c>
      <c r="K329">
        <f t="shared" si="14"/>
        <v>1.2213895878288259E-2</v>
      </c>
    </row>
    <row r="330" spans="1:11" x14ac:dyDescent="0.25">
      <c r="A330" s="5">
        <v>42472</v>
      </c>
      <c r="B330">
        <f>VLOOKUP(A330,ASURB.MX!A318:G1371,6,FALSE)</f>
        <v>242.854782</v>
      </c>
      <c r="C330">
        <f t="shared" si="12"/>
        <v>-1.6699698949132567E-3</v>
      </c>
      <c r="E330" s="5">
        <v>42976</v>
      </c>
      <c r="F330">
        <f>VLOOKUP(E330,ASURB.MX!A318:G1371,6,FALSE)</f>
        <v>349.91018700000001</v>
      </c>
      <c r="G330">
        <f t="shared" si="13"/>
        <v>5.1053483070115386E-3</v>
      </c>
      <c r="I330" s="5">
        <v>43488</v>
      </c>
      <c r="J330">
        <f>VLOOKUP(I330,ASURB.MX!A318:G1371,6,FALSE)</f>
        <v>341.35000600000001</v>
      </c>
      <c r="K330">
        <f t="shared" si="14"/>
        <v>8.2070381190485486E-3</v>
      </c>
    </row>
    <row r="331" spans="1:11" x14ac:dyDescent="0.25">
      <c r="A331" s="5">
        <v>42473</v>
      </c>
      <c r="B331">
        <f>VLOOKUP(A331,ASURB.MX!A319:G1372,6,FALSE)</f>
        <v>244.32720900000001</v>
      </c>
      <c r="C331">
        <f t="shared" si="12"/>
        <v>6.0446876548137136E-3</v>
      </c>
      <c r="E331" s="5">
        <v>42977</v>
      </c>
      <c r="F331">
        <f>VLOOKUP(E331,ASURB.MX!A319:G1372,6,FALSE)</f>
        <v>349.20529199999999</v>
      </c>
      <c r="G331">
        <f t="shared" si="13"/>
        <v>-2.016534492625904E-3</v>
      </c>
      <c r="I331" s="5">
        <v>43489</v>
      </c>
      <c r="J331">
        <f>VLOOKUP(I331,ASURB.MX!A319:G1372,6,FALSE)</f>
        <v>341.02999899999998</v>
      </c>
      <c r="K331">
        <f t="shared" si="14"/>
        <v>-9.3791442045185278E-4</v>
      </c>
    </row>
    <row r="332" spans="1:11" x14ac:dyDescent="0.25">
      <c r="A332" s="5">
        <v>42474</v>
      </c>
      <c r="B332">
        <f>VLOOKUP(A332,ASURB.MX!A320:G1373,6,FALSE)</f>
        <v>243.836411</v>
      </c>
      <c r="C332">
        <f t="shared" si="12"/>
        <v>-2.0107936981044513E-3</v>
      </c>
      <c r="E332" s="5">
        <v>42978</v>
      </c>
      <c r="F332">
        <f>VLOOKUP(E332,ASURB.MX!A320:G1373,6,FALSE)</f>
        <v>357.06701700000002</v>
      </c>
      <c r="G332">
        <f t="shared" si="13"/>
        <v>2.2263508361223514E-2</v>
      </c>
      <c r="I332" s="5">
        <v>43490</v>
      </c>
      <c r="J332">
        <f>VLOOKUP(I332,ASURB.MX!A320:G1373,6,FALSE)</f>
        <v>342.23001099999999</v>
      </c>
      <c r="K332">
        <f t="shared" si="14"/>
        <v>3.5126107668896444E-3</v>
      </c>
    </row>
    <row r="333" spans="1:11" x14ac:dyDescent="0.25">
      <c r="A333" s="5">
        <v>42475</v>
      </c>
      <c r="B333">
        <f>VLOOKUP(A333,ASURB.MX!A321:G1374,6,FALSE)</f>
        <v>248.215958</v>
      </c>
      <c r="C333">
        <f t="shared" si="12"/>
        <v>1.7801611905143871E-2</v>
      </c>
      <c r="E333" s="5">
        <v>42979</v>
      </c>
      <c r="F333">
        <f>VLOOKUP(E333,ASURB.MX!A321:G1374,6,FALSE)</f>
        <v>356.38168300000001</v>
      </c>
      <c r="G333">
        <f t="shared" si="13"/>
        <v>-1.9211870756650916E-3</v>
      </c>
      <c r="I333" s="5">
        <v>43493</v>
      </c>
      <c r="J333">
        <f>VLOOKUP(I333,ASURB.MX!A321:G1374,6,FALSE)</f>
        <v>341.01001000000002</v>
      </c>
      <c r="K333">
        <f t="shared" si="14"/>
        <v>-3.5712260966118902E-3</v>
      </c>
    </row>
    <row r="334" spans="1:11" x14ac:dyDescent="0.25">
      <c r="A334" s="5">
        <v>42478</v>
      </c>
      <c r="B334">
        <f>VLOOKUP(A334,ASURB.MX!A322:G1375,6,FALSE)</f>
        <v>240.73112499999999</v>
      </c>
      <c r="C334">
        <f t="shared" si="12"/>
        <v>-3.0618518853133807E-2</v>
      </c>
      <c r="E334" s="5">
        <v>42982</v>
      </c>
      <c r="F334">
        <f>VLOOKUP(E334,ASURB.MX!A322:G1375,6,FALSE)</f>
        <v>351.70187399999998</v>
      </c>
      <c r="G334">
        <f t="shared" si="13"/>
        <v>-1.3218431904719212E-2</v>
      </c>
      <c r="I334" s="5">
        <v>43494</v>
      </c>
      <c r="J334">
        <f>VLOOKUP(I334,ASURB.MX!A322:G1375,6,FALSE)</f>
        <v>341.39001500000001</v>
      </c>
      <c r="K334">
        <f t="shared" si="14"/>
        <v>1.1137310239100725E-3</v>
      </c>
    </row>
    <row r="335" spans="1:11" x14ac:dyDescent="0.25">
      <c r="A335" s="5">
        <v>42479</v>
      </c>
      <c r="B335">
        <f>VLOOKUP(A335,ASURB.MX!A323:G1376,6,FALSE)</f>
        <v>243.27954099999999</v>
      </c>
      <c r="C335">
        <f t="shared" ref="C335:C363" si="15">LN(B335/B334)</f>
        <v>1.0530509878441134E-2</v>
      </c>
      <c r="E335" s="5">
        <v>42983</v>
      </c>
      <c r="F335">
        <f>VLOOKUP(E335,ASURB.MX!A323:G1376,6,FALSE)</f>
        <v>350.76196299999998</v>
      </c>
      <c r="G335">
        <f t="shared" ref="G335:G363" si="16">LN(F335/F334)</f>
        <v>-2.6760425559323869E-3</v>
      </c>
      <c r="I335" s="5">
        <v>43495</v>
      </c>
      <c r="J335">
        <f>VLOOKUP(I335,ASURB.MX!A323:G1376,6,FALSE)</f>
        <v>343.01001000000002</v>
      </c>
      <c r="K335">
        <f t="shared" ref="K335:K363" si="17">LN(J335/J334)</f>
        <v>4.7340676982826147E-3</v>
      </c>
    </row>
    <row r="336" spans="1:11" x14ac:dyDescent="0.25">
      <c r="A336" s="5">
        <v>42480</v>
      </c>
      <c r="B336">
        <f>VLOOKUP(A336,ASURB.MX!A324:G1377,6,FALSE)</f>
        <v>241.88262900000001</v>
      </c>
      <c r="C336">
        <f t="shared" si="15"/>
        <v>-5.7585522805248604E-3</v>
      </c>
      <c r="E336" s="5">
        <v>42984</v>
      </c>
      <c r="F336">
        <f>VLOOKUP(E336,ASURB.MX!A324:G1377,6,FALSE)</f>
        <v>351.114441</v>
      </c>
      <c r="G336">
        <f t="shared" si="16"/>
        <v>1.004387745827407E-3</v>
      </c>
      <c r="I336" s="5">
        <v>43496</v>
      </c>
      <c r="J336">
        <f>VLOOKUP(I336,ASURB.MX!A324:G1377,6,FALSE)</f>
        <v>345.92999300000002</v>
      </c>
      <c r="K336">
        <f t="shared" si="17"/>
        <v>8.4767918022524754E-3</v>
      </c>
    </row>
    <row r="337" spans="1:11" x14ac:dyDescent="0.25">
      <c r="A337" s="5">
        <v>42481</v>
      </c>
      <c r="B337">
        <f>VLOOKUP(A337,ASURB.MX!A325:G1378,6,FALSE)</f>
        <v>236.40824900000001</v>
      </c>
      <c r="C337">
        <f t="shared" si="15"/>
        <v>-2.2892425201716058E-2</v>
      </c>
      <c r="E337" s="5">
        <v>42985</v>
      </c>
      <c r="F337">
        <f>VLOOKUP(E337,ASURB.MX!A325:G1378,6,FALSE)</f>
        <v>351.27108800000002</v>
      </c>
      <c r="G337">
        <f t="shared" si="16"/>
        <v>4.4604279595621875E-4</v>
      </c>
      <c r="I337" s="5">
        <v>43497</v>
      </c>
      <c r="J337">
        <f>VLOOKUP(I337,ASURB.MX!A325:G1378,6,FALSE)</f>
        <v>333.26998900000001</v>
      </c>
      <c r="K337">
        <f t="shared" si="17"/>
        <v>-3.7283482960357744E-2</v>
      </c>
    </row>
    <row r="338" spans="1:11" x14ac:dyDescent="0.25">
      <c r="A338" s="5">
        <v>42482</v>
      </c>
      <c r="B338">
        <f>VLOOKUP(A338,ASURB.MX!A326:G1379,6,FALSE)</f>
        <v>237.79573099999999</v>
      </c>
      <c r="C338">
        <f t="shared" si="15"/>
        <v>5.8518528647941532E-3</v>
      </c>
      <c r="E338" s="5">
        <v>42986</v>
      </c>
      <c r="F338">
        <f>VLOOKUP(E338,ASURB.MX!A326:G1379,6,FALSE)</f>
        <v>348.47100799999998</v>
      </c>
      <c r="G338">
        <f t="shared" si="16"/>
        <v>-8.0032199342425069E-3</v>
      </c>
      <c r="I338" s="5">
        <v>43501</v>
      </c>
      <c r="J338">
        <f>VLOOKUP(I338,ASURB.MX!A326:G1379,6,FALSE)</f>
        <v>341.89001500000001</v>
      </c>
      <c r="K338">
        <f t="shared" si="17"/>
        <v>2.5536152517584152E-2</v>
      </c>
    </row>
    <row r="339" spans="1:11" x14ac:dyDescent="0.25">
      <c r="A339" s="5">
        <v>42485</v>
      </c>
      <c r="B339">
        <f>VLOOKUP(A339,ASURB.MX!A327:G1380,6,FALSE)</f>
        <v>241.958145</v>
      </c>
      <c r="C339">
        <f t="shared" si="15"/>
        <v>1.735272461788356E-2</v>
      </c>
      <c r="E339" s="5">
        <v>42989</v>
      </c>
      <c r="F339">
        <f>VLOOKUP(E339,ASURB.MX!A327:G1380,6,FALSE)</f>
        <v>346.855591</v>
      </c>
      <c r="G339">
        <f t="shared" si="16"/>
        <v>-4.646506860891346E-3</v>
      </c>
      <c r="I339" s="5">
        <v>43502</v>
      </c>
      <c r="J339">
        <f>VLOOKUP(I339,ASURB.MX!A327:G1380,6,FALSE)</f>
        <v>334.52999899999998</v>
      </c>
      <c r="K339">
        <f t="shared" si="17"/>
        <v>-2.1762533116941568E-2</v>
      </c>
    </row>
    <row r="340" spans="1:11" x14ac:dyDescent="0.25">
      <c r="A340" s="5">
        <v>42486</v>
      </c>
      <c r="B340">
        <f>VLOOKUP(A340,ASURB.MX!A328:G1381,6,FALSE)</f>
        <v>242.48670999999999</v>
      </c>
      <c r="C340">
        <f t="shared" si="15"/>
        <v>2.1821480991559518E-3</v>
      </c>
      <c r="E340" s="5">
        <v>42990</v>
      </c>
      <c r="F340">
        <f>VLOOKUP(E340,ASURB.MX!A328:G1381,6,FALSE)</f>
        <v>348.99969499999997</v>
      </c>
      <c r="G340">
        <f t="shared" si="16"/>
        <v>6.1625192151950215E-3</v>
      </c>
      <c r="I340" s="5">
        <v>43503</v>
      </c>
      <c r="J340">
        <f>VLOOKUP(I340,ASURB.MX!A328:G1381,6,FALSE)</f>
        <v>325.290009</v>
      </c>
      <c r="K340">
        <f t="shared" si="17"/>
        <v>-2.8009438836292012E-2</v>
      </c>
    </row>
    <row r="341" spans="1:11" x14ac:dyDescent="0.25">
      <c r="A341" s="5">
        <v>42487</v>
      </c>
      <c r="B341">
        <f>VLOOKUP(A341,ASURB.MX!A329:G1382,6,FALSE)</f>
        <v>248.093231</v>
      </c>
      <c r="C341">
        <f t="shared" si="15"/>
        <v>2.2857702220045691E-2</v>
      </c>
      <c r="E341" s="5">
        <v>42991</v>
      </c>
      <c r="F341">
        <f>VLOOKUP(E341,ASURB.MX!A329:G1382,6,FALSE)</f>
        <v>347.95211799999998</v>
      </c>
      <c r="G341">
        <f t="shared" si="16"/>
        <v>-3.0061699227337392E-3</v>
      </c>
      <c r="I341" s="5">
        <v>43504</v>
      </c>
      <c r="J341">
        <f>VLOOKUP(I341,ASURB.MX!A329:G1382,6,FALSE)</f>
        <v>318.14001500000001</v>
      </c>
      <c r="K341">
        <f t="shared" si="17"/>
        <v>-2.2225535200552298E-2</v>
      </c>
    </row>
    <row r="342" spans="1:11" x14ac:dyDescent="0.25">
      <c r="A342" s="5">
        <v>42488</v>
      </c>
      <c r="B342">
        <f>VLOOKUP(A342,ASURB.MX!A330:G1383,6,FALSE)</f>
        <v>250.301849</v>
      </c>
      <c r="C342">
        <f t="shared" si="15"/>
        <v>8.8629785738099758E-3</v>
      </c>
      <c r="E342" s="5">
        <v>42992</v>
      </c>
      <c r="F342">
        <f>VLOOKUP(E342,ASURB.MX!A330:G1383,6,FALSE)</f>
        <v>346.18005399999998</v>
      </c>
      <c r="G342">
        <f t="shared" si="16"/>
        <v>-5.1058513673553491E-3</v>
      </c>
      <c r="I342" s="5">
        <v>43507</v>
      </c>
      <c r="J342">
        <f>VLOOKUP(I342,ASURB.MX!A330:G1383,6,FALSE)</f>
        <v>320.22000100000002</v>
      </c>
      <c r="K342">
        <f t="shared" si="17"/>
        <v>6.5166780774944177E-3</v>
      </c>
    </row>
    <row r="343" spans="1:11" x14ac:dyDescent="0.25">
      <c r="A343" s="5">
        <v>42489</v>
      </c>
      <c r="B343">
        <f>VLOOKUP(A343,ASURB.MX!A331:G1384,6,FALSE)</f>
        <v>249.37687700000001</v>
      </c>
      <c r="C343">
        <f t="shared" si="15"/>
        <v>-3.7022711130370264E-3</v>
      </c>
      <c r="E343" s="5">
        <v>42993</v>
      </c>
      <c r="F343">
        <f>VLOOKUP(E343,ASURB.MX!A331:G1384,6,FALSE)</f>
        <v>351.89764400000001</v>
      </c>
      <c r="G343">
        <f t="shared" si="16"/>
        <v>1.6381322234841966E-2</v>
      </c>
      <c r="I343" s="5">
        <v>43508</v>
      </c>
      <c r="J343">
        <f>VLOOKUP(I343,ASURB.MX!A331:G1384,6,FALSE)</f>
        <v>322.29998799999998</v>
      </c>
      <c r="K343">
        <f t="shared" si="17"/>
        <v>6.474488892237667E-3</v>
      </c>
    </row>
    <row r="344" spans="1:11" x14ac:dyDescent="0.25">
      <c r="A344" s="5">
        <v>42492</v>
      </c>
      <c r="B344">
        <f>VLOOKUP(A344,ASURB.MX!A332:G1385,6,FALSE)</f>
        <v>256.34252900000001</v>
      </c>
      <c r="C344">
        <f t="shared" si="15"/>
        <v>2.7549239623397111E-2</v>
      </c>
      <c r="E344" s="5">
        <v>42996</v>
      </c>
      <c r="F344">
        <f>VLOOKUP(E344,ASURB.MX!A332:G1385,6,FALSE)</f>
        <v>353.37600700000002</v>
      </c>
      <c r="G344">
        <f t="shared" si="16"/>
        <v>4.1923164523521442E-3</v>
      </c>
      <c r="I344" s="5">
        <v>43509</v>
      </c>
      <c r="J344">
        <f>VLOOKUP(I344,ASURB.MX!A332:G1385,6,FALSE)</f>
        <v>312.73998999999998</v>
      </c>
      <c r="K344">
        <f t="shared" si="17"/>
        <v>-3.0110609149078468E-2</v>
      </c>
    </row>
    <row r="345" spans="1:11" x14ac:dyDescent="0.25">
      <c r="A345" s="5">
        <v>42493</v>
      </c>
      <c r="B345">
        <f>VLOOKUP(A345,ASURB.MX!A333:G1386,6,FALSE)</f>
        <v>258.68335000000002</v>
      </c>
      <c r="C345">
        <f t="shared" si="15"/>
        <v>9.0901728016788263E-3</v>
      </c>
      <c r="E345" s="5">
        <v>42997</v>
      </c>
      <c r="F345">
        <f>VLOOKUP(E345,ASURB.MX!A333:G1386,6,FALSE)</f>
        <v>350.47805799999998</v>
      </c>
      <c r="G345">
        <f t="shared" si="16"/>
        <v>-8.234563155737902E-3</v>
      </c>
      <c r="I345" s="5">
        <v>43510</v>
      </c>
      <c r="J345">
        <f>VLOOKUP(I345,ASURB.MX!A333:G1386,6,FALSE)</f>
        <v>311.89999399999999</v>
      </c>
      <c r="K345">
        <f t="shared" si="17"/>
        <v>-2.6895380630982931E-3</v>
      </c>
    </row>
    <row r="346" spans="1:11" x14ac:dyDescent="0.25">
      <c r="A346" s="5">
        <v>42494</v>
      </c>
      <c r="B346">
        <f>VLOOKUP(A346,ASURB.MX!A334:G1387,6,FALSE)</f>
        <v>255.323196</v>
      </c>
      <c r="C346">
        <f t="shared" si="15"/>
        <v>-1.3074548923467218E-2</v>
      </c>
      <c r="E346" s="5">
        <v>42998</v>
      </c>
      <c r="F346">
        <f>VLOOKUP(E346,ASURB.MX!A334:G1387,6,FALSE)</f>
        <v>346.00381499999997</v>
      </c>
      <c r="G346">
        <f t="shared" si="16"/>
        <v>-1.2848301509412144E-2</v>
      </c>
      <c r="I346" s="5">
        <v>43511</v>
      </c>
      <c r="J346">
        <f>VLOOKUP(I346,ASURB.MX!A334:G1387,6,FALSE)</f>
        <v>313.64999399999999</v>
      </c>
      <c r="K346">
        <f t="shared" si="17"/>
        <v>5.5950910363265355E-3</v>
      </c>
    </row>
    <row r="347" spans="1:11" x14ac:dyDescent="0.25">
      <c r="A347" s="5">
        <v>42495</v>
      </c>
      <c r="B347">
        <f>VLOOKUP(A347,ASURB.MX!A335:G1388,6,FALSE)</f>
        <v>256.210419</v>
      </c>
      <c r="C347">
        <f t="shared" si="15"/>
        <v>3.4688781485894223E-3</v>
      </c>
      <c r="E347" s="5">
        <v>42999</v>
      </c>
      <c r="F347">
        <f>VLOOKUP(E347,ASURB.MX!A335:G1388,6,FALSE)</f>
        <v>349.52838100000002</v>
      </c>
      <c r="G347">
        <f t="shared" si="16"/>
        <v>1.0134961946421517E-2</v>
      </c>
      <c r="I347" s="5">
        <v>43514</v>
      </c>
      <c r="J347">
        <f>VLOOKUP(I347,ASURB.MX!A335:G1388,6,FALSE)</f>
        <v>315.459991</v>
      </c>
      <c r="K347">
        <f t="shared" si="17"/>
        <v>5.7541671164125421E-3</v>
      </c>
    </row>
    <row r="348" spans="1:11" x14ac:dyDescent="0.25">
      <c r="A348" s="5">
        <v>42496</v>
      </c>
      <c r="B348">
        <f>VLOOKUP(A348,ASURB.MX!A336:G1389,6,FALSE)</f>
        <v>255.19103999999999</v>
      </c>
      <c r="C348">
        <f t="shared" si="15"/>
        <v>-3.9866149466365576E-3</v>
      </c>
      <c r="E348" s="5">
        <v>43000</v>
      </c>
      <c r="F348">
        <f>VLOOKUP(E348,ASURB.MX!A336:G1389,6,FALSE)</f>
        <v>346.64999399999999</v>
      </c>
      <c r="G348">
        <f t="shared" si="16"/>
        <v>-8.2691548749454589E-3</v>
      </c>
      <c r="I348" s="5">
        <v>43515</v>
      </c>
      <c r="J348">
        <f>VLOOKUP(I348,ASURB.MX!A336:G1389,6,FALSE)</f>
        <v>310.83999599999999</v>
      </c>
      <c r="K348">
        <f t="shared" si="17"/>
        <v>-1.475356505687688E-2</v>
      </c>
    </row>
    <row r="349" spans="1:11" x14ac:dyDescent="0.25">
      <c r="A349" s="5">
        <v>42499</v>
      </c>
      <c r="B349">
        <f>VLOOKUP(A349,ASURB.MX!A337:G1390,6,FALSE)</f>
        <v>257.80551100000002</v>
      </c>
      <c r="C349">
        <f t="shared" si="15"/>
        <v>1.0193026176658033E-2</v>
      </c>
      <c r="E349" s="5">
        <v>43003</v>
      </c>
      <c r="F349">
        <f>VLOOKUP(E349,ASURB.MX!A337:G1390,6,FALSE)</f>
        <v>347.80526700000001</v>
      </c>
      <c r="G349">
        <f t="shared" si="16"/>
        <v>3.3271374863243406E-3</v>
      </c>
      <c r="I349" s="5">
        <v>43516</v>
      </c>
      <c r="J349">
        <f>VLOOKUP(I349,ASURB.MX!A337:G1390,6,FALSE)</f>
        <v>318.14999399999999</v>
      </c>
      <c r="K349">
        <f t="shared" si="17"/>
        <v>2.3244653347087644E-2</v>
      </c>
    </row>
    <row r="350" spans="1:11" x14ac:dyDescent="0.25">
      <c r="A350" s="5">
        <v>42500</v>
      </c>
      <c r="B350">
        <f>VLOOKUP(A350,ASURB.MX!A338:G1391,6,FALSE)</f>
        <v>264.072723</v>
      </c>
      <c r="C350">
        <f t="shared" si="15"/>
        <v>2.4019063808575762E-2</v>
      </c>
      <c r="E350" s="5">
        <v>43004</v>
      </c>
      <c r="F350">
        <f>VLOOKUP(E350,ASURB.MX!A338:G1391,6,FALSE)</f>
        <v>347.79547100000002</v>
      </c>
      <c r="G350">
        <f t="shared" si="16"/>
        <v>-2.8165582540398317E-5</v>
      </c>
      <c r="I350" s="5">
        <v>43517</v>
      </c>
      <c r="J350">
        <f>VLOOKUP(I350,ASURB.MX!A338:G1391,6,FALSE)</f>
        <v>317.459991</v>
      </c>
      <c r="K350">
        <f t="shared" si="17"/>
        <v>-2.1711530257056103E-3</v>
      </c>
    </row>
    <row r="351" spans="1:11" x14ac:dyDescent="0.25">
      <c r="A351" s="5">
        <v>42501</v>
      </c>
      <c r="B351">
        <f>VLOOKUP(A351,ASURB.MX!A339:G1392,6,FALSE)</f>
        <v>264.19543499999997</v>
      </c>
      <c r="C351">
        <f t="shared" si="15"/>
        <v>4.6458224047319973E-4</v>
      </c>
      <c r="E351" s="5">
        <v>43005</v>
      </c>
      <c r="F351">
        <f>VLOOKUP(E351,ASURB.MX!A339:G1392,6,FALSE)</f>
        <v>345.18142699999999</v>
      </c>
      <c r="G351">
        <f t="shared" si="16"/>
        <v>-7.5444258140716603E-3</v>
      </c>
      <c r="I351" s="5">
        <v>43518</v>
      </c>
      <c r="J351">
        <f>VLOOKUP(I351,ASURB.MX!A339:G1392,6,FALSE)</f>
        <v>318.32000699999998</v>
      </c>
      <c r="K351">
        <f t="shared" si="17"/>
        <v>2.7053903150560509E-3</v>
      </c>
    </row>
    <row r="352" spans="1:11" x14ac:dyDescent="0.25">
      <c r="A352" s="5">
        <v>42502</v>
      </c>
      <c r="B352">
        <f>VLOOKUP(A352,ASURB.MX!A340:G1393,6,FALSE)</f>
        <v>268.150238</v>
      </c>
      <c r="C352">
        <f t="shared" si="15"/>
        <v>1.4858299629358751E-2</v>
      </c>
      <c r="E352" s="5">
        <v>43006</v>
      </c>
      <c r="F352">
        <f>VLOOKUP(E352,ASURB.MX!A340:G1393,6,FALSE)</f>
        <v>340.48199499999998</v>
      </c>
      <c r="G352">
        <f t="shared" si="16"/>
        <v>-1.3707908098628445E-2</v>
      </c>
      <c r="I352" s="5">
        <v>43521</v>
      </c>
      <c r="J352">
        <f>VLOOKUP(I352,ASURB.MX!A340:G1393,6,FALSE)</f>
        <v>318.82000699999998</v>
      </c>
      <c r="K352">
        <f t="shared" si="17"/>
        <v>1.5695140523401597E-3</v>
      </c>
    </row>
    <row r="353" spans="1:11" x14ac:dyDescent="0.25">
      <c r="A353" s="5">
        <v>42503</v>
      </c>
      <c r="B353">
        <f>VLOOKUP(A353,ASURB.MX!A341:G1394,6,FALSE)</f>
        <v>266.66836499999999</v>
      </c>
      <c r="C353">
        <f t="shared" si="15"/>
        <v>-5.5416052619343776E-3</v>
      </c>
      <c r="E353" s="5">
        <v>43007</v>
      </c>
      <c r="F353">
        <f>VLOOKUP(E353,ASURB.MX!A341:G1394,6,FALSE)</f>
        <v>339.326752</v>
      </c>
      <c r="G353">
        <f t="shared" si="16"/>
        <v>-3.3987327087286997E-3</v>
      </c>
      <c r="I353" s="5">
        <v>43522</v>
      </c>
      <c r="J353">
        <f>VLOOKUP(I353,ASURB.MX!A341:G1394,6,FALSE)</f>
        <v>328.30999800000001</v>
      </c>
      <c r="K353">
        <f t="shared" si="17"/>
        <v>2.933157573555811E-2</v>
      </c>
    </row>
    <row r="354" spans="1:11" x14ac:dyDescent="0.25">
      <c r="A354" s="5">
        <v>42506</v>
      </c>
      <c r="B354">
        <f>VLOOKUP(A354,ASURB.MX!A342:G1395,6,FALSE)</f>
        <v>273.96438599999999</v>
      </c>
      <c r="C354">
        <f t="shared" si="15"/>
        <v>2.6992312108457667E-2</v>
      </c>
      <c r="E354" s="5">
        <v>43010</v>
      </c>
      <c r="F354">
        <f>VLOOKUP(E354,ASURB.MX!A342:G1395,6,FALSE)</f>
        <v>343.26248199999998</v>
      </c>
      <c r="G354">
        <f t="shared" si="16"/>
        <v>1.1531894790649717E-2</v>
      </c>
      <c r="I354" s="5">
        <v>43523</v>
      </c>
      <c r="J354">
        <f>VLOOKUP(I354,ASURB.MX!A342:G1395,6,FALSE)</f>
        <v>333.5</v>
      </c>
      <c r="K354">
        <f t="shared" si="17"/>
        <v>1.5684587458657515E-2</v>
      </c>
    </row>
    <row r="355" spans="1:11" x14ac:dyDescent="0.25">
      <c r="A355" s="5">
        <v>42507</v>
      </c>
      <c r="B355">
        <f>VLOOKUP(A355,ASURB.MX!A343:G1396,6,FALSE)</f>
        <v>271.39709499999998</v>
      </c>
      <c r="C355">
        <f t="shared" si="15"/>
        <v>-9.4150762528021435E-3</v>
      </c>
      <c r="E355" s="5">
        <v>43011</v>
      </c>
      <c r="F355">
        <f>VLOOKUP(E355,ASURB.MX!A343:G1396,6,FALSE)</f>
        <v>341.94079599999998</v>
      </c>
      <c r="G355">
        <f t="shared" si="16"/>
        <v>-3.857797186943652E-3</v>
      </c>
      <c r="I355" s="5">
        <v>43524</v>
      </c>
      <c r="J355">
        <f>VLOOKUP(I355,ASURB.MX!A343:G1396,6,FALSE)</f>
        <v>326.97000100000002</v>
      </c>
      <c r="K355">
        <f t="shared" si="17"/>
        <v>-1.9774438727963767E-2</v>
      </c>
    </row>
    <row r="356" spans="1:11" x14ac:dyDescent="0.25">
      <c r="A356" s="5">
        <v>42508</v>
      </c>
      <c r="B356">
        <f>VLOOKUP(A356,ASURB.MX!A344:G1397,6,FALSE)</f>
        <v>270.22671500000001</v>
      </c>
      <c r="C356">
        <f t="shared" si="15"/>
        <v>-4.3217517400160948E-3</v>
      </c>
      <c r="E356" s="5">
        <v>43012</v>
      </c>
      <c r="F356">
        <f>VLOOKUP(E356,ASURB.MX!A344:G1397,6,FALSE)</f>
        <v>344.90728799999999</v>
      </c>
      <c r="G356">
        <f t="shared" si="16"/>
        <v>8.6380395160475399E-3</v>
      </c>
      <c r="I356" s="5">
        <v>43525</v>
      </c>
      <c r="J356">
        <f>VLOOKUP(I356,ASURB.MX!A344:G1397,6,FALSE)</f>
        <v>320.23998999999998</v>
      </c>
      <c r="K356">
        <f t="shared" si="17"/>
        <v>-2.0797743169976995E-2</v>
      </c>
    </row>
    <row r="357" spans="1:11" x14ac:dyDescent="0.25">
      <c r="A357" s="5">
        <v>42509</v>
      </c>
      <c r="B357">
        <f>VLOOKUP(A357,ASURB.MX!A345:G1398,6,FALSE)</f>
        <v>268.35788000000002</v>
      </c>
      <c r="C357">
        <f t="shared" si="15"/>
        <v>-6.9398290177342774E-3</v>
      </c>
      <c r="E357" s="5">
        <v>43013</v>
      </c>
      <c r="F357">
        <f>VLOOKUP(E357,ASURB.MX!A345:G1398,6,FALSE)</f>
        <v>340.13937399999998</v>
      </c>
      <c r="G357">
        <f t="shared" si="16"/>
        <v>-1.3920193338161128E-2</v>
      </c>
      <c r="I357" s="5">
        <v>43528</v>
      </c>
      <c r="J357">
        <f>VLOOKUP(I357,ASURB.MX!A345:G1398,6,FALSE)</f>
        <v>317.709991</v>
      </c>
      <c r="K357">
        <f t="shared" si="17"/>
        <v>-7.9316947699117919E-3</v>
      </c>
    </row>
    <row r="358" spans="1:11" x14ac:dyDescent="0.25">
      <c r="A358" s="5">
        <v>42510</v>
      </c>
      <c r="B358">
        <f>VLOOKUP(A358,ASURB.MX!A346:G1399,6,FALSE)</f>
        <v>268.96191399999998</v>
      </c>
      <c r="C358">
        <f t="shared" si="15"/>
        <v>2.2483231073637737E-3</v>
      </c>
      <c r="E358" s="5">
        <v>43014</v>
      </c>
      <c r="F358">
        <f>VLOOKUP(E358,ASURB.MX!A346:G1399,6,FALSE)</f>
        <v>331.92517099999998</v>
      </c>
      <c r="G358">
        <f t="shared" si="16"/>
        <v>-2.4445902185468334E-2</v>
      </c>
      <c r="I358" s="5">
        <v>43529</v>
      </c>
      <c r="J358">
        <f>VLOOKUP(I358,ASURB.MX!A346:G1399,6,FALSE)</f>
        <v>317.22000100000002</v>
      </c>
      <c r="K358">
        <f t="shared" si="17"/>
        <v>-1.543446060025537E-3</v>
      </c>
    </row>
    <row r="359" spans="1:11" x14ac:dyDescent="0.25">
      <c r="A359" s="5">
        <v>42513</v>
      </c>
      <c r="B359">
        <f>VLOOKUP(A359,ASURB.MX!A347:G1400,6,FALSE)</f>
        <v>266.18701199999998</v>
      </c>
      <c r="C359">
        <f t="shared" si="15"/>
        <v>-1.0370671547255059E-2</v>
      </c>
      <c r="E359" s="5">
        <v>43017</v>
      </c>
      <c r="F359">
        <f>VLOOKUP(E359,ASURB.MX!A347:G1400,6,FALSE)</f>
        <v>332.41470299999997</v>
      </c>
      <c r="G359">
        <f t="shared" si="16"/>
        <v>1.4737398965807163E-3</v>
      </c>
      <c r="I359" s="5">
        <v>43530</v>
      </c>
      <c r="J359">
        <f>VLOOKUP(I359,ASURB.MX!A347:G1400,6,FALSE)</f>
        <v>316.72000100000002</v>
      </c>
      <c r="K359">
        <f t="shared" si="17"/>
        <v>-1.5774366725620826E-3</v>
      </c>
    </row>
    <row r="360" spans="1:11" x14ac:dyDescent="0.25">
      <c r="A360" s="5">
        <v>42514</v>
      </c>
      <c r="B360">
        <f>VLOOKUP(A360,ASURB.MX!A348:G1401,6,FALSE)</f>
        <v>266.93264799999997</v>
      </c>
      <c r="C360">
        <f t="shared" si="15"/>
        <v>2.7972575094865441E-3</v>
      </c>
      <c r="E360" s="5">
        <v>43018</v>
      </c>
      <c r="F360">
        <f>VLOOKUP(E360,ASURB.MX!A348:G1401,6,FALSE)</f>
        <v>321.958527</v>
      </c>
      <c r="G360">
        <f t="shared" si="16"/>
        <v>-3.1960555742464834E-2</v>
      </c>
      <c r="I360" s="5">
        <v>43531</v>
      </c>
      <c r="J360">
        <f>VLOOKUP(I360,ASURB.MX!A348:G1401,6,FALSE)</f>
        <v>308.58999599999999</v>
      </c>
      <c r="K360">
        <f t="shared" si="17"/>
        <v>-2.6004583920394165E-2</v>
      </c>
    </row>
    <row r="361" spans="1:11" x14ac:dyDescent="0.25">
      <c r="A361" s="5">
        <v>42515</v>
      </c>
      <c r="B361">
        <f>VLOOKUP(A361,ASURB.MX!A349:G1402,6,FALSE)</f>
        <v>265.60180700000001</v>
      </c>
      <c r="C361">
        <f t="shared" si="15"/>
        <v>-4.9981508540469753E-3</v>
      </c>
      <c r="E361" s="5">
        <v>43019</v>
      </c>
      <c r="F361">
        <f>VLOOKUP(E361,ASURB.MX!A349:G1402,6,FALSE)</f>
        <v>333.98117100000002</v>
      </c>
      <c r="G361">
        <f t="shared" si="16"/>
        <v>3.6661878023545591E-2</v>
      </c>
      <c r="I361" s="5">
        <v>43532</v>
      </c>
      <c r="J361">
        <f>VLOOKUP(I361,ASURB.MX!A349:G1402,6,FALSE)</f>
        <v>312.14999399999999</v>
      </c>
      <c r="K361">
        <f t="shared" si="17"/>
        <v>1.1470300251380792E-2</v>
      </c>
    </row>
    <row r="362" spans="1:11" x14ac:dyDescent="0.25">
      <c r="A362" s="5">
        <v>42516</v>
      </c>
      <c r="B362">
        <f>VLOOKUP(A362,ASURB.MX!A350:G1403,6,FALSE)</f>
        <v>268.69766199999998</v>
      </c>
      <c r="C362">
        <f t="shared" si="15"/>
        <v>1.1588593386896483E-2</v>
      </c>
      <c r="E362" s="5">
        <v>43020</v>
      </c>
      <c r="F362">
        <f>VLOOKUP(E362,ASURB.MX!A350:G1403,6,FALSE)</f>
        <v>335.99798600000003</v>
      </c>
      <c r="G362">
        <f t="shared" si="16"/>
        <v>6.0205487615052388E-3</v>
      </c>
      <c r="I362" s="5">
        <v>43535</v>
      </c>
      <c r="J362">
        <f>VLOOKUP(I362,ASURB.MX!A350:G1403,6,FALSE)</f>
        <v>311.23998999999998</v>
      </c>
      <c r="K362">
        <f t="shared" si="17"/>
        <v>-2.9195356670423181E-3</v>
      </c>
    </row>
    <row r="363" spans="1:11" x14ac:dyDescent="0.25">
      <c r="A363" s="5">
        <v>42517</v>
      </c>
      <c r="B363">
        <f>VLOOKUP(A363,ASURB.MX!A351:G1404,6,FALSE)</f>
        <v>273.67181399999998</v>
      </c>
      <c r="C363">
        <f t="shared" si="15"/>
        <v>1.8342814947341451E-2</v>
      </c>
      <c r="E363" s="5">
        <v>43021</v>
      </c>
      <c r="F363">
        <f>VLOOKUP(E363,ASURB.MX!A351:G1404,6,FALSE)</f>
        <v>340.070831</v>
      </c>
      <c r="G363">
        <f t="shared" si="16"/>
        <v>1.2048756486228577E-2</v>
      </c>
      <c r="I363" s="5">
        <v>43536</v>
      </c>
      <c r="J363">
        <f>VLOOKUP(I363,ASURB.MX!A351:G1404,6,FALSE)</f>
        <v>305.11999500000002</v>
      </c>
      <c r="K363">
        <f t="shared" si="17"/>
        <v>-1.9859161154068883E-2</v>
      </c>
    </row>
  </sheetData>
  <mergeCells count="6">
    <mergeCell ref="N20:U24"/>
    <mergeCell ref="B2:G4"/>
    <mergeCell ref="A5:I9"/>
    <mergeCell ref="O5:Q5"/>
    <mergeCell ref="O9:Q9"/>
    <mergeCell ref="O13:Q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T1067"/>
  <sheetViews>
    <sheetView zoomScale="85" zoomScaleNormal="85" workbookViewId="0">
      <selection activeCell="A6" sqref="A6:L11"/>
    </sheetView>
  </sheetViews>
  <sheetFormatPr baseColWidth="10" defaultRowHeight="15" x14ac:dyDescent="0.25"/>
  <cols>
    <col min="7" max="8" width="12" bestFit="1" customWidth="1"/>
  </cols>
  <sheetData>
    <row r="1" spans="1:20" ht="15.75" thickBot="1" x14ac:dyDescent="0.3"/>
    <row r="2" spans="1:20" x14ac:dyDescent="0.25">
      <c r="B2" s="294" t="s">
        <v>20</v>
      </c>
      <c r="C2" s="295"/>
      <c r="D2" s="295"/>
      <c r="E2" s="295"/>
      <c r="F2" s="295"/>
      <c r="G2" s="295"/>
      <c r="H2" s="295"/>
      <c r="I2" s="295"/>
      <c r="J2" s="296"/>
      <c r="T2" t="s">
        <v>35</v>
      </c>
    </row>
    <row r="3" spans="1:20" x14ac:dyDescent="0.25">
      <c r="B3" s="297"/>
      <c r="C3" s="298"/>
      <c r="D3" s="298"/>
      <c r="E3" s="298"/>
      <c r="F3" s="298"/>
      <c r="G3" s="298"/>
      <c r="H3" s="298"/>
      <c r="I3" s="298"/>
      <c r="J3" s="299"/>
      <c r="N3" s="314" t="s">
        <v>29</v>
      </c>
      <c r="O3" s="314"/>
      <c r="P3" s="314"/>
    </row>
    <row r="4" spans="1:20" ht="15.75" thickBot="1" x14ac:dyDescent="0.3">
      <c r="B4" s="300"/>
      <c r="C4" s="301"/>
      <c r="D4" s="301"/>
      <c r="E4" s="301"/>
      <c r="F4" s="301"/>
      <c r="G4" s="301"/>
      <c r="H4" s="301"/>
      <c r="I4" s="301"/>
      <c r="J4" s="302"/>
    </row>
    <row r="5" spans="1:20" ht="15.75" thickBot="1" x14ac:dyDescent="0.3"/>
    <row r="6" spans="1:20" x14ac:dyDescent="0.25">
      <c r="A6" s="303" t="s">
        <v>22</v>
      </c>
      <c r="B6" s="304"/>
      <c r="C6" s="304"/>
      <c r="D6" s="304"/>
      <c r="E6" s="304"/>
      <c r="F6" s="304"/>
      <c r="G6" s="304"/>
      <c r="H6" s="304"/>
      <c r="I6" s="304"/>
      <c r="J6" s="304"/>
      <c r="K6" s="304"/>
      <c r="L6" s="305"/>
    </row>
    <row r="7" spans="1:20" x14ac:dyDescent="0.25">
      <c r="A7" s="306"/>
      <c r="B7" s="307"/>
      <c r="C7" s="307"/>
      <c r="D7" s="307"/>
      <c r="E7" s="307"/>
      <c r="F7" s="307"/>
      <c r="G7" s="307"/>
      <c r="H7" s="307"/>
      <c r="I7" s="307"/>
      <c r="J7" s="307"/>
      <c r="K7" s="307"/>
      <c r="L7" s="308"/>
    </row>
    <row r="8" spans="1:20" x14ac:dyDescent="0.25">
      <c r="A8" s="306"/>
      <c r="B8" s="307"/>
      <c r="C8" s="307"/>
      <c r="D8" s="307"/>
      <c r="E8" s="307"/>
      <c r="F8" s="307"/>
      <c r="G8" s="307"/>
      <c r="H8" s="307"/>
      <c r="I8" s="307"/>
      <c r="J8" s="307"/>
      <c r="K8" s="307"/>
      <c r="L8" s="308"/>
      <c r="N8" s="314" t="s">
        <v>30</v>
      </c>
      <c r="O8" s="314"/>
      <c r="P8" s="314"/>
      <c r="Q8" s="314"/>
    </row>
    <row r="9" spans="1:20" x14ac:dyDescent="0.25">
      <c r="A9" s="306"/>
      <c r="B9" s="307"/>
      <c r="C9" s="307"/>
      <c r="D9" s="307"/>
      <c r="E9" s="307"/>
      <c r="F9" s="307"/>
      <c r="G9" s="307"/>
      <c r="H9" s="307"/>
      <c r="I9" s="307"/>
      <c r="J9" s="307"/>
      <c r="K9" s="307"/>
      <c r="L9" s="308"/>
    </row>
    <row r="10" spans="1:20" x14ac:dyDescent="0.25">
      <c r="A10" s="306"/>
      <c r="B10" s="307"/>
      <c r="C10" s="307"/>
      <c r="D10" s="307"/>
      <c r="E10" s="307"/>
      <c r="F10" s="307"/>
      <c r="G10" s="307"/>
      <c r="H10" s="307"/>
      <c r="I10" s="307"/>
      <c r="J10" s="307"/>
      <c r="K10" s="307"/>
      <c r="L10" s="308"/>
    </row>
    <row r="11" spans="1:20" ht="15.75" thickBot="1" x14ac:dyDescent="0.3">
      <c r="A11" s="309"/>
      <c r="B11" s="310"/>
      <c r="C11" s="310"/>
      <c r="D11" s="310"/>
      <c r="E11" s="310"/>
      <c r="F11" s="310"/>
      <c r="G11" s="310"/>
      <c r="H11" s="310"/>
      <c r="I11" s="310"/>
      <c r="J11" s="310"/>
      <c r="K11" s="310"/>
      <c r="L11" s="311"/>
    </row>
    <row r="14" spans="1:20" ht="39" thickBot="1" x14ac:dyDescent="0.3">
      <c r="B14" s="20" t="s">
        <v>0</v>
      </c>
      <c r="C14" s="20" t="s">
        <v>24</v>
      </c>
      <c r="D14" s="20" t="s">
        <v>32</v>
      </c>
      <c r="E14" s="20" t="s">
        <v>33</v>
      </c>
      <c r="F14" s="20" t="s">
        <v>34</v>
      </c>
      <c r="G14" s="20" t="s">
        <v>25</v>
      </c>
      <c r="H14" s="21" t="s">
        <v>26</v>
      </c>
      <c r="I14" s="20" t="s">
        <v>27</v>
      </c>
      <c r="J14" s="22" t="s">
        <v>28</v>
      </c>
      <c r="L14" s="22" t="s">
        <v>36</v>
      </c>
      <c r="M14">
        <v>0.9534665784460572</v>
      </c>
    </row>
    <row r="15" spans="1:20" ht="15.75" thickTop="1" x14ac:dyDescent="0.25">
      <c r="B15" s="1">
        <v>42009</v>
      </c>
      <c r="I15">
        <f>SUM(H46:H1067)</f>
        <v>2.9098022259569084E-6</v>
      </c>
    </row>
    <row r="16" spans="1:20" x14ac:dyDescent="0.25">
      <c r="B16" s="1">
        <v>42010</v>
      </c>
      <c r="C16">
        <f>ASURB.MX!H3</f>
        <v>-4.6171405222252678E-3</v>
      </c>
      <c r="G16">
        <f>$M$14*(C16^2)+(1-$M$14)*(C16^2)</f>
        <v>2.1317986601974623E-5</v>
      </c>
      <c r="J16">
        <f>SQRT(G16)</f>
        <v>4.6171405222252678E-3</v>
      </c>
    </row>
    <row r="17" spans="2:10" x14ac:dyDescent="0.25">
      <c r="B17" s="1">
        <v>42011</v>
      </c>
      <c r="C17">
        <f>ASURB.MX!H4</f>
        <v>1.3525706074398392E-2</v>
      </c>
      <c r="G17">
        <f>$M$14*(G16)+(1-$M$14)*(C17^2)</f>
        <v>2.883903174544477E-5</v>
      </c>
      <c r="J17">
        <f t="shared" ref="J17:J80" si="0">SQRT(G17)</f>
        <v>5.3701984828723763E-3</v>
      </c>
    </row>
    <row r="18" spans="2:10" x14ac:dyDescent="0.25">
      <c r="B18" s="1">
        <v>42012</v>
      </c>
      <c r="C18">
        <f>ASURB.MX!H5</f>
        <v>1.525949025547994E-2</v>
      </c>
      <c r="G18">
        <f t="shared" ref="G18:G81" si="1">$M$14*(G17)+(1-$M$14)*(C18^2)</f>
        <v>3.8332455193992049E-5</v>
      </c>
      <c r="J18">
        <f t="shared" si="0"/>
        <v>6.1913209571134373E-3</v>
      </c>
    </row>
    <row r="19" spans="2:10" x14ac:dyDescent="0.25">
      <c r="B19" s="1">
        <v>42013</v>
      </c>
      <c r="C19">
        <f>ASURB.MX!H6</f>
        <v>-1.8571155690281518E-2</v>
      </c>
      <c r="G19">
        <f t="shared" si="1"/>
        <v>5.25975253850349E-5</v>
      </c>
      <c r="J19">
        <f t="shared" si="0"/>
        <v>7.2524151415259523E-3</v>
      </c>
    </row>
    <row r="20" spans="2:10" x14ac:dyDescent="0.25">
      <c r="B20" s="1">
        <v>42016</v>
      </c>
      <c r="C20">
        <f>ASURB.MX!H7</f>
        <v>0</v>
      </c>
      <c r="G20">
        <f t="shared" si="1"/>
        <v>5.014998256359886E-5</v>
      </c>
      <c r="J20">
        <f t="shared" si="0"/>
        <v>7.0816652394474888E-3</v>
      </c>
    </row>
    <row r="21" spans="2:10" x14ac:dyDescent="0.25">
      <c r="B21" s="1">
        <v>42017</v>
      </c>
      <c r="C21">
        <f>ASURB.MX!H8</f>
        <v>2.6550589490908598E-2</v>
      </c>
      <c r="G21">
        <f t="shared" si="1"/>
        <v>8.0619314074779891E-5</v>
      </c>
      <c r="J21">
        <f t="shared" si="0"/>
        <v>8.9788258739536709E-3</v>
      </c>
    </row>
    <row r="22" spans="2:10" x14ac:dyDescent="0.25">
      <c r="B22" s="1">
        <v>42018</v>
      </c>
      <c r="C22">
        <f>ASURB.MX!H9</f>
        <v>-2.9133924680874758E-2</v>
      </c>
      <c r="G22">
        <f t="shared" si="1"/>
        <v>1.1636471816012828E-4</v>
      </c>
      <c r="J22">
        <f t="shared" si="0"/>
        <v>1.078724794190475E-2</v>
      </c>
    </row>
    <row r="23" spans="2:10" x14ac:dyDescent="0.25">
      <c r="B23" s="1">
        <v>42019</v>
      </c>
      <c r="C23">
        <f>ASURB.MX!H10</f>
        <v>-1.4891478496774496E-2</v>
      </c>
      <c r="G23">
        <f t="shared" si="1"/>
        <v>1.2126894124012427E-4</v>
      </c>
      <c r="J23">
        <f t="shared" si="0"/>
        <v>1.1012217816594633E-2</v>
      </c>
    </row>
    <row r="24" spans="2:10" x14ac:dyDescent="0.25">
      <c r="B24" s="1">
        <v>42020</v>
      </c>
      <c r="C24">
        <f>ASURB.MX!H11</f>
        <v>3.4494312212810331E-2</v>
      </c>
      <c r="G24">
        <f t="shared" si="1"/>
        <v>1.7099402660424539E-4</v>
      </c>
      <c r="J24">
        <f t="shared" si="0"/>
        <v>1.307646843013225E-2</v>
      </c>
    </row>
    <row r="25" spans="2:10" x14ac:dyDescent="0.25">
      <c r="B25" s="1">
        <v>42023</v>
      </c>
      <c r="C25">
        <f>ASURB.MX!H12</f>
        <v>3.8747663609197129E-3</v>
      </c>
      <c r="G25">
        <f t="shared" si="1"/>
        <v>1.6373573363342493E-4</v>
      </c>
      <c r="J25">
        <f t="shared" si="0"/>
        <v>1.2795926446858974E-2</v>
      </c>
    </row>
    <row r="26" spans="2:10" x14ac:dyDescent="0.25">
      <c r="B26" s="1">
        <v>42024</v>
      </c>
      <c r="C26">
        <f>ASURB.MX!H13</f>
        <v>2.8918420336194382E-2</v>
      </c>
      <c r="F26">
        <f>_xlfn.VAR.S(C16:C25)</f>
        <v>4.1024125404955612E-4</v>
      </c>
      <c r="G26">
        <f t="shared" si="1"/>
        <v>1.9503128844344943E-4</v>
      </c>
      <c r="J26">
        <f t="shared" si="0"/>
        <v>1.3965360304820261E-2</v>
      </c>
    </row>
    <row r="27" spans="2:10" x14ac:dyDescent="0.25">
      <c r="B27" s="1">
        <v>42025</v>
      </c>
      <c r="C27">
        <f>ASURB.MX!H14</f>
        <v>1.0068366615534107E-2</v>
      </c>
      <c r="F27">
        <f t="shared" ref="F27:F90" si="2">_xlfn.VAR.S(C17:C26)</f>
        <v>4.6855397057034856E-4</v>
      </c>
      <c r="G27">
        <f t="shared" si="1"/>
        <v>1.9067300158525207E-4</v>
      </c>
      <c r="J27">
        <f t="shared" si="0"/>
        <v>1.3808439505796882E-2</v>
      </c>
    </row>
    <row r="28" spans="2:10" x14ac:dyDescent="0.25">
      <c r="B28" s="1">
        <v>42026</v>
      </c>
      <c r="C28">
        <f>ASURB.MX!H15</f>
        <v>-1.9360374272848029E-3</v>
      </c>
      <c r="F28">
        <f t="shared" si="2"/>
        <v>4.6396936117732264E-4</v>
      </c>
      <c r="G28">
        <f t="shared" si="1"/>
        <v>1.8197475289833895E-4</v>
      </c>
      <c r="J28">
        <f t="shared" si="0"/>
        <v>1.3489801810936251E-2</v>
      </c>
    </row>
    <row r="29" spans="2:10" x14ac:dyDescent="0.25">
      <c r="B29" s="1">
        <v>42027</v>
      </c>
      <c r="C29">
        <f>ASURB.MX!H16</f>
        <v>-2.3325912747106509E-2</v>
      </c>
      <c r="F29">
        <f t="shared" si="2"/>
        <v>4.5684443571232254E-4</v>
      </c>
      <c r="G29">
        <f t="shared" si="1"/>
        <v>1.9882559617215238E-4</v>
      </c>
      <c r="J29">
        <f t="shared" si="0"/>
        <v>1.4100553044904032E-2</v>
      </c>
    </row>
    <row r="30" spans="2:10" x14ac:dyDescent="0.25">
      <c r="B30" s="1">
        <v>42030</v>
      </c>
      <c r="C30">
        <f>ASURB.MX!H17</f>
        <v>3.3509882548592385E-2</v>
      </c>
      <c r="F30">
        <f t="shared" si="2"/>
        <v>4.8288801758651954E-4</v>
      </c>
      <c r="G30">
        <f t="shared" si="1"/>
        <v>2.4182650898292601E-4</v>
      </c>
      <c r="J30">
        <f t="shared" si="0"/>
        <v>1.5550771973857954E-2</v>
      </c>
    </row>
    <row r="31" spans="2:10" x14ac:dyDescent="0.25">
      <c r="B31" s="1">
        <v>42031</v>
      </c>
      <c r="C31">
        <f>ASURB.MX!H18</f>
        <v>1.3761823931999046E-3</v>
      </c>
      <c r="F31">
        <f t="shared" si="2"/>
        <v>5.6939963974613492E-4</v>
      </c>
      <c r="G31">
        <f t="shared" si="1"/>
        <v>2.3066162271989017E-4</v>
      </c>
      <c r="J31">
        <f t="shared" si="0"/>
        <v>1.5187548278767386E-2</v>
      </c>
    </row>
    <row r="32" spans="2:10" x14ac:dyDescent="0.25">
      <c r="B32" s="1">
        <v>42032</v>
      </c>
      <c r="C32">
        <f>ASURB.MX!H19</f>
        <v>-1.5094343165840424E-2</v>
      </c>
      <c r="F32">
        <f t="shared" si="2"/>
        <v>5.2235590142817598E-4</v>
      </c>
      <c r="G32">
        <f t="shared" si="1"/>
        <v>2.3053028552929447E-4</v>
      </c>
      <c r="J32">
        <f t="shared" si="0"/>
        <v>1.5183223818718292E-2</v>
      </c>
    </row>
    <row r="33" spans="2:10" x14ac:dyDescent="0.25">
      <c r="B33" s="1">
        <v>42033</v>
      </c>
      <c r="C33">
        <f>ASURB.MX!H20</f>
        <v>-2.9963979244462696E-3</v>
      </c>
      <c r="F33">
        <f t="shared" si="2"/>
        <v>4.3777032209650662E-4</v>
      </c>
      <c r="G33">
        <f t="shared" si="1"/>
        <v>2.2022071826816196E-4</v>
      </c>
      <c r="J33">
        <f t="shared" si="0"/>
        <v>1.4839835520252977E-2</v>
      </c>
    </row>
    <row r="34" spans="2:10" x14ac:dyDescent="0.25">
      <c r="B34" s="1">
        <v>42034</v>
      </c>
      <c r="C34">
        <f>ASURB.MX!H21</f>
        <v>-2.0004834623107762E-2</v>
      </c>
      <c r="F34">
        <f t="shared" si="2"/>
        <v>3.9749065017514524E-4</v>
      </c>
      <c r="G34">
        <f t="shared" si="1"/>
        <v>2.2859546332151243E-4</v>
      </c>
      <c r="J34">
        <f t="shared" si="0"/>
        <v>1.5119373774118835E-2</v>
      </c>
    </row>
    <row r="35" spans="2:10" x14ac:dyDescent="0.25">
      <c r="B35" s="1">
        <v>42038</v>
      </c>
      <c r="C35">
        <f>ASURB.MX!H22</f>
        <v>-1.7864422538448301E-2</v>
      </c>
      <c r="F35">
        <f t="shared" si="2"/>
        <v>3.6017965964424512E-4</v>
      </c>
      <c r="G35">
        <f t="shared" si="1"/>
        <v>2.3280869839311917E-4</v>
      </c>
      <c r="J35">
        <f t="shared" si="0"/>
        <v>1.5258069943250331E-2</v>
      </c>
    </row>
    <row r="36" spans="2:10" x14ac:dyDescent="0.25">
      <c r="B36" s="1">
        <v>42039</v>
      </c>
      <c r="C36">
        <f>ASURB.MX!H23</f>
        <v>7.4522979904080265E-3</v>
      </c>
      <c r="F36">
        <f t="shared" si="2"/>
        <v>3.9567191876956471E-4</v>
      </c>
      <c r="G36">
        <f t="shared" si="1"/>
        <v>2.245596278719071E-4</v>
      </c>
      <c r="J36">
        <f t="shared" si="0"/>
        <v>1.498531373952201E-2</v>
      </c>
    </row>
    <row r="37" spans="2:10" x14ac:dyDescent="0.25">
      <c r="B37" s="1">
        <v>42040</v>
      </c>
      <c r="C37">
        <f>ASURB.MX!H24</f>
        <v>2.1631691080758841E-3</v>
      </c>
      <c r="F37">
        <f t="shared" si="2"/>
        <v>3.0029757973402558E-4</v>
      </c>
      <c r="G37">
        <f t="shared" si="1"/>
        <v>2.1432784391108543E-4</v>
      </c>
      <c r="J37">
        <f t="shared" si="0"/>
        <v>1.4639940024162853E-2</v>
      </c>
    </row>
    <row r="38" spans="2:10" x14ac:dyDescent="0.25">
      <c r="B38" s="1">
        <v>42041</v>
      </c>
      <c r="C38">
        <f>ASURB.MX!H25</f>
        <v>2.735313769927376E-2</v>
      </c>
      <c r="F38">
        <f t="shared" si="2"/>
        <v>2.8379758864859267E-4</v>
      </c>
      <c r="G38">
        <f t="shared" si="1"/>
        <v>2.3917046941328719E-4</v>
      </c>
      <c r="J38">
        <f t="shared" si="0"/>
        <v>1.5465137225814945E-2</v>
      </c>
    </row>
    <row r="39" spans="2:10" x14ac:dyDescent="0.25">
      <c r="B39" s="1">
        <v>42044</v>
      </c>
      <c r="C39">
        <f>ASURB.MX!H26</f>
        <v>-9.5063884928220359E-3</v>
      </c>
      <c r="F39">
        <f t="shared" si="2"/>
        <v>3.8088230691146556E-4</v>
      </c>
      <c r="G39">
        <f t="shared" si="1"/>
        <v>2.3224634062139082E-4</v>
      </c>
      <c r="J39">
        <f t="shared" si="0"/>
        <v>1.5239630593337583E-2</v>
      </c>
    </row>
    <row r="40" spans="2:10" x14ac:dyDescent="0.25">
      <c r="B40" s="1">
        <v>42045</v>
      </c>
      <c r="C40">
        <f>ASURB.MX!H27</f>
        <v>-4.0004703604018315E-3</v>
      </c>
      <c r="F40">
        <f t="shared" si="2"/>
        <v>3.306283663996989E-4</v>
      </c>
      <c r="G40">
        <f t="shared" si="1"/>
        <v>2.2218383360388404E-4</v>
      </c>
      <c r="J40">
        <f t="shared" si="0"/>
        <v>1.490583220098375E-2</v>
      </c>
    </row>
    <row r="41" spans="2:10" x14ac:dyDescent="0.25">
      <c r="B41" s="1">
        <v>42046</v>
      </c>
      <c r="C41">
        <f>ASURB.MX!H28</f>
        <v>-2.0090938883873467E-2</v>
      </c>
      <c r="F41">
        <f t="shared" si="2"/>
        <v>1.9732994718552133E-4</v>
      </c>
      <c r="G41">
        <f t="shared" si="1"/>
        <v>2.3062788095649787E-4</v>
      </c>
      <c r="J41">
        <f t="shared" si="0"/>
        <v>1.5186437401724536E-2</v>
      </c>
    </row>
    <row r="42" spans="2:10" x14ac:dyDescent="0.25">
      <c r="B42" s="1">
        <v>42047</v>
      </c>
      <c r="C42">
        <f>ASURB.MX!H29</f>
        <v>2.6967866847876377E-2</v>
      </c>
      <c r="F42">
        <f t="shared" si="2"/>
        <v>2.2200194360949698E-4</v>
      </c>
      <c r="G42">
        <f t="shared" si="1"/>
        <v>2.5373814457253937E-4</v>
      </c>
      <c r="J42">
        <f t="shared" si="0"/>
        <v>1.59291601967128E-2</v>
      </c>
    </row>
    <row r="43" spans="2:10" x14ac:dyDescent="0.25">
      <c r="B43" s="1">
        <v>42048</v>
      </c>
      <c r="C43">
        <f>ASURB.MX!H30</f>
        <v>-6.4711278527374667E-3</v>
      </c>
      <c r="F43">
        <f t="shared" si="2"/>
        <v>3.0699163432725679E-4</v>
      </c>
      <c r="G43">
        <f t="shared" si="1"/>
        <v>2.4387945062038916E-4</v>
      </c>
      <c r="J43">
        <f t="shared" si="0"/>
        <v>1.5616640183483422E-2</v>
      </c>
    </row>
    <row r="44" spans="2:10" x14ac:dyDescent="0.25">
      <c r="B44" s="1">
        <v>42051</v>
      </c>
      <c r="C44">
        <f>ASURB.MX!H31</f>
        <v>-4.1677569159322839E-3</v>
      </c>
      <c r="F44">
        <f t="shared" si="2"/>
        <v>3.0969986066581382E-4</v>
      </c>
      <c r="G44">
        <f t="shared" si="1"/>
        <v>2.3333920006885541E-4</v>
      </c>
      <c r="J44">
        <f t="shared" si="0"/>
        <v>1.5275444349309627E-2</v>
      </c>
    </row>
    <row r="45" spans="2:10" x14ac:dyDescent="0.25">
      <c r="B45" s="1">
        <v>42052</v>
      </c>
      <c r="C45">
        <f>ASURB.MX!H32</f>
        <v>1.4110077327562674E-2</v>
      </c>
      <c r="F45">
        <f t="shared" si="2"/>
        <v>2.6930482997083126E-4</v>
      </c>
      <c r="G45">
        <f t="shared" si="1"/>
        <v>2.3174566686910909E-4</v>
      </c>
      <c r="J45">
        <f t="shared" si="0"/>
        <v>1.5223195028281976E-2</v>
      </c>
    </row>
    <row r="46" spans="2:10" x14ac:dyDescent="0.25">
      <c r="B46" s="1">
        <v>42053</v>
      </c>
      <c r="C46">
        <f>ASURB.MX!H33</f>
        <v>-1.4619470976401238E-2</v>
      </c>
      <c r="D46">
        <f>_xlfn.VAR.S(C16:C45)</f>
        <v>3.2894383088196918E-4</v>
      </c>
      <c r="F46">
        <f t="shared" si="2"/>
        <v>2.4330292325518645E-4</v>
      </c>
      <c r="G46">
        <f t="shared" si="1"/>
        <v>2.3090728653319431E-4</v>
      </c>
      <c r="H46">
        <f>(D46-G46)^2</f>
        <v>9.611164027849302E-9</v>
      </c>
      <c r="J46">
        <f t="shared" si="0"/>
        <v>1.5195633798338071E-2</v>
      </c>
    </row>
    <row r="47" spans="2:10" x14ac:dyDescent="0.25">
      <c r="B47" s="1">
        <v>42054</v>
      </c>
      <c r="C47">
        <f>ASURB.MX!H34</f>
        <v>1.1349893098438434E-2</v>
      </c>
      <c r="D47">
        <f t="shared" ref="D47:D110" si="3">_xlfn.VAR.S(C17:C46)</f>
        <v>3.3668126449026657E-4</v>
      </c>
      <c r="F47">
        <f t="shared" si="2"/>
        <v>2.7205010103886805E-4</v>
      </c>
      <c r="G47">
        <f t="shared" si="1"/>
        <v>2.2615681920668646E-4</v>
      </c>
      <c r="H47">
        <f t="shared" ref="H47:H110" si="4">(D47-G47)^2</f>
        <v>1.2215653005243094E-8</v>
      </c>
      <c r="J47">
        <f t="shared" si="0"/>
        <v>1.5038511203130663E-2</v>
      </c>
    </row>
    <row r="48" spans="2:10" x14ac:dyDescent="0.25">
      <c r="B48" s="1">
        <v>42055</v>
      </c>
      <c r="C48">
        <f>ASURB.MX!H35</f>
        <v>4.0726578747895233E-3</v>
      </c>
      <c r="D48">
        <f t="shared" si="3"/>
        <v>3.3502428392410987E-4</v>
      </c>
      <c r="F48">
        <f t="shared" si="2"/>
        <v>2.8250946221734617E-4</v>
      </c>
      <c r="G48">
        <f t="shared" si="1"/>
        <v>2.1640479715993304E-4</v>
      </c>
      <c r="H48">
        <f t="shared" si="4"/>
        <v>1.4070582640196721E-8</v>
      </c>
      <c r="J48">
        <f t="shared" si="0"/>
        <v>1.4710703489634106E-2</v>
      </c>
    </row>
    <row r="49" spans="2:10" x14ac:dyDescent="0.25">
      <c r="B49" s="1">
        <v>42058</v>
      </c>
      <c r="C49">
        <f>ASURB.MX!H36</f>
        <v>1.3110589568769695E-2</v>
      </c>
      <c r="D49">
        <f t="shared" si="3"/>
        <v>3.2847158151353263E-4</v>
      </c>
      <c r="F49">
        <f t="shared" si="2"/>
        <v>2.0602305143892216E-4</v>
      </c>
      <c r="G49">
        <f t="shared" si="1"/>
        <v>2.1433325774280836E-4</v>
      </c>
      <c r="H49">
        <f t="shared" si="4"/>
        <v>1.3027556953190682E-8</v>
      </c>
      <c r="J49">
        <f t="shared" si="0"/>
        <v>1.4640124922377144E-2</v>
      </c>
    </row>
    <row r="50" spans="2:10" x14ac:dyDescent="0.25">
      <c r="B50" s="1">
        <v>42059</v>
      </c>
      <c r="C50">
        <f>ASURB.MX!H37</f>
        <v>3.1151609362762575E-3</v>
      </c>
      <c r="D50">
        <f t="shared" si="3"/>
        <v>3.1919747354594628E-4</v>
      </c>
      <c r="F50">
        <f t="shared" si="2"/>
        <v>2.1058071161340018E-4</v>
      </c>
      <c r="G50">
        <f t="shared" si="1"/>
        <v>2.0481116882373949E-4</v>
      </c>
      <c r="H50">
        <f t="shared" si="4"/>
        <v>1.3084226708001547E-8</v>
      </c>
      <c r="J50">
        <f t="shared" si="0"/>
        <v>1.4311225273320922E-2</v>
      </c>
    </row>
    <row r="51" spans="2:10" x14ac:dyDescent="0.25">
      <c r="B51" s="1">
        <v>42060</v>
      </c>
      <c r="C51">
        <f>ASURB.MX!H38</f>
        <v>-1.9747750389732674E-4</v>
      </c>
      <c r="D51">
        <f t="shared" si="3"/>
        <v>3.190821848713037E-4</v>
      </c>
      <c r="F51">
        <f t="shared" si="2"/>
        <v>2.0611435911624257E-4</v>
      </c>
      <c r="G51">
        <f t="shared" si="1"/>
        <v>1.9528241904671258E-4</v>
      </c>
      <c r="H51">
        <f t="shared" si="4"/>
        <v>1.53263820182236E-8</v>
      </c>
      <c r="J51">
        <f t="shared" si="0"/>
        <v>1.3974348609030497E-2</v>
      </c>
    </row>
    <row r="52" spans="2:10" x14ac:dyDescent="0.25">
      <c r="B52" s="1">
        <v>42061</v>
      </c>
      <c r="C52">
        <f>ASURB.MX!H39</f>
        <v>2.5151858142956531E-3</v>
      </c>
      <c r="D52">
        <f t="shared" si="3"/>
        <v>2.979120522846999E-4</v>
      </c>
      <c r="F52">
        <f t="shared" si="2"/>
        <v>1.4476921778055376E-4</v>
      </c>
      <c r="G52">
        <f t="shared" si="1"/>
        <v>1.8648963777436538E-4</v>
      </c>
      <c r="H52">
        <f t="shared" si="4"/>
        <v>1.2414954455312806E-8</v>
      </c>
      <c r="J52">
        <f t="shared" si="0"/>
        <v>1.3656120890441962E-2</v>
      </c>
    </row>
    <row r="53" spans="2:10" x14ac:dyDescent="0.25">
      <c r="B53" s="1">
        <v>42062</v>
      </c>
      <c r="C53">
        <f>ASURB.MX!H40</f>
        <v>9.851814042170429E-3</v>
      </c>
      <c r="D53">
        <f t="shared" si="3"/>
        <v>2.6497213561365218E-4</v>
      </c>
      <c r="F53">
        <f t="shared" si="2"/>
        <v>8.370750886438134E-5</v>
      </c>
      <c r="G53">
        <f t="shared" si="1"/>
        <v>1.8232808883791992E-4</v>
      </c>
      <c r="H53">
        <f t="shared" si="4"/>
        <v>6.8300384674694214E-9</v>
      </c>
      <c r="J53">
        <f t="shared" si="0"/>
        <v>1.3502891869444852E-2</v>
      </c>
    </row>
    <row r="54" spans="2:10" x14ac:dyDescent="0.25">
      <c r="B54" s="1">
        <v>42065</v>
      </c>
      <c r="C54">
        <f>ASURB.MX!H41</f>
        <v>-1.4642625505808637E-3</v>
      </c>
      <c r="D54">
        <f t="shared" si="3"/>
        <v>2.5602749099554943E-4</v>
      </c>
      <c r="F54">
        <f t="shared" si="2"/>
        <v>7.8601775570553853E-5</v>
      </c>
      <c r="G54">
        <f t="shared" si="1"/>
        <v>1.7394350969087026E-4</v>
      </c>
      <c r="H54">
        <f t="shared" si="4"/>
        <v>6.7377799868269187E-9</v>
      </c>
      <c r="J54">
        <f t="shared" si="0"/>
        <v>1.3188764524809375E-2</v>
      </c>
    </row>
    <row r="55" spans="2:10" x14ac:dyDescent="0.25">
      <c r="B55" s="1">
        <v>42066</v>
      </c>
      <c r="C55">
        <f>ASURB.MX!H42</f>
        <v>-4.5039003270292647E-3</v>
      </c>
      <c r="D55">
        <f t="shared" si="3"/>
        <v>2.2135831376750431E-4</v>
      </c>
      <c r="F55">
        <f t="shared" si="2"/>
        <v>7.4477293459687904E-5</v>
      </c>
      <c r="G55">
        <f t="shared" si="1"/>
        <v>1.667932589822687E-4</v>
      </c>
      <c r="H55">
        <f t="shared" si="4"/>
        <v>2.9773452037157635E-9</v>
      </c>
      <c r="J55">
        <f t="shared" si="0"/>
        <v>1.2914846456008244E-2</v>
      </c>
    </row>
    <row r="56" spans="2:10" x14ac:dyDescent="0.25">
      <c r="B56" s="1">
        <v>42067</v>
      </c>
      <c r="C56">
        <f>ASURB.MX!H43</f>
        <v>-6.4975903567418575E-3</v>
      </c>
      <c r="D56">
        <f t="shared" si="3"/>
        <v>2.2257788750382256E-4</v>
      </c>
      <c r="F56">
        <f t="shared" si="2"/>
        <v>6.8068415660433833E-5</v>
      </c>
      <c r="G56">
        <f t="shared" si="1"/>
        <v>1.6099637760424383E-4</v>
      </c>
      <c r="H56">
        <f t="shared" si="4"/>
        <v>3.7922823615119131E-9</v>
      </c>
      <c r="J56">
        <f t="shared" si="0"/>
        <v>1.2688434797257061E-2</v>
      </c>
    </row>
    <row r="57" spans="2:10" x14ac:dyDescent="0.25">
      <c r="B57" s="1">
        <v>42068</v>
      </c>
      <c r="C57">
        <f>ASURB.MX!H44</f>
        <v>-1.3824165135196327E-2</v>
      </c>
      <c r="D57">
        <f t="shared" si="3"/>
        <v>1.9780056186340098E-4</v>
      </c>
      <c r="F57">
        <f t="shared" si="2"/>
        <v>4.4086047702813885E-5</v>
      </c>
      <c r="G57">
        <f t="shared" si="1"/>
        <v>1.6239755309590187E-4</v>
      </c>
      <c r="H57">
        <f t="shared" si="4"/>
        <v>1.2533730297916188E-9</v>
      </c>
      <c r="J57">
        <f t="shared" si="0"/>
        <v>1.2743529852278052E-2</v>
      </c>
    </row>
    <row r="58" spans="2:10" x14ac:dyDescent="0.25">
      <c r="B58" s="1">
        <v>42069</v>
      </c>
      <c r="C58">
        <f>ASURB.MX!H45</f>
        <v>1.7508884464057925E-3</v>
      </c>
      <c r="D58">
        <f t="shared" si="3"/>
        <v>2.0102279444138158E-4</v>
      </c>
      <c r="F58">
        <f t="shared" si="2"/>
        <v>6.1504483006410637E-5</v>
      </c>
      <c r="G58">
        <f t="shared" si="1"/>
        <v>1.549832926371799E-4</v>
      </c>
      <c r="H58">
        <f t="shared" si="4"/>
        <v>2.1196357263790894E-9</v>
      </c>
      <c r="J58">
        <f t="shared" si="0"/>
        <v>1.2449228596068911E-2</v>
      </c>
    </row>
    <row r="59" spans="2:10" x14ac:dyDescent="0.25">
      <c r="B59" s="1">
        <v>42072</v>
      </c>
      <c r="C59">
        <f>ASURB.MX!H46</f>
        <v>-1.3942575354744E-2</v>
      </c>
      <c r="D59">
        <f t="shared" si="3"/>
        <v>2.0106514649692093E-4</v>
      </c>
      <c r="F59">
        <f t="shared" si="2"/>
        <v>6.0261015329217934E-5</v>
      </c>
      <c r="G59">
        <f t="shared" si="1"/>
        <v>1.5681727319348093E-4</v>
      </c>
      <c r="H59">
        <f t="shared" si="4"/>
        <v>1.9578742918772788E-9</v>
      </c>
      <c r="J59">
        <f t="shared" si="0"/>
        <v>1.2522670369912359E-2</v>
      </c>
    </row>
    <row r="60" spans="2:10" x14ac:dyDescent="0.25">
      <c r="B60" s="1">
        <v>42073</v>
      </c>
      <c r="C60">
        <f>ASURB.MX!H47</f>
        <v>-2.0294640789937793E-3</v>
      </c>
      <c r="D60">
        <f t="shared" si="3"/>
        <v>1.8903315539952131E-4</v>
      </c>
      <c r="F60">
        <f t="shared" si="2"/>
        <v>5.6948258736149141E-5</v>
      </c>
      <c r="G60">
        <f t="shared" si="1"/>
        <v>1.4971168725402874E-4</v>
      </c>
      <c r="H60">
        <f t="shared" si="4"/>
        <v>1.546177857116987E-9</v>
      </c>
      <c r="J60">
        <f t="shared" si="0"/>
        <v>1.2235672734019522E-2</v>
      </c>
    </row>
    <row r="61" spans="2:10" x14ac:dyDescent="0.25">
      <c r="B61" s="1">
        <v>42074</v>
      </c>
      <c r="C61">
        <f>ASURB.MX!H48</f>
        <v>5.0771241788511064E-4</v>
      </c>
      <c r="D61">
        <f t="shared" si="3"/>
        <v>1.4928437580975543E-4</v>
      </c>
      <c r="F61">
        <f t="shared" si="2"/>
        <v>5.3381579525686055E-5</v>
      </c>
      <c r="G61">
        <f t="shared" si="1"/>
        <v>1.4275708520793869E-4</v>
      </c>
      <c r="H61">
        <f t="shared" si="4"/>
        <v>4.2605522600565141E-11</v>
      </c>
      <c r="J61">
        <f t="shared" si="0"/>
        <v>1.1948099648393409E-2</v>
      </c>
    </row>
    <row r="62" spans="2:10" x14ac:dyDescent="0.25">
      <c r="B62" s="1">
        <v>42075</v>
      </c>
      <c r="C62">
        <f>ASURB.MX!H49</f>
        <v>3.8587929411128964E-2</v>
      </c>
      <c r="D62">
        <f t="shared" si="3"/>
        <v>1.4916303094265941E-4</v>
      </c>
      <c r="F62">
        <f t="shared" si="2"/>
        <v>5.3844499516262014E-5</v>
      </c>
      <c r="G62">
        <f t="shared" si="1"/>
        <v>2.0540369099675027E-4</v>
      </c>
      <c r="H62">
        <f t="shared" si="4"/>
        <v>3.163011843319811E-9</v>
      </c>
      <c r="J62">
        <f t="shared" si="0"/>
        <v>1.4331911630928732E-2</v>
      </c>
    </row>
    <row r="63" spans="2:10" x14ac:dyDescent="0.25">
      <c r="B63" s="1">
        <v>42076</v>
      </c>
      <c r="C63">
        <f>ASURB.MX!H50</f>
        <v>-1.9232384220915881E-2</v>
      </c>
      <c r="D63">
        <f t="shared" si="3"/>
        <v>1.9340682381959427E-4</v>
      </c>
      <c r="F63">
        <f t="shared" si="2"/>
        <v>2.2628468819351421E-4</v>
      </c>
      <c r="G63">
        <f t="shared" si="1"/>
        <v>2.1305755060424192E-4</v>
      </c>
      <c r="H63">
        <f t="shared" si="4"/>
        <v>3.8615106316486837E-10</v>
      </c>
      <c r="J63">
        <f t="shared" si="0"/>
        <v>1.4596491037377509E-2</v>
      </c>
    </row>
    <row r="64" spans="2:10" x14ac:dyDescent="0.25">
      <c r="B64" s="1">
        <v>42080</v>
      </c>
      <c r="C64">
        <f>ASURB.MX!H51</f>
        <v>4.2729553517220752E-3</v>
      </c>
      <c r="D64">
        <f t="shared" si="3"/>
        <v>2.0632249029439021E-4</v>
      </c>
      <c r="F64">
        <f t="shared" si="2"/>
        <v>2.5265251170906831E-4</v>
      </c>
      <c r="G64">
        <f t="shared" si="1"/>
        <v>2.039928678582419E-4</v>
      </c>
      <c r="H64">
        <f t="shared" si="4"/>
        <v>5.4271406950055495E-12</v>
      </c>
      <c r="J64">
        <f t="shared" si="0"/>
        <v>1.4282607180001903E-2</v>
      </c>
    </row>
    <row r="65" spans="2:10" x14ac:dyDescent="0.25">
      <c r="B65" s="1">
        <v>42081</v>
      </c>
      <c r="C65">
        <f>ASURB.MX!H52</f>
        <v>1.3542079829415667E-2</v>
      </c>
      <c r="D65">
        <f t="shared" si="3"/>
        <v>1.9222416923147357E-4</v>
      </c>
      <c r="F65">
        <f t="shared" si="2"/>
        <v>2.5670970223535996E-4</v>
      </c>
      <c r="G65">
        <f t="shared" si="1"/>
        <v>2.0303404941760282E-4</v>
      </c>
      <c r="H65">
        <f t="shared" si="4"/>
        <v>1.1685350963846969E-10</v>
      </c>
      <c r="J65">
        <f t="shared" si="0"/>
        <v>1.4249001698982383E-2</v>
      </c>
    </row>
    <row r="66" spans="2:10" x14ac:dyDescent="0.25">
      <c r="B66" s="1">
        <v>42082</v>
      </c>
      <c r="C66">
        <f>ASURB.MX!H53</f>
        <v>-4.7066139991733518E-3</v>
      </c>
      <c r="D66">
        <f t="shared" si="3"/>
        <v>1.8433230489182793E-4</v>
      </c>
      <c r="F66">
        <f t="shared" si="2"/>
        <v>2.7719329380254291E-4</v>
      </c>
      <c r="G66">
        <f t="shared" si="1"/>
        <v>1.9461699878088978E-4</v>
      </c>
      <c r="H66">
        <f t="shared" si="4"/>
        <v>1.0577492839170613E-10</v>
      </c>
      <c r="J66">
        <f t="shared" si="0"/>
        <v>1.395051965988686E-2</v>
      </c>
    </row>
    <row r="67" spans="2:10" x14ac:dyDescent="0.25">
      <c r="B67" s="1">
        <v>42083</v>
      </c>
      <c r="C67">
        <f>ASURB.MX!H54</f>
        <v>2.115167519427455E-2</v>
      </c>
      <c r="D67">
        <f t="shared" si="3"/>
        <v>1.846931793561685E-4</v>
      </c>
      <c r="F67">
        <f t="shared" si="2"/>
        <v>2.7480325988157113E-4</v>
      </c>
      <c r="G67">
        <f t="shared" si="1"/>
        <v>2.0637954792035828E-4</v>
      </c>
      <c r="H67">
        <f t="shared" si="4"/>
        <v>4.7029858150187886E-10</v>
      </c>
      <c r="J67">
        <f t="shared" si="0"/>
        <v>1.4365916187990178E-2</v>
      </c>
    </row>
    <row r="68" spans="2:10" x14ac:dyDescent="0.25">
      <c r="B68" s="1">
        <v>42086</v>
      </c>
      <c r="C68">
        <f>ASURB.MX!H55</f>
        <v>-1.3807373255244386E-2</v>
      </c>
      <c r="D68">
        <f t="shared" si="3"/>
        <v>1.9744873585192467E-4</v>
      </c>
      <c r="F68">
        <f t="shared" si="2"/>
        <v>2.8585816503164877E-4</v>
      </c>
      <c r="G68">
        <f t="shared" si="1"/>
        <v>2.0564729838451397E-4</v>
      </c>
      <c r="H68">
        <f t="shared" si="4"/>
        <v>6.7216427600777221E-11</v>
      </c>
      <c r="J68">
        <f t="shared" si="0"/>
        <v>1.4340407887661843E-2</v>
      </c>
    </row>
    <row r="69" spans="2:10" x14ac:dyDescent="0.25">
      <c r="B69" s="1">
        <v>42087</v>
      </c>
      <c r="C69">
        <f>ASURB.MX!H56</f>
        <v>3.8949911076039952E-3</v>
      </c>
      <c r="D69">
        <f t="shared" si="3"/>
        <v>1.826156529450319E-4</v>
      </c>
      <c r="F69">
        <f t="shared" si="2"/>
        <v>3.1780636264055237E-4</v>
      </c>
      <c r="G69">
        <f t="shared" si="1"/>
        <v>1.9678378243563976E-4</v>
      </c>
      <c r="H69">
        <f t="shared" si="4"/>
        <v>2.0073589326263204E-10</v>
      </c>
      <c r="J69">
        <f t="shared" si="0"/>
        <v>1.402796430119637E-2</v>
      </c>
    </row>
    <row r="70" spans="2:10" x14ac:dyDescent="0.25">
      <c r="B70" s="1">
        <v>42088</v>
      </c>
      <c r="C70">
        <f>ASURB.MX!H57</f>
        <v>-1.457751519952658E-4</v>
      </c>
      <c r="D70">
        <f t="shared" si="3"/>
        <v>1.790198879187118E-4</v>
      </c>
      <c r="F70">
        <f t="shared" si="2"/>
        <v>2.84707511119825E-4</v>
      </c>
      <c r="G70">
        <f t="shared" si="1"/>
        <v>1.8762774858616866E-4</v>
      </c>
      <c r="H70">
        <f t="shared" si="4"/>
        <v>7.4095265270350976E-11</v>
      </c>
      <c r="J70">
        <f t="shared" si="0"/>
        <v>1.3697727862173662E-2</v>
      </c>
    </row>
    <row r="71" spans="2:10" x14ac:dyDescent="0.25">
      <c r="B71" s="1">
        <v>42089</v>
      </c>
      <c r="C71">
        <f>ASURB.MX!H58</f>
        <v>4.0742067820260571E-3</v>
      </c>
      <c r="D71">
        <f t="shared" si="3"/>
        <v>1.7810391543115898E-4</v>
      </c>
      <c r="F71">
        <f t="shared" si="2"/>
        <v>2.8244710331229011E-4</v>
      </c>
      <c r="G71">
        <f t="shared" si="1"/>
        <v>1.796692032177187E-4</v>
      </c>
      <c r="H71">
        <f t="shared" si="4"/>
        <v>2.4501258547530349E-12</v>
      </c>
      <c r="J71">
        <f t="shared" si="0"/>
        <v>1.3404074127582207E-2</v>
      </c>
    </row>
    <row r="72" spans="2:10" x14ac:dyDescent="0.25">
      <c r="B72" s="1">
        <v>42090</v>
      </c>
      <c r="C72">
        <f>ASURB.MX!H59</f>
        <v>1.8415969502194967E-2</v>
      </c>
      <c r="D72">
        <f t="shared" si="3"/>
        <v>1.6169193981771651E-4</v>
      </c>
      <c r="F72">
        <f t="shared" si="2"/>
        <v>2.8062907505366089E-4</v>
      </c>
      <c r="G72">
        <f t="shared" si="1"/>
        <v>1.8709029416587365E-4</v>
      </c>
      <c r="H72">
        <f t="shared" si="4"/>
        <v>6.4507640359455285E-10</v>
      </c>
      <c r="J72">
        <f t="shared" si="0"/>
        <v>1.3678095414416206E-2</v>
      </c>
    </row>
    <row r="73" spans="2:10" x14ac:dyDescent="0.25">
      <c r="B73" s="1">
        <v>42093</v>
      </c>
      <c r="C73">
        <f>ASURB.MX!H60</f>
        <v>-1.0797592693608627E-2</v>
      </c>
      <c r="D73">
        <f t="shared" si="3"/>
        <v>1.4954691370152158E-4</v>
      </c>
      <c r="F73">
        <f t="shared" si="2"/>
        <v>1.6969504752667588E-4</v>
      </c>
      <c r="G73">
        <f t="shared" si="1"/>
        <v>1.8380958156213336E-4</v>
      </c>
      <c r="H73">
        <f t="shared" si="4"/>
        <v>1.1739304089265992E-9</v>
      </c>
      <c r="J73">
        <f t="shared" si="0"/>
        <v>1.3557639232629454E-2</v>
      </c>
    </row>
    <row r="74" spans="2:10" x14ac:dyDescent="0.25">
      <c r="B74" s="1">
        <v>42094</v>
      </c>
      <c r="C74">
        <f>ASURB.MX!H61</f>
        <v>-1.2859618964903565E-2</v>
      </c>
      <c r="D74">
        <f t="shared" si="3"/>
        <v>1.5268565379078549E-4</v>
      </c>
      <c r="F74">
        <f t="shared" si="2"/>
        <v>1.3561342673034432E-4</v>
      </c>
      <c r="G74">
        <f t="shared" si="1"/>
        <v>1.8295151542973399E-4</v>
      </c>
      <c r="H74">
        <f t="shared" si="4"/>
        <v>9.1602238074797441E-10</v>
      </c>
      <c r="J74">
        <f t="shared" si="0"/>
        <v>1.3525957098473068E-2</v>
      </c>
    </row>
    <row r="75" spans="2:10" x14ac:dyDescent="0.25">
      <c r="B75" s="1">
        <v>42095</v>
      </c>
      <c r="C75">
        <f>ASURB.MX!H62</f>
        <v>3.7109317844354124E-2</v>
      </c>
      <c r="D75">
        <f t="shared" si="3"/>
        <v>1.587889812408545E-4</v>
      </c>
      <c r="F75">
        <f t="shared" si="2"/>
        <v>1.6236367757972234E-4</v>
      </c>
      <c r="G75">
        <f t="shared" si="1"/>
        <v>2.3851939870501144E-4</v>
      </c>
      <c r="H75">
        <f t="shared" si="4"/>
        <v>6.3569394690087412E-9</v>
      </c>
      <c r="J75">
        <f t="shared" si="0"/>
        <v>1.5444073254974267E-2</v>
      </c>
    </row>
    <row r="76" spans="2:10" x14ac:dyDescent="0.25">
      <c r="B76" s="1">
        <v>42100</v>
      </c>
      <c r="C76">
        <f>ASURB.MX!H63</f>
        <v>-2.079703772906091E-2</v>
      </c>
      <c r="D76">
        <f t="shared" si="3"/>
        <v>1.9638590766371059E-4</v>
      </c>
      <c r="F76">
        <f t="shared" si="2"/>
        <v>2.7900130130431003E-4</v>
      </c>
      <c r="G76">
        <f t="shared" si="1"/>
        <v>2.4754676055025067E-4</v>
      </c>
      <c r="H76">
        <f t="shared" si="4"/>
        <v>2.6174328680781967E-9</v>
      </c>
      <c r="J76">
        <f t="shared" si="0"/>
        <v>1.5733618800207749E-2</v>
      </c>
    </row>
    <row r="77" spans="2:10" x14ac:dyDescent="0.25">
      <c r="B77" s="1">
        <v>42101</v>
      </c>
      <c r="C77">
        <f>ASURB.MX!H64</f>
        <v>2.1593819851199299E-2</v>
      </c>
      <c r="D77">
        <f t="shared" si="3"/>
        <v>2.0486200655213179E-4</v>
      </c>
      <c r="F77">
        <f t="shared" si="2"/>
        <v>3.3685611223081916E-4</v>
      </c>
      <c r="G77">
        <f t="shared" si="1"/>
        <v>2.5772577411889062E-4</v>
      </c>
      <c r="H77">
        <f t="shared" si="4"/>
        <v>2.7945779213523021E-9</v>
      </c>
      <c r="J77">
        <f t="shared" si="0"/>
        <v>1.6053839855900226E-2</v>
      </c>
    </row>
    <row r="78" spans="2:10" x14ac:dyDescent="0.25">
      <c r="B78" s="1">
        <v>42102</v>
      </c>
      <c r="C78">
        <f>ASURB.MX!H65</f>
        <v>2.191679395013087E-2</v>
      </c>
      <c r="D78">
        <f t="shared" si="3"/>
        <v>2.1490615400743965E-4</v>
      </c>
      <c r="F78">
        <f t="shared" si="2"/>
        <v>3.386960985987594E-4</v>
      </c>
      <c r="G78">
        <f t="shared" si="1"/>
        <v>2.6808504828441362E-4</v>
      </c>
      <c r="H78">
        <f t="shared" si="4"/>
        <v>2.8279947965215754E-9</v>
      </c>
      <c r="J78">
        <f t="shared" si="0"/>
        <v>1.6373302913108692E-2</v>
      </c>
    </row>
    <row r="79" spans="2:10" x14ac:dyDescent="0.25">
      <c r="B79" s="1">
        <v>42103</v>
      </c>
      <c r="C79">
        <f>ASURB.MX!H66</f>
        <v>-1.9267911798879368E-3</v>
      </c>
      <c r="D79">
        <f t="shared" si="3"/>
        <v>2.2754712815357516E-4</v>
      </c>
      <c r="F79">
        <f t="shared" si="2"/>
        <v>3.3552388192419801E-4</v>
      </c>
      <c r="G79">
        <f t="shared" si="1"/>
        <v>2.55782890176282E-4</v>
      </c>
      <c r="H79">
        <f t="shared" si="4"/>
        <v>7.9725825700293346E-10</v>
      </c>
      <c r="J79">
        <f t="shared" si="0"/>
        <v>1.5993213878901326E-2</v>
      </c>
    </row>
    <row r="80" spans="2:10" x14ac:dyDescent="0.25">
      <c r="B80" s="1">
        <v>42104</v>
      </c>
      <c r="C80">
        <f>ASURB.MX!H67</f>
        <v>8.686945008084172E-3</v>
      </c>
      <c r="D80">
        <f t="shared" si="3"/>
        <v>2.2462018296870724E-4</v>
      </c>
      <c r="F80">
        <f t="shared" si="2"/>
        <v>3.4194766026804575E-4</v>
      </c>
      <c r="G80">
        <f t="shared" si="1"/>
        <v>2.4739198934376876E-4</v>
      </c>
      <c r="H80">
        <f t="shared" si="4"/>
        <v>5.1855516558329249E-10</v>
      </c>
      <c r="J80">
        <f t="shared" si="0"/>
        <v>1.5728699543947323E-2</v>
      </c>
    </row>
    <row r="81" spans="2:10" x14ac:dyDescent="0.25">
      <c r="B81" s="1">
        <v>42107</v>
      </c>
      <c r="C81">
        <f>ASURB.MX!H68</f>
        <v>-1.4905487777986047E-2</v>
      </c>
      <c r="D81">
        <f t="shared" si="3"/>
        <v>2.2588411745372538E-4</v>
      </c>
      <c r="F81">
        <f t="shared" si="2"/>
        <v>3.3835690376468266E-4</v>
      </c>
      <c r="G81">
        <f t="shared" si="1"/>
        <v>2.4621848981471969E-4</v>
      </c>
      <c r="H81">
        <f t="shared" si="4"/>
        <v>4.1348669931556912E-10</v>
      </c>
      <c r="J81">
        <f t="shared" ref="J81:J144" si="5">SQRT(G81)</f>
        <v>1.5691350796369307E-2</v>
      </c>
    </row>
    <row r="82" spans="2:10" x14ac:dyDescent="0.25">
      <c r="B82" s="1">
        <v>42108</v>
      </c>
      <c r="C82">
        <f>ASURB.MX!H69</f>
        <v>-1.5506420664203852E-2</v>
      </c>
      <c r="D82">
        <f t="shared" si="3"/>
        <v>2.3603873521923539E-4</v>
      </c>
      <c r="F82">
        <f t="shared" si="2"/>
        <v>3.8478653834947928E-4</v>
      </c>
      <c r="G82">
        <f t="shared" ref="G82:G145" si="6">$M$14*(G81)+(1-$M$14)*(C82^2)</f>
        <v>2.4595001952016358E-4</v>
      </c>
      <c r="H82">
        <f t="shared" si="4"/>
        <v>9.8233556493825485E-11</v>
      </c>
      <c r="J82">
        <f t="shared" si="5"/>
        <v>1.5682793740917578E-2</v>
      </c>
    </row>
    <row r="83" spans="2:10" x14ac:dyDescent="0.25">
      <c r="B83" s="1">
        <v>42109</v>
      </c>
      <c r="C83">
        <f>ASURB.MX!H70</f>
        <v>1.7353067392884693E-2</v>
      </c>
      <c r="D83">
        <f t="shared" si="3"/>
        <v>2.464908266399894E-4</v>
      </c>
      <c r="F83">
        <f t="shared" si="2"/>
        <v>3.9603925743627704E-4</v>
      </c>
      <c r="G83">
        <f t="shared" si="6"/>
        <v>2.4851768385731162E-4</v>
      </c>
      <c r="H83">
        <f t="shared" si="4"/>
        <v>4.1081501794111524E-12</v>
      </c>
      <c r="J83">
        <f t="shared" si="5"/>
        <v>1.5764443658350637E-2</v>
      </c>
    </row>
    <row r="84" spans="2:10" x14ac:dyDescent="0.25">
      <c r="B84" s="1">
        <v>42110</v>
      </c>
      <c r="C84">
        <f>ASURB.MX!H71</f>
        <v>-1.0757926715775938E-2</v>
      </c>
      <c r="D84">
        <f t="shared" si="3"/>
        <v>2.5262827538686123E-4</v>
      </c>
      <c r="F84">
        <f t="shared" si="2"/>
        <v>3.9991035842995419E-4</v>
      </c>
      <c r="G84">
        <f t="shared" si="6"/>
        <v>2.4233875759286852E-4</v>
      </c>
      <c r="H84">
        <f t="shared" si="4"/>
        <v>1.058741764328926E-10</v>
      </c>
      <c r="J84">
        <f t="shared" si="5"/>
        <v>1.5567233459830573E-2</v>
      </c>
    </row>
    <row r="85" spans="2:10" x14ac:dyDescent="0.25">
      <c r="B85" s="1">
        <v>42111</v>
      </c>
      <c r="C85">
        <f>ASURB.MX!H72</f>
        <v>9.3305161829616522E-5</v>
      </c>
      <c r="D85">
        <f t="shared" si="3"/>
        <v>2.5764038704651876E-4</v>
      </c>
      <c r="F85">
        <f t="shared" si="2"/>
        <v>3.9244686804095575E-4</v>
      </c>
      <c r="G85">
        <f t="shared" si="6"/>
        <v>2.3106231114007888E-4</v>
      </c>
      <c r="H85">
        <f t="shared" si="4"/>
        <v>7.0639411888848011E-10</v>
      </c>
      <c r="J85">
        <f t="shared" si="5"/>
        <v>1.5200733901364068E-2</v>
      </c>
    </row>
    <row r="86" spans="2:10" x14ac:dyDescent="0.25">
      <c r="B86" s="1">
        <v>42114</v>
      </c>
      <c r="C86">
        <f>ASURB.MX!H73</f>
        <v>7.1995498354855995E-3</v>
      </c>
      <c r="D86">
        <f t="shared" si="3"/>
        <v>2.5642423950900372E-4</v>
      </c>
      <c r="E86">
        <f>_xlfn.VAR.S(C16:C85)</f>
        <v>2.5494626923912073E-4</v>
      </c>
      <c r="F86">
        <f t="shared" si="2"/>
        <v>2.5939088447556936E-4</v>
      </c>
      <c r="G86">
        <f t="shared" si="6"/>
        <v>2.2272218214654591E-4</v>
      </c>
      <c r="H86">
        <f t="shared" si="4"/>
        <v>1.1358286704623967E-9</v>
      </c>
      <c r="J86">
        <f t="shared" si="5"/>
        <v>1.4923879594346301E-2</v>
      </c>
    </row>
    <row r="87" spans="2:10" x14ac:dyDescent="0.25">
      <c r="B87" s="1">
        <v>42115</v>
      </c>
      <c r="C87">
        <f>ASURB.MX!H74</f>
        <v>1.3651732834779858E-2</v>
      </c>
      <c r="D87">
        <f t="shared" si="3"/>
        <v>2.5492750363105619E-4</v>
      </c>
      <c r="E87">
        <f t="shared" ref="E87:E150" si="7">_xlfn.VAR.S(C17:C86)</f>
        <v>2.5473625516914242E-4</v>
      </c>
      <c r="F87">
        <f t="shared" si="2"/>
        <v>2.0480624843362776E-4</v>
      </c>
      <c r="G87">
        <f t="shared" si="6"/>
        <v>2.2103058186068218E-4</v>
      </c>
      <c r="H87">
        <f t="shared" si="4"/>
        <v>1.1490013055068553E-9</v>
      </c>
      <c r="J87">
        <f t="shared" si="5"/>
        <v>1.4867097291020941E-2</v>
      </c>
    </row>
    <row r="88" spans="2:10" x14ac:dyDescent="0.25">
      <c r="B88" s="1">
        <v>42116</v>
      </c>
      <c r="C88">
        <f>ASURB.MX!H75</f>
        <v>1.6391721648258507E-2</v>
      </c>
      <c r="D88">
        <f t="shared" si="3"/>
        <v>2.4979636934815101E-4</v>
      </c>
      <c r="E88">
        <f t="shared" si="7"/>
        <v>2.5477862592400695E-4</v>
      </c>
      <c r="F88">
        <f t="shared" si="2"/>
        <v>1.789588229421873E-4</v>
      </c>
      <c r="G88">
        <f t="shared" si="6"/>
        <v>2.2324826965175259E-4</v>
      </c>
      <c r="H88">
        <f t="shared" si="4"/>
        <v>7.0480159748991017E-10</v>
      </c>
      <c r="J88">
        <f t="shared" si="5"/>
        <v>1.4941494893475437E-2</v>
      </c>
    </row>
    <row r="89" spans="2:10" x14ac:dyDescent="0.25">
      <c r="B89" s="1">
        <v>42117</v>
      </c>
      <c r="C89">
        <f>ASURB.MX!H76</f>
        <v>3.4821760001492792E-2</v>
      </c>
      <c r="D89">
        <f t="shared" si="3"/>
        <v>2.5559988983450704E-4</v>
      </c>
      <c r="E89">
        <f t="shared" si="7"/>
        <v>2.5523240299009408E-4</v>
      </c>
      <c r="F89">
        <f t="shared" si="2"/>
        <v>1.5827045413808837E-4</v>
      </c>
      <c r="G89">
        <f t="shared" si="6"/>
        <v>2.6928409536665712E-4</v>
      </c>
      <c r="H89">
        <f t="shared" si="4"/>
        <v>1.8725748104612692E-10</v>
      </c>
      <c r="J89">
        <f t="shared" si="5"/>
        <v>1.640987798146766E-2</v>
      </c>
    </row>
    <row r="90" spans="2:10" x14ac:dyDescent="0.25">
      <c r="B90" s="1">
        <v>42118</v>
      </c>
      <c r="C90">
        <f>ASURB.MX!H77</f>
        <v>6.8729465394253191E-3</v>
      </c>
      <c r="D90">
        <f t="shared" si="3"/>
        <v>2.7597742835736477E-4</v>
      </c>
      <c r="E90">
        <f t="shared" si="7"/>
        <v>2.6411138574590173E-4</v>
      </c>
      <c r="F90">
        <f t="shared" si="2"/>
        <v>2.6102011614177929E-4</v>
      </c>
      <c r="G90">
        <f t="shared" si="6"/>
        <v>2.589515026135261E-4</v>
      </c>
      <c r="H90">
        <f t="shared" si="4"/>
        <v>2.8988214743470861E-10</v>
      </c>
      <c r="J90">
        <f t="shared" si="5"/>
        <v>1.609197012840647E-2</v>
      </c>
    </row>
    <row r="91" spans="2:10" x14ac:dyDescent="0.25">
      <c r="B91" s="1">
        <v>42121</v>
      </c>
      <c r="C91">
        <f>ASURB.MX!H78</f>
        <v>6.7831841112992201E-3</v>
      </c>
      <c r="D91">
        <f t="shared" si="3"/>
        <v>2.7418483046017623E-4</v>
      </c>
      <c r="E91">
        <f t="shared" si="7"/>
        <v>2.6423447787484459E-4</v>
      </c>
      <c r="F91">
        <f t="shared" ref="F91:F154" si="8">_xlfn.VAR.S(C81:C90)</f>
        <v>2.6014624413752655E-4</v>
      </c>
      <c r="G91">
        <f t="shared" si="6"/>
        <v>2.4904267974009228E-4</v>
      </c>
      <c r="H91">
        <f t="shared" si="4"/>
        <v>6.3212774283141807E-10</v>
      </c>
      <c r="J91">
        <f t="shared" si="5"/>
        <v>1.578108613942945E-2</v>
      </c>
    </row>
    <row r="92" spans="2:10" x14ac:dyDescent="0.25">
      <c r="B92" s="1">
        <v>42122</v>
      </c>
      <c r="C92">
        <f>ASURB.MX!H79</f>
        <v>-1.449527108225071E-2</v>
      </c>
      <c r="D92">
        <f t="shared" si="3"/>
        <v>2.733413241818969E-4</v>
      </c>
      <c r="E92">
        <f t="shared" si="7"/>
        <v>2.5624707095195783E-4</v>
      </c>
      <c r="F92">
        <f t="shared" si="8"/>
        <v>2.0873440293170116E-4</v>
      </c>
      <c r="G92">
        <f t="shared" si="6"/>
        <v>2.4723114313218014E-4</v>
      </c>
      <c r="H92">
        <f t="shared" si="4"/>
        <v>6.8174155444898797E-10</v>
      </c>
      <c r="J92">
        <f t="shared" si="5"/>
        <v>1.5723585568571188E-2</v>
      </c>
    </row>
    <row r="93" spans="2:10" x14ac:dyDescent="0.25">
      <c r="B93" s="1">
        <v>42123</v>
      </c>
      <c r="C93">
        <f>ASURB.MX!H80</f>
        <v>-1.142620235672912E-2</v>
      </c>
      <c r="D93">
        <f t="shared" si="3"/>
        <v>2.468655536720986E-4</v>
      </c>
      <c r="E93">
        <f t="shared" si="7"/>
        <v>2.4584961688321505E-4</v>
      </c>
      <c r="F93">
        <f t="shared" si="8"/>
        <v>2.036243460954525E-4</v>
      </c>
      <c r="G93">
        <f t="shared" si="6"/>
        <v>2.4180194724594586E-4</v>
      </c>
      <c r="H93">
        <f t="shared" si="4"/>
        <v>2.5640110038975235E-11</v>
      </c>
      <c r="J93">
        <f t="shared" si="5"/>
        <v>1.5549982226547587E-2</v>
      </c>
    </row>
    <row r="94" spans="2:10" x14ac:dyDescent="0.25">
      <c r="B94" s="1">
        <v>42124</v>
      </c>
      <c r="C94">
        <f>ASURB.MX!H81</f>
        <v>-2.5551509631991876E-2</v>
      </c>
      <c r="D94">
        <f t="shared" si="3"/>
        <v>2.3642734947939775E-4</v>
      </c>
      <c r="E94">
        <f t="shared" si="7"/>
        <v>2.4424474133216266E-4</v>
      </c>
      <c r="F94">
        <f t="shared" si="8"/>
        <v>2.2529840405300809E-4</v>
      </c>
      <c r="G94">
        <f t="shared" si="6"/>
        <v>2.6093079902247246E-4</v>
      </c>
      <c r="H94">
        <f t="shared" si="4"/>
        <v>6.0041903951000844E-10</v>
      </c>
      <c r="J94">
        <f t="shared" si="5"/>
        <v>1.6153352562934806E-2</v>
      </c>
    </row>
    <row r="95" spans="2:10" x14ac:dyDescent="0.25">
      <c r="B95" s="1">
        <v>42128</v>
      </c>
      <c r="C95">
        <f>ASURB.MX!H82</f>
        <v>2.2359293183504526E-2</v>
      </c>
      <c r="D95">
        <f t="shared" si="3"/>
        <v>2.6590626149875749E-4</v>
      </c>
      <c r="E95">
        <f t="shared" si="7"/>
        <v>2.4066569454993372E-4</v>
      </c>
      <c r="F95">
        <f t="shared" si="8"/>
        <v>2.987025812986271E-4</v>
      </c>
      <c r="G95">
        <f t="shared" si="6"/>
        <v>2.7205262147217402E-4</v>
      </c>
      <c r="H95">
        <f t="shared" si="4"/>
        <v>3.7777740922816868E-11</v>
      </c>
      <c r="J95">
        <f t="shared" si="5"/>
        <v>1.6494017748025312E-2</v>
      </c>
    </row>
    <row r="96" spans="2:10" x14ac:dyDescent="0.25">
      <c r="B96" s="1">
        <v>42129</v>
      </c>
      <c r="C96">
        <f>ASURB.MX!H83</f>
        <v>2.4202657478697962E-2</v>
      </c>
      <c r="D96">
        <f t="shared" si="3"/>
        <v>2.747891994379991E-4</v>
      </c>
      <c r="E96">
        <f t="shared" si="7"/>
        <v>2.4655870974939377E-4</v>
      </c>
      <c r="F96">
        <f t="shared" si="8"/>
        <v>3.3174965218817038E-4</v>
      </c>
      <c r="G96">
        <f t="shared" si="6"/>
        <v>2.8665090070013687E-4</v>
      </c>
      <c r="H96">
        <f t="shared" si="4"/>
        <v>1.4069995683220074E-10</v>
      </c>
      <c r="J96">
        <f t="shared" si="5"/>
        <v>1.6930767870954256E-2</v>
      </c>
    </row>
    <row r="97" spans="2:10" x14ac:dyDescent="0.25">
      <c r="B97" s="1">
        <v>42130</v>
      </c>
      <c r="C97">
        <f>ASURB.MX!H84</f>
        <v>8.9705441142887352E-3</v>
      </c>
      <c r="D97">
        <f t="shared" si="3"/>
        <v>2.8630634467689315E-4</v>
      </c>
      <c r="E97">
        <f t="shared" si="7"/>
        <v>2.4323115304914403E-4</v>
      </c>
      <c r="F97">
        <f t="shared" si="8"/>
        <v>3.6647463707288212E-4</v>
      </c>
      <c r="G97">
        <f t="shared" si="6"/>
        <v>2.7705662872294862E-4</v>
      </c>
      <c r="H97">
        <f t="shared" si="4"/>
        <v>8.5557245228656017E-11</v>
      </c>
      <c r="J97">
        <f t="shared" si="5"/>
        <v>1.6645018135254423E-2</v>
      </c>
    </row>
    <row r="98" spans="2:10" x14ac:dyDescent="0.25">
      <c r="B98" s="1">
        <v>42131</v>
      </c>
      <c r="C98">
        <f>ASURB.MX!H85</f>
        <v>-9.0144611375930044E-3</v>
      </c>
      <c r="D98">
        <f t="shared" si="3"/>
        <v>2.7722431946620486E-4</v>
      </c>
      <c r="E98">
        <f t="shared" si="7"/>
        <v>2.429974448017115E-4</v>
      </c>
      <c r="F98">
        <f t="shared" si="8"/>
        <v>3.621219984795398E-4</v>
      </c>
      <c r="G98">
        <f t="shared" si="6"/>
        <v>2.6794556537322915E-4</v>
      </c>
      <c r="H98">
        <f t="shared" si="4"/>
        <v>8.6095277517913562E-11</v>
      </c>
      <c r="J98">
        <f t="shared" si="5"/>
        <v>1.6369042897287221E-2</v>
      </c>
    </row>
    <row r="99" spans="2:10" x14ac:dyDescent="0.25">
      <c r="B99" s="1">
        <v>42132</v>
      </c>
      <c r="C99">
        <f>ASURB.MX!H86</f>
        <v>-2.9937221806279643E-3</v>
      </c>
      <c r="D99">
        <f t="shared" si="3"/>
        <v>2.7208831449036639E-4</v>
      </c>
      <c r="E99">
        <f t="shared" si="7"/>
        <v>2.4455507218528659E-4</v>
      </c>
      <c r="F99">
        <f t="shared" si="8"/>
        <v>3.7304085885569164E-4</v>
      </c>
      <c r="G99">
        <f t="shared" si="6"/>
        <v>2.5589419128363037E-4</v>
      </c>
      <c r="H99">
        <f t="shared" si="4"/>
        <v>2.6224962643494612E-10</v>
      </c>
      <c r="J99">
        <f t="shared" si="5"/>
        <v>1.5996693135883751E-2</v>
      </c>
    </row>
    <row r="100" spans="2:10" x14ac:dyDescent="0.25">
      <c r="B100" s="1">
        <v>42135</v>
      </c>
      <c r="C100">
        <f>ASURB.MX!H87</f>
        <v>8.6044614828081015E-3</v>
      </c>
      <c r="D100">
        <f t="shared" si="3"/>
        <v>2.7381832093578739E-4</v>
      </c>
      <c r="E100">
        <f t="shared" si="7"/>
        <v>2.3549630829716362E-4</v>
      </c>
      <c r="F100">
        <f t="shared" si="8"/>
        <v>2.5999358499695374E-4</v>
      </c>
      <c r="G100">
        <f t="shared" si="6"/>
        <v>2.4743174265042986E-4</v>
      </c>
      <c r="H100">
        <f t="shared" si="4"/>
        <v>6.9625151360930112E-10</v>
      </c>
      <c r="J100">
        <f t="shared" si="5"/>
        <v>1.5729963211985904E-2</v>
      </c>
    </row>
    <row r="101" spans="2:10" x14ac:dyDescent="0.25">
      <c r="B101" s="1">
        <v>42136</v>
      </c>
      <c r="C101">
        <f>ASURB.MX!H88</f>
        <v>-1.6661080077436944E-2</v>
      </c>
      <c r="D101">
        <f t="shared" si="3"/>
        <v>2.7388241246989345E-4</v>
      </c>
      <c r="E101">
        <f t="shared" si="7"/>
        <v>2.2186792199506181E-4</v>
      </c>
      <c r="F101">
        <f t="shared" si="8"/>
        <v>2.6271836708059791E-4</v>
      </c>
      <c r="G101">
        <f t="shared" si="6"/>
        <v>2.488351835107528E-4</v>
      </c>
      <c r="H101">
        <f t="shared" si="4"/>
        <v>6.2736367853161384E-10</v>
      </c>
      <c r="J101">
        <f t="shared" si="5"/>
        <v>1.577451056327114E-2</v>
      </c>
    </row>
    <row r="102" spans="2:10" x14ac:dyDescent="0.25">
      <c r="B102" s="1">
        <v>42137</v>
      </c>
      <c r="C102">
        <f>ASURB.MX!H89</f>
        <v>-4.8565898584606929E-3</v>
      </c>
      <c r="D102">
        <f t="shared" si="3"/>
        <v>2.8849267151256035E-4</v>
      </c>
      <c r="E102">
        <f t="shared" si="7"/>
        <v>2.2684217739136543E-4</v>
      </c>
      <c r="F102">
        <f t="shared" si="8"/>
        <v>2.8621802314576463E-4</v>
      </c>
      <c r="G102">
        <f t="shared" si="6"/>
        <v>2.3835358994028693E-4</v>
      </c>
      <c r="H102">
        <f t="shared" si="4"/>
        <v>2.513927500911088E-9</v>
      </c>
      <c r="J102">
        <f t="shared" si="5"/>
        <v>1.5438704283076574E-2</v>
      </c>
    </row>
    <row r="103" spans="2:10" x14ac:dyDescent="0.25">
      <c r="B103" s="1">
        <v>42138</v>
      </c>
      <c r="C103">
        <f>ASURB.MX!H90</f>
        <v>1.5159342222044743E-2</v>
      </c>
      <c r="D103">
        <f t="shared" si="3"/>
        <v>2.8273107989419151E-4</v>
      </c>
      <c r="E103">
        <f t="shared" si="7"/>
        <v>2.2334306153393152E-4</v>
      </c>
      <c r="F103">
        <f t="shared" si="8"/>
        <v>2.6788881667604535E-4</v>
      </c>
      <c r="G103">
        <f t="shared" si="6"/>
        <v>2.3795582535498421E-4</v>
      </c>
      <c r="H103">
        <f t="shared" si="4"/>
        <v>2.0048234190508041E-9</v>
      </c>
      <c r="J103">
        <f t="shared" si="5"/>
        <v>1.5425816845632007E-2</v>
      </c>
    </row>
    <row r="104" spans="2:10" x14ac:dyDescent="0.25">
      <c r="B104" s="1">
        <v>42139</v>
      </c>
      <c r="C104">
        <f>ASURB.MX!H91</f>
        <v>1.1546610346965374E-2</v>
      </c>
      <c r="D104">
        <f t="shared" si="3"/>
        <v>2.808446603700658E-4</v>
      </c>
      <c r="E104">
        <f t="shared" si="7"/>
        <v>2.2548098018309971E-4</v>
      </c>
      <c r="F104">
        <f t="shared" si="8"/>
        <v>2.7482441574745156E-4</v>
      </c>
      <c r="G104">
        <f t="shared" si="6"/>
        <v>2.3308695831328373E-4</v>
      </c>
      <c r="H104">
        <f t="shared" si="4"/>
        <v>2.2807981057443657E-9</v>
      </c>
      <c r="J104">
        <f t="shared" si="5"/>
        <v>1.5267185671016245E-2</v>
      </c>
    </row>
    <row r="105" spans="2:10" x14ac:dyDescent="0.25">
      <c r="B105" s="1">
        <v>42142</v>
      </c>
      <c r="C105">
        <f>ASURB.MX!H92</f>
        <v>1.0865429331041675E-3</v>
      </c>
      <c r="D105">
        <f t="shared" si="3"/>
        <v>2.7288225052423553E-4</v>
      </c>
      <c r="E105">
        <f t="shared" si="7"/>
        <v>2.1944220909500369E-4</v>
      </c>
      <c r="F105">
        <f t="shared" si="8"/>
        <v>1.8513559527209679E-4</v>
      </c>
      <c r="G105">
        <f t="shared" si="6"/>
        <v>2.2229556084289945E-4</v>
      </c>
      <c r="H105">
        <f t="shared" si="4"/>
        <v>2.5590131729157944E-9</v>
      </c>
      <c r="J105">
        <f t="shared" si="5"/>
        <v>1.4909579499197804E-2</v>
      </c>
    </row>
    <row r="106" spans="2:10" x14ac:dyDescent="0.25">
      <c r="B106" s="1">
        <v>42143</v>
      </c>
      <c r="C106">
        <f>ASURB.MX!H93</f>
        <v>-7.6307795309944991E-3</v>
      </c>
      <c r="D106">
        <f t="shared" si="3"/>
        <v>2.3507699032962421E-4</v>
      </c>
      <c r="E106">
        <f t="shared" si="7"/>
        <v>2.1333194142186915E-4</v>
      </c>
      <c r="F106">
        <f t="shared" si="8"/>
        <v>1.5178535918560697E-4</v>
      </c>
      <c r="G106">
        <f t="shared" si="6"/>
        <v>2.1466097292313657E-4</v>
      </c>
      <c r="H106">
        <f t="shared" si="4"/>
        <v>4.1681376674200649E-10</v>
      </c>
      <c r="J106">
        <f t="shared" si="5"/>
        <v>1.4651313010209582E-2</v>
      </c>
    </row>
    <row r="107" spans="2:10" x14ac:dyDescent="0.25">
      <c r="B107" s="1">
        <v>42144</v>
      </c>
      <c r="C107">
        <f>ASURB.MX!H94</f>
        <v>-5.0464001226792083E-3</v>
      </c>
      <c r="D107">
        <f t="shared" si="3"/>
        <v>2.1899290269589445E-4</v>
      </c>
      <c r="E107">
        <f t="shared" si="7"/>
        <v>2.1457863255100503E-4</v>
      </c>
      <c r="F107">
        <f t="shared" si="8"/>
        <v>1.0740827259128094E-4</v>
      </c>
      <c r="G107">
        <f t="shared" si="6"/>
        <v>2.0585709066758622E-4</v>
      </c>
      <c r="H107">
        <f t="shared" si="4"/>
        <v>1.7254955764304719E-10</v>
      </c>
      <c r="J107">
        <f t="shared" si="5"/>
        <v>1.4347720748174123E-2</v>
      </c>
    </row>
    <row r="108" spans="2:10" x14ac:dyDescent="0.25">
      <c r="B108" s="1">
        <v>42145</v>
      </c>
      <c r="C108">
        <f>ASURB.MX!H95</f>
        <v>3.7761877419256562E-3</v>
      </c>
      <c r="D108">
        <f t="shared" si="3"/>
        <v>2.0980886323576956E-4</v>
      </c>
      <c r="E108">
        <f t="shared" si="7"/>
        <v>2.1542387358178421E-4</v>
      </c>
      <c r="F108">
        <f t="shared" si="8"/>
        <v>1.0042524161207373E-4</v>
      </c>
      <c r="G108">
        <f t="shared" si="6"/>
        <v>1.9694140358006421E-4</v>
      </c>
      <c r="H108">
        <f t="shared" si="4"/>
        <v>1.6557151799120496E-10</v>
      </c>
      <c r="J108">
        <f t="shared" si="5"/>
        <v>1.4033581281343127E-2</v>
      </c>
    </row>
    <row r="109" spans="2:10" x14ac:dyDescent="0.25">
      <c r="B109" s="1">
        <v>42146</v>
      </c>
      <c r="C109">
        <f>ASURB.MX!H96</f>
        <v>-1.8862393144565119E-3</v>
      </c>
      <c r="D109">
        <f t="shared" si="3"/>
        <v>1.9690037431675187E-4</v>
      </c>
      <c r="E109">
        <f t="shared" si="7"/>
        <v>2.0641580824580163E-4</v>
      </c>
      <c r="F109">
        <f t="shared" si="8"/>
        <v>9.3950155966323481E-5</v>
      </c>
      <c r="G109">
        <f t="shared" si="6"/>
        <v>1.8794260742829313E-4</v>
      </c>
      <c r="H109">
        <f t="shared" si="4"/>
        <v>8.0241587627967866E-11</v>
      </c>
      <c r="J109">
        <f t="shared" si="5"/>
        <v>1.3709216149302378E-2</v>
      </c>
    </row>
    <row r="110" spans="2:10" x14ac:dyDescent="0.25">
      <c r="B110" s="1">
        <v>42149</v>
      </c>
      <c r="C110">
        <f>ASURB.MX!H97</f>
        <v>-9.7958598521179201E-3</v>
      </c>
      <c r="D110">
        <f t="shared" si="3"/>
        <v>1.968888144301762E-4</v>
      </c>
      <c r="E110">
        <f t="shared" si="7"/>
        <v>2.0465642510798053E-4</v>
      </c>
      <c r="F110">
        <f t="shared" si="8"/>
        <v>9.3262578382353014E-5</v>
      </c>
      <c r="G110">
        <f t="shared" si="6"/>
        <v>1.836622894097119E-4</v>
      </c>
      <c r="H110">
        <f t="shared" si="4"/>
        <v>1.7494096411696826E-10</v>
      </c>
      <c r="J110">
        <f t="shared" si="5"/>
        <v>1.3552206071695926E-2</v>
      </c>
    </row>
    <row r="111" spans="2:10" x14ac:dyDescent="0.25">
      <c r="B111" s="1">
        <v>42150</v>
      </c>
      <c r="C111">
        <f>ASURB.MX!H98</f>
        <v>-2.3528145653312891E-3</v>
      </c>
      <c r="D111">
        <f t="shared" ref="D111:D174" si="9">_xlfn.VAR.S(C81:C110)</f>
        <v>2.0004236681848693E-4</v>
      </c>
      <c r="E111">
        <f t="shared" si="7"/>
        <v>2.0619857662466213E-4</v>
      </c>
      <c r="F111">
        <f t="shared" si="8"/>
        <v>9.3609684907066748E-5</v>
      </c>
      <c r="G111">
        <f t="shared" si="6"/>
        <v>1.7537345142757535E-4</v>
      </c>
      <c r="H111">
        <f t="shared" ref="H111:H174" si="10">(D111-G111)^2</f>
        <v>6.0855538656395414E-10</v>
      </c>
      <c r="J111">
        <f t="shared" si="5"/>
        <v>1.32428641700946E-2</v>
      </c>
    </row>
    <row r="112" spans="2:10" x14ac:dyDescent="0.25">
      <c r="B112" s="1">
        <v>42151</v>
      </c>
      <c r="C112">
        <f>ASURB.MX!H99</f>
        <v>1.7578614832640768E-2</v>
      </c>
      <c r="D112">
        <f t="shared" si="9"/>
        <v>1.9099590546570595E-4</v>
      </c>
      <c r="E112">
        <f t="shared" si="7"/>
        <v>1.9921157717824823E-4</v>
      </c>
      <c r="F112">
        <f t="shared" si="8"/>
        <v>6.5655995265795689E-5</v>
      </c>
      <c r="G112">
        <f t="shared" si="6"/>
        <v>1.8159191022411818E-4</v>
      </c>
      <c r="H112">
        <f t="shared" si="10"/>
        <v>8.8435126503805401E-11</v>
      </c>
      <c r="J112">
        <f t="shared" si="5"/>
        <v>1.3475604261928968E-2</v>
      </c>
    </row>
    <row r="113" spans="2:10" x14ac:dyDescent="0.25">
      <c r="B113" s="1">
        <v>42152</v>
      </c>
      <c r="C113">
        <f>ASURB.MX!H100</f>
        <v>-1.3852111095382888E-2</v>
      </c>
      <c r="D113">
        <f t="shared" si="9"/>
        <v>1.8747008760178725E-4</v>
      </c>
      <c r="E113">
        <f t="shared" si="7"/>
        <v>1.9381043701344682E-4</v>
      </c>
      <c r="F113">
        <f t="shared" si="8"/>
        <v>9.1776816757781657E-5</v>
      </c>
      <c r="G113">
        <f t="shared" si="6"/>
        <v>1.8207069592910292E-4</v>
      </c>
      <c r="H113">
        <f t="shared" si="10"/>
        <v>2.9153430435052961E-11</v>
      </c>
      <c r="J113">
        <f t="shared" si="5"/>
        <v>1.3493357474294636E-2</v>
      </c>
    </row>
    <row r="114" spans="2:10" x14ac:dyDescent="0.25">
      <c r="B114" s="1">
        <v>42153</v>
      </c>
      <c r="C114">
        <f>ASURB.MX!H101</f>
        <v>-1.6339680864756307E-2</v>
      </c>
      <c r="D114">
        <f t="shared" si="9"/>
        <v>1.8932559283238993E-4</v>
      </c>
      <c r="E114">
        <f t="shared" si="7"/>
        <v>1.9647808424400648E-4</v>
      </c>
      <c r="F114">
        <f t="shared" si="8"/>
        <v>9.2675090263047921E-5</v>
      </c>
      <c r="G114">
        <f t="shared" si="6"/>
        <v>1.8602205698253765E-4</v>
      </c>
      <c r="H114">
        <f t="shared" si="10"/>
        <v>1.0913349111259192E-11</v>
      </c>
      <c r="J114">
        <f t="shared" si="5"/>
        <v>1.3638990321227508E-2</v>
      </c>
    </row>
    <row r="115" spans="2:10" x14ac:dyDescent="0.25">
      <c r="B115" s="1">
        <v>42156</v>
      </c>
      <c r="C115">
        <f>ASURB.MX!H102</f>
        <v>1.753864870251812E-3</v>
      </c>
      <c r="D115">
        <f t="shared" si="9"/>
        <v>1.9531091067523764E-4</v>
      </c>
      <c r="E115">
        <f t="shared" si="7"/>
        <v>2.0086050012833555E-4</v>
      </c>
      <c r="F115">
        <f t="shared" si="8"/>
        <v>9.4810534668387562E-5</v>
      </c>
      <c r="G115">
        <f t="shared" si="6"/>
        <v>1.7750895294495504E-4</v>
      </c>
      <c r="H115">
        <f t="shared" si="10"/>
        <v>3.1690969903076844E-10</v>
      </c>
      <c r="J115">
        <f t="shared" si="5"/>
        <v>1.3323248588274371E-2</v>
      </c>
    </row>
    <row r="116" spans="2:10" x14ac:dyDescent="0.25">
      <c r="B116" s="1">
        <v>42157</v>
      </c>
      <c r="C116">
        <f>ASURB.MX!H103</f>
        <v>3.2746908556334268E-3</v>
      </c>
      <c r="D116">
        <f t="shared" si="9"/>
        <v>1.9519517362534788E-4</v>
      </c>
      <c r="E116">
        <f t="shared" si="7"/>
        <v>1.9873329476478028E-4</v>
      </c>
      <c r="F116">
        <f t="shared" si="8"/>
        <v>9.552725204056486E-5</v>
      </c>
      <c r="G116">
        <f t="shared" si="6"/>
        <v>1.6974785981664956E-4</v>
      </c>
      <c r="H116">
        <f t="shared" si="10"/>
        <v>6.4756578007836832E-10</v>
      </c>
      <c r="J116">
        <f t="shared" si="5"/>
        <v>1.3028732087837617E-2</v>
      </c>
    </row>
    <row r="117" spans="2:10" x14ac:dyDescent="0.25">
      <c r="B117" s="1">
        <v>42158</v>
      </c>
      <c r="C117">
        <f>ASURB.MX!H104</f>
        <v>7.8067726421781804E-3</v>
      </c>
      <c r="D117">
        <f t="shared" si="9"/>
        <v>1.9429092448661843E-4</v>
      </c>
      <c r="E117">
        <f t="shared" si="7"/>
        <v>1.9473718604828851E-4</v>
      </c>
      <c r="F117">
        <f t="shared" si="8"/>
        <v>9.7117521498291977E-5</v>
      </c>
      <c r="G117">
        <f t="shared" si="6"/>
        <v>1.6468492300542121E-4</v>
      </c>
      <c r="H117">
        <f t="shared" si="10"/>
        <v>8.7651532370465186E-10</v>
      </c>
      <c r="J117">
        <f t="shared" si="5"/>
        <v>1.2832962362814801E-2</v>
      </c>
    </row>
    <row r="118" spans="2:10" x14ac:dyDescent="0.25">
      <c r="B118" s="1">
        <v>42159</v>
      </c>
      <c r="C118">
        <f>ASURB.MX!H105</f>
        <v>-1.8522771775662542E-2</v>
      </c>
      <c r="D118">
        <f t="shared" si="9"/>
        <v>1.9066478335529456E-4</v>
      </c>
      <c r="E118">
        <f t="shared" si="7"/>
        <v>1.9397272387972292E-4</v>
      </c>
      <c r="F118">
        <f t="shared" si="8"/>
        <v>1.0576200102552973E-4</v>
      </c>
      <c r="G118">
        <f t="shared" si="6"/>
        <v>1.7298686471609745E-4</v>
      </c>
      <c r="H118">
        <f t="shared" si="10"/>
        <v>3.1250880741407279E-10</v>
      </c>
      <c r="J118">
        <f t="shared" si="5"/>
        <v>1.3152447099916328E-2</v>
      </c>
    </row>
    <row r="119" spans="2:10" x14ac:dyDescent="0.25">
      <c r="B119" s="1">
        <v>42160</v>
      </c>
      <c r="C119">
        <f>ASURB.MX!H106</f>
        <v>-2.7198047784816591E-3</v>
      </c>
      <c r="D119">
        <f t="shared" si="9"/>
        <v>1.9576912004443987E-4</v>
      </c>
      <c r="E119">
        <f t="shared" si="7"/>
        <v>1.9998047564047643E-4</v>
      </c>
      <c r="F119">
        <f t="shared" si="8"/>
        <v>1.3180067725084268E-4</v>
      </c>
      <c r="G119">
        <f t="shared" si="6"/>
        <v>1.6528141746603741E-4</v>
      </c>
      <c r="H119">
        <f t="shared" si="10"/>
        <v>9.2950000850912801E-10</v>
      </c>
      <c r="J119">
        <f t="shared" si="5"/>
        <v>1.2856182071907562E-2</v>
      </c>
    </row>
    <row r="120" spans="2:10" x14ac:dyDescent="0.25">
      <c r="B120" s="1">
        <v>42163</v>
      </c>
      <c r="C120">
        <f>ASURB.MX!H107</f>
        <v>-1.6808652447704462E-3</v>
      </c>
      <c r="D120">
        <f t="shared" si="9"/>
        <v>1.5381507242432879E-4</v>
      </c>
      <c r="E120">
        <f t="shared" si="7"/>
        <v>1.9836442684672089E-4</v>
      </c>
      <c r="F120">
        <f t="shared" si="8"/>
        <v>1.3162058827508865E-4</v>
      </c>
      <c r="G120">
        <f t="shared" si="6"/>
        <v>1.5772177883889495E-4</v>
      </c>
      <c r="H120">
        <f t="shared" si="10"/>
        <v>1.5262355009612424E-11</v>
      </c>
      <c r="J120">
        <f t="shared" si="5"/>
        <v>1.2558733170144788E-2</v>
      </c>
    </row>
    <row r="121" spans="2:10" x14ac:dyDescent="0.25">
      <c r="B121" s="1">
        <v>42164</v>
      </c>
      <c r="C121">
        <f>ASURB.MX!H108</f>
        <v>-1.0144807802992928E-2</v>
      </c>
      <c r="D121">
        <f t="shared" si="9"/>
        <v>1.5173998237624859E-4</v>
      </c>
      <c r="E121">
        <f t="shared" si="7"/>
        <v>1.9847688656600431E-4</v>
      </c>
      <c r="F121">
        <f t="shared" si="8"/>
        <v>1.2652220350515384E-4</v>
      </c>
      <c r="G121">
        <f t="shared" si="6"/>
        <v>1.5517153079542824E-4</v>
      </c>
      <c r="H121">
        <f t="shared" si="10"/>
        <v>1.1775524553174322E-11</v>
      </c>
      <c r="J121">
        <f t="shared" si="5"/>
        <v>1.2456786535677179E-2</v>
      </c>
    </row>
    <row r="122" spans="2:10" x14ac:dyDescent="0.25">
      <c r="B122" s="1">
        <v>42165</v>
      </c>
      <c r="C122">
        <f>ASURB.MX!H109</f>
        <v>-2.391355307004787E-3</v>
      </c>
      <c r="D122">
        <f t="shared" si="9"/>
        <v>1.5213057001880255E-4</v>
      </c>
      <c r="E122">
        <f t="shared" si="7"/>
        <v>2.003775344344919E-4</v>
      </c>
      <c r="F122">
        <f t="shared" si="8"/>
        <v>1.3232949123619578E-4</v>
      </c>
      <c r="G122">
        <f t="shared" si="6"/>
        <v>1.4821697364309253E-4</v>
      </c>
      <c r="H122">
        <f t="shared" si="10"/>
        <v>1.5316236591970607E-11</v>
      </c>
      <c r="J122">
        <f t="shared" si="5"/>
        <v>1.2174439356417713E-2</v>
      </c>
    </row>
    <row r="123" spans="2:10" x14ac:dyDescent="0.25">
      <c r="B123" s="1">
        <v>42166</v>
      </c>
      <c r="C123">
        <f>ASURB.MX!H110</f>
        <v>2.7625121519040758E-4</v>
      </c>
      <c r="D123">
        <f t="shared" si="9"/>
        <v>1.4627338875682099E-4</v>
      </c>
      <c r="E123">
        <f t="shared" si="7"/>
        <v>2.0055570556072177E-4</v>
      </c>
      <c r="F123">
        <f t="shared" si="8"/>
        <v>7.9623245606884013E-5</v>
      </c>
      <c r="G123">
        <f t="shared" si="6"/>
        <v>1.4132348191279195E-4</v>
      </c>
      <c r="H123">
        <f t="shared" si="10"/>
        <v>2.4501577764565507E-11</v>
      </c>
      <c r="J123">
        <f t="shared" si="5"/>
        <v>1.1887955329357188E-2</v>
      </c>
    </row>
    <row r="124" spans="2:10" x14ac:dyDescent="0.25">
      <c r="B124" s="1">
        <v>42167</v>
      </c>
      <c r="C124">
        <f>ASURB.MX!H111</f>
        <v>1.765600591060543E-2</v>
      </c>
      <c r="D124">
        <f t="shared" si="9"/>
        <v>1.4260519358671428E-4</v>
      </c>
      <c r="E124">
        <f t="shared" si="7"/>
        <v>1.9948636132976211E-4</v>
      </c>
      <c r="F124">
        <f t="shared" si="8"/>
        <v>7.2676043506615716E-5</v>
      </c>
      <c r="G124">
        <f t="shared" si="6"/>
        <v>1.4925329173563808E-4</v>
      </c>
      <c r="H124">
        <f t="shared" si="10"/>
        <v>4.4197208997724023E-11</v>
      </c>
      <c r="J124">
        <f t="shared" si="5"/>
        <v>1.2216926443898976E-2</v>
      </c>
    </row>
    <row r="125" spans="2:10" x14ac:dyDescent="0.25">
      <c r="B125" s="1">
        <v>42170</v>
      </c>
      <c r="C125">
        <f>ASURB.MX!H112</f>
        <v>-2.6207618064184725E-2</v>
      </c>
      <c r="D125">
        <f t="shared" si="9"/>
        <v>1.3118338177342564E-4</v>
      </c>
      <c r="E125">
        <f t="shared" si="7"/>
        <v>2.0326409729167166E-4</v>
      </c>
      <c r="F125">
        <f t="shared" si="8"/>
        <v>9.403401354680608E-5</v>
      </c>
      <c r="G125">
        <f t="shared" si="6"/>
        <v>1.7426900550166884E-4</v>
      </c>
      <c r="H125">
        <f t="shared" si="10"/>
        <v>1.8563709720517539E-9</v>
      </c>
      <c r="J125">
        <f t="shared" si="5"/>
        <v>1.3201098647524336E-2</v>
      </c>
    </row>
    <row r="126" spans="2:10" x14ac:dyDescent="0.25">
      <c r="B126" s="1">
        <v>42171</v>
      </c>
      <c r="C126">
        <f>ASURB.MX!H113</f>
        <v>1.6574188223231732E-2</v>
      </c>
      <c r="D126">
        <f t="shared" si="9"/>
        <v>1.3694485926026804E-4</v>
      </c>
      <c r="E126">
        <f t="shared" si="7"/>
        <v>2.1371758404094602E-4</v>
      </c>
      <c r="F126">
        <f t="shared" si="8"/>
        <v>1.584050786207382E-4</v>
      </c>
      <c r="G126">
        <f t="shared" si="6"/>
        <v>1.7894257618945991E-4</v>
      </c>
      <c r="H126">
        <f t="shared" si="10"/>
        <v>1.7638082272645297E-9</v>
      </c>
      <c r="J126">
        <f t="shared" si="5"/>
        <v>1.3376941959560859E-2</v>
      </c>
    </row>
    <row r="127" spans="2:10" x14ac:dyDescent="0.25">
      <c r="B127" s="1">
        <v>42172</v>
      </c>
      <c r="C127">
        <f>ASURB.MX!H114</f>
        <v>-6.4588049926380875E-3</v>
      </c>
      <c r="D127">
        <f t="shared" si="9"/>
        <v>1.2561840035757901E-4</v>
      </c>
      <c r="E127">
        <f t="shared" si="7"/>
        <v>2.162371121215154E-4</v>
      </c>
      <c r="F127">
        <f t="shared" si="8"/>
        <v>1.9542146592563259E-4</v>
      </c>
      <c r="G127">
        <f t="shared" si="6"/>
        <v>1.7255696160652467E-4</v>
      </c>
      <c r="H127">
        <f t="shared" si="10"/>
        <v>2.2032285321210225E-9</v>
      </c>
      <c r="J127">
        <f t="shared" si="5"/>
        <v>1.313609384887778E-2</v>
      </c>
    </row>
    <row r="128" spans="2:10" x14ac:dyDescent="0.25">
      <c r="B128" s="1">
        <v>42173</v>
      </c>
      <c r="C128">
        <f>ASURB.MX!H115</f>
        <v>-1.7938783824045213E-3</v>
      </c>
      <c r="D128">
        <f t="shared" si="9"/>
        <v>1.2265938299867735E-4</v>
      </c>
      <c r="E128">
        <f t="shared" si="7"/>
        <v>2.1375431160722936E-4</v>
      </c>
      <c r="F128">
        <f t="shared" si="8"/>
        <v>1.8488819705874478E-4</v>
      </c>
      <c r="G128">
        <f t="shared" si="6"/>
        <v>1.6467704030433456E-4</v>
      </c>
      <c r="H128">
        <f t="shared" si="10"/>
        <v>1.7654835254556488E-9</v>
      </c>
      <c r="J128">
        <f t="shared" si="5"/>
        <v>1.2832655232037311E-2</v>
      </c>
    </row>
    <row r="129" spans="2:10" x14ac:dyDescent="0.25">
      <c r="B129" s="1">
        <v>42174</v>
      </c>
      <c r="C129">
        <f>ASURB.MX!H116</f>
        <v>-9.5293269064557901E-3</v>
      </c>
      <c r="D129">
        <f t="shared" si="9"/>
        <v>1.2079575638447816E-4</v>
      </c>
      <c r="E129">
        <f t="shared" si="7"/>
        <v>2.1391222918341508E-4</v>
      </c>
      <c r="F129">
        <f t="shared" si="8"/>
        <v>1.5651297713490303E-4</v>
      </c>
      <c r="G129">
        <f t="shared" si="6"/>
        <v>1.6123966442944016E-4</v>
      </c>
      <c r="H129">
        <f t="shared" si="10"/>
        <v>1.6357096979493415E-9</v>
      </c>
      <c r="J129">
        <f t="shared" si="5"/>
        <v>1.2698018129985488E-2</v>
      </c>
    </row>
    <row r="130" spans="2:10" x14ac:dyDescent="0.25">
      <c r="B130" s="1">
        <v>42177</v>
      </c>
      <c r="C130">
        <f>ASURB.MX!H117</f>
        <v>2.0472369824214125E-2</v>
      </c>
      <c r="D130">
        <f t="shared" si="9"/>
        <v>1.2287417309161572E-4</v>
      </c>
      <c r="E130">
        <f t="shared" si="7"/>
        <v>2.1221631154215461E-4</v>
      </c>
      <c r="F130">
        <f t="shared" si="8"/>
        <v>1.6270967376725315E-4</v>
      </c>
      <c r="G130">
        <f t="shared" si="6"/>
        <v>1.7323962229491005E-4</v>
      </c>
      <c r="H130">
        <f t="shared" si="10"/>
        <v>2.5366784734496207E-9</v>
      </c>
      <c r="J130">
        <f t="shared" si="5"/>
        <v>1.3162052358766472E-2</v>
      </c>
    </row>
    <row r="131" spans="2:10" x14ac:dyDescent="0.25">
      <c r="B131" s="1">
        <v>42178</v>
      </c>
      <c r="C131">
        <f>ASURB.MX!H118</f>
        <v>4.9058862043403978E-3</v>
      </c>
      <c r="D131">
        <f t="shared" si="9"/>
        <v>1.3605152834652667E-4</v>
      </c>
      <c r="E131">
        <f t="shared" si="7"/>
        <v>2.1711292987506287E-4</v>
      </c>
      <c r="F131">
        <f t="shared" si="8"/>
        <v>2.1517893004466298E-4</v>
      </c>
      <c r="G131">
        <f t="shared" si="6"/>
        <v>1.6629814325582113E-4</v>
      </c>
      <c r="H131">
        <f t="shared" si="10"/>
        <v>9.1485771347115375E-10</v>
      </c>
      <c r="J131">
        <f t="shared" si="5"/>
        <v>1.2895663738475081E-2</v>
      </c>
    </row>
    <row r="132" spans="2:10" x14ac:dyDescent="0.25">
      <c r="B132" s="1">
        <v>42179</v>
      </c>
      <c r="C132">
        <f>ASURB.MX!H119</f>
        <v>-1.3597307081974591E-4</v>
      </c>
      <c r="D132">
        <f t="shared" si="9"/>
        <v>1.2880294315076302E-4</v>
      </c>
      <c r="E132">
        <f t="shared" si="7"/>
        <v>2.1721501081573512E-4</v>
      </c>
      <c r="F132">
        <f t="shared" si="8"/>
        <v>2.0441835986830206E-4</v>
      </c>
      <c r="G132">
        <f t="shared" si="6"/>
        <v>1.5856058199341378E-4</v>
      </c>
      <c r="H132">
        <f t="shared" si="10"/>
        <v>8.8551706948963704E-10</v>
      </c>
      <c r="J132">
        <f t="shared" si="5"/>
        <v>1.2592084100474146E-2</v>
      </c>
    </row>
    <row r="133" spans="2:10" x14ac:dyDescent="0.25">
      <c r="B133" s="1">
        <v>42180</v>
      </c>
      <c r="C133">
        <f>ASURB.MX!H120</f>
        <v>1.529152039620066E-2</v>
      </c>
      <c r="D133">
        <f t="shared" si="9"/>
        <v>1.2817454363273491E-4</v>
      </c>
      <c r="E133">
        <f t="shared" si="7"/>
        <v>1.974993786198416E-4</v>
      </c>
      <c r="F133">
        <f t="shared" si="8"/>
        <v>2.0305169592971115E-4</v>
      </c>
      <c r="G133">
        <f t="shared" si="6"/>
        <v>1.6206315328682941E-4</v>
      </c>
      <c r="H133">
        <f t="shared" si="10"/>
        <v>1.1484378642875869E-9</v>
      </c>
      <c r="J133">
        <f t="shared" si="5"/>
        <v>1.2730402715029459E-2</v>
      </c>
    </row>
    <row r="134" spans="2:10" x14ac:dyDescent="0.25">
      <c r="B134" s="1">
        <v>42181</v>
      </c>
      <c r="C134">
        <f>ASURB.MX!H121</f>
        <v>2.229204303646406E-3</v>
      </c>
      <c r="D134">
        <f t="shared" si="9"/>
        <v>1.283177575036519E-4</v>
      </c>
      <c r="E134">
        <f t="shared" si="7"/>
        <v>1.9389557557814206E-4</v>
      </c>
      <c r="F134">
        <f t="shared" si="8"/>
        <v>2.2126092091221073E-4</v>
      </c>
      <c r="G134">
        <f t="shared" si="6"/>
        <v>1.5475304120000618E-4</v>
      </c>
      <c r="H134">
        <f t="shared" si="10"/>
        <v>6.9882422410673425E-10</v>
      </c>
      <c r="J134">
        <f t="shared" si="5"/>
        <v>1.2439977540172899E-2</v>
      </c>
    </row>
    <row r="135" spans="2:10" x14ac:dyDescent="0.25">
      <c r="B135" s="1">
        <v>42184</v>
      </c>
      <c r="C135">
        <f>ASURB.MX!H122</f>
        <v>-2.5072311073265154E-2</v>
      </c>
      <c r="D135">
        <f t="shared" si="9"/>
        <v>1.2348158448991165E-4</v>
      </c>
      <c r="E135">
        <f t="shared" si="7"/>
        <v>1.9381333960316656E-4</v>
      </c>
      <c r="F135">
        <f t="shared" si="8"/>
        <v>1.9508161022297531E-4</v>
      </c>
      <c r="G135">
        <f t="shared" si="6"/>
        <v>1.7680372856927304E-4</v>
      </c>
      <c r="H135">
        <f t="shared" si="10"/>
        <v>2.8432510492201747E-9</v>
      </c>
      <c r="J135">
        <f t="shared" si="5"/>
        <v>1.329675631758637E-2</v>
      </c>
    </row>
    <row r="136" spans="2:10" x14ac:dyDescent="0.25">
      <c r="B136" s="1">
        <v>42185</v>
      </c>
      <c r="C136">
        <f>ASURB.MX!H123</f>
        <v>1.9087012491802554E-2</v>
      </c>
      <c r="D136">
        <f t="shared" si="9"/>
        <v>1.4289927796805403E-4</v>
      </c>
      <c r="E136">
        <f t="shared" si="7"/>
        <v>2.0202597949062133E-4</v>
      </c>
      <c r="F136">
        <f t="shared" si="8"/>
        <v>1.882113664026177E-4</v>
      </c>
      <c r="G136">
        <f t="shared" si="6"/>
        <v>1.8552922520957961E-4</v>
      </c>
      <c r="H136">
        <f t="shared" si="10"/>
        <v>1.8173124018152552E-9</v>
      </c>
      <c r="J136">
        <f t="shared" si="5"/>
        <v>1.3620911320817695E-2</v>
      </c>
    </row>
    <row r="137" spans="2:10" x14ac:dyDescent="0.25">
      <c r="B137" s="1">
        <v>42186</v>
      </c>
      <c r="C137">
        <f>ASURB.MX!H124</f>
        <v>-5.3906717034832791E-3</v>
      </c>
      <c r="D137">
        <f t="shared" si="9"/>
        <v>1.5570234834321053E-4</v>
      </c>
      <c r="E137">
        <f t="shared" si="7"/>
        <v>2.0597337676319196E-4</v>
      </c>
      <c r="F137">
        <f t="shared" si="8"/>
        <v>1.9717749846902529E-4</v>
      </c>
      <c r="G137">
        <f t="shared" si="6"/>
        <v>1.7824814614645767E-4</v>
      </c>
      <c r="H137">
        <f t="shared" si="10"/>
        <v>5.0831299858490356E-10</v>
      </c>
      <c r="J137">
        <f t="shared" si="5"/>
        <v>1.3350960495277396E-2</v>
      </c>
    </row>
    <row r="138" spans="2:10" x14ac:dyDescent="0.25">
      <c r="B138" s="1">
        <v>42187</v>
      </c>
      <c r="C138">
        <f>ASURB.MX!H125</f>
        <v>1.2444231836721525E-2</v>
      </c>
      <c r="D138">
        <f t="shared" si="9"/>
        <v>1.5580771593536974E-4</v>
      </c>
      <c r="E138">
        <f t="shared" si="7"/>
        <v>2.0102377803953679E-4</v>
      </c>
      <c r="F138">
        <f t="shared" si="8"/>
        <v>1.9530762079822642E-4</v>
      </c>
      <c r="G138">
        <f t="shared" si="6"/>
        <v>1.7715976477517876E-4</v>
      </c>
      <c r="H138">
        <f t="shared" si="10"/>
        <v>4.5590998965758986E-10</v>
      </c>
      <c r="J138">
        <f t="shared" si="5"/>
        <v>1.3310137669279711E-2</v>
      </c>
    </row>
    <row r="139" spans="2:10" x14ac:dyDescent="0.25">
      <c r="B139" s="1">
        <v>42188</v>
      </c>
      <c r="C139">
        <f>ASURB.MX!H126</f>
        <v>6.22542758855332E-4</v>
      </c>
      <c r="D139">
        <f t="shared" si="9"/>
        <v>1.6103971939235496E-4</v>
      </c>
      <c r="E139">
        <f t="shared" si="7"/>
        <v>1.9940572095366484E-4</v>
      </c>
      <c r="F139">
        <f t="shared" si="8"/>
        <v>2.0355587830585419E-4</v>
      </c>
      <c r="G139">
        <f t="shared" si="6"/>
        <v>1.6893394922746534E-4</v>
      </c>
      <c r="H139">
        <f t="shared" si="10"/>
        <v>6.2318864689546833E-11</v>
      </c>
      <c r="J139">
        <f t="shared" si="5"/>
        <v>1.2997459337403804E-2</v>
      </c>
    </row>
    <row r="140" spans="2:10" x14ac:dyDescent="0.25">
      <c r="B140" s="1">
        <v>42191</v>
      </c>
      <c r="C140">
        <f>ASURB.MX!H127</f>
        <v>-2.537317510869878E-3</v>
      </c>
      <c r="D140">
        <f t="shared" si="9"/>
        <v>1.6100923591277501E-4</v>
      </c>
      <c r="E140">
        <f t="shared" si="7"/>
        <v>1.993440906473605E-4</v>
      </c>
      <c r="F140">
        <f t="shared" si="8"/>
        <v>1.8462561974153628E-4</v>
      </c>
      <c r="G140">
        <f t="shared" si="6"/>
        <v>1.613724557976122E-4</v>
      </c>
      <c r="H140">
        <f t="shared" si="10"/>
        <v>1.3192868474114548E-13</v>
      </c>
      <c r="J140">
        <f t="shared" si="5"/>
        <v>1.2703245876452687E-2</v>
      </c>
    </row>
    <row r="141" spans="2:10" x14ac:dyDescent="0.25">
      <c r="B141" s="1">
        <v>42192</v>
      </c>
      <c r="C141">
        <f>ASURB.MX!H128</f>
        <v>1.0684476545035983E-2</v>
      </c>
      <c r="D141">
        <f t="shared" si="9"/>
        <v>1.5806891834077057E-4</v>
      </c>
      <c r="E141">
        <f t="shared" si="7"/>
        <v>1.9954581999506333E-4</v>
      </c>
      <c r="F141">
        <f t="shared" si="8"/>
        <v>1.5561996925864512E-4</v>
      </c>
      <c r="G141">
        <f t="shared" si="6"/>
        <v>1.5917540743927297E-4</v>
      </c>
      <c r="H141">
        <f t="shared" si="10"/>
        <v>1.2243181251046694E-12</v>
      </c>
      <c r="J141">
        <f t="shared" si="5"/>
        <v>1.2616473653096295E-2</v>
      </c>
    </row>
    <row r="142" spans="2:10" x14ac:dyDescent="0.25">
      <c r="B142" s="1">
        <v>42193</v>
      </c>
      <c r="C142">
        <f>ASURB.MX!H129</f>
        <v>2.6422878380686185E-3</v>
      </c>
      <c r="D142">
        <f t="shared" si="9"/>
        <v>1.6177370410372152E-4</v>
      </c>
      <c r="E142">
        <f t="shared" si="7"/>
        <v>2.0065340222400114E-4</v>
      </c>
      <c r="F142">
        <f t="shared" si="8"/>
        <v>1.6250527444364453E-4</v>
      </c>
      <c r="G142">
        <f t="shared" si="6"/>
        <v>1.5209331279603621E-4</v>
      </c>
      <c r="H142">
        <f t="shared" si="10"/>
        <v>9.3709975869909361E-11</v>
      </c>
      <c r="J142">
        <f t="shared" si="5"/>
        <v>1.2332611758911257E-2</v>
      </c>
    </row>
    <row r="143" spans="2:10" x14ac:dyDescent="0.25">
      <c r="B143" s="1">
        <v>42194</v>
      </c>
      <c r="C143">
        <f>ASURB.MX!H130</f>
        <v>1.2804148627017424E-2</v>
      </c>
      <c r="D143">
        <f t="shared" si="9"/>
        <v>1.5137316640767147E-4</v>
      </c>
      <c r="E143">
        <f t="shared" si="7"/>
        <v>1.9654041266836366E-4</v>
      </c>
      <c r="F143">
        <f t="shared" si="8"/>
        <v>1.6151249244434609E-4</v>
      </c>
      <c r="G143">
        <f t="shared" si="6"/>
        <v>1.5264486921958494E-4</v>
      </c>
      <c r="H143">
        <f t="shared" si="10"/>
        <v>1.617228041828616E-12</v>
      </c>
      <c r="J143">
        <f t="shared" si="5"/>
        <v>1.2354953226118865E-2</v>
      </c>
    </row>
    <row r="144" spans="2:10" x14ac:dyDescent="0.25">
      <c r="B144" s="1">
        <v>42195</v>
      </c>
      <c r="C144">
        <f>ASURB.MX!H131</f>
        <v>4.6785544525829196E-3</v>
      </c>
      <c r="D144">
        <f t="shared" si="9"/>
        <v>1.5002555005280799E-4</v>
      </c>
      <c r="E144">
        <f t="shared" si="7"/>
        <v>1.9613960317287307E-4</v>
      </c>
      <c r="F144">
        <f t="shared" si="8"/>
        <v>1.5533711914381717E-4</v>
      </c>
      <c r="G144">
        <f t="shared" si="6"/>
        <v>1.4656034526936093E-4</v>
      </c>
      <c r="H144">
        <f t="shared" si="10"/>
        <v>1.2007644191224369E-11</v>
      </c>
      <c r="J144">
        <f t="shared" si="5"/>
        <v>1.2106211020354838E-2</v>
      </c>
    </row>
    <row r="145" spans="2:10" x14ac:dyDescent="0.25">
      <c r="B145" s="1">
        <v>42198</v>
      </c>
      <c r="C145">
        <f>ASURB.MX!H132</f>
        <v>1.2242186149566535E-2</v>
      </c>
      <c r="D145">
        <f t="shared" si="9"/>
        <v>1.4011913483825351E-4</v>
      </c>
      <c r="E145">
        <f t="shared" si="7"/>
        <v>1.9310293063619791E-4</v>
      </c>
      <c r="F145">
        <f t="shared" si="8"/>
        <v>1.5565284117232027E-4</v>
      </c>
      <c r="G145">
        <f t="shared" si="6"/>
        <v>1.4671440702563912E-4</v>
      </c>
      <c r="H145">
        <f t="shared" si="10"/>
        <v>4.3497615225702219E-11</v>
      </c>
      <c r="J145">
        <f t="shared" ref="J145:J208" si="11">SQRT(G145)</f>
        <v>1.2112572271224602E-2</v>
      </c>
    </row>
    <row r="146" spans="2:10" x14ac:dyDescent="0.25">
      <c r="B146" s="1">
        <v>42199</v>
      </c>
      <c r="C146">
        <f>ASURB.MX!H133</f>
        <v>2.0897862300193332E-3</v>
      </c>
      <c r="D146">
        <f t="shared" si="9"/>
        <v>1.4407523564644026E-4</v>
      </c>
      <c r="E146">
        <f t="shared" si="7"/>
        <v>1.7663650614116656E-4</v>
      </c>
      <c r="F146">
        <f t="shared" si="8"/>
        <v>6.2142024966083375E-5</v>
      </c>
      <c r="G146">
        <f t="shared" ref="G146:G209" si="12">$M$14*(G145)+(1-$M$14)*(C146^2)</f>
        <v>1.400905047359593E-4</v>
      </c>
      <c r="H146">
        <f t="shared" si="10"/>
        <v>1.5878080428942456E-11</v>
      </c>
      <c r="J146">
        <f t="shared" si="11"/>
        <v>1.1835983471429794E-2</v>
      </c>
    </row>
    <row r="147" spans="2:10" x14ac:dyDescent="0.25">
      <c r="B147" s="1">
        <v>42200</v>
      </c>
      <c r="C147">
        <f>ASURB.MX!H134</f>
        <v>9.7512530430259852E-3</v>
      </c>
      <c r="D147">
        <f t="shared" si="9"/>
        <v>1.439936466960486E-4</v>
      </c>
      <c r="E147">
        <f t="shared" si="7"/>
        <v>1.6922638183220853E-4</v>
      </c>
      <c r="F147">
        <f t="shared" si="8"/>
        <v>4.4349647589180738E-5</v>
      </c>
      <c r="G147">
        <f t="shared" si="12"/>
        <v>1.3799633469630828E-4</v>
      </c>
      <c r="H147">
        <f t="shared" si="10"/>
        <v>3.5967751222229284E-11</v>
      </c>
      <c r="J147">
        <f t="shared" si="11"/>
        <v>1.1747184117749592E-2</v>
      </c>
    </row>
    <row r="148" spans="2:10" x14ac:dyDescent="0.25">
      <c r="B148" s="1">
        <v>42201</v>
      </c>
      <c r="C148">
        <f>ASURB.MX!H135</f>
        <v>1.1243544815991465E-2</v>
      </c>
      <c r="D148">
        <f t="shared" si="9"/>
        <v>1.4494343027578104E-4</v>
      </c>
      <c r="E148">
        <f t="shared" si="7"/>
        <v>1.644972078474275E-4</v>
      </c>
      <c r="F148">
        <f t="shared" si="8"/>
        <v>3.2219861886635701E-5</v>
      </c>
      <c r="G148">
        <f t="shared" si="12"/>
        <v>1.3745752259495641E-4</v>
      </c>
      <c r="H148">
        <f t="shared" si="10"/>
        <v>5.6038813805829143E-11</v>
      </c>
      <c r="J148">
        <f t="shared" si="11"/>
        <v>1.1724228017014868E-2</v>
      </c>
    </row>
    <row r="149" spans="2:10" x14ac:dyDescent="0.25">
      <c r="B149" s="1">
        <v>42202</v>
      </c>
      <c r="C149">
        <f>ASURB.MX!H136</f>
        <v>-3.0918996513119453E-3</v>
      </c>
      <c r="D149">
        <f t="shared" si="9"/>
        <v>1.3290429215809818E-4</v>
      </c>
      <c r="E149">
        <f t="shared" si="7"/>
        <v>1.5990443652593562E-4</v>
      </c>
      <c r="F149">
        <f t="shared" si="8"/>
        <v>3.0789254593125972E-5</v>
      </c>
      <c r="G149">
        <f t="shared" si="12"/>
        <v>1.3150600597570928E-4</v>
      </c>
      <c r="H149">
        <f t="shared" si="10"/>
        <v>1.9552042478597401E-12</v>
      </c>
      <c r="J149">
        <f t="shared" si="11"/>
        <v>1.1467606811175089E-2</v>
      </c>
    </row>
    <row r="150" spans="2:10" x14ac:dyDescent="0.25">
      <c r="B150" s="1">
        <v>42205</v>
      </c>
      <c r="C150">
        <f>ASURB.MX!H137</f>
        <v>3.6758668056654795E-3</v>
      </c>
      <c r="D150">
        <f t="shared" si="9"/>
        <v>1.3304853001810572E-4</v>
      </c>
      <c r="E150">
        <f t="shared" si="7"/>
        <v>1.600449037479405E-4</v>
      </c>
      <c r="F150">
        <f t="shared" si="8"/>
        <v>3.6956139131981899E-5</v>
      </c>
      <c r="G150">
        <f t="shared" si="12"/>
        <v>1.2601534100463948E-4</v>
      </c>
      <c r="H150">
        <f t="shared" si="10"/>
        <v>4.9465747699142229E-11</v>
      </c>
      <c r="J150">
        <f t="shared" si="11"/>
        <v>1.1225655482181853E-2</v>
      </c>
    </row>
    <row r="151" spans="2:10" x14ac:dyDescent="0.25">
      <c r="B151" s="1">
        <v>42206</v>
      </c>
      <c r="C151">
        <f>ASURB.MX!H138</f>
        <v>-1.042959826305622E-3</v>
      </c>
      <c r="D151">
        <f t="shared" si="9"/>
        <v>1.3238338442986302E-4</v>
      </c>
      <c r="E151">
        <f t="shared" ref="E151:E214" si="13">_xlfn.VAR.S(C81:C150)</f>
        <v>1.5938031926501691E-4</v>
      </c>
      <c r="F151">
        <f t="shared" si="8"/>
        <v>2.8958960962660323E-5</v>
      </c>
      <c r="G151">
        <f t="shared" si="12"/>
        <v>1.2020203345597688E-4</v>
      </c>
      <c r="H151">
        <f t="shared" si="10"/>
        <v>1.4838531154899683E-10</v>
      </c>
      <c r="J151">
        <f t="shared" si="11"/>
        <v>1.0963668795434168E-2</v>
      </c>
    </row>
    <row r="152" spans="2:10" x14ac:dyDescent="0.25">
      <c r="B152" s="1">
        <v>42207</v>
      </c>
      <c r="C152">
        <f>ASURB.MX!H139</f>
        <v>-1.2727265270878878E-2</v>
      </c>
      <c r="D152">
        <f t="shared" si="9"/>
        <v>1.2696444143738418E-4</v>
      </c>
      <c r="E152">
        <f t="shared" si="13"/>
        <v>1.5550549797044473E-4</v>
      </c>
      <c r="F152">
        <f t="shared" si="8"/>
        <v>3.2255387762550004E-5</v>
      </c>
      <c r="G152">
        <f t="shared" si="12"/>
        <v>1.221462578738041E-4</v>
      </c>
      <c r="H152">
        <f t="shared" si="10"/>
        <v>2.3214892852353182E-11</v>
      </c>
      <c r="J152">
        <f t="shared" si="11"/>
        <v>1.1051979816928915E-2</v>
      </c>
    </row>
    <row r="153" spans="2:10" x14ac:dyDescent="0.25">
      <c r="B153" s="1">
        <v>42208</v>
      </c>
      <c r="C153">
        <f>ASURB.MX!H140</f>
        <v>2.5995041700529135E-2</v>
      </c>
      <c r="D153">
        <f t="shared" si="9"/>
        <v>1.3450444153834023E-4</v>
      </c>
      <c r="E153">
        <f t="shared" si="13"/>
        <v>1.5422427934902322E-4</v>
      </c>
      <c r="F153">
        <f t="shared" si="8"/>
        <v>6.563562500086125E-5</v>
      </c>
      <c r="G153">
        <f t="shared" si="12"/>
        <v>1.4790697089415051E-4</v>
      </c>
      <c r="H153">
        <f t="shared" si="10"/>
        <v>1.7962779313335621E-10</v>
      </c>
      <c r="J153">
        <f t="shared" si="11"/>
        <v>1.216170098687476E-2</v>
      </c>
    </row>
    <row r="154" spans="2:10" x14ac:dyDescent="0.25">
      <c r="B154" s="1">
        <v>42209</v>
      </c>
      <c r="C154">
        <f>ASURB.MX!H141</f>
        <v>-1.4855041821709049E-2</v>
      </c>
      <c r="D154">
        <f t="shared" si="9"/>
        <v>1.519947981000565E-4</v>
      </c>
      <c r="E154">
        <f t="shared" si="13"/>
        <v>1.5918514097860374E-4</v>
      </c>
      <c r="F154">
        <f t="shared" si="8"/>
        <v>1.089537233889458E-4</v>
      </c>
      <c r="G154">
        <f t="shared" si="12"/>
        <v>1.5129298911675871E-4</v>
      </c>
      <c r="H154">
        <f t="shared" si="10"/>
        <v>4.9253584903746758E-13</v>
      </c>
      <c r="J154">
        <f t="shared" si="11"/>
        <v>1.2300121508211158E-2</v>
      </c>
    </row>
    <row r="155" spans="2:10" x14ac:dyDescent="0.25">
      <c r="B155" s="1">
        <v>42212</v>
      </c>
      <c r="C155">
        <f>ASURB.MX!H142</f>
        <v>-1.168973646958717E-2</v>
      </c>
      <c r="D155">
        <f t="shared" si="9"/>
        <v>1.5594336548228427E-4</v>
      </c>
      <c r="E155">
        <f t="shared" si="13"/>
        <v>1.6093188145743889E-4</v>
      </c>
      <c r="F155">
        <f t="shared" ref="F155:F218" si="14">_xlfn.VAR.S(C145:C154)</f>
        <v>1.4972674025824298E-4</v>
      </c>
      <c r="G155">
        <f t="shared" si="12"/>
        <v>1.5061159788020144E-4</v>
      </c>
      <c r="H155">
        <f t="shared" si="10"/>
        <v>2.8427745762620073E-11</v>
      </c>
      <c r="J155">
        <f t="shared" si="11"/>
        <v>1.2272391693561669E-2</v>
      </c>
    </row>
    <row r="156" spans="2:10" x14ac:dyDescent="0.25">
      <c r="B156" s="1">
        <v>42213</v>
      </c>
      <c r="C156">
        <f>ASURB.MX!H143</f>
        <v>1.8563722996950683E-2</v>
      </c>
      <c r="D156">
        <f t="shared" si="9"/>
        <v>1.3410612558194084E-4</v>
      </c>
      <c r="E156">
        <f t="shared" si="13"/>
        <v>1.6352306902734769E-4</v>
      </c>
      <c r="F156">
        <f t="shared" si="14"/>
        <v>1.5959323508051755E-4</v>
      </c>
      <c r="G156">
        <f t="shared" si="12"/>
        <v>1.5963909160247622E-4</v>
      </c>
      <c r="H156">
        <f t="shared" si="10"/>
        <v>6.5193235380581464E-10</v>
      </c>
      <c r="J156">
        <f t="shared" si="11"/>
        <v>1.2634836429589274E-2</v>
      </c>
    </row>
    <row r="157" spans="2:10" x14ac:dyDescent="0.25">
      <c r="B157" s="1">
        <v>42214</v>
      </c>
      <c r="C157">
        <f>ASURB.MX!H144</f>
        <v>-1.0098129140476508E-2</v>
      </c>
      <c r="D157">
        <f t="shared" si="9"/>
        <v>1.3608635292482529E-4</v>
      </c>
      <c r="E157">
        <f t="shared" si="13"/>
        <v>1.6717805419452477E-4</v>
      </c>
      <c r="F157">
        <f t="shared" si="14"/>
        <v>1.9096033853840567E-4</v>
      </c>
      <c r="G157">
        <f t="shared" si="12"/>
        <v>1.5695565439064328E-4</v>
      </c>
      <c r="H157">
        <f t="shared" si="10"/>
        <v>4.3552774367119274E-10</v>
      </c>
      <c r="J157">
        <f t="shared" si="11"/>
        <v>1.2528194378706106E-2</v>
      </c>
    </row>
    <row r="158" spans="2:10" x14ac:dyDescent="0.25">
      <c r="B158" s="1">
        <v>42215</v>
      </c>
      <c r="C158">
        <f>ASURB.MX!H145</f>
        <v>2.9346474704616799E-4</v>
      </c>
      <c r="D158">
        <f t="shared" si="9"/>
        <v>1.3894454257928947E-4</v>
      </c>
      <c r="E158">
        <f t="shared" si="13"/>
        <v>1.6712322612462169E-4</v>
      </c>
      <c r="F158">
        <f t="shared" si="14"/>
        <v>1.9873786272787215E-4</v>
      </c>
      <c r="G158">
        <f t="shared" si="12"/>
        <v>1.4965597829036059E-4</v>
      </c>
      <c r="H158">
        <f t="shared" si="10"/>
        <v>1.1473485499240963E-10</v>
      </c>
      <c r="J158">
        <f t="shared" si="11"/>
        <v>1.2233396024422678E-2</v>
      </c>
    </row>
    <row r="159" spans="2:10" x14ac:dyDescent="0.25">
      <c r="B159" s="1">
        <v>42216</v>
      </c>
      <c r="C159">
        <f>ASURB.MX!H146</f>
        <v>1.0925064490946651E-2</v>
      </c>
      <c r="D159">
        <f t="shared" si="9"/>
        <v>1.3839267303733462E-4</v>
      </c>
      <c r="E159">
        <f t="shared" si="13"/>
        <v>1.6388954536095235E-4</v>
      </c>
      <c r="F159">
        <f t="shared" si="14"/>
        <v>1.8482227133828429E-4</v>
      </c>
      <c r="G159">
        <f t="shared" si="12"/>
        <v>1.4824606474916967E-4</v>
      </c>
      <c r="H159">
        <f t="shared" si="10"/>
        <v>9.7089328226859631E-11</v>
      </c>
      <c r="J159">
        <f t="shared" si="11"/>
        <v>1.2175634059430731E-2</v>
      </c>
    </row>
    <row r="160" spans="2:10" x14ac:dyDescent="0.25">
      <c r="B160" s="1">
        <v>42219</v>
      </c>
      <c r="C160">
        <f>ASURB.MX!H147</f>
        <v>3.0468737097998237E-2</v>
      </c>
      <c r="D160">
        <f t="shared" si="9"/>
        <v>1.3449751736271359E-4</v>
      </c>
      <c r="E160">
        <f t="shared" si="13"/>
        <v>1.488266176405414E-4</v>
      </c>
      <c r="F160">
        <f t="shared" si="14"/>
        <v>1.9638915675995847E-4</v>
      </c>
      <c r="G160">
        <f t="shared" si="12"/>
        <v>1.8454668804769565E-4</v>
      </c>
      <c r="H160">
        <f t="shared" si="10"/>
        <v>2.5049194862544667E-9</v>
      </c>
      <c r="J160">
        <f t="shared" si="11"/>
        <v>1.3584796209281009E-2</v>
      </c>
    </row>
    <row r="161" spans="2:10" x14ac:dyDescent="0.25">
      <c r="B161" s="1">
        <v>42220</v>
      </c>
      <c r="C161">
        <f>ASURB.MX!H148</f>
        <v>1.9290151869420715E-3</v>
      </c>
      <c r="D161">
        <f t="shared" si="9"/>
        <v>1.49322418648454E-4</v>
      </c>
      <c r="E161">
        <f t="shared" si="13"/>
        <v>1.6082705535137479E-4</v>
      </c>
      <c r="F161">
        <f t="shared" si="14"/>
        <v>2.8467854487753254E-4</v>
      </c>
      <c r="G161">
        <f t="shared" si="12"/>
        <v>1.7613225471232153E-4</v>
      </c>
      <c r="H161">
        <f t="shared" si="10"/>
        <v>7.1876730977145207E-10</v>
      </c>
      <c r="J161">
        <f t="shared" si="11"/>
        <v>1.3271482762386481E-2</v>
      </c>
    </row>
    <row r="162" spans="2:10" x14ac:dyDescent="0.25">
      <c r="B162" s="1">
        <v>42221</v>
      </c>
      <c r="C162">
        <f>ASURB.MX!H149</f>
        <v>2.1095155663111254E-2</v>
      </c>
      <c r="D162">
        <f t="shared" si="9"/>
        <v>1.4945918548948074E-4</v>
      </c>
      <c r="E162">
        <f t="shared" si="13"/>
        <v>1.6039123097054265E-4</v>
      </c>
      <c r="F162">
        <f t="shared" si="14"/>
        <v>2.8250645321560997E-4</v>
      </c>
      <c r="G162">
        <f t="shared" si="12"/>
        <v>1.8864385108192618E-4</v>
      </c>
      <c r="H162">
        <f t="shared" si="10"/>
        <v>1.5354380175917775E-9</v>
      </c>
      <c r="J162">
        <f t="shared" si="11"/>
        <v>1.3734767966075225E-2</v>
      </c>
    </row>
    <row r="163" spans="2:10" x14ac:dyDescent="0.25">
      <c r="B163" s="1">
        <v>42222</v>
      </c>
      <c r="C163">
        <f>ASURB.MX!H150</f>
        <v>-1.5450121761075405E-2</v>
      </c>
      <c r="D163">
        <f t="shared" si="9"/>
        <v>1.5837878862645424E-4</v>
      </c>
      <c r="E163">
        <f t="shared" si="13"/>
        <v>1.6227064219488272E-4</v>
      </c>
      <c r="F163">
        <f t="shared" si="14"/>
        <v>2.7207664678342998E-4</v>
      </c>
      <c r="G163">
        <f t="shared" si="12"/>
        <v>1.9097342637328866E-4</v>
      </c>
      <c r="H163">
        <f t="shared" si="10"/>
        <v>1.0624104098473633E-9</v>
      </c>
      <c r="J163">
        <f t="shared" si="11"/>
        <v>1.3819313527570343E-2</v>
      </c>
    </row>
    <row r="164" spans="2:10" x14ac:dyDescent="0.25">
      <c r="B164" s="1">
        <v>42223</v>
      </c>
      <c r="C164">
        <f>ASURB.MX!H151</f>
        <v>7.3983418083150539E-3</v>
      </c>
      <c r="D164">
        <f t="shared" si="9"/>
        <v>1.6751362767206159E-4</v>
      </c>
      <c r="E164">
        <f t="shared" si="13"/>
        <v>1.6403670542634543E-4</v>
      </c>
      <c r="F164">
        <f t="shared" si="14"/>
        <v>2.713215279000166E-4</v>
      </c>
      <c r="G164">
        <f t="shared" si="12"/>
        <v>1.846338077227779E-4</v>
      </c>
      <c r="H164">
        <f t="shared" si="10"/>
        <v>2.9310056496894457E-10</v>
      </c>
      <c r="J164">
        <f t="shared" si="11"/>
        <v>1.3588002344817942E-2</v>
      </c>
    </row>
    <row r="165" spans="2:10" x14ac:dyDescent="0.25">
      <c r="B165" s="1">
        <v>42226</v>
      </c>
      <c r="C165">
        <f>ASURB.MX!H152</f>
        <v>-2.8573204222125392E-3</v>
      </c>
      <c r="D165">
        <f t="shared" si="9"/>
        <v>1.6787390799289067E-4</v>
      </c>
      <c r="E165">
        <f t="shared" si="13"/>
        <v>1.5354357633047403E-4</v>
      </c>
      <c r="F165">
        <f t="shared" si="14"/>
        <v>2.3196156134716711E-4</v>
      </c>
      <c r="G165">
        <f t="shared" si="12"/>
        <v>1.7642207679760498E-4</v>
      </c>
      <c r="H165">
        <f t="shared" si="10"/>
        <v>7.3071189913890823E-11</v>
      </c>
      <c r="J165">
        <f t="shared" si="11"/>
        <v>1.328239725341796E-2</v>
      </c>
    </row>
    <row r="166" spans="2:10" x14ac:dyDescent="0.25">
      <c r="B166" s="1">
        <v>42227</v>
      </c>
      <c r="C166">
        <f>ASURB.MX!H153</f>
        <v>-3.4635650735925262E-3</v>
      </c>
      <c r="D166">
        <f t="shared" si="9"/>
        <v>1.3995293577090306E-4</v>
      </c>
      <c r="E166">
        <f t="shared" si="13"/>
        <v>1.4785299264685043E-4</v>
      </c>
      <c r="F166">
        <f t="shared" si="14"/>
        <v>2.0633047741130275E-4</v>
      </c>
      <c r="G166">
        <f t="shared" si="12"/>
        <v>1.6877078202136395E-4</v>
      </c>
      <c r="H166">
        <f t="shared" si="10"/>
        <v>8.3046826251520295E-10</v>
      </c>
      <c r="J166">
        <f t="shared" si="11"/>
        <v>1.2991180932515872E-2</v>
      </c>
    </row>
    <row r="167" spans="2:10" x14ac:dyDescent="0.25">
      <c r="B167" s="1">
        <v>42228</v>
      </c>
      <c r="C167">
        <f>ASURB.MX!H154</f>
        <v>4.7839901370128122E-4</v>
      </c>
      <c r="D167">
        <f t="shared" si="9"/>
        <v>1.3441985201333688E-4</v>
      </c>
      <c r="E167">
        <f t="shared" si="13"/>
        <v>1.408106626476282E-4</v>
      </c>
      <c r="F167">
        <f t="shared" si="14"/>
        <v>1.9446192839034189E-4</v>
      </c>
      <c r="G167">
        <f t="shared" si="12"/>
        <v>1.6092794997577822E-4</v>
      </c>
      <c r="H167">
        <f t="shared" si="10"/>
        <v>7.0267925758638666E-10</v>
      </c>
      <c r="J167">
        <f t="shared" si="11"/>
        <v>1.2685738054042351E-2</v>
      </c>
    </row>
    <row r="168" spans="2:10" x14ac:dyDescent="0.25">
      <c r="B168" s="1">
        <v>42229</v>
      </c>
      <c r="C168">
        <f>ASURB.MX!H155</f>
        <v>6.6347929757054865E-3</v>
      </c>
      <c r="D168">
        <f t="shared" si="9"/>
        <v>1.318163859438658E-4</v>
      </c>
      <c r="E168">
        <f t="shared" si="13"/>
        <v>1.3997497623627477E-4</v>
      </c>
      <c r="F168">
        <f t="shared" si="14"/>
        <v>1.724562729264616E-4</v>
      </c>
      <c r="G168">
        <f t="shared" si="12"/>
        <v>1.5548784529163481E-4</v>
      </c>
      <c r="H168">
        <f t="shared" si="10"/>
        <v>5.6033798765308066E-10</v>
      </c>
      <c r="J168">
        <f t="shared" si="11"/>
        <v>1.246947654441175E-2</v>
      </c>
    </row>
    <row r="169" spans="2:10" x14ac:dyDescent="0.25">
      <c r="B169" s="1">
        <v>42230</v>
      </c>
      <c r="C169">
        <f>ASURB.MX!H156</f>
        <v>8.5559864563374711E-3</v>
      </c>
      <c r="D169">
        <f t="shared" si="9"/>
        <v>1.2958772992107198E-4</v>
      </c>
      <c r="E169">
        <f t="shared" si="13"/>
        <v>1.3880904474969277E-4</v>
      </c>
      <c r="F169">
        <f t="shared" si="14"/>
        <v>1.6972998848483281E-4</v>
      </c>
      <c r="G169">
        <f t="shared" si="12"/>
        <v>1.5165893850902881E-4</v>
      </c>
      <c r="H169">
        <f t="shared" si="10"/>
        <v>4.871382485330993E-10</v>
      </c>
      <c r="J169">
        <f t="shared" si="11"/>
        <v>1.2314988368205177E-2</v>
      </c>
    </row>
    <row r="170" spans="2:10" x14ac:dyDescent="0.25">
      <c r="B170" s="1">
        <v>42233</v>
      </c>
      <c r="C170">
        <f>ASURB.MX!H157</f>
        <v>-1.3716933861418893E-2</v>
      </c>
      <c r="D170">
        <f t="shared" si="9"/>
        <v>1.2990339326333816E-4</v>
      </c>
      <c r="E170">
        <f t="shared" si="13"/>
        <v>1.3921288319393554E-4</v>
      </c>
      <c r="F170">
        <f t="shared" si="14"/>
        <v>1.6754878914273881E-4</v>
      </c>
      <c r="G170">
        <f t="shared" si="12"/>
        <v>1.5335719136617352E-4</v>
      </c>
      <c r="H170">
        <f t="shared" si="10"/>
        <v>5.5008064544856351E-10</v>
      </c>
      <c r="J170">
        <f t="shared" si="11"/>
        <v>1.2383747064849699E-2</v>
      </c>
    </row>
    <row r="171" spans="2:10" x14ac:dyDescent="0.25">
      <c r="B171" s="1">
        <v>42234</v>
      </c>
      <c r="C171">
        <f>ASURB.MX!H158</f>
        <v>-1.0402690904082589E-2</v>
      </c>
      <c r="D171">
        <f t="shared" si="9"/>
        <v>1.3922129334340672E-4</v>
      </c>
      <c r="E171">
        <f t="shared" si="13"/>
        <v>1.4183589080579549E-4</v>
      </c>
      <c r="F171">
        <f t="shared" si="14"/>
        <v>1.1741039443016194E-4</v>
      </c>
      <c r="G171">
        <f t="shared" si="12"/>
        <v>1.5125661625728398E-4</v>
      </c>
      <c r="H171">
        <f t="shared" si="10"/>
        <v>1.4484899764129887E-10</v>
      </c>
      <c r="J171">
        <f t="shared" si="11"/>
        <v>1.2298642862417136E-2</v>
      </c>
    </row>
    <row r="172" spans="2:10" x14ac:dyDescent="0.25">
      <c r="B172" s="1">
        <v>42235</v>
      </c>
      <c r="C172">
        <f>ASURB.MX!H159</f>
        <v>-1.9534751654392529E-2</v>
      </c>
      <c r="D172">
        <f t="shared" si="9"/>
        <v>1.4399070089300559E-4</v>
      </c>
      <c r="E172">
        <f t="shared" si="13"/>
        <v>1.3913026397245431E-4</v>
      </c>
      <c r="F172">
        <f t="shared" si="14"/>
        <v>1.3023708849687739E-4</v>
      </c>
      <c r="G172">
        <f t="shared" si="12"/>
        <v>1.6197558553537121E-4</v>
      </c>
      <c r="H172">
        <f t="shared" si="10"/>
        <v>3.2345607559919886E-10</v>
      </c>
      <c r="J172">
        <f t="shared" si="11"/>
        <v>1.2726962934469921E-2</v>
      </c>
    </row>
    <row r="173" spans="2:10" x14ac:dyDescent="0.25">
      <c r="B173" s="1">
        <v>42236</v>
      </c>
      <c r="C173">
        <f>ASURB.MX!H160</f>
        <v>5.643773337166238E-3</v>
      </c>
      <c r="D173">
        <f t="shared" si="9"/>
        <v>1.6103735624372305E-4</v>
      </c>
      <c r="E173">
        <f t="shared" si="13"/>
        <v>1.448818417578552E-4</v>
      </c>
      <c r="F173">
        <f t="shared" si="14"/>
        <v>1.0329049445291196E-4</v>
      </c>
      <c r="G173">
        <f t="shared" si="12"/>
        <v>1.559204981343558E-4</v>
      </c>
      <c r="H173">
        <f t="shared" si="10"/>
        <v>2.6182236911397401E-11</v>
      </c>
      <c r="J173">
        <f t="shared" si="11"/>
        <v>1.2486812969463256E-2</v>
      </c>
    </row>
    <row r="174" spans="2:10" x14ac:dyDescent="0.25">
      <c r="B174" s="1">
        <v>42237</v>
      </c>
      <c r="C174">
        <f>ASURB.MX!H161</f>
        <v>-2.0892995755152972E-2</v>
      </c>
      <c r="D174">
        <f t="shared" si="9"/>
        <v>1.5757393422622656E-4</v>
      </c>
      <c r="E174">
        <f t="shared" si="13"/>
        <v>1.4233019183983381E-4</v>
      </c>
      <c r="F174">
        <f t="shared" si="14"/>
        <v>9.521817662319759E-5</v>
      </c>
      <c r="G174">
        <f t="shared" si="12"/>
        <v>1.6897762608186469E-4</v>
      </c>
      <c r="H174">
        <f t="shared" si="10"/>
        <v>1.3004418793834735E-10</v>
      </c>
      <c r="J174">
        <f t="shared" si="11"/>
        <v>1.2999139436203641E-2</v>
      </c>
    </row>
    <row r="175" spans="2:10" x14ac:dyDescent="0.25">
      <c r="B175" s="1">
        <v>42240</v>
      </c>
      <c r="C175">
        <f>ASURB.MX!H162</f>
        <v>-1.1222832031770548E-2</v>
      </c>
      <c r="D175">
        <f t="shared" ref="D175:D238" si="15">_xlfn.VAR.S(C145:C174)</f>
        <v>1.7480757865915458E-4</v>
      </c>
      <c r="E175">
        <f t="shared" si="13"/>
        <v>1.4752402095372531E-4</v>
      </c>
      <c r="F175">
        <f t="shared" si="14"/>
        <v>1.153764667162924E-4</v>
      </c>
      <c r="G175">
        <f t="shared" si="12"/>
        <v>1.6697549456921854E-4</v>
      </c>
      <c r="H175">
        <f t="shared" ref="H175:H238" si="16">(D175-G175)^2</f>
        <v>6.1341541191829242E-11</v>
      </c>
      <c r="J175">
        <f t="shared" si="11"/>
        <v>1.2921899804952E-2</v>
      </c>
    </row>
    <row r="176" spans="2:10" x14ac:dyDescent="0.25">
      <c r="B176" s="1">
        <v>42241</v>
      </c>
      <c r="C176">
        <f>ASURB.MX!H163</f>
        <v>1.864920519305438E-2</v>
      </c>
      <c r="D176">
        <f t="shared" si="15"/>
        <v>1.7535444304760372E-4</v>
      </c>
      <c r="E176">
        <f t="shared" si="13"/>
        <v>1.4952171841012244E-4</v>
      </c>
      <c r="F176">
        <f t="shared" si="14"/>
        <v>1.1847406705240603E-4</v>
      </c>
      <c r="G176">
        <f t="shared" si="12"/>
        <v>1.7538954499536107E-4</v>
      </c>
      <c r="H176">
        <f t="shared" si="16"/>
        <v>1.2321467363595064E-15</v>
      </c>
      <c r="J176">
        <f t="shared" si="11"/>
        <v>1.3243471787841776E-2</v>
      </c>
    </row>
    <row r="177" spans="2:10" x14ac:dyDescent="0.25">
      <c r="B177" s="1">
        <v>42242</v>
      </c>
      <c r="C177">
        <f>ASURB.MX!H164</f>
        <v>1.0894072471196569E-2</v>
      </c>
      <c r="D177">
        <f t="shared" si="15"/>
        <v>1.8636015490981265E-4</v>
      </c>
      <c r="E177">
        <f t="shared" si="13"/>
        <v>1.5323788886186749E-4</v>
      </c>
      <c r="F177">
        <f t="shared" si="14"/>
        <v>1.7881374001049542E-4</v>
      </c>
      <c r="G177">
        <f t="shared" si="12"/>
        <v>1.7275069375705573E-4</v>
      </c>
      <c r="H177">
        <f t="shared" si="16"/>
        <v>1.8521743286839959E-10</v>
      </c>
      <c r="J177">
        <f t="shared" si="11"/>
        <v>1.3143465819830618E-2</v>
      </c>
    </row>
    <row r="178" spans="2:10" x14ac:dyDescent="0.25">
      <c r="B178" s="1">
        <v>42243</v>
      </c>
      <c r="C178">
        <f>ASURB.MX!H165</f>
        <v>3.102543188660393E-3</v>
      </c>
      <c r="D178">
        <f t="shared" si="15"/>
        <v>1.8709275037530316E-4</v>
      </c>
      <c r="E178">
        <f t="shared" si="13"/>
        <v>1.5415808648823416E-4</v>
      </c>
      <c r="F178">
        <f t="shared" si="14"/>
        <v>1.9905777439443778E-4</v>
      </c>
      <c r="G178">
        <f t="shared" si="12"/>
        <v>1.6515993311109938E-4</v>
      </c>
      <c r="H178">
        <f t="shared" si="16"/>
        <v>4.8104847314495508E-10</v>
      </c>
      <c r="J178">
        <f t="shared" si="11"/>
        <v>1.2851456458748144E-2</v>
      </c>
    </row>
    <row r="179" spans="2:10" x14ac:dyDescent="0.25">
      <c r="B179" s="1">
        <v>42244</v>
      </c>
      <c r="C179">
        <f>ASURB.MX!H166</f>
        <v>-6.0507841662678129E-3</v>
      </c>
      <c r="D179">
        <f t="shared" si="15"/>
        <v>1.8357688795944598E-4</v>
      </c>
      <c r="E179">
        <f t="shared" si="13"/>
        <v>1.5411126201627683E-4</v>
      </c>
      <c r="F179">
        <f t="shared" si="14"/>
        <v>1.9310434952560685E-4</v>
      </c>
      <c r="G179">
        <f t="shared" si="12"/>
        <v>1.5917815743913004E-4</v>
      </c>
      <c r="H179">
        <f t="shared" si="16"/>
        <v>5.9529805100299672E-10</v>
      </c>
      <c r="J179">
        <f t="shared" si="11"/>
        <v>1.2616582637114142E-2</v>
      </c>
    </row>
    <row r="180" spans="2:10" x14ac:dyDescent="0.25">
      <c r="B180" s="1">
        <v>42247</v>
      </c>
      <c r="C180">
        <f>ASURB.MX!H167</f>
        <v>-2.4597960026334029E-4</v>
      </c>
      <c r="D180">
        <f t="shared" si="15"/>
        <v>1.846578518282472E-4</v>
      </c>
      <c r="E180">
        <f t="shared" si="13"/>
        <v>1.5471183192719193E-4</v>
      </c>
      <c r="F180">
        <f t="shared" si="14"/>
        <v>1.7727904304173862E-4</v>
      </c>
      <c r="G180">
        <f t="shared" si="12"/>
        <v>1.5177386868635265E-4</v>
      </c>
      <c r="H180">
        <f t="shared" si="16"/>
        <v>1.0813563472764046E-9</v>
      </c>
      <c r="J180">
        <f t="shared" si="11"/>
        <v>1.2319653756756017E-2</v>
      </c>
    </row>
    <row r="181" spans="2:10" x14ac:dyDescent="0.25">
      <c r="B181" s="1">
        <v>42248</v>
      </c>
      <c r="C181">
        <f>ASURB.MX!H168</f>
        <v>4.6649538239260492E-3</v>
      </c>
      <c r="D181">
        <f t="shared" si="15"/>
        <v>1.8435933010915327E-4</v>
      </c>
      <c r="E181">
        <f t="shared" si="13"/>
        <v>1.5303267866787466E-4</v>
      </c>
      <c r="F181">
        <f t="shared" si="14"/>
        <v>1.6739476021144053E-4</v>
      </c>
      <c r="G181">
        <f t="shared" si="12"/>
        <v>1.4572396201621625E-4</v>
      </c>
      <c r="H181">
        <f t="shared" si="16"/>
        <v>1.4926916676767356E-9</v>
      </c>
      <c r="J181">
        <f t="shared" si="11"/>
        <v>1.2071618036378398E-2</v>
      </c>
    </row>
    <row r="182" spans="2:10" x14ac:dyDescent="0.25">
      <c r="B182" s="1">
        <v>42249</v>
      </c>
      <c r="C182">
        <f>ASURB.MX!H169</f>
        <v>8.9781114334493454E-4</v>
      </c>
      <c r="D182">
        <f t="shared" si="15"/>
        <v>1.8481989634169311E-4</v>
      </c>
      <c r="E182">
        <f t="shared" si="13"/>
        <v>1.5303115752140402E-4</v>
      </c>
      <c r="F182">
        <f t="shared" si="14"/>
        <v>1.6533147467705765E-4</v>
      </c>
      <c r="G182">
        <f t="shared" si="12"/>
        <v>1.3898043641662858E-4</v>
      </c>
      <c r="H182">
        <f t="shared" si="16"/>
        <v>2.1012560862215965E-9</v>
      </c>
      <c r="J182">
        <f t="shared" si="11"/>
        <v>1.1788996412614119E-2</v>
      </c>
    </row>
    <row r="183" spans="2:10" x14ac:dyDescent="0.25">
      <c r="B183" s="1">
        <v>42250</v>
      </c>
      <c r="C183">
        <f>ASURB.MX!H170</f>
        <v>-6.9362218791278014E-4</v>
      </c>
      <c r="D183">
        <f t="shared" si="15"/>
        <v>1.78356959668565E-4</v>
      </c>
      <c r="E183">
        <f t="shared" si="13"/>
        <v>1.4909367221148398E-4</v>
      </c>
      <c r="F183">
        <f t="shared" si="14"/>
        <v>1.2518912203976203E-4</v>
      </c>
      <c r="G183">
        <f t="shared" si="12"/>
        <v>1.3253558895649439E-4</v>
      </c>
      <c r="H183">
        <f t="shared" si="16"/>
        <v>2.0995980139330024E-9</v>
      </c>
      <c r="J183">
        <f t="shared" si="11"/>
        <v>1.1512410214915659E-2</v>
      </c>
    </row>
    <row r="184" spans="2:10" x14ac:dyDescent="0.25">
      <c r="B184" s="1">
        <v>42251</v>
      </c>
      <c r="C184">
        <f>ASURB.MX!H171</f>
        <v>5.941685850196712E-3</v>
      </c>
      <c r="D184">
        <f t="shared" si="15"/>
        <v>1.5644425206137998E-4</v>
      </c>
      <c r="E184">
        <f t="shared" si="13"/>
        <v>1.459118987538324E-4</v>
      </c>
      <c r="F184">
        <f t="shared" si="14"/>
        <v>1.2202328513178475E-4</v>
      </c>
      <c r="G184">
        <f t="shared" si="12"/>
        <v>1.2801105325640388E-4</v>
      </c>
      <c r="H184">
        <f t="shared" si="16"/>
        <v>8.0844679428329466E-10</v>
      </c>
      <c r="J184">
        <f t="shared" si="11"/>
        <v>1.1314196977974348E-2</v>
      </c>
    </row>
    <row r="185" spans="2:10" x14ac:dyDescent="0.25">
      <c r="B185" s="1">
        <v>42254</v>
      </c>
      <c r="C185">
        <f>ASURB.MX!H172</f>
        <v>1.6499402036981258E-2</v>
      </c>
      <c r="D185">
        <f t="shared" si="15"/>
        <v>1.4912384034367824E-4</v>
      </c>
      <c r="E185">
        <f t="shared" si="13"/>
        <v>1.4170007074103667E-4</v>
      </c>
      <c r="F185">
        <f t="shared" si="14"/>
        <v>6.9978158167846265E-5</v>
      </c>
      <c r="G185">
        <f t="shared" si="12"/>
        <v>1.3472206675260641E-4</v>
      </c>
      <c r="H185">
        <f t="shared" si="16"/>
        <v>2.0741108256849399E-10</v>
      </c>
      <c r="J185">
        <f t="shared" si="11"/>
        <v>1.1606983533744088E-2</v>
      </c>
    </row>
    <row r="186" spans="2:10" x14ac:dyDescent="0.25">
      <c r="B186" s="1">
        <v>42255</v>
      </c>
      <c r="C186">
        <f>ASURB.MX!H173</f>
        <v>-1.0028113847564307E-2</v>
      </c>
      <c r="D186">
        <f t="shared" si="15"/>
        <v>1.5095342247638976E-4</v>
      </c>
      <c r="E186">
        <f t="shared" si="13"/>
        <v>1.4492256773720379E-4</v>
      </c>
      <c r="F186">
        <f t="shared" si="14"/>
        <v>6.1713654604635332E-5</v>
      </c>
      <c r="G186">
        <f t="shared" si="12"/>
        <v>1.3313253163306526E-4</v>
      </c>
      <c r="H186">
        <f t="shared" si="16"/>
        <v>3.1758415044968695E-10</v>
      </c>
      <c r="J186">
        <f t="shared" si="11"/>
        <v>1.1538307138963899E-2</v>
      </c>
    </row>
    <row r="187" spans="2:10" x14ac:dyDescent="0.25">
      <c r="B187" s="1">
        <v>42256</v>
      </c>
      <c r="C187">
        <f>ASURB.MX!H174</f>
        <v>-1.2902922796249553E-2</v>
      </c>
      <c r="D187">
        <f t="shared" si="15"/>
        <v>1.4541096689371871E-4</v>
      </c>
      <c r="E187">
        <f t="shared" si="13"/>
        <v>1.4684048633832169E-4</v>
      </c>
      <c r="F187">
        <f t="shared" si="14"/>
        <v>5.9301682732176512E-5</v>
      </c>
      <c r="G187">
        <f t="shared" si="12"/>
        <v>1.3468455549327257E-4</v>
      </c>
      <c r="H187">
        <f t="shared" si="16"/>
        <v>1.1505590153162104E-10</v>
      </c>
      <c r="J187">
        <f t="shared" si="11"/>
        <v>1.1605367529435359E-2</v>
      </c>
    </row>
    <row r="188" spans="2:10" x14ac:dyDescent="0.25">
      <c r="B188" s="1">
        <v>42257</v>
      </c>
      <c r="C188">
        <f>ASURB.MX!H175</f>
        <v>2.2491920679986416E-2</v>
      </c>
      <c r="D188">
        <f t="shared" si="15"/>
        <v>1.4781617704822989E-4</v>
      </c>
      <c r="E188">
        <f t="shared" si="13"/>
        <v>1.4918303517121945E-4</v>
      </c>
      <c r="F188">
        <f t="shared" si="14"/>
        <v>7.1532134015067075E-5</v>
      </c>
      <c r="G188">
        <f t="shared" si="12"/>
        <v>1.5195785186668777E-4</v>
      </c>
      <c r="H188">
        <f t="shared" si="16"/>
        <v>1.7153470301848122E-11</v>
      </c>
      <c r="J188">
        <f t="shared" si="11"/>
        <v>1.2327118554905188E-2</v>
      </c>
    </row>
    <row r="189" spans="2:10" x14ac:dyDescent="0.25">
      <c r="B189" s="1">
        <v>42258</v>
      </c>
      <c r="C189">
        <f>ASURB.MX!H176</f>
        <v>-1.0787272316532676E-3</v>
      </c>
      <c r="D189">
        <f t="shared" si="15"/>
        <v>1.6333324388900897E-4</v>
      </c>
      <c r="E189">
        <f t="shared" si="13"/>
        <v>1.4975984867697222E-4</v>
      </c>
      <c r="F189">
        <f t="shared" si="14"/>
        <v>1.2198443914832249E-4</v>
      </c>
      <c r="G189">
        <f t="shared" si="12"/>
        <v>1.4494088181689083E-4</v>
      </c>
      <c r="H189">
        <f t="shared" si="16"/>
        <v>3.3827898259188964E-10</v>
      </c>
      <c r="J189">
        <f t="shared" si="11"/>
        <v>1.2039139579591676E-2</v>
      </c>
    </row>
    <row r="190" spans="2:10" x14ac:dyDescent="0.25">
      <c r="B190" s="1">
        <v>42261</v>
      </c>
      <c r="C190">
        <f>ASURB.MX!H177</f>
        <v>6.7932849468657066E-4</v>
      </c>
      <c r="D190">
        <f t="shared" si="15"/>
        <v>1.604388474529102E-4</v>
      </c>
      <c r="E190">
        <f t="shared" si="13"/>
        <v>1.4958369061178356E-4</v>
      </c>
      <c r="F190">
        <f t="shared" si="14"/>
        <v>1.1549779020920753E-4</v>
      </c>
      <c r="G190">
        <f t="shared" si="12"/>
        <v>1.3821776124149646E-4</v>
      </c>
      <c r="H190">
        <f t="shared" si="16"/>
        <v>4.9377667241508199E-10</v>
      </c>
      <c r="J190">
        <f t="shared" si="11"/>
        <v>1.1756605004910919E-2</v>
      </c>
    </row>
    <row r="191" spans="2:10" x14ac:dyDescent="0.25">
      <c r="B191" s="1">
        <v>42262</v>
      </c>
      <c r="C191">
        <f>ASURB.MX!H178</f>
        <v>2.352857315011863E-2</v>
      </c>
      <c r="D191">
        <f t="shared" si="15"/>
        <v>1.2994330977953228E-4</v>
      </c>
      <c r="E191">
        <f t="shared" si="13"/>
        <v>1.4942405847612523E-4</v>
      </c>
      <c r="F191">
        <f t="shared" si="14"/>
        <v>1.1500753489064556E-4</v>
      </c>
      <c r="G191">
        <f t="shared" si="12"/>
        <v>1.5754662743827392E-4</v>
      </c>
      <c r="H191">
        <f t="shared" si="16"/>
        <v>7.6194314576939781E-10</v>
      </c>
      <c r="J191">
        <f t="shared" si="11"/>
        <v>1.2551757942147941E-2</v>
      </c>
    </row>
    <row r="192" spans="2:10" x14ac:dyDescent="0.25">
      <c r="B192" s="1">
        <v>42264</v>
      </c>
      <c r="C192">
        <f>ASURB.MX!H179</f>
        <v>1.6868291232857283E-2</v>
      </c>
      <c r="D192">
        <f t="shared" si="15"/>
        <v>1.480198566988228E-4</v>
      </c>
      <c r="E192">
        <f t="shared" si="13"/>
        <v>1.5391565272426742E-4</v>
      </c>
      <c r="F192">
        <f t="shared" si="14"/>
        <v>1.5904952070342333E-4</v>
      </c>
      <c r="G192">
        <f t="shared" si="12"/>
        <v>1.6345602863706671E-4</v>
      </c>
      <c r="H192">
        <f t="shared" si="16"/>
        <v>2.3827540410702868E-10</v>
      </c>
      <c r="J192">
        <f t="shared" si="11"/>
        <v>1.2784992320571283E-2</v>
      </c>
    </row>
    <row r="193" spans="2:10" x14ac:dyDescent="0.25">
      <c r="B193" s="1">
        <v>42265</v>
      </c>
      <c r="C193">
        <f>ASURB.MX!H180</f>
        <v>6.3483081763801626E-3</v>
      </c>
      <c r="D193">
        <f t="shared" si="15"/>
        <v>1.4274404434432638E-4</v>
      </c>
      <c r="E193">
        <f t="shared" si="13"/>
        <v>1.5657870179924775E-4</v>
      </c>
      <c r="F193">
        <f t="shared" si="14"/>
        <v>1.7165198147144365E-4</v>
      </c>
      <c r="G193">
        <f t="shared" si="12"/>
        <v>1.5772520455022512E-4</v>
      </c>
      <c r="H193">
        <f t="shared" si="16"/>
        <v>2.2443516111480406E-10</v>
      </c>
      <c r="J193">
        <f t="shared" si="11"/>
        <v>1.2558869557019259E-2</v>
      </c>
    </row>
    <row r="194" spans="2:10" x14ac:dyDescent="0.25">
      <c r="B194" s="1">
        <v>42268</v>
      </c>
      <c r="C194">
        <f>ASURB.MX!H181</f>
        <v>-9.7685923417619846E-3</v>
      </c>
      <c r="D194">
        <f t="shared" si="15"/>
        <v>1.3413420881320986E-4</v>
      </c>
      <c r="E194">
        <f t="shared" si="13"/>
        <v>1.5669542922451548E-4</v>
      </c>
      <c r="F194">
        <f t="shared" si="14"/>
        <v>1.6593184481241091E-4</v>
      </c>
      <c r="G194">
        <f t="shared" si="12"/>
        <v>1.548261813120271E-4</v>
      </c>
      <c r="H194">
        <f t="shared" si="16"/>
        <v>4.2815772589180911E-10</v>
      </c>
      <c r="J194">
        <f t="shared" si="11"/>
        <v>1.2442916913329731E-2</v>
      </c>
    </row>
    <row r="195" spans="2:10" x14ac:dyDescent="0.25">
      <c r="B195" s="1">
        <v>42269</v>
      </c>
      <c r="C195">
        <f>ASURB.MX!H182</f>
        <v>5.0035580919831932E-4</v>
      </c>
      <c r="D195">
        <f t="shared" si="15"/>
        <v>1.3702127041196845E-4</v>
      </c>
      <c r="E195">
        <f t="shared" si="13"/>
        <v>1.5554505633750252E-4</v>
      </c>
      <c r="F195">
        <f t="shared" si="14"/>
        <v>1.9373105607929945E-4</v>
      </c>
      <c r="G195">
        <f t="shared" si="12"/>
        <v>1.4763323926774642E-4</v>
      </c>
      <c r="H195">
        <f t="shared" si="16"/>
        <v>1.1261388299600148E-10</v>
      </c>
      <c r="J195">
        <f t="shared" si="11"/>
        <v>1.2150441937137366E-2</v>
      </c>
    </row>
    <row r="196" spans="2:10" x14ac:dyDescent="0.25">
      <c r="B196" s="1">
        <v>42270</v>
      </c>
      <c r="C196">
        <f>ASURB.MX!H183</f>
        <v>6.6725921673812761E-3</v>
      </c>
      <c r="D196">
        <f t="shared" si="15"/>
        <v>1.3651142446860452E-4</v>
      </c>
      <c r="E196">
        <f t="shared" si="13"/>
        <v>1.4366577058463057E-4</v>
      </c>
      <c r="F196">
        <f t="shared" si="14"/>
        <v>1.7938138893255031E-4</v>
      </c>
      <c r="G196">
        <f t="shared" si="12"/>
        <v>1.4283518966342031E-4</v>
      </c>
      <c r="H196">
        <f t="shared" si="16"/>
        <v>3.9990006239163654E-11</v>
      </c>
      <c r="J196">
        <f t="shared" si="11"/>
        <v>1.1951367690077161E-2</v>
      </c>
    </row>
    <row r="197" spans="2:10" x14ac:dyDescent="0.25">
      <c r="B197" s="1">
        <v>42271</v>
      </c>
      <c r="C197">
        <f>ASURB.MX!H184</f>
        <v>-7.4809288071064212E-3</v>
      </c>
      <c r="D197">
        <f t="shared" si="15"/>
        <v>1.3676052778434651E-4</v>
      </c>
      <c r="E197">
        <f t="shared" si="13"/>
        <v>1.4107932456047283E-4</v>
      </c>
      <c r="F197">
        <f t="shared" si="14"/>
        <v>1.5645822894024821E-4</v>
      </c>
      <c r="G197">
        <f t="shared" si="12"/>
        <v>1.3879278973929679E-4</v>
      </c>
      <c r="H197">
        <f t="shared" si="16"/>
        <v>4.1300886535383417E-12</v>
      </c>
      <c r="J197">
        <f t="shared" si="11"/>
        <v>1.1781035172653411E-2</v>
      </c>
    </row>
    <row r="198" spans="2:10" x14ac:dyDescent="0.25">
      <c r="B198" s="1">
        <v>42272</v>
      </c>
      <c r="C198">
        <f>ASURB.MX!H185</f>
        <v>-5.250829443135257E-3</v>
      </c>
      <c r="D198">
        <f t="shared" si="15"/>
        <v>1.3938749627991E-4</v>
      </c>
      <c r="E198">
        <f t="shared" si="13"/>
        <v>1.4136087703539758E-4</v>
      </c>
      <c r="F198">
        <f t="shared" si="14"/>
        <v>1.3742469468285272E-4</v>
      </c>
      <c r="G198">
        <f t="shared" si="12"/>
        <v>1.3361726907598897E-4</v>
      </c>
      <c r="H198">
        <f t="shared" si="16"/>
        <v>3.3295521984870373E-11</v>
      </c>
      <c r="J198">
        <f t="shared" si="11"/>
        <v>1.1559293623573587E-2</v>
      </c>
    </row>
    <row r="199" spans="2:10" x14ac:dyDescent="0.25">
      <c r="B199" s="1">
        <v>42275</v>
      </c>
      <c r="C199">
        <f>ASURB.MX!H186</f>
        <v>3.8739837625912055E-5</v>
      </c>
      <c r="D199">
        <f t="shared" si="15"/>
        <v>1.396020237534859E-4</v>
      </c>
      <c r="E199">
        <f t="shared" si="13"/>
        <v>1.4196447116352954E-4</v>
      </c>
      <c r="F199">
        <f t="shared" si="14"/>
        <v>1.1195332987504228E-4</v>
      </c>
      <c r="G199">
        <f t="shared" si="12"/>
        <v>1.27399670203386E-4</v>
      </c>
      <c r="H199">
        <f t="shared" si="16"/>
        <v>1.4889743216163558E-10</v>
      </c>
      <c r="J199">
        <f t="shared" si="11"/>
        <v>1.1287146238238698E-2</v>
      </c>
    </row>
    <row r="200" spans="2:10" x14ac:dyDescent="0.25">
      <c r="B200" s="1">
        <v>42276</v>
      </c>
      <c r="C200">
        <f>ASURB.MX!H187</f>
        <v>-2.2706838420366145E-2</v>
      </c>
      <c r="D200">
        <f t="shared" si="15"/>
        <v>1.3743822372827739E-4</v>
      </c>
      <c r="E200">
        <f t="shared" si="13"/>
        <v>1.3994258752203208E-4</v>
      </c>
      <c r="F200">
        <f t="shared" si="14"/>
        <v>1.1104006025241166E-4</v>
      </c>
      <c r="G200">
        <f t="shared" si="12"/>
        <v>1.4546398357803214E-4</v>
      </c>
      <c r="H200">
        <f t="shared" si="16"/>
        <v>6.4412821165935385E-11</v>
      </c>
      <c r="J200">
        <f t="shared" si="11"/>
        <v>1.2060845060692561E-2</v>
      </c>
    </row>
    <row r="201" spans="2:10" x14ac:dyDescent="0.25">
      <c r="B201" s="1">
        <v>42277</v>
      </c>
      <c r="C201">
        <f>ASURB.MX!H188</f>
        <v>2.2474643513891383E-2</v>
      </c>
      <c r="D201">
        <f t="shared" si="15"/>
        <v>1.4892902640401551E-4</v>
      </c>
      <c r="E201">
        <f t="shared" si="13"/>
        <v>1.4422578493907765E-4</v>
      </c>
      <c r="F201">
        <f t="shared" si="14"/>
        <v>1.7890167793282622E-4</v>
      </c>
      <c r="G201">
        <f t="shared" si="12"/>
        <v>1.6219952470711643E-4</v>
      </c>
      <c r="H201">
        <f t="shared" si="16"/>
        <v>1.7610612521260432E-10</v>
      </c>
      <c r="J201">
        <f t="shared" si="11"/>
        <v>1.2735757720179684E-2</v>
      </c>
    </row>
    <row r="202" spans="2:10" x14ac:dyDescent="0.25">
      <c r="B202" s="1">
        <v>42278</v>
      </c>
      <c r="C202">
        <f>ASURB.MX!H189</f>
        <v>-1.9361558665334082E-4</v>
      </c>
      <c r="D202">
        <f t="shared" si="15"/>
        <v>1.6098251282354009E-4</v>
      </c>
      <c r="E202">
        <f t="shared" si="13"/>
        <v>1.5011675466662969E-4</v>
      </c>
      <c r="F202">
        <f t="shared" si="14"/>
        <v>1.7370713097940025E-4</v>
      </c>
      <c r="G202">
        <f t="shared" si="12"/>
        <v>1.5465357024623054E-4</v>
      </c>
      <c r="H202">
        <f t="shared" si="16"/>
        <v>4.0055514146881651E-11</v>
      </c>
      <c r="J202">
        <f t="shared" si="11"/>
        <v>1.2435978861602755E-2</v>
      </c>
    </row>
    <row r="203" spans="2:10" x14ac:dyDescent="0.25">
      <c r="B203" s="1">
        <v>42279</v>
      </c>
      <c r="C203">
        <f>ASURB.MX!H190</f>
        <v>8.94402334141608E-3</v>
      </c>
      <c r="D203">
        <f t="shared" si="15"/>
        <v>1.4570371078958811E-4</v>
      </c>
      <c r="E203">
        <f t="shared" si="13"/>
        <v>1.501207845698254E-4</v>
      </c>
      <c r="F203">
        <f t="shared" si="14"/>
        <v>1.417791506561572E-4</v>
      </c>
      <c r="G203">
        <f t="shared" si="12"/>
        <v>1.5117947728207642E-4</v>
      </c>
      <c r="H203">
        <f t="shared" si="16"/>
        <v>2.9984018680257686E-11</v>
      </c>
      <c r="J203">
        <f t="shared" si="11"/>
        <v>1.2295506385752334E-2</v>
      </c>
    </row>
    <row r="204" spans="2:10" x14ac:dyDescent="0.25">
      <c r="B204" s="1">
        <v>42282</v>
      </c>
      <c r="C204">
        <f>ASURB.MX!H191</f>
        <v>8.5605130659531271E-3</v>
      </c>
      <c r="D204">
        <f t="shared" si="15"/>
        <v>1.4691598295412623E-4</v>
      </c>
      <c r="E204">
        <f t="shared" si="13"/>
        <v>1.4829632010297209E-4</v>
      </c>
      <c r="F204">
        <f t="shared" si="14"/>
        <v>1.4665505537421602E-4</v>
      </c>
      <c r="G204">
        <f t="shared" si="12"/>
        <v>1.4755465900033763E-4</v>
      </c>
      <c r="H204">
        <f t="shared" si="16"/>
        <v>4.0790709200423392E-13</v>
      </c>
      <c r="J204">
        <f t="shared" si="11"/>
        <v>1.2147207868491328E-2</v>
      </c>
    </row>
    <row r="205" spans="2:10" x14ac:dyDescent="0.25">
      <c r="B205" s="1">
        <v>42283</v>
      </c>
      <c r="C205">
        <f>ASURB.MX!H192</f>
        <v>-1.0942921163414185E-2</v>
      </c>
      <c r="D205">
        <f t="shared" si="15"/>
        <v>1.2928493228830267E-4</v>
      </c>
      <c r="E205">
        <f t="shared" si="13"/>
        <v>1.4888238932674863E-4</v>
      </c>
      <c r="F205">
        <f t="shared" si="14"/>
        <v>1.432195703954649E-4</v>
      </c>
      <c r="G205">
        <f t="shared" si="12"/>
        <v>1.4626069784602025E-4</v>
      </c>
      <c r="H205">
        <f t="shared" si="16"/>
        <v>2.8817661627059047E-10</v>
      </c>
      <c r="J205">
        <f t="shared" si="11"/>
        <v>1.2093828915857056E-2</v>
      </c>
    </row>
    <row r="206" spans="2:10" x14ac:dyDescent="0.25">
      <c r="B206" s="1">
        <v>42284</v>
      </c>
      <c r="C206">
        <f>ASURB.MX!H193</f>
        <v>8.5808446589070511E-3</v>
      </c>
      <c r="D206">
        <f t="shared" si="15"/>
        <v>1.2901289789938542E-4</v>
      </c>
      <c r="E206">
        <f t="shared" si="13"/>
        <v>1.4054602192728569E-4</v>
      </c>
      <c r="F206">
        <f t="shared" si="14"/>
        <v>1.579813579598347E-4</v>
      </c>
      <c r="G206">
        <f t="shared" si="12"/>
        <v>1.4288098461561231E-4</v>
      </c>
      <c r="H206">
        <f t="shared" si="16"/>
        <v>1.9232382916878865E-10</v>
      </c>
      <c r="J206">
        <f t="shared" si="11"/>
        <v>1.195328342404765E-2</v>
      </c>
    </row>
    <row r="207" spans="2:10" x14ac:dyDescent="0.25">
      <c r="B207" s="1">
        <v>42285</v>
      </c>
      <c r="C207">
        <f>ASURB.MX!H194</f>
        <v>-1.0853239890948743E-2</v>
      </c>
      <c r="D207">
        <f t="shared" si="15"/>
        <v>1.2153518808742721E-4</v>
      </c>
      <c r="E207">
        <f t="shared" si="13"/>
        <v>1.3705596501681629E-4</v>
      </c>
      <c r="F207">
        <f t="shared" si="14"/>
        <v>1.6117016149392373E-4</v>
      </c>
      <c r="G207">
        <f t="shared" si="12"/>
        <v>1.4171354629547735E-4</v>
      </c>
      <c r="H207">
        <f t="shared" si="16"/>
        <v>4.0716613997238465E-10</v>
      </c>
      <c r="J207">
        <f t="shared" si="11"/>
        <v>1.190434988966123E-2</v>
      </c>
    </row>
    <row r="208" spans="2:10" x14ac:dyDescent="0.25">
      <c r="B208" s="1">
        <v>42286</v>
      </c>
      <c r="C208">
        <f>ASURB.MX!H195</f>
        <v>6.303898864221712E-3</v>
      </c>
      <c r="D208">
        <f t="shared" si="15"/>
        <v>1.249776917544826E-4</v>
      </c>
      <c r="E208">
        <f t="shared" si="13"/>
        <v>1.3869967937022159E-4</v>
      </c>
      <c r="F208">
        <f t="shared" si="14"/>
        <v>1.6806528757804632E-4</v>
      </c>
      <c r="G208">
        <f t="shared" si="12"/>
        <v>1.3696832830104724E-4</v>
      </c>
      <c r="H208">
        <f t="shared" si="16"/>
        <v>1.4377536479181167E-10</v>
      </c>
      <c r="J208">
        <f t="shared" si="11"/>
        <v>1.1703346884590205E-2</v>
      </c>
    </row>
    <row r="209" spans="2:10" x14ac:dyDescent="0.25">
      <c r="B209" s="1">
        <v>42289</v>
      </c>
      <c r="C209">
        <f>ASURB.MX!H196</f>
        <v>1.0368299697103284E-2</v>
      </c>
      <c r="D209">
        <f t="shared" si="15"/>
        <v>1.2557305955822153E-4</v>
      </c>
      <c r="E209">
        <f t="shared" si="13"/>
        <v>1.3741863241852637E-4</v>
      </c>
      <c r="F209">
        <f t="shared" si="14"/>
        <v>1.6828011900236675E-4</v>
      </c>
      <c r="G209">
        <f t="shared" si="12"/>
        <v>1.3559714240780576E-4</v>
      </c>
      <c r="H209">
        <f t="shared" si="16"/>
        <v>1.0048223697532875E-10</v>
      </c>
      <c r="J209">
        <f t="shared" ref="J209:J272" si="17">SQRT(G209)</f>
        <v>1.1644618602934394E-2</v>
      </c>
    </row>
    <row r="210" spans="2:10" x14ac:dyDescent="0.25">
      <c r="B210" s="1">
        <v>42290</v>
      </c>
      <c r="C210">
        <f>ASURB.MX!H197</f>
        <v>-1.024520623548267E-3</v>
      </c>
      <c r="D210">
        <f t="shared" si="15"/>
        <v>1.2537506505941846E-4</v>
      </c>
      <c r="E210">
        <f t="shared" si="13"/>
        <v>1.383489362850155E-4</v>
      </c>
      <c r="F210">
        <f t="shared" si="14"/>
        <v>1.7669627010682593E-4</v>
      </c>
      <c r="G210">
        <f t="shared" ref="G210:G273" si="18">$M$14*(G209)+(1-$M$14)*(C210^2)</f>
        <v>1.2933618687594256E-4</v>
      </c>
      <c r="H210">
        <f t="shared" si="16"/>
        <v>1.5690486045343161E-11</v>
      </c>
      <c r="J210">
        <f t="shared" si="17"/>
        <v>1.1372606863685325E-2</v>
      </c>
    </row>
    <row r="211" spans="2:10" x14ac:dyDescent="0.25">
      <c r="B211" s="1">
        <v>42291</v>
      </c>
      <c r="C211">
        <f>ASURB.MX!H198</f>
        <v>2.0098944789359555E-3</v>
      </c>
      <c r="D211">
        <f t="shared" si="15"/>
        <v>1.2554846688326131E-4</v>
      </c>
      <c r="E211">
        <f t="shared" si="13"/>
        <v>1.381707559587891E-4</v>
      </c>
      <c r="F211">
        <f t="shared" si="14"/>
        <v>1.0440570620087797E-4</v>
      </c>
      <c r="G211">
        <f t="shared" si="18"/>
        <v>1.2350571150757328E-4</v>
      </c>
      <c r="H211">
        <f t="shared" si="16"/>
        <v>4.1728495249023455E-12</v>
      </c>
      <c r="J211">
        <f t="shared" si="17"/>
        <v>1.1113312355349925E-2</v>
      </c>
    </row>
    <row r="212" spans="2:10" x14ac:dyDescent="0.25">
      <c r="B212" s="1">
        <v>42292</v>
      </c>
      <c r="C212">
        <f>ASURB.MX!H199</f>
        <v>-5.0131855635784251E-3</v>
      </c>
      <c r="D212">
        <f t="shared" si="15"/>
        <v>1.2540191407104347E-4</v>
      </c>
      <c r="E212">
        <f t="shared" si="13"/>
        <v>1.3713589609762591E-4</v>
      </c>
      <c r="F212">
        <f t="shared" si="14"/>
        <v>6.3277409645669434E-5</v>
      </c>
      <c r="G212">
        <f t="shared" si="18"/>
        <v>1.189280474926627E-4</v>
      </c>
      <c r="H212">
        <f t="shared" si="16"/>
        <v>4.1910948474675499E-11</v>
      </c>
      <c r="J212">
        <f t="shared" si="17"/>
        <v>1.0905413678199589E-2</v>
      </c>
    </row>
    <row r="213" spans="2:10" x14ac:dyDescent="0.25">
      <c r="B213" s="1">
        <v>42293</v>
      </c>
      <c r="C213">
        <f>ASURB.MX!H200</f>
        <v>5.3162452478749686E-3</v>
      </c>
      <c r="D213">
        <f t="shared" si="15"/>
        <v>1.2721678535136818E-4</v>
      </c>
      <c r="E213">
        <f t="shared" si="13"/>
        <v>1.3786820577592153E-4</v>
      </c>
      <c r="F213">
        <f t="shared" si="14"/>
        <v>6.8137399492923986E-5</v>
      </c>
      <c r="G213">
        <f t="shared" si="18"/>
        <v>1.1470906765395213E-4</v>
      </c>
      <c r="H213">
        <f t="shared" si="16"/>
        <v>1.5644300199825451E-10</v>
      </c>
      <c r="J213">
        <f t="shared" si="17"/>
        <v>1.0710231914106815E-2</v>
      </c>
    </row>
    <row r="214" spans="2:10" x14ac:dyDescent="0.25">
      <c r="B214" s="1">
        <v>42296</v>
      </c>
      <c r="C214">
        <f>ASURB.MX!H201</f>
        <v>7.1946502555834003E-4</v>
      </c>
      <c r="D214">
        <f t="shared" si="15"/>
        <v>1.2718170920950108E-4</v>
      </c>
      <c r="E214">
        <f t="shared" si="13"/>
        <v>1.3633728744689988E-4</v>
      </c>
      <c r="F214">
        <f t="shared" si="14"/>
        <v>6.360818907293414E-5</v>
      </c>
      <c r="G214">
        <f t="shared" si="18"/>
        <v>1.09395349344167E-4</v>
      </c>
      <c r="H214">
        <f t="shared" si="16"/>
        <v>3.1635459725916673E-10</v>
      </c>
      <c r="J214">
        <f t="shared" si="17"/>
        <v>1.0459223171161757E-2</v>
      </c>
    </row>
    <row r="215" spans="2:10" x14ac:dyDescent="0.25">
      <c r="B215" s="1">
        <v>42297</v>
      </c>
      <c r="C215">
        <f>ASURB.MX!H202</f>
        <v>2.7068523753803843E-2</v>
      </c>
      <c r="D215">
        <f t="shared" si="15"/>
        <v>1.2684982508346436E-4</v>
      </c>
      <c r="E215">
        <f t="shared" ref="E215:E278" si="19">_xlfn.VAR.S(C145:C214)</f>
        <v>1.362484457118546E-4</v>
      </c>
      <c r="F215">
        <f t="shared" si="14"/>
        <v>5.715856363475629E-5</v>
      </c>
      <c r="G215">
        <f t="shared" si="18"/>
        <v>1.3840007906282373E-4</v>
      </c>
      <c r="H215">
        <f t="shared" si="16"/>
        <v>1.3340836698770681E-10</v>
      </c>
      <c r="J215">
        <f t="shared" si="17"/>
        <v>1.1764356296152531E-2</v>
      </c>
    </row>
    <row r="216" spans="2:10" x14ac:dyDescent="0.25">
      <c r="B216" s="1">
        <v>42298</v>
      </c>
      <c r="C216">
        <f>ASURB.MX!H203</f>
        <v>-1.5180205942130345E-2</v>
      </c>
      <c r="D216">
        <f t="shared" si="15"/>
        <v>1.4090732605306431E-4</v>
      </c>
      <c r="E216">
        <f t="shared" si="19"/>
        <v>1.4383476034895133E-4</v>
      </c>
      <c r="F216">
        <f t="shared" si="14"/>
        <v>1.0459474339064625E-4</v>
      </c>
      <c r="G216">
        <f t="shared" si="18"/>
        <v>1.426829487972628E-4</v>
      </c>
      <c r="H216">
        <f t="shared" si="16"/>
        <v>3.1528361297149981E-12</v>
      </c>
      <c r="J216">
        <f t="shared" si="17"/>
        <v>1.1944996810265911E-2</v>
      </c>
    </row>
    <row r="217" spans="2:10" x14ac:dyDescent="0.25">
      <c r="B217" s="1">
        <v>42299</v>
      </c>
      <c r="C217">
        <f>ASURB.MX!H204</f>
        <v>2.0726799536835538E-2</v>
      </c>
      <c r="D217">
        <f t="shared" si="15"/>
        <v>1.4630551968555433E-4</v>
      </c>
      <c r="E217">
        <f t="shared" si="19"/>
        <v>1.481048085328249E-4</v>
      </c>
      <c r="F217">
        <f t="shared" si="14"/>
        <v>1.3870109498321359E-4</v>
      </c>
      <c r="G217">
        <f t="shared" si="18"/>
        <v>1.5603419108458234E-4</v>
      </c>
      <c r="H217">
        <f t="shared" si="16"/>
        <v>9.4647047190265563E-11</v>
      </c>
      <c r="J217">
        <f t="shared" si="17"/>
        <v>1.2491364660619845E-2</v>
      </c>
    </row>
    <row r="218" spans="2:10" x14ac:dyDescent="0.25">
      <c r="B218" s="1">
        <v>42300</v>
      </c>
      <c r="C218">
        <f>ASURB.MX!H205</f>
        <v>-3.9641285410060366E-2</v>
      </c>
      <c r="D218">
        <f t="shared" si="15"/>
        <v>1.4827423892721254E-4</v>
      </c>
      <c r="E218">
        <f t="shared" si="19"/>
        <v>1.523356387592268E-4</v>
      </c>
      <c r="F218">
        <f t="shared" si="14"/>
        <v>1.4842957418541487E-4</v>
      </c>
      <c r="G218">
        <f t="shared" si="18"/>
        <v>2.2189747114368589E-4</v>
      </c>
      <c r="H218">
        <f t="shared" si="16"/>
        <v>5.4203803220007605E-9</v>
      </c>
      <c r="J218">
        <f t="shared" si="17"/>
        <v>1.4896223385263994E-2</v>
      </c>
    </row>
    <row r="219" spans="2:10" x14ac:dyDescent="0.25">
      <c r="B219" s="1">
        <v>42303</v>
      </c>
      <c r="C219">
        <f>ASURB.MX!H206</f>
        <v>1.5054838714916535E-2</v>
      </c>
      <c r="D219">
        <f t="shared" si="15"/>
        <v>1.9610702679643437E-4</v>
      </c>
      <c r="E219">
        <f t="shared" si="19"/>
        <v>1.7571883172830128E-4</v>
      </c>
      <c r="F219">
        <f t="shared" ref="F219:F282" si="20">_xlfn.VAR.S(C209:C218)</f>
        <v>3.4753512846997034E-4</v>
      </c>
      <c r="G219">
        <f t="shared" si="18"/>
        <v>2.221185373572452E-4</v>
      </c>
      <c r="H219">
        <f t="shared" si="16"/>
        <v>6.7659868165517303E-10</v>
      </c>
      <c r="J219">
        <f t="shared" si="17"/>
        <v>1.4903641748151531E-2</v>
      </c>
    </row>
    <row r="220" spans="2:10" x14ac:dyDescent="0.25">
      <c r="B220" s="1">
        <v>42304</v>
      </c>
      <c r="C220">
        <f>ASURB.MX!H207</f>
        <v>-1.3607574123539953E-2</v>
      </c>
      <c r="D220">
        <f t="shared" si="15"/>
        <v>2.01855784991369E-4</v>
      </c>
      <c r="E220">
        <f t="shared" si="19"/>
        <v>1.7811753566888624E-4</v>
      </c>
      <c r="F220">
        <f t="shared" si="20"/>
        <v>3.5997241072220903E-4</v>
      </c>
      <c r="G220">
        <f t="shared" si="18"/>
        <v>2.2039901278040507E-4</v>
      </c>
      <c r="H220">
        <f t="shared" si="16"/>
        <v>3.4385129683607976E-10</v>
      </c>
      <c r="J220">
        <f t="shared" si="17"/>
        <v>1.4845841598926114E-2</v>
      </c>
    </row>
    <row r="221" spans="2:10" x14ac:dyDescent="0.25">
      <c r="B221" s="1">
        <v>42305</v>
      </c>
      <c r="C221">
        <f>ASURB.MX!H208</f>
        <v>-7.6406597146034538E-3</v>
      </c>
      <c r="D221">
        <f t="shared" si="15"/>
        <v>2.1004984088458624E-4</v>
      </c>
      <c r="E221">
        <f t="shared" si="19"/>
        <v>1.8132030766463341E-4</v>
      </c>
      <c r="F221">
        <f t="shared" si="20"/>
        <v>3.8147699349643291E-4</v>
      </c>
      <c r="G221">
        <f t="shared" si="18"/>
        <v>2.1285969890893309E-4</v>
      </c>
      <c r="H221">
        <f t="shared" si="16"/>
        <v>7.8953021169863886E-12</v>
      </c>
      <c r="J221">
        <f t="shared" si="17"/>
        <v>1.4589712091365377E-2</v>
      </c>
    </row>
    <row r="222" spans="2:10" x14ac:dyDescent="0.25">
      <c r="B222" s="1">
        <v>42306</v>
      </c>
      <c r="C222">
        <f>ASURB.MX!H209</f>
        <v>-1.7056740529686875E-2</v>
      </c>
      <c r="D222">
        <f t="shared" si="15"/>
        <v>1.953263404306508E-4</v>
      </c>
      <c r="E222">
        <f t="shared" si="19"/>
        <v>1.8239095691729545E-4</v>
      </c>
      <c r="F222">
        <f t="shared" si="20"/>
        <v>3.8593384777660682E-4</v>
      </c>
      <c r="G222">
        <f t="shared" si="18"/>
        <v>2.1649268870418845E-4</v>
      </c>
      <c r="H222">
        <f t="shared" si="16"/>
        <v>4.4801429923669015E-10</v>
      </c>
      <c r="J222">
        <f t="shared" si="17"/>
        <v>1.4713690519519176E-2</v>
      </c>
    </row>
    <row r="223" spans="2:10" x14ac:dyDescent="0.25">
      <c r="B223" s="1">
        <v>42307</v>
      </c>
      <c r="C223">
        <f>ASURB.MX!H210</f>
        <v>-2.0696217376257576E-3</v>
      </c>
      <c r="D223">
        <f t="shared" si="15"/>
        <v>1.9556936092662546E-4</v>
      </c>
      <c r="E223">
        <f t="shared" si="19"/>
        <v>1.8440769784940043E-4</v>
      </c>
      <c r="F223">
        <f t="shared" si="20"/>
        <v>4.1059123730113217E-4</v>
      </c>
      <c r="G223">
        <f t="shared" si="18"/>
        <v>2.0661786135041651E-4</v>
      </c>
      <c r="H223">
        <f t="shared" si="16"/>
        <v>1.2206936161451099E-10</v>
      </c>
      <c r="J223">
        <f t="shared" si="17"/>
        <v>1.4374208199077141E-2</v>
      </c>
    </row>
    <row r="224" spans="2:10" x14ac:dyDescent="0.25">
      <c r="B224" s="1">
        <v>42311</v>
      </c>
      <c r="C224">
        <f>ASURB.MX!H211</f>
        <v>2.9275704005178111E-2</v>
      </c>
      <c r="D224">
        <f t="shared" si="15"/>
        <v>1.9392327027672128E-4</v>
      </c>
      <c r="E224">
        <f t="shared" si="19"/>
        <v>1.7544699167925027E-4</v>
      </c>
      <c r="F224">
        <f t="shared" si="20"/>
        <v>4.0334214927085843E-4</v>
      </c>
      <c r="G224">
        <f t="shared" si="18"/>
        <v>2.3688547810586048E-4</v>
      </c>
      <c r="H224">
        <f t="shared" si="16"/>
        <v>1.8457513015541489E-9</v>
      </c>
      <c r="J224">
        <f t="shared" si="17"/>
        <v>1.5391084370695279E-2</v>
      </c>
    </row>
    <row r="225" spans="2:10" x14ac:dyDescent="0.25">
      <c r="B225" s="1">
        <v>42312</v>
      </c>
      <c r="C225">
        <f>ASURB.MX!H212</f>
        <v>4.5450525450089953E-3</v>
      </c>
      <c r="D225">
        <f t="shared" si="15"/>
        <v>2.206866192797721E-4</v>
      </c>
      <c r="E225">
        <f t="shared" si="19"/>
        <v>1.8331159502108272E-4</v>
      </c>
      <c r="F225">
        <f t="shared" si="20"/>
        <v>5.0952324805014673E-4</v>
      </c>
      <c r="G225">
        <f t="shared" si="18"/>
        <v>2.268236505716074E-4</v>
      </c>
      <c r="H225">
        <f t="shared" si="16"/>
        <v>3.7663153076965725E-11</v>
      </c>
      <c r="J225">
        <f t="shared" si="17"/>
        <v>1.5060665674916478E-2</v>
      </c>
    </row>
    <row r="226" spans="2:10" x14ac:dyDescent="0.25">
      <c r="B226" s="1">
        <v>42313</v>
      </c>
      <c r="C226">
        <f>ASURB.MX!H213</f>
        <v>7.9328288435072229E-4</v>
      </c>
      <c r="D226">
        <f t="shared" si="15"/>
        <v>2.2124177075671578E-4</v>
      </c>
      <c r="E226">
        <f t="shared" si="19"/>
        <v>1.8092787572814644E-4</v>
      </c>
      <c r="F226">
        <f t="shared" si="20"/>
        <v>4.2323340805286625E-4</v>
      </c>
      <c r="G226">
        <f t="shared" si="18"/>
        <v>2.1629805339792182E-4</v>
      </c>
      <c r="H226">
        <f t="shared" si="16"/>
        <v>2.4440341323640717E-11</v>
      </c>
      <c r="J226">
        <f t="shared" si="17"/>
        <v>1.4707074943642663E-2</v>
      </c>
    </row>
    <row r="227" spans="2:10" x14ac:dyDescent="0.25">
      <c r="B227" s="1">
        <v>42314</v>
      </c>
      <c r="C227">
        <f>ASURB.MX!H214</f>
        <v>1.4172377451349456E-2</v>
      </c>
      <c r="D227">
        <f t="shared" si="15"/>
        <v>2.1993170023225587E-4</v>
      </c>
      <c r="E227">
        <f t="shared" si="19"/>
        <v>1.7670610707440902E-4</v>
      </c>
      <c r="F227">
        <f t="shared" si="20"/>
        <v>4.0394891066320078E-4</v>
      </c>
      <c r="G227">
        <f t="shared" si="18"/>
        <v>2.1557949496893718E-4</v>
      </c>
      <c r="H227">
        <f t="shared" si="16"/>
        <v>1.8941690654058878E-11</v>
      </c>
      <c r="J227">
        <f t="shared" si="17"/>
        <v>1.4682625615636231E-2</v>
      </c>
    </row>
    <row r="228" spans="2:10" x14ac:dyDescent="0.25">
      <c r="B228" s="1">
        <v>42317</v>
      </c>
      <c r="C228">
        <f>ASURB.MX!H215</f>
        <v>-3.4542330903702886E-2</v>
      </c>
      <c r="D228">
        <f t="shared" si="15"/>
        <v>2.2378581324592674E-4</v>
      </c>
      <c r="E228">
        <f t="shared" si="19"/>
        <v>1.7706379448387101E-4</v>
      </c>
      <c r="F228">
        <f t="shared" si="20"/>
        <v>3.7665435993062857E-4</v>
      </c>
      <c r="G228">
        <f t="shared" si="18"/>
        <v>2.6107024816251855E-4</v>
      </c>
      <c r="H228">
        <f t="shared" si="16"/>
        <v>1.3901290870495707E-9</v>
      </c>
      <c r="J228">
        <f t="shared" si="17"/>
        <v>1.6157668401180863E-2</v>
      </c>
    </row>
    <row r="229" spans="2:10" x14ac:dyDescent="0.25">
      <c r="B229" s="1">
        <v>42318</v>
      </c>
      <c r="C229">
        <f>ASURB.MX!H216</f>
        <v>4.1533555920916492E-3</v>
      </c>
      <c r="D229">
        <f t="shared" si="15"/>
        <v>2.6526685943851239E-4</v>
      </c>
      <c r="E229">
        <f t="shared" si="19"/>
        <v>1.9582226053241957E-4</v>
      </c>
      <c r="F229">
        <f t="shared" si="20"/>
        <v>3.3616946192313357E-4</v>
      </c>
      <c r="G229">
        <f t="shared" si="18"/>
        <v>2.4972447464786392E-4</v>
      </c>
      <c r="H229">
        <f t="shared" si="16"/>
        <v>2.4156572498058065E-10</v>
      </c>
      <c r="J229">
        <f t="shared" si="17"/>
        <v>1.5802673022241014E-2</v>
      </c>
    </row>
    <row r="230" spans="2:10" x14ac:dyDescent="0.25">
      <c r="B230" s="1">
        <v>42319</v>
      </c>
      <c r="C230">
        <f>ASURB.MX!H217</f>
        <v>2.0319973306766178E-3</v>
      </c>
      <c r="D230">
        <f t="shared" si="15"/>
        <v>2.6579980827484397E-4</v>
      </c>
      <c r="E230">
        <f t="shared" si="19"/>
        <v>1.9456935824315288E-4</v>
      </c>
      <c r="F230">
        <f t="shared" si="20"/>
        <v>3.0889942987069564E-4</v>
      </c>
      <c r="G230">
        <f t="shared" si="18"/>
        <v>2.3829607750633602E-4</v>
      </c>
      <c r="H230">
        <f t="shared" si="16"/>
        <v>7.5645520618657067E-10</v>
      </c>
      <c r="J230">
        <f t="shared" si="17"/>
        <v>1.5436841565110916E-2</v>
      </c>
    </row>
    <row r="231" spans="2:10" x14ac:dyDescent="0.25">
      <c r="B231" s="1">
        <v>42320</v>
      </c>
      <c r="C231">
        <f>ASURB.MX!H218</f>
        <v>-1.2603118626544958E-2</v>
      </c>
      <c r="D231">
        <f t="shared" si="15"/>
        <v>2.4697059374120665E-4</v>
      </c>
      <c r="E231">
        <f t="shared" si="19"/>
        <v>1.8192049881864735E-4</v>
      </c>
      <c r="F231">
        <f t="shared" si="20"/>
        <v>2.9370453829594427E-4</v>
      </c>
      <c r="G231">
        <f t="shared" si="18"/>
        <v>2.345986491687277E-4</v>
      </c>
      <c r="H231">
        <f t="shared" si="16"/>
        <v>1.5306501250449118E-10</v>
      </c>
      <c r="J231">
        <f t="shared" si="17"/>
        <v>1.5316613501969934E-2</v>
      </c>
    </row>
    <row r="232" spans="2:10" x14ac:dyDescent="0.25">
      <c r="B232" s="1">
        <v>42321</v>
      </c>
      <c r="C232">
        <f>ASURB.MX!H219</f>
        <v>4.2187511028459737E-3</v>
      </c>
      <c r="D232">
        <f t="shared" si="15"/>
        <v>2.3630389818378404E-4</v>
      </c>
      <c r="E232">
        <f t="shared" si="19"/>
        <v>1.8442030329535744E-4</v>
      </c>
      <c r="F232">
        <f t="shared" si="20"/>
        <v>3.0389412932605987E-4</v>
      </c>
      <c r="G232">
        <f t="shared" si="18"/>
        <v>2.2451016669349186E-4</v>
      </c>
      <c r="H232">
        <f t="shared" si="16"/>
        <v>1.3909210246510941E-10</v>
      </c>
      <c r="J232">
        <f t="shared" si="17"/>
        <v>1.4983663326886781E-2</v>
      </c>
    </row>
    <row r="233" spans="2:10" x14ac:dyDescent="0.25">
      <c r="B233" s="1">
        <v>42325</v>
      </c>
      <c r="C233">
        <f>ASURB.MX!H220</f>
        <v>1.7572164514012851E-2</v>
      </c>
      <c r="D233">
        <f t="shared" si="15"/>
        <v>2.369116357939795E-4</v>
      </c>
      <c r="E233">
        <f t="shared" si="19"/>
        <v>1.784114750562859E-4</v>
      </c>
      <c r="F233">
        <f t="shared" si="20"/>
        <v>2.738589736267873E-4</v>
      </c>
      <c r="G233">
        <f t="shared" si="18"/>
        <v>2.2843157530869979E-4</v>
      </c>
      <c r="H233">
        <f t="shared" si="16"/>
        <v>7.1911425834002322E-11</v>
      </c>
      <c r="J233">
        <f t="shared" si="17"/>
        <v>1.5113953000744041E-2</v>
      </c>
    </row>
    <row r="234" spans="2:10" x14ac:dyDescent="0.25">
      <c r="B234" s="1">
        <v>42326</v>
      </c>
      <c r="C234">
        <f>ASURB.MX!H221</f>
        <v>-1.2563916559267569E-2</v>
      </c>
      <c r="D234">
        <f t="shared" si="15"/>
        <v>2.4466229072852533E-4</v>
      </c>
      <c r="E234">
        <f t="shared" si="19"/>
        <v>1.789593897958092E-4</v>
      </c>
      <c r="F234">
        <f t="shared" si="20"/>
        <v>2.99051254173715E-4</v>
      </c>
      <c r="G234">
        <f t="shared" si="18"/>
        <v>2.2514726614557173E-4</v>
      </c>
      <c r="H234">
        <f t="shared" si="16"/>
        <v>3.8083618447328325E-10</v>
      </c>
      <c r="J234">
        <f t="shared" si="17"/>
        <v>1.5004908068547828E-2</v>
      </c>
    </row>
    <row r="235" spans="2:10" x14ac:dyDescent="0.25">
      <c r="B235" s="1">
        <v>42327</v>
      </c>
      <c r="C235">
        <f>ASURB.MX!H222</f>
        <v>2.4971878184375254E-2</v>
      </c>
      <c r="D235">
        <f t="shared" si="15"/>
        <v>2.4761414771270871E-4</v>
      </c>
      <c r="E235">
        <f t="shared" si="19"/>
        <v>1.8079051404192302E-4</v>
      </c>
      <c r="F235">
        <f t="shared" si="20"/>
        <v>2.2944731548670206E-4</v>
      </c>
      <c r="G235">
        <f t="shared" si="18"/>
        <v>2.4368838855477881E-4</v>
      </c>
      <c r="H235">
        <f t="shared" si="16"/>
        <v>1.5411584966070527E-11</v>
      </c>
      <c r="J235">
        <f t="shared" si="17"/>
        <v>1.5610521725899452E-2</v>
      </c>
    </row>
    <row r="236" spans="2:10" x14ac:dyDescent="0.25">
      <c r="B236" s="1">
        <v>42328</v>
      </c>
      <c r="C236">
        <f>ASURB.MX!H223</f>
        <v>-7.8266514217789872E-3</v>
      </c>
      <c r="D236">
        <f t="shared" si="15"/>
        <v>2.6431698821300606E-4</v>
      </c>
      <c r="E236">
        <f t="shared" si="19"/>
        <v>1.8919510345507385E-4</v>
      </c>
      <c r="F236">
        <f t="shared" si="20"/>
        <v>2.9735226892616803E-4</v>
      </c>
      <c r="G236">
        <f t="shared" si="18"/>
        <v>2.3519920729908619E-4</v>
      </c>
      <c r="H236">
        <f t="shared" si="16"/>
        <v>8.4784516535103642E-10</v>
      </c>
      <c r="J236">
        <f t="shared" si="17"/>
        <v>1.5336205766065028E-2</v>
      </c>
    </row>
    <row r="237" spans="2:10" x14ac:dyDescent="0.25">
      <c r="B237" s="1">
        <v>42331</v>
      </c>
      <c r="C237">
        <f>ASURB.MX!H224</f>
        <v>-1.5121315403674015E-3</v>
      </c>
      <c r="D237">
        <f t="shared" si="15"/>
        <v>2.6456481032909572E-4</v>
      </c>
      <c r="E237">
        <f t="shared" si="19"/>
        <v>1.9001091077177194E-4</v>
      </c>
      <c r="F237">
        <f t="shared" si="20"/>
        <v>3.0483462408567233E-4</v>
      </c>
      <c r="G237">
        <f t="shared" si="18"/>
        <v>2.2436098404994949E-4</v>
      </c>
      <c r="H237">
        <f t="shared" si="16"/>
        <v>1.6163476474837687E-9</v>
      </c>
      <c r="J237">
        <f t="shared" si="17"/>
        <v>1.4978684323062206E-2</v>
      </c>
    </row>
    <row r="238" spans="2:10" x14ac:dyDescent="0.25">
      <c r="B238" s="1">
        <v>42332</v>
      </c>
      <c r="C238">
        <f>ASURB.MX!H225</f>
        <v>-1.4672841604588226E-2</v>
      </c>
      <c r="D238">
        <f t="shared" si="15"/>
        <v>2.6027368545712047E-4</v>
      </c>
      <c r="E238">
        <f t="shared" si="19"/>
        <v>1.9008459875469251E-4</v>
      </c>
      <c r="F238">
        <f t="shared" si="20"/>
        <v>2.7989312576878484E-4</v>
      </c>
      <c r="G238">
        <f t="shared" si="18"/>
        <v>2.2393898625650051E-4</v>
      </c>
      <c r="H238">
        <f t="shared" si="16"/>
        <v>1.320210365999533E-9</v>
      </c>
      <c r="J238">
        <f t="shared" si="17"/>
        <v>1.4964591082167949E-2</v>
      </c>
    </row>
    <row r="239" spans="2:10" x14ac:dyDescent="0.25">
      <c r="B239" s="1">
        <v>42333</v>
      </c>
      <c r="C239">
        <f>ASURB.MX!H226</f>
        <v>-2.322607388417058E-2</v>
      </c>
      <c r="D239">
        <f t="shared" ref="D239:D302" si="21">_xlfn.VAR.S(C209:C238)</f>
        <v>2.6673868586761507E-4</v>
      </c>
      <c r="E239">
        <f t="shared" si="19"/>
        <v>1.9293358841746E-4</v>
      </c>
      <c r="F239">
        <f t="shared" si="20"/>
        <v>1.7396198807819542E-4</v>
      </c>
      <c r="G239">
        <f t="shared" si="18"/>
        <v>2.3862081690631138E-4</v>
      </c>
      <c r="H239">
        <f t="shared" ref="H239:H302" si="22">(D239-G239)^2</f>
        <v>7.9061455492504518E-10</v>
      </c>
      <c r="J239">
        <f t="shared" si="17"/>
        <v>1.544735630800013E-2</v>
      </c>
    </row>
    <row r="240" spans="2:10" x14ac:dyDescent="0.25">
      <c r="B240" s="1">
        <v>42334</v>
      </c>
      <c r="C240">
        <f>ASURB.MX!H227</f>
        <v>9.1138974116897892E-3</v>
      </c>
      <c r="D240">
        <f t="shared" si="21"/>
        <v>2.8018518310350145E-4</v>
      </c>
      <c r="E240">
        <f t="shared" si="19"/>
        <v>1.9988853001570166E-4</v>
      </c>
      <c r="F240">
        <f t="shared" si="20"/>
        <v>2.2594844475523537E-4</v>
      </c>
      <c r="G240">
        <f t="shared" si="18"/>
        <v>2.3138218530084355E-4</v>
      </c>
      <c r="H240">
        <f t="shared" si="22"/>
        <v>2.3817325945262326E-9</v>
      </c>
      <c r="J240">
        <f t="shared" si="17"/>
        <v>1.521125193075322E-2</v>
      </c>
    </row>
    <row r="241" spans="2:10" x14ac:dyDescent="0.25">
      <c r="B241" s="1">
        <v>42335</v>
      </c>
      <c r="C241">
        <f>ASURB.MX!H228</f>
        <v>5.0103280583260303E-3</v>
      </c>
      <c r="D241">
        <f t="shared" si="21"/>
        <v>2.8372365346004919E-4</v>
      </c>
      <c r="E241">
        <f t="shared" si="19"/>
        <v>1.9826571997792031E-4</v>
      </c>
      <c r="F241">
        <f t="shared" si="20"/>
        <v>2.3787727061642261E-4</v>
      </c>
      <c r="G241">
        <f t="shared" si="18"/>
        <v>2.2178332703359836E-4</v>
      </c>
      <c r="H241">
        <f t="shared" si="22"/>
        <v>3.8366040378152832E-9</v>
      </c>
      <c r="J241">
        <f t="shared" si="17"/>
        <v>1.4892391582066272E-2</v>
      </c>
    </row>
    <row r="242" spans="2:10" x14ac:dyDescent="0.25">
      <c r="B242" s="1">
        <v>42338</v>
      </c>
      <c r="C242">
        <f>ASURB.MX!H229</f>
        <v>-2.7893094756686904E-2</v>
      </c>
      <c r="D242">
        <f t="shared" si="21"/>
        <v>2.8461492177778521E-4</v>
      </c>
      <c r="E242">
        <f t="shared" si="19"/>
        <v>1.9687180884048005E-4</v>
      </c>
      <c r="F242">
        <f t="shared" si="20"/>
        <v>2.2604000356448502E-4</v>
      </c>
      <c r="G242">
        <f t="shared" si="18"/>
        <v>2.4766714296116756E-4</v>
      </c>
      <c r="H242">
        <f t="shared" si="22"/>
        <v>1.3651383594817002E-9</v>
      </c>
      <c r="J242">
        <f t="shared" si="17"/>
        <v>1.5737443978015221E-2</v>
      </c>
    </row>
    <row r="243" spans="2:10" x14ac:dyDescent="0.25">
      <c r="B243" s="1">
        <v>42339</v>
      </c>
      <c r="C243">
        <f>ASURB.MX!H230</f>
        <v>5.1657907941590406E-3</v>
      </c>
      <c r="D243">
        <f t="shared" si="21"/>
        <v>3.0879622831901036E-4</v>
      </c>
      <c r="E243">
        <f t="shared" si="19"/>
        <v>2.0273190803258618E-4</v>
      </c>
      <c r="F243">
        <f t="shared" si="20"/>
        <v>2.9982674541476371E-4</v>
      </c>
      <c r="G243">
        <f t="shared" si="18"/>
        <v>2.3738410610564702E-4</v>
      </c>
      <c r="H243">
        <f t="shared" si="22"/>
        <v>5.0996911990163426E-9</v>
      </c>
      <c r="J243">
        <f t="shared" si="17"/>
        <v>1.5407274454154667E-2</v>
      </c>
    </row>
    <row r="244" spans="2:10" x14ac:dyDescent="0.25">
      <c r="B244" s="1">
        <v>42340</v>
      </c>
      <c r="C244">
        <f>ASURB.MX!H231</f>
        <v>-1.5698662047348901E-2</v>
      </c>
      <c r="D244">
        <f t="shared" si="21"/>
        <v>3.0872615550496898E-4</v>
      </c>
      <c r="E244">
        <f t="shared" si="19"/>
        <v>2.0266272381080615E-4</v>
      </c>
      <c r="F244">
        <f t="shared" si="20"/>
        <v>2.5821868897035093E-4</v>
      </c>
      <c r="G244">
        <f t="shared" si="18"/>
        <v>2.3780587963939608E-4</v>
      </c>
      <c r="H244">
        <f t="shared" si="22"/>
        <v>5.0296855288489628E-9</v>
      </c>
      <c r="J244">
        <f t="shared" si="17"/>
        <v>1.5420955860107896E-2</v>
      </c>
    </row>
    <row r="245" spans="2:10" x14ac:dyDescent="0.25">
      <c r="B245" s="1">
        <v>42341</v>
      </c>
      <c r="C245">
        <f>ASURB.MX!H232</f>
        <v>-2.2762957435300532E-2</v>
      </c>
      <c r="D245">
        <f t="shared" si="21"/>
        <v>3.1518156876776107E-4</v>
      </c>
      <c r="E245">
        <f t="shared" si="19"/>
        <v>1.9984111733238193E-4</v>
      </c>
      <c r="F245">
        <f t="shared" si="20"/>
        <v>2.6492792935594895E-4</v>
      </c>
      <c r="G245">
        <f t="shared" si="18"/>
        <v>2.5085135459773617E-4</v>
      </c>
      <c r="H245">
        <f t="shared" si="22"/>
        <v>4.1383764551612725E-9</v>
      </c>
      <c r="J245">
        <f t="shared" si="17"/>
        <v>1.5838287615703162E-2</v>
      </c>
    </row>
    <row r="246" spans="2:10" x14ac:dyDescent="0.25">
      <c r="B246" s="1">
        <v>42342</v>
      </c>
      <c r="C246">
        <f>ASURB.MX!H233</f>
        <v>2.0747906610201334E-2</v>
      </c>
      <c r="D246">
        <f t="shared" si="21"/>
        <v>2.9784257288675728E-4</v>
      </c>
      <c r="E246">
        <f t="shared" si="19"/>
        <v>2.0565882359321349E-4</v>
      </c>
      <c r="F246">
        <f t="shared" si="20"/>
        <v>1.7849649668059508E-4</v>
      </c>
      <c r="G246">
        <f t="shared" si="18"/>
        <v>2.5920988666612002E-4</v>
      </c>
      <c r="H246">
        <f t="shared" si="22"/>
        <v>1.4924844446222159E-9</v>
      </c>
      <c r="J246">
        <f t="shared" si="17"/>
        <v>1.6099996480313902E-2</v>
      </c>
    </row>
    <row r="247" spans="2:10" x14ac:dyDescent="0.25">
      <c r="B247" s="1">
        <v>42345</v>
      </c>
      <c r="C247">
        <f>ASURB.MX!H234</f>
        <v>-5.8668323392155226E-3</v>
      </c>
      <c r="D247">
        <f t="shared" si="21"/>
        <v>3.1248167659393938E-4</v>
      </c>
      <c r="E247">
        <f t="shared" si="19"/>
        <v>2.0683692237498911E-4</v>
      </c>
      <c r="F247">
        <f t="shared" si="20"/>
        <v>2.7032966105854968E-4</v>
      </c>
      <c r="G247">
        <f t="shared" si="18"/>
        <v>2.4874963115840672E-4</v>
      </c>
      <c r="H247">
        <f t="shared" si="22"/>
        <v>4.0617736153967992E-9</v>
      </c>
      <c r="J247">
        <f t="shared" si="17"/>
        <v>1.577179860251857E-2</v>
      </c>
    </row>
    <row r="248" spans="2:10" x14ac:dyDescent="0.25">
      <c r="B248" s="1">
        <v>42346</v>
      </c>
      <c r="C248">
        <f>ASURB.MX!H235</f>
        <v>7.5999493694915614E-3</v>
      </c>
      <c r="D248">
        <f t="shared" si="21"/>
        <v>2.9341007736951197E-4</v>
      </c>
      <c r="E248">
        <f t="shared" si="19"/>
        <v>2.0572620885774877E-4</v>
      </c>
      <c r="F248">
        <f t="shared" si="20"/>
        <v>2.6732875260567017E-4</v>
      </c>
      <c r="G248">
        <f t="shared" si="18"/>
        <v>2.3986219432803576E-4</v>
      </c>
      <c r="H248">
        <f t="shared" si="22"/>
        <v>2.8673757782236155E-9</v>
      </c>
      <c r="J248">
        <f t="shared" si="17"/>
        <v>1.5487485087257898E-2</v>
      </c>
    </row>
    <row r="249" spans="2:10" x14ac:dyDescent="0.25">
      <c r="B249" s="1">
        <v>42347</v>
      </c>
      <c r="C249">
        <f>ASURB.MX!H236</f>
        <v>4.5003128947704828E-3</v>
      </c>
      <c r="D249">
        <f t="shared" si="21"/>
        <v>2.4976531338856336E-4</v>
      </c>
      <c r="E249">
        <f t="shared" si="19"/>
        <v>2.0640557432483698E-4</v>
      </c>
      <c r="F249">
        <f t="shared" si="20"/>
        <v>2.790005278460471E-4</v>
      </c>
      <c r="G249">
        <f t="shared" si="18"/>
        <v>2.2964301855611695E-4</v>
      </c>
      <c r="H249">
        <f t="shared" si="22"/>
        <v>4.0490674932389917E-10</v>
      </c>
      <c r="J249">
        <f t="shared" si="17"/>
        <v>1.5153976988108334E-2</v>
      </c>
    </row>
    <row r="250" spans="2:10" x14ac:dyDescent="0.25">
      <c r="B250" s="1">
        <v>42348</v>
      </c>
      <c r="C250">
        <f>ASURB.MX!H237</f>
        <v>-6.3141764904543788E-3</v>
      </c>
      <c r="D250">
        <f t="shared" si="21"/>
        <v>2.4118289538699935E-4</v>
      </c>
      <c r="E250">
        <f t="shared" si="19"/>
        <v>2.0609286466335397E-4</v>
      </c>
      <c r="F250">
        <f t="shared" si="20"/>
        <v>2.422277911660797E-4</v>
      </c>
      <c r="G250">
        <f t="shared" si="18"/>
        <v>2.2081217599579855E-4</v>
      </c>
      <c r="H250">
        <f t="shared" si="22"/>
        <v>4.1496620851504406E-10</v>
      </c>
      <c r="J250">
        <f t="shared" si="17"/>
        <v>1.4859750199643283E-2</v>
      </c>
    </row>
    <row r="251" spans="2:10" x14ac:dyDescent="0.25">
      <c r="B251" s="1">
        <v>42349</v>
      </c>
      <c r="C251">
        <f>ASURB.MX!H238</f>
        <v>-2.363710405322185E-2</v>
      </c>
      <c r="D251">
        <f t="shared" si="21"/>
        <v>2.3721256253704355E-4</v>
      </c>
      <c r="E251">
        <f t="shared" si="19"/>
        <v>2.0671891998296448E-4</v>
      </c>
      <c r="F251">
        <f t="shared" si="20"/>
        <v>2.2789819509820265E-4</v>
      </c>
      <c r="G251">
        <f t="shared" si="18"/>
        <v>2.3653584296524585E-4</v>
      </c>
      <c r="H251">
        <f t="shared" si="22"/>
        <v>4.5794937885406331E-13</v>
      </c>
      <c r="J251">
        <f t="shared" si="17"/>
        <v>1.5379721810398452E-2</v>
      </c>
    </row>
    <row r="252" spans="2:10" x14ac:dyDescent="0.25">
      <c r="B252" s="1">
        <v>42352</v>
      </c>
      <c r="C252">
        <f>ASURB.MX!H239</f>
        <v>2.8463542839816591E-3</v>
      </c>
      <c r="D252">
        <f t="shared" si="21"/>
        <v>2.5202457767971846E-4</v>
      </c>
      <c r="E252">
        <f t="shared" si="19"/>
        <v>2.145285300320564E-4</v>
      </c>
      <c r="F252">
        <f t="shared" si="20"/>
        <v>2.5546258148522144E-4</v>
      </c>
      <c r="G252">
        <f t="shared" si="18"/>
        <v>2.259060222154359E-4</v>
      </c>
      <c r="H252">
        <f t="shared" si="22"/>
        <v>6.8217893954080428E-10</v>
      </c>
      <c r="J252">
        <f t="shared" si="17"/>
        <v>1.5030170398749173E-2</v>
      </c>
    </row>
    <row r="253" spans="2:10" x14ac:dyDescent="0.25">
      <c r="B253" s="1">
        <v>42353</v>
      </c>
      <c r="C253">
        <f>ASURB.MX!H240</f>
        <v>2.2685209339302539E-2</v>
      </c>
      <c r="D253">
        <f t="shared" si="21"/>
        <v>2.4521937391388669E-4</v>
      </c>
      <c r="E253">
        <f t="shared" si="19"/>
        <v>2.1464298802753549E-4</v>
      </c>
      <c r="F253">
        <f t="shared" si="20"/>
        <v>2.0324338950649526E-4</v>
      </c>
      <c r="G253">
        <f t="shared" si="18"/>
        <v>2.3934081201822466E-4</v>
      </c>
      <c r="H253">
        <f t="shared" si="22"/>
        <v>3.4557489961129665E-11</v>
      </c>
      <c r="J253">
        <f t="shared" si="17"/>
        <v>1.5470643555399519E-2</v>
      </c>
    </row>
    <row r="254" spans="2:10" x14ac:dyDescent="0.25">
      <c r="B254" s="1">
        <v>42354</v>
      </c>
      <c r="C254">
        <f>ASURB.MX!H241</f>
        <v>-1.5717816285120098E-3</v>
      </c>
      <c r="D254">
        <f t="shared" si="21"/>
        <v>2.652125596747792E-4</v>
      </c>
      <c r="E254">
        <f t="shared" si="19"/>
        <v>2.2207633234467972E-4</v>
      </c>
      <c r="F254">
        <f t="shared" si="20"/>
        <v>2.6705873188041454E-4</v>
      </c>
      <c r="G254">
        <f t="shared" si="18"/>
        <v>2.28318425818562E-4</v>
      </c>
      <c r="H254">
        <f t="shared" si="22"/>
        <v>1.3611771130004719E-9</v>
      </c>
      <c r="J254">
        <f t="shared" si="17"/>
        <v>1.5110209324114674E-2</v>
      </c>
    </row>
    <row r="255" spans="2:10" x14ac:dyDescent="0.25">
      <c r="B255" s="1">
        <v>42355</v>
      </c>
      <c r="C255">
        <f>ASURB.MX!H242</f>
        <v>-9.6454680689547594E-3</v>
      </c>
      <c r="D255">
        <f t="shared" si="21"/>
        <v>2.3254272104742904E-4</v>
      </c>
      <c r="E255">
        <f t="shared" si="19"/>
        <v>2.2163093058074953E-4</v>
      </c>
      <c r="F255">
        <f t="shared" si="20"/>
        <v>2.4272418873957138E-4</v>
      </c>
      <c r="G255">
        <f t="shared" si="18"/>
        <v>2.2202322766101809E-4</v>
      </c>
      <c r="H255">
        <f t="shared" si="22"/>
        <v>1.106597411067437E-10</v>
      </c>
      <c r="J255">
        <f t="shared" si="17"/>
        <v>1.490044387463065E-2</v>
      </c>
    </row>
    <row r="256" spans="2:10" x14ac:dyDescent="0.25">
      <c r="B256" s="1">
        <v>42356</v>
      </c>
      <c r="C256">
        <f>ASURB.MX!H243</f>
        <v>-4.1624319067703839E-3</v>
      </c>
      <c r="D256">
        <f t="shared" si="21"/>
        <v>2.3283135648554634E-4</v>
      </c>
      <c r="E256">
        <f t="shared" si="19"/>
        <v>2.1895763107413258E-4</v>
      </c>
      <c r="F256">
        <f t="shared" si="20"/>
        <v>1.9409393823331504E-4</v>
      </c>
      <c r="G256">
        <f t="shared" si="18"/>
        <v>2.1249795780107656E-4</v>
      </c>
      <c r="H256">
        <f t="shared" si="22"/>
        <v>4.1344710206159735E-10</v>
      </c>
      <c r="J256">
        <f t="shared" si="17"/>
        <v>1.4577309690099767E-2</v>
      </c>
    </row>
    <row r="257" spans="2:10" x14ac:dyDescent="0.25">
      <c r="B257" s="1">
        <v>42359</v>
      </c>
      <c r="C257">
        <f>ASURB.MX!H244</f>
        <v>7.4556577734318013E-3</v>
      </c>
      <c r="D257">
        <f t="shared" si="21"/>
        <v>2.325272441190418E-4</v>
      </c>
      <c r="E257">
        <f t="shared" si="19"/>
        <v>2.1779303286087662E-4</v>
      </c>
      <c r="F257">
        <f t="shared" si="20"/>
        <v>1.4757350858338541E-4</v>
      </c>
      <c r="G257">
        <f t="shared" si="18"/>
        <v>2.0519634627650505E-4</v>
      </c>
      <c r="H257">
        <f t="shared" si="22"/>
        <v>7.4697797687918004E-10</v>
      </c>
      <c r="J257">
        <f t="shared" si="17"/>
        <v>1.432467613164448E-2</v>
      </c>
    </row>
    <row r="258" spans="2:10" x14ac:dyDescent="0.25">
      <c r="B258" s="1">
        <v>42360</v>
      </c>
      <c r="C258">
        <f>ASURB.MX!H245</f>
        <v>1.2343740751197678E-2</v>
      </c>
      <c r="D258">
        <f t="shared" si="21"/>
        <v>2.2623532702826577E-4</v>
      </c>
      <c r="E258">
        <f t="shared" si="19"/>
        <v>2.1622013655264884E-4</v>
      </c>
      <c r="F258">
        <f t="shared" si="20"/>
        <v>1.5196959006840709E-4</v>
      </c>
      <c r="G258">
        <f t="shared" si="18"/>
        <v>2.0273805957864906E-4</v>
      </c>
      <c r="H258">
        <f t="shared" si="22"/>
        <v>5.5212157759881727E-10</v>
      </c>
      <c r="J258">
        <f t="shared" si="17"/>
        <v>1.4238611574821791E-2</v>
      </c>
    </row>
    <row r="259" spans="2:10" x14ac:dyDescent="0.25">
      <c r="B259" s="1">
        <v>42361</v>
      </c>
      <c r="C259">
        <f>ASURB.MX!H246</f>
        <v>1.2020214752905358E-3</v>
      </c>
      <c r="D259">
        <f t="shared" si="21"/>
        <v>1.9713407273259847E-4</v>
      </c>
      <c r="E259">
        <f t="shared" si="19"/>
        <v>2.1110101963808749E-4</v>
      </c>
      <c r="F259">
        <f t="shared" si="20"/>
        <v>1.6225729583243143E-4</v>
      </c>
      <c r="G259">
        <f t="shared" si="18"/>
        <v>1.9337119806322597E-4</v>
      </c>
      <c r="H259">
        <f t="shared" si="22"/>
        <v>1.4159225777405221E-11</v>
      </c>
      <c r="J259">
        <f t="shared" si="17"/>
        <v>1.3905797282544643E-2</v>
      </c>
    </row>
    <row r="260" spans="2:10" x14ac:dyDescent="0.25">
      <c r="B260" s="1">
        <v>42362</v>
      </c>
      <c r="C260">
        <f>ASURB.MX!H247</f>
        <v>-7.6105983885437953E-4</v>
      </c>
      <c r="D260">
        <f t="shared" si="21"/>
        <v>1.9631077758134867E-4</v>
      </c>
      <c r="E260">
        <f t="shared" si="19"/>
        <v>2.1110783458539952E-4</v>
      </c>
      <c r="F260">
        <f t="shared" si="20"/>
        <v>1.6037649978005368E-4</v>
      </c>
      <c r="G260">
        <f t="shared" si="18"/>
        <v>1.8439992730716836E-4</v>
      </c>
      <c r="H260">
        <f t="shared" si="22"/>
        <v>1.4186835425394126E-10</v>
      </c>
      <c r="J260">
        <f t="shared" si="17"/>
        <v>1.3579393480828528E-2</v>
      </c>
    </row>
    <row r="261" spans="2:10" x14ac:dyDescent="0.25">
      <c r="B261" s="1">
        <v>42366</v>
      </c>
      <c r="C261">
        <f>ASURB.MX!H248</f>
        <v>-7.7642654918753211E-3</v>
      </c>
      <c r="D261">
        <f t="shared" si="21"/>
        <v>1.9590657486543298E-4</v>
      </c>
      <c r="E261">
        <f t="shared" si="19"/>
        <v>2.1110806121929287E-4</v>
      </c>
      <c r="F261">
        <f t="shared" si="20"/>
        <v>1.555200201997291E-4</v>
      </c>
      <c r="G261">
        <f t="shared" si="18"/>
        <v>1.7862438010038081E-4</v>
      </c>
      <c r="H261">
        <f t="shared" si="22"/>
        <v>2.986742558971969E-10</v>
      </c>
      <c r="J261">
        <f t="shared" si="17"/>
        <v>1.3365043213562043E-2</v>
      </c>
    </row>
    <row r="262" spans="2:10" x14ac:dyDescent="0.25">
      <c r="B262" s="1">
        <v>42367</v>
      </c>
      <c r="C262">
        <f>ASURB.MX!H249</f>
        <v>5.249215565243325E-4</v>
      </c>
      <c r="D262">
        <f t="shared" si="21"/>
        <v>1.9298495489230056E-4</v>
      </c>
      <c r="E262">
        <f t="shared" si="19"/>
        <v>2.0371442517238587E-4</v>
      </c>
      <c r="F262">
        <f t="shared" si="20"/>
        <v>9.4956885401560788E-5</v>
      </c>
      <c r="G262">
        <f t="shared" si="18"/>
        <v>1.7032519846320473E-4</v>
      </c>
      <c r="H262">
        <f t="shared" si="22"/>
        <v>5.1346456142595003E-10</v>
      </c>
      <c r="J262">
        <f t="shared" si="17"/>
        <v>1.3050869643943454E-2</v>
      </c>
    </row>
    <row r="263" spans="2:10" x14ac:dyDescent="0.25">
      <c r="B263" s="1">
        <v>42368</v>
      </c>
      <c r="C263">
        <f>ASURB.MX!H250</f>
        <v>-1.3123656465768069E-2</v>
      </c>
      <c r="D263">
        <f t="shared" si="21"/>
        <v>1.9202160846739836E-4</v>
      </c>
      <c r="E263">
        <f t="shared" si="19"/>
        <v>1.9930592619095565E-4</v>
      </c>
      <c r="F263">
        <f t="shared" si="20"/>
        <v>9.5194748742426929E-5</v>
      </c>
      <c r="G263">
        <f t="shared" si="18"/>
        <v>1.7041385210305696E-4</v>
      </c>
      <c r="H263">
        <f t="shared" si="22"/>
        <v>4.6689513510073607E-10</v>
      </c>
      <c r="J263">
        <f t="shared" si="17"/>
        <v>1.3054265666940327E-2</v>
      </c>
    </row>
    <row r="264" spans="2:10" x14ac:dyDescent="0.25">
      <c r="B264" s="1">
        <v>42369</v>
      </c>
      <c r="C264">
        <f>ASURB.MX!H251</f>
        <v>-2.5388244241806124E-3</v>
      </c>
      <c r="D264">
        <f t="shared" si="21"/>
        <v>1.8311524442921103E-4</v>
      </c>
      <c r="E264">
        <f t="shared" si="19"/>
        <v>2.0072955006652162E-4</v>
      </c>
      <c r="F264">
        <f t="shared" si="20"/>
        <v>5.9063083272452424E-5</v>
      </c>
      <c r="G264">
        <f t="shared" si="18"/>
        <v>1.6278384967720869E-4</v>
      </c>
      <c r="H264">
        <f t="shared" si="22"/>
        <v>4.1336561256174799E-10</v>
      </c>
      <c r="J264">
        <f t="shared" si="17"/>
        <v>1.2758677426646098E-2</v>
      </c>
    </row>
    <row r="265" spans="2:10" x14ac:dyDescent="0.25">
      <c r="B265" s="1">
        <v>42373</v>
      </c>
      <c r="C265">
        <f>ASURB.MX!H252</f>
        <v>-2.3229048042484809E-2</v>
      </c>
      <c r="D265">
        <f t="shared" si="21"/>
        <v>1.7950347973896214E-4</v>
      </c>
      <c r="E265">
        <f t="shared" si="19"/>
        <v>1.996396498655354E-4</v>
      </c>
      <c r="F265">
        <f t="shared" si="20"/>
        <v>5.9161231390351437E-5</v>
      </c>
      <c r="G265">
        <f t="shared" si="18"/>
        <v>1.8031786736258889E-4</v>
      </c>
      <c r="H265">
        <f t="shared" si="22"/>
        <v>6.6322720151641128E-13</v>
      </c>
      <c r="J265">
        <f t="shared" si="17"/>
        <v>1.3428248856890793E-2</v>
      </c>
    </row>
    <row r="266" spans="2:10" x14ac:dyDescent="0.25">
      <c r="B266" s="1">
        <v>42374</v>
      </c>
      <c r="C266">
        <f>ASURB.MX!H253</f>
        <v>-2.2321129958275992E-2</v>
      </c>
      <c r="D266">
        <f t="shared" si="21"/>
        <v>1.6675483779930719E-4</v>
      </c>
      <c r="E266">
        <f t="shared" si="19"/>
        <v>2.067197602711609E-4</v>
      </c>
      <c r="F266">
        <f t="shared" si="20"/>
        <v>1.0175675004158368E-4</v>
      </c>
      <c r="G266">
        <f t="shared" si="18"/>
        <v>1.9511153892428555E-4</v>
      </c>
      <c r="H266">
        <f t="shared" si="22"/>
        <v>8.041024986913489E-10</v>
      </c>
      <c r="J266">
        <f t="shared" si="17"/>
        <v>1.3968233206969504E-2</v>
      </c>
    </row>
    <row r="267" spans="2:10" x14ac:dyDescent="0.25">
      <c r="B267" s="1">
        <v>42375</v>
      </c>
      <c r="C267">
        <f>ASURB.MX!H254</f>
        <v>-4.5591382785239096E-3</v>
      </c>
      <c r="D267">
        <f t="shared" si="21"/>
        <v>1.7781590792046066E-4</v>
      </c>
      <c r="E267">
        <f t="shared" si="19"/>
        <v>2.1207901681139375E-4</v>
      </c>
      <c r="F267">
        <f t="shared" si="20"/>
        <v>1.3939993919538104E-4</v>
      </c>
      <c r="G267">
        <f t="shared" si="18"/>
        <v>1.8699956312096113E-4</v>
      </c>
      <c r="H267">
        <f t="shared" si="22"/>
        <v>8.4339522841679381E-11</v>
      </c>
      <c r="J267">
        <f t="shared" si="17"/>
        <v>1.3674778357288322E-2</v>
      </c>
    </row>
    <row r="268" spans="2:10" x14ac:dyDescent="0.25">
      <c r="B268" s="1">
        <v>42376</v>
      </c>
      <c r="C268">
        <f>ASURB.MX!H255</f>
        <v>-5.4465801343548358E-3</v>
      </c>
      <c r="D268">
        <f t="shared" si="21"/>
        <v>1.7755001346394822E-4</v>
      </c>
      <c r="E268">
        <f t="shared" si="19"/>
        <v>2.1170751882523654E-4</v>
      </c>
      <c r="F268">
        <f t="shared" si="20"/>
        <v>1.2105691317329467E-4</v>
      </c>
      <c r="G268">
        <f t="shared" si="18"/>
        <v>1.7967825851304505E-4</v>
      </c>
      <c r="H268">
        <f t="shared" si="22"/>
        <v>4.5294269890051354E-12</v>
      </c>
      <c r="J268">
        <f t="shared" si="17"/>
        <v>1.340441190478139E-2</v>
      </c>
    </row>
    <row r="269" spans="2:10" x14ac:dyDescent="0.25">
      <c r="B269" s="1">
        <v>42377</v>
      </c>
      <c r="C269">
        <f>ASURB.MX!H256</f>
        <v>-4.1262358151585637E-3</v>
      </c>
      <c r="D269">
        <f t="shared" si="21"/>
        <v>1.7382022832380793E-4</v>
      </c>
      <c r="E269">
        <f t="shared" si="19"/>
        <v>2.1172870941789222E-4</v>
      </c>
      <c r="F269">
        <f t="shared" si="20"/>
        <v>8.0096714683556368E-5</v>
      </c>
      <c r="G269">
        <f t="shared" si="18"/>
        <v>1.7210948411811448E-4</v>
      </c>
      <c r="H269">
        <f t="shared" si="22"/>
        <v>2.9266457373136939E-12</v>
      </c>
      <c r="J269">
        <f t="shared" si="17"/>
        <v>1.3119050427455276E-2</v>
      </c>
    </row>
    <row r="270" spans="2:10" x14ac:dyDescent="0.25">
      <c r="B270" s="1">
        <v>42380</v>
      </c>
      <c r="C270">
        <f>ASURB.MX!H257</f>
        <v>-8.4354424537962259E-3</v>
      </c>
      <c r="D270">
        <f t="shared" si="21"/>
        <v>1.6071342022825884E-4</v>
      </c>
      <c r="E270">
        <f t="shared" si="19"/>
        <v>2.1177683268560647E-4</v>
      </c>
      <c r="F270">
        <f t="shared" si="20"/>
        <v>7.2274854702896938E-5</v>
      </c>
      <c r="G270">
        <f t="shared" si="18"/>
        <v>1.6741180516404334E-4</v>
      </c>
      <c r="H270">
        <f t="shared" si="22"/>
        <v>4.4868360747944677E-11</v>
      </c>
      <c r="J270">
        <f t="shared" si="17"/>
        <v>1.2938771393144069E-2</v>
      </c>
    </row>
    <row r="271" spans="2:10" x14ac:dyDescent="0.25">
      <c r="B271" s="1">
        <v>42381</v>
      </c>
      <c r="C271">
        <f>ASURB.MX!H258</f>
        <v>1.7318282312782346E-2</v>
      </c>
      <c r="D271">
        <f t="shared" si="21"/>
        <v>1.5582470460951477E-4</v>
      </c>
      <c r="E271">
        <f t="shared" si="19"/>
        <v>2.0598628467421434E-4</v>
      </c>
      <c r="F271">
        <f t="shared" si="20"/>
        <v>6.524858278332775E-5</v>
      </c>
      <c r="G271">
        <f t="shared" si="18"/>
        <v>1.7357799990602829E-4</v>
      </c>
      <c r="H271">
        <f t="shared" si="22"/>
        <v>3.1517949388520922E-10</v>
      </c>
      <c r="J271">
        <f t="shared" si="17"/>
        <v>1.3174900375563691E-2</v>
      </c>
    </row>
    <row r="272" spans="2:10" x14ac:dyDescent="0.25">
      <c r="B272" s="1">
        <v>42382</v>
      </c>
      <c r="C272">
        <f>ASURB.MX!H259</f>
        <v>-2.2246315706814235E-2</v>
      </c>
      <c r="D272">
        <f t="shared" si="21"/>
        <v>1.6851606932743635E-4</v>
      </c>
      <c r="E272">
        <f t="shared" si="19"/>
        <v>2.0278720459712655E-4</v>
      </c>
      <c r="F272">
        <f t="shared" si="20"/>
        <v>1.3561806623457295E-4</v>
      </c>
      <c r="G272">
        <f t="shared" si="18"/>
        <v>1.8853014510043166E-4</v>
      </c>
      <c r="H272">
        <f t="shared" si="22"/>
        <v>4.0056322904719751E-10</v>
      </c>
      <c r="J272">
        <f t="shared" si="17"/>
        <v>1.3730627993665536E-2</v>
      </c>
    </row>
    <row r="273" spans="2:10" x14ac:dyDescent="0.25">
      <c r="B273" s="1">
        <v>42383</v>
      </c>
      <c r="C273">
        <f>ASURB.MX!H260</f>
        <v>-6.2833133892821183E-3</v>
      </c>
      <c r="D273">
        <f t="shared" si="21"/>
        <v>1.6011149680149567E-4</v>
      </c>
      <c r="E273">
        <f t="shared" si="19"/>
        <v>2.0887105605308374E-4</v>
      </c>
      <c r="F273">
        <f t="shared" si="20"/>
        <v>1.5144888360457597E-4</v>
      </c>
      <c r="G273">
        <f t="shared" si="18"/>
        <v>1.8159433312908309E-4</v>
      </c>
      <c r="H273">
        <f t="shared" si="22"/>
        <v>4.6151225667790972E-10</v>
      </c>
      <c r="J273">
        <f t="shared" ref="J273:J336" si="23">SQRT(G273)</f>
        <v>1.3475694161306982E-2</v>
      </c>
    </row>
    <row r="274" spans="2:10" x14ac:dyDescent="0.25">
      <c r="B274" s="1">
        <v>42384</v>
      </c>
      <c r="C274">
        <f>ASURB.MX!H261</f>
        <v>-8.7826870025011616E-3</v>
      </c>
      <c r="D274">
        <f t="shared" si="21"/>
        <v>1.5772211675032938E-4</v>
      </c>
      <c r="E274">
        <f t="shared" si="19"/>
        <v>2.0741504864119886E-4</v>
      </c>
      <c r="F274">
        <f t="shared" si="20"/>
        <v>1.4966326040615318E-4</v>
      </c>
      <c r="G274">
        <f t="shared" ref="G274:G337" si="24">$M$14*(G273)+(1-$M$14)*(C274^2)</f>
        <v>1.7673351044584679E-4</v>
      </c>
      <c r="H274">
        <f t="shared" si="22"/>
        <v>3.6143309024595929E-10</v>
      </c>
      <c r="J274">
        <f t="shared" si="23"/>
        <v>1.3294115632333231E-2</v>
      </c>
    </row>
    <row r="275" spans="2:10" x14ac:dyDescent="0.25">
      <c r="B275" s="1">
        <v>42387</v>
      </c>
      <c r="C275">
        <f>ASURB.MX!H262</f>
        <v>1.0468017400539728E-2</v>
      </c>
      <c r="D275">
        <f t="shared" si="21"/>
        <v>1.5362963771368526E-4</v>
      </c>
      <c r="E275">
        <f t="shared" si="19"/>
        <v>2.0636438974655546E-4</v>
      </c>
      <c r="F275">
        <f t="shared" si="20"/>
        <v>1.4572517024509485E-4</v>
      </c>
      <c r="G275">
        <f t="shared" si="24"/>
        <v>1.7360859937085618E-4</v>
      </c>
      <c r="H275">
        <f t="shared" si="22"/>
        <v>3.9915890889870574E-10</v>
      </c>
      <c r="J275">
        <f t="shared" si="23"/>
        <v>1.3176061603182347E-2</v>
      </c>
    </row>
    <row r="276" spans="2:10" x14ac:dyDescent="0.25">
      <c r="B276" s="1">
        <v>42388</v>
      </c>
      <c r="C276">
        <f>ASURB.MX!H263</f>
        <v>7.8126810381752929E-3</v>
      </c>
      <c r="D276">
        <f t="shared" si="21"/>
        <v>1.463963243473438E-4</v>
      </c>
      <c r="E276">
        <f t="shared" si="19"/>
        <v>2.0756501923331933E-4</v>
      </c>
      <c r="F276">
        <f t="shared" si="20"/>
        <v>1.5130983921851903E-4</v>
      </c>
      <c r="G276">
        <f t="shared" si="24"/>
        <v>1.6837030351794921E-4</v>
      </c>
      <c r="H276">
        <f t="shared" si="22"/>
        <v>4.8285576059020046E-10</v>
      </c>
      <c r="J276">
        <f t="shared" si="23"/>
        <v>1.2975758302232252E-2</v>
      </c>
    </row>
    <row r="277" spans="2:10" x14ac:dyDescent="0.25">
      <c r="B277" s="1">
        <v>42389</v>
      </c>
      <c r="C277">
        <f>ASURB.MX!H264</f>
        <v>-2.2448727876678513E-3</v>
      </c>
      <c r="D277">
        <f t="shared" si="21"/>
        <v>1.3129037329429226E-4</v>
      </c>
      <c r="E277">
        <f t="shared" si="19"/>
        <v>2.0733743413418377E-4</v>
      </c>
      <c r="F277">
        <f t="shared" si="20"/>
        <v>1.290813944263053E-4</v>
      </c>
      <c r="G277">
        <f t="shared" si="24"/>
        <v>1.6076996023678704E-4</v>
      </c>
      <c r="H277">
        <f t="shared" si="22"/>
        <v>8.6904604630010849E-10</v>
      </c>
      <c r="J277">
        <f t="shared" si="23"/>
        <v>1.2679509463571019E-2</v>
      </c>
    </row>
    <row r="278" spans="2:10" x14ac:dyDescent="0.25">
      <c r="B278" s="1">
        <v>42390</v>
      </c>
      <c r="C278">
        <f>ASURB.MX!H265</f>
        <v>1.8425227413124603E-2</v>
      </c>
      <c r="D278">
        <f t="shared" si="21"/>
        <v>1.3097873312194967E-4</v>
      </c>
      <c r="E278">
        <f t="shared" si="19"/>
        <v>2.0619453020113363E-4</v>
      </c>
      <c r="F278">
        <f t="shared" si="20"/>
        <v>1.2852101015512195E-4</v>
      </c>
      <c r="G278">
        <f t="shared" si="24"/>
        <v>1.6908636889695827E-4</v>
      </c>
      <c r="H278">
        <f t="shared" si="22"/>
        <v>1.4521919043607154E-9</v>
      </c>
      <c r="J278">
        <f t="shared" si="23"/>
        <v>1.300332145634177E-2</v>
      </c>
    </row>
    <row r="279" spans="2:10" x14ac:dyDescent="0.25">
      <c r="B279" s="1">
        <v>42391</v>
      </c>
      <c r="C279">
        <f>ASURB.MX!H266</f>
        <v>9.6012145287299247E-3</v>
      </c>
      <c r="D279">
        <f t="shared" si="21"/>
        <v>1.4261034248897324E-4</v>
      </c>
      <c r="E279">
        <f t="shared" ref="E279:E342" si="25">_xlfn.VAR.S(C209:C278)</f>
        <v>2.1117836421717084E-4</v>
      </c>
      <c r="F279">
        <f t="shared" si="20"/>
        <v>1.6826693269357166E-4</v>
      </c>
      <c r="G279">
        <f t="shared" si="24"/>
        <v>1.6550780692370818E-4</v>
      </c>
      <c r="H279">
        <f t="shared" si="22"/>
        <v>5.2429387753995149E-10</v>
      </c>
      <c r="J279">
        <f t="shared" si="23"/>
        <v>1.2864983751396974E-2</v>
      </c>
    </row>
    <row r="280" spans="2:10" x14ac:dyDescent="0.25">
      <c r="B280" s="1">
        <v>42394</v>
      </c>
      <c r="C280">
        <f>ASURB.MX!H267</f>
        <v>1.9518617443355132E-2</v>
      </c>
      <c r="D280">
        <f t="shared" si="21"/>
        <v>1.459005244923398E-4</v>
      </c>
      <c r="E280">
        <f t="shared" si="25"/>
        <v>2.109176843625362E-4</v>
      </c>
      <c r="F280">
        <f t="shared" si="20"/>
        <v>1.7394272317257801E-4</v>
      </c>
      <c r="G280">
        <f t="shared" si="24"/>
        <v>1.7553429904871345E-4</v>
      </c>
      <c r="H280">
        <f t="shared" si="22"/>
        <v>8.7816059445797828E-10</v>
      </c>
      <c r="J280">
        <f t="shared" si="23"/>
        <v>1.3248935770419957E-2</v>
      </c>
    </row>
    <row r="281" spans="2:10" x14ac:dyDescent="0.25">
      <c r="B281" s="1">
        <v>42395</v>
      </c>
      <c r="C281">
        <f>ASURB.MX!H268</f>
        <v>1.1406266628265504E-2</v>
      </c>
      <c r="D281">
        <f t="shared" si="21"/>
        <v>1.6084556312932551E-4</v>
      </c>
      <c r="E281">
        <f t="shared" si="25"/>
        <v>2.1737551051825656E-4</v>
      </c>
      <c r="F281">
        <f t="shared" si="20"/>
        <v>1.8997347804651998E-4</v>
      </c>
      <c r="G281">
        <f t="shared" si="24"/>
        <v>1.7342022146098042E-4</v>
      </c>
      <c r="H281">
        <f t="shared" si="22"/>
        <v>1.5812203215785804E-10</v>
      </c>
      <c r="J281">
        <f t="shared" si="23"/>
        <v>1.3168911172188094E-2</v>
      </c>
    </row>
    <row r="282" spans="2:10" x14ac:dyDescent="0.25">
      <c r="B282" s="1">
        <v>42396</v>
      </c>
      <c r="C282">
        <f>ASURB.MX!H269</f>
        <v>-1.4478506965856881E-2</v>
      </c>
      <c r="D282">
        <f t="shared" si="21"/>
        <v>1.4793132888286985E-4</v>
      </c>
      <c r="E282">
        <f t="shared" si="25"/>
        <v>2.1957954694549E-4</v>
      </c>
      <c r="F282">
        <f t="shared" si="20"/>
        <v>1.7644259502771096E-4</v>
      </c>
      <c r="G282">
        <f t="shared" si="24"/>
        <v>1.7510505437948369E-4</v>
      </c>
      <c r="H282">
        <f t="shared" si="22"/>
        <v>7.3841135736532107E-10</v>
      </c>
      <c r="J282">
        <f t="shared" si="23"/>
        <v>1.3232726641908828E-2</v>
      </c>
    </row>
    <row r="283" spans="2:10" x14ac:dyDescent="0.25">
      <c r="B283" s="1">
        <v>42397</v>
      </c>
      <c r="C283">
        <f>ASURB.MX!H270</f>
        <v>9.6895398179700967E-3</v>
      </c>
      <c r="D283">
        <f t="shared" si="21"/>
        <v>1.5431109235036861E-4</v>
      </c>
      <c r="E283">
        <f t="shared" si="25"/>
        <v>2.2187345482864202E-4</v>
      </c>
      <c r="F283">
        <f t="shared" ref="F283:F346" si="26">_xlfn.VAR.S(C273:C282)</f>
        <v>1.3757198755714239E-4</v>
      </c>
      <c r="G283">
        <f t="shared" si="24"/>
        <v>1.7132570888093825E-4</v>
      </c>
      <c r="H283">
        <f t="shared" si="22"/>
        <v>2.8949717568233349E-10</v>
      </c>
      <c r="J283">
        <f t="shared" si="23"/>
        <v>1.3089144696309925E-2</v>
      </c>
    </row>
    <row r="284" spans="2:10" x14ac:dyDescent="0.25">
      <c r="B284" s="1">
        <v>42398</v>
      </c>
      <c r="C284">
        <f>ASURB.MX!H271</f>
        <v>3.4423147527491052E-2</v>
      </c>
      <c r="D284">
        <f t="shared" si="21"/>
        <v>1.3892308519526691E-4</v>
      </c>
      <c r="E284">
        <f t="shared" si="25"/>
        <v>2.2300469074202663E-4</v>
      </c>
      <c r="F284">
        <f t="shared" si="26"/>
        <v>1.2465245571329929E-4</v>
      </c>
      <c r="G284">
        <f t="shared" si="24"/>
        <v>2.1849325890504958E-4</v>
      </c>
      <c r="H284">
        <f t="shared" si="22"/>
        <v>6.3314125442049891E-9</v>
      </c>
      <c r="J284">
        <f t="shared" si="23"/>
        <v>1.4781517476397664E-2</v>
      </c>
    </row>
    <row r="285" spans="2:10" x14ac:dyDescent="0.25">
      <c r="B285" s="1">
        <v>42402</v>
      </c>
      <c r="C285">
        <f>ASURB.MX!H272</f>
        <v>-1.3970899151536514E-2</v>
      </c>
      <c r="D285">
        <f t="shared" si="21"/>
        <v>1.8118424282426621E-4</v>
      </c>
      <c r="E285">
        <f t="shared" si="25"/>
        <v>2.412931072616666E-4</v>
      </c>
      <c r="F285">
        <f t="shared" si="26"/>
        <v>1.6803484641748112E-4</v>
      </c>
      <c r="G285">
        <f t="shared" si="24"/>
        <v>2.1740869347618792E-4</v>
      </c>
      <c r="H285">
        <f t="shared" si="22"/>
        <v>1.3122108250335116E-9</v>
      </c>
      <c r="J285">
        <f t="shared" si="23"/>
        <v>1.4744785297731124E-2</v>
      </c>
    </row>
    <row r="286" spans="2:10" x14ac:dyDescent="0.25">
      <c r="B286" s="1">
        <v>42403</v>
      </c>
      <c r="C286">
        <f>ASURB.MX!H273</f>
        <v>-1.5040353064910484E-2</v>
      </c>
      <c r="D286">
        <f t="shared" si="21"/>
        <v>1.8468558633062888E-4</v>
      </c>
      <c r="E286">
        <f t="shared" si="25"/>
        <v>2.3207360515491813E-4</v>
      </c>
      <c r="F286">
        <f t="shared" si="26"/>
        <v>2.2772895433516565E-4</v>
      </c>
      <c r="G286">
        <f t="shared" si="24"/>
        <v>2.1781835170184044E-4</v>
      </c>
      <c r="H286">
        <f t="shared" si="22"/>
        <v>1.0977801411437562E-9</v>
      </c>
      <c r="J286">
        <f t="shared" si="23"/>
        <v>1.4758670390717467E-2</v>
      </c>
    </row>
    <row r="287" spans="2:10" x14ac:dyDescent="0.25">
      <c r="B287" s="1">
        <v>42404</v>
      </c>
      <c r="C287">
        <f>ASURB.MX!H274</f>
        <v>1.8429211026006549E-2</v>
      </c>
      <c r="D287">
        <f t="shared" si="21"/>
        <v>1.9164539886568289E-4</v>
      </c>
      <c r="E287">
        <f t="shared" si="25"/>
        <v>2.3201840773518333E-4</v>
      </c>
      <c r="F287">
        <f t="shared" si="26"/>
        <v>2.8099900029991475E-4</v>
      </c>
      <c r="G287">
        <f t="shared" si="24"/>
        <v>2.2348693526217099E-4</v>
      </c>
      <c r="H287">
        <f t="shared" si="22"/>
        <v>1.0138834400888769E-9</v>
      </c>
      <c r="J287">
        <f t="shared" si="23"/>
        <v>1.4949479431143112E-2</v>
      </c>
    </row>
    <row r="288" spans="2:10" x14ac:dyDescent="0.25">
      <c r="B288" s="1">
        <v>42405</v>
      </c>
      <c r="C288">
        <f>ASURB.MX!H275</f>
        <v>-1.5909523798143099E-3</v>
      </c>
      <c r="D288">
        <f t="shared" si="21"/>
        <v>2.0168428914638429E-4</v>
      </c>
      <c r="E288">
        <f t="shared" si="25"/>
        <v>2.3061407058483504E-4</v>
      </c>
      <c r="F288">
        <f t="shared" si="26"/>
        <v>2.8708878962107855E-4</v>
      </c>
      <c r="G288">
        <f t="shared" si="24"/>
        <v>2.1320510560667784E-4</v>
      </c>
      <c r="H288">
        <f t="shared" si="22"/>
        <v>1.327292119117708E-10</v>
      </c>
      <c r="J288">
        <f t="shared" si="23"/>
        <v>1.4601544630849088E-2</v>
      </c>
    </row>
    <row r="289" spans="2:10" x14ac:dyDescent="0.25">
      <c r="B289" s="1">
        <v>42408</v>
      </c>
      <c r="C289">
        <f>ASURB.MX!H276</f>
        <v>-6.1425218874396649E-3</v>
      </c>
      <c r="D289">
        <f t="shared" si="21"/>
        <v>1.9616010870565404E-4</v>
      </c>
      <c r="E289">
        <f t="shared" si="25"/>
        <v>2.0925919320668215E-4</v>
      </c>
      <c r="F289">
        <f t="shared" si="26"/>
        <v>2.7989364025361274E-4</v>
      </c>
      <c r="G289">
        <f t="shared" si="24"/>
        <v>2.0503967530838358E-4</v>
      </c>
      <c r="H289">
        <f t="shared" si="22"/>
        <v>7.8846703052309927E-11</v>
      </c>
      <c r="J289">
        <f t="shared" si="23"/>
        <v>1.431920651811348E-2</v>
      </c>
    </row>
    <row r="290" spans="2:10" x14ac:dyDescent="0.25">
      <c r="B290" s="1">
        <v>42409</v>
      </c>
      <c r="C290">
        <f>ASURB.MX!H277</f>
        <v>5.7749730370364981E-3</v>
      </c>
      <c r="D290">
        <f t="shared" si="21"/>
        <v>1.9704332974468467E-4</v>
      </c>
      <c r="E290">
        <f t="shared" si="25"/>
        <v>2.0582487388786692E-4</v>
      </c>
      <c r="F290">
        <f t="shared" si="26"/>
        <v>2.9137675563946851E-4</v>
      </c>
      <c r="G290">
        <f t="shared" si="24"/>
        <v>1.9705038186267946E-4</v>
      </c>
      <c r="H290">
        <f t="shared" si="22"/>
        <v>4.9732368212446342E-17</v>
      </c>
      <c r="J290">
        <f t="shared" si="23"/>
        <v>1.4037463512425579E-2</v>
      </c>
    </row>
    <row r="291" spans="2:10" x14ac:dyDescent="0.25">
      <c r="B291" s="1">
        <v>42410</v>
      </c>
      <c r="C291">
        <f>ASURB.MX!H278</f>
        <v>1.6967213699650489E-2</v>
      </c>
      <c r="D291">
        <f t="shared" si="21"/>
        <v>1.9850694070292906E-4</v>
      </c>
      <c r="E291">
        <f t="shared" si="25"/>
        <v>2.0426869052528728E-4</v>
      </c>
      <c r="F291">
        <f t="shared" si="26"/>
        <v>2.6355466382694788E-4</v>
      </c>
      <c r="G291">
        <f t="shared" si="24"/>
        <v>2.0127728982889084E-4</v>
      </c>
      <c r="H291">
        <f t="shared" si="22"/>
        <v>7.6748342797172276E-12</v>
      </c>
      <c r="J291">
        <f t="shared" si="23"/>
        <v>1.4187222766591453E-2</v>
      </c>
    </row>
    <row r="292" spans="2:10" x14ac:dyDescent="0.25">
      <c r="B292" s="1">
        <v>42411</v>
      </c>
      <c r="C292">
        <f>ASURB.MX!H279</f>
        <v>5.6455489910283777E-3</v>
      </c>
      <c r="D292">
        <f t="shared" si="21"/>
        <v>2.0672865813508976E-4</v>
      </c>
      <c r="E292">
        <f t="shared" si="25"/>
        <v>2.0818842436229589E-4</v>
      </c>
      <c r="F292">
        <f t="shared" si="26"/>
        <v>2.7722063237268645E-4</v>
      </c>
      <c r="G292">
        <f t="shared" si="24"/>
        <v>1.9339429245985164E-4</v>
      </c>
      <c r="H292">
        <f t="shared" si="22"/>
        <v>1.7780530796096877E-10</v>
      </c>
      <c r="J292">
        <f t="shared" si="23"/>
        <v>1.3906627645114097E-2</v>
      </c>
    </row>
    <row r="293" spans="2:10" x14ac:dyDescent="0.25">
      <c r="B293" s="1">
        <v>42412</v>
      </c>
      <c r="C293">
        <f>ASURB.MX!H280</f>
        <v>-1.5584041027986303E-3</v>
      </c>
      <c r="D293">
        <f t="shared" si="21"/>
        <v>2.0771979864686908E-4</v>
      </c>
      <c r="E293">
        <f t="shared" si="25"/>
        <v>2.0475914571160559E-4</v>
      </c>
      <c r="F293">
        <f t="shared" si="26"/>
        <v>2.3773827678277501E-4</v>
      </c>
      <c r="G293">
        <f t="shared" si="24"/>
        <v>1.845080064767214E-4</v>
      </c>
      <c r="H293">
        <f t="shared" si="22"/>
        <v>5.3878729575012916E-10</v>
      </c>
      <c r="J293">
        <f t="shared" si="23"/>
        <v>1.3583372426489727E-2</v>
      </c>
    </row>
    <row r="294" spans="2:10" x14ac:dyDescent="0.25">
      <c r="B294" s="1">
        <v>42415</v>
      </c>
      <c r="C294">
        <f>ASURB.MX!H281</f>
        <v>-4.0470934489038185E-3</v>
      </c>
      <c r="D294">
        <f t="shared" si="21"/>
        <v>2.0142051149487015E-4</v>
      </c>
      <c r="E294">
        <f t="shared" si="25"/>
        <v>2.0473713221247391E-4</v>
      </c>
      <c r="F294">
        <f t="shared" si="26"/>
        <v>2.3971422985625401E-4</v>
      </c>
      <c r="G294">
        <f t="shared" si="24"/>
        <v>1.7668438693210106E-4</v>
      </c>
      <c r="H294">
        <f t="shared" si="22"/>
        <v>6.1187585838482834E-10</v>
      </c>
      <c r="J294">
        <f t="shared" si="23"/>
        <v>1.3292267937869032E-2</v>
      </c>
    </row>
    <row r="295" spans="2:10" x14ac:dyDescent="0.25">
      <c r="B295" s="1">
        <v>42416</v>
      </c>
      <c r="C295">
        <f>ASURB.MX!H282</f>
        <v>1.9404201218016823E-2</v>
      </c>
      <c r="D295">
        <f t="shared" si="21"/>
        <v>2.0183838643930617E-4</v>
      </c>
      <c r="E295">
        <f t="shared" si="25"/>
        <v>1.9200967318637032E-4</v>
      </c>
      <c r="F295">
        <f t="shared" si="26"/>
        <v>1.3013523025987917E-4</v>
      </c>
      <c r="G295">
        <f t="shared" si="24"/>
        <v>1.8598356251585914E-4</v>
      </c>
      <c r="H295">
        <f t="shared" si="22"/>
        <v>2.5137544164350843E-10</v>
      </c>
      <c r="J295">
        <f t="shared" si="23"/>
        <v>1.3637579056264316E-2</v>
      </c>
    </row>
    <row r="296" spans="2:10" x14ac:dyDescent="0.25">
      <c r="B296" s="1">
        <v>42417</v>
      </c>
      <c r="C296">
        <f>ASURB.MX!H283</f>
        <v>1.1588892413084003E-2</v>
      </c>
      <c r="D296">
        <f t="shared" si="21"/>
        <v>1.9207039619684895E-4</v>
      </c>
      <c r="E296">
        <f t="shared" si="25"/>
        <v>1.9746633584447287E-4</v>
      </c>
      <c r="F296">
        <f t="shared" si="26"/>
        <v>1.345943197631833E-4</v>
      </c>
      <c r="G296">
        <f t="shared" si="24"/>
        <v>1.8357866246735999E-4</v>
      </c>
      <c r="H296">
        <f t="shared" si="22"/>
        <v>7.2109541732540498E-11</v>
      </c>
      <c r="J296">
        <f t="shared" si="23"/>
        <v>1.3549120357697026E-2</v>
      </c>
    </row>
    <row r="297" spans="2:10" x14ac:dyDescent="0.25">
      <c r="B297" s="1">
        <v>42418</v>
      </c>
      <c r="C297">
        <f>ASURB.MX!H284</f>
        <v>-1.0919641710295325E-2</v>
      </c>
      <c r="D297">
        <f t="shared" si="21"/>
        <v>1.7324072438837544E-4</v>
      </c>
      <c r="E297">
        <f t="shared" si="25"/>
        <v>1.9956365753579606E-4</v>
      </c>
      <c r="F297">
        <f t="shared" si="26"/>
        <v>9.410973046360428E-5</v>
      </c>
      <c r="G297">
        <f t="shared" si="24"/>
        <v>1.805846980582033E-4</v>
      </c>
      <c r="H297">
        <f t="shared" si="22"/>
        <v>5.3933949263124834E-11</v>
      </c>
      <c r="J297">
        <f t="shared" si="23"/>
        <v>1.3438180608185146E-2</v>
      </c>
    </row>
    <row r="298" spans="2:10" x14ac:dyDescent="0.25">
      <c r="B298" s="1">
        <v>42419</v>
      </c>
      <c r="C298">
        <f>ASURB.MX!H285</f>
        <v>-1.5466604986004594E-2</v>
      </c>
      <c r="D298">
        <f t="shared" si="21"/>
        <v>1.7801506691057786E-4</v>
      </c>
      <c r="E298">
        <f t="shared" si="25"/>
        <v>1.9793456743279566E-4</v>
      </c>
      <c r="F298">
        <f t="shared" si="26"/>
        <v>1.0209835488191016E-4</v>
      </c>
      <c r="G298">
        <f t="shared" si="24"/>
        <v>1.8331300708874498E-4</v>
      </c>
      <c r="H298">
        <f t="shared" si="22"/>
        <v>2.8068170131437429E-11</v>
      </c>
      <c r="J298">
        <f t="shared" si="23"/>
        <v>1.3539313390594996E-2</v>
      </c>
    </row>
    <row r="299" spans="2:10" x14ac:dyDescent="0.25">
      <c r="B299" s="1">
        <v>42422</v>
      </c>
      <c r="C299">
        <f>ASURB.MX!H286</f>
        <v>1.0139753744069514E-2</v>
      </c>
      <c r="D299">
        <f t="shared" si="21"/>
        <v>1.8722535809488009E-4</v>
      </c>
      <c r="E299">
        <f t="shared" si="25"/>
        <v>1.8447210194675234E-4</v>
      </c>
      <c r="F299">
        <f t="shared" si="26"/>
        <v>1.3708725487253601E-4</v>
      </c>
      <c r="G299">
        <f t="shared" si="24"/>
        <v>1.7956714105601601E-4</v>
      </c>
      <c r="H299">
        <f t="shared" si="22"/>
        <v>5.8648288214348132E-11</v>
      </c>
      <c r="J299">
        <f t="shared" si="23"/>
        <v>1.3400266454664848E-2</v>
      </c>
    </row>
    <row r="300" spans="2:10" x14ac:dyDescent="0.25">
      <c r="B300" s="1">
        <v>42423</v>
      </c>
      <c r="C300">
        <f>ASURB.MX!H287</f>
        <v>5.7595599397937082E-3</v>
      </c>
      <c r="D300">
        <f t="shared" si="21"/>
        <v>1.8728867234427165E-4</v>
      </c>
      <c r="E300">
        <f t="shared" si="25"/>
        <v>1.8579501697738171E-4</v>
      </c>
      <c r="F300">
        <f t="shared" si="26"/>
        <v>1.3368551055626933E-4</v>
      </c>
      <c r="G300">
        <f t="shared" si="24"/>
        <v>1.7275489893909786E-4</v>
      </c>
      <c r="H300">
        <f t="shared" si="22"/>
        <v>2.1123056939293679E-10</v>
      </c>
      <c r="J300">
        <f t="shared" si="23"/>
        <v>1.3143625791200002E-2</v>
      </c>
    </row>
    <row r="301" spans="2:10" x14ac:dyDescent="0.25">
      <c r="B301" s="1">
        <v>42424</v>
      </c>
      <c r="C301">
        <f>ASURB.MX!H288</f>
        <v>-1.0279927882834685E-2</v>
      </c>
      <c r="D301">
        <f t="shared" si="21"/>
        <v>1.8263398688685891E-4</v>
      </c>
      <c r="E301">
        <f t="shared" si="25"/>
        <v>1.8626003132866495E-4</v>
      </c>
      <c r="F301">
        <f t="shared" si="26"/>
        <v>1.33678608388909E-4</v>
      </c>
      <c r="G301">
        <f t="shared" si="24"/>
        <v>1.696335309413944E-4</v>
      </c>
      <c r="H301">
        <f t="shared" si="22"/>
        <v>1.6901185478996345E-10</v>
      </c>
      <c r="J301">
        <f t="shared" si="23"/>
        <v>1.3024343781603524E-2</v>
      </c>
    </row>
    <row r="302" spans="2:10" x14ac:dyDescent="0.25">
      <c r="B302" s="1">
        <v>42425</v>
      </c>
      <c r="C302">
        <f>ASURB.MX!H289</f>
        <v>8.626501770599964E-3</v>
      </c>
      <c r="D302">
        <f t="shared" si="21"/>
        <v>1.8201386843009974E-4</v>
      </c>
      <c r="E302">
        <f t="shared" si="25"/>
        <v>1.8551414312401287E-4</v>
      </c>
      <c r="F302">
        <f t="shared" si="26"/>
        <v>1.2789823379752801E-4</v>
      </c>
      <c r="G302">
        <f t="shared" si="24"/>
        <v>1.6520275822769448E-4</v>
      </c>
      <c r="H302">
        <f t="shared" si="22"/>
        <v>2.826134262374144E-10</v>
      </c>
      <c r="J302">
        <f t="shared" si="23"/>
        <v>1.2853122508857312E-2</v>
      </c>
    </row>
    <row r="303" spans="2:10" x14ac:dyDescent="0.25">
      <c r="B303" s="1">
        <v>42426</v>
      </c>
      <c r="C303">
        <f>ASURB.MX!H290</f>
        <v>6.9889823185009178E-3</v>
      </c>
      <c r="D303">
        <f t="shared" ref="D303:D366" si="27">_xlfn.VAR.S(C273:C302)</f>
        <v>1.6059909194448245E-4</v>
      </c>
      <c r="E303">
        <f t="shared" si="25"/>
        <v>1.863751791333987E-4</v>
      </c>
      <c r="F303">
        <f t="shared" si="26"/>
        <v>1.3184657154987234E-4</v>
      </c>
      <c r="G303">
        <f t="shared" si="24"/>
        <v>1.5978827427616559E-4</v>
      </c>
      <c r="H303">
        <f t="shared" ref="H303:H366" si="28">(D303-G303)^2</f>
        <v>6.5742529125478663E-13</v>
      </c>
      <c r="J303">
        <f t="shared" si="23"/>
        <v>1.2640738676049181E-2</v>
      </c>
    </row>
    <row r="304" spans="2:10" x14ac:dyDescent="0.25">
      <c r="B304" s="1">
        <v>42429</v>
      </c>
      <c r="C304">
        <f>ASURB.MX!H291</f>
        <v>-6.9101296667035518E-3</v>
      </c>
      <c r="D304">
        <f t="shared" si="27"/>
        <v>1.5727565104309868E-4</v>
      </c>
      <c r="E304">
        <f t="shared" si="25"/>
        <v>1.8249728931008785E-4</v>
      </c>
      <c r="F304">
        <f t="shared" si="26"/>
        <v>1.3367608470363712E-4</v>
      </c>
      <c r="G304">
        <f t="shared" si="24"/>
        <v>1.5457474500398286E-4</v>
      </c>
      <c r="H304">
        <f t="shared" si="28"/>
        <v>7.2948934321322806E-12</v>
      </c>
      <c r="J304">
        <f t="shared" si="23"/>
        <v>1.2432809216101679E-2</v>
      </c>
    </row>
    <row r="305" spans="2:10" x14ac:dyDescent="0.25">
      <c r="B305" s="1">
        <v>42430</v>
      </c>
      <c r="C305">
        <f>ASURB.MX!H292</f>
        <v>4.9126078700363809E-3</v>
      </c>
      <c r="D305">
        <f t="shared" si="27"/>
        <v>1.5571529157478719E-4</v>
      </c>
      <c r="E305">
        <f t="shared" si="25"/>
        <v>1.8096652308383237E-4</v>
      </c>
      <c r="F305">
        <f t="shared" si="26"/>
        <v>1.3845730561517342E-4</v>
      </c>
      <c r="G305">
        <f t="shared" si="24"/>
        <v>1.4850487761735383E-4</v>
      </c>
      <c r="H305">
        <f t="shared" si="28"/>
        <v>5.1990069437549832E-11</v>
      </c>
      <c r="J305">
        <f t="shared" si="23"/>
        <v>1.2186257736374766E-2</v>
      </c>
    </row>
    <row r="306" spans="2:10" x14ac:dyDescent="0.25">
      <c r="B306" s="1">
        <v>42431</v>
      </c>
      <c r="C306">
        <f>ASURB.MX!H293</f>
        <v>1.4131143440939815E-2</v>
      </c>
      <c r="D306">
        <f t="shared" si="27"/>
        <v>1.5436836092672524E-4</v>
      </c>
      <c r="E306">
        <f t="shared" si="25"/>
        <v>1.7198853642517924E-4</v>
      </c>
      <c r="F306">
        <f t="shared" si="26"/>
        <v>1.0306617627127442E-4</v>
      </c>
      <c r="G306">
        <f t="shared" si="24"/>
        <v>1.5088665996333938E-4</v>
      </c>
      <c r="H306">
        <f t="shared" si="28"/>
        <v>1.2122241598442045E-11</v>
      </c>
      <c r="J306">
        <f t="shared" si="23"/>
        <v>1.2283593121043181E-2</v>
      </c>
    </row>
    <row r="307" spans="2:10" x14ac:dyDescent="0.25">
      <c r="B307" s="1">
        <v>42432</v>
      </c>
      <c r="C307">
        <f>ASURB.MX!H294</f>
        <v>-1.2446710351103916E-2</v>
      </c>
      <c r="D307">
        <f t="shared" si="27"/>
        <v>1.5732473177167697E-4</v>
      </c>
      <c r="E307">
        <f t="shared" si="25"/>
        <v>1.7430378454544437E-4</v>
      </c>
      <c r="F307">
        <f t="shared" si="26"/>
        <v>1.1000872824815914E-4</v>
      </c>
      <c r="G307">
        <f t="shared" si="24"/>
        <v>1.5107437292877956E-4</v>
      </c>
      <c r="H307">
        <f t="shared" si="28"/>
        <v>3.9066985664985925E-11</v>
      </c>
      <c r="J307">
        <f t="shared" si="23"/>
        <v>1.2291231546463501E-2</v>
      </c>
    </row>
    <row r="308" spans="2:10" x14ac:dyDescent="0.25">
      <c r="B308" s="1">
        <v>42433</v>
      </c>
      <c r="C308">
        <f>ASURB.MX!H295</f>
        <v>-1.8048449843661E-2</v>
      </c>
      <c r="D308">
        <f t="shared" si="27"/>
        <v>1.6539369397718429E-4</v>
      </c>
      <c r="E308">
        <f t="shared" si="25"/>
        <v>1.7638696302977401E-4</v>
      </c>
      <c r="F308">
        <f t="shared" si="26"/>
        <v>1.14184428586673E-4</v>
      </c>
      <c r="G308">
        <f t="shared" si="24"/>
        <v>1.5920246659470449E-4</v>
      </c>
      <c r="H308">
        <f t="shared" si="28"/>
        <v>3.8331296501567643E-11</v>
      </c>
      <c r="J308">
        <f t="shared" si="23"/>
        <v>1.2617545981477718E-2</v>
      </c>
    </row>
    <row r="309" spans="2:10" x14ac:dyDescent="0.25">
      <c r="B309" s="1">
        <v>42436</v>
      </c>
      <c r="C309">
        <f>ASURB.MX!H296</f>
        <v>-6.2362473842479497E-3</v>
      </c>
      <c r="D309">
        <f t="shared" si="27"/>
        <v>1.7333341443031625E-4</v>
      </c>
      <c r="E309">
        <f t="shared" si="25"/>
        <v>1.779379527421956E-4</v>
      </c>
      <c r="F309">
        <f t="shared" si="26"/>
        <v>1.2403786896463546E-4</v>
      </c>
      <c r="G309">
        <f t="shared" si="24"/>
        <v>1.536039522314209E-4</v>
      </c>
      <c r="H309">
        <f t="shared" si="28"/>
        <v>3.8925167865764072E-10</v>
      </c>
      <c r="J309">
        <f t="shared" si="23"/>
        <v>1.2393706153988842E-2</v>
      </c>
    </row>
    <row r="310" spans="2:10" x14ac:dyDescent="0.25">
      <c r="B310" s="1">
        <v>42437</v>
      </c>
      <c r="C310">
        <f>ASURB.MX!H297</f>
        <v>1.2829780455150722E-2</v>
      </c>
      <c r="D310">
        <f t="shared" si="27"/>
        <v>1.7419679063914383E-4</v>
      </c>
      <c r="E310">
        <f t="shared" si="25"/>
        <v>1.7088620752973315E-4</v>
      </c>
      <c r="F310">
        <f t="shared" si="26"/>
        <v>1.1500115447615635E-4</v>
      </c>
      <c r="G310">
        <f t="shared" si="24"/>
        <v>1.5411578796035847E-4</v>
      </c>
      <c r="H310">
        <f t="shared" si="28"/>
        <v>4.0324666858538486E-10</v>
      </c>
      <c r="J310">
        <f t="shared" si="23"/>
        <v>1.2414337999279643E-2</v>
      </c>
    </row>
    <row r="311" spans="2:10" x14ac:dyDescent="0.25">
      <c r="B311" s="1">
        <v>42438</v>
      </c>
      <c r="C311">
        <f>ASURB.MX!H298</f>
        <v>-1.266940329885154E-2</v>
      </c>
      <c r="D311">
        <f t="shared" si="27"/>
        <v>1.6770322665210532E-4</v>
      </c>
      <c r="E311">
        <f t="shared" si="25"/>
        <v>1.7209636159353452E-4</v>
      </c>
      <c r="F311">
        <f t="shared" si="26"/>
        <v>1.3117063276550271E-4</v>
      </c>
      <c r="G311">
        <f t="shared" si="24"/>
        <v>1.5441350841866237E-4</v>
      </c>
      <c r="H311">
        <f t="shared" si="28"/>
        <v>1.76616610724306E-10</v>
      </c>
      <c r="J311">
        <f t="shared" si="23"/>
        <v>1.2426323205947219E-2</v>
      </c>
    </row>
    <row r="312" spans="2:10" x14ac:dyDescent="0.25">
      <c r="B312" s="1">
        <v>42439</v>
      </c>
      <c r="C312">
        <f>ASURB.MX!H299</f>
        <v>-1.0398270688800707E-2</v>
      </c>
      <c r="D312">
        <f t="shared" si="27"/>
        <v>1.7138321195953797E-4</v>
      </c>
      <c r="E312">
        <f t="shared" si="25"/>
        <v>1.7387253258523629E-4</v>
      </c>
      <c r="F312">
        <f t="shared" si="26"/>
        <v>1.368586180450157E-4</v>
      </c>
      <c r="G312">
        <f t="shared" si="24"/>
        <v>1.522595007602726E-4</v>
      </c>
      <c r="H312">
        <f t="shared" si="28"/>
        <v>3.6571633003290782E-10</v>
      </c>
      <c r="J312">
        <f t="shared" si="23"/>
        <v>1.2339347663481753E-2</v>
      </c>
    </row>
    <row r="313" spans="2:10" x14ac:dyDescent="0.25">
      <c r="B313" s="1">
        <v>42440</v>
      </c>
      <c r="C313">
        <f>ASURB.MX!H300</f>
        <v>1.9339370386352063E-2</v>
      </c>
      <c r="D313">
        <f t="shared" si="27"/>
        <v>1.6753093431766167E-4</v>
      </c>
      <c r="E313">
        <f t="shared" si="25"/>
        <v>1.6434884654292696E-4</v>
      </c>
      <c r="F313">
        <f t="shared" si="26"/>
        <v>1.3285264935973542E-4</v>
      </c>
      <c r="G313">
        <f t="shared" si="24"/>
        <v>1.6257836824560057E-4</v>
      </c>
      <c r="H313">
        <f t="shared" si="28"/>
        <v>2.4527910698130666E-11</v>
      </c>
      <c r="J313">
        <f t="shared" si="23"/>
        <v>1.2750622268956154E-2</v>
      </c>
    </row>
    <row r="314" spans="2:10" x14ac:dyDescent="0.25">
      <c r="B314" s="1">
        <v>42443</v>
      </c>
      <c r="C314">
        <f>ASURB.MX!H301</f>
        <v>-2.384905550034826E-4</v>
      </c>
      <c r="D314">
        <f t="shared" si="27"/>
        <v>1.7620520673204617E-4</v>
      </c>
      <c r="E314">
        <f t="shared" si="25"/>
        <v>1.6943951932083971E-4</v>
      </c>
      <c r="F314">
        <f t="shared" si="26"/>
        <v>1.7492994578068157E-4</v>
      </c>
      <c r="G314">
        <f t="shared" si="24"/>
        <v>1.5501568721655292E-4</v>
      </c>
      <c r="H314">
        <f t="shared" si="28"/>
        <v>4.4899573729746931E-10</v>
      </c>
      <c r="J314">
        <f t="shared" si="23"/>
        <v>1.2450529595826553E-2</v>
      </c>
    </row>
    <row r="315" spans="2:10" x14ac:dyDescent="0.25">
      <c r="B315" s="1">
        <v>42444</v>
      </c>
      <c r="C315">
        <f>ASURB.MX!H302</f>
        <v>-3.2246610572616344E-3</v>
      </c>
      <c r="D315">
        <f t="shared" si="27"/>
        <v>1.3788892555957594E-4</v>
      </c>
      <c r="E315">
        <f t="shared" si="25"/>
        <v>1.6583591572751405E-4</v>
      </c>
      <c r="F315">
        <f t="shared" si="26"/>
        <v>1.7143361969631534E-4</v>
      </c>
      <c r="G315">
        <f t="shared" si="24"/>
        <v>1.482861518382599E-4</v>
      </c>
      <c r="H315">
        <f t="shared" si="28"/>
        <v>1.0810231429015624E-10</v>
      </c>
      <c r="J315">
        <f t="shared" si="23"/>
        <v>1.2177280149452911E-2</v>
      </c>
    </row>
    <row r="316" spans="2:10" x14ac:dyDescent="0.25">
      <c r="B316" s="1">
        <v>42445</v>
      </c>
      <c r="C316">
        <f>ASURB.MX!H303</f>
        <v>1.0759781051154079E-3</v>
      </c>
      <c r="D316">
        <f t="shared" si="27"/>
        <v>1.3102417525277861E-4</v>
      </c>
      <c r="E316">
        <f t="shared" si="25"/>
        <v>1.58294241131496E-4</v>
      </c>
      <c r="F316">
        <f t="shared" si="26"/>
        <v>1.6757600477888978E-4</v>
      </c>
      <c r="G316">
        <f t="shared" si="24"/>
        <v>1.4143976291030146E-4</v>
      </c>
      <c r="H316">
        <f t="shared" si="28"/>
        <v>1.0848446625154234E-10</v>
      </c>
      <c r="J316">
        <f t="shared" si="23"/>
        <v>1.1892845030113756E-2</v>
      </c>
    </row>
    <row r="317" spans="2:10" x14ac:dyDescent="0.25">
      <c r="B317" s="1">
        <v>42446</v>
      </c>
      <c r="C317">
        <f>ASURB.MX!H304</f>
        <v>1.4316513861895435E-2</v>
      </c>
      <c r="D317">
        <f t="shared" si="27"/>
        <v>1.2202705117055553E-4</v>
      </c>
      <c r="E317">
        <f t="shared" si="25"/>
        <v>1.5225587340954422E-4</v>
      </c>
      <c r="F317">
        <f t="shared" si="26"/>
        <v>1.3870229326752768E-4</v>
      </c>
      <c r="G317">
        <f t="shared" si="24"/>
        <v>1.4439569643170778E-4</v>
      </c>
      <c r="H317">
        <f t="shared" si="28"/>
        <v>5.0035629081926897E-10</v>
      </c>
      <c r="J317">
        <f t="shared" si="23"/>
        <v>1.2016476040491563E-2</v>
      </c>
    </row>
    <row r="318" spans="2:10" x14ac:dyDescent="0.25">
      <c r="B318" s="1">
        <v>42447</v>
      </c>
      <c r="C318">
        <f>ASURB.MX!H305</f>
        <v>1.3766001371792833E-2</v>
      </c>
      <c r="D318">
        <f t="shared" si="27"/>
        <v>1.1775546195842078E-4</v>
      </c>
      <c r="E318">
        <f t="shared" si="25"/>
        <v>1.5453696705689662E-4</v>
      </c>
      <c r="F318">
        <f t="shared" si="26"/>
        <v>1.5415627679251734E-4</v>
      </c>
      <c r="G318">
        <f t="shared" si="24"/>
        <v>1.4649468400714161E-4</v>
      </c>
      <c r="H318">
        <f t="shared" si="28"/>
        <v>8.2594288396568196E-10</v>
      </c>
      <c r="J318">
        <f t="shared" si="23"/>
        <v>1.2103498833277162E-2</v>
      </c>
    </row>
    <row r="319" spans="2:10" x14ac:dyDescent="0.25">
      <c r="B319" s="1">
        <v>42451</v>
      </c>
      <c r="C319">
        <f>ASURB.MX!H306</f>
        <v>1.0057629296900433E-2</v>
      </c>
      <c r="D319">
        <f t="shared" si="27"/>
        <v>1.2261404012483125E-4</v>
      </c>
      <c r="E319">
        <f t="shared" si="25"/>
        <v>1.5635444511439921E-4</v>
      </c>
      <c r="F319">
        <f t="shared" si="26"/>
        <v>1.300723215505261E-4</v>
      </c>
      <c r="G319">
        <f t="shared" si="24"/>
        <v>1.4438491558736551E-4</v>
      </c>
      <c r="H319">
        <f t="shared" si="28"/>
        <v>4.739710184051762E-10</v>
      </c>
      <c r="J319">
        <f t="shared" si="23"/>
        <v>1.2016027446180601E-2</v>
      </c>
    </row>
    <row r="320" spans="2:10" x14ac:dyDescent="0.25">
      <c r="B320" s="1">
        <v>42452</v>
      </c>
      <c r="C320">
        <f>ASURB.MX!H307</f>
        <v>-1.0019062809735654E-2</v>
      </c>
      <c r="D320">
        <f t="shared" si="27"/>
        <v>1.2253754821698172E-4</v>
      </c>
      <c r="E320">
        <f t="shared" si="25"/>
        <v>1.5743068369122071E-4</v>
      </c>
      <c r="F320">
        <f t="shared" si="26"/>
        <v>1.2369938809537803E-4</v>
      </c>
      <c r="G320">
        <f t="shared" si="24"/>
        <v>1.4233729166474442E-4</v>
      </c>
      <c r="H320">
        <f t="shared" si="28"/>
        <v>3.9202984059722171E-10</v>
      </c>
      <c r="J320">
        <f t="shared" si="23"/>
        <v>1.1930519337595678E-2</v>
      </c>
    </row>
    <row r="321" spans="2:10" x14ac:dyDescent="0.25">
      <c r="B321" s="1">
        <v>42457</v>
      </c>
      <c r="C321">
        <f>ASURB.MX!H308</f>
        <v>4.2124985070080096E-3</v>
      </c>
      <c r="D321">
        <f t="shared" si="27"/>
        <v>1.2706317290455112E-4</v>
      </c>
      <c r="E321">
        <f t="shared" si="25"/>
        <v>1.5837328178017318E-4</v>
      </c>
      <c r="F321">
        <f t="shared" si="26"/>
        <v>1.3353781465759657E-4</v>
      </c>
      <c r="G321">
        <f t="shared" si="24"/>
        <v>1.3653959271986562E-4</v>
      </c>
      <c r="H321">
        <f t="shared" si="28"/>
        <v>8.980253251608529E-11</v>
      </c>
      <c r="J321">
        <f t="shared" si="23"/>
        <v>1.1685015734686267E-2</v>
      </c>
    </row>
    <row r="322" spans="2:10" x14ac:dyDescent="0.25">
      <c r="B322" s="1">
        <v>42458</v>
      </c>
      <c r="C322">
        <f>ASURB.MX!H309</f>
        <v>6.3432127623896722E-3</v>
      </c>
      <c r="D322">
        <f t="shared" si="27"/>
        <v>1.1911752896603648E-4</v>
      </c>
      <c r="E322">
        <f t="shared" si="25"/>
        <v>1.4990083220297056E-4</v>
      </c>
      <c r="F322">
        <f t="shared" si="26"/>
        <v>1.0625250483707371E-4</v>
      </c>
      <c r="G322">
        <f t="shared" si="24"/>
        <v>1.3205827324323444E-4</v>
      </c>
      <c r="H322">
        <f t="shared" si="28"/>
        <v>1.6746286244783173E-10</v>
      </c>
      <c r="J322">
        <f t="shared" si="23"/>
        <v>1.1491661030644544E-2</v>
      </c>
    </row>
    <row r="323" spans="2:10" x14ac:dyDescent="0.25">
      <c r="B323" s="1">
        <v>42459</v>
      </c>
      <c r="C323">
        <f>ASURB.MX!H310</f>
        <v>-2.3614415279414262E-2</v>
      </c>
      <c r="D323">
        <f t="shared" si="27"/>
        <v>1.1934070235003881E-4</v>
      </c>
      <c r="E323">
        <f t="shared" si="25"/>
        <v>1.5026445877201007E-4</v>
      </c>
      <c r="F323">
        <f t="shared" si="26"/>
        <v>8.1127802502056138E-5</v>
      </c>
      <c r="G323">
        <f t="shared" si="24"/>
        <v>1.5186207547838673E-4</v>
      </c>
      <c r="H323">
        <f t="shared" si="28"/>
        <v>1.0576397101532301E-9</v>
      </c>
      <c r="J323">
        <f t="shared" si="23"/>
        <v>1.2323233158485103E-2</v>
      </c>
    </row>
    <row r="324" spans="2:10" x14ac:dyDescent="0.25">
      <c r="B324" s="1">
        <v>42460</v>
      </c>
      <c r="C324">
        <f>ASURB.MX!H311</f>
        <v>2.0889832905392838E-2</v>
      </c>
      <c r="D324">
        <f t="shared" si="27"/>
        <v>1.4000712472980089E-4</v>
      </c>
      <c r="E324">
        <f t="shared" si="25"/>
        <v>1.5182940395571187E-4</v>
      </c>
      <c r="F324">
        <f t="shared" si="26"/>
        <v>1.341302173106315E-4</v>
      </c>
      <c r="G324">
        <f t="shared" si="24"/>
        <v>1.6510190619579095E-4</v>
      </c>
      <c r="H324">
        <f t="shared" si="28"/>
        <v>6.2974805682579838E-10</v>
      </c>
      <c r="J324">
        <f t="shared" si="23"/>
        <v>1.2849198659674889E-2</v>
      </c>
    </row>
    <row r="325" spans="2:10" x14ac:dyDescent="0.25">
      <c r="B325" s="1">
        <v>42461</v>
      </c>
      <c r="C325">
        <f>ASURB.MX!H312</f>
        <v>-1.4163799144797392E-2</v>
      </c>
      <c r="D325">
        <f t="shared" si="27"/>
        <v>1.5268764408607499E-4</v>
      </c>
      <c r="E325">
        <f t="shared" si="25"/>
        <v>1.5777215260710225E-4</v>
      </c>
      <c r="F325">
        <f t="shared" si="26"/>
        <v>1.716998254192182E-4</v>
      </c>
      <c r="G325">
        <f t="shared" si="24"/>
        <v>1.6675436848947442E-4</v>
      </c>
      <c r="H325">
        <f t="shared" si="28"/>
        <v>1.9787273544119311E-10</v>
      </c>
      <c r="J325">
        <f t="shared" si="23"/>
        <v>1.2913340717625104E-2</v>
      </c>
    </row>
    <row r="326" spans="2:10" x14ac:dyDescent="0.25">
      <c r="B326" s="1">
        <v>42464</v>
      </c>
      <c r="C326">
        <f>ASURB.MX!H313</f>
        <v>-7.7075014420142866E-3</v>
      </c>
      <c r="D326">
        <f t="shared" si="27"/>
        <v>1.487150767852821E-4</v>
      </c>
      <c r="E326">
        <f t="shared" si="25"/>
        <v>1.5941761599213341E-4</v>
      </c>
      <c r="F326">
        <f t="shared" si="26"/>
        <v>1.9972255702619313E-4</v>
      </c>
      <c r="G326">
        <f t="shared" si="24"/>
        <v>1.6175906199059517E-4</v>
      </c>
      <c r="H326">
        <f t="shared" si="28"/>
        <v>1.7014555003642632E-10</v>
      </c>
      <c r="J326">
        <f t="shared" si="23"/>
        <v>1.2718453600599217E-2</v>
      </c>
    </row>
    <row r="327" spans="2:10" x14ac:dyDescent="0.25">
      <c r="B327" s="1">
        <v>42465</v>
      </c>
      <c r="C327">
        <f>ASURB.MX!H314</f>
        <v>-4.2508484050533561E-3</v>
      </c>
      <c r="D327">
        <f t="shared" si="27"/>
        <v>1.4616322331666859E-4</v>
      </c>
      <c r="E327">
        <f t="shared" si="25"/>
        <v>1.6008930659662445E-4</v>
      </c>
      <c r="F327">
        <f t="shared" si="26"/>
        <v>2.0980018790853997E-4</v>
      </c>
      <c r="G327">
        <f t="shared" si="24"/>
        <v>1.5507270490224383E-4</v>
      </c>
      <c r="H327">
        <f t="shared" si="28"/>
        <v>7.9378862123704347E-11</v>
      </c>
      <c r="J327">
        <f t="shared" si="23"/>
        <v>1.2452819154803615E-2</v>
      </c>
    </row>
    <row r="328" spans="2:10" x14ac:dyDescent="0.25">
      <c r="B328" s="1">
        <v>42466</v>
      </c>
      <c r="C328">
        <f>ASURB.MX!H315</f>
        <v>5.8599090380020025E-3</v>
      </c>
      <c r="D328">
        <f t="shared" si="27"/>
        <v>1.427607927229404E-4</v>
      </c>
      <c r="E328">
        <f t="shared" si="25"/>
        <v>1.5971282024348327E-4</v>
      </c>
      <c r="F328">
        <f t="shared" si="26"/>
        <v>1.9101369017105008E-4</v>
      </c>
      <c r="G328">
        <f t="shared" si="24"/>
        <v>1.494545308285968E-4</v>
      </c>
      <c r="H328">
        <f t="shared" si="28"/>
        <v>4.4806129827116532E-11</v>
      </c>
      <c r="J328">
        <f t="shared" si="23"/>
        <v>1.2225159746547152E-2</v>
      </c>
    </row>
    <row r="329" spans="2:10" x14ac:dyDescent="0.25">
      <c r="B329" s="1">
        <v>42467</v>
      </c>
      <c r="C329">
        <f>ASURB.MX!H316</f>
        <v>2.5474696414254924E-2</v>
      </c>
      <c r="D329">
        <f t="shared" si="27"/>
        <v>1.3528530829685142E-4</v>
      </c>
      <c r="E329">
        <f t="shared" si="25"/>
        <v>1.5807045885442362E-4</v>
      </c>
      <c r="F329">
        <f t="shared" si="26"/>
        <v>1.7229047344196119E-4</v>
      </c>
      <c r="G329">
        <f t="shared" si="24"/>
        <v>1.7269823671833826E-4</v>
      </c>
      <c r="H329">
        <f t="shared" si="28"/>
        <v>1.3997272130712977E-9</v>
      </c>
      <c r="J329">
        <f t="shared" si="23"/>
        <v>1.3141470112523113E-2</v>
      </c>
    </row>
    <row r="330" spans="2:10" x14ac:dyDescent="0.25">
      <c r="B330" s="1">
        <v>42468</v>
      </c>
      <c r="C330">
        <f>ASURB.MX!H317</f>
        <v>-1.5302485577219449E-4</v>
      </c>
      <c r="D330">
        <f t="shared" si="27"/>
        <v>1.5317635405552926E-4</v>
      </c>
      <c r="E330">
        <f t="shared" si="25"/>
        <v>1.671099949894153E-4</v>
      </c>
      <c r="F330">
        <f t="shared" si="26"/>
        <v>2.3476236152603417E-4</v>
      </c>
      <c r="G330">
        <f t="shared" si="24"/>
        <v>1.6466308652232211E-4</v>
      </c>
      <c r="H330">
        <f t="shared" si="28"/>
        <v>1.3194502276367282E-10</v>
      </c>
      <c r="J330">
        <f t="shared" si="23"/>
        <v>1.2832111537947374E-2</v>
      </c>
    </row>
    <row r="331" spans="2:10" x14ac:dyDescent="0.25">
      <c r="B331" s="1">
        <v>42471</v>
      </c>
      <c r="C331">
        <f>ASURB.MX!H318</f>
        <v>-1.4751102447525821E-2</v>
      </c>
      <c r="D331">
        <f t="shared" si="27"/>
        <v>1.5246034658788308E-4</v>
      </c>
      <c r="E331">
        <f t="shared" si="25"/>
        <v>1.6709017192989369E-4</v>
      </c>
      <c r="F331">
        <f t="shared" si="26"/>
        <v>2.2186679660201155E-4</v>
      </c>
      <c r="G331">
        <f t="shared" si="24"/>
        <v>1.6712619065552755E-4</v>
      </c>
      <c r="H331">
        <f t="shared" si="28"/>
        <v>2.1508698221646247E-10</v>
      </c>
      <c r="J331">
        <f t="shared" si="23"/>
        <v>1.2927729524380047E-2</v>
      </c>
    </row>
    <row r="332" spans="2:10" x14ac:dyDescent="0.25">
      <c r="B332" s="1">
        <v>42472</v>
      </c>
      <c r="C332">
        <f>ASURB.MX!H319</f>
        <v>-1.6699698949132567E-3</v>
      </c>
      <c r="D332">
        <f t="shared" si="27"/>
        <v>1.5658917907845579E-4</v>
      </c>
      <c r="E332">
        <f t="shared" si="25"/>
        <v>1.6949604209923861E-4</v>
      </c>
      <c r="F332">
        <f t="shared" si="26"/>
        <v>2.4550883579201353E-4</v>
      </c>
      <c r="G332">
        <f t="shared" si="24"/>
        <v>1.5947900955348164E-4</v>
      </c>
      <c r="H332">
        <f t="shared" si="28"/>
        <v>8.3511201743881741E-12</v>
      </c>
      <c r="J332">
        <f t="shared" si="23"/>
        <v>1.2628499893236791E-2</v>
      </c>
    </row>
    <row r="333" spans="2:10" x14ac:dyDescent="0.25">
      <c r="B333" s="1">
        <v>42473</v>
      </c>
      <c r="C333">
        <f>ASURB.MX!H320</f>
        <v>6.0446876548137136E-3</v>
      </c>
      <c r="D333">
        <f t="shared" si="27"/>
        <v>1.5456530288721965E-4</v>
      </c>
      <c r="E333">
        <f t="shared" si="25"/>
        <v>1.6956787540429742E-4</v>
      </c>
      <c r="F333">
        <f t="shared" si="26"/>
        <v>2.3955310970107615E-4</v>
      </c>
      <c r="G333">
        <f t="shared" si="24"/>
        <v>1.5375815530923692E-4</v>
      </c>
      <c r="H333">
        <f t="shared" si="28"/>
        <v>6.5148721264339223E-13</v>
      </c>
      <c r="J333">
        <f t="shared" si="23"/>
        <v>1.2399925617084842E-2</v>
      </c>
    </row>
    <row r="334" spans="2:10" x14ac:dyDescent="0.25">
      <c r="B334" s="1">
        <v>42474</v>
      </c>
      <c r="C334">
        <f>ASURB.MX!H321</f>
        <v>-2.0107936981044513E-3</v>
      </c>
      <c r="D334">
        <f t="shared" si="27"/>
        <v>1.5416960841406631E-4</v>
      </c>
      <c r="E334">
        <f t="shared" si="25"/>
        <v>1.6722472709778736E-4</v>
      </c>
      <c r="F334">
        <f t="shared" si="26"/>
        <v>1.8116292630274589E-4</v>
      </c>
      <c r="G334">
        <f t="shared" si="24"/>
        <v>1.4679141042923342E-4</v>
      </c>
      <c r="H334">
        <f t="shared" si="28"/>
        <v>5.4437805503392221E-11</v>
      </c>
      <c r="J334">
        <f t="shared" si="23"/>
        <v>1.2115750510357723E-2</v>
      </c>
    </row>
    <row r="335" spans="2:10" x14ac:dyDescent="0.25">
      <c r="B335" s="1">
        <v>42475</v>
      </c>
      <c r="C335">
        <f>ASURB.MX!H322</f>
        <v>1.7801611905143871E-2</v>
      </c>
      <c r="D335">
        <f t="shared" si="27"/>
        <v>1.5249127281214949E-4</v>
      </c>
      <c r="E335">
        <f t="shared" si="25"/>
        <v>1.6717738323684126E-4</v>
      </c>
      <c r="F335">
        <f t="shared" si="26"/>
        <v>1.3522293116814005E-4</v>
      </c>
      <c r="G335">
        <f t="shared" si="24"/>
        <v>1.5470702351891991E-4</v>
      </c>
      <c r="H335">
        <f t="shared" si="28"/>
        <v>4.9095511945536168E-12</v>
      </c>
      <c r="J335">
        <f t="shared" si="23"/>
        <v>1.2438127814061083E-2</v>
      </c>
    </row>
    <row r="336" spans="2:10" x14ac:dyDescent="0.25">
      <c r="B336" s="1">
        <v>42478</v>
      </c>
      <c r="C336">
        <f>ASURB.MX!H323</f>
        <v>-3.0618518853133807E-2</v>
      </c>
      <c r="D336">
        <f t="shared" si="27"/>
        <v>1.6187262132421582E-4</v>
      </c>
      <c r="E336">
        <f t="shared" si="25"/>
        <v>1.6262349411216899E-4</v>
      </c>
      <c r="F336">
        <f t="shared" si="26"/>
        <v>1.4199541088298889E-4</v>
      </c>
      <c r="G336">
        <f t="shared" si="24"/>
        <v>1.9113276577164209E-4</v>
      </c>
      <c r="H336">
        <f t="shared" si="28"/>
        <v>8.561560530842504E-10</v>
      </c>
      <c r="J336">
        <f t="shared" si="23"/>
        <v>1.3825077423712393E-2</v>
      </c>
    </row>
    <row r="337" spans="2:10" x14ac:dyDescent="0.25">
      <c r="B337" s="1">
        <v>42479</v>
      </c>
      <c r="C337">
        <f>ASURB.MX!H324</f>
        <v>1.0530509878441134E-2</v>
      </c>
      <c r="D337">
        <f t="shared" si="27"/>
        <v>1.8815414068016443E-4</v>
      </c>
      <c r="E337">
        <f t="shared" si="25"/>
        <v>1.6931407154956586E-4</v>
      </c>
      <c r="F337">
        <f t="shared" si="26"/>
        <v>2.462722372614664E-4</v>
      </c>
      <c r="G337">
        <f t="shared" si="24"/>
        <v>1.8739887156103799E-4</v>
      </c>
      <c r="H337">
        <f t="shared" si="28"/>
        <v>5.7043144230602937E-13</v>
      </c>
      <c r="J337">
        <f t="shared" ref="J337:J400" si="29">SQRT(G337)</f>
        <v>1.3689370751098752E-2</v>
      </c>
    </row>
    <row r="338" spans="2:10" x14ac:dyDescent="0.25">
      <c r="B338" s="1">
        <v>42480</v>
      </c>
      <c r="C338">
        <f>ASURB.MX!H325</f>
        <v>-5.7585522805248604E-3</v>
      </c>
      <c r="D338">
        <f t="shared" si="27"/>
        <v>1.8677962382961029E-4</v>
      </c>
      <c r="E338">
        <f t="shared" si="25"/>
        <v>1.7000863753521413E-4</v>
      </c>
      <c r="F338">
        <f t="shared" si="26"/>
        <v>2.5359097433925721E-4</v>
      </c>
      <c r="G338">
        <f t="shared" ref="G338:G401" si="30">$M$14*(G337)+(1-$M$14)*(C338^2)</f>
        <v>1.802216521446681E-4</v>
      </c>
      <c r="H338">
        <f t="shared" si="28"/>
        <v>4.3006992620503589E-11</v>
      </c>
      <c r="J338">
        <f t="shared" si="29"/>
        <v>1.3424665811284394E-2</v>
      </c>
    </row>
    <row r="339" spans="2:10" x14ac:dyDescent="0.25">
      <c r="B339" s="1">
        <v>42481</v>
      </c>
      <c r="C339">
        <f>ASURB.MX!H326</f>
        <v>-2.2892425201716058E-2</v>
      </c>
      <c r="D339">
        <f t="shared" si="27"/>
        <v>1.7626914370651549E-4</v>
      </c>
      <c r="E339">
        <f t="shared" si="25"/>
        <v>1.7007289290891898E-4</v>
      </c>
      <c r="F339">
        <f t="shared" si="26"/>
        <v>2.56222424331335E-4</v>
      </c>
      <c r="G339">
        <f t="shared" si="30"/>
        <v>1.9622177265664662E-4</v>
      </c>
      <c r="H339">
        <f t="shared" si="28"/>
        <v>3.9810740202161074E-10</v>
      </c>
      <c r="J339">
        <f t="shared" si="29"/>
        <v>1.400791821280545E-2</v>
      </c>
    </row>
    <row r="340" spans="2:10" x14ac:dyDescent="0.25">
      <c r="B340" s="1">
        <v>42482</v>
      </c>
      <c r="C340">
        <f>ASURB.MX!H327</f>
        <v>5.8518528647941532E-3</v>
      </c>
      <c r="D340">
        <f t="shared" si="27"/>
        <v>1.9348663740930447E-4</v>
      </c>
      <c r="E340">
        <f t="shared" si="25"/>
        <v>1.7816481263524208E-4</v>
      </c>
      <c r="F340">
        <f t="shared" si="26"/>
        <v>2.2160728666688253E-4</v>
      </c>
      <c r="G340">
        <f t="shared" si="30"/>
        <v>1.8868440114605805E-4</v>
      </c>
      <c r="H340">
        <f t="shared" si="28"/>
        <v>2.3061473128038938E-11</v>
      </c>
      <c r="J340">
        <f t="shared" si="29"/>
        <v>1.3736244069834303E-2</v>
      </c>
    </row>
    <row r="341" spans="2:10" x14ac:dyDescent="0.25">
      <c r="B341" s="1">
        <v>42485</v>
      </c>
      <c r="C341">
        <f>ASURB.MX!H328</f>
        <v>1.735272461788356E-2</v>
      </c>
      <c r="D341">
        <f t="shared" si="27"/>
        <v>1.8900613302700204E-4</v>
      </c>
      <c r="E341">
        <f t="shared" si="25"/>
        <v>1.7707700704526282E-4</v>
      </c>
      <c r="F341">
        <f t="shared" si="26"/>
        <v>2.3081066637219868E-4</v>
      </c>
      <c r="G341">
        <f t="shared" si="30"/>
        <v>1.9391627706904133E-4</v>
      </c>
      <c r="H341">
        <f t="shared" si="28"/>
        <v>2.4109514513573916E-11</v>
      </c>
      <c r="J341">
        <f t="shared" si="29"/>
        <v>1.3925382474784717E-2</v>
      </c>
    </row>
    <row r="342" spans="2:10" x14ac:dyDescent="0.25">
      <c r="B342" s="1">
        <v>42486</v>
      </c>
      <c r="C342">
        <f>ASURB.MX!H329</f>
        <v>2.1821480991559518E-3</v>
      </c>
      <c r="D342">
        <f t="shared" si="27"/>
        <v>1.9299633545358534E-4</v>
      </c>
      <c r="E342">
        <f t="shared" si="25"/>
        <v>1.7709287869872633E-4</v>
      </c>
      <c r="F342">
        <f t="shared" si="26"/>
        <v>2.5537287454818476E-4</v>
      </c>
      <c r="G342">
        <f t="shared" si="30"/>
        <v>1.8511427066796951E-4</v>
      </c>
      <c r="H342">
        <f t="shared" si="28"/>
        <v>6.2126945284645073E-11</v>
      </c>
      <c r="J342">
        <f t="shared" si="29"/>
        <v>1.3605670533566859E-2</v>
      </c>
    </row>
    <row r="343" spans="2:10" x14ac:dyDescent="0.25">
      <c r="B343" s="1">
        <v>42487</v>
      </c>
      <c r="C343">
        <f>ASURB.MX!H330</f>
        <v>2.2857702220045691E-2</v>
      </c>
      <c r="D343">
        <f t="shared" si="27"/>
        <v>1.884564631166211E-4</v>
      </c>
      <c r="E343">
        <f t="shared" ref="E343:E406" si="31">_xlfn.VAR.S(C273:C342)</f>
        <v>1.6884803710637335E-4</v>
      </c>
      <c r="F343">
        <f t="shared" si="26"/>
        <v>2.5588680744113824E-4</v>
      </c>
      <c r="G343">
        <f t="shared" si="30"/>
        <v>2.0081279879799197E-4</v>
      </c>
      <c r="H343">
        <f t="shared" si="28"/>
        <v>1.5267903147071897E-10</v>
      </c>
      <c r="J343">
        <f t="shared" si="29"/>
        <v>1.4170843263475607E-2</v>
      </c>
    </row>
    <row r="344" spans="2:10" x14ac:dyDescent="0.25">
      <c r="B344" s="1">
        <v>42488</v>
      </c>
      <c r="C344">
        <f>ASURB.MX!H331</f>
        <v>8.8629785738099758E-3</v>
      </c>
      <c r="D344">
        <f t="shared" si="27"/>
        <v>1.932379238909994E-4</v>
      </c>
      <c r="E344">
        <f t="shared" si="31"/>
        <v>1.7416315319351692E-4</v>
      </c>
      <c r="F344">
        <f t="shared" si="26"/>
        <v>3.0730556309501328E-4</v>
      </c>
      <c r="G344">
        <f t="shared" si="30"/>
        <v>1.9512360361880228E-4</v>
      </c>
      <c r="H344">
        <f t="shared" si="28"/>
        <v>3.55578803584674E-12</v>
      </c>
      <c r="J344">
        <f t="shared" si="29"/>
        <v>1.3968665062159744E-2</v>
      </c>
    </row>
    <row r="345" spans="2:10" x14ac:dyDescent="0.25">
      <c r="B345" s="1">
        <v>42489</v>
      </c>
      <c r="C345">
        <f>ASURB.MX!H332</f>
        <v>-3.7022711130370264E-3</v>
      </c>
      <c r="D345">
        <f t="shared" si="27"/>
        <v>1.9493837631137485E-4</v>
      </c>
      <c r="E345">
        <f t="shared" si="31"/>
        <v>1.7299256423944666E-4</v>
      </c>
      <c r="F345">
        <f t="shared" si="26"/>
        <v>3.1057440720226397E-4</v>
      </c>
      <c r="G345">
        <f t="shared" si="30"/>
        <v>1.8668165954926143E-4</v>
      </c>
      <c r="H345">
        <f t="shared" si="28"/>
        <v>6.8173371689764674E-11</v>
      </c>
      <c r="J345">
        <f t="shared" si="29"/>
        <v>1.3663149693583154E-2</v>
      </c>
    </row>
    <row r="346" spans="2:10" x14ac:dyDescent="0.25">
      <c r="B346" s="1">
        <v>42492</v>
      </c>
      <c r="C346">
        <f>ASURB.MX!H333</f>
        <v>2.7549239623397111E-2</v>
      </c>
      <c r="D346">
        <f t="shared" si="27"/>
        <v>1.9510999861198106E-4</v>
      </c>
      <c r="E346">
        <f t="shared" si="31"/>
        <v>1.7256982915336142E-4</v>
      </c>
      <c r="F346">
        <f t="shared" si="26"/>
        <v>2.8425431687690271E-4</v>
      </c>
      <c r="G346">
        <f t="shared" si="30"/>
        <v>2.1331175690979921E-4</v>
      </c>
      <c r="H346">
        <f t="shared" si="28"/>
        <v>3.3130400513219167E-10</v>
      </c>
      <c r="J346">
        <f t="shared" si="29"/>
        <v>1.460519622976012E-2</v>
      </c>
    </row>
    <row r="347" spans="2:10" x14ac:dyDescent="0.25">
      <c r="B347" s="1">
        <v>42493</v>
      </c>
      <c r="C347">
        <f>ASURB.MX!H334</f>
        <v>9.0901728016788263E-3</v>
      </c>
      <c r="D347">
        <f t="shared" si="27"/>
        <v>2.1726072014012157E-4</v>
      </c>
      <c r="E347">
        <f t="shared" si="31"/>
        <v>1.8131544107969342E-4</v>
      </c>
      <c r="F347">
        <f t="shared" ref="F347:F410" si="32">_xlfn.VAR.S(C337:C346)</f>
        <v>2.2079145144356048E-4</v>
      </c>
      <c r="G347">
        <f t="shared" si="30"/>
        <v>2.072307454003444E-4</v>
      </c>
      <c r="H347">
        <f t="shared" si="28"/>
        <v>1.0060039328056809E-10</v>
      </c>
      <c r="J347">
        <f t="shared" si="29"/>
        <v>1.4395511293467294E-2</v>
      </c>
    </row>
    <row r="348" spans="2:10" x14ac:dyDescent="0.25">
      <c r="B348" s="1">
        <v>42494</v>
      </c>
      <c r="C348">
        <f>ASURB.MX!H335</f>
        <v>-1.3074548923467218E-2</v>
      </c>
      <c r="D348">
        <f t="shared" si="27"/>
        <v>2.139558462984737E-4</v>
      </c>
      <c r="E348">
        <f t="shared" si="31"/>
        <v>1.8158068078491594E-4</v>
      </c>
      <c r="F348">
        <f t="shared" si="32"/>
        <v>2.1963951227047817E-4</v>
      </c>
      <c r="G348">
        <f t="shared" si="30"/>
        <v>2.0554219104828734E-4</v>
      </c>
      <c r="H348">
        <f t="shared" si="28"/>
        <v>7.0789594668988505E-11</v>
      </c>
      <c r="J348">
        <f t="shared" si="29"/>
        <v>1.4336742693104572E-2</v>
      </c>
    </row>
    <row r="349" spans="2:10" x14ac:dyDescent="0.25">
      <c r="B349" s="1">
        <v>42495</v>
      </c>
      <c r="C349">
        <f>ASURB.MX!H336</f>
        <v>3.4688781485894223E-3</v>
      </c>
      <c r="D349">
        <f t="shared" si="27"/>
        <v>2.1701770899026001E-4</v>
      </c>
      <c r="E349">
        <f t="shared" si="31"/>
        <v>1.8139440121645538E-4</v>
      </c>
      <c r="F349">
        <f t="shared" si="32"/>
        <v>2.443352406261408E-4</v>
      </c>
      <c r="G349">
        <f t="shared" si="30"/>
        <v>1.9653755166639271E-4</v>
      </c>
      <c r="H349">
        <f t="shared" si="28"/>
        <v>4.1943684401035564E-10</v>
      </c>
      <c r="J349">
        <f t="shared" si="29"/>
        <v>1.4019185128472793E-2</v>
      </c>
    </row>
    <row r="350" spans="2:10" x14ac:dyDescent="0.25">
      <c r="B350" s="1">
        <v>42496</v>
      </c>
      <c r="C350">
        <f>ASURB.MX!H337</f>
        <v>-3.9866149466365576E-3</v>
      </c>
      <c r="D350">
        <f t="shared" si="27"/>
        <v>2.1460005514497462E-4</v>
      </c>
      <c r="E350">
        <f t="shared" si="31"/>
        <v>1.8062429888955061E-4</v>
      </c>
      <c r="F350">
        <f t="shared" si="32"/>
        <v>1.4804269488555996E-4</v>
      </c>
      <c r="G350">
        <f t="shared" si="30"/>
        <v>1.8813154718664993E-4</v>
      </c>
      <c r="H350">
        <f t="shared" si="28"/>
        <v>7.005819135398972E-10</v>
      </c>
      <c r="J350">
        <f t="shared" si="29"/>
        <v>1.3716105394267351E-2</v>
      </c>
    </row>
    <row r="351" spans="2:10" x14ac:dyDescent="0.25">
      <c r="B351" s="1">
        <v>42499</v>
      </c>
      <c r="C351">
        <f>ASURB.MX!H338</f>
        <v>1.0193026176658033E-2</v>
      </c>
      <c r="D351">
        <f t="shared" si="27"/>
        <v>2.1109031856828133E-4</v>
      </c>
      <c r="E351">
        <f t="shared" si="31"/>
        <v>1.7668960361598497E-4</v>
      </c>
      <c r="F351">
        <f t="shared" si="32"/>
        <v>1.6251474290254151E-4</v>
      </c>
      <c r="G351">
        <f t="shared" si="30"/>
        <v>1.842118619118337E-4</v>
      </c>
      <c r="H351">
        <f t="shared" si="28"/>
        <v>7.224514322325343E-10</v>
      </c>
      <c r="J351">
        <f t="shared" si="29"/>
        <v>1.3572467053260203E-2</v>
      </c>
    </row>
    <row r="352" spans="2:10" x14ac:dyDescent="0.25">
      <c r="B352" s="1">
        <v>42500</v>
      </c>
      <c r="C352">
        <f>ASURB.MX!H339</f>
        <v>2.4019063808575762E-2</v>
      </c>
      <c r="D352">
        <f t="shared" si="27"/>
        <v>2.1338731326866727E-4</v>
      </c>
      <c r="E352">
        <f t="shared" si="31"/>
        <v>1.7637361998167775E-4</v>
      </c>
      <c r="F352">
        <f t="shared" si="32"/>
        <v>1.512647574131714E-4</v>
      </c>
      <c r="G352">
        <f t="shared" si="30"/>
        <v>2.0248570241647234E-4</v>
      </c>
      <c r="H352">
        <f t="shared" si="28"/>
        <v>1.1884511917269421E-10</v>
      </c>
      <c r="J352">
        <f t="shared" si="29"/>
        <v>1.4229747096012366E-2</v>
      </c>
    </row>
    <row r="353" spans="2:10" x14ac:dyDescent="0.25">
      <c r="B353" s="1">
        <v>42501</v>
      </c>
      <c r="C353">
        <f>ASURB.MX!H340</f>
        <v>4.6458224047319973E-4</v>
      </c>
      <c r="D353">
        <f t="shared" si="27"/>
        <v>2.2942144044662174E-4</v>
      </c>
      <c r="E353">
        <f t="shared" si="31"/>
        <v>1.7937498288736562E-4</v>
      </c>
      <c r="F353">
        <f t="shared" si="32"/>
        <v>1.7875349929064737E-4</v>
      </c>
      <c r="G353">
        <f t="shared" si="30"/>
        <v>1.9307339348548152E-4</v>
      </c>
      <c r="H353">
        <f t="shared" si="28"/>
        <v>1.3211805178892555E-9</v>
      </c>
      <c r="J353">
        <f t="shared" si="29"/>
        <v>1.3895085227715645E-2</v>
      </c>
    </row>
    <row r="354" spans="2:10" x14ac:dyDescent="0.25">
      <c r="B354" s="1">
        <v>42502</v>
      </c>
      <c r="C354">
        <f>ASURB.MX!H341</f>
        <v>1.4858299629358751E-2</v>
      </c>
      <c r="D354">
        <f t="shared" si="27"/>
        <v>2.0567669026727139E-4</v>
      </c>
      <c r="E354">
        <f t="shared" si="31"/>
        <v>1.7862966107162984E-4</v>
      </c>
      <c r="F354">
        <f t="shared" si="32"/>
        <v>1.5758933566948206E-4</v>
      </c>
      <c r="G354">
        <f t="shared" si="30"/>
        <v>1.9436216797710706E-4</v>
      </c>
      <c r="H354">
        <f t="shared" si="28"/>
        <v>1.2801841465462551E-10</v>
      </c>
      <c r="J354">
        <f t="shared" si="29"/>
        <v>1.3941383287791318E-2</v>
      </c>
    </row>
    <row r="355" spans="2:10" x14ac:dyDescent="0.25">
      <c r="B355" s="1">
        <v>42503</v>
      </c>
      <c r="C355">
        <f>ASURB.MX!H342</f>
        <v>-5.5416052619343776E-3</v>
      </c>
      <c r="D355">
        <f t="shared" si="27"/>
        <v>1.9949978859659591E-4</v>
      </c>
      <c r="E355">
        <f t="shared" si="31"/>
        <v>1.658378236911859E-4</v>
      </c>
      <c r="F355">
        <f t="shared" si="32"/>
        <v>1.6461375013331268E-4</v>
      </c>
      <c r="G355">
        <f t="shared" si="30"/>
        <v>1.8674684421886515E-4</v>
      </c>
      <c r="H355">
        <f t="shared" si="28"/>
        <v>1.6263759030149468E-10</v>
      </c>
      <c r="J355">
        <f t="shared" si="29"/>
        <v>1.3665534904235003E-2</v>
      </c>
    </row>
    <row r="356" spans="2:10" x14ac:dyDescent="0.25">
      <c r="B356" s="1">
        <v>42506</v>
      </c>
      <c r="C356">
        <f>ASURB.MX!H343</f>
        <v>2.6992312108457667E-2</v>
      </c>
      <c r="D356">
        <f t="shared" si="27"/>
        <v>1.9181683357270637E-4</v>
      </c>
      <c r="E356">
        <f t="shared" si="31"/>
        <v>1.6296435390843569E-4</v>
      </c>
      <c r="F356">
        <f t="shared" si="32"/>
        <v>1.6928073527016903E-4</v>
      </c>
      <c r="G356">
        <f t="shared" si="30"/>
        <v>2.1196042348558877E-4</v>
      </c>
      <c r="H356">
        <f t="shared" si="28"/>
        <v>4.0576421457837778E-10</v>
      </c>
      <c r="J356">
        <f t="shared" si="29"/>
        <v>1.4558860652042411E-2</v>
      </c>
    </row>
    <row r="357" spans="2:10" x14ac:dyDescent="0.25">
      <c r="B357" s="1">
        <v>42507</v>
      </c>
      <c r="C357">
        <f>ASURB.MX!H344</f>
        <v>-9.4150762528021435E-3</v>
      </c>
      <c r="D357">
        <f t="shared" si="27"/>
        <v>2.0582263131816759E-4</v>
      </c>
      <c r="E357">
        <f t="shared" si="31"/>
        <v>1.6736383656471907E-4</v>
      </c>
      <c r="F357">
        <f t="shared" si="32"/>
        <v>1.6673191653391957E-4</v>
      </c>
      <c r="G357">
        <f t="shared" si="30"/>
        <v>2.0622207258501695E-4</v>
      </c>
      <c r="H357">
        <f t="shared" si="28"/>
        <v>1.5955332566222304E-13</v>
      </c>
      <c r="J357">
        <f t="shared" si="29"/>
        <v>1.4360434275641421E-2</v>
      </c>
    </row>
    <row r="358" spans="2:10" x14ac:dyDescent="0.25">
      <c r="B358" s="1">
        <v>42508</v>
      </c>
      <c r="C358">
        <f>ASURB.MX!H345</f>
        <v>-4.3217517400160948E-3</v>
      </c>
      <c r="D358">
        <f t="shared" si="27"/>
        <v>2.0978128947679228E-4</v>
      </c>
      <c r="E358">
        <f t="shared" si="31"/>
        <v>1.6571675045017162E-4</v>
      </c>
      <c r="F358">
        <f t="shared" si="32"/>
        <v>1.9093491471048891E-4</v>
      </c>
      <c r="G358">
        <f t="shared" si="30"/>
        <v>1.9749498370179623E-4</v>
      </c>
      <c r="H358">
        <f t="shared" si="28"/>
        <v>1.5095330959670152E-10</v>
      </c>
      <c r="J358">
        <f t="shared" si="29"/>
        <v>1.4053290849541121E-2</v>
      </c>
    </row>
    <row r="359" spans="2:10" x14ac:dyDescent="0.25">
      <c r="B359" s="1">
        <v>42509</v>
      </c>
      <c r="C359">
        <f>ASURB.MX!H346</f>
        <v>-6.9398290177342774E-3</v>
      </c>
      <c r="D359">
        <f t="shared" si="27"/>
        <v>2.1206845801541627E-4</v>
      </c>
      <c r="E359">
        <f t="shared" si="31"/>
        <v>1.6612868412302389E-4</v>
      </c>
      <c r="F359">
        <f t="shared" si="32"/>
        <v>1.6383309999863248E-4</v>
      </c>
      <c r="G359">
        <f t="shared" si="30"/>
        <v>1.9054597303943624E-4</v>
      </c>
      <c r="H359">
        <f t="shared" si="28"/>
        <v>4.6321735954128617E-10</v>
      </c>
      <c r="J359">
        <f t="shared" si="29"/>
        <v>1.380383906887632E-2</v>
      </c>
    </row>
    <row r="360" spans="2:10" x14ac:dyDescent="0.25">
      <c r="B360" s="1">
        <v>42510</v>
      </c>
      <c r="C360">
        <f>ASURB.MX!H347</f>
        <v>2.2483231073637737E-3</v>
      </c>
      <c r="D360">
        <f t="shared" si="27"/>
        <v>1.9876493749183499E-4</v>
      </c>
      <c r="E360">
        <f t="shared" si="31"/>
        <v>1.6633121987055696E-4</v>
      </c>
      <c r="F360">
        <f t="shared" si="32"/>
        <v>1.7976571145212277E-4</v>
      </c>
      <c r="G360">
        <f t="shared" si="30"/>
        <v>1.8191444138606957E-4</v>
      </c>
      <c r="H360">
        <f t="shared" si="28"/>
        <v>2.8393921901041534E-10</v>
      </c>
      <c r="J360">
        <f t="shared" si="29"/>
        <v>1.3487566177263767E-2</v>
      </c>
    </row>
    <row r="361" spans="2:10" x14ac:dyDescent="0.25">
      <c r="B361" s="1">
        <v>42513</v>
      </c>
      <c r="C361">
        <f>ASURB.MX!H348</f>
        <v>-1.0370671547255059E-2</v>
      </c>
      <c r="D361">
        <f t="shared" si="27"/>
        <v>1.9847205636395102E-4</v>
      </c>
      <c r="E361">
        <f t="shared" si="31"/>
        <v>1.6614519113899171E-4</v>
      </c>
      <c r="F361">
        <f t="shared" si="32"/>
        <v>1.7171137206278164E-4</v>
      </c>
      <c r="G361">
        <f t="shared" si="30"/>
        <v>1.7845404803197121E-4</v>
      </c>
      <c r="H361">
        <f t="shared" si="28"/>
        <v>4.0072065757921311E-10</v>
      </c>
      <c r="J361">
        <f t="shared" si="29"/>
        <v>1.3358669396012882E-2</v>
      </c>
    </row>
    <row r="362" spans="2:10" x14ac:dyDescent="0.25">
      <c r="B362" s="1">
        <v>42514</v>
      </c>
      <c r="C362">
        <f>ASURB.MX!H349</f>
        <v>2.7972575094865441E-3</v>
      </c>
      <c r="D362">
        <f t="shared" si="27"/>
        <v>1.9379252884427987E-4</v>
      </c>
      <c r="E362">
        <f t="shared" si="31"/>
        <v>1.6509372148114647E-4</v>
      </c>
      <c r="F362">
        <f t="shared" si="32"/>
        <v>1.9143594424235041E-4</v>
      </c>
      <c r="G362">
        <f t="shared" si="30"/>
        <v>1.7051407830404839E-4</v>
      </c>
      <c r="H362">
        <f t="shared" si="28"/>
        <v>5.4188625955400341E-10</v>
      </c>
      <c r="J362">
        <f t="shared" si="29"/>
        <v>1.3058103932196603E-2</v>
      </c>
    </row>
    <row r="363" spans="2:10" x14ac:dyDescent="0.25">
      <c r="B363" s="1">
        <v>42515</v>
      </c>
      <c r="C363">
        <f>ASURB.MX!H350</f>
        <v>-4.9981508540469753E-3</v>
      </c>
      <c r="D363">
        <f t="shared" si="27"/>
        <v>1.9301831433844304E-4</v>
      </c>
      <c r="E363">
        <f t="shared" si="31"/>
        <v>1.6489015643236522E-4</v>
      </c>
      <c r="F363">
        <f t="shared" si="32"/>
        <v>1.3828764571763665E-4</v>
      </c>
      <c r="G363">
        <f t="shared" si="30"/>
        <v>1.6374195004452481E-4</v>
      </c>
      <c r="H363">
        <f t="shared" si="28"/>
        <v>8.5710550627021016E-10</v>
      </c>
      <c r="J363">
        <f t="shared" si="29"/>
        <v>1.279616935041596E-2</v>
      </c>
    </row>
    <row r="364" spans="2:10" x14ac:dyDescent="0.25">
      <c r="B364" s="1">
        <v>42516</v>
      </c>
      <c r="C364">
        <f>ASURB.MX!H351</f>
        <v>1.1588593386896483E-2</v>
      </c>
      <c r="D364">
        <f t="shared" si="27"/>
        <v>1.9487943222221919E-4</v>
      </c>
      <c r="E364">
        <f t="shared" si="31"/>
        <v>1.6538758165523574E-4</v>
      </c>
      <c r="F364">
        <f t="shared" si="32"/>
        <v>1.420154532991905E-4</v>
      </c>
      <c r="G364">
        <f t="shared" si="30"/>
        <v>1.6237170581716228E-4</v>
      </c>
      <c r="H364">
        <f t="shared" si="28"/>
        <v>1.056752276026034E-9</v>
      </c>
      <c r="J364">
        <f t="shared" si="29"/>
        <v>1.2742515678513497E-2</v>
      </c>
    </row>
    <row r="365" spans="2:10" x14ac:dyDescent="0.25">
      <c r="B365" s="1">
        <v>42517</v>
      </c>
      <c r="C365">
        <f>ASURB.MX!H352</f>
        <v>1.8342814947341451E-2</v>
      </c>
      <c r="D365">
        <f t="shared" si="27"/>
        <v>1.9654816856069671E-4</v>
      </c>
      <c r="E365">
        <f t="shared" si="31"/>
        <v>1.662816864423148E-4</v>
      </c>
      <c r="F365">
        <f t="shared" si="32"/>
        <v>1.3267425056863862E-4</v>
      </c>
      <c r="G365">
        <f t="shared" si="30"/>
        <v>1.7047257675883214E-4</v>
      </c>
      <c r="H365">
        <f t="shared" si="28"/>
        <v>6.7993648781746639E-10</v>
      </c>
      <c r="J365">
        <f t="shared" si="29"/>
        <v>1.3056514724796665E-2</v>
      </c>
    </row>
    <row r="366" spans="2:10" x14ac:dyDescent="0.25">
      <c r="B366" s="1">
        <v>42520</v>
      </c>
      <c r="C366">
        <f>ASURB.MX!H353</f>
        <v>1.3781982231433559E-4</v>
      </c>
      <c r="D366">
        <f t="shared" si="27"/>
        <v>1.9710157236055764E-4</v>
      </c>
      <c r="E366">
        <f t="shared" si="31"/>
        <v>1.6575956161677649E-4</v>
      </c>
      <c r="F366">
        <f t="shared" si="32"/>
        <v>1.5922546548573688E-4</v>
      </c>
      <c r="G366">
        <f t="shared" si="30"/>
        <v>1.6254078835105482E-4</v>
      </c>
      <c r="H366">
        <f t="shared" si="28"/>
        <v>1.1944477913515058E-9</v>
      </c>
      <c r="J366">
        <f t="shared" si="29"/>
        <v>1.2749148534355336E-2</v>
      </c>
    </row>
    <row r="367" spans="2:10" x14ac:dyDescent="0.25">
      <c r="B367" s="1">
        <v>42521</v>
      </c>
      <c r="C367">
        <f>ASURB.MX!H354</f>
        <v>3.6142989776301684E-3</v>
      </c>
      <c r="D367">
        <f t="shared" ref="D367:D430" si="33">_xlfn.VAR.S(C337:C366)</f>
        <v>1.5678467045402206E-4</v>
      </c>
      <c r="E367">
        <f t="shared" si="31"/>
        <v>1.6441506869889483E-4</v>
      </c>
      <c r="F367">
        <f t="shared" si="32"/>
        <v>8.5731234312563055E-5</v>
      </c>
      <c r="G367">
        <f t="shared" si="30"/>
        <v>1.5558508272315064E-4</v>
      </c>
      <c r="H367">
        <f t="shared" ref="H367:H430" si="34">(D367-G367)^2</f>
        <v>1.4390107240572352E-12</v>
      </c>
      <c r="J367">
        <f t="shared" si="29"/>
        <v>1.2473374953201345E-2</v>
      </c>
    </row>
    <row r="368" spans="2:10" x14ac:dyDescent="0.25">
      <c r="B368" s="1">
        <v>42522</v>
      </c>
      <c r="C368">
        <f>ASURB.MX!H355</f>
        <v>-6.9993633957316174E-3</v>
      </c>
      <c r="D368">
        <f t="shared" si="33"/>
        <v>1.5539755780537816E-4</v>
      </c>
      <c r="E368">
        <f t="shared" si="31"/>
        <v>1.6210339899665587E-4</v>
      </c>
      <c r="F368">
        <f t="shared" si="32"/>
        <v>7.5716594952223804E-5</v>
      </c>
      <c r="G368">
        <f t="shared" si="30"/>
        <v>1.506248994290438E-4</v>
      </c>
      <c r="H368">
        <f t="shared" si="34"/>
        <v>2.2778267977194475E-11</v>
      </c>
      <c r="J368">
        <f t="shared" si="29"/>
        <v>1.2272933611367895E-2</v>
      </c>
    </row>
    <row r="369" spans="2:10" x14ac:dyDescent="0.25">
      <c r="B369" s="1">
        <v>42523</v>
      </c>
      <c r="C369">
        <f>ASURB.MX!H356</f>
        <v>1.7294570291957436E-4</v>
      </c>
      <c r="D369">
        <f t="shared" si="33"/>
        <v>1.5628814334030317E-4</v>
      </c>
      <c r="E369">
        <f t="shared" si="31"/>
        <v>1.5885591924569539E-4</v>
      </c>
      <c r="F369">
        <f t="shared" si="32"/>
        <v>7.9725007831357375E-5</v>
      </c>
      <c r="G369">
        <f t="shared" si="30"/>
        <v>1.4361719931208915E-4</v>
      </c>
      <c r="H369">
        <f t="shared" si="34"/>
        <v>1.6055282256613266E-10</v>
      </c>
      <c r="J369">
        <f t="shared" si="29"/>
        <v>1.1984039357081949E-2</v>
      </c>
    </row>
    <row r="370" spans="2:10" x14ac:dyDescent="0.25">
      <c r="B370" s="1">
        <v>42524</v>
      </c>
      <c r="C370">
        <f>ASURB.MX!H357</f>
        <v>6.2422257744725162E-3</v>
      </c>
      <c r="D370">
        <f t="shared" si="33"/>
        <v>1.3123148019682481E-4</v>
      </c>
      <c r="E370">
        <f t="shared" si="31"/>
        <v>1.579406765389349E-4</v>
      </c>
      <c r="F370">
        <f t="shared" si="32"/>
        <v>7.232584168274574E-5</v>
      </c>
      <c r="G370">
        <f t="shared" si="30"/>
        <v>1.3874739220954643E-4</v>
      </c>
      <c r="H370">
        <f t="shared" si="34"/>
        <v>5.6488933382973174E-11</v>
      </c>
      <c r="J370">
        <f t="shared" si="29"/>
        <v>1.1779108294329687E-2</v>
      </c>
    </row>
    <row r="371" spans="2:10" x14ac:dyDescent="0.25">
      <c r="B371" s="1">
        <v>42527</v>
      </c>
      <c r="C371">
        <f>ASURB.MX!H358</f>
        <v>-3.3750248198171203E-3</v>
      </c>
      <c r="D371">
        <f t="shared" si="33"/>
        <v>1.3126551070109771E-4</v>
      </c>
      <c r="E371">
        <f t="shared" si="31"/>
        <v>1.5799776247506217E-4</v>
      </c>
      <c r="F371">
        <f t="shared" si="32"/>
        <v>7.4448993721238098E-5</v>
      </c>
      <c r="G371">
        <f t="shared" si="30"/>
        <v>1.3282105386918524E-4</v>
      </c>
      <c r="H371">
        <f t="shared" si="34"/>
        <v>2.4197145477837854E-12</v>
      </c>
      <c r="J371">
        <f t="shared" si="29"/>
        <v>1.1524801684592462E-2</v>
      </c>
    </row>
    <row r="372" spans="2:10" x14ac:dyDescent="0.25">
      <c r="B372" s="1">
        <v>42528</v>
      </c>
      <c r="C372">
        <f>ASURB.MX!H359</f>
        <v>-7.0619362262668911E-3</v>
      </c>
      <c r="D372">
        <f t="shared" si="33"/>
        <v>1.2762772646802815E-4</v>
      </c>
      <c r="E372">
        <f t="shared" si="31"/>
        <v>1.562363622006869E-4</v>
      </c>
      <c r="F372">
        <f t="shared" si="32"/>
        <v>6.0029554945910166E-5</v>
      </c>
      <c r="G372">
        <f t="shared" si="30"/>
        <v>1.2896110140444149E-4</v>
      </c>
      <c r="H372">
        <f t="shared" si="34"/>
        <v>1.7778887210552598E-12</v>
      </c>
      <c r="J372">
        <f t="shared" si="29"/>
        <v>1.1356104147305162E-2</v>
      </c>
    </row>
    <row r="373" spans="2:10" x14ac:dyDescent="0.25">
      <c r="B373" s="1">
        <v>42529</v>
      </c>
      <c r="C373">
        <f>ASURB.MX!H360</f>
        <v>2.2901566794997301E-3</v>
      </c>
      <c r="D373">
        <f t="shared" si="33"/>
        <v>1.3169794045685549E-4</v>
      </c>
      <c r="E373">
        <f t="shared" si="31"/>
        <v>1.5674941914220076E-4</v>
      </c>
      <c r="F373">
        <f t="shared" si="32"/>
        <v>6.9651517587425394E-5</v>
      </c>
      <c r="G373">
        <f t="shared" si="30"/>
        <v>1.232041594178573E-4</v>
      </c>
      <c r="H373">
        <f t="shared" si="34"/>
        <v>7.2144316338445244E-11</v>
      </c>
      <c r="J373">
        <f t="shared" si="29"/>
        <v>1.1099736907596382E-2</v>
      </c>
    </row>
    <row r="374" spans="2:10" x14ac:dyDescent="0.25">
      <c r="B374" s="1">
        <v>42530</v>
      </c>
      <c r="C374">
        <f>ASURB.MX!H361</f>
        <v>4.8408157402816529E-3</v>
      </c>
      <c r="D374">
        <f t="shared" si="33"/>
        <v>1.1875277619225528E-4</v>
      </c>
      <c r="E374">
        <f t="shared" si="31"/>
        <v>1.5635789650477987E-4</v>
      </c>
      <c r="F374">
        <f t="shared" si="32"/>
        <v>6.4007395877787676E-5</v>
      </c>
      <c r="G374">
        <f t="shared" si="30"/>
        <v>1.1856148912631025E-4</v>
      </c>
      <c r="H374">
        <f t="shared" si="34"/>
        <v>3.6590741597857836E-14</v>
      </c>
      <c r="J374">
        <f t="shared" si="29"/>
        <v>1.0888594451365623E-2</v>
      </c>
    </row>
    <row r="375" spans="2:10" x14ac:dyDescent="0.25">
      <c r="B375" s="1">
        <v>42531</v>
      </c>
      <c r="C375">
        <f>ASURB.MX!H362</f>
        <v>1.0427311163578428E-2</v>
      </c>
      <c r="D375">
        <f t="shared" si="33"/>
        <v>1.1769479155484798E-4</v>
      </c>
      <c r="E375">
        <f t="shared" si="31"/>
        <v>1.5538718744919727E-4</v>
      </c>
      <c r="F375">
        <f t="shared" si="32"/>
        <v>5.4925126545114468E-5</v>
      </c>
      <c r="G375">
        <f t="shared" si="30"/>
        <v>1.1810394130053883E-4</v>
      </c>
      <c r="H375">
        <f t="shared" si="34"/>
        <v>1.6740351439888913E-13</v>
      </c>
      <c r="J375">
        <f t="shared" si="29"/>
        <v>1.0867563724245598E-2</v>
      </c>
    </row>
    <row r="376" spans="2:10" x14ac:dyDescent="0.25">
      <c r="B376" s="1">
        <v>42534</v>
      </c>
      <c r="C376">
        <f>ASURB.MX!H363</f>
        <v>-6.7408968433991488E-3</v>
      </c>
      <c r="D376">
        <f t="shared" si="33"/>
        <v>1.1784702814162072E-4</v>
      </c>
      <c r="E376">
        <f t="shared" si="31"/>
        <v>1.5630332396127593E-4</v>
      </c>
      <c r="F376">
        <f t="shared" si="32"/>
        <v>3.2127837263580867E-5</v>
      </c>
      <c r="G376">
        <f t="shared" si="30"/>
        <v>1.1472262507465839E-4</v>
      </c>
      <c r="H376">
        <f t="shared" si="34"/>
        <v>9.7618945248435945E-12</v>
      </c>
      <c r="J376">
        <f t="shared" si="29"/>
        <v>1.0710864814507668E-2</v>
      </c>
    </row>
    <row r="377" spans="2:10" x14ac:dyDescent="0.25">
      <c r="B377" s="1">
        <v>42535</v>
      </c>
      <c r="C377">
        <f>ASURB.MX!H364</f>
        <v>3.7428399604514241E-3</v>
      </c>
      <c r="D377">
        <f t="shared" si="33"/>
        <v>1.0003061062353718E-4</v>
      </c>
      <c r="E377">
        <f t="shared" si="31"/>
        <v>1.5517429071618111E-4</v>
      </c>
      <c r="F377">
        <f t="shared" si="32"/>
        <v>3.8221658146278306E-5</v>
      </c>
      <c r="G377">
        <f t="shared" si="30"/>
        <v>1.1003606856793691E-4</v>
      </c>
      <c r="H377">
        <f t="shared" si="34"/>
        <v>1.0010918867715154E-10</v>
      </c>
      <c r="J377">
        <f t="shared" si="29"/>
        <v>1.0489807842278948E-2</v>
      </c>
    </row>
    <row r="378" spans="2:10" x14ac:dyDescent="0.25">
      <c r="B378" s="1">
        <v>42536</v>
      </c>
      <c r="C378">
        <f>ASURB.MX!H365</f>
        <v>6.2300932755610843E-3</v>
      </c>
      <c r="D378">
        <f t="shared" si="33"/>
        <v>9.8479202714697002E-5</v>
      </c>
      <c r="E378">
        <f t="shared" si="31"/>
        <v>1.522895473030896E-4</v>
      </c>
      <c r="F378">
        <f t="shared" si="32"/>
        <v>3.8316809584613843E-5</v>
      </c>
      <c r="G378">
        <f t="shared" si="30"/>
        <v>1.0672186492273274E-4</v>
      </c>
      <c r="H378">
        <f t="shared" si="34"/>
        <v>6.7941480275780648E-11</v>
      </c>
      <c r="J378">
        <f t="shared" si="29"/>
        <v>1.0330627518342374E-2</v>
      </c>
    </row>
    <row r="379" spans="2:10" x14ac:dyDescent="0.25">
      <c r="B379" s="1">
        <v>42537</v>
      </c>
      <c r="C379">
        <f>ASURB.MX!H366</f>
        <v>-1.6441908392473198E-2</v>
      </c>
      <c r="D379">
        <f t="shared" si="33"/>
        <v>9.0671462327786067E-5</v>
      </c>
      <c r="E379">
        <f t="shared" si="31"/>
        <v>1.4666417277542091E-4</v>
      </c>
      <c r="F379">
        <f t="shared" si="32"/>
        <v>3.4200933736343695E-5</v>
      </c>
      <c r="G379">
        <f t="shared" si="30"/>
        <v>1.1433540680298887E-4</v>
      </c>
      <c r="H379">
        <f t="shared" si="34"/>
        <v>5.5998226812548139E-10</v>
      </c>
      <c r="J379">
        <f t="shared" si="29"/>
        <v>1.0692773578589835E-2</v>
      </c>
    </row>
    <row r="380" spans="2:10" x14ac:dyDescent="0.25">
      <c r="B380" s="1">
        <v>42538</v>
      </c>
      <c r="C380">
        <f>ASURB.MX!H367</f>
        <v>7.9748027909914004E-3</v>
      </c>
      <c r="D380">
        <f t="shared" si="33"/>
        <v>1.0291823457745554E-4</v>
      </c>
      <c r="E380">
        <f t="shared" si="31"/>
        <v>1.5066482782363845E-4</v>
      </c>
      <c r="F380">
        <f t="shared" si="32"/>
        <v>6.7358982728724827E-5</v>
      </c>
      <c r="G380">
        <f t="shared" si="30"/>
        <v>1.1197439744559443E-4</v>
      </c>
      <c r="H380">
        <f t="shared" si="34"/>
        <v>8.2014085894257537E-11</v>
      </c>
      <c r="J380">
        <f t="shared" si="29"/>
        <v>1.0581795568125215E-2</v>
      </c>
    </row>
    <row r="381" spans="2:10" x14ac:dyDescent="0.25">
      <c r="B381" s="1">
        <v>42541</v>
      </c>
      <c r="C381">
        <f>ASURB.MX!H368</f>
        <v>1.7929271672561236E-2</v>
      </c>
      <c r="D381">
        <f t="shared" si="33"/>
        <v>1.0266614173396549E-4</v>
      </c>
      <c r="E381">
        <f t="shared" si="31"/>
        <v>1.49493325367696E-4</v>
      </c>
      <c r="F381">
        <f t="shared" si="32"/>
        <v>7.0056611997025494E-5</v>
      </c>
      <c r="G381">
        <f t="shared" si="30"/>
        <v>1.217224226540021E-4</v>
      </c>
      <c r="H381">
        <f t="shared" si="34"/>
        <v>3.6314184250335136E-10</v>
      </c>
      <c r="J381">
        <f t="shared" si="29"/>
        <v>1.1032788525753682E-2</v>
      </c>
    </row>
    <row r="382" spans="2:10" x14ac:dyDescent="0.25">
      <c r="B382" s="1">
        <v>42542</v>
      </c>
      <c r="C382">
        <f>ASURB.MX!H369</f>
        <v>1.059819240312789E-2</v>
      </c>
      <c r="D382">
        <f t="shared" si="33"/>
        <v>1.0876612642907159E-4</v>
      </c>
      <c r="E382">
        <f t="shared" si="31"/>
        <v>1.4982022834535757E-4</v>
      </c>
      <c r="F382">
        <f t="shared" si="32"/>
        <v>9.8572570356690334E-5</v>
      </c>
      <c r="G382">
        <f t="shared" si="30"/>
        <v>1.2128497403617515E-4</v>
      </c>
      <c r="H382">
        <f t="shared" si="34"/>
        <v>1.567215454098824E-10</v>
      </c>
      <c r="J382">
        <f t="shared" si="29"/>
        <v>1.1012945747445374E-2</v>
      </c>
    </row>
    <row r="383" spans="2:10" x14ac:dyDescent="0.25">
      <c r="B383" s="1">
        <v>42543</v>
      </c>
      <c r="C383">
        <f>ASURB.MX!H370</f>
        <v>-7.3042059691012491E-3</v>
      </c>
      <c r="D383">
        <f t="shared" si="33"/>
        <v>9.5090361362379784E-5</v>
      </c>
      <c r="E383">
        <f t="shared" si="31"/>
        <v>1.4828053215367135E-4</v>
      </c>
      <c r="F383">
        <f t="shared" si="32"/>
        <v>9.2945137697233388E-5</v>
      </c>
      <c r="G383">
        <f t="shared" si="30"/>
        <v>1.1812379355373002E-4</v>
      </c>
      <c r="H383">
        <f t="shared" si="34"/>
        <v>5.3053899851352925E-10</v>
      </c>
      <c r="J383">
        <f t="shared" si="29"/>
        <v>1.0868477057699024E-2</v>
      </c>
    </row>
    <row r="384" spans="2:10" x14ac:dyDescent="0.25">
      <c r="B384" s="1">
        <v>42544</v>
      </c>
      <c r="C384">
        <f>ASURB.MX!H371</f>
        <v>7.1912867867942611E-4</v>
      </c>
      <c r="D384">
        <f t="shared" si="33"/>
        <v>9.8090662089104764E-5</v>
      </c>
      <c r="E384">
        <f t="shared" si="31"/>
        <v>1.4563314077105019E-4</v>
      </c>
      <c r="F384">
        <f t="shared" si="32"/>
        <v>1.0597721241474385E-4</v>
      </c>
      <c r="G384">
        <f t="shared" si="30"/>
        <v>1.1265115384819543E-4</v>
      </c>
      <c r="H384">
        <f t="shared" si="34"/>
        <v>2.1200792026654718E-10</v>
      </c>
      <c r="J384">
        <f t="shared" si="29"/>
        <v>1.0613724786718159E-2</v>
      </c>
    </row>
    <row r="385" spans="2:10" x14ac:dyDescent="0.25">
      <c r="B385" s="1">
        <v>42545</v>
      </c>
      <c r="C385">
        <f>ASURB.MX!H372</f>
        <v>-1.6637678609425034E-2</v>
      </c>
      <c r="D385">
        <f t="shared" si="33"/>
        <v>9.2265549371763154E-5</v>
      </c>
      <c r="E385">
        <f t="shared" si="31"/>
        <v>1.455730255675625E-4</v>
      </c>
      <c r="F385">
        <f t="shared" si="32"/>
        <v>1.0610505342455577E-4</v>
      </c>
      <c r="G385">
        <f t="shared" si="30"/>
        <v>1.2029013596874963E-4</v>
      </c>
      <c r="H385">
        <f t="shared" si="34"/>
        <v>7.853774539319943E-10</v>
      </c>
      <c r="J385">
        <f t="shared" si="29"/>
        <v>1.0967685989704011E-2</v>
      </c>
    </row>
    <row r="386" spans="2:10" x14ac:dyDescent="0.25">
      <c r="B386" s="1">
        <v>42548</v>
      </c>
      <c r="C386">
        <f>ASURB.MX!H373</f>
        <v>-6.1798139763610555E-3</v>
      </c>
      <c r="D386">
        <f t="shared" si="33"/>
        <v>1.018188860226039E-4</v>
      </c>
      <c r="E386">
        <f t="shared" si="31"/>
        <v>1.5033495117739107E-4</v>
      </c>
      <c r="F386">
        <f t="shared" si="32"/>
        <v>1.32961926106278E-4</v>
      </c>
      <c r="G386">
        <f t="shared" si="30"/>
        <v>1.1646974042183096E-4</v>
      </c>
      <c r="H386">
        <f t="shared" si="34"/>
        <v>2.1464753462735085E-10</v>
      </c>
      <c r="J386">
        <f t="shared" si="29"/>
        <v>1.0792114733537212E-2</v>
      </c>
    </row>
    <row r="387" spans="2:10" x14ac:dyDescent="0.25">
      <c r="B387" s="1">
        <v>42549</v>
      </c>
      <c r="C387">
        <f>ASURB.MX!H374</f>
        <v>-1.6475118995442275E-3</v>
      </c>
      <c r="D387">
        <f t="shared" si="33"/>
        <v>7.9514190562302061E-5</v>
      </c>
      <c r="E387">
        <f t="shared" si="31"/>
        <v>1.5132792139245651E-4</v>
      </c>
      <c r="F387">
        <f t="shared" si="32"/>
        <v>1.3215204993788479E-4</v>
      </c>
      <c r="G387">
        <f t="shared" si="30"/>
        <v>1.1117631034732571E-4</v>
      </c>
      <c r="H387">
        <f t="shared" si="34"/>
        <v>1.0024898292811862E-9</v>
      </c>
      <c r="J387">
        <f t="shared" si="29"/>
        <v>1.0544017751660214E-2</v>
      </c>
    </row>
    <row r="388" spans="2:10" x14ac:dyDescent="0.25">
      <c r="B388" s="1">
        <v>42550</v>
      </c>
      <c r="C388">
        <f>ASURB.MX!H375</f>
        <v>9.0100423771369495E-3</v>
      </c>
      <c r="D388">
        <f t="shared" si="33"/>
        <v>7.6426214309904272E-5</v>
      </c>
      <c r="E388">
        <f t="shared" si="31"/>
        <v>1.4932391415450603E-4</v>
      </c>
      <c r="F388">
        <f t="shared" si="32"/>
        <v>1.3064980745947958E-4</v>
      </c>
      <c r="G388">
        <f t="shared" si="30"/>
        <v>1.097805195808927E-4</v>
      </c>
      <c r="H388">
        <f t="shared" si="34"/>
        <v>1.1125096801102863E-9</v>
      </c>
      <c r="J388">
        <f t="shared" si="29"/>
        <v>1.0477619938750054E-2</v>
      </c>
    </row>
    <row r="389" spans="2:10" x14ac:dyDescent="0.25">
      <c r="B389" s="1">
        <v>42551</v>
      </c>
      <c r="C389">
        <f>ASURB.MX!H376</f>
        <v>9.7217879046616034E-3</v>
      </c>
      <c r="D389">
        <f t="shared" si="33"/>
        <v>7.8043814958876856E-5</v>
      </c>
      <c r="E389">
        <f t="shared" si="31"/>
        <v>1.4800983594407172E-4</v>
      </c>
      <c r="F389">
        <f t="shared" si="32"/>
        <v>1.3556539585478963E-4</v>
      </c>
      <c r="G389">
        <f t="shared" si="30"/>
        <v>1.0907007710444144E-4</v>
      </c>
      <c r="H389">
        <f t="shared" si="34"/>
        <v>9.6262894272529382E-10</v>
      </c>
      <c r="J389">
        <f t="shared" si="29"/>
        <v>1.0443662054300754E-2</v>
      </c>
    </row>
    <row r="390" spans="2:10" x14ac:dyDescent="0.25">
      <c r="B390" s="1">
        <v>42552</v>
      </c>
      <c r="C390">
        <f>ASURB.MX!H377</f>
        <v>-1.6174151564291139E-2</v>
      </c>
      <c r="D390">
        <f t="shared" si="33"/>
        <v>7.8395763173778673E-5</v>
      </c>
      <c r="E390">
        <f t="shared" si="31"/>
        <v>1.4793127382661033E-4</v>
      </c>
      <c r="F390">
        <f t="shared" si="32"/>
        <v>1.0957451387458533E-4</v>
      </c>
      <c r="G390">
        <f t="shared" si="30"/>
        <v>1.1616796422771888E-4</v>
      </c>
      <c r="H390">
        <f t="shared" si="34"/>
        <v>1.426739172459282E-9</v>
      </c>
      <c r="J390">
        <f t="shared" si="29"/>
        <v>1.0778124337180327E-2</v>
      </c>
    </row>
    <row r="391" spans="2:10" x14ac:dyDescent="0.25">
      <c r="B391" s="1">
        <v>42555</v>
      </c>
      <c r="C391">
        <f>ASURB.MX!H378</f>
        <v>1.3243353002059916E-2</v>
      </c>
      <c r="D391">
        <f t="shared" si="33"/>
        <v>8.8583084577663506E-5</v>
      </c>
      <c r="E391">
        <f t="shared" si="31"/>
        <v>1.5058411643364186E-4</v>
      </c>
      <c r="F391">
        <f t="shared" si="32"/>
        <v>1.3807365124089558E-4</v>
      </c>
      <c r="G391">
        <f t="shared" si="30"/>
        <v>1.1892360060451171E-4</v>
      </c>
      <c r="H391">
        <f t="shared" si="34"/>
        <v>9.2054691277543268E-10</v>
      </c>
      <c r="J391">
        <f t="shared" si="29"/>
        <v>1.0905209791861489E-2</v>
      </c>
    </row>
    <row r="392" spans="2:10" x14ac:dyDescent="0.25">
      <c r="B392" s="1">
        <v>42556</v>
      </c>
      <c r="C392">
        <f>ASURB.MX!H379</f>
        <v>3.3437972623750387E-3</v>
      </c>
      <c r="D392">
        <f t="shared" si="33"/>
        <v>8.9062646052904556E-5</v>
      </c>
      <c r="E392">
        <f t="shared" si="31"/>
        <v>1.5239931697769667E-4</v>
      </c>
      <c r="F392">
        <f t="shared" si="32"/>
        <v>1.2160306138147971E-4</v>
      </c>
      <c r="G392">
        <f t="shared" si="30"/>
        <v>1.1390996782673165E-4</v>
      </c>
      <c r="H392">
        <f t="shared" si="34"/>
        <v>6.17389399332102E-10</v>
      </c>
      <c r="J392">
        <f t="shared" si="29"/>
        <v>1.0672861276468071E-2</v>
      </c>
    </row>
    <row r="393" spans="2:10" x14ac:dyDescent="0.25">
      <c r="B393" s="1">
        <v>42557</v>
      </c>
      <c r="C393">
        <f>ASURB.MX!H380</f>
        <v>-2.5443984142319048E-2</v>
      </c>
      <c r="D393">
        <f t="shared" si="33"/>
        <v>8.9120163949873819E-5</v>
      </c>
      <c r="E393">
        <f t="shared" si="31"/>
        <v>1.521378902761391E-4</v>
      </c>
      <c r="F393">
        <f t="shared" si="32"/>
        <v>1.0903071040376829E-4</v>
      </c>
      <c r="G393">
        <f t="shared" si="30"/>
        <v>1.3873491356609561E-4</v>
      </c>
      <c r="H393">
        <f t="shared" si="34"/>
        <v>2.4616233794803798E-9</v>
      </c>
      <c r="J393">
        <f t="shared" si="29"/>
        <v>1.1778578588526529E-2</v>
      </c>
    </row>
    <row r="394" spans="2:10" x14ac:dyDescent="0.25">
      <c r="B394" s="1">
        <v>42558</v>
      </c>
      <c r="C394">
        <f>ASURB.MX!H381</f>
        <v>-2.3679373743047349E-3</v>
      </c>
      <c r="D394">
        <f t="shared" si="33"/>
        <v>1.1229298997103191E-4</v>
      </c>
      <c r="E394">
        <f t="shared" si="31"/>
        <v>1.5353426066719799E-4</v>
      </c>
      <c r="F394">
        <f t="shared" si="32"/>
        <v>1.665804904063256E-4</v>
      </c>
      <c r="G394">
        <f t="shared" si="30"/>
        <v>1.3254002217228707E-4</v>
      </c>
      <c r="H394">
        <f t="shared" si="34"/>
        <v>4.0994231295866322E-10</v>
      </c>
      <c r="J394">
        <f t="shared" si="29"/>
        <v>1.1512602754038162E-2</v>
      </c>
    </row>
    <row r="395" spans="2:10" x14ac:dyDescent="0.25">
      <c r="B395" s="1">
        <v>42559</v>
      </c>
      <c r="C395">
        <f>ASURB.MX!H382</f>
        <v>2.7916220663433927E-3</v>
      </c>
      <c r="D395">
        <f t="shared" si="33"/>
        <v>1.0847100878437545E-4</v>
      </c>
      <c r="E395">
        <f t="shared" si="31"/>
        <v>1.4838510917208276E-4</v>
      </c>
      <c r="F395">
        <f t="shared" si="32"/>
        <v>1.649790220328531E-4</v>
      </c>
      <c r="G395">
        <f t="shared" si="30"/>
        <v>1.2673512355698414E-4</v>
      </c>
      <c r="H395">
        <f t="shared" si="34"/>
        <v>3.3357788842702312E-10</v>
      </c>
      <c r="J395">
        <f t="shared" si="29"/>
        <v>1.1257669543781436E-2</v>
      </c>
    </row>
    <row r="396" spans="2:10" x14ac:dyDescent="0.25">
      <c r="B396" s="1">
        <v>42562</v>
      </c>
      <c r="C396">
        <f>ASURB.MX!H383</f>
        <v>6.5067208210283587E-3</v>
      </c>
      <c r="D396">
        <f t="shared" si="33"/>
        <v>9.7296140843931839E-5</v>
      </c>
      <c r="E396">
        <f t="shared" si="31"/>
        <v>1.4481518415139554E-4</v>
      </c>
      <c r="F396">
        <f t="shared" si="32"/>
        <v>1.4519876945284668E-4</v>
      </c>
      <c r="G396">
        <f t="shared" si="30"/>
        <v>1.2280780944573375E-4</v>
      </c>
      <c r="H396">
        <f t="shared" si="34"/>
        <v>6.5084523484816568E-10</v>
      </c>
      <c r="J396">
        <f t="shared" si="29"/>
        <v>1.1081868499749207E-2</v>
      </c>
    </row>
    <row r="397" spans="2:10" x14ac:dyDescent="0.25">
      <c r="B397" s="1">
        <v>42563</v>
      </c>
      <c r="C397">
        <f>ASURB.MX!H384</f>
        <v>2.6609509982170169E-3</v>
      </c>
      <c r="D397">
        <f t="shared" si="33"/>
        <v>9.8757731399933677E-5</v>
      </c>
      <c r="E397">
        <f t="shared" si="31"/>
        <v>1.4382602346985272E-4</v>
      </c>
      <c r="F397">
        <f t="shared" si="32"/>
        <v>1.4773440268311291E-4</v>
      </c>
      <c r="G397">
        <f t="shared" si="30"/>
        <v>1.1742262922533988E-4</v>
      </c>
      <c r="H397">
        <f t="shared" si="34"/>
        <v>3.4837841083285336E-10</v>
      </c>
      <c r="J397">
        <f t="shared" si="29"/>
        <v>1.0836172258936265E-2</v>
      </c>
    </row>
    <row r="398" spans="2:10" x14ac:dyDescent="0.25">
      <c r="B398" s="1">
        <v>42564</v>
      </c>
      <c r="C398">
        <f>ASURB.MX!H385</f>
        <v>-5.6101293124238543E-3</v>
      </c>
      <c r="D398">
        <f t="shared" si="33"/>
        <v>9.8557023311533705E-5</v>
      </c>
      <c r="E398">
        <f t="shared" si="31"/>
        <v>1.4327582491503941E-4</v>
      </c>
      <c r="F398">
        <f t="shared" si="32"/>
        <v>1.481106009648287E-4</v>
      </c>
      <c r="G398">
        <f t="shared" si="30"/>
        <v>1.1342312453155252E-4</v>
      </c>
      <c r="H398">
        <f t="shared" si="34"/>
        <v>2.2100096548384505E-10</v>
      </c>
      <c r="J398">
        <f t="shared" si="29"/>
        <v>1.0650029320689805E-2</v>
      </c>
    </row>
    <row r="399" spans="2:10" x14ac:dyDescent="0.25">
      <c r="B399" s="1">
        <v>42565</v>
      </c>
      <c r="C399">
        <f>ASURB.MX!H386</f>
        <v>4.0704820856914048E-3</v>
      </c>
      <c r="D399">
        <f t="shared" si="33"/>
        <v>9.7944135860390954E-5</v>
      </c>
      <c r="E399">
        <f t="shared" si="31"/>
        <v>1.4387223334055054E-4</v>
      </c>
      <c r="F399">
        <f t="shared" si="32"/>
        <v>1.4128218485799136E-4</v>
      </c>
      <c r="G399">
        <f t="shared" si="30"/>
        <v>1.0891616255468118E-4</v>
      </c>
      <c r="H399">
        <f t="shared" si="34"/>
        <v>1.2038536978021732E-10</v>
      </c>
      <c r="J399">
        <f t="shared" si="29"/>
        <v>1.0436290651121269E-2</v>
      </c>
    </row>
    <row r="400" spans="2:10" x14ac:dyDescent="0.25">
      <c r="B400" s="1">
        <v>42566</v>
      </c>
      <c r="C400">
        <f>ASURB.MX!H387</f>
        <v>1.7842931999645427E-3</v>
      </c>
      <c r="D400">
        <f t="shared" si="33"/>
        <v>9.8465973597398204E-5</v>
      </c>
      <c r="E400">
        <f t="shared" si="31"/>
        <v>1.357518985088196E-4</v>
      </c>
      <c r="F400">
        <f t="shared" si="32"/>
        <v>1.3084422637603207E-4</v>
      </c>
      <c r="G400">
        <f t="shared" si="30"/>
        <v>1.0399606940615198E-4</v>
      </c>
      <c r="H400">
        <f t="shared" si="34"/>
        <v>3.0581959653996082E-11</v>
      </c>
      <c r="J400">
        <f t="shared" si="29"/>
        <v>1.0197846312146108E-2</v>
      </c>
    </row>
    <row r="401" spans="2:10" x14ac:dyDescent="0.25">
      <c r="B401" s="1">
        <v>42569</v>
      </c>
      <c r="C401">
        <f>ASURB.MX!H388</f>
        <v>4.9515539995965826E-3</v>
      </c>
      <c r="D401">
        <f t="shared" si="33"/>
        <v>9.7284689765017482E-5</v>
      </c>
      <c r="E401">
        <f t="shared" si="31"/>
        <v>1.3571094588656082E-4</v>
      </c>
      <c r="F401">
        <f t="shared" si="32"/>
        <v>1.0532358506119226E-4</v>
      </c>
      <c r="G401">
        <f t="shared" si="30"/>
        <v>1.0029767764041353E-4</v>
      </c>
      <c r="H401">
        <f t="shared" si="34"/>
        <v>9.0780959372835815E-12</v>
      </c>
      <c r="J401">
        <f t="shared" ref="J401:J464" si="35">SQRT(G401)</f>
        <v>1.0014872821978995E-2</v>
      </c>
    </row>
    <row r="402" spans="2:10" x14ac:dyDescent="0.25">
      <c r="B402" s="1">
        <v>42570</v>
      </c>
      <c r="C402">
        <f>ASURB.MX!H389</f>
        <v>-2.4378314690426564E-3</v>
      </c>
      <c r="D402">
        <f t="shared" si="33"/>
        <v>9.760213656918278E-5</v>
      </c>
      <c r="E402">
        <f t="shared" si="31"/>
        <v>1.31942159504186E-4</v>
      </c>
      <c r="F402">
        <f t="shared" si="32"/>
        <v>8.7976908289988861E-5</v>
      </c>
      <c r="G402">
        <f t="shared" ref="G402:G465" si="36">$M$14*(G401)+(1-$M$14)*(C402^2)</f>
        <v>9.590703268655278E-5</v>
      </c>
      <c r="H402">
        <f t="shared" si="34"/>
        <v>2.8733771729073001E-12</v>
      </c>
      <c r="J402">
        <f t="shared" si="35"/>
        <v>9.7932136036416959E-3</v>
      </c>
    </row>
    <row r="403" spans="2:10" x14ac:dyDescent="0.25">
      <c r="B403" s="1">
        <v>42571</v>
      </c>
      <c r="C403">
        <f>ASURB.MX!H390</f>
        <v>2.8631814193560087E-2</v>
      </c>
      <c r="D403">
        <f t="shared" si="33"/>
        <v>9.5943458185187246E-5</v>
      </c>
      <c r="E403">
        <f t="shared" si="31"/>
        <v>1.3202870849863752E-4</v>
      </c>
      <c r="F403">
        <f t="shared" si="32"/>
        <v>8.6083967874548529E-5</v>
      </c>
      <c r="G403">
        <f t="shared" si="36"/>
        <v>1.2959135510893239E-4</v>
      </c>
      <c r="H403">
        <f t="shared" si="34"/>
        <v>1.1321809673909775E-9</v>
      </c>
      <c r="J403">
        <f t="shared" si="35"/>
        <v>1.1383819882136768E-2</v>
      </c>
    </row>
    <row r="404" spans="2:10" x14ac:dyDescent="0.25">
      <c r="B404" s="1">
        <v>42572</v>
      </c>
      <c r="C404">
        <f>ASURB.MX!H391</f>
        <v>2.673350350961189E-3</v>
      </c>
      <c r="D404">
        <f t="shared" si="33"/>
        <v>1.2227346286510882E-4</v>
      </c>
      <c r="E404">
        <f t="shared" si="31"/>
        <v>1.4207680825264565E-4</v>
      </c>
      <c r="F404">
        <f t="shared" si="32"/>
        <v>8.848194138546754E-5</v>
      </c>
      <c r="G404">
        <f t="shared" si="36"/>
        <v>1.2389359110673637E-4</v>
      </c>
      <c r="H404">
        <f t="shared" si="34"/>
        <v>2.6248155193191796E-12</v>
      </c>
      <c r="J404">
        <f t="shared" si="35"/>
        <v>1.113074979984441E-2</v>
      </c>
    </row>
    <row r="405" spans="2:10" x14ac:dyDescent="0.25">
      <c r="B405" s="1">
        <v>42573</v>
      </c>
      <c r="C405">
        <f>ASURB.MX!H392</f>
        <v>2.4975730382825142E-3</v>
      </c>
      <c r="D405">
        <f t="shared" si="33"/>
        <v>1.2191668610349668E-4</v>
      </c>
      <c r="E405">
        <f t="shared" si="31"/>
        <v>1.4182507126139378E-4</v>
      </c>
      <c r="F405">
        <f t="shared" si="32"/>
        <v>8.377952698351966E-5</v>
      </c>
      <c r="G405">
        <f t="shared" si="36"/>
        <v>1.1841866788857197E-4</v>
      </c>
      <c r="H405">
        <f t="shared" si="34"/>
        <v>1.223613143194507E-11</v>
      </c>
      <c r="J405">
        <f t="shared" si="35"/>
        <v>1.0882034179718973E-2</v>
      </c>
    </row>
    <row r="406" spans="2:10" x14ac:dyDescent="0.25">
      <c r="B406" s="1">
        <v>42576</v>
      </c>
      <c r="C406">
        <f>ASURB.MX!H393</f>
        <v>-3.547788539718915E-2</v>
      </c>
      <c r="D406">
        <f t="shared" si="33"/>
        <v>1.1903987238814109E-4</v>
      </c>
      <c r="E406">
        <f t="shared" si="31"/>
        <v>1.3825853870437095E-4</v>
      </c>
      <c r="F406">
        <f t="shared" si="32"/>
        <v>8.3906489688283581E-5</v>
      </c>
      <c r="G406">
        <f t="shared" si="36"/>
        <v>1.7147894552905441E-4</v>
      </c>
      <c r="H406">
        <f t="shared" si="34"/>
        <v>2.7498563918780566E-9</v>
      </c>
      <c r="J406">
        <f t="shared" si="35"/>
        <v>1.3094996965599282E-2</v>
      </c>
    </row>
    <row r="407" spans="2:10" x14ac:dyDescent="0.25">
      <c r="B407" s="1">
        <v>42577</v>
      </c>
      <c r="C407">
        <f>ASURB.MX!H394</f>
        <v>-2.7279101407643043E-3</v>
      </c>
      <c r="D407">
        <f t="shared" si="33"/>
        <v>1.6204684745532944E-4</v>
      </c>
      <c r="E407">
        <f t="shared" ref="E407:E470" si="37">_xlfn.VAR.S(C337:C406)</f>
        <v>1.4319026212010306E-4</v>
      </c>
      <c r="F407">
        <f t="shared" si="32"/>
        <v>2.4213461936903552E-4</v>
      </c>
      <c r="G407">
        <f t="shared" si="36"/>
        <v>1.6384572163413759E-4</v>
      </c>
      <c r="H407">
        <f t="shared" si="34"/>
        <v>3.2359483111827201E-12</v>
      </c>
      <c r="J407">
        <f t="shared" si="35"/>
        <v>1.280022349938225E-2</v>
      </c>
    </row>
    <row r="408" spans="2:10" x14ac:dyDescent="0.25">
      <c r="B408" s="1">
        <v>42578</v>
      </c>
      <c r="C408">
        <f>ASURB.MX!H395</f>
        <v>-1.3291488464819931E-2</v>
      </c>
      <c r="D408">
        <f t="shared" si="33"/>
        <v>1.6182222034326628E-4</v>
      </c>
      <c r="E408">
        <f t="shared" si="37"/>
        <v>1.4239660028581111E-4</v>
      </c>
      <c r="F408">
        <f t="shared" si="32"/>
        <v>2.4230042107399838E-4</v>
      </c>
      <c r="G408">
        <f t="shared" si="36"/>
        <v>1.6444218442464176E-4</v>
      </c>
      <c r="H408">
        <f t="shared" si="34"/>
        <v>6.8642117876976555E-12</v>
      </c>
      <c r="J408">
        <f t="shared" si="35"/>
        <v>1.2823501254518664E-2</v>
      </c>
    </row>
    <row r="409" spans="2:10" x14ac:dyDescent="0.25">
      <c r="B409" s="1">
        <v>42579</v>
      </c>
      <c r="C409">
        <f>ASURB.MX!H396</f>
        <v>1.2768785133026532E-3</v>
      </c>
      <c r="D409">
        <f t="shared" si="33"/>
        <v>1.6599795483892042E-4</v>
      </c>
      <c r="E409">
        <f t="shared" si="37"/>
        <v>1.4484482795591795E-4</v>
      </c>
      <c r="F409">
        <f t="shared" si="32"/>
        <v>2.5749632071749815E-4</v>
      </c>
      <c r="G409">
        <f t="shared" si="36"/>
        <v>1.5686599589799112E-4</v>
      </c>
      <c r="H409">
        <f t="shared" si="34"/>
        <v>8.3392674098818565E-11</v>
      </c>
      <c r="J409">
        <f t="shared" si="35"/>
        <v>1.2524615598811451E-2</v>
      </c>
    </row>
    <row r="410" spans="2:10" x14ac:dyDescent="0.25">
      <c r="B410" s="1">
        <v>42580</v>
      </c>
      <c r="C410">
        <f>ASURB.MX!H397</f>
        <v>2.1148542440124294E-2</v>
      </c>
      <c r="D410">
        <f t="shared" si="33"/>
        <v>1.5729329968350005E-4</v>
      </c>
      <c r="E410">
        <f t="shared" si="37"/>
        <v>1.3600783599398012E-4</v>
      </c>
      <c r="F410">
        <f t="shared" si="32"/>
        <v>2.5517082246157436E-4</v>
      </c>
      <c r="G410">
        <f t="shared" si="36"/>
        <v>1.703790619373176E-4</v>
      </c>
      <c r="H410">
        <f t="shared" si="34"/>
        <v>1.7123717376343612E-10</v>
      </c>
      <c r="J410">
        <f t="shared" si="35"/>
        <v>1.3052933077945262E-2</v>
      </c>
    </row>
    <row r="411" spans="2:10" x14ac:dyDescent="0.25">
      <c r="B411" s="1">
        <v>42583</v>
      </c>
      <c r="C411">
        <f>ASURB.MX!H398</f>
        <v>-3.4415954638900128E-3</v>
      </c>
      <c r="D411">
        <f t="shared" si="33"/>
        <v>1.7047243667746187E-4</v>
      </c>
      <c r="E411">
        <f t="shared" si="37"/>
        <v>1.4106766151961197E-4</v>
      </c>
      <c r="F411">
        <f t="shared" ref="F411:F474" si="38">_xlfn.VAR.S(C401:C410)</f>
        <v>3.055616361663958E-4</v>
      </c>
      <c r="G411">
        <f t="shared" si="36"/>
        <v>1.63001910027644E-4</v>
      </c>
      <c r="H411">
        <f t="shared" si="34"/>
        <v>5.580876842563896E-11</v>
      </c>
      <c r="J411">
        <f t="shared" si="35"/>
        <v>1.276722013704017E-2</v>
      </c>
    </row>
    <row r="412" spans="2:10" x14ac:dyDescent="0.25">
      <c r="B412" s="1">
        <v>42584</v>
      </c>
      <c r="C412">
        <f>ASURB.MX!H399</f>
        <v>-1.7033741319644732E-2</v>
      </c>
      <c r="D412">
        <f t="shared" si="33"/>
        <v>1.5967686945033679E-4</v>
      </c>
      <c r="E412">
        <f t="shared" si="37"/>
        <v>1.3811033829711443E-4</v>
      </c>
      <c r="F412">
        <f t="shared" si="38"/>
        <v>3.0472199102491815E-4</v>
      </c>
      <c r="G412">
        <f t="shared" si="36"/>
        <v>1.6891846860826092E-4</v>
      </c>
      <c r="H412">
        <f t="shared" si="34"/>
        <v>8.5407154995743857E-11</v>
      </c>
      <c r="J412">
        <f t="shared" si="35"/>
        <v>1.2996863798942455E-2</v>
      </c>
    </row>
    <row r="413" spans="2:10" x14ac:dyDescent="0.25">
      <c r="B413" s="1">
        <v>42585</v>
      </c>
      <c r="C413">
        <f>ASURB.MX!H400</f>
        <v>1.5395809702643929E-2</v>
      </c>
      <c r="D413">
        <f t="shared" si="33"/>
        <v>1.6409831083813786E-4</v>
      </c>
      <c r="E413">
        <f t="shared" si="37"/>
        <v>1.432284813106253E-4</v>
      </c>
      <c r="F413">
        <f t="shared" si="38"/>
        <v>3.3356070537826708E-4</v>
      </c>
      <c r="G413">
        <f t="shared" si="36"/>
        <v>1.7208797571576285E-4</v>
      </c>
      <c r="H413">
        <f t="shared" si="34"/>
        <v>6.3834744856754232E-11</v>
      </c>
      <c r="J413">
        <f t="shared" si="35"/>
        <v>1.311823066254603E-2</v>
      </c>
    </row>
    <row r="414" spans="2:10" x14ac:dyDescent="0.25">
      <c r="B414" s="1">
        <v>42586</v>
      </c>
      <c r="C414">
        <f>ASURB.MX!H401</f>
        <v>5.1490675704199381E-3</v>
      </c>
      <c r="D414">
        <f t="shared" si="33"/>
        <v>1.7196598088383851E-4</v>
      </c>
      <c r="E414">
        <f t="shared" si="37"/>
        <v>1.3943177316510014E-4</v>
      </c>
      <c r="F414">
        <f t="shared" si="38"/>
        <v>2.6223317607685645E-4</v>
      </c>
      <c r="G414">
        <f t="shared" si="36"/>
        <v>1.6531386920290954E-4</v>
      </c>
      <c r="H414">
        <f t="shared" si="34"/>
        <v>4.4250589815551603E-11</v>
      </c>
      <c r="J414">
        <f t="shared" si="35"/>
        <v>1.2857444116266247E-2</v>
      </c>
    </row>
    <row r="415" spans="2:10" x14ac:dyDescent="0.25">
      <c r="B415" s="1">
        <v>42587</v>
      </c>
      <c r="C415">
        <f>ASURB.MX!H402</f>
        <v>5.1572830086763855E-3</v>
      </c>
      <c r="D415">
        <f t="shared" si="33"/>
        <v>1.7302358482877852E-4</v>
      </c>
      <c r="E415">
        <f t="shared" si="37"/>
        <v>1.3883828546812702E-4</v>
      </c>
      <c r="F415">
        <f t="shared" si="38"/>
        <v>2.6591124999668082E-4</v>
      </c>
      <c r="G415">
        <f t="shared" si="36"/>
        <v>1.5885892508410047E-4</v>
      </c>
      <c r="H415">
        <f t="shared" si="34"/>
        <v>2.0063758568250273E-10</v>
      </c>
      <c r="J415">
        <f t="shared" si="35"/>
        <v>1.2603924987245064E-2</v>
      </c>
    </row>
    <row r="416" spans="2:10" x14ac:dyDescent="0.25">
      <c r="B416" s="1">
        <v>42590</v>
      </c>
      <c r="C416">
        <f>ASURB.MX!H403</f>
        <v>-1.8466906290576922E-2</v>
      </c>
      <c r="D416">
        <f t="shared" si="33"/>
        <v>1.6453159663720501E-4</v>
      </c>
      <c r="E416">
        <f t="shared" si="37"/>
        <v>1.3863230009399739E-4</v>
      </c>
      <c r="F416">
        <f t="shared" si="38"/>
        <v>2.6966139228005954E-4</v>
      </c>
      <c r="G416">
        <f t="shared" si="36"/>
        <v>1.6733581159483776E-4</v>
      </c>
      <c r="H416">
        <f t="shared" si="34"/>
        <v>7.8636215286112121E-12</v>
      </c>
      <c r="J416">
        <f t="shared" si="35"/>
        <v>1.2935834398864178E-2</v>
      </c>
    </row>
    <row r="417" spans="2:10" x14ac:dyDescent="0.25">
      <c r="B417" s="1">
        <v>42591</v>
      </c>
      <c r="C417">
        <f>ASURB.MX!H404</f>
        <v>1.0425122807291423E-2</v>
      </c>
      <c r="D417">
        <f t="shared" si="33"/>
        <v>1.7503178417368424E-4</v>
      </c>
      <c r="E417">
        <f t="shared" si="37"/>
        <v>1.3426151708105239E-4</v>
      </c>
      <c r="F417">
        <f t="shared" si="38"/>
        <v>1.7349855101255539E-4</v>
      </c>
      <c r="G417">
        <f t="shared" si="36"/>
        <v>1.6460650422171297E-4</v>
      </c>
      <c r="H417">
        <f t="shared" si="34"/>
        <v>1.0868646207697406E-10</v>
      </c>
      <c r="J417">
        <f t="shared" si="35"/>
        <v>1.2829906633398116E-2</v>
      </c>
    </row>
    <row r="418" spans="2:10" x14ac:dyDescent="0.25">
      <c r="B418" s="1">
        <v>42592</v>
      </c>
      <c r="C418">
        <f>ASURB.MX!H405</f>
        <v>1.6344498402328818E-3</v>
      </c>
      <c r="D418">
        <f t="shared" si="33"/>
        <v>1.786323155520886E-4</v>
      </c>
      <c r="E418">
        <f t="shared" si="37"/>
        <v>1.3460251243858215E-4</v>
      </c>
      <c r="F418">
        <f t="shared" si="38"/>
        <v>1.8482290530999292E-4</v>
      </c>
      <c r="G418">
        <f t="shared" si="36"/>
        <v>1.5707111097549168E-4</v>
      </c>
      <c r="H418">
        <f t="shared" si="34"/>
        <v>4.6488554279386396E-10</v>
      </c>
      <c r="J418">
        <f t="shared" si="35"/>
        <v>1.2532801401741419E-2</v>
      </c>
    </row>
    <row r="419" spans="2:10" x14ac:dyDescent="0.25">
      <c r="B419" s="1">
        <v>42593</v>
      </c>
      <c r="C419">
        <f>ASURB.MX!H406</f>
        <v>4.7487938483362409E-3</v>
      </c>
      <c r="D419">
        <f t="shared" si="33"/>
        <v>1.7599764037946774E-4</v>
      </c>
      <c r="E419">
        <f t="shared" si="37"/>
        <v>1.3171199065083116E-4</v>
      </c>
      <c r="F419">
        <f t="shared" si="38"/>
        <v>1.6091913625370155E-4</v>
      </c>
      <c r="G419">
        <f t="shared" si="36"/>
        <v>1.5081143194557438E-4</v>
      </c>
      <c r="H419">
        <f t="shared" si="34"/>
        <v>6.3434509527552141E-10</v>
      </c>
      <c r="J419">
        <f t="shared" si="35"/>
        <v>1.2280530605213049E-2</v>
      </c>
    </row>
    <row r="420" spans="2:10" x14ac:dyDescent="0.25">
      <c r="B420" s="1">
        <v>42594</v>
      </c>
      <c r="C420">
        <f>ASURB.MX!H407</f>
        <v>2.4521616019610682E-3</v>
      </c>
      <c r="D420">
        <f t="shared" si="33"/>
        <v>1.7349451718649724E-4</v>
      </c>
      <c r="E420">
        <f t="shared" si="37"/>
        <v>1.3182087443821083E-4</v>
      </c>
      <c r="F420">
        <f t="shared" si="38"/>
        <v>1.614705916249629E-4</v>
      </c>
      <c r="G420">
        <f t="shared" si="36"/>
        <v>1.4407346996300613E-4</v>
      </c>
      <c r="H420">
        <f t="shared" si="34"/>
        <v>8.6559801972689397E-10</v>
      </c>
      <c r="J420">
        <f t="shared" si="35"/>
        <v>1.2003060858089745E-2</v>
      </c>
    </row>
    <row r="421" spans="2:10" x14ac:dyDescent="0.25">
      <c r="B421" s="1">
        <v>42597</v>
      </c>
      <c r="C421">
        <f>ASURB.MX!H408</f>
        <v>8.8605844328767114E-3</v>
      </c>
      <c r="D421">
        <f t="shared" si="33"/>
        <v>1.6446992270856351E-4</v>
      </c>
      <c r="E421">
        <f t="shared" si="37"/>
        <v>1.3144831291179651E-4</v>
      </c>
      <c r="F421">
        <f t="shared" si="38"/>
        <v>1.1882834967764771E-4</v>
      </c>
      <c r="G421">
        <f t="shared" si="36"/>
        <v>1.4102257535210857E-4</v>
      </c>
      <c r="H421">
        <f t="shared" si="34"/>
        <v>5.4977809805425453E-10</v>
      </c>
      <c r="J421">
        <f t="shared" si="35"/>
        <v>1.1875292642798685E-2</v>
      </c>
    </row>
    <row r="422" spans="2:10" x14ac:dyDescent="0.25">
      <c r="B422" s="1">
        <v>42598</v>
      </c>
      <c r="C422">
        <f>ASURB.MX!H409</f>
        <v>-1.5262818787457534E-2</v>
      </c>
      <c r="D422">
        <f t="shared" si="33"/>
        <v>1.612507919414781E-4</v>
      </c>
      <c r="E422">
        <f t="shared" si="37"/>
        <v>1.3112924859021491E-4</v>
      </c>
      <c r="F422">
        <f t="shared" si="38"/>
        <v>1.2290813788793314E-4</v>
      </c>
      <c r="G422">
        <f t="shared" si="36"/>
        <v>1.4530044221343537E-4</v>
      </c>
      <c r="H422">
        <f t="shared" si="34"/>
        <v>2.5441365644687279E-10</v>
      </c>
      <c r="J422">
        <f t="shared" si="35"/>
        <v>1.2054063307177185E-2</v>
      </c>
    </row>
    <row r="423" spans="2:10" x14ac:dyDescent="0.25">
      <c r="B423" s="1">
        <v>42599</v>
      </c>
      <c r="C423">
        <f>ASURB.MX!H410</f>
        <v>2.037844582982868E-2</v>
      </c>
      <c r="D423">
        <f t="shared" si="33"/>
        <v>1.6892199849378493E-4</v>
      </c>
      <c r="E423">
        <f t="shared" si="37"/>
        <v>1.2725487865137796E-4</v>
      </c>
      <c r="F423">
        <f t="shared" si="38"/>
        <v>1.1579725870668963E-4</v>
      </c>
      <c r="G423">
        <f t="shared" si="36"/>
        <v>1.5786356385353131E-4</v>
      </c>
      <c r="H423">
        <f t="shared" si="34"/>
        <v>1.2228897669276136E-10</v>
      </c>
      <c r="J423">
        <f t="shared" si="35"/>
        <v>1.256437677935246E-2</v>
      </c>
    </row>
    <row r="424" spans="2:10" x14ac:dyDescent="0.25">
      <c r="B424" s="1">
        <v>42600</v>
      </c>
      <c r="C424">
        <f>ASURB.MX!H411</f>
        <v>1.3716327630749758E-2</v>
      </c>
      <c r="D424">
        <f t="shared" si="33"/>
        <v>1.5942578801939655E-4</v>
      </c>
      <c r="E424">
        <f t="shared" si="37"/>
        <v>1.3278716216128097E-4</v>
      </c>
      <c r="F424">
        <f t="shared" si="38"/>
        <v>1.3310211030543337E-4</v>
      </c>
      <c r="G424">
        <f t="shared" si="36"/>
        <v>1.5927232037197812E-4</v>
      </c>
      <c r="H424">
        <f t="shared" si="34"/>
        <v>2.355231880414637E-14</v>
      </c>
      <c r="J424">
        <f t="shared" si="35"/>
        <v>1.2620313798474985E-2</v>
      </c>
    </row>
    <row r="425" spans="2:10" x14ac:dyDescent="0.25">
      <c r="B425" s="1">
        <v>42601</v>
      </c>
      <c r="C425">
        <f>ASURB.MX!H412</f>
        <v>-8.7282595615179228E-3</v>
      </c>
      <c r="D425">
        <f t="shared" si="33"/>
        <v>1.6405163982892665E-4</v>
      </c>
      <c r="E425">
        <f t="shared" si="37"/>
        <v>1.3234638803648872E-4</v>
      </c>
      <c r="F425">
        <f t="shared" si="38"/>
        <v>1.4547078971016792E-4</v>
      </c>
      <c r="G425">
        <f t="shared" si="36"/>
        <v>1.5540586743052303E-4</v>
      </c>
      <c r="H425">
        <f t="shared" si="34"/>
        <v>7.4749380364997792E-11</v>
      </c>
      <c r="J425">
        <f t="shared" si="35"/>
        <v>1.2466188969790367E-2</v>
      </c>
    </row>
    <row r="426" spans="2:10" x14ac:dyDescent="0.25">
      <c r="B426" s="1">
        <v>42604</v>
      </c>
      <c r="C426">
        <f>ASURB.MX!H413</f>
        <v>1.7246713965952383E-3</v>
      </c>
      <c r="D426">
        <f t="shared" si="33"/>
        <v>1.676652053800691E-4</v>
      </c>
      <c r="E426">
        <f t="shared" si="37"/>
        <v>1.3309226326852243E-4</v>
      </c>
      <c r="F426">
        <f t="shared" si="38"/>
        <v>1.5921919107149331E-4</v>
      </c>
      <c r="G426">
        <f t="shared" si="36"/>
        <v>1.4831271395286788E-4</v>
      </c>
      <c r="H426">
        <f t="shared" si="34"/>
        <v>3.7451892443989671E-10</v>
      </c>
      <c r="J426">
        <f t="shared" si="35"/>
        <v>1.2178370742955228E-2</v>
      </c>
    </row>
    <row r="427" spans="2:10" x14ac:dyDescent="0.25">
      <c r="B427" s="1">
        <v>42605</v>
      </c>
      <c r="C427">
        <f>ASURB.MX!H414</f>
        <v>-2.2000578630362169E-2</v>
      </c>
      <c r="D427">
        <f t="shared" si="33"/>
        <v>1.6673935368947853E-4</v>
      </c>
      <c r="E427">
        <f t="shared" si="37"/>
        <v>1.2311592188131481E-4</v>
      </c>
      <c r="F427">
        <f t="shared" si="38"/>
        <v>1.0826244023991641E-4</v>
      </c>
      <c r="G427">
        <f t="shared" si="36"/>
        <v>1.6393457668900299E-4</v>
      </c>
      <c r="H427">
        <f t="shared" si="34"/>
        <v>7.8667740223965612E-12</v>
      </c>
      <c r="J427">
        <f t="shared" si="35"/>
        <v>1.2803693868919351E-2</v>
      </c>
    </row>
    <row r="428" spans="2:10" x14ac:dyDescent="0.25">
      <c r="B428" s="1">
        <v>42606</v>
      </c>
      <c r="C428">
        <f>ASURB.MX!H415</f>
        <v>8.3584706689790629E-3</v>
      </c>
      <c r="D428">
        <f t="shared" si="33"/>
        <v>1.8457634300870473E-4</v>
      </c>
      <c r="E428">
        <f t="shared" si="37"/>
        <v>1.2901630287448813E-4</v>
      </c>
      <c r="F428">
        <f t="shared" si="38"/>
        <v>1.6707106681016837E-4</v>
      </c>
      <c r="G428">
        <f t="shared" si="36"/>
        <v>1.595571523736526E-4</v>
      </c>
      <c r="H428">
        <f t="shared" si="34"/>
        <v>6.2595990003308045E-10</v>
      </c>
      <c r="J428">
        <f t="shared" si="35"/>
        <v>1.2631593421799666E-2</v>
      </c>
    </row>
    <row r="429" spans="2:10" x14ac:dyDescent="0.25">
      <c r="B429" s="1">
        <v>42607</v>
      </c>
      <c r="C429">
        <f>ASURB.MX!H416</f>
        <v>-2.5723280218191225E-3</v>
      </c>
      <c r="D429">
        <f t="shared" si="33"/>
        <v>1.85284174026623E-4</v>
      </c>
      <c r="E429">
        <f t="shared" si="37"/>
        <v>1.2958639643818935E-4</v>
      </c>
      <c r="F429">
        <f t="shared" si="38"/>
        <v>1.7291032820717755E-4</v>
      </c>
      <c r="G429">
        <f t="shared" si="36"/>
        <v>1.5244031780893926E-4</v>
      </c>
      <c r="H429">
        <f t="shared" si="34"/>
        <v>1.0787188912478824E-9</v>
      </c>
      <c r="J429">
        <f t="shared" si="35"/>
        <v>1.2346672337473739E-2</v>
      </c>
    </row>
    <row r="430" spans="2:10" x14ac:dyDescent="0.25">
      <c r="B430" s="1">
        <v>42608</v>
      </c>
      <c r="C430">
        <f>ASURB.MX!H417</f>
        <v>-1.8298998063958277E-2</v>
      </c>
      <c r="D430">
        <f t="shared" si="33"/>
        <v>1.8528986919975175E-4</v>
      </c>
      <c r="E430">
        <f t="shared" si="37"/>
        <v>1.2890973601923609E-4</v>
      </c>
      <c r="F430">
        <f t="shared" si="38"/>
        <v>1.7286231927734921E-4</v>
      </c>
      <c r="G430">
        <f t="shared" si="36"/>
        <v>1.6092861940888607E-4</v>
      </c>
      <c r="H430">
        <f t="shared" si="34"/>
        <v>5.9347049137295307E-10</v>
      </c>
      <c r="J430">
        <f t="shared" si="35"/>
        <v>1.268576443927941E-2</v>
      </c>
    </row>
    <row r="431" spans="2:10" x14ac:dyDescent="0.25">
      <c r="B431" s="1">
        <v>42611</v>
      </c>
      <c r="C431">
        <f>ASURB.MX!H418</f>
        <v>5.3719088243439368E-3</v>
      </c>
      <c r="D431">
        <f t="shared" ref="D431:D494" si="39">_xlfn.VAR.S(C401:C430)</f>
        <v>1.9716453196195151E-4</v>
      </c>
      <c r="E431">
        <f t="shared" si="37"/>
        <v>1.3397140562874336E-4</v>
      </c>
      <c r="F431">
        <f t="shared" si="38"/>
        <v>2.0780970651335221E-4</v>
      </c>
      <c r="G431">
        <f t="shared" si="36"/>
        <v>1.5478289388653021E-4</v>
      </c>
      <c r="H431">
        <f t="shared" ref="H431:H494" si="40">(D431-G431)^2</f>
        <v>1.7962032459560007E-9</v>
      </c>
      <c r="J431">
        <f t="shared" si="35"/>
        <v>1.2441177351301212E-2</v>
      </c>
    </row>
    <row r="432" spans="2:10" x14ac:dyDescent="0.25">
      <c r="B432" s="1">
        <v>42612</v>
      </c>
      <c r="C432">
        <f>ASURB.MX!H419</f>
        <v>9.9691308145608802E-3</v>
      </c>
      <c r="D432">
        <f t="shared" si="39"/>
        <v>1.9731450799784944E-4</v>
      </c>
      <c r="E432">
        <f t="shared" si="37"/>
        <v>1.3263053673635009E-4</v>
      </c>
      <c r="F432">
        <f t="shared" si="38"/>
        <v>2.0108576593248721E-4</v>
      </c>
      <c r="G432">
        <f t="shared" si="36"/>
        <v>1.5220497375698704E-4</v>
      </c>
      <c r="H432">
        <f t="shared" si="40"/>
        <v>2.0348700794275368E-9</v>
      </c>
      <c r="J432">
        <f t="shared" si="35"/>
        <v>1.2337137988893009E-2</v>
      </c>
    </row>
    <row r="433" spans="2:10" x14ac:dyDescent="0.25">
      <c r="B433" s="1">
        <v>42613</v>
      </c>
      <c r="C433">
        <f>ASURB.MX!H420</f>
        <v>-1.2407410487674455E-2</v>
      </c>
      <c r="D433">
        <f t="shared" si="39"/>
        <v>2.0036362864383805E-4</v>
      </c>
      <c r="E433">
        <f t="shared" si="37"/>
        <v>1.3383216335555306E-4</v>
      </c>
      <c r="F433">
        <f t="shared" si="38"/>
        <v>1.8887840520081834E-4</v>
      </c>
      <c r="G433">
        <f t="shared" si="36"/>
        <v>1.522858889206812E-4</v>
      </c>
      <c r="H433">
        <f t="shared" si="40"/>
        <v>2.3114690568876147E-9</v>
      </c>
      <c r="J433">
        <f t="shared" si="35"/>
        <v>1.2340416886016501E-2</v>
      </c>
    </row>
    <row r="434" spans="2:10" x14ac:dyDescent="0.25">
      <c r="B434" s="1">
        <v>42614</v>
      </c>
      <c r="C434">
        <f>ASURB.MX!H421</f>
        <v>1.9853991756041967E-2</v>
      </c>
      <c r="D434">
        <f t="shared" si="39"/>
        <v>1.7662523995070945E-4</v>
      </c>
      <c r="E434">
        <f t="shared" si="37"/>
        <v>1.3583028047723389E-4</v>
      </c>
      <c r="F434">
        <f t="shared" si="38"/>
        <v>1.5366689533101018E-4</v>
      </c>
      <c r="G434">
        <f t="shared" si="36"/>
        <v>1.6354209556817127E-4</v>
      </c>
      <c r="H434">
        <f t="shared" si="40"/>
        <v>1.7116866693434021E-10</v>
      </c>
      <c r="J434">
        <f t="shared" si="35"/>
        <v>1.2788357813580729E-2</v>
      </c>
    </row>
    <row r="435" spans="2:10" x14ac:dyDescent="0.25">
      <c r="B435" s="1">
        <v>42615</v>
      </c>
      <c r="C435">
        <f>ASURB.MX!H422</f>
        <v>4.1021130129040062E-4</v>
      </c>
      <c r="D435">
        <f t="shared" si="39"/>
        <v>1.9076831074783891E-4</v>
      </c>
      <c r="E435">
        <f t="shared" si="37"/>
        <v>1.3945125661062819E-4</v>
      </c>
      <c r="F435">
        <f t="shared" si="38"/>
        <v>1.7953371666009355E-4</v>
      </c>
      <c r="G435">
        <f t="shared" si="36"/>
        <v>1.5593975262623226E-4</v>
      </c>
      <c r="H435">
        <f t="shared" si="40"/>
        <v>1.2130284608301321E-9</v>
      </c>
      <c r="J435">
        <f t="shared" si="35"/>
        <v>1.2487583938706168E-2</v>
      </c>
    </row>
    <row r="436" spans="2:10" x14ac:dyDescent="0.25">
      <c r="B436" s="1">
        <v>42618</v>
      </c>
      <c r="C436">
        <f>ASURB.MX!H423</f>
        <v>-4.1021130129040599E-4</v>
      </c>
      <c r="D436">
        <f t="shared" si="39"/>
        <v>1.9049838774978084E-4</v>
      </c>
      <c r="E436">
        <f t="shared" si="37"/>
        <v>1.3485722194632403E-4</v>
      </c>
      <c r="F436">
        <f t="shared" si="38"/>
        <v>1.7396329565873904E-4</v>
      </c>
      <c r="G436">
        <f t="shared" si="36"/>
        <v>1.4869117271320816E-4</v>
      </c>
      <c r="H436">
        <f t="shared" si="40"/>
        <v>1.7478432291142291E-9</v>
      </c>
      <c r="J436">
        <f t="shared" si="35"/>
        <v>1.2193898995530845E-2</v>
      </c>
    </row>
    <row r="437" spans="2:10" x14ac:dyDescent="0.25">
      <c r="B437" s="1">
        <v>42619</v>
      </c>
      <c r="C437">
        <f>ASURB.MX!H424</f>
        <v>-3.253180216350697E-3</v>
      </c>
      <c r="D437">
        <f t="shared" si="39"/>
        <v>1.4679058541866544E-4</v>
      </c>
      <c r="E437">
        <f t="shared" si="37"/>
        <v>1.3486583760545802E-4</v>
      </c>
      <c r="F437">
        <f t="shared" si="38"/>
        <v>1.731458409010333E-4</v>
      </c>
      <c r="G437">
        <f t="shared" si="36"/>
        <v>1.4226453533904896E-4</v>
      </c>
      <c r="H437">
        <f t="shared" si="40"/>
        <v>2.0485129323196372E-11</v>
      </c>
      <c r="J437">
        <f t="shared" si="35"/>
        <v>1.1927469779423001E-2</v>
      </c>
    </row>
    <row r="438" spans="2:10" x14ac:dyDescent="0.25">
      <c r="B438" s="1">
        <v>42620</v>
      </c>
      <c r="C438">
        <f>ASURB.MX!H425</f>
        <v>-9.3386413905505571E-3</v>
      </c>
      <c r="D438">
        <f t="shared" si="39"/>
        <v>1.4692443066488902E-4</v>
      </c>
      <c r="E438">
        <f t="shared" si="37"/>
        <v>1.349002059233994E-4</v>
      </c>
      <c r="F438">
        <f t="shared" si="38"/>
        <v>1.2152105477350953E-4</v>
      </c>
      <c r="G438">
        <f t="shared" si="36"/>
        <v>1.397026698156049E-4</v>
      </c>
      <c r="H438">
        <f t="shared" si="40"/>
        <v>5.2153829764252895E-11</v>
      </c>
      <c r="J438">
        <f t="shared" si="35"/>
        <v>1.1819588394508706E-2</v>
      </c>
    </row>
    <row r="439" spans="2:10" x14ac:dyDescent="0.25">
      <c r="B439" s="1">
        <v>42621</v>
      </c>
      <c r="C439">
        <f>ASURB.MX!H426</f>
        <v>2.5242454610914893E-3</v>
      </c>
      <c r="D439">
        <f t="shared" si="39"/>
        <v>1.4363227511111342E-4</v>
      </c>
      <c r="E439">
        <f t="shared" si="37"/>
        <v>1.3547359717200184E-4</v>
      </c>
      <c r="F439">
        <f t="shared" si="38"/>
        <v>1.2272991809114358E-4</v>
      </c>
      <c r="G439">
        <f t="shared" si="36"/>
        <v>1.3349832894920237E-4</v>
      </c>
      <c r="H439">
        <f t="shared" si="40"/>
        <v>1.026968648125119E-10</v>
      </c>
      <c r="J439">
        <f t="shared" si="35"/>
        <v>1.1554147694624747E-2</v>
      </c>
    </row>
    <row r="440" spans="2:10" x14ac:dyDescent="0.25">
      <c r="B440" s="1">
        <v>42622</v>
      </c>
      <c r="C440">
        <f>ASURB.MX!H427</f>
        <v>-2.5107906911966432E-2</v>
      </c>
      <c r="D440">
        <f t="shared" si="39"/>
        <v>1.4372281959587453E-4</v>
      </c>
      <c r="E440">
        <f t="shared" si="37"/>
        <v>1.3554591208039265E-4</v>
      </c>
      <c r="F440">
        <f t="shared" si="38"/>
        <v>1.2362315797063858E-4</v>
      </c>
      <c r="G440">
        <f t="shared" si="36"/>
        <v>1.5662118912441637E-4</v>
      </c>
      <c r="H440">
        <f t="shared" si="40"/>
        <v>1.6636793649481659E-10</v>
      </c>
      <c r="J440">
        <f t="shared" si="35"/>
        <v>1.2514838757427775E-2</v>
      </c>
    </row>
    <row r="441" spans="2:10" x14ac:dyDescent="0.25">
      <c r="B441" s="1">
        <v>42625</v>
      </c>
      <c r="C441">
        <f>ASURB.MX!H428</f>
        <v>-1.9271659102245806E-2</v>
      </c>
      <c r="D441">
        <f t="shared" si="39"/>
        <v>1.5035044278735127E-4</v>
      </c>
      <c r="E441">
        <f t="shared" si="37"/>
        <v>1.4419059220979955E-4</v>
      </c>
      <c r="F441">
        <f t="shared" si="38"/>
        <v>1.551031822466805E-4</v>
      </c>
      <c r="G441">
        <f t="shared" si="36"/>
        <v>1.666154352380071E-4</v>
      </c>
      <c r="H441">
        <f t="shared" si="40"/>
        <v>2.645499794198911E-10</v>
      </c>
      <c r="J441">
        <f t="shared" si="35"/>
        <v>1.2907960150155683E-2</v>
      </c>
    </row>
    <row r="442" spans="2:10" x14ac:dyDescent="0.25">
      <c r="B442" s="1">
        <v>42626</v>
      </c>
      <c r="C442">
        <f>ASURB.MX!H429</f>
        <v>5.6517898313294913E-3</v>
      </c>
      <c r="D442">
        <f t="shared" si="39"/>
        <v>1.617259587865203E-4</v>
      </c>
      <c r="E442">
        <f t="shared" si="37"/>
        <v>1.4928961900387847E-4</v>
      </c>
      <c r="F442">
        <f t="shared" si="38"/>
        <v>1.7963125687408391E-4</v>
      </c>
      <c r="G442">
        <f t="shared" si="36"/>
        <v>1.6034865339413479E-4</v>
      </c>
      <c r="H442">
        <f t="shared" si="40"/>
        <v>1.8969701438941863E-12</v>
      </c>
      <c r="J442">
        <f t="shared" si="35"/>
        <v>1.2662884876446394E-2</v>
      </c>
    </row>
    <row r="443" spans="2:10" x14ac:dyDescent="0.25">
      <c r="B443" s="1">
        <v>42627</v>
      </c>
      <c r="C443">
        <f>ASURB.MX!H430</f>
        <v>-5.4712938480865033E-3</v>
      </c>
      <c r="D443">
        <f t="shared" si="39"/>
        <v>1.5410935301553652E-4</v>
      </c>
      <c r="E443">
        <f t="shared" si="37"/>
        <v>1.4913290307466437E-4</v>
      </c>
      <c r="F443">
        <f t="shared" si="38"/>
        <v>1.6837789616688857E-4</v>
      </c>
      <c r="G443">
        <f t="shared" si="36"/>
        <v>1.5428006250754286E-4</v>
      </c>
      <c r="H443">
        <f t="shared" si="40"/>
        <v>2.9141730661064133E-14</v>
      </c>
      <c r="J443">
        <f t="shared" si="35"/>
        <v>1.242095256039338E-2</v>
      </c>
    </row>
    <row r="444" spans="2:10" x14ac:dyDescent="0.25">
      <c r="B444" s="1">
        <v>42628</v>
      </c>
      <c r="C444">
        <f>ASURB.MX!H431</f>
        <v>-1.4432366720720525E-4</v>
      </c>
      <c r="D444">
        <f t="shared" si="39"/>
        <v>1.458278605502282E-4</v>
      </c>
      <c r="E444">
        <f t="shared" si="37"/>
        <v>1.4943574217143106E-4</v>
      </c>
      <c r="F444">
        <f t="shared" si="38"/>
        <v>1.6043792169514028E-4</v>
      </c>
      <c r="G444">
        <f t="shared" si="36"/>
        <v>1.4710185258108159E-4</v>
      </c>
      <c r="H444">
        <f t="shared" si="40"/>
        <v>1.6230556946779493E-12</v>
      </c>
      <c r="J444">
        <f t="shared" si="35"/>
        <v>1.2128555255308919E-2</v>
      </c>
    </row>
    <row r="445" spans="2:10" x14ac:dyDescent="0.25">
      <c r="B445" s="1">
        <v>42632</v>
      </c>
      <c r="C445">
        <f>ASURB.MX!H432</f>
        <v>-2.6025862430167882E-3</v>
      </c>
      <c r="D445">
        <f t="shared" si="39"/>
        <v>1.4446592099630595E-4</v>
      </c>
      <c r="E445">
        <f t="shared" si="37"/>
        <v>1.4904795205573576E-4</v>
      </c>
      <c r="F445">
        <f t="shared" si="38"/>
        <v>9.6905427824442846E-5</v>
      </c>
      <c r="G445">
        <f t="shared" si="36"/>
        <v>1.4057189210754076E-4</v>
      </c>
      <c r="H445">
        <f t="shared" si="40"/>
        <v>1.5163460986537836E-11</v>
      </c>
      <c r="J445">
        <f t="shared" si="35"/>
        <v>1.18563017888185E-2</v>
      </c>
    </row>
    <row r="446" spans="2:10" x14ac:dyDescent="0.25">
      <c r="B446" s="1">
        <v>42633</v>
      </c>
      <c r="C446">
        <f>ASURB.MX!H433</f>
        <v>8.684876411610646E-3</v>
      </c>
      <c r="D446">
        <f t="shared" si="39"/>
        <v>1.4300854060615757E-4</v>
      </c>
      <c r="E446">
        <f t="shared" si="37"/>
        <v>1.473950346328673E-4</v>
      </c>
      <c r="F446">
        <f t="shared" si="38"/>
        <v>9.3895610010050442E-5</v>
      </c>
      <c r="G446">
        <f t="shared" si="36"/>
        <v>1.3754048102388106E-4</v>
      </c>
      <c r="H446">
        <f t="shared" si="40"/>
        <v>2.9899675595325998E-11</v>
      </c>
      <c r="J446">
        <f t="shared" si="35"/>
        <v>1.1727765389189923E-2</v>
      </c>
    </row>
    <row r="447" spans="2:10" x14ac:dyDescent="0.25">
      <c r="B447" s="1">
        <v>42634</v>
      </c>
      <c r="C447">
        <f>ASURB.MX!H434</f>
        <v>9.0012974431146805E-3</v>
      </c>
      <c r="D447">
        <f t="shared" si="39"/>
        <v>1.3595222651956976E-4</v>
      </c>
      <c r="E447">
        <f t="shared" si="37"/>
        <v>1.4802952008906E-4</v>
      </c>
      <c r="F447">
        <f t="shared" si="38"/>
        <v>1.1294467480594595E-4</v>
      </c>
      <c r="G447">
        <f t="shared" si="36"/>
        <v>1.349105458042797E-4</v>
      </c>
      <c r="H447">
        <f t="shared" si="40"/>
        <v>1.0850987126072178E-12</v>
      </c>
      <c r="J447">
        <f t="shared" si="35"/>
        <v>1.1615099905049449E-2</v>
      </c>
    </row>
    <row r="448" spans="2:10" x14ac:dyDescent="0.25">
      <c r="B448" s="1">
        <v>42635</v>
      </c>
      <c r="C448">
        <f>ASURB.MX!H435</f>
        <v>1.7308995191882958E-2</v>
      </c>
      <c r="D448">
        <f t="shared" si="39"/>
        <v>1.3493030211448689E-4</v>
      </c>
      <c r="E448">
        <f t="shared" si="37"/>
        <v>1.4904636428349918E-4</v>
      </c>
      <c r="F448">
        <f t="shared" si="38"/>
        <v>1.322637300223287E-4</v>
      </c>
      <c r="G448">
        <f t="shared" si="36"/>
        <v>1.4257417077248946E-4</v>
      </c>
      <c r="H448">
        <f t="shared" si="40"/>
        <v>5.8428728060793938E-11</v>
      </c>
      <c r="J448">
        <f t="shared" si="35"/>
        <v>1.1940442653959252E-2</v>
      </c>
    </row>
    <row r="449" spans="2:10" x14ac:dyDescent="0.25">
      <c r="B449" s="1">
        <v>42636</v>
      </c>
      <c r="C449">
        <f>ASURB.MX!H436</f>
        <v>-1.3440532849777179E-2</v>
      </c>
      <c r="D449">
        <f t="shared" si="39"/>
        <v>1.4566261798476846E-4</v>
      </c>
      <c r="E449">
        <f t="shared" si="37"/>
        <v>1.5288453002670264E-4</v>
      </c>
      <c r="F449">
        <f t="shared" si="38"/>
        <v>1.6933482813929769E-4</v>
      </c>
      <c r="G449">
        <f t="shared" si="36"/>
        <v>1.4434587274833832E-4</v>
      </c>
      <c r="H449">
        <f t="shared" si="40"/>
        <v>1.7338180176614699E-12</v>
      </c>
      <c r="J449">
        <f t="shared" si="35"/>
        <v>1.2014402721248291E-2</v>
      </c>
    </row>
    <row r="450" spans="2:10" x14ac:dyDescent="0.25">
      <c r="B450" s="1">
        <v>42639</v>
      </c>
      <c r="C450">
        <f>ASURB.MX!H437</f>
        <v>-6.0755805855993404E-3</v>
      </c>
      <c r="D450">
        <f t="shared" si="39"/>
        <v>1.5048915071787323E-4</v>
      </c>
      <c r="E450">
        <f t="shared" si="37"/>
        <v>1.5159183441329404E-4</v>
      </c>
      <c r="F450">
        <f t="shared" si="38"/>
        <v>1.8252261569605947E-4</v>
      </c>
      <c r="G450">
        <f t="shared" si="36"/>
        <v>1.3934663867579879E-4</v>
      </c>
      <c r="H450">
        <f t="shared" si="40"/>
        <v>1.2415557460777391E-10</v>
      </c>
      <c r="J450">
        <f t="shared" si="35"/>
        <v>1.1804517723134596E-2</v>
      </c>
    </row>
    <row r="451" spans="2:10" x14ac:dyDescent="0.25">
      <c r="B451" s="1">
        <v>42640</v>
      </c>
      <c r="C451">
        <f>ASURB.MX!H438</f>
        <v>8.3046449618701113E-3</v>
      </c>
      <c r="D451">
        <f t="shared" si="39"/>
        <v>1.5099971337022281E-4</v>
      </c>
      <c r="E451">
        <f t="shared" si="37"/>
        <v>1.5113954776570742E-4</v>
      </c>
      <c r="F451">
        <f t="shared" si="38"/>
        <v>1.2329306163098605E-4</v>
      </c>
      <c r="G451">
        <f t="shared" si="36"/>
        <v>1.3607163923409592E-4</v>
      </c>
      <c r="H451">
        <f t="shared" si="40"/>
        <v>2.2284739741370053E-10</v>
      </c>
      <c r="J451">
        <f t="shared" si="35"/>
        <v>1.1664974892133112E-2</v>
      </c>
    </row>
    <row r="452" spans="2:10" x14ac:dyDescent="0.25">
      <c r="B452" s="1">
        <v>42641</v>
      </c>
      <c r="C452">
        <f>ASURB.MX!H439</f>
        <v>1.2014986194550253E-2</v>
      </c>
      <c r="D452">
        <f t="shared" si="39"/>
        <v>1.5062866815476457E-4</v>
      </c>
      <c r="E452">
        <f t="shared" si="37"/>
        <v>1.4738816922283947E-4</v>
      </c>
      <c r="F452">
        <f t="shared" si="38"/>
        <v>8.5137135895365119E-5</v>
      </c>
      <c r="G452">
        <f t="shared" si="36"/>
        <v>1.3645732005240768E-4</v>
      </c>
      <c r="H452">
        <f t="shared" si="40"/>
        <v>2.0082710703817414E-10</v>
      </c>
      <c r="J452">
        <f t="shared" si="35"/>
        <v>1.1681494769609226E-2</v>
      </c>
    </row>
    <row r="453" spans="2:10" x14ac:dyDescent="0.25">
      <c r="B453" s="1">
        <v>42642</v>
      </c>
      <c r="C453">
        <f>ASURB.MX!H440</f>
        <v>-1.6016687751770398E-2</v>
      </c>
      <c r="D453">
        <f t="shared" si="39"/>
        <v>1.4879578218680192E-4</v>
      </c>
      <c r="E453">
        <f t="shared" si="37"/>
        <v>1.4786845326673467E-4</v>
      </c>
      <c r="F453">
        <f t="shared" si="38"/>
        <v>9.4177823219500844E-5</v>
      </c>
      <c r="G453">
        <f t="shared" si="36"/>
        <v>1.42044912152787E-4</v>
      </c>
      <c r="H453">
        <f t="shared" si="40"/>
        <v>4.5574246216160517E-11</v>
      </c>
      <c r="J453">
        <f t="shared" si="35"/>
        <v>1.1918259610899026E-2</v>
      </c>
    </row>
    <row r="454" spans="2:10" x14ac:dyDescent="0.25">
      <c r="B454" s="1">
        <v>42643</v>
      </c>
      <c r="C454">
        <f>ASURB.MX!H441</f>
        <v>8.6912842264781458E-3</v>
      </c>
      <c r="D454">
        <f t="shared" si="39"/>
        <v>1.4130981063878296E-4</v>
      </c>
      <c r="E454">
        <f t="shared" si="37"/>
        <v>1.5070181409010381E-4</v>
      </c>
      <c r="F454">
        <f t="shared" si="38"/>
        <v>1.2458316859557763E-4</v>
      </c>
      <c r="G454">
        <f t="shared" si="36"/>
        <v>1.3895013758742007E-4</v>
      </c>
      <c r="H454">
        <f t="shared" si="40"/>
        <v>5.5680569093282452E-12</v>
      </c>
      <c r="J454">
        <f t="shared" si="35"/>
        <v>1.1787711295557763E-2</v>
      </c>
    </row>
    <row r="455" spans="2:10" x14ac:dyDescent="0.25">
      <c r="B455" s="1">
        <v>42646</v>
      </c>
      <c r="C455">
        <f>ASURB.MX!H442</f>
        <v>-8.9041794033983372E-3</v>
      </c>
      <c r="D455">
        <f t="shared" si="39"/>
        <v>1.3691005209572779E-4</v>
      </c>
      <c r="E455">
        <f t="shared" si="37"/>
        <v>1.5189216016944071E-4</v>
      </c>
      <c r="F455">
        <f t="shared" si="38"/>
        <v>1.2876180436725533E-4</v>
      </c>
      <c r="G455">
        <f t="shared" si="36"/>
        <v>1.3617368717272778E-4</v>
      </c>
      <c r="H455">
        <f t="shared" si="40"/>
        <v>5.4223329982480865E-13</v>
      </c>
      <c r="J455">
        <f t="shared" si="35"/>
        <v>1.1669348189711702E-2</v>
      </c>
    </row>
    <row r="456" spans="2:10" x14ac:dyDescent="0.25">
      <c r="B456" s="1">
        <v>42647</v>
      </c>
      <c r="C456">
        <f>ASURB.MX!H443</f>
        <v>3.8537829856716721E-2</v>
      </c>
      <c r="D456">
        <f t="shared" si="39"/>
        <v>1.3699786195922806E-4</v>
      </c>
      <c r="E456">
        <f t="shared" si="37"/>
        <v>1.491042848453397E-4</v>
      </c>
      <c r="F456">
        <f t="shared" si="38"/>
        <v>1.4000016764644858E-4</v>
      </c>
      <c r="G456">
        <f t="shared" si="36"/>
        <v>1.9894683743076967E-4</v>
      </c>
      <c r="H456">
        <f t="shared" si="40"/>
        <v>3.8376755619736637E-9</v>
      </c>
      <c r="J456">
        <f t="shared" si="35"/>
        <v>1.4104851556495364E-2</v>
      </c>
    </row>
    <row r="457" spans="2:10" x14ac:dyDescent="0.25">
      <c r="B457" s="1">
        <v>42648</v>
      </c>
      <c r="C457">
        <f>ASURB.MX!H444</f>
        <v>5.7209241527927607E-3</v>
      </c>
      <c r="D457">
        <f t="shared" si="39"/>
        <v>1.9056536869834932E-4</v>
      </c>
      <c r="E457">
        <f t="shared" si="37"/>
        <v>1.7002211512148174E-4</v>
      </c>
      <c r="F457">
        <f t="shared" si="38"/>
        <v>2.7375330760948585E-4</v>
      </c>
      <c r="G457">
        <f t="shared" si="36"/>
        <v>1.9121215148295534E-4</v>
      </c>
      <c r="H457">
        <f t="shared" si="40"/>
        <v>4.1832797046272E-13</v>
      </c>
      <c r="J457">
        <f t="shared" si="35"/>
        <v>1.3827948202208284E-2</v>
      </c>
    </row>
    <row r="458" spans="2:10" x14ac:dyDescent="0.25">
      <c r="B458" s="1">
        <v>42649</v>
      </c>
      <c r="C458">
        <f>ASURB.MX!H445</f>
        <v>-3.4354316622191364E-3</v>
      </c>
      <c r="D458">
        <f t="shared" si="39"/>
        <v>1.747976880759606E-4</v>
      </c>
      <c r="E458">
        <f t="shared" si="37"/>
        <v>1.7036894822304542E-4</v>
      </c>
      <c r="F458">
        <f t="shared" si="38"/>
        <v>2.7187042893656168E-4</v>
      </c>
      <c r="G458">
        <f t="shared" si="36"/>
        <v>1.8286359214713459E-4</v>
      </c>
      <c r="H458">
        <f t="shared" si="40"/>
        <v>6.5058808485381108E-11</v>
      </c>
      <c r="J458">
        <f t="shared" si="35"/>
        <v>1.3522706539267003E-2</v>
      </c>
    </row>
    <row r="459" spans="2:10" x14ac:dyDescent="0.25">
      <c r="B459" s="1">
        <v>42650</v>
      </c>
      <c r="C459">
        <f>ASURB.MX!H446</f>
        <v>-5.6378831019017906E-3</v>
      </c>
      <c r="D459">
        <f t="shared" si="39"/>
        <v>1.730990009626863E-4</v>
      </c>
      <c r="E459">
        <f t="shared" si="37"/>
        <v>1.6949928641427742E-4</v>
      </c>
      <c r="F459">
        <f t="shared" si="38"/>
        <v>2.5638201885981734E-4</v>
      </c>
      <c r="G459">
        <f t="shared" si="36"/>
        <v>1.7583342210822351E-4</v>
      </c>
      <c r="H459">
        <f t="shared" si="40"/>
        <v>7.4770590011609947E-12</v>
      </c>
      <c r="J459">
        <f t="shared" si="35"/>
        <v>1.3260219534691857E-2</v>
      </c>
    </row>
    <row r="460" spans="2:10" x14ac:dyDescent="0.25">
      <c r="B460" s="1">
        <v>42653</v>
      </c>
      <c r="C460">
        <f>ASURB.MX!H447</f>
        <v>7.1019768292671344E-3</v>
      </c>
      <c r="D460">
        <f t="shared" si="39"/>
        <v>1.7399340699034434E-4</v>
      </c>
      <c r="E460">
        <f t="shared" si="37"/>
        <v>1.6866940212805485E-4</v>
      </c>
      <c r="F460">
        <f t="shared" si="38"/>
        <v>2.3476162862342791E-4</v>
      </c>
      <c r="G460">
        <f t="shared" si="36"/>
        <v>1.6999834755490996E-4</v>
      </c>
      <c r="H460">
        <f t="shared" si="40"/>
        <v>1.5960499892653234E-11</v>
      </c>
      <c r="J460">
        <f t="shared" si="35"/>
        <v>1.3038341441874804E-2</v>
      </c>
    </row>
    <row r="461" spans="2:10" x14ac:dyDescent="0.25">
      <c r="B461" s="1">
        <v>42654</v>
      </c>
      <c r="C461">
        <f>ASURB.MX!H448</f>
        <v>-5.0823412554629839E-3</v>
      </c>
      <c r="D461">
        <f t="shared" si="39"/>
        <v>1.6331417054145475E-4</v>
      </c>
      <c r="E461">
        <f t="shared" si="37"/>
        <v>1.6545085461704305E-4</v>
      </c>
      <c r="F461">
        <f t="shared" si="38"/>
        <v>2.2461294614047514E-4</v>
      </c>
      <c r="G461">
        <f t="shared" si="36"/>
        <v>1.6328971002745984E-4</v>
      </c>
      <c r="H461">
        <f t="shared" si="40"/>
        <v>5.9831674489519965E-16</v>
      </c>
      <c r="J461">
        <f t="shared" si="35"/>
        <v>1.2778486218150404E-2</v>
      </c>
    </row>
    <row r="462" spans="2:10" x14ac:dyDescent="0.25">
      <c r="B462" s="1">
        <v>42655</v>
      </c>
      <c r="C462">
        <f>ASURB.MX!H449</f>
        <v>-1.1633323642061624E-3</v>
      </c>
      <c r="D462">
        <f t="shared" si="39"/>
        <v>1.6374820087155251E-4</v>
      </c>
      <c r="E462">
        <f t="shared" si="37"/>
        <v>1.6342669673053795E-4</v>
      </c>
      <c r="F462">
        <f t="shared" si="38"/>
        <v>2.3162548167137936E-4</v>
      </c>
      <c r="G462">
        <f t="shared" si="36"/>
        <v>1.557542567579468E-4</v>
      </c>
      <c r="H462">
        <f t="shared" si="40"/>
        <v>6.3903142491451394E-11</v>
      </c>
      <c r="J462">
        <f t="shared" si="35"/>
        <v>1.24801545165894E-2</v>
      </c>
    </row>
    <row r="463" spans="2:10" x14ac:dyDescent="0.25">
      <c r="B463" s="1">
        <v>42656</v>
      </c>
      <c r="C463">
        <f>ASURB.MX!H450</f>
        <v>-1.7719217421124013E-2</v>
      </c>
      <c r="D463">
        <f t="shared" si="39"/>
        <v>1.6066497245717585E-4</v>
      </c>
      <c r="E463">
        <f t="shared" si="37"/>
        <v>1.6329821046914735E-4</v>
      </c>
      <c r="F463">
        <f t="shared" si="38"/>
        <v>2.2346753132169807E-4</v>
      </c>
      <c r="G463">
        <f t="shared" si="36"/>
        <v>1.6311660762675248E-4</v>
      </c>
      <c r="H463">
        <f t="shared" si="40"/>
        <v>6.0105150047050022E-12</v>
      </c>
      <c r="J463">
        <f t="shared" si="35"/>
        <v>1.2771711225468279E-2</v>
      </c>
    </row>
    <row r="464" spans="2:10" x14ac:dyDescent="0.25">
      <c r="B464" s="1">
        <v>42657</v>
      </c>
      <c r="C464">
        <f>ASURB.MX!H451</f>
        <v>1.8403733147482979E-2</v>
      </c>
      <c r="D464">
        <f t="shared" si="39"/>
        <v>1.6622450969181835E-4</v>
      </c>
      <c r="E464">
        <f t="shared" si="37"/>
        <v>1.5843691104915045E-4</v>
      </c>
      <c r="F464">
        <f t="shared" si="38"/>
        <v>2.3056671761429216E-4</v>
      </c>
      <c r="G464">
        <f t="shared" si="36"/>
        <v>1.7128698236483869E-4</v>
      </c>
      <c r="H464">
        <f t="shared" si="40"/>
        <v>2.5628629565077701E-11</v>
      </c>
      <c r="J464">
        <f t="shared" si="35"/>
        <v>1.3087665275550055E-2</v>
      </c>
    </row>
    <row r="465" spans="2:10" x14ac:dyDescent="0.25">
      <c r="B465" s="1">
        <v>42660</v>
      </c>
      <c r="C465">
        <f>ASURB.MX!H452</f>
        <v>-1.6436042474489878E-3</v>
      </c>
      <c r="D465">
        <f t="shared" si="39"/>
        <v>1.6431130540356482E-4</v>
      </c>
      <c r="E465">
        <f t="shared" si="37"/>
        <v>1.6306365883733592E-4</v>
      </c>
      <c r="F465">
        <f t="shared" si="38"/>
        <v>2.5484983259887567E-4</v>
      </c>
      <c r="G465">
        <f t="shared" si="36"/>
        <v>1.6344212001778965E-4</v>
      </c>
      <c r="H465">
        <f t="shared" si="40"/>
        <v>7.5548323484512473E-13</v>
      </c>
      <c r="J465">
        <f t="shared" ref="J465:J528" si="41">SQRT(G465)</f>
        <v>1.2784448365799349E-2</v>
      </c>
    </row>
    <row r="466" spans="2:10" x14ac:dyDescent="0.25">
      <c r="B466" s="1">
        <v>42661</v>
      </c>
      <c r="C466">
        <f>ASURB.MX!H453</f>
        <v>2.5076242899563627E-2</v>
      </c>
      <c r="D466">
        <f t="shared" si="39"/>
        <v>1.6439041645382367E-4</v>
      </c>
      <c r="E466">
        <f t="shared" si="37"/>
        <v>1.6304770981703649E-4</v>
      </c>
      <c r="F466">
        <f t="shared" si="38"/>
        <v>2.4126589594580949E-4</v>
      </c>
      <c r="G466">
        <f t="shared" ref="G466:G529" si="42">$M$14*(G465)+(1-$M$14)*(C466^2)</f>
        <v>1.8509765006567689E-4</v>
      </c>
      <c r="H466">
        <f t="shared" si="40"/>
        <v>4.287895238558635E-10</v>
      </c>
      <c r="J466">
        <f t="shared" si="41"/>
        <v>1.3605059722973541E-2</v>
      </c>
    </row>
    <row r="467" spans="2:10" x14ac:dyDescent="0.25">
      <c r="B467" s="1">
        <v>42662</v>
      </c>
      <c r="C467">
        <f>ASURB.MX!H454</f>
        <v>-2.9453115921957459E-3</v>
      </c>
      <c r="D467">
        <f t="shared" si="39"/>
        <v>1.854837826421803E-4</v>
      </c>
      <c r="E467">
        <f t="shared" si="37"/>
        <v>1.712509039948227E-4</v>
      </c>
      <c r="F467">
        <f t="shared" si="38"/>
        <v>1.5459765537646959E-4</v>
      </c>
      <c r="G467">
        <f t="shared" si="42"/>
        <v>1.7688809402128372E-4</v>
      </c>
      <c r="H467">
        <f t="shared" si="40"/>
        <v>7.3885862867410844E-11</v>
      </c>
      <c r="J467">
        <f t="shared" si="41"/>
        <v>1.3299928346471786E-2</v>
      </c>
    </row>
    <row r="468" spans="2:10" x14ac:dyDescent="0.25">
      <c r="B468" s="1">
        <v>42663</v>
      </c>
      <c r="C468">
        <f>ASURB.MX!H455</f>
        <v>1.1298902415720399E-2</v>
      </c>
      <c r="D468">
        <f t="shared" si="39"/>
        <v>1.8540179350764736E-4</v>
      </c>
      <c r="E468">
        <f t="shared" si="37"/>
        <v>1.7137857753974186E-4</v>
      </c>
      <c r="F468">
        <f t="shared" si="38"/>
        <v>1.5525434156647764E-4</v>
      </c>
      <c r="G468">
        <f t="shared" si="42"/>
        <v>1.7459758414824464E-4</v>
      </c>
      <c r="H468">
        <f t="shared" si="40"/>
        <v>1.1673093988180545E-10</v>
      </c>
      <c r="J468">
        <f t="shared" si="41"/>
        <v>1.3213537911863145E-2</v>
      </c>
    </row>
    <row r="469" spans="2:10" x14ac:dyDescent="0.25">
      <c r="B469" s="1">
        <v>42664</v>
      </c>
      <c r="C469">
        <f>ASURB.MX!H456</f>
        <v>-1.3931285662009607E-3</v>
      </c>
      <c r="D469">
        <f t="shared" si="39"/>
        <v>1.8521500382286091E-4</v>
      </c>
      <c r="E469">
        <f t="shared" si="37"/>
        <v>1.7241769938948305E-4</v>
      </c>
      <c r="F469">
        <f t="shared" si="38"/>
        <v>1.6147398409578444E-4</v>
      </c>
      <c r="G469">
        <f t="shared" si="42"/>
        <v>1.6656327356245836E-4</v>
      </c>
      <c r="H469">
        <f t="shared" si="40"/>
        <v>3.4788704170681649E-10</v>
      </c>
      <c r="J469">
        <f t="shared" si="41"/>
        <v>1.2905939468417569E-2</v>
      </c>
    </row>
    <row r="470" spans="2:10" x14ac:dyDescent="0.25">
      <c r="B470" s="1">
        <v>42667</v>
      </c>
      <c r="C470">
        <f>ASURB.MX!H457</f>
        <v>3.313382455473969E-3</v>
      </c>
      <c r="D470">
        <f t="shared" si="39"/>
        <v>1.8543774856099004E-4</v>
      </c>
      <c r="E470">
        <f t="shared" si="37"/>
        <v>1.7233333991155538E-4</v>
      </c>
      <c r="F470">
        <f t="shared" si="38"/>
        <v>1.5534582245320679E-4</v>
      </c>
      <c r="G470">
        <f t="shared" si="42"/>
        <v>1.5932338186028718E-4</v>
      </c>
      <c r="H470">
        <f t="shared" si="40"/>
        <v>6.8196014817877829E-10</v>
      </c>
      <c r="J470">
        <f t="shared" si="41"/>
        <v>1.2622336624424465E-2</v>
      </c>
    </row>
    <row r="471" spans="2:10" x14ac:dyDescent="0.25">
      <c r="B471" s="1">
        <v>42668</v>
      </c>
      <c r="C471">
        <f>ASURB.MX!H458</f>
        <v>-2.981433919276571E-3</v>
      </c>
      <c r="D471">
        <f t="shared" si="39"/>
        <v>1.6055304799338533E-4</v>
      </c>
      <c r="E471">
        <f t="shared" ref="E471:E534" si="43">_xlfn.VAR.S(C401:C470)</f>
        <v>1.7241183108519174E-4</v>
      </c>
      <c r="F471">
        <f t="shared" si="38"/>
        <v>1.534904910634031E-4</v>
      </c>
      <c r="G471">
        <f t="shared" si="42"/>
        <v>1.52323152943243E-4</v>
      </c>
      <c r="H471">
        <f t="shared" si="40"/>
        <v>6.7731172536357131E-11</v>
      </c>
      <c r="J471">
        <f t="shared" si="41"/>
        <v>1.2341926630119101E-2</v>
      </c>
    </row>
    <row r="472" spans="2:10" x14ac:dyDescent="0.25">
      <c r="B472" s="1">
        <v>42669</v>
      </c>
      <c r="C472">
        <f>ASURB.MX!H459</f>
        <v>-1.5938292394311662E-3</v>
      </c>
      <c r="D472">
        <f t="shared" si="39"/>
        <v>1.4519510002941266E-4</v>
      </c>
      <c r="E472">
        <f t="shared" si="43"/>
        <v>1.7235367480308077E-4</v>
      </c>
      <c r="F472">
        <f t="shared" si="38"/>
        <v>1.5024507220362299E-4</v>
      </c>
      <c r="G472">
        <f t="shared" si="42"/>
        <v>1.4535324391687124E-4</v>
      </c>
      <c r="H472">
        <f t="shared" si="40"/>
        <v>2.500948914051286E-14</v>
      </c>
      <c r="J472">
        <f t="shared" si="41"/>
        <v>1.2056253311741224E-2</v>
      </c>
    </row>
    <row r="473" spans="2:10" x14ac:dyDescent="0.25">
      <c r="B473" s="1">
        <v>42670</v>
      </c>
      <c r="C473">
        <f>ASURB.MX!H460</f>
        <v>5.9305845736983866E-3</v>
      </c>
      <c r="D473">
        <f t="shared" si="39"/>
        <v>1.4552759531105678E-4</v>
      </c>
      <c r="E473">
        <f t="shared" si="43"/>
        <v>1.7228768759576055E-4</v>
      </c>
      <c r="F473">
        <f t="shared" si="38"/>
        <v>1.5066424980819126E-4</v>
      </c>
      <c r="G473">
        <f t="shared" si="42"/>
        <v>1.4022612589322038E-4</v>
      </c>
      <c r="H473">
        <f t="shared" si="40"/>
        <v>2.8105577988254595E-11</v>
      </c>
      <c r="J473">
        <f t="shared" si="41"/>
        <v>1.1841711273849755E-2</v>
      </c>
    </row>
    <row r="474" spans="2:10" x14ac:dyDescent="0.25">
      <c r="B474" s="1">
        <v>42671</v>
      </c>
      <c r="C474">
        <f>ASURB.MX!H461</f>
        <v>6.2751494640729479E-4</v>
      </c>
      <c r="D474">
        <f t="shared" si="39"/>
        <v>1.4353501989725222E-4</v>
      </c>
      <c r="E474">
        <f t="shared" si="43"/>
        <v>1.6126224944883446E-4</v>
      </c>
      <c r="F474">
        <f t="shared" si="38"/>
        <v>9.7802316886223069E-5</v>
      </c>
      <c r="G474">
        <f t="shared" si="42"/>
        <v>1.3371924816259792E-4</v>
      </c>
      <c r="H474">
        <f t="shared" si="40"/>
        <v>9.6349374746838352E-11</v>
      </c>
      <c r="J474">
        <f t="shared" si="41"/>
        <v>1.1563703911921902E-2</v>
      </c>
    </row>
    <row r="475" spans="2:10" x14ac:dyDescent="0.25">
      <c r="B475" s="1">
        <v>42674</v>
      </c>
      <c r="C475">
        <f>ASURB.MX!H462</f>
        <v>-7.5555511785878283E-3</v>
      </c>
      <c r="D475">
        <f t="shared" si="39"/>
        <v>1.4338997047208673E-4</v>
      </c>
      <c r="E475">
        <f t="shared" si="43"/>
        <v>1.6118505245567844E-4</v>
      </c>
      <c r="F475">
        <f t="shared" ref="F475:F538" si="44">_xlfn.VAR.S(C465:C474)</f>
        <v>7.7822317061555885E-5</v>
      </c>
      <c r="G475">
        <f t="shared" si="42"/>
        <v>1.3015325737558819E-4</v>
      </c>
      <c r="H475">
        <f t="shared" si="40"/>
        <v>1.7521057359901589E-10</v>
      </c>
      <c r="J475">
        <f t="shared" si="41"/>
        <v>1.1408473051885085E-2</v>
      </c>
    </row>
    <row r="476" spans="2:10" x14ac:dyDescent="0.25">
      <c r="B476" s="1">
        <v>42675</v>
      </c>
      <c r="C476">
        <f>ASURB.MX!H463</f>
        <v>-6.9092451129695847E-3</v>
      </c>
      <c r="D476">
        <f t="shared" si="39"/>
        <v>1.4611441629040737E-4</v>
      </c>
      <c r="E476">
        <f t="shared" si="43"/>
        <v>1.6199839013240851E-4</v>
      </c>
      <c r="F476">
        <f t="shared" si="44"/>
        <v>8.8165481493160996E-5</v>
      </c>
      <c r="G476">
        <f t="shared" si="42"/>
        <v>1.2631817801400419E-4</v>
      </c>
      <c r="H476">
        <f t="shared" si="40"/>
        <v>3.9189104989613026E-10</v>
      </c>
      <c r="J476">
        <f t="shared" si="41"/>
        <v>1.1239135999444271E-2</v>
      </c>
    </row>
    <row r="477" spans="2:10" x14ac:dyDescent="0.25">
      <c r="B477" s="1">
        <v>42677</v>
      </c>
      <c r="C477">
        <f>ASURB.MX!H464</f>
        <v>-2.3245020398925904E-2</v>
      </c>
      <c r="D477">
        <f t="shared" si="39"/>
        <v>1.4790675802701188E-4</v>
      </c>
      <c r="E477">
        <f t="shared" si="43"/>
        <v>1.4412186001425267E-4</v>
      </c>
      <c r="F477">
        <f t="shared" si="44"/>
        <v>3.3398962143174968E-5</v>
      </c>
      <c r="G477">
        <f t="shared" si="42"/>
        <v>1.4558360994793661E-4</v>
      </c>
      <c r="H477">
        <f t="shared" si="40"/>
        <v>5.3970169973111257E-12</v>
      </c>
      <c r="J477">
        <f t="shared" si="41"/>
        <v>1.2065803327915493E-2</v>
      </c>
    </row>
    <row r="478" spans="2:10" x14ac:dyDescent="0.25">
      <c r="B478" s="1">
        <v>42678</v>
      </c>
      <c r="C478">
        <f>ASURB.MX!H465</f>
        <v>-1.1065550602859252E-2</v>
      </c>
      <c r="D478">
        <f t="shared" si="39"/>
        <v>1.676524530578067E-4</v>
      </c>
      <c r="E478">
        <f t="shared" si="43"/>
        <v>1.5211367756862694E-4</v>
      </c>
      <c r="F478">
        <f t="shared" si="44"/>
        <v>8.6897126145699889E-5</v>
      </c>
      <c r="G478">
        <f t="shared" si="42"/>
        <v>1.4450695687590263E-4</v>
      </c>
      <c r="H478">
        <f t="shared" si="40"/>
        <v>5.3571399350653597E-10</v>
      </c>
      <c r="J478">
        <f t="shared" si="41"/>
        <v>1.2021104644578328E-2</v>
      </c>
    </row>
    <row r="479" spans="2:10" x14ac:dyDescent="0.25">
      <c r="B479" s="1">
        <v>42681</v>
      </c>
      <c r="C479">
        <f>ASURB.MX!H466</f>
        <v>5.69947048642813E-2</v>
      </c>
      <c r="D479">
        <f t="shared" si="39"/>
        <v>1.630048818012831E-4</v>
      </c>
      <c r="E479">
        <f t="shared" si="43"/>
        <v>1.5130718925556905E-4</v>
      </c>
      <c r="F479">
        <f t="shared" si="44"/>
        <v>6.9573715465142988E-5</v>
      </c>
      <c r="G479">
        <f t="shared" si="42"/>
        <v>2.8894155197838999E-4</v>
      </c>
      <c r="H479">
        <f t="shared" si="40"/>
        <v>1.5860044895297406E-8</v>
      </c>
      <c r="J479">
        <f t="shared" si="41"/>
        <v>1.6998280853615461E-2</v>
      </c>
    </row>
    <row r="480" spans="2:10" x14ac:dyDescent="0.25">
      <c r="B480" s="1">
        <v>42682</v>
      </c>
      <c r="C480">
        <f>ASURB.MX!H467</f>
        <v>-5.5159937496180502E-3</v>
      </c>
      <c r="D480">
        <f t="shared" si="39"/>
        <v>2.6175683639658083E-4</v>
      </c>
      <c r="E480">
        <f t="shared" si="43"/>
        <v>1.9717442097128018E-4</v>
      </c>
      <c r="F480">
        <f t="shared" si="44"/>
        <v>4.5063379031145233E-4</v>
      </c>
      <c r="G480">
        <f t="shared" si="42"/>
        <v>2.769119475238116E-4</v>
      </c>
      <c r="H480">
        <f t="shared" si="40"/>
        <v>2.2967739327871408E-10</v>
      </c>
      <c r="J480">
        <f t="shared" si="41"/>
        <v>1.6640671486566026E-2</v>
      </c>
    </row>
    <row r="481" spans="2:10" x14ac:dyDescent="0.25">
      <c r="B481" s="1">
        <v>42683</v>
      </c>
      <c r="C481">
        <f>ASURB.MX!H468</f>
        <v>2.1378633873894381E-3</v>
      </c>
      <c r="D481">
        <f t="shared" si="39"/>
        <v>2.6143162923736193E-4</v>
      </c>
      <c r="E481">
        <f t="shared" si="43"/>
        <v>1.9186195231026676E-4</v>
      </c>
      <c r="F481">
        <f t="shared" si="44"/>
        <v>4.5458031050326356E-4</v>
      </c>
      <c r="G481">
        <f t="shared" si="42"/>
        <v>2.6423896627186967E-4</v>
      </c>
      <c r="H481">
        <f t="shared" si="40"/>
        <v>7.8811412253187117E-12</v>
      </c>
      <c r="J481">
        <f t="shared" si="41"/>
        <v>1.625542882460717E-2</v>
      </c>
    </row>
    <row r="482" spans="2:10" x14ac:dyDescent="0.25">
      <c r="B482" s="1">
        <v>42684</v>
      </c>
      <c r="C482">
        <f>ASURB.MX!H469</f>
        <v>-3.6297132843620468E-2</v>
      </c>
      <c r="D482">
        <f t="shared" si="39"/>
        <v>2.6029024946213274E-4</v>
      </c>
      <c r="E482">
        <f t="shared" si="43"/>
        <v>1.916284273414366E-4</v>
      </c>
      <c r="F482">
        <f t="shared" si="44"/>
        <v>4.532761773076118E-4</v>
      </c>
      <c r="G482">
        <f t="shared" si="42"/>
        <v>3.1324996150320587E-4</v>
      </c>
      <c r="H482">
        <f t="shared" si="40"/>
        <v>2.8047310994733854E-9</v>
      </c>
      <c r="J482">
        <f t="shared" si="41"/>
        <v>1.7698868932878333E-2</v>
      </c>
    </row>
    <row r="483" spans="2:10" x14ac:dyDescent="0.25">
      <c r="B483" s="1">
        <v>42685</v>
      </c>
      <c r="C483">
        <f>ASURB.MX!H470</f>
        <v>-4.20250374282213E-2</v>
      </c>
      <c r="D483">
        <f t="shared" si="39"/>
        <v>3.0617213881416585E-4</v>
      </c>
      <c r="E483">
        <f t="shared" si="43"/>
        <v>2.0690502596836232E-4</v>
      </c>
      <c r="F483">
        <f t="shared" si="44"/>
        <v>5.935613023496278E-4</v>
      </c>
      <c r="G483">
        <f t="shared" si="42"/>
        <v>3.8085622026948478E-4</v>
      </c>
      <c r="H483">
        <f t="shared" si="40"/>
        <v>5.5777120228247135E-9</v>
      </c>
      <c r="J483">
        <f t="shared" si="41"/>
        <v>1.9515537919039917E-2</v>
      </c>
    </row>
    <row r="484" spans="2:10" x14ac:dyDescent="0.25">
      <c r="B484" s="1">
        <v>42688</v>
      </c>
      <c r="C484">
        <f>ASURB.MX!H471</f>
        <v>5.4416803462925621E-2</v>
      </c>
      <c r="D484">
        <f t="shared" si="39"/>
        <v>3.5892734209959593E-4</v>
      </c>
      <c r="E484">
        <f t="shared" si="43"/>
        <v>2.2930953886467586E-4</v>
      </c>
      <c r="F484">
        <f t="shared" si="44"/>
        <v>7.3380126031988248E-4</v>
      </c>
      <c r="G484">
        <f t="shared" si="42"/>
        <v>5.0092790995060615E-4</v>
      </c>
      <c r="H484">
        <f t="shared" si="40"/>
        <v>2.016416127000936E-8</v>
      </c>
      <c r="J484">
        <f t="shared" si="41"/>
        <v>2.238141885472425E-2</v>
      </c>
    </row>
    <row r="485" spans="2:10" x14ac:dyDescent="0.25">
      <c r="B485" s="1">
        <v>42689</v>
      </c>
      <c r="C485">
        <f>ASURB.MX!H472</f>
        <v>1.3369669528716443E-2</v>
      </c>
      <c r="D485">
        <f t="shared" si="39"/>
        <v>4.5616364012595429E-4</v>
      </c>
      <c r="E485">
        <f t="shared" si="43"/>
        <v>2.7171484721428201E-4</v>
      </c>
      <c r="F485">
        <f t="shared" si="44"/>
        <v>1.1177138154574516E-3</v>
      </c>
      <c r="G485">
        <f t="shared" si="42"/>
        <v>4.8593577933055875E-4</v>
      </c>
      <c r="H485">
        <f t="shared" si="40"/>
        <v>8.8638027281834544E-10</v>
      </c>
      <c r="J485">
        <f t="shared" si="41"/>
        <v>2.2043951082565908E-2</v>
      </c>
    </row>
    <row r="486" spans="2:10" x14ac:dyDescent="0.25">
      <c r="B486" s="1">
        <v>42690</v>
      </c>
      <c r="C486">
        <f>ASURB.MX!H473</f>
        <v>-4.9817094723657903E-4</v>
      </c>
      <c r="D486">
        <f t="shared" si="39"/>
        <v>4.5674727582472214E-4</v>
      </c>
      <c r="E486">
        <f t="shared" si="43"/>
        <v>2.7380115431667386E-4</v>
      </c>
      <c r="F486">
        <f t="shared" si="44"/>
        <v>1.1352315457881855E-3</v>
      </c>
      <c r="G486">
        <f t="shared" si="42"/>
        <v>4.633350732618058E-4</v>
      </c>
      <c r="H486">
        <f t="shared" si="40"/>
        <v>4.3399075072046057E-11</v>
      </c>
      <c r="J486">
        <f t="shared" si="41"/>
        <v>2.1525219470700078E-2</v>
      </c>
    </row>
    <row r="487" spans="2:10" x14ac:dyDescent="0.25">
      <c r="B487" s="1">
        <v>42691</v>
      </c>
      <c r="C487">
        <f>ASURB.MX!H474</f>
        <v>9.2580750876097573E-3</v>
      </c>
      <c r="D487">
        <f t="shared" si="39"/>
        <v>4.097791779452772E-4</v>
      </c>
      <c r="E487">
        <f t="shared" si="43"/>
        <v>2.6850506141787967E-4</v>
      </c>
      <c r="F487">
        <f t="shared" si="44"/>
        <v>1.1292331056669419E-3</v>
      </c>
      <c r="G487">
        <f t="shared" si="42"/>
        <v>4.4576297747993596E-4</v>
      </c>
      <c r="H487">
        <f t="shared" si="40"/>
        <v>1.294833828950508E-9</v>
      </c>
      <c r="J487">
        <f t="shared" si="41"/>
        <v>2.1113099665372111E-2</v>
      </c>
    </row>
    <row r="488" spans="2:10" x14ac:dyDescent="0.25">
      <c r="B488" s="1">
        <v>42692</v>
      </c>
      <c r="C488">
        <f>ASURB.MX!H475</f>
        <v>1.0574608372858663E-2</v>
      </c>
      <c r="D488">
        <f t="shared" si="39"/>
        <v>4.113666783306631E-4</v>
      </c>
      <c r="E488">
        <f t="shared" si="43"/>
        <v>2.6819940929100533E-4</v>
      </c>
      <c r="F488">
        <f t="shared" si="44"/>
        <v>1.0610066455370064E-3</v>
      </c>
      <c r="G488">
        <f t="shared" si="42"/>
        <v>4.3022357712629351E-4</v>
      </c>
      <c r="H488">
        <f t="shared" si="40"/>
        <v>3.5558263218864753E-10</v>
      </c>
      <c r="J488">
        <f t="shared" si="41"/>
        <v>2.0741831575979339E-2</v>
      </c>
    </row>
    <row r="489" spans="2:10" x14ac:dyDescent="0.25">
      <c r="B489" s="1">
        <v>42696</v>
      </c>
      <c r="C489">
        <f>ASURB.MX!H476</f>
        <v>1.2813523628676621E-2</v>
      </c>
      <c r="D489">
        <f t="shared" si="39"/>
        <v>4.1358446421160171E-4</v>
      </c>
      <c r="E489">
        <f t="shared" si="43"/>
        <v>2.6955806119542734E-4</v>
      </c>
      <c r="F489">
        <f t="shared" si="44"/>
        <v>1.0350143998552957E-3</v>
      </c>
      <c r="G489">
        <f t="shared" si="42"/>
        <v>4.1784395644553984E-4</v>
      </c>
      <c r="H489">
        <f t="shared" si="40"/>
        <v>1.8143274090979215E-11</v>
      </c>
      <c r="J489">
        <f t="shared" si="41"/>
        <v>2.0441231774174957E-2</v>
      </c>
    </row>
    <row r="490" spans="2:10" x14ac:dyDescent="0.25">
      <c r="B490" s="1">
        <v>42697</v>
      </c>
      <c r="C490">
        <f>ASURB.MX!H477</f>
        <v>-2.0275469939782542E-3</v>
      </c>
      <c r="D490">
        <f t="shared" si="39"/>
        <v>4.1584005861330985E-4</v>
      </c>
      <c r="E490">
        <f t="shared" si="43"/>
        <v>2.7138096898661615E-4</v>
      </c>
      <c r="F490">
        <f t="shared" si="44"/>
        <v>7.3191545061464312E-4</v>
      </c>
      <c r="G490">
        <f t="shared" si="42"/>
        <v>3.9859154389751763E-4</v>
      </c>
      <c r="H490">
        <f t="shared" si="40"/>
        <v>2.9751125990090052E-10</v>
      </c>
      <c r="J490">
        <f t="shared" si="41"/>
        <v>1.9964757546675031E-2</v>
      </c>
    </row>
    <row r="491" spans="2:10" x14ac:dyDescent="0.25">
      <c r="B491" s="1">
        <v>42698</v>
      </c>
      <c r="C491">
        <f>ASURB.MX!H478</f>
        <v>-4.6175722858688099E-3</v>
      </c>
      <c r="D491">
        <f t="shared" si="39"/>
        <v>4.1548332457478032E-4</v>
      </c>
      <c r="E491">
        <f t="shared" si="43"/>
        <v>2.7148436141329697E-4</v>
      </c>
      <c r="F491">
        <f t="shared" si="44"/>
        <v>7.2744278623619162E-4</v>
      </c>
      <c r="G491">
        <f t="shared" si="42"/>
        <v>3.8103589995340347E-4</v>
      </c>
      <c r="H491">
        <f t="shared" si="40"/>
        <v>1.1866250630454404E-9</v>
      </c>
      <c r="J491">
        <f t="shared" si="41"/>
        <v>1.9520140879445605E-2</v>
      </c>
    </row>
    <row r="492" spans="2:10" x14ac:dyDescent="0.25">
      <c r="B492" s="1">
        <v>42699</v>
      </c>
      <c r="C492">
        <f>ASURB.MX!H479</f>
        <v>-5.0618970925696595E-3</v>
      </c>
      <c r="D492">
        <f t="shared" si="39"/>
        <v>4.1526933292287943E-4</v>
      </c>
      <c r="E492">
        <f t="shared" si="43"/>
        <v>2.7099945896354622E-4</v>
      </c>
      <c r="F492">
        <f t="shared" si="44"/>
        <v>7.3205802211221349E-4</v>
      </c>
      <c r="G492">
        <f t="shared" si="42"/>
        <v>3.6449731244872393E-4</v>
      </c>
      <c r="H492">
        <f t="shared" si="40"/>
        <v>2.5777980630280654E-9</v>
      </c>
      <c r="J492">
        <f t="shared" si="41"/>
        <v>1.9091812707250296E-2</v>
      </c>
    </row>
    <row r="493" spans="2:10" x14ac:dyDescent="0.25">
      <c r="B493" s="1">
        <v>42702</v>
      </c>
      <c r="C493">
        <f>ASURB.MX!H480</f>
        <v>7.9060168944875015E-3</v>
      </c>
      <c r="D493">
        <f t="shared" si="39"/>
        <v>4.1658183259124824E-4</v>
      </c>
      <c r="E493">
        <f t="shared" si="43"/>
        <v>2.677412988408453E-4</v>
      </c>
      <c r="F493">
        <f t="shared" si="44"/>
        <v>5.6728869187116051E-4</v>
      </c>
      <c r="G493">
        <f t="shared" si="42"/>
        <v>3.5044458166676477E-4</v>
      </c>
      <c r="H493">
        <f t="shared" si="40"/>
        <v>4.3741359598480893E-9</v>
      </c>
      <c r="J493">
        <f t="shared" si="41"/>
        <v>1.872016510789274E-2</v>
      </c>
    </row>
    <row r="494" spans="2:10" x14ac:dyDescent="0.25">
      <c r="B494" s="1">
        <v>42703</v>
      </c>
      <c r="C494">
        <f>ASURB.MX!H481</f>
        <v>-2.3313158261442344E-2</v>
      </c>
      <c r="D494">
        <f t="shared" si="39"/>
        <v>4.0414440478580524E-4</v>
      </c>
      <c r="E494">
        <f t="shared" si="43"/>
        <v>2.6293252219412356E-4</v>
      </c>
      <c r="F494">
        <f t="shared" si="44"/>
        <v>2.9903345323791089E-4</v>
      </c>
      <c r="G494">
        <f t="shared" si="42"/>
        <v>3.5942826663095962E-4</v>
      </c>
      <c r="H494">
        <f t="shared" si="40"/>
        <v>1.9995330114832403E-9</v>
      </c>
      <c r="J494">
        <f t="shared" si="41"/>
        <v>1.8958593477126928E-2</v>
      </c>
    </row>
    <row r="495" spans="2:10" x14ac:dyDescent="0.25">
      <c r="B495" s="1">
        <v>42704</v>
      </c>
      <c r="C495">
        <f>ASURB.MX!H482</f>
        <v>-1.8437155632565407E-2</v>
      </c>
      <c r="D495">
        <f t="shared" ref="D495:D558" si="45">_xlfn.VAR.S(C465:C494)</f>
        <v>4.1656630740655279E-4</v>
      </c>
      <c r="E495">
        <f t="shared" si="43"/>
        <v>2.6860554565616087E-4</v>
      </c>
      <c r="F495">
        <f t="shared" si="44"/>
        <v>1.2932355981850347E-4</v>
      </c>
      <c r="G495">
        <f t="shared" si="42"/>
        <v>3.5852088544066721E-4</v>
      </c>
      <c r="H495">
        <f t="shared" ref="H495:H558" si="46">(D495-G495)^2</f>
        <v>3.3692710111977117E-9</v>
      </c>
      <c r="J495">
        <f t="shared" si="41"/>
        <v>1.8934647750636059E-2</v>
      </c>
    </row>
    <row r="496" spans="2:10" x14ac:dyDescent="0.25">
      <c r="B496" s="1">
        <v>42705</v>
      </c>
      <c r="C496">
        <f>ASURB.MX!H483</f>
        <v>1.1409106118676073E-2</v>
      </c>
      <c r="D496">
        <f t="shared" si="45"/>
        <v>4.2922298285048675E-4</v>
      </c>
      <c r="E496">
        <f t="shared" si="43"/>
        <v>2.7247107808758787E-4</v>
      </c>
      <c r="F496">
        <f t="shared" si="44"/>
        <v>1.4899966183046378E-4</v>
      </c>
      <c r="G496">
        <f t="shared" si="42"/>
        <v>3.4789483051231746E-4</v>
      </c>
      <c r="H496">
        <f t="shared" si="46"/>
        <v>6.6142683627404716E-9</v>
      </c>
      <c r="J496">
        <f t="shared" si="41"/>
        <v>1.8651939055023676E-2</v>
      </c>
    </row>
    <row r="497" spans="2:10" x14ac:dyDescent="0.25">
      <c r="B497" s="1">
        <v>42706</v>
      </c>
      <c r="C497">
        <f>ASURB.MX!H484</f>
        <v>-3.4660027394169582E-2</v>
      </c>
      <c r="D497">
        <f t="shared" si="45"/>
        <v>4.1238636959440894E-4</v>
      </c>
      <c r="E497">
        <f t="shared" si="43"/>
        <v>2.7427149181372091E-4</v>
      </c>
      <c r="F497">
        <f t="shared" si="44"/>
        <v>1.6540638522334581E-4</v>
      </c>
      <c r="G497">
        <f t="shared" si="42"/>
        <v>3.8760750730709763E-4</v>
      </c>
      <c r="H497">
        <f t="shared" si="46"/>
        <v>6.139920162535386E-10</v>
      </c>
      <c r="J497">
        <f t="shared" si="41"/>
        <v>1.9687750183987444E-2</v>
      </c>
    </row>
    <row r="498" spans="2:10" x14ac:dyDescent="0.25">
      <c r="B498" s="1">
        <v>42709</v>
      </c>
      <c r="C498">
        <f>ASURB.MX!H485</f>
        <v>1.5549126846067135E-2</v>
      </c>
      <c r="D498">
        <f t="shared" si="45"/>
        <v>4.52688901622625E-4</v>
      </c>
      <c r="E498">
        <f t="shared" si="43"/>
        <v>2.8471539623207206E-4</v>
      </c>
      <c r="F498">
        <f t="shared" si="44"/>
        <v>2.6647141570919895E-4</v>
      </c>
      <c r="G498">
        <f t="shared" si="42"/>
        <v>3.8082143785375249E-4</v>
      </c>
      <c r="H498">
        <f t="shared" si="46"/>
        <v>5.1649323485702036E-9</v>
      </c>
      <c r="J498">
        <f t="shared" si="41"/>
        <v>1.9514646751959217E-2</v>
      </c>
    </row>
    <row r="499" spans="2:10" x14ac:dyDescent="0.25">
      <c r="B499" s="1">
        <v>42710</v>
      </c>
      <c r="C499">
        <f>ASURB.MX!H486</f>
        <v>-3.8730916874107953E-3</v>
      </c>
      <c r="D499">
        <f t="shared" si="45"/>
        <v>4.5686821103511932E-4</v>
      </c>
      <c r="E499">
        <f t="shared" si="43"/>
        <v>2.8718753305425623E-4</v>
      </c>
      <c r="F499">
        <f t="shared" si="44"/>
        <v>2.8565597999175029E-4</v>
      </c>
      <c r="G499">
        <f t="shared" si="42"/>
        <v>3.6379855372437004E-4</v>
      </c>
      <c r="H499">
        <f t="shared" si="46"/>
        <v>8.6619611119403051E-9</v>
      </c>
      <c r="J499">
        <f t="shared" si="41"/>
        <v>1.9073503970806465E-2</v>
      </c>
    </row>
    <row r="500" spans="2:10" x14ac:dyDescent="0.25">
      <c r="B500" s="1">
        <v>42711</v>
      </c>
      <c r="C500">
        <f>ASURB.MX!H487</f>
        <v>2.3383165452663751E-2</v>
      </c>
      <c r="D500">
        <f t="shared" si="45"/>
        <v>4.5718095348762215E-4</v>
      </c>
      <c r="E500">
        <f t="shared" si="43"/>
        <v>2.8731412303310627E-4</v>
      </c>
      <c r="F500">
        <f t="shared" si="44"/>
        <v>2.5099044459611663E-4</v>
      </c>
      <c r="G500">
        <f t="shared" si="42"/>
        <v>3.7231295408362793E-4</v>
      </c>
      <c r="H500">
        <f t="shared" si="46"/>
        <v>7.2025773228363624E-9</v>
      </c>
      <c r="J500">
        <f t="shared" si="41"/>
        <v>1.9295412773082308E-2</v>
      </c>
    </row>
    <row r="501" spans="2:10" x14ac:dyDescent="0.25">
      <c r="B501" s="1">
        <v>42712</v>
      </c>
      <c r="C501">
        <f>ASURB.MX!H488</f>
        <v>-4.5662967824325346E-3</v>
      </c>
      <c r="D501">
        <f t="shared" si="45"/>
        <v>4.7636442541928434E-4</v>
      </c>
      <c r="E501">
        <f t="shared" si="43"/>
        <v>2.8987404098904909E-4</v>
      </c>
      <c r="F501">
        <f t="shared" si="44"/>
        <v>3.3636983734556256E-4</v>
      </c>
      <c r="G501">
        <f t="shared" si="42"/>
        <v>3.5595822989949232E-4</v>
      </c>
      <c r="H501">
        <f t="shared" si="46"/>
        <v>1.4497651919550384E-8</v>
      </c>
      <c r="J501">
        <f t="shared" si="41"/>
        <v>1.886685532619287E-2</v>
      </c>
    </row>
    <row r="502" spans="2:10" x14ac:dyDescent="0.25">
      <c r="B502" s="1">
        <v>42713</v>
      </c>
      <c r="C502">
        <f>ASURB.MX!H489</f>
        <v>2.6244344918620918E-2</v>
      </c>
      <c r="D502">
        <f t="shared" si="45"/>
        <v>4.767546910771022E-4</v>
      </c>
      <c r="E502">
        <f t="shared" si="43"/>
        <v>2.8994524929941998E-4</v>
      </c>
      <c r="F502">
        <f t="shared" si="44"/>
        <v>3.3635362346614775E-4</v>
      </c>
      <c r="G502">
        <f t="shared" si="42"/>
        <v>3.7144489741963287E-4</v>
      </c>
      <c r="H502">
        <f t="shared" si="46"/>
        <v>1.1090152640178766E-8</v>
      </c>
      <c r="J502">
        <f t="shared" si="41"/>
        <v>1.9272905785574546E-2</v>
      </c>
    </row>
    <row r="503" spans="2:10" x14ac:dyDescent="0.25">
      <c r="B503" s="1">
        <v>42717</v>
      </c>
      <c r="C503">
        <f>ASURB.MX!H490</f>
        <v>-5.0238313787880273E-3</v>
      </c>
      <c r="D503">
        <f t="shared" si="45"/>
        <v>4.9996789898095687E-4</v>
      </c>
      <c r="E503">
        <f t="shared" si="43"/>
        <v>2.9815902968158417E-4</v>
      </c>
      <c r="F503">
        <f t="shared" si="44"/>
        <v>4.2117498491617495E-4</v>
      </c>
      <c r="G503">
        <f t="shared" si="42"/>
        <v>3.5533474694668702E-4</v>
      </c>
      <c r="H503">
        <f t="shared" si="46"/>
        <v>2.0918748667368219E-8</v>
      </c>
      <c r="J503">
        <f t="shared" si="41"/>
        <v>1.8850324849898133E-2</v>
      </c>
    </row>
    <row r="504" spans="2:10" x14ac:dyDescent="0.25">
      <c r="B504" s="1">
        <v>42718</v>
      </c>
      <c r="C504">
        <f>ASURB.MX!H491</f>
        <v>-8.3749937655372784E-3</v>
      </c>
      <c r="D504">
        <f t="shared" si="45"/>
        <v>5.0001494388598349E-4</v>
      </c>
      <c r="E504">
        <f t="shared" si="43"/>
        <v>2.9610877479451116E-4</v>
      </c>
      <c r="F504">
        <f t="shared" si="44"/>
        <v>4.1507387187330388E-4</v>
      </c>
      <c r="G504">
        <f t="shared" si="42"/>
        <v>3.4206368378607982E-4</v>
      </c>
      <c r="H504">
        <f t="shared" si="46"/>
        <v>2.4948600567147422E-8</v>
      </c>
      <c r="J504">
        <f t="shared" si="41"/>
        <v>1.8494963741139906E-2</v>
      </c>
    </row>
    <row r="505" spans="2:10" x14ac:dyDescent="0.25">
      <c r="B505" s="1">
        <v>42719</v>
      </c>
      <c r="C505">
        <f>ASURB.MX!H492</f>
        <v>-1.3915072986110701E-2</v>
      </c>
      <c r="D505">
        <f t="shared" si="45"/>
        <v>5.0253364242212667E-4</v>
      </c>
      <c r="E505">
        <f t="shared" si="43"/>
        <v>2.9199786798074907E-4</v>
      </c>
      <c r="F505">
        <f t="shared" si="44"/>
        <v>3.6440958500874772E-4</v>
      </c>
      <c r="G505">
        <f t="shared" si="42"/>
        <v>3.3515652199450749E-4</v>
      </c>
      <c r="H505">
        <f t="shared" si="46"/>
        <v>2.8015100442641732E-8</v>
      </c>
      <c r="J505">
        <f t="shared" si="41"/>
        <v>1.8307280573436009E-2</v>
      </c>
    </row>
    <row r="506" spans="2:10" x14ac:dyDescent="0.25">
      <c r="B506" s="1">
        <v>42720</v>
      </c>
      <c r="C506">
        <f>ASURB.MX!H493</f>
        <v>-9.0341485496244498E-4</v>
      </c>
      <c r="D506">
        <f t="shared" si="45"/>
        <v>5.0721000109251824E-4</v>
      </c>
      <c r="E506">
        <f t="shared" si="43"/>
        <v>2.9497247546272996E-4</v>
      </c>
      <c r="F506">
        <f t="shared" si="44"/>
        <v>3.4776103216575685E-4</v>
      </c>
      <c r="G506">
        <f t="shared" si="42"/>
        <v>3.1959852091287353E-4</v>
      </c>
      <c r="H506">
        <f t="shared" si="46"/>
        <v>3.5198067495197219E-8</v>
      </c>
      <c r="J506">
        <f t="shared" si="41"/>
        <v>1.7877318616416542E-2</v>
      </c>
    </row>
    <row r="507" spans="2:10" x14ac:dyDescent="0.25">
      <c r="B507" s="1">
        <v>42723</v>
      </c>
      <c r="C507">
        <f>ASURB.MX!H494</f>
        <v>8.9638874074776734E-3</v>
      </c>
      <c r="D507">
        <f t="shared" si="45"/>
        <v>5.0562469623027133E-4</v>
      </c>
      <c r="E507">
        <f t="shared" si="43"/>
        <v>2.9498623326661762E-4</v>
      </c>
      <c r="F507">
        <f t="shared" si="44"/>
        <v>3.333930623708263E-4</v>
      </c>
      <c r="G507">
        <f t="shared" si="42"/>
        <v>3.0846552807738006E-4</v>
      </c>
      <c r="H507">
        <f t="shared" si="46"/>
        <v>3.8871737586740058E-8</v>
      </c>
      <c r="J507">
        <f t="shared" si="41"/>
        <v>1.7563186728990272E-2</v>
      </c>
    </row>
    <row r="508" spans="2:10" x14ac:dyDescent="0.25">
      <c r="B508" s="1">
        <v>42724</v>
      </c>
      <c r="C508">
        <f>ASURB.MX!H495</f>
        <v>-5.3090462919015702E-4</v>
      </c>
      <c r="D508">
        <f t="shared" si="45"/>
        <v>4.8852380295411198E-4</v>
      </c>
      <c r="E508">
        <f t="shared" si="43"/>
        <v>2.9585950746465129E-4</v>
      </c>
      <c r="F508">
        <f t="shared" si="44"/>
        <v>1.9364863471232267E-4</v>
      </c>
      <c r="G508">
        <f t="shared" si="42"/>
        <v>2.9412468752191201E-4</v>
      </c>
      <c r="H508">
        <f t="shared" si="46"/>
        <v>3.7791016080821815E-8</v>
      </c>
      <c r="J508">
        <f t="shared" si="41"/>
        <v>1.7150063776030455E-2</v>
      </c>
    </row>
    <row r="509" spans="2:10" x14ac:dyDescent="0.25">
      <c r="B509" s="1">
        <v>42725</v>
      </c>
      <c r="C509">
        <f>ASURB.MX!H496</f>
        <v>-2.326118703100961E-3</v>
      </c>
      <c r="D509">
        <f t="shared" si="45"/>
        <v>4.8338824531509621E-4</v>
      </c>
      <c r="E509">
        <f t="shared" si="43"/>
        <v>2.9446194970111418E-4</v>
      </c>
      <c r="F509">
        <f t="shared" si="44"/>
        <v>1.7733729961250856E-4</v>
      </c>
      <c r="G509">
        <f t="shared" si="42"/>
        <v>2.8068984379859305E-4</v>
      </c>
      <c r="H509">
        <f t="shared" si="46"/>
        <v>4.1086641977345536E-8</v>
      </c>
      <c r="J509">
        <f t="shared" si="41"/>
        <v>1.6753800876177113E-2</v>
      </c>
    </row>
    <row r="510" spans="2:10" x14ac:dyDescent="0.25">
      <c r="B510" s="1">
        <v>42726</v>
      </c>
      <c r="C510">
        <f>ASURB.MX!H497</f>
        <v>-1.2049127014883199E-2</v>
      </c>
      <c r="D510">
        <f t="shared" si="45"/>
        <v>3.7343203856969408E-4</v>
      </c>
      <c r="E510">
        <f t="shared" si="43"/>
        <v>2.945278414636964E-4</v>
      </c>
      <c r="F510">
        <f t="shared" si="44"/>
        <v>1.7550935060782212E-4</v>
      </c>
      <c r="G510">
        <f t="shared" si="42"/>
        <v>2.7438417513592716E-4</v>
      </c>
      <c r="H510">
        <f t="shared" si="46"/>
        <v>9.8104792507941426E-9</v>
      </c>
      <c r="J510">
        <f t="shared" si="41"/>
        <v>1.6564545726820496E-2</v>
      </c>
    </row>
    <row r="511" spans="2:10" x14ac:dyDescent="0.25">
      <c r="B511" s="1">
        <v>42727</v>
      </c>
      <c r="C511">
        <f>ASURB.MX!H498</f>
        <v>-5.6390836777440558E-3</v>
      </c>
      <c r="D511">
        <f t="shared" si="45"/>
        <v>3.7710064098485336E-4</v>
      </c>
      <c r="E511">
        <f t="shared" si="43"/>
        <v>2.8725849513522544E-4</v>
      </c>
      <c r="F511">
        <f t="shared" si="44"/>
        <v>1.3500978856038296E-4</v>
      </c>
      <c r="G511">
        <f t="shared" si="42"/>
        <v>2.6309586923713141E-4</v>
      </c>
      <c r="H511">
        <f t="shared" si="46"/>
        <v>1.2997087981250182E-8</v>
      </c>
      <c r="J511">
        <f t="shared" si="41"/>
        <v>1.6220230246119547E-2</v>
      </c>
    </row>
    <row r="512" spans="2:10" x14ac:dyDescent="0.25">
      <c r="B512" s="1">
        <v>42730</v>
      </c>
      <c r="C512">
        <f>ASURB.MX!H499</f>
        <v>1.4549680459169365E-3</v>
      </c>
      <c r="D512">
        <f t="shared" si="45"/>
        <v>3.775682495258884E-4</v>
      </c>
      <c r="E512">
        <f t="shared" si="43"/>
        <v>2.8201394527146897E-4</v>
      </c>
      <c r="F512">
        <f t="shared" si="44"/>
        <v>1.3591591160015952E-4</v>
      </c>
      <c r="G512">
        <f t="shared" si="42"/>
        <v>2.5095162633465722E-4</v>
      </c>
      <c r="H512">
        <f t="shared" si="46"/>
        <v>1.6031769268350219E-8</v>
      </c>
      <c r="J512">
        <f t="shared" si="41"/>
        <v>1.5841452784850801E-2</v>
      </c>
    </row>
    <row r="513" spans="2:10" x14ac:dyDescent="0.25">
      <c r="B513" s="1">
        <v>42731</v>
      </c>
      <c r="C513">
        <f>ASURB.MX!H500</f>
        <v>7.3107516696546528E-3</v>
      </c>
      <c r="D513">
        <f t="shared" si="45"/>
        <v>3.3319805644491042E-4</v>
      </c>
      <c r="E513">
        <f t="shared" si="43"/>
        <v>2.8168927502264171E-4</v>
      </c>
      <c r="F513">
        <f t="shared" si="44"/>
        <v>4.532695251590829E-5</v>
      </c>
      <c r="G513">
        <f t="shared" si="42"/>
        <v>2.4176106448543395E-4</v>
      </c>
      <c r="H513">
        <f t="shared" si="46"/>
        <v>8.3607234985973655E-9</v>
      </c>
      <c r="J513">
        <f t="shared" si="41"/>
        <v>1.554866761125962E-2</v>
      </c>
    </row>
    <row r="514" spans="2:10" x14ac:dyDescent="0.25">
      <c r="B514" s="1">
        <v>42732</v>
      </c>
      <c r="C514">
        <f>ASURB.MX!H501</f>
        <v>7.0465030119800764E-4</v>
      </c>
      <c r="D514">
        <f t="shared" si="45"/>
        <v>2.7049249814816204E-4</v>
      </c>
      <c r="E514">
        <f t="shared" si="43"/>
        <v>2.8167963505475857E-4</v>
      </c>
      <c r="F514">
        <f t="shared" si="44"/>
        <v>5.7280808508521126E-5</v>
      </c>
      <c r="G514">
        <f t="shared" si="42"/>
        <v>2.305342002914604E-4</v>
      </c>
      <c r="H514">
        <f t="shared" si="46"/>
        <v>1.5966655676048867E-9</v>
      </c>
      <c r="J514">
        <f t="shared" si="41"/>
        <v>1.5183352735527829E-2</v>
      </c>
    </row>
    <row r="515" spans="2:10" x14ac:dyDescent="0.25">
      <c r="B515" s="1">
        <v>42733</v>
      </c>
      <c r="C515">
        <f>ASURB.MX!H502</f>
        <v>-6.7006839497431899E-5</v>
      </c>
      <c r="D515">
        <f t="shared" si="45"/>
        <v>1.7210155117142455E-4</v>
      </c>
      <c r="E515">
        <f t="shared" si="43"/>
        <v>2.816608604447482E-4</v>
      </c>
      <c r="F515">
        <f t="shared" si="44"/>
        <v>5.3874442662559819E-5</v>
      </c>
      <c r="G515">
        <f t="shared" si="42"/>
        <v>2.1980686409787587E-4</v>
      </c>
      <c r="H515">
        <f t="shared" si="46"/>
        <v>2.2757968814106433E-9</v>
      </c>
      <c r="J515">
        <f t="shared" si="41"/>
        <v>1.4825884934730738E-2</v>
      </c>
    </row>
    <row r="516" spans="2:10" x14ac:dyDescent="0.25">
      <c r="B516" s="1">
        <v>42734</v>
      </c>
      <c r="C516">
        <f>ASURB.MX!H503</f>
        <v>1.910278795142102E-3</v>
      </c>
      <c r="D516">
        <f t="shared" si="45"/>
        <v>1.6582696777017327E-4</v>
      </c>
      <c r="E516">
        <f t="shared" si="43"/>
        <v>2.8148431911327517E-4</v>
      </c>
      <c r="F516">
        <f t="shared" si="44"/>
        <v>3.5439599194877184E-5</v>
      </c>
      <c r="G516">
        <f t="shared" si="42"/>
        <v>2.0974830676712198E-4</v>
      </c>
      <c r="H516">
        <f t="shared" si="46"/>
        <v>1.9290840192848881E-9</v>
      </c>
      <c r="J516">
        <f t="shared" si="41"/>
        <v>1.448268990095148E-2</v>
      </c>
    </row>
    <row r="517" spans="2:10" x14ac:dyDescent="0.25">
      <c r="B517" s="1">
        <v>42737</v>
      </c>
      <c r="C517">
        <f>ASURB.MX!H504</f>
        <v>0</v>
      </c>
      <c r="D517">
        <f t="shared" si="45"/>
        <v>1.6599467138700292E-4</v>
      </c>
      <c r="E517">
        <f t="shared" si="43"/>
        <v>2.8064769197441654E-4</v>
      </c>
      <c r="F517">
        <f t="shared" si="44"/>
        <v>3.5859081599613788E-5</v>
      </c>
      <c r="G517">
        <f t="shared" si="42"/>
        <v>1.9998800038810178E-4</v>
      </c>
      <c r="H517">
        <f t="shared" si="46"/>
        <v>1.1555464165769492E-9</v>
      </c>
      <c r="J517">
        <f t="shared" si="41"/>
        <v>1.4141711367019968E-2</v>
      </c>
    </row>
    <row r="518" spans="2:10" x14ac:dyDescent="0.25">
      <c r="B518" s="1">
        <v>42738</v>
      </c>
      <c r="C518">
        <f>ASURB.MX!H505</f>
        <v>1.0706981255633684E-3</v>
      </c>
      <c r="D518">
        <f t="shared" si="45"/>
        <v>1.6277235131111547E-4</v>
      </c>
      <c r="E518">
        <f t="shared" si="43"/>
        <v>2.7971460327560636E-4</v>
      </c>
      <c r="F518">
        <f t="shared" si="44"/>
        <v>2.5985043815322064E-5</v>
      </c>
      <c r="G518">
        <f t="shared" si="42"/>
        <v>1.9073522011773492E-4</v>
      </c>
      <c r="H518">
        <f t="shared" si="46"/>
        <v>7.8192203189621102E-10</v>
      </c>
      <c r="J518">
        <f t="shared" si="41"/>
        <v>1.3810692238904425E-2</v>
      </c>
    </row>
    <row r="519" spans="2:10" x14ac:dyDescent="0.25">
      <c r="B519" s="1">
        <v>42739</v>
      </c>
      <c r="C519">
        <f>ASURB.MX!H506</f>
        <v>1.7045146810218081E-2</v>
      </c>
      <c r="D519">
        <f t="shared" si="45"/>
        <v>1.5847716451082011E-4</v>
      </c>
      <c r="E519">
        <f t="shared" si="43"/>
        <v>2.757393715697801E-4</v>
      </c>
      <c r="F519">
        <f t="shared" si="44"/>
        <v>2.6381164955854976E-5</v>
      </c>
      <c r="G519">
        <f t="shared" si="42"/>
        <v>1.9537933979868331E-4</v>
      </c>
      <c r="H519">
        <f t="shared" si="46"/>
        <v>1.3617705409761811E-9</v>
      </c>
      <c r="J519">
        <f t="shared" si="41"/>
        <v>1.3977815988153633E-2</v>
      </c>
    </row>
    <row r="520" spans="2:10" x14ac:dyDescent="0.25">
      <c r="B520" s="1">
        <v>42740</v>
      </c>
      <c r="C520">
        <f>ASURB.MX!H507</f>
        <v>8.4474644832746824E-3</v>
      </c>
      <c r="D520">
        <f t="shared" si="45"/>
        <v>1.6307290210376476E-4</v>
      </c>
      <c r="E520">
        <f t="shared" si="43"/>
        <v>2.7658457467265231E-4</v>
      </c>
      <c r="F520">
        <f t="shared" si="44"/>
        <v>5.7176955901668648E-5</v>
      </c>
      <c r="G520">
        <f t="shared" si="42"/>
        <v>1.8960827958062175E-4</v>
      </c>
      <c r="H520">
        <f t="shared" si="46"/>
        <v>7.0412625783928897E-10</v>
      </c>
      <c r="J520">
        <f t="shared" si="41"/>
        <v>1.3769832227758686E-2</v>
      </c>
    </row>
    <row r="521" spans="2:10" x14ac:dyDescent="0.25">
      <c r="B521" s="1">
        <v>42741</v>
      </c>
      <c r="C521">
        <f>ASURB.MX!H508</f>
        <v>-1.5177733459981123E-2</v>
      </c>
      <c r="D521">
        <f t="shared" si="45"/>
        <v>1.6580592687798828E-4</v>
      </c>
      <c r="E521">
        <f t="shared" si="43"/>
        <v>2.7659242241419389E-4</v>
      </c>
      <c r="F521">
        <f t="shared" si="44"/>
        <v>3.8958726970519144E-5</v>
      </c>
      <c r="G521">
        <f t="shared" si="42"/>
        <v>1.9150476375970186E-4</v>
      </c>
      <c r="H521">
        <f t="shared" si="46"/>
        <v>6.6043021707292236E-10</v>
      </c>
      <c r="J521">
        <f t="shared" si="41"/>
        <v>1.3838524623662085E-2</v>
      </c>
    </row>
    <row r="522" spans="2:10" x14ac:dyDescent="0.25">
      <c r="B522" s="1">
        <v>42744</v>
      </c>
      <c r="C522">
        <f>ASURB.MX!H509</f>
        <v>-2.0027694260801799E-2</v>
      </c>
      <c r="D522">
        <f t="shared" si="45"/>
        <v>1.7259575507207967E-4</v>
      </c>
      <c r="E522">
        <f t="shared" si="43"/>
        <v>2.7968246408208408E-4</v>
      </c>
      <c r="F522">
        <f t="shared" si="44"/>
        <v>6.6843936999438986E-5</v>
      </c>
      <c r="G522">
        <f t="shared" si="42"/>
        <v>2.0125834451799633E-4</v>
      </c>
      <c r="H522">
        <f t="shared" si="46"/>
        <v>8.2154403374517282E-10</v>
      </c>
      <c r="J522">
        <f t="shared" si="41"/>
        <v>1.4186555061677106E-2</v>
      </c>
    </row>
    <row r="523" spans="2:10" x14ac:dyDescent="0.25">
      <c r="B523" s="1">
        <v>42745</v>
      </c>
      <c r="C523">
        <f>ASURB.MX!H510</f>
        <v>2.8170875212257005E-2</v>
      </c>
      <c r="D523">
        <f t="shared" si="45"/>
        <v>1.8451133917719956E-4</v>
      </c>
      <c r="E523">
        <f t="shared" si="43"/>
        <v>2.8405981985708643E-4</v>
      </c>
      <c r="F523">
        <f t="shared" si="44"/>
        <v>1.1688494301064147E-4</v>
      </c>
      <c r="G523">
        <f t="shared" si="42"/>
        <v>2.2882194519212553E-4</v>
      </c>
      <c r="H523">
        <f t="shared" si="46"/>
        <v>1.9634298054099937E-9</v>
      </c>
      <c r="J523">
        <f t="shared" si="41"/>
        <v>1.5126861709955754E-2</v>
      </c>
    </row>
    <row r="524" spans="2:10" x14ac:dyDescent="0.25">
      <c r="B524" s="1">
        <v>42746</v>
      </c>
      <c r="C524">
        <f>ASURB.MX!H511</f>
        <v>1.1814474169384243E-3</v>
      </c>
      <c r="D524">
        <f t="shared" si="45"/>
        <v>2.109956948465707E-4</v>
      </c>
      <c r="E524">
        <f t="shared" si="43"/>
        <v>2.90827110551099E-4</v>
      </c>
      <c r="F524">
        <f t="shared" si="44"/>
        <v>1.9372507019976392E-4</v>
      </c>
      <c r="G524">
        <f t="shared" si="42"/>
        <v>2.1823902934306678E-4</v>
      </c>
      <c r="H524">
        <f t="shared" si="46"/>
        <v>5.2465894628130102E-11</v>
      </c>
      <c r="J524">
        <f t="shared" si="41"/>
        <v>1.4772915397546511E-2</v>
      </c>
    </row>
    <row r="525" spans="2:10" x14ac:dyDescent="0.25">
      <c r="B525" s="1">
        <v>42747</v>
      </c>
      <c r="C525">
        <f>ASURB.MX!H512</f>
        <v>-3.1534250595232844E-3</v>
      </c>
      <c r="D525">
        <f t="shared" si="45"/>
        <v>1.9258235543943072E-4</v>
      </c>
      <c r="E525">
        <f t="shared" si="43"/>
        <v>2.8998232218659179E-4</v>
      </c>
      <c r="F525">
        <f t="shared" si="44"/>
        <v>1.9358855164561156E-4</v>
      </c>
      <c r="G525">
        <f t="shared" si="42"/>
        <v>2.0854635310473013E-4</v>
      </c>
      <c r="H525">
        <f t="shared" si="46"/>
        <v>2.5484922145768502E-10</v>
      </c>
      <c r="J525">
        <f t="shared" si="41"/>
        <v>1.4441134065741863E-2</v>
      </c>
    </row>
    <row r="526" spans="2:10" x14ac:dyDescent="0.25">
      <c r="B526" s="1">
        <v>42748</v>
      </c>
      <c r="C526">
        <f>ASURB.MX!H513</f>
        <v>1.2494154507942689E-3</v>
      </c>
      <c r="D526">
        <f t="shared" si="45"/>
        <v>1.8067949378591515E-4</v>
      </c>
      <c r="E526">
        <f t="shared" si="43"/>
        <v>2.8880355642444305E-4</v>
      </c>
      <c r="F526">
        <f t="shared" si="44"/>
        <v>1.9613398430912526E-4</v>
      </c>
      <c r="G526">
        <f t="shared" si="42"/>
        <v>1.9891461822656222E-4</v>
      </c>
      <c r="H526">
        <f t="shared" si="46"/>
        <v>3.3251976336588401E-10</v>
      </c>
      <c r="J526">
        <f t="shared" si="41"/>
        <v>1.4103709378265075E-2</v>
      </c>
    </row>
    <row r="527" spans="2:10" x14ac:dyDescent="0.25">
      <c r="B527" s="1">
        <v>42751</v>
      </c>
      <c r="C527">
        <f>ASURB.MX!H514</f>
        <v>-2.8956899236197084E-3</v>
      </c>
      <c r="D527">
        <f t="shared" si="45"/>
        <v>1.7665299631074258E-4</v>
      </c>
      <c r="E527">
        <f t="shared" si="43"/>
        <v>2.6818573608456168E-4</v>
      </c>
      <c r="F527">
        <f t="shared" si="44"/>
        <v>1.961830079620987E-4</v>
      </c>
      <c r="G527">
        <f t="shared" si="42"/>
        <v>1.9004862412000623E-4</v>
      </c>
      <c r="H527">
        <f t="shared" si="46"/>
        <v>1.794428444043175E-10</v>
      </c>
      <c r="J527">
        <f t="shared" si="41"/>
        <v>1.3785812421471802E-2</v>
      </c>
    </row>
    <row r="528" spans="2:10" x14ac:dyDescent="0.25">
      <c r="B528" s="1">
        <v>42752</v>
      </c>
      <c r="C528">
        <f>ASURB.MX!H515</f>
        <v>1.5147253984341886E-3</v>
      </c>
      <c r="D528">
        <f t="shared" si="45"/>
        <v>1.3345230513343452E-4</v>
      </c>
      <c r="E528">
        <f t="shared" si="43"/>
        <v>2.6795523177567288E-4</v>
      </c>
      <c r="F528">
        <f t="shared" si="44"/>
        <v>1.9823166349877808E-4</v>
      </c>
      <c r="G528">
        <f t="shared" si="42"/>
        <v>1.8131177733628245E-4</v>
      </c>
      <c r="H528">
        <f t="shared" si="46"/>
        <v>2.2905290795351733E-9</v>
      </c>
      <c r="J528">
        <f t="shared" si="41"/>
        <v>1.3465206175038035E-2</v>
      </c>
    </row>
    <row r="529" spans="2:10" x14ac:dyDescent="0.25">
      <c r="B529" s="1">
        <v>42753</v>
      </c>
      <c r="C529">
        <f>ASURB.MX!H516</f>
        <v>-2.5763494193831935E-2</v>
      </c>
      <c r="D529">
        <f t="shared" si="45"/>
        <v>1.263927673476521E-4</v>
      </c>
      <c r="E529">
        <f t="shared" si="43"/>
        <v>2.6775093137572619E-4</v>
      </c>
      <c r="F529">
        <f t="shared" si="44"/>
        <v>1.9820003493475988E-4</v>
      </c>
      <c r="G529">
        <f t="shared" si="42"/>
        <v>2.0376163371835335E-4</v>
      </c>
      <c r="H529">
        <f t="shared" si="46"/>
        <v>5.9859414834874271E-9</v>
      </c>
      <c r="J529">
        <f t="shared" ref="J529:J592" si="47">SQRT(G529)</f>
        <v>1.4274509929183325E-2</v>
      </c>
    </row>
    <row r="530" spans="2:10" x14ac:dyDescent="0.25">
      <c r="B530" s="1">
        <v>42754</v>
      </c>
      <c r="C530">
        <f>ASURB.MX!H517</f>
        <v>-2.5352624561152557E-3</v>
      </c>
      <c r="D530">
        <f t="shared" si="45"/>
        <v>1.4972903956645388E-4</v>
      </c>
      <c r="E530">
        <f t="shared" si="43"/>
        <v>2.7711710266998494E-4</v>
      </c>
      <c r="F530">
        <f t="shared" si="44"/>
        <v>2.3486511129586316E-4</v>
      </c>
      <c r="G530">
        <f t="shared" ref="G530:G593" si="48">$M$14*(G529)+(1-$M$14)*(C530^2)</f>
        <v>1.945790038799619E-4</v>
      </c>
      <c r="H530">
        <f t="shared" si="46"/>
        <v>2.0115192989229433E-9</v>
      </c>
      <c r="J530">
        <f t="shared" si="47"/>
        <v>1.3949157819738147E-2</v>
      </c>
    </row>
    <row r="531" spans="2:10" x14ac:dyDescent="0.25">
      <c r="B531" s="1">
        <v>42755</v>
      </c>
      <c r="C531">
        <f>ASURB.MX!H518</f>
        <v>1.5649965042864592E-2</v>
      </c>
      <c r="D531">
        <f t="shared" si="45"/>
        <v>1.3081515158936088E-4</v>
      </c>
      <c r="E531">
        <f t="shared" si="43"/>
        <v>2.7651908222058925E-4</v>
      </c>
      <c r="F531">
        <f t="shared" si="44"/>
        <v>2.1985380234572504E-4</v>
      </c>
      <c r="G531">
        <f t="shared" si="48"/>
        <v>1.9692160809254059E-4</v>
      </c>
      <c r="H531">
        <f t="shared" si="46"/>
        <v>4.3700635914067904E-9</v>
      </c>
      <c r="J531">
        <f t="shared" si="47"/>
        <v>1.4032875973674841E-2</v>
      </c>
    </row>
    <row r="532" spans="2:10" x14ac:dyDescent="0.25">
      <c r="B532" s="1">
        <v>42758</v>
      </c>
      <c r="C532">
        <f>ASURB.MX!H519</f>
        <v>2.9613830312038996E-2</v>
      </c>
      <c r="D532">
        <f t="shared" si="45"/>
        <v>1.3889363436478389E-4</v>
      </c>
      <c r="E532">
        <f t="shared" si="43"/>
        <v>2.795610438253399E-4</v>
      </c>
      <c r="F532">
        <f t="shared" si="44"/>
        <v>2.3655840359196843E-4</v>
      </c>
      <c r="G532">
        <f t="shared" si="48"/>
        <v>2.2856700286661832E-4</v>
      </c>
      <c r="H532">
        <f t="shared" si="46"/>
        <v>8.0413130184657909E-9</v>
      </c>
      <c r="J532">
        <f t="shared" si="47"/>
        <v>1.5118432553231777E-2</v>
      </c>
    </row>
    <row r="533" spans="2:10" x14ac:dyDescent="0.25">
      <c r="B533" s="1">
        <v>42759</v>
      </c>
      <c r="C533">
        <f>ASURB.MX!H520</f>
        <v>1.8334908706790162E-2</v>
      </c>
      <c r="D533">
        <f t="shared" si="45"/>
        <v>1.453510565283618E-4</v>
      </c>
      <c r="E533">
        <f t="shared" si="43"/>
        <v>2.9172520266963385E-4</v>
      </c>
      <c r="F533">
        <f t="shared" si="44"/>
        <v>2.6934283061552021E-4</v>
      </c>
      <c r="G533">
        <f t="shared" si="48"/>
        <v>2.3357408624898515E-4</v>
      </c>
      <c r="H533">
        <f t="shared" si="46"/>
        <v>7.7833029730859912E-9</v>
      </c>
      <c r="J533">
        <f t="shared" si="47"/>
        <v>1.528313077379714E-2</v>
      </c>
    </row>
    <row r="534" spans="2:10" x14ac:dyDescent="0.25">
      <c r="B534" s="1">
        <v>42760</v>
      </c>
      <c r="C534">
        <f>ASURB.MX!H521</f>
        <v>-4.3608147974758598E-3</v>
      </c>
      <c r="D534">
        <f t="shared" si="45"/>
        <v>1.5512851706802496E-4</v>
      </c>
      <c r="E534">
        <f t="shared" si="43"/>
        <v>2.9093178026823064E-4</v>
      </c>
      <c r="F534">
        <f t="shared" si="44"/>
        <v>2.2684828252468351E-4</v>
      </c>
      <c r="G534">
        <f t="shared" si="48"/>
        <v>2.2358999721229107E-4</v>
      </c>
      <c r="H534">
        <f t="shared" si="46"/>
        <v>4.6869742635437426E-9</v>
      </c>
      <c r="J534">
        <f t="shared" si="47"/>
        <v>1.4952926041825094E-2</v>
      </c>
    </row>
    <row r="535" spans="2:10" x14ac:dyDescent="0.25">
      <c r="B535" s="1">
        <v>42761</v>
      </c>
      <c r="C535">
        <f>ASURB.MX!H522</f>
        <v>-2.4968716335018216E-2</v>
      </c>
      <c r="D535">
        <f t="shared" si="45"/>
        <v>1.5307705744013812E-4</v>
      </c>
      <c r="E535">
        <f t="shared" ref="E535:E598" si="49">_xlfn.VAR.S(C465:C534)</f>
        <v>2.8706545846432242E-4</v>
      </c>
      <c r="F535">
        <f t="shared" si="44"/>
        <v>2.3255337966553318E-4</v>
      </c>
      <c r="G535">
        <f t="shared" si="48"/>
        <v>2.4219623683021979E-4</v>
      </c>
      <c r="H535">
        <f t="shared" si="46"/>
        <v>7.9422281351615577E-9</v>
      </c>
      <c r="J535">
        <f t="shared" si="47"/>
        <v>1.5562655198590625E-2</v>
      </c>
    </row>
    <row r="536" spans="2:10" x14ac:dyDescent="0.25">
      <c r="B536" s="1">
        <v>42762</v>
      </c>
      <c r="C536">
        <f>ASURB.MX!H523</f>
        <v>-1.3898706042805476E-2</v>
      </c>
      <c r="D536">
        <f t="shared" si="45"/>
        <v>1.6860318755173675E-4</v>
      </c>
      <c r="E536">
        <f t="shared" si="49"/>
        <v>2.9662465817720658E-4</v>
      </c>
      <c r="F536">
        <f t="shared" si="44"/>
        <v>3.0883768154493779E-4</v>
      </c>
      <c r="G536">
        <f t="shared" si="48"/>
        <v>2.3991506579866415E-4</v>
      </c>
      <c r="H536">
        <f t="shared" si="46"/>
        <v>5.0853839791045969E-9</v>
      </c>
      <c r="J536">
        <f t="shared" si="47"/>
        <v>1.54891919026999E-2</v>
      </c>
    </row>
    <row r="537" spans="2:10" x14ac:dyDescent="0.25">
      <c r="B537" s="1">
        <v>42765</v>
      </c>
      <c r="C537">
        <f>ASURB.MX!H524</f>
        <v>6.6457026192346297E-5</v>
      </c>
      <c r="D537">
        <f t="shared" si="45"/>
        <v>1.7570604610796131E-4</v>
      </c>
      <c r="E537">
        <f t="shared" si="49"/>
        <v>2.9074905710471086E-4</v>
      </c>
      <c r="F537">
        <f t="shared" si="44"/>
        <v>3.2954390445360377E-4</v>
      </c>
      <c r="G537">
        <f t="shared" si="48"/>
        <v>2.2875120242125984E-4</v>
      </c>
      <c r="H537">
        <f t="shared" si="46"/>
        <v>2.8137886083022749E-9</v>
      </c>
      <c r="J537">
        <f t="shared" si="47"/>
        <v>1.5124523213022613E-2</v>
      </c>
    </row>
    <row r="538" spans="2:10" x14ac:dyDescent="0.25">
      <c r="B538" s="1">
        <v>42766</v>
      </c>
      <c r="C538">
        <f>ASURB.MX!H525</f>
        <v>1.9546276050161114E-3</v>
      </c>
      <c r="D538">
        <f t="shared" si="45"/>
        <v>1.7303324481005391E-4</v>
      </c>
      <c r="E538">
        <f t="shared" si="49"/>
        <v>2.9061197117682784E-4</v>
      </c>
      <c r="F538">
        <f t="shared" si="44"/>
        <v>3.2912802009656285E-4</v>
      </c>
      <c r="G538">
        <f t="shared" si="48"/>
        <v>2.1828441043933E-4</v>
      </c>
      <c r="H538">
        <f t="shared" si="46"/>
        <v>2.0476679908081775E-9</v>
      </c>
      <c r="J538">
        <f t="shared" si="47"/>
        <v>1.4774451273713348E-2</v>
      </c>
    </row>
    <row r="539" spans="2:10" x14ac:dyDescent="0.25">
      <c r="B539" s="1">
        <v>42767</v>
      </c>
      <c r="C539">
        <f>ASURB.MX!H526</f>
        <v>4.7548720541241733E-3</v>
      </c>
      <c r="D539">
        <f t="shared" si="45"/>
        <v>1.731462723777894E-4</v>
      </c>
      <c r="E539">
        <f t="shared" si="49"/>
        <v>2.8884032470373016E-4</v>
      </c>
      <c r="F539">
        <f t="shared" ref="F539:F602" si="50">_xlfn.VAR.S(C529:C538)</f>
        <v>3.2935749186892462E-4</v>
      </c>
      <c r="G539">
        <f t="shared" si="48"/>
        <v>2.0917895515488308E-4</v>
      </c>
      <c r="H539">
        <f t="shared" si="46"/>
        <v>1.2983542281146633E-9</v>
      </c>
      <c r="J539">
        <f t="shared" si="47"/>
        <v>1.446302026393115E-2</v>
      </c>
    </row>
    <row r="540" spans="2:10" x14ac:dyDescent="0.25">
      <c r="B540" s="1">
        <v>42768</v>
      </c>
      <c r="C540">
        <f>ASURB.MX!H527</f>
        <v>1.9416720871083422E-3</v>
      </c>
      <c r="D540">
        <f t="shared" si="45"/>
        <v>1.7363581247808077E-4</v>
      </c>
      <c r="E540">
        <f t="shared" si="49"/>
        <v>2.8912866304062874E-4</v>
      </c>
      <c r="F540">
        <f t="shared" si="50"/>
        <v>2.5177635378861125E-4</v>
      </c>
      <c r="G540">
        <f t="shared" si="48"/>
        <v>1.996205778646947E-4</v>
      </c>
      <c r="H540">
        <f t="shared" si="46"/>
        <v>6.7520803219736911E-10</v>
      </c>
      <c r="J540">
        <f t="shared" si="47"/>
        <v>1.4128714657204125E-2</v>
      </c>
    </row>
    <row r="541" spans="2:10" x14ac:dyDescent="0.25">
      <c r="B541" s="1">
        <v>42769</v>
      </c>
      <c r="C541">
        <f>ASURB.MX!H528</f>
        <v>2.6594997247307156E-3</v>
      </c>
      <c r="D541">
        <f t="shared" si="45"/>
        <v>1.6821620943513412E-4</v>
      </c>
      <c r="E541">
        <f t="shared" si="49"/>
        <v>2.8902804816706966E-4</v>
      </c>
      <c r="F541">
        <f t="shared" si="50"/>
        <v>2.4880987923445267E-4</v>
      </c>
      <c r="G541">
        <f t="shared" si="48"/>
        <v>1.9066067740622204E-4</v>
      </c>
      <c r="H541">
        <f t="shared" si="46"/>
        <v>5.0375414250519163E-10</v>
      </c>
      <c r="J541">
        <f t="shared" si="47"/>
        <v>1.3807993243271161E-2</v>
      </c>
    </row>
    <row r="542" spans="2:10" x14ac:dyDescent="0.25">
      <c r="B542" s="1">
        <v>42773</v>
      </c>
      <c r="C542">
        <f>ASURB.MX!H529</f>
        <v>4.2618114454496728E-4</v>
      </c>
      <c r="D542">
        <f t="shared" si="45"/>
        <v>1.668286828850826E-4</v>
      </c>
      <c r="E542">
        <f t="shared" si="49"/>
        <v>2.8898089063513226E-4</v>
      </c>
      <c r="F542">
        <f t="shared" si="50"/>
        <v>2.2890431185557789E-4</v>
      </c>
      <c r="G542">
        <f t="shared" si="48"/>
        <v>1.8179703561319754E-4</v>
      </c>
      <c r="H542">
        <f t="shared" si="46"/>
        <v>2.2405158339326602E-10</v>
      </c>
      <c r="J542">
        <f t="shared" si="47"/>
        <v>1.3483213104197291E-2</v>
      </c>
    </row>
    <row r="543" spans="2:10" x14ac:dyDescent="0.25">
      <c r="B543" s="1">
        <v>42774</v>
      </c>
      <c r="C543">
        <f>ASURB.MX!H530</f>
        <v>2.7638172122289584E-2</v>
      </c>
      <c r="D543">
        <f t="shared" si="45"/>
        <v>1.6683685660787414E-4</v>
      </c>
      <c r="E543">
        <f t="shared" si="49"/>
        <v>2.8893604090895775E-4</v>
      </c>
      <c r="F543">
        <f t="shared" si="50"/>
        <v>1.3245777803199272E-4</v>
      </c>
      <c r="G543">
        <f t="shared" si="48"/>
        <v>2.0888281515112729E-4</v>
      </c>
      <c r="H543">
        <f t="shared" si="46"/>
        <v>1.7678626298209624E-9</v>
      </c>
      <c r="J543">
        <f t="shared" si="47"/>
        <v>1.4452778803784665E-2</v>
      </c>
    </row>
    <row r="544" spans="2:10" x14ac:dyDescent="0.25">
      <c r="B544" s="1">
        <v>42775</v>
      </c>
      <c r="C544">
        <f>ASURB.MX!H531</f>
        <v>5.8175979664294936E-3</v>
      </c>
      <c r="D544">
        <f t="shared" si="45"/>
        <v>1.8940315422671708E-4</v>
      </c>
      <c r="E544">
        <f t="shared" si="49"/>
        <v>2.9927560124592089E-4</v>
      </c>
      <c r="F544">
        <f t="shared" si="50"/>
        <v>1.817245100996659E-4</v>
      </c>
      <c r="G544">
        <f t="shared" si="48"/>
        <v>2.0073768093591026E-4</v>
      </c>
      <c r="H544">
        <f t="shared" si="46"/>
        <v>1.2847149572141367E-10</v>
      </c>
      <c r="J544">
        <f t="shared" si="47"/>
        <v>1.416819257830406E-2</v>
      </c>
    </row>
    <row r="545" spans="2:10" x14ac:dyDescent="0.25">
      <c r="B545" s="1">
        <v>42776</v>
      </c>
      <c r="C545">
        <f>ASURB.MX!H532</f>
        <v>1.0468524309000088E-2</v>
      </c>
      <c r="D545">
        <f t="shared" si="45"/>
        <v>1.8991786827089047E-4</v>
      </c>
      <c r="E545">
        <f t="shared" si="49"/>
        <v>2.9967858901531639E-4</v>
      </c>
      <c r="F545">
        <f t="shared" si="50"/>
        <v>1.8307743939792104E-4</v>
      </c>
      <c r="G545">
        <f t="shared" si="48"/>
        <v>1.9649626753147351E-4</v>
      </c>
      <c r="H545">
        <f t="shared" si="46"/>
        <v>4.3275336831639498E-11</v>
      </c>
      <c r="J545">
        <f t="shared" si="47"/>
        <v>1.4017712635500612E-2</v>
      </c>
    </row>
    <row r="546" spans="2:10" x14ac:dyDescent="0.25">
      <c r="B546" s="1">
        <v>42779</v>
      </c>
      <c r="C546">
        <f>ASURB.MX!H533</f>
        <v>-1.1991219964169198E-2</v>
      </c>
      <c r="D546">
        <f t="shared" si="45"/>
        <v>1.92198282882411E-4</v>
      </c>
      <c r="E546">
        <f t="shared" si="49"/>
        <v>3.0006879315190354E-4</v>
      </c>
      <c r="F546">
        <f t="shared" si="50"/>
        <v>1.0699664644231988E-4</v>
      </c>
      <c r="G546">
        <f t="shared" si="48"/>
        <v>1.9404363460903343E-4</v>
      </c>
      <c r="H546">
        <f t="shared" si="46"/>
        <v>3.4053229949483838E-12</v>
      </c>
      <c r="J546">
        <f t="shared" si="47"/>
        <v>1.392995458029327E-2</v>
      </c>
    </row>
    <row r="547" spans="2:10" x14ac:dyDescent="0.25">
      <c r="B547" s="1">
        <v>42780</v>
      </c>
      <c r="C547">
        <f>ASURB.MX!H534</f>
        <v>-8.8646247393586505E-3</v>
      </c>
      <c r="D547">
        <f t="shared" si="45"/>
        <v>1.989540339071245E-4</v>
      </c>
      <c r="E547">
        <f t="shared" si="49"/>
        <v>3.0157898968448513E-4</v>
      </c>
      <c r="F547">
        <f t="shared" si="50"/>
        <v>9.9695965123219827E-5</v>
      </c>
      <c r="G547">
        <f t="shared" si="48"/>
        <v>1.8867078976544054E-4</v>
      </c>
      <c r="H547">
        <f t="shared" si="46"/>
        <v>1.0574511007747742E-10</v>
      </c>
      <c r="J547">
        <f t="shared" si="47"/>
        <v>1.3735748605934827E-2</v>
      </c>
    </row>
    <row r="548" spans="2:10" x14ac:dyDescent="0.25">
      <c r="B548" s="1">
        <v>42781</v>
      </c>
      <c r="C548">
        <f>ASURB.MX!H535</f>
        <v>-4.8157818765854074E-3</v>
      </c>
      <c r="D548">
        <f t="shared" si="45"/>
        <v>2.0265823215086614E-4</v>
      </c>
      <c r="E548">
        <f t="shared" si="49"/>
        <v>2.9452497723245723E-4</v>
      </c>
      <c r="F548">
        <f t="shared" si="50"/>
        <v>1.1622078485035017E-4</v>
      </c>
      <c r="G548">
        <f t="shared" si="48"/>
        <v>1.8097048408621596E-4</v>
      </c>
      <c r="H548">
        <f t="shared" si="46"/>
        <v>4.7035841611573759E-10</v>
      </c>
      <c r="J548">
        <f t="shared" si="47"/>
        <v>1.3452527052052932E-2</v>
      </c>
    </row>
    <row r="549" spans="2:10" x14ac:dyDescent="0.25">
      <c r="B549" s="1">
        <v>42782</v>
      </c>
      <c r="C549">
        <f>ASURB.MX!H536</f>
        <v>8.5562133833704292E-3</v>
      </c>
      <c r="D549">
        <f t="shared" si="45"/>
        <v>2.0397899203497411E-4</v>
      </c>
      <c r="E549">
        <f t="shared" si="49"/>
        <v>2.9290248659975105E-4</v>
      </c>
      <c r="F549">
        <f t="shared" si="50"/>
        <v>1.2310040388448826E-4</v>
      </c>
      <c r="G549">
        <f t="shared" si="48"/>
        <v>1.7595596362982239E-4</v>
      </c>
      <c r="H549">
        <f t="shared" si="46"/>
        <v>7.8529012099594035E-10</v>
      </c>
      <c r="J549">
        <f t="shared" si="47"/>
        <v>1.3264839374444847E-2</v>
      </c>
    </row>
    <row r="550" spans="2:10" x14ac:dyDescent="0.25">
      <c r="B550" s="1">
        <v>42783</v>
      </c>
      <c r="C550">
        <f>ASURB.MX!H537</f>
        <v>2.0278632611208491E-2</v>
      </c>
      <c r="D550">
        <f t="shared" si="45"/>
        <v>1.9715305725687607E-4</v>
      </c>
      <c r="E550">
        <f t="shared" si="49"/>
        <v>2.4788839475611574E-4</v>
      </c>
      <c r="F550">
        <f t="shared" si="50"/>
        <v>1.261938394696919E-4</v>
      </c>
      <c r="G550">
        <f t="shared" si="48"/>
        <v>1.8690374104598389E-4</v>
      </c>
      <c r="H550">
        <f t="shared" si="46"/>
        <v>1.0504848279085716E-10</v>
      </c>
      <c r="J550">
        <f t="shared" si="47"/>
        <v>1.3671274302199627E-2</v>
      </c>
    </row>
    <row r="551" spans="2:10" x14ac:dyDescent="0.25">
      <c r="B551" s="1">
        <v>42786</v>
      </c>
      <c r="C551">
        <f>ASURB.MX!H538</f>
        <v>-1.2649596141360143E-2</v>
      </c>
      <c r="D551">
        <f t="shared" si="45"/>
        <v>2.0789582825173975E-4</v>
      </c>
      <c r="E551">
        <f t="shared" si="49"/>
        <v>2.5299393327711143E-4</v>
      </c>
      <c r="F551">
        <f t="shared" si="50"/>
        <v>1.5475744882128821E-4</v>
      </c>
      <c r="G551">
        <f t="shared" si="48"/>
        <v>1.8565238947110195E-4</v>
      </c>
      <c r="H551">
        <f t="shared" si="46"/>
        <v>4.9477056878798146E-10</v>
      </c>
      <c r="J551">
        <f t="shared" si="47"/>
        <v>1.3625431716870551E-2</v>
      </c>
    </row>
    <row r="552" spans="2:10" x14ac:dyDescent="0.25">
      <c r="B552" s="1">
        <v>42787</v>
      </c>
      <c r="C552">
        <f>ASURB.MX!H539</f>
        <v>6.7851406352471989E-3</v>
      </c>
      <c r="D552">
        <f t="shared" si="45"/>
        <v>2.0521949868862439E-4</v>
      </c>
      <c r="E552">
        <f t="shared" si="49"/>
        <v>2.5551732218939851E-4</v>
      </c>
      <c r="F552">
        <f t="shared" si="50"/>
        <v>1.8621564344209471E-4</v>
      </c>
      <c r="G552">
        <f t="shared" si="48"/>
        <v>1.7915566044027041E-4</v>
      </c>
      <c r="H552">
        <f t="shared" si="46"/>
        <v>6.7932366423635955E-10</v>
      </c>
      <c r="J552">
        <f t="shared" si="47"/>
        <v>1.33849041998914E-2</v>
      </c>
    </row>
    <row r="553" spans="2:10" x14ac:dyDescent="0.25">
      <c r="B553" s="1">
        <v>42788</v>
      </c>
      <c r="C553">
        <f>ASURB.MX!H540</f>
        <v>-2.0880670824433463E-2</v>
      </c>
      <c r="D553">
        <f t="shared" si="45"/>
        <v>1.8941550136047626E-4</v>
      </c>
      <c r="E553">
        <f t="shared" si="49"/>
        <v>2.3604981881275214E-4</v>
      </c>
      <c r="F553">
        <f t="shared" si="50"/>
        <v>1.859348643401306E-4</v>
      </c>
      <c r="G553">
        <f t="shared" si="48"/>
        <v>1.9110761870207271E-4</v>
      </c>
      <c r="H553">
        <f t="shared" si="46"/>
        <v>2.8632610977314417E-12</v>
      </c>
      <c r="J553">
        <f t="shared" si="47"/>
        <v>1.3824167920785422E-2</v>
      </c>
    </row>
    <row r="554" spans="2:10" x14ac:dyDescent="0.25">
      <c r="B554" s="1">
        <v>42789</v>
      </c>
      <c r="C554">
        <f>ASURB.MX!H541</f>
        <v>-1.913033318486743E-2</v>
      </c>
      <c r="D554">
        <f t="shared" si="45"/>
        <v>1.8234380061680521E-4</v>
      </c>
      <c r="E554">
        <f t="shared" si="49"/>
        <v>2.1598101536800062E-4</v>
      </c>
      <c r="F554">
        <f t="shared" si="50"/>
        <v>1.6779542679294673E-4</v>
      </c>
      <c r="G554">
        <f t="shared" si="48"/>
        <v>1.9924454721419104E-4</v>
      </c>
      <c r="H554">
        <f t="shared" si="46"/>
        <v>2.8563523554904886E-10</v>
      </c>
      <c r="J554">
        <f t="shared" si="47"/>
        <v>1.4115401064588673E-2</v>
      </c>
    </row>
    <row r="555" spans="2:10" x14ac:dyDescent="0.25">
      <c r="B555" s="1">
        <v>42790</v>
      </c>
      <c r="C555">
        <f>ASURB.MX!H542</f>
        <v>1.7716122835058721E-2</v>
      </c>
      <c r="D555">
        <f t="shared" si="45"/>
        <v>1.9547367538172336E-4</v>
      </c>
      <c r="E555">
        <f t="shared" si="49"/>
        <v>1.8032594565817658E-4</v>
      </c>
      <c r="F555">
        <f t="shared" si="50"/>
        <v>1.9373790770518221E-4</v>
      </c>
      <c r="G555">
        <f t="shared" si="48"/>
        <v>2.0457804331523862E-4</v>
      </c>
      <c r="H555">
        <f t="shared" si="46"/>
        <v>8.2889515468821022E-11</v>
      </c>
      <c r="J555">
        <f t="shared" si="47"/>
        <v>1.4303078106311195E-2</v>
      </c>
    </row>
    <row r="556" spans="2:10" x14ac:dyDescent="0.25">
      <c r="B556" s="1">
        <v>42793</v>
      </c>
      <c r="C556">
        <f>ASURB.MX!H543</f>
        <v>6.7632148917929269E-3</v>
      </c>
      <c r="D556">
        <f t="shared" si="45"/>
        <v>2.053664932041001E-4</v>
      </c>
      <c r="E556">
        <f t="shared" si="49"/>
        <v>1.8223073517439713E-4</v>
      </c>
      <c r="F556">
        <f t="shared" si="50"/>
        <v>2.2104414549062066E-4</v>
      </c>
      <c r="G556">
        <f t="shared" si="48"/>
        <v>1.9718681574157232E-4</v>
      </c>
      <c r="H556">
        <f t="shared" si="46"/>
        <v>6.6907123390984977E-11</v>
      </c>
      <c r="J556">
        <f t="shared" si="47"/>
        <v>1.4042322305857117E-2</v>
      </c>
    </row>
    <row r="557" spans="2:10" x14ac:dyDescent="0.25">
      <c r="B557" s="1">
        <v>42794</v>
      </c>
      <c r="C557">
        <f>ASURB.MX!H544</f>
        <v>1.4619148468181489E-2</v>
      </c>
      <c r="D557">
        <f t="shared" si="45"/>
        <v>2.0656762570687409E-4</v>
      </c>
      <c r="E557">
        <f t="shared" si="49"/>
        <v>1.8278344054977475E-4</v>
      </c>
      <c r="F557">
        <f t="shared" si="50"/>
        <v>2.166593063072706E-4</v>
      </c>
      <c r="G557">
        <f t="shared" si="48"/>
        <v>1.9795613819761771E-4</v>
      </c>
      <c r="H557">
        <f t="shared" si="46"/>
        <v>7.4157717122078688E-11</v>
      </c>
      <c r="J557">
        <f t="shared" si="47"/>
        <v>1.4069688631864519E-2</v>
      </c>
    </row>
    <row r="558" spans="2:10" x14ac:dyDescent="0.25">
      <c r="B558" s="1">
        <v>42795</v>
      </c>
      <c r="C558">
        <f>ASURB.MX!H545</f>
        <v>1.4997981969271068E-2</v>
      </c>
      <c r="D558">
        <f t="shared" si="45"/>
        <v>2.1216065763622459E-4</v>
      </c>
      <c r="E558">
        <f t="shared" si="49"/>
        <v>1.8454590050981848E-4</v>
      </c>
      <c r="F558">
        <f t="shared" si="50"/>
        <v>2.2880428637264965E-4</v>
      </c>
      <c r="G558">
        <f t="shared" si="48"/>
        <v>1.9921176463258091E-4</v>
      </c>
      <c r="H558">
        <f t="shared" si="46"/>
        <v>1.6767383001981206E-10</v>
      </c>
      <c r="J558">
        <f t="shared" si="47"/>
        <v>1.4114239782311371E-2</v>
      </c>
    </row>
    <row r="559" spans="2:10" x14ac:dyDescent="0.25">
      <c r="B559" s="1">
        <v>42796</v>
      </c>
      <c r="C559">
        <f>ASURB.MX!H546</f>
        <v>-2.9297721316253144E-2</v>
      </c>
      <c r="D559">
        <f t="shared" ref="D559:D622" si="51">_xlfn.VAR.S(C529:C558)</f>
        <v>2.1821258469258172E-4</v>
      </c>
      <c r="E559">
        <f t="shared" si="49"/>
        <v>1.8609981435663411E-4</v>
      </c>
      <c r="F559">
        <f t="shared" si="50"/>
        <v>2.3926684651034421E-4</v>
      </c>
      <c r="G559">
        <f t="shared" si="48"/>
        <v>2.2988402327374176E-4</v>
      </c>
      <c r="H559">
        <f t="shared" ref="H559:H622" si="52">(D559-G559)^2</f>
        <v>1.362224785537911E-10</v>
      </c>
      <c r="J559">
        <f t="shared" si="47"/>
        <v>1.5161926766534052E-2</v>
      </c>
    </row>
    <row r="560" spans="2:10" x14ac:dyDescent="0.25">
      <c r="B560" s="1">
        <v>42797</v>
      </c>
      <c r="C560">
        <f>ASURB.MX!H547</f>
        <v>5.5094924845736819E-3</v>
      </c>
      <c r="D560">
        <f t="shared" si="51"/>
        <v>2.253893785284396E-4</v>
      </c>
      <c r="E560">
        <f t="shared" si="49"/>
        <v>1.9664529992167754E-4</v>
      </c>
      <c r="F560">
        <f t="shared" si="50"/>
        <v>3.4175547206826155E-4</v>
      </c>
      <c r="G560">
        <f t="shared" si="48"/>
        <v>2.2059923220088326E-4</v>
      </c>
      <c r="H560">
        <f t="shared" si="52"/>
        <v>2.2945501839401498E-11</v>
      </c>
      <c r="J560">
        <f t="shared" si="47"/>
        <v>1.4852583351083517E-2</v>
      </c>
    </row>
    <row r="561" spans="2:10" x14ac:dyDescent="0.25">
      <c r="B561" s="1">
        <v>42800</v>
      </c>
      <c r="C561">
        <f>ASURB.MX!H548</f>
        <v>2.5213714776528978E-2</v>
      </c>
      <c r="D561">
        <f t="shared" si="51"/>
        <v>2.2511089607137863E-4</v>
      </c>
      <c r="E561">
        <f t="shared" si="49"/>
        <v>1.9699277936535855E-4</v>
      </c>
      <c r="F561">
        <f t="shared" si="50"/>
        <v>2.9675118602524658E-4</v>
      </c>
      <c r="G561">
        <f t="shared" si="48"/>
        <v>2.3991675296280581E-4</v>
      </c>
      <c r="H561">
        <f t="shared" si="52"/>
        <v>2.1921339828942163E-10</v>
      </c>
      <c r="J561">
        <f t="shared" si="47"/>
        <v>1.5489246365230485E-2</v>
      </c>
    </row>
    <row r="562" spans="2:10" x14ac:dyDescent="0.25">
      <c r="B562" s="1">
        <v>42801</v>
      </c>
      <c r="C562">
        <f>ASURB.MX!H549</f>
        <v>-3.7162847669357273E-4</v>
      </c>
      <c r="D562">
        <f t="shared" si="51"/>
        <v>2.3708161631011461E-4</v>
      </c>
      <c r="E562">
        <f t="shared" si="49"/>
        <v>2.0553640138566427E-4</v>
      </c>
      <c r="F562">
        <f t="shared" si="50"/>
        <v>3.4677800808166929E-4</v>
      </c>
      <c r="G562">
        <f t="shared" si="48"/>
        <v>2.2875903218430723E-4</v>
      </c>
      <c r="H562">
        <f t="shared" si="52"/>
        <v>6.9265406531141015E-11</v>
      </c>
      <c r="J562">
        <f t="shared" si="47"/>
        <v>1.5124782054109316E-2</v>
      </c>
    </row>
    <row r="563" spans="2:10" x14ac:dyDescent="0.25">
      <c r="B563" s="1">
        <v>42802</v>
      </c>
      <c r="C563">
        <f>ASURB.MX!H550</f>
        <v>0</v>
      </c>
      <c r="D563">
        <f t="shared" si="51"/>
        <v>2.1086205975731103E-4</v>
      </c>
      <c r="E563">
        <f t="shared" si="49"/>
        <v>2.0507679797588868E-4</v>
      </c>
      <c r="F563">
        <f t="shared" si="50"/>
        <v>3.4465485636727398E-4</v>
      </c>
      <c r="G563">
        <f t="shared" si="48"/>
        <v>2.1811409170540289E-4</v>
      </c>
      <c r="H563">
        <f t="shared" si="52"/>
        <v>5.2591967376145133E-11</v>
      </c>
      <c r="J563">
        <f t="shared" si="47"/>
        <v>1.4768686187518608E-2</v>
      </c>
    </row>
    <row r="564" spans="2:10" x14ac:dyDescent="0.25">
      <c r="B564" s="1">
        <v>42803</v>
      </c>
      <c r="C564">
        <f>ASURB.MX!H551</f>
        <v>-6.2464572807075748E-3</v>
      </c>
      <c r="D564">
        <f t="shared" si="51"/>
        <v>2.0070752456743135E-4</v>
      </c>
      <c r="E564">
        <f t="shared" si="49"/>
        <v>2.0431780740022597E-4</v>
      </c>
      <c r="F564">
        <f t="shared" si="50"/>
        <v>2.8434080150617789E-4</v>
      </c>
      <c r="G564">
        <f t="shared" si="48"/>
        <v>2.0978014840707684E-4</v>
      </c>
      <c r="H564">
        <f t="shared" si="52"/>
        <v>8.2312503335703731E-11</v>
      </c>
      <c r="J564">
        <f t="shared" si="47"/>
        <v>1.4483789159162628E-2</v>
      </c>
    </row>
    <row r="565" spans="2:10" x14ac:dyDescent="0.25">
      <c r="B565" s="1">
        <v>42804</v>
      </c>
      <c r="C565">
        <f>ASURB.MX!H552</f>
        <v>-1.7473037587927914E-3</v>
      </c>
      <c r="D565">
        <f t="shared" si="51"/>
        <v>2.0150124442674364E-4</v>
      </c>
      <c r="E565">
        <f t="shared" si="49"/>
        <v>1.966569892031239E-4</v>
      </c>
      <c r="F565">
        <f t="shared" si="50"/>
        <v>2.3585566066301947E-4</v>
      </c>
      <c r="G565">
        <f t="shared" si="48"/>
        <v>2.0016043014074492E-4</v>
      </c>
      <c r="H565">
        <f t="shared" si="52"/>
        <v>1.7977829495382585E-12</v>
      </c>
      <c r="J565">
        <f t="shared" si="47"/>
        <v>1.4147806548746167E-2</v>
      </c>
    </row>
    <row r="566" spans="2:10" x14ac:dyDescent="0.25">
      <c r="B566" s="1">
        <v>42807</v>
      </c>
      <c r="C566">
        <f>ASURB.MX!H553</f>
        <v>-4.1620019212928626E-3</v>
      </c>
      <c r="D566">
        <f t="shared" si="51"/>
        <v>1.782583284163544E-4</v>
      </c>
      <c r="E566">
        <f t="shared" si="49"/>
        <v>1.9131636561943251E-4</v>
      </c>
      <c r="F566">
        <f t="shared" si="50"/>
        <v>2.1826420899692176E-4</v>
      </c>
      <c r="G566">
        <f t="shared" si="48"/>
        <v>1.916523444931012E-4</v>
      </c>
      <c r="H566">
        <f t="shared" si="52"/>
        <v>1.7939966666415176E-10</v>
      </c>
      <c r="J566">
        <f t="shared" si="47"/>
        <v>1.3843855839075369E-2</v>
      </c>
    </row>
    <row r="567" spans="2:10" x14ac:dyDescent="0.25">
      <c r="B567" s="1">
        <v>42808</v>
      </c>
      <c r="C567">
        <f>ASURB.MX!H554</f>
        <v>-1.1480271961893928E-2</v>
      </c>
      <c r="D567">
        <f t="shared" si="51"/>
        <v>1.7104976077320991E-4</v>
      </c>
      <c r="E567">
        <f t="shared" si="49"/>
        <v>1.9011217399769623E-4</v>
      </c>
      <c r="F567">
        <f t="shared" si="50"/>
        <v>2.2092796343409964E-4</v>
      </c>
      <c r="G567">
        <f t="shared" si="48"/>
        <v>1.8886705396449558E-4</v>
      </c>
      <c r="H567">
        <f t="shared" si="52"/>
        <v>3.1745593666423476E-10</v>
      </c>
      <c r="J567">
        <f t="shared" si="47"/>
        <v>1.3742891033712505E-2</v>
      </c>
    </row>
    <row r="568" spans="2:10" x14ac:dyDescent="0.25">
      <c r="B568" s="1">
        <v>42809</v>
      </c>
      <c r="C568">
        <f>ASURB.MX!H555</f>
        <v>-1.1645649858613525E-2</v>
      </c>
      <c r="D568">
        <f t="shared" si="51"/>
        <v>1.7692780993364365E-4</v>
      </c>
      <c r="E568">
        <f t="shared" si="49"/>
        <v>1.7393338209289021E-4</v>
      </c>
      <c r="F568">
        <f t="shared" si="50"/>
        <v>2.1499535185011762E-4</v>
      </c>
      <c r="G568">
        <f t="shared" si="48"/>
        <v>1.8638934036391849E-4</v>
      </c>
      <c r="H568">
        <f t="shared" si="52"/>
        <v>8.9520558083016806E-11</v>
      </c>
      <c r="J568">
        <f t="shared" si="47"/>
        <v>1.3652448145439649E-2</v>
      </c>
    </row>
    <row r="569" spans="2:10" x14ac:dyDescent="0.25">
      <c r="B569" s="1">
        <v>42810</v>
      </c>
      <c r="C569">
        <f>ASURB.MX!H556</f>
        <v>1.6550344066008846E-2</v>
      </c>
      <c r="D569">
        <f t="shared" si="51"/>
        <v>1.8265019366781258E-4</v>
      </c>
      <c r="E569">
        <f t="shared" si="49"/>
        <v>1.7316832200564333E-4</v>
      </c>
      <c r="F569">
        <f t="shared" si="50"/>
        <v>1.9269304999865801E-4</v>
      </c>
      <c r="G569">
        <f t="shared" si="48"/>
        <v>1.9046215706811217E-4</v>
      </c>
      <c r="H569">
        <f t="shared" si="52"/>
        <v>6.1026772167620428E-11</v>
      </c>
      <c r="J569">
        <f t="shared" si="47"/>
        <v>1.3800802768973702E-2</v>
      </c>
    </row>
    <row r="570" spans="2:10" x14ac:dyDescent="0.25">
      <c r="B570" s="1">
        <v>42811</v>
      </c>
      <c r="C570">
        <f>ASURB.MX!H557</f>
        <v>1.391788232242739E-2</v>
      </c>
      <c r="D570">
        <f t="shared" si="51"/>
        <v>1.9031908312955342E-4</v>
      </c>
      <c r="E570">
        <f t="shared" si="49"/>
        <v>1.7636848466491811E-4</v>
      </c>
      <c r="F570">
        <f t="shared" si="50"/>
        <v>1.3927180970510131E-4</v>
      </c>
      <c r="G570">
        <f t="shared" si="48"/>
        <v>1.9061317157497584E-4</v>
      </c>
      <c r="H570">
        <f t="shared" si="52"/>
        <v>8.6488013730976315E-14</v>
      </c>
      <c r="J570">
        <f t="shared" si="47"/>
        <v>1.3806272906725255E-2</v>
      </c>
    </row>
    <row r="571" spans="2:10" x14ac:dyDescent="0.25">
      <c r="B571" s="1">
        <v>42815</v>
      </c>
      <c r="C571">
        <f>ASURB.MX!H558</f>
        <v>-2.0791108072284681E-2</v>
      </c>
      <c r="D571">
        <f t="shared" si="51"/>
        <v>1.9552933528811309E-4</v>
      </c>
      <c r="E571">
        <f t="shared" si="49"/>
        <v>1.7152899385552671E-4</v>
      </c>
      <c r="F571">
        <f t="shared" si="50"/>
        <v>1.5446529199377574E-4</v>
      </c>
      <c r="G571">
        <f t="shared" si="48"/>
        <v>2.0185829878092493E-4</v>
      </c>
      <c r="H571">
        <f t="shared" si="52"/>
        <v>4.0055778893345104E-11</v>
      </c>
      <c r="J571">
        <f t="shared" si="47"/>
        <v>1.420768449751489E-2</v>
      </c>
    </row>
    <row r="572" spans="2:10" x14ac:dyDescent="0.25">
      <c r="B572" s="1">
        <v>42816</v>
      </c>
      <c r="C572">
        <f>ASURB.MX!H559</f>
        <v>1.46088660506871E-3</v>
      </c>
      <c r="D572">
        <f t="shared" si="51"/>
        <v>2.1250452533742243E-4</v>
      </c>
      <c r="E572">
        <f t="shared" si="49"/>
        <v>1.7788078218498993E-4</v>
      </c>
      <c r="F572">
        <f t="shared" si="50"/>
        <v>1.2881830146701945E-4</v>
      </c>
      <c r="G572">
        <f t="shared" si="48"/>
        <v>1.9256445261731412E-4</v>
      </c>
      <c r="H572">
        <f t="shared" si="52"/>
        <v>3.9760650008320771E-10</v>
      </c>
      <c r="J572">
        <f t="shared" si="47"/>
        <v>1.3876759442222601E-2</v>
      </c>
    </row>
    <row r="573" spans="2:10" x14ac:dyDescent="0.25">
      <c r="B573" s="1">
        <v>42817</v>
      </c>
      <c r="C573">
        <f>ASURB.MX!H560</f>
        <v>4.3385447715768247E-3</v>
      </c>
      <c r="D573">
        <f t="shared" si="51"/>
        <v>2.1249644909001103E-4</v>
      </c>
      <c r="E573">
        <f t="shared" si="49"/>
        <v>1.6831367516928516E-4</v>
      </c>
      <c r="F573">
        <f t="shared" si="50"/>
        <v>1.3006059308871232E-4</v>
      </c>
      <c r="G573">
        <f t="shared" si="48"/>
        <v>1.844796669994766E-4</v>
      </c>
      <c r="H573">
        <f t="shared" si="52"/>
        <v>7.8494007870849109E-10</v>
      </c>
      <c r="J573">
        <f t="shared" si="47"/>
        <v>1.3582329218491083E-2</v>
      </c>
    </row>
    <row r="574" spans="2:10" x14ac:dyDescent="0.25">
      <c r="B574" s="1">
        <v>42818</v>
      </c>
      <c r="C574">
        <f>ASURB.MX!H561</f>
        <v>5.061533768772207E-2</v>
      </c>
      <c r="D574">
        <f t="shared" si="51"/>
        <v>1.8790694006725155E-4</v>
      </c>
      <c r="E574">
        <f t="shared" si="49"/>
        <v>1.6810549255196044E-4</v>
      </c>
      <c r="F574">
        <f t="shared" si="50"/>
        <v>1.342706331849561E-4</v>
      </c>
      <c r="G574">
        <f t="shared" si="48"/>
        <v>2.9510974701040058E-4</v>
      </c>
      <c r="H574">
        <f t="shared" si="52"/>
        <v>1.1492441816490082E-8</v>
      </c>
      <c r="J574">
        <f t="shared" si="47"/>
        <v>1.7178758599223652E-2</v>
      </c>
    </row>
    <row r="575" spans="2:10" x14ac:dyDescent="0.25">
      <c r="B575" s="1">
        <v>42821</v>
      </c>
      <c r="C575">
        <f>ASURB.MX!H562</f>
        <v>-6.5098187251853307E-3</v>
      </c>
      <c r="D575">
        <f t="shared" si="51"/>
        <v>2.7185647203709708E-4</v>
      </c>
      <c r="E575">
        <f t="shared" si="49"/>
        <v>2.0265747468540757E-4</v>
      </c>
      <c r="F575">
        <f t="shared" si="50"/>
        <v>4.0369273475430816E-4</v>
      </c>
      <c r="G575">
        <f t="shared" si="48"/>
        <v>2.8334926198032303E-4</v>
      </c>
      <c r="H575">
        <f t="shared" si="52"/>
        <v>1.3208422067911549E-10</v>
      </c>
      <c r="J575">
        <f t="shared" si="47"/>
        <v>1.6832981375274048E-2</v>
      </c>
    </row>
    <row r="576" spans="2:10" x14ac:dyDescent="0.25">
      <c r="B576" s="1">
        <v>42822</v>
      </c>
      <c r="C576">
        <f>ASURB.MX!H563</f>
        <v>9.928422922816026E-3</v>
      </c>
      <c r="D576">
        <f t="shared" si="51"/>
        <v>2.7130407314424933E-4</v>
      </c>
      <c r="E576">
        <f t="shared" si="49"/>
        <v>2.0016771328456155E-4</v>
      </c>
      <c r="F576">
        <f t="shared" si="50"/>
        <v>4.1173196741934193E-4</v>
      </c>
      <c r="G576">
        <f t="shared" si="48"/>
        <v>2.7475101735851827E-4</v>
      </c>
      <c r="H576">
        <f t="shared" si="52"/>
        <v>1.1881424416282122E-11</v>
      </c>
      <c r="J576">
        <f t="shared" si="47"/>
        <v>1.6575615142688318E-2</v>
      </c>
    </row>
    <row r="577" spans="2:10" x14ac:dyDescent="0.25">
      <c r="B577" s="1">
        <v>42823</v>
      </c>
      <c r="C577">
        <f>ASURB.MX!H564</f>
        <v>-1.4170553702340083E-2</v>
      </c>
      <c r="D577">
        <f t="shared" si="51"/>
        <v>2.6734139241056583E-4</v>
      </c>
      <c r="E577">
        <f t="shared" si="49"/>
        <v>2.0110812074323141E-4</v>
      </c>
      <c r="F577">
        <f t="shared" si="50"/>
        <v>4.0844193076944465E-4</v>
      </c>
      <c r="G577">
        <f t="shared" si="48"/>
        <v>2.7131003718564793E-4</v>
      </c>
      <c r="H577">
        <f t="shared" si="52"/>
        <v>1.5750141350786406E-11</v>
      </c>
      <c r="J577">
        <f t="shared" si="47"/>
        <v>1.6471491650292269E-2</v>
      </c>
    </row>
    <row r="578" spans="2:10" x14ac:dyDescent="0.25">
      <c r="B578" s="1">
        <v>42824</v>
      </c>
      <c r="C578">
        <f>ASURB.MX!H565</f>
        <v>1.7696981504024965E-2</v>
      </c>
      <c r="D578">
        <f t="shared" si="51"/>
        <v>2.722391042330152E-4</v>
      </c>
      <c r="E578">
        <f t="shared" si="49"/>
        <v>2.0381231018108166E-4</v>
      </c>
      <c r="F578">
        <f t="shared" si="50"/>
        <v>4.1880211949600518E-4</v>
      </c>
      <c r="G578">
        <f t="shared" si="48"/>
        <v>2.7325853659861127E-4</v>
      </c>
      <c r="H578">
        <f t="shared" si="52"/>
        <v>1.0392423480247978E-12</v>
      </c>
      <c r="J578">
        <f t="shared" si="47"/>
        <v>1.6530533463824187E-2</v>
      </c>
    </row>
    <row r="579" spans="2:10" x14ac:dyDescent="0.25">
      <c r="B579" s="1">
        <v>42825</v>
      </c>
      <c r="C579">
        <f>ASURB.MX!H566</f>
        <v>-3.0747386493307188E-2</v>
      </c>
      <c r="D579">
        <f t="shared" si="51"/>
        <v>2.7889508964085781E-4</v>
      </c>
      <c r="E579">
        <f t="shared" si="49"/>
        <v>2.0761042391789951E-4</v>
      </c>
      <c r="F579">
        <f t="shared" si="50"/>
        <v>4.0047344338574949E-4</v>
      </c>
      <c r="G579">
        <f t="shared" si="48"/>
        <v>3.0453566131016406E-4</v>
      </c>
      <c r="H579">
        <f t="shared" si="52"/>
        <v>6.5743891552882999E-10</v>
      </c>
      <c r="J579">
        <f t="shared" si="47"/>
        <v>1.7450950154938957E-2</v>
      </c>
    </row>
    <row r="580" spans="2:10" x14ac:dyDescent="0.25">
      <c r="B580" s="1">
        <v>42828</v>
      </c>
      <c r="C580">
        <f>ASURB.MX!H567</f>
        <v>4.9601405851979176E-2</v>
      </c>
      <c r="D580">
        <f t="shared" si="51"/>
        <v>3.1404974219059165E-4</v>
      </c>
      <c r="E580">
        <f t="shared" si="49"/>
        <v>2.2232215742395072E-4</v>
      </c>
      <c r="F580">
        <f t="shared" si="50"/>
        <v>5.269930503414553E-4</v>
      </c>
      <c r="G580">
        <f t="shared" si="48"/>
        <v>4.0485072704132363E-4</v>
      </c>
      <c r="H580">
        <f t="shared" si="52"/>
        <v>8.2448188498628598E-9</v>
      </c>
      <c r="J580">
        <f t="shared" si="47"/>
        <v>2.0120902739224292E-2</v>
      </c>
    </row>
    <row r="581" spans="2:10" x14ac:dyDescent="0.25">
      <c r="B581" s="1">
        <v>42829</v>
      </c>
      <c r="C581">
        <f>ASURB.MX!H568</f>
        <v>8.7150438810958946E-3</v>
      </c>
      <c r="D581">
        <f t="shared" si="51"/>
        <v>3.8125469674425971E-4</v>
      </c>
      <c r="E581">
        <f t="shared" si="49"/>
        <v>2.5308892818469387E-4</v>
      </c>
      <c r="F581">
        <f t="shared" si="50"/>
        <v>7.4427834356608847E-4</v>
      </c>
      <c r="G581">
        <f t="shared" si="48"/>
        <v>3.8954594345501364E-4</v>
      </c>
      <c r="H581">
        <f t="shared" si="52"/>
        <v>6.8744772018587978E-11</v>
      </c>
      <c r="J581">
        <f t="shared" si="47"/>
        <v>1.9736918286678232E-2</v>
      </c>
    </row>
    <row r="582" spans="2:10" x14ac:dyDescent="0.25">
      <c r="B582" s="1">
        <v>42830</v>
      </c>
      <c r="C582">
        <f>ASURB.MX!H569</f>
        <v>-1.0121264888926026E-2</v>
      </c>
      <c r="D582">
        <f t="shared" si="51"/>
        <v>3.7459557301879184E-4</v>
      </c>
      <c r="E582">
        <f t="shared" si="49"/>
        <v>2.5285435916062686E-4</v>
      </c>
      <c r="F582">
        <f t="shared" si="50"/>
        <v>6.5473955888480117E-4</v>
      </c>
      <c r="G582">
        <f t="shared" si="48"/>
        <v>3.761859216949367E-4</v>
      </c>
      <c r="H582">
        <f t="shared" si="52"/>
        <v>2.529208911715704E-12</v>
      </c>
      <c r="J582">
        <f t="shared" si="47"/>
        <v>1.939551292683276E-2</v>
      </c>
    </row>
    <row r="583" spans="2:10" x14ac:dyDescent="0.25">
      <c r="B583" s="1">
        <v>42831</v>
      </c>
      <c r="C583">
        <f>ASURB.MX!H570</f>
        <v>6.6909849239466532E-3</v>
      </c>
      <c r="D583">
        <f t="shared" si="51"/>
        <v>3.7960287804977616E-4</v>
      </c>
      <c r="E583">
        <f t="shared" si="49"/>
        <v>2.5502020687757882E-4</v>
      </c>
      <c r="F583">
        <f t="shared" si="50"/>
        <v>6.87797510691895E-4</v>
      </c>
      <c r="G583">
        <f t="shared" si="48"/>
        <v>3.6076397136216957E-4</v>
      </c>
      <c r="H583">
        <f t="shared" si="52"/>
        <v>3.5490440518434807E-10</v>
      </c>
      <c r="J583">
        <f t="shared" si="47"/>
        <v>1.8993787704461942E-2</v>
      </c>
    </row>
    <row r="584" spans="2:10" x14ac:dyDescent="0.25">
      <c r="B584" s="1">
        <v>42832</v>
      </c>
      <c r="C584">
        <f>ASURB.MX!H571</f>
        <v>-2.0684226690718021E-2</v>
      </c>
      <c r="D584">
        <f t="shared" si="51"/>
        <v>3.60779773894498E-4</v>
      </c>
      <c r="E584">
        <f t="shared" si="49"/>
        <v>2.5493098963827834E-4</v>
      </c>
      <c r="F584">
        <f t="shared" si="50"/>
        <v>6.8647098096035646E-4</v>
      </c>
      <c r="G584">
        <f t="shared" si="48"/>
        <v>3.638851197578622E-4</v>
      </c>
      <c r="H584">
        <f t="shared" si="52"/>
        <v>9.6431729311131398E-12</v>
      </c>
      <c r="J584">
        <f t="shared" si="47"/>
        <v>1.9075773110358126E-2</v>
      </c>
    </row>
    <row r="585" spans="2:10" x14ac:dyDescent="0.25">
      <c r="B585" s="1">
        <v>42835</v>
      </c>
      <c r="C585">
        <f>ASURB.MX!H572</f>
        <v>1.0851524900677771E-2</v>
      </c>
      <c r="D585">
        <f t="shared" si="51"/>
        <v>3.6326012893516524E-4</v>
      </c>
      <c r="E585">
        <f t="shared" si="49"/>
        <v>2.622881903431011E-4</v>
      </c>
      <c r="F585">
        <f t="shared" si="50"/>
        <v>5.2231374093241107E-4</v>
      </c>
      <c r="G585">
        <f t="shared" si="48"/>
        <v>3.5243187071701151E-4</v>
      </c>
      <c r="H585">
        <f t="shared" si="52"/>
        <v>1.172511760390137E-10</v>
      </c>
      <c r="J585">
        <f t="shared" si="47"/>
        <v>1.877316890450335E-2</v>
      </c>
    </row>
    <row r="586" spans="2:10" x14ac:dyDescent="0.25">
      <c r="B586" s="1">
        <v>42836</v>
      </c>
      <c r="C586">
        <f>ASURB.MX!H573</f>
        <v>1.2595361649493347E-2</v>
      </c>
      <c r="D586">
        <f t="shared" si="51"/>
        <v>3.579643378360668E-4</v>
      </c>
      <c r="E586">
        <f t="shared" si="49"/>
        <v>2.6342427452596398E-4</v>
      </c>
      <c r="F586">
        <f t="shared" si="50"/>
        <v>5.2332774775385252E-4</v>
      </c>
      <c r="G586">
        <f t="shared" si="48"/>
        <v>3.4341421778927999E-4</v>
      </c>
      <c r="H586">
        <f t="shared" si="52"/>
        <v>2.1170599337590721E-10</v>
      </c>
      <c r="J586">
        <f t="shared" si="47"/>
        <v>1.8531438632477512E-2</v>
      </c>
    </row>
    <row r="587" spans="2:10" x14ac:dyDescent="0.25">
      <c r="B587" s="1">
        <v>42837</v>
      </c>
      <c r="C587">
        <f>ASURB.MX!H574</f>
        <v>-2.4190423420887997E-2</v>
      </c>
      <c r="D587">
        <f t="shared" si="51"/>
        <v>3.6061852846357021E-4</v>
      </c>
      <c r="E587">
        <f t="shared" si="49"/>
        <v>2.650645150448526E-4</v>
      </c>
      <c r="F587">
        <f t="shared" si="50"/>
        <v>5.2827785398613491E-4</v>
      </c>
      <c r="G587">
        <f t="shared" si="48"/>
        <v>3.5466424795169084E-4</v>
      </c>
      <c r="H587">
        <f t="shared" si="52"/>
        <v>3.5453456414146426E-11</v>
      </c>
      <c r="J587">
        <f t="shared" si="47"/>
        <v>1.8832531639471385E-2</v>
      </c>
    </row>
    <row r="588" spans="2:10" x14ac:dyDescent="0.25">
      <c r="B588" s="1">
        <v>42842</v>
      </c>
      <c r="C588">
        <f>ASURB.MX!H575</f>
        <v>1.6903851372431666E-2</v>
      </c>
      <c r="D588">
        <f t="shared" si="51"/>
        <v>3.8020103583761699E-4</v>
      </c>
      <c r="E588">
        <f t="shared" si="49"/>
        <v>2.7484975583461253E-4</v>
      </c>
      <c r="F588">
        <f t="shared" si="50"/>
        <v>5.7664550672518263E-4</v>
      </c>
      <c r="G588">
        <f t="shared" si="48"/>
        <v>3.5145697576464583E-4</v>
      </c>
      <c r="H588">
        <f t="shared" si="52"/>
        <v>8.2622098947857453E-10</v>
      </c>
      <c r="J588">
        <f t="shared" si="47"/>
        <v>1.874718580919936E-2</v>
      </c>
    </row>
    <row r="589" spans="2:10" x14ac:dyDescent="0.25">
      <c r="B589" s="1">
        <v>42843</v>
      </c>
      <c r="C589">
        <f>ASURB.MX!H576</f>
        <v>-1.2539932344635643E-2</v>
      </c>
      <c r="D589">
        <f t="shared" si="51"/>
        <v>3.8204581433501345E-4</v>
      </c>
      <c r="E589">
        <f t="shared" si="49"/>
        <v>2.7814792800314462E-4</v>
      </c>
      <c r="F589">
        <f t="shared" si="50"/>
        <v>5.7394899244352841E-4</v>
      </c>
      <c r="G589">
        <f t="shared" si="48"/>
        <v>3.4241985618861209E-4</v>
      </c>
      <c r="H589">
        <f t="shared" si="52"/>
        <v>1.5702165590203522E-9</v>
      </c>
      <c r="J589">
        <f t="shared" si="47"/>
        <v>1.8504590138357889E-2</v>
      </c>
    </row>
    <row r="590" spans="2:10" x14ac:dyDescent="0.25">
      <c r="B590" s="1">
        <v>42844</v>
      </c>
      <c r="C590">
        <f>ASURB.MX!H577</f>
        <v>3.9910369897407268E-3</v>
      </c>
      <c r="D590">
        <f t="shared" si="51"/>
        <v>3.5529623558155297E-4</v>
      </c>
      <c r="E590">
        <f t="shared" si="49"/>
        <v>2.776761224547244E-4</v>
      </c>
      <c r="F590">
        <f t="shared" si="50"/>
        <v>4.7475672746534237E-4</v>
      </c>
      <c r="G590">
        <f t="shared" si="48"/>
        <v>3.2722709051901988E-4</v>
      </c>
      <c r="H590">
        <f t="shared" si="52"/>
        <v>7.8787690454152578E-10</v>
      </c>
      <c r="J590">
        <f t="shared" si="47"/>
        <v>1.8089419297451753E-2</v>
      </c>
    </row>
    <row r="591" spans="2:10" x14ac:dyDescent="0.25">
      <c r="B591" s="1">
        <v>42845</v>
      </c>
      <c r="C591">
        <f>ASURB.MX!H578</f>
        <v>1.621271819480281E-3</v>
      </c>
      <c r="D591">
        <f t="shared" si="51"/>
        <v>3.5505856965814536E-4</v>
      </c>
      <c r="E591">
        <f t="shared" si="49"/>
        <v>2.7706126683407409E-4</v>
      </c>
      <c r="F591">
        <f t="shared" si="50"/>
        <v>2.1838076968978728E-4</v>
      </c>
      <c r="G591">
        <f t="shared" si="48"/>
        <v>3.1212240850886618E-4</v>
      </c>
      <c r="H591">
        <f t="shared" si="52"/>
        <v>1.8435139342368709E-9</v>
      </c>
      <c r="J591">
        <f t="shared" si="47"/>
        <v>1.7666986401445667E-2</v>
      </c>
    </row>
    <row r="592" spans="2:10" x14ac:dyDescent="0.25">
      <c r="B592" s="1">
        <v>42846</v>
      </c>
      <c r="C592">
        <f>ASURB.MX!H579</f>
        <v>1.0023605956833282E-2</v>
      </c>
      <c r="D592">
        <f t="shared" si="51"/>
        <v>3.365828273216406E-4</v>
      </c>
      <c r="E592">
        <f t="shared" si="49"/>
        <v>2.7300727251153533E-4</v>
      </c>
      <c r="F592">
        <f t="shared" si="50"/>
        <v>2.0844688646720039E-4</v>
      </c>
      <c r="G592">
        <f t="shared" si="48"/>
        <v>3.0227362230183521E-4</v>
      </c>
      <c r="H592">
        <f t="shared" si="52"/>
        <v>1.1771215490910392E-9</v>
      </c>
      <c r="J592">
        <f t="shared" si="47"/>
        <v>1.738601801166199E-2</v>
      </c>
    </row>
    <row r="593" spans="2:10" x14ac:dyDescent="0.25">
      <c r="B593" s="1">
        <v>42849</v>
      </c>
      <c r="C593">
        <f>ASURB.MX!H580</f>
        <v>2.5594748818611693E-2</v>
      </c>
      <c r="D593">
        <f t="shared" si="51"/>
        <v>3.3872188437479963E-4</v>
      </c>
      <c r="E593">
        <f t="shared" si="49"/>
        <v>2.670108463079587E-4</v>
      </c>
      <c r="F593">
        <f t="shared" si="50"/>
        <v>2.1038128005492095E-4</v>
      </c>
      <c r="G593">
        <f t="shared" si="48"/>
        <v>3.1869142984498877E-4</v>
      </c>
      <c r="H593">
        <f t="shared" si="52"/>
        <v>4.0121910867082012E-10</v>
      </c>
      <c r="J593">
        <f t="shared" ref="J593:J656" si="53">SQRT(G593)</f>
        <v>1.7851930703567859E-2</v>
      </c>
    </row>
    <row r="594" spans="2:10" x14ac:dyDescent="0.25">
      <c r="B594" s="1">
        <v>42850</v>
      </c>
      <c r="C594">
        <f>ASURB.MX!H581</f>
        <v>1.2513826228198487E-2</v>
      </c>
      <c r="D594">
        <f t="shared" si="51"/>
        <v>3.5700052250276063E-4</v>
      </c>
      <c r="E594">
        <f t="shared" si="49"/>
        <v>2.6515868709558001E-4</v>
      </c>
      <c r="F594">
        <f t="shared" si="50"/>
        <v>2.7201331877589049E-4</v>
      </c>
      <c r="G594">
        <f t="shared" ref="G594:G657" si="54">$M$14*(G593)+(1-$M$14)*(C594^2)</f>
        <v>3.1114856775036047E-4</v>
      </c>
      <c r="H594">
        <f t="shared" si="52"/>
        <v>2.1024017546161507E-9</v>
      </c>
      <c r="J594">
        <f t="shared" si="53"/>
        <v>1.763940383772537E-2</v>
      </c>
    </row>
    <row r="595" spans="2:10" x14ac:dyDescent="0.25">
      <c r="B595" s="1">
        <v>42851</v>
      </c>
      <c r="C595">
        <f>ASURB.MX!H582</f>
        <v>5.5986198506628466E-3</v>
      </c>
      <c r="D595">
        <f t="shared" si="51"/>
        <v>3.5693883159762464E-4</v>
      </c>
      <c r="E595">
        <f t="shared" si="49"/>
        <v>2.6670474114495534E-4</v>
      </c>
      <c r="F595">
        <f t="shared" si="50"/>
        <v>2.1180101586125078E-4</v>
      </c>
      <c r="G595">
        <f t="shared" si="54"/>
        <v>2.9812832917150227E-4</v>
      </c>
      <c r="H595">
        <f t="shared" si="52"/>
        <v>3.4586751956129451E-9</v>
      </c>
      <c r="J595">
        <f t="shared" si="53"/>
        <v>1.7266393056208997E-2</v>
      </c>
    </row>
    <row r="596" spans="2:10" x14ac:dyDescent="0.25">
      <c r="B596" s="1">
        <v>42852</v>
      </c>
      <c r="C596">
        <f>ASURB.MX!H583</f>
        <v>-5.3460512238031905E-3</v>
      </c>
      <c r="D596">
        <f t="shared" si="51"/>
        <v>3.5608224048705678E-4</v>
      </c>
      <c r="E596">
        <f t="shared" si="49"/>
        <v>2.6643539816388135E-4</v>
      </c>
      <c r="F596">
        <f t="shared" si="50"/>
        <v>2.0858947092221013E-4</v>
      </c>
      <c r="G596">
        <f t="shared" si="54"/>
        <v>2.8558533541128673E-4</v>
      </c>
      <c r="H596">
        <f t="shared" si="52"/>
        <v>4.9698136252621333E-9</v>
      </c>
      <c r="J596">
        <f t="shared" si="53"/>
        <v>1.689927026268551E-2</v>
      </c>
    </row>
    <row r="597" spans="2:10" x14ac:dyDescent="0.25">
      <c r="B597" s="1">
        <v>42853</v>
      </c>
      <c r="C597">
        <f>ASURB.MX!H584</f>
        <v>2.5226551383126317E-3</v>
      </c>
      <c r="D597">
        <f t="shared" si="51"/>
        <v>3.5677414940500678E-4</v>
      </c>
      <c r="E597">
        <f t="shared" si="49"/>
        <v>2.6726662811283399E-4</v>
      </c>
      <c r="F597">
        <f t="shared" si="50"/>
        <v>2.1133837779409827E-4</v>
      </c>
      <c r="G597">
        <f t="shared" si="54"/>
        <v>2.7259220148271354E-4</v>
      </c>
      <c r="H597">
        <f t="shared" si="52"/>
        <v>7.0866003559916919E-9</v>
      </c>
      <c r="J597">
        <f t="shared" si="53"/>
        <v>1.651036648541496E-2</v>
      </c>
    </row>
    <row r="598" spans="2:10" x14ac:dyDescent="0.25">
      <c r="B598" s="1">
        <v>42857</v>
      </c>
      <c r="C598">
        <f>ASURB.MX!H585</f>
        <v>6.8324568462384716E-2</v>
      </c>
      <c r="D598">
        <f t="shared" si="51"/>
        <v>3.4865088366022658E-4</v>
      </c>
      <c r="E598">
        <f t="shared" si="49"/>
        <v>2.6687747414102559E-4</v>
      </c>
      <c r="F598">
        <f t="shared" si="50"/>
        <v>1.1881262314100795E-4</v>
      </c>
      <c r="G598">
        <f t="shared" si="54"/>
        <v>4.7713704320027461E-4</v>
      </c>
      <c r="H598">
        <f t="shared" si="52"/>
        <v>1.6508693193350676E-8</v>
      </c>
      <c r="J598">
        <f t="shared" si="53"/>
        <v>2.184346683107502E-2</v>
      </c>
    </row>
    <row r="599" spans="2:10" x14ac:dyDescent="0.25">
      <c r="B599" s="1">
        <v>42858</v>
      </c>
      <c r="C599">
        <f>ASURB.MX!H586</f>
        <v>-3.8974087893814818E-2</v>
      </c>
      <c r="D599">
        <f t="shared" si="51"/>
        <v>4.7462010908170339E-4</v>
      </c>
      <c r="E599">
        <f t="shared" ref="E599:E662" si="55">_xlfn.VAR.S(C529:C598)</f>
        <v>3.2906369848485236E-4</v>
      </c>
      <c r="F599">
        <f t="shared" si="50"/>
        <v>5.0680833872086394E-4</v>
      </c>
      <c r="G599">
        <f t="shared" si="54"/>
        <v>5.256175386989376E-4</v>
      </c>
      <c r="H599">
        <f t="shared" si="52"/>
        <v>2.6007378275647562E-9</v>
      </c>
      <c r="J599">
        <f t="shared" si="53"/>
        <v>2.2926350313535244E-2</v>
      </c>
    </row>
    <row r="600" spans="2:10" x14ac:dyDescent="0.25">
      <c r="B600" s="1">
        <v>42859</v>
      </c>
      <c r="C600">
        <f>ASURB.MX!H587</f>
        <v>-6.2172009918228287E-3</v>
      </c>
      <c r="D600">
        <f t="shared" si="51"/>
        <v>5.4017085980281258E-4</v>
      </c>
      <c r="E600">
        <f t="shared" si="55"/>
        <v>3.4267975583703036E-4</v>
      </c>
      <c r="F600">
        <f t="shared" si="50"/>
        <v>7.1631803824625357E-4</v>
      </c>
      <c r="G600">
        <f t="shared" si="54"/>
        <v>5.0295743990752789E-4</v>
      </c>
      <c r="H600">
        <f t="shared" si="52"/>
        <v>1.3848386203027704E-9</v>
      </c>
      <c r="J600">
        <f t="shared" si="53"/>
        <v>2.2426712641569382E-2</v>
      </c>
    </row>
    <row r="601" spans="2:10" x14ac:dyDescent="0.25">
      <c r="B601" s="1">
        <v>42860</v>
      </c>
      <c r="C601">
        <f>ASURB.MX!H588</f>
        <v>3.1608516174418615E-2</v>
      </c>
      <c r="D601">
        <f t="shared" si="51"/>
        <v>5.4127500049676758E-4</v>
      </c>
      <c r="E601">
        <f t="shared" si="55"/>
        <v>3.4347437841488284E-4</v>
      </c>
      <c r="F601">
        <f t="shared" si="50"/>
        <v>7.3716482437122537E-4</v>
      </c>
      <c r="G601">
        <f t="shared" si="54"/>
        <v>5.2604457145597556E-4</v>
      </c>
      <c r="H601">
        <f t="shared" si="52"/>
        <v>2.3196596876660085E-10</v>
      </c>
      <c r="J601">
        <f t="shared" si="53"/>
        <v>2.2935661565692312E-2</v>
      </c>
    </row>
    <row r="602" spans="2:10" x14ac:dyDescent="0.25">
      <c r="B602" s="1">
        <v>42863</v>
      </c>
      <c r="C602">
        <f>ASURB.MX!H589</f>
        <v>-1.2427147495362875E-2</v>
      </c>
      <c r="D602">
        <f t="shared" si="51"/>
        <v>5.4208986699576744E-4</v>
      </c>
      <c r="E602">
        <f t="shared" si="55"/>
        <v>3.5294409836405507E-4</v>
      </c>
      <c r="F602">
        <f t="shared" si="50"/>
        <v>7.8747233286642626E-4</v>
      </c>
      <c r="G602">
        <f t="shared" si="54"/>
        <v>5.0875225984186657E-4</v>
      </c>
      <c r="H602">
        <f t="shared" si="52"/>
        <v>1.1113960507478224E-9</v>
      </c>
      <c r="J602">
        <f t="shared" si="53"/>
        <v>2.2555537232392994E-2</v>
      </c>
    </row>
    <row r="603" spans="2:10" x14ac:dyDescent="0.25">
      <c r="B603" s="1">
        <v>42864</v>
      </c>
      <c r="C603">
        <f>ASURB.MX!H590</f>
        <v>-2.525563959953187E-3</v>
      </c>
      <c r="D603">
        <f t="shared" si="51"/>
        <v>5.5292081420562061E-4</v>
      </c>
      <c r="E603">
        <f t="shared" si="55"/>
        <v>3.4609261121476645E-4</v>
      </c>
      <c r="F603">
        <f t="shared" ref="F603:F666" si="56">_xlfn.VAR.S(C593:C602)</f>
        <v>8.4057661243261048E-4</v>
      </c>
      <c r="G603">
        <f t="shared" si="54"/>
        <v>4.853750886557993E-4</v>
      </c>
      <c r="H603">
        <f t="shared" si="52"/>
        <v>4.5624250400517829E-9</v>
      </c>
      <c r="J603">
        <f t="shared" si="53"/>
        <v>2.2031229848916725E-2</v>
      </c>
    </row>
    <row r="604" spans="2:10" x14ac:dyDescent="0.25">
      <c r="B604" s="1">
        <v>42865</v>
      </c>
      <c r="C604">
        <f>ASURB.MX!H591</f>
        <v>1.7837328017936901E-2</v>
      </c>
      <c r="D604">
        <f t="shared" si="51"/>
        <v>5.550854771444898E-4</v>
      </c>
      <c r="E604">
        <f t="shared" si="55"/>
        <v>3.4283768293992691E-4</v>
      </c>
      <c r="F604">
        <f t="shared" si="56"/>
        <v>8.1170165443249448E-4</v>
      </c>
      <c r="G604">
        <f t="shared" si="54"/>
        <v>4.7759447638157147E-4</v>
      </c>
      <c r="H604">
        <f t="shared" si="52"/>
        <v>6.0048551992386092E-9</v>
      </c>
      <c r="J604">
        <f t="shared" si="53"/>
        <v>2.1853935031970133E-2</v>
      </c>
    </row>
    <row r="605" spans="2:10" x14ac:dyDescent="0.25">
      <c r="B605" s="1">
        <v>42866</v>
      </c>
      <c r="C605">
        <f>ASURB.MX!H592</f>
        <v>-3.0289542697365994E-2</v>
      </c>
      <c r="D605">
        <f t="shared" si="51"/>
        <v>4.8860753792004863E-4</v>
      </c>
      <c r="E605">
        <f t="shared" si="55"/>
        <v>3.4554468411486625E-4</v>
      </c>
      <c r="F605">
        <f t="shared" si="56"/>
        <v>8.2282373749100217E-4</v>
      </c>
      <c r="G605">
        <f t="shared" si="54"/>
        <v>4.9806275655065292E-4</v>
      </c>
      <c r="H605">
        <f t="shared" si="52"/>
        <v>8.9401159352526644E-11</v>
      </c>
      <c r="J605">
        <f t="shared" si="53"/>
        <v>2.2317319654265224E-2</v>
      </c>
    </row>
    <row r="606" spans="2:10" x14ac:dyDescent="0.25">
      <c r="B606" s="1">
        <v>42867</v>
      </c>
      <c r="C606">
        <f>ASURB.MX!H593</f>
        <v>-1.9668040631880011E-2</v>
      </c>
      <c r="D606">
        <f t="shared" si="51"/>
        <v>5.2513902440079095E-4</v>
      </c>
      <c r="E606">
        <f t="shared" si="55"/>
        <v>3.5021479042074454E-4</v>
      </c>
      <c r="F606">
        <f t="shared" si="56"/>
        <v>9.5514113507207544E-4</v>
      </c>
      <c r="G606">
        <f t="shared" si="54"/>
        <v>4.9288680059720192E-4</v>
      </c>
      <c r="H606">
        <f t="shared" si="52"/>
        <v>1.0402059402767947E-9</v>
      </c>
      <c r="J606">
        <f t="shared" si="53"/>
        <v>2.2201054042481901E-2</v>
      </c>
    </row>
    <row r="607" spans="2:10" x14ac:dyDescent="0.25">
      <c r="B607" s="1">
        <v>42870</v>
      </c>
      <c r="C607">
        <f>ASURB.MX!H594</f>
        <v>3.3281214026395917E-3</v>
      </c>
      <c r="D607">
        <f t="shared" si="51"/>
        <v>5.4117434797553658E-4</v>
      </c>
      <c r="E607">
        <f t="shared" si="55"/>
        <v>3.5345160262451075E-4</v>
      </c>
      <c r="F607">
        <f t="shared" si="56"/>
        <v>1.0004695753167731E-3</v>
      </c>
      <c r="G607">
        <f t="shared" si="54"/>
        <v>4.7046651374816115E-4</v>
      </c>
      <c r="H607">
        <f t="shared" si="52"/>
        <v>4.9995978211260035E-9</v>
      </c>
      <c r="J607">
        <f t="shared" si="53"/>
        <v>2.1690240057412023E-2</v>
      </c>
    </row>
    <row r="608" spans="2:10" x14ac:dyDescent="0.25">
      <c r="B608" s="1">
        <v>42871</v>
      </c>
      <c r="C608">
        <f>ASURB.MX!H595</f>
        <v>4.3100538643710733E-3</v>
      </c>
      <c r="D608">
        <f t="shared" si="51"/>
        <v>5.3127147639350368E-4</v>
      </c>
      <c r="E608">
        <f t="shared" si="55"/>
        <v>3.5337056074171856E-4</v>
      </c>
      <c r="F608">
        <f t="shared" si="56"/>
        <v>1.0008035693395154E-3</v>
      </c>
      <c r="G608">
        <f t="shared" si="54"/>
        <v>4.494385282351412E-4</v>
      </c>
      <c r="H608">
        <f t="shared" si="52"/>
        <v>6.6966314042892411E-9</v>
      </c>
      <c r="J608">
        <f t="shared" si="53"/>
        <v>2.1199965288536234E-2</v>
      </c>
    </row>
    <row r="609" spans="2:10" x14ac:dyDescent="0.25">
      <c r="B609" s="1">
        <v>42872</v>
      </c>
      <c r="C609">
        <f>ASURB.MX!H596</f>
        <v>-6.8884329046932473E-3</v>
      </c>
      <c r="D609">
        <f t="shared" si="51"/>
        <v>5.2374677945643609E-4</v>
      </c>
      <c r="E609">
        <f t="shared" si="55"/>
        <v>3.5340727229684444E-4</v>
      </c>
      <c r="F609">
        <f t="shared" si="56"/>
        <v>4.5428545701057182E-4</v>
      </c>
      <c r="G609">
        <f t="shared" si="54"/>
        <v>4.3073265022443503E-4</v>
      </c>
      <c r="H609">
        <f t="shared" si="52"/>
        <v>8.6516282367873945E-9</v>
      </c>
      <c r="J609">
        <f t="shared" si="53"/>
        <v>2.0754099600426779E-2</v>
      </c>
    </row>
    <row r="610" spans="2:10" x14ac:dyDescent="0.25">
      <c r="B610" s="1">
        <v>42873</v>
      </c>
      <c r="C610">
        <f>ASURB.MX!H597</f>
        <v>-1.2851421279092853E-2</v>
      </c>
      <c r="D610">
        <f t="shared" si="51"/>
        <v>4.8780102125033716E-4</v>
      </c>
      <c r="E610">
        <f t="shared" si="55"/>
        <v>3.5462055998961511E-4</v>
      </c>
      <c r="F610">
        <f t="shared" si="56"/>
        <v>3.1714575810457674E-4</v>
      </c>
      <c r="G610">
        <f t="shared" si="54"/>
        <v>4.1837460094939919E-4</v>
      </c>
      <c r="H610">
        <f t="shared" si="52"/>
        <v>4.8200278358024921E-9</v>
      </c>
      <c r="J610">
        <f t="shared" si="53"/>
        <v>2.0454207414353633E-2</v>
      </c>
    </row>
    <row r="611" spans="2:10" x14ac:dyDescent="0.25">
      <c r="B611" s="1">
        <v>42874</v>
      </c>
      <c r="C611">
        <f>ASURB.MX!H598</f>
        <v>1.35729865301072E-2</v>
      </c>
      <c r="D611">
        <f t="shared" si="51"/>
        <v>4.1892839207753987E-4</v>
      </c>
      <c r="E611">
        <f t="shared" si="55"/>
        <v>3.579626528013603E-4</v>
      </c>
      <c r="F611">
        <f t="shared" si="56"/>
        <v>3.2762695515746562E-4</v>
      </c>
      <c r="G611">
        <f t="shared" si="54"/>
        <v>4.0747886368954075E-4</v>
      </c>
      <c r="H611">
        <f t="shared" si="52"/>
        <v>1.3109170030759767E-10</v>
      </c>
      <c r="J611">
        <f t="shared" si="53"/>
        <v>2.0186105708866701E-2</v>
      </c>
    </row>
    <row r="612" spans="2:10" x14ac:dyDescent="0.25">
      <c r="B612" s="1">
        <v>42877</v>
      </c>
      <c r="C612">
        <f>ASURB.MX!H599</f>
        <v>-6.4563306924194999E-3</v>
      </c>
      <c r="D612">
        <f t="shared" si="51"/>
        <v>4.2218470679203401E-4</v>
      </c>
      <c r="E612">
        <f t="shared" si="55"/>
        <v>3.5979880821792741E-4</v>
      </c>
      <c r="F612">
        <f t="shared" si="56"/>
        <v>2.2242314254138456E-4</v>
      </c>
      <c r="G612">
        <f t="shared" si="54"/>
        <v>3.9045718668155279E-4</v>
      </c>
      <c r="H612">
        <f t="shared" si="52"/>
        <v>1.0066355323609901E-9</v>
      </c>
      <c r="J612">
        <f t="shared" si="53"/>
        <v>1.97599895415345E-2</v>
      </c>
    </row>
    <row r="613" spans="2:10" x14ac:dyDescent="0.25">
      <c r="B613" s="1">
        <v>42878</v>
      </c>
      <c r="C613">
        <f>ASURB.MX!H600</f>
        <v>1.4633586488667315E-2</v>
      </c>
      <c r="D613">
        <f t="shared" si="51"/>
        <v>4.1969371314144537E-4</v>
      </c>
      <c r="E613">
        <f t="shared" si="55"/>
        <v>3.6086721505079733E-4</v>
      </c>
      <c r="F613">
        <f t="shared" si="56"/>
        <v>2.1554991769159119E-4</v>
      </c>
      <c r="G613">
        <f t="shared" si="54"/>
        <v>3.8225263095718317E-4</v>
      </c>
      <c r="H613">
        <f t="shared" si="52"/>
        <v>1.4018346351286762E-9</v>
      </c>
      <c r="J613">
        <f t="shared" si="53"/>
        <v>1.9551282079628005E-2</v>
      </c>
    </row>
    <row r="614" spans="2:10" x14ac:dyDescent="0.25">
      <c r="B614" s="1">
        <v>42879</v>
      </c>
      <c r="C614">
        <f>ASURB.MX!H601</f>
        <v>1.7455270038823002E-2</v>
      </c>
      <c r="D614">
        <f t="shared" si="51"/>
        <v>4.2457004343731774E-4</v>
      </c>
      <c r="E614">
        <f t="shared" si="55"/>
        <v>3.5372886729665841E-4</v>
      </c>
      <c r="F614">
        <f t="shared" si="56"/>
        <v>2.5047503469744631E-4</v>
      </c>
      <c r="G614">
        <f t="shared" si="54"/>
        <v>3.7864321125940712E-4</v>
      </c>
      <c r="H614">
        <f t="shared" si="52"/>
        <v>2.109273913897967E-9</v>
      </c>
      <c r="J614">
        <f t="shared" si="53"/>
        <v>1.9458756673009895E-2</v>
      </c>
    </row>
    <row r="615" spans="2:10" x14ac:dyDescent="0.25">
      <c r="B615" s="1">
        <v>42880</v>
      </c>
      <c r="C615">
        <f>ASURB.MX!H602</f>
        <v>-1.0354595018997513E-2</v>
      </c>
      <c r="D615">
        <f t="shared" si="51"/>
        <v>4.1367377688715046E-4</v>
      </c>
      <c r="E615">
        <f t="shared" si="55"/>
        <v>3.569158067219338E-4</v>
      </c>
      <c r="F615">
        <f t="shared" si="56"/>
        <v>2.4878442210186474E-4</v>
      </c>
      <c r="G615">
        <f t="shared" si="54"/>
        <v>3.660128506387531E-4</v>
      </c>
      <c r="H615">
        <f t="shared" si="52"/>
        <v>2.2715638908551725E-9</v>
      </c>
      <c r="J615">
        <f t="shared" si="53"/>
        <v>1.9131462323585018E-2</v>
      </c>
    </row>
    <row r="616" spans="2:10" x14ac:dyDescent="0.25">
      <c r="B616" s="1">
        <v>42881</v>
      </c>
      <c r="C616">
        <f>ASURB.MX!H603</f>
        <v>2.3193219642004175E-3</v>
      </c>
      <c r="D616">
        <f t="shared" si="51"/>
        <v>4.1742047171624576E-4</v>
      </c>
      <c r="E616">
        <f t="shared" si="55"/>
        <v>3.5816286647231515E-4</v>
      </c>
      <c r="F616">
        <f t="shared" si="56"/>
        <v>1.6446649864895234E-4</v>
      </c>
      <c r="G616">
        <f t="shared" si="54"/>
        <v>3.4923133547723337E-4</v>
      </c>
      <c r="H616">
        <f t="shared" si="52"/>
        <v>4.6497583010225923E-9</v>
      </c>
      <c r="J616">
        <f t="shared" si="53"/>
        <v>1.8687732218683823E-2</v>
      </c>
    </row>
    <row r="617" spans="2:10" x14ac:dyDescent="0.25">
      <c r="B617" s="1">
        <v>42884</v>
      </c>
      <c r="C617">
        <f>ASURB.MX!H604</f>
        <v>-4.633124292478313E-4</v>
      </c>
      <c r="D617">
        <f t="shared" si="51"/>
        <v>4.1375531225253191E-4</v>
      </c>
      <c r="E617">
        <f t="shared" si="55"/>
        <v>3.5529555686639424E-4</v>
      </c>
      <c r="F617">
        <f t="shared" si="56"/>
        <v>1.1813742899979662E-4</v>
      </c>
      <c r="G617">
        <f t="shared" si="54"/>
        <v>3.329903953137723E-4</v>
      </c>
      <c r="H617">
        <f t="shared" si="52"/>
        <v>6.5229718081247392E-9</v>
      </c>
      <c r="J617">
        <f t="shared" si="53"/>
        <v>1.8248024422215472E-2</v>
      </c>
    </row>
    <row r="618" spans="2:10" x14ac:dyDescent="0.25">
      <c r="B618" s="1">
        <v>42885</v>
      </c>
      <c r="C618">
        <f>ASURB.MX!H605</f>
        <v>-8.2691469697766945E-3</v>
      </c>
      <c r="D618">
        <f t="shared" si="51"/>
        <v>3.8947728546287989E-4</v>
      </c>
      <c r="E618">
        <f t="shared" si="55"/>
        <v>3.5361461590239563E-4</v>
      </c>
      <c r="F618">
        <f t="shared" si="56"/>
        <v>1.183774519205267E-4</v>
      </c>
      <c r="G618">
        <f t="shared" si="54"/>
        <v>3.2067711201045593E-4</v>
      </c>
      <c r="H618">
        <f t="shared" si="52"/>
        <v>4.7334638670836229E-9</v>
      </c>
      <c r="J618">
        <f t="shared" si="53"/>
        <v>1.7907459674963835E-2</v>
      </c>
    </row>
    <row r="619" spans="2:10" x14ac:dyDescent="0.25">
      <c r="B619" s="1">
        <v>42886</v>
      </c>
      <c r="C619">
        <f>ASURB.MX!H606</f>
        <v>1.0257626459426326E-2</v>
      </c>
      <c r="D619">
        <f t="shared" si="51"/>
        <v>3.8629742330462954E-4</v>
      </c>
      <c r="E619">
        <f t="shared" si="55"/>
        <v>3.5449713832537666E-4</v>
      </c>
      <c r="F619">
        <f t="shared" si="56"/>
        <v>1.2642338598376155E-4</v>
      </c>
      <c r="G619">
        <f t="shared" si="54"/>
        <v>3.1065110423075625E-4</v>
      </c>
      <c r="H619">
        <f t="shared" si="52"/>
        <v>5.7223655894262468E-9</v>
      </c>
      <c r="J619">
        <f t="shared" si="53"/>
        <v>1.7625297280634906E-2</v>
      </c>
    </row>
    <row r="620" spans="2:10" x14ac:dyDescent="0.25">
      <c r="B620" s="1">
        <v>42887</v>
      </c>
      <c r="C620">
        <f>ASURB.MX!H607</f>
        <v>-1.4666453508127814E-2</v>
      </c>
      <c r="D620">
        <f t="shared" si="51"/>
        <v>3.8065735553006319E-4</v>
      </c>
      <c r="E620">
        <f t="shared" si="55"/>
        <v>3.5484951693708674E-4</v>
      </c>
      <c r="F620">
        <f t="shared" si="56"/>
        <v>1.285475969381938E-4</v>
      </c>
      <c r="G620">
        <f t="shared" si="54"/>
        <v>3.0620501050055305E-4</v>
      </c>
      <c r="H620">
        <f t="shared" si="52"/>
        <v>5.5431516803932237E-9</v>
      </c>
      <c r="J620">
        <f t="shared" si="53"/>
        <v>1.749871453851834E-2</v>
      </c>
    </row>
    <row r="621" spans="2:10" x14ac:dyDescent="0.25">
      <c r="B621" s="1">
        <v>42888</v>
      </c>
      <c r="C621">
        <f>ASURB.MX!H608</f>
        <v>9.6739414629021785E-3</v>
      </c>
      <c r="D621">
        <f t="shared" si="51"/>
        <v>3.9076177082930934E-4</v>
      </c>
      <c r="E621">
        <f t="shared" si="55"/>
        <v>3.5405753149562286E-4</v>
      </c>
      <c r="F621">
        <f t="shared" si="56"/>
        <v>1.3486091803962619E-4</v>
      </c>
      <c r="G621">
        <f t="shared" si="54"/>
        <v>2.9631108059530674E-4</v>
      </c>
      <c r="H621">
        <f t="shared" si="52"/>
        <v>8.9209328856795128E-9</v>
      </c>
      <c r="J621">
        <f t="shared" si="53"/>
        <v>1.7213688756199431E-2</v>
      </c>
    </row>
    <row r="622" spans="2:10" x14ac:dyDescent="0.25">
      <c r="B622" s="1">
        <v>42891</v>
      </c>
      <c r="C622">
        <f>ASURB.MX!H609</f>
        <v>-2.4097045493779762E-3</v>
      </c>
      <c r="D622">
        <f t="shared" si="51"/>
        <v>3.9259957673235267E-4</v>
      </c>
      <c r="E622">
        <f t="shared" si="55"/>
        <v>3.5184338284805682E-4</v>
      </c>
      <c r="F622">
        <f t="shared" si="56"/>
        <v>1.2618292523771266E-4</v>
      </c>
      <c r="G622">
        <f t="shared" si="54"/>
        <v>2.8279291667370783E-4</v>
      </c>
      <c r="H622">
        <f t="shared" si="52"/>
        <v>1.2057502593234787E-8</v>
      </c>
      <c r="J622">
        <f t="shared" si="53"/>
        <v>1.68164478018905E-2</v>
      </c>
    </row>
    <row r="623" spans="2:10" x14ac:dyDescent="0.25">
      <c r="B623" s="1">
        <v>42892</v>
      </c>
      <c r="C623">
        <f>ASURB.MX!H610</f>
        <v>-1.0971562761790446E-2</v>
      </c>
      <c r="D623">
        <f t="shared" ref="D623:D686" si="57">_xlfn.VAR.S(C593:C622)</f>
        <v>3.9127770925529766E-4</v>
      </c>
      <c r="E623">
        <f t="shared" si="55"/>
        <v>3.518007656276401E-4</v>
      </c>
      <c r="F623">
        <f t="shared" si="56"/>
        <v>1.2074395421932306E-4</v>
      </c>
      <c r="G623">
        <f t="shared" si="54"/>
        <v>2.7523506410431791E-4</v>
      </c>
      <c r="H623">
        <f t="shared" ref="H623:H686" si="58">(D623-G623)^2</f>
        <v>1.3465895493636203E-8</v>
      </c>
      <c r="J623">
        <f t="shared" si="53"/>
        <v>1.659020988728949E-2</v>
      </c>
    </row>
    <row r="624" spans="2:10" x14ac:dyDescent="0.25">
      <c r="B624" s="1">
        <v>42893</v>
      </c>
      <c r="C624">
        <f>ASURB.MX!H611</f>
        <v>1.2615159236050848E-2</v>
      </c>
      <c r="D624">
        <f t="shared" si="57"/>
        <v>3.7649257862605595E-4</v>
      </c>
      <c r="E624">
        <f t="shared" si="55"/>
        <v>3.4664256289841265E-4</v>
      </c>
      <c r="F624">
        <f t="shared" si="56"/>
        <v>1.1338323666054473E-4</v>
      </c>
      <c r="G624">
        <f t="shared" si="54"/>
        <v>2.6983286789958696E-4</v>
      </c>
      <c r="H624">
        <f t="shared" si="58"/>
        <v>1.1376293892254046E-8</v>
      </c>
      <c r="J624">
        <f t="shared" si="53"/>
        <v>1.6426590270034343E-2</v>
      </c>
    </row>
    <row r="625" spans="2:10" x14ac:dyDescent="0.25">
      <c r="B625" s="1">
        <v>42894</v>
      </c>
      <c r="C625">
        <f>ASURB.MX!H612</f>
        <v>-1.045546531666976E-2</v>
      </c>
      <c r="D625">
        <f t="shared" si="57"/>
        <v>3.7657450841015378E-4</v>
      </c>
      <c r="E625">
        <f t="shared" si="55"/>
        <v>3.4150068054265685E-4</v>
      </c>
      <c r="F625">
        <f t="shared" si="56"/>
        <v>9.61523543183401E-5</v>
      </c>
      <c r="G625">
        <f t="shared" si="54"/>
        <v>2.6236350395127572E-4</v>
      </c>
      <c r="H625">
        <f t="shared" si="58"/>
        <v>1.3044153539505863E-8</v>
      </c>
      <c r="J625">
        <f t="shared" si="53"/>
        <v>1.61976388387714E-2</v>
      </c>
    </row>
    <row r="626" spans="2:10" x14ac:dyDescent="0.25">
      <c r="B626" s="1">
        <v>42895</v>
      </c>
      <c r="C626">
        <f>ASURB.MX!H613</f>
        <v>7.2479367570940142E-3</v>
      </c>
      <c r="D626">
        <f t="shared" si="57"/>
        <v>3.79899910996349E-4</v>
      </c>
      <c r="E626">
        <f t="shared" si="55"/>
        <v>3.404600855545481E-4</v>
      </c>
      <c r="F626">
        <f t="shared" si="56"/>
        <v>9.6357975372550142E-5</v>
      </c>
      <c r="G626">
        <f t="shared" si="54"/>
        <v>2.5259935344865928E-4</v>
      </c>
      <c r="H626">
        <f t="shared" si="58"/>
        <v>1.6205431951952662E-8</v>
      </c>
      <c r="J626">
        <f t="shared" si="53"/>
        <v>1.589337451420117E-2</v>
      </c>
    </row>
    <row r="627" spans="2:10" x14ac:dyDescent="0.25">
      <c r="B627" s="1">
        <v>42898</v>
      </c>
      <c r="C627">
        <f>ASURB.MX!H614</f>
        <v>-1.7332992765323771E-3</v>
      </c>
      <c r="D627">
        <f t="shared" si="57"/>
        <v>3.8027646295948138E-4</v>
      </c>
      <c r="E627">
        <f t="shared" si="55"/>
        <v>3.4052819055945785E-4</v>
      </c>
      <c r="F627">
        <f t="shared" si="56"/>
        <v>1.0268210911206185E-4</v>
      </c>
      <c r="G627">
        <f t="shared" si="54"/>
        <v>2.4098484283639995E-4</v>
      </c>
      <c r="H627">
        <f t="shared" si="58"/>
        <v>1.9402155436512825E-8</v>
      </c>
      <c r="J627">
        <f t="shared" si="53"/>
        <v>1.5523686509215521E-2</v>
      </c>
    </row>
    <row r="628" spans="2:10" x14ac:dyDescent="0.25">
      <c r="B628" s="1">
        <v>42899</v>
      </c>
      <c r="C628">
        <f>ASURB.MX!H615</f>
        <v>6.3870180002547896E-3</v>
      </c>
      <c r="D628">
        <f t="shared" si="57"/>
        <v>3.8035327313097785E-4</v>
      </c>
      <c r="E628">
        <f t="shared" si="55"/>
        <v>3.3844358415710882E-4</v>
      </c>
      <c r="F628">
        <f t="shared" si="56"/>
        <v>1.0276415261852518E-4</v>
      </c>
      <c r="G628">
        <f t="shared" si="54"/>
        <v>2.3166927790592347E-4</v>
      </c>
      <c r="H628">
        <f t="shared" si="58"/>
        <v>2.2106930436083992E-8</v>
      </c>
      <c r="J628">
        <f t="shared" si="53"/>
        <v>1.5220685855306372E-2</v>
      </c>
    </row>
    <row r="629" spans="2:10" x14ac:dyDescent="0.25">
      <c r="B629" s="1">
        <v>42900</v>
      </c>
      <c r="C629">
        <f>ASURB.MX!H616</f>
        <v>1.061925621252144E-2</v>
      </c>
      <c r="D629">
        <f t="shared" si="57"/>
        <v>2.1887717195793061E-4</v>
      </c>
      <c r="E629">
        <f t="shared" si="55"/>
        <v>3.3624069046439862E-4</v>
      </c>
      <c r="F629">
        <f t="shared" si="56"/>
        <v>1.0014957132347755E-4</v>
      </c>
      <c r="G629">
        <f t="shared" si="54"/>
        <v>2.2613642265454501E-4</v>
      </c>
      <c r="H629">
        <f t="shared" si="58"/>
        <v>5.2696720676296558E-11</v>
      </c>
      <c r="J629">
        <f t="shared" si="53"/>
        <v>1.5037833043844616E-2</v>
      </c>
    </row>
    <row r="630" spans="2:10" x14ac:dyDescent="0.25">
      <c r="B630" s="1">
        <v>42901</v>
      </c>
      <c r="C630">
        <f>ASURB.MX!H617</f>
        <v>-7.1778430860735109E-3</v>
      </c>
      <c r="D630">
        <f t="shared" si="57"/>
        <v>1.7261915635127155E-4</v>
      </c>
      <c r="E630">
        <f t="shared" si="55"/>
        <v>3.2301670591563869E-4</v>
      </c>
      <c r="F630">
        <f t="shared" si="56"/>
        <v>1.0093919713786721E-4</v>
      </c>
      <c r="G630">
        <f t="shared" si="54"/>
        <v>2.1801098965538383E-4</v>
      </c>
      <c r="H630">
        <f t="shared" si="58"/>
        <v>2.0604185307083165E-9</v>
      </c>
      <c r="J630">
        <f t="shared" si="53"/>
        <v>1.4765195212234202E-2</v>
      </c>
    </row>
    <row r="631" spans="2:10" x14ac:dyDescent="0.25">
      <c r="B631" s="1">
        <v>42902</v>
      </c>
      <c r="C631">
        <f>ASURB.MX!H618</f>
        <v>1.2636949064816059E-2</v>
      </c>
      <c r="D631">
        <f t="shared" si="57"/>
        <v>1.730733396349158E-4</v>
      </c>
      <c r="E631">
        <f t="shared" si="55"/>
        <v>3.2416365918473314E-4</v>
      </c>
      <c r="F631">
        <f t="shared" si="56"/>
        <v>8.1090616170117043E-5</v>
      </c>
      <c r="G631">
        <f t="shared" si="54"/>
        <v>2.1529722993875199E-4</v>
      </c>
      <c r="H631">
        <f t="shared" si="58"/>
        <v>1.7828569123903922E-9</v>
      </c>
      <c r="J631">
        <f t="shared" si="53"/>
        <v>1.4673010254843823E-2</v>
      </c>
    </row>
    <row r="632" spans="2:10" x14ac:dyDescent="0.25">
      <c r="B632" s="1">
        <v>42905</v>
      </c>
      <c r="C632">
        <f>ASURB.MX!H619</f>
        <v>1.8808716497525649E-2</v>
      </c>
      <c r="D632">
        <f t="shared" si="57"/>
        <v>1.4390032467042206E-4</v>
      </c>
      <c r="E632">
        <f t="shared" si="55"/>
        <v>3.1803162347016843E-4</v>
      </c>
      <c r="F632">
        <f t="shared" si="56"/>
        <v>8.7429971735033225E-5</v>
      </c>
      <c r="G632">
        <f t="shared" si="54"/>
        <v>2.2174074010599071E-4</v>
      </c>
      <c r="H632">
        <f t="shared" si="58"/>
        <v>6.059130275181914E-9</v>
      </c>
      <c r="J632">
        <f t="shared" si="53"/>
        <v>1.489096169177769E-2</v>
      </c>
    </row>
    <row r="633" spans="2:10" x14ac:dyDescent="0.25">
      <c r="B633" s="1">
        <v>42906</v>
      </c>
      <c r="C633">
        <f>ASURB.MX!H620</f>
        <v>-1.5858278284957554E-2</v>
      </c>
      <c r="D633">
        <f t="shared" si="57"/>
        <v>1.5070894669400991E-4</v>
      </c>
      <c r="E633">
        <f t="shared" si="55"/>
        <v>3.2196062509731954E-4</v>
      </c>
      <c r="F633">
        <f t="shared" si="56"/>
        <v>1.1318791126065165E-4</v>
      </c>
      <c r="G633">
        <f t="shared" si="54"/>
        <v>2.2312484183270668E-4</v>
      </c>
      <c r="H633">
        <f t="shared" si="58"/>
        <v>5.2440618687387266E-9</v>
      </c>
      <c r="J633">
        <f t="shared" si="53"/>
        <v>1.4937363951939668E-2</v>
      </c>
    </row>
    <row r="634" spans="2:10" x14ac:dyDescent="0.25">
      <c r="B634" s="1">
        <v>42907</v>
      </c>
      <c r="C634">
        <f>ASURB.MX!H621</f>
        <v>2.7273028596858643E-4</v>
      </c>
      <c r="D634">
        <f t="shared" si="57"/>
        <v>1.5946298726491763E-4</v>
      </c>
      <c r="E634">
        <f t="shared" si="55"/>
        <v>3.2660514834561443E-4</v>
      </c>
      <c r="F634">
        <f t="shared" si="56"/>
        <v>1.3161438118620066E-4</v>
      </c>
      <c r="G634">
        <f t="shared" si="54"/>
        <v>2.1274554074861729E-4</v>
      </c>
      <c r="H634">
        <f t="shared" si="58"/>
        <v>2.8390305057433152E-9</v>
      </c>
      <c r="J634">
        <f t="shared" si="53"/>
        <v>1.4585799283845137E-2</v>
      </c>
    </row>
    <row r="635" spans="2:10" x14ac:dyDescent="0.25">
      <c r="B635" s="1">
        <v>42908</v>
      </c>
      <c r="C635">
        <f>ASURB.MX!H622</f>
        <v>1.987210304726534E-2</v>
      </c>
      <c r="D635">
        <f t="shared" si="57"/>
        <v>1.4826834915003417E-4</v>
      </c>
      <c r="E635">
        <f t="shared" si="55"/>
        <v>3.2564233627604635E-4</v>
      </c>
      <c r="F635">
        <f t="shared" si="56"/>
        <v>1.213233976973057E-4</v>
      </c>
      <c r="G635">
        <f t="shared" si="54"/>
        <v>2.2122183330265137E-4</v>
      </c>
      <c r="H635">
        <f t="shared" si="58"/>
        <v>5.3222108500061689E-9</v>
      </c>
      <c r="J635">
        <f t="shared" si="53"/>
        <v>1.4873527937333878E-2</v>
      </c>
    </row>
    <row r="636" spans="2:10" x14ac:dyDescent="0.25">
      <c r="B636" s="1">
        <v>42909</v>
      </c>
      <c r="C636">
        <f>ASURB.MX!H623</f>
        <v>-2.2749399577023325E-3</v>
      </c>
      <c r="D636">
        <f t="shared" si="57"/>
        <v>1.2901461872189432E-4</v>
      </c>
      <c r="E636">
        <f t="shared" si="55"/>
        <v>3.2987410258474741E-4</v>
      </c>
      <c r="F636">
        <f t="shared" si="56"/>
        <v>1.2885250877812197E-4</v>
      </c>
      <c r="G636">
        <f t="shared" si="54"/>
        <v>2.1116845130416127E-4</v>
      </c>
      <c r="H636">
        <f t="shared" si="58"/>
        <v>6.7492522079551464E-9</v>
      </c>
      <c r="J636">
        <f t="shared" si="53"/>
        <v>1.4531636222537407E-2</v>
      </c>
    </row>
    <row r="637" spans="2:10" x14ac:dyDescent="0.25">
      <c r="B637" s="1">
        <v>42912</v>
      </c>
      <c r="C637">
        <f>ASURB.MX!H624</f>
        <v>4.4380394483574028E-3</v>
      </c>
      <c r="D637">
        <f t="shared" si="57"/>
        <v>1.140754186669593E-4</v>
      </c>
      <c r="E637">
        <f t="shared" si="55"/>
        <v>3.2956255849625227E-4</v>
      </c>
      <c r="F637">
        <f t="shared" si="56"/>
        <v>1.3339150688508725E-4</v>
      </c>
      <c r="G637">
        <f t="shared" si="54"/>
        <v>2.0225859204589731E-4</v>
      </c>
      <c r="H637">
        <f t="shared" si="58"/>
        <v>7.7762720671798394E-9</v>
      </c>
      <c r="J637">
        <f t="shared" si="53"/>
        <v>1.4221764730366527E-2</v>
      </c>
    </row>
    <row r="638" spans="2:10" x14ac:dyDescent="0.25">
      <c r="B638" s="1">
        <v>42913</v>
      </c>
      <c r="C638">
        <f>ASURB.MX!H625</f>
        <v>-1.6820604773147539E-3</v>
      </c>
      <c r="D638">
        <f t="shared" si="57"/>
        <v>1.142355465752197E-4</v>
      </c>
      <c r="E638">
        <f t="shared" si="55"/>
        <v>3.2673620618709121E-4</v>
      </c>
      <c r="F638">
        <f t="shared" si="56"/>
        <v>1.2912445389829148E-4</v>
      </c>
      <c r="G638">
        <f t="shared" si="54"/>
        <v>1.9297846600623312E-4</v>
      </c>
      <c r="H638">
        <f t="shared" si="58"/>
        <v>6.200447360519071E-9</v>
      </c>
      <c r="J638">
        <f t="shared" si="53"/>
        <v>1.3891668942435719E-2</v>
      </c>
    </row>
    <row r="639" spans="2:10" x14ac:dyDescent="0.25">
      <c r="B639" s="1">
        <v>42914</v>
      </c>
      <c r="C639">
        <f>ASURB.MX!H626</f>
        <v>2.2928892673431497E-2</v>
      </c>
      <c r="D639">
        <f t="shared" si="57"/>
        <v>1.1439910996407964E-4</v>
      </c>
      <c r="E639">
        <f t="shared" si="55"/>
        <v>3.2400612312962168E-4</v>
      </c>
      <c r="F639">
        <f t="shared" si="56"/>
        <v>1.3274019440346447E-4</v>
      </c>
      <c r="G639">
        <f t="shared" si="54"/>
        <v>2.0846272509214022E-4</v>
      </c>
      <c r="H639">
        <f t="shared" si="58"/>
        <v>8.8479636909599061E-9</v>
      </c>
      <c r="J639">
        <f t="shared" si="53"/>
        <v>1.4438238296002052E-2</v>
      </c>
    </row>
    <row r="640" spans="2:10" x14ac:dyDescent="0.25">
      <c r="B640" s="1">
        <v>42915</v>
      </c>
      <c r="C640">
        <f>ASURB.MX!H627</f>
        <v>-1.2852565698235008E-2</v>
      </c>
      <c r="D640">
        <f t="shared" si="57"/>
        <v>1.2655912522898334E-4</v>
      </c>
      <c r="E640">
        <f t="shared" si="55"/>
        <v>3.271183996109035E-4</v>
      </c>
      <c r="F640">
        <f t="shared" si="56"/>
        <v>1.6609418114077749E-4</v>
      </c>
      <c r="G640">
        <f t="shared" si="54"/>
        <v>2.0644902477544649E-4</v>
      </c>
      <c r="H640">
        <f t="shared" si="58"/>
        <v>6.382396049543973E-9</v>
      </c>
      <c r="J640">
        <f t="shared" si="53"/>
        <v>1.4368334098824627E-2</v>
      </c>
    </row>
    <row r="641" spans="2:10" x14ac:dyDescent="0.25">
      <c r="B641" s="1">
        <v>42916</v>
      </c>
      <c r="C641">
        <f>ASURB.MX!H628</f>
        <v>1.2852565698234982E-2</v>
      </c>
      <c r="D641">
        <f t="shared" si="57"/>
        <v>1.2656034508600706E-4</v>
      </c>
      <c r="E641">
        <f t="shared" si="55"/>
        <v>3.2884704574102013E-4</v>
      </c>
      <c r="F641">
        <f t="shared" si="56"/>
        <v>1.8491900048389059E-4</v>
      </c>
      <c r="G641">
        <f t="shared" si="54"/>
        <v>2.0452902882447271E-4</v>
      </c>
      <c r="H641">
        <f t="shared" si="58"/>
        <v>6.0791156439088776E-9</v>
      </c>
      <c r="J641">
        <f t="shared" si="53"/>
        <v>1.4301364579104775E-2</v>
      </c>
    </row>
    <row r="642" spans="2:10" x14ac:dyDescent="0.25">
      <c r="B642" s="1">
        <v>42919</v>
      </c>
      <c r="C642">
        <f>ASURB.MX!H629</f>
        <v>-4.4757640983027524E-3</v>
      </c>
      <c r="D642">
        <f t="shared" si="57"/>
        <v>1.2603265004646426E-4</v>
      </c>
      <c r="E642">
        <f t="shared" si="55"/>
        <v>3.2223651254590675E-4</v>
      </c>
      <c r="F642">
        <f t="shared" si="56"/>
        <v>1.8530735085527474E-4</v>
      </c>
      <c r="G642">
        <f t="shared" si="54"/>
        <v>1.9594377241051E-4</v>
      </c>
      <c r="H642">
        <f t="shared" si="58"/>
        <v>4.8875650302005759E-9</v>
      </c>
      <c r="J642">
        <f t="shared" si="53"/>
        <v>1.3997991727762593E-2</v>
      </c>
    </row>
    <row r="643" spans="2:10" x14ac:dyDescent="0.25">
      <c r="B643" s="1">
        <v>42920</v>
      </c>
      <c r="C643">
        <f>ASURB.MX!H630</f>
        <v>-9.4478689730868946E-4</v>
      </c>
      <c r="D643">
        <f t="shared" si="57"/>
        <v>1.2492915455576589E-4</v>
      </c>
      <c r="E643">
        <f t="shared" si="55"/>
        <v>3.2301341616817688E-4</v>
      </c>
      <c r="F643">
        <f t="shared" si="56"/>
        <v>1.6626488916331872E-4</v>
      </c>
      <c r="G643">
        <f t="shared" si="54"/>
        <v>1.8686737501696731E-4</v>
      </c>
      <c r="H643">
        <f t="shared" si="58"/>
        <v>3.8363431539003905E-9</v>
      </c>
      <c r="J643">
        <f t="shared" si="53"/>
        <v>1.3669944221428532E-2</v>
      </c>
    </row>
    <row r="644" spans="2:10" x14ac:dyDescent="0.25">
      <c r="B644" s="1">
        <v>42921</v>
      </c>
      <c r="C644">
        <f>ASURB.MX!H631</f>
        <v>-8.5437273859012616E-3</v>
      </c>
      <c r="D644">
        <f t="shared" si="57"/>
        <v>1.2013935773025771E-4</v>
      </c>
      <c r="E644">
        <f t="shared" si="55"/>
        <v>3.2320184034690546E-4</v>
      </c>
      <c r="F644">
        <f t="shared" si="56"/>
        <v>1.2825444473771932E-4</v>
      </c>
      <c r="G644">
        <f t="shared" si="54"/>
        <v>1.8156851670670729E-4</v>
      </c>
      <c r="H644">
        <f t="shared" si="58"/>
        <v>3.7735415725539164E-9</v>
      </c>
      <c r="J644">
        <f t="shared" si="53"/>
        <v>1.3474736238854819E-2</v>
      </c>
    </row>
    <row r="645" spans="2:10" x14ac:dyDescent="0.25">
      <c r="B645" s="1">
        <v>42922</v>
      </c>
      <c r="C645">
        <f>ASURB.MX!H632</f>
        <v>-9.9269210965955094E-3</v>
      </c>
      <c r="D645">
        <f t="shared" si="57"/>
        <v>1.15185987501724E-4</v>
      </c>
      <c r="E645">
        <f t="shared" si="55"/>
        <v>2.9136084586086437E-4</v>
      </c>
      <c r="F645">
        <f t="shared" si="56"/>
        <v>1.4296440473849118E-4</v>
      </c>
      <c r="G645">
        <f t="shared" si="54"/>
        <v>1.7770509081784124E-4</v>
      </c>
      <c r="H645">
        <f t="shared" si="58"/>
        <v>3.9086382794513407E-9</v>
      </c>
      <c r="J645">
        <f t="shared" si="53"/>
        <v>1.3330607293662252E-2</v>
      </c>
    </row>
    <row r="646" spans="2:10" x14ac:dyDescent="0.25">
      <c r="B646" s="1">
        <v>42923</v>
      </c>
      <c r="C646">
        <f>ASURB.MX!H633</f>
        <v>-6.7091556662192244E-3</v>
      </c>
      <c r="D646">
        <f t="shared" si="57"/>
        <v>1.1484951791430644E-4</v>
      </c>
      <c r="E646">
        <f t="shared" si="55"/>
        <v>2.9237492078223754E-4</v>
      </c>
      <c r="F646">
        <f t="shared" si="56"/>
        <v>1.1958364971880244E-4</v>
      </c>
      <c r="G646">
        <f t="shared" si="54"/>
        <v>1.7153046310478597E-4</v>
      </c>
      <c r="H646">
        <f t="shared" si="58"/>
        <v>3.2127295476861448E-9</v>
      </c>
      <c r="J646">
        <f t="shared" si="53"/>
        <v>1.3096963888809725E-2</v>
      </c>
    </row>
    <row r="647" spans="2:10" x14ac:dyDescent="0.25">
      <c r="B647" s="1">
        <v>42926</v>
      </c>
      <c r="C647">
        <f>ASURB.MX!H634</f>
        <v>1.3984355078919422E-2</v>
      </c>
      <c r="D647">
        <f t="shared" si="57"/>
        <v>1.1691584985157854E-4</v>
      </c>
      <c r="E647">
        <f t="shared" si="55"/>
        <v>2.9250374215819677E-4</v>
      </c>
      <c r="F647">
        <f t="shared" si="56"/>
        <v>1.2374413660851084E-4</v>
      </c>
      <c r="G647">
        <f t="shared" si="54"/>
        <v>1.7264874144222746E-4</v>
      </c>
      <c r="H647">
        <f t="shared" si="58"/>
        <v>3.1061552050550245E-9</v>
      </c>
      <c r="J647">
        <f t="shared" si="53"/>
        <v>1.313958680637361E-2</v>
      </c>
    </row>
    <row r="648" spans="2:10" x14ac:dyDescent="0.25">
      <c r="B648" s="1">
        <v>42927</v>
      </c>
      <c r="C648">
        <f>ASURB.MX!H635</f>
        <v>3.3136183914453162E-3</v>
      </c>
      <c r="D648">
        <f t="shared" si="57"/>
        <v>1.2244236028811629E-4</v>
      </c>
      <c r="E648">
        <f t="shared" si="55"/>
        <v>2.9082903428626257E-4</v>
      </c>
      <c r="F648">
        <f t="shared" si="56"/>
        <v>1.4331499549846368E-4</v>
      </c>
      <c r="G648">
        <f t="shared" si="54"/>
        <v>1.6512574485508675E-4</v>
      </c>
      <c r="H648">
        <f t="shared" si="58"/>
        <v>1.8218713180918917E-9</v>
      </c>
      <c r="J648">
        <f t="shared" si="53"/>
        <v>1.2850126258332513E-2</v>
      </c>
    </row>
    <row r="649" spans="2:10" x14ac:dyDescent="0.25">
      <c r="B649" s="1">
        <v>42928</v>
      </c>
      <c r="C649">
        <f>ASURB.MX!H636</f>
        <v>3.1161386834671203E-2</v>
      </c>
      <c r="D649">
        <f t="shared" si="57"/>
        <v>1.1914678592266934E-4</v>
      </c>
      <c r="E649">
        <f t="shared" si="55"/>
        <v>2.8730702600757965E-4</v>
      </c>
      <c r="F649">
        <f t="shared" si="56"/>
        <v>1.4342924312232719E-4</v>
      </c>
      <c r="G649">
        <f t="shared" si="54"/>
        <v>2.0262732172957992E-4</v>
      </c>
      <c r="H649">
        <f t="shared" si="58"/>
        <v>6.9689998586088791E-9</v>
      </c>
      <c r="J649">
        <f t="shared" si="53"/>
        <v>1.4234722397348671E-2</v>
      </c>
    </row>
    <row r="650" spans="2:10" x14ac:dyDescent="0.25">
      <c r="B650" s="1">
        <v>42929</v>
      </c>
      <c r="C650">
        <f>ASURB.MX!H637</f>
        <v>8.3534292072892317E-3</v>
      </c>
      <c r="D650">
        <f t="shared" si="57"/>
        <v>1.4584626710673271E-4</v>
      </c>
      <c r="E650">
        <f t="shared" si="55"/>
        <v>2.8337741244928856E-4</v>
      </c>
      <c r="F650">
        <f t="shared" si="56"/>
        <v>1.9039262924449909E-4</v>
      </c>
      <c r="G650">
        <f t="shared" si="54"/>
        <v>1.9644547104559181E-4</v>
      </c>
      <c r="H650">
        <f t="shared" si="58"/>
        <v>2.5602794392462538E-9</v>
      </c>
      <c r="J650">
        <f t="shared" si="53"/>
        <v>1.4015900650532303E-2</v>
      </c>
    </row>
    <row r="651" spans="2:10" x14ac:dyDescent="0.25">
      <c r="B651" s="1">
        <v>42930</v>
      </c>
      <c r="C651">
        <f>ASURB.MX!H638</f>
        <v>-6.0473463562181551E-3</v>
      </c>
      <c r="D651">
        <f t="shared" si="57"/>
        <v>1.3619720827164809E-4</v>
      </c>
      <c r="E651">
        <f t="shared" si="55"/>
        <v>2.5177431474800361E-4</v>
      </c>
      <c r="F651">
        <f t="shared" si="56"/>
        <v>1.6637910902330921E-4</v>
      </c>
      <c r="G651">
        <f t="shared" si="54"/>
        <v>1.8900593687336332E-4</v>
      </c>
      <c r="H651">
        <f t="shared" si="58"/>
        <v>2.7887618165296163E-9</v>
      </c>
      <c r="J651">
        <f t="shared" si="53"/>
        <v>1.3747943005168567E-2</v>
      </c>
    </row>
    <row r="652" spans="2:10" x14ac:dyDescent="0.25">
      <c r="B652" s="1">
        <v>42933</v>
      </c>
      <c r="C652">
        <f>ASURB.MX!H639</f>
        <v>1.5466375244074893E-2</v>
      </c>
      <c r="D652">
        <f t="shared" si="57"/>
        <v>1.375304621263151E-4</v>
      </c>
      <c r="E652">
        <f t="shared" si="55"/>
        <v>2.521211309790038E-4</v>
      </c>
      <c r="F652">
        <f t="shared" si="56"/>
        <v>1.6452647552217732E-4</v>
      </c>
      <c r="G652">
        <f t="shared" si="54"/>
        <v>1.9134204615357955E-4</v>
      </c>
      <c r="H652">
        <f t="shared" si="58"/>
        <v>2.895686575523342E-9</v>
      </c>
      <c r="J652">
        <f t="shared" si="53"/>
        <v>1.3832644221318625E-2</v>
      </c>
    </row>
    <row r="653" spans="2:10" x14ac:dyDescent="0.25">
      <c r="B653" s="1">
        <v>42934</v>
      </c>
      <c r="C653">
        <f>ASURB.MX!H640</f>
        <v>-3.5849234728712554E-3</v>
      </c>
      <c r="D653">
        <f t="shared" si="57"/>
        <v>1.4178304939052705E-4</v>
      </c>
      <c r="E653">
        <f t="shared" si="55"/>
        <v>2.5245552565910837E-4</v>
      </c>
      <c r="F653">
        <f t="shared" si="56"/>
        <v>1.7552429860832764E-4</v>
      </c>
      <c r="G653">
        <f t="shared" si="54"/>
        <v>1.8303627853015895E-4</v>
      </c>
      <c r="H653">
        <f t="shared" si="58"/>
        <v>1.7018289144469749E-9</v>
      </c>
      <c r="J653">
        <f t="shared" si="53"/>
        <v>1.3529090085078115E-2</v>
      </c>
    </row>
    <row r="654" spans="2:10" x14ac:dyDescent="0.25">
      <c r="B654" s="1">
        <v>42935</v>
      </c>
      <c r="C654">
        <f>ASURB.MX!H641</f>
        <v>2.8537935897603121E-3</v>
      </c>
      <c r="D654">
        <f t="shared" si="57"/>
        <v>1.3629239181369685E-4</v>
      </c>
      <c r="E654">
        <f t="shared" si="55"/>
        <v>2.5268726294196706E-4</v>
      </c>
      <c r="F654">
        <f t="shared" si="56"/>
        <v>1.7912871344029181E-4</v>
      </c>
      <c r="G654">
        <f t="shared" si="54"/>
        <v>1.7489794882155526E-4</v>
      </c>
      <c r="H654">
        <f t="shared" si="58"/>
        <v>1.4903890318870061E-9</v>
      </c>
      <c r="J654">
        <f t="shared" si="53"/>
        <v>1.3224898820843782E-2</v>
      </c>
    </row>
    <row r="655" spans="2:10" x14ac:dyDescent="0.25">
      <c r="B655" s="1">
        <v>42936</v>
      </c>
      <c r="C655">
        <f>ASURB.MX!H642</f>
        <v>8.7380713027501739E-3</v>
      </c>
      <c r="D655">
        <f t="shared" si="57"/>
        <v>1.3341506613768898E-4</v>
      </c>
      <c r="E655">
        <f t="shared" si="55"/>
        <v>2.4494973312773165E-4</v>
      </c>
      <c r="F655">
        <f t="shared" si="56"/>
        <v>1.6099006023585663E-4</v>
      </c>
      <c r="G655">
        <f t="shared" si="54"/>
        <v>1.7031235659505388E-4</v>
      </c>
      <c r="H655">
        <f t="shared" si="58"/>
        <v>1.3614100430951512E-9</v>
      </c>
      <c r="J655">
        <f t="shared" si="53"/>
        <v>1.3050377641855957E-2</v>
      </c>
    </row>
    <row r="656" spans="2:10" x14ac:dyDescent="0.25">
      <c r="B656" s="1">
        <v>42937</v>
      </c>
      <c r="C656">
        <f>ASURB.MX!H643</f>
        <v>-1.4783724191492134E-2</v>
      </c>
      <c r="D656">
        <f t="shared" si="57"/>
        <v>1.2748987721205034E-4</v>
      </c>
      <c r="E656">
        <f t="shared" si="55"/>
        <v>2.4450768573479559E-4</v>
      </c>
      <c r="F656">
        <f t="shared" si="56"/>
        <v>1.3438566158131395E-4</v>
      </c>
      <c r="G656">
        <f t="shared" si="54"/>
        <v>1.7255741476961074E-4</v>
      </c>
      <c r="H656">
        <f t="shared" si="58"/>
        <v>2.0310829415021176E-9</v>
      </c>
      <c r="J656">
        <f t="shared" si="53"/>
        <v>1.3136111097642664E-2</v>
      </c>
    </row>
    <row r="657" spans="2:10" x14ac:dyDescent="0.25">
      <c r="B657" s="1">
        <v>42940</v>
      </c>
      <c r="C657">
        <f>ASURB.MX!H644</f>
        <v>-8.6384555678876186E-3</v>
      </c>
      <c r="D657">
        <f t="shared" si="57"/>
        <v>1.3863965039079046E-4</v>
      </c>
      <c r="E657">
        <f t="shared" si="55"/>
        <v>2.4725538745472232E-4</v>
      </c>
      <c r="F657">
        <f t="shared" si="56"/>
        <v>1.6506125588955595E-4</v>
      </c>
      <c r="G657">
        <f t="shared" si="54"/>
        <v>1.6800018738846766E-4</v>
      </c>
      <c r="H657">
        <f t="shared" si="58"/>
        <v>8.6204113279197199E-10</v>
      </c>
      <c r="J657">
        <f t="shared" ref="J657:J720" si="59">SQRT(G657)</f>
        <v>1.296148862548078E-2</v>
      </c>
    </row>
    <row r="658" spans="2:10" x14ac:dyDescent="0.25">
      <c r="B658" s="1">
        <v>42941</v>
      </c>
      <c r="C658">
        <f>ASURB.MX!H645</f>
        <v>-2.229047974609542E-3</v>
      </c>
      <c r="D658">
        <f t="shared" si="57"/>
        <v>1.4257980732335462E-4</v>
      </c>
      <c r="E658">
        <f t="shared" si="55"/>
        <v>2.3882661801635297E-4</v>
      </c>
      <c r="F658">
        <f t="shared" si="56"/>
        <v>1.7582676411985717E-4</v>
      </c>
      <c r="G658">
        <f t="shared" ref="G658:G721" si="60">$M$14*(G657)+(1-$M$14)*(C658^2)</f>
        <v>1.6041377235934525E-4</v>
      </c>
      <c r="H658">
        <f t="shared" si="58"/>
        <v>3.1805030890493626E-10</v>
      </c>
      <c r="J658">
        <f t="shared" si="59"/>
        <v>1.26654558685957E-2</v>
      </c>
    </row>
    <row r="659" spans="2:10" x14ac:dyDescent="0.25">
      <c r="B659" s="1">
        <v>42942</v>
      </c>
      <c r="C659">
        <f>ASURB.MX!H646</f>
        <v>-7.8796717910925729E-3</v>
      </c>
      <c r="D659">
        <f t="shared" si="57"/>
        <v>1.4302564862764925E-4</v>
      </c>
      <c r="E659">
        <f t="shared" si="55"/>
        <v>2.3600975596148693E-4</v>
      </c>
      <c r="F659">
        <f t="shared" si="56"/>
        <v>1.793541218868412E-4</v>
      </c>
      <c r="G659">
        <f t="shared" si="60"/>
        <v>1.5583839486595026E-4</v>
      </c>
      <c r="H659">
        <f t="shared" si="58"/>
        <v>1.6416646616709666E-10</v>
      </c>
      <c r="J659">
        <f t="shared" si="59"/>
        <v>1.2483524937530676E-2</v>
      </c>
    </row>
    <row r="660" spans="2:10" x14ac:dyDescent="0.25">
      <c r="B660" s="1">
        <v>42943</v>
      </c>
      <c r="C660">
        <f>ASURB.MX!H647</f>
        <v>-8.281189406256613E-3</v>
      </c>
      <c r="D660">
        <f t="shared" si="57"/>
        <v>1.4431111200464983E-4</v>
      </c>
      <c r="E660">
        <f t="shared" si="55"/>
        <v>2.3433955538819233E-4</v>
      </c>
      <c r="F660">
        <f t="shared" si="56"/>
        <v>8.8571040850111491E-5</v>
      </c>
      <c r="G660">
        <f t="shared" si="60"/>
        <v>1.5177787468614103E-4</v>
      </c>
      <c r="H660">
        <f t="shared" si="58"/>
        <v>5.575254494170971E-11</v>
      </c>
      <c r="J660">
        <f t="shared" si="59"/>
        <v>1.2319816341412765E-2</v>
      </c>
    </row>
    <row r="661" spans="2:10" x14ac:dyDescent="0.25">
      <c r="B661" s="1">
        <v>42944</v>
      </c>
      <c r="C661">
        <f>ASURB.MX!H648</f>
        <v>-3.1591163197650274E-3</v>
      </c>
      <c r="D661">
        <f t="shared" si="57"/>
        <v>1.4505531435090736E-4</v>
      </c>
      <c r="E661">
        <f t="shared" si="55"/>
        <v>2.3584972593083278E-4</v>
      </c>
      <c r="F661">
        <f t="shared" si="56"/>
        <v>8.249755368882872E-5</v>
      </c>
      <c r="G661">
        <f t="shared" si="60"/>
        <v>1.4517953514881377E-4</v>
      </c>
      <c r="H661">
        <f t="shared" si="58"/>
        <v>1.543080663250461E-14</v>
      </c>
      <c r="J661">
        <f t="shared" si="59"/>
        <v>1.2049047063930566E-2</v>
      </c>
    </row>
    <row r="662" spans="2:10" x14ac:dyDescent="0.25">
      <c r="B662" s="1">
        <v>42947</v>
      </c>
      <c r="C662">
        <f>ASURB.MX!H649</f>
        <v>-5.66443170630651E-3</v>
      </c>
      <c r="D662">
        <f t="shared" si="57"/>
        <v>1.4181995131778264E-4</v>
      </c>
      <c r="E662">
        <f t="shared" si="55"/>
        <v>2.3623042109274919E-4</v>
      </c>
      <c r="F662">
        <f t="shared" si="56"/>
        <v>8.1015550883470035E-5</v>
      </c>
      <c r="G662">
        <f t="shared" si="60"/>
        <v>1.399168960704013E-4</v>
      </c>
      <c r="H662">
        <f t="shared" si="58"/>
        <v>3.6216192745856331E-12</v>
      </c>
      <c r="J662">
        <f t="shared" si="59"/>
        <v>1.1828647262912243E-2</v>
      </c>
    </row>
    <row r="663" spans="2:10" x14ac:dyDescent="0.25">
      <c r="B663" s="1">
        <v>42948</v>
      </c>
      <c r="C663">
        <f>ASURB.MX!H650</f>
        <v>-1.5023534453767433E-2</v>
      </c>
      <c r="D663">
        <f t="shared" si="57"/>
        <v>1.3258044089826647E-4</v>
      </c>
      <c r="E663">
        <f t="shared" ref="E663:E726" si="61">_xlfn.VAR.S(C593:C662)</f>
        <v>2.3607252199081427E-4</v>
      </c>
      <c r="F663">
        <f t="shared" si="56"/>
        <v>4.2945814929165859E-5</v>
      </c>
      <c r="G663">
        <f t="shared" si="60"/>
        <v>1.4390898394591142E-4</v>
      </c>
      <c r="H663">
        <f t="shared" si="58"/>
        <v>1.2833588758234469E-10</v>
      </c>
      <c r="J663">
        <f t="shared" si="59"/>
        <v>1.1996207064981473E-2</v>
      </c>
    </row>
    <row r="664" spans="2:10" x14ac:dyDescent="0.25">
      <c r="B664" s="1">
        <v>42949</v>
      </c>
      <c r="C664">
        <f>ASURB.MX!H651</f>
        <v>-9.8997929823216955E-3</v>
      </c>
      <c r="D664">
        <f t="shared" si="57"/>
        <v>1.3165100868265468E-4</v>
      </c>
      <c r="E664">
        <f t="shared" si="61"/>
        <v>2.3153334245240817E-4</v>
      </c>
      <c r="F664">
        <f t="shared" si="56"/>
        <v>5.430671671628153E-5</v>
      </c>
      <c r="G664">
        <f t="shared" si="60"/>
        <v>1.4177295644088325E-4</v>
      </c>
      <c r="H664">
        <f t="shared" si="58"/>
        <v>1.0245382642030831E-10</v>
      </c>
      <c r="J664">
        <f t="shared" si="59"/>
        <v>1.1906844940658429E-2</v>
      </c>
    </row>
    <row r="665" spans="2:10" x14ac:dyDescent="0.25">
      <c r="B665" s="1">
        <v>42950</v>
      </c>
      <c r="C665">
        <f>ASURB.MX!H652</f>
        <v>1.9517607752054935E-2</v>
      </c>
      <c r="D665">
        <f t="shared" si="57"/>
        <v>1.3541258977011161E-4</v>
      </c>
      <c r="E665">
        <f t="shared" si="61"/>
        <v>2.3132084465461451E-4</v>
      </c>
      <c r="F665">
        <f t="shared" si="56"/>
        <v>4.7160711306691237E-5</v>
      </c>
      <c r="G665">
        <f t="shared" si="60"/>
        <v>1.5290207827566135E-4</v>
      </c>
      <c r="H665">
        <f t="shared" si="58"/>
        <v>3.058822081857565E-10</v>
      </c>
      <c r="J665">
        <f t="shared" si="59"/>
        <v>1.2365357992216051E-2</v>
      </c>
    </row>
    <row r="666" spans="2:10" x14ac:dyDescent="0.25">
      <c r="B666" s="1">
        <v>42951</v>
      </c>
      <c r="C666">
        <f>ASURB.MX!H653</f>
        <v>-7.8306996439526828E-3</v>
      </c>
      <c r="D666">
        <f t="shared" si="57"/>
        <v>1.3494020528416172E-4</v>
      </c>
      <c r="E666">
        <f t="shared" si="61"/>
        <v>2.3601652972305516E-4</v>
      </c>
      <c r="F666">
        <f t="shared" si="56"/>
        <v>9.5718814883836198E-5</v>
      </c>
      <c r="G666">
        <f t="shared" si="60"/>
        <v>1.4864044416218339E-4</v>
      </c>
      <c r="H666">
        <f t="shared" si="58"/>
        <v>1.8769654531485655E-10</v>
      </c>
      <c r="J666">
        <f t="shared" si="59"/>
        <v>1.2191818738899598E-2</v>
      </c>
    </row>
    <row r="667" spans="2:10" x14ac:dyDescent="0.25">
      <c r="B667" s="1">
        <v>42954</v>
      </c>
      <c r="C667">
        <f>ASURB.MX!H654</f>
        <v>5.5011378033170341E-3</v>
      </c>
      <c r="D667">
        <f t="shared" si="57"/>
        <v>1.3698132362414882E-4</v>
      </c>
      <c r="E667">
        <f t="shared" si="61"/>
        <v>2.3656310227100031E-4</v>
      </c>
      <c r="F667">
        <f t="shared" ref="F667:F730" si="62">_xlfn.VAR.S(C657:C666)</f>
        <v>8.6369735615935894E-5</v>
      </c>
      <c r="G667">
        <f t="shared" si="60"/>
        <v>1.4313191418096336E-4</v>
      </c>
      <c r="H667">
        <f t="shared" si="58"/>
        <v>3.782976419757616E-11</v>
      </c>
      <c r="J667">
        <f t="shared" si="59"/>
        <v>1.19637750806743E-2</v>
      </c>
    </row>
    <row r="668" spans="2:10" x14ac:dyDescent="0.25">
      <c r="B668" s="1">
        <v>42955</v>
      </c>
      <c r="C668">
        <f>ASURB.MX!H655</f>
        <v>-9.7472922059606889E-3</v>
      </c>
      <c r="D668">
        <f t="shared" si="57"/>
        <v>1.3733105827399059E-4</v>
      </c>
      <c r="E668">
        <f t="shared" si="61"/>
        <v>2.3682274309983856E-4</v>
      </c>
      <c r="F668">
        <f t="shared" si="62"/>
        <v>9.4643580446836722E-5</v>
      </c>
      <c r="G668">
        <f t="shared" si="60"/>
        <v>1.4089262315124997E-4</v>
      </c>
      <c r="H668">
        <f t="shared" si="58"/>
        <v>1.2684744374927602E-11</v>
      </c>
      <c r="J668">
        <f t="shared" si="59"/>
        <v>1.1869819844936567E-2</v>
      </c>
    </row>
    <row r="669" spans="2:10" x14ac:dyDescent="0.25">
      <c r="B669" s="1">
        <v>42956</v>
      </c>
      <c r="C669">
        <f>ASURB.MX!H656</f>
        <v>-2.4490664425618962E-2</v>
      </c>
      <c r="D669">
        <f t="shared" si="57"/>
        <v>1.4055570465199737E-4</v>
      </c>
      <c r="E669">
        <f t="shared" si="61"/>
        <v>1.7160317813110616E-4</v>
      </c>
      <c r="F669">
        <f t="shared" si="62"/>
        <v>9.8181138245065502E-5</v>
      </c>
      <c r="G669">
        <f t="shared" si="60"/>
        <v>1.6224681127290319E-4</v>
      </c>
      <c r="H669">
        <f t="shared" si="58"/>
        <v>4.7050410643950444E-10</v>
      </c>
      <c r="J669">
        <f t="shared" si="59"/>
        <v>1.2737614033754641E-2</v>
      </c>
    </row>
    <row r="670" spans="2:10" x14ac:dyDescent="0.25">
      <c r="B670" s="1">
        <v>42957</v>
      </c>
      <c r="C670">
        <f>ASURB.MX!H657</f>
        <v>1.8906680445375684E-3</v>
      </c>
      <c r="D670">
        <f t="shared" si="57"/>
        <v>1.4035576683660227E-4</v>
      </c>
      <c r="E670">
        <f t="shared" si="61"/>
        <v>1.5827580556931306E-4</v>
      </c>
      <c r="F670">
        <f t="shared" si="62"/>
        <v>1.391841560928931E-4</v>
      </c>
      <c r="G670">
        <f t="shared" si="60"/>
        <v>1.5486325157064288E-4</v>
      </c>
      <c r="H670">
        <f t="shared" si="58"/>
        <v>2.1046711330842148E-10</v>
      </c>
      <c r="J670">
        <f t="shared" si="59"/>
        <v>1.2444406437056084E-2</v>
      </c>
    </row>
    <row r="671" spans="2:10" x14ac:dyDescent="0.25">
      <c r="B671" s="1">
        <v>42958</v>
      </c>
      <c r="C671">
        <f>ASURB.MX!H658</f>
        <v>-2.2534464700524653E-2</v>
      </c>
      <c r="D671">
        <f t="shared" si="57"/>
        <v>1.3619276529861201E-4</v>
      </c>
      <c r="E671">
        <f t="shared" si="61"/>
        <v>1.5772623195195045E-4</v>
      </c>
      <c r="F671">
        <f t="shared" si="62"/>
        <v>1.4416597926023898E-4</v>
      </c>
      <c r="G671">
        <f t="shared" si="60"/>
        <v>1.7128670375661962E-4</v>
      </c>
      <c r="H671">
        <f t="shared" si="58"/>
        <v>1.2315845164944252E-9</v>
      </c>
      <c r="J671">
        <f t="shared" si="59"/>
        <v>1.3087654631622108E-2</v>
      </c>
    </row>
    <row r="672" spans="2:10" x14ac:dyDescent="0.25">
      <c r="B672" s="1">
        <v>42961</v>
      </c>
      <c r="C672">
        <f>ASURB.MX!H659</f>
        <v>2.1630701246972615E-2</v>
      </c>
      <c r="D672">
        <f t="shared" si="57"/>
        <v>1.4378330228493241E-4</v>
      </c>
      <c r="E672">
        <f t="shared" si="61"/>
        <v>1.5036496836738926E-4</v>
      </c>
      <c r="F672">
        <f t="shared" si="62"/>
        <v>1.7425120765532533E-4</v>
      </c>
      <c r="G672">
        <f t="shared" si="60"/>
        <v>1.8508854137690308E-4</v>
      </c>
      <c r="H672">
        <f t="shared" si="58"/>
        <v>1.7061227764448618E-9</v>
      </c>
      <c r="J672">
        <f t="shared" si="59"/>
        <v>1.3604724965132632E-2</v>
      </c>
    </row>
    <row r="673" spans="2:10" x14ac:dyDescent="0.25">
      <c r="B673" s="1">
        <v>42962</v>
      </c>
      <c r="C673">
        <f>ASURB.MX!H660</f>
        <v>-5.7152353450714349E-3</v>
      </c>
      <c r="D673">
        <f t="shared" si="57"/>
        <v>1.6262107301504762E-4</v>
      </c>
      <c r="E673">
        <f t="shared" si="61"/>
        <v>1.5520101122982951E-4</v>
      </c>
      <c r="F673">
        <f t="shared" si="62"/>
        <v>2.5581224798425375E-4</v>
      </c>
      <c r="G673">
        <f t="shared" si="60"/>
        <v>1.7799570198481033E-4</v>
      </c>
      <c r="H673">
        <f t="shared" si="58"/>
        <v>2.3637921595786686E-10</v>
      </c>
      <c r="J673">
        <f t="shared" si="59"/>
        <v>1.3341502988224766E-2</v>
      </c>
    </row>
    <row r="674" spans="2:10" x14ac:dyDescent="0.25">
      <c r="B674" s="1">
        <v>42963</v>
      </c>
      <c r="C674">
        <f>ASURB.MX!H661</f>
        <v>-8.2177894419752616E-3</v>
      </c>
      <c r="D674">
        <f t="shared" si="57"/>
        <v>1.6321334675529713E-4</v>
      </c>
      <c r="E674">
        <f t="shared" si="61"/>
        <v>1.555748811553693E-4</v>
      </c>
      <c r="F674">
        <f t="shared" si="62"/>
        <v>2.4187841407038427E-4</v>
      </c>
      <c r="G674">
        <f t="shared" si="60"/>
        <v>1.728554509200958E-4</v>
      </c>
      <c r="H674">
        <f t="shared" si="58"/>
        <v>9.2970172724827803E-11</v>
      </c>
      <c r="J674">
        <f t="shared" si="59"/>
        <v>1.3147450358152938E-2</v>
      </c>
    </row>
    <row r="675" spans="2:10" x14ac:dyDescent="0.25">
      <c r="B675" s="1">
        <v>42964</v>
      </c>
      <c r="C675">
        <f>ASURB.MX!H662</f>
        <v>-7.3338208771897961E-3</v>
      </c>
      <c r="D675">
        <f t="shared" si="57"/>
        <v>1.6306101199864057E-4</v>
      </c>
      <c r="E675">
        <f t="shared" si="61"/>
        <v>1.5172686286705467E-4</v>
      </c>
      <c r="F675">
        <f t="shared" si="62"/>
        <v>2.3964505427597019E-4</v>
      </c>
      <c r="G675">
        <f t="shared" si="60"/>
        <v>1.6731469211305838E-4</v>
      </c>
      <c r="H675">
        <f t="shared" si="58"/>
        <v>1.8093794515793559E-11</v>
      </c>
      <c r="J675">
        <f t="shared" si="59"/>
        <v>1.2935018056155097E-2</v>
      </c>
    </row>
    <row r="676" spans="2:10" x14ac:dyDescent="0.25">
      <c r="B676" s="1">
        <v>42965</v>
      </c>
      <c r="C676">
        <f>ASURB.MX!H663</f>
        <v>3.9180483921161724E-4</v>
      </c>
      <c r="D676">
        <f t="shared" si="57"/>
        <v>1.617957259298122E-4</v>
      </c>
      <c r="E676">
        <f t="shared" si="61"/>
        <v>1.3941455172590322E-4</v>
      </c>
      <c r="F676">
        <f t="shared" si="62"/>
        <v>1.7738513624163449E-4</v>
      </c>
      <c r="G676">
        <f t="shared" si="60"/>
        <v>1.5953611040635989E-4</v>
      </c>
      <c r="H676">
        <f t="shared" si="58"/>
        <v>5.1058623138266559E-12</v>
      </c>
      <c r="J676">
        <f t="shared" si="59"/>
        <v>1.2630760484086455E-2</v>
      </c>
    </row>
    <row r="677" spans="2:10" x14ac:dyDescent="0.25">
      <c r="B677" s="1">
        <v>42968</v>
      </c>
      <c r="C677">
        <f>ASURB.MX!H664</f>
        <v>8.7740556526645919E-3</v>
      </c>
      <c r="D677">
        <f t="shared" si="57"/>
        <v>1.6093134264781947E-4</v>
      </c>
      <c r="E677">
        <f t="shared" si="61"/>
        <v>1.3381071481152236E-4</v>
      </c>
      <c r="F677">
        <f t="shared" si="62"/>
        <v>1.8022495783213261E-4</v>
      </c>
      <c r="G677">
        <f t="shared" si="60"/>
        <v>1.5569468070012756E-4</v>
      </c>
      <c r="H677">
        <f t="shared" si="58"/>
        <v>2.7422628354404395E-11</v>
      </c>
      <c r="J677">
        <f t="shared" si="59"/>
        <v>1.24777674565656E-2</v>
      </c>
    </row>
    <row r="678" spans="2:10" x14ac:dyDescent="0.25">
      <c r="B678" s="1">
        <v>42969</v>
      </c>
      <c r="C678">
        <f>ASURB.MX!H665</f>
        <v>1.6902776766761253E-3</v>
      </c>
      <c r="D678">
        <f t="shared" si="57"/>
        <v>1.563529919082804E-4</v>
      </c>
      <c r="E678">
        <f t="shared" si="61"/>
        <v>1.347371933228416E-4</v>
      </c>
      <c r="F678">
        <f t="shared" si="62"/>
        <v>1.8883378372208149E-4</v>
      </c>
      <c r="G678">
        <f t="shared" si="60"/>
        <v>1.4858262227210106E-4</v>
      </c>
      <c r="H678">
        <f t="shared" si="58"/>
        <v>6.0378644282857947E-11</v>
      </c>
      <c r="J678">
        <f t="shared" si="59"/>
        <v>1.2189447168436354E-2</v>
      </c>
    </row>
    <row r="679" spans="2:10" x14ac:dyDescent="0.25">
      <c r="B679" s="1">
        <v>42970</v>
      </c>
      <c r="C679">
        <f>ASURB.MX!H666</f>
        <v>-8.3124928771790008E-3</v>
      </c>
      <c r="D679">
        <f t="shared" si="57"/>
        <v>1.5590764177170156E-4</v>
      </c>
      <c r="E679">
        <f t="shared" si="61"/>
        <v>1.3452471558700246E-4</v>
      </c>
      <c r="F679">
        <f t="shared" si="62"/>
        <v>1.8866811169791371E-4</v>
      </c>
      <c r="G679">
        <f t="shared" si="60"/>
        <v>1.4488390933065266E-4</v>
      </c>
      <c r="H679">
        <f t="shared" si="58"/>
        <v>1.2152267693183391E-10</v>
      </c>
      <c r="J679">
        <f t="shared" si="59"/>
        <v>1.203677321090053E-2</v>
      </c>
    </row>
    <row r="680" spans="2:10" x14ac:dyDescent="0.25">
      <c r="B680" s="1">
        <v>42971</v>
      </c>
      <c r="C680">
        <f>ASURB.MX!H667</f>
        <v>-5.0936855061122447E-3</v>
      </c>
      <c r="D680">
        <f t="shared" si="57"/>
        <v>1.1892358919268128E-4</v>
      </c>
      <c r="E680">
        <f t="shared" si="61"/>
        <v>1.3484558772051939E-4</v>
      </c>
      <c r="F680">
        <f t="shared" si="62"/>
        <v>1.3898659885886553E-4</v>
      </c>
      <c r="G680">
        <f t="shared" si="60"/>
        <v>1.393493043343626E-4</v>
      </c>
      <c r="H680">
        <f t="shared" si="58"/>
        <v>4.1720983904910932E-10</v>
      </c>
      <c r="J680">
        <f t="shared" si="59"/>
        <v>1.1804630631000811E-2</v>
      </c>
    </row>
    <row r="681" spans="2:10" x14ac:dyDescent="0.25">
      <c r="B681" s="1">
        <v>42972</v>
      </c>
      <c r="C681">
        <f>ASURB.MX!H668</f>
        <v>2.4100982312260963E-3</v>
      </c>
      <c r="D681">
        <f t="shared" si="57"/>
        <v>1.1459004830088319E-4</v>
      </c>
      <c r="E681">
        <f t="shared" si="61"/>
        <v>1.3277889491689849E-4</v>
      </c>
      <c r="F681">
        <f t="shared" si="62"/>
        <v>1.3817744050826427E-4</v>
      </c>
      <c r="G681">
        <f t="shared" si="60"/>
        <v>1.3313519721108849E-4</v>
      </c>
      <c r="H681">
        <f t="shared" si="58"/>
        <v>3.4392254810168881E-10</v>
      </c>
      <c r="J681">
        <f t="shared" si="59"/>
        <v>1.1538422648312398E-2</v>
      </c>
    </row>
    <row r="682" spans="2:10" x14ac:dyDescent="0.25">
      <c r="B682" s="1">
        <v>42975</v>
      </c>
      <c r="C682">
        <f>ASURB.MX!H669</f>
        <v>-4.6855782361742522E-3</v>
      </c>
      <c r="D682">
        <f t="shared" si="57"/>
        <v>1.1535268508594837E-4</v>
      </c>
      <c r="E682">
        <f t="shared" si="61"/>
        <v>1.3025592814268816E-4</v>
      </c>
      <c r="F682">
        <f t="shared" si="62"/>
        <v>8.9189941703503699E-5</v>
      </c>
      <c r="G682">
        <f t="shared" si="60"/>
        <v>1.2796158563233644E-4</v>
      </c>
      <c r="H682">
        <f t="shared" si="58"/>
        <v>1.5898437298870535E-10</v>
      </c>
      <c r="J682">
        <f t="shared" si="59"/>
        <v>1.1312010680349292E-2</v>
      </c>
    </row>
    <row r="683" spans="2:10" x14ac:dyDescent="0.25">
      <c r="B683" s="1">
        <v>42976</v>
      </c>
      <c r="C683">
        <f>ASURB.MX!H670</f>
        <v>5.1053483070115386E-3</v>
      </c>
      <c r="D683">
        <f t="shared" si="57"/>
        <v>1.0324560577001784E-4</v>
      </c>
      <c r="E683">
        <f t="shared" si="61"/>
        <v>1.2996347507333433E-4</v>
      </c>
      <c r="F683">
        <f t="shared" si="62"/>
        <v>3.2077860032333149E-5</v>
      </c>
      <c r="G683">
        <f t="shared" si="60"/>
        <v>1.232199693763267E-4</v>
      </c>
      <c r="H683">
        <f t="shared" si="58"/>
        <v>3.9897520147703595E-10</v>
      </c>
      <c r="J683">
        <f t="shared" si="59"/>
        <v>1.1100449061922077E-2</v>
      </c>
    </row>
    <row r="684" spans="2:10" x14ac:dyDescent="0.25">
      <c r="B684" s="1">
        <v>42977</v>
      </c>
      <c r="C684">
        <f>ASURB.MX!H671</f>
        <v>-2.016534492625904E-3</v>
      </c>
      <c r="D684">
        <f t="shared" si="57"/>
        <v>1.0580611207424527E-4</v>
      </c>
      <c r="E684">
        <f t="shared" si="61"/>
        <v>1.2725748351074447E-4</v>
      </c>
      <c r="F684">
        <f t="shared" si="62"/>
        <v>3.6317758785080861E-5</v>
      </c>
      <c r="G684">
        <f t="shared" si="60"/>
        <v>1.1767534663149846E-4</v>
      </c>
      <c r="H684">
        <f t="shared" si="58"/>
        <v>1.4087872897509345E-10</v>
      </c>
      <c r="J684">
        <f t="shared" si="59"/>
        <v>1.0847826816072353E-2</v>
      </c>
    </row>
    <row r="685" spans="2:10" x14ac:dyDescent="0.25">
      <c r="B685" s="1">
        <v>42978</v>
      </c>
      <c r="C685">
        <f>ASURB.MX!H672</f>
        <v>2.2263508361223514E-2</v>
      </c>
      <c r="D685">
        <f t="shared" si="57"/>
        <v>1.0450723281638911E-4</v>
      </c>
      <c r="E685">
        <f t="shared" si="61"/>
        <v>1.2282415329247943E-4</v>
      </c>
      <c r="F685">
        <f t="shared" si="62"/>
        <v>3.0943273760941337E-5</v>
      </c>
      <c r="G685">
        <f t="shared" si="60"/>
        <v>1.352644428863574E-4</v>
      </c>
      <c r="H685">
        <f t="shared" si="58"/>
        <v>9.4600597128815861E-10</v>
      </c>
      <c r="J685">
        <f t="shared" si="59"/>
        <v>1.1630324281220942E-2</v>
      </c>
    </row>
    <row r="686" spans="2:10" x14ac:dyDescent="0.25">
      <c r="B686" s="1">
        <v>42979</v>
      </c>
      <c r="C686">
        <f>ASURB.MX!H673</f>
        <v>-1.9211870756650916E-3</v>
      </c>
      <c r="D686">
        <f t="shared" si="57"/>
        <v>1.2204827661124259E-4</v>
      </c>
      <c r="E686">
        <f t="shared" si="61"/>
        <v>1.2849320672328018E-4</v>
      </c>
      <c r="F686">
        <f t="shared" si="62"/>
        <v>7.6273425156057054E-5</v>
      </c>
      <c r="G686">
        <f t="shared" si="60"/>
        <v>1.2914187853163485E-4</v>
      </c>
      <c r="H686">
        <f t="shared" si="58"/>
        <v>5.0319188204992859E-11</v>
      </c>
      <c r="J686">
        <f t="shared" si="59"/>
        <v>1.1364060829282588E-2</v>
      </c>
    </row>
    <row r="687" spans="2:10" x14ac:dyDescent="0.25">
      <c r="B687" s="1">
        <v>42982</v>
      </c>
      <c r="C687">
        <f>ASURB.MX!H674</f>
        <v>-1.3218431904719212E-2</v>
      </c>
      <c r="D687">
        <f t="shared" ref="D687:D750" si="63">_xlfn.VAR.S(C657:C686)</f>
        <v>1.171799416405633E-4</v>
      </c>
      <c r="E687">
        <f t="shared" si="61"/>
        <v>1.2848853081899676E-4</v>
      </c>
      <c r="F687">
        <f t="shared" si="62"/>
        <v>7.7662105264980302E-5</v>
      </c>
      <c r="G687">
        <f t="shared" si="60"/>
        <v>1.3126310750748819E-4</v>
      </c>
      <c r="H687">
        <f t="shared" ref="H687:H750" si="64">(D687-G687)^2</f>
        <v>1.9833556083531814E-10</v>
      </c>
      <c r="J687">
        <f t="shared" si="59"/>
        <v>1.1457011281633976E-2</v>
      </c>
    </row>
    <row r="688" spans="2:10" x14ac:dyDescent="0.25">
      <c r="B688" s="1">
        <v>42983</v>
      </c>
      <c r="C688">
        <f>ASURB.MX!H675</f>
        <v>-2.6760425559323869E-3</v>
      </c>
      <c r="D688">
        <f t="shared" si="63"/>
        <v>1.1977066944681401E-4</v>
      </c>
      <c r="E688">
        <f t="shared" si="61"/>
        <v>1.3103234528736926E-4</v>
      </c>
      <c r="F688">
        <f t="shared" si="62"/>
        <v>9.2049809339149585E-5</v>
      </c>
      <c r="G688">
        <f t="shared" si="60"/>
        <v>1.2548822130481352E-4</v>
      </c>
      <c r="H688">
        <f t="shared" si="64"/>
        <v>3.2690399248913649E-11</v>
      </c>
      <c r="J688">
        <f t="shared" si="59"/>
        <v>1.1202152529974474E-2</v>
      </c>
    </row>
    <row r="689" spans="2:10" x14ac:dyDescent="0.25">
      <c r="B689" s="1">
        <v>42984</v>
      </c>
      <c r="C689">
        <f>ASURB.MX!H676</f>
        <v>1.004387745827407E-3</v>
      </c>
      <c r="D689">
        <f t="shared" si="63"/>
        <v>1.197596470816399E-4</v>
      </c>
      <c r="E689">
        <f t="shared" si="61"/>
        <v>1.3014700301154682E-4</v>
      </c>
      <c r="F689">
        <f t="shared" si="62"/>
        <v>9.1949576748161216E-5</v>
      </c>
      <c r="G689">
        <f t="shared" si="60"/>
        <v>1.1969576767386465E-4</v>
      </c>
      <c r="H689">
        <f t="shared" si="64"/>
        <v>4.0805787377172329E-15</v>
      </c>
      <c r="J689">
        <f t="shared" si="59"/>
        <v>1.094055609527526E-2</v>
      </c>
    </row>
    <row r="690" spans="2:10" x14ac:dyDescent="0.25">
      <c r="B690" s="1">
        <v>42985</v>
      </c>
      <c r="C690">
        <f>ASURB.MX!H677</f>
        <v>4.4604279595621875E-4</v>
      </c>
      <c r="D690">
        <f t="shared" si="63"/>
        <v>1.1928899937583302E-4</v>
      </c>
      <c r="E690">
        <f t="shared" si="61"/>
        <v>1.2862660728317054E-4</v>
      </c>
      <c r="F690">
        <f t="shared" si="62"/>
        <v>8.5106023947805688E-5</v>
      </c>
      <c r="G690">
        <f t="shared" si="60"/>
        <v>1.1413517207700746E-4</v>
      </c>
      <c r="H690">
        <f t="shared" si="64"/>
        <v>2.656193582611962E-11</v>
      </c>
      <c r="J690">
        <f t="shared" si="59"/>
        <v>1.0683406389209739E-2</v>
      </c>
    </row>
    <row r="691" spans="2:10" x14ac:dyDescent="0.25">
      <c r="B691" s="1">
        <v>42986</v>
      </c>
      <c r="C691">
        <f>ASURB.MX!H678</f>
        <v>-8.0032199342425069E-3</v>
      </c>
      <c r="D691">
        <f t="shared" si="63"/>
        <v>1.1836113556131645E-4</v>
      </c>
      <c r="E691">
        <f t="shared" si="61"/>
        <v>1.255101985623159E-4</v>
      </c>
      <c r="F691">
        <f t="shared" si="62"/>
        <v>8.1760032906666287E-5</v>
      </c>
      <c r="G691">
        <f t="shared" si="60"/>
        <v>1.1180460881544576E-4</v>
      </c>
      <c r="H691">
        <f t="shared" si="64"/>
        <v>4.2988042969317648E-11</v>
      </c>
      <c r="J691">
        <f t="shared" si="59"/>
        <v>1.0573769848802544E-2</v>
      </c>
    </row>
    <row r="692" spans="2:10" x14ac:dyDescent="0.25">
      <c r="B692" s="1">
        <v>42989</v>
      </c>
      <c r="C692">
        <f>ASURB.MX!H679</f>
        <v>-4.646506860891346E-3</v>
      </c>
      <c r="D692">
        <f t="shared" si="63"/>
        <v>1.1945354034414147E-4</v>
      </c>
      <c r="E692">
        <f t="shared" si="61"/>
        <v>1.2507492985889735E-4</v>
      </c>
      <c r="F692">
        <f t="shared" si="62"/>
        <v>8.8579728998461471E-5</v>
      </c>
      <c r="G692">
        <f t="shared" si="60"/>
        <v>1.0760661560336825E-4</v>
      </c>
      <c r="H692">
        <f t="shared" si="64"/>
        <v>1.4034962581354466E-10</v>
      </c>
      <c r="J692">
        <f t="shared" si="59"/>
        <v>1.0373360863450583E-2</v>
      </c>
    </row>
    <row r="693" spans="2:10" x14ac:dyDescent="0.25">
      <c r="B693" s="1">
        <v>42990</v>
      </c>
      <c r="C693">
        <f>ASURB.MX!H680</f>
        <v>6.1625192151950215E-3</v>
      </c>
      <c r="D693">
        <f t="shared" si="63"/>
        <v>1.1925834733229703E-4</v>
      </c>
      <c r="E693">
        <f t="shared" si="61"/>
        <v>1.2529353498958565E-4</v>
      </c>
      <c r="F693">
        <f t="shared" si="62"/>
        <v>8.8542413009612316E-5</v>
      </c>
      <c r="G693">
        <f t="shared" si="60"/>
        <v>1.0436649473903945E-4</v>
      </c>
      <c r="H693">
        <f t="shared" si="64"/>
        <v>2.2176727365931255E-10</v>
      </c>
      <c r="J693">
        <f t="shared" si="59"/>
        <v>1.0215992107428405E-2</v>
      </c>
    </row>
    <row r="694" spans="2:10" x14ac:dyDescent="0.25">
      <c r="B694" s="1">
        <v>42991</v>
      </c>
      <c r="C694">
        <f>ASURB.MX!H681</f>
        <v>-3.0061699227337392E-3</v>
      </c>
      <c r="D694">
        <f t="shared" si="63"/>
        <v>1.157143384130868E-4</v>
      </c>
      <c r="E694">
        <f t="shared" si="61"/>
        <v>1.2412417220804996E-4</v>
      </c>
      <c r="F694">
        <f t="shared" si="62"/>
        <v>8.9939602684337109E-5</v>
      </c>
      <c r="G694">
        <f t="shared" si="60"/>
        <v>9.9930489854350808E-5</v>
      </c>
      <c r="H694">
        <f t="shared" si="64"/>
        <v>2.4912987532511234E-10</v>
      </c>
      <c r="J694">
        <f t="shared" si="59"/>
        <v>9.9965238885499994E-3</v>
      </c>
    </row>
    <row r="695" spans="2:10" x14ac:dyDescent="0.25">
      <c r="B695" s="1">
        <v>42992</v>
      </c>
      <c r="C695">
        <f>ASURB.MX!H682</f>
        <v>-5.1058513673553491E-3</v>
      </c>
      <c r="D695">
        <f t="shared" si="63"/>
        <v>1.1337714705394429E-4</v>
      </c>
      <c r="E695">
        <f t="shared" si="61"/>
        <v>1.2193099953708368E-4</v>
      </c>
      <c r="F695">
        <f t="shared" si="62"/>
        <v>9.0423715615334959E-5</v>
      </c>
      <c r="G695">
        <f t="shared" si="60"/>
        <v>9.64934954299858E-5</v>
      </c>
      <c r="H695">
        <f t="shared" si="64"/>
        <v>2.8505769215919632E-10</v>
      </c>
      <c r="J695">
        <f t="shared" si="59"/>
        <v>9.8231102727184029E-3</v>
      </c>
    </row>
    <row r="696" spans="2:10" x14ac:dyDescent="0.25">
      <c r="B696" s="1">
        <v>42993</v>
      </c>
      <c r="C696">
        <f>ASURB.MX!H683</f>
        <v>1.6381322234841966E-2</v>
      </c>
      <c r="D696">
        <f t="shared" si="63"/>
        <v>9.8028539278917831E-5</v>
      </c>
      <c r="E696">
        <f t="shared" si="61"/>
        <v>1.2074197101849485E-4</v>
      </c>
      <c r="F696">
        <f t="shared" si="62"/>
        <v>2.7736894577960306E-5</v>
      </c>
      <c r="G696">
        <f t="shared" si="60"/>
        <v>1.0449046042218712E-4</v>
      </c>
      <c r="H696">
        <f t="shared" si="64"/>
        <v>4.1756424861830708E-11</v>
      </c>
      <c r="J696">
        <f t="shared" si="59"/>
        <v>1.0222057543478569E-2</v>
      </c>
    </row>
    <row r="697" spans="2:10" x14ac:dyDescent="0.25">
      <c r="B697" s="1">
        <v>42996</v>
      </c>
      <c r="C697">
        <f>ASURB.MX!H684</f>
        <v>4.1923164523521442E-3</v>
      </c>
      <c r="D697">
        <f t="shared" si="63"/>
        <v>1.0823869020513705E-4</v>
      </c>
      <c r="E697">
        <f t="shared" si="61"/>
        <v>1.2387213244225144E-4</v>
      </c>
      <c r="F697">
        <f t="shared" si="62"/>
        <v>6.601512087452645E-5</v>
      </c>
      <c r="G697">
        <f t="shared" si="60"/>
        <v>1.0044601073159811E-4</v>
      </c>
      <c r="H697">
        <f t="shared" si="64"/>
        <v>6.0725853377315125E-11</v>
      </c>
      <c r="J697">
        <f t="shared" si="59"/>
        <v>1.002227572618106E-2</v>
      </c>
    </row>
    <row r="698" spans="2:10" x14ac:dyDescent="0.25">
      <c r="B698" s="1">
        <v>42997</v>
      </c>
      <c r="C698">
        <f>ASURB.MX!H685</f>
        <v>-8.234563155737902E-3</v>
      </c>
      <c r="D698">
        <f t="shared" si="63"/>
        <v>1.0766964079773059E-4</v>
      </c>
      <c r="E698">
        <f t="shared" si="61"/>
        <v>1.2406639512025643E-4</v>
      </c>
      <c r="F698">
        <f t="shared" si="62"/>
        <v>5.0084672690404231E-5</v>
      </c>
      <c r="G698">
        <f t="shared" si="60"/>
        <v>9.8927253832568798E-5</v>
      </c>
      <c r="H698">
        <f t="shared" si="64"/>
        <v>7.6429329848630887E-11</v>
      </c>
      <c r="J698">
        <f t="shared" si="59"/>
        <v>9.9462180668115664E-3</v>
      </c>
    </row>
    <row r="699" spans="2:10" x14ac:dyDescent="0.25">
      <c r="B699" s="1">
        <v>42998</v>
      </c>
      <c r="C699">
        <f>ASURB.MX!H686</f>
        <v>-1.2848301509412144E-2</v>
      </c>
      <c r="D699">
        <f t="shared" si="63"/>
        <v>1.0688336152350318E-4</v>
      </c>
      <c r="E699">
        <f t="shared" si="61"/>
        <v>1.2447331367875289E-4</v>
      </c>
      <c r="F699">
        <f t="shared" si="62"/>
        <v>5.706649153054928E-5</v>
      </c>
      <c r="G699">
        <f t="shared" si="60"/>
        <v>1.0200551402151955E-4</v>
      </c>
      <c r="H699">
        <f t="shared" si="64"/>
        <v>2.3793396252607955E-11</v>
      </c>
      <c r="J699">
        <f t="shared" si="59"/>
        <v>1.0099777919415829E-2</v>
      </c>
    </row>
    <row r="700" spans="2:10" x14ac:dyDescent="0.25">
      <c r="B700" s="1">
        <v>42999</v>
      </c>
      <c r="C700">
        <f>ASURB.MX!H687</f>
        <v>1.0134961946421517E-2</v>
      </c>
      <c r="D700">
        <f t="shared" si="63"/>
        <v>9.2884785548944538E-5</v>
      </c>
      <c r="E700">
        <f t="shared" si="61"/>
        <v>1.2507110358378519E-4</v>
      </c>
      <c r="F700">
        <f t="shared" si="62"/>
        <v>7.2915045898906328E-5</v>
      </c>
      <c r="G700">
        <f t="shared" si="60"/>
        <v>1.0203864300862444E-4</v>
      </c>
      <c r="H700">
        <f t="shared" si="64"/>
        <v>8.379310639213744E-11</v>
      </c>
      <c r="J700">
        <f t="shared" si="59"/>
        <v>1.0101417871201272E-2</v>
      </c>
    </row>
    <row r="701" spans="2:10" x14ac:dyDescent="0.25">
      <c r="B701" s="1">
        <v>43000</v>
      </c>
      <c r="C701">
        <f>ASURB.MX!H688</f>
        <v>-8.2691548749454589E-3</v>
      </c>
      <c r="D701">
        <f t="shared" si="63"/>
        <v>9.6817202449250254E-5</v>
      </c>
      <c r="E701">
        <f t="shared" si="61"/>
        <v>1.2595341677481536E-4</v>
      </c>
      <c r="F701">
        <f t="shared" si="62"/>
        <v>8.6419886902655579E-5</v>
      </c>
      <c r="G701">
        <f t="shared" si="60"/>
        <v>1.0047234103763487E-4</v>
      </c>
      <c r="H701">
        <f t="shared" si="64"/>
        <v>1.3360038100298278E-11</v>
      </c>
      <c r="J701">
        <f t="shared" si="59"/>
        <v>1.0023589229294807E-2</v>
      </c>
    </row>
    <row r="702" spans="2:10" x14ac:dyDescent="0.25">
      <c r="B702" s="1">
        <v>43003</v>
      </c>
      <c r="C702">
        <f>ASURB.MX!H689</f>
        <v>3.3271374863243406E-3</v>
      </c>
      <c r="D702">
        <f t="shared" si="63"/>
        <v>8.2184457021681429E-5</v>
      </c>
      <c r="E702">
        <f t="shared" si="61"/>
        <v>1.2444500865495901E-4</v>
      </c>
      <c r="F702">
        <f t="shared" si="62"/>
        <v>8.6870530878515166E-5</v>
      </c>
      <c r="G702">
        <f t="shared" si="60"/>
        <v>9.6312136948162631E-5</v>
      </c>
      <c r="H702">
        <f t="shared" si="64"/>
        <v>1.9959134010509989E-10</v>
      </c>
      <c r="J702">
        <f t="shared" si="59"/>
        <v>9.8138747163473931E-3</v>
      </c>
    </row>
    <row r="703" spans="2:10" x14ac:dyDescent="0.25">
      <c r="B703" s="1">
        <v>43004</v>
      </c>
      <c r="C703">
        <f>ASURB.MX!H690</f>
        <v>-2.8165582540398317E-5</v>
      </c>
      <c r="D703">
        <f t="shared" si="63"/>
        <v>6.5680256270978391E-5</v>
      </c>
      <c r="E703">
        <f t="shared" si="61"/>
        <v>1.1922472301241088E-4</v>
      </c>
      <c r="F703">
        <f t="shared" si="62"/>
        <v>8.5923573574785212E-5</v>
      </c>
      <c r="G703">
        <f t="shared" si="60"/>
        <v>9.1830440593757882E-5</v>
      </c>
      <c r="H703">
        <f t="shared" si="64"/>
        <v>6.838321401153423E-10</v>
      </c>
      <c r="J703">
        <f t="shared" si="59"/>
        <v>9.5828200752053096E-3</v>
      </c>
    </row>
    <row r="704" spans="2:10" x14ac:dyDescent="0.25">
      <c r="B704" s="1">
        <v>43005</v>
      </c>
      <c r="C704">
        <f>ASURB.MX!H691</f>
        <v>-7.5444258140716603E-3</v>
      </c>
      <c r="D704">
        <f t="shared" si="63"/>
        <v>6.4870028413068197E-5</v>
      </c>
      <c r="E704">
        <f t="shared" si="61"/>
        <v>1.1583824089903643E-4</v>
      </c>
      <c r="F704">
        <f t="shared" si="62"/>
        <v>8.1654354342127811E-5</v>
      </c>
      <c r="G704">
        <f t="shared" si="60"/>
        <v>9.0205862070369633E-5</v>
      </c>
      <c r="H704">
        <f t="shared" si="64"/>
        <v>6.4190446711044821E-10</v>
      </c>
      <c r="J704">
        <f t="shared" si="59"/>
        <v>9.4976766669733308E-3</v>
      </c>
    </row>
    <row r="705" spans="2:10" x14ac:dyDescent="0.25">
      <c r="B705" s="1">
        <v>43006</v>
      </c>
      <c r="C705">
        <f>ASURB.MX!H692</f>
        <v>-1.3707908098628445E-2</v>
      </c>
      <c r="D705">
        <f t="shared" si="63"/>
        <v>6.4536541290924389E-5</v>
      </c>
      <c r="E705">
        <f t="shared" si="61"/>
        <v>1.1654752404843204E-4</v>
      </c>
      <c r="F705">
        <f t="shared" si="62"/>
        <v>8.6397072018523896E-5</v>
      </c>
      <c r="G705">
        <f t="shared" si="60"/>
        <v>9.4752218415888447E-5</v>
      </c>
      <c r="H705">
        <f t="shared" si="64"/>
        <v>9.1298714412007625E-10</v>
      </c>
      <c r="J705">
        <f t="shared" si="59"/>
        <v>9.7340751186688734E-3</v>
      </c>
    </row>
    <row r="706" spans="2:10" x14ac:dyDescent="0.25">
      <c r="B706" s="1">
        <v>43007</v>
      </c>
      <c r="C706">
        <f>ASURB.MX!H693</f>
        <v>-3.3987327087286997E-3</v>
      </c>
      <c r="D706">
        <f t="shared" si="63"/>
        <v>6.8811993841803195E-5</v>
      </c>
      <c r="E706">
        <f t="shared" si="61"/>
        <v>1.1276776722274933E-4</v>
      </c>
      <c r="F706">
        <f t="shared" si="62"/>
        <v>1.0202854691380983E-4</v>
      </c>
      <c r="G706">
        <f t="shared" si="60"/>
        <v>9.0880598915555249E-5</v>
      </c>
      <c r="H706">
        <f t="shared" si="64"/>
        <v>4.8702332990123493E-10</v>
      </c>
      <c r="J706">
        <f t="shared" si="59"/>
        <v>9.5331316426217078E-3</v>
      </c>
    </row>
    <row r="707" spans="2:10" x14ac:dyDescent="0.25">
      <c r="B707" s="1">
        <v>43010</v>
      </c>
      <c r="C707">
        <f>ASURB.MX!H694</f>
        <v>1.1531894790649717E-2</v>
      </c>
      <c r="D707">
        <f t="shared" si="63"/>
        <v>6.8952933961341425E-5</v>
      </c>
      <c r="E707">
        <f t="shared" si="61"/>
        <v>1.1282600050105802E-4</v>
      </c>
      <c r="F707">
        <f t="shared" si="62"/>
        <v>6.1853164783587538E-5</v>
      </c>
      <c r="G707">
        <f t="shared" si="60"/>
        <v>9.2839842029052126E-5</v>
      </c>
      <c r="H707">
        <f t="shared" si="64"/>
        <v>5.7058437703526255E-10</v>
      </c>
      <c r="J707">
        <f t="shared" si="59"/>
        <v>9.6353433788865118E-3</v>
      </c>
    </row>
    <row r="708" spans="2:10" x14ac:dyDescent="0.25">
      <c r="B708" s="1">
        <v>43011</v>
      </c>
      <c r="C708">
        <f>ASURB.MX!H695</f>
        <v>-3.857797186943652E-3</v>
      </c>
      <c r="D708">
        <f t="shared" si="63"/>
        <v>7.1070671112856296E-5</v>
      </c>
      <c r="E708">
        <f t="shared" si="61"/>
        <v>1.146748074900796E-4</v>
      </c>
      <c r="F708">
        <f t="shared" si="62"/>
        <v>8.0010972173010484E-5</v>
      </c>
      <c r="G708">
        <f t="shared" si="60"/>
        <v>8.9212224782307553E-5</v>
      </c>
      <c r="H708">
        <f t="shared" si="64"/>
        <v>3.2911596954158037E-10</v>
      </c>
      <c r="J708">
        <f t="shared" si="59"/>
        <v>9.4452223257214842E-3</v>
      </c>
    </row>
    <row r="709" spans="2:10" x14ac:dyDescent="0.25">
      <c r="B709" s="1">
        <v>43012</v>
      </c>
      <c r="C709">
        <f>ASURB.MX!H696</f>
        <v>8.6380395160475399E-3</v>
      </c>
      <c r="D709">
        <f t="shared" si="63"/>
        <v>7.1091991254791886E-5</v>
      </c>
      <c r="E709">
        <f t="shared" si="61"/>
        <v>1.1478823616193355E-4</v>
      </c>
      <c r="F709">
        <f t="shared" si="62"/>
        <v>7.6741729600111679E-5</v>
      </c>
      <c r="G709">
        <f t="shared" si="60"/>
        <v>8.8532999782938728E-5</v>
      </c>
      <c r="H709">
        <f t="shared" si="64"/>
        <v>3.0418877847889086E-10</v>
      </c>
      <c r="J709">
        <f t="shared" si="59"/>
        <v>9.4091976163187645E-3</v>
      </c>
    </row>
    <row r="710" spans="2:10" x14ac:dyDescent="0.25">
      <c r="B710" s="1">
        <v>43013</v>
      </c>
      <c r="C710">
        <f>ASURB.MX!H697</f>
        <v>-1.3920193338161128E-2</v>
      </c>
      <c r="D710">
        <f t="shared" si="63"/>
        <v>7.2261895392891916E-5</v>
      </c>
      <c r="E710">
        <f t="shared" si="61"/>
        <v>1.0779921811288394E-4</v>
      </c>
      <c r="F710">
        <f t="shared" si="62"/>
        <v>7.3335433622957394E-5</v>
      </c>
      <c r="G710">
        <f t="shared" si="60"/>
        <v>9.3430120426275958E-5</v>
      </c>
      <c r="H710">
        <f t="shared" si="64"/>
        <v>4.4809375106398682E-10</v>
      </c>
      <c r="J710">
        <f t="shared" si="59"/>
        <v>9.6659257407801322E-3</v>
      </c>
    </row>
    <row r="711" spans="2:10" x14ac:dyDescent="0.25">
      <c r="B711" s="1">
        <v>43014</v>
      </c>
      <c r="C711">
        <f>ASURB.MX!H698</f>
        <v>-2.4445902185468334E-2</v>
      </c>
      <c r="D711">
        <f t="shared" si="63"/>
        <v>7.7621315420168182E-5</v>
      </c>
      <c r="E711">
        <f t="shared" si="61"/>
        <v>1.0817637639015665E-4</v>
      </c>
      <c r="F711">
        <f t="shared" si="62"/>
        <v>7.532636057605998E-5</v>
      </c>
      <c r="G711">
        <f t="shared" si="60"/>
        <v>1.1689096925384998E-4</v>
      </c>
      <c r="H711">
        <f t="shared" si="64"/>
        <v>1.5421057122171994E-9</v>
      </c>
      <c r="J711">
        <f t="shared" si="59"/>
        <v>1.0811612703655731E-2</v>
      </c>
    </row>
    <row r="712" spans="2:10" x14ac:dyDescent="0.25">
      <c r="B712" s="1">
        <v>43017</v>
      </c>
      <c r="C712">
        <f>ASURB.MX!H699</f>
        <v>1.4737398965807163E-3</v>
      </c>
      <c r="D712">
        <f t="shared" si="63"/>
        <v>9.5625199742854831E-5</v>
      </c>
      <c r="E712">
        <f t="shared" si="61"/>
        <v>1.1285109406116528E-4</v>
      </c>
      <c r="F712">
        <f t="shared" si="62"/>
        <v>1.2143282458180527E-4</v>
      </c>
      <c r="G712">
        <f t="shared" si="60"/>
        <v>1.1155269887594384E-4</v>
      </c>
      <c r="H712">
        <f t="shared" si="64"/>
        <v>2.5368522863455123E-10</v>
      </c>
      <c r="J712">
        <f t="shared" si="59"/>
        <v>1.0561851110290461E-2</v>
      </c>
    </row>
    <row r="713" spans="2:10" x14ac:dyDescent="0.25">
      <c r="B713" s="1">
        <v>43018</v>
      </c>
      <c r="C713">
        <f>ASURB.MX!H700</f>
        <v>-3.1960555742464834E-2</v>
      </c>
      <c r="D713">
        <f t="shared" si="63"/>
        <v>9.5640632782303429E-5</v>
      </c>
      <c r="E713">
        <f t="shared" si="61"/>
        <v>1.1288482502015038E-4</v>
      </c>
      <c r="F713">
        <f t="shared" si="62"/>
        <v>1.1861824928404528E-4</v>
      </c>
      <c r="G713">
        <f t="shared" si="60"/>
        <v>1.5389459570302436E-4</v>
      </c>
      <c r="H713">
        <f t="shared" si="64"/>
        <v>3.3935241959687289E-9</v>
      </c>
      <c r="J713">
        <f t="shared" si="59"/>
        <v>1.2405426058907624E-2</v>
      </c>
    </row>
    <row r="714" spans="2:10" x14ac:dyDescent="0.25">
      <c r="B714" s="1">
        <v>43019</v>
      </c>
      <c r="C714">
        <f>ASURB.MX!H701</f>
        <v>3.6661878023545591E-2</v>
      </c>
      <c r="D714">
        <f t="shared" si="63"/>
        <v>1.2445040831783296E-4</v>
      </c>
      <c r="E714">
        <f t="shared" si="61"/>
        <v>1.2598967536168069E-4</v>
      </c>
      <c r="F714">
        <f t="shared" si="62"/>
        <v>1.8866937019820145E-4</v>
      </c>
      <c r="G714">
        <f t="shared" si="60"/>
        <v>2.0927861375295923E-4</v>
      </c>
      <c r="H714">
        <f t="shared" si="64"/>
        <v>7.1958244373439867E-9</v>
      </c>
      <c r="J714">
        <f t="shared" si="59"/>
        <v>1.4466465143667931E-2</v>
      </c>
    </row>
    <row r="715" spans="2:10" x14ac:dyDescent="0.25">
      <c r="B715" s="1">
        <v>43020</v>
      </c>
      <c r="C715">
        <f>ASURB.MX!H702</f>
        <v>6.0205487615052388E-3</v>
      </c>
      <c r="D715">
        <f t="shared" si="63"/>
        <v>1.7634125278836459E-4</v>
      </c>
      <c r="E715">
        <f t="shared" si="61"/>
        <v>1.4673626432640762E-4</v>
      </c>
      <c r="F715">
        <f t="shared" si="62"/>
        <v>3.8580585950023316E-4</v>
      </c>
      <c r="G715">
        <f t="shared" si="60"/>
        <v>2.0122686107190005E-4</v>
      </c>
      <c r="H715">
        <f t="shared" si="64"/>
        <v>6.1929349964156849E-10</v>
      </c>
      <c r="J715">
        <f t="shared" si="59"/>
        <v>1.4185445395612365E-2</v>
      </c>
    </row>
    <row r="716" spans="2:10" x14ac:dyDescent="0.25">
      <c r="B716" s="1">
        <v>43021</v>
      </c>
      <c r="C716">
        <f>ASURB.MX!H703</f>
        <v>1.2048756486228577E-2</v>
      </c>
      <c r="D716">
        <f t="shared" si="63"/>
        <v>1.5853158699687318E-4</v>
      </c>
      <c r="E716">
        <f t="shared" si="61"/>
        <v>1.4645166263758038E-4</v>
      </c>
      <c r="F716">
        <f t="shared" si="62"/>
        <v>3.7909139403534821E-4</v>
      </c>
      <c r="G716">
        <f t="shared" si="60"/>
        <v>1.9861846138749902E-4</v>
      </c>
      <c r="H716">
        <f t="shared" si="64"/>
        <v>1.6069574984098142E-9</v>
      </c>
      <c r="J716">
        <f t="shared" si="59"/>
        <v>1.4093206213899626E-2</v>
      </c>
    </row>
    <row r="717" spans="2:10" x14ac:dyDescent="0.25">
      <c r="B717" s="1">
        <v>43024</v>
      </c>
      <c r="C717">
        <f>ASURB.MX!H704</f>
        <v>-1.0447401756912963E-2</v>
      </c>
      <c r="D717">
        <f t="shared" si="63"/>
        <v>1.6513910986114402E-4</v>
      </c>
      <c r="E717">
        <f t="shared" si="61"/>
        <v>1.4849567545877684E-4</v>
      </c>
      <c r="F717">
        <f t="shared" si="62"/>
        <v>3.9583765816239189E-4</v>
      </c>
      <c r="G717">
        <f t="shared" si="60"/>
        <v>1.9445510415930025E-4</v>
      </c>
      <c r="H717">
        <f t="shared" si="64"/>
        <v>8.5942752168952882E-10</v>
      </c>
      <c r="J717">
        <f t="shared" si="59"/>
        <v>1.3944715994214449E-2</v>
      </c>
    </row>
    <row r="718" spans="2:10" x14ac:dyDescent="0.25">
      <c r="B718" s="1">
        <v>43025</v>
      </c>
      <c r="C718">
        <f>ASURB.MX!H705</f>
        <v>2.5817341229384717E-2</v>
      </c>
      <c r="D718">
        <f t="shared" si="63"/>
        <v>1.6316738085849427E-4</v>
      </c>
      <c r="E718">
        <f t="shared" si="61"/>
        <v>1.4644298234136701E-4</v>
      </c>
      <c r="F718">
        <f t="shared" si="62"/>
        <v>3.8889136796506417E-4</v>
      </c>
      <c r="G718">
        <f t="shared" si="60"/>
        <v>2.1642260199239533E-4</v>
      </c>
      <c r="H718">
        <f t="shared" si="64"/>
        <v>2.8361185780207018E-9</v>
      </c>
      <c r="J718">
        <f t="shared" si="59"/>
        <v>1.4711308643094785E-2</v>
      </c>
    </row>
    <row r="719" spans="2:10" x14ac:dyDescent="0.25">
      <c r="B719" s="1">
        <v>43026</v>
      </c>
      <c r="C719">
        <f>ASURB.MX!H706</f>
        <v>-3.3820443643411489E-2</v>
      </c>
      <c r="D719">
        <f t="shared" si="63"/>
        <v>1.8785838057661959E-4</v>
      </c>
      <c r="E719">
        <f t="shared" si="61"/>
        <v>1.5668992255471831E-4</v>
      </c>
      <c r="F719">
        <f t="shared" si="62"/>
        <v>4.645623368877497E-4</v>
      </c>
      <c r="G719">
        <f t="shared" si="60"/>
        <v>2.5957768812542842E-4</v>
      </c>
      <c r="H719">
        <f t="shared" si="64"/>
        <v>5.1436590752806273E-9</v>
      </c>
      <c r="J719">
        <f t="shared" si="59"/>
        <v>1.6111414839343825E-2</v>
      </c>
    </row>
    <row r="720" spans="2:10" x14ac:dyDescent="0.25">
      <c r="B720" s="1">
        <v>43027</v>
      </c>
      <c r="C720">
        <f>ASURB.MX!H707</f>
        <v>1.6346609784346537E-2</v>
      </c>
      <c r="D720">
        <f t="shared" si="63"/>
        <v>2.2462415267303232E-4</v>
      </c>
      <c r="E720">
        <f t="shared" si="61"/>
        <v>1.5646807539782353E-4</v>
      </c>
      <c r="F720">
        <f t="shared" si="62"/>
        <v>5.7266071974588736E-4</v>
      </c>
      <c r="G720">
        <f t="shared" si="60"/>
        <v>2.5993292255855152E-4</v>
      </c>
      <c r="H720">
        <f t="shared" si="64"/>
        <v>1.2467092308285471E-9</v>
      </c>
      <c r="J720">
        <f t="shared" si="59"/>
        <v>1.6122435379264249E-2</v>
      </c>
    </row>
    <row r="721" spans="2:10" x14ac:dyDescent="0.25">
      <c r="B721" s="1">
        <v>43028</v>
      </c>
      <c r="C721">
        <f>ASURB.MX!H708</f>
        <v>-1.2015764362319927E-2</v>
      </c>
      <c r="D721">
        <f t="shared" si="63"/>
        <v>2.3538347419714832E-4</v>
      </c>
      <c r="E721">
        <f t="shared" si="61"/>
        <v>1.5975903981152732E-4</v>
      </c>
      <c r="F721">
        <f t="shared" si="62"/>
        <v>5.9254998641417402E-4</v>
      </c>
      <c r="G721">
        <f t="shared" si="60"/>
        <v>2.5455578423862934E-4</v>
      </c>
      <c r="H721">
        <f t="shared" si="64"/>
        <v>3.6757747232667366E-10</v>
      </c>
      <c r="J721">
        <f t="shared" ref="J721:J784" si="65">SQRT(G721)</f>
        <v>1.5954804424957059E-2</v>
      </c>
    </row>
    <row r="722" spans="2:10" x14ac:dyDescent="0.25">
      <c r="B722" s="1">
        <v>43031</v>
      </c>
      <c r="C722">
        <f>ASURB.MX!H709</f>
        <v>-9.2107727679510629E-3</v>
      </c>
      <c r="D722">
        <f t="shared" si="63"/>
        <v>2.378165544376336E-4</v>
      </c>
      <c r="E722">
        <f t="shared" si="61"/>
        <v>1.6100317733765292E-4</v>
      </c>
      <c r="F722">
        <f t="shared" si="62"/>
        <v>5.4111187389483837E-4</v>
      </c>
      <c r="G722">
        <f t="shared" ref="G722:G785" si="66">$M$14*(G721)+(1-$M$14)*(C722^2)</f>
        <v>2.466582506273493E-4</v>
      </c>
      <c r="H722">
        <f t="shared" si="64"/>
        <v>7.8175591511233216E-11</v>
      </c>
      <c r="J722">
        <f t="shared" si="65"/>
        <v>1.5705357386170786E-2</v>
      </c>
    </row>
    <row r="723" spans="2:10" x14ac:dyDescent="0.25">
      <c r="B723" s="1">
        <v>43032</v>
      </c>
      <c r="C723">
        <f>ASURB.MX!H710</f>
        <v>2.5228671125690258E-2</v>
      </c>
      <c r="D723">
        <f t="shared" si="63"/>
        <v>2.3956940346135327E-4</v>
      </c>
      <c r="E723">
        <f t="shared" si="61"/>
        <v>1.5729330195042262E-4</v>
      </c>
      <c r="F723">
        <f t="shared" si="62"/>
        <v>5.5143254725349559E-4</v>
      </c>
      <c r="G723">
        <f t="shared" si="66"/>
        <v>2.6479826249193342E-4</v>
      </c>
      <c r="H723">
        <f t="shared" si="64"/>
        <v>6.3649532798488536E-10</v>
      </c>
      <c r="J723">
        <f t="shared" si="65"/>
        <v>1.6272623098072831E-2</v>
      </c>
    </row>
    <row r="724" spans="2:10" x14ac:dyDescent="0.25">
      <c r="B724" s="1">
        <v>43033</v>
      </c>
      <c r="C724">
        <f>ASURB.MX!H711</f>
        <v>-1.3713962328744214E-2</v>
      </c>
      <c r="D724">
        <f t="shared" si="63"/>
        <v>2.6167824222987055E-4</v>
      </c>
      <c r="E724">
        <f t="shared" si="61"/>
        <v>1.6802626976594281E-4</v>
      </c>
      <c r="F724">
        <f t="shared" si="62"/>
        <v>4.7302709257329077E-4</v>
      </c>
      <c r="G724">
        <f t="shared" si="66"/>
        <v>2.6122796246870125E-4</v>
      </c>
      <c r="H724">
        <f t="shared" si="64"/>
        <v>2.0275186331867516E-13</v>
      </c>
      <c r="J724">
        <f t="shared" si="65"/>
        <v>1.6162548142811557E-2</v>
      </c>
    </row>
    <row r="725" spans="2:10" x14ac:dyDescent="0.25">
      <c r="B725" s="1">
        <v>43034</v>
      </c>
      <c r="C725">
        <f>ASURB.MX!H712</f>
        <v>7.7192009712390508E-3</v>
      </c>
      <c r="D725">
        <f t="shared" si="63"/>
        <v>2.6712885813789738E-4</v>
      </c>
      <c r="E725">
        <f t="shared" si="61"/>
        <v>1.6970143490626806E-4</v>
      </c>
      <c r="F725">
        <f t="shared" si="62"/>
        <v>3.7977796887007323E-4</v>
      </c>
      <c r="G725">
        <f t="shared" si="66"/>
        <v>2.5184487498730623E-4</v>
      </c>
      <c r="H725">
        <f t="shared" si="64"/>
        <v>2.3360014094755426E-10</v>
      </c>
      <c r="J725">
        <f t="shared" si="65"/>
        <v>1.5869621135594456E-2</v>
      </c>
    </row>
    <row r="726" spans="2:10" x14ac:dyDescent="0.25">
      <c r="B726" s="1">
        <v>43035</v>
      </c>
      <c r="C726">
        <f>ASURB.MX!H713</f>
        <v>-3.3008448692268973E-3</v>
      </c>
      <c r="D726">
        <f t="shared" si="63"/>
        <v>2.6911937691889091E-4</v>
      </c>
      <c r="E726">
        <f t="shared" si="61"/>
        <v>1.693973672124852E-4</v>
      </c>
      <c r="F726">
        <f t="shared" si="62"/>
        <v>3.8210307797627622E-4</v>
      </c>
      <c r="G726">
        <f t="shared" si="66"/>
        <v>2.4063267972398896E-4</v>
      </c>
      <c r="H726">
        <f t="shared" si="64"/>
        <v>8.1149191707403442E-10</v>
      </c>
      <c r="J726">
        <f t="shared" si="65"/>
        <v>1.5512339595431406E-2</v>
      </c>
    </row>
    <row r="727" spans="2:10" x14ac:dyDescent="0.25">
      <c r="B727" s="1">
        <v>43038</v>
      </c>
      <c r="C727">
        <f>ASURB.MX!H714</f>
        <v>4.1099497698237107E-3</v>
      </c>
      <c r="D727">
        <f t="shared" si="63"/>
        <v>2.5880547475723919E-4</v>
      </c>
      <c r="E727">
        <f t="shared" ref="E727:E790" si="67">_xlfn.VAR.S(C657:C726)</f>
        <v>1.6705099294693184E-4</v>
      </c>
      <c r="F727">
        <f t="shared" si="62"/>
        <v>3.6727804957965453E-4</v>
      </c>
      <c r="G727">
        <f t="shared" si="66"/>
        <v>2.3022124579580666E-4</v>
      </c>
      <c r="H727">
        <f t="shared" si="64"/>
        <v>8.1705814531959837E-10</v>
      </c>
      <c r="J727">
        <f t="shared" si="65"/>
        <v>1.5173043392668679E-2</v>
      </c>
    </row>
    <row r="728" spans="2:10" x14ac:dyDescent="0.25">
      <c r="B728" s="1">
        <v>43039</v>
      </c>
      <c r="C728">
        <f>ASURB.MX!H715</f>
        <v>-1.2468755562589485E-2</v>
      </c>
      <c r="D728">
        <f t="shared" si="63"/>
        <v>2.5877401277300496E-4</v>
      </c>
      <c r="E728">
        <f t="shared" si="67"/>
        <v>1.6688668007300815E-4</v>
      </c>
      <c r="F728">
        <f t="shared" si="62"/>
        <v>3.5706572163950211E-4</v>
      </c>
      <c r="G728">
        <f t="shared" si="66"/>
        <v>2.2674280829450711E-4</v>
      </c>
      <c r="H728">
        <f t="shared" si="64"/>
        <v>1.0259980603433406E-9</v>
      </c>
      <c r="J728">
        <f t="shared" si="65"/>
        <v>1.5057981547820648E-2</v>
      </c>
    </row>
    <row r="729" spans="2:10" x14ac:dyDescent="0.25">
      <c r="B729" s="1">
        <v>43040</v>
      </c>
      <c r="C729">
        <f>ASURB.MX!H716</f>
        <v>-1.9730087236539184E-2</v>
      </c>
      <c r="D729">
        <f t="shared" si="63"/>
        <v>2.6137065827222094E-4</v>
      </c>
      <c r="E729">
        <f t="shared" si="67"/>
        <v>1.6853311673791483E-4</v>
      </c>
      <c r="F729">
        <f t="shared" si="62"/>
        <v>2.9008547846376761E-4</v>
      </c>
      <c r="G729">
        <f t="shared" si="66"/>
        <v>2.3430604975189611E-4</v>
      </c>
      <c r="H729">
        <f t="shared" si="64"/>
        <v>7.3249303435843913E-10</v>
      </c>
      <c r="J729">
        <f t="shared" si="65"/>
        <v>1.5307058821076507E-2</v>
      </c>
    </row>
    <row r="730" spans="2:10" x14ac:dyDescent="0.25">
      <c r="B730" s="1">
        <v>43042</v>
      </c>
      <c r="C730">
        <f>ASURB.MX!H717</f>
        <v>4.1456498887567542E-2</v>
      </c>
      <c r="D730">
        <f t="shared" si="63"/>
        <v>2.6832101800063654E-4</v>
      </c>
      <c r="E730">
        <f t="shared" si="67"/>
        <v>1.7260190577401873E-4</v>
      </c>
      <c r="F730">
        <f t="shared" si="62"/>
        <v>2.1378722532551652E-4</v>
      </c>
      <c r="G730">
        <f t="shared" si="66"/>
        <v>3.0337724767976111E-4</v>
      </c>
      <c r="H730">
        <f t="shared" si="64"/>
        <v>1.2289392393155341E-9</v>
      </c>
      <c r="J730">
        <f t="shared" si="65"/>
        <v>1.7417727971229802E-2</v>
      </c>
    </row>
    <row r="731" spans="2:10" x14ac:dyDescent="0.25">
      <c r="B731" s="1">
        <v>43045</v>
      </c>
      <c r="C731">
        <f>ASURB.MX!H718</f>
        <v>-2.1726411651028173E-2</v>
      </c>
      <c r="D731">
        <f t="shared" si="63"/>
        <v>3.2671539972691031E-4</v>
      </c>
      <c r="E731">
        <f t="shared" si="67"/>
        <v>1.989506042480124E-4</v>
      </c>
      <c r="F731">
        <f t="shared" ref="F731:F794" si="68">_xlfn.VAR.S(C721:C730)</f>
        <v>3.7755746773166551E-4</v>
      </c>
      <c r="G731">
        <f t="shared" si="66"/>
        <v>3.1122556132262531E-4</v>
      </c>
      <c r="H731">
        <f t="shared" si="64"/>
        <v>2.3993509379086255E-10</v>
      </c>
      <c r="J731">
        <f t="shared" si="65"/>
        <v>1.7641586133979714E-2</v>
      </c>
    </row>
    <row r="732" spans="2:10" x14ac:dyDescent="0.25">
      <c r="B732" s="1">
        <v>43046</v>
      </c>
      <c r="C732">
        <f>ASURB.MX!H719</f>
        <v>1.490423127449085E-3</v>
      </c>
      <c r="D732">
        <f t="shared" si="63"/>
        <v>3.3976257423407394E-4</v>
      </c>
      <c r="E732">
        <f t="shared" si="67"/>
        <v>2.0485800707382954E-4</v>
      </c>
      <c r="F732">
        <f t="shared" si="68"/>
        <v>4.1465854725446639E-4</v>
      </c>
      <c r="G732">
        <f t="shared" si="66"/>
        <v>2.9684653861167276E-4</v>
      </c>
      <c r="H732">
        <f t="shared" si="64"/>
        <v>1.8417861135432072E-9</v>
      </c>
      <c r="J732">
        <f t="shared" si="65"/>
        <v>1.7229234997865481E-2</v>
      </c>
    </row>
    <row r="733" spans="2:10" x14ac:dyDescent="0.25">
      <c r="B733" s="1">
        <v>43047</v>
      </c>
      <c r="C733">
        <f>ASURB.MX!H720</f>
        <v>-7.2980849152135862E-3</v>
      </c>
      <c r="D733">
        <f t="shared" si="63"/>
        <v>3.3930614174557973E-4</v>
      </c>
      <c r="E733">
        <f t="shared" si="67"/>
        <v>2.0474616267394594E-4</v>
      </c>
      <c r="F733">
        <f t="shared" si="68"/>
        <v>4.0459565807811392E-4</v>
      </c>
      <c r="G733">
        <f t="shared" si="66"/>
        <v>2.8551171861336419E-4</v>
      </c>
      <c r="H733">
        <f t="shared" si="64"/>
        <v>2.8938399601278464E-9</v>
      </c>
      <c r="J733">
        <f t="shared" si="65"/>
        <v>1.6897092016479171E-2</v>
      </c>
    </row>
    <row r="734" spans="2:10" x14ac:dyDescent="0.25">
      <c r="B734" s="1">
        <v>43048</v>
      </c>
      <c r="C734">
        <f>ASURB.MX!H721</f>
        <v>9.0779230066389237E-3</v>
      </c>
      <c r="D734">
        <f t="shared" si="63"/>
        <v>3.4046772820870683E-4</v>
      </c>
      <c r="E734">
        <f t="shared" si="67"/>
        <v>2.025697365167648E-4</v>
      </c>
      <c r="F734">
        <f t="shared" si="68"/>
        <v>3.3458967500337822E-4</v>
      </c>
      <c r="G734">
        <f t="shared" si="66"/>
        <v>2.7606063958320872E-4</v>
      </c>
      <c r="H734">
        <f t="shared" si="64"/>
        <v>4.1482730652127675E-9</v>
      </c>
      <c r="J734">
        <f t="shared" si="65"/>
        <v>1.66150726625919E-2</v>
      </c>
    </row>
    <row r="735" spans="2:10" x14ac:dyDescent="0.25">
      <c r="B735" s="1">
        <v>43049</v>
      </c>
      <c r="C735">
        <f>ASURB.MX!H722</f>
        <v>-3.2290473746184808E-2</v>
      </c>
      <c r="D735">
        <f t="shared" si="63"/>
        <v>3.4271139280163648E-4</v>
      </c>
      <c r="E735">
        <f t="shared" si="67"/>
        <v>2.0303166068041898E-4</v>
      </c>
      <c r="F735">
        <f t="shared" si="68"/>
        <v>3.2896055265173454E-4</v>
      </c>
      <c r="G735">
        <f t="shared" si="66"/>
        <v>3.117338145816045E-4</v>
      </c>
      <c r="H735">
        <f t="shared" si="64"/>
        <v>9.5961035237819975E-10</v>
      </c>
      <c r="J735">
        <f t="shared" si="65"/>
        <v>1.7655985233954081E-2</v>
      </c>
    </row>
    <row r="736" spans="2:10" x14ac:dyDescent="0.25">
      <c r="B736" s="1">
        <v>43052</v>
      </c>
      <c r="C736">
        <f>ASURB.MX!H723</f>
        <v>-3.0152902677796933E-3</v>
      </c>
      <c r="D736">
        <f t="shared" si="63"/>
        <v>3.7061866006807471E-4</v>
      </c>
      <c r="E736">
        <f t="shared" si="67"/>
        <v>2.103917922658568E-4</v>
      </c>
      <c r="F736">
        <f t="shared" si="68"/>
        <v>4.1981037703700308E-4</v>
      </c>
      <c r="G736">
        <f t="shared" si="66"/>
        <v>2.976508542990583E-4</v>
      </c>
      <c r="H736">
        <f t="shared" si="64"/>
        <v>5.3243006787449036E-9</v>
      </c>
      <c r="J736">
        <f t="shared" si="65"/>
        <v>1.7252560804096831E-2</v>
      </c>
    </row>
    <row r="737" spans="2:10" x14ac:dyDescent="0.25">
      <c r="B737" s="1">
        <v>43053</v>
      </c>
      <c r="C737">
        <f>ASURB.MX!H724</f>
        <v>-2.5322530381289943E-2</v>
      </c>
      <c r="D737">
        <f t="shared" si="63"/>
        <v>3.7057421833352897E-4</v>
      </c>
      <c r="E737">
        <f t="shared" si="67"/>
        <v>2.0988901418727494E-4</v>
      </c>
      <c r="F737">
        <f t="shared" si="68"/>
        <v>4.1986721135136012E-4</v>
      </c>
      <c r="G737">
        <f t="shared" si="66"/>
        <v>3.1363879287969341E-4</v>
      </c>
      <c r="H737">
        <f t="shared" si="64"/>
        <v>3.2416426716092659E-9</v>
      </c>
      <c r="J737">
        <f t="shared" si="65"/>
        <v>1.7709850165365415E-2</v>
      </c>
    </row>
    <row r="738" spans="2:10" x14ac:dyDescent="0.25">
      <c r="B738" s="1">
        <v>43054</v>
      </c>
      <c r="C738">
        <f>ASURB.MX!H725</f>
        <v>1.6861380550451964E-2</v>
      </c>
      <c r="D738">
        <f t="shared" si="63"/>
        <v>3.8267526760254317E-4</v>
      </c>
      <c r="E738">
        <f t="shared" si="67"/>
        <v>2.1695083410058798E-4</v>
      </c>
      <c r="F738">
        <f t="shared" si="68"/>
        <v>4.5319285933694941E-4</v>
      </c>
      <c r="G738">
        <f t="shared" si="66"/>
        <v>3.1227384483254025E-4</v>
      </c>
      <c r="H738">
        <f t="shared" si="64"/>
        <v>4.9563603280406855E-9</v>
      </c>
      <c r="J738">
        <f t="shared" si="65"/>
        <v>1.7671271737838799E-2</v>
      </c>
    </row>
    <row r="739" spans="2:10" x14ac:dyDescent="0.25">
      <c r="B739" s="1">
        <v>43055</v>
      </c>
      <c r="C739">
        <f>ASURB.MX!H726</f>
        <v>4.1030592044208102E-3</v>
      </c>
      <c r="D739">
        <f t="shared" si="63"/>
        <v>3.9539969354641713E-4</v>
      </c>
      <c r="E739">
        <f t="shared" si="67"/>
        <v>2.2126511495662669E-4</v>
      </c>
      <c r="F739">
        <f t="shared" si="68"/>
        <v>5.0346135310991747E-4</v>
      </c>
      <c r="G739">
        <f t="shared" si="66"/>
        <v>2.9852606893553395E-4</v>
      </c>
      <c r="H739">
        <f t="shared" si="64"/>
        <v>9.38449914525031E-9</v>
      </c>
      <c r="J739">
        <f t="shared" si="65"/>
        <v>1.7277906960495359E-2</v>
      </c>
    </row>
    <row r="740" spans="2:10" x14ac:dyDescent="0.25">
      <c r="B740" s="1">
        <v>43056</v>
      </c>
      <c r="C740">
        <f>ASURB.MX!H727</f>
        <v>-1.1101836522344201E-2</v>
      </c>
      <c r="D740">
        <f t="shared" si="63"/>
        <v>3.9274000073108298E-4</v>
      </c>
      <c r="E740">
        <f t="shared" si="67"/>
        <v>2.1417769759103839E-4</v>
      </c>
      <c r="F740">
        <f t="shared" si="68"/>
        <v>4.7721573044618381E-4</v>
      </c>
      <c r="G740">
        <f t="shared" si="66"/>
        <v>2.9036990975616451E-4</v>
      </c>
      <c r="H740">
        <f t="shared" si="64"/>
        <v>1.0479635526213085E-8</v>
      </c>
      <c r="J740">
        <f t="shared" si="65"/>
        <v>1.704024382912887E-2</v>
      </c>
    </row>
    <row r="741" spans="2:10" x14ac:dyDescent="0.25">
      <c r="B741" s="1">
        <v>43060</v>
      </c>
      <c r="C741">
        <f>ASURB.MX!H728</f>
        <v>1.4462855682901817E-2</v>
      </c>
      <c r="D741">
        <f t="shared" si="63"/>
        <v>3.90728483542574E-4</v>
      </c>
      <c r="E741">
        <f t="shared" si="67"/>
        <v>2.1533557547587565E-4</v>
      </c>
      <c r="F741">
        <f t="shared" si="68"/>
        <v>2.49794661847623E-4</v>
      </c>
      <c r="G741">
        <f t="shared" si="66"/>
        <v>2.865915953099824E-4</v>
      </c>
      <c r="H741">
        <f t="shared" si="64"/>
        <v>1.0844491490767274E-8</v>
      </c>
      <c r="J741">
        <f t="shared" si="65"/>
        <v>1.692901637160241E-2</v>
      </c>
    </row>
    <row r="742" spans="2:10" x14ac:dyDescent="0.25">
      <c r="B742" s="1">
        <v>43061</v>
      </c>
      <c r="C742">
        <f>ASURB.MX!H729</f>
        <v>-1.821149627773971E-2</v>
      </c>
      <c r="D742">
        <f t="shared" si="63"/>
        <v>3.8126990409704517E-4</v>
      </c>
      <c r="E742">
        <f t="shared" si="67"/>
        <v>2.1246556385345346E-4</v>
      </c>
      <c r="F742">
        <f t="shared" si="68"/>
        <v>2.6170449189458499E-4</v>
      </c>
      <c r="G742">
        <f t="shared" si="66"/>
        <v>2.8868871708263226E-4</v>
      </c>
      <c r="H742">
        <f t="shared" si="64"/>
        <v>8.571276188997697E-9</v>
      </c>
      <c r="J742">
        <f t="shared" si="65"/>
        <v>1.6990842153425834E-2</v>
      </c>
    </row>
    <row r="743" spans="2:10" x14ac:dyDescent="0.25">
      <c r="B743" s="1">
        <v>43062</v>
      </c>
      <c r="C743">
        <f>ASURB.MX!H730</f>
        <v>-7.6016833691910047E-3</v>
      </c>
      <c r="D743">
        <f t="shared" si="63"/>
        <v>3.9107538489483113E-4</v>
      </c>
      <c r="E743">
        <f t="shared" si="67"/>
        <v>2.0889773340130043E-4</v>
      </c>
      <c r="F743">
        <f t="shared" si="68"/>
        <v>2.7953334184829706E-4</v>
      </c>
      <c r="G743">
        <f t="shared" si="66"/>
        <v>2.7794400453408678E-4</v>
      </c>
      <c r="H743">
        <f t="shared" si="64"/>
        <v>1.2798709222327412E-8</v>
      </c>
      <c r="J743">
        <f t="shared" si="65"/>
        <v>1.6671652723533045E-2</v>
      </c>
    </row>
    <row r="744" spans="2:10" x14ac:dyDescent="0.25">
      <c r="B744" s="1">
        <v>43063</v>
      </c>
      <c r="C744">
        <f>ASURB.MX!H731</f>
        <v>1.5085061464196681E-2</v>
      </c>
      <c r="D744">
        <f t="shared" si="63"/>
        <v>3.5963936932166524E-4</v>
      </c>
      <c r="E744">
        <f t="shared" si="67"/>
        <v>2.091700685993696E-4</v>
      </c>
      <c r="F744">
        <f t="shared" si="68"/>
        <v>2.7967915376651668E-4</v>
      </c>
      <c r="G744">
        <f t="shared" si="66"/>
        <v>2.7559942157186223E-4</v>
      </c>
      <c r="H744">
        <f t="shared" si="64"/>
        <v>7.0627128177896196E-9</v>
      </c>
      <c r="J744">
        <f t="shared" si="65"/>
        <v>1.6601187354278676E-2</v>
      </c>
    </row>
    <row r="745" spans="2:10" x14ac:dyDescent="0.25">
      <c r="B745" s="1">
        <v>43066</v>
      </c>
      <c r="C745">
        <f>ASURB.MX!H732</f>
        <v>-1.9281480920230833E-2</v>
      </c>
      <c r="D745">
        <f t="shared" si="63"/>
        <v>3.1961743783530204E-4</v>
      </c>
      <c r="E745">
        <f t="shared" si="67"/>
        <v>2.1251930480601202E-4</v>
      </c>
      <c r="F745">
        <f t="shared" si="68"/>
        <v>3.0248618205511098E-4</v>
      </c>
      <c r="G745">
        <f t="shared" si="66"/>
        <v>2.8007482387417131E-4</v>
      </c>
      <c r="H745">
        <f t="shared" si="64"/>
        <v>1.5636183188790114E-9</v>
      </c>
      <c r="J745">
        <f t="shared" si="65"/>
        <v>1.6735436172211685E-2</v>
      </c>
    </row>
    <row r="746" spans="2:10" x14ac:dyDescent="0.25">
      <c r="B746" s="1">
        <v>43067</v>
      </c>
      <c r="C746">
        <f>ASURB.MX!H733</f>
        <v>-1.5587365134853868E-3</v>
      </c>
      <c r="D746">
        <f t="shared" si="63"/>
        <v>3.2804071082358579E-4</v>
      </c>
      <c r="E746">
        <f t="shared" si="67"/>
        <v>2.166278566658343E-4</v>
      </c>
      <c r="F746">
        <f t="shared" si="68"/>
        <v>2.3965756983826663E-4</v>
      </c>
      <c r="G746">
        <f t="shared" si="66"/>
        <v>2.6715504439879387E-4</v>
      </c>
      <c r="H746">
        <f t="shared" si="64"/>
        <v>3.7070643759910343E-9</v>
      </c>
      <c r="J746">
        <f t="shared" si="65"/>
        <v>1.6344878231384714E-2</v>
      </c>
    </row>
    <row r="747" spans="2:10" x14ac:dyDescent="0.25">
      <c r="B747" s="1">
        <v>43068</v>
      </c>
      <c r="C747">
        <f>ASURB.MX!H734</f>
        <v>3.1356683784312243E-2</v>
      </c>
      <c r="D747">
        <f t="shared" si="63"/>
        <v>3.2081767725569352E-4</v>
      </c>
      <c r="E747">
        <f t="shared" si="67"/>
        <v>2.1657360191763191E-4</v>
      </c>
      <c r="F747">
        <f t="shared" si="68"/>
        <v>2.3999495785966584E-4</v>
      </c>
      <c r="G747">
        <f t="shared" si="66"/>
        <v>3.0047700279494033E-4</v>
      </c>
      <c r="H747">
        <f t="shared" si="64"/>
        <v>4.1374303751833678E-10</v>
      </c>
      <c r="J747">
        <f t="shared" si="65"/>
        <v>1.7334272491077909E-2</v>
      </c>
    </row>
    <row r="748" spans="2:10" x14ac:dyDescent="0.25">
      <c r="B748" s="1">
        <v>43069</v>
      </c>
      <c r="C748">
        <f>ASURB.MX!H735</f>
        <v>9.3292639748590988E-3</v>
      </c>
      <c r="D748">
        <f t="shared" si="63"/>
        <v>3.5667253880748614E-4</v>
      </c>
      <c r="E748">
        <f t="shared" si="67"/>
        <v>2.3062136387785583E-4</v>
      </c>
      <c r="F748">
        <f t="shared" si="68"/>
        <v>2.8331874426818019E-4</v>
      </c>
      <c r="G748">
        <f t="shared" si="66"/>
        <v>2.9054482384066008E-4</v>
      </c>
      <c r="H748">
        <f t="shared" si="64"/>
        <v>4.3728746867337909E-9</v>
      </c>
      <c r="J748">
        <f t="shared" si="65"/>
        <v>1.7045375438536403E-2</v>
      </c>
    </row>
    <row r="749" spans="2:10" x14ac:dyDescent="0.25">
      <c r="B749" s="1">
        <v>43070</v>
      </c>
      <c r="C749">
        <f>ASURB.MX!H736</f>
        <v>3.6816870525826627E-2</v>
      </c>
      <c r="D749">
        <f t="shared" si="63"/>
        <v>3.3491600487148775E-4</v>
      </c>
      <c r="E749">
        <f t="shared" si="67"/>
        <v>2.3210257909300712E-4</v>
      </c>
      <c r="F749">
        <f t="shared" si="68"/>
        <v>2.6480555931719744E-4</v>
      </c>
      <c r="G749">
        <f t="shared" si="66"/>
        <v>3.4009999230802455E-4</v>
      </c>
      <c r="H749">
        <f t="shared" si="64"/>
        <v>2.6873725742171392E-11</v>
      </c>
      <c r="J749">
        <f t="shared" si="65"/>
        <v>1.8441800137405907E-2</v>
      </c>
    </row>
    <row r="750" spans="2:10" x14ac:dyDescent="0.25">
      <c r="B750" s="1">
        <v>43073</v>
      </c>
      <c r="C750">
        <f>ASURB.MX!H737</f>
        <v>-1.653509728189877E-2</v>
      </c>
      <c r="D750">
        <f t="shared" si="63"/>
        <v>3.4541722732229233E-4</v>
      </c>
      <c r="E750">
        <f t="shared" si="67"/>
        <v>2.5179614697520256E-4</v>
      </c>
      <c r="F750">
        <f t="shared" si="68"/>
        <v>3.8959861003180627E-4</v>
      </c>
      <c r="G750">
        <f t="shared" si="66"/>
        <v>3.3699665282254721E-4</v>
      </c>
      <c r="H750">
        <f t="shared" si="64"/>
        <v>7.0906074905757716E-11</v>
      </c>
      <c r="J750">
        <f t="shared" si="65"/>
        <v>1.8357468584272375E-2</v>
      </c>
    </row>
    <row r="751" spans="2:10" x14ac:dyDescent="0.25">
      <c r="B751" s="1">
        <v>43074</v>
      </c>
      <c r="C751">
        <f>ASURB.MX!H738</f>
        <v>4.7147218457461318E-3</v>
      </c>
      <c r="D751">
        <f t="shared" ref="D751:D814" si="69">_xlfn.VAR.S(C721:C750)</f>
        <v>3.4556709980721606E-4</v>
      </c>
      <c r="E751">
        <f t="shared" si="67"/>
        <v>2.5519609878587717E-4</v>
      </c>
      <c r="F751">
        <f t="shared" si="68"/>
        <v>4.1190679879258343E-4</v>
      </c>
      <c r="G751">
        <f t="shared" si="66"/>
        <v>3.2234941842575963E-4</v>
      </c>
      <c r="H751">
        <f t="shared" ref="H751:H814" si="70">(D751-G751)^2</f>
        <v>5.390607287308286E-10</v>
      </c>
      <c r="J751">
        <f t="shared" si="65"/>
        <v>1.7954091968845419E-2</v>
      </c>
    </row>
    <row r="752" spans="2:10" x14ac:dyDescent="0.25">
      <c r="B752" s="1">
        <v>43075</v>
      </c>
      <c r="C752">
        <f>ASURB.MX!H739</f>
        <v>-3.4386265717653602E-2</v>
      </c>
      <c r="D752">
        <f t="shared" si="69"/>
        <v>3.4169811087444253E-4</v>
      </c>
      <c r="E752">
        <f t="shared" si="67"/>
        <v>2.5547599219803539E-4</v>
      </c>
      <c r="F752">
        <f t="shared" si="68"/>
        <v>3.9958088718328503E-4</v>
      </c>
      <c r="G752">
        <f t="shared" si="66"/>
        <v>3.6237122526145094E-4</v>
      </c>
      <c r="H752">
        <f t="shared" si="70"/>
        <v>4.2737765845833396E-10</v>
      </c>
      <c r="J752">
        <f t="shared" si="65"/>
        <v>1.9036050673956795E-2</v>
      </c>
    </row>
    <row r="753" spans="2:10" x14ac:dyDescent="0.25">
      <c r="B753" s="1">
        <v>43076</v>
      </c>
      <c r="C753">
        <f>ASURB.MX!H740</f>
        <v>9.8689273690168739E-3</v>
      </c>
      <c r="D753">
        <f t="shared" si="69"/>
        <v>3.7878496004742492E-4</v>
      </c>
      <c r="E753">
        <f t="shared" si="67"/>
        <v>2.7158553113913508E-4</v>
      </c>
      <c r="F753">
        <f t="shared" si="68"/>
        <v>5.0346443390706427E-4</v>
      </c>
      <c r="G753">
        <f t="shared" si="66"/>
        <v>3.5004100871869291E-4</v>
      </c>
      <c r="H753">
        <f t="shared" si="70"/>
        <v>8.2621473798851472E-10</v>
      </c>
      <c r="J753">
        <f t="shared" si="65"/>
        <v>1.8709382905876211E-2</v>
      </c>
    </row>
    <row r="754" spans="2:10" x14ac:dyDescent="0.25">
      <c r="B754" s="1">
        <v>43077</v>
      </c>
      <c r="C754">
        <f>ASURB.MX!H741</f>
        <v>6.9517862184706814E-3</v>
      </c>
      <c r="D754">
        <f t="shared" si="69"/>
        <v>3.590159344467734E-4</v>
      </c>
      <c r="E754">
        <f t="shared" si="67"/>
        <v>2.7275758068599396E-4</v>
      </c>
      <c r="F754">
        <f t="shared" si="68"/>
        <v>4.9750950900908253E-4</v>
      </c>
      <c r="G754">
        <f t="shared" si="66"/>
        <v>3.3600123899400986E-4</v>
      </c>
      <c r="H754">
        <f t="shared" si="70"/>
        <v>5.2967620678345478E-10</v>
      </c>
      <c r="J754">
        <f t="shared" si="65"/>
        <v>1.833033657612456E-2</v>
      </c>
    </row>
    <row r="755" spans="2:10" x14ac:dyDescent="0.25">
      <c r="B755" s="1">
        <v>43080</v>
      </c>
      <c r="C755">
        <f>ASURB.MX!H742</f>
        <v>2.0045828372215968E-2</v>
      </c>
      <c r="D755">
        <f t="shared" si="69"/>
        <v>3.5565832996874711E-4</v>
      </c>
      <c r="E755">
        <f t="shared" si="67"/>
        <v>2.736338551320695E-4</v>
      </c>
      <c r="F755">
        <f t="shared" si="68"/>
        <v>4.832598431417348E-4</v>
      </c>
      <c r="G755">
        <f t="shared" si="66"/>
        <v>3.3906472008870923E-4</v>
      </c>
      <c r="H755">
        <f t="shared" si="70"/>
        <v>2.7534788885089072E-10</v>
      </c>
      <c r="J755">
        <f t="shared" si="65"/>
        <v>1.841371011199832E-2</v>
      </c>
    </row>
    <row r="756" spans="2:10" x14ac:dyDescent="0.25">
      <c r="B756" s="1">
        <v>43082</v>
      </c>
      <c r="C756">
        <f>ASURB.MX!H743</f>
        <v>2.444093519708021E-2</v>
      </c>
      <c r="D756">
        <f t="shared" si="69"/>
        <v>3.6786414495320333E-4</v>
      </c>
      <c r="E756">
        <f t="shared" si="67"/>
        <v>2.7221905622526487E-4</v>
      </c>
      <c r="F756">
        <f t="shared" si="68"/>
        <v>4.4557677310655506E-4</v>
      </c>
      <c r="G756">
        <f t="shared" si="66"/>
        <v>3.5108405128008081E-4</v>
      </c>
      <c r="H756">
        <f t="shared" si="70"/>
        <v>2.8157154367876643E-10</v>
      </c>
      <c r="J756">
        <f t="shared" si="65"/>
        <v>1.8737237023640406E-2</v>
      </c>
    </row>
    <row r="757" spans="2:10" x14ac:dyDescent="0.25">
      <c r="B757" s="1">
        <v>43083</v>
      </c>
      <c r="C757">
        <f>ASURB.MX!H744</f>
        <v>-2.7338704077536345E-3</v>
      </c>
      <c r="D757">
        <f t="shared" si="69"/>
        <v>3.8771886082150197E-4</v>
      </c>
      <c r="E757">
        <f t="shared" si="67"/>
        <v>2.8134454282710276E-4</v>
      </c>
      <c r="F757">
        <f t="shared" si="68"/>
        <v>4.6568733139076688E-4</v>
      </c>
      <c r="G757">
        <f t="shared" si="66"/>
        <v>3.3509470211967444E-4</v>
      </c>
      <c r="H757">
        <f t="shared" si="70"/>
        <v>2.7693020790751307E-9</v>
      </c>
      <c r="J757">
        <f t="shared" si="65"/>
        <v>1.8305592099674747E-2</v>
      </c>
    </row>
    <row r="758" spans="2:10" x14ac:dyDescent="0.25">
      <c r="B758" s="1">
        <v>43084</v>
      </c>
      <c r="C758">
        <f>ASURB.MX!H745</f>
        <v>1.038302014175955E-2</v>
      </c>
      <c r="D758">
        <f t="shared" si="69"/>
        <v>3.8764933450105809E-4</v>
      </c>
      <c r="E758">
        <f t="shared" si="67"/>
        <v>2.7904805025160653E-4</v>
      </c>
      <c r="F758">
        <f t="shared" si="68"/>
        <v>4.1450931138213728E-4</v>
      </c>
      <c r="G758">
        <f t="shared" si="66"/>
        <v>3.2451823265428216E-4</v>
      </c>
      <c r="H758">
        <f t="shared" si="70"/>
        <v>3.9855360203879948E-9</v>
      </c>
      <c r="J758">
        <f t="shared" si="65"/>
        <v>1.8014389599824973E-2</v>
      </c>
    </row>
    <row r="759" spans="2:10" x14ac:dyDescent="0.25">
      <c r="B759" s="1">
        <v>43087</v>
      </c>
      <c r="C759">
        <f>ASURB.MX!H746</f>
        <v>1.6932907902556302E-4</v>
      </c>
      <c r="D759">
        <f t="shared" si="69"/>
        <v>3.8473313074878799E-4</v>
      </c>
      <c r="E759">
        <f t="shared" si="67"/>
        <v>2.8060179172715536E-4</v>
      </c>
      <c r="F759">
        <f t="shared" si="68"/>
        <v>4.1543477724119811E-4</v>
      </c>
      <c r="G759">
        <f t="shared" si="66"/>
        <v>3.0941862315418472E-4</v>
      </c>
      <c r="H759">
        <f t="shared" si="70"/>
        <v>5.6722750542175543E-9</v>
      </c>
      <c r="J759">
        <f t="shared" si="65"/>
        <v>1.759029912065695E-2</v>
      </c>
    </row>
    <row r="760" spans="2:10" x14ac:dyDescent="0.25">
      <c r="B760" s="1">
        <v>43088</v>
      </c>
      <c r="C760">
        <f>ASURB.MX!H747</f>
        <v>-2.7974844156348688E-3</v>
      </c>
      <c r="D760">
        <f t="shared" si="69"/>
        <v>3.6922471622180363E-4</v>
      </c>
      <c r="E760">
        <f t="shared" si="67"/>
        <v>2.8058361898356123E-4</v>
      </c>
      <c r="F760">
        <f t="shared" si="68"/>
        <v>2.9841680550357776E-4</v>
      </c>
      <c r="G760">
        <f t="shared" si="66"/>
        <v>2.9538448271677729E-4</v>
      </c>
      <c r="H760">
        <f t="shared" si="70"/>
        <v>5.4523800840768139E-9</v>
      </c>
      <c r="J760">
        <f t="shared" si="65"/>
        <v>1.7186753117351086E-2</v>
      </c>
    </row>
    <row r="761" spans="2:10" x14ac:dyDescent="0.25">
      <c r="B761" s="1">
        <v>43089</v>
      </c>
      <c r="C761">
        <f>ASURB.MX!H748</f>
        <v>-6.2273062928666059E-4</v>
      </c>
      <c r="D761">
        <f t="shared" si="69"/>
        <v>3.1363144847947424E-4</v>
      </c>
      <c r="E761">
        <f t="shared" si="67"/>
        <v>2.8067600303709254E-4</v>
      </c>
      <c r="F761">
        <f t="shared" si="68"/>
        <v>2.5981379899102868E-4</v>
      </c>
      <c r="G761">
        <f t="shared" si="66"/>
        <v>2.8165727741748774E-4</v>
      </c>
      <c r="H761">
        <f t="shared" si="70"/>
        <v>1.0223476151011753E-9</v>
      </c>
      <c r="J761">
        <f t="shared" si="65"/>
        <v>1.6782648105036574E-2</v>
      </c>
    </row>
    <row r="762" spans="2:10" x14ac:dyDescent="0.25">
      <c r="B762" s="1">
        <v>43090</v>
      </c>
      <c r="C762">
        <f>ASURB.MX!H749</f>
        <v>-3.4034358596634236E-3</v>
      </c>
      <c r="D762">
        <f t="shared" si="69"/>
        <v>2.9630768891177018E-4</v>
      </c>
      <c r="E762">
        <f t="shared" si="67"/>
        <v>2.7978832195243357E-4</v>
      </c>
      <c r="F762">
        <f t="shared" si="68"/>
        <v>2.6141838491753325E-4</v>
      </c>
      <c r="G762">
        <f t="shared" si="66"/>
        <v>2.6908981469586228E-4</v>
      </c>
      <c r="H762">
        <f t="shared" si="70"/>
        <v>7.4081267683298392E-10</v>
      </c>
      <c r="J762">
        <f t="shared" si="65"/>
        <v>1.6403957287674895E-2</v>
      </c>
    </row>
    <row r="763" spans="2:10" x14ac:dyDescent="0.25">
      <c r="B763" s="1">
        <v>43091</v>
      </c>
      <c r="C763">
        <f>ASURB.MX!H750</f>
        <v>4.846465524576282E-3</v>
      </c>
      <c r="D763">
        <f t="shared" si="69"/>
        <v>2.9696750788982539E-4</v>
      </c>
      <c r="E763">
        <f t="shared" si="67"/>
        <v>2.7964697049434058E-4</v>
      </c>
      <c r="F763">
        <f t="shared" si="68"/>
        <v>9.9096311220572657E-5</v>
      </c>
      <c r="G763">
        <f t="shared" si="66"/>
        <v>2.5766113253159134E-4</v>
      </c>
      <c r="H763">
        <f t="shared" si="70"/>
        <v>1.5449911438023884E-9</v>
      </c>
      <c r="J763">
        <f t="shared" si="65"/>
        <v>1.6051826454693288E-2</v>
      </c>
    </row>
    <row r="764" spans="2:10" x14ac:dyDescent="0.25">
      <c r="B764" s="1">
        <v>43095</v>
      </c>
      <c r="C764">
        <f>ASURB.MX!H751</f>
        <v>-1.7544507818287203E-3</v>
      </c>
      <c r="D764">
        <f t="shared" si="69"/>
        <v>2.9500333721457111E-4</v>
      </c>
      <c r="E764">
        <f t="shared" si="67"/>
        <v>2.7943308550330517E-4</v>
      </c>
      <c r="F764">
        <f t="shared" si="68"/>
        <v>9.755766437282306E-5</v>
      </c>
      <c r="G764">
        <f t="shared" si="66"/>
        <v>2.458145128441181E-4</v>
      </c>
      <c r="H764">
        <f t="shared" si="70"/>
        <v>2.4195404429472718E-9</v>
      </c>
      <c r="J764">
        <f t="shared" si="65"/>
        <v>1.5678472911738506E-2</v>
      </c>
    </row>
    <row r="765" spans="2:10" x14ac:dyDescent="0.25">
      <c r="B765" s="1">
        <v>43096</v>
      </c>
      <c r="C765">
        <f>ASURB.MX!H752</f>
        <v>1.050895436820525E-2</v>
      </c>
      <c r="D765">
        <f t="shared" si="69"/>
        <v>2.9312033271406378E-4</v>
      </c>
      <c r="E765">
        <f t="shared" si="67"/>
        <v>2.7935045735950627E-4</v>
      </c>
      <c r="F765">
        <f t="shared" si="68"/>
        <v>1.027698074541608E-4</v>
      </c>
      <c r="G765">
        <f t="shared" si="66"/>
        <v>2.3951498617646996E-4</v>
      </c>
      <c r="H765">
        <f t="shared" si="70"/>
        <v>2.8735331774155211E-9</v>
      </c>
      <c r="J765">
        <f t="shared" si="65"/>
        <v>1.5476271714352587E-2</v>
      </c>
    </row>
    <row r="766" spans="2:10" x14ac:dyDescent="0.25">
      <c r="B766" s="1">
        <v>43097</v>
      </c>
      <c r="C766">
        <f>ASURB.MX!H753</f>
        <v>1.2604515084281411E-3</v>
      </c>
      <c r="D766">
        <f t="shared" si="69"/>
        <v>2.5603321827549351E-4</v>
      </c>
      <c r="E766">
        <f t="shared" si="67"/>
        <v>2.8056523586107745E-4</v>
      </c>
      <c r="F766">
        <f t="shared" si="68"/>
        <v>7.9676003309371224E-5</v>
      </c>
      <c r="G766">
        <f t="shared" si="66"/>
        <v>2.2844346377156355E-4</v>
      </c>
      <c r="H766">
        <f t="shared" si="70"/>
        <v>7.6119455358712377E-10</v>
      </c>
      <c r="J766">
        <f t="shared" si="65"/>
        <v>1.5114346289918184E-2</v>
      </c>
    </row>
    <row r="767" spans="2:10" x14ac:dyDescent="0.25">
      <c r="B767" s="1">
        <v>43098</v>
      </c>
      <c r="C767">
        <f>ASURB.MX!H754</f>
        <v>2.2927103712333616E-3</v>
      </c>
      <c r="D767">
        <f t="shared" si="69"/>
        <v>2.5504951059036353E-4</v>
      </c>
      <c r="E767">
        <f t="shared" si="67"/>
        <v>2.76708410451438E-4</v>
      </c>
      <c r="F767">
        <f t="shared" si="68"/>
        <v>2.7617559884228393E-5</v>
      </c>
      <c r="G767">
        <f t="shared" si="66"/>
        <v>2.1805781167108932E-4</v>
      </c>
      <c r="H767">
        <f t="shared" si="70"/>
        <v>1.3683857889342325E-9</v>
      </c>
      <c r="J767">
        <f t="shared" si="65"/>
        <v>1.4766780680672728E-2</v>
      </c>
    </row>
    <row r="768" spans="2:10" x14ac:dyDescent="0.25">
      <c r="B768" s="1">
        <v>43102</v>
      </c>
      <c r="C768">
        <f>ASURB.MX!H755</f>
        <v>3.703565373916954E-2</v>
      </c>
      <c r="D768">
        <f t="shared" si="69"/>
        <v>2.2742478439873932E-4</v>
      </c>
      <c r="E768">
        <f t="shared" si="67"/>
        <v>2.765243418879459E-4</v>
      </c>
      <c r="F768">
        <f t="shared" si="68"/>
        <v>2.5319257572210413E-5</v>
      </c>
      <c r="G768">
        <f t="shared" si="66"/>
        <v>2.7173792155272652E-4</v>
      </c>
      <c r="H768">
        <f t="shared" si="70"/>
        <v>1.9636541244280811E-9</v>
      </c>
      <c r="J768">
        <f t="shared" si="65"/>
        <v>1.6484475167645663E-2</v>
      </c>
    </row>
    <row r="769" spans="2:10" x14ac:dyDescent="0.25">
      <c r="B769" s="1">
        <v>43103</v>
      </c>
      <c r="C769">
        <f>ASURB.MX!H756</f>
        <v>-2.690627887456134E-4</v>
      </c>
      <c r="D769">
        <f t="shared" si="69"/>
        <v>2.5965068797667026E-4</v>
      </c>
      <c r="E769">
        <f t="shared" si="67"/>
        <v>2.9514579617401595E-4</v>
      </c>
      <c r="F769">
        <f t="shared" si="68"/>
        <v>1.4548367682302632E-4</v>
      </c>
      <c r="G769">
        <f t="shared" si="66"/>
        <v>2.5909639507393678E-4</v>
      </c>
      <c r="H769">
        <f t="shared" si="70"/>
        <v>3.0724062202070189E-13</v>
      </c>
      <c r="J769">
        <f t="shared" si="65"/>
        <v>1.6096471510052654E-2</v>
      </c>
    </row>
    <row r="770" spans="2:10" x14ac:dyDescent="0.25">
      <c r="B770" s="1">
        <v>43104</v>
      </c>
      <c r="C770">
        <f>ASURB.MX!H757</f>
        <v>-3.8569573260464128E-3</v>
      </c>
      <c r="D770">
        <f t="shared" si="69"/>
        <v>2.6029382212099187E-4</v>
      </c>
      <c r="E770">
        <f t="shared" si="67"/>
        <v>2.9252741656926747E-4</v>
      </c>
      <c r="F770">
        <f t="shared" si="68"/>
        <v>1.4594949190945979E-4</v>
      </c>
      <c r="G770">
        <f t="shared" si="66"/>
        <v>2.4773199005329011E-4</v>
      </c>
      <c r="H770">
        <f t="shared" si="70"/>
        <v>1.5779962489714022E-10</v>
      </c>
      <c r="J770">
        <f t="shared" si="65"/>
        <v>1.5739504123487822E-2</v>
      </c>
    </row>
    <row r="771" spans="2:10" x14ac:dyDescent="0.25">
      <c r="B771" s="1">
        <v>43105</v>
      </c>
      <c r="C771">
        <f>ASURB.MX!H758</f>
        <v>-3.8989519279879893E-3</v>
      </c>
      <c r="D771">
        <f t="shared" si="69"/>
        <v>2.5450930679793817E-4</v>
      </c>
      <c r="E771">
        <f t="shared" si="67"/>
        <v>2.9150273369669684E-4</v>
      </c>
      <c r="F771">
        <f t="shared" si="68"/>
        <v>1.4782922153823799E-4</v>
      </c>
      <c r="G771">
        <f t="shared" si="66"/>
        <v>2.3691156591175487E-4</v>
      </c>
      <c r="H771">
        <f t="shared" si="70"/>
        <v>3.0968048429724725E-10</v>
      </c>
      <c r="J771">
        <f t="shared" si="65"/>
        <v>1.5391931844695611E-2</v>
      </c>
    </row>
    <row r="772" spans="2:10" x14ac:dyDescent="0.25">
      <c r="B772" s="1">
        <v>43108</v>
      </c>
      <c r="C772">
        <f>ASURB.MX!H759</f>
        <v>-2.5805557173445787E-3</v>
      </c>
      <c r="D772">
        <f t="shared" si="69"/>
        <v>2.5277516309766846E-4</v>
      </c>
      <c r="E772">
        <f t="shared" si="67"/>
        <v>2.9066317850809527E-4</v>
      </c>
      <c r="F772">
        <f t="shared" si="68"/>
        <v>1.5270772620541812E-4</v>
      </c>
      <c r="G772">
        <f t="shared" si="66"/>
        <v>2.2619713866043668E-4</v>
      </c>
      <c r="H772">
        <f t="shared" si="70"/>
        <v>7.0639138298608978E-10</v>
      </c>
      <c r="J772">
        <f t="shared" si="65"/>
        <v>1.5039851683458739E-2</v>
      </c>
    </row>
    <row r="773" spans="2:10" x14ac:dyDescent="0.25">
      <c r="B773" s="1">
        <v>43109</v>
      </c>
      <c r="C773">
        <f>ASURB.MX!H760</f>
        <v>5.438114671238273E-4</v>
      </c>
      <c r="D773">
        <f t="shared" si="69"/>
        <v>2.3739966410549635E-4</v>
      </c>
      <c r="E773">
        <f t="shared" si="67"/>
        <v>2.9069047943441521E-4</v>
      </c>
      <c r="F773">
        <f t="shared" si="68"/>
        <v>1.5137113525172125E-4</v>
      </c>
      <c r="G773">
        <f t="shared" si="66"/>
        <v>2.1568517322403911E-4</v>
      </c>
      <c r="H773">
        <f t="shared" si="70"/>
        <v>4.7151911424088976E-10</v>
      </c>
      <c r="J773">
        <f t="shared" si="65"/>
        <v>1.4686223926661308E-2</v>
      </c>
    </row>
    <row r="774" spans="2:10" x14ac:dyDescent="0.25">
      <c r="B774" s="1">
        <v>43110</v>
      </c>
      <c r="C774">
        <f>ASURB.MX!H761</f>
        <v>-1.2748709867788425E-2</v>
      </c>
      <c r="D774">
        <f t="shared" si="69"/>
        <v>2.3302231776592164E-4</v>
      </c>
      <c r="E774">
        <f t="shared" si="67"/>
        <v>2.9068655370220238E-4</v>
      </c>
      <c r="F774">
        <f t="shared" si="68"/>
        <v>1.527557814356511E-4</v>
      </c>
      <c r="G774">
        <f t="shared" si="66"/>
        <v>2.1321166268050012E-4</v>
      </c>
      <c r="H774">
        <f t="shared" si="70"/>
        <v>3.9246205491353772E-10</v>
      </c>
      <c r="J774">
        <f t="shared" si="65"/>
        <v>1.460176916269053E-2</v>
      </c>
    </row>
    <row r="775" spans="2:10" x14ac:dyDescent="0.25">
      <c r="B775" s="1">
        <v>43111</v>
      </c>
      <c r="C775">
        <f>ASURB.MX!H762</f>
        <v>-3.3055727136477336E-4</v>
      </c>
      <c r="D775">
        <f t="shared" si="69"/>
        <v>2.3833372021849259E-4</v>
      </c>
      <c r="E775">
        <f t="shared" si="67"/>
        <v>2.9228677174189402E-4</v>
      </c>
      <c r="F775">
        <f t="shared" si="68"/>
        <v>1.7872673214764932E-4</v>
      </c>
      <c r="G775">
        <f t="shared" si="66"/>
        <v>2.032952791197802E-4</v>
      </c>
      <c r="H775">
        <f t="shared" si="70"/>
        <v>1.2276923546279376E-9</v>
      </c>
      <c r="J775">
        <f t="shared" si="65"/>
        <v>1.425816534901248E-2</v>
      </c>
    </row>
    <row r="776" spans="2:10" x14ac:dyDescent="0.25">
      <c r="B776" s="1">
        <v>43112</v>
      </c>
      <c r="C776">
        <f>ASURB.MX!H763</f>
        <v>-1.2610864193133441E-2</v>
      </c>
      <c r="D776">
        <f t="shared" si="69"/>
        <v>2.2056805015453946E-4</v>
      </c>
      <c r="E776">
        <f t="shared" si="67"/>
        <v>2.8936347720613187E-4</v>
      </c>
      <c r="F776">
        <f t="shared" si="68"/>
        <v>1.7197627031094036E-4</v>
      </c>
      <c r="G776">
        <f t="shared" si="66"/>
        <v>2.0123564550643776E-4</v>
      </c>
      <c r="H776">
        <f t="shared" si="70"/>
        <v>3.7374186947794419E-10</v>
      </c>
      <c r="J776">
        <f t="shared" si="65"/>
        <v>1.4185755020669072E-2</v>
      </c>
    </row>
    <row r="777" spans="2:10" x14ac:dyDescent="0.25">
      <c r="B777" s="1">
        <v>43115</v>
      </c>
      <c r="C777">
        <f>ASURB.MX!H764</f>
        <v>6.8656346465811036E-3</v>
      </c>
      <c r="D777">
        <f t="shared" si="69"/>
        <v>2.2895512858372503E-4</v>
      </c>
      <c r="E777">
        <f t="shared" si="67"/>
        <v>2.9164767271154974E-4</v>
      </c>
      <c r="F777">
        <f t="shared" si="68"/>
        <v>1.9271056980840377E-4</v>
      </c>
      <c r="G777">
        <f t="shared" si="66"/>
        <v>1.9406490544032531E-4</v>
      </c>
      <c r="H777">
        <f t="shared" si="70"/>
        <v>1.217327670996225E-9</v>
      </c>
      <c r="J777">
        <f t="shared" si="65"/>
        <v>1.393071805185667E-2</v>
      </c>
    </row>
    <row r="778" spans="2:10" x14ac:dyDescent="0.25">
      <c r="B778" s="1">
        <v>43116</v>
      </c>
      <c r="C778">
        <f>ASURB.MX!H765</f>
        <v>1.9612480497024215E-2</v>
      </c>
      <c r="D778">
        <f t="shared" si="69"/>
        <v>2.022940102472782E-4</v>
      </c>
      <c r="E778">
        <f t="shared" si="67"/>
        <v>2.9046443876184553E-4</v>
      </c>
      <c r="F778">
        <f t="shared" si="68"/>
        <v>1.9676815056395645E-4</v>
      </c>
      <c r="G778">
        <f t="shared" si="66"/>
        <v>2.0293345365996943E-4</v>
      </c>
      <c r="H778">
        <f t="shared" si="70"/>
        <v>4.0888787803420266E-13</v>
      </c>
      <c r="J778">
        <f t="shared" si="65"/>
        <v>1.4245471338638446E-2</v>
      </c>
    </row>
    <row r="779" spans="2:10" x14ac:dyDescent="0.25">
      <c r="B779" s="1">
        <v>43117</v>
      </c>
      <c r="C779">
        <f>ASURB.MX!H766</f>
        <v>2.5636303959419269E-2</v>
      </c>
      <c r="D779">
        <f t="shared" si="69"/>
        <v>2.103654886520627E-4</v>
      </c>
      <c r="E779">
        <f t="shared" si="67"/>
        <v>2.9542551405518013E-4</v>
      </c>
      <c r="F779">
        <f t="shared" si="68"/>
        <v>8.6884913943416638E-5</v>
      </c>
      <c r="G779">
        <f t="shared" si="66"/>
        <v>2.2407296478232967E-4</v>
      </c>
      <c r="H779">
        <f t="shared" si="70"/>
        <v>1.8789490186183895E-10</v>
      </c>
      <c r="J779">
        <f t="shared" si="65"/>
        <v>1.4969066930918897E-2</v>
      </c>
    </row>
    <row r="780" spans="2:10" x14ac:dyDescent="0.25">
      <c r="B780" s="1">
        <v>43118</v>
      </c>
      <c r="C780">
        <f>ASURB.MX!H767</f>
        <v>-1.086072657797028E-2</v>
      </c>
      <c r="D780">
        <f t="shared" si="69"/>
        <v>1.8865824353004893E-4</v>
      </c>
      <c r="E780">
        <f t="shared" si="67"/>
        <v>3.0343848272232566E-4</v>
      </c>
      <c r="F780">
        <f t="shared" si="68"/>
        <v>1.5778344410921936E-4</v>
      </c>
      <c r="G780">
        <f t="shared" si="66"/>
        <v>2.1913495055919397E-4</v>
      </c>
      <c r="H780">
        <f t="shared" si="70"/>
        <v>9.2882967134033872E-10</v>
      </c>
      <c r="J780">
        <f t="shared" si="65"/>
        <v>1.4803207441605145E-2</v>
      </c>
    </row>
    <row r="781" spans="2:10" x14ac:dyDescent="0.25">
      <c r="B781" s="1">
        <v>43119</v>
      </c>
      <c r="C781">
        <f>ASURB.MX!H768</f>
        <v>-1.0033282498719393E-2</v>
      </c>
      <c r="D781">
        <f t="shared" si="69"/>
        <v>1.8213046621242697E-4</v>
      </c>
      <c r="E781">
        <f t="shared" si="67"/>
        <v>3.0224949164604173E-4</v>
      </c>
      <c r="F781">
        <f t="shared" si="68"/>
        <v>1.7128020070366766E-4</v>
      </c>
      <c r="G781">
        <f t="shared" si="66"/>
        <v>2.1362222020010181E-4</v>
      </c>
      <c r="H781">
        <f t="shared" si="70"/>
        <v>9.9173056922023411E-10</v>
      </c>
      <c r="J781">
        <f t="shared" si="65"/>
        <v>1.4615820886973876E-2</v>
      </c>
    </row>
    <row r="782" spans="2:10" x14ac:dyDescent="0.25">
      <c r="B782" s="1">
        <v>43122</v>
      </c>
      <c r="C782">
        <f>ASURB.MX!H769</f>
        <v>-1.1583425214044251E-2</v>
      </c>
      <c r="D782">
        <f t="shared" si="69"/>
        <v>1.8771527434833572E-4</v>
      </c>
      <c r="E782">
        <f t="shared" si="67"/>
        <v>2.9457046417801592E-4</v>
      </c>
      <c r="F782">
        <f t="shared" si="68"/>
        <v>1.8167064867535474E-4</v>
      </c>
      <c r="G782">
        <f t="shared" si="66"/>
        <v>2.0992530363151817E-4</v>
      </c>
      <c r="H782">
        <f t="shared" si="70"/>
        <v>4.9328540075982199E-10</v>
      </c>
      <c r="J782">
        <f t="shared" si="65"/>
        <v>1.4488799247402049E-2</v>
      </c>
    </row>
    <row r="783" spans="2:10" x14ac:dyDescent="0.25">
      <c r="B783" s="1">
        <v>43123</v>
      </c>
      <c r="C783">
        <f>ASURB.MX!H770</f>
        <v>4.5024725459543932E-3</v>
      </c>
      <c r="D783">
        <f t="shared" si="69"/>
        <v>1.4690494312009466E-4</v>
      </c>
      <c r="E783">
        <f t="shared" si="67"/>
        <v>2.9691942665207406E-4</v>
      </c>
      <c r="F783">
        <f t="shared" si="68"/>
        <v>1.9563750121952991E-4</v>
      </c>
      <c r="G783">
        <f t="shared" si="66"/>
        <v>2.0110009855795082E-4</v>
      </c>
      <c r="H783">
        <f t="shared" si="70"/>
        <v>2.9371148729333896E-9</v>
      </c>
      <c r="J783">
        <f t="shared" si="65"/>
        <v>1.4180976643304607E-2</v>
      </c>
    </row>
    <row r="784" spans="2:10" x14ac:dyDescent="0.25">
      <c r="B784" s="1">
        <v>43124</v>
      </c>
      <c r="C784">
        <f>ASURB.MX!H771</f>
        <v>-7.0217956544391912E-3</v>
      </c>
      <c r="D784">
        <f t="shared" si="69"/>
        <v>1.4545073256690258E-4</v>
      </c>
      <c r="E784">
        <f t="shared" si="67"/>
        <v>2.8101533514152268E-4</v>
      </c>
      <c r="F784">
        <f t="shared" si="68"/>
        <v>1.9816765082068558E-4</v>
      </c>
      <c r="G784">
        <f t="shared" si="66"/>
        <v>1.9403658182834995E-4</v>
      </c>
      <c r="H784">
        <f t="shared" si="70"/>
        <v>2.3605847484560868E-9</v>
      </c>
      <c r="J784">
        <f t="shared" si="65"/>
        <v>1.3929701426389223E-2</v>
      </c>
    </row>
    <row r="785" spans="2:10" x14ac:dyDescent="0.25">
      <c r="B785" s="1">
        <v>43125</v>
      </c>
      <c r="C785">
        <f>ASURB.MX!H772</f>
        <v>4.2407420077378143E-3</v>
      </c>
      <c r="D785">
        <f t="shared" si="69"/>
        <v>1.4831207635350674E-4</v>
      </c>
      <c r="E785">
        <f t="shared" si="67"/>
        <v>2.6385489144190093E-4</v>
      </c>
      <c r="F785">
        <f t="shared" si="68"/>
        <v>1.8542013655884011E-4</v>
      </c>
      <c r="G785">
        <f t="shared" si="66"/>
        <v>1.8584424783298068E-4</v>
      </c>
      <c r="H785">
        <f t="shared" si="70"/>
        <v>1.4086638959646368E-9</v>
      </c>
      <c r="J785">
        <f t="shared" ref="J785:J848" si="71">SQRT(G785)</f>
        <v>1.3632470349609446E-2</v>
      </c>
    </row>
    <row r="786" spans="2:10" x14ac:dyDescent="0.25">
      <c r="B786" s="1">
        <v>43126</v>
      </c>
      <c r="C786">
        <f>ASURB.MX!H773</f>
        <v>-1.3551352496378693E-2</v>
      </c>
      <c r="D786">
        <f t="shared" si="69"/>
        <v>1.3773306320047016E-4</v>
      </c>
      <c r="E786">
        <f t="shared" si="67"/>
        <v>2.6363883191058974E-4</v>
      </c>
      <c r="F786">
        <f t="shared" si="68"/>
        <v>1.8674977857634751E-4</v>
      </c>
      <c r="G786">
        <f t="shared" ref="G786:G849" si="72">$M$14*(G785)+(1-$M$14)*(C786^2)</f>
        <v>1.8574163729447222E-4</v>
      </c>
      <c r="H786">
        <f t="shared" si="70"/>
        <v>2.3048231865392863E-9</v>
      </c>
      <c r="J786">
        <f t="shared" si="71"/>
        <v>1.3628706369075247E-2</v>
      </c>
    </row>
    <row r="787" spans="2:10" x14ac:dyDescent="0.25">
      <c r="B787" s="1">
        <v>43129</v>
      </c>
      <c r="C787">
        <f>ASURB.MX!H774</f>
        <v>4.9966145332829351E-3</v>
      </c>
      <c r="D787">
        <f t="shared" si="69"/>
        <v>1.2750503449827482E-4</v>
      </c>
      <c r="E787">
        <f t="shared" si="67"/>
        <v>2.6475057948347212E-4</v>
      </c>
      <c r="F787">
        <f t="shared" si="68"/>
        <v>1.896566895406195E-4</v>
      </c>
      <c r="G787">
        <f t="shared" si="72"/>
        <v>1.7826020408481599E-4</v>
      </c>
      <c r="H787">
        <f t="shared" si="70"/>
        <v>2.5760872397585531E-9</v>
      </c>
      <c r="J787">
        <f t="shared" si="71"/>
        <v>1.3351412063329331E-2</v>
      </c>
    </row>
    <row r="788" spans="2:10" x14ac:dyDescent="0.25">
      <c r="B788" s="1">
        <v>43130</v>
      </c>
      <c r="C788">
        <f>ASURB.MX!H775</f>
        <v>1.9257324036412202E-3</v>
      </c>
      <c r="D788">
        <f t="shared" si="69"/>
        <v>1.2755543553955655E-4</v>
      </c>
      <c r="E788">
        <f t="shared" si="67"/>
        <v>2.6322865034215329E-4</v>
      </c>
      <c r="F788">
        <f t="shared" si="68"/>
        <v>1.8747871189893356E-4</v>
      </c>
      <c r="G788">
        <f t="shared" si="72"/>
        <v>1.7013771350985485E-4</v>
      </c>
      <c r="H788">
        <f t="shared" si="70"/>
        <v>1.8132503971397522E-9</v>
      </c>
      <c r="J788">
        <f t="shared" si="71"/>
        <v>1.3043684813343769E-2</v>
      </c>
    </row>
    <row r="789" spans="2:10" x14ac:dyDescent="0.25">
      <c r="B789" s="1">
        <v>43131</v>
      </c>
      <c r="C789">
        <f>ASURB.MX!H776</f>
        <v>-4.4898899749381115E-3</v>
      </c>
      <c r="D789">
        <f t="shared" si="69"/>
        <v>1.2456350706076846E-4</v>
      </c>
      <c r="E789">
        <f t="shared" si="67"/>
        <v>2.5404771371731092E-4</v>
      </c>
      <c r="F789">
        <f t="shared" si="68"/>
        <v>1.4401002748629782E-4</v>
      </c>
      <c r="G789">
        <f t="shared" si="72"/>
        <v>1.6315869602112336E-4</v>
      </c>
      <c r="H789">
        <f t="shared" si="70"/>
        <v>1.4895886108855004E-9</v>
      </c>
      <c r="J789">
        <f t="shared" si="71"/>
        <v>1.2773358838658036E-2</v>
      </c>
    </row>
    <row r="790" spans="2:10" x14ac:dyDescent="0.25">
      <c r="B790" s="1">
        <v>43132</v>
      </c>
      <c r="C790">
        <f>ASURB.MX!H777</f>
        <v>8.713537895380024E-3</v>
      </c>
      <c r="D790">
        <f t="shared" si="69"/>
        <v>1.2551668492515955E-4</v>
      </c>
      <c r="E790">
        <f t="shared" si="67"/>
        <v>2.3720765528216956E-4</v>
      </c>
      <c r="F790">
        <f t="shared" si="68"/>
        <v>5.5275744139298197E-5</v>
      </c>
      <c r="G790">
        <f t="shared" si="72"/>
        <v>1.59099448228706E-4</v>
      </c>
      <c r="H790">
        <f t="shared" si="70"/>
        <v>1.1278019911020258E-9</v>
      </c>
      <c r="J790">
        <f t="shared" si="71"/>
        <v>1.2613462975277883E-2</v>
      </c>
    </row>
    <row r="791" spans="2:10" x14ac:dyDescent="0.25">
      <c r="B791" s="1">
        <v>43133</v>
      </c>
      <c r="C791">
        <f>ASURB.MX!H778</f>
        <v>-8.1615614644175195E-3</v>
      </c>
      <c r="D791">
        <f t="shared" si="69"/>
        <v>1.2713435394125271E-4</v>
      </c>
      <c r="E791">
        <f t="shared" ref="E791:E854" si="73">_xlfn.VAR.S(C721:C790)</f>
        <v>2.3461414177607009E-4</v>
      </c>
      <c r="F791">
        <f t="shared" si="68"/>
        <v>6.4563443487935352E-5</v>
      </c>
      <c r="G791">
        <f t="shared" si="72"/>
        <v>1.5479564825876053E-4</v>
      </c>
      <c r="H791">
        <f t="shared" si="70"/>
        <v>7.6514720331979015E-10</v>
      </c>
      <c r="J791">
        <f t="shared" si="71"/>
        <v>1.244168992776948E-2</v>
      </c>
    </row>
    <row r="792" spans="2:10" x14ac:dyDescent="0.25">
      <c r="B792" s="1">
        <v>43137</v>
      </c>
      <c r="C792">
        <f>ASURB.MX!H779</f>
        <v>-3.1077838213223696E-2</v>
      </c>
      <c r="D792">
        <f t="shared" si="69"/>
        <v>1.2993082314858236E-4</v>
      </c>
      <c r="E792">
        <f t="shared" si="73"/>
        <v>2.3339983679801095E-4</v>
      </c>
      <c r="F792">
        <f t="shared" si="68"/>
        <v>6.1668122563943647E-5</v>
      </c>
      <c r="G792">
        <f t="shared" si="72"/>
        <v>1.9253594601318326E-4</v>
      </c>
      <c r="H792">
        <f t="shared" si="70"/>
        <v>3.9194014088917746E-9</v>
      </c>
      <c r="J792">
        <f t="shared" si="71"/>
        <v>1.387573226944017E-2</v>
      </c>
    </row>
    <row r="793" spans="2:10" x14ac:dyDescent="0.25">
      <c r="B793" s="1">
        <v>43138</v>
      </c>
      <c r="C793">
        <f>ASURB.MX!H780</f>
        <v>-2.2364210008949205E-2</v>
      </c>
      <c r="D793">
        <f t="shared" si="69"/>
        <v>1.635986673697442E-4</v>
      </c>
      <c r="E793">
        <f t="shared" si="73"/>
        <v>2.4658127063572954E-4</v>
      </c>
      <c r="F793">
        <f t="shared" si="68"/>
        <v>1.410017995254153E-4</v>
      </c>
      <c r="G793">
        <f t="shared" si="72"/>
        <v>2.0685064758052643E-4</v>
      </c>
      <c r="H793">
        <f t="shared" si="70"/>
        <v>1.870733792153898E-9</v>
      </c>
      <c r="J793">
        <f t="shared" si="71"/>
        <v>1.4382303278005455E-2</v>
      </c>
    </row>
    <row r="794" spans="2:10" x14ac:dyDescent="0.25">
      <c r="B794" s="1">
        <v>43139</v>
      </c>
      <c r="C794">
        <f>ASURB.MX!H781</f>
        <v>-3.6458105845410808E-2</v>
      </c>
      <c r="D794">
        <f t="shared" si="69"/>
        <v>1.7906886926746311E-4</v>
      </c>
      <c r="E794">
        <f t="shared" si="73"/>
        <v>2.4482084317453386E-4</v>
      </c>
      <c r="F794">
        <f t="shared" si="68"/>
        <v>1.6246649232411035E-4</v>
      </c>
      <c r="G794">
        <f t="shared" si="72"/>
        <v>2.5907709981494507E-4</v>
      </c>
      <c r="H794">
        <f t="shared" si="70"/>
        <v>6.4013169553390263E-9</v>
      </c>
      <c r="J794">
        <f t="shared" si="71"/>
        <v>1.6095872135890775E-2</v>
      </c>
    </row>
    <row r="795" spans="2:10" x14ac:dyDescent="0.25">
      <c r="B795" s="1">
        <v>43140</v>
      </c>
      <c r="C795">
        <f>ASURB.MX!H782</f>
        <v>1.7190980943533585E-3</v>
      </c>
      <c r="D795">
        <f t="shared" si="69"/>
        <v>2.2109439161353226E-4</v>
      </c>
      <c r="E795">
        <f t="shared" si="73"/>
        <v>2.6113052108311209E-4</v>
      </c>
      <c r="F795">
        <f t="shared" ref="F795:F858" si="74">_xlfn.VAR.S(C785:C794)</f>
        <v>2.5135847864145663E-4</v>
      </c>
      <c r="G795">
        <f t="shared" si="72"/>
        <v>2.4715887605394091E-4</v>
      </c>
      <c r="H795">
        <f t="shared" si="70"/>
        <v>6.7935734914430441E-10</v>
      </c>
      <c r="J795">
        <f t="shared" si="71"/>
        <v>1.5721287353583385E-2</v>
      </c>
    </row>
    <row r="796" spans="2:10" x14ac:dyDescent="0.25">
      <c r="B796" s="1">
        <v>43143</v>
      </c>
      <c r="C796">
        <f>ASURB.MX!H783</f>
        <v>8.133724883258019E-3</v>
      </c>
      <c r="D796">
        <f t="shared" si="69"/>
        <v>2.1601085477652629E-4</v>
      </c>
      <c r="E796">
        <f t="shared" si="73"/>
        <v>2.6021384914621062E-4</v>
      </c>
      <c r="F796">
        <f t="shared" si="74"/>
        <v>2.4422579288836628E-4</v>
      </c>
      <c r="G796">
        <f t="shared" si="72"/>
        <v>2.3873626181168531E-4</v>
      </c>
      <c r="H796">
        <f t="shared" si="70"/>
        <v>5.1644412491365506E-10</v>
      </c>
      <c r="J796">
        <f t="shared" si="71"/>
        <v>1.5451092576633062E-2</v>
      </c>
    </row>
    <row r="797" spans="2:10" x14ac:dyDescent="0.25">
      <c r="B797" s="1">
        <v>43144</v>
      </c>
      <c r="C797">
        <f>ASURB.MX!H784</f>
        <v>4.6225253098079733E-3</v>
      </c>
      <c r="D797">
        <f t="shared" si="69"/>
        <v>2.1932943884700294E-4</v>
      </c>
      <c r="E797">
        <f t="shared" si="73"/>
        <v>2.6118470911872297E-4</v>
      </c>
      <c r="F797">
        <f t="shared" si="74"/>
        <v>2.7353307777984443E-4</v>
      </c>
      <c r="G797">
        <f t="shared" si="72"/>
        <v>2.2862136076482419E-4</v>
      </c>
      <c r="H797">
        <f t="shared" si="70"/>
        <v>8.6339812926886899E-11</v>
      </c>
      <c r="J797">
        <f t="shared" si="71"/>
        <v>1.5120230182269852E-2</v>
      </c>
    </row>
    <row r="798" spans="2:10" x14ac:dyDescent="0.25">
      <c r="B798" s="1">
        <v>43145</v>
      </c>
      <c r="C798">
        <f>ASURB.MX!H785</f>
        <v>4.6013496295105516E-3</v>
      </c>
      <c r="D798">
        <f t="shared" si="69"/>
        <v>2.2023053070047374E-4</v>
      </c>
      <c r="E798">
        <f t="shared" si="73"/>
        <v>2.6125593047819629E-4</v>
      </c>
      <c r="F798">
        <f t="shared" si="74"/>
        <v>2.7249106769753852E-4</v>
      </c>
      <c r="G798">
        <f t="shared" si="72"/>
        <v>2.1896805167944704E-4</v>
      </c>
      <c r="H798">
        <f t="shared" si="70"/>
        <v>1.5938532785325465E-12</v>
      </c>
      <c r="J798">
        <f t="shared" si="71"/>
        <v>1.4797569113859446E-2</v>
      </c>
    </row>
    <row r="799" spans="2:10" x14ac:dyDescent="0.25">
      <c r="B799" s="1">
        <v>43146</v>
      </c>
      <c r="C799">
        <f>ASURB.MX!H786</f>
        <v>1.3385812520134013E-2</v>
      </c>
      <c r="D799">
        <f t="shared" si="69"/>
        <v>1.6773007571138182E-4</v>
      </c>
      <c r="E799">
        <f t="shared" si="73"/>
        <v>2.5945895596006936E-4</v>
      </c>
      <c r="F799">
        <f t="shared" si="74"/>
        <v>2.7895622631902821E-4</v>
      </c>
      <c r="G799">
        <f t="shared" si="72"/>
        <v>2.1711657641938691E-4</v>
      </c>
      <c r="H799">
        <f t="shared" si="70"/>
        <v>2.4390264521817874E-9</v>
      </c>
      <c r="J799">
        <f t="shared" si="71"/>
        <v>1.4734876192876101E-2</v>
      </c>
    </row>
    <row r="800" spans="2:10" x14ac:dyDescent="0.25">
      <c r="B800" s="1">
        <v>43147</v>
      </c>
      <c r="C800">
        <f>ASURB.MX!H787</f>
        <v>-1.4986530524717529E-2</v>
      </c>
      <c r="D800">
        <f t="shared" si="69"/>
        <v>1.766985861207905E-4</v>
      </c>
      <c r="E800">
        <f t="shared" si="73"/>
        <v>2.563597588481318E-4</v>
      </c>
      <c r="F800">
        <f t="shared" si="74"/>
        <v>3.2277280314402295E-4</v>
      </c>
      <c r="G800">
        <f t="shared" si="72"/>
        <v>2.1746462411141709E-4</v>
      </c>
      <c r="H800">
        <f t="shared" si="70"/>
        <v>1.6618698534532106E-9</v>
      </c>
      <c r="J800">
        <f t="shared" si="71"/>
        <v>1.4746681800032748E-2</v>
      </c>
    </row>
    <row r="801" spans="2:10" x14ac:dyDescent="0.25">
      <c r="B801" s="1">
        <v>43150</v>
      </c>
      <c r="C801">
        <f>ASURB.MX!H788</f>
        <v>1.0387847247214985E-2</v>
      </c>
      <c r="D801">
        <f t="shared" si="69"/>
        <v>1.8168664558768755E-4</v>
      </c>
      <c r="E801">
        <f t="shared" si="73"/>
        <v>2.3452691799424216E-4</v>
      </c>
      <c r="F801">
        <f t="shared" si="74"/>
        <v>3.0309082417200679E-4</v>
      </c>
      <c r="G801">
        <f t="shared" si="72"/>
        <v>2.1236655024163597E-4</v>
      </c>
      <c r="H801">
        <f t="shared" si="70"/>
        <v>9.4125654957536564E-10</v>
      </c>
      <c r="J801">
        <f t="shared" si="71"/>
        <v>1.457280172930504E-2</v>
      </c>
    </row>
    <row r="802" spans="2:10" x14ac:dyDescent="0.25">
      <c r="B802" s="1">
        <v>43151</v>
      </c>
      <c r="C802">
        <f>ASURB.MX!H789</f>
        <v>7.4002115502381782E-3</v>
      </c>
      <c r="D802">
        <f t="shared" si="69"/>
        <v>1.8771168594093767E-4</v>
      </c>
      <c r="E802">
        <f t="shared" si="73"/>
        <v>2.295138583530693E-4</v>
      </c>
      <c r="F802">
        <f t="shared" si="74"/>
        <v>3.3707435503936198E-4</v>
      </c>
      <c r="G802">
        <f t="shared" si="72"/>
        <v>2.050327238951767E-4</v>
      </c>
      <c r="H802">
        <f t="shared" si="70"/>
        <v>3.0001835581218892E-10</v>
      </c>
      <c r="J802">
        <f t="shared" si="71"/>
        <v>1.4318963785664683E-2</v>
      </c>
    </row>
    <row r="803" spans="2:10" x14ac:dyDescent="0.25">
      <c r="B803" s="1">
        <v>43152</v>
      </c>
      <c r="C803">
        <f>ASURB.MX!H790</f>
        <v>-3.7078488037071869E-3</v>
      </c>
      <c r="D803">
        <f t="shared" si="69"/>
        <v>1.9106788922128285E-4</v>
      </c>
      <c r="E803">
        <f t="shared" si="73"/>
        <v>2.3027742419069283E-4</v>
      </c>
      <c r="F803">
        <f t="shared" si="74"/>
        <v>2.7243907130634876E-4</v>
      </c>
      <c r="G803">
        <f t="shared" si="72"/>
        <v>1.9613159784403244E-4</v>
      </c>
      <c r="H803">
        <f t="shared" si="70"/>
        <v>2.5641145016108573E-11</v>
      </c>
      <c r="J803">
        <f t="shared" si="71"/>
        <v>1.4004699134363167E-2</v>
      </c>
    </row>
    <row r="804" spans="2:10" x14ac:dyDescent="0.25">
      <c r="B804" s="1">
        <v>43153</v>
      </c>
      <c r="C804">
        <f>ASURB.MX!H791</f>
        <v>-2.8706496901797405E-3</v>
      </c>
      <c r="D804">
        <f t="shared" si="69"/>
        <v>1.9083667493688156E-4</v>
      </c>
      <c r="E804">
        <f t="shared" si="73"/>
        <v>2.2969896764710296E-4</v>
      </c>
      <c r="F804">
        <f t="shared" si="74"/>
        <v>2.2429313993314285E-4</v>
      </c>
      <c r="G804">
        <f t="shared" si="72"/>
        <v>1.8738838821458925E-4</v>
      </c>
      <c r="H804">
        <f t="shared" si="70"/>
        <v>1.1890681319137442E-11</v>
      </c>
      <c r="J804">
        <f t="shared" si="71"/>
        <v>1.3688987844781996E-2</v>
      </c>
    </row>
    <row r="805" spans="2:10" x14ac:dyDescent="0.25">
      <c r="B805" s="1">
        <v>43154</v>
      </c>
      <c r="C805">
        <f>ASURB.MX!H792</f>
        <v>5.7621725548203965E-3</v>
      </c>
      <c r="D805">
        <f t="shared" si="69"/>
        <v>1.8706741580289948E-4</v>
      </c>
      <c r="E805">
        <f t="shared" si="73"/>
        <v>2.2862266515093251E-4</v>
      </c>
      <c r="F805">
        <f t="shared" si="74"/>
        <v>6.8644695938508592E-5</v>
      </c>
      <c r="G805">
        <f t="shared" si="72"/>
        <v>1.802135974487067E-4</v>
      </c>
      <c r="H805">
        <f t="shared" si="70"/>
        <v>4.6974826032269887E-11</v>
      </c>
      <c r="J805">
        <f t="shared" si="71"/>
        <v>1.3424365811788156E-2</v>
      </c>
    </row>
    <row r="806" spans="2:10" x14ac:dyDescent="0.25">
      <c r="B806" s="1">
        <v>43157</v>
      </c>
      <c r="C806">
        <f>ASURB.MX!H793</f>
        <v>6.1351189869682477E-3</v>
      </c>
      <c r="D806">
        <f t="shared" si="69"/>
        <v>1.8905339942653729E-4</v>
      </c>
      <c r="E806">
        <f t="shared" si="73"/>
        <v>2.1379144561116417E-4</v>
      </c>
      <c r="F806">
        <f t="shared" si="74"/>
        <v>6.9246599736052684E-5</v>
      </c>
      <c r="G806">
        <f t="shared" si="72"/>
        <v>1.7357914547740357E-4</v>
      </c>
      <c r="H806">
        <f t="shared" si="70"/>
        <v>2.3945253528228041E-10</v>
      </c>
      <c r="J806">
        <f t="shared" si="71"/>
        <v>1.3174943851015213E-2</v>
      </c>
    </row>
    <row r="807" spans="2:10" x14ac:dyDescent="0.25">
      <c r="B807" s="1">
        <v>43158</v>
      </c>
      <c r="C807">
        <f>ASURB.MX!H794</f>
        <v>-4.4727190854145386E-2</v>
      </c>
      <c r="D807">
        <f t="shared" si="69"/>
        <v>1.8693155457033054E-4</v>
      </c>
      <c r="E807">
        <f t="shared" si="73"/>
        <v>2.1406737510450315E-4</v>
      </c>
      <c r="F807">
        <f t="shared" si="74"/>
        <v>6.7487164448139445E-5</v>
      </c>
      <c r="G807">
        <f t="shared" si="72"/>
        <v>2.5859302894775174E-4</v>
      </c>
      <c r="H807">
        <f t="shared" si="70"/>
        <v>5.135366909945796E-9</v>
      </c>
      <c r="J807">
        <f t="shared" si="71"/>
        <v>1.6080827993226958E-2</v>
      </c>
    </row>
    <row r="808" spans="2:10" x14ac:dyDescent="0.25">
      <c r="B808" s="1">
        <v>43159</v>
      </c>
      <c r="C808">
        <f>ASURB.MX!H795</f>
        <v>1.2471581117240399E-2</v>
      </c>
      <c r="D808">
        <f t="shared" si="69"/>
        <v>2.4666075754883931E-4</v>
      </c>
      <c r="E808">
        <f t="shared" si="73"/>
        <v>2.3401828349919486E-4</v>
      </c>
      <c r="F808">
        <f t="shared" si="74"/>
        <v>2.9403359279477298E-4</v>
      </c>
      <c r="G808">
        <f t="shared" si="72"/>
        <v>2.5379763452425209E-4</v>
      </c>
      <c r="H808">
        <f t="shared" si="70"/>
        <v>5.093501296217719E-11</v>
      </c>
      <c r="J808">
        <f t="shared" si="71"/>
        <v>1.5931027415840199E-2</v>
      </c>
    </row>
    <row r="809" spans="2:10" x14ac:dyDescent="0.25">
      <c r="B809" s="1">
        <v>43160</v>
      </c>
      <c r="C809">
        <f>ASURB.MX!H796</f>
        <v>-1.3481304188192368E-3</v>
      </c>
      <c r="D809">
        <f t="shared" si="69"/>
        <v>2.3722245786290947E-4</v>
      </c>
      <c r="E809">
        <f t="shared" si="73"/>
        <v>2.321872771717396E-4</v>
      </c>
      <c r="F809">
        <f t="shared" si="74"/>
        <v>3.1153160882286461E-4</v>
      </c>
      <c r="G809">
        <f t="shared" si="72"/>
        <v>2.4207213463634859E-4</v>
      </c>
      <c r="H809">
        <f t="shared" si="70"/>
        <v>2.3519364806834901E-11</v>
      </c>
      <c r="J809">
        <f t="shared" si="71"/>
        <v>1.5558667508380935E-2</v>
      </c>
    </row>
    <row r="810" spans="2:10" x14ac:dyDescent="0.25">
      <c r="B810" s="1">
        <v>43161</v>
      </c>
      <c r="C810">
        <f>ASURB.MX!H797</f>
        <v>-1.7326541764489226E-2</v>
      </c>
      <c r="D810">
        <f t="shared" si="69"/>
        <v>2.0775208197872948E-4</v>
      </c>
      <c r="E810">
        <f t="shared" si="73"/>
        <v>2.3200219091544722E-4</v>
      </c>
      <c r="F810">
        <f t="shared" si="74"/>
        <v>2.8589295753994002E-4</v>
      </c>
      <c r="G810">
        <f t="shared" si="72"/>
        <v>2.4477744420431651E-4</v>
      </c>
      <c r="H810">
        <f t="shared" si="70"/>
        <v>1.3708774479359268E-9</v>
      </c>
      <c r="J810">
        <f t="shared" si="71"/>
        <v>1.5645364943149026E-2</v>
      </c>
    </row>
    <row r="811" spans="2:10" x14ac:dyDescent="0.25">
      <c r="B811" s="1">
        <v>43164</v>
      </c>
      <c r="C811">
        <f>ASURB.MX!H798</f>
        <v>2.4078703436876733E-2</v>
      </c>
      <c r="D811">
        <f t="shared" si="69"/>
        <v>2.1214188177259881E-4</v>
      </c>
      <c r="E811">
        <f t="shared" si="73"/>
        <v>2.3458893719040177E-4</v>
      </c>
      <c r="F811">
        <f t="shared" si="74"/>
        <v>2.9290841196079451E-4</v>
      </c>
      <c r="G811">
        <f t="shared" si="72"/>
        <v>2.6036644358997719E-4</v>
      </c>
      <c r="H811">
        <f t="shared" si="70"/>
        <v>2.3256083624781487E-9</v>
      </c>
      <c r="J811">
        <f t="shared" si="71"/>
        <v>1.6135874429047136E-2</v>
      </c>
    </row>
    <row r="812" spans="2:10" x14ac:dyDescent="0.25">
      <c r="B812" s="1">
        <v>43165</v>
      </c>
      <c r="C812">
        <f>ASURB.MX!H799</f>
        <v>-1.1258979194818825E-2</v>
      </c>
      <c r="D812">
        <f t="shared" si="69"/>
        <v>2.3757571051719249E-4</v>
      </c>
      <c r="E812">
        <f t="shared" si="73"/>
        <v>2.3991915022030476E-4</v>
      </c>
      <c r="F812">
        <f t="shared" si="74"/>
        <v>3.5172151756308201E-4</v>
      </c>
      <c r="G812">
        <f t="shared" si="72"/>
        <v>2.5414949326392434E-4</v>
      </c>
      <c r="H812">
        <f t="shared" si="70"/>
        <v>2.7469027453586657E-10</v>
      </c>
      <c r="J812">
        <f t="shared" si="71"/>
        <v>1.5942066781440993E-2</v>
      </c>
    </row>
    <row r="813" spans="2:10" x14ac:dyDescent="0.25">
      <c r="B813" s="1">
        <v>43166</v>
      </c>
      <c r="C813">
        <f>ASURB.MX!H800</f>
        <v>2.8566493324830781E-3</v>
      </c>
      <c r="D813">
        <f t="shared" si="69"/>
        <v>2.3739208118356153E-4</v>
      </c>
      <c r="E813">
        <f t="shared" si="73"/>
        <v>2.3689622006865148E-4</v>
      </c>
      <c r="F813">
        <f t="shared" si="74"/>
        <v>3.4999312458825339E-4</v>
      </c>
      <c r="G813">
        <f t="shared" si="72"/>
        <v>2.4270278120242772E-4</v>
      </c>
      <c r="H813">
        <f t="shared" si="70"/>
        <v>2.8203534690385297E-11</v>
      </c>
      <c r="J813">
        <f t="shared" si="71"/>
        <v>1.5578921053860814E-2</v>
      </c>
    </row>
    <row r="814" spans="2:10" x14ac:dyDescent="0.25">
      <c r="B814" s="1">
        <v>43167</v>
      </c>
      <c r="C814">
        <f>ASURB.MX!H801</f>
        <v>6.0174074168935238E-3</v>
      </c>
      <c r="D814">
        <f t="shared" si="69"/>
        <v>2.3660706845882786E-4</v>
      </c>
      <c r="E814">
        <f t="shared" si="73"/>
        <v>2.3605891017966659E-4</v>
      </c>
      <c r="F814">
        <f t="shared" si="74"/>
        <v>3.5367705065927083E-4</v>
      </c>
      <c r="G814">
        <f t="shared" si="72"/>
        <v>2.330939279688563E-4</v>
      </c>
      <c r="H814">
        <f t="shared" si="70"/>
        <v>1.2342156102277634E-11</v>
      </c>
      <c r="J814">
        <f t="shared" si="71"/>
        <v>1.5267413925378989E-2</v>
      </c>
    </row>
    <row r="815" spans="2:10" x14ac:dyDescent="0.25">
      <c r="B815" s="1">
        <v>43168</v>
      </c>
      <c r="C815">
        <f>ASURB.MX!H802</f>
        <v>1.1071459311444711E-2</v>
      </c>
      <c r="D815">
        <f t="shared" ref="D815:D878" si="75">_xlfn.VAR.S(C785:C814)</f>
        <v>2.388951871635288E-4</v>
      </c>
      <c r="E815">
        <f t="shared" si="73"/>
        <v>2.333907343131087E-4</v>
      </c>
      <c r="F815">
        <f t="shared" si="74"/>
        <v>3.6108712787434079E-4</v>
      </c>
      <c r="G815">
        <f t="shared" si="72"/>
        <v>2.2795120700264761E-4</v>
      </c>
      <c r="H815">
        <f t="shared" ref="H815:H878" si="76">(D815-G815)^2</f>
        <v>1.1977070176176107E-10</v>
      </c>
      <c r="J815">
        <f t="shared" si="71"/>
        <v>1.5098053086495875E-2</v>
      </c>
    </row>
    <row r="816" spans="2:10" x14ac:dyDescent="0.25">
      <c r="B816" s="1">
        <v>43171</v>
      </c>
      <c r="C816">
        <f>ASURB.MX!H803</f>
        <v>-3.2522844070567896E-3</v>
      </c>
      <c r="D816">
        <f t="shared" si="75"/>
        <v>2.4378107616401774E-4</v>
      </c>
      <c r="E816">
        <f t="shared" si="73"/>
        <v>2.2929389063927765E-4</v>
      </c>
      <c r="F816">
        <f t="shared" si="74"/>
        <v>3.7275018266331636E-4</v>
      </c>
      <c r="G816">
        <f t="shared" si="72"/>
        <v>2.1783605785975996E-4</v>
      </c>
      <c r="H816">
        <f t="shared" si="76"/>
        <v>6.7314397480827116E-10</v>
      </c>
      <c r="J816">
        <f t="shared" si="71"/>
        <v>1.4759270234661332E-2</v>
      </c>
    </row>
    <row r="817" spans="2:10" x14ac:dyDescent="0.25">
      <c r="B817" s="1">
        <v>43172</v>
      </c>
      <c r="C817">
        <f>ASURB.MX!H804</f>
        <v>-4.3926725782483618E-3</v>
      </c>
      <c r="D817">
        <f t="shared" si="75"/>
        <v>2.3953940367953561E-4</v>
      </c>
      <c r="E817">
        <f t="shared" si="73"/>
        <v>2.2944909800059801E-4</v>
      </c>
      <c r="F817">
        <f t="shared" si="74"/>
        <v>3.6625455903285857E-4</v>
      </c>
      <c r="G817">
        <f t="shared" si="72"/>
        <v>2.0859728975339164E-4</v>
      </c>
      <c r="H817">
        <f t="shared" si="76"/>
        <v>9.5741441421847234E-10</v>
      </c>
      <c r="J817">
        <f t="shared" si="71"/>
        <v>1.4442897553932578E-2</v>
      </c>
    </row>
    <row r="818" spans="2:10" x14ac:dyDescent="0.25">
      <c r="B818" s="1">
        <v>43173</v>
      </c>
      <c r="C818">
        <f>ASURB.MX!H805</f>
        <v>-1.8756785744200608E-3</v>
      </c>
      <c r="D818">
        <f t="shared" si="75"/>
        <v>2.3778017530619945E-4</v>
      </c>
      <c r="E818">
        <f t="shared" si="73"/>
        <v>2.1598540463518246E-4</v>
      </c>
      <c r="F818">
        <f t="shared" si="74"/>
        <v>1.4723879678974868E-4</v>
      </c>
      <c r="G818">
        <f t="shared" si="72"/>
        <v>1.9905425662732542E-4</v>
      </c>
      <c r="H818">
        <f t="shared" si="76"/>
        <v>1.4996967775227643E-9</v>
      </c>
      <c r="J818">
        <f t="shared" si="71"/>
        <v>1.4108658923771791E-2</v>
      </c>
    </row>
    <row r="819" spans="2:10" x14ac:dyDescent="0.25">
      <c r="B819" s="1">
        <v>43174</v>
      </c>
      <c r="C819">
        <f>ASURB.MX!H806</f>
        <v>-1.0816374692088756E-2</v>
      </c>
      <c r="D819">
        <f t="shared" si="75"/>
        <v>2.3708289153540315E-4</v>
      </c>
      <c r="E819">
        <f t="shared" si="73"/>
        <v>2.1482485068735852E-4</v>
      </c>
      <c r="F819">
        <f t="shared" si="74"/>
        <v>1.3409162150736218E-4</v>
      </c>
      <c r="G819">
        <f t="shared" si="72"/>
        <v>1.9523571032037808E-4</v>
      </c>
      <c r="H819">
        <f t="shared" si="76"/>
        <v>1.7511865756431476E-9</v>
      </c>
      <c r="J819">
        <f t="shared" si="71"/>
        <v>1.397267727818753E-2</v>
      </c>
    </row>
    <row r="820" spans="2:10" x14ac:dyDescent="0.25">
      <c r="B820" s="1">
        <v>43175</v>
      </c>
      <c r="C820">
        <f>ASURB.MX!H807</f>
        <v>-5.2857973854645449E-3</v>
      </c>
      <c r="D820">
        <f t="shared" si="75"/>
        <v>2.3919884346337701E-4</v>
      </c>
      <c r="E820">
        <f t="shared" si="73"/>
        <v>1.9650735270542903E-4</v>
      </c>
      <c r="F820">
        <f t="shared" si="74"/>
        <v>1.4685446466841543E-4</v>
      </c>
      <c r="G820">
        <f t="shared" si="72"/>
        <v>1.8745085240731832E-4</v>
      </c>
      <c r="H820">
        <f t="shared" si="76"/>
        <v>2.6778545783379302E-9</v>
      </c>
      <c r="J820">
        <f t="shared" si="71"/>
        <v>1.3691269203668385E-2</v>
      </c>
    </row>
    <row r="821" spans="2:10" x14ac:dyDescent="0.25">
      <c r="B821" s="1">
        <v>43179</v>
      </c>
      <c r="C821">
        <f>ASURB.MX!H808</f>
        <v>-3.1471413108265123E-2</v>
      </c>
      <c r="D821">
        <f t="shared" si="75"/>
        <v>2.345104122355026E-4</v>
      </c>
      <c r="E821">
        <f t="shared" si="73"/>
        <v>1.9312156183068873E-4</v>
      </c>
      <c r="F821">
        <f t="shared" si="74"/>
        <v>1.1630207753613954E-4</v>
      </c>
      <c r="G821">
        <f t="shared" si="72"/>
        <v>2.2481714294540447E-4</v>
      </c>
      <c r="H821">
        <f t="shared" si="76"/>
        <v>9.395946953035953E-11</v>
      </c>
      <c r="J821">
        <f t="shared" si="71"/>
        <v>1.4993903525946954E-2</v>
      </c>
    </row>
    <row r="822" spans="2:10" x14ac:dyDescent="0.25">
      <c r="B822" s="1">
        <v>43180</v>
      </c>
      <c r="C822">
        <f>ASURB.MX!H809</f>
        <v>8.7747883375513189E-3</v>
      </c>
      <c r="D822">
        <f t="shared" si="75"/>
        <v>2.6031591625208674E-4</v>
      </c>
      <c r="E822">
        <f t="shared" si="73"/>
        <v>2.0641447689300808E-4</v>
      </c>
      <c r="F822">
        <f t="shared" si="74"/>
        <v>1.3646173669282037E-4</v>
      </c>
      <c r="G822">
        <f t="shared" si="72"/>
        <v>2.179385617487167E-4</v>
      </c>
      <c r="H822">
        <f t="shared" si="76"/>
        <v>1.7958401747042967E-9</v>
      </c>
      <c r="J822">
        <f t="shared" si="71"/>
        <v>1.4762742351904563E-2</v>
      </c>
    </row>
    <row r="823" spans="2:10" x14ac:dyDescent="0.25">
      <c r="B823" s="1">
        <v>43181</v>
      </c>
      <c r="C823">
        <f>ASURB.MX!H810</f>
        <v>1.1611692927435843E-2</v>
      </c>
      <c r="D823">
        <f t="shared" si="75"/>
        <v>2.3925398848164889E-4</v>
      </c>
      <c r="E823">
        <f t="shared" si="73"/>
        <v>1.9121336612298675E-4</v>
      </c>
      <c r="F823">
        <f t="shared" si="74"/>
        <v>1.4802337789615334E-4</v>
      </c>
      <c r="G823">
        <f t="shared" si="72"/>
        <v>2.1407130174514388E-4</v>
      </c>
      <c r="H823">
        <f t="shared" si="76"/>
        <v>6.3416771126894555E-10</v>
      </c>
      <c r="J823">
        <f t="shared" si="71"/>
        <v>1.4631175678842213E-2</v>
      </c>
    </row>
    <row r="824" spans="2:10" x14ac:dyDescent="0.25">
      <c r="B824" s="1">
        <v>43182</v>
      </c>
      <c r="C824">
        <f>ASURB.MX!H811</f>
        <v>-4.5738723992853267E-2</v>
      </c>
      <c r="D824">
        <f t="shared" si="75"/>
        <v>2.3194708006122998E-4</v>
      </c>
      <c r="E824">
        <f t="shared" si="73"/>
        <v>1.9177279776205254E-4</v>
      </c>
      <c r="F824">
        <f t="shared" si="74"/>
        <v>1.6676658493094669E-4</v>
      </c>
      <c r="G824">
        <f t="shared" si="72"/>
        <v>3.01459186112081E-4</v>
      </c>
      <c r="H824">
        <f t="shared" si="76"/>
        <v>4.8319328876247593E-9</v>
      </c>
      <c r="J824">
        <f t="shared" si="71"/>
        <v>1.7362580053439092E-2</v>
      </c>
    </row>
    <row r="825" spans="2:10" x14ac:dyDescent="0.25">
      <c r="B825" s="1">
        <v>43185</v>
      </c>
      <c r="C825">
        <f>ASURB.MX!H812</f>
        <v>6.2313913704222608E-3</v>
      </c>
      <c r="D825">
        <f t="shared" si="75"/>
        <v>2.5707012052418696E-4</v>
      </c>
      <c r="E825">
        <f t="shared" si="73"/>
        <v>2.2032538735037267E-4</v>
      </c>
      <c r="F825">
        <f t="shared" si="74"/>
        <v>3.4286353774964077E-4</v>
      </c>
      <c r="G825">
        <f t="shared" si="72"/>
        <v>2.8923816257645554E-4</v>
      </c>
      <c r="H825">
        <f t="shared" si="76"/>
        <v>1.0347829294765194E-9</v>
      </c>
      <c r="J825">
        <f t="shared" si="71"/>
        <v>1.700700333910873E-2</v>
      </c>
    </row>
    <row r="826" spans="2:10" x14ac:dyDescent="0.25">
      <c r="B826" s="1">
        <v>43186</v>
      </c>
      <c r="C826">
        <f>ASURB.MX!H813</f>
        <v>-1.2372763499834684E-2</v>
      </c>
      <c r="D826">
        <f t="shared" si="75"/>
        <v>2.5890646692889468E-4</v>
      </c>
      <c r="E826">
        <f t="shared" si="73"/>
        <v>2.1459466851983332E-4</v>
      </c>
      <c r="F826">
        <f t="shared" si="74"/>
        <v>3.2562114080209547E-4</v>
      </c>
      <c r="G826">
        <f t="shared" si="72"/>
        <v>2.8290250293859016E-4</v>
      </c>
      <c r="H826">
        <f t="shared" si="76"/>
        <v>5.758097441786019E-10</v>
      </c>
      <c r="J826">
        <f t="shared" si="71"/>
        <v>1.6819705792272058E-2</v>
      </c>
    </row>
    <row r="827" spans="2:10" x14ac:dyDescent="0.25">
      <c r="B827" s="1">
        <v>43187</v>
      </c>
      <c r="C827">
        <f>ASURB.MX!H814</f>
        <v>-1.1776849829994019E-2</v>
      </c>
      <c r="D827">
        <f t="shared" si="75"/>
        <v>2.588035080934511E-4</v>
      </c>
      <c r="E827">
        <f t="shared" si="73"/>
        <v>2.0651813768741975E-4</v>
      </c>
      <c r="F827">
        <f t="shared" si="74"/>
        <v>3.2508403130612935E-4</v>
      </c>
      <c r="G827">
        <f t="shared" si="72"/>
        <v>2.7619199681029762E-4</v>
      </c>
      <c r="H827">
        <f t="shared" si="76"/>
        <v>3.0235953985589883E-10</v>
      </c>
      <c r="J827">
        <f t="shared" si="71"/>
        <v>1.6619025146208114E-2</v>
      </c>
    </row>
    <row r="828" spans="2:10" x14ac:dyDescent="0.25">
      <c r="B828" s="1">
        <v>43192</v>
      </c>
      <c r="C828">
        <f>ASURB.MX!H815</f>
        <v>-3.2654022553736449E-5</v>
      </c>
      <c r="D828">
        <f t="shared" si="75"/>
        <v>2.596740816197402E-4</v>
      </c>
      <c r="E828">
        <f t="shared" si="73"/>
        <v>2.0793171739098067E-4</v>
      </c>
      <c r="F828">
        <f t="shared" si="74"/>
        <v>3.2374174741602106E-4</v>
      </c>
      <c r="G828">
        <f t="shared" si="72"/>
        <v>2.6333988781079696E-4</v>
      </c>
      <c r="H828">
        <f t="shared" si="76"/>
        <v>1.3438135030390042E-11</v>
      </c>
      <c r="J828">
        <f t="shared" si="71"/>
        <v>1.62277505468502E-2</v>
      </c>
    </row>
    <row r="829" spans="2:10" x14ac:dyDescent="0.25">
      <c r="B829" s="1">
        <v>43193</v>
      </c>
      <c r="C829">
        <f>ASURB.MX!H816</f>
        <v>1.4023687532833502E-3</v>
      </c>
      <c r="D829">
        <f t="shared" si="75"/>
        <v>2.5793478899647148E-4</v>
      </c>
      <c r="E829">
        <f t="shared" si="73"/>
        <v>2.0576508645735723E-4</v>
      </c>
      <c r="F829">
        <f t="shared" si="74"/>
        <v>3.271106551287989E-4</v>
      </c>
      <c r="G829">
        <f t="shared" si="72"/>
        <v>2.5117729620001975E-4</v>
      </c>
      <c r="H829">
        <f t="shared" si="76"/>
        <v>4.566370889409707E-11</v>
      </c>
      <c r="J829">
        <f t="shared" si="71"/>
        <v>1.5848573948466775E-2</v>
      </c>
    </row>
    <row r="830" spans="2:10" x14ac:dyDescent="0.25">
      <c r="B830" s="1">
        <v>43194</v>
      </c>
      <c r="C830">
        <f>ASURB.MX!H817</f>
        <v>8.1791188949692107E-3</v>
      </c>
      <c r="D830">
        <f t="shared" si="75"/>
        <v>2.4898520365453601E-4</v>
      </c>
      <c r="E830">
        <f t="shared" si="73"/>
        <v>2.0586704709916036E-4</v>
      </c>
      <c r="F830">
        <f t="shared" si="74"/>
        <v>3.3734651440819126E-4</v>
      </c>
      <c r="G830">
        <f t="shared" si="72"/>
        <v>2.4260214937006798E-4</v>
      </c>
      <c r="H830">
        <f t="shared" si="76"/>
        <v>4.0743381998465677E-11</v>
      </c>
      <c r="J830">
        <f t="shared" si="71"/>
        <v>1.5575690975686054E-2</v>
      </c>
    </row>
    <row r="831" spans="2:10" x14ac:dyDescent="0.25">
      <c r="B831" s="1">
        <v>43195</v>
      </c>
      <c r="C831">
        <f>ASURB.MX!H818</f>
        <v>7.5035140140763453E-3</v>
      </c>
      <c r="D831">
        <f t="shared" si="75"/>
        <v>2.4873734142220763E-4</v>
      </c>
      <c r="E831">
        <f t="shared" si="73"/>
        <v>2.0735304951479875E-4</v>
      </c>
      <c r="F831">
        <f t="shared" si="74"/>
        <v>3.6319679277535435E-4</v>
      </c>
      <c r="G831">
        <f t="shared" si="72"/>
        <v>2.3393299960703111E-4</v>
      </c>
      <c r="H831">
        <f t="shared" si="76"/>
        <v>2.1916853658058405E-10</v>
      </c>
      <c r="J831">
        <f t="shared" si="71"/>
        <v>1.5294868407640227E-2</v>
      </c>
    </row>
    <row r="832" spans="2:10" x14ac:dyDescent="0.25">
      <c r="B832" s="1">
        <v>43196</v>
      </c>
      <c r="C832">
        <f>ASURB.MX!H819</f>
        <v>-4.8240962452391458E-3</v>
      </c>
      <c r="D832">
        <f t="shared" si="75"/>
        <v>2.4637890749307917E-4</v>
      </c>
      <c r="E832">
        <f t="shared" si="73"/>
        <v>2.0859759063413793E-4</v>
      </c>
      <c r="F832">
        <f t="shared" si="74"/>
        <v>2.9898870546310843E-4</v>
      </c>
      <c r="G832">
        <f t="shared" si="72"/>
        <v>2.2413021806727803E-4</v>
      </c>
      <c r="H832">
        <f t="shared" si="76"/>
        <v>4.9500418116575531E-10</v>
      </c>
      <c r="J832">
        <f t="shared" si="71"/>
        <v>1.4970979195339162E-2</v>
      </c>
    </row>
    <row r="833" spans="2:10" x14ac:dyDescent="0.25">
      <c r="B833" s="1">
        <v>43199</v>
      </c>
      <c r="C833">
        <f>ASURB.MX!H820</f>
        <v>2.1897769114519786E-3</v>
      </c>
      <c r="D833">
        <f t="shared" si="75"/>
        <v>2.4262696510286166E-4</v>
      </c>
      <c r="E833">
        <f t="shared" si="73"/>
        <v>2.0869305699877666E-4</v>
      </c>
      <c r="F833">
        <f t="shared" si="74"/>
        <v>2.8304143862794136E-4</v>
      </c>
      <c r="G833">
        <f t="shared" si="72"/>
        <v>2.1392380562330529E-4</v>
      </c>
      <c r="H833">
        <f t="shared" si="76"/>
        <v>8.2387136410884632E-10</v>
      </c>
      <c r="J833">
        <f t="shared" si="71"/>
        <v>1.4626134336293554E-2</v>
      </c>
    </row>
    <row r="834" spans="2:10" x14ac:dyDescent="0.25">
      <c r="B834" s="1">
        <v>43200</v>
      </c>
      <c r="C834">
        <f>ASURB.MX!H821</f>
        <v>6.4322203145510863E-4</v>
      </c>
      <c r="D834">
        <f t="shared" si="75"/>
        <v>2.4364735998506072E-4</v>
      </c>
      <c r="E834">
        <f t="shared" si="73"/>
        <v>2.0828164296379995E-4</v>
      </c>
      <c r="F834">
        <f t="shared" si="74"/>
        <v>2.5926987985748208E-4</v>
      </c>
      <c r="G834">
        <f t="shared" si="72"/>
        <v>2.0398845148151629E-4</v>
      </c>
      <c r="H834">
        <f t="shared" si="76"/>
        <v>1.5728290236925084E-9</v>
      </c>
      <c r="J834">
        <f t="shared" si="71"/>
        <v>1.4282452572353121E-2</v>
      </c>
    </row>
    <row r="835" spans="2:10" x14ac:dyDescent="0.25">
      <c r="B835" s="1">
        <v>43201</v>
      </c>
      <c r="C835">
        <f>ASURB.MX!H822</f>
        <v>4.2664373479372533E-3</v>
      </c>
      <c r="D835">
        <f t="shared" si="75"/>
        <v>2.4413135911011136E-4</v>
      </c>
      <c r="E835">
        <f t="shared" si="73"/>
        <v>2.0836995895559575E-4</v>
      </c>
      <c r="F835">
        <f t="shared" si="74"/>
        <v>5.3715850357493218E-5</v>
      </c>
      <c r="G835">
        <f t="shared" si="72"/>
        <v>1.9534319490745371E-4</v>
      </c>
      <c r="H835">
        <f t="shared" si="76"/>
        <v>2.3802849662654855E-9</v>
      </c>
      <c r="J835">
        <f t="shared" si="71"/>
        <v>1.3976522990624445E-2</v>
      </c>
    </row>
    <row r="836" spans="2:10" x14ac:dyDescent="0.25">
      <c r="B836" s="1">
        <v>43202</v>
      </c>
      <c r="C836">
        <f>ASURB.MX!H823</f>
        <v>9.3036381451034687E-3</v>
      </c>
      <c r="D836">
        <f t="shared" si="75"/>
        <v>2.4329667627996085E-4</v>
      </c>
      <c r="E836">
        <f t="shared" si="73"/>
        <v>2.066977699486504E-4</v>
      </c>
      <c r="F836">
        <f t="shared" si="74"/>
        <v>5.1256226049194593E-5</v>
      </c>
      <c r="G836">
        <f t="shared" si="72"/>
        <v>1.9028103281057247E-4</v>
      </c>
      <c r="H836">
        <f t="shared" si="76"/>
        <v>2.8106584524733021E-9</v>
      </c>
      <c r="J836">
        <f t="shared" si="71"/>
        <v>1.3794239116768001E-2</v>
      </c>
    </row>
    <row r="837" spans="2:10" x14ac:dyDescent="0.25">
      <c r="B837" s="1">
        <v>43203</v>
      </c>
      <c r="C837">
        <f>ASURB.MX!H824</f>
        <v>1.7105152357076749E-2</v>
      </c>
      <c r="D837">
        <f t="shared" si="75"/>
        <v>2.4564985910671818E-4</v>
      </c>
      <c r="E837">
        <f t="shared" si="73"/>
        <v>2.0835840474115673E-4</v>
      </c>
      <c r="F837">
        <f t="shared" si="74"/>
        <v>4.0966244569098264E-5</v>
      </c>
      <c r="G837">
        <f t="shared" si="72"/>
        <v>1.9504164401167119E-4</v>
      </c>
      <c r="H837">
        <f t="shared" si="76"/>
        <v>2.5611914351065427E-9</v>
      </c>
      <c r="J837">
        <f t="shared" si="71"/>
        <v>1.3965731058976869E-2</v>
      </c>
    </row>
    <row r="838" spans="2:10" x14ac:dyDescent="0.25">
      <c r="B838" s="1">
        <v>43206</v>
      </c>
      <c r="C838">
        <f>ASURB.MX!H825</f>
        <v>3.9204340745870635E-3</v>
      </c>
      <c r="D838">
        <f t="shared" si="75"/>
        <v>1.9513946599567067E-4</v>
      </c>
      <c r="E838">
        <f t="shared" si="73"/>
        <v>2.132429328975941E-4</v>
      </c>
      <c r="F838">
        <f t="shared" si="74"/>
        <v>3.7979226531938956E-5</v>
      </c>
      <c r="G838">
        <f t="shared" si="72"/>
        <v>1.8668089850800627E-4</v>
      </c>
      <c r="H838">
        <f t="shared" si="76"/>
        <v>7.1547363943373184E-11</v>
      </c>
      <c r="J838">
        <f t="shared" si="71"/>
        <v>1.3663121843415079E-2</v>
      </c>
    </row>
    <row r="839" spans="2:10" x14ac:dyDescent="0.25">
      <c r="B839" s="1">
        <v>43207</v>
      </c>
      <c r="C839">
        <f>ASURB.MX!H826</f>
        <v>1.6782783343669783E-2</v>
      </c>
      <c r="D839">
        <f t="shared" si="75"/>
        <v>1.8967023374217356E-4</v>
      </c>
      <c r="E839">
        <f t="shared" si="73"/>
        <v>1.9185096770956304E-4</v>
      </c>
      <c r="F839">
        <f t="shared" si="74"/>
        <v>3.549544664215469E-5</v>
      </c>
      <c r="G839">
        <f t="shared" si="72"/>
        <v>1.9110068561663295E-4</v>
      </c>
      <c r="H839">
        <f t="shared" si="76"/>
        <v>2.0461925651443866E-12</v>
      </c>
      <c r="J839">
        <f t="shared" si="71"/>
        <v>1.3823917158918196E-2</v>
      </c>
    </row>
    <row r="840" spans="2:10" x14ac:dyDescent="0.25">
      <c r="B840" s="1">
        <v>43208</v>
      </c>
      <c r="C840">
        <f>ASURB.MX!H827</f>
        <v>-2.5683889445499877E-3</v>
      </c>
      <c r="D840">
        <f t="shared" si="75"/>
        <v>2.0046840336766696E-4</v>
      </c>
      <c r="E840">
        <f t="shared" si="73"/>
        <v>1.9688253182660156E-4</v>
      </c>
      <c r="F840">
        <f t="shared" si="74"/>
        <v>4.6961028563056725E-5</v>
      </c>
      <c r="G840">
        <f t="shared" si="72"/>
        <v>1.8251508023526465E-4</v>
      </c>
      <c r="H840">
        <f t="shared" si="76"/>
        <v>3.2232181149645206E-10</v>
      </c>
      <c r="J840">
        <f t="shared" si="71"/>
        <v>1.3509814219124727E-2</v>
      </c>
    </row>
    <row r="841" spans="2:10" x14ac:dyDescent="0.25">
      <c r="B841" s="1">
        <v>43209</v>
      </c>
      <c r="C841">
        <f>ASURB.MX!H828</f>
        <v>1.4990617482906273E-3</v>
      </c>
      <c r="D841">
        <f t="shared" si="75"/>
        <v>1.9072066901914124E-4</v>
      </c>
      <c r="E841">
        <f t="shared" si="73"/>
        <v>1.9682947762481211E-4</v>
      </c>
      <c r="F841">
        <f t="shared" si="74"/>
        <v>5.4518336264264022E-5</v>
      </c>
      <c r="G841">
        <f t="shared" si="72"/>
        <v>1.7412659832599894E-4</v>
      </c>
      <c r="H841">
        <f t="shared" si="76"/>
        <v>2.7536318216900402E-10</v>
      </c>
      <c r="J841">
        <f t="shared" si="71"/>
        <v>1.3195703782898392E-2</v>
      </c>
    </row>
    <row r="842" spans="2:10" x14ac:dyDescent="0.25">
      <c r="B842" s="1">
        <v>43210</v>
      </c>
      <c r="C842">
        <f>ASURB.MX!H829</f>
        <v>-2.050233773811307E-3</v>
      </c>
      <c r="D842">
        <f t="shared" si="75"/>
        <v>1.70026067326455E-4</v>
      </c>
      <c r="E842">
        <f t="shared" si="73"/>
        <v>1.9691467218911138E-4</v>
      </c>
      <c r="F842">
        <f t="shared" si="74"/>
        <v>5.5359942722579447E-5</v>
      </c>
      <c r="G842">
        <f t="shared" si="72"/>
        <v>1.6621949322997545E-4</v>
      </c>
      <c r="H842">
        <f t="shared" si="76"/>
        <v>1.4490006351989131E-11</v>
      </c>
      <c r="J842">
        <f t="shared" si="71"/>
        <v>1.2892613902152482E-2</v>
      </c>
    </row>
    <row r="843" spans="2:10" x14ac:dyDescent="0.25">
      <c r="B843" s="1">
        <v>43213</v>
      </c>
      <c r="C843">
        <f>ASURB.MX!H830</f>
        <v>2.127603516801652E-2</v>
      </c>
      <c r="D843">
        <f t="shared" si="75"/>
        <v>1.6625927156602795E-4</v>
      </c>
      <c r="E843">
        <f t="shared" si="73"/>
        <v>1.9690524481705182E-4</v>
      </c>
      <c r="F843">
        <f t="shared" si="74"/>
        <v>5.0177344249414122E-5</v>
      </c>
      <c r="G843">
        <f t="shared" si="72"/>
        <v>1.7954900017478544E-4</v>
      </c>
      <c r="H843">
        <f t="shared" si="76"/>
        <v>1.7661688649442726E-10</v>
      </c>
      <c r="J843">
        <f t="shared" si="71"/>
        <v>1.3399589552474563E-2</v>
      </c>
    </row>
    <row r="844" spans="2:10" x14ac:dyDescent="0.25">
      <c r="B844" s="1">
        <v>43214</v>
      </c>
      <c r="C844">
        <f>ASURB.MX!H831</f>
        <v>-1.0672412401764073E-2</v>
      </c>
      <c r="D844">
        <f t="shared" si="75"/>
        <v>1.8192123762780153E-4</v>
      </c>
      <c r="E844">
        <f t="shared" si="73"/>
        <v>2.0439297087888875E-4</v>
      </c>
      <c r="F844">
        <f t="shared" si="74"/>
        <v>7.4223505188738767E-5</v>
      </c>
      <c r="G844">
        <f t="shared" si="72"/>
        <v>1.7649414555898356E-4</v>
      </c>
      <c r="H844">
        <f t="shared" si="76"/>
        <v>2.9453328323426916E-11</v>
      </c>
      <c r="J844">
        <f t="shared" si="71"/>
        <v>1.328510991896505E-2</v>
      </c>
    </row>
    <row r="845" spans="2:10" x14ac:dyDescent="0.25">
      <c r="B845" s="1">
        <v>43215</v>
      </c>
      <c r="C845">
        <f>ASURB.MX!H832</f>
        <v>6.6760853990915177E-3</v>
      </c>
      <c r="D845">
        <f t="shared" si="75"/>
        <v>1.8433073026214968E-4</v>
      </c>
      <c r="E845">
        <f t="shared" si="73"/>
        <v>2.0377169117637687E-4</v>
      </c>
      <c r="F845">
        <f t="shared" si="74"/>
        <v>1.0305731991176807E-4</v>
      </c>
      <c r="G845">
        <f t="shared" si="72"/>
        <v>1.7035526909033139E-4</v>
      </c>
      <c r="H845">
        <f t="shared" si="76"/>
        <v>1.9531351496500066E-10</v>
      </c>
      <c r="J845">
        <f t="shared" si="71"/>
        <v>1.3052021647634951E-2</v>
      </c>
    </row>
    <row r="846" spans="2:10" x14ac:dyDescent="0.25">
      <c r="B846" s="1">
        <v>43216</v>
      </c>
      <c r="C846">
        <f>ASURB.MX!H833</f>
        <v>-2.3813251240885351E-3</v>
      </c>
      <c r="D846">
        <f t="shared" si="75"/>
        <v>1.8146332648466521E-4</v>
      </c>
      <c r="E846">
        <f t="shared" si="73"/>
        <v>2.0468462448853617E-4</v>
      </c>
      <c r="F846">
        <f t="shared" si="74"/>
        <v>1.027705869286807E-4</v>
      </c>
      <c r="G846">
        <f t="shared" si="72"/>
        <v>1.6269193304835157E-4</v>
      </c>
      <c r="H846">
        <f t="shared" si="76"/>
        <v>3.5236521154087877E-10</v>
      </c>
      <c r="J846">
        <f t="shared" si="71"/>
        <v>1.2755074795874448E-2</v>
      </c>
    </row>
    <row r="847" spans="2:10" x14ac:dyDescent="0.25">
      <c r="B847" s="1">
        <v>43217</v>
      </c>
      <c r="C847">
        <f>ASURB.MX!H834</f>
        <v>6.557575586960733E-3</v>
      </c>
      <c r="D847">
        <f t="shared" si="75"/>
        <v>1.8133283319814492E-4</v>
      </c>
      <c r="E847">
        <f t="shared" si="73"/>
        <v>2.0281757557161572E-4</v>
      </c>
      <c r="F847">
        <f t="shared" si="74"/>
        <v>1.0817633874441585E-4</v>
      </c>
      <c r="G847">
        <f t="shared" si="72"/>
        <v>1.571223415186939E-4</v>
      </c>
      <c r="H847">
        <f t="shared" si="76"/>
        <v>5.8614790736076702E-10</v>
      </c>
      <c r="J847">
        <f t="shared" si="71"/>
        <v>1.2534845093526042E-2</v>
      </c>
    </row>
    <row r="848" spans="2:10" x14ac:dyDescent="0.25">
      <c r="B848" s="1">
        <v>43220</v>
      </c>
      <c r="C848">
        <f>ASURB.MX!H835</f>
        <v>8.3599429057172967E-3</v>
      </c>
      <c r="D848">
        <f t="shared" si="75"/>
        <v>1.8248807945565917E-4</v>
      </c>
      <c r="E848">
        <f t="shared" si="73"/>
        <v>2.0274756982833028E-4</v>
      </c>
      <c r="F848">
        <f t="shared" si="74"/>
        <v>9.0831379345623691E-5</v>
      </c>
      <c r="G848">
        <f t="shared" si="72"/>
        <v>1.5306305916288241E-4</v>
      </c>
      <c r="H848">
        <f t="shared" si="76"/>
        <v>8.658318192303242E-10</v>
      </c>
      <c r="J848">
        <f t="shared" si="71"/>
        <v>1.2371865629842672E-2</v>
      </c>
    </row>
    <row r="849" spans="2:10" x14ac:dyDescent="0.25">
      <c r="B849" s="1">
        <v>43222</v>
      </c>
      <c r="C849">
        <f>ASURB.MX!H836</f>
        <v>-8.7498297366544828E-3</v>
      </c>
      <c r="D849">
        <f t="shared" si="75"/>
        <v>1.8484320864751549E-4</v>
      </c>
      <c r="E849">
        <f t="shared" si="73"/>
        <v>1.97790833104461E-4</v>
      </c>
      <c r="F849">
        <f t="shared" si="74"/>
        <v>9.2818554346554654E-5</v>
      </c>
      <c r="G849">
        <f t="shared" si="72"/>
        <v>1.4950308774421209E-4</v>
      </c>
      <c r="H849">
        <f t="shared" si="76"/>
        <v>1.2489241454601019E-9</v>
      </c>
      <c r="J849">
        <f t="shared" ref="J849:J912" si="77">SQRT(G849)</f>
        <v>1.2227145527236196E-2</v>
      </c>
    </row>
    <row r="850" spans="2:10" x14ac:dyDescent="0.25">
      <c r="B850" s="1">
        <v>43223</v>
      </c>
      <c r="C850">
        <f>ASURB.MX!H837</f>
        <v>-1.7946510827208353E-2</v>
      </c>
      <c r="D850">
        <f t="shared" si="75"/>
        <v>1.8343312034261024E-4</v>
      </c>
      <c r="E850">
        <f t="shared" si="73"/>
        <v>1.878435253744302E-4</v>
      </c>
      <c r="F850">
        <f t="shared" si="74"/>
        <v>8.7455598807602416E-5</v>
      </c>
      <c r="G850">
        <f t="shared" ref="G850:G913" si="78">$M$14*(G849)+(1-$M$14)*(C850^2)</f>
        <v>1.5753355402631477E-4</v>
      </c>
      <c r="H850">
        <f t="shared" si="76"/>
        <v>6.7078753537218691E-10</v>
      </c>
      <c r="J850">
        <f t="shared" si="77"/>
        <v>1.255123715122596E-2</v>
      </c>
    </row>
    <row r="851" spans="2:10" x14ac:dyDescent="0.25">
      <c r="B851" s="1">
        <v>43224</v>
      </c>
      <c r="C851">
        <f>ASURB.MX!H838</f>
        <v>-1.0498618976310449E-2</v>
      </c>
      <c r="D851">
        <f t="shared" si="75"/>
        <v>1.9351840594225534E-4</v>
      </c>
      <c r="E851">
        <f t="shared" si="73"/>
        <v>1.904252936243717E-4</v>
      </c>
      <c r="F851">
        <f t="shared" si="74"/>
        <v>1.2601434236434483E-4</v>
      </c>
      <c r="G851">
        <f t="shared" si="78"/>
        <v>1.5533193902408145E-4</v>
      </c>
      <c r="H851">
        <f t="shared" si="76"/>
        <v>1.4582062556927886E-9</v>
      </c>
      <c r="J851">
        <f t="shared" si="77"/>
        <v>1.2463223460408686E-2</v>
      </c>
    </row>
    <row r="852" spans="2:10" x14ac:dyDescent="0.25">
      <c r="B852" s="1">
        <v>43227</v>
      </c>
      <c r="C852">
        <f>ASURB.MX!H839</f>
        <v>-5.6011994882660503E-3</v>
      </c>
      <c r="D852">
        <f t="shared" si="75"/>
        <v>1.6306037898073869E-4</v>
      </c>
      <c r="E852">
        <f t="shared" si="73"/>
        <v>1.9053830667137961E-4</v>
      </c>
      <c r="F852">
        <f t="shared" si="74"/>
        <v>1.3709682259926398E-4</v>
      </c>
      <c r="G852">
        <f t="shared" si="78"/>
        <v>1.4956372573404826E-4</v>
      </c>
      <c r="H852">
        <f t="shared" si="76"/>
        <v>1.8215964886139937E-10</v>
      </c>
      <c r="J852">
        <f t="shared" si="77"/>
        <v>1.222962492205089E-2</v>
      </c>
    </row>
    <row r="853" spans="2:10" x14ac:dyDescent="0.25">
      <c r="B853" s="1">
        <v>43228</v>
      </c>
      <c r="C853">
        <f>ASURB.MX!H840</f>
        <v>3.5365216068931435E-2</v>
      </c>
      <c r="D853">
        <f t="shared" si="75"/>
        <v>1.6166834663618938E-4</v>
      </c>
      <c r="E853">
        <f t="shared" si="73"/>
        <v>1.8936881726369284E-4</v>
      </c>
      <c r="F853">
        <f t="shared" si="74"/>
        <v>1.392315362731575E-4</v>
      </c>
      <c r="G853">
        <f t="shared" si="78"/>
        <v>2.008032947264281E-4</v>
      </c>
      <c r="H853">
        <f t="shared" si="76"/>
        <v>1.5315441620256791E-9</v>
      </c>
      <c r="J853">
        <f t="shared" si="77"/>
        <v>1.417050792055204E-2</v>
      </c>
    </row>
    <row r="854" spans="2:10" x14ac:dyDescent="0.25">
      <c r="B854" s="1">
        <v>43229</v>
      </c>
      <c r="C854">
        <f>ASURB.MX!H841</f>
        <v>-1.8410701658038542E-2</v>
      </c>
      <c r="D854">
        <f t="shared" si="75"/>
        <v>1.9959110566863996E-4</v>
      </c>
      <c r="E854">
        <f t="shared" si="73"/>
        <v>2.0861861202712141E-4</v>
      </c>
      <c r="F854">
        <f t="shared" si="74"/>
        <v>2.2975982210446529E-4</v>
      </c>
      <c r="G854">
        <f t="shared" si="78"/>
        <v>2.0723191673341403E-4</v>
      </c>
      <c r="H854">
        <f t="shared" si="76"/>
        <v>5.8381993727573904E-11</v>
      </c>
      <c r="J854">
        <f t="shared" si="77"/>
        <v>1.4395551977378778E-2</v>
      </c>
    </row>
    <row r="855" spans="2:10" x14ac:dyDescent="0.25">
      <c r="B855" s="1">
        <v>43230</v>
      </c>
      <c r="C855">
        <f>ASURB.MX!H842</f>
        <v>1.3756949026944647E-2</v>
      </c>
      <c r="D855">
        <f t="shared" si="75"/>
        <v>1.3689663045629927E-4</v>
      </c>
      <c r="E855">
        <f t="shared" ref="E855:E918" si="79">_xlfn.VAR.S(C785:C854)</f>
        <v>2.1233923804450826E-4</v>
      </c>
      <c r="F855">
        <f t="shared" si="74"/>
        <v>2.5429111888479499E-4</v>
      </c>
      <c r="G855">
        <f t="shared" si="78"/>
        <v>2.0639532630722571E-4</v>
      </c>
      <c r="H855">
        <f t="shared" si="76"/>
        <v>4.8300687249795803E-9</v>
      </c>
      <c r="J855">
        <f t="shared" si="77"/>
        <v>1.4366465337974603E-2</v>
      </c>
    </row>
    <row r="856" spans="2:10" x14ac:dyDescent="0.25">
      <c r="B856" s="1">
        <v>43231</v>
      </c>
      <c r="C856">
        <f>ASURB.MX!H843</f>
        <v>-4.4941059780611217E-3</v>
      </c>
      <c r="D856">
        <f t="shared" si="75"/>
        <v>1.4116433367843625E-4</v>
      </c>
      <c r="E856">
        <f t="shared" si="79"/>
        <v>2.1522381088189113E-4</v>
      </c>
      <c r="F856">
        <f t="shared" si="74"/>
        <v>2.7085311826332539E-4</v>
      </c>
      <c r="G856">
        <f t="shared" si="78"/>
        <v>1.9773088056335511E-4</v>
      </c>
      <c r="H856">
        <f t="shared" si="76"/>
        <v>3.1997742264837239E-9</v>
      </c>
      <c r="J856">
        <f t="shared" si="77"/>
        <v>1.4061681285086614E-2</v>
      </c>
    </row>
    <row r="857" spans="2:10" x14ac:dyDescent="0.25">
      <c r="B857" s="1">
        <v>43234</v>
      </c>
      <c r="C857">
        <f>ASURB.MX!H844</f>
        <v>4.3136063432951651E-3</v>
      </c>
      <c r="D857">
        <f t="shared" si="75"/>
        <v>1.3548003444905957E-4</v>
      </c>
      <c r="E857">
        <f t="shared" si="79"/>
        <v>2.1320324966338434E-4</v>
      </c>
      <c r="F857">
        <f t="shared" si="74"/>
        <v>2.7243874916042842E-4</v>
      </c>
      <c r="G857">
        <f t="shared" si="78"/>
        <v>1.8939564281074479E-4</v>
      </c>
      <c r="H857">
        <f t="shared" si="76"/>
        <v>2.9068928250106212E-9</v>
      </c>
      <c r="J857">
        <f t="shared" si="77"/>
        <v>1.3762108952146281E-2</v>
      </c>
    </row>
    <row r="858" spans="2:10" x14ac:dyDescent="0.25">
      <c r="B858" s="1">
        <v>43235</v>
      </c>
      <c r="C858">
        <f>ASURB.MX!H845</f>
        <v>1.5115557042732404E-2</v>
      </c>
      <c r="D858">
        <f t="shared" si="75"/>
        <v>1.2864531671232638E-4</v>
      </c>
      <c r="E858">
        <f t="shared" si="79"/>
        <v>2.1308601983000455E-4</v>
      </c>
      <c r="F858">
        <f t="shared" si="74"/>
        <v>2.6958944790310109E-4</v>
      </c>
      <c r="G858">
        <f t="shared" si="78"/>
        <v>1.9121437469127257E-4</v>
      </c>
      <c r="H858">
        <f t="shared" si="76"/>
        <v>3.9148870163727302E-9</v>
      </c>
      <c r="J858">
        <f t="shared" si="77"/>
        <v>1.3828028590195805E-2</v>
      </c>
    </row>
    <row r="859" spans="2:10" x14ac:dyDescent="0.25">
      <c r="B859" s="1">
        <v>43236</v>
      </c>
      <c r="C859">
        <f>ASURB.MX!H846</f>
        <v>7.1125395406329767E-4</v>
      </c>
      <c r="D859">
        <f t="shared" si="75"/>
        <v>1.3344394259626378E-4</v>
      </c>
      <c r="E859">
        <f t="shared" si="79"/>
        <v>2.1679358181588972E-4</v>
      </c>
      <c r="F859">
        <f t="shared" ref="F859:F922" si="80">_xlfn.VAR.S(C849:C858)</f>
        <v>2.8728989930801991E-4</v>
      </c>
      <c r="G859">
        <f t="shared" si="78"/>
        <v>1.8234005601566226E-4</v>
      </c>
      <c r="H859">
        <f t="shared" si="76"/>
        <v>2.39082990752268E-9</v>
      </c>
      <c r="J859">
        <f t="shared" si="77"/>
        <v>1.3503334996054207E-2</v>
      </c>
    </row>
    <row r="860" spans="2:10" x14ac:dyDescent="0.25">
      <c r="B860" s="1">
        <v>43237</v>
      </c>
      <c r="C860">
        <f>ASURB.MX!H847</f>
        <v>-1.4954448948198588E-2</v>
      </c>
      <c r="D860">
        <f t="shared" si="75"/>
        <v>1.33545574846891E-4</v>
      </c>
      <c r="E860">
        <f t="shared" si="79"/>
        <v>2.1666639765591621E-4</v>
      </c>
      <c r="F860">
        <f t="shared" si="80"/>
        <v>2.7724563808200522E-4</v>
      </c>
      <c r="G860">
        <f t="shared" si="78"/>
        <v>1.8426167633580023E-4</v>
      </c>
      <c r="H860">
        <f t="shared" si="76"/>
        <v>2.5721229502333412E-9</v>
      </c>
      <c r="J860">
        <f t="shared" si="77"/>
        <v>1.3574302057041469E-2</v>
      </c>
    </row>
    <row r="861" spans="2:10" x14ac:dyDescent="0.25">
      <c r="B861" s="1">
        <v>43238</v>
      </c>
      <c r="C861">
        <f>ASURB.MX!H848</f>
        <v>-1.0095243554254309E-2</v>
      </c>
      <c r="D861">
        <f t="shared" si="75"/>
        <v>1.4340478791337801E-4</v>
      </c>
      <c r="E861">
        <f t="shared" si="79"/>
        <v>2.1799925785981032E-4</v>
      </c>
      <c r="F861">
        <f t="shared" si="80"/>
        <v>2.6538960782515424E-4</v>
      </c>
      <c r="G861">
        <f t="shared" si="78"/>
        <v>1.8042975451947106E-4</v>
      </c>
      <c r="H861">
        <f t="shared" si="76"/>
        <v>1.3708481521823054E-9</v>
      </c>
      <c r="J861">
        <f t="shared" si="77"/>
        <v>1.343241432205957E-2</v>
      </c>
    </row>
    <row r="862" spans="2:10" x14ac:dyDescent="0.25">
      <c r="B862" s="1">
        <v>43241</v>
      </c>
      <c r="C862">
        <f>ASURB.MX!H849</f>
        <v>-1.3679136705253879E-3</v>
      </c>
      <c r="D862">
        <f t="shared" si="75"/>
        <v>1.475423542771061E-4</v>
      </c>
      <c r="E862">
        <f t="shared" si="79"/>
        <v>2.1843464133676745E-4</v>
      </c>
      <c r="F862">
        <f t="shared" si="80"/>
        <v>2.643276143903336E-4</v>
      </c>
      <c r="G862">
        <f t="shared" si="78"/>
        <v>1.721208134627119E-4</v>
      </c>
      <c r="H862">
        <f t="shared" si="76"/>
        <v>6.0410065593849041E-10</v>
      </c>
      <c r="J862">
        <f t="shared" si="77"/>
        <v>1.3119482210160275E-2</v>
      </c>
    </row>
    <row r="863" spans="2:10" x14ac:dyDescent="0.25">
      <c r="B863" s="1">
        <v>43242</v>
      </c>
      <c r="C863">
        <f>ASURB.MX!H850</f>
        <v>-5.8578675792239944E-3</v>
      </c>
      <c r="D863">
        <f t="shared" si="75"/>
        <v>1.4635689277653179E-4</v>
      </c>
      <c r="E863">
        <f t="shared" si="79"/>
        <v>2.0546490986164055E-4</v>
      </c>
      <c r="F863">
        <f t="shared" si="80"/>
        <v>2.59372873987424E-4</v>
      </c>
      <c r="G863">
        <f t="shared" si="78"/>
        <v>1.6570821942409037E-4</v>
      </c>
      <c r="H863">
        <f t="shared" si="76"/>
        <v>3.7447384302051085E-10</v>
      </c>
      <c r="J863">
        <f t="shared" si="77"/>
        <v>1.2872770464204292E-2</v>
      </c>
    </row>
    <row r="864" spans="2:10" x14ac:dyDescent="0.25">
      <c r="B864" s="1">
        <v>43243</v>
      </c>
      <c r="C864">
        <f>ASURB.MX!H851</f>
        <v>-4.9384991174410637E-3</v>
      </c>
      <c r="D864">
        <f t="shared" si="75"/>
        <v>1.4837434164330715E-4</v>
      </c>
      <c r="E864">
        <f t="shared" si="79"/>
        <v>1.991115966422618E-4</v>
      </c>
      <c r="F864">
        <f t="shared" si="80"/>
        <v>1.236040840185517E-4</v>
      </c>
      <c r="G864">
        <f t="shared" si="78"/>
        <v>1.5913214207466909E-4</v>
      </c>
      <c r="H864">
        <f t="shared" si="76"/>
        <v>1.1573027012101124E-10</v>
      </c>
      <c r="J864">
        <f t="shared" si="77"/>
        <v>1.2614758898792679E-2</v>
      </c>
    </row>
    <row r="865" spans="2:10" x14ac:dyDescent="0.25">
      <c r="B865" s="1">
        <v>43244</v>
      </c>
      <c r="C865">
        <f>ASURB.MX!H852</f>
        <v>-9.1127520074482139E-3</v>
      </c>
      <c r="D865">
        <f t="shared" si="75"/>
        <v>1.4980688647022738E-4</v>
      </c>
      <c r="E865">
        <f t="shared" si="79"/>
        <v>1.8064804853782469E-4</v>
      </c>
      <c r="F865">
        <f t="shared" si="80"/>
        <v>9.3007457599256148E-5</v>
      </c>
      <c r="G865">
        <f t="shared" si="78"/>
        <v>1.5559141901117627E-4</v>
      </c>
      <c r="H865">
        <f t="shared" si="76"/>
        <v>3.3460816717296627E-11</v>
      </c>
      <c r="J865">
        <f t="shared" si="77"/>
        <v>1.2473628943141458E-2</v>
      </c>
    </row>
    <row r="866" spans="2:10" x14ac:dyDescent="0.25">
      <c r="B866" s="1">
        <v>43245</v>
      </c>
      <c r="C866">
        <f>ASURB.MX!H853</f>
        <v>-4.9462431369387922E-3</v>
      </c>
      <c r="D866">
        <f t="shared" si="75"/>
        <v>1.5320327992847019E-4</v>
      </c>
      <c r="E866">
        <f t="shared" si="79"/>
        <v>1.8170162535040301E-4</v>
      </c>
      <c r="F866">
        <f t="shared" si="80"/>
        <v>7.1425296290294723E-5</v>
      </c>
      <c r="G866">
        <f t="shared" si="78"/>
        <v>1.4948967302359597E-4</v>
      </c>
      <c r="H866">
        <f t="shared" si="76"/>
        <v>1.3790876243929528E-11</v>
      </c>
      <c r="J866">
        <f t="shared" si="77"/>
        <v>1.2226596951874873E-2</v>
      </c>
    </row>
    <row r="867" spans="2:10" x14ac:dyDescent="0.25">
      <c r="B867" s="1">
        <v>43248</v>
      </c>
      <c r="C867">
        <f>ASURB.MX!H854</f>
        <v>-1.312133722306944E-2</v>
      </c>
      <c r="D867">
        <f t="shared" si="75"/>
        <v>1.5184568796065365E-4</v>
      </c>
      <c r="E867">
        <f t="shared" si="79"/>
        <v>1.8090330365761015E-4</v>
      </c>
      <c r="F867">
        <f t="shared" si="80"/>
        <v>7.1589022826588854E-5</v>
      </c>
      <c r="G867">
        <f t="shared" si="78"/>
        <v>1.505450425319928E-4</v>
      </c>
      <c r="H867">
        <f t="shared" si="76"/>
        <v>1.6916785310963727E-12</v>
      </c>
      <c r="J867">
        <f t="shared" si="77"/>
        <v>1.2269679805601808E-2</v>
      </c>
    </row>
    <row r="868" spans="2:10" x14ac:dyDescent="0.25">
      <c r="B868" s="1">
        <v>43249</v>
      </c>
      <c r="C868">
        <f>ASURB.MX!H855</f>
        <v>-1.233568426408793E-2</v>
      </c>
      <c r="D868">
        <f t="shared" si="75"/>
        <v>1.4781013101305249E-4</v>
      </c>
      <c r="E868">
        <f t="shared" si="79"/>
        <v>1.8271230661697182E-4</v>
      </c>
      <c r="F868">
        <f t="shared" si="80"/>
        <v>7.3211879749359436E-5</v>
      </c>
      <c r="G868">
        <f t="shared" si="78"/>
        <v>1.5062061577423064E-4</v>
      </c>
      <c r="H868">
        <f t="shared" si="76"/>
        <v>7.8988245928145905E-12</v>
      </c>
      <c r="J868">
        <f t="shared" si="77"/>
        <v>1.2272759093791039E-2</v>
      </c>
    </row>
    <row r="869" spans="2:10" x14ac:dyDescent="0.25">
      <c r="B869" s="1">
        <v>43250</v>
      </c>
      <c r="C869">
        <f>ASURB.MX!H856</f>
        <v>1.7850000453044645E-2</v>
      </c>
      <c r="D869">
        <f t="shared" si="75"/>
        <v>1.5172159831690338E-4</v>
      </c>
      <c r="E869">
        <f t="shared" si="79"/>
        <v>1.8412978766134898E-4</v>
      </c>
      <c r="F869">
        <f t="shared" si="80"/>
        <v>2.6732365950581965E-5</v>
      </c>
      <c r="G869">
        <f t="shared" si="78"/>
        <v>1.5843831902738237E-4</v>
      </c>
      <c r="H869">
        <f t="shared" si="76"/>
        <v>4.5114337102577378E-11</v>
      </c>
      <c r="J869">
        <f t="shared" si="77"/>
        <v>1.2587228409279875E-2</v>
      </c>
    </row>
    <row r="870" spans="2:10" x14ac:dyDescent="0.25">
      <c r="B870" s="1">
        <v>43251</v>
      </c>
      <c r="C870">
        <f>ASURB.MX!H857</f>
        <v>-4.9457856249411434E-3</v>
      </c>
      <c r="D870">
        <f t="shared" si="75"/>
        <v>1.5306763484654136E-4</v>
      </c>
      <c r="E870">
        <f t="shared" si="79"/>
        <v>1.8628900776345383E-4</v>
      </c>
      <c r="F870">
        <f t="shared" si="80"/>
        <v>8.7767492436575581E-5</v>
      </c>
      <c r="G870">
        <f t="shared" si="78"/>
        <v>1.522038864439038E-4</v>
      </c>
      <c r="H870">
        <f t="shared" si="76"/>
        <v>7.4606130305893632E-13</v>
      </c>
      <c r="J870">
        <f t="shared" si="77"/>
        <v>1.2337093922148108E-2</v>
      </c>
    </row>
    <row r="871" spans="2:10" x14ac:dyDescent="0.25">
      <c r="B871" s="1">
        <v>43252</v>
      </c>
      <c r="C871">
        <f>ASURB.MX!H858</f>
        <v>6.8922240264060264E-3</v>
      </c>
      <c r="D871">
        <f t="shared" si="75"/>
        <v>1.5352071685140404E-4</v>
      </c>
      <c r="E871">
        <f t="shared" si="79"/>
        <v>1.8366943481619346E-4</v>
      </c>
      <c r="F871">
        <f t="shared" si="80"/>
        <v>7.7619705250326078E-5</v>
      </c>
      <c r="G871">
        <f t="shared" si="78"/>
        <v>1.4733178441905342E-4</v>
      </c>
      <c r="H871">
        <f t="shared" si="76"/>
        <v>3.8302884652201266E-11</v>
      </c>
      <c r="J871">
        <f t="shared" si="77"/>
        <v>1.2138030500005073E-2</v>
      </c>
    </row>
    <row r="872" spans="2:10" x14ac:dyDescent="0.25">
      <c r="B872" s="1">
        <v>43255</v>
      </c>
      <c r="C872">
        <f>ASURB.MX!H859</f>
        <v>3.8813530243654746E-3</v>
      </c>
      <c r="D872">
        <f t="shared" si="75"/>
        <v>1.5543215441954754E-4</v>
      </c>
      <c r="E872">
        <f t="shared" si="79"/>
        <v>1.8270093541421868E-4</v>
      </c>
      <c r="F872">
        <f t="shared" si="80"/>
        <v>8.6816529295340958E-5</v>
      </c>
      <c r="G872">
        <f t="shared" si="78"/>
        <v>1.4117695378923685E-4</v>
      </c>
      <c r="H872">
        <f t="shared" si="76"/>
        <v>2.0321074501041048E-10</v>
      </c>
      <c r="J872">
        <f t="shared" si="77"/>
        <v>1.1881790849414781E-2</v>
      </c>
    </row>
    <row r="873" spans="2:10" x14ac:dyDescent="0.25">
      <c r="B873" s="1">
        <v>43256</v>
      </c>
      <c r="C873">
        <f>ASURB.MX!H860</f>
        <v>-1.074188000263304E-2</v>
      </c>
      <c r="D873">
        <f t="shared" si="75"/>
        <v>1.5611540861859498E-4</v>
      </c>
      <c r="E873">
        <f t="shared" si="79"/>
        <v>1.8202679962219941E-4</v>
      </c>
      <c r="F873">
        <f t="shared" si="80"/>
        <v>9.1695596888513532E-5</v>
      </c>
      <c r="G873">
        <f t="shared" si="78"/>
        <v>1.3997690487923891E-4</v>
      </c>
      <c r="H873">
        <f t="shared" si="76"/>
        <v>2.6045130294520983E-10</v>
      </c>
      <c r="J873">
        <f t="shared" si="77"/>
        <v>1.1831183578967867E-2</v>
      </c>
    </row>
    <row r="874" spans="2:10" x14ac:dyDescent="0.25">
      <c r="B874" s="1">
        <v>43257</v>
      </c>
      <c r="C874">
        <f>ASURB.MX!H861</f>
        <v>-5.31946773244419E-3</v>
      </c>
      <c r="D874">
        <f t="shared" si="75"/>
        <v>1.4185853278289183E-4</v>
      </c>
      <c r="E874">
        <f t="shared" si="79"/>
        <v>1.8328697766007858E-4</v>
      </c>
      <c r="F874">
        <f t="shared" si="80"/>
        <v>9.7547961396718847E-5</v>
      </c>
      <c r="G874">
        <f t="shared" si="78"/>
        <v>1.3478004454607566E-4</v>
      </c>
      <c r="H874">
        <f t="shared" si="76"/>
        <v>5.0104995718744926E-11</v>
      </c>
      <c r="J874">
        <f t="shared" si="77"/>
        <v>1.1609480804328661E-2</v>
      </c>
    </row>
    <row r="875" spans="2:10" x14ac:dyDescent="0.25">
      <c r="B875" s="1">
        <v>43258</v>
      </c>
      <c r="C875">
        <f>ASURB.MX!H862</f>
        <v>5.3825620916822777E-3</v>
      </c>
      <c r="D875">
        <f t="shared" si="75"/>
        <v>1.3950985658148972E-4</v>
      </c>
      <c r="E875">
        <f t="shared" si="79"/>
        <v>1.8349873216805707E-4</v>
      </c>
      <c r="F875">
        <f t="shared" si="80"/>
        <v>9.7713731390290038E-5</v>
      </c>
      <c r="G875">
        <f t="shared" si="78"/>
        <v>1.2985643302676112E-4</v>
      </c>
      <c r="H875">
        <f t="shared" si="76"/>
        <v>9.3188586326988969E-11</v>
      </c>
      <c r="J875">
        <f t="shared" si="77"/>
        <v>1.1395456683554246E-2</v>
      </c>
    </row>
    <row r="876" spans="2:10" x14ac:dyDescent="0.25">
      <c r="B876" s="1">
        <v>43259</v>
      </c>
      <c r="C876">
        <f>ASURB.MX!H863</f>
        <v>9.7837537348301022E-4</v>
      </c>
      <c r="D876">
        <f t="shared" si="75"/>
        <v>1.388322700448431E-4</v>
      </c>
      <c r="E876">
        <f t="shared" si="79"/>
        <v>1.8342496295454565E-4</v>
      </c>
      <c r="F876">
        <f t="shared" si="80"/>
        <v>9.9646751057611395E-5</v>
      </c>
      <c r="G876">
        <f t="shared" si="78"/>
        <v>1.238583115332328E-4</v>
      </c>
      <c r="H876">
        <f t="shared" si="76"/>
        <v>2.2421943350742656E-10</v>
      </c>
      <c r="J876">
        <f t="shared" si="77"/>
        <v>1.1129164907271021E-2</v>
      </c>
    </row>
    <row r="877" spans="2:10" x14ac:dyDescent="0.25">
      <c r="B877" s="1">
        <v>43262</v>
      </c>
      <c r="C877">
        <f>ASURB.MX!H864</f>
        <v>1.225894650861975E-2</v>
      </c>
      <c r="D877">
        <f t="shared" si="75"/>
        <v>1.3902465404591583E-4</v>
      </c>
      <c r="E877">
        <f t="shared" si="79"/>
        <v>1.8271822512723032E-4</v>
      </c>
      <c r="F877">
        <f t="shared" si="80"/>
        <v>9.8936140505855014E-5</v>
      </c>
      <c r="G877">
        <f t="shared" si="78"/>
        <v>1.2508788544176913E-4</v>
      </c>
      <c r="H877">
        <f t="shared" si="76"/>
        <v>1.9423351912552919E-10</v>
      </c>
      <c r="J877">
        <f t="shared" si="77"/>
        <v>1.1184269553340046E-2</v>
      </c>
    </row>
    <row r="878" spans="2:10" x14ac:dyDescent="0.25">
      <c r="B878" s="1">
        <v>43263</v>
      </c>
      <c r="C878">
        <f>ASURB.MX!H865</f>
        <v>8.2856603385587403E-3</v>
      </c>
      <c r="D878">
        <f t="shared" si="75"/>
        <v>1.4326687533048701E-4</v>
      </c>
      <c r="E878">
        <f t="shared" si="79"/>
        <v>1.5722673457297114E-4</v>
      </c>
      <c r="F878">
        <f t="shared" si="80"/>
        <v>9.5821440750168895E-5</v>
      </c>
      <c r="G878">
        <f t="shared" si="78"/>
        <v>1.2246173837626427E-4</v>
      </c>
      <c r="H878">
        <f t="shared" si="76"/>
        <v>4.3285372368396486E-10</v>
      </c>
      <c r="J878">
        <f t="shared" si="77"/>
        <v>1.1066243191628506E-2</v>
      </c>
    </row>
    <row r="879" spans="2:10" x14ac:dyDescent="0.25">
      <c r="B879" s="1">
        <v>43264</v>
      </c>
      <c r="C879">
        <f>ASURB.MX!H866</f>
        <v>-1.5452633959030555E-4</v>
      </c>
      <c r="D879">
        <f t="shared" ref="D879:D942" si="81">_xlfn.VAR.S(C849:C878)</f>
        <v>1.4321764506411246E-4</v>
      </c>
      <c r="E879">
        <f t="shared" si="79"/>
        <v>1.5591602145365011E-4</v>
      </c>
      <c r="F879">
        <f t="shared" si="80"/>
        <v>7.5446894332421361E-5</v>
      </c>
      <c r="G879">
        <f t="shared" si="78"/>
        <v>1.1676428582334346E-4</v>
      </c>
      <c r="H879">
        <f t="shared" ref="H879:H942" si="82">(D879-G879)^2</f>
        <v>6.997802151211783E-10</v>
      </c>
      <c r="J879">
        <f t="shared" si="77"/>
        <v>1.0805752441331582E-2</v>
      </c>
    </row>
    <row r="880" spans="2:10" x14ac:dyDescent="0.25">
      <c r="B880" s="1">
        <v>43265</v>
      </c>
      <c r="C880">
        <f>ASURB.MX!H867</f>
        <v>1.4666949598790916E-2</v>
      </c>
      <c r="D880">
        <f t="shared" si="81"/>
        <v>1.412571925489873E-4</v>
      </c>
      <c r="E880">
        <f t="shared" si="79"/>
        <v>1.5590544195888593E-4</v>
      </c>
      <c r="F880">
        <f t="shared" si="80"/>
        <v>5.0257502880420164E-5</v>
      </c>
      <c r="G880">
        <f t="shared" si="78"/>
        <v>1.2134108630347053E-4</v>
      </c>
      <c r="H880">
        <f t="shared" si="82"/>
        <v>3.9665128798271207E-10</v>
      </c>
      <c r="J880">
        <f t="shared" si="77"/>
        <v>1.1015493012274599E-2</v>
      </c>
    </row>
    <row r="881" spans="2:10" x14ac:dyDescent="0.25">
      <c r="B881" s="1">
        <v>43266</v>
      </c>
      <c r="C881">
        <f>ASURB.MX!H868</f>
        <v>-7.5260065363345991E-3</v>
      </c>
      <c r="D881">
        <f t="shared" si="81"/>
        <v>1.3859945292598921E-4</v>
      </c>
      <c r="E881">
        <f t="shared" si="79"/>
        <v>1.5486559905238052E-4</v>
      </c>
      <c r="F881">
        <f t="shared" si="80"/>
        <v>5.9968853586539788E-5</v>
      </c>
      <c r="G881">
        <f t="shared" si="78"/>
        <v>1.1833035941429447E-4</v>
      </c>
      <c r="H881">
        <f t="shared" si="82"/>
        <v>4.1083615178582598E-10</v>
      </c>
      <c r="J881">
        <f t="shared" si="77"/>
        <v>1.0877975887741913E-2</v>
      </c>
    </row>
    <row r="882" spans="2:10" x14ac:dyDescent="0.25">
      <c r="B882" s="1">
        <v>43269</v>
      </c>
      <c r="C882">
        <f>ASURB.MX!H869</f>
        <v>6.1561765794632337E-3</v>
      </c>
      <c r="D882">
        <f t="shared" si="81"/>
        <v>1.3672419186602813E-4</v>
      </c>
      <c r="E882">
        <f t="shared" si="79"/>
        <v>1.470953669069297E-4</v>
      </c>
      <c r="F882">
        <f t="shared" si="80"/>
        <v>7.0250652130787779E-5</v>
      </c>
      <c r="G882">
        <f t="shared" si="78"/>
        <v>1.1458759026274366E-4</v>
      </c>
      <c r="H882">
        <f t="shared" si="82"/>
        <v>4.9002913054253615E-10</v>
      </c>
      <c r="J882">
        <f t="shared" si="77"/>
        <v>1.070455932127725E-2</v>
      </c>
    </row>
    <row r="883" spans="2:10" x14ac:dyDescent="0.25">
      <c r="B883" s="1">
        <v>43270</v>
      </c>
      <c r="C883">
        <f>ASURB.MX!H870</f>
        <v>-4.985915336026298E-4</v>
      </c>
      <c r="D883">
        <f t="shared" si="81"/>
        <v>1.3664070036938347E-4</v>
      </c>
      <c r="E883">
        <f t="shared" si="79"/>
        <v>1.4596245449863965E-4</v>
      </c>
      <c r="F883">
        <f t="shared" si="80"/>
        <v>7.1632646361077367E-5</v>
      </c>
      <c r="G883">
        <f t="shared" si="78"/>
        <v>1.0926700552713677E-4</v>
      </c>
      <c r="H883">
        <f t="shared" si="82"/>
        <v>7.4931916931644346E-10</v>
      </c>
      <c r="J883">
        <f t="shared" si="77"/>
        <v>1.0453085933213061E-2</v>
      </c>
    </row>
    <row r="884" spans="2:10" x14ac:dyDescent="0.25">
      <c r="B884" s="1">
        <v>43271</v>
      </c>
      <c r="C884">
        <f>ASURB.MX!H871</f>
        <v>3.5470292984791096E-3</v>
      </c>
      <c r="D884">
        <f t="shared" si="81"/>
        <v>9.3469010865893494E-5</v>
      </c>
      <c r="E884">
        <f t="shared" si="79"/>
        <v>1.4582769389792427E-4</v>
      </c>
      <c r="F884">
        <f t="shared" si="80"/>
        <v>5.2213467474843106E-5</v>
      </c>
      <c r="G884">
        <f t="shared" si="78"/>
        <v>1.0476789427076578E-4</v>
      </c>
      <c r="H884">
        <f t="shared" si="82"/>
        <v>1.276647661968983E-10</v>
      </c>
      <c r="J884">
        <f t="shared" si="77"/>
        <v>1.0235618900230985E-2</v>
      </c>
    </row>
    <row r="885" spans="2:10" x14ac:dyDescent="0.25">
      <c r="B885" s="1">
        <v>43272</v>
      </c>
      <c r="C885">
        <f>ASURB.MX!H872</f>
        <v>-3.1065482550198057E-4</v>
      </c>
      <c r="D885">
        <f t="shared" si="81"/>
        <v>8.2598040613331597E-5</v>
      </c>
      <c r="E885">
        <f t="shared" si="79"/>
        <v>1.4546748654017114E-4</v>
      </c>
      <c r="F885">
        <f t="shared" si="80"/>
        <v>4.2849359176903527E-5</v>
      </c>
      <c r="G885">
        <f t="shared" si="78"/>
        <v>9.9897176455298123E-5</v>
      </c>
      <c r="H885">
        <f t="shared" si="82"/>
        <v>2.9926010087881089E-10</v>
      </c>
      <c r="J885">
        <f t="shared" si="77"/>
        <v>9.994857500499851E-3</v>
      </c>
    </row>
    <row r="886" spans="2:10" x14ac:dyDescent="0.25">
      <c r="B886" s="1">
        <v>43273</v>
      </c>
      <c r="C886">
        <f>ASURB.MX!H873</f>
        <v>-6.1704881932269735E-3</v>
      </c>
      <c r="D886">
        <f t="shared" si="81"/>
        <v>7.5957422570385169E-5</v>
      </c>
      <c r="E886">
        <f t="shared" si="79"/>
        <v>1.435778587830893E-4</v>
      </c>
      <c r="F886">
        <f t="shared" si="80"/>
        <v>4.4733235873336088E-5</v>
      </c>
      <c r="G886">
        <f t="shared" si="78"/>
        <v>9.7020375545637627E-5</v>
      </c>
      <c r="H886">
        <f t="shared" si="82"/>
        <v>4.4364798803769639E-10</v>
      </c>
      <c r="J886">
        <f t="shared" si="77"/>
        <v>9.8498921590866994E-3</v>
      </c>
    </row>
    <row r="887" spans="2:10" x14ac:dyDescent="0.25">
      <c r="B887" s="1">
        <v>43276</v>
      </c>
      <c r="C887">
        <f>ASURB.MX!H874</f>
        <v>-1.899836207701415E-2</v>
      </c>
      <c r="D887">
        <f t="shared" si="81"/>
        <v>7.652950980591928E-5</v>
      </c>
      <c r="E887">
        <f t="shared" si="79"/>
        <v>1.4393836664713591E-4</v>
      </c>
      <c r="F887">
        <f t="shared" si="80"/>
        <v>5.4231611702070679E-5</v>
      </c>
      <c r="G887">
        <f t="shared" si="78"/>
        <v>1.0930135452675407E-4</v>
      </c>
      <c r="H887">
        <f t="shared" si="82"/>
        <v>1.0739938064065069E-9</v>
      </c>
      <c r="J887">
        <f t="shared" si="77"/>
        <v>1.0454728811726972E-2</v>
      </c>
    </row>
    <row r="888" spans="2:10" x14ac:dyDescent="0.25">
      <c r="B888" s="1">
        <v>43277</v>
      </c>
      <c r="C888">
        <f>ASURB.MX!H875</f>
        <v>-1.1475821245106668E-3</v>
      </c>
      <c r="D888">
        <f t="shared" si="81"/>
        <v>8.7047101259160272E-5</v>
      </c>
      <c r="E888">
        <f t="shared" si="79"/>
        <v>1.4864648196643033E-4</v>
      </c>
      <c r="F888">
        <f t="shared" si="80"/>
        <v>8.779704222624526E-5</v>
      </c>
      <c r="G888">
        <f t="shared" si="78"/>
        <v>1.0427647046454416E-4</v>
      </c>
      <c r="H888">
        <f t="shared" si="82"/>
        <v>2.968511632154305E-10</v>
      </c>
      <c r="J888">
        <f t="shared" si="77"/>
        <v>1.0211585110282544E-2</v>
      </c>
    </row>
    <row r="889" spans="2:10" x14ac:dyDescent="0.25">
      <c r="B889" s="1">
        <v>43278</v>
      </c>
      <c r="C889">
        <f>ASURB.MX!H876</f>
        <v>-6.0623454737721006E-4</v>
      </c>
      <c r="D889">
        <f t="shared" si="81"/>
        <v>7.7576314228332269E-5</v>
      </c>
      <c r="E889">
        <f t="shared" si="79"/>
        <v>1.4862879672341526E-4</v>
      </c>
      <c r="F889">
        <f t="shared" si="80"/>
        <v>7.9116399361051342E-5</v>
      </c>
      <c r="G889">
        <f t="shared" si="78"/>
        <v>9.9441231484539828E-5</v>
      </c>
      <c r="H889">
        <f t="shared" si="82"/>
        <v>4.7807460662080305E-10</v>
      </c>
      <c r="J889">
        <f t="shared" si="77"/>
        <v>9.972022437025491E-3</v>
      </c>
    </row>
    <row r="890" spans="2:10" x14ac:dyDescent="0.25">
      <c r="B890" s="1">
        <v>43279</v>
      </c>
      <c r="C890">
        <f>ASURB.MX!H877</f>
        <v>-1.1177123440166623E-3</v>
      </c>
      <c r="D890">
        <f t="shared" si="81"/>
        <v>7.7412258626014224E-5</v>
      </c>
      <c r="E890">
        <f t="shared" si="79"/>
        <v>1.471147959710603E-4</v>
      </c>
      <c r="F890">
        <f t="shared" si="80"/>
        <v>7.9047557967946563E-5</v>
      </c>
      <c r="G890">
        <f t="shared" si="78"/>
        <v>9.487202405403945E-5</v>
      </c>
      <c r="H890">
        <f t="shared" si="82"/>
        <v>3.0484340880166489E-10</v>
      </c>
      <c r="J890">
        <f t="shared" si="77"/>
        <v>9.7402271048492219E-3</v>
      </c>
    </row>
    <row r="891" spans="2:10" x14ac:dyDescent="0.25">
      <c r="B891" s="1">
        <v>43280</v>
      </c>
      <c r="C891">
        <f>ASURB.MX!H878</f>
        <v>7.6391943428587112E-3</v>
      </c>
      <c r="D891">
        <f t="shared" si="81"/>
        <v>7.1217519968879767E-5</v>
      </c>
      <c r="E891">
        <f t="shared" si="79"/>
        <v>1.4678751660798705E-4</v>
      </c>
      <c r="F891">
        <f t="shared" si="80"/>
        <v>4.8696711205266211E-5</v>
      </c>
      <c r="G891">
        <f t="shared" si="78"/>
        <v>9.3172868551050019E-5</v>
      </c>
      <c r="H891">
        <f t="shared" si="82"/>
        <v>4.8203733136460525E-10</v>
      </c>
      <c r="J891">
        <f t="shared" si="77"/>
        <v>9.6526094166836576E-3</v>
      </c>
    </row>
    <row r="892" spans="2:10" x14ac:dyDescent="0.25">
      <c r="B892" s="1">
        <v>43283</v>
      </c>
      <c r="C892">
        <f>ASURB.MX!H879</f>
        <v>-1.2154607206817212E-2</v>
      </c>
      <c r="D892">
        <f t="shared" si="81"/>
        <v>7.0960904610300768E-5</v>
      </c>
      <c r="E892">
        <f t="shared" si="79"/>
        <v>1.3348714511545912E-4</v>
      </c>
      <c r="F892">
        <f t="shared" si="80"/>
        <v>5.5320791718424942E-5</v>
      </c>
      <c r="G892">
        <f t="shared" si="78"/>
        <v>9.5711806847513124E-5</v>
      </c>
      <c r="H892">
        <f t="shared" si="82"/>
        <v>6.1260716155604355E-10</v>
      </c>
      <c r="J892">
        <f t="shared" si="77"/>
        <v>9.7832411218119891E-3</v>
      </c>
    </row>
    <row r="893" spans="2:10" x14ac:dyDescent="0.25">
      <c r="B893" s="1">
        <v>43284</v>
      </c>
      <c r="C893">
        <f>ASURB.MX!H880</f>
        <v>-6.8923103274259262E-3</v>
      </c>
      <c r="D893">
        <f t="shared" si="81"/>
        <v>7.5319357381695785E-5</v>
      </c>
      <c r="E893">
        <f t="shared" si="79"/>
        <v>1.3447968673154154E-4</v>
      </c>
      <c r="F893">
        <f t="shared" si="80"/>
        <v>5.9117038678677641E-5</v>
      </c>
      <c r="G893">
        <f t="shared" si="78"/>
        <v>9.3468529934040287E-5</v>
      </c>
      <c r="H893">
        <f t="shared" si="82"/>
        <v>3.2939246433477505E-10</v>
      </c>
      <c r="J893">
        <f t="shared" si="77"/>
        <v>9.6679123875860751E-3</v>
      </c>
    </row>
    <row r="894" spans="2:10" x14ac:dyDescent="0.25">
      <c r="B894" s="1">
        <v>43285</v>
      </c>
      <c r="C894">
        <f>ASURB.MX!H881</f>
        <v>6.9244352449247468E-3</v>
      </c>
      <c r="D894">
        <f t="shared" si="81"/>
        <v>7.5695727215445847E-5</v>
      </c>
      <c r="E894">
        <f t="shared" si="79"/>
        <v>1.3303414165617475E-4</v>
      </c>
      <c r="F894">
        <f t="shared" si="80"/>
        <v>5.9676793229089336E-5</v>
      </c>
      <c r="G894">
        <f t="shared" si="78"/>
        <v>9.1350294779635839E-5</v>
      </c>
      <c r="H894">
        <f t="shared" si="82"/>
        <v>2.4506548562178935E-10</v>
      </c>
      <c r="J894">
        <f t="shared" si="77"/>
        <v>9.5577348142557202E-3</v>
      </c>
    </row>
    <row r="895" spans="2:10" x14ac:dyDescent="0.25">
      <c r="B895" s="1">
        <v>43286</v>
      </c>
      <c r="C895">
        <f>ASURB.MX!H882</f>
        <v>8.6283994893641813E-3</v>
      </c>
      <c r="D895">
        <f t="shared" si="81"/>
        <v>7.7259939058694506E-5</v>
      </c>
      <c r="E895">
        <f t="shared" si="79"/>
        <v>1.0354938722650112E-4</v>
      </c>
      <c r="F895">
        <f t="shared" si="80"/>
        <v>6.6197464409412446E-5</v>
      </c>
      <c r="G895">
        <f t="shared" si="78"/>
        <v>9.0563832629415156E-5</v>
      </c>
      <c r="H895">
        <f t="shared" si="82"/>
        <v>1.7699358414106224E-10</v>
      </c>
      <c r="J895">
        <f t="shared" si="77"/>
        <v>9.5165031723535489E-3</v>
      </c>
    </row>
    <row r="896" spans="2:10" x14ac:dyDescent="0.25">
      <c r="B896" s="1">
        <v>43287</v>
      </c>
      <c r="C896">
        <f>ASURB.MX!H883</f>
        <v>1.9473841358273212E-2</v>
      </c>
      <c r="D896">
        <f t="shared" si="81"/>
        <v>7.7484311835889906E-5</v>
      </c>
      <c r="E896">
        <f t="shared" si="79"/>
        <v>1.0404463594052659E-4</v>
      </c>
      <c r="F896">
        <f t="shared" si="80"/>
        <v>8.0093426606844177E-5</v>
      </c>
      <c r="G896">
        <f t="shared" si="78"/>
        <v>1.039964802226448E-4</v>
      </c>
      <c r="H896">
        <f t="shared" si="82"/>
        <v>7.0289507256764543E-10</v>
      </c>
      <c r="J896">
        <f t="shared" si="77"/>
        <v>1.0197866454442556E-2</v>
      </c>
    </row>
    <row r="897" spans="2:10" x14ac:dyDescent="0.25">
      <c r="B897" s="1">
        <v>43290</v>
      </c>
      <c r="C897">
        <f>ASURB.MX!H884</f>
        <v>-2.1703652439086424E-2</v>
      </c>
      <c r="D897">
        <f t="shared" si="81"/>
        <v>8.9250868436998028E-5</v>
      </c>
      <c r="E897">
        <f t="shared" si="79"/>
        <v>1.0681772061805709E-4</v>
      </c>
      <c r="F897">
        <f t="shared" si="80"/>
        <v>1.2430987472191593E-4</v>
      </c>
      <c r="G897">
        <f t="shared" si="78"/>
        <v>1.210766679497912E-4</v>
      </c>
      <c r="H897">
        <f t="shared" si="82"/>
        <v>1.0128815146285059E-9</v>
      </c>
      <c r="J897">
        <f t="shared" si="77"/>
        <v>1.1003484354957351E-2</v>
      </c>
    </row>
    <row r="898" spans="2:10" x14ac:dyDescent="0.25">
      <c r="B898" s="1">
        <v>43291</v>
      </c>
      <c r="C898">
        <f>ASURB.MX!H885</f>
        <v>-8.2297307792543288E-3</v>
      </c>
      <c r="D898">
        <f t="shared" si="81"/>
        <v>9.9877305762421979E-5</v>
      </c>
      <c r="E898">
        <f t="shared" si="79"/>
        <v>1.1183671994647314E-4</v>
      </c>
      <c r="F898">
        <f t="shared" si="80"/>
        <v>1.3656823605564161E-4</v>
      </c>
      <c r="G898">
        <f t="shared" si="78"/>
        <v>1.1859419370491068E-4</v>
      </c>
      <c r="H898">
        <f t="shared" si="82"/>
        <v>3.5032189425167901E-10</v>
      </c>
      <c r="J898">
        <f t="shared" si="77"/>
        <v>1.0890096129277771E-2</v>
      </c>
    </row>
    <row r="899" spans="2:10" x14ac:dyDescent="0.25">
      <c r="B899" s="1">
        <v>43292</v>
      </c>
      <c r="C899">
        <f>ASURB.MX!H886</f>
        <v>-4.5440836472260895E-3</v>
      </c>
      <c r="D899">
        <f t="shared" si="81"/>
        <v>9.6833465184910313E-5</v>
      </c>
      <c r="E899">
        <f t="shared" si="79"/>
        <v>1.1295454284015006E-4</v>
      </c>
      <c r="F899">
        <f t="shared" si="80"/>
        <v>1.4323950388414359E-4</v>
      </c>
      <c r="G899">
        <f t="shared" si="78"/>
        <v>1.140364545798777E-4</v>
      </c>
      <c r="H899">
        <f t="shared" si="82"/>
        <v>2.9594284412336057E-10</v>
      </c>
      <c r="J899">
        <f t="shared" si="77"/>
        <v>1.0678785257690957E-2</v>
      </c>
    </row>
    <row r="900" spans="2:10" x14ac:dyDescent="0.25">
      <c r="B900" s="1">
        <v>43293</v>
      </c>
      <c r="C900">
        <f>ASURB.MX!H887</f>
        <v>-5.7986461135846948E-3</v>
      </c>
      <c r="D900">
        <f t="shared" si="81"/>
        <v>8.6808213454646373E-5</v>
      </c>
      <c r="E900">
        <f t="shared" si="79"/>
        <v>1.1330673697548161E-4</v>
      </c>
      <c r="F900">
        <f t="shared" si="80"/>
        <v>1.4461725133105952E-4</v>
      </c>
      <c r="G900">
        <f t="shared" si="78"/>
        <v>1.1029460174154532E-4</v>
      </c>
      <c r="H900">
        <f t="shared" si="82"/>
        <v>5.516104347629839E-10</v>
      </c>
      <c r="J900">
        <f t="shared" si="77"/>
        <v>1.0502123677692304E-2</v>
      </c>
    </row>
    <row r="901" spans="2:10" x14ac:dyDescent="0.25">
      <c r="B901" s="1">
        <v>43294</v>
      </c>
      <c r="C901">
        <f>ASURB.MX!H888</f>
        <v>1.8476789926432768E-2</v>
      </c>
      <c r="D901">
        <f t="shared" si="81"/>
        <v>8.7110917202244505E-5</v>
      </c>
      <c r="E901">
        <f t="shared" si="79"/>
        <v>1.1295828251830379E-4</v>
      </c>
      <c r="F901">
        <f t="shared" si="80"/>
        <v>1.4672524214653891E-4</v>
      </c>
      <c r="G901">
        <f t="shared" si="78"/>
        <v>1.210483435052313E-4</v>
      </c>
      <c r="H901">
        <f t="shared" si="82"/>
        <v>1.1517489040706597E-9</v>
      </c>
      <c r="J901">
        <f t="shared" si="77"/>
        <v>1.1002197212613092E-2</v>
      </c>
    </row>
    <row r="902" spans="2:10" x14ac:dyDescent="0.25">
      <c r="B902" s="1">
        <v>43297</v>
      </c>
      <c r="C902">
        <f>ASURB.MX!H889</f>
        <v>1.8892862896008382E-2</v>
      </c>
      <c r="D902">
        <f t="shared" si="81"/>
        <v>9.7282494047812163E-5</v>
      </c>
      <c r="E902">
        <f t="shared" si="79"/>
        <v>1.1699181494981846E-4</v>
      </c>
      <c r="F902">
        <f t="shared" si="80"/>
        <v>1.808801133546988E-4</v>
      </c>
      <c r="G902">
        <f t="shared" si="78"/>
        <v>1.3202520188787352E-4</v>
      </c>
      <c r="H902">
        <f t="shared" si="82"/>
        <v>1.207055748059861E-9</v>
      </c>
      <c r="J902">
        <f t="shared" si="77"/>
        <v>1.1490222012122896E-2</v>
      </c>
    </row>
    <row r="903" spans="2:10" x14ac:dyDescent="0.25">
      <c r="B903" s="1">
        <v>43298</v>
      </c>
      <c r="C903">
        <f>ASURB.MX!H890</f>
        <v>2.9906388095557113E-2</v>
      </c>
      <c r="D903">
        <f t="shared" si="81"/>
        <v>1.086609530671197E-4</v>
      </c>
      <c r="E903">
        <f t="shared" si="79"/>
        <v>1.2144501945304582E-4</v>
      </c>
      <c r="F903">
        <f t="shared" si="80"/>
        <v>1.9742986924437E-4</v>
      </c>
      <c r="G903">
        <f t="shared" si="78"/>
        <v>1.6750073975966648E-4</v>
      </c>
      <c r="H903">
        <f t="shared" si="82"/>
        <v>3.4621204980244054E-9</v>
      </c>
      <c r="J903">
        <f t="shared" si="77"/>
        <v>1.2942207684922479E-2</v>
      </c>
    </row>
    <row r="904" spans="2:10" x14ac:dyDescent="0.25">
      <c r="B904" s="1">
        <v>43299</v>
      </c>
      <c r="C904">
        <f>ASURB.MX!H891</f>
        <v>-1.1701714332675224E-2</v>
      </c>
      <c r="D904">
        <f t="shared" si="81"/>
        <v>1.3181147810219939E-4</v>
      </c>
      <c r="E904">
        <f t="shared" si="79"/>
        <v>1.3359549495304101E-4</v>
      </c>
      <c r="F904">
        <f t="shared" si="80"/>
        <v>2.5585241020485716E-4</v>
      </c>
      <c r="G904">
        <f t="shared" si="78"/>
        <v>1.6607818414521305E-4</v>
      </c>
      <c r="H904">
        <f t="shared" si="82"/>
        <v>1.1742071430383089E-9</v>
      </c>
      <c r="J904">
        <f t="shared" si="77"/>
        <v>1.2887132502818968E-2</v>
      </c>
    </row>
    <row r="905" spans="2:10" x14ac:dyDescent="0.25">
      <c r="B905" s="1">
        <v>43300</v>
      </c>
      <c r="C905">
        <f>ASURB.MX!H892</f>
        <v>-6.3201202011651698E-3</v>
      </c>
      <c r="D905">
        <f t="shared" si="81"/>
        <v>1.3639160658632859E-4</v>
      </c>
      <c r="E905">
        <f t="shared" si="79"/>
        <v>1.3594387124039073E-4</v>
      </c>
      <c r="F905">
        <f t="shared" si="80"/>
        <v>2.8755822475481105E-4</v>
      </c>
      <c r="G905">
        <f t="shared" si="78"/>
        <v>1.6020872522943467E-4</v>
      </c>
      <c r="H905">
        <f t="shared" si="82"/>
        <v>5.6725514045979157E-10</v>
      </c>
      <c r="J905">
        <f t="shared" si="77"/>
        <v>1.2657358540763341E-2</v>
      </c>
    </row>
    <row r="906" spans="2:10" x14ac:dyDescent="0.25">
      <c r="B906" s="1">
        <v>43301</v>
      </c>
      <c r="C906">
        <f>ASURB.MX!H893</f>
        <v>2.0691268232876207E-2</v>
      </c>
      <c r="D906">
        <f t="shared" si="81"/>
        <v>1.3805620521607439E-4</v>
      </c>
      <c r="E906">
        <f t="shared" si="79"/>
        <v>1.3652589599899489E-4</v>
      </c>
      <c r="F906">
        <f t="shared" si="80"/>
        <v>2.956585944338598E-4</v>
      </c>
      <c r="G906">
        <f t="shared" si="78"/>
        <v>1.7267595282462547E-4</v>
      </c>
      <c r="H906">
        <f t="shared" si="82"/>
        <v>1.1985269244797781E-9</v>
      </c>
      <c r="J906">
        <f t="shared" si="77"/>
        <v>1.3140622238867743E-2</v>
      </c>
    </row>
    <row r="907" spans="2:10" x14ac:dyDescent="0.25">
      <c r="B907" s="1">
        <v>43304</v>
      </c>
      <c r="C907">
        <f>ASURB.MX!H894</f>
        <v>1.494382907654427E-2</v>
      </c>
      <c r="D907">
        <f t="shared" si="81"/>
        <v>1.5043808540353629E-4</v>
      </c>
      <c r="E907">
        <f t="shared" si="79"/>
        <v>1.4118718024900718E-4</v>
      </c>
      <c r="F907">
        <f t="shared" si="80"/>
        <v>3.0030551010220267E-4</v>
      </c>
      <c r="G907">
        <f t="shared" si="78"/>
        <v>1.7503250183241697E-4</v>
      </c>
      <c r="H907">
        <f t="shared" si="82"/>
        <v>6.048853194771959E-10</v>
      </c>
      <c r="J907">
        <f t="shared" si="77"/>
        <v>1.322998495208581E-2</v>
      </c>
    </row>
    <row r="908" spans="2:10" x14ac:dyDescent="0.25">
      <c r="B908" s="1">
        <v>43305</v>
      </c>
      <c r="C908">
        <f>ASURB.MX!H895</f>
        <v>2.9291880762299296E-2</v>
      </c>
      <c r="D908">
        <f t="shared" si="81"/>
        <v>1.5256763719421641E-4</v>
      </c>
      <c r="E908">
        <f t="shared" si="79"/>
        <v>1.4024227622365574E-4</v>
      </c>
      <c r="F908">
        <f t="shared" si="80"/>
        <v>2.3369486917858992E-4</v>
      </c>
      <c r="G908">
        <f t="shared" si="78"/>
        <v>2.0681398076406686E-4</v>
      </c>
      <c r="H908">
        <f t="shared" si="82"/>
        <v>2.9426657906982552E-9</v>
      </c>
      <c r="J908">
        <f t="shared" si="77"/>
        <v>1.4381028501608181E-2</v>
      </c>
    </row>
    <row r="909" spans="2:10" x14ac:dyDescent="0.25">
      <c r="B909" s="1">
        <v>43306</v>
      </c>
      <c r="C909">
        <f>ASURB.MX!H896</f>
        <v>-1.3421863010803548E-2</v>
      </c>
      <c r="D909">
        <f t="shared" si="81"/>
        <v>1.7617197482653758E-4</v>
      </c>
      <c r="E909">
        <f t="shared" si="79"/>
        <v>1.5164020148273737E-4</v>
      </c>
      <c r="F909">
        <f t="shared" si="80"/>
        <v>2.5056550374887612E-4</v>
      </c>
      <c r="G909">
        <f t="shared" si="78"/>
        <v>2.0557304729742809E-4</v>
      </c>
      <c r="H909">
        <f t="shared" si="82"/>
        <v>8.6442306243855562E-10</v>
      </c>
      <c r="J909">
        <f t="shared" si="77"/>
        <v>1.4337818777534751E-2</v>
      </c>
    </row>
    <row r="910" spans="2:10" x14ac:dyDescent="0.25">
      <c r="B910" s="1">
        <v>43307</v>
      </c>
      <c r="C910">
        <f>ASURB.MX!H897</f>
        <v>1.0635641525740539E-2</v>
      </c>
      <c r="D910">
        <f t="shared" si="81"/>
        <v>1.847843426974186E-4</v>
      </c>
      <c r="E910">
        <f t="shared" si="79"/>
        <v>1.5110817728134691E-4</v>
      </c>
      <c r="F910">
        <f t="shared" si="80"/>
        <v>2.8789741395915175E-4</v>
      </c>
      <c r="G910">
        <f t="shared" si="78"/>
        <v>2.0127074505488162E-4</v>
      </c>
      <c r="H910">
        <f t="shared" si="82"/>
        <v>2.7180146269216195E-10</v>
      </c>
      <c r="J910">
        <f t="shared" si="77"/>
        <v>1.4186992107380676E-2</v>
      </c>
    </row>
    <row r="911" spans="2:10" x14ac:dyDescent="0.25">
      <c r="B911" s="1">
        <v>43308</v>
      </c>
      <c r="C911">
        <f>ASURB.MX!H898</f>
        <v>2.1193585975154295E-3</v>
      </c>
      <c r="D911">
        <f t="shared" si="81"/>
        <v>1.8191648091922991E-4</v>
      </c>
      <c r="E911">
        <f t="shared" si="79"/>
        <v>1.5228784510943092E-4</v>
      </c>
      <c r="F911">
        <f t="shared" si="80"/>
        <v>2.5904872310668548E-4</v>
      </c>
      <c r="G911">
        <f t="shared" si="78"/>
        <v>1.9211394190793709E-4</v>
      </c>
      <c r="H911">
        <f t="shared" si="82"/>
        <v>1.0398821061620479E-10</v>
      </c>
      <c r="J911">
        <f t="shared" si="77"/>
        <v>1.3860517375189755E-2</v>
      </c>
    </row>
    <row r="912" spans="2:10" x14ac:dyDescent="0.25">
      <c r="B912" s="1">
        <v>43311</v>
      </c>
      <c r="C912">
        <f>ASURB.MX!H899</f>
        <v>-2.2940889933627733E-2</v>
      </c>
      <c r="D912">
        <f t="shared" si="81"/>
        <v>1.7850207092552921E-4</v>
      </c>
      <c r="E912">
        <f t="shared" si="79"/>
        <v>1.5230149380270126E-4</v>
      </c>
      <c r="F912">
        <f t="shared" si="80"/>
        <v>2.5913432870088417E-4</v>
      </c>
      <c r="G912">
        <f t="shared" si="78"/>
        <v>2.0766403814527075E-4</v>
      </c>
      <c r="H912">
        <f t="shared" si="82"/>
        <v>8.5042033212528028E-10</v>
      </c>
      <c r="J912">
        <f t="shared" si="77"/>
        <v>1.4410553013166107E-2</v>
      </c>
    </row>
    <row r="913" spans="2:10" x14ac:dyDescent="0.25">
      <c r="B913" s="1">
        <v>43312</v>
      </c>
      <c r="C913">
        <f>ASURB.MX!H900</f>
        <v>-1.6124360125241818E-2</v>
      </c>
      <c r="D913">
        <f t="shared" si="81"/>
        <v>1.9956787275059342E-4</v>
      </c>
      <c r="E913">
        <f t="shared" si="79"/>
        <v>1.6041606861170782E-4</v>
      </c>
      <c r="F913">
        <f t="shared" si="80"/>
        <v>3.4685579499060793E-4</v>
      </c>
      <c r="G913">
        <f t="shared" si="78"/>
        <v>2.1009917636258222E-4</v>
      </c>
      <c r="H913">
        <f t="shared" si="82"/>
        <v>1.1090835576788847E-10</v>
      </c>
      <c r="J913">
        <f t="shared" ref="J913:J976" si="83">SQRT(G913)</f>
        <v>1.4494798251875817E-2</v>
      </c>
    </row>
    <row r="914" spans="2:10" x14ac:dyDescent="0.25">
      <c r="B914" s="1">
        <v>43313</v>
      </c>
      <c r="C914">
        <f>ASURB.MX!H901</f>
        <v>2.3456839292804597E-2</v>
      </c>
      <c r="D914">
        <f t="shared" si="81"/>
        <v>2.0999026276472392E-4</v>
      </c>
      <c r="E914">
        <f t="shared" si="79"/>
        <v>1.5815372351103644E-4</v>
      </c>
      <c r="F914">
        <f t="shared" si="80"/>
        <v>3.0724711851618614E-4</v>
      </c>
      <c r="G914">
        <f t="shared" ref="G914:G977" si="84">$M$14*(G913)+(1-$M$14)*(C914^2)</f>
        <v>2.2592631603558214E-4</v>
      </c>
      <c r="H914">
        <f t="shared" si="82"/>
        <v>2.5395779385163081E-10</v>
      </c>
      <c r="J914">
        <f t="shared" si="83"/>
        <v>1.503084548638506E-2</v>
      </c>
    </row>
    <row r="915" spans="2:10" x14ac:dyDescent="0.25">
      <c r="B915" s="1">
        <v>43314</v>
      </c>
      <c r="C915">
        <f>ASURB.MX!H902</f>
        <v>-9.1146050572599255E-3</v>
      </c>
      <c r="D915">
        <f t="shared" si="81"/>
        <v>2.2656415971087694E-4</v>
      </c>
      <c r="E915">
        <f t="shared" si="79"/>
        <v>1.6401667567414921E-4</v>
      </c>
      <c r="F915">
        <f t="shared" si="80"/>
        <v>3.3382957694284442E-4</v>
      </c>
      <c r="G915">
        <f t="shared" si="84"/>
        <v>2.1927900323999867E-4</v>
      </c>
      <c r="H915">
        <f t="shared" si="82"/>
        <v>5.3073504805179512E-11</v>
      </c>
      <c r="J915">
        <f t="shared" si="83"/>
        <v>1.4808072232400767E-2</v>
      </c>
    </row>
    <row r="916" spans="2:10" x14ac:dyDescent="0.25">
      <c r="B916" s="1">
        <v>43315</v>
      </c>
      <c r="C916">
        <f>ASURB.MX!H903</f>
        <v>6.7847321635850178E-3</v>
      </c>
      <c r="D916">
        <f t="shared" si="81"/>
        <v>2.3040702609829767E-4</v>
      </c>
      <c r="E916">
        <f t="shared" si="79"/>
        <v>1.6484777916658794E-4</v>
      </c>
      <c r="F916">
        <f t="shared" si="80"/>
        <v>3.4116404201365631E-4</v>
      </c>
      <c r="G916">
        <f t="shared" si="84"/>
        <v>2.112172548847297E-4</v>
      </c>
      <c r="H916">
        <f t="shared" si="82"/>
        <v>3.6824731922908173E-10</v>
      </c>
      <c r="J916">
        <f t="shared" si="83"/>
        <v>1.4533315343882473E-2</v>
      </c>
    </row>
    <row r="917" spans="2:10" x14ac:dyDescent="0.25">
      <c r="B917" s="1">
        <v>43318</v>
      </c>
      <c r="C917">
        <f>ASURB.MX!H904</f>
        <v>1.596419889631872E-2</v>
      </c>
      <c r="D917">
        <f t="shared" si="81"/>
        <v>2.2917530578280235E-4</v>
      </c>
      <c r="E917">
        <f t="shared" si="79"/>
        <v>1.6528680965358973E-4</v>
      </c>
      <c r="F917">
        <f t="shared" si="80"/>
        <v>3.0877844807692935E-4</v>
      </c>
      <c r="G917">
        <f t="shared" si="84"/>
        <v>2.1324789855310271E-4</v>
      </c>
      <c r="H917">
        <f t="shared" si="82"/>
        <v>2.5368230106068838E-10</v>
      </c>
      <c r="J917">
        <f t="shared" si="83"/>
        <v>1.4603009914161625E-2</v>
      </c>
    </row>
    <row r="918" spans="2:10" x14ac:dyDescent="0.25">
      <c r="B918" s="1">
        <v>43319</v>
      </c>
      <c r="C918">
        <f>ASURB.MX!H905</f>
        <v>5.2460029924946425E-3</v>
      </c>
      <c r="D918">
        <f t="shared" si="81"/>
        <v>2.1952702821886622E-4</v>
      </c>
      <c r="E918">
        <f t="shared" si="79"/>
        <v>1.6817123008896955E-4</v>
      </c>
      <c r="F918">
        <f t="shared" si="80"/>
        <v>3.1168988950204475E-4</v>
      </c>
      <c r="G918">
        <f t="shared" si="84"/>
        <v>2.0460536942767084E-4</v>
      </c>
      <c r="H918">
        <f t="shared" si="82"/>
        <v>2.2265590108085852E-10</v>
      </c>
      <c r="J918">
        <f t="shared" si="83"/>
        <v>1.4304033327270697E-2</v>
      </c>
    </row>
    <row r="919" spans="2:10" x14ac:dyDescent="0.25">
      <c r="B919" s="1">
        <v>43320</v>
      </c>
      <c r="C919">
        <f>ASURB.MX!H906</f>
        <v>-6.8164788544217234E-3</v>
      </c>
      <c r="D919">
        <f t="shared" si="81"/>
        <v>2.1903123836279596E-4</v>
      </c>
      <c r="E919">
        <f t="shared" ref="E919:E982" si="85">_xlfn.VAR.S(C849:C918)</f>
        <v>1.676228047385092E-4</v>
      </c>
      <c r="F919">
        <f t="shared" si="80"/>
        <v>2.2722931850668071E-4</v>
      </c>
      <c r="G919">
        <f t="shared" si="84"/>
        <v>1.9724652828654238E-4</v>
      </c>
      <c r="H919">
        <f t="shared" si="82"/>
        <v>4.7457359310642428E-10</v>
      </c>
      <c r="J919">
        <f t="shared" si="83"/>
        <v>1.4044448308372329E-2</v>
      </c>
    </row>
    <row r="920" spans="2:10" x14ac:dyDescent="0.25">
      <c r="B920" s="1">
        <v>43321</v>
      </c>
      <c r="C920">
        <f>ASURB.MX!H907</f>
        <v>4.5881458675301962E-3</v>
      </c>
      <c r="D920">
        <f t="shared" si="81"/>
        <v>2.2198132871554963E-4</v>
      </c>
      <c r="E920">
        <f t="shared" si="85"/>
        <v>1.6714638371680314E-4</v>
      </c>
      <c r="F920">
        <f t="shared" si="80"/>
        <v>2.1150858395676753E-4</v>
      </c>
      <c r="G920">
        <f t="shared" si="84"/>
        <v>1.8904755133195304E-4</v>
      </c>
      <c r="H920">
        <f t="shared" si="82"/>
        <v>1.084633692752298E-9</v>
      </c>
      <c r="J920">
        <f t="shared" si="83"/>
        <v>1.3749456401325582E-2</v>
      </c>
    </row>
    <row r="921" spans="2:10" x14ac:dyDescent="0.25">
      <c r="B921" s="1">
        <v>43322</v>
      </c>
      <c r="C921">
        <f>ASURB.MX!H908</f>
        <v>-1.1597912493590865E-2</v>
      </c>
      <c r="D921">
        <f t="shared" si="81"/>
        <v>2.2141741527548347E-4</v>
      </c>
      <c r="E921">
        <f t="shared" si="85"/>
        <v>1.6220027250127731E-4</v>
      </c>
      <c r="F921">
        <f t="shared" si="80"/>
        <v>2.0211047396108222E-4</v>
      </c>
      <c r="G921">
        <f t="shared" si="84"/>
        <v>1.8650980571863408E-4</v>
      </c>
      <c r="H921">
        <f t="shared" si="82"/>
        <v>1.2185412049734433E-9</v>
      </c>
      <c r="J921">
        <f t="shared" si="83"/>
        <v>1.3656859291895558E-2</v>
      </c>
    </row>
    <row r="922" spans="2:10" x14ac:dyDescent="0.25">
      <c r="B922" s="1">
        <v>43325</v>
      </c>
      <c r="C922">
        <f>ASURB.MX!H909</f>
        <v>9.3355366415409872E-3</v>
      </c>
      <c r="D922">
        <f t="shared" si="81"/>
        <v>2.2794754917102131E-4</v>
      </c>
      <c r="E922">
        <f t="shared" si="85"/>
        <v>1.6258564869046054E-4</v>
      </c>
      <c r="F922">
        <f t="shared" si="80"/>
        <v>2.154305775549103E-4</v>
      </c>
      <c r="G922">
        <f t="shared" si="84"/>
        <v>1.8188635843255016E-4</v>
      </c>
      <c r="H922">
        <f t="shared" si="82"/>
        <v>2.1216332922458204E-9</v>
      </c>
      <c r="J922">
        <f t="shared" si="83"/>
        <v>1.3486525068843722E-2</v>
      </c>
    </row>
    <row r="923" spans="2:10" x14ac:dyDescent="0.25">
      <c r="B923" s="1">
        <v>43326</v>
      </c>
      <c r="C923">
        <f>ASURB.MX!H910</f>
        <v>3.161075087759653E-2</v>
      </c>
      <c r="D923">
        <f t="shared" si="81"/>
        <v>2.2144148122203087E-4</v>
      </c>
      <c r="E923">
        <f t="shared" si="85"/>
        <v>1.6289825031296762E-4</v>
      </c>
      <c r="F923">
        <f t="shared" ref="F923:F986" si="86">_xlfn.VAR.S(C913:C922)</f>
        <v>1.6263304821141991E-4</v>
      </c>
      <c r="G923">
        <f t="shared" si="84"/>
        <v>2.1992060003353661E-4</v>
      </c>
      <c r="H923">
        <f t="shared" si="82"/>
        <v>2.3130795895157408E-12</v>
      </c>
      <c r="J923">
        <f t="shared" si="83"/>
        <v>1.4829720160324557E-2</v>
      </c>
    </row>
    <row r="924" spans="2:10" x14ac:dyDescent="0.25">
      <c r="B924" s="1">
        <v>43327</v>
      </c>
      <c r="C924">
        <f>ASURB.MX!H911</f>
        <v>-2.5993240908236674E-2</v>
      </c>
      <c r="D924">
        <f t="shared" si="81"/>
        <v>2.4369105435865859E-4</v>
      </c>
      <c r="E924">
        <f t="shared" si="85"/>
        <v>1.593872300328277E-4</v>
      </c>
      <c r="F924">
        <f t="shared" si="86"/>
        <v>1.9641072986306218E-4</v>
      </c>
      <c r="G924">
        <f t="shared" si="84"/>
        <v>2.4112718190948975E-4</v>
      </c>
      <c r="H924">
        <f t="shared" si="82"/>
        <v>6.5734419356070277E-12</v>
      </c>
      <c r="J924">
        <f t="shared" si="83"/>
        <v>1.5528270409465755E-2</v>
      </c>
    </row>
    <row r="925" spans="2:10" x14ac:dyDescent="0.25">
      <c r="B925" s="1">
        <v>43328</v>
      </c>
      <c r="C925">
        <f>ASURB.MX!H912</f>
        <v>-1.9977642549168246E-2</v>
      </c>
      <c r="D925">
        <f t="shared" si="81"/>
        <v>2.7458297610254514E-4</v>
      </c>
      <c r="E925">
        <f t="shared" si="85"/>
        <v>1.6451830262108807E-4</v>
      </c>
      <c r="F925">
        <f t="shared" si="86"/>
        <v>2.5950263479132887E-4</v>
      </c>
      <c r="G925">
        <f t="shared" si="84"/>
        <v>2.48478486239773E-4</v>
      </c>
      <c r="H925">
        <f t="shared" si="82"/>
        <v>6.8144439099557327E-10</v>
      </c>
      <c r="J925">
        <f t="shared" si="83"/>
        <v>1.5763200380626168E-2</v>
      </c>
    </row>
    <row r="926" spans="2:10" x14ac:dyDescent="0.25">
      <c r="B926" s="1">
        <v>43329</v>
      </c>
      <c r="C926">
        <f>ASURB.MX!H913</f>
        <v>-3.7608906856684464E-2</v>
      </c>
      <c r="D926">
        <f t="shared" si="81"/>
        <v>2.9179097644338572E-4</v>
      </c>
      <c r="E926">
        <f t="shared" si="85"/>
        <v>1.6838972227054564E-4</v>
      </c>
      <c r="F926">
        <f t="shared" si="86"/>
        <v>2.9813566357458796E-4</v>
      </c>
      <c r="G926">
        <f t="shared" si="84"/>
        <v>3.027341937222529E-4</v>
      </c>
      <c r="H926">
        <f t="shared" si="82"/>
        <v>1.1975400441249707E-10</v>
      </c>
      <c r="J926">
        <f t="shared" si="83"/>
        <v>1.7399258424491915E-2</v>
      </c>
    </row>
    <row r="927" spans="2:10" x14ac:dyDescent="0.25">
      <c r="B927" s="1">
        <v>43332</v>
      </c>
      <c r="C927">
        <f>ASURB.MX!H914</f>
        <v>2.3995599688018506E-2</v>
      </c>
      <c r="D927">
        <f t="shared" si="81"/>
        <v>3.3386394528815363E-4</v>
      </c>
      <c r="E927">
        <f t="shared" si="85"/>
        <v>1.8895249971922852E-4</v>
      </c>
      <c r="F927">
        <f t="shared" si="86"/>
        <v>4.3730296083972168E-4</v>
      </c>
      <c r="G927">
        <f t="shared" si="84"/>
        <v>3.1544035902759276E-4</v>
      </c>
      <c r="H927">
        <f t="shared" si="82"/>
        <v>3.3942853070032735E-10</v>
      </c>
      <c r="J927">
        <f t="shared" si="83"/>
        <v>1.7760640726831697E-2</v>
      </c>
    </row>
    <row r="928" spans="2:10" x14ac:dyDescent="0.25">
      <c r="B928" s="1">
        <v>43333</v>
      </c>
      <c r="C928">
        <f>ASURB.MX!H915</f>
        <v>2.3264811684428639E-3</v>
      </c>
      <c r="D928">
        <f t="shared" si="81"/>
        <v>3.3296878667000214E-4</v>
      </c>
      <c r="E928">
        <f t="shared" si="85"/>
        <v>1.9687044314669957E-4</v>
      </c>
      <c r="F928">
        <f t="shared" si="86"/>
        <v>4.7853667918083625E-4</v>
      </c>
      <c r="G928">
        <f t="shared" si="84"/>
        <v>3.0101370265064534E-4</v>
      </c>
      <c r="H928">
        <f t="shared" si="82"/>
        <v>1.0211273946841529E-9</v>
      </c>
      <c r="J928">
        <f t="shared" si="83"/>
        <v>1.7349746472229654E-2</v>
      </c>
    </row>
    <row r="929" spans="2:10" x14ac:dyDescent="0.25">
      <c r="B929" s="1">
        <v>43334</v>
      </c>
      <c r="C929">
        <f>ASURB.MX!H916</f>
        <v>3.6247358340016245E-2</v>
      </c>
      <c r="D929">
        <f t="shared" si="81"/>
        <v>3.2909631965102469E-4</v>
      </c>
      <c r="E929">
        <f t="shared" si="85"/>
        <v>1.9375794675402644E-4</v>
      </c>
      <c r="F929">
        <f t="shared" si="86"/>
        <v>4.7421965834159484E-4</v>
      </c>
      <c r="G929">
        <f t="shared" si="84"/>
        <v>3.4814541762001703E-4</v>
      </c>
      <c r="H929">
        <f t="shared" si="82"/>
        <v>3.6286813343226787E-10</v>
      </c>
      <c r="J929">
        <f t="shared" si="83"/>
        <v>1.8658655300423366E-2</v>
      </c>
    </row>
    <row r="930" spans="2:10" x14ac:dyDescent="0.25">
      <c r="B930" s="1">
        <v>43335</v>
      </c>
      <c r="C930">
        <f>ASURB.MX!H917</f>
        <v>1.5790371607543737E-3</v>
      </c>
      <c r="D930">
        <f t="shared" si="81"/>
        <v>3.6462215444280581E-4</v>
      </c>
      <c r="E930">
        <f t="shared" si="85"/>
        <v>2.1229041095204411E-4</v>
      </c>
      <c r="F930">
        <f t="shared" si="86"/>
        <v>6.2327809344115196E-4</v>
      </c>
      <c r="G930">
        <f t="shared" si="84"/>
        <v>3.3206104463525158E-4</v>
      </c>
      <c r="H930">
        <f t="shared" si="82"/>
        <v>1.0602258718996045E-9</v>
      </c>
      <c r="J930">
        <f t="shared" si="83"/>
        <v>1.8222542211098088E-2</v>
      </c>
    </row>
    <row r="931" spans="2:10" x14ac:dyDescent="0.25">
      <c r="B931" s="1">
        <v>43336</v>
      </c>
      <c r="C931">
        <f>ASURB.MX!H918</f>
        <v>3.4936061915834824E-3</v>
      </c>
      <c r="D931">
        <f t="shared" si="81"/>
        <v>3.6150011798468794E-4</v>
      </c>
      <c r="E931">
        <f t="shared" si="85"/>
        <v>2.0867374049477196E-4</v>
      </c>
      <c r="F931">
        <f t="shared" si="86"/>
        <v>6.2197987703400883E-4</v>
      </c>
      <c r="G931">
        <f t="shared" si="84"/>
        <v>3.1717706169947878E-4</v>
      </c>
      <c r="H931">
        <f t="shared" si="82"/>
        <v>1.9645333184618195E-9</v>
      </c>
      <c r="J931">
        <f t="shared" si="83"/>
        <v>1.7809465508528851E-2</v>
      </c>
    </row>
    <row r="932" spans="2:10" x14ac:dyDescent="0.25">
      <c r="B932" s="1">
        <v>43339</v>
      </c>
      <c r="C932">
        <f>ASURB.MX!H919</f>
        <v>1.0917254447921408E-2</v>
      </c>
      <c r="D932">
        <f t="shared" si="81"/>
        <v>3.5417824715768236E-4</v>
      </c>
      <c r="E932">
        <f t="shared" si="85"/>
        <v>2.0695048311713049E-4</v>
      </c>
      <c r="F932">
        <f t="shared" si="86"/>
        <v>6.025338341347149E-4</v>
      </c>
      <c r="G932">
        <f t="shared" si="84"/>
        <v>3.0796388085401681E-4</v>
      </c>
      <c r="H932">
        <f t="shared" si="82"/>
        <v>2.1357676528493783E-9</v>
      </c>
      <c r="J932">
        <f t="shared" si="83"/>
        <v>1.7548899704939249E-2</v>
      </c>
    </row>
    <row r="933" spans="2:10" x14ac:dyDescent="0.25">
      <c r="B933" s="1">
        <v>43340</v>
      </c>
      <c r="C933">
        <f>ASURB.MX!H920</f>
        <v>8.1945827100823754E-3</v>
      </c>
      <c r="D933">
        <f t="shared" si="81"/>
        <v>3.4791422664655255E-4</v>
      </c>
      <c r="E933">
        <f t="shared" si="85"/>
        <v>2.0820235569063585E-4</v>
      </c>
      <c r="F933">
        <f t="shared" si="86"/>
        <v>6.0518635791153815E-4</v>
      </c>
      <c r="G933">
        <f t="shared" si="84"/>
        <v>2.9675804219917264E-4</v>
      </c>
      <c r="H933">
        <f t="shared" si="82"/>
        <v>2.6169552072143539E-9</v>
      </c>
      <c r="J933">
        <f t="shared" si="83"/>
        <v>1.7226666601498172E-2</v>
      </c>
    </row>
    <row r="934" spans="2:10" x14ac:dyDescent="0.25">
      <c r="B934" s="1">
        <v>43341</v>
      </c>
      <c r="C934">
        <f>ASURB.MX!H921</f>
        <v>5.0912271324330492E-3</v>
      </c>
      <c r="D934">
        <f t="shared" si="81"/>
        <v>3.2391373298379643E-4</v>
      </c>
      <c r="E934">
        <f t="shared" si="85"/>
        <v>2.0808877543105529E-4</v>
      </c>
      <c r="F934">
        <f t="shared" si="86"/>
        <v>5.0936507984942299E-4</v>
      </c>
      <c r="G934">
        <f t="shared" si="84"/>
        <v>2.841550490362189E-4</v>
      </c>
      <c r="H934">
        <f t="shared" si="82"/>
        <v>1.5807529492433598E-9</v>
      </c>
      <c r="J934">
        <f t="shared" si="83"/>
        <v>1.6856899152460362E-2</v>
      </c>
    </row>
    <row r="935" spans="2:10" x14ac:dyDescent="0.25">
      <c r="B935" s="1">
        <v>43342</v>
      </c>
      <c r="C935">
        <f>ASURB.MX!H922</f>
        <v>4.4626608080315162E-4</v>
      </c>
      <c r="D935">
        <f t="shared" si="81"/>
        <v>3.1668087222527487E-4</v>
      </c>
      <c r="E935">
        <f t="shared" si="85"/>
        <v>2.0764024065995882E-4</v>
      </c>
      <c r="F935">
        <f t="shared" si="86"/>
        <v>4.2424445548611199E-4</v>
      </c>
      <c r="G935">
        <f t="shared" si="84"/>
        <v>2.7094160964254355E-4</v>
      </c>
      <c r="H935">
        <f t="shared" si="82"/>
        <v>2.0920801416120454E-9</v>
      </c>
      <c r="J935">
        <f t="shared" si="83"/>
        <v>1.64603040568072E-2</v>
      </c>
    </row>
    <row r="936" spans="2:10" x14ac:dyDescent="0.25">
      <c r="B936" s="1">
        <v>43343</v>
      </c>
      <c r="C936">
        <f>ASURB.MX!H923</f>
        <v>-1.7585527976633356E-3</v>
      </c>
      <c r="D936">
        <f t="shared" si="81"/>
        <v>3.1375517519983032E-4</v>
      </c>
      <c r="E936">
        <f t="shared" si="85"/>
        <v>2.0595220528997062E-4</v>
      </c>
      <c r="F936">
        <f t="shared" si="86"/>
        <v>3.5973783931565084E-4</v>
      </c>
      <c r="G936">
        <f t="shared" si="84"/>
        <v>2.5847767448027519E-4</v>
      </c>
      <c r="H936">
        <f t="shared" si="82"/>
        <v>3.0556020858004173E-9</v>
      </c>
      <c r="J936">
        <f t="shared" si="83"/>
        <v>1.6077240885185341E-2</v>
      </c>
    </row>
    <row r="937" spans="2:10" x14ac:dyDescent="0.25">
      <c r="B937" s="1">
        <v>43346</v>
      </c>
      <c r="C937">
        <f>ASURB.MX!H924</f>
        <v>-2.433739676404281E-3</v>
      </c>
      <c r="D937">
        <f t="shared" si="81"/>
        <v>3.0385392966687E-4</v>
      </c>
      <c r="E937">
        <f t="shared" si="85"/>
        <v>2.0547150268496739E-4</v>
      </c>
      <c r="F937">
        <f t="shared" si="86"/>
        <v>1.4507788417458421E-4</v>
      </c>
      <c r="G937">
        <f t="shared" si="84"/>
        <v>2.4672544548001545E-4</v>
      </c>
      <c r="H937">
        <f t="shared" si="82"/>
        <v>3.2636637054876905E-9</v>
      </c>
      <c r="J937">
        <f t="shared" si="83"/>
        <v>1.5707496473977494E-2</v>
      </c>
    </row>
    <row r="938" spans="2:10" x14ac:dyDescent="0.25">
      <c r="B938" s="1">
        <v>43347</v>
      </c>
      <c r="C938">
        <f>ASURB.MX!H925</f>
        <v>-4.9695862172147269E-3</v>
      </c>
      <c r="D938">
        <f t="shared" si="81"/>
        <v>2.9924283181257408E-4</v>
      </c>
      <c r="E938">
        <f t="shared" si="85"/>
        <v>2.0245826999600258E-4</v>
      </c>
      <c r="F938">
        <f t="shared" si="86"/>
        <v>1.2716988675927221E-4</v>
      </c>
      <c r="G938">
        <f t="shared" si="84"/>
        <v>2.3639369232583454E-4</v>
      </c>
      <c r="H938">
        <f t="shared" si="82"/>
        <v>3.9500143342236427E-9</v>
      </c>
      <c r="J938">
        <f t="shared" si="83"/>
        <v>1.5375099750110064E-2</v>
      </c>
    </row>
    <row r="939" spans="2:10" x14ac:dyDescent="0.25">
      <c r="B939" s="1">
        <v>43348</v>
      </c>
      <c r="C939">
        <f>ASURB.MX!H926</f>
        <v>-1.0867202810769494E-2</v>
      </c>
      <c r="D939">
        <f t="shared" si="81"/>
        <v>2.7416274146041834E-4</v>
      </c>
      <c r="E939">
        <f t="shared" si="85"/>
        <v>2.0016711681924152E-4</v>
      </c>
      <c r="F939">
        <f t="shared" si="86"/>
        <v>1.3911452387429604E-4</v>
      </c>
      <c r="G939">
        <f t="shared" si="84"/>
        <v>2.3088890045048084E-4</v>
      </c>
      <c r="H939">
        <f t="shared" si="82"/>
        <v>1.8726253157533488E-9</v>
      </c>
      <c r="J939">
        <f t="shared" si="83"/>
        <v>1.5195028807161927E-2</v>
      </c>
    </row>
    <row r="940" spans="2:10" x14ac:dyDescent="0.25">
      <c r="B940" s="1">
        <v>43349</v>
      </c>
      <c r="C940">
        <f>ASURB.MX!H927</f>
        <v>2.6063031526666187E-2</v>
      </c>
      <c r="D940">
        <f t="shared" si="81"/>
        <v>2.7184364936261887E-4</v>
      </c>
      <c r="E940">
        <f t="shared" si="85"/>
        <v>1.9886389484178116E-4</v>
      </c>
      <c r="F940">
        <f t="shared" si="86"/>
        <v>4.1063253896937921E-5</v>
      </c>
      <c r="G940">
        <f t="shared" si="84"/>
        <v>2.5175414753548191E-4</v>
      </c>
      <c r="H940">
        <f t="shared" si="82"/>
        <v>4.0358808366253942E-10</v>
      </c>
      <c r="J940">
        <f t="shared" si="83"/>
        <v>1.5866762352020083E-2</v>
      </c>
    </row>
    <row r="941" spans="2:10" x14ac:dyDescent="0.25">
      <c r="B941" s="1">
        <v>43350</v>
      </c>
      <c r="C941">
        <f>ASURB.MX!H928</f>
        <v>8.3098275133722359E-3</v>
      </c>
      <c r="D941">
        <f t="shared" si="81"/>
        <v>2.8996416157232445E-4</v>
      </c>
      <c r="E941">
        <f t="shared" si="85"/>
        <v>2.0660846634033606E-4</v>
      </c>
      <c r="F941">
        <f t="shared" si="86"/>
        <v>1.04327421928683E-4</v>
      </c>
      <c r="G941">
        <f t="shared" si="84"/>
        <v>2.4325244887516445E-4</v>
      </c>
      <c r="H941">
        <f t="shared" si="82"/>
        <v>2.1819841031020191E-9</v>
      </c>
      <c r="J941">
        <f t="shared" si="83"/>
        <v>1.5596552467618107E-2</v>
      </c>
    </row>
    <row r="942" spans="2:10" x14ac:dyDescent="0.25">
      <c r="B942" s="1">
        <v>43353</v>
      </c>
      <c r="C942">
        <f>ASURB.MX!H929</f>
        <v>-3.8565014985617787E-3</v>
      </c>
      <c r="D942">
        <f t="shared" si="81"/>
        <v>2.9147386275851528E-4</v>
      </c>
      <c r="E942">
        <f t="shared" si="85"/>
        <v>2.0683147358763898E-4</v>
      </c>
      <c r="F942">
        <f t="shared" si="86"/>
        <v>1.0672827307525274E-4</v>
      </c>
      <c r="G942">
        <f t="shared" si="84"/>
        <v>2.3262515327024898E-4</v>
      </c>
      <c r="H942">
        <f t="shared" si="82"/>
        <v>3.4631706084343644E-9</v>
      </c>
      <c r="J942">
        <f t="shared" si="83"/>
        <v>1.5252054067247762E-2</v>
      </c>
    </row>
    <row r="943" spans="2:10" x14ac:dyDescent="0.25">
      <c r="B943" s="1">
        <v>43354</v>
      </c>
      <c r="C943">
        <f>ASURB.MX!H930</f>
        <v>1.1906933540470874E-2</v>
      </c>
      <c r="D943">
        <f t="shared" ref="D943:D1006" si="87">_xlfn.VAR.S(C913:C942)</f>
        <v>2.7107548451720047E-4</v>
      </c>
      <c r="E943">
        <f t="shared" si="85"/>
        <v>2.0730609832558578E-4</v>
      </c>
      <c r="F943">
        <f t="shared" si="86"/>
        <v>1.0551435136639542E-4</v>
      </c>
      <c r="G943">
        <f t="shared" si="84"/>
        <v>2.283975878767806E-4</v>
      </c>
      <c r="H943">
        <f t="shared" ref="H943:H1006" si="88">(D943-G943)^2</f>
        <v>1.8214028616503615E-9</v>
      </c>
      <c r="J943">
        <f t="shared" si="83"/>
        <v>1.5112828586230328E-2</v>
      </c>
    </row>
    <row r="944" spans="2:10" x14ac:dyDescent="0.25">
      <c r="B944" s="1">
        <v>43355</v>
      </c>
      <c r="C944">
        <f>ASURB.MX!H931</f>
        <v>4.4564381011561092E-2</v>
      </c>
      <c r="D944">
        <f t="shared" si="87"/>
        <v>2.6142184242302328E-4</v>
      </c>
      <c r="E944">
        <f t="shared" si="85"/>
        <v>2.0622120846311019E-4</v>
      </c>
      <c r="F944">
        <f t="shared" si="86"/>
        <v>1.11654749077723E-4</v>
      </c>
      <c r="G944">
        <f t="shared" si="84"/>
        <v>3.101840998663053E-4</v>
      </c>
      <c r="H944">
        <f t="shared" si="88"/>
        <v>2.3777577509649124E-9</v>
      </c>
      <c r="J944">
        <f t="shared" si="83"/>
        <v>1.7612044170575582E-2</v>
      </c>
    </row>
    <row r="945" spans="2:10" x14ac:dyDescent="0.25">
      <c r="B945" s="1">
        <v>43356</v>
      </c>
      <c r="C945">
        <f>ASURB.MX!H932</f>
        <v>2.2592279687015177E-2</v>
      </c>
      <c r="D945">
        <f t="shared" si="87"/>
        <v>3.0553910312676008E-4</v>
      </c>
      <c r="E945">
        <f t="shared" si="85"/>
        <v>2.3061263436368728E-4</v>
      </c>
      <c r="F945">
        <f t="shared" si="86"/>
        <v>2.8762585941340731E-4</v>
      </c>
      <c r="G945">
        <f t="shared" si="84"/>
        <v>3.1950134733777538E-4</v>
      </c>
      <c r="H945">
        <f t="shared" si="88"/>
        <v>1.949442634080303E-10</v>
      </c>
      <c r="J945">
        <f t="shared" si="83"/>
        <v>1.7874600620371224E-2</v>
      </c>
    </row>
    <row r="946" spans="2:10" x14ac:dyDescent="0.25">
      <c r="B946" s="1">
        <v>43357</v>
      </c>
      <c r="C946">
        <f>ASURB.MX!H933</f>
        <v>-2.5491820695017476E-2</v>
      </c>
      <c r="D946">
        <f t="shared" si="87"/>
        <v>3.102507529670272E-4</v>
      </c>
      <c r="E946">
        <f t="shared" si="85"/>
        <v>2.3597757481810098E-4</v>
      </c>
      <c r="F946">
        <f t="shared" si="86"/>
        <v>3.0569447958885877E-4</v>
      </c>
      <c r="G946">
        <f t="shared" si="84"/>
        <v>3.3487280577025385E-4</v>
      </c>
      <c r="H946">
        <f t="shared" si="88"/>
        <v>6.0624548424488171E-10</v>
      </c>
      <c r="J946">
        <f t="shared" si="83"/>
        <v>1.8299530206271796E-2</v>
      </c>
    </row>
    <row r="947" spans="2:10" x14ac:dyDescent="0.25">
      <c r="B947" s="1">
        <v>43360</v>
      </c>
      <c r="C947">
        <f>ASURB.MX!H934</f>
        <v>-1.1418161680342058E-2</v>
      </c>
      <c r="D947">
        <f t="shared" si="87"/>
        <v>3.4125446108132393E-4</v>
      </c>
      <c r="E947">
        <f t="shared" si="85"/>
        <v>2.4781090423801032E-4</v>
      </c>
      <c r="F947">
        <f t="shared" si="86"/>
        <v>4.1852565434975103E-4</v>
      </c>
      <c r="G947">
        <f t="shared" si="84"/>
        <v>3.2535679599934452E-4</v>
      </c>
      <c r="H947">
        <f t="shared" si="88"/>
        <v>2.5273575505878748E-10</v>
      </c>
      <c r="J947">
        <f t="shared" si="83"/>
        <v>1.8037649403382486E-2</v>
      </c>
    </row>
    <row r="948" spans="2:10" x14ac:dyDescent="0.25">
      <c r="B948" s="1">
        <v>43361</v>
      </c>
      <c r="C948">
        <f>ASURB.MX!H935</f>
        <v>2.1879431255549777E-2</v>
      </c>
      <c r="D948">
        <f t="shared" si="87"/>
        <v>3.4372322812100114E-4</v>
      </c>
      <c r="E948">
        <f t="shared" si="85"/>
        <v>2.4944955988169364E-4</v>
      </c>
      <c r="F948">
        <f t="shared" si="86"/>
        <v>4.4459742840389664E-4</v>
      </c>
      <c r="G948">
        <f t="shared" si="84"/>
        <v>3.3249282258253159E-4</v>
      </c>
      <c r="H948">
        <f t="shared" si="88"/>
        <v>1.2612200855848743E-10</v>
      </c>
      <c r="J948">
        <f t="shared" si="83"/>
        <v>1.8234385719912025E-2</v>
      </c>
    </row>
    <row r="949" spans="2:10" x14ac:dyDescent="0.25">
      <c r="B949" s="1">
        <v>43362</v>
      </c>
      <c r="C949">
        <f>ASURB.MX!H936</f>
        <v>-5.4772314809699912E-3</v>
      </c>
      <c r="D949">
        <f t="shared" si="87"/>
        <v>3.5537986750410313E-4</v>
      </c>
      <c r="E949">
        <f t="shared" si="85"/>
        <v>2.5431435131375495E-4</v>
      </c>
      <c r="F949">
        <f t="shared" si="86"/>
        <v>4.5312439955665009E-4</v>
      </c>
      <c r="G949">
        <f t="shared" si="84"/>
        <v>3.1841679956278883E-4</v>
      </c>
      <c r="H949">
        <f t="shared" si="88"/>
        <v>1.3662683916342166E-9</v>
      </c>
      <c r="J949">
        <f t="shared" si="83"/>
        <v>1.7844237152727736E-2</v>
      </c>
    </row>
    <row r="950" spans="2:10" x14ac:dyDescent="0.25">
      <c r="B950" s="1">
        <v>43363</v>
      </c>
      <c r="C950">
        <f>ASURB.MX!H937</f>
        <v>2.8331841045133644E-3</v>
      </c>
      <c r="D950">
        <f t="shared" si="87"/>
        <v>3.5447032684806376E-4</v>
      </c>
      <c r="E950">
        <f t="shared" si="85"/>
        <v>2.5518002644997365E-4</v>
      </c>
      <c r="F950">
        <f t="shared" si="86"/>
        <v>4.3298993947075705E-4</v>
      </c>
      <c r="G950">
        <f t="shared" si="84"/>
        <v>3.0397329701733089E-4</v>
      </c>
      <c r="H950">
        <f t="shared" si="88"/>
        <v>2.5499500217259251E-9</v>
      </c>
      <c r="J950">
        <f t="shared" si="83"/>
        <v>1.7434829996800395E-2</v>
      </c>
    </row>
    <row r="951" spans="2:10" x14ac:dyDescent="0.25">
      <c r="B951" s="1">
        <v>43364</v>
      </c>
      <c r="C951">
        <f>ASURB.MX!H938</f>
        <v>-8.9426964206041088E-3</v>
      </c>
      <c r="D951">
        <f t="shared" si="87"/>
        <v>3.5446828464026972E-4</v>
      </c>
      <c r="E951">
        <f t="shared" si="85"/>
        <v>2.5309540596642584E-4</v>
      </c>
      <c r="F951">
        <f t="shared" si="86"/>
        <v>3.9839097487137372E-4</v>
      </c>
      <c r="G951">
        <f t="shared" si="84"/>
        <v>2.9354974182465871E-4</v>
      </c>
      <c r="H951">
        <f t="shared" si="88"/>
        <v>3.711068858777432E-9</v>
      </c>
      <c r="J951">
        <f t="shared" si="83"/>
        <v>1.713329337356536E-2</v>
      </c>
    </row>
    <row r="952" spans="2:10" x14ac:dyDescent="0.25">
      <c r="B952" s="1">
        <v>43367</v>
      </c>
      <c r="C952">
        <f>ASURB.MX!H939</f>
        <v>-6.041645383300989E-3</v>
      </c>
      <c r="D952">
        <f t="shared" si="87"/>
        <v>3.5190845484758647E-4</v>
      </c>
      <c r="E952">
        <f t="shared" si="85"/>
        <v>2.5353939648722028E-4</v>
      </c>
      <c r="F952">
        <f t="shared" si="86"/>
        <v>4.2154018311116564E-4</v>
      </c>
      <c r="G952">
        <f t="shared" si="84"/>
        <v>2.8158840664802476E-4</v>
      </c>
      <c r="H952">
        <f t="shared" si="88"/>
        <v>4.9449091787886818E-9</v>
      </c>
      <c r="J952">
        <f t="shared" si="83"/>
        <v>1.6780596135061016E-2</v>
      </c>
    </row>
    <row r="953" spans="2:10" x14ac:dyDescent="0.25">
      <c r="B953" s="1">
        <v>43368</v>
      </c>
      <c r="C953">
        <f>ASURB.MX!H940</f>
        <v>1.8952387404878254E-3</v>
      </c>
      <c r="D953">
        <f t="shared" si="87"/>
        <v>3.5387017765573349E-4</v>
      </c>
      <c r="E953">
        <f t="shared" si="85"/>
        <v>2.5439622603656023E-4</v>
      </c>
      <c r="F953">
        <f t="shared" si="86"/>
        <v>4.2624979751832668E-4</v>
      </c>
      <c r="G953">
        <f t="shared" si="84"/>
        <v>2.6865227940422776E-4</v>
      </c>
      <c r="H953">
        <f t="shared" si="88"/>
        <v>7.2620901824039846E-9</v>
      </c>
      <c r="J953">
        <f t="shared" si="83"/>
        <v>1.6390615589544761E-2</v>
      </c>
    </row>
    <row r="954" spans="2:10" x14ac:dyDescent="0.25">
      <c r="B954" s="1">
        <v>43369</v>
      </c>
      <c r="C954">
        <f>ASURB.MX!H941</f>
        <v>5.6903560996638637E-3</v>
      </c>
      <c r="D954">
        <f t="shared" si="87"/>
        <v>3.2516340148609177E-4</v>
      </c>
      <c r="E954">
        <f t="shared" si="85"/>
        <v>2.5427741241833648E-4</v>
      </c>
      <c r="F954">
        <f t="shared" si="86"/>
        <v>4.2010660938237399E-4</v>
      </c>
      <c r="G954">
        <f t="shared" si="84"/>
        <v>2.5765772892345372E-4</v>
      </c>
      <c r="H954">
        <f t="shared" si="88"/>
        <v>4.5570158281341042E-9</v>
      </c>
      <c r="J954">
        <f t="shared" si="83"/>
        <v>1.605172043500178E-2</v>
      </c>
    </row>
    <row r="955" spans="2:10" x14ac:dyDescent="0.25">
      <c r="B955" s="1">
        <v>43370</v>
      </c>
      <c r="C955">
        <f>ASURB.MX!H942</f>
        <v>1.0715583043733859E-2</v>
      </c>
      <c r="D955">
        <f t="shared" si="87"/>
        <v>2.9691154868580883E-4</v>
      </c>
      <c r="E955">
        <f t="shared" si="85"/>
        <v>2.5441257328425956E-4</v>
      </c>
      <c r="F955">
        <f t="shared" si="86"/>
        <v>2.1768719564336375E-4</v>
      </c>
      <c r="G955">
        <f t="shared" si="84"/>
        <v>2.5101117377245073E-4</v>
      </c>
      <c r="H955">
        <f t="shared" si="88"/>
        <v>2.1068444171868332E-9</v>
      </c>
      <c r="J955">
        <f t="shared" si="83"/>
        <v>1.5843332154961934E-2</v>
      </c>
    </row>
    <row r="956" spans="2:10" x14ac:dyDescent="0.25">
      <c r="B956" s="1">
        <v>43371</v>
      </c>
      <c r="C956">
        <f>ASURB.MX!H943</f>
        <v>-1.0192716850024692E-2</v>
      </c>
      <c r="D956">
        <f t="shared" si="87"/>
        <v>2.7902763674003157E-4</v>
      </c>
      <c r="E956">
        <f t="shared" si="85"/>
        <v>2.5526441126571056E-4</v>
      </c>
      <c r="F956">
        <f t="shared" si="86"/>
        <v>1.7151093487531758E-4</v>
      </c>
      <c r="G956">
        <f t="shared" si="84"/>
        <v>2.4416519089363501E-4</v>
      </c>
      <c r="H956">
        <f t="shared" si="88"/>
        <v>1.2153901303929332E-9</v>
      </c>
      <c r="J956">
        <f t="shared" si="83"/>
        <v>1.5625786088822379E-2</v>
      </c>
    </row>
    <row r="957" spans="2:10" x14ac:dyDescent="0.25">
      <c r="B957" s="1">
        <v>43374</v>
      </c>
      <c r="C957">
        <f>ASURB.MX!H944</f>
        <v>6.1748564151751437E-3</v>
      </c>
      <c r="D957">
        <f t="shared" si="87"/>
        <v>2.2478719026093925E-4</v>
      </c>
      <c r="E957">
        <f t="shared" si="85"/>
        <v>2.5651990378127679E-4</v>
      </c>
      <c r="F957">
        <f t="shared" si="86"/>
        <v>1.1313143223415838E-4</v>
      </c>
      <c r="G957">
        <f t="shared" si="84"/>
        <v>2.3457761506874144E-4</v>
      </c>
      <c r="H957">
        <f t="shared" si="88"/>
        <v>9.5852417917228518E-11</v>
      </c>
      <c r="J957">
        <f t="shared" si="83"/>
        <v>1.5315926843281194E-2</v>
      </c>
    </row>
    <row r="958" spans="2:10" x14ac:dyDescent="0.25">
      <c r="B958" s="1">
        <v>43375</v>
      </c>
      <c r="C958">
        <f>ASURB.MX!H945</f>
        <v>-4.7384998881148475E-3</v>
      </c>
      <c r="D958">
        <f t="shared" si="87"/>
        <v>2.123259675524475E-4</v>
      </c>
      <c r="E958">
        <f t="shared" si="85"/>
        <v>2.4984352269135767E-4</v>
      </c>
      <c r="F958">
        <f t="shared" si="86"/>
        <v>9.9074854418693749E-5</v>
      </c>
      <c r="G958">
        <f t="shared" si="84"/>
        <v>2.2470674867183918E-4</v>
      </c>
      <c r="H958">
        <f t="shared" si="88"/>
        <v>1.532837411262854E-10</v>
      </c>
      <c r="J958">
        <f t="shared" si="83"/>
        <v>1.4990221768600997E-2</v>
      </c>
    </row>
    <row r="959" spans="2:10" x14ac:dyDescent="0.25">
      <c r="B959" s="1">
        <v>43376</v>
      </c>
      <c r="C959">
        <f>ASURB.MX!H946</f>
        <v>-4.5250224045247393E-3</v>
      </c>
      <c r="D959">
        <f t="shared" si="87"/>
        <v>2.1512140760134382E-4</v>
      </c>
      <c r="E959">
        <f t="shared" si="85"/>
        <v>2.5045090356865045E-4</v>
      </c>
      <c r="F959">
        <f t="shared" si="86"/>
        <v>5.1470599352915185E-5</v>
      </c>
      <c r="G959">
        <f t="shared" si="84"/>
        <v>2.1520318513476613E-4</v>
      </c>
      <c r="H959">
        <f t="shared" si="88"/>
        <v>6.6875649726363038E-15</v>
      </c>
      <c r="J959">
        <f t="shared" si="83"/>
        <v>1.4669805218024067E-2</v>
      </c>
    </row>
    <row r="960" spans="2:10" x14ac:dyDescent="0.25">
      <c r="B960" s="1">
        <v>43377</v>
      </c>
      <c r="C960">
        <f>ASURB.MX!H947</f>
        <v>-2.4011282703940671E-2</v>
      </c>
      <c r="D960">
        <f t="shared" si="87"/>
        <v>1.8102115516835005E-4</v>
      </c>
      <c r="E960">
        <f t="shared" si="85"/>
        <v>2.5106477908108692E-4</v>
      </c>
      <c r="F960">
        <f t="shared" si="86"/>
        <v>5.0573326342473076E-5</v>
      </c>
      <c r="G960">
        <f t="shared" si="84"/>
        <v>2.3201750243518644E-4</v>
      </c>
      <c r="H960">
        <f t="shared" si="88"/>
        <v>2.6006274345597714E-9</v>
      </c>
      <c r="J960">
        <f t="shared" si="83"/>
        <v>1.5232120746474748E-2</v>
      </c>
    </row>
    <row r="961" spans="2:10" x14ac:dyDescent="0.25">
      <c r="B961" s="1">
        <v>43378</v>
      </c>
      <c r="C961">
        <f>ASURB.MX!H948</f>
        <v>-4.3866346894389039E-3</v>
      </c>
      <c r="D961">
        <f t="shared" si="87"/>
        <v>2.054538643862407E-4</v>
      </c>
      <c r="E961">
        <f t="shared" si="85"/>
        <v>2.6115902159115737E-4</v>
      </c>
      <c r="F961">
        <f t="shared" si="86"/>
        <v>1.0148051524009265E-4</v>
      </c>
      <c r="G961">
        <f t="shared" si="84"/>
        <v>2.2211635652414868E-4</v>
      </c>
      <c r="H961">
        <f t="shared" si="88"/>
        <v>2.7763864424584522E-10</v>
      </c>
      <c r="J961">
        <f t="shared" si="83"/>
        <v>1.4903568583535578E-2</v>
      </c>
    </row>
    <row r="962" spans="2:10" x14ac:dyDescent="0.25">
      <c r="B962" s="1">
        <v>43381</v>
      </c>
      <c r="C962">
        <f>ASURB.MX!H949</f>
        <v>-2.2950934150742079E-3</v>
      </c>
      <c r="D962">
        <f t="shared" si="87"/>
        <v>2.0682156055186224E-4</v>
      </c>
      <c r="E962">
        <f t="shared" si="85"/>
        <v>2.6142796536132777E-4</v>
      </c>
      <c r="F962">
        <f t="shared" si="86"/>
        <v>9.7942089679673984E-5</v>
      </c>
      <c r="G962">
        <f t="shared" si="84"/>
        <v>2.1202563511942753E-4</v>
      </c>
      <c r="H962">
        <f t="shared" si="88"/>
        <v>2.7082392104779798E-11</v>
      </c>
      <c r="J962">
        <f t="shared" si="83"/>
        <v>1.4561100065566046E-2</v>
      </c>
    </row>
    <row r="963" spans="2:10" x14ac:dyDescent="0.25">
      <c r="B963" s="1">
        <v>43382</v>
      </c>
      <c r="C963">
        <f>ASURB.MX!H950</f>
        <v>1.4785215885008619E-2</v>
      </c>
      <c r="D963">
        <f t="shared" si="87"/>
        <v>2.0445927016581403E-4</v>
      </c>
      <c r="E963">
        <f t="shared" si="85"/>
        <v>2.5868238824421004E-4</v>
      </c>
      <c r="F963">
        <f t="shared" si="86"/>
        <v>9.6765072717207594E-5</v>
      </c>
      <c r="G963">
        <f t="shared" si="84"/>
        <v>2.1233168420668714E-4</v>
      </c>
      <c r="H963">
        <f t="shared" si="88"/>
        <v>6.1974902830936174E-11</v>
      </c>
      <c r="J963">
        <f t="shared" si="83"/>
        <v>1.4571605409380503E-2</v>
      </c>
    </row>
    <row r="964" spans="2:10" x14ac:dyDescent="0.25">
      <c r="B964" s="1">
        <v>43383</v>
      </c>
      <c r="C964">
        <f>ASURB.MX!H951</f>
        <v>-2.1702516106945385E-2</v>
      </c>
      <c r="D964">
        <f t="shared" si="87"/>
        <v>2.0895076201024577E-4</v>
      </c>
      <c r="E964">
        <f t="shared" si="85"/>
        <v>2.595236204177436E-4</v>
      </c>
      <c r="F964">
        <f t="shared" si="86"/>
        <v>1.2616295720615348E-4</v>
      </c>
      <c r="G964">
        <f t="shared" si="84"/>
        <v>2.2436836901139649E-4</v>
      </c>
      <c r="H964">
        <f t="shared" si="88"/>
        <v>2.377026056419318E-10</v>
      </c>
      <c r="J964">
        <f t="shared" si="83"/>
        <v>1.497893083672518E-2</v>
      </c>
    </row>
    <row r="965" spans="2:10" x14ac:dyDescent="0.25">
      <c r="B965" s="1">
        <v>43384</v>
      </c>
      <c r="C965">
        <f>ASURB.MX!H952</f>
        <v>-3.5830416142948303E-2</v>
      </c>
      <c r="D965">
        <f t="shared" si="87"/>
        <v>2.2664780684222732E-4</v>
      </c>
      <c r="E965">
        <f t="shared" si="85"/>
        <v>2.6777733061182131E-4</v>
      </c>
      <c r="F965">
        <f t="shared" si="86"/>
        <v>1.5877942212768329E-4</v>
      </c>
      <c r="G965">
        <f t="shared" si="84"/>
        <v>2.7366821885487804E-4</v>
      </c>
      <c r="H965">
        <f t="shared" si="88"/>
        <v>2.2109191458394277E-9</v>
      </c>
      <c r="J965">
        <f t="shared" si="83"/>
        <v>1.6542920505608374E-2</v>
      </c>
    </row>
    <row r="966" spans="2:10" x14ac:dyDescent="0.25">
      <c r="B966" s="1">
        <v>43385</v>
      </c>
      <c r="C966">
        <f>ASURB.MX!H953</f>
        <v>6.2438734177243937E-3</v>
      </c>
      <c r="D966">
        <f t="shared" si="87"/>
        <v>2.7146173421394769E-4</v>
      </c>
      <c r="E966">
        <f t="shared" si="85"/>
        <v>2.8792806551770667E-4</v>
      </c>
      <c r="F966">
        <f t="shared" si="86"/>
        <v>2.2303881697836051E-4</v>
      </c>
      <c r="G966">
        <f t="shared" si="84"/>
        <v>2.6274765015162424E-4</v>
      </c>
      <c r="H966">
        <f t="shared" si="88"/>
        <v>7.5935261045239603E-11</v>
      </c>
      <c r="J966">
        <f t="shared" si="83"/>
        <v>1.6209492593897694E-2</v>
      </c>
    </row>
    <row r="967" spans="2:10" x14ac:dyDescent="0.25">
      <c r="B967" s="1">
        <v>43388</v>
      </c>
      <c r="C967">
        <f>ASURB.MX!H954</f>
        <v>-6.1702988396846066E-4</v>
      </c>
      <c r="D967">
        <f t="shared" si="87"/>
        <v>2.72837923375329E-4</v>
      </c>
      <c r="E967">
        <f t="shared" si="85"/>
        <v>2.8361970662470589E-4</v>
      </c>
      <c r="F967">
        <f t="shared" si="86"/>
        <v>2.4450120431477446E-4</v>
      </c>
      <c r="G967">
        <f t="shared" si="84"/>
        <v>2.505388194625748E-4</v>
      </c>
      <c r="H967">
        <f t="shared" si="88"/>
        <v>4.9725003531180962E-10</v>
      </c>
      <c r="J967">
        <f t="shared" si="83"/>
        <v>1.582841809728865E-2</v>
      </c>
    </row>
    <row r="968" spans="2:10" x14ac:dyDescent="0.25">
      <c r="B968" s="1">
        <v>43389</v>
      </c>
      <c r="C968">
        <f>ASURB.MX!H955</f>
        <v>1.5505935021603452E-2</v>
      </c>
      <c r="D968">
        <f t="shared" si="87"/>
        <v>2.7265774200423696E-4</v>
      </c>
      <c r="E968">
        <f t="shared" si="85"/>
        <v>2.7577160750134644E-4</v>
      </c>
      <c r="F968">
        <f t="shared" si="86"/>
        <v>2.2918616549419797E-4</v>
      </c>
      <c r="G968">
        <f t="shared" si="84"/>
        <v>2.500686086110744E-4</v>
      </c>
      <c r="H968">
        <f t="shared" si="88"/>
        <v>5.1026894745409194E-10</v>
      </c>
      <c r="J968">
        <f t="shared" si="83"/>
        <v>1.5813557746790392E-2</v>
      </c>
    </row>
    <row r="969" spans="2:10" x14ac:dyDescent="0.25">
      <c r="B969" s="1">
        <v>43390</v>
      </c>
      <c r="C969">
        <f>ASURB.MX!H956</f>
        <v>-1.4524464744979515E-2</v>
      </c>
      <c r="D969">
        <f t="shared" si="87"/>
        <v>2.7969554756535601E-4</v>
      </c>
      <c r="E969">
        <f t="shared" si="85"/>
        <v>2.7689849661708858E-4</v>
      </c>
      <c r="F969">
        <f t="shared" si="86"/>
        <v>2.8352779112798739E-4</v>
      </c>
      <c r="G969">
        <f t="shared" si="84"/>
        <v>2.4824875478269052E-4</v>
      </c>
      <c r="H969">
        <f t="shared" si="88"/>
        <v>9.889007763159025E-10</v>
      </c>
      <c r="J969">
        <f t="shared" si="83"/>
        <v>1.5755911740762275E-2</v>
      </c>
    </row>
    <row r="970" spans="2:10" x14ac:dyDescent="0.25">
      <c r="B970" s="1">
        <v>43391</v>
      </c>
      <c r="C970">
        <f>ASURB.MX!H957</f>
        <v>-2.0415001912727816E-2</v>
      </c>
      <c r="D970">
        <f t="shared" si="87"/>
        <v>2.8304015175386482E-4</v>
      </c>
      <c r="E970">
        <f t="shared" si="85"/>
        <v>2.8026367430155448E-4</v>
      </c>
      <c r="F970">
        <f t="shared" si="86"/>
        <v>2.9095287560570294E-4</v>
      </c>
      <c r="G970">
        <f t="shared" si="84"/>
        <v>2.5609073209815163E-4</v>
      </c>
      <c r="H970">
        <f t="shared" si="88"/>
        <v>7.2627121977974049E-10</v>
      </c>
      <c r="J970">
        <f t="shared" si="83"/>
        <v>1.6002835126881474E-2</v>
      </c>
    </row>
    <row r="971" spans="2:10" x14ac:dyDescent="0.25">
      <c r="B971" s="1">
        <v>43392</v>
      </c>
      <c r="C971">
        <f>ASURB.MX!H958</f>
        <v>3.7835707634096008E-2</v>
      </c>
      <c r="D971">
        <f t="shared" si="87"/>
        <v>2.7311938157604485E-4</v>
      </c>
      <c r="E971">
        <f t="shared" si="85"/>
        <v>2.86631128248413E-4</v>
      </c>
      <c r="F971">
        <f t="shared" si="86"/>
        <v>2.7839808753200482E-4</v>
      </c>
      <c r="G971">
        <f t="shared" si="84"/>
        <v>3.1078844432854379E-4</v>
      </c>
      <c r="H971">
        <f t="shared" si="88"/>
        <v>1.4189582886517029E-9</v>
      </c>
      <c r="J971">
        <f t="shared" si="83"/>
        <v>1.7629192957380205E-2</v>
      </c>
    </row>
    <row r="972" spans="2:10" x14ac:dyDescent="0.25">
      <c r="B972" s="1">
        <v>43395</v>
      </c>
      <c r="C972">
        <f>ASURB.MX!H959</f>
        <v>-1.7869260568563035E-2</v>
      </c>
      <c r="D972">
        <f t="shared" si="87"/>
        <v>3.2122890001183812E-4</v>
      </c>
      <c r="E972">
        <f t="shared" si="85"/>
        <v>3.0133248868603014E-4</v>
      </c>
      <c r="F972">
        <f t="shared" si="86"/>
        <v>4.7484487825175657E-4</v>
      </c>
      <c r="G972">
        <f t="shared" si="84"/>
        <v>3.1118500349364126E-4</v>
      </c>
      <c r="H972">
        <f t="shared" si="88"/>
        <v>1.0087985726824709E-10</v>
      </c>
      <c r="J972">
        <f t="shared" si="83"/>
        <v>1.7640436601559534E-2</v>
      </c>
    </row>
    <row r="973" spans="2:10" x14ac:dyDescent="0.25">
      <c r="B973" s="1">
        <v>43396</v>
      </c>
      <c r="C973">
        <f>ASURB.MX!H960</f>
        <v>-4.010611354442372E-2</v>
      </c>
      <c r="D973">
        <f t="shared" si="87"/>
        <v>3.3144166591577638E-4</v>
      </c>
      <c r="E973">
        <f t="shared" si="85"/>
        <v>3.02739556888585E-4</v>
      </c>
      <c r="F973">
        <f t="shared" si="86"/>
        <v>4.9977077768064598E-4</v>
      </c>
      <c r="G973">
        <f t="shared" si="84"/>
        <v>3.7155352510498505E-4</v>
      </c>
      <c r="H973">
        <f t="shared" si="88"/>
        <v>1.6089612476149039E-9</v>
      </c>
      <c r="J973">
        <f t="shared" si="83"/>
        <v>1.927572372454495E-2</v>
      </c>
    </row>
    <row r="974" spans="2:10" x14ac:dyDescent="0.25">
      <c r="B974" s="1">
        <v>43397</v>
      </c>
      <c r="C974">
        <f>ASURB.MX!H961</f>
        <v>-4.7611653178188988E-2</v>
      </c>
      <c r="D974">
        <f t="shared" si="87"/>
        <v>3.7701282626212732E-4</v>
      </c>
      <c r="E974">
        <f t="shared" si="85"/>
        <v>3.1525956491674866E-4</v>
      </c>
      <c r="F974">
        <f t="shared" si="86"/>
        <v>5.7609517830747923E-4</v>
      </c>
      <c r="G974">
        <f t="shared" si="84"/>
        <v>4.5974906319705763E-4</v>
      </c>
      <c r="H974">
        <f t="shared" si="88"/>
        <v>6.8452849021529262E-9</v>
      </c>
      <c r="J974">
        <f t="shared" si="83"/>
        <v>2.1441759797112214E-2</v>
      </c>
    </row>
    <row r="975" spans="2:10" x14ac:dyDescent="0.25">
      <c r="B975" s="1">
        <v>43398</v>
      </c>
      <c r="C975">
        <f>ASURB.MX!H962</f>
        <v>1.5551264527600169E-2</v>
      </c>
      <c r="D975">
        <f t="shared" si="87"/>
        <v>3.6255104202603404E-4</v>
      </c>
      <c r="E975">
        <f t="shared" si="85"/>
        <v>3.464540663545332E-4</v>
      </c>
      <c r="F975">
        <f t="shared" si="86"/>
        <v>7.1550763367112338E-4</v>
      </c>
      <c r="G975">
        <f t="shared" si="84"/>
        <v>4.4960909398093627E-4</v>
      </c>
      <c r="H975">
        <f t="shared" si="88"/>
        <v>7.5791044101824558E-9</v>
      </c>
      <c r="J975">
        <f t="shared" si="83"/>
        <v>2.1203987690548595E-2</v>
      </c>
    </row>
    <row r="976" spans="2:10" x14ac:dyDescent="0.25">
      <c r="B976" s="1">
        <v>43399</v>
      </c>
      <c r="C976">
        <f>ASURB.MX!H963</f>
        <v>2.889197877397472E-3</v>
      </c>
      <c r="D976">
        <f t="shared" si="87"/>
        <v>3.5064251204554731E-4</v>
      </c>
      <c r="E976">
        <f t="shared" si="85"/>
        <v>3.4924525163799699E-4</v>
      </c>
      <c r="F976">
        <f t="shared" si="86"/>
        <v>7.0443411132131175E-4</v>
      </c>
      <c r="G976">
        <f t="shared" si="84"/>
        <v>4.2907568055489223E-4</v>
      </c>
      <c r="H976">
        <f t="shared" si="88"/>
        <v>6.1517619224152956E-9</v>
      </c>
      <c r="J976">
        <f t="shared" si="83"/>
        <v>2.0714142042452355E-2</v>
      </c>
    </row>
    <row r="977" spans="2:10" x14ac:dyDescent="0.25">
      <c r="B977" s="1">
        <v>43402</v>
      </c>
      <c r="C977">
        <f>ASURB.MX!H964</f>
        <v>-2.2335601454954387E-2</v>
      </c>
      <c r="D977">
        <f t="shared" si="87"/>
        <v>3.3849783471660513E-4</v>
      </c>
      <c r="E977">
        <f t="shared" si="85"/>
        <v>3.4328624339507188E-4</v>
      </c>
      <c r="F977">
        <f t="shared" si="86"/>
        <v>6.9598409831206907E-4</v>
      </c>
      <c r="G977">
        <f t="shared" si="84"/>
        <v>4.3232387214206964E-4</v>
      </c>
      <c r="H977">
        <f t="shared" si="88"/>
        <v>8.8033252989646666E-9</v>
      </c>
      <c r="J977">
        <f t="shared" ref="J977:J1040" si="89">SQRT(G977)</f>
        <v>2.0792399383959267E-2</v>
      </c>
    </row>
    <row r="978" spans="2:10" x14ac:dyDescent="0.25">
      <c r="B978" s="1">
        <v>43403</v>
      </c>
      <c r="C978">
        <f>ASURB.MX!H965</f>
        <v>-1.779668365584619E-2</v>
      </c>
      <c r="D978">
        <f t="shared" si="87"/>
        <v>3.4758671953484169E-4</v>
      </c>
      <c r="E978">
        <f t="shared" si="85"/>
        <v>3.4711604034215015E-4</v>
      </c>
      <c r="F978">
        <f t="shared" si="86"/>
        <v>7.1265549206704843E-4</v>
      </c>
      <c r="G978">
        <f t="shared" ref="G978:G1041" si="90">$M$14*(G977)+(1-$M$14)*(C978^2)</f>
        <v>4.2694451912685929E-4</v>
      </c>
      <c r="H978">
        <f t="shared" si="88"/>
        <v>6.2976603560868297E-9</v>
      </c>
      <c r="J978">
        <f t="shared" si="89"/>
        <v>2.0662635822345107E-2</v>
      </c>
    </row>
    <row r="979" spans="2:10" x14ac:dyDescent="0.25">
      <c r="B979" s="1">
        <v>43404</v>
      </c>
      <c r="C979">
        <f>ASURB.MX!H966</f>
        <v>5.4691029184959196E-2</v>
      </c>
      <c r="D979">
        <f t="shared" si="87"/>
        <v>3.2654448668297426E-4</v>
      </c>
      <c r="E979">
        <f t="shared" si="85"/>
        <v>3.3824175232382528E-4</v>
      </c>
      <c r="F979">
        <f t="shared" si="86"/>
        <v>6.4140449758547428E-4</v>
      </c>
      <c r="G979">
        <f t="shared" si="90"/>
        <v>5.4626385064697534E-4</v>
      </c>
      <c r="H979">
        <f t="shared" si="88"/>
        <v>4.827659890074518E-8</v>
      </c>
      <c r="J979">
        <f t="shared" si="89"/>
        <v>2.3372288091818811E-2</v>
      </c>
    </row>
    <row r="980" spans="2:10" x14ac:dyDescent="0.25">
      <c r="B980" s="1">
        <v>43405</v>
      </c>
      <c r="C980">
        <f>ASURB.MX!H967</f>
        <v>4.6157754966528436E-2</v>
      </c>
      <c r="D980">
        <f t="shared" si="87"/>
        <v>4.5067395802664777E-4</v>
      </c>
      <c r="E980">
        <f t="shared" si="85"/>
        <v>3.801729648995212E-4</v>
      </c>
      <c r="F980">
        <f t="shared" si="86"/>
        <v>1.0883945954872835E-3</v>
      </c>
      <c r="G980">
        <f t="shared" si="90"/>
        <v>6.1998556348239441E-4</v>
      </c>
      <c r="H980">
        <f t="shared" si="88"/>
        <v>2.8666419742002415E-8</v>
      </c>
      <c r="J980">
        <f t="shared" si="89"/>
        <v>2.4899509302040358E-2</v>
      </c>
    </row>
    <row r="981" spans="2:10" x14ac:dyDescent="0.25">
      <c r="B981" s="1">
        <v>43409</v>
      </c>
      <c r="C981">
        <f>ASURB.MX!H968</f>
        <v>2.3699544123131463E-2</v>
      </c>
      <c r="D981">
        <f t="shared" si="87"/>
        <v>5.3456752673462218E-4</v>
      </c>
      <c r="E981">
        <f t="shared" si="85"/>
        <v>4.0927075395838953E-4</v>
      </c>
      <c r="F981">
        <f t="shared" si="86"/>
        <v>1.3111832880133858E-3</v>
      </c>
      <c r="G981">
        <f t="shared" si="90"/>
        <v>6.1727186594141652E-4</v>
      </c>
      <c r="H981">
        <f t="shared" si="88"/>
        <v>6.8400077236324992E-9</v>
      </c>
      <c r="J981">
        <f t="shared" si="89"/>
        <v>2.4844956549396831E-2</v>
      </c>
    </row>
    <row r="982" spans="2:10" x14ac:dyDescent="0.25">
      <c r="B982" s="1">
        <v>43410</v>
      </c>
      <c r="C982">
        <f>ASURB.MX!H969</f>
        <v>-2.9229614990954E-2</v>
      </c>
      <c r="D982">
        <f t="shared" si="87"/>
        <v>5.56391897294958E-4</v>
      </c>
      <c r="E982">
        <f t="shared" si="85"/>
        <v>4.1700547320335163E-4</v>
      </c>
      <c r="F982">
        <f t="shared" si="86"/>
        <v>1.2158933892405894E-3</v>
      </c>
      <c r="G982">
        <f t="shared" si="90"/>
        <v>6.2830487162848867E-4</v>
      </c>
      <c r="H982">
        <f t="shared" si="88"/>
        <v>5.171475877495041E-9</v>
      </c>
      <c r="J982">
        <f t="shared" si="89"/>
        <v>2.5066010285414164E-2</v>
      </c>
    </row>
    <row r="983" spans="2:10" x14ac:dyDescent="0.25">
      <c r="B983" s="1">
        <v>43411</v>
      </c>
      <c r="C983">
        <f>ASURB.MX!H970</f>
        <v>-2.2984287532250611E-2</v>
      </c>
      <c r="D983">
        <f t="shared" si="87"/>
        <v>5.811423011448277E-4</v>
      </c>
      <c r="E983">
        <f t="shared" ref="E983:E1046" si="91">_xlfn.VAR.S(C913:C982)</f>
        <v>4.2187942102029453E-4</v>
      </c>
      <c r="F983">
        <f t="shared" si="86"/>
        <v>1.2732211909169404E-3</v>
      </c>
      <c r="G983">
        <f t="shared" si="90"/>
        <v>6.2365025453815759E-4</v>
      </c>
      <c r="H983">
        <f t="shared" si="88"/>
        <v>1.8069261016895061E-9</v>
      </c>
      <c r="J983">
        <f t="shared" si="89"/>
        <v>2.497299050050189E-2</v>
      </c>
    </row>
    <row r="984" spans="2:10" x14ac:dyDescent="0.25">
      <c r="B984" s="1">
        <v>43412</v>
      </c>
      <c r="C984">
        <f>ASURB.MX!H971</f>
        <v>-7.0771534774112216E-2</v>
      </c>
      <c r="D984">
        <f t="shared" si="87"/>
        <v>5.9415651936192248E-4</v>
      </c>
      <c r="E984">
        <f t="shared" si="91"/>
        <v>4.2587879294963242E-4</v>
      </c>
      <c r="F984">
        <f t="shared" si="86"/>
        <v>1.1553004957024684E-3</v>
      </c>
      <c r="G984">
        <f t="shared" si="90"/>
        <v>8.2769744111946806E-4</v>
      </c>
      <c r="H984">
        <f t="shared" si="88"/>
        <v>5.4541362135364026E-8</v>
      </c>
      <c r="J984">
        <f t="shared" si="89"/>
        <v>2.876973133554549E-2</v>
      </c>
    </row>
    <row r="985" spans="2:10" x14ac:dyDescent="0.25">
      <c r="B985" s="1">
        <v>43413</v>
      </c>
      <c r="C985">
        <f>ASURB.MX!H972</f>
        <v>-4.1483347849005488E-2</v>
      </c>
      <c r="D985">
        <f t="shared" si="87"/>
        <v>7.4123670711244308E-4</v>
      </c>
      <c r="E985">
        <f t="shared" si="91"/>
        <v>4.9004868951998428E-4</v>
      </c>
      <c r="F985">
        <f t="shared" si="86"/>
        <v>1.4555384837446948E-3</v>
      </c>
      <c r="G985">
        <f t="shared" si="90"/>
        <v>8.6925973017781214E-4</v>
      </c>
      <c r="H985">
        <f t="shared" si="88"/>
        <v>1.638989443479602E-8</v>
      </c>
      <c r="J985">
        <f t="shared" si="89"/>
        <v>2.9483210988252486E-2</v>
      </c>
    </row>
    <row r="986" spans="2:10" x14ac:dyDescent="0.25">
      <c r="B986" s="1">
        <v>43416</v>
      </c>
      <c r="C986">
        <f>ASURB.MX!H973</f>
        <v>-7.0570208774600887E-3</v>
      </c>
      <c r="D986">
        <f t="shared" si="87"/>
        <v>7.7216289853522177E-4</v>
      </c>
      <c r="E986">
        <f t="shared" si="91"/>
        <v>5.1278374431211796E-4</v>
      </c>
      <c r="F986">
        <f t="shared" si="86"/>
        <v>1.5582187566026047E-3</v>
      </c>
      <c r="G986">
        <f t="shared" si="90"/>
        <v>8.3112753693897763E-4</v>
      </c>
      <c r="H986">
        <f t="shared" si="88"/>
        <v>3.4768285820856802E-9</v>
      </c>
      <c r="J986">
        <f t="shared" si="89"/>
        <v>2.8829282629628118E-2</v>
      </c>
    </row>
    <row r="987" spans="2:10" x14ac:dyDescent="0.25">
      <c r="B987" s="1">
        <v>43417</v>
      </c>
      <c r="C987">
        <f>ASURB.MX!H974</f>
        <v>-2.5300977524830008E-2</v>
      </c>
      <c r="D987">
        <f t="shared" si="87"/>
        <v>7.7194360513919307E-4</v>
      </c>
      <c r="E987">
        <f t="shared" si="91"/>
        <v>5.1227785568002423E-4</v>
      </c>
      <c r="F987">
        <f t="shared" ref="F987:F1050" si="92">_xlfn.VAR.S(C977:C986)</f>
        <v>1.5446703404497495E-3</v>
      </c>
      <c r="G987">
        <f t="shared" si="90"/>
        <v>8.2224020841572924E-4</v>
      </c>
      <c r="H987">
        <f t="shared" si="88"/>
        <v>2.5297483011572688E-9</v>
      </c>
      <c r="J987">
        <f t="shared" si="89"/>
        <v>2.8674731182972393E-2</v>
      </c>
    </row>
    <row r="988" spans="2:10" x14ac:dyDescent="0.25">
      <c r="B988" s="1">
        <v>43418</v>
      </c>
      <c r="C988">
        <f>ASURB.MX!H975</f>
        <v>-3.6713940633699163E-2</v>
      </c>
      <c r="D988">
        <f t="shared" si="87"/>
        <v>7.7515610823009594E-4</v>
      </c>
      <c r="E988">
        <f t="shared" si="91"/>
        <v>5.1571987067770939E-4</v>
      </c>
      <c r="F988">
        <f t="shared" si="92"/>
        <v>1.5545279387371184E-3</v>
      </c>
      <c r="G988">
        <f t="shared" si="90"/>
        <v>8.4670158235430589E-4</v>
      </c>
      <c r="H988">
        <f t="shared" si="88"/>
        <v>5.1187548676579956E-9</v>
      </c>
      <c r="J988">
        <f t="shared" si="89"/>
        <v>2.9098137094224878E-2</v>
      </c>
    </row>
    <row r="989" spans="2:10" x14ac:dyDescent="0.25">
      <c r="B989" s="1">
        <v>43419</v>
      </c>
      <c r="C989">
        <f>ASURB.MX!H976</f>
        <v>1.3857354510925393E-2</v>
      </c>
      <c r="D989">
        <f t="shared" si="87"/>
        <v>8.0070458478527691E-4</v>
      </c>
      <c r="E989">
        <f t="shared" si="91"/>
        <v>5.3195512370660277E-4</v>
      </c>
      <c r="F989">
        <f t="shared" si="92"/>
        <v>1.6272624183439621E-3</v>
      </c>
      <c r="G989">
        <f t="shared" si="90"/>
        <v>8.1623730025162699E-4</v>
      </c>
      <c r="H989">
        <f t="shared" si="88"/>
        <v>2.4126524975859093E-10</v>
      </c>
      <c r="J989">
        <f t="shared" si="89"/>
        <v>2.8569866997443776E-2</v>
      </c>
    </row>
    <row r="990" spans="2:10" x14ac:dyDescent="0.25">
      <c r="B990" s="1">
        <v>43420</v>
      </c>
      <c r="C990">
        <f>ASURB.MX!H977</f>
        <v>9.1439978247180396E-3</v>
      </c>
      <c r="D990">
        <f t="shared" si="87"/>
        <v>8.1849541973117693E-4</v>
      </c>
      <c r="E990">
        <f t="shared" si="91"/>
        <v>5.3558510038712807E-4</v>
      </c>
      <c r="F990">
        <f t="shared" si="92"/>
        <v>1.198825384422327E-3</v>
      </c>
      <c r="G990">
        <f t="shared" si="90"/>
        <v>7.8214577071136066E-4</v>
      </c>
      <c r="H990">
        <f t="shared" si="88"/>
        <v>1.3212969838638299E-9</v>
      </c>
      <c r="J990">
        <f t="shared" si="89"/>
        <v>2.7966869161766404E-2</v>
      </c>
    </row>
    <row r="991" spans="2:10" x14ac:dyDescent="0.25">
      <c r="B991" s="1">
        <v>43424</v>
      </c>
      <c r="C991">
        <f>ASURB.MX!H978</f>
        <v>-2.6145878101991232E-2</v>
      </c>
      <c r="D991">
        <f t="shared" si="87"/>
        <v>8.2095262125846103E-4</v>
      </c>
      <c r="E991">
        <f t="shared" si="91"/>
        <v>5.3680303682264669E-4</v>
      </c>
      <c r="F991">
        <f t="shared" si="92"/>
        <v>8.3293064807658476E-4</v>
      </c>
      <c r="G991">
        <f t="shared" si="90"/>
        <v>7.7756042184266849E-4</v>
      </c>
      <c r="H991">
        <f t="shared" si="88"/>
        <v>1.8828829701399058E-9</v>
      </c>
      <c r="J991">
        <f t="shared" si="89"/>
        <v>2.7884770428365884E-2</v>
      </c>
    </row>
    <row r="992" spans="2:10" x14ac:dyDescent="0.25">
      <c r="B992" s="1">
        <v>43425</v>
      </c>
      <c r="C992">
        <f>ASURB.MX!H979</f>
        <v>-1.587278868614202E-2</v>
      </c>
      <c r="D992">
        <f t="shared" si="87"/>
        <v>8.3137893798191503E-4</v>
      </c>
      <c r="E992">
        <f t="shared" si="91"/>
        <v>5.4373695752476029E-4</v>
      </c>
      <c r="F992">
        <f t="shared" si="92"/>
        <v>6.1191508342437135E-4</v>
      </c>
      <c r="G992">
        <f t="shared" si="90"/>
        <v>7.5310175741825339E-4</v>
      </c>
      <c r="H992">
        <f t="shared" si="88"/>
        <v>6.1273169969960888E-9</v>
      </c>
      <c r="J992">
        <f t="shared" si="89"/>
        <v>2.7442699528622425E-2</v>
      </c>
    </row>
    <row r="993" spans="2:10" x14ac:dyDescent="0.25">
      <c r="B993" s="1">
        <v>43426</v>
      </c>
      <c r="C993">
        <f>ASURB.MX!H980</f>
        <v>-8.5697340199515533E-3</v>
      </c>
      <c r="D993">
        <f t="shared" si="87"/>
        <v>8.3154436181550359E-4</v>
      </c>
      <c r="E993">
        <f t="shared" si="91"/>
        <v>5.4414344114275099E-4</v>
      </c>
      <c r="F993">
        <f t="shared" si="92"/>
        <v>6.1324922806402411E-4</v>
      </c>
      <c r="G993">
        <f t="shared" si="90"/>
        <v>7.2147478622214994E-4</v>
      </c>
      <c r="H993">
        <f t="shared" si="88"/>
        <v>1.2115311471300995E-8</v>
      </c>
      <c r="J993">
        <f t="shared" si="89"/>
        <v>2.686028269065964E-2</v>
      </c>
    </row>
    <row r="994" spans="2:10" x14ac:dyDescent="0.25">
      <c r="B994" s="1">
        <v>43427</v>
      </c>
      <c r="C994">
        <f>ASURB.MX!H981</f>
        <v>4.4011558360166929E-3</v>
      </c>
      <c r="D994">
        <f t="shared" si="87"/>
        <v>8.1120048452421511E-4</v>
      </c>
      <c r="E994">
        <f t="shared" si="91"/>
        <v>5.2702319369351495E-4</v>
      </c>
      <c r="F994">
        <f t="shared" si="92"/>
        <v>6.3194043197491048E-4</v>
      </c>
      <c r="G994">
        <f t="shared" si="90"/>
        <v>6.8880345626582545E-4</v>
      </c>
      <c r="H994">
        <f t="shared" si="88"/>
        <v>1.4981032526485038E-8</v>
      </c>
      <c r="J994">
        <f t="shared" si="89"/>
        <v>2.6245065369814292E-2</v>
      </c>
    </row>
    <row r="995" spans="2:10" x14ac:dyDescent="0.25">
      <c r="B995" s="1">
        <v>43430</v>
      </c>
      <c r="C995">
        <f>ASURB.MX!H982</f>
        <v>-4.2371786224770225E-2</v>
      </c>
      <c r="D995">
        <f t="shared" si="87"/>
        <v>8.1268809180607023E-4</v>
      </c>
      <c r="E995">
        <f t="shared" si="91"/>
        <v>5.2037451667253927E-4</v>
      </c>
      <c r="F995">
        <f t="shared" si="92"/>
        <v>3.6378379217109072E-4</v>
      </c>
      <c r="G995">
        <f t="shared" si="90"/>
        <v>7.4029570312131678E-4</v>
      </c>
      <c r="H995">
        <f t="shared" si="88"/>
        <v>5.2406579394844182E-9</v>
      </c>
      <c r="J995">
        <f t="shared" si="89"/>
        <v>2.7208375606076095E-2</v>
      </c>
    </row>
    <row r="996" spans="2:10" x14ac:dyDescent="0.25">
      <c r="B996" s="1">
        <v>43431</v>
      </c>
      <c r="C996">
        <f>ASURB.MX!H983</f>
        <v>-2.200041880764511E-3</v>
      </c>
      <c r="D996">
        <f t="shared" si="87"/>
        <v>8.2619946186573447E-4</v>
      </c>
      <c r="E996">
        <f t="shared" si="91"/>
        <v>5.3853816715940099E-4</v>
      </c>
      <c r="F996">
        <f t="shared" si="92"/>
        <v>3.6941235079108087E-4</v>
      </c>
      <c r="G996">
        <f t="shared" si="90"/>
        <v>7.0607244142876591E-4</v>
      </c>
      <c r="H996">
        <f t="shared" si="88"/>
        <v>1.4430501039063863E-8</v>
      </c>
      <c r="J996">
        <f t="shared" si="89"/>
        <v>2.6572023660774612E-2</v>
      </c>
    </row>
    <row r="997" spans="2:10" x14ac:dyDescent="0.25">
      <c r="B997" s="1">
        <v>43432</v>
      </c>
      <c r="C997">
        <f>ASURB.MX!H984</f>
        <v>2.4630671308292156E-2</v>
      </c>
      <c r="D997">
        <f t="shared" si="87"/>
        <v>8.1954761063078997E-4</v>
      </c>
      <c r="E997">
        <f t="shared" si="91"/>
        <v>5.2129014633304474E-4</v>
      </c>
      <c r="F997">
        <f t="shared" si="92"/>
        <v>3.7868549094738439E-4</v>
      </c>
      <c r="G997">
        <f t="shared" si="90"/>
        <v>7.0144690428025364E-4</v>
      </c>
      <c r="H997">
        <f t="shared" si="88"/>
        <v>1.3947776840495611E-8</v>
      </c>
      <c r="J997">
        <f t="shared" si="89"/>
        <v>2.6484842915906706E-2</v>
      </c>
    </row>
    <row r="998" spans="2:10" x14ac:dyDescent="0.25">
      <c r="B998" s="1">
        <v>43433</v>
      </c>
      <c r="C998">
        <f>ASURB.MX!H985</f>
        <v>6.643157044872389E-3</v>
      </c>
      <c r="D998">
        <f t="shared" si="87"/>
        <v>8.5633522876753167E-4</v>
      </c>
      <c r="E998">
        <f t="shared" si="91"/>
        <v>5.2179000936070769E-4</v>
      </c>
      <c r="F998">
        <f t="shared" si="92"/>
        <v>4.9125948168195134E-4</v>
      </c>
      <c r="G998">
        <f t="shared" si="90"/>
        <v>6.7085977113197945E-4</v>
      </c>
      <c r="H998">
        <f t="shared" si="88"/>
        <v>3.4401145385117527E-8</v>
      </c>
      <c r="J998">
        <f t="shared" si="89"/>
        <v>2.5900960814841976E-2</v>
      </c>
    </row>
    <row r="999" spans="2:10" x14ac:dyDescent="0.25">
      <c r="B999" s="1">
        <v>43434</v>
      </c>
      <c r="C999">
        <f>ASURB.MX!H986</f>
        <v>-1.080384401034247E-2</v>
      </c>
      <c r="D999">
        <f t="shared" si="87"/>
        <v>8.4415830381165933E-4</v>
      </c>
      <c r="E999">
        <f t="shared" si="91"/>
        <v>5.2270228735409657E-4</v>
      </c>
      <c r="F999">
        <f t="shared" si="92"/>
        <v>4.0243381810173637E-4</v>
      </c>
      <c r="G999">
        <f t="shared" si="90"/>
        <v>6.4507389327496303E-4</v>
      </c>
      <c r="H999">
        <f t="shared" si="88"/>
        <v>3.9634602518743838E-8</v>
      </c>
      <c r="J999">
        <f t="shared" si="89"/>
        <v>2.5398304929167281E-2</v>
      </c>
    </row>
    <row r="1000" spans="2:10" x14ac:dyDescent="0.25">
      <c r="B1000" s="1">
        <v>43437</v>
      </c>
      <c r="C1000">
        <f>ASURB.MX!H987</f>
        <v>3.978604537328804E-3</v>
      </c>
      <c r="D1000">
        <f t="shared" si="87"/>
        <v>8.4320098344047186E-4</v>
      </c>
      <c r="E1000">
        <f t="shared" si="91"/>
        <v>5.0110871976651863E-4</v>
      </c>
      <c r="F1000">
        <f t="shared" si="92"/>
        <v>3.6731515115752319E-4</v>
      </c>
      <c r="G1000">
        <f t="shared" si="90"/>
        <v>6.1579298907935866E-4</v>
      </c>
      <c r="H1000">
        <f t="shared" si="88"/>
        <v>5.1714395899344093E-8</v>
      </c>
      <c r="J1000">
        <f t="shared" si="89"/>
        <v>2.4815176587712581E-2</v>
      </c>
    </row>
    <row r="1001" spans="2:10" x14ac:dyDescent="0.25">
      <c r="B1001" s="1">
        <v>43438</v>
      </c>
      <c r="C1001">
        <f>ASURB.MX!H988</f>
        <v>1.6474944905799125E-2</v>
      </c>
      <c r="D1001">
        <f t="shared" si="87"/>
        <v>8.4361570350241413E-4</v>
      </c>
      <c r="E1001">
        <f t="shared" si="91"/>
        <v>5.0154059685082731E-4</v>
      </c>
      <c r="F1001">
        <f t="shared" si="92"/>
        <v>3.5246857122818274E-4</v>
      </c>
      <c r="G1001">
        <f t="shared" si="90"/>
        <v>5.9976831288274573E-4</v>
      </c>
      <c r="H1001">
        <f t="shared" si="88"/>
        <v>5.9461549912021138E-8</v>
      </c>
      <c r="J1001">
        <f t="shared" si="89"/>
        <v>2.4490167677718045E-2</v>
      </c>
    </row>
    <row r="1002" spans="2:10" x14ac:dyDescent="0.25">
      <c r="B1002" s="1">
        <v>43439</v>
      </c>
      <c r="C1002">
        <f>ASURB.MX!H989</f>
        <v>4.1480623134635417E-3</v>
      </c>
      <c r="D1002">
        <f t="shared" si="87"/>
        <v>7.9121628725057356E-4</v>
      </c>
      <c r="E1002">
        <f t="shared" si="91"/>
        <v>5.0654685707494159E-4</v>
      </c>
      <c r="F1002">
        <f t="shared" si="92"/>
        <v>3.492913373000593E-4</v>
      </c>
      <c r="G1002">
        <f t="shared" si="90"/>
        <v>5.7265971478447357E-4</v>
      </c>
      <c r="H1002">
        <f t="shared" si="88"/>
        <v>4.7766975368129613E-8</v>
      </c>
      <c r="J1002">
        <f t="shared" si="89"/>
        <v>2.3930309542178379E-2</v>
      </c>
    </row>
    <row r="1003" spans="2:10" x14ac:dyDescent="0.25">
      <c r="B1003" s="1">
        <v>43440</v>
      </c>
      <c r="C1003">
        <f>ASURB.MX!H990</f>
        <v>6.8990384495672703E-3</v>
      </c>
      <c r="D1003">
        <f t="shared" si="87"/>
        <v>7.9355866708781682E-4</v>
      </c>
      <c r="E1003">
        <f t="shared" si="91"/>
        <v>5.0442604880797815E-4</v>
      </c>
      <c r="F1003">
        <f t="shared" si="92"/>
        <v>3.2929522487655798E-4</v>
      </c>
      <c r="G1003">
        <f t="shared" si="90"/>
        <v>5.4822673764225746E-4</v>
      </c>
      <c r="H1003">
        <f t="shared" si="88"/>
        <v>6.0187755605480916E-8</v>
      </c>
      <c r="J1003">
        <f t="shared" si="89"/>
        <v>2.3414242196625912E-2</v>
      </c>
    </row>
    <row r="1004" spans="2:10" x14ac:dyDescent="0.25">
      <c r="B1004" s="1">
        <v>43441</v>
      </c>
      <c r="C1004">
        <f>ASURB.MX!H991</f>
        <v>1.1767317521500285E-2</v>
      </c>
      <c r="D1004">
        <f t="shared" si="87"/>
        <v>7.6324622321392627E-4</v>
      </c>
      <c r="E1004">
        <f t="shared" si="91"/>
        <v>5.0401745625569603E-4</v>
      </c>
      <c r="F1004">
        <f t="shared" si="92"/>
        <v>3.2502616889847844E-4</v>
      </c>
      <c r="G1004">
        <f t="shared" si="90"/>
        <v>5.2915934354382497E-4</v>
      </c>
      <c r="H1004">
        <f t="shared" si="88"/>
        <v>5.4796667233684486E-8</v>
      </c>
      <c r="J1004">
        <f t="shared" si="89"/>
        <v>2.3003463729269664E-2</v>
      </c>
    </row>
    <row r="1005" spans="2:10" x14ac:dyDescent="0.25">
      <c r="B1005" s="1">
        <v>43444</v>
      </c>
      <c r="C1005">
        <f>ASURB.MX!H992</f>
        <v>1.3670938779475792E-2</v>
      </c>
      <c r="D1005">
        <f t="shared" si="87"/>
        <v>7.1229339297065712E-4</v>
      </c>
      <c r="E1005">
        <f t="shared" si="91"/>
        <v>5.0628630923412799E-4</v>
      </c>
      <c r="F1005">
        <f t="shared" si="92"/>
        <v>3.3572499880454615E-4</v>
      </c>
      <c r="G1005">
        <f t="shared" si="90"/>
        <v>5.1323259241906494E-4</v>
      </c>
      <c r="H1005">
        <f t="shared" si="88"/>
        <v>3.9625202316240761E-8</v>
      </c>
      <c r="J1005">
        <f t="shared" si="89"/>
        <v>2.2654637327025672E-2</v>
      </c>
    </row>
    <row r="1006" spans="2:10" x14ac:dyDescent="0.25">
      <c r="B1006" s="1">
        <v>43445</v>
      </c>
      <c r="C1006">
        <f>ASURB.MX!H993</f>
        <v>-1.1012645558785446E-2</v>
      </c>
      <c r="D1006">
        <f t="shared" si="87"/>
        <v>7.0981232605673813E-4</v>
      </c>
      <c r="E1006">
        <f t="shared" si="91"/>
        <v>5.1020078258927695E-4</v>
      </c>
      <c r="F1006">
        <f t="shared" si="92"/>
        <v>9.8238691436928035E-5</v>
      </c>
      <c r="G1006">
        <f t="shared" si="90"/>
        <v>4.9499362099459006E-4</v>
      </c>
      <c r="H1006">
        <f t="shared" si="88"/>
        <v>4.614707604457816E-8</v>
      </c>
      <c r="J1006">
        <f t="shared" si="89"/>
        <v>2.224845210333946E-2</v>
      </c>
    </row>
    <row r="1007" spans="2:10" x14ac:dyDescent="0.25">
      <c r="B1007" s="1">
        <v>43447</v>
      </c>
      <c r="C1007">
        <f>ASURB.MX!H994</f>
        <v>2.7596308667844845E-2</v>
      </c>
      <c r="D1007">
        <f t="shared" ref="D1007:D1067" si="93">_xlfn.VAR.S(C977:C1006)</f>
        <v>7.0911935848511358E-4</v>
      </c>
      <c r="E1007">
        <f t="shared" si="91"/>
        <v>5.1107539911150063E-4</v>
      </c>
      <c r="F1007">
        <f t="shared" si="92"/>
        <v>1.2504192870102331E-4</v>
      </c>
      <c r="G1007">
        <f t="shared" si="90"/>
        <v>5.0739769227792599E-4</v>
      </c>
      <c r="H1007">
        <f t="shared" ref="H1007:H1067" si="94">(D1007-G1007)^2</f>
        <v>4.0691630617404009E-8</v>
      </c>
      <c r="J1007">
        <f t="shared" si="89"/>
        <v>2.2525489834361562E-2</v>
      </c>
    </row>
    <row r="1008" spans="2:10" x14ac:dyDescent="0.25">
      <c r="B1008" s="1">
        <v>43448</v>
      </c>
      <c r="C1008">
        <f>ASURB.MX!H995</f>
        <v>-4.0784107488093152E-4</v>
      </c>
      <c r="D1008">
        <f t="shared" si="93"/>
        <v>7.3258515345371166E-4</v>
      </c>
      <c r="E1008">
        <f t="shared" si="91"/>
        <v>5.2461750899485289E-4</v>
      </c>
      <c r="F1008">
        <f t="shared" si="92"/>
        <v>1.3777807818825664E-4</v>
      </c>
      <c r="G1008">
        <f t="shared" si="90"/>
        <v>4.8379448167373146E-4</v>
      </c>
      <c r="H1008">
        <f t="shared" si="94"/>
        <v>6.189679836473384E-8</v>
      </c>
      <c r="J1008">
        <f t="shared" si="89"/>
        <v>2.1995328633001406E-2</v>
      </c>
    </row>
    <row r="1009" spans="2:10" x14ac:dyDescent="0.25">
      <c r="B1009" s="1">
        <v>43451</v>
      </c>
      <c r="C1009">
        <f>ASURB.MX!H996</f>
        <v>3.63090024703088E-3</v>
      </c>
      <c r="D1009">
        <f t="shared" si="93"/>
        <v>7.2534147946602245E-4</v>
      </c>
      <c r="E1009">
        <f t="shared" si="91"/>
        <v>5.2462289860687487E-4</v>
      </c>
      <c r="F1009">
        <f t="shared" si="92"/>
        <v>1.4320888287732412E-4</v>
      </c>
      <c r="G1009">
        <f t="shared" si="90"/>
        <v>4.618953395255549E-4</v>
      </c>
      <c r="H1009">
        <f t="shared" si="94"/>
        <v>6.9403868649532407E-8</v>
      </c>
      <c r="J1009">
        <f t="shared" si="89"/>
        <v>2.1491750499332409E-2</v>
      </c>
    </row>
    <row r="1010" spans="2:10" x14ac:dyDescent="0.25">
      <c r="B1010" s="1">
        <v>43452</v>
      </c>
      <c r="C1010">
        <f>ASURB.MX!H997</f>
        <v>1.8690801343977662E-2</v>
      </c>
      <c r="D1010">
        <f t="shared" si="93"/>
        <v>6.0989577102093368E-4</v>
      </c>
      <c r="E1010">
        <f t="shared" si="91"/>
        <v>5.2419223420443052E-4</v>
      </c>
      <c r="F1010">
        <f t="shared" si="92"/>
        <v>1.0940175737681765E-4</v>
      </c>
      <c r="G1010">
        <f t="shared" si="90"/>
        <v>4.5665803621755031E-4</v>
      </c>
      <c r="H1010">
        <f t="shared" si="94"/>
        <v>2.348180336767205E-8</v>
      </c>
      <c r="J1010">
        <f t="shared" si="89"/>
        <v>2.136955863413071E-2</v>
      </c>
    </row>
    <row r="1011" spans="2:10" x14ac:dyDescent="0.25">
      <c r="B1011" s="1">
        <v>43453</v>
      </c>
      <c r="C1011">
        <f>ASURB.MX!H998</f>
        <v>5.9001101707769552E-3</v>
      </c>
      <c r="D1011">
        <f t="shared" si="93"/>
        <v>5.3913285703833613E-4</v>
      </c>
      <c r="E1011">
        <f t="shared" si="91"/>
        <v>5.1886727228216405E-4</v>
      </c>
      <c r="F1011">
        <f t="shared" si="92"/>
        <v>1.1896314941803981E-4</v>
      </c>
      <c r="G1011">
        <f t="shared" si="90"/>
        <v>4.3702806421125475E-4</v>
      </c>
      <c r="H1011">
        <f t="shared" si="94"/>
        <v>1.0425388718261209E-8</v>
      </c>
      <c r="J1011">
        <f t="shared" si="89"/>
        <v>2.0905216196233291E-2</v>
      </c>
    </row>
    <row r="1012" spans="2:10" x14ac:dyDescent="0.25">
      <c r="B1012" s="1">
        <v>43454</v>
      </c>
      <c r="C1012">
        <f>ASURB.MX!H999</f>
        <v>4.9451195762413632E-3</v>
      </c>
      <c r="D1012">
        <f t="shared" si="93"/>
        <v>5.1398503857921448E-4</v>
      </c>
      <c r="E1012">
        <f t="shared" si="91"/>
        <v>5.1818855103370298E-4</v>
      </c>
      <c r="F1012">
        <f t="shared" si="92"/>
        <v>1.129226000390612E-4</v>
      </c>
      <c r="G1012">
        <f t="shared" si="90"/>
        <v>4.1782959102051274E-4</v>
      </c>
      <c r="H1012">
        <f t="shared" si="94"/>
        <v>9.2458700952142412E-9</v>
      </c>
      <c r="J1012">
        <f t="shared" si="89"/>
        <v>2.0440880387608374E-2</v>
      </c>
    </row>
    <row r="1013" spans="2:10" x14ac:dyDescent="0.25">
      <c r="B1013" s="1">
        <v>43455</v>
      </c>
      <c r="C1013">
        <f>ASURB.MX!H1000</f>
        <v>2.3019911052080854E-4</v>
      </c>
      <c r="D1013">
        <f t="shared" si="93"/>
        <v>4.981261643669352E-4</v>
      </c>
      <c r="E1013">
        <f t="shared" si="91"/>
        <v>5.1898221680174992E-4</v>
      </c>
      <c r="F1013">
        <f t="shared" si="92"/>
        <v>1.1228822021449545E-4</v>
      </c>
      <c r="G1013">
        <f t="shared" si="90"/>
        <v>3.9838901640572386E-4</v>
      </c>
      <c r="H1013">
        <f t="shared" si="94"/>
        <v>9.9474986834365634E-9</v>
      </c>
      <c r="J1013">
        <f t="shared" si="89"/>
        <v>1.9959684777213389E-2</v>
      </c>
    </row>
    <row r="1014" spans="2:10" x14ac:dyDescent="0.25">
      <c r="B1014" s="1">
        <v>43458</v>
      </c>
      <c r="C1014">
        <f>ASURB.MX!H1001</f>
        <v>-1.0145014051168334E-2</v>
      </c>
      <c r="D1014">
        <f t="shared" si="93"/>
        <v>4.8704717688553915E-4</v>
      </c>
      <c r="E1014">
        <f t="shared" si="91"/>
        <v>5.160526252302464E-4</v>
      </c>
      <c r="F1014">
        <f t="shared" si="92"/>
        <v>1.1861612487184144E-4</v>
      </c>
      <c r="G1014">
        <f t="shared" si="90"/>
        <v>3.8463989307254874E-4</v>
      </c>
      <c r="H1014">
        <f t="shared" si="94"/>
        <v>1.0487251777954369E-8</v>
      </c>
      <c r="J1014">
        <f t="shared" si="89"/>
        <v>1.9612238349371262E-2</v>
      </c>
    </row>
    <row r="1015" spans="2:10" x14ac:dyDescent="0.25">
      <c r="B1015" s="1">
        <v>43460</v>
      </c>
      <c r="C1015">
        <f>ASURB.MX!H1002</f>
        <v>1.23782345307404E-2</v>
      </c>
      <c r="D1015">
        <f t="shared" si="93"/>
        <v>3.3067830779390098E-4</v>
      </c>
      <c r="E1015">
        <f t="shared" si="91"/>
        <v>4.8390720026070125E-4</v>
      </c>
      <c r="F1015">
        <f t="shared" si="92"/>
        <v>1.458573045005714E-4</v>
      </c>
      <c r="G1015">
        <f t="shared" si="90"/>
        <v>3.7387116574485725E-4</v>
      </c>
      <c r="H1015">
        <f t="shared" si="94"/>
        <v>1.865622977971486E-9</v>
      </c>
      <c r="J1015">
        <f t="shared" si="89"/>
        <v>1.9335748388538191E-2</v>
      </c>
    </row>
    <row r="1016" spans="2:10" x14ac:dyDescent="0.25">
      <c r="B1016" s="1">
        <v>43461</v>
      </c>
      <c r="C1016">
        <f>ASURB.MX!H1003</f>
        <v>-3.1212984302937791E-3</v>
      </c>
      <c r="D1016">
        <f t="shared" si="93"/>
        <v>2.8089889937129453E-4</v>
      </c>
      <c r="E1016">
        <f t="shared" si="91"/>
        <v>4.7768688596443306E-4</v>
      </c>
      <c r="F1016">
        <f t="shared" si="92"/>
        <v>1.4362255376647426E-4</v>
      </c>
      <c r="G1016">
        <f t="shared" si="90"/>
        <v>3.5692701322293652E-4</v>
      </c>
      <c r="H1016">
        <f t="shared" si="94"/>
        <v>5.7802740958382368E-9</v>
      </c>
      <c r="J1016">
        <f t="shared" si="89"/>
        <v>1.8892512094026471E-2</v>
      </c>
    </row>
    <row r="1017" spans="2:10" x14ac:dyDescent="0.25">
      <c r="B1017" s="1">
        <v>43462</v>
      </c>
      <c r="C1017">
        <f>ASURB.MX!H1004</f>
        <v>-6.5883438103954786E-5</v>
      </c>
      <c r="D1017">
        <f t="shared" si="93"/>
        <v>2.7956864278294601E-4</v>
      </c>
      <c r="E1017">
        <f t="shared" si="91"/>
        <v>4.7063966498891893E-4</v>
      </c>
      <c r="F1017">
        <f t="shared" si="92"/>
        <v>1.2145285453185731E-4</v>
      </c>
      <c r="G1017">
        <f t="shared" si="90"/>
        <v>3.4031818003688925E-4</v>
      </c>
      <c r="H1017">
        <f t="shared" si="94"/>
        <v>3.6905062765682368E-9</v>
      </c>
      <c r="J1017">
        <f t="shared" si="89"/>
        <v>1.8447714764622994E-2</v>
      </c>
    </row>
    <row r="1018" spans="2:10" x14ac:dyDescent="0.25">
      <c r="B1018" s="1">
        <v>43465</v>
      </c>
      <c r="C1018">
        <f>ASURB.MX!H1005</f>
        <v>-2.5464594776084221E-2</v>
      </c>
      <c r="D1018">
        <f t="shared" si="93"/>
        <v>2.5697647010782475E-4</v>
      </c>
      <c r="E1018">
        <f t="shared" si="91"/>
        <v>4.6980235345177817E-4</v>
      </c>
      <c r="F1018">
        <f t="shared" si="92"/>
        <v>6.5030771768061736E-5</v>
      </c>
      <c r="G1018">
        <f t="shared" si="90"/>
        <v>3.5465640256255384E-4</v>
      </c>
      <c r="H1018">
        <f t="shared" si="94"/>
        <v>9.5413692043604357E-9</v>
      </c>
      <c r="J1018">
        <f t="shared" si="89"/>
        <v>1.8832323344785525E-2</v>
      </c>
    </row>
    <row r="1019" spans="2:10" x14ac:dyDescent="0.25">
      <c r="B1019" s="1">
        <v>43467</v>
      </c>
      <c r="C1019">
        <f>ASURB.MX!H1006</f>
        <v>3.297273345103121E-2</v>
      </c>
      <c r="D1019">
        <f t="shared" si="93"/>
        <v>2.3215397581394885E-4</v>
      </c>
      <c r="E1019">
        <f t="shared" si="91"/>
        <v>4.6752173888641233E-4</v>
      </c>
      <c r="F1019">
        <f t="shared" si="92"/>
        <v>1.4792359696519781E-4</v>
      </c>
      <c r="G1019">
        <f t="shared" si="90"/>
        <v>3.8874421615955125E-4</v>
      </c>
      <c r="H1019">
        <f t="shared" si="94"/>
        <v>2.4520503371493529E-8</v>
      </c>
      <c r="J1019">
        <f t="shared" si="89"/>
        <v>1.9716597479269876E-2</v>
      </c>
    </row>
    <row r="1020" spans="2:10" x14ac:dyDescent="0.25">
      <c r="B1020" s="1">
        <v>43468</v>
      </c>
      <c r="C1020">
        <f>ASURB.MX!H1007</f>
        <v>-1.530514215848703E-2</v>
      </c>
      <c r="D1020">
        <f t="shared" si="93"/>
        <v>2.6116048953414003E-4</v>
      </c>
      <c r="E1020">
        <f t="shared" si="91"/>
        <v>4.8676429159535077E-4</v>
      </c>
      <c r="F1020">
        <f t="shared" si="92"/>
        <v>2.5314254857911793E-4</v>
      </c>
      <c r="G1020">
        <f t="shared" si="90"/>
        <v>3.8155494959052577E-4</v>
      </c>
      <c r="H1020">
        <f t="shared" si="94"/>
        <v>1.4494826012268661E-8</v>
      </c>
      <c r="J1020">
        <f t="shared" si="89"/>
        <v>1.9533431587678746E-2</v>
      </c>
    </row>
    <row r="1021" spans="2:10" x14ac:dyDescent="0.25">
      <c r="B1021" s="1">
        <v>43469</v>
      </c>
      <c r="C1021">
        <f>ASURB.MX!H1008</f>
        <v>3.0476080941024348E-2</v>
      </c>
      <c r="D1021">
        <f t="shared" si="93"/>
        <v>2.6858592043631999E-4</v>
      </c>
      <c r="E1021">
        <f t="shared" si="91"/>
        <v>4.8826953498082738E-4</v>
      </c>
      <c r="F1021">
        <f t="shared" si="92"/>
        <v>2.5495123839427693E-4</v>
      </c>
      <c r="G1021">
        <f t="shared" si="90"/>
        <v>4.0701973912363345E-4</v>
      </c>
      <c r="H1021">
        <f t="shared" si="94"/>
        <v>1.9163922156351976E-8</v>
      </c>
      <c r="J1021">
        <f t="shared" si="89"/>
        <v>2.0174730211916923E-2</v>
      </c>
    </row>
    <row r="1022" spans="2:10" x14ac:dyDescent="0.25">
      <c r="B1022" s="1">
        <v>43472</v>
      </c>
      <c r="C1022">
        <f>ASURB.MX!H1009</f>
        <v>2.1767051925177722E-2</v>
      </c>
      <c r="D1022">
        <f t="shared" si="93"/>
        <v>2.697795709072234E-4</v>
      </c>
      <c r="E1022">
        <f t="shared" si="91"/>
        <v>5.0425141571595216E-4</v>
      </c>
      <c r="F1022">
        <f t="shared" si="92"/>
        <v>3.4630203659153622E-4</v>
      </c>
      <c r="G1022">
        <f t="shared" si="90"/>
        <v>4.1012746485889979E-4</v>
      </c>
      <c r="H1022">
        <f t="shared" si="94"/>
        <v>1.9697531336671001E-8</v>
      </c>
      <c r="J1022">
        <f t="shared" si="89"/>
        <v>2.0251604007063238E-2</v>
      </c>
    </row>
    <row r="1023" spans="2:10" x14ac:dyDescent="0.25">
      <c r="B1023" s="1">
        <v>43473</v>
      </c>
      <c r="C1023">
        <f>ASURB.MX!H1010</f>
        <v>2.3796185782407164E-2</v>
      </c>
      <c r="D1023">
        <f t="shared" si="93"/>
        <v>2.6852493238438169E-4</v>
      </c>
      <c r="E1023">
        <f t="shared" si="91"/>
        <v>5.1279830593414701E-4</v>
      </c>
      <c r="F1023">
        <f t="shared" si="92"/>
        <v>3.8302971907734786E-4</v>
      </c>
      <c r="G1023">
        <f t="shared" si="90"/>
        <v>4.1739277417063726E-4</v>
      </c>
      <c r="H1023">
        <f t="shared" si="94"/>
        <v>2.2161634318097618E-8</v>
      </c>
      <c r="J1023">
        <f t="shared" si="89"/>
        <v>2.0430192710070978E-2</v>
      </c>
    </row>
    <row r="1024" spans="2:10" x14ac:dyDescent="0.25">
      <c r="B1024" s="1">
        <v>43474</v>
      </c>
      <c r="C1024">
        <f>ASURB.MX!H1011</f>
        <v>-9.2214996029890695E-5</v>
      </c>
      <c r="D1024">
        <f t="shared" si="93"/>
        <v>2.7525705943970196E-4</v>
      </c>
      <c r="E1024">
        <f t="shared" si="91"/>
        <v>5.2246733602283096E-4</v>
      </c>
      <c r="F1024">
        <f t="shared" si="92"/>
        <v>4.1687391344284562E-4</v>
      </c>
      <c r="G1024">
        <f t="shared" si="90"/>
        <v>3.9797045595844449E-4</v>
      </c>
      <c r="H1024">
        <f t="shared" si="94"/>
        <v>1.5058577685166129E-8</v>
      </c>
      <c r="J1024">
        <f t="shared" si="89"/>
        <v>1.9949196875023428E-2</v>
      </c>
    </row>
    <row r="1025" spans="2:10" x14ac:dyDescent="0.25">
      <c r="B1025" s="1">
        <v>43475</v>
      </c>
      <c r="C1025">
        <f>ASURB.MX!H1012</f>
        <v>1.3010931265617847E-2</v>
      </c>
      <c r="D1025">
        <f t="shared" si="93"/>
        <v>2.7615799296410966E-4</v>
      </c>
      <c r="E1025">
        <f t="shared" si="91"/>
        <v>5.2161761618515492E-4</v>
      </c>
      <c r="F1025">
        <f t="shared" si="92"/>
        <v>3.8928436419507465E-4</v>
      </c>
      <c r="G1025">
        <f t="shared" si="90"/>
        <v>3.8732890816729868E-4</v>
      </c>
      <c r="H1025">
        <f t="shared" si="94"/>
        <v>1.2358972387114641E-8</v>
      </c>
      <c r="J1025">
        <f t="shared" si="89"/>
        <v>1.9680673468336865E-2</v>
      </c>
    </row>
    <row r="1026" spans="2:10" x14ac:dyDescent="0.25">
      <c r="B1026" s="1">
        <v>43476</v>
      </c>
      <c r="C1026">
        <f>ASURB.MX!H1013</f>
        <v>-9.1071046204693924E-4</v>
      </c>
      <c r="D1026">
        <f t="shared" si="93"/>
        <v>1.9751321803834347E-4</v>
      </c>
      <c r="E1026">
        <f t="shared" si="91"/>
        <v>5.2255962026979703E-4</v>
      </c>
      <c r="F1026">
        <f t="shared" si="92"/>
        <v>3.8997735450742695E-4</v>
      </c>
      <c r="G1026">
        <f t="shared" si="90"/>
        <v>3.6934376332301667E-4</v>
      </c>
      <c r="H1026">
        <f t="shared" si="94"/>
        <v>2.9525736292828125E-8</v>
      </c>
      <c r="J1026">
        <f t="shared" si="89"/>
        <v>1.9218318431200393E-2</v>
      </c>
    </row>
    <row r="1027" spans="2:10" x14ac:dyDescent="0.25">
      <c r="B1027" s="1">
        <v>43479</v>
      </c>
      <c r="C1027">
        <f>ASURB.MX!H1014</f>
        <v>-1.2346240789438943E-2</v>
      </c>
      <c r="D1027">
        <f t="shared" si="93"/>
        <v>1.9676542116194189E-4</v>
      </c>
      <c r="E1027">
        <f t="shared" si="91"/>
        <v>5.2166129187380245E-4</v>
      </c>
      <c r="F1027">
        <f t="shared" si="92"/>
        <v>3.8510231106302469E-4</v>
      </c>
      <c r="G1027">
        <f t="shared" si="90"/>
        <v>3.592500079879782E-4</v>
      </c>
      <c r="H1027">
        <f t="shared" si="94"/>
        <v>2.6401240956027734E-8</v>
      </c>
      <c r="J1027">
        <f t="shared" si="89"/>
        <v>1.8953891631746187E-2</v>
      </c>
    </row>
    <row r="1028" spans="2:10" x14ac:dyDescent="0.25">
      <c r="B1028" s="1">
        <v>43480</v>
      </c>
      <c r="C1028">
        <f>ASURB.MX!H1015</f>
        <v>2.5891116921360219E-2</v>
      </c>
      <c r="D1028">
        <f t="shared" si="93"/>
        <v>1.970649162212147E-4</v>
      </c>
      <c r="E1028">
        <f t="shared" si="91"/>
        <v>5.2209449970277522E-4</v>
      </c>
      <c r="F1028">
        <f t="shared" si="92"/>
        <v>4.2224490136565215E-4</v>
      </c>
      <c r="G1028">
        <f t="shared" si="90"/>
        <v>3.7372655205729686E-4</v>
      </c>
      <c r="H1028">
        <f t="shared" si="94"/>
        <v>3.1209333576280509E-8</v>
      </c>
      <c r="J1028">
        <f t="shared" si="89"/>
        <v>1.9332008484823734E-2</v>
      </c>
    </row>
    <row r="1029" spans="2:10" x14ac:dyDescent="0.25">
      <c r="B1029" s="1">
        <v>43481</v>
      </c>
      <c r="C1029">
        <f>ASURB.MX!H1016</f>
        <v>-5.9939157860856049E-4</v>
      </c>
      <c r="D1029">
        <f t="shared" si="93"/>
        <v>2.1074153591379066E-4</v>
      </c>
      <c r="E1029">
        <f t="shared" si="91"/>
        <v>5.3343061628872057E-4</v>
      </c>
      <c r="F1029">
        <f t="shared" si="92"/>
        <v>3.1787945280307983E-4</v>
      </c>
      <c r="G1029">
        <f t="shared" si="90"/>
        <v>3.5635249493918316E-4</v>
      </c>
      <c r="H1029">
        <f t="shared" si="94"/>
        <v>2.1202551388294535E-8</v>
      </c>
      <c r="J1029">
        <f t="shared" si="89"/>
        <v>1.887730105018149E-2</v>
      </c>
    </row>
    <row r="1030" spans="2:10" x14ac:dyDescent="0.25">
      <c r="B1030" s="1">
        <v>43482</v>
      </c>
      <c r="C1030">
        <f>ASURB.MX!H1017</f>
        <v>3.3522778421537381E-3</v>
      </c>
      <c r="D1030">
        <f t="shared" si="93"/>
        <v>2.0218621657700024E-4</v>
      </c>
      <c r="E1030">
        <f t="shared" si="91"/>
        <v>5.3336043497075514E-4</v>
      </c>
      <c r="F1030">
        <f t="shared" si="92"/>
        <v>2.7356948501820727E-4</v>
      </c>
      <c r="G1030">
        <f t="shared" si="90"/>
        <v>3.4029312580699717E-4</v>
      </c>
      <c r="H1030">
        <f t="shared" si="94"/>
        <v>1.9073518377062614E-8</v>
      </c>
      <c r="J1030">
        <f t="shared" si="89"/>
        <v>1.8447035691595469E-2</v>
      </c>
    </row>
    <row r="1031" spans="2:10" x14ac:dyDescent="0.25">
      <c r="B1031" s="1">
        <v>43483</v>
      </c>
      <c r="C1031">
        <f>ASURB.MX!H1018</f>
        <v>4.5019200454598013E-3</v>
      </c>
      <c r="D1031">
        <f t="shared" si="93"/>
        <v>2.0231360898497006E-4</v>
      </c>
      <c r="E1031">
        <f t="shared" si="91"/>
        <v>5.2653336866008264E-4</v>
      </c>
      <c r="F1031">
        <f t="shared" si="92"/>
        <v>2.0939596282584496E-4</v>
      </c>
      <c r="G1031">
        <f t="shared" si="90"/>
        <v>3.2540122840649062E-4</v>
      </c>
      <c r="H1031">
        <f t="shared" si="94"/>
        <v>1.5150562054857083E-8</v>
      </c>
      <c r="J1031">
        <f t="shared" si="89"/>
        <v>1.8038881018691003E-2</v>
      </c>
    </row>
    <row r="1032" spans="2:10" x14ac:dyDescent="0.25">
      <c r="B1032" s="1">
        <v>43486</v>
      </c>
      <c r="C1032">
        <f>ASURB.MX!H1019</f>
        <v>-5.1295956200975157E-3</v>
      </c>
      <c r="D1032">
        <f t="shared" si="93"/>
        <v>1.9894156176215939E-4</v>
      </c>
      <c r="E1032">
        <f t="shared" si="91"/>
        <v>5.2692514279353798E-4</v>
      </c>
      <c r="F1032">
        <f t="shared" si="92"/>
        <v>1.6118099461007683E-4</v>
      </c>
      <c r="G1032">
        <f t="shared" si="90"/>
        <v>3.1148361821591117E-4</v>
      </c>
      <c r="H1032">
        <f t="shared" si="94"/>
        <v>1.2665714470839454E-8</v>
      </c>
      <c r="J1032">
        <f t="shared" si="89"/>
        <v>1.7648898498657393E-2</v>
      </c>
    </row>
    <row r="1033" spans="2:10" x14ac:dyDescent="0.25">
      <c r="B1033" s="1">
        <v>43487</v>
      </c>
      <c r="C1033">
        <f>ASURB.MX!H1020</f>
        <v>1.2213895878288259E-2</v>
      </c>
      <c r="D1033">
        <f t="shared" si="93"/>
        <v>2.0312692700905102E-4</v>
      </c>
      <c r="E1033">
        <f t="shared" si="91"/>
        <v>5.2711350161950088E-4</v>
      </c>
      <c r="F1033">
        <f t="shared" si="92"/>
        <v>1.5026413588143509E-4</v>
      </c>
      <c r="G1033">
        <f t="shared" si="90"/>
        <v>3.0393104074720174E-4</v>
      </c>
      <c r="H1033">
        <f t="shared" si="94"/>
        <v>1.0161469346534028E-8</v>
      </c>
      <c r="J1033">
        <f t="shared" si="89"/>
        <v>1.7433618119805244E-2</v>
      </c>
    </row>
    <row r="1034" spans="2:10" x14ac:dyDescent="0.25">
      <c r="B1034" s="1">
        <v>43488</v>
      </c>
      <c r="C1034">
        <f>ASURB.MX!H1021</f>
        <v>8.2070381190485486E-3</v>
      </c>
      <c r="D1034">
        <f t="shared" si="93"/>
        <v>2.0443621333333416E-4</v>
      </c>
      <c r="E1034">
        <f t="shared" si="91"/>
        <v>5.2599867314824609E-4</v>
      </c>
      <c r="F1034">
        <f t="shared" si="92"/>
        <v>1.1568011963969217E-4</v>
      </c>
      <c r="G1034">
        <f t="shared" si="90"/>
        <v>2.9292237020238376E-4</v>
      </c>
      <c r="H1034">
        <f t="shared" si="94"/>
        <v>7.8297999574540549E-9</v>
      </c>
      <c r="J1034">
        <f t="shared" si="89"/>
        <v>1.7114975027804853E-2</v>
      </c>
    </row>
    <row r="1035" spans="2:10" x14ac:dyDescent="0.25">
      <c r="B1035" s="1">
        <v>43489</v>
      </c>
      <c r="C1035">
        <f>ASURB.MX!H1022</f>
        <v>-9.3791442045185278E-4</v>
      </c>
      <c r="D1035">
        <f t="shared" si="93"/>
        <v>2.0346058282158018E-4</v>
      </c>
      <c r="E1035">
        <f t="shared" si="91"/>
        <v>5.2124378705263803E-4</v>
      </c>
      <c r="F1035">
        <f t="shared" si="92"/>
        <v>1.1504061618181421E-4</v>
      </c>
      <c r="G1035">
        <f t="shared" si="90"/>
        <v>2.7933262474845862E-4</v>
      </c>
      <c r="H1035">
        <f t="shared" si="94"/>
        <v>5.7565667461539997E-9</v>
      </c>
      <c r="J1035">
        <f t="shared" si="89"/>
        <v>1.6713246984008182E-2</v>
      </c>
    </row>
    <row r="1036" spans="2:10" x14ac:dyDescent="0.25">
      <c r="B1036" s="1">
        <v>43490</v>
      </c>
      <c r="C1036">
        <f>ASURB.MX!H1023</f>
        <v>3.5126107668896444E-3</v>
      </c>
      <c r="D1036">
        <f t="shared" si="93"/>
        <v>2.0280004368127721E-4</v>
      </c>
      <c r="E1036">
        <f t="shared" si="91"/>
        <v>5.0345978427252869E-4</v>
      </c>
      <c r="F1036">
        <f t="shared" si="92"/>
        <v>1.0910514507341657E-4</v>
      </c>
      <c r="G1036">
        <f t="shared" si="90"/>
        <v>2.6690847153650472E-4</v>
      </c>
      <c r="H1036">
        <f t="shared" si="94"/>
        <v>4.1098905220689115E-9</v>
      </c>
      <c r="J1036">
        <f t="shared" si="89"/>
        <v>1.6337333672803059E-2</v>
      </c>
    </row>
    <row r="1037" spans="2:10" x14ac:dyDescent="0.25">
      <c r="B1037" s="1">
        <v>43493</v>
      </c>
      <c r="C1037">
        <f>ASURB.MX!H1024</f>
        <v>-3.5712260966118902E-3</v>
      </c>
      <c r="D1037">
        <f t="shared" si="93"/>
        <v>1.9332404799376045E-4</v>
      </c>
      <c r="E1037">
        <f t="shared" si="91"/>
        <v>5.0302842435213783E-4</v>
      </c>
      <c r="F1037">
        <f t="shared" si="92"/>
        <v>1.0680063845232476E-4</v>
      </c>
      <c r="G1037">
        <f t="shared" si="90"/>
        <v>2.5508177835741454E-4</v>
      </c>
      <c r="H1037">
        <f t="shared" si="94"/>
        <v>3.8140172596698026E-9</v>
      </c>
      <c r="J1037">
        <f t="shared" si="89"/>
        <v>1.5971279797105005E-2</v>
      </c>
    </row>
    <row r="1038" spans="2:10" x14ac:dyDescent="0.25">
      <c r="B1038" s="1">
        <v>43494</v>
      </c>
      <c r="C1038">
        <f>ASURB.MX!H1025</f>
        <v>1.1137310239100725E-3</v>
      </c>
      <c r="D1038">
        <f t="shared" si="93"/>
        <v>1.7917955214459403E-4</v>
      </c>
      <c r="E1038">
        <f t="shared" si="91"/>
        <v>5.0315541437338481E-4</v>
      </c>
      <c r="F1038">
        <f t="shared" si="92"/>
        <v>8.2885689415743084E-5</v>
      </c>
      <c r="G1038">
        <f t="shared" si="90"/>
        <v>2.4326967034127124E-4</v>
      </c>
      <c r="H1038">
        <f t="shared" si="94"/>
        <v>4.1075432504640552E-9</v>
      </c>
      <c r="J1038">
        <f t="shared" si="89"/>
        <v>1.5597104549924362E-2</v>
      </c>
    </row>
    <row r="1039" spans="2:10" x14ac:dyDescent="0.25">
      <c r="B1039" s="1">
        <v>43495</v>
      </c>
      <c r="C1039">
        <f>ASURB.MX!H1026</f>
        <v>4.7340676982826147E-3</v>
      </c>
      <c r="D1039">
        <f t="shared" si="93"/>
        <v>1.786984115399144E-4</v>
      </c>
      <c r="E1039">
        <f t="shared" si="91"/>
        <v>4.9938222240717355E-4</v>
      </c>
      <c r="F1039">
        <f t="shared" si="92"/>
        <v>2.7840138334049772E-5</v>
      </c>
      <c r="G1039">
        <f t="shared" si="90"/>
        <v>2.3299237920289942E-4</v>
      </c>
      <c r="H1039">
        <f t="shared" si="94"/>
        <v>2.9478349245892631E-9</v>
      </c>
      <c r="J1039">
        <f t="shared" si="89"/>
        <v>1.5264087892923685E-2</v>
      </c>
    </row>
    <row r="1040" spans="2:10" x14ac:dyDescent="0.25">
      <c r="B1040" s="1">
        <v>43496</v>
      </c>
      <c r="C1040">
        <f>ASURB.MX!H1027</f>
        <v>8.4767918022524754E-3</v>
      </c>
      <c r="D1040">
        <f t="shared" si="93"/>
        <v>1.786376009515389E-4</v>
      </c>
      <c r="E1040">
        <f t="shared" si="91"/>
        <v>4.9704052152832121E-4</v>
      </c>
      <c r="F1040">
        <f t="shared" si="92"/>
        <v>2.7288220708545346E-5</v>
      </c>
      <c r="G1040">
        <f t="shared" si="90"/>
        <v>2.2549415210728133E-4</v>
      </c>
      <c r="H1040">
        <f t="shared" si="94"/>
        <v>2.1955363862107066E-9</v>
      </c>
      <c r="J1040">
        <f t="shared" si="89"/>
        <v>1.5016462702889829E-2</v>
      </c>
    </row>
    <row r="1041" spans="2:10" x14ac:dyDescent="0.25">
      <c r="B1041" s="1">
        <v>43497</v>
      </c>
      <c r="C1041">
        <f>ASURB.MX!H1028</f>
        <v>-3.7283482960357744E-2</v>
      </c>
      <c r="D1041">
        <f t="shared" si="93"/>
        <v>1.7247125024236784E-4</v>
      </c>
      <c r="E1041">
        <f t="shared" si="91"/>
        <v>4.9234012598708043E-4</v>
      </c>
      <c r="F1041">
        <f t="shared" si="92"/>
        <v>3.0543572301891189E-5</v>
      </c>
      <c r="G1041">
        <f t="shared" si="90"/>
        <v>2.7968529729812319E-4</v>
      </c>
      <c r="H1041">
        <f t="shared" si="94"/>
        <v>1.1494851886073722E-8</v>
      </c>
      <c r="J1041">
        <f t="shared" ref="J1041:J1067" si="95">SQRT(G1041)</f>
        <v>1.6723794345127638E-2</v>
      </c>
    </row>
    <row r="1042" spans="2:10" x14ac:dyDescent="0.25">
      <c r="B1042" s="1">
        <v>43501</v>
      </c>
      <c r="C1042">
        <f>ASURB.MX!H1029</f>
        <v>2.5536152517584152E-2</v>
      </c>
      <c r="D1042">
        <f t="shared" si="93"/>
        <v>2.3093783121144195E-4</v>
      </c>
      <c r="E1042">
        <f t="shared" si="91"/>
        <v>4.9024414711539986E-4</v>
      </c>
      <c r="F1042">
        <f t="shared" si="92"/>
        <v>1.9409761244296435E-4</v>
      </c>
      <c r="G1042">
        <f t="shared" ref="G1042:G1067" si="96">$M$14*(G1041)+(1-$M$14)*(C1042^2)</f>
        <v>2.9701479895874374E-4</v>
      </c>
      <c r="H1042">
        <f t="shared" si="94"/>
        <v>4.3661656666779612E-9</v>
      </c>
      <c r="J1042">
        <f t="shared" si="95"/>
        <v>1.7234117295607098E-2</v>
      </c>
    </row>
    <row r="1043" spans="2:10" x14ac:dyDescent="0.25">
      <c r="B1043" s="1">
        <v>43502</v>
      </c>
      <c r="C1043">
        <f>ASURB.MX!H1030</f>
        <v>-2.1762533116941568E-2</v>
      </c>
      <c r="D1043">
        <f t="shared" si="93"/>
        <v>2.4752030069833574E-4</v>
      </c>
      <c r="E1043">
        <f t="shared" si="91"/>
        <v>4.962158274837748E-4</v>
      </c>
      <c r="F1043">
        <f t="shared" si="92"/>
        <v>2.5908446196256426E-4</v>
      </c>
      <c r="G1043">
        <f t="shared" si="96"/>
        <v>3.0523227773773348E-4</v>
      </c>
      <c r="H1043">
        <f t="shared" si="94"/>
        <v>3.3306722937959721E-9</v>
      </c>
      <c r="J1043">
        <f t="shared" si="95"/>
        <v>1.7470898023219456E-2</v>
      </c>
    </row>
    <row r="1044" spans="2:10" x14ac:dyDescent="0.25">
      <c r="B1044" s="1">
        <v>43503</v>
      </c>
      <c r="C1044">
        <f>ASURB.MX!H1031</f>
        <v>-2.8009438836292012E-2</v>
      </c>
      <c r="D1044">
        <f t="shared" si="93"/>
        <v>2.6921913690759449E-4</v>
      </c>
      <c r="E1044">
        <f t="shared" si="91"/>
        <v>4.8001905611747171E-4</v>
      </c>
      <c r="F1044">
        <f t="shared" si="92"/>
        <v>2.9891739747174497E-4</v>
      </c>
      <c r="G1044">
        <f t="shared" si="96"/>
        <v>3.2753557852541957E-4</v>
      </c>
      <c r="H1044">
        <f t="shared" si="94"/>
        <v>3.400807362965202E-9</v>
      </c>
      <c r="J1044">
        <f t="shared" si="95"/>
        <v>1.8097944041393751E-2</v>
      </c>
    </row>
    <row r="1045" spans="2:10" x14ac:dyDescent="0.25">
      <c r="B1045" s="1">
        <v>43504</v>
      </c>
      <c r="C1045">
        <f>ASURB.MX!H1032</f>
        <v>-2.2225535200552298E-2</v>
      </c>
      <c r="D1045">
        <f t="shared" si="93"/>
        <v>2.9626588254296539E-4</v>
      </c>
      <c r="E1045">
        <f t="shared" si="91"/>
        <v>4.5865001947237869E-4</v>
      </c>
      <c r="F1045">
        <f t="shared" si="92"/>
        <v>3.5439218760658579E-4</v>
      </c>
      <c r="G1045">
        <f t="shared" si="96"/>
        <v>3.3528054706375831E-4</v>
      </c>
      <c r="H1045">
        <f t="shared" si="94"/>
        <v>1.5221440476700174E-9</v>
      </c>
      <c r="J1045">
        <f t="shared" si="95"/>
        <v>1.8310667575589874E-2</v>
      </c>
    </row>
    <row r="1046" spans="2:10" x14ac:dyDescent="0.25">
      <c r="B1046" s="1">
        <v>43507</v>
      </c>
      <c r="C1046">
        <f>ASURB.MX!H1033</f>
        <v>6.5166780774944177E-3</v>
      </c>
      <c r="D1046">
        <f t="shared" si="93"/>
        <v>3.1279206846553169E-4</v>
      </c>
      <c r="E1046">
        <f t="shared" si="91"/>
        <v>4.6194195262822706E-4</v>
      </c>
      <c r="F1046">
        <f t="shared" si="92"/>
        <v>3.8134808497658794E-4</v>
      </c>
      <c r="G1046">
        <f t="shared" si="96"/>
        <v>3.2165493517685381E-4</v>
      </c>
      <c r="H1046">
        <f t="shared" si="94"/>
        <v>7.8550406342661783E-11</v>
      </c>
      <c r="J1046">
        <f t="shared" si="95"/>
        <v>1.793474101226036E-2</v>
      </c>
    </row>
    <row r="1047" spans="2:10" x14ac:dyDescent="0.25">
      <c r="B1047" s="1">
        <v>43508</v>
      </c>
      <c r="C1047">
        <f>ASURB.MX!H1034</f>
        <v>6.474488892237667E-3</v>
      </c>
      <c r="D1047">
        <f t="shared" si="93"/>
        <v>3.1286683087752203E-4</v>
      </c>
      <c r="E1047">
        <f t="shared" ref="E1047:E1067" si="97">_xlfn.VAR.S(C977:C1046)</f>
        <v>4.6249686348325393E-4</v>
      </c>
      <c r="F1047">
        <f t="shared" si="92"/>
        <v>3.8923364637539186E-4</v>
      </c>
      <c r="G1047">
        <f t="shared" si="96"/>
        <v>3.0863786528002776E-4</v>
      </c>
      <c r="H1047">
        <f t="shared" si="94"/>
        <v>1.7884150024790068E-11</v>
      </c>
      <c r="J1047">
        <f t="shared" si="95"/>
        <v>1.7568092249303217E-2</v>
      </c>
    </row>
    <row r="1048" spans="2:10" x14ac:dyDescent="0.25">
      <c r="B1048" s="1">
        <v>43509</v>
      </c>
      <c r="C1048">
        <f>ASURB.MX!H1035</f>
        <v>-3.0110609149078468E-2</v>
      </c>
      <c r="D1048">
        <f t="shared" si="93"/>
        <v>3.1347551455325441E-4</v>
      </c>
      <c r="E1048">
        <f t="shared" si="97"/>
        <v>4.56160663199E-4</v>
      </c>
      <c r="F1048">
        <f t="shared" si="92"/>
        <v>4.0619265534257029E-4</v>
      </c>
      <c r="G1048">
        <f t="shared" si="96"/>
        <v>3.3646535942344081E-4</v>
      </c>
      <c r="H1048">
        <f t="shared" si="94"/>
        <v>5.2853296715523615E-10</v>
      </c>
      <c r="J1048">
        <f t="shared" si="95"/>
        <v>1.8342992106617741E-2</v>
      </c>
    </row>
    <row r="1049" spans="2:10" x14ac:dyDescent="0.25">
      <c r="B1049" s="1">
        <v>43510</v>
      </c>
      <c r="C1049">
        <f>ASURB.MX!H1036</f>
        <v>-2.6895380630982931E-3</v>
      </c>
      <c r="D1049">
        <f t="shared" si="93"/>
        <v>3.2298351123343676E-4</v>
      </c>
      <c r="E1049">
        <f t="shared" si="97"/>
        <v>4.6462996750282545E-4</v>
      </c>
      <c r="F1049">
        <f t="shared" si="92"/>
        <v>4.5680602046012326E-4</v>
      </c>
      <c r="G1049">
        <f t="shared" si="96"/>
        <v>3.211450798709124E-4</v>
      </c>
      <c r="H1049">
        <f t="shared" si="94"/>
        <v>3.379829874713172E-12</v>
      </c>
      <c r="J1049">
        <f t="shared" si="95"/>
        <v>1.7920521194176035E-2</v>
      </c>
    </row>
    <row r="1050" spans="2:10" x14ac:dyDescent="0.25">
      <c r="B1050" s="1">
        <v>43511</v>
      </c>
      <c r="C1050">
        <f>ASURB.MX!H1037</f>
        <v>5.5950910363265355E-3</v>
      </c>
      <c r="D1050">
        <f t="shared" si="93"/>
        <v>2.8873056768041126E-4</v>
      </c>
      <c r="E1050">
        <f t="shared" si="97"/>
        <v>4.2018296621745344E-4</v>
      </c>
      <c r="F1050">
        <f t="shared" si="92"/>
        <v>4.4004716919553356E-4</v>
      </c>
      <c r="G1050">
        <f t="shared" si="96"/>
        <v>3.0765783128478382E-4</v>
      </c>
      <c r="H1050">
        <f t="shared" si="94"/>
        <v>3.5824130754940613E-10</v>
      </c>
      <c r="J1050">
        <f t="shared" si="95"/>
        <v>1.7540177629795654E-2</v>
      </c>
    </row>
    <row r="1051" spans="2:10" x14ac:dyDescent="0.25">
      <c r="B1051" s="1">
        <v>43514</v>
      </c>
      <c r="C1051">
        <f>ASURB.MX!H1038</f>
        <v>5.7541671164125421E-3</v>
      </c>
      <c r="D1051">
        <f t="shared" si="93"/>
        <v>2.8033644164080813E-4</v>
      </c>
      <c r="E1051">
        <f t="shared" si="97"/>
        <v>3.8808675277747604E-4</v>
      </c>
      <c r="F1051">
        <f t="shared" ref="F1051:F1067" si="98">_xlfn.VAR.S(C1041:C1050)</f>
        <v>4.2936071550277806E-4</v>
      </c>
      <c r="G1051">
        <f t="shared" si="96"/>
        <v>2.948822017525346E-4</v>
      </c>
      <c r="H1051">
        <f t="shared" si="94"/>
        <v>2.1157913722789278E-10</v>
      </c>
      <c r="J1051">
        <f t="shared" si="95"/>
        <v>1.7172134455347553E-2</v>
      </c>
    </row>
    <row r="1052" spans="2:10" x14ac:dyDescent="0.25">
      <c r="B1052" s="1">
        <v>43515</v>
      </c>
      <c r="C1052">
        <f>ASURB.MX!H1039</f>
        <v>-1.475356505687688E-2</v>
      </c>
      <c r="D1052">
        <f t="shared" si="93"/>
        <v>2.5099368963011406E-4</v>
      </c>
      <c r="E1052">
        <f t="shared" si="97"/>
        <v>3.7946916037235283E-4</v>
      </c>
      <c r="F1052">
        <f t="shared" si="98"/>
        <v>3.5169528065335365E-4</v>
      </c>
      <c r="G1052">
        <f t="shared" si="96"/>
        <v>2.9128914594956956E-4</v>
      </c>
      <c r="H1052">
        <f t="shared" si="94"/>
        <v>1.6237237999931468E-9</v>
      </c>
      <c r="J1052">
        <f t="shared" si="95"/>
        <v>1.7067195022896105E-2</v>
      </c>
    </row>
    <row r="1053" spans="2:10" x14ac:dyDescent="0.25">
      <c r="B1053" s="1">
        <v>43516</v>
      </c>
      <c r="C1053">
        <f>ASURB.MX!H1040</f>
        <v>2.3244653347087644E-2</v>
      </c>
      <c r="D1053">
        <f t="shared" si="93"/>
        <v>2.4186967705304381E-4</v>
      </c>
      <c r="E1053">
        <f t="shared" si="97"/>
        <v>3.7102423681228215E-4</v>
      </c>
      <c r="F1053">
        <f t="shared" si="98"/>
        <v>2.362170060121063E-4</v>
      </c>
      <c r="G1053">
        <f t="shared" si="96"/>
        <v>3.0287712023649525E-4</v>
      </c>
      <c r="H1053">
        <f t="shared" si="94"/>
        <v>3.7219081237820554E-9</v>
      </c>
      <c r="J1053">
        <f t="shared" si="95"/>
        <v>1.7403365198618778E-2</v>
      </c>
    </row>
    <row r="1054" spans="2:10" x14ac:dyDescent="0.25">
      <c r="B1054" s="1">
        <v>43517</v>
      </c>
      <c r="C1054">
        <f>ASURB.MX!H1041</f>
        <v>-2.1711530257056103E-3</v>
      </c>
      <c r="D1054">
        <f t="shared" si="93"/>
        <v>2.4094713039075723E-4</v>
      </c>
      <c r="E1054">
        <f t="shared" si="97"/>
        <v>3.7311703921334634E-4</v>
      </c>
      <c r="F1054">
        <f t="shared" si="98"/>
        <v>3.1634760298016263E-4</v>
      </c>
      <c r="G1054">
        <f t="shared" si="96"/>
        <v>2.8900256567146974E-4</v>
      </c>
      <c r="H1054">
        <f t="shared" si="94"/>
        <v>2.3093248600187491E-9</v>
      </c>
      <c r="J1054">
        <f t="shared" si="95"/>
        <v>1.7000075460758102E-2</v>
      </c>
    </row>
    <row r="1055" spans="2:10" x14ac:dyDescent="0.25">
      <c r="B1055" s="1">
        <v>43518</v>
      </c>
      <c r="C1055">
        <f>ASURB.MX!H1042</f>
        <v>2.7053903150560509E-3</v>
      </c>
      <c r="D1055">
        <f t="shared" si="93"/>
        <v>2.4099790745957117E-4</v>
      </c>
      <c r="E1055">
        <f t="shared" si="97"/>
        <v>3.0181259418869059E-4</v>
      </c>
      <c r="F1055">
        <f t="shared" si="98"/>
        <v>2.5110966673279344E-4</v>
      </c>
      <c r="G1055">
        <f t="shared" si="96"/>
        <v>2.7589487192902328E-4</v>
      </c>
      <c r="H1055">
        <f t="shared" si="94"/>
        <v>1.2177981291822029E-9</v>
      </c>
      <c r="J1055">
        <f t="shared" si="95"/>
        <v>1.6610083441362458E-2</v>
      </c>
    </row>
    <row r="1056" spans="2:10" x14ac:dyDescent="0.25">
      <c r="B1056" s="1">
        <v>43521</v>
      </c>
      <c r="C1056">
        <f>ASURB.MX!H1043</f>
        <v>1.5695140523401597E-3</v>
      </c>
      <c r="D1056">
        <f t="shared" si="93"/>
        <v>2.3471359057295192E-4</v>
      </c>
      <c r="E1056">
        <f t="shared" si="97"/>
        <v>2.7672981237556702E-4</v>
      </c>
      <c r="F1056">
        <f t="shared" si="98"/>
        <v>2.0362962482355998E-4</v>
      </c>
      <c r="G1056">
        <f t="shared" si="96"/>
        <v>2.6317116878654098E-4</v>
      </c>
      <c r="H1056">
        <f t="shared" si="94"/>
        <v>8.0983375778253855E-10</v>
      </c>
      <c r="J1056">
        <f t="shared" si="95"/>
        <v>1.6222551241606264E-2</v>
      </c>
    </row>
    <row r="1057" spans="2:10" x14ac:dyDescent="0.25">
      <c r="B1057" s="1">
        <v>43522</v>
      </c>
      <c r="C1057">
        <f>ASURB.MX!H1044</f>
        <v>2.933157573555811E-2</v>
      </c>
      <c r="D1057">
        <f t="shared" si="93"/>
        <v>2.3496054569867628E-4</v>
      </c>
      <c r="E1057">
        <f t="shared" si="97"/>
        <v>2.7590086346193952E-4</v>
      </c>
      <c r="F1057">
        <f t="shared" si="98"/>
        <v>1.9897500978501795E-4</v>
      </c>
      <c r="G1057">
        <f t="shared" si="96"/>
        <v>2.909595398764757E-4</v>
      </c>
      <c r="H1057">
        <f t="shared" si="94"/>
        <v>3.1358873489252124E-9</v>
      </c>
      <c r="J1057">
        <f t="shared" si="95"/>
        <v>1.7057536160784644E-2</v>
      </c>
    </row>
    <row r="1058" spans="2:10" x14ac:dyDescent="0.25">
      <c r="B1058" s="1">
        <v>43523</v>
      </c>
      <c r="C1058">
        <f>ASURB.MX!H1045</f>
        <v>1.5684587458657515E-2</v>
      </c>
      <c r="D1058">
        <f t="shared" si="93"/>
        <v>2.60458914505556E-4</v>
      </c>
      <c r="E1058">
        <f t="shared" si="97"/>
        <v>2.7747174132165901E-4</v>
      </c>
      <c r="F1058">
        <f t="shared" si="98"/>
        <v>2.8633141297964914E-4</v>
      </c>
      <c r="G1058">
        <f t="shared" si="96"/>
        <v>2.8886771105883984E-4</v>
      </c>
      <c r="H1058">
        <f t="shared" si="94"/>
        <v>8.0705972160587179E-10</v>
      </c>
      <c r="J1058">
        <f t="shared" si="95"/>
        <v>1.6996108703430907E-2</v>
      </c>
    </row>
    <row r="1059" spans="2:10" x14ac:dyDescent="0.25">
      <c r="B1059" s="1">
        <v>43524</v>
      </c>
      <c r="C1059">
        <f>ASURB.MX!H1046</f>
        <v>-1.9774438727963767E-2</v>
      </c>
      <c r="D1059">
        <f t="shared" si="93"/>
        <v>2.4592923580503439E-4</v>
      </c>
      <c r="E1059">
        <f t="shared" si="97"/>
        <v>2.5878674940440143E-4</v>
      </c>
      <c r="F1059">
        <f t="shared" si="98"/>
        <v>1.7082246022899781E-4</v>
      </c>
      <c r="G1059">
        <f t="shared" si="96"/>
        <v>2.9362159872026134E-4</v>
      </c>
      <c r="H1059">
        <f t="shared" si="94"/>
        <v>2.2745614804377151E-9</v>
      </c>
      <c r="J1059">
        <f t="shared" si="95"/>
        <v>1.7135390241259794E-2</v>
      </c>
    </row>
    <row r="1060" spans="2:10" x14ac:dyDescent="0.25">
      <c r="B1060" s="1">
        <v>43525</v>
      </c>
      <c r="C1060">
        <f>ASURB.MX!H1047</f>
        <v>-2.0797743169976995E-2</v>
      </c>
      <c r="D1060">
        <f t="shared" si="93"/>
        <v>2.5894625313268351E-4</v>
      </c>
      <c r="E1060">
        <f t="shared" si="97"/>
        <v>2.635443329271128E-4</v>
      </c>
      <c r="F1060">
        <f t="shared" si="98"/>
        <v>2.3462437270402778E-4</v>
      </c>
      <c r="G1060">
        <f t="shared" si="96"/>
        <v>3.0008623207802447E-4</v>
      </c>
      <c r="H1060">
        <f t="shared" si="94"/>
        <v>1.692497867623097E-9</v>
      </c>
      <c r="J1060">
        <f t="shared" si="95"/>
        <v>1.7322997202505821E-2</v>
      </c>
    </row>
    <row r="1061" spans="2:10" x14ac:dyDescent="0.25">
      <c r="B1061" s="1">
        <v>43528</v>
      </c>
      <c r="C1061">
        <f>ASURB.MX!H1048</f>
        <v>-7.9316947699117919E-3</v>
      </c>
      <c r="D1061">
        <f t="shared" si="93"/>
        <v>2.7169927247308584E-4</v>
      </c>
      <c r="E1061">
        <f t="shared" si="97"/>
        <v>2.6987517534377849E-4</v>
      </c>
      <c r="F1061">
        <f t="shared" si="98"/>
        <v>2.9914175317364802E-4</v>
      </c>
      <c r="G1061">
        <f t="shared" si="96"/>
        <v>2.8904969340713823E-4</v>
      </c>
      <c r="H1061">
        <f t="shared" si="94"/>
        <v>3.0103710658880329E-10</v>
      </c>
      <c r="J1061">
        <f t="shared" si="95"/>
        <v>1.7001461507974491E-2</v>
      </c>
    </row>
    <row r="1062" spans="2:10" x14ac:dyDescent="0.25">
      <c r="B1062" s="1">
        <v>43529</v>
      </c>
      <c r="C1062">
        <f>ASURB.MX!H1049</f>
        <v>-1.543446060025537E-3</v>
      </c>
      <c r="D1062">
        <f t="shared" si="93"/>
        <v>2.7173315461361897E-4</v>
      </c>
      <c r="E1062">
        <f t="shared" si="97"/>
        <v>2.6014891748081905E-4</v>
      </c>
      <c r="F1062">
        <f t="shared" si="98"/>
        <v>3.066956480268408E-4</v>
      </c>
      <c r="G1062">
        <f t="shared" si="96"/>
        <v>2.7571007528839171E-4</v>
      </c>
      <c r="H1062">
        <f t="shared" si="94"/>
        <v>1.581589805343485E-11</v>
      </c>
      <c r="J1062">
        <f t="shared" si="95"/>
        <v>1.660451972471326E-2</v>
      </c>
    </row>
    <row r="1063" spans="2:10" x14ac:dyDescent="0.25">
      <c r="B1063" s="1">
        <v>43530</v>
      </c>
      <c r="C1063">
        <f>ASURB.MX!H1050</f>
        <v>-1.5774366725620826E-3</v>
      </c>
      <c r="D1063">
        <f t="shared" si="93"/>
        <v>2.7135878808836993E-4</v>
      </c>
      <c r="E1063">
        <f t="shared" si="97"/>
        <v>2.5586067898787526E-4</v>
      </c>
      <c r="F1063">
        <f t="shared" si="98"/>
        <v>2.787497172497687E-4</v>
      </c>
      <c r="G1063">
        <f t="shared" si="96"/>
        <v>2.6299613154159748E-4</v>
      </c>
      <c r="H1063">
        <f t="shared" si="94"/>
        <v>6.9934024519276053E-11</v>
      </c>
      <c r="J1063">
        <f t="shared" si="95"/>
        <v>1.6217155470106263E-2</v>
      </c>
    </row>
    <row r="1064" spans="2:10" x14ac:dyDescent="0.25">
      <c r="B1064" s="1">
        <v>43531</v>
      </c>
      <c r="C1064">
        <f>ASURB.MX!H1051</f>
        <v>-2.6004583920394165E-2</v>
      </c>
      <c r="D1064">
        <f t="shared" si="93"/>
        <v>2.6440496236295743E-4</v>
      </c>
      <c r="E1064">
        <f t="shared" si="97"/>
        <v>2.5447390773973317E-4</v>
      </c>
      <c r="F1064">
        <f t="shared" si="98"/>
        <v>2.2335239275794944E-4</v>
      </c>
      <c r="G1064">
        <f t="shared" si="96"/>
        <v>2.822257075197606E-4</v>
      </c>
      <c r="H1064">
        <f t="shared" si="94"/>
        <v>3.1757895794372353E-10</v>
      </c>
      <c r="J1064">
        <f t="shared" si="95"/>
        <v>1.6799574623179023E-2</v>
      </c>
    </row>
    <row r="1065" spans="2:10" x14ac:dyDescent="0.25">
      <c r="B1065" s="1">
        <v>43532</v>
      </c>
      <c r="C1065">
        <f>ASURB.MX!H1052</f>
        <v>1.1470300251380792E-2</v>
      </c>
      <c r="D1065">
        <f t="shared" si="93"/>
        <v>2.7881113496652473E-4</v>
      </c>
      <c r="E1065">
        <f t="shared" si="97"/>
        <v>2.6540518551927488E-4</v>
      </c>
      <c r="F1065">
        <f t="shared" si="98"/>
        <v>2.8926884329534617E-4</v>
      </c>
      <c r="G1065">
        <f t="shared" si="96"/>
        <v>2.7521507903364523E-4</v>
      </c>
      <c r="H1065">
        <f t="shared" si="94"/>
        <v>1.2931618272397855E-11</v>
      </c>
      <c r="J1065">
        <f t="shared" si="95"/>
        <v>1.6589607561170495E-2</v>
      </c>
    </row>
    <row r="1066" spans="2:10" x14ac:dyDescent="0.25">
      <c r="B1066" s="1">
        <v>43535</v>
      </c>
      <c r="C1066">
        <f>ASURB.MX!H1053</f>
        <v>-2.9195356670423181E-3</v>
      </c>
      <c r="D1066">
        <f t="shared" si="93"/>
        <v>2.8601863955714181E-4</v>
      </c>
      <c r="E1066">
        <f t="shared" si="97"/>
        <v>2.3853150529125561E-4</v>
      </c>
      <c r="F1066">
        <f t="shared" si="98"/>
        <v>3.0774026256611309E-4</v>
      </c>
      <c r="G1066">
        <f t="shared" si="96"/>
        <v>2.6280501613365394E-4</v>
      </c>
      <c r="H1066">
        <f t="shared" si="94"/>
        <v>5.3887231244750447E-10</v>
      </c>
      <c r="J1066">
        <f t="shared" si="95"/>
        <v>1.6211262015452529E-2</v>
      </c>
    </row>
    <row r="1067" spans="2:10" x14ac:dyDescent="0.25">
      <c r="B1067" s="1">
        <v>43536</v>
      </c>
      <c r="C1067">
        <f>ASURB.MX!H1054</f>
        <v>-1.9859161154068883E-2</v>
      </c>
      <c r="D1067">
        <f t="shared" si="93"/>
        <v>2.8453113066072581E-4</v>
      </c>
      <c r="E1067">
        <f t="shared" si="97"/>
        <v>2.3862969313650308E-4</v>
      </c>
      <c r="F1067">
        <f t="shared" si="98"/>
        <v>3.0623715089293536E-4</v>
      </c>
      <c r="G1067">
        <f t="shared" si="96"/>
        <v>2.6892794263486792E-4</v>
      </c>
      <c r="H1067">
        <f t="shared" si="94"/>
        <v>2.4345947657027526E-10</v>
      </c>
      <c r="J1067">
        <f t="shared" si="95"/>
        <v>1.6399022612182346E-2</v>
      </c>
    </row>
  </sheetData>
  <mergeCells count="4">
    <mergeCell ref="B2:J4"/>
    <mergeCell ref="A6:L11"/>
    <mergeCell ref="N3:P3"/>
    <mergeCell ref="N8:Q8"/>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P1066"/>
  <sheetViews>
    <sheetView topLeftCell="AG12" zoomScale="85" zoomScaleNormal="85" workbookViewId="0">
      <selection activeCell="AW14" sqref="AW14"/>
    </sheetView>
  </sheetViews>
  <sheetFormatPr baseColWidth="10" defaultRowHeight="15" x14ac:dyDescent="0.25"/>
  <cols>
    <col min="4" max="4" width="12" bestFit="1" customWidth="1"/>
    <col min="7" max="7" width="14" bestFit="1" customWidth="1"/>
    <col min="9" max="9" width="12.5703125" bestFit="1" customWidth="1"/>
    <col min="12" max="12" width="15.140625" bestFit="1" customWidth="1"/>
    <col min="24" max="24" width="12.140625" bestFit="1" customWidth="1"/>
    <col min="27" max="27" width="12.140625" bestFit="1" customWidth="1"/>
    <col min="30" max="30" width="12" bestFit="1" customWidth="1"/>
    <col min="41" max="41" width="13.7109375" bestFit="1" customWidth="1"/>
  </cols>
  <sheetData>
    <row r="1" spans="1:42" ht="15.75" thickBot="1" x14ac:dyDescent="0.3"/>
    <row r="2" spans="1:42" x14ac:dyDescent="0.25">
      <c r="B2" s="294" t="s">
        <v>37</v>
      </c>
      <c r="C2" s="295"/>
      <c r="D2" s="295"/>
      <c r="E2" s="295"/>
      <c r="F2" s="295"/>
      <c r="G2" s="296"/>
    </row>
    <row r="3" spans="1:42" x14ac:dyDescent="0.25">
      <c r="B3" s="297"/>
      <c r="C3" s="298"/>
      <c r="D3" s="298"/>
      <c r="E3" s="298"/>
      <c r="F3" s="298"/>
      <c r="G3" s="299"/>
    </row>
    <row r="4" spans="1:42" ht="15.75" thickBot="1" x14ac:dyDescent="0.3">
      <c r="B4" s="300"/>
      <c r="C4" s="301"/>
      <c r="D4" s="301"/>
      <c r="E4" s="301"/>
      <c r="F4" s="301"/>
      <c r="G4" s="302"/>
    </row>
    <row r="5" spans="1:42" ht="15.75" thickBot="1" x14ac:dyDescent="0.3"/>
    <row r="6" spans="1:42" x14ac:dyDescent="0.25">
      <c r="A6" s="303" t="s">
        <v>38</v>
      </c>
      <c r="B6" s="304"/>
      <c r="C6" s="304"/>
      <c r="D6" s="304"/>
      <c r="E6" s="304"/>
      <c r="F6" s="304"/>
      <c r="G6" s="304"/>
      <c r="H6" s="304"/>
      <c r="I6" s="304"/>
      <c r="J6" s="304"/>
      <c r="K6" s="304"/>
      <c r="L6" s="304"/>
      <c r="M6" s="305"/>
    </row>
    <row r="7" spans="1:42" x14ac:dyDescent="0.25">
      <c r="A7" s="306"/>
      <c r="B7" s="307"/>
      <c r="C7" s="307"/>
      <c r="D7" s="307"/>
      <c r="E7" s="307"/>
      <c r="F7" s="307"/>
      <c r="G7" s="307"/>
      <c r="H7" s="307"/>
      <c r="I7" s="307"/>
      <c r="J7" s="307"/>
      <c r="K7" s="307"/>
      <c r="L7" s="307"/>
      <c r="M7" s="308"/>
    </row>
    <row r="8" spans="1:42" x14ac:dyDescent="0.25">
      <c r="A8" s="306"/>
      <c r="B8" s="307"/>
      <c r="C8" s="307"/>
      <c r="D8" s="307"/>
      <c r="E8" s="307"/>
      <c r="F8" s="307"/>
      <c r="G8" s="307"/>
      <c r="H8" s="307"/>
      <c r="I8" s="307"/>
      <c r="J8" s="307"/>
      <c r="K8" s="307"/>
      <c r="L8" s="307"/>
      <c r="M8" s="308"/>
    </row>
    <row r="9" spans="1:42" x14ac:dyDescent="0.25">
      <c r="A9" s="306"/>
      <c r="B9" s="307"/>
      <c r="C9" s="307"/>
      <c r="D9" s="307"/>
      <c r="E9" s="307"/>
      <c r="F9" s="307"/>
      <c r="G9" s="307"/>
      <c r="H9" s="307"/>
      <c r="I9" s="307"/>
      <c r="J9" s="307"/>
      <c r="K9" s="307"/>
      <c r="L9" s="307"/>
      <c r="M9" s="308"/>
    </row>
    <row r="10" spans="1:42" ht="15.75" thickBot="1" x14ac:dyDescent="0.3">
      <c r="A10" s="309"/>
      <c r="B10" s="310"/>
      <c r="C10" s="310"/>
      <c r="D10" s="310"/>
      <c r="E10" s="310"/>
      <c r="F10" s="310"/>
      <c r="G10" s="310"/>
      <c r="H10" s="310"/>
      <c r="I10" s="310"/>
      <c r="J10" s="310"/>
      <c r="K10" s="310"/>
      <c r="L10" s="310"/>
      <c r="M10" s="311"/>
    </row>
    <row r="12" spans="1:42" x14ac:dyDescent="0.25">
      <c r="B12" s="23" t="s">
        <v>39</v>
      </c>
      <c r="P12" s="23" t="s">
        <v>53</v>
      </c>
      <c r="AD12" s="23" t="s">
        <v>58</v>
      </c>
    </row>
    <row r="13" spans="1:42" ht="39" thickBot="1" x14ac:dyDescent="0.3">
      <c r="B13" s="20" t="s">
        <v>0</v>
      </c>
      <c r="C13" s="21" t="s">
        <v>24</v>
      </c>
      <c r="D13" s="20" t="s">
        <v>40</v>
      </c>
      <c r="E13" s="20" t="s">
        <v>41</v>
      </c>
      <c r="G13" s="20" t="s">
        <v>42</v>
      </c>
      <c r="H13" s="24" t="s">
        <v>43</v>
      </c>
      <c r="I13" s="24" t="s">
        <v>44</v>
      </c>
      <c r="J13" s="24" t="s">
        <v>45</v>
      </c>
      <c r="K13" s="20" t="s">
        <v>46</v>
      </c>
      <c r="L13" s="25" t="s">
        <v>47</v>
      </c>
      <c r="P13" s="20" t="s">
        <v>0</v>
      </c>
      <c r="Q13" s="21" t="s">
        <v>24</v>
      </c>
      <c r="R13" s="20" t="s">
        <v>54</v>
      </c>
      <c r="S13" s="20" t="s">
        <v>41</v>
      </c>
      <c r="U13" s="20" t="s">
        <v>42</v>
      </c>
      <c r="V13" s="24" t="s">
        <v>43</v>
      </c>
      <c r="W13" s="24" t="s">
        <v>44</v>
      </c>
      <c r="X13" s="24" t="s">
        <v>55</v>
      </c>
      <c r="Y13" s="24" t="s">
        <v>56</v>
      </c>
      <c r="Z13" s="20" t="s">
        <v>46</v>
      </c>
      <c r="AA13" s="25" t="s">
        <v>47</v>
      </c>
      <c r="AD13" s="20" t="s">
        <v>0</v>
      </c>
      <c r="AE13" s="21" t="s">
        <v>24</v>
      </c>
      <c r="AF13" s="20" t="s">
        <v>59</v>
      </c>
      <c r="AG13" s="20" t="s">
        <v>41</v>
      </c>
      <c r="AI13" s="20" t="s">
        <v>42</v>
      </c>
      <c r="AJ13" s="24" t="s">
        <v>43</v>
      </c>
      <c r="AK13" s="24" t="s">
        <v>60</v>
      </c>
      <c r="AL13" s="24" t="s">
        <v>61</v>
      </c>
      <c r="AM13" s="24" t="s">
        <v>45</v>
      </c>
      <c r="AN13" s="20" t="s">
        <v>46</v>
      </c>
      <c r="AO13" s="25" t="s">
        <v>47</v>
      </c>
    </row>
    <row r="14" spans="1:42" ht="15.75" thickTop="1" x14ac:dyDescent="0.25">
      <c r="B14" s="1">
        <v>42009</v>
      </c>
      <c r="G14" s="26">
        <f>SUM(E16:E1066)</f>
        <v>7806.232098756067</v>
      </c>
      <c r="H14" s="27">
        <v>4.9402148498461329E-5</v>
      </c>
      <c r="I14" s="26">
        <v>0.12112738293310257</v>
      </c>
      <c r="J14" s="26">
        <v>0.66310687640104338</v>
      </c>
      <c r="K14" s="26">
        <f>H14/L14</f>
        <v>0.21576574066585408</v>
      </c>
      <c r="L14" s="28">
        <f>H14/(1-I14-J14)</f>
        <v>2.289619674838372E-4</v>
      </c>
      <c r="M14" t="s">
        <v>48</v>
      </c>
      <c r="P14" s="1">
        <f>B14</f>
        <v>42009</v>
      </c>
      <c r="U14" s="35">
        <f>SUM(S17:S1066)</f>
        <v>7802.6302052974597</v>
      </c>
      <c r="V14" s="36">
        <v>5.1564300493784033E-5</v>
      </c>
      <c r="W14" s="36">
        <v>0.14121997464363897</v>
      </c>
      <c r="X14" s="36">
        <v>8.7037820018094417E-2</v>
      </c>
      <c r="Y14" s="37">
        <v>0.54493538517411788</v>
      </c>
      <c r="Z14" s="37">
        <f>V14/AA14</f>
        <v>0.22680682016414866</v>
      </c>
      <c r="AA14" s="28">
        <f>V14/(1-W14-X14-Y14)</f>
        <v>2.2734898561015495E-4</v>
      </c>
      <c r="AB14" t="s">
        <v>48</v>
      </c>
      <c r="AD14" s="1">
        <f>P14</f>
        <v>42009</v>
      </c>
      <c r="AI14" s="35">
        <f>SUM(AG17:AG1066)</f>
        <v>7800.6718002256803</v>
      </c>
      <c r="AJ14" s="36">
        <v>3.8254419539599211E-5</v>
      </c>
      <c r="AK14" s="36">
        <v>0.10312978733900391</v>
      </c>
      <c r="AL14" s="36">
        <v>9.9999999773257558E-11</v>
      </c>
      <c r="AM14" s="37">
        <v>0.72799722257196153</v>
      </c>
      <c r="AN14" s="37">
        <f>AJ14/AO14</f>
        <v>0.16887298998903455</v>
      </c>
      <c r="AO14" s="28">
        <f>AJ14/(1-AK14-AL14-AM14)</f>
        <v>2.2652775640487677E-4</v>
      </c>
      <c r="AP14" t="s">
        <v>48</v>
      </c>
    </row>
    <row r="15" spans="1:42" x14ac:dyDescent="0.25">
      <c r="B15" s="1">
        <v>42010</v>
      </c>
      <c r="C15">
        <f>ASURB.MX!H3</f>
        <v>-4.6171405222252678E-3</v>
      </c>
      <c r="L15" s="29">
        <f>L14*252</f>
        <v>5.7698415805926974E-2</v>
      </c>
      <c r="M15" t="s">
        <v>49</v>
      </c>
      <c r="P15" s="1">
        <f t="shared" ref="P15:P78" si="0">B15</f>
        <v>42010</v>
      </c>
      <c r="Q15">
        <f>C15</f>
        <v>-4.6171405222252678E-3</v>
      </c>
      <c r="AA15" s="29">
        <f>AA14*252</f>
        <v>5.7291944373759049E-2</v>
      </c>
      <c r="AB15" t="s">
        <v>49</v>
      </c>
      <c r="AD15" s="1">
        <f t="shared" ref="AD15:AD78" si="1">P15</f>
        <v>42010</v>
      </c>
      <c r="AE15">
        <f>Q15</f>
        <v>-4.6171405222252678E-3</v>
      </c>
      <c r="AO15" s="29">
        <f>AO14*252</f>
        <v>5.7084994614028946E-2</v>
      </c>
      <c r="AP15" t="s">
        <v>49</v>
      </c>
    </row>
    <row r="16" spans="1:42" x14ac:dyDescent="0.25">
      <c r="B16" s="1">
        <v>42011</v>
      </c>
      <c r="C16">
        <f>ASURB.MX!H4</f>
        <v>1.3525706074398392E-2</v>
      </c>
      <c r="D16" s="33">
        <f>$H$14+$I$14*(C15^2)+$J$14*(C15^2)</f>
        <v>6.6120443931756139E-5</v>
      </c>
      <c r="E16" s="32">
        <f>-LN(D16)-(C16^2)/D16</f>
        <v>6.8571920307328149</v>
      </c>
      <c r="H16" s="31" t="s">
        <v>51</v>
      </c>
      <c r="I16" s="30">
        <f>J14+I14+K14</f>
        <v>1</v>
      </c>
      <c r="L16" s="29">
        <f>SQRT(L15)</f>
        <v>0.24020494542354237</v>
      </c>
      <c r="M16" t="s">
        <v>50</v>
      </c>
      <c r="P16" s="1">
        <f t="shared" si="0"/>
        <v>42011</v>
      </c>
      <c r="Q16">
        <f t="shared" ref="Q16:Q79" si="2">C16</f>
        <v>1.3525706074398392E-2</v>
      </c>
      <c r="W16" s="31" t="s">
        <v>57</v>
      </c>
      <c r="X16" s="38">
        <f>SUM(W14:Z14)</f>
        <v>1</v>
      </c>
      <c r="AA16" s="29">
        <f>SQRT(AA15)</f>
        <v>0.23935735704957775</v>
      </c>
      <c r="AB16" t="s">
        <v>50</v>
      </c>
      <c r="AD16" s="1">
        <f t="shared" si="1"/>
        <v>42011</v>
      </c>
      <c r="AE16">
        <f t="shared" ref="AE16:AE79" si="3">Q16</f>
        <v>1.3525706074398392E-2</v>
      </c>
      <c r="AK16" s="31" t="s">
        <v>62</v>
      </c>
      <c r="AL16" s="38">
        <f>SUM(AK14:AN14)</f>
        <v>1</v>
      </c>
      <c r="AO16" s="29">
        <f>SQRT(AO15)</f>
        <v>0.23892466305098967</v>
      </c>
      <c r="AP16" t="s">
        <v>50</v>
      </c>
    </row>
    <row r="17" spans="2:33" x14ac:dyDescent="0.25">
      <c r="B17" s="1">
        <v>42012</v>
      </c>
      <c r="C17">
        <f>ASURB.MX!H5</f>
        <v>1.525949025547994E-2</v>
      </c>
      <c r="D17">
        <f>$H$14+(C16^2)*$I$14+$J$14*(D16)</f>
        <v>1.1540668527807365E-4</v>
      </c>
      <c r="E17" s="32">
        <f>-LN(D17)-(C17^2)/D17</f>
        <v>7.0493831597899694</v>
      </c>
      <c r="H17" s="31" t="s">
        <v>52</v>
      </c>
      <c r="I17" s="34">
        <f>I14+J14</f>
        <v>0.78423425933414592</v>
      </c>
      <c r="P17" s="1">
        <f t="shared" si="0"/>
        <v>42012</v>
      </c>
      <c r="Q17">
        <f t="shared" si="2"/>
        <v>1.525949025547994E-2</v>
      </c>
      <c r="R17" s="33">
        <f>$V$14+$W$14*(Q16^2)+$X$14*(Q16^2)+$Y$14*(Q15^2)</f>
        <v>1.0493978516422832E-4</v>
      </c>
      <c r="S17" s="32">
        <f>-LN(R17)-((Q17^2)/R17)</f>
        <v>6.9432128543793219</v>
      </c>
      <c r="AD17" s="1">
        <f t="shared" si="1"/>
        <v>42012</v>
      </c>
      <c r="AE17">
        <f t="shared" si="3"/>
        <v>1.525949025547994E-2</v>
      </c>
      <c r="AF17" s="33">
        <f>$AJ$14+$AK$14*(AE16^2)+$AL$14*(AE15^2)+$AM$14*(AE16^2)</f>
        <v>1.9030472165289643E-4</v>
      </c>
      <c r="AG17" s="32">
        <f>-LN(AF17)-((AE17^2)/AF17)</f>
        <v>7.3433092715424717</v>
      </c>
    </row>
    <row r="18" spans="2:33" x14ac:dyDescent="0.25">
      <c r="B18" s="1">
        <v>42013</v>
      </c>
      <c r="C18">
        <f>ASURB.MX!H6</f>
        <v>-1.8571155690281518E-2</v>
      </c>
      <c r="D18">
        <f t="shared" ref="D18:D81" si="4">$H$14+(C17^2)*$I$14+$J$14*(D17)</f>
        <v>1.5413387365090865E-4</v>
      </c>
      <c r="E18" s="32">
        <f t="shared" ref="E18:E80" si="5">-LN(D18)-(C18^2)/D18</f>
        <v>6.5401028559469809</v>
      </c>
      <c r="P18" s="1">
        <f t="shared" si="0"/>
        <v>42013</v>
      </c>
      <c r="Q18">
        <f t="shared" si="2"/>
        <v>-1.8571155690281518E-2</v>
      </c>
      <c r="R18" s="33">
        <f>$V$14+$W$14*(Q17^2)+$X$14*(R17)+$Y$14*(Q16^2)</f>
        <v>1.9327444429610789E-4</v>
      </c>
      <c r="S18" s="32">
        <f t="shared" ref="S18:S81" si="6">-LN(R18)-((Q18^2)/R18)</f>
        <v>6.7669533121802461</v>
      </c>
      <c r="AD18" s="1">
        <f t="shared" si="1"/>
        <v>42013</v>
      </c>
      <c r="AE18">
        <f t="shared" si="3"/>
        <v>-1.8571155690281518E-2</v>
      </c>
      <c r="AF18" s="33">
        <f>$AJ$14+$AK$14*(AE17^2)+$AL$14*(AE16^2)+$AM$14*(AF17)</f>
        <v>2.0080971002483654E-4</v>
      </c>
      <c r="AG18" s="32">
        <f t="shared" ref="AG18:AG81" si="7">-LN(AF18)-((AE18^2)/AF18)</f>
        <v>6.7956670235677166</v>
      </c>
    </row>
    <row r="19" spans="2:33" x14ac:dyDescent="0.25">
      <c r="B19" s="1">
        <v>42016</v>
      </c>
      <c r="C19">
        <f>ASURB.MX!H7</f>
        <v>0</v>
      </c>
      <c r="D19">
        <f t="shared" si="4"/>
        <v>1.93384739489673E-4</v>
      </c>
      <c r="E19" s="32">
        <f t="shared" si="5"/>
        <v>8.5508288845233391</v>
      </c>
      <c r="P19" s="1">
        <f t="shared" si="0"/>
        <v>42016</v>
      </c>
      <c r="Q19">
        <f t="shared" si="2"/>
        <v>0</v>
      </c>
      <c r="R19" s="33">
        <f>$V$14+$W$14*(Q18^2)+$X$14*(R18)+$Y$14*(R17)</f>
        <v>1.7427693875303891E-4</v>
      </c>
      <c r="S19" s="32">
        <f t="shared" si="6"/>
        <v>8.6548649219769498</v>
      </c>
      <c r="AD19" s="1">
        <f t="shared" si="1"/>
        <v>42016</v>
      </c>
      <c r="AE19">
        <f t="shared" si="3"/>
        <v>0</v>
      </c>
      <c r="AF19" s="33">
        <f t="shared" ref="AF19:AF82" si="8">$AJ$14+$AK$14*(AE18^2)+$AL$14*(AE17^2)+$AM$14*(AF18)</f>
        <v>2.2001153863762131E-4</v>
      </c>
      <c r="AG19" s="32">
        <f t="shared" si="7"/>
        <v>8.4218305646344547</v>
      </c>
    </row>
    <row r="20" spans="2:33" x14ac:dyDescent="0.25">
      <c r="B20" s="1">
        <v>42017</v>
      </c>
      <c r="C20">
        <f>ASURB.MX!H8</f>
        <v>2.6550589490908598E-2</v>
      </c>
      <c r="D20">
        <f t="shared" si="4"/>
        <v>1.7763689904508789E-4</v>
      </c>
      <c r="E20" s="32">
        <f t="shared" si="5"/>
        <v>4.667371617868711</v>
      </c>
      <c r="P20" s="1">
        <f t="shared" si="0"/>
        <v>42017</v>
      </c>
      <c r="Q20">
        <f t="shared" si="2"/>
        <v>2.6550589490908598E-2</v>
      </c>
      <c r="R20" s="33">
        <f t="shared" ref="R20:R83" si="9">$V$14+$W$14*(Q19^2)+$X$14*(R19)+$Y$14*(R18)</f>
        <v>1.7205506906908864E-4</v>
      </c>
      <c r="S20" s="32">
        <f t="shared" si="6"/>
        <v>4.5705554017708341</v>
      </c>
      <c r="AD20" s="1">
        <f t="shared" si="1"/>
        <v>42017</v>
      </c>
      <c r="AE20">
        <f t="shared" si="3"/>
        <v>2.6550589490908598E-2</v>
      </c>
      <c r="AF20" s="33">
        <f t="shared" si="8"/>
        <v>1.9842220863606011E-4</v>
      </c>
      <c r="AG20" s="32">
        <f t="shared" si="7"/>
        <v>4.9724173531655271</v>
      </c>
    </row>
    <row r="21" spans="2:33" x14ac:dyDescent="0.25">
      <c r="B21" s="1">
        <v>42018</v>
      </c>
      <c r="C21">
        <f>ASURB.MX!H9</f>
        <v>-2.9133924680874758E-2</v>
      </c>
      <c r="D21">
        <f t="shared" si="4"/>
        <v>2.5258118437328334E-4</v>
      </c>
      <c r="E21" s="32">
        <f t="shared" si="5"/>
        <v>4.9233312978060857</v>
      </c>
      <c r="P21" s="1">
        <f t="shared" si="0"/>
        <v>42018</v>
      </c>
      <c r="Q21">
        <f t="shared" si="2"/>
        <v>-2.9133924680874758E-2</v>
      </c>
      <c r="R21" s="33">
        <f t="shared" si="9"/>
        <v>2.6106000306330604E-4</v>
      </c>
      <c r="S21" s="32">
        <f t="shared" si="6"/>
        <v>4.9994557627212863</v>
      </c>
      <c r="AD21" s="1">
        <f t="shared" si="1"/>
        <v>42018</v>
      </c>
      <c r="AE21">
        <f t="shared" si="3"/>
        <v>-2.9133924680874758E-2</v>
      </c>
      <c r="AF21" s="33">
        <f t="shared" si="8"/>
        <v>2.5540490944404046E-4</v>
      </c>
      <c r="AG21" s="32">
        <f t="shared" si="7"/>
        <v>4.9493665322103784</v>
      </c>
    </row>
    <row r="22" spans="2:33" x14ac:dyDescent="0.25">
      <c r="B22" s="1">
        <v>42019</v>
      </c>
      <c r="C22">
        <f>ASURB.MX!H10</f>
        <v>-1.4891478496774496E-2</v>
      </c>
      <c r="D22">
        <f t="shared" si="4"/>
        <v>3.1970164314566133E-4</v>
      </c>
      <c r="E22" s="32">
        <f t="shared" si="5"/>
        <v>7.3544877295537843</v>
      </c>
      <c r="P22" s="1">
        <f t="shared" si="0"/>
        <v>42019</v>
      </c>
      <c r="Q22">
        <f t="shared" si="2"/>
        <v>-1.4891478496774496E-2</v>
      </c>
      <c r="R22" s="33">
        <f t="shared" si="9"/>
        <v>2.8791076568218416E-4</v>
      </c>
      <c r="S22" s="32">
        <f t="shared" si="6"/>
        <v>7.3826347507563197</v>
      </c>
      <c r="AD22" s="1">
        <f t="shared" si="1"/>
        <v>42019</v>
      </c>
      <c r="AE22">
        <f t="shared" si="3"/>
        <v>-1.4891478496774496E-2</v>
      </c>
      <c r="AF22" s="33">
        <f t="shared" si="8"/>
        <v>3.1172355936978462E-4</v>
      </c>
      <c r="AG22" s="32">
        <f t="shared" si="7"/>
        <v>7.362006649129218</v>
      </c>
    </row>
    <row r="23" spans="2:33" x14ac:dyDescent="0.25">
      <c r="B23" s="1">
        <v>42020</v>
      </c>
      <c r="C23">
        <f>ASURB.MX!H11</f>
        <v>3.4494312212810331E-2</v>
      </c>
      <c r="D23">
        <f t="shared" si="4"/>
        <v>2.882592463617741E-4</v>
      </c>
      <c r="E23" s="32">
        <f t="shared" si="5"/>
        <v>4.0239160337716404</v>
      </c>
      <c r="P23" s="1">
        <f t="shared" si="0"/>
        <v>42020</v>
      </c>
      <c r="Q23">
        <f t="shared" si="2"/>
        <v>3.4494312212810331E-2</v>
      </c>
      <c r="R23" s="33">
        <f t="shared" si="9"/>
        <v>2.5020065453403814E-4</v>
      </c>
      <c r="S23" s="32">
        <f t="shared" si="6"/>
        <v>3.5376339852823717</v>
      </c>
      <c r="AD23" s="1">
        <f t="shared" si="1"/>
        <v>42020</v>
      </c>
      <c r="AE23">
        <f t="shared" si="3"/>
        <v>3.4494312212810331E-2</v>
      </c>
      <c r="AF23" s="33">
        <f t="shared" si="8"/>
        <v>2.8805796777163305E-4</v>
      </c>
      <c r="AG23" s="32">
        <f t="shared" si="7"/>
        <v>4.0217303062217686</v>
      </c>
    </row>
    <row r="24" spans="2:33" x14ac:dyDescent="0.25">
      <c r="B24" s="1">
        <v>42023</v>
      </c>
      <c r="C24">
        <f>ASURB.MX!H12</f>
        <v>3.8747663609197129E-3</v>
      </c>
      <c r="D24">
        <f t="shared" si="4"/>
        <v>3.8467317107423359E-4</v>
      </c>
      <c r="E24" s="32">
        <f t="shared" si="5"/>
        <v>7.8240864372499974</v>
      </c>
      <c r="P24" s="1">
        <f t="shared" si="0"/>
        <v>42023</v>
      </c>
      <c r="Q24">
        <f t="shared" si="2"/>
        <v>3.8747663609197129E-3</v>
      </c>
      <c r="R24" s="33">
        <f t="shared" si="9"/>
        <v>3.9826564060028459E-4</v>
      </c>
      <c r="S24" s="32">
        <f t="shared" si="6"/>
        <v>7.7906933460839038</v>
      </c>
      <c r="AD24" s="1">
        <f t="shared" si="1"/>
        <v>42023</v>
      </c>
      <c r="AE24">
        <f t="shared" si="3"/>
        <v>3.8747663609197129E-3</v>
      </c>
      <c r="AF24" s="33">
        <f t="shared" si="8"/>
        <v>3.7066957871629283E-4</v>
      </c>
      <c r="AG24" s="32">
        <f t="shared" si="7"/>
        <v>7.859694938984001</v>
      </c>
    </row>
    <row r="25" spans="2:33" x14ac:dyDescent="0.25">
      <c r="B25" s="1">
        <v>42024</v>
      </c>
      <c r="C25">
        <f>ASURB.MX!H13</f>
        <v>2.8918420336194382E-2</v>
      </c>
      <c r="D25">
        <f t="shared" si="4"/>
        <v>3.0630015744504725E-4</v>
      </c>
      <c r="E25" s="32">
        <f t="shared" si="5"/>
        <v>5.3606981973348624</v>
      </c>
      <c r="P25" s="1">
        <f t="shared" si="0"/>
        <v>42024</v>
      </c>
      <c r="Q25">
        <f t="shared" si="2"/>
        <v>2.8918420336194382E-2</v>
      </c>
      <c r="R25" s="33">
        <f t="shared" si="9"/>
        <v>2.2469191417111864E-4</v>
      </c>
      <c r="S25" s="32">
        <f t="shared" si="6"/>
        <v>4.6789061802673277</v>
      </c>
      <c r="AD25" s="1">
        <f t="shared" si="1"/>
        <v>42024</v>
      </c>
      <c r="AE25">
        <f t="shared" si="3"/>
        <v>2.8918420336194382E-2</v>
      </c>
      <c r="AF25" s="33">
        <f t="shared" si="8"/>
        <v>3.0964921493720486E-4</v>
      </c>
      <c r="AG25" s="32">
        <f t="shared" si="7"/>
        <v>5.3793530269476779</v>
      </c>
    </row>
    <row r="26" spans="2:33" x14ac:dyDescent="0.25">
      <c r="B26" s="1">
        <v>42025</v>
      </c>
      <c r="C26">
        <f>ASURB.MX!H14</f>
        <v>1.0068366615534107E-2</v>
      </c>
      <c r="D26">
        <f t="shared" si="4"/>
        <v>3.5380769551343941E-4</v>
      </c>
      <c r="E26" s="32">
        <f t="shared" si="5"/>
        <v>7.6602397800903779</v>
      </c>
      <c r="P26" s="1">
        <f t="shared" si="0"/>
        <v>42025</v>
      </c>
      <c r="Q26">
        <f t="shared" si="2"/>
        <v>1.0068366615534107E-2</v>
      </c>
      <c r="R26" s="33">
        <f t="shared" si="9"/>
        <v>4.0624877434227086E-4</v>
      </c>
      <c r="S26" s="32">
        <f t="shared" si="6"/>
        <v>7.5590129960474446</v>
      </c>
      <c r="AD26" s="1">
        <f t="shared" si="1"/>
        <v>42025</v>
      </c>
      <c r="AE26">
        <f t="shared" si="3"/>
        <v>1.0068366615534107E-2</v>
      </c>
      <c r="AF26" s="33">
        <f t="shared" si="8"/>
        <v>3.4992305447671299E-4</v>
      </c>
      <c r="AG26" s="32">
        <f t="shared" si="7"/>
        <v>7.6680992798069285</v>
      </c>
    </row>
    <row r="27" spans="2:33" x14ac:dyDescent="0.25">
      <c r="B27" s="1">
        <v>42026</v>
      </c>
      <c r="C27">
        <f>ASURB.MX!H15</f>
        <v>-1.9360374272848029E-3</v>
      </c>
      <c r="D27">
        <f t="shared" si="4"/>
        <v>2.9629339014340818E-4</v>
      </c>
      <c r="E27" s="32">
        <f t="shared" si="5"/>
        <v>8.1115099744373893</v>
      </c>
      <c r="P27" s="1">
        <f t="shared" si="0"/>
        <v>42026</v>
      </c>
      <c r="Q27">
        <f t="shared" si="2"/>
        <v>-1.9360374272848029E-3</v>
      </c>
      <c r="R27" s="33">
        <f t="shared" si="9"/>
        <v>2.2368163515184536E-4</v>
      </c>
      <c r="S27" s="32">
        <f t="shared" si="6"/>
        <v>8.3885297540269281</v>
      </c>
      <c r="AD27" s="1">
        <f t="shared" si="1"/>
        <v>42026</v>
      </c>
      <c r="AE27">
        <f t="shared" si="3"/>
        <v>-1.9360374272848029E-3</v>
      </c>
      <c r="AF27" s="33">
        <f t="shared" si="8"/>
        <v>3.0345190484851333E-4</v>
      </c>
      <c r="AG27" s="32">
        <f t="shared" si="7"/>
        <v>8.0879354185389758</v>
      </c>
    </row>
    <row r="28" spans="2:33" x14ac:dyDescent="0.25">
      <c r="B28" s="1">
        <v>42027</v>
      </c>
      <c r="C28">
        <f>ASURB.MX!H16</f>
        <v>-2.3325912747106509E-2</v>
      </c>
      <c r="D28">
        <f t="shared" si="4"/>
        <v>2.463303475479563E-4</v>
      </c>
      <c r="E28" s="32">
        <f t="shared" si="5"/>
        <v>6.100021888890601</v>
      </c>
      <c r="P28" s="1">
        <f t="shared" si="0"/>
        <v>42027</v>
      </c>
      <c r="Q28">
        <f t="shared" si="2"/>
        <v>-2.3325912747106509E-2</v>
      </c>
      <c r="R28" s="33">
        <f t="shared" si="9"/>
        <v>2.9294172120586121E-4</v>
      </c>
      <c r="S28" s="32">
        <f t="shared" si="6"/>
        <v>6.2781769742375344</v>
      </c>
      <c r="AD28" s="1">
        <f t="shared" si="1"/>
        <v>42027</v>
      </c>
      <c r="AE28">
        <f t="shared" si="3"/>
        <v>-2.3325912747106509E-2</v>
      </c>
      <c r="AF28" s="33">
        <f t="shared" si="8"/>
        <v>2.5955311875258452E-4</v>
      </c>
      <c r="AG28" s="32">
        <f t="shared" si="7"/>
        <v>6.1602607279027639</v>
      </c>
    </row>
    <row r="29" spans="2:33" x14ac:dyDescent="0.25">
      <c r="B29" s="1">
        <v>42030</v>
      </c>
      <c r="C29">
        <f>ASURB.MX!H17</f>
        <v>3.3509882548592385E-2</v>
      </c>
      <c r="D29">
        <f t="shared" si="4"/>
        <v>2.7865068751284139E-4</v>
      </c>
      <c r="E29" s="32">
        <f t="shared" si="5"/>
        <v>4.1557311644254282</v>
      </c>
      <c r="P29" s="1">
        <f t="shared" si="0"/>
        <v>42030</v>
      </c>
      <c r="Q29">
        <f t="shared" si="2"/>
        <v>3.3509882548592385E-2</v>
      </c>
      <c r="R29" s="33">
        <f t="shared" si="9"/>
        <v>2.7579088209006748E-4</v>
      </c>
      <c r="S29" s="32">
        <f t="shared" si="6"/>
        <v>4.1242601368022607</v>
      </c>
      <c r="AD29" s="1">
        <f t="shared" si="1"/>
        <v>42030</v>
      </c>
      <c r="AE29">
        <f t="shared" si="3"/>
        <v>3.3509882548592385E-2</v>
      </c>
      <c r="AF29" s="33">
        <f t="shared" si="8"/>
        <v>2.8332110132501235E-4</v>
      </c>
      <c r="AG29" s="32">
        <f t="shared" si="7"/>
        <v>4.2055389334660607</v>
      </c>
    </row>
    <row r="30" spans="2:33" x14ac:dyDescent="0.25">
      <c r="B30" s="1">
        <v>42031</v>
      </c>
      <c r="C30">
        <f>ASURB.MX!H18</f>
        <v>1.3761823931999046E-3</v>
      </c>
      <c r="D30">
        <f t="shared" si="4"/>
        <v>3.7019275499425297E-4</v>
      </c>
      <c r="E30" s="32">
        <f t="shared" si="5"/>
        <v>7.8963708045898429</v>
      </c>
      <c r="P30" s="1">
        <f t="shared" si="0"/>
        <v>42031</v>
      </c>
      <c r="Q30">
        <f t="shared" si="2"/>
        <v>1.3761823931999046E-3</v>
      </c>
      <c r="R30" s="33">
        <f t="shared" si="9"/>
        <v>3.9378048375522483E-4</v>
      </c>
      <c r="S30" s="32">
        <f t="shared" si="6"/>
        <v>7.8349074752689445</v>
      </c>
      <c r="AD30" s="1">
        <f t="shared" si="1"/>
        <v>42031</v>
      </c>
      <c r="AE30">
        <f t="shared" si="3"/>
        <v>1.3761823931999046E-3</v>
      </c>
      <c r="AF30" s="33">
        <f t="shared" si="8"/>
        <v>3.6031709377201595E-4</v>
      </c>
      <c r="AG30" s="32">
        <f t="shared" si="7"/>
        <v>7.923269955701234</v>
      </c>
    </row>
    <row r="31" spans="2:33" x14ac:dyDescent="0.25">
      <c r="B31" s="1">
        <v>42032</v>
      </c>
      <c r="C31">
        <f>ASURB.MX!H19</f>
        <v>-1.5094343165840424E-2</v>
      </c>
      <c r="D31">
        <f t="shared" si="4"/>
        <v>2.9510891041223088E-4</v>
      </c>
      <c r="E31" s="32">
        <f t="shared" si="5"/>
        <v>7.3561148575430257</v>
      </c>
      <c r="P31" s="1">
        <f t="shared" si="0"/>
        <v>42032</v>
      </c>
      <c r="Q31">
        <f t="shared" si="2"/>
        <v>-1.5094343165840424E-2</v>
      </c>
      <c r="R31" s="33">
        <f t="shared" si="9"/>
        <v>2.3639375932499253E-4</v>
      </c>
      <c r="S31" s="32">
        <f t="shared" si="6"/>
        <v>7.3861994446419414</v>
      </c>
      <c r="AD31" s="1">
        <f t="shared" si="1"/>
        <v>42032</v>
      </c>
      <c r="AE31">
        <f t="shared" si="3"/>
        <v>-1.5094343165840424E-2</v>
      </c>
      <c r="AF31" s="33">
        <f t="shared" si="8"/>
        <v>3.0075957839637582E-4</v>
      </c>
      <c r="AG31" s="32">
        <f t="shared" si="7"/>
        <v>7.3516534216405605</v>
      </c>
    </row>
    <row r="32" spans="2:33" x14ac:dyDescent="0.25">
      <c r="B32" s="1">
        <v>42033</v>
      </c>
      <c r="C32">
        <f>ASURB.MX!H20</f>
        <v>-2.9963979244462696E-3</v>
      </c>
      <c r="D32">
        <f t="shared" si="4"/>
        <v>2.7268846177362996E-4</v>
      </c>
      <c r="E32" s="32">
        <f t="shared" si="5"/>
        <v>8.1742550926346258</v>
      </c>
      <c r="P32" s="1">
        <f t="shared" si="0"/>
        <v>42033</v>
      </c>
      <c r="Q32">
        <f t="shared" si="2"/>
        <v>-2.9963979244462696E-3</v>
      </c>
      <c r="R32" s="33">
        <f t="shared" si="9"/>
        <v>3.1889986298712792E-4</v>
      </c>
      <c r="S32" s="32">
        <f t="shared" si="6"/>
        <v>8.0224791195198364</v>
      </c>
      <c r="AD32" s="1">
        <f t="shared" si="1"/>
        <v>42033</v>
      </c>
      <c r="AE32">
        <f t="shared" si="3"/>
        <v>-2.9963979244462696E-3</v>
      </c>
      <c r="AF32" s="33">
        <f t="shared" si="8"/>
        <v>2.8070356506482293E-4</v>
      </c>
      <c r="AG32" s="32">
        <f t="shared" si="7"/>
        <v>8.1462260285188464</v>
      </c>
    </row>
    <row r="33" spans="2:33" x14ac:dyDescent="0.25">
      <c r="B33" s="1">
        <v>42034</v>
      </c>
      <c r="C33">
        <f>ASURB.MX!H21</f>
        <v>-2.0004834623107762E-2</v>
      </c>
      <c r="D33">
        <f t="shared" si="4"/>
        <v>2.3131127277388816E-4</v>
      </c>
      <c r="E33" s="32">
        <f t="shared" si="5"/>
        <v>6.6416385785043586</v>
      </c>
      <c r="P33" s="1">
        <f t="shared" si="0"/>
        <v>42034</v>
      </c>
      <c r="Q33">
        <f t="shared" si="2"/>
        <v>-2.0004834623107762E-2</v>
      </c>
      <c r="R33" s="33">
        <f t="shared" si="9"/>
        <v>2.0940790315677961E-4</v>
      </c>
      <c r="S33" s="32">
        <f t="shared" si="6"/>
        <v>6.5601553397074337</v>
      </c>
      <c r="AD33" s="1">
        <f t="shared" si="1"/>
        <v>42034</v>
      </c>
      <c r="AE33">
        <f t="shared" si="3"/>
        <v>-2.0004834623107762E-2</v>
      </c>
      <c r="AF33" s="33">
        <f t="shared" si="8"/>
        <v>2.435317758320618E-4</v>
      </c>
      <c r="AG33" s="32">
        <f t="shared" si="7"/>
        <v>6.6769728140462137</v>
      </c>
    </row>
    <row r="34" spans="2:33" x14ac:dyDescent="0.25">
      <c r="B34" s="1">
        <v>42038</v>
      </c>
      <c r="C34">
        <f>ASURB.MX!H22</f>
        <v>-1.7864422538448301E-2</v>
      </c>
      <c r="D34">
        <f t="shared" si="4"/>
        <v>2.5126062427810615E-4</v>
      </c>
      <c r="E34" s="32">
        <f t="shared" si="5"/>
        <v>7.0188741491186386</v>
      </c>
      <c r="P34" s="1">
        <f t="shared" si="0"/>
        <v>42038</v>
      </c>
      <c r="Q34">
        <f t="shared" si="2"/>
        <v>-1.7864422538448301E-2</v>
      </c>
      <c r="R34" s="33">
        <f t="shared" si="9"/>
        <v>3.0008583052035394E-4</v>
      </c>
      <c r="S34" s="32">
        <f t="shared" si="6"/>
        <v>7.0479543127305195</v>
      </c>
      <c r="AD34" s="1">
        <f t="shared" si="1"/>
        <v>42038</v>
      </c>
      <c r="AE34">
        <f t="shared" si="3"/>
        <v>-1.7864422538448301E-2</v>
      </c>
      <c r="AF34" s="33">
        <f t="shared" si="8"/>
        <v>2.5681673704648828E-4</v>
      </c>
      <c r="AG34" s="32">
        <f t="shared" si="7"/>
        <v>7.0244811693107456</v>
      </c>
    </row>
    <row r="35" spans="2:33" x14ac:dyDescent="0.25">
      <c r="B35" s="1">
        <v>42039</v>
      </c>
      <c r="C35">
        <f>ASURB.MX!H23</f>
        <v>7.4522979904080265E-3</v>
      </c>
      <c r="D35">
        <f t="shared" si="4"/>
        <v>2.5467109761720386E-4</v>
      </c>
      <c r="E35" s="32">
        <f t="shared" si="5"/>
        <v>8.0574652276948875</v>
      </c>
      <c r="P35" s="1">
        <f t="shared" si="0"/>
        <v>42039</v>
      </c>
      <c r="Q35">
        <f t="shared" si="2"/>
        <v>7.4522979904080265E-3</v>
      </c>
      <c r="R35" s="33">
        <f t="shared" si="9"/>
        <v>2.3686549610519312E-4</v>
      </c>
      <c r="S35" s="32">
        <f t="shared" si="6"/>
        <v>8.113552780708492</v>
      </c>
      <c r="AD35" s="1">
        <f t="shared" si="1"/>
        <v>42039</v>
      </c>
      <c r="AE35">
        <f t="shared" si="3"/>
        <v>7.4522979904080265E-3</v>
      </c>
      <c r="AF35" s="33">
        <f t="shared" si="8"/>
        <v>2.581288829194983E-4</v>
      </c>
      <c r="AG35" s="32">
        <f t="shared" si="7"/>
        <v>8.0469003266916044</v>
      </c>
    </row>
    <row r="36" spans="2:33" x14ac:dyDescent="0.25">
      <c r="B36" s="1">
        <v>42040</v>
      </c>
      <c r="C36">
        <f>ASURB.MX!H24</f>
        <v>2.1631691080758841E-3</v>
      </c>
      <c r="D36">
        <f t="shared" si="4"/>
        <v>2.2500332516842527E-4</v>
      </c>
      <c r="E36" s="32">
        <f t="shared" si="5"/>
        <v>8.3785987931738823</v>
      </c>
      <c r="P36" s="1">
        <f t="shared" si="0"/>
        <v>42040</v>
      </c>
      <c r="Q36">
        <f t="shared" si="2"/>
        <v>2.1631691080758841E-3</v>
      </c>
      <c r="R36" s="33">
        <f t="shared" si="9"/>
        <v>2.4355084232058853E-4</v>
      </c>
      <c r="S36" s="32">
        <f t="shared" si="6"/>
        <v>8.3009720106006384</v>
      </c>
      <c r="AD36" s="1">
        <f t="shared" si="1"/>
        <v>42040</v>
      </c>
      <c r="AE36">
        <f t="shared" si="3"/>
        <v>2.1631691080758841E-3</v>
      </c>
      <c r="AF36" s="33">
        <f t="shared" si="8"/>
        <v>2.3189902213870258E-4</v>
      </c>
      <c r="AG36" s="32">
        <f t="shared" si="7"/>
        <v>8.3490303488117235</v>
      </c>
    </row>
    <row r="37" spans="2:33" x14ac:dyDescent="0.25">
      <c r="B37" s="1">
        <v>42041</v>
      </c>
      <c r="C37">
        <f>ASURB.MX!H25</f>
        <v>2.735313769927376E-2</v>
      </c>
      <c r="D37">
        <f t="shared" si="4"/>
        <v>1.9917019206518432E-4</v>
      </c>
      <c r="E37" s="32">
        <f t="shared" si="5"/>
        <v>4.7647940490044878</v>
      </c>
      <c r="P37" s="1">
        <f t="shared" si="0"/>
        <v>42041</v>
      </c>
      <c r="Q37">
        <f t="shared" si="2"/>
        <v>2.735313769927376E-2</v>
      </c>
      <c r="R37" s="33">
        <f t="shared" si="9"/>
        <v>2.0249963593816929E-4</v>
      </c>
      <c r="S37" s="32">
        <f t="shared" si="6"/>
        <v>4.8099799402265413</v>
      </c>
      <c r="AD37" s="1">
        <f t="shared" si="1"/>
        <v>42041</v>
      </c>
      <c r="AE37">
        <f t="shared" si="3"/>
        <v>2.735313769927376E-2</v>
      </c>
      <c r="AF37" s="33">
        <f t="shared" si="8"/>
        <v>2.0755883885403798E-4</v>
      </c>
      <c r="AG37" s="32">
        <f t="shared" si="7"/>
        <v>4.8753629572559891</v>
      </c>
    </row>
    <row r="38" spans="2:33" x14ac:dyDescent="0.25">
      <c r="B38" s="1">
        <v>42044</v>
      </c>
      <c r="C38">
        <f>ASURB.MX!H26</f>
        <v>-9.5063884928220359E-3</v>
      </c>
      <c r="D38">
        <f t="shared" si="4"/>
        <v>2.7210007077678629E-4</v>
      </c>
      <c r="E38" s="32">
        <f t="shared" si="5"/>
        <v>7.8772149678661885</v>
      </c>
      <c r="P38" s="1">
        <f t="shared" si="0"/>
        <v>42044</v>
      </c>
      <c r="Q38">
        <f t="shared" si="2"/>
        <v>-9.5063884928220359E-3</v>
      </c>
      <c r="R38" s="33">
        <f t="shared" si="9"/>
        <v>3.0756885719086487E-4</v>
      </c>
      <c r="S38" s="32">
        <f t="shared" si="6"/>
        <v>7.79298656114271</v>
      </c>
      <c r="AD38" s="1">
        <f t="shared" si="1"/>
        <v>42044</v>
      </c>
      <c r="AE38">
        <f t="shared" si="3"/>
        <v>-9.5063884928220359E-3</v>
      </c>
      <c r="AF38" s="33">
        <f t="shared" si="8"/>
        <v>2.6651778049834545E-4</v>
      </c>
      <c r="AG38" s="32">
        <f t="shared" si="7"/>
        <v>7.8909874474462942</v>
      </c>
    </row>
    <row r="39" spans="2:33" x14ac:dyDescent="0.25">
      <c r="B39" s="1">
        <v>42045</v>
      </c>
      <c r="C39">
        <f>ASURB.MX!H27</f>
        <v>-4.0004703604018315E-3</v>
      </c>
      <c r="D39">
        <f t="shared" si="4"/>
        <v>2.4078003035993598E-4</v>
      </c>
      <c r="E39" s="32">
        <f t="shared" si="5"/>
        <v>8.2651604560543941</v>
      </c>
      <c r="P39" s="1">
        <f t="shared" si="0"/>
        <v>42045</v>
      </c>
      <c r="Q39">
        <f t="shared" si="2"/>
        <v>-4.0004703604018315E-3</v>
      </c>
      <c r="R39" s="33">
        <f t="shared" si="9"/>
        <v>2.014458903849876E-4</v>
      </c>
      <c r="S39" s="32">
        <f t="shared" si="6"/>
        <v>8.4305452712029094</v>
      </c>
      <c r="AD39" s="1">
        <f t="shared" si="1"/>
        <v>42045</v>
      </c>
      <c r="AE39">
        <f t="shared" si="3"/>
        <v>-4.0004703604018315E-3</v>
      </c>
      <c r="AF39" s="33">
        <f t="shared" si="8"/>
        <v>2.4159860913383938E-4</v>
      </c>
      <c r="AG39" s="32">
        <f t="shared" si="7"/>
        <v>8.2619917261468867</v>
      </c>
    </row>
    <row r="40" spans="2:33" x14ac:dyDescent="0.25">
      <c r="B40" s="1">
        <v>42046</v>
      </c>
      <c r="C40">
        <f>ASURB.MX!H28</f>
        <v>-2.0090938883873467E-2</v>
      </c>
      <c r="D40">
        <f t="shared" si="4"/>
        <v>2.1100353627211067E-4</v>
      </c>
      <c r="E40" s="32">
        <f t="shared" si="5"/>
        <v>6.5506543360735412</v>
      </c>
      <c r="P40" s="1">
        <f t="shared" si="0"/>
        <v>42046</v>
      </c>
      <c r="Q40">
        <f t="shared" si="2"/>
        <v>-2.0090938883873467E-2</v>
      </c>
      <c r="R40" s="33">
        <f t="shared" si="9"/>
        <v>2.3896291632517831E-4</v>
      </c>
      <c r="S40" s="32">
        <f t="shared" si="6"/>
        <v>6.6500454209976008</v>
      </c>
      <c r="AD40" s="1">
        <f t="shared" si="1"/>
        <v>42046</v>
      </c>
      <c r="AE40">
        <f t="shared" si="3"/>
        <v>-2.0090938883873467E-2</v>
      </c>
      <c r="AF40" s="33">
        <f t="shared" si="8"/>
        <v>2.1578800066090646E-4</v>
      </c>
      <c r="AG40" s="32">
        <f t="shared" si="7"/>
        <v>6.5706475175328469</v>
      </c>
    </row>
    <row r="41" spans="2:33" x14ac:dyDescent="0.25">
      <c r="B41" s="1">
        <v>42047</v>
      </c>
      <c r="C41">
        <f>ASURB.MX!H29</f>
        <v>2.6967866847876377E-2</v>
      </c>
      <c r="D41">
        <f t="shared" si="4"/>
        <v>2.3821260678808822E-4</v>
      </c>
      <c r="E41" s="32">
        <f t="shared" si="5"/>
        <v>5.2893354169561313</v>
      </c>
      <c r="P41" s="1">
        <f t="shared" si="0"/>
        <v>42047</v>
      </c>
      <c r="Q41">
        <f t="shared" si="2"/>
        <v>2.6967866847876377E-2</v>
      </c>
      <c r="R41" s="33">
        <f t="shared" si="9"/>
        <v>2.391409588693537E-4</v>
      </c>
      <c r="S41" s="32">
        <f t="shared" si="6"/>
        <v>5.2972977122568041</v>
      </c>
      <c r="AD41" s="1">
        <f t="shared" si="1"/>
        <v>42047</v>
      </c>
      <c r="AE41">
        <f t="shared" si="3"/>
        <v>2.6967866847876377E-2</v>
      </c>
      <c r="AF41" s="33">
        <f t="shared" si="8"/>
        <v>2.3697539280351395E-4</v>
      </c>
      <c r="AG41" s="32">
        <f t="shared" si="7"/>
        <v>5.2786033614355503</v>
      </c>
    </row>
    <row r="42" spans="2:33" x14ac:dyDescent="0.25">
      <c r="B42" s="1">
        <v>42048</v>
      </c>
      <c r="C42">
        <f>ASURB.MX!H30</f>
        <v>-6.4711278527374667E-3</v>
      </c>
      <c r="D42">
        <f t="shared" si="4"/>
        <v>2.9545437428250072E-4</v>
      </c>
      <c r="E42" s="32">
        <f t="shared" si="5"/>
        <v>7.9852636057387691</v>
      </c>
      <c r="P42" s="1">
        <f t="shared" si="0"/>
        <v>42048</v>
      </c>
      <c r="Q42">
        <f t="shared" si="2"/>
        <v>-6.4711278527374667E-3</v>
      </c>
      <c r="R42" s="33">
        <f t="shared" si="9"/>
        <v>3.0530242089309249E-4</v>
      </c>
      <c r="S42" s="32">
        <f t="shared" si="6"/>
        <v>7.9570470223945451</v>
      </c>
      <c r="AD42" s="1">
        <f t="shared" si="1"/>
        <v>42048</v>
      </c>
      <c r="AE42">
        <f t="shared" si="3"/>
        <v>-6.4711278527374667E-3</v>
      </c>
      <c r="AF42" s="33">
        <f t="shared" si="8"/>
        <v>2.8577461901669866E-4</v>
      </c>
      <c r="AG42" s="32">
        <f t="shared" si="7"/>
        <v>8.0137738112398811</v>
      </c>
    </row>
    <row r="43" spans="2:33" x14ac:dyDescent="0.25">
      <c r="B43" s="1">
        <v>42051</v>
      </c>
      <c r="C43">
        <f>ASURB.MX!H31</f>
        <v>-4.1677569159322839E-3</v>
      </c>
      <c r="D43">
        <f t="shared" si="4"/>
        <v>2.5039224494948425E-4</v>
      </c>
      <c r="E43" s="32">
        <f t="shared" si="5"/>
        <v>8.2231099422101668</v>
      </c>
      <c r="P43" s="1">
        <f t="shared" si="0"/>
        <v>42051</v>
      </c>
      <c r="Q43">
        <f t="shared" si="2"/>
        <v>-4.1677569159322839E-3</v>
      </c>
      <c r="R43" s="33">
        <f t="shared" si="9"/>
        <v>2.1436718462597844E-4</v>
      </c>
      <c r="S43" s="32">
        <f t="shared" si="6"/>
        <v>8.3667900818541003</v>
      </c>
      <c r="AD43" s="1">
        <f t="shared" si="1"/>
        <v>42051</v>
      </c>
      <c r="AE43">
        <f t="shared" si="3"/>
        <v>-4.1677569159322839E-3</v>
      </c>
      <c r="AF43" s="33">
        <f t="shared" si="8"/>
        <v>2.5061615950290437E-4</v>
      </c>
      <c r="AG43" s="32">
        <f t="shared" si="7"/>
        <v>8.2222780674671565</v>
      </c>
    </row>
    <row r="44" spans="2:33" x14ac:dyDescent="0.25">
      <c r="B44" s="1">
        <v>42052</v>
      </c>
      <c r="C44">
        <f>ASURB.MX!H32</f>
        <v>1.4110077327562674E-2</v>
      </c>
      <c r="D44">
        <f t="shared" si="4"/>
        <v>2.1754297451163812E-4</v>
      </c>
      <c r="E44" s="32">
        <f t="shared" si="5"/>
        <v>7.5179189608127732</v>
      </c>
      <c r="P44" s="1">
        <f t="shared" si="0"/>
        <v>42052</v>
      </c>
      <c r="Q44">
        <f t="shared" si="2"/>
        <v>1.4110077327562674E-2</v>
      </c>
      <c r="R44" s="33">
        <f t="shared" si="9"/>
        <v>2.3904546413121733E-4</v>
      </c>
      <c r="S44" s="32">
        <f t="shared" si="6"/>
        <v>7.5059847625439264</v>
      </c>
      <c r="AD44" s="1">
        <f t="shared" si="1"/>
        <v>42052</v>
      </c>
      <c r="AE44">
        <f t="shared" si="3"/>
        <v>1.4110077327562674E-2</v>
      </c>
      <c r="AF44" s="33">
        <f t="shared" si="8"/>
        <v>2.224936723894527E-4</v>
      </c>
      <c r="AG44" s="32">
        <f t="shared" si="7"/>
        <v>7.5157806849751463</v>
      </c>
    </row>
    <row r="45" spans="2:33" x14ac:dyDescent="0.25">
      <c r="B45" s="1">
        <v>42053</v>
      </c>
      <c r="C45">
        <f>ASURB.MX!H33</f>
        <v>-1.4619470976401238E-2</v>
      </c>
      <c r="D45">
        <f t="shared" si="4"/>
        <v>2.1777216016846034E-4</v>
      </c>
      <c r="E45" s="32">
        <f t="shared" si="5"/>
        <v>7.4506275028048865</v>
      </c>
      <c r="P45" s="1">
        <f t="shared" si="0"/>
        <v>42053</v>
      </c>
      <c r="Q45">
        <f t="shared" si="2"/>
        <v>-1.4619470976401238E-2</v>
      </c>
      <c r="R45" s="33">
        <f t="shared" si="9"/>
        <v>2.1730265038236439E-4</v>
      </c>
      <c r="S45" s="32">
        <f t="shared" si="6"/>
        <v>7.4506652868943988</v>
      </c>
      <c r="AD45" s="1">
        <f t="shared" si="1"/>
        <v>42053</v>
      </c>
      <c r="AE45">
        <f t="shared" si="3"/>
        <v>-1.4619470976401238E-2</v>
      </c>
      <c r="AF45" s="33">
        <f t="shared" si="8"/>
        <v>2.2076174606333924E-4</v>
      </c>
      <c r="AG45" s="32">
        <f t="shared" si="7"/>
        <v>7.4502835440200252</v>
      </c>
    </row>
    <row r="46" spans="2:33" x14ac:dyDescent="0.25">
      <c r="B46" s="1">
        <v>42054</v>
      </c>
      <c r="C46">
        <f>ASURB.MX!H34</f>
        <v>1.1349893098438434E-2</v>
      </c>
      <c r="D46">
        <f t="shared" si="4"/>
        <v>2.1969679154028711E-4</v>
      </c>
      <c r="E46" s="32">
        <f t="shared" si="5"/>
        <v>7.8369082697173331</v>
      </c>
      <c r="P46" s="1">
        <f t="shared" si="0"/>
        <v>42054</v>
      </c>
      <c r="Q46">
        <f t="shared" si="2"/>
        <v>1.1349893098438434E-2</v>
      </c>
      <c r="R46" s="33">
        <f t="shared" si="9"/>
        <v>2.3092497584306767E-4</v>
      </c>
      <c r="S46" s="32">
        <f t="shared" si="6"/>
        <v>7.8155738484536963</v>
      </c>
      <c r="AD46" s="1">
        <f t="shared" si="1"/>
        <v>42054</v>
      </c>
      <c r="AE46">
        <f t="shared" si="3"/>
        <v>1.1349893098438434E-2</v>
      </c>
      <c r="AF46" s="33">
        <f t="shared" si="8"/>
        <v>2.21010176810934E-4</v>
      </c>
      <c r="AG46" s="32">
        <f t="shared" si="7"/>
        <v>7.8344323896106394</v>
      </c>
    </row>
    <row r="47" spans="2:33" x14ac:dyDescent="0.25">
      <c r="B47" s="1">
        <v>42055</v>
      </c>
      <c r="C47">
        <f>ASURB.MX!H35</f>
        <v>4.0726578747895233E-3</v>
      </c>
      <c r="D47">
        <f t="shared" si="4"/>
        <v>2.106882400457212E-4</v>
      </c>
      <c r="E47" s="32">
        <f t="shared" si="5"/>
        <v>8.3864055281309842</v>
      </c>
      <c r="P47" s="1">
        <f t="shared" si="0"/>
        <v>42055</v>
      </c>
      <c r="Q47">
        <f t="shared" si="2"/>
        <v>4.0726578747895233E-3</v>
      </c>
      <c r="R47" s="33">
        <f t="shared" si="9"/>
        <v>2.0827137795587721E-4</v>
      </c>
      <c r="S47" s="32">
        <f t="shared" si="6"/>
        <v>8.3970295410090738</v>
      </c>
      <c r="AD47" s="1">
        <f t="shared" si="1"/>
        <v>42055</v>
      </c>
      <c r="AE47">
        <f t="shared" si="3"/>
        <v>4.0726578747895233E-3</v>
      </c>
      <c r="AF47" s="33">
        <f t="shared" si="8"/>
        <v>2.1243440120863604E-4</v>
      </c>
      <c r="AG47" s="32">
        <f t="shared" si="7"/>
        <v>8.3787988985580704</v>
      </c>
    </row>
    <row r="48" spans="2:33" x14ac:dyDescent="0.25">
      <c r="B48" s="1">
        <v>42058</v>
      </c>
      <c r="C48">
        <f>ASURB.MX!H36</f>
        <v>1.3110589568769695E-2</v>
      </c>
      <c r="D48">
        <f t="shared" si="4"/>
        <v>1.9112005369397903E-4</v>
      </c>
      <c r="E48" s="32">
        <f t="shared" si="5"/>
        <v>7.6632392127325417</v>
      </c>
      <c r="P48" s="1">
        <f t="shared" si="0"/>
        <v>42058</v>
      </c>
      <c r="Q48">
        <f t="shared" si="2"/>
        <v>1.3110589568769695E-2</v>
      </c>
      <c r="R48" s="33">
        <f t="shared" si="9"/>
        <v>1.9787332892457309E-4</v>
      </c>
      <c r="S48" s="32">
        <f t="shared" si="6"/>
        <v>7.6592087636836022</v>
      </c>
      <c r="AD48" s="1">
        <f t="shared" si="1"/>
        <v>42058</v>
      </c>
      <c r="AE48">
        <f t="shared" si="3"/>
        <v>1.3110589568769695E-2</v>
      </c>
      <c r="AF48" s="33">
        <f t="shared" si="8"/>
        <v>1.9461664017728065E-4</v>
      </c>
      <c r="AG48" s="32">
        <f t="shared" si="7"/>
        <v>7.6612678747546834</v>
      </c>
    </row>
    <row r="49" spans="2:33" x14ac:dyDescent="0.25">
      <c r="B49" s="1">
        <v>42059</v>
      </c>
      <c r="C49">
        <f>ASURB.MX!H37</f>
        <v>3.1151609362762575E-3</v>
      </c>
      <c r="D49">
        <f t="shared" si="4"/>
        <v>1.9695546048221308E-4</v>
      </c>
      <c r="E49" s="32">
        <f t="shared" si="5"/>
        <v>8.4832617651656612</v>
      </c>
      <c r="P49" s="1">
        <f t="shared" si="0"/>
        <v>42059</v>
      </c>
      <c r="Q49">
        <f t="shared" si="2"/>
        <v>3.1151609362762575E-3</v>
      </c>
      <c r="R49" s="33">
        <f t="shared" si="9"/>
        <v>2.0655516395127774E-4</v>
      </c>
      <c r="S49" s="32">
        <f t="shared" si="6"/>
        <v>8.4379617553945767</v>
      </c>
      <c r="AD49" s="1">
        <f t="shared" si="1"/>
        <v>42059</v>
      </c>
      <c r="AE49">
        <f t="shared" si="3"/>
        <v>3.1151609362762575E-3</v>
      </c>
      <c r="AF49" s="33">
        <f t="shared" si="8"/>
        <v>1.9766152044607029E-4</v>
      </c>
      <c r="AG49" s="32">
        <f t="shared" si="7"/>
        <v>8.4798593041645081</v>
      </c>
    </row>
    <row r="50" spans="2:33" x14ac:dyDescent="0.25">
      <c r="B50" s="1">
        <v>42060</v>
      </c>
      <c r="C50">
        <f>ASURB.MX!H38</f>
        <v>-1.9747750389732674E-4</v>
      </c>
      <c r="D50">
        <f t="shared" si="4"/>
        <v>1.8118011638866056E-4</v>
      </c>
      <c r="E50" s="32">
        <f t="shared" si="5"/>
        <v>8.615803662468263</v>
      </c>
      <c r="P50" s="1">
        <f t="shared" si="0"/>
        <v>42060</v>
      </c>
      <c r="Q50">
        <f t="shared" si="2"/>
        <v>-1.9747750389732674E-4</v>
      </c>
      <c r="R50" s="33">
        <f t="shared" si="9"/>
        <v>1.7874102117470666E-4</v>
      </c>
      <c r="S50" s="32">
        <f t="shared" si="6"/>
        <v>8.6293544308085153</v>
      </c>
      <c r="AD50" s="1">
        <f t="shared" si="1"/>
        <v>42060</v>
      </c>
      <c r="AE50">
        <f t="shared" si="3"/>
        <v>-1.9747750389732674E-4</v>
      </c>
      <c r="AF50" s="33">
        <f t="shared" si="8"/>
        <v>1.8315225238562993E-4</v>
      </c>
      <c r="AG50" s="32">
        <f t="shared" si="7"/>
        <v>8.6049798475724266</v>
      </c>
    </row>
    <row r="51" spans="2:33" x14ac:dyDescent="0.25">
      <c r="B51" s="1">
        <v>42061</v>
      </c>
      <c r="C51">
        <f>ASURB.MX!H39</f>
        <v>2.5151858142956531E-3</v>
      </c>
      <c r="D51">
        <f t="shared" si="4"/>
        <v>1.6954865319163221E-4</v>
      </c>
      <c r="E51" s="32">
        <f t="shared" si="5"/>
        <v>8.6450588668121728</v>
      </c>
      <c r="P51" s="1">
        <f t="shared" si="0"/>
        <v>42061</v>
      </c>
      <c r="Q51">
        <f t="shared" si="2"/>
        <v>2.5151858142956531E-3</v>
      </c>
      <c r="R51" s="33">
        <f t="shared" si="9"/>
        <v>1.7968625435896344E-4</v>
      </c>
      <c r="S51" s="32">
        <f t="shared" si="6"/>
        <v>8.5890915613239773</v>
      </c>
      <c r="AD51" s="1">
        <f t="shared" si="1"/>
        <v>42061</v>
      </c>
      <c r="AE51">
        <f t="shared" si="3"/>
        <v>2.5151858142956531E-3</v>
      </c>
      <c r="AF51" s="33">
        <f t="shared" si="8"/>
        <v>1.715927723750195E-4</v>
      </c>
      <c r="AG51" s="32">
        <f t="shared" si="7"/>
        <v>8.633519205606504</v>
      </c>
    </row>
    <row r="52" spans="2:33" x14ac:dyDescent="0.25">
      <c r="B52" s="1">
        <v>42062</v>
      </c>
      <c r="C52">
        <f>ASURB.MX!H40</f>
        <v>9.851814042170429E-3</v>
      </c>
      <c r="D52">
        <f t="shared" si="4"/>
        <v>1.6259729748047624E-4</v>
      </c>
      <c r="E52" s="32">
        <f t="shared" si="5"/>
        <v>8.1273099157185467</v>
      </c>
      <c r="P52" s="1">
        <f t="shared" si="0"/>
        <v>42062</v>
      </c>
      <c r="Q52">
        <f t="shared" si="2"/>
        <v>9.851814042170429E-3</v>
      </c>
      <c r="R52" s="33">
        <f t="shared" si="9"/>
        <v>1.6549948769032147E-4</v>
      </c>
      <c r="S52" s="32">
        <f t="shared" si="6"/>
        <v>8.120086021404898</v>
      </c>
      <c r="AD52" s="1">
        <f t="shared" si="1"/>
        <v>42062</v>
      </c>
      <c r="AE52">
        <f t="shared" si="3"/>
        <v>9.851814042170429E-3</v>
      </c>
      <c r="AF52" s="33">
        <f t="shared" si="8"/>
        <v>1.6382589674455585E-4</v>
      </c>
      <c r="AG52" s="32">
        <f t="shared" si="7"/>
        <v>8.1242588178148196</v>
      </c>
    </row>
    <row r="53" spans="2:33" x14ac:dyDescent="0.25">
      <c r="B53" s="1">
        <v>42065</v>
      </c>
      <c r="C53">
        <f>ASURB.MX!H41</f>
        <v>-1.4642625505808637E-3</v>
      </c>
      <c r="D53">
        <f t="shared" si="4"/>
        <v>1.689779451357764E-4</v>
      </c>
      <c r="E53" s="32">
        <f t="shared" si="5"/>
        <v>8.6730539237797775</v>
      </c>
      <c r="P53" s="1">
        <f t="shared" si="0"/>
        <v>42065</v>
      </c>
      <c r="Q53">
        <f t="shared" si="2"/>
        <v>-1.4642625505808637E-3</v>
      </c>
      <c r="R53" s="33">
        <f t="shared" si="9"/>
        <v>1.775929755267287E-4</v>
      </c>
      <c r="S53" s="32">
        <f t="shared" si="6"/>
        <v>8.6239433658594287</v>
      </c>
      <c r="AD53" s="1">
        <f t="shared" si="1"/>
        <v>42065</v>
      </c>
      <c r="AE53">
        <f t="shared" si="3"/>
        <v>-1.4642625505808637E-3</v>
      </c>
      <c r="AF53" s="33">
        <f t="shared" si="8"/>
        <v>1.6752881299823241E-4</v>
      </c>
      <c r="AG53" s="32">
        <f t="shared" si="7"/>
        <v>8.6815570181422608</v>
      </c>
    </row>
    <row r="54" spans="2:33" x14ac:dyDescent="0.25">
      <c r="B54" s="1">
        <v>42066</v>
      </c>
      <c r="C54">
        <f>ASURB.MX!H42</f>
        <v>-4.5039003270292647E-3</v>
      </c>
      <c r="D54">
        <f t="shared" si="4"/>
        <v>1.6171229083823913E-4</v>
      </c>
      <c r="E54" s="32">
        <f t="shared" si="5"/>
        <v>8.6042522269430144</v>
      </c>
      <c r="P54" s="1">
        <f t="shared" si="0"/>
        <v>42066</v>
      </c>
      <c r="Q54">
        <f t="shared" si="2"/>
        <v>-4.5039003270292647E-3</v>
      </c>
      <c r="R54" s="33">
        <f t="shared" si="9"/>
        <v>1.575109177838976E-4</v>
      </c>
      <c r="S54" s="32">
        <f t="shared" si="6"/>
        <v>8.627230309163016</v>
      </c>
      <c r="AD54" s="1">
        <f t="shared" si="1"/>
        <v>42066</v>
      </c>
      <c r="AE54">
        <f t="shared" si="3"/>
        <v>-4.5039003270292647E-3</v>
      </c>
      <c r="AF54" s="33">
        <f t="shared" si="8"/>
        <v>1.6043604706141747E-4</v>
      </c>
      <c r="AG54" s="32">
        <f t="shared" si="7"/>
        <v>8.6111777461334267</v>
      </c>
    </row>
    <row r="55" spans="2:33" x14ac:dyDescent="0.25">
      <c r="B55" s="1">
        <v>42067</v>
      </c>
      <c r="C55">
        <f>ASURB.MX!H43</f>
        <v>-6.4975903567418575E-3</v>
      </c>
      <c r="D55">
        <f t="shared" si="4"/>
        <v>1.590917638265657E-4</v>
      </c>
      <c r="E55" s="32">
        <f t="shared" si="5"/>
        <v>8.4806562541944963</v>
      </c>
      <c r="P55" s="1">
        <f t="shared" si="0"/>
        <v>42067</v>
      </c>
      <c r="Q55">
        <f t="shared" si="2"/>
        <v>-6.4975903567418575E-3</v>
      </c>
      <c r="R55" s="33">
        <f t="shared" si="9"/>
        <v>1.6491506780122667E-4</v>
      </c>
      <c r="S55" s="32">
        <f t="shared" si="6"/>
        <v>8.4540773917030876</v>
      </c>
      <c r="AD55" s="1">
        <f t="shared" si="1"/>
        <v>42067</v>
      </c>
      <c r="AE55">
        <f t="shared" si="3"/>
        <v>-6.4975903567418575E-3</v>
      </c>
      <c r="AF55" s="33">
        <f t="shared" si="8"/>
        <v>1.5714341612250575E-4</v>
      </c>
      <c r="AG55" s="32">
        <f t="shared" si="7"/>
        <v>8.4896883166719945</v>
      </c>
    </row>
    <row r="56" spans="2:33" x14ac:dyDescent="0.25">
      <c r="B56" s="1">
        <v>42068</v>
      </c>
      <c r="C56">
        <f>ASURB.MX!H44</f>
        <v>-1.3824165135196327E-2</v>
      </c>
      <c r="D56">
        <f t="shared" si="4"/>
        <v>1.600108293437015E-4</v>
      </c>
      <c r="E56" s="32">
        <f t="shared" si="5"/>
        <v>7.5459277631679829</v>
      </c>
      <c r="P56" s="1">
        <f t="shared" si="0"/>
        <v>42068</v>
      </c>
      <c r="Q56">
        <f t="shared" si="2"/>
        <v>-1.3824165135196327E-2</v>
      </c>
      <c r="R56" s="33">
        <f t="shared" si="9"/>
        <v>1.5771354211682916E-4</v>
      </c>
      <c r="S56" s="32">
        <f t="shared" si="6"/>
        <v>7.5429918806168974</v>
      </c>
      <c r="AD56" s="1">
        <f t="shared" si="1"/>
        <v>42068</v>
      </c>
      <c r="AE56">
        <f t="shared" si="3"/>
        <v>-1.3824165135196327E-2</v>
      </c>
      <c r="AF56" s="33">
        <f t="shared" si="8"/>
        <v>1.5700839356020755E-4</v>
      </c>
      <c r="AG56" s="32">
        <f t="shared" si="7"/>
        <v>7.5420308765400135</v>
      </c>
    </row>
    <row r="57" spans="2:33" x14ac:dyDescent="0.25">
      <c r="B57" s="1">
        <v>42069</v>
      </c>
      <c r="C57">
        <f>ASURB.MX!H45</f>
        <v>1.7508884464057925E-3</v>
      </c>
      <c r="D57">
        <f t="shared" si="4"/>
        <v>1.7865478611800802E-4</v>
      </c>
      <c r="E57" s="32">
        <f t="shared" si="5"/>
        <v>8.6128957754612472</v>
      </c>
      <c r="P57" s="1">
        <f t="shared" si="0"/>
        <v>42069</v>
      </c>
      <c r="Q57">
        <f t="shared" si="2"/>
        <v>1.7508884464057925E-3</v>
      </c>
      <c r="R57" s="33">
        <f t="shared" si="9"/>
        <v>1.8214760157123094E-4</v>
      </c>
      <c r="S57" s="32">
        <f t="shared" si="6"/>
        <v>8.5938628383876825</v>
      </c>
      <c r="AD57" s="1">
        <f t="shared" si="1"/>
        <v>42069</v>
      </c>
      <c r="AE57">
        <f t="shared" si="3"/>
        <v>1.7508884464057925E-3</v>
      </c>
      <c r="AF57" s="33">
        <f t="shared" si="8"/>
        <v>1.7226497410900981E-4</v>
      </c>
      <c r="AG57" s="32">
        <f t="shared" si="7"/>
        <v>8.6486808188560964</v>
      </c>
    </row>
    <row r="58" spans="2:33" x14ac:dyDescent="0.25">
      <c r="B58" s="1">
        <v>42072</v>
      </c>
      <c r="C58">
        <f>ASURB.MX!H46</f>
        <v>-1.3942575354744E-2</v>
      </c>
      <c r="D58">
        <f t="shared" si="4"/>
        <v>1.6824069503427111E-4</v>
      </c>
      <c r="E58" s="32">
        <f t="shared" si="5"/>
        <v>7.5346548119288794</v>
      </c>
      <c r="P58" s="1">
        <f t="shared" si="0"/>
        <v>42072</v>
      </c>
      <c r="Q58">
        <f t="shared" si="2"/>
        <v>-1.3942575354744E-2</v>
      </c>
      <c r="R58" s="33">
        <f t="shared" si="9"/>
        <v>1.537946458928196E-4</v>
      </c>
      <c r="S58" s="32">
        <f t="shared" si="6"/>
        <v>7.5158989776278755</v>
      </c>
      <c r="AD58" s="1">
        <f t="shared" si="1"/>
        <v>42072</v>
      </c>
      <c r="AE58">
        <f t="shared" si="3"/>
        <v>-1.3942575354744E-2</v>
      </c>
      <c r="AF58" s="33">
        <f t="shared" si="8"/>
        <v>1.6397899800014095E-4</v>
      </c>
      <c r="AG58" s="32">
        <f t="shared" si="7"/>
        <v>7.5302825336049253</v>
      </c>
    </row>
    <row r="59" spans="2:33" x14ac:dyDescent="0.25">
      <c r="B59" s="1">
        <v>42073</v>
      </c>
      <c r="C59">
        <f>ASURB.MX!H47</f>
        <v>-2.0294640789937793E-3</v>
      </c>
      <c r="D59">
        <f t="shared" si="4"/>
        <v>1.8451031723361777E-4</v>
      </c>
      <c r="E59" s="32">
        <f t="shared" si="5"/>
        <v>8.5754827146081638</v>
      </c>
      <c r="P59" s="1">
        <f t="shared" si="0"/>
        <v>42073</v>
      </c>
      <c r="Q59">
        <f t="shared" si="2"/>
        <v>-2.0294640789937793E-3</v>
      </c>
      <c r="R59" s="33">
        <f t="shared" si="9"/>
        <v>1.9166143914470799E-4</v>
      </c>
      <c r="S59" s="32">
        <f t="shared" si="6"/>
        <v>8.5382904970074858</v>
      </c>
      <c r="AD59" s="1">
        <f t="shared" si="1"/>
        <v>42073</v>
      </c>
      <c r="AE59">
        <f t="shared" si="3"/>
        <v>-2.0294640789937793E-3</v>
      </c>
      <c r="AF59" s="33">
        <f t="shared" si="8"/>
        <v>1.7767863168163819E-4</v>
      </c>
      <c r="AG59" s="32">
        <f t="shared" si="7"/>
        <v>8.6123533265830474</v>
      </c>
    </row>
    <row r="60" spans="2:33" x14ac:dyDescent="0.25">
      <c r="B60" s="1">
        <v>42074</v>
      </c>
      <c r="C60">
        <f>ASURB.MX!H48</f>
        <v>5.0771241788511064E-4</v>
      </c>
      <c r="D60">
        <f t="shared" si="4"/>
        <v>1.7225109893641109E-4</v>
      </c>
      <c r="E60" s="32">
        <f t="shared" si="5"/>
        <v>8.6650607790566667</v>
      </c>
      <c r="P60" s="1">
        <f t="shared" si="0"/>
        <v>42074</v>
      </c>
      <c r="Q60">
        <f t="shared" si="2"/>
        <v>5.0771241788511064E-4</v>
      </c>
      <c r="R60" s="33">
        <f t="shared" si="9"/>
        <v>1.5263588509789106E-4</v>
      </c>
      <c r="S60" s="32">
        <f t="shared" si="6"/>
        <v>8.7857665061149426</v>
      </c>
      <c r="AD60" s="1">
        <f t="shared" si="1"/>
        <v>42074</v>
      </c>
      <c r="AE60">
        <f t="shared" si="3"/>
        <v>5.0771241788511064E-4</v>
      </c>
      <c r="AF60" s="33">
        <f t="shared" si="8"/>
        <v>1.6802873311008045E-4</v>
      </c>
      <c r="AG60" s="32">
        <f t="shared" si="7"/>
        <v>8.689841468601367</v>
      </c>
    </row>
    <row r="61" spans="2:33" x14ac:dyDescent="0.25">
      <c r="B61" s="1">
        <v>42075</v>
      </c>
      <c r="C61">
        <f>ASURB.MX!H49</f>
        <v>3.8587929411128964E-2</v>
      </c>
      <c r="D61">
        <f t="shared" si="4"/>
        <v>1.6365425990638483E-4</v>
      </c>
      <c r="E61" s="32">
        <f t="shared" si="5"/>
        <v>-0.3808677583513731</v>
      </c>
      <c r="P61" s="1">
        <f t="shared" si="0"/>
        <v>42075</v>
      </c>
      <c r="Q61">
        <f t="shared" si="2"/>
        <v>3.8587929411128964E-2</v>
      </c>
      <c r="R61" s="33">
        <f t="shared" si="9"/>
        <v>1.6932889789366345E-4</v>
      </c>
      <c r="S61" s="32">
        <f t="shared" si="6"/>
        <v>-0.11003693570843431</v>
      </c>
      <c r="AD61" s="1">
        <f t="shared" si="1"/>
        <v>42075</v>
      </c>
      <c r="AE61">
        <f t="shared" si="3"/>
        <v>3.8587929411128964E-2</v>
      </c>
      <c r="AF61" s="33">
        <f t="shared" si="8"/>
        <v>1.6060545451758923E-4</v>
      </c>
      <c r="AG61" s="32">
        <f t="shared" si="7"/>
        <v>-0.53478345375023828</v>
      </c>
    </row>
    <row r="62" spans="2:33" x14ac:dyDescent="0.25">
      <c r="B62" s="1">
        <v>42076</v>
      </c>
      <c r="C62">
        <f>ASURB.MX!H50</f>
        <v>-1.9232384220915881E-2</v>
      </c>
      <c r="D62">
        <f t="shared" si="4"/>
        <v>3.3828451423138707E-4</v>
      </c>
      <c r="E62" s="32">
        <f t="shared" si="5"/>
        <v>6.898210503062014</v>
      </c>
      <c r="P62" s="1">
        <f t="shared" si="0"/>
        <v>42076</v>
      </c>
      <c r="Q62">
        <f t="shared" si="2"/>
        <v>-1.9232384220915881E-2</v>
      </c>
      <c r="R62" s="33">
        <f t="shared" si="9"/>
        <v>3.5975955170815629E-4</v>
      </c>
      <c r="S62" s="32">
        <f t="shared" si="6"/>
        <v>6.9019307219356847</v>
      </c>
      <c r="AD62" s="1">
        <f t="shared" si="1"/>
        <v>42076</v>
      </c>
      <c r="AE62">
        <f t="shared" si="3"/>
        <v>-1.9232384220915881E-2</v>
      </c>
      <c r="AF62" s="33">
        <f t="shared" si="8"/>
        <v>3.0873791589114971E-4</v>
      </c>
      <c r="AG62" s="32">
        <f t="shared" si="7"/>
        <v>6.8849641084449793</v>
      </c>
    </row>
    <row r="63" spans="2:33" x14ac:dyDescent="0.25">
      <c r="B63" s="1">
        <v>42080</v>
      </c>
      <c r="C63">
        <f>ASURB.MX!H51</f>
        <v>4.2729553517220752E-3</v>
      </c>
      <c r="D63">
        <f t="shared" si="4"/>
        <v>3.1852408999223056E-4</v>
      </c>
      <c r="E63" s="32">
        <f t="shared" si="5"/>
        <v>7.9944913619018632</v>
      </c>
      <c r="P63" s="1">
        <f t="shared" si="0"/>
        <v>42080</v>
      </c>
      <c r="Q63">
        <f t="shared" si="2"/>
        <v>4.2729553517220752E-3</v>
      </c>
      <c r="R63" s="33">
        <f t="shared" si="9"/>
        <v>2.2738539003138602E-4</v>
      </c>
      <c r="S63" s="32">
        <f t="shared" si="6"/>
        <v>8.3085681819137189</v>
      </c>
      <c r="AD63" s="1">
        <f t="shared" si="1"/>
        <v>42080</v>
      </c>
      <c r="AE63">
        <f t="shared" si="3"/>
        <v>4.2729553517220752E-3</v>
      </c>
      <c r="AF63" s="33">
        <f t="shared" si="8"/>
        <v>3.0116088538880976E-4</v>
      </c>
      <c r="AG63" s="32">
        <f t="shared" si="7"/>
        <v>8.0472400406412987</v>
      </c>
    </row>
    <row r="64" spans="2:33" x14ac:dyDescent="0.25">
      <c r="B64" s="1">
        <v>42081</v>
      </c>
      <c r="C64">
        <f>ASURB.MX!H52</f>
        <v>1.3542079829415667E-2</v>
      </c>
      <c r="D64">
        <f t="shared" si="4"/>
        <v>2.6282922448804286E-4</v>
      </c>
      <c r="E64" s="32">
        <f t="shared" si="5"/>
        <v>7.5462605068464983</v>
      </c>
      <c r="P64" s="1">
        <f t="shared" si="0"/>
        <v>42081</v>
      </c>
      <c r="Q64">
        <f t="shared" si="2"/>
        <v>1.3542079829415667E-2</v>
      </c>
      <c r="R64" s="33">
        <f t="shared" si="9"/>
        <v>2.6997955414443953E-4</v>
      </c>
      <c r="S64" s="32">
        <f t="shared" si="6"/>
        <v>7.5378983484080413</v>
      </c>
      <c r="AD64" s="1">
        <f t="shared" si="1"/>
        <v>42081</v>
      </c>
      <c r="AE64">
        <f t="shared" si="3"/>
        <v>1.3542079829415667E-2</v>
      </c>
      <c r="AF64" s="33">
        <f t="shared" si="8"/>
        <v>2.593816665494196E-4</v>
      </c>
      <c r="AG64" s="32">
        <f t="shared" si="7"/>
        <v>7.5501903496248692</v>
      </c>
    </row>
    <row r="65" spans="2:33" x14ac:dyDescent="0.25">
      <c r="B65" s="1">
        <v>42082</v>
      </c>
      <c r="C65">
        <f>ASURB.MX!H53</f>
        <v>-4.7066139991733518E-3</v>
      </c>
      <c r="D65">
        <f t="shared" si="4"/>
        <v>2.4589931412641731E-4</v>
      </c>
      <c r="E65" s="32">
        <f t="shared" si="5"/>
        <v>8.2205018704312494</v>
      </c>
      <c r="P65" s="1">
        <f t="shared" si="0"/>
        <v>42082</v>
      </c>
      <c r="Q65">
        <f t="shared" si="2"/>
        <v>-4.7066139991733518E-3</v>
      </c>
      <c r="R65" s="33">
        <f t="shared" si="9"/>
        <v>2.2487111571037002E-4</v>
      </c>
      <c r="S65" s="32">
        <f t="shared" si="6"/>
        <v>8.301472419742705</v>
      </c>
      <c r="AD65" s="1">
        <f t="shared" si="1"/>
        <v>42082</v>
      </c>
      <c r="AE65">
        <f t="shared" si="3"/>
        <v>-4.7066139991733518E-3</v>
      </c>
      <c r="AF65" s="33">
        <f t="shared" si="8"/>
        <v>2.459963101953694E-4</v>
      </c>
      <c r="AG65" s="32">
        <f t="shared" si="7"/>
        <v>8.2201430148143011</v>
      </c>
    </row>
    <row r="66" spans="2:33" x14ac:dyDescent="0.25">
      <c r="B66" s="1">
        <v>42083</v>
      </c>
      <c r="C66">
        <f>ASURB.MX!H54</f>
        <v>2.115167519427455E-2</v>
      </c>
      <c r="D66">
        <f t="shared" si="4"/>
        <v>2.1514291446795623E-4</v>
      </c>
      <c r="E66" s="32">
        <f t="shared" si="5"/>
        <v>6.3646909603565547</v>
      </c>
      <c r="P66" s="1">
        <f t="shared" si="0"/>
        <v>42083</v>
      </c>
      <c r="Q66">
        <f t="shared" si="2"/>
        <v>2.115167519427455E-2</v>
      </c>
      <c r="R66" s="33">
        <f t="shared" si="9"/>
        <v>2.2138633980530993E-4</v>
      </c>
      <c r="S66" s="32">
        <f t="shared" si="6"/>
        <v>6.3947296532847151</v>
      </c>
      <c r="AD66" s="1">
        <f t="shared" si="1"/>
        <v>42083</v>
      </c>
      <c r="AE66">
        <f t="shared" si="3"/>
        <v>2.115167519427455E-2</v>
      </c>
      <c r="AF66" s="33">
        <f t="shared" si="8"/>
        <v>2.1962360339993238E-4</v>
      </c>
      <c r="AG66" s="32">
        <f t="shared" si="7"/>
        <v>6.3865039258718994</v>
      </c>
    </row>
    <row r="67" spans="2:33" x14ac:dyDescent="0.25">
      <c r="B67" s="1">
        <v>42086</v>
      </c>
      <c r="C67">
        <f>ASURB.MX!H55</f>
        <v>-1.3807373255244386E-2</v>
      </c>
      <c r="D67">
        <f t="shared" si="4"/>
        <v>2.4625648175643578E-4</v>
      </c>
      <c r="E67" s="32">
        <f t="shared" si="5"/>
        <v>7.5349703036132523</v>
      </c>
      <c r="P67" s="1">
        <f t="shared" si="0"/>
        <v>42086</v>
      </c>
      <c r="Q67">
        <f t="shared" si="2"/>
        <v>-1.3807373255244386E-2</v>
      </c>
      <c r="R67" s="33">
        <f t="shared" si="9"/>
        <v>2.5655439239899165E-4</v>
      </c>
      <c r="S67" s="32">
        <f t="shared" si="6"/>
        <v>7.5250777051376012</v>
      </c>
      <c r="AD67" s="1">
        <f t="shared" si="1"/>
        <v>42086</v>
      </c>
      <c r="AE67">
        <f t="shared" si="3"/>
        <v>-1.3807373255244386E-2</v>
      </c>
      <c r="AF67" s="33">
        <f t="shared" si="8"/>
        <v>2.4427937526533218E-4</v>
      </c>
      <c r="AG67" s="32">
        <f t="shared" si="7"/>
        <v>7.5367655370606617</v>
      </c>
    </row>
    <row r="68" spans="2:33" x14ac:dyDescent="0.25">
      <c r="B68" s="1">
        <v>42087</v>
      </c>
      <c r="C68">
        <f>ASURB.MX!H56</f>
        <v>3.8949911076039952E-3</v>
      </c>
      <c r="D68">
        <f t="shared" si="4"/>
        <v>2.3578866994621527E-4</v>
      </c>
      <c r="E68" s="32">
        <f t="shared" si="5"/>
        <v>8.2882332942333274</v>
      </c>
      <c r="P68" s="1">
        <f t="shared" si="0"/>
        <v>42087</v>
      </c>
      <c r="Q68">
        <f t="shared" si="2"/>
        <v>3.8949911076039952E-3</v>
      </c>
      <c r="R68" s="33">
        <f t="shared" si="9"/>
        <v>2.2145816405225199E-4</v>
      </c>
      <c r="S68" s="32">
        <f t="shared" si="6"/>
        <v>8.3467720235851282</v>
      </c>
      <c r="AD68" s="1">
        <f t="shared" si="1"/>
        <v>42087</v>
      </c>
      <c r="AE68">
        <f t="shared" si="3"/>
        <v>3.8949911076039952E-3</v>
      </c>
      <c r="AF68" s="33">
        <f t="shared" si="8"/>
        <v>2.3575015571856568E-4</v>
      </c>
      <c r="AG68" s="32">
        <f t="shared" si="7"/>
        <v>8.2883861383550439</v>
      </c>
    </row>
    <row r="69" spans="2:33" x14ac:dyDescent="0.25">
      <c r="B69" s="1">
        <v>42088</v>
      </c>
      <c r="C69">
        <f>ASURB.MX!H57</f>
        <v>-1.457751519952658E-4</v>
      </c>
      <c r="D69">
        <f t="shared" si="4"/>
        <v>2.0759285508121738E-4</v>
      </c>
      <c r="E69" s="32">
        <f t="shared" si="5"/>
        <v>8.4798294582881653</v>
      </c>
      <c r="P69" s="1">
        <f t="shared" si="0"/>
        <v>42088</v>
      </c>
      <c r="Q69">
        <f t="shared" si="2"/>
        <v>-1.457751519952658E-4</v>
      </c>
      <c r="R69" s="33">
        <f t="shared" si="9"/>
        <v>2.1278754494143015E-4</v>
      </c>
      <c r="S69" s="32">
        <f t="shared" si="6"/>
        <v>8.4551164648966566</v>
      </c>
      <c r="AD69" s="1">
        <f t="shared" si="1"/>
        <v>42088</v>
      </c>
      <c r="AE69">
        <f t="shared" si="3"/>
        <v>-1.457751519952658E-4</v>
      </c>
      <c r="AF69" s="33">
        <f t="shared" si="8"/>
        <v>2.114444555806773E-4</v>
      </c>
      <c r="AG69" s="32">
        <f t="shared" si="7"/>
        <v>8.4614477142626345</v>
      </c>
    </row>
    <row r="70" spans="2:33" x14ac:dyDescent="0.25">
      <c r="B70" s="1">
        <v>42089</v>
      </c>
      <c r="C70">
        <f>ASURB.MX!H58</f>
        <v>4.0742067820260571E-3</v>
      </c>
      <c r="D70">
        <f t="shared" si="4"/>
        <v>1.8706097219926712E-4</v>
      </c>
      <c r="E70" s="32">
        <f t="shared" si="5"/>
        <v>8.4953393063700471</v>
      </c>
      <c r="P70" s="1">
        <f t="shared" si="0"/>
        <v>42089</v>
      </c>
      <c r="Q70">
        <f t="shared" si="2"/>
        <v>4.0742067820260571E-3</v>
      </c>
      <c r="R70" s="33">
        <f t="shared" si="9"/>
        <v>1.9076825544048982E-4</v>
      </c>
      <c r="S70" s="32">
        <f t="shared" si="6"/>
        <v>8.4774390134924573</v>
      </c>
      <c r="AD70" s="1">
        <f t="shared" si="1"/>
        <v>42089</v>
      </c>
      <c r="AE70">
        <f t="shared" si="3"/>
        <v>4.0742067820260571E-3</v>
      </c>
      <c r="AF70" s="33">
        <f t="shared" si="8"/>
        <v>1.9218758748080082E-4</v>
      </c>
      <c r="AG70" s="32">
        <f t="shared" si="7"/>
        <v>8.4706690663878508</v>
      </c>
    </row>
    <row r="71" spans="2:33" x14ac:dyDescent="0.25">
      <c r="B71" s="1">
        <v>42090</v>
      </c>
      <c r="C71">
        <f>ASURB.MX!H59</f>
        <v>1.8415969502194967E-2</v>
      </c>
      <c r="D71">
        <f t="shared" si="4"/>
        <v>1.7545417838909017E-4</v>
      </c>
      <c r="E71" s="32">
        <f t="shared" si="5"/>
        <v>6.7151611049066453</v>
      </c>
      <c r="P71" s="1">
        <f t="shared" si="0"/>
        <v>42090</v>
      </c>
      <c r="Q71">
        <f t="shared" si="2"/>
        <v>1.8415969502194967E-2</v>
      </c>
      <c r="R71" s="33">
        <f t="shared" si="9"/>
        <v>1.8646794942067839E-4</v>
      </c>
      <c r="S71" s="32">
        <f t="shared" si="6"/>
        <v>6.7684510455810205</v>
      </c>
      <c r="AD71" s="1">
        <f t="shared" si="1"/>
        <v>42090</v>
      </c>
      <c r="AE71">
        <f t="shared" si="3"/>
        <v>1.8415969502194967E-2</v>
      </c>
      <c r="AF71" s="33">
        <f t="shared" si="8"/>
        <v>1.7987831737233231E-4</v>
      </c>
      <c r="AG71" s="32">
        <f t="shared" si="7"/>
        <v>6.7378001905329885</v>
      </c>
    </row>
    <row r="72" spans="2:33" x14ac:dyDescent="0.25">
      <c r="B72" s="1">
        <v>42093</v>
      </c>
      <c r="C72">
        <f>ASURB.MX!H60</f>
        <v>-1.0797592693608627E-2</v>
      </c>
      <c r="D72">
        <f t="shared" si="4"/>
        <v>2.0682712219738489E-4</v>
      </c>
      <c r="E72" s="32">
        <f t="shared" si="5"/>
        <v>7.9199294033803538</v>
      </c>
      <c r="P72" s="1">
        <f t="shared" si="0"/>
        <v>42093</v>
      </c>
      <c r="Q72">
        <f t="shared" si="2"/>
        <v>-1.0797592693608627E-2</v>
      </c>
      <c r="R72" s="33">
        <f t="shared" si="9"/>
        <v>2.1964489952921415E-4</v>
      </c>
      <c r="S72" s="32">
        <f t="shared" si="6"/>
        <v>7.8926961536774289</v>
      </c>
      <c r="AD72" s="1">
        <f t="shared" si="1"/>
        <v>42093</v>
      </c>
      <c r="AE72">
        <f t="shared" si="3"/>
        <v>-1.0797592693608627E-2</v>
      </c>
      <c r="AF72" s="33">
        <f t="shared" si="8"/>
        <v>2.0418158916564425E-4</v>
      </c>
      <c r="AG72" s="32">
        <f t="shared" si="7"/>
        <v>7.9254992471013921</v>
      </c>
    </row>
    <row r="73" spans="2:33" x14ac:dyDescent="0.25">
      <c r="B73" s="1">
        <v>42094</v>
      </c>
      <c r="C73">
        <f>ASURB.MX!H61</f>
        <v>-1.2859618964903565E-2</v>
      </c>
      <c r="D73">
        <f t="shared" si="4"/>
        <v>2.0067263574143236E-4</v>
      </c>
      <c r="E73" s="32">
        <f t="shared" si="5"/>
        <v>7.6897581757667188</v>
      </c>
      <c r="P73" s="1">
        <f t="shared" si="0"/>
        <v>42094</v>
      </c>
      <c r="Q73">
        <f t="shared" si="2"/>
        <v>-1.2859618964903565E-2</v>
      </c>
      <c r="R73" s="33">
        <f t="shared" si="9"/>
        <v>1.8875925309735979E-4</v>
      </c>
      <c r="S73" s="32">
        <f t="shared" si="6"/>
        <v>7.6989497061984817</v>
      </c>
      <c r="AD73" s="1">
        <f t="shared" si="1"/>
        <v>42094</v>
      </c>
      <c r="AE73">
        <f t="shared" si="3"/>
        <v>-1.2859618964903565E-2</v>
      </c>
      <c r="AF73" s="33">
        <f t="shared" si="8"/>
        <v>1.9892174585538569E-4</v>
      </c>
      <c r="AG73" s="32">
        <f t="shared" si="7"/>
        <v>7.6912681177702051</v>
      </c>
    </row>
    <row r="74" spans="2:33" x14ac:dyDescent="0.25">
      <c r="B74" s="1">
        <v>42095</v>
      </c>
      <c r="C74">
        <f>ASURB.MX!H62</f>
        <v>3.7109317844354124E-2</v>
      </c>
      <c r="D74">
        <f t="shared" si="4"/>
        <v>2.0250036424491102E-4</v>
      </c>
      <c r="E74" s="32">
        <f t="shared" si="5"/>
        <v>1.7042800142600312</v>
      </c>
      <c r="P74" s="1">
        <f t="shared" si="0"/>
        <v>42095</v>
      </c>
      <c r="Q74">
        <f t="shared" si="2"/>
        <v>3.7109317844354124E-2</v>
      </c>
      <c r="R74" s="33">
        <f t="shared" si="9"/>
        <v>2.1103929126998485E-4</v>
      </c>
      <c r="S74" s="32">
        <f t="shared" si="6"/>
        <v>1.9381340837372942</v>
      </c>
      <c r="AD74" s="1">
        <f t="shared" si="1"/>
        <v>42095</v>
      </c>
      <c r="AE74">
        <f t="shared" si="3"/>
        <v>3.7109317844354124E-2</v>
      </c>
      <c r="AF74" s="33">
        <f t="shared" si="8"/>
        <v>2.001234503414462E-4</v>
      </c>
      <c r="AG74" s="32">
        <f t="shared" si="7"/>
        <v>1.6353162451758774</v>
      </c>
    </row>
    <row r="75" spans="2:33" x14ac:dyDescent="0.25">
      <c r="B75" s="1">
        <v>42100</v>
      </c>
      <c r="C75">
        <f>ASURB.MX!H63</f>
        <v>-2.079703772906091E-2</v>
      </c>
      <c r="D75">
        <f t="shared" si="4"/>
        <v>3.5048622970318671E-4</v>
      </c>
      <c r="E75" s="32">
        <f t="shared" si="5"/>
        <v>6.7221412896013515</v>
      </c>
      <c r="P75" s="1">
        <f t="shared" si="0"/>
        <v>42100</v>
      </c>
      <c r="Q75">
        <f t="shared" si="2"/>
        <v>-2.079703772906091E-2</v>
      </c>
      <c r="R75" s="33">
        <f t="shared" si="9"/>
        <v>3.6726853143432105E-4</v>
      </c>
      <c r="S75" s="32">
        <f t="shared" si="6"/>
        <v>6.7317591368485807</v>
      </c>
      <c r="AD75" s="1">
        <f t="shared" si="1"/>
        <v>42100</v>
      </c>
      <c r="AE75">
        <f t="shared" si="3"/>
        <v>-2.079703772906091E-2</v>
      </c>
      <c r="AF75" s="33">
        <f t="shared" si="8"/>
        <v>3.2596391741161973E-4</v>
      </c>
      <c r="AG75" s="32">
        <f t="shared" si="7"/>
        <v>6.7018384183766724</v>
      </c>
    </row>
    <row r="76" spans="2:33" x14ac:dyDescent="0.25">
      <c r="B76" s="1">
        <v>42101</v>
      </c>
      <c r="C76">
        <f>ASURB.MX!H64</f>
        <v>2.1593819851199299E-2</v>
      </c>
      <c r="D76">
        <f t="shared" si="4"/>
        <v>3.3420160292913843E-4</v>
      </c>
      <c r="E76" s="32">
        <f t="shared" si="5"/>
        <v>6.6085213241705336</v>
      </c>
      <c r="P76" s="1">
        <f t="shared" si="0"/>
        <v>42101</v>
      </c>
      <c r="Q76">
        <f t="shared" si="2"/>
        <v>2.1593819851199299E-2</v>
      </c>
      <c r="R76" s="33">
        <f t="shared" si="9"/>
        <v>2.5961333877119324E-4</v>
      </c>
      <c r="S76" s="32">
        <f t="shared" si="6"/>
        <v>6.4602112682475674</v>
      </c>
      <c r="AD76" s="1">
        <f t="shared" si="1"/>
        <v>42101</v>
      </c>
      <c r="AE76">
        <f t="shared" si="3"/>
        <v>2.1593819851199299E-2</v>
      </c>
      <c r="AF76" s="33">
        <f t="shared" si="8"/>
        <v>3.2016060957868565E-4</v>
      </c>
      <c r="AG76" s="32">
        <f t="shared" si="7"/>
        <v>6.5902529756953845</v>
      </c>
    </row>
    <row r="77" spans="2:33" x14ac:dyDescent="0.25">
      <c r="B77" s="1">
        <v>42102</v>
      </c>
      <c r="C77">
        <f>ASURB.MX!H65</f>
        <v>2.191679395013087E-2</v>
      </c>
      <c r="D77">
        <f t="shared" si="4"/>
        <v>3.2749438702984486E-4</v>
      </c>
      <c r="E77" s="32">
        <f t="shared" si="5"/>
        <v>6.5573095967936803</v>
      </c>
      <c r="P77" s="1">
        <f t="shared" si="0"/>
        <v>42102</v>
      </c>
      <c r="Q77">
        <f t="shared" si="2"/>
        <v>2.191679395013087E-2</v>
      </c>
      <c r="R77" s="33">
        <f t="shared" si="9"/>
        <v>3.401479916993284E-4</v>
      </c>
      <c r="S77" s="32">
        <f t="shared" si="6"/>
        <v>6.5739625064698464</v>
      </c>
      <c r="AD77" s="1">
        <f t="shared" si="1"/>
        <v>42102</v>
      </c>
      <c r="AE77">
        <f t="shared" si="3"/>
        <v>2.191679395013087E-2</v>
      </c>
      <c r="AF77" s="33">
        <f t="shared" si="8"/>
        <v>3.1941915781188708E-4</v>
      </c>
      <c r="AG77" s="32">
        <f t="shared" si="7"/>
        <v>6.5451959259004475</v>
      </c>
    </row>
    <row r="78" spans="2:33" x14ac:dyDescent="0.25">
      <c r="B78" s="1">
        <v>42103</v>
      </c>
      <c r="C78">
        <f>ASURB.MX!H66</f>
        <v>-1.9267911798879368E-3</v>
      </c>
      <c r="D78">
        <f t="shared" si="4"/>
        <v>3.247489650882228E-4</v>
      </c>
      <c r="E78" s="32">
        <f t="shared" si="5"/>
        <v>8.021026107437244</v>
      </c>
      <c r="P78" s="1">
        <f t="shared" si="0"/>
        <v>42103</v>
      </c>
      <c r="Q78">
        <f t="shared" si="2"/>
        <v>-1.9267911798879368E-3</v>
      </c>
      <c r="R78" s="33">
        <f t="shared" si="9"/>
        <v>2.904769646875755E-4</v>
      </c>
      <c r="S78" s="32">
        <f t="shared" si="6"/>
        <v>8.131205493085222</v>
      </c>
      <c r="AD78" s="1">
        <f t="shared" si="1"/>
        <v>42103</v>
      </c>
      <c r="AE78">
        <f t="shared" si="3"/>
        <v>-1.9267911798879368E-3</v>
      </c>
      <c r="AF78" s="33">
        <f t="shared" si="8"/>
        <v>3.2032864539655259E-4</v>
      </c>
      <c r="AG78" s="32">
        <f t="shared" si="7"/>
        <v>8.0345733368969814</v>
      </c>
    </row>
    <row r="79" spans="2:33" x14ac:dyDescent="0.25">
      <c r="B79" s="1">
        <v>42104</v>
      </c>
      <c r="C79">
        <f>ASURB.MX!H67</f>
        <v>8.686945008084172E-3</v>
      </c>
      <c r="D79">
        <f t="shared" si="4"/>
        <v>2.6519510869917067E-4</v>
      </c>
      <c r="E79" s="32">
        <f t="shared" si="5"/>
        <v>7.950488162098325</v>
      </c>
      <c r="P79" s="1">
        <f t="shared" ref="P79:P142" si="10">B79</f>
        <v>42104</v>
      </c>
      <c r="Q79">
        <f t="shared" si="2"/>
        <v>8.686945008084172E-3</v>
      </c>
      <c r="R79" s="33">
        <f t="shared" si="9"/>
        <v>2.627297417191149E-4</v>
      </c>
      <c r="S79" s="32">
        <f t="shared" si="6"/>
        <v>7.9571578879520137</v>
      </c>
      <c r="AD79" s="1">
        <f t="shared" ref="AD79:AD142" si="11">P79</f>
        <v>42104</v>
      </c>
      <c r="AE79">
        <f t="shared" si="3"/>
        <v>8.686945008084172E-3</v>
      </c>
      <c r="AF79" s="33">
        <f t="shared" si="8"/>
        <v>2.7183565558304841E-4</v>
      </c>
      <c r="AG79" s="32">
        <f t="shared" si="7"/>
        <v>7.9327076006185644</v>
      </c>
    </row>
    <row r="80" spans="2:33" x14ac:dyDescent="0.25">
      <c r="B80" s="1">
        <v>42107</v>
      </c>
      <c r="C80">
        <f>ASURB.MX!H68</f>
        <v>-1.4905487777986047E-2</v>
      </c>
      <c r="D80">
        <f t="shared" si="4"/>
        <v>2.3439548600720419E-4</v>
      </c>
      <c r="E80" s="32">
        <f t="shared" si="5"/>
        <v>7.4106430596204058</v>
      </c>
      <c r="P80" s="1">
        <f t="shared" si="10"/>
        <v>42107</v>
      </c>
      <c r="Q80">
        <f t="shared" ref="Q80:Q143" si="12">C80</f>
        <v>-1.4905487777986047E-2</v>
      </c>
      <c r="R80" s="33">
        <f t="shared" si="9"/>
        <v>2.4337978596654462E-4</v>
      </c>
      <c r="S80" s="32">
        <f t="shared" si="6"/>
        <v>7.4080196454192988</v>
      </c>
      <c r="AD80" s="1">
        <f t="shared" si="11"/>
        <v>42107</v>
      </c>
      <c r="AE80">
        <f t="shared" ref="AE80:AE143" si="13">Q80</f>
        <v>-1.4905487777986047E-2</v>
      </c>
      <c r="AF80" s="33">
        <f t="shared" si="8"/>
        <v>2.4393250634225123E-4</v>
      </c>
      <c r="AG80" s="32">
        <f t="shared" si="7"/>
        <v>7.4078196438007362</v>
      </c>
    </row>
    <row r="81" spans="2:33" x14ac:dyDescent="0.25">
      <c r="B81" s="1">
        <v>42108</v>
      </c>
      <c r="C81">
        <f>ASURB.MX!H69</f>
        <v>-1.5506420664203852E-2</v>
      </c>
      <c r="D81">
        <f t="shared" si="4"/>
        <v>2.3174270966154779E-4</v>
      </c>
      <c r="E81" s="32">
        <f t="shared" ref="E81:E144" si="14">-LN(D81)-(C81^2)/D81</f>
        <v>7.3323136810598193</v>
      </c>
      <c r="P81" s="1">
        <f t="shared" si="10"/>
        <v>42108</v>
      </c>
      <c r="Q81">
        <f t="shared" si="12"/>
        <v>-1.5506420664203852E-2</v>
      </c>
      <c r="R81" s="33">
        <f t="shared" si="9"/>
        <v>2.4729362484402618E-4</v>
      </c>
      <c r="S81" s="32">
        <f t="shared" si="6"/>
        <v>7.3326119609427902</v>
      </c>
      <c r="AD81" s="1">
        <f t="shared" si="11"/>
        <v>42108</v>
      </c>
      <c r="AE81">
        <f t="shared" si="13"/>
        <v>-1.5506420664203852E-2</v>
      </c>
      <c r="AF81" s="33">
        <f t="shared" si="8"/>
        <v>2.3874931926290514E-4</v>
      </c>
      <c r="AG81" s="32">
        <f t="shared" si="7"/>
        <v>7.3329769852599886</v>
      </c>
    </row>
    <row r="82" spans="2:33" x14ac:dyDescent="0.25">
      <c r="B82" s="1">
        <v>42109</v>
      </c>
      <c r="C82">
        <f>ASURB.MX!H70</f>
        <v>1.7353067392884693E-2</v>
      </c>
      <c r="D82">
        <f t="shared" ref="D82:D145" si="15">$H$14+(C81^2)*$I$14+$J$14*(D81)</f>
        <v>2.3219730083979268E-4</v>
      </c>
      <c r="E82" s="32">
        <f t="shared" si="14"/>
        <v>7.0710564102461291</v>
      </c>
      <c r="P82" s="1">
        <f t="shared" si="10"/>
        <v>42109</v>
      </c>
      <c r="Q82">
        <f t="shared" si="12"/>
        <v>1.7353067392884693E-2</v>
      </c>
      <c r="R82" s="33">
        <f t="shared" si="9"/>
        <v>2.3967066915088955E-4</v>
      </c>
      <c r="S82" s="32">
        <f t="shared" ref="S82:S145" si="16">-LN(R82)-((Q82^2)/R82)</f>
        <v>7.0798167536147645</v>
      </c>
      <c r="AD82" s="1">
        <f t="shared" si="11"/>
        <v>42109</v>
      </c>
      <c r="AE82">
        <f t="shared" si="13"/>
        <v>1.7353067392884693E-2</v>
      </c>
      <c r="AF82" s="33">
        <f t="shared" si="8"/>
        <v>2.3686072354962332E-4</v>
      </c>
      <c r="AG82" s="32">
        <f t="shared" ref="AG82:AG145" si="17">-LN(AF82)-((AE82^2)/AF82)</f>
        <v>7.0767048583723664</v>
      </c>
    </row>
    <row r="83" spans="2:33" x14ac:dyDescent="0.25">
      <c r="B83" s="1">
        <v>42110</v>
      </c>
      <c r="C83">
        <f>ASURB.MX!H71</f>
        <v>-1.0757926715775938E-2</v>
      </c>
      <c r="D83">
        <f t="shared" si="15"/>
        <v>2.3984873675670233E-4</v>
      </c>
      <c r="E83" s="32">
        <f t="shared" si="14"/>
        <v>7.8529771989062391</v>
      </c>
      <c r="P83" s="1">
        <f t="shared" si="10"/>
        <v>42110</v>
      </c>
      <c r="Q83">
        <f t="shared" si="12"/>
        <v>-1.0757926715775938E-2</v>
      </c>
      <c r="R83" s="33">
        <f t="shared" si="9"/>
        <v>2.4970918215727329E-4</v>
      </c>
      <c r="S83" s="32">
        <f t="shared" si="16"/>
        <v>7.8317424970581921</v>
      </c>
      <c r="AD83" s="1">
        <f t="shared" si="11"/>
        <v>42110</v>
      </c>
      <c r="AE83">
        <f t="shared" si="13"/>
        <v>-1.0757926715775938E-2</v>
      </c>
      <c r="AF83" s="33">
        <f t="shared" ref="AF83:AF146" si="18">$AJ$14+$AK$14*(AE82^2)+$AL$14*(AE81^2)+$AM$14*(AF82)</f>
        <v>2.417437328070313E-4</v>
      </c>
      <c r="AG83" s="32">
        <f t="shared" si="17"/>
        <v>7.8488898969747227</v>
      </c>
    </row>
    <row r="84" spans="2:33" x14ac:dyDescent="0.25">
      <c r="B84" s="1">
        <v>42111</v>
      </c>
      <c r="C84">
        <f>ASURB.MX!H72</f>
        <v>9.3305161829616522E-5</v>
      </c>
      <c r="D84">
        <f t="shared" si="15"/>
        <v>2.2246592899916609E-4</v>
      </c>
      <c r="E84" s="32">
        <f t="shared" si="14"/>
        <v>8.4106974627542712</v>
      </c>
      <c r="P84" s="1">
        <f t="shared" si="10"/>
        <v>42111</v>
      </c>
      <c r="Q84">
        <f t="shared" si="12"/>
        <v>9.3305161829616522E-5</v>
      </c>
      <c r="R84" s="33">
        <f t="shared" ref="R84:R147" si="19">$V$14+$W$14*(Q83^2)+$X$14*(R83)+$Y$14*(R82)</f>
        <v>2.2024728127685713E-4</v>
      </c>
      <c r="S84" s="32">
        <f t="shared" si="16"/>
        <v>8.4207201093987631</v>
      </c>
      <c r="AD84" s="1">
        <f t="shared" si="11"/>
        <v>42111</v>
      </c>
      <c r="AE84">
        <f t="shared" si="13"/>
        <v>9.3305161829616522E-5</v>
      </c>
      <c r="AF84" s="33">
        <f t="shared" si="18"/>
        <v>2.2617870398772239E-4</v>
      </c>
      <c r="AG84" s="32">
        <f t="shared" si="17"/>
        <v>8.3941466545027978</v>
      </c>
    </row>
    <row r="85" spans="2:33" x14ac:dyDescent="0.25">
      <c r="B85" s="1">
        <v>42114</v>
      </c>
      <c r="C85">
        <f>ASURB.MX!H73</f>
        <v>7.1995498354855995E-3</v>
      </c>
      <c r="D85">
        <f t="shared" si="15"/>
        <v>1.969218902999719E-4</v>
      </c>
      <c r="E85" s="32">
        <f t="shared" si="14"/>
        <v>8.2694847349334175</v>
      </c>
      <c r="P85" s="1">
        <f t="shared" si="10"/>
        <v>42114</v>
      </c>
      <c r="Q85">
        <f t="shared" si="12"/>
        <v>7.1995498354855995E-3</v>
      </c>
      <c r="R85" s="33">
        <f t="shared" si="19"/>
        <v>2.06810742521793E-4</v>
      </c>
      <c r="S85" s="32">
        <f t="shared" si="16"/>
        <v>8.2330738522252389</v>
      </c>
      <c r="AD85" s="1">
        <f t="shared" si="11"/>
        <v>42114</v>
      </c>
      <c r="AE85">
        <f t="shared" si="13"/>
        <v>7.1995498354855995E-3</v>
      </c>
      <c r="AF85" s="33">
        <f t="shared" si="18"/>
        <v>2.0291278569195185E-4</v>
      </c>
      <c r="AG85" s="32">
        <f t="shared" si="17"/>
        <v>8.2472870250180694</v>
      </c>
    </row>
    <row r="86" spans="2:33" x14ac:dyDescent="0.25">
      <c r="B86" s="1">
        <v>42115</v>
      </c>
      <c r="C86">
        <f>ASURB.MX!H74</f>
        <v>1.3651732834779858E-2</v>
      </c>
      <c r="D86">
        <f t="shared" si="15"/>
        <v>1.8626086643366981E-4</v>
      </c>
      <c r="E86" s="32">
        <f t="shared" si="14"/>
        <v>7.5877774646266998</v>
      </c>
      <c r="P86" s="1">
        <f t="shared" si="10"/>
        <v>42115</v>
      </c>
      <c r="Q86">
        <f t="shared" si="12"/>
        <v>1.3651732834779858E-2</v>
      </c>
      <c r="R86" s="33">
        <f t="shared" si="19"/>
        <v>1.9690512180951808E-4</v>
      </c>
      <c r="S86" s="32">
        <f t="shared" si="16"/>
        <v>7.5862930722404194</v>
      </c>
      <c r="AD86" s="1">
        <f t="shared" si="11"/>
        <v>42115</v>
      </c>
      <c r="AE86">
        <f t="shared" si="13"/>
        <v>1.3651732834779858E-2</v>
      </c>
      <c r="AF86" s="33">
        <f t="shared" si="18"/>
        <v>1.913199436188965E-4</v>
      </c>
      <c r="AG86" s="32">
        <f t="shared" si="17"/>
        <v>7.5874370261821973</v>
      </c>
    </row>
    <row r="87" spans="2:33" x14ac:dyDescent="0.25">
      <c r="B87" s="1">
        <v>42116</v>
      </c>
      <c r="C87">
        <f>ASURB.MX!H75</f>
        <v>1.6391721648258507E-2</v>
      </c>
      <c r="D87">
        <f t="shared" si="15"/>
        <v>1.9548749710446322E-4</v>
      </c>
      <c r="E87" s="32">
        <f t="shared" si="14"/>
        <v>7.1655603066654274</v>
      </c>
      <c r="P87" s="1">
        <f t="shared" si="10"/>
        <v>42116</v>
      </c>
      <c r="Q87">
        <f t="shared" si="12"/>
        <v>1.6391721648258507E-2</v>
      </c>
      <c r="R87" s="33">
        <f t="shared" si="19"/>
        <v>2.0772012443744765E-4</v>
      </c>
      <c r="S87" s="32">
        <f t="shared" si="16"/>
        <v>7.1858066270392529</v>
      </c>
      <c r="AD87" s="1">
        <f t="shared" si="11"/>
        <v>42116</v>
      </c>
      <c r="AE87">
        <f t="shared" si="13"/>
        <v>1.6391721648258507E-2</v>
      </c>
      <c r="AF87" s="33">
        <f t="shared" si="18"/>
        <v>1.9675508593099242E-4</v>
      </c>
      <c r="AG87" s="32">
        <f t="shared" si="17"/>
        <v>7.167951872103985</v>
      </c>
    </row>
    <row r="88" spans="2:33" x14ac:dyDescent="0.25">
      <c r="B88" s="1">
        <v>42117</v>
      </c>
      <c r="C88">
        <f>ASURB.MX!H76</f>
        <v>3.4821760001492792E-2</v>
      </c>
      <c r="D88">
        <f t="shared" si="15"/>
        <v>2.1157679158286948E-4</v>
      </c>
      <c r="E88" s="32">
        <f t="shared" si="14"/>
        <v>2.729882951226549</v>
      </c>
      <c r="P88" s="1">
        <f t="shared" si="10"/>
        <v>42117</v>
      </c>
      <c r="Q88">
        <f t="shared" si="12"/>
        <v>3.4821760001492792E-2</v>
      </c>
      <c r="R88" s="33">
        <f t="shared" si="19"/>
        <v>2.1488856430201228E-4</v>
      </c>
      <c r="S88" s="32">
        <f t="shared" si="16"/>
        <v>2.8026757627558609</v>
      </c>
      <c r="AD88" s="1">
        <f t="shared" si="11"/>
        <v>42117</v>
      </c>
      <c r="AE88">
        <f t="shared" si="13"/>
        <v>3.4821760001492792E-2</v>
      </c>
      <c r="AF88" s="33">
        <f t="shared" si="18"/>
        <v>2.0920136748853188E-4</v>
      </c>
      <c r="AG88" s="32">
        <f t="shared" si="17"/>
        <v>2.6760993144626255</v>
      </c>
    </row>
    <row r="89" spans="2:33" x14ac:dyDescent="0.25">
      <c r="B89" s="1">
        <v>42118</v>
      </c>
      <c r="C89">
        <f>ASURB.MX!H77</f>
        <v>6.8729465394253191E-3</v>
      </c>
      <c r="D89">
        <f t="shared" si="15"/>
        <v>3.3657378401429761E-4</v>
      </c>
      <c r="E89" s="32">
        <f t="shared" si="14"/>
        <v>7.856345352014575</v>
      </c>
      <c r="P89" s="1">
        <f t="shared" si="10"/>
        <v>42118</v>
      </c>
      <c r="Q89">
        <f t="shared" si="12"/>
        <v>6.8729465394253191E-3</v>
      </c>
      <c r="R89" s="33">
        <f t="shared" si="19"/>
        <v>3.5469876075733671E-4</v>
      </c>
      <c r="S89" s="32">
        <f t="shared" si="16"/>
        <v>7.8110655998315464</v>
      </c>
      <c r="AD89" s="1">
        <f t="shared" si="11"/>
        <v>42118</v>
      </c>
      <c r="AE89">
        <f t="shared" si="13"/>
        <v>6.8729465394253191E-3</v>
      </c>
      <c r="AF89" s="33">
        <f t="shared" si="18"/>
        <v>3.1560297020823711E-4</v>
      </c>
      <c r="AG89" s="32">
        <f t="shared" si="17"/>
        <v>7.9113520799980597</v>
      </c>
    </row>
    <row r="90" spans="2:33" x14ac:dyDescent="0.25">
      <c r="B90" s="1">
        <v>42121</v>
      </c>
      <c r="C90">
        <f>ASURB.MX!H78</f>
        <v>6.7831841112992201E-3</v>
      </c>
      <c r="D90">
        <f t="shared" si="15"/>
        <v>2.7830828102266814E-4</v>
      </c>
      <c r="E90" s="32">
        <f t="shared" si="14"/>
        <v>8.0214551635282287</v>
      </c>
      <c r="P90" s="1">
        <f t="shared" si="10"/>
        <v>42121</v>
      </c>
      <c r="Q90">
        <f t="shared" si="12"/>
        <v>6.7831841112992201E-3</v>
      </c>
      <c r="R90" s="33">
        <f t="shared" si="19"/>
        <v>2.0620775355245909E-4</v>
      </c>
      <c r="S90" s="32">
        <f t="shared" si="16"/>
        <v>8.2634941996337652</v>
      </c>
      <c r="AD90" s="1">
        <f t="shared" si="11"/>
        <v>42121</v>
      </c>
      <c r="AE90">
        <f t="shared" si="13"/>
        <v>6.7831841112992201E-3</v>
      </c>
      <c r="AF90" s="33">
        <f t="shared" si="18"/>
        <v>2.7288408781938017E-4</v>
      </c>
      <c r="AG90" s="32">
        <f t="shared" si="17"/>
        <v>8.0378512386008758</v>
      </c>
    </row>
    <row r="91" spans="2:33" x14ac:dyDescent="0.25">
      <c r="B91" s="1">
        <v>42122</v>
      </c>
      <c r="C91">
        <f>ASURB.MX!H79</f>
        <v>-1.449527108225071E-2</v>
      </c>
      <c r="D91">
        <f t="shared" si="15"/>
        <v>2.3952354648403723E-4</v>
      </c>
      <c r="E91" s="32">
        <f t="shared" si="14"/>
        <v>7.4596470207764467</v>
      </c>
      <c r="P91" s="1">
        <f t="shared" si="10"/>
        <v>42122</v>
      </c>
      <c r="Q91">
        <f t="shared" si="12"/>
        <v>-1.449527108225071E-2</v>
      </c>
      <c r="R91" s="33">
        <f t="shared" si="19"/>
        <v>2.6929783475326233E-4</v>
      </c>
      <c r="S91" s="32">
        <f t="shared" si="16"/>
        <v>7.439467670393392</v>
      </c>
      <c r="AD91" s="1">
        <f t="shared" si="11"/>
        <v>42122</v>
      </c>
      <c r="AE91">
        <f t="shared" si="13"/>
        <v>-1.449527108225071E-2</v>
      </c>
      <c r="AF91" s="33">
        <f t="shared" si="18"/>
        <v>2.416584427111561E-4</v>
      </c>
      <c r="AG91" s="32">
        <f t="shared" si="17"/>
        <v>7.4585230121734689</v>
      </c>
    </row>
    <row r="92" spans="2:33" x14ac:dyDescent="0.25">
      <c r="B92" s="1">
        <v>42123</v>
      </c>
      <c r="C92">
        <f>ASURB.MX!H80</f>
        <v>-1.142620235672912E-2</v>
      </c>
      <c r="D92">
        <f t="shared" si="15"/>
        <v>2.3368228296090579E-4</v>
      </c>
      <c r="E92" s="32">
        <f t="shared" si="14"/>
        <v>7.8028489485056127</v>
      </c>
      <c r="P92" s="1">
        <f t="shared" si="10"/>
        <v>42123</v>
      </c>
      <c r="Q92">
        <f t="shared" si="12"/>
        <v>-1.142620235672912E-2</v>
      </c>
      <c r="R92" s="33">
        <f t="shared" si="19"/>
        <v>2.1704543468948495E-4</v>
      </c>
      <c r="S92" s="32">
        <f t="shared" si="16"/>
        <v>7.8338795631270077</v>
      </c>
      <c r="AD92" s="1">
        <f t="shared" si="11"/>
        <v>42123</v>
      </c>
      <c r="AE92">
        <f t="shared" si="13"/>
        <v>-1.142620235672912E-2</v>
      </c>
      <c r="AF92" s="33">
        <f t="shared" si="18"/>
        <v>2.3584999166709674E-4</v>
      </c>
      <c r="AG92" s="32">
        <f t="shared" si="17"/>
        <v>7.7987504330047672</v>
      </c>
    </row>
    <row r="93" spans="2:33" x14ac:dyDescent="0.25">
      <c r="B93" s="1">
        <v>42124</v>
      </c>
      <c r="C93">
        <f>ASURB.MX!H81</f>
        <v>-2.5551509631991876E-2</v>
      </c>
      <c r="D93">
        <f t="shared" si="15"/>
        <v>2.2017263823261601E-4</v>
      </c>
      <c r="E93" s="32">
        <f t="shared" si="14"/>
        <v>5.4557907865871611</v>
      </c>
      <c r="P93" s="1">
        <f t="shared" si="10"/>
        <v>42124</v>
      </c>
      <c r="Q93">
        <f t="shared" si="12"/>
        <v>-2.5551509631991876E-2</v>
      </c>
      <c r="R93" s="33">
        <f t="shared" si="19"/>
        <v>2.3564279289531445E-4</v>
      </c>
      <c r="S93" s="32">
        <f t="shared" si="16"/>
        <v>5.582560717031166</v>
      </c>
      <c r="AD93" s="1">
        <f t="shared" si="11"/>
        <v>42124</v>
      </c>
      <c r="AE93">
        <f t="shared" si="13"/>
        <v>-2.5551509631991876E-2</v>
      </c>
      <c r="AF93" s="33">
        <f t="shared" si="18"/>
        <v>2.234169875568831E-4</v>
      </c>
      <c r="AG93" s="32">
        <f t="shared" si="17"/>
        <v>5.4842235310161076</v>
      </c>
    </row>
    <row r="94" spans="2:33" x14ac:dyDescent="0.25">
      <c r="B94" s="1">
        <v>42128</v>
      </c>
      <c r="C94">
        <f>ASURB.MX!H82</f>
        <v>2.2359293183504526E-2</v>
      </c>
      <c r="D94">
        <f t="shared" si="15"/>
        <v>2.744817416112709E-4</v>
      </c>
      <c r="E94" s="32">
        <f t="shared" si="14"/>
        <v>6.3792369352802369</v>
      </c>
      <c r="P94" s="1">
        <f t="shared" si="10"/>
        <v>42128</v>
      </c>
      <c r="Q94">
        <f t="shared" si="12"/>
        <v>2.2359293183504526E-2</v>
      </c>
      <c r="R94" s="33">
        <f t="shared" si="19"/>
        <v>2.8254951988110019E-4</v>
      </c>
      <c r="S94" s="32">
        <f t="shared" si="16"/>
        <v>6.4022748830288547</v>
      </c>
      <c r="AD94" s="1">
        <f t="shared" si="11"/>
        <v>42128</v>
      </c>
      <c r="AE94">
        <f t="shared" si="13"/>
        <v>2.2359293183504526E-2</v>
      </c>
      <c r="AF94" s="33">
        <f t="shared" si="18"/>
        <v>2.6823270486200516E-4</v>
      </c>
      <c r="AG94" s="32">
        <f t="shared" si="17"/>
        <v>6.3598337448507065</v>
      </c>
    </row>
    <row r="95" spans="2:33" x14ac:dyDescent="0.25">
      <c r="B95" s="1">
        <v>42129</v>
      </c>
      <c r="C95">
        <f>ASURB.MX!H83</f>
        <v>2.4202657478697962E-2</v>
      </c>
      <c r="D95">
        <f t="shared" si="15"/>
        <v>2.9196905936675261E-4</v>
      </c>
      <c r="E95" s="32">
        <f t="shared" si="14"/>
        <v>6.1325931871739225</v>
      </c>
      <c r="P95" s="1">
        <f t="shared" si="10"/>
        <v>42129</v>
      </c>
      <c r="Q95">
        <f t="shared" si="12"/>
        <v>2.4202657478697962E-2</v>
      </c>
      <c r="R95" s="33">
        <f t="shared" si="19"/>
        <v>2.7516812136775916E-4</v>
      </c>
      <c r="S95" s="32">
        <f t="shared" si="16"/>
        <v>6.0693619769376248</v>
      </c>
      <c r="AD95" s="1">
        <f t="shared" si="11"/>
        <v>42129</v>
      </c>
      <c r="AE95">
        <f t="shared" si="13"/>
        <v>2.4202657478697962E-2</v>
      </c>
      <c r="AF95" s="33">
        <f t="shared" si="18"/>
        <v>2.850855825105858E-4</v>
      </c>
      <c r="AG95" s="32">
        <f t="shared" si="17"/>
        <v>6.1080096186618773</v>
      </c>
    </row>
    <row r="96" spans="2:33" x14ac:dyDescent="0.25">
      <c r="B96" s="1">
        <v>42130</v>
      </c>
      <c r="C96">
        <f>ASURB.MX!H84</f>
        <v>8.9705441142887352E-3</v>
      </c>
      <c r="D96">
        <f t="shared" si="15"/>
        <v>3.13961460499757E-4</v>
      </c>
      <c r="E96" s="32">
        <f t="shared" si="14"/>
        <v>7.8099328656804667</v>
      </c>
      <c r="P96" s="1">
        <f t="shared" si="10"/>
        <v>42130</v>
      </c>
      <c r="Q96">
        <f t="shared" si="12"/>
        <v>8.9705441142887352E-3</v>
      </c>
      <c r="R96" s="33">
        <f t="shared" si="19"/>
        <v>3.1220779630209924E-4</v>
      </c>
      <c r="S96" s="32">
        <f t="shared" si="16"/>
        <v>7.8140944536731123</v>
      </c>
      <c r="AD96" s="1">
        <f t="shared" si="11"/>
        <v>42130</v>
      </c>
      <c r="AE96">
        <f t="shared" si="13"/>
        <v>8.9705441142887352E-3</v>
      </c>
      <c r="AF96" s="33">
        <f t="shared" si="18"/>
        <v>3.0620612599445413E-4</v>
      </c>
      <c r="AG96" s="32">
        <f t="shared" si="17"/>
        <v>7.8284530749549344</v>
      </c>
    </row>
    <row r="97" spans="2:33" x14ac:dyDescent="0.25">
      <c r="B97" s="1">
        <v>42131</v>
      </c>
      <c r="C97">
        <f>ASURB.MX!H85</f>
        <v>-9.0144611375930044E-3</v>
      </c>
      <c r="D97">
        <f t="shared" si="15"/>
        <v>2.6733935253615609E-4</v>
      </c>
      <c r="E97" s="32">
        <f t="shared" si="14"/>
        <v>7.9230315736594683</v>
      </c>
      <c r="P97" s="1">
        <f t="shared" si="10"/>
        <v>42131</v>
      </c>
      <c r="Q97">
        <f t="shared" si="12"/>
        <v>-9.0144611375930044E-3</v>
      </c>
      <c r="R97" s="33">
        <f t="shared" si="19"/>
        <v>2.4005109748748499E-4</v>
      </c>
      <c r="S97" s="32">
        <f t="shared" si="16"/>
        <v>7.9961453660119153</v>
      </c>
      <c r="AD97" s="1">
        <f t="shared" si="11"/>
        <v>42131</v>
      </c>
      <c r="AE97">
        <f t="shared" si="13"/>
        <v>-9.0144611375930044E-3</v>
      </c>
      <c r="AF97" s="33">
        <f t="shared" si="18"/>
        <v>2.6947055108546877E-4</v>
      </c>
      <c r="AG97" s="32">
        <f t="shared" si="17"/>
        <v>7.9174952675051067</v>
      </c>
    </row>
    <row r="98" spans="2:33" x14ac:dyDescent="0.25">
      <c r="B98" s="1">
        <v>42132</v>
      </c>
      <c r="C98">
        <f>ASURB.MX!H86</f>
        <v>-2.9937221806279643E-3</v>
      </c>
      <c r="D98">
        <f t="shared" si="15"/>
        <v>2.3651958436158969E-4</v>
      </c>
      <c r="E98" s="32">
        <f t="shared" si="14"/>
        <v>8.3115868153995951</v>
      </c>
      <c r="P98" s="1">
        <f t="shared" si="10"/>
        <v>42132</v>
      </c>
      <c r="Q98">
        <f t="shared" si="12"/>
        <v>-2.9937221806279643E-3</v>
      </c>
      <c r="R98" s="33">
        <f t="shared" si="19"/>
        <v>2.5406650754969981E-4</v>
      </c>
      <c r="S98" s="32">
        <f t="shared" si="16"/>
        <v>8.242638790005552</v>
      </c>
      <c r="AD98" s="1">
        <f t="shared" si="11"/>
        <v>42132</v>
      </c>
      <c r="AE98">
        <f t="shared" si="13"/>
        <v>-2.9937221806279643E-3</v>
      </c>
      <c r="AF98" s="33">
        <f t="shared" si="18"/>
        <v>2.4280861137703161E-4</v>
      </c>
      <c r="AG98" s="32">
        <f t="shared" si="17"/>
        <v>8.2863257695272505</v>
      </c>
    </row>
    <row r="99" spans="2:33" x14ac:dyDescent="0.25">
      <c r="B99" s="1">
        <v>42135</v>
      </c>
      <c r="C99">
        <f>ASURB.MX!H87</f>
        <v>8.6044614828081015E-3</v>
      </c>
      <c r="D99">
        <f t="shared" si="15"/>
        <v>2.0732550001731294E-4</v>
      </c>
      <c r="E99" s="32">
        <f t="shared" si="14"/>
        <v>8.1241165742148542</v>
      </c>
      <c r="P99" s="1">
        <f t="shared" si="10"/>
        <v>42135</v>
      </c>
      <c r="Q99">
        <f t="shared" si="12"/>
        <v>8.6044614828081015E-3</v>
      </c>
      <c r="R99" s="33">
        <f t="shared" si="19"/>
        <v>2.0575569873779322E-4</v>
      </c>
      <c r="S99" s="32">
        <f t="shared" si="16"/>
        <v>8.1289925555885016</v>
      </c>
      <c r="AD99" s="1">
        <f t="shared" si="11"/>
        <v>42135</v>
      </c>
      <c r="AE99">
        <f t="shared" si="13"/>
        <v>8.6044614828081015E-3</v>
      </c>
      <c r="AF99" s="33">
        <f t="shared" si="18"/>
        <v>2.1594270181619904E-4</v>
      </c>
      <c r="AG99" s="32">
        <f t="shared" si="17"/>
        <v>8.0976437404680759</v>
      </c>
    </row>
    <row r="100" spans="2:33" x14ac:dyDescent="0.25">
      <c r="B100" s="1">
        <v>42136</v>
      </c>
      <c r="C100">
        <f>ASURB.MX!H88</f>
        <v>-1.6661080077436944E-2</v>
      </c>
      <c r="D100">
        <f t="shared" si="15"/>
        <v>1.9584899187904687E-4</v>
      </c>
      <c r="E100" s="32">
        <f t="shared" si="14"/>
        <v>7.120791009676303</v>
      </c>
      <c r="P100" s="1">
        <f t="shared" si="10"/>
        <v>42136</v>
      </c>
      <c r="Q100">
        <f t="shared" si="12"/>
        <v>-1.6661080077436944E-2</v>
      </c>
      <c r="R100" s="33">
        <f t="shared" si="19"/>
        <v>2.1837812712367427E-4</v>
      </c>
      <c r="S100" s="32">
        <f t="shared" si="16"/>
        <v>7.1581314024398548</v>
      </c>
      <c r="AD100" s="1">
        <f t="shared" si="11"/>
        <v>42136</v>
      </c>
      <c r="AE100">
        <f t="shared" si="13"/>
        <v>-1.6661080077436944E-2</v>
      </c>
      <c r="AF100" s="33">
        <f t="shared" si="18"/>
        <v>2.0309550174424644E-4</v>
      </c>
      <c r="AG100" s="32">
        <f t="shared" si="17"/>
        <v>7.1350309999061166</v>
      </c>
    </row>
    <row r="101" spans="2:33" x14ac:dyDescent="0.25">
      <c r="B101" s="1">
        <v>42137</v>
      </c>
      <c r="C101">
        <f>ASURB.MX!H89</f>
        <v>-4.8565898584606929E-3</v>
      </c>
      <c r="D101">
        <f t="shared" si="15"/>
        <v>2.128949044914837E-4</v>
      </c>
      <c r="E101" s="32">
        <f t="shared" si="14"/>
        <v>8.3439226783554297</v>
      </c>
      <c r="P101" s="1">
        <f t="shared" si="10"/>
        <v>42137</v>
      </c>
      <c r="Q101">
        <f t="shared" si="12"/>
        <v>-4.8565898584606929E-3</v>
      </c>
      <c r="R101" s="33">
        <f t="shared" si="19"/>
        <v>2.2189649477054983E-4</v>
      </c>
      <c r="S101" s="32">
        <f t="shared" si="16"/>
        <v>8.3070046276013407</v>
      </c>
      <c r="AD101" s="1">
        <f t="shared" si="11"/>
        <v>42137</v>
      </c>
      <c r="AE101">
        <f t="shared" si="13"/>
        <v>-4.8565898584606929E-3</v>
      </c>
      <c r="AF101" s="33">
        <f t="shared" si="18"/>
        <v>2.1473534231010135E-4</v>
      </c>
      <c r="AG101" s="32">
        <f t="shared" si="17"/>
        <v>8.3362645565440108</v>
      </c>
    </row>
    <row r="102" spans="2:33" x14ac:dyDescent="0.25">
      <c r="B102" s="1">
        <v>42138</v>
      </c>
      <c r="C102">
        <f>ASURB.MX!H90</f>
        <v>1.5159342222044743E-2</v>
      </c>
      <c r="D102">
        <f t="shared" si="15"/>
        <v>1.9343119040205725E-4</v>
      </c>
      <c r="E102" s="32">
        <f t="shared" si="14"/>
        <v>7.3625401053559845</v>
      </c>
      <c r="P102" s="1">
        <f t="shared" si="10"/>
        <v>42138</v>
      </c>
      <c r="Q102">
        <f t="shared" si="12"/>
        <v>1.5159342222044743E-2</v>
      </c>
      <c r="R102" s="33">
        <f t="shared" si="19"/>
        <v>1.9321053648277165E-4</v>
      </c>
      <c r="S102" s="32">
        <f t="shared" si="16"/>
        <v>7.3623246949282564</v>
      </c>
      <c r="AD102" s="1">
        <f t="shared" si="11"/>
        <v>42138</v>
      </c>
      <c r="AE102">
        <f t="shared" si="13"/>
        <v>1.5159342222044743E-2</v>
      </c>
      <c r="AF102" s="33">
        <f t="shared" si="18"/>
        <v>1.9701361948217758E-4</v>
      </c>
      <c r="AG102" s="32">
        <f t="shared" si="17"/>
        <v>7.3657921630723919</v>
      </c>
    </row>
    <row r="103" spans="2:33" x14ac:dyDescent="0.25">
      <c r="B103" s="1">
        <v>42139</v>
      </c>
      <c r="C103">
        <f>ASURB.MX!H91</f>
        <v>1.1546610346965374E-2</v>
      </c>
      <c r="D103">
        <f t="shared" si="15"/>
        <v>2.0550345873230019E-4</v>
      </c>
      <c r="E103" s="32">
        <f t="shared" si="14"/>
        <v>7.8412789994994938</v>
      </c>
      <c r="P103" s="1">
        <f t="shared" si="10"/>
        <v>42139</v>
      </c>
      <c r="Q103">
        <f t="shared" si="12"/>
        <v>1.1546610346965374E-2</v>
      </c>
      <c r="R103" s="33">
        <f t="shared" si="19"/>
        <v>2.2175332523907974E-4</v>
      </c>
      <c r="S103" s="32">
        <f t="shared" si="16"/>
        <v>7.812717382125566</v>
      </c>
      <c r="AD103" s="1">
        <f t="shared" si="11"/>
        <v>42139</v>
      </c>
      <c r="AE103">
        <f t="shared" si="13"/>
        <v>1.1546610346965374E-2</v>
      </c>
      <c r="AF103" s="33">
        <f t="shared" si="18"/>
        <v>2.0537959582881329E-4</v>
      </c>
      <c r="AG103" s="32">
        <f t="shared" si="17"/>
        <v>7.8414906426951694</v>
      </c>
    </row>
    <row r="104" spans="2:33" x14ac:dyDescent="0.25">
      <c r="B104" s="1">
        <v>42142</v>
      </c>
      <c r="C104">
        <f>ASURB.MX!H92</f>
        <v>1.0865429331041675E-3</v>
      </c>
      <c r="D104">
        <f t="shared" si="15"/>
        <v>2.0182211780809769E-4</v>
      </c>
      <c r="E104" s="32">
        <f t="shared" si="14"/>
        <v>8.5022742688674047</v>
      </c>
      <c r="P104" s="1">
        <f t="shared" si="10"/>
        <v>42142</v>
      </c>
      <c r="Q104">
        <f t="shared" si="12"/>
        <v>1.0865429331041675E-3</v>
      </c>
      <c r="R104" s="33">
        <f t="shared" si="19"/>
        <v>1.9498052624914369E-4</v>
      </c>
      <c r="S104" s="32">
        <f t="shared" si="16"/>
        <v>8.5365560315410818</v>
      </c>
      <c r="AD104" s="1">
        <f t="shared" si="11"/>
        <v>42142</v>
      </c>
      <c r="AE104">
        <f t="shared" si="13"/>
        <v>1.0865429331041675E-3</v>
      </c>
      <c r="AF104" s="33">
        <f t="shared" si="18"/>
        <v>2.0151989237539278E-4</v>
      </c>
      <c r="AG104" s="32">
        <f t="shared" si="17"/>
        <v>8.5037641026202664</v>
      </c>
    </row>
    <row r="105" spans="2:33" x14ac:dyDescent="0.25">
      <c r="B105" s="1">
        <v>42143</v>
      </c>
      <c r="C105">
        <f>ASURB.MX!H93</f>
        <v>-7.6307795309944991E-3</v>
      </c>
      <c r="D105">
        <f t="shared" si="15"/>
        <v>1.8337478265301101E-4</v>
      </c>
      <c r="E105" s="32">
        <f t="shared" si="14"/>
        <v>8.2864386825380656</v>
      </c>
      <c r="P105" s="1">
        <f t="shared" si="10"/>
        <v>42143</v>
      </c>
      <c r="Q105">
        <f t="shared" si="12"/>
        <v>-7.6307795309944991E-3</v>
      </c>
      <c r="R105" s="33">
        <f t="shared" si="19"/>
        <v>1.8954293499588709E-4</v>
      </c>
      <c r="S105" s="32">
        <f t="shared" si="16"/>
        <v>8.2636886232606912</v>
      </c>
      <c r="AD105" s="1">
        <f t="shared" si="11"/>
        <v>42143</v>
      </c>
      <c r="AE105">
        <f t="shared" si="13"/>
        <v>-7.6307795309944991E-3</v>
      </c>
      <c r="AF105" s="33">
        <f t="shared" si="18"/>
        <v>1.8508209400016102E-4</v>
      </c>
      <c r="AG105" s="32">
        <f t="shared" si="17"/>
        <v>8.2801004388561719</v>
      </c>
    </row>
    <row r="106" spans="2:33" x14ac:dyDescent="0.25">
      <c r="B106" s="1">
        <v>42144</v>
      </c>
      <c r="C106">
        <f>ASURB.MX!H94</f>
        <v>-5.0464001226792083E-3</v>
      </c>
      <c r="D106">
        <f t="shared" si="15"/>
        <v>1.7805232953540514E-4</v>
      </c>
      <c r="E106" s="32">
        <f t="shared" si="14"/>
        <v>8.4904068304439928</v>
      </c>
      <c r="P106" s="1">
        <f t="shared" si="10"/>
        <v>42144</v>
      </c>
      <c r="Q106">
        <f t="shared" si="12"/>
        <v>-5.0464001226792083E-3</v>
      </c>
      <c r="R106" s="33">
        <f t="shared" si="19"/>
        <v>1.825365616587324E-4</v>
      </c>
      <c r="S106" s="32">
        <f t="shared" si="16"/>
        <v>8.4690474458611398</v>
      </c>
      <c r="AD106" s="1">
        <f t="shared" si="11"/>
        <v>42144</v>
      </c>
      <c r="AE106">
        <f t="shared" si="13"/>
        <v>-5.0464001226792083E-3</v>
      </c>
      <c r="AF106" s="33">
        <f t="shared" si="18"/>
        <v>1.7899879329397238E-4</v>
      </c>
      <c r="AG106" s="32">
        <f t="shared" si="17"/>
        <v>8.4858615165586002</v>
      </c>
    </row>
    <row r="107" spans="2:33" x14ac:dyDescent="0.25">
      <c r="B107" s="1">
        <v>42145</v>
      </c>
      <c r="C107">
        <f>ASURB.MX!H95</f>
        <v>3.7761877419256562E-3</v>
      </c>
      <c r="D107">
        <f t="shared" si="15"/>
        <v>1.7055452118400907E-4</v>
      </c>
      <c r="E107" s="32">
        <f t="shared" si="14"/>
        <v>8.5928482937046766</v>
      </c>
      <c r="P107" s="1">
        <f t="shared" si="10"/>
        <v>42145</v>
      </c>
      <c r="Q107">
        <f t="shared" si="12"/>
        <v>3.7761877419256562E-3</v>
      </c>
      <c r="R107" s="33">
        <f t="shared" si="19"/>
        <v>1.7433686683331263E-4</v>
      </c>
      <c r="S107" s="32">
        <f t="shared" si="16"/>
        <v>8.5727277784965814</v>
      </c>
      <c r="AD107" s="1">
        <f t="shared" si="11"/>
        <v>42145</v>
      </c>
      <c r="AE107">
        <f t="shared" si="13"/>
        <v>3.7761877419256562E-3</v>
      </c>
      <c r="AF107" s="33">
        <f t="shared" si="18"/>
        <v>1.7119136297396686E-4</v>
      </c>
      <c r="AG107" s="32">
        <f t="shared" si="17"/>
        <v>8.5894323229365224</v>
      </c>
    </row>
    <row r="108" spans="2:33" x14ac:dyDescent="0.25">
      <c r="B108" s="1">
        <v>42146</v>
      </c>
      <c r="C108">
        <f>ASURB.MX!H96</f>
        <v>-1.8862393144565119E-3</v>
      </c>
      <c r="D108">
        <f t="shared" si="15"/>
        <v>1.6422525158309081E-4</v>
      </c>
      <c r="E108" s="32">
        <f t="shared" si="14"/>
        <v>8.6926068388763138</v>
      </c>
      <c r="P108" s="1">
        <f t="shared" si="10"/>
        <v>42146</v>
      </c>
      <c r="Q108">
        <f t="shared" si="12"/>
        <v>-1.8862393144565119E-3</v>
      </c>
      <c r="R108" s="33">
        <f t="shared" si="19"/>
        <v>1.6822257235125915E-4</v>
      </c>
      <c r="S108" s="32">
        <f t="shared" si="16"/>
        <v>8.6690726713996877</v>
      </c>
      <c r="AD108" s="1">
        <f t="shared" si="11"/>
        <v>42146</v>
      </c>
      <c r="AE108">
        <f t="shared" si="13"/>
        <v>-1.8862393144565119E-3</v>
      </c>
      <c r="AF108" s="33">
        <f t="shared" si="18"/>
        <v>1.6435184519805865E-4</v>
      </c>
      <c r="AG108" s="32">
        <f t="shared" si="17"/>
        <v>8.6918529697850353</v>
      </c>
    </row>
    <row r="109" spans="2:33" x14ac:dyDescent="0.25">
      <c r="B109" s="1">
        <v>42149</v>
      </c>
      <c r="C109">
        <f>ASURB.MX!H97</f>
        <v>-9.7958598521179201E-3</v>
      </c>
      <c r="D109">
        <f t="shared" si="15"/>
        <v>1.5873200106639838E-4</v>
      </c>
      <c r="E109" s="32">
        <f t="shared" si="14"/>
        <v>8.1437594398562467</v>
      </c>
      <c r="P109" s="1">
        <f t="shared" si="10"/>
        <v>42149</v>
      </c>
      <c r="Q109">
        <f t="shared" si="12"/>
        <v>-9.7958598521179201E-3</v>
      </c>
      <c r="R109" s="33">
        <f t="shared" si="19"/>
        <v>1.6171080051839145E-4</v>
      </c>
      <c r="S109" s="32">
        <f t="shared" si="16"/>
        <v>8.1363029713829533</v>
      </c>
      <c r="AD109" s="1">
        <f t="shared" si="11"/>
        <v>42149</v>
      </c>
      <c r="AE109">
        <f t="shared" si="13"/>
        <v>-9.7958598521179201E-3</v>
      </c>
      <c r="AF109" s="33">
        <f t="shared" si="18"/>
        <v>1.5826903171139458E-4</v>
      </c>
      <c r="AG109" s="32">
        <f t="shared" si="17"/>
        <v>8.1449119892626047</v>
      </c>
    </row>
    <row r="110" spans="2:33" x14ac:dyDescent="0.25">
      <c r="B110" s="1">
        <v>42150</v>
      </c>
      <c r="C110">
        <f>ASURB.MX!H98</f>
        <v>-2.3528145653312891E-3</v>
      </c>
      <c r="D110">
        <f t="shared" si="15"/>
        <v>1.6628167673215914E-4</v>
      </c>
      <c r="E110" s="32">
        <f t="shared" si="14"/>
        <v>8.6685360406335139</v>
      </c>
      <c r="P110" s="1">
        <f t="shared" si="10"/>
        <v>42150</v>
      </c>
      <c r="Q110">
        <f t="shared" si="12"/>
        <v>-2.3528145653312891E-3</v>
      </c>
      <c r="R110" s="33">
        <f t="shared" si="19"/>
        <v>1.7086099752595496E-4</v>
      </c>
      <c r="S110" s="32">
        <f t="shared" si="16"/>
        <v>8.6422611480813085</v>
      </c>
      <c r="AD110" s="1">
        <f t="shared" si="11"/>
        <v>42150</v>
      </c>
      <c r="AE110">
        <f t="shared" si="13"/>
        <v>-2.3528145653312891E-3</v>
      </c>
      <c r="AF110" s="33">
        <f t="shared" si="18"/>
        <v>1.633700529263871E-4</v>
      </c>
      <c r="AG110" s="32">
        <f t="shared" si="17"/>
        <v>8.6856080211528166</v>
      </c>
    </row>
    <row r="111" spans="2:33" x14ac:dyDescent="0.25">
      <c r="B111" s="1">
        <v>42151</v>
      </c>
      <c r="C111">
        <f>ASURB.MX!H99</f>
        <v>1.7578614832640768E-2</v>
      </c>
      <c r="D111">
        <f t="shared" si="15"/>
        <v>1.6033520101922728E-4</v>
      </c>
      <c r="E111" s="32">
        <f t="shared" si="14"/>
        <v>6.8109834293825049</v>
      </c>
      <c r="P111" s="1">
        <f t="shared" si="10"/>
        <v>42151</v>
      </c>
      <c r="Q111">
        <f t="shared" si="12"/>
        <v>1.7578614832640768E-2</v>
      </c>
      <c r="R111" s="33">
        <f t="shared" si="19"/>
        <v>1.553393631629177E-4</v>
      </c>
      <c r="S111" s="32">
        <f t="shared" si="16"/>
        <v>6.7806556608831059</v>
      </c>
      <c r="AD111" s="1">
        <f t="shared" si="11"/>
        <v>42151</v>
      </c>
      <c r="AE111">
        <f t="shared" si="13"/>
        <v>1.7578614832640768E-2</v>
      </c>
      <c r="AF111" s="33">
        <f t="shared" si="18"/>
        <v>1.5775826364655332E-4</v>
      </c>
      <c r="AG111" s="32">
        <f t="shared" si="17"/>
        <v>6.7957049106485705</v>
      </c>
    </row>
    <row r="112" spans="2:33" x14ac:dyDescent="0.25">
      <c r="B112" s="1">
        <v>42152</v>
      </c>
      <c r="C112">
        <f>ASURB.MX!H100</f>
        <v>-1.3852111095382888E-2</v>
      </c>
      <c r="D112">
        <f t="shared" si="15"/>
        <v>1.9315081676211465E-4</v>
      </c>
      <c r="E112" s="32">
        <f t="shared" si="14"/>
        <v>7.5586135585917864</v>
      </c>
      <c r="P112" s="1">
        <f t="shared" si="10"/>
        <v>42152</v>
      </c>
      <c r="Q112">
        <f t="shared" si="12"/>
        <v>-1.3852111095382888E-2</v>
      </c>
      <c r="R112" s="33">
        <f t="shared" si="19"/>
        <v>2.0183096300333017E-4</v>
      </c>
      <c r="S112" s="32">
        <f t="shared" si="16"/>
        <v>7.5573786142866739</v>
      </c>
      <c r="AD112" s="1">
        <f t="shared" si="11"/>
        <v>42152</v>
      </c>
      <c r="AE112">
        <f t="shared" si="13"/>
        <v>-1.3852111095382888E-2</v>
      </c>
      <c r="AF112" s="33">
        <f t="shared" si="18"/>
        <v>1.8496989564139698E-4</v>
      </c>
      <c r="AG112" s="32">
        <f t="shared" si="17"/>
        <v>7.557954169926842</v>
      </c>
    </row>
    <row r="113" spans="2:33" x14ac:dyDescent="0.25">
      <c r="B113" s="1">
        <v>42153</v>
      </c>
      <c r="C113">
        <f>ASURB.MX!H101</f>
        <v>-1.6339680864756307E-2</v>
      </c>
      <c r="D113">
        <f t="shared" si="15"/>
        <v>2.0072382443582401E-4</v>
      </c>
      <c r="E113" s="32">
        <f t="shared" si="14"/>
        <v>7.1834685865885026</v>
      </c>
      <c r="P113" s="1">
        <f t="shared" si="10"/>
        <v>42153</v>
      </c>
      <c r="Q113">
        <f t="shared" si="12"/>
        <v>-1.6339680864756307E-2</v>
      </c>
      <c r="R113" s="33">
        <f t="shared" si="19"/>
        <v>1.8087857060786056E-4</v>
      </c>
      <c r="S113" s="32">
        <f t="shared" si="16"/>
        <v>7.1416381894512195</v>
      </c>
      <c r="AD113" s="1">
        <f t="shared" si="11"/>
        <v>42153</v>
      </c>
      <c r="AE113">
        <f t="shared" si="13"/>
        <v>-1.6339680864756307E-2</v>
      </c>
      <c r="AF113" s="33">
        <f t="shared" si="18"/>
        <v>1.9270063470417514E-4</v>
      </c>
      <c r="AG113" s="32">
        <f t="shared" si="17"/>
        <v>7.1688807771069412</v>
      </c>
    </row>
    <row r="114" spans="2:33" x14ac:dyDescent="0.25">
      <c r="B114" s="1">
        <v>42156</v>
      </c>
      <c r="C114">
        <f>ASURB.MX!H102</f>
        <v>1.753864870251812E-3</v>
      </c>
      <c r="D114">
        <f t="shared" si="15"/>
        <v>2.1484271175573066E-4</v>
      </c>
      <c r="E114" s="32">
        <f t="shared" si="14"/>
        <v>8.4312867243747878</v>
      </c>
      <c r="P114" s="1">
        <f t="shared" si="10"/>
        <v>42156</v>
      </c>
      <c r="Q114">
        <f t="shared" si="12"/>
        <v>1.753864870251812E-3</v>
      </c>
      <c r="R114" s="33">
        <f t="shared" si="19"/>
        <v>2.1499604957701308E-4</v>
      </c>
      <c r="S114" s="32">
        <f t="shared" si="16"/>
        <v>8.4305834691657129</v>
      </c>
      <c r="AD114" s="1">
        <f t="shared" si="11"/>
        <v>42156</v>
      </c>
      <c r="AE114">
        <f t="shared" si="13"/>
        <v>1.753864870251812E-3</v>
      </c>
      <c r="AF114" s="33">
        <f t="shared" si="18"/>
        <v>2.0607407029464228E-4</v>
      </c>
      <c r="AG114" s="32">
        <f t="shared" si="17"/>
        <v>8.4723480138040728</v>
      </c>
    </row>
    <row r="115" spans="2:33" x14ac:dyDescent="0.25">
      <c r="B115" s="1">
        <v>42157</v>
      </c>
      <c r="C115">
        <f>ASURB.MX!H103</f>
        <v>3.2746908556334268E-3</v>
      </c>
      <c r="D115">
        <f t="shared" si="15"/>
        <v>1.9223842092353928E-4</v>
      </c>
      <c r="E115" s="32">
        <f t="shared" si="14"/>
        <v>8.5009913660244472</v>
      </c>
      <c r="P115" s="1">
        <f t="shared" si="10"/>
        <v>42157</v>
      </c>
      <c r="Q115">
        <f t="shared" si="12"/>
        <v>3.2746908556334268E-3</v>
      </c>
      <c r="R115" s="33">
        <f t="shared" si="19"/>
        <v>1.692786200762644E-4</v>
      </c>
      <c r="S115" s="32">
        <f t="shared" si="16"/>
        <v>8.6206157447908875</v>
      </c>
      <c r="AD115" s="1">
        <f t="shared" si="11"/>
        <v>42157</v>
      </c>
      <c r="AE115">
        <f t="shared" si="13"/>
        <v>3.2746908556334268E-3</v>
      </c>
      <c r="AF115" s="33">
        <f t="shared" si="18"/>
        <v>1.8859300194045978E-4</v>
      </c>
      <c r="AG115" s="32">
        <f t="shared" si="17"/>
        <v>8.5190582220822098</v>
      </c>
    </row>
    <row r="116" spans="2:33" x14ac:dyDescent="0.25">
      <c r="B116" s="1">
        <v>42158</v>
      </c>
      <c r="C116">
        <f>ASURB.MX!H104</f>
        <v>7.8067726421781804E-3</v>
      </c>
      <c r="D116">
        <f t="shared" si="15"/>
        <v>1.7817568894918159E-4</v>
      </c>
      <c r="E116" s="32">
        <f t="shared" si="14"/>
        <v>8.2906865229025986</v>
      </c>
      <c r="P116" s="1">
        <f t="shared" si="10"/>
        <v>42158</v>
      </c>
      <c r="Q116">
        <f t="shared" si="12"/>
        <v>7.8067726421781804E-3</v>
      </c>
      <c r="R116" s="33">
        <f t="shared" si="19"/>
        <v>1.8497128419638485E-4</v>
      </c>
      <c r="S116" s="32">
        <f t="shared" si="16"/>
        <v>8.2658226110030331</v>
      </c>
      <c r="AD116" s="1">
        <f t="shared" si="11"/>
        <v>42158</v>
      </c>
      <c r="AE116">
        <f t="shared" si="13"/>
        <v>7.8067726421781804E-3</v>
      </c>
      <c r="AF116" s="33">
        <f t="shared" si="18"/>
        <v>1.7665552375720141E-4</v>
      </c>
      <c r="AG116" s="32">
        <f t="shared" si="17"/>
        <v>8.2963114998933669</v>
      </c>
    </row>
    <row r="117" spans="2:33" x14ac:dyDescent="0.25">
      <c r="B117" s="1">
        <v>42159</v>
      </c>
      <c r="C117">
        <f>ASURB.MX!H105</f>
        <v>-1.8522771775662542E-2</v>
      </c>
      <c r="D117">
        <f t="shared" si="15"/>
        <v>1.7493386607955275E-4</v>
      </c>
      <c r="E117" s="32">
        <f t="shared" si="14"/>
        <v>6.6898295297081347</v>
      </c>
      <c r="P117" s="1">
        <f t="shared" si="10"/>
        <v>42159</v>
      </c>
      <c r="Q117">
        <f t="shared" si="12"/>
        <v>-1.8522771775662542E-2</v>
      </c>
      <c r="R117" s="33">
        <f t="shared" si="19"/>
        <v>1.6851645794884428E-4</v>
      </c>
      <c r="S117" s="32">
        <f t="shared" si="16"/>
        <v>6.6525153206765406</v>
      </c>
      <c r="AD117" s="1">
        <f t="shared" si="11"/>
        <v>42159</v>
      </c>
      <c r="AE117">
        <f t="shared" si="13"/>
        <v>-1.8522771775662542E-2</v>
      </c>
      <c r="AF117" s="33">
        <f t="shared" si="18"/>
        <v>1.731444671739437E-4</v>
      </c>
      <c r="AG117" s="32">
        <f t="shared" si="17"/>
        <v>6.6798420077781149</v>
      </c>
    </row>
    <row r="118" spans="2:33" x14ac:dyDescent="0.25">
      <c r="B118" s="1">
        <v>42160</v>
      </c>
      <c r="C118">
        <f>ASURB.MX!H106</f>
        <v>-2.7198047784816591E-3</v>
      </c>
      <c r="D118">
        <f t="shared" si="15"/>
        <v>2.0695996419800453E-4</v>
      </c>
      <c r="E118" s="32">
        <f t="shared" si="14"/>
        <v>8.4472423475376104</v>
      </c>
      <c r="P118" s="1">
        <f t="shared" si="10"/>
        <v>42160</v>
      </c>
      <c r="Q118">
        <f t="shared" si="12"/>
        <v>-2.7198047784816591E-3</v>
      </c>
      <c r="R118" s="33">
        <f t="shared" si="19"/>
        <v>2.15480598876987E-4</v>
      </c>
      <c r="S118" s="32">
        <f t="shared" si="16"/>
        <v>8.4083101956723247</v>
      </c>
      <c r="AD118" s="1">
        <f t="shared" si="11"/>
        <v>42160</v>
      </c>
      <c r="AE118">
        <f t="shared" si="13"/>
        <v>-2.7198047784816591E-3</v>
      </c>
      <c r="AF118" s="33">
        <f t="shared" si="18"/>
        <v>1.996862265372529E-4</v>
      </c>
      <c r="AG118" s="32">
        <f t="shared" si="17"/>
        <v>8.4817184821364453</v>
      </c>
    </row>
    <row r="119" spans="2:33" x14ac:dyDescent="0.25">
      <c r="B119" s="1">
        <v>42163</v>
      </c>
      <c r="C119">
        <f>ASURB.MX!H107</f>
        <v>-1.6808652447704462E-3</v>
      </c>
      <c r="D119">
        <f t="shared" si="15"/>
        <v>1.8753474409448692E-4</v>
      </c>
      <c r="E119" s="32">
        <f t="shared" si="14"/>
        <v>8.5664809103718049</v>
      </c>
      <c r="P119" s="1">
        <f t="shared" si="10"/>
        <v>42163</v>
      </c>
      <c r="Q119">
        <f t="shared" si="12"/>
        <v>-1.6808652447704462E-3</v>
      </c>
      <c r="R119" s="33">
        <f t="shared" si="19"/>
        <v>1.6319449488621992E-4</v>
      </c>
      <c r="S119" s="32">
        <f t="shared" si="16"/>
        <v>8.7032553282293801</v>
      </c>
      <c r="AD119" s="1">
        <f t="shared" si="11"/>
        <v>42163</v>
      </c>
      <c r="AE119">
        <f t="shared" si="13"/>
        <v>-1.6808652447704462E-3</v>
      </c>
      <c r="AF119" s="33">
        <f t="shared" si="18"/>
        <v>1.8438832377712749E-4</v>
      </c>
      <c r="AG119" s="32">
        <f t="shared" si="17"/>
        <v>8.5831439719579592</v>
      </c>
    </row>
    <row r="120" spans="2:33" x14ac:dyDescent="0.25">
      <c r="B120" s="1">
        <v>42164</v>
      </c>
      <c r="C120">
        <f>ASURB.MX!H108</f>
        <v>-1.0144807802992928E-2</v>
      </c>
      <c r="D120">
        <f t="shared" si="15"/>
        <v>1.7409994903214219E-4</v>
      </c>
      <c r="E120" s="32">
        <f t="shared" si="14"/>
        <v>8.0647428334138702</v>
      </c>
      <c r="P120" s="1">
        <f t="shared" si="10"/>
        <v>42164</v>
      </c>
      <c r="Q120">
        <f t="shared" si="12"/>
        <v>-1.0144807802992928E-2</v>
      </c>
      <c r="R120" s="33">
        <f t="shared" si="19"/>
        <v>1.8359038663425117E-4</v>
      </c>
      <c r="S120" s="32">
        <f t="shared" si="16"/>
        <v>8.042223297620021</v>
      </c>
      <c r="AD120" s="1">
        <f t="shared" si="11"/>
        <v>42164</v>
      </c>
      <c r="AE120">
        <f t="shared" si="13"/>
        <v>-1.0144807802992928E-2</v>
      </c>
      <c r="AF120" s="33">
        <f t="shared" si="18"/>
        <v>1.7277998053501171E-4</v>
      </c>
      <c r="AG120" s="32">
        <f t="shared" si="17"/>
        <v>8.0678373369309817</v>
      </c>
    </row>
    <row r="121" spans="2:33" x14ac:dyDescent="0.25">
      <c r="B121" s="1">
        <v>42165</v>
      </c>
      <c r="C121">
        <f>ASURB.MX!H109</f>
        <v>-2.391355307004787E-3</v>
      </c>
      <c r="D121">
        <f t="shared" si="15"/>
        <v>1.7731510393656041E-4</v>
      </c>
      <c r="E121" s="32">
        <f t="shared" si="14"/>
        <v>8.6053312118817313</v>
      </c>
      <c r="P121" s="1">
        <f t="shared" si="10"/>
        <v>42165</v>
      </c>
      <c r="Q121">
        <f t="shared" si="12"/>
        <v>-2.391355307004787E-3</v>
      </c>
      <c r="R121" s="33">
        <f t="shared" si="19"/>
        <v>1.7100801628551449E-4</v>
      </c>
      <c r="S121" s="32">
        <f t="shared" si="16"/>
        <v>8.6403597018476148</v>
      </c>
      <c r="AD121" s="1">
        <f t="shared" si="11"/>
        <v>42165</v>
      </c>
      <c r="AE121">
        <f t="shared" si="13"/>
        <v>-2.391355307004787E-3</v>
      </c>
      <c r="AF121" s="33">
        <f t="shared" si="18"/>
        <v>1.7465158673729184E-4</v>
      </c>
      <c r="AG121" s="32">
        <f t="shared" si="17"/>
        <v>8.619974711645769</v>
      </c>
    </row>
    <row r="122" spans="2:33" x14ac:dyDescent="0.25">
      <c r="B122" s="1">
        <v>42166</v>
      </c>
      <c r="C122">
        <f>ASURB.MX!H110</f>
        <v>2.7625121519040758E-4</v>
      </c>
      <c r="D122">
        <f t="shared" si="15"/>
        <v>1.67673689862805E-4</v>
      </c>
      <c r="E122" s="32">
        <f t="shared" si="14"/>
        <v>8.6930356511663405</v>
      </c>
      <c r="P122" s="1">
        <f t="shared" si="10"/>
        <v>42166</v>
      </c>
      <c r="Q122">
        <f t="shared" si="12"/>
        <v>2.7625121519040758E-4</v>
      </c>
      <c r="R122" s="33">
        <f t="shared" si="19"/>
        <v>1.6730094124314939E-4</v>
      </c>
      <c r="S122" s="32">
        <f t="shared" si="16"/>
        <v>8.6952601714595694</v>
      </c>
      <c r="AD122" s="1">
        <f t="shared" si="11"/>
        <v>42166</v>
      </c>
      <c r="AE122">
        <f t="shared" si="13"/>
        <v>2.7625121519040758E-4</v>
      </c>
      <c r="AF122" s="33">
        <f t="shared" si="18"/>
        <v>1.6599004557278003E-4</v>
      </c>
      <c r="AG122" s="32">
        <f t="shared" si="17"/>
        <v>8.7031229829523511</v>
      </c>
    </row>
    <row r="123" spans="2:33" x14ac:dyDescent="0.25">
      <c r="B123" s="1">
        <v>42167</v>
      </c>
      <c r="C123">
        <f>ASURB.MX!H111</f>
        <v>1.765600591060543E-2</v>
      </c>
      <c r="D123">
        <f t="shared" si="15"/>
        <v>1.6059696904201909E-4</v>
      </c>
      <c r="E123" s="32">
        <f t="shared" si="14"/>
        <v>6.7955140732827974</v>
      </c>
      <c r="P123" s="1">
        <f t="shared" si="10"/>
        <v>42167</v>
      </c>
      <c r="Q123">
        <f t="shared" si="12"/>
        <v>1.765600591060543E-2</v>
      </c>
      <c r="R123" s="33">
        <f t="shared" si="19"/>
        <v>1.593249060937572E-4</v>
      </c>
      <c r="S123" s="32">
        <f t="shared" si="16"/>
        <v>6.7879685620914918</v>
      </c>
      <c r="AD123" s="1">
        <f t="shared" si="11"/>
        <v>42167</v>
      </c>
      <c r="AE123">
        <f t="shared" si="13"/>
        <v>1.765600591060543E-2</v>
      </c>
      <c r="AF123" s="33">
        <f t="shared" si="18"/>
        <v>1.5910258201402559E-4</v>
      </c>
      <c r="AG123" s="32">
        <f t="shared" si="17"/>
        <v>6.7866308741005739</v>
      </c>
    </row>
    <row r="124" spans="2:33" x14ac:dyDescent="0.25">
      <c r="B124" s="1">
        <v>42170</v>
      </c>
      <c r="C124">
        <f>ASURB.MX!H112</f>
        <v>-2.6207618064184725E-2</v>
      </c>
      <c r="D124">
        <f t="shared" si="15"/>
        <v>1.9365469257060029E-4</v>
      </c>
      <c r="E124" s="32">
        <f t="shared" si="14"/>
        <v>5.0027125084646364</v>
      </c>
      <c r="P124" s="1">
        <f t="shared" si="10"/>
        <v>42170</v>
      </c>
      <c r="Q124">
        <f t="shared" si="12"/>
        <v>-2.6207618064184725E-2</v>
      </c>
      <c r="R124" s="33">
        <f t="shared" si="19"/>
        <v>2.0062294035134612E-4</v>
      </c>
      <c r="S124" s="32">
        <f t="shared" si="16"/>
        <v>5.0905503913624139</v>
      </c>
      <c r="AD124" s="1">
        <f t="shared" si="11"/>
        <v>42170</v>
      </c>
      <c r="AE124">
        <f t="shared" si="13"/>
        <v>-2.6207618064184725E-2</v>
      </c>
      <c r="AF124" s="33">
        <f t="shared" si="18"/>
        <v>1.8622977465255878E-4</v>
      </c>
      <c r="AG124" s="32">
        <f t="shared" si="17"/>
        <v>4.9004013083689255</v>
      </c>
    </row>
    <row r="125" spans="2:33" x14ac:dyDescent="0.25">
      <c r="B125" s="1">
        <v>42171</v>
      </c>
      <c r="C125">
        <f>ASURB.MX!H113</f>
        <v>1.6574188223231732E-2</v>
      </c>
      <c r="D125">
        <f t="shared" si="15"/>
        <v>2.6101094698328324E-4</v>
      </c>
      <c r="E125" s="32">
        <f t="shared" si="14"/>
        <v>7.1984876956791854</v>
      </c>
      <c r="P125" s="1">
        <f t="shared" si="10"/>
        <v>42171</v>
      </c>
      <c r="Q125">
        <f t="shared" si="12"/>
        <v>1.6574188223231732E-2</v>
      </c>
      <c r="R125" s="33">
        <f t="shared" si="19"/>
        <v>2.5284328364402845E-4</v>
      </c>
      <c r="S125" s="32">
        <f t="shared" si="16"/>
        <v>7.1962822702229108</v>
      </c>
      <c r="AD125" s="1">
        <f t="shared" si="11"/>
        <v>42171</v>
      </c>
      <c r="AE125">
        <f t="shared" si="13"/>
        <v>1.6574188223231732E-2</v>
      </c>
      <c r="AF125" s="33">
        <f t="shared" si="18"/>
        <v>2.4466276350953027E-4</v>
      </c>
      <c r="AG125" s="32">
        <f t="shared" si="17"/>
        <v>7.1928446307794101</v>
      </c>
    </row>
    <row r="126" spans="2:33" x14ac:dyDescent="0.25">
      <c r="B126" s="1">
        <v>42172</v>
      </c>
      <c r="C126">
        <f>ASURB.MX!H114</f>
        <v>-6.4588049926380875E-3</v>
      </c>
      <c r="D126">
        <f t="shared" si="15"/>
        <v>2.5575444437036122E-4</v>
      </c>
      <c r="E126" s="32">
        <f t="shared" si="14"/>
        <v>8.1081825623506241</v>
      </c>
      <c r="P126" s="1">
        <f t="shared" si="10"/>
        <v>42172</v>
      </c>
      <c r="Q126">
        <f t="shared" si="12"/>
        <v>-6.4588049926380875E-3</v>
      </c>
      <c r="R126" s="33">
        <f t="shared" si="19"/>
        <v>2.2169141968690729E-4</v>
      </c>
      <c r="S126" s="32">
        <f t="shared" si="16"/>
        <v>8.2260519454909797</v>
      </c>
      <c r="AD126" s="1">
        <f t="shared" si="11"/>
        <v>42172</v>
      </c>
      <c r="AE126">
        <f t="shared" si="13"/>
        <v>-6.4588049926380875E-3</v>
      </c>
      <c r="AF126" s="33">
        <f t="shared" si="18"/>
        <v>2.4469836764590852E-4</v>
      </c>
      <c r="AG126" s="32">
        <f t="shared" si="17"/>
        <v>8.1450043228772717</v>
      </c>
    </row>
    <row r="127" spans="2:33" x14ac:dyDescent="0.25">
      <c r="B127" s="1">
        <v>42173</v>
      </c>
      <c r="C127">
        <f>ASURB.MX!H115</f>
        <v>-1.7938783824045213E-3</v>
      </c>
      <c r="D127">
        <f t="shared" si="15"/>
        <v>2.2404764875152489E-4</v>
      </c>
      <c r="E127" s="32">
        <f t="shared" si="14"/>
        <v>8.3892887964863654</v>
      </c>
      <c r="P127" s="1">
        <f t="shared" si="10"/>
        <v>42173</v>
      </c>
      <c r="Q127">
        <f t="shared" si="12"/>
        <v>-1.7938783824045213E-3</v>
      </c>
      <c r="R127" s="33">
        <f t="shared" si="19"/>
        <v>2.1453424587169413E-4</v>
      </c>
      <c r="S127" s="32">
        <f t="shared" si="16"/>
        <v>8.4320412433572436</v>
      </c>
      <c r="AD127" s="1">
        <f t="shared" si="11"/>
        <v>42173</v>
      </c>
      <c r="AE127">
        <f t="shared" si="13"/>
        <v>-1.7938783824045213E-3</v>
      </c>
      <c r="AF127" s="33">
        <f t="shared" si="18"/>
        <v>2.2069633048992589E-4</v>
      </c>
      <c r="AG127" s="32">
        <f t="shared" si="17"/>
        <v>8.4041417516529009</v>
      </c>
    </row>
    <row r="128" spans="2:33" x14ac:dyDescent="0.25">
      <c r="B128" s="1">
        <v>42174</v>
      </c>
      <c r="C128">
        <f>ASURB.MX!H116</f>
        <v>-9.5293269064557901E-3</v>
      </c>
      <c r="D128">
        <f t="shared" si="15"/>
        <v>1.9835947290307122E-4</v>
      </c>
      <c r="E128" s="32">
        <f t="shared" si="14"/>
        <v>8.0676341676729049</v>
      </c>
      <c r="P128" s="1">
        <f t="shared" si="10"/>
        <v>42174</v>
      </c>
      <c r="Q128">
        <f t="shared" si="12"/>
        <v>-9.5293269064557901E-3</v>
      </c>
      <c r="R128" s="33">
        <f t="shared" si="19"/>
        <v>1.9149883857966146E-4</v>
      </c>
      <c r="S128" s="32">
        <f t="shared" si="16"/>
        <v>8.0864323545255328</v>
      </c>
      <c r="AD128" s="1">
        <f t="shared" si="11"/>
        <v>42174</v>
      </c>
      <c r="AE128">
        <f t="shared" si="13"/>
        <v>-9.5293269064557901E-3</v>
      </c>
      <c r="AF128" s="33">
        <f t="shared" si="18"/>
        <v>1.9925260679191058E-4</v>
      </c>
      <c r="AG128" s="32">
        <f t="shared" si="17"/>
        <v>8.0651937030964049</v>
      </c>
    </row>
    <row r="129" spans="2:33" x14ac:dyDescent="0.25">
      <c r="B129" s="1">
        <v>42177</v>
      </c>
      <c r="C129">
        <f>ASURB.MX!H117</f>
        <v>2.0472369824214125E-2</v>
      </c>
      <c r="D129">
        <f t="shared" si="15"/>
        <v>1.9193502300434697E-4</v>
      </c>
      <c r="E129" s="32">
        <f t="shared" si="14"/>
        <v>6.3747088062024124</v>
      </c>
      <c r="P129" s="1">
        <f t="shared" si="10"/>
        <v>42177</v>
      </c>
      <c r="Q129">
        <f t="shared" si="12"/>
        <v>2.0472369824214125E-2</v>
      </c>
      <c r="R129" s="33">
        <f t="shared" si="19"/>
        <v>1.9796315737191127E-4</v>
      </c>
      <c r="S129" s="32">
        <f t="shared" si="16"/>
        <v>6.4102784688072738</v>
      </c>
      <c r="AD129" s="1">
        <f t="shared" si="11"/>
        <v>42177</v>
      </c>
      <c r="AE129">
        <f t="shared" si="13"/>
        <v>2.0472369824214125E-2</v>
      </c>
      <c r="AF129" s="33">
        <f t="shared" si="18"/>
        <v>1.9267478095546842E-4</v>
      </c>
      <c r="AG129" s="32">
        <f t="shared" si="17"/>
        <v>6.3792459175354486</v>
      </c>
    </row>
    <row r="130" spans="2:33" x14ac:dyDescent="0.25">
      <c r="B130" s="1">
        <v>42178</v>
      </c>
      <c r="C130">
        <f>ASURB.MX!H118</f>
        <v>4.9058862043403978E-3</v>
      </c>
      <c r="D130">
        <f t="shared" si="15"/>
        <v>2.274422396181405E-4</v>
      </c>
      <c r="E130" s="32">
        <f t="shared" si="14"/>
        <v>8.2827952036060104</v>
      </c>
      <c r="P130" s="1">
        <f t="shared" si="10"/>
        <v>42178</v>
      </c>
      <c r="Q130">
        <f t="shared" si="12"/>
        <v>4.9058862043403978E-3</v>
      </c>
      <c r="R130" s="33">
        <f t="shared" si="19"/>
        <v>2.3233689843053543E-4</v>
      </c>
      <c r="S130" s="32">
        <f t="shared" si="16"/>
        <v>8.2637323488749317</v>
      </c>
      <c r="AD130" s="1">
        <f t="shared" si="11"/>
        <v>42178</v>
      </c>
      <c r="AE130">
        <f t="shared" si="13"/>
        <v>4.9058862043403978E-3</v>
      </c>
      <c r="AF130" s="33">
        <f t="shared" si="18"/>
        <v>2.2174466754489242E-4</v>
      </c>
      <c r="AG130" s="32">
        <f t="shared" si="17"/>
        <v>8.3054459989858707</v>
      </c>
    </row>
    <row r="131" spans="2:33" x14ac:dyDescent="0.25">
      <c r="B131" s="1">
        <v>42179</v>
      </c>
      <c r="C131">
        <f>ASURB.MX!H119</f>
        <v>-1.3597307081974591E-4</v>
      </c>
      <c r="D131">
        <f t="shared" si="15"/>
        <v>2.0313592144344315E-4</v>
      </c>
      <c r="E131" s="32">
        <f t="shared" si="14"/>
        <v>8.5015442229390761</v>
      </c>
      <c r="P131" s="1">
        <f t="shared" si="10"/>
        <v>42179</v>
      </c>
      <c r="Q131">
        <f t="shared" si="12"/>
        <v>-1.3597307081974591E-4</v>
      </c>
      <c r="R131" s="33">
        <f t="shared" si="19"/>
        <v>1.8306236978614062E-4</v>
      </c>
      <c r="S131" s="32">
        <f t="shared" si="16"/>
        <v>8.6055826480899658</v>
      </c>
      <c r="AD131" s="1">
        <f t="shared" si="11"/>
        <v>42179</v>
      </c>
      <c r="AE131">
        <f t="shared" si="13"/>
        <v>-1.3597307081974591E-4</v>
      </c>
      <c r="AF131" s="33">
        <f t="shared" si="18"/>
        <v>2.0216602046294253E-4</v>
      </c>
      <c r="AG131" s="32">
        <f t="shared" si="17"/>
        <v>8.5063298617091441</v>
      </c>
    </row>
    <row r="132" spans="2:33" x14ac:dyDescent="0.25">
      <c r="B132" s="1">
        <v>42180</v>
      </c>
      <c r="C132">
        <f>ASURB.MX!H120</f>
        <v>1.529152039620066E-2</v>
      </c>
      <c r="D132">
        <f t="shared" si="15"/>
        <v>1.84105214336607E-4</v>
      </c>
      <c r="E132" s="32">
        <f t="shared" si="14"/>
        <v>7.3299109504316418</v>
      </c>
      <c r="P132" s="1">
        <f t="shared" si="10"/>
        <v>42180</v>
      </c>
      <c r="Q132">
        <f t="shared" si="12"/>
        <v>1.529152039620066E-2</v>
      </c>
      <c r="R132" s="33">
        <f t="shared" si="19"/>
        <v>1.9410885829407396E-4</v>
      </c>
      <c r="S132" s="32">
        <f t="shared" si="16"/>
        <v>7.342455032261789</v>
      </c>
      <c r="AD132" s="1">
        <f t="shared" si="11"/>
        <v>42180</v>
      </c>
      <c r="AE132">
        <f t="shared" si="13"/>
        <v>1.529152039620066E-2</v>
      </c>
      <c r="AF132" s="33">
        <f t="shared" si="18"/>
        <v>1.8543262767067734E-4</v>
      </c>
      <c r="AG132" s="32">
        <f t="shared" si="17"/>
        <v>7.3318186517285708</v>
      </c>
    </row>
    <row r="133" spans="2:33" x14ac:dyDescent="0.25">
      <c r="B133" s="1">
        <v>42181</v>
      </c>
      <c r="C133">
        <f>ASURB.MX!H121</f>
        <v>2.229204303646406E-3</v>
      </c>
      <c r="D133">
        <f t="shared" si="15"/>
        <v>1.9980687025284241E-4</v>
      </c>
      <c r="E133" s="32">
        <f t="shared" si="14"/>
        <v>8.4932885311211663</v>
      </c>
      <c r="P133" s="1">
        <f t="shared" si="10"/>
        <v>42181</v>
      </c>
      <c r="Q133">
        <f t="shared" si="12"/>
        <v>2.229204303646406E-3</v>
      </c>
      <c r="R133" s="33">
        <f t="shared" si="19"/>
        <v>2.0123782619809813E-4</v>
      </c>
      <c r="S133" s="32">
        <f t="shared" si="16"/>
        <v>8.4863292092371285</v>
      </c>
      <c r="AD133" s="1">
        <f t="shared" si="11"/>
        <v>42181</v>
      </c>
      <c r="AE133">
        <f t="shared" si="13"/>
        <v>2.229204303646406E-3</v>
      </c>
      <c r="AF133" s="33">
        <f t="shared" si="18"/>
        <v>1.9736375709973527E-4</v>
      </c>
      <c r="AG133" s="32">
        <f t="shared" si="17"/>
        <v>8.5052834048924826</v>
      </c>
    </row>
    <row r="134" spans="2:33" x14ac:dyDescent="0.25">
      <c r="B134" s="1">
        <v>42184</v>
      </c>
      <c r="C134">
        <f>ASURB.MX!H122</f>
        <v>-2.5072311073265154E-2</v>
      </c>
      <c r="D134">
        <f t="shared" si="15"/>
        <v>1.824973826970185E-4</v>
      </c>
      <c r="E134" s="32">
        <f t="shared" si="14"/>
        <v>5.1642278881990729</v>
      </c>
      <c r="P134" s="1">
        <f t="shared" si="10"/>
        <v>42184</v>
      </c>
      <c r="Q134">
        <f t="shared" si="12"/>
        <v>-2.5072311073265154E-2</v>
      </c>
      <c r="R134" s="33">
        <f t="shared" si="19"/>
        <v>1.7555815939049625E-4</v>
      </c>
      <c r="S134" s="32">
        <f t="shared" si="16"/>
        <v>5.0668419931981834</v>
      </c>
      <c r="AD134" s="1">
        <f t="shared" si="11"/>
        <v>42184</v>
      </c>
      <c r="AE134">
        <f t="shared" si="13"/>
        <v>-2.5072311073265154E-2</v>
      </c>
      <c r="AF134" s="33">
        <f t="shared" si="18"/>
        <v>1.8244717476512882E-4</v>
      </c>
      <c r="AG134" s="32">
        <f t="shared" si="17"/>
        <v>5.1635551315589829</v>
      </c>
    </row>
    <row r="135" spans="2:33" x14ac:dyDescent="0.25">
      <c r="B135" s="1">
        <v>42185</v>
      </c>
      <c r="C135">
        <f>ASURB.MX!H123</f>
        <v>1.9087012491802554E-2</v>
      </c>
      <c r="D135">
        <f t="shared" si="15"/>
        <v>2.4656060813824164E-4</v>
      </c>
      <c r="E135" s="32">
        <f t="shared" si="14"/>
        <v>6.8303185728935496</v>
      </c>
      <c r="P135" s="1">
        <f t="shared" si="10"/>
        <v>42185</v>
      </c>
      <c r="Q135">
        <f t="shared" si="12"/>
        <v>1.9087012491802554E-2</v>
      </c>
      <c r="R135" s="33">
        <f t="shared" si="19"/>
        <v>2.6527992327720625E-4</v>
      </c>
      <c r="S135" s="32">
        <f t="shared" si="16"/>
        <v>6.8614056476265226</v>
      </c>
      <c r="AD135" s="1">
        <f t="shared" si="11"/>
        <v>42185</v>
      </c>
      <c r="AE135">
        <f t="shared" si="13"/>
        <v>1.9087012491802554E-2</v>
      </c>
      <c r="AF135" s="33">
        <f t="shared" si="18"/>
        <v>2.3590498365694268E-4</v>
      </c>
      <c r="AG135" s="32">
        <f t="shared" si="17"/>
        <v>6.8077560981348428</v>
      </c>
    </row>
    <row r="136" spans="2:33" x14ac:dyDescent="0.25">
      <c r="B136" s="1">
        <v>42186</v>
      </c>
      <c r="C136">
        <f>ASURB.MX!H124</f>
        <v>-5.3906717034832791E-3</v>
      </c>
      <c r="D136">
        <f t="shared" si="15"/>
        <v>2.5702659014561428E-4</v>
      </c>
      <c r="E136" s="32">
        <f t="shared" si="14"/>
        <v>8.1532713450075569</v>
      </c>
      <c r="P136" s="1">
        <f t="shared" si="10"/>
        <v>42186</v>
      </c>
      <c r="Q136">
        <f t="shared" si="12"/>
        <v>-5.3906717034832791E-3</v>
      </c>
      <c r="R136" s="33">
        <f t="shared" si="19"/>
        <v>2.2176996023730387E-4</v>
      </c>
      <c r="S136" s="32">
        <f t="shared" si="16"/>
        <v>8.2828362150620958</v>
      </c>
      <c r="AD136" s="1">
        <f t="shared" si="11"/>
        <v>42186</v>
      </c>
      <c r="AE136">
        <f t="shared" si="13"/>
        <v>-5.3906717034832791E-3</v>
      </c>
      <c r="AF136" s="33">
        <f t="shared" si="18"/>
        <v>2.4756422256998309E-4</v>
      </c>
      <c r="AG136" s="32">
        <f t="shared" si="17"/>
        <v>8.1864595026510081</v>
      </c>
    </row>
    <row r="137" spans="2:33" x14ac:dyDescent="0.25">
      <c r="B137" s="1">
        <v>42187</v>
      </c>
      <c r="C137">
        <f>ASURB.MX!H125</f>
        <v>1.2444231836721525E-2</v>
      </c>
      <c r="D137">
        <f t="shared" si="15"/>
        <v>2.233581298172572E-4</v>
      </c>
      <c r="E137" s="32">
        <f t="shared" si="14"/>
        <v>7.713413003555595</v>
      </c>
      <c r="P137" s="1">
        <f t="shared" si="10"/>
        <v>42187</v>
      </c>
      <c r="Q137">
        <f t="shared" si="12"/>
        <v>1.2444231836721525E-2</v>
      </c>
      <c r="R137" s="33">
        <f t="shared" si="19"/>
        <v>2.1953085100611302E-4</v>
      </c>
      <c r="S137" s="32">
        <f t="shared" si="16"/>
        <v>7.718609385651761</v>
      </c>
      <c r="AD137" s="1">
        <f t="shared" si="11"/>
        <v>42187</v>
      </c>
      <c r="AE137">
        <f t="shared" si="13"/>
        <v>1.2444231836721525E-2</v>
      </c>
      <c r="AF137" s="33">
        <f t="shared" si="18"/>
        <v>2.2147736971547837E-4</v>
      </c>
      <c r="AG137" s="32">
        <f t="shared" si="17"/>
        <v>7.7159814318764894</v>
      </c>
    </row>
    <row r="138" spans="2:33" x14ac:dyDescent="0.25">
      <c r="B138" s="1">
        <v>42188</v>
      </c>
      <c r="C138">
        <f>ASURB.MX!H126</f>
        <v>6.22542758855332E-4</v>
      </c>
      <c r="D138">
        <f t="shared" si="15"/>
        <v>2.1627011428876052E-4</v>
      </c>
      <c r="E138" s="32">
        <f t="shared" si="14"/>
        <v>8.4371903865114053</v>
      </c>
      <c r="P138" s="1">
        <f t="shared" si="10"/>
        <v>42188</v>
      </c>
      <c r="Q138">
        <f t="shared" si="12"/>
        <v>6.22542758855332E-4</v>
      </c>
      <c r="R138" s="33">
        <f t="shared" si="19"/>
        <v>2.1339125667355657E-4</v>
      </c>
      <c r="S138" s="32">
        <f t="shared" si="16"/>
        <v>8.4505669995061794</v>
      </c>
      <c r="AD138" s="1">
        <f t="shared" si="11"/>
        <v>42188</v>
      </c>
      <c r="AE138">
        <f t="shared" si="13"/>
        <v>6.22542758855332E-4</v>
      </c>
      <c r="AF138" s="33">
        <f t="shared" si="18"/>
        <v>2.1545989560187403E-4</v>
      </c>
      <c r="AG138" s="32">
        <f t="shared" si="17"/>
        <v>8.4409370103959418</v>
      </c>
    </row>
    <row r="139" spans="2:33" x14ac:dyDescent="0.25">
      <c r="B139" s="1">
        <v>42191</v>
      </c>
      <c r="C139">
        <f>ASURB.MX!H127</f>
        <v>-2.537317510869878E-3</v>
      </c>
      <c r="D139">
        <f t="shared" si="15"/>
        <v>1.9285929250972112E-4</v>
      </c>
      <c r="E139" s="32">
        <f t="shared" si="14"/>
        <v>8.5201679420857488</v>
      </c>
      <c r="P139" s="1">
        <f t="shared" si="10"/>
        <v>42191</v>
      </c>
      <c r="Q139">
        <f t="shared" si="12"/>
        <v>-2.537317510869878E-3</v>
      </c>
      <c r="R139" s="33">
        <f t="shared" si="19"/>
        <v>1.8982227027706112E-4</v>
      </c>
      <c r="S139" s="32">
        <f t="shared" si="16"/>
        <v>8.5355065115849857</v>
      </c>
      <c r="AD139" s="1">
        <f t="shared" si="11"/>
        <v>42191</v>
      </c>
      <c r="AE139">
        <f t="shared" si="13"/>
        <v>-2.537317510869878E-3</v>
      </c>
      <c r="AF139" s="33">
        <f t="shared" si="18"/>
        <v>1.9514859405632878E-4</v>
      </c>
      <c r="AG139" s="32">
        <f t="shared" si="17"/>
        <v>8.5087591251395214</v>
      </c>
    </row>
    <row r="140" spans="2:33" x14ac:dyDescent="0.25">
      <c r="B140" s="1">
        <v>42192</v>
      </c>
      <c r="C140">
        <f>ASURB.MX!H128</f>
        <v>1.0684476545035983E-2</v>
      </c>
      <c r="D140">
        <f t="shared" si="15"/>
        <v>1.7806828722655952E-4</v>
      </c>
      <c r="E140" s="32">
        <f t="shared" si="14"/>
        <v>7.9922520929407437</v>
      </c>
      <c r="P140" s="1">
        <f t="shared" si="10"/>
        <v>42192</v>
      </c>
      <c r="Q140">
        <f t="shared" si="12"/>
        <v>1.0684476545035983E-2</v>
      </c>
      <c r="R140" s="33">
        <f t="shared" si="19"/>
        <v>1.8527963513145437E-4</v>
      </c>
      <c r="S140" s="32">
        <f t="shared" si="16"/>
        <v>7.97750517131756</v>
      </c>
      <c r="AD140" s="1">
        <f t="shared" si="11"/>
        <v>42192</v>
      </c>
      <c r="AE140">
        <f t="shared" si="13"/>
        <v>1.0684476545035983E-2</v>
      </c>
      <c r="AF140" s="33">
        <f t="shared" si="18"/>
        <v>1.8098600152533046E-4</v>
      </c>
      <c r="AG140" s="32">
        <f t="shared" si="17"/>
        <v>7.9863346888541216</v>
      </c>
    </row>
    <row r="141" spans="2:33" x14ac:dyDescent="0.25">
      <c r="B141" s="1">
        <v>42193</v>
      </c>
      <c r="C141">
        <f>ASURB.MX!H129</f>
        <v>2.6422878380686185E-3</v>
      </c>
      <c r="D141">
        <f t="shared" si="15"/>
        <v>1.8130811873721167E-4</v>
      </c>
      <c r="E141" s="32">
        <f t="shared" si="14"/>
        <v>8.5768053666014765</v>
      </c>
      <c r="P141" s="1">
        <f t="shared" si="10"/>
        <v>42193</v>
      </c>
      <c r="Q141">
        <f t="shared" si="12"/>
        <v>2.6422878380686185E-3</v>
      </c>
      <c r="R141" s="33">
        <f t="shared" si="19"/>
        <v>1.8725290337622702E-4</v>
      </c>
      <c r="S141" s="32">
        <f t="shared" si="16"/>
        <v>8.5457656411949667</v>
      </c>
      <c r="AD141" s="1">
        <f t="shared" si="11"/>
        <v>42193</v>
      </c>
      <c r="AE141">
        <f t="shared" si="13"/>
        <v>2.6422878380686185E-3</v>
      </c>
      <c r="AF141" s="33">
        <f t="shared" si="18"/>
        <v>1.8178482026446813E-4</v>
      </c>
      <c r="AG141" s="32">
        <f t="shared" si="17"/>
        <v>8.5742805618776181</v>
      </c>
    </row>
    <row r="142" spans="2:33" x14ac:dyDescent="0.25">
      <c r="B142" s="1">
        <v>42194</v>
      </c>
      <c r="C142">
        <f>ASURB.MX!H130</f>
        <v>1.2804148627017424E-2</v>
      </c>
      <c r="D142">
        <f t="shared" si="15"/>
        <v>1.7047448201528283E-4</v>
      </c>
      <c r="E142" s="32">
        <f t="shared" si="14"/>
        <v>7.7152195841099909</v>
      </c>
      <c r="P142" s="1">
        <f t="shared" si="10"/>
        <v>42194</v>
      </c>
      <c r="Q142">
        <f t="shared" si="12"/>
        <v>1.2804148627017424E-2</v>
      </c>
      <c r="R142" s="33">
        <f t="shared" si="19"/>
        <v>1.6981376771237088E-4</v>
      </c>
      <c r="S142" s="32">
        <f t="shared" si="16"/>
        <v>7.7153610319197563</v>
      </c>
      <c r="AD142" s="1">
        <f t="shared" si="11"/>
        <v>42194</v>
      </c>
      <c r="AE142">
        <f t="shared" si="13"/>
        <v>1.2804148627017424E-2</v>
      </c>
      <c r="AF142" s="33">
        <f t="shared" si="18"/>
        <v>1.7131328350058957E-4</v>
      </c>
      <c r="AG142" s="32">
        <f t="shared" si="17"/>
        <v>7.7150200558213831</v>
      </c>
    </row>
    <row r="143" spans="2:33" x14ac:dyDescent="0.25">
      <c r="B143" s="1">
        <v>42195</v>
      </c>
      <c r="C143">
        <f>ASURB.MX!H131</f>
        <v>4.6785544525829196E-3</v>
      </c>
      <c r="D143">
        <f t="shared" si="15"/>
        <v>1.8230332659393184E-4</v>
      </c>
      <c r="E143" s="32">
        <f t="shared" si="14"/>
        <v>8.4897702119324379</v>
      </c>
      <c r="P143" s="1">
        <f t="shared" ref="P143:P206" si="20">B143</f>
        <v>42195</v>
      </c>
      <c r="Q143">
        <f t="shared" si="12"/>
        <v>4.6785544525829196E-3</v>
      </c>
      <c r="R143" s="33">
        <f t="shared" si="19"/>
        <v>1.9153773499344629E-4</v>
      </c>
      <c r="S143" s="32">
        <f t="shared" si="16"/>
        <v>8.4461460355118696</v>
      </c>
      <c r="AD143" s="1">
        <f t="shared" ref="AD143:AD206" si="21">P143</f>
        <v>42195</v>
      </c>
      <c r="AE143">
        <f t="shared" si="13"/>
        <v>4.6785544525829196E-3</v>
      </c>
      <c r="AF143" s="33">
        <f t="shared" si="18"/>
        <v>1.7987775313477438E-4</v>
      </c>
      <c r="AG143" s="32">
        <f t="shared" si="17"/>
        <v>8.5015455999426432</v>
      </c>
    </row>
    <row r="144" spans="2:33" x14ac:dyDescent="0.25">
      <c r="B144" s="1">
        <v>42198</v>
      </c>
      <c r="C144">
        <f>ASURB.MX!H132</f>
        <v>1.2242186149566535E-2</v>
      </c>
      <c r="D144">
        <f t="shared" si="15"/>
        <v>1.7294007970603036E-4</v>
      </c>
      <c r="E144" s="32">
        <f t="shared" si="14"/>
        <v>7.7959581634280051</v>
      </c>
      <c r="P144" s="1">
        <f t="shared" si="20"/>
        <v>42198</v>
      </c>
      <c r="Q144">
        <f t="shared" ref="Q144:Q207" si="22">C144</f>
        <v>1.2242186149566535E-2</v>
      </c>
      <c r="R144" s="33">
        <f t="shared" si="19"/>
        <v>1.6386400423076789E-4</v>
      </c>
      <c r="S144" s="32">
        <f t="shared" si="16"/>
        <v>7.8018669827022267</v>
      </c>
      <c r="AD144" s="1">
        <f t="shared" si="21"/>
        <v>42198</v>
      </c>
      <c r="AE144">
        <f t="shared" ref="AE144:AE207" si="23">Q144</f>
        <v>1.2242186149566535E-2</v>
      </c>
      <c r="AF144" s="33">
        <f t="shared" si="18"/>
        <v>1.7146231893089048E-4</v>
      </c>
      <c r="AG144" s="32">
        <f t="shared" si="17"/>
        <v>7.7970708911554674</v>
      </c>
    </row>
    <row r="145" spans="2:33" x14ac:dyDescent="0.25">
      <c r="B145" s="1">
        <v>42199</v>
      </c>
      <c r="C145">
        <f>ASURB.MX!H133</f>
        <v>2.0897862300193332E-3</v>
      </c>
      <c r="D145">
        <f t="shared" si="15"/>
        <v>1.8223340130814401E-4</v>
      </c>
      <c r="E145" s="32">
        <f t="shared" ref="E145:E208" si="24">-LN(D145)-(C145^2)/D145</f>
        <v>8.5862573608724606</v>
      </c>
      <c r="P145" s="1">
        <f t="shared" si="20"/>
        <v>42199</v>
      </c>
      <c r="Q145">
        <f t="shared" si="22"/>
        <v>2.0897862300193332E-3</v>
      </c>
      <c r="R145" s="33">
        <f t="shared" si="19"/>
        <v>1.9136715160469997E-4</v>
      </c>
      <c r="S145" s="32">
        <f t="shared" si="16"/>
        <v>8.5384956280106969</v>
      </c>
      <c r="AD145" s="1">
        <f t="shared" si="21"/>
        <v>42199</v>
      </c>
      <c r="AE145">
        <f t="shared" si="23"/>
        <v>2.0897862300193332E-3</v>
      </c>
      <c r="AF145" s="33">
        <f t="shared" si="18"/>
        <v>1.7853468841053167E-4</v>
      </c>
      <c r="AG145" s="32">
        <f t="shared" si="17"/>
        <v>8.6062662536583634</v>
      </c>
    </row>
    <row r="146" spans="2:33" x14ac:dyDescent="0.25">
      <c r="B146" s="1">
        <v>42200</v>
      </c>
      <c r="C146">
        <f>ASURB.MX!H134</f>
        <v>9.7512530430259852E-3</v>
      </c>
      <c r="D146">
        <f t="shared" ref="D146:D209" si="25">$H$14+(C145^2)*$I$14+$J$14*(D145)</f>
        <v>1.7077135830836291E-4</v>
      </c>
      <c r="E146" s="32">
        <f t="shared" si="24"/>
        <v>8.1183765286486853</v>
      </c>
      <c r="P146" s="1">
        <f t="shared" si="20"/>
        <v>42200</v>
      </c>
      <c r="Q146">
        <f t="shared" si="22"/>
        <v>9.7512530430259852E-3</v>
      </c>
      <c r="R146" s="33">
        <f t="shared" si="19"/>
        <v>1.5813251124357895E-4</v>
      </c>
      <c r="S146" s="32">
        <f t="shared" ref="S146:S209" si="26">-LN(R146)-((Q146^2)/R146)</f>
        <v>8.1507654550020607</v>
      </c>
      <c r="AD146" s="1">
        <f t="shared" si="21"/>
        <v>42200</v>
      </c>
      <c r="AE146">
        <f t="shared" si="23"/>
        <v>9.7512530430259852E-3</v>
      </c>
      <c r="AF146" s="33">
        <f t="shared" si="18"/>
        <v>1.6867756592649219E-4</v>
      </c>
      <c r="AG146" s="32">
        <f t="shared" ref="AG146:AG209" si="27">-LN(AF146)-((AE146^2)/AF146)</f>
        <v>8.1238014499642794</v>
      </c>
    </row>
    <row r="147" spans="2:33" x14ac:dyDescent="0.25">
      <c r="B147" s="1">
        <v>42201</v>
      </c>
      <c r="C147">
        <f>ASURB.MX!H135</f>
        <v>1.1243544815991465E-2</v>
      </c>
      <c r="D147">
        <f t="shared" si="25"/>
        <v>1.7415944218288301E-4</v>
      </c>
      <c r="E147" s="32">
        <f t="shared" si="24"/>
        <v>7.9296682774958143</v>
      </c>
      <c r="P147" s="1">
        <f t="shared" si="20"/>
        <v>42201</v>
      </c>
      <c r="Q147">
        <f t="shared" si="22"/>
        <v>1.1243544815991465E-2</v>
      </c>
      <c r="R147" s="33">
        <f t="shared" si="19"/>
        <v>1.830387166938207E-4</v>
      </c>
      <c r="S147" s="32">
        <f t="shared" si="26"/>
        <v>7.9151540630309611</v>
      </c>
      <c r="AD147" s="1">
        <f t="shared" si="21"/>
        <v>42201</v>
      </c>
      <c r="AE147">
        <f t="shared" si="23"/>
        <v>1.1243544815991465E-2</v>
      </c>
      <c r="AF147" s="33">
        <f t="shared" ref="AF147:AF210" si="28">$AJ$14+$AK$14*(AE146^2)+$AL$14*(AE145^2)+$AM$14*(AF146)</f>
        <v>1.7085751452374659E-4</v>
      </c>
      <c r="AG147" s="32">
        <f t="shared" si="27"/>
        <v>7.9347816212567697</v>
      </c>
    </row>
    <row r="148" spans="2:33" x14ac:dyDescent="0.25">
      <c r="B148" s="1">
        <v>42202</v>
      </c>
      <c r="C148">
        <f>ASURB.MX!H136</f>
        <v>-3.0918996513119453E-3</v>
      </c>
      <c r="D148">
        <f t="shared" si="25"/>
        <v>1.8020106891010788E-4</v>
      </c>
      <c r="E148" s="32">
        <f t="shared" si="24"/>
        <v>8.5683863001707756</v>
      </c>
      <c r="P148" s="1">
        <f t="shared" si="20"/>
        <v>42202</v>
      </c>
      <c r="Q148">
        <f t="shared" si="22"/>
        <v>-3.0918996513119453E-3</v>
      </c>
      <c r="R148" s="33">
        <f t="shared" ref="R148:R211" si="29">$V$14+$W$14*(Q147^2)+$X$14*(R147)+$Y$14*(R146)</f>
        <v>1.7152024020143612E-4</v>
      </c>
      <c r="S148" s="32">
        <f t="shared" si="26"/>
        <v>8.6150733301098477</v>
      </c>
      <c r="AD148" s="1">
        <f t="shared" si="21"/>
        <v>42202</v>
      </c>
      <c r="AE148">
        <f t="shared" si="23"/>
        <v>-3.0918996513119453E-3</v>
      </c>
      <c r="AF148" s="33">
        <f t="shared" si="28"/>
        <v>1.7567560484592733E-4</v>
      </c>
      <c r="AG148" s="32">
        <f t="shared" si="27"/>
        <v>8.5924538255400051</v>
      </c>
    </row>
    <row r="149" spans="2:33" x14ac:dyDescent="0.25">
      <c r="B149" s="1">
        <v>42205</v>
      </c>
      <c r="C149">
        <f>ASURB.MX!H137</f>
        <v>3.6758668056654795E-3</v>
      </c>
      <c r="D149">
        <f t="shared" si="25"/>
        <v>1.7005267524637901E-4</v>
      </c>
      <c r="E149" s="32">
        <f t="shared" si="24"/>
        <v>8.5999446008811482</v>
      </c>
      <c r="P149" s="1">
        <f t="shared" si="20"/>
        <v>42205</v>
      </c>
      <c r="Q149">
        <f t="shared" si="22"/>
        <v>3.6758668056654795E-3</v>
      </c>
      <c r="R149" s="33">
        <f t="shared" si="29"/>
        <v>1.6758736272336075E-4</v>
      </c>
      <c r="S149" s="32">
        <f t="shared" si="26"/>
        <v>8.6133791890072402</v>
      </c>
      <c r="AD149" s="1">
        <f t="shared" si="21"/>
        <v>42205</v>
      </c>
      <c r="AE149">
        <f t="shared" si="23"/>
        <v>3.6758668056654795E-3</v>
      </c>
      <c r="AF149" s="33">
        <f t="shared" si="28"/>
        <v>1.6713167657610826E-4</v>
      </c>
      <c r="AG149" s="32">
        <f t="shared" si="27"/>
        <v>8.615882159409761</v>
      </c>
    </row>
    <row r="150" spans="2:33" x14ac:dyDescent="0.25">
      <c r="B150" s="1">
        <v>42206</v>
      </c>
      <c r="C150">
        <f>ASURB.MX!H138</f>
        <v>-1.042959826305622E-3</v>
      </c>
      <c r="D150">
        <f t="shared" si="25"/>
        <v>1.6380191961204194E-4</v>
      </c>
      <c r="E150" s="32">
        <f t="shared" si="24"/>
        <v>8.710211932012669</v>
      </c>
      <c r="P150" s="1">
        <f t="shared" si="20"/>
        <v>42206</v>
      </c>
      <c r="Q150">
        <f t="shared" si="22"/>
        <v>-1.042959826305622E-3</v>
      </c>
      <c r="R150" s="33">
        <f t="shared" si="29"/>
        <v>1.6152635120880086E-4</v>
      </c>
      <c r="S150" s="32">
        <f t="shared" si="26"/>
        <v>8.7241079738040224</v>
      </c>
      <c r="AD150" s="1">
        <f t="shared" si="21"/>
        <v>42206</v>
      </c>
      <c r="AE150">
        <f t="shared" si="23"/>
        <v>-1.042959826305622E-3</v>
      </c>
      <c r="AF150" s="33">
        <f t="shared" si="28"/>
        <v>1.613193052454815E-4</v>
      </c>
      <c r="AG150" s="32">
        <f t="shared" si="27"/>
        <v>8.7253819620729445</v>
      </c>
    </row>
    <row r="151" spans="2:33" x14ac:dyDescent="0.25">
      <c r="B151" s="1">
        <v>42207</v>
      </c>
      <c r="C151">
        <f>ASURB.MX!H139</f>
        <v>-1.2727265270878878E-2</v>
      </c>
      <c r="D151">
        <f t="shared" si="25"/>
        <v>1.5815208591273266E-4</v>
      </c>
      <c r="E151" s="32">
        <f t="shared" si="24"/>
        <v>7.7277286649256034</v>
      </c>
      <c r="P151" s="1">
        <f t="shared" si="20"/>
        <v>42207</v>
      </c>
      <c r="Q151">
        <f t="shared" si="22"/>
        <v>-1.2727265270878878E-2</v>
      </c>
      <c r="R151" s="33">
        <f t="shared" si="29"/>
        <v>1.5710110020830594E-4</v>
      </c>
      <c r="S151" s="32">
        <f t="shared" si="26"/>
        <v>7.7275443266387738</v>
      </c>
      <c r="AD151" s="1">
        <f t="shared" si="21"/>
        <v>42207</v>
      </c>
      <c r="AE151">
        <f t="shared" si="23"/>
        <v>-1.2727265270878878E-2</v>
      </c>
      <c r="AF151" s="33">
        <f t="shared" si="28"/>
        <v>1.5580660670057669E-4</v>
      </c>
      <c r="AG151" s="32">
        <f t="shared" si="27"/>
        <v>7.7272518069127134</v>
      </c>
    </row>
    <row r="152" spans="2:33" x14ac:dyDescent="0.25">
      <c r="B152" s="1">
        <v>42208</v>
      </c>
      <c r="C152">
        <f>ASURB.MX!H140</f>
        <v>2.5995041700529135E-2</v>
      </c>
      <c r="D152">
        <f t="shared" si="25"/>
        <v>1.7389449512415902E-4</v>
      </c>
      <c r="E152" s="32">
        <f t="shared" si="24"/>
        <v>4.7711297362430685</v>
      </c>
      <c r="P152" s="1">
        <f t="shared" si="20"/>
        <v>42208</v>
      </c>
      <c r="Q152">
        <f t="shared" si="22"/>
        <v>2.5995041700529135E-2</v>
      </c>
      <c r="R152" s="33">
        <f t="shared" si="29"/>
        <v>1.76134737064491E-4</v>
      </c>
      <c r="S152" s="32">
        <f t="shared" si="26"/>
        <v>4.8077540697086416</v>
      </c>
      <c r="AD152" s="1">
        <f t="shared" si="21"/>
        <v>42208</v>
      </c>
      <c r="AE152">
        <f t="shared" si="23"/>
        <v>2.5995041700529135E-2</v>
      </c>
      <c r="AF152" s="33">
        <f t="shared" si="28"/>
        <v>1.6838649782648755E-4</v>
      </c>
      <c r="AG152" s="32">
        <f t="shared" si="27"/>
        <v>4.6762060149729887</v>
      </c>
    </row>
    <row r="153" spans="2:33" x14ac:dyDescent="0.25">
      <c r="B153" s="1">
        <v>42209</v>
      </c>
      <c r="C153">
        <f>ASURB.MX!H141</f>
        <v>-1.4855041821709049E-2</v>
      </c>
      <c r="D153">
        <f t="shared" si="25"/>
        <v>2.4656366736062807E-4</v>
      </c>
      <c r="E153" s="32">
        <f t="shared" si="24"/>
        <v>7.4128992949126715</v>
      </c>
      <c r="P153" s="1">
        <f t="shared" si="20"/>
        <v>42209</v>
      </c>
      <c r="Q153">
        <f t="shared" si="22"/>
        <v>-1.4855041821709049E-2</v>
      </c>
      <c r="R153" s="33">
        <f t="shared" si="29"/>
        <v>2.479329279534552E-4</v>
      </c>
      <c r="S153" s="32">
        <f t="shared" si="26"/>
        <v>7.4123040546863272</v>
      </c>
      <c r="AD153" s="1">
        <f t="shared" si="21"/>
        <v>42209</v>
      </c>
      <c r="AE153">
        <f t="shared" si="23"/>
        <v>-1.4855041821709049E-2</v>
      </c>
      <c r="AF153" s="33">
        <f t="shared" si="28"/>
        <v>2.3052847095344546E-4</v>
      </c>
      <c r="AG153" s="32">
        <f t="shared" si="27"/>
        <v>7.4178910055621188</v>
      </c>
    </row>
    <row r="154" spans="2:33" x14ac:dyDescent="0.25">
      <c r="B154" s="1">
        <v>42212</v>
      </c>
      <c r="C154">
        <f>ASURB.MX!H142</f>
        <v>-1.168973646958717E-2</v>
      </c>
      <c r="D154">
        <f t="shared" si="25"/>
        <v>2.3962966604713671E-4</v>
      </c>
      <c r="E154" s="32">
        <f t="shared" si="24"/>
        <v>7.7661612036725041</v>
      </c>
      <c r="P154" s="1">
        <f t="shared" si="20"/>
        <v>42212</v>
      </c>
      <c r="Q154">
        <f t="shared" si="22"/>
        <v>-1.168973646958717E-2</v>
      </c>
      <c r="R154" s="33">
        <f t="shared" si="29"/>
        <v>2.0028922486273239E-4</v>
      </c>
      <c r="S154" s="32">
        <f t="shared" si="26"/>
        <v>7.8334850552856121</v>
      </c>
      <c r="AD154" s="1">
        <f t="shared" si="21"/>
        <v>42212</v>
      </c>
      <c r="AE154">
        <f t="shared" si="23"/>
        <v>-1.168973646958717E-2</v>
      </c>
      <c r="AF154" s="33">
        <f t="shared" si="28"/>
        <v>2.288363902064835E-4</v>
      </c>
      <c r="AG154" s="32">
        <f t="shared" si="27"/>
        <v>7.7853520030755918</v>
      </c>
    </row>
    <row r="155" spans="2:33" x14ac:dyDescent="0.25">
      <c r="B155" s="1">
        <v>42213</v>
      </c>
      <c r="C155">
        <f>ASURB.MX!H143</f>
        <v>1.8563722996950683E-2</v>
      </c>
      <c r="D155">
        <f t="shared" si="25"/>
        <v>2.2485427730014278E-4</v>
      </c>
      <c r="E155" s="32">
        <f t="shared" si="24"/>
        <v>6.8674573721925336</v>
      </c>
      <c r="P155" s="1">
        <f t="shared" si="20"/>
        <v>42213</v>
      </c>
      <c r="Q155">
        <f t="shared" si="22"/>
        <v>1.8563722996950683E-2</v>
      </c>
      <c r="R155" s="33">
        <f t="shared" si="29"/>
        <v>2.2340216447289205E-4</v>
      </c>
      <c r="S155" s="32">
        <f t="shared" si="26"/>
        <v>6.8639744370628</v>
      </c>
      <c r="AD155" s="1">
        <f t="shared" si="21"/>
        <v>42213</v>
      </c>
      <c r="AE155">
        <f t="shared" si="23"/>
        <v>1.8563722996950683E-2</v>
      </c>
      <c r="AF155" s="33">
        <f t="shared" si="28"/>
        <v>2.1893935517632748E-4</v>
      </c>
      <c r="AG155" s="32">
        <f t="shared" si="27"/>
        <v>6.8527099989753388</v>
      </c>
    </row>
    <row r="156" spans="2:33" x14ac:dyDescent="0.25">
      <c r="B156" s="1">
        <v>42214</v>
      </c>
      <c r="C156">
        <f>ASURB.MX!H144</f>
        <v>-1.0098129140476508E-2</v>
      </c>
      <c r="D156">
        <f t="shared" si="25"/>
        <v>2.4024649282011404E-4</v>
      </c>
      <c r="E156" s="32">
        <f t="shared" si="24"/>
        <v>7.9093968220857862</v>
      </c>
      <c r="P156" s="1">
        <f t="shared" si="20"/>
        <v>42214</v>
      </c>
      <c r="Q156">
        <f t="shared" si="22"/>
        <v>-1.0098129140476508E-2</v>
      </c>
      <c r="R156" s="33">
        <f t="shared" si="29"/>
        <v>2.2881949505661677E-4</v>
      </c>
      <c r="S156" s="32">
        <f t="shared" si="26"/>
        <v>7.9369323225243562</v>
      </c>
      <c r="AD156" s="1">
        <f t="shared" si="21"/>
        <v>42214</v>
      </c>
      <c r="AE156">
        <f t="shared" si="23"/>
        <v>-1.0098129140476508E-2</v>
      </c>
      <c r="AF156" s="33">
        <f t="shared" si="28"/>
        <v>2.3318140486860582E-4</v>
      </c>
      <c r="AG156" s="32">
        <f t="shared" si="27"/>
        <v>7.9263853381616691</v>
      </c>
    </row>
    <row r="157" spans="2:33" x14ac:dyDescent="0.25">
      <c r="B157" s="1">
        <v>42215</v>
      </c>
      <c r="C157">
        <f>ASURB.MX!H145</f>
        <v>2.9346474704616799E-4</v>
      </c>
      <c r="D157">
        <f t="shared" si="25"/>
        <v>2.2106287710685655E-4</v>
      </c>
      <c r="E157" s="32">
        <f t="shared" si="24"/>
        <v>8.4166738056499479</v>
      </c>
      <c r="P157" s="1">
        <f t="shared" si="20"/>
        <v>42215</v>
      </c>
      <c r="Q157">
        <f t="shared" si="22"/>
        <v>2.9346474704616799E-4</v>
      </c>
      <c r="R157" s="33">
        <f t="shared" si="29"/>
        <v>2.076205082793677E-4</v>
      </c>
      <c r="S157" s="32">
        <f t="shared" si="26"/>
        <v>8.4793838213289856</v>
      </c>
      <c r="AD157" s="1">
        <f t="shared" si="21"/>
        <v>42215</v>
      </c>
      <c r="AE157">
        <f t="shared" si="23"/>
        <v>2.9346474704616799E-4</v>
      </c>
      <c r="AF157" s="33">
        <f t="shared" si="28"/>
        <v>2.185262072260865E-4</v>
      </c>
      <c r="AG157" s="32">
        <f t="shared" si="27"/>
        <v>8.4282105073462947</v>
      </c>
    </row>
    <row r="158" spans="2:33" x14ac:dyDescent="0.25">
      <c r="B158" s="1">
        <v>42216</v>
      </c>
      <c r="C158">
        <f>ASURB.MX!H146</f>
        <v>1.0925064490946651E-2</v>
      </c>
      <c r="D158">
        <f t="shared" si="25"/>
        <v>1.9600089410392213E-4</v>
      </c>
      <c r="E158" s="32">
        <f t="shared" si="24"/>
        <v>7.9284296550694808</v>
      </c>
      <c r="P158" s="1">
        <f t="shared" si="20"/>
        <v>42216</v>
      </c>
      <c r="Q158">
        <f t="shared" si="22"/>
        <v>1.0925064490946651E-2</v>
      </c>
      <c r="R158" s="33">
        <f t="shared" si="29"/>
        <v>1.9433913868369655E-4</v>
      </c>
      <c r="S158" s="32">
        <f t="shared" si="26"/>
        <v>7.9317369951190759</v>
      </c>
      <c r="AD158" s="1">
        <f t="shared" si="21"/>
        <v>42216</v>
      </c>
      <c r="AE158">
        <f t="shared" si="23"/>
        <v>1.0925064490946651E-2</v>
      </c>
      <c r="AF158" s="33">
        <f t="shared" si="28"/>
        <v>1.9734977316750927E-4</v>
      </c>
      <c r="AG158" s="32">
        <f t="shared" si="27"/>
        <v>7.9257334559471957</v>
      </c>
    </row>
    <row r="159" spans="2:33" x14ac:dyDescent="0.25">
      <c r="B159" s="1">
        <v>42219</v>
      </c>
      <c r="C159">
        <f>ASURB.MX!H147</f>
        <v>3.0468737097998237E-2</v>
      </c>
      <c r="D159">
        <f t="shared" si="25"/>
        <v>1.9382909433851144E-4</v>
      </c>
      <c r="E159" s="32">
        <f t="shared" si="24"/>
        <v>3.7590363598308203</v>
      </c>
      <c r="P159" s="1">
        <f t="shared" si="20"/>
        <v>42219</v>
      </c>
      <c r="Q159">
        <f t="shared" si="22"/>
        <v>3.0468737097998237E-2</v>
      </c>
      <c r="R159" s="33">
        <f t="shared" si="29"/>
        <v>1.9847451445183874E-4</v>
      </c>
      <c r="S159" s="32">
        <f t="shared" si="26"/>
        <v>3.8474536534602644</v>
      </c>
      <c r="AD159" s="1">
        <f t="shared" si="21"/>
        <v>42219</v>
      </c>
      <c r="AE159">
        <f t="shared" si="23"/>
        <v>3.0468737097998237E-2</v>
      </c>
      <c r="AF159" s="33">
        <f t="shared" si="28"/>
        <v>1.9423377182814088E-4</v>
      </c>
      <c r="AG159" s="32">
        <f t="shared" si="27"/>
        <v>3.7669294369395558</v>
      </c>
    </row>
    <row r="160" spans="2:33" x14ac:dyDescent="0.25">
      <c r="B160" s="1">
        <v>42220</v>
      </c>
      <c r="C160">
        <f>ASURB.MX!H148</f>
        <v>1.9290151869420715E-3</v>
      </c>
      <c r="D160">
        <f t="shared" si="25"/>
        <v>2.9037942575694327E-4</v>
      </c>
      <c r="E160" s="32">
        <f t="shared" si="24"/>
        <v>8.1315075137516608</v>
      </c>
      <c r="P160" s="1">
        <f t="shared" si="20"/>
        <v>42220</v>
      </c>
      <c r="Q160">
        <f t="shared" si="22"/>
        <v>1.9290151869420715E-3</v>
      </c>
      <c r="R160" s="33">
        <f t="shared" si="29"/>
        <v>3.0584207067019828E-4</v>
      </c>
      <c r="S160" s="32">
        <f t="shared" si="26"/>
        <v>8.0802749626208943</v>
      </c>
      <c r="AD160" s="1">
        <f t="shared" si="21"/>
        <v>42220</v>
      </c>
      <c r="AE160">
        <f t="shared" si="23"/>
        <v>1.9290151869420715E-3</v>
      </c>
      <c r="AF160" s="33">
        <f t="shared" si="28"/>
        <v>2.7539597911752984E-4</v>
      </c>
      <c r="AG160" s="32">
        <f t="shared" si="27"/>
        <v>8.1837887566767957</v>
      </c>
    </row>
    <row r="161" spans="2:33" x14ac:dyDescent="0.25">
      <c r="B161" s="1">
        <v>42221</v>
      </c>
      <c r="C161">
        <f>ASURB.MX!H149</f>
        <v>2.1095155663111254E-2</v>
      </c>
      <c r="D161">
        <f t="shared" si="25"/>
        <v>2.424054695384228E-4</v>
      </c>
      <c r="E161" s="32">
        <f t="shared" si="24"/>
        <v>6.4891085108548534</v>
      </c>
      <c r="P161" s="1">
        <f t="shared" si="20"/>
        <v>42221</v>
      </c>
      <c r="Q161">
        <f t="shared" si="22"/>
        <v>2.1095155663111254E-2</v>
      </c>
      <c r="R161" s="33">
        <f t="shared" si="29"/>
        <v>1.868654071647483E-4</v>
      </c>
      <c r="S161" s="32">
        <f t="shared" si="26"/>
        <v>6.2036988735189134</v>
      </c>
      <c r="AD161" s="1">
        <f t="shared" si="21"/>
        <v>42221</v>
      </c>
      <c r="AE161">
        <f t="shared" si="23"/>
        <v>2.1095155663111254E-2</v>
      </c>
      <c r="AF161" s="33">
        <f t="shared" si="28"/>
        <v>2.3912568374701506E-4</v>
      </c>
      <c r="AG161" s="32">
        <f t="shared" si="27"/>
        <v>6.4775518196356403</v>
      </c>
    </row>
    <row r="162" spans="2:33" x14ac:dyDescent="0.25">
      <c r="B162" s="1">
        <v>42222</v>
      </c>
      <c r="C162">
        <f>ASURB.MX!H150</f>
        <v>-1.5450121761075405E-2</v>
      </c>
      <c r="D162">
        <f t="shared" si="25"/>
        <v>2.6404524503078486E-4</v>
      </c>
      <c r="E162" s="32">
        <f t="shared" si="24"/>
        <v>7.3353546348394687</v>
      </c>
      <c r="P162" s="1">
        <f t="shared" si="20"/>
        <v>42222</v>
      </c>
      <c r="Q162">
        <f t="shared" si="22"/>
        <v>-1.5450121761075405E-2</v>
      </c>
      <c r="R162" s="33">
        <f t="shared" si="29"/>
        <v>2.9733650323550452E-4</v>
      </c>
      <c r="S162" s="32">
        <f t="shared" si="26"/>
        <v>7.3178308593269117</v>
      </c>
      <c r="AD162" s="1">
        <f t="shared" si="21"/>
        <v>42222</v>
      </c>
      <c r="AE162">
        <f t="shared" si="23"/>
        <v>-1.5450121761075405E-2</v>
      </c>
      <c r="AF162" s="33">
        <f t="shared" si="28"/>
        <v>2.5823058526754778E-4</v>
      </c>
      <c r="AG162" s="32">
        <f t="shared" si="27"/>
        <v>7.3372657266681598</v>
      </c>
    </row>
    <row r="163" spans="2:33" x14ac:dyDescent="0.25">
      <c r="B163" s="1">
        <v>42223</v>
      </c>
      <c r="C163">
        <f>ASURB.MX!H151</f>
        <v>7.3983418083150539E-3</v>
      </c>
      <c r="D163">
        <f t="shared" si="25"/>
        <v>2.5340623101751048E-4</v>
      </c>
      <c r="E163" s="32">
        <f t="shared" si="24"/>
        <v>8.0645178229865664</v>
      </c>
      <c r="P163" s="1">
        <f t="shared" si="20"/>
        <v>42223</v>
      </c>
      <c r="Q163">
        <f t="shared" si="22"/>
        <v>7.3983418083150539E-3</v>
      </c>
      <c r="R163" s="33">
        <f t="shared" si="29"/>
        <v>2.1298348650417866E-4</v>
      </c>
      <c r="S163" s="32">
        <f t="shared" si="26"/>
        <v>8.1973020014345011</v>
      </c>
      <c r="AD163" s="1">
        <f t="shared" si="21"/>
        <v>42223</v>
      </c>
      <c r="AE163">
        <f t="shared" si="23"/>
        <v>7.3983418083150539E-3</v>
      </c>
      <c r="AF163" s="33">
        <f t="shared" si="28"/>
        <v>2.5086329452311297E-4</v>
      </c>
      <c r="AG163" s="32">
        <f t="shared" si="27"/>
        <v>8.072414007900127</v>
      </c>
    </row>
    <row r="164" spans="2:33" x14ac:dyDescent="0.25">
      <c r="B164" s="1">
        <v>42226</v>
      </c>
      <c r="C164">
        <f>ASURB.MX!H152</f>
        <v>-2.8573204222125392E-3</v>
      </c>
      <c r="D164">
        <f t="shared" si="25"/>
        <v>2.2406752601570825E-4</v>
      </c>
      <c r="E164" s="32">
        <f t="shared" si="24"/>
        <v>8.367126401599867</v>
      </c>
      <c r="P164" s="1">
        <f t="shared" si="20"/>
        <v>42226</v>
      </c>
      <c r="Q164">
        <f t="shared" si="22"/>
        <v>-2.8573204222125392E-3</v>
      </c>
      <c r="R164" s="33">
        <f t="shared" si="29"/>
        <v>2.3986084126285205E-4</v>
      </c>
      <c r="S164" s="32">
        <f t="shared" si="26"/>
        <v>8.3014140616075984</v>
      </c>
      <c r="AD164" s="1">
        <f t="shared" si="21"/>
        <v>42226</v>
      </c>
      <c r="AE164">
        <f t="shared" si="23"/>
        <v>-2.8573204222125392E-3</v>
      </c>
      <c r="AF164" s="33">
        <f t="shared" si="28"/>
        <v>2.2652705772725117E-4</v>
      </c>
      <c r="AG164" s="32">
        <f t="shared" si="27"/>
        <v>8.3566050791927182</v>
      </c>
    </row>
    <row r="165" spans="2:33" x14ac:dyDescent="0.25">
      <c r="B165" s="1">
        <v>42227</v>
      </c>
      <c r="C165">
        <f>ASURB.MX!H153</f>
        <v>-3.4635650735925262E-3</v>
      </c>
      <c r="D165">
        <f t="shared" si="25"/>
        <v>1.9897178364699795E-4</v>
      </c>
      <c r="E165" s="32">
        <f t="shared" si="24"/>
        <v>8.4620561560125704</v>
      </c>
      <c r="P165" s="1">
        <f t="shared" si="20"/>
        <v>42227</v>
      </c>
      <c r="Q165">
        <f t="shared" si="22"/>
        <v>-3.4635650735925262E-3</v>
      </c>
      <c r="R165" s="33">
        <f t="shared" si="29"/>
        <v>1.8965646289279472E-4</v>
      </c>
      <c r="S165" s="32">
        <f t="shared" si="26"/>
        <v>8.5070435141569281</v>
      </c>
      <c r="AD165" s="1">
        <f t="shared" si="21"/>
        <v>42227</v>
      </c>
      <c r="AE165">
        <f t="shared" si="23"/>
        <v>-3.4635650735925262E-3</v>
      </c>
      <c r="AF165" s="33">
        <f t="shared" si="28"/>
        <v>2.0400746886759034E-4</v>
      </c>
      <c r="AG165" s="32">
        <f t="shared" si="27"/>
        <v>8.4385507966843125</v>
      </c>
    </row>
    <row r="166" spans="2:33" x14ac:dyDescent="0.25">
      <c r="B166" s="1">
        <v>42228</v>
      </c>
      <c r="C166">
        <f>ASURB.MX!H154</f>
        <v>4.7839901370128122E-4</v>
      </c>
      <c r="D166">
        <f t="shared" si="25"/>
        <v>1.8279478481158384E-4</v>
      </c>
      <c r="E166" s="32">
        <f t="shared" si="24"/>
        <v>8.6058943930191578</v>
      </c>
      <c r="P166" s="1">
        <f t="shared" si="20"/>
        <v>42228</v>
      </c>
      <c r="Q166">
        <f t="shared" si="22"/>
        <v>4.7839901370128122E-4</v>
      </c>
      <c r="R166" s="33">
        <f t="shared" si="29"/>
        <v>2.0047436028183824E-4</v>
      </c>
      <c r="S166" s="32">
        <f t="shared" si="26"/>
        <v>8.5136825779037135</v>
      </c>
      <c r="AD166" s="1">
        <f t="shared" si="21"/>
        <v>42228</v>
      </c>
      <c r="AE166">
        <f t="shared" si="23"/>
        <v>4.7839901370128122E-4</v>
      </c>
      <c r="AF166" s="33">
        <f t="shared" si="28"/>
        <v>1.8800846437656631E-4</v>
      </c>
      <c r="AG166" s="32">
        <f t="shared" si="27"/>
        <v>8.5778062573762472</v>
      </c>
    </row>
    <row r="167" spans="2:33" x14ac:dyDescent="0.25">
      <c r="B167" s="1">
        <v>42229</v>
      </c>
      <c r="C167">
        <f>ASURB.MX!H155</f>
        <v>6.6347929757054865E-3</v>
      </c>
      <c r="D167">
        <f t="shared" si="25"/>
        <v>1.7064234917041864E-4</v>
      </c>
      <c r="E167" s="32">
        <f t="shared" si="24"/>
        <v>8.4179714729537682</v>
      </c>
      <c r="P167" s="1">
        <f t="shared" si="20"/>
        <v>42229</v>
      </c>
      <c r="Q167">
        <f t="shared" si="22"/>
        <v>6.6347929757054865E-3</v>
      </c>
      <c r="R167" s="33">
        <f t="shared" si="29"/>
        <v>1.7239598983601534E-4</v>
      </c>
      <c r="S167" s="32">
        <f t="shared" si="26"/>
        <v>8.4103713227293326</v>
      </c>
      <c r="AD167" s="1">
        <f t="shared" si="21"/>
        <v>42229</v>
      </c>
      <c r="AE167">
        <f t="shared" si="23"/>
        <v>6.6347929757054865E-3</v>
      </c>
      <c r="AF167" s="33">
        <f t="shared" si="28"/>
        <v>1.7514766228929798E-4</v>
      </c>
      <c r="AG167" s="32">
        <f t="shared" si="27"/>
        <v>8.3985476390417677</v>
      </c>
    </row>
    <row r="168" spans="2:33" x14ac:dyDescent="0.25">
      <c r="B168" s="1">
        <v>42230</v>
      </c>
      <c r="C168">
        <f>ASURB.MX!H156</f>
        <v>8.5559864563374711E-3</v>
      </c>
      <c r="D168">
        <f t="shared" si="25"/>
        <v>1.6788834891366341E-4</v>
      </c>
      <c r="E168" s="32">
        <f t="shared" si="24"/>
        <v>8.256178128415673</v>
      </c>
      <c r="P168" s="1">
        <f t="shared" si="20"/>
        <v>42230</v>
      </c>
      <c r="Q168">
        <f t="shared" si="22"/>
        <v>8.5559864563374711E-3</v>
      </c>
      <c r="R168" s="33">
        <f t="shared" si="29"/>
        <v>1.8203141512971075E-4</v>
      </c>
      <c r="S168" s="32">
        <f t="shared" si="26"/>
        <v>8.20917594287741</v>
      </c>
      <c r="AD168" s="1">
        <f t="shared" si="21"/>
        <v>42230</v>
      </c>
      <c r="AE168">
        <f t="shared" si="23"/>
        <v>8.5559864563374711E-3</v>
      </c>
      <c r="AF168" s="33">
        <f t="shared" si="28"/>
        <v>1.7030125374342071E-4</v>
      </c>
      <c r="AG168" s="32">
        <f t="shared" si="27"/>
        <v>8.2480862630054084</v>
      </c>
    </row>
    <row r="169" spans="2:33" x14ac:dyDescent="0.25">
      <c r="B169" s="1">
        <v>42233</v>
      </c>
      <c r="C169">
        <f>ASURB.MX!H157</f>
        <v>-1.3716933861418893E-2</v>
      </c>
      <c r="D169">
        <f t="shared" si="25"/>
        <v>1.6959718559931354E-4</v>
      </c>
      <c r="E169" s="32">
        <f t="shared" si="24"/>
        <v>7.5726658152491</v>
      </c>
      <c r="P169" s="1">
        <f t="shared" si="20"/>
        <v>42233</v>
      </c>
      <c r="Q169">
        <f t="shared" si="22"/>
        <v>-1.3716933861418893E-2</v>
      </c>
      <c r="R169" s="33">
        <f t="shared" si="29"/>
        <v>1.7169058788595346E-4</v>
      </c>
      <c r="S169" s="32">
        <f t="shared" si="26"/>
        <v>7.5739250000590079</v>
      </c>
      <c r="AD169" s="1">
        <f t="shared" si="21"/>
        <v>42233</v>
      </c>
      <c r="AE169">
        <f t="shared" si="23"/>
        <v>-1.3716933861418893E-2</v>
      </c>
      <c r="AF169" s="33">
        <f t="shared" si="28"/>
        <v>1.6978286547628401E-4</v>
      </c>
      <c r="AG169" s="32">
        <f t="shared" si="27"/>
        <v>7.5727848804323736</v>
      </c>
    </row>
    <row r="170" spans="2:33" x14ac:dyDescent="0.25">
      <c r="B170" s="1">
        <v>42234</v>
      </c>
      <c r="C170">
        <f>ASURB.MX!H158</f>
        <v>-1.0402690904082589E-2</v>
      </c>
      <c r="D170">
        <f t="shared" si="25"/>
        <v>1.8465384335258255E-4</v>
      </c>
      <c r="E170" s="32">
        <f t="shared" si="24"/>
        <v>8.0109798059418758</v>
      </c>
      <c r="P170" s="1">
        <f t="shared" si="20"/>
        <v>42234</v>
      </c>
      <c r="Q170">
        <f t="shared" si="22"/>
        <v>-1.0402690904082589E-2</v>
      </c>
      <c r="R170" s="33">
        <f t="shared" si="29"/>
        <v>1.9227437618075049E-4</v>
      </c>
      <c r="S170" s="32">
        <f t="shared" si="26"/>
        <v>7.9937665723877416</v>
      </c>
      <c r="AD170" s="1">
        <f t="shared" si="21"/>
        <v>42234</v>
      </c>
      <c r="AE170">
        <f t="shared" si="23"/>
        <v>-1.0402690904082589E-2</v>
      </c>
      <c r="AF170" s="33">
        <f t="shared" si="28"/>
        <v>1.8126018437611023E-4</v>
      </c>
      <c r="AG170" s="32">
        <f t="shared" si="27"/>
        <v>8.0185569505281347</v>
      </c>
    </row>
    <row r="171" spans="2:33" x14ac:dyDescent="0.25">
      <c r="B171" s="1">
        <v>42235</v>
      </c>
      <c r="C171">
        <f>ASURB.MX!H159</f>
        <v>-1.9534751654392529E-2</v>
      </c>
      <c r="D171">
        <f t="shared" si="25"/>
        <v>1.8495529999168375E-4</v>
      </c>
      <c r="E171" s="32">
        <f t="shared" si="24"/>
        <v>6.5321599032794886</v>
      </c>
      <c r="P171" s="1">
        <f t="shared" si="20"/>
        <v>42235</v>
      </c>
      <c r="Q171">
        <f t="shared" si="22"/>
        <v>-1.9534751654392529E-2</v>
      </c>
      <c r="R171" s="33">
        <f t="shared" si="29"/>
        <v>1.7714197735797452E-4</v>
      </c>
      <c r="S171" s="32">
        <f t="shared" si="26"/>
        <v>6.4843179486115243</v>
      </c>
      <c r="AD171" s="1">
        <f t="shared" si="21"/>
        <v>42235</v>
      </c>
      <c r="AE171">
        <f t="shared" si="23"/>
        <v>-1.9534751654392529E-2</v>
      </c>
      <c r="AF171" s="33">
        <f t="shared" si="28"/>
        <v>1.8137162114965872E-4</v>
      </c>
      <c r="AG171" s="32">
        <f t="shared" si="27"/>
        <v>6.510958995320328</v>
      </c>
    </row>
    <row r="172" spans="2:33" x14ac:dyDescent="0.25">
      <c r="B172" s="1">
        <v>42236</v>
      </c>
      <c r="C172">
        <f>ASURB.MX!H160</f>
        <v>5.643773337166238E-3</v>
      </c>
      <c r="D172">
        <f t="shared" si="25"/>
        <v>2.182702790939072E-4</v>
      </c>
      <c r="E172" s="32">
        <f t="shared" si="24"/>
        <v>8.2838464706655479</v>
      </c>
      <c r="P172" s="1">
        <f t="shared" si="20"/>
        <v>42236</v>
      </c>
      <c r="Q172">
        <f t="shared" si="22"/>
        <v>5.643773337166238E-3</v>
      </c>
      <c r="R172" s="33">
        <f t="shared" si="29"/>
        <v>2.256499266686479E-4</v>
      </c>
      <c r="S172" s="32">
        <f t="shared" si="26"/>
        <v>8.2553682657208931</v>
      </c>
      <c r="AD172" s="1">
        <f t="shared" si="21"/>
        <v>42236</v>
      </c>
      <c r="AE172">
        <f t="shared" si="23"/>
        <v>5.643773337166238E-3</v>
      </c>
      <c r="AF172" s="33">
        <f t="shared" si="28"/>
        <v>2.0964745548228468E-4</v>
      </c>
      <c r="AG172" s="32">
        <f t="shared" si="27"/>
        <v>8.3181511246906297</v>
      </c>
    </row>
    <row r="173" spans="2:33" x14ac:dyDescent="0.25">
      <c r="B173" s="1">
        <v>42237</v>
      </c>
      <c r="C173">
        <f>ASURB.MX!H161</f>
        <v>-2.0892995755152972E-2</v>
      </c>
      <c r="D173">
        <f t="shared" si="25"/>
        <v>1.9799684237863769E-4</v>
      </c>
      <c r="E173" s="32">
        <f t="shared" si="24"/>
        <v>6.3225916308829682</v>
      </c>
      <c r="P173" s="1">
        <f t="shared" si="20"/>
        <v>42237</v>
      </c>
      <c r="Q173">
        <f t="shared" si="22"/>
        <v>-2.0892995755152972E-2</v>
      </c>
      <c r="R173" s="33">
        <f t="shared" si="29"/>
        <v>1.722334735565938E-4</v>
      </c>
      <c r="S173" s="32">
        <f t="shared" si="26"/>
        <v>6.1322087578125384</v>
      </c>
      <c r="AD173" s="1">
        <f t="shared" si="21"/>
        <v>42237</v>
      </c>
      <c r="AE173">
        <f t="shared" si="23"/>
        <v>-2.0892995755152972E-2</v>
      </c>
      <c r="AF173" s="33">
        <f t="shared" si="28"/>
        <v>1.941620931780736E-4</v>
      </c>
      <c r="AG173" s="32">
        <f t="shared" si="27"/>
        <v>6.298606638457005</v>
      </c>
    </row>
    <row r="174" spans="2:33" x14ac:dyDescent="0.25">
      <c r="B174" s="1">
        <v>42240</v>
      </c>
      <c r="C174">
        <f>ASURB.MX!H162</f>
        <v>-1.1222832031770548E-2</v>
      </c>
      <c r="D174">
        <f t="shared" si="25"/>
        <v>2.3356941090244465E-4</v>
      </c>
      <c r="E174" s="32">
        <f t="shared" si="24"/>
        <v>7.8227827434897454</v>
      </c>
      <c r="P174" s="1">
        <f t="shared" si="20"/>
        <v>42240</v>
      </c>
      <c r="Q174">
        <f t="shared" si="22"/>
        <v>-1.1222832031770548E-2</v>
      </c>
      <c r="R174" s="33">
        <f t="shared" si="29"/>
        <v>2.5116471430035553E-4</v>
      </c>
      <c r="S174" s="32">
        <f t="shared" si="26"/>
        <v>7.7879300508793134</v>
      </c>
      <c r="AD174" s="1">
        <f t="shared" si="21"/>
        <v>42240</v>
      </c>
      <c r="AE174">
        <f t="shared" si="23"/>
        <v>-1.1222832031770548E-2</v>
      </c>
      <c r="AF174" s="33">
        <f t="shared" si="28"/>
        <v>2.2462181749765241E-4</v>
      </c>
      <c r="AG174" s="32">
        <f t="shared" si="27"/>
        <v>7.840363417937084</v>
      </c>
    </row>
    <row r="175" spans="2:33" x14ac:dyDescent="0.25">
      <c r="B175" s="1">
        <v>42241</v>
      </c>
      <c r="C175">
        <f>ASURB.MX!H163</f>
        <v>1.864920519305438E-2</v>
      </c>
      <c r="D175">
        <f t="shared" si="25"/>
        <v>2.195398621311704E-4</v>
      </c>
      <c r="E175" s="32">
        <f t="shared" si="24"/>
        <v>6.8397867370431982</v>
      </c>
      <c r="P175" s="1">
        <f t="shared" si="20"/>
        <v>42241</v>
      </c>
      <c r="Q175">
        <f t="shared" si="22"/>
        <v>1.864920519305438E-2</v>
      </c>
      <c r="R175" s="33">
        <f t="shared" si="29"/>
        <v>1.8506817637432903E-4</v>
      </c>
      <c r="S175" s="32">
        <f t="shared" si="26"/>
        <v>6.7155174549779382</v>
      </c>
      <c r="AD175" s="1">
        <f t="shared" si="21"/>
        <v>42241</v>
      </c>
      <c r="AE175">
        <f t="shared" si="23"/>
        <v>1.864920519305438E-2</v>
      </c>
      <c r="AF175" s="33">
        <f t="shared" si="28"/>
        <v>2.1476787757795815E-4</v>
      </c>
      <c r="AG175" s="32">
        <f t="shared" si="27"/>
        <v>6.8265632129147047</v>
      </c>
    </row>
    <row r="176" spans="2:33" x14ac:dyDescent="0.25">
      <c r="B176" s="1">
        <v>42242</v>
      </c>
      <c r="C176">
        <f>ASURB.MX!H164</f>
        <v>1.0894072471196569E-2</v>
      </c>
      <c r="D176">
        <f t="shared" si="25"/>
        <v>2.3710777896992466E-4</v>
      </c>
      <c r="E176" s="32">
        <f t="shared" si="24"/>
        <v>7.8464604493260683</v>
      </c>
      <c r="P176" s="1">
        <f t="shared" si="20"/>
        <v>42242</v>
      </c>
      <c r="Q176">
        <f t="shared" si="22"/>
        <v>1.0894072471196569E-2</v>
      </c>
      <c r="R176" s="33">
        <f t="shared" si="29"/>
        <v>2.5365606951963647E-4</v>
      </c>
      <c r="S176" s="32">
        <f t="shared" si="26"/>
        <v>7.8116504250071488</v>
      </c>
      <c r="AD176" s="1">
        <f t="shared" si="21"/>
        <v>42242</v>
      </c>
      <c r="AE176">
        <f t="shared" si="23"/>
        <v>1.0894072471196569E-2</v>
      </c>
      <c r="AF176" s="33">
        <f t="shared" si="28"/>
        <v>2.3047264103197399E-4</v>
      </c>
      <c r="AG176" s="32">
        <f t="shared" si="27"/>
        <v>7.8604330456826856</v>
      </c>
    </row>
    <row r="177" spans="2:33" x14ac:dyDescent="0.25">
      <c r="B177" s="1">
        <v>42243</v>
      </c>
      <c r="C177">
        <f>ASURB.MX!H165</f>
        <v>3.102543188660393E-3</v>
      </c>
      <c r="D177">
        <f t="shared" si="25"/>
        <v>2.2100544370784537E-4</v>
      </c>
      <c r="E177" s="32">
        <f t="shared" si="24"/>
        <v>8.3737687578921669</v>
      </c>
      <c r="P177" s="1">
        <f t="shared" si="20"/>
        <v>42243</v>
      </c>
      <c r="Q177">
        <f t="shared" si="22"/>
        <v>3.102543188660393E-3</v>
      </c>
      <c r="R177" s="33">
        <f t="shared" si="29"/>
        <v>1.9125227148121936E-4</v>
      </c>
      <c r="S177" s="32">
        <f t="shared" si="26"/>
        <v>8.5115869603895487</v>
      </c>
      <c r="AD177" s="1">
        <f t="shared" si="21"/>
        <v>42243</v>
      </c>
      <c r="AE177">
        <f t="shared" si="23"/>
        <v>3.102543188660393E-3</v>
      </c>
      <c r="AF177" s="33">
        <f t="shared" si="28"/>
        <v>2.1827738933744226E-4</v>
      </c>
      <c r="AG177" s="32">
        <f t="shared" si="27"/>
        <v>8.3856450607513437</v>
      </c>
    </row>
    <row r="178" spans="2:33" x14ac:dyDescent="0.25">
      <c r="B178" s="1">
        <v>42244</v>
      </c>
      <c r="C178">
        <f>ASURB.MX!H166</f>
        <v>-6.0507841662678129E-3</v>
      </c>
      <c r="D178">
        <f t="shared" si="25"/>
        <v>1.9711832278529093E-4</v>
      </c>
      <c r="E178" s="32">
        <f t="shared" si="24"/>
        <v>8.3459702836447072</v>
      </c>
      <c r="P178" s="1">
        <f t="shared" si="20"/>
        <v>42244</v>
      </c>
      <c r="Q178">
        <f t="shared" si="22"/>
        <v>-6.0507841662678129E-3</v>
      </c>
      <c r="R178" s="33">
        <f t="shared" si="29"/>
        <v>2.0779600081619959E-4</v>
      </c>
      <c r="S178" s="32">
        <f t="shared" si="26"/>
        <v>8.3027617438391381</v>
      </c>
      <c r="AD178" s="1">
        <f t="shared" si="21"/>
        <v>42244</v>
      </c>
      <c r="AE178">
        <f t="shared" si="23"/>
        <v>-6.0507841662678129E-3</v>
      </c>
      <c r="AF178" s="33">
        <f t="shared" si="28"/>
        <v>1.9815245678947091E-4</v>
      </c>
      <c r="AG178" s="32">
        <f t="shared" si="27"/>
        <v>8.3417070716967547</v>
      </c>
    </row>
    <row r="179" spans="2:33" x14ac:dyDescent="0.25">
      <c r="B179" s="1">
        <v>42247</v>
      </c>
      <c r="C179">
        <f>ASURB.MX!H167</f>
        <v>-2.4597960026334029E-4</v>
      </c>
      <c r="D179">
        <f t="shared" si="25"/>
        <v>1.8454737821681479E-4</v>
      </c>
      <c r="E179" s="32">
        <f t="shared" si="24"/>
        <v>8.5972764735355778</v>
      </c>
      <c r="P179" s="1">
        <f t="shared" si="20"/>
        <v>42247</v>
      </c>
      <c r="Q179">
        <f t="shared" si="22"/>
        <v>-2.4597960026334029E-4</v>
      </c>
      <c r="R179" s="33">
        <f t="shared" si="29"/>
        <v>1.790408858003593E-4</v>
      </c>
      <c r="S179" s="32">
        <f t="shared" si="26"/>
        <v>8.6275584209600762</v>
      </c>
      <c r="AD179" s="1">
        <f t="shared" si="21"/>
        <v>42247</v>
      </c>
      <c r="AE179">
        <f t="shared" si="23"/>
        <v>-2.4597960026334029E-4</v>
      </c>
      <c r="AF179" s="33">
        <f t="shared" si="28"/>
        <v>1.8628464437149466E-4</v>
      </c>
      <c r="AG179" s="32">
        <f t="shared" si="27"/>
        <v>8.5879099041359339</v>
      </c>
    </row>
    <row r="180" spans="2:33" x14ac:dyDescent="0.25">
      <c r="B180" s="1">
        <v>42248</v>
      </c>
      <c r="C180">
        <f>ASURB.MX!H168</f>
        <v>4.6649538239260492E-3</v>
      </c>
      <c r="D180">
        <f t="shared" si="25"/>
        <v>1.7178411294485569E-4</v>
      </c>
      <c r="E180" s="32">
        <f t="shared" si="24"/>
        <v>8.5425909629737884</v>
      </c>
      <c r="P180" s="1">
        <f t="shared" si="20"/>
        <v>42248</v>
      </c>
      <c r="Q180">
        <f t="shared" si="22"/>
        <v>4.6649538239260492E-3</v>
      </c>
      <c r="R180" s="33">
        <f t="shared" si="29"/>
        <v>1.8039156728103889E-4</v>
      </c>
      <c r="S180" s="32">
        <f t="shared" si="26"/>
        <v>8.4997442687593061</v>
      </c>
      <c r="AD180" s="1">
        <f t="shared" si="21"/>
        <v>42248</v>
      </c>
      <c r="AE180">
        <f t="shared" si="23"/>
        <v>4.6649538239260492E-3</v>
      </c>
      <c r="AF180" s="33">
        <f t="shared" si="28"/>
        <v>1.7387536322068794E-4</v>
      </c>
      <c r="AG180" s="32">
        <f t="shared" si="27"/>
        <v>8.5320143854207284</v>
      </c>
    </row>
    <row r="181" spans="2:33" x14ac:dyDescent="0.25">
      <c r="B181" s="1">
        <v>42249</v>
      </c>
      <c r="C181">
        <f>ASURB.MX!H169</f>
        <v>8.9781114334493454E-4</v>
      </c>
      <c r="D181">
        <f t="shared" si="25"/>
        <v>1.6594932422552361E-4</v>
      </c>
      <c r="E181" s="32">
        <f t="shared" si="24"/>
        <v>8.6989707968052326</v>
      </c>
      <c r="P181" s="1">
        <f t="shared" si="20"/>
        <v>42249</v>
      </c>
      <c r="Q181">
        <f t="shared" si="22"/>
        <v>8.9781114334493454E-4</v>
      </c>
      <c r="R181" s="33">
        <f t="shared" si="29"/>
        <v>1.6790410334731673E-4</v>
      </c>
      <c r="S181" s="32">
        <f t="shared" si="26"/>
        <v>8.6873168095617501</v>
      </c>
      <c r="AD181" s="1">
        <f t="shared" si="21"/>
        <v>42249</v>
      </c>
      <c r="AE181">
        <f t="shared" si="23"/>
        <v>8.9781114334493454E-4</v>
      </c>
      <c r="AF181" s="33">
        <f t="shared" si="28"/>
        <v>1.6707949024378989E-4</v>
      </c>
      <c r="AG181" s="32">
        <f t="shared" si="27"/>
        <v>8.6922164300697098</v>
      </c>
    </row>
    <row r="182" spans="2:33" x14ac:dyDescent="0.25">
      <c r="B182" s="1">
        <v>42250</v>
      </c>
      <c r="C182">
        <f>ASURB.MX!H170</f>
        <v>-6.9362218791278014E-4</v>
      </c>
      <c r="D182">
        <f t="shared" si="25"/>
        <v>1.5954192305215988E-4</v>
      </c>
      <c r="E182" s="32">
        <f t="shared" si="24"/>
        <v>8.7401882478976543</v>
      </c>
      <c r="P182" s="1">
        <f t="shared" si="20"/>
        <v>42250</v>
      </c>
      <c r="Q182">
        <f t="shared" si="22"/>
        <v>-6.9362218791278014E-4</v>
      </c>
      <c r="R182" s="33">
        <f t="shared" si="29"/>
        <v>1.645938882772361E-4</v>
      </c>
      <c r="S182" s="32">
        <f t="shared" si="26"/>
        <v>8.7091063780564291</v>
      </c>
      <c r="AD182" s="1">
        <f t="shared" si="21"/>
        <v>42250</v>
      </c>
      <c r="AE182">
        <f t="shared" si="23"/>
        <v>-6.9362218791278014E-4</v>
      </c>
      <c r="AF182" s="33">
        <f t="shared" si="28"/>
        <v>1.5997095368446419E-4</v>
      </c>
      <c r="AG182" s="32">
        <f t="shared" si="27"/>
        <v>8.7375108043316132</v>
      </c>
    </row>
    <row r="183" spans="2:33" x14ac:dyDescent="0.25">
      <c r="B183" s="1">
        <v>42251</v>
      </c>
      <c r="C183">
        <f>ASURB.MX!H171</f>
        <v>5.941685850196712E-3</v>
      </c>
      <c r="D183">
        <f t="shared" si="25"/>
        <v>1.5525377055450657E-4</v>
      </c>
      <c r="E183" s="32">
        <f t="shared" si="24"/>
        <v>8.5430564854392443</v>
      </c>
      <c r="P183" s="1">
        <f t="shared" si="20"/>
        <v>42251</v>
      </c>
      <c r="Q183">
        <f t="shared" si="22"/>
        <v>5.941685850196712E-3</v>
      </c>
      <c r="R183" s="33">
        <f t="shared" si="29"/>
        <v>1.5745502353528351E-4</v>
      </c>
      <c r="S183" s="32">
        <f t="shared" si="26"/>
        <v>8.5321566412186929</v>
      </c>
      <c r="AD183" s="1">
        <f t="shared" si="21"/>
        <v>42251</v>
      </c>
      <c r="AE183">
        <f t="shared" si="23"/>
        <v>5.941685850196712E-3</v>
      </c>
      <c r="AF183" s="33">
        <f t="shared" si="28"/>
        <v>1.5476244646554527E-4</v>
      </c>
      <c r="AG183" s="32">
        <f t="shared" si="27"/>
        <v>8.5455042507138739</v>
      </c>
    </row>
    <row r="184" spans="2:33" x14ac:dyDescent="0.25">
      <c r="B184" s="1">
        <v>42254</v>
      </c>
      <c r="C184">
        <f>ASURB.MX!H172</f>
        <v>1.6499402036981258E-2</v>
      </c>
      <c r="D184">
        <f t="shared" si="25"/>
        <v>1.5662822774021137E-4</v>
      </c>
      <c r="E184" s="32">
        <f t="shared" si="24"/>
        <v>7.0235690880334216</v>
      </c>
      <c r="P184" s="1">
        <f t="shared" si="20"/>
        <v>42254</v>
      </c>
      <c r="Q184">
        <f t="shared" si="22"/>
        <v>1.6499402036981258E-2</v>
      </c>
      <c r="R184" s="33">
        <f t="shared" si="29"/>
        <v>1.5994745423712829E-4</v>
      </c>
      <c r="S184" s="32">
        <f t="shared" si="26"/>
        <v>7.0386670803874374</v>
      </c>
      <c r="AD184" s="1">
        <f t="shared" si="21"/>
        <v>42254</v>
      </c>
      <c r="AE184">
        <f t="shared" si="23"/>
        <v>1.6499402036981258E-2</v>
      </c>
      <c r="AF184" s="33">
        <f t="shared" si="28"/>
        <v>1.5456190665576747E-4</v>
      </c>
      <c r="AG184" s="32">
        <f t="shared" si="27"/>
        <v>7.0136133840293065</v>
      </c>
    </row>
    <row r="185" spans="2:33" x14ac:dyDescent="0.25">
      <c r="B185" s="1">
        <v>42255</v>
      </c>
      <c r="C185">
        <f>ASURB.MX!H173</f>
        <v>-1.0028113847564307E-2</v>
      </c>
      <c r="D185">
        <f t="shared" si="25"/>
        <v>1.8623794321839842E-4</v>
      </c>
      <c r="E185" s="32">
        <f t="shared" si="24"/>
        <v>8.0485145504823183</v>
      </c>
      <c r="P185" s="1">
        <f t="shared" si="20"/>
        <v>42255</v>
      </c>
      <c r="Q185">
        <f t="shared" si="22"/>
        <v>-1.0028113847564307E-2</v>
      </c>
      <c r="R185" s="33">
        <f t="shared" si="29"/>
        <v>1.8973294361041503E-4</v>
      </c>
      <c r="S185" s="32">
        <f t="shared" si="26"/>
        <v>8.0398687517852601</v>
      </c>
      <c r="AD185" s="1">
        <f t="shared" si="21"/>
        <v>42255</v>
      </c>
      <c r="AE185">
        <f t="shared" si="23"/>
        <v>-1.0028113847564307E-2</v>
      </c>
      <c r="AF185" s="33">
        <f t="shared" si="28"/>
        <v>1.7885010790650831E-4</v>
      </c>
      <c r="AG185" s="32">
        <f t="shared" si="27"/>
        <v>8.0666868016638844</v>
      </c>
    </row>
    <row r="186" spans="2:33" x14ac:dyDescent="0.25">
      <c r="B186" s="1">
        <v>42256</v>
      </c>
      <c r="C186">
        <f>ASURB.MX!H174</f>
        <v>-1.2902922796249553E-2</v>
      </c>
      <c r="D186">
        <f t="shared" si="25"/>
        <v>1.8507875045995292E-4</v>
      </c>
      <c r="E186" s="32">
        <f t="shared" si="24"/>
        <v>7.6951908878157518</v>
      </c>
      <c r="P186" s="1">
        <f t="shared" si="20"/>
        <v>42256</v>
      </c>
      <c r="Q186">
        <f t="shared" si="22"/>
        <v>-1.2902922796249553E-2</v>
      </c>
      <c r="R186" s="33">
        <f t="shared" si="29"/>
        <v>1.6944078369338024E-4</v>
      </c>
      <c r="S186" s="32">
        <f t="shared" si="26"/>
        <v>7.7004489379545715</v>
      </c>
      <c r="AD186" s="1">
        <f t="shared" si="21"/>
        <v>42256</v>
      </c>
      <c r="AE186">
        <f t="shared" si="23"/>
        <v>-1.2902922796249553E-2</v>
      </c>
      <c r="AF186" s="33">
        <f t="shared" si="28"/>
        <v>1.7882784912835823E-4</v>
      </c>
      <c r="AG186" s="32">
        <f t="shared" si="27"/>
        <v>7.6981054657906807</v>
      </c>
    </row>
    <row r="187" spans="2:33" x14ac:dyDescent="0.25">
      <c r="B187" s="1">
        <v>42257</v>
      </c>
      <c r="C187">
        <f>ASURB.MX!H175</f>
        <v>2.2491920679986416E-2</v>
      </c>
      <c r="D187">
        <f t="shared" si="25"/>
        <v>1.9229508342386828E-4</v>
      </c>
      <c r="E187" s="32">
        <f t="shared" si="24"/>
        <v>5.9256972039804214</v>
      </c>
      <c r="P187" s="1">
        <f t="shared" si="20"/>
        <v>42257</v>
      </c>
      <c r="Q187">
        <f t="shared" si="22"/>
        <v>2.2491920679986416E-2</v>
      </c>
      <c r="R187" s="33">
        <f t="shared" si="29"/>
        <v>1.9321531795810329E-4</v>
      </c>
      <c r="S187" s="32">
        <f t="shared" si="26"/>
        <v>5.9334528197103467</v>
      </c>
      <c r="AD187" s="1">
        <f t="shared" si="21"/>
        <v>42257</v>
      </c>
      <c r="AE187">
        <f t="shared" si="23"/>
        <v>2.2491920679986416E-2</v>
      </c>
      <c r="AF187" s="33">
        <f t="shared" si="28"/>
        <v>1.8561020265148829E-4</v>
      </c>
      <c r="AG187" s="32">
        <f t="shared" si="27"/>
        <v>5.8663300425929972</v>
      </c>
    </row>
    <row r="188" spans="2:33" x14ac:dyDescent="0.25">
      <c r="B188" s="1">
        <v>42258</v>
      </c>
      <c r="C188">
        <f>ASURB.MX!H176</f>
        <v>-1.0787272316532676E-3</v>
      </c>
      <c r="D188">
        <f t="shared" si="25"/>
        <v>2.3819104792145306E-4</v>
      </c>
      <c r="E188" s="32">
        <f t="shared" si="24"/>
        <v>8.3375521095745828</v>
      </c>
      <c r="P188" s="1">
        <f t="shared" si="20"/>
        <v>42258</v>
      </c>
      <c r="Q188">
        <f t="shared" si="22"/>
        <v>-1.0787272316532676E-3</v>
      </c>
      <c r="R188" s="33">
        <f t="shared" si="29"/>
        <v>2.3215689740911557E-4</v>
      </c>
      <c r="S188" s="32">
        <f t="shared" si="26"/>
        <v>8.3630847794246375</v>
      </c>
      <c r="AD188" s="1">
        <f t="shared" si="21"/>
        <v>42258</v>
      </c>
      <c r="AE188">
        <f t="shared" si="23"/>
        <v>-1.0787272316532676E-3</v>
      </c>
      <c r="AF188" s="33">
        <f t="shared" si="28"/>
        <v>2.2555009830479224E-4</v>
      </c>
      <c r="AG188" s="32">
        <f t="shared" si="27"/>
        <v>8.3918090832124665</v>
      </c>
    </row>
    <row r="189" spans="2:33" x14ac:dyDescent="0.25">
      <c r="B189" s="1">
        <v>42261</v>
      </c>
      <c r="C189">
        <f>ASURB.MX!H177</f>
        <v>6.7932849468657066E-4</v>
      </c>
      <c r="D189">
        <f t="shared" si="25"/>
        <v>2.0748922044708579E-4</v>
      </c>
      <c r="E189" s="32">
        <f t="shared" si="24"/>
        <v>8.4782070190351231</v>
      </c>
      <c r="P189" s="1">
        <f t="shared" si="20"/>
        <v>42261</v>
      </c>
      <c r="Q189">
        <f t="shared" si="22"/>
        <v>6.7932849468657066E-4</v>
      </c>
      <c r="R189" s="33">
        <f t="shared" si="29"/>
        <v>1.7722492542759114E-4</v>
      </c>
      <c r="S189" s="32">
        <f t="shared" si="26"/>
        <v>8.6354869036899586</v>
      </c>
      <c r="AD189" s="1">
        <f t="shared" si="21"/>
        <v>42261</v>
      </c>
      <c r="AE189">
        <f t="shared" si="23"/>
        <v>6.7932849468657066E-4</v>
      </c>
      <c r="AF189" s="33">
        <f t="shared" si="28"/>
        <v>2.0257427193561521E-4</v>
      </c>
      <c r="AG189" s="32">
        <f t="shared" si="27"/>
        <v>8.502125850073547</v>
      </c>
    </row>
    <row r="190" spans="2:33" x14ac:dyDescent="0.25">
      <c r="B190" s="1">
        <v>42262</v>
      </c>
      <c r="C190">
        <f>ASURB.MX!H178</f>
        <v>2.352857315011863E-2</v>
      </c>
      <c r="D190">
        <f t="shared" si="25"/>
        <v>1.8704557609325635E-4</v>
      </c>
      <c r="E190" s="32">
        <f t="shared" si="24"/>
        <v>5.6244851780892393</v>
      </c>
      <c r="P190" s="1">
        <f t="shared" si="20"/>
        <v>42262</v>
      </c>
      <c r="Q190">
        <f t="shared" si="22"/>
        <v>2.352857315011863E-2</v>
      </c>
      <c r="R190" s="33">
        <f t="shared" si="29"/>
        <v>1.9356525117753936E-4</v>
      </c>
      <c r="S190" s="32">
        <f t="shared" si="26"/>
        <v>5.6899106824127657</v>
      </c>
      <c r="AD190" s="1">
        <f t="shared" si="21"/>
        <v>42262</v>
      </c>
      <c r="AE190">
        <f t="shared" si="23"/>
        <v>2.352857315011863E-2</v>
      </c>
      <c r="AF190" s="33">
        <f t="shared" si="28"/>
        <v>1.8577551995055725E-4</v>
      </c>
      <c r="AG190" s="32">
        <f t="shared" si="27"/>
        <v>5.6110645911832489</v>
      </c>
    </row>
    <row r="191" spans="2:33" x14ac:dyDescent="0.25">
      <c r="B191" s="1">
        <v>42264</v>
      </c>
      <c r="C191">
        <f>ASURB.MX!H179</f>
        <v>1.6868291232857283E-2</v>
      </c>
      <c r="D191">
        <f t="shared" si="25"/>
        <v>2.4048871889462571E-4</v>
      </c>
      <c r="E191" s="32">
        <f t="shared" si="24"/>
        <v>7.1496664966018377</v>
      </c>
      <c r="P191" s="1">
        <f t="shared" si="20"/>
        <v>42264</v>
      </c>
      <c r="Q191">
        <f t="shared" si="22"/>
        <v>1.6868291232857283E-2</v>
      </c>
      <c r="R191" s="33">
        <f t="shared" si="29"/>
        <v>2.4316642695848138E-4</v>
      </c>
      <c r="S191" s="32">
        <f t="shared" si="26"/>
        <v>7.151622464684066</v>
      </c>
      <c r="AD191" s="1">
        <f t="shared" si="21"/>
        <v>42264</v>
      </c>
      <c r="AE191">
        <f t="shared" si="23"/>
        <v>1.6868291232857283E-2</v>
      </c>
      <c r="AF191" s="33">
        <f t="shared" si="28"/>
        <v>2.3059048825728603E-4</v>
      </c>
      <c r="AG191" s="32">
        <f t="shared" si="27"/>
        <v>7.1409080217693299</v>
      </c>
    </row>
    <row r="192" spans="2:33" x14ac:dyDescent="0.25">
      <c r="B192" s="1">
        <v>42265</v>
      </c>
      <c r="C192">
        <f>ASURB.MX!H180</f>
        <v>6.3483081763801626E-3</v>
      </c>
      <c r="D192">
        <f t="shared" si="25"/>
        <v>2.433373662815957E-4</v>
      </c>
      <c r="E192" s="32">
        <f t="shared" si="24"/>
        <v>8.1554438671933855</v>
      </c>
      <c r="P192" s="1">
        <f t="shared" si="20"/>
        <v>42265</v>
      </c>
      <c r="Q192">
        <f t="shared" si="22"/>
        <v>6.3483081763801626E-3</v>
      </c>
      <c r="R192" s="33">
        <f t="shared" si="29"/>
        <v>2.1839215644994749E-4</v>
      </c>
      <c r="S192" s="32">
        <f t="shared" si="26"/>
        <v>8.2446831363388302</v>
      </c>
      <c r="AD192" s="1">
        <f t="shared" si="21"/>
        <v>42265</v>
      </c>
      <c r="AE192">
        <f t="shared" si="23"/>
        <v>6.3483081763801626E-3</v>
      </c>
      <c r="AF192" s="33">
        <f t="shared" si="28"/>
        <v>2.3546812684875878E-4</v>
      </c>
      <c r="AG192" s="32">
        <f t="shared" si="27"/>
        <v>8.1827822493003737</v>
      </c>
    </row>
    <row r="193" spans="2:33" x14ac:dyDescent="0.25">
      <c r="B193" s="1">
        <v>42268</v>
      </c>
      <c r="C193">
        <f>ASURB.MX!H181</f>
        <v>-9.7685923417619846E-3</v>
      </c>
      <c r="D193">
        <f t="shared" si="25"/>
        <v>2.1564238604779908E-4</v>
      </c>
      <c r="E193" s="32">
        <f t="shared" si="24"/>
        <v>7.9993722603037503</v>
      </c>
      <c r="P193" s="1">
        <f t="shared" si="20"/>
        <v>42268</v>
      </c>
      <c r="Q193">
        <f t="shared" si="22"/>
        <v>-9.7685923417619846E-3</v>
      </c>
      <c r="R193" s="33">
        <f t="shared" si="29"/>
        <v>2.0877397679308315E-4</v>
      </c>
      <c r="S193" s="32">
        <f t="shared" si="26"/>
        <v>8.0171831939482843</v>
      </c>
      <c r="AD193" s="1">
        <f t="shared" si="21"/>
        <v>42268</v>
      </c>
      <c r="AE193">
        <f t="shared" si="23"/>
        <v>-9.7685923417619846E-3</v>
      </c>
      <c r="AF193" s="33">
        <f t="shared" si="28"/>
        <v>2.1383079720022519E-4</v>
      </c>
      <c r="AG193" s="32">
        <f t="shared" si="27"/>
        <v>8.0040596081052442</v>
      </c>
    </row>
    <row r="194" spans="2:33" x14ac:dyDescent="0.25">
      <c r="B194" s="1">
        <v>42269</v>
      </c>
      <c r="C194">
        <f>ASURB.MX!H182</f>
        <v>5.0035580919831932E-4</v>
      </c>
      <c r="D194">
        <f t="shared" si="25"/>
        <v>2.0395472605424679E-4</v>
      </c>
      <c r="E194" s="32">
        <f t="shared" si="24"/>
        <v>8.496385012455562</v>
      </c>
      <c r="P194" s="1">
        <f t="shared" si="20"/>
        <v>42269</v>
      </c>
      <c r="Q194">
        <f t="shared" si="22"/>
        <v>5.0035580919831932E-4</v>
      </c>
      <c r="R194" s="33">
        <f t="shared" si="29"/>
        <v>2.0222111825584832E-4</v>
      </c>
      <c r="S194" s="32">
        <f t="shared" si="26"/>
        <v>8.5049107838019609</v>
      </c>
      <c r="AD194" s="1">
        <f t="shared" si="21"/>
        <v>42269</v>
      </c>
      <c r="AE194">
        <f t="shared" si="23"/>
        <v>5.0035580919831932E-4</v>
      </c>
      <c r="AF194" s="33">
        <f t="shared" si="28"/>
        <v>2.0376384683697758E-4</v>
      </c>
      <c r="AG194" s="32">
        <f t="shared" si="27"/>
        <v>8.4973201909266631</v>
      </c>
    </row>
    <row r="195" spans="2:33" x14ac:dyDescent="0.25">
      <c r="B195" s="1">
        <v>42270</v>
      </c>
      <c r="C195">
        <f>ASURB.MX!H183</f>
        <v>6.6725921673812761E-3</v>
      </c>
      <c r="D195">
        <f t="shared" si="25"/>
        <v>1.8467625477882845E-4</v>
      </c>
      <c r="E195" s="32">
        <f t="shared" si="24"/>
        <v>8.355816846690276</v>
      </c>
      <c r="P195" s="1">
        <f t="shared" si="20"/>
        <v>42270</v>
      </c>
      <c r="Q195">
        <f t="shared" si="22"/>
        <v>6.6725921673812761E-3</v>
      </c>
      <c r="R195" s="33">
        <f t="shared" si="29"/>
        <v>1.829688685053708E-4</v>
      </c>
      <c r="S195" s="32">
        <f t="shared" si="26"/>
        <v>8.3628554018428325</v>
      </c>
      <c r="AD195" s="1">
        <f t="shared" si="21"/>
        <v>42270</v>
      </c>
      <c r="AE195">
        <f t="shared" si="23"/>
        <v>6.6725921673812761E-3</v>
      </c>
      <c r="AF195" s="33">
        <f t="shared" si="28"/>
        <v>1.8661975326145797E-4</v>
      </c>
      <c r="AG195" s="32">
        <f t="shared" si="27"/>
        <v>8.3478587800439534</v>
      </c>
    </row>
    <row r="196" spans="2:33" x14ac:dyDescent="0.25">
      <c r="B196" s="1">
        <v>42271</v>
      </c>
      <c r="C196">
        <f>ASURB.MX!H184</f>
        <v>-7.4809288071064212E-3</v>
      </c>
      <c r="D196">
        <f t="shared" si="25"/>
        <v>1.772552563166577E-4</v>
      </c>
      <c r="E196" s="32">
        <f t="shared" si="24"/>
        <v>8.3221925942791408</v>
      </c>
      <c r="P196" s="1">
        <f t="shared" si="20"/>
        <v>42271</v>
      </c>
      <c r="Q196">
        <f t="shared" si="22"/>
        <v>-7.4809288071064212E-3</v>
      </c>
      <c r="R196" s="33">
        <f t="shared" si="29"/>
        <v>1.8397456050351784E-4</v>
      </c>
      <c r="S196" s="32">
        <f t="shared" si="26"/>
        <v>8.2965172288839728</v>
      </c>
      <c r="AD196" s="1">
        <f t="shared" si="21"/>
        <v>42271</v>
      </c>
      <c r="AE196">
        <f t="shared" si="23"/>
        <v>-7.4809288071064212E-3</v>
      </c>
      <c r="AF196" s="33">
        <f t="shared" si="28"/>
        <v>1.7870477925774805E-4</v>
      </c>
      <c r="AG196" s="32">
        <f t="shared" si="27"/>
        <v>8.31660919618575</v>
      </c>
    </row>
    <row r="197" spans="2:33" x14ac:dyDescent="0.25">
      <c r="B197" s="1">
        <v>42272</v>
      </c>
      <c r="C197">
        <f>ASURB.MX!H185</f>
        <v>-5.250829443135257E-3</v>
      </c>
      <c r="D197">
        <f t="shared" si="25"/>
        <v>1.7372013653027307E-4</v>
      </c>
      <c r="E197" s="32">
        <f t="shared" si="24"/>
        <v>8.4993544637311818</v>
      </c>
      <c r="P197" s="1">
        <f t="shared" si="20"/>
        <v>42272</v>
      </c>
      <c r="Q197">
        <f t="shared" si="22"/>
        <v>-5.250829443135257E-3</v>
      </c>
      <c r="R197" s="33">
        <f t="shared" si="29"/>
        <v>1.7518653244886909E-4</v>
      </c>
      <c r="S197" s="32">
        <f t="shared" si="26"/>
        <v>8.4922772349272897</v>
      </c>
      <c r="AD197" s="1">
        <f t="shared" si="21"/>
        <v>42272</v>
      </c>
      <c r="AE197">
        <f t="shared" si="23"/>
        <v>-5.250829443135257E-3</v>
      </c>
      <c r="AF197" s="33">
        <f t="shared" si="28"/>
        <v>1.741225884302114E-4</v>
      </c>
      <c r="AG197" s="32">
        <f t="shared" si="27"/>
        <v>8.4974073046943364</v>
      </c>
    </row>
    <row r="198" spans="2:33" x14ac:dyDescent="0.25">
      <c r="B198" s="1">
        <v>42275</v>
      </c>
      <c r="C198">
        <f>ASURB.MX!H186</f>
        <v>3.8739837625912055E-5</v>
      </c>
      <c r="D198">
        <f t="shared" si="25"/>
        <v>1.6793679409334066E-4</v>
      </c>
      <c r="E198" s="32">
        <f t="shared" si="24"/>
        <v>8.6919139384397148</v>
      </c>
      <c r="P198" s="1">
        <f t="shared" si="20"/>
        <v>42275</v>
      </c>
      <c r="Q198">
        <f t="shared" si="22"/>
        <v>3.8739837625912055E-5</v>
      </c>
      <c r="R198" s="33">
        <f t="shared" si="29"/>
        <v>1.7096000791951211E-4</v>
      </c>
      <c r="S198" s="32">
        <f t="shared" si="26"/>
        <v>8.6740721221144614</v>
      </c>
      <c r="AD198" s="1">
        <f t="shared" si="21"/>
        <v>42275</v>
      </c>
      <c r="AE198">
        <f t="shared" si="23"/>
        <v>3.8739837625912055E-5</v>
      </c>
      <c r="AF198" s="33">
        <f t="shared" si="28"/>
        <v>1.6785859331700098E-4</v>
      </c>
      <c r="AG198" s="32">
        <f t="shared" si="27"/>
        <v>8.6923796987311164</v>
      </c>
    </row>
    <row r="199" spans="2:33" x14ac:dyDescent="0.25">
      <c r="B199" s="1">
        <v>42276</v>
      </c>
      <c r="C199">
        <f>ASURB.MX!H187</f>
        <v>-2.2706838420366145E-2</v>
      </c>
      <c r="D199">
        <f t="shared" si="25"/>
        <v>1.607623732474521E-4</v>
      </c>
      <c r="E199" s="32">
        <f t="shared" si="24"/>
        <v>5.5283619050993558</v>
      </c>
      <c r="P199" s="1">
        <f t="shared" si="20"/>
        <v>42276</v>
      </c>
      <c r="Q199">
        <f t="shared" si="22"/>
        <v>-2.2706838420366145E-2</v>
      </c>
      <c r="R199" s="33">
        <f t="shared" si="29"/>
        <v>1.6190983937012729E-4</v>
      </c>
      <c r="S199" s="32">
        <f t="shared" si="26"/>
        <v>5.5439794012399339</v>
      </c>
      <c r="AD199" s="1">
        <f t="shared" si="21"/>
        <v>42276</v>
      </c>
      <c r="AE199">
        <f t="shared" si="23"/>
        <v>-2.2706838420366145E-2</v>
      </c>
      <c r="AF199" s="33">
        <f t="shared" si="28"/>
        <v>1.6045516403657804E-4</v>
      </c>
      <c r="AG199" s="32">
        <f t="shared" si="27"/>
        <v>5.5241341045019237</v>
      </c>
    </row>
    <row r="200" spans="2:33" x14ac:dyDescent="0.25">
      <c r="B200" s="1">
        <v>42277</v>
      </c>
      <c r="C200">
        <f>ASURB.MX!H188</f>
        <v>2.2474643513891383E-2</v>
      </c>
      <c r="D200">
        <f t="shared" si="25"/>
        <v>2.1845812420768704E-4</v>
      </c>
      <c r="E200" s="32">
        <f t="shared" si="24"/>
        <v>6.1167586637937221</v>
      </c>
      <c r="P200" s="1">
        <f t="shared" si="20"/>
        <v>42277</v>
      </c>
      <c r="Q200">
        <f t="shared" si="22"/>
        <v>2.2474643513891383E-2</v>
      </c>
      <c r="R200" s="33">
        <f t="shared" si="29"/>
        <v>2.3163182881356215E-4</v>
      </c>
      <c r="S200" s="32">
        <f t="shared" si="26"/>
        <v>6.1897042527938027</v>
      </c>
      <c r="AD200" s="1">
        <f t="shared" si="21"/>
        <v>42277</v>
      </c>
      <c r="AE200">
        <f t="shared" si="23"/>
        <v>2.2474643513891383E-2</v>
      </c>
      <c r="AF200" s="33">
        <f t="shared" si="28"/>
        <v>2.0823910436188216E-4</v>
      </c>
      <c r="AG200" s="32">
        <f t="shared" si="27"/>
        <v>6.0512004060128533</v>
      </c>
    </row>
    <row r="201" spans="2:33" x14ac:dyDescent="0.25">
      <c r="B201" s="1">
        <v>42278</v>
      </c>
      <c r="C201">
        <f>ASURB.MX!H189</f>
        <v>-1.9361558665334082E-4</v>
      </c>
      <c r="D201">
        <f t="shared" si="25"/>
        <v>2.5544583693903173E-4</v>
      </c>
      <c r="E201" s="32">
        <f t="shared" si="24"/>
        <v>8.2723534080420826</v>
      </c>
      <c r="P201" s="1">
        <f t="shared" si="20"/>
        <v>42278</v>
      </c>
      <c r="Q201">
        <f t="shared" si="22"/>
        <v>-1.9361558665334082E-4</v>
      </c>
      <c r="R201" s="33">
        <f t="shared" si="29"/>
        <v>2.312869956574427E-4</v>
      </c>
      <c r="S201" s="32">
        <f t="shared" si="26"/>
        <v>8.3716891331497187</v>
      </c>
      <c r="AD201" s="1">
        <f t="shared" si="21"/>
        <v>42278</v>
      </c>
      <c r="AE201">
        <f t="shared" si="23"/>
        <v>-1.9361558665334082E-4</v>
      </c>
      <c r="AF201" s="33">
        <f t="shared" si="28"/>
        <v>2.4194375493939084E-4</v>
      </c>
      <c r="AG201" s="32">
        <f t="shared" si="27"/>
        <v>8.3266503354759127</v>
      </c>
    </row>
    <row r="202" spans="2:33" x14ac:dyDescent="0.25">
      <c r="B202" s="1">
        <v>42279</v>
      </c>
      <c r="C202">
        <f>ASURB.MX!H190</f>
        <v>8.94402334141608E-3</v>
      </c>
      <c r="D202">
        <f t="shared" si="25"/>
        <v>2.1879458022239917E-4</v>
      </c>
      <c r="E202" s="32">
        <f t="shared" si="24"/>
        <v>8.0617578107109615</v>
      </c>
      <c r="P202" s="1">
        <f t="shared" si="20"/>
        <v>42279</v>
      </c>
      <c r="Q202">
        <f t="shared" si="22"/>
        <v>8.94402334141608E-3</v>
      </c>
      <c r="R202" s="33">
        <f t="shared" si="29"/>
        <v>1.9792469015998533E-4</v>
      </c>
      <c r="S202" s="32">
        <f t="shared" si="26"/>
        <v>8.123452277420375</v>
      </c>
      <c r="AD202" s="1">
        <f t="shared" si="21"/>
        <v>42279</v>
      </c>
      <c r="AE202">
        <f t="shared" si="23"/>
        <v>8.94402334141608E-3</v>
      </c>
      <c r="AF202" s="33">
        <f t="shared" si="28"/>
        <v>2.1439266723048109E-4</v>
      </c>
      <c r="AG202" s="32">
        <f t="shared" si="27"/>
        <v>8.0745749800437032</v>
      </c>
    </row>
    <row r="203" spans="2:33" x14ac:dyDescent="0.25">
      <c r="B203" s="1">
        <v>42282</v>
      </c>
      <c r="C203">
        <f>ASURB.MX!H191</f>
        <v>8.5605130659531271E-3</v>
      </c>
      <c r="D203">
        <f t="shared" si="25"/>
        <v>2.0417599120880526E-4</v>
      </c>
      <c r="E203" s="32">
        <f t="shared" si="24"/>
        <v>8.1376105007618786</v>
      </c>
      <c r="P203" s="1">
        <f t="shared" si="20"/>
        <v>42282</v>
      </c>
      <c r="Q203">
        <f t="shared" si="22"/>
        <v>8.5605130659531271E-3</v>
      </c>
      <c r="R203" s="33">
        <f t="shared" si="29"/>
        <v>2.0612467215878305E-4</v>
      </c>
      <c r="S203" s="32">
        <f t="shared" si="26"/>
        <v>8.1315048047789595</v>
      </c>
      <c r="AD203" s="1">
        <f t="shared" si="21"/>
        <v>42282</v>
      </c>
      <c r="AE203">
        <f t="shared" si="23"/>
        <v>8.5605130659531271E-3</v>
      </c>
      <c r="AF203" s="33">
        <f t="shared" si="28"/>
        <v>2.0258161024698797E-4</v>
      </c>
      <c r="AG203" s="32">
        <f t="shared" si="27"/>
        <v>8.1426252103725929</v>
      </c>
    </row>
    <row r="204" spans="2:33" x14ac:dyDescent="0.25">
      <c r="B204" s="1">
        <v>42283</v>
      </c>
      <c r="C204">
        <f>ASURB.MX!H192</f>
        <v>-1.0942921163414185E-2</v>
      </c>
      <c r="D204">
        <f t="shared" si="25"/>
        <v>1.9366915564826654E-4</v>
      </c>
      <c r="E204" s="32">
        <f t="shared" si="24"/>
        <v>7.9310495066853273</v>
      </c>
      <c r="P204" s="1">
        <f t="shared" si="20"/>
        <v>42283</v>
      </c>
      <c r="Q204">
        <f t="shared" si="22"/>
        <v>-1.0942921163414185E-2</v>
      </c>
      <c r="R204" s="33">
        <f t="shared" si="29"/>
        <v>1.8771004628180532E-4</v>
      </c>
      <c r="S204" s="32">
        <f t="shared" si="26"/>
        <v>7.9426732825199355</v>
      </c>
      <c r="AD204" s="1">
        <f t="shared" si="21"/>
        <v>42283</v>
      </c>
      <c r="AE204">
        <f t="shared" si="23"/>
        <v>-1.0942921163414185E-2</v>
      </c>
      <c r="AF204" s="33">
        <f t="shared" si="28"/>
        <v>1.9329086582426313E-4</v>
      </c>
      <c r="AG204" s="32">
        <f t="shared" si="27"/>
        <v>7.9317946006164863</v>
      </c>
    </row>
    <row r="205" spans="2:33" x14ac:dyDescent="0.25">
      <c r="B205" s="1">
        <v>42284</v>
      </c>
      <c r="C205">
        <f>ASURB.MX!H193</f>
        <v>8.5808446589070511E-3</v>
      </c>
      <c r="D205">
        <f t="shared" si="25"/>
        <v>1.9233020150062982E-4</v>
      </c>
      <c r="E205" s="32">
        <f t="shared" si="24"/>
        <v>8.1734610193968571</v>
      </c>
      <c r="P205" s="1">
        <f t="shared" si="20"/>
        <v>42284</v>
      </c>
      <c r="Q205">
        <f t="shared" si="22"/>
        <v>8.5808446589070511E-3</v>
      </c>
      <c r="R205" s="33">
        <f t="shared" si="29"/>
        <v>1.971375435792177E-4</v>
      </c>
      <c r="S205" s="32">
        <f t="shared" si="26"/>
        <v>8.1581087677873931</v>
      </c>
      <c r="AD205" s="1">
        <f t="shared" si="21"/>
        <v>42284</v>
      </c>
      <c r="AE205">
        <f t="shared" si="23"/>
        <v>8.5808446589070511E-3</v>
      </c>
      <c r="AF205" s="33">
        <f t="shared" si="28"/>
        <v>1.913191696575955E-4</v>
      </c>
      <c r="AG205" s="32">
        <f t="shared" si="27"/>
        <v>8.1767085276071523</v>
      </c>
    </row>
    <row r="206" spans="2:33" x14ac:dyDescent="0.25">
      <c r="B206" s="1">
        <v>42285</v>
      </c>
      <c r="C206">
        <f>ASURB.MX!H194</f>
        <v>-1.0853239890948743E-2</v>
      </c>
      <c r="D206">
        <f t="shared" si="25"/>
        <v>1.8585634527480254E-4</v>
      </c>
      <c r="E206" s="32">
        <f t="shared" si="24"/>
        <v>7.9567523143713137</v>
      </c>
      <c r="P206" s="1">
        <f t="shared" si="20"/>
        <v>42285</v>
      </c>
      <c r="Q206">
        <f t="shared" si="22"/>
        <v>-1.0853239890948743E-2</v>
      </c>
      <c r="R206" s="33">
        <f t="shared" si="29"/>
        <v>1.8141072203567142E-4</v>
      </c>
      <c r="S206" s="32">
        <f t="shared" si="26"/>
        <v>7.9654312911541814</v>
      </c>
      <c r="AD206" s="1">
        <f t="shared" si="21"/>
        <v>42285</v>
      </c>
      <c r="AE206">
        <f t="shared" si="23"/>
        <v>-1.0853239890948743E-2</v>
      </c>
      <c r="AF206" s="33">
        <f t="shared" si="28"/>
        <v>1.8512778223622598E-4</v>
      </c>
      <c r="AG206" s="32">
        <f t="shared" si="27"/>
        <v>7.9581858184276015</v>
      </c>
    </row>
    <row r="207" spans="2:33" x14ac:dyDescent="0.25">
      <c r="B207" s="1">
        <v>42286</v>
      </c>
      <c r="C207">
        <f>ASURB.MX!H195</f>
        <v>6.303898864221712E-3</v>
      </c>
      <c r="D207">
        <f t="shared" si="25"/>
        <v>1.8691270461915479E-4</v>
      </c>
      <c r="E207" s="32">
        <f t="shared" si="24"/>
        <v>8.3722608457835079</v>
      </c>
      <c r="P207" s="1">
        <f t="shared" ref="P207:P270" si="30">B207</f>
        <v>42286</v>
      </c>
      <c r="Q207">
        <f t="shared" si="22"/>
        <v>6.303898864221712E-3</v>
      </c>
      <c r="R207" s="33">
        <f t="shared" si="29"/>
        <v>1.9141581601744715E-4</v>
      </c>
      <c r="S207" s="32">
        <f t="shared" si="26"/>
        <v>8.3534560886186942</v>
      </c>
      <c r="AD207" s="1">
        <f t="shared" ref="AD207:AD270" si="31">P207</f>
        <v>42286</v>
      </c>
      <c r="AE207">
        <f t="shared" si="23"/>
        <v>6.303898864221712E-3</v>
      </c>
      <c r="AF207" s="33">
        <f t="shared" si="28"/>
        <v>1.8517487891344064E-4</v>
      </c>
      <c r="AG207" s="32">
        <f t="shared" si="27"/>
        <v>8.3796065836568605</v>
      </c>
    </row>
    <row r="208" spans="2:33" x14ac:dyDescent="0.25">
      <c r="B208" s="1">
        <v>42289</v>
      </c>
      <c r="C208">
        <f>ASURB.MX!H196</f>
        <v>1.0368299697103284E-2</v>
      </c>
      <c r="D208">
        <f t="shared" si="25"/>
        <v>1.7815874635419615E-4</v>
      </c>
      <c r="E208" s="32">
        <f t="shared" si="24"/>
        <v>8.0294319172940298</v>
      </c>
      <c r="P208" s="1">
        <f t="shared" si="30"/>
        <v>42289</v>
      </c>
      <c r="Q208">
        <f t="shared" ref="Q208:Q271" si="32">C208</f>
        <v>1.0368299697103284E-2</v>
      </c>
      <c r="R208" s="33">
        <f t="shared" si="29"/>
        <v>1.7269379799304393E-4</v>
      </c>
      <c r="S208" s="32">
        <f t="shared" si="26"/>
        <v>8.0414919368477804</v>
      </c>
      <c r="AD208" s="1">
        <f t="shared" si="31"/>
        <v>42289</v>
      </c>
      <c r="AE208">
        <f t="shared" ref="AE208:AE271" si="33">Q208</f>
        <v>1.0368299697103284E-2</v>
      </c>
      <c r="AF208" s="33">
        <f t="shared" si="28"/>
        <v>1.7715950623951762E-4</v>
      </c>
      <c r="AG208" s="32">
        <f t="shared" si="27"/>
        <v>8.0316530089548461</v>
      </c>
    </row>
    <row r="209" spans="2:33" x14ac:dyDescent="0.25">
      <c r="B209" s="1">
        <v>42290</v>
      </c>
      <c r="C209">
        <f>ASURB.MX!H197</f>
        <v>-1.024520623548267E-3</v>
      </c>
      <c r="D209">
        <f t="shared" si="25"/>
        <v>1.8056183044264063E-4</v>
      </c>
      <c r="E209" s="32">
        <f t="shared" ref="E209:E272" si="34">-LN(D209)-(C209^2)/D209</f>
        <v>8.6136240852871584</v>
      </c>
      <c r="P209" s="1">
        <f t="shared" si="30"/>
        <v>42290</v>
      </c>
      <c r="Q209">
        <f t="shared" si="32"/>
        <v>-1.024520623548267E-3</v>
      </c>
      <c r="R209" s="33">
        <f t="shared" si="29"/>
        <v>1.8608582231013525E-4</v>
      </c>
      <c r="S209" s="32">
        <f t="shared" si="26"/>
        <v>8.5836619437554571</v>
      </c>
      <c r="AD209" s="1">
        <f t="shared" si="31"/>
        <v>42290</v>
      </c>
      <c r="AE209">
        <f t="shared" si="33"/>
        <v>-1.024520623548267E-3</v>
      </c>
      <c r="AF209" s="33">
        <f t="shared" si="28"/>
        <v>1.7831266916649771E-4</v>
      </c>
      <c r="AG209" s="32">
        <f t="shared" si="27"/>
        <v>8.6260854523487609</v>
      </c>
    </row>
    <row r="210" spans="2:33" x14ac:dyDescent="0.25">
      <c r="B210" s="1">
        <v>42291</v>
      </c>
      <c r="C210">
        <f>ASURB.MX!H198</f>
        <v>2.0098944789359555E-3</v>
      </c>
      <c r="D210">
        <f t="shared" ref="D210:D273" si="35">$H$14+(C209^2)*$I$14+$J$14*(D209)</f>
        <v>1.6926108033055414E-4</v>
      </c>
      <c r="E210" s="32">
        <f t="shared" si="34"/>
        <v>8.6602016441913285</v>
      </c>
      <c r="P210" s="1">
        <f t="shared" si="30"/>
        <v>42291</v>
      </c>
      <c r="Q210">
        <f t="shared" si="32"/>
        <v>2.0098944789359555E-3</v>
      </c>
      <c r="R210" s="33">
        <f t="shared" si="29"/>
        <v>1.6201599661882872E-4</v>
      </c>
      <c r="S210" s="32">
        <f t="shared" ref="S210:S273" si="36">-LN(R210)-((Q210^2)/R210)</f>
        <v>8.7028816746521382</v>
      </c>
      <c r="AD210" s="1">
        <f t="shared" si="31"/>
        <v>42291</v>
      </c>
      <c r="AE210">
        <f t="shared" si="33"/>
        <v>2.0098944789359555E-3</v>
      </c>
      <c r="AF210" s="33">
        <f t="shared" si="28"/>
        <v>1.6817379686159258E-4</v>
      </c>
      <c r="AG210" s="32">
        <f t="shared" ref="AG210:AG273" si="37">-LN(AF210)-((AE210^2)/AF210)</f>
        <v>8.6664917684623504</v>
      </c>
    </row>
    <row r="211" spans="2:33" x14ac:dyDescent="0.25">
      <c r="B211" s="1">
        <v>42292</v>
      </c>
      <c r="C211">
        <f>ASURB.MX!H199</f>
        <v>-5.0131855635784251E-3</v>
      </c>
      <c r="D211">
        <f t="shared" si="35"/>
        <v>1.6212965013226677E-4</v>
      </c>
      <c r="E211" s="32">
        <f t="shared" si="34"/>
        <v>8.5721023063254318</v>
      </c>
      <c r="P211" s="1">
        <f t="shared" si="30"/>
        <v>42292</v>
      </c>
      <c r="Q211">
        <f t="shared" si="32"/>
        <v>-5.0131855635784251E-3</v>
      </c>
      <c r="R211" s="33">
        <f t="shared" si="29"/>
        <v>1.6764105181993046E-4</v>
      </c>
      <c r="S211" s="32">
        <f t="shared" si="36"/>
        <v>8.5437697376086881</v>
      </c>
      <c r="AD211" s="1">
        <f t="shared" si="31"/>
        <v>42292</v>
      </c>
      <c r="AE211">
        <f t="shared" si="33"/>
        <v>-5.0131855635784251E-3</v>
      </c>
      <c r="AF211" s="33">
        <f t="shared" ref="AF211:AF274" si="38">$AJ$14+$AK$14*(AE210^2)+$AL$14*(AE209^2)+$AM$14*(AF210)</f>
        <v>1.6110108747219458E-4</v>
      </c>
      <c r="AG211" s="32">
        <f t="shared" si="37"/>
        <v>8.5774769045536683</v>
      </c>
    </row>
    <row r="212" spans="2:33" x14ac:dyDescent="0.25">
      <c r="B212" s="1">
        <v>42293</v>
      </c>
      <c r="C212">
        <f>ASURB.MX!H200</f>
        <v>5.3162452478749686E-3</v>
      </c>
      <c r="D212">
        <f t="shared" si="35"/>
        <v>1.5995561133017405E-4</v>
      </c>
      <c r="E212" s="32">
        <f t="shared" si="34"/>
        <v>8.5639247945093473</v>
      </c>
      <c r="P212" s="1">
        <f t="shared" si="30"/>
        <v>42293</v>
      </c>
      <c r="Q212">
        <f t="shared" si="32"/>
        <v>5.3162452478749686E-3</v>
      </c>
      <c r="R212" s="33">
        <f t="shared" ref="R212:R275" si="39">$V$14+$W$14*(Q211^2)+$X$14*(R211)+$Y$14*(R210)</f>
        <v>1.5799280627959008E-4</v>
      </c>
      <c r="S212" s="32">
        <f t="shared" si="36"/>
        <v>8.5740765597700666</v>
      </c>
      <c r="AD212" s="1">
        <f t="shared" si="31"/>
        <v>42293</v>
      </c>
      <c r="AE212">
        <f t="shared" si="33"/>
        <v>5.3162452478749686E-3</v>
      </c>
      <c r="AF212" s="33">
        <f t="shared" si="38"/>
        <v>1.5812742463028708E-4</v>
      </c>
      <c r="AG212" s="32">
        <f t="shared" si="37"/>
        <v>8.5733771583229341</v>
      </c>
    </row>
    <row r="213" spans="2:33" x14ac:dyDescent="0.25">
      <c r="B213" s="1">
        <v>42296</v>
      </c>
      <c r="C213">
        <f>ASURB.MX!H201</f>
        <v>7.1946502555834003E-4</v>
      </c>
      <c r="D213">
        <f t="shared" si="35"/>
        <v>1.588931725337362E-4</v>
      </c>
      <c r="E213" s="32">
        <f t="shared" si="34"/>
        <v>8.7440207295314298</v>
      </c>
      <c r="P213" s="1">
        <f t="shared" si="30"/>
        <v>42296</v>
      </c>
      <c r="Q213">
        <f t="shared" si="32"/>
        <v>7.1946502555834003E-4</v>
      </c>
      <c r="R213" s="33">
        <f t="shared" si="39"/>
        <v>1.6066041545924629E-4</v>
      </c>
      <c r="S213" s="32">
        <f t="shared" si="36"/>
        <v>8.7329957529054791</v>
      </c>
      <c r="AD213" s="1">
        <f t="shared" si="31"/>
        <v>42296</v>
      </c>
      <c r="AE213">
        <f t="shared" si="33"/>
        <v>7.1946502555834003E-4</v>
      </c>
      <c r="AF213" s="33">
        <f t="shared" si="38"/>
        <v>1.5628544733951654E-4</v>
      </c>
      <c r="AG213" s="32">
        <f t="shared" si="37"/>
        <v>8.7605143519855009</v>
      </c>
    </row>
    <row r="214" spans="2:33" x14ac:dyDescent="0.25">
      <c r="B214" s="1">
        <v>42297</v>
      </c>
      <c r="C214">
        <f>ASURB.MX!H202</f>
        <v>2.7068523753803843E-2</v>
      </c>
      <c r="D214">
        <f t="shared" si="35"/>
        <v>1.5482800297666026E-4</v>
      </c>
      <c r="E214" s="32">
        <f t="shared" si="34"/>
        <v>4.0408154991237186</v>
      </c>
      <c r="P214" s="1">
        <f t="shared" si="30"/>
        <v>42297</v>
      </c>
      <c r="Q214">
        <f t="shared" si="32"/>
        <v>2.7068523753803843E-2</v>
      </c>
      <c r="R214" s="33">
        <f t="shared" si="39"/>
        <v>1.5171680324786748E-4</v>
      </c>
      <c r="S214" s="32">
        <f t="shared" si="36"/>
        <v>3.9640695444109575</v>
      </c>
      <c r="AD214" s="1">
        <f t="shared" si="31"/>
        <v>42297</v>
      </c>
      <c r="AE214">
        <f t="shared" si="33"/>
        <v>2.7068523753803843E-2</v>
      </c>
      <c r="AF214" s="33">
        <f t="shared" si="38"/>
        <v>1.5208317419788953E-4</v>
      </c>
      <c r="AG214" s="32">
        <f t="shared" si="37"/>
        <v>3.9732917888191475</v>
      </c>
    </row>
    <row r="215" spans="2:33" x14ac:dyDescent="0.25">
      <c r="B215" s="1">
        <v>42298</v>
      </c>
      <c r="C215">
        <f>ASURB.MX!H203</f>
        <v>-1.5180205942130345E-2</v>
      </c>
      <c r="D215">
        <f t="shared" si="35"/>
        <v>2.4082029840438864E-4</v>
      </c>
      <c r="E215" s="32">
        <f t="shared" si="34"/>
        <v>7.3745690661062442</v>
      </c>
      <c r="P215" s="1">
        <f t="shared" si="30"/>
        <v>42298</v>
      </c>
      <c r="Q215">
        <f t="shared" si="32"/>
        <v>-1.5180205942130345E-2</v>
      </c>
      <c r="R215" s="33">
        <f t="shared" si="39"/>
        <v>2.5579152413322928E-4</v>
      </c>
      <c r="S215" s="32">
        <f t="shared" si="36"/>
        <v>7.3702631746194216</v>
      </c>
      <c r="AD215" s="1">
        <f t="shared" si="31"/>
        <v>42298</v>
      </c>
      <c r="AE215">
        <f t="shared" si="33"/>
        <v>-1.5180205942130345E-2</v>
      </c>
      <c r="AF215" s="33">
        <f t="shared" si="38"/>
        <v>2.2453425654069418E-4</v>
      </c>
      <c r="AG215" s="32">
        <f t="shared" si="37"/>
        <v>7.3751860801112432</v>
      </c>
    </row>
    <row r="216" spans="2:33" x14ac:dyDescent="0.25">
      <c r="B216" s="1">
        <v>42299</v>
      </c>
      <c r="C216">
        <f>ASURB.MX!H204</f>
        <v>2.0726799536835538E-2</v>
      </c>
      <c r="D216">
        <f t="shared" si="35"/>
        <v>2.3700417524471557E-4</v>
      </c>
      <c r="E216" s="32">
        <f t="shared" si="34"/>
        <v>6.5348055810237113</v>
      </c>
      <c r="P216" s="1">
        <f t="shared" si="30"/>
        <v>42299</v>
      </c>
      <c r="Q216">
        <f t="shared" si="32"/>
        <v>2.0726799536835538E-2</v>
      </c>
      <c r="R216" s="33">
        <f t="shared" si="39"/>
        <v>1.8904623240397498E-4</v>
      </c>
      <c r="S216" s="32">
        <f t="shared" si="36"/>
        <v>6.3010578050819701</v>
      </c>
      <c r="AD216" s="1">
        <f t="shared" si="31"/>
        <v>42299</v>
      </c>
      <c r="AE216">
        <f t="shared" si="33"/>
        <v>2.0726799536835538E-2</v>
      </c>
      <c r="AF216" s="33">
        <f t="shared" si="38"/>
        <v>2.2547982396814531E-4</v>
      </c>
      <c r="AG216" s="32">
        <f t="shared" si="37"/>
        <v>6.4920086565893378</v>
      </c>
    </row>
    <row r="217" spans="2:33" x14ac:dyDescent="0.25">
      <c r="B217" s="1">
        <v>42300</v>
      </c>
      <c r="C217">
        <f>ASURB.MX!H205</f>
        <v>-3.9641285410060366E-2</v>
      </c>
      <c r="D217">
        <f t="shared" si="35"/>
        <v>2.585975970788131E-4</v>
      </c>
      <c r="E217" s="32">
        <f t="shared" si="34"/>
        <v>2.1834929486742194</v>
      </c>
      <c r="P217" s="1">
        <f t="shared" si="30"/>
        <v>42300</v>
      </c>
      <c r="Q217">
        <f t="shared" si="32"/>
        <v>-3.9641285410060366E-2</v>
      </c>
      <c r="R217" s="33">
        <f t="shared" si="39"/>
        <v>2.6807645721243004E-4</v>
      </c>
      <c r="S217" s="32">
        <f t="shared" si="36"/>
        <v>2.362360247556361</v>
      </c>
      <c r="AD217" s="1">
        <f t="shared" si="31"/>
        <v>42300</v>
      </c>
      <c r="AE217">
        <f t="shared" si="33"/>
        <v>-3.9641285410060366E-2</v>
      </c>
      <c r="AF217" s="33">
        <f t="shared" si="38"/>
        <v>2.4670768438786949E-4</v>
      </c>
      <c r="AG217" s="32">
        <f t="shared" si="37"/>
        <v>1.9376972965560997</v>
      </c>
    </row>
    <row r="218" spans="2:33" x14ac:dyDescent="0.25">
      <c r="B218" s="1">
        <v>42303</v>
      </c>
      <c r="C218">
        <f>ASURB.MX!H206</f>
        <v>1.5054838714916535E-2</v>
      </c>
      <c r="D218">
        <f t="shared" si="35"/>
        <v>4.1122337948137569E-4</v>
      </c>
      <c r="E218" s="32">
        <f t="shared" si="34"/>
        <v>7.2452181448663051</v>
      </c>
      <c r="P218" s="1">
        <f t="shared" si="30"/>
        <v>42303</v>
      </c>
      <c r="Q218">
        <f t="shared" si="32"/>
        <v>1.5054838714916535E-2</v>
      </c>
      <c r="R218" s="33">
        <f t="shared" si="39"/>
        <v>3.9983259024831374E-4</v>
      </c>
      <c r="S218" s="32">
        <f t="shared" si="36"/>
        <v>7.2576069572583135</v>
      </c>
      <c r="AD218" s="1">
        <f t="shared" si="31"/>
        <v>42303</v>
      </c>
      <c r="AE218">
        <f t="shared" si="33"/>
        <v>1.5054838714916535E-2</v>
      </c>
      <c r="AF218" s="33">
        <f t="shared" si="38"/>
        <v>3.7991832594113544E-4</v>
      </c>
      <c r="AG218" s="32">
        <f t="shared" si="37"/>
        <v>7.2789834887934628</v>
      </c>
    </row>
    <row r="219" spans="2:33" x14ac:dyDescent="0.25">
      <c r="B219" s="1">
        <v>42304</v>
      </c>
      <c r="C219">
        <f>ASURB.MX!H207</f>
        <v>-1.3607574123539953E-2</v>
      </c>
      <c r="D219">
        <f t="shared" si="35"/>
        <v>3.4954049869454282E-4</v>
      </c>
      <c r="E219" s="32">
        <f t="shared" si="34"/>
        <v>7.4291497257875418</v>
      </c>
      <c r="P219" s="1">
        <f t="shared" si="30"/>
        <v>42304</v>
      </c>
      <c r="Q219">
        <f t="shared" si="32"/>
        <v>-1.3607574123539953E-2</v>
      </c>
      <c r="R219" s="33">
        <f t="shared" si="39"/>
        <v>2.6445645362973517E-4</v>
      </c>
      <c r="S219" s="32">
        <f t="shared" si="36"/>
        <v>7.5376579127242245</v>
      </c>
      <c r="AD219" s="1">
        <f t="shared" si="31"/>
        <v>42304</v>
      </c>
      <c r="AE219">
        <f t="shared" si="33"/>
        <v>-1.3607574123539953E-2</v>
      </c>
      <c r="AF219" s="33">
        <f t="shared" si="38"/>
        <v>3.3820808322819945E-4</v>
      </c>
      <c r="AG219" s="32">
        <f t="shared" si="37"/>
        <v>7.4443576538476277</v>
      </c>
    </row>
    <row r="220" spans="2:33" x14ac:dyDescent="0.25">
      <c r="B220" s="1">
        <v>42305</v>
      </c>
      <c r="C220">
        <f>ASURB.MX!H208</f>
        <v>-7.6406597146034538E-3</v>
      </c>
      <c r="D220">
        <f t="shared" si="35"/>
        <v>3.0361353865786337E-4</v>
      </c>
      <c r="E220" s="32">
        <f t="shared" si="34"/>
        <v>7.9074720553332689</v>
      </c>
      <c r="P220" s="1">
        <f t="shared" si="30"/>
        <v>42305</v>
      </c>
      <c r="Q220">
        <f t="shared" si="32"/>
        <v>-7.6406597146034538E-3</v>
      </c>
      <c r="R220" s="33">
        <f t="shared" si="39"/>
        <v>3.1861408848799725E-4</v>
      </c>
      <c r="S220" s="32">
        <f t="shared" si="36"/>
        <v>7.8682998741849044</v>
      </c>
      <c r="AD220" s="1">
        <f t="shared" si="31"/>
        <v>42305</v>
      </c>
      <c r="AE220">
        <f t="shared" si="33"/>
        <v>-7.6406597146034538E-3</v>
      </c>
      <c r="AF220" s="33">
        <f t="shared" si="38"/>
        <v>3.0356510258908333E-4</v>
      </c>
      <c r="AG220" s="32">
        <f t="shared" si="37"/>
        <v>7.907600919878786</v>
      </c>
    </row>
    <row r="221" spans="2:33" x14ac:dyDescent="0.25">
      <c r="B221" s="1">
        <v>42306</v>
      </c>
      <c r="C221">
        <f>ASURB.MX!H209</f>
        <v>-1.7056740529686875E-2</v>
      </c>
      <c r="D221">
        <f t="shared" si="35"/>
        <v>2.5780175171172595E-4</v>
      </c>
      <c r="E221" s="32">
        <f t="shared" si="34"/>
        <v>7.134807567633934</v>
      </c>
      <c r="P221" s="1">
        <f t="shared" si="30"/>
        <v>42306</v>
      </c>
      <c r="Q221">
        <f t="shared" si="32"/>
        <v>-1.7056740529686875E-2</v>
      </c>
      <c r="R221" s="33">
        <f t="shared" si="39"/>
        <v>2.3165183265611396E-4</v>
      </c>
      <c r="S221" s="32">
        <f t="shared" si="36"/>
        <v>7.1143713186191935</v>
      </c>
      <c r="AD221" s="1">
        <f t="shared" si="31"/>
        <v>42306</v>
      </c>
      <c r="AE221">
        <f t="shared" si="33"/>
        <v>-1.7056740529686875E-2</v>
      </c>
      <c r="AF221" s="33">
        <f t="shared" si="38"/>
        <v>2.6526965518623312E-4</v>
      </c>
      <c r="AG221" s="32">
        <f t="shared" si="37"/>
        <v>7.1380215871244133</v>
      </c>
    </row>
    <row r="222" spans="2:33" x14ac:dyDescent="0.25">
      <c r="B222" s="1">
        <v>42307</v>
      </c>
      <c r="C222">
        <f>ASURB.MX!H210</f>
        <v>-2.0696217376257576E-3</v>
      </c>
      <c r="D222">
        <f t="shared" si="35"/>
        <v>2.5559214272601364E-4</v>
      </c>
      <c r="E222" s="32">
        <f t="shared" si="34"/>
        <v>8.255169102996053</v>
      </c>
      <c r="P222" s="1">
        <f t="shared" si="30"/>
        <v>42307</v>
      </c>
      <c r="Q222">
        <f t="shared" si="32"/>
        <v>-2.0696217376257576E-3</v>
      </c>
      <c r="R222" s="33">
        <f t="shared" si="39"/>
        <v>2.8643632784102418E-4</v>
      </c>
      <c r="S222" s="32">
        <f t="shared" si="36"/>
        <v>8.1430404090789956</v>
      </c>
      <c r="AD222" s="1">
        <f t="shared" si="31"/>
        <v>42307</v>
      </c>
      <c r="AE222">
        <f t="shared" si="33"/>
        <v>-2.0696217376257576E-3</v>
      </c>
      <c r="AF222" s="33">
        <f t="shared" si="38"/>
        <v>2.6137378803753547E-4</v>
      </c>
      <c r="AG222" s="32">
        <f t="shared" si="37"/>
        <v>8.2331712647474937</v>
      </c>
    </row>
    <row r="223" spans="2:33" x14ac:dyDescent="0.25">
      <c r="B223" s="1">
        <v>42311</v>
      </c>
      <c r="C223">
        <f>ASURB.MX!H211</f>
        <v>2.9275704005178111E-2</v>
      </c>
      <c r="D223">
        <f t="shared" si="35"/>
        <v>2.1940588494838293E-4</v>
      </c>
      <c r="E223" s="32">
        <f t="shared" si="34"/>
        <v>4.5182797282156955</v>
      </c>
      <c r="P223" s="1">
        <f t="shared" si="30"/>
        <v>42311</v>
      </c>
      <c r="Q223">
        <f t="shared" si="32"/>
        <v>2.9275704005178111E-2</v>
      </c>
      <c r="R223" s="33">
        <f t="shared" si="39"/>
        <v>2.0333526703600135E-4</v>
      </c>
      <c r="S223" s="32">
        <f t="shared" si="36"/>
        <v>4.2856116203526708</v>
      </c>
      <c r="AD223" s="1">
        <f t="shared" si="31"/>
        <v>42311</v>
      </c>
      <c r="AE223">
        <f t="shared" si="33"/>
        <v>2.9275704005178111E-2</v>
      </c>
      <c r="AF223" s="33">
        <f t="shared" si="38"/>
        <v>2.2897555065176642E-4</v>
      </c>
      <c r="AG223" s="32">
        <f t="shared" si="37"/>
        <v>4.6388457183025711</v>
      </c>
    </row>
    <row r="224" spans="2:33" x14ac:dyDescent="0.25">
      <c r="B224" s="1">
        <v>42312</v>
      </c>
      <c r="C224">
        <f>ASURB.MX!H212</f>
        <v>4.5450525450089953E-3</v>
      </c>
      <c r="D224">
        <f t="shared" si="35"/>
        <v>2.9870596346402614E-4</v>
      </c>
      <c r="E224" s="32">
        <f t="shared" si="34"/>
        <v>8.0468942220016064</v>
      </c>
      <c r="P224" s="1">
        <f t="shared" si="30"/>
        <v>42312</v>
      </c>
      <c r="Q224">
        <f t="shared" si="32"/>
        <v>4.5450525450089953E-3</v>
      </c>
      <c r="R224" s="33">
        <f t="shared" si="39"/>
        <v>3.4638640762793755E-4</v>
      </c>
      <c r="S224" s="32">
        <f t="shared" si="36"/>
        <v>7.9083184580408448</v>
      </c>
      <c r="AD224" s="1">
        <f t="shared" si="31"/>
        <v>42312</v>
      </c>
      <c r="AE224">
        <f t="shared" si="33"/>
        <v>4.5450525450089953E-3</v>
      </c>
      <c r="AF224" s="33">
        <f t="shared" si="38"/>
        <v>2.9333710591143648E-4</v>
      </c>
      <c r="AG224" s="32">
        <f t="shared" si="37"/>
        <v>8.063765679443982</v>
      </c>
    </row>
    <row r="225" spans="2:33" x14ac:dyDescent="0.25">
      <c r="B225" s="1">
        <v>42313</v>
      </c>
      <c r="C225">
        <f>ASURB.MX!H213</f>
        <v>7.9328288435072229E-4</v>
      </c>
      <c r="D225">
        <f t="shared" si="35"/>
        <v>2.4997831612579637E-4</v>
      </c>
      <c r="E225" s="32">
        <f t="shared" si="34"/>
        <v>8.291618970073424</v>
      </c>
      <c r="P225" s="1">
        <f t="shared" si="30"/>
        <v>42313</v>
      </c>
      <c r="Q225">
        <f t="shared" si="32"/>
        <v>7.9328288435072229E-4</v>
      </c>
      <c r="R225" s="33">
        <f t="shared" si="39"/>
        <v>1.9543485235794716E-4</v>
      </c>
      <c r="S225" s="32">
        <f t="shared" si="36"/>
        <v>8.537063482835805</v>
      </c>
      <c r="AD225" s="1">
        <f t="shared" si="31"/>
        <v>42313</v>
      </c>
      <c r="AE225">
        <f t="shared" si="33"/>
        <v>7.9328288435072229E-4</v>
      </c>
      <c r="AF225" s="33">
        <f t="shared" si="38"/>
        <v>2.5393342186002664E-4</v>
      </c>
      <c r="AG225" s="32">
        <f t="shared" si="37"/>
        <v>8.2759602442475231</v>
      </c>
    </row>
    <row r="226" spans="2:33" x14ac:dyDescent="0.25">
      <c r="B226" s="1">
        <v>42314</v>
      </c>
      <c r="C226">
        <f>ASURB.MX!H214</f>
        <v>1.4172377451349456E-2</v>
      </c>
      <c r="D226">
        <f t="shared" si="35"/>
        <v>2.1524071406030902E-4</v>
      </c>
      <c r="E226" s="32">
        <f t="shared" si="34"/>
        <v>7.5105830657671655</v>
      </c>
      <c r="P226" s="1">
        <f t="shared" si="30"/>
        <v>42314</v>
      </c>
      <c r="Q226">
        <f t="shared" si="32"/>
        <v>1.4172377451349456E-2</v>
      </c>
      <c r="R226" s="33">
        <f t="shared" si="39"/>
        <v>2.574216038685111E-4</v>
      </c>
      <c r="S226" s="32">
        <f t="shared" si="36"/>
        <v>7.4845333851453386</v>
      </c>
      <c r="AD226" s="1">
        <f t="shared" si="31"/>
        <v>42314</v>
      </c>
      <c r="AE226">
        <f t="shared" si="33"/>
        <v>1.4172377451349456E-2</v>
      </c>
      <c r="AF226" s="33">
        <f t="shared" si="38"/>
        <v>2.2318214471550118E-4</v>
      </c>
      <c r="AG226" s="32">
        <f t="shared" si="37"/>
        <v>7.5075565937249777</v>
      </c>
    </row>
    <row r="227" spans="2:33" x14ac:dyDescent="0.25">
      <c r="B227" s="1">
        <v>42317</v>
      </c>
      <c r="C227">
        <f>ASURB.MX!H215</f>
        <v>-3.4542330903702886E-2</v>
      </c>
      <c r="D227">
        <f t="shared" si="35"/>
        <v>2.164589419331814E-4</v>
      </c>
      <c r="E227" s="32">
        <f t="shared" si="34"/>
        <v>2.925874356820513</v>
      </c>
      <c r="P227" s="1">
        <f t="shared" si="30"/>
        <v>42317</v>
      </c>
      <c r="Q227">
        <f t="shared" si="32"/>
        <v>-3.4542330903702886E-2</v>
      </c>
      <c r="R227" s="33">
        <f t="shared" si="39"/>
        <v>2.0883400140529436E-4</v>
      </c>
      <c r="S227" s="32">
        <f t="shared" si="36"/>
        <v>2.7604729934260277</v>
      </c>
      <c r="AD227" s="1">
        <f t="shared" si="31"/>
        <v>42317</v>
      </c>
      <c r="AE227">
        <f t="shared" si="33"/>
        <v>-3.4542330903702886E-2</v>
      </c>
      <c r="AF227" s="33">
        <f t="shared" si="38"/>
        <v>2.2144466673286692E-4</v>
      </c>
      <c r="AG227" s="32">
        <f t="shared" si="37"/>
        <v>3.027207937278888</v>
      </c>
    </row>
    <row r="228" spans="2:33" x14ac:dyDescent="0.25">
      <c r="B228" s="1">
        <v>42318</v>
      </c>
      <c r="C228">
        <f>ASURB.MX!H216</f>
        <v>4.1533555920916492E-3</v>
      </c>
      <c r="D228">
        <f t="shared" si="35"/>
        <v>3.3746343871699392E-4</v>
      </c>
      <c r="E228" s="32">
        <f t="shared" si="34"/>
        <v>7.9429356599763707</v>
      </c>
      <c r="P228" s="1">
        <f t="shared" si="30"/>
        <v>42318</v>
      </c>
      <c r="Q228">
        <f t="shared" si="32"/>
        <v>4.1533555920916492E-3</v>
      </c>
      <c r="R228" s="33">
        <f t="shared" si="39"/>
        <v>3.7851870532159236E-4</v>
      </c>
      <c r="S228" s="32">
        <f t="shared" si="36"/>
        <v>7.833671724004259</v>
      </c>
      <c r="AD228" s="1">
        <f t="shared" si="31"/>
        <v>42318</v>
      </c>
      <c r="AE228">
        <f t="shared" si="33"/>
        <v>4.1533555920916492E-3</v>
      </c>
      <c r="AF228" s="33">
        <f t="shared" si="38"/>
        <v>3.2251716089333417E-4</v>
      </c>
      <c r="AG228" s="32">
        <f t="shared" si="37"/>
        <v>7.9858675605426441</v>
      </c>
    </row>
    <row r="229" spans="2:33" x14ac:dyDescent="0.25">
      <c r="B229" s="1">
        <v>42319</v>
      </c>
      <c r="C229">
        <f>ASURB.MX!H217</f>
        <v>2.0319973306766178E-3</v>
      </c>
      <c r="D229">
        <f t="shared" si="35"/>
        <v>2.7526596653103404E-4</v>
      </c>
      <c r="E229" s="32">
        <f t="shared" si="34"/>
        <v>8.1827726907338629</v>
      </c>
      <c r="P229" s="1">
        <f t="shared" si="30"/>
        <v>42319</v>
      </c>
      <c r="Q229">
        <f t="shared" si="32"/>
        <v>2.0319973306766178E-3</v>
      </c>
      <c r="R229" s="33">
        <f t="shared" si="39"/>
        <v>2.0074687621375982E-4</v>
      </c>
      <c r="S229" s="32">
        <f t="shared" si="36"/>
        <v>8.4928975097841395</v>
      </c>
      <c r="AD229" s="1">
        <f t="shared" si="31"/>
        <v>42319</v>
      </c>
      <c r="AE229">
        <f t="shared" si="33"/>
        <v>2.0319973306766178E-3</v>
      </c>
      <c r="AF229" s="33">
        <f t="shared" si="38"/>
        <v>2.7482504325518554E-4</v>
      </c>
      <c r="AG229" s="32">
        <f t="shared" si="37"/>
        <v>8.1843517173674041</v>
      </c>
    </row>
    <row r="230" spans="2:33" x14ac:dyDescent="0.25">
      <c r="B230" s="1">
        <v>42320</v>
      </c>
      <c r="C230">
        <f>ASURB.MX!H218</f>
        <v>-1.2603118626544958E-2</v>
      </c>
      <c r="D230">
        <f t="shared" si="35"/>
        <v>2.3243304030155267E-4</v>
      </c>
      <c r="E230" s="32">
        <f t="shared" si="34"/>
        <v>7.6835347920283503</v>
      </c>
      <c r="P230" s="1">
        <f t="shared" si="30"/>
        <v>42320</v>
      </c>
      <c r="Q230">
        <f t="shared" si="32"/>
        <v>-1.2603118626544958E-2</v>
      </c>
      <c r="R230" s="33">
        <f t="shared" si="39"/>
        <v>2.758882065875136E-4</v>
      </c>
      <c r="S230" s="32">
        <f t="shared" si="36"/>
        <v>7.6197794513878838</v>
      </c>
      <c r="AD230" s="1">
        <f t="shared" si="31"/>
        <v>42320</v>
      </c>
      <c r="AE230">
        <f t="shared" si="33"/>
        <v>-1.2603118626544958E-2</v>
      </c>
      <c r="AF230" s="33">
        <f t="shared" si="38"/>
        <v>2.3875211197259153E-4</v>
      </c>
      <c r="AG230" s="32">
        <f t="shared" si="37"/>
        <v>7.6747980560451596</v>
      </c>
    </row>
    <row r="231" spans="2:33" x14ac:dyDescent="0.25">
      <c r="B231" s="1">
        <v>42321</v>
      </c>
      <c r="C231">
        <f>ASURB.MX!H219</f>
        <v>4.2187511028459737E-3</v>
      </c>
      <c r="D231">
        <f t="shared" si="35"/>
        <v>2.2276979964475338E-4</v>
      </c>
      <c r="E231" s="32">
        <f t="shared" si="34"/>
        <v>8.3294780998310181</v>
      </c>
      <c r="P231" s="1">
        <f t="shared" si="30"/>
        <v>42321</v>
      </c>
      <c r="Q231">
        <f t="shared" si="32"/>
        <v>4.2187511028459737E-3</v>
      </c>
      <c r="R231" s="33">
        <f t="shared" si="39"/>
        <v>2.0740226781532724E-4</v>
      </c>
      <c r="S231" s="32">
        <f t="shared" si="36"/>
        <v>8.3950370863631161</v>
      </c>
      <c r="AD231" s="1">
        <f t="shared" si="31"/>
        <v>42321</v>
      </c>
      <c r="AE231">
        <f t="shared" si="33"/>
        <v>4.2187511028459737E-3</v>
      </c>
      <c r="AF231" s="33">
        <f t="shared" si="38"/>
        <v>2.2844628488717967E-4</v>
      </c>
      <c r="AG231" s="32">
        <f t="shared" si="37"/>
        <v>8.3063011559744897</v>
      </c>
    </row>
    <row r="232" spans="2:33" x14ac:dyDescent="0.25">
      <c r="B232" s="1">
        <v>42325</v>
      </c>
      <c r="C232">
        <f>ASURB.MX!H220</f>
        <v>1.7572164514012851E-2</v>
      </c>
      <c r="D232">
        <f t="shared" si="35"/>
        <v>1.9927814280609973E-4</v>
      </c>
      <c r="E232" s="32">
        <f t="shared" si="34"/>
        <v>6.9713115987821661</v>
      </c>
      <c r="P232" s="1">
        <f t="shared" si="30"/>
        <v>42325</v>
      </c>
      <c r="Q232">
        <f t="shared" si="32"/>
        <v>1.7572164514012851E-2</v>
      </c>
      <c r="R232" s="33">
        <f t="shared" si="39"/>
        <v>2.2247080133345912E-4</v>
      </c>
      <c r="S232" s="32">
        <f t="shared" si="36"/>
        <v>7.0227529316044839</v>
      </c>
      <c r="AD232" s="1">
        <f t="shared" si="31"/>
        <v>42325</v>
      </c>
      <c r="AE232">
        <f t="shared" si="33"/>
        <v>1.7572164514012851E-2</v>
      </c>
      <c r="AF232" s="33">
        <f t="shared" si="38"/>
        <v>2.0639817006661462E-4</v>
      </c>
      <c r="AG232" s="32">
        <f t="shared" si="37"/>
        <v>6.9896583158836947</v>
      </c>
    </row>
    <row r="233" spans="2:33" x14ac:dyDescent="0.25">
      <c r="B233" s="1">
        <v>42326</v>
      </c>
      <c r="C233">
        <f>ASURB.MX!H221</f>
        <v>-1.2563916559267569E-2</v>
      </c>
      <c r="D233">
        <f t="shared" si="35"/>
        <v>2.1894668558532468E-4</v>
      </c>
      <c r="E233" s="32">
        <f t="shared" si="34"/>
        <v>7.7057214034386741</v>
      </c>
      <c r="P233" s="1">
        <f t="shared" si="30"/>
        <v>42326</v>
      </c>
      <c r="Q233">
        <f t="shared" si="32"/>
        <v>-1.2563916559267569E-2</v>
      </c>
      <c r="R233" s="33">
        <f t="shared" si="39"/>
        <v>2.2755454890511389E-4</v>
      </c>
      <c r="S233" s="32">
        <f t="shared" si="36"/>
        <v>7.694431960362941</v>
      </c>
      <c r="AD233" s="1">
        <f t="shared" si="31"/>
        <v>42326</v>
      </c>
      <c r="AE233">
        <f t="shared" si="33"/>
        <v>-1.2563916559267569E-2</v>
      </c>
      <c r="AF233" s="33">
        <f t="shared" si="38"/>
        <v>2.2035622942155988E-4</v>
      </c>
      <c r="AG233" s="32">
        <f t="shared" si="37"/>
        <v>7.7039159389437692</v>
      </c>
    </row>
    <row r="234" spans="2:33" x14ac:dyDescent="0.25">
      <c r="B234" s="1">
        <v>42327</v>
      </c>
      <c r="C234">
        <f>ASURB.MX!H222</f>
        <v>2.4971878184375254E-2</v>
      </c>
      <c r="D234">
        <f t="shared" si="35"/>
        <v>2.137074008422721E-4</v>
      </c>
      <c r="E234" s="32">
        <f t="shared" si="34"/>
        <v>5.5329191212699413</v>
      </c>
      <c r="P234" s="1">
        <f t="shared" si="30"/>
        <v>42327</v>
      </c>
      <c r="Q234">
        <f t="shared" si="32"/>
        <v>2.4971878184375254E-2</v>
      </c>
      <c r="R234" s="33">
        <f t="shared" si="39"/>
        <v>2.1489421952008628E-4</v>
      </c>
      <c r="S234" s="32">
        <f t="shared" si="36"/>
        <v>5.5434964621408014</v>
      </c>
      <c r="AD234" s="1">
        <f t="shared" si="31"/>
        <v>42327</v>
      </c>
      <c r="AE234">
        <f t="shared" si="33"/>
        <v>2.4971878184375254E-2</v>
      </c>
      <c r="AF234" s="33">
        <f t="shared" si="38"/>
        <v>2.14952385685498E-4</v>
      </c>
      <c r="AG234" s="32">
        <f t="shared" si="37"/>
        <v>5.5440110714954614</v>
      </c>
    </row>
    <row r="235" spans="2:33" x14ac:dyDescent="0.25">
      <c r="B235" s="1">
        <v>42328</v>
      </c>
      <c r="C235">
        <f>ASURB.MX!H223</f>
        <v>-7.8266514217789872E-3</v>
      </c>
      <c r="D235">
        <f t="shared" si="35"/>
        <v>2.6664738956341479E-4</v>
      </c>
      <c r="E235" s="32">
        <f t="shared" si="34"/>
        <v>7.9998550320557236</v>
      </c>
      <c r="P235" s="1">
        <f t="shared" si="30"/>
        <v>42328</v>
      </c>
      <c r="Q235">
        <f t="shared" si="32"/>
        <v>-7.8266514217789872E-3</v>
      </c>
      <c r="R235" s="33">
        <f t="shared" si="39"/>
        <v>2.8233477838074687E-4</v>
      </c>
      <c r="S235" s="32">
        <f t="shared" si="36"/>
        <v>7.9554530705215214</v>
      </c>
      <c r="AD235" s="1">
        <f t="shared" si="31"/>
        <v>42328</v>
      </c>
      <c r="AE235">
        <f t="shared" si="33"/>
        <v>-7.8266514217789872E-3</v>
      </c>
      <c r="AF235" s="33">
        <f t="shared" si="38"/>
        <v>2.5905034812207461E-4</v>
      </c>
      <c r="AG235" s="32">
        <f t="shared" si="37"/>
        <v>8.0220226116596169</v>
      </c>
    </row>
    <row r="236" spans="2:33" x14ac:dyDescent="0.25">
      <c r="B236" s="1">
        <v>42331</v>
      </c>
      <c r="C236">
        <f>ASURB.MX!H224</f>
        <v>-1.5121315403674015E-3</v>
      </c>
      <c r="D236">
        <f t="shared" si="35"/>
        <v>2.336377022913275E-4</v>
      </c>
      <c r="E236" s="32">
        <f t="shared" si="34"/>
        <v>8.3519522245463804</v>
      </c>
      <c r="P236" s="1">
        <f t="shared" si="30"/>
        <v>42331</v>
      </c>
      <c r="Q236">
        <f t="shared" si="32"/>
        <v>-1.5121315403674015E-3</v>
      </c>
      <c r="R236" s="33">
        <f t="shared" si="39"/>
        <v>2.0189220589531258E-4</v>
      </c>
      <c r="S236" s="32">
        <f t="shared" si="36"/>
        <v>8.4964510796349693</v>
      </c>
      <c r="AD236" s="1">
        <f t="shared" si="31"/>
        <v>42331</v>
      </c>
      <c r="AE236">
        <f t="shared" si="33"/>
        <v>-1.5121315403674015E-3</v>
      </c>
      <c r="AF236" s="33">
        <f t="shared" si="38"/>
        <v>2.3315972052092605E-4</v>
      </c>
      <c r="AG236" s="32">
        <f t="shared" si="37"/>
        <v>8.3539800818390901</v>
      </c>
    </row>
    <row r="237" spans="2:33" x14ac:dyDescent="0.25">
      <c r="B237" s="1">
        <v>42332</v>
      </c>
      <c r="C237">
        <f>ASURB.MX!H225</f>
        <v>-1.4672841604588226E-2</v>
      </c>
      <c r="D237">
        <f t="shared" si="35"/>
        <v>2.0460587829802121E-4</v>
      </c>
      <c r="E237" s="32">
        <f t="shared" si="34"/>
        <v>7.4421957687182143</v>
      </c>
      <c r="P237" s="1">
        <f t="shared" si="30"/>
        <v>42332</v>
      </c>
      <c r="Q237">
        <f t="shared" si="32"/>
        <v>-1.4672841604588226E-2</v>
      </c>
      <c r="R237" s="33">
        <f t="shared" si="39"/>
        <v>2.2331367455288213E-4</v>
      </c>
      <c r="S237" s="32">
        <f t="shared" si="36"/>
        <v>7.4428530129894446</v>
      </c>
      <c r="AD237" s="1">
        <f t="shared" si="31"/>
        <v>42332</v>
      </c>
      <c r="AE237">
        <f t="shared" si="33"/>
        <v>-1.4672841604588226E-2</v>
      </c>
      <c r="AF237" s="33">
        <f t="shared" si="38"/>
        <v>2.0822985906971246E-4</v>
      </c>
      <c r="AG237" s="32">
        <f t="shared" si="37"/>
        <v>7.4429515271523501</v>
      </c>
    </row>
    <row r="238" spans="2:33" x14ac:dyDescent="0.25">
      <c r="B238" s="1">
        <v>42333</v>
      </c>
      <c r="C238">
        <f>ASURB.MX!H226</f>
        <v>-2.322607388417058E-2</v>
      </c>
      <c r="D238">
        <f t="shared" si="35"/>
        <v>2.1115550388330447E-4</v>
      </c>
      <c r="E238" s="32">
        <f t="shared" si="34"/>
        <v>5.9081610481306663</v>
      </c>
      <c r="P238" s="1">
        <f t="shared" si="30"/>
        <v>42333</v>
      </c>
      <c r="Q238">
        <f t="shared" si="32"/>
        <v>-2.322607388417058E-2</v>
      </c>
      <c r="R238" s="33">
        <f t="shared" si="39"/>
        <v>2.1142281331926877E-4</v>
      </c>
      <c r="S238" s="32">
        <f t="shared" si="36"/>
        <v>5.9101259801944011</v>
      </c>
      <c r="AD238" s="1">
        <f t="shared" si="31"/>
        <v>42333</v>
      </c>
      <c r="AE238">
        <f t="shared" si="33"/>
        <v>-2.322607388417058E-2</v>
      </c>
      <c r="AF238" s="33">
        <f t="shared" si="38"/>
        <v>2.1204822572895007E-4</v>
      </c>
      <c r="AG238" s="32">
        <f t="shared" si="37"/>
        <v>5.9146976695959594</v>
      </c>
    </row>
    <row r="239" spans="2:33" x14ac:dyDescent="0.25">
      <c r="B239" s="1">
        <v>42334</v>
      </c>
      <c r="C239">
        <f>ASURB.MX!H227</f>
        <v>9.1138974116897892E-3</v>
      </c>
      <c r="D239">
        <f t="shared" si="35"/>
        <v>2.5476304337821679E-4</v>
      </c>
      <c r="E239" s="32">
        <f t="shared" si="34"/>
        <v>7.9491359667144437</v>
      </c>
      <c r="P239" s="1">
        <f t="shared" si="30"/>
        <v>42334</v>
      </c>
      <c r="Q239">
        <f t="shared" si="32"/>
        <v>9.1138974116897892E-3</v>
      </c>
      <c r="R239" s="33">
        <f t="shared" si="39"/>
        <v>2.678387915958684E-4</v>
      </c>
      <c r="S239" s="32">
        <f t="shared" si="36"/>
        <v>7.9150016981625333</v>
      </c>
      <c r="AD239" s="1">
        <f t="shared" si="31"/>
        <v>42334</v>
      </c>
      <c r="AE239">
        <f t="shared" si="33"/>
        <v>9.1138974116897892E-3</v>
      </c>
      <c r="AF239" s="33">
        <f t="shared" si="38"/>
        <v>2.4825835512059743E-4</v>
      </c>
      <c r="AG239" s="32">
        <f t="shared" si="37"/>
        <v>7.9664571935038504</v>
      </c>
    </row>
    <row r="240" spans="2:33" x14ac:dyDescent="0.25">
      <c r="B240" s="1">
        <v>42335</v>
      </c>
      <c r="C240">
        <f>ASURB.MX!H228</f>
        <v>5.0103280583260303E-3</v>
      </c>
      <c r="D240">
        <f t="shared" si="35"/>
        <v>2.2839849348976816E-4</v>
      </c>
      <c r="E240" s="32">
        <f t="shared" si="34"/>
        <v>8.2745081996302901</v>
      </c>
      <c r="P240" s="1">
        <f t="shared" si="30"/>
        <v>42335</v>
      </c>
      <c r="Q240">
        <f t="shared" si="32"/>
        <v>5.0103280583260303E-3</v>
      </c>
      <c r="R240" s="33">
        <f t="shared" si="39"/>
        <v>2.0181834979319228E-4</v>
      </c>
      <c r="S240" s="32">
        <f t="shared" si="36"/>
        <v>8.383756474064942</v>
      </c>
      <c r="AD240" s="1">
        <f t="shared" si="31"/>
        <v>42335</v>
      </c>
      <c r="AE240">
        <f t="shared" si="33"/>
        <v>5.0103280583260303E-3</v>
      </c>
      <c r="AF240" s="33">
        <f t="shared" si="38"/>
        <v>2.2755209512489278E-4</v>
      </c>
      <c r="AG240" s="32">
        <f t="shared" si="37"/>
        <v>8.2778120588451056</v>
      </c>
    </row>
    <row r="241" spans="2:33" x14ac:dyDescent="0.25">
      <c r="B241" s="1">
        <v>42338</v>
      </c>
      <c r="C241">
        <f>ASURB.MX!H229</f>
        <v>-2.7893094756686904E-2</v>
      </c>
      <c r="D241">
        <f t="shared" si="35"/>
        <v>2.0389546769176246E-4</v>
      </c>
      <c r="E241" s="32">
        <f t="shared" si="34"/>
        <v>4.6821011004045667</v>
      </c>
      <c r="P241" s="1">
        <f t="shared" si="30"/>
        <v>42338</v>
      </c>
      <c r="Q241">
        <f t="shared" si="32"/>
        <v>-2.7893094756686904E-2</v>
      </c>
      <c r="R241" s="33">
        <f t="shared" si="39"/>
        <v>2.1863006447350139E-4</v>
      </c>
      <c r="S241" s="32">
        <f t="shared" si="36"/>
        <v>4.8694938394703025</v>
      </c>
      <c r="AD241" s="1">
        <f t="shared" si="31"/>
        <v>42338</v>
      </c>
      <c r="AE241">
        <f t="shared" si="33"/>
        <v>-2.7893094756686904E-2</v>
      </c>
      <c r="AF241" s="33">
        <f t="shared" si="38"/>
        <v>2.0650061977805074E-4</v>
      </c>
      <c r="AG241" s="32">
        <f t="shared" si="37"/>
        <v>4.7175441902710133</v>
      </c>
    </row>
    <row r="242" spans="2:33" x14ac:dyDescent="0.25">
      <c r="B242" s="1">
        <v>42339</v>
      </c>
      <c r="C242">
        <f>ASURB.MX!H230</f>
        <v>5.1657907941590406E-3</v>
      </c>
      <c r="D242">
        <f t="shared" si="35"/>
        <v>2.7884673521242709E-4</v>
      </c>
      <c r="E242" s="32">
        <f t="shared" si="34"/>
        <v>8.0891491168654266</v>
      </c>
      <c r="P242" s="1">
        <f t="shared" si="30"/>
        <v>42339</v>
      </c>
      <c r="Q242">
        <f t="shared" si="32"/>
        <v>5.1657907941590406E-3</v>
      </c>
      <c r="R242" s="33">
        <f t="shared" si="39"/>
        <v>2.9044397823945579E-4</v>
      </c>
      <c r="S242" s="32">
        <f t="shared" si="36"/>
        <v>8.052221905837639</v>
      </c>
      <c r="AD242" s="1">
        <f t="shared" si="31"/>
        <v>42339</v>
      </c>
      <c r="AE242">
        <f t="shared" si="33"/>
        <v>5.1657907941590406E-3</v>
      </c>
      <c r="AF242" s="33">
        <f t="shared" si="38"/>
        <v>2.6882382267583572E-4</v>
      </c>
      <c r="AG242" s="32">
        <f t="shared" si="37"/>
        <v>8.1221871035624087</v>
      </c>
    </row>
    <row r="243" spans="2:33" x14ac:dyDescent="0.25">
      <c r="B243" s="1">
        <v>42340</v>
      </c>
      <c r="C243">
        <f>ASURB.MX!H231</f>
        <v>-1.5698662047348901E-2</v>
      </c>
      <c r="D243">
        <f t="shared" si="35"/>
        <v>2.3753966808163999E-4</v>
      </c>
      <c r="E243" s="32">
        <f t="shared" si="34"/>
        <v>7.3076734645366113</v>
      </c>
      <c r="P243" s="1">
        <f t="shared" si="30"/>
        <v>42340</v>
      </c>
      <c r="Q243">
        <f t="shared" si="32"/>
        <v>-1.5698662047348901E-2</v>
      </c>
      <c r="R243" s="33">
        <f t="shared" si="39"/>
        <v>1.997516803303823E-4</v>
      </c>
      <c r="S243" s="32">
        <f t="shared" si="36"/>
        <v>7.2846637617737198</v>
      </c>
      <c r="AD243" s="1">
        <f t="shared" si="31"/>
        <v>42340</v>
      </c>
      <c r="AE243">
        <f t="shared" si="33"/>
        <v>-1.5698662047348901E-2</v>
      </c>
      <c r="AF243" s="33">
        <f t="shared" si="38"/>
        <v>2.3670947494942266E-4</v>
      </c>
      <c r="AG243" s="32">
        <f t="shared" si="37"/>
        <v>7.3075357990433245</v>
      </c>
    </row>
    <row r="244" spans="2:33" x14ac:dyDescent="0.25">
      <c r="B244" s="1">
        <v>42341</v>
      </c>
      <c r="C244">
        <f>ASURB.MX!H232</f>
        <v>-2.2762957435300532E-2</v>
      </c>
      <c r="D244">
        <f t="shared" si="35"/>
        <v>2.367679358885531E-4</v>
      </c>
      <c r="E244" s="32">
        <f t="shared" si="34"/>
        <v>6.1599908742234497</v>
      </c>
      <c r="P244" s="1">
        <f t="shared" si="30"/>
        <v>42341</v>
      </c>
      <c r="Q244">
        <f t="shared" si="32"/>
        <v>-2.2762957435300532E-2</v>
      </c>
      <c r="R244" s="33">
        <f t="shared" si="39"/>
        <v>2.6202683135774448E-4</v>
      </c>
      <c r="S244" s="32">
        <f t="shared" si="36"/>
        <v>6.2695858909510047</v>
      </c>
      <c r="AD244" s="1">
        <f t="shared" si="31"/>
        <v>42341</v>
      </c>
      <c r="AE244">
        <f t="shared" si="33"/>
        <v>-2.2762957435300532E-2</v>
      </c>
      <c r="AF244" s="33">
        <f t="shared" si="38"/>
        <v>2.3599438866866759E-4</v>
      </c>
      <c r="AG244" s="32">
        <f t="shared" si="37"/>
        <v>6.1560900236483622</v>
      </c>
    </row>
    <row r="245" spans="2:33" x14ac:dyDescent="0.25">
      <c r="B245" s="1">
        <v>42342</v>
      </c>
      <c r="C245">
        <f>ASURB.MX!H233</f>
        <v>2.0747906610201334E-2</v>
      </c>
      <c r="D245">
        <f t="shared" si="35"/>
        <v>2.6916701862380411E-4</v>
      </c>
      <c r="E245" s="32">
        <f t="shared" si="34"/>
        <v>6.6208903137089825</v>
      </c>
      <c r="P245" s="1">
        <f t="shared" si="30"/>
        <v>42342</v>
      </c>
      <c r="Q245">
        <f t="shared" si="32"/>
        <v>2.0747906610201334E-2</v>
      </c>
      <c r="R245" s="33">
        <f t="shared" si="39"/>
        <v>2.5639574849321817E-4</v>
      </c>
      <c r="S245" s="32">
        <f t="shared" si="36"/>
        <v>6.5898384661833695</v>
      </c>
      <c r="AD245" s="1">
        <f t="shared" si="31"/>
        <v>42342</v>
      </c>
      <c r="AE245">
        <f t="shared" si="33"/>
        <v>2.0747906610201334E-2</v>
      </c>
      <c r="AF245" s="33">
        <f t="shared" si="38"/>
        <v>2.6349460847062287E-4</v>
      </c>
      <c r="AG245" s="32">
        <f t="shared" si="37"/>
        <v>6.607760623172795</v>
      </c>
    </row>
    <row r="246" spans="2:33" x14ac:dyDescent="0.25">
      <c r="B246" s="1">
        <v>42345</v>
      </c>
      <c r="C246">
        <f>ASURB.MX!H234</f>
        <v>-5.8668323392155226E-3</v>
      </c>
      <c r="D246">
        <f t="shared" si="35"/>
        <v>2.8003103576986919E-4</v>
      </c>
      <c r="E246" s="32">
        <f t="shared" si="34"/>
        <v>8.0576961654476875</v>
      </c>
      <c r="P246" s="1">
        <f t="shared" si="30"/>
        <v>42345</v>
      </c>
      <c r="Q246">
        <f t="shared" si="32"/>
        <v>-5.8668323392155226E-3</v>
      </c>
      <c r="R246" s="33">
        <f t="shared" si="39"/>
        <v>2.7745987714694197E-4</v>
      </c>
      <c r="S246" s="32">
        <f t="shared" si="36"/>
        <v>8.0657812525198445</v>
      </c>
      <c r="AD246" s="1">
        <f t="shared" si="31"/>
        <v>42345</v>
      </c>
      <c r="AE246">
        <f t="shared" si="33"/>
        <v>-5.8668323392155226E-3</v>
      </c>
      <c r="AF246" s="33">
        <f t="shared" si="38"/>
        <v>2.7447262276375061E-4</v>
      </c>
      <c r="AG246" s="32">
        <f t="shared" si="37"/>
        <v>8.0752559225681342</v>
      </c>
    </row>
    <row r="247" spans="2:33" x14ac:dyDescent="0.25">
      <c r="B247" s="1">
        <v>42346</v>
      </c>
      <c r="C247">
        <f>ASURB.MX!H235</f>
        <v>7.5999493694915614E-3</v>
      </c>
      <c r="D247">
        <f t="shared" si="35"/>
        <v>2.3926182473354667E-4</v>
      </c>
      <c r="E247" s="32">
        <f t="shared" si="34"/>
        <v>8.0965461449811471</v>
      </c>
      <c r="P247" s="1">
        <f t="shared" si="30"/>
        <v>42346</v>
      </c>
      <c r="Q247">
        <f t="shared" si="32"/>
        <v>7.5999493694915614E-3</v>
      </c>
      <c r="R247" s="33">
        <f t="shared" si="39"/>
        <v>2.2029367153051616E-4</v>
      </c>
      <c r="S247" s="32">
        <f t="shared" si="36"/>
        <v>8.1583570670597645</v>
      </c>
      <c r="AD247" s="1">
        <f t="shared" si="31"/>
        <v>42346</v>
      </c>
      <c r="AE247">
        <f t="shared" si="33"/>
        <v>7.5999493694915614E-3</v>
      </c>
      <c r="AF247" s="33">
        <f t="shared" si="38"/>
        <v>2.416194252055231E-4</v>
      </c>
      <c r="AG247" s="32">
        <f t="shared" si="37"/>
        <v>8.0890962506804538</v>
      </c>
    </row>
    <row r="248" spans="2:33" x14ac:dyDescent="0.25">
      <c r="B248" s="1">
        <v>42347</v>
      </c>
      <c r="C248">
        <f>ASURB.MX!H236</f>
        <v>4.5003128947704828E-3</v>
      </c>
      <c r="D248">
        <f t="shared" si="35"/>
        <v>2.1505453416040092E-4</v>
      </c>
      <c r="E248" s="32">
        <f t="shared" si="34"/>
        <v>8.3504436571501728</v>
      </c>
      <c r="P248" s="1">
        <f t="shared" si="30"/>
        <v>42347</v>
      </c>
      <c r="Q248">
        <f t="shared" si="32"/>
        <v>4.5003128947704828E-3</v>
      </c>
      <c r="R248" s="33">
        <f t="shared" si="39"/>
        <v>2.3009264350619854E-4</v>
      </c>
      <c r="S248" s="32">
        <f t="shared" si="36"/>
        <v>8.2890082642693557</v>
      </c>
      <c r="AD248" s="1">
        <f t="shared" si="31"/>
        <v>42347</v>
      </c>
      <c r="AE248">
        <f t="shared" si="33"/>
        <v>4.5003128947704828E-3</v>
      </c>
      <c r="AF248" s="33">
        <f t="shared" si="38"/>
        <v>2.2010938716205479E-4</v>
      </c>
      <c r="AG248" s="32">
        <f t="shared" si="37"/>
        <v>8.3293734155180896</v>
      </c>
    </row>
    <row r="249" spans="2:33" x14ac:dyDescent="0.25">
      <c r="B249" s="1">
        <v>42348</v>
      </c>
      <c r="C249">
        <f>ASURB.MX!H237</f>
        <v>-6.3141764904543788E-3</v>
      </c>
      <c r="D249">
        <f t="shared" si="35"/>
        <v>1.9445945951882248E-4</v>
      </c>
      <c r="E249" s="32">
        <f t="shared" si="34"/>
        <v>8.3402630128447015</v>
      </c>
      <c r="P249" s="1">
        <f t="shared" si="30"/>
        <v>42348</v>
      </c>
      <c r="Q249">
        <f t="shared" si="32"/>
        <v>-6.3141764904543788E-3</v>
      </c>
      <c r="R249" s="33">
        <f t="shared" si="39"/>
        <v>1.9449698151695008E-4</v>
      </c>
      <c r="S249" s="32">
        <f t="shared" si="36"/>
        <v>8.3401096289020451</v>
      </c>
      <c r="AD249" s="1">
        <f t="shared" si="31"/>
        <v>42348</v>
      </c>
      <c r="AE249">
        <f t="shared" si="33"/>
        <v>-6.3141764904543788E-3</v>
      </c>
      <c r="AF249" s="33">
        <f t="shared" si="38"/>
        <v>2.0058211068401939E-4</v>
      </c>
      <c r="AG249" s="32">
        <f t="shared" si="37"/>
        <v>8.3155212596067685</v>
      </c>
    </row>
    <row r="250" spans="2:33" x14ac:dyDescent="0.25">
      <c r="B250" s="1">
        <v>42349</v>
      </c>
      <c r="C250">
        <f>ASURB.MX!H238</f>
        <v>-2.363710405322185E-2</v>
      </c>
      <c r="D250">
        <f t="shared" si="35"/>
        <v>1.831787596895246E-4</v>
      </c>
      <c r="E250" s="32">
        <f t="shared" si="34"/>
        <v>5.5549526763916113</v>
      </c>
      <c r="P250" s="1">
        <f t="shared" si="30"/>
        <v>42349</v>
      </c>
      <c r="Q250">
        <f t="shared" si="32"/>
        <v>-2.363710405322185E-2</v>
      </c>
      <c r="R250" s="33">
        <f t="shared" si="39"/>
        <v>1.9950879150053508E-4</v>
      </c>
      <c r="S250" s="32">
        <f t="shared" si="36"/>
        <v>5.7192108116232294</v>
      </c>
      <c r="AD250" s="1">
        <f t="shared" si="31"/>
        <v>42349</v>
      </c>
      <c r="AE250">
        <f t="shared" si="33"/>
        <v>-2.363710405322185E-2</v>
      </c>
      <c r="AF250" s="33">
        <f t="shared" si="38"/>
        <v>1.8838930243540472E-4</v>
      </c>
      <c r="AG250" s="32">
        <f t="shared" si="37"/>
        <v>5.6112652961783951</v>
      </c>
    </row>
    <row r="251" spans="2:33" x14ac:dyDescent="0.25">
      <c r="B251" s="1">
        <v>42352</v>
      </c>
      <c r="C251">
        <f>ASURB.MX!H239</f>
        <v>2.8463542839816591E-3</v>
      </c>
      <c r="D251">
        <f t="shared" si="35"/>
        <v>2.3854464937092458E-4</v>
      </c>
      <c r="E251" s="32">
        <f t="shared" si="34"/>
        <v>8.3069908850875169</v>
      </c>
      <c r="P251" s="1">
        <f t="shared" si="30"/>
        <v>42352</v>
      </c>
      <c r="Q251">
        <f t="shared" si="32"/>
        <v>2.8463542839816591E-3</v>
      </c>
      <c r="R251" s="33">
        <f t="shared" si="39"/>
        <v>2.53818789954242E-4</v>
      </c>
      <c r="S251" s="32">
        <f t="shared" si="36"/>
        <v>8.2469706133798226</v>
      </c>
      <c r="AD251" s="1">
        <f t="shared" si="31"/>
        <v>42352</v>
      </c>
      <c r="AE251">
        <f t="shared" si="33"/>
        <v>2.8463542839816591E-3</v>
      </c>
      <c r="AF251" s="33">
        <f t="shared" si="38"/>
        <v>2.330212291782284E-4</v>
      </c>
      <c r="AG251" s="32">
        <f t="shared" si="37"/>
        <v>8.3296127789890111</v>
      </c>
    </row>
    <row r="252" spans="2:33" x14ac:dyDescent="0.25">
      <c r="B252" s="1">
        <v>42353</v>
      </c>
      <c r="C252">
        <f>ASURB.MX!H240</f>
        <v>2.2685209339302539E-2</v>
      </c>
      <c r="D252">
        <f t="shared" si="35"/>
        <v>2.0856408750537589E-4</v>
      </c>
      <c r="E252" s="32">
        <f t="shared" si="34"/>
        <v>6.0078273030505676</v>
      </c>
      <c r="P252" s="1">
        <f t="shared" si="30"/>
        <v>42353</v>
      </c>
      <c r="Q252">
        <f t="shared" si="32"/>
        <v>2.2685209339302539E-2</v>
      </c>
      <c r="R252" s="33">
        <f t="shared" si="39"/>
        <v>1.835196612808661E-4</v>
      </c>
      <c r="S252" s="32">
        <f t="shared" si="36"/>
        <v>5.7990275003133647</v>
      </c>
      <c r="AD252" s="1">
        <f t="shared" si="31"/>
        <v>42353</v>
      </c>
      <c r="AE252">
        <f t="shared" si="33"/>
        <v>2.2685209339302539E-2</v>
      </c>
      <c r="AF252" s="33">
        <f t="shared" si="38"/>
        <v>2.0872875720897893E-4</v>
      </c>
      <c r="AG252" s="32">
        <f t="shared" si="37"/>
        <v>6.0089846778697797</v>
      </c>
    </row>
    <row r="253" spans="2:33" x14ac:dyDescent="0.25">
      <c r="B253" s="1">
        <v>42354</v>
      </c>
      <c r="C253">
        <f>ASURB.MX!H241</f>
        <v>-1.5717816285120098E-3</v>
      </c>
      <c r="D253">
        <f t="shared" si="35"/>
        <v>2.5003684819084615E-4</v>
      </c>
      <c r="E253" s="32">
        <f t="shared" si="34"/>
        <v>8.2840217245681327</v>
      </c>
      <c r="P253" s="1">
        <f t="shared" si="30"/>
        <v>42354</v>
      </c>
      <c r="Q253">
        <f t="shared" si="32"/>
        <v>-1.5717816285120098E-3</v>
      </c>
      <c r="R253" s="33">
        <f t="shared" si="39"/>
        <v>2.7852673479070899E-4</v>
      </c>
      <c r="S253" s="32">
        <f t="shared" si="36"/>
        <v>8.1771266319504736</v>
      </c>
      <c r="AD253" s="1">
        <f t="shared" si="31"/>
        <v>42354</v>
      </c>
      <c r="AE253">
        <f t="shared" si="33"/>
        <v>-1.5717816285120098E-3</v>
      </c>
      <c r="AF253" s="33">
        <f t="shared" si="38"/>
        <v>2.4328089449917483E-4</v>
      </c>
      <c r="AG253" s="32">
        <f t="shared" si="37"/>
        <v>8.3111389199647281</v>
      </c>
    </row>
    <row r="254" spans="2:33" x14ac:dyDescent="0.25">
      <c r="B254" s="1">
        <v>42355</v>
      </c>
      <c r="C254">
        <f>ASURB.MX!H242</f>
        <v>-9.6454680689547594E-3</v>
      </c>
      <c r="D254">
        <f t="shared" si="35"/>
        <v>2.1550254678268647E-4</v>
      </c>
      <c r="E254" s="32">
        <f t="shared" si="34"/>
        <v>8.0108257432696863</v>
      </c>
      <c r="P254" s="1">
        <f t="shared" si="30"/>
        <v>42355</v>
      </c>
      <c r="Q254">
        <f t="shared" si="32"/>
        <v>-9.6454680689547594E-3</v>
      </c>
      <c r="R254" s="33">
        <f t="shared" si="39"/>
        <v>1.7616190120641181E-4</v>
      </c>
      <c r="S254" s="32">
        <f t="shared" si="36"/>
        <v>8.1159846459140823</v>
      </c>
      <c r="AD254" s="1">
        <f t="shared" si="31"/>
        <v>42355</v>
      </c>
      <c r="AE254">
        <f t="shared" si="33"/>
        <v>-9.6454680689547594E-3</v>
      </c>
      <c r="AF254" s="33">
        <f t="shared" si="38"/>
        <v>2.1561701697181369E-4</v>
      </c>
      <c r="AG254" s="32">
        <f t="shared" si="37"/>
        <v>8.0105239005746807</v>
      </c>
    </row>
    <row r="255" spans="2:33" x14ac:dyDescent="0.25">
      <c r="B255" s="1">
        <v>42356</v>
      </c>
      <c r="C255">
        <f>ASURB.MX!H243</f>
        <v>-4.1624319067703839E-3</v>
      </c>
      <c r="D255">
        <f t="shared" si="35"/>
        <v>2.0357246179666878E-4</v>
      </c>
      <c r="E255" s="32">
        <f t="shared" si="34"/>
        <v>8.4143795843864577</v>
      </c>
      <c r="P255" s="1">
        <f t="shared" si="30"/>
        <v>42356</v>
      </c>
      <c r="Q255">
        <f t="shared" si="32"/>
        <v>-4.1624319067703839E-3</v>
      </c>
      <c r="R255" s="33">
        <f t="shared" si="39"/>
        <v>2.3181452985436709E-4</v>
      </c>
      <c r="S255" s="32">
        <f t="shared" si="36"/>
        <v>8.2948328539143485</v>
      </c>
      <c r="AD255" s="1">
        <f t="shared" si="31"/>
        <v>42356</v>
      </c>
      <c r="AE255">
        <f t="shared" si="33"/>
        <v>-4.1624319067703839E-3</v>
      </c>
      <c r="AF255" s="33">
        <f t="shared" si="38"/>
        <v>2.0481769439643606E-4</v>
      </c>
      <c r="AG255" s="32">
        <f t="shared" si="37"/>
        <v>8.4087987535940005</v>
      </c>
    </row>
    <row r="256" spans="2:33" x14ac:dyDescent="0.25">
      <c r="B256" s="1">
        <v>42359</v>
      </c>
      <c r="C256">
        <f>ASURB.MX!H244</f>
        <v>7.4556577734318013E-3</v>
      </c>
      <c r="D256">
        <f t="shared" si="35"/>
        <v>1.864910813427581E-4</v>
      </c>
      <c r="E256" s="32">
        <f t="shared" si="34"/>
        <v>8.2890601643429402</v>
      </c>
      <c r="P256" s="1">
        <f t="shared" si="30"/>
        <v>42359</v>
      </c>
      <c r="Q256">
        <f t="shared" si="32"/>
        <v>7.4556577734318013E-3</v>
      </c>
      <c r="R256" s="33">
        <f t="shared" si="39"/>
        <v>1.7018453990546008E-4</v>
      </c>
      <c r="S256" s="32">
        <f t="shared" si="36"/>
        <v>8.3520003740276678</v>
      </c>
      <c r="AD256" s="1">
        <f t="shared" si="31"/>
        <v>42359</v>
      </c>
      <c r="AE256">
        <f t="shared" si="33"/>
        <v>7.4556577734318013E-3</v>
      </c>
      <c r="AF256" s="33">
        <f t="shared" si="38"/>
        <v>1.8914794233367544E-4</v>
      </c>
      <c r="AG256" s="32">
        <f t="shared" si="37"/>
        <v>8.279100897530844</v>
      </c>
    </row>
    <row r="257" spans="2:33" x14ac:dyDescent="0.25">
      <c r="B257" s="1">
        <v>42360</v>
      </c>
      <c r="C257">
        <f>ASURB.MX!H245</f>
        <v>1.2343740751197678E-2</v>
      </c>
      <c r="D257">
        <f t="shared" si="35"/>
        <v>1.7979875451109751E-4</v>
      </c>
      <c r="E257" s="32">
        <f t="shared" si="34"/>
        <v>7.7762363719018133</v>
      </c>
      <c r="P257" s="1">
        <f t="shared" si="30"/>
        <v>42360</v>
      </c>
      <c r="Q257">
        <f t="shared" si="32"/>
        <v>1.2343740751197678E-2</v>
      </c>
      <c r="R257" s="33">
        <f t="shared" si="39"/>
        <v>2.0055070308649736E-4</v>
      </c>
      <c r="S257" s="32">
        <f t="shared" si="36"/>
        <v>7.7546957583201754</v>
      </c>
      <c r="AD257" s="1">
        <f t="shared" si="31"/>
        <v>42360</v>
      </c>
      <c r="AE257">
        <f t="shared" si="33"/>
        <v>1.2343740751197678E-2</v>
      </c>
      <c r="AF257" s="33">
        <f t="shared" si="38"/>
        <v>1.8168625446452331E-4</v>
      </c>
      <c r="AG257" s="32">
        <f t="shared" si="37"/>
        <v>7.7745970766433912</v>
      </c>
    </row>
    <row r="258" spans="2:33" x14ac:dyDescent="0.25">
      <c r="B258" s="1">
        <v>42361</v>
      </c>
      <c r="C258">
        <f>ASURB.MX!H246</f>
        <v>1.2020214752905358E-3</v>
      </c>
      <c r="D258">
        <f t="shared" si="35"/>
        <v>1.8708386828134379E-4</v>
      </c>
      <c r="E258" s="32">
        <f t="shared" si="34"/>
        <v>8.5762305112219845</v>
      </c>
      <c r="P258" s="1">
        <f t="shared" si="30"/>
        <v>42361</v>
      </c>
      <c r="Q258">
        <f t="shared" si="32"/>
        <v>1.2020214752905358E-3</v>
      </c>
      <c r="R258" s="33">
        <f t="shared" si="39"/>
        <v>1.8327677031827736E-4</v>
      </c>
      <c r="S258" s="32">
        <f t="shared" si="36"/>
        <v>8.5966296786036427</v>
      </c>
      <c r="AD258" s="1">
        <f t="shared" si="31"/>
        <v>42361</v>
      </c>
      <c r="AE258">
        <f t="shared" si="33"/>
        <v>1.2020214752905358E-3</v>
      </c>
      <c r="AF258" s="33">
        <f t="shared" si="38"/>
        <v>1.8623518098423794E-4</v>
      </c>
      <c r="AG258" s="32">
        <f t="shared" si="37"/>
        <v>8.5807420376652459</v>
      </c>
    </row>
    <row r="259" spans="2:33" x14ac:dyDescent="0.25">
      <c r="B259" s="1">
        <v>42362</v>
      </c>
      <c r="C259">
        <f>ASURB.MX!H247</f>
        <v>-7.6105983885437953E-4</v>
      </c>
      <c r="D259">
        <f t="shared" si="35"/>
        <v>1.7363375960034933E-4</v>
      </c>
      <c r="E259" s="32">
        <f t="shared" si="34"/>
        <v>8.655226480505597</v>
      </c>
      <c r="P259" s="1">
        <f t="shared" si="30"/>
        <v>42362</v>
      </c>
      <c r="Q259">
        <f t="shared" si="32"/>
        <v>-7.6105983885437953E-4</v>
      </c>
      <c r="R259" s="33">
        <f t="shared" si="39"/>
        <v>1.7700752815064157E-4</v>
      </c>
      <c r="S259" s="32">
        <f t="shared" si="36"/>
        <v>8.6360460489220099</v>
      </c>
      <c r="AD259" s="1">
        <f t="shared" si="31"/>
        <v>42362</v>
      </c>
      <c r="AE259">
        <f t="shared" si="33"/>
        <v>-7.6105983885437953E-4</v>
      </c>
      <c r="AF259" s="33">
        <f t="shared" si="38"/>
        <v>1.7398212171010203E-4</v>
      </c>
      <c r="AG259" s="32">
        <f t="shared" si="37"/>
        <v>8.6532288657076357</v>
      </c>
    </row>
    <row r="260" spans="2:33" x14ac:dyDescent="0.25">
      <c r="B260" s="1">
        <v>42366</v>
      </c>
      <c r="C260">
        <f>ASURB.MX!H248</f>
        <v>-7.7642654918753211E-3</v>
      </c>
      <c r="D260">
        <f t="shared" si="35"/>
        <v>1.6461004690802844E-4</v>
      </c>
      <c r="E260" s="32">
        <f t="shared" si="34"/>
        <v>8.3457092452309531</v>
      </c>
      <c r="P260" s="1">
        <f t="shared" si="30"/>
        <v>42366</v>
      </c>
      <c r="Q260">
        <f t="shared" si="32"/>
        <v>-7.7642654918753211E-3</v>
      </c>
      <c r="R260" s="33">
        <f t="shared" si="39"/>
        <v>1.6692644361267938E-4</v>
      </c>
      <c r="S260" s="32">
        <f t="shared" si="36"/>
        <v>8.3368172833202028</v>
      </c>
      <c r="AD260" s="1">
        <f t="shared" si="31"/>
        <v>42366</v>
      </c>
      <c r="AE260">
        <f t="shared" si="33"/>
        <v>-7.7642654918753211E-3</v>
      </c>
      <c r="AF260" s="33">
        <f t="shared" si="38"/>
        <v>1.6497265494033595E-4</v>
      </c>
      <c r="AG260" s="32">
        <f t="shared" si="37"/>
        <v>8.3443137891960966</v>
      </c>
    </row>
    <row r="261" spans="2:33" x14ac:dyDescent="0.25">
      <c r="B261" s="1">
        <v>42367</v>
      </c>
      <c r="C261">
        <f>ASURB.MX!H249</f>
        <v>5.249215565243325E-4</v>
      </c>
      <c r="D261">
        <f t="shared" si="35"/>
        <v>1.6585822371153623E-4</v>
      </c>
      <c r="E261" s="32">
        <f t="shared" si="34"/>
        <v>8.702715894253517</v>
      </c>
      <c r="P261" s="1">
        <f t="shared" si="30"/>
        <v>42367</v>
      </c>
      <c r="Q261">
        <f t="shared" si="32"/>
        <v>5.249215565243325E-4</v>
      </c>
      <c r="R261" s="33">
        <f t="shared" si="39"/>
        <v>1.7106415911880728E-4</v>
      </c>
      <c r="S261" s="32">
        <f t="shared" si="36"/>
        <v>8.6718611161903123</v>
      </c>
      <c r="AD261" s="1">
        <f t="shared" si="31"/>
        <v>42367</v>
      </c>
      <c r="AE261">
        <f t="shared" si="33"/>
        <v>5.249215565243325E-4</v>
      </c>
      <c r="AF261" s="33">
        <f t="shared" si="38"/>
        <v>1.6457111153166663E-4</v>
      </c>
      <c r="AG261" s="32">
        <f t="shared" si="37"/>
        <v>8.7104934847578388</v>
      </c>
    </row>
    <row r="262" spans="2:33" x14ac:dyDescent="0.25">
      <c r="B262" s="1">
        <v>42368</v>
      </c>
      <c r="C262">
        <f>ASURB.MX!H250</f>
        <v>-1.3123656465768069E-2</v>
      </c>
      <c r="D262">
        <f t="shared" si="35"/>
        <v>1.594172529081743E-4</v>
      </c>
      <c r="E262" s="32">
        <f t="shared" si="34"/>
        <v>7.6636109095417471</v>
      </c>
      <c r="P262" s="1">
        <f t="shared" si="30"/>
        <v>42368</v>
      </c>
      <c r="Q262">
        <f t="shared" si="32"/>
        <v>-1.3123656465768069E-2</v>
      </c>
      <c r="R262" s="33">
        <f t="shared" si="39"/>
        <v>1.5745638995723978E-4</v>
      </c>
      <c r="S262" s="32">
        <f t="shared" si="36"/>
        <v>7.6625330687290738</v>
      </c>
      <c r="AD262" s="1">
        <f t="shared" si="31"/>
        <v>42368</v>
      </c>
      <c r="AE262">
        <f t="shared" si="33"/>
        <v>-1.3123656465768069E-2</v>
      </c>
      <c r="AF262" s="33">
        <f t="shared" si="38"/>
        <v>1.580901483101794E-4</v>
      </c>
      <c r="AG262" s="32">
        <f t="shared" si="37"/>
        <v>7.6629011572099319</v>
      </c>
    </row>
    <row r="263" spans="2:33" x14ac:dyDescent="0.25">
      <c r="B263" s="1">
        <v>42369</v>
      </c>
      <c r="C263">
        <f>ASURB.MX!H251</f>
        <v>-2.5388244241806124E-3</v>
      </c>
      <c r="D263">
        <f t="shared" si="35"/>
        <v>1.7597463776994972E-4</v>
      </c>
      <c r="E263" s="32">
        <f t="shared" si="34"/>
        <v>8.6085425039980361</v>
      </c>
      <c r="P263" s="1">
        <f t="shared" si="30"/>
        <v>42369</v>
      </c>
      <c r="Q263">
        <f t="shared" si="32"/>
        <v>-2.5388244241806124E-3</v>
      </c>
      <c r="R263" s="33">
        <f t="shared" si="39"/>
        <v>1.828102417977677E-4</v>
      </c>
      <c r="S263" s="32">
        <f t="shared" si="36"/>
        <v>8.5718032936026347</v>
      </c>
      <c r="AD263" s="1">
        <f t="shared" si="31"/>
        <v>42369</v>
      </c>
      <c r="AE263">
        <f t="shared" si="33"/>
        <v>-2.5388244241806124E-3</v>
      </c>
      <c r="AF263" s="33">
        <f t="shared" si="38"/>
        <v>1.7110568872566532E-4</v>
      </c>
      <c r="AG263" s="32">
        <f t="shared" si="37"/>
        <v>8.6355586728521025</v>
      </c>
    </row>
    <row r="264" spans="2:33" x14ac:dyDescent="0.25">
      <c r="B264" s="1">
        <v>42373</v>
      </c>
      <c r="C264">
        <f>ASURB.MX!H252</f>
        <v>-2.3229048042484809E-2</v>
      </c>
      <c r="D264">
        <f t="shared" si="35"/>
        <v>1.6687288310335841E-4</v>
      </c>
      <c r="E264" s="32">
        <f t="shared" si="34"/>
        <v>5.4647470203374073</v>
      </c>
      <c r="P264" s="1">
        <f t="shared" si="30"/>
        <v>42373</v>
      </c>
      <c r="Q264">
        <f t="shared" si="32"/>
        <v>-2.3229048042484809E-2</v>
      </c>
      <c r="R264" s="33">
        <f t="shared" si="39"/>
        <v>1.5418951555477086E-4</v>
      </c>
      <c r="S264" s="32">
        <f t="shared" si="36"/>
        <v>5.2778121160181488</v>
      </c>
      <c r="AD264" s="1">
        <f t="shared" si="31"/>
        <v>42373</v>
      </c>
      <c r="AE264">
        <f t="shared" si="33"/>
        <v>-2.3229048042484809E-2</v>
      </c>
      <c r="AF264" s="33">
        <f t="shared" si="38"/>
        <v>1.6348362211051666E-4</v>
      </c>
      <c r="AG264" s="32">
        <f t="shared" si="37"/>
        <v>5.4182305916374931</v>
      </c>
    </row>
    <row r="265" spans="2:33" x14ac:dyDescent="0.25">
      <c r="B265" s="1">
        <v>42374</v>
      </c>
      <c r="C265">
        <f>ASURB.MX!H253</f>
        <v>-2.2321129958275992E-2</v>
      </c>
      <c r="D265">
        <f t="shared" si="35"/>
        <v>2.254156685851645E-4</v>
      </c>
      <c r="E265" s="32">
        <f t="shared" si="34"/>
        <v>6.1872795702980223</v>
      </c>
      <c r="P265" s="1">
        <f t="shared" si="30"/>
        <v>42374</v>
      </c>
      <c r="Q265">
        <f t="shared" si="32"/>
        <v>-2.2321129958275992E-2</v>
      </c>
      <c r="R265" s="33">
        <f t="shared" si="39"/>
        <v>2.4080508803857304E-4</v>
      </c>
      <c r="S265" s="32">
        <f t="shared" si="36"/>
        <v>6.2624931663862808</v>
      </c>
      <c r="AD265" s="1">
        <f t="shared" si="31"/>
        <v>42374</v>
      </c>
      <c r="AE265">
        <f t="shared" si="33"/>
        <v>-2.2321129958275992E-2</v>
      </c>
      <c r="AF265" s="33">
        <f t="shared" si="38"/>
        <v>2.1291770746561107E-4</v>
      </c>
      <c r="AG265" s="32">
        <f t="shared" si="37"/>
        <v>6.1145794213664377</v>
      </c>
    </row>
    <row r="266" spans="2:33" x14ac:dyDescent="0.25">
      <c r="B266" s="1">
        <v>42375</v>
      </c>
      <c r="C266">
        <f>ASURB.MX!H254</f>
        <v>-4.5591382785239096E-3</v>
      </c>
      <c r="D266">
        <f t="shared" si="35"/>
        <v>2.5922646870300657E-4</v>
      </c>
      <c r="E266" s="32">
        <f t="shared" si="34"/>
        <v>8.1776247646460511</v>
      </c>
      <c r="P266" s="1">
        <f t="shared" si="30"/>
        <v>42375</v>
      </c>
      <c r="Q266">
        <f t="shared" si="32"/>
        <v>-4.5591382785239096E-3</v>
      </c>
      <c r="R266" s="33">
        <f t="shared" si="39"/>
        <v>2.2690720285518842E-4</v>
      </c>
      <c r="S266" s="32">
        <f t="shared" si="36"/>
        <v>8.2993648296031015</v>
      </c>
      <c r="AD266" s="1">
        <f t="shared" si="31"/>
        <v>42375</v>
      </c>
      <c r="AE266">
        <f t="shared" si="33"/>
        <v>-4.5591382785239096E-3</v>
      </c>
      <c r="AF266" s="33">
        <f t="shared" si="38"/>
        <v>2.4464056636902694E-4</v>
      </c>
      <c r="AG266" s="32">
        <f t="shared" si="37"/>
        <v>8.2307560887974933</v>
      </c>
    </row>
    <row r="267" spans="2:33" x14ac:dyDescent="0.25">
      <c r="B267" s="1">
        <v>42376</v>
      </c>
      <c r="C267">
        <f>ASURB.MX!H255</f>
        <v>-5.4465801343548358E-3</v>
      </c>
      <c r="D267">
        <f t="shared" si="35"/>
        <v>2.2381472495231443E-4</v>
      </c>
      <c r="E267" s="32">
        <f t="shared" si="34"/>
        <v>8.272148253918516</v>
      </c>
      <c r="P267" s="1">
        <f t="shared" si="30"/>
        <v>42376</v>
      </c>
      <c r="Q267">
        <f t="shared" si="32"/>
        <v>-5.4465801343548358E-3</v>
      </c>
      <c r="R267" s="33">
        <f t="shared" si="39"/>
        <v>2.0547238411486592E-4</v>
      </c>
      <c r="S267" s="32">
        <f t="shared" si="36"/>
        <v>8.345823139677794</v>
      </c>
      <c r="AD267" s="1">
        <f t="shared" si="31"/>
        <v>42376</v>
      </c>
      <c r="AE267">
        <f t="shared" si="33"/>
        <v>-5.4465801343548358E-3</v>
      </c>
      <c r="AF267" s="33">
        <f t="shared" si="38"/>
        <v>2.18495701570427E-4</v>
      </c>
      <c r="AG267" s="32">
        <f t="shared" si="37"/>
        <v>8.2929738784980618</v>
      </c>
    </row>
    <row r="268" spans="2:33" x14ac:dyDescent="0.25">
      <c r="B268" s="1">
        <v>42377</v>
      </c>
      <c r="C268">
        <f>ASURB.MX!H256</f>
        <v>-4.1262358151585637E-3</v>
      </c>
      <c r="D268">
        <f t="shared" si="35"/>
        <v>2.0140850395316886E-4</v>
      </c>
      <c r="E268" s="32">
        <f t="shared" si="34"/>
        <v>8.4256415751741738</v>
      </c>
      <c r="P268" s="1">
        <f t="shared" si="30"/>
        <v>42377</v>
      </c>
      <c r="Q268">
        <f t="shared" si="32"/>
        <v>-4.1262358151585637E-3</v>
      </c>
      <c r="R268" s="33">
        <f t="shared" si="39"/>
        <v>1.9728725662482185E-4</v>
      </c>
      <c r="S268" s="32">
        <f t="shared" si="36"/>
        <v>8.4445500817606849</v>
      </c>
      <c r="AD268" s="1">
        <f t="shared" si="31"/>
        <v>42377</v>
      </c>
      <c r="AE268">
        <f t="shared" si="33"/>
        <v>-4.1262358151585637E-3</v>
      </c>
      <c r="AF268" s="33">
        <f t="shared" si="38"/>
        <v>2.0037805282226788E-4</v>
      </c>
      <c r="AG268" s="32">
        <f t="shared" si="37"/>
        <v>8.4303362144951191</v>
      </c>
    </row>
    <row r="269" spans="2:33" x14ac:dyDescent="0.25">
      <c r="B269" s="1">
        <v>42380</v>
      </c>
      <c r="C269">
        <f>ASURB.MX!H257</f>
        <v>-8.4354424537962259E-3</v>
      </c>
      <c r="D269">
        <f t="shared" si="35"/>
        <v>1.8501980569687743E-4</v>
      </c>
      <c r="E269" s="32">
        <f t="shared" si="34"/>
        <v>8.2104581006511559</v>
      </c>
      <c r="P269" s="1">
        <f t="shared" si="30"/>
        <v>42380</v>
      </c>
      <c r="Q269">
        <f t="shared" si="32"/>
        <v>-8.4354424537962259E-3</v>
      </c>
      <c r="R269" s="33">
        <f t="shared" si="39"/>
        <v>1.8310931215948916E-4</v>
      </c>
      <c r="S269" s="32">
        <f t="shared" si="36"/>
        <v>8.2168250064042834</v>
      </c>
      <c r="AD269" s="1">
        <f t="shared" si="31"/>
        <v>42380</v>
      </c>
      <c r="AE269">
        <f t="shared" si="33"/>
        <v>-8.4354424537962259E-3</v>
      </c>
      <c r="AF269" s="33">
        <f t="shared" si="38"/>
        <v>1.8588495486392321E-4</v>
      </c>
      <c r="AG269" s="32">
        <f t="shared" si="37"/>
        <v>8.2075829815870449</v>
      </c>
    </row>
    <row r="270" spans="2:33" x14ac:dyDescent="0.25">
      <c r="B270" s="1">
        <v>42381</v>
      </c>
      <c r="C270">
        <f>ASURB.MX!H258</f>
        <v>1.7318282312782346E-2</v>
      </c>
      <c r="D270">
        <f t="shared" si="35"/>
        <v>1.8070907749059845E-4</v>
      </c>
      <c r="E270" s="32">
        <f t="shared" si="34"/>
        <v>6.9589218699712001</v>
      </c>
      <c r="P270" s="1">
        <f t="shared" si="30"/>
        <v>42381</v>
      </c>
      <c r="Q270">
        <f t="shared" si="32"/>
        <v>1.7318282312782346E-2</v>
      </c>
      <c r="R270" s="33">
        <f t="shared" si="39"/>
        <v>1.8505928889951684E-4</v>
      </c>
      <c r="S270" s="32">
        <f t="shared" si="36"/>
        <v>6.974148824735698</v>
      </c>
      <c r="AD270" s="1">
        <f t="shared" si="31"/>
        <v>42381</v>
      </c>
      <c r="AE270">
        <f t="shared" si="33"/>
        <v>1.7318282312782346E-2</v>
      </c>
      <c r="AF270" s="33">
        <f t="shared" si="38"/>
        <v>1.8091652464482545E-4</v>
      </c>
      <c r="AG270" s="32">
        <f t="shared" si="37"/>
        <v>6.9596776545295018</v>
      </c>
    </row>
    <row r="271" spans="2:33" x14ac:dyDescent="0.25">
      <c r="B271" s="1">
        <v>42382</v>
      </c>
      <c r="C271">
        <f>ASURB.MX!H259</f>
        <v>-2.2246315706814235E-2</v>
      </c>
      <c r="D271">
        <f t="shared" si="35"/>
        <v>2.0556045664365415E-4</v>
      </c>
      <c r="E271" s="32">
        <f t="shared" si="34"/>
        <v>6.0822131495731311</v>
      </c>
      <c r="P271" s="1">
        <f t="shared" ref="P271:P334" si="40">B271</f>
        <v>42382</v>
      </c>
      <c r="Q271">
        <f t="shared" si="32"/>
        <v>-2.2246315706814235E-2</v>
      </c>
      <c r="R271" s="33">
        <f t="shared" si="39"/>
        <v>2.0980930577723809E-4</v>
      </c>
      <c r="S271" s="32">
        <f t="shared" si="36"/>
        <v>6.1105097341933945</v>
      </c>
      <c r="AD271" s="1">
        <f t="shared" ref="AD271:AD334" si="41">P271</f>
        <v>42382</v>
      </c>
      <c r="AE271">
        <f t="shared" si="33"/>
        <v>-2.2246315706814235E-2</v>
      </c>
      <c r="AF271" s="33">
        <f t="shared" si="38"/>
        <v>2.0089213213422965E-4</v>
      </c>
      <c r="AG271" s="32">
        <f t="shared" si="37"/>
        <v>6.0492384925850375</v>
      </c>
    </row>
    <row r="272" spans="2:33" x14ac:dyDescent="0.25">
      <c r="B272" s="1">
        <v>42383</v>
      </c>
      <c r="C272">
        <f>ASURB.MX!H260</f>
        <v>-6.2833133892821183E-3</v>
      </c>
      <c r="D272">
        <f t="shared" si="35"/>
        <v>2.4565646851128713E-4</v>
      </c>
      <c r="E272" s="32">
        <f t="shared" si="34"/>
        <v>8.1508641223521128</v>
      </c>
      <c r="P272" s="1">
        <f t="shared" si="40"/>
        <v>42383</v>
      </c>
      <c r="Q272">
        <f t="shared" ref="Q272:Q335" si="42">C272</f>
        <v>-6.2833133892821183E-3</v>
      </c>
      <c r="R272" s="33">
        <f t="shared" si="39"/>
        <v>2.4056056241592277E-4</v>
      </c>
      <c r="S272" s="32">
        <f t="shared" si="36"/>
        <v>8.1684218919922564</v>
      </c>
      <c r="AD272" s="1">
        <f t="shared" si="41"/>
        <v>42383</v>
      </c>
      <c r="AE272">
        <f t="shared" ref="AE272:AE335" si="43">Q272</f>
        <v>-6.2833133892821183E-3</v>
      </c>
      <c r="AF272" s="33">
        <f t="shared" si="38"/>
        <v>2.3554211730768417E-4</v>
      </c>
      <c r="AG272" s="32">
        <f t="shared" si="37"/>
        <v>8.1860073673842262</v>
      </c>
    </row>
    <row r="273" spans="2:33" x14ac:dyDescent="0.25">
      <c r="B273" s="1">
        <v>42384</v>
      </c>
      <c r="C273">
        <f>ASURB.MX!H261</f>
        <v>-8.7826870025011616E-3</v>
      </c>
      <c r="D273">
        <f t="shared" si="35"/>
        <v>2.1708075436724903E-4</v>
      </c>
      <c r="E273" s="32">
        <f t="shared" ref="E273:E336" si="44">-LN(D273)-(C273^2)/D273</f>
        <v>8.0799098137647825</v>
      </c>
      <c r="P273" s="1">
        <f t="shared" si="40"/>
        <v>42384</v>
      </c>
      <c r="Q273">
        <f t="shared" si="42"/>
        <v>-8.7826870025011616E-3</v>
      </c>
      <c r="R273" s="33">
        <f t="shared" si="39"/>
        <v>1.9241005071838734E-4</v>
      </c>
      <c r="S273" s="32">
        <f t="shared" si="36"/>
        <v>8.1549900894298037</v>
      </c>
      <c r="AD273" s="1">
        <f t="shared" si="41"/>
        <v>42384</v>
      </c>
      <c r="AE273">
        <f t="shared" si="43"/>
        <v>-8.7826870025011616E-3</v>
      </c>
      <c r="AF273" s="33">
        <f t="shared" si="38"/>
        <v>2.1379999359170661E-4</v>
      </c>
      <c r="AG273" s="32">
        <f t="shared" si="37"/>
        <v>8.0896857105070143</v>
      </c>
    </row>
    <row r="274" spans="2:33" x14ac:dyDescent="0.25">
      <c r="B274" s="1">
        <v>42387</v>
      </c>
      <c r="C274">
        <f>ASURB.MX!H262</f>
        <v>1.0468017400539728E-2</v>
      </c>
      <c r="D274">
        <f t="shared" ref="D274:D337" si="45">$H$14+(C273^2)*$I$14+$J$14*(D273)</f>
        <v>2.0269312172058835E-4</v>
      </c>
      <c r="E274" s="32">
        <f t="shared" si="44"/>
        <v>7.9632002365336705</v>
      </c>
      <c r="P274" s="1">
        <f t="shared" si="40"/>
        <v>42387</v>
      </c>
      <c r="Q274">
        <f t="shared" si="42"/>
        <v>1.0468017400539728E-2</v>
      </c>
      <c r="R274" s="33">
        <f t="shared" si="39"/>
        <v>2.1029430079857564E-4</v>
      </c>
      <c r="S274" s="32">
        <f t="shared" ref="S274:S337" si="46">-LN(R274)-((Q274^2)/R274)</f>
        <v>7.9459262182966492</v>
      </c>
      <c r="AD274" s="1">
        <f t="shared" si="41"/>
        <v>42387</v>
      </c>
      <c r="AE274">
        <f t="shared" si="43"/>
        <v>1.0468017400539728E-2</v>
      </c>
      <c r="AF274" s="33">
        <f t="shared" si="38"/>
        <v>2.0185519815865108E-4</v>
      </c>
      <c r="AG274" s="32">
        <f t="shared" ref="AG274:AG337" si="47">-LN(AF274)-((AE274^2)/AF274)</f>
        <v>7.9650985939438792</v>
      </c>
    </row>
    <row r="275" spans="2:33" x14ac:dyDescent="0.25">
      <c r="B275" s="1">
        <v>42388</v>
      </c>
      <c r="C275">
        <f>ASURB.MX!H263</f>
        <v>7.8126810381752929E-3</v>
      </c>
      <c r="D275">
        <f t="shared" si="45"/>
        <v>1.9708241583852446E-4</v>
      </c>
      <c r="E275" s="32">
        <f t="shared" si="44"/>
        <v>8.2221806425756139</v>
      </c>
      <c r="P275" s="1">
        <f t="shared" si="40"/>
        <v>42388</v>
      </c>
      <c r="Q275">
        <f t="shared" si="42"/>
        <v>7.8126810381752929E-3</v>
      </c>
      <c r="R275" s="33">
        <f t="shared" si="39"/>
        <v>1.9019370153402679E-4</v>
      </c>
      <c r="S275" s="32">
        <f t="shared" si="46"/>
        <v>8.2465421482759247</v>
      </c>
      <c r="AD275" s="1">
        <f t="shared" si="41"/>
        <v>42388</v>
      </c>
      <c r="AE275">
        <f t="shared" si="43"/>
        <v>7.8126810381752929E-3</v>
      </c>
      <c r="AF275" s="33">
        <f t="shared" ref="AF275:AF338" si="48">$AJ$14+$AK$14*(AE274^2)+$AL$14*(AE273^2)+$AM$14*(AF274)</f>
        <v>1.9650534218043481E-4</v>
      </c>
      <c r="AG275" s="32">
        <f t="shared" si="47"/>
        <v>8.224203507124642</v>
      </c>
    </row>
    <row r="276" spans="2:33" x14ac:dyDescent="0.25">
      <c r="B276" s="1">
        <v>42389</v>
      </c>
      <c r="C276">
        <f>ASURB.MX!H264</f>
        <v>-2.2448727876678513E-3</v>
      </c>
      <c r="D276">
        <f t="shared" si="45"/>
        <v>1.8748222504179324E-4</v>
      </c>
      <c r="E276" s="32">
        <f t="shared" si="44"/>
        <v>8.5549468815329313</v>
      </c>
      <c r="P276" s="1">
        <f t="shared" si="40"/>
        <v>42389</v>
      </c>
      <c r="Q276">
        <f t="shared" si="42"/>
        <v>-2.2448727876678513E-3</v>
      </c>
      <c r="R276" s="33">
        <f t="shared" ref="R276:R339" si="49">$V$14+$W$14*(Q275^2)+$X$14*(R275)+$Y$14*(R274)</f>
        <v>1.9133493415667241E-4</v>
      </c>
      <c r="S276" s="32">
        <f t="shared" si="46"/>
        <v>8.5351466951576942</v>
      </c>
      <c r="AD276" s="1">
        <f t="shared" si="41"/>
        <v>42389</v>
      </c>
      <c r="AE276">
        <f t="shared" si="43"/>
        <v>-2.2448727876678513E-3</v>
      </c>
      <c r="AF276" s="33">
        <f t="shared" si="48"/>
        <v>1.8760459729155765E-4</v>
      </c>
      <c r="AG276" s="32">
        <f t="shared" si="47"/>
        <v>8.5543119138488386</v>
      </c>
    </row>
    <row r="277" spans="2:33" x14ac:dyDescent="0.25">
      <c r="B277" s="1">
        <v>42390</v>
      </c>
      <c r="C277">
        <f>ASURB.MX!H265</f>
        <v>1.8425227413124603E-2</v>
      </c>
      <c r="D277">
        <f t="shared" si="45"/>
        <v>1.7433331698082298E-4</v>
      </c>
      <c r="E277" s="32">
        <f t="shared" si="44"/>
        <v>6.7071856231965006</v>
      </c>
      <c r="P277" s="1">
        <f t="shared" si="40"/>
        <v>42390</v>
      </c>
      <c r="Q277">
        <f t="shared" si="42"/>
        <v>1.8425227413124603E-2</v>
      </c>
      <c r="R277" s="33">
        <f t="shared" si="49"/>
        <v>1.7257262560170999E-4</v>
      </c>
      <c r="S277" s="32">
        <f t="shared" si="46"/>
        <v>6.697468424573005</v>
      </c>
      <c r="AD277" s="1">
        <f t="shared" si="41"/>
        <v>42390</v>
      </c>
      <c r="AE277">
        <f t="shared" si="43"/>
        <v>1.8425227413124603E-2</v>
      </c>
      <c r="AF277" s="33">
        <f t="shared" si="48"/>
        <v>1.753497631177709E-4</v>
      </c>
      <c r="AG277" s="32">
        <f t="shared" si="47"/>
        <v>6.7126602742039108</v>
      </c>
    </row>
    <row r="278" spans="2:33" x14ac:dyDescent="0.25">
      <c r="B278" s="1">
        <v>42391</v>
      </c>
      <c r="C278">
        <f>ASURB.MX!H266</f>
        <v>9.6012145287299247E-3</v>
      </c>
      <c r="D278">
        <f t="shared" si="45"/>
        <v>2.0612518451175785E-4</v>
      </c>
      <c r="E278" s="32">
        <f t="shared" si="44"/>
        <v>8.0398068071827158</v>
      </c>
      <c r="P278" s="1">
        <f t="shared" si="40"/>
        <v>42391</v>
      </c>
      <c r="Q278">
        <f t="shared" si="42"/>
        <v>9.6012145287299247E-3</v>
      </c>
      <c r="R278" s="33">
        <f t="shared" si="49"/>
        <v>2.1879245037260573E-4</v>
      </c>
      <c r="S278" s="32">
        <f t="shared" si="46"/>
        <v>8.0060592902673946</v>
      </c>
      <c r="AD278" s="1">
        <f t="shared" si="41"/>
        <v>42391</v>
      </c>
      <c r="AE278">
        <f t="shared" si="43"/>
        <v>9.6012145287299247E-3</v>
      </c>
      <c r="AF278" s="33">
        <f t="shared" si="48"/>
        <v>2.0091998898131295E-4</v>
      </c>
      <c r="AG278" s="32">
        <f t="shared" si="47"/>
        <v>8.0537976746615243</v>
      </c>
    </row>
    <row r="279" spans="2:33" x14ac:dyDescent="0.25">
      <c r="B279" s="1">
        <v>42394</v>
      </c>
      <c r="C279">
        <f>ASURB.MX!H267</f>
        <v>1.9518617443355132E-2</v>
      </c>
      <c r="D279">
        <f t="shared" si="45"/>
        <v>1.9725110010101093E-4</v>
      </c>
      <c r="E279" s="32">
        <f t="shared" si="44"/>
        <v>6.5996043663935504</v>
      </c>
      <c r="P279" s="1">
        <f t="shared" si="40"/>
        <v>42394</v>
      </c>
      <c r="Q279">
        <f t="shared" si="42"/>
        <v>1.9518617443355132E-2</v>
      </c>
      <c r="R279" s="33">
        <f t="shared" si="49"/>
        <v>1.7766657478663367E-4</v>
      </c>
      <c r="S279" s="32">
        <f t="shared" si="46"/>
        <v>6.4912682214828061</v>
      </c>
      <c r="AD279" s="1">
        <f t="shared" si="41"/>
        <v>42394</v>
      </c>
      <c r="AE279">
        <f t="shared" si="43"/>
        <v>1.9518617443355132E-2</v>
      </c>
      <c r="AF279" s="33">
        <f t="shared" si="48"/>
        <v>1.9403045974294132E-4</v>
      </c>
      <c r="AG279" s="32">
        <f t="shared" si="47"/>
        <v>6.5840076725066368</v>
      </c>
    </row>
    <row r="280" spans="2:33" x14ac:dyDescent="0.25">
      <c r="B280" s="1">
        <v>42395</v>
      </c>
      <c r="C280">
        <f>ASURB.MX!H268</f>
        <v>1.1406266628265504E-2</v>
      </c>
      <c r="D280">
        <f t="shared" si="45"/>
        <v>2.263473869027194E-4</v>
      </c>
      <c r="E280" s="32">
        <f t="shared" si="44"/>
        <v>7.818646518926438</v>
      </c>
      <c r="P280" s="1">
        <f t="shared" si="40"/>
        <v>42395</v>
      </c>
      <c r="Q280">
        <f t="shared" si="42"/>
        <v>1.1406266628265504E-2</v>
      </c>
      <c r="R280" s="33">
        <f t="shared" si="49"/>
        <v>2.4005724141692818E-4</v>
      </c>
      <c r="S280" s="32">
        <f t="shared" si="46"/>
        <v>7.7926669259894101</v>
      </c>
      <c r="AD280" s="1">
        <f t="shared" si="41"/>
        <v>42395</v>
      </c>
      <c r="AE280">
        <f t="shared" si="43"/>
        <v>1.1406266628265504E-2</v>
      </c>
      <c r="AF280" s="33">
        <f t="shared" si="48"/>
        <v>2.1879807322341504E-4</v>
      </c>
      <c r="AG280" s="32">
        <f t="shared" si="47"/>
        <v>7.8327357720574611</v>
      </c>
    </row>
    <row r="281" spans="2:33" x14ac:dyDescent="0.25">
      <c r="B281" s="1">
        <v>42396</v>
      </c>
      <c r="C281">
        <f>ASURB.MX!H269</f>
        <v>-1.4478506965856881E-2</v>
      </c>
      <c r="D281">
        <f t="shared" si="45"/>
        <v>2.1525368322621746E-4</v>
      </c>
      <c r="E281" s="32">
        <f t="shared" si="44"/>
        <v>7.4698323184670743</v>
      </c>
      <c r="P281" s="1">
        <f t="shared" si="40"/>
        <v>42396</v>
      </c>
      <c r="Q281">
        <f t="shared" si="42"/>
        <v>-1.4478506965856881E-2</v>
      </c>
      <c r="R281" s="33">
        <f t="shared" si="49"/>
        <v>1.8764829366700841E-4</v>
      </c>
      <c r="S281" s="32">
        <f t="shared" si="46"/>
        <v>7.4638131205154723</v>
      </c>
      <c r="AD281" s="1">
        <f t="shared" si="41"/>
        <v>42396</v>
      </c>
      <c r="AE281">
        <f t="shared" si="43"/>
        <v>-1.4478506965856881E-2</v>
      </c>
      <c r="AF281" s="33">
        <f t="shared" si="48"/>
        <v>2.1095629549470839E-4</v>
      </c>
      <c r="AG281" s="32">
        <f t="shared" si="47"/>
        <v>7.4701600829102368</v>
      </c>
    </row>
    <row r="282" spans="2:33" x14ac:dyDescent="0.25">
      <c r="B282" s="1">
        <v>42397</v>
      </c>
      <c r="C282">
        <f>ASURB.MX!H270</f>
        <v>9.6895398179700967E-3</v>
      </c>
      <c r="D282">
        <f t="shared" si="45"/>
        <v>2.1752993577862559E-4</v>
      </c>
      <c r="E282" s="32">
        <f t="shared" si="44"/>
        <v>8.001568281472073</v>
      </c>
      <c r="P282" s="1">
        <f t="shared" si="40"/>
        <v>42397</v>
      </c>
      <c r="Q282">
        <f t="shared" si="42"/>
        <v>9.6895398179700967E-3</v>
      </c>
      <c r="R282" s="33">
        <f t="shared" si="49"/>
        <v>2.2831602699914646E-4</v>
      </c>
      <c r="S282" s="32">
        <f t="shared" si="46"/>
        <v>7.9735638994628317</v>
      </c>
      <c r="AD282" s="1">
        <f t="shared" si="41"/>
        <v>42397</v>
      </c>
      <c r="AE282">
        <f t="shared" si="43"/>
        <v>9.6895398179700967E-3</v>
      </c>
      <c r="AF282" s="33">
        <f t="shared" si="48"/>
        <v>2.1344882159653829E-4</v>
      </c>
      <c r="AG282" s="32">
        <f t="shared" si="47"/>
        <v>8.0122554181378671</v>
      </c>
    </row>
    <row r="283" spans="2:33" x14ac:dyDescent="0.25">
      <c r="B283" s="1">
        <v>42398</v>
      </c>
      <c r="C283">
        <f>ASURB.MX!H271</f>
        <v>3.4423147527491052E-2</v>
      </c>
      <c r="D283">
        <f t="shared" si="45"/>
        <v>2.0502005336892182E-4</v>
      </c>
      <c r="E283" s="32">
        <f t="shared" si="44"/>
        <v>2.7127091848745843</v>
      </c>
      <c r="P283" s="1">
        <f t="shared" si="40"/>
        <v>42398</v>
      </c>
      <c r="Q283">
        <f t="shared" si="42"/>
        <v>3.4423147527491052E-2</v>
      </c>
      <c r="R283" s="33">
        <f t="shared" si="49"/>
        <v>1.869513703907045E-4</v>
      </c>
      <c r="S283" s="32">
        <f t="shared" si="46"/>
        <v>2.2463662265949154</v>
      </c>
      <c r="AD283" s="1">
        <f t="shared" si="41"/>
        <v>42398</v>
      </c>
      <c r="AE283">
        <f t="shared" si="43"/>
        <v>3.4423147527491052E-2</v>
      </c>
      <c r="AF283" s="33">
        <f t="shared" si="48"/>
        <v>2.0332713394565811E-4</v>
      </c>
      <c r="AG283" s="32">
        <f t="shared" si="47"/>
        <v>2.6728785692679802</v>
      </c>
    </row>
    <row r="284" spans="2:33" x14ac:dyDescent="0.25">
      <c r="B284" s="1">
        <v>42402</v>
      </c>
      <c r="C284">
        <f>ASURB.MX!H272</f>
        <v>-1.3970899151536514E-2</v>
      </c>
      <c r="D284">
        <f t="shared" si="45"/>
        <v>3.2888262185677664E-4</v>
      </c>
      <c r="E284" s="32">
        <f t="shared" si="44"/>
        <v>7.4263273182356526</v>
      </c>
      <c r="P284" s="1">
        <f t="shared" si="40"/>
        <v>42402</v>
      </c>
      <c r="Q284">
        <f t="shared" si="42"/>
        <v>-1.3970899151536514E-2</v>
      </c>
      <c r="R284" s="33">
        <f t="shared" si="49"/>
        <v>3.5959266705256335E-4</v>
      </c>
      <c r="S284" s="32">
        <f t="shared" si="46"/>
        <v>7.3877410852161063</v>
      </c>
      <c r="AD284" s="1">
        <f t="shared" si="41"/>
        <v>42402</v>
      </c>
      <c r="AE284">
        <f t="shared" si="43"/>
        <v>-1.3970899151536514E-2</v>
      </c>
      <c r="AF284" s="33">
        <f t="shared" si="48"/>
        <v>3.084799680698212E-4</v>
      </c>
      <c r="AG284" s="32">
        <f t="shared" si="47"/>
        <v>7.451118810495803</v>
      </c>
    </row>
    <row r="285" spans="2:33" x14ac:dyDescent="0.25">
      <c r="B285" s="1">
        <v>42403</v>
      </c>
      <c r="C285">
        <f>ASURB.MX!H273</f>
        <v>-1.5040353064910484E-2</v>
      </c>
      <c r="D285">
        <f t="shared" si="45"/>
        <v>2.9112884874400827E-4</v>
      </c>
      <c r="E285" s="32">
        <f t="shared" si="44"/>
        <v>7.3647270749494664</v>
      </c>
      <c r="P285" s="1">
        <f t="shared" si="40"/>
        <v>42403</v>
      </c>
      <c r="Q285">
        <f t="shared" si="42"/>
        <v>-1.5040353064910484E-2</v>
      </c>
      <c r="R285" s="33">
        <f t="shared" si="49"/>
        <v>2.1230304459453353E-4</v>
      </c>
      <c r="S285" s="32">
        <f t="shared" si="46"/>
        <v>7.3919801806507888</v>
      </c>
      <c r="AD285" s="1">
        <f t="shared" si="41"/>
        <v>42403</v>
      </c>
      <c r="AE285">
        <f t="shared" si="43"/>
        <v>-1.5040353064910484E-2</v>
      </c>
      <c r="AF285" s="33">
        <f t="shared" si="48"/>
        <v>2.8295647268610852E-4</v>
      </c>
      <c r="AG285" s="32">
        <f t="shared" si="47"/>
        <v>7.3707580490946238</v>
      </c>
    </row>
    <row r="286" spans="2:33" x14ac:dyDescent="0.25">
      <c r="B286" s="1">
        <v>42404</v>
      </c>
      <c r="C286">
        <f>ASURB.MX!H274</f>
        <v>1.8429211026006549E-2</v>
      </c>
      <c r="D286">
        <f t="shared" si="45"/>
        <v>2.6985218425383675E-4</v>
      </c>
      <c r="E286" s="32">
        <f t="shared" si="44"/>
        <v>6.9590367336343544</v>
      </c>
      <c r="P286" s="1">
        <f t="shared" si="40"/>
        <v>42404</v>
      </c>
      <c r="Q286">
        <f t="shared" si="42"/>
        <v>1.8429211026006549E-2</v>
      </c>
      <c r="R286" s="33">
        <f t="shared" si="49"/>
        <v>2.9794314722184437E-4</v>
      </c>
      <c r="S286" s="32">
        <f t="shared" si="46"/>
        <v>6.9786728791427297</v>
      </c>
      <c r="AD286" s="1">
        <f t="shared" si="41"/>
        <v>42404</v>
      </c>
      <c r="AE286">
        <f t="shared" si="43"/>
        <v>1.8429211026006549E-2</v>
      </c>
      <c r="AF286" s="33">
        <f t="shared" si="48"/>
        <v>2.6757516395815677E-4</v>
      </c>
      <c r="AG286" s="32">
        <f t="shared" si="47"/>
        <v>6.9568000903911633</v>
      </c>
    </row>
    <row r="287" spans="2:33" x14ac:dyDescent="0.25">
      <c r="B287" s="1">
        <v>42405</v>
      </c>
      <c r="C287">
        <f>ASURB.MX!H275</f>
        <v>-1.5909523798143099E-3</v>
      </c>
      <c r="D287">
        <f t="shared" si="45"/>
        <v>2.6948218539980882E-4</v>
      </c>
      <c r="E287" s="32">
        <f t="shared" si="44"/>
        <v>8.2096157052380381</v>
      </c>
      <c r="P287" s="1">
        <f t="shared" si="40"/>
        <v>42405</v>
      </c>
      <c r="Q287">
        <f t="shared" si="42"/>
        <v>-1.5909523798143099E-3</v>
      </c>
      <c r="R287" s="33">
        <f t="shared" si="49"/>
        <v>2.4115142565011666E-4</v>
      </c>
      <c r="S287" s="32">
        <f t="shared" si="46"/>
        <v>8.319589482537447</v>
      </c>
      <c r="AD287" s="1">
        <f t="shared" si="41"/>
        <v>42405</v>
      </c>
      <c r="AE287">
        <f t="shared" si="43"/>
        <v>-1.5909523798143099E-3</v>
      </c>
      <c r="AF287" s="33">
        <f t="shared" si="48"/>
        <v>2.6807496554341094E-4</v>
      </c>
      <c r="AG287" s="32">
        <f t="shared" si="47"/>
        <v>8.2148020225266087</v>
      </c>
    </row>
    <row r="288" spans="2:33" x14ac:dyDescent="0.25">
      <c r="B288" s="1">
        <v>42408</v>
      </c>
      <c r="C288">
        <f>ASURB.MX!H276</f>
        <v>-6.1425218874396649E-3</v>
      </c>
      <c r="D288">
        <f t="shared" si="45"/>
        <v>2.2840422779380723E-4</v>
      </c>
      <c r="E288" s="32">
        <f t="shared" si="44"/>
        <v>8.2192014650589673</v>
      </c>
      <c r="P288" s="1">
        <f t="shared" si="40"/>
        <v>42408</v>
      </c>
      <c r="Q288">
        <f t="shared" si="42"/>
        <v>-6.1425218874396649E-3</v>
      </c>
      <c r="R288" s="33">
        <f t="shared" si="49"/>
        <v>2.3527080460820666E-4</v>
      </c>
      <c r="S288" s="32">
        <f t="shared" si="46"/>
        <v>8.1944025132984528</v>
      </c>
      <c r="AD288" s="1">
        <f t="shared" si="41"/>
        <v>42408</v>
      </c>
      <c r="AE288">
        <f t="shared" si="43"/>
        <v>-6.1425218874396649E-3</v>
      </c>
      <c r="AF288" s="33">
        <f t="shared" si="48"/>
        <v>2.3367328477470766E-4</v>
      </c>
      <c r="AG288" s="32">
        <f t="shared" si="47"/>
        <v>8.2001194194643929</v>
      </c>
    </row>
    <row r="289" spans="2:33" x14ac:dyDescent="0.25">
      <c r="B289" s="1">
        <v>42409</v>
      </c>
      <c r="C289">
        <f>ASURB.MX!H277</f>
        <v>5.7749730370364981E-3</v>
      </c>
      <c r="D289">
        <f t="shared" si="45"/>
        <v>2.0542876837059261E-4</v>
      </c>
      <c r="E289" s="32">
        <f t="shared" si="44"/>
        <v>8.3280663065444074</v>
      </c>
      <c r="P289" s="1">
        <f t="shared" si="40"/>
        <v>42409</v>
      </c>
      <c r="Q289">
        <f t="shared" si="42"/>
        <v>5.7749730370364981E-3</v>
      </c>
      <c r="R289" s="33">
        <f t="shared" si="49"/>
        <v>2.0878201432695178E-4</v>
      </c>
      <c r="S289" s="32">
        <f t="shared" si="46"/>
        <v>8.314482360399607</v>
      </c>
      <c r="AD289" s="1">
        <f t="shared" si="41"/>
        <v>42409</v>
      </c>
      <c r="AE289">
        <f t="shared" si="43"/>
        <v>5.7749730370364981E-3</v>
      </c>
      <c r="AF289" s="33">
        <f t="shared" si="48"/>
        <v>2.1225906803523328E-4</v>
      </c>
      <c r="AG289" s="32">
        <f t="shared" si="47"/>
        <v>8.3005822150195971</v>
      </c>
    </row>
    <row r="290" spans="2:33" x14ac:dyDescent="0.25">
      <c r="B290" s="1">
        <v>42410</v>
      </c>
      <c r="C290">
        <f>ASURB.MX!H278</f>
        <v>1.6967213699650489E-2</v>
      </c>
      <c r="D290">
        <f t="shared" si="45"/>
        <v>1.896630136193603E-4</v>
      </c>
      <c r="E290" s="32">
        <f t="shared" si="44"/>
        <v>7.0523782690244996</v>
      </c>
      <c r="P290" s="1">
        <f t="shared" si="40"/>
        <v>42410</v>
      </c>
      <c r="Q290">
        <f t="shared" si="42"/>
        <v>1.6967213699650489E-2</v>
      </c>
      <c r="R290" s="33">
        <f t="shared" si="49"/>
        <v>2.0265334884709917E-4</v>
      </c>
      <c r="S290" s="32">
        <f t="shared" si="46"/>
        <v>7.0834285161333215</v>
      </c>
      <c r="AD290" s="1">
        <f t="shared" si="41"/>
        <v>42410</v>
      </c>
      <c r="AE290">
        <f t="shared" si="43"/>
        <v>1.6967213699650489E-2</v>
      </c>
      <c r="AF290" s="33">
        <f t="shared" si="48"/>
        <v>1.9621784228577479E-4</v>
      </c>
      <c r="AG290" s="32">
        <f t="shared" si="47"/>
        <v>7.0691078945761241</v>
      </c>
    </row>
    <row r="291" spans="2:33" x14ac:dyDescent="0.25">
      <c r="B291" s="1">
        <v>42411</v>
      </c>
      <c r="C291">
        <f>ASURB.MX!H279</f>
        <v>5.6455489910283777E-3</v>
      </c>
      <c r="D291">
        <f t="shared" si="45"/>
        <v>2.1003991606316865E-4</v>
      </c>
      <c r="E291" s="32">
        <f t="shared" si="44"/>
        <v>8.3164693192891956</v>
      </c>
      <c r="P291" s="1">
        <f t="shared" si="40"/>
        <v>42411</v>
      </c>
      <c r="Q291">
        <f t="shared" si="42"/>
        <v>5.6455489910283777E-3</v>
      </c>
      <c r="R291" s="33">
        <f t="shared" si="49"/>
        <v>2.2363081532957279E-4</v>
      </c>
      <c r="S291" s="32">
        <f t="shared" si="46"/>
        <v>8.2629924035968099</v>
      </c>
      <c r="AD291" s="1">
        <f t="shared" si="41"/>
        <v>42411</v>
      </c>
      <c r="AE291">
        <f t="shared" si="43"/>
        <v>5.6455489910283777E-3</v>
      </c>
      <c r="AF291" s="33">
        <f t="shared" si="48"/>
        <v>2.1079012084328989E-4</v>
      </c>
      <c r="AG291" s="32">
        <f t="shared" si="47"/>
        <v>8.3134440155576446</v>
      </c>
    </row>
    <row r="292" spans="2:33" x14ac:dyDescent="0.25">
      <c r="B292" s="1">
        <v>42412</v>
      </c>
      <c r="C292">
        <f>ASURB.MX!H280</f>
        <v>-1.5584041027986303E-3</v>
      </c>
      <c r="D292">
        <f t="shared" si="45"/>
        <v>1.9254166016857122E-4</v>
      </c>
      <c r="E292" s="32">
        <f t="shared" si="44"/>
        <v>8.5425845157765767</v>
      </c>
      <c r="P292" s="1">
        <f t="shared" si="40"/>
        <v>42412</v>
      </c>
      <c r="Q292">
        <f t="shared" si="42"/>
        <v>-1.5584041027986303E-3</v>
      </c>
      <c r="R292" s="33">
        <f t="shared" si="49"/>
        <v>1.8596261444156888E-4</v>
      </c>
      <c r="S292" s="32">
        <f t="shared" si="46"/>
        <v>8.5769051623309434</v>
      </c>
      <c r="AD292" s="1">
        <f t="shared" si="41"/>
        <v>42412</v>
      </c>
      <c r="AE292">
        <f t="shared" si="43"/>
        <v>-1.5584041027986303E-3</v>
      </c>
      <c r="AF292" s="33">
        <f t="shared" si="48"/>
        <v>1.9499601771021601E-4</v>
      </c>
      <c r="AG292" s="32">
        <f t="shared" si="47"/>
        <v>8.5300766885516648</v>
      </c>
    </row>
    <row r="293" spans="2:33" x14ac:dyDescent="0.25">
      <c r="B293" s="1">
        <v>42415</v>
      </c>
      <c r="C293">
        <f>ASURB.MX!H281</f>
        <v>-4.0470934489038185E-3</v>
      </c>
      <c r="D293">
        <f t="shared" si="45"/>
        <v>1.7737202014014118E-4</v>
      </c>
      <c r="E293" s="32">
        <f t="shared" si="44"/>
        <v>8.5449187809516918</v>
      </c>
      <c r="P293" s="1">
        <f t="shared" si="40"/>
        <v>42415</v>
      </c>
      <c r="Q293">
        <f t="shared" si="42"/>
        <v>-4.0470934489038185E-3</v>
      </c>
      <c r="R293" s="33">
        <f t="shared" si="49"/>
        <v>1.8995739567563615E-4</v>
      </c>
      <c r="S293" s="32">
        <f t="shared" si="46"/>
        <v>8.4824863288806931</v>
      </c>
      <c r="AD293" s="1">
        <f t="shared" si="41"/>
        <v>42415</v>
      </c>
      <c r="AE293">
        <f t="shared" si="43"/>
        <v>-4.0470934489038185E-3</v>
      </c>
      <c r="AF293" s="33">
        <f t="shared" si="48"/>
        <v>1.8046144225778327E-4</v>
      </c>
      <c r="AG293" s="32">
        <f t="shared" si="47"/>
        <v>8.5292318406643108</v>
      </c>
    </row>
    <row r="294" spans="2:33" x14ac:dyDescent="0.25">
      <c r="B294" s="1">
        <v>42416</v>
      </c>
      <c r="C294">
        <f>ASURB.MX!H282</f>
        <v>1.9404201218016823E-2</v>
      </c>
      <c r="D294">
        <f t="shared" si="45"/>
        <v>1.690026959466685E-4</v>
      </c>
      <c r="E294" s="32">
        <f t="shared" si="44"/>
        <v>6.4576845382822512</v>
      </c>
      <c r="P294" s="1">
        <f t="shared" si="40"/>
        <v>42416</v>
      </c>
      <c r="Q294">
        <f t="shared" si="42"/>
        <v>1.9404201218016823E-2</v>
      </c>
      <c r="R294" s="33">
        <f t="shared" si="49"/>
        <v>1.7174842411464845E-4</v>
      </c>
      <c r="S294" s="32">
        <f t="shared" si="46"/>
        <v>6.4771858884596654</v>
      </c>
      <c r="AD294" s="1">
        <f t="shared" si="41"/>
        <v>42416</v>
      </c>
      <c r="AE294">
        <f t="shared" si="43"/>
        <v>1.9404201218016823E-2</v>
      </c>
      <c r="AF294" s="33">
        <f t="shared" si="48"/>
        <v>1.7131900750174005E-4</v>
      </c>
      <c r="AG294" s="32">
        <f t="shared" si="47"/>
        <v>6.4741942292313563</v>
      </c>
    </row>
    <row r="295" spans="2:33" x14ac:dyDescent="0.25">
      <c r="B295" s="1">
        <v>42417</v>
      </c>
      <c r="C295">
        <f>ASURB.MX!H283</f>
        <v>1.1588892413084003E-2</v>
      </c>
      <c r="D295">
        <f t="shared" si="45"/>
        <v>2.0707624693232912E-4</v>
      </c>
      <c r="E295" s="32">
        <f t="shared" si="44"/>
        <v>7.8338583871345806</v>
      </c>
      <c r="P295" s="1">
        <f t="shared" si="40"/>
        <v>42417</v>
      </c>
      <c r="Q295">
        <f t="shared" si="42"/>
        <v>1.1588892413084003E-2</v>
      </c>
      <c r="R295" s="33">
        <f t="shared" si="49"/>
        <v>2.2319998752987682E-4</v>
      </c>
      <c r="S295" s="32">
        <f t="shared" si="46"/>
        <v>7.8057289654707702</v>
      </c>
      <c r="AD295" s="1">
        <f t="shared" si="41"/>
        <v>42417</v>
      </c>
      <c r="AE295">
        <f t="shared" si="43"/>
        <v>1.1588892413084003E-2</v>
      </c>
      <c r="AF295" s="33">
        <f t="shared" si="48"/>
        <v>2.01804920663422E-4</v>
      </c>
      <c r="AG295" s="32">
        <f t="shared" si="47"/>
        <v>7.8427028591953345</v>
      </c>
    </row>
    <row r="296" spans="2:33" x14ac:dyDescent="0.25">
      <c r="B296" s="1">
        <v>42418</v>
      </c>
      <c r="C296">
        <f>ASURB.MX!H284</f>
        <v>-1.0919641710295325E-2</v>
      </c>
      <c r="D296">
        <f t="shared" si="45"/>
        <v>2.0298353332653574E-4</v>
      </c>
      <c r="E296" s="32">
        <f t="shared" si="44"/>
        <v>7.9149559052552227</v>
      </c>
      <c r="P296" s="1">
        <f t="shared" si="40"/>
        <v>42418</v>
      </c>
      <c r="Q296">
        <f t="shared" si="42"/>
        <v>-1.0919641710295325E-2</v>
      </c>
      <c r="R296" s="33">
        <f t="shared" si="49"/>
        <v>1.8354911987105994E-4</v>
      </c>
      <c r="S296" s="32">
        <f t="shared" si="46"/>
        <v>7.9534006383988407</v>
      </c>
      <c r="AD296" s="1">
        <f t="shared" si="41"/>
        <v>42418</v>
      </c>
      <c r="AE296">
        <f t="shared" si="43"/>
        <v>-1.0919641710295325E-2</v>
      </c>
      <c r="AF296" s="33">
        <f t="shared" si="48"/>
        <v>1.9901842209453657E-4</v>
      </c>
      <c r="AG296" s="32">
        <f t="shared" si="47"/>
        <v>7.9229798084568968</v>
      </c>
    </row>
    <row r="297" spans="2:33" x14ac:dyDescent="0.25">
      <c r="B297" s="1">
        <v>42419</v>
      </c>
      <c r="C297">
        <f>ASURB.MX!H285</f>
        <v>-1.5466604986004594E-2</v>
      </c>
      <c r="D297">
        <f t="shared" si="45"/>
        <v>1.9844498178772814E-4</v>
      </c>
      <c r="E297" s="32">
        <f t="shared" si="44"/>
        <v>7.3195468192459963</v>
      </c>
      <c r="P297" s="1">
        <f t="shared" si="40"/>
        <v>42419</v>
      </c>
      <c r="Q297">
        <f t="shared" si="42"/>
        <v>-1.5466604986004594E-2</v>
      </c>
      <c r="R297" s="33">
        <f t="shared" si="49"/>
        <v>2.0600845547856647E-4</v>
      </c>
      <c r="S297" s="32">
        <f t="shared" si="46"/>
        <v>7.3263989200311102</v>
      </c>
      <c r="AD297" s="1">
        <f t="shared" si="41"/>
        <v>42419</v>
      </c>
      <c r="AE297">
        <f t="shared" si="43"/>
        <v>-1.5466604986004594E-2</v>
      </c>
      <c r="AF297" s="33">
        <f t="shared" si="48"/>
        <v>1.9543632696923858E-4</v>
      </c>
      <c r="AG297" s="32">
        <f t="shared" si="47"/>
        <v>7.3162666861139929</v>
      </c>
    </row>
    <row r="298" spans="2:33" x14ac:dyDescent="0.25">
      <c r="B298" s="1">
        <v>42422</v>
      </c>
      <c r="C298">
        <f>ASURB.MX!H286</f>
        <v>1.0139753744069514E-2</v>
      </c>
      <c r="D298">
        <f t="shared" si="45"/>
        <v>2.0996797277328798E-4</v>
      </c>
      <c r="E298" s="32">
        <f t="shared" si="44"/>
        <v>7.9788875080537487</v>
      </c>
      <c r="P298" s="1">
        <f t="shared" si="40"/>
        <v>42422</v>
      </c>
      <c r="Q298">
        <f t="shared" si="42"/>
        <v>1.0139753744069514E-2</v>
      </c>
      <c r="R298" s="33">
        <f t="shared" si="49"/>
        <v>2.0329929676577742E-4</v>
      </c>
      <c r="S298" s="32">
        <f t="shared" si="46"/>
        <v>7.9951010375180775</v>
      </c>
      <c r="AD298" s="1">
        <f t="shared" si="41"/>
        <v>42422</v>
      </c>
      <c r="AE298">
        <f t="shared" si="43"/>
        <v>1.0139753744069514E-2</v>
      </c>
      <c r="AF298" s="33">
        <f t="shared" si="48"/>
        <v>2.0520180455467198E-4</v>
      </c>
      <c r="AG298" s="32">
        <f t="shared" si="47"/>
        <v>7.9904752186420644</v>
      </c>
    </row>
    <row r="299" spans="2:33" x14ac:dyDescent="0.25">
      <c r="B299" s="1">
        <v>42423</v>
      </c>
      <c r="C299">
        <f>ASURB.MX!H287</f>
        <v>5.7595599397937082E-3</v>
      </c>
      <c r="D299">
        <f t="shared" si="45"/>
        <v>2.0108701921932746E-4</v>
      </c>
      <c r="E299" s="32">
        <f t="shared" si="44"/>
        <v>8.3468067649722641</v>
      </c>
      <c r="P299" s="1">
        <f t="shared" si="40"/>
        <v>42423</v>
      </c>
      <c r="Q299">
        <f t="shared" si="42"/>
        <v>5.7595599397937082E-3</v>
      </c>
      <c r="R299" s="33">
        <f t="shared" si="49"/>
        <v>1.9603980118178271E-4</v>
      </c>
      <c r="S299" s="32">
        <f t="shared" si="46"/>
        <v>8.3679796081512805</v>
      </c>
      <c r="AD299" s="1">
        <f t="shared" si="41"/>
        <v>42423</v>
      </c>
      <c r="AE299">
        <f t="shared" si="43"/>
        <v>5.7595599397937082E-3</v>
      </c>
      <c r="AF299" s="33">
        <f t="shared" si="48"/>
        <v>1.9824401179720702E-4</v>
      </c>
      <c r="AG299" s="32">
        <f t="shared" si="47"/>
        <v>8.3586800862326829</v>
      </c>
    </row>
    <row r="300" spans="2:33" x14ac:dyDescent="0.25">
      <c r="B300" s="1">
        <v>42424</v>
      </c>
      <c r="C300">
        <f>ASURB.MX!H288</f>
        <v>-1.0279927882834685E-2</v>
      </c>
      <c r="D300">
        <f t="shared" si="45"/>
        <v>1.867624355267544E-4</v>
      </c>
      <c r="E300" s="32">
        <f t="shared" si="44"/>
        <v>8.0198371051974906</v>
      </c>
      <c r="P300" s="1">
        <f t="shared" si="40"/>
        <v>42424</v>
      </c>
      <c r="Q300">
        <f t="shared" si="42"/>
        <v>-1.0279927882834685E-2</v>
      </c>
      <c r="R300" s="33">
        <f t="shared" si="49"/>
        <v>1.8409678195844341E-4</v>
      </c>
      <c r="S300" s="32">
        <f t="shared" si="46"/>
        <v>8.0260198105387985</v>
      </c>
      <c r="AD300" s="1">
        <f t="shared" si="41"/>
        <v>42424</v>
      </c>
      <c r="AE300">
        <f t="shared" si="43"/>
        <v>-1.0279927882834685E-2</v>
      </c>
      <c r="AF300" s="33">
        <f t="shared" si="48"/>
        <v>1.8599658556636603E-4</v>
      </c>
      <c r="AG300" s="32">
        <f t="shared" si="47"/>
        <v>8.0216163424442772</v>
      </c>
    </row>
    <row r="301" spans="2:33" x14ac:dyDescent="0.25">
      <c r="B301" s="1">
        <v>42425</v>
      </c>
      <c r="C301">
        <f>ASURB.MX!H289</f>
        <v>8.626501770599964E-3</v>
      </c>
      <c r="D301">
        <f t="shared" si="45"/>
        <v>1.8604597217577269E-4</v>
      </c>
      <c r="E301" s="32">
        <f t="shared" si="44"/>
        <v>8.1895267289719946</v>
      </c>
      <c r="P301" s="1">
        <f t="shared" si="40"/>
        <v>42425</v>
      </c>
      <c r="Q301">
        <f t="shared" si="42"/>
        <v>8.626501770599964E-3</v>
      </c>
      <c r="R301" s="33">
        <f t="shared" si="49"/>
        <v>1.8934039921242015E-4</v>
      </c>
      <c r="S301" s="32">
        <f t="shared" si="46"/>
        <v>8.1789337090373415</v>
      </c>
      <c r="AD301" s="1">
        <f t="shared" si="41"/>
        <v>42425</v>
      </c>
      <c r="AE301">
        <f t="shared" si="43"/>
        <v>8.626501770599964E-3</v>
      </c>
      <c r="AF301" s="33">
        <f t="shared" si="48"/>
        <v>1.8455785524844359E-4</v>
      </c>
      <c r="AG301" s="32">
        <f t="shared" si="47"/>
        <v>8.1943323635256462</v>
      </c>
    </row>
    <row r="302" spans="2:33" x14ac:dyDescent="0.25">
      <c r="B302" s="1">
        <v>42426</v>
      </c>
      <c r="C302">
        <f>ASURB.MX!H290</f>
        <v>6.9889823185009178E-3</v>
      </c>
      <c r="D302">
        <f t="shared" si="45"/>
        <v>1.8178439183973041E-4</v>
      </c>
      <c r="E302" s="32">
        <f t="shared" si="44"/>
        <v>8.3439869902710697</v>
      </c>
      <c r="P302" s="1">
        <f t="shared" si="40"/>
        <v>42426</v>
      </c>
      <c r="Q302">
        <f t="shared" si="42"/>
        <v>6.9889823185009178E-3</v>
      </c>
      <c r="R302" s="33">
        <f t="shared" si="49"/>
        <v>1.7887402774325304E-4</v>
      </c>
      <c r="S302" s="32">
        <f t="shared" si="46"/>
        <v>8.3557546012218697</v>
      </c>
      <c r="AD302" s="1">
        <f t="shared" si="41"/>
        <v>42426</v>
      </c>
      <c r="AE302">
        <f t="shared" si="43"/>
        <v>6.9889823185009178E-3</v>
      </c>
      <c r="AF302" s="33">
        <f t="shared" si="48"/>
        <v>1.8028658677685263E-4</v>
      </c>
      <c r="AG302" s="32">
        <f t="shared" si="47"/>
        <v>8.3500282267986421</v>
      </c>
    </row>
    <row r="303" spans="2:33" x14ac:dyDescent="0.25">
      <c r="B303" s="1">
        <v>42429</v>
      </c>
      <c r="C303">
        <f>ASURB.MX!H291</f>
        <v>-6.9101296667035518E-3</v>
      </c>
      <c r="D303">
        <f t="shared" si="45"/>
        <v>1.7586120161609559E-4</v>
      </c>
      <c r="E303" s="32">
        <f t="shared" si="44"/>
        <v>8.3742951683165874</v>
      </c>
      <c r="P303" s="1">
        <f t="shared" si="40"/>
        <v>42429</v>
      </c>
      <c r="Q303">
        <f t="shared" si="42"/>
        <v>-6.9101296667035518E-3</v>
      </c>
      <c r="R303" s="33">
        <f t="shared" si="49"/>
        <v>1.7720940236656027E-4</v>
      </c>
      <c r="S303" s="32">
        <f t="shared" si="46"/>
        <v>8.3687238413696061</v>
      </c>
      <c r="AD303" s="1">
        <f t="shared" si="41"/>
        <v>42429</v>
      </c>
      <c r="AE303">
        <f t="shared" si="43"/>
        <v>-6.9101296667035518E-3</v>
      </c>
      <c r="AF303" s="33">
        <f t="shared" si="48"/>
        <v>1.745400185699334E-4</v>
      </c>
      <c r="AG303" s="32">
        <f t="shared" si="47"/>
        <v>8.3797809000591297</v>
      </c>
    </row>
    <row r="304" spans="2:33" x14ac:dyDescent="0.25">
      <c r="B304" s="1">
        <v>42430</v>
      </c>
      <c r="C304">
        <f>ASURB.MX!H292</f>
        <v>4.9126078700363809E-3</v>
      </c>
      <c r="D304">
        <f t="shared" si="45"/>
        <v>1.7180074003683368E-4</v>
      </c>
      <c r="E304" s="32">
        <f t="shared" si="44"/>
        <v>8.528700199384561</v>
      </c>
      <c r="P304" s="1">
        <f t="shared" si="40"/>
        <v>42430</v>
      </c>
      <c r="Q304">
        <f t="shared" si="42"/>
        <v>4.9126078700363809E-3</v>
      </c>
      <c r="R304" s="33">
        <f t="shared" si="49"/>
        <v>1.7120624630737562E-4</v>
      </c>
      <c r="S304" s="32">
        <f t="shared" si="46"/>
        <v>8.5316787847879372</v>
      </c>
      <c r="AD304" s="1">
        <f t="shared" si="41"/>
        <v>42430</v>
      </c>
      <c r="AE304">
        <f t="shared" si="43"/>
        <v>4.9126078700363809E-3</v>
      </c>
      <c r="AF304" s="33">
        <f t="shared" si="48"/>
        <v>1.7024350449957332E-4</v>
      </c>
      <c r="AG304" s="32">
        <f t="shared" si="47"/>
        <v>8.5365207846678395</v>
      </c>
    </row>
    <row r="305" spans="2:33" x14ac:dyDescent="0.25">
      <c r="B305" s="1">
        <v>42431</v>
      </c>
      <c r="C305">
        <f>ASURB.MX!H293</f>
        <v>1.4131143440939815E-2</v>
      </c>
      <c r="D305">
        <f t="shared" si="45"/>
        <v>1.6624765445746929E-4</v>
      </c>
      <c r="E305" s="32">
        <f t="shared" si="44"/>
        <v>7.5008769054979689</v>
      </c>
      <c r="P305" s="1">
        <f t="shared" si="40"/>
        <v>42431</v>
      </c>
      <c r="Q305">
        <f t="shared" si="42"/>
        <v>1.4131143440939815E-2</v>
      </c>
      <c r="R305" s="33">
        <f t="shared" si="49"/>
        <v>1.6644155565449992E-4</v>
      </c>
      <c r="S305" s="32">
        <f t="shared" si="46"/>
        <v>7.5011105681645969</v>
      </c>
      <c r="AD305" s="1">
        <f t="shared" si="41"/>
        <v>42431</v>
      </c>
      <c r="AE305">
        <f t="shared" si="43"/>
        <v>1.4131143440939815E-2</v>
      </c>
      <c r="AF305" s="33">
        <f t="shared" si="48"/>
        <v>1.6468012298850027E-4</v>
      </c>
      <c r="AG305" s="32">
        <f t="shared" si="47"/>
        <v>7.498917165031262</v>
      </c>
    </row>
    <row r="306" spans="2:33" x14ac:dyDescent="0.25">
      <c r="B306" s="1">
        <v>42432</v>
      </c>
      <c r="C306">
        <f>ASURB.MX!H294</f>
        <v>-1.2446710351103916E-2</v>
      </c>
      <c r="D306">
        <f t="shared" si="45"/>
        <v>1.8382994336142125E-4</v>
      </c>
      <c r="E306" s="32">
        <f t="shared" si="44"/>
        <v>7.7587607971239603</v>
      </c>
      <c r="P306" s="1">
        <f t="shared" si="40"/>
        <v>42432</v>
      </c>
      <c r="Q306">
        <f t="shared" si="42"/>
        <v>-1.2446710351103916E-2</v>
      </c>
      <c r="R306" s="33">
        <f t="shared" si="49"/>
        <v>1.8754745830572021E-4</v>
      </c>
      <c r="S306" s="32">
        <f t="shared" si="46"/>
        <v>7.7554445195651045</v>
      </c>
      <c r="AD306" s="1">
        <f t="shared" si="41"/>
        <v>42432</v>
      </c>
      <c r="AE306">
        <f t="shared" si="43"/>
        <v>-1.2446710351103916E-2</v>
      </c>
      <c r="AF306" s="33">
        <f t="shared" si="48"/>
        <v>1.7873499796197264E-4</v>
      </c>
      <c r="AG306" s="32">
        <f t="shared" si="47"/>
        <v>7.762844898995569</v>
      </c>
    </row>
    <row r="307" spans="2:33" x14ac:dyDescent="0.25">
      <c r="B307" s="1">
        <v>42433</v>
      </c>
      <c r="C307">
        <f>ASURB.MX!H295</f>
        <v>-1.8048449843661E-2</v>
      </c>
      <c r="D307">
        <f t="shared" si="45"/>
        <v>1.9006617469635479E-4</v>
      </c>
      <c r="E307" s="32">
        <f t="shared" si="44"/>
        <v>6.8542796917827236</v>
      </c>
      <c r="P307" s="1">
        <f t="shared" si="40"/>
        <v>42433</v>
      </c>
      <c r="Q307">
        <f t="shared" si="42"/>
        <v>-1.8048449843661E-2</v>
      </c>
      <c r="R307" s="33">
        <f t="shared" si="49"/>
        <v>1.8046579865523731E-4</v>
      </c>
      <c r="S307" s="32">
        <f t="shared" si="46"/>
        <v>6.8149372777231241</v>
      </c>
      <c r="AD307" s="1">
        <f t="shared" si="41"/>
        <v>42433</v>
      </c>
      <c r="AE307">
        <f t="shared" si="43"/>
        <v>-1.8048449843661E-2</v>
      </c>
      <c r="AF307" s="33">
        <f t="shared" si="48"/>
        <v>1.8434993003665453E-4</v>
      </c>
      <c r="AG307" s="32">
        <f t="shared" si="47"/>
        <v>6.8316736444525441</v>
      </c>
    </row>
    <row r="308" spans="2:33" x14ac:dyDescent="0.25">
      <c r="B308" s="1">
        <v>42436</v>
      </c>
      <c r="C308">
        <f>ASURB.MX!H296</f>
        <v>-6.2362473842479497E-3</v>
      </c>
      <c r="D308">
        <f t="shared" si="45"/>
        <v>2.1489316201365023E-4</v>
      </c>
      <c r="E308" s="32">
        <f t="shared" si="44"/>
        <v>8.2643922872957329</v>
      </c>
      <c r="P308" s="1">
        <f t="shared" si="40"/>
        <v>42436</v>
      </c>
      <c r="Q308">
        <f t="shared" si="42"/>
        <v>-6.2362473842479497E-3</v>
      </c>
      <c r="R308" s="33">
        <f t="shared" si="49"/>
        <v>2.1547481499429449E-4</v>
      </c>
      <c r="S308" s="32">
        <f t="shared" si="46"/>
        <v>8.2621777664231342</v>
      </c>
      <c r="AD308" s="1">
        <f t="shared" si="41"/>
        <v>42436</v>
      </c>
      <c r="AE308">
        <f t="shared" si="43"/>
        <v>-6.2362473842479497E-3</v>
      </c>
      <c r="AF308" s="33">
        <f t="shared" si="48"/>
        <v>2.0605482818114796E-4</v>
      </c>
      <c r="AG308" s="32">
        <f t="shared" si="47"/>
        <v>8.2986283015316857</v>
      </c>
    </row>
    <row r="309" spans="2:33" x14ac:dyDescent="0.25">
      <c r="B309" s="1">
        <v>42437</v>
      </c>
      <c r="C309">
        <f>ASURB.MX!H297</f>
        <v>1.2829780455150722E-2</v>
      </c>
      <c r="D309">
        <f t="shared" si="45"/>
        <v>1.9661002049702872E-4</v>
      </c>
      <c r="E309" s="32">
        <f t="shared" si="44"/>
        <v>7.6970814787367363</v>
      </c>
      <c r="P309" s="1">
        <f t="shared" si="40"/>
        <v>42437</v>
      </c>
      <c r="Q309">
        <f t="shared" si="42"/>
        <v>1.2829780455150722E-2</v>
      </c>
      <c r="R309" s="33">
        <f t="shared" si="49"/>
        <v>1.7415311332911679E-4</v>
      </c>
      <c r="S309" s="32">
        <f t="shared" si="46"/>
        <v>7.71041160753862</v>
      </c>
      <c r="AD309" s="1">
        <f t="shared" si="41"/>
        <v>42437</v>
      </c>
      <c r="AE309">
        <f t="shared" si="43"/>
        <v>1.2829780455150722E-2</v>
      </c>
      <c r="AF309" s="33">
        <f t="shared" si="48"/>
        <v>1.9227256020469346E-4</v>
      </c>
      <c r="AG309" s="32">
        <f t="shared" si="47"/>
        <v>7.7005032251753676</v>
      </c>
    </row>
    <row r="310" spans="2:33" x14ac:dyDescent="0.25">
      <c r="B310" s="1">
        <v>42438</v>
      </c>
      <c r="C310">
        <f>ASURB.MX!H298</f>
        <v>-1.266940329885154E-2</v>
      </c>
      <c r="D310">
        <f t="shared" si="45"/>
        <v>1.9971356795609114E-4</v>
      </c>
      <c r="E310" s="32">
        <f t="shared" si="44"/>
        <v>7.7149064226647805</v>
      </c>
      <c r="P310" s="1">
        <f t="shared" si="40"/>
        <v>42438</v>
      </c>
      <c r="Q310">
        <f t="shared" si="42"/>
        <v>-1.266940329885154E-2</v>
      </c>
      <c r="R310" s="33">
        <f t="shared" si="49"/>
        <v>2.0738732825680714E-4</v>
      </c>
      <c r="S310" s="32">
        <f t="shared" si="46"/>
        <v>7.7069417081538267</v>
      </c>
      <c r="AD310" s="1">
        <f t="shared" si="41"/>
        <v>42438</v>
      </c>
      <c r="AE310">
        <f t="shared" si="43"/>
        <v>-1.266940329885154E-2</v>
      </c>
      <c r="AF310" s="33">
        <f t="shared" si="48"/>
        <v>1.9520380922157817E-4</v>
      </c>
      <c r="AG310" s="32">
        <f t="shared" si="47"/>
        <v>7.7191782156677524</v>
      </c>
    </row>
    <row r="311" spans="2:33" x14ac:dyDescent="0.25">
      <c r="B311" s="1">
        <v>42439</v>
      </c>
      <c r="C311">
        <f>ASURB.MX!H299</f>
        <v>-1.0398270688800707E-2</v>
      </c>
      <c r="D311">
        <f t="shared" si="45"/>
        <v>2.0127620281064869E-4</v>
      </c>
      <c r="E311" s="32">
        <f t="shared" si="44"/>
        <v>7.9736401150890437</v>
      </c>
      <c r="P311" s="1">
        <f t="shared" si="40"/>
        <v>42439</v>
      </c>
      <c r="Q311">
        <f t="shared" si="42"/>
        <v>-1.0398270688800707E-2</v>
      </c>
      <c r="R311" s="33">
        <f t="shared" si="49"/>
        <v>1.8718478727025294E-4</v>
      </c>
      <c r="S311" s="32">
        <f t="shared" si="46"/>
        <v>8.0057816726700608</v>
      </c>
      <c r="AD311" s="1">
        <f t="shared" si="41"/>
        <v>42439</v>
      </c>
      <c r="AE311">
        <f t="shared" si="43"/>
        <v>-1.0398270688800707E-2</v>
      </c>
      <c r="AF311" s="33">
        <f t="shared" si="48"/>
        <v>1.9691600249595038E-4</v>
      </c>
      <c r="AG311" s="32">
        <f t="shared" si="47"/>
        <v>7.9836462208744825</v>
      </c>
    </row>
    <row r="312" spans="2:33" x14ac:dyDescent="0.25">
      <c r="B312" s="1">
        <v>42440</v>
      </c>
      <c r="C312">
        <f>ASURB.MX!H300</f>
        <v>1.9339370386352063E-2</v>
      </c>
      <c r="D312">
        <f t="shared" si="45"/>
        <v>1.9596656382602255E-4</v>
      </c>
      <c r="E312" s="32">
        <f t="shared" si="44"/>
        <v>6.6290202742537847</v>
      </c>
      <c r="P312" s="1">
        <f t="shared" si="40"/>
        <v>42440</v>
      </c>
      <c r="Q312">
        <f t="shared" si="42"/>
        <v>1.9339370386352063E-2</v>
      </c>
      <c r="R312" s="33">
        <f t="shared" si="49"/>
        <v>1.9613842316566749E-4</v>
      </c>
      <c r="S312" s="32">
        <f t="shared" si="46"/>
        <v>6.6298159715785134</v>
      </c>
      <c r="AD312" s="1">
        <f t="shared" si="41"/>
        <v>42440</v>
      </c>
      <c r="AE312">
        <f t="shared" si="43"/>
        <v>1.9339370386352063E-2</v>
      </c>
      <c r="AF312" s="33">
        <f t="shared" si="48"/>
        <v>1.9275953101495247E-4</v>
      </c>
      <c r="AG312" s="32">
        <f t="shared" si="47"/>
        <v>6.6137674679850038</v>
      </c>
    </row>
    <row r="313" spans="2:33" x14ac:dyDescent="0.25">
      <c r="B313" s="1">
        <v>42443</v>
      </c>
      <c r="C313">
        <f>ASURB.MX!H301</f>
        <v>-2.384905550034826E-4</v>
      </c>
      <c r="D313">
        <f t="shared" si="45"/>
        <v>2.2465192804563134E-4</v>
      </c>
      <c r="E313" s="32">
        <f t="shared" si="44"/>
        <v>8.4007051583971908</v>
      </c>
      <c r="P313" s="1">
        <f t="shared" si="40"/>
        <v>42443</v>
      </c>
      <c r="Q313">
        <f t="shared" si="42"/>
        <v>-2.384905550034826E-4</v>
      </c>
      <c r="R313" s="33">
        <f t="shared" si="49"/>
        <v>2.2345723422713561E-4</v>
      </c>
      <c r="S313" s="32">
        <f t="shared" si="46"/>
        <v>8.4060359727012006</v>
      </c>
      <c r="AD313" s="1">
        <f t="shared" si="41"/>
        <v>42443</v>
      </c>
      <c r="AE313">
        <f t="shared" si="43"/>
        <v>-2.384905550034826E-4</v>
      </c>
      <c r="AF313" s="33">
        <f t="shared" si="48"/>
        <v>2.171545231129415E-4</v>
      </c>
      <c r="AG313" s="32">
        <f t="shared" si="47"/>
        <v>8.4346394468491859</v>
      </c>
    </row>
    <row r="314" spans="2:33" x14ac:dyDescent="0.25">
      <c r="B314" s="1">
        <v>42444</v>
      </c>
      <c r="C314">
        <f>ASURB.MX!H302</f>
        <v>-3.2246610572616344E-3</v>
      </c>
      <c r="D314">
        <f t="shared" si="45"/>
        <v>1.9837727623464975E-4</v>
      </c>
      <c r="E314" s="32">
        <f t="shared" si="44"/>
        <v>8.4729224145742705</v>
      </c>
      <c r="P314" s="1">
        <f t="shared" si="40"/>
        <v>42444</v>
      </c>
      <c r="Q314">
        <f t="shared" si="42"/>
        <v>-3.2246610572616344E-3</v>
      </c>
      <c r="R314" s="33">
        <f t="shared" si="49"/>
        <v>1.7790433047709588E-4</v>
      </c>
      <c r="S314" s="32">
        <f t="shared" si="46"/>
        <v>8.5758150102632129</v>
      </c>
      <c r="AD314" s="1">
        <f t="shared" si="41"/>
        <v>42444</v>
      </c>
      <c r="AE314">
        <f t="shared" si="43"/>
        <v>-3.2246610572616344E-3</v>
      </c>
      <c r="AF314" s="33">
        <f t="shared" si="48"/>
        <v>1.9634817506188878E-4</v>
      </c>
      <c r="AG314" s="32">
        <f t="shared" si="47"/>
        <v>8.4826618882982423</v>
      </c>
    </row>
    <row r="315" spans="2:33" x14ac:dyDescent="0.25">
      <c r="B315" s="1">
        <v>42445</v>
      </c>
      <c r="C315">
        <f>ASURB.MX!H303</f>
        <v>1.0759781051154079E-3</v>
      </c>
      <c r="D315">
        <f t="shared" si="45"/>
        <v>1.8220702018605859E-4</v>
      </c>
      <c r="E315" s="32">
        <f t="shared" si="44"/>
        <v>8.604013123479783</v>
      </c>
      <c r="P315" s="1">
        <f t="shared" si="40"/>
        <v>42445</v>
      </c>
      <c r="Q315">
        <f t="shared" si="42"/>
        <v>1.0759781051154079E-3</v>
      </c>
      <c r="R315" s="33">
        <f t="shared" si="49"/>
        <v>1.9028692687642025E-4</v>
      </c>
      <c r="S315" s="32">
        <f t="shared" si="46"/>
        <v>8.5608933614418792</v>
      </c>
      <c r="AD315" s="1">
        <f t="shared" si="41"/>
        <v>42445</v>
      </c>
      <c r="AE315">
        <f t="shared" si="43"/>
        <v>1.0759781051154079E-3</v>
      </c>
      <c r="AF315" s="33">
        <f t="shared" si="48"/>
        <v>1.8226773443767692E-4</v>
      </c>
      <c r="AG315" s="32">
        <f t="shared" si="47"/>
        <v>8.6036820797399862</v>
      </c>
    </row>
    <row r="316" spans="2:33" x14ac:dyDescent="0.25">
      <c r="B316" s="1">
        <v>42446</v>
      </c>
      <c r="C316">
        <f>ASURB.MX!H304</f>
        <v>1.4316513861895435E-2</v>
      </c>
      <c r="D316">
        <f t="shared" si="45"/>
        <v>1.7036510918208653E-4</v>
      </c>
      <c r="E316" s="32">
        <f t="shared" si="44"/>
        <v>7.4744884039334281</v>
      </c>
      <c r="P316" s="1">
        <f t="shared" si="40"/>
        <v>42446</v>
      </c>
      <c r="Q316">
        <f t="shared" si="42"/>
        <v>1.4316513861895435E-2</v>
      </c>
      <c r="R316" s="33">
        <f t="shared" si="49"/>
        <v>1.6523631908318736E-4</v>
      </c>
      <c r="S316" s="32">
        <f t="shared" si="46"/>
        <v>7.46771305945256</v>
      </c>
      <c r="AD316" s="1">
        <f t="shared" si="41"/>
        <v>42446</v>
      </c>
      <c r="AE316">
        <f t="shared" si="43"/>
        <v>1.4316513861895435E-2</v>
      </c>
      <c r="AF316" s="33">
        <f t="shared" si="48"/>
        <v>1.7106422030921953E-4</v>
      </c>
      <c r="AG316" s="32">
        <f t="shared" si="47"/>
        <v>7.4753099774471927</v>
      </c>
    </row>
    <row r="317" spans="2:33" x14ac:dyDescent="0.25">
      <c r="B317" s="1">
        <v>42447</v>
      </c>
      <c r="C317">
        <f>ASURB.MX!H305</f>
        <v>1.3766001371792833E-2</v>
      </c>
      <c r="D317">
        <f t="shared" si="45"/>
        <v>1.8719900349725216E-4</v>
      </c>
      <c r="E317" s="32">
        <f t="shared" si="44"/>
        <v>7.5710316796625126</v>
      </c>
      <c r="P317" s="1">
        <f t="shared" si="40"/>
        <v>42447</v>
      </c>
      <c r="Q317">
        <f t="shared" si="42"/>
        <v>1.3766001371792833E-2</v>
      </c>
      <c r="R317" s="33">
        <f t="shared" si="49"/>
        <v>1.9858499810496602E-4</v>
      </c>
      <c r="S317" s="32">
        <f t="shared" si="46"/>
        <v>7.570027941821575</v>
      </c>
      <c r="AD317" s="1">
        <f t="shared" si="41"/>
        <v>42447</v>
      </c>
      <c r="AE317">
        <f t="shared" si="43"/>
        <v>1.3766001371792833E-2</v>
      </c>
      <c r="AF317" s="33">
        <f t="shared" si="48"/>
        <v>1.8392644297596927E-4</v>
      </c>
      <c r="AG317" s="32">
        <f t="shared" si="47"/>
        <v>7.5706562721440109</v>
      </c>
    </row>
    <row r="318" spans="2:33" x14ac:dyDescent="0.25">
      <c r="B318" s="1">
        <v>42451</v>
      </c>
      <c r="C318">
        <f>ASURB.MX!H306</f>
        <v>1.0057629296900433E-2</v>
      </c>
      <c r="D318">
        <f t="shared" si="45"/>
        <v>1.9648907244056597E-4</v>
      </c>
      <c r="E318" s="32">
        <f t="shared" si="44"/>
        <v>8.0200867785454744</v>
      </c>
      <c r="P318" s="1">
        <f t="shared" si="40"/>
        <v>42451</v>
      </c>
      <c r="Q318">
        <f t="shared" si="42"/>
        <v>1.0057629296900433E-2</v>
      </c>
      <c r="R318" s="33">
        <f t="shared" si="49"/>
        <v>1.8565340273233208E-4</v>
      </c>
      <c r="S318" s="32">
        <f t="shared" si="46"/>
        <v>8.0467647716437654</v>
      </c>
      <c r="AD318" s="1">
        <f t="shared" si="41"/>
        <v>42451</v>
      </c>
      <c r="AE318">
        <f t="shared" si="43"/>
        <v>1.0057629296900433E-2</v>
      </c>
      <c r="AF318" s="33">
        <f t="shared" si="48"/>
        <v>1.9169574202560318E-4</v>
      </c>
      <c r="AG318" s="32">
        <f t="shared" si="47"/>
        <v>8.0319112191162709</v>
      </c>
    </row>
    <row r="319" spans="2:33" x14ac:dyDescent="0.25">
      <c r="B319" s="1">
        <v>42452</v>
      </c>
      <c r="C319">
        <f>ASURB.MX!H307</f>
        <v>-1.0019062809735654E-2</v>
      </c>
      <c r="D319">
        <f t="shared" si="45"/>
        <v>1.9194815386354533E-4</v>
      </c>
      <c r="E319" s="32">
        <f t="shared" si="44"/>
        <v>8.0353231025263838</v>
      </c>
      <c r="P319" s="1">
        <f t="shared" si="40"/>
        <v>42452</v>
      </c>
      <c r="Q319">
        <f t="shared" si="42"/>
        <v>-1.0019062809735654E-2</v>
      </c>
      <c r="R319" s="33">
        <f t="shared" si="49"/>
        <v>1.9022439501070488E-4</v>
      </c>
      <c r="S319" s="32">
        <f t="shared" si="46"/>
        <v>8.0396050715848091</v>
      </c>
      <c r="AD319" s="1">
        <f t="shared" si="41"/>
        <v>42452</v>
      </c>
      <c r="AE319">
        <f t="shared" si="43"/>
        <v>-1.0019062809735654E-2</v>
      </c>
      <c r="AF319" s="33">
        <f t="shared" si="48"/>
        <v>1.8824057451667208E-4</v>
      </c>
      <c r="AG319" s="32">
        <f t="shared" si="47"/>
        <v>8.0445273665993149</v>
      </c>
    </row>
    <row r="320" spans="2:33" x14ac:dyDescent="0.25">
      <c r="B320" s="1">
        <v>42457</v>
      </c>
      <c r="C320">
        <f>ASURB.MX!H308</f>
        <v>4.2124985070080096E-3</v>
      </c>
      <c r="D320">
        <f t="shared" si="45"/>
        <v>1.8884325211283292E-4</v>
      </c>
      <c r="E320" s="32">
        <f t="shared" si="44"/>
        <v>8.4806256594732385</v>
      </c>
      <c r="P320" s="1">
        <f t="shared" si="40"/>
        <v>42457</v>
      </c>
      <c r="Q320">
        <f t="shared" si="42"/>
        <v>4.2124985070080096E-3</v>
      </c>
      <c r="R320" s="33">
        <f t="shared" si="49"/>
        <v>1.8346601544914725E-4</v>
      </c>
      <c r="S320" s="32">
        <f t="shared" si="46"/>
        <v>8.5067594162647175</v>
      </c>
      <c r="AD320" s="1">
        <f t="shared" si="41"/>
        <v>42457</v>
      </c>
      <c r="AE320">
        <f t="shared" si="43"/>
        <v>4.2124985070080096E-3</v>
      </c>
      <c r="AF320" s="33">
        <f t="shared" si="48"/>
        <v>1.8564537005379242E-4</v>
      </c>
      <c r="AG320" s="32">
        <f t="shared" si="47"/>
        <v>8.4960860725915417</v>
      </c>
    </row>
    <row r="321" spans="2:33" x14ac:dyDescent="0.25">
      <c r="B321" s="1">
        <v>42458</v>
      </c>
      <c r="C321">
        <f>ASURB.MX!H309</f>
        <v>6.3432127623896722E-3</v>
      </c>
      <c r="D321">
        <f t="shared" si="45"/>
        <v>1.7677483034912283E-4</v>
      </c>
      <c r="E321" s="32">
        <f t="shared" si="44"/>
        <v>8.4130202219005046</v>
      </c>
      <c r="P321" s="1">
        <f t="shared" si="40"/>
        <v>42458</v>
      </c>
      <c r="Q321">
        <f t="shared" si="42"/>
        <v>6.3432127623896722E-3</v>
      </c>
      <c r="R321" s="33">
        <f t="shared" si="49"/>
        <v>1.7369875522989914E-4</v>
      </c>
      <c r="S321" s="32">
        <f t="shared" si="46"/>
        <v>8.4265436266951337</v>
      </c>
      <c r="AD321" s="1">
        <f t="shared" si="41"/>
        <v>42458</v>
      </c>
      <c r="AE321">
        <f t="shared" si="43"/>
        <v>6.3432127623896722E-3</v>
      </c>
      <c r="AF321" s="33">
        <f t="shared" si="48"/>
        <v>1.7523378622528871E-4</v>
      </c>
      <c r="AG321" s="32">
        <f t="shared" si="47"/>
        <v>8.4197743127688369</v>
      </c>
    </row>
    <row r="322" spans="2:33" x14ac:dyDescent="0.25">
      <c r="B322" s="1">
        <v>42459</v>
      </c>
      <c r="C322">
        <f>ASURB.MX!H310</f>
        <v>-2.3614415279414262E-2</v>
      </c>
      <c r="D322">
        <f t="shared" si="45"/>
        <v>1.714964776276592E-4</v>
      </c>
      <c r="E322" s="32">
        <f t="shared" si="44"/>
        <v>5.4193323060480445</v>
      </c>
      <c r="P322" s="1">
        <f t="shared" si="40"/>
        <v>42459</v>
      </c>
      <c r="Q322">
        <f t="shared" si="42"/>
        <v>-2.3614415279414262E-2</v>
      </c>
      <c r="R322" s="33">
        <f t="shared" si="49"/>
        <v>1.7234196134933915E-4</v>
      </c>
      <c r="S322" s="32">
        <f t="shared" si="46"/>
        <v>5.4303663197171623</v>
      </c>
      <c r="AD322" s="1">
        <f t="shared" si="41"/>
        <v>42459</v>
      </c>
      <c r="AE322">
        <f t="shared" si="43"/>
        <v>-2.3614415279414262E-2</v>
      </c>
      <c r="AF322" s="33">
        <f t="shared" si="48"/>
        <v>1.699736952420514E-4</v>
      </c>
      <c r="AG322" s="32">
        <f t="shared" si="47"/>
        <v>5.3991203477467762</v>
      </c>
    </row>
    <row r="323" spans="2:33" x14ac:dyDescent="0.25">
      <c r="B323" s="1">
        <v>42460</v>
      </c>
      <c r="C323">
        <f>ASURB.MX!H311</f>
        <v>2.0889832905392838E-2</v>
      </c>
      <c r="D323">
        <f t="shared" si="45"/>
        <v>2.3066818967593461E-4</v>
      </c>
      <c r="E323" s="32">
        <f t="shared" si="44"/>
        <v>6.4826997788294225</v>
      </c>
      <c r="P323" s="1">
        <f t="shared" si="40"/>
        <v>42460</v>
      </c>
      <c r="Q323">
        <f t="shared" si="42"/>
        <v>2.0889832905392838E-2</v>
      </c>
      <c r="R323" s="33">
        <f t="shared" si="49"/>
        <v>2.3996915985438137E-4</v>
      </c>
      <c r="S323" s="32">
        <f t="shared" si="46"/>
        <v>6.5164951360923133</v>
      </c>
      <c r="AD323" s="1">
        <f t="shared" si="41"/>
        <v>42460</v>
      </c>
      <c r="AE323">
        <f t="shared" si="43"/>
        <v>2.0889832905392838E-2</v>
      </c>
      <c r="AF323" s="33">
        <f t="shared" si="48"/>
        <v>2.1950415500671973E-4</v>
      </c>
      <c r="AG323" s="32">
        <f t="shared" si="47"/>
        <v>6.4360899271632865</v>
      </c>
    </row>
    <row r="324" spans="2:33" x14ac:dyDescent="0.25">
      <c r="B324" s="1">
        <v>42461</v>
      </c>
      <c r="C324">
        <f>ASURB.MX!H312</f>
        <v>-1.4163799144797392E-2</v>
      </c>
      <c r="D324">
        <f t="shared" si="45"/>
        <v>2.5521799863259396E-4</v>
      </c>
      <c r="E324" s="32">
        <f t="shared" si="44"/>
        <v>7.4873460141326635</v>
      </c>
      <c r="P324" s="1">
        <f t="shared" si="40"/>
        <v>42461</v>
      </c>
      <c r="Q324">
        <f t="shared" si="42"/>
        <v>-1.4163799144797392E-2</v>
      </c>
      <c r="R324" s="33">
        <f t="shared" si="49"/>
        <v>2.2799222154259671E-4</v>
      </c>
      <c r="S324" s="32">
        <f t="shared" si="46"/>
        <v>7.5062865431063628</v>
      </c>
      <c r="AD324" s="1">
        <f t="shared" si="41"/>
        <v>42461</v>
      </c>
      <c r="AE324">
        <f t="shared" si="43"/>
        <v>-1.4163799144797392E-2</v>
      </c>
      <c r="AF324" s="33">
        <f t="shared" si="48"/>
        <v>2.4305713928458151E-4</v>
      </c>
      <c r="AG324" s="32">
        <f t="shared" si="47"/>
        <v>7.4968393308223868</v>
      </c>
    </row>
    <row r="325" spans="2:33" x14ac:dyDescent="0.25">
      <c r="B325" s="1">
        <v>42464</v>
      </c>
      <c r="C325">
        <f>ASURB.MX!H313</f>
        <v>-7.7075014420142866E-3</v>
      </c>
      <c r="D325">
        <f t="shared" si="45"/>
        <v>2.429387110235869E-4</v>
      </c>
      <c r="E325" s="32">
        <f t="shared" si="44"/>
        <v>8.078172288662385</v>
      </c>
      <c r="P325" s="1">
        <f t="shared" si="40"/>
        <v>42464</v>
      </c>
      <c r="Q325">
        <f t="shared" si="42"/>
        <v>-7.7075014420142866E-3</v>
      </c>
      <c r="R325" s="33">
        <f t="shared" si="49"/>
        <v>2.305065248878341E-4</v>
      </c>
      <c r="S325" s="32">
        <f t="shared" si="46"/>
        <v>8.117513831336753</v>
      </c>
      <c r="AD325" s="1">
        <f t="shared" si="41"/>
        <v>42464</v>
      </c>
      <c r="AE325">
        <f t="shared" si="43"/>
        <v>-7.7075014420142866E-3</v>
      </c>
      <c r="AF325" s="33">
        <f t="shared" si="48"/>
        <v>2.3588853920296186E-4</v>
      </c>
      <c r="AG325" s="32">
        <f t="shared" si="47"/>
        <v>8.100313662429814</v>
      </c>
    </row>
    <row r="326" spans="2:33" x14ac:dyDescent="0.25">
      <c r="B326" s="1">
        <v>42465</v>
      </c>
      <c r="C326">
        <f>ASURB.MX!H314</f>
        <v>-4.2508484050533561E-3</v>
      </c>
      <c r="D326">
        <f t="shared" si="45"/>
        <v>2.1769212057495395E-4</v>
      </c>
      <c r="E326" s="32">
        <f t="shared" si="44"/>
        <v>8.3494229680737533</v>
      </c>
      <c r="P326" s="1">
        <f t="shared" si="40"/>
        <v>42465</v>
      </c>
      <c r="Q326">
        <f t="shared" si="42"/>
        <v>-4.2508484050533561E-3</v>
      </c>
      <c r="R326" s="33">
        <f t="shared" si="49"/>
        <v>2.0425736926943147E-4</v>
      </c>
      <c r="S326" s="32">
        <f t="shared" si="46"/>
        <v>8.4076643340220159</v>
      </c>
      <c r="AD326" s="1">
        <f t="shared" si="41"/>
        <v>42465</v>
      </c>
      <c r="AE326">
        <f t="shared" si="43"/>
        <v>-4.2508484050533561E-3</v>
      </c>
      <c r="AF326" s="33">
        <f t="shared" si="48"/>
        <v>2.1610710561122793E-4</v>
      </c>
      <c r="AG326" s="32">
        <f t="shared" si="47"/>
        <v>8.3561218001237307</v>
      </c>
    </row>
    <row r="327" spans="2:33" x14ac:dyDescent="0.25">
      <c r="B327" s="1">
        <v>42466</v>
      </c>
      <c r="C327">
        <f>ASURB.MX!H315</f>
        <v>5.8599090380020025E-3</v>
      </c>
      <c r="D327">
        <f t="shared" si="45"/>
        <v>1.9594402753466607E-4</v>
      </c>
      <c r="E327" s="32">
        <f t="shared" si="44"/>
        <v>8.3624348657665539</v>
      </c>
      <c r="P327" s="1">
        <f t="shared" si="40"/>
        <v>42466</v>
      </c>
      <c r="Q327">
        <f t="shared" si="42"/>
        <v>5.8599090380020025E-3</v>
      </c>
      <c r="R327" s="33">
        <f t="shared" si="49"/>
        <v>1.9750538285596617E-4</v>
      </c>
      <c r="S327" s="32">
        <f t="shared" si="46"/>
        <v>8.3558834630095742</v>
      </c>
      <c r="AD327" s="1">
        <f t="shared" si="41"/>
        <v>42466</v>
      </c>
      <c r="AE327">
        <f t="shared" si="43"/>
        <v>5.8599090380020025E-3</v>
      </c>
      <c r="AF327" s="33">
        <f t="shared" si="48"/>
        <v>1.9744331778120014E-4</v>
      </c>
      <c r="AG327" s="32">
        <f t="shared" si="47"/>
        <v>8.3561431051724355</v>
      </c>
    </row>
    <row r="328" spans="2:33" x14ac:dyDescent="0.25">
      <c r="B328" s="1">
        <v>42467</v>
      </c>
      <c r="C328">
        <f>ASURB.MX!H316</f>
        <v>2.5474696414254924E-2</v>
      </c>
      <c r="D328">
        <f t="shared" si="45"/>
        <v>1.8349331729555725E-4</v>
      </c>
      <c r="E328" s="32">
        <f t="shared" si="44"/>
        <v>5.0666358944524035</v>
      </c>
      <c r="P328" s="1">
        <f t="shared" si="40"/>
        <v>42467</v>
      </c>
      <c r="Q328">
        <f t="shared" si="42"/>
        <v>2.5474696414254924E-2</v>
      </c>
      <c r="R328" s="33">
        <f t="shared" si="49"/>
        <v>1.8491109354830696E-4</v>
      </c>
      <c r="S328" s="32">
        <f t="shared" si="46"/>
        <v>5.0860560635635697</v>
      </c>
      <c r="AD328" s="1">
        <f t="shared" si="41"/>
        <v>42467</v>
      </c>
      <c r="AE328">
        <f t="shared" si="43"/>
        <v>2.5474696414254924E-2</v>
      </c>
      <c r="AF328" s="33">
        <f t="shared" si="48"/>
        <v>1.8553393220362437E-4</v>
      </c>
      <c r="AG328" s="32">
        <f t="shared" si="47"/>
        <v>5.0944750909254495</v>
      </c>
    </row>
    <row r="329" spans="2:33" x14ac:dyDescent="0.25">
      <c r="B329" s="1">
        <v>42468</v>
      </c>
      <c r="C329">
        <f>ASURB.MX!H317</f>
        <v>-1.5302485577219449E-4</v>
      </c>
      <c r="D329">
        <f t="shared" si="45"/>
        <v>2.496846744643127E-4</v>
      </c>
      <c r="E329" s="32">
        <f t="shared" si="44"/>
        <v>8.2952179536390176</v>
      </c>
      <c r="P329" s="1">
        <f t="shared" si="40"/>
        <v>42468</v>
      </c>
      <c r="Q329">
        <f t="shared" si="42"/>
        <v>-1.5302485577219449E-4</v>
      </c>
      <c r="R329" s="33">
        <f t="shared" si="49"/>
        <v>2.6693236782650959E-4</v>
      </c>
      <c r="S329" s="32">
        <f t="shared" si="46"/>
        <v>8.2284275108043996</v>
      </c>
      <c r="AD329" s="1">
        <f t="shared" si="41"/>
        <v>42468</v>
      </c>
      <c r="AE329">
        <f t="shared" si="43"/>
        <v>-1.5302485577219449E-4</v>
      </c>
      <c r="AF329" s="33">
        <f t="shared" si="48"/>
        <v>2.4024972990411515E-4</v>
      </c>
      <c r="AG329" s="32">
        <f t="shared" si="47"/>
        <v>8.3337341665685116</v>
      </c>
    </row>
    <row r="330" spans="2:33" x14ac:dyDescent="0.25">
      <c r="B330" s="1">
        <v>42471</v>
      </c>
      <c r="C330">
        <f>ASURB.MX!H318</f>
        <v>-1.4751102447525821E-2</v>
      </c>
      <c r="D330">
        <f t="shared" si="45"/>
        <v>2.1497260945996369E-4</v>
      </c>
      <c r="E330" s="32">
        <f t="shared" si="44"/>
        <v>7.4328011074877667</v>
      </c>
      <c r="P330" s="1">
        <f t="shared" si="40"/>
        <v>42471</v>
      </c>
      <c r="Q330">
        <f t="shared" si="42"/>
        <v>-1.4751102447525821E-2</v>
      </c>
      <c r="R330" s="33">
        <f t="shared" si="49"/>
        <v>1.7556541675995947E-4</v>
      </c>
      <c r="S330" s="32">
        <f t="shared" si="46"/>
        <v>7.4081031347894246</v>
      </c>
      <c r="AD330" s="1">
        <f t="shared" si="41"/>
        <v>42471</v>
      </c>
      <c r="AE330">
        <f t="shared" si="43"/>
        <v>-1.4751102447525821E-2</v>
      </c>
      <c r="AF330" s="33">
        <f t="shared" si="48"/>
        <v>2.1315797064800187E-4</v>
      </c>
      <c r="AG330" s="32">
        <f t="shared" si="47"/>
        <v>7.4326612252011151</v>
      </c>
    </row>
    <row r="331" spans="2:33" x14ac:dyDescent="0.25">
      <c r="B331" s="1">
        <v>42472</v>
      </c>
      <c r="C331">
        <f>ASURB.MX!H319</f>
        <v>-1.6699698949132567E-3</v>
      </c>
      <c r="D331">
        <f t="shared" si="45"/>
        <v>2.1830867979505636E-4</v>
      </c>
      <c r="E331" s="32">
        <f t="shared" si="44"/>
        <v>8.416825964624719</v>
      </c>
      <c r="P331" s="1">
        <f t="shared" si="40"/>
        <v>42472</v>
      </c>
      <c r="Q331">
        <f t="shared" si="42"/>
        <v>-1.6699698949132567E-3</v>
      </c>
      <c r="R331" s="33">
        <f t="shared" si="49"/>
        <v>2.43034788005705E-4</v>
      </c>
      <c r="S331" s="32">
        <f t="shared" si="46"/>
        <v>8.3108310661591123</v>
      </c>
      <c r="AD331" s="1">
        <f t="shared" si="41"/>
        <v>42472</v>
      </c>
      <c r="AE331">
        <f t="shared" si="43"/>
        <v>-1.6699698949132567E-3</v>
      </c>
      <c r="AF331" s="33">
        <f t="shared" si="48"/>
        <v>2.1587335863148489E-4</v>
      </c>
      <c r="AG331" s="32">
        <f t="shared" si="47"/>
        <v>8.4278999420325516</v>
      </c>
    </row>
    <row r="332" spans="2:33" x14ac:dyDescent="0.25">
      <c r="B332" s="1">
        <v>42473</v>
      </c>
      <c r="C332">
        <f>ASURB.MX!H320</f>
        <v>6.0446876548137136E-3</v>
      </c>
      <c r="D332">
        <f t="shared" si="45"/>
        <v>1.9450193522749039E-4</v>
      </c>
      <c r="E332" s="32">
        <f t="shared" si="44"/>
        <v>8.3572129937793633</v>
      </c>
      <c r="P332" s="1">
        <f t="shared" si="40"/>
        <v>42473</v>
      </c>
      <c r="Q332">
        <f t="shared" si="42"/>
        <v>6.0446876548137136E-3</v>
      </c>
      <c r="R332" s="33">
        <f t="shared" si="49"/>
        <v>1.6878316082330678E-4</v>
      </c>
      <c r="S332" s="32">
        <f t="shared" si="46"/>
        <v>8.4704153230799122</v>
      </c>
      <c r="AD332" s="1">
        <f t="shared" si="41"/>
        <v>42473</v>
      </c>
      <c r="AE332">
        <f t="shared" si="43"/>
        <v>6.0446876548137136E-3</v>
      </c>
      <c r="AF332" s="33">
        <f t="shared" si="48"/>
        <v>1.9569723336656172E-4</v>
      </c>
      <c r="AG332" s="32">
        <f t="shared" si="47"/>
        <v>8.3522337707160634</v>
      </c>
    </row>
    <row r="333" spans="2:33" x14ac:dyDescent="0.25">
      <c r="B333" s="1">
        <v>42474</v>
      </c>
      <c r="C333">
        <f>ASURB.MX!H321</f>
        <v>-2.0107936981044513E-3</v>
      </c>
      <c r="D333">
        <f t="shared" si="45"/>
        <v>1.8280350168058389E-4</v>
      </c>
      <c r="E333" s="32">
        <f t="shared" si="44"/>
        <v>8.5849805056598782</v>
      </c>
      <c r="P333" s="1">
        <f t="shared" si="40"/>
        <v>42474</v>
      </c>
      <c r="Q333">
        <f t="shared" si="42"/>
        <v>-2.0107936981044513E-3</v>
      </c>
      <c r="R333" s="33">
        <f t="shared" si="49"/>
        <v>2.0385300525551601E-4</v>
      </c>
      <c r="S333" s="32">
        <f t="shared" si="46"/>
        <v>8.4782770390624211</v>
      </c>
      <c r="AD333" s="1">
        <f t="shared" si="41"/>
        <v>42474</v>
      </c>
      <c r="AE333">
        <f t="shared" si="43"/>
        <v>-2.0107936981044513E-3</v>
      </c>
      <c r="AF333" s="33">
        <f t="shared" si="48"/>
        <v>1.8448964372879987E-4</v>
      </c>
      <c r="AG333" s="32">
        <f t="shared" si="47"/>
        <v>8.5760011394515985</v>
      </c>
    </row>
    <row r="334" spans="2:33" x14ac:dyDescent="0.25">
      <c r="B334" s="1">
        <v>42475</v>
      </c>
      <c r="C334">
        <f>ASURB.MX!H322</f>
        <v>1.7801611905143871E-2</v>
      </c>
      <c r="D334">
        <f t="shared" si="45"/>
        <v>1.7111016078620762E-4</v>
      </c>
      <c r="E334" s="32">
        <f t="shared" si="44"/>
        <v>6.8211949951342081</v>
      </c>
      <c r="P334" s="1">
        <f t="shared" si="40"/>
        <v>42475</v>
      </c>
      <c r="Q334">
        <f t="shared" si="42"/>
        <v>1.7801611905143871E-2</v>
      </c>
      <c r="R334" s="33">
        <f t="shared" si="49"/>
        <v>1.6185413192386055E-4</v>
      </c>
      <c r="S334" s="32">
        <f t="shared" si="46"/>
        <v>6.7708953918179571</v>
      </c>
      <c r="AD334" s="1">
        <f t="shared" si="41"/>
        <v>42475</v>
      </c>
      <c r="AE334">
        <f t="shared" si="43"/>
        <v>1.7801611905143871E-2</v>
      </c>
      <c r="AF334" s="33">
        <f t="shared" si="48"/>
        <v>1.7297935154265086E-4</v>
      </c>
      <c r="AG334" s="32">
        <f t="shared" si="47"/>
        <v>6.8303428674448288</v>
      </c>
    </row>
    <row r="335" spans="2:33" x14ac:dyDescent="0.25">
      <c r="B335" s="1">
        <v>42478</v>
      </c>
      <c r="C335">
        <f>ASURB.MX!H323</f>
        <v>-3.0618518853133807E-2</v>
      </c>
      <c r="D335">
        <f t="shared" si="45"/>
        <v>2.0125142381344322E-4</v>
      </c>
      <c r="E335" s="32">
        <f t="shared" si="44"/>
        <v>3.8526347510404246</v>
      </c>
      <c r="P335" s="1">
        <f t="shared" ref="P335:P398" si="50">B335</f>
        <v>42478</v>
      </c>
      <c r="Q335">
        <f t="shared" si="42"/>
        <v>-3.0618518853133807E-2</v>
      </c>
      <c r="R335" s="33">
        <f t="shared" si="49"/>
        <v>2.2149068811023394E-4</v>
      </c>
      <c r="S335" s="32">
        <f t="shared" si="46"/>
        <v>4.1824748818327233</v>
      </c>
      <c r="AD335" s="1">
        <f t="shared" ref="AD335:AD398" si="51">P335</f>
        <v>42478</v>
      </c>
      <c r="AE335">
        <f t="shared" si="43"/>
        <v>-3.0618518853133807E-2</v>
      </c>
      <c r="AF335" s="33">
        <f t="shared" si="48"/>
        <v>1.9686446709527331E-4</v>
      </c>
      <c r="AG335" s="32">
        <f t="shared" si="47"/>
        <v>3.7708675287846489</v>
      </c>
    </row>
    <row r="336" spans="2:33" x14ac:dyDescent="0.25">
      <c r="B336" s="1">
        <v>42479</v>
      </c>
      <c r="C336">
        <f>ASURB.MX!H324</f>
        <v>1.0530509878441134E-2</v>
      </c>
      <c r="D336">
        <f t="shared" si="45"/>
        <v>2.9640950951943963E-4</v>
      </c>
      <c r="E336" s="32">
        <f t="shared" si="44"/>
        <v>7.7496522502362888</v>
      </c>
      <c r="P336" s="1">
        <f t="shared" si="50"/>
        <v>42479</v>
      </c>
      <c r="Q336">
        <f t="shared" ref="Q336:Q399" si="52">C336</f>
        <v>1.0530509878441134E-2</v>
      </c>
      <c r="R336" s="33">
        <f t="shared" si="49"/>
        <v>2.914352469481356E-4</v>
      </c>
      <c r="S336" s="32">
        <f t="shared" si="46"/>
        <v>7.760190906519286</v>
      </c>
      <c r="AD336" s="1">
        <f t="shared" si="51"/>
        <v>42479</v>
      </c>
      <c r="AE336">
        <f t="shared" ref="AE336:AE399" si="53">Q336</f>
        <v>1.0530509878441134E-2</v>
      </c>
      <c r="AF336" s="33">
        <f t="shared" si="48"/>
        <v>2.7825473041824279E-4</v>
      </c>
      <c r="AG336" s="32">
        <f t="shared" si="47"/>
        <v>7.7884479497129231</v>
      </c>
    </row>
    <row r="337" spans="2:33" x14ac:dyDescent="0.25">
      <c r="B337" s="1">
        <v>42480</v>
      </c>
      <c r="C337">
        <f>ASURB.MX!H325</f>
        <v>-5.7585522805248604E-3</v>
      </c>
      <c r="D337">
        <f t="shared" si="45"/>
        <v>2.5938534642789895E-4</v>
      </c>
      <c r="E337" s="32">
        <f t="shared" ref="E337:E400" si="54">-LN(D337)-(C337^2)/D337</f>
        <v>8.1293515306600934</v>
      </c>
      <c r="P337" s="1">
        <f t="shared" si="50"/>
        <v>42480</v>
      </c>
      <c r="Q337">
        <f t="shared" si="52"/>
        <v>-5.7585522805248604E-3</v>
      </c>
      <c r="R337" s="33">
        <f t="shared" si="49"/>
        <v>2.1328841685132549E-4</v>
      </c>
      <c r="S337" s="32">
        <f t="shared" si="46"/>
        <v>8.2973906709334084</v>
      </c>
      <c r="AD337" s="1">
        <f t="shared" si="51"/>
        <v>42480</v>
      </c>
      <c r="AE337">
        <f t="shared" si="53"/>
        <v>-5.7585522805248604E-3</v>
      </c>
      <c r="AF337" s="33">
        <f t="shared" si="48"/>
        <v>2.5225932162088646E-4</v>
      </c>
      <c r="AG337" s="32">
        <f t="shared" si="47"/>
        <v>8.1535972508175938</v>
      </c>
    </row>
    <row r="338" spans="2:33" x14ac:dyDescent="0.25">
      <c r="B338" s="1">
        <v>42481</v>
      </c>
      <c r="C338">
        <f>ASURB.MX!H326</f>
        <v>-2.2892425201716058E-2</v>
      </c>
      <c r="D338">
        <f t="shared" ref="D338:D401" si="55">$H$14+(C337^2)*$I$14+$J$14*(D337)</f>
        <v>2.2541905133675037E-4</v>
      </c>
      <c r="E338" s="32">
        <f t="shared" si="54"/>
        <v>6.0727098620986819</v>
      </c>
      <c r="P338" s="1">
        <f t="shared" si="50"/>
        <v>42481</v>
      </c>
      <c r="Q338">
        <f t="shared" si="52"/>
        <v>-2.2892425201716058E-2</v>
      </c>
      <c r="R338" s="33">
        <f t="shared" si="49"/>
        <v>2.3362482277897379E-4</v>
      </c>
      <c r="S338" s="32">
        <f t="shared" ref="S338:S401" si="56">-LN(R338)-((Q338^2)/R338)</f>
        <v>6.1186114754557952</v>
      </c>
      <c r="AD338" s="1">
        <f t="shared" si="51"/>
        <v>42481</v>
      </c>
      <c r="AE338">
        <f t="shared" si="53"/>
        <v>-2.2892425201716058E-2</v>
      </c>
      <c r="AF338" s="33">
        <f t="shared" si="48"/>
        <v>2.2531838413656987E-4</v>
      </c>
      <c r="AG338" s="32">
        <f t="shared" ref="AG338:AG401" si="57">-LN(AF338)-((AE338^2)/AF338)</f>
        <v>6.0721178537168905</v>
      </c>
    </row>
    <row r="339" spans="2:33" x14ac:dyDescent="0.25">
      <c r="B339" s="1">
        <v>42482</v>
      </c>
      <c r="C339">
        <f>ASURB.MX!H327</f>
        <v>5.8518528647941532E-3</v>
      </c>
      <c r="D339">
        <f t="shared" si="55"/>
        <v>2.623574671360524E-4</v>
      </c>
      <c r="E339" s="32">
        <f t="shared" si="54"/>
        <v>8.1152777065439352</v>
      </c>
      <c r="P339" s="1">
        <f t="shared" si="50"/>
        <v>42482</v>
      </c>
      <c r="Q339">
        <f t="shared" si="52"/>
        <v>5.8518528647941532E-3</v>
      </c>
      <c r="R339" s="33">
        <f t="shared" si="49"/>
        <v>2.6213508351913522E-4</v>
      </c>
      <c r="S339" s="32">
        <f t="shared" si="56"/>
        <v>8.1160149704703333</v>
      </c>
      <c r="AD339" s="1">
        <f t="shared" si="51"/>
        <v>42482</v>
      </c>
      <c r="AE339">
        <f t="shared" si="53"/>
        <v>5.8518528647941532E-3</v>
      </c>
      <c r="AF339" s="33">
        <f t="shared" ref="AF339:AF402" si="58">$AJ$14+$AK$14*(AE338^2)+$AL$14*(AE337^2)+$AM$14*(AF338)</f>
        <v>2.5633209670452791E-4</v>
      </c>
      <c r="AG339" s="32">
        <f t="shared" si="57"/>
        <v>8.1354436696193186</v>
      </c>
    </row>
    <row r="340" spans="2:33" x14ac:dyDescent="0.25">
      <c r="B340" s="1">
        <v>42485</v>
      </c>
      <c r="C340">
        <f>ASURB.MX!H328</f>
        <v>1.735272461788356E-2</v>
      </c>
      <c r="D340">
        <f t="shared" si="55"/>
        <v>2.2752109717197219E-4</v>
      </c>
      <c r="E340" s="32">
        <f t="shared" si="54"/>
        <v>7.0647988847993775</v>
      </c>
      <c r="P340" s="1">
        <f t="shared" si="50"/>
        <v>42485</v>
      </c>
      <c r="Q340">
        <f t="shared" si="52"/>
        <v>1.735272461788356E-2</v>
      </c>
      <c r="R340" s="33">
        <f t="shared" ref="R340:R403" si="59">$V$14+$W$14*(Q339^2)+$X$14*(R339)+$Y$14*(R338)</f>
        <v>2.0652636200768637E-4</v>
      </c>
      <c r="S340" s="32">
        <f t="shared" si="56"/>
        <v>7.0270746686829524</v>
      </c>
      <c r="AD340" s="1">
        <f t="shared" si="51"/>
        <v>42485</v>
      </c>
      <c r="AE340">
        <f t="shared" si="53"/>
        <v>1.735272461788356E-2</v>
      </c>
      <c r="AF340" s="33">
        <f t="shared" si="58"/>
        <v>2.2839506925117467E-4</v>
      </c>
      <c r="AG340" s="32">
        <f t="shared" si="57"/>
        <v>7.0660293236906151</v>
      </c>
    </row>
    <row r="341" spans="2:33" x14ac:dyDescent="0.25">
      <c r="B341" s="1">
        <v>42486</v>
      </c>
      <c r="C341">
        <f>ASURB.MX!H329</f>
        <v>2.1821480991559518E-3</v>
      </c>
      <c r="D341">
        <f t="shared" si="55"/>
        <v>2.3674647298411059E-4</v>
      </c>
      <c r="E341" s="32">
        <f t="shared" si="54"/>
        <v>8.3284073497642854</v>
      </c>
      <c r="P341" s="1">
        <f t="shared" si="50"/>
        <v>42486</v>
      </c>
      <c r="Q341">
        <f t="shared" si="52"/>
        <v>2.1821480991559518E-3</v>
      </c>
      <c r="R341" s="33">
        <f t="shared" si="59"/>
        <v>2.5491032992512217E-4</v>
      </c>
      <c r="S341" s="32">
        <f t="shared" si="56"/>
        <v>8.2559185440414993</v>
      </c>
      <c r="AD341" s="1">
        <f t="shared" si="51"/>
        <v>42486</v>
      </c>
      <c r="AE341">
        <f t="shared" si="53"/>
        <v>2.1821480991559518E-3</v>
      </c>
      <c r="AF341" s="33">
        <f t="shared" si="58"/>
        <v>2.3557953310927632E-4</v>
      </c>
      <c r="AG341" s="32">
        <f t="shared" si="57"/>
        <v>8.3332489761178685</v>
      </c>
    </row>
    <row r="342" spans="2:33" x14ac:dyDescent="0.25">
      <c r="B342" s="1">
        <v>42487</v>
      </c>
      <c r="C342">
        <f>ASURB.MX!H330</f>
        <v>2.2857702220045691E-2</v>
      </c>
      <c r="D342">
        <f t="shared" si="55"/>
        <v>2.069671434757145E-4</v>
      </c>
      <c r="E342" s="32">
        <f t="shared" si="54"/>
        <v>5.9585181621835908</v>
      </c>
      <c r="P342" s="1">
        <f t="shared" si="50"/>
        <v>42487</v>
      </c>
      <c r="Q342">
        <f t="shared" si="52"/>
        <v>2.2857702220045691E-2</v>
      </c>
      <c r="R342" s="33">
        <f t="shared" si="59"/>
        <v>1.8696711962461611E-4</v>
      </c>
      <c r="S342" s="32">
        <f t="shared" si="56"/>
        <v>5.7901048778362405</v>
      </c>
      <c r="AD342" s="1">
        <f t="shared" si="51"/>
        <v>42487</v>
      </c>
      <c r="AE342">
        <f t="shared" si="53"/>
        <v>2.2857702220045691E-2</v>
      </c>
      <c r="AF342" s="33">
        <f t="shared" si="58"/>
        <v>2.102467457292081E-4</v>
      </c>
      <c r="AG342" s="32">
        <f t="shared" si="57"/>
        <v>5.9821745741005907</v>
      </c>
    </row>
    <row r="343" spans="2:33" x14ac:dyDescent="0.25">
      <c r="B343" s="1">
        <v>42488</v>
      </c>
      <c r="C343">
        <f>ASURB.MX!H331</f>
        <v>8.8629785738099758E-3</v>
      </c>
      <c r="D343">
        <f t="shared" si="55"/>
        <v>2.4992945951145289E-4</v>
      </c>
      <c r="E343" s="32">
        <f t="shared" si="54"/>
        <v>7.9800336020665901</v>
      </c>
      <c r="P343" s="1">
        <f t="shared" si="50"/>
        <v>42488</v>
      </c>
      <c r="Q343">
        <f t="shared" si="52"/>
        <v>8.8629785738099758E-3</v>
      </c>
      <c r="R343" s="33">
        <f t="shared" si="59"/>
        <v>2.8053101263671886E-4</v>
      </c>
      <c r="S343" s="32">
        <f t="shared" si="56"/>
        <v>7.8988130676742179</v>
      </c>
      <c r="AD343" s="1">
        <f t="shared" si="51"/>
        <v>42488</v>
      </c>
      <c r="AE343">
        <f t="shared" si="53"/>
        <v>8.8629785738099758E-3</v>
      </c>
      <c r="AF343" s="33">
        <f t="shared" si="58"/>
        <v>2.4519615579774432E-4</v>
      </c>
      <c r="AG343" s="32">
        <f t="shared" si="57"/>
        <v>7.9930865312382515</v>
      </c>
    </row>
    <row r="344" spans="2:33" x14ac:dyDescent="0.25">
      <c r="B344" s="1">
        <v>42489</v>
      </c>
      <c r="C344">
        <f>ASURB.MX!H332</f>
        <v>-3.7022711130370264E-3</v>
      </c>
      <c r="D344">
        <f t="shared" si="55"/>
        <v>2.2464693704261798E-4</v>
      </c>
      <c r="E344" s="32">
        <f t="shared" si="54"/>
        <v>8.3399656524627179</v>
      </c>
      <c r="P344" s="1">
        <f t="shared" si="50"/>
        <v>42489</v>
      </c>
      <c r="Q344">
        <f t="shared" si="52"/>
        <v>-3.7022711130370264E-3</v>
      </c>
      <c r="R344" s="33">
        <f t="shared" si="59"/>
        <v>1.8895927403968319E-4</v>
      </c>
      <c r="S344" s="32">
        <f t="shared" si="56"/>
        <v>8.5014406051090639</v>
      </c>
      <c r="AD344" s="1">
        <f t="shared" si="51"/>
        <v>42489</v>
      </c>
      <c r="AE344">
        <f t="shared" si="53"/>
        <v>-3.7022711130370264E-3</v>
      </c>
      <c r="AF344" s="33">
        <f t="shared" si="58"/>
        <v>2.2485763119107406E-4</v>
      </c>
      <c r="AG344" s="32">
        <f t="shared" si="57"/>
        <v>8.3390853735182873</v>
      </c>
    </row>
    <row r="345" spans="2:33" x14ac:dyDescent="0.25">
      <c r="B345" s="1">
        <v>42492</v>
      </c>
      <c r="C345">
        <f>ASURB.MX!H333</f>
        <v>2.7549239623397111E-2</v>
      </c>
      <c r="D345">
        <f t="shared" si="55"/>
        <v>2.0002734740641833E-4</v>
      </c>
      <c r="E345" s="32">
        <f t="shared" si="54"/>
        <v>4.7227722637554521</v>
      </c>
      <c r="P345" s="1">
        <f t="shared" si="50"/>
        <v>42492</v>
      </c>
      <c r="Q345">
        <f t="shared" si="52"/>
        <v>2.7549239623397111E-2</v>
      </c>
      <c r="R345" s="33">
        <f t="shared" si="59"/>
        <v>2.2281785476044178E-4</v>
      </c>
      <c r="S345" s="32">
        <f t="shared" si="56"/>
        <v>5.0029629748956825</v>
      </c>
      <c r="AD345" s="1">
        <f t="shared" si="51"/>
        <v>42492</v>
      </c>
      <c r="AE345">
        <f t="shared" si="53"/>
        <v>2.7549239623397111E-2</v>
      </c>
      <c r="AF345" s="33">
        <f t="shared" si="58"/>
        <v>2.0336373107287007E-4</v>
      </c>
      <c r="AG345" s="32">
        <f t="shared" si="57"/>
        <v>4.7684791983462409</v>
      </c>
    </row>
    <row r="346" spans="2:33" x14ac:dyDescent="0.25">
      <c r="B346" s="1">
        <v>42493</v>
      </c>
      <c r="C346">
        <f>ASURB.MX!H334</f>
        <v>9.0901728016788263E-3</v>
      </c>
      <c r="D346">
        <f t="shared" si="55"/>
        <v>2.7397256972285232E-4</v>
      </c>
      <c r="E346" s="32">
        <f t="shared" si="54"/>
        <v>7.9008784990313545</v>
      </c>
      <c r="P346" s="1">
        <f t="shared" si="50"/>
        <v>42493</v>
      </c>
      <c r="Q346">
        <f t="shared" si="52"/>
        <v>9.0901728016788263E-3</v>
      </c>
      <c r="R346" s="33">
        <f t="shared" si="59"/>
        <v>2.8110887284229748E-4</v>
      </c>
      <c r="S346" s="32">
        <f t="shared" si="56"/>
        <v>7.8828210472623343</v>
      </c>
      <c r="AD346" s="1">
        <f t="shared" si="51"/>
        <v>42493</v>
      </c>
      <c r="AE346">
        <f t="shared" si="53"/>
        <v>9.0901728016788263E-3</v>
      </c>
      <c r="AF346" s="33">
        <f t="shared" si="58"/>
        <v>2.6457409660528758E-4</v>
      </c>
      <c r="AG346" s="32">
        <f t="shared" si="57"/>
        <v>7.9250712496054119</v>
      </c>
    </row>
    <row r="347" spans="2:33" x14ac:dyDescent="0.25">
      <c r="B347" s="1">
        <v>42494</v>
      </c>
      <c r="C347">
        <f>ASURB.MX!H335</f>
        <v>-1.3074548923467218E-2</v>
      </c>
      <c r="D347">
        <f t="shared" si="55"/>
        <v>2.4108414946615557E-4</v>
      </c>
      <c r="E347" s="32">
        <f t="shared" si="54"/>
        <v>7.62130160345753</v>
      </c>
      <c r="P347" s="1">
        <f t="shared" si="50"/>
        <v>42494</v>
      </c>
      <c r="Q347">
        <f t="shared" si="52"/>
        <v>-1.3074548923467218E-2</v>
      </c>
      <c r="R347" s="33">
        <f t="shared" si="59"/>
        <v>2.0912191931976766E-4</v>
      </c>
      <c r="S347" s="32">
        <f t="shared" si="56"/>
        <v>7.6551569181609649</v>
      </c>
      <c r="AD347" s="1">
        <f t="shared" si="51"/>
        <v>42494</v>
      </c>
      <c r="AE347">
        <f t="shared" si="53"/>
        <v>-1.3074548923467218E-2</v>
      </c>
      <c r="AF347" s="33">
        <f t="shared" si="58"/>
        <v>2.3938536947872301E-4</v>
      </c>
      <c r="AG347" s="32">
        <f t="shared" si="57"/>
        <v>7.6233411551417847</v>
      </c>
    </row>
    <row r="348" spans="2:33" x14ac:dyDescent="0.25">
      <c r="B348" s="1">
        <v>42495</v>
      </c>
      <c r="C348">
        <f>ASURB.MX!H336</f>
        <v>3.4688781485894223E-3</v>
      </c>
      <c r="D348">
        <f t="shared" si="55"/>
        <v>2.2997268450297882E-4</v>
      </c>
      <c r="E348" s="32">
        <f t="shared" si="54"/>
        <v>8.3252259109993592</v>
      </c>
      <c r="P348" s="1">
        <f t="shared" si="50"/>
        <v>42495</v>
      </c>
      <c r="Q348">
        <f t="shared" si="52"/>
        <v>3.4688781485894223E-3</v>
      </c>
      <c r="R348" s="33">
        <f t="shared" si="59"/>
        <v>2.4709267164239537E-4</v>
      </c>
      <c r="S348" s="32">
        <f t="shared" si="56"/>
        <v>8.2570483068649896</v>
      </c>
      <c r="AD348" s="1">
        <f t="shared" si="51"/>
        <v>42495</v>
      </c>
      <c r="AE348">
        <f t="shared" si="53"/>
        <v>3.4688781485894223E-3</v>
      </c>
      <c r="AF348" s="33">
        <f t="shared" si="58"/>
        <v>2.301557044413624E-4</v>
      </c>
      <c r="AG348" s="32">
        <f t="shared" si="57"/>
        <v>8.3244720022872709</v>
      </c>
    </row>
    <row r="349" spans="2:33" x14ac:dyDescent="0.25">
      <c r="B349" s="1">
        <v>42496</v>
      </c>
      <c r="C349">
        <f>ASURB.MX!H337</f>
        <v>-3.9866149466365576E-3</v>
      </c>
      <c r="D349">
        <f t="shared" si="55"/>
        <v>2.0335615677913608E-4</v>
      </c>
      <c r="E349" s="32">
        <f t="shared" si="54"/>
        <v>8.4223976411669135</v>
      </c>
      <c r="P349" s="1">
        <f t="shared" si="50"/>
        <v>42496</v>
      </c>
      <c r="Q349">
        <f t="shared" si="52"/>
        <v>-3.9866149466365576E-3</v>
      </c>
      <c r="R349" s="33">
        <f t="shared" si="59"/>
        <v>1.8872795791014777E-4</v>
      </c>
      <c r="S349" s="32">
        <f t="shared" si="56"/>
        <v>8.4909922741677484</v>
      </c>
      <c r="AD349" s="1">
        <f t="shared" si="51"/>
        <v>42496</v>
      </c>
      <c r="AE349">
        <f t="shared" si="53"/>
        <v>-3.9866149466365576E-3</v>
      </c>
      <c r="AF349" s="33">
        <f t="shared" si="58"/>
        <v>2.0704810580295902E-4</v>
      </c>
      <c r="AG349" s="32">
        <f t="shared" si="57"/>
        <v>8.4057989805184921</v>
      </c>
    </row>
    <row r="350" spans="2:33" x14ac:dyDescent="0.25">
      <c r="B350" s="1">
        <v>42499</v>
      </c>
      <c r="C350">
        <f>ASURB.MX!H338</f>
        <v>1.0193026176658033E-2</v>
      </c>
      <c r="D350">
        <f t="shared" si="55"/>
        <v>1.8617410387339006E-4</v>
      </c>
      <c r="E350" s="32">
        <f t="shared" si="54"/>
        <v>8.0307604256331846</v>
      </c>
      <c r="P350" s="1">
        <f t="shared" si="50"/>
        <v>42499</v>
      </c>
      <c r="Q350">
        <f t="shared" si="52"/>
        <v>1.0193026176658033E-2</v>
      </c>
      <c r="R350" s="33">
        <f t="shared" si="59"/>
        <v>2.0488473372194777E-4</v>
      </c>
      <c r="S350" s="32">
        <f t="shared" si="56"/>
        <v>7.9859594281681998</v>
      </c>
      <c r="AD350" s="1">
        <f t="shared" si="51"/>
        <v>42499</v>
      </c>
      <c r="AE350">
        <f t="shared" si="53"/>
        <v>1.0193026176658033E-2</v>
      </c>
      <c r="AF350" s="33">
        <f t="shared" si="58"/>
        <v>1.9062391739660818E-4</v>
      </c>
      <c r="AG350" s="32">
        <f t="shared" si="57"/>
        <v>8.0201674461728576</v>
      </c>
    </row>
    <row r="351" spans="2:33" x14ac:dyDescent="0.25">
      <c r="B351" s="1">
        <v>42500</v>
      </c>
      <c r="C351">
        <f>ASURB.MX!H339</f>
        <v>2.4019063808575762E-2</v>
      </c>
      <c r="D351">
        <f t="shared" si="55"/>
        <v>1.8544034348820602E-4</v>
      </c>
      <c r="E351" s="32">
        <f t="shared" si="54"/>
        <v>5.4817206089324131</v>
      </c>
      <c r="P351" s="1">
        <f t="shared" si="50"/>
        <v>42500</v>
      </c>
      <c r="Q351">
        <f t="shared" si="52"/>
        <v>2.4019063808575762E-2</v>
      </c>
      <c r="R351" s="33">
        <f t="shared" si="59"/>
        <v>1.8691400573849496E-4</v>
      </c>
      <c r="S351" s="32">
        <f t="shared" si="56"/>
        <v>5.4983332996738756</v>
      </c>
      <c r="AD351" s="1">
        <f t="shared" si="51"/>
        <v>42500</v>
      </c>
      <c r="AE351">
        <f t="shared" si="53"/>
        <v>2.4019063808575762E-2</v>
      </c>
      <c r="AF351" s="33">
        <f t="shared" si="58"/>
        <v>1.8774305819016098E-4</v>
      </c>
      <c r="AG351" s="32">
        <f t="shared" si="57"/>
        <v>5.5075373989755274</v>
      </c>
    </row>
    <row r="352" spans="2:33" x14ac:dyDescent="0.25">
      <c r="B352" s="1">
        <v>42501</v>
      </c>
      <c r="C352">
        <f>ASURB.MX!H340</f>
        <v>4.6458224047319973E-4</v>
      </c>
      <c r="D352">
        <f t="shared" si="55"/>
        <v>2.4224917118190133E-4</v>
      </c>
      <c r="E352" s="32">
        <f t="shared" si="54"/>
        <v>8.3246527588875221</v>
      </c>
      <c r="P352" s="1">
        <f t="shared" si="50"/>
        <v>42501</v>
      </c>
      <c r="Q352">
        <f t="shared" si="52"/>
        <v>4.6458224047319973E-4</v>
      </c>
      <c r="R352" s="33">
        <f t="shared" si="59"/>
        <v>2.6095381123637665E-4</v>
      </c>
      <c r="S352" s="32">
        <f t="shared" si="56"/>
        <v>8.2503400279974475</v>
      </c>
      <c r="AD352" s="1">
        <f t="shared" si="51"/>
        <v>42501</v>
      </c>
      <c r="AE352">
        <f t="shared" si="53"/>
        <v>4.6458224047319973E-4</v>
      </c>
      <c r="AF352" s="33">
        <f t="shared" si="58"/>
        <v>2.344280096903591E-4</v>
      </c>
      <c r="AG352" s="32">
        <f t="shared" si="57"/>
        <v>8.3574413172973987</v>
      </c>
    </row>
    <row r="353" spans="2:33" x14ac:dyDescent="0.25">
      <c r="B353" s="1">
        <v>42502</v>
      </c>
      <c r="C353">
        <f>ASURB.MX!H341</f>
        <v>1.4858299629358751E-2</v>
      </c>
      <c r="D353">
        <f t="shared" si="55"/>
        <v>2.1006538344117787E-4</v>
      </c>
      <c r="E353" s="32">
        <f t="shared" si="54"/>
        <v>7.4171376646397409</v>
      </c>
      <c r="P353" s="1">
        <f t="shared" si="50"/>
        <v>42502</v>
      </c>
      <c r="Q353">
        <f t="shared" si="52"/>
        <v>1.4858299629358751E-2</v>
      </c>
      <c r="R353" s="33">
        <f t="shared" si="59"/>
        <v>1.7616368750814857E-4</v>
      </c>
      <c r="S353" s="32">
        <f t="shared" si="56"/>
        <v>7.3908927819882795</v>
      </c>
      <c r="AD353" s="1">
        <f t="shared" si="51"/>
        <v>42502</v>
      </c>
      <c r="AE353">
        <f t="shared" si="53"/>
        <v>1.4858299629358751E-2</v>
      </c>
      <c r="AF353" s="33">
        <f t="shared" si="58"/>
        <v>2.0893961873360138E-4</v>
      </c>
      <c r="AG353" s="32">
        <f t="shared" si="57"/>
        <v>7.4168486613420344</v>
      </c>
    </row>
    <row r="354" spans="2:33" x14ac:dyDescent="0.25">
      <c r="B354" s="1">
        <v>42503</v>
      </c>
      <c r="C354">
        <f>ASURB.MX!H342</f>
        <v>-5.5416052619343776E-3</v>
      </c>
      <c r="D354">
        <f t="shared" si="55"/>
        <v>2.1543912817650467E-4</v>
      </c>
      <c r="E354" s="32">
        <f t="shared" si="54"/>
        <v>8.300288927663793</v>
      </c>
      <c r="P354" s="1">
        <f t="shared" si="50"/>
        <v>42503</v>
      </c>
      <c r="Q354">
        <f t="shared" si="52"/>
        <v>-5.5416052619343776E-3</v>
      </c>
      <c r="R354" s="33">
        <f t="shared" si="59"/>
        <v>2.4027717162711167E-4</v>
      </c>
      <c r="S354" s="32">
        <f t="shared" si="56"/>
        <v>8.2059092355519603</v>
      </c>
      <c r="AD354" s="1">
        <f t="shared" si="51"/>
        <v>42503</v>
      </c>
      <c r="AE354">
        <f t="shared" si="53"/>
        <v>-5.5416052619343776E-3</v>
      </c>
      <c r="AF354" s="33">
        <f t="shared" si="58"/>
        <v>2.131297486839888E-4</v>
      </c>
      <c r="AG354" s="32">
        <f t="shared" si="57"/>
        <v>8.3095216651972095</v>
      </c>
    </row>
    <row r="355" spans="2:33" x14ac:dyDescent="0.25">
      <c r="B355" s="1">
        <v>42506</v>
      </c>
      <c r="C355">
        <f>ASURB.MX!H343</f>
        <v>2.6992312108457667E-2</v>
      </c>
      <c r="D355">
        <f t="shared" si="55"/>
        <v>1.9598106374454753E-4</v>
      </c>
      <c r="E355" s="32">
        <f t="shared" si="54"/>
        <v>4.81986337952379</v>
      </c>
      <c r="P355" s="1">
        <f t="shared" si="50"/>
        <v>42506</v>
      </c>
      <c r="Q355">
        <f t="shared" si="52"/>
        <v>2.6992312108457667E-2</v>
      </c>
      <c r="R355" s="33">
        <f t="shared" si="59"/>
        <v>1.7281210773709523E-4</v>
      </c>
      <c r="S355" s="32">
        <f t="shared" si="56"/>
        <v>4.4472531702373352</v>
      </c>
      <c r="AD355" s="1">
        <f t="shared" si="51"/>
        <v>42506</v>
      </c>
      <c r="AE355">
        <f t="shared" si="53"/>
        <v>2.6992312108457667E-2</v>
      </c>
      <c r="AF355" s="33">
        <f t="shared" si="58"/>
        <v>1.9657933739549235E-4</v>
      </c>
      <c r="AG355" s="32">
        <f t="shared" si="57"/>
        <v>4.8281296280363026</v>
      </c>
    </row>
    <row r="356" spans="2:33" x14ac:dyDescent="0.25">
      <c r="B356" s="1">
        <v>42507</v>
      </c>
      <c r="C356">
        <f>ASURB.MX!H344</f>
        <v>-9.4150762528021435E-3</v>
      </c>
      <c r="D356">
        <f t="shared" si="55"/>
        <v>2.6761012326329643E-4</v>
      </c>
      <c r="E356" s="32">
        <f t="shared" si="54"/>
        <v>7.8947375934251829</v>
      </c>
      <c r="P356" s="1">
        <f t="shared" si="50"/>
        <v>42507</v>
      </c>
      <c r="Q356">
        <f t="shared" si="52"/>
        <v>-9.4150762528021435E-3</v>
      </c>
      <c r="R356" s="33">
        <f t="shared" si="59"/>
        <v>3.0043176562712483E-4</v>
      </c>
      <c r="S356" s="32">
        <f t="shared" si="56"/>
        <v>7.8152356773172773</v>
      </c>
      <c r="AD356" s="1">
        <f t="shared" si="51"/>
        <v>42507</v>
      </c>
      <c r="AE356">
        <f t="shared" si="53"/>
        <v>-9.4150762528021435E-3</v>
      </c>
      <c r="AF356" s="33">
        <f t="shared" si="58"/>
        <v>2.5650243831363683E-4</v>
      </c>
      <c r="AG356" s="32">
        <f t="shared" si="57"/>
        <v>7.9227863514392887</v>
      </c>
    </row>
    <row r="357" spans="2:33" x14ac:dyDescent="0.25">
      <c r="B357" s="1">
        <v>42508</v>
      </c>
      <c r="C357">
        <f>ASURB.MX!H345</f>
        <v>-4.3217517400160948E-3</v>
      </c>
      <c r="D357">
        <f t="shared" si="55"/>
        <v>2.3759343608077907E-4</v>
      </c>
      <c r="E357" s="32">
        <f t="shared" si="54"/>
        <v>8.2663382579719116</v>
      </c>
      <c r="P357" s="1">
        <f t="shared" si="50"/>
        <v>42508</v>
      </c>
      <c r="Q357">
        <f t="shared" si="52"/>
        <v>-4.3217517400160948E-3</v>
      </c>
      <c r="R357" s="33">
        <f t="shared" si="59"/>
        <v>1.8440291446762379E-4</v>
      </c>
      <c r="S357" s="32">
        <f t="shared" si="56"/>
        <v>8.4971008750928387</v>
      </c>
      <c r="AD357" s="1">
        <f t="shared" si="51"/>
        <v>42508</v>
      </c>
      <c r="AE357">
        <f t="shared" si="53"/>
        <v>-4.3217517400160948E-3</v>
      </c>
      <c r="AF357" s="33">
        <f t="shared" si="58"/>
        <v>2.3412928417972811E-4</v>
      </c>
      <c r="AG357" s="32">
        <f t="shared" si="57"/>
        <v>8.2798626348947444</v>
      </c>
    </row>
    <row r="358" spans="2:33" x14ac:dyDescent="0.25">
      <c r="B358" s="1">
        <v>42509</v>
      </c>
      <c r="C358">
        <f>ASURB.MX!H346</f>
        <v>-6.9398290177342774E-3</v>
      </c>
      <c r="D358">
        <f t="shared" si="55"/>
        <v>2.0921435106134649E-4</v>
      </c>
      <c r="E358" s="32">
        <f t="shared" si="54"/>
        <v>8.241950830818972</v>
      </c>
      <c r="P358" s="1">
        <f t="shared" si="50"/>
        <v>42509</v>
      </c>
      <c r="Q358">
        <f t="shared" si="52"/>
        <v>-6.9398290177342774E-3</v>
      </c>
      <c r="R358" s="33">
        <f t="shared" si="59"/>
        <v>2.3396786955180365E-4</v>
      </c>
      <c r="S358" s="32">
        <f t="shared" si="56"/>
        <v>8.1544812885536313</v>
      </c>
      <c r="AD358" s="1">
        <f t="shared" si="51"/>
        <v>42509</v>
      </c>
      <c r="AE358">
        <f t="shared" si="53"/>
        <v>-6.9398290177342774E-3</v>
      </c>
      <c r="AF358" s="33">
        <f t="shared" si="58"/>
        <v>2.1062609868657681E-4</v>
      </c>
      <c r="AG358" s="32">
        <f t="shared" si="57"/>
        <v>8.2367685897657736</v>
      </c>
    </row>
    <row r="359" spans="2:33" x14ac:dyDescent="0.25">
      <c r="B359" s="1">
        <v>42510</v>
      </c>
      <c r="C359">
        <f>ASURB.MX!H347</f>
        <v>2.2483231073637737E-3</v>
      </c>
      <c r="D359">
        <f t="shared" si="55"/>
        <v>1.9396726668959491E-4</v>
      </c>
      <c r="E359" s="32">
        <f t="shared" si="54"/>
        <v>8.5217602660061065</v>
      </c>
      <c r="P359" s="1">
        <f t="shared" si="50"/>
        <v>42510</v>
      </c>
      <c r="Q359">
        <f t="shared" si="52"/>
        <v>2.2483231073637737E-3</v>
      </c>
      <c r="R359" s="33">
        <f t="shared" si="59"/>
        <v>1.7921735426334646E-4</v>
      </c>
      <c r="S359" s="32">
        <f t="shared" si="56"/>
        <v>8.5987054863940156</v>
      </c>
      <c r="AD359" s="1">
        <f t="shared" si="51"/>
        <v>42510</v>
      </c>
      <c r="AE359">
        <f t="shared" si="53"/>
        <v>2.2483231073637737E-3</v>
      </c>
      <c r="AF359" s="33">
        <f t="shared" si="58"/>
        <v>1.9655649146385653E-4</v>
      </c>
      <c r="AG359" s="32">
        <f t="shared" si="57"/>
        <v>8.5088431021429916</v>
      </c>
    </row>
    <row r="360" spans="2:33" x14ac:dyDescent="0.25">
      <c r="B360" s="1">
        <v>42513</v>
      </c>
      <c r="C360">
        <f>ASURB.MX!H348</f>
        <v>-1.0370671547255059E-2</v>
      </c>
      <c r="D360">
        <f t="shared" si="55"/>
        <v>1.7863547052447785E-4</v>
      </c>
      <c r="E360" s="32">
        <f t="shared" si="54"/>
        <v>8.0280945902464644</v>
      </c>
      <c r="P360" s="1">
        <f t="shared" si="50"/>
        <v>42513</v>
      </c>
      <c r="Q360">
        <f t="shared" si="52"/>
        <v>-1.0370671547255059E-2</v>
      </c>
      <c r="R360" s="33">
        <f t="shared" si="59"/>
        <v>1.9537422030128568E-4</v>
      </c>
      <c r="S360" s="32">
        <f t="shared" si="56"/>
        <v>7.9901074769425424</v>
      </c>
      <c r="AD360" s="1">
        <f t="shared" si="51"/>
        <v>42513</v>
      </c>
      <c r="AE360">
        <f t="shared" si="53"/>
        <v>-1.0370671547255059E-2</v>
      </c>
      <c r="AF360" s="33">
        <f t="shared" si="58"/>
        <v>1.8186831602787947E-4</v>
      </c>
      <c r="AG360" s="32">
        <f t="shared" si="57"/>
        <v>8.0208611775051342</v>
      </c>
    </row>
    <row r="361" spans="2:33" x14ac:dyDescent="0.25">
      <c r="B361" s="1">
        <v>42514</v>
      </c>
      <c r="C361">
        <f>ASURB.MX!H349</f>
        <v>2.7972575094865441E-3</v>
      </c>
      <c r="D361">
        <f t="shared" si="55"/>
        <v>1.8088390774161669E-4</v>
      </c>
      <c r="E361" s="32">
        <f t="shared" si="54"/>
        <v>8.5743972727119946</v>
      </c>
      <c r="P361" s="1">
        <f t="shared" si="50"/>
        <v>42514</v>
      </c>
      <c r="Q361">
        <f t="shared" si="52"/>
        <v>2.7972575094865441E-3</v>
      </c>
      <c r="R361" s="33">
        <f t="shared" si="59"/>
        <v>1.8141944994315074E-4</v>
      </c>
      <c r="S361" s="32">
        <f t="shared" si="56"/>
        <v>8.5715686465469911</v>
      </c>
      <c r="AD361" s="1">
        <f t="shared" si="51"/>
        <v>42514</v>
      </c>
      <c r="AE361">
        <f t="shared" si="53"/>
        <v>2.7972575094865441E-3</v>
      </c>
      <c r="AF361" s="33">
        <f t="shared" si="58"/>
        <v>1.8174574253718647E-4</v>
      </c>
      <c r="AG361" s="32">
        <f t="shared" si="57"/>
        <v>8.5698491410990503</v>
      </c>
    </row>
    <row r="362" spans="2:33" x14ac:dyDescent="0.25">
      <c r="B362" s="1">
        <v>42515</v>
      </c>
      <c r="C362">
        <f>ASURB.MX!H350</f>
        <v>-4.9981508540469753E-3</v>
      </c>
      <c r="D362">
        <f t="shared" si="55"/>
        <v>1.7029529087753242E-4</v>
      </c>
      <c r="E362" s="32">
        <f t="shared" si="54"/>
        <v>8.5312813626727433</v>
      </c>
      <c r="P362" s="1">
        <f t="shared" si="50"/>
        <v>42515</v>
      </c>
      <c r="Q362">
        <f t="shared" si="52"/>
        <v>-4.9981508540469753E-3</v>
      </c>
      <c r="R362" s="33">
        <f t="shared" si="59"/>
        <v>1.7492597673318089E-4</v>
      </c>
      <c r="S362" s="32">
        <f t="shared" si="56"/>
        <v>8.508335758687819</v>
      </c>
      <c r="AD362" s="1">
        <f t="shared" si="51"/>
        <v>42515</v>
      </c>
      <c r="AE362">
        <f t="shared" si="53"/>
        <v>-4.9981508540469753E-3</v>
      </c>
      <c r="AF362" s="33">
        <f t="shared" si="58"/>
        <v>1.7137176977831276E-4</v>
      </c>
      <c r="AG362" s="32">
        <f t="shared" si="57"/>
        <v>8.5259014815590835</v>
      </c>
    </row>
    <row r="363" spans="2:33" x14ac:dyDescent="0.25">
      <c r="B363" s="1">
        <v>42516</v>
      </c>
      <c r="C363">
        <f>ASURB.MX!H351</f>
        <v>1.1588593386896483E-2</v>
      </c>
      <c r="D363">
        <f t="shared" si="55"/>
        <v>1.653520720634728E-4</v>
      </c>
      <c r="E363" s="32">
        <f t="shared" si="54"/>
        <v>7.8952544895635715</v>
      </c>
      <c r="P363" s="1">
        <f t="shared" si="50"/>
        <v>42516</v>
      </c>
      <c r="Q363">
        <f t="shared" si="52"/>
        <v>1.1588593386896483E-2</v>
      </c>
      <c r="R363" s="33">
        <f t="shared" si="59"/>
        <v>1.6917924249154766E-4</v>
      </c>
      <c r="S363" s="32">
        <f t="shared" si="56"/>
        <v>7.8907458050024477</v>
      </c>
      <c r="AD363" s="1">
        <f t="shared" si="51"/>
        <v>42516</v>
      </c>
      <c r="AE363">
        <f t="shared" si="53"/>
        <v>1.1588593386896483E-2</v>
      </c>
      <c r="AF363" s="33">
        <f t="shared" si="58"/>
        <v>1.6558892998205704E-4</v>
      </c>
      <c r="AG363" s="32">
        <f t="shared" si="57"/>
        <v>7.8949848071026407</v>
      </c>
    </row>
    <row r="364" spans="2:33" x14ac:dyDescent="0.25">
      <c r="B364" s="1">
        <v>42517</v>
      </c>
      <c r="C364">
        <f>ASURB.MX!H352</f>
        <v>1.8342814947341451E-2</v>
      </c>
      <c r="D364">
        <f t="shared" si="55"/>
        <v>1.7531510656428677E-4</v>
      </c>
      <c r="E364" s="32">
        <f t="shared" si="54"/>
        <v>6.7297592041695422</v>
      </c>
      <c r="P364" s="1">
        <f t="shared" si="50"/>
        <v>42517</v>
      </c>
      <c r="Q364">
        <f t="shared" si="52"/>
        <v>1.8342814947341451E-2</v>
      </c>
      <c r="R364" s="33">
        <f t="shared" si="59"/>
        <v>1.8057785409748337E-4</v>
      </c>
      <c r="S364" s="32">
        <f t="shared" si="56"/>
        <v>6.7561142008229966</v>
      </c>
      <c r="AD364" s="1">
        <f t="shared" si="51"/>
        <v>42517</v>
      </c>
      <c r="AE364">
        <f t="shared" si="53"/>
        <v>1.8342814947341451E-2</v>
      </c>
      <c r="AF364" s="33">
        <f t="shared" si="58"/>
        <v>1.7265256667159563E-4</v>
      </c>
      <c r="AG364" s="32">
        <f t="shared" si="57"/>
        <v>6.7154666941550003</v>
      </c>
    </row>
    <row r="365" spans="2:33" x14ac:dyDescent="0.25">
      <c r="B365" s="1">
        <v>42520</v>
      </c>
      <c r="C365">
        <f>ASURB.MX!H353</f>
        <v>1.3781982231433559E-4</v>
      </c>
      <c r="D365">
        <f t="shared" si="55"/>
        <v>2.0640918239798323E-4</v>
      </c>
      <c r="E365" s="32">
        <f t="shared" si="54"/>
        <v>8.4855580144141864</v>
      </c>
      <c r="P365" s="1">
        <f t="shared" si="50"/>
        <v>42520</v>
      </c>
      <c r="Q365">
        <f t="shared" si="52"/>
        <v>1.3781982231433559E-4</v>
      </c>
      <c r="R365" s="33">
        <f t="shared" si="59"/>
        <v>2.0698787063357175E-4</v>
      </c>
      <c r="S365" s="32">
        <f t="shared" si="56"/>
        <v>8.4827585970918058</v>
      </c>
      <c r="AD365" s="1">
        <f t="shared" si="51"/>
        <v>42520</v>
      </c>
      <c r="AE365">
        <f t="shared" si="53"/>
        <v>1.3781982231433559E-4</v>
      </c>
      <c r="AF365" s="33">
        <f t="shared" si="58"/>
        <v>1.9864393925983799E-4</v>
      </c>
      <c r="AG365" s="32">
        <f t="shared" si="57"/>
        <v>8.5239009659612517</v>
      </c>
    </row>
    <row r="366" spans="2:33" x14ac:dyDescent="0.25">
      <c r="B366" s="1">
        <v>42521</v>
      </c>
      <c r="C366">
        <f>ASURB.MX!H354</f>
        <v>3.6142989776301684E-3</v>
      </c>
      <c r="D366">
        <f t="shared" si="55"/>
        <v>1.8627579742914546E-4</v>
      </c>
      <c r="E366" s="32">
        <f t="shared" si="54"/>
        <v>8.518154157782746</v>
      </c>
      <c r="P366" s="1">
        <f t="shared" si="50"/>
        <v>42521</v>
      </c>
      <c r="Q366">
        <f t="shared" si="52"/>
        <v>3.6142989776301684E-3</v>
      </c>
      <c r="R366" s="33">
        <f t="shared" si="59"/>
        <v>1.6798601837549295E-4</v>
      </c>
      <c r="S366" s="32">
        <f t="shared" si="56"/>
        <v>8.6138664467071706</v>
      </c>
      <c r="AD366" s="1">
        <f t="shared" si="51"/>
        <v>42521</v>
      </c>
      <c r="AE366">
        <f t="shared" si="53"/>
        <v>3.6142989776301684E-3</v>
      </c>
      <c r="AF366" s="33">
        <f t="shared" si="58"/>
        <v>1.8286861451363321E-4</v>
      </c>
      <c r="AG366" s="32">
        <f t="shared" si="57"/>
        <v>8.5353079575610309</v>
      </c>
    </row>
    <row r="367" spans="2:33" x14ac:dyDescent="0.25">
      <c r="B367" s="1">
        <v>42522</v>
      </c>
      <c r="C367">
        <f>ASURB.MX!H355</f>
        <v>-6.9993633957316174E-3</v>
      </c>
      <c r="D367">
        <f t="shared" si="55"/>
        <v>1.7450521671314595E-4</v>
      </c>
      <c r="E367" s="32">
        <f t="shared" si="54"/>
        <v>8.3728130941104499</v>
      </c>
      <c r="P367" s="1">
        <f t="shared" si="50"/>
        <v>42522</v>
      </c>
      <c r="Q367">
        <f t="shared" si="52"/>
        <v>-6.9993633957316174E-3</v>
      </c>
      <c r="R367" s="33">
        <f t="shared" si="59"/>
        <v>1.8082523105116769E-4</v>
      </c>
      <c r="S367" s="32">
        <f t="shared" si="56"/>
        <v>8.3470489696713646</v>
      </c>
      <c r="AD367" s="1">
        <f t="shared" si="51"/>
        <v>42522</v>
      </c>
      <c r="AE367">
        <f t="shared" si="53"/>
        <v>-6.9993633957316174E-3</v>
      </c>
      <c r="AF367" s="33">
        <f t="shared" si="58"/>
        <v>1.7272946361477669E-4</v>
      </c>
      <c r="AG367" s="32">
        <f t="shared" si="57"/>
        <v>8.3801549647563593</v>
      </c>
    </row>
    <row r="368" spans="2:33" x14ac:dyDescent="0.25">
      <c r="B368" s="1">
        <v>42523</v>
      </c>
      <c r="C368">
        <f>ASURB.MX!H356</f>
        <v>1.7294570291957436E-4</v>
      </c>
      <c r="D368">
        <f t="shared" si="55"/>
        <v>1.7105191993868748E-4</v>
      </c>
      <c r="E368" s="32">
        <f t="shared" si="54"/>
        <v>8.673368561721313</v>
      </c>
      <c r="P368" s="1">
        <f t="shared" si="50"/>
        <v>42523</v>
      </c>
      <c r="Q368">
        <f t="shared" si="52"/>
        <v>1.7294570291957436E-4</v>
      </c>
      <c r="R368" s="33">
        <f t="shared" si="59"/>
        <v>1.6576298023349048E-4</v>
      </c>
      <c r="S368" s="32">
        <f t="shared" si="56"/>
        <v>8.704771180184748</v>
      </c>
      <c r="AD368" s="1">
        <f t="shared" si="51"/>
        <v>42523</v>
      </c>
      <c r="AE368">
        <f t="shared" si="53"/>
        <v>1.7294570291957436E-4</v>
      </c>
      <c r="AF368" s="33">
        <f t="shared" si="58"/>
        <v>1.6905342979013426E-4</v>
      </c>
      <c r="AG368" s="32">
        <f t="shared" si="57"/>
        <v>8.6851188128111136</v>
      </c>
    </row>
    <row r="369" spans="2:33" x14ac:dyDescent="0.25">
      <c r="B369" s="1">
        <v>42524</v>
      </c>
      <c r="C369">
        <f>ASURB.MX!H357</f>
        <v>6.2422257744725162E-3</v>
      </c>
      <c r="D369">
        <f t="shared" si="55"/>
        <v>1.6283147577761197E-4</v>
      </c>
      <c r="E369" s="32">
        <f t="shared" si="54"/>
        <v>8.4834959469155997</v>
      </c>
      <c r="P369" s="1">
        <f t="shared" si="50"/>
        <v>42524</v>
      </c>
      <c r="Q369">
        <f t="shared" si="52"/>
        <v>6.2422257744725162E-3</v>
      </c>
      <c r="R369" s="33">
        <f t="shared" si="59"/>
        <v>1.6453423978504391E-4</v>
      </c>
      <c r="S369" s="32">
        <f t="shared" si="56"/>
        <v>8.4755695312493096</v>
      </c>
      <c r="AD369" s="1">
        <f t="shared" si="51"/>
        <v>42524</v>
      </c>
      <c r="AE369">
        <f t="shared" si="53"/>
        <v>6.2422257744725162E-3</v>
      </c>
      <c r="AF369" s="33">
        <f t="shared" si="58"/>
        <v>1.6132793153221184E-4</v>
      </c>
      <c r="AG369" s="32">
        <f t="shared" si="57"/>
        <v>8.4905423691315836</v>
      </c>
    </row>
    <row r="370" spans="2:33" x14ac:dyDescent="0.25">
      <c r="B370" s="1">
        <v>42527</v>
      </c>
      <c r="C370">
        <f>ASURB.MX!H358</f>
        <v>-3.3750248198171203E-3</v>
      </c>
      <c r="D370">
        <f t="shared" si="55"/>
        <v>1.6209659460281146E-4</v>
      </c>
      <c r="E370" s="32">
        <f t="shared" si="54"/>
        <v>8.6570465036566571</v>
      </c>
      <c r="P370" s="1">
        <f t="shared" si="50"/>
        <v>42527</v>
      </c>
      <c r="Q370">
        <f t="shared" si="52"/>
        <v>-3.3750248198171203E-3</v>
      </c>
      <c r="R370" s="33">
        <f t="shared" si="59"/>
        <v>1.6171780586965944E-4</v>
      </c>
      <c r="S370" s="32">
        <f t="shared" si="56"/>
        <v>8.6592214509642407</v>
      </c>
      <c r="AD370" s="1">
        <f t="shared" si="51"/>
        <v>42527</v>
      </c>
      <c r="AE370">
        <f t="shared" si="53"/>
        <v>-3.3750248198171203E-3</v>
      </c>
      <c r="AF370" s="33">
        <f t="shared" si="58"/>
        <v>1.5971919724146281E-4</v>
      </c>
      <c r="AG370" s="32">
        <f t="shared" si="57"/>
        <v>8.6707756848310318</v>
      </c>
    </row>
    <row r="371" spans="2:33" x14ac:dyDescent="0.25">
      <c r="B371" s="1">
        <v>42528</v>
      </c>
      <c r="C371">
        <f>ASURB.MX!H359</f>
        <v>-7.0619362262668911E-3</v>
      </c>
      <c r="D371">
        <f t="shared" si="55"/>
        <v>1.5826925191000143E-4</v>
      </c>
      <c r="E371" s="32">
        <f t="shared" si="54"/>
        <v>8.4361109412411839</v>
      </c>
      <c r="P371" s="1">
        <f t="shared" si="50"/>
        <v>42528</v>
      </c>
      <c r="Q371">
        <f t="shared" si="52"/>
        <v>-7.0619362262668911E-3</v>
      </c>
      <c r="R371" s="33">
        <f t="shared" si="59"/>
        <v>1.5690900253925846E-4</v>
      </c>
      <c r="S371" s="32">
        <f t="shared" si="56"/>
        <v>8.4420109853128427</v>
      </c>
      <c r="AD371" s="1">
        <f t="shared" si="51"/>
        <v>42528</v>
      </c>
      <c r="AE371">
        <f t="shared" si="53"/>
        <v>-7.0619362262668911E-3</v>
      </c>
      <c r="AF371" s="33">
        <f t="shared" si="58"/>
        <v>1.5570428153839747E-4</v>
      </c>
      <c r="AG371" s="32">
        <f t="shared" si="57"/>
        <v>8.4472592903129033</v>
      </c>
    </row>
    <row r="372" spans="2:33" x14ac:dyDescent="0.25">
      <c r="B372" s="1">
        <v>42529</v>
      </c>
      <c r="C372">
        <f>ASURB.MX!H360</f>
        <v>2.2901566794997301E-3</v>
      </c>
      <c r="D372">
        <f t="shared" si="55"/>
        <v>1.6039231460478892E-4</v>
      </c>
      <c r="E372" s="32">
        <f t="shared" si="54"/>
        <v>8.7051878466390029</v>
      </c>
      <c r="P372" s="1">
        <f t="shared" si="50"/>
        <v>42529</v>
      </c>
      <c r="Q372">
        <f t="shared" si="52"/>
        <v>2.2901566794997301E-3</v>
      </c>
      <c r="R372" s="33">
        <f t="shared" si="59"/>
        <v>1.6038984619028758E-4</v>
      </c>
      <c r="S372" s="32">
        <f t="shared" si="56"/>
        <v>8.7052027333577069</v>
      </c>
      <c r="AD372" s="1">
        <f t="shared" si="51"/>
        <v>42529</v>
      </c>
      <c r="AE372">
        <f t="shared" si="53"/>
        <v>2.2901566794997301E-3</v>
      </c>
      <c r="AF372" s="33">
        <f t="shared" si="58"/>
        <v>1.5674988381645185E-4</v>
      </c>
      <c r="AG372" s="32">
        <f t="shared" si="57"/>
        <v>8.7273993333441133</v>
      </c>
    </row>
    <row r="373" spans="2:33" x14ac:dyDescent="0.25">
      <c r="B373" s="1">
        <v>42530</v>
      </c>
      <c r="C373">
        <f>ASURB.MX!H361</f>
        <v>4.8408157402816529E-3</v>
      </c>
      <c r="D373">
        <f t="shared" si="55"/>
        <v>1.5639468626664347E-4</v>
      </c>
      <c r="E373" s="32">
        <f t="shared" si="54"/>
        <v>8.6132920713214745</v>
      </c>
      <c r="P373" s="1">
        <f t="shared" si="50"/>
        <v>42530</v>
      </c>
      <c r="Q373">
        <f t="shared" si="52"/>
        <v>4.8408157402816529E-3</v>
      </c>
      <c r="R373" s="33">
        <f t="shared" si="59"/>
        <v>1.5177022380607645E-4</v>
      </c>
      <c r="S373" s="32">
        <f t="shared" si="56"/>
        <v>8.6387417167493563</v>
      </c>
      <c r="AD373" s="1">
        <f t="shared" si="51"/>
        <v>42530</v>
      </c>
      <c r="AE373">
        <f t="shared" si="53"/>
        <v>4.8408157402816529E-3</v>
      </c>
      <c r="AF373" s="33">
        <f t="shared" si="58"/>
        <v>1.5290879652687863E-4</v>
      </c>
      <c r="AG373" s="32">
        <f t="shared" si="57"/>
        <v>8.6324174507546925</v>
      </c>
    </row>
    <row r="374" spans="2:33" x14ac:dyDescent="0.25">
      <c r="B374" s="1">
        <v>42531</v>
      </c>
      <c r="C374">
        <f>ASURB.MX!H362</f>
        <v>1.0427311163578428E-2</v>
      </c>
      <c r="D374">
        <f t="shared" si="55"/>
        <v>1.5594697856283554E-4</v>
      </c>
      <c r="E374" s="32">
        <f t="shared" si="54"/>
        <v>8.0687779156047785</v>
      </c>
      <c r="P374" s="1">
        <f t="shared" si="50"/>
        <v>42531</v>
      </c>
      <c r="Q374">
        <f t="shared" si="52"/>
        <v>1.0427311163578428E-2</v>
      </c>
      <c r="R374" s="33">
        <f t="shared" si="59"/>
        <v>1.5548543038582536E-4</v>
      </c>
      <c r="S374" s="32">
        <f t="shared" si="56"/>
        <v>8.0696723110030675</v>
      </c>
      <c r="AD374" s="1">
        <f t="shared" si="51"/>
        <v>42531</v>
      </c>
      <c r="AE374">
        <f t="shared" si="53"/>
        <v>1.0427311163578428E-2</v>
      </c>
      <c r="AF374" s="33">
        <f t="shared" si="58"/>
        <v>1.5198829028396571E-4</v>
      </c>
      <c r="AG374" s="32">
        <f t="shared" si="57"/>
        <v>8.0763307950909411</v>
      </c>
    </row>
    <row r="375" spans="2:33" x14ac:dyDescent="0.25">
      <c r="B375" s="1">
        <v>42534</v>
      </c>
      <c r="C375">
        <f>ASURB.MX!H363</f>
        <v>-6.7408968433991488E-3</v>
      </c>
      <c r="D375">
        <f t="shared" si="55"/>
        <v>1.6598169952355887E-4</v>
      </c>
      <c r="E375" s="32">
        <f t="shared" si="54"/>
        <v>8.4298697649928762</v>
      </c>
      <c r="P375" s="1">
        <f t="shared" si="50"/>
        <v>42534</v>
      </c>
      <c r="Q375">
        <f t="shared" si="52"/>
        <v>-6.7408968433991488E-3</v>
      </c>
      <c r="R375" s="33">
        <f t="shared" si="59"/>
        <v>1.6315705970227739E-4</v>
      </c>
      <c r="S375" s="32">
        <f t="shared" si="56"/>
        <v>8.4422945119009061</v>
      </c>
      <c r="AD375" s="1">
        <f t="shared" si="51"/>
        <v>42534</v>
      </c>
      <c r="AE375">
        <f t="shared" si="53"/>
        <v>-6.7408968433991488E-3</v>
      </c>
      <c r="AF375" s="33">
        <f t="shared" si="58"/>
        <v>1.6011465262062013E-4</v>
      </c>
      <c r="AG375" s="32">
        <f t="shared" si="57"/>
        <v>8.4558257176781613</v>
      </c>
    </row>
    <row r="376" spans="2:33" x14ac:dyDescent="0.25">
      <c r="B376" s="1">
        <v>42535</v>
      </c>
      <c r="C376">
        <f>ASURB.MX!H364</f>
        <v>3.7428399604514241E-3</v>
      </c>
      <c r="D376">
        <f t="shared" si="55"/>
        <v>1.6496974557094393E-4</v>
      </c>
      <c r="E376" s="32">
        <f t="shared" si="54"/>
        <v>8.6248307634401407</v>
      </c>
      <c r="P376" s="1">
        <f t="shared" si="50"/>
        <v>42535</v>
      </c>
      <c r="Q376">
        <f t="shared" si="52"/>
        <v>3.7428399604514241E-3</v>
      </c>
      <c r="R376" s="33">
        <f t="shared" si="59"/>
        <v>1.5691164009248827E-4</v>
      </c>
      <c r="S376" s="32">
        <f t="shared" si="56"/>
        <v>8.6705491167137119</v>
      </c>
      <c r="AD376" s="1">
        <f t="shared" si="51"/>
        <v>42535</v>
      </c>
      <c r="AE376">
        <f t="shared" si="53"/>
        <v>3.7428399604514241E-3</v>
      </c>
      <c r="AF376" s="33">
        <f t="shared" si="58"/>
        <v>1.5950362754393605E-4</v>
      </c>
      <c r="AG376" s="32">
        <f t="shared" si="57"/>
        <v>8.6556161036197903</v>
      </c>
    </row>
    <row r="377" spans="2:33" x14ac:dyDescent="0.25">
      <c r="B377" s="1">
        <v>42536</v>
      </c>
      <c r="C377">
        <f>ASURB.MX!H365</f>
        <v>6.2300932755610843E-3</v>
      </c>
      <c r="D377">
        <f t="shared" si="55"/>
        <v>1.6049157664052653E-4</v>
      </c>
      <c r="E377" s="32">
        <f t="shared" si="54"/>
        <v>8.4954242428843543</v>
      </c>
      <c r="P377" s="1">
        <f t="shared" si="50"/>
        <v>42536</v>
      </c>
      <c r="Q377">
        <f t="shared" si="52"/>
        <v>6.2300932755610843E-3</v>
      </c>
      <c r="R377" s="33">
        <f t="shared" si="59"/>
        <v>1.5610993233434176E-4</v>
      </c>
      <c r="S377" s="32">
        <f t="shared" si="56"/>
        <v>8.5163172234880058</v>
      </c>
      <c r="AD377" s="1">
        <f t="shared" si="51"/>
        <v>42536</v>
      </c>
      <c r="AE377">
        <f t="shared" si="53"/>
        <v>6.2300932755610843E-3</v>
      </c>
      <c r="AF377" s="33">
        <f t="shared" si="58"/>
        <v>1.5581734720763495E-4</v>
      </c>
      <c r="AG377" s="32">
        <f t="shared" si="57"/>
        <v>8.5177263380124071</v>
      </c>
    </row>
    <row r="378" spans="2:33" x14ac:dyDescent="0.25">
      <c r="B378" s="1">
        <v>42537</v>
      </c>
      <c r="C378">
        <f>ASURB.MX!H366</f>
        <v>-1.6441908392473198E-2</v>
      </c>
      <c r="D378">
        <f t="shared" si="55"/>
        <v>1.6052666235121619E-4</v>
      </c>
      <c r="E378" s="32">
        <f t="shared" si="54"/>
        <v>7.0529916262728989</v>
      </c>
      <c r="P378" s="1">
        <f t="shared" si="50"/>
        <v>42537</v>
      </c>
      <c r="Q378">
        <f t="shared" si="52"/>
        <v>-1.6441908392473198E-2</v>
      </c>
      <c r="R378" s="33">
        <f t="shared" si="59"/>
        <v>1.5613979460227451E-4</v>
      </c>
      <c r="S378" s="32">
        <f t="shared" si="56"/>
        <v>7.0333850194569436</v>
      </c>
      <c r="AD378" s="1">
        <f t="shared" si="51"/>
        <v>42537</v>
      </c>
      <c r="AE378">
        <f t="shared" si="53"/>
        <v>-1.6441908392473198E-2</v>
      </c>
      <c r="AF378" s="33">
        <f t="shared" si="58"/>
        <v>1.5569190151942678E-4</v>
      </c>
      <c r="AG378" s="32">
        <f t="shared" si="57"/>
        <v>7.0312768797062342</v>
      </c>
    </row>
    <row r="379" spans="2:33" x14ac:dyDescent="0.25">
      <c r="B379" s="1">
        <v>42538</v>
      </c>
      <c r="C379">
        <f>ASURB.MX!H367</f>
        <v>7.9748027909914004E-3</v>
      </c>
      <c r="D379">
        <f t="shared" si="55"/>
        <v>1.8859361692861475E-4</v>
      </c>
      <c r="E379" s="32">
        <f t="shared" si="54"/>
        <v>8.2386963506858901</v>
      </c>
      <c r="P379" s="1">
        <f t="shared" si="50"/>
        <v>42538</v>
      </c>
      <c r="Q379">
        <f t="shared" si="52"/>
        <v>7.9748027909914004E-3</v>
      </c>
      <c r="R379" s="33">
        <f t="shared" si="59"/>
        <v>1.8840108665645571E-4</v>
      </c>
      <c r="S379" s="32">
        <f t="shared" si="56"/>
        <v>8.2393731353543451</v>
      </c>
      <c r="AD379" s="1">
        <f t="shared" si="51"/>
        <v>42538</v>
      </c>
      <c r="AE379">
        <f t="shared" si="53"/>
        <v>7.9748027909914004E-3</v>
      </c>
      <c r="AF379" s="33">
        <f t="shared" si="58"/>
        <v>1.7947742187568661E-4</v>
      </c>
      <c r="AG379" s="32">
        <f t="shared" si="57"/>
        <v>8.2711130629843588</v>
      </c>
    </row>
    <row r="380" spans="2:33" x14ac:dyDescent="0.25">
      <c r="B380" s="1">
        <v>42541</v>
      </c>
      <c r="C380">
        <f>ASURB.MX!H368</f>
        <v>1.7929271672561236E-2</v>
      </c>
      <c r="D380">
        <f t="shared" si="55"/>
        <v>1.8216326898883337E-4</v>
      </c>
      <c r="E380" s="32">
        <f t="shared" si="54"/>
        <v>6.8459332007210838</v>
      </c>
      <c r="P380" s="1">
        <f t="shared" si="50"/>
        <v>42541</v>
      </c>
      <c r="Q380">
        <f t="shared" si="52"/>
        <v>1.7929271672561236E-2</v>
      </c>
      <c r="R380" s="33">
        <f t="shared" si="59"/>
        <v>1.6202965392818542E-4</v>
      </c>
      <c r="S380" s="32">
        <f t="shared" si="56"/>
        <v>6.743780877035328</v>
      </c>
      <c r="AD380" s="1">
        <f t="shared" si="51"/>
        <v>42541</v>
      </c>
      <c r="AE380">
        <f t="shared" si="53"/>
        <v>1.7929271672561236E-2</v>
      </c>
      <c r="AF380" s="33">
        <f t="shared" si="58"/>
        <v>1.7547227874833377E-4</v>
      </c>
      <c r="AG380" s="32">
        <f t="shared" si="57"/>
        <v>6.8160661385103776</v>
      </c>
    </row>
    <row r="381" spans="2:33" x14ac:dyDescent="0.25">
      <c r="B381" s="1">
        <v>42542</v>
      </c>
      <c r="C381">
        <f>ASURB.MX!H369</f>
        <v>1.059819240312789E-2</v>
      </c>
      <c r="D381">
        <f t="shared" si="55"/>
        <v>2.0913332586299199E-4</v>
      </c>
      <c r="E381" s="32">
        <f t="shared" si="54"/>
        <v>7.9354568864405506</v>
      </c>
      <c r="P381" s="1">
        <f t="shared" si="50"/>
        <v>42542</v>
      </c>
      <c r="Q381">
        <f t="shared" si="52"/>
        <v>1.059819240312789E-2</v>
      </c>
      <c r="R381" s="33">
        <f t="shared" si="59"/>
        <v>2.1372982821740797E-4</v>
      </c>
      <c r="S381" s="32">
        <f t="shared" si="56"/>
        <v>7.9252666764429112</v>
      </c>
      <c r="AD381" s="1">
        <f t="shared" si="51"/>
        <v>42542</v>
      </c>
      <c r="AE381">
        <f t="shared" si="53"/>
        <v>1.059819240312789E-2</v>
      </c>
      <c r="AF381" s="33">
        <f t="shared" si="58"/>
        <v>1.9914972701210235E-4</v>
      </c>
      <c r="AG381" s="32">
        <f t="shared" si="57"/>
        <v>7.9574474118189116</v>
      </c>
    </row>
    <row r="382" spans="2:33" x14ac:dyDescent="0.25">
      <c r="B382" s="1">
        <v>42543</v>
      </c>
      <c r="C382">
        <f>ASURB.MX!H370</f>
        <v>-7.3042059691012491E-3</v>
      </c>
      <c r="D382">
        <f t="shared" si="55"/>
        <v>2.0168512637602272E-4</v>
      </c>
      <c r="E382" s="32">
        <f t="shared" si="54"/>
        <v>8.2442745509753266</v>
      </c>
      <c r="P382" s="1">
        <f t="shared" si="50"/>
        <v>42543</v>
      </c>
      <c r="Q382">
        <f t="shared" si="52"/>
        <v>-7.3042059691012491E-3</v>
      </c>
      <c r="R382" s="33">
        <f t="shared" si="59"/>
        <v>1.7432463580180585E-4</v>
      </c>
      <c r="S382" s="32">
        <f t="shared" si="56"/>
        <v>8.3485448876994717</v>
      </c>
      <c r="AD382" s="1">
        <f t="shared" si="51"/>
        <v>42543</v>
      </c>
      <c r="AE382">
        <f t="shared" si="53"/>
        <v>-7.3042059691012491E-3</v>
      </c>
      <c r="AF382" s="33">
        <f t="shared" si="58"/>
        <v>1.9481857891277983E-4</v>
      </c>
      <c r="AG382" s="32">
        <f t="shared" si="57"/>
        <v>8.2695899645145428</v>
      </c>
    </row>
    <row r="383" spans="2:33" x14ac:dyDescent="0.25">
      <c r="B383" s="1">
        <v>42544</v>
      </c>
      <c r="C383">
        <f>ASURB.MX!H371</f>
        <v>7.1912867867942611E-4</v>
      </c>
      <c r="D383">
        <f t="shared" si="55"/>
        <v>1.8960326113272221E-4</v>
      </c>
      <c r="E383" s="32">
        <f t="shared" si="54"/>
        <v>8.5678492515485107</v>
      </c>
      <c r="P383" s="1">
        <f t="shared" si="50"/>
        <v>42544</v>
      </c>
      <c r="Q383">
        <f t="shared" si="52"/>
        <v>7.1912867867942611E-4</v>
      </c>
      <c r="R383" s="33">
        <f t="shared" si="59"/>
        <v>1.90740369895246E-4</v>
      </c>
      <c r="S383" s="32">
        <f t="shared" si="56"/>
        <v>8.5618861181099035</v>
      </c>
      <c r="AD383" s="1">
        <f t="shared" si="51"/>
        <v>42544</v>
      </c>
      <c r="AE383">
        <f t="shared" si="53"/>
        <v>7.1912867867942611E-4</v>
      </c>
      <c r="AF383" s="33">
        <f t="shared" si="58"/>
        <v>1.8558392500263613E-4</v>
      </c>
      <c r="AG383" s="32">
        <f t="shared" si="57"/>
        <v>8.5892167637039609</v>
      </c>
    </row>
    <row r="384" spans="2:33" x14ac:dyDescent="0.25">
      <c r="B384" s="1">
        <v>42545</v>
      </c>
      <c r="C384">
        <f>ASURB.MX!H372</f>
        <v>-1.6637678609425034E-2</v>
      </c>
      <c r="D384">
        <f t="shared" si="55"/>
        <v>1.7519201529205003E-4</v>
      </c>
      <c r="E384" s="32">
        <f t="shared" si="54"/>
        <v>7.0695767809015564</v>
      </c>
      <c r="P384" s="1">
        <f t="shared" si="50"/>
        <v>42545</v>
      </c>
      <c r="Q384">
        <f t="shared" si="52"/>
        <v>-1.6637678609425034E-2</v>
      </c>
      <c r="R384" s="33">
        <f t="shared" si="59"/>
        <v>1.6323462038789197E-4</v>
      </c>
      <c r="S384" s="32">
        <f t="shared" si="56"/>
        <v>7.0245276376884451</v>
      </c>
      <c r="AD384" s="1">
        <f t="shared" si="51"/>
        <v>42545</v>
      </c>
      <c r="AE384">
        <f t="shared" si="53"/>
        <v>-1.6637678609425034E-2</v>
      </c>
      <c r="AF384" s="33">
        <f t="shared" si="58"/>
        <v>1.7341233466368664E-4</v>
      </c>
      <c r="AG384" s="32">
        <f t="shared" si="57"/>
        <v>7.0635715794217449</v>
      </c>
    </row>
    <row r="385" spans="2:33" x14ac:dyDescent="0.25">
      <c r="B385" s="1">
        <v>42548</v>
      </c>
      <c r="C385">
        <f>ASURB.MX!H373</f>
        <v>-6.1798139763610555E-3</v>
      </c>
      <c r="D385">
        <f t="shared" si="55"/>
        <v>1.9910273398894896E-4</v>
      </c>
      <c r="E385" s="32">
        <f t="shared" si="54"/>
        <v>8.3298785837431186</v>
      </c>
      <c r="P385" s="1">
        <f t="shared" si="50"/>
        <v>42548</v>
      </c>
      <c r="Q385">
        <f t="shared" si="52"/>
        <v>-6.1798139763610555E-3</v>
      </c>
      <c r="R385" s="33">
        <f t="shared" si="59"/>
        <v>2.0880449591986861E-4</v>
      </c>
      <c r="S385" s="32">
        <f t="shared" si="56"/>
        <v>8.2912133266907055</v>
      </c>
      <c r="AD385" s="1">
        <f t="shared" si="51"/>
        <v>42548</v>
      </c>
      <c r="AE385">
        <f t="shared" si="53"/>
        <v>-6.1798139763610555E-3</v>
      </c>
      <c r="AF385" s="33">
        <f t="shared" si="58"/>
        <v>1.9304571627236415E-4</v>
      </c>
      <c r="AG385" s="32">
        <f t="shared" si="57"/>
        <v>8.3547542155744416</v>
      </c>
    </row>
    <row r="386" spans="2:33" x14ac:dyDescent="0.25">
      <c r="B386" s="1">
        <v>42549</v>
      </c>
      <c r="C386">
        <f>ASURB.MX!H374</f>
        <v>-1.6475118995442275E-3</v>
      </c>
      <c r="D386">
        <f t="shared" si="55"/>
        <v>1.8605440747850797E-4</v>
      </c>
      <c r="E386" s="32">
        <f t="shared" si="54"/>
        <v>8.5748826947546721</v>
      </c>
      <c r="P386" s="1">
        <f t="shared" si="50"/>
        <v>42549</v>
      </c>
      <c r="Q386">
        <f t="shared" si="52"/>
        <v>-1.6475118995442275E-3</v>
      </c>
      <c r="R386" s="33">
        <f t="shared" si="59"/>
        <v>1.6408371442758573E-4</v>
      </c>
      <c r="S386" s="32">
        <f t="shared" si="56"/>
        <v>8.6985916684803239</v>
      </c>
      <c r="AD386" s="1">
        <f t="shared" si="51"/>
        <v>42549</v>
      </c>
      <c r="AE386">
        <f t="shared" si="53"/>
        <v>-1.6475118995442275E-3</v>
      </c>
      <c r="AF386" s="33">
        <f t="shared" si="58"/>
        <v>1.8272970181512334E-4</v>
      </c>
      <c r="AG386" s="32">
        <f t="shared" si="57"/>
        <v>8.5926483804872582</v>
      </c>
    </row>
    <row r="387" spans="2:33" x14ac:dyDescent="0.25">
      <c r="B387" s="1">
        <v>42550</v>
      </c>
      <c r="C387">
        <f>ASURB.MX!H375</f>
        <v>9.0100423771369495E-3</v>
      </c>
      <c r="D387">
        <f t="shared" si="55"/>
        <v>1.7310488098765451E-4</v>
      </c>
      <c r="E387" s="32">
        <f t="shared" si="54"/>
        <v>8.1926436635256312</v>
      </c>
      <c r="P387" s="1">
        <f t="shared" si="50"/>
        <v>42550</v>
      </c>
      <c r="Q387">
        <f t="shared" si="52"/>
        <v>9.0100423771369495E-3</v>
      </c>
      <c r="R387" s="33">
        <f t="shared" si="59"/>
        <v>1.8001406044412886E-4</v>
      </c>
      <c r="S387" s="32">
        <f t="shared" si="56"/>
        <v>8.1715060254054723</v>
      </c>
      <c r="AD387" s="1">
        <f t="shared" si="51"/>
        <v>42550</v>
      </c>
      <c r="AE387">
        <f t="shared" si="53"/>
        <v>9.0100423771369495E-3</v>
      </c>
      <c r="AF387" s="33">
        <f t="shared" si="58"/>
        <v>1.7156105965970706E-4</v>
      </c>
      <c r="AG387" s="32">
        <f t="shared" si="57"/>
        <v>8.1973819872724221</v>
      </c>
    </row>
    <row r="388" spans="2:33" x14ac:dyDescent="0.25">
      <c r="B388" s="1">
        <v>42551</v>
      </c>
      <c r="C388">
        <f>ASURB.MX!H376</f>
        <v>9.7217879046616034E-3</v>
      </c>
      <c r="D388">
        <f t="shared" si="55"/>
        <v>1.7402241097665548E-4</v>
      </c>
      <c r="E388" s="32">
        <f t="shared" si="54"/>
        <v>8.1132173392627411</v>
      </c>
      <c r="P388" s="1">
        <f t="shared" si="50"/>
        <v>42551</v>
      </c>
      <c r="Q388">
        <f t="shared" si="52"/>
        <v>9.7217879046616034E-3</v>
      </c>
      <c r="R388" s="33">
        <f t="shared" si="59"/>
        <v>1.6811171351432223E-4</v>
      </c>
      <c r="S388" s="32">
        <f t="shared" si="56"/>
        <v>8.1286773487268764</v>
      </c>
      <c r="AD388" s="1">
        <f t="shared" si="51"/>
        <v>42551</v>
      </c>
      <c r="AE388">
        <f t="shared" si="53"/>
        <v>9.7217879046616034E-3</v>
      </c>
      <c r="AF388" s="33">
        <f t="shared" si="58"/>
        <v>1.7152255967660334E-4</v>
      </c>
      <c r="AG388" s="32">
        <f t="shared" si="57"/>
        <v>8.1197710970839392</v>
      </c>
    </row>
    <row r="389" spans="2:33" x14ac:dyDescent="0.25">
      <c r="B389" s="1">
        <v>42552</v>
      </c>
      <c r="C389">
        <f>ASURB.MX!H377</f>
        <v>-1.6174151564291139E-2</v>
      </c>
      <c r="D389">
        <f t="shared" si="55"/>
        <v>1.7624573759616582E-4</v>
      </c>
      <c r="E389" s="32">
        <f t="shared" si="54"/>
        <v>7.1593220490677538</v>
      </c>
      <c r="P389" s="1">
        <f t="shared" si="50"/>
        <v>42552</v>
      </c>
      <c r="Q389">
        <f t="shared" si="52"/>
        <v>-1.6174151564291139E-2</v>
      </c>
      <c r="R389" s="33">
        <f t="shared" si="59"/>
        <v>1.7763955499007413E-4</v>
      </c>
      <c r="S389" s="32">
        <f t="shared" si="56"/>
        <v>7.163091151702849</v>
      </c>
      <c r="AD389" s="1">
        <f t="shared" si="51"/>
        <v>42552</v>
      </c>
      <c r="AE389">
        <f t="shared" si="53"/>
        <v>-1.6174151564291139E-2</v>
      </c>
      <c r="AF389" s="33">
        <f t="shared" si="58"/>
        <v>1.7286948869877565E-4</v>
      </c>
      <c r="AG389" s="32">
        <f t="shared" si="57"/>
        <v>7.1496749122699459</v>
      </c>
    </row>
    <row r="390" spans="2:33" x14ac:dyDescent="0.25">
      <c r="B390" s="1">
        <v>42555</v>
      </c>
      <c r="C390">
        <f>ASURB.MX!H378</f>
        <v>1.3243353002059916E-2</v>
      </c>
      <c r="D390">
        <f t="shared" si="55"/>
        <v>1.9795921745286446E-4</v>
      </c>
      <c r="E390" s="32">
        <f t="shared" si="54"/>
        <v>7.6414771424227474</v>
      </c>
      <c r="P390" s="1">
        <f t="shared" si="50"/>
        <v>42555</v>
      </c>
      <c r="Q390">
        <f t="shared" si="52"/>
        <v>1.3243353002059916E-2</v>
      </c>
      <c r="R390" s="33">
        <f t="shared" si="59"/>
        <v>1.955792757456267E-4</v>
      </c>
      <c r="S390" s="32">
        <f t="shared" si="56"/>
        <v>7.6427912649221819</v>
      </c>
      <c r="AD390" s="1">
        <f t="shared" si="51"/>
        <v>42555</v>
      </c>
      <c r="AE390">
        <f t="shared" si="53"/>
        <v>1.3243353002059916E-2</v>
      </c>
      <c r="AF390" s="33">
        <f t="shared" si="58"/>
        <v>1.9108200738858903E-4</v>
      </c>
      <c r="AG390" s="32">
        <f t="shared" si="57"/>
        <v>7.6449485577672123</v>
      </c>
    </row>
    <row r="391" spans="2:33" x14ac:dyDescent="0.25">
      <c r="B391" s="1">
        <v>42556</v>
      </c>
      <c r="C391">
        <f>ASURB.MX!H379</f>
        <v>3.3437972623750387E-3</v>
      </c>
      <c r="D391">
        <f t="shared" si="55"/>
        <v>2.0191436231952012E-4</v>
      </c>
      <c r="E391" s="32">
        <f t="shared" si="54"/>
        <v>8.4522920364637137</v>
      </c>
      <c r="P391" s="1">
        <f t="shared" si="50"/>
        <v>42556</v>
      </c>
      <c r="Q391">
        <f t="shared" si="52"/>
        <v>3.3437972623750387E-3</v>
      </c>
      <c r="R391" s="33">
        <f t="shared" si="59"/>
        <v>1.9015723639857833E-4</v>
      </c>
      <c r="S391" s="32">
        <f t="shared" si="56"/>
        <v>8.5088606635709905</v>
      </c>
      <c r="AD391" s="1">
        <f t="shared" si="51"/>
        <v>42556</v>
      </c>
      <c r="AE391">
        <f t="shared" si="53"/>
        <v>3.3437972623750387E-3</v>
      </c>
      <c r="AF391" s="33">
        <f t="shared" si="58"/>
        <v>1.9544915223204543E-4</v>
      </c>
      <c r="AG391" s="32">
        <f t="shared" si="57"/>
        <v>8.4830037101101148</v>
      </c>
    </row>
    <row r="392" spans="2:33" x14ac:dyDescent="0.25">
      <c r="B392" s="1">
        <v>42557</v>
      </c>
      <c r="C392">
        <f>ASURB.MX!H380</f>
        <v>-2.5443984142319048E-2</v>
      </c>
      <c r="D392">
        <f t="shared" si="55"/>
        <v>1.8464727345866689E-4</v>
      </c>
      <c r="E392" s="32">
        <f t="shared" si="54"/>
        <v>5.0909386843803857</v>
      </c>
      <c r="P392" s="1">
        <f t="shared" si="50"/>
        <v>42557</v>
      </c>
      <c r="Q392">
        <f t="shared" si="52"/>
        <v>-2.5443984142319048E-2</v>
      </c>
      <c r="R392" s="33">
        <f t="shared" si="59"/>
        <v>1.7627221750181308E-4</v>
      </c>
      <c r="S392" s="32">
        <f t="shared" si="56"/>
        <v>4.9707733758668819</v>
      </c>
      <c r="AD392" s="1">
        <f t="shared" si="51"/>
        <v>42557</v>
      </c>
      <c r="AE392">
        <f t="shared" si="53"/>
        <v>-2.5443984142319048E-2</v>
      </c>
      <c r="AF392" s="33">
        <f t="shared" si="58"/>
        <v>1.8169395163935247E-4</v>
      </c>
      <c r="AG392" s="32">
        <f t="shared" si="57"/>
        <v>5.0500725062056784</v>
      </c>
    </row>
    <row r="393" spans="2:33" x14ac:dyDescent="0.25">
      <c r="B393" s="1">
        <v>42558</v>
      </c>
      <c r="C393">
        <f>ASURB.MX!H381</f>
        <v>-2.3679373743047349E-3</v>
      </c>
      <c r="D393">
        <f t="shared" si="55"/>
        <v>2.5026044829406407E-4</v>
      </c>
      <c r="E393" s="32">
        <f t="shared" si="54"/>
        <v>8.2706032211323848</v>
      </c>
      <c r="P393" s="1">
        <f t="shared" si="50"/>
        <v>42558</v>
      </c>
      <c r="Q393">
        <f t="shared" si="52"/>
        <v>-2.3679373743047349E-3</v>
      </c>
      <c r="R393" s="33">
        <f t="shared" si="59"/>
        <v>2.6195535006605109E-4</v>
      </c>
      <c r="S393" s="32">
        <f t="shared" si="56"/>
        <v>8.225931590856252</v>
      </c>
      <c r="AD393" s="1">
        <f t="shared" si="51"/>
        <v>42558</v>
      </c>
      <c r="AE393">
        <f t="shared" si="53"/>
        <v>-2.3679373743047349E-3</v>
      </c>
      <c r="AF393" s="33">
        <f t="shared" si="58"/>
        <v>2.3729295742967857E-4</v>
      </c>
      <c r="AG393" s="32">
        <f t="shared" si="57"/>
        <v>8.3225855161128788</v>
      </c>
    </row>
    <row r="394" spans="2:33" x14ac:dyDescent="0.25">
      <c r="B394" s="1">
        <v>42559</v>
      </c>
      <c r="C394">
        <f>ASURB.MX!H382</f>
        <v>2.7916220663433927E-3</v>
      </c>
      <c r="D394">
        <f t="shared" si="55"/>
        <v>2.1603074932224271E-4</v>
      </c>
      <c r="E394" s="32">
        <f t="shared" si="54"/>
        <v>8.4040155223385504</v>
      </c>
      <c r="P394" s="1">
        <f t="shared" si="50"/>
        <v>42559</v>
      </c>
      <c r="Q394">
        <f t="shared" si="52"/>
        <v>2.7916220663433927E-3</v>
      </c>
      <c r="R394" s="33">
        <f t="shared" si="59"/>
        <v>1.7121313023592656E-4</v>
      </c>
      <c r="S394" s="32">
        <f t="shared" si="56"/>
        <v>8.6270841349033631</v>
      </c>
      <c r="AD394" s="1">
        <f t="shared" si="51"/>
        <v>42559</v>
      </c>
      <c r="AE394">
        <f t="shared" si="53"/>
        <v>2.7916220663433927E-3</v>
      </c>
      <c r="AF394" s="33">
        <f t="shared" si="58"/>
        <v>2.1158129540626617E-4</v>
      </c>
      <c r="AG394" s="32">
        <f t="shared" si="57"/>
        <v>8.424068352850961</v>
      </c>
    </row>
    <row r="395" spans="2:33" x14ac:dyDescent="0.25">
      <c r="B395" s="1">
        <v>42562</v>
      </c>
      <c r="C395">
        <f>ASURB.MX!H383</f>
        <v>6.5067208210283587E-3</v>
      </c>
      <c r="D395">
        <f t="shared" si="55"/>
        <v>1.9359758820801148E-4</v>
      </c>
      <c r="E395" s="32">
        <f t="shared" si="54"/>
        <v>8.3310411172897094</v>
      </c>
      <c r="P395" s="1">
        <f t="shared" si="50"/>
        <v>42562</v>
      </c>
      <c r="Q395">
        <f t="shared" si="52"/>
        <v>6.5067208210283587E-3</v>
      </c>
      <c r="R395" s="33">
        <f t="shared" si="59"/>
        <v>2.1031560667122173E-4</v>
      </c>
      <c r="S395" s="32">
        <f t="shared" si="56"/>
        <v>8.2655970622911585</v>
      </c>
      <c r="AD395" s="1">
        <f t="shared" si="51"/>
        <v>42562</v>
      </c>
      <c r="AE395">
        <f t="shared" si="53"/>
        <v>6.5067208210283587E-3</v>
      </c>
      <c r="AF395" s="33">
        <f t="shared" si="58"/>
        <v>1.9308872123420198E-4</v>
      </c>
      <c r="AG395" s="32">
        <f t="shared" si="57"/>
        <v>8.333096724948664</v>
      </c>
    </row>
    <row r="396" spans="2:33" x14ac:dyDescent="0.25">
      <c r="B396" s="1">
        <v>42563</v>
      </c>
      <c r="C396">
        <f>ASURB.MX!H384</f>
        <v>2.6609509982170169E-3</v>
      </c>
      <c r="D396">
        <f t="shared" si="55"/>
        <v>1.8290626087504063E-4</v>
      </c>
      <c r="E396" s="32">
        <f t="shared" si="54"/>
        <v>8.56782481004673</v>
      </c>
      <c r="P396" s="1">
        <f t="shared" si="50"/>
        <v>42563</v>
      </c>
      <c r="Q396">
        <f t="shared" si="52"/>
        <v>2.6609509982170169E-3</v>
      </c>
      <c r="R396" s="33">
        <f t="shared" si="59"/>
        <v>1.691486942780092E-4</v>
      </c>
      <c r="S396" s="32">
        <f t="shared" si="56"/>
        <v>8.6428718152876947</v>
      </c>
      <c r="AD396" s="1">
        <f t="shared" si="51"/>
        <v>42563</v>
      </c>
      <c r="AE396">
        <f t="shared" si="53"/>
        <v>2.6609509982170169E-3</v>
      </c>
      <c r="AF396" s="33">
        <f t="shared" si="58"/>
        <v>1.8318872100120067E-4</v>
      </c>
      <c r="AG396" s="32">
        <f t="shared" si="57"/>
        <v>8.5663414025156204</v>
      </c>
    </row>
    <row r="397" spans="2:33" x14ac:dyDescent="0.25">
      <c r="B397" s="1">
        <v>42564</v>
      </c>
      <c r="C397">
        <f>ASURB.MX!H385</f>
        <v>-5.6101293124238543E-3</v>
      </c>
      <c r="D397">
        <f t="shared" si="55"/>
        <v>1.7154620966277473E-4</v>
      </c>
      <c r="E397" s="32">
        <f t="shared" si="54"/>
        <v>8.487188071169415</v>
      </c>
      <c r="P397" s="1">
        <f t="shared" si="50"/>
        <v>42564</v>
      </c>
      <c r="Q397">
        <f t="shared" si="52"/>
        <v>-5.6101293124238543E-3</v>
      </c>
      <c r="R397" s="33">
        <f t="shared" si="59"/>
        <v>1.8189498088816967E-4</v>
      </c>
      <c r="S397" s="32">
        <f t="shared" si="56"/>
        <v>8.4390496231537782</v>
      </c>
      <c r="AD397" s="1">
        <f t="shared" si="51"/>
        <v>42564</v>
      </c>
      <c r="AE397">
        <f t="shared" si="53"/>
        <v>-5.6101293124238543E-3</v>
      </c>
      <c r="AF397" s="33">
        <f t="shared" si="58"/>
        <v>1.7234552662140064E-4</v>
      </c>
      <c r="AG397" s="32">
        <f t="shared" si="57"/>
        <v>8.4833903181551378</v>
      </c>
    </row>
    <row r="398" spans="2:33" x14ac:dyDescent="0.25">
      <c r="B398" s="1">
        <v>42565</v>
      </c>
      <c r="C398">
        <f>ASURB.MX!H386</f>
        <v>4.0704820856914048E-3</v>
      </c>
      <c r="D398">
        <f t="shared" si="55"/>
        <v>1.6696792859876764E-4</v>
      </c>
      <c r="E398" s="32">
        <f t="shared" si="54"/>
        <v>8.5984752336401424</v>
      </c>
      <c r="P398" s="1">
        <f t="shared" si="50"/>
        <v>42565</v>
      </c>
      <c r="Q398">
        <f t="shared" si="52"/>
        <v>4.0704820856914048E-3</v>
      </c>
      <c r="R398" s="33">
        <f t="shared" si="59"/>
        <v>1.6401584603095162E-4</v>
      </c>
      <c r="S398" s="32">
        <f t="shared" si="56"/>
        <v>8.6145278562693761</v>
      </c>
      <c r="AD398" s="1">
        <f t="shared" si="51"/>
        <v>42565</v>
      </c>
      <c r="AE398">
        <f t="shared" si="53"/>
        <v>4.0704820856914048E-3</v>
      </c>
      <c r="AF398" s="33">
        <f t="shared" si="58"/>
        <v>1.6696734485472766E-4</v>
      </c>
      <c r="AG398" s="32">
        <f t="shared" si="57"/>
        <v>8.5984783828548128</v>
      </c>
    </row>
    <row r="399" spans="2:33" x14ac:dyDescent="0.25">
      <c r="B399" s="1">
        <v>42566</v>
      </c>
      <c r="C399">
        <f>ASURB.MX!H387</f>
        <v>1.7842931999645427E-3</v>
      </c>
      <c r="D399">
        <f t="shared" si="55"/>
        <v>1.6212666842979606E-4</v>
      </c>
      <c r="E399" s="32">
        <f t="shared" si="54"/>
        <v>8.7074954958582413</v>
      </c>
      <c r="P399" s="1">
        <f t="shared" ref="P399:P462" si="60">B399</f>
        <v>42566</v>
      </c>
      <c r="Q399">
        <f t="shared" si="52"/>
        <v>1.7842931999645427E-3</v>
      </c>
      <c r="R399" s="33">
        <f t="shared" si="59"/>
        <v>1.6730074261532091E-4</v>
      </c>
      <c r="S399" s="32">
        <f t="shared" si="56"/>
        <v>8.676687695905267</v>
      </c>
      <c r="AD399" s="1">
        <f t="shared" ref="AD399:AD462" si="61">P399</f>
        <v>42566</v>
      </c>
      <c r="AE399">
        <f t="shared" si="53"/>
        <v>1.7842931999645427E-3</v>
      </c>
      <c r="AF399" s="33">
        <f t="shared" si="58"/>
        <v>1.6151492219505705E-4</v>
      </c>
      <c r="AG399" s="32">
        <f t="shared" si="57"/>
        <v>8.7112015169100605</v>
      </c>
    </row>
    <row r="400" spans="2:33" x14ac:dyDescent="0.25">
      <c r="B400" s="1">
        <v>42569</v>
      </c>
      <c r="C400">
        <f>ASURB.MX!H388</f>
        <v>4.9515539995965826E-3</v>
      </c>
      <c r="D400">
        <f t="shared" si="55"/>
        <v>1.5729509070061461E-4</v>
      </c>
      <c r="E400" s="32">
        <f t="shared" si="54"/>
        <v>8.601515043152288</v>
      </c>
      <c r="P400" s="1">
        <f t="shared" si="60"/>
        <v>42569</v>
      </c>
      <c r="Q400">
        <f t="shared" ref="Q400:Q463" si="62">C400</f>
        <v>4.9515539995965826E-3</v>
      </c>
      <c r="R400" s="33">
        <f t="shared" si="59"/>
        <v>1.5595343299723235E-4</v>
      </c>
      <c r="S400" s="32">
        <f t="shared" si="56"/>
        <v>8.6087402302742628</v>
      </c>
      <c r="AD400" s="1">
        <f t="shared" si="61"/>
        <v>42569</v>
      </c>
      <c r="AE400">
        <f t="shared" ref="AE400:AE463" si="63">Q400</f>
        <v>4.9515539995965826E-3</v>
      </c>
      <c r="AF400" s="33">
        <f t="shared" si="58"/>
        <v>1.5616516883643815E-4</v>
      </c>
      <c r="AG400" s="32">
        <f t="shared" si="57"/>
        <v>8.6075966211603401</v>
      </c>
    </row>
    <row r="401" spans="2:33" x14ac:dyDescent="0.25">
      <c r="B401" s="1">
        <v>42570</v>
      </c>
      <c r="C401">
        <f>ASURB.MX!H389</f>
        <v>-2.4378314690426564E-3</v>
      </c>
      <c r="D401">
        <f t="shared" si="55"/>
        <v>1.5667539225484704E-4</v>
      </c>
      <c r="E401" s="32">
        <f t="shared" ref="E401:E464" si="64">-LN(D401)-(C401^2)/D401</f>
        <v>8.7234023861600836</v>
      </c>
      <c r="P401" s="1">
        <f t="shared" si="60"/>
        <v>42570</v>
      </c>
      <c r="Q401">
        <f t="shared" si="62"/>
        <v>-2.4378314690426564E-3</v>
      </c>
      <c r="R401" s="33">
        <f t="shared" si="59"/>
        <v>1.5976865732519481E-4</v>
      </c>
      <c r="S401" s="32">
        <f t="shared" si="56"/>
        <v>8.7045860077541999</v>
      </c>
      <c r="AD401" s="1">
        <f t="shared" si="61"/>
        <v>42570</v>
      </c>
      <c r="AE401">
        <f t="shared" si="63"/>
        <v>-2.4378314690426564E-3</v>
      </c>
      <c r="AF401" s="33">
        <f t="shared" si="58"/>
        <v>1.5447075318876399E-4</v>
      </c>
      <c r="AG401" s="32">
        <f t="shared" si="57"/>
        <v>8.7370323327119621</v>
      </c>
    </row>
    <row r="402" spans="2:33" x14ac:dyDescent="0.25">
      <c r="B402" s="1">
        <v>42571</v>
      </c>
      <c r="C402">
        <f>ASURB.MX!H390</f>
        <v>2.8631814193560087E-2</v>
      </c>
      <c r="D402">
        <f t="shared" ref="D402:D465" si="65">$H$14+(C401^2)*$I$14+$J$14*(D401)</f>
        <v>1.5401454119993562E-4</v>
      </c>
      <c r="E402" s="32">
        <f t="shared" si="64"/>
        <v>3.4557142843368247</v>
      </c>
      <c r="P402" s="1">
        <f t="shared" si="60"/>
        <v>42571</v>
      </c>
      <c r="Q402">
        <f t="shared" si="62"/>
        <v>2.8631814193560087E-2</v>
      </c>
      <c r="R402" s="33">
        <f t="shared" si="59"/>
        <v>1.5129403366864118E-4</v>
      </c>
      <c r="S402" s="32">
        <f t="shared" ref="S402:S465" si="66">-LN(R402)-((Q402^2)/R402)</f>
        <v>3.3778246159678949</v>
      </c>
      <c r="AD402" s="1">
        <f t="shared" si="61"/>
        <v>42571</v>
      </c>
      <c r="AE402">
        <f t="shared" si="63"/>
        <v>2.8631814193560087E-2</v>
      </c>
      <c r="AF402" s="33">
        <f t="shared" si="58"/>
        <v>1.5132160145507625E-4</v>
      </c>
      <c r="AG402" s="32">
        <f t="shared" ref="AG402:AG465" si="67">-LN(AF402)-((AE402^2)/AF402)</f>
        <v>3.3786295550503462</v>
      </c>
    </row>
    <row r="403" spans="2:33" x14ac:dyDescent="0.25">
      <c r="B403" s="1">
        <v>42572</v>
      </c>
      <c r="C403">
        <f>ASURB.MX!H391</f>
        <v>2.673350350961189E-3</v>
      </c>
      <c r="D403">
        <f t="shared" si="65"/>
        <v>2.5082815078041976E-4</v>
      </c>
      <c r="E403" s="32">
        <f t="shared" si="64"/>
        <v>8.262249688581738</v>
      </c>
      <c r="P403" s="1">
        <f t="shared" si="60"/>
        <v>42572</v>
      </c>
      <c r="Q403">
        <f t="shared" si="62"/>
        <v>2.673350350961189E-3</v>
      </c>
      <c r="R403" s="33">
        <f t="shared" si="59"/>
        <v>2.6756561971618049E-4</v>
      </c>
      <c r="S403" s="32">
        <f t="shared" si="66"/>
        <v>8.1994352494418408</v>
      </c>
      <c r="AD403" s="1">
        <f t="shared" si="61"/>
        <v>42572</v>
      </c>
      <c r="AE403">
        <f t="shared" si="63"/>
        <v>2.673350350961189E-3</v>
      </c>
      <c r="AF403" s="33">
        <f t="shared" ref="AF403:AF466" si="68">$AJ$14+$AK$14*(AE402^2)+$AL$14*(AE401^2)+$AM$14*(AF402)</f>
        <v>2.3295994303465262E-4</v>
      </c>
      <c r="AG403" s="32">
        <f t="shared" si="67"/>
        <v>8.3339657929506874</v>
      </c>
    </row>
    <row r="404" spans="2:33" x14ac:dyDescent="0.25">
      <c r="B404" s="1">
        <v>42573</v>
      </c>
      <c r="C404">
        <f>ASURB.MX!H392</f>
        <v>2.4975730382825142E-3</v>
      </c>
      <c r="D404">
        <f t="shared" si="65"/>
        <v>2.1659369351050619E-4</v>
      </c>
      <c r="E404" s="32">
        <f t="shared" si="64"/>
        <v>8.4086874656579855</v>
      </c>
      <c r="P404" s="1">
        <f t="shared" si="60"/>
        <v>42573</v>
      </c>
      <c r="Q404">
        <f t="shared" si="62"/>
        <v>2.4975730382825142E-3</v>
      </c>
      <c r="R404" s="33">
        <f t="shared" ref="R404:R467" si="69">$V$14+$W$14*(Q403^2)+$X$14*(R403)+$Y$14*(R402)</f>
        <v>1.5830737246863946E-4</v>
      </c>
      <c r="S404" s="32">
        <f t="shared" si="66"/>
        <v>8.7115684781452138</v>
      </c>
      <c r="AD404" s="1">
        <f t="shared" si="61"/>
        <v>42573</v>
      </c>
      <c r="AE404">
        <f t="shared" si="63"/>
        <v>2.4975730382825142E-3</v>
      </c>
      <c r="AF404" s="33">
        <f t="shared" si="68"/>
        <v>2.0858565930194898E-4</v>
      </c>
      <c r="AG404" s="32">
        <f t="shared" si="67"/>
        <v>8.4452552044812332</v>
      </c>
    </row>
    <row r="405" spans="2:33" x14ac:dyDescent="0.25">
      <c r="B405" s="1">
        <v>42576</v>
      </c>
      <c r="C405">
        <f>ASURB.MX!H393</f>
        <v>-3.547788539718915E-2</v>
      </c>
      <c r="D405">
        <f t="shared" si="65"/>
        <v>1.9378249304956096E-4</v>
      </c>
      <c r="E405" s="32">
        <f t="shared" si="64"/>
        <v>2.0534487818564449</v>
      </c>
      <c r="P405" s="1">
        <f t="shared" si="60"/>
        <v>42576</v>
      </c>
      <c r="Q405">
        <f t="shared" si="62"/>
        <v>-3.547788539718915E-2</v>
      </c>
      <c r="R405" s="33">
        <f t="shared" si="69"/>
        <v>2.1202991512160287E-4</v>
      </c>
      <c r="S405" s="32">
        <f t="shared" si="66"/>
        <v>2.5224493817843969</v>
      </c>
      <c r="AD405" s="1">
        <f t="shared" si="61"/>
        <v>42576</v>
      </c>
      <c r="AE405">
        <f t="shared" si="63"/>
        <v>-3.547788539718915E-2</v>
      </c>
      <c r="AF405" s="33">
        <f t="shared" si="68"/>
        <v>1.9074751049856316E-4</v>
      </c>
      <c r="AG405" s="32">
        <f t="shared" si="67"/>
        <v>1.9658874375083393</v>
      </c>
    </row>
    <row r="406" spans="2:33" x14ac:dyDescent="0.25">
      <c r="B406" s="1">
        <v>42577</v>
      </c>
      <c r="C406">
        <f>ASURB.MX!H394</f>
        <v>-2.7279101407643043E-3</v>
      </c>
      <c r="D406">
        <f t="shared" si="65"/>
        <v>3.3036130918385814E-4</v>
      </c>
      <c r="E406" s="32">
        <f t="shared" si="64"/>
        <v>7.9927983075483198</v>
      </c>
      <c r="P406" s="1">
        <f t="shared" si="60"/>
        <v>42577</v>
      </c>
      <c r="Q406">
        <f t="shared" si="62"/>
        <v>-2.7279101407643043E-3</v>
      </c>
      <c r="R406" s="33">
        <f t="shared" si="69"/>
        <v>3.3403701850674174E-4</v>
      </c>
      <c r="S406" s="32">
        <f t="shared" si="66"/>
        <v>7.9819812850070084</v>
      </c>
      <c r="AD406" s="1">
        <f t="shared" si="61"/>
        <v>42577</v>
      </c>
      <c r="AE406">
        <f t="shared" si="63"/>
        <v>-2.7279101407643043E-3</v>
      </c>
      <c r="AF406" s="33">
        <f t="shared" si="68"/>
        <v>3.0692551445164588E-4</v>
      </c>
      <c r="AG406" s="32">
        <f t="shared" si="67"/>
        <v>8.0646601879896487</v>
      </c>
    </row>
    <row r="407" spans="2:33" x14ac:dyDescent="0.25">
      <c r="B407" s="1">
        <v>42578</v>
      </c>
      <c r="C407">
        <f>ASURB.MX!H395</f>
        <v>-1.3291488464819931E-2</v>
      </c>
      <c r="D407">
        <f t="shared" si="65"/>
        <v>2.6936837297649385E-4</v>
      </c>
      <c r="E407" s="32">
        <f t="shared" si="64"/>
        <v>7.5635865711670798</v>
      </c>
      <c r="P407" s="1">
        <f t="shared" si="60"/>
        <v>42578</v>
      </c>
      <c r="Q407">
        <f t="shared" si="62"/>
        <v>-1.3291488464819931E-2</v>
      </c>
      <c r="R407" s="33">
        <f t="shared" si="69"/>
        <v>1.9723164541190157E-4</v>
      </c>
      <c r="S407" s="32">
        <f t="shared" si="66"/>
        <v>7.6354150206555449</v>
      </c>
      <c r="AD407" s="1">
        <f t="shared" si="61"/>
        <v>42578</v>
      </c>
      <c r="AE407">
        <f t="shared" si="63"/>
        <v>-1.3291488464819931E-2</v>
      </c>
      <c r="AF407" s="33">
        <f t="shared" si="68"/>
        <v>2.6246278138922284E-4</v>
      </c>
      <c r="AG407" s="32">
        <f t="shared" si="67"/>
        <v>7.5723013951585374</v>
      </c>
    </row>
    <row r="408" spans="2:33" x14ac:dyDescent="0.25">
      <c r="B408" s="1">
        <v>42579</v>
      </c>
      <c r="C408">
        <f>ASURB.MX!H396</f>
        <v>1.2768785133026532E-3</v>
      </c>
      <c r="D408">
        <f t="shared" si="65"/>
        <v>2.4942097637889688E-4</v>
      </c>
      <c r="E408" s="32">
        <f t="shared" si="64"/>
        <v>8.2898316060501678</v>
      </c>
      <c r="P408" s="1">
        <f t="shared" si="60"/>
        <v>42579</v>
      </c>
      <c r="Q408">
        <f t="shared" si="62"/>
        <v>1.2768785133026532E-3</v>
      </c>
      <c r="R408" s="33">
        <f t="shared" si="69"/>
        <v>2.7570794266936182E-4</v>
      </c>
      <c r="S408" s="32">
        <f t="shared" si="66"/>
        <v>8.1902548593645506</v>
      </c>
      <c r="AD408" s="1">
        <f t="shared" si="61"/>
        <v>42579</v>
      </c>
      <c r="AE408">
        <f t="shared" si="63"/>
        <v>1.2768785133026532E-3</v>
      </c>
      <c r="AF408" s="33">
        <f t="shared" si="68"/>
        <v>2.4754588168514325E-4</v>
      </c>
      <c r="AG408" s="32">
        <f t="shared" si="67"/>
        <v>8.2973282831122095</v>
      </c>
    </row>
    <row r="409" spans="2:33" x14ac:dyDescent="0.25">
      <c r="B409" s="1">
        <v>42580</v>
      </c>
      <c r="C409">
        <f>ASURB.MX!H397</f>
        <v>2.1148542440124294E-2</v>
      </c>
      <c r="D409">
        <f t="shared" si="65"/>
        <v>2.1499240140875688E-4</v>
      </c>
      <c r="E409" s="32">
        <f t="shared" si="64"/>
        <v>6.3645513373009415</v>
      </c>
      <c r="P409" s="1">
        <f t="shared" si="60"/>
        <v>42580</v>
      </c>
      <c r="Q409">
        <f t="shared" si="62"/>
        <v>2.1148542440124294E-2</v>
      </c>
      <c r="R409" s="33">
        <f t="shared" si="69"/>
        <v>1.8327006913925999E-4</v>
      </c>
      <c r="S409" s="32">
        <f t="shared" si="66"/>
        <v>6.1641029404382657</v>
      </c>
      <c r="AD409" s="1">
        <f t="shared" si="61"/>
        <v>42580</v>
      </c>
      <c r="AE409">
        <f t="shared" si="63"/>
        <v>2.1148542440124294E-2</v>
      </c>
      <c r="AF409" s="33">
        <f t="shared" si="68"/>
        <v>2.1863527862087332E-4</v>
      </c>
      <c r="AG409" s="32">
        <f t="shared" si="67"/>
        <v>6.3824117495683454</v>
      </c>
    </row>
    <row r="410" spans="2:33" x14ac:dyDescent="0.25">
      <c r="B410" s="1">
        <v>42583</v>
      </c>
      <c r="C410">
        <f>ASURB.MX!H398</f>
        <v>-3.4415954638900128E-3</v>
      </c>
      <c r="D410">
        <f t="shared" si="65"/>
        <v>2.4614062417352807E-4</v>
      </c>
      <c r="E410" s="32">
        <f t="shared" si="64"/>
        <v>8.26148635402315</v>
      </c>
      <c r="P410" s="1">
        <f t="shared" si="60"/>
        <v>42583</v>
      </c>
      <c r="Q410">
        <f t="shared" si="62"/>
        <v>-3.4415954638900128E-3</v>
      </c>
      <c r="R410" s="33">
        <f t="shared" si="69"/>
        <v>2.8092090724101575E-4</v>
      </c>
      <c r="S410" s="32">
        <f t="shared" si="66"/>
        <v>8.1352740015693055</v>
      </c>
      <c r="AD410" s="1">
        <f t="shared" si="61"/>
        <v>42583</v>
      </c>
      <c r="AE410">
        <f t="shared" si="63"/>
        <v>-3.4415954638900128E-3</v>
      </c>
      <c r="AF410" s="33">
        <f t="shared" si="68"/>
        <v>2.4354621120342116E-4</v>
      </c>
      <c r="AG410" s="32">
        <f t="shared" si="67"/>
        <v>8.2715700477646106</v>
      </c>
    </row>
    <row r="411" spans="2:33" x14ac:dyDescent="0.25">
      <c r="B411" s="1">
        <v>42584</v>
      </c>
      <c r="C411">
        <f>ASURB.MX!H399</f>
        <v>-1.7033741319644732E-2</v>
      </c>
      <c r="D411">
        <f t="shared" si="65"/>
        <v>2.1405439184661528E-4</v>
      </c>
      <c r="E411" s="32">
        <f t="shared" si="64"/>
        <v>7.0937915488399126</v>
      </c>
      <c r="P411" s="1">
        <f t="shared" si="60"/>
        <v>42584</v>
      </c>
      <c r="Q411">
        <f t="shared" si="62"/>
        <v>-1.7033741319644732E-2</v>
      </c>
      <c r="R411" s="33">
        <f t="shared" si="69"/>
        <v>1.7755808076848258E-4</v>
      </c>
      <c r="S411" s="32">
        <f t="shared" si="66"/>
        <v>7.0021089371880452</v>
      </c>
      <c r="AD411" s="1">
        <f t="shared" si="61"/>
        <v>42584</v>
      </c>
      <c r="AE411">
        <f t="shared" si="63"/>
        <v>-1.7033741319644732E-2</v>
      </c>
      <c r="AF411" s="33">
        <f t="shared" si="68"/>
        <v>2.1677691385649207E-4</v>
      </c>
      <c r="AG411" s="32">
        <f t="shared" si="67"/>
        <v>7.098176635399656</v>
      </c>
    </row>
    <row r="412" spans="2:33" x14ac:dyDescent="0.25">
      <c r="B412" s="1">
        <v>42585</v>
      </c>
      <c r="C412">
        <f>ASURB.MX!H400</f>
        <v>1.5395809702643929E-2</v>
      </c>
      <c r="D412">
        <f t="shared" si="65"/>
        <v>2.2648799714749867E-4</v>
      </c>
      <c r="E412" s="32">
        <f t="shared" si="64"/>
        <v>7.3462688589054501</v>
      </c>
      <c r="P412" s="1">
        <f t="shared" si="60"/>
        <v>42585</v>
      </c>
      <c r="Q412">
        <f t="shared" si="62"/>
        <v>1.5395809702643929E-2</v>
      </c>
      <c r="R412" s="33">
        <f t="shared" si="69"/>
        <v>2.6107705325132942E-4</v>
      </c>
      <c r="S412" s="32">
        <f t="shared" si="66"/>
        <v>7.3427984192298839</v>
      </c>
      <c r="AD412" s="1">
        <f t="shared" si="61"/>
        <v>42585</v>
      </c>
      <c r="AE412">
        <f t="shared" si="63"/>
        <v>1.5395809702643929E-2</v>
      </c>
      <c r="AF412" s="33">
        <f t="shared" si="68"/>
        <v>2.2599034769192128E-4</v>
      </c>
      <c r="AG412" s="32">
        <f t="shared" si="67"/>
        <v>7.3461639314751146</v>
      </c>
    </row>
    <row r="413" spans="2:33" x14ac:dyDescent="0.25">
      <c r="B413" s="1">
        <v>42586</v>
      </c>
      <c r="C413">
        <f>ASURB.MX!H401</f>
        <v>5.1490675704199381E-3</v>
      </c>
      <c r="D413">
        <f t="shared" si="65"/>
        <v>2.2829883625213296E-4</v>
      </c>
      <c r="E413" s="32">
        <f t="shared" si="64"/>
        <v>8.268722679668226</v>
      </c>
      <c r="P413" s="1">
        <f t="shared" si="60"/>
        <v>42586</v>
      </c>
      <c r="Q413">
        <f t="shared" si="62"/>
        <v>5.1490675704199381E-3</v>
      </c>
      <c r="R413" s="33">
        <f t="shared" si="69"/>
        <v>2.0451906485244691E-4</v>
      </c>
      <c r="S413" s="32">
        <f t="shared" si="66"/>
        <v>8.3652140282999898</v>
      </c>
      <c r="AD413" s="1">
        <f t="shared" si="61"/>
        <v>42586</v>
      </c>
      <c r="AE413">
        <f t="shared" si="63"/>
        <v>5.1490675704199381E-3</v>
      </c>
      <c r="AF413" s="33">
        <f t="shared" si="68"/>
        <v>2.2721971714269993E-4</v>
      </c>
      <c r="AG413" s="32">
        <f t="shared" si="67"/>
        <v>8.2729091296665231</v>
      </c>
    </row>
    <row r="414" spans="2:33" x14ac:dyDescent="0.25">
      <c r="B414" s="1">
        <v>42587</v>
      </c>
      <c r="C414">
        <f>ASURB.MX!H402</f>
        <v>5.1572830086763855E-3</v>
      </c>
      <c r="D414">
        <f t="shared" si="65"/>
        <v>2.0400011450038641E-4</v>
      </c>
      <c r="E414" s="32">
        <f t="shared" si="64"/>
        <v>8.3670098405741875</v>
      </c>
      <c r="P414" s="1">
        <f t="shared" si="60"/>
        <v>42587</v>
      </c>
      <c r="Q414">
        <f t="shared" si="62"/>
        <v>5.1572830086763855E-3</v>
      </c>
      <c r="R414" s="33">
        <f t="shared" si="69"/>
        <v>2.1537946924446221E-4</v>
      </c>
      <c r="S414" s="32">
        <f t="shared" si="66"/>
        <v>8.3196174530627385</v>
      </c>
      <c r="AD414" s="1">
        <f t="shared" si="61"/>
        <v>42587</v>
      </c>
      <c r="AE414">
        <f t="shared" si="63"/>
        <v>5.1572830086763855E-3</v>
      </c>
      <c r="AF414" s="33">
        <f t="shared" si="68"/>
        <v>2.0640401197011464E-4</v>
      </c>
      <c r="AG414" s="32">
        <f t="shared" si="67"/>
        <v>8.3568134052992562</v>
      </c>
    </row>
    <row r="415" spans="2:33" x14ac:dyDescent="0.25">
      <c r="B415" s="1">
        <v>42590</v>
      </c>
      <c r="C415">
        <f>ASURB.MX!H403</f>
        <v>-1.8466906290576922E-2</v>
      </c>
      <c r="D415">
        <f t="shared" si="65"/>
        <v>1.8789772101831848E-4</v>
      </c>
      <c r="E415" s="32">
        <f t="shared" si="64"/>
        <v>6.7646539500686753</v>
      </c>
      <c r="P415" s="1">
        <f t="shared" si="60"/>
        <v>42590</v>
      </c>
      <c r="Q415">
        <f t="shared" si="62"/>
        <v>-1.8466906290576922E-2</v>
      </c>
      <c r="R415" s="33">
        <f t="shared" si="69"/>
        <v>1.8551624323729729E-4</v>
      </c>
      <c r="S415" s="32">
        <f t="shared" si="66"/>
        <v>6.7541106019646451</v>
      </c>
      <c r="AD415" s="1">
        <f t="shared" si="61"/>
        <v>42590</v>
      </c>
      <c r="AE415">
        <f t="shared" si="63"/>
        <v>-1.8466906290576922E-2</v>
      </c>
      <c r="AF415" s="33">
        <f t="shared" si="68"/>
        <v>1.9125896851903559E-4</v>
      </c>
      <c r="AG415" s="32">
        <f t="shared" si="67"/>
        <v>6.778820040411321</v>
      </c>
    </row>
    <row r="416" spans="2:33" x14ac:dyDescent="0.25">
      <c r="B416" s="1">
        <v>42591</v>
      </c>
      <c r="C416">
        <f>ASURB.MX!H404</f>
        <v>1.0425122807291423E-2</v>
      </c>
      <c r="D416">
        <f t="shared" si="65"/>
        <v>2.1530608231926576E-4</v>
      </c>
      <c r="E416" s="32">
        <f t="shared" si="64"/>
        <v>7.9386653457926553</v>
      </c>
      <c r="P416" s="1">
        <f t="shared" si="60"/>
        <v>42591</v>
      </c>
      <c r="Q416">
        <f t="shared" si="62"/>
        <v>1.0425122807291423E-2</v>
      </c>
      <c r="R416" s="33">
        <f t="shared" si="69"/>
        <v>2.3323889566562449E-4</v>
      </c>
      <c r="S416" s="32">
        <f t="shared" si="66"/>
        <v>7.8974736506016328</v>
      </c>
      <c r="AD416" s="1">
        <f t="shared" si="61"/>
        <v>42591</v>
      </c>
      <c r="AE416">
        <f t="shared" si="63"/>
        <v>1.0425122807291423E-2</v>
      </c>
      <c r="AF416" s="33">
        <f t="shared" si="68"/>
        <v>2.1266042103299535E-4</v>
      </c>
      <c r="AG416" s="32">
        <f t="shared" si="67"/>
        <v>7.944749461046885</v>
      </c>
    </row>
    <row r="417" spans="2:33" x14ac:dyDescent="0.25">
      <c r="B417" s="1">
        <v>42592</v>
      </c>
      <c r="C417">
        <f>ASURB.MX!H405</f>
        <v>1.6344498402328818E-3</v>
      </c>
      <c r="D417">
        <f t="shared" si="65"/>
        <v>2.0533760204948952E-4</v>
      </c>
      <c r="E417" s="32">
        <f t="shared" si="64"/>
        <v>8.4778451716555701</v>
      </c>
      <c r="P417" s="1">
        <f t="shared" si="60"/>
        <v>42592</v>
      </c>
      <c r="Q417">
        <f t="shared" si="62"/>
        <v>1.6344498402328818E-3</v>
      </c>
      <c r="R417" s="33">
        <f t="shared" si="69"/>
        <v>1.8830750768767217E-4</v>
      </c>
      <c r="S417" s="32">
        <f t="shared" si="66"/>
        <v>8.5632477425329228</v>
      </c>
      <c r="AD417" s="1">
        <f t="shared" si="61"/>
        <v>42592</v>
      </c>
      <c r="AE417">
        <f t="shared" si="63"/>
        <v>1.6344498402328818E-3</v>
      </c>
      <c r="AF417" s="33">
        <f t="shared" si="68"/>
        <v>2.0427908924950517E-4</v>
      </c>
      <c r="AG417" s="32">
        <f t="shared" si="67"/>
        <v>8.4829460785761448</v>
      </c>
    </row>
    <row r="418" spans="2:33" x14ac:dyDescent="0.25">
      <c r="B418" s="1">
        <v>42593</v>
      </c>
      <c r="C418">
        <f>ASURB.MX!H406</f>
        <v>4.7487938483362409E-3</v>
      </c>
      <c r="D418">
        <f t="shared" si="65"/>
        <v>1.8588650727520265E-4</v>
      </c>
      <c r="E418" s="32">
        <f t="shared" si="64"/>
        <v>8.4690580554611987</v>
      </c>
      <c r="P418" s="1">
        <f t="shared" si="60"/>
        <v>42593</v>
      </c>
      <c r="Q418">
        <f t="shared" si="62"/>
        <v>4.7487938483362409E-3</v>
      </c>
      <c r="R418" s="33">
        <f t="shared" si="69"/>
        <v>1.9543156165465001E-4</v>
      </c>
      <c r="S418" s="32">
        <f t="shared" si="66"/>
        <v>8.4249093097112286</v>
      </c>
      <c r="AD418" s="1">
        <f t="shared" si="61"/>
        <v>42593</v>
      </c>
      <c r="AE418">
        <f t="shared" si="63"/>
        <v>4.7487938483362409E-3</v>
      </c>
      <c r="AF418" s="33">
        <f t="shared" si="68"/>
        <v>1.8724453277780984E-4</v>
      </c>
      <c r="AG418" s="32">
        <f t="shared" si="67"/>
        <v>8.4626588105248786</v>
      </c>
    </row>
    <row r="419" spans="2:33" x14ac:dyDescent="0.25">
      <c r="B419" s="1">
        <v>42594</v>
      </c>
      <c r="C419">
        <f>ASURB.MX!H407</f>
        <v>2.4521616019610682E-3</v>
      </c>
      <c r="D419">
        <f t="shared" si="65"/>
        <v>1.7539631852551795E-4</v>
      </c>
      <c r="E419" s="32">
        <f t="shared" si="64"/>
        <v>8.614179555445352</v>
      </c>
      <c r="P419" s="1">
        <f t="shared" si="60"/>
        <v>42594</v>
      </c>
      <c r="Q419">
        <f t="shared" si="62"/>
        <v>2.4521616019610682E-3</v>
      </c>
      <c r="R419" s="33">
        <f t="shared" si="69"/>
        <v>1.7437431953852052E-4</v>
      </c>
      <c r="S419" s="32">
        <f t="shared" si="66"/>
        <v>8.6198224654646207</v>
      </c>
      <c r="AD419" s="1">
        <f t="shared" si="61"/>
        <v>42594</v>
      </c>
      <c r="AE419">
        <f t="shared" si="63"/>
        <v>2.4521616019610682E-3</v>
      </c>
      <c r="AF419" s="33">
        <f t="shared" si="68"/>
        <v>1.7689360361420269E-4</v>
      </c>
      <c r="AG419" s="32">
        <f t="shared" si="67"/>
        <v>8.6059693855644621</v>
      </c>
    </row>
    <row r="420" spans="2:33" x14ac:dyDescent="0.25">
      <c r="B420" s="1">
        <v>42597</v>
      </c>
      <c r="C420">
        <f>ASURB.MX!H408</f>
        <v>8.8605844328767114E-3</v>
      </c>
      <c r="D420">
        <f t="shared" si="65"/>
        <v>1.6643700405321002E-4</v>
      </c>
      <c r="E420" s="32">
        <f t="shared" si="64"/>
        <v>8.2291839306647532</v>
      </c>
      <c r="P420" s="1">
        <f t="shared" si="60"/>
        <v>42597</v>
      </c>
      <c r="Q420">
        <f t="shared" si="62"/>
        <v>8.8605844328767114E-3</v>
      </c>
      <c r="R420" s="33">
        <f t="shared" si="69"/>
        <v>1.740882037973968E-4</v>
      </c>
      <c r="S420" s="32">
        <f t="shared" si="66"/>
        <v>8.2049704313613692</v>
      </c>
      <c r="AD420" s="1">
        <f t="shared" si="61"/>
        <v>42597</v>
      </c>
      <c r="AE420">
        <f t="shared" si="63"/>
        <v>8.8605844328767114E-3</v>
      </c>
      <c r="AF420" s="33">
        <f t="shared" si="68"/>
        <v>1.6765260102931579E-4</v>
      </c>
      <c r="AG420" s="32">
        <f t="shared" si="67"/>
        <v>8.2253270479718115</v>
      </c>
    </row>
    <row r="421" spans="2:33" x14ac:dyDescent="0.25">
      <c r="B421" s="1">
        <v>42598</v>
      </c>
      <c r="C421">
        <f>ASURB.MX!H409</f>
        <v>-1.5262818787457534E-2</v>
      </c>
      <c r="D421">
        <f t="shared" si="65"/>
        <v>1.6927737593781751E-4</v>
      </c>
      <c r="E421" s="32">
        <f t="shared" si="64"/>
        <v>7.3078066904890644</v>
      </c>
      <c r="P421" s="1">
        <f t="shared" si="60"/>
        <v>42598</v>
      </c>
      <c r="Q421">
        <f t="shared" si="62"/>
        <v>-1.5262818787457534E-2</v>
      </c>
      <c r="R421" s="33">
        <f t="shared" si="69"/>
        <v>1.7282646929046638E-4</v>
      </c>
      <c r="S421" s="32">
        <f t="shared" si="66"/>
        <v>7.3153176777690998</v>
      </c>
      <c r="AD421" s="1">
        <f t="shared" si="61"/>
        <v>42598</v>
      </c>
      <c r="AE421">
        <f t="shared" si="63"/>
        <v>-1.5262818787457534E-2</v>
      </c>
      <c r="AF421" s="33">
        <f t="shared" si="68"/>
        <v>1.6840176256353615E-4</v>
      </c>
      <c r="AG421" s="32">
        <f t="shared" si="67"/>
        <v>7.3058373296564953</v>
      </c>
    </row>
    <row r="422" spans="2:33" x14ac:dyDescent="0.25">
      <c r="B422" s="1">
        <v>42599</v>
      </c>
      <c r="C422">
        <f>ASURB.MX!H410</f>
        <v>2.037844582982868E-2</v>
      </c>
      <c r="D422">
        <f t="shared" si="65"/>
        <v>1.8986820493754452E-4</v>
      </c>
      <c r="E422" s="32">
        <f t="shared" si="64"/>
        <v>6.3819734504364209</v>
      </c>
      <c r="P422" s="1">
        <f t="shared" si="60"/>
        <v>42599</v>
      </c>
      <c r="Q422">
        <f t="shared" si="62"/>
        <v>2.037844582982868E-2</v>
      </c>
      <c r="R422" s="33">
        <f t="shared" si="69"/>
        <v>1.943712687709792E-4</v>
      </c>
      <c r="S422" s="32">
        <f t="shared" si="66"/>
        <v>6.4092052874988923</v>
      </c>
      <c r="AD422" s="1">
        <f t="shared" si="61"/>
        <v>42599</v>
      </c>
      <c r="AE422">
        <f t="shared" si="63"/>
        <v>2.037844582982868E-2</v>
      </c>
      <c r="AF422" s="33">
        <f t="shared" si="68"/>
        <v>1.8487489404852192E-4</v>
      </c>
      <c r="AG422" s="32">
        <f t="shared" si="67"/>
        <v>6.3495497093627975</v>
      </c>
    </row>
    <row r="423" spans="2:33" x14ac:dyDescent="0.25">
      <c r="B423" s="1">
        <v>42600</v>
      </c>
      <c r="C423">
        <f>ASURB.MX!H411</f>
        <v>1.3716327630749758E-2</v>
      </c>
      <c r="D423">
        <f t="shared" si="65"/>
        <v>2.2560696810839672E-4</v>
      </c>
      <c r="E423" s="32">
        <f t="shared" si="64"/>
        <v>7.5627984530303651</v>
      </c>
      <c r="P423" s="1">
        <f t="shared" si="60"/>
        <v>42600</v>
      </c>
      <c r="Q423">
        <f t="shared" si="62"/>
        <v>1.3716327630749758E-2</v>
      </c>
      <c r="R423" s="33">
        <f t="shared" si="69"/>
        <v>2.2130719059074055E-4</v>
      </c>
      <c r="S423" s="32">
        <f t="shared" si="66"/>
        <v>7.5658389327608155</v>
      </c>
      <c r="AD423" s="1">
        <f t="shared" si="61"/>
        <v>42600</v>
      </c>
      <c r="AE423">
        <f t="shared" si="63"/>
        <v>1.3716327630749758E-2</v>
      </c>
      <c r="AF423" s="33">
        <f t="shared" si="68"/>
        <v>2.1567067578374258E-4</v>
      </c>
      <c r="AG423" s="32">
        <f t="shared" si="67"/>
        <v>7.5694203444796742</v>
      </c>
    </row>
    <row r="424" spans="2:33" x14ac:dyDescent="0.25">
      <c r="B424" s="1">
        <v>42601</v>
      </c>
      <c r="C424">
        <f>ASURB.MX!H412</f>
        <v>-8.7282595615179228E-3</v>
      </c>
      <c r="D424">
        <f t="shared" si="65"/>
        <v>2.2179230082457069E-4</v>
      </c>
      <c r="E424" s="32">
        <f t="shared" si="64"/>
        <v>8.0702833549059161</v>
      </c>
      <c r="P424" s="1">
        <f t="shared" si="60"/>
        <v>42601</v>
      </c>
      <c r="Q424">
        <f t="shared" si="62"/>
        <v>-8.7282595615179228E-3</v>
      </c>
      <c r="R424" s="33">
        <f t="shared" si="69"/>
        <v>2.0331497140079261E-4</v>
      </c>
      <c r="S424" s="32">
        <f t="shared" si="66"/>
        <v>8.1260522543992799</v>
      </c>
      <c r="AD424" s="1">
        <f t="shared" si="61"/>
        <v>42601</v>
      </c>
      <c r="AE424">
        <f t="shared" si="63"/>
        <v>-8.7282595615179228E-3</v>
      </c>
      <c r="AF424" s="33">
        <f t="shared" si="68"/>
        <v>2.1466466772447799E-4</v>
      </c>
      <c r="AG424" s="32">
        <f t="shared" si="67"/>
        <v>8.0915426356153617</v>
      </c>
    </row>
    <row r="425" spans="2:33" x14ac:dyDescent="0.25">
      <c r="B425" s="1">
        <v>42604</v>
      </c>
      <c r="C425">
        <f>ASURB.MX!H413</f>
        <v>1.7246713965952383E-3</v>
      </c>
      <c r="D425">
        <f t="shared" si="65"/>
        <v>2.0570193697201208E-4</v>
      </c>
      <c r="E425" s="32">
        <f t="shared" si="64"/>
        <v>8.4746221435118727</v>
      </c>
      <c r="P425" s="1">
        <f t="shared" si="60"/>
        <v>42604</v>
      </c>
      <c r="Q425">
        <f t="shared" si="62"/>
        <v>1.7246713965952383E-3</v>
      </c>
      <c r="R425" s="33">
        <f t="shared" si="69"/>
        <v>2.006170043607254E-4</v>
      </c>
      <c r="S425" s="32">
        <f t="shared" si="66"/>
        <v>8.4992862021400413</v>
      </c>
      <c r="AD425" s="1">
        <f t="shared" si="61"/>
        <v>42604</v>
      </c>
      <c r="AE425">
        <f t="shared" si="63"/>
        <v>1.7246713965952383E-3</v>
      </c>
      <c r="AF425" s="33">
        <f t="shared" si="68"/>
        <v>2.0238638801430556E-4</v>
      </c>
      <c r="AG425" s="32">
        <f t="shared" si="67"/>
        <v>8.4906347833997469</v>
      </c>
    </row>
    <row r="426" spans="2:33" x14ac:dyDescent="0.25">
      <c r="B426" s="1">
        <v>42605</v>
      </c>
      <c r="C426">
        <f>ASURB.MX!H414</f>
        <v>-2.2000578630362169E-2</v>
      </c>
      <c r="D426">
        <f t="shared" si="65"/>
        <v>1.8616480975563321E-4</v>
      </c>
      <c r="E426" s="32">
        <f t="shared" si="64"/>
        <v>5.9888945606812349</v>
      </c>
      <c r="P426" s="1">
        <f t="shared" si="60"/>
        <v>42605</v>
      </c>
      <c r="Q426">
        <f t="shared" si="62"/>
        <v>-2.2000578630362169E-2</v>
      </c>
      <c r="R426" s="33">
        <f t="shared" si="69"/>
        <v>1.8023914706764827E-4</v>
      </c>
      <c r="S426" s="32">
        <f t="shared" si="66"/>
        <v>5.9357635518193401</v>
      </c>
      <c r="AD426" s="1">
        <f t="shared" si="61"/>
        <v>42605</v>
      </c>
      <c r="AE426">
        <f t="shared" si="63"/>
        <v>-2.2000578630362169E-2</v>
      </c>
      <c r="AF426" s="33">
        <f t="shared" si="68"/>
        <v>1.8589790657623241E-4</v>
      </c>
      <c r="AG426" s="32">
        <f t="shared" si="67"/>
        <v>5.9865963522236978</v>
      </c>
    </row>
    <row r="427" spans="2:33" x14ac:dyDescent="0.25">
      <c r="B427" s="1">
        <v>42606</v>
      </c>
      <c r="C427">
        <f>ASURB.MX!H415</f>
        <v>8.3584706689790629E-3</v>
      </c>
      <c r="D427">
        <f t="shared" si="65"/>
        <v>2.3147805124267446E-4</v>
      </c>
      <c r="E427" s="32">
        <f t="shared" si="64"/>
        <v>8.0692084095508392</v>
      </c>
      <c r="P427" s="1">
        <f t="shared" si="60"/>
        <v>42606</v>
      </c>
      <c r="Q427">
        <f t="shared" si="62"/>
        <v>8.3584706689790629E-3</v>
      </c>
      <c r="R427" s="33">
        <f t="shared" si="69"/>
        <v>2.4492929067832924E-4</v>
      </c>
      <c r="S427" s="32">
        <f t="shared" si="66"/>
        <v>8.0292993611356582</v>
      </c>
      <c r="AD427" s="1">
        <f t="shared" si="61"/>
        <v>42606</v>
      </c>
      <c r="AE427">
        <f t="shared" si="63"/>
        <v>8.3584706689790629E-3</v>
      </c>
      <c r="AF427" s="33">
        <f t="shared" si="68"/>
        <v>2.2350502197309566E-4</v>
      </c>
      <c r="AG427" s="32">
        <f t="shared" si="67"/>
        <v>8.0934929512761506</v>
      </c>
    </row>
    <row r="428" spans="2:33" x14ac:dyDescent="0.25">
      <c r="B428" s="1">
        <v>42607</v>
      </c>
      <c r="C428">
        <f>ASURB.MX!H416</f>
        <v>-2.5723280218191225E-3</v>
      </c>
      <c r="D428">
        <f t="shared" si="65"/>
        <v>2.1135928336152291E-4</v>
      </c>
      <c r="E428" s="32">
        <f t="shared" si="64"/>
        <v>8.4306448346797378</v>
      </c>
      <c r="P428" s="1">
        <f t="shared" si="60"/>
        <v>42607</v>
      </c>
      <c r="Q428">
        <f t="shared" si="62"/>
        <v>-2.5723280218191225E-3</v>
      </c>
      <c r="R428" s="33">
        <f t="shared" si="69"/>
        <v>1.8096729786060291E-4</v>
      </c>
      <c r="S428" s="32">
        <f t="shared" si="66"/>
        <v>8.5806303108098252</v>
      </c>
      <c r="AD428" s="1">
        <f t="shared" si="61"/>
        <v>42607</v>
      </c>
      <c r="AE428">
        <f t="shared" si="63"/>
        <v>-2.5723280218191225E-3</v>
      </c>
      <c r="AF428" s="33">
        <f t="shared" si="68"/>
        <v>2.0817051757028704E-4</v>
      </c>
      <c r="AG428" s="32">
        <f t="shared" si="67"/>
        <v>8.4453671940129844</v>
      </c>
    </row>
    <row r="429" spans="2:33" x14ac:dyDescent="0.25">
      <c r="B429" s="1">
        <v>42608</v>
      </c>
      <c r="C429">
        <f>ASURB.MX!H417</f>
        <v>-1.8298998063958277E-2</v>
      </c>
      <c r="D429">
        <f t="shared" si="65"/>
        <v>1.9035742700884944E-4</v>
      </c>
      <c r="E429" s="32">
        <f t="shared" si="64"/>
        <v>6.8075302761870802</v>
      </c>
      <c r="P429" s="1">
        <f t="shared" si="60"/>
        <v>42608</v>
      </c>
      <c r="Q429">
        <f t="shared" si="62"/>
        <v>-1.8298998063958277E-2</v>
      </c>
      <c r="R429" s="33">
        <f t="shared" si="69"/>
        <v>2.0172037136900338E-4</v>
      </c>
      <c r="S429" s="32">
        <f t="shared" si="66"/>
        <v>6.8486404453609344</v>
      </c>
      <c r="AD429" s="1">
        <f t="shared" si="61"/>
        <v>42608</v>
      </c>
      <c r="AE429">
        <f t="shared" si="63"/>
        <v>-1.8298998063958277E-2</v>
      </c>
      <c r="AF429" s="33">
        <f t="shared" si="68"/>
        <v>1.9048437470479967E-4</v>
      </c>
      <c r="AG429" s="32">
        <f t="shared" si="67"/>
        <v>6.8080359382810807</v>
      </c>
    </row>
    <row r="430" spans="2:33" x14ac:dyDescent="0.25">
      <c r="B430" s="1">
        <v>42611</v>
      </c>
      <c r="C430">
        <f>ASURB.MX!H418</f>
        <v>5.3719088243439368E-3</v>
      </c>
      <c r="D430">
        <f t="shared" si="65"/>
        <v>2.1618937486890668E-4</v>
      </c>
      <c r="E430" s="32">
        <f t="shared" si="64"/>
        <v>8.3058737328270329</v>
      </c>
      <c r="P430" s="1">
        <f t="shared" si="60"/>
        <v>42611</v>
      </c>
      <c r="Q430">
        <f t="shared" si="62"/>
        <v>5.3719088243439368E-3</v>
      </c>
      <c r="R430" s="33">
        <f t="shared" si="69"/>
        <v>2.1502506482694897E-4</v>
      </c>
      <c r="S430" s="32">
        <f t="shared" si="66"/>
        <v>8.3105511160598642</v>
      </c>
      <c r="AD430" s="1">
        <f t="shared" si="61"/>
        <v>42611</v>
      </c>
      <c r="AE430">
        <f t="shared" si="63"/>
        <v>5.3719088243439368E-3</v>
      </c>
      <c r="AF430" s="33">
        <f t="shared" si="68"/>
        <v>2.1145986799629707E-4</v>
      </c>
      <c r="AG430" s="32">
        <f t="shared" si="67"/>
        <v>8.3250078038254163</v>
      </c>
    </row>
    <row r="431" spans="2:33" x14ac:dyDescent="0.25">
      <c r="B431" s="1">
        <v>42612</v>
      </c>
      <c r="C431">
        <f>ASURB.MX!H419</f>
        <v>9.9691308145608802E-3</v>
      </c>
      <c r="D431">
        <f t="shared" si="65"/>
        <v>1.9625423145415742E-4</v>
      </c>
      <c r="E431" s="32">
        <f t="shared" si="64"/>
        <v>8.0296974673461481</v>
      </c>
      <c r="P431" s="1">
        <f t="shared" si="60"/>
        <v>42612</v>
      </c>
      <c r="Q431">
        <f t="shared" si="62"/>
        <v>9.9691308145608802E-3</v>
      </c>
      <c r="R431" s="33">
        <f t="shared" si="69"/>
        <v>1.842794235750641E-4</v>
      </c>
      <c r="S431" s="32">
        <f t="shared" si="66"/>
        <v>8.0597482506553995</v>
      </c>
      <c r="AD431" s="1">
        <f t="shared" si="61"/>
        <v>42612</v>
      </c>
      <c r="AE431">
        <f t="shared" si="63"/>
        <v>9.9691308145608802E-3</v>
      </c>
      <c r="AF431" s="33">
        <f t="shared" si="68"/>
        <v>1.951726741405099E-4</v>
      </c>
      <c r="AG431" s="32">
        <f t="shared" si="67"/>
        <v>8.0324174619399002</v>
      </c>
    </row>
    <row r="432" spans="2:33" x14ac:dyDescent="0.25">
      <c r="B432" s="1">
        <v>42613</v>
      </c>
      <c r="C432">
        <f>ASURB.MX!H420</f>
        <v>-1.2407410487674455E-2</v>
      </c>
      <c r="D432">
        <f t="shared" si="65"/>
        <v>1.9157775054199876E-4</v>
      </c>
      <c r="E432" s="32">
        <f t="shared" si="64"/>
        <v>7.7566588187856524</v>
      </c>
      <c r="P432" s="1">
        <f t="shared" si="60"/>
        <v>42613</v>
      </c>
      <c r="Q432">
        <f t="shared" si="62"/>
        <v>-1.2407410487674455E-2</v>
      </c>
      <c r="R432" s="33">
        <f t="shared" si="69"/>
        <v>1.9881329144162324E-4</v>
      </c>
      <c r="S432" s="32">
        <f t="shared" si="66"/>
        <v>7.7488308097026133</v>
      </c>
      <c r="AD432" s="1">
        <f t="shared" si="61"/>
        <v>42613</v>
      </c>
      <c r="AE432">
        <f t="shared" si="63"/>
        <v>-1.2407410487674455E-2</v>
      </c>
      <c r="AF432" s="33">
        <f t="shared" si="68"/>
        <v>1.9058899059508176E-4</v>
      </c>
      <c r="AG432" s="32">
        <f t="shared" si="67"/>
        <v>7.7576645327560367</v>
      </c>
    </row>
    <row r="433" spans="2:33" x14ac:dyDescent="0.25">
      <c r="B433" s="1">
        <v>42614</v>
      </c>
      <c r="C433">
        <f>ASURB.MX!H421</f>
        <v>1.9853991756041967E-2</v>
      </c>
      <c r="D433">
        <f t="shared" si="65"/>
        <v>1.9508548610170916E-4</v>
      </c>
      <c r="E433" s="32">
        <f t="shared" si="64"/>
        <v>6.521517529488893</v>
      </c>
      <c r="P433" s="1">
        <f t="shared" si="60"/>
        <v>42614</v>
      </c>
      <c r="Q433">
        <f t="shared" si="62"/>
        <v>1.9853991756041967E-2</v>
      </c>
      <c r="R433" s="33">
        <f t="shared" si="69"/>
        <v>1.9102889911363485E-4</v>
      </c>
      <c r="S433" s="32">
        <f t="shared" si="66"/>
        <v>6.499623238103883</v>
      </c>
      <c r="AD433" s="1">
        <f t="shared" si="61"/>
        <v>42614</v>
      </c>
      <c r="AE433">
        <f t="shared" si="63"/>
        <v>1.9853991756041967E-2</v>
      </c>
      <c r="AF433" s="33">
        <f t="shared" si="68"/>
        <v>1.9287887032224714E-4</v>
      </c>
      <c r="AG433" s="32">
        <f t="shared" si="67"/>
        <v>6.5097770002745374</v>
      </c>
    </row>
    <row r="434" spans="2:33" x14ac:dyDescent="0.25">
      <c r="B434" s="1">
        <v>42615</v>
      </c>
      <c r="C434">
        <f>ASURB.MX!H422</f>
        <v>4.1021130129040062E-4</v>
      </c>
      <c r="D434">
        <f t="shared" si="65"/>
        <v>2.265107873755791E-4</v>
      </c>
      <c r="E434" s="32">
        <f t="shared" si="64"/>
        <v>8.3919750946458453</v>
      </c>
      <c r="P434" s="1">
        <f t="shared" si="60"/>
        <v>42615</v>
      </c>
      <c r="Q434">
        <f t="shared" si="62"/>
        <v>4.1021130129040062E-4</v>
      </c>
      <c r="R434" s="33">
        <f t="shared" si="69"/>
        <v>2.3219766620458026E-4</v>
      </c>
      <c r="S434" s="32">
        <f t="shared" si="66"/>
        <v>8.3671968410008439</v>
      </c>
      <c r="AD434" s="1">
        <f t="shared" si="61"/>
        <v>42615</v>
      </c>
      <c r="AE434">
        <f t="shared" si="63"/>
        <v>4.1021130129040062E-4</v>
      </c>
      <c r="AF434" s="33">
        <f t="shared" si="68"/>
        <v>2.1932150297485493E-4</v>
      </c>
      <c r="AG434" s="32">
        <f t="shared" si="67"/>
        <v>8.424204609634053</v>
      </c>
    </row>
    <row r="435" spans="2:33" x14ac:dyDescent="0.25">
      <c r="B435" s="1">
        <v>42618</v>
      </c>
      <c r="C435">
        <f>ASURB.MX!H423</f>
        <v>-4.1021130129040599E-4</v>
      </c>
      <c r="D435">
        <f t="shared" si="65"/>
        <v>1.9962339169208695E-4</v>
      </c>
      <c r="E435" s="32">
        <f t="shared" si="64"/>
        <v>8.5182350542316332</v>
      </c>
      <c r="P435" s="1">
        <f t="shared" si="60"/>
        <v>42618</v>
      </c>
      <c r="Q435">
        <f t="shared" si="62"/>
        <v>-4.1021130129040599E-4</v>
      </c>
      <c r="R435" s="33">
        <f t="shared" si="69"/>
        <v>1.7589644944420856E-4</v>
      </c>
      <c r="S435" s="32">
        <f t="shared" si="66"/>
        <v>8.6446584302869383</v>
      </c>
      <c r="AD435" s="1">
        <f t="shared" si="61"/>
        <v>42618</v>
      </c>
      <c r="AE435">
        <f t="shared" si="63"/>
        <v>-4.1021130129040599E-4</v>
      </c>
      <c r="AF435" s="33">
        <f t="shared" si="68"/>
        <v>1.97937218585871E-4</v>
      </c>
      <c r="AG435" s="32">
        <f t="shared" si="67"/>
        <v>8.5267105206291429</v>
      </c>
    </row>
    <row r="436" spans="2:33" x14ac:dyDescent="0.25">
      <c r="B436" s="1">
        <v>42619</v>
      </c>
      <c r="C436">
        <f>ASURB.MX!H424</f>
        <v>-3.253180216350697E-3</v>
      </c>
      <c r="D436">
        <f t="shared" si="65"/>
        <v>1.8179417472584757E-4</v>
      </c>
      <c r="E436" s="32">
        <f t="shared" si="64"/>
        <v>8.55442023391074</v>
      </c>
      <c r="P436" s="1">
        <f t="shared" si="60"/>
        <v>42619</v>
      </c>
      <c r="Q436">
        <f t="shared" si="62"/>
        <v>-3.253180216350697E-3</v>
      </c>
      <c r="R436" s="33">
        <f t="shared" si="69"/>
        <v>1.9343043222486747E-4</v>
      </c>
      <c r="S436" s="32">
        <f t="shared" si="66"/>
        <v>8.4958795183316553</v>
      </c>
      <c r="AD436" s="1">
        <f t="shared" si="61"/>
        <v>42619</v>
      </c>
      <c r="AE436">
        <f t="shared" si="63"/>
        <v>-3.253180216350697E-3</v>
      </c>
      <c r="AF436" s="33">
        <f t="shared" si="68"/>
        <v>1.8236951890460048E-4</v>
      </c>
      <c r="AG436" s="32">
        <f t="shared" si="67"/>
        <v>8.5514440793262789</v>
      </c>
    </row>
    <row r="437" spans="2:33" x14ac:dyDescent="0.25">
      <c r="B437" s="1">
        <v>42620</v>
      </c>
      <c r="C437">
        <f>ASURB.MX!H425</f>
        <v>-9.3386413905505571E-3</v>
      </c>
      <c r="D437">
        <f t="shared" si="65"/>
        <v>1.7123302892945393E-4</v>
      </c>
      <c r="E437" s="32">
        <f t="shared" si="64"/>
        <v>8.1631779371779079</v>
      </c>
      <c r="P437" s="1">
        <f t="shared" si="60"/>
        <v>42620</v>
      </c>
      <c r="Q437">
        <f t="shared" si="62"/>
        <v>-9.3386413905505571E-3</v>
      </c>
      <c r="R437" s="33">
        <f t="shared" si="69"/>
        <v>1.6574681969434507E-4</v>
      </c>
      <c r="S437" s="32">
        <f t="shared" si="66"/>
        <v>8.1788838290396182</v>
      </c>
      <c r="AD437" s="1">
        <f t="shared" si="61"/>
        <v>42620</v>
      </c>
      <c r="AE437">
        <f t="shared" si="63"/>
        <v>-9.3386413905505571E-3</v>
      </c>
      <c r="AF437" s="33">
        <f t="shared" si="68"/>
        <v>1.7211036404348343E-4</v>
      </c>
      <c r="AG437" s="32">
        <f t="shared" si="67"/>
        <v>8.160663587010621</v>
      </c>
    </row>
    <row r="438" spans="2:33" x14ac:dyDescent="0.25">
      <c r="B438" s="1">
        <v>42621</v>
      </c>
      <c r="C438">
        <f>ASURB.MX!H426</f>
        <v>2.5242454610914893E-3</v>
      </c>
      <c r="D438">
        <f t="shared" si="65"/>
        <v>1.7351149352814381E-4</v>
      </c>
      <c r="E438" s="32">
        <f t="shared" si="64"/>
        <v>8.6225439890003326</v>
      </c>
      <c r="P438" s="1">
        <f t="shared" si="60"/>
        <v>42621</v>
      </c>
      <c r="Q438">
        <f t="shared" si="62"/>
        <v>2.5242454610914893E-3</v>
      </c>
      <c r="R438" s="33">
        <f t="shared" si="69"/>
        <v>1.837134549275009E-4</v>
      </c>
      <c r="S438" s="32">
        <f t="shared" si="66"/>
        <v>8.5674498813697166</v>
      </c>
      <c r="AD438" s="1">
        <f t="shared" si="61"/>
        <v>42621</v>
      </c>
      <c r="AE438">
        <f t="shared" si="63"/>
        <v>2.5242454610914893E-3</v>
      </c>
      <c r="AF438" s="33">
        <f t="shared" si="68"/>
        <v>1.7254425829413685E-4</v>
      </c>
      <c r="AG438" s="32">
        <f t="shared" si="67"/>
        <v>8.6279282005123275</v>
      </c>
    </row>
    <row r="439" spans="2:33" x14ac:dyDescent="0.25">
      <c r="B439" s="1">
        <v>42622</v>
      </c>
      <c r="C439">
        <f>ASURB.MX!H427</f>
        <v>-2.5107906911966432E-2</v>
      </c>
      <c r="D439">
        <f t="shared" si="65"/>
        <v>1.652306142849801E-4</v>
      </c>
      <c r="E439" s="32">
        <f t="shared" si="64"/>
        <v>4.8928524996591811</v>
      </c>
      <c r="P439" s="1">
        <f t="shared" si="60"/>
        <v>42622</v>
      </c>
      <c r="Q439">
        <f t="shared" si="62"/>
        <v>-2.5107906911966432E-2</v>
      </c>
      <c r="R439" s="33">
        <f t="shared" si="69"/>
        <v>1.587754537238012E-4</v>
      </c>
      <c r="S439" s="32">
        <f t="shared" si="66"/>
        <v>4.7775885568631002</v>
      </c>
      <c r="AD439" s="1">
        <f t="shared" si="61"/>
        <v>42622</v>
      </c>
      <c r="AE439">
        <f t="shared" si="63"/>
        <v>-2.5107906911966432E-2</v>
      </c>
      <c r="AF439" s="33">
        <f t="shared" si="68"/>
        <v>1.6452328429835127E-4</v>
      </c>
      <c r="AG439" s="32">
        <f t="shared" si="67"/>
        <v>4.8807394816015357</v>
      </c>
    </row>
    <row r="440" spans="2:33" x14ac:dyDescent="0.25">
      <c r="B440" s="1">
        <v>42625</v>
      </c>
      <c r="C440">
        <f>ASURB.MX!H428</f>
        <v>-1.9271659102245806E-2</v>
      </c>
      <c r="D440">
        <f t="shared" si="65"/>
        <v>2.3532725384366757E-4</v>
      </c>
      <c r="E440" s="32">
        <f t="shared" si="64"/>
        <v>6.7763191117339154</v>
      </c>
      <c r="P440" s="1">
        <f t="shared" si="60"/>
        <v>42625</v>
      </c>
      <c r="Q440">
        <f t="shared" si="62"/>
        <v>-1.9271659102245806E-2</v>
      </c>
      <c r="R440" s="33">
        <f t="shared" si="69"/>
        <v>2.5452179125323195E-4</v>
      </c>
      <c r="S440" s="32">
        <f t="shared" si="66"/>
        <v>6.8169294186625846</v>
      </c>
      <c r="AD440" s="1">
        <f t="shared" si="61"/>
        <v>42625</v>
      </c>
      <c r="AE440">
        <f t="shared" si="63"/>
        <v>-1.9271659102245806E-2</v>
      </c>
      <c r="AF440" s="33">
        <f t="shared" si="68"/>
        <v>2.230406523220071E-4</v>
      </c>
      <c r="AG440" s="32">
        <f t="shared" si="67"/>
        <v>6.7430033567811805</v>
      </c>
    </row>
    <row r="441" spans="2:33" x14ac:dyDescent="0.25">
      <c r="B441" s="1">
        <v>42626</v>
      </c>
      <c r="C441">
        <f>ASURB.MX!H429</f>
        <v>5.6517898313294913E-3</v>
      </c>
      <c r="D441">
        <f t="shared" si="65"/>
        <v>2.5043559653710939E-4</v>
      </c>
      <c r="E441" s="32">
        <f t="shared" si="64"/>
        <v>8.1647600960003999</v>
      </c>
      <c r="P441" s="1">
        <f t="shared" si="60"/>
        <v>42626</v>
      </c>
      <c r="Q441">
        <f t="shared" si="62"/>
        <v>5.6517898313294913E-3</v>
      </c>
      <c r="R441" s="33">
        <f t="shared" si="69"/>
        <v>2.1268833835326749E-4</v>
      </c>
      <c r="S441" s="32">
        <f t="shared" si="66"/>
        <v>8.3054970518246378</v>
      </c>
      <c r="AD441" s="1">
        <f t="shared" si="61"/>
        <v>42626</v>
      </c>
      <c r="AE441">
        <f t="shared" si="63"/>
        <v>5.6517898313294913E-3</v>
      </c>
      <c r="AF441" s="33">
        <f t="shared" si="68"/>
        <v>2.3892947261084551E-4</v>
      </c>
      <c r="AG441" s="32">
        <f t="shared" si="67"/>
        <v>8.2056511090460678</v>
      </c>
    </row>
    <row r="442" spans="2:33" x14ac:dyDescent="0.25">
      <c r="B442" s="1">
        <v>42627</v>
      </c>
      <c r="C442">
        <f>ASURB.MX!H430</f>
        <v>-5.4712938480865033E-3</v>
      </c>
      <c r="D442">
        <f t="shared" si="65"/>
        <v>2.1933685374023759E-4</v>
      </c>
      <c r="E442" s="32">
        <f t="shared" si="64"/>
        <v>8.2884220355826219</v>
      </c>
      <c r="P442" s="1">
        <f t="shared" si="60"/>
        <v>42627</v>
      </c>
      <c r="Q442">
        <f t="shared" si="62"/>
        <v>-5.4712938480865033E-3</v>
      </c>
      <c r="R442" s="33">
        <f t="shared" si="69"/>
        <v>2.1328511143933401E-4</v>
      </c>
      <c r="S442" s="32">
        <f t="shared" si="66"/>
        <v>8.3125284339611198</v>
      </c>
      <c r="AD442" s="1">
        <f t="shared" si="61"/>
        <v>42627</v>
      </c>
      <c r="AE442">
        <f t="shared" si="63"/>
        <v>-5.4712938480865033E-3</v>
      </c>
      <c r="AF442" s="33">
        <f t="shared" si="68"/>
        <v>2.1548865880436873E-4</v>
      </c>
      <c r="AG442" s="32">
        <f t="shared" si="67"/>
        <v>8.3036851919755588</v>
      </c>
    </row>
    <row r="443" spans="2:33" x14ac:dyDescent="0.25">
      <c r="B443" s="1">
        <v>42628</v>
      </c>
      <c r="C443">
        <f>ASURB.MX!H431</f>
        <v>-1.4432366720720525E-4</v>
      </c>
      <c r="D443">
        <f t="shared" si="65"/>
        <v>1.9847187949809128E-4</v>
      </c>
      <c r="E443" s="32">
        <f t="shared" si="64"/>
        <v>8.5247581843953277</v>
      </c>
      <c r="P443" s="1">
        <f t="shared" si="60"/>
        <v>42628</v>
      </c>
      <c r="Q443">
        <f t="shared" si="62"/>
        <v>-1.4432366720720525E-4</v>
      </c>
      <c r="R443" s="33">
        <f t="shared" si="69"/>
        <v>1.9025700112018607E-4</v>
      </c>
      <c r="S443" s="32">
        <f t="shared" si="66"/>
        <v>8.5670252824009072</v>
      </c>
      <c r="AD443" s="1">
        <f t="shared" si="61"/>
        <v>42628</v>
      </c>
      <c r="AE443">
        <f t="shared" si="63"/>
        <v>-1.4432366720720525E-4</v>
      </c>
      <c r="AF443" s="33">
        <f t="shared" si="68"/>
        <v>1.982167606457677E-4</v>
      </c>
      <c r="AG443" s="32">
        <f t="shared" si="67"/>
        <v>8.5260442917859471</v>
      </c>
    </row>
    <row r="444" spans="2:33" x14ac:dyDescent="0.25">
      <c r="B444" s="1">
        <v>42632</v>
      </c>
      <c r="C444">
        <f>ASURB.MX!H432</f>
        <v>-2.6025862430167882E-3</v>
      </c>
      <c r="D444">
        <f t="shared" si="65"/>
        <v>1.8101273956701576E-4</v>
      </c>
      <c r="E444" s="32">
        <f t="shared" si="64"/>
        <v>8.5795233744367287</v>
      </c>
      <c r="P444" s="1">
        <f t="shared" si="60"/>
        <v>42632</v>
      </c>
      <c r="Q444">
        <f t="shared" si="62"/>
        <v>-2.6025862430167882E-3</v>
      </c>
      <c r="R444" s="33">
        <f t="shared" si="69"/>
        <v>1.8435340098473495E-4</v>
      </c>
      <c r="S444" s="32">
        <f t="shared" si="66"/>
        <v>8.5619142968708655</v>
      </c>
      <c r="AD444" s="1">
        <f t="shared" si="61"/>
        <v>42632</v>
      </c>
      <c r="AE444">
        <f t="shared" si="63"/>
        <v>-2.6025862430167882E-3</v>
      </c>
      <c r="AF444" s="33">
        <f t="shared" si="68"/>
        <v>1.8255781888335936E-4</v>
      </c>
      <c r="AG444" s="32">
        <f t="shared" si="67"/>
        <v>8.5713405514035941</v>
      </c>
    </row>
    <row r="445" spans="2:33" x14ac:dyDescent="0.25">
      <c r="B445" s="1">
        <v>42633</v>
      </c>
      <c r="C445">
        <f>ASURB.MX!H433</f>
        <v>8.684876411610646E-3</v>
      </c>
      <c r="D445">
        <f t="shared" si="65"/>
        <v>1.7025339171755841E-4</v>
      </c>
      <c r="E445" s="32">
        <f t="shared" si="64"/>
        <v>8.2351943466103652</v>
      </c>
      <c r="P445" s="1">
        <f t="shared" si="60"/>
        <v>42633</v>
      </c>
      <c r="Q445">
        <f t="shared" si="62"/>
        <v>8.684876411610646E-3</v>
      </c>
      <c r="R445" s="33">
        <f t="shared" si="69"/>
        <v>1.7224433798078149E-4</v>
      </c>
      <c r="S445" s="32">
        <f t="shared" si="66"/>
        <v>8.2286890726681676</v>
      </c>
      <c r="AD445" s="1">
        <f t="shared" si="61"/>
        <v>42633</v>
      </c>
      <c r="AE445">
        <f t="shared" si="63"/>
        <v>8.684876411610646E-3</v>
      </c>
      <c r="AF445" s="33">
        <f t="shared" si="68"/>
        <v>1.7185454963489325E-4</v>
      </c>
      <c r="AG445" s="32">
        <f t="shared" si="67"/>
        <v>8.2299614029559898</v>
      </c>
    </row>
    <row r="446" spans="2:33" x14ac:dyDescent="0.25">
      <c r="B446" s="1">
        <v>42634</v>
      </c>
      <c r="C446">
        <f>ASURB.MX!H434</f>
        <v>9.0012974431146805E-3</v>
      </c>
      <c r="D446">
        <f t="shared" si="65"/>
        <v>1.7143462787192111E-4</v>
      </c>
      <c r="E446" s="32">
        <f t="shared" si="64"/>
        <v>8.198688998563437</v>
      </c>
      <c r="P446" s="1">
        <f t="shared" si="60"/>
        <v>42634</v>
      </c>
      <c r="Q446">
        <f t="shared" si="62"/>
        <v>9.0012974431146805E-3</v>
      </c>
      <c r="R446" s="33">
        <f t="shared" si="69"/>
        <v>1.7766857383871081E-4</v>
      </c>
      <c r="S446" s="32">
        <f t="shared" si="66"/>
        <v>8.1795541818596611</v>
      </c>
      <c r="AD446" s="1">
        <f t="shared" si="61"/>
        <v>42634</v>
      </c>
      <c r="AE446">
        <f t="shared" si="63"/>
        <v>9.0012974431146805E-3</v>
      </c>
      <c r="AF446" s="33">
        <f t="shared" si="68"/>
        <v>1.7114283290396357E-4</v>
      </c>
      <c r="AG446" s="32">
        <f t="shared" si="67"/>
        <v>8.1995867194369794</v>
      </c>
    </row>
    <row r="447" spans="2:33" x14ac:dyDescent="0.25">
      <c r="B447" s="1">
        <v>42635</v>
      </c>
      <c r="C447">
        <f>ASURB.MX!H435</f>
        <v>1.7308995191882958E-2</v>
      </c>
      <c r="D447">
        <f t="shared" si="65"/>
        <v>1.7289577612107009E-4</v>
      </c>
      <c r="E447" s="32">
        <f t="shared" si="64"/>
        <v>6.929978137264194</v>
      </c>
      <c r="P447" s="1">
        <f t="shared" si="60"/>
        <v>42635</v>
      </c>
      <c r="Q447">
        <f t="shared" si="62"/>
        <v>1.7308995191882958E-2</v>
      </c>
      <c r="R447" s="33">
        <f t="shared" si="69"/>
        <v>1.7233233673981361E-4</v>
      </c>
      <c r="S447" s="32">
        <f t="shared" si="66"/>
        <v>6.9275767774836821</v>
      </c>
      <c r="AD447" s="1">
        <f t="shared" si="61"/>
        <v>42635</v>
      </c>
      <c r="AE447">
        <f t="shared" si="63"/>
        <v>1.7308995191882958E-2</v>
      </c>
      <c r="AF447" s="33">
        <f t="shared" si="68"/>
        <v>1.7120184800297345E-4</v>
      </c>
      <c r="AG447" s="32">
        <f t="shared" si="67"/>
        <v>6.9226785115396785</v>
      </c>
    </row>
    <row r="448" spans="2:33" x14ac:dyDescent="0.25">
      <c r="B448" s="1">
        <v>42636</v>
      </c>
      <c r="C448">
        <f>ASURB.MX!H436</f>
        <v>-1.3440532849777179E-2</v>
      </c>
      <c r="D448">
        <f t="shared" si="65"/>
        <v>2.0034044970011522E-4</v>
      </c>
      <c r="E448" s="32">
        <f t="shared" si="64"/>
        <v>7.6137876991270348</v>
      </c>
      <c r="P448" s="1">
        <f t="shared" si="60"/>
        <v>42636</v>
      </c>
      <c r="Q448">
        <f t="shared" si="62"/>
        <v>-1.3440532849777179E-2</v>
      </c>
      <c r="R448" s="33">
        <f t="shared" si="69"/>
        <v>2.056913141646986E-4</v>
      </c>
      <c r="S448" s="32">
        <f t="shared" si="66"/>
        <v>7.6108862893456459</v>
      </c>
      <c r="AD448" s="1">
        <f t="shared" si="61"/>
        <v>42636</v>
      </c>
      <c r="AE448">
        <f t="shared" si="63"/>
        <v>-1.3440532849777179E-2</v>
      </c>
      <c r="AF448" s="33">
        <f t="shared" si="68"/>
        <v>1.9378670924935184E-4</v>
      </c>
      <c r="AG448" s="32">
        <f t="shared" si="67"/>
        <v>7.6165526835124693</v>
      </c>
    </row>
    <row r="449" spans="2:33" x14ac:dyDescent="0.25">
      <c r="B449" s="1">
        <v>42639</v>
      </c>
      <c r="C449">
        <f>ASURB.MX!H437</f>
        <v>-6.0755805855993404E-3</v>
      </c>
      <c r="D449">
        <f t="shared" si="65"/>
        <v>2.041306884958108E-4</v>
      </c>
      <c r="E449" s="32">
        <f t="shared" si="64"/>
        <v>8.3159214764810176</v>
      </c>
      <c r="P449" s="1">
        <f t="shared" si="60"/>
        <v>42639</v>
      </c>
      <c r="Q449">
        <f t="shared" si="62"/>
        <v>-6.0755805855993404E-3</v>
      </c>
      <c r="R449" s="33">
        <f t="shared" si="69"/>
        <v>1.888883075204689E-4</v>
      </c>
      <c r="S449" s="32">
        <f t="shared" si="66"/>
        <v>8.3789340139339359</v>
      </c>
      <c r="AD449" s="1">
        <f t="shared" si="61"/>
        <v>42639</v>
      </c>
      <c r="AE449">
        <f t="shared" si="63"/>
        <v>-6.0755805855993404E-3</v>
      </c>
      <c r="AF449" s="33">
        <f t="shared" si="68"/>
        <v>1.9796078758615936E-4</v>
      </c>
      <c r="AG449" s="32">
        <f t="shared" si="67"/>
        <v>8.3409769874614916</v>
      </c>
    </row>
    <row r="450" spans="2:33" x14ac:dyDescent="0.25">
      <c r="B450" s="1">
        <v>42640</v>
      </c>
      <c r="C450">
        <f>ASURB.MX!H438</f>
        <v>8.3046449618701113E-3</v>
      </c>
      <c r="D450">
        <f t="shared" si="65"/>
        <v>1.892337479835956E-4</v>
      </c>
      <c r="E450" s="32">
        <f t="shared" si="64"/>
        <v>8.2080728500476319</v>
      </c>
      <c r="P450" s="1">
        <f t="shared" si="60"/>
        <v>42640</v>
      </c>
      <c r="Q450">
        <f t="shared" si="62"/>
        <v>8.3046449618701113E-3</v>
      </c>
      <c r="R450" s="33">
        <f t="shared" si="69"/>
        <v>1.8530601017483959E-4</v>
      </c>
      <c r="S450" s="32">
        <f t="shared" si="66"/>
        <v>8.2213223299333169</v>
      </c>
      <c r="AD450" s="1">
        <f t="shared" si="61"/>
        <v>42640</v>
      </c>
      <c r="AE450">
        <f t="shared" si="63"/>
        <v>8.3046449618701113E-3</v>
      </c>
      <c r="AF450" s="33">
        <f t="shared" si="68"/>
        <v>1.8617611988055514E-4</v>
      </c>
      <c r="AG450" s="32">
        <f t="shared" si="67"/>
        <v>8.2183772035982816</v>
      </c>
    </row>
    <row r="451" spans="2:33" x14ac:dyDescent="0.25">
      <c r="B451" s="1">
        <v>42641</v>
      </c>
      <c r="C451">
        <f>ASURB.MX!H439</f>
        <v>1.2014986194550253E-2</v>
      </c>
      <c r="D451">
        <f t="shared" si="65"/>
        <v>1.8323815574963911E-4</v>
      </c>
      <c r="E451" s="32">
        <f t="shared" si="64"/>
        <v>7.8168972535545365</v>
      </c>
      <c r="P451" s="1">
        <f t="shared" si="60"/>
        <v>42641</v>
      </c>
      <c r="Q451">
        <f t="shared" si="62"/>
        <v>1.2014986194550253E-2</v>
      </c>
      <c r="R451" s="33">
        <f t="shared" si="69"/>
        <v>1.8036439032852162E-4</v>
      </c>
      <c r="S451" s="32">
        <f t="shared" si="66"/>
        <v>7.8201522357763729</v>
      </c>
      <c r="AD451" s="1">
        <f t="shared" si="61"/>
        <v>42641</v>
      </c>
      <c r="AE451">
        <f t="shared" si="63"/>
        <v>1.2014986194550253E-2</v>
      </c>
      <c r="AF451" s="33">
        <f t="shared" si="68"/>
        <v>1.809026829636732E-4</v>
      </c>
      <c r="AG451" s="32">
        <f t="shared" si="67"/>
        <v>7.8195538095616977</v>
      </c>
    </row>
    <row r="452" spans="2:33" x14ac:dyDescent="0.25">
      <c r="B452" s="1">
        <v>42642</v>
      </c>
      <c r="C452">
        <f>ASURB.MX!H440</f>
        <v>-1.6016687751770398E-2</v>
      </c>
      <c r="D452">
        <f t="shared" si="65"/>
        <v>1.8839456566560085E-4</v>
      </c>
      <c r="E452" s="32">
        <f t="shared" si="64"/>
        <v>7.2152858073757518</v>
      </c>
      <c r="P452" s="1">
        <f t="shared" si="60"/>
        <v>42642</v>
      </c>
      <c r="Q452">
        <f t="shared" si="62"/>
        <v>-1.6016687751770398E-2</v>
      </c>
      <c r="R452" s="33">
        <f t="shared" si="69"/>
        <v>1.8862912633163889E-4</v>
      </c>
      <c r="S452" s="32">
        <f t="shared" si="66"/>
        <v>7.2157347910833929</v>
      </c>
      <c r="AD452" s="1">
        <f t="shared" si="61"/>
        <v>42642</v>
      </c>
      <c r="AE452">
        <f t="shared" si="63"/>
        <v>-1.6016687751770398E-2</v>
      </c>
      <c r="AF452" s="33">
        <f t="shared" si="68"/>
        <v>1.8483887539155961E-4</v>
      </c>
      <c r="AG452" s="32">
        <f t="shared" si="67"/>
        <v>7.2081454710529318</v>
      </c>
    </row>
    <row r="453" spans="2:33" x14ac:dyDescent="0.25">
      <c r="B453" s="1">
        <v>42643</v>
      </c>
      <c r="C453">
        <f>ASURB.MX!H441</f>
        <v>8.6912842264781458E-3</v>
      </c>
      <c r="D453">
        <f t="shared" si="65"/>
        <v>2.0540120722883286E-4</v>
      </c>
      <c r="E453" s="32">
        <f t="shared" si="64"/>
        <v>8.122785025027726</v>
      </c>
      <c r="P453" s="1">
        <f t="shared" si="60"/>
        <v>42643</v>
      </c>
      <c r="Q453">
        <f t="shared" si="62"/>
        <v>8.6912842264781458E-3</v>
      </c>
      <c r="R453" s="33">
        <f t="shared" si="69"/>
        <v>2.0249687239705518E-4</v>
      </c>
      <c r="S453" s="32">
        <f t="shared" si="66"/>
        <v>8.1317511129796287</v>
      </c>
      <c r="AD453" s="1">
        <f t="shared" si="61"/>
        <v>42643</v>
      </c>
      <c r="AE453">
        <f t="shared" si="63"/>
        <v>8.6912842264781458E-3</v>
      </c>
      <c r="AF453" s="33">
        <f t="shared" si="68"/>
        <v>1.9927293387821278E-4</v>
      </c>
      <c r="AG453" s="32">
        <f t="shared" si="67"/>
        <v>8.1417649930409226</v>
      </c>
    </row>
    <row r="454" spans="2:33" x14ac:dyDescent="0.25">
      <c r="B454" s="1">
        <v>42646</v>
      </c>
      <c r="C454">
        <f>ASURB.MX!H442</f>
        <v>-8.9041794033983372E-3</v>
      </c>
      <c r="D454">
        <f t="shared" si="65"/>
        <v>1.9475487274082614E-4</v>
      </c>
      <c r="E454" s="32">
        <f t="shared" si="64"/>
        <v>8.1366703823665212</v>
      </c>
      <c r="P454" s="1">
        <f t="shared" si="60"/>
        <v>42646</v>
      </c>
      <c r="Q454">
        <f t="shared" si="62"/>
        <v>-8.9041794033983372E-3</v>
      </c>
      <c r="R454" s="33">
        <f t="shared" si="69"/>
        <v>1.8264740640991196E-4</v>
      </c>
      <c r="S454" s="32">
        <f t="shared" si="66"/>
        <v>8.1738684894933282</v>
      </c>
      <c r="AD454" s="1">
        <f t="shared" si="61"/>
        <v>42646</v>
      </c>
      <c r="AE454">
        <f t="shared" si="63"/>
        <v>-8.9041794033983372E-3</v>
      </c>
      <c r="AF454" s="33">
        <f t="shared" si="68"/>
        <v>1.911148233081365E-4</v>
      </c>
      <c r="AG454" s="32">
        <f t="shared" si="67"/>
        <v>8.1477839102831595</v>
      </c>
    </row>
    <row r="455" spans="2:33" x14ac:dyDescent="0.25">
      <c r="B455" s="1">
        <v>42647</v>
      </c>
      <c r="C455">
        <f>ASURB.MX!H443</f>
        <v>3.8537829856716721E-2</v>
      </c>
      <c r="D455">
        <f t="shared" si="65"/>
        <v>1.8814895701891265E-4</v>
      </c>
      <c r="E455" s="32">
        <f t="shared" si="64"/>
        <v>0.68472057634392414</v>
      </c>
      <c r="P455" s="1">
        <f t="shared" si="60"/>
        <v>42647</v>
      </c>
      <c r="Q455">
        <f t="shared" si="62"/>
        <v>3.8537829856716721E-2</v>
      </c>
      <c r="R455" s="33">
        <f t="shared" si="69"/>
        <v>1.8900578622548189E-4</v>
      </c>
      <c r="S455" s="32">
        <f t="shared" si="66"/>
        <v>0.71596116532287812</v>
      </c>
      <c r="AD455" s="1">
        <f t="shared" si="61"/>
        <v>42647</v>
      </c>
      <c r="AE455">
        <f t="shared" si="63"/>
        <v>3.8537829856716721E-2</v>
      </c>
      <c r="AF455" s="33">
        <f t="shared" si="68"/>
        <v>1.8556206453785006E-4</v>
      </c>
      <c r="AG455" s="32">
        <f t="shared" si="67"/>
        <v>0.58852228207508261</v>
      </c>
    </row>
    <row r="456" spans="2:33" x14ac:dyDescent="0.25">
      <c r="B456" s="1">
        <v>42648</v>
      </c>
      <c r="C456">
        <f>ASURB.MX!H444</f>
        <v>5.7209241527927607E-3</v>
      </c>
      <c r="D456">
        <f t="shared" si="65"/>
        <v>3.5405908421178457E-4</v>
      </c>
      <c r="E456" s="32">
        <f t="shared" si="64"/>
        <v>7.8536074562978042</v>
      </c>
      <c r="P456" s="1">
        <f t="shared" si="60"/>
        <v>42648</v>
      </c>
      <c r="Q456">
        <f t="shared" si="62"/>
        <v>5.7209241527927607E-3</v>
      </c>
      <c r="R456" s="33">
        <f t="shared" si="69"/>
        <v>3.7728085589414616E-4</v>
      </c>
      <c r="S456" s="32">
        <f t="shared" si="66"/>
        <v>7.7957710459834679</v>
      </c>
      <c r="AD456" s="1">
        <f t="shared" si="61"/>
        <v>42648</v>
      </c>
      <c r="AE456">
        <f t="shared" si="63"/>
        <v>5.7209241527927607E-3</v>
      </c>
      <c r="AF456" s="33">
        <f t="shared" si="68"/>
        <v>3.2650776866890465E-4</v>
      </c>
      <c r="AG456" s="32">
        <f t="shared" si="67"/>
        <v>7.9268173228433199</v>
      </c>
    </row>
    <row r="457" spans="2:33" x14ac:dyDescent="0.25">
      <c r="B457" s="1">
        <v>42649</v>
      </c>
      <c r="C457">
        <f>ASURB.MX!H445</f>
        <v>-3.4354316622191364E-3</v>
      </c>
      <c r="D457">
        <f t="shared" si="65"/>
        <v>2.8814553675675348E-4</v>
      </c>
      <c r="E457" s="32">
        <f t="shared" si="64"/>
        <v>8.1110857387887716</v>
      </c>
      <c r="P457" s="1">
        <f t="shared" si="60"/>
        <v>42649</v>
      </c>
      <c r="Q457">
        <f t="shared" si="62"/>
        <v>-3.4354316622191364E-3</v>
      </c>
      <c r="R457" s="33">
        <f t="shared" si="69"/>
        <v>1.9201992940234234E-4</v>
      </c>
      <c r="S457" s="32">
        <f t="shared" si="66"/>
        <v>8.4964480289272899</v>
      </c>
      <c r="AD457" s="1">
        <f t="shared" si="61"/>
        <v>42649</v>
      </c>
      <c r="AE457">
        <f t="shared" si="63"/>
        <v>-3.4354316622191364E-3</v>
      </c>
      <c r="AF457" s="33">
        <f t="shared" si="68"/>
        <v>2.7932650046926855E-4</v>
      </c>
      <c r="AG457" s="32">
        <f t="shared" si="67"/>
        <v>8.1408768948527399</v>
      </c>
    </row>
    <row r="458" spans="2:33" x14ac:dyDescent="0.25">
      <c r="B458" s="1">
        <v>42650</v>
      </c>
      <c r="C458">
        <f>ASURB.MX!H446</f>
        <v>-5.6378831019017906E-3</v>
      </c>
      <c r="D458">
        <f t="shared" si="65"/>
        <v>2.419030037992024E-4</v>
      </c>
      <c r="E458" s="32">
        <f t="shared" si="64"/>
        <v>8.1955750822410973</v>
      </c>
      <c r="P458" s="1">
        <f t="shared" si="60"/>
        <v>42650</v>
      </c>
      <c r="Q458">
        <f t="shared" si="62"/>
        <v>-5.6378831019017906E-3</v>
      </c>
      <c r="R458" s="33">
        <f t="shared" si="69"/>
        <v>2.7553769014669903E-4</v>
      </c>
      <c r="S458" s="32">
        <f t="shared" si="66"/>
        <v>8.0814272286616351</v>
      </c>
      <c r="AD458" s="1">
        <f t="shared" si="61"/>
        <v>42650</v>
      </c>
      <c r="AE458">
        <f t="shared" si="63"/>
        <v>-5.6378831019017906E-3</v>
      </c>
      <c r="AF458" s="33">
        <f t="shared" si="68"/>
        <v>2.4282049349286656E-4</v>
      </c>
      <c r="AG458" s="32">
        <f t="shared" si="67"/>
        <v>8.1922859425335819</v>
      </c>
    </row>
    <row r="459" spans="2:33" x14ac:dyDescent="0.25">
      <c r="B459" s="1">
        <v>42653</v>
      </c>
      <c r="C459">
        <f>ASURB.MX!H447</f>
        <v>7.1019768292671344E-3</v>
      </c>
      <c r="D459">
        <f t="shared" si="65"/>
        <v>2.1365981552912825E-4</v>
      </c>
      <c r="E459" s="32">
        <f t="shared" si="64"/>
        <v>8.2150582525903193</v>
      </c>
      <c r="P459" s="1">
        <f t="shared" si="60"/>
        <v>42653</v>
      </c>
      <c r="Q459">
        <f t="shared" si="62"/>
        <v>7.1019768292671344E-3</v>
      </c>
      <c r="R459" s="33">
        <f t="shared" si="69"/>
        <v>1.8467373396843751E-4</v>
      </c>
      <c r="S459" s="32">
        <f t="shared" si="66"/>
        <v>8.323799973084844</v>
      </c>
      <c r="AD459" s="1">
        <f t="shared" si="61"/>
        <v>42653</v>
      </c>
      <c r="AE459">
        <f t="shared" si="63"/>
        <v>7.1019768292671344E-3</v>
      </c>
      <c r="AF459" s="33">
        <f t="shared" si="68"/>
        <v>2.183051195366015E-4</v>
      </c>
      <c r="AG459" s="32">
        <f t="shared" si="67"/>
        <v>8.1985729031023187</v>
      </c>
    </row>
    <row r="460" spans="2:33" x14ac:dyDescent="0.25">
      <c r="B460" s="1">
        <v>42654</v>
      </c>
      <c r="C460">
        <f>ASURB.MX!H448</f>
        <v>-5.0823412554629839E-3</v>
      </c>
      <c r="D460">
        <f t="shared" si="65"/>
        <v>1.9719087339722051E-4</v>
      </c>
      <c r="E460" s="32">
        <f t="shared" si="64"/>
        <v>8.4003475857546093</v>
      </c>
      <c r="P460" s="1">
        <f t="shared" si="60"/>
        <v>42654</v>
      </c>
      <c r="Q460">
        <f t="shared" si="62"/>
        <v>-5.0823412554629839E-3</v>
      </c>
      <c r="R460" s="33">
        <f t="shared" si="69"/>
        <v>2.2491100067919092E-4</v>
      </c>
      <c r="S460" s="32">
        <f t="shared" si="66"/>
        <v>8.2849595026450089</v>
      </c>
      <c r="AD460" s="1">
        <f t="shared" si="61"/>
        <v>42654</v>
      </c>
      <c r="AE460">
        <f t="shared" si="63"/>
        <v>-5.0823412554629839E-3</v>
      </c>
      <c r="AF460" s="33">
        <f t="shared" si="68"/>
        <v>2.0238160817518243E-4</v>
      </c>
      <c r="AG460" s="32">
        <f t="shared" si="67"/>
        <v>8.3777243668661185</v>
      </c>
    </row>
    <row r="461" spans="2:33" x14ac:dyDescent="0.25">
      <c r="B461" s="1">
        <v>42655</v>
      </c>
      <c r="C461">
        <f>ASURB.MX!H449</f>
        <v>-1.1633323642061624E-3</v>
      </c>
      <c r="D461">
        <f t="shared" si="65"/>
        <v>1.8328951624646124E-4</v>
      </c>
      <c r="E461" s="32">
        <f t="shared" si="64"/>
        <v>8.5970599680699369</v>
      </c>
      <c r="P461" s="1">
        <f t="shared" si="60"/>
        <v>42655</v>
      </c>
      <c r="Q461">
        <f t="shared" si="62"/>
        <v>-1.1633323642061624E-3</v>
      </c>
      <c r="R461" s="33">
        <f t="shared" si="69"/>
        <v>1.754230551918568E-4</v>
      </c>
      <c r="S461" s="32">
        <f t="shared" si="66"/>
        <v>8.6405953092593659</v>
      </c>
      <c r="AD461" s="1">
        <f t="shared" si="61"/>
        <v>42655</v>
      </c>
      <c r="AE461">
        <f t="shared" si="63"/>
        <v>-1.1633323642061624E-3</v>
      </c>
      <c r="AF461" s="33">
        <f t="shared" si="68"/>
        <v>1.8825153046940016E-4</v>
      </c>
      <c r="AG461" s="32">
        <f t="shared" si="67"/>
        <v>8.5705425510440172</v>
      </c>
    </row>
    <row r="462" spans="2:33" x14ac:dyDescent="0.25">
      <c r="B462" s="1">
        <v>42656</v>
      </c>
      <c r="C462">
        <f>ASURB.MX!H450</f>
        <v>-1.7719217421124013E-2</v>
      </c>
      <c r="D462">
        <f t="shared" si="65"/>
        <v>1.7110661389135089E-4</v>
      </c>
      <c r="E462" s="32">
        <f t="shared" si="64"/>
        <v>6.8382819932241938</v>
      </c>
      <c r="P462" s="1">
        <f t="shared" si="60"/>
        <v>42656</v>
      </c>
      <c r="Q462">
        <f t="shared" si="62"/>
        <v>-1.7719217421124013E-2</v>
      </c>
      <c r="R462" s="33">
        <f t="shared" si="69"/>
        <v>1.8958582253330913E-4</v>
      </c>
      <c r="S462" s="32">
        <f t="shared" si="66"/>
        <v>6.9145814832156276</v>
      </c>
      <c r="AD462" s="1">
        <f t="shared" si="61"/>
        <v>42656</v>
      </c>
      <c r="AE462">
        <f t="shared" si="63"/>
        <v>-1.7719217421124013E-2</v>
      </c>
      <c r="AF462" s="33">
        <f t="shared" si="68"/>
        <v>1.7544058076103785E-4</v>
      </c>
      <c r="AG462" s="32">
        <f t="shared" si="67"/>
        <v>6.8585975883741543</v>
      </c>
    </row>
    <row r="463" spans="2:33" x14ac:dyDescent="0.25">
      <c r="B463" s="1">
        <v>42657</v>
      </c>
      <c r="C463">
        <f>ASURB.MX!H451</f>
        <v>1.8403733147482979E-2</v>
      </c>
      <c r="D463">
        <f t="shared" si="65"/>
        <v>2.0089456585992464E-4</v>
      </c>
      <c r="E463" s="32">
        <f t="shared" si="64"/>
        <v>6.8267843154264831</v>
      </c>
      <c r="P463" s="1">
        <f t="shared" ref="P463:P526" si="70">B463</f>
        <v>42657</v>
      </c>
      <c r="Q463">
        <f t="shared" si="62"/>
        <v>1.8403733147482979E-2</v>
      </c>
      <c r="R463" s="33">
        <f t="shared" si="69"/>
        <v>2.079985968365919E-4</v>
      </c>
      <c r="S463" s="32">
        <f t="shared" si="66"/>
        <v>6.8496153847236423</v>
      </c>
      <c r="AD463" s="1">
        <f t="shared" ref="AD463:AD526" si="71">P463</f>
        <v>42657</v>
      </c>
      <c r="AE463">
        <f t="shared" si="63"/>
        <v>1.8403733147482979E-2</v>
      </c>
      <c r="AF463" s="33">
        <f t="shared" si="68"/>
        <v>1.9835440307720733E-4</v>
      </c>
      <c r="AG463" s="32">
        <f t="shared" si="67"/>
        <v>6.8179186594192487</v>
      </c>
    </row>
    <row r="464" spans="2:33" x14ac:dyDescent="0.25">
      <c r="B464" s="1">
        <v>42660</v>
      </c>
      <c r="C464">
        <f>ASURB.MX!H452</f>
        <v>-1.6436042474489878E-3</v>
      </c>
      <c r="D464">
        <f t="shared" si="65"/>
        <v>2.236422454646469E-4</v>
      </c>
      <c r="E464" s="32">
        <f t="shared" si="64"/>
        <v>8.3933836319684385</v>
      </c>
      <c r="P464" s="1">
        <f t="shared" si="70"/>
        <v>42660</v>
      </c>
      <c r="Q464">
        <f t="shared" ref="Q464:Q527" si="72">C464</f>
        <v>-1.6436042474489878E-3</v>
      </c>
      <c r="R464" s="33">
        <f t="shared" si="69"/>
        <v>2.2081090551418961E-4</v>
      </c>
      <c r="S464" s="32">
        <f t="shared" si="66"/>
        <v>8.4059696985098871</v>
      </c>
      <c r="AD464" s="1">
        <f t="shared" si="71"/>
        <v>42660</v>
      </c>
      <c r="AE464">
        <f t="shared" ref="AE464:AE527" si="73">Q464</f>
        <v>-1.6436042474489878E-3</v>
      </c>
      <c r="AF464" s="33">
        <f t="shared" si="68"/>
        <v>2.1758566428725439E-4</v>
      </c>
      <c r="AG464" s="32">
        <f t="shared" si="67"/>
        <v>8.4205024256925558</v>
      </c>
    </row>
    <row r="465" spans="2:33" x14ac:dyDescent="0.25">
      <c r="B465" s="1">
        <v>42661</v>
      </c>
      <c r="C465">
        <f>ASURB.MX!H453</f>
        <v>2.5076242899563627E-2</v>
      </c>
      <c r="D465">
        <f t="shared" si="65"/>
        <v>1.9802807706213285E-4</v>
      </c>
      <c r="E465" s="32">
        <f t="shared" ref="E465:E528" si="74">-LN(D465)-(C465^2)/D465</f>
        <v>5.3517037435179677</v>
      </c>
      <c r="P465" s="1">
        <f t="shared" si="70"/>
        <v>42661</v>
      </c>
      <c r="Q465">
        <f t="shared" si="72"/>
        <v>2.5076242899563627E-2</v>
      </c>
      <c r="R465" s="33">
        <f t="shared" si="69"/>
        <v>1.8451049240000389E-4</v>
      </c>
      <c r="S465" s="32">
        <f t="shared" si="66"/>
        <v>5.1897706250646838</v>
      </c>
      <c r="AD465" s="1">
        <f t="shared" si="71"/>
        <v>42661</v>
      </c>
      <c r="AE465">
        <f t="shared" si="73"/>
        <v>2.5076242899563627E-2</v>
      </c>
      <c r="AF465" s="33">
        <f t="shared" si="68"/>
        <v>1.9693477725510537E-4</v>
      </c>
      <c r="AG465" s="32">
        <f t="shared" si="67"/>
        <v>5.3396114872719824</v>
      </c>
    </row>
    <row r="466" spans="2:33" x14ac:dyDescent="0.25">
      <c r="B466" s="1">
        <v>42662</v>
      </c>
      <c r="C466">
        <f>ASURB.MX!H454</f>
        <v>-2.9453115921957459E-3</v>
      </c>
      <c r="D466">
        <f t="shared" ref="D466:D529" si="75">$H$14+(C465^2)*$I$14+$J$14*(D465)</f>
        <v>2.568830017076173E-4</v>
      </c>
      <c r="E466" s="32">
        <f t="shared" si="74"/>
        <v>8.2331201289458065</v>
      </c>
      <c r="P466" s="1">
        <f t="shared" si="70"/>
        <v>42662</v>
      </c>
      <c r="Q466">
        <f t="shared" si="72"/>
        <v>-2.9453115921957459E-3</v>
      </c>
      <c r="R466" s="33">
        <f t="shared" si="69"/>
        <v>2.7675302344804784E-4</v>
      </c>
      <c r="S466" s="32">
        <f t="shared" ref="S466:S529" si="76">-LN(R466)-((Q466^2)/R466)</f>
        <v>8.1610399284305473</v>
      </c>
      <c r="AD466" s="1">
        <f t="shared" si="71"/>
        <v>42662</v>
      </c>
      <c r="AE466">
        <f t="shared" si="73"/>
        <v>-2.9453115921957459E-3</v>
      </c>
      <c r="AF466" s="33">
        <f t="shared" si="68"/>
        <v>2.4647225268856047E-4</v>
      </c>
      <c r="AG466" s="32">
        <f t="shared" ref="AG466:AG529" si="77">-LN(AF466)-((AE466^2)/AF466)</f>
        <v>8.2730650427824024</v>
      </c>
    </row>
    <row r="467" spans="2:33" x14ac:dyDescent="0.25">
      <c r="B467" s="1">
        <v>42663</v>
      </c>
      <c r="C467">
        <f>ASURB.MX!H455</f>
        <v>1.1298902415720399E-2</v>
      </c>
      <c r="D467">
        <f t="shared" si="75"/>
        <v>2.20793796495872E-4</v>
      </c>
      <c r="E467" s="32">
        <f t="shared" si="74"/>
        <v>7.8400712728311133</v>
      </c>
      <c r="P467" s="1">
        <f t="shared" si="70"/>
        <v>42663</v>
      </c>
      <c r="Q467">
        <f t="shared" si="72"/>
        <v>1.1298902415720399E-2</v>
      </c>
      <c r="R467" s="33">
        <f t="shared" si="69"/>
        <v>1.7742364014499291E-4</v>
      </c>
      <c r="S467" s="32">
        <f t="shared" si="76"/>
        <v>7.9174201504249</v>
      </c>
      <c r="AD467" s="1">
        <f t="shared" si="71"/>
        <v>42663</v>
      </c>
      <c r="AE467">
        <f t="shared" si="73"/>
        <v>1.1298902415720399E-2</v>
      </c>
      <c r="AF467" s="33">
        <f t="shared" ref="AF467:AF530" si="78">$AJ$14+$AK$14*(AE466^2)+$AL$14*(AE465^2)+$AM$14*(AF466)</f>
        <v>2.1858017150648969E-4</v>
      </c>
      <c r="AG467" s="32">
        <f t="shared" si="77"/>
        <v>7.8442919248045708</v>
      </c>
    </row>
    <row r="468" spans="2:33" x14ac:dyDescent="0.25">
      <c r="B468" s="1">
        <v>42664</v>
      </c>
      <c r="C468">
        <f>ASURB.MX!H456</f>
        <v>-1.3931285662009607E-3</v>
      </c>
      <c r="D468">
        <f t="shared" si="75"/>
        <v>2.112757842804594E-4</v>
      </c>
      <c r="E468" s="32">
        <f t="shared" si="74"/>
        <v>8.4531601116029975</v>
      </c>
      <c r="P468" s="1">
        <f t="shared" si="70"/>
        <v>42664</v>
      </c>
      <c r="Q468">
        <f t="shared" si="72"/>
        <v>-1.3931285662009607E-3</v>
      </c>
      <c r="R468" s="33">
        <f t="shared" ref="R468:R531" si="79">$V$14+$W$14*(Q467^2)+$X$14*(R467)+$Y$14*(R466)</f>
        <v>2.3584825849618998E-4</v>
      </c>
      <c r="S468" s="32">
        <f t="shared" si="76"/>
        <v>8.3440928818246416</v>
      </c>
      <c r="AD468" s="1">
        <f t="shared" si="71"/>
        <v>42664</v>
      </c>
      <c r="AE468">
        <f t="shared" si="73"/>
        <v>-1.3931285662009607E-3</v>
      </c>
      <c r="AF468" s="33">
        <f t="shared" si="78"/>
        <v>2.1054626179993762E-4</v>
      </c>
      <c r="AG468" s="32">
        <f t="shared" si="77"/>
        <v>8.4565871970998678</v>
      </c>
    </row>
    <row r="469" spans="2:33" x14ac:dyDescent="0.25">
      <c r="B469" s="1">
        <v>42667</v>
      </c>
      <c r="C469">
        <f>ASURB.MX!H457</f>
        <v>3.313382455473969E-3</v>
      </c>
      <c r="D469">
        <f t="shared" si="75"/>
        <v>1.8973565876900916E-4</v>
      </c>
      <c r="E469" s="32">
        <f t="shared" si="74"/>
        <v>8.5120166260785926</v>
      </c>
      <c r="P469" s="1">
        <f t="shared" si="70"/>
        <v>42667</v>
      </c>
      <c r="Q469">
        <f t="shared" si="72"/>
        <v>3.313382455473969E-3</v>
      </c>
      <c r="R469" s="33">
        <f t="shared" si="79"/>
        <v>1.6905051919361192E-4</v>
      </c>
      <c r="S469" s="32">
        <f t="shared" si="76"/>
        <v>8.6203708127706822</v>
      </c>
      <c r="AD469" s="1">
        <f t="shared" si="71"/>
        <v>42667</v>
      </c>
      <c r="AE469">
        <f t="shared" si="73"/>
        <v>3.313382455473969E-3</v>
      </c>
      <c r="AF469" s="33">
        <f t="shared" si="78"/>
        <v>1.9173166839963409E-4</v>
      </c>
      <c r="AG469" s="32">
        <f t="shared" si="77"/>
        <v>8.5021539952552772</v>
      </c>
    </row>
    <row r="470" spans="2:33" x14ac:dyDescent="0.25">
      <c r="B470" s="1">
        <v>42668</v>
      </c>
      <c r="C470">
        <f>ASURB.MX!H458</f>
        <v>-2.981433919276571E-3</v>
      </c>
      <c r="D470">
        <f t="shared" si="75"/>
        <v>1.7654696589946954E-4</v>
      </c>
      <c r="E470" s="32">
        <f t="shared" si="74"/>
        <v>8.591574706039717</v>
      </c>
      <c r="P470" s="1">
        <f t="shared" si="70"/>
        <v>42668</v>
      </c>
      <c r="Q470">
        <f t="shared" si="72"/>
        <v>-2.981433919276571E-3</v>
      </c>
      <c r="R470" s="33">
        <f t="shared" si="79"/>
        <v>1.9635053470070974E-4</v>
      </c>
      <c r="S470" s="32">
        <f t="shared" si="76"/>
        <v>8.4903382413728554</v>
      </c>
      <c r="AD470" s="1">
        <f t="shared" si="71"/>
        <v>42668</v>
      </c>
      <c r="AE470">
        <f t="shared" si="73"/>
        <v>-2.981433919276571E-3</v>
      </c>
      <c r="AF470" s="33">
        <f t="shared" si="78"/>
        <v>1.7896675232405729E-4</v>
      </c>
      <c r="AG470" s="32">
        <f t="shared" si="77"/>
        <v>8.5786423565836039</v>
      </c>
    </row>
    <row r="471" spans="2:33" x14ac:dyDescent="0.25">
      <c r="B471" s="1">
        <v>42669</v>
      </c>
      <c r="C471">
        <f>ASURB.MX!H459</f>
        <v>-1.5938292394311662E-3</v>
      </c>
      <c r="D471">
        <f t="shared" si="75"/>
        <v>1.6754835062845246E-4</v>
      </c>
      <c r="E471" s="32">
        <f t="shared" si="74"/>
        <v>8.6790770441580438</v>
      </c>
      <c r="P471" s="1">
        <f t="shared" si="70"/>
        <v>42669</v>
      </c>
      <c r="Q471">
        <f t="shared" si="72"/>
        <v>-1.5938292394311662E-3</v>
      </c>
      <c r="R471" s="33">
        <f t="shared" si="79"/>
        <v>1.6203112982570927E-4</v>
      </c>
      <c r="S471" s="32">
        <f t="shared" si="76"/>
        <v>8.7120442817909485</v>
      </c>
      <c r="AD471" s="1">
        <f t="shared" si="71"/>
        <v>42669</v>
      </c>
      <c r="AE471">
        <f t="shared" si="73"/>
        <v>-1.5938292394311662E-3</v>
      </c>
      <c r="AF471" s="33">
        <f t="shared" si="78"/>
        <v>1.694584335044166E-4</v>
      </c>
      <c r="AG471" s="32">
        <f t="shared" si="77"/>
        <v>8.6679122437688125</v>
      </c>
    </row>
    <row r="472" spans="2:33" x14ac:dyDescent="0.25">
      <c r="B472" s="1">
        <v>42670</v>
      </c>
      <c r="C472">
        <f>ASURB.MX!H460</f>
        <v>5.9305845736983866E-3</v>
      </c>
      <c r="D472">
        <f t="shared" si="75"/>
        <v>1.608123108086222E-4</v>
      </c>
      <c r="E472" s="32">
        <f t="shared" si="74"/>
        <v>8.5165590819260704</v>
      </c>
      <c r="P472" s="1">
        <f t="shared" si="70"/>
        <v>42670</v>
      </c>
      <c r="Q472">
        <f t="shared" si="72"/>
        <v>5.9305845736983866E-3</v>
      </c>
      <c r="R472" s="33">
        <f t="shared" si="79"/>
        <v>1.7302423098677677E-4</v>
      </c>
      <c r="S472" s="32">
        <f t="shared" si="76"/>
        <v>8.4588019861524035</v>
      </c>
      <c r="AD472" s="1">
        <f t="shared" si="71"/>
        <v>42670</v>
      </c>
      <c r="AE472">
        <f t="shared" si="73"/>
        <v>5.9305845736983866E-3</v>
      </c>
      <c r="AF472" s="33">
        <f t="shared" si="78"/>
        <v>1.6188166821017161E-4</v>
      </c>
      <c r="AG472" s="32">
        <f t="shared" si="77"/>
        <v>8.511376147659055</v>
      </c>
    </row>
    <row r="473" spans="2:33" x14ac:dyDescent="0.25">
      <c r="B473" s="1">
        <v>42671</v>
      </c>
      <c r="C473">
        <f>ASURB.MX!H461</f>
        <v>6.2751494640729479E-4</v>
      </c>
      <c r="D473">
        <f t="shared" si="75"/>
        <v>1.6029816973658033E-4</v>
      </c>
      <c r="E473" s="32">
        <f t="shared" si="74"/>
        <v>8.7360184002192156</v>
      </c>
      <c r="P473" s="1">
        <f t="shared" si="70"/>
        <v>42671</v>
      </c>
      <c r="Q473">
        <f t="shared" si="72"/>
        <v>6.2751494640729479E-4</v>
      </c>
      <c r="R473" s="33">
        <f t="shared" si="79"/>
        <v>1.5988741392986214E-4</v>
      </c>
      <c r="S473" s="32">
        <f t="shared" si="76"/>
        <v>8.7385778265560514</v>
      </c>
      <c r="AD473" s="1">
        <f t="shared" si="71"/>
        <v>42671</v>
      </c>
      <c r="AE473">
        <f t="shared" si="73"/>
        <v>6.2751494640729479E-4</v>
      </c>
      <c r="AF473" s="33">
        <f t="shared" si="78"/>
        <v>1.5973108807957329E-4</v>
      </c>
      <c r="AG473" s="32">
        <f t="shared" si="77"/>
        <v>8.7395536190704561</v>
      </c>
    </row>
    <row r="474" spans="2:33" x14ac:dyDescent="0.25">
      <c r="B474" s="1">
        <v>42674</v>
      </c>
      <c r="C474">
        <f>ASURB.MX!H462</f>
        <v>-7.5555511785878283E-3</v>
      </c>
      <c r="D474">
        <f t="shared" si="75"/>
        <v>1.5574466406146858E-4</v>
      </c>
      <c r="E474" s="32">
        <f t="shared" si="74"/>
        <v>8.4007545581965122</v>
      </c>
      <c r="P474" s="1">
        <f t="shared" si="70"/>
        <v>42674</v>
      </c>
      <c r="Q474">
        <f t="shared" si="72"/>
        <v>-7.5555511785878283E-3</v>
      </c>
      <c r="R474" s="33">
        <f t="shared" si="79"/>
        <v>1.5982318730444473E-4</v>
      </c>
      <c r="S474" s="32">
        <f t="shared" si="76"/>
        <v>8.3842580059177809</v>
      </c>
      <c r="AD474" s="1">
        <f t="shared" si="71"/>
        <v>42674</v>
      </c>
      <c r="AE474">
        <f t="shared" si="73"/>
        <v>-7.5555511785878283E-3</v>
      </c>
      <c r="AF474" s="33">
        <f t="shared" si="78"/>
        <v>1.5457881795627389E-4</v>
      </c>
      <c r="AG474" s="32">
        <f t="shared" si="77"/>
        <v>8.4055038804116222</v>
      </c>
    </row>
    <row r="475" spans="2:33" x14ac:dyDescent="0.25">
      <c r="B475" s="1">
        <v>42675</v>
      </c>
      <c r="C475">
        <f>ASURB.MX!H463</f>
        <v>-6.9092451129695847E-3</v>
      </c>
      <c r="D475">
        <f t="shared" si="75"/>
        <v>1.5959222681463832E-4</v>
      </c>
      <c r="E475" s="32">
        <f t="shared" si="74"/>
        <v>8.4437658140943981</v>
      </c>
      <c r="P475" s="1">
        <f t="shared" si="70"/>
        <v>42675</v>
      </c>
      <c r="Q475">
        <f t="shared" si="72"/>
        <v>-6.9092451129695847E-3</v>
      </c>
      <c r="R475" s="33">
        <f t="shared" si="79"/>
        <v>1.6066500520909069E-4</v>
      </c>
      <c r="S475" s="32">
        <f t="shared" si="76"/>
        <v>8.4390635859449379</v>
      </c>
      <c r="AD475" s="1">
        <f t="shared" si="71"/>
        <v>42675</v>
      </c>
      <c r="AE475">
        <f t="shared" si="73"/>
        <v>-6.9092451129695847E-3</v>
      </c>
      <c r="AF475" s="33">
        <f t="shared" si="78"/>
        <v>1.5667467318825437E-4</v>
      </c>
      <c r="AG475" s="32">
        <f t="shared" si="77"/>
        <v>8.4566460999020947</v>
      </c>
    </row>
    <row r="476" spans="2:33" x14ac:dyDescent="0.25">
      <c r="B476" s="1">
        <v>42677</v>
      </c>
      <c r="C476">
        <f>ASURB.MX!H464</f>
        <v>-2.3245020398925904E-2</v>
      </c>
      <c r="D476">
        <f t="shared" si="75"/>
        <v>1.6101119031533865E-4</v>
      </c>
      <c r="E476" s="32">
        <f t="shared" si="74"/>
        <v>5.3781769374265238</v>
      </c>
      <c r="P476" s="1">
        <f t="shared" si="70"/>
        <v>42677</v>
      </c>
      <c r="Q476">
        <f t="shared" si="72"/>
        <v>-2.3245020398925904E-2</v>
      </c>
      <c r="R476" s="33">
        <f t="shared" si="79"/>
        <v>1.5938305470277942E-4</v>
      </c>
      <c r="S476" s="32">
        <f t="shared" si="76"/>
        <v>5.3540594497668614</v>
      </c>
      <c r="AD476" s="1">
        <f t="shared" si="71"/>
        <v>42677</v>
      </c>
      <c r="AE476">
        <f t="shared" si="73"/>
        <v>-2.3245020398925904E-2</v>
      </c>
      <c r="AF476" s="33">
        <f t="shared" si="78"/>
        <v>1.5723632202583349E-4</v>
      </c>
      <c r="AG476" s="32">
        <f t="shared" si="77"/>
        <v>5.3213347236083006</v>
      </c>
    </row>
    <row r="477" spans="2:33" x14ac:dyDescent="0.25">
      <c r="B477" s="1">
        <v>42678</v>
      </c>
      <c r="C477">
        <f>ASURB.MX!H465</f>
        <v>-1.1065550602859252E-2</v>
      </c>
      <c r="D477">
        <f t="shared" si="75"/>
        <v>2.2161865269323478E-4</v>
      </c>
      <c r="E477" s="32">
        <f t="shared" si="74"/>
        <v>7.8620429376464198</v>
      </c>
      <c r="P477" s="1">
        <f t="shared" si="70"/>
        <v>42678</v>
      </c>
      <c r="Q477">
        <f t="shared" si="72"/>
        <v>-1.1065550602859252E-2</v>
      </c>
      <c r="R477" s="33">
        <f t="shared" si="79"/>
        <v>2.2929422697571901E-4</v>
      </c>
      <c r="S477" s="32">
        <f t="shared" si="76"/>
        <v>7.8464901839514534</v>
      </c>
      <c r="AD477" s="1">
        <f t="shared" si="71"/>
        <v>42678</v>
      </c>
      <c r="AE477">
        <f t="shared" si="73"/>
        <v>-1.1065550602859252E-2</v>
      </c>
      <c r="AF477" s="33">
        <f t="shared" si="78"/>
        <v>2.0844624364050994E-4</v>
      </c>
      <c r="AG477" s="32">
        <f t="shared" si="77"/>
        <v>7.8884049716353957</v>
      </c>
    </row>
    <row r="478" spans="2:33" x14ac:dyDescent="0.25">
      <c r="B478" s="1">
        <v>42681</v>
      </c>
      <c r="C478">
        <f>ASURB.MX!H466</f>
        <v>5.69947048642813E-2</v>
      </c>
      <c r="D478">
        <f t="shared" si="75"/>
        <v>2.1119061424842907E-4</v>
      </c>
      <c r="E478" s="32">
        <f t="shared" si="74"/>
        <v>-6.9185987917835448</v>
      </c>
      <c r="P478" s="1">
        <f t="shared" si="70"/>
        <v>42681</v>
      </c>
      <c r="Q478">
        <f t="shared" si="72"/>
        <v>5.69947048642813E-2</v>
      </c>
      <c r="R478" s="33">
        <f t="shared" si="79"/>
        <v>1.756669153929736E-4</v>
      </c>
      <c r="S478" s="32">
        <f t="shared" si="76"/>
        <v>-9.8448729498999032</v>
      </c>
      <c r="AD478" s="1">
        <f t="shared" si="71"/>
        <v>42681</v>
      </c>
      <c r="AE478">
        <f t="shared" si="73"/>
        <v>5.69947048642813E-2</v>
      </c>
      <c r="AF478" s="33">
        <f t="shared" si="78"/>
        <v>2.0263057825810237E-4</v>
      </c>
      <c r="AG478" s="32">
        <f t="shared" si="77"/>
        <v>-7.5270002036483543</v>
      </c>
    </row>
    <row r="479" spans="2:33" x14ac:dyDescent="0.25">
      <c r="B479" s="1">
        <v>42682</v>
      </c>
      <c r="C479">
        <f>ASURB.MX!H467</f>
        <v>-5.5159937496180502E-3</v>
      </c>
      <c r="D479">
        <f t="shared" si="75"/>
        <v>5.8291384958759614E-4</v>
      </c>
      <c r="E479" s="32">
        <f t="shared" si="74"/>
        <v>7.3952744401628294</v>
      </c>
      <c r="P479" s="1">
        <f t="shared" si="70"/>
        <v>42682</v>
      </c>
      <c r="Q479">
        <f t="shared" si="72"/>
        <v>-5.5159937496180502E-3</v>
      </c>
      <c r="R479" s="33">
        <f t="shared" si="79"/>
        <v>6.5054295853264046E-4</v>
      </c>
      <c r="S479" s="32">
        <f t="shared" si="76"/>
        <v>7.2909327727401658</v>
      </c>
      <c r="AD479" s="1">
        <f t="shared" si="71"/>
        <v>42682</v>
      </c>
      <c r="AE479">
        <f t="shared" si="73"/>
        <v>-5.5159937496180502E-3</v>
      </c>
      <c r="AF479" s="33">
        <f t="shared" si="78"/>
        <v>5.2077534585876872E-4</v>
      </c>
      <c r="AG479" s="32">
        <f t="shared" si="77"/>
        <v>7.501767023264426</v>
      </c>
    </row>
    <row r="480" spans="2:33" x14ac:dyDescent="0.25">
      <c r="B480" s="1">
        <v>42683</v>
      </c>
      <c r="C480">
        <f>ASURB.MX!H468</f>
        <v>2.1378633873894381E-3</v>
      </c>
      <c r="D480">
        <f t="shared" si="75"/>
        <v>4.3962177491889371E-4</v>
      </c>
      <c r="E480" s="32">
        <f t="shared" si="74"/>
        <v>7.7191994576750762</v>
      </c>
      <c r="P480" s="1">
        <f t="shared" si="70"/>
        <v>42683</v>
      </c>
      <c r="Q480">
        <f t="shared" si="72"/>
        <v>2.1378633873894381E-3</v>
      </c>
      <c r="R480" s="33">
        <f t="shared" si="79"/>
        <v>2.0821004499771997E-4</v>
      </c>
      <c r="S480" s="32">
        <f t="shared" si="76"/>
        <v>8.4550119583692975</v>
      </c>
      <c r="AD480" s="1">
        <f t="shared" si="71"/>
        <v>42683</v>
      </c>
      <c r="AE480">
        <f t="shared" si="73"/>
        <v>2.1378633873894381E-3</v>
      </c>
      <c r="AF480" s="33">
        <f t="shared" si="78"/>
        <v>4.2051527143314787E-4</v>
      </c>
      <c r="AG480" s="32">
        <f t="shared" si="77"/>
        <v>7.7631610487340064</v>
      </c>
    </row>
    <row r="481" spans="2:33" x14ac:dyDescent="0.25">
      <c r="B481" s="1">
        <v>42684</v>
      </c>
      <c r="C481">
        <f>ASURB.MX!H469</f>
        <v>-3.6297132843620468E-2</v>
      </c>
      <c r="D481">
        <f t="shared" si="75"/>
        <v>3.4147197830483448E-4</v>
      </c>
      <c r="E481" s="32">
        <f t="shared" si="74"/>
        <v>4.1240019877957561</v>
      </c>
      <c r="P481" s="1">
        <f t="shared" si="70"/>
        <v>42684</v>
      </c>
      <c r="Q481">
        <f t="shared" si="72"/>
        <v>-3.6297132843620468E-2</v>
      </c>
      <c r="R481" s="33">
        <f t="shared" si="79"/>
        <v>4.2483576682253199E-4</v>
      </c>
      <c r="S481" s="32">
        <f t="shared" si="76"/>
        <v>4.6626522116256233</v>
      </c>
      <c r="AD481" s="1">
        <f t="shared" si="71"/>
        <v>42684</v>
      </c>
      <c r="AE481">
        <f t="shared" si="73"/>
        <v>-3.6297132843620468E-2</v>
      </c>
      <c r="AF481" s="33">
        <f t="shared" si="78"/>
        <v>3.4485971974879511E-4</v>
      </c>
      <c r="AG481" s="32">
        <f t="shared" si="77"/>
        <v>4.1520314674972489</v>
      </c>
    </row>
    <row r="482" spans="2:33" x14ac:dyDescent="0.25">
      <c r="B482" s="1">
        <v>42685</v>
      </c>
      <c r="C482">
        <f>ASURB.MX!H470</f>
        <v>-4.20250374282213E-2</v>
      </c>
      <c r="D482">
        <f t="shared" si="75"/>
        <v>4.3541769428612637E-4</v>
      </c>
      <c r="E482" s="32">
        <f t="shared" si="74"/>
        <v>3.6830908507583748</v>
      </c>
      <c r="P482" s="1">
        <f t="shared" si="70"/>
        <v>42685</v>
      </c>
      <c r="Q482">
        <f t="shared" si="72"/>
        <v>-4.20250374282213E-2</v>
      </c>
      <c r="R482" s="33">
        <f t="shared" si="79"/>
        <v>3.8805685439883484E-4</v>
      </c>
      <c r="S482" s="32">
        <f t="shared" si="76"/>
        <v>3.3032117432042076</v>
      </c>
      <c r="AD482" s="1">
        <f t="shared" si="71"/>
        <v>42685</v>
      </c>
      <c r="AE482">
        <f t="shared" si="73"/>
        <v>-4.20250374282213E-2</v>
      </c>
      <c r="AF482" s="33">
        <f t="shared" si="78"/>
        <v>4.2518296098271319E-4</v>
      </c>
      <c r="AG482" s="32">
        <f t="shared" si="77"/>
        <v>3.6092408755025298</v>
      </c>
    </row>
    <row r="483" spans="2:33" x14ac:dyDescent="0.25">
      <c r="B483" s="1">
        <v>42688</v>
      </c>
      <c r="C483">
        <f>ASURB.MX!H471</f>
        <v>5.4416803462925621E-2</v>
      </c>
      <c r="D483">
        <f t="shared" si="75"/>
        <v>5.5205414343682411E-4</v>
      </c>
      <c r="E483" s="32">
        <f t="shared" si="74"/>
        <v>2.1379186395055649</v>
      </c>
      <c r="P483" s="1">
        <f t="shared" si="70"/>
        <v>42688</v>
      </c>
      <c r="Q483">
        <f t="shared" si="72"/>
        <v>5.4416803462925621E-2</v>
      </c>
      <c r="R483" s="33">
        <f t="shared" si="79"/>
        <v>5.6625709510945614E-4</v>
      </c>
      <c r="S483" s="32">
        <f t="shared" si="76"/>
        <v>2.2470559125549219</v>
      </c>
      <c r="AD483" s="1">
        <f t="shared" si="71"/>
        <v>42688</v>
      </c>
      <c r="AE483">
        <f t="shared" si="73"/>
        <v>5.4416803462925621E-2</v>
      </c>
      <c r="AF483" s="33">
        <f t="shared" si="78"/>
        <v>5.2992434065737815E-4</v>
      </c>
      <c r="AG483" s="32">
        <f t="shared" si="77"/>
        <v>1.9548305048410679</v>
      </c>
    </row>
    <row r="484" spans="2:33" x14ac:dyDescent="0.25">
      <c r="B484" s="1">
        <v>42689</v>
      </c>
      <c r="C484">
        <f>ASURB.MX!H472</f>
        <v>1.3369669528716443E-2</v>
      </c>
      <c r="D484">
        <f t="shared" si="75"/>
        <v>7.7415406042743865E-4</v>
      </c>
      <c r="E484" s="32">
        <f t="shared" si="74"/>
        <v>6.9328449677476902</v>
      </c>
      <c r="P484" s="1">
        <f t="shared" si="70"/>
        <v>42689</v>
      </c>
      <c r="Q484">
        <f t="shared" si="72"/>
        <v>1.3369669528716443E-2</v>
      </c>
      <c r="R484" s="33">
        <f t="shared" si="79"/>
        <v>7.3049495980431485E-4</v>
      </c>
      <c r="S484" s="32">
        <f t="shared" si="76"/>
        <v>6.9770937752308324</v>
      </c>
      <c r="AD484" s="1">
        <f t="shared" si="71"/>
        <v>42689</v>
      </c>
      <c r="AE484">
        <f t="shared" si="73"/>
        <v>1.3369669528716443E-2</v>
      </c>
      <c r="AF484" s="33">
        <f t="shared" si="78"/>
        <v>7.2942460807328443E-4</v>
      </c>
      <c r="AG484" s="32">
        <f t="shared" si="77"/>
        <v>6.978201028876164</v>
      </c>
    </row>
    <row r="485" spans="2:33" x14ac:dyDescent="0.25">
      <c r="B485" s="1">
        <v>42690</v>
      </c>
      <c r="C485">
        <f>ASURB.MX!H473</f>
        <v>-4.9817094723657903E-4</v>
      </c>
      <c r="D485">
        <f t="shared" si="75"/>
        <v>5.8440031447443293E-4</v>
      </c>
      <c r="E485" s="32">
        <f t="shared" si="74"/>
        <v>7.444499675087263</v>
      </c>
      <c r="P485" s="1">
        <f t="shared" si="70"/>
        <v>42690</v>
      </c>
      <c r="Q485">
        <f t="shared" si="72"/>
        <v>-4.9817094723657903E-4</v>
      </c>
      <c r="R485" s="33">
        <f t="shared" si="79"/>
        <v>4.489613145282324E-4</v>
      </c>
      <c r="S485" s="32">
        <f t="shared" si="76"/>
        <v>7.7080210587775007</v>
      </c>
      <c r="AD485" s="1">
        <f t="shared" si="71"/>
        <v>42690</v>
      </c>
      <c r="AE485">
        <f t="shared" si="73"/>
        <v>-4.9817094723657903E-4</v>
      </c>
      <c r="AF485" s="33">
        <f t="shared" si="78"/>
        <v>5.8770775834482967E-4</v>
      </c>
      <c r="AG485" s="32">
        <f t="shared" si="77"/>
        <v>7.4388584682351775</v>
      </c>
    </row>
    <row r="486" spans="2:33" x14ac:dyDescent="0.25">
      <c r="B486" s="1">
        <v>42691</v>
      </c>
      <c r="C486">
        <f>ASURB.MX!H474</f>
        <v>9.2580750876097573E-3</v>
      </c>
      <c r="D486">
        <f t="shared" si="75"/>
        <v>4.3695207629997247E-4</v>
      </c>
      <c r="E486" s="32">
        <f t="shared" si="74"/>
        <v>7.5395283270543736</v>
      </c>
      <c r="P486" s="1">
        <f t="shared" si="70"/>
        <v>42691</v>
      </c>
      <c r="Q486">
        <f t="shared" si="72"/>
        <v>9.2580750876097573E-3</v>
      </c>
      <c r="R486" s="33">
        <f t="shared" si="79"/>
        <v>4.8874851403881369E-4</v>
      </c>
      <c r="S486" s="32">
        <f t="shared" si="76"/>
        <v>7.4482922262907323</v>
      </c>
      <c r="AD486" s="1">
        <f t="shared" si="71"/>
        <v>42691</v>
      </c>
      <c r="AE486">
        <f t="shared" si="73"/>
        <v>9.2580750876097573E-3</v>
      </c>
      <c r="AF486" s="33">
        <f t="shared" si="78"/>
        <v>4.6612962947852971E-4</v>
      </c>
      <c r="AG486" s="32">
        <f t="shared" si="77"/>
        <v>7.4871667060258247</v>
      </c>
    </row>
    <row r="487" spans="2:33" x14ac:dyDescent="0.25">
      <c r="B487" s="1">
        <v>42692</v>
      </c>
      <c r="C487">
        <f>ASURB.MX!H475</f>
        <v>1.0574608372858663E-2</v>
      </c>
      <c r="D487">
        <f t="shared" si="75"/>
        <v>3.4953013966449695E-4</v>
      </c>
      <c r="E487" s="32">
        <f t="shared" si="74"/>
        <v>7.6389988753577605</v>
      </c>
      <c r="P487" s="1">
        <f t="shared" si="70"/>
        <v>42692</v>
      </c>
      <c r="Q487">
        <f t="shared" si="72"/>
        <v>1.0574608372858663E-2</v>
      </c>
      <c r="R487" s="33">
        <f t="shared" si="79"/>
        <v>3.5086305257035755E-4</v>
      </c>
      <c r="S487" s="32">
        <f t="shared" si="76"/>
        <v>7.6364080549388165</v>
      </c>
      <c r="AD487" s="1">
        <f t="shared" si="71"/>
        <v>42692</v>
      </c>
      <c r="AE487">
        <f t="shared" si="73"/>
        <v>1.0574608372858663E-2</v>
      </c>
      <c r="AF487" s="33">
        <f t="shared" si="78"/>
        <v>3.8643495078072971E-4</v>
      </c>
      <c r="AG487" s="32">
        <f t="shared" si="77"/>
        <v>7.5691778858465355</v>
      </c>
    </row>
    <row r="488" spans="2:33" x14ac:dyDescent="0.25">
      <c r="B488" s="1">
        <v>42696</v>
      </c>
      <c r="C488">
        <f>ASURB.MX!H476</f>
        <v>1.2813523628676621E-2</v>
      </c>
      <c r="D488">
        <f t="shared" si="75"/>
        <v>2.9472273528830645E-4</v>
      </c>
      <c r="E488" s="32">
        <f t="shared" si="74"/>
        <v>7.5723879018605205</v>
      </c>
      <c r="P488" s="1">
        <f t="shared" si="70"/>
        <v>42696</v>
      </c>
      <c r="Q488">
        <f t="shared" si="72"/>
        <v>1.2813523628676621E-2</v>
      </c>
      <c r="R488" s="33">
        <f t="shared" si="79"/>
        <v>3.6423056380105153E-4</v>
      </c>
      <c r="S488" s="32">
        <f t="shared" si="76"/>
        <v>7.4669474981005468</v>
      </c>
      <c r="AD488" s="1">
        <f t="shared" si="71"/>
        <v>42696</v>
      </c>
      <c r="AE488">
        <f t="shared" si="73"/>
        <v>1.2813523628676621E-2</v>
      </c>
      <c r="AF488" s="33">
        <f t="shared" si="78"/>
        <v>3.3111020479616594E-4</v>
      </c>
      <c r="AG488" s="32">
        <f t="shared" si="77"/>
        <v>7.5171930061710244</v>
      </c>
    </row>
    <row r="489" spans="2:33" x14ac:dyDescent="0.25">
      <c r="B489" s="1">
        <v>42697</v>
      </c>
      <c r="C489">
        <f>ASURB.MX!H477</f>
        <v>-2.0275469939782542E-3</v>
      </c>
      <c r="D489">
        <f t="shared" si="75"/>
        <v>2.647222883652142E-4</v>
      </c>
      <c r="E489" s="32">
        <f t="shared" si="74"/>
        <v>8.2212999688770321</v>
      </c>
      <c r="P489" s="1">
        <f t="shared" si="70"/>
        <v>42697</v>
      </c>
      <c r="Q489">
        <f t="shared" si="72"/>
        <v>-2.0275469939782542E-3</v>
      </c>
      <c r="R489" s="33">
        <f t="shared" si="79"/>
        <v>2.9765022496628063E-4</v>
      </c>
      <c r="S489" s="32">
        <f t="shared" si="76"/>
        <v>8.1057801680846762</v>
      </c>
      <c r="AD489" s="1">
        <f t="shared" si="71"/>
        <v>42697</v>
      </c>
      <c r="AE489">
        <f t="shared" si="73"/>
        <v>-2.0275469939782542E-3</v>
      </c>
      <c r="AF489" s="33">
        <f t="shared" si="78"/>
        <v>2.96234236263608E-4</v>
      </c>
      <c r="AG489" s="32">
        <f t="shared" si="77"/>
        <v>8.1104827257144176</v>
      </c>
    </row>
    <row r="490" spans="2:33" x14ac:dyDescent="0.25">
      <c r="B490" s="1">
        <v>42698</v>
      </c>
      <c r="C490">
        <f>ASURB.MX!H478</f>
        <v>-4.6175722858688099E-3</v>
      </c>
      <c r="D490">
        <f t="shared" si="75"/>
        <v>2.2543926647886525E-4</v>
      </c>
      <c r="E490" s="32">
        <f t="shared" si="74"/>
        <v>8.3028800829637888</v>
      </c>
      <c r="P490" s="1">
        <f t="shared" si="70"/>
        <v>42698</v>
      </c>
      <c r="Q490">
        <f t="shared" si="72"/>
        <v>-4.6175722858688099E-3</v>
      </c>
      <c r="R490" s="33">
        <f t="shared" si="79"/>
        <v>2.7653379758452022E-4</v>
      </c>
      <c r="S490" s="32">
        <f t="shared" si="76"/>
        <v>8.1160731062905622</v>
      </c>
      <c r="AD490" s="1">
        <f t="shared" si="71"/>
        <v>42698</v>
      </c>
      <c r="AE490">
        <f t="shared" si="73"/>
        <v>-4.6175722858688099E-3</v>
      </c>
      <c r="AF490" s="33">
        <f t="shared" si="78"/>
        <v>2.5433608185721575E-4</v>
      </c>
      <c r="AG490" s="32">
        <f t="shared" si="77"/>
        <v>8.1930201551713626</v>
      </c>
    </row>
    <row r="491" spans="2:33" x14ac:dyDescent="0.25">
      <c r="B491" s="1">
        <v>42699</v>
      </c>
      <c r="C491">
        <f>ASURB.MX!H479</f>
        <v>-5.0618970925696595E-3</v>
      </c>
      <c r="D491">
        <f t="shared" si="75"/>
        <v>2.014751511986103E-4</v>
      </c>
      <c r="E491" s="32">
        <f t="shared" si="74"/>
        <v>8.3826685115003894</v>
      </c>
      <c r="P491" s="1">
        <f t="shared" si="70"/>
        <v>42699</v>
      </c>
      <c r="Q491">
        <f t="shared" si="72"/>
        <v>-5.0618970925696595E-3</v>
      </c>
      <c r="R491" s="33">
        <f t="shared" si="79"/>
        <v>2.4084442798756684E-4</v>
      </c>
      <c r="S491" s="32">
        <f t="shared" si="76"/>
        <v>8.2249720027973083</v>
      </c>
      <c r="AD491" s="1">
        <f t="shared" si="71"/>
        <v>42699</v>
      </c>
      <c r="AE491">
        <f t="shared" si="73"/>
        <v>-5.0618970925696595E-3</v>
      </c>
      <c r="AF491" s="33">
        <f t="shared" si="78"/>
        <v>2.2560931135711027E-4</v>
      </c>
      <c r="AG491" s="32">
        <f t="shared" si="77"/>
        <v>8.2831342021908121</v>
      </c>
    </row>
    <row r="492" spans="2:33" x14ac:dyDescent="0.25">
      <c r="B492" s="1">
        <v>42702</v>
      </c>
      <c r="C492">
        <f>ASURB.MX!H480</f>
        <v>7.9060168944875015E-3</v>
      </c>
      <c r="D492">
        <f t="shared" si="75"/>
        <v>1.8610532965316278E-4</v>
      </c>
      <c r="E492" s="32">
        <f t="shared" si="74"/>
        <v>8.2533390074158692</v>
      </c>
      <c r="P492" s="1">
        <f t="shared" si="70"/>
        <v>42702</v>
      </c>
      <c r="Q492">
        <f t="shared" si="72"/>
        <v>7.9060168944875015E-3</v>
      </c>
      <c r="R492" s="33">
        <f t="shared" si="79"/>
        <v>2.2683837744326939E-4</v>
      </c>
      <c r="S492" s="32">
        <f t="shared" si="76"/>
        <v>8.1157237212785915</v>
      </c>
      <c r="AD492" s="1">
        <f t="shared" si="71"/>
        <v>42702</v>
      </c>
      <c r="AE492">
        <f t="shared" si="73"/>
        <v>7.9060168944875015E-3</v>
      </c>
      <c r="AF492" s="33">
        <f t="shared" si="78"/>
        <v>2.051398457354966E-4</v>
      </c>
      <c r="AG492" s="32">
        <f t="shared" si="77"/>
        <v>8.1871235501186614</v>
      </c>
    </row>
    <row r="493" spans="2:33" x14ac:dyDescent="0.25">
      <c r="B493" s="1">
        <v>42703</v>
      </c>
      <c r="C493">
        <f>ASURB.MX!H481</f>
        <v>-2.3313158261442344E-2</v>
      </c>
      <c r="D493">
        <f t="shared" si="75"/>
        <v>1.8038095188917442E-4</v>
      </c>
      <c r="E493" s="32">
        <f t="shared" si="74"/>
        <v>5.6073533926557442</v>
      </c>
      <c r="P493" s="1">
        <f t="shared" si="70"/>
        <v>42703</v>
      </c>
      <c r="Q493">
        <f t="shared" si="72"/>
        <v>-2.3313158261442344E-2</v>
      </c>
      <c r="R493" s="33">
        <f t="shared" si="79"/>
        <v>2.1137943857528564E-4</v>
      </c>
      <c r="S493" s="32">
        <f t="shared" si="76"/>
        <v>5.890634294959713</v>
      </c>
      <c r="AD493" s="1">
        <f t="shared" si="71"/>
        <v>42703</v>
      </c>
      <c r="AE493">
        <f t="shared" si="73"/>
        <v>-2.3313158261442344E-2</v>
      </c>
      <c r="AF493" s="33">
        <f t="shared" si="78"/>
        <v>1.9404179547045377E-4</v>
      </c>
      <c r="AG493" s="32">
        <f t="shared" si="77"/>
        <v>5.7464767718790242</v>
      </c>
    </row>
    <row r="494" spans="2:33" x14ac:dyDescent="0.25">
      <c r="B494" s="1">
        <v>42704</v>
      </c>
      <c r="C494">
        <f>ASURB.MX!H482</f>
        <v>-1.8437155632565407E-2</v>
      </c>
      <c r="D494">
        <f t="shared" si="75"/>
        <v>2.3484713624146358E-4</v>
      </c>
      <c r="E494" s="32">
        <f t="shared" si="74"/>
        <v>6.9091290588775616</v>
      </c>
      <c r="P494" s="1">
        <f t="shared" si="70"/>
        <v>42704</v>
      </c>
      <c r="Q494">
        <f t="shared" si="72"/>
        <v>-1.8437155632565407E-2</v>
      </c>
      <c r="R494" s="33">
        <f t="shared" si="79"/>
        <v>2.7032809364901662E-4</v>
      </c>
      <c r="S494" s="32">
        <f t="shared" si="76"/>
        <v>6.9584069867878187</v>
      </c>
      <c r="AD494" s="1">
        <f t="shared" si="71"/>
        <v>42704</v>
      </c>
      <c r="AE494">
        <f t="shared" si="73"/>
        <v>-1.8437155632565407E-2</v>
      </c>
      <c r="AF494" s="33">
        <f t="shared" si="78"/>
        <v>2.3556769242118419E-4</v>
      </c>
      <c r="AG494" s="32">
        <f t="shared" si="77"/>
        <v>6.9104930243427969</v>
      </c>
    </row>
    <row r="495" spans="2:33" x14ac:dyDescent="0.25">
      <c r="B495" s="1">
        <v>42705</v>
      </c>
      <c r="C495">
        <f>ASURB.MX!H483</f>
        <v>1.1409106118676073E-2</v>
      </c>
      <c r="D495">
        <f t="shared" si="75"/>
        <v>2.4630557420526834E-4</v>
      </c>
      <c r="E495" s="32">
        <f t="shared" si="74"/>
        <v>7.7804570830838085</v>
      </c>
      <c r="P495" s="1">
        <f t="shared" si="70"/>
        <v>42705</v>
      </c>
      <c r="Q495">
        <f t="shared" si="72"/>
        <v>1.1409106118676073E-2</v>
      </c>
      <c r="R495" s="33">
        <f t="shared" si="79"/>
        <v>2.3828592773145982E-4</v>
      </c>
      <c r="S495" s="32">
        <f t="shared" si="76"/>
        <v>7.7957723813420881</v>
      </c>
      <c r="AD495" s="1">
        <f t="shared" si="71"/>
        <v>42705</v>
      </c>
      <c r="AE495">
        <f t="shared" si="73"/>
        <v>1.1409106118676073E-2</v>
      </c>
      <c r="AF495" s="33">
        <f t="shared" si="78"/>
        <v>2.4480382075209881E-4</v>
      </c>
      <c r="AG495" s="32">
        <f t="shared" si="77"/>
        <v>7.7833308881692727</v>
      </c>
    </row>
    <row r="496" spans="2:33" x14ac:dyDescent="0.25">
      <c r="B496" s="1">
        <v>42706</v>
      </c>
      <c r="C496">
        <f>ASURB.MX!H484</f>
        <v>-3.4660027394169582E-2</v>
      </c>
      <c r="D496">
        <f t="shared" si="75"/>
        <v>2.2849594158730525E-4</v>
      </c>
      <c r="E496" s="32">
        <f t="shared" si="74"/>
        <v>3.1264917322159169</v>
      </c>
      <c r="P496" s="1">
        <f t="shared" si="70"/>
        <v>42706</v>
      </c>
      <c r="Q496">
        <f t="shared" si="72"/>
        <v>-3.4660027394169582E-2</v>
      </c>
      <c r="R496" s="33">
        <f t="shared" si="79"/>
        <v>2.3799781165672297E-4</v>
      </c>
      <c r="S496" s="32">
        <f t="shared" si="76"/>
        <v>3.2956501511397427</v>
      </c>
      <c r="AD496" s="1">
        <f t="shared" si="71"/>
        <v>42706</v>
      </c>
      <c r="AE496">
        <f t="shared" si="73"/>
        <v>-3.4660027394169582E-2</v>
      </c>
      <c r="AF496" s="33">
        <f t="shared" si="78"/>
        <v>2.2989508862584942E-4</v>
      </c>
      <c r="AG496" s="32">
        <f t="shared" si="77"/>
        <v>3.1523843865742718</v>
      </c>
    </row>
    <row r="497" spans="2:33" x14ac:dyDescent="0.25">
      <c r="B497" s="1">
        <v>42709</v>
      </c>
      <c r="C497">
        <f>ASURB.MX!H485</f>
        <v>1.5549126846067135E-2</v>
      </c>
      <c r="D497">
        <f t="shared" si="75"/>
        <v>3.4643182331605505E-4</v>
      </c>
      <c r="E497" s="32">
        <f t="shared" si="74"/>
        <v>7.2699228536078531</v>
      </c>
      <c r="P497" s="1">
        <f t="shared" si="70"/>
        <v>42709</v>
      </c>
      <c r="Q497">
        <f t="shared" si="72"/>
        <v>1.5549126846067135E-2</v>
      </c>
      <c r="R497" s="33">
        <f t="shared" si="79"/>
        <v>3.7177957174211592E-4</v>
      </c>
      <c r="S497" s="32">
        <f t="shared" si="76"/>
        <v>7.2468903574976373</v>
      </c>
      <c r="AD497" s="1">
        <f t="shared" si="71"/>
        <v>42709</v>
      </c>
      <c r="AE497">
        <f t="shared" si="73"/>
        <v>1.5549126846067135E-2</v>
      </c>
      <c r="AF497" s="33">
        <f t="shared" si="78"/>
        <v>3.2950902375001109E-4</v>
      </c>
      <c r="AG497" s="32">
        <f t="shared" si="77"/>
        <v>7.284162585882072</v>
      </c>
    </row>
    <row r="498" spans="2:33" x14ac:dyDescent="0.25">
      <c r="B498" s="1">
        <v>42710</v>
      </c>
      <c r="C498">
        <f>ASURB.MX!H486</f>
        <v>-3.8730916874107953E-3</v>
      </c>
      <c r="D498">
        <f t="shared" si="75"/>
        <v>3.0840908762285813E-4</v>
      </c>
      <c r="E498" s="32">
        <f t="shared" si="74"/>
        <v>8.0354440294678646</v>
      </c>
      <c r="P498" s="1">
        <f t="shared" si="70"/>
        <v>42710</v>
      </c>
      <c r="Q498">
        <f t="shared" si="72"/>
        <v>-3.8730916874107953E-3</v>
      </c>
      <c r="R498" s="33">
        <f t="shared" si="79"/>
        <v>2.4776012129692468E-4</v>
      </c>
      <c r="S498" s="32">
        <f t="shared" si="76"/>
        <v>8.2425037146953386</v>
      </c>
      <c r="AD498" s="1">
        <f t="shared" si="71"/>
        <v>42710</v>
      </c>
      <c r="AE498">
        <f t="shared" si="73"/>
        <v>-3.8730916874107953E-3</v>
      </c>
      <c r="AF498" s="33">
        <f t="shared" si="78"/>
        <v>3.0307031374542332E-4</v>
      </c>
      <c r="AG498" s="32">
        <f t="shared" si="77"/>
        <v>8.0520494866406693</v>
      </c>
    </row>
    <row r="499" spans="2:33" x14ac:dyDescent="0.25">
      <c r="B499" s="1">
        <v>42711</v>
      </c>
      <c r="C499">
        <f>ASURB.MX!H487</f>
        <v>2.3383165452663751E-2</v>
      </c>
      <c r="D499">
        <f t="shared" si="75"/>
        <v>2.5572734764215917E-4</v>
      </c>
      <c r="E499" s="32">
        <f t="shared" si="74"/>
        <v>6.133291750825828</v>
      </c>
      <c r="P499" s="1">
        <f t="shared" si="70"/>
        <v>42711</v>
      </c>
      <c r="Q499">
        <f t="shared" si="72"/>
        <v>2.3383165452663751E-2</v>
      </c>
      <c r="R499" s="33">
        <f t="shared" si="79"/>
        <v>2.7784306360019884E-4</v>
      </c>
      <c r="S499" s="32">
        <f t="shared" si="76"/>
        <v>6.2205359051600695</v>
      </c>
      <c r="AD499" s="1">
        <f t="shared" si="71"/>
        <v>42711</v>
      </c>
      <c r="AE499">
        <f t="shared" si="73"/>
        <v>2.3383165452663751E-2</v>
      </c>
      <c r="AF499" s="33">
        <f t="shared" si="78"/>
        <v>2.6043579957302931E-4</v>
      </c>
      <c r="AG499" s="32">
        <f t="shared" si="77"/>
        <v>6.1537023073130728</v>
      </c>
    </row>
    <row r="500" spans="2:33" x14ac:dyDescent="0.25">
      <c r="B500" s="1">
        <v>42712</v>
      </c>
      <c r="C500">
        <f>ASURB.MX!H488</f>
        <v>-4.5662967824325346E-3</v>
      </c>
      <c r="D500">
        <f t="shared" si="75"/>
        <v>2.8520582429619978E-4</v>
      </c>
      <c r="E500" s="32">
        <f t="shared" si="74"/>
        <v>8.089190610186904</v>
      </c>
      <c r="P500" s="1">
        <f t="shared" si="70"/>
        <v>42712</v>
      </c>
      <c r="Q500">
        <f t="shared" si="72"/>
        <v>-4.5662967824325346E-3</v>
      </c>
      <c r="R500" s="33">
        <f t="shared" si="79"/>
        <v>2.8797560040482719E-4</v>
      </c>
      <c r="S500" s="32">
        <f t="shared" si="76"/>
        <v>8.0802291321842894</v>
      </c>
      <c r="AD500" s="1">
        <f t="shared" si="71"/>
        <v>42712</v>
      </c>
      <c r="AE500">
        <f t="shared" si="73"/>
        <v>-4.5662967824325346E-3</v>
      </c>
      <c r="AF500" s="33">
        <f t="shared" si="78"/>
        <v>2.842394823652848E-4</v>
      </c>
      <c r="AG500" s="32">
        <f t="shared" si="77"/>
        <v>8.0923360382723359</v>
      </c>
    </row>
    <row r="501" spans="2:33" x14ac:dyDescent="0.25">
      <c r="B501" s="1">
        <v>42713</v>
      </c>
      <c r="C501">
        <f>ASURB.MX!H489</f>
        <v>2.6244344918620918E-2</v>
      </c>
      <c r="D501">
        <f t="shared" si="75"/>
        <v>2.4104972687181915E-4</v>
      </c>
      <c r="E501" s="32">
        <f t="shared" si="74"/>
        <v>5.4731481704562981</v>
      </c>
      <c r="P501" s="1">
        <f t="shared" si="70"/>
        <v>42713</v>
      </c>
      <c r="Q501">
        <f t="shared" si="72"/>
        <v>2.6244344918620918E-2</v>
      </c>
      <c r="R501" s="33">
        <f t="shared" si="79"/>
        <v>2.3098017290727413E-4</v>
      </c>
      <c r="S501" s="32">
        <f t="shared" si="76"/>
        <v>5.3912533012307327</v>
      </c>
      <c r="AD501" s="1">
        <f t="shared" si="71"/>
        <v>42713</v>
      </c>
      <c r="AE501">
        <f t="shared" si="73"/>
        <v>2.6244344918620918E-2</v>
      </c>
      <c r="AF501" s="33">
        <f t="shared" si="78"/>
        <v>2.473303393353481E-4</v>
      </c>
      <c r="AG501" s="32">
        <f t="shared" si="77"/>
        <v>5.5199852589432821</v>
      </c>
    </row>
    <row r="502" spans="2:33" x14ac:dyDescent="0.25">
      <c r="B502" s="1">
        <v>42717</v>
      </c>
      <c r="C502">
        <f>ASURB.MX!H490</f>
        <v>-5.0238313787880273E-3</v>
      </c>
      <c r="D502">
        <f t="shared" si="75"/>
        <v>2.9267225939434065E-4</v>
      </c>
      <c r="E502" s="32">
        <f t="shared" si="74"/>
        <v>8.0502211546977325</v>
      </c>
      <c r="P502" s="1">
        <f t="shared" si="70"/>
        <v>42717</v>
      </c>
      <c r="Q502">
        <f t="shared" si="72"/>
        <v>-5.0238313787880273E-3</v>
      </c>
      <c r="R502" s="33">
        <f t="shared" si="79"/>
        <v>3.2586387218390715E-4</v>
      </c>
      <c r="S502" s="32">
        <f t="shared" si="76"/>
        <v>7.9515786094834882</v>
      </c>
      <c r="AD502" s="1">
        <f t="shared" si="71"/>
        <v>42717</v>
      </c>
      <c r="AE502">
        <f t="shared" si="73"/>
        <v>-5.0238313787880273E-3</v>
      </c>
      <c r="AF502" s="33">
        <f t="shared" si="78"/>
        <v>2.8934247363661533E-4</v>
      </c>
      <c r="AG502" s="32">
        <f t="shared" si="77"/>
        <v>8.0606711391586039</v>
      </c>
    </row>
    <row r="503" spans="2:33" x14ac:dyDescent="0.25">
      <c r="B503" s="1">
        <v>42718</v>
      </c>
      <c r="C503">
        <f>ASURB.MX!H491</f>
        <v>-8.3749937655372784E-3</v>
      </c>
      <c r="D503">
        <f t="shared" si="75"/>
        <v>2.4653225592588242E-4</v>
      </c>
      <c r="E503" s="32">
        <f t="shared" si="74"/>
        <v>8.0235092245076522</v>
      </c>
      <c r="P503" s="1">
        <f t="shared" si="70"/>
        <v>42718</v>
      </c>
      <c r="Q503">
        <f t="shared" si="72"/>
        <v>-8.3749937655372784E-3</v>
      </c>
      <c r="R503" s="33">
        <f t="shared" si="79"/>
        <v>2.0936028527902061E-4</v>
      </c>
      <c r="S503" s="32">
        <f t="shared" si="76"/>
        <v>8.1364308907026057</v>
      </c>
      <c r="AD503" s="1">
        <f t="shared" si="71"/>
        <v>42718</v>
      </c>
      <c r="AE503">
        <f t="shared" si="73"/>
        <v>-8.3749937655372784E-3</v>
      </c>
      <c r="AF503" s="33">
        <f t="shared" si="78"/>
        <v>2.5149781729274796E-4</v>
      </c>
      <c r="AG503" s="32">
        <f t="shared" si="77"/>
        <v>8.0091850769976638</v>
      </c>
    </row>
    <row r="504" spans="2:33" x14ac:dyDescent="0.25">
      <c r="B504" s="1">
        <v>42719</v>
      </c>
      <c r="C504">
        <f>ASURB.MX!H492</f>
        <v>-1.3915072986110701E-2</v>
      </c>
      <c r="D504">
        <f t="shared" si="75"/>
        <v>2.2137532035212311E-4</v>
      </c>
      <c r="E504" s="32">
        <f t="shared" si="74"/>
        <v>7.5409859622119368</v>
      </c>
      <c r="P504" s="1">
        <f t="shared" si="70"/>
        <v>42719</v>
      </c>
      <c r="Q504">
        <f t="shared" si="72"/>
        <v>-1.3915072986110701E-2</v>
      </c>
      <c r="R504" s="33">
        <f t="shared" si="79"/>
        <v>2.572665605624841E-4</v>
      </c>
      <c r="S504" s="32">
        <f t="shared" si="76"/>
        <v>7.5127572188702834</v>
      </c>
      <c r="AD504" s="1">
        <f t="shared" si="71"/>
        <v>42719</v>
      </c>
      <c r="AE504">
        <f t="shared" si="73"/>
        <v>-1.3915072986110701E-2</v>
      </c>
      <c r="AF504" s="33">
        <f t="shared" si="78"/>
        <v>2.2857770898467294E-4</v>
      </c>
      <c r="AG504" s="32">
        <f t="shared" si="77"/>
        <v>7.5365296021815098</v>
      </c>
    </row>
    <row r="505" spans="2:33" x14ac:dyDescent="0.25">
      <c r="B505" s="1">
        <v>42720</v>
      </c>
      <c r="C505">
        <f>ASURB.MX!H493</f>
        <v>-9.0341485496244498E-4</v>
      </c>
      <c r="D505">
        <f t="shared" si="75"/>
        <v>2.1965145075329169E-4</v>
      </c>
      <c r="E505" s="32">
        <f t="shared" si="74"/>
        <v>8.4197528849788306</v>
      </c>
      <c r="P505" s="1">
        <f t="shared" si="70"/>
        <v>42720</v>
      </c>
      <c r="Q505">
        <f t="shared" si="72"/>
        <v>-9.0341485496244498E-4</v>
      </c>
      <c r="R505" s="33">
        <f t="shared" si="79"/>
        <v>2.1538836743945371E-4</v>
      </c>
      <c r="S505" s="32">
        <f t="shared" si="76"/>
        <v>8.4392785583112637</v>
      </c>
      <c r="AD505" s="1">
        <f t="shared" si="71"/>
        <v>42720</v>
      </c>
      <c r="AE505">
        <f t="shared" si="73"/>
        <v>-9.0341485496244498E-4</v>
      </c>
      <c r="AF505" s="33">
        <f t="shared" si="78"/>
        <v>2.2462730084473904E-4</v>
      </c>
      <c r="AG505" s="32">
        <f t="shared" si="77"/>
        <v>8.3974345807035871</v>
      </c>
    </row>
    <row r="506" spans="2:33" x14ac:dyDescent="0.25">
      <c r="B506" s="1">
        <v>42723</v>
      </c>
      <c r="C506">
        <f>ASURB.MX!H494</f>
        <v>8.9638874074776734E-3</v>
      </c>
      <c r="D506">
        <f t="shared" si="75"/>
        <v>1.9515339503550525E-4</v>
      </c>
      <c r="E506" s="32">
        <f t="shared" si="74"/>
        <v>8.1299907212244324</v>
      </c>
      <c r="P506" s="1">
        <f t="shared" si="70"/>
        <v>42723</v>
      </c>
      <c r="Q506">
        <f t="shared" si="72"/>
        <v>8.9638874074776734E-3</v>
      </c>
      <c r="R506" s="33">
        <f t="shared" si="79"/>
        <v>2.1062014459408493E-4</v>
      </c>
      <c r="S506" s="32">
        <f t="shared" si="76"/>
        <v>8.0839557704608787</v>
      </c>
      <c r="AD506" s="1">
        <f t="shared" si="71"/>
        <v>42723</v>
      </c>
      <c r="AE506">
        <f t="shared" si="73"/>
        <v>8.9638874074776734E-3</v>
      </c>
      <c r="AF506" s="33">
        <f t="shared" si="78"/>
        <v>2.0186664093001274E-4</v>
      </c>
      <c r="AG506" s="32">
        <f t="shared" si="77"/>
        <v>8.1098618864434187</v>
      </c>
    </row>
    <row r="507" spans="2:33" x14ac:dyDescent="0.25">
      <c r="B507" s="1">
        <v>42724</v>
      </c>
      <c r="C507">
        <f>ASURB.MX!H495</f>
        <v>-5.3090462919015702E-4</v>
      </c>
      <c r="D507">
        <f t="shared" si="75"/>
        <v>1.8854244665284105E-4</v>
      </c>
      <c r="E507" s="32">
        <f t="shared" si="74"/>
        <v>8.5746924548186865</v>
      </c>
      <c r="P507" s="1">
        <f t="shared" si="70"/>
        <v>42724</v>
      </c>
      <c r="Q507">
        <f t="shared" si="72"/>
        <v>-5.3090462919015702E-4</v>
      </c>
      <c r="R507" s="33">
        <f t="shared" si="79"/>
        <v>1.9861616706842109E-4</v>
      </c>
      <c r="S507" s="32">
        <f t="shared" si="76"/>
        <v>8.5227172867523091</v>
      </c>
      <c r="AD507" s="1">
        <f t="shared" si="71"/>
        <v>42724</v>
      </c>
      <c r="AE507">
        <f t="shared" si="73"/>
        <v>-5.3090462919015702E-4</v>
      </c>
      <c r="AF507" s="33">
        <f t="shared" si="78"/>
        <v>1.9349938362290335E-4</v>
      </c>
      <c r="AG507" s="32">
        <f t="shared" si="77"/>
        <v>8.5487795868636418</v>
      </c>
    </row>
    <row r="508" spans="2:33" x14ac:dyDescent="0.25">
      <c r="B508" s="1">
        <v>42725</v>
      </c>
      <c r="C508">
        <f>ASURB.MX!H496</f>
        <v>-2.326118703100961E-3</v>
      </c>
      <c r="D508">
        <f t="shared" si="75"/>
        <v>1.7446008229831642E-4</v>
      </c>
      <c r="E508" s="32">
        <f t="shared" si="74"/>
        <v>8.6227998908854033</v>
      </c>
      <c r="P508" s="1">
        <f t="shared" si="70"/>
        <v>42725</v>
      </c>
      <c r="Q508">
        <f t="shared" si="72"/>
        <v>-2.326118703100961E-3</v>
      </c>
      <c r="R508" s="33">
        <f t="shared" si="79"/>
        <v>1.8366559253883442E-4</v>
      </c>
      <c r="S508" s="32">
        <f t="shared" si="76"/>
        <v>8.572933668691908</v>
      </c>
      <c r="AD508" s="1">
        <f t="shared" si="71"/>
        <v>42725</v>
      </c>
      <c r="AE508">
        <f t="shared" si="73"/>
        <v>-2.326118703100961E-3</v>
      </c>
      <c r="AF508" s="33">
        <f t="shared" si="78"/>
        <v>1.7915050152802364E-4</v>
      </c>
      <c r="AG508" s="32">
        <f t="shared" si="77"/>
        <v>8.5970816182560732</v>
      </c>
    </row>
    <row r="509" spans="2:33" x14ac:dyDescent="0.25">
      <c r="B509" s="1">
        <v>42726</v>
      </c>
      <c r="C509">
        <f>ASURB.MX!H497</f>
        <v>-1.2049127014883199E-2</v>
      </c>
      <c r="D509">
        <f t="shared" si="75"/>
        <v>1.6574322818986703E-4</v>
      </c>
      <c r="E509" s="32">
        <f t="shared" si="74"/>
        <v>7.8291287428620002</v>
      </c>
      <c r="P509" s="1">
        <f t="shared" si="70"/>
        <v>42726</v>
      </c>
      <c r="Q509">
        <f t="shared" si="72"/>
        <v>-1.2049127014883199E-2</v>
      </c>
      <c r="R509" s="33">
        <f t="shared" si="79"/>
        <v>1.7654724780809164E-4</v>
      </c>
      <c r="S509" s="32">
        <f t="shared" si="76"/>
        <v>7.819584301131334</v>
      </c>
      <c r="AD509" s="1">
        <f t="shared" si="71"/>
        <v>42726</v>
      </c>
      <c r="AE509">
        <f t="shared" si="73"/>
        <v>-1.2049127014883199E-2</v>
      </c>
      <c r="AF509" s="33">
        <f t="shared" si="78"/>
        <v>1.6923350463815353E-4</v>
      </c>
      <c r="AG509" s="32">
        <f t="shared" si="77"/>
        <v>7.8263545227460432</v>
      </c>
    </row>
    <row r="510" spans="2:33" x14ac:dyDescent="0.25">
      <c r="B510" s="1">
        <v>42727</v>
      </c>
      <c r="C510">
        <f>ASURB.MX!H498</f>
        <v>-5.6390836777440558E-3</v>
      </c>
      <c r="D510">
        <f t="shared" si="75"/>
        <v>1.7689307334882361E-4</v>
      </c>
      <c r="E510" s="32">
        <f t="shared" si="74"/>
        <v>8.4601996531781474</v>
      </c>
      <c r="P510" s="1">
        <f t="shared" si="70"/>
        <v>42727</v>
      </c>
      <c r="Q510">
        <f t="shared" si="72"/>
        <v>-5.6390836777440558E-3</v>
      </c>
      <c r="R510" s="33">
        <f t="shared" si="79"/>
        <v>1.8751899084363508E-4</v>
      </c>
      <c r="S510" s="32">
        <f t="shared" si="76"/>
        <v>8.4120515303664316</v>
      </c>
      <c r="AD510" s="1">
        <f t="shared" si="71"/>
        <v>42727</v>
      </c>
      <c r="AE510">
        <f t="shared" si="73"/>
        <v>-5.6390836777440558E-3</v>
      </c>
      <c r="AF510" s="33">
        <f t="shared" si="78"/>
        <v>1.7642847416597882E-4</v>
      </c>
      <c r="AG510" s="32">
        <f t="shared" si="77"/>
        <v>8.4623561624535881</v>
      </c>
    </row>
    <row r="511" spans="2:33" x14ac:dyDescent="0.25">
      <c r="B511" s="1">
        <v>42730</v>
      </c>
      <c r="C511">
        <f>ASURB.MX!H499</f>
        <v>1.4549680459169365E-3</v>
      </c>
      <c r="D511">
        <f t="shared" si="75"/>
        <v>1.7055292353906806E-4</v>
      </c>
      <c r="E511" s="32">
        <f t="shared" si="74"/>
        <v>8.6640527366329874</v>
      </c>
      <c r="P511" s="1">
        <f t="shared" si="70"/>
        <v>42730</v>
      </c>
      <c r="Q511">
        <f t="shared" si="72"/>
        <v>1.4549680459169365E-3</v>
      </c>
      <c r="R511" s="33">
        <f t="shared" si="79"/>
        <v>1.685830785126342E-4</v>
      </c>
      <c r="S511" s="32">
        <f t="shared" si="76"/>
        <v>8.6755246786799347</v>
      </c>
      <c r="AD511" s="1">
        <f t="shared" si="71"/>
        <v>42730</v>
      </c>
      <c r="AE511">
        <f t="shared" si="73"/>
        <v>1.4549680459169365E-3</v>
      </c>
      <c r="AF511" s="33">
        <f t="shared" si="78"/>
        <v>1.6997331013814362E-4</v>
      </c>
      <c r="AG511" s="32">
        <f t="shared" si="77"/>
        <v>8.6674146358186341</v>
      </c>
    </row>
    <row r="512" spans="2:33" x14ac:dyDescent="0.25">
      <c r="B512" s="1">
        <v>42731</v>
      </c>
      <c r="C512">
        <f>ASURB.MX!H500</f>
        <v>7.3107516696546528E-3</v>
      </c>
      <c r="D512">
        <f t="shared" si="75"/>
        <v>1.627533833222993E-4</v>
      </c>
      <c r="E512" s="32">
        <f t="shared" si="74"/>
        <v>8.3948813770122861</v>
      </c>
      <c r="P512" s="1">
        <f t="shared" si="70"/>
        <v>42731</v>
      </c>
      <c r="Q512">
        <f t="shared" si="72"/>
        <v>7.3107516696546528E-3</v>
      </c>
      <c r="R512" s="33">
        <f t="shared" si="79"/>
        <v>1.6872209072773083E-4</v>
      </c>
      <c r="S512" s="32">
        <f t="shared" si="76"/>
        <v>8.3704817430004663</v>
      </c>
      <c r="AD512" s="1">
        <f t="shared" si="71"/>
        <v>42731</v>
      </c>
      <c r="AE512">
        <f t="shared" si="73"/>
        <v>7.3107516696546528E-3</v>
      </c>
      <c r="AF512" s="33">
        <f t="shared" si="78"/>
        <v>1.6221283598319121E-4</v>
      </c>
      <c r="AG512" s="32">
        <f t="shared" si="77"/>
        <v>8.397113855520935</v>
      </c>
    </row>
    <row r="513" spans="2:33" x14ac:dyDescent="0.25">
      <c r="B513" s="1">
        <v>42732</v>
      </c>
      <c r="C513">
        <f>ASURB.MX!H501</f>
        <v>7.0465030119800764E-4</v>
      </c>
      <c r="D513">
        <f t="shared" si="75"/>
        <v>1.6379894227111811E-4</v>
      </c>
      <c r="E513" s="32">
        <f t="shared" si="74"/>
        <v>8.7138394932545324</v>
      </c>
      <c r="P513" s="1">
        <f t="shared" si="70"/>
        <v>42732</v>
      </c>
      <c r="Q513">
        <f t="shared" si="72"/>
        <v>7.0465030119800764E-4</v>
      </c>
      <c r="R513" s="33">
        <f t="shared" si="79"/>
        <v>1.6566418497383813E-4</v>
      </c>
      <c r="S513" s="32">
        <f t="shared" si="76"/>
        <v>8.7025505804528063</v>
      </c>
      <c r="AD513" s="1">
        <f t="shared" si="71"/>
        <v>42732</v>
      </c>
      <c r="AE513">
        <f t="shared" si="73"/>
        <v>7.0465030119800764E-4</v>
      </c>
      <c r="AF513" s="33">
        <f t="shared" si="78"/>
        <v>1.6185690062414255E-4</v>
      </c>
      <c r="AG513" s="32">
        <f t="shared" si="77"/>
        <v>8.7257302201325313</v>
      </c>
    </row>
    <row r="514" spans="2:33" x14ac:dyDescent="0.25">
      <c r="B514" s="1">
        <v>42733</v>
      </c>
      <c r="C514">
        <f>ASURB.MX!H502</f>
        <v>-6.7006839497431899E-5</v>
      </c>
      <c r="D514">
        <f t="shared" si="75"/>
        <v>1.5807849709305021E-4</v>
      </c>
      <c r="E514" s="32">
        <f t="shared" si="74"/>
        <v>8.7523904281832596</v>
      </c>
      <c r="P514" s="1">
        <f t="shared" si="70"/>
        <v>42733</v>
      </c>
      <c r="Q514">
        <f t="shared" si="72"/>
        <v>-6.7006839497431899E-5</v>
      </c>
      <c r="R514" s="33">
        <f t="shared" si="79"/>
        <v>1.5799610775016378E-4</v>
      </c>
      <c r="S514" s="32">
        <f t="shared" si="76"/>
        <v>8.7529117418400268</v>
      </c>
      <c r="AD514" s="1">
        <f t="shared" si="71"/>
        <v>42733</v>
      </c>
      <c r="AE514">
        <f t="shared" si="73"/>
        <v>-6.7006839497431899E-5</v>
      </c>
      <c r="AF514" s="33">
        <f t="shared" si="78"/>
        <v>1.5613700089783759E-4</v>
      </c>
      <c r="AG514" s="32">
        <f t="shared" si="77"/>
        <v>8.7647479689704983</v>
      </c>
    </row>
    <row r="515" spans="2:33" x14ac:dyDescent="0.25">
      <c r="B515" s="1">
        <v>42734</v>
      </c>
      <c r="C515">
        <f>ASURB.MX!H503</f>
        <v>1.910278795142102E-3</v>
      </c>
      <c r="D515">
        <f t="shared" si="75"/>
        <v>1.5422563078384526E-4</v>
      </c>
      <c r="E515" s="32">
        <f t="shared" si="74"/>
        <v>8.7534326826084605</v>
      </c>
      <c r="P515" s="1">
        <f t="shared" si="70"/>
        <v>42734</v>
      </c>
      <c r="Q515">
        <f t="shared" si="72"/>
        <v>1.910278795142102E-3</v>
      </c>
      <c r="R515" s="33">
        <f t="shared" si="79"/>
        <v>1.555928477978769E-4</v>
      </c>
      <c r="S515" s="32">
        <f t="shared" si="76"/>
        <v>8.7448146168409568</v>
      </c>
      <c r="AD515" s="1">
        <f t="shared" si="71"/>
        <v>42734</v>
      </c>
      <c r="AE515">
        <f t="shared" si="73"/>
        <v>1.910278795142102E-3</v>
      </c>
      <c r="AF515" s="33">
        <f t="shared" si="78"/>
        <v>1.5192218557812839E-4</v>
      </c>
      <c r="AG515" s="32">
        <f t="shared" si="77"/>
        <v>8.7681221435134695</v>
      </c>
    </row>
    <row r="516" spans="2:33" x14ac:dyDescent="0.25">
      <c r="B516" s="1">
        <v>42737</v>
      </c>
      <c r="C516">
        <f>ASURB.MX!H504</f>
        <v>0</v>
      </c>
      <c r="D516">
        <f t="shared" si="75"/>
        <v>1.5211223860396372E-4</v>
      </c>
      <c r="E516" s="32">
        <f t="shared" si="74"/>
        <v>8.7908918977417265</v>
      </c>
      <c r="P516" s="1">
        <f t="shared" si="70"/>
        <v>42737</v>
      </c>
      <c r="Q516">
        <f t="shared" si="72"/>
        <v>0</v>
      </c>
      <c r="R516" s="33">
        <f t="shared" si="79"/>
        <v>1.5171976760875122E-4</v>
      </c>
      <c r="S516" s="32">
        <f t="shared" si="76"/>
        <v>8.7934753728561166</v>
      </c>
      <c r="AD516" s="1">
        <f t="shared" si="71"/>
        <v>42737</v>
      </c>
      <c r="AE516">
        <f t="shared" si="73"/>
        <v>0</v>
      </c>
      <c r="AF516" s="33">
        <f t="shared" si="78"/>
        <v>1.492296863057064E-4</v>
      </c>
      <c r="AG516" s="32">
        <f t="shared" si="77"/>
        <v>8.8100239201091064</v>
      </c>
    </row>
    <row r="517" spans="2:33" x14ac:dyDescent="0.25">
      <c r="B517" s="1">
        <v>42738</v>
      </c>
      <c r="C517">
        <f>ASURB.MX!H505</f>
        <v>1.0706981255633684E-3</v>
      </c>
      <c r="D517">
        <f t="shared" si="75"/>
        <v>1.5026881990150591E-4</v>
      </c>
      <c r="E517" s="32">
        <f t="shared" si="74"/>
        <v>8.7954557774089128</v>
      </c>
      <c r="P517" s="1">
        <f t="shared" si="70"/>
        <v>42738</v>
      </c>
      <c r="Q517">
        <f t="shared" si="72"/>
        <v>1.0706981255633684E-3</v>
      </c>
      <c r="R517" s="33">
        <f t="shared" si="79"/>
        <v>1.495577067651756E-4</v>
      </c>
      <c r="S517" s="32">
        <f t="shared" si="76"/>
        <v>8.8001630094744083</v>
      </c>
      <c r="AD517" s="1">
        <f t="shared" si="71"/>
        <v>42738</v>
      </c>
      <c r="AE517">
        <f t="shared" si="73"/>
        <v>1.0706981255633684E-3</v>
      </c>
      <c r="AF517" s="33">
        <f t="shared" si="78"/>
        <v>1.4689321669580346E-4</v>
      </c>
      <c r="AG517" s="32">
        <f t="shared" si="77"/>
        <v>8.818000381156029</v>
      </c>
    </row>
    <row r="518" spans="2:33" x14ac:dyDescent="0.25">
      <c r="B518" s="1">
        <v>42739</v>
      </c>
      <c r="C518">
        <f>ASURB.MX!H506</f>
        <v>1.7045146810218081E-2</v>
      </c>
      <c r="D518">
        <f t="shared" si="75"/>
        <v>1.4918529604651697E-4</v>
      </c>
      <c r="E518" s="32">
        <f t="shared" si="74"/>
        <v>6.8628303707193741</v>
      </c>
      <c r="P518" s="1">
        <f t="shared" si="70"/>
        <v>42739</v>
      </c>
      <c r="Q518">
        <f t="shared" si="72"/>
        <v>1.7045146810218081E-2</v>
      </c>
      <c r="R518" s="33">
        <f t="shared" si="79"/>
        <v>1.4742084105677714E-4</v>
      </c>
      <c r="S518" s="32">
        <f t="shared" si="76"/>
        <v>6.8514189513052708</v>
      </c>
      <c r="AD518" s="1">
        <f t="shared" si="71"/>
        <v>42739</v>
      </c>
      <c r="AE518">
        <f t="shared" si="73"/>
        <v>1.7045146810218081E-2</v>
      </c>
      <c r="AF518" s="33">
        <f t="shared" si="78"/>
        <v>1.4531050072733067E-4</v>
      </c>
      <c r="AG518" s="32">
        <f t="shared" si="77"/>
        <v>6.8372155982395881</v>
      </c>
    </row>
    <row r="519" spans="2:33" x14ac:dyDescent="0.25">
      <c r="B519" s="1">
        <v>42740</v>
      </c>
      <c r="C519">
        <f>ASURB.MX!H507</f>
        <v>8.4474644832746824E-3</v>
      </c>
      <c r="D519">
        <f t="shared" si="75"/>
        <v>1.8351993422746906E-4</v>
      </c>
      <c r="E519" s="32">
        <f t="shared" si="74"/>
        <v>8.2143485436495212</v>
      </c>
      <c r="P519" s="1">
        <f t="shared" si="70"/>
        <v>42740</v>
      </c>
      <c r="Q519">
        <f t="shared" si="72"/>
        <v>8.4474644832746824E-3</v>
      </c>
      <c r="R519" s="33">
        <f t="shared" si="79"/>
        <v>1.86924407645275E-4</v>
      </c>
      <c r="S519" s="32">
        <f t="shared" si="76"/>
        <v>8.2030495001945489</v>
      </c>
      <c r="AD519" s="1">
        <f t="shared" si="71"/>
        <v>42740</v>
      </c>
      <c r="AE519">
        <f t="shared" si="73"/>
        <v>8.4474644832746824E-3</v>
      </c>
      <c r="AF519" s="33">
        <f t="shared" si="78"/>
        <v>1.7400308257526352E-4</v>
      </c>
      <c r="AG519" s="32">
        <f t="shared" si="77"/>
        <v>8.2463318417241371</v>
      </c>
    </row>
    <row r="520" spans="2:33" x14ac:dyDescent="0.25">
      <c r="B520" s="1">
        <v>42741</v>
      </c>
      <c r="C520">
        <f>ASURB.MX!H508</f>
        <v>-1.5177733459981123E-2</v>
      </c>
      <c r="D520">
        <f t="shared" si="75"/>
        <v>1.7973908724341339E-4</v>
      </c>
      <c r="E520" s="32">
        <f t="shared" si="74"/>
        <v>7.3423487558606615</v>
      </c>
      <c r="P520" s="1">
        <f t="shared" si="70"/>
        <v>42741</v>
      </c>
      <c r="Q520">
        <f t="shared" si="72"/>
        <v>-1.5177733459981123E-2</v>
      </c>
      <c r="R520" s="33">
        <f t="shared" si="79"/>
        <v>1.5824603508597402E-4</v>
      </c>
      <c r="S520" s="32">
        <f t="shared" si="76"/>
        <v>7.2956289685662634</v>
      </c>
      <c r="AD520" s="1">
        <f t="shared" si="71"/>
        <v>42741</v>
      </c>
      <c r="AE520">
        <f t="shared" si="73"/>
        <v>-1.5177733459981123E-2</v>
      </c>
      <c r="AF520" s="33">
        <f t="shared" si="78"/>
        <v>1.7228748657050166E-4</v>
      </c>
      <c r="AG520" s="32">
        <f t="shared" si="77"/>
        <v>7.3292576822235107</v>
      </c>
    </row>
    <row r="521" spans="2:33" x14ac:dyDescent="0.25">
      <c r="B521" s="1">
        <v>42744</v>
      </c>
      <c r="C521">
        <f>ASURB.MX!H509</f>
        <v>-2.0027694260801799E-2</v>
      </c>
      <c r="D521">
        <f t="shared" si="75"/>
        <v>1.9649171234861984E-4</v>
      </c>
      <c r="E521" s="32">
        <f t="shared" si="74"/>
        <v>6.4935393857758203</v>
      </c>
      <c r="P521" s="1">
        <f t="shared" si="70"/>
        <v>42744</v>
      </c>
      <c r="Q521">
        <f t="shared" si="72"/>
        <v>-2.0027694260801799E-2</v>
      </c>
      <c r="R521" s="33">
        <f t="shared" si="79"/>
        <v>1.9973135525256405E-4</v>
      </c>
      <c r="S521" s="32">
        <f t="shared" si="76"/>
        <v>6.5102971151557707</v>
      </c>
      <c r="AD521" s="1">
        <f t="shared" si="71"/>
        <v>42744</v>
      </c>
      <c r="AE521">
        <f t="shared" si="73"/>
        <v>-2.0027694260801799E-2</v>
      </c>
      <c r="AF521" s="33">
        <f t="shared" si="78"/>
        <v>1.874365796088708E-4</v>
      </c>
      <c r="AG521" s="32">
        <f t="shared" si="77"/>
        <v>6.4421006513339103</v>
      </c>
    </row>
    <row r="522" spans="2:33" x14ac:dyDescent="0.25">
      <c r="B522" s="1">
        <v>42745</v>
      </c>
      <c r="C522">
        <f>ASURB.MX!H510</f>
        <v>2.8170875212257005E-2</v>
      </c>
      <c r="D522">
        <f t="shared" si="75"/>
        <v>2.2828238152053652E-4</v>
      </c>
      <c r="E522" s="32">
        <f t="shared" si="74"/>
        <v>4.9085388360453877</v>
      </c>
      <c r="P522" s="1">
        <f t="shared" si="70"/>
        <v>42745</v>
      </c>
      <c r="Q522">
        <f t="shared" si="72"/>
        <v>2.8170875212257005E-2</v>
      </c>
      <c r="R522" s="33">
        <f t="shared" si="79"/>
        <v>2.1182688380764065E-4</v>
      </c>
      <c r="S522" s="32">
        <f t="shared" si="76"/>
        <v>4.7132941230805656</v>
      </c>
      <c r="AD522" s="1">
        <f t="shared" si="71"/>
        <v>42745</v>
      </c>
      <c r="AE522">
        <f t="shared" si="73"/>
        <v>2.8170875212257005E-2</v>
      </c>
      <c r="AF522" s="33">
        <f t="shared" si="78"/>
        <v>2.1607396708863108E-4</v>
      </c>
      <c r="AG522" s="32">
        <f t="shared" si="77"/>
        <v>4.7670816978202808</v>
      </c>
    </row>
    <row r="523" spans="2:33" x14ac:dyDescent="0.25">
      <c r="B523" s="1">
        <v>42746</v>
      </c>
      <c r="C523">
        <f>ASURB.MX!H511</f>
        <v>1.1814474169384243E-3</v>
      </c>
      <c r="D523">
        <f t="shared" si="75"/>
        <v>2.9690423975083026E-4</v>
      </c>
      <c r="E523" s="32">
        <f t="shared" si="74"/>
        <v>8.1173996565331787</v>
      </c>
      <c r="P523" s="1">
        <f t="shared" si="70"/>
        <v>42746</v>
      </c>
      <c r="Q523">
        <f t="shared" si="72"/>
        <v>1.1814474169384243E-3</v>
      </c>
      <c r="R523" s="33">
        <f t="shared" si="79"/>
        <v>2.9091385281268095E-4</v>
      </c>
      <c r="S523" s="32">
        <f t="shared" si="76"/>
        <v>8.1376853272330987</v>
      </c>
      <c r="AD523" s="1">
        <f t="shared" si="71"/>
        <v>42746</v>
      </c>
      <c r="AE523">
        <f t="shared" si="73"/>
        <v>1.1814474169384243E-3</v>
      </c>
      <c r="AF523" s="33">
        <f t="shared" si="78"/>
        <v>2.773992821434115E-4</v>
      </c>
      <c r="AG523" s="32">
        <f t="shared" si="77"/>
        <v>8.1850208368406268</v>
      </c>
    </row>
    <row r="524" spans="2:33" x14ac:dyDescent="0.25">
      <c r="B524" s="1">
        <v>42747</v>
      </c>
      <c r="C524">
        <f>ASURB.MX!H512</f>
        <v>-3.1534250595232844E-3</v>
      </c>
      <c r="D524">
        <f t="shared" si="75"/>
        <v>2.4645046329112953E-4</v>
      </c>
      <c r="E524" s="32">
        <f t="shared" si="74"/>
        <v>8.2680003020566399</v>
      </c>
      <c r="P524" s="1">
        <f t="shared" si="70"/>
        <v>42747</v>
      </c>
      <c r="Q524">
        <f t="shared" si="72"/>
        <v>-3.1534250595232844E-3</v>
      </c>
      <c r="R524" s="33">
        <f t="shared" si="79"/>
        <v>1.9251388995603894E-4</v>
      </c>
      <c r="S524" s="32">
        <f t="shared" si="76"/>
        <v>8.5036883699983381</v>
      </c>
      <c r="AD524" s="1">
        <f t="shared" si="71"/>
        <v>42747</v>
      </c>
      <c r="AE524">
        <f t="shared" si="73"/>
        <v>-3.1534250595232844E-3</v>
      </c>
      <c r="AF524" s="33">
        <f t="shared" si="78"/>
        <v>2.4034427697621838E-4</v>
      </c>
      <c r="AG524" s="32">
        <f t="shared" si="77"/>
        <v>8.2920638194157235</v>
      </c>
    </row>
    <row r="525" spans="2:33" x14ac:dyDescent="0.25">
      <c r="B525" s="1">
        <v>42748</v>
      </c>
      <c r="C525">
        <f>ASURB.MX!H513</f>
        <v>1.2494154507942689E-3</v>
      </c>
      <c r="D525">
        <f t="shared" si="75"/>
        <v>2.1402964694866285E-4</v>
      </c>
      <c r="E525" s="32">
        <f t="shared" si="74"/>
        <v>8.4421024512040521</v>
      </c>
      <c r="P525" s="1">
        <f t="shared" si="70"/>
        <v>42748</v>
      </c>
      <c r="Q525">
        <f t="shared" si="72"/>
        <v>1.2494154507942689E-3</v>
      </c>
      <c r="R525" s="33">
        <f t="shared" si="79"/>
        <v>2.2825384631574349E-4</v>
      </c>
      <c r="S525" s="32">
        <f t="shared" si="76"/>
        <v>8.3782131394886168</v>
      </c>
      <c r="AD525" s="1">
        <f t="shared" si="71"/>
        <v>42748</v>
      </c>
      <c r="AE525">
        <f t="shared" si="73"/>
        <v>1.2494154507942689E-3</v>
      </c>
      <c r="AF525" s="33">
        <f t="shared" si="78"/>
        <v>2.1424991748584185E-4</v>
      </c>
      <c r="AG525" s="32">
        <f t="shared" si="77"/>
        <v>8.4410813199463011</v>
      </c>
    </row>
    <row r="526" spans="2:33" x14ac:dyDescent="0.25">
      <c r="B526" s="1">
        <v>42751</v>
      </c>
      <c r="C526">
        <f>ASURB.MX!H514</f>
        <v>-2.8956899236197084E-3</v>
      </c>
      <c r="D526">
        <f t="shared" si="75"/>
        <v>1.9151576370874047E-4</v>
      </c>
      <c r="E526" s="32">
        <f t="shared" si="74"/>
        <v>8.5167580338308486</v>
      </c>
      <c r="P526" s="1">
        <f t="shared" si="70"/>
        <v>42751</v>
      </c>
      <c r="Q526">
        <f t="shared" si="72"/>
        <v>-2.8956899236197084E-3</v>
      </c>
      <c r="R526" s="33">
        <f t="shared" si="79"/>
        <v>1.7655909834598854E-4</v>
      </c>
      <c r="S526" s="32">
        <f t="shared" si="76"/>
        <v>8.5943636083280079</v>
      </c>
      <c r="AD526" s="1">
        <f t="shared" si="71"/>
        <v>42751</v>
      </c>
      <c r="AE526">
        <f t="shared" si="73"/>
        <v>-2.8956899236197084E-3</v>
      </c>
      <c r="AF526" s="33">
        <f t="shared" si="78"/>
        <v>1.9438875402342666E-4</v>
      </c>
      <c r="AG526" s="32">
        <f t="shared" si="77"/>
        <v>8.5025152023030568</v>
      </c>
    </row>
    <row r="527" spans="2:33" x14ac:dyDescent="0.25">
      <c r="B527" s="1">
        <v>42752</v>
      </c>
      <c r="C527">
        <f>ASURB.MX!H515</f>
        <v>1.5147253984341886E-3</v>
      </c>
      <c r="D527">
        <f t="shared" si="75"/>
        <v>1.7741322389756733E-4</v>
      </c>
      <c r="E527" s="32">
        <f t="shared" si="74"/>
        <v>8.6240964676852752</v>
      </c>
      <c r="P527" s="1">
        <f t="shared" ref="P527:P590" si="80">B527</f>
        <v>42752</v>
      </c>
      <c r="Q527">
        <f t="shared" si="72"/>
        <v>1.5147253984341886E-3</v>
      </c>
      <c r="R527" s="33">
        <f t="shared" si="79"/>
        <v>1.9249934950839776E-4</v>
      </c>
      <c r="S527" s="32">
        <f t="shared" si="76"/>
        <v>8.5434988182980103</v>
      </c>
      <c r="AD527" s="1">
        <f t="shared" ref="AD527:AD590" si="81">P527</f>
        <v>42752</v>
      </c>
      <c r="AE527">
        <f t="shared" si="73"/>
        <v>1.5147253984341886E-3</v>
      </c>
      <c r="AF527" s="33">
        <f t="shared" si="78"/>
        <v>1.8063363791126133E-4</v>
      </c>
      <c r="AG527" s="32">
        <f t="shared" si="77"/>
        <v>8.6063377633501652</v>
      </c>
    </row>
    <row r="528" spans="2:33" x14ac:dyDescent="0.25">
      <c r="B528" s="1">
        <v>42753</v>
      </c>
      <c r="C528">
        <f>ASURB.MX!H516</f>
        <v>-2.5763494193831935E-2</v>
      </c>
      <c r="D528">
        <f t="shared" si="75"/>
        <v>1.6732399105288238E-4</v>
      </c>
      <c r="E528" s="32">
        <f t="shared" si="74"/>
        <v>4.7286780032442124</v>
      </c>
      <c r="P528" s="1">
        <f t="shared" si="80"/>
        <v>42753</v>
      </c>
      <c r="Q528">
        <f t="shared" ref="Q528:Q591" si="82">C528</f>
        <v>-2.5763494193831935E-2</v>
      </c>
      <c r="R528" s="33">
        <f t="shared" si="79"/>
        <v>1.6485633861895745E-4</v>
      </c>
      <c r="S528" s="32">
        <f t="shared" si="76"/>
        <v>4.684157023850922</v>
      </c>
      <c r="AD528" s="1">
        <f t="shared" si="81"/>
        <v>42753</v>
      </c>
      <c r="AE528">
        <f t="shared" ref="AE528:AE591" si="83">Q528</f>
        <v>-2.5763494193831935E-2</v>
      </c>
      <c r="AF528" s="33">
        <f t="shared" si="78"/>
        <v>1.6999182650843584E-4</v>
      </c>
      <c r="AG528" s="32">
        <f t="shared" si="77"/>
        <v>4.7751158034692995</v>
      </c>
    </row>
    <row r="529" spans="2:33" x14ac:dyDescent="0.25">
      <c r="B529" s="1">
        <v>42754</v>
      </c>
      <c r="C529">
        <f>ASURB.MX!H517</f>
        <v>-2.5352624561152557E-3</v>
      </c>
      <c r="D529">
        <f t="shared" si="75"/>
        <v>2.4075506254881373E-4</v>
      </c>
      <c r="E529" s="32">
        <f t="shared" ref="E529:E592" si="84">-LN(D529)-(C529^2)/D529</f>
        <v>8.3050329899043955</v>
      </c>
      <c r="P529" s="1">
        <f t="shared" si="80"/>
        <v>42754</v>
      </c>
      <c r="Q529">
        <f t="shared" si="82"/>
        <v>-2.5352624561152557E-3</v>
      </c>
      <c r="R529" s="33">
        <f t="shared" si="79"/>
        <v>2.6454858010592849E-4</v>
      </c>
      <c r="S529" s="32">
        <f t="shared" si="76"/>
        <v>8.2131893405071601</v>
      </c>
      <c r="AD529" s="1">
        <f t="shared" si="81"/>
        <v>42754</v>
      </c>
      <c r="AE529">
        <f t="shared" si="83"/>
        <v>-2.5352624561152557E-3</v>
      </c>
      <c r="AF529" s="33">
        <f t="shared" si="78"/>
        <v>2.3046118064163314E-4</v>
      </c>
      <c r="AG529" s="32">
        <f t="shared" si="77"/>
        <v>8.3475381520803271</v>
      </c>
    </row>
    <row r="530" spans="2:33" x14ac:dyDescent="0.25">
      <c r="B530" s="1">
        <v>42755</v>
      </c>
      <c r="C530">
        <f>ASURB.MX!H518</f>
        <v>1.5649965042864592E-2</v>
      </c>
      <c r="D530">
        <f t="shared" ref="D530:D593" si="85">$H$14+(C529^2)*$I$14+$J$14*(D529)</f>
        <v>2.0982703900613138E-4</v>
      </c>
      <c r="E530" s="32">
        <f t="shared" si="84"/>
        <v>7.3019732036394664</v>
      </c>
      <c r="P530" s="1">
        <f t="shared" si="80"/>
        <v>42755</v>
      </c>
      <c r="Q530">
        <f t="shared" si="82"/>
        <v>1.5649965042864592E-2</v>
      </c>
      <c r="R530" s="33">
        <f t="shared" si="79"/>
        <v>1.6533378383479756E-4</v>
      </c>
      <c r="S530" s="32">
        <f t="shared" ref="S530:S593" si="86">-LN(R530)-((Q530^2)/R530)</f>
        <v>7.2261687607425449</v>
      </c>
      <c r="AD530" s="1">
        <f t="shared" si="81"/>
        <v>42755</v>
      </c>
      <c r="AE530">
        <f t="shared" si="83"/>
        <v>1.5649965042864592E-2</v>
      </c>
      <c r="AF530" s="33">
        <f t="shared" si="78"/>
        <v>2.0669239147839529E-4</v>
      </c>
      <c r="AG530" s="32">
        <f t="shared" ref="AG530:AG593" si="87">-LN(AF530)-((AE530^2)/AF530)</f>
        <v>7.2993228220691337</v>
      </c>
    </row>
    <row r="531" spans="2:33" x14ac:dyDescent="0.25">
      <c r="B531" s="1">
        <v>42758</v>
      </c>
      <c r="C531">
        <f>ASURB.MX!H519</f>
        <v>2.9613830312038996E-2</v>
      </c>
      <c r="D531">
        <f t="shared" si="85"/>
        <v>2.182065898323418E-4</v>
      </c>
      <c r="E531" s="32">
        <f t="shared" si="84"/>
        <v>4.4110377570413624</v>
      </c>
      <c r="P531" s="1">
        <f t="shared" si="80"/>
        <v>42758</v>
      </c>
      <c r="Q531">
        <f t="shared" si="82"/>
        <v>2.9613830312038996E-2</v>
      </c>
      <c r="R531" s="33">
        <f t="shared" si="79"/>
        <v>2.4470426973421423E-4</v>
      </c>
      <c r="S531" s="32">
        <f t="shared" si="86"/>
        <v>4.7316283294939518</v>
      </c>
      <c r="AD531" s="1">
        <f t="shared" si="81"/>
        <v>42758</v>
      </c>
      <c r="AE531">
        <f t="shared" si="83"/>
        <v>2.9613830312038996E-2</v>
      </c>
      <c r="AF531" s="33">
        <f t="shared" ref="AF531:AF594" si="88">$AJ$14+$AK$14*(AE530^2)+$AL$14*(AE529^2)+$AM$14*(AF530)</f>
        <v>2.1398459896261677E-4</v>
      </c>
      <c r="AG531" s="32">
        <f t="shared" si="87"/>
        <v>4.3512791099882842</v>
      </c>
    </row>
    <row r="532" spans="2:33" x14ac:dyDescent="0.25">
      <c r="B532" s="1">
        <v>42759</v>
      </c>
      <c r="C532">
        <f>ASURB.MX!H520</f>
        <v>1.8334908706790162E-2</v>
      </c>
      <c r="D532">
        <f t="shared" si="85"/>
        <v>3.0032260327846706E-4</v>
      </c>
      <c r="E532" s="32">
        <f t="shared" si="84"/>
        <v>6.9912940890494255</v>
      </c>
      <c r="P532" s="1">
        <f t="shared" si="80"/>
        <v>42759</v>
      </c>
      <c r="Q532">
        <f t="shared" si="82"/>
        <v>1.8334908706790162E-2</v>
      </c>
      <c r="R532" s="33">
        <f t="shared" ref="R532:R595" si="89">$V$14+$W$14*(Q531^2)+$X$14*(R531)+$Y$14*(R530)</f>
        <v>2.8680600033873362E-4</v>
      </c>
      <c r="S532" s="32">
        <f t="shared" si="86"/>
        <v>6.9845921002475375</v>
      </c>
      <c r="AD532" s="1">
        <f t="shared" si="81"/>
        <v>42759</v>
      </c>
      <c r="AE532">
        <f t="shared" si="83"/>
        <v>1.8334908706790162E-2</v>
      </c>
      <c r="AF532" s="33">
        <f t="shared" si="88"/>
        <v>2.8447726545805744E-4</v>
      </c>
      <c r="AG532" s="32">
        <f t="shared" si="87"/>
        <v>6.9831498618269592</v>
      </c>
    </row>
    <row r="533" spans="2:33" x14ac:dyDescent="0.25">
      <c r="B533" s="1">
        <v>42760</v>
      </c>
      <c r="C533">
        <f>ASURB.MX!H521</f>
        <v>-4.3608147974758598E-3</v>
      </c>
      <c r="D533">
        <f t="shared" si="85"/>
        <v>2.8926738820032779E-4</v>
      </c>
      <c r="E533" s="32">
        <f t="shared" si="84"/>
        <v>8.0824181538292468</v>
      </c>
      <c r="P533" s="1">
        <f t="shared" si="80"/>
        <v>42760</v>
      </c>
      <c r="Q533">
        <f t="shared" si="82"/>
        <v>-4.3608147974758598E-3</v>
      </c>
      <c r="R533" s="33">
        <f t="shared" si="89"/>
        <v>2.5734904533909763E-4</v>
      </c>
      <c r="S533" s="32">
        <f t="shared" si="86"/>
        <v>8.1911826378320924</v>
      </c>
      <c r="AD533" s="1">
        <f t="shared" si="81"/>
        <v>42760</v>
      </c>
      <c r="AE533">
        <f t="shared" si="83"/>
        <v>-4.3608147974758598E-3</v>
      </c>
      <c r="AF533" s="33">
        <f t="shared" si="88"/>
        <v>2.8002210359016043E-4</v>
      </c>
      <c r="AG533" s="32">
        <f t="shared" si="87"/>
        <v>8.1127305714775311</v>
      </c>
    </row>
    <row r="534" spans="2:33" x14ac:dyDescent="0.25">
      <c r="B534" s="1">
        <v>42761</v>
      </c>
      <c r="C534">
        <f>ASURB.MX!H522</f>
        <v>-2.4968716335018216E-2</v>
      </c>
      <c r="D534">
        <f t="shared" si="85"/>
        <v>2.4352078652586251E-4</v>
      </c>
      <c r="E534" s="32">
        <f t="shared" si="84"/>
        <v>5.7602114161062259</v>
      </c>
      <c r="P534" s="1">
        <f t="shared" si="80"/>
        <v>42761</v>
      </c>
      <c r="Q534">
        <f t="shared" si="82"/>
        <v>-2.4968716335018216E-2</v>
      </c>
      <c r="R534" s="33">
        <f t="shared" si="89"/>
        <v>2.3293967734513361E-4</v>
      </c>
      <c r="S534" s="32">
        <f t="shared" si="86"/>
        <v>5.688343727825683</v>
      </c>
      <c r="AD534" s="1">
        <f t="shared" si="81"/>
        <v>42761</v>
      </c>
      <c r="AE534">
        <f t="shared" si="83"/>
        <v>-2.4968716335018216E-2</v>
      </c>
      <c r="AF534" s="33">
        <f t="shared" si="88"/>
        <v>2.4407092206012222E-4</v>
      </c>
      <c r="AG534" s="32">
        <f t="shared" si="87"/>
        <v>5.7637253282276211</v>
      </c>
    </row>
    <row r="535" spans="2:33" x14ac:dyDescent="0.25">
      <c r="B535" s="1">
        <v>42762</v>
      </c>
      <c r="C535">
        <f>ASURB.MX!H523</f>
        <v>-1.3898706042805476E-2</v>
      </c>
      <c r="D535">
        <f t="shared" si="85"/>
        <v>2.8639772404360705E-4</v>
      </c>
      <c r="E535" s="32">
        <f t="shared" si="84"/>
        <v>7.4836333825787182</v>
      </c>
      <c r="P535" s="1">
        <f t="shared" si="80"/>
        <v>42762</v>
      </c>
      <c r="Q535">
        <f t="shared" si="82"/>
        <v>-1.3898706042805476E-2</v>
      </c>
      <c r="R535" s="33">
        <f t="shared" si="89"/>
        <v>3.0011919179260247E-4</v>
      </c>
      <c r="S535" s="32">
        <f t="shared" si="86"/>
        <v>7.4676731530750011</v>
      </c>
      <c r="AD535" s="1">
        <f t="shared" si="81"/>
        <v>42762</v>
      </c>
      <c r="AE535">
        <f t="shared" si="83"/>
        <v>-1.3898706042805476E-2</v>
      </c>
      <c r="AF535" s="33">
        <f t="shared" si="88"/>
        <v>2.8023227704267845E-4</v>
      </c>
      <c r="AG535" s="32">
        <f t="shared" si="87"/>
        <v>7.4905563346970938</v>
      </c>
    </row>
    <row r="536" spans="2:33" x14ac:dyDescent="0.25">
      <c r="B536" s="1">
        <v>42765</v>
      </c>
      <c r="C536">
        <f>ASURB.MX!H524</f>
        <v>6.6457026192346297E-5</v>
      </c>
      <c r="D536">
        <f t="shared" si="85"/>
        <v>2.6271311336126588E-4</v>
      </c>
      <c r="E536" s="32">
        <f t="shared" si="84"/>
        <v>8.2444311336372209</v>
      </c>
      <c r="P536" s="1">
        <f t="shared" si="80"/>
        <v>42765</v>
      </c>
      <c r="Q536">
        <f t="shared" si="82"/>
        <v>6.6457026192346297E-5</v>
      </c>
      <c r="R536" s="33">
        <f t="shared" si="89"/>
        <v>2.3190312506041411E-4</v>
      </c>
      <c r="S536" s="32">
        <f t="shared" si="86"/>
        <v>8.369171793150084</v>
      </c>
      <c r="AD536" s="1">
        <f t="shared" si="81"/>
        <v>42765</v>
      </c>
      <c r="AE536">
        <f t="shared" si="83"/>
        <v>6.6457026192346297E-5</v>
      </c>
      <c r="AF536" s="33">
        <f t="shared" si="88"/>
        <v>2.6218473556272878E-4</v>
      </c>
      <c r="AG536" s="32">
        <f t="shared" si="87"/>
        <v>8.2464443599685779</v>
      </c>
    </row>
    <row r="537" spans="2:33" x14ac:dyDescent="0.25">
      <c r="B537" s="1">
        <v>42766</v>
      </c>
      <c r="C537">
        <f>ASURB.MX!H525</f>
        <v>1.9546276050161114E-3</v>
      </c>
      <c r="D537">
        <f t="shared" si="85"/>
        <v>2.2360955545253089E-4</v>
      </c>
      <c r="E537" s="32">
        <f t="shared" si="84"/>
        <v>8.3885231894060119</v>
      </c>
      <c r="P537" s="1">
        <f t="shared" si="80"/>
        <v>42766</v>
      </c>
      <c r="Q537">
        <f t="shared" si="82"/>
        <v>1.9546276050161114E-3</v>
      </c>
      <c r="R537" s="33">
        <f t="shared" si="89"/>
        <v>2.3529483403522135E-4</v>
      </c>
      <c r="S537" s="32">
        <f t="shared" si="86"/>
        <v>8.3384338481447706</v>
      </c>
      <c r="AD537" s="1">
        <f t="shared" si="81"/>
        <v>42766</v>
      </c>
      <c r="AE537">
        <f t="shared" si="83"/>
        <v>1.9546276050161114E-3</v>
      </c>
      <c r="AF537" s="33">
        <f t="shared" si="88"/>
        <v>2.2912463432579988E-4</v>
      </c>
      <c r="AG537" s="32">
        <f t="shared" si="87"/>
        <v>8.3645698152641668</v>
      </c>
    </row>
    <row r="538" spans="2:33" x14ac:dyDescent="0.25">
      <c r="B538" s="1">
        <v>42767</v>
      </c>
      <c r="C538">
        <f>ASURB.MX!H526</f>
        <v>4.7548720541241733E-3</v>
      </c>
      <c r="D538">
        <f t="shared" si="85"/>
        <v>1.98141957881299E-4</v>
      </c>
      <c r="E538" s="32">
        <f t="shared" si="84"/>
        <v>8.4124227328630745</v>
      </c>
      <c r="P538" s="1">
        <f t="shared" si="80"/>
        <v>42767</v>
      </c>
      <c r="Q538">
        <f t="shared" si="82"/>
        <v>4.7548720541241733E-3</v>
      </c>
      <c r="R538" s="33">
        <f t="shared" si="89"/>
        <v>1.9895560935540306E-4</v>
      </c>
      <c r="S538" s="32">
        <f t="shared" si="86"/>
        <v>8.408791375981659</v>
      </c>
      <c r="AD538" s="1">
        <f t="shared" si="81"/>
        <v>42767</v>
      </c>
      <c r="AE538">
        <f t="shared" si="83"/>
        <v>4.7548720541241733E-3</v>
      </c>
      <c r="AF538" s="33">
        <f t="shared" si="88"/>
        <v>2.0545053142774389E-4</v>
      </c>
      <c r="AG538" s="32">
        <f t="shared" si="87"/>
        <v>8.3802602539847211</v>
      </c>
    </row>
    <row r="539" spans="2:33" x14ac:dyDescent="0.25">
      <c r="B539" s="1">
        <v>42768</v>
      </c>
      <c r="C539">
        <f>ASURB.MX!H527</f>
        <v>1.9416720871083422E-3</v>
      </c>
      <c r="D539">
        <f t="shared" si="85"/>
        <v>1.8352998904780759E-4</v>
      </c>
      <c r="E539" s="32">
        <f t="shared" si="84"/>
        <v>8.5825903806411397</v>
      </c>
      <c r="P539" s="1">
        <f t="shared" si="80"/>
        <v>42768</v>
      </c>
      <c r="Q539">
        <f t="shared" si="82"/>
        <v>1.9416720871083422E-3</v>
      </c>
      <c r="R539" s="33">
        <f t="shared" si="89"/>
        <v>2.0029425935485536E-4</v>
      </c>
      <c r="S539" s="32">
        <f t="shared" si="86"/>
        <v>8.4969002173333248</v>
      </c>
      <c r="AD539" s="1">
        <f t="shared" si="81"/>
        <v>42768</v>
      </c>
      <c r="AE539">
        <f t="shared" si="83"/>
        <v>1.9416720871083422E-3</v>
      </c>
      <c r="AF539" s="33">
        <f t="shared" si="88"/>
        <v>1.9015347738223564E-4</v>
      </c>
      <c r="AG539" s="32">
        <f t="shared" si="87"/>
        <v>8.547852470054659</v>
      </c>
    </row>
    <row r="540" spans="2:33" x14ac:dyDescent="0.25">
      <c r="B540" s="1">
        <v>42769</v>
      </c>
      <c r="C540">
        <f>ASURB.MX!H528</f>
        <v>2.6594997247307156E-3</v>
      </c>
      <c r="D540">
        <f t="shared" si="85"/>
        <v>1.7155880745681242E-4</v>
      </c>
      <c r="E540" s="32">
        <f t="shared" si="84"/>
        <v>8.6293569608705543</v>
      </c>
      <c r="P540" s="1">
        <f t="shared" si="80"/>
        <v>42769</v>
      </c>
      <c r="Q540">
        <f t="shared" si="82"/>
        <v>2.6594997247307156E-3</v>
      </c>
      <c r="R540" s="33">
        <f t="shared" si="89"/>
        <v>1.7794783989075386E-4</v>
      </c>
      <c r="S540" s="32">
        <f t="shared" si="86"/>
        <v>8.5942728264694033</v>
      </c>
      <c r="AD540" s="1">
        <f t="shared" si="81"/>
        <v>42769</v>
      </c>
      <c r="AE540">
        <f t="shared" si="83"/>
        <v>2.6594997247307156E-3</v>
      </c>
      <c r="AF540" s="33">
        <f t="shared" si="88"/>
        <v>1.7707443156940808E-4</v>
      </c>
      <c r="AG540" s="32">
        <f t="shared" si="87"/>
        <v>8.5989970871613117</v>
      </c>
    </row>
    <row r="541" spans="2:33" x14ac:dyDescent="0.25">
      <c r="B541" s="1">
        <v>42773</v>
      </c>
      <c r="C541">
        <f>ASURB.MX!H529</f>
        <v>4.2618114454496728E-4</v>
      </c>
      <c r="D541">
        <f t="shared" si="85"/>
        <v>1.6402069999501141E-4</v>
      </c>
      <c r="E541" s="32">
        <f t="shared" si="84"/>
        <v>8.714410556150332</v>
      </c>
      <c r="P541" s="1">
        <f t="shared" si="80"/>
        <v>42773</v>
      </c>
      <c r="Q541">
        <f t="shared" si="82"/>
        <v>4.2618114454496728E-4</v>
      </c>
      <c r="R541" s="33">
        <f t="shared" si="89"/>
        <v>1.7719876216049964E-4</v>
      </c>
      <c r="S541" s="32">
        <f t="shared" si="86"/>
        <v>8.6372134961311122</v>
      </c>
      <c r="AD541" s="1">
        <f t="shared" si="81"/>
        <v>42773</v>
      </c>
      <c r="AE541">
        <f t="shared" si="83"/>
        <v>4.2618114454496728E-4</v>
      </c>
      <c r="AF541" s="33">
        <f t="shared" si="88"/>
        <v>1.678935445838599E-4</v>
      </c>
      <c r="AG541" s="32">
        <f t="shared" si="87"/>
        <v>8.6910986239503849</v>
      </c>
    </row>
    <row r="542" spans="2:33" x14ac:dyDescent="0.25">
      <c r="B542" s="1">
        <v>42774</v>
      </c>
      <c r="C542">
        <f>ASURB.MX!H530</f>
        <v>2.7638172122289584E-2</v>
      </c>
      <c r="D542">
        <f t="shared" si="85"/>
        <v>1.5818740294839883E-4</v>
      </c>
      <c r="E542" s="32">
        <f t="shared" si="84"/>
        <v>3.9228465177747047</v>
      </c>
      <c r="P542" s="1">
        <f t="shared" si="80"/>
        <v>42774</v>
      </c>
      <c r="Q542">
        <f t="shared" si="82"/>
        <v>2.7638172122289584E-2</v>
      </c>
      <c r="R542" s="33">
        <f t="shared" si="89"/>
        <v>1.6398301896986757E-4</v>
      </c>
      <c r="S542" s="32">
        <f t="shared" si="86"/>
        <v>4.0575302418313379</v>
      </c>
      <c r="AD542" s="1">
        <f t="shared" si="81"/>
        <v>42774</v>
      </c>
      <c r="AE542">
        <f t="shared" si="83"/>
        <v>2.7638172122289584E-2</v>
      </c>
      <c r="AF542" s="33">
        <f t="shared" si="88"/>
        <v>1.6049918518634091E-4</v>
      </c>
      <c r="AG542" s="32">
        <f t="shared" si="87"/>
        <v>3.9778918713909404</v>
      </c>
    </row>
    <row r="543" spans="2:33" x14ac:dyDescent="0.25">
      <c r="B543" s="1">
        <v>42775</v>
      </c>
      <c r="C543">
        <f>ASURB.MX!H531</f>
        <v>5.8175979664294936E-3</v>
      </c>
      <c r="D543">
        <f t="shared" si="85"/>
        <v>2.4682270252064133E-4</v>
      </c>
      <c r="E543" s="32">
        <f t="shared" si="84"/>
        <v>8.1697198080921503</v>
      </c>
      <c r="P543" s="1">
        <f t="shared" si="80"/>
        <v>42775</v>
      </c>
      <c r="Q543">
        <f t="shared" si="82"/>
        <v>5.8175979664294936E-3</v>
      </c>
      <c r="R543" s="33">
        <f t="shared" si="89"/>
        <v>2.7027239912395047E-4</v>
      </c>
      <c r="S543" s="32">
        <f t="shared" si="86"/>
        <v>8.0908567576934036</v>
      </c>
      <c r="AD543" s="1">
        <f t="shared" si="81"/>
        <v>42775</v>
      </c>
      <c r="AE543">
        <f t="shared" si="83"/>
        <v>5.8175979664294936E-3</v>
      </c>
      <c r="AF543" s="33">
        <f t="shared" si="88"/>
        <v>2.3387498254877638E-4</v>
      </c>
      <c r="AG543" s="32">
        <f t="shared" si="87"/>
        <v>8.2160121488989297</v>
      </c>
    </row>
    <row r="544" spans="2:33" x14ac:dyDescent="0.25">
      <c r="B544" s="1">
        <v>42776</v>
      </c>
      <c r="C544">
        <f>ASURB.MX!H532</f>
        <v>1.0468524309000088E-2</v>
      </c>
      <c r="D544">
        <f t="shared" si="85"/>
        <v>2.171714689745806E-4</v>
      </c>
      <c r="E544" s="32">
        <f t="shared" si="84"/>
        <v>7.930199033636212</v>
      </c>
      <c r="P544" s="1">
        <f t="shared" si="80"/>
        <v>42776</v>
      </c>
      <c r="Q544">
        <f t="shared" si="82"/>
        <v>1.0468524309000088E-2</v>
      </c>
      <c r="R544" s="33">
        <f t="shared" si="89"/>
        <v>1.692278823488819E-4</v>
      </c>
      <c r="S544" s="32">
        <f t="shared" si="86"/>
        <v>8.0366760080957036</v>
      </c>
      <c r="AD544" s="1">
        <f t="shared" si="81"/>
        <v>42776</v>
      </c>
      <c r="AE544">
        <f t="shared" si="83"/>
        <v>1.0468524309000088E-2</v>
      </c>
      <c r="AF544" s="33">
        <f t="shared" si="88"/>
        <v>2.1200512786935798E-4</v>
      </c>
      <c r="AG544" s="32">
        <f t="shared" si="87"/>
        <v>7.9419786308878786</v>
      </c>
    </row>
    <row r="545" spans="2:33" x14ac:dyDescent="0.25">
      <c r="B545" s="1">
        <v>42779</v>
      </c>
      <c r="C545">
        <f>ASURB.MX!H533</f>
        <v>-1.1991219964169198E-2</v>
      </c>
      <c r="D545">
        <f t="shared" si="85"/>
        <v>2.066843929755974E-4</v>
      </c>
      <c r="E545" s="32">
        <f t="shared" si="84"/>
        <v>7.7886223218105197</v>
      </c>
      <c r="P545" s="1">
        <f t="shared" si="80"/>
        <v>42779</v>
      </c>
      <c r="Q545">
        <f t="shared" si="82"/>
        <v>-1.1991219964169198E-2</v>
      </c>
      <c r="R545" s="33">
        <f t="shared" si="89"/>
        <v>2.2905081757006E-4</v>
      </c>
      <c r="S545" s="32">
        <f t="shared" si="86"/>
        <v>7.7538048564552362</v>
      </c>
      <c r="AD545" s="1">
        <f t="shared" si="81"/>
        <v>42779</v>
      </c>
      <c r="AE545">
        <f t="shared" si="83"/>
        <v>-1.1991219964169198E-2</v>
      </c>
      <c r="AF545" s="33">
        <f t="shared" si="88"/>
        <v>2.03895557321965E-4</v>
      </c>
      <c r="AG545" s="32">
        <f t="shared" si="87"/>
        <v>7.7926918341487434</v>
      </c>
    </row>
    <row r="546" spans="2:33" x14ac:dyDescent="0.25">
      <c r="B546" s="1">
        <v>42780</v>
      </c>
      <c r="C546">
        <f>ASURB.MX!H534</f>
        <v>-8.8646247393586505E-3</v>
      </c>
      <c r="D546">
        <f t="shared" si="85"/>
        <v>2.0387281913902074E-4</v>
      </c>
      <c r="E546" s="32">
        <f t="shared" si="84"/>
        <v>8.1125701113850059</v>
      </c>
      <c r="P546" s="1">
        <f t="shared" si="80"/>
        <v>42780</v>
      </c>
      <c r="Q546">
        <f t="shared" si="82"/>
        <v>-8.8646247393586505E-3</v>
      </c>
      <c r="R546" s="33">
        <f t="shared" si="89"/>
        <v>1.8402457481912982E-4</v>
      </c>
      <c r="S546" s="32">
        <f t="shared" si="86"/>
        <v>8.1734245226977702</v>
      </c>
      <c r="AD546" s="1">
        <f t="shared" si="81"/>
        <v>42780</v>
      </c>
      <c r="AE546">
        <f t="shared" si="83"/>
        <v>-8.8646247393586505E-3</v>
      </c>
      <c r="AF546" s="33">
        <f t="shared" si="88"/>
        <v>2.0151878470522921E-4</v>
      </c>
      <c r="AG546" s="32">
        <f t="shared" si="87"/>
        <v>8.119681322648189</v>
      </c>
    </row>
    <row r="547" spans="2:33" x14ac:dyDescent="0.25">
      <c r="B547" s="1">
        <v>42781</v>
      </c>
      <c r="C547">
        <f>ASURB.MX!H535</f>
        <v>-4.8157818765854074E-3</v>
      </c>
      <c r="D547">
        <f t="shared" si="85"/>
        <v>1.9410999691603961E-4</v>
      </c>
      <c r="E547" s="32">
        <f t="shared" si="84"/>
        <v>8.4276081788863859</v>
      </c>
      <c r="P547" s="1">
        <f t="shared" si="80"/>
        <v>42781</v>
      </c>
      <c r="Q547">
        <f t="shared" si="82"/>
        <v>-4.8157818765854074E-3</v>
      </c>
      <c r="R547" s="33">
        <f t="shared" si="89"/>
        <v>2.0349658138555228E-4</v>
      </c>
      <c r="S547" s="32">
        <f t="shared" si="86"/>
        <v>8.3858950393392675</v>
      </c>
      <c r="AD547" s="1">
        <f t="shared" si="81"/>
        <v>42781</v>
      </c>
      <c r="AE547">
        <f t="shared" si="83"/>
        <v>-4.8157818765854074E-3</v>
      </c>
      <c r="AF547" s="33">
        <f t="shared" si="88"/>
        <v>1.9306363590083071E-4</v>
      </c>
      <c r="AG547" s="32">
        <f t="shared" si="87"/>
        <v>8.4323657771574894</v>
      </c>
    </row>
    <row r="548" spans="2:33" x14ac:dyDescent="0.25">
      <c r="B548" s="1">
        <v>42782</v>
      </c>
      <c r="C548">
        <f>ASURB.MX!H536</f>
        <v>8.5562133833704292E-3</v>
      </c>
      <c r="D548">
        <f t="shared" si="85"/>
        <v>1.8092697883048342E-4</v>
      </c>
      <c r="E548" s="32">
        <f t="shared" si="84"/>
        <v>8.2127853596416767</v>
      </c>
      <c r="P548" s="1">
        <f t="shared" si="80"/>
        <v>42782</v>
      </c>
      <c r="Q548">
        <f t="shared" si="82"/>
        <v>8.5562133833704292E-3</v>
      </c>
      <c r="R548" s="33">
        <f t="shared" si="89"/>
        <v>1.7283284094402436E-4</v>
      </c>
      <c r="S548" s="32">
        <f t="shared" si="86"/>
        <v>8.2396042058167644</v>
      </c>
      <c r="AD548" s="1">
        <f t="shared" si="81"/>
        <v>42782</v>
      </c>
      <c r="AE548">
        <f t="shared" si="83"/>
        <v>8.5562133833704292E-3</v>
      </c>
      <c r="AF548" s="33">
        <f t="shared" si="88"/>
        <v>1.8119597103261897E-4</v>
      </c>
      <c r="AG548" s="32">
        <f t="shared" si="87"/>
        <v>8.2119004100658195</v>
      </c>
    </row>
    <row r="549" spans="2:33" x14ac:dyDescent="0.25">
      <c r="B549" s="1">
        <v>42783</v>
      </c>
      <c r="C549">
        <f>ASURB.MX!H537</f>
        <v>2.0278632611208491E-2</v>
      </c>
      <c r="D549">
        <f t="shared" si="85"/>
        <v>1.7824366112037049E-4</v>
      </c>
      <c r="E549" s="32">
        <f t="shared" si="84"/>
        <v>6.3252759479816536</v>
      </c>
      <c r="P549" s="1">
        <f t="shared" si="80"/>
        <v>42783</v>
      </c>
      <c r="Q549">
        <f t="shared" si="82"/>
        <v>2.0278632611208491E-2</v>
      </c>
      <c r="R549" s="33">
        <f t="shared" si="89"/>
        <v>1.8783832526508045E-4</v>
      </c>
      <c r="S549" s="32">
        <f t="shared" si="86"/>
        <v>6.3906901861852408</v>
      </c>
      <c r="AD549" s="1">
        <f t="shared" si="81"/>
        <v>42783</v>
      </c>
      <c r="AE549">
        <f t="shared" si="83"/>
        <v>2.0278632611208491E-2</v>
      </c>
      <c r="AF549" s="33">
        <f t="shared" si="88"/>
        <v>1.7771458987717297E-4</v>
      </c>
      <c r="AG549" s="32">
        <f t="shared" si="87"/>
        <v>6.32138022915953</v>
      </c>
    </row>
    <row r="550" spans="2:33" x14ac:dyDescent="0.25">
      <c r="B550" s="1">
        <v>42786</v>
      </c>
      <c r="C550">
        <f>ASURB.MX!H538</f>
        <v>-1.2649596141360143E-2</v>
      </c>
      <c r="D550">
        <f t="shared" si="85"/>
        <v>2.174071044568311E-4</v>
      </c>
      <c r="E550" s="32">
        <f t="shared" si="84"/>
        <v>7.6977358980026711</v>
      </c>
      <c r="P550" s="1">
        <f t="shared" si="80"/>
        <v>42786</v>
      </c>
      <c r="Q550">
        <f t="shared" si="82"/>
        <v>-1.2649596141360143E-2</v>
      </c>
      <c r="R550" s="33">
        <f t="shared" si="89"/>
        <v>2.2016896283291764E-4</v>
      </c>
      <c r="S550" s="32">
        <f t="shared" si="86"/>
        <v>7.6943449055247175</v>
      </c>
      <c r="AD550" s="1">
        <f t="shared" si="81"/>
        <v>42786</v>
      </c>
      <c r="AE550">
        <f t="shared" si="83"/>
        <v>-1.2649596141360143E-2</v>
      </c>
      <c r="AF550" s="33">
        <f t="shared" si="88"/>
        <v>2.1003948179899051E-4</v>
      </c>
      <c r="AG550" s="32">
        <f t="shared" si="87"/>
        <v>7.7063950148536868</v>
      </c>
    </row>
    <row r="551" spans="2:33" x14ac:dyDescent="0.25">
      <c r="B551" s="1">
        <v>42787</v>
      </c>
      <c r="C551">
        <f>ASURB.MX!H539</f>
        <v>6.7851406352471989E-3</v>
      </c>
      <c r="D551">
        <f t="shared" si="85"/>
        <v>2.1294816346338938E-4</v>
      </c>
      <c r="E551" s="32">
        <f t="shared" si="84"/>
        <v>8.2382677004825577</v>
      </c>
      <c r="P551" s="1">
        <f t="shared" si="80"/>
        <v>42787</v>
      </c>
      <c r="Q551">
        <f t="shared" si="82"/>
        <v>6.7851406352471989E-3</v>
      </c>
      <c r="R551" s="33">
        <f t="shared" si="89"/>
        <v>1.9568400766609476E-4</v>
      </c>
      <c r="S551" s="32">
        <f t="shared" si="86"/>
        <v>8.303741669597521</v>
      </c>
      <c r="AD551" s="1">
        <f t="shared" si="81"/>
        <v>42787</v>
      </c>
      <c r="AE551">
        <f t="shared" si="83"/>
        <v>6.7851406352471989E-3</v>
      </c>
      <c r="AF551" s="33">
        <f t="shared" si="88"/>
        <v>2.0766461163076929E-4</v>
      </c>
      <c r="AG551" s="32">
        <f t="shared" si="87"/>
        <v>8.2578915735055336</v>
      </c>
    </row>
    <row r="552" spans="2:33" x14ac:dyDescent="0.25">
      <c r="B552" s="1">
        <v>42788</v>
      </c>
      <c r="C552">
        <f>ASURB.MX!H540</f>
        <v>-2.0880670824433463E-2</v>
      </c>
      <c r="D552">
        <f t="shared" si="85"/>
        <v>1.9618601862673042E-4</v>
      </c>
      <c r="E552" s="32">
        <f t="shared" si="84"/>
        <v>6.3140543782564498</v>
      </c>
      <c r="P552" s="1">
        <f t="shared" si="80"/>
        <v>42788</v>
      </c>
      <c r="Q552">
        <f t="shared" si="82"/>
        <v>-2.0880670824433463E-2</v>
      </c>
      <c r="R552" s="33">
        <f t="shared" si="89"/>
        <v>1.9507557253523598E-4</v>
      </c>
      <c r="S552" s="32">
        <f t="shared" si="86"/>
        <v>6.3070799016548218</v>
      </c>
      <c r="AD552" s="1">
        <f t="shared" si="81"/>
        <v>42788</v>
      </c>
      <c r="AE552">
        <f t="shared" si="83"/>
        <v>-2.0880670824433463E-2</v>
      </c>
      <c r="AF552" s="33">
        <f t="shared" si="88"/>
        <v>1.9418158296044595E-4</v>
      </c>
      <c r="AG552" s="32">
        <f t="shared" si="87"/>
        <v>6.3013833380421751</v>
      </c>
    </row>
    <row r="553" spans="2:33" x14ac:dyDescent="0.25">
      <c r="B553" s="1">
        <v>42789</v>
      </c>
      <c r="C553">
        <f>ASURB.MX!H541</f>
        <v>-1.913033318486743E-2</v>
      </c>
      <c r="D553">
        <f t="shared" si="85"/>
        <v>2.3230627787341451E-4</v>
      </c>
      <c r="E553" s="32">
        <f t="shared" si="84"/>
        <v>6.7920782684080097</v>
      </c>
      <c r="P553" s="1">
        <f t="shared" si="80"/>
        <v>42789</v>
      </c>
      <c r="Q553">
        <f t="shared" si="82"/>
        <v>-1.913033318486743E-2</v>
      </c>
      <c r="R553" s="33">
        <f t="shared" si="89"/>
        <v>2.3675064301668052E-4</v>
      </c>
      <c r="S553" s="32">
        <f t="shared" si="86"/>
        <v>6.8027009819559776</v>
      </c>
      <c r="AD553" s="1">
        <f t="shared" si="81"/>
        <v>42789</v>
      </c>
      <c r="AE553">
        <f t="shared" si="83"/>
        <v>-1.913033318486743E-2</v>
      </c>
      <c r="AF553" s="33">
        <f t="shared" si="88"/>
        <v>2.2458290885722686E-4</v>
      </c>
      <c r="AG553" s="32">
        <f t="shared" si="87"/>
        <v>6.7717130825079677</v>
      </c>
    </row>
    <row r="554" spans="2:33" x14ac:dyDescent="0.25">
      <c r="B554" s="1">
        <v>42790</v>
      </c>
      <c r="C554">
        <f>ASURB.MX!H542</f>
        <v>1.7716122835058721E-2</v>
      </c>
      <c r="D554">
        <f t="shared" si="85"/>
        <v>2.4777498445406154E-4</v>
      </c>
      <c r="E554" s="32">
        <f t="shared" si="84"/>
        <v>7.0362716430950973</v>
      </c>
      <c r="P554" s="1">
        <f t="shared" si="80"/>
        <v>42790</v>
      </c>
      <c r="Q554">
        <f t="shared" si="82"/>
        <v>1.7716122835058721E-2</v>
      </c>
      <c r="R554" s="33">
        <f t="shared" si="89"/>
        <v>2.3015636698496761E-4</v>
      </c>
      <c r="S554" s="32">
        <f t="shared" si="86"/>
        <v>7.0130656546976606</v>
      </c>
      <c r="AD554" s="1">
        <f t="shared" si="81"/>
        <v>42790</v>
      </c>
      <c r="AE554">
        <f t="shared" si="83"/>
        <v>1.7716122835058721E-2</v>
      </c>
      <c r="AF554" s="33">
        <f t="shared" si="88"/>
        <v>2.3949252541482821E-4</v>
      </c>
      <c r="AG554" s="32">
        <f t="shared" si="87"/>
        <v>7.0264630733142113</v>
      </c>
    </row>
    <row r="555" spans="2:33" x14ac:dyDescent="0.25">
      <c r="B555" s="1">
        <v>42793</v>
      </c>
      <c r="C555">
        <f>ASURB.MX!H543</f>
        <v>6.7632148917929269E-3</v>
      </c>
      <c r="D555">
        <f t="shared" si="85"/>
        <v>2.5172060703106938E-4</v>
      </c>
      <c r="E555" s="32">
        <f t="shared" si="84"/>
        <v>8.1054771163679007</v>
      </c>
      <c r="P555" s="1">
        <f t="shared" si="80"/>
        <v>42793</v>
      </c>
      <c r="Q555">
        <f t="shared" si="82"/>
        <v>6.7632148917929269E-3</v>
      </c>
      <c r="R555" s="33">
        <f t="shared" si="89"/>
        <v>2.4493385541668087E-4</v>
      </c>
      <c r="S555" s="32">
        <f t="shared" si="86"/>
        <v>8.1277736756935042</v>
      </c>
      <c r="AD555" s="1">
        <f t="shared" si="81"/>
        <v>42793</v>
      </c>
      <c r="AE555">
        <f t="shared" si="83"/>
        <v>6.7632148917929269E-3</v>
      </c>
      <c r="AF555" s="33">
        <f t="shared" si="88"/>
        <v>2.4497273194563083E-4</v>
      </c>
      <c r="AG555" s="32">
        <f t="shared" si="87"/>
        <v>8.1276446022528539</v>
      </c>
    </row>
    <row r="556" spans="2:33" x14ac:dyDescent="0.25">
      <c r="B556" s="1">
        <v>42794</v>
      </c>
      <c r="C556">
        <f>ASURB.MX!H544</f>
        <v>1.4619148468181489E-2</v>
      </c>
      <c r="D556">
        <f t="shared" si="85"/>
        <v>2.2186031074137162E-4</v>
      </c>
      <c r="E556" s="32">
        <f t="shared" si="84"/>
        <v>7.4501560035953798</v>
      </c>
      <c r="P556" s="1">
        <f t="shared" si="80"/>
        <v>42794</v>
      </c>
      <c r="Q556">
        <f t="shared" si="82"/>
        <v>1.4619148468181489E-2</v>
      </c>
      <c r="R556" s="33">
        <f t="shared" si="89"/>
        <v>2.0476271135776107E-4</v>
      </c>
      <c r="S556" s="32">
        <f t="shared" si="86"/>
        <v>7.4499164615254312</v>
      </c>
      <c r="AD556" s="1">
        <f t="shared" si="81"/>
        <v>42794</v>
      </c>
      <c r="AE556">
        <f t="shared" si="83"/>
        <v>1.4619148468181489E-2</v>
      </c>
      <c r="AF556" s="33">
        <f t="shared" si="88"/>
        <v>2.2131115544003958E-4</v>
      </c>
      <c r="AG556" s="32">
        <f t="shared" si="87"/>
        <v>7.4502439800464897</v>
      </c>
    </row>
    <row r="557" spans="2:33" x14ac:dyDescent="0.25">
      <c r="B557" s="1">
        <v>42795</v>
      </c>
      <c r="C557">
        <f>ASURB.MX!H545</f>
        <v>1.4997981969271068E-2</v>
      </c>
      <c r="D557">
        <f t="shared" si="85"/>
        <v>2.2240653010265749E-4</v>
      </c>
      <c r="E557" s="32">
        <f t="shared" si="84"/>
        <v>7.3996148809970785</v>
      </c>
      <c r="P557" s="1">
        <f t="shared" si="80"/>
        <v>42795</v>
      </c>
      <c r="Q557">
        <f t="shared" si="82"/>
        <v>1.4997981969271068E-2</v>
      </c>
      <c r="R557" s="33">
        <f t="shared" si="89"/>
        <v>2.3304098799910273E-4</v>
      </c>
      <c r="S557" s="32">
        <f t="shared" si="86"/>
        <v>7.3990605830763139</v>
      </c>
      <c r="AD557" s="1">
        <f t="shared" si="81"/>
        <v>42795</v>
      </c>
      <c r="AE557">
        <f t="shared" si="83"/>
        <v>1.4997981969271068E-2</v>
      </c>
      <c r="AF557" s="33">
        <f t="shared" si="88"/>
        <v>2.2140917281344066E-4</v>
      </c>
      <c r="AG557" s="32">
        <f t="shared" si="87"/>
        <v>7.3995534640523148</v>
      </c>
    </row>
    <row r="558" spans="2:33" x14ac:dyDescent="0.25">
      <c r="B558" s="1">
        <v>42796</v>
      </c>
      <c r="C558">
        <f>ASURB.MX!H546</f>
        <v>-2.9297721316253144E-2</v>
      </c>
      <c r="D558">
        <f t="shared" si="85"/>
        <v>2.2412777645583598E-4</v>
      </c>
      <c r="E558" s="32">
        <f t="shared" si="84"/>
        <v>4.5735303066053818</v>
      </c>
      <c r="P558" s="1">
        <f t="shared" si="80"/>
        <v>42796</v>
      </c>
      <c r="Q558">
        <f t="shared" si="82"/>
        <v>-2.9297721316253144E-2</v>
      </c>
      <c r="R558" s="33">
        <f t="shared" si="89"/>
        <v>2.1519607232960576E-4</v>
      </c>
      <c r="S558" s="32">
        <f t="shared" si="86"/>
        <v>4.4552428551938812</v>
      </c>
      <c r="AD558" s="1">
        <f t="shared" si="81"/>
        <v>42796</v>
      </c>
      <c r="AE558">
        <f t="shared" si="83"/>
        <v>-2.9297721316253144E-2</v>
      </c>
      <c r="AF558" s="33">
        <f t="shared" si="88"/>
        <v>2.2263764141998045E-4</v>
      </c>
      <c r="AG558" s="32">
        <f t="shared" si="87"/>
        <v>4.5545681265423816</v>
      </c>
    </row>
    <row r="559" spans="2:33" x14ac:dyDescent="0.25">
      <c r="B559" s="1">
        <v>42797</v>
      </c>
      <c r="C559">
        <f>ASURB.MX!H547</f>
        <v>5.5094924845736819E-3</v>
      </c>
      <c r="D559">
        <f t="shared" si="85"/>
        <v>3.01993291617454E-4</v>
      </c>
      <c r="E559" s="32">
        <f t="shared" si="84"/>
        <v>8.0045919072587601</v>
      </c>
      <c r="P559" s="1">
        <f t="shared" si="80"/>
        <v>42797</v>
      </c>
      <c r="Q559">
        <f t="shared" si="82"/>
        <v>5.5094924845736819E-3</v>
      </c>
      <c r="R559" s="33">
        <f t="shared" si="89"/>
        <v>3.1850385760181349E-4</v>
      </c>
      <c r="S559" s="32">
        <f t="shared" si="86"/>
        <v>7.9565725495976629</v>
      </c>
      <c r="AD559" s="1">
        <f t="shared" si="81"/>
        <v>42797</v>
      </c>
      <c r="AE559">
        <f t="shared" si="83"/>
        <v>5.5094924845736819E-3</v>
      </c>
      <c r="AF559" s="33">
        <f t="shared" si="88"/>
        <v>2.888561248139885E-4</v>
      </c>
      <c r="AG559" s="32">
        <f t="shared" si="87"/>
        <v>8.044496618706555</v>
      </c>
    </row>
    <row r="560" spans="2:33" x14ac:dyDescent="0.25">
      <c r="B560" s="1">
        <v>42800</v>
      </c>
      <c r="C560">
        <f>ASURB.MX!H548</f>
        <v>2.5213714776528978E-2</v>
      </c>
      <c r="D560">
        <f t="shared" si="85"/>
        <v>2.5333273884311738E-4</v>
      </c>
      <c r="E560" s="32">
        <f t="shared" si="84"/>
        <v>5.7713347678344196</v>
      </c>
      <c r="P560" s="1">
        <f t="shared" si="80"/>
        <v>42800</v>
      </c>
      <c r="Q560">
        <f t="shared" si="82"/>
        <v>2.5213714776528978E-2</v>
      </c>
      <c r="R560" s="33">
        <f t="shared" si="89"/>
        <v>2.0084079926034485E-4</v>
      </c>
      <c r="S560" s="32">
        <f t="shared" si="86"/>
        <v>5.3476480625186316</v>
      </c>
      <c r="AD560" s="1">
        <f t="shared" si="81"/>
        <v>42800</v>
      </c>
      <c r="AE560">
        <f t="shared" si="83"/>
        <v>2.5213714776528978E-2</v>
      </c>
      <c r="AF560" s="33">
        <f t="shared" si="88"/>
        <v>2.5167133010973558E-4</v>
      </c>
      <c r="AG560" s="32">
        <f t="shared" si="87"/>
        <v>5.7613482913052358</v>
      </c>
    </row>
    <row r="561" spans="2:33" x14ac:dyDescent="0.25">
      <c r="B561" s="1">
        <v>42801</v>
      </c>
      <c r="C561">
        <f>ASURB.MX!H549</f>
        <v>-3.7162847669357273E-4</v>
      </c>
      <c r="D561">
        <f t="shared" si="85"/>
        <v>2.9439331192756499E-4</v>
      </c>
      <c r="E561" s="32">
        <f t="shared" si="84"/>
        <v>8.1301247624348338</v>
      </c>
      <c r="P561" s="1">
        <f t="shared" si="80"/>
        <v>42801</v>
      </c>
      <c r="Q561">
        <f t="shared" si="82"/>
        <v>-3.7162847669357273E-4</v>
      </c>
      <c r="R561" s="33">
        <f t="shared" si="89"/>
        <v>3.323870421541046E-4</v>
      </c>
      <c r="S561" s="32">
        <f t="shared" si="86"/>
        <v>8.0087949756982582</v>
      </c>
      <c r="AD561" s="1">
        <f t="shared" si="81"/>
        <v>42801</v>
      </c>
      <c r="AE561">
        <f t="shared" si="83"/>
        <v>-3.7162847669357273E-4</v>
      </c>
      <c r="AF561" s="33">
        <f t="shared" si="88"/>
        <v>2.8703329427361818E-4</v>
      </c>
      <c r="AG561" s="32">
        <f t="shared" si="87"/>
        <v>8.155431185244634</v>
      </c>
    </row>
    <row r="562" spans="2:33" x14ac:dyDescent="0.25">
      <c r="B562" s="1">
        <v>42802</v>
      </c>
      <c r="C562">
        <f>ASURB.MX!H550</f>
        <v>0</v>
      </c>
      <c r="D562">
        <f t="shared" si="85"/>
        <v>2.4463310663136147E-4</v>
      </c>
      <c r="E562" s="32">
        <f t="shared" si="84"/>
        <v>8.3157509937828671</v>
      </c>
      <c r="P562" s="1">
        <f t="shared" si="80"/>
        <v>42802</v>
      </c>
      <c r="Q562">
        <f t="shared" si="82"/>
        <v>0</v>
      </c>
      <c r="R562" s="33">
        <f t="shared" si="89"/>
        <v>1.899593059181322E-4</v>
      </c>
      <c r="S562" s="32">
        <f t="shared" si="86"/>
        <v>8.5687006881217176</v>
      </c>
      <c r="AD562" s="1">
        <f t="shared" si="81"/>
        <v>42802</v>
      </c>
      <c r="AE562">
        <f t="shared" si="83"/>
        <v>0</v>
      </c>
      <c r="AF562" s="33">
        <f t="shared" si="88"/>
        <v>2.4722810364032402E-4</v>
      </c>
      <c r="AG562" s="32">
        <f t="shared" si="87"/>
        <v>8.3051991509773249</v>
      </c>
    </row>
    <row r="563" spans="2:33" x14ac:dyDescent="0.25">
      <c r="B563" s="1">
        <v>42803</v>
      </c>
      <c r="C563">
        <f>ASURB.MX!H551</f>
        <v>-6.2464572807075748E-3</v>
      </c>
      <c r="D563">
        <f t="shared" si="85"/>
        <v>2.1162004370106678E-4</v>
      </c>
      <c r="E563" s="32">
        <f t="shared" si="84"/>
        <v>8.2763394379424646</v>
      </c>
      <c r="P563" s="1">
        <f t="shared" si="80"/>
        <v>42803</v>
      </c>
      <c r="Q563">
        <f t="shared" si="82"/>
        <v>-6.2464572807075748E-3</v>
      </c>
      <c r="R563" s="33">
        <f t="shared" si="89"/>
        <v>2.4922740521618133E-4</v>
      </c>
      <c r="S563" s="32">
        <f t="shared" si="86"/>
        <v>8.1405880704171665</v>
      </c>
      <c r="AD563" s="1">
        <f t="shared" si="81"/>
        <v>42803</v>
      </c>
      <c r="AE563">
        <f t="shared" si="83"/>
        <v>-6.2464572807075748E-3</v>
      </c>
      <c r="AF563" s="33">
        <f t="shared" si="88"/>
        <v>2.1823579233150198E-4</v>
      </c>
      <c r="AG563" s="32">
        <f t="shared" si="87"/>
        <v>8.2511451451089073</v>
      </c>
    </row>
    <row r="564" spans="2:33" x14ac:dyDescent="0.25">
      <c r="B564" s="1">
        <v>42804</v>
      </c>
      <c r="C564">
        <f>ASURB.MX!H552</f>
        <v>-1.7473037587927914E-3</v>
      </c>
      <c r="D564">
        <f t="shared" si="85"/>
        <v>1.9445503057305069E-4</v>
      </c>
      <c r="E564" s="32">
        <f t="shared" si="84"/>
        <v>8.5296089766620664</v>
      </c>
      <c r="P564" s="1">
        <f t="shared" si="80"/>
        <v>42804</v>
      </c>
      <c r="Q564">
        <f t="shared" si="82"/>
        <v>-1.7473037587927914E-3</v>
      </c>
      <c r="R564" s="33">
        <f t="shared" si="89"/>
        <v>1.8228221131831338E-4</v>
      </c>
      <c r="S564" s="32">
        <f t="shared" si="86"/>
        <v>8.5932053193900213</v>
      </c>
      <c r="AD564" s="1">
        <f t="shared" si="81"/>
        <v>42804</v>
      </c>
      <c r="AE564">
        <f t="shared" si="83"/>
        <v>-1.7473037587927914E-3</v>
      </c>
      <c r="AF564" s="33">
        <f t="shared" si="88"/>
        <v>2.0115341183643104E-4</v>
      </c>
      <c r="AG564" s="32">
        <f t="shared" si="87"/>
        <v>8.4962648773226608</v>
      </c>
    </row>
    <row r="565" spans="2:33" x14ac:dyDescent="0.25">
      <c r="B565" s="1">
        <v>42807</v>
      </c>
      <c r="C565">
        <f>ASURB.MX!H553</f>
        <v>-4.1620019212928626E-3</v>
      </c>
      <c r="D565">
        <f t="shared" si="85"/>
        <v>1.7871642685277658E-4</v>
      </c>
      <c r="E565" s="32">
        <f t="shared" si="84"/>
        <v>8.5327842628145874</v>
      </c>
      <c r="P565" s="1">
        <f t="shared" si="80"/>
        <v>42807</v>
      </c>
      <c r="Q565">
        <f t="shared" si="82"/>
        <v>-4.1620019212928626E-3</v>
      </c>
      <c r="R565" s="33">
        <f t="shared" si="89"/>
        <v>2.0367373338050652E-4</v>
      </c>
      <c r="S565" s="32">
        <f t="shared" si="86"/>
        <v>8.4139421285407945</v>
      </c>
      <c r="AD565" s="1">
        <f t="shared" si="81"/>
        <v>42807</v>
      </c>
      <c r="AE565">
        <f t="shared" si="83"/>
        <v>-4.1620019212928626E-3</v>
      </c>
      <c r="AF565" s="33">
        <f t="shared" si="88"/>
        <v>1.850084071750087E-4</v>
      </c>
      <c r="AG565" s="32">
        <f t="shared" si="87"/>
        <v>8.5014797068505867</v>
      </c>
    </row>
    <row r="566" spans="2:33" x14ac:dyDescent="0.25">
      <c r="B566" s="1">
        <v>42808</v>
      </c>
      <c r="C566">
        <f>ASURB.MX!H554</f>
        <v>-1.1480271961893928E-2</v>
      </c>
      <c r="D566">
        <f t="shared" si="85"/>
        <v>1.700084400897817E-4</v>
      </c>
      <c r="E566" s="32">
        <f t="shared" si="84"/>
        <v>7.9044265848033666</v>
      </c>
      <c r="P566" s="1">
        <f t="shared" si="80"/>
        <v>42808</v>
      </c>
      <c r="Q566">
        <f t="shared" si="82"/>
        <v>-1.1480271961893928E-2</v>
      </c>
      <c r="R566" s="33">
        <f t="shared" si="89"/>
        <v>1.7106989439426512E-4</v>
      </c>
      <c r="S566" s="32">
        <f t="shared" si="86"/>
        <v>7.9030126389188888</v>
      </c>
      <c r="AD566" s="1">
        <f t="shared" si="81"/>
        <v>42808</v>
      </c>
      <c r="AE566">
        <f t="shared" si="83"/>
        <v>-1.1480271961893928E-2</v>
      </c>
      <c r="AF566" s="33">
        <f t="shared" si="88"/>
        <v>1.7472646710506651E-4</v>
      </c>
      <c r="AG566" s="32">
        <f t="shared" si="87"/>
        <v>7.8979861610254316</v>
      </c>
    </row>
    <row r="567" spans="2:33" x14ac:dyDescent="0.25">
      <c r="B567" s="1">
        <v>42809</v>
      </c>
      <c r="C567">
        <f>ASURB.MX!H555</f>
        <v>-1.1645649858613525E-2</v>
      </c>
      <c r="D567">
        <f t="shared" si="85"/>
        <v>1.7810009677394161E-4</v>
      </c>
      <c r="E567" s="32">
        <f t="shared" si="84"/>
        <v>7.8716764080330321</v>
      </c>
      <c r="P567" s="1">
        <f t="shared" si="80"/>
        <v>42809</v>
      </c>
      <c r="Q567">
        <f t="shared" si="82"/>
        <v>-1.1645649858613525E-2</v>
      </c>
      <c r="R567" s="33">
        <f t="shared" si="89"/>
        <v>1.9605519429099604E-4</v>
      </c>
      <c r="S567" s="32">
        <f t="shared" si="86"/>
        <v>7.8453644369721927</v>
      </c>
      <c r="AD567" s="1">
        <f t="shared" si="81"/>
        <v>42809</v>
      </c>
      <c r="AE567">
        <f t="shared" si="83"/>
        <v>-1.1645649858613525E-2</v>
      </c>
      <c r="AF567" s="33">
        <f t="shared" si="88"/>
        <v>1.7904696220424879E-4</v>
      </c>
      <c r="AG567" s="32">
        <f t="shared" si="87"/>
        <v>7.8704010391747214</v>
      </c>
    </row>
    <row r="568" spans="2:33" x14ac:dyDescent="0.25">
      <c r="B568" s="1">
        <v>42810</v>
      </c>
      <c r="C568">
        <f>ASURB.MX!H556</f>
        <v>1.6550344066008846E-2</v>
      </c>
      <c r="D568">
        <f t="shared" si="85"/>
        <v>1.839289836143455E-4</v>
      </c>
      <c r="E568" s="32">
        <f t="shared" si="84"/>
        <v>7.1117236109296007</v>
      </c>
      <c r="P568" s="1">
        <f t="shared" si="80"/>
        <v>42810</v>
      </c>
      <c r="Q568">
        <f t="shared" si="82"/>
        <v>1.6550344066008846E-2</v>
      </c>
      <c r="R568" s="33">
        <f t="shared" si="89"/>
        <v>1.8100297286675914E-4</v>
      </c>
      <c r="S568" s="32">
        <f t="shared" si="86"/>
        <v>7.1036855561347583</v>
      </c>
      <c r="AD568" s="1">
        <f t="shared" si="81"/>
        <v>42810</v>
      </c>
      <c r="AE568">
        <f t="shared" si="83"/>
        <v>1.6550344066008846E-2</v>
      </c>
      <c r="AF568" s="33">
        <f t="shared" si="88"/>
        <v>1.8258669220180048E-4</v>
      </c>
      <c r="AG568" s="32">
        <f t="shared" si="87"/>
        <v>7.1081000783872081</v>
      </c>
    </row>
    <row r="569" spans="2:33" x14ac:dyDescent="0.25">
      <c r="B569" s="1">
        <v>42811</v>
      </c>
      <c r="C569">
        <f>ASURB.MX!H557</f>
        <v>1.391788232242739E-2</v>
      </c>
      <c r="D569">
        <f t="shared" si="85"/>
        <v>2.0454519479024539E-4</v>
      </c>
      <c r="E569" s="32">
        <f t="shared" si="84"/>
        <v>7.5477062109618727</v>
      </c>
      <c r="P569" s="1">
        <f t="shared" si="80"/>
        <v>42811</v>
      </c>
      <c r="Q569">
        <f t="shared" si="82"/>
        <v>1.391788232242739E-2</v>
      </c>
      <c r="R569" s="33">
        <f t="shared" si="89"/>
        <v>2.1283792990246843E-4</v>
      </c>
      <c r="S569" s="32">
        <f t="shared" si="86"/>
        <v>7.5448624329730629</v>
      </c>
      <c r="AD569" s="1">
        <f t="shared" si="81"/>
        <v>42811</v>
      </c>
      <c r="AE569">
        <f t="shared" si="83"/>
        <v>1.391788232242739E-2</v>
      </c>
      <c r="AF569" s="33">
        <f t="shared" si="88"/>
        <v>1.9942570544584197E-4</v>
      </c>
      <c r="AG569" s="32">
        <f t="shared" si="87"/>
        <v>7.5487424158207057</v>
      </c>
    </row>
    <row r="570" spans="2:33" x14ac:dyDescent="0.25">
      <c r="B570" s="1">
        <v>42815</v>
      </c>
      <c r="C570">
        <f>ASURB.MX!H558</f>
        <v>-2.0791108072284681E-2</v>
      </c>
      <c r="D570">
        <f t="shared" si="85"/>
        <v>2.0850074997085075E-4</v>
      </c>
      <c r="E570" s="32">
        <f t="shared" si="84"/>
        <v>6.4023371283308723</v>
      </c>
      <c r="P570" s="1">
        <f t="shared" si="80"/>
        <v>42815</v>
      </c>
      <c r="Q570">
        <f t="shared" si="82"/>
        <v>-2.0791108072284681E-2</v>
      </c>
      <c r="R570" s="33">
        <f t="shared" si="89"/>
        <v>1.9607953560945779E-4</v>
      </c>
      <c r="S570" s="32">
        <f t="shared" si="86"/>
        <v>6.3324247105146831</v>
      </c>
      <c r="AD570" s="1">
        <f t="shared" si="81"/>
        <v>42815</v>
      </c>
      <c r="AE570">
        <f t="shared" si="83"/>
        <v>-2.0791108072284681E-2</v>
      </c>
      <c r="AF570" s="33">
        <f t="shared" si="88"/>
        <v>2.0341278719439955E-4</v>
      </c>
      <c r="AG570" s="32">
        <f t="shared" si="87"/>
        <v>6.3751847088329976</v>
      </c>
    </row>
    <row r="571" spans="2:33" x14ac:dyDescent="0.25">
      <c r="B571" s="1">
        <v>42816</v>
      </c>
      <c r="C571">
        <f>ASURB.MX!H559</f>
        <v>1.46088660506871E-3</v>
      </c>
      <c r="D571">
        <f t="shared" si="85"/>
        <v>2.4002018454135921E-4</v>
      </c>
      <c r="E571" s="32">
        <f t="shared" si="84"/>
        <v>8.3258958267455245</v>
      </c>
      <c r="P571" s="1">
        <f t="shared" si="80"/>
        <v>42816</v>
      </c>
      <c r="Q571">
        <f t="shared" si="82"/>
        <v>1.46088660506871E-3</v>
      </c>
      <c r="R571" s="33">
        <f t="shared" si="89"/>
        <v>2.4565873826928105E-4</v>
      </c>
      <c r="S571" s="32">
        <f t="shared" si="86"/>
        <v>8.3028796083381149</v>
      </c>
      <c r="AD571" s="1">
        <f t="shared" si="81"/>
        <v>42816</v>
      </c>
      <c r="AE571">
        <f t="shared" si="83"/>
        <v>1.46088660506871E-3</v>
      </c>
      <c r="AF571" s="33">
        <f t="shared" si="88"/>
        <v>2.3091829487980426E-4</v>
      </c>
      <c r="AG571" s="32">
        <f t="shared" si="87"/>
        <v>8.3642044265182296</v>
      </c>
    </row>
    <row r="572" spans="2:33" x14ac:dyDescent="0.25">
      <c r="B572" s="1">
        <v>42817</v>
      </c>
      <c r="C572">
        <f>ASURB.MX!H560</f>
        <v>4.3385447715768247E-3</v>
      </c>
      <c r="D572">
        <f t="shared" si="85"/>
        <v>2.0881969215264152E-4</v>
      </c>
      <c r="E572" s="32">
        <f t="shared" si="84"/>
        <v>8.3838995692361173</v>
      </c>
      <c r="P572" s="1">
        <f t="shared" si="80"/>
        <v>42817</v>
      </c>
      <c r="Q572">
        <f t="shared" si="82"/>
        <v>4.3385447715768247E-3</v>
      </c>
      <c r="R572" s="33">
        <f t="shared" si="89"/>
        <v>1.8009796901472723E-4</v>
      </c>
      <c r="S572" s="32">
        <f t="shared" si="86"/>
        <v>8.5174944079087762</v>
      </c>
      <c r="AD572" s="1">
        <f t="shared" si="81"/>
        <v>42817</v>
      </c>
      <c r="AE572">
        <f t="shared" si="83"/>
        <v>4.3385447715768247E-3</v>
      </c>
      <c r="AF572" s="33">
        <f t="shared" si="88"/>
        <v>2.0658239542348104E-4</v>
      </c>
      <c r="AG572" s="32">
        <f t="shared" si="87"/>
        <v>8.3936951713283889</v>
      </c>
    </row>
    <row r="573" spans="2:33" x14ac:dyDescent="0.25">
      <c r="B573" s="1">
        <v>42818</v>
      </c>
      <c r="C573">
        <f>ASURB.MX!H561</f>
        <v>5.061533768772207E-2</v>
      </c>
      <c r="D573">
        <f t="shared" si="85"/>
        <v>1.9015189947698102E-4</v>
      </c>
      <c r="E573" s="32">
        <f t="shared" si="84"/>
        <v>-4.905290933562485</v>
      </c>
      <c r="P573" s="1">
        <f t="shared" si="80"/>
        <v>42818</v>
      </c>
      <c r="Q573">
        <f t="shared" si="82"/>
        <v>5.061533768772207E-2</v>
      </c>
      <c r="R573" s="33">
        <f t="shared" si="89"/>
        <v>2.0376595371658204E-4</v>
      </c>
      <c r="S573" s="32">
        <f t="shared" si="86"/>
        <v>-4.0742802697235039</v>
      </c>
      <c r="AD573" s="1">
        <f t="shared" si="81"/>
        <v>42818</v>
      </c>
      <c r="AE573">
        <f t="shared" si="83"/>
        <v>5.061533768772207E-2</v>
      </c>
      <c r="AF573" s="33">
        <f t="shared" si="88"/>
        <v>1.9058703860935593E-4</v>
      </c>
      <c r="AG573" s="32">
        <f t="shared" si="87"/>
        <v>-4.8768158416597593</v>
      </c>
    </row>
    <row r="574" spans="2:33" x14ac:dyDescent="0.25">
      <c r="B574" s="1">
        <v>42821</v>
      </c>
      <c r="C574">
        <f>ASURB.MX!H562</f>
        <v>-6.5098187251853307E-3</v>
      </c>
      <c r="D574">
        <f t="shared" si="85"/>
        <v>4.8581092603770722E-4</v>
      </c>
      <c r="E574" s="32">
        <f t="shared" si="84"/>
        <v>7.5424601188742519</v>
      </c>
      <c r="P574" s="1">
        <f t="shared" si="80"/>
        <v>42821</v>
      </c>
      <c r="Q574">
        <f t="shared" si="82"/>
        <v>-6.5098187251853307E-3</v>
      </c>
      <c r="R574" s="33">
        <f t="shared" si="89"/>
        <v>5.2923460648569875E-4</v>
      </c>
      <c r="S574" s="32">
        <f t="shared" si="86"/>
        <v>7.4640050967706841</v>
      </c>
      <c r="AD574" s="1">
        <f t="shared" si="81"/>
        <v>42821</v>
      </c>
      <c r="AE574">
        <f t="shared" si="83"/>
        <v>-6.5098187251853307E-3</v>
      </c>
      <c r="AF574" s="33">
        <f t="shared" si="88"/>
        <v>4.4121073625360467E-4</v>
      </c>
      <c r="AG574" s="32">
        <f t="shared" si="87"/>
        <v>7.6299391863736634</v>
      </c>
    </row>
    <row r="575" spans="2:33" x14ac:dyDescent="0.25">
      <c r="B575" s="1">
        <v>42822</v>
      </c>
      <c r="C575">
        <f>ASURB.MX!H563</f>
        <v>9.928422922816026E-3</v>
      </c>
      <c r="D575">
        <f t="shared" si="85"/>
        <v>3.7667981890562971E-4</v>
      </c>
      <c r="E575" s="32">
        <f t="shared" si="84"/>
        <v>7.6224243811405437</v>
      </c>
      <c r="P575" s="1">
        <f t="shared" si="80"/>
        <v>42822</v>
      </c>
      <c r="Q575">
        <f t="shared" si="82"/>
        <v>9.928422922816026E-3</v>
      </c>
      <c r="R575" s="33">
        <f t="shared" si="89"/>
        <v>2.1465158873927185E-4</v>
      </c>
      <c r="S575" s="32">
        <f t="shared" si="86"/>
        <v>7.9872684025791685</v>
      </c>
      <c r="AD575" s="1">
        <f t="shared" si="81"/>
        <v>42822</v>
      </c>
      <c r="AE575">
        <f t="shared" si="83"/>
        <v>9.928422922816026E-3</v>
      </c>
      <c r="AF575" s="33">
        <f t="shared" si="88"/>
        <v>3.6382501765441273E-4</v>
      </c>
      <c r="AG575" s="32">
        <f t="shared" si="87"/>
        <v>7.6479007384838393</v>
      </c>
    </row>
    <row r="576" spans="2:33" x14ac:dyDescent="0.25">
      <c r="B576" s="1">
        <v>42823</v>
      </c>
      <c r="C576">
        <f>ASURB.MX!H564</f>
        <v>-1.4170553702340083E-2</v>
      </c>
      <c r="D576">
        <f t="shared" si="85"/>
        <v>3.1112108659810204E-4</v>
      </c>
      <c r="E576" s="32">
        <f t="shared" si="84"/>
        <v>7.4299057382887543</v>
      </c>
      <c r="P576" s="1">
        <f t="shared" si="80"/>
        <v>42823</v>
      </c>
      <c r="Q576">
        <f t="shared" si="82"/>
        <v>-1.4170553702340083E-2</v>
      </c>
      <c r="R576" s="33">
        <f t="shared" si="89"/>
        <v>3.7256632968687812E-4</v>
      </c>
      <c r="S576" s="32">
        <f t="shared" si="86"/>
        <v>7.3561187124845233</v>
      </c>
      <c r="AD576" s="1">
        <f t="shared" si="81"/>
        <v>42823</v>
      </c>
      <c r="AE576">
        <f t="shared" si="83"/>
        <v>-1.4170553702340083E-2</v>
      </c>
      <c r="AF576" s="33">
        <f t="shared" si="88"/>
        <v>3.1328389441994645E-4</v>
      </c>
      <c r="AG576" s="32">
        <f t="shared" si="87"/>
        <v>7.4274339135335712</v>
      </c>
    </row>
    <row r="577" spans="2:33" x14ac:dyDescent="0.25">
      <c r="B577" s="1">
        <v>42824</v>
      </c>
      <c r="C577">
        <f>ASURB.MX!H565</f>
        <v>1.7696981504024965E-2</v>
      </c>
      <c r="D577">
        <f t="shared" si="85"/>
        <v>2.8003161515290553E-4</v>
      </c>
      <c r="E577" s="32">
        <f t="shared" si="84"/>
        <v>7.0622230626178535</v>
      </c>
      <c r="P577" s="1">
        <f t="shared" si="80"/>
        <v>42824</v>
      </c>
      <c r="Q577">
        <f t="shared" si="82"/>
        <v>1.7696981504024965E-2</v>
      </c>
      <c r="R577" s="33">
        <f t="shared" si="89"/>
        <v>2.2932052725291855E-4</v>
      </c>
      <c r="S577" s="32">
        <f t="shared" si="86"/>
        <v>7.0146893698065718</v>
      </c>
      <c r="AD577" s="1">
        <f t="shared" si="81"/>
        <v>42824</v>
      </c>
      <c r="AE577">
        <f t="shared" si="83"/>
        <v>1.7696981504024965E-2</v>
      </c>
      <c r="AF577" s="33">
        <f t="shared" si="88"/>
        <v>2.8703315945717377E-4</v>
      </c>
      <c r="AG577" s="32">
        <f t="shared" si="87"/>
        <v>7.0648083719446442</v>
      </c>
    </row>
    <row r="578" spans="2:33" x14ac:dyDescent="0.25">
      <c r="B578" s="1">
        <v>42825</v>
      </c>
      <c r="C578">
        <f>ASURB.MX!H566</f>
        <v>-3.0747386493307188E-2</v>
      </c>
      <c r="D578">
        <f t="shared" si="85"/>
        <v>2.7302809398165354E-4</v>
      </c>
      <c r="E578" s="32">
        <f t="shared" si="84"/>
        <v>4.7432820266190596</v>
      </c>
      <c r="P578" s="1">
        <f t="shared" si="80"/>
        <v>42825</v>
      </c>
      <c r="Q578">
        <f t="shared" si="82"/>
        <v>-3.0747386493307188E-2</v>
      </c>
      <c r="R578" s="33">
        <f t="shared" si="89"/>
        <v>3.187761527587631E-4</v>
      </c>
      <c r="S578" s="32">
        <f t="shared" si="86"/>
        <v>5.0852983916378278</v>
      </c>
      <c r="AD578" s="1">
        <f t="shared" si="81"/>
        <v>42825</v>
      </c>
      <c r="AE578">
        <f t="shared" si="83"/>
        <v>-3.0747386493307188E-2</v>
      </c>
      <c r="AF578" s="33">
        <f t="shared" si="88"/>
        <v>2.7951227453722313E-4</v>
      </c>
      <c r="AG578" s="32">
        <f t="shared" si="87"/>
        <v>4.8001378398096843</v>
      </c>
    </row>
    <row r="579" spans="2:33" x14ac:dyDescent="0.25">
      <c r="B579" s="1">
        <v>42828</v>
      </c>
      <c r="C579">
        <f>ASURB.MX!H567</f>
        <v>4.9601405851979176E-2</v>
      </c>
      <c r="D579">
        <f t="shared" si="85"/>
        <v>3.4496299803600083E-4</v>
      </c>
      <c r="E579" s="32">
        <f t="shared" si="84"/>
        <v>0.84000567989721198</v>
      </c>
      <c r="P579" s="1">
        <f t="shared" si="80"/>
        <v>42828</v>
      </c>
      <c r="Q579">
        <f t="shared" si="82"/>
        <v>4.9601405851979176E-2</v>
      </c>
      <c r="R579" s="33">
        <f t="shared" si="89"/>
        <v>3.3778436660917329E-4</v>
      </c>
      <c r="S579" s="32">
        <f t="shared" si="86"/>
        <v>0.7094636088930697</v>
      </c>
      <c r="AD579" s="1">
        <f t="shared" si="81"/>
        <v>42828</v>
      </c>
      <c r="AE579">
        <f t="shared" si="83"/>
        <v>4.9601405851979176E-2</v>
      </c>
      <c r="AF579" s="33">
        <f t="shared" si="88"/>
        <v>3.3923766323499345E-4</v>
      </c>
      <c r="AG579" s="32">
        <f t="shared" si="87"/>
        <v>0.73637356255702091</v>
      </c>
    </row>
    <row r="580" spans="2:33" x14ac:dyDescent="0.25">
      <c r="B580" s="1">
        <v>42829</v>
      </c>
      <c r="C580">
        <f>ASURB.MX!H568</f>
        <v>8.7150438810958946E-3</v>
      </c>
      <c r="D580">
        <f t="shared" si="85"/>
        <v>5.7615911972351943E-4</v>
      </c>
      <c r="E580" s="32">
        <f t="shared" si="84"/>
        <v>7.3273020089134091</v>
      </c>
      <c r="P580" s="1">
        <f t="shared" si="80"/>
        <v>42829</v>
      </c>
      <c r="Q580">
        <f t="shared" si="82"/>
        <v>8.7150438810958946E-3</v>
      </c>
      <c r="R580" s="33">
        <f t="shared" si="89"/>
        <v>6.0212014869654459E-4</v>
      </c>
      <c r="S580" s="32">
        <f t="shared" si="86"/>
        <v>7.2889126294484967</v>
      </c>
      <c r="AD580" s="1">
        <f t="shared" si="81"/>
        <v>42829</v>
      </c>
      <c r="AE580">
        <f t="shared" si="83"/>
        <v>8.7150438810958946E-3</v>
      </c>
      <c r="AF580" s="33">
        <f t="shared" si="88"/>
        <v>5.3894865661816037E-4</v>
      </c>
      <c r="AG580" s="32">
        <f t="shared" si="87"/>
        <v>7.3849640415078213</v>
      </c>
    </row>
    <row r="581" spans="2:33" x14ac:dyDescent="0.25">
      <c r="B581" s="1">
        <v>42830</v>
      </c>
      <c r="C581">
        <f>ASURB.MX!H569</f>
        <v>-1.0121264888926026E-2</v>
      </c>
      <c r="D581">
        <f t="shared" si="85"/>
        <v>4.4065708844732174E-4</v>
      </c>
      <c r="E581" s="32">
        <f t="shared" si="84"/>
        <v>7.4947725419088247</v>
      </c>
      <c r="P581" s="1">
        <f t="shared" si="80"/>
        <v>42830</v>
      </c>
      <c r="Q581">
        <f t="shared" si="82"/>
        <v>-1.0121264888926026E-2</v>
      </c>
      <c r="R581" s="33">
        <f t="shared" si="89"/>
        <v>2.987681176299374E-4</v>
      </c>
      <c r="S581" s="32">
        <f t="shared" si="86"/>
        <v>7.7729681979586251</v>
      </c>
      <c r="AD581" s="1">
        <f t="shared" si="81"/>
        <v>42830</v>
      </c>
      <c r="AE581">
        <f t="shared" si="83"/>
        <v>-1.0121264888926026E-2</v>
      </c>
      <c r="AF581" s="33">
        <f t="shared" si="88"/>
        <v>4.3844045747368535E-4</v>
      </c>
      <c r="AG581" s="32">
        <f t="shared" si="87"/>
        <v>7.4986402141675068</v>
      </c>
    </row>
    <row r="582" spans="2:33" x14ac:dyDescent="0.25">
      <c r="B582" s="1">
        <v>42831</v>
      </c>
      <c r="C582">
        <f>ASURB.MX!H570</f>
        <v>6.6909849239466532E-3</v>
      </c>
      <c r="D582">
        <f t="shared" si="85"/>
        <v>3.5401318344795477E-4</v>
      </c>
      <c r="E582" s="32">
        <f t="shared" si="84"/>
        <v>7.8197142232277397</v>
      </c>
      <c r="P582" s="1">
        <f t="shared" si="80"/>
        <v>42831</v>
      </c>
      <c r="Q582">
        <f t="shared" si="82"/>
        <v>6.6909849239466532E-3</v>
      </c>
      <c r="R582" s="33">
        <f t="shared" si="89"/>
        <v>4.2015157591360051E-4</v>
      </c>
      <c r="S582" s="32">
        <f t="shared" si="86"/>
        <v>7.6683399499260041</v>
      </c>
      <c r="AD582" s="1">
        <f t="shared" si="81"/>
        <v>42831</v>
      </c>
      <c r="AE582">
        <f t="shared" si="83"/>
        <v>6.6909849239466532E-3</v>
      </c>
      <c r="AF582" s="33">
        <f t="shared" si="88"/>
        <v>3.6800247057064433E-4</v>
      </c>
      <c r="AG582" s="32">
        <f t="shared" si="87"/>
        <v>7.7857660728986788</v>
      </c>
    </row>
    <row r="583" spans="2:33" x14ac:dyDescent="0.25">
      <c r="B583" s="1">
        <v>42832</v>
      </c>
      <c r="C583">
        <f>ASURB.MX!H571</f>
        <v>-2.0684226690718021E-2</v>
      </c>
      <c r="D583">
        <f t="shared" si="85"/>
        <v>2.8957351041107847E-4</v>
      </c>
      <c r="E583" s="32">
        <f t="shared" si="84"/>
        <v>6.6696277128450712</v>
      </c>
      <c r="P583" s="1">
        <f t="shared" si="80"/>
        <v>42832</v>
      </c>
      <c r="Q583">
        <f t="shared" si="82"/>
        <v>-2.0684226690718021E-2</v>
      </c>
      <c r="R583" s="33">
        <f t="shared" si="89"/>
        <v>2.5726501347773624E-4</v>
      </c>
      <c r="S583" s="32">
        <f t="shared" si="86"/>
        <v>6.6023823811227658</v>
      </c>
      <c r="AD583" s="1">
        <f t="shared" si="81"/>
        <v>42832</v>
      </c>
      <c r="AE583">
        <f t="shared" si="83"/>
        <v>-2.0684226690718021E-2</v>
      </c>
      <c r="AF583" s="33">
        <f t="shared" si="88"/>
        <v>3.107762422735212E-4</v>
      </c>
      <c r="AG583" s="32">
        <f t="shared" si="87"/>
        <v>6.6997644730071233</v>
      </c>
    </row>
    <row r="584" spans="2:33" x14ac:dyDescent="0.25">
      <c r="B584" s="1">
        <v>42835</v>
      </c>
      <c r="C584">
        <f>ASURB.MX!H572</f>
        <v>1.0851524900677771E-2</v>
      </c>
      <c r="D584">
        <f t="shared" si="85"/>
        <v>2.9324313892632205E-4</v>
      </c>
      <c r="E584" s="32">
        <f t="shared" si="84"/>
        <v>7.7329454739451933</v>
      </c>
      <c r="P584" s="1">
        <f t="shared" si="80"/>
        <v>42835</v>
      </c>
      <c r="Q584">
        <f t="shared" si="82"/>
        <v>1.0851524900677771E-2</v>
      </c>
      <c r="R584" s="33">
        <f t="shared" si="89"/>
        <v>3.6333071059365616E-4</v>
      </c>
      <c r="S584" s="32">
        <f t="shared" si="86"/>
        <v>7.5960967889735844</v>
      </c>
      <c r="AD584" s="1">
        <f t="shared" si="81"/>
        <v>42835</v>
      </c>
      <c r="AE584">
        <f t="shared" si="83"/>
        <v>1.0851524900677771E-2</v>
      </c>
      <c r="AF584" s="33">
        <f t="shared" si="88"/>
        <v>3.0862142369733159E-4</v>
      </c>
      <c r="AG584" s="32">
        <f t="shared" si="87"/>
        <v>7.7018416713842726</v>
      </c>
    </row>
    <row r="585" spans="2:33" x14ac:dyDescent="0.25">
      <c r="B585" s="1">
        <v>42836</v>
      </c>
      <c r="C585">
        <f>ASURB.MX!H573</f>
        <v>1.2595361649493347E-2</v>
      </c>
      <c r="D585">
        <f t="shared" si="85"/>
        <v>2.5811711714378912E-4</v>
      </c>
      <c r="E585" s="32">
        <f t="shared" si="84"/>
        <v>7.6474802618853079</v>
      </c>
      <c r="P585" s="1">
        <f t="shared" si="80"/>
        <v>42836</v>
      </c>
      <c r="Q585">
        <f t="shared" si="82"/>
        <v>1.2595361649493347E-2</v>
      </c>
      <c r="R585" s="33">
        <f t="shared" si="89"/>
        <v>2.4001006451180413E-4</v>
      </c>
      <c r="S585" s="32">
        <f t="shared" si="86"/>
        <v>7.6738443559243263</v>
      </c>
      <c r="AD585" s="1">
        <f t="shared" si="81"/>
        <v>42836</v>
      </c>
      <c r="AE585">
        <f t="shared" si="83"/>
        <v>1.2595361649493347E-2</v>
      </c>
      <c r="AF585" s="33">
        <f t="shared" si="88"/>
        <v>2.750740680902834E-4</v>
      </c>
      <c r="AG585" s="32">
        <f t="shared" si="87"/>
        <v>7.6217413657571553</v>
      </c>
    </row>
    <row r="586" spans="2:33" x14ac:dyDescent="0.25">
      <c r="B586" s="1">
        <v>42837</v>
      </c>
      <c r="C586">
        <f>ASURB.MX!H574</f>
        <v>-2.4190423420887997E-2</v>
      </c>
      <c r="D586">
        <f t="shared" si="85"/>
        <v>2.3977741156604965E-4</v>
      </c>
      <c r="E586" s="32">
        <f t="shared" si="84"/>
        <v>5.8953002993603221</v>
      </c>
      <c r="P586" s="1">
        <f t="shared" si="80"/>
        <v>42837</v>
      </c>
      <c r="Q586">
        <f t="shared" si="82"/>
        <v>-2.4190423420887997E-2</v>
      </c>
      <c r="R586" s="33">
        <f t="shared" si="89"/>
        <v>2.9284959352783438E-4</v>
      </c>
      <c r="S586" s="32">
        <f t="shared" si="86"/>
        <v>6.13763595328109</v>
      </c>
      <c r="AD586" s="1">
        <f t="shared" si="81"/>
        <v>42837</v>
      </c>
      <c r="AE586">
        <f t="shared" si="83"/>
        <v>-2.4190423420887997E-2</v>
      </c>
      <c r="AF586" s="33">
        <f t="shared" si="88"/>
        <v>2.5486840990642255E-4</v>
      </c>
      <c r="AG586" s="32">
        <f t="shared" si="87"/>
        <v>5.9787682229402686</v>
      </c>
    </row>
    <row r="587" spans="2:33" x14ac:dyDescent="0.25">
      <c r="B587" s="1">
        <v>42842</v>
      </c>
      <c r="C587">
        <f>ASURB.MX!H575</f>
        <v>1.6903851372431666E-2</v>
      </c>
      <c r="D587">
        <f t="shared" si="85"/>
        <v>2.7928110724247151E-4</v>
      </c>
      <c r="E587" s="32">
        <f t="shared" si="84"/>
        <v>7.1601641941245457</v>
      </c>
      <c r="P587" s="1">
        <f t="shared" si="80"/>
        <v>42842</v>
      </c>
      <c r="Q587">
        <f t="shared" si="82"/>
        <v>1.6903851372431666E-2</v>
      </c>
      <c r="R587" s="33">
        <f t="shared" si="89"/>
        <v>2.9048189019359027E-4</v>
      </c>
      <c r="S587" s="32">
        <f t="shared" si="86"/>
        <v>7.1602928851483298</v>
      </c>
      <c r="AD587" s="1">
        <f t="shared" si="81"/>
        <v>42842</v>
      </c>
      <c r="AE587">
        <f t="shared" si="83"/>
        <v>1.6903851372431666E-2</v>
      </c>
      <c r="AF587" s="33">
        <f t="shared" si="88"/>
        <v>2.8414705088455265E-4</v>
      </c>
      <c r="AG587" s="32">
        <f t="shared" si="87"/>
        <v>7.1604119230175645</v>
      </c>
    </row>
    <row r="588" spans="2:33" x14ac:dyDescent="0.25">
      <c r="B588" s="1">
        <v>42843</v>
      </c>
      <c r="C588">
        <f>ASURB.MX!H576</f>
        <v>-1.2539932344635643E-2</v>
      </c>
      <c r="D588">
        <f t="shared" si="85"/>
        <v>2.6920633272127693E-4</v>
      </c>
      <c r="E588" s="32">
        <f t="shared" si="84"/>
        <v>7.6359083496446694</v>
      </c>
      <c r="P588" s="1">
        <f t="shared" si="80"/>
        <v>42843</v>
      </c>
      <c r="Q588">
        <f t="shared" si="82"/>
        <v>-1.2539932344635643E-2</v>
      </c>
      <c r="R588" s="33">
        <f t="shared" si="89"/>
        <v>2.7678353957707877E-4</v>
      </c>
      <c r="S588" s="32">
        <f t="shared" si="86"/>
        <v>7.6241416564478595</v>
      </c>
      <c r="AD588" s="1">
        <f t="shared" si="81"/>
        <v>42843</v>
      </c>
      <c r="AE588">
        <f t="shared" si="83"/>
        <v>-1.2539932344635643E-2</v>
      </c>
      <c r="AF588" s="33">
        <f t="shared" si="88"/>
        <v>2.745810085989399E-4</v>
      </c>
      <c r="AG588" s="32">
        <f t="shared" si="87"/>
        <v>7.6275738434250631</v>
      </c>
    </row>
    <row r="589" spans="2:33" x14ac:dyDescent="0.25">
      <c r="B589" s="1">
        <v>42844</v>
      </c>
      <c r="C589">
        <f>ASURB.MX!H577</f>
        <v>3.9910369897407268E-3</v>
      </c>
      <c r="D589">
        <f t="shared" si="85"/>
        <v>2.4696198813872077E-4</v>
      </c>
      <c r="E589" s="32">
        <f t="shared" si="84"/>
        <v>8.241778848345934</v>
      </c>
      <c r="P589" s="1">
        <f t="shared" si="80"/>
        <v>42844</v>
      </c>
      <c r="Q589">
        <f t="shared" si="82"/>
        <v>3.9910369897407268E-3</v>
      </c>
      <c r="R589" s="33">
        <f t="shared" si="89"/>
        <v>2.5615562445796883E-4</v>
      </c>
      <c r="S589" s="32">
        <f t="shared" si="86"/>
        <v>8.2075429715989774</v>
      </c>
      <c r="AD589" s="1">
        <f t="shared" si="81"/>
        <v>42844</v>
      </c>
      <c r="AE589">
        <f t="shared" si="83"/>
        <v>3.9910369897407268E-3</v>
      </c>
      <c r="AF589" s="33">
        <f t="shared" si="88"/>
        <v>2.5436578027613336E-4</v>
      </c>
      <c r="AG589" s="32">
        <f t="shared" si="87"/>
        <v>8.2141172820571011</v>
      </c>
    </row>
    <row r="590" spans="2:33" x14ac:dyDescent="0.25">
      <c r="B590" s="1">
        <v>42845</v>
      </c>
      <c r="C590">
        <f>ASURB.MX!H578</f>
        <v>1.621271819480281E-3</v>
      </c>
      <c r="D590">
        <f t="shared" si="85"/>
        <v>2.1509370357287763E-4</v>
      </c>
      <c r="E590" s="32">
        <f t="shared" si="84"/>
        <v>8.432216435042692</v>
      </c>
      <c r="P590" s="1">
        <f t="shared" si="80"/>
        <v>42845</v>
      </c>
      <c r="Q590">
        <f t="shared" si="82"/>
        <v>1.621271819480281E-3</v>
      </c>
      <c r="R590" s="33">
        <f t="shared" si="89"/>
        <v>2.2693807727190102E-4</v>
      </c>
      <c r="S590" s="32">
        <f t="shared" si="86"/>
        <v>8.3792508120228781</v>
      </c>
      <c r="AD590" s="1">
        <f t="shared" si="81"/>
        <v>42845</v>
      </c>
      <c r="AE590">
        <f t="shared" si="83"/>
        <v>1.621271819480281E-3</v>
      </c>
      <c r="AF590" s="33">
        <f t="shared" si="88"/>
        <v>2.2507469116937601E-4</v>
      </c>
      <c r="AG590" s="32">
        <f t="shared" si="87"/>
        <v>8.3873998054895971</v>
      </c>
    </row>
    <row r="591" spans="2:33" x14ac:dyDescent="0.25">
      <c r="B591" s="1">
        <v>42846</v>
      </c>
      <c r="C591">
        <f>ASURB.MX!H579</f>
        <v>1.0023605956833282E-2</v>
      </c>
      <c r="D591">
        <f t="shared" si="85"/>
        <v>1.9235064843691564E-4</v>
      </c>
      <c r="E591" s="32">
        <f t="shared" si="84"/>
        <v>8.0338493168172143</v>
      </c>
      <c r="P591" s="1">
        <f t="shared" ref="P591:P654" si="90">B591</f>
        <v>42846</v>
      </c>
      <c r="Q591">
        <f t="shared" si="82"/>
        <v>1.0023605956833282E-2</v>
      </c>
      <c r="R591" s="33">
        <f t="shared" si="89"/>
        <v>2.1127595975148946E-4</v>
      </c>
      <c r="S591" s="32">
        <f t="shared" si="86"/>
        <v>7.9867935493542754</v>
      </c>
      <c r="AD591" s="1">
        <f t="shared" ref="AD591:AD654" si="91">P591</f>
        <v>42846</v>
      </c>
      <c r="AE591">
        <f t="shared" si="83"/>
        <v>1.0023605956833282E-2</v>
      </c>
      <c r="AF591" s="33">
        <f t="shared" si="88"/>
        <v>2.0237924853085826E-4</v>
      </c>
      <c r="AG591" s="32">
        <f t="shared" si="87"/>
        <v>8.0089097486865448</v>
      </c>
    </row>
    <row r="592" spans="2:33" x14ac:dyDescent="0.25">
      <c r="B592" s="1">
        <v>42849</v>
      </c>
      <c r="C592">
        <f>ASURB.MX!H580</f>
        <v>2.5594748818611693E-2</v>
      </c>
      <c r="D592">
        <f t="shared" si="85"/>
        <v>1.891211785031149E-4</v>
      </c>
      <c r="E592" s="32">
        <f t="shared" si="84"/>
        <v>5.1092526424556031</v>
      </c>
      <c r="P592" s="1">
        <f t="shared" si="90"/>
        <v>42849</v>
      </c>
      <c r="Q592">
        <f t="shared" ref="Q592:Q655" si="92">C592</f>
        <v>2.5594748818611693E-2</v>
      </c>
      <c r="R592" s="33">
        <f t="shared" si="89"/>
        <v>2.0780863681208191E-4</v>
      </c>
      <c r="S592" s="32">
        <f t="shared" si="86"/>
        <v>5.3265159170630323</v>
      </c>
      <c r="AD592" s="1">
        <f t="shared" si="91"/>
        <v>42849</v>
      </c>
      <c r="AE592">
        <f t="shared" ref="AE592:AE655" si="93">Q592</f>
        <v>2.5594748818611693E-2</v>
      </c>
      <c r="AF592" s="33">
        <f t="shared" si="88"/>
        <v>1.9594767612475723E-4</v>
      </c>
      <c r="AG592" s="32">
        <f t="shared" si="87"/>
        <v>5.1944685257124918</v>
      </c>
    </row>
    <row r="593" spans="2:33" x14ac:dyDescent="0.25">
      <c r="B593" s="1">
        <v>42850</v>
      </c>
      <c r="C593">
        <f>ASURB.MX!H581</f>
        <v>1.2513826228198487E-2</v>
      </c>
      <c r="D593">
        <f t="shared" si="85"/>
        <v>2.5415918108888602E-4</v>
      </c>
      <c r="E593" s="32">
        <f t="shared" ref="E593:E656" si="94">-LN(D593)-(C593^2)/D593</f>
        <v>7.6614168366714184</v>
      </c>
      <c r="P593" s="1">
        <f t="shared" si="90"/>
        <v>42850</v>
      </c>
      <c r="Q593">
        <f t="shared" si="92"/>
        <v>1.2513826228198487E-2</v>
      </c>
      <c r="R593" s="33">
        <f t="shared" si="89"/>
        <v>2.7729521573346337E-4</v>
      </c>
      <c r="S593" s="32">
        <f t="shared" si="86"/>
        <v>7.6257017544159567</v>
      </c>
      <c r="AD593" s="1">
        <f t="shared" si="91"/>
        <v>42850</v>
      </c>
      <c r="AE593">
        <f t="shared" si="93"/>
        <v>1.2513826228198487E-2</v>
      </c>
      <c r="AF593" s="33">
        <f t="shared" si="88"/>
        <v>2.4846319628732725E-4</v>
      </c>
      <c r="AG593" s="32">
        <f t="shared" si="87"/>
        <v>7.6699581097911445</v>
      </c>
    </row>
    <row r="594" spans="2:33" x14ac:dyDescent="0.25">
      <c r="B594" s="1">
        <v>42851</v>
      </c>
      <c r="C594">
        <f>ASURB.MX!H582</f>
        <v>5.5986198506628466E-3</v>
      </c>
      <c r="D594">
        <f t="shared" ref="D594:D657" si="95">$H$14+(C593^2)*$I$14+$J$14*(D593)</f>
        <v>2.3690489428846096E-4</v>
      </c>
      <c r="E594" s="32">
        <f t="shared" si="94"/>
        <v>8.2155432323043609</v>
      </c>
      <c r="P594" s="1">
        <f t="shared" si="90"/>
        <v>42851</v>
      </c>
      <c r="Q594">
        <f t="shared" si="92"/>
        <v>5.5986198506628466E-3</v>
      </c>
      <c r="R594" s="33">
        <f t="shared" si="89"/>
        <v>2.1105621264058889E-4</v>
      </c>
      <c r="S594" s="32">
        <f t="shared" ref="S594:S657" si="96">-LN(R594)-((Q594^2)/R594)</f>
        <v>8.3148732723982608</v>
      </c>
      <c r="AD594" s="1">
        <f t="shared" si="91"/>
        <v>42851</v>
      </c>
      <c r="AE594">
        <f t="shared" si="93"/>
        <v>5.5986198506628466E-3</v>
      </c>
      <c r="AF594" s="33">
        <f t="shared" si="88"/>
        <v>2.352846327994624E-4</v>
      </c>
      <c r="AG594" s="32">
        <f t="shared" ref="AG594:AG657" si="97">-LN(AF594)-((AE594^2)/AF594)</f>
        <v>8.2214948901805744</v>
      </c>
    </row>
    <row r="595" spans="2:33" x14ac:dyDescent="0.25">
      <c r="B595" s="1">
        <v>42852</v>
      </c>
      <c r="C595">
        <f>ASURB.MX!H583</f>
        <v>-5.3460512238031905E-3</v>
      </c>
      <c r="D595">
        <f t="shared" si="95"/>
        <v>2.1029209556628367E-4</v>
      </c>
      <c r="E595" s="32">
        <f t="shared" si="94"/>
        <v>8.3311056066073377</v>
      </c>
      <c r="P595" s="1">
        <f t="shared" si="90"/>
        <v>42852</v>
      </c>
      <c r="Q595">
        <f t="shared" si="92"/>
        <v>-5.3460512238031905E-3</v>
      </c>
      <c r="R595" s="33">
        <f t="shared" si="89"/>
        <v>2.2546862407764404E-4</v>
      </c>
      <c r="S595" s="32">
        <f t="shared" si="96"/>
        <v>8.2705701649873173</v>
      </c>
      <c r="AD595" s="1">
        <f t="shared" si="91"/>
        <v>42852</v>
      </c>
      <c r="AE595">
        <f t="shared" si="93"/>
        <v>-5.3460512238031905E-3</v>
      </c>
      <c r="AF595" s="33">
        <f t="shared" ref="AF595:AF658" si="98">$AJ$14+$AK$14*(AE594^2)+$AL$14*(AE593^2)+$AM$14*(AF594)</f>
        <v>2.1277353492803977E-4</v>
      </c>
      <c r="AG595" s="32">
        <f t="shared" si="97"/>
        <v>8.3209597186208164</v>
      </c>
    </row>
    <row r="596" spans="2:33" x14ac:dyDescent="0.25">
      <c r="B596" s="1">
        <v>42853</v>
      </c>
      <c r="C596">
        <f>ASURB.MX!H584</f>
        <v>2.5226551383126317E-3</v>
      </c>
      <c r="D596">
        <f t="shared" si="95"/>
        <v>1.923101356652576E-4</v>
      </c>
      <c r="E596" s="32">
        <f t="shared" si="94"/>
        <v>8.5233099171071842</v>
      </c>
      <c r="P596" s="1">
        <f t="shared" si="90"/>
        <v>42853</v>
      </c>
      <c r="Q596">
        <f t="shared" si="92"/>
        <v>2.5226551383126317E-3</v>
      </c>
      <c r="R596" s="33">
        <f t="shared" ref="R596:R659" si="99">$V$14+$W$14*(Q595^2)+$X$14*(R595)+$Y$14*(R594)</f>
        <v>1.9023670065793238E-4</v>
      </c>
      <c r="S596" s="32">
        <f t="shared" si="96"/>
        <v>8.5337895163926554</v>
      </c>
      <c r="AD596" s="1">
        <f t="shared" si="91"/>
        <v>42853</v>
      </c>
      <c r="AE596">
        <f t="shared" si="93"/>
        <v>2.5226551383126317E-3</v>
      </c>
      <c r="AF596" s="33">
        <f t="shared" si="98"/>
        <v>1.9610043852335223E-4</v>
      </c>
      <c r="AG596" s="32">
        <f t="shared" si="97"/>
        <v>8.5044319071745349</v>
      </c>
    </row>
    <row r="597" spans="2:33" x14ac:dyDescent="0.25">
      <c r="B597" s="1">
        <v>42857</v>
      </c>
      <c r="C597">
        <f>ASURB.MX!H585</f>
        <v>6.8324568462384716E-2</v>
      </c>
      <c r="D597">
        <f t="shared" si="95"/>
        <v>1.7769515096038236E-4</v>
      </c>
      <c r="E597" s="32">
        <f t="shared" si="94"/>
        <v>-17.635656498290444</v>
      </c>
      <c r="P597" s="1">
        <f t="shared" si="90"/>
        <v>42857</v>
      </c>
      <c r="Q597">
        <f t="shared" si="92"/>
        <v>6.8324568462384716E-2</v>
      </c>
      <c r="R597" s="33">
        <f t="shared" si="99"/>
        <v>1.9188661382662695E-4</v>
      </c>
      <c r="S597" s="32">
        <f t="shared" si="96"/>
        <v>-15.769545813718915</v>
      </c>
      <c r="AD597" s="1">
        <f t="shared" si="91"/>
        <v>42857</v>
      </c>
      <c r="AE597">
        <f t="shared" si="93"/>
        <v>6.8324568462384716E-2</v>
      </c>
      <c r="AF597" s="33">
        <f t="shared" si="98"/>
        <v>1.8167129033336082E-4</v>
      </c>
      <c r="AG597" s="32">
        <f t="shared" si="97"/>
        <v>-17.082804978676116</v>
      </c>
    </row>
    <row r="598" spans="2:33" x14ac:dyDescent="0.25">
      <c r="B598" s="1">
        <v>42858</v>
      </c>
      <c r="C598">
        <f>ASURB.MX!H586</f>
        <v>-3.8974087893814818E-2</v>
      </c>
      <c r="D598">
        <f t="shared" si="95"/>
        <v>7.3268552527894801E-4</v>
      </c>
      <c r="E598" s="32">
        <f t="shared" si="94"/>
        <v>5.1456268702632535</v>
      </c>
      <c r="P598" s="1">
        <f t="shared" si="90"/>
        <v>42858</v>
      </c>
      <c r="Q598">
        <f t="shared" si="92"/>
        <v>-3.8974087893814818E-2</v>
      </c>
      <c r="R598" s="33">
        <f t="shared" si="99"/>
        <v>8.3118207712919406E-4</v>
      </c>
      <c r="S598" s="32">
        <f t="shared" si="96"/>
        <v>5.2651685613772292</v>
      </c>
      <c r="AD598" s="1">
        <f t="shared" si="91"/>
        <v>42858</v>
      </c>
      <c r="AE598">
        <f t="shared" si="93"/>
        <v>-3.8974087893814818E-2</v>
      </c>
      <c r="AF598" s="33">
        <f t="shared" si="98"/>
        <v>6.5194589915905008E-4</v>
      </c>
      <c r="AG598" s="32">
        <f t="shared" si="97"/>
        <v>5.0056324461713757</v>
      </c>
    </row>
    <row r="599" spans="2:33" x14ac:dyDescent="0.25">
      <c r="B599" s="1">
        <v>42859</v>
      </c>
      <c r="C599">
        <f>ASURB.MX!H587</f>
        <v>-6.2172009918228287E-3</v>
      </c>
      <c r="D599">
        <f t="shared" si="95"/>
        <v>7.1924097340366508E-4</v>
      </c>
      <c r="E599" s="32">
        <f t="shared" si="94"/>
        <v>7.183571911279798</v>
      </c>
      <c r="P599" s="1">
        <f t="shared" si="90"/>
        <v>42859</v>
      </c>
      <c r="Q599">
        <f t="shared" si="92"/>
        <v>-6.2172009918228287E-3</v>
      </c>
      <c r="R599" s="33">
        <f t="shared" si="99"/>
        <v>4.4298463264959883E-4</v>
      </c>
      <c r="S599" s="32">
        <f t="shared" si="96"/>
        <v>7.6347183015367976</v>
      </c>
      <c r="AD599" s="1">
        <f t="shared" si="91"/>
        <v>42859</v>
      </c>
      <c r="AE599">
        <f t="shared" si="93"/>
        <v>-6.2172009918228287E-3</v>
      </c>
      <c r="AF599" s="33">
        <f t="shared" si="98"/>
        <v>6.6952125946916801E-4</v>
      </c>
      <c r="AG599" s="32">
        <f t="shared" si="97"/>
        <v>7.2512144638895064</v>
      </c>
    </row>
    <row r="600" spans="2:33" x14ac:dyDescent="0.25">
      <c r="B600" s="1">
        <v>42860</v>
      </c>
      <c r="C600">
        <f>ASURB.MX!H588</f>
        <v>3.1608516174418615E-2</v>
      </c>
      <c r="D600">
        <f t="shared" si="95"/>
        <v>5.310177917281474E-4</v>
      </c>
      <c r="E600" s="32">
        <f t="shared" si="94"/>
        <v>5.6592370274315389</v>
      </c>
      <c r="P600" s="1">
        <f t="shared" si="90"/>
        <v>42860</v>
      </c>
      <c r="Q600">
        <f t="shared" si="92"/>
        <v>3.1608516174418615E-2</v>
      </c>
      <c r="R600" s="33">
        <f t="shared" si="99"/>
        <v>5.4851990131297979E-4</v>
      </c>
      <c r="S600" s="32">
        <f t="shared" si="96"/>
        <v>5.6868429745609497</v>
      </c>
      <c r="AD600" s="1">
        <f t="shared" si="91"/>
        <v>42860</v>
      </c>
      <c r="AE600">
        <f t="shared" si="93"/>
        <v>3.1608516174418615E-2</v>
      </c>
      <c r="AF600" s="33">
        <f t="shared" si="98"/>
        <v>5.2965037336607547E-4</v>
      </c>
      <c r="AG600" s="32">
        <f t="shared" si="97"/>
        <v>5.6569579554354119</v>
      </c>
    </row>
    <row r="601" spans="2:33" x14ac:dyDescent="0.25">
      <c r="B601" s="1">
        <v>42863</v>
      </c>
      <c r="C601">
        <f>ASURB.MX!H589</f>
        <v>-1.2427147495362875E-2</v>
      </c>
      <c r="D601">
        <f t="shared" si="95"/>
        <v>5.2254185942050228E-4</v>
      </c>
      <c r="E601" s="32">
        <f t="shared" si="94"/>
        <v>7.261261686423695</v>
      </c>
      <c r="P601" s="1">
        <f t="shared" si="90"/>
        <v>42863</v>
      </c>
      <c r="Q601">
        <f t="shared" si="92"/>
        <v>-1.2427147495362875E-2</v>
      </c>
      <c r="R601" s="33">
        <f t="shared" si="99"/>
        <v>4.8179691421061405E-4</v>
      </c>
      <c r="S601" s="32">
        <f t="shared" si="96"/>
        <v>7.3174503383033107</v>
      </c>
      <c r="AD601" s="1">
        <f t="shared" si="91"/>
        <v>42863</v>
      </c>
      <c r="AE601">
        <f t="shared" si="93"/>
        <v>-1.2427147495362875E-2</v>
      </c>
      <c r="AF601" s="33">
        <f t="shared" si="98"/>
        <v>5.2687521495634244E-4</v>
      </c>
      <c r="AG601" s="32">
        <f t="shared" si="97"/>
        <v>7.255433783283987</v>
      </c>
    </row>
    <row r="602" spans="2:33" x14ac:dyDescent="0.25">
      <c r="B602" s="1">
        <v>42864</v>
      </c>
      <c r="C602">
        <f>ASURB.MX!H590</f>
        <v>-2.525563959953187E-3</v>
      </c>
      <c r="D602">
        <f t="shared" si="95"/>
        <v>4.1460943432227316E-4</v>
      </c>
      <c r="E602" s="32">
        <f t="shared" si="94"/>
        <v>7.7727893092641764</v>
      </c>
      <c r="P602" s="1">
        <f t="shared" si="90"/>
        <v>42864</v>
      </c>
      <c r="Q602">
        <f t="shared" si="92"/>
        <v>-2.525563959953187E-3</v>
      </c>
      <c r="R602" s="33">
        <f t="shared" si="99"/>
        <v>4.1421592213564812E-4</v>
      </c>
      <c r="S602" s="32">
        <f t="shared" si="96"/>
        <v>7.7737242599880085</v>
      </c>
      <c r="AD602" s="1">
        <f t="shared" si="91"/>
        <v>42864</v>
      </c>
      <c r="AE602">
        <f t="shared" si="93"/>
        <v>-2.525563959953187E-3</v>
      </c>
      <c r="AF602" s="33">
        <f t="shared" si="98"/>
        <v>4.3774485781874253E-4</v>
      </c>
      <c r="AG602" s="32">
        <f t="shared" si="97"/>
        <v>7.7193031212765089</v>
      </c>
    </row>
    <row r="603" spans="2:33" x14ac:dyDescent="0.25">
      <c r="B603" s="1">
        <v>42865</v>
      </c>
      <c r="C603">
        <f>ASURB.MX!H591</f>
        <v>1.7837328017936901E-2</v>
      </c>
      <c r="D603">
        <f t="shared" si="95"/>
        <v>3.2510512319816067E-4</v>
      </c>
      <c r="E603" s="32">
        <f t="shared" si="94"/>
        <v>7.052693079585203</v>
      </c>
      <c r="P603" s="1">
        <f t="shared" si="90"/>
        <v>42865</v>
      </c>
      <c r="Q603">
        <f t="shared" si="92"/>
        <v>1.7837328017936901E-2</v>
      </c>
      <c r="R603" s="33">
        <f t="shared" si="99"/>
        <v>3.5106570623424243E-4</v>
      </c>
      <c r="S603" s="32">
        <f t="shared" si="96"/>
        <v>7.048238803294141</v>
      </c>
      <c r="AD603" s="1">
        <f t="shared" si="91"/>
        <v>42865</v>
      </c>
      <c r="AE603">
        <f t="shared" si="93"/>
        <v>1.7837328017936901E-2</v>
      </c>
      <c r="AF603" s="33">
        <f t="shared" si="98"/>
        <v>3.5758927083885282E-4</v>
      </c>
      <c r="AG603" s="32">
        <f t="shared" si="97"/>
        <v>7.0463609287447904</v>
      </c>
    </row>
    <row r="604" spans="2:33" x14ac:dyDescent="0.25">
      <c r="B604" s="1">
        <v>42866</v>
      </c>
      <c r="C604">
        <f>ASURB.MX!H592</f>
        <v>-3.0289542697365994E-2</v>
      </c>
      <c r="D604">
        <f t="shared" si="95"/>
        <v>3.0352072347584975E-4</v>
      </c>
      <c r="E604" s="32">
        <f t="shared" si="94"/>
        <v>5.0773464814368001</v>
      </c>
      <c r="P604" s="1">
        <f t="shared" si="90"/>
        <v>42866</v>
      </c>
      <c r="Q604">
        <f t="shared" si="92"/>
        <v>-3.0289542697365994E-2</v>
      </c>
      <c r="R604" s="33">
        <f t="shared" si="99"/>
        <v>3.5277320489925329E-4</v>
      </c>
      <c r="S604" s="32">
        <f t="shared" si="96"/>
        <v>5.3489876730348582</v>
      </c>
      <c r="AD604" s="1">
        <f t="shared" si="91"/>
        <v>42866</v>
      </c>
      <c r="AE604">
        <f t="shared" si="93"/>
        <v>-3.0289542697365994E-2</v>
      </c>
      <c r="AF604" s="33">
        <f t="shared" si="98"/>
        <v>3.3139124789966076E-4</v>
      </c>
      <c r="AG604" s="32">
        <f t="shared" si="97"/>
        <v>5.2437116865800606</v>
      </c>
    </row>
    <row r="605" spans="2:33" x14ac:dyDescent="0.25">
      <c r="B605" s="1">
        <v>42867</v>
      </c>
      <c r="C605">
        <f>ASURB.MX!H593</f>
        <v>-1.9668040631880011E-2</v>
      </c>
      <c r="D605">
        <f t="shared" si="95"/>
        <v>3.6179791966701948E-4</v>
      </c>
      <c r="E605" s="32">
        <f t="shared" si="94"/>
        <v>6.8552316819740788</v>
      </c>
      <c r="P605" s="1">
        <f t="shared" si="90"/>
        <v>42867</v>
      </c>
      <c r="Q605">
        <f t="shared" si="92"/>
        <v>-1.9668040631880011E-2</v>
      </c>
      <c r="R605" s="33">
        <f t="shared" si="99"/>
        <v>4.0314020615212962E-4</v>
      </c>
      <c r="S605" s="32">
        <f t="shared" si="96"/>
        <v>6.856679530195338</v>
      </c>
      <c r="AD605" s="1">
        <f t="shared" si="91"/>
        <v>42867</v>
      </c>
      <c r="AE605">
        <f t="shared" si="93"/>
        <v>-1.9668040631880011E-2</v>
      </c>
      <c r="AF605" s="33">
        <f t="shared" si="98"/>
        <v>3.7412341072342291E-4</v>
      </c>
      <c r="AG605" s="32">
        <f t="shared" si="97"/>
        <v>6.8569563384556247</v>
      </c>
    </row>
    <row r="606" spans="2:33" x14ac:dyDescent="0.25">
      <c r="B606" s="1">
        <v>42870</v>
      </c>
      <c r="C606">
        <f>ASURB.MX!H594</f>
        <v>3.3281214026395917E-3</v>
      </c>
      <c r="D606">
        <f t="shared" si="95"/>
        <v>3.3616876316736716E-4</v>
      </c>
      <c r="E606" s="32">
        <f t="shared" si="94"/>
        <v>7.9649483494637829</v>
      </c>
      <c r="P606" s="1">
        <f t="shared" si="90"/>
        <v>42870</v>
      </c>
      <c r="Q606">
        <f t="shared" si="92"/>
        <v>3.3281214026395917E-3</v>
      </c>
      <c r="R606" s="33">
        <f t="shared" si="99"/>
        <v>3.3351972762596816E-4</v>
      </c>
      <c r="S606" s="32">
        <f t="shared" si="96"/>
        <v>7.9725979356466166</v>
      </c>
      <c r="AD606" s="1">
        <f t="shared" si="91"/>
        <v>42870</v>
      </c>
      <c r="AE606">
        <f t="shared" si="93"/>
        <v>3.3281214026395917E-3</v>
      </c>
      <c r="AF606" s="33">
        <f t="shared" si="98"/>
        <v>3.5050910710662407E-4</v>
      </c>
      <c r="AG606" s="32">
        <f t="shared" si="97"/>
        <v>7.9245230005151859</v>
      </c>
    </row>
    <row r="607" spans="2:33" x14ac:dyDescent="0.25">
      <c r="B607" s="1">
        <v>42871</v>
      </c>
      <c r="C607">
        <f>ASURB.MX!H595</f>
        <v>4.3100538643710733E-3</v>
      </c>
      <c r="D607">
        <f t="shared" si="95"/>
        <v>2.7365962136984207E-4</v>
      </c>
      <c r="E607" s="32">
        <f t="shared" si="94"/>
        <v>8.1357434746641655</v>
      </c>
      <c r="P607" s="1">
        <f t="shared" si="90"/>
        <v>42871</v>
      </c>
      <c r="Q607">
        <f t="shared" si="92"/>
        <v>4.3100538643710733E-3</v>
      </c>
      <c r="R607" s="33">
        <f t="shared" si="99"/>
        <v>3.018427018454293E-4</v>
      </c>
      <c r="S607" s="32">
        <f t="shared" si="96"/>
        <v>8.0440606733195956</v>
      </c>
      <c r="AD607" s="1">
        <f t="shared" si="91"/>
        <v>42871</v>
      </c>
      <c r="AE607">
        <f t="shared" si="93"/>
        <v>4.3100538643710733E-3</v>
      </c>
      <c r="AF607" s="33">
        <f t="shared" si="98"/>
        <v>2.9456638199681841E-4</v>
      </c>
      <c r="AG607" s="32">
        <f t="shared" si="97"/>
        <v>8.0669420726679739</v>
      </c>
    </row>
    <row r="608" spans="2:33" x14ac:dyDescent="0.25">
      <c r="B608" s="1">
        <v>42872</v>
      </c>
      <c r="C608">
        <f>ASURB.MX!H596</f>
        <v>-6.8884329046932473E-3</v>
      </c>
      <c r="D608">
        <f t="shared" si="95"/>
        <v>2.3311785584132616E-4</v>
      </c>
      <c r="E608" s="32">
        <f t="shared" si="94"/>
        <v>8.1604191228972098</v>
      </c>
      <c r="P608" s="1">
        <f t="shared" si="90"/>
        <v>42872</v>
      </c>
      <c r="Q608">
        <f t="shared" si="92"/>
        <v>-6.8884329046932473E-3</v>
      </c>
      <c r="R608" s="33">
        <f t="shared" si="99"/>
        <v>2.6220611442916364E-4</v>
      </c>
      <c r="S608" s="32">
        <f t="shared" si="96"/>
        <v>8.0654132241105145</v>
      </c>
      <c r="AD608" s="1">
        <f t="shared" si="91"/>
        <v>42872</v>
      </c>
      <c r="AE608">
        <f t="shared" si="93"/>
        <v>-6.8884329046932473E-3</v>
      </c>
      <c r="AF608" s="33">
        <f t="shared" si="98"/>
        <v>2.5461372462463156E-4</v>
      </c>
      <c r="AG608" s="32">
        <f t="shared" si="97"/>
        <v>8.0894002403456131</v>
      </c>
    </row>
    <row r="609" spans="2:33" x14ac:dyDescent="0.25">
      <c r="B609" s="1">
        <v>42873</v>
      </c>
      <c r="C609">
        <f>ASURB.MX!H597</f>
        <v>-1.2851421279092853E-2</v>
      </c>
      <c r="D609">
        <f t="shared" si="95"/>
        <v>2.0973175755736084E-4</v>
      </c>
      <c r="E609" s="32">
        <f t="shared" si="94"/>
        <v>7.6822037422050915</v>
      </c>
      <c r="P609" s="1">
        <f t="shared" si="90"/>
        <v>42873</v>
      </c>
      <c r="Q609">
        <f t="shared" si="92"/>
        <v>-1.2851421279092853E-2</v>
      </c>
      <c r="R609" s="33">
        <f t="shared" si="99"/>
        <v>2.4557187760123776E-4</v>
      </c>
      <c r="S609" s="32">
        <f t="shared" si="96"/>
        <v>7.6393722470153502</v>
      </c>
      <c r="AD609" s="1">
        <f t="shared" si="91"/>
        <v>42873</v>
      </c>
      <c r="AE609">
        <f t="shared" si="93"/>
        <v>-1.2851421279092853E-2</v>
      </c>
      <c r="AF609" s="33">
        <f t="shared" si="98"/>
        <v>2.2850606468393682E-4</v>
      </c>
      <c r="AG609" s="32">
        <f t="shared" si="97"/>
        <v>7.6611703647878491</v>
      </c>
    </row>
    <row r="610" spans="2:33" x14ac:dyDescent="0.25">
      <c r="B610" s="1">
        <v>42874</v>
      </c>
      <c r="C610">
        <f>ASURB.MX!H598</f>
        <v>1.35729865301072E-2</v>
      </c>
      <c r="D610">
        <f t="shared" si="95"/>
        <v>2.0848200007197171E-4</v>
      </c>
      <c r="E610" s="32">
        <f t="shared" si="94"/>
        <v>7.5920038028132044</v>
      </c>
      <c r="P610" s="1">
        <f t="shared" si="90"/>
        <v>42874</v>
      </c>
      <c r="Q610">
        <f t="shared" si="92"/>
        <v>1.35729865301072E-2</v>
      </c>
      <c r="R610" s="33">
        <f t="shared" si="99"/>
        <v>2.3914748521180923E-4</v>
      </c>
      <c r="S610" s="32">
        <f t="shared" si="96"/>
        <v>7.5680855472841264</v>
      </c>
      <c r="AD610" s="1">
        <f t="shared" si="91"/>
        <v>42874</v>
      </c>
      <c r="AE610">
        <f t="shared" si="93"/>
        <v>1.35729865301072E-2</v>
      </c>
      <c r="AF610" s="33">
        <f t="shared" si="98"/>
        <v>2.2163901550192191E-4</v>
      </c>
      <c r="AG610" s="32">
        <f t="shared" si="97"/>
        <v>7.5832622989529739</v>
      </c>
    </row>
    <row r="611" spans="2:33" x14ac:dyDescent="0.25">
      <c r="B611" s="1">
        <v>42877</v>
      </c>
      <c r="C611">
        <f>ASURB.MX!H599</f>
        <v>-6.4563306924194999E-3</v>
      </c>
      <c r="D611">
        <f t="shared" si="95"/>
        <v>2.0996280516051634E-4</v>
      </c>
      <c r="E611" s="32">
        <f t="shared" si="94"/>
        <v>8.2700487785850356</v>
      </c>
      <c r="P611" s="1">
        <f t="shared" si="90"/>
        <v>42877</v>
      </c>
      <c r="Q611">
        <f t="shared" si="92"/>
        <v>-6.4563306924194999E-3</v>
      </c>
      <c r="R611" s="33">
        <f t="shared" si="99"/>
        <v>2.3221636785047988E-4</v>
      </c>
      <c r="S611" s="32">
        <f t="shared" si="96"/>
        <v>8.1883351098980981</v>
      </c>
      <c r="AD611" s="1">
        <f t="shared" si="91"/>
        <v>42877</v>
      </c>
      <c r="AE611">
        <f t="shared" si="93"/>
        <v>-6.4563306924194999E-3</v>
      </c>
      <c r="AF611" s="33">
        <f t="shared" si="98"/>
        <v>2.1860619167734293E-4</v>
      </c>
      <c r="AG611" s="32">
        <f t="shared" si="97"/>
        <v>8.2375569320854627</v>
      </c>
    </row>
    <row r="612" spans="2:33" x14ac:dyDescent="0.25">
      <c r="B612" s="1">
        <v>42878</v>
      </c>
      <c r="C612">
        <f>ASURB.MX!H600</f>
        <v>1.4633586488667315E-2</v>
      </c>
      <c r="D612">
        <f t="shared" si="95"/>
        <v>1.9367902717247303E-4</v>
      </c>
      <c r="E612" s="32">
        <f t="shared" si="94"/>
        <v>7.4436549785991772</v>
      </c>
      <c r="P612" s="1">
        <f t="shared" si="90"/>
        <v>42878</v>
      </c>
      <c r="Q612">
        <f t="shared" si="92"/>
        <v>1.4633586488667315E-2</v>
      </c>
      <c r="R612" s="33">
        <f t="shared" si="99"/>
        <v>2.0798247640708384E-4</v>
      </c>
      <c r="S612" s="32">
        <f t="shared" si="96"/>
        <v>7.448441844886565</v>
      </c>
      <c r="AD612" s="1">
        <f t="shared" si="91"/>
        <v>42878</v>
      </c>
      <c r="AE612">
        <f t="shared" si="93"/>
        <v>1.4633586488667315E-2</v>
      </c>
      <c r="AF612" s="33">
        <f t="shared" si="98"/>
        <v>2.0169800323735525E-4</v>
      </c>
      <c r="AG612" s="32">
        <f t="shared" si="97"/>
        <v>7.4470435567195032</v>
      </c>
    </row>
    <row r="613" spans="2:33" x14ac:dyDescent="0.25">
      <c r="B613" s="1">
        <v>42879</v>
      </c>
      <c r="C613">
        <f>ASURB.MX!H601</f>
        <v>1.7455270038823002E-2</v>
      </c>
      <c r="D613">
        <f t="shared" si="95"/>
        <v>2.037704855246724E-4</v>
      </c>
      <c r="E613" s="32">
        <f t="shared" si="94"/>
        <v>7.0032729737955117</v>
      </c>
      <c r="P613" s="1">
        <f t="shared" si="90"/>
        <v>42879</v>
      </c>
      <c r="Q613">
        <f t="shared" si="92"/>
        <v>1.7455270038823002E-2</v>
      </c>
      <c r="R613" s="33">
        <f t="shared" si="99"/>
        <v>2.2645066482497803E-4</v>
      </c>
      <c r="S613" s="32">
        <f t="shared" si="96"/>
        <v>7.0474963352405178</v>
      </c>
      <c r="AD613" s="1">
        <f t="shared" si="91"/>
        <v>42879</v>
      </c>
      <c r="AE613">
        <f t="shared" si="93"/>
        <v>1.7455270038823002E-2</v>
      </c>
      <c r="AF613" s="33">
        <f t="shared" si="98"/>
        <v>2.0717440951290524E-4</v>
      </c>
      <c r="AG613" s="32">
        <f t="shared" si="97"/>
        <v>7.0112734637062903</v>
      </c>
    </row>
    <row r="614" spans="2:33" x14ac:dyDescent="0.25">
      <c r="B614" s="1">
        <v>42880</v>
      </c>
      <c r="C614">
        <f>ASURB.MX!H602</f>
        <v>-1.0354595018997513E-2</v>
      </c>
      <c r="D614">
        <f t="shared" si="95"/>
        <v>2.2142963121891563E-4</v>
      </c>
      <c r="E614" s="32">
        <f t="shared" si="94"/>
        <v>7.9311993406765255</v>
      </c>
      <c r="P614" s="1">
        <f t="shared" si="90"/>
        <v>42880</v>
      </c>
      <c r="Q614">
        <f t="shared" si="92"/>
        <v>-1.0354595018997513E-2</v>
      </c>
      <c r="R614" s="33">
        <f t="shared" si="99"/>
        <v>2.2763889663596866E-4</v>
      </c>
      <c r="S614" s="32">
        <f t="shared" si="96"/>
        <v>7.9167512113676697</v>
      </c>
      <c r="AD614" s="1">
        <f t="shared" si="91"/>
        <v>42880</v>
      </c>
      <c r="AE614">
        <f t="shared" si="93"/>
        <v>-1.0354595018997513E-2</v>
      </c>
      <c r="AF614" s="33">
        <f t="shared" si="98"/>
        <v>2.2049906328745474E-4</v>
      </c>
      <c r="AG614" s="32">
        <f t="shared" si="97"/>
        <v>7.9333672541465132</v>
      </c>
    </row>
    <row r="615" spans="2:33" x14ac:dyDescent="0.25">
      <c r="B615" s="1">
        <v>42881</v>
      </c>
      <c r="C615">
        <f>ASURB.MX!H603</f>
        <v>2.3193219642004175E-3</v>
      </c>
      <c r="D615">
        <f t="shared" si="95"/>
        <v>2.0922065149478236E-4</v>
      </c>
      <c r="E615" s="32">
        <f t="shared" si="94"/>
        <v>8.4464101991945171</v>
      </c>
      <c r="P615" s="1">
        <f t="shared" si="90"/>
        <v>42881</v>
      </c>
      <c r="Q615">
        <f t="shared" si="92"/>
        <v>2.3193219642004175E-3</v>
      </c>
      <c r="R615" s="33">
        <f t="shared" si="99"/>
        <v>2.0991974618840022E-4</v>
      </c>
      <c r="S615" s="32">
        <f t="shared" si="96"/>
        <v>8.4431599712926531</v>
      </c>
      <c r="AD615" s="1">
        <f t="shared" si="91"/>
        <v>42881</v>
      </c>
      <c r="AE615">
        <f t="shared" si="93"/>
        <v>2.3193219642004175E-3</v>
      </c>
      <c r="AF615" s="33">
        <f t="shared" si="98"/>
        <v>2.0983445742975249E-4</v>
      </c>
      <c r="AG615" s="32">
        <f t="shared" si="97"/>
        <v>8.4435559304790733</v>
      </c>
    </row>
    <row r="616" spans="2:33" x14ac:dyDescent="0.25">
      <c r="B616" s="1">
        <v>42884</v>
      </c>
      <c r="C616">
        <f>ASURB.MX!H604</f>
        <v>-4.633124292478313E-4</v>
      </c>
      <c r="D616">
        <f t="shared" si="95"/>
        <v>1.8878937619416609E-4</v>
      </c>
      <c r="E616" s="32">
        <f t="shared" si="94"/>
        <v>8.5737415501115013</v>
      </c>
      <c r="P616" s="1">
        <f t="shared" si="90"/>
        <v>42884</v>
      </c>
      <c r="Q616">
        <f t="shared" si="92"/>
        <v>-4.633124292478313E-4</v>
      </c>
      <c r="R616" s="33">
        <f t="shared" si="99"/>
        <v>1.9464340556595152E-4</v>
      </c>
      <c r="S616" s="32">
        <f t="shared" si="96"/>
        <v>8.5432385338236898</v>
      </c>
      <c r="AD616" s="1">
        <f t="shared" si="91"/>
        <v>42884</v>
      </c>
      <c r="AE616">
        <f t="shared" si="93"/>
        <v>-4.633124292478313E-4</v>
      </c>
      <c r="AF616" s="33">
        <f t="shared" si="98"/>
        <v>1.9156808311866937E-4</v>
      </c>
      <c r="AG616" s="32">
        <f t="shared" si="97"/>
        <v>8.5591467538522181</v>
      </c>
    </row>
    <row r="617" spans="2:33" x14ac:dyDescent="0.25">
      <c r="B617" s="1">
        <v>42885</v>
      </c>
      <c r="C617">
        <f>ASURB.MX!H605</f>
        <v>-8.2691469697766945E-3</v>
      </c>
      <c r="D617">
        <f t="shared" si="95"/>
        <v>1.7461568305535239E-4</v>
      </c>
      <c r="E617" s="32">
        <f t="shared" si="94"/>
        <v>8.261327161190529</v>
      </c>
      <c r="P617" s="1">
        <f t="shared" si="90"/>
        <v>42885</v>
      </c>
      <c r="Q617">
        <f t="shared" si="92"/>
        <v>-8.2691469697766945E-3</v>
      </c>
      <c r="R617" s="33">
        <f t="shared" si="99"/>
        <v>1.8292864999477828E-4</v>
      </c>
      <c r="S617" s="32">
        <f t="shared" si="96"/>
        <v>8.2326140316485148</v>
      </c>
      <c r="AD617" s="1">
        <f t="shared" si="91"/>
        <v>42885</v>
      </c>
      <c r="AE617">
        <f t="shared" si="93"/>
        <v>-8.2691469697766945E-3</v>
      </c>
      <c r="AF617" s="33">
        <f t="shared" si="98"/>
        <v>1.7773758965983742E-4</v>
      </c>
      <c r="AG617" s="32">
        <f t="shared" si="97"/>
        <v>8.2504846394271212</v>
      </c>
    </row>
    <row r="618" spans="2:33" x14ac:dyDescent="0.25">
      <c r="B618" s="1">
        <v>42886</v>
      </c>
      <c r="C618">
        <f>ASURB.MX!H606</f>
        <v>1.0257626459426326E-2</v>
      </c>
      <c r="D618">
        <f t="shared" si="95"/>
        <v>1.7347355273550748E-4</v>
      </c>
      <c r="E618" s="32">
        <f t="shared" si="94"/>
        <v>8.0529439518747239</v>
      </c>
      <c r="P618" s="1">
        <f t="shared" si="90"/>
        <v>42886</v>
      </c>
      <c r="Q618">
        <f t="shared" si="92"/>
        <v>1.0257626459426326E-2</v>
      </c>
      <c r="R618" s="33">
        <f t="shared" si="99"/>
        <v>1.8321054180887793E-4</v>
      </c>
      <c r="S618" s="32">
        <f t="shared" si="96"/>
        <v>8.0305686348543723</v>
      </c>
      <c r="AD618" s="1">
        <f t="shared" si="91"/>
        <v>42886</v>
      </c>
      <c r="AE618">
        <f t="shared" si="93"/>
        <v>1.0257626459426326E-2</v>
      </c>
      <c r="AF618" s="33">
        <f t="shared" si="98"/>
        <v>1.7469878139562441E-4</v>
      </c>
      <c r="AG618" s="32">
        <f t="shared" si="97"/>
        <v>8.0501597688566733</v>
      </c>
    </row>
    <row r="619" spans="2:33" x14ac:dyDescent="0.25">
      <c r="B619" s="1">
        <v>42887</v>
      </c>
      <c r="C619">
        <f>ASURB.MX!H607</f>
        <v>-1.4666453508127814E-2</v>
      </c>
      <c r="D619">
        <f t="shared" si="95"/>
        <v>1.7717854425358513E-4</v>
      </c>
      <c r="E619" s="32">
        <f t="shared" si="94"/>
        <v>7.4242955719347918</v>
      </c>
      <c r="P619" s="1">
        <f t="shared" si="90"/>
        <v>42887</v>
      </c>
      <c r="Q619">
        <f t="shared" si="92"/>
        <v>-1.4666453508127814E-2</v>
      </c>
      <c r="R619" s="33">
        <f t="shared" si="99"/>
        <v>1.8205385147354637E-4</v>
      </c>
      <c r="S619" s="32">
        <f t="shared" si="96"/>
        <v>7.4296628046078093</v>
      </c>
      <c r="AD619" s="1">
        <f t="shared" si="91"/>
        <v>42887</v>
      </c>
      <c r="AE619">
        <f t="shared" si="93"/>
        <v>-1.4666453508127814E-2</v>
      </c>
      <c r="AF619" s="33">
        <f t="shared" si="98"/>
        <v>1.7628585003013294E-4</v>
      </c>
      <c r="AG619" s="32">
        <f t="shared" si="97"/>
        <v>7.4231988297008904</v>
      </c>
    </row>
    <row r="620" spans="2:33" x14ac:dyDescent="0.25">
      <c r="B620" s="1">
        <v>42888</v>
      </c>
      <c r="C620">
        <f>ASURB.MX!H608</f>
        <v>9.6739414629021785E-3</v>
      </c>
      <c r="D620">
        <f t="shared" si="95"/>
        <v>1.9294554811077636E-4</v>
      </c>
      <c r="E620" s="32">
        <f t="shared" si="94"/>
        <v>8.0680685821623612</v>
      </c>
      <c r="P620" s="1">
        <f t="shared" si="90"/>
        <v>42888</v>
      </c>
      <c r="Q620">
        <f t="shared" si="92"/>
        <v>9.6739414629021785E-3</v>
      </c>
      <c r="R620" s="33">
        <f t="shared" si="99"/>
        <v>1.9762488068447058E-4</v>
      </c>
      <c r="S620" s="32">
        <f t="shared" si="96"/>
        <v>8.0555904674244427</v>
      </c>
      <c r="AD620" s="1">
        <f t="shared" si="91"/>
        <v>42888</v>
      </c>
      <c r="AE620">
        <f t="shared" si="93"/>
        <v>9.6739414629021785E-3</v>
      </c>
      <c r="AF620" s="33">
        <f t="shared" si="98"/>
        <v>1.8877374706411322E-4</v>
      </c>
      <c r="AG620" s="32">
        <f t="shared" si="97"/>
        <v>8.0792084078706807</v>
      </c>
    </row>
    <row r="621" spans="2:33" x14ac:dyDescent="0.25">
      <c r="B621" s="1">
        <v>42891</v>
      </c>
      <c r="C621">
        <f>ASURB.MX!H609</f>
        <v>-2.4097045493779762E-3</v>
      </c>
      <c r="D621">
        <f t="shared" si="95"/>
        <v>1.8868139172649673E-4</v>
      </c>
      <c r="E621" s="32">
        <f t="shared" si="94"/>
        <v>8.5446756906748398</v>
      </c>
      <c r="P621" s="1">
        <f t="shared" si="90"/>
        <v>42891</v>
      </c>
      <c r="Q621">
        <f t="shared" si="92"/>
        <v>-2.4097045493779762E-3</v>
      </c>
      <c r="R621" s="33">
        <f t="shared" si="99"/>
        <v>1.8118881654694018E-4</v>
      </c>
      <c r="S621" s="32">
        <f t="shared" si="96"/>
        <v>8.5839232337786378</v>
      </c>
      <c r="AD621" s="1">
        <f t="shared" si="91"/>
        <v>42891</v>
      </c>
      <c r="AE621">
        <f t="shared" si="93"/>
        <v>-2.4097045493779762E-3</v>
      </c>
      <c r="AF621" s="33">
        <f t="shared" si="98"/>
        <v>1.8533259905807064E-4</v>
      </c>
      <c r="AG621" s="32">
        <f t="shared" si="97"/>
        <v>8.5620274044812561</v>
      </c>
    </row>
    <row r="622" spans="2:33" x14ac:dyDescent="0.25">
      <c r="B622" s="1">
        <v>42892</v>
      </c>
      <c r="C622">
        <f>ASURB.MX!H610</f>
        <v>-1.0971562761790446E-2</v>
      </c>
      <c r="D622">
        <f t="shared" si="95"/>
        <v>1.7522142427049307E-4</v>
      </c>
      <c r="E622" s="32">
        <f t="shared" si="94"/>
        <v>7.9624711114333806</v>
      </c>
      <c r="P622" s="1">
        <f t="shared" si="90"/>
        <v>42892</v>
      </c>
      <c r="Q622">
        <f t="shared" si="92"/>
        <v>-1.0971562761790446E-2</v>
      </c>
      <c r="R622" s="33">
        <f t="shared" si="99"/>
        <v>1.7584738921311269E-4</v>
      </c>
      <c r="S622" s="32">
        <f t="shared" si="96"/>
        <v>7.9613505335517356</v>
      </c>
      <c r="AD622" s="1">
        <f t="shared" si="91"/>
        <v>42892</v>
      </c>
      <c r="AE622">
        <f t="shared" si="93"/>
        <v>-1.0971562761790446E-2</v>
      </c>
      <c r="AF622" s="33">
        <f t="shared" si="98"/>
        <v>1.7377487817787975E-4</v>
      </c>
      <c r="AG622" s="32">
        <f t="shared" si="97"/>
        <v>7.9650422388231581</v>
      </c>
    </row>
    <row r="623" spans="2:33" x14ac:dyDescent="0.25">
      <c r="B623" s="1">
        <v>42893</v>
      </c>
      <c r="C623">
        <f>ASURB.MX!H611</f>
        <v>1.2615159236050848E-2</v>
      </c>
      <c r="D623">
        <f t="shared" si="95"/>
        <v>1.8017341149145782E-4</v>
      </c>
      <c r="E623" s="32">
        <f t="shared" si="94"/>
        <v>7.7383181462949491</v>
      </c>
      <c r="P623" s="1">
        <f t="shared" si="90"/>
        <v>42893</v>
      </c>
      <c r="Q623">
        <f t="shared" si="92"/>
        <v>1.2615159236050848E-2</v>
      </c>
      <c r="R623" s="33">
        <f t="shared" si="99"/>
        <v>1.8260525264087818E-4</v>
      </c>
      <c r="S623" s="32">
        <f t="shared" si="96"/>
        <v>7.7366741594148065</v>
      </c>
      <c r="AD623" s="1">
        <f t="shared" si="91"/>
        <v>42893</v>
      </c>
      <c r="AE623">
        <f t="shared" si="93"/>
        <v>1.2615159236050848E-2</v>
      </c>
      <c r="AF623" s="33">
        <f t="shared" si="98"/>
        <v>1.7717631589387467E-4</v>
      </c>
      <c r="AG623" s="32">
        <f t="shared" si="97"/>
        <v>7.740151213602978</v>
      </c>
    </row>
    <row r="624" spans="2:33" x14ac:dyDescent="0.25">
      <c r="B624" s="1">
        <v>42894</v>
      </c>
      <c r="C624">
        <f>ASURB.MX!H612</f>
        <v>-1.045546531666976E-2</v>
      </c>
      <c r="D624">
        <f t="shared" si="95"/>
        <v>1.8815285995737964E-4</v>
      </c>
      <c r="E624" s="32">
        <f t="shared" si="94"/>
        <v>7.9972561416989363</v>
      </c>
      <c r="P624" s="1">
        <f t="shared" si="90"/>
        <v>42894</v>
      </c>
      <c r="Q624">
        <f t="shared" si="92"/>
        <v>-1.045546531666976E-2</v>
      </c>
      <c r="R624" s="33">
        <f t="shared" si="99"/>
        <v>1.8575739183798268E-4</v>
      </c>
      <c r="S624" s="32">
        <f t="shared" si="96"/>
        <v>8.0025769947387317</v>
      </c>
      <c r="AD624" s="1">
        <f t="shared" si="91"/>
        <v>42894</v>
      </c>
      <c r="AE624">
        <f t="shared" si="93"/>
        <v>-1.045546531666976E-2</v>
      </c>
      <c r="AF624" s="33">
        <f t="shared" si="98"/>
        <v>1.8365059105883842E-4</v>
      </c>
      <c r="AG624" s="32">
        <f t="shared" si="97"/>
        <v>8.0072324245646413</v>
      </c>
    </row>
    <row r="625" spans="2:33" x14ac:dyDescent="0.25">
      <c r="B625" s="1">
        <v>42895</v>
      </c>
      <c r="C625">
        <f>ASURB.MX!H613</f>
        <v>7.2479367570940142E-3</v>
      </c>
      <c r="D625">
        <f t="shared" si="95"/>
        <v>1.8740885619316811E-4</v>
      </c>
      <c r="E625" s="32">
        <f t="shared" si="94"/>
        <v>8.301907873652322</v>
      </c>
      <c r="P625" s="1">
        <f t="shared" si="90"/>
        <v>42895</v>
      </c>
      <c r="Q625">
        <f t="shared" si="92"/>
        <v>7.2479367570940142E-3</v>
      </c>
      <c r="R625" s="33">
        <f t="shared" si="99"/>
        <v>1.8267799198182523E-4</v>
      </c>
      <c r="S625" s="32">
        <f t="shared" si="96"/>
        <v>8.3202162345803714</v>
      </c>
      <c r="AD625" s="1">
        <f t="shared" si="91"/>
        <v>42895</v>
      </c>
      <c r="AE625">
        <f t="shared" si="93"/>
        <v>7.2479367570940142E-3</v>
      </c>
      <c r="AF625" s="33">
        <f t="shared" si="98"/>
        <v>1.8322535346455805E-4</v>
      </c>
      <c r="AG625" s="32">
        <f t="shared" si="97"/>
        <v>8.318083471188304</v>
      </c>
    </row>
    <row r="626" spans="2:33" x14ac:dyDescent="0.25">
      <c r="B626" s="1">
        <v>42898</v>
      </c>
      <c r="C626">
        <f>ASURB.MX!H614</f>
        <v>-1.7332992765323771E-3</v>
      </c>
      <c r="D626">
        <f t="shared" si="95"/>
        <v>1.8003738454906579E-4</v>
      </c>
      <c r="E626" s="32">
        <f t="shared" si="94"/>
        <v>8.6056588003818888</v>
      </c>
      <c r="P626" s="1">
        <f t="shared" si="90"/>
        <v>42898</v>
      </c>
      <c r="Q626">
        <f t="shared" si="92"/>
        <v>-1.7332992765323771E-3</v>
      </c>
      <c r="R626" s="33">
        <f t="shared" si="99"/>
        <v>1.7610862118860374E-4</v>
      </c>
      <c r="S626" s="32">
        <f t="shared" si="96"/>
        <v>8.6273500797342635</v>
      </c>
      <c r="AD626" s="1">
        <f t="shared" si="91"/>
        <v>42898</v>
      </c>
      <c r="AE626">
        <f t="shared" si="93"/>
        <v>-1.7332992765323771E-3</v>
      </c>
      <c r="AF626" s="33">
        <f t="shared" si="98"/>
        <v>1.7705964252739124E-4</v>
      </c>
      <c r="AG626" s="32">
        <f t="shared" si="97"/>
        <v>8.6220560408939342</v>
      </c>
    </row>
    <row r="627" spans="2:33" x14ac:dyDescent="0.25">
      <c r="B627" s="1">
        <v>42899</v>
      </c>
      <c r="C627">
        <f>ASURB.MX!H615</f>
        <v>6.3870180002547896E-3</v>
      </c>
      <c r="D627">
        <f t="shared" si="95"/>
        <v>1.6915008239433771E-4</v>
      </c>
      <c r="E627" s="32">
        <f t="shared" si="94"/>
        <v>8.4435537407226704</v>
      </c>
      <c r="P627" s="1">
        <f t="shared" si="90"/>
        <v>42899</v>
      </c>
      <c r="Q627">
        <f t="shared" si="92"/>
        <v>6.3870180002547896E-3</v>
      </c>
      <c r="R627" s="33">
        <f t="shared" si="99"/>
        <v>1.6686438378737403E-4</v>
      </c>
      <c r="S627" s="32">
        <f t="shared" si="96"/>
        <v>8.4538551751142847</v>
      </c>
      <c r="AD627" s="1">
        <f t="shared" si="91"/>
        <v>42899</v>
      </c>
      <c r="AE627">
        <f t="shared" si="93"/>
        <v>6.3870180002547896E-3</v>
      </c>
      <c r="AF627" s="33">
        <f t="shared" si="98"/>
        <v>1.6746318307525314E-4</v>
      </c>
      <c r="AG627" s="32">
        <f t="shared" si="97"/>
        <v>8.4511472272379962</v>
      </c>
    </row>
    <row r="628" spans="2:33" x14ac:dyDescent="0.25">
      <c r="B628" s="1">
        <v>42900</v>
      </c>
      <c r="C628">
        <f>ASURB.MX!H616</f>
        <v>1.061925621252144E-2</v>
      </c>
      <c r="D628">
        <f t="shared" si="95"/>
        <v>1.6650800160839213E-4</v>
      </c>
      <c r="E628" s="32">
        <f t="shared" si="94"/>
        <v>8.0232108354317173</v>
      </c>
      <c r="P628" s="1">
        <f t="shared" si="90"/>
        <v>42900</v>
      </c>
      <c r="Q628">
        <f t="shared" si="92"/>
        <v>1.061925621252144E-2</v>
      </c>
      <c r="R628" s="33">
        <f t="shared" si="99"/>
        <v>1.6781655951248939E-4</v>
      </c>
      <c r="S628" s="32">
        <f t="shared" si="96"/>
        <v>8.0206636660925685</v>
      </c>
      <c r="AD628" s="1">
        <f t="shared" si="91"/>
        <v>42900</v>
      </c>
      <c r="AE628">
        <f t="shared" si="93"/>
        <v>1.061925621252144E-2</v>
      </c>
      <c r="AF628" s="33">
        <f t="shared" si="98"/>
        <v>1.6437422813667764E-4</v>
      </c>
      <c r="AG628" s="32">
        <f t="shared" si="97"/>
        <v>8.0273168992008124</v>
      </c>
    </row>
    <row r="629" spans="2:33" x14ac:dyDescent="0.25">
      <c r="B629" s="1">
        <v>42901</v>
      </c>
      <c r="C629">
        <f>ASURB.MX!H617</f>
        <v>-7.1778430860735109E-3</v>
      </c>
      <c r="D629">
        <f t="shared" si="95"/>
        <v>1.7347411503949959E-4</v>
      </c>
      <c r="E629" s="32">
        <f t="shared" si="94"/>
        <v>8.3624843576948074</v>
      </c>
      <c r="P629" s="1">
        <f t="shared" si="90"/>
        <v>42901</v>
      </c>
      <c r="Q629">
        <f t="shared" si="92"/>
        <v>-7.1778430860735109E-3</v>
      </c>
      <c r="R629" s="33">
        <f t="shared" si="99"/>
        <v>1.7302617443436431E-4</v>
      </c>
      <c r="S629" s="32">
        <f t="shared" si="96"/>
        <v>8.3643009868879137</v>
      </c>
      <c r="AD629" s="1">
        <f t="shared" si="91"/>
        <v>42901</v>
      </c>
      <c r="AE629">
        <f t="shared" si="93"/>
        <v>-7.1778430860735109E-3</v>
      </c>
      <c r="AF629" s="33">
        <f t="shared" si="98"/>
        <v>1.6954820308467153E-4</v>
      </c>
      <c r="AG629" s="32">
        <f t="shared" si="97"/>
        <v>8.3784984577159385</v>
      </c>
    </row>
    <row r="630" spans="2:33" x14ac:dyDescent="0.25">
      <c r="B630" s="1">
        <v>42902</v>
      </c>
      <c r="C630">
        <f>ASURB.MX!H618</f>
        <v>1.2636949064816059E-2</v>
      </c>
      <c r="D630">
        <f t="shared" si="95"/>
        <v>1.7067468320534798E-4</v>
      </c>
      <c r="E630" s="32">
        <f t="shared" si="94"/>
        <v>7.7400970654842958</v>
      </c>
      <c r="P630" s="1">
        <f t="shared" si="90"/>
        <v>42902</v>
      </c>
      <c r="Q630">
        <f t="shared" si="92"/>
        <v>1.2636949064816059E-2</v>
      </c>
      <c r="R630" s="33">
        <f t="shared" si="99"/>
        <v>1.6534915825058968E-4</v>
      </c>
      <c r="S630" s="32">
        <f t="shared" si="96"/>
        <v>7.7416617044575577</v>
      </c>
      <c r="AD630" s="1">
        <f t="shared" si="91"/>
        <v>42902</v>
      </c>
      <c r="AE630">
        <f t="shared" si="93"/>
        <v>1.2636949064816059E-2</v>
      </c>
      <c r="AF630" s="33">
        <f t="shared" si="98"/>
        <v>1.6699843474899699E-4</v>
      </c>
      <c r="AG630" s="32">
        <f t="shared" si="97"/>
        <v>7.7412747504467427</v>
      </c>
    </row>
    <row r="631" spans="2:33" x14ac:dyDescent="0.25">
      <c r="B631" s="1">
        <v>42905</v>
      </c>
      <c r="C631">
        <f>ASURB.MX!H619</f>
        <v>1.8808716497525649E-2</v>
      </c>
      <c r="D631">
        <f t="shared" si="95"/>
        <v>1.8192083693788382E-4</v>
      </c>
      <c r="E631" s="32">
        <f t="shared" si="94"/>
        <v>6.6673138792709787</v>
      </c>
      <c r="P631" s="1">
        <f t="shared" si="90"/>
        <v>42905</v>
      </c>
      <c r="Q631">
        <f t="shared" si="92"/>
        <v>1.8808716497525649E-2</v>
      </c>
      <c r="R631" s="33">
        <f t="shared" si="99"/>
        <v>1.8279578399209566E-4</v>
      </c>
      <c r="S631" s="32">
        <f t="shared" si="96"/>
        <v>6.6718238095559013</v>
      </c>
      <c r="AD631" s="1">
        <f t="shared" si="91"/>
        <v>42905</v>
      </c>
      <c r="AE631">
        <f t="shared" si="93"/>
        <v>1.8808716497525649E-2</v>
      </c>
      <c r="AF631" s="33">
        <f t="shared" si="98"/>
        <v>1.7629786788981639E-4</v>
      </c>
      <c r="AG631" s="32">
        <f t="shared" si="97"/>
        <v>6.6366872657443112</v>
      </c>
    </row>
    <row r="632" spans="2:33" x14ac:dyDescent="0.25">
      <c r="B632" s="1">
        <v>42906</v>
      </c>
      <c r="C632">
        <f>ASURB.MX!H620</f>
        <v>-1.5858278284957554E-2</v>
      </c>
      <c r="D632">
        <f t="shared" si="95"/>
        <v>2.1288607618508013E-4</v>
      </c>
      <c r="E632" s="32">
        <f t="shared" si="94"/>
        <v>7.273440854688646</v>
      </c>
      <c r="P632" s="1">
        <f t="shared" si="90"/>
        <v>42906</v>
      </c>
      <c r="Q632">
        <f t="shared" si="92"/>
        <v>-1.5858278284957554E-2</v>
      </c>
      <c r="R632" s="33">
        <f t="shared" si="99"/>
        <v>2.0753813632585924E-4</v>
      </c>
      <c r="S632" s="32">
        <f t="shared" si="96"/>
        <v>7.2684422969827853</v>
      </c>
      <c r="AD632" s="1">
        <f t="shared" si="91"/>
        <v>42906</v>
      </c>
      <c r="AE632">
        <f t="shared" si="93"/>
        <v>-1.5858278284957554E-2</v>
      </c>
      <c r="AF632" s="33">
        <f t="shared" si="98"/>
        <v>2.0308277738549641E-4</v>
      </c>
      <c r="AG632" s="32">
        <f t="shared" si="97"/>
        <v>7.2635595328770011</v>
      </c>
    </row>
    <row r="633" spans="2:33" x14ac:dyDescent="0.25">
      <c r="B633" s="1">
        <v>42907</v>
      </c>
      <c r="C633">
        <f>ASURB.MX!H621</f>
        <v>2.7273028596858643E-4</v>
      </c>
      <c r="D633">
        <f t="shared" si="95"/>
        <v>2.2103008821224452E-4</v>
      </c>
      <c r="E633" s="32">
        <f t="shared" si="94"/>
        <v>8.416875196502021</v>
      </c>
      <c r="P633" s="1">
        <f t="shared" si="90"/>
        <v>42907</v>
      </c>
      <c r="Q633">
        <f t="shared" si="92"/>
        <v>2.7273028596858643E-4</v>
      </c>
      <c r="R633" s="33">
        <f t="shared" si="99"/>
        <v>2.0475456234223915E-4</v>
      </c>
      <c r="S633" s="32">
        <f t="shared" si="96"/>
        <v>8.4933352799543265</v>
      </c>
      <c r="AD633" s="1">
        <f t="shared" si="91"/>
        <v>42907</v>
      </c>
      <c r="AE633">
        <f t="shared" si="93"/>
        <v>2.7273028596858643E-4</v>
      </c>
      <c r="AF633" s="33">
        <f t="shared" si="98"/>
        <v>2.1203371101829514E-4</v>
      </c>
      <c r="AG633" s="32">
        <f t="shared" si="97"/>
        <v>8.4584144798898482</v>
      </c>
    </row>
    <row r="634" spans="2:33" x14ac:dyDescent="0.25">
      <c r="B634" s="1">
        <v>42908</v>
      </c>
      <c r="C634">
        <f>ASURB.MX!H622</f>
        <v>1.987210304726534E-2</v>
      </c>
      <c r="D634">
        <f t="shared" si="95"/>
        <v>1.9597772955737787E-4</v>
      </c>
      <c r="E634" s="32">
        <f t="shared" si="94"/>
        <v>6.5224822081035017</v>
      </c>
      <c r="P634" s="1">
        <f t="shared" si="90"/>
        <v>42908</v>
      </c>
      <c r="Q634">
        <f t="shared" si="92"/>
        <v>1.987210304726534E-2</v>
      </c>
      <c r="R634" s="33">
        <f t="shared" si="99"/>
        <v>1.8249106969302686E-4</v>
      </c>
      <c r="S634" s="32">
        <f t="shared" si="96"/>
        <v>6.4448651866894808</v>
      </c>
      <c r="AD634" s="1">
        <f t="shared" si="91"/>
        <v>42908</v>
      </c>
      <c r="AE634">
        <f t="shared" si="93"/>
        <v>1.987210304726534E-2</v>
      </c>
      <c r="AF634" s="33">
        <f t="shared" si="98"/>
        <v>1.9262204325782461E-4</v>
      </c>
      <c r="AG634" s="32">
        <f t="shared" si="97"/>
        <v>6.5046493164151702</v>
      </c>
    </row>
    <row r="635" spans="2:33" x14ac:dyDescent="0.25">
      <c r="B635" s="1">
        <v>42909</v>
      </c>
      <c r="C635">
        <f>ASURB.MX!H623</f>
        <v>-2.2749399577023325E-3</v>
      </c>
      <c r="D635">
        <f t="shared" si="95"/>
        <v>2.2718959019284461E-4</v>
      </c>
      <c r="E635" s="32">
        <f t="shared" si="94"/>
        <v>8.3669458090588353</v>
      </c>
      <c r="P635" s="1">
        <f t="shared" si="90"/>
        <v>42909</v>
      </c>
      <c r="Q635">
        <f t="shared" si="92"/>
        <v>-2.2749399577023325E-3</v>
      </c>
      <c r="R635" s="33">
        <f t="shared" si="99"/>
        <v>2.3479376737349647E-4</v>
      </c>
      <c r="S635" s="32">
        <f t="shared" si="96"/>
        <v>8.3347608972581568</v>
      </c>
      <c r="AD635" s="1">
        <f t="shared" si="91"/>
        <v>42909</v>
      </c>
      <c r="AE635">
        <f t="shared" si="93"/>
        <v>-2.2749399577023325E-3</v>
      </c>
      <c r="AF635" s="33">
        <f t="shared" si="98"/>
        <v>2.1920873451052427E-4</v>
      </c>
      <c r="AG635" s="32">
        <f t="shared" si="97"/>
        <v>8.4018769156071382</v>
      </c>
    </row>
    <row r="636" spans="2:33" x14ac:dyDescent="0.25">
      <c r="B636" s="1">
        <v>42912</v>
      </c>
      <c r="C636">
        <f>ASURB.MX!H624</f>
        <v>4.4380394483574028E-3</v>
      </c>
      <c r="D636">
        <f t="shared" si="95"/>
        <v>2.0068000482271439E-4</v>
      </c>
      <c r="E636" s="32">
        <f t="shared" si="94"/>
        <v>8.4156516666671646</v>
      </c>
      <c r="P636" s="1">
        <f t="shared" si="90"/>
        <v>42912</v>
      </c>
      <c r="Q636">
        <f t="shared" si="92"/>
        <v>4.4380394483574028E-3</v>
      </c>
      <c r="R636" s="33">
        <f t="shared" si="99"/>
        <v>1.7217694256535775E-4</v>
      </c>
      <c r="S636" s="32">
        <f t="shared" si="96"/>
        <v>8.552592799747293</v>
      </c>
      <c r="AD636" s="1">
        <f t="shared" si="91"/>
        <v>42912</v>
      </c>
      <c r="AE636">
        <f t="shared" si="93"/>
        <v>4.4380394483574028E-3</v>
      </c>
      <c r="AF636" s="33">
        <f t="shared" si="98"/>
        <v>1.9837150239795392E-4</v>
      </c>
      <c r="AG636" s="32">
        <f t="shared" si="97"/>
        <v>8.4260795767876537</v>
      </c>
    </row>
    <row r="637" spans="2:33" x14ac:dyDescent="0.25">
      <c r="B637" s="1">
        <v>42913</v>
      </c>
      <c r="C637">
        <f>ASURB.MX!H625</f>
        <v>-1.6820604773147539E-3</v>
      </c>
      <c r="D637">
        <f t="shared" si="95"/>
        <v>1.8486018810314533E-4</v>
      </c>
      <c r="E637" s="32">
        <f t="shared" si="94"/>
        <v>8.5806055299227726</v>
      </c>
      <c r="P637" s="1">
        <f t="shared" si="90"/>
        <v>42913</v>
      </c>
      <c r="Q637">
        <f t="shared" si="92"/>
        <v>-1.6820604773147539E-3</v>
      </c>
      <c r="R637" s="33">
        <f t="shared" si="99"/>
        <v>1.9727913432996996E-4</v>
      </c>
      <c r="S637" s="32">
        <f t="shared" si="96"/>
        <v>8.5165491595020324</v>
      </c>
      <c r="AD637" s="1">
        <f t="shared" si="91"/>
        <v>42913</v>
      </c>
      <c r="AE637">
        <f t="shared" si="93"/>
        <v>-1.6820604773147539E-3</v>
      </c>
      <c r="AF637" s="33">
        <f t="shared" si="98"/>
        <v>1.8469958663683419E-4</v>
      </c>
      <c r="AG637" s="32">
        <f t="shared" si="97"/>
        <v>8.581461371799497</v>
      </c>
    </row>
    <row r="638" spans="2:33" x14ac:dyDescent="0.25">
      <c r="B638" s="1">
        <v>42914</v>
      </c>
      <c r="C638">
        <f>ASURB.MX!H626</f>
        <v>2.2928892673431497E-2</v>
      </c>
      <c r="D638">
        <f t="shared" si="95"/>
        <v>1.7232691943184722E-4</v>
      </c>
      <c r="E638" s="32">
        <f t="shared" si="94"/>
        <v>5.6153221034119234</v>
      </c>
      <c r="P638" s="1">
        <f t="shared" si="90"/>
        <v>42914</v>
      </c>
      <c r="Q638">
        <f t="shared" si="92"/>
        <v>2.2928892673431497E-2</v>
      </c>
      <c r="R638" s="33">
        <f t="shared" si="99"/>
        <v>1.6295991234653161E-4</v>
      </c>
      <c r="S638" s="32">
        <f t="shared" si="96"/>
        <v>5.4958501996440141</v>
      </c>
      <c r="AD638" s="1">
        <f t="shared" si="91"/>
        <v>42914</v>
      </c>
      <c r="AE638">
        <f t="shared" si="93"/>
        <v>2.2928892673431497E-2</v>
      </c>
      <c r="AF638" s="33">
        <f t="shared" si="98"/>
        <v>1.7300699356153677E-4</v>
      </c>
      <c r="AG638" s="32">
        <f t="shared" si="97"/>
        <v>5.6233758386327413</v>
      </c>
    </row>
    <row r="639" spans="2:33" x14ac:dyDescent="0.25">
      <c r="B639" s="1">
        <v>42915</v>
      </c>
      <c r="C639">
        <f>ASURB.MX!H627</f>
        <v>-1.2852565698235008E-2</v>
      </c>
      <c r="D639">
        <f t="shared" si="95"/>
        <v>2.27354111743666E-4</v>
      </c>
      <c r="E639" s="32">
        <f t="shared" si="94"/>
        <v>7.6624328125138783</v>
      </c>
      <c r="P639" s="1">
        <f t="shared" si="90"/>
        <v>42915</v>
      </c>
      <c r="Q639">
        <f t="shared" si="92"/>
        <v>-1.2852565698235008E-2</v>
      </c>
      <c r="R639" s="33">
        <f t="shared" si="99"/>
        <v>2.4749651605460448E-4</v>
      </c>
      <c r="S639" s="32">
        <f t="shared" si="96"/>
        <v>7.636676596669945</v>
      </c>
      <c r="AD639" s="1">
        <f t="shared" si="91"/>
        <v>42915</v>
      </c>
      <c r="AE639">
        <f t="shared" si="93"/>
        <v>-1.2852565698235008E-2</v>
      </c>
      <c r="AF639" s="33">
        <f t="shared" si="98"/>
        <v>2.1842187825122782E-4</v>
      </c>
      <c r="AG639" s="32">
        <f t="shared" si="97"/>
        <v>7.6728005555572176</v>
      </c>
    </row>
    <row r="640" spans="2:33" x14ac:dyDescent="0.25">
      <c r="B640" s="1">
        <v>42916</v>
      </c>
      <c r="C640">
        <f>ASURB.MX!H628</f>
        <v>1.2852565698234982E-2</v>
      </c>
      <c r="D640">
        <f t="shared" si="95"/>
        <v>2.2017106741070084E-4</v>
      </c>
      <c r="E640" s="32">
        <f t="shared" si="94"/>
        <v>7.6708325630909755</v>
      </c>
      <c r="P640" s="1">
        <f t="shared" si="90"/>
        <v>42916</v>
      </c>
      <c r="Q640">
        <f t="shared" si="92"/>
        <v>1.2852565698234982E-2</v>
      </c>
      <c r="R640" s="33">
        <f t="shared" si="99"/>
        <v>1.8523638833394603E-4</v>
      </c>
      <c r="S640" s="32">
        <f t="shared" si="96"/>
        <v>7.7021067426368433</v>
      </c>
      <c r="AD640" s="1">
        <f t="shared" si="91"/>
        <v>42916</v>
      </c>
      <c r="AE640">
        <f t="shared" si="93"/>
        <v>1.2852565698234982E-2</v>
      </c>
      <c r="AF640" s="33">
        <f t="shared" si="98"/>
        <v>2.1430078951455899E-4</v>
      </c>
      <c r="AG640" s="32">
        <f t="shared" si="97"/>
        <v>7.6773047895825144</v>
      </c>
    </row>
    <row r="641" spans="2:33" x14ac:dyDescent="0.25">
      <c r="B641" s="1">
        <v>42919</v>
      </c>
      <c r="C641">
        <f>ASURB.MX!H629</f>
        <v>-4.4757640983027524E-3</v>
      </c>
      <c r="D641">
        <f t="shared" si="95"/>
        <v>2.1540794132001801E-4</v>
      </c>
      <c r="E641" s="32">
        <f t="shared" si="94"/>
        <v>8.349979127912313</v>
      </c>
      <c r="P641" s="1">
        <f t="shared" si="90"/>
        <v>42919</v>
      </c>
      <c r="Q641">
        <f t="shared" si="92"/>
        <v>-4.4757640983027524E-3</v>
      </c>
      <c r="R641" s="33">
        <f t="shared" si="99"/>
        <v>2.2588438924606215E-4</v>
      </c>
      <c r="S641" s="32">
        <f t="shared" si="96"/>
        <v>8.3068026524026468</v>
      </c>
      <c r="AD641" s="1">
        <f t="shared" si="91"/>
        <v>42919</v>
      </c>
      <c r="AE641">
        <f t="shared" si="93"/>
        <v>-4.4757640983027524E-3</v>
      </c>
      <c r="AF641" s="33">
        <f t="shared" si="98"/>
        <v>2.1130064832423681E-4</v>
      </c>
      <c r="AG641" s="32">
        <f t="shared" si="97"/>
        <v>8.367423062011488</v>
      </c>
    </row>
    <row r="642" spans="2:33" x14ac:dyDescent="0.25">
      <c r="B642" s="1">
        <v>42920</v>
      </c>
      <c r="C642">
        <f>ASURB.MX!H630</f>
        <v>-9.4478689730868946E-4</v>
      </c>
      <c r="D642">
        <f t="shared" si="95"/>
        <v>1.9466711558911525E-4</v>
      </c>
      <c r="E642" s="32">
        <f t="shared" si="94"/>
        <v>8.5396341798412543</v>
      </c>
      <c r="P642" s="1">
        <f t="shared" si="90"/>
        <v>42920</v>
      </c>
      <c r="Q642">
        <f t="shared" si="92"/>
        <v>-9.4478689730868946E-4</v>
      </c>
      <c r="R642" s="33">
        <f t="shared" si="99"/>
        <v>1.7499563203026439E-4</v>
      </c>
      <c r="S642" s="32">
        <f t="shared" si="96"/>
        <v>8.6456487181131507</v>
      </c>
      <c r="AD642" s="1">
        <f t="shared" si="91"/>
        <v>42920</v>
      </c>
      <c r="AE642">
        <f t="shared" si="93"/>
        <v>-9.4478689730868946E-4</v>
      </c>
      <c r="AF642" s="33">
        <f t="shared" si="98"/>
        <v>1.9414664844320426E-4</v>
      </c>
      <c r="AG642" s="32">
        <f t="shared" si="97"/>
        <v>8.5422990943441324</v>
      </c>
    </row>
    <row r="643" spans="2:33" x14ac:dyDescent="0.25">
      <c r="B643" s="1">
        <v>42921</v>
      </c>
      <c r="C643">
        <f>ASURB.MX!H631</f>
        <v>-8.5437273859012616E-3</v>
      </c>
      <c r="D643">
        <f t="shared" si="95"/>
        <v>1.7859537245564519E-4</v>
      </c>
      <c r="E643" s="32">
        <f t="shared" si="94"/>
        <v>8.2216690485115507</v>
      </c>
      <c r="P643" s="1">
        <f t="shared" si="90"/>
        <v>42921</v>
      </c>
      <c r="Q643">
        <f t="shared" si="92"/>
        <v>-8.5437273859012616E-3</v>
      </c>
      <c r="R643" s="33">
        <f t="shared" si="99"/>
        <v>1.9001399157294533E-4</v>
      </c>
      <c r="S643" s="32">
        <f t="shared" si="96"/>
        <v>8.1842554661387297</v>
      </c>
      <c r="AD643" s="1">
        <f t="shared" si="91"/>
        <v>42921</v>
      </c>
      <c r="AE643">
        <f t="shared" si="93"/>
        <v>-8.5437273859012616E-3</v>
      </c>
      <c r="AF643" s="33">
        <f t="shared" si="98"/>
        <v>1.7968469632595742E-4</v>
      </c>
      <c r="AG643" s="32">
        <f t="shared" si="97"/>
        <v>8.2180660029193113</v>
      </c>
    </row>
    <row r="644" spans="2:33" x14ac:dyDescent="0.25">
      <c r="B644" s="1">
        <v>42922</v>
      </c>
      <c r="C644">
        <f>ASURB.MX!H632</f>
        <v>-9.9269210965955094E-3</v>
      </c>
      <c r="D644">
        <f t="shared" si="95"/>
        <v>1.7667169501477066E-4</v>
      </c>
      <c r="E644" s="32">
        <f t="shared" si="94"/>
        <v>8.0834383720056255</v>
      </c>
      <c r="P644" s="1">
        <f t="shared" si="90"/>
        <v>42922</v>
      </c>
      <c r="Q644">
        <f t="shared" si="92"/>
        <v>-9.9269210965955094E-3</v>
      </c>
      <c r="R644" s="33">
        <f t="shared" si="99"/>
        <v>1.7377240749550578E-4</v>
      </c>
      <c r="S644" s="32">
        <f t="shared" si="96"/>
        <v>8.090678906328268</v>
      </c>
      <c r="AD644" s="1">
        <f t="shared" si="91"/>
        <v>42922</v>
      </c>
      <c r="AE644">
        <f t="shared" si="93"/>
        <v>-9.9269210965955094E-3</v>
      </c>
      <c r="AF644" s="33">
        <f t="shared" si="98"/>
        <v>1.7659236686391088E-4</v>
      </c>
      <c r="AG644" s="32">
        <f t="shared" si="97"/>
        <v>8.0836369239698254</v>
      </c>
    </row>
    <row r="645" spans="2:33" x14ac:dyDescent="0.25">
      <c r="B645" s="1">
        <v>42923</v>
      </c>
      <c r="C645">
        <f>ASURB.MX!H633</f>
        <v>-6.7091556662192244E-3</v>
      </c>
      <c r="D645">
        <f t="shared" si="95"/>
        <v>1.7849071237910656E-4</v>
      </c>
      <c r="E645" s="32">
        <f t="shared" si="94"/>
        <v>8.3787884884288104</v>
      </c>
      <c r="P645" s="1">
        <f t="shared" si="90"/>
        <v>42923</v>
      </c>
      <c r="Q645">
        <f t="shared" si="92"/>
        <v>-6.7091556662192244E-3</v>
      </c>
      <c r="R645" s="33">
        <f t="shared" si="99"/>
        <v>1.8415076734337558E-4</v>
      </c>
      <c r="S645" s="32">
        <f t="shared" si="96"/>
        <v>8.3553214164021536</v>
      </c>
      <c r="AD645" s="1">
        <f t="shared" si="91"/>
        <v>42923</v>
      </c>
      <c r="AE645">
        <f t="shared" si="93"/>
        <v>-6.7091556662192244E-3</v>
      </c>
      <c r="AF645" s="33">
        <f t="shared" si="98"/>
        <v>1.7697596941711701E-4</v>
      </c>
      <c r="AG645" s="32">
        <f t="shared" si="97"/>
        <v>8.3851526357125223</v>
      </c>
    </row>
    <row r="646" spans="2:33" x14ac:dyDescent="0.25">
      <c r="B646" s="1">
        <v>42926</v>
      </c>
      <c r="C646">
        <f>ASURB.MX!H634</f>
        <v>1.3984355078919422E-2</v>
      </c>
      <c r="D646">
        <f t="shared" si="95"/>
        <v>1.7321284624958696E-4</v>
      </c>
      <c r="E646" s="32">
        <f t="shared" si="94"/>
        <v>7.531961200585731</v>
      </c>
      <c r="P646" s="1">
        <f t="shared" si="90"/>
        <v>42926</v>
      </c>
      <c r="Q646">
        <f t="shared" si="92"/>
        <v>1.3984355078919422E-2</v>
      </c>
      <c r="R646" s="33">
        <f t="shared" si="99"/>
        <v>1.6864381785244587E-4</v>
      </c>
      <c r="S646" s="32">
        <f t="shared" si="96"/>
        <v>7.528104957120954</v>
      </c>
      <c r="AD646" s="1">
        <f t="shared" si="91"/>
        <v>42926</v>
      </c>
      <c r="AE646">
        <f t="shared" si="93"/>
        <v>1.3984355078919422E-2</v>
      </c>
      <c r="AF646" s="33">
        <f t="shared" si="98"/>
        <v>1.7173459111931953E-4</v>
      </c>
      <c r="AG646" s="32">
        <f t="shared" si="97"/>
        <v>7.5308137173286953</v>
      </c>
    </row>
    <row r="647" spans="2:33" x14ac:dyDescent="0.25">
      <c r="B647" s="1">
        <v>42927</v>
      </c>
      <c r="C647">
        <f>ASURB.MX!H635</f>
        <v>3.3136183914453162E-3</v>
      </c>
      <c r="D647">
        <f t="shared" si="95"/>
        <v>1.8794871383630898E-4</v>
      </c>
      <c r="E647" s="32">
        <f t="shared" si="94"/>
        <v>8.520920883168662</v>
      </c>
      <c r="P647" s="1">
        <f t="shared" si="90"/>
        <v>42927</v>
      </c>
      <c r="Q647">
        <f t="shared" si="92"/>
        <v>3.3136183914453162E-3</v>
      </c>
      <c r="R647" s="33">
        <f t="shared" si="99"/>
        <v>1.9421024717718519E-4</v>
      </c>
      <c r="S647" s="32">
        <f t="shared" si="96"/>
        <v>8.4900322265859369</v>
      </c>
      <c r="AD647" s="1">
        <f t="shared" si="91"/>
        <v>42927</v>
      </c>
      <c r="AE647">
        <f t="shared" si="93"/>
        <v>3.3136183914453162E-3</v>
      </c>
      <c r="AF647" s="33">
        <f t="shared" si="98"/>
        <v>1.8344501165260343E-4</v>
      </c>
      <c r="AG647" s="32">
        <f t="shared" si="97"/>
        <v>8.543740786527902</v>
      </c>
    </row>
    <row r="648" spans="2:33" x14ac:dyDescent="0.25">
      <c r="B648" s="1">
        <v>42928</v>
      </c>
      <c r="C648">
        <f>ASURB.MX!H636</f>
        <v>3.1161386834671203E-2</v>
      </c>
      <c r="D648">
        <f t="shared" si="95"/>
        <v>1.7536221981530911E-4</v>
      </c>
      <c r="E648" s="32">
        <f t="shared" si="94"/>
        <v>3.1113636834642291</v>
      </c>
      <c r="P648" s="1">
        <f t="shared" si="90"/>
        <v>42928</v>
      </c>
      <c r="Q648">
        <f t="shared" si="92"/>
        <v>3.1161386834671203E-2</v>
      </c>
      <c r="R648" s="33">
        <f t="shared" si="99"/>
        <v>1.6191852563323062E-4</v>
      </c>
      <c r="S648" s="32">
        <f t="shared" si="96"/>
        <v>2.7313763232705863</v>
      </c>
      <c r="AD648" s="1">
        <f t="shared" si="91"/>
        <v>42928</v>
      </c>
      <c r="AE648">
        <f t="shared" si="93"/>
        <v>3.1161386834671203E-2</v>
      </c>
      <c r="AF648" s="33">
        <f t="shared" si="98"/>
        <v>1.7293425049553447E-4</v>
      </c>
      <c r="AG648" s="32">
        <f t="shared" si="97"/>
        <v>3.0475631641144645</v>
      </c>
    </row>
    <row r="649" spans="2:33" x14ac:dyDescent="0.25">
      <c r="B649" s="1">
        <v>42929</v>
      </c>
      <c r="C649">
        <f>ASURB.MX!H637</f>
        <v>8.3534292072892317E-3</v>
      </c>
      <c r="D649">
        <f t="shared" si="95"/>
        <v>2.8330461079165571E-4</v>
      </c>
      <c r="E649" s="32">
        <f t="shared" si="94"/>
        <v>7.9226813321826182</v>
      </c>
      <c r="P649" s="1">
        <f t="shared" si="90"/>
        <v>42929</v>
      </c>
      <c r="Q649">
        <f t="shared" si="92"/>
        <v>8.3534292072892317E-3</v>
      </c>
      <c r="R649" s="33">
        <f t="shared" si="99"/>
        <v>3.0861849041420965E-4</v>
      </c>
      <c r="S649" s="32">
        <f t="shared" si="96"/>
        <v>7.8573010126217531</v>
      </c>
      <c r="AD649" s="1">
        <f t="shared" si="91"/>
        <v>42929</v>
      </c>
      <c r="AE649">
        <f t="shared" si="93"/>
        <v>8.3534292072892317E-3</v>
      </c>
      <c r="AF649" s="33">
        <f t="shared" si="98"/>
        <v>2.6429240028658335E-4</v>
      </c>
      <c r="AG649" s="32">
        <f t="shared" si="97"/>
        <v>7.9744295721004157</v>
      </c>
    </row>
    <row r="650" spans="2:33" x14ac:dyDescent="0.25">
      <c r="B650" s="1">
        <v>42930</v>
      </c>
      <c r="C650">
        <f>ASURB.MX!H638</f>
        <v>-6.0473463562181551E-3</v>
      </c>
      <c r="D650">
        <f t="shared" si="95"/>
        <v>2.4571562610558044E-4</v>
      </c>
      <c r="E650" s="32">
        <f t="shared" si="94"/>
        <v>8.1625034791166229</v>
      </c>
      <c r="P650" s="1">
        <f t="shared" si="90"/>
        <v>42930</v>
      </c>
      <c r="Q650">
        <f t="shared" si="92"/>
        <v>-6.0473463562181551E-3</v>
      </c>
      <c r="R650" s="33">
        <f t="shared" si="99"/>
        <v>1.765152139441034E-4</v>
      </c>
      <c r="S650" s="32">
        <f t="shared" si="96"/>
        <v>8.4349236237006338</v>
      </c>
      <c r="AD650" s="1">
        <f t="shared" si="91"/>
        <v>42930</v>
      </c>
      <c r="AE650">
        <f t="shared" si="93"/>
        <v>-6.0473463562181551E-3</v>
      </c>
      <c r="AF650" s="33">
        <f t="shared" si="98"/>
        <v>2.3785492681479536E-4</v>
      </c>
      <c r="AG650" s="32">
        <f t="shared" si="97"/>
        <v>8.1900987680737671</v>
      </c>
    </row>
    <row r="651" spans="2:33" x14ac:dyDescent="0.25">
      <c r="B651" s="1">
        <v>42933</v>
      </c>
      <c r="C651">
        <f>ASURB.MX!H639</f>
        <v>1.5466375244074893E-2</v>
      </c>
      <c r="D651">
        <f t="shared" si="95"/>
        <v>2.1676754640501518E-4</v>
      </c>
      <c r="E651" s="32">
        <f t="shared" si="94"/>
        <v>7.3331583484862284</v>
      </c>
      <c r="P651" s="1">
        <f t="shared" si="90"/>
        <v>42933</v>
      </c>
      <c r="Q651">
        <f t="shared" si="92"/>
        <v>1.5466375244074893E-2</v>
      </c>
      <c r="R651" s="33">
        <f t="shared" si="99"/>
        <v>2.4026940653272687E-4</v>
      </c>
      <c r="S651" s="32">
        <f t="shared" si="96"/>
        <v>7.3381641289491579</v>
      </c>
      <c r="AD651" s="1">
        <f t="shared" si="91"/>
        <v>42933</v>
      </c>
      <c r="AE651">
        <f t="shared" si="93"/>
        <v>1.5466375244074893E-2</v>
      </c>
      <c r="AF651" s="33">
        <f t="shared" si="98"/>
        <v>2.151836430065046E-4</v>
      </c>
      <c r="AG651" s="32">
        <f t="shared" si="97"/>
        <v>7.3323693615677277</v>
      </c>
    </row>
    <row r="652" spans="2:33" x14ac:dyDescent="0.25">
      <c r="B652" s="1">
        <v>42934</v>
      </c>
      <c r="C652">
        <f>ASURB.MX!H640</f>
        <v>-3.5849234728712554E-3</v>
      </c>
      <c r="D652">
        <f t="shared" si="95"/>
        <v>2.2211693056014268E-4</v>
      </c>
      <c r="E652" s="32">
        <f t="shared" si="94"/>
        <v>8.354446642373599</v>
      </c>
      <c r="P652" s="1">
        <f t="shared" si="90"/>
        <v>42934</v>
      </c>
      <c r="Q652">
        <f t="shared" si="92"/>
        <v>-3.5849234728712554E-3</v>
      </c>
      <c r="R652" s="33">
        <f t="shared" si="99"/>
        <v>2.0244726742745894E-4</v>
      </c>
      <c r="S652" s="32">
        <f t="shared" si="96"/>
        <v>8.4415495138144045</v>
      </c>
      <c r="AD652" s="1">
        <f t="shared" si="91"/>
        <v>42934</v>
      </c>
      <c r="AE652">
        <f t="shared" si="93"/>
        <v>-3.5849234728712554E-3</v>
      </c>
      <c r="AF652" s="33">
        <f t="shared" si="98"/>
        <v>2.1957706287237391E-4</v>
      </c>
      <c r="AG652" s="32">
        <f t="shared" si="97"/>
        <v>8.3652780738609831</v>
      </c>
    </row>
    <row r="653" spans="2:33" x14ac:dyDescent="0.25">
      <c r="B653" s="1">
        <v>42935</v>
      </c>
      <c r="C653">
        <f>ASURB.MX!H641</f>
        <v>2.8537935897603121E-3</v>
      </c>
      <c r="D653">
        <f t="shared" si="95"/>
        <v>1.9824610243527574E-4</v>
      </c>
      <c r="E653" s="32">
        <f t="shared" si="94"/>
        <v>8.4849204093505843</v>
      </c>
      <c r="P653" s="1">
        <f t="shared" si="90"/>
        <v>42935</v>
      </c>
      <c r="Q653">
        <f t="shared" si="92"/>
        <v>2.8537935897603121E-3</v>
      </c>
      <c r="R653" s="33">
        <f t="shared" si="99"/>
        <v>2.0193108431586852E-4</v>
      </c>
      <c r="S653" s="32">
        <f t="shared" si="96"/>
        <v>8.4672528117135251</v>
      </c>
      <c r="AD653" s="1">
        <f t="shared" si="91"/>
        <v>42935</v>
      </c>
      <c r="AE653">
        <f t="shared" si="93"/>
        <v>2.8537935897603121E-3</v>
      </c>
      <c r="AF653" s="33">
        <f t="shared" si="98"/>
        <v>1.9943130211954016E-4</v>
      </c>
      <c r="AG653" s="32">
        <f t="shared" si="97"/>
        <v>8.4792039229181224</v>
      </c>
    </row>
    <row r="654" spans="2:33" x14ac:dyDescent="0.25">
      <c r="B654" s="1">
        <v>42936</v>
      </c>
      <c r="C654">
        <f>ASURB.MX!H642</f>
        <v>8.7380713027501739E-3</v>
      </c>
      <c r="D654">
        <f t="shared" si="95"/>
        <v>1.8184698034737342E-4</v>
      </c>
      <c r="E654" s="32">
        <f t="shared" si="94"/>
        <v>8.192465101924947</v>
      </c>
      <c r="P654" s="1">
        <f t="shared" si="90"/>
        <v>42936</v>
      </c>
      <c r="Q654">
        <f t="shared" si="92"/>
        <v>8.7380713027501739E-3</v>
      </c>
      <c r="R654" s="33">
        <f t="shared" si="99"/>
        <v>1.8061073646064612E-4</v>
      </c>
      <c r="S654" s="32">
        <f t="shared" si="96"/>
        <v>8.1964125872303075</v>
      </c>
      <c r="AD654" s="1">
        <f t="shared" si="91"/>
        <v>42936</v>
      </c>
      <c r="AE654">
        <f t="shared" si="93"/>
        <v>8.7380713027501739E-3</v>
      </c>
      <c r="AF654" s="33">
        <f t="shared" si="98"/>
        <v>1.8427975678265437E-4</v>
      </c>
      <c r="AG654" s="32">
        <f t="shared" si="97"/>
        <v>8.184718708626189</v>
      </c>
    </row>
    <row r="655" spans="2:33" x14ac:dyDescent="0.25">
      <c r="B655" s="1">
        <v>42937</v>
      </c>
      <c r="C655">
        <f>ASURB.MX!H643</f>
        <v>-1.4783724191492134E-2</v>
      </c>
      <c r="D655">
        <f t="shared" si="95"/>
        <v>1.7923467850316924E-4</v>
      </c>
      <c r="E655" s="32">
        <f t="shared" si="94"/>
        <v>7.4074160417819943</v>
      </c>
      <c r="P655" s="1">
        <f t="shared" ref="P655:P718" si="100">B655</f>
        <v>42937</v>
      </c>
      <c r="Q655">
        <f t="shared" si="92"/>
        <v>-1.4783724191492134E-2</v>
      </c>
      <c r="R655" s="33">
        <f t="shared" si="99"/>
        <v>1.8810635290020415E-4</v>
      </c>
      <c r="S655" s="32">
        <f t="shared" si="96"/>
        <v>7.4166151182815971</v>
      </c>
      <c r="AD655" s="1">
        <f t="shared" ref="AD655:AD718" si="101">P655</f>
        <v>42937</v>
      </c>
      <c r="AE655">
        <f t="shared" si="93"/>
        <v>-1.4783724191492134E-2</v>
      </c>
      <c r="AF655" s="33">
        <f t="shared" si="98"/>
        <v>1.8028393110211069E-4</v>
      </c>
      <c r="AG655" s="32">
        <f t="shared" si="97"/>
        <v>7.4086759390861321</v>
      </c>
    </row>
    <row r="656" spans="2:33" x14ac:dyDescent="0.25">
      <c r="B656" s="1">
        <v>42940</v>
      </c>
      <c r="C656">
        <f>ASURB.MX!H644</f>
        <v>-8.6384555678876186E-3</v>
      </c>
      <c r="D656">
        <f t="shared" si="95"/>
        <v>1.9472731554373449E-4</v>
      </c>
      <c r="E656" s="32">
        <f t="shared" si="94"/>
        <v>8.1606928621662984</v>
      </c>
      <c r="P656" s="1">
        <f t="shared" si="100"/>
        <v>42940</v>
      </c>
      <c r="Q656">
        <f t="shared" ref="Q656:Q719" si="102">C656</f>
        <v>-8.6384555678876186E-3</v>
      </c>
      <c r="R656" s="33">
        <f t="shared" si="99"/>
        <v>1.9722267458668609E-4</v>
      </c>
      <c r="S656" s="32">
        <f t="shared" si="96"/>
        <v>8.1528082997485729</v>
      </c>
      <c r="AD656" s="1">
        <f t="shared" si="101"/>
        <v>42940</v>
      </c>
      <c r="AE656">
        <f t="shared" ref="AE656:AE719" si="103">Q656</f>
        <v>-8.6384555678876186E-3</v>
      </c>
      <c r="AF656" s="33">
        <f t="shared" si="98"/>
        <v>1.9204051239010497E-4</v>
      </c>
      <c r="AG656" s="32">
        <f t="shared" si="97"/>
        <v>8.1692251835925997</v>
      </c>
    </row>
    <row r="657" spans="2:33" x14ac:dyDescent="0.25">
      <c r="B657" s="1">
        <v>42941</v>
      </c>
      <c r="C657">
        <f>ASURB.MX!H645</f>
        <v>-2.229047974609542E-3</v>
      </c>
      <c r="D657">
        <f t="shared" si="95"/>
        <v>1.8756604881076827E-4</v>
      </c>
      <c r="E657" s="32">
        <f t="shared" ref="E657:E720" si="104">-LN(D657)-(C657^2)/D657</f>
        <v>8.5548893530349996</v>
      </c>
      <c r="P657" s="1">
        <f t="shared" si="100"/>
        <v>42941</v>
      </c>
      <c r="Q657">
        <f t="shared" si="102"/>
        <v>-2.229047974609542E-3</v>
      </c>
      <c r="R657" s="33">
        <f t="shared" si="99"/>
        <v>1.8177418612673457E-4</v>
      </c>
      <c r="S657" s="32">
        <f t="shared" si="96"/>
        <v>8.585411160769862</v>
      </c>
      <c r="AD657" s="1">
        <f t="shared" si="101"/>
        <v>42941</v>
      </c>
      <c r="AE657">
        <f t="shared" si="103"/>
        <v>-2.229047974609542E-3</v>
      </c>
      <c r="AF657" s="33">
        <f t="shared" si="98"/>
        <v>1.8575522451589422E-4</v>
      </c>
      <c r="AG657" s="32">
        <f t="shared" si="97"/>
        <v>8.564332349100745</v>
      </c>
    </row>
    <row r="658" spans="2:33" x14ac:dyDescent="0.25">
      <c r="B658" s="1">
        <v>42942</v>
      </c>
      <c r="C658">
        <f>ASURB.MX!H646</f>
        <v>-7.8796717910925729E-3</v>
      </c>
      <c r="D658">
        <f t="shared" ref="D658:D721" si="105">$H$14+(C657^2)*$I$14+$J$14*(D657)</f>
        <v>1.7438032540573325E-4</v>
      </c>
      <c r="E658" s="32">
        <f t="shared" si="104"/>
        <v>8.298215485158881</v>
      </c>
      <c r="P658" s="1">
        <f t="shared" si="100"/>
        <v>42942</v>
      </c>
      <c r="Q658">
        <f t="shared" si="102"/>
        <v>-7.8796717910925729E-3</v>
      </c>
      <c r="R658" s="33">
        <f t="shared" si="99"/>
        <v>1.7556081684597756E-4</v>
      </c>
      <c r="S658" s="32">
        <f t="shared" ref="S658:S721" si="106">-LN(R658)-((Q658^2)/R658)</f>
        <v>8.2938628243138766</v>
      </c>
      <c r="AD658" s="1">
        <f t="shared" si="101"/>
        <v>42942</v>
      </c>
      <c r="AE658">
        <f t="shared" si="103"/>
        <v>-7.8796717910925729E-3</v>
      </c>
      <c r="AF658" s="33">
        <f t="shared" si="98"/>
        <v>1.7399612339328847E-4</v>
      </c>
      <c r="AG658" s="32">
        <f t="shared" ref="AG658:AG721" si="107">-LN(AF658)-((AE658^2)/AF658)</f>
        <v>8.29963494711855</v>
      </c>
    </row>
    <row r="659" spans="2:33" x14ac:dyDescent="0.25">
      <c r="B659" s="1">
        <v>42943</v>
      </c>
      <c r="C659">
        <f>ASURB.MX!H647</f>
        <v>-8.281189406256613E-3</v>
      </c>
      <c r="D659">
        <f t="shared" si="105"/>
        <v>1.7255564702374829E-4</v>
      </c>
      <c r="E659" s="32">
        <f t="shared" si="104"/>
        <v>8.2673647970921422</v>
      </c>
      <c r="P659" s="1">
        <f t="shared" si="100"/>
        <v>42943</v>
      </c>
      <c r="Q659">
        <f t="shared" si="102"/>
        <v>-8.281189406256613E-3</v>
      </c>
      <c r="R659" s="33">
        <f t="shared" si="99"/>
        <v>1.7466815654252162E-4</v>
      </c>
      <c r="S659" s="32">
        <f t="shared" si="106"/>
        <v>8.260003283125986</v>
      </c>
      <c r="AD659" s="1">
        <f t="shared" si="101"/>
        <v>42943</v>
      </c>
      <c r="AE659">
        <f t="shared" si="103"/>
        <v>-8.281189406256613E-3</v>
      </c>
      <c r="AF659" s="33">
        <f t="shared" ref="AF659:AF722" si="108">$AJ$14+$AK$14*(AE658^2)+$AL$14*(AE657^2)+$AM$14*(AF658)</f>
        <v>1.7132636294046102E-4</v>
      </c>
      <c r="AG659" s="32">
        <f t="shared" si="107"/>
        <v>8.271662708378809</v>
      </c>
    </row>
    <row r="660" spans="2:33" x14ac:dyDescent="0.25">
      <c r="B660" s="1">
        <v>42944</v>
      </c>
      <c r="C660">
        <f>ASURB.MX!H648</f>
        <v>-3.1591163197650274E-3</v>
      </c>
      <c r="D660">
        <f t="shared" si="105"/>
        <v>1.7213167013686555E-4</v>
      </c>
      <c r="E660" s="32">
        <f t="shared" si="104"/>
        <v>8.6092718858722659</v>
      </c>
      <c r="P660" s="1">
        <f t="shared" si="100"/>
        <v>42944</v>
      </c>
      <c r="Q660">
        <f t="shared" si="102"/>
        <v>-3.1591163197650274E-3</v>
      </c>
      <c r="R660" s="33">
        <f t="shared" ref="R660:R723" si="109">$V$14+$W$14*(Q659^2)+$X$14*(R659)+$Y$14*(R658)</f>
        <v>1.7212093467343885E-4</v>
      </c>
      <c r="S660" s="32">
        <f t="shared" si="106"/>
        <v>8.6093306393156919</v>
      </c>
      <c r="AD660" s="1">
        <f t="shared" si="101"/>
        <v>42944</v>
      </c>
      <c r="AE660">
        <f t="shared" si="103"/>
        <v>-3.1591163197650274E-3</v>
      </c>
      <c r="AF660" s="33">
        <f t="shared" si="108"/>
        <v>1.7005198058084724E-4</v>
      </c>
      <c r="AG660" s="32">
        <f t="shared" si="107"/>
        <v>8.62071836844739</v>
      </c>
    </row>
    <row r="661" spans="2:33" x14ac:dyDescent="0.25">
      <c r="B661" s="1">
        <v>42947</v>
      </c>
      <c r="C661">
        <f>ASURB.MX!H649</f>
        <v>-5.66443170630651E-3</v>
      </c>
      <c r="D661">
        <f t="shared" si="105"/>
        <v>1.6475269582285203E-4</v>
      </c>
      <c r="E661" s="32">
        <f t="shared" si="104"/>
        <v>8.5163138134651213</v>
      </c>
      <c r="P661" s="1">
        <f t="shared" si="100"/>
        <v>42947</v>
      </c>
      <c r="Q661">
        <f t="shared" si="102"/>
        <v>-5.66443170630651E-3</v>
      </c>
      <c r="R661" s="33">
        <f t="shared" si="109"/>
        <v>1.6313756818580965E-4</v>
      </c>
      <c r="S661" s="32">
        <f t="shared" si="106"/>
        <v>8.5242374129613676</v>
      </c>
      <c r="AD661" s="1">
        <f t="shared" si="101"/>
        <v>42947</v>
      </c>
      <c r="AE661">
        <f t="shared" si="103"/>
        <v>-5.66443170630651E-3</v>
      </c>
      <c r="AF661" s="33">
        <f t="shared" si="108"/>
        <v>1.6308102602183067E-4</v>
      </c>
      <c r="AG661" s="32">
        <f t="shared" si="107"/>
        <v>8.5245158738642868</v>
      </c>
    </row>
    <row r="662" spans="2:33" x14ac:dyDescent="0.25">
      <c r="B662" s="1">
        <v>42948</v>
      </c>
      <c r="C662">
        <f>ASURB.MX!H650</f>
        <v>-1.5023534453767433E-2</v>
      </c>
      <c r="D662">
        <f t="shared" si="105"/>
        <v>1.6253726135901096E-4</v>
      </c>
      <c r="E662" s="32">
        <f t="shared" si="104"/>
        <v>7.3359580838011782</v>
      </c>
      <c r="P662" s="1">
        <f t="shared" si="100"/>
        <v>42948</v>
      </c>
      <c r="Q662">
        <f t="shared" si="102"/>
        <v>-1.5023534453767433E-2</v>
      </c>
      <c r="R662" s="33">
        <f t="shared" si="109"/>
        <v>1.6408938058830601E-4</v>
      </c>
      <c r="S662" s="32">
        <f t="shared" si="106"/>
        <v>7.3395892531318934</v>
      </c>
      <c r="AD662" s="1">
        <f t="shared" si="101"/>
        <v>42948</v>
      </c>
      <c r="AE662">
        <f t="shared" si="103"/>
        <v>-1.5023534453767433E-2</v>
      </c>
      <c r="AF662" s="33">
        <f t="shared" si="108"/>
        <v>1.6028595388273986E-4</v>
      </c>
      <c r="AG662" s="32">
        <f t="shared" si="107"/>
        <v>7.3304016157287055</v>
      </c>
    </row>
    <row r="663" spans="2:33" x14ac:dyDescent="0.25">
      <c r="B663" s="1">
        <v>42949</v>
      </c>
      <c r="C663">
        <f>ASURB.MX!H651</f>
        <v>-9.8997929823216955E-3</v>
      </c>
      <c r="D663">
        <f t="shared" si="105"/>
        <v>1.8452097242965731E-4</v>
      </c>
      <c r="E663" s="32">
        <f t="shared" si="104"/>
        <v>8.0666105085818991</v>
      </c>
      <c r="P663" s="1">
        <f t="shared" si="100"/>
        <v>42949</v>
      </c>
      <c r="Q663">
        <f t="shared" si="102"/>
        <v>-9.8997929823216955E-3</v>
      </c>
      <c r="R663" s="33">
        <f t="shared" si="109"/>
        <v>1.8661999458534009E-4</v>
      </c>
      <c r="S663" s="32">
        <f t="shared" si="106"/>
        <v>8.061273204212279</v>
      </c>
      <c r="AD663" s="1">
        <f t="shared" si="101"/>
        <v>42949</v>
      </c>
      <c r="AE663">
        <f t="shared" si="103"/>
        <v>-9.8997929823216955E-3</v>
      </c>
      <c r="AF663" s="33">
        <f t="shared" si="108"/>
        <v>1.7821922115492938E-4</v>
      </c>
      <c r="AG663" s="32">
        <f t="shared" si="107"/>
        <v>8.0825785033190911</v>
      </c>
    </row>
    <row r="664" spans="2:33" x14ac:dyDescent="0.25">
      <c r="B664" s="1">
        <v>42950</v>
      </c>
      <c r="C664">
        <f>ASURB.MX!H652</f>
        <v>1.9517607752054935E-2</v>
      </c>
      <c r="D664">
        <f t="shared" si="105"/>
        <v>1.8363047246814892E-4</v>
      </c>
      <c r="E664" s="32">
        <f t="shared" si="104"/>
        <v>6.5281090977617868</v>
      </c>
      <c r="P664" s="1">
        <f t="shared" si="100"/>
        <v>42950</v>
      </c>
      <c r="Q664">
        <f t="shared" si="102"/>
        <v>1.9517607752054935E-2</v>
      </c>
      <c r="R664" s="33">
        <f t="shared" si="109"/>
        <v>1.7106579867540744E-4</v>
      </c>
      <c r="S664" s="32">
        <f t="shared" si="106"/>
        <v>6.4466173234880673</v>
      </c>
      <c r="AD664" s="1">
        <f t="shared" si="101"/>
        <v>42950</v>
      </c>
      <c r="AE664">
        <f t="shared" si="103"/>
        <v>1.9517607752054935E-2</v>
      </c>
      <c r="AF664" s="33">
        <f t="shared" si="108"/>
        <v>1.7810484530956719E-4</v>
      </c>
      <c r="AG664" s="32">
        <f t="shared" si="107"/>
        <v>6.4943024014398087</v>
      </c>
    </row>
    <row r="665" spans="2:33" x14ac:dyDescent="0.25">
      <c r="B665" s="1">
        <v>42951</v>
      </c>
      <c r="C665">
        <f>ASURB.MX!H653</f>
        <v>-7.8306996439526828E-3</v>
      </c>
      <c r="D665">
        <f t="shared" si="105"/>
        <v>2.1731068087875755E-4</v>
      </c>
      <c r="E665" s="32">
        <f t="shared" si="104"/>
        <v>8.1520065273861384</v>
      </c>
      <c r="P665" s="1">
        <f t="shared" si="100"/>
        <v>42951</v>
      </c>
      <c r="Q665">
        <f t="shared" si="102"/>
        <v>-7.8306996439526828E-3</v>
      </c>
      <c r="R665" s="33">
        <f t="shared" si="109"/>
        <v>2.2194524854743684E-4</v>
      </c>
      <c r="S665" s="32">
        <f t="shared" si="106"/>
        <v>8.1367961236460467</v>
      </c>
      <c r="AD665" s="1">
        <f t="shared" si="101"/>
        <v>42951</v>
      </c>
      <c r="AE665">
        <f t="shared" si="103"/>
        <v>-7.8306996439526828E-3</v>
      </c>
      <c r="AF665" s="33">
        <f t="shared" si="108"/>
        <v>2.0720020533593298E-4</v>
      </c>
      <c r="AG665" s="32">
        <f t="shared" si="107"/>
        <v>8.1858800944829184</v>
      </c>
    </row>
    <row r="666" spans="2:33" x14ac:dyDescent="0.25">
      <c r="B666" s="1">
        <v>42954</v>
      </c>
      <c r="C666">
        <f>ASURB.MX!H654</f>
        <v>5.5011378033170341E-3</v>
      </c>
      <c r="D666">
        <f t="shared" si="105"/>
        <v>2.0092986909435917E-4</v>
      </c>
      <c r="E666" s="32">
        <f t="shared" si="104"/>
        <v>8.3619422838977595</v>
      </c>
      <c r="P666" s="1">
        <f t="shared" si="100"/>
        <v>42954</v>
      </c>
      <c r="Q666">
        <f t="shared" si="102"/>
        <v>5.5011378033170341E-3</v>
      </c>
      <c r="R666" s="33">
        <f t="shared" si="109"/>
        <v>1.7276132662054683E-4</v>
      </c>
      <c r="S666" s="32">
        <f t="shared" si="106"/>
        <v>8.4884300197637383</v>
      </c>
      <c r="AD666" s="1">
        <f t="shared" si="101"/>
        <v>42954</v>
      </c>
      <c r="AE666">
        <f t="shared" si="103"/>
        <v>5.5011378033170341E-3</v>
      </c>
      <c r="AF666" s="33">
        <f t="shared" si="108"/>
        <v>1.9541949738177065E-4</v>
      </c>
      <c r="AG666" s="32">
        <f t="shared" si="107"/>
        <v>8.3855027897464556</v>
      </c>
    </row>
    <row r="667" spans="2:33" x14ac:dyDescent="0.25">
      <c r="B667" s="1">
        <v>42955</v>
      </c>
      <c r="C667">
        <f>ASURB.MX!H655</f>
        <v>-9.7472922059606889E-3</v>
      </c>
      <c r="D667">
        <f t="shared" si="105"/>
        <v>1.8630574587034872E-4</v>
      </c>
      <c r="E667" s="32">
        <f t="shared" si="104"/>
        <v>8.0781548518637916</v>
      </c>
      <c r="P667" s="1">
        <f t="shared" si="100"/>
        <v>42955</v>
      </c>
      <c r="Q667">
        <f t="shared" si="102"/>
        <v>-9.7472922059606889E-3</v>
      </c>
      <c r="R667" s="33">
        <f t="shared" si="109"/>
        <v>1.9182056115293758E-4</v>
      </c>
      <c r="S667" s="32">
        <f t="shared" si="106"/>
        <v>8.0636450839661187</v>
      </c>
      <c r="AD667" s="1">
        <f t="shared" si="101"/>
        <v>42955</v>
      </c>
      <c r="AE667">
        <f t="shared" si="103"/>
        <v>-9.7472922059606889E-3</v>
      </c>
      <c r="AF667" s="33">
        <f t="shared" si="108"/>
        <v>1.8364023783214056E-4</v>
      </c>
      <c r="AG667" s="32">
        <f t="shared" si="107"/>
        <v>8.0851632748854172</v>
      </c>
    </row>
    <row r="668" spans="2:33" x14ac:dyDescent="0.25">
      <c r="B668" s="1">
        <v>42956</v>
      </c>
      <c r="C668">
        <f>ASURB.MX!H656</f>
        <v>-2.4490664425618962E-2</v>
      </c>
      <c r="D668">
        <f t="shared" si="105"/>
        <v>1.8445104666020958E-4</v>
      </c>
      <c r="E668" s="32">
        <f t="shared" si="104"/>
        <v>5.3463550281164913</v>
      </c>
      <c r="P668" s="1">
        <f t="shared" si="100"/>
        <v>42956</v>
      </c>
      <c r="Q668">
        <f t="shared" si="102"/>
        <v>-2.4490664425618962E-2</v>
      </c>
      <c r="R668" s="33">
        <f t="shared" si="109"/>
        <v>1.7582097221654068E-4</v>
      </c>
      <c r="S668" s="32">
        <f t="shared" si="106"/>
        <v>5.2346614639830182</v>
      </c>
      <c r="AD668" s="1">
        <f t="shared" si="101"/>
        <v>42956</v>
      </c>
      <c r="AE668">
        <f t="shared" si="103"/>
        <v>-2.4490664425618962E-2</v>
      </c>
      <c r="AF668" s="33">
        <f t="shared" si="108"/>
        <v>1.817423333445983E-4</v>
      </c>
      <c r="AG668" s="32">
        <f t="shared" si="107"/>
        <v>5.3126843344499264</v>
      </c>
    </row>
    <row r="669" spans="2:33" x14ac:dyDescent="0.25">
      <c r="B669" s="1">
        <v>42957</v>
      </c>
      <c r="C669">
        <f>ASURB.MX!H657</f>
        <v>1.8906680445375684E-3</v>
      </c>
      <c r="D669">
        <f t="shared" si="105"/>
        <v>2.4436421916946481E-4</v>
      </c>
      <c r="E669" s="32">
        <f t="shared" si="104"/>
        <v>8.302222474626447</v>
      </c>
      <c r="P669" s="1">
        <f t="shared" si="100"/>
        <v>42957</v>
      </c>
      <c r="Q669">
        <f t="shared" si="102"/>
        <v>1.8906680445375684E-3</v>
      </c>
      <c r="R669" s="33">
        <f t="shared" si="109"/>
        <v>2.5609988798345535E-4</v>
      </c>
      <c r="S669" s="32">
        <f t="shared" si="106"/>
        <v>8.2559850669002017</v>
      </c>
      <c r="AD669" s="1">
        <f t="shared" si="101"/>
        <v>42957</v>
      </c>
      <c r="AE669">
        <f t="shared" si="103"/>
        <v>1.8906680445375684E-3</v>
      </c>
      <c r="AF669" s="33">
        <f t="shared" si="108"/>
        <v>2.3241882127178793E-4</v>
      </c>
      <c r="AG669" s="32">
        <f t="shared" si="107"/>
        <v>8.3515894456749376</v>
      </c>
    </row>
    <row r="670" spans="2:33" x14ac:dyDescent="0.25">
      <c r="B670" s="1">
        <v>42958</v>
      </c>
      <c r="C670">
        <f>ASURB.MX!H658</f>
        <v>-2.2534464700524653E-2</v>
      </c>
      <c r="D670">
        <f t="shared" si="105"/>
        <v>2.1187472762661662E-4</v>
      </c>
      <c r="E670" s="32">
        <f t="shared" si="104"/>
        <v>6.0628062107302574</v>
      </c>
      <c r="P670" s="1">
        <f t="shared" si="100"/>
        <v>42958</v>
      </c>
      <c r="Q670">
        <f t="shared" si="102"/>
        <v>-2.2534464700524653E-2</v>
      </c>
      <c r="R670" s="33">
        <f t="shared" si="109"/>
        <v>1.7017055421155876E-4</v>
      </c>
      <c r="S670" s="32">
        <f t="shared" si="106"/>
        <v>5.6946319968536034</v>
      </c>
      <c r="AD670" s="1">
        <f t="shared" si="101"/>
        <v>42958</v>
      </c>
      <c r="AE670">
        <f t="shared" si="103"/>
        <v>-2.2534464700524653E-2</v>
      </c>
      <c r="AF670" s="33">
        <f t="shared" si="108"/>
        <v>2.0782332634246834E-4</v>
      </c>
      <c r="AG670" s="32">
        <f t="shared" si="107"/>
        <v>6.0353905522136468</v>
      </c>
    </row>
    <row r="671" spans="2:33" x14ac:dyDescent="0.25">
      <c r="B671" s="1">
        <v>42961</v>
      </c>
      <c r="C671">
        <f>ASURB.MX!H659</f>
        <v>2.1630701246972615E-2</v>
      </c>
      <c r="D671">
        <f t="shared" si="105"/>
        <v>2.5140647666416059E-4</v>
      </c>
      <c r="E671" s="32">
        <f t="shared" si="104"/>
        <v>6.4273608090043837</v>
      </c>
      <c r="P671" s="1">
        <f t="shared" si="100"/>
        <v>42961</v>
      </c>
      <c r="Q671">
        <f t="shared" si="102"/>
        <v>2.1630701246972615E-2</v>
      </c>
      <c r="R671" s="33">
        <f t="shared" si="109"/>
        <v>2.7764526525760904E-4</v>
      </c>
      <c r="S671" s="32">
        <f t="shared" si="106"/>
        <v>6.5039683167838787</v>
      </c>
      <c r="AD671" s="1">
        <f t="shared" si="101"/>
        <v>42961</v>
      </c>
      <c r="AE671">
        <f t="shared" si="103"/>
        <v>2.1630701246972615E-2</v>
      </c>
      <c r="AF671" s="33">
        <f t="shared" si="108"/>
        <v>2.4191874641809057E-4</v>
      </c>
      <c r="AG671" s="32">
        <f t="shared" si="107"/>
        <v>6.3928409345377517</v>
      </c>
    </row>
    <row r="672" spans="2:33" x14ac:dyDescent="0.25">
      <c r="B672" s="1">
        <v>42962</v>
      </c>
      <c r="C672">
        <f>ASURB.MX!H660</f>
        <v>-5.7152353450714349E-3</v>
      </c>
      <c r="D672">
        <f t="shared" si="105"/>
        <v>2.727854684034928E-4</v>
      </c>
      <c r="E672" s="32">
        <f t="shared" si="104"/>
        <v>8.0870827642881409</v>
      </c>
      <c r="P672" s="1">
        <f t="shared" si="100"/>
        <v>42962</v>
      </c>
      <c r="Q672">
        <f t="shared" si="102"/>
        <v>-5.7152353450714349E-3</v>
      </c>
      <c r="R672" s="33">
        <f t="shared" si="109"/>
        <v>2.3453691929026431E-4</v>
      </c>
      <c r="S672" s="32">
        <f t="shared" si="106"/>
        <v>8.218627721929213</v>
      </c>
      <c r="AD672" s="1">
        <f t="shared" si="101"/>
        <v>42962</v>
      </c>
      <c r="AE672">
        <f t="shared" si="103"/>
        <v>-5.7152353450714349E-3</v>
      </c>
      <c r="AF672" s="33">
        <f t="shared" si="108"/>
        <v>2.6262370626309653E-4</v>
      </c>
      <c r="AG672" s="32">
        <f t="shared" si="107"/>
        <v>8.1204129762633954</v>
      </c>
    </row>
    <row r="673" spans="2:33" x14ac:dyDescent="0.25">
      <c r="B673" s="1">
        <v>42963</v>
      </c>
      <c r="C673">
        <f>ASURB.MX!H661</f>
        <v>-8.2177894419752616E-3</v>
      </c>
      <c r="D673">
        <f t="shared" si="105"/>
        <v>2.3424456292539859E-4</v>
      </c>
      <c r="E673" s="32">
        <f t="shared" si="104"/>
        <v>8.0708475977055318</v>
      </c>
      <c r="P673" s="1">
        <f t="shared" si="100"/>
        <v>42963</v>
      </c>
      <c r="Q673">
        <f t="shared" si="102"/>
        <v>-8.2177894419752616E-3</v>
      </c>
      <c r="R673" s="33">
        <f t="shared" si="109"/>
        <v>2.2788940948255366E-4</v>
      </c>
      <c r="S673" s="32">
        <f t="shared" si="106"/>
        <v>8.0903130955553095</v>
      </c>
      <c r="AD673" s="1">
        <f t="shared" si="101"/>
        <v>42963</v>
      </c>
      <c r="AE673">
        <f t="shared" si="103"/>
        <v>-8.2177894419752616E-3</v>
      </c>
      <c r="AF673" s="33">
        <f t="shared" si="108"/>
        <v>2.3281237094019663E-4</v>
      </c>
      <c r="AG673" s="32">
        <f t="shared" si="107"/>
        <v>8.0752069354230294</v>
      </c>
    </row>
    <row r="674" spans="2:33" x14ac:dyDescent="0.25">
      <c r="B674" s="1">
        <v>42964</v>
      </c>
      <c r="C674">
        <f>ASURB.MX!H662</f>
        <v>-7.3338208771897961E-3</v>
      </c>
      <c r="D674">
        <f t="shared" si="105"/>
        <v>2.1291131102698274E-4</v>
      </c>
      <c r="E674" s="32">
        <f t="shared" si="104"/>
        <v>8.2020182724330795</v>
      </c>
      <c r="P674" s="1">
        <f t="shared" si="100"/>
        <v>42964</v>
      </c>
      <c r="Q674">
        <f t="shared" si="102"/>
        <v>-7.3338208771897961E-3</v>
      </c>
      <c r="R674" s="33">
        <f t="shared" si="109"/>
        <v>2.0874364061999119E-4</v>
      </c>
      <c r="S674" s="32">
        <f t="shared" si="106"/>
        <v>8.216743456552031</v>
      </c>
      <c r="AD674" s="1">
        <f t="shared" si="101"/>
        <v>42964</v>
      </c>
      <c r="AE674">
        <f t="shared" si="103"/>
        <v>-7.3338208771897961E-3</v>
      </c>
      <c r="AF674" s="33">
        <f t="shared" si="108"/>
        <v>2.147057462957187E-4</v>
      </c>
      <c r="AG674" s="32">
        <f t="shared" si="107"/>
        <v>8.1957367832147963</v>
      </c>
    </row>
    <row r="675" spans="2:33" x14ac:dyDescent="0.25">
      <c r="B675" s="1">
        <v>42965</v>
      </c>
      <c r="C675">
        <f>ASURB.MX!H663</f>
        <v>3.9180483921161724E-4</v>
      </c>
      <c r="D675">
        <f t="shared" si="105"/>
        <v>1.9709993055368744E-4</v>
      </c>
      <c r="E675" s="32">
        <f t="shared" si="104"/>
        <v>8.5310208474088824</v>
      </c>
      <c r="P675" s="1">
        <f t="shared" si="100"/>
        <v>42965</v>
      </c>
      <c r="Q675">
        <f t="shared" si="102"/>
        <v>3.9180483921161724E-4</v>
      </c>
      <c r="R675" s="33">
        <f t="shared" si="109"/>
        <v>2.0151340131085852E-4</v>
      </c>
      <c r="S675" s="32">
        <f t="shared" si="106"/>
        <v>8.5088928803578412</v>
      </c>
      <c r="AD675" s="1">
        <f t="shared" si="101"/>
        <v>42965</v>
      </c>
      <c r="AE675">
        <f t="shared" si="103"/>
        <v>3.9180483921161724E-4</v>
      </c>
      <c r="AF675" s="33">
        <f t="shared" si="108"/>
        <v>2.0010643477449161E-4</v>
      </c>
      <c r="AG675" s="32">
        <f t="shared" si="107"/>
        <v>8.515894012193467</v>
      </c>
    </row>
    <row r="676" spans="2:33" x14ac:dyDescent="0.25">
      <c r="B676" s="1">
        <v>42968</v>
      </c>
      <c r="C676">
        <f>ASURB.MX!H664</f>
        <v>8.7740556526645919E-3</v>
      </c>
      <c r="D676">
        <f t="shared" si="105"/>
        <v>1.801190621763407E-4</v>
      </c>
      <c r="E676" s="32">
        <f t="shared" si="104"/>
        <v>8.1944859989185623</v>
      </c>
      <c r="P676" s="1">
        <f t="shared" si="100"/>
        <v>42968</v>
      </c>
      <c r="Q676">
        <f t="shared" si="102"/>
        <v>8.7740556526645919E-3</v>
      </c>
      <c r="R676" s="33">
        <f t="shared" si="109"/>
        <v>1.8287706267626583E-4</v>
      </c>
      <c r="S676" s="32">
        <f t="shared" si="106"/>
        <v>8.1857357398812045</v>
      </c>
      <c r="AD676" s="1">
        <f t="shared" si="101"/>
        <v>42968</v>
      </c>
      <c r="AE676">
        <f t="shared" si="103"/>
        <v>8.7740556526645919E-3</v>
      </c>
      <c r="AF676" s="33">
        <f t="shared" si="108"/>
        <v>1.839471798396724E-4</v>
      </c>
      <c r="AG676" s="32">
        <f t="shared" si="107"/>
        <v>8.1823501769337987</v>
      </c>
    </row>
    <row r="677" spans="2:33" x14ac:dyDescent="0.25">
      <c r="B677" s="1">
        <v>42969</v>
      </c>
      <c r="C677">
        <f>ASURB.MX!H665</f>
        <v>1.6902776766761253E-3</v>
      </c>
      <c r="D677">
        <f t="shared" si="105"/>
        <v>1.7816521401704447E-4</v>
      </c>
      <c r="E677" s="32">
        <f t="shared" si="104"/>
        <v>8.6167633747457941</v>
      </c>
      <c r="P677" s="1">
        <f t="shared" si="100"/>
        <v>42969</v>
      </c>
      <c r="Q677">
        <f t="shared" si="102"/>
        <v>1.6902776766761253E-3</v>
      </c>
      <c r="R677" s="33">
        <f t="shared" si="109"/>
        <v>1.8816499027709743E-4</v>
      </c>
      <c r="S677" s="32">
        <f t="shared" si="106"/>
        <v>8.5630076835155986</v>
      </c>
      <c r="AD677" s="1">
        <f t="shared" si="101"/>
        <v>42969</v>
      </c>
      <c r="AE677">
        <f t="shared" si="103"/>
        <v>1.6902776766761253E-3</v>
      </c>
      <c r="AF677" s="33">
        <f t="shared" si="108"/>
        <v>1.8010680453556707E-4</v>
      </c>
      <c r="AG677" s="32">
        <f t="shared" si="107"/>
        <v>8.6060975001700264</v>
      </c>
    </row>
    <row r="678" spans="2:33" x14ac:dyDescent="0.25">
      <c r="B678" s="1">
        <v>42970</v>
      </c>
      <c r="C678">
        <f>ASURB.MX!H666</f>
        <v>-8.3124928771790008E-3</v>
      </c>
      <c r="D678">
        <f t="shared" si="105"/>
        <v>1.6789079266012365E-4</v>
      </c>
      <c r="E678" s="32">
        <f t="shared" si="104"/>
        <v>8.2806344320241934</v>
      </c>
      <c r="P678" s="1">
        <f t="shared" si="100"/>
        <v>42970</v>
      </c>
      <c r="Q678">
        <f t="shared" si="102"/>
        <v>-8.3124928771790008E-3</v>
      </c>
      <c r="R678" s="33">
        <f t="shared" si="109"/>
        <v>1.6800142456230603E-4</v>
      </c>
      <c r="S678" s="32">
        <f t="shared" si="106"/>
        <v>8.280246718565655</v>
      </c>
      <c r="AD678" s="1">
        <f t="shared" si="101"/>
        <v>42970</v>
      </c>
      <c r="AE678">
        <f t="shared" si="103"/>
        <v>-8.3124928771790008E-3</v>
      </c>
      <c r="AF678" s="33">
        <f t="shared" si="108"/>
        <v>1.6966631880124185E-4</v>
      </c>
      <c r="AG678" s="32">
        <f t="shared" si="107"/>
        <v>8.2744214019631777</v>
      </c>
    </row>
    <row r="679" spans="2:33" x14ac:dyDescent="0.25">
      <c r="B679" s="1">
        <v>42971</v>
      </c>
      <c r="C679">
        <f>ASURB.MX!H667</f>
        <v>-5.0936855061122447E-3</v>
      </c>
      <c r="D679">
        <f t="shared" si="105"/>
        <v>1.6910129152066184E-4</v>
      </c>
      <c r="E679" s="32">
        <f t="shared" si="104"/>
        <v>8.5315801755684451</v>
      </c>
      <c r="P679" s="1">
        <f t="shared" si="100"/>
        <v>42971</v>
      </c>
      <c r="Q679">
        <f t="shared" si="102"/>
        <v>-5.0936855061122447E-3</v>
      </c>
      <c r="R679" s="33">
        <f t="shared" si="109"/>
        <v>1.7848249224129128E-4</v>
      </c>
      <c r="S679" s="32">
        <f t="shared" si="106"/>
        <v>8.4856521052901925</v>
      </c>
      <c r="AD679" s="1">
        <f t="shared" si="101"/>
        <v>42971</v>
      </c>
      <c r="AE679">
        <f t="shared" si="103"/>
        <v>-5.0936855061122447E-3</v>
      </c>
      <c r="AF679" s="33">
        <f t="shared" si="108"/>
        <v>1.6889704277357965E-4</v>
      </c>
      <c r="AG679" s="32">
        <f t="shared" si="107"/>
        <v>8.5326032068196493</v>
      </c>
    </row>
    <row r="680" spans="2:33" x14ac:dyDescent="0.25">
      <c r="B680" s="1">
        <v>42972</v>
      </c>
      <c r="C680">
        <f>ASURB.MX!H668</f>
        <v>2.4100982312260963E-3</v>
      </c>
      <c r="D680">
        <f t="shared" si="105"/>
        <v>1.6467710422107601E-4</v>
      </c>
      <c r="E680" s="32">
        <f t="shared" si="104"/>
        <v>8.6762514435185913</v>
      </c>
      <c r="P680" s="1">
        <f t="shared" si="100"/>
        <v>42972</v>
      </c>
      <c r="Q680">
        <f t="shared" si="102"/>
        <v>2.4100982312260963E-3</v>
      </c>
      <c r="R680" s="33">
        <f t="shared" si="109"/>
        <v>1.6231299003164424E-4</v>
      </c>
      <c r="S680" s="32">
        <f t="shared" si="106"/>
        <v>8.6901977979757756</v>
      </c>
      <c r="AD680" s="1">
        <f t="shared" si="101"/>
        <v>42972</v>
      </c>
      <c r="AE680">
        <f t="shared" si="103"/>
        <v>2.4100982312260963E-3</v>
      </c>
      <c r="AF680" s="33">
        <f t="shared" si="108"/>
        <v>1.6388676510045667E-4</v>
      </c>
      <c r="AG680" s="32">
        <f t="shared" si="107"/>
        <v>8.6808922227360661</v>
      </c>
    </row>
    <row r="681" spans="2:33" x14ac:dyDescent="0.25">
      <c r="B681" s="1">
        <v>42975</v>
      </c>
      <c r="C681">
        <f>ASURB.MX!H669</f>
        <v>-4.6855782361742522E-3</v>
      </c>
      <c r="D681">
        <f t="shared" si="105"/>
        <v>1.5930424599797891E-4</v>
      </c>
      <c r="E681" s="32">
        <f t="shared" si="104"/>
        <v>8.6068788791332675</v>
      </c>
      <c r="P681" s="1">
        <f t="shared" si="100"/>
        <v>42975</v>
      </c>
      <c r="Q681">
        <f t="shared" si="102"/>
        <v>-4.6855782361742522E-3</v>
      </c>
      <c r="R681" s="33">
        <f t="shared" si="109"/>
        <v>1.6377338156325027E-4</v>
      </c>
      <c r="S681" s="32">
        <f t="shared" si="106"/>
        <v>8.5829718887279327</v>
      </c>
      <c r="AD681" s="1">
        <f t="shared" si="101"/>
        <v>42975</v>
      </c>
      <c r="AE681">
        <f t="shared" si="103"/>
        <v>-4.6855782361742522E-3</v>
      </c>
      <c r="AF681" s="33">
        <f t="shared" si="108"/>
        <v>1.5816256629979403E-4</v>
      </c>
      <c r="AG681" s="32">
        <f t="shared" si="107"/>
        <v>8.6130765363058455</v>
      </c>
    </row>
    <row r="682" spans="2:33" x14ac:dyDescent="0.25">
      <c r="B682" s="1">
        <v>42976</v>
      </c>
      <c r="C682">
        <f>ASURB.MX!H670</f>
        <v>5.1053483070115386E-3</v>
      </c>
      <c r="D682">
        <f t="shared" si="105"/>
        <v>1.5769719795876146E-4</v>
      </c>
      <c r="E682" s="32">
        <f t="shared" si="104"/>
        <v>8.5895513690171494</v>
      </c>
      <c r="P682" s="1">
        <f t="shared" si="100"/>
        <v>42976</v>
      </c>
      <c r="Q682">
        <f t="shared" si="102"/>
        <v>5.1053483070115386E-3</v>
      </c>
      <c r="R682" s="33">
        <f t="shared" si="109"/>
        <v>1.5736930452898816E-4</v>
      </c>
      <c r="S682" s="32">
        <f t="shared" si="106"/>
        <v>8.5912884121622906</v>
      </c>
      <c r="AD682" s="1">
        <f t="shared" si="101"/>
        <v>42976</v>
      </c>
      <c r="AE682">
        <f t="shared" si="103"/>
        <v>5.1053483070115386E-3</v>
      </c>
      <c r="AF682" s="33">
        <f t="shared" si="108"/>
        <v>1.5566050622698336E-4</v>
      </c>
      <c r="AG682" s="32">
        <f t="shared" si="107"/>
        <v>8.6003881137421487</v>
      </c>
    </row>
    <row r="683" spans="2:33" x14ac:dyDescent="0.25">
      <c r="B683" s="1">
        <v>42977</v>
      </c>
      <c r="C683">
        <f>ASURB.MX!H671</f>
        <v>-2.016534492625904E-3</v>
      </c>
      <c r="D683">
        <f t="shared" si="105"/>
        <v>1.5712937937855786E-4</v>
      </c>
      <c r="E683" s="32">
        <f t="shared" si="104"/>
        <v>8.7325616366903684</v>
      </c>
      <c r="P683" s="1">
        <f t="shared" si="100"/>
        <v>42977</v>
      </c>
      <c r="Q683">
        <f t="shared" si="102"/>
        <v>-2.016534492625904E-3</v>
      </c>
      <c r="R683" s="33">
        <f t="shared" si="109"/>
        <v>1.58188131976542E-4</v>
      </c>
      <c r="S683" s="32">
        <f t="shared" si="106"/>
        <v>8.7260193523604297</v>
      </c>
      <c r="AD683" s="1">
        <f t="shared" si="101"/>
        <v>42977</v>
      </c>
      <c r="AE683">
        <f t="shared" si="103"/>
        <v>-2.016534492625904E-3</v>
      </c>
      <c r="AF683" s="33">
        <f t="shared" si="108"/>
        <v>1.542628704694362E-4</v>
      </c>
      <c r="AG683" s="32">
        <f t="shared" si="107"/>
        <v>8.7504921867614023</v>
      </c>
    </row>
    <row r="684" spans="2:33" x14ac:dyDescent="0.25">
      <c r="B684" s="1">
        <v>42978</v>
      </c>
      <c r="C684">
        <f>ASURB.MX!H672</f>
        <v>2.2263508361223514E-2</v>
      </c>
      <c r="D684">
        <f t="shared" si="105"/>
        <v>1.5408827421497154E-4</v>
      </c>
      <c r="E684" s="32">
        <f t="shared" si="104"/>
        <v>5.5612326490930588</v>
      </c>
      <c r="P684" s="1">
        <f t="shared" si="100"/>
        <v>42978</v>
      </c>
      <c r="Q684">
        <f t="shared" si="102"/>
        <v>2.2263508361223514E-2</v>
      </c>
      <c r="R684" s="33">
        <f t="shared" si="109"/>
        <v>1.5166301174098683E-4</v>
      </c>
      <c r="S684" s="32">
        <f t="shared" si="106"/>
        <v>5.5256577711197448</v>
      </c>
      <c r="AD684" s="1">
        <f t="shared" si="101"/>
        <v>42978</v>
      </c>
      <c r="AE684">
        <f t="shared" si="103"/>
        <v>2.2263508361223514E-2</v>
      </c>
      <c r="AF684" s="33">
        <f t="shared" si="108"/>
        <v>1.5097672892871804E-4</v>
      </c>
      <c r="AG684" s="32">
        <f t="shared" si="107"/>
        <v>5.5153371335801129</v>
      </c>
    </row>
    <row r="685" spans="2:33" x14ac:dyDescent="0.25">
      <c r="B685" s="1">
        <v>42979</v>
      </c>
      <c r="C685">
        <f>ASURB.MX!H673</f>
        <v>-1.9211870756650916E-3</v>
      </c>
      <c r="D685">
        <f t="shared" si="105"/>
        <v>2.1161760216301752E-4</v>
      </c>
      <c r="E685" s="32">
        <f t="shared" si="104"/>
        <v>8.4432880271677568</v>
      </c>
      <c r="P685" s="1">
        <f t="shared" si="100"/>
        <v>42979</v>
      </c>
      <c r="Q685">
        <f t="shared" si="102"/>
        <v>-1.9211870756650916E-3</v>
      </c>
      <c r="R685" s="33">
        <f t="shared" si="109"/>
        <v>2.2096465895206791E-4</v>
      </c>
      <c r="S685" s="32">
        <f t="shared" si="106"/>
        <v>8.4008039368214256</v>
      </c>
      <c r="AD685" s="1">
        <f t="shared" si="101"/>
        <v>42979</v>
      </c>
      <c r="AE685">
        <f t="shared" si="103"/>
        <v>-1.9211870756650916E-3</v>
      </c>
      <c r="AF685" s="33">
        <f t="shared" si="108"/>
        <v>1.9928276162802335E-4</v>
      </c>
      <c r="AG685" s="32">
        <f t="shared" si="107"/>
        <v>8.5022646095320678</v>
      </c>
    </row>
    <row r="686" spans="2:33" x14ac:dyDescent="0.25">
      <c r="B686" s="1">
        <v>42982</v>
      </c>
      <c r="C686">
        <f>ASURB.MX!H674</f>
        <v>-1.3218431904719212E-2</v>
      </c>
      <c r="D686">
        <f t="shared" si="105"/>
        <v>1.9017431195888528E-4</v>
      </c>
      <c r="E686" s="32">
        <f t="shared" si="104"/>
        <v>7.6487969014839843</v>
      </c>
      <c r="P686" s="1">
        <f t="shared" si="100"/>
        <v>42982</v>
      </c>
      <c r="Q686">
        <f t="shared" si="102"/>
        <v>-1.3218431904719212E-2</v>
      </c>
      <c r="R686" s="33">
        <f t="shared" si="109"/>
        <v>1.5396436167625544E-4</v>
      </c>
      <c r="S686" s="32">
        <f t="shared" si="106"/>
        <v>7.6439362423306134</v>
      </c>
      <c r="AD686" s="1">
        <f t="shared" si="101"/>
        <v>42982</v>
      </c>
      <c r="AE686">
        <f t="shared" si="103"/>
        <v>-1.3218431904719212E-2</v>
      </c>
      <c r="AF686" s="33">
        <f t="shared" si="108"/>
        <v>1.837123644579944E-4</v>
      </c>
      <c r="AG686" s="32">
        <f t="shared" si="107"/>
        <v>7.6510495360607926</v>
      </c>
    </row>
    <row r="687" spans="2:33" x14ac:dyDescent="0.25">
      <c r="B687" s="1">
        <v>42983</v>
      </c>
      <c r="C687">
        <f>ASURB.MX!H675</f>
        <v>-2.6760425559323869E-3</v>
      </c>
      <c r="D687">
        <f t="shared" si="105"/>
        <v>1.9667225968798542E-4</v>
      </c>
      <c r="E687" s="32">
        <f t="shared" si="104"/>
        <v>8.4975600060854291</v>
      </c>
      <c r="P687" s="1">
        <f t="shared" si="100"/>
        <v>42983</v>
      </c>
      <c r="Q687">
        <f t="shared" si="102"/>
        <v>-2.6760425559323869E-3</v>
      </c>
      <c r="R687" s="33">
        <f t="shared" si="109"/>
        <v>2.1005141875205793E-4</v>
      </c>
      <c r="S687" s="32">
        <f t="shared" si="106"/>
        <v>8.4340655833460314</v>
      </c>
      <c r="AD687" s="1">
        <f t="shared" si="101"/>
        <v>42983</v>
      </c>
      <c r="AE687">
        <f t="shared" si="103"/>
        <v>-2.6760425559323869E-3</v>
      </c>
      <c r="AF687" s="33">
        <f t="shared" si="108"/>
        <v>1.9001606299040217E-4</v>
      </c>
      <c r="AG687" s="32">
        <f t="shared" si="107"/>
        <v>8.5307145873779895</v>
      </c>
    </row>
    <row r="688" spans="2:33" x14ac:dyDescent="0.25">
      <c r="B688" s="1">
        <v>42984</v>
      </c>
      <c r="C688">
        <f>ASURB.MX!H676</f>
        <v>1.004387745827407E-3</v>
      </c>
      <c r="D688">
        <f t="shared" si="105"/>
        <v>1.8068429416513633E-4</v>
      </c>
      <c r="E688" s="32">
        <f t="shared" si="104"/>
        <v>8.6131760907746351</v>
      </c>
      <c r="P688" s="1">
        <f t="shared" si="100"/>
        <v>42984</v>
      </c>
      <c r="Q688">
        <f t="shared" si="102"/>
        <v>1.004387745827407E-3</v>
      </c>
      <c r="R688" s="33">
        <f t="shared" si="109"/>
        <v>1.5475865182037758E-4</v>
      </c>
      <c r="S688" s="32">
        <f t="shared" si="106"/>
        <v>8.7671252365411991</v>
      </c>
      <c r="AD688" s="1">
        <f t="shared" si="101"/>
        <v>42984</v>
      </c>
      <c r="AE688">
        <f t="shared" si="103"/>
        <v>1.004387745827407E-3</v>
      </c>
      <c r="AF688" s="33">
        <f t="shared" si="108"/>
        <v>1.773241190791234E-4</v>
      </c>
      <c r="AG688" s="32">
        <f t="shared" si="107"/>
        <v>8.6318423309553474</v>
      </c>
    </row>
    <row r="689" spans="2:33" x14ac:dyDescent="0.25">
      <c r="B689" s="1">
        <v>42985</v>
      </c>
      <c r="C689">
        <f>ASURB.MX!H677</f>
        <v>4.4604279595621875E-4</v>
      </c>
      <c r="D689">
        <f t="shared" si="105"/>
        <v>1.693373390842857E-4</v>
      </c>
      <c r="E689" s="32">
        <f t="shared" si="104"/>
        <v>8.682442844882365</v>
      </c>
      <c r="P689" s="1">
        <f t="shared" si="100"/>
        <v>42985</v>
      </c>
      <c r="Q689">
        <f t="shared" si="102"/>
        <v>4.4604279595621875E-4</v>
      </c>
      <c r="R689" s="33">
        <f t="shared" si="109"/>
        <v>1.7964106892935547E-4</v>
      </c>
      <c r="S689" s="32">
        <f t="shared" si="106"/>
        <v>8.6234422499465282</v>
      </c>
      <c r="AD689" s="1">
        <f t="shared" si="101"/>
        <v>42985</v>
      </c>
      <c r="AE689">
        <f t="shared" si="103"/>
        <v>4.4604279595621875E-4</v>
      </c>
      <c r="AF689" s="33">
        <f t="shared" si="108"/>
        <v>1.6744992251235108E-4</v>
      </c>
      <c r="AG689" s="32">
        <f t="shared" si="107"/>
        <v>8.6936380801321</v>
      </c>
    </row>
    <row r="690" spans="2:33" x14ac:dyDescent="0.25">
      <c r="B690" s="1">
        <v>42986</v>
      </c>
      <c r="C690">
        <f>ASURB.MX!H678</f>
        <v>-8.0032199342425069E-3</v>
      </c>
      <c r="D690">
        <f t="shared" si="105"/>
        <v>1.6171500127534758E-4</v>
      </c>
      <c r="E690" s="32">
        <f t="shared" si="104"/>
        <v>8.3335984145034949</v>
      </c>
      <c r="P690" s="1">
        <f t="shared" si="100"/>
        <v>42986</v>
      </c>
      <c r="Q690">
        <f t="shared" si="102"/>
        <v>-8.0032199342425069E-3</v>
      </c>
      <c r="R690" s="33">
        <f t="shared" si="109"/>
        <v>1.5156142936154519E-4</v>
      </c>
      <c r="S690" s="32">
        <f t="shared" si="106"/>
        <v>8.3719085270611018</v>
      </c>
      <c r="AD690" s="1">
        <f t="shared" si="101"/>
        <v>42986</v>
      </c>
      <c r="AE690">
        <f t="shared" si="103"/>
        <v>-8.0032199342425069E-3</v>
      </c>
      <c r="AF690" s="33">
        <f t="shared" si="108"/>
        <v>1.6017801615042483E-4</v>
      </c>
      <c r="AG690" s="32">
        <f t="shared" si="107"/>
        <v>8.3393476057459797</v>
      </c>
    </row>
    <row r="691" spans="2:33" x14ac:dyDescent="0.25">
      <c r="B691" s="1">
        <v>42989</v>
      </c>
      <c r="C691">
        <f>ASURB.MX!H679</f>
        <v>-4.646506860891346E-3</v>
      </c>
      <c r="D691">
        <f t="shared" si="105"/>
        <v>1.6439487198024043E-4</v>
      </c>
      <c r="E691" s="32">
        <f t="shared" si="104"/>
        <v>8.5819089794000583</v>
      </c>
      <c r="P691" s="1">
        <f t="shared" si="100"/>
        <v>42989</v>
      </c>
      <c r="Q691">
        <f t="shared" si="102"/>
        <v>-4.646506860891346E-3</v>
      </c>
      <c r="R691" s="33">
        <f t="shared" si="109"/>
        <v>1.7169400734021948E-4</v>
      </c>
      <c r="S691" s="32">
        <f t="shared" si="106"/>
        <v>8.544049578042058</v>
      </c>
      <c r="AD691" s="1">
        <f t="shared" si="101"/>
        <v>42989</v>
      </c>
      <c r="AE691">
        <f t="shared" si="103"/>
        <v>-4.646506860891346E-3</v>
      </c>
      <c r="AF691" s="33">
        <f t="shared" si="108"/>
        <v>1.6146919101129746E-4</v>
      </c>
      <c r="AG691" s="32">
        <f t="shared" si="107"/>
        <v>8.5974863221330917</v>
      </c>
    </row>
    <row r="692" spans="2:33" x14ac:dyDescent="0.25">
      <c r="B692" s="1">
        <v>42990</v>
      </c>
      <c r="C692">
        <f>ASURB.MX!H680</f>
        <v>6.1625192151950215E-3</v>
      </c>
      <c r="D692">
        <f t="shared" si="105"/>
        <v>1.6102866190147221E-4</v>
      </c>
      <c r="E692" s="32">
        <f t="shared" si="104"/>
        <v>8.4980903987637522</v>
      </c>
      <c r="P692" s="1">
        <f t="shared" si="100"/>
        <v>42990</v>
      </c>
      <c r="Q692">
        <f t="shared" si="102"/>
        <v>6.1625192151950215E-3</v>
      </c>
      <c r="R692" s="33">
        <f t="shared" si="109"/>
        <v>1.5214830141497003E-4</v>
      </c>
      <c r="S692" s="32">
        <f t="shared" si="106"/>
        <v>8.5410520388034996</v>
      </c>
      <c r="AD692" s="1">
        <f t="shared" si="101"/>
        <v>42990</v>
      </c>
      <c r="AE692">
        <f t="shared" si="103"/>
        <v>6.1625192151950215E-3</v>
      </c>
      <c r="AF692" s="33">
        <f t="shared" si="108"/>
        <v>1.5803011692405107E-4</v>
      </c>
      <c r="AG692" s="32">
        <f t="shared" si="107"/>
        <v>8.5124122359969618</v>
      </c>
    </row>
    <row r="693" spans="2:33" x14ac:dyDescent="0.25">
      <c r="B693" s="1">
        <v>42991</v>
      </c>
      <c r="C693">
        <f>ASURB.MX!H681</f>
        <v>-3.0061699227337392E-3</v>
      </c>
      <c r="D693">
        <f t="shared" si="105"/>
        <v>1.6078137289156629E-4</v>
      </c>
      <c r="E693" s="32">
        <f t="shared" si="104"/>
        <v>8.6792579301184745</v>
      </c>
      <c r="P693" s="1">
        <f t="shared" si="100"/>
        <v>42991</v>
      </c>
      <c r="Q693">
        <f t="shared" si="102"/>
        <v>-3.0061699227337392E-3</v>
      </c>
      <c r="R693" s="33">
        <f t="shared" si="109"/>
        <v>1.6373215756290525E-4</v>
      </c>
      <c r="S693" s="32">
        <f t="shared" si="106"/>
        <v>8.6620844987569967</v>
      </c>
      <c r="AD693" s="1">
        <f t="shared" si="101"/>
        <v>42991</v>
      </c>
      <c r="AE693">
        <f t="shared" si="103"/>
        <v>-3.0061699227337392E-3</v>
      </c>
      <c r="AF693" s="33">
        <f t="shared" si="108"/>
        <v>1.5721642886963681E-4</v>
      </c>
      <c r="AG693" s="32">
        <f t="shared" si="107"/>
        <v>8.7004055376558789</v>
      </c>
    </row>
    <row r="694" spans="2:33" x14ac:dyDescent="0.25">
      <c r="B694" s="1">
        <v>42992</v>
      </c>
      <c r="C694">
        <f>ASURB.MX!H682</f>
        <v>-5.1058513673553491E-3</v>
      </c>
      <c r="D694">
        <f t="shared" si="105"/>
        <v>1.5711201759708974E-4</v>
      </c>
      <c r="E694" s="32">
        <f t="shared" si="104"/>
        <v>8.5926207483243591</v>
      </c>
      <c r="P694" s="1">
        <f t="shared" si="100"/>
        <v>42992</v>
      </c>
      <c r="Q694">
        <f t="shared" si="102"/>
        <v>-5.1058513673553491E-3</v>
      </c>
      <c r="R694" s="33">
        <f t="shared" si="109"/>
        <v>1.5000239683581219E-4</v>
      </c>
      <c r="S694" s="32">
        <f t="shared" si="106"/>
        <v>8.6310639409128012</v>
      </c>
      <c r="AD694" s="1">
        <f t="shared" si="101"/>
        <v>42992</v>
      </c>
      <c r="AE694">
        <f t="shared" si="103"/>
        <v>-5.1058513673553491E-3</v>
      </c>
      <c r="AF694" s="33">
        <f t="shared" si="108"/>
        <v>1.5363953293208164E-4</v>
      </c>
      <c r="AG694" s="32">
        <f t="shared" si="107"/>
        <v>8.6112203385436263</v>
      </c>
    </row>
    <row r="695" spans="2:33" x14ac:dyDescent="0.25">
      <c r="B695" s="1">
        <v>42993</v>
      </c>
      <c r="C695">
        <f>ASURB.MX!H683</f>
        <v>1.6381322234841966E-2</v>
      </c>
      <c r="D695">
        <f t="shared" si="105"/>
        <v>1.5674196446994936E-4</v>
      </c>
      <c r="E695" s="32">
        <f t="shared" si="104"/>
        <v>7.04887471316363</v>
      </c>
      <c r="P695" s="1">
        <f t="shared" si="100"/>
        <v>42993</v>
      </c>
      <c r="Q695">
        <f t="shared" si="102"/>
        <v>1.6381322234841966E-2</v>
      </c>
      <c r="R695" s="33">
        <f t="shared" si="109"/>
        <v>1.5752519339991993E-4</v>
      </c>
      <c r="S695" s="32">
        <f t="shared" si="106"/>
        <v>7.0524026106687341</v>
      </c>
      <c r="AD695" s="1">
        <f t="shared" si="101"/>
        <v>42993</v>
      </c>
      <c r="AE695">
        <f t="shared" si="103"/>
        <v>1.6381322234841966E-2</v>
      </c>
      <c r="AF695" s="33">
        <f t="shared" si="108"/>
        <v>1.5279213728477267E-4</v>
      </c>
      <c r="AG695" s="32">
        <f t="shared" si="107"/>
        <v>7.030139421587239</v>
      </c>
    </row>
    <row r="696" spans="2:33" x14ac:dyDescent="0.25">
      <c r="B696" s="1">
        <v>42996</v>
      </c>
      <c r="C696">
        <f>ASURB.MX!H684</f>
        <v>4.1923164523521442E-3</v>
      </c>
      <c r="D696">
        <f t="shared" si="105"/>
        <v>1.8584307977609265E-4</v>
      </c>
      <c r="E696" s="32">
        <f t="shared" si="104"/>
        <v>8.4960360831094004</v>
      </c>
      <c r="P696" s="1">
        <f t="shared" si="100"/>
        <v>42996</v>
      </c>
      <c r="Q696">
        <f t="shared" si="102"/>
        <v>4.1923164523521442E-3</v>
      </c>
      <c r="R696" s="33">
        <f t="shared" si="109"/>
        <v>1.8491262177648357E-4</v>
      </c>
      <c r="S696" s="32">
        <f t="shared" si="106"/>
        <v>8.5005794708870948</v>
      </c>
      <c r="AD696" s="1">
        <f t="shared" si="101"/>
        <v>42996</v>
      </c>
      <c r="AE696">
        <f t="shared" si="103"/>
        <v>4.1923164523521442E-3</v>
      </c>
      <c r="AF696" s="33">
        <f t="shared" si="108"/>
        <v>1.7716131422328049E-4</v>
      </c>
      <c r="AG696" s="32">
        <f t="shared" si="107"/>
        <v>8.5392435677112157</v>
      </c>
    </row>
    <row r="697" spans="2:33" x14ac:dyDescent="0.25">
      <c r="B697" s="1">
        <v>42997</v>
      </c>
      <c r="C697">
        <f>ASURB.MX!H685</f>
        <v>-8.234563155737902E-3</v>
      </c>
      <c r="D697">
        <f t="shared" si="105"/>
        <v>1.7476484903610861E-4</v>
      </c>
      <c r="E697" s="32">
        <f t="shared" si="104"/>
        <v>8.2640733905430483</v>
      </c>
      <c r="P697" s="1">
        <f t="shared" si="100"/>
        <v>42997</v>
      </c>
      <c r="Q697">
        <f t="shared" si="102"/>
        <v>-8.234563155737902E-3</v>
      </c>
      <c r="R697" s="33">
        <f t="shared" si="109"/>
        <v>1.5598175802556267E-4</v>
      </c>
      <c r="S697" s="32">
        <f t="shared" si="106"/>
        <v>8.3310537979337607</v>
      </c>
      <c r="AD697" s="1">
        <f t="shared" si="101"/>
        <v>42997</v>
      </c>
      <c r="AE697">
        <f t="shared" si="103"/>
        <v>-8.234563155737902E-3</v>
      </c>
      <c r="AF697" s="33">
        <f t="shared" si="108"/>
        <v>1.6903992362317074E-4</v>
      </c>
      <c r="AG697" s="32">
        <f t="shared" si="107"/>
        <v>8.2842394497623673</v>
      </c>
    </row>
    <row r="698" spans="2:33" x14ac:dyDescent="0.25">
      <c r="B698" s="1">
        <v>42998</v>
      </c>
      <c r="C698">
        <f>ASURB.MX!H686</f>
        <v>-1.2848301509412144E-2</v>
      </c>
      <c r="D698">
        <f t="shared" si="105"/>
        <v>1.7350333090755728E-4</v>
      </c>
      <c r="E698" s="32">
        <f t="shared" si="104"/>
        <v>7.7078689045284534</v>
      </c>
      <c r="P698" s="1">
        <f t="shared" si="100"/>
        <v>42998</v>
      </c>
      <c r="Q698">
        <f t="shared" si="102"/>
        <v>-1.2848301509412144E-2</v>
      </c>
      <c r="R698" s="33">
        <f t="shared" si="109"/>
        <v>1.7548189177514145E-4</v>
      </c>
      <c r="S698" s="32">
        <f t="shared" si="106"/>
        <v>7.7072573997418212</v>
      </c>
      <c r="AD698" s="1">
        <f t="shared" si="101"/>
        <v>42998</v>
      </c>
      <c r="AE698">
        <f t="shared" si="103"/>
        <v>-1.2848301509412144E-2</v>
      </c>
      <c r="AF698" s="33">
        <f t="shared" si="108"/>
        <v>1.6830804219430698E-4</v>
      </c>
      <c r="AG698" s="32">
        <f t="shared" si="107"/>
        <v>7.7089008656581255</v>
      </c>
    </row>
    <row r="699" spans="2:33" x14ac:dyDescent="0.25">
      <c r="B699" s="1">
        <v>42999</v>
      </c>
      <c r="C699">
        <f>ASURB.MX!H687</f>
        <v>1.0134961946421517E-2</v>
      </c>
      <c r="D699">
        <f t="shared" si="105"/>
        <v>1.8444896958295627E-4</v>
      </c>
      <c r="E699" s="32">
        <f t="shared" si="104"/>
        <v>8.0412495258295458</v>
      </c>
      <c r="P699" s="1">
        <f t="shared" si="100"/>
        <v>42999</v>
      </c>
      <c r="Q699">
        <f t="shared" si="102"/>
        <v>1.0134961946421517E-2</v>
      </c>
      <c r="R699" s="33">
        <f t="shared" si="109"/>
        <v>1.7515027244433299E-4</v>
      </c>
      <c r="S699" s="32">
        <f t="shared" si="106"/>
        <v>8.0634129620538193</v>
      </c>
      <c r="AD699" s="1">
        <f t="shared" si="101"/>
        <v>42999</v>
      </c>
      <c r="AE699">
        <f t="shared" si="103"/>
        <v>1.0134961946421517E-2</v>
      </c>
      <c r="AF699" s="33">
        <f t="shared" si="108"/>
        <v>1.7780675366795148E-4</v>
      </c>
      <c r="AG699" s="32">
        <f t="shared" si="107"/>
        <v>8.0571217317438624</v>
      </c>
    </row>
    <row r="700" spans="2:33" x14ac:dyDescent="0.25">
      <c r="B700" s="1">
        <v>43000</v>
      </c>
      <c r="C700">
        <f>ASURB.MX!H688</f>
        <v>-8.2691548749454589E-3</v>
      </c>
      <c r="D700">
        <f t="shared" si="105"/>
        <v>1.8415342491683885E-4</v>
      </c>
      <c r="E700" s="32">
        <f t="shared" si="104"/>
        <v>8.2284263527166885</v>
      </c>
      <c r="P700" s="1">
        <f t="shared" si="100"/>
        <v>43000</v>
      </c>
      <c r="Q700">
        <f t="shared" si="102"/>
        <v>-8.2691548749454589E-3</v>
      </c>
      <c r="R700" s="33">
        <f t="shared" si="109"/>
        <v>1.7694104686916015E-4</v>
      </c>
      <c r="S700" s="32">
        <f t="shared" si="106"/>
        <v>8.2532436397929132</v>
      </c>
      <c r="AD700" s="1">
        <f t="shared" si="101"/>
        <v>43000</v>
      </c>
      <c r="AE700">
        <f t="shared" si="103"/>
        <v>-8.2691548749454589E-3</v>
      </c>
      <c r="AF700" s="33">
        <f t="shared" si="108"/>
        <v>1.7829047153239936E-4</v>
      </c>
      <c r="AG700" s="32">
        <f t="shared" si="107"/>
        <v>8.2485710867527331</v>
      </c>
    </row>
    <row r="701" spans="2:33" x14ac:dyDescent="0.25">
      <c r="B701" s="1">
        <v>43003</v>
      </c>
      <c r="C701">
        <f>ASURB.MX!H689</f>
        <v>3.3271374863243406E-3</v>
      </c>
      <c r="D701">
        <f t="shared" si="105"/>
        <v>1.7979811078515715E-4</v>
      </c>
      <c r="E701" s="32">
        <f t="shared" si="104"/>
        <v>8.5621077554836464</v>
      </c>
      <c r="P701" s="1">
        <f t="shared" si="100"/>
        <v>43003</v>
      </c>
      <c r="Q701">
        <f t="shared" si="102"/>
        <v>3.3271374863243406E-3</v>
      </c>
      <c r="R701" s="33">
        <f t="shared" si="109"/>
        <v>1.7206691434263754E-4</v>
      </c>
      <c r="S701" s="32">
        <f t="shared" si="106"/>
        <v>8.603292591149998</v>
      </c>
      <c r="AD701" s="1">
        <f t="shared" si="101"/>
        <v>43003</v>
      </c>
      <c r="AE701">
        <f t="shared" si="103"/>
        <v>3.3271374863243406E-3</v>
      </c>
      <c r="AF701" s="33">
        <f t="shared" si="108"/>
        <v>1.7510129135649922E-4</v>
      </c>
      <c r="AG701" s="32">
        <f t="shared" si="107"/>
        <v>8.5869262851743233</v>
      </c>
    </row>
    <row r="702" spans="2:33" x14ac:dyDescent="0.25">
      <c r="B702" s="1">
        <v>43004</v>
      </c>
      <c r="C702">
        <f>ASURB.MX!H690</f>
        <v>-2.8165582540398317E-5</v>
      </c>
      <c r="D702">
        <f t="shared" si="105"/>
        <v>1.6996837333939607E-4</v>
      </c>
      <c r="E702" s="32">
        <f t="shared" si="104"/>
        <v>8.6798935100623407</v>
      </c>
      <c r="P702" s="1">
        <f t="shared" si="100"/>
        <v>43004</v>
      </c>
      <c r="Q702">
        <f t="shared" si="102"/>
        <v>-2.8165582540398317E-5</v>
      </c>
      <c r="R702" s="33">
        <f t="shared" si="109"/>
        <v>1.6452535021238107E-4</v>
      </c>
      <c r="S702" s="32">
        <f t="shared" si="106"/>
        <v>8.7124410732476214</v>
      </c>
      <c r="AD702" s="1">
        <f t="shared" si="101"/>
        <v>43004</v>
      </c>
      <c r="AE702">
        <f t="shared" si="103"/>
        <v>-2.8165582540398317E-5</v>
      </c>
      <c r="AF702" s="33">
        <f t="shared" si="108"/>
        <v>1.6686930396515837E-4</v>
      </c>
      <c r="AG702" s="32">
        <f t="shared" si="107"/>
        <v>8.6982949089142565</v>
      </c>
    </row>
    <row r="703" spans="2:33" x14ac:dyDescent="0.25">
      <c r="B703" s="1">
        <v>43005</v>
      </c>
      <c r="C703">
        <f>ASURB.MX!H691</f>
        <v>-7.5444258140716603E-3</v>
      </c>
      <c r="D703">
        <f t="shared" si="105"/>
        <v>1.6210944172087235E-4</v>
      </c>
      <c r="E703" s="32">
        <f t="shared" si="104"/>
        <v>8.376128176596854</v>
      </c>
      <c r="P703" s="1">
        <f t="shared" si="100"/>
        <v>43005</v>
      </c>
      <c r="Q703">
        <f t="shared" si="102"/>
        <v>-7.5444258140716603E-3</v>
      </c>
      <c r="R703" s="33">
        <f t="shared" si="109"/>
        <v>1.5964969058682187E-4</v>
      </c>
      <c r="S703" s="32">
        <f t="shared" si="106"/>
        <v>8.3860082437978942</v>
      </c>
      <c r="AD703" s="1">
        <f t="shared" si="101"/>
        <v>43005</v>
      </c>
      <c r="AE703">
        <f t="shared" si="103"/>
        <v>-7.5444258140716603E-3</v>
      </c>
      <c r="AF703" s="33">
        <f t="shared" si="108"/>
        <v>1.5973489117272229E-4</v>
      </c>
      <c r="AG703" s="32">
        <f t="shared" si="107"/>
        <v>8.3856648775190639</v>
      </c>
    </row>
    <row r="704" spans="2:33" x14ac:dyDescent="0.25">
      <c r="B704" s="1">
        <v>43006</v>
      </c>
      <c r="C704">
        <f>ASURB.MX!H692</f>
        <v>-1.3707908098628445E-2</v>
      </c>
      <c r="D704">
        <f t="shared" si="105"/>
        <v>1.6379240612540797E-4</v>
      </c>
      <c r="E704" s="32">
        <f t="shared" si="104"/>
        <v>7.5696857401920843</v>
      </c>
      <c r="P704" s="1">
        <f t="shared" si="100"/>
        <v>43006</v>
      </c>
      <c r="Q704">
        <f t="shared" si="102"/>
        <v>-1.3707908098628445E-2</v>
      </c>
      <c r="R704" s="33">
        <f t="shared" si="109"/>
        <v>1.6315355609589075E-4</v>
      </c>
      <c r="S704" s="32">
        <f t="shared" si="106"/>
        <v>7.569101614415926</v>
      </c>
      <c r="AD704" s="1">
        <f t="shared" si="101"/>
        <v>43006</v>
      </c>
      <c r="AE704">
        <f t="shared" si="103"/>
        <v>-1.3707908098628445E-2</v>
      </c>
      <c r="AF704" s="33">
        <f t="shared" si="108"/>
        <v>1.6041095511276784E-4</v>
      </c>
      <c r="AG704" s="32">
        <f t="shared" si="107"/>
        <v>7.5663631401645652</v>
      </c>
    </row>
    <row r="705" spans="2:33" x14ac:dyDescent="0.25">
      <c r="B705" s="1">
        <v>43007</v>
      </c>
      <c r="C705">
        <f>ASURB.MX!H693</f>
        <v>-3.3987327087286997E-3</v>
      </c>
      <c r="D705">
        <f t="shared" si="105"/>
        <v>1.8077467149204196E-4</v>
      </c>
      <c r="E705" s="32">
        <f t="shared" si="104"/>
        <v>8.5543598610111502</v>
      </c>
      <c r="P705" s="1">
        <f t="shared" si="100"/>
        <v>43007</v>
      </c>
      <c r="Q705">
        <f t="shared" si="102"/>
        <v>-3.3987327087286997E-3</v>
      </c>
      <c r="R705" s="33">
        <f t="shared" si="109"/>
        <v>1.7929978166267692E-4</v>
      </c>
      <c r="S705" s="32">
        <f t="shared" si="106"/>
        <v>8.5620264196604765</v>
      </c>
      <c r="AD705" s="1">
        <f t="shared" si="101"/>
        <v>43007</v>
      </c>
      <c r="AE705">
        <f t="shared" si="103"/>
        <v>-3.3987327087286997E-3</v>
      </c>
      <c r="AF705" s="33">
        <f t="shared" si="108"/>
        <v>1.7441193193120909E-4</v>
      </c>
      <c r="AG705" s="32">
        <f t="shared" si="107"/>
        <v>8.5878601629398652</v>
      </c>
    </row>
    <row r="706" spans="2:33" x14ac:dyDescent="0.25">
      <c r="B706" s="1">
        <v>43010</v>
      </c>
      <c r="C706">
        <f>ASURB.MX!H694</f>
        <v>1.1531894790649717E-2</v>
      </c>
      <c r="D706">
        <f t="shared" si="105"/>
        <v>1.7067426516022383E-4</v>
      </c>
      <c r="E706" s="32">
        <f t="shared" si="104"/>
        <v>7.8965817650259096</v>
      </c>
      <c r="P706" s="1">
        <f t="shared" si="100"/>
        <v>43010</v>
      </c>
      <c r="Q706">
        <f t="shared" si="102"/>
        <v>1.1531894790649717E-2</v>
      </c>
      <c r="R706" s="33">
        <f t="shared" si="109"/>
        <v>1.5770959471222843E-4</v>
      </c>
      <c r="S706" s="32">
        <f t="shared" si="106"/>
        <v>7.911530703270155</v>
      </c>
      <c r="AD706" s="1">
        <f t="shared" si="101"/>
        <v>43010</v>
      </c>
      <c r="AE706">
        <f t="shared" si="103"/>
        <v>1.1531894790649717E-2</v>
      </c>
      <c r="AF706" s="33">
        <f t="shared" si="108"/>
        <v>1.6641711336572897E-4</v>
      </c>
      <c r="AG706" s="32">
        <f t="shared" si="107"/>
        <v>7.9019090909492276</v>
      </c>
    </row>
    <row r="707" spans="2:33" x14ac:dyDescent="0.25">
      <c r="B707" s="1">
        <v>43011</v>
      </c>
      <c r="C707">
        <f>ASURB.MX!H695</f>
        <v>-3.857797186943652E-3</v>
      </c>
      <c r="D707">
        <f t="shared" si="105"/>
        <v>1.7868550361195933E-4</v>
      </c>
      <c r="E707" s="32">
        <f t="shared" si="104"/>
        <v>8.5465939122160925</v>
      </c>
      <c r="P707" s="1">
        <f t="shared" si="100"/>
        <v>43011</v>
      </c>
      <c r="Q707">
        <f t="shared" si="102"/>
        <v>-3.857797186943652E-3</v>
      </c>
      <c r="R707" s="33">
        <f t="shared" si="109"/>
        <v>1.8177787687712456E-4</v>
      </c>
      <c r="S707" s="32">
        <f t="shared" si="106"/>
        <v>8.530852628472374</v>
      </c>
      <c r="AD707" s="1">
        <f t="shared" si="101"/>
        <v>43011</v>
      </c>
      <c r="AE707">
        <f t="shared" si="103"/>
        <v>-3.857797186943652E-3</v>
      </c>
      <c r="AF707" s="33">
        <f t="shared" si="108"/>
        <v>1.7312028911513073E-4</v>
      </c>
      <c r="AG707" s="32">
        <f t="shared" si="107"/>
        <v>8.5755570815057069</v>
      </c>
    </row>
    <row r="708" spans="2:33" x14ac:dyDescent="0.25">
      <c r="B708" s="1">
        <v>43012</v>
      </c>
      <c r="C708">
        <f>ASURB.MX!H696</f>
        <v>8.6380395160475399E-3</v>
      </c>
      <c r="D708">
        <f t="shared" si="105"/>
        <v>1.6969242494127156E-4</v>
      </c>
      <c r="E708" s="32">
        <f t="shared" si="104"/>
        <v>8.241811430543498</v>
      </c>
      <c r="P708" s="1">
        <f t="shared" si="100"/>
        <v>43012</v>
      </c>
      <c r="Q708">
        <f t="shared" si="102"/>
        <v>8.6380395160475399E-3</v>
      </c>
      <c r="R708" s="33">
        <f t="shared" si="109"/>
        <v>1.5542910963740826E-4</v>
      </c>
      <c r="S708" s="32">
        <f t="shared" si="106"/>
        <v>8.289258061218769</v>
      </c>
      <c r="AD708" s="1">
        <f t="shared" si="101"/>
        <v>43012</v>
      </c>
      <c r="AE708">
        <f t="shared" si="103"/>
        <v>8.6380395160475399E-3</v>
      </c>
      <c r="AF708" s="33">
        <f t="shared" si="108"/>
        <v>1.6582034848347291E-4</v>
      </c>
      <c r="AG708" s="32">
        <f t="shared" si="107"/>
        <v>8.2546262795630696</v>
      </c>
    </row>
    <row r="709" spans="2:33" x14ac:dyDescent="0.25">
      <c r="B709" s="1">
        <v>43013</v>
      </c>
      <c r="C709">
        <f>ASURB.MX!H697</f>
        <v>-1.3920193338161128E-2</v>
      </c>
      <c r="D709">
        <f t="shared" si="105"/>
        <v>1.7096437004868325E-4</v>
      </c>
      <c r="E709" s="32">
        <f t="shared" si="104"/>
        <v>7.5406509075765085</v>
      </c>
      <c r="P709" s="1">
        <f t="shared" si="100"/>
        <v>43013</v>
      </c>
      <c r="Q709">
        <f t="shared" si="102"/>
        <v>-1.3920193338161128E-2</v>
      </c>
      <c r="R709" s="33">
        <f t="shared" si="109"/>
        <v>1.746869397460258E-4</v>
      </c>
      <c r="S709" s="32">
        <f t="shared" si="106"/>
        <v>7.5432634150179831</v>
      </c>
      <c r="AD709" s="1">
        <f t="shared" si="101"/>
        <v>43013</v>
      </c>
      <c r="AE709">
        <f t="shared" si="103"/>
        <v>-1.3920193338161128E-2</v>
      </c>
      <c r="AF709" s="33">
        <f t="shared" si="108"/>
        <v>1.6666627670770655E-4</v>
      </c>
      <c r="AG709" s="32">
        <f t="shared" si="107"/>
        <v>7.5368836722600712</v>
      </c>
    </row>
    <row r="710" spans="2:33" x14ac:dyDescent="0.25">
      <c r="B710" s="1">
        <v>43014</v>
      </c>
      <c r="C710">
        <f>ASURB.MX!H698</f>
        <v>-2.4445902185468334E-2</v>
      </c>
      <c r="D710">
        <f t="shared" si="105"/>
        <v>1.8624086680651833E-4</v>
      </c>
      <c r="E710" s="32">
        <f t="shared" si="104"/>
        <v>5.3797103304249845</v>
      </c>
      <c r="P710" s="1">
        <f t="shared" si="100"/>
        <v>43014</v>
      </c>
      <c r="Q710">
        <f t="shared" si="102"/>
        <v>-2.4445902185468334E-2</v>
      </c>
      <c r="R710" s="33">
        <f t="shared" si="109"/>
        <v>1.7883193886388186E-4</v>
      </c>
      <c r="S710" s="32">
        <f t="shared" si="106"/>
        <v>5.287367193708933</v>
      </c>
      <c r="AD710" s="1">
        <f t="shared" si="101"/>
        <v>43014</v>
      </c>
      <c r="AE710">
        <f t="shared" si="103"/>
        <v>-2.4445902185468334E-2</v>
      </c>
      <c r="AF710" s="33">
        <f t="shared" si="108"/>
        <v>1.7957064881560908E-4</v>
      </c>
      <c r="AG710" s="32">
        <f t="shared" si="107"/>
        <v>5.2969918800950113</v>
      </c>
    </row>
    <row r="711" spans="2:33" x14ac:dyDescent="0.25">
      <c r="B711" s="1">
        <v>43017</v>
      </c>
      <c r="C711">
        <f>ASURB.MX!H699</f>
        <v>1.4737398965807163E-3</v>
      </c>
      <c r="D711">
        <f t="shared" si="105"/>
        <v>2.4528573043040836E-4</v>
      </c>
      <c r="E711" s="32">
        <f t="shared" si="104"/>
        <v>8.3042321711124512</v>
      </c>
      <c r="P711" s="1">
        <f t="shared" si="100"/>
        <v>43017</v>
      </c>
      <c r="Q711">
        <f t="shared" si="102"/>
        <v>1.4737398965807163E-3</v>
      </c>
      <c r="R711" s="33">
        <f t="shared" si="109"/>
        <v>2.4671589556015349E-4</v>
      </c>
      <c r="S711" s="32">
        <f t="shared" si="106"/>
        <v>8.2984698230476344</v>
      </c>
      <c r="AD711" s="1">
        <f t="shared" si="101"/>
        <v>43017</v>
      </c>
      <c r="AE711">
        <f t="shared" si="103"/>
        <v>1.4737398965807163E-3</v>
      </c>
      <c r="AF711" s="33">
        <f t="shared" si="108"/>
        <v>2.3061193411002889E-4</v>
      </c>
      <c r="AG711" s="32">
        <f t="shared" si="107"/>
        <v>8.36535617264345</v>
      </c>
    </row>
    <row r="712" spans="2:33" x14ac:dyDescent="0.25">
      <c r="B712" s="1">
        <v>43018</v>
      </c>
      <c r="C712">
        <f>ASURB.MX!H700</f>
        <v>-3.1960555742464834E-2</v>
      </c>
      <c r="D712">
        <f t="shared" si="105"/>
        <v>2.1231588071730825E-4</v>
      </c>
      <c r="E712" s="32">
        <f t="shared" si="104"/>
        <v>3.6463156557733951</v>
      </c>
      <c r="P712" s="1">
        <f t="shared" si="100"/>
        <v>43018</v>
      </c>
      <c r="Q712">
        <f t="shared" si="102"/>
        <v>-3.1960555742464834E-2</v>
      </c>
      <c r="R712" s="33">
        <f t="shared" si="109"/>
        <v>1.7079648266721701E-4</v>
      </c>
      <c r="S712" s="32">
        <f t="shared" si="106"/>
        <v>2.6943694897294757</v>
      </c>
      <c r="AD712" s="1">
        <f t="shared" si="101"/>
        <v>43018</v>
      </c>
      <c r="AE712">
        <f t="shared" si="103"/>
        <v>-3.1960555742464834E-2</v>
      </c>
      <c r="AF712" s="33">
        <f t="shared" si="108"/>
        <v>2.0636325566586073E-4</v>
      </c>
      <c r="AG712" s="32">
        <f t="shared" si="107"/>
        <v>3.5359742894820325</v>
      </c>
    </row>
    <row r="713" spans="2:33" x14ac:dyDescent="0.25">
      <c r="B713" s="1">
        <v>43019</v>
      </c>
      <c r="C713">
        <f>ASURB.MX!H701</f>
        <v>3.6661878023545591E-2</v>
      </c>
      <c r="D713">
        <f t="shared" si="105"/>
        <v>3.1391911965075525E-4</v>
      </c>
      <c r="E713" s="32">
        <f t="shared" si="104"/>
        <v>3.7847204026932557</v>
      </c>
      <c r="P713" s="1">
        <f t="shared" si="100"/>
        <v>43019</v>
      </c>
      <c r="Q713">
        <f t="shared" si="102"/>
        <v>3.6661878023545591E-2</v>
      </c>
      <c r="R713" s="33">
        <f t="shared" si="109"/>
        <v>3.4512724904852007E-4</v>
      </c>
      <c r="S713" s="32">
        <f t="shared" si="106"/>
        <v>4.0771111955990467</v>
      </c>
      <c r="AD713" s="1">
        <f t="shared" si="101"/>
        <v>43019</v>
      </c>
      <c r="AE713">
        <f t="shared" si="103"/>
        <v>3.6661878023545591E-2</v>
      </c>
      <c r="AF713" s="33">
        <f t="shared" si="108"/>
        <v>2.9383101500998765E-4</v>
      </c>
      <c r="AG713" s="32">
        <f t="shared" si="107"/>
        <v>3.558130561431101</v>
      </c>
    </row>
    <row r="714" spans="2:33" x14ac:dyDescent="0.25">
      <c r="B714" s="1">
        <v>43020</v>
      </c>
      <c r="C714">
        <f>ASURB.MX!H702</f>
        <v>6.0205487615052388E-3</v>
      </c>
      <c r="D714">
        <f t="shared" si="105"/>
        <v>4.203705792453973E-4</v>
      </c>
      <c r="E714" s="32">
        <f t="shared" si="104"/>
        <v>7.6881475858290065</v>
      </c>
      <c r="P714" s="1">
        <f t="shared" si="100"/>
        <v>43020</v>
      </c>
      <c r="Q714">
        <f t="shared" si="102"/>
        <v>6.0205487615052388E-3</v>
      </c>
      <c r="R714" s="33">
        <f t="shared" si="109"/>
        <v>3.6448929272326583E-4</v>
      </c>
      <c r="S714" s="32">
        <f t="shared" si="106"/>
        <v>7.8175673679650668</v>
      </c>
      <c r="AD714" s="1">
        <f t="shared" si="101"/>
        <v>43020</v>
      </c>
      <c r="AE714">
        <f t="shared" si="103"/>
        <v>6.0205487615052388E-3</v>
      </c>
      <c r="AF714" s="33">
        <f t="shared" si="108"/>
        <v>3.9077863868929941E-4</v>
      </c>
      <c r="AG714" s="32">
        <f t="shared" si="107"/>
        <v>7.7546134431134464</v>
      </c>
    </row>
    <row r="715" spans="2:33" x14ac:dyDescent="0.25">
      <c r="B715" s="1">
        <v>43021</v>
      </c>
      <c r="C715">
        <f>ASURB.MX!H703</f>
        <v>1.2048756486228577E-2</v>
      </c>
      <c r="D715">
        <f t="shared" si="105"/>
        <v>3.3254327537704059E-4</v>
      </c>
      <c r="E715" s="32">
        <f t="shared" si="104"/>
        <v>7.5721882513720882</v>
      </c>
      <c r="P715" s="1">
        <f t="shared" si="100"/>
        <v>43021</v>
      </c>
      <c r="Q715">
        <f t="shared" si="102"/>
        <v>1.2048756486228577E-2</v>
      </c>
      <c r="R715" s="33">
        <f t="shared" si="109"/>
        <v>2.7647950581116904E-4</v>
      </c>
      <c r="S715" s="32">
        <f t="shared" si="106"/>
        <v>7.6682986559659749</v>
      </c>
      <c r="AD715" s="1">
        <f t="shared" si="101"/>
        <v>43021</v>
      </c>
      <c r="AE715">
        <f t="shared" si="103"/>
        <v>1.2048756486228577E-2</v>
      </c>
      <c r="AF715" s="33">
        <f t="shared" si="108"/>
        <v>3.2647832944404176E-4</v>
      </c>
      <c r="AG715" s="32">
        <f t="shared" si="107"/>
        <v>7.5824849043051907</v>
      </c>
    </row>
    <row r="716" spans="2:33" x14ac:dyDescent="0.25">
      <c r="B716" s="1">
        <v>43024</v>
      </c>
      <c r="C716">
        <f>ASURB.MX!H704</f>
        <v>-1.0447401756912963E-2</v>
      </c>
      <c r="D716">
        <f t="shared" si="105"/>
        <v>2.8749825008154159E-4</v>
      </c>
      <c r="E716" s="32">
        <f t="shared" si="104"/>
        <v>7.7746455485094081</v>
      </c>
      <c r="P716" s="1">
        <f t="shared" si="100"/>
        <v>43024</v>
      </c>
      <c r="Q716">
        <f t="shared" si="102"/>
        <v>-1.0447401756912963E-2</v>
      </c>
      <c r="R716" s="33">
        <f t="shared" si="109"/>
        <v>2.947528484913313E-4</v>
      </c>
      <c r="S716" s="32">
        <f t="shared" si="106"/>
        <v>7.759069202975124</v>
      </c>
      <c r="AD716" s="1">
        <f t="shared" si="101"/>
        <v>43024</v>
      </c>
      <c r="AE716">
        <f t="shared" si="103"/>
        <v>-1.0447401756912963E-2</v>
      </c>
      <c r="AF716" s="33">
        <f t="shared" si="108"/>
        <v>2.909013490501939E-4</v>
      </c>
      <c r="AG716" s="32">
        <f t="shared" si="107"/>
        <v>7.767319420292524</v>
      </c>
    </row>
    <row r="717" spans="2:33" x14ac:dyDescent="0.25">
      <c r="B717" s="1">
        <v>43025</v>
      </c>
      <c r="C717">
        <f>ASURB.MX!H705</f>
        <v>2.5817341229384717E-2</v>
      </c>
      <c r="D717">
        <f t="shared" si="105"/>
        <v>2.5326505131901145E-4</v>
      </c>
      <c r="E717" s="32">
        <f t="shared" si="104"/>
        <v>5.6493049945724056</v>
      </c>
      <c r="P717" s="1">
        <f t="shared" si="100"/>
        <v>43025</v>
      </c>
      <c r="Q717">
        <f t="shared" si="102"/>
        <v>2.5817341229384717E-2</v>
      </c>
      <c r="R717" s="33">
        <f t="shared" si="109"/>
        <v>2.4329631838903367E-4</v>
      </c>
      <c r="S717" s="32">
        <f t="shared" si="106"/>
        <v>5.5816283264039299</v>
      </c>
      <c r="AD717" s="1">
        <f t="shared" si="101"/>
        <v>43025</v>
      </c>
      <c r="AE717">
        <f t="shared" si="103"/>
        <v>2.5817341229384717E-2</v>
      </c>
      <c r="AF717" s="33">
        <f t="shared" si="108"/>
        <v>2.6128622471742566E-4</v>
      </c>
      <c r="AG717" s="32">
        <f t="shared" si="107"/>
        <v>5.6989172639848835</v>
      </c>
    </row>
    <row r="718" spans="2:33" x14ac:dyDescent="0.25">
      <c r="B718" s="1">
        <v>43026</v>
      </c>
      <c r="C718">
        <f>ASURB.MX!H706</f>
        <v>-3.3820443643411489E-2</v>
      </c>
      <c r="D718">
        <f t="shared" si="105"/>
        <v>2.9807959886394658E-4</v>
      </c>
      <c r="E718" s="32">
        <f t="shared" si="104"/>
        <v>4.2808447515460086</v>
      </c>
      <c r="P718" s="1">
        <f t="shared" si="100"/>
        <v>43026</v>
      </c>
      <c r="Q718">
        <f t="shared" si="102"/>
        <v>-3.3820443643411489E-2</v>
      </c>
      <c r="R718" s="33">
        <f t="shared" si="109"/>
        <v>3.2748960976125774E-4</v>
      </c>
      <c r="S718" s="32">
        <f t="shared" si="106"/>
        <v>4.5313559141776523</v>
      </c>
      <c r="AD718" s="1">
        <f t="shared" si="101"/>
        <v>43026</v>
      </c>
      <c r="AE718">
        <f t="shared" si="103"/>
        <v>-3.3820443643411489E-2</v>
      </c>
      <c r="AF718" s="33">
        <f t="shared" si="108"/>
        <v>2.9720968939906561E-4</v>
      </c>
      <c r="AG718" s="32">
        <f t="shared" si="107"/>
        <v>4.272535906392438</v>
      </c>
    </row>
    <row r="719" spans="2:33" x14ac:dyDescent="0.25">
      <c r="B719" s="1">
        <v>43027</v>
      </c>
      <c r="C719">
        <f>ASURB.MX!H707</f>
        <v>1.6346609784346537E-2</v>
      </c>
      <c r="D719">
        <f t="shared" si="105"/>
        <v>3.8560899507001658E-4</v>
      </c>
      <c r="E719" s="32">
        <f t="shared" si="104"/>
        <v>7.1677265585523324</v>
      </c>
      <c r="P719" s="1">
        <f t="shared" ref="P719:P782" si="110">B719</f>
        <v>43027</v>
      </c>
      <c r="Q719">
        <f t="shared" si="102"/>
        <v>1.6346609784346537E-2</v>
      </c>
      <c r="R719" s="33">
        <f t="shared" si="109"/>
        <v>3.7417962666683278E-4</v>
      </c>
      <c r="S719" s="32">
        <f t="shared" si="106"/>
        <v>7.1766479188583814</v>
      </c>
      <c r="AD719" s="1">
        <f t="shared" ref="AD719:AD782" si="111">P719</f>
        <v>43027</v>
      </c>
      <c r="AE719">
        <f t="shared" si="103"/>
        <v>1.6346609784346537E-2</v>
      </c>
      <c r="AF719" s="33">
        <f t="shared" si="108"/>
        <v>3.7258440972533474E-4</v>
      </c>
      <c r="AG719" s="32">
        <f t="shared" si="107"/>
        <v>7.1778627435447619</v>
      </c>
    </row>
    <row r="720" spans="2:33" x14ac:dyDescent="0.25">
      <c r="B720" s="1">
        <v>43028</v>
      </c>
      <c r="C720">
        <f>ASURB.MX!H708</f>
        <v>-1.2015764362319927E-2</v>
      </c>
      <c r="D720">
        <f t="shared" si="105"/>
        <v>3.3746877275985014E-4</v>
      </c>
      <c r="E720" s="32">
        <f t="shared" si="104"/>
        <v>7.5662095679068253</v>
      </c>
      <c r="P720" s="1">
        <f t="shared" si="110"/>
        <v>43028</v>
      </c>
      <c r="Q720">
        <f t="shared" ref="Q720:Q783" si="112">C720</f>
        <v>-1.2015764362319927E-2</v>
      </c>
      <c r="R720" s="33">
        <f t="shared" si="109"/>
        <v>3.0032837877090309E-4</v>
      </c>
      <c r="S720" s="32">
        <f t="shared" si="106"/>
        <v>7.6298983200688912</v>
      </c>
      <c r="AD720" s="1">
        <f t="shared" si="111"/>
        <v>43028</v>
      </c>
      <c r="AE720">
        <f t="shared" ref="AE720:AE783" si="113">Q720</f>
        <v>-1.2015764362319927E-2</v>
      </c>
      <c r="AF720" s="33">
        <f t="shared" si="108"/>
        <v>3.3705231589532483E-4</v>
      </c>
      <c r="AG720" s="32">
        <f t="shared" si="107"/>
        <v>7.5669157724626128</v>
      </c>
    </row>
    <row r="721" spans="2:33" x14ac:dyDescent="0.25">
      <c r="B721" s="1">
        <v>43031</v>
      </c>
      <c r="C721">
        <f>ASURB.MX!H709</f>
        <v>-9.2107727679510629E-3</v>
      </c>
      <c r="D721">
        <f t="shared" si="105"/>
        <v>2.9066821343332597E-4</v>
      </c>
      <c r="E721" s="32">
        <f t="shared" ref="E721:E784" si="114">-LN(D721)-(C721^2)/D721</f>
        <v>7.8514546488062686</v>
      </c>
      <c r="P721" s="1">
        <f t="shared" si="110"/>
        <v>43031</v>
      </c>
      <c r="Q721">
        <f t="shared" si="112"/>
        <v>-9.2107727679510629E-3</v>
      </c>
      <c r="R721" s="33">
        <f t="shared" si="109"/>
        <v>3.0199708812588325E-4</v>
      </c>
      <c r="S721" s="32">
        <f t="shared" si="106"/>
        <v>7.8241688349238068</v>
      </c>
      <c r="AD721" s="1">
        <f t="shared" si="111"/>
        <v>43031</v>
      </c>
      <c r="AE721">
        <f t="shared" si="113"/>
        <v>-9.2107727679510629E-3</v>
      </c>
      <c r="AF721" s="33">
        <f t="shared" si="108"/>
        <v>2.9851730301369832E-4</v>
      </c>
      <c r="AG721" s="32">
        <f t="shared" si="107"/>
        <v>7.8324836067231338</v>
      </c>
    </row>
    <row r="722" spans="2:33" x14ac:dyDescent="0.25">
      <c r="B722" s="1">
        <v>43032</v>
      </c>
      <c r="C722">
        <f>ASURB.MX!H710</f>
        <v>2.5228671125690258E-2</v>
      </c>
      <c r="D722">
        <f t="shared" ref="D722:D785" si="115">$H$14+(C721^2)*$I$14+$J$14*(D721)</f>
        <v>2.5242248506617785E-4</v>
      </c>
      <c r="E722" s="32">
        <f t="shared" si="114"/>
        <v>5.7628962414360476</v>
      </c>
      <c r="P722" s="1">
        <f t="shared" si="110"/>
        <v>43032</v>
      </c>
      <c r="Q722">
        <f t="shared" si="112"/>
        <v>2.5228671125690258E-2</v>
      </c>
      <c r="R722" s="33">
        <f t="shared" si="109"/>
        <v>2.5348989697539736E-4</v>
      </c>
      <c r="S722" s="32">
        <f t="shared" ref="S722:S785" si="116">-LN(R722)-((Q722^2)/R722)</f>
        <v>5.7692942254670108</v>
      </c>
      <c r="AD722" s="1">
        <f t="shared" si="111"/>
        <v>43032</v>
      </c>
      <c r="AE722">
        <f t="shared" si="113"/>
        <v>2.5228671125690258E-2</v>
      </c>
      <c r="AF722" s="33">
        <f t="shared" si="108"/>
        <v>2.6432354648265639E-4</v>
      </c>
      <c r="AG722" s="32">
        <f t="shared" ref="AG722:AG785" si="117">-LN(AF722)-((AE722^2)/AF722)</f>
        <v>5.8303565243229896</v>
      </c>
    </row>
    <row r="723" spans="2:33" x14ac:dyDescent="0.25">
      <c r="B723" s="1">
        <v>43033</v>
      </c>
      <c r="C723">
        <f>ASURB.MX!H711</f>
        <v>-1.3713962328744214E-2</v>
      </c>
      <c r="D723">
        <f t="shared" si="115"/>
        <v>2.9388109899707986E-4</v>
      </c>
      <c r="E723" s="32">
        <f t="shared" si="114"/>
        <v>7.4923732061492778</v>
      </c>
      <c r="P723" s="1">
        <f t="shared" si="110"/>
        <v>43033</v>
      </c>
      <c r="Q723">
        <f t="shared" si="112"/>
        <v>-1.3713962328744214E-2</v>
      </c>
      <c r="R723" s="33">
        <f t="shared" si="109"/>
        <v>3.2808092320411972E-4</v>
      </c>
      <c r="S723" s="32">
        <f t="shared" si="116"/>
        <v>7.4489991244017357</v>
      </c>
      <c r="AD723" s="1">
        <f t="shared" si="111"/>
        <v>43033</v>
      </c>
      <c r="AE723">
        <f t="shared" si="113"/>
        <v>-1.3713962328744214E-2</v>
      </c>
      <c r="AF723" s="33">
        <f t="shared" ref="AF723:AF786" si="118">$AJ$14+$AK$14*(AE722^2)+$AL$14*(AE721^2)+$AM$14*(AF722)</f>
        <v>2.963218772693218E-4</v>
      </c>
      <c r="AG723" s="32">
        <f t="shared" si="117"/>
        <v>7.4893734934797829</v>
      </c>
    </row>
    <row r="724" spans="2:33" x14ac:dyDescent="0.25">
      <c r="B724" s="1">
        <v>43034</v>
      </c>
      <c r="C724">
        <f>ASURB.MX!H712</f>
        <v>7.7192009712390508E-3</v>
      </c>
      <c r="D724">
        <f t="shared" si="115"/>
        <v>2.6705748764113717E-4</v>
      </c>
      <c r="E724" s="32">
        <f t="shared" si="114"/>
        <v>8.0049258755839148</v>
      </c>
      <c r="P724" s="1">
        <f t="shared" si="110"/>
        <v>43034</v>
      </c>
      <c r="Q724">
        <f t="shared" si="112"/>
        <v>7.7192009712390508E-3</v>
      </c>
      <c r="R724" s="33">
        <f t="shared" ref="R724:R787" si="119">$V$14+$W$14*(Q723^2)+$X$14*(R723)+$Y$14*(R722)</f>
        <v>2.4481499427233953E-4</v>
      </c>
      <c r="S724" s="32">
        <f t="shared" si="116"/>
        <v>8.0716155434438459</v>
      </c>
      <c r="AD724" s="1">
        <f t="shared" si="111"/>
        <v>43034</v>
      </c>
      <c r="AE724">
        <f t="shared" si="113"/>
        <v>7.7192009712390508E-3</v>
      </c>
      <c r="AF724" s="33">
        <f t="shared" si="118"/>
        <v>2.733718272697249E-4</v>
      </c>
      <c r="AG724" s="32">
        <f t="shared" si="117"/>
        <v>7.9867105876587017</v>
      </c>
    </row>
    <row r="725" spans="2:33" x14ac:dyDescent="0.25">
      <c r="B725" s="1">
        <v>43035</v>
      </c>
      <c r="C725">
        <f>ASURB.MX!H713</f>
        <v>-3.3008448692268973E-3</v>
      </c>
      <c r="D725">
        <f t="shared" si="115"/>
        <v>2.3370730889500356E-4</v>
      </c>
      <c r="E725" s="32">
        <f t="shared" si="114"/>
        <v>8.3148204341503718</v>
      </c>
      <c r="P725" s="1">
        <f t="shared" si="110"/>
        <v>43035</v>
      </c>
      <c r="Q725">
        <f t="shared" si="112"/>
        <v>-3.3008448692268973E-3</v>
      </c>
      <c r="R725" s="33">
        <f t="shared" si="119"/>
        <v>2.6007011055306903E-4</v>
      </c>
      <c r="S725" s="32">
        <f t="shared" si="116"/>
        <v>8.2126645396899942</v>
      </c>
      <c r="AD725" s="1">
        <f t="shared" si="111"/>
        <v>43035</v>
      </c>
      <c r="AE725">
        <f t="shared" si="113"/>
        <v>-3.3008448692268973E-3</v>
      </c>
      <c r="AF725" s="33">
        <f t="shared" si="118"/>
        <v>2.4341344861116996E-4</v>
      </c>
      <c r="AG725" s="32">
        <f t="shared" si="117"/>
        <v>8.2759875199379085</v>
      </c>
    </row>
    <row r="726" spans="2:33" x14ac:dyDescent="0.25">
      <c r="B726" s="1">
        <v>43038</v>
      </c>
      <c r="C726">
        <f>ASURB.MX!H714</f>
        <v>4.1099497698237107E-3</v>
      </c>
      <c r="D726">
        <f t="shared" si="115"/>
        <v>2.056948248013929E-4</v>
      </c>
      <c r="E726" s="32">
        <f t="shared" si="114"/>
        <v>8.4069967839850861</v>
      </c>
      <c r="P726" s="1">
        <f t="shared" si="110"/>
        <v>43038</v>
      </c>
      <c r="Q726">
        <f t="shared" si="112"/>
        <v>4.1099497698237107E-3</v>
      </c>
      <c r="R726" s="33">
        <f t="shared" si="119"/>
        <v>2.0914726225496866E-4</v>
      </c>
      <c r="S726" s="32">
        <f t="shared" si="116"/>
        <v>8.3917073876385651</v>
      </c>
      <c r="AD726" s="1">
        <f t="shared" si="111"/>
        <v>43038</v>
      </c>
      <c r="AE726">
        <f t="shared" si="113"/>
        <v>4.1099497698237107E-3</v>
      </c>
      <c r="AF726" s="33">
        <f t="shared" si="118"/>
        <v>2.1658239259470105E-4</v>
      </c>
      <c r="AG726" s="32">
        <f t="shared" si="117"/>
        <v>8.3595475483019062</v>
      </c>
    </row>
    <row r="727" spans="2:33" x14ac:dyDescent="0.25">
      <c r="B727" s="1">
        <v>43039</v>
      </c>
      <c r="C727">
        <f>ASURB.MX!H715</f>
        <v>-1.2468755562589485E-2</v>
      </c>
      <c r="D727">
        <f t="shared" si="115"/>
        <v>1.8784584711738938E-4</v>
      </c>
      <c r="E727" s="32">
        <f t="shared" si="114"/>
        <v>7.7522428867278999</v>
      </c>
      <c r="P727" s="1">
        <f t="shared" si="110"/>
        <v>43039</v>
      </c>
      <c r="Q727">
        <f t="shared" si="112"/>
        <v>-1.2468755562589485E-2</v>
      </c>
      <c r="R727" s="33">
        <f t="shared" si="119"/>
        <v>2.138748717551507E-4</v>
      </c>
      <c r="S727" s="32">
        <f t="shared" si="116"/>
        <v>7.7231996895348249</v>
      </c>
      <c r="AD727" s="1">
        <f t="shared" si="111"/>
        <v>43039</v>
      </c>
      <c r="AE727">
        <f t="shared" si="113"/>
        <v>-1.2468755562589485E-2</v>
      </c>
      <c r="AF727" s="33">
        <f t="shared" si="118"/>
        <v>1.9766783590712147E-4</v>
      </c>
      <c r="AG727" s="32">
        <f t="shared" si="117"/>
        <v>7.7424017281507123</v>
      </c>
    </row>
    <row r="728" spans="2:33" x14ac:dyDescent="0.25">
      <c r="B728" s="1">
        <v>43040</v>
      </c>
      <c r="C728">
        <f>ASURB.MX!H716</f>
        <v>-1.9730087236539184E-2</v>
      </c>
      <c r="D728">
        <f t="shared" si="115"/>
        <v>1.9279567933166208E-4</v>
      </c>
      <c r="E728" s="32">
        <f t="shared" si="114"/>
        <v>6.5347661718246837</v>
      </c>
      <c r="P728" s="1">
        <f t="shared" si="110"/>
        <v>43040</v>
      </c>
      <c r="Q728">
        <f t="shared" si="112"/>
        <v>-1.9730087236539184E-2</v>
      </c>
      <c r="R728" s="33">
        <f t="shared" si="119"/>
        <v>2.0610669743566142E-4</v>
      </c>
      <c r="S728" s="32">
        <f t="shared" si="116"/>
        <v>6.5984038485427519</v>
      </c>
      <c r="AD728" s="1">
        <f t="shared" si="111"/>
        <v>43040</v>
      </c>
      <c r="AE728">
        <f t="shared" si="113"/>
        <v>-1.9730087236539184E-2</v>
      </c>
      <c r="AF728" s="33">
        <f t="shared" si="118"/>
        <v>1.9818962921739242E-4</v>
      </c>
      <c r="AG728" s="32">
        <f t="shared" si="117"/>
        <v>6.5621252519394808</v>
      </c>
    </row>
    <row r="729" spans="2:33" x14ac:dyDescent="0.25">
      <c r="B729" s="1">
        <v>43042</v>
      </c>
      <c r="C729">
        <f>ASURB.MX!H717</f>
        <v>4.1456498887567542E-2</v>
      </c>
      <c r="D729">
        <f t="shared" si="115"/>
        <v>2.2439831379170942E-4</v>
      </c>
      <c r="E729" s="32">
        <f t="shared" si="114"/>
        <v>0.74320102478451044</v>
      </c>
      <c r="P729" s="1">
        <f t="shared" si="110"/>
        <v>43042</v>
      </c>
      <c r="Q729">
        <f t="shared" si="112"/>
        <v>4.1456498887567542E-2</v>
      </c>
      <c r="R729" s="33">
        <f t="shared" si="119"/>
        <v>2.4102495894632307E-4</v>
      </c>
      <c r="S729" s="32">
        <f t="shared" si="116"/>
        <v>1.2000568337121926</v>
      </c>
      <c r="AD729" s="1">
        <f t="shared" si="111"/>
        <v>43042</v>
      </c>
      <c r="AE729">
        <f t="shared" si="113"/>
        <v>4.1456498887567542E-2</v>
      </c>
      <c r="AF729" s="33">
        <f t="shared" si="118"/>
        <v>2.2268190557181601E-4</v>
      </c>
      <c r="AG729" s="32">
        <f t="shared" si="117"/>
        <v>0.69184548565718984</v>
      </c>
    </row>
    <row r="730" spans="2:33" x14ac:dyDescent="0.25">
      <c r="B730" s="1">
        <v>43045</v>
      </c>
      <c r="C730">
        <f>ASURB.MX!H718</f>
        <v>-2.1726411651028173E-2</v>
      </c>
      <c r="D730">
        <f t="shared" si="115"/>
        <v>4.0637673629809158E-4</v>
      </c>
      <c r="E730" s="32">
        <f t="shared" si="114"/>
        <v>6.6466551385914832</v>
      </c>
      <c r="P730" s="1">
        <f t="shared" si="110"/>
        <v>43045</v>
      </c>
      <c r="Q730">
        <f t="shared" si="112"/>
        <v>-2.1726411651028173E-2</v>
      </c>
      <c r="R730" s="33">
        <f t="shared" si="119"/>
        <v>4.2756390085410355E-4</v>
      </c>
      <c r="S730" s="32">
        <f t="shared" si="116"/>
        <v>6.6533917975248285</v>
      </c>
      <c r="AD730" s="1">
        <f t="shared" si="111"/>
        <v>43045</v>
      </c>
      <c r="AE730">
        <f t="shared" si="113"/>
        <v>-2.1726411651028173E-2</v>
      </c>
      <c r="AF730" s="33">
        <f t="shared" si="118"/>
        <v>3.7760934013440539E-4</v>
      </c>
      <c r="AG730" s="32">
        <f t="shared" si="117"/>
        <v>6.6315834196269359</v>
      </c>
    </row>
    <row r="731" spans="2:33" x14ac:dyDescent="0.25">
      <c r="B731" s="1">
        <v>43046</v>
      </c>
      <c r="C731">
        <f>ASURB.MX!H719</f>
        <v>1.490423127449085E-3</v>
      </c>
      <c r="D731">
        <f t="shared" si="115"/>
        <v>3.7604995875087024E-4</v>
      </c>
      <c r="E731" s="32">
        <f t="shared" si="114"/>
        <v>7.8798814639888555</v>
      </c>
      <c r="P731" s="1">
        <f t="shared" si="110"/>
        <v>43046</v>
      </c>
      <c r="Q731">
        <f t="shared" si="112"/>
        <v>1.490423127449085E-3</v>
      </c>
      <c r="R731" s="33">
        <f t="shared" si="119"/>
        <v>2.8678260716073984E-4</v>
      </c>
      <c r="S731" s="32">
        <f t="shared" si="116"/>
        <v>8.149040294240061</v>
      </c>
      <c r="AD731" s="1">
        <f t="shared" si="111"/>
        <v>43046</v>
      </c>
      <c r="AE731">
        <f t="shared" si="113"/>
        <v>1.490423127449085E-3</v>
      </c>
      <c r="AF731" s="33">
        <f t="shared" si="118"/>
        <v>3.6183404218059377E-4</v>
      </c>
      <c r="AG731" s="32">
        <f t="shared" si="117"/>
        <v>7.9181857271611129</v>
      </c>
    </row>
    <row r="732" spans="2:33" x14ac:dyDescent="0.25">
      <c r="B732" s="1">
        <v>43047</v>
      </c>
      <c r="C732">
        <f>ASURB.MX!H720</f>
        <v>-7.2980849152135862E-3</v>
      </c>
      <c r="D732">
        <f t="shared" si="115"/>
        <v>2.9903252967294344E-4</v>
      </c>
      <c r="E732" s="32">
        <f t="shared" si="114"/>
        <v>7.9368436490375931</v>
      </c>
      <c r="P732" s="1">
        <f t="shared" si="110"/>
        <v>43047</v>
      </c>
      <c r="Q732">
        <f t="shared" si="112"/>
        <v>-7.2980849152135862E-3</v>
      </c>
      <c r="R732" s="33">
        <f t="shared" si="119"/>
        <v>3.0983363299669149E-4</v>
      </c>
      <c r="S732" s="32">
        <f t="shared" si="116"/>
        <v>7.9075697729431971</v>
      </c>
      <c r="AD732" s="1">
        <f t="shared" si="111"/>
        <v>43047</v>
      </c>
      <c r="AE732">
        <f t="shared" si="113"/>
        <v>-7.2980849152135862E-3</v>
      </c>
      <c r="AF732" s="33">
        <f t="shared" si="118"/>
        <v>3.0189768582398715E-4</v>
      </c>
      <c r="AG732" s="32">
        <f t="shared" si="117"/>
        <v>7.9289982339334015</v>
      </c>
    </row>
    <row r="733" spans="2:33" x14ac:dyDescent="0.25">
      <c r="B733" s="1">
        <v>43048</v>
      </c>
      <c r="C733">
        <f>ASURB.MX!H721</f>
        <v>9.0779230066389237E-3</v>
      </c>
      <c r="D733">
        <f t="shared" si="115"/>
        <v>2.541441671224941E-4</v>
      </c>
      <c r="E733" s="32">
        <f t="shared" si="114"/>
        <v>7.9533492643111678</v>
      </c>
      <c r="P733" s="1">
        <f t="shared" si="110"/>
        <v>43048</v>
      </c>
      <c r="Q733">
        <f t="shared" si="112"/>
        <v>9.0779230066389237E-3</v>
      </c>
      <c r="R733" s="33">
        <f t="shared" si="119"/>
        <v>2.4233119939508403E-4</v>
      </c>
      <c r="S733" s="32">
        <f t="shared" si="116"/>
        <v>7.985138826399794</v>
      </c>
      <c r="AD733" s="1">
        <f t="shared" si="111"/>
        <v>43048</v>
      </c>
      <c r="AE733">
        <f t="shared" si="113"/>
        <v>9.0779230066389237E-3</v>
      </c>
      <c r="AF733" s="33">
        <f t="shared" si="118"/>
        <v>2.635279995327291E-4</v>
      </c>
      <c r="AG733" s="32">
        <f t="shared" si="117"/>
        <v>7.9286377276072129</v>
      </c>
    </row>
    <row r="734" spans="2:33" x14ac:dyDescent="0.25">
      <c r="B734" s="1">
        <v>43049</v>
      </c>
      <c r="C734">
        <f>ASURB.MX!H722</f>
        <v>-3.2290473746184808E-2</v>
      </c>
      <c r="D734">
        <f t="shared" si="115"/>
        <v>2.2790884179460372E-4</v>
      </c>
      <c r="E734" s="32">
        <f t="shared" si="114"/>
        <v>3.8116010526641873</v>
      </c>
      <c r="P734" s="1">
        <f t="shared" si="110"/>
        <v>43049</v>
      </c>
      <c r="Q734">
        <f t="shared" si="112"/>
        <v>-3.2290473746184808E-2</v>
      </c>
      <c r="R734" s="33">
        <f t="shared" si="119"/>
        <v>2.5313334251195088E-4</v>
      </c>
      <c r="S734" s="32">
        <f t="shared" si="116"/>
        <v>4.1625212486466134</v>
      </c>
      <c r="AD734" s="1">
        <f t="shared" si="111"/>
        <v>43049</v>
      </c>
      <c r="AE734">
        <f t="shared" si="113"/>
        <v>-3.2290473746184808E-2</v>
      </c>
      <c r="AF734" s="33">
        <f t="shared" si="118"/>
        <v>2.3860086154856881E-4</v>
      </c>
      <c r="AG734" s="32">
        <f t="shared" si="117"/>
        <v>3.9707648338294161</v>
      </c>
    </row>
    <row r="735" spans="2:33" x14ac:dyDescent="0.25">
      <c r="B735" s="1">
        <v>43052</v>
      </c>
      <c r="C735">
        <f>ASURB.MX!H723</f>
        <v>-3.0152902677796933E-3</v>
      </c>
      <c r="D735">
        <f t="shared" si="115"/>
        <v>3.2682652571106908E-4</v>
      </c>
      <c r="E735" s="32">
        <f t="shared" si="114"/>
        <v>7.9982620661052026</v>
      </c>
      <c r="P735" s="1">
        <f t="shared" si="110"/>
        <v>43052</v>
      </c>
      <c r="Q735">
        <f t="shared" si="112"/>
        <v>-3.0152902677796933E-3</v>
      </c>
      <c r="R735" s="33">
        <f t="shared" si="119"/>
        <v>3.5289781423657369E-4</v>
      </c>
      <c r="S735" s="32">
        <f t="shared" si="116"/>
        <v>7.9235682587303131</v>
      </c>
      <c r="AD735" s="1">
        <f t="shared" si="111"/>
        <v>43052</v>
      </c>
      <c r="AE735">
        <f t="shared" si="113"/>
        <v>-3.0152902677796933E-3</v>
      </c>
      <c r="AF735" s="33">
        <f t="shared" si="118"/>
        <v>3.194860035921182E-4</v>
      </c>
      <c r="AG735" s="32">
        <f t="shared" si="117"/>
        <v>8.0203389586501252</v>
      </c>
    </row>
    <row r="736" spans="2:33" x14ac:dyDescent="0.25">
      <c r="B736" s="1">
        <v>43053</v>
      </c>
      <c r="C736">
        <f>ASURB.MX!H724</f>
        <v>-2.5322530381289943E-2</v>
      </c>
      <c r="D736">
        <f t="shared" si="115"/>
        <v>2.6722435227350267E-4</v>
      </c>
      <c r="E736" s="32">
        <f t="shared" si="114"/>
        <v>5.8278257643114291</v>
      </c>
      <c r="P736" s="1">
        <f t="shared" si="110"/>
        <v>43053</v>
      </c>
      <c r="Q736">
        <f t="shared" si="112"/>
        <v>-2.5322530381289943E-2</v>
      </c>
      <c r="R736" s="33">
        <f t="shared" si="119"/>
        <v>2.2150504097155041E-4</v>
      </c>
      <c r="S736" s="32">
        <f t="shared" si="116"/>
        <v>5.5201850663703098</v>
      </c>
      <c r="AD736" s="1">
        <f t="shared" si="111"/>
        <v>43053</v>
      </c>
      <c r="AE736">
        <f t="shared" si="113"/>
        <v>-2.5322530381289943E-2</v>
      </c>
      <c r="AF736" s="33">
        <f t="shared" si="118"/>
        <v>2.717769963989314E-4</v>
      </c>
      <c r="AG736" s="32">
        <f t="shared" si="117"/>
        <v>5.8511290635149056</v>
      </c>
    </row>
    <row r="737" spans="2:33" x14ac:dyDescent="0.25">
      <c r="B737" s="1">
        <v>43054</v>
      </c>
      <c r="C737">
        <f>ASURB.MX!H725</f>
        <v>1.6861380550451964E-2</v>
      </c>
      <c r="D737">
        <f t="shared" si="115"/>
        <v>3.0427103179471514E-4</v>
      </c>
      <c r="E737" s="32">
        <f t="shared" si="114"/>
        <v>7.1632071421172299</v>
      </c>
      <c r="P737" s="1">
        <f t="shared" si="110"/>
        <v>43054</v>
      </c>
      <c r="Q737">
        <f t="shared" si="112"/>
        <v>1.6861380550451964E-2</v>
      </c>
      <c r="R737" s="33">
        <f t="shared" si="119"/>
        <v>3.5370468400418601E-4</v>
      </c>
      <c r="S737" s="32">
        <f t="shared" si="116"/>
        <v>7.1432529430649847</v>
      </c>
      <c r="AD737" s="1">
        <f t="shared" si="111"/>
        <v>43054</v>
      </c>
      <c r="AE737">
        <f t="shared" si="113"/>
        <v>1.6861380550451964E-2</v>
      </c>
      <c r="AF737" s="33">
        <f t="shared" si="118"/>
        <v>3.0223728780986179E-4</v>
      </c>
      <c r="AG737" s="32">
        <f t="shared" si="117"/>
        <v>7.1636261276554416</v>
      </c>
    </row>
    <row r="738" spans="2:33" x14ac:dyDescent="0.25">
      <c r="B738" s="1">
        <v>43055</v>
      </c>
      <c r="C738">
        <f>ASURB.MX!H726</f>
        <v>4.1030592044208102E-3</v>
      </c>
      <c r="D738">
        <f t="shared" si="115"/>
        <v>2.8560362236510796E-4</v>
      </c>
      <c r="E738" s="32">
        <f t="shared" si="114"/>
        <v>8.101959981369971</v>
      </c>
      <c r="P738" s="1">
        <f t="shared" si="110"/>
        <v>43055</v>
      </c>
      <c r="Q738">
        <f t="shared" si="112"/>
        <v>4.1030592044208102E-3</v>
      </c>
      <c r="R738" s="33">
        <f t="shared" si="119"/>
        <v>2.4320562780793273E-4</v>
      </c>
      <c r="S738" s="32">
        <f t="shared" si="116"/>
        <v>8.2523816175283073</v>
      </c>
      <c r="AD738" s="1">
        <f t="shared" si="111"/>
        <v>43055</v>
      </c>
      <c r="AE738">
        <f t="shared" si="113"/>
        <v>4.1030592044208102E-3</v>
      </c>
      <c r="AF738" s="33">
        <f t="shared" si="118"/>
        <v>2.8760275889510049E-4</v>
      </c>
      <c r="AG738" s="32">
        <f t="shared" si="117"/>
        <v>8.095394409786504</v>
      </c>
    </row>
    <row r="739" spans="2:33" x14ac:dyDescent="0.25">
      <c r="B739" s="1">
        <v>43056</v>
      </c>
      <c r="C739">
        <f>ASURB.MX!H727</f>
        <v>-1.1101836522344201E-2</v>
      </c>
      <c r="D739">
        <f t="shared" si="115"/>
        <v>2.4082706539260324E-4</v>
      </c>
      <c r="E739" s="32">
        <f t="shared" si="114"/>
        <v>7.8196502129667422</v>
      </c>
      <c r="P739" s="1">
        <f t="shared" si="110"/>
        <v>43056</v>
      </c>
      <c r="Q739">
        <f t="shared" si="112"/>
        <v>-1.1101836522344201E-2</v>
      </c>
      <c r="R739" s="33">
        <f t="shared" si="119"/>
        <v>2.6785603803574878E-4</v>
      </c>
      <c r="S739" s="32">
        <f t="shared" si="116"/>
        <v>7.7649227718100802</v>
      </c>
      <c r="AD739" s="1">
        <f t="shared" si="111"/>
        <v>43056</v>
      </c>
      <c r="AE739">
        <f t="shared" si="113"/>
        <v>-1.1101836522344201E-2</v>
      </c>
      <c r="AF739" s="33">
        <f t="shared" si="118"/>
        <v>2.4936462899786016E-4</v>
      </c>
      <c r="AG739" s="32">
        <f t="shared" si="117"/>
        <v>7.8023351105115015</v>
      </c>
    </row>
    <row r="740" spans="2:33" x14ac:dyDescent="0.25">
      <c r="B740" s="1">
        <v>43060</v>
      </c>
      <c r="C740">
        <f>ASURB.MX!H728</f>
        <v>1.4462855682901817E-2</v>
      </c>
      <c r="D740">
        <f t="shared" si="115"/>
        <v>2.2402527530333258E-4</v>
      </c>
      <c r="E740" s="32">
        <f t="shared" si="114"/>
        <v>7.4700436640169725</v>
      </c>
      <c r="P740" s="1">
        <f t="shared" si="110"/>
        <v>43060</v>
      </c>
      <c r="Q740">
        <f t="shared" si="112"/>
        <v>1.4462855682901817E-2</v>
      </c>
      <c r="R740" s="33">
        <f t="shared" si="119"/>
        <v>2.2481472979206304E-4</v>
      </c>
      <c r="S740" s="32">
        <f t="shared" si="116"/>
        <v>7.4698046944600467</v>
      </c>
      <c r="AD740" s="1">
        <f t="shared" si="111"/>
        <v>43060</v>
      </c>
      <c r="AE740">
        <f t="shared" si="113"/>
        <v>1.4462855682901817E-2</v>
      </c>
      <c r="AF740" s="33">
        <f t="shared" si="118"/>
        <v>2.3250200298881421E-4</v>
      </c>
      <c r="AG740" s="32">
        <f t="shared" si="117"/>
        <v>7.4669455137399252</v>
      </c>
    </row>
    <row r="741" spans="2:33" x14ac:dyDescent="0.25">
      <c r="B741" s="1">
        <v>43061</v>
      </c>
      <c r="C741">
        <f>ASURB.MX!H729</f>
        <v>-1.821149627773971E-2</v>
      </c>
      <c r="D741">
        <f t="shared" si="115"/>
        <v>2.2329157179720122E-4</v>
      </c>
      <c r="E741" s="32">
        <f t="shared" si="114"/>
        <v>6.9217159089313505</v>
      </c>
      <c r="P741" s="1">
        <f t="shared" si="110"/>
        <v>43061</v>
      </c>
      <c r="Q741">
        <f t="shared" si="112"/>
        <v>-1.821149627773971E-2</v>
      </c>
      <c r="R741" s="33">
        <f t="shared" si="119"/>
        <v>2.4663549218508743E-4</v>
      </c>
      <c r="S741" s="32">
        <f t="shared" si="116"/>
        <v>6.9628672217581951</v>
      </c>
      <c r="AD741" s="1">
        <f t="shared" si="111"/>
        <v>43061</v>
      </c>
      <c r="AE741">
        <f t="shared" si="113"/>
        <v>-1.821149627773971E-2</v>
      </c>
      <c r="AF741" s="33">
        <f t="shared" si="118"/>
        <v>2.2908732216624984E-4</v>
      </c>
      <c r="AG741" s="32">
        <f t="shared" si="117"/>
        <v>6.9336685434461192</v>
      </c>
    </row>
    <row r="742" spans="2:33" x14ac:dyDescent="0.25">
      <c r="B742" s="1">
        <v>43062</v>
      </c>
      <c r="C742">
        <f>ASURB.MX!H730</f>
        <v>-7.6016833691910047E-3</v>
      </c>
      <c r="D742">
        <f t="shared" si="115"/>
        <v>2.3764126304198516E-4</v>
      </c>
      <c r="E742" s="32">
        <f t="shared" si="114"/>
        <v>8.1015852034094085</v>
      </c>
      <c r="P742" s="1">
        <f t="shared" si="110"/>
        <v>43062</v>
      </c>
      <c r="Q742">
        <f t="shared" si="112"/>
        <v>-7.6016833691910047E-3</v>
      </c>
      <c r="R742" s="33">
        <f t="shared" si="119"/>
        <v>2.4237723605738206E-4</v>
      </c>
      <c r="S742" s="32">
        <f t="shared" si="116"/>
        <v>8.0866034315492019</v>
      </c>
      <c r="AD742" s="1">
        <f t="shared" si="111"/>
        <v>43062</v>
      </c>
      <c r="AE742">
        <f t="shared" si="113"/>
        <v>-7.6016833691910047E-3</v>
      </c>
      <c r="AF742" s="33">
        <f t="shared" si="118"/>
        <v>2.3923323436814988E-4</v>
      </c>
      <c r="AG742" s="32">
        <f t="shared" si="117"/>
        <v>8.0965266123519566</v>
      </c>
    </row>
    <row r="743" spans="2:33" x14ac:dyDescent="0.25">
      <c r="B743" s="1">
        <v>43063</v>
      </c>
      <c r="C743">
        <f>ASURB.MX!H731</f>
        <v>1.5085061464196681E-2</v>
      </c>
      <c r="D743">
        <f t="shared" si="115"/>
        <v>2.1398312143167952E-4</v>
      </c>
      <c r="E743" s="32">
        <f t="shared" si="114"/>
        <v>7.3861693580927383</v>
      </c>
      <c r="P743" s="1">
        <f t="shared" si="110"/>
        <v>43063</v>
      </c>
      <c r="Q743">
        <f t="shared" si="112"/>
        <v>1.5085061464196681E-2</v>
      </c>
      <c r="R743" s="33">
        <f t="shared" si="119"/>
        <v>2.1522117323470247E-4</v>
      </c>
      <c r="S743" s="32">
        <f t="shared" si="116"/>
        <v>7.3865177085488094</v>
      </c>
      <c r="AD743" s="1">
        <f t="shared" si="111"/>
        <v>43063</v>
      </c>
      <c r="AE743">
        <f t="shared" si="113"/>
        <v>1.5085061464196681E-2</v>
      </c>
      <c r="AF743" s="33">
        <f t="shared" si="118"/>
        <v>2.1837496535232991E-4</v>
      </c>
      <c r="AG743" s="32">
        <f t="shared" si="117"/>
        <v>7.3872403231757513</v>
      </c>
    </row>
    <row r="744" spans="2:33" x14ac:dyDescent="0.25">
      <c r="B744" s="1">
        <v>43066</v>
      </c>
      <c r="C744">
        <f>ASURB.MX!H732</f>
        <v>-1.9281480920230833E-2</v>
      </c>
      <c r="D744">
        <f t="shared" si="115"/>
        <v>2.1885946350136247E-4</v>
      </c>
      <c r="E744" s="32">
        <f t="shared" si="114"/>
        <v>6.7283856156651147</v>
      </c>
      <c r="P744" s="1">
        <f t="shared" si="110"/>
        <v>43066</v>
      </c>
      <c r="Q744">
        <f t="shared" si="112"/>
        <v>-1.9281480920230833E-2</v>
      </c>
      <c r="R744" s="33">
        <f t="shared" si="119"/>
        <v>2.3451250214201133E-4</v>
      </c>
      <c r="S744" s="32">
        <f t="shared" si="116"/>
        <v>6.7726895607431272</v>
      </c>
      <c r="AD744" s="1">
        <f t="shared" si="111"/>
        <v>43066</v>
      </c>
      <c r="AE744">
        <f t="shared" si="113"/>
        <v>-1.9281480920230833E-2</v>
      </c>
      <c r="AF744" s="33">
        <f t="shared" si="118"/>
        <v>2.2069890726449597E-4</v>
      </c>
      <c r="AG744" s="32">
        <f t="shared" si="117"/>
        <v>6.7341740539786148</v>
      </c>
    </row>
    <row r="745" spans="2:33" x14ac:dyDescent="0.25">
      <c r="B745" s="1">
        <v>43067</v>
      </c>
      <c r="C745">
        <f>ASURB.MX!H733</f>
        <v>-1.5587365134853868E-3</v>
      </c>
      <c r="D745">
        <f t="shared" si="115"/>
        <v>2.3956155784987302E-4</v>
      </c>
      <c r="E745" s="32">
        <f t="shared" si="114"/>
        <v>8.3265580382646363</v>
      </c>
      <c r="P745" s="1">
        <f t="shared" si="110"/>
        <v>43067</v>
      </c>
      <c r="Q745">
        <f t="shared" si="112"/>
        <v>-1.5587365134853868E-3</v>
      </c>
      <c r="R745" s="33">
        <f t="shared" si="119"/>
        <v>2.4175951797933138E-4</v>
      </c>
      <c r="S745" s="32">
        <f t="shared" si="116"/>
        <v>8.3175171510117174</v>
      </c>
      <c r="AD745" s="1">
        <f t="shared" si="111"/>
        <v>43067</v>
      </c>
      <c r="AE745">
        <f t="shared" si="113"/>
        <v>-1.5587365134853868E-3</v>
      </c>
      <c r="AF745" s="33">
        <f t="shared" si="118"/>
        <v>2.3726373999642187E-4</v>
      </c>
      <c r="AG745" s="32">
        <f t="shared" si="117"/>
        <v>8.3360978763650042</v>
      </c>
    </row>
    <row r="746" spans="2:33" x14ac:dyDescent="0.25">
      <c r="B746" s="1">
        <v>43068</v>
      </c>
      <c r="C746">
        <f>ASURB.MX!H734</f>
        <v>3.1356683784312243E-2</v>
      </c>
      <c r="D746">
        <f t="shared" si="115"/>
        <v>2.0855136312894956E-4</v>
      </c>
      <c r="E746" s="32">
        <f t="shared" si="114"/>
        <v>3.7606994935857321</v>
      </c>
      <c r="P746" s="1">
        <f t="shared" si="110"/>
        <v>43068</v>
      </c>
      <c r="Q746">
        <f t="shared" si="112"/>
        <v>3.1356683784312243E-2</v>
      </c>
      <c r="R746" s="33">
        <f t="shared" si="119"/>
        <v>2.0074379904582479E-4</v>
      </c>
      <c r="S746" s="32">
        <f t="shared" si="116"/>
        <v>3.6154886154670862</v>
      </c>
      <c r="AD746" s="1">
        <f t="shared" si="111"/>
        <v>43068</v>
      </c>
      <c r="AE746">
        <f t="shared" si="113"/>
        <v>3.1356683784312243E-2</v>
      </c>
      <c r="AF746" s="33">
        <f t="shared" si="118"/>
        <v>2.1123233358065417E-4</v>
      </c>
      <c r="AG746" s="32">
        <f t="shared" si="117"/>
        <v>3.8077644611067241</v>
      </c>
    </row>
    <row r="747" spans="2:33" x14ac:dyDescent="0.25">
      <c r="B747" s="1">
        <v>43069</v>
      </c>
      <c r="C747">
        <f>ASURB.MX!H735</f>
        <v>9.3292639748590988E-3</v>
      </c>
      <c r="D747">
        <f t="shared" si="115"/>
        <v>3.0679147544519314E-4</v>
      </c>
      <c r="E747" s="32">
        <f t="shared" si="114"/>
        <v>7.8056474089020922</v>
      </c>
      <c r="P747" s="1">
        <f t="shared" si="110"/>
        <v>43069</v>
      </c>
      <c r="Q747">
        <f t="shared" si="112"/>
        <v>9.3292639748590988E-3</v>
      </c>
      <c r="R747" s="33">
        <f t="shared" si="119"/>
        <v>3.396332755498369E-4</v>
      </c>
      <c r="S747" s="32">
        <f t="shared" si="116"/>
        <v>7.7313819357794547</v>
      </c>
      <c r="AD747" s="1">
        <f t="shared" si="111"/>
        <v>43069</v>
      </c>
      <c r="AE747">
        <f t="shared" si="113"/>
        <v>9.3292639748590988E-3</v>
      </c>
      <c r="AF747" s="33">
        <f t="shared" si="118"/>
        <v>2.9343247066592718E-4</v>
      </c>
      <c r="AG747" s="32">
        <f t="shared" si="117"/>
        <v>7.8372524787590168</v>
      </c>
    </row>
    <row r="748" spans="2:33" x14ac:dyDescent="0.25">
      <c r="B748" s="1">
        <v>43070</v>
      </c>
      <c r="C748">
        <f>ASURB.MX!H736</f>
        <v>3.6816870525826627E-2</v>
      </c>
      <c r="D748">
        <f t="shared" si="115"/>
        <v>2.6338002740598375E-4</v>
      </c>
      <c r="E748" s="32">
        <f t="shared" si="114"/>
        <v>3.0954253386443167</v>
      </c>
      <c r="P748" s="1">
        <f t="shared" si="110"/>
        <v>43070</v>
      </c>
      <c r="Q748">
        <f t="shared" si="112"/>
        <v>3.6816870525826627E-2</v>
      </c>
      <c r="R748" s="33">
        <f t="shared" si="119"/>
        <v>2.0280874383736964E-4</v>
      </c>
      <c r="S748" s="32">
        <f t="shared" si="116"/>
        <v>1.8196992650026163</v>
      </c>
      <c r="AD748" s="1">
        <f t="shared" si="111"/>
        <v>43070</v>
      </c>
      <c r="AE748">
        <f t="shared" si="113"/>
        <v>3.6816870525826627E-2</v>
      </c>
      <c r="AF748" s="33">
        <f t="shared" si="118"/>
        <v>2.608483614879806E-4</v>
      </c>
      <c r="AG748" s="32">
        <f t="shared" si="117"/>
        <v>3.0551347765425128</v>
      </c>
    </row>
    <row r="749" spans="2:33" x14ac:dyDescent="0.25">
      <c r="B749" s="1">
        <v>43073</v>
      </c>
      <c r="C749">
        <f>ASURB.MX!H737</f>
        <v>-1.653509728189877E-2</v>
      </c>
      <c r="D749">
        <f t="shared" si="115"/>
        <v>3.8823723763847334E-4</v>
      </c>
      <c r="E749" s="32">
        <f t="shared" si="114"/>
        <v>7.1496610515680752</v>
      </c>
      <c r="P749" s="1">
        <f t="shared" si="110"/>
        <v>43073</v>
      </c>
      <c r="Q749">
        <f t="shared" si="112"/>
        <v>-1.653509728189877E-2</v>
      </c>
      <c r="R749" s="33">
        <f t="shared" si="119"/>
        <v>4.4571564862725695E-4</v>
      </c>
      <c r="S749" s="32">
        <f t="shared" si="116"/>
        <v>7.1024126239744749</v>
      </c>
      <c r="AD749" s="1">
        <f t="shared" si="111"/>
        <v>43073</v>
      </c>
      <c r="AE749">
        <f t="shared" si="113"/>
        <v>-1.653509728189877E-2</v>
      </c>
      <c r="AF749" s="33">
        <f t="shared" si="118"/>
        <v>3.6794186801754239E-4</v>
      </c>
      <c r="AG749" s="32">
        <f t="shared" si="117"/>
        <v>7.1645077770388639</v>
      </c>
    </row>
    <row r="750" spans="2:33" x14ac:dyDescent="0.25">
      <c r="B750" s="1">
        <v>43074</v>
      </c>
      <c r="C750">
        <f>ASURB.MX!H738</f>
        <v>4.7147218457461318E-3</v>
      </c>
      <c r="D750">
        <f t="shared" si="115"/>
        <v>3.3996230064489903E-4</v>
      </c>
      <c r="E750" s="32">
        <f t="shared" si="114"/>
        <v>7.9212903355649553</v>
      </c>
      <c r="P750" s="1">
        <f t="shared" si="110"/>
        <v>43074</v>
      </c>
      <c r="Q750">
        <f t="shared" si="112"/>
        <v>4.7147218457461318E-3</v>
      </c>
      <c r="R750" s="33">
        <f t="shared" si="119"/>
        <v>2.3948695432172748E-4</v>
      </c>
      <c r="S750" s="32">
        <f t="shared" si="116"/>
        <v>8.2441940224594692</v>
      </c>
      <c r="AD750" s="1">
        <f t="shared" si="111"/>
        <v>43074</v>
      </c>
      <c r="AE750">
        <f t="shared" si="113"/>
        <v>4.7147218457461318E-3</v>
      </c>
      <c r="AF750" s="33">
        <f t="shared" si="118"/>
        <v>3.3431173528236023E-4</v>
      </c>
      <c r="AG750" s="32">
        <f t="shared" si="117"/>
        <v>7.9369460185834546</v>
      </c>
    </row>
    <row r="751" spans="2:33" x14ac:dyDescent="0.25">
      <c r="B751" s="1">
        <v>43075</v>
      </c>
      <c r="C751">
        <f>ASURB.MX!H739</f>
        <v>-3.4386265717653602E-2</v>
      </c>
      <c r="D751">
        <f t="shared" si="115"/>
        <v>2.7752598016975827E-4</v>
      </c>
      <c r="E751" s="32">
        <f t="shared" si="114"/>
        <v>3.929038961846409</v>
      </c>
      <c r="P751" s="1">
        <f t="shared" si="110"/>
        <v>43075</v>
      </c>
      <c r="Q751">
        <f t="shared" si="112"/>
        <v>-3.4386265717653602E-2</v>
      </c>
      <c r="R751" s="33">
        <f t="shared" si="119"/>
        <v>3.1843407420603653E-4</v>
      </c>
      <c r="S751" s="32">
        <f t="shared" si="116"/>
        <v>4.3388766724033641</v>
      </c>
      <c r="AD751" s="1">
        <f t="shared" si="111"/>
        <v>43075</v>
      </c>
      <c r="AE751">
        <f t="shared" si="113"/>
        <v>-3.4386265717653602E-2</v>
      </c>
      <c r="AF751" s="33">
        <f t="shared" si="118"/>
        <v>2.8392486533134918E-4</v>
      </c>
      <c r="AG751" s="32">
        <f t="shared" si="117"/>
        <v>4.0022651000342657</v>
      </c>
    </row>
    <row r="752" spans="2:33" x14ac:dyDescent="0.25">
      <c r="B752" s="1">
        <v>43076</v>
      </c>
      <c r="C752">
        <f>ASURB.MX!H740</f>
        <v>9.8689273690168739E-3</v>
      </c>
      <c r="D752">
        <f t="shared" si="115"/>
        <v>3.766544015248208E-4</v>
      </c>
      <c r="E752" s="32">
        <f t="shared" si="114"/>
        <v>7.6256013501264119</v>
      </c>
      <c r="P752" s="1">
        <f t="shared" si="110"/>
        <v>43076</v>
      </c>
      <c r="Q752">
        <f t="shared" si="112"/>
        <v>9.8689273690168739E-3</v>
      </c>
      <c r="R752" s="33">
        <f t="shared" si="119"/>
        <v>3.7676567827801339E-4</v>
      </c>
      <c r="S752" s="32">
        <f t="shared" si="116"/>
        <v>7.6253823303926964</v>
      </c>
      <c r="AD752" s="1">
        <f t="shared" si="111"/>
        <v>43076</v>
      </c>
      <c r="AE752">
        <f t="shared" si="113"/>
        <v>9.8689273690168739E-3</v>
      </c>
      <c r="AF752" s="33">
        <f t="shared" si="118"/>
        <v>3.6689316826417719E-4</v>
      </c>
      <c r="AG752" s="32">
        <f t="shared" si="117"/>
        <v>7.644979119290241</v>
      </c>
    </row>
    <row r="753" spans="2:33" x14ac:dyDescent="0.25">
      <c r="B753" s="1">
        <v>43077</v>
      </c>
      <c r="C753">
        <f>ASURB.MX!H741</f>
        <v>6.9517862184706814E-3</v>
      </c>
      <c r="D753">
        <f t="shared" si="115"/>
        <v>3.1096156174692595E-4</v>
      </c>
      <c r="E753" s="32">
        <f t="shared" si="114"/>
        <v>7.9204286914896427</v>
      </c>
      <c r="P753" s="1">
        <f t="shared" si="110"/>
        <v>43077</v>
      </c>
      <c r="Q753">
        <f t="shared" si="112"/>
        <v>6.9517862184706814E-3</v>
      </c>
      <c r="R753" s="33">
        <f t="shared" si="119"/>
        <v>2.7163738082470643E-4</v>
      </c>
      <c r="S753" s="32">
        <f t="shared" si="116"/>
        <v>8.0331313426457545</v>
      </c>
      <c r="AD753" s="1">
        <f t="shared" si="111"/>
        <v>43077</v>
      </c>
      <c r="AE753">
        <f t="shared" si="113"/>
        <v>6.9517862184706814E-3</v>
      </c>
      <c r="AF753" s="33">
        <f t="shared" si="118"/>
        <v>3.1539602779081843E-4</v>
      </c>
      <c r="AG753" s="32">
        <f t="shared" si="117"/>
        <v>7.9084540196286159</v>
      </c>
    </row>
    <row r="754" spans="2:33" x14ac:dyDescent="0.25">
      <c r="B754" s="1">
        <v>43080</v>
      </c>
      <c r="C754">
        <f>ASURB.MX!H742</f>
        <v>2.0045828372215968E-2</v>
      </c>
      <c r="D754">
        <f t="shared" si="115"/>
        <v>2.6145666159341284E-4</v>
      </c>
      <c r="E754" s="32">
        <f t="shared" si="114"/>
        <v>6.7123324873072665</v>
      </c>
      <c r="P754" s="1">
        <f t="shared" si="110"/>
        <v>43080</v>
      </c>
      <c r="Q754">
        <f t="shared" si="112"/>
        <v>2.0045828372215968E-2</v>
      </c>
      <c r="R754" s="33">
        <f t="shared" si="119"/>
        <v>2.873447605160131E-4</v>
      </c>
      <c r="S754" s="32">
        <f t="shared" si="116"/>
        <v>6.7563849246177199</v>
      </c>
      <c r="AD754" s="1">
        <f t="shared" si="111"/>
        <v>43080</v>
      </c>
      <c r="AE754">
        <f t="shared" si="113"/>
        <v>2.0045828372215968E-2</v>
      </c>
      <c r="AF754" s="33">
        <f t="shared" si="118"/>
        <v>2.7284583922467073E-4</v>
      </c>
      <c r="AG754" s="32">
        <f t="shared" si="117"/>
        <v>6.7338480230221087</v>
      </c>
    </row>
    <row r="755" spans="2:33" x14ac:dyDescent="0.25">
      <c r="B755" s="1">
        <v>43082</v>
      </c>
      <c r="C755">
        <f>ASURB.MX!H743</f>
        <v>2.444093519708021E-2</v>
      </c>
      <c r="D755">
        <f t="shared" si="115"/>
        <v>2.7144910908331757E-4</v>
      </c>
      <c r="E755" s="32">
        <f t="shared" si="114"/>
        <v>6.0111049204399905</v>
      </c>
      <c r="P755" s="1">
        <f t="shared" si="110"/>
        <v>43082</v>
      </c>
      <c r="Q755">
        <f t="shared" si="112"/>
        <v>2.444093519708021E-2</v>
      </c>
      <c r="R755" s="33">
        <f t="shared" si="119"/>
        <v>2.8134614450586384E-4</v>
      </c>
      <c r="S755" s="32">
        <f t="shared" si="116"/>
        <v>6.0527064067590706</v>
      </c>
      <c r="AD755" s="1">
        <f t="shared" si="111"/>
        <v>43082</v>
      </c>
      <c r="AE755">
        <f t="shared" si="113"/>
        <v>2.444093519708021E-2</v>
      </c>
      <c r="AF755" s="33">
        <f t="shared" si="118"/>
        <v>2.7832661503441241E-4</v>
      </c>
      <c r="AG755" s="32">
        <f t="shared" si="117"/>
        <v>6.0404623286200154</v>
      </c>
    </row>
    <row r="756" spans="2:33" x14ac:dyDescent="0.25">
      <c r="B756" s="1">
        <v>43083</v>
      </c>
      <c r="C756">
        <f>ASURB.MX!H744</f>
        <v>-2.7338704077536345E-3</v>
      </c>
      <c r="D756">
        <f t="shared" si="115"/>
        <v>3.017584896162442E-4</v>
      </c>
      <c r="E756" s="32">
        <f t="shared" si="114"/>
        <v>8.081115255137334</v>
      </c>
      <c r="P756" s="1">
        <f t="shared" si="110"/>
        <v>43083</v>
      </c>
      <c r="Q756">
        <f t="shared" si="112"/>
        <v>-2.7338704077536345E-3</v>
      </c>
      <c r="R756" s="33">
        <f t="shared" si="119"/>
        <v>3.1699545041010801E-4</v>
      </c>
      <c r="S756" s="32">
        <f t="shared" si="116"/>
        <v>8.0330453612066854</v>
      </c>
      <c r="AD756" s="1">
        <f t="shared" si="111"/>
        <v>43083</v>
      </c>
      <c r="AE756">
        <f t="shared" si="113"/>
        <v>-2.7338704077536345E-3</v>
      </c>
      <c r="AF756" s="33">
        <f t="shared" si="118"/>
        <v>3.0248096123910501E-4</v>
      </c>
      <c r="AG756" s="32">
        <f t="shared" si="117"/>
        <v>8.0787830706489618</v>
      </c>
    </row>
    <row r="757" spans="2:33" x14ac:dyDescent="0.25">
      <c r="B757" s="1">
        <v>43084</v>
      </c>
      <c r="C757">
        <f>ASURB.MX!H745</f>
        <v>1.038302014175955E-2</v>
      </c>
      <c r="D757">
        <f t="shared" si="115"/>
        <v>2.504055897776398E-4</v>
      </c>
      <c r="E757" s="32">
        <f t="shared" si="114"/>
        <v>7.8618986407322655</v>
      </c>
      <c r="P757" s="1">
        <f t="shared" si="110"/>
        <v>43084</v>
      </c>
      <c r="Q757">
        <f t="shared" si="112"/>
        <v>1.038302014175955E-2</v>
      </c>
      <c r="R757" s="33">
        <f t="shared" si="119"/>
        <v>2.3352584786190563E-4</v>
      </c>
      <c r="S757" s="32">
        <f t="shared" si="116"/>
        <v>7.9005682194368489</v>
      </c>
      <c r="AD757" s="1">
        <f t="shared" si="111"/>
        <v>43084</v>
      </c>
      <c r="AE757">
        <f t="shared" si="113"/>
        <v>1.038302014175955E-2</v>
      </c>
      <c r="AF757" s="33">
        <f t="shared" si="118"/>
        <v>2.5923051618188347E-4</v>
      </c>
      <c r="AG757" s="32">
        <f t="shared" si="117"/>
        <v>7.8419193482011895</v>
      </c>
    </row>
    <row r="758" spans="2:33" x14ac:dyDescent="0.25">
      <c r="B758" s="1">
        <v>43087</v>
      </c>
      <c r="C758">
        <f>ASURB.MX!H746</f>
        <v>1.6932907902556302E-4</v>
      </c>
      <c r="D758">
        <f t="shared" si="115"/>
        <v>2.2850620973377203E-4</v>
      </c>
      <c r="E758" s="32">
        <f t="shared" si="114"/>
        <v>8.3838216946443751</v>
      </c>
      <c r="P758" s="1">
        <f t="shared" si="110"/>
        <v>43087</v>
      </c>
      <c r="Q758">
        <f t="shared" si="112"/>
        <v>1.6932907902556302E-4</v>
      </c>
      <c r="R758" s="33">
        <f t="shared" si="119"/>
        <v>2.5985643603148884E-4</v>
      </c>
      <c r="S758" s="32">
        <f t="shared" si="116"/>
        <v>8.2552709094147954</v>
      </c>
      <c r="AD758" s="1">
        <f t="shared" si="111"/>
        <v>43087</v>
      </c>
      <c r="AE758">
        <f t="shared" si="113"/>
        <v>1.6932907902556302E-4</v>
      </c>
      <c r="AF758" s="33">
        <f t="shared" si="118"/>
        <v>2.3809163937244223E-4</v>
      </c>
      <c r="AG758" s="32">
        <f t="shared" si="117"/>
        <v>8.342734493385823</v>
      </c>
    </row>
    <row r="759" spans="2:33" x14ac:dyDescent="0.25">
      <c r="B759" s="1">
        <v>43088</v>
      </c>
      <c r="C759">
        <f>ASURB.MX!H747</f>
        <v>-2.7974844156348688E-3</v>
      </c>
      <c r="D759">
        <f t="shared" si="115"/>
        <v>2.009296604784084E-4</v>
      </c>
      <c r="E759" s="32">
        <f t="shared" si="114"/>
        <v>8.4736071083823532</v>
      </c>
      <c r="P759" s="1">
        <f t="shared" si="110"/>
        <v>43088</v>
      </c>
      <c r="Q759">
        <f t="shared" si="112"/>
        <v>-2.7974844156348688E-3</v>
      </c>
      <c r="R759" s="33">
        <f t="shared" si="119"/>
        <v>2.0144218516308086E-4</v>
      </c>
      <c r="S759" s="32">
        <f t="shared" si="116"/>
        <v>8.4711586852727123</v>
      </c>
      <c r="AD759" s="1">
        <f t="shared" si="111"/>
        <v>43088</v>
      </c>
      <c r="AE759">
        <f t="shared" si="113"/>
        <v>-2.7974844156348688E-3</v>
      </c>
      <c r="AF759" s="33">
        <f t="shared" si="118"/>
        <v>2.1158742870314065E-4</v>
      </c>
      <c r="AG759" s="32">
        <f t="shared" si="117"/>
        <v>8.423885578414458</v>
      </c>
    </row>
    <row r="760" spans="2:33" x14ac:dyDescent="0.25">
      <c r="B760" s="1">
        <v>43089</v>
      </c>
      <c r="C760">
        <f>ASURB.MX!H748</f>
        <v>-6.2273062928666059E-4</v>
      </c>
      <c r="D760">
        <f t="shared" si="115"/>
        <v>1.8358792112888657E-4</v>
      </c>
      <c r="E760" s="32">
        <f t="shared" si="114"/>
        <v>8.6007045673463178</v>
      </c>
      <c r="P760" s="1">
        <f t="shared" si="110"/>
        <v>43089</v>
      </c>
      <c r="Q760">
        <f t="shared" si="112"/>
        <v>-6.2273062928666059E-4</v>
      </c>
      <c r="R760" s="33">
        <f t="shared" si="119"/>
        <v>2.1180753229946476E-4</v>
      </c>
      <c r="S760" s="32">
        <f t="shared" si="116"/>
        <v>8.4580016856493145</v>
      </c>
      <c r="AD760" s="1">
        <f t="shared" si="111"/>
        <v>43089</v>
      </c>
      <c r="AE760">
        <f t="shared" si="113"/>
        <v>-6.2273062928666059E-4</v>
      </c>
      <c r="AF760" s="33">
        <f t="shared" si="118"/>
        <v>1.9309656533458006E-4</v>
      </c>
      <c r="AG760" s="32">
        <f t="shared" si="117"/>
        <v>8.5503118680715904</v>
      </c>
    </row>
    <row r="761" spans="2:33" x14ac:dyDescent="0.25">
      <c r="B761" s="1">
        <v>43090</v>
      </c>
      <c r="C761">
        <f>ASURB.MX!H749</f>
        <v>-3.4034358596634236E-3</v>
      </c>
      <c r="D761">
        <f t="shared" si="115"/>
        <v>1.7118753382729869E-4</v>
      </c>
      <c r="E761" s="32">
        <f t="shared" si="114"/>
        <v>8.6050860817231918</v>
      </c>
      <c r="P761" s="1">
        <f t="shared" si="110"/>
        <v>43090</v>
      </c>
      <c r="Q761">
        <f t="shared" si="112"/>
        <v>-3.4034358596634236E-3</v>
      </c>
      <c r="R761" s="33">
        <f t="shared" si="119"/>
        <v>1.7982730530999194E-4</v>
      </c>
      <c r="S761" s="32">
        <f t="shared" si="116"/>
        <v>8.559099695957098</v>
      </c>
      <c r="AD761" s="1">
        <f t="shared" si="111"/>
        <v>43090</v>
      </c>
      <c r="AE761">
        <f t="shared" si="113"/>
        <v>-3.4034358596634236E-3</v>
      </c>
      <c r="AF761" s="33">
        <f t="shared" si="118"/>
        <v>1.7886817584679475E-4</v>
      </c>
      <c r="AG761" s="32">
        <f t="shared" si="117"/>
        <v>8.5641021835690694</v>
      </c>
    </row>
    <row r="762" spans="2:33" x14ac:dyDescent="0.25">
      <c r="B762" s="1">
        <v>43091</v>
      </c>
      <c r="C762">
        <f>ASURB.MX!H750</f>
        <v>4.846465524576282E-3</v>
      </c>
      <c r="D762">
        <f t="shared" si="115"/>
        <v>1.6432084331159693E-4</v>
      </c>
      <c r="E762" s="32">
        <f t="shared" si="114"/>
        <v>8.5707484215313574</v>
      </c>
      <c r="P762" s="1">
        <f t="shared" si="110"/>
        <v>43091</v>
      </c>
      <c r="Q762">
        <f t="shared" si="112"/>
        <v>4.846465524576282E-3</v>
      </c>
      <c r="R762" s="33">
        <f t="shared" si="119"/>
        <v>1.8427330033978206E-4</v>
      </c>
      <c r="S762" s="32">
        <f t="shared" si="116"/>
        <v>8.4716264869166569</v>
      </c>
      <c r="AD762" s="1">
        <f t="shared" si="111"/>
        <v>43091</v>
      </c>
      <c r="AE762">
        <f t="shared" si="113"/>
        <v>4.846465524576282E-3</v>
      </c>
      <c r="AF762" s="33">
        <f t="shared" si="118"/>
        <v>1.6966454583015701E-4</v>
      </c>
      <c r="AG762" s="32">
        <f t="shared" si="117"/>
        <v>8.543248106085187</v>
      </c>
    </row>
    <row r="763" spans="2:33" x14ac:dyDescent="0.25">
      <c r="B763" s="1">
        <v>43095</v>
      </c>
      <c r="C763">
        <f>ASURB.MX!H751</f>
        <v>-1.7544507818287203E-3</v>
      </c>
      <c r="D763">
        <f t="shared" si="115"/>
        <v>1.6120949723157565E-4</v>
      </c>
      <c r="E763" s="32">
        <f t="shared" si="114"/>
        <v>8.7137120407968744</v>
      </c>
      <c r="P763" s="1">
        <f t="shared" si="110"/>
        <v>43095</v>
      </c>
      <c r="Q763">
        <f t="shared" si="112"/>
        <v>-1.7544507818287203E-3</v>
      </c>
      <c r="R763" s="33">
        <f t="shared" si="119"/>
        <v>1.68914315700832E-4</v>
      </c>
      <c r="S763" s="32">
        <f t="shared" si="116"/>
        <v>8.667896145237572</v>
      </c>
      <c r="AD763" s="1">
        <f t="shared" si="111"/>
        <v>43095</v>
      </c>
      <c r="AE763">
        <f t="shared" si="113"/>
        <v>-1.7544507818287203E-3</v>
      </c>
      <c r="AF763" s="33">
        <f t="shared" si="118"/>
        <v>1.6419207364099902E-4</v>
      </c>
      <c r="AG763" s="32">
        <f t="shared" si="117"/>
        <v>8.6957267032696492</v>
      </c>
    </row>
    <row r="764" spans="2:33" x14ac:dyDescent="0.25">
      <c r="B764" s="1">
        <v>43096</v>
      </c>
      <c r="C764">
        <f>ASURB.MX!H752</f>
        <v>1.050895436820525E-2</v>
      </c>
      <c r="D764">
        <f t="shared" si="115"/>
        <v>1.5667411655401686E-4</v>
      </c>
      <c r="E764" s="32">
        <f t="shared" si="114"/>
        <v>8.0564519374567194</v>
      </c>
      <c r="P764" s="1">
        <f t="shared" si="110"/>
        <v>43096</v>
      </c>
      <c r="Q764">
        <f t="shared" si="112"/>
        <v>1.050895436820525E-2</v>
      </c>
      <c r="R764" s="33">
        <f t="shared" si="119"/>
        <v>1.6711796505757459E-4</v>
      </c>
      <c r="S764" s="32">
        <f t="shared" si="116"/>
        <v>8.0359713001692405</v>
      </c>
      <c r="AD764" s="1">
        <f t="shared" si="111"/>
        <v>43096</v>
      </c>
      <c r="AE764">
        <f t="shared" si="113"/>
        <v>1.050895436820525E-2</v>
      </c>
      <c r="AF764" s="33">
        <f t="shared" si="118"/>
        <v>1.5810323666623949E-4</v>
      </c>
      <c r="AG764" s="32">
        <f t="shared" si="117"/>
        <v>8.053743296524825</v>
      </c>
    </row>
    <row r="765" spans="2:33" x14ac:dyDescent="0.25">
      <c r="B765" s="1">
        <v>43097</v>
      </c>
      <c r="C765">
        <f>ASURB.MX!H753</f>
        <v>1.2604515084281411E-3</v>
      </c>
      <c r="D765">
        <f t="shared" si="115"/>
        <v>1.6667091322285953E-4</v>
      </c>
      <c r="E765" s="32">
        <f t="shared" si="114"/>
        <v>8.6899570840407936</v>
      </c>
      <c r="P765" s="1">
        <f t="shared" si="110"/>
        <v>43097</v>
      </c>
      <c r="Q765">
        <f t="shared" si="112"/>
        <v>1.2604515084281411E-3</v>
      </c>
      <c r="R765" s="33">
        <f t="shared" si="119"/>
        <v>1.7375334032235866E-4</v>
      </c>
      <c r="S765" s="32">
        <f t="shared" si="116"/>
        <v>8.6487302087559552</v>
      </c>
      <c r="AD765" s="1">
        <f t="shared" si="111"/>
        <v>43097</v>
      </c>
      <c r="AE765">
        <f t="shared" si="113"/>
        <v>1.2604515084281411E-3</v>
      </c>
      <c r="AF765" s="33">
        <f t="shared" si="118"/>
        <v>1.6474259673957564E-4</v>
      </c>
      <c r="AG765" s="32">
        <f t="shared" si="117"/>
        <v>8.7014825622836565</v>
      </c>
    </row>
    <row r="766" spans="2:33" x14ac:dyDescent="0.25">
      <c r="B766" s="1">
        <v>43098</v>
      </c>
      <c r="C766">
        <f>ASURB.MX!H754</f>
        <v>2.2927103712333616E-3</v>
      </c>
      <c r="D766">
        <f t="shared" si="115"/>
        <v>1.6011521682930506E-4</v>
      </c>
      <c r="E766" s="32">
        <f t="shared" si="114"/>
        <v>8.7067872821844414</v>
      </c>
      <c r="P766" s="1">
        <f t="shared" si="110"/>
        <v>43098</v>
      </c>
      <c r="Q766">
        <f t="shared" si="112"/>
        <v>2.2927103712333616E-3</v>
      </c>
      <c r="R766" s="33">
        <f t="shared" si="119"/>
        <v>1.5798026665526382E-4</v>
      </c>
      <c r="S766" s="32">
        <f t="shared" si="116"/>
        <v>8.7197671523915297</v>
      </c>
      <c r="AD766" s="1">
        <f t="shared" si="111"/>
        <v>43098</v>
      </c>
      <c r="AE766">
        <f t="shared" si="113"/>
        <v>2.2927103712333616E-3</v>
      </c>
      <c r="AF766" s="33">
        <f t="shared" si="118"/>
        <v>1.5835041862895E-4</v>
      </c>
      <c r="AG766" s="32">
        <f t="shared" si="117"/>
        <v>8.7175046442902566</v>
      </c>
    </row>
    <row r="767" spans="2:33" x14ac:dyDescent="0.25">
      <c r="B767" s="1">
        <v>43102</v>
      </c>
      <c r="C767">
        <f>ASURB.MX!H755</f>
        <v>3.703565373916954E-2</v>
      </c>
      <c r="D767">
        <f t="shared" si="115"/>
        <v>1.562123584078706E-4</v>
      </c>
      <c r="E767" s="32">
        <f t="shared" si="114"/>
        <v>-1.6314844989834043E-2</v>
      </c>
      <c r="P767" s="1">
        <f t="shared" si="110"/>
        <v>43102</v>
      </c>
      <c r="Q767">
        <f t="shared" si="112"/>
        <v>3.703565373916954E-2</v>
      </c>
      <c r="R767" s="33">
        <f t="shared" si="119"/>
        <v>1.6074122768382641E-4</v>
      </c>
      <c r="S767" s="32">
        <f t="shared" si="116"/>
        <v>0.2024985687028682</v>
      </c>
      <c r="AD767" s="1">
        <f t="shared" si="111"/>
        <v>43102</v>
      </c>
      <c r="AE767">
        <f t="shared" si="113"/>
        <v>3.703565373916954E-2</v>
      </c>
      <c r="AF767" s="33">
        <f t="shared" si="118"/>
        <v>1.5407518837176935E-4</v>
      </c>
      <c r="AG767" s="32">
        <f t="shared" si="117"/>
        <v>-0.1243346458295651</v>
      </c>
    </row>
    <row r="768" spans="2:33" x14ac:dyDescent="0.25">
      <c r="B768" s="1">
        <v>43103</v>
      </c>
      <c r="C768">
        <f>ASURB.MX!H756</f>
        <v>-2.690627887456134E-4</v>
      </c>
      <c r="D768">
        <f t="shared" si="115"/>
        <v>3.1913075841345957E-4</v>
      </c>
      <c r="E768" s="32">
        <f t="shared" si="114"/>
        <v>8.0496827882718041</v>
      </c>
      <c r="P768" s="1">
        <f t="shared" si="110"/>
        <v>43103</v>
      </c>
      <c r="Q768">
        <f t="shared" si="112"/>
        <v>-2.690627887456134E-4</v>
      </c>
      <c r="R768" s="33">
        <f t="shared" si="119"/>
        <v>3.4534682029301815E-4</v>
      </c>
      <c r="S768" s="32">
        <f t="shared" si="116"/>
        <v>7.9707517404538262</v>
      </c>
      <c r="AD768" s="1">
        <f t="shared" si="111"/>
        <v>43103</v>
      </c>
      <c r="AE768">
        <f t="shared" si="113"/>
        <v>-2.690627887456134E-4</v>
      </c>
      <c r="AF768" s="33">
        <f t="shared" si="118"/>
        <v>2.9187763393442558E-4</v>
      </c>
      <c r="AG768" s="32">
        <f t="shared" si="117"/>
        <v>8.1389278741114577</v>
      </c>
    </row>
    <row r="769" spans="2:33" x14ac:dyDescent="0.25">
      <c r="B769" s="1">
        <v>43104</v>
      </c>
      <c r="C769">
        <f>ASURB.MX!H757</f>
        <v>-3.8569573260464128E-3</v>
      </c>
      <c r="D769">
        <f t="shared" si="115"/>
        <v>2.6102871786426527E-4</v>
      </c>
      <c r="E769" s="32">
        <f t="shared" si="114"/>
        <v>8.1938897695761685</v>
      </c>
      <c r="P769" s="1">
        <f t="shared" si="110"/>
        <v>43104</v>
      </c>
      <c r="Q769">
        <f t="shared" si="112"/>
        <v>-3.8569573260464128E-3</v>
      </c>
      <c r="R769" s="33">
        <f t="shared" si="119"/>
        <v>1.6922634129311689E-4</v>
      </c>
      <c r="S769" s="32">
        <f t="shared" si="116"/>
        <v>8.5963667970618918</v>
      </c>
      <c r="AD769" s="1">
        <f t="shared" si="111"/>
        <v>43104</v>
      </c>
      <c r="AE769">
        <f t="shared" si="113"/>
        <v>-3.8569573260464128E-3</v>
      </c>
      <c r="AF769" s="33">
        <f t="shared" si="118"/>
        <v>2.5074799257060877E-4</v>
      </c>
      <c r="AG769" s="32">
        <f t="shared" si="117"/>
        <v>8.231735162140259</v>
      </c>
    </row>
    <row r="770" spans="2:33" x14ac:dyDescent="0.25">
      <c r="B770" s="1">
        <v>43105</v>
      </c>
      <c r="C770">
        <f>ASURB.MX!H758</f>
        <v>-3.8989519279879893E-3</v>
      </c>
      <c r="D770">
        <f t="shared" si="115"/>
        <v>2.2429399171378683E-4</v>
      </c>
      <c r="E770" s="32">
        <f t="shared" si="114"/>
        <v>8.3347765623153638</v>
      </c>
      <c r="P770" s="1">
        <f t="shared" si="110"/>
        <v>43105</v>
      </c>
      <c r="Q770">
        <f t="shared" si="112"/>
        <v>-3.8989519279879893E-3</v>
      </c>
      <c r="R770" s="33">
        <f t="shared" si="119"/>
        <v>2.565859001276697E-4</v>
      </c>
      <c r="S770" s="32">
        <f t="shared" si="116"/>
        <v>8.2088005186991655</v>
      </c>
      <c r="AD770" s="1">
        <f t="shared" si="111"/>
        <v>43105</v>
      </c>
      <c r="AE770">
        <f t="shared" si="113"/>
        <v>-3.8989519279879893E-3</v>
      </c>
      <c r="AF770" s="33">
        <f t="shared" si="118"/>
        <v>2.223324327694491E-4</v>
      </c>
      <c r="AG770" s="32">
        <f t="shared" si="117"/>
        <v>8.3429625436860917</v>
      </c>
    </row>
    <row r="771" spans="2:33" x14ac:dyDescent="0.25">
      <c r="B771" s="1">
        <v>43108</v>
      </c>
      <c r="C771">
        <f>ASURB.MX!H759</f>
        <v>-2.5805557173445787E-3</v>
      </c>
      <c r="D771">
        <f t="shared" si="115"/>
        <v>1.9997439415506195E-4</v>
      </c>
      <c r="E771" s="32">
        <f t="shared" si="114"/>
        <v>8.4840206263354485</v>
      </c>
      <c r="P771" s="1">
        <f t="shared" si="110"/>
        <v>43108</v>
      </c>
      <c r="Q771">
        <f t="shared" si="112"/>
        <v>-2.5805557173445787E-3</v>
      </c>
      <c r="R771" s="33">
        <f t="shared" si="119"/>
        <v>1.6826120086401873E-4</v>
      </c>
      <c r="S771" s="32">
        <f t="shared" si="116"/>
        <v>8.6504160530037435</v>
      </c>
      <c r="AD771" s="1">
        <f t="shared" si="111"/>
        <v>43108</v>
      </c>
      <c r="AE771">
        <f t="shared" si="113"/>
        <v>-2.5805557173445787E-3</v>
      </c>
      <c r="AF771" s="33">
        <f t="shared" si="118"/>
        <v>2.0167957418156183E-4</v>
      </c>
      <c r="AG771" s="32">
        <f t="shared" si="117"/>
        <v>8.4758113371058705</v>
      </c>
    </row>
    <row r="772" spans="2:33" x14ac:dyDescent="0.25">
      <c r="B772" s="1">
        <v>43109</v>
      </c>
      <c r="C772">
        <f>ASURB.MX!H760</f>
        <v>5.438114671238273E-4</v>
      </c>
      <c r="D772">
        <f t="shared" si="115"/>
        <v>1.8281316404893021E-4</v>
      </c>
      <c r="E772" s="32">
        <f t="shared" si="114"/>
        <v>8.6054282206527564</v>
      </c>
      <c r="P772" s="1">
        <f t="shared" si="110"/>
        <v>43109</v>
      </c>
      <c r="Q772">
        <f t="shared" si="112"/>
        <v>5.438114671238273E-4</v>
      </c>
      <c r="R772" s="33">
        <f t="shared" si="119"/>
        <v>2.0697254655825293E-4</v>
      </c>
      <c r="S772" s="32">
        <f t="shared" si="116"/>
        <v>8.4814955575686319</v>
      </c>
      <c r="AD772" s="1">
        <f t="shared" si="111"/>
        <v>43109</v>
      </c>
      <c r="AE772">
        <f t="shared" si="113"/>
        <v>5.438114671238273E-4</v>
      </c>
      <c r="AF772" s="33">
        <f t="shared" si="118"/>
        <v>1.8576335826790404E-4</v>
      </c>
      <c r="AG772" s="32">
        <f t="shared" si="117"/>
        <v>8.5894449850887682</v>
      </c>
    </row>
    <row r="773" spans="2:33" x14ac:dyDescent="0.25">
      <c r="B773" s="1">
        <v>43110</v>
      </c>
      <c r="C773">
        <f>ASURB.MX!H761</f>
        <v>-1.2748709867788425E-2</v>
      </c>
      <c r="D773">
        <f t="shared" si="115"/>
        <v>1.7066263578733473E-4</v>
      </c>
      <c r="E773" s="32">
        <f t="shared" si="114"/>
        <v>7.723477453127531</v>
      </c>
      <c r="P773" s="1">
        <f t="shared" si="110"/>
        <v>43110</v>
      </c>
      <c r="Q773">
        <f t="shared" si="112"/>
        <v>-1.2748709867788425E-2</v>
      </c>
      <c r="R773" s="33">
        <f t="shared" si="119"/>
        <v>1.6131198516436385E-4</v>
      </c>
      <c r="S773" s="32">
        <f t="shared" si="116"/>
        <v>7.7246220534211023</v>
      </c>
      <c r="AD773" s="1">
        <f t="shared" si="111"/>
        <v>43110</v>
      </c>
      <c r="AE773">
        <f t="shared" si="113"/>
        <v>-1.2748709867788425E-2</v>
      </c>
      <c r="AF773" s="33">
        <f t="shared" si="118"/>
        <v>1.7352012708098046E-4</v>
      </c>
      <c r="AG773" s="32">
        <f t="shared" si="117"/>
        <v>7.7225555698335517</v>
      </c>
    </row>
    <row r="774" spans="2:33" x14ac:dyDescent="0.25">
      <c r="B774" s="1">
        <v>43111</v>
      </c>
      <c r="C774">
        <f>ASURB.MX!H762</f>
        <v>-3.3055727136477336E-4</v>
      </c>
      <c r="D774">
        <f t="shared" si="115"/>
        <v>1.8225650132981181E-4</v>
      </c>
      <c r="E774" s="32">
        <f t="shared" si="114"/>
        <v>8.6094959858367162</v>
      </c>
      <c r="P774" s="1">
        <f t="shared" si="110"/>
        <v>43111</v>
      </c>
      <c r="Q774">
        <f t="shared" si="112"/>
        <v>-3.3055727136477336E-4</v>
      </c>
      <c r="R774" s="33">
        <f t="shared" si="119"/>
        <v>2.0134363486035571E-4</v>
      </c>
      <c r="S774" s="32">
        <f t="shared" si="116"/>
        <v>8.5099547888504485</v>
      </c>
      <c r="AD774" s="1">
        <f t="shared" si="111"/>
        <v>43111</v>
      </c>
      <c r="AE774">
        <f t="shared" si="113"/>
        <v>-3.3055727136477336E-4</v>
      </c>
      <c r="AF774" s="33">
        <f t="shared" si="118"/>
        <v>1.8133823353882084E-4</v>
      </c>
      <c r="AG774" s="32">
        <f t="shared" si="117"/>
        <v>8.6145440117457177</v>
      </c>
    </row>
    <row r="775" spans="2:33" x14ac:dyDescent="0.25">
      <c r="B775" s="1">
        <v>43112</v>
      </c>
      <c r="C775">
        <f>ASURB.MX!H763</f>
        <v>-1.2610864193133441E-2</v>
      </c>
      <c r="D775">
        <f t="shared" si="115"/>
        <v>1.7027092315921566E-4</v>
      </c>
      <c r="E775" s="32">
        <f t="shared" si="114"/>
        <v>7.744114711403375</v>
      </c>
      <c r="P775" s="1">
        <f t="shared" si="110"/>
        <v>43112</v>
      </c>
      <c r="Q775">
        <f t="shared" si="112"/>
        <v>-1.2610864193133441E-2</v>
      </c>
      <c r="R775" s="33">
        <f t="shared" si="119"/>
        <v>1.5700885115496724E-4</v>
      </c>
      <c r="S775" s="32">
        <f t="shared" si="116"/>
        <v>7.7463107316662621</v>
      </c>
      <c r="AD775" s="1">
        <f t="shared" si="111"/>
        <v>43112</v>
      </c>
      <c r="AE775">
        <f t="shared" si="113"/>
        <v>-1.2610864193133441E-2</v>
      </c>
      <c r="AF775" s="33">
        <f t="shared" si="118"/>
        <v>1.7027941871513083E-4</v>
      </c>
      <c r="AG775" s="32">
        <f t="shared" si="117"/>
        <v>7.7441114175464421</v>
      </c>
    </row>
    <row r="776" spans="2:33" x14ac:dyDescent="0.25">
      <c r="B776" s="1">
        <v>43115</v>
      </c>
      <c r="C776">
        <f>ASURB.MX!H764</f>
        <v>6.8656346465811036E-3</v>
      </c>
      <c r="D776">
        <f t="shared" si="115"/>
        <v>1.815733280800039E-4</v>
      </c>
      <c r="E776" s="32">
        <f t="shared" si="114"/>
        <v>8.3542482034391092</v>
      </c>
      <c r="P776" s="1">
        <f t="shared" si="110"/>
        <v>43115</v>
      </c>
      <c r="Q776">
        <f t="shared" si="112"/>
        <v>6.8656346465811036E-3</v>
      </c>
      <c r="R776" s="33">
        <f t="shared" si="119"/>
        <v>1.9740804255474471E-4</v>
      </c>
      <c r="S776" s="32">
        <f t="shared" si="116"/>
        <v>8.2914584659381898</v>
      </c>
      <c r="AD776" s="1">
        <f t="shared" si="111"/>
        <v>43115</v>
      </c>
      <c r="AE776">
        <f t="shared" si="113"/>
        <v>6.8656346465811036E-3</v>
      </c>
      <c r="AF776" s="33">
        <f t="shared" si="118"/>
        <v>1.78618495268386E-4</v>
      </c>
      <c r="AG776" s="32">
        <f t="shared" si="117"/>
        <v>8.3663610353242728</v>
      </c>
    </row>
    <row r="777" spans="2:33" x14ac:dyDescent="0.25">
      <c r="B777" s="1">
        <v>43116</v>
      </c>
      <c r="C777">
        <f>ASURB.MX!H765</f>
        <v>1.9612480497024215E-2</v>
      </c>
      <c r="D777">
        <f t="shared" si="115"/>
        <v>1.7551424499203516E-4</v>
      </c>
      <c r="E777" s="32">
        <f t="shared" si="114"/>
        <v>6.4562338116129734</v>
      </c>
      <c r="P777" s="1">
        <f t="shared" si="110"/>
        <v>43116</v>
      </c>
      <c r="Q777">
        <f t="shared" si="112"/>
        <v>1.9612480497024215E-2</v>
      </c>
      <c r="R777" s="33">
        <f t="shared" si="119"/>
        <v>1.6096262229619408E-4</v>
      </c>
      <c r="S777" s="32">
        <f t="shared" si="116"/>
        <v>6.3446569382718341</v>
      </c>
      <c r="AD777" s="1">
        <f t="shared" si="111"/>
        <v>43116</v>
      </c>
      <c r="AE777">
        <f t="shared" si="113"/>
        <v>1.9612480497024215E-2</v>
      </c>
      <c r="AF777" s="33">
        <f t="shared" si="118"/>
        <v>1.7314941051609978E-4</v>
      </c>
      <c r="AG777" s="32">
        <f t="shared" si="117"/>
        <v>6.4398673821615002</v>
      </c>
    </row>
    <row r="778" spans="2:33" x14ac:dyDescent="0.25">
      <c r="B778" s="1">
        <v>43117</v>
      </c>
      <c r="C778">
        <f>ASURB.MX!H766</f>
        <v>2.5636303959419269E-2</v>
      </c>
      <c r="D778">
        <f t="shared" si="115"/>
        <v>2.1237842536747507E-4</v>
      </c>
      <c r="E778" s="32">
        <f t="shared" si="114"/>
        <v>5.3625700162426568</v>
      </c>
      <c r="P778" s="1">
        <f t="shared" si="110"/>
        <v>43117</v>
      </c>
      <c r="Q778">
        <f t="shared" si="112"/>
        <v>2.5636303959419269E-2</v>
      </c>
      <c r="R778" s="33">
        <f t="shared" si="119"/>
        <v>2.2746894122735234E-4</v>
      </c>
      <c r="S778" s="32">
        <f t="shared" si="116"/>
        <v>5.4992229256886382</v>
      </c>
      <c r="AD778" s="1">
        <f t="shared" si="111"/>
        <v>43117</v>
      </c>
      <c r="AE778">
        <f t="shared" si="113"/>
        <v>2.5636303959419269E-2</v>
      </c>
      <c r="AF778" s="33">
        <f t="shared" si="118"/>
        <v>2.0397551940929922E-4</v>
      </c>
      <c r="AG778" s="32">
        <f t="shared" si="117"/>
        <v>5.2754568561870485</v>
      </c>
    </row>
    <row r="779" spans="2:33" x14ac:dyDescent="0.25">
      <c r="B779" s="1">
        <v>43118</v>
      </c>
      <c r="C779">
        <f>ASURB.MX!H767</f>
        <v>-1.086072657797028E-2</v>
      </c>
      <c r="D779">
        <f t="shared" si="115"/>
        <v>2.6983909114510136E-4</v>
      </c>
      <c r="E779" s="32">
        <f t="shared" si="114"/>
        <v>7.7805524380868398</v>
      </c>
      <c r="P779" s="1">
        <f t="shared" si="110"/>
        <v>43118</v>
      </c>
      <c r="Q779">
        <f t="shared" si="112"/>
        <v>-1.086072657797028E-2</v>
      </c>
      <c r="R779" s="33">
        <f t="shared" si="119"/>
        <v>2.5188953297135649E-4</v>
      </c>
      <c r="S779" s="32">
        <f t="shared" si="116"/>
        <v>7.8182377391217956</v>
      </c>
      <c r="AD779" s="1">
        <f t="shared" si="111"/>
        <v>43118</v>
      </c>
      <c r="AE779">
        <f t="shared" si="113"/>
        <v>-1.086072657797028E-2</v>
      </c>
      <c r="AF779" s="33">
        <f t="shared" si="118"/>
        <v>2.54526998338194E-4</v>
      </c>
      <c r="AG779" s="32">
        <f t="shared" si="117"/>
        <v>7.8126738992832809</v>
      </c>
    </row>
    <row r="780" spans="2:33" x14ac:dyDescent="0.25">
      <c r="B780" s="1">
        <v>43119</v>
      </c>
      <c r="C780">
        <f>ASURB.MX!H768</f>
        <v>-1.0033282498719393E-2</v>
      </c>
      <c r="D780">
        <f t="shared" si="115"/>
        <v>2.4262193205906808E-4</v>
      </c>
      <c r="E780" s="32">
        <f t="shared" si="114"/>
        <v>7.909094134035648</v>
      </c>
      <c r="P780" s="1">
        <f t="shared" si="110"/>
        <v>43119</v>
      </c>
      <c r="Q780">
        <f t="shared" si="112"/>
        <v>-1.0033282498719393E-2</v>
      </c>
      <c r="R780" s="33">
        <f t="shared" si="119"/>
        <v>2.1410174745894155E-4</v>
      </c>
      <c r="S780" s="32">
        <f t="shared" si="116"/>
        <v>7.9788773412223275</v>
      </c>
      <c r="AD780" s="1">
        <f t="shared" si="111"/>
        <v>43119</v>
      </c>
      <c r="AE780">
        <f t="shared" si="113"/>
        <v>-1.0033282498719393E-2</v>
      </c>
      <c r="AF780" s="33">
        <f t="shared" si="118"/>
        <v>2.3571408090577721E-4</v>
      </c>
      <c r="AG780" s="32">
        <f t="shared" si="117"/>
        <v>7.9258195446651625</v>
      </c>
    </row>
    <row r="781" spans="2:33" x14ac:dyDescent="0.25">
      <c r="B781" s="1">
        <v>43122</v>
      </c>
      <c r="C781">
        <f>ASURB.MX!H769</f>
        <v>-1.1583425214044251E-2</v>
      </c>
      <c r="D781">
        <f t="shared" si="115"/>
        <v>2.2247992092098995E-4</v>
      </c>
      <c r="E781" s="32">
        <f t="shared" si="114"/>
        <v>7.8075822463565823</v>
      </c>
      <c r="P781" s="1">
        <f t="shared" si="110"/>
        <v>43122</v>
      </c>
      <c r="Q781">
        <f t="shared" si="112"/>
        <v>-1.1583425214044251E-2</v>
      </c>
      <c r="R781" s="33">
        <f t="shared" si="119"/>
        <v>2.2167892649547523E-4</v>
      </c>
      <c r="S781" s="32">
        <f t="shared" si="116"/>
        <v>7.8090098871868259</v>
      </c>
      <c r="AD781" s="1">
        <f t="shared" si="111"/>
        <v>43122</v>
      </c>
      <c r="AE781">
        <f t="shared" si="113"/>
        <v>-1.1583425214044251E-2</v>
      </c>
      <c r="AF781" s="33">
        <f t="shared" si="118"/>
        <v>2.2023535708551932E-4</v>
      </c>
      <c r="AG781" s="32">
        <f t="shared" si="117"/>
        <v>7.8115758184263129</v>
      </c>
    </row>
    <row r="782" spans="2:33" x14ac:dyDescent="0.25">
      <c r="B782" s="1">
        <v>43123</v>
      </c>
      <c r="C782">
        <f>ASURB.MX!H770</f>
        <v>4.5024725459543932E-3</v>
      </c>
      <c r="D782">
        <f t="shared" si="115"/>
        <v>2.1318247012401504E-4</v>
      </c>
      <c r="E782" s="32">
        <f t="shared" si="114"/>
        <v>8.3582686301802784</v>
      </c>
      <c r="P782" s="1">
        <f t="shared" si="110"/>
        <v>43123</v>
      </c>
      <c r="Q782">
        <f t="shared" si="112"/>
        <v>4.5024725459543932E-3</v>
      </c>
      <c r="R782" s="33">
        <f t="shared" si="119"/>
        <v>2.0647866377461398E-4</v>
      </c>
      <c r="S782" s="32">
        <f t="shared" si="116"/>
        <v>8.3871325837764967</v>
      </c>
      <c r="AD782" s="1">
        <f t="shared" si="111"/>
        <v>43123</v>
      </c>
      <c r="AE782">
        <f t="shared" si="113"/>
        <v>4.5024725459543932E-3</v>
      </c>
      <c r="AF782" s="33">
        <f t="shared" si="118"/>
        <v>2.1242266332028496E-4</v>
      </c>
      <c r="AG782" s="32">
        <f t="shared" si="117"/>
        <v>8.3614989753001208</v>
      </c>
    </row>
    <row r="783" spans="2:33" x14ac:dyDescent="0.25">
      <c r="B783" s="1">
        <v>43124</v>
      </c>
      <c r="C783">
        <f>ASURB.MX!H771</f>
        <v>-7.0217956544391912E-3</v>
      </c>
      <c r="D783">
        <f t="shared" si="115"/>
        <v>1.9322043604794701E-4</v>
      </c>
      <c r="E783" s="32">
        <f t="shared" si="114"/>
        <v>8.2965008145035668</v>
      </c>
      <c r="P783" s="1">
        <f t="shared" ref="P783:P846" si="120">B783</f>
        <v>43124</v>
      </c>
      <c r="Q783">
        <f t="shared" si="112"/>
        <v>-7.0217956544391912E-3</v>
      </c>
      <c r="R783" s="33">
        <f t="shared" si="119"/>
        <v>1.9319929236954483E-4</v>
      </c>
      <c r="S783" s="32">
        <f t="shared" si="116"/>
        <v>8.2965823216285486</v>
      </c>
      <c r="AD783" s="1">
        <f t="shared" ref="AD783:AD846" si="121">P783</f>
        <v>43124</v>
      </c>
      <c r="AE783">
        <f t="shared" si="113"/>
        <v>-7.0217956544391912E-3</v>
      </c>
      <c r="AF783" s="33">
        <f t="shared" si="118"/>
        <v>1.9498820222386637E-4</v>
      </c>
      <c r="AG783" s="32">
        <f t="shared" si="117"/>
        <v>8.2897069003254895</v>
      </c>
    </row>
    <row r="784" spans="2:33" x14ac:dyDescent="0.25">
      <c r="B784" s="1">
        <v>43125</v>
      </c>
      <c r="C784">
        <f>ASURB.MX!H772</f>
        <v>4.2407420077378143E-3</v>
      </c>
      <c r="D784">
        <f t="shared" si="115"/>
        <v>1.835002083165567E-4</v>
      </c>
      <c r="E784" s="32">
        <f t="shared" si="114"/>
        <v>8.5052900012237753</v>
      </c>
      <c r="P784" s="1">
        <f t="shared" si="120"/>
        <v>43125</v>
      </c>
      <c r="Q784">
        <f t="shared" ref="Q784:Q847" si="122">C784</f>
        <v>4.2407420077378143E-3</v>
      </c>
      <c r="R784" s="33">
        <f t="shared" si="119"/>
        <v>1.8786041349383084E-4</v>
      </c>
      <c r="S784" s="32">
        <f t="shared" si="116"/>
        <v>8.4840812703905062</v>
      </c>
      <c r="AD784" s="1">
        <f t="shared" si="121"/>
        <v>43125</v>
      </c>
      <c r="AE784">
        <f t="shared" ref="AE784:AE847" si="123">Q784</f>
        <v>4.2407420077378143E-3</v>
      </c>
      <c r="AF784" s="33">
        <f t="shared" si="118"/>
        <v>1.8529016670327598E-4</v>
      </c>
      <c r="AG784" s="32">
        <f t="shared" si="117"/>
        <v>8.4965294941891543</v>
      </c>
    </row>
    <row r="785" spans="2:33" x14ac:dyDescent="0.25">
      <c r="B785" s="1">
        <v>43126</v>
      </c>
      <c r="C785">
        <f>ASURB.MX!H773</f>
        <v>-1.3551352496378693E-2</v>
      </c>
      <c r="D785">
        <f t="shared" si="115"/>
        <v>1.7326074032112369E-4</v>
      </c>
      <c r="E785" s="32">
        <f t="shared" ref="E785:E848" si="124">-LN(D785)-(C785^2)/D785</f>
        <v>7.6008123756112331</v>
      </c>
      <c r="P785" s="1">
        <f t="shared" si="120"/>
        <v>43126</v>
      </c>
      <c r="Q785">
        <f t="shared" si="122"/>
        <v>-1.3551352496378693E-2</v>
      </c>
      <c r="R785" s="33">
        <f t="shared" si="119"/>
        <v>1.7573607703659757E-4</v>
      </c>
      <c r="S785" s="32">
        <f t="shared" si="116"/>
        <v>7.6015559643252013</v>
      </c>
      <c r="AD785" s="1">
        <f t="shared" si="121"/>
        <v>43126</v>
      </c>
      <c r="AE785">
        <f t="shared" si="123"/>
        <v>-1.3551352496378693E-2</v>
      </c>
      <c r="AF785" s="33">
        <f t="shared" si="118"/>
        <v>1.7499982131194658E-4</v>
      </c>
      <c r="AG785" s="32">
        <f t="shared" si="117"/>
        <v>7.6013579365983004</v>
      </c>
    </row>
    <row r="786" spans="2:33" x14ac:dyDescent="0.25">
      <c r="B786" s="1">
        <v>43129</v>
      </c>
      <c r="C786">
        <f>ASURB.MX!H774</f>
        <v>4.9966145332829351E-3</v>
      </c>
      <c r="D786">
        <f t="shared" ref="D786:D849" si="125">$H$14+(C785^2)*$I$14+$J$14*(D785)</f>
        <v>1.8653626700207844E-4</v>
      </c>
      <c r="E786" s="32">
        <f t="shared" si="124"/>
        <v>8.4530441110135772</v>
      </c>
      <c r="P786" s="1">
        <f t="shared" si="120"/>
        <v>43129</v>
      </c>
      <c r="Q786">
        <f t="shared" si="122"/>
        <v>4.9966145332829351E-3</v>
      </c>
      <c r="R786" s="33">
        <f t="shared" si="119"/>
        <v>1.9516528906321268E-4</v>
      </c>
      <c r="S786" s="32">
        <f t="shared" ref="S786:S849" si="126">-LN(R786)-((Q786^2)/R786)</f>
        <v>8.4137405812038732</v>
      </c>
      <c r="AD786" s="1">
        <f t="shared" si="121"/>
        <v>43129</v>
      </c>
      <c r="AE786">
        <f t="shared" si="123"/>
        <v>4.9966145332829351E-3</v>
      </c>
      <c r="AF786" s="33">
        <f t="shared" si="118"/>
        <v>1.8459247035583552E-4</v>
      </c>
      <c r="AG786" s="32">
        <f t="shared" ref="AG786:AG849" si="127">-LN(AF786)-((AE786^2)/AF786)</f>
        <v>8.4621098892981088</v>
      </c>
    </row>
    <row r="787" spans="2:33" x14ac:dyDescent="0.25">
      <c r="B787" s="1">
        <v>43130</v>
      </c>
      <c r="C787">
        <f>ASURB.MX!H775</f>
        <v>1.9257324036412202E-3</v>
      </c>
      <c r="D787">
        <f t="shared" si="125"/>
        <v>1.7611971508010125E-4</v>
      </c>
      <c r="E787" s="32">
        <f t="shared" si="124"/>
        <v>8.6232902055022898</v>
      </c>
      <c r="P787" s="1">
        <f t="shared" si="120"/>
        <v>43130</v>
      </c>
      <c r="Q787">
        <f t="shared" si="122"/>
        <v>1.9257324036412202E-3</v>
      </c>
      <c r="R787" s="33">
        <f t="shared" si="119"/>
        <v>1.678415886554021E-4</v>
      </c>
      <c r="S787" s="32">
        <f t="shared" si="126"/>
        <v>8.6703950351161296</v>
      </c>
      <c r="AD787" s="1">
        <f t="shared" si="121"/>
        <v>43130</v>
      </c>
      <c r="AE787">
        <f t="shared" si="123"/>
        <v>1.9257324036412202E-3</v>
      </c>
      <c r="AF787" s="33">
        <f t="shared" ref="AF787:AF850" si="128">$AJ$14+$AK$14*(AE786^2)+$AL$14*(AE785^2)+$AM$14*(AF786)</f>
        <v>1.7521197972556808E-4</v>
      </c>
      <c r="AG787" s="32">
        <f t="shared" si="127"/>
        <v>8.6283485264378275</v>
      </c>
    </row>
    <row r="788" spans="2:33" x14ac:dyDescent="0.25">
      <c r="B788" s="1">
        <v>43131</v>
      </c>
      <c r="C788">
        <f>ASURB.MX!H776</f>
        <v>-4.4898899749381115E-3</v>
      </c>
      <c r="D788">
        <f t="shared" si="125"/>
        <v>1.6663753691064983E-4</v>
      </c>
      <c r="E788" s="32">
        <f t="shared" si="124"/>
        <v>8.5787137261235369</v>
      </c>
      <c r="P788" s="1">
        <f t="shared" si="120"/>
        <v>43131</v>
      </c>
      <c r="Q788">
        <f t="shared" si="122"/>
        <v>-4.4898899749381115E-3</v>
      </c>
      <c r="R788" s="33">
        <f t="shared" ref="R788:R851" si="129">$V$14+$W$14*(Q787^2)+$X$14*(R787)+$Y$14*(R786)</f>
        <v>1.730490449968862E-4</v>
      </c>
      <c r="S788" s="32">
        <f t="shared" si="126"/>
        <v>8.5454418732739459</v>
      </c>
      <c r="AD788" s="1">
        <f t="shared" si="121"/>
        <v>43131</v>
      </c>
      <c r="AE788">
        <f t="shared" si="123"/>
        <v>-4.4898899749381115E-3</v>
      </c>
      <c r="AF788" s="33">
        <f t="shared" si="128"/>
        <v>1.6619070531780498E-4</v>
      </c>
      <c r="AG788" s="32">
        <f t="shared" si="127"/>
        <v>8.5810735221137477</v>
      </c>
    </row>
    <row r="789" spans="2:33" x14ac:dyDescent="0.25">
      <c r="B789" s="1">
        <v>43132</v>
      </c>
      <c r="C789">
        <f>ASURB.MX!H777</f>
        <v>8.713537895380024E-3</v>
      </c>
      <c r="D789">
        <f t="shared" si="125"/>
        <v>1.6234246556769258E-4</v>
      </c>
      <c r="E789" s="32">
        <f t="shared" si="124"/>
        <v>8.2581137322444409</v>
      </c>
      <c r="P789" s="1">
        <f t="shared" si="120"/>
        <v>43132</v>
      </c>
      <c r="Q789">
        <f t="shared" si="122"/>
        <v>8.713537895380024E-3</v>
      </c>
      <c r="R789" s="33">
        <f t="shared" si="129"/>
        <v>1.60935802172343E-4</v>
      </c>
      <c r="S789" s="32">
        <f t="shared" si="126"/>
        <v>8.2627284348704766</v>
      </c>
      <c r="AD789" s="1">
        <f t="shared" si="121"/>
        <v>43132</v>
      </c>
      <c r="AE789">
        <f t="shared" si="123"/>
        <v>8.713537895380024E-3</v>
      </c>
      <c r="AF789" s="33">
        <f t="shared" si="128"/>
        <v>1.61319796360775E-4</v>
      </c>
      <c r="AG789" s="32">
        <f t="shared" si="127"/>
        <v>8.261468251866841</v>
      </c>
    </row>
    <row r="790" spans="2:33" x14ac:dyDescent="0.25">
      <c r="B790" s="1">
        <v>43133</v>
      </c>
      <c r="C790">
        <f>ASURB.MX!H778</f>
        <v>-8.1615614644175195E-3</v>
      </c>
      <c r="D790">
        <f t="shared" si="125"/>
        <v>1.6624924025325624E-4</v>
      </c>
      <c r="E790" s="32">
        <f t="shared" si="124"/>
        <v>8.3013524336359836</v>
      </c>
      <c r="P790" s="1">
        <f t="shared" si="120"/>
        <v>43133</v>
      </c>
      <c r="Q790">
        <f t="shared" si="122"/>
        <v>-8.1615614644175195E-3</v>
      </c>
      <c r="R790" s="33">
        <f t="shared" si="129"/>
        <v>1.7059458131954845E-4</v>
      </c>
      <c r="S790" s="32">
        <f t="shared" si="126"/>
        <v>8.2857564342081957</v>
      </c>
      <c r="AD790" s="1">
        <f t="shared" si="121"/>
        <v>43133</v>
      </c>
      <c r="AE790">
        <f t="shared" si="123"/>
        <v>-8.1615614644175195E-3</v>
      </c>
      <c r="AF790" s="33">
        <f t="shared" si="128"/>
        <v>1.635249889316198E-4</v>
      </c>
      <c r="AG790" s="32">
        <f t="shared" si="127"/>
        <v>8.3111997484008473</v>
      </c>
    </row>
    <row r="791" spans="2:33" x14ac:dyDescent="0.25">
      <c r="B791" s="1">
        <v>43137</v>
      </c>
      <c r="C791">
        <f>ASURB.MX!H779</f>
        <v>-3.1077838213223696E-2</v>
      </c>
      <c r="D791">
        <f t="shared" si="125"/>
        <v>1.6771158937233085E-4</v>
      </c>
      <c r="E791" s="32">
        <f t="shared" si="124"/>
        <v>2.9343781640429745</v>
      </c>
      <c r="P791" s="1">
        <f t="shared" si="120"/>
        <v>43137</v>
      </c>
      <c r="Q791">
        <f t="shared" si="122"/>
        <v>-3.1077838213223696E-2</v>
      </c>
      <c r="R791" s="33">
        <f t="shared" si="129"/>
        <v>1.6351891011441453E-4</v>
      </c>
      <c r="S791" s="32">
        <f t="shared" si="126"/>
        <v>2.8120355275031281</v>
      </c>
      <c r="AD791" s="1">
        <f t="shared" si="121"/>
        <v>43137</v>
      </c>
      <c r="AE791">
        <f t="shared" si="123"/>
        <v>-3.1077838213223696E-2</v>
      </c>
      <c r="AF791" s="33">
        <f t="shared" si="128"/>
        <v>1.641697443964207E-4</v>
      </c>
      <c r="AG791" s="32">
        <f t="shared" si="127"/>
        <v>2.8314791533960566</v>
      </c>
    </row>
    <row r="792" spans="2:33" x14ac:dyDescent="0.25">
      <c r="B792" s="1">
        <v>43138</v>
      </c>
      <c r="C792">
        <f>ASURB.MX!H780</f>
        <v>-2.2364210008949205E-2</v>
      </c>
      <c r="D792">
        <f t="shared" si="125"/>
        <v>2.7760156256889819E-4</v>
      </c>
      <c r="E792" s="32">
        <f t="shared" si="124"/>
        <v>6.3876123387309516</v>
      </c>
      <c r="P792" s="1">
        <f t="shared" si="120"/>
        <v>43138</v>
      </c>
      <c r="Q792">
        <f t="shared" si="122"/>
        <v>-2.2364210008949205E-2</v>
      </c>
      <c r="R792" s="33">
        <f t="shared" si="129"/>
        <v>2.9515442834706919E-4</v>
      </c>
      <c r="S792" s="32">
        <f t="shared" si="126"/>
        <v>6.4334484604673063</v>
      </c>
      <c r="AD792" s="1">
        <f t="shared" si="121"/>
        <v>43138</v>
      </c>
      <c r="AE792">
        <f t="shared" si="123"/>
        <v>-2.2364210008949205E-2</v>
      </c>
      <c r="AF792" s="33">
        <f t="shared" si="128"/>
        <v>2.5737558915079587E-4</v>
      </c>
      <c r="AG792" s="32">
        <f t="shared" si="127"/>
        <v>6.32167446516425</v>
      </c>
    </row>
    <row r="793" spans="2:33" x14ac:dyDescent="0.25">
      <c r="B793" s="1">
        <v>43139</v>
      </c>
      <c r="C793">
        <f>ASURB.MX!H781</f>
        <v>-3.6458105845410808E-2</v>
      </c>
      <c r="D793">
        <f t="shared" si="125"/>
        <v>2.9406446972477917E-4</v>
      </c>
      <c r="E793" s="32">
        <f t="shared" si="124"/>
        <v>3.6116364488027468</v>
      </c>
      <c r="P793" s="1">
        <f t="shared" si="120"/>
        <v>43139</v>
      </c>
      <c r="Q793">
        <f t="shared" si="122"/>
        <v>-3.6458105845410808E-2</v>
      </c>
      <c r="R793" s="33">
        <f t="shared" si="129"/>
        <v>2.3699342322045571E-4</v>
      </c>
      <c r="S793" s="32">
        <f t="shared" si="126"/>
        <v>2.7389112131464612</v>
      </c>
      <c r="AD793" s="1">
        <f t="shared" si="121"/>
        <v>43139</v>
      </c>
      <c r="AE793">
        <f t="shared" si="123"/>
        <v>-3.6458105845410808E-2</v>
      </c>
      <c r="AF793" s="33">
        <f t="shared" si="128"/>
        <v>2.7720431045773284E-4</v>
      </c>
      <c r="AG793" s="32">
        <f t="shared" si="127"/>
        <v>3.3957600221311273</v>
      </c>
    </row>
    <row r="794" spans="2:33" x14ac:dyDescent="0.25">
      <c r="B794" s="1">
        <v>43140</v>
      </c>
      <c r="C794">
        <f>ASURB.MX!H782</f>
        <v>1.7190980943533585E-3</v>
      </c>
      <c r="D794">
        <f t="shared" si="125"/>
        <v>4.0540004834462235E-4</v>
      </c>
      <c r="E794" s="32">
        <f t="shared" si="124"/>
        <v>7.803346372663186</v>
      </c>
      <c r="P794" s="1">
        <f t="shared" si="120"/>
        <v>43140</v>
      </c>
      <c r="Q794">
        <f t="shared" si="122"/>
        <v>1.7190980943533585E-3</v>
      </c>
      <c r="R794" s="33">
        <f t="shared" si="129"/>
        <v>4.2074045330792881E-4</v>
      </c>
      <c r="S794" s="32">
        <f t="shared" si="126"/>
        <v>7.7664703737014662</v>
      </c>
      <c r="AD794" s="1">
        <f t="shared" si="121"/>
        <v>43140</v>
      </c>
      <c r="AE794">
        <f t="shared" si="123"/>
        <v>1.7190980943533585E-3</v>
      </c>
      <c r="AF794" s="33">
        <f t="shared" si="128"/>
        <v>3.7713782880187228E-4</v>
      </c>
      <c r="AG794" s="32">
        <f t="shared" si="127"/>
        <v>7.875063721105211</v>
      </c>
    </row>
    <row r="795" spans="2:33" x14ac:dyDescent="0.25">
      <c r="B795" s="1">
        <v>43143</v>
      </c>
      <c r="C795">
        <f>ASURB.MX!H783</f>
        <v>8.133724883258019E-3</v>
      </c>
      <c r="D795">
        <f t="shared" si="125"/>
        <v>3.1858367579287527E-4</v>
      </c>
      <c r="E795" s="32">
        <f t="shared" si="124"/>
        <v>7.843964161253405</v>
      </c>
      <c r="P795" s="1">
        <f t="shared" si="120"/>
        <v>43143</v>
      </c>
      <c r="Q795">
        <f t="shared" si="122"/>
        <v>8.133724883258019E-3</v>
      </c>
      <c r="R795" s="33">
        <f t="shared" si="129"/>
        <v>2.1774808185456325E-4</v>
      </c>
      <c r="S795" s="32">
        <f t="shared" si="126"/>
        <v>8.1283459727497984</v>
      </c>
      <c r="AD795" s="1">
        <f t="shared" si="121"/>
        <v>43143</v>
      </c>
      <c r="AE795">
        <f t="shared" si="123"/>
        <v>8.133724883258019E-3</v>
      </c>
      <c r="AF795" s="33">
        <f t="shared" si="128"/>
        <v>3.1311449084797335E-4</v>
      </c>
      <c r="AG795" s="32">
        <f t="shared" si="127"/>
        <v>7.857653182777419</v>
      </c>
    </row>
    <row r="796" spans="2:33" x14ac:dyDescent="0.25">
      <c r="B796" s="1">
        <v>43144</v>
      </c>
      <c r="C796">
        <f>ASURB.MX!H784</f>
        <v>4.6225253098079733E-3</v>
      </c>
      <c r="D796">
        <f t="shared" si="125"/>
        <v>2.6867065709740751E-4</v>
      </c>
      <c r="E796" s="32">
        <f t="shared" si="124"/>
        <v>8.1424929008630684</v>
      </c>
      <c r="P796" s="1">
        <f t="shared" si="120"/>
        <v>43144</v>
      </c>
      <c r="Q796">
        <f t="shared" si="122"/>
        <v>4.6225253098079733E-3</v>
      </c>
      <c r="R796" s="33">
        <f t="shared" si="129"/>
        <v>3.0913573754859863E-4</v>
      </c>
      <c r="S796" s="32">
        <f t="shared" si="126"/>
        <v>8.012609197952326</v>
      </c>
      <c r="AD796" s="1">
        <f t="shared" si="121"/>
        <v>43144</v>
      </c>
      <c r="AE796">
        <f t="shared" si="123"/>
        <v>4.6225253098079733E-3</v>
      </c>
      <c r="AF796" s="33">
        <f t="shared" si="128"/>
        <v>2.7302370611668211E-4</v>
      </c>
      <c r="AG796" s="32">
        <f t="shared" si="127"/>
        <v>8.1276886162297934</v>
      </c>
    </row>
    <row r="797" spans="2:33" x14ac:dyDescent="0.25">
      <c r="B797" s="1">
        <v>43145</v>
      </c>
      <c r="C797">
        <f>ASURB.MX!H785</f>
        <v>4.6013496295105516E-3</v>
      </c>
      <c r="D797">
        <f t="shared" si="125"/>
        <v>2.3014772716138221E-4</v>
      </c>
      <c r="E797" s="32">
        <f t="shared" si="124"/>
        <v>8.2847942577087128</v>
      </c>
      <c r="P797" s="1">
        <f t="shared" si="120"/>
        <v>43145</v>
      </c>
      <c r="Q797">
        <f t="shared" si="122"/>
        <v>4.6013496295105516E-3</v>
      </c>
      <c r="R797" s="33">
        <f t="shared" si="129"/>
        <v>2.0014698777090018E-4</v>
      </c>
      <c r="S797" s="32">
        <f t="shared" si="126"/>
        <v>8.4106741754588992</v>
      </c>
      <c r="AD797" s="1">
        <f t="shared" si="121"/>
        <v>43145</v>
      </c>
      <c r="AE797">
        <f t="shared" si="123"/>
        <v>4.6013496295105516E-3</v>
      </c>
      <c r="AF797" s="33">
        <f t="shared" si="128"/>
        <v>2.3921856980231023E-4</v>
      </c>
      <c r="AG797" s="32">
        <f t="shared" si="127"/>
        <v>8.2496263220718937</v>
      </c>
    </row>
    <row r="798" spans="2:33" x14ac:dyDescent="0.25">
      <c r="B798" s="1">
        <v>43146</v>
      </c>
      <c r="C798">
        <f>ASURB.MX!H786</f>
        <v>1.3385812520134013E-2</v>
      </c>
      <c r="D798">
        <f t="shared" si="125"/>
        <v>2.0457924859997601E-4</v>
      </c>
      <c r="E798" s="32">
        <f t="shared" si="124"/>
        <v>7.6187088393023146</v>
      </c>
      <c r="P798" s="1">
        <f t="shared" si="120"/>
        <v>43146</v>
      </c>
      <c r="Q798">
        <f t="shared" si="122"/>
        <v>1.3385812520134013E-2</v>
      </c>
      <c r="R798" s="33">
        <f t="shared" si="129"/>
        <v>2.4043362859610992E-4</v>
      </c>
      <c r="S798" s="32">
        <f t="shared" si="126"/>
        <v>7.5878297255085938</v>
      </c>
      <c r="AD798" s="1">
        <f t="shared" si="121"/>
        <v>43146</v>
      </c>
      <c r="AE798">
        <f t="shared" si="123"/>
        <v>1.3385812520134013E-2</v>
      </c>
      <c r="AF798" s="33">
        <f t="shared" si="128"/>
        <v>2.1458838095383953E-4</v>
      </c>
      <c r="AG798" s="32">
        <f t="shared" si="127"/>
        <v>7.6117950292799623</v>
      </c>
    </row>
    <row r="799" spans="2:33" x14ac:dyDescent="0.25">
      <c r="B799" s="1">
        <v>43147</v>
      </c>
      <c r="C799">
        <f>ASURB.MX!H787</f>
        <v>-1.4986530524717529E-2</v>
      </c>
      <c r="D799">
        <f t="shared" si="125"/>
        <v>2.0676365668079042E-4</v>
      </c>
      <c r="E799" s="32">
        <f t="shared" si="124"/>
        <v>7.3976886453923143</v>
      </c>
      <c r="P799" s="1">
        <f t="shared" si="120"/>
        <v>43147</v>
      </c>
      <c r="Q799">
        <f t="shared" si="122"/>
        <v>-1.4986530524717529E-2</v>
      </c>
      <c r="R799" s="33">
        <f t="shared" si="129"/>
        <v>2.068620870419626E-4</v>
      </c>
      <c r="S799" s="32">
        <f t="shared" si="126"/>
        <v>7.3977295700159447</v>
      </c>
      <c r="AD799" s="1">
        <f t="shared" si="121"/>
        <v>43147</v>
      </c>
      <c r="AE799">
        <f t="shared" si="123"/>
        <v>-1.4986530524717529E-2</v>
      </c>
      <c r="AF799" s="33">
        <f t="shared" si="128"/>
        <v>2.1295295777761062E-4</v>
      </c>
      <c r="AG799" s="32">
        <f t="shared" si="127"/>
        <v>7.3997645706951154</v>
      </c>
    </row>
    <row r="800" spans="2:33" x14ac:dyDescent="0.25">
      <c r="B800" s="1">
        <v>43150</v>
      </c>
      <c r="C800">
        <f>ASURB.MX!H788</f>
        <v>1.0387847247214985E-2</v>
      </c>
      <c r="D800">
        <f t="shared" si="125"/>
        <v>2.1371328850030181E-4</v>
      </c>
      <c r="E800" s="32">
        <f t="shared" si="124"/>
        <v>7.9459586921517102</v>
      </c>
      <c r="P800" s="1">
        <f t="shared" si="120"/>
        <v>43150</v>
      </c>
      <c r="Q800">
        <f t="shared" si="122"/>
        <v>1.0387847247214985E-2</v>
      </c>
      <c r="R800" s="33">
        <f t="shared" si="129"/>
        <v>2.3230737274930794E-4</v>
      </c>
      <c r="S800" s="32">
        <f t="shared" si="126"/>
        <v>7.9029466159803263</v>
      </c>
      <c r="AD800" s="1">
        <f t="shared" si="121"/>
        <v>43150</v>
      </c>
      <c r="AE800">
        <f t="shared" si="123"/>
        <v>1.0387847247214985E-2</v>
      </c>
      <c r="AF800" s="33">
        <f t="shared" si="128"/>
        <v>2.1644612909623795E-4</v>
      </c>
      <c r="AG800" s="32">
        <f t="shared" si="127"/>
        <v>7.9396274021907152</v>
      </c>
    </row>
    <row r="801" spans="2:33" x14ac:dyDescent="0.25">
      <c r="B801" s="1">
        <v>43151</v>
      </c>
      <c r="C801">
        <f>ASURB.MX!H789</f>
        <v>7.4002115502381782E-3</v>
      </c>
      <c r="D801">
        <f t="shared" si="125"/>
        <v>2.0418743706084855E-4</v>
      </c>
      <c r="E801" s="32">
        <f t="shared" si="124"/>
        <v>8.228271881192315</v>
      </c>
      <c r="P801" s="1">
        <f t="shared" si="120"/>
        <v>43151</v>
      </c>
      <c r="Q801">
        <f t="shared" si="122"/>
        <v>7.4002115502381782E-3</v>
      </c>
      <c r="R801" s="33">
        <f t="shared" si="129"/>
        <v>1.9974897498834269E-4</v>
      </c>
      <c r="S801" s="32">
        <f t="shared" si="126"/>
        <v>8.2442893450778847</v>
      </c>
      <c r="AD801" s="1">
        <f t="shared" si="121"/>
        <v>43151</v>
      </c>
      <c r="AE801">
        <f t="shared" si="123"/>
        <v>7.4002115502381782E-3</v>
      </c>
      <c r="AF801" s="33">
        <f t="shared" si="128"/>
        <v>2.0695506454548109E-4</v>
      </c>
      <c r="AG801" s="32">
        <f t="shared" si="127"/>
        <v>8.2183952372132474</v>
      </c>
    </row>
    <row r="802" spans="2:33" x14ac:dyDescent="0.25">
      <c r="B802" s="1">
        <v>43152</v>
      </c>
      <c r="C802">
        <f>ASURB.MX!H790</f>
        <v>-3.7078488037071869E-3</v>
      </c>
      <c r="D802">
        <f t="shared" si="125"/>
        <v>1.9143355682604813E-4</v>
      </c>
      <c r="E802" s="32">
        <f t="shared" si="124"/>
        <v>8.4891529854631145</v>
      </c>
      <c r="P802" s="1">
        <f t="shared" si="120"/>
        <v>43152</v>
      </c>
      <c r="Q802">
        <f t="shared" si="122"/>
        <v>-3.7078488037071869E-3</v>
      </c>
      <c r="R802" s="33">
        <f t="shared" si="129"/>
        <v>2.0327617144512072E-4</v>
      </c>
      <c r="S802" s="32">
        <f t="shared" si="126"/>
        <v>8.4333122230048012</v>
      </c>
      <c r="AD802" s="1">
        <f t="shared" si="121"/>
        <v>43152</v>
      </c>
      <c r="AE802">
        <f t="shared" si="123"/>
        <v>-3.7078488037071869E-3</v>
      </c>
      <c r="AF802" s="33">
        <f t="shared" si="128"/>
        <v>1.9456484178954038E-4</v>
      </c>
      <c r="AG802" s="32">
        <f t="shared" si="127"/>
        <v>8.4740840918198739</v>
      </c>
    </row>
    <row r="803" spans="2:33" x14ac:dyDescent="0.25">
      <c r="B803" s="1">
        <v>43153</v>
      </c>
      <c r="C803">
        <f>ASURB.MX!H791</f>
        <v>-2.8706496901797405E-3</v>
      </c>
      <c r="D803">
        <f t="shared" si="125"/>
        <v>1.7800833295536159E-4</v>
      </c>
      <c r="E803" s="32">
        <f t="shared" si="124"/>
        <v>8.5873866894568227</v>
      </c>
      <c r="P803" s="1">
        <f t="shared" si="120"/>
        <v>43153</v>
      </c>
      <c r="Q803">
        <f t="shared" si="122"/>
        <v>-2.8706496901797405E-3</v>
      </c>
      <c r="R803" s="33">
        <f t="shared" si="129"/>
        <v>1.8004881231211445E-4</v>
      </c>
      <c r="S803" s="32">
        <f t="shared" si="126"/>
        <v>8.5765137001045915</v>
      </c>
      <c r="AD803" s="1">
        <f t="shared" si="121"/>
        <v>43153</v>
      </c>
      <c r="AE803">
        <f t="shared" si="123"/>
        <v>-2.8706496901797405E-3</v>
      </c>
      <c r="AF803" s="33">
        <f t="shared" si="128"/>
        <v>1.8131492701624669E-4</v>
      </c>
      <c r="AG803" s="32">
        <f t="shared" si="127"/>
        <v>8.5698258482363396</v>
      </c>
    </row>
    <row r="804" spans="2:33" x14ac:dyDescent="0.25">
      <c r="B804" s="1">
        <v>43154</v>
      </c>
      <c r="C804">
        <f>ASURB.MX!H792</f>
        <v>5.7621725548203965E-3</v>
      </c>
      <c r="D804">
        <f t="shared" si="125"/>
        <v>1.6843886404031391E-4</v>
      </c>
      <c r="E804" s="32">
        <f t="shared" si="124"/>
        <v>8.4918179143705164</v>
      </c>
      <c r="P804" s="1">
        <f t="shared" si="120"/>
        <v>43154</v>
      </c>
      <c r="Q804">
        <f t="shared" si="122"/>
        <v>5.7621725548203965E-3</v>
      </c>
      <c r="R804" s="33">
        <f t="shared" si="129"/>
        <v>1.7917147690677944E-4</v>
      </c>
      <c r="S804" s="32">
        <f t="shared" si="126"/>
        <v>8.4418551954772187</v>
      </c>
      <c r="AD804" s="1">
        <f t="shared" si="121"/>
        <v>43154</v>
      </c>
      <c r="AE804">
        <f t="shared" si="123"/>
        <v>5.7621725548203965E-3</v>
      </c>
      <c r="AF804" s="33">
        <f t="shared" si="128"/>
        <v>1.7110103720233681E-4</v>
      </c>
      <c r="AG804" s="32">
        <f t="shared" si="127"/>
        <v>8.4792035314862435</v>
      </c>
    </row>
    <row r="805" spans="2:33" x14ac:dyDescent="0.25">
      <c r="B805" s="1">
        <v>43157</v>
      </c>
      <c r="C805">
        <f>ASURB.MX!H793</f>
        <v>6.1351189869682477E-3</v>
      </c>
      <c r="D805">
        <f t="shared" si="125"/>
        <v>1.6511686548422962E-4</v>
      </c>
      <c r="E805" s="32">
        <f t="shared" si="124"/>
        <v>8.4808992131698702</v>
      </c>
      <c r="P805" s="1">
        <f t="shared" si="120"/>
        <v>43157</v>
      </c>
      <c r="Q805">
        <f t="shared" si="122"/>
        <v>6.1351189869682477E-3</v>
      </c>
      <c r="R805" s="33">
        <f t="shared" si="129"/>
        <v>1.6996283906764551E-4</v>
      </c>
      <c r="S805" s="32">
        <f t="shared" si="126"/>
        <v>8.458472417458557</v>
      </c>
      <c r="AD805" s="1">
        <f t="shared" si="121"/>
        <v>43157</v>
      </c>
      <c r="AE805">
        <f t="shared" si="123"/>
        <v>6.1351189869682477E-3</v>
      </c>
      <c r="AF805" s="33">
        <f t="shared" si="128"/>
        <v>1.6623967983704022E-4</v>
      </c>
      <c r="AG805" s="32">
        <f t="shared" si="127"/>
        <v>8.4756617811444972</v>
      </c>
    </row>
    <row r="806" spans="2:33" x14ac:dyDescent="0.25">
      <c r="B806" s="1">
        <v>43158</v>
      </c>
      <c r="C806">
        <f>ASURB.MX!H794</f>
        <v>-4.4727190854145386E-2</v>
      </c>
      <c r="D806">
        <f t="shared" si="125"/>
        <v>1.634514739474097E-4</v>
      </c>
      <c r="E806" s="32">
        <f t="shared" si="124"/>
        <v>-3.5202442696064757</v>
      </c>
      <c r="P806" s="1">
        <f t="shared" si="120"/>
        <v>43158</v>
      </c>
      <c r="Q806">
        <f t="shared" si="122"/>
        <v>-4.4727190854145386E-2</v>
      </c>
      <c r="R806" s="33">
        <f t="shared" si="129"/>
        <v>1.6930984862980106E-4</v>
      </c>
      <c r="S806" s="32">
        <f t="shared" si="126"/>
        <v>-3.1319625650270719</v>
      </c>
      <c r="AD806" s="1">
        <f t="shared" si="121"/>
        <v>43158</v>
      </c>
      <c r="AE806">
        <f t="shared" si="123"/>
        <v>-4.4727190854145386E-2</v>
      </c>
      <c r="AF806" s="33">
        <f t="shared" si="128"/>
        <v>1.6315821745347054E-4</v>
      </c>
      <c r="AG806" s="32">
        <f t="shared" si="127"/>
        <v>-3.5404470090755353</v>
      </c>
    </row>
    <row r="807" spans="2:33" x14ac:dyDescent="0.25">
      <c r="B807" s="1">
        <v>43159</v>
      </c>
      <c r="C807">
        <f>ASURB.MX!H795</f>
        <v>1.2471581117240399E-2</v>
      </c>
      <c r="D807">
        <f t="shared" si="125"/>
        <v>4.0010589094631547E-4</v>
      </c>
      <c r="E807" s="32">
        <f t="shared" si="124"/>
        <v>7.4350333918294309</v>
      </c>
      <c r="P807" s="1">
        <f t="shared" si="120"/>
        <v>43159</v>
      </c>
      <c r="Q807">
        <f t="shared" si="122"/>
        <v>1.2471581117240399E-2</v>
      </c>
      <c r="R807" s="33">
        <f t="shared" si="129"/>
        <v>4.414330356652999E-4</v>
      </c>
      <c r="S807" s="32">
        <f t="shared" si="126"/>
        <v>7.3731310401924359</v>
      </c>
      <c r="AD807" s="1">
        <f t="shared" si="121"/>
        <v>43159</v>
      </c>
      <c r="AE807">
        <f t="shared" si="123"/>
        <v>1.2471581117240399E-2</v>
      </c>
      <c r="AF807" s="33">
        <f t="shared" si="128"/>
        <v>3.6334651604001092E-4</v>
      </c>
      <c r="AG807" s="32">
        <f t="shared" si="127"/>
        <v>7.4920764544840557</v>
      </c>
    </row>
    <row r="808" spans="2:33" x14ac:dyDescent="0.25">
      <c r="B808" s="1">
        <v>43160</v>
      </c>
      <c r="C808">
        <f>ASURB.MX!H796</f>
        <v>-1.3481304188192368E-3</v>
      </c>
      <c r="D808">
        <f t="shared" si="125"/>
        <v>3.3355530986092173E-4</v>
      </c>
      <c r="E808" s="32">
        <f t="shared" si="124"/>
        <v>8.0002531212978507</v>
      </c>
      <c r="P808" s="1">
        <f t="shared" si="120"/>
        <v>43160</v>
      </c>
      <c r="Q808">
        <f t="shared" si="122"/>
        <v>-1.3481304188192368E-3</v>
      </c>
      <c r="R808" s="33">
        <f t="shared" si="129"/>
        <v>2.0421399942331179E-4</v>
      </c>
      <c r="S808" s="32">
        <f t="shared" si="126"/>
        <v>8.4874423369639391</v>
      </c>
      <c r="AD808" s="1">
        <f t="shared" si="121"/>
        <v>43160</v>
      </c>
      <c r="AE808">
        <f t="shared" si="123"/>
        <v>-1.3481304188192368E-3</v>
      </c>
      <c r="AF808" s="33">
        <f t="shared" si="128"/>
        <v>3.1881051597732108E-4</v>
      </c>
      <c r="AG808" s="32">
        <f t="shared" si="127"/>
        <v>8.0452128862013339</v>
      </c>
    </row>
    <row r="809" spans="2:33" x14ac:dyDescent="0.25">
      <c r="B809" s="1">
        <v>43161</v>
      </c>
      <c r="C809">
        <f>ASURB.MX!H797</f>
        <v>-1.7326541764489226E-2</v>
      </c>
      <c r="D809">
        <f t="shared" si="125"/>
        <v>2.7080511177091137E-4</v>
      </c>
      <c r="E809" s="32">
        <f t="shared" si="124"/>
        <v>7.1055314407304646</v>
      </c>
      <c r="P809" s="1">
        <f t="shared" si="120"/>
        <v>43161</v>
      </c>
      <c r="Q809">
        <f t="shared" si="122"/>
        <v>-1.7326541764489226E-2</v>
      </c>
      <c r="R809" s="33">
        <f t="shared" si="129"/>
        <v>3.1014778417705601E-4</v>
      </c>
      <c r="S809" s="32">
        <f t="shared" si="126"/>
        <v>7.1105068086496823</v>
      </c>
      <c r="AD809" s="1">
        <f t="shared" si="121"/>
        <v>43161</v>
      </c>
      <c r="AE809">
        <f t="shared" si="123"/>
        <v>-1.7326541764489226E-2</v>
      </c>
      <c r="AF809" s="33">
        <f t="shared" si="128"/>
        <v>2.7053502352559946E-4</v>
      </c>
      <c r="AG809" s="32">
        <f t="shared" si="127"/>
        <v>7.1054225423273891</v>
      </c>
    </row>
    <row r="810" spans="2:33" x14ac:dyDescent="0.25">
      <c r="B810" s="1">
        <v>43164</v>
      </c>
      <c r="C810">
        <f>ASURB.MX!H798</f>
        <v>2.4078703436876733E-2</v>
      </c>
      <c r="D810">
        <f t="shared" si="125"/>
        <v>2.6533841677908444E-4</v>
      </c>
      <c r="E810" s="32">
        <f t="shared" si="124"/>
        <v>6.0494309413337071</v>
      </c>
      <c r="P810" s="1">
        <f t="shared" si="120"/>
        <v>43164</v>
      </c>
      <c r="Q810">
        <f t="shared" si="122"/>
        <v>2.4078703436876733E-2</v>
      </c>
      <c r="R810" s="33">
        <f t="shared" si="129"/>
        <v>2.3223783630621064E-4</v>
      </c>
      <c r="S810" s="32">
        <f t="shared" si="126"/>
        <v>5.8712390781581618</v>
      </c>
      <c r="AD810" s="1">
        <f t="shared" si="121"/>
        <v>43164</v>
      </c>
      <c r="AE810">
        <f t="shared" si="123"/>
        <v>2.4078703436876733E-2</v>
      </c>
      <c r="AF810" s="33">
        <f t="shared" si="128"/>
        <v>2.66163660708748E-4</v>
      </c>
      <c r="AG810" s="32">
        <f t="shared" si="127"/>
        <v>6.0531004609418959</v>
      </c>
    </row>
    <row r="811" spans="2:33" x14ac:dyDescent="0.25">
      <c r="B811" s="1">
        <v>43165</v>
      </c>
      <c r="C811">
        <f>ASURB.MX!H799</f>
        <v>-1.1258979194818825E-2</v>
      </c>
      <c r="D811">
        <f t="shared" si="125"/>
        <v>2.9557759088265524E-4</v>
      </c>
      <c r="E811" s="32">
        <f t="shared" si="124"/>
        <v>7.6977083311373073</v>
      </c>
      <c r="P811" s="1">
        <f t="shared" si="120"/>
        <v>43165</v>
      </c>
      <c r="Q811">
        <f t="shared" si="122"/>
        <v>-1.1258979194818825E-2</v>
      </c>
      <c r="R811" s="33">
        <f t="shared" si="129"/>
        <v>3.2266535374018111E-4</v>
      </c>
      <c r="S811" s="32">
        <f t="shared" si="126"/>
        <v>7.6460276951433972</v>
      </c>
      <c r="AD811" s="1">
        <f t="shared" si="121"/>
        <v>43165</v>
      </c>
      <c r="AE811">
        <f t="shared" si="123"/>
        <v>-1.1258979194818825E-2</v>
      </c>
      <c r="AF811" s="33">
        <f t="shared" si="128"/>
        <v>2.9181382173014555E-4</v>
      </c>
      <c r="AG811" s="32">
        <f t="shared" si="127"/>
        <v>7.7049921969955601</v>
      </c>
    </row>
    <row r="812" spans="2:33" x14ac:dyDescent="0.25">
      <c r="B812" s="1">
        <v>43166</v>
      </c>
      <c r="C812">
        <f>ASURB.MX!H800</f>
        <v>2.8566493324830781E-3</v>
      </c>
      <c r="D812">
        <f t="shared" si="125"/>
        <v>2.6075634728459237E-4</v>
      </c>
      <c r="E812" s="32">
        <f t="shared" si="124"/>
        <v>8.2206288323441559</v>
      </c>
      <c r="P812" s="1">
        <f t="shared" si="120"/>
        <v>43166</v>
      </c>
      <c r="Q812">
        <f t="shared" si="122"/>
        <v>2.8566493324830781E-3</v>
      </c>
      <c r="R812" s="33">
        <f t="shared" si="129"/>
        <v>2.2410469962250829E-4</v>
      </c>
      <c r="S812" s="32">
        <f t="shared" si="126"/>
        <v>8.3669836664384487</v>
      </c>
      <c r="AD812" s="1">
        <f t="shared" si="121"/>
        <v>43166</v>
      </c>
      <c r="AE812">
        <f t="shared" si="123"/>
        <v>2.8566493324830781E-3</v>
      </c>
      <c r="AF812" s="33">
        <f t="shared" si="128"/>
        <v>2.6376727885543493E-4</v>
      </c>
      <c r="AG812" s="32">
        <f t="shared" si="127"/>
        <v>8.2095053125137358</v>
      </c>
    </row>
    <row r="813" spans="2:33" x14ac:dyDescent="0.25">
      <c r="B813" s="1">
        <v>43167</v>
      </c>
      <c r="C813">
        <f>ASURB.MX!H801</f>
        <v>6.0174074168935238E-3</v>
      </c>
      <c r="D813">
        <f t="shared" si="125"/>
        <v>2.2329992884402656E-4</v>
      </c>
      <c r="E813" s="32">
        <f t="shared" si="124"/>
        <v>8.24483975333583</v>
      </c>
      <c r="P813" s="1">
        <f t="shared" si="120"/>
        <v>43167</v>
      </c>
      <c r="Q813">
        <f t="shared" si="122"/>
        <v>6.0174074168935238E-3</v>
      </c>
      <c r="R813" s="33">
        <f t="shared" si="129"/>
        <v>2.4805407172119376E-4</v>
      </c>
      <c r="S813" s="32">
        <f t="shared" si="126"/>
        <v>8.1558908245492656</v>
      </c>
      <c r="AD813" s="1">
        <f t="shared" si="121"/>
        <v>43167</v>
      </c>
      <c r="AE813">
        <f t="shared" si="123"/>
        <v>6.0174074168935238E-3</v>
      </c>
      <c r="AF813" s="33">
        <f t="shared" si="128"/>
        <v>2.3111785096399499E-4</v>
      </c>
      <c r="AG813" s="32">
        <f t="shared" si="127"/>
        <v>8.2159129805880013</v>
      </c>
    </row>
    <row r="814" spans="2:33" x14ac:dyDescent="0.25">
      <c r="B814" s="1">
        <v>43168</v>
      </c>
      <c r="C814">
        <f>ASURB.MX!H802</f>
        <v>1.1071459311444711E-2</v>
      </c>
      <c r="D814">
        <f t="shared" si="125"/>
        <v>2.0185979148241103E-4</v>
      </c>
      <c r="E814" s="32">
        <f t="shared" si="124"/>
        <v>7.9006978396900358</v>
      </c>
      <c r="P814" s="1">
        <f t="shared" si="120"/>
        <v>43168</v>
      </c>
      <c r="Q814">
        <f t="shared" si="122"/>
        <v>1.1071459311444711E-2</v>
      </c>
      <c r="R814" s="33">
        <f t="shared" si="129"/>
        <v>2.0039042813018638E-4</v>
      </c>
      <c r="S814" s="32">
        <f t="shared" si="126"/>
        <v>7.903551006007806</v>
      </c>
      <c r="AD814" s="1">
        <f t="shared" si="121"/>
        <v>43168</v>
      </c>
      <c r="AE814">
        <f t="shared" si="123"/>
        <v>1.1071459311444711E-2</v>
      </c>
      <c r="AF814" s="33">
        <f t="shared" si="128"/>
        <v>2.1024181940183518E-4</v>
      </c>
      <c r="AG814" s="32">
        <f t="shared" si="127"/>
        <v>7.8842225335044525</v>
      </c>
    </row>
    <row r="815" spans="2:33" x14ac:dyDescent="0.25">
      <c r="B815" s="1">
        <v>43171</v>
      </c>
      <c r="C815">
        <f>ASURB.MX!H803</f>
        <v>-3.2522844070567896E-3</v>
      </c>
      <c r="D815">
        <f t="shared" si="125"/>
        <v>1.9810422110951595E-4</v>
      </c>
      <c r="E815" s="32">
        <f t="shared" si="124"/>
        <v>8.4733244217673001</v>
      </c>
      <c r="P815" s="1">
        <f t="shared" si="120"/>
        <v>43171</v>
      </c>
      <c r="Q815">
        <f t="shared" si="122"/>
        <v>-3.2522844070567896E-3</v>
      </c>
      <c r="R815" s="33">
        <f t="shared" si="129"/>
        <v>2.2148963829767733E-4</v>
      </c>
      <c r="S815" s="32">
        <f t="shared" si="126"/>
        <v>8.3673792246947691</v>
      </c>
      <c r="AD815" s="1">
        <f t="shared" si="121"/>
        <v>43171</v>
      </c>
      <c r="AE815">
        <f t="shared" si="123"/>
        <v>-3.2522844070567896E-3</v>
      </c>
      <c r="AF815" s="33">
        <f t="shared" si="128"/>
        <v>2.0395124186865977E-4</v>
      </c>
      <c r="AG815" s="32">
        <f t="shared" si="127"/>
        <v>8.4457674336899888</v>
      </c>
    </row>
    <row r="816" spans="2:33" x14ac:dyDescent="0.25">
      <c r="B816" s="1">
        <v>43172</v>
      </c>
      <c r="C816">
        <f>ASURB.MX!H804</f>
        <v>-4.3926725782483618E-3</v>
      </c>
      <c r="D816">
        <f t="shared" si="125"/>
        <v>1.8204762695220436E-4</v>
      </c>
      <c r="E816" s="32">
        <f t="shared" si="124"/>
        <v>8.5052503267635515</v>
      </c>
      <c r="P816" s="1">
        <f t="shared" si="120"/>
        <v>43172</v>
      </c>
      <c r="Q816">
        <f t="shared" si="122"/>
        <v>-4.3926725782483618E-3</v>
      </c>
      <c r="R816" s="33">
        <f t="shared" si="129"/>
        <v>1.8153584455066481E-4</v>
      </c>
      <c r="S816" s="32">
        <f t="shared" si="126"/>
        <v>8.5077667309872673</v>
      </c>
      <c r="AD816" s="1">
        <f t="shared" si="121"/>
        <v>43172</v>
      </c>
      <c r="AE816">
        <f t="shared" si="123"/>
        <v>-4.3926725782483618E-3</v>
      </c>
      <c r="AF816" s="33">
        <f t="shared" si="128"/>
        <v>1.8782119742698699E-4</v>
      </c>
      <c r="AG816" s="32">
        <f t="shared" si="127"/>
        <v>8.4772863941735643</v>
      </c>
    </row>
    <row r="817" spans="2:33" x14ac:dyDescent="0.25">
      <c r="B817" s="1">
        <v>43173</v>
      </c>
      <c r="C817">
        <f>ASURB.MX!H805</f>
        <v>-1.8756785744200608E-3</v>
      </c>
      <c r="D817">
        <f t="shared" si="125"/>
        <v>1.7245640394750869E-4</v>
      </c>
      <c r="E817" s="32">
        <f t="shared" si="124"/>
        <v>8.6449657393097112</v>
      </c>
      <c r="P817" s="1">
        <f t="shared" si="120"/>
        <v>43173</v>
      </c>
      <c r="Q817">
        <f t="shared" si="122"/>
        <v>-1.8756785744200608E-3</v>
      </c>
      <c r="R817" s="33">
        <f t="shared" si="129"/>
        <v>1.9078724625863345E-4</v>
      </c>
      <c r="S817" s="32">
        <f t="shared" si="126"/>
        <v>8.5459113653575631</v>
      </c>
      <c r="AD817" s="1">
        <f t="shared" si="121"/>
        <v>43173</v>
      </c>
      <c r="AE817">
        <f t="shared" si="123"/>
        <v>-1.8756785744200608E-3</v>
      </c>
      <c r="AF817" s="33">
        <f t="shared" si="128"/>
        <v>1.7697767788374581E-4</v>
      </c>
      <c r="AG817" s="32">
        <f t="shared" si="127"/>
        <v>8.6196077726455584</v>
      </c>
    </row>
    <row r="818" spans="2:33" x14ac:dyDescent="0.25">
      <c r="B818" s="1">
        <v>43174</v>
      </c>
      <c r="C818">
        <f>ASURB.MX!H806</f>
        <v>-1.0816374692088756E-2</v>
      </c>
      <c r="D818">
        <f t="shared" si="125"/>
        <v>1.6418532257413788E-4</v>
      </c>
      <c r="E818" s="32">
        <f t="shared" si="124"/>
        <v>8.0019421567485498</v>
      </c>
      <c r="P818" s="1">
        <f t="shared" si="120"/>
        <v>43174</v>
      </c>
      <c r="Q818">
        <f t="shared" si="122"/>
        <v>-1.0816374692088756E-2</v>
      </c>
      <c r="R818" s="33">
        <f t="shared" si="129"/>
        <v>1.6759214776288327E-4</v>
      </c>
      <c r="S818" s="32">
        <f t="shared" si="126"/>
        <v>7.9958898531732023</v>
      </c>
      <c r="AD818" s="1">
        <f t="shared" si="121"/>
        <v>43174</v>
      </c>
      <c r="AE818">
        <f t="shared" si="123"/>
        <v>-1.0816374692088756E-2</v>
      </c>
      <c r="AF818" s="33">
        <f t="shared" si="128"/>
        <v>1.6745650563386577E-4</v>
      </c>
      <c r="AG818" s="32">
        <f t="shared" si="127"/>
        <v>7.9961340787739665</v>
      </c>
    </row>
    <row r="819" spans="2:33" x14ac:dyDescent="0.25">
      <c r="B819" s="1">
        <v>43175</v>
      </c>
      <c r="C819">
        <f>ASURB.MX!H807</f>
        <v>-5.2857973854645449E-3</v>
      </c>
      <c r="D819">
        <f t="shared" si="125"/>
        <v>1.7244573727450281E-4</v>
      </c>
      <c r="E819" s="32">
        <f t="shared" si="124"/>
        <v>8.5034079627468113</v>
      </c>
      <c r="P819" s="1">
        <f t="shared" si="120"/>
        <v>43175</v>
      </c>
      <c r="Q819">
        <f t="shared" si="122"/>
        <v>-5.2857973854645449E-3</v>
      </c>
      <c r="R819" s="33">
        <f t="shared" si="129"/>
        <v>1.8663976148708964E-4</v>
      </c>
      <c r="S819" s="32">
        <f t="shared" si="126"/>
        <v>8.4366319135767682</v>
      </c>
      <c r="AD819" s="1">
        <f t="shared" si="121"/>
        <v>43175</v>
      </c>
      <c r="AE819">
        <f t="shared" si="123"/>
        <v>-5.2857973854645449E-3</v>
      </c>
      <c r="AF819" s="33">
        <f t="shared" si="128"/>
        <v>1.7222785291035609E-4</v>
      </c>
      <c r="AG819" s="32">
        <f t="shared" si="127"/>
        <v>8.504467286404104</v>
      </c>
    </row>
    <row r="820" spans="2:33" x14ac:dyDescent="0.25">
      <c r="B820" s="1">
        <v>43179</v>
      </c>
      <c r="C820">
        <f>ASURB.MX!H808</f>
        <v>-3.1471413108265123E-2</v>
      </c>
      <c r="D820">
        <f t="shared" si="125"/>
        <v>1.6713635986033052E-4</v>
      </c>
      <c r="E820" s="32">
        <f t="shared" si="124"/>
        <v>2.7707019018189945</v>
      </c>
      <c r="P820" s="1">
        <f t="shared" si="120"/>
        <v>43179</v>
      </c>
      <c r="Q820">
        <f t="shared" si="122"/>
        <v>-3.1471413108265123E-2</v>
      </c>
      <c r="R820" s="33">
        <f t="shared" si="129"/>
        <v>1.6308154728509989E-4</v>
      </c>
      <c r="S820" s="32">
        <f t="shared" si="126"/>
        <v>2.647919219387469</v>
      </c>
      <c r="AD820" s="1">
        <f t="shared" si="121"/>
        <v>43179</v>
      </c>
      <c r="AE820">
        <f t="shared" si="123"/>
        <v>-3.1471413108265123E-2</v>
      </c>
      <c r="AF820" s="33">
        <f t="shared" si="128"/>
        <v>1.6651722869493447E-4</v>
      </c>
      <c r="AG820" s="32">
        <f t="shared" si="127"/>
        <v>2.7523795488322946</v>
      </c>
    </row>
    <row r="821" spans="2:33" x14ac:dyDescent="0.25">
      <c r="B821" s="1">
        <v>43180</v>
      </c>
      <c r="C821">
        <f>ASURB.MX!H809</f>
        <v>8.7747883375513189E-3</v>
      </c>
      <c r="D821">
        <f t="shared" si="125"/>
        <v>2.8020201543134301E-4</v>
      </c>
      <c r="E821" s="32">
        <f t="shared" si="124"/>
        <v>7.9052090226655265</v>
      </c>
      <c r="P821" s="1">
        <f t="shared" si="120"/>
        <v>43180</v>
      </c>
      <c r="Q821">
        <f t="shared" si="122"/>
        <v>8.7747883375513189E-3</v>
      </c>
      <c r="R821" s="33">
        <f t="shared" si="129"/>
        <v>3.0733647488807517E-4</v>
      </c>
      <c r="S821" s="32">
        <f t="shared" si="126"/>
        <v>7.83703771573916</v>
      </c>
      <c r="AD821" s="1">
        <f t="shared" si="121"/>
        <v>43180</v>
      </c>
      <c r="AE821">
        <f t="shared" si="123"/>
        <v>8.7747883375513189E-3</v>
      </c>
      <c r="AF821" s="33">
        <f t="shared" si="128"/>
        <v>2.6162338122443087E-4</v>
      </c>
      <c r="AG821" s="32">
        <f t="shared" si="127"/>
        <v>7.9543001717475201</v>
      </c>
    </row>
    <row r="822" spans="2:33" x14ac:dyDescent="0.25">
      <c r="B822" s="1">
        <v>43181</v>
      </c>
      <c r="C822">
        <f>ASURB.MX!H810</f>
        <v>1.1611692927435843E-2</v>
      </c>
      <c r="D822">
        <f t="shared" si="125"/>
        <v>2.4453246595932678E-4</v>
      </c>
      <c r="E822" s="32">
        <f t="shared" si="124"/>
        <v>7.7647779679934033</v>
      </c>
      <c r="P822" s="1">
        <f t="shared" si="120"/>
        <v>43181</v>
      </c>
      <c r="Q822">
        <f t="shared" si="122"/>
        <v>1.1611692927435843E-2</v>
      </c>
      <c r="R822" s="33">
        <f t="shared" si="129"/>
        <v>1.780566047946092E-4</v>
      </c>
      <c r="S822" s="32">
        <f t="shared" si="126"/>
        <v>7.8761700128580809</v>
      </c>
      <c r="AD822" s="1">
        <f t="shared" si="121"/>
        <v>43181</v>
      </c>
      <c r="AE822">
        <f t="shared" si="123"/>
        <v>1.1611692927435843E-2</v>
      </c>
      <c r="AF822" s="33">
        <f t="shared" si="128"/>
        <v>2.3665618952201277E-4</v>
      </c>
      <c r="AG822" s="32">
        <f t="shared" si="127"/>
        <v>7.7791667309708386</v>
      </c>
    </row>
    <row r="823" spans="2:33" x14ac:dyDescent="0.25">
      <c r="B823" s="1">
        <v>43182</v>
      </c>
      <c r="C823">
        <f>ASURB.MX!H811</f>
        <v>-4.5738723992853267E-2</v>
      </c>
      <c r="D823">
        <f t="shared" si="125"/>
        <v>2.2788508432978026E-4</v>
      </c>
      <c r="E823" s="32">
        <f t="shared" si="124"/>
        <v>-0.79353189906974819</v>
      </c>
      <c r="P823" s="1">
        <f t="shared" si="120"/>
        <v>43182</v>
      </c>
      <c r="Q823">
        <f t="shared" si="122"/>
        <v>-4.5738723992853267E-2</v>
      </c>
      <c r="R823" s="33">
        <f t="shared" si="129"/>
        <v>2.5358136821045606E-4</v>
      </c>
      <c r="S823" s="32">
        <f t="shared" si="126"/>
        <v>2.9886597422057903E-2</v>
      </c>
      <c r="AD823" s="1">
        <f t="shared" si="121"/>
        <v>43182</v>
      </c>
      <c r="AE823">
        <f t="shared" si="123"/>
        <v>-4.5738723992853267E-2</v>
      </c>
      <c r="AF823" s="33">
        <f t="shared" si="128"/>
        <v>2.2444460313607832E-4</v>
      </c>
      <c r="AG823" s="32">
        <f t="shared" si="127"/>
        <v>-0.91904140177858906</v>
      </c>
    </row>
    <row r="824" spans="2:33" x14ac:dyDescent="0.25">
      <c r="B824" s="1">
        <v>43185</v>
      </c>
      <c r="C824">
        <f>ASURB.MX!H812</f>
        <v>6.2313913704222608E-3</v>
      </c>
      <c r="D824">
        <f t="shared" si="125"/>
        <v>4.5391653954727357E-4</v>
      </c>
      <c r="E824" s="32">
        <f t="shared" si="124"/>
        <v>7.6120523248983387</v>
      </c>
      <c r="P824" s="1">
        <f t="shared" si="120"/>
        <v>43185</v>
      </c>
      <c r="Q824">
        <f t="shared" si="122"/>
        <v>6.2313913704222608E-3</v>
      </c>
      <c r="R824" s="33">
        <f t="shared" si="129"/>
        <v>4.6610136126394456E-4</v>
      </c>
      <c r="S824" s="32">
        <f t="shared" si="126"/>
        <v>7.5877988629134574</v>
      </c>
      <c r="AD824" s="1">
        <f t="shared" si="121"/>
        <v>43185</v>
      </c>
      <c r="AE824">
        <f t="shared" si="123"/>
        <v>6.2313913704222608E-3</v>
      </c>
      <c r="AF824" s="33">
        <f t="shared" si="128"/>
        <v>4.1740016624439299E-4</v>
      </c>
      <c r="AG824" s="32">
        <f t="shared" si="127"/>
        <v>7.6884363606613375</v>
      </c>
    </row>
    <row r="825" spans="2:33" x14ac:dyDescent="0.25">
      <c r="B825" s="1">
        <v>43186</v>
      </c>
      <c r="C825">
        <f>ASURB.MX!H813</f>
        <v>-1.2372763499834684E-2</v>
      </c>
      <c r="D825">
        <f t="shared" si="125"/>
        <v>3.5510073234186262E-4</v>
      </c>
      <c r="E825" s="32">
        <f t="shared" si="124"/>
        <v>7.5120052513619342</v>
      </c>
      <c r="P825" s="1">
        <f t="shared" si="120"/>
        <v>43186</v>
      </c>
      <c r="Q825">
        <f t="shared" si="122"/>
        <v>-1.2372763499834684E-2</v>
      </c>
      <c r="R825" s="33">
        <f t="shared" si="129"/>
        <v>2.3580181272826929E-4</v>
      </c>
      <c r="S825" s="32">
        <f t="shared" si="126"/>
        <v>7.7033072632457014</v>
      </c>
      <c r="AD825" s="1">
        <f t="shared" si="121"/>
        <v>43186</v>
      </c>
      <c r="AE825">
        <f t="shared" si="123"/>
        <v>-1.2372763499834684E-2</v>
      </c>
      <c r="AF825" s="33">
        <f t="shared" si="128"/>
        <v>3.4612513570548312E-4</v>
      </c>
      <c r="AG825" s="32">
        <f t="shared" si="127"/>
        <v>7.526427146186216</v>
      </c>
    </row>
    <row r="826" spans="2:33" x14ac:dyDescent="0.25">
      <c r="B826" s="1">
        <v>43187</v>
      </c>
      <c r="C826">
        <f>ASURB.MX!H814</f>
        <v>-1.1776849829994019E-2</v>
      </c>
      <c r="D826">
        <f t="shared" si="125"/>
        <v>3.0341470485231167E-4</v>
      </c>
      <c r="E826" s="32">
        <f t="shared" si="124"/>
        <v>7.6432990491750576</v>
      </c>
      <c r="P826" s="1">
        <f t="shared" si="120"/>
        <v>43187</v>
      </c>
      <c r="Q826">
        <f t="shared" si="122"/>
        <v>-1.1776849829994019E-2</v>
      </c>
      <c r="R826" s="33">
        <f t="shared" si="129"/>
        <v>3.4770179994350798E-4</v>
      </c>
      <c r="S826" s="32">
        <f t="shared" si="126"/>
        <v>7.5652770076458538</v>
      </c>
      <c r="AD826" s="1">
        <f t="shared" si="121"/>
        <v>43187</v>
      </c>
      <c r="AE826">
        <f t="shared" si="123"/>
        <v>-1.1776849829994019E-2</v>
      </c>
      <c r="AF826" s="33">
        <f t="shared" si="128"/>
        <v>3.0602020902226342E-4</v>
      </c>
      <c r="AG826" s="32">
        <f t="shared" si="127"/>
        <v>7.638640354184794</v>
      </c>
    </row>
    <row r="827" spans="2:33" x14ac:dyDescent="0.25">
      <c r="B827" s="1">
        <v>43192</v>
      </c>
      <c r="C827">
        <f>ASURB.MX!H815</f>
        <v>-3.2654022553736449E-5</v>
      </c>
      <c r="D827">
        <f t="shared" si="125"/>
        <v>2.6739819018229891E-4</v>
      </c>
      <c r="E827" s="32">
        <f t="shared" si="124"/>
        <v>8.2267676738926152</v>
      </c>
      <c r="P827" s="1">
        <f t="shared" si="120"/>
        <v>43192</v>
      </c>
      <c r="Q827">
        <f t="shared" si="122"/>
        <v>-3.2654022553736449E-5</v>
      </c>
      <c r="R827" s="33">
        <f t="shared" si="129"/>
        <v>2.2991064908698165E-4</v>
      </c>
      <c r="S827" s="32">
        <f t="shared" si="126"/>
        <v>8.3778151689260909</v>
      </c>
      <c r="AD827" s="1">
        <f t="shared" si="121"/>
        <v>43192</v>
      </c>
      <c r="AE827">
        <f t="shared" si="123"/>
        <v>-3.2654022553736449E-5</v>
      </c>
      <c r="AF827" s="33">
        <f t="shared" si="128"/>
        <v>2.7533978429168871E-4</v>
      </c>
      <c r="AG827" s="32">
        <f t="shared" si="127"/>
        <v>8.1975007711392802</v>
      </c>
    </row>
    <row r="828" spans="2:33" x14ac:dyDescent="0.25">
      <c r="B828" s="1">
        <v>43193</v>
      </c>
      <c r="C828">
        <f>ASURB.MX!H816</f>
        <v>1.4023687532833502E-3</v>
      </c>
      <c r="D828">
        <f t="shared" si="125"/>
        <v>2.267158563018721E-4</v>
      </c>
      <c r="E828" s="32">
        <f t="shared" si="124"/>
        <v>8.3831385967336924</v>
      </c>
      <c r="P828" s="1">
        <f t="shared" si="120"/>
        <v>43193</v>
      </c>
      <c r="Q828">
        <f t="shared" si="122"/>
        <v>1.4023687532833502E-3</v>
      </c>
      <c r="R828" s="33">
        <f t="shared" si="129"/>
        <v>2.6105038704797698E-4</v>
      </c>
      <c r="S828" s="32">
        <f t="shared" si="126"/>
        <v>8.243263557877766</v>
      </c>
      <c r="AD828" s="1">
        <f t="shared" si="121"/>
        <v>43193</v>
      </c>
      <c r="AE828">
        <f t="shared" si="123"/>
        <v>1.4023687532833502E-3</v>
      </c>
      <c r="AF828" s="33">
        <f t="shared" si="128"/>
        <v>2.3870112774714581E-4</v>
      </c>
      <c r="AG828" s="32">
        <f t="shared" si="127"/>
        <v>8.3320593858542829</v>
      </c>
    </row>
    <row r="829" spans="2:33" x14ac:dyDescent="0.25">
      <c r="B829" s="1">
        <v>43194</v>
      </c>
      <c r="C829">
        <f>ASURB.MX!H817</f>
        <v>8.1791188949692107E-3</v>
      </c>
      <c r="D829">
        <f t="shared" si="125"/>
        <v>1.9997720553005809E-4</v>
      </c>
      <c r="E829" s="32">
        <f t="shared" si="124"/>
        <v>8.1827791138224413</v>
      </c>
      <c r="P829" s="1">
        <f t="shared" si="120"/>
        <v>43194</v>
      </c>
      <c r="Q829">
        <f t="shared" si="122"/>
        <v>8.1791188949692107E-3</v>
      </c>
      <c r="R829" s="33">
        <f t="shared" si="129"/>
        <v>1.9984973379863133E-4</v>
      </c>
      <c r="S829" s="32">
        <f t="shared" si="126"/>
        <v>8.1832033737070002</v>
      </c>
      <c r="AD829" s="1">
        <f t="shared" si="121"/>
        <v>43194</v>
      </c>
      <c r="AE829">
        <f t="shared" si="123"/>
        <v>8.1791188949692107E-3</v>
      </c>
      <c r="AF829" s="33">
        <f t="shared" si="128"/>
        <v>2.1223099653542397E-4</v>
      </c>
      <c r="AG829" s="32">
        <f t="shared" si="127"/>
        <v>8.1426221910848273</v>
      </c>
    </row>
    <row r="830" spans="2:33" x14ac:dyDescent="0.25">
      <c r="B830" s="1">
        <v>43195</v>
      </c>
      <c r="C830">
        <f>ASURB.MX!H818</f>
        <v>7.5035140140763453E-3</v>
      </c>
      <c r="D830">
        <f t="shared" si="125"/>
        <v>1.9011158656423308E-4</v>
      </c>
      <c r="E830" s="32">
        <f t="shared" si="124"/>
        <v>8.271743173604527</v>
      </c>
      <c r="P830" s="1">
        <f t="shared" si="120"/>
        <v>43195</v>
      </c>
      <c r="Q830">
        <f t="shared" si="122"/>
        <v>7.5035140140763453E-3</v>
      </c>
      <c r="R830" s="33">
        <f t="shared" si="129"/>
        <v>2.2066171074288732E-4</v>
      </c>
      <c r="S830" s="32">
        <f t="shared" si="126"/>
        <v>8.1637257298016461</v>
      </c>
      <c r="AD830" s="1">
        <f t="shared" si="121"/>
        <v>43195</v>
      </c>
      <c r="AE830">
        <f t="shared" si="123"/>
        <v>7.5035140140763453E-3</v>
      </c>
      <c r="AF830" s="33">
        <f t="shared" si="128"/>
        <v>1.996571706203369E-4</v>
      </c>
      <c r="AG830" s="32">
        <f t="shared" si="127"/>
        <v>8.2369118120703302</v>
      </c>
    </row>
    <row r="831" spans="2:33" x14ac:dyDescent="0.25">
      <c r="B831" s="1">
        <v>43196</v>
      </c>
      <c r="C831">
        <f>ASURB.MX!H819</f>
        <v>-4.8240962452391458E-3</v>
      </c>
      <c r="D831">
        <f t="shared" si="125"/>
        <v>1.8228625026835003E-4</v>
      </c>
      <c r="E831" s="32">
        <f t="shared" si="124"/>
        <v>8.4822654900067924</v>
      </c>
      <c r="P831" s="1">
        <f t="shared" si="120"/>
        <v>43196</v>
      </c>
      <c r="Q831">
        <f t="shared" si="122"/>
        <v>-4.8240962452391458E-3</v>
      </c>
      <c r="R831" s="33">
        <f t="shared" si="129"/>
        <v>1.8762647547502235E-4</v>
      </c>
      <c r="S831" s="32">
        <f t="shared" si="126"/>
        <v>8.4570242444544999</v>
      </c>
      <c r="AD831" s="1">
        <f t="shared" si="121"/>
        <v>43196</v>
      </c>
      <c r="AE831">
        <f t="shared" si="123"/>
        <v>-4.8240962452391458E-3</v>
      </c>
      <c r="AF831" s="33">
        <f t="shared" si="128"/>
        <v>1.8941077302863252E-4</v>
      </c>
      <c r="AG831" s="32">
        <f t="shared" si="127"/>
        <v>8.4487277632720943</v>
      </c>
    </row>
    <row r="832" spans="2:33" x14ac:dyDescent="0.25">
      <c r="B832" s="1">
        <v>43199</v>
      </c>
      <c r="C832">
        <f>ASURB.MX!H820</f>
        <v>2.1897769114519786E-3</v>
      </c>
      <c r="D832">
        <f t="shared" si="125"/>
        <v>1.7309627942281347E-4</v>
      </c>
      <c r="E832" s="32">
        <f t="shared" si="124"/>
        <v>8.6339605332610478</v>
      </c>
      <c r="P832" s="1">
        <f t="shared" si="120"/>
        <v>43199</v>
      </c>
      <c r="Q832">
        <f t="shared" si="122"/>
        <v>2.1897769114519786E-3</v>
      </c>
      <c r="R832" s="33">
        <f t="shared" si="129"/>
        <v>1.9142773200883065E-4</v>
      </c>
      <c r="S832" s="32">
        <f t="shared" si="126"/>
        <v>8.5359509396788624</v>
      </c>
      <c r="AD832" s="1">
        <f t="shared" si="121"/>
        <v>43199</v>
      </c>
      <c r="AE832">
        <f t="shared" si="123"/>
        <v>2.1897769114519786E-3</v>
      </c>
      <c r="AF832" s="33">
        <f t="shared" si="128"/>
        <v>1.7854496280593463E-4</v>
      </c>
      <c r="AG832" s="32">
        <f t="shared" si="127"/>
        <v>8.6038134272502802</v>
      </c>
    </row>
    <row r="833" spans="2:33" x14ac:dyDescent="0.25">
      <c r="B833" s="1">
        <v>43200</v>
      </c>
      <c r="C833">
        <f>ASURB.MX!H821</f>
        <v>6.4322203145510863E-4</v>
      </c>
      <c r="D833">
        <f t="shared" si="125"/>
        <v>1.6476430235354105E-4</v>
      </c>
      <c r="E833" s="32">
        <f t="shared" si="124"/>
        <v>8.7084835065827875</v>
      </c>
      <c r="P833" s="1">
        <f t="shared" si="120"/>
        <v>43200</v>
      </c>
      <c r="Q833">
        <f t="shared" si="122"/>
        <v>6.4322203145510863E-4</v>
      </c>
      <c r="R833" s="33">
        <f t="shared" si="129"/>
        <v>1.7114722579813195E-4</v>
      </c>
      <c r="S833" s="32">
        <f t="shared" si="126"/>
        <v>8.6705689831498933</v>
      </c>
      <c r="AD833" s="1">
        <f t="shared" si="121"/>
        <v>43200</v>
      </c>
      <c r="AE833">
        <f t="shared" si="123"/>
        <v>6.4322203145510863E-4</v>
      </c>
      <c r="AF833" s="33">
        <f t="shared" si="128"/>
        <v>1.6872917657606383E-4</v>
      </c>
      <c r="AG833" s="32">
        <f t="shared" si="127"/>
        <v>8.6847635708292881</v>
      </c>
    </row>
    <row r="834" spans="2:33" x14ac:dyDescent="0.25">
      <c r="B834" s="1">
        <v>43201</v>
      </c>
      <c r="C834">
        <f>ASURB.MX!H822</f>
        <v>4.2664373479372533E-3</v>
      </c>
      <c r="D834">
        <f t="shared" si="125"/>
        <v>1.5870860496163122E-4</v>
      </c>
      <c r="E834" s="32">
        <f t="shared" si="124"/>
        <v>8.6337494644050956</v>
      </c>
      <c r="P834" s="1">
        <f t="shared" si="120"/>
        <v>43201</v>
      </c>
      <c r="Q834">
        <f t="shared" si="122"/>
        <v>4.2664373479372533E-3</v>
      </c>
      <c r="R834" s="33">
        <f t="shared" si="129"/>
        <v>1.7083475439178176E-4</v>
      </c>
      <c r="S834" s="32">
        <f t="shared" si="126"/>
        <v>8.5682635564065706</v>
      </c>
      <c r="AD834" s="1">
        <f t="shared" si="121"/>
        <v>43201</v>
      </c>
      <c r="AE834">
        <f t="shared" si="123"/>
        <v>4.2664373479372533E-3</v>
      </c>
      <c r="AF834" s="33">
        <f t="shared" si="128"/>
        <v>1.6113145981373788E-4</v>
      </c>
      <c r="AG834" s="32">
        <f t="shared" si="127"/>
        <v>8.6203233157314738</v>
      </c>
    </row>
    <row r="835" spans="2:33" x14ac:dyDescent="0.25">
      <c r="B835" s="1">
        <v>43202</v>
      </c>
      <c r="C835">
        <f>ASURB.MX!H823</f>
        <v>9.3036381451034687E-3</v>
      </c>
      <c r="D835">
        <f t="shared" si="125"/>
        <v>1.5684773548371034E-4</v>
      </c>
      <c r="E835" s="32">
        <f t="shared" si="124"/>
        <v>8.2083770282119204</v>
      </c>
      <c r="P835" s="1">
        <f t="shared" si="120"/>
        <v>43202</v>
      </c>
      <c r="Q835">
        <f t="shared" si="122"/>
        <v>9.3036381451034687E-3</v>
      </c>
      <c r="R835" s="33">
        <f t="shared" si="129"/>
        <v>1.6226811935467707E-4</v>
      </c>
      <c r="S835" s="32">
        <f t="shared" si="126"/>
        <v>8.1928366967877846</v>
      </c>
      <c r="AD835" s="1">
        <f t="shared" si="121"/>
        <v>43202</v>
      </c>
      <c r="AE835">
        <f t="shared" si="123"/>
        <v>9.3036381451034687E-3</v>
      </c>
      <c r="AF835" s="33">
        <f t="shared" si="128"/>
        <v>1.5743489343276096E-4</v>
      </c>
      <c r="AG835" s="32">
        <f t="shared" si="127"/>
        <v>8.2066986978632475</v>
      </c>
    </row>
    <row r="836" spans="2:33" x14ac:dyDescent="0.25">
      <c r="B836" s="1">
        <v>43203</v>
      </c>
      <c r="C836">
        <f>ASURB.MX!H824</f>
        <v>1.7105152357076749E-2</v>
      </c>
      <c r="D836">
        <f t="shared" si="125"/>
        <v>1.6389346602808887E-4</v>
      </c>
      <c r="E836" s="32">
        <f t="shared" si="124"/>
        <v>6.9310718412950738</v>
      </c>
      <c r="P836" s="1">
        <f t="shared" si="120"/>
        <v>43203</v>
      </c>
      <c r="Q836">
        <f t="shared" si="122"/>
        <v>1.7105152357076749E-2</v>
      </c>
      <c r="R836" s="33">
        <f t="shared" si="129"/>
        <v>1.7100534030751479E-4</v>
      </c>
      <c r="S836" s="32">
        <f t="shared" si="126"/>
        <v>6.9628385790138108</v>
      </c>
      <c r="AD836" s="1">
        <f t="shared" si="121"/>
        <v>43203</v>
      </c>
      <c r="AE836">
        <f t="shared" si="123"/>
        <v>1.7105152357076749E-2</v>
      </c>
      <c r="AF836" s="33">
        <f t="shared" si="128"/>
        <v>1.617932601094022E-4</v>
      </c>
      <c r="AG836" s="32">
        <f t="shared" si="127"/>
        <v>6.9207955019365563</v>
      </c>
    </row>
    <row r="837" spans="2:33" x14ac:dyDescent="0.25">
      <c r="B837" s="1">
        <v>43206</v>
      </c>
      <c r="C837">
        <f>ASURB.MX!H825</f>
        <v>3.9204340745870635E-3</v>
      </c>
      <c r="D837">
        <f t="shared" si="125"/>
        <v>1.935212380081784E-4</v>
      </c>
      <c r="E837" s="32">
        <f t="shared" si="124"/>
        <v>8.4707015032965725</v>
      </c>
      <c r="P837" s="1">
        <f t="shared" si="120"/>
        <v>43206</v>
      </c>
      <c r="Q837">
        <f t="shared" si="122"/>
        <v>3.9204340745870635E-3</v>
      </c>
      <c r="R837" s="33">
        <f t="shared" si="129"/>
        <v>1.961928936402678E-4</v>
      </c>
      <c r="S837" s="32">
        <f t="shared" si="126"/>
        <v>8.4580719661905128</v>
      </c>
      <c r="AD837" s="1">
        <f t="shared" si="121"/>
        <v>43206</v>
      </c>
      <c r="AE837">
        <f t="shared" si="123"/>
        <v>3.9204340745870635E-3</v>
      </c>
      <c r="AF837" s="33">
        <f t="shared" si="128"/>
        <v>1.8621381995526998E-4</v>
      </c>
      <c r="AG837" s="32">
        <f t="shared" si="127"/>
        <v>8.5060765073120503</v>
      </c>
    </row>
    <row r="838" spans="2:33" x14ac:dyDescent="0.25">
      <c r="B838" s="1">
        <v>43207</v>
      </c>
      <c r="C838">
        <f>ASURB.MX!H826</f>
        <v>1.6782783343669783E-2</v>
      </c>
      <c r="D838">
        <f t="shared" si="125"/>
        <v>1.7958911620527237E-4</v>
      </c>
      <c r="E838" s="32">
        <f t="shared" si="124"/>
        <v>7.0564710388944496</v>
      </c>
      <c r="P838" s="1">
        <f t="shared" si="120"/>
        <v>43207</v>
      </c>
      <c r="Q838">
        <f t="shared" si="122"/>
        <v>1.6782783343669783E-2</v>
      </c>
      <c r="R838" s="33">
        <f t="shared" si="129"/>
        <v>1.6399788648357135E-4</v>
      </c>
      <c r="S838" s="32">
        <f t="shared" si="126"/>
        <v>6.9981847817480114</v>
      </c>
      <c r="AD838" s="1">
        <f t="shared" si="121"/>
        <v>43207</v>
      </c>
      <c r="AE838">
        <f t="shared" si="123"/>
        <v>1.6782783343669783E-2</v>
      </c>
      <c r="AF838" s="33">
        <f t="shared" si="128"/>
        <v>1.754026478500032E-4</v>
      </c>
      <c r="AG838" s="32">
        <f t="shared" si="127"/>
        <v>7.0426249861827142</v>
      </c>
    </row>
    <row r="839" spans="2:33" x14ac:dyDescent="0.25">
      <c r="B839" s="1">
        <v>43208</v>
      </c>
      <c r="C839">
        <f>ASURB.MX!H827</f>
        <v>-2.5683889445499877E-3</v>
      </c>
      <c r="D839">
        <f t="shared" si="125"/>
        <v>2.0260588511735321E-4</v>
      </c>
      <c r="E839" s="32">
        <f t="shared" si="124"/>
        <v>8.4716890333288362</v>
      </c>
      <c r="P839" s="1">
        <f t="shared" si="120"/>
        <v>43208</v>
      </c>
      <c r="Q839">
        <f t="shared" si="122"/>
        <v>-2.5683889445499877E-3</v>
      </c>
      <c r="R839" s="33">
        <f t="shared" si="129"/>
        <v>2.1252704370618064E-4</v>
      </c>
      <c r="S839" s="32">
        <f t="shared" si="126"/>
        <v>8.4254023373785358</v>
      </c>
      <c r="AD839" s="1">
        <f t="shared" si="121"/>
        <v>43208</v>
      </c>
      <c r="AE839">
        <f t="shared" si="123"/>
        <v>-2.5683889445499877E-3</v>
      </c>
      <c r="AF839" s="33">
        <f t="shared" si="128"/>
        <v>1.9499478327174042E-4</v>
      </c>
      <c r="AG839" s="32">
        <f t="shared" si="127"/>
        <v>8.5087080175903829</v>
      </c>
    </row>
    <row r="840" spans="2:33" x14ac:dyDescent="0.25">
      <c r="B840" s="1">
        <v>43209</v>
      </c>
      <c r="C840">
        <f>ASURB.MX!H828</f>
        <v>1.4990617482906273E-3</v>
      </c>
      <c r="D840">
        <f t="shared" si="125"/>
        <v>1.8455053565035663E-4</v>
      </c>
      <c r="E840" s="32">
        <f t="shared" si="124"/>
        <v>8.5854106906535232</v>
      </c>
      <c r="P840" s="1">
        <f t="shared" si="120"/>
        <v>43209</v>
      </c>
      <c r="Q840">
        <f t="shared" si="122"/>
        <v>1.4990617482906273E-3</v>
      </c>
      <c r="R840" s="33">
        <f t="shared" si="129"/>
        <v>1.6036201727068829E-4</v>
      </c>
      <c r="S840" s="32">
        <f t="shared" si="126"/>
        <v>8.7240634837422455</v>
      </c>
      <c r="AD840" s="1">
        <f t="shared" si="121"/>
        <v>43209</v>
      </c>
      <c r="AE840">
        <f t="shared" si="123"/>
        <v>1.4990617482906273E-3</v>
      </c>
      <c r="AF840" s="33">
        <f t="shared" si="128"/>
        <v>1.8089038840596013E-4</v>
      </c>
      <c r="AG840" s="32">
        <f t="shared" si="127"/>
        <v>8.6051963829216547</v>
      </c>
    </row>
    <row r="841" spans="2:33" x14ac:dyDescent="0.25">
      <c r="B841" s="1">
        <v>43210</v>
      </c>
      <c r="C841">
        <f>ASURB.MX!H829</f>
        <v>-2.050233773811307E-3</v>
      </c>
      <c r="D841">
        <f t="shared" si="125"/>
        <v>1.7205107350601632E-4</v>
      </c>
      <c r="E841" s="32">
        <f t="shared" si="124"/>
        <v>8.6432877285244647</v>
      </c>
      <c r="P841" s="1">
        <f t="shared" si="120"/>
        <v>43210</v>
      </c>
      <c r="Q841">
        <f t="shared" si="122"/>
        <v>-2.050233773811307E-3</v>
      </c>
      <c r="R841" s="33">
        <f t="shared" si="129"/>
        <v>1.8165271488029149E-4</v>
      </c>
      <c r="S841" s="32">
        <f t="shared" si="126"/>
        <v>8.5902737727915266</v>
      </c>
      <c r="AD841" s="1">
        <f t="shared" si="121"/>
        <v>43210</v>
      </c>
      <c r="AE841">
        <f t="shared" si="123"/>
        <v>-2.050233773811307E-3</v>
      </c>
      <c r="AF841" s="33">
        <f t="shared" si="128"/>
        <v>1.7017387171696302E-4</v>
      </c>
      <c r="AG841" s="32">
        <f t="shared" si="127"/>
        <v>8.6539889056778456</v>
      </c>
    </row>
    <row r="842" spans="2:33" x14ac:dyDescent="0.25">
      <c r="B842" s="1">
        <v>43213</v>
      </c>
      <c r="C842">
        <f>ASURB.MX!H830</f>
        <v>2.127603516801652E-2</v>
      </c>
      <c r="D842">
        <f t="shared" si="125"/>
        <v>1.6399955236315897E-4</v>
      </c>
      <c r="E842" s="32">
        <f t="shared" si="124"/>
        <v>5.9554583960225873</v>
      </c>
      <c r="P842" s="1">
        <f t="shared" si="120"/>
        <v>43213</v>
      </c>
      <c r="Q842">
        <f t="shared" si="122"/>
        <v>2.127603516801652E-2</v>
      </c>
      <c r="R842" s="33">
        <f t="shared" si="129"/>
        <v>1.553555067526717E-4</v>
      </c>
      <c r="S842" s="32">
        <f t="shared" si="126"/>
        <v>5.8560279669643229</v>
      </c>
      <c r="AD842" s="1">
        <f t="shared" si="121"/>
        <v>43213</v>
      </c>
      <c r="AE842">
        <f t="shared" si="123"/>
        <v>2.127603516801652E-2</v>
      </c>
      <c r="AF842" s="33">
        <f t="shared" si="128"/>
        <v>1.6257402728809666E-4</v>
      </c>
      <c r="AG842" s="32">
        <f t="shared" si="127"/>
        <v>5.9399860209261686</v>
      </c>
    </row>
    <row r="843" spans="2:33" x14ac:dyDescent="0.25">
      <c r="B843" s="1">
        <v>43214</v>
      </c>
      <c r="C843">
        <f>ASURB.MX!H831</f>
        <v>-1.0672412401764073E-2</v>
      </c>
      <c r="D843">
        <f t="shared" si="125"/>
        <v>2.1298207215672267E-4</v>
      </c>
      <c r="E843" s="32">
        <f t="shared" si="124"/>
        <v>7.9195139533725518</v>
      </c>
      <c r="P843" s="1">
        <f t="shared" si="120"/>
        <v>43214</v>
      </c>
      <c r="Q843">
        <f t="shared" si="122"/>
        <v>-1.0672412401764073E-2</v>
      </c>
      <c r="R843" s="33">
        <f t="shared" si="129"/>
        <v>2.2800109694881199E-4</v>
      </c>
      <c r="S843" s="32">
        <f t="shared" si="126"/>
        <v>7.8865994227511056</v>
      </c>
      <c r="AD843" s="1">
        <f t="shared" si="121"/>
        <v>43214</v>
      </c>
      <c r="AE843">
        <f t="shared" si="123"/>
        <v>-1.0672412401764073E-2</v>
      </c>
      <c r="AF843" s="33">
        <f t="shared" si="128"/>
        <v>2.0329158692480956E-4</v>
      </c>
      <c r="AG843" s="32">
        <f t="shared" si="127"/>
        <v>7.9405883542551452</v>
      </c>
    </row>
    <row r="844" spans="2:33" x14ac:dyDescent="0.25">
      <c r="B844" s="1">
        <v>43215</v>
      </c>
      <c r="C844">
        <f>ASURB.MX!H832</f>
        <v>6.6760853990915177E-3</v>
      </c>
      <c r="D844">
        <f t="shared" si="125"/>
        <v>2.0442848082431048E-4</v>
      </c>
      <c r="E844" s="32">
        <f t="shared" si="124"/>
        <v>8.2772693433691611</v>
      </c>
      <c r="P844" s="1">
        <f t="shared" si="120"/>
        <v>43215</v>
      </c>
      <c r="Q844">
        <f t="shared" si="122"/>
        <v>6.6760853990915177E-3</v>
      </c>
      <c r="R844" s="33">
        <f t="shared" si="129"/>
        <v>1.7215274153479425E-4</v>
      </c>
      <c r="S844" s="32">
        <f t="shared" si="126"/>
        <v>8.4082297705078926</v>
      </c>
      <c r="AD844" s="1">
        <f t="shared" si="121"/>
        <v>43215</v>
      </c>
      <c r="AE844">
        <f t="shared" si="123"/>
        <v>6.6760853990915177E-3</v>
      </c>
      <c r="AF844" s="33">
        <f t="shared" si="128"/>
        <v>1.9799665287319865E-4</v>
      </c>
      <c r="AG844" s="32">
        <f t="shared" si="127"/>
        <v>8.3021550295061211</v>
      </c>
    </row>
    <row r="845" spans="2:33" x14ac:dyDescent="0.25">
      <c r="B845" s="1">
        <v>43216</v>
      </c>
      <c r="C845">
        <f>ASURB.MX!H833</f>
        <v>-2.3813251240885351E-3</v>
      </c>
      <c r="D845">
        <f t="shared" si="125"/>
        <v>1.9035874140438936E-4</v>
      </c>
      <c r="E845" s="32">
        <f t="shared" si="124"/>
        <v>8.5368105608335831</v>
      </c>
      <c r="P845" s="1">
        <f t="shared" si="120"/>
        <v>43216</v>
      </c>
      <c r="Q845">
        <f t="shared" si="122"/>
        <v>-2.3813251240885351E-3</v>
      </c>
      <c r="R845" s="33">
        <f t="shared" si="129"/>
        <v>1.9708815610056438E-4</v>
      </c>
      <c r="S845" s="32">
        <f t="shared" si="126"/>
        <v>8.5030869852600457</v>
      </c>
      <c r="AD845" s="1">
        <f t="shared" si="121"/>
        <v>43216</v>
      </c>
      <c r="AE845">
        <f t="shared" si="123"/>
        <v>-2.3813251240885351E-3</v>
      </c>
      <c r="AF845" s="33">
        <f t="shared" si="128"/>
        <v>1.8699193953237482E-4</v>
      </c>
      <c r="AG845" s="32">
        <f t="shared" si="127"/>
        <v>8.5541190900580695</v>
      </c>
    </row>
    <row r="846" spans="2:33" x14ac:dyDescent="0.25">
      <c r="B846" s="1">
        <v>43217</v>
      </c>
      <c r="C846">
        <f>ASURB.MX!H834</f>
        <v>6.557575586960733E-3</v>
      </c>
      <c r="D846">
        <f t="shared" si="125"/>
        <v>1.7631721708928971E-4</v>
      </c>
      <c r="E846" s="32">
        <f t="shared" si="124"/>
        <v>8.3993369979319308</v>
      </c>
      <c r="P846" s="1">
        <f t="shared" si="120"/>
        <v>43217</v>
      </c>
      <c r="Q846">
        <f t="shared" si="122"/>
        <v>6.557575586960733E-3</v>
      </c>
      <c r="R846" s="33">
        <f t="shared" si="129"/>
        <v>1.6333136189934698E-4</v>
      </c>
      <c r="S846" s="32">
        <f t="shared" si="126"/>
        <v>8.4564500361137149</v>
      </c>
      <c r="AD846" s="1">
        <f t="shared" si="121"/>
        <v>43217</v>
      </c>
      <c r="AE846">
        <f t="shared" si="123"/>
        <v>6.557575586960733E-3</v>
      </c>
      <c r="AF846" s="33">
        <f t="shared" si="128"/>
        <v>1.7496885121594699E-4</v>
      </c>
      <c r="AG846" s="32">
        <f t="shared" si="127"/>
        <v>8.4051342902923363</v>
      </c>
    </row>
    <row r="847" spans="2:33" x14ac:dyDescent="0.25">
      <c r="B847" s="1">
        <v>43220</v>
      </c>
      <c r="C847">
        <f>ASURB.MX!H835</f>
        <v>8.3599429057172967E-3</v>
      </c>
      <c r="D847">
        <f t="shared" si="125"/>
        <v>1.7152800278039226E-4</v>
      </c>
      <c r="E847" s="32">
        <f t="shared" si="124"/>
        <v>8.2633165845350707</v>
      </c>
      <c r="P847" s="1">
        <f t="shared" ref="P847:P910" si="130">B847</f>
        <v>43220</v>
      </c>
      <c r="Q847">
        <f t="shared" si="122"/>
        <v>8.3599429057172967E-3</v>
      </c>
      <c r="R847" s="33">
        <f t="shared" si="129"/>
        <v>1.7925332919570275E-4</v>
      </c>
      <c r="S847" s="32">
        <f t="shared" si="126"/>
        <v>8.2368229332147624</v>
      </c>
      <c r="AD847" s="1">
        <f t="shared" ref="AD847:AD910" si="131">P847</f>
        <v>43220</v>
      </c>
      <c r="AE847">
        <f t="shared" si="123"/>
        <v>8.3599429057172967E-3</v>
      </c>
      <c r="AF847" s="33">
        <f t="shared" si="128"/>
        <v>1.7006602350146905E-4</v>
      </c>
      <c r="AG847" s="32">
        <f t="shared" si="127"/>
        <v>8.2683737461624638</v>
      </c>
    </row>
    <row r="848" spans="2:33" x14ac:dyDescent="0.25">
      <c r="B848" s="1">
        <v>43222</v>
      </c>
      <c r="C848">
        <f>ASURB.MX!H836</f>
        <v>-8.7498297366544828E-3</v>
      </c>
      <c r="D848">
        <f t="shared" si="125"/>
        <v>1.7160897534992589E-4</v>
      </c>
      <c r="E848" s="32">
        <f t="shared" si="124"/>
        <v>8.2241643511943234</v>
      </c>
      <c r="P848" s="1">
        <f t="shared" si="130"/>
        <v>43222</v>
      </c>
      <c r="Q848">
        <f t="shared" ref="Q848:Q911" si="132">C848</f>
        <v>-8.7498297366544828E-3</v>
      </c>
      <c r="R848" s="33">
        <f t="shared" si="129"/>
        <v>1.660408308350074E-4</v>
      </c>
      <c r="S848" s="32">
        <f t="shared" si="126"/>
        <v>8.2421883141525356</v>
      </c>
      <c r="AD848" s="1">
        <f t="shared" si="131"/>
        <v>43222</v>
      </c>
      <c r="AE848">
        <f t="shared" ref="AE848:AE911" si="133">Q848</f>
        <v>-8.7498297366544828E-3</v>
      </c>
      <c r="AF848" s="33">
        <f t="shared" si="128"/>
        <v>1.6926961344298399E-4</v>
      </c>
      <c r="AG848" s="32">
        <f t="shared" si="127"/>
        <v>8.2317244190094243</v>
      </c>
    </row>
    <row r="849" spans="2:33" x14ac:dyDescent="0.25">
      <c r="B849" s="1">
        <v>43223</v>
      </c>
      <c r="C849">
        <f>ASURB.MX!H837</f>
        <v>-1.7946510827208353E-2</v>
      </c>
      <c r="D849">
        <f t="shared" si="125"/>
        <v>1.7247069445227602E-4</v>
      </c>
      <c r="E849" s="32">
        <f t="shared" ref="E849:E912" si="134">-LN(D849)-(C849^2)/D849</f>
        <v>6.7978514725417263</v>
      </c>
      <c r="P849" s="1">
        <f t="shared" si="130"/>
        <v>43223</v>
      </c>
      <c r="Q849">
        <f t="shared" si="132"/>
        <v>-1.7946510827208353E-2</v>
      </c>
      <c r="R849" s="33">
        <f t="shared" si="129"/>
        <v>1.7450934796516362E-4</v>
      </c>
      <c r="S849" s="32">
        <f t="shared" si="126"/>
        <v>6.8079162127029216</v>
      </c>
      <c r="AD849" s="1">
        <f t="shared" si="131"/>
        <v>43223</v>
      </c>
      <c r="AE849">
        <f t="shared" si="133"/>
        <v>-1.7946510827208353E-2</v>
      </c>
      <c r="AF849" s="33">
        <f t="shared" si="128"/>
        <v>1.693777950586464E-4</v>
      </c>
      <c r="AG849" s="32">
        <f t="shared" si="127"/>
        <v>6.7818471389413748</v>
      </c>
    </row>
    <row r="850" spans="2:33" x14ac:dyDescent="0.25">
      <c r="B850" s="1">
        <v>43224</v>
      </c>
      <c r="C850">
        <f>ASURB.MX!H838</f>
        <v>-1.0498618976310449E-2</v>
      </c>
      <c r="D850">
        <f t="shared" ref="D850:D913" si="135">$H$14+(C849^2)*$I$14+$J$14*(D849)</f>
        <v>2.0278102646773433E-4</v>
      </c>
      <c r="E850" s="32">
        <f t="shared" si="134"/>
        <v>7.9598369381471263</v>
      </c>
      <c r="P850" s="1">
        <f t="shared" si="130"/>
        <v>43224</v>
      </c>
      <c r="Q850">
        <f t="shared" si="132"/>
        <v>-1.0498618976310449E-2</v>
      </c>
      <c r="R850" s="33">
        <f t="shared" si="129"/>
        <v>2.0271847902046691E-4</v>
      </c>
      <c r="S850" s="32">
        <f t="shared" ref="S850:S913" si="136">-LN(R850)-((Q850^2)/R850)</f>
        <v>7.9599777261422693</v>
      </c>
      <c r="AD850" s="1">
        <f t="shared" si="131"/>
        <v>43224</v>
      </c>
      <c r="AE850">
        <f t="shared" si="133"/>
        <v>-1.0498618976310449E-2</v>
      </c>
      <c r="AF850" s="33">
        <f t="shared" si="128"/>
        <v>1.9477674230438091E-4</v>
      </c>
      <c r="AG850" s="32">
        <f t="shared" ref="AG850:AG913" si="137">-LN(AF850)-((AE850^2)/AF850)</f>
        <v>7.9777727803160374</v>
      </c>
    </row>
    <row r="851" spans="2:33" x14ac:dyDescent="0.25">
      <c r="B851" s="1">
        <v>43227</v>
      </c>
      <c r="C851">
        <f>ASURB.MX!H839</f>
        <v>-5.6011994882660503E-3</v>
      </c>
      <c r="D851">
        <f t="shared" si="135"/>
        <v>1.9721842287677888E-4</v>
      </c>
      <c r="E851" s="32">
        <f t="shared" si="134"/>
        <v>8.3721190578899307</v>
      </c>
      <c r="P851" s="1">
        <f t="shared" si="130"/>
        <v>43227</v>
      </c>
      <c r="Q851">
        <f t="shared" si="132"/>
        <v>-5.6011994882660503E-3</v>
      </c>
      <c r="R851" s="33">
        <f t="shared" si="129"/>
        <v>1.7987020061805071E-4</v>
      </c>
      <c r="S851" s="32">
        <f t="shared" si="136"/>
        <v>8.4488524323272465</v>
      </c>
      <c r="AD851" s="1">
        <f t="shared" si="131"/>
        <v>43227</v>
      </c>
      <c r="AE851">
        <f t="shared" si="133"/>
        <v>-5.6011994882660503E-3</v>
      </c>
      <c r="AF851" s="33">
        <f t="shared" ref="AF851:AF914" si="138">$AJ$14+$AK$14*(AE850^2)+$AL$14*(AE849^2)+$AM$14*(AF850)</f>
        <v>1.9141841532356027E-4</v>
      </c>
      <c r="AG851" s="32">
        <f t="shared" si="137"/>
        <v>8.3971490921239571</v>
      </c>
    </row>
    <row r="852" spans="2:33" x14ac:dyDescent="0.25">
      <c r="B852" s="1">
        <v>43228</v>
      </c>
      <c r="C852">
        <f>ASURB.MX!H840</f>
        <v>3.5365216068931435E-2</v>
      </c>
      <c r="D852">
        <f t="shared" si="135"/>
        <v>1.8397922302187372E-4</v>
      </c>
      <c r="E852" s="32">
        <f t="shared" si="134"/>
        <v>1.80264560348897</v>
      </c>
      <c r="P852" s="1">
        <f t="shared" si="130"/>
        <v>43228</v>
      </c>
      <c r="Q852">
        <f t="shared" si="132"/>
        <v>3.5365216068931435E-2</v>
      </c>
      <c r="R852" s="33">
        <f t="shared" ref="R852:R915" si="139">$V$14+$W$14*(Q851^2)+$X$14*(R851)+$Y$14*(R850)</f>
        <v>1.8211883888380199E-4</v>
      </c>
      <c r="S852" s="32">
        <f t="shared" si="136"/>
        <v>1.7433655006763527</v>
      </c>
      <c r="AD852" s="1">
        <f t="shared" si="131"/>
        <v>43228</v>
      </c>
      <c r="AE852">
        <f t="shared" si="133"/>
        <v>3.5365216068931435E-2</v>
      </c>
      <c r="AF852" s="33">
        <f t="shared" si="138"/>
        <v>1.8084203000789251E-4</v>
      </c>
      <c r="AG852" s="32">
        <f t="shared" si="137"/>
        <v>1.7019141633993407</v>
      </c>
    </row>
    <row r="853" spans="2:33" x14ac:dyDescent="0.25">
      <c r="B853" s="1">
        <v>43229</v>
      </c>
      <c r="C853">
        <f>ASURB.MX!H841</f>
        <v>-1.8410701658038542E-2</v>
      </c>
      <c r="D853">
        <f t="shared" si="135"/>
        <v>3.228938734633793E-4</v>
      </c>
      <c r="E853" s="32">
        <f t="shared" si="134"/>
        <v>6.9884489573006148</v>
      </c>
      <c r="P853" s="1">
        <f t="shared" si="130"/>
        <v>43229</v>
      </c>
      <c r="Q853">
        <f t="shared" si="132"/>
        <v>-1.8410701658038542E-2</v>
      </c>
      <c r="R853" s="33">
        <f t="shared" si="139"/>
        <v>3.4205677580002067E-4</v>
      </c>
      <c r="S853" s="32">
        <f t="shared" si="136"/>
        <v>6.9896049499964708</v>
      </c>
      <c r="AD853" s="1">
        <f t="shared" si="131"/>
        <v>43229</v>
      </c>
      <c r="AE853">
        <f t="shared" si="133"/>
        <v>-1.8410701658038542E-2</v>
      </c>
      <c r="AF853" s="33">
        <f t="shared" si="138"/>
        <v>2.988911862269827E-4</v>
      </c>
      <c r="AG853" s="32">
        <f t="shared" si="137"/>
        <v>6.9813930684968977</v>
      </c>
    </row>
    <row r="854" spans="2:33" x14ac:dyDescent="0.25">
      <c r="B854" s="1">
        <v>43230</v>
      </c>
      <c r="C854">
        <f>ASURB.MX!H842</f>
        <v>1.3756949026944647E-2</v>
      </c>
      <c r="D854">
        <f t="shared" si="135"/>
        <v>3.0457189948679013E-4</v>
      </c>
      <c r="E854" s="32">
        <f t="shared" si="134"/>
        <v>7.4752274480910899</v>
      </c>
      <c r="P854" s="1">
        <f t="shared" si="130"/>
        <v>43230</v>
      </c>
      <c r="Q854">
        <f t="shared" si="132"/>
        <v>1.3756949026944647E-2</v>
      </c>
      <c r="R854" s="33">
        <f t="shared" si="139"/>
        <v>2.2844624237894812E-4</v>
      </c>
      <c r="S854" s="32">
        <f t="shared" si="136"/>
        <v>7.5557712077458232</v>
      </c>
      <c r="AD854" s="1">
        <f t="shared" si="131"/>
        <v>43230</v>
      </c>
      <c r="AE854">
        <f t="shared" si="133"/>
        <v>1.3756949026944647E-2</v>
      </c>
      <c r="AF854" s="33">
        <f t="shared" si="138"/>
        <v>2.9080262037924445E-4</v>
      </c>
      <c r="AG854" s="32">
        <f t="shared" si="137"/>
        <v>7.4920682044614555</v>
      </c>
    </row>
    <row r="855" spans="2:33" x14ac:dyDescent="0.25">
      <c r="B855" s="1">
        <v>43231</v>
      </c>
      <c r="C855">
        <f>ASURB.MX!H843</f>
        <v>-4.4941059780611217E-3</v>
      </c>
      <c r="D855">
        <f t="shared" si="135"/>
        <v>2.7428966832139897E-4</v>
      </c>
      <c r="E855" s="32">
        <f t="shared" si="134"/>
        <v>8.1276920337737479</v>
      </c>
      <c r="P855" s="1">
        <f t="shared" si="130"/>
        <v>43231</v>
      </c>
      <c r="Q855">
        <f t="shared" si="132"/>
        <v>-4.4941059780611217E-3</v>
      </c>
      <c r="R855" s="33">
        <f t="shared" si="139"/>
        <v>2.8457299945795029E-4</v>
      </c>
      <c r="S855" s="32">
        <f t="shared" si="136"/>
        <v>8.0935477871800963</v>
      </c>
      <c r="AD855" s="1">
        <f t="shared" si="131"/>
        <v>43231</v>
      </c>
      <c r="AE855">
        <f t="shared" si="133"/>
        <v>-4.4941059780611217E-3</v>
      </c>
      <c r="AF855" s="33">
        <f t="shared" si="138"/>
        <v>2.6947560784599818E-4</v>
      </c>
      <c r="AG855" s="32">
        <f t="shared" si="137"/>
        <v>8.1440834534882711</v>
      </c>
    </row>
    <row r="856" spans="2:33" x14ac:dyDescent="0.25">
      <c r="B856" s="1">
        <v>43234</v>
      </c>
      <c r="C856">
        <f>ASURB.MX!H844</f>
        <v>4.3136063432951651E-3</v>
      </c>
      <c r="D856">
        <f t="shared" si="135"/>
        <v>2.3373192205337017E-4</v>
      </c>
      <c r="E856" s="32">
        <f t="shared" si="134"/>
        <v>8.2817265814140644</v>
      </c>
      <c r="P856" s="1">
        <f t="shared" si="130"/>
        <v>43234</v>
      </c>
      <c r="Q856">
        <f t="shared" si="132"/>
        <v>4.3136063432951651E-3</v>
      </c>
      <c r="R856" s="33">
        <f t="shared" si="139"/>
        <v>2.0367357329475179E-4</v>
      </c>
      <c r="S856" s="32">
        <f t="shared" si="136"/>
        <v>8.4076340287675198</v>
      </c>
      <c r="AD856" s="1">
        <f t="shared" si="131"/>
        <v>43234</v>
      </c>
      <c r="AE856">
        <f t="shared" si="133"/>
        <v>4.3136063432951651E-3</v>
      </c>
      <c r="AF856" s="33">
        <f t="shared" si="138"/>
        <v>2.3651482475453171E-4</v>
      </c>
      <c r="AG856" s="32">
        <f t="shared" si="137"/>
        <v>8.2708272224418593</v>
      </c>
    </row>
    <row r="857" spans="2:33" x14ac:dyDescent="0.25">
      <c r="B857" s="1">
        <v>43235</v>
      </c>
      <c r="C857">
        <f>ASURB.MX!H845</f>
        <v>1.5115557042732404E-2</v>
      </c>
      <c r="D857">
        <f t="shared" si="135"/>
        <v>2.0664523464803132E-4</v>
      </c>
      <c r="E857" s="32">
        <f t="shared" si="134"/>
        <v>7.3788437161100502</v>
      </c>
      <c r="P857" s="1">
        <f t="shared" si="130"/>
        <v>43235</v>
      </c>
      <c r="Q857">
        <f t="shared" si="132"/>
        <v>1.5115557042732404E-2</v>
      </c>
      <c r="R857" s="33">
        <f t="shared" si="139"/>
        <v>2.2699320964612E-4</v>
      </c>
      <c r="S857" s="32">
        <f t="shared" si="136"/>
        <v>7.3840402361267756</v>
      </c>
      <c r="AD857" s="1">
        <f t="shared" si="131"/>
        <v>43235</v>
      </c>
      <c r="AE857">
        <f t="shared" si="133"/>
        <v>1.5115557042732404E-2</v>
      </c>
      <c r="AF857" s="33">
        <f t="shared" si="138"/>
        <v>2.1235551160649202E-4</v>
      </c>
      <c r="AG857" s="32">
        <f t="shared" si="137"/>
        <v>7.3813168668092741</v>
      </c>
    </row>
    <row r="858" spans="2:33" x14ac:dyDescent="0.25">
      <c r="B858" s="1">
        <v>43236</v>
      </c>
      <c r="C858">
        <f>ASURB.MX!H846</f>
        <v>7.1125395406329767E-4</v>
      </c>
      <c r="D858">
        <f t="shared" si="135"/>
        <v>2.1410521686004028E-4</v>
      </c>
      <c r="E858" s="32">
        <f t="shared" si="134"/>
        <v>8.446680222446199</v>
      </c>
      <c r="P858" s="1">
        <f t="shared" si="130"/>
        <v>43236</v>
      </c>
      <c r="Q858">
        <f t="shared" si="132"/>
        <v>7.1125395406329767E-4</v>
      </c>
      <c r="R858" s="33">
        <f t="shared" si="139"/>
        <v>2.1457618067867646E-4</v>
      </c>
      <c r="S858" s="32">
        <f t="shared" si="136"/>
        <v>8.4444881401628784</v>
      </c>
      <c r="AD858" s="1">
        <f t="shared" si="131"/>
        <v>43236</v>
      </c>
      <c r="AE858">
        <f t="shared" si="133"/>
        <v>7.1125395406329767E-4</v>
      </c>
      <c r="AF858" s="33">
        <f t="shared" si="138"/>
        <v>2.1641174267379449E-4</v>
      </c>
      <c r="AG858" s="32">
        <f t="shared" si="137"/>
        <v>8.4359901575131815</v>
      </c>
    </row>
    <row r="859" spans="2:33" x14ac:dyDescent="0.25">
      <c r="B859" s="1">
        <v>43237</v>
      </c>
      <c r="C859">
        <f>ASURB.MX!H847</f>
        <v>-1.4954448948198588E-2</v>
      </c>
      <c r="D859">
        <f t="shared" si="135"/>
        <v>1.914380662570951E-4</v>
      </c>
      <c r="E859" s="32">
        <f t="shared" si="134"/>
        <v>7.3927587816971689</v>
      </c>
      <c r="P859" s="1">
        <f t="shared" si="130"/>
        <v>43237</v>
      </c>
      <c r="Q859">
        <f t="shared" si="132"/>
        <v>-1.4954448948198588E-2</v>
      </c>
      <c r="R859" s="33">
        <f t="shared" si="139"/>
        <v>1.9400861628792739E-4</v>
      </c>
      <c r="S859" s="32">
        <f t="shared" si="136"/>
        <v>7.3948986495951203</v>
      </c>
      <c r="AD859" s="1">
        <f t="shared" si="131"/>
        <v>43237</v>
      </c>
      <c r="AE859">
        <f t="shared" si="133"/>
        <v>-1.4954448948198588E-2</v>
      </c>
      <c r="AF859" s="33">
        <f t="shared" si="138"/>
        <v>1.9585373868330916E-4</v>
      </c>
      <c r="AG859" s="32">
        <f t="shared" si="137"/>
        <v>7.3962926544657313</v>
      </c>
    </row>
    <row r="860" spans="2:33" x14ac:dyDescent="0.25">
      <c r="B860" s="1">
        <v>43238</v>
      </c>
      <c r="C860">
        <f>ASURB.MX!H848</f>
        <v>-1.0095243554254309E-2</v>
      </c>
      <c r="D860">
        <f t="shared" si="135"/>
        <v>2.0343443473457446E-4</v>
      </c>
      <c r="E860" s="32">
        <f t="shared" si="134"/>
        <v>7.9991997735954081</v>
      </c>
      <c r="P860" s="1">
        <f t="shared" si="130"/>
        <v>43238</v>
      </c>
      <c r="Q860">
        <f t="shared" si="132"/>
        <v>-1.0095243554254309E-2</v>
      </c>
      <c r="R860" s="33">
        <f t="shared" si="139"/>
        <v>2.169623469480332E-4</v>
      </c>
      <c r="S860" s="32">
        <f t="shared" si="136"/>
        <v>7.9660557255906452</v>
      </c>
      <c r="AD860" s="1">
        <f t="shared" si="131"/>
        <v>43238</v>
      </c>
      <c r="AE860">
        <f t="shared" si="133"/>
        <v>-1.0095243554254309E-2</v>
      </c>
      <c r="AF860" s="33">
        <f t="shared" si="138"/>
        <v>2.0389888335797161E-4</v>
      </c>
      <c r="AG860" s="32">
        <f t="shared" si="137"/>
        <v>7.9980604590928825</v>
      </c>
    </row>
    <row r="861" spans="2:33" x14ac:dyDescent="0.25">
      <c r="B861" s="1">
        <v>43241</v>
      </c>
      <c r="C861">
        <f>ASURB.MX!H849</f>
        <v>-1.3679136705253879E-3</v>
      </c>
      <c r="D861">
        <f t="shared" si="135"/>
        <v>1.9664549019741167E-4</v>
      </c>
      <c r="E861" s="32">
        <f t="shared" si="134"/>
        <v>8.5245924536000022</v>
      </c>
      <c r="P861" s="1">
        <f t="shared" si="130"/>
        <v>43241</v>
      </c>
      <c r="Q861">
        <f t="shared" si="132"/>
        <v>-1.3679136705253879E-3</v>
      </c>
      <c r="R861" s="33">
        <f t="shared" si="139"/>
        <v>1.9056267460645484E-4</v>
      </c>
      <c r="S861" s="32">
        <f t="shared" si="136"/>
        <v>8.5557101393063171</v>
      </c>
      <c r="AD861" s="1">
        <f t="shared" si="131"/>
        <v>43241</v>
      </c>
      <c r="AE861">
        <f t="shared" si="133"/>
        <v>-1.3679136705253879E-3</v>
      </c>
      <c r="AF861" s="33">
        <f t="shared" si="138"/>
        <v>1.9720260354071496E-4</v>
      </c>
      <c r="AG861" s="32">
        <f t="shared" si="137"/>
        <v>8.5217902566201076</v>
      </c>
    </row>
    <row r="862" spans="2:33" x14ac:dyDescent="0.25">
      <c r="B862" s="1">
        <v>43242</v>
      </c>
      <c r="C862">
        <f>ASURB.MX!H850</f>
        <v>-5.8578675792239944E-3</v>
      </c>
      <c r="D862">
        <f t="shared" si="135"/>
        <v>1.8002577734402183E-4</v>
      </c>
      <c r="E862" s="32">
        <f t="shared" si="134"/>
        <v>8.4318010700237132</v>
      </c>
      <c r="P862" s="1">
        <f t="shared" si="130"/>
        <v>43242</v>
      </c>
      <c r="Q862">
        <f t="shared" si="132"/>
        <v>-5.8578675792239944E-3</v>
      </c>
      <c r="R862" s="33">
        <f t="shared" si="139"/>
        <v>1.8664516946583756E-4</v>
      </c>
      <c r="S862" s="32">
        <f t="shared" si="136"/>
        <v>8.4024517786946387</v>
      </c>
      <c r="AD862" s="1">
        <f t="shared" si="131"/>
        <v>43242</v>
      </c>
      <c r="AE862">
        <f t="shared" si="133"/>
        <v>-5.8578675792239944E-3</v>
      </c>
      <c r="AF862" s="33">
        <f t="shared" si="138"/>
        <v>1.8201034241230847E-4</v>
      </c>
      <c r="AG862" s="32">
        <f t="shared" si="137"/>
        <v>8.4229159322739058</v>
      </c>
    </row>
    <row r="863" spans="2:33" x14ac:dyDescent="0.25">
      <c r="B863" s="1">
        <v>43243</v>
      </c>
      <c r="C863">
        <f>ASURB.MX!H851</f>
        <v>-4.9384991174410637E-3</v>
      </c>
      <c r="D863">
        <f t="shared" si="135"/>
        <v>1.729349186023861E-4</v>
      </c>
      <c r="E863" s="32">
        <f t="shared" si="134"/>
        <v>8.5215666037519266</v>
      </c>
      <c r="P863" s="1">
        <f t="shared" si="130"/>
        <v>43243</v>
      </c>
      <c r="Q863">
        <f t="shared" si="132"/>
        <v>-4.9384991174410637E-3</v>
      </c>
      <c r="R863" s="33">
        <f t="shared" si="139"/>
        <v>1.7649974236532686E-4</v>
      </c>
      <c r="S863" s="32">
        <f t="shared" si="136"/>
        <v>8.5040109195619067</v>
      </c>
      <c r="AD863" s="1">
        <f t="shared" si="131"/>
        <v>43243</v>
      </c>
      <c r="AE863">
        <f t="shared" si="133"/>
        <v>-4.9384991174410637E-3</v>
      </c>
      <c r="AF863" s="33">
        <f t="shared" si="138"/>
        <v>1.7429630199287325E-4</v>
      </c>
      <c r="AG863" s="32">
        <f t="shared" si="137"/>
        <v>8.5148267366031369</v>
      </c>
    </row>
    <row r="864" spans="2:33" x14ac:dyDescent="0.25">
      <c r="B864" s="1">
        <v>43244</v>
      </c>
      <c r="C864">
        <f>ASURB.MX!H852</f>
        <v>-9.1127520074482139E-3</v>
      </c>
      <c r="D864">
        <f t="shared" si="135"/>
        <v>1.6703063050455458E-4</v>
      </c>
      <c r="E864" s="32">
        <f t="shared" si="134"/>
        <v>8.2001655578536283</v>
      </c>
      <c r="P864" s="1">
        <f t="shared" si="130"/>
        <v>43244</v>
      </c>
      <c r="Q864">
        <f t="shared" si="132"/>
        <v>-9.1127520074482139E-3</v>
      </c>
      <c r="R864" s="33">
        <f t="shared" si="139"/>
        <v>1.7208019259668702E-4</v>
      </c>
      <c r="S864" s="32">
        <f t="shared" si="136"/>
        <v>8.1849711752667904</v>
      </c>
      <c r="AD864" s="1">
        <f t="shared" si="131"/>
        <v>43244</v>
      </c>
      <c r="AE864">
        <f t="shared" si="133"/>
        <v>-9.1127520074482139E-3</v>
      </c>
      <c r="AF864" s="33">
        <f t="shared" si="138"/>
        <v>1.6765685232632017E-4</v>
      </c>
      <c r="AG864" s="32">
        <f t="shared" si="137"/>
        <v>8.1982804160730467</v>
      </c>
    </row>
    <row r="865" spans="2:33" x14ac:dyDescent="0.25">
      <c r="B865" s="1">
        <v>43245</v>
      </c>
      <c r="C865">
        <f>ASURB.MX!H853</f>
        <v>-4.9462431369387922E-3</v>
      </c>
      <c r="D865">
        <f t="shared" si="135"/>
        <v>1.7021999846796084E-4</v>
      </c>
      <c r="E865" s="32">
        <f t="shared" si="134"/>
        <v>8.5346911941754104</v>
      </c>
      <c r="P865" s="1">
        <f t="shared" si="130"/>
        <v>43245</v>
      </c>
      <c r="Q865">
        <f t="shared" si="132"/>
        <v>-4.9462431369387922E-3</v>
      </c>
      <c r="R865" s="33">
        <f t="shared" si="139"/>
        <v>1.7444996473388351E-4</v>
      </c>
      <c r="S865" s="32">
        <f t="shared" si="136"/>
        <v>8.5136299664311927</v>
      </c>
      <c r="AD865" s="1">
        <f t="shared" si="131"/>
        <v>43245</v>
      </c>
      <c r="AE865">
        <f t="shared" si="133"/>
        <v>-4.9462431369387922E-3</v>
      </c>
      <c r="AF865" s="33">
        <f t="shared" si="138"/>
        <v>1.6887227187567156E-4</v>
      </c>
      <c r="AG865" s="32">
        <f t="shared" si="137"/>
        <v>8.5414932079633115</v>
      </c>
    </row>
    <row r="866" spans="2:33" x14ac:dyDescent="0.25">
      <c r="B866" s="1">
        <v>43248</v>
      </c>
      <c r="C866">
        <f>ASURB.MX!H854</f>
        <v>-1.312133722306944E-2</v>
      </c>
      <c r="D866">
        <f t="shared" si="135"/>
        <v>1.6523962030944652E-4</v>
      </c>
      <c r="E866" s="32">
        <f t="shared" si="134"/>
        <v>7.6661755845143178</v>
      </c>
      <c r="P866" s="1">
        <f t="shared" si="130"/>
        <v>43248</v>
      </c>
      <c r="Q866">
        <f t="shared" si="132"/>
        <v>-1.312133722306944E-2</v>
      </c>
      <c r="R866" s="33">
        <f t="shared" si="139"/>
        <v>1.6397562319520224E-4</v>
      </c>
      <c r="S866" s="32">
        <f t="shared" si="136"/>
        <v>7.6658227470949587</v>
      </c>
      <c r="AD866" s="1">
        <f t="shared" si="131"/>
        <v>43248</v>
      </c>
      <c r="AE866">
        <f t="shared" si="133"/>
        <v>-1.312133722306944E-2</v>
      </c>
      <c r="AF866" s="33">
        <f t="shared" si="138"/>
        <v>1.6371606781222253E-4</v>
      </c>
      <c r="AG866" s="32">
        <f t="shared" si="137"/>
        <v>7.6657422692068824</v>
      </c>
    </row>
    <row r="867" spans="2:33" x14ac:dyDescent="0.25">
      <c r="B867" s="1">
        <v>43249</v>
      </c>
      <c r="C867">
        <f>ASURB.MX!H855</f>
        <v>-1.233568426408793E-2</v>
      </c>
      <c r="D867">
        <f t="shared" si="135"/>
        <v>1.7982811678734866E-4</v>
      </c>
      <c r="E867" s="32">
        <f t="shared" si="134"/>
        <v>7.7773171119385598</v>
      </c>
      <c r="P867" s="1">
        <f t="shared" si="130"/>
        <v>43249</v>
      </c>
      <c r="Q867">
        <f t="shared" si="132"/>
        <v>-1.233568426408793E-2</v>
      </c>
      <c r="R867" s="33">
        <f t="shared" si="139"/>
        <v>1.8521411108452854E-4</v>
      </c>
      <c r="S867" s="32">
        <f t="shared" si="136"/>
        <v>7.7724132025066455</v>
      </c>
      <c r="AD867" s="1">
        <f t="shared" si="131"/>
        <v>43249</v>
      </c>
      <c r="AE867">
        <f t="shared" si="133"/>
        <v>-1.233568426408793E-2</v>
      </c>
      <c r="AF867" s="33">
        <f t="shared" si="138"/>
        <v>1.7519506514349439E-4</v>
      </c>
      <c r="AG867" s="32">
        <f t="shared" si="137"/>
        <v>7.7810409547841202</v>
      </c>
    </row>
    <row r="868" spans="2:33" x14ac:dyDescent="0.25">
      <c r="B868" s="1">
        <v>43250</v>
      </c>
      <c r="C868">
        <f>ASURB.MX!H856</f>
        <v>1.7850000453044645E-2</v>
      </c>
      <c r="D868">
        <f t="shared" si="135"/>
        <v>1.8707925491534078E-4</v>
      </c>
      <c r="E868" s="32">
        <f t="shared" si="134"/>
        <v>6.8808363158033634</v>
      </c>
      <c r="P868" s="1">
        <f t="shared" si="130"/>
        <v>43250</v>
      </c>
      <c r="Q868">
        <f t="shared" si="132"/>
        <v>1.7850000453044645E-2</v>
      </c>
      <c r="R868" s="33">
        <f t="shared" si="139"/>
        <v>1.7853036967225785E-4</v>
      </c>
      <c r="S868" s="32">
        <f t="shared" si="136"/>
        <v>6.846055387463946</v>
      </c>
      <c r="AD868" s="1">
        <f t="shared" si="131"/>
        <v>43250</v>
      </c>
      <c r="AE868">
        <f t="shared" si="133"/>
        <v>1.7850000453044645E-2</v>
      </c>
      <c r="AF868" s="33">
        <f t="shared" si="138"/>
        <v>1.8148910795809091E-4</v>
      </c>
      <c r="AG868" s="32">
        <f t="shared" si="137"/>
        <v>6.8587136046008403</v>
      </c>
    </row>
    <row r="869" spans="2:33" x14ac:dyDescent="0.25">
      <c r="B869" s="1">
        <v>43251</v>
      </c>
      <c r="C869">
        <f>ASURB.MX!H857</f>
        <v>-4.9457856249411434E-3</v>
      </c>
      <c r="D869">
        <f t="shared" si="135"/>
        <v>2.1204960039248718E-4</v>
      </c>
      <c r="E869" s="32">
        <f t="shared" si="134"/>
        <v>8.3433362246640055</v>
      </c>
      <c r="P869" s="1">
        <f t="shared" si="130"/>
        <v>43251</v>
      </c>
      <c r="Q869">
        <f t="shared" si="132"/>
        <v>-4.9457856249411434E-3</v>
      </c>
      <c r="R869" s="33">
        <f t="shared" si="139"/>
        <v>2.1302878129555281E-4</v>
      </c>
      <c r="S869" s="32">
        <f t="shared" si="136"/>
        <v>8.3392593780835327</v>
      </c>
      <c r="AD869" s="1">
        <f t="shared" si="131"/>
        <v>43251</v>
      </c>
      <c r="AE869">
        <f t="shared" si="133"/>
        <v>-4.9457856249411434E-3</v>
      </c>
      <c r="AF869" s="33">
        <f t="shared" si="138"/>
        <v>2.0323745840978059E-4</v>
      </c>
      <c r="AG869" s="32">
        <f t="shared" si="137"/>
        <v>8.3807797730142592</v>
      </c>
    </row>
    <row r="870" spans="2:33" x14ac:dyDescent="0.25">
      <c r="B870" s="1">
        <v>43252</v>
      </c>
      <c r="C870">
        <f>ASURB.MX!H858</f>
        <v>6.8922240264060264E-3</v>
      </c>
      <c r="D870">
        <f t="shared" si="135"/>
        <v>1.9297656879387596E-4</v>
      </c>
      <c r="E870" s="32">
        <f t="shared" si="134"/>
        <v>8.3067836479010229</v>
      </c>
      <c r="P870" s="1">
        <f t="shared" si="130"/>
        <v>43252</v>
      </c>
      <c r="Q870">
        <f t="shared" si="132"/>
        <v>6.8922240264060264E-3</v>
      </c>
      <c r="R870" s="33">
        <f t="shared" si="139"/>
        <v>1.708477298944019E-4</v>
      </c>
      <c r="S870" s="32">
        <f t="shared" si="136"/>
        <v>8.3966964079487116</v>
      </c>
      <c r="AD870" s="1">
        <f t="shared" si="131"/>
        <v>43252</v>
      </c>
      <c r="AE870">
        <f t="shared" si="133"/>
        <v>6.8922240264060264E-3</v>
      </c>
      <c r="AF870" s="33">
        <f t="shared" si="138"/>
        <v>1.8873336144904844E-4</v>
      </c>
      <c r="AG870" s="32">
        <f t="shared" si="137"/>
        <v>8.3234829285499412</v>
      </c>
    </row>
    <row r="871" spans="2:33" x14ac:dyDescent="0.25">
      <c r="B871" s="1">
        <v>43255</v>
      </c>
      <c r="C871">
        <f>ASURB.MX!H859</f>
        <v>3.8813530243654746E-3</v>
      </c>
      <c r="D871">
        <f t="shared" si="135"/>
        <v>1.831201222854939E-4</v>
      </c>
      <c r="E871" s="32">
        <f t="shared" si="134"/>
        <v>8.5231003506192327</v>
      </c>
      <c r="P871" s="1">
        <f t="shared" si="130"/>
        <v>43255</v>
      </c>
      <c r="Q871">
        <f t="shared" si="132"/>
        <v>3.8813530243654746E-3</v>
      </c>
      <c r="R871" s="33">
        <f t="shared" si="139"/>
        <v>1.8922977288450145E-4</v>
      </c>
      <c r="S871" s="32">
        <f t="shared" si="136"/>
        <v>8.4929368655515702</v>
      </c>
      <c r="AD871" s="1">
        <f t="shared" si="131"/>
        <v>43255</v>
      </c>
      <c r="AE871">
        <f t="shared" si="133"/>
        <v>3.8813530243654746E-3</v>
      </c>
      <c r="AF871" s="33">
        <f t="shared" si="138"/>
        <v>1.8055073119851138E-4</v>
      </c>
      <c r="AG871" s="32">
        <f t="shared" si="137"/>
        <v>8.5360601545410155</v>
      </c>
    </row>
    <row r="872" spans="2:33" x14ac:dyDescent="0.25">
      <c r="B872" s="1">
        <v>43256</v>
      </c>
      <c r="C872">
        <f>ASURB.MX!H860</f>
        <v>-1.074188000263304E-2</v>
      </c>
      <c r="D872">
        <f t="shared" si="135"/>
        <v>1.7265513286195662E-4</v>
      </c>
      <c r="E872" s="32">
        <f t="shared" si="134"/>
        <v>7.9958995734051141</v>
      </c>
      <c r="P872" s="1">
        <f t="shared" si="130"/>
        <v>43256</v>
      </c>
      <c r="Q872">
        <f t="shared" si="132"/>
        <v>-1.074188000263304E-2</v>
      </c>
      <c r="R872" s="33">
        <f t="shared" si="139"/>
        <v>1.6326288588385947E-4</v>
      </c>
      <c r="S872" s="32">
        <f t="shared" si="136"/>
        <v>8.013386968278521</v>
      </c>
      <c r="AD872" s="1">
        <f t="shared" si="131"/>
        <v>43256</v>
      </c>
      <c r="AE872">
        <f t="shared" si="133"/>
        <v>-1.074188000263304E-2</v>
      </c>
      <c r="AF872" s="33">
        <f t="shared" si="138"/>
        <v>1.7124849045752898E-4</v>
      </c>
      <c r="AG872" s="32">
        <f t="shared" si="137"/>
        <v>7.9985904978835514</v>
      </c>
    </row>
    <row r="873" spans="2:33" x14ac:dyDescent="0.25">
      <c r="B873" s="1">
        <v>43257</v>
      </c>
      <c r="C873">
        <f>ASURB.MX!H861</f>
        <v>-5.31946773244419E-3</v>
      </c>
      <c r="D873">
        <f t="shared" si="135"/>
        <v>1.7786759911016793E-4</v>
      </c>
      <c r="E873" s="32">
        <f t="shared" si="134"/>
        <v>8.4753823430938322</v>
      </c>
      <c r="P873" s="1">
        <f t="shared" si="130"/>
        <v>43257</v>
      </c>
      <c r="Q873">
        <f t="shared" si="132"/>
        <v>-5.31946773244419E-3</v>
      </c>
      <c r="R873" s="33">
        <f t="shared" si="139"/>
        <v>1.8518743380002971E-4</v>
      </c>
      <c r="S873" s="32">
        <f t="shared" si="136"/>
        <v>8.4413415659241888</v>
      </c>
      <c r="AD873" s="1">
        <f t="shared" si="131"/>
        <v>43257</v>
      </c>
      <c r="AE873">
        <f t="shared" si="133"/>
        <v>-5.31946773244419E-3</v>
      </c>
      <c r="AF873" s="33">
        <f t="shared" si="138"/>
        <v>1.7482278342055229E-4</v>
      </c>
      <c r="AG873" s="32">
        <f t="shared" si="137"/>
        <v>8.4898782138605959</v>
      </c>
    </row>
    <row r="874" spans="2:33" x14ac:dyDescent="0.25">
      <c r="B874" s="1">
        <v>43258</v>
      </c>
      <c r="C874">
        <f>ASURB.MX!H862</f>
        <v>5.3825620916822777E-3</v>
      </c>
      <c r="D874">
        <f t="shared" si="135"/>
        <v>1.7077488625044684E-4</v>
      </c>
      <c r="E874" s="32">
        <f t="shared" si="134"/>
        <v>8.5055142343111036</v>
      </c>
      <c r="P874" s="1">
        <f t="shared" si="130"/>
        <v>43258</v>
      </c>
      <c r="Q874">
        <f t="shared" si="132"/>
        <v>5.3825620916822777E-3</v>
      </c>
      <c r="R874" s="33">
        <f t="shared" si="139"/>
        <v>1.6064639910573958E-4</v>
      </c>
      <c r="S874" s="32">
        <f t="shared" si="136"/>
        <v>8.5559586433083989</v>
      </c>
      <c r="AD874" s="1">
        <f t="shared" si="131"/>
        <v>43258</v>
      </c>
      <c r="AE874">
        <f t="shared" si="133"/>
        <v>5.3825620916822777E-3</v>
      </c>
      <c r="AF874" s="33">
        <f t="shared" si="138"/>
        <v>1.6844315678831275E-4</v>
      </c>
      <c r="AG874" s="32">
        <f t="shared" si="137"/>
        <v>8.5169136875925933</v>
      </c>
    </row>
    <row r="875" spans="2:33" x14ac:dyDescent="0.25">
      <c r="B875" s="1">
        <v>43259</v>
      </c>
      <c r="C875">
        <f>ASURB.MX!H863</f>
        <v>9.7837537348301022E-4</v>
      </c>
      <c r="D875">
        <f t="shared" si="135"/>
        <v>1.6615344935801859E-4</v>
      </c>
      <c r="E875" s="32">
        <f t="shared" si="134"/>
        <v>8.6968377526206257</v>
      </c>
      <c r="P875" s="1">
        <f t="shared" si="130"/>
        <v>43259</v>
      </c>
      <c r="Q875">
        <f t="shared" si="132"/>
        <v>9.7837537348301022E-4</v>
      </c>
      <c r="R875" s="33">
        <f t="shared" si="139"/>
        <v>1.7055321996131868E-4</v>
      </c>
      <c r="S875" s="32">
        <f t="shared" si="136"/>
        <v>8.6708507372816968</v>
      </c>
      <c r="AD875" s="1">
        <f t="shared" si="131"/>
        <v>43259</v>
      </c>
      <c r="AE875">
        <f t="shared" si="133"/>
        <v>9.7837537348301022E-4</v>
      </c>
      <c r="AF875" s="33">
        <f t="shared" si="138"/>
        <v>1.6386844343216616E-4</v>
      </c>
      <c r="AG875" s="32">
        <f t="shared" si="137"/>
        <v>8.7106052430543954</v>
      </c>
    </row>
    <row r="876" spans="2:33" x14ac:dyDescent="0.25">
      <c r="B876" s="1">
        <v>43262</v>
      </c>
      <c r="C876">
        <f>ASURB.MX!H864</f>
        <v>1.225894650861975E-2</v>
      </c>
      <c r="D876">
        <f t="shared" si="135"/>
        <v>1.5969558866174376E-4</v>
      </c>
      <c r="E876" s="32">
        <f t="shared" si="134"/>
        <v>7.8011896492780863</v>
      </c>
      <c r="P876" s="1">
        <f t="shared" si="130"/>
        <v>43262</v>
      </c>
      <c r="Q876">
        <f t="shared" si="132"/>
        <v>1.225894650861975E-2</v>
      </c>
      <c r="R876" s="33">
        <f t="shared" si="139"/>
        <v>1.5408596668394794E-4</v>
      </c>
      <c r="S876" s="32">
        <f t="shared" si="136"/>
        <v>7.8026886832794347</v>
      </c>
      <c r="AD876" s="1">
        <f t="shared" si="131"/>
        <v>43262</v>
      </c>
      <c r="AE876">
        <f t="shared" si="133"/>
        <v>1.225894650861975E-2</v>
      </c>
      <c r="AF876" s="33">
        <f t="shared" si="138"/>
        <v>1.5764890895538736E-4</v>
      </c>
      <c r="AG876" s="32">
        <f t="shared" si="137"/>
        <v>7.8018713989856696</v>
      </c>
    </row>
    <row r="877" spans="2:33" x14ac:dyDescent="0.25">
      <c r="B877" s="1">
        <v>43263</v>
      </c>
      <c r="C877">
        <f>ASURB.MX!H865</f>
        <v>8.2856603385587403E-3</v>
      </c>
      <c r="D877">
        <f t="shared" si="135"/>
        <v>1.7350062891321227E-4</v>
      </c>
      <c r="E877" s="32">
        <f t="shared" si="134"/>
        <v>8.2636410432779712</v>
      </c>
      <c r="P877" s="1">
        <f t="shared" si="130"/>
        <v>43263</v>
      </c>
      <c r="Q877">
        <f t="shared" si="132"/>
        <v>8.2856603385587403E-3</v>
      </c>
      <c r="R877" s="33">
        <f t="shared" si="139"/>
        <v>1.7913887942000355E-4</v>
      </c>
      <c r="S877" s="32">
        <f t="shared" si="136"/>
        <v>8.2441148668856243</v>
      </c>
      <c r="AD877" s="1">
        <f t="shared" si="131"/>
        <v>43263</v>
      </c>
      <c r="AE877">
        <f t="shared" si="133"/>
        <v>8.2856603385587403E-3</v>
      </c>
      <c r="AF877" s="33">
        <f t="shared" si="138"/>
        <v>1.6852091433030496E-4</v>
      </c>
      <c r="AG877" s="32">
        <f t="shared" si="137"/>
        <v>8.2810699999581665</v>
      </c>
    </row>
    <row r="878" spans="2:33" x14ac:dyDescent="0.25">
      <c r="B878" s="1">
        <v>43264</v>
      </c>
      <c r="C878">
        <f>ASURB.MX!H866</f>
        <v>-1.5452633959030555E-4</v>
      </c>
      <c r="D878">
        <f t="shared" si="135"/>
        <v>1.7276726594190751E-4</v>
      </c>
      <c r="E878" s="32">
        <f t="shared" si="134"/>
        <v>8.6634269414386402</v>
      </c>
      <c r="P878" s="1">
        <f t="shared" si="130"/>
        <v>43264</v>
      </c>
      <c r="Q878">
        <f t="shared" si="132"/>
        <v>-1.5452633959030555E-4</v>
      </c>
      <c r="R878" s="33">
        <f t="shared" si="139"/>
        <v>1.6081811096153495E-4</v>
      </c>
      <c r="S878" s="32">
        <f t="shared" si="136"/>
        <v>8.7350880964794335</v>
      </c>
      <c r="AD878" s="1">
        <f t="shared" si="131"/>
        <v>43264</v>
      </c>
      <c r="AE878">
        <f t="shared" si="133"/>
        <v>-1.5452633959030555E-4</v>
      </c>
      <c r="AF878" s="33">
        <f t="shared" si="138"/>
        <v>1.6801726054081501E-4</v>
      </c>
      <c r="AG878" s="32">
        <f t="shared" si="137"/>
        <v>8.6913017238540355</v>
      </c>
    </row>
    <row r="879" spans="2:33" x14ac:dyDescent="0.25">
      <c r="B879" s="1">
        <v>43265</v>
      </c>
      <c r="C879">
        <f>ASURB.MX!H867</f>
        <v>1.4666949598790916E-2</v>
      </c>
      <c r="D879">
        <f t="shared" si="135"/>
        <v>1.6396820288839219E-4</v>
      </c>
      <c r="E879" s="32">
        <f t="shared" si="134"/>
        <v>7.4038799422325194</v>
      </c>
      <c r="P879" s="1">
        <f t="shared" si="130"/>
        <v>43265</v>
      </c>
      <c r="Q879">
        <f t="shared" si="132"/>
        <v>1.4666949598790916E-2</v>
      </c>
      <c r="R879" s="33">
        <f t="shared" si="139"/>
        <v>1.6318404465328121E-4</v>
      </c>
      <c r="S879" s="32">
        <f t="shared" si="136"/>
        <v>7.402369362110778</v>
      </c>
      <c r="AD879" s="1">
        <f t="shared" si="131"/>
        <v>43265</v>
      </c>
      <c r="AE879">
        <f t="shared" si="133"/>
        <v>1.4666949598790916E-2</v>
      </c>
      <c r="AF879" s="33">
        <f t="shared" si="138"/>
        <v>1.6057298113757163E-4</v>
      </c>
      <c r="AG879" s="32">
        <f t="shared" si="137"/>
        <v>7.3970633297251087</v>
      </c>
    </row>
    <row r="880" spans="2:33" x14ac:dyDescent="0.25">
      <c r="B880" s="1">
        <v>43266</v>
      </c>
      <c r="C880">
        <f>ASURB.MX!H868</f>
        <v>-7.5260065363345991E-3</v>
      </c>
      <c r="D880">
        <f t="shared" si="135"/>
        <v>1.8418744256090691E-4</v>
      </c>
      <c r="E880" s="32">
        <f t="shared" si="134"/>
        <v>8.2920395842836072</v>
      </c>
      <c r="P880" s="1">
        <f t="shared" si="130"/>
        <v>43266</v>
      </c>
      <c r="Q880">
        <f t="shared" si="132"/>
        <v>-7.5260065363345991E-3</v>
      </c>
      <c r="R880" s="33">
        <f t="shared" si="139"/>
        <v>1.8378212094283071E-4</v>
      </c>
      <c r="S880" s="32">
        <f t="shared" si="136"/>
        <v>8.2935643899447271</v>
      </c>
      <c r="AD880" s="1">
        <f t="shared" si="131"/>
        <v>43266</v>
      </c>
      <c r="AE880">
        <f t="shared" si="133"/>
        <v>-7.5260065363345991E-3</v>
      </c>
      <c r="AF880" s="33">
        <f t="shared" si="138"/>
        <v>1.7733632288866264E-4</v>
      </c>
      <c r="AG880" s="32">
        <f t="shared" si="137"/>
        <v>8.318065020493858</v>
      </c>
    </row>
    <row r="881" spans="2:33" x14ac:dyDescent="0.25">
      <c r="B881" s="1">
        <v>43269</v>
      </c>
      <c r="C881">
        <f>ASURB.MX!H869</f>
        <v>6.1561765794632337E-3</v>
      </c>
      <c r="D881">
        <f t="shared" si="135"/>
        <v>1.7839885697587435E-4</v>
      </c>
      <c r="E881" s="32">
        <f t="shared" si="134"/>
        <v>8.4190517892179741</v>
      </c>
      <c r="P881" s="1">
        <f t="shared" si="130"/>
        <v>43269</v>
      </c>
      <c r="Q881">
        <f t="shared" si="132"/>
        <v>6.1561765794632337E-3</v>
      </c>
      <c r="R881" s="33">
        <f t="shared" si="139"/>
        <v>1.6448386460879492E-4</v>
      </c>
      <c r="S881" s="32">
        <f t="shared" si="136"/>
        <v>8.4822894003477902</v>
      </c>
      <c r="AD881" s="1">
        <f t="shared" si="131"/>
        <v>43269</v>
      </c>
      <c r="AE881">
        <f t="shared" si="133"/>
        <v>6.1561765794632337E-3</v>
      </c>
      <c r="AF881" s="33">
        <f t="shared" si="138"/>
        <v>1.7319612110221864E-4</v>
      </c>
      <c r="AG881" s="32">
        <f t="shared" si="137"/>
        <v>8.4422674884480102</v>
      </c>
    </row>
    <row r="882" spans="2:33" x14ac:dyDescent="0.25">
      <c r="B882" s="1">
        <v>43270</v>
      </c>
      <c r="C882">
        <f>ASURB.MX!H870</f>
        <v>-4.985915336026298E-4</v>
      </c>
      <c r="D882">
        <f t="shared" si="135"/>
        <v>1.7229020464400508E-4</v>
      </c>
      <c r="E882" s="32">
        <f t="shared" si="134"/>
        <v>8.6648873899589471</v>
      </c>
      <c r="P882" s="1">
        <f t="shared" si="130"/>
        <v>43270</v>
      </c>
      <c r="Q882">
        <f t="shared" si="132"/>
        <v>-4.985915336026298E-4</v>
      </c>
      <c r="R882" s="33">
        <f t="shared" si="139"/>
        <v>1.7138202499376341E-4</v>
      </c>
      <c r="S882" s="32">
        <f t="shared" si="136"/>
        <v>8.6701649062831052</v>
      </c>
      <c r="AD882" s="1">
        <f t="shared" si="131"/>
        <v>43270</v>
      </c>
      <c r="AE882">
        <f t="shared" si="133"/>
        <v>-4.985915336026298E-4</v>
      </c>
      <c r="AF882" s="33">
        <f t="shared" si="138"/>
        <v>1.6824917995267647E-4</v>
      </c>
      <c r="AG882" s="32">
        <f t="shared" si="137"/>
        <v>8.688586931610585</v>
      </c>
    </row>
    <row r="883" spans="2:33" x14ac:dyDescent="0.25">
      <c r="B883" s="1">
        <v>43271</v>
      </c>
      <c r="C883">
        <f>ASURB.MX!H871</f>
        <v>3.5470292984791096E-3</v>
      </c>
      <c r="D883">
        <f t="shared" si="135"/>
        <v>1.6367907941661848E-4</v>
      </c>
      <c r="E883" s="32">
        <f t="shared" si="134"/>
        <v>8.6407365090588417</v>
      </c>
      <c r="P883" s="1">
        <f t="shared" si="130"/>
        <v>43271</v>
      </c>
      <c r="Q883">
        <f t="shared" si="132"/>
        <v>3.5470292984791096E-3</v>
      </c>
      <c r="R883" s="33">
        <f t="shared" si="139"/>
        <v>1.5614920282526988E-4</v>
      </c>
      <c r="S883" s="32">
        <f t="shared" si="136"/>
        <v>8.6841255338041901</v>
      </c>
      <c r="AD883" s="1">
        <f t="shared" si="131"/>
        <v>43271</v>
      </c>
      <c r="AE883">
        <f t="shared" si="133"/>
        <v>3.5470292984791096E-3</v>
      </c>
      <c r="AF883" s="33">
        <f t="shared" si="138"/>
        <v>1.6076499264552896E-4</v>
      </c>
      <c r="AG883" s="32">
        <f t="shared" si="137"/>
        <v>8.6573072525694368</v>
      </c>
    </row>
    <row r="884" spans="2:33" x14ac:dyDescent="0.25">
      <c r="B884" s="1">
        <v>43272</v>
      </c>
      <c r="C884">
        <f>ASURB.MX!H872</f>
        <v>-3.1065482550198057E-4</v>
      </c>
      <c r="D884">
        <f t="shared" si="135"/>
        <v>1.594628256785503E-4</v>
      </c>
      <c r="E884" s="32">
        <f t="shared" si="134"/>
        <v>8.7430945337694546</v>
      </c>
      <c r="P884" s="1">
        <f t="shared" si="130"/>
        <v>43272</v>
      </c>
      <c r="Q884">
        <f t="shared" si="132"/>
        <v>-3.1065482550198057E-4</v>
      </c>
      <c r="R884" s="33">
        <f t="shared" si="139"/>
        <v>1.6032406387488432E-4</v>
      </c>
      <c r="S884" s="32">
        <f t="shared" si="136"/>
        <v>8.7377114459201124</v>
      </c>
      <c r="AD884" s="1">
        <f t="shared" si="131"/>
        <v>43272</v>
      </c>
      <c r="AE884">
        <f t="shared" si="133"/>
        <v>-3.1065482550198057E-4</v>
      </c>
      <c r="AF884" s="33">
        <f t="shared" si="138"/>
        <v>1.5658840651594383E-4</v>
      </c>
      <c r="AG884" s="32">
        <f t="shared" si="137"/>
        <v>8.7612735033186802</v>
      </c>
    </row>
    <row r="885" spans="2:33" x14ac:dyDescent="0.25">
      <c r="B885" s="1">
        <v>43273</v>
      </c>
      <c r="C885">
        <f>ASURB.MX!H873</f>
        <v>-6.1704881932269735E-3</v>
      </c>
      <c r="D885">
        <f t="shared" si="135"/>
        <v>1.5515473430641335E-4</v>
      </c>
      <c r="E885" s="32">
        <f t="shared" si="134"/>
        <v>8.5256879577267703</v>
      </c>
      <c r="P885" s="1">
        <f t="shared" si="130"/>
        <v>43273</v>
      </c>
      <c r="Q885">
        <f t="shared" si="132"/>
        <v>-6.1704881932269735E-3</v>
      </c>
      <c r="R885" s="33">
        <f t="shared" si="139"/>
        <v>1.5062341213038674E-4</v>
      </c>
      <c r="S885" s="32">
        <f t="shared" si="136"/>
        <v>8.5479455488229625</v>
      </c>
      <c r="AD885" s="1">
        <f t="shared" si="131"/>
        <v>43273</v>
      </c>
      <c r="AE885">
        <f t="shared" si="133"/>
        <v>-6.1704881932269735E-3</v>
      </c>
      <c r="AF885" s="33">
        <f t="shared" si="138"/>
        <v>1.5226029725806783E-4</v>
      </c>
      <c r="AG885" s="32">
        <f t="shared" si="137"/>
        <v>8.5398543264354547</v>
      </c>
    </row>
    <row r="886" spans="2:33" x14ac:dyDescent="0.25">
      <c r="B886" s="1">
        <v>43276</v>
      </c>
      <c r="C886">
        <f>ASURB.MX!H874</f>
        <v>-1.899836207701415E-2</v>
      </c>
      <c r="D886">
        <f t="shared" si="135"/>
        <v>1.5689823568845997E-4</v>
      </c>
      <c r="E886" s="32">
        <f t="shared" si="134"/>
        <v>6.4594553971926683</v>
      </c>
      <c r="P886" s="1">
        <f t="shared" si="130"/>
        <v>43276</v>
      </c>
      <c r="Q886">
        <f t="shared" si="132"/>
        <v>-1.899836207701415E-2</v>
      </c>
      <c r="R886" s="33">
        <f t="shared" si="139"/>
        <v>1.5741742930812597E-4</v>
      </c>
      <c r="S886" s="32">
        <f t="shared" si="136"/>
        <v>6.4637391113830533</v>
      </c>
      <c r="AD886" s="1">
        <f t="shared" si="131"/>
        <v>43276</v>
      </c>
      <c r="AE886">
        <f t="shared" si="133"/>
        <v>-1.899836207701415E-2</v>
      </c>
      <c r="AF886" s="33">
        <f t="shared" si="138"/>
        <v>1.5302615192250627E-4</v>
      </c>
      <c r="AG886" s="32">
        <f t="shared" si="137"/>
        <v>6.4262345475794014</v>
      </c>
    </row>
    <row r="887" spans="2:33" x14ac:dyDescent="0.25">
      <c r="B887" s="1">
        <v>43277</v>
      </c>
      <c r="C887">
        <f>ASURB.MX!H875</f>
        <v>-1.1475821245106668E-3</v>
      </c>
      <c r="D887">
        <f t="shared" si="135"/>
        <v>1.9716189394414088E-4</v>
      </c>
      <c r="E887" s="32">
        <f t="shared" si="134"/>
        <v>8.5248058606020276</v>
      </c>
      <c r="P887" s="1">
        <f t="shared" si="130"/>
        <v>43277</v>
      </c>
      <c r="Q887">
        <f t="shared" si="132"/>
        <v>-1.1475821245106668E-3</v>
      </c>
      <c r="R887" s="33">
        <f t="shared" si="139"/>
        <v>1.9831721902152931E-4</v>
      </c>
      <c r="S887" s="32">
        <f t="shared" si="136"/>
        <v>8.5190020960043586</v>
      </c>
      <c r="AD887" s="1">
        <f t="shared" si="131"/>
        <v>43277</v>
      </c>
      <c r="AE887">
        <f t="shared" si="133"/>
        <v>-1.1475821245106668E-3</v>
      </c>
      <c r="AF887" s="33">
        <f t="shared" si="138"/>
        <v>1.8688046772125252E-4</v>
      </c>
      <c r="AG887" s="32">
        <f t="shared" si="137"/>
        <v>8.5779943658311701</v>
      </c>
    </row>
    <row r="888" spans="2:33" x14ac:dyDescent="0.25">
      <c r="B888" s="1">
        <v>43278</v>
      </c>
      <c r="C888">
        <f>ASURB.MX!H876</f>
        <v>-6.0623454737721006E-4</v>
      </c>
      <c r="D888">
        <f t="shared" si="135"/>
        <v>1.8030107420598921E-4</v>
      </c>
      <c r="E888" s="32">
        <f t="shared" si="134"/>
        <v>8.6188440997483831</v>
      </c>
      <c r="P888" s="1">
        <f t="shared" si="130"/>
        <v>43278</v>
      </c>
      <c r="Q888">
        <f t="shared" si="132"/>
        <v>-6.0623454737721006E-4</v>
      </c>
      <c r="R888" s="33">
        <f t="shared" si="139"/>
        <v>1.5479370528434223E-4</v>
      </c>
      <c r="S888" s="32">
        <f t="shared" si="136"/>
        <v>8.7710430023120445</v>
      </c>
      <c r="AD888" s="1">
        <f t="shared" si="131"/>
        <v>43278</v>
      </c>
      <c r="AE888">
        <f t="shared" si="133"/>
        <v>-6.0623454737721006E-4</v>
      </c>
      <c r="AF888" s="33">
        <f t="shared" si="138"/>
        <v>1.744386972599135E-4</v>
      </c>
      <c r="AG888" s="32">
        <f t="shared" si="137"/>
        <v>8.651830309313306</v>
      </c>
    </row>
    <row r="889" spans="2:33" x14ac:dyDescent="0.25">
      <c r="B889" s="1">
        <v>43279</v>
      </c>
      <c r="C889">
        <f>ASURB.MX!H877</f>
        <v>-1.1177123440166623E-3</v>
      </c>
      <c r="D889">
        <f t="shared" si="135"/>
        <v>1.6900554740226318E-4</v>
      </c>
      <c r="E889" s="32">
        <f t="shared" si="134"/>
        <v>8.6781870667746013</v>
      </c>
      <c r="P889" s="1">
        <f t="shared" si="130"/>
        <v>43279</v>
      </c>
      <c r="Q889">
        <f t="shared" si="132"/>
        <v>-1.1177123440166623E-3</v>
      </c>
      <c r="R889" s="33">
        <f t="shared" si="139"/>
        <v>1.7315917849959351E-4</v>
      </c>
      <c r="S889" s="32">
        <f t="shared" si="136"/>
        <v>8.6540846410243564</v>
      </c>
      <c r="AD889" s="1">
        <f t="shared" si="131"/>
        <v>43279</v>
      </c>
      <c r="AE889">
        <f t="shared" si="133"/>
        <v>-1.1177123440166623E-3</v>
      </c>
      <c r="AF889" s="33">
        <f t="shared" si="138"/>
        <v>1.6528320894712703E-4</v>
      </c>
      <c r="AG889" s="32">
        <f t="shared" si="137"/>
        <v>8.7002917116844607</v>
      </c>
    </row>
    <row r="890" spans="2:33" x14ac:dyDescent="0.25">
      <c r="B890" s="1">
        <v>43280</v>
      </c>
      <c r="C890">
        <f>ASURB.MX!H878</f>
        <v>7.6391943428587112E-3</v>
      </c>
      <c r="D890">
        <f t="shared" si="135"/>
        <v>1.6162221125484784E-4</v>
      </c>
      <c r="E890" s="32">
        <f t="shared" si="134"/>
        <v>8.3691767579819274</v>
      </c>
      <c r="P890" s="1">
        <f t="shared" si="130"/>
        <v>43280</v>
      </c>
      <c r="Q890">
        <f t="shared" si="132"/>
        <v>7.6391943428587112E-3</v>
      </c>
      <c r="R890" s="33">
        <f t="shared" si="139"/>
        <v>1.511646887329213E-4</v>
      </c>
      <c r="S890" s="32">
        <f t="shared" si="136"/>
        <v>8.4110895891297446</v>
      </c>
      <c r="AD890" s="1">
        <f t="shared" si="131"/>
        <v>43280</v>
      </c>
      <c r="AE890">
        <f t="shared" si="133"/>
        <v>7.6391943428587112E-3</v>
      </c>
      <c r="AF890" s="33">
        <f t="shared" si="138"/>
        <v>1.5870897466281584E-4</v>
      </c>
      <c r="AG890" s="32">
        <f t="shared" si="137"/>
        <v>8.3807383794962078</v>
      </c>
    </row>
    <row r="891" spans="2:33" x14ac:dyDescent="0.25">
      <c r="B891" s="1">
        <v>43283</v>
      </c>
      <c r="C891">
        <f>ASURB.MX!H879</f>
        <v>-1.2154607206817212E-2</v>
      </c>
      <c r="D891">
        <f t="shared" si="135"/>
        <v>1.6364361399865134E-4</v>
      </c>
      <c r="E891" s="32">
        <f t="shared" si="134"/>
        <v>7.8150377804093676</v>
      </c>
      <c r="P891" s="1">
        <f t="shared" si="130"/>
        <v>43283</v>
      </c>
      <c r="Q891">
        <f t="shared" si="132"/>
        <v>-1.2154607206817212E-2</v>
      </c>
      <c r="R891" s="33">
        <f t="shared" si="139"/>
        <v>1.6732312414036136E-4</v>
      </c>
      <c r="S891" s="32">
        <f t="shared" si="136"/>
        <v>7.8126545147348887</v>
      </c>
      <c r="AD891" s="1">
        <f t="shared" si="131"/>
        <v>43283</v>
      </c>
      <c r="AE891">
        <f t="shared" si="133"/>
        <v>-1.2154607206817212E-2</v>
      </c>
      <c r="AF891" s="33">
        <f t="shared" si="138"/>
        <v>1.5981248722032581E-4</v>
      </c>
      <c r="AG891" s="32">
        <f t="shared" si="137"/>
        <v>7.8170855246317634</v>
      </c>
    </row>
    <row r="892" spans="2:33" x14ac:dyDescent="0.25">
      <c r="B892" s="1">
        <v>43284</v>
      </c>
      <c r="C892">
        <f>ASURB.MX!H880</f>
        <v>-6.8923103274259262E-3</v>
      </c>
      <c r="D892">
        <f t="shared" si="135"/>
        <v>1.7581004470959674E-4</v>
      </c>
      <c r="E892" s="32">
        <f t="shared" si="134"/>
        <v>8.3759060528736455</v>
      </c>
      <c r="P892" s="1">
        <f t="shared" si="130"/>
        <v>43284</v>
      </c>
      <c r="Q892">
        <f t="shared" si="132"/>
        <v>-6.8923103274259262E-3</v>
      </c>
      <c r="R892" s="33">
        <f t="shared" si="139"/>
        <v>1.6936578734140072E-4</v>
      </c>
      <c r="S892" s="32">
        <f t="shared" si="136"/>
        <v>8.4029684277671066</v>
      </c>
      <c r="AD892" s="1">
        <f t="shared" si="131"/>
        <v>43284</v>
      </c>
      <c r="AE892">
        <f t="shared" si="133"/>
        <v>-6.8923103274259262E-3</v>
      </c>
      <c r="AF892" s="33">
        <f t="shared" si="138"/>
        <v>1.6983329150297143E-4</v>
      </c>
      <c r="AG892" s="32">
        <f t="shared" si="137"/>
        <v>8.4009839958174126</v>
      </c>
    </row>
    <row r="893" spans="2:33" x14ac:dyDescent="0.25">
      <c r="B893" s="1">
        <v>43285</v>
      </c>
      <c r="C893">
        <f>ASURB.MX!H881</f>
        <v>6.9244352449247468E-3</v>
      </c>
      <c r="D893">
        <f t="shared" si="135"/>
        <v>1.7173702621678565E-4</v>
      </c>
      <c r="E893" s="32">
        <f t="shared" si="134"/>
        <v>8.3903530060206517</v>
      </c>
      <c r="P893" s="1">
        <f t="shared" si="130"/>
        <v>43285</v>
      </c>
      <c r="Q893">
        <f t="shared" si="132"/>
        <v>6.9244352449247468E-3</v>
      </c>
      <c r="R893" s="33">
        <f t="shared" si="139"/>
        <v>1.6419432594681353E-4</v>
      </c>
      <c r="S893" s="32">
        <f t="shared" si="136"/>
        <v>8.4224412790993188</v>
      </c>
      <c r="AD893" s="1">
        <f t="shared" si="131"/>
        <v>43285</v>
      </c>
      <c r="AE893">
        <f t="shared" si="133"/>
        <v>6.9244352449247468E-3</v>
      </c>
      <c r="AF893" s="33">
        <f t="shared" si="138"/>
        <v>1.667916554688719E-4</v>
      </c>
      <c r="AG893" s="32">
        <f t="shared" si="137"/>
        <v>8.4112938598023543</v>
      </c>
    </row>
    <row r="894" spans="2:33" x14ac:dyDescent="0.25">
      <c r="B894" s="1">
        <v>43286</v>
      </c>
      <c r="C894">
        <f>ASURB.MX!H882</f>
        <v>8.6283994893641813E-3</v>
      </c>
      <c r="D894">
        <f t="shared" si="135"/>
        <v>1.6908994346611874E-4</v>
      </c>
      <c r="E894" s="32">
        <f t="shared" si="134"/>
        <v>8.2447858328339798</v>
      </c>
      <c r="P894" s="1">
        <f t="shared" si="130"/>
        <v>43286</v>
      </c>
      <c r="Q894">
        <f t="shared" si="132"/>
        <v>8.6283994893641813E-3</v>
      </c>
      <c r="R894" s="33">
        <f t="shared" si="139"/>
        <v>1.6492001483274168E-4</v>
      </c>
      <c r="S894" s="32">
        <f t="shared" si="136"/>
        <v>8.258623383348306</v>
      </c>
      <c r="AD894" s="1">
        <f t="shared" si="131"/>
        <v>43286</v>
      </c>
      <c r="AE894">
        <f t="shared" si="133"/>
        <v>8.6283994893641813E-3</v>
      </c>
      <c r="AF894" s="33">
        <f t="shared" si="138"/>
        <v>1.6462312824818922E-4</v>
      </c>
      <c r="AG894" s="32">
        <f t="shared" si="137"/>
        <v>8.2596110738738204</v>
      </c>
    </row>
    <row r="895" spans="2:33" x14ac:dyDescent="0.25">
      <c r="B895" s="1">
        <v>43287</v>
      </c>
      <c r="C895">
        <f>ASURB.MX!H883</f>
        <v>1.9473841358273212E-2</v>
      </c>
      <c r="D895">
        <f t="shared" si="135"/>
        <v>1.7054469891599052E-4</v>
      </c>
      <c r="E895" s="32">
        <f t="shared" si="134"/>
        <v>6.4528703000626537</v>
      </c>
      <c r="P895" s="1">
        <f t="shared" si="130"/>
        <v>43287</v>
      </c>
      <c r="Q895">
        <f t="shared" si="132"/>
        <v>1.9473841358273212E-2</v>
      </c>
      <c r="R895" s="33">
        <f t="shared" si="139"/>
        <v>1.6590760243122743E-4</v>
      </c>
      <c r="S895" s="32">
        <f t="shared" si="136"/>
        <v>6.4182861689815169</v>
      </c>
      <c r="AD895" s="1">
        <f t="shared" si="131"/>
        <v>43287</v>
      </c>
      <c r="AE895">
        <f t="shared" si="133"/>
        <v>1.9473841358273212E-2</v>
      </c>
      <c r="AF895" s="33">
        <f t="shared" si="138"/>
        <v>1.6577753786188343E-4</v>
      </c>
      <c r="AG895" s="32">
        <f t="shared" si="137"/>
        <v>6.4172770626896796</v>
      </c>
    </row>
    <row r="896" spans="2:33" x14ac:dyDescent="0.25">
      <c r="B896" s="1">
        <v>43290</v>
      </c>
      <c r="C896">
        <f>ASURB.MX!H884</f>
        <v>-2.1703652439086424E-2</v>
      </c>
      <c r="D896">
        <f t="shared" si="135"/>
        <v>2.0842670874337177E-4</v>
      </c>
      <c r="E896" s="32">
        <f t="shared" si="134"/>
        <v>6.215903100606095</v>
      </c>
      <c r="P896" s="1">
        <f t="shared" si="130"/>
        <v>43290</v>
      </c>
      <c r="Q896">
        <f t="shared" si="132"/>
        <v>-2.1703652439086424E-2</v>
      </c>
      <c r="R896" s="33">
        <f t="shared" si="139"/>
        <v>2.094302095449712E-4</v>
      </c>
      <c r="S896" s="32">
        <f t="shared" si="136"/>
        <v>6.2219290659845399</v>
      </c>
      <c r="AD896" s="1">
        <f t="shared" si="131"/>
        <v>43290</v>
      </c>
      <c r="AE896">
        <f t="shared" si="133"/>
        <v>-2.1703652439086424E-2</v>
      </c>
      <c r="AF896" s="33">
        <f t="shared" si="138"/>
        <v>1.9804996720888113E-4</v>
      </c>
      <c r="AG896" s="32">
        <f t="shared" si="137"/>
        <v>6.1485584441613739</v>
      </c>
    </row>
    <row r="897" spans="2:33" x14ac:dyDescent="0.25">
      <c r="B897" s="1">
        <v>43291</v>
      </c>
      <c r="C897">
        <f>ASURB.MX!H885</f>
        <v>-8.2297307792543288E-3</v>
      </c>
      <c r="D897">
        <f t="shared" si="135"/>
        <v>2.4466820786790748E-4</v>
      </c>
      <c r="E897" s="32">
        <f t="shared" si="134"/>
        <v>8.0387899082205347</v>
      </c>
      <c r="P897" s="1">
        <f t="shared" si="130"/>
        <v>43291</v>
      </c>
      <c r="Q897">
        <f t="shared" si="132"/>
        <v>-8.2297307792543288E-3</v>
      </c>
      <c r="R897" s="33">
        <f t="shared" si="139"/>
        <v>2.2672303396176246E-4</v>
      </c>
      <c r="S897" s="32">
        <f t="shared" si="136"/>
        <v>8.0930536197432996</v>
      </c>
      <c r="AD897" s="1">
        <f t="shared" si="131"/>
        <v>43291</v>
      </c>
      <c r="AE897">
        <f t="shared" si="133"/>
        <v>-8.2297307792543288E-3</v>
      </c>
      <c r="AF897" s="33">
        <f t="shared" si="138"/>
        <v>2.310133802784581E-4</v>
      </c>
      <c r="AG897" s="32">
        <f t="shared" si="137"/>
        <v>8.0798550735814292</v>
      </c>
    </row>
    <row r="898" spans="2:33" x14ac:dyDescent="0.25">
      <c r="B898" s="1">
        <v>43292</v>
      </c>
      <c r="C898">
        <f>ASURB.MX!H886</f>
        <v>-4.5440836472260895E-3</v>
      </c>
      <c r="D898">
        <f t="shared" si="135"/>
        <v>2.1984709173596779E-4</v>
      </c>
      <c r="E898" s="32">
        <f t="shared" si="134"/>
        <v>8.3286553008520201</v>
      </c>
      <c r="P898" s="1">
        <f t="shared" si="130"/>
        <v>43292</v>
      </c>
      <c r="Q898">
        <f t="shared" si="132"/>
        <v>-4.5440836472260895E-3</v>
      </c>
      <c r="R898" s="33">
        <f t="shared" si="139"/>
        <v>1.9498832365551544E-4</v>
      </c>
      <c r="S898" s="32">
        <f t="shared" si="136"/>
        <v>8.4366737891963339</v>
      </c>
      <c r="AD898" s="1">
        <f t="shared" si="131"/>
        <v>43292</v>
      </c>
      <c r="AE898">
        <f t="shared" si="133"/>
        <v>-4.5440836472260895E-3</v>
      </c>
      <c r="AF898" s="33">
        <f t="shared" si="138"/>
        <v>2.1341634138010679E-4</v>
      </c>
      <c r="AG898" s="32">
        <f t="shared" si="137"/>
        <v>8.3555125289935859</v>
      </c>
    </row>
    <row r="899" spans="2:33" x14ac:dyDescent="0.25">
      <c r="B899" s="1">
        <v>43293</v>
      </c>
      <c r="C899">
        <f>ASURB.MX!H887</f>
        <v>-5.7986461135846948E-3</v>
      </c>
      <c r="D899">
        <f t="shared" si="135"/>
        <v>1.9768538931618987E-4</v>
      </c>
      <c r="E899" s="32">
        <f t="shared" si="134"/>
        <v>8.358743790067658</v>
      </c>
      <c r="P899" s="1">
        <f t="shared" si="130"/>
        <v>43293</v>
      </c>
      <c r="Q899">
        <f t="shared" si="132"/>
        <v>-5.7986461135846948E-3</v>
      </c>
      <c r="R899" s="33">
        <f t="shared" si="139"/>
        <v>1.9500107130633826E-4</v>
      </c>
      <c r="S899" s="32">
        <f t="shared" si="136"/>
        <v>8.3700741618251673</v>
      </c>
      <c r="AD899" s="1">
        <f t="shared" si="131"/>
        <v>43293</v>
      </c>
      <c r="AE899">
        <f t="shared" si="133"/>
        <v>-5.7986461135846948E-3</v>
      </c>
      <c r="AF899" s="33">
        <f t="shared" si="138"/>
        <v>1.9575041896976992E-4</v>
      </c>
      <c r="AG899" s="32">
        <f t="shared" si="137"/>
        <v>8.3668988195023228</v>
      </c>
    </row>
    <row r="900" spans="2:33" x14ac:dyDescent="0.25">
      <c r="B900" s="1">
        <v>43294</v>
      </c>
      <c r="C900">
        <f>ASURB.MX!H888</f>
        <v>1.8476789926432768E-2</v>
      </c>
      <c r="D900">
        <f t="shared" si="135"/>
        <v>1.8456151258640927E-4</v>
      </c>
      <c r="E900" s="32">
        <f t="shared" si="134"/>
        <v>6.747782581147229</v>
      </c>
      <c r="P900" s="1">
        <f t="shared" si="130"/>
        <v>43294</v>
      </c>
      <c r="Q900">
        <f t="shared" si="132"/>
        <v>1.8476789926432768E-2</v>
      </c>
      <c r="R900" s="33">
        <f t="shared" si="139"/>
        <v>1.7954122823168319E-4</v>
      </c>
      <c r="S900" s="32">
        <f t="shared" si="136"/>
        <v>6.7236384400037554</v>
      </c>
      <c r="AD900" s="1">
        <f t="shared" si="131"/>
        <v>43294</v>
      </c>
      <c r="AE900">
        <f t="shared" si="133"/>
        <v>1.8476789926432768E-2</v>
      </c>
      <c r="AF900" s="33">
        <f t="shared" si="138"/>
        <v>1.842278474422664E-4</v>
      </c>
      <c r="AG900" s="32">
        <f t="shared" si="137"/>
        <v>6.7462419229733754</v>
      </c>
    </row>
    <row r="901" spans="2:33" x14ac:dyDescent="0.25">
      <c r="B901" s="1">
        <v>43297</v>
      </c>
      <c r="C901">
        <f>ASURB.MX!H889</f>
        <v>1.8892862896008382E-2</v>
      </c>
      <c r="D901">
        <f t="shared" si="135"/>
        <v>2.1313804778222415E-4</v>
      </c>
      <c r="E901" s="32">
        <f t="shared" si="134"/>
        <v>6.7788799689623103</v>
      </c>
      <c r="P901" s="1">
        <f t="shared" si="130"/>
        <v>43297</v>
      </c>
      <c r="Q901">
        <f t="shared" si="132"/>
        <v>1.8892862896008382E-2</v>
      </c>
      <c r="R901" s="33">
        <f t="shared" si="139"/>
        <v>2.2166549804014928E-4</v>
      </c>
      <c r="S901" s="32">
        <f t="shared" si="136"/>
        <v>6.8040757387139088</v>
      </c>
      <c r="AD901" s="1">
        <f t="shared" si="131"/>
        <v>43297</v>
      </c>
      <c r="AE901">
        <f t="shared" si="133"/>
        <v>1.8892862896008382E-2</v>
      </c>
      <c r="AF901" s="33">
        <f t="shared" si="138"/>
        <v>2.0757944102671707E-4</v>
      </c>
      <c r="AG901" s="32">
        <f t="shared" si="137"/>
        <v>6.7604606999989869</v>
      </c>
    </row>
    <row r="902" spans="2:33" x14ac:dyDescent="0.25">
      <c r="B902" s="1">
        <v>43298</v>
      </c>
      <c r="C902">
        <f>ASURB.MX!H890</f>
        <v>2.9906388095557113E-2</v>
      </c>
      <c r="D902">
        <f t="shared" si="135"/>
        <v>2.3397069418117225E-4</v>
      </c>
      <c r="E902" s="32">
        <f t="shared" si="134"/>
        <v>4.5376477004946327</v>
      </c>
      <c r="P902" s="1">
        <f t="shared" si="130"/>
        <v>43298</v>
      </c>
      <c r="Q902">
        <f t="shared" si="132"/>
        <v>2.9906388095557113E-2</v>
      </c>
      <c r="R902" s="33">
        <f t="shared" si="139"/>
        <v>2.1910304623127278E-4</v>
      </c>
      <c r="S902" s="32">
        <f t="shared" si="136"/>
        <v>4.3439071848013704</v>
      </c>
      <c r="AD902" s="1">
        <f t="shared" si="131"/>
        <v>43298</v>
      </c>
      <c r="AE902">
        <f t="shared" si="133"/>
        <v>2.9906388095557113E-2</v>
      </c>
      <c r="AF902" s="33">
        <f t="shared" si="138"/>
        <v>2.2618285007780774E-4</v>
      </c>
      <c r="AG902" s="32">
        <f t="shared" si="137"/>
        <v>4.439879172553205</v>
      </c>
    </row>
    <row r="903" spans="2:33" x14ac:dyDescent="0.25">
      <c r="B903" s="1">
        <v>43299</v>
      </c>
      <c r="C903">
        <f>ASURB.MX!H891</f>
        <v>-1.1701714332675224E-2</v>
      </c>
      <c r="D903">
        <f t="shared" si="135"/>
        <v>3.1288509288842926E-4</v>
      </c>
      <c r="E903" s="32">
        <f t="shared" si="134"/>
        <v>7.6320374705312783</v>
      </c>
      <c r="P903" s="1">
        <f t="shared" si="130"/>
        <v>43299</v>
      </c>
      <c r="Q903">
        <f t="shared" si="132"/>
        <v>-1.1701714332675224E-2</v>
      </c>
      <c r="R903" s="33">
        <f t="shared" si="139"/>
        <v>3.1773394802164768E-4</v>
      </c>
      <c r="S903" s="32">
        <f t="shared" si="136"/>
        <v>7.6233377527732324</v>
      </c>
      <c r="AD903" s="1">
        <f t="shared" si="131"/>
        <v>43299</v>
      </c>
      <c r="AE903">
        <f t="shared" si="133"/>
        <v>-1.1701714332675224E-2</v>
      </c>
      <c r="AF903" s="33">
        <f t="shared" si="138"/>
        <v>2.9515336802837778E-4</v>
      </c>
      <c r="AG903" s="32">
        <f t="shared" si="137"/>
        <v>7.6640867451216508</v>
      </c>
    </row>
    <row r="904" spans="2:33" x14ac:dyDescent="0.25">
      <c r="B904" s="1">
        <v>43300</v>
      </c>
      <c r="C904">
        <f>ASURB.MX!H892</f>
        <v>-6.3201202011651698E-3</v>
      </c>
      <c r="D904">
        <f t="shared" si="135"/>
        <v>2.7346439199340807E-4</v>
      </c>
      <c r="E904" s="32">
        <f t="shared" si="134"/>
        <v>8.0582728843269198</v>
      </c>
      <c r="P904" s="1">
        <f t="shared" si="130"/>
        <v>43300</v>
      </c>
      <c r="Q904">
        <f t="shared" si="132"/>
        <v>-6.3201202011651698E-3</v>
      </c>
      <c r="R904" s="33">
        <f t="shared" si="139"/>
        <v>2.1795344140379229E-4</v>
      </c>
      <c r="S904" s="32">
        <f t="shared" si="136"/>
        <v>8.2479609607932218</v>
      </c>
      <c r="AD904" s="1">
        <f t="shared" si="131"/>
        <v>43300</v>
      </c>
      <c r="AE904">
        <f t="shared" si="133"/>
        <v>-6.3201202011651698E-3</v>
      </c>
      <c r="AF904" s="33">
        <f t="shared" si="138"/>
        <v>2.6724682576946844E-4</v>
      </c>
      <c r="AG904" s="32">
        <f t="shared" si="137"/>
        <v>8.0778733624364953</v>
      </c>
    </row>
    <row r="905" spans="2:33" x14ac:dyDescent="0.25">
      <c r="B905" s="1">
        <v>43301</v>
      </c>
      <c r="C905">
        <f>ASURB.MX!H893</f>
        <v>2.0691268232876207E-2</v>
      </c>
      <c r="D905">
        <f t="shared" si="135"/>
        <v>2.355765696959463E-4</v>
      </c>
      <c r="E905" s="32">
        <f t="shared" si="134"/>
        <v>6.53610969435735</v>
      </c>
      <c r="P905" s="1">
        <f t="shared" si="130"/>
        <v>43301</v>
      </c>
      <c r="Q905">
        <f t="shared" si="132"/>
        <v>2.0691268232876207E-2</v>
      </c>
      <c r="R905" s="33">
        <f t="shared" si="139"/>
        <v>2.4931984352586929E-4</v>
      </c>
      <c r="S905" s="32">
        <f t="shared" si="136"/>
        <v>6.5795878281916744</v>
      </c>
      <c r="AD905" s="1">
        <f t="shared" si="131"/>
        <v>43301</v>
      </c>
      <c r="AE905">
        <f t="shared" si="133"/>
        <v>2.0691268232876207E-2</v>
      </c>
      <c r="AF905" s="33">
        <f t="shared" si="138"/>
        <v>2.3692877436343003E-4</v>
      </c>
      <c r="AG905" s="32">
        <f t="shared" si="137"/>
        <v>6.5407582271525424</v>
      </c>
    </row>
    <row r="906" spans="2:33" x14ac:dyDescent="0.25">
      <c r="B906" s="1">
        <v>43304</v>
      </c>
      <c r="C906">
        <f>ASURB.MX!H894</f>
        <v>1.494382907654427E-2</v>
      </c>
      <c r="D906">
        <f t="shared" si="135"/>
        <v>2.5747268636848127E-4</v>
      </c>
      <c r="E906" s="32">
        <f t="shared" si="134"/>
        <v>7.3972504387505325</v>
      </c>
      <c r="P906" s="1">
        <f t="shared" si="130"/>
        <v>43304</v>
      </c>
      <c r="Q906">
        <f t="shared" si="132"/>
        <v>1.494382907654427E-2</v>
      </c>
      <c r="R906" s="33">
        <f t="shared" si="139"/>
        <v>2.5249540606794532E-4</v>
      </c>
      <c r="S906" s="32">
        <f t="shared" si="136"/>
        <v>7.3996735802571267</v>
      </c>
      <c r="AD906" s="1">
        <f t="shared" si="131"/>
        <v>43304</v>
      </c>
      <c r="AE906">
        <f t="shared" si="133"/>
        <v>1.494382907654427E-2</v>
      </c>
      <c r="AF906" s="33">
        <f t="shared" si="138"/>
        <v>2.5489071874857782E-4</v>
      </c>
      <c r="AG906" s="32">
        <f t="shared" si="137"/>
        <v>7.3985432181238631</v>
      </c>
    </row>
    <row r="907" spans="2:33" x14ac:dyDescent="0.25">
      <c r="B907" s="1">
        <v>43305</v>
      </c>
      <c r="C907">
        <f>ASURB.MX!H895</f>
        <v>2.9291880762299296E-2</v>
      </c>
      <c r="D907">
        <f t="shared" si="135"/>
        <v>2.471839855439495E-4</v>
      </c>
      <c r="E907" s="32">
        <f t="shared" si="134"/>
        <v>4.8342211968633437</v>
      </c>
      <c r="P907" s="1">
        <f t="shared" si="130"/>
        <v>43305</v>
      </c>
      <c r="Q907">
        <f t="shared" si="132"/>
        <v>2.9291880762299296E-2</v>
      </c>
      <c r="R907" s="33">
        <f t="shared" si="139"/>
        <v>2.4094112134247732E-4</v>
      </c>
      <c r="S907" s="32">
        <f t="shared" si="136"/>
        <v>4.7698627313268744</v>
      </c>
      <c r="AD907" s="1">
        <f t="shared" si="131"/>
        <v>43305</v>
      </c>
      <c r="AE907">
        <f t="shared" si="133"/>
        <v>2.9291880762299296E-2</v>
      </c>
      <c r="AF907" s="33">
        <f t="shared" si="138"/>
        <v>2.4684489557258844E-4</v>
      </c>
      <c r="AG907" s="32">
        <f t="shared" si="137"/>
        <v>4.830825635256252</v>
      </c>
    </row>
    <row r="908" spans="2:33" x14ac:dyDescent="0.25">
      <c r="B908" s="1">
        <v>43306</v>
      </c>
      <c r="C908">
        <f>ASURB.MX!H896</f>
        <v>-1.3421863010803548E-2</v>
      </c>
      <c r="D908">
        <f t="shared" si="135"/>
        <v>3.1724057313404531E-4</v>
      </c>
      <c r="E908" s="32">
        <f t="shared" si="134"/>
        <v>7.4879959194213823</v>
      </c>
      <c r="P908" s="1">
        <f t="shared" si="130"/>
        <v>43306</v>
      </c>
      <c r="Q908">
        <f t="shared" si="132"/>
        <v>-1.3421863010803548E-2</v>
      </c>
      <c r="R908" s="33">
        <f t="shared" si="139"/>
        <v>3.3129772647522919E-4</v>
      </c>
      <c r="S908" s="32">
        <f t="shared" si="136"/>
        <v>7.4687332471500492</v>
      </c>
      <c r="AD908" s="1">
        <f t="shared" si="131"/>
        <v>43306</v>
      </c>
      <c r="AE908">
        <f t="shared" si="133"/>
        <v>-1.3421863010803548E-2</v>
      </c>
      <c r="AF908" s="33">
        <f t="shared" si="138"/>
        <v>3.0644364802994144E-4</v>
      </c>
      <c r="AG908" s="32">
        <f t="shared" si="137"/>
        <v>7.5026152277740792</v>
      </c>
    </row>
    <row r="909" spans="2:33" x14ac:dyDescent="0.25">
      <c r="B909" s="1">
        <v>43307</v>
      </c>
      <c r="C909">
        <f>ASURB.MX!H897</f>
        <v>1.0635641525740539E-2</v>
      </c>
      <c r="D909">
        <f t="shared" si="135"/>
        <v>2.815872168030997E-4</v>
      </c>
      <c r="E909" s="32">
        <f t="shared" si="134"/>
        <v>7.7733566611791227</v>
      </c>
      <c r="P909" s="1">
        <f t="shared" si="130"/>
        <v>43307</v>
      </c>
      <c r="Q909">
        <f t="shared" si="132"/>
        <v>1.0635641525740539E-2</v>
      </c>
      <c r="R909" s="33">
        <f t="shared" si="139"/>
        <v>2.371373461297876E-4</v>
      </c>
      <c r="S909" s="32">
        <f t="shared" si="136"/>
        <v>7.8698611276180035</v>
      </c>
      <c r="AD909" s="1">
        <f t="shared" si="131"/>
        <v>43307</v>
      </c>
      <c r="AE909">
        <f t="shared" si="133"/>
        <v>1.0635641525740539E-2</v>
      </c>
      <c r="AF909" s="33">
        <f t="shared" si="138"/>
        <v>2.7992300487689192E-4</v>
      </c>
      <c r="AG909" s="32">
        <f t="shared" si="137"/>
        <v>7.7768960309457258</v>
      </c>
    </row>
    <row r="910" spans="2:33" x14ac:dyDescent="0.25">
      <c r="B910" s="1">
        <v>43308</v>
      </c>
      <c r="C910">
        <f>ASURB.MX!H898</f>
        <v>2.1193585975154295E-3</v>
      </c>
      <c r="D910">
        <f t="shared" si="135"/>
        <v>2.4982611877634757E-4</v>
      </c>
      <c r="E910" s="32">
        <f t="shared" si="134"/>
        <v>8.2767661785258611</v>
      </c>
      <c r="P910" s="1">
        <f t="shared" si="130"/>
        <v>43308</v>
      </c>
      <c r="Q910">
        <f t="shared" si="132"/>
        <v>2.1193585975154295E-3</v>
      </c>
      <c r="R910" s="33">
        <f t="shared" si="139"/>
        <v>2.6871443393683148E-4</v>
      </c>
      <c r="S910" s="32">
        <f t="shared" si="136"/>
        <v>8.2051458828922232</v>
      </c>
      <c r="AD910" s="1">
        <f t="shared" si="131"/>
        <v>43308</v>
      </c>
      <c r="AE910">
        <f t="shared" si="133"/>
        <v>2.1193585975154295E-3</v>
      </c>
      <c r="AF910" s="33">
        <f t="shared" si="138"/>
        <v>2.5370330845802657E-4</v>
      </c>
      <c r="AG910" s="32">
        <f t="shared" si="137"/>
        <v>8.2616405875086478</v>
      </c>
    </row>
    <row r="911" spans="2:33" x14ac:dyDescent="0.25">
      <c r="B911" s="1">
        <v>43311</v>
      </c>
      <c r="C911">
        <f>ASURB.MX!H899</f>
        <v>-2.2940889933627733E-2</v>
      </c>
      <c r="D911">
        <f t="shared" si="135"/>
        <v>2.1560763131177273E-4</v>
      </c>
      <c r="E911" s="32">
        <f t="shared" si="134"/>
        <v>6.0011143154978761</v>
      </c>
      <c r="P911" s="1">
        <f t="shared" ref="P911:P974" si="140">B911</f>
        <v>43311</v>
      </c>
      <c r="Q911">
        <f t="shared" si="132"/>
        <v>-2.2940889933627733E-2</v>
      </c>
      <c r="R911" s="33">
        <f t="shared" si="139"/>
        <v>2.0481146514128923E-4</v>
      </c>
      <c r="S911" s="32">
        <f t="shared" si="136"/>
        <v>5.9238163381860449</v>
      </c>
      <c r="AD911" s="1">
        <f t="shared" ref="AD911:AD974" si="141">P911</f>
        <v>43311</v>
      </c>
      <c r="AE911">
        <f t="shared" si="133"/>
        <v>-2.2940889933627733E-2</v>
      </c>
      <c r="AF911" s="33">
        <f t="shared" si="138"/>
        <v>2.2341294955805982E-4</v>
      </c>
      <c r="AG911" s="32">
        <f t="shared" si="137"/>
        <v>6.0508310249385957</v>
      </c>
    </row>
    <row r="912" spans="2:33" x14ac:dyDescent="0.25">
      <c r="B912" s="1">
        <v>43312</v>
      </c>
      <c r="C912">
        <f>ASURB.MX!H900</f>
        <v>-1.6124360125241818E-2</v>
      </c>
      <c r="D912">
        <f t="shared" si="135"/>
        <v>2.5612050722486447E-4</v>
      </c>
      <c r="E912" s="32">
        <f t="shared" si="134"/>
        <v>7.2547349177346332</v>
      </c>
      <c r="P912" s="1">
        <f t="shared" si="140"/>
        <v>43312</v>
      </c>
      <c r="Q912">
        <f t="shared" ref="Q912:Q975" si="142">C912</f>
        <v>-1.6124360125241818E-2</v>
      </c>
      <c r="R912" s="33">
        <f t="shared" si="139"/>
        <v>2.9014452148725832E-4</v>
      </c>
      <c r="S912" s="32">
        <f t="shared" si="136"/>
        <v>7.249043528144826</v>
      </c>
      <c r="AD912" s="1">
        <f t="shared" si="141"/>
        <v>43312</v>
      </c>
      <c r="AE912">
        <f t="shared" ref="AE912:AE975" si="143">Q912</f>
        <v>-1.6124360125241818E-2</v>
      </c>
      <c r="AF912" s="33">
        <f t="shared" si="138"/>
        <v>2.5517402774830012E-4</v>
      </c>
      <c r="AG912" s="32">
        <f t="shared" si="137"/>
        <v>7.2546719453011237</v>
      </c>
    </row>
    <row r="913" spans="2:33" x14ac:dyDescent="0.25">
      <c r="B913" s="1">
        <v>43313</v>
      </c>
      <c r="C913">
        <f>ASURB.MX!H901</f>
        <v>2.3456839292804597E-2</v>
      </c>
      <c r="D913">
        <f t="shared" si="135"/>
        <v>2.5072993067420707E-4</v>
      </c>
      <c r="E913" s="32">
        <f t="shared" ref="E913:E976" si="144">-LN(D913)-(C913^2)/D913</f>
        <v>6.096648223513383</v>
      </c>
      <c r="P913" s="1">
        <f t="shared" si="140"/>
        <v>43313</v>
      </c>
      <c r="Q913">
        <f t="shared" si="142"/>
        <v>2.3456839292804597E-2</v>
      </c>
      <c r="R913" s="33">
        <f t="shared" si="139"/>
        <v>2.251433475964607E-4</v>
      </c>
      <c r="S913" s="32">
        <f t="shared" si="136"/>
        <v>5.9548933235543817</v>
      </c>
      <c r="AD913" s="1">
        <f t="shared" si="141"/>
        <v>43313</v>
      </c>
      <c r="AE913">
        <f t="shared" si="143"/>
        <v>2.3456839292804597E-2</v>
      </c>
      <c r="AF913" s="33">
        <f t="shared" si="138"/>
        <v>2.5083363103651992E-4</v>
      </c>
      <c r="AG913" s="32">
        <f t="shared" si="137"/>
        <v>6.0971419658521295</v>
      </c>
    </row>
    <row r="914" spans="2:33" x14ac:dyDescent="0.25">
      <c r="B914" s="1">
        <v>43314</v>
      </c>
      <c r="C914">
        <f>ASURB.MX!H902</f>
        <v>-9.1146050572599255E-3</v>
      </c>
      <c r="D914">
        <f t="shared" ref="D914:D977" si="145">$H$14+(C913^2)*$I$14+$J$14*(D913)</f>
        <v>2.8230999916974814E-4</v>
      </c>
      <c r="E914" s="32">
        <f t="shared" si="144"/>
        <v>7.8782324583995953</v>
      </c>
      <c r="P914" s="1">
        <f t="shared" si="140"/>
        <v>43314</v>
      </c>
      <c r="Q914">
        <f t="shared" si="142"/>
        <v>-9.1146050572599255E-3</v>
      </c>
      <c r="R914" s="33">
        <f t="shared" si="139"/>
        <v>3.0697282506422134E-4</v>
      </c>
      <c r="S914" s="32">
        <f t="shared" ref="S914:S977" si="146">-LN(R914)-((Q914^2)/R914)</f>
        <v>7.8181214306981364</v>
      </c>
      <c r="AD914" s="1">
        <f t="shared" si="141"/>
        <v>43314</v>
      </c>
      <c r="AE914">
        <f t="shared" si="143"/>
        <v>-9.1146050572599255E-3</v>
      </c>
      <c r="AF914" s="33">
        <f t="shared" si="138"/>
        <v>2.7760501919670889E-4</v>
      </c>
      <c r="AG914" s="32">
        <f t="shared" ref="AG914:AG977" si="147">-LN(AF914)-((AE914^2)/AF914)</f>
        <v>7.8900514386352709</v>
      </c>
    </row>
    <row r="915" spans="2:33" x14ac:dyDescent="0.25">
      <c r="B915" s="1">
        <v>43315</v>
      </c>
      <c r="C915">
        <f>ASURB.MX!H903</f>
        <v>6.7847321635850178E-3</v>
      </c>
      <c r="D915">
        <f t="shared" si="145"/>
        <v>2.4666663175980299E-4</v>
      </c>
      <c r="E915" s="32">
        <f t="shared" si="144"/>
        <v>8.1208541652760999</v>
      </c>
      <c r="P915" s="1">
        <f t="shared" si="140"/>
        <v>43315</v>
      </c>
      <c r="Q915">
        <f t="shared" si="142"/>
        <v>6.7847321635850178E-3</v>
      </c>
      <c r="R915" s="33">
        <f t="shared" si="139"/>
        <v>2.1270311702743439E-4</v>
      </c>
      <c r="S915" s="32">
        <f t="shared" si="146"/>
        <v>8.2391960870126173</v>
      </c>
      <c r="AD915" s="1">
        <f t="shared" si="141"/>
        <v>43315</v>
      </c>
      <c r="AE915">
        <f t="shared" si="143"/>
        <v>6.7847321635850178E-3</v>
      </c>
      <c r="AF915" s="33">
        <f t="shared" ref="AF915:AF978" si="148">$AJ$14+$AK$14*(AE914^2)+$AL$14*(AE913^2)+$AM$14*(AF914)</f>
        <v>2.4891771536915918E-4</v>
      </c>
      <c r="AG915" s="32">
        <f t="shared" si="147"/>
        <v>8.1134572226356632</v>
      </c>
    </row>
    <row r="916" spans="2:33" x14ac:dyDescent="0.25">
      <c r="B916" s="1">
        <v>43318</v>
      </c>
      <c r="C916">
        <f>ASURB.MX!H904</f>
        <v>1.596419889631872E-2</v>
      </c>
      <c r="D916">
        <f t="shared" si="145"/>
        <v>2.185442954177927E-4</v>
      </c>
      <c r="E916" s="32">
        <f t="shared" si="144"/>
        <v>7.2623708492207157</v>
      </c>
      <c r="P916" s="1">
        <f t="shared" si="140"/>
        <v>43318</v>
      </c>
      <c r="Q916">
        <f t="shared" si="142"/>
        <v>1.596419889631872E-2</v>
      </c>
      <c r="R916" s="33">
        <f t="shared" ref="R916:R979" si="149">$V$14+$W$14*(Q915^2)+$X$14*(R915)+$Y$14*(R914)</f>
        <v>2.4385859204291557E-4</v>
      </c>
      <c r="S916" s="32">
        <f t="shared" si="146"/>
        <v>7.2738260115767863</v>
      </c>
      <c r="AD916" s="1">
        <f t="shared" si="141"/>
        <v>43318</v>
      </c>
      <c r="AE916">
        <f t="shared" si="143"/>
        <v>1.596419889631872E-2</v>
      </c>
      <c r="AF916" s="33">
        <f t="shared" si="148"/>
        <v>2.2421315625779857E-4</v>
      </c>
      <c r="AG916" s="32">
        <f t="shared" si="147"/>
        <v>7.2662465879513896</v>
      </c>
    </row>
    <row r="917" spans="2:33" x14ac:dyDescent="0.25">
      <c r="B917" s="1">
        <v>43319</v>
      </c>
      <c r="C917">
        <f>ASURB.MX!H905</f>
        <v>5.2460029924946425E-3</v>
      </c>
      <c r="D917">
        <f t="shared" si="145"/>
        <v>2.2519037106252511E-4</v>
      </c>
      <c r="E917" s="32">
        <f t="shared" si="144"/>
        <v>8.2763542771172478</v>
      </c>
      <c r="P917" s="1">
        <f t="shared" si="140"/>
        <v>43319</v>
      </c>
      <c r="Q917">
        <f t="shared" si="142"/>
        <v>5.2460029924946425E-3</v>
      </c>
      <c r="R917" s="33">
        <f t="shared" si="149"/>
        <v>2.2468938366553069E-4</v>
      </c>
      <c r="S917" s="32">
        <f t="shared" si="146"/>
        <v>8.278308993242975</v>
      </c>
      <c r="AD917" s="1">
        <f t="shared" si="141"/>
        <v>43319</v>
      </c>
      <c r="AE917">
        <f t="shared" si="143"/>
        <v>5.2460029924946425E-3</v>
      </c>
      <c r="AF917" s="33">
        <f t="shared" si="148"/>
        <v>2.2776418317947564E-4</v>
      </c>
      <c r="AG917" s="32">
        <f t="shared" si="147"/>
        <v>8.2663706216313049</v>
      </c>
    </row>
    <row r="918" spans="2:33" x14ac:dyDescent="0.25">
      <c r="B918" s="1">
        <v>43320</v>
      </c>
      <c r="C918">
        <f>ASURB.MX!H906</f>
        <v>-6.8164788544217234E-3</v>
      </c>
      <c r="D918">
        <f t="shared" si="145"/>
        <v>2.0206092393244108E-4</v>
      </c>
      <c r="E918" s="32">
        <f t="shared" si="144"/>
        <v>8.2769889540368808</v>
      </c>
      <c r="P918" s="1">
        <f t="shared" si="140"/>
        <v>43320</v>
      </c>
      <c r="Q918">
        <f t="shared" si="142"/>
        <v>-6.8164788544217234E-3</v>
      </c>
      <c r="R918" s="33">
        <f t="shared" si="149"/>
        <v>2.0789440141778586E-4</v>
      </c>
      <c r="S918" s="32">
        <f t="shared" si="146"/>
        <v>8.2549803635913701</v>
      </c>
      <c r="AD918" s="1">
        <f t="shared" si="141"/>
        <v>43320</v>
      </c>
      <c r="AE918">
        <f t="shared" si="143"/>
        <v>-6.8164788544217234E-3</v>
      </c>
      <c r="AF918" s="33">
        <f t="shared" si="148"/>
        <v>2.069043005216472E-4</v>
      </c>
      <c r="AG918" s="32">
        <f t="shared" si="147"/>
        <v>8.2586847427440873</v>
      </c>
    </row>
    <row r="919" spans="2:33" x14ac:dyDescent="0.25">
      <c r="B919" s="1">
        <v>43321</v>
      </c>
      <c r="C919">
        <f>ASURB.MX!H907</f>
        <v>4.5881458675301962E-3</v>
      </c>
      <c r="D919">
        <f t="shared" si="145"/>
        <v>1.8901824584023264E-4</v>
      </c>
      <c r="E919" s="32">
        <f t="shared" si="144"/>
        <v>8.4622963714207557</v>
      </c>
      <c r="P919" s="1">
        <f t="shared" si="140"/>
        <v>43321</v>
      </c>
      <c r="Q919">
        <f t="shared" si="142"/>
        <v>4.5881458675301962E-3</v>
      </c>
      <c r="R919" s="33">
        <f t="shared" si="149"/>
        <v>1.9866187094593396E-4</v>
      </c>
      <c r="S919" s="32">
        <f t="shared" si="146"/>
        <v>8.4179419367883224</v>
      </c>
      <c r="AD919" s="1">
        <f t="shared" si="141"/>
        <v>43321</v>
      </c>
      <c r="AE919">
        <f t="shared" si="143"/>
        <v>4.5881458675301962E-3</v>
      </c>
      <c r="AF919" s="33">
        <f t="shared" si="148"/>
        <v>1.9367203769825536E-4</v>
      </c>
      <c r="AG919" s="32">
        <f t="shared" si="147"/>
        <v>8.4406498712400388</v>
      </c>
    </row>
    <row r="920" spans="2:33" x14ac:dyDescent="0.25">
      <c r="B920" s="1">
        <v>43322</v>
      </c>
      <c r="C920">
        <f>ASURB.MX!H908</f>
        <v>-1.1597912493590865E-2</v>
      </c>
      <c r="D920">
        <f t="shared" si="145"/>
        <v>1.7729130961172644E-4</v>
      </c>
      <c r="E920" s="32">
        <f t="shared" si="144"/>
        <v>7.8790126520609443</v>
      </c>
      <c r="P920" s="1">
        <f t="shared" si="140"/>
        <v>43322</v>
      </c>
      <c r="Q920">
        <f t="shared" si="142"/>
        <v>-1.1597912493590865E-2</v>
      </c>
      <c r="R920" s="33">
        <f t="shared" si="149"/>
        <v>1.8511724571089404E-4</v>
      </c>
      <c r="S920" s="32">
        <f t="shared" si="146"/>
        <v>7.867892091591302</v>
      </c>
      <c r="AD920" s="1">
        <f t="shared" si="141"/>
        <v>43322</v>
      </c>
      <c r="AE920">
        <f t="shared" si="143"/>
        <v>-1.1597912493590865E-2</v>
      </c>
      <c r="AF920" s="33">
        <f t="shared" si="148"/>
        <v>1.8141811874008745E-4</v>
      </c>
      <c r="AG920" s="32">
        <f t="shared" si="147"/>
        <v>7.8732610478835383</v>
      </c>
    </row>
    <row r="921" spans="2:33" x14ac:dyDescent="0.25">
      <c r="B921" s="1">
        <v>43325</v>
      </c>
      <c r="C921">
        <f>ASURB.MX!H909</f>
        <v>9.3355366415409872E-3</v>
      </c>
      <c r="D921">
        <f t="shared" si="145"/>
        <v>1.8325826998629043E-4</v>
      </c>
      <c r="E921" s="32">
        <f t="shared" si="144"/>
        <v>8.1290434942892222</v>
      </c>
      <c r="P921" s="1">
        <f t="shared" si="140"/>
        <v>43325</v>
      </c>
      <c r="Q921">
        <f t="shared" si="142"/>
        <v>9.3355366415409872E-3</v>
      </c>
      <c r="R921" s="33">
        <f t="shared" si="149"/>
        <v>1.9493010627061728E-4</v>
      </c>
      <c r="S921" s="32">
        <f t="shared" si="146"/>
        <v>8.095774654514134</v>
      </c>
      <c r="AD921" s="1">
        <f t="shared" si="141"/>
        <v>43325</v>
      </c>
      <c r="AE921">
        <f t="shared" si="143"/>
        <v>9.3355366415409872E-3</v>
      </c>
      <c r="AF921" s="33">
        <f t="shared" si="148"/>
        <v>1.8419845615152619E-4</v>
      </c>
      <c r="AG921" s="32">
        <f t="shared" si="147"/>
        <v>8.1263536296262586</v>
      </c>
    </row>
    <row r="922" spans="2:33" x14ac:dyDescent="0.25">
      <c r="B922" s="1">
        <v>43326</v>
      </c>
      <c r="C922">
        <f>ASURB.MX!H910</f>
        <v>3.161075087759653E-2</v>
      </c>
      <c r="D922">
        <f t="shared" si="145"/>
        <v>1.8147849076289782E-4</v>
      </c>
      <c r="E922" s="32">
        <f t="shared" si="144"/>
        <v>3.1082687188859754</v>
      </c>
      <c r="P922" s="1">
        <f t="shared" si="140"/>
        <v>43326</v>
      </c>
      <c r="Q922">
        <f t="shared" si="142"/>
        <v>3.161075087759653E-2</v>
      </c>
      <c r="R922" s="33">
        <f t="shared" si="149"/>
        <v>1.817151673355761E-4</v>
      </c>
      <c r="S922" s="32">
        <f t="shared" si="146"/>
        <v>3.1141368870062216</v>
      </c>
      <c r="AD922" s="1">
        <f t="shared" si="141"/>
        <v>43326</v>
      </c>
      <c r="AE922">
        <f t="shared" si="143"/>
        <v>3.161075087759653E-2</v>
      </c>
      <c r="AF922" s="33">
        <f t="shared" si="148"/>
        <v>1.813383764630038E-4</v>
      </c>
      <c r="AG922" s="32">
        <f t="shared" si="147"/>
        <v>3.1047866991353006</v>
      </c>
    </row>
    <row r="923" spans="2:33" x14ac:dyDescent="0.25">
      <c r="B923" s="1">
        <v>43327</v>
      </c>
      <c r="C923">
        <f>ASURB.MX!H911</f>
        <v>-2.5993240908236674E-2</v>
      </c>
      <c r="D923">
        <f t="shared" si="145"/>
        <v>2.907770578061559E-4</v>
      </c>
      <c r="E923" s="32">
        <f t="shared" si="144"/>
        <v>5.8193571430560453</v>
      </c>
      <c r="P923" s="1">
        <f t="shared" si="140"/>
        <v>43327</v>
      </c>
      <c r="Q923">
        <f t="shared" si="142"/>
        <v>-2.5993240908236674E-2</v>
      </c>
      <c r="R923" s="33">
        <f t="shared" si="149"/>
        <v>3.1471729195146827E-4</v>
      </c>
      <c r="S923" s="32">
        <f t="shared" si="146"/>
        <v>5.9169929423673864</v>
      </c>
      <c r="AD923" s="1">
        <f t="shared" si="141"/>
        <v>43327</v>
      </c>
      <c r="AE923">
        <f t="shared" si="143"/>
        <v>-2.5993240908236674E-2</v>
      </c>
      <c r="AF923" s="33">
        <f t="shared" si="148"/>
        <v>2.7331961842172675E-4</v>
      </c>
      <c r="AG923" s="32">
        <f t="shared" si="147"/>
        <v>5.7328596245069976</v>
      </c>
    </row>
    <row r="924" spans="2:33" x14ac:dyDescent="0.25">
      <c r="B924" s="1">
        <v>43328</v>
      </c>
      <c r="C924">
        <f>ASURB.MX!H912</f>
        <v>-1.9977642549168246E-2</v>
      </c>
      <c r="D924">
        <f t="shared" si="145"/>
        <v>3.2405795844890031E-4</v>
      </c>
      <c r="E924" s="32">
        <f t="shared" si="144"/>
        <v>6.8029992208678616</v>
      </c>
      <c r="P924" s="1">
        <f t="shared" si="140"/>
        <v>43328</v>
      </c>
      <c r="Q924">
        <f t="shared" si="142"/>
        <v>-1.9977642549168246E-2</v>
      </c>
      <c r="R924" s="33">
        <f t="shared" si="149"/>
        <v>2.7339470654610292E-4</v>
      </c>
      <c r="S924" s="32">
        <f t="shared" si="146"/>
        <v>6.7447771362697528</v>
      </c>
      <c r="AD924" s="1">
        <f t="shared" si="141"/>
        <v>43328</v>
      </c>
      <c r="AE924">
        <f t="shared" si="143"/>
        <v>-1.9977642549168246E-2</v>
      </c>
      <c r="AF924" s="33">
        <f t="shared" si="148"/>
        <v>3.0690983636545255E-4</v>
      </c>
      <c r="AG924" s="32">
        <f t="shared" si="147"/>
        <v>6.7885544262516646</v>
      </c>
    </row>
    <row r="925" spans="2:33" x14ac:dyDescent="0.25">
      <c r="B925" s="1">
        <v>43329</v>
      </c>
      <c r="C925">
        <f>ASURB.MX!H913</f>
        <v>-3.7608906856684464E-2</v>
      </c>
      <c r="D925">
        <f t="shared" si="145"/>
        <v>3.1262989883752115E-4</v>
      </c>
      <c r="E925" s="32">
        <f t="shared" si="144"/>
        <v>3.5461955411199151</v>
      </c>
      <c r="P925" s="1">
        <f t="shared" si="140"/>
        <v>43329</v>
      </c>
      <c r="Q925">
        <f t="shared" si="142"/>
        <v>-3.7608906856684464E-2</v>
      </c>
      <c r="R925" s="33">
        <f t="shared" si="149"/>
        <v>3.0322233616804172E-4</v>
      </c>
      <c r="S925" s="32">
        <f t="shared" si="146"/>
        <v>3.4363816917501158</v>
      </c>
      <c r="AD925" s="1">
        <f t="shared" si="141"/>
        <v>43329</v>
      </c>
      <c r="AE925">
        <f t="shared" si="143"/>
        <v>-3.7608906856684464E-2</v>
      </c>
      <c r="AF925" s="33">
        <f t="shared" si="148"/>
        <v>3.0284366578084399E-4</v>
      </c>
      <c r="AG925" s="32">
        <f t="shared" si="147"/>
        <v>3.4317986811519008</v>
      </c>
    </row>
    <row r="926" spans="2:33" x14ac:dyDescent="0.25">
      <c r="B926" s="1">
        <v>43332</v>
      </c>
      <c r="C926">
        <f>ASURB.MX!H914</f>
        <v>2.3995599688018506E-2</v>
      </c>
      <c r="D926">
        <f t="shared" si="145"/>
        <v>4.2803537328185075E-4</v>
      </c>
      <c r="E926" s="32">
        <f t="shared" si="144"/>
        <v>6.4111149501605063</v>
      </c>
      <c r="P926" s="1">
        <f t="shared" si="140"/>
        <v>43332</v>
      </c>
      <c r="Q926">
        <f t="shared" si="142"/>
        <v>2.3995599688018506E-2</v>
      </c>
      <c r="R926" s="33">
        <f t="shared" si="149"/>
        <v>4.2668431240722746E-4</v>
      </c>
      <c r="S926" s="32">
        <f t="shared" si="146"/>
        <v>6.4100169325324305</v>
      </c>
      <c r="AD926" s="1">
        <f t="shared" si="141"/>
        <v>43332</v>
      </c>
      <c r="AE926">
        <f t="shared" si="143"/>
        <v>2.3995599688018506E-2</v>
      </c>
      <c r="AF926" s="33">
        <f t="shared" si="148"/>
        <v>4.0459361935149475E-4</v>
      </c>
      <c r="AG926" s="32">
        <f t="shared" si="147"/>
        <v>6.3894986718538842</v>
      </c>
    </row>
    <row r="927" spans="2:33" x14ac:dyDescent="0.25">
      <c r="B927" s="1">
        <v>43333</v>
      </c>
      <c r="C927">
        <f>ASURB.MX!H915</f>
        <v>2.3264811684428639E-3</v>
      </c>
      <c r="D927">
        <f t="shared" si="145"/>
        <v>4.0297913886219819E-4</v>
      </c>
      <c r="E927" s="32">
        <f t="shared" si="144"/>
        <v>7.8031945093164081</v>
      </c>
      <c r="P927" s="1">
        <f t="shared" si="140"/>
        <v>43333</v>
      </c>
      <c r="Q927">
        <f t="shared" si="142"/>
        <v>2.3264811684428639E-3</v>
      </c>
      <c r="R927" s="33">
        <f t="shared" si="149"/>
        <v>3.3525143379046921E-4</v>
      </c>
      <c r="S927" s="32">
        <f t="shared" si="146"/>
        <v>7.9844851162902186</v>
      </c>
      <c r="AD927" s="1">
        <f t="shared" si="141"/>
        <v>43333</v>
      </c>
      <c r="AE927">
        <f t="shared" si="143"/>
        <v>2.3264811684428639E-3</v>
      </c>
      <c r="AF927" s="33">
        <f t="shared" si="148"/>
        <v>3.9217842778794382E-4</v>
      </c>
      <c r="AG927" s="32">
        <f t="shared" si="147"/>
        <v>7.8299924954432853</v>
      </c>
    </row>
    <row r="928" spans="2:33" x14ac:dyDescent="0.25">
      <c r="B928" s="1">
        <v>43334</v>
      </c>
      <c r="C928">
        <f>ASURB.MX!H916</f>
        <v>3.6247358340016245E-2</v>
      </c>
      <c r="D928">
        <f t="shared" si="145"/>
        <v>3.1727599025602594E-4</v>
      </c>
      <c r="E928" s="32">
        <f t="shared" si="144"/>
        <v>3.9146404746249246</v>
      </c>
      <c r="P928" s="1">
        <f t="shared" si="140"/>
        <v>43334</v>
      </c>
      <c r="Q928">
        <f t="shared" si="142"/>
        <v>3.6247358340016245E-2</v>
      </c>
      <c r="R928" s="33">
        <f t="shared" si="149"/>
        <v>3.1402358975663326E-4</v>
      </c>
      <c r="S928" s="32">
        <f t="shared" si="146"/>
        <v>3.8820542719373021</v>
      </c>
      <c r="AD928" s="1">
        <f t="shared" si="141"/>
        <v>43334</v>
      </c>
      <c r="AE928">
        <f t="shared" si="143"/>
        <v>3.6247358340016245E-2</v>
      </c>
      <c r="AF928" s="33">
        <f t="shared" si="148"/>
        <v>3.2431741726190381E-4</v>
      </c>
      <c r="AG928" s="32">
        <f t="shared" si="147"/>
        <v>3.982599352813609</v>
      </c>
    </row>
    <row r="929" spans="2:33" x14ac:dyDescent="0.25">
      <c r="B929" s="1">
        <v>43335</v>
      </c>
      <c r="C929">
        <f>ASURB.MX!H917</f>
        <v>1.5790371607543737E-3</v>
      </c>
      <c r="D929">
        <f t="shared" si="145"/>
        <v>4.1893579347635282E-4</v>
      </c>
      <c r="E929" s="32">
        <f t="shared" si="144"/>
        <v>7.7718412393641083</v>
      </c>
      <c r="P929" s="1">
        <f t="shared" si="140"/>
        <v>43335</v>
      </c>
      <c r="Q929">
        <f t="shared" si="142"/>
        <v>1.5790371607543737E-3</v>
      </c>
      <c r="R929" s="33">
        <f t="shared" si="149"/>
        <v>4.4713142580007968E-4</v>
      </c>
      <c r="S929" s="32">
        <f t="shared" si="146"/>
        <v>7.7070816457605869</v>
      </c>
      <c r="AD929" s="1">
        <f t="shared" si="141"/>
        <v>43335</v>
      </c>
      <c r="AE929">
        <f t="shared" si="143"/>
        <v>1.5790371607543737E-3</v>
      </c>
      <c r="AF929" s="33">
        <f t="shared" si="148"/>
        <v>4.0985583398051061E-4</v>
      </c>
      <c r="AG929" s="32">
        <f t="shared" si="147"/>
        <v>7.793621583588898</v>
      </c>
    </row>
    <row r="930" spans="2:33" x14ac:dyDescent="0.25">
      <c r="B930" s="1">
        <v>43336</v>
      </c>
      <c r="C930">
        <f>ASURB.MX!H918</f>
        <v>3.4936061915834824E-3</v>
      </c>
      <c r="D930">
        <f t="shared" si="145"/>
        <v>3.2750336789541903E-4</v>
      </c>
      <c r="E930" s="32">
        <f t="shared" si="144"/>
        <v>7.9867445591137294</v>
      </c>
      <c r="P930" s="1">
        <f t="shared" si="140"/>
        <v>43336</v>
      </c>
      <c r="Q930">
        <f t="shared" si="142"/>
        <v>3.4936061915834824E-3</v>
      </c>
      <c r="R930" s="33">
        <f t="shared" si="149"/>
        <v>2.619563228984721E-4</v>
      </c>
      <c r="S930" s="32">
        <f t="shared" si="146"/>
        <v>8.2007399529867282</v>
      </c>
      <c r="AD930" s="1">
        <f t="shared" si="141"/>
        <v>43336</v>
      </c>
      <c r="AE930">
        <f t="shared" si="143"/>
        <v>3.4936061915834824E-3</v>
      </c>
      <c r="AF930" s="33">
        <f t="shared" si="148"/>
        <v>3.3688546798062857E-4</v>
      </c>
      <c r="AG930" s="32">
        <f t="shared" si="147"/>
        <v>7.9595377694370582</v>
      </c>
    </row>
    <row r="931" spans="2:33" x14ac:dyDescent="0.25">
      <c r="B931" s="1">
        <v>43339</v>
      </c>
      <c r="C931">
        <f>ASURB.MX!H919</f>
        <v>1.0917254447921408E-2</v>
      </c>
      <c r="D931">
        <f t="shared" si="145"/>
        <v>2.6805027793016422E-4</v>
      </c>
      <c r="E931" s="32">
        <f t="shared" si="144"/>
        <v>7.7796938677160155</v>
      </c>
      <c r="P931" s="1">
        <f t="shared" si="140"/>
        <v>43339</v>
      </c>
      <c r="Q931">
        <f t="shared" si="142"/>
        <v>1.0917254447921408E-2</v>
      </c>
      <c r="R931" s="33">
        <f t="shared" si="149"/>
        <v>3.1974577344897297E-4</v>
      </c>
      <c r="S931" s="32">
        <f t="shared" si="146"/>
        <v>7.6752305590547927</v>
      </c>
      <c r="AD931" s="1">
        <f t="shared" si="141"/>
        <v>43339</v>
      </c>
      <c r="AE931">
        <f t="shared" si="143"/>
        <v>1.0917254447921408E-2</v>
      </c>
      <c r="AF931" s="33">
        <f t="shared" si="148"/>
        <v>2.8476483292081523E-4</v>
      </c>
      <c r="AG931" s="32">
        <f t="shared" si="147"/>
        <v>7.7453034543415482</v>
      </c>
    </row>
    <row r="932" spans="2:33" x14ac:dyDescent="0.25">
      <c r="B932" s="1">
        <v>43340</v>
      </c>
      <c r="C932">
        <f>ASURB.MX!H920</f>
        <v>8.1945827100823754E-3</v>
      </c>
      <c r="D932">
        <f t="shared" si="145"/>
        <v>2.4158487314043336E-4</v>
      </c>
      <c r="E932" s="32">
        <f t="shared" si="144"/>
        <v>8.0503286517667885</v>
      </c>
      <c r="P932" s="1">
        <f t="shared" si="140"/>
        <v>43340</v>
      </c>
      <c r="Q932">
        <f t="shared" si="142"/>
        <v>8.1945827100823754E-3</v>
      </c>
      <c r="R932" s="33">
        <f t="shared" si="149"/>
        <v>2.3897505198792486E-4</v>
      </c>
      <c r="S932" s="32">
        <f t="shared" si="146"/>
        <v>8.058154760067934</v>
      </c>
      <c r="AD932" s="1">
        <f t="shared" si="141"/>
        <v>43340</v>
      </c>
      <c r="AE932">
        <f t="shared" si="143"/>
        <v>8.1945827100823754E-3</v>
      </c>
      <c r="AF932" s="33">
        <f t="shared" si="148"/>
        <v>2.5785409968695028E-4</v>
      </c>
      <c r="AG932" s="32">
        <f t="shared" si="147"/>
        <v>8.0026934535300995</v>
      </c>
    </row>
    <row r="933" spans="2:33" x14ac:dyDescent="0.25">
      <c r="B933" s="1">
        <v>43341</v>
      </c>
      <c r="C933">
        <f>ASURB.MX!H921</f>
        <v>5.0912271324330492E-3</v>
      </c>
      <c r="D933">
        <f t="shared" si="145"/>
        <v>2.1773258650824209E-4</v>
      </c>
      <c r="E933" s="32">
        <f t="shared" si="144"/>
        <v>8.3131950774119314</v>
      </c>
      <c r="P933" s="1">
        <f t="shared" si="140"/>
        <v>43341</v>
      </c>
      <c r="Q933">
        <f t="shared" si="142"/>
        <v>5.0912271324330492E-3</v>
      </c>
      <c r="R933" s="33">
        <f t="shared" si="149"/>
        <v>2.5608804302462642E-4</v>
      </c>
      <c r="S933" s="32">
        <f t="shared" si="146"/>
        <v>8.1687717458803455</v>
      </c>
      <c r="AD933" s="1">
        <f t="shared" si="141"/>
        <v>43341</v>
      </c>
      <c r="AE933">
        <f t="shared" si="143"/>
        <v>5.0912271324330492E-3</v>
      </c>
      <c r="AF933" s="33">
        <f t="shared" si="148"/>
        <v>2.3289677546274153E-4</v>
      </c>
      <c r="AG933" s="32">
        <f t="shared" si="147"/>
        <v>8.2536187360154933</v>
      </c>
    </row>
    <row r="934" spans="2:33" x14ac:dyDescent="0.25">
      <c r="B934" s="1">
        <v>43342</v>
      </c>
      <c r="C934">
        <f>ASURB.MX!H922</f>
        <v>4.4626608080315162E-4</v>
      </c>
      <c r="D934">
        <f t="shared" si="145"/>
        <v>1.9692181750931347E-4</v>
      </c>
      <c r="E934" s="32">
        <f t="shared" si="144"/>
        <v>8.5316924410303212</v>
      </c>
      <c r="P934" s="1">
        <f t="shared" si="140"/>
        <v>43342</v>
      </c>
      <c r="Q934">
        <f t="shared" si="142"/>
        <v>4.4626608080315162E-4</v>
      </c>
      <c r="R934" s="33">
        <f t="shared" si="149"/>
        <v>2.0774011308043449E-4</v>
      </c>
      <c r="S934" s="32">
        <f t="shared" si="146"/>
        <v>8.4782640496761488</v>
      </c>
      <c r="AD934" s="1">
        <f t="shared" si="141"/>
        <v>43342</v>
      </c>
      <c r="AE934">
        <f t="shared" si="143"/>
        <v>4.4626608080315162E-4</v>
      </c>
      <c r="AF934" s="33">
        <f t="shared" si="148"/>
        <v>2.104758105465838E-4</v>
      </c>
      <c r="AG934" s="32">
        <f t="shared" si="147"/>
        <v>8.4651936199976809</v>
      </c>
    </row>
    <row r="935" spans="2:33" x14ac:dyDescent="0.25">
      <c r="B935" s="1">
        <v>43343</v>
      </c>
      <c r="C935">
        <f>ASURB.MX!H923</f>
        <v>-1.7585527976633356E-3</v>
      </c>
      <c r="D935">
        <f t="shared" si="145"/>
        <v>1.8000648273422453E-4</v>
      </c>
      <c r="E935" s="32">
        <f t="shared" si="144"/>
        <v>8.6053377115940179</v>
      </c>
      <c r="P935" s="1">
        <f t="shared" si="140"/>
        <v>43343</v>
      </c>
      <c r="Q935">
        <f t="shared" si="142"/>
        <v>-1.7585527976633356E-3</v>
      </c>
      <c r="R935" s="33">
        <f t="shared" si="149"/>
        <v>2.0922510787092725E-4</v>
      </c>
      <c r="S935" s="32">
        <f t="shared" si="146"/>
        <v>8.4573190456928273</v>
      </c>
      <c r="AD935" s="1">
        <f t="shared" si="141"/>
        <v>43343</v>
      </c>
      <c r="AE935">
        <f t="shared" si="143"/>
        <v>-1.7585527976633356E-3</v>
      </c>
      <c r="AF935" s="33">
        <f t="shared" si="148"/>
        <v>1.9150076368801058E-4</v>
      </c>
      <c r="AG935" s="32">
        <f t="shared" si="147"/>
        <v>8.5444699592860758</v>
      </c>
    </row>
    <row r="936" spans="2:33" x14ac:dyDescent="0.25">
      <c r="B936" s="1">
        <v>43346</v>
      </c>
      <c r="C936">
        <f>ASURB.MX!H924</f>
        <v>-2.433739676404281E-3</v>
      </c>
      <c r="D936">
        <f t="shared" si="145"/>
        <v>1.6914027239002614E-4</v>
      </c>
      <c r="E936" s="32">
        <f t="shared" si="144"/>
        <v>8.6497633764709043</v>
      </c>
      <c r="P936" s="1">
        <f t="shared" si="140"/>
        <v>43346</v>
      </c>
      <c r="Q936">
        <f t="shared" si="142"/>
        <v>-2.433739676404281E-3</v>
      </c>
      <c r="R936" s="33">
        <f t="shared" si="149"/>
        <v>1.834164602067E-4</v>
      </c>
      <c r="S936" s="32">
        <f t="shared" si="146"/>
        <v>8.5714581370227769</v>
      </c>
      <c r="AD936" s="1">
        <f t="shared" si="141"/>
        <v>43346</v>
      </c>
      <c r="AE936">
        <f t="shared" si="143"/>
        <v>-2.433739676404281E-3</v>
      </c>
      <c r="AF936" s="33">
        <f t="shared" si="148"/>
        <v>1.7798537331132049E-4</v>
      </c>
      <c r="AG936" s="32">
        <f t="shared" si="147"/>
        <v>8.6005306690356331</v>
      </c>
    </row>
    <row r="937" spans="2:33" x14ac:dyDescent="0.25">
      <c r="B937" s="1">
        <v>43347</v>
      </c>
      <c r="C937">
        <f>ASURB.MX!H925</f>
        <v>-4.9695862172147269E-3</v>
      </c>
      <c r="D937">
        <f t="shared" si="145"/>
        <v>1.622776744433722E-4</v>
      </c>
      <c r="E937" s="32">
        <f t="shared" si="144"/>
        <v>8.5740132037775574</v>
      </c>
      <c r="P937" s="1">
        <f t="shared" si="140"/>
        <v>43347</v>
      </c>
      <c r="Q937">
        <f t="shared" si="142"/>
        <v>-4.9695862172147269E-3</v>
      </c>
      <c r="R937" s="33">
        <f t="shared" si="149"/>
        <v>1.8237909254326476E-4</v>
      </c>
      <c r="S937" s="32">
        <f t="shared" si="146"/>
        <v>8.4740085368503255</v>
      </c>
      <c r="AD937" s="1">
        <f t="shared" si="141"/>
        <v>43347</v>
      </c>
      <c r="AE937">
        <f t="shared" si="143"/>
        <v>-4.9695862172147269E-3</v>
      </c>
      <c r="AF937" s="33">
        <f t="shared" si="148"/>
        <v>1.6843812385860713E-4</v>
      </c>
      <c r="AG937" s="32">
        <f t="shared" si="147"/>
        <v>8.5423197809429414</v>
      </c>
    </row>
    <row r="938" spans="2:33" x14ac:dyDescent="0.25">
      <c r="B938" s="1">
        <v>43348</v>
      </c>
      <c r="C938">
        <f>ASURB.MX!H926</f>
        <v>-1.0867202810769494E-2</v>
      </c>
      <c r="D938">
        <f t="shared" si="145"/>
        <v>1.6000104750502926E-4</v>
      </c>
      <c r="E938" s="32">
        <f t="shared" si="144"/>
        <v>8.0022344222744355</v>
      </c>
      <c r="P938" s="1">
        <f t="shared" si="140"/>
        <v>43348</v>
      </c>
      <c r="Q938">
        <f t="shared" si="142"/>
        <v>-1.0867202810769494E-2</v>
      </c>
      <c r="R938" s="33">
        <f t="shared" si="149"/>
        <v>1.7087597817361285E-4</v>
      </c>
      <c r="S938" s="32">
        <f t="shared" si="146"/>
        <v>7.9834508360631187</v>
      </c>
      <c r="AD938" s="1">
        <f t="shared" si="141"/>
        <v>43348</v>
      </c>
      <c r="AE938">
        <f t="shared" si="143"/>
        <v>-1.0867202810769494E-2</v>
      </c>
      <c r="AF938" s="33">
        <f t="shared" si="148"/>
        <v>1.6342388029332239E-4</v>
      </c>
      <c r="AG938" s="32">
        <f t="shared" si="147"/>
        <v>7.9965265193448172</v>
      </c>
    </row>
    <row r="939" spans="2:33" x14ac:dyDescent="0.25">
      <c r="B939" s="1">
        <v>43349</v>
      </c>
      <c r="C939">
        <f>ASURB.MX!H927</f>
        <v>2.6063031526666187E-2</v>
      </c>
      <c r="D939">
        <f t="shared" si="145"/>
        <v>1.6980461448620917E-4</v>
      </c>
      <c r="E939" s="32">
        <f t="shared" si="144"/>
        <v>4.6804901844260778</v>
      </c>
      <c r="P939" s="1">
        <f t="shared" si="140"/>
        <v>43349</v>
      </c>
      <c r="Q939">
        <f t="shared" si="142"/>
        <v>2.6063031526666187E-2</v>
      </c>
      <c r="R939" s="33">
        <f t="shared" si="149"/>
        <v>1.8249932198426816E-4</v>
      </c>
      <c r="S939" s="32">
        <f t="shared" si="146"/>
        <v>4.8866592452778841</v>
      </c>
      <c r="AD939" s="1">
        <f t="shared" si="141"/>
        <v>43349</v>
      </c>
      <c r="AE939">
        <f t="shared" si="143"/>
        <v>2.6063031526666187E-2</v>
      </c>
      <c r="AF939" s="33">
        <f t="shared" si="148"/>
        <v>1.6940577585953848E-4</v>
      </c>
      <c r="AG939" s="32">
        <f t="shared" si="147"/>
        <v>4.6734235246462523</v>
      </c>
    </row>
    <row r="940" spans="2:33" x14ac:dyDescent="0.25">
      <c r="B940" s="1">
        <v>43350</v>
      </c>
      <c r="C940">
        <f>ASURB.MX!H928</f>
        <v>8.3098275133722359E-3</v>
      </c>
      <c r="D940">
        <f t="shared" si="145"/>
        <v>2.4428035998863936E-4</v>
      </c>
      <c r="E940" s="32">
        <f t="shared" si="144"/>
        <v>8.0345137256503847</v>
      </c>
      <c r="P940" s="1">
        <f t="shared" si="140"/>
        <v>43350</v>
      </c>
      <c r="Q940">
        <f t="shared" si="142"/>
        <v>8.3098275133722359E-3</v>
      </c>
      <c r="R940" s="33">
        <f t="shared" si="149"/>
        <v>2.5649314269048573E-4</v>
      </c>
      <c r="S940" s="32">
        <f t="shared" si="146"/>
        <v>7.9991880452845114</v>
      </c>
      <c r="AD940" s="1">
        <f t="shared" si="141"/>
        <v>43350</v>
      </c>
      <c r="AE940">
        <f t="shared" si="143"/>
        <v>8.3098275133722359E-3</v>
      </c>
      <c r="AF940" s="33">
        <f t="shared" si="148"/>
        <v>2.316355220907831E-4</v>
      </c>
      <c r="AG940" s="32">
        <f t="shared" si="147"/>
        <v>8.0722338592341849</v>
      </c>
    </row>
    <row r="941" spans="2:33" x14ac:dyDescent="0.25">
      <c r="B941" s="1">
        <v>43353</v>
      </c>
      <c r="C941">
        <f>ASURB.MX!H929</f>
        <v>-3.8565014985617787E-3</v>
      </c>
      <c r="D941">
        <f t="shared" si="145"/>
        <v>2.1975037240959039E-4</v>
      </c>
      <c r="E941" s="32">
        <f t="shared" si="144"/>
        <v>8.3553387881194663</v>
      </c>
      <c r="P941" s="1">
        <f t="shared" si="140"/>
        <v>43353</v>
      </c>
      <c r="Q941">
        <f t="shared" si="142"/>
        <v>-3.8565014985617787E-3</v>
      </c>
      <c r="R941" s="33">
        <f t="shared" si="149"/>
        <v>1.8309093865863596E-4</v>
      </c>
      <c r="S941" s="32">
        <f t="shared" si="146"/>
        <v>8.5242969031059879</v>
      </c>
      <c r="AD941" s="1">
        <f t="shared" si="141"/>
        <v>43353</v>
      </c>
      <c r="AE941">
        <f t="shared" si="143"/>
        <v>-3.8565014985617787E-3</v>
      </c>
      <c r="AF941" s="33">
        <f t="shared" si="148"/>
        <v>2.140058816041294E-4</v>
      </c>
      <c r="AG941" s="32">
        <f t="shared" si="147"/>
        <v>8.3800108205949879</v>
      </c>
    </row>
    <row r="942" spans="2:33" x14ac:dyDescent="0.25">
      <c r="B942" s="1">
        <v>43354</v>
      </c>
      <c r="C942">
        <f>ASURB.MX!H930</f>
        <v>1.1906933540470874E-2</v>
      </c>
      <c r="D942">
        <f t="shared" si="145"/>
        <v>1.9692161111166436E-4</v>
      </c>
      <c r="E942" s="32">
        <f t="shared" si="144"/>
        <v>7.8127479537580218</v>
      </c>
      <c r="P942" s="1">
        <f t="shared" si="140"/>
        <v>43354</v>
      </c>
      <c r="Q942">
        <f t="shared" si="142"/>
        <v>1.1906933540470874E-2</v>
      </c>
      <c r="R942" s="33">
        <f t="shared" si="149"/>
        <v>2.0937263489896661E-4</v>
      </c>
      <c r="S942" s="32">
        <f t="shared" si="146"/>
        <v>7.794252657258431</v>
      </c>
      <c r="AD942" s="1">
        <f t="shared" si="141"/>
        <v>43354</v>
      </c>
      <c r="AE942">
        <f t="shared" si="143"/>
        <v>1.1906933540470874E-2</v>
      </c>
      <c r="AF942" s="33">
        <f t="shared" si="148"/>
        <v>1.9558391543631328E-4</v>
      </c>
      <c r="AG942" s="32">
        <f t="shared" si="147"/>
        <v>7.814640024765807</v>
      </c>
    </row>
    <row r="943" spans="2:33" x14ac:dyDescent="0.25">
      <c r="B943" s="1">
        <v>43355</v>
      </c>
      <c r="C943">
        <f>ASURB.MX!H931</f>
        <v>4.4564381011561092E-2</v>
      </c>
      <c r="D943">
        <f t="shared" si="145"/>
        <v>1.9715506568916891E-4</v>
      </c>
      <c r="E943" s="32">
        <f t="shared" si="144"/>
        <v>-1.5416883516883804</v>
      </c>
      <c r="P943" s="1">
        <f t="shared" si="140"/>
        <v>43355</v>
      </c>
      <c r="Q943">
        <f t="shared" si="142"/>
        <v>4.4564381011561092E-2</v>
      </c>
      <c r="R943" s="33">
        <f t="shared" si="149"/>
        <v>1.8958184065990733E-4</v>
      </c>
      <c r="S943" s="32">
        <f t="shared" si="146"/>
        <v>-1.9049130190252619</v>
      </c>
      <c r="AD943" s="1">
        <f t="shared" si="141"/>
        <v>43355</v>
      </c>
      <c r="AE943">
        <f t="shared" si="143"/>
        <v>4.4564381011561092E-2</v>
      </c>
      <c r="AF943" s="33">
        <f t="shared" si="148"/>
        <v>1.9526019919979953E-4</v>
      </c>
      <c r="AG943" s="32">
        <f t="shared" si="147"/>
        <v>-1.6297844084969046</v>
      </c>
    </row>
    <row r="944" spans="2:33" x14ac:dyDescent="0.25">
      <c r="B944" s="1">
        <v>43356</v>
      </c>
      <c r="C944">
        <f>ASURB.MX!H932</f>
        <v>2.2592279687015177E-2</v>
      </c>
      <c r="D944">
        <f t="shared" si="145"/>
        <v>4.2069407939643625E-4</v>
      </c>
      <c r="E944" s="32">
        <f t="shared" si="144"/>
        <v>6.5603451097024879</v>
      </c>
      <c r="P944" s="1">
        <f t="shared" si="140"/>
        <v>43356</v>
      </c>
      <c r="Q944">
        <f t="shared" si="142"/>
        <v>2.2592279687015177E-2</v>
      </c>
      <c r="R944" s="33">
        <f t="shared" si="149"/>
        <v>4.6262026594523302E-4</v>
      </c>
      <c r="S944" s="32">
        <f t="shared" si="146"/>
        <v>6.5752993268751849</v>
      </c>
      <c r="AD944" s="1">
        <f t="shared" si="141"/>
        <v>43356</v>
      </c>
      <c r="AE944">
        <f t="shared" si="143"/>
        <v>2.2592279687015177E-2</v>
      </c>
      <c r="AF944" s="33">
        <f t="shared" si="148"/>
        <v>3.8521741549506347E-4</v>
      </c>
      <c r="AG944" s="32">
        <f t="shared" si="147"/>
        <v>6.5367077920694028</v>
      </c>
    </row>
    <row r="945" spans="2:33" x14ac:dyDescent="0.25">
      <c r="B945" s="1">
        <v>43357</v>
      </c>
      <c r="C945">
        <f>ASURB.MX!H933</f>
        <v>-2.5491820695017476E-2</v>
      </c>
      <c r="D945">
        <f t="shared" si="145"/>
        <v>3.9019204634685087E-4</v>
      </c>
      <c r="E945" s="32">
        <f t="shared" si="144"/>
        <v>6.1834533471736419</v>
      </c>
      <c r="P945" s="1">
        <f t="shared" si="140"/>
        <v>43357</v>
      </c>
      <c r="Q945">
        <f t="shared" si="142"/>
        <v>-2.5491820695017476E-2</v>
      </c>
      <c r="R945" s="33">
        <f t="shared" si="149"/>
        <v>2.6721985610536619E-4</v>
      </c>
      <c r="S945" s="32">
        <f t="shared" si="146"/>
        <v>5.7956100808709134</v>
      </c>
      <c r="AD945" s="1">
        <f t="shared" si="141"/>
        <v>43357</v>
      </c>
      <c r="AE945">
        <f t="shared" si="143"/>
        <v>-2.5491820695017476E-2</v>
      </c>
      <c r="AF945" s="33">
        <f t="shared" si="148"/>
        <v>3.7133021665361005E-4</v>
      </c>
      <c r="AG945" s="32">
        <f t="shared" si="147"/>
        <v>6.1484052379423808</v>
      </c>
    </row>
    <row r="946" spans="2:33" x14ac:dyDescent="0.25">
      <c r="B946" s="1">
        <v>43360</v>
      </c>
      <c r="C946">
        <f>ASURB.MX!H934</f>
        <v>-1.1418161680342058E-2</v>
      </c>
      <c r="D946">
        <f t="shared" si="145"/>
        <v>3.8685373877570537E-4</v>
      </c>
      <c r="E946" s="32">
        <f t="shared" si="144"/>
        <v>7.5204517070523726</v>
      </c>
      <c r="P946" s="1">
        <f t="shared" si="140"/>
        <v>43360</v>
      </c>
      <c r="Q946">
        <f t="shared" si="142"/>
        <v>-1.1418161680342058E-2</v>
      </c>
      <c r="R946" s="33">
        <f t="shared" si="149"/>
        <v>4.1869007586339645E-4</v>
      </c>
      <c r="S946" s="32">
        <f t="shared" si="146"/>
        <v>7.4669931379941676</v>
      </c>
      <c r="AD946" s="1">
        <f t="shared" si="141"/>
        <v>43360</v>
      </c>
      <c r="AE946">
        <f t="shared" si="143"/>
        <v>-1.1418161680342058E-2</v>
      </c>
      <c r="AF946" s="33">
        <f t="shared" si="148"/>
        <v>3.755989170590346E-4</v>
      </c>
      <c r="AG946" s="32">
        <f t="shared" si="147"/>
        <v>7.5398779588827232</v>
      </c>
    </row>
    <row r="947" spans="2:33" x14ac:dyDescent="0.25">
      <c r="B947" s="1">
        <v>43361</v>
      </c>
      <c r="C947">
        <f>ASURB.MX!H935</f>
        <v>2.1879431255549777E-2</v>
      </c>
      <c r="D947">
        <f t="shared" si="145"/>
        <v>3.2171943467278652E-4</v>
      </c>
      <c r="E947" s="32">
        <f t="shared" si="144"/>
        <v>6.5538587087268478</v>
      </c>
      <c r="P947" s="1">
        <f t="shared" si="140"/>
        <v>43361</v>
      </c>
      <c r="Q947">
        <f t="shared" si="142"/>
        <v>2.1879431255549777E-2</v>
      </c>
      <c r="R947" s="33">
        <f t="shared" si="149"/>
        <v>2.5203519891716769E-4</v>
      </c>
      <c r="S947" s="32">
        <f t="shared" si="146"/>
        <v>6.3865661825148967</v>
      </c>
      <c r="AD947" s="1">
        <f t="shared" si="141"/>
        <v>43361</v>
      </c>
      <c r="AE947">
        <f t="shared" si="143"/>
        <v>2.1879431255549777E-2</v>
      </c>
      <c r="AF947" s="33">
        <f t="shared" si="148"/>
        <v>3.2513487383746211E-4</v>
      </c>
      <c r="AG947" s="32">
        <f t="shared" si="147"/>
        <v>6.5589291368639797</v>
      </c>
    </row>
    <row r="948" spans="2:33" x14ac:dyDescent="0.25">
      <c r="B948" s="1">
        <v>43362</v>
      </c>
      <c r="C948">
        <f>ASURB.MX!H936</f>
        <v>-5.4772314809699912E-3</v>
      </c>
      <c r="D948">
        <f t="shared" si="145"/>
        <v>3.2072134828361922E-4</v>
      </c>
      <c r="E948" s="32">
        <f t="shared" si="144"/>
        <v>7.9513985411785759</v>
      </c>
      <c r="P948" s="1">
        <f t="shared" si="140"/>
        <v>43362</v>
      </c>
      <c r="Q948">
        <f t="shared" si="142"/>
        <v>-5.4772314809699912E-3</v>
      </c>
      <c r="R948" s="33">
        <f t="shared" si="149"/>
        <v>3.6926327769023733E-4</v>
      </c>
      <c r="S948" s="32">
        <f t="shared" si="146"/>
        <v>7.8227576563822643</v>
      </c>
      <c r="AD948" s="1">
        <f t="shared" si="141"/>
        <v>43362</v>
      </c>
      <c r="AE948">
        <f t="shared" si="143"/>
        <v>-5.4772314809699912E-3</v>
      </c>
      <c r="AF948" s="33">
        <f t="shared" si="148"/>
        <v>3.2432091484415297E-4</v>
      </c>
      <c r="AG948" s="32">
        <f t="shared" si="147"/>
        <v>7.9412758825532741</v>
      </c>
    </row>
    <row r="949" spans="2:33" x14ac:dyDescent="0.25">
      <c r="B949" s="1">
        <v>43363</v>
      </c>
      <c r="C949">
        <f>ASURB.MX!H937</f>
        <v>2.8331841045133644E-3</v>
      </c>
      <c r="D949">
        <f t="shared" si="145"/>
        <v>2.6570850927840902E-4</v>
      </c>
      <c r="E949" s="32">
        <f t="shared" si="144"/>
        <v>8.2029011385789232</v>
      </c>
      <c r="P949" s="1">
        <f t="shared" si="140"/>
        <v>43363</v>
      </c>
      <c r="Q949">
        <f t="shared" si="142"/>
        <v>2.8331841045133644E-3</v>
      </c>
      <c r="R949" s="33">
        <f t="shared" si="149"/>
        <v>2.2528367777173552E-4</v>
      </c>
      <c r="S949" s="32">
        <f t="shared" si="146"/>
        <v>8.3625198280718518</v>
      </c>
      <c r="AD949" s="1">
        <f t="shared" si="141"/>
        <v>43363</v>
      </c>
      <c r="AE949">
        <f t="shared" si="143"/>
        <v>2.8331841045133644E-3</v>
      </c>
      <c r="AF949" s="33">
        <f t="shared" si="148"/>
        <v>2.774530451082793E-4</v>
      </c>
      <c r="AG949" s="32">
        <f t="shared" si="147"/>
        <v>8.1609280689332628</v>
      </c>
    </row>
    <row r="950" spans="2:33" x14ac:dyDescent="0.25">
      <c r="B950" s="1">
        <v>43364</v>
      </c>
      <c r="C950">
        <f>ASURB.MX!H938</f>
        <v>-8.9426964206041088E-3</v>
      </c>
      <c r="D950">
        <f t="shared" si="145"/>
        <v>2.2656756940598656E-4</v>
      </c>
      <c r="E950" s="32">
        <f t="shared" si="144"/>
        <v>8.0394961713264763</v>
      </c>
      <c r="P950" s="1">
        <f t="shared" si="140"/>
        <v>43364</v>
      </c>
      <c r="Q950">
        <f t="shared" si="142"/>
        <v>-8.9426964206041088E-3</v>
      </c>
      <c r="R950" s="33">
        <f t="shared" si="149"/>
        <v>2.7353069030900458E-4</v>
      </c>
      <c r="S950" s="32">
        <f t="shared" si="146"/>
        <v>7.9117280038471538</v>
      </c>
      <c r="AD950" s="1">
        <f t="shared" si="141"/>
        <v>43364</v>
      </c>
      <c r="AE950">
        <f t="shared" si="143"/>
        <v>-8.9426964206041088E-3</v>
      </c>
      <c r="AF950" s="33">
        <f t="shared" si="148"/>
        <v>2.4106728158324335E-4</v>
      </c>
      <c r="AG950" s="32">
        <f t="shared" si="147"/>
        <v>7.9986938260193794</v>
      </c>
    </row>
    <row r="951" spans="2:33" x14ac:dyDescent="0.25">
      <c r="B951" s="1">
        <v>43367</v>
      </c>
      <c r="C951">
        <f>ASURB.MX!H939</f>
        <v>-6.041645383300989E-3</v>
      </c>
      <c r="D951">
        <f t="shared" si="145"/>
        <v>2.0932743891774732E-4</v>
      </c>
      <c r="E951" s="32">
        <f t="shared" si="144"/>
        <v>8.2972358062251921</v>
      </c>
      <c r="P951" s="1">
        <f t="shared" si="140"/>
        <v>43367</v>
      </c>
      <c r="Q951">
        <f t="shared" si="142"/>
        <v>-6.041645383300989E-3</v>
      </c>
      <c r="R951" s="33">
        <f t="shared" si="149"/>
        <v>2.0943048149597523E-4</v>
      </c>
      <c r="S951" s="32">
        <f t="shared" si="146"/>
        <v>8.2968294666981954</v>
      </c>
      <c r="AD951" s="1">
        <f t="shared" si="141"/>
        <v>43367</v>
      </c>
      <c r="AE951">
        <f t="shared" si="143"/>
        <v>-6.041645383300989E-3</v>
      </c>
      <c r="AF951" s="33">
        <f t="shared" si="148"/>
        <v>2.2199820770051634E-4</v>
      </c>
      <c r="AG951" s="32">
        <f t="shared" si="147"/>
        <v>8.248418845799053</v>
      </c>
    </row>
    <row r="952" spans="2:33" x14ac:dyDescent="0.25">
      <c r="B952" s="1">
        <v>43368</v>
      </c>
      <c r="C952">
        <f>ASURB.MX!H940</f>
        <v>1.8952387404878254E-3</v>
      </c>
      <c r="D952">
        <f t="shared" si="145"/>
        <v>1.9262994128113362E-4</v>
      </c>
      <c r="E952" s="32">
        <f t="shared" si="144"/>
        <v>8.5360928232484543</v>
      </c>
      <c r="P952" s="1">
        <f t="shared" si="140"/>
        <v>43368</v>
      </c>
      <c r="Q952">
        <f t="shared" si="142"/>
        <v>1.8952387404878254E-3</v>
      </c>
      <c r="R952" s="33">
        <f t="shared" si="149"/>
        <v>2.2400396305903119E-4</v>
      </c>
      <c r="S952" s="32">
        <f t="shared" si="146"/>
        <v>8.3878116964694911</v>
      </c>
      <c r="AD952" s="1">
        <f t="shared" si="141"/>
        <v>43368</v>
      </c>
      <c r="AE952">
        <f t="shared" si="143"/>
        <v>1.8952387404878254E-3</v>
      </c>
      <c r="AF952" s="33">
        <f t="shared" si="148"/>
        <v>2.0363288792991566E-4</v>
      </c>
      <c r="AG952" s="32">
        <f t="shared" si="147"/>
        <v>8.4815525117984656</v>
      </c>
    </row>
    <row r="953" spans="2:33" x14ac:dyDescent="0.25">
      <c r="B953" s="1">
        <v>43369</v>
      </c>
      <c r="C953">
        <f>ASURB.MX!H941</f>
        <v>5.6903560996638637E-3</v>
      </c>
      <c r="D953">
        <f t="shared" si="145"/>
        <v>1.7757146822917124E-4</v>
      </c>
      <c r="E953" s="32">
        <f t="shared" si="144"/>
        <v>8.4537874185901938</v>
      </c>
      <c r="P953" s="1">
        <f t="shared" si="140"/>
        <v>43369</v>
      </c>
      <c r="Q953">
        <f t="shared" si="142"/>
        <v>5.6903560996638637E-3</v>
      </c>
      <c r="R953" s="33">
        <f t="shared" si="149"/>
        <v>1.8569444946212805E-4</v>
      </c>
      <c r="S953" s="32">
        <f t="shared" si="146"/>
        <v>8.417034687420804</v>
      </c>
      <c r="AD953" s="1">
        <f t="shared" si="141"/>
        <v>43369</v>
      </c>
      <c r="AE953">
        <f t="shared" si="143"/>
        <v>5.6903560996638637E-3</v>
      </c>
      <c r="AF953" s="33">
        <f t="shared" si="148"/>
        <v>1.8686903134555188E-4</v>
      </c>
      <c r="AG953" s="32">
        <f t="shared" si="147"/>
        <v>8.4118252999824552</v>
      </c>
    </row>
    <row r="954" spans="2:33" x14ac:dyDescent="0.25">
      <c r="B954" s="1">
        <v>43370</v>
      </c>
      <c r="C954">
        <f>ASURB.MX!H942</f>
        <v>1.0715583043733859E-2</v>
      </c>
      <c r="D954">
        <f t="shared" si="145"/>
        <v>1.7107313327011794E-4</v>
      </c>
      <c r="E954" s="32">
        <f t="shared" si="144"/>
        <v>8.0022227278099241</v>
      </c>
      <c r="P954" s="1">
        <f t="shared" si="140"/>
        <v>43370</v>
      </c>
      <c r="Q954">
        <f t="shared" si="142"/>
        <v>1.0715583043733859E-2</v>
      </c>
      <c r="R954" s="33">
        <f t="shared" si="149"/>
        <v>1.9436715077532449E-4</v>
      </c>
      <c r="S954" s="32">
        <f t="shared" si="146"/>
        <v>7.9550048373870199</v>
      </c>
      <c r="AD954" s="1">
        <f t="shared" si="141"/>
        <v>43370</v>
      </c>
      <c r="AE954">
        <f t="shared" si="143"/>
        <v>1.0715583043733859E-2</v>
      </c>
      <c r="AF954" s="33">
        <f t="shared" si="148"/>
        <v>1.7763391358978896E-4</v>
      </c>
      <c r="AG954" s="32">
        <f t="shared" si="147"/>
        <v>7.9893792704590822</v>
      </c>
    </row>
    <row r="955" spans="2:33" x14ac:dyDescent="0.25">
      <c r="B955" s="1">
        <v>43371</v>
      </c>
      <c r="C955">
        <f>ASURB.MX!H943</f>
        <v>-1.0192716850024692E-2</v>
      </c>
      <c r="D955">
        <f t="shared" si="145"/>
        <v>1.7675021623561377E-4</v>
      </c>
      <c r="E955" s="32">
        <f t="shared" si="144"/>
        <v>8.0529860443062393</v>
      </c>
      <c r="P955" s="1">
        <f t="shared" si="140"/>
        <v>43371</v>
      </c>
      <c r="Q955">
        <f t="shared" si="142"/>
        <v>-1.0192716850024692E-2</v>
      </c>
      <c r="R955" s="33">
        <f t="shared" si="149"/>
        <v>1.8588847274498725E-4</v>
      </c>
      <c r="S955" s="32">
        <f t="shared" si="146"/>
        <v>8.0314722299041783</v>
      </c>
      <c r="AD955" s="1">
        <f t="shared" si="141"/>
        <v>43371</v>
      </c>
      <c r="AE955">
        <f t="shared" si="143"/>
        <v>-1.0192716850024692E-2</v>
      </c>
      <c r="AF955" s="33">
        <f t="shared" si="148"/>
        <v>1.7941316109247759E-4</v>
      </c>
      <c r="AG955" s="32">
        <f t="shared" si="147"/>
        <v>8.0467565085835187</v>
      </c>
    </row>
    <row r="956" spans="2:33" x14ac:dyDescent="0.25">
      <c r="B956" s="1">
        <v>43374</v>
      </c>
      <c r="C956">
        <f>ASURB.MX!H944</f>
        <v>6.1748564151751437E-3</v>
      </c>
      <c r="D956">
        <f t="shared" si="145"/>
        <v>1.791905349816634E-4</v>
      </c>
      <c r="E956" s="32">
        <f t="shared" si="144"/>
        <v>8.4142770279437862</v>
      </c>
      <c r="P956" s="1">
        <f t="shared" si="140"/>
        <v>43374</v>
      </c>
      <c r="Q956">
        <f t="shared" si="142"/>
        <v>6.1748564151751437E-3</v>
      </c>
      <c r="R956" s="33">
        <f t="shared" si="149"/>
        <v>1.8833271781818443E-4</v>
      </c>
      <c r="S956" s="32">
        <f t="shared" si="146"/>
        <v>8.374845641968232</v>
      </c>
      <c r="AD956" s="1">
        <f t="shared" si="141"/>
        <v>43374</v>
      </c>
      <c r="AE956">
        <f t="shared" si="143"/>
        <v>6.1748564151751437E-3</v>
      </c>
      <c r="AF956" s="33">
        <f t="shared" si="148"/>
        <v>1.7958100842641031E-4</v>
      </c>
      <c r="AG956" s="32">
        <f t="shared" si="147"/>
        <v>8.412562970673136</v>
      </c>
    </row>
    <row r="957" spans="2:33" x14ac:dyDescent="0.25">
      <c r="B957" s="1">
        <v>43375</v>
      </c>
      <c r="C957">
        <f>ASURB.MX!H945</f>
        <v>-4.7384998881148475E-3</v>
      </c>
      <c r="D957">
        <f t="shared" si="145"/>
        <v>1.7284307245726713E-4</v>
      </c>
      <c r="E957" s="32">
        <f t="shared" si="144"/>
        <v>8.5332203028570692</v>
      </c>
      <c r="P957" s="1">
        <f t="shared" si="140"/>
        <v>43375</v>
      </c>
      <c r="Q957">
        <f t="shared" si="142"/>
        <v>-4.7384998881148475E-3</v>
      </c>
      <c r="R957" s="33">
        <f t="shared" si="149"/>
        <v>1.7463813166252769E-4</v>
      </c>
      <c r="S957" s="32">
        <f t="shared" si="146"/>
        <v>8.5242236472799462</v>
      </c>
      <c r="AD957" s="1">
        <f t="shared" si="141"/>
        <v>43375</v>
      </c>
      <c r="AE957">
        <f t="shared" si="143"/>
        <v>-4.7384998881148475E-3</v>
      </c>
      <c r="AF957" s="33">
        <f t="shared" si="148"/>
        <v>1.729211152833418E-4</v>
      </c>
      <c r="AG957" s="32">
        <f t="shared" si="147"/>
        <v>8.5328275098892643</v>
      </c>
    </row>
    <row r="958" spans="2:33" x14ac:dyDescent="0.25">
      <c r="B958" s="1">
        <v>43376</v>
      </c>
      <c r="C958">
        <f>ASURB.MX!H946</f>
        <v>-4.5250224045247393E-3</v>
      </c>
      <c r="D958">
        <f t="shared" si="145"/>
        <v>1.6673529768466234E-4</v>
      </c>
      <c r="E958" s="32">
        <f t="shared" si="144"/>
        <v>8.5762986494390017</v>
      </c>
      <c r="P958" s="1">
        <f t="shared" si="140"/>
        <v>43376</v>
      </c>
      <c r="Q958">
        <f t="shared" si="142"/>
        <v>-4.5250224045247393E-3</v>
      </c>
      <c r="R958" s="33">
        <f t="shared" si="149"/>
        <v>1.7256445081313253E-4</v>
      </c>
      <c r="S958" s="32">
        <f t="shared" si="146"/>
        <v>8.5460836458174345</v>
      </c>
      <c r="AD958" s="1">
        <f t="shared" si="141"/>
        <v>43376</v>
      </c>
      <c r="AE958">
        <f t="shared" si="143"/>
        <v>-4.5250224045247393E-3</v>
      </c>
      <c r="AF958" s="33">
        <f t="shared" si="148"/>
        <v>1.6645612362086259E-4</v>
      </c>
      <c r="AG958" s="32">
        <f t="shared" si="147"/>
        <v>8.5777684446439668</v>
      </c>
    </row>
    <row r="959" spans="2:33" x14ac:dyDescent="0.25">
      <c r="B959" s="1">
        <v>43377</v>
      </c>
      <c r="C959">
        <f>ASURB.MX!H947</f>
        <v>-2.4011282703940671E-2</v>
      </c>
      <c r="D959">
        <f t="shared" si="145"/>
        <v>1.6244565436206941E-4</v>
      </c>
      <c r="E959" s="32">
        <f t="shared" si="144"/>
        <v>5.1760311874963438</v>
      </c>
      <c r="P959" s="1">
        <f t="shared" si="140"/>
        <v>43377</v>
      </c>
      <c r="Q959">
        <f t="shared" si="142"/>
        <v>-2.4011282703940671E-2</v>
      </c>
      <c r="R959" s="33">
        <f t="shared" si="149"/>
        <v>1.6464202752606622E-4</v>
      </c>
      <c r="S959" s="32">
        <f t="shared" si="146"/>
        <v>5.2099476299445273</v>
      </c>
      <c r="AD959" s="1">
        <f t="shared" si="141"/>
        <v>43377</v>
      </c>
      <c r="AE959">
        <f t="shared" si="143"/>
        <v>-2.4011282703940671E-2</v>
      </c>
      <c r="AF959" s="33">
        <f t="shared" si="148"/>
        <v>1.6154568298055609E-4</v>
      </c>
      <c r="AG959" s="32">
        <f t="shared" si="147"/>
        <v>5.1618144849626528</v>
      </c>
    </row>
    <row r="960" spans="2:33" x14ac:dyDescent="0.25">
      <c r="B960" s="1">
        <v>43378</v>
      </c>
      <c r="C960">
        <f>ASURB.MX!H948</f>
        <v>-4.3866346894389039E-3</v>
      </c>
      <c r="D960">
        <f t="shared" si="145"/>
        <v>2.2695596586756359E-4</v>
      </c>
      <c r="E960" s="32">
        <f t="shared" si="144"/>
        <v>8.3059690913708124</v>
      </c>
      <c r="P960" s="1">
        <f t="shared" si="140"/>
        <v>43378</v>
      </c>
      <c r="Q960">
        <f t="shared" si="142"/>
        <v>-4.3866346894389039E-3</v>
      </c>
      <c r="R960" s="33">
        <f t="shared" si="149"/>
        <v>2.4135006296807356E-4</v>
      </c>
      <c r="S960" s="32">
        <f t="shared" si="146"/>
        <v>8.2495332811020994</v>
      </c>
      <c r="AD960" s="1">
        <f t="shared" si="141"/>
        <v>43378</v>
      </c>
      <c r="AE960">
        <f t="shared" si="143"/>
        <v>-4.3866346894389039E-3</v>
      </c>
      <c r="AF960" s="33">
        <f t="shared" si="148"/>
        <v>2.1531785068279387E-4</v>
      </c>
      <c r="AG960" s="32">
        <f t="shared" si="147"/>
        <v>8.3540270687893656</v>
      </c>
    </row>
    <row r="961" spans="2:33" x14ac:dyDescent="0.25">
      <c r="B961" s="1">
        <v>43381</v>
      </c>
      <c r="C961">
        <f>ASURB.MX!H949</f>
        <v>-2.2950934150742079E-3</v>
      </c>
      <c r="D961">
        <f t="shared" si="145"/>
        <v>2.022290115114423E-4</v>
      </c>
      <c r="E961" s="32">
        <f t="shared" si="144"/>
        <v>8.4800628084886771</v>
      </c>
      <c r="P961" s="1">
        <f t="shared" si="140"/>
        <v>43381</v>
      </c>
      <c r="Q961">
        <f t="shared" si="142"/>
        <v>-2.2950934150742079E-3</v>
      </c>
      <c r="R961" s="33">
        <f t="shared" si="149"/>
        <v>1.650075849073569E-4</v>
      </c>
      <c r="S961" s="32">
        <f t="shared" si="146"/>
        <v>8.6775966211074689</v>
      </c>
      <c r="AD961" s="1">
        <f t="shared" si="141"/>
        <v>43381</v>
      </c>
      <c r="AE961">
        <f t="shared" si="143"/>
        <v>-2.2950934150742079E-3</v>
      </c>
      <c r="AF961" s="33">
        <f t="shared" si="148"/>
        <v>1.9698969838721032E-4</v>
      </c>
      <c r="AG961" s="32">
        <f t="shared" si="147"/>
        <v>8.5056193806768352</v>
      </c>
    </row>
    <row r="962" spans="2:33" x14ac:dyDescent="0.25">
      <c r="B962" s="1">
        <v>43382</v>
      </c>
      <c r="C962">
        <f>ASURB.MX!H950</f>
        <v>1.4785215885008619E-2</v>
      </c>
      <c r="D962">
        <f t="shared" si="145"/>
        <v>1.8413962953105141E-4</v>
      </c>
      <c r="E962" s="32">
        <f t="shared" si="144"/>
        <v>7.4126594568716424</v>
      </c>
      <c r="P962" s="1">
        <f t="shared" si="140"/>
        <v>43382</v>
      </c>
      <c r="Q962">
        <f t="shared" si="142"/>
        <v>1.4785215885008619E-2</v>
      </c>
      <c r="R962" s="33">
        <f t="shared" si="149"/>
        <v>1.9819026018567709E-4</v>
      </c>
      <c r="S962" s="32">
        <f t="shared" si="146"/>
        <v>7.4232893767014696</v>
      </c>
      <c r="AD962" s="1">
        <f t="shared" si="141"/>
        <v>43382</v>
      </c>
      <c r="AE962">
        <f t="shared" si="143"/>
        <v>1.4785215885008619E-2</v>
      </c>
      <c r="AF962" s="33">
        <f t="shared" si="148"/>
        <v>1.8220560423125437E-4</v>
      </c>
      <c r="AG962" s="32">
        <f t="shared" si="147"/>
        <v>7.4106169387213452</v>
      </c>
    </row>
    <row r="963" spans="2:33" x14ac:dyDescent="0.25">
      <c r="B963" s="1">
        <v>43383</v>
      </c>
      <c r="C963">
        <f>ASURB.MX!H951</f>
        <v>-2.1702516106945385E-2</v>
      </c>
      <c r="D963">
        <f t="shared" si="145"/>
        <v>1.9798516496065434E-4</v>
      </c>
      <c r="E963" s="32">
        <f t="shared" si="144"/>
        <v>6.1483563465951452</v>
      </c>
      <c r="P963" s="1">
        <f t="shared" si="140"/>
        <v>43383</v>
      </c>
      <c r="Q963">
        <f t="shared" si="142"/>
        <v>-2.1702516106945385E-2</v>
      </c>
      <c r="R963" s="33">
        <f t="shared" si="149"/>
        <v>1.8960387539431757E-4</v>
      </c>
      <c r="S963" s="32">
        <f t="shared" si="146"/>
        <v>6.0864512794635672</v>
      </c>
      <c r="AD963" s="1">
        <f t="shared" si="141"/>
        <v>43383</v>
      </c>
      <c r="AE963">
        <f t="shared" si="143"/>
        <v>-2.1702516106945385E-2</v>
      </c>
      <c r="AF963" s="33">
        <f t="shared" si="148"/>
        <v>1.9344403391134633E-4</v>
      </c>
      <c r="AG963" s="32">
        <f t="shared" si="147"/>
        <v>6.1157136764777231</v>
      </c>
    </row>
    <row r="964" spans="2:33" x14ac:dyDescent="0.25">
      <c r="B964" s="1">
        <v>43384</v>
      </c>
      <c r="C964">
        <f>ASURB.MX!H952</f>
        <v>-3.5830416142948303E-2</v>
      </c>
      <c r="D964">
        <f t="shared" si="145"/>
        <v>2.3773837391957451E-4</v>
      </c>
      <c r="E964" s="32">
        <f t="shared" si="144"/>
        <v>2.9442072519668256</v>
      </c>
      <c r="P964" s="1">
        <f t="shared" si="140"/>
        <v>43384</v>
      </c>
      <c r="Q964">
        <f t="shared" si="142"/>
        <v>-3.5830416142948303E-2</v>
      </c>
      <c r="R964" s="33">
        <f t="shared" si="149"/>
        <v>2.4258239008696799E-4</v>
      </c>
      <c r="S964" s="32">
        <f t="shared" si="146"/>
        <v>3.0318694082684896</v>
      </c>
      <c r="AD964" s="1">
        <f t="shared" si="141"/>
        <v>43384</v>
      </c>
      <c r="AE964">
        <f t="shared" si="143"/>
        <v>-3.5830416142948303E-2</v>
      </c>
      <c r="AF964" s="33">
        <f t="shared" si="148"/>
        <v>2.2765518685891322E-4</v>
      </c>
      <c r="AG964" s="32">
        <f t="shared" si="147"/>
        <v>2.7483659997906669</v>
      </c>
    </row>
    <row r="965" spans="2:33" x14ac:dyDescent="0.25">
      <c r="B965" s="1">
        <v>43385</v>
      </c>
      <c r="C965">
        <f>ASURB.MX!H953</f>
        <v>6.2438734177243937E-3</v>
      </c>
      <c r="D965">
        <f t="shared" si="145"/>
        <v>3.6255370086138254E-4</v>
      </c>
      <c r="E965" s="32">
        <f t="shared" si="144"/>
        <v>7.8148064213115846</v>
      </c>
      <c r="P965" s="1">
        <f t="shared" si="140"/>
        <v>43385</v>
      </c>
      <c r="Q965">
        <f t="shared" si="142"/>
        <v>6.2438734177243937E-3</v>
      </c>
      <c r="R965" s="33">
        <f t="shared" si="149"/>
        <v>3.5730085099362047E-4</v>
      </c>
      <c r="S965" s="32">
        <f t="shared" si="146"/>
        <v>7.8278200059345977</v>
      </c>
      <c r="AD965" s="1">
        <f t="shared" si="141"/>
        <v>43385</v>
      </c>
      <c r="AE965">
        <f t="shared" si="143"/>
        <v>6.2438734177243937E-3</v>
      </c>
      <c r="AF965" s="33">
        <f t="shared" si="148"/>
        <v>3.3638671500026346E-4</v>
      </c>
      <c r="AG965" s="32">
        <f t="shared" si="147"/>
        <v>7.881352882909451</v>
      </c>
    </row>
    <row r="966" spans="2:33" x14ac:dyDescent="0.25">
      <c r="B966" s="1">
        <v>43388</v>
      </c>
      <c r="C966">
        <f>ASURB.MX!H954</f>
        <v>-6.1702988396846066E-4</v>
      </c>
      <c r="D966">
        <f t="shared" si="145"/>
        <v>2.9453626733566573E-4</v>
      </c>
      <c r="E966" s="32">
        <f t="shared" si="144"/>
        <v>8.1288157854320939</v>
      </c>
      <c r="P966" s="1">
        <f t="shared" si="140"/>
        <v>43388</v>
      </c>
      <c r="Q966">
        <f t="shared" si="142"/>
        <v>-6.1702988396846066E-4</v>
      </c>
      <c r="R966" s="33">
        <f t="shared" si="149"/>
        <v>2.2036031144616894E-4</v>
      </c>
      <c r="S966" s="32">
        <f t="shared" si="146"/>
        <v>8.4185188294986215</v>
      </c>
      <c r="AD966" s="1">
        <f t="shared" si="141"/>
        <v>43388</v>
      </c>
      <c r="AE966">
        <f t="shared" si="143"/>
        <v>-6.1702988396846066E-4</v>
      </c>
      <c r="AF966" s="33">
        <f t="shared" si="148"/>
        <v>2.8716362717309639E-4</v>
      </c>
      <c r="AG966" s="32">
        <f t="shared" si="147"/>
        <v>8.1541325600276249</v>
      </c>
    </row>
    <row r="967" spans="2:33" x14ac:dyDescent="0.25">
      <c r="B967" s="1">
        <v>43389</v>
      </c>
      <c r="C967">
        <f>ASURB.MX!H955</f>
        <v>1.5505935021603452E-2</v>
      </c>
      <c r="D967">
        <f t="shared" si="145"/>
        <v>2.4475728904741921E-4</v>
      </c>
      <c r="E967" s="32">
        <f t="shared" si="144"/>
        <v>7.3329069863159688</v>
      </c>
      <c r="P967" s="1">
        <f t="shared" si="140"/>
        <v>43389</v>
      </c>
      <c r="Q967">
        <f t="shared" si="142"/>
        <v>1.5505935021603452E-2</v>
      </c>
      <c r="R967" s="33">
        <f t="shared" si="149"/>
        <v>2.6550362457861197E-4</v>
      </c>
      <c r="S967" s="32">
        <f t="shared" si="146"/>
        <v>7.3283048957665793</v>
      </c>
      <c r="AD967" s="1">
        <f t="shared" si="141"/>
        <v>43389</v>
      </c>
      <c r="AE967">
        <f t="shared" si="143"/>
        <v>1.5505935021603452E-2</v>
      </c>
      <c r="AF967" s="33">
        <f t="shared" si="148"/>
        <v>2.4734800672800492E-4</v>
      </c>
      <c r="AG967" s="32">
        <f t="shared" si="147"/>
        <v>7.3326667411343136</v>
      </c>
    </row>
    <row r="968" spans="2:33" x14ac:dyDescent="0.25">
      <c r="B968" s="1">
        <v>43390</v>
      </c>
      <c r="C968">
        <f>ASURB.MX!H956</f>
        <v>-1.4524464744979515E-2</v>
      </c>
      <c r="D968">
        <f t="shared" si="145"/>
        <v>2.4082553363407872E-4</v>
      </c>
      <c r="E968" s="32">
        <f t="shared" si="144"/>
        <v>7.4554506498747752</v>
      </c>
      <c r="P968" s="1">
        <f t="shared" si="140"/>
        <v>43390</v>
      </c>
      <c r="Q968">
        <f t="shared" si="142"/>
        <v>-1.4524464744979515E-2</v>
      </c>
      <c r="R968" s="33">
        <f t="shared" si="149"/>
        <v>2.2870937471316106E-4</v>
      </c>
      <c r="S968" s="32">
        <f t="shared" si="146"/>
        <v>7.4606648112283294</v>
      </c>
      <c r="AD968" s="1">
        <f t="shared" si="141"/>
        <v>43390</v>
      </c>
      <c r="AE968">
        <f t="shared" si="143"/>
        <v>-1.4524464744979515E-2</v>
      </c>
      <c r="AF968" s="33">
        <f t="shared" si="148"/>
        <v>2.43118990890215E-4</v>
      </c>
      <c r="AG968" s="32">
        <f t="shared" si="147"/>
        <v>7.4542360006497148</v>
      </c>
    </row>
    <row r="969" spans="2:33" x14ac:dyDescent="0.25">
      <c r="B969" s="1">
        <v>43391</v>
      </c>
      <c r="C969">
        <f>ASURB.MX!H957</f>
        <v>-2.0415001912727816E-2</v>
      </c>
      <c r="D969">
        <f t="shared" si="145"/>
        <v>2.3464825778894092E-4</v>
      </c>
      <c r="E969" s="32">
        <f t="shared" si="144"/>
        <v>6.5812652693113565</v>
      </c>
      <c r="P969" s="1">
        <f t="shared" si="140"/>
        <v>43391</v>
      </c>
      <c r="Q969">
        <f t="shared" si="142"/>
        <v>-2.0415001912727816E-2</v>
      </c>
      <c r="R969" s="33">
        <f t="shared" si="149"/>
        <v>2.4594476241302724E-4</v>
      </c>
      <c r="S969" s="32">
        <f t="shared" si="146"/>
        <v>6.6158267307968339</v>
      </c>
      <c r="AD969" s="1">
        <f t="shared" si="141"/>
        <v>43391</v>
      </c>
      <c r="AE969">
        <f t="shared" si="143"/>
        <v>-2.0415001912727816E-2</v>
      </c>
      <c r="AF969" s="33">
        <f t="shared" si="148"/>
        <v>2.3700063747433364E-4</v>
      </c>
      <c r="AG969" s="32">
        <f t="shared" si="147"/>
        <v>6.588919532636873</v>
      </c>
    </row>
    <row r="970" spans="2:33" x14ac:dyDescent="0.25">
      <c r="B970" s="1">
        <v>43392</v>
      </c>
      <c r="C970">
        <f>ASURB.MX!H958</f>
        <v>3.7835707634096008E-2</v>
      </c>
      <c r="D970">
        <f t="shared" si="145"/>
        <v>2.554815601269354E-4</v>
      </c>
      <c r="E970" s="32">
        <f t="shared" si="144"/>
        <v>2.6690566186010605</v>
      </c>
      <c r="P970" s="1">
        <f t="shared" si="140"/>
        <v>43392</v>
      </c>
      <c r="Q970">
        <f t="shared" si="142"/>
        <v>3.7835707634096008E-2</v>
      </c>
      <c r="R970" s="33">
        <f t="shared" si="149"/>
        <v>2.5645920173681443E-4</v>
      </c>
      <c r="S970" s="32">
        <f t="shared" si="146"/>
        <v>2.6865974712703675</v>
      </c>
      <c r="AD970" s="1">
        <f t="shared" si="141"/>
        <v>43392</v>
      </c>
      <c r="AE970">
        <f t="shared" si="143"/>
        <v>3.7835707634096008E-2</v>
      </c>
      <c r="AF970" s="33">
        <f t="shared" si="148"/>
        <v>2.5377186437694195E-4</v>
      </c>
      <c r="AG970" s="32">
        <f t="shared" si="147"/>
        <v>2.6380209390234528</v>
      </c>
    </row>
    <row r="971" spans="2:33" x14ac:dyDescent="0.25">
      <c r="B971" s="1">
        <v>43395</v>
      </c>
      <c r="C971">
        <f>ASURB.MX!H959</f>
        <v>-1.7869260568563035E-2</v>
      </c>
      <c r="D971">
        <f t="shared" si="145"/>
        <v>3.9221251510762178E-4</v>
      </c>
      <c r="E971" s="32">
        <f t="shared" si="144"/>
        <v>7.029580563379751</v>
      </c>
      <c r="P971" s="1">
        <f t="shared" si="140"/>
        <v>43395</v>
      </c>
      <c r="Q971">
        <f t="shared" si="142"/>
        <v>-1.7869260568563035E-2</v>
      </c>
      <c r="R971" s="33">
        <f t="shared" si="149"/>
        <v>4.1007210572121389E-4</v>
      </c>
      <c r="S971" s="32">
        <f t="shared" si="146"/>
        <v>7.0205084564309699</v>
      </c>
      <c r="AD971" s="1">
        <f t="shared" si="141"/>
        <v>43395</v>
      </c>
      <c r="AE971">
        <f t="shared" si="143"/>
        <v>-1.7869260568563035E-2</v>
      </c>
      <c r="AF971" s="33">
        <f t="shared" si="148"/>
        <v>3.7063412741589208E-4</v>
      </c>
      <c r="AG971" s="32">
        <f t="shared" si="147"/>
        <v>7.0387704133022604</v>
      </c>
    </row>
    <row r="972" spans="2:33" x14ac:dyDescent="0.25">
      <c r="B972" s="1">
        <v>43396</v>
      </c>
      <c r="C972">
        <f>ASURB.MX!H960</f>
        <v>-4.010611354442372E-2</v>
      </c>
      <c r="D972">
        <f t="shared" si="145"/>
        <v>3.4815820624685997E-4</v>
      </c>
      <c r="E972" s="32">
        <f t="shared" si="144"/>
        <v>3.3428264782227854</v>
      </c>
      <c r="P972" s="1">
        <f t="shared" si="140"/>
        <v>43396</v>
      </c>
      <c r="Q972">
        <f t="shared" si="142"/>
        <v>-4.010611354442372E-2</v>
      </c>
      <c r="R972" s="33">
        <f t="shared" si="149"/>
        <v>2.7210279344412841E-4</v>
      </c>
      <c r="S972" s="32">
        <f t="shared" si="146"/>
        <v>2.2979604491628356</v>
      </c>
      <c r="AD972" s="1">
        <f t="shared" si="141"/>
        <v>43396</v>
      </c>
      <c r="AE972">
        <f t="shared" si="143"/>
        <v>-4.010611354442372E-2</v>
      </c>
      <c r="AF972" s="33">
        <f t="shared" si="148"/>
        <v>3.4100545623506841E-4</v>
      </c>
      <c r="AG972" s="32">
        <f t="shared" si="147"/>
        <v>3.2666777489296965</v>
      </c>
    </row>
    <row r="973" spans="2:33" x14ac:dyDescent="0.25">
      <c r="B973" s="1">
        <v>43397</v>
      </c>
      <c r="C973">
        <f>ASURB.MX!H961</f>
        <v>-4.7611653178188988E-2</v>
      </c>
      <c r="D973">
        <f t="shared" si="145"/>
        <v>4.7510168620809915E-4</v>
      </c>
      <c r="E973" s="32">
        <f t="shared" si="144"/>
        <v>2.8806462493487954</v>
      </c>
      <c r="P973" s="1">
        <f t="shared" si="140"/>
        <v>43397</v>
      </c>
      <c r="Q973">
        <f t="shared" si="142"/>
        <v>-4.7611653178188988E-2</v>
      </c>
      <c r="R973" s="33">
        <f t="shared" si="149"/>
        <v>5.2586271307921838E-4</v>
      </c>
      <c r="S973" s="32">
        <f t="shared" si="146"/>
        <v>3.2397073967540866</v>
      </c>
      <c r="AD973" s="1">
        <f t="shared" si="141"/>
        <v>43397</v>
      </c>
      <c r="AE973">
        <f t="shared" si="143"/>
        <v>-4.7611653178188988E-2</v>
      </c>
      <c r="AF973" s="33">
        <f t="shared" si="148"/>
        <v>4.5238974296666777E-4</v>
      </c>
      <c r="AG973" s="32">
        <f t="shared" si="147"/>
        <v>2.690089132142754</v>
      </c>
    </row>
    <row r="974" spans="2:33" x14ac:dyDescent="0.25">
      <c r="B974" s="1">
        <v>43398</v>
      </c>
      <c r="C974">
        <f>ASURB.MX!H962</f>
        <v>1.5551264527600169E-2</v>
      </c>
      <c r="D974">
        <f t="shared" si="145"/>
        <v>6.3902531582257077E-4</v>
      </c>
      <c r="E974" s="32">
        <f t="shared" si="144"/>
        <v>6.9771122650130648</v>
      </c>
      <c r="P974" s="1">
        <f t="shared" si="140"/>
        <v>43398</v>
      </c>
      <c r="Q974">
        <f t="shared" si="142"/>
        <v>1.5551264527600169E-2</v>
      </c>
      <c r="R974" s="33">
        <f t="shared" si="149"/>
        <v>5.6573994112468838E-4</v>
      </c>
      <c r="S974" s="32">
        <f t="shared" si="146"/>
        <v>7.0498972581637354</v>
      </c>
      <c r="AD974" s="1">
        <f t="shared" si="141"/>
        <v>43398</v>
      </c>
      <c r="AE974">
        <f t="shared" si="143"/>
        <v>1.5551264527600169E-2</v>
      </c>
      <c r="AF974" s="33">
        <f t="shared" si="148"/>
        <v>6.0137466745397979E-4</v>
      </c>
      <c r="AG974" s="32">
        <f t="shared" si="147"/>
        <v>7.0141440639822941</v>
      </c>
    </row>
    <row r="975" spans="2:33" x14ac:dyDescent="0.25">
      <c r="B975" s="1">
        <v>43399</v>
      </c>
      <c r="C975">
        <f>ASURB.MX!H963</f>
        <v>2.889197877397472E-3</v>
      </c>
      <c r="D975">
        <f t="shared" si="145"/>
        <v>5.024378973735007E-4</v>
      </c>
      <c r="E975" s="32">
        <f t="shared" si="144"/>
        <v>7.5794245903123789</v>
      </c>
      <c r="P975" s="1">
        <f t="shared" ref="P975:P1038" si="150">B975</f>
        <v>43399</v>
      </c>
      <c r="Q975">
        <f t="shared" si="142"/>
        <v>2.889197877397472E-3</v>
      </c>
      <c r="R975" s="33">
        <f t="shared" si="149"/>
        <v>4.2151916864243614E-4</v>
      </c>
      <c r="S975" s="32">
        <f t="shared" si="146"/>
        <v>7.751842019005772</v>
      </c>
      <c r="AD975" s="1">
        <f t="shared" ref="AD975:AD1038" si="151">P975</f>
        <v>43399</v>
      </c>
      <c r="AE975">
        <f t="shared" si="143"/>
        <v>2.889197877397472E-3</v>
      </c>
      <c r="AF975" s="33">
        <f t="shared" si="148"/>
        <v>5.0099460373125102E-4</v>
      </c>
      <c r="AG975" s="32">
        <f t="shared" si="147"/>
        <v>7.5822534429304733</v>
      </c>
    </row>
    <row r="976" spans="2:33" x14ac:dyDescent="0.25">
      <c r="B976" s="1">
        <v>43402</v>
      </c>
      <c r="C976">
        <f>ASURB.MX!H964</f>
        <v>-2.2335601454954387E-2</v>
      </c>
      <c r="D976">
        <f t="shared" si="145"/>
        <v>3.8358327972515309E-4</v>
      </c>
      <c r="E976" s="32">
        <f t="shared" si="144"/>
        <v>6.565378104166518</v>
      </c>
      <c r="P976" s="1">
        <f t="shared" si="150"/>
        <v>43402</v>
      </c>
      <c r="Q976">
        <f t="shared" ref="Q976:Q1039" si="152">C976</f>
        <v>-2.2335601454954387E-2</v>
      </c>
      <c r="R976" s="33">
        <f t="shared" si="149"/>
        <v>3.9772295146076801E-4</v>
      </c>
      <c r="S976" s="32">
        <f t="shared" si="146"/>
        <v>6.5754166936082594</v>
      </c>
      <c r="AD976" s="1">
        <f t="shared" si="151"/>
        <v>43402</v>
      </c>
      <c r="AE976">
        <f t="shared" ref="AE976:AE1039" si="153">Q976</f>
        <v>-2.2335601454954387E-2</v>
      </c>
      <c r="AF976" s="33">
        <f t="shared" si="148"/>
        <v>4.038379718294633E-4</v>
      </c>
      <c r="AG976" s="32">
        <f t="shared" si="147"/>
        <v>6.5791521346485862</v>
      </c>
    </row>
    <row r="977" spans="2:33" x14ac:dyDescent="0.25">
      <c r="B977" s="1">
        <v>43403</v>
      </c>
      <c r="C977">
        <f>ASURB.MX!H965</f>
        <v>-1.779668365584619E-2</v>
      </c>
      <c r="D977">
        <f t="shared" si="145"/>
        <v>3.6418677781362477E-4</v>
      </c>
      <c r="E977" s="32">
        <f t="shared" ref="E977:E1040" si="154">-LN(D977)-(C977^2)/D977</f>
        <v>7.0481747008151707</v>
      </c>
      <c r="P977" s="1">
        <f t="shared" si="150"/>
        <v>43403</v>
      </c>
      <c r="Q977">
        <f t="shared" si="152"/>
        <v>-1.779668365584619E-2</v>
      </c>
      <c r="R977" s="33">
        <f t="shared" si="149"/>
        <v>3.8633364245508424E-4</v>
      </c>
      <c r="S977" s="32">
        <f t="shared" si="146"/>
        <v>7.0389946326833792</v>
      </c>
      <c r="AD977" s="1">
        <f t="shared" si="151"/>
        <v>43403</v>
      </c>
      <c r="AE977">
        <f t="shared" si="153"/>
        <v>-1.779668365584619E-2</v>
      </c>
      <c r="AF977" s="33">
        <f t="shared" si="148"/>
        <v>3.8369663610377842E-4</v>
      </c>
      <c r="AG977" s="32">
        <f t="shared" si="147"/>
        <v>7.0402094722058113</v>
      </c>
    </row>
    <row r="978" spans="2:33" x14ac:dyDescent="0.25">
      <c r="B978" s="1">
        <v>43404</v>
      </c>
      <c r="C978">
        <f>ASURB.MX!H966</f>
        <v>5.4691029184959196E-2</v>
      </c>
      <c r="D978">
        <f t="shared" ref="D978:D1041" si="155">$H$14+(C977^2)*$I$14+$J$14*(D977)</f>
        <v>3.2926060597857288E-4</v>
      </c>
      <c r="E978" s="32">
        <f t="shared" si="154"/>
        <v>-1.0656588890088923</v>
      </c>
      <c r="P978" s="1">
        <f t="shared" si="150"/>
        <v>43404</v>
      </c>
      <c r="Q978">
        <f t="shared" si="152"/>
        <v>5.4691029184959196E-2</v>
      </c>
      <c r="R978" s="33">
        <f t="shared" si="149"/>
        <v>3.4665071390710427E-4</v>
      </c>
      <c r="S978" s="32">
        <f t="shared" ref="S978:S1041" si="156">-LN(R978)-((Q978^2)/R978)</f>
        <v>-0.66140228998600481</v>
      </c>
      <c r="AD978" s="1">
        <f t="shared" si="151"/>
        <v>43404</v>
      </c>
      <c r="AE978">
        <f t="shared" si="153"/>
        <v>5.4691029184959196E-2</v>
      </c>
      <c r="AF978" s="33">
        <f t="shared" si="148"/>
        <v>3.5024797224429135E-4</v>
      </c>
      <c r="AG978" s="32">
        <f t="shared" ref="AG978:AG1041" si="157">-LN(AF978)-((AE978^2)/AF978)</f>
        <v>-0.58310511413384347</v>
      </c>
    </row>
    <row r="979" spans="2:33" x14ac:dyDescent="0.25">
      <c r="B979" s="1">
        <v>43405</v>
      </c>
      <c r="C979">
        <f>ASURB.MX!H967</f>
        <v>4.6157754966528436E-2</v>
      </c>
      <c r="D979">
        <f t="shared" si="155"/>
        <v>6.3004228611737939E-4</v>
      </c>
      <c r="E979" s="32">
        <f t="shared" si="154"/>
        <v>3.9881436999073396</v>
      </c>
      <c r="P979" s="1">
        <f t="shared" si="150"/>
        <v>43405</v>
      </c>
      <c r="Q979">
        <f t="shared" si="152"/>
        <v>4.6157754966528436E-2</v>
      </c>
      <c r="R979" s="33">
        <f t="shared" si="149"/>
        <v>7.1466718619817081E-4</v>
      </c>
      <c r="S979" s="32">
        <f t="shared" si="156"/>
        <v>4.2625320376776337</v>
      </c>
      <c r="AD979" s="1">
        <f t="shared" si="151"/>
        <v>43405</v>
      </c>
      <c r="AE979">
        <f t="shared" si="153"/>
        <v>4.6157754966528436E-2</v>
      </c>
      <c r="AF979" s="33">
        <f t="shared" ref="AF979:AF1042" si="158">$AJ$14+$AK$14*(AE978^2)+$AL$14*(AE977^2)+$AM$14*(AF978)</f>
        <v>6.0170637196289346E-4</v>
      </c>
      <c r="AG979" s="32">
        <f t="shared" si="157"/>
        <v>3.8749136939711102</v>
      </c>
    </row>
    <row r="980" spans="2:33" x14ac:dyDescent="0.25">
      <c r="B980" s="1">
        <v>43409</v>
      </c>
      <c r="C980">
        <f>ASURB.MX!H968</f>
        <v>2.3699544123131463E-2</v>
      </c>
      <c r="D980">
        <f t="shared" si="155"/>
        <v>7.2525405463917789E-4</v>
      </c>
      <c r="E980" s="32">
        <f t="shared" si="154"/>
        <v>6.4545449020326453</v>
      </c>
      <c r="P980" s="1">
        <f t="shared" si="150"/>
        <v>43409</v>
      </c>
      <c r="Q980">
        <f t="shared" si="152"/>
        <v>2.3699544123131463E-2</v>
      </c>
      <c r="R980" s="33">
        <f t="shared" ref="R980:R1043" si="159">$V$14+$W$14*(Q979^2)+$X$14*(R979)+$Y$14*(R978)</f>
        <v>6.0354418557623214E-4</v>
      </c>
      <c r="S980" s="32">
        <f t="shared" si="156"/>
        <v>6.4820744498855856</v>
      </c>
      <c r="AD980" s="1">
        <f t="shared" si="151"/>
        <v>43409</v>
      </c>
      <c r="AE980">
        <f t="shared" si="153"/>
        <v>2.3699544123131463E-2</v>
      </c>
      <c r="AF980" s="33">
        <f t="shared" si="158"/>
        <v>6.9601695371946152E-4</v>
      </c>
      <c r="AG980" s="32">
        <f t="shared" si="157"/>
        <v>6.4631613804936734</v>
      </c>
    </row>
    <row r="981" spans="2:33" x14ac:dyDescent="0.25">
      <c r="B981" s="1">
        <v>43410</v>
      </c>
      <c r="C981">
        <f>ASURB.MX!H969</f>
        <v>-2.9229614990954E-2</v>
      </c>
      <c r="D981">
        <f t="shared" si="155"/>
        <v>5.9835652162355173E-4</v>
      </c>
      <c r="E981" s="32">
        <f t="shared" si="154"/>
        <v>5.9934620375970926</v>
      </c>
      <c r="P981" s="1">
        <f t="shared" si="150"/>
        <v>43410</v>
      </c>
      <c r="Q981">
        <f t="shared" si="152"/>
        <v>-2.9229614990954E-2</v>
      </c>
      <c r="R981" s="33">
        <f t="shared" si="159"/>
        <v>5.7286170509927392E-4</v>
      </c>
      <c r="S981" s="32">
        <f t="shared" si="156"/>
        <v>5.9734584625143992</v>
      </c>
      <c r="AD981" s="1">
        <f t="shared" si="151"/>
        <v>43410</v>
      </c>
      <c r="AE981">
        <f t="shared" si="153"/>
        <v>-2.9229614990954E-2</v>
      </c>
      <c r="AF981" s="33">
        <f t="shared" si="158"/>
        <v>6.0287757070873096E-4</v>
      </c>
      <c r="AG981" s="32">
        <f t="shared" si="157"/>
        <v>5.9966423629550141</v>
      </c>
    </row>
    <row r="982" spans="2:33" x14ac:dyDescent="0.25">
      <c r="B982" s="1">
        <v>43411</v>
      </c>
      <c r="C982">
        <f>ASURB.MX!H970</f>
        <v>-2.2984287532250611E-2</v>
      </c>
      <c r="D982">
        <f t="shared" si="155"/>
        <v>5.4966412222785094E-4</v>
      </c>
      <c r="E982" s="32">
        <f t="shared" si="154"/>
        <v>6.5451117302120423</v>
      </c>
      <c r="P982" s="1">
        <f t="shared" si="150"/>
        <v>43411</v>
      </c>
      <c r="Q982">
        <f t="shared" si="152"/>
        <v>-2.2984287532250611E-2</v>
      </c>
      <c r="R982" s="33">
        <f t="shared" si="159"/>
        <v>5.5097168288192259E-4</v>
      </c>
      <c r="S982" s="32">
        <f t="shared" si="156"/>
        <v>6.5450165722749603</v>
      </c>
      <c r="AD982" s="1">
        <f t="shared" si="151"/>
        <v>43411</v>
      </c>
      <c r="AE982">
        <f t="shared" si="153"/>
        <v>-2.2984287532250611E-2</v>
      </c>
      <c r="AF982" s="33">
        <f t="shared" si="158"/>
        <v>5.6525865351192081E-4</v>
      </c>
      <c r="AG982" s="32">
        <f t="shared" si="157"/>
        <v>6.543650603477273</v>
      </c>
    </row>
    <row r="983" spans="2:33" x14ac:dyDescent="0.25">
      <c r="B983" s="1">
        <v>43412</v>
      </c>
      <c r="C983">
        <f>ASURB.MX!H971</f>
        <v>-7.0771534774112216E-2</v>
      </c>
      <c r="D983">
        <f t="shared" si="155"/>
        <v>4.7787707546992781E-4</v>
      </c>
      <c r="E983" s="32">
        <f t="shared" si="154"/>
        <v>-2.8348021848409921</v>
      </c>
      <c r="P983" s="1">
        <f t="shared" si="150"/>
        <v>43412</v>
      </c>
      <c r="Q983">
        <f t="shared" si="152"/>
        <v>-7.0771534774112216E-2</v>
      </c>
      <c r="R983" s="33">
        <f t="shared" si="159"/>
        <v>4.8629561997673724E-4</v>
      </c>
      <c r="S983" s="32">
        <f t="shared" si="156"/>
        <v>-2.6708234184740629</v>
      </c>
      <c r="AD983" s="1">
        <f t="shared" si="151"/>
        <v>43412</v>
      </c>
      <c r="AE983">
        <f t="shared" si="153"/>
        <v>-7.0771534774112216E-2</v>
      </c>
      <c r="AF983" s="33">
        <f t="shared" si="158"/>
        <v>5.0424229290061773E-4</v>
      </c>
      <c r="AG983" s="32">
        <f t="shared" si="157"/>
        <v>-2.3404896928546064</v>
      </c>
    </row>
    <row r="984" spans="2:33" x14ac:dyDescent="0.25">
      <c r="B984" s="1">
        <v>43413</v>
      </c>
      <c r="C984">
        <f>ASURB.MX!H972</f>
        <v>-4.1483347849005488E-2</v>
      </c>
      <c r="D984">
        <f t="shared" si="155"/>
        <v>9.7296556101495141E-4</v>
      </c>
      <c r="E984" s="32">
        <f t="shared" si="154"/>
        <v>5.1664783557040783</v>
      </c>
      <c r="P984" s="1">
        <f t="shared" si="150"/>
        <v>43413</v>
      </c>
      <c r="Q984">
        <f t="shared" si="152"/>
        <v>-4.1483347849005488E-2</v>
      </c>
      <c r="R984" s="33">
        <f t="shared" si="159"/>
        <v>1.1014501735355708E-3</v>
      </c>
      <c r="S984" s="32">
        <f t="shared" si="156"/>
        <v>5.2487617668129589</v>
      </c>
      <c r="AD984" s="1">
        <f t="shared" si="151"/>
        <v>43413</v>
      </c>
      <c r="AE984">
        <f t="shared" si="153"/>
        <v>-4.1483347849005488E-2</v>
      </c>
      <c r="AF984" s="33">
        <f t="shared" si="158"/>
        <v>9.2187830634001835E-4</v>
      </c>
      <c r="AG984" s="32">
        <f t="shared" si="157"/>
        <v>5.1223995943322294</v>
      </c>
    </row>
    <row r="985" spans="2:33" x14ac:dyDescent="0.25">
      <c r="B985" s="1">
        <v>43416</v>
      </c>
      <c r="C985">
        <f>ASURB.MX!H973</f>
        <v>-7.0570208774600887E-3</v>
      </c>
      <c r="D985">
        <f t="shared" si="155"/>
        <v>9.0302655774129881E-4</v>
      </c>
      <c r="E985" s="32">
        <f t="shared" si="154"/>
        <v>6.9546090052481153</v>
      </c>
      <c r="P985" s="1">
        <f t="shared" si="150"/>
        <v>43416</v>
      </c>
      <c r="Q985">
        <f t="shared" si="152"/>
        <v>-7.0570208774600887E-3</v>
      </c>
      <c r="R985" s="33">
        <f t="shared" si="159"/>
        <v>6.5545276977053914E-4</v>
      </c>
      <c r="S985" s="32">
        <f t="shared" si="156"/>
        <v>7.2542039400326299</v>
      </c>
      <c r="AD985" s="1">
        <f t="shared" si="151"/>
        <v>43416</v>
      </c>
      <c r="AE985">
        <f t="shared" si="153"/>
        <v>-7.0570208774600887E-3</v>
      </c>
      <c r="AF985" s="33">
        <f t="shared" si="158"/>
        <v>8.8685203282558539E-4</v>
      </c>
      <c r="AG985" s="32">
        <f t="shared" si="157"/>
        <v>6.9716769924468061</v>
      </c>
    </row>
    <row r="986" spans="2:33" x14ac:dyDescent="0.25">
      <c r="B986" s="1">
        <v>43417</v>
      </c>
      <c r="C986">
        <f>ASURB.MX!H974</f>
        <v>-2.5300977524830008E-2</v>
      </c>
      <c r="D986">
        <f t="shared" si="155"/>
        <v>6.5423759915963933E-4</v>
      </c>
      <c r="E986" s="32">
        <f t="shared" si="154"/>
        <v>6.353588924281496</v>
      </c>
      <c r="P986" s="1">
        <f t="shared" si="150"/>
        <v>43417</v>
      </c>
      <c r="Q986">
        <f t="shared" si="152"/>
        <v>-2.5300977524830008E-2</v>
      </c>
      <c r="R986" s="33">
        <f t="shared" si="159"/>
        <v>7.1586562799871129E-4</v>
      </c>
      <c r="S986" s="32">
        <f t="shared" si="156"/>
        <v>6.3478007305637387</v>
      </c>
      <c r="AD986" s="1">
        <f t="shared" si="151"/>
        <v>43417</v>
      </c>
      <c r="AE986">
        <f t="shared" si="153"/>
        <v>-2.5300977524830008E-2</v>
      </c>
      <c r="AF986" s="33">
        <f t="shared" si="158"/>
        <v>6.8901625904832628E-4</v>
      </c>
      <c r="AG986" s="32">
        <f t="shared" si="157"/>
        <v>6.3511827602606568</v>
      </c>
    </row>
    <row r="987" spans="2:33" x14ac:dyDescent="0.25">
      <c r="B987" s="1">
        <v>43418</v>
      </c>
      <c r="C987">
        <f>ASURB.MX!H975</f>
        <v>-3.6713940633699163E-2</v>
      </c>
      <c r="D987">
        <f t="shared" si="155"/>
        <v>5.6077001725295637E-4</v>
      </c>
      <c r="E987" s="32">
        <f t="shared" si="154"/>
        <v>5.0825165461921404</v>
      </c>
      <c r="P987" s="1">
        <f t="shared" si="150"/>
        <v>43418</v>
      </c>
      <c r="Q987">
        <f t="shared" si="152"/>
        <v>-3.6713940633699163E-2</v>
      </c>
      <c r="R987" s="33">
        <f t="shared" si="159"/>
        <v>5.6145157057282187E-4</v>
      </c>
      <c r="S987" s="32">
        <f t="shared" si="156"/>
        <v>5.0842197579153385</v>
      </c>
      <c r="AD987" s="1">
        <f t="shared" si="151"/>
        <v>43418</v>
      </c>
      <c r="AE987">
        <f t="shared" si="153"/>
        <v>-3.6713940633699163E-2</v>
      </c>
      <c r="AF987" s="33">
        <f t="shared" si="158"/>
        <v>6.0587378919860181E-4</v>
      </c>
      <c r="AG987" s="32">
        <f t="shared" si="157"/>
        <v>5.1840959192572953</v>
      </c>
    </row>
    <row r="988" spans="2:33" x14ac:dyDescent="0.25">
      <c r="B988" s="1">
        <v>43419</v>
      </c>
      <c r="C988">
        <f>ASURB.MX!H976</f>
        <v>1.3857354510925393E-2</v>
      </c>
      <c r="D988">
        <f t="shared" si="155"/>
        <v>5.845218300450125E-4</v>
      </c>
      <c r="E988" s="32">
        <f t="shared" si="154"/>
        <v>7.1161978624178941</v>
      </c>
      <c r="P988" s="1">
        <f t="shared" si="150"/>
        <v>43419</v>
      </c>
      <c r="Q988">
        <f t="shared" si="152"/>
        <v>1.3857354510925393E-2</v>
      </c>
      <c r="R988" s="33">
        <f t="shared" si="159"/>
        <v>6.8088463434302048E-4</v>
      </c>
      <c r="S988" s="32">
        <f t="shared" si="156"/>
        <v>7.0100929881223424</v>
      </c>
      <c r="AD988" s="1">
        <f t="shared" si="151"/>
        <v>43419</v>
      </c>
      <c r="AE988">
        <f t="shared" si="153"/>
        <v>1.3857354510925393E-2</v>
      </c>
      <c r="AF988" s="33">
        <f t="shared" si="158"/>
        <v>6.183388814635654E-4</v>
      </c>
      <c r="AG988" s="32">
        <f t="shared" si="157"/>
        <v>7.0779220643162661</v>
      </c>
    </row>
    <row r="989" spans="2:33" x14ac:dyDescent="0.25">
      <c r="B989" s="1">
        <v>43420</v>
      </c>
      <c r="C989">
        <f>ASURB.MX!H977</f>
        <v>9.1439978247180396E-3</v>
      </c>
      <c r="D989">
        <f t="shared" si="155"/>
        <v>4.6026223343686849E-4</v>
      </c>
      <c r="E989" s="32">
        <f t="shared" si="154"/>
        <v>7.5020509885239397</v>
      </c>
      <c r="P989" s="1">
        <f t="shared" si="150"/>
        <v>43420</v>
      </c>
      <c r="Q989">
        <f t="shared" si="152"/>
        <v>9.1439978247180396E-3</v>
      </c>
      <c r="R989" s="33">
        <f t="shared" si="159"/>
        <v>4.4389978816858008E-4</v>
      </c>
      <c r="S989" s="32">
        <f t="shared" si="156"/>
        <v>7.5315523268014273</v>
      </c>
      <c r="AD989" s="1">
        <f t="shared" si="151"/>
        <v>43420</v>
      </c>
      <c r="AE989">
        <f t="shared" si="153"/>
        <v>9.1439978247180396E-3</v>
      </c>
      <c r="AF989" s="33">
        <f t="shared" si="158"/>
        <v>5.0820703679351701E-4</v>
      </c>
      <c r="AG989" s="32">
        <f t="shared" si="157"/>
        <v>7.4200967715415791</v>
      </c>
    </row>
    <row r="990" spans="2:33" x14ac:dyDescent="0.25">
      <c r="B990" s="1">
        <v>43424</v>
      </c>
      <c r="C990">
        <f>ASURB.MX!H978</f>
        <v>-2.6145878101991232E-2</v>
      </c>
      <c r="D990">
        <f t="shared" si="155"/>
        <v>3.647329875110722E-4</v>
      </c>
      <c r="E990" s="32">
        <f t="shared" si="154"/>
        <v>6.0420781792460669</v>
      </c>
      <c r="P990" s="1">
        <f t="shared" si="150"/>
        <v>43424</v>
      </c>
      <c r="Q990">
        <f t="shared" si="152"/>
        <v>-2.6145878101991232E-2</v>
      </c>
      <c r="R990" s="33">
        <f t="shared" si="159"/>
        <v>4.7304628367717899E-4</v>
      </c>
      <c r="S990" s="32">
        <f t="shared" si="156"/>
        <v>6.2112009245755457</v>
      </c>
      <c r="AD990" s="1">
        <f t="shared" si="151"/>
        <v>43424</v>
      </c>
      <c r="AE990">
        <f t="shared" si="153"/>
        <v>-2.6145878101991232E-2</v>
      </c>
      <c r="AF990" s="33">
        <f t="shared" si="158"/>
        <v>4.1685069041585819E-4</v>
      </c>
      <c r="AG990" s="32">
        <f t="shared" si="157"/>
        <v>6.1428500843103517</v>
      </c>
    </row>
    <row r="991" spans="2:33" x14ac:dyDescent="0.25">
      <c r="B991" s="1">
        <v>43425</v>
      </c>
      <c r="C991">
        <f>ASURB.MX!H979</f>
        <v>-1.587278868614202E-2</v>
      </c>
      <c r="D991">
        <f t="shared" si="155"/>
        <v>3.7406262037330165E-4</v>
      </c>
      <c r="E991" s="32">
        <f t="shared" si="154"/>
        <v>7.21754925627127</v>
      </c>
      <c r="P991" s="1">
        <f t="shared" si="150"/>
        <v>43425</v>
      </c>
      <c r="Q991">
        <f t="shared" si="152"/>
        <v>-1.587278868614202E-2</v>
      </c>
      <c r="R991" s="33">
        <f t="shared" si="159"/>
        <v>4.3117287481356627E-4</v>
      </c>
      <c r="S991" s="32">
        <f t="shared" si="156"/>
        <v>7.1646756798800677</v>
      </c>
      <c r="AD991" s="1">
        <f t="shared" si="151"/>
        <v>43425</v>
      </c>
      <c r="AE991">
        <f t="shared" si="153"/>
        <v>-1.587278868614202E-2</v>
      </c>
      <c r="AF991" s="33">
        <f t="shared" si="158"/>
        <v>4.1222080292139179E-4</v>
      </c>
      <c r="AG991" s="32">
        <f t="shared" si="157"/>
        <v>7.1827609663532179</v>
      </c>
    </row>
    <row r="992" spans="2:33" x14ac:dyDescent="0.25">
      <c r="B992" s="1">
        <v>43426</v>
      </c>
      <c r="C992">
        <f>ASURB.MX!H980</f>
        <v>-8.5697340199515533E-3</v>
      </c>
      <c r="D992">
        <f t="shared" si="155"/>
        <v>3.2796313372092313E-4</v>
      </c>
      <c r="E992" s="32">
        <f t="shared" si="154"/>
        <v>7.7986807049530409</v>
      </c>
      <c r="P992" s="1">
        <f t="shared" si="150"/>
        <v>43426</v>
      </c>
      <c r="Q992">
        <f t="shared" si="152"/>
        <v>-8.5697340199515533E-3</v>
      </c>
      <c r="R992" s="33">
        <f t="shared" si="159"/>
        <v>3.8245203228859305E-4</v>
      </c>
      <c r="S992" s="32">
        <f t="shared" si="156"/>
        <v>7.6768823453464936</v>
      </c>
      <c r="AD992" s="1">
        <f t="shared" si="151"/>
        <v>43426</v>
      </c>
      <c r="AE992">
        <f t="shared" si="153"/>
        <v>-8.5697340199515533E-3</v>
      </c>
      <c r="AF992" s="33">
        <f t="shared" si="158"/>
        <v>3.6433309687635725E-4</v>
      </c>
      <c r="AG992" s="32">
        <f t="shared" si="157"/>
        <v>7.7158672897108946</v>
      </c>
    </row>
    <row r="993" spans="2:33" x14ac:dyDescent="0.25">
      <c r="B993" s="1">
        <v>43427</v>
      </c>
      <c r="C993">
        <f>ASURB.MX!H981</f>
        <v>4.4011558360166929E-3</v>
      </c>
      <c r="D993">
        <f t="shared" si="155"/>
        <v>2.7577239400280551E-4</v>
      </c>
      <c r="E993" s="32">
        <f t="shared" si="154"/>
        <v>8.1256949829197058</v>
      </c>
      <c r="P993" s="1">
        <f t="shared" si="150"/>
        <v>43427</v>
      </c>
      <c r="Q993">
        <f t="shared" si="152"/>
        <v>4.4011558360166929E-3</v>
      </c>
      <c r="R993" s="33">
        <f t="shared" si="159"/>
        <v>3.3018469137706646E-4</v>
      </c>
      <c r="S993" s="32">
        <f t="shared" si="156"/>
        <v>7.9571937291122437</v>
      </c>
      <c r="AD993" s="1">
        <f t="shared" si="151"/>
        <v>43427</v>
      </c>
      <c r="AE993">
        <f t="shared" si="153"/>
        <v>4.4011558360166929E-3</v>
      </c>
      <c r="AF993" s="33">
        <f t="shared" si="158"/>
        <v>3.1106178894906922E-4</v>
      </c>
      <c r="AG993" s="32">
        <f t="shared" si="157"/>
        <v>8.0132478456682215</v>
      </c>
    </row>
    <row r="994" spans="2:33" x14ac:dyDescent="0.25">
      <c r="B994" s="1">
        <v>43430</v>
      </c>
      <c r="C994">
        <f>ASURB.MX!H982</f>
        <v>-4.2371786224770225E-2</v>
      </c>
      <c r="D994">
        <f t="shared" si="155"/>
        <v>2.3461497760855321E-4</v>
      </c>
      <c r="E994" s="32">
        <f t="shared" si="154"/>
        <v>0.70516216685465238</v>
      </c>
      <c r="P994" s="1">
        <f t="shared" si="150"/>
        <v>43430</v>
      </c>
      <c r="Q994">
        <f t="shared" si="152"/>
        <v>-4.2371786224770225E-2</v>
      </c>
      <c r="R994" s="33">
        <f t="shared" si="159"/>
        <v>2.9144995705693462E-4</v>
      </c>
      <c r="S994" s="32">
        <f t="shared" si="156"/>
        <v>1.9805168937155546</v>
      </c>
      <c r="AD994" s="1">
        <f t="shared" si="151"/>
        <v>43430</v>
      </c>
      <c r="AE994">
        <f t="shared" si="153"/>
        <v>-4.2371786224770225E-2</v>
      </c>
      <c r="AF994" s="33">
        <f t="shared" si="158"/>
        <v>2.6670417974067025E-4</v>
      </c>
      <c r="AG994" s="32">
        <f t="shared" si="157"/>
        <v>1.4976864233941525</v>
      </c>
    </row>
    <row r="995" spans="2:33" x14ac:dyDescent="0.25">
      <c r="B995" s="1">
        <v>43431</v>
      </c>
      <c r="C995">
        <f>ASURB.MX!H983</f>
        <v>-2.200041880764511E-3</v>
      </c>
      <c r="D995">
        <f t="shared" si="155"/>
        <v>4.2244521314652427E-4</v>
      </c>
      <c r="E995" s="32">
        <f t="shared" si="154"/>
        <v>7.7579932494063675</v>
      </c>
      <c r="P995" s="1">
        <f t="shared" si="150"/>
        <v>43431</v>
      </c>
      <c r="Q995">
        <f t="shared" si="152"/>
        <v>-2.200041880764511E-3</v>
      </c>
      <c r="R995" s="33">
        <f t="shared" si="159"/>
        <v>5.1040265264021842E-4</v>
      </c>
      <c r="S995" s="32">
        <f t="shared" si="156"/>
        <v>7.5708275583881042</v>
      </c>
      <c r="AD995" s="1">
        <f t="shared" si="151"/>
        <v>43431</v>
      </c>
      <c r="AE995">
        <f t="shared" si="153"/>
        <v>-2.200041880764511E-3</v>
      </c>
      <c r="AF995" s="33">
        <f t="shared" si="158"/>
        <v>4.1757026930249288E-4</v>
      </c>
      <c r="AG995" s="32">
        <f t="shared" si="157"/>
        <v>7.7694664133048219</v>
      </c>
    </row>
    <row r="996" spans="2:33" x14ac:dyDescent="0.25">
      <c r="B996" s="1">
        <v>43432</v>
      </c>
      <c r="C996">
        <f>ASURB.MX!H984</f>
        <v>2.4630671308292156E-2</v>
      </c>
      <c r="D996">
        <f t="shared" si="155"/>
        <v>3.3011475309302729E-4</v>
      </c>
      <c r="E996" s="32">
        <f t="shared" si="154"/>
        <v>6.1783154362420811</v>
      </c>
      <c r="P996" s="1">
        <f t="shared" si="150"/>
        <v>43432</v>
      </c>
      <c r="Q996">
        <f t="shared" si="152"/>
        <v>2.4630671308292156E-2</v>
      </c>
      <c r="R996" s="33">
        <f t="shared" si="159"/>
        <v>2.5549356001972723E-4</v>
      </c>
      <c r="S996" s="32">
        <f t="shared" si="156"/>
        <v>5.897811354654273</v>
      </c>
      <c r="AD996" s="1">
        <f t="shared" si="151"/>
        <v>43432</v>
      </c>
      <c r="AE996">
        <f t="shared" si="153"/>
        <v>2.4630671308292156E-2</v>
      </c>
      <c r="AF996" s="33">
        <f t="shared" si="158"/>
        <v>3.4274358317515759E-4</v>
      </c>
      <c r="AG996" s="32">
        <f t="shared" si="157"/>
        <v>6.208487619533364</v>
      </c>
    </row>
    <row r="997" spans="2:33" x14ac:dyDescent="0.25">
      <c r="B997" s="1">
        <v>43433</v>
      </c>
      <c r="C997">
        <f>ASURB.MX!H985</f>
        <v>6.643157044872389E-3</v>
      </c>
      <c r="D997">
        <f t="shared" si="155"/>
        <v>3.4178785693672142E-4</v>
      </c>
      <c r="E997" s="32">
        <f t="shared" si="154"/>
        <v>7.8522006440639913</v>
      </c>
      <c r="P997" s="1">
        <f t="shared" si="150"/>
        <v>43433</v>
      </c>
      <c r="Q997">
        <f t="shared" si="152"/>
        <v>6.643157044872389E-3</v>
      </c>
      <c r="R997" s="33">
        <f t="shared" si="159"/>
        <v>4.376122867499056E-4</v>
      </c>
      <c r="S997" s="32">
        <f t="shared" si="156"/>
        <v>7.6333310311978284</v>
      </c>
      <c r="AD997" s="1">
        <f t="shared" si="151"/>
        <v>43433</v>
      </c>
      <c r="AE997">
        <f t="shared" si="153"/>
        <v>6.643157044872389E-3</v>
      </c>
      <c r="AF997" s="33">
        <f t="shared" si="158"/>
        <v>3.5033654104390675E-4</v>
      </c>
      <c r="AG997" s="32">
        <f t="shared" si="157"/>
        <v>7.8306473430816705</v>
      </c>
    </row>
    <row r="998" spans="2:33" x14ac:dyDescent="0.25">
      <c r="B998" s="1">
        <v>43434</v>
      </c>
      <c r="C998">
        <f>ASURB.MX!H986</f>
        <v>-1.080384401034247E-2</v>
      </c>
      <c r="D998">
        <f t="shared" si="155"/>
        <v>2.8138956410627791E-4</v>
      </c>
      <c r="E998" s="32">
        <f t="shared" si="154"/>
        <v>7.7609610670873694</v>
      </c>
      <c r="P998" s="1">
        <f t="shared" si="150"/>
        <v>43434</v>
      </c>
      <c r="Q998">
        <f t="shared" si="152"/>
        <v>-1.080384401034247E-2</v>
      </c>
      <c r="R998" s="33">
        <f t="shared" si="159"/>
        <v>2.3511285581200568E-4</v>
      </c>
      <c r="S998" s="32">
        <f t="shared" si="156"/>
        <v>7.8589895278834669</v>
      </c>
      <c r="AD998" s="1">
        <f t="shared" si="151"/>
        <v>43434</v>
      </c>
      <c r="AE998">
        <f t="shared" si="153"/>
        <v>-1.080384401034247E-2</v>
      </c>
      <c r="AF998" s="33">
        <f t="shared" si="158"/>
        <v>2.9784972431911227E-4</v>
      </c>
      <c r="AG998" s="32">
        <f t="shared" si="157"/>
        <v>7.7270357872144277</v>
      </c>
    </row>
    <row r="999" spans="2:33" x14ac:dyDescent="0.25">
      <c r="B999" s="1">
        <v>43437</v>
      </c>
      <c r="C999">
        <f>ASURB.MX!H987</f>
        <v>3.978604537328804E-3</v>
      </c>
      <c r="D999">
        <f t="shared" si="155"/>
        <v>2.5013186042208748E-4</v>
      </c>
      <c r="E999" s="32">
        <f t="shared" si="154"/>
        <v>8.2302385397174671</v>
      </c>
      <c r="P999" s="1">
        <f t="shared" si="150"/>
        <v>43437</v>
      </c>
      <c r="Q999">
        <f t="shared" si="152"/>
        <v>3.978604537328804E-3</v>
      </c>
      <c r="R999" s="33">
        <f t="shared" si="159"/>
        <v>3.2698205647056582E-4</v>
      </c>
      <c r="S999" s="32">
        <f t="shared" si="156"/>
        <v>7.9771949782167466</v>
      </c>
      <c r="AD999" s="1">
        <f t="shared" si="151"/>
        <v>43437</v>
      </c>
      <c r="AE999">
        <f t="shared" si="153"/>
        <v>3.978604537328804E-3</v>
      </c>
      <c r="AF999" s="33">
        <f t="shared" si="158"/>
        <v>2.6712581444179412E-4</v>
      </c>
      <c r="AG999" s="32">
        <f t="shared" si="157"/>
        <v>8.1685329730363954</v>
      </c>
    </row>
    <row r="1000" spans="2:33" x14ac:dyDescent="0.25">
      <c r="B1000" s="1">
        <v>43438</v>
      </c>
      <c r="C1000">
        <f>ASURB.MX!H988</f>
        <v>1.6474944905799125E-2</v>
      </c>
      <c r="D1000">
        <f t="shared" si="155"/>
        <v>2.1718366611503926E-4</v>
      </c>
      <c r="E1000" s="32">
        <f t="shared" si="154"/>
        <v>7.185023975836371</v>
      </c>
      <c r="P1000" s="1">
        <f t="shared" si="150"/>
        <v>43438</v>
      </c>
      <c r="Q1000">
        <f t="shared" si="152"/>
        <v>1.6474944905799125E-2</v>
      </c>
      <c r="R1000" s="33">
        <f t="shared" si="159"/>
        <v>2.103808330217265E-4</v>
      </c>
      <c r="S1000" s="32">
        <f t="shared" si="156"/>
        <v>7.1764365306944944</v>
      </c>
      <c r="AD1000" s="1">
        <f t="shared" si="151"/>
        <v>43438</v>
      </c>
      <c r="AE1000">
        <f t="shared" si="153"/>
        <v>1.6474944905799125E-2</v>
      </c>
      <c r="AF1000" s="33">
        <f t="shared" si="158"/>
        <v>2.3435374227276444E-4</v>
      </c>
      <c r="AG1000" s="32">
        <f t="shared" si="157"/>
        <v>7.2004988973179742</v>
      </c>
    </row>
    <row r="1001" spans="2:33" x14ac:dyDescent="0.25">
      <c r="B1001" s="1">
        <v>43439</v>
      </c>
      <c r="C1001">
        <f>ASURB.MX!H989</f>
        <v>4.1480623134635417E-3</v>
      </c>
      <c r="D1001">
        <f t="shared" si="155"/>
        <v>2.2629498666986223E-4</v>
      </c>
      <c r="E1001" s="32">
        <f t="shared" si="154"/>
        <v>8.3176357982497819</v>
      </c>
      <c r="P1001" s="1">
        <f t="shared" si="150"/>
        <v>43439</v>
      </c>
      <c r="Q1001">
        <f t="shared" si="152"/>
        <v>4.1480623134635417E-3</v>
      </c>
      <c r="R1001" s="33">
        <f t="shared" si="159"/>
        <v>2.8638994597772694E-4</v>
      </c>
      <c r="S1001" s="32">
        <f t="shared" si="156"/>
        <v>8.0980758337463179</v>
      </c>
      <c r="AD1001" s="1">
        <f t="shared" si="151"/>
        <v>43439</v>
      </c>
      <c r="AE1001">
        <f t="shared" si="153"/>
        <v>4.1480623134635417E-3</v>
      </c>
      <c r="AF1001" s="33">
        <f t="shared" si="158"/>
        <v>2.3685517278295562E-4</v>
      </c>
      <c r="AG1001" s="32">
        <f t="shared" si="157"/>
        <v>8.2754163641260803</v>
      </c>
    </row>
    <row r="1002" spans="2:33" x14ac:dyDescent="0.25">
      <c r="B1002" s="1">
        <v>43440</v>
      </c>
      <c r="C1002">
        <f>ASURB.MX!H990</f>
        <v>6.8990384495672703E-3</v>
      </c>
      <c r="D1002">
        <f t="shared" si="155"/>
        <v>2.015440789944206E-4</v>
      </c>
      <c r="E1002" s="32">
        <f t="shared" si="154"/>
        <v>8.2733420401543292</v>
      </c>
      <c r="P1002" s="1">
        <f t="shared" si="150"/>
        <v>43440</v>
      </c>
      <c r="Q1002">
        <f t="shared" si="152"/>
        <v>6.8990384495672703E-3</v>
      </c>
      <c r="R1002" s="33">
        <f t="shared" si="159"/>
        <v>1.9356490767389879E-4</v>
      </c>
      <c r="S1002" s="32">
        <f t="shared" si="156"/>
        <v>8.3040022040657515</v>
      </c>
      <c r="AD1002" s="1">
        <f t="shared" si="151"/>
        <v>43440</v>
      </c>
      <c r="AE1002">
        <f t="shared" si="153"/>
        <v>6.8990384495672703E-3</v>
      </c>
      <c r="AF1002" s="33">
        <f t="shared" si="158"/>
        <v>2.1245882203863183E-4</v>
      </c>
      <c r="AG1002" s="32">
        <f t="shared" si="157"/>
        <v>8.2327343362133689</v>
      </c>
    </row>
    <row r="1003" spans="2:33" x14ac:dyDescent="0.25">
      <c r="B1003" s="1">
        <v>43441</v>
      </c>
      <c r="C1003">
        <f>ASURB.MX!H991</f>
        <v>1.1767317521500285E-2</v>
      </c>
      <c r="D1003">
        <f t="shared" si="155"/>
        <v>1.8881268070380643E-4</v>
      </c>
      <c r="E1003" s="32">
        <f t="shared" si="154"/>
        <v>7.8413840507136836</v>
      </c>
      <c r="P1003" s="1">
        <f t="shared" si="150"/>
        <v>43441</v>
      </c>
      <c r="Q1003">
        <f t="shared" si="152"/>
        <v>1.1767317521500285E-2</v>
      </c>
      <c r="R1003" s="33">
        <f t="shared" si="159"/>
        <v>2.3119739283068138E-4</v>
      </c>
      <c r="S1003" s="32">
        <f t="shared" si="156"/>
        <v>7.7733142898289858</v>
      </c>
      <c r="AD1003" s="1">
        <f t="shared" si="151"/>
        <v>43441</v>
      </c>
      <c r="AE1003">
        <f t="shared" si="153"/>
        <v>1.1767317521500285E-2</v>
      </c>
      <c r="AF1003" s="33">
        <f t="shared" si="158"/>
        <v>1.9783249269693146E-4</v>
      </c>
      <c r="AG1003" s="32">
        <f t="shared" si="157"/>
        <v>7.8281555092266437</v>
      </c>
    </row>
    <row r="1004" spans="2:33" x14ac:dyDescent="0.25">
      <c r="B1004" s="1">
        <v>43444</v>
      </c>
      <c r="C1004">
        <f>ASURB.MX!H992</f>
        <v>1.3670938779475792E-2</v>
      </c>
      <c r="D1004">
        <f t="shared" si="155"/>
        <v>1.9137761526912391E-4</v>
      </c>
      <c r="E1004" s="32">
        <f t="shared" si="154"/>
        <v>7.5846871821974737</v>
      </c>
      <c r="P1004" s="1">
        <f t="shared" si="150"/>
        <v>43444</v>
      </c>
      <c r="Q1004">
        <f t="shared" si="152"/>
        <v>1.3670938779475792E-2</v>
      </c>
      <c r="R1004" s="33">
        <f t="shared" si="159"/>
        <v>1.9672228130848115E-4</v>
      </c>
      <c r="S1004" s="32">
        <f t="shared" si="156"/>
        <v>7.5836748642706446</v>
      </c>
      <c r="AD1004" s="1">
        <f t="shared" si="151"/>
        <v>43444</v>
      </c>
      <c r="AE1004">
        <f t="shared" si="153"/>
        <v>1.3670938779475792E-2</v>
      </c>
      <c r="AF1004" s="33">
        <f t="shared" si="158"/>
        <v>1.9655628183424634E-4</v>
      </c>
      <c r="AG1004" s="32">
        <f t="shared" si="157"/>
        <v>7.5837166987442979</v>
      </c>
    </row>
    <row r="1005" spans="2:33" x14ac:dyDescent="0.25">
      <c r="B1005" s="1">
        <v>43445</v>
      </c>
      <c r="C1005">
        <f>ASURB.MX!H993</f>
        <v>-1.1012645558785446E-2</v>
      </c>
      <c r="D1005">
        <f t="shared" si="155"/>
        <v>1.9894401097136357E-4</v>
      </c>
      <c r="E1005" s="32">
        <f t="shared" si="154"/>
        <v>7.9128766036019051</v>
      </c>
      <c r="P1005" s="1">
        <f t="shared" si="150"/>
        <v>43445</v>
      </c>
      <c r="Q1005">
        <f t="shared" si="152"/>
        <v>-1.1012645558785446E-2</v>
      </c>
      <c r="R1005" s="33">
        <f t="shared" si="159"/>
        <v>2.2106746534991499E-4</v>
      </c>
      <c r="S1005" s="32">
        <f t="shared" si="156"/>
        <v>7.8684392341039695</v>
      </c>
      <c r="AD1005" s="1">
        <f t="shared" si="151"/>
        <v>43445</v>
      </c>
      <c r="AE1005">
        <f t="shared" si="153"/>
        <v>-1.1012645558785446E-2</v>
      </c>
      <c r="AF1005" s="33">
        <f t="shared" si="158"/>
        <v>2.0062124376894302E-4</v>
      </c>
      <c r="AG1005" s="32">
        <f t="shared" si="157"/>
        <v>7.9095777288441287</v>
      </c>
    </row>
    <row r="1006" spans="2:33" x14ac:dyDescent="0.25">
      <c r="B1006" s="1">
        <v>43447</v>
      </c>
      <c r="C1006">
        <f>ASURB.MX!H994</f>
        <v>2.7596308667844845E-2</v>
      </c>
      <c r="D1006">
        <f t="shared" si="155"/>
        <v>1.9601342081249234E-4</v>
      </c>
      <c r="E1006" s="32">
        <f t="shared" si="154"/>
        <v>4.6521023805340107</v>
      </c>
      <c r="P1006" s="1">
        <f t="shared" si="150"/>
        <v>43447</v>
      </c>
      <c r="Q1006">
        <f t="shared" si="152"/>
        <v>2.7596308667844845E-2</v>
      </c>
      <c r="R1006" s="33">
        <f t="shared" si="159"/>
        <v>1.9513339012712603E-4</v>
      </c>
      <c r="S1006" s="32">
        <f t="shared" si="156"/>
        <v>4.639080185564131</v>
      </c>
      <c r="AD1006" s="1">
        <f t="shared" si="151"/>
        <v>43447</v>
      </c>
      <c r="AE1006">
        <f t="shared" si="153"/>
        <v>2.7596308667844845E-2</v>
      </c>
      <c r="AF1006" s="33">
        <f t="shared" si="158"/>
        <v>1.9681353951387474E-4</v>
      </c>
      <c r="AG1006" s="32">
        <f t="shared" si="157"/>
        <v>4.6638235848535521</v>
      </c>
    </row>
    <row r="1007" spans="2:33" x14ac:dyDescent="0.25">
      <c r="B1007" s="1">
        <v>43448</v>
      </c>
      <c r="C1007">
        <f>ASURB.MX!H995</f>
        <v>-4.0784107488093152E-4</v>
      </c>
      <c r="D1007">
        <f t="shared" si="155"/>
        <v>2.7162531147823757E-4</v>
      </c>
      <c r="E1007" s="32">
        <f t="shared" si="154"/>
        <v>8.2104746057947491</v>
      </c>
      <c r="P1007" s="1">
        <f t="shared" si="150"/>
        <v>43448</v>
      </c>
      <c r="Q1007">
        <f t="shared" si="152"/>
        <v>-4.0784107488093152E-4</v>
      </c>
      <c r="R1007" s="33">
        <f t="shared" si="159"/>
        <v>2.9656272437310262E-4</v>
      </c>
      <c r="S1007" s="32">
        <f t="shared" si="156"/>
        <v>8.1226909385103898</v>
      </c>
      <c r="AD1007" s="1">
        <f t="shared" si="151"/>
        <v>43448</v>
      </c>
      <c r="AE1007">
        <f t="shared" si="153"/>
        <v>-4.0784107488093152E-4</v>
      </c>
      <c r="AF1007" s="33">
        <f t="shared" si="158"/>
        <v>2.6007326400721527E-4</v>
      </c>
      <c r="AG1007" s="32">
        <f t="shared" si="157"/>
        <v>8.2539076147490604</v>
      </c>
    </row>
    <row r="1008" spans="2:33" x14ac:dyDescent="0.25">
      <c r="B1008" s="1">
        <v>43451</v>
      </c>
      <c r="C1008">
        <f>ASURB.MX!H996</f>
        <v>3.63090024703088E-3</v>
      </c>
      <c r="D1008">
        <f t="shared" si="155"/>
        <v>2.2953890798783788E-4</v>
      </c>
      <c r="E1008" s="32">
        <f t="shared" si="154"/>
        <v>8.3220035779806967</v>
      </c>
      <c r="P1008" s="1">
        <f t="shared" si="150"/>
        <v>43451</v>
      </c>
      <c r="Q1008">
        <f t="shared" si="152"/>
        <v>3.63090024703088E-3</v>
      </c>
      <c r="R1008" s="33">
        <f t="shared" si="159"/>
        <v>1.8373505236271315E-4</v>
      </c>
      <c r="S1008" s="32">
        <f t="shared" si="156"/>
        <v>8.5302633402092916</v>
      </c>
      <c r="AD1008" s="1">
        <f t="shared" si="151"/>
        <v>43451</v>
      </c>
      <c r="AE1008">
        <f t="shared" si="153"/>
        <v>3.63090024703088E-3</v>
      </c>
      <c r="AF1008" s="33">
        <f t="shared" si="158"/>
        <v>2.2760418750358683E-4</v>
      </c>
      <c r="AG1008" s="32">
        <f t="shared" si="157"/>
        <v>8.3299798121370987</v>
      </c>
    </row>
    <row r="1009" spans="2:33" x14ac:dyDescent="0.25">
      <c r="B1009" s="1">
        <v>43452</v>
      </c>
      <c r="C1009">
        <f>ASURB.MX!H997</f>
        <v>1.8690801343977662E-2</v>
      </c>
      <c r="D1009">
        <f t="shared" si="155"/>
        <v>2.0320785196067655E-4</v>
      </c>
      <c r="E1009" s="32">
        <f t="shared" si="154"/>
        <v>6.7821249212879842</v>
      </c>
      <c r="P1009" s="1">
        <f t="shared" si="150"/>
        <v>43452</v>
      </c>
      <c r="Q1009">
        <f t="shared" si="152"/>
        <v>1.8690801343977662E-2</v>
      </c>
      <c r="R1009" s="33">
        <f t="shared" si="159"/>
        <v>2.3102548592980466E-4</v>
      </c>
      <c r="S1009" s="32">
        <f t="shared" si="156"/>
        <v>6.8608287748896419</v>
      </c>
      <c r="AD1009" s="1">
        <f t="shared" si="151"/>
        <v>43452</v>
      </c>
      <c r="AE1009">
        <f t="shared" si="153"/>
        <v>1.8690801343977662E-2</v>
      </c>
      <c r="AF1009" s="33">
        <f t="shared" si="158"/>
        <v>2.0530924090133131E-4</v>
      </c>
      <c r="AG1009" s="32">
        <f t="shared" si="157"/>
        <v>6.7894329167328653</v>
      </c>
    </row>
    <row r="1010" spans="2:33" x14ac:dyDescent="0.25">
      <c r="B1010" s="1">
        <v>43453</v>
      </c>
      <c r="C1010">
        <f>ASURB.MX!H998</f>
        <v>5.9001101707769552E-3</v>
      </c>
      <c r="D1010">
        <f t="shared" si="155"/>
        <v>2.2646604583789412E-4</v>
      </c>
      <c r="E1010" s="32">
        <f t="shared" si="154"/>
        <v>8.2392002152719268</v>
      </c>
      <c r="P1010" s="1">
        <f t="shared" si="150"/>
        <v>43453</v>
      </c>
      <c r="Q1010">
        <f t="shared" si="152"/>
        <v>5.9001101707769552E-3</v>
      </c>
      <c r="R1010" s="33">
        <f t="shared" si="159"/>
        <v>2.2113062769901114E-4</v>
      </c>
      <c r="S1010" s="32">
        <f t="shared" si="156"/>
        <v>8.2593328103729675</v>
      </c>
      <c r="AD1010" s="1">
        <f t="shared" si="151"/>
        <v>43453</v>
      </c>
      <c r="AE1010">
        <f t="shared" si="153"/>
        <v>5.9001101707769552E-3</v>
      </c>
      <c r="AF1010" s="33">
        <f t="shared" si="158"/>
        <v>2.2374696103294277E-4</v>
      </c>
      <c r="AG1010" s="32">
        <f t="shared" si="157"/>
        <v>8.2494114405757326</v>
      </c>
    </row>
    <row r="1011" spans="2:33" x14ac:dyDescent="0.25">
      <c r="B1011" s="1">
        <v>43454</v>
      </c>
      <c r="C1011">
        <f>ASURB.MX!H999</f>
        <v>4.9451195762413632E-3</v>
      </c>
      <c r="D1011">
        <f t="shared" si="155"/>
        <v>2.0378994243372937E-4</v>
      </c>
      <c r="E1011" s="32">
        <f t="shared" si="154"/>
        <v>8.3784236614743079</v>
      </c>
      <c r="P1011" s="1">
        <f t="shared" si="150"/>
        <v>43454</v>
      </c>
      <c r="Q1011">
        <f t="shared" si="152"/>
        <v>4.9451195762413632E-3</v>
      </c>
      <c r="R1011" s="33">
        <f t="shared" si="159"/>
        <v>2.0162104133530288E-4</v>
      </c>
      <c r="S1011" s="32">
        <f t="shared" si="156"/>
        <v>8.3878326814906945</v>
      </c>
      <c r="AD1011" s="1">
        <f t="shared" si="151"/>
        <v>43454</v>
      </c>
      <c r="AE1011">
        <f t="shared" si="153"/>
        <v>4.9451195762413632E-3</v>
      </c>
      <c r="AF1011" s="33">
        <f t="shared" si="158"/>
        <v>2.0473166773424337E-4</v>
      </c>
      <c r="AG1011" s="32">
        <f t="shared" si="157"/>
        <v>8.3743652101403949</v>
      </c>
    </row>
    <row r="1012" spans="2:33" x14ac:dyDescent="0.25">
      <c r="B1012" s="1">
        <v>43455</v>
      </c>
      <c r="C1012">
        <f>ASURB.MX!H1000</f>
        <v>2.3019911052080854E-4</v>
      </c>
      <c r="D1012">
        <f t="shared" si="155"/>
        <v>1.8749873483875622E-4</v>
      </c>
      <c r="E1012" s="32">
        <f t="shared" si="154"/>
        <v>8.5814558361669437</v>
      </c>
      <c r="P1012" s="1">
        <f t="shared" si="150"/>
        <v>43455</v>
      </c>
      <c r="Q1012">
        <f t="shared" si="152"/>
        <v>2.3019911052080854E-4</v>
      </c>
      <c r="R1012" s="33">
        <f t="shared" si="159"/>
        <v>1.9306828276083831E-4</v>
      </c>
      <c r="S1012" s="32">
        <f t="shared" si="156"/>
        <v>8.5521921640157039</v>
      </c>
      <c r="AD1012" s="1">
        <f t="shared" si="151"/>
        <v>43455</v>
      </c>
      <c r="AE1012">
        <f t="shared" si="153"/>
        <v>2.3019911052080854E-4</v>
      </c>
      <c r="AF1012" s="33">
        <f t="shared" si="158"/>
        <v>1.898204622578726E-4</v>
      </c>
      <c r="AG1012" s="32">
        <f t="shared" si="157"/>
        <v>8.569152700908397</v>
      </c>
    </row>
    <row r="1013" spans="2:33" x14ac:dyDescent="0.25">
      <c r="B1013" s="1">
        <v>43458</v>
      </c>
      <c r="C1013">
        <f>ASURB.MX!H1001</f>
        <v>-1.0145014051168334E-2</v>
      </c>
      <c r="D1013">
        <f t="shared" si="155"/>
        <v>1.737402676240544E-4</v>
      </c>
      <c r="E1013" s="32">
        <f t="shared" si="154"/>
        <v>8.0655630431678631</v>
      </c>
      <c r="P1013" s="1">
        <f t="shared" si="150"/>
        <v>43458</v>
      </c>
      <c r="Q1013">
        <f t="shared" si="152"/>
        <v>-1.0145014051168334E-2</v>
      </c>
      <c r="R1013" s="33">
        <f t="shared" si="159"/>
        <v>1.7824646623589783E-4</v>
      </c>
      <c r="S1013" s="32">
        <f t="shared" si="156"/>
        <v>8.0549332224827168</v>
      </c>
      <c r="AD1013" s="1">
        <f t="shared" si="151"/>
        <v>43458</v>
      </c>
      <c r="AE1013">
        <f t="shared" si="153"/>
        <v>-1.0145014051168334E-2</v>
      </c>
      <c r="AF1013" s="33">
        <f t="shared" si="158"/>
        <v>1.7644865386868435E-4</v>
      </c>
      <c r="AG1013" s="32">
        <f t="shared" si="157"/>
        <v>8.0591873793291242</v>
      </c>
    </row>
    <row r="1014" spans="2:33" x14ac:dyDescent="0.25">
      <c r="B1014" s="1">
        <v>43460</v>
      </c>
      <c r="C1014">
        <f>ASURB.MX!H1002</f>
        <v>1.23782345307404E-2</v>
      </c>
      <c r="D1014">
        <f t="shared" si="155"/>
        <v>1.7707710360799522E-4</v>
      </c>
      <c r="E1014" s="32">
        <f t="shared" si="154"/>
        <v>7.7736486165629</v>
      </c>
      <c r="P1014" s="1">
        <f t="shared" si="150"/>
        <v>43460</v>
      </c>
      <c r="Q1014">
        <f t="shared" si="152"/>
        <v>1.23782345307404E-2</v>
      </c>
      <c r="R1014" s="33">
        <f t="shared" si="159"/>
        <v>1.8682276817445494E-4</v>
      </c>
      <c r="S1014" s="32">
        <f t="shared" si="156"/>
        <v>7.7652108768650203</v>
      </c>
      <c r="AD1014" s="1">
        <f t="shared" si="151"/>
        <v>43460</v>
      </c>
      <c r="AE1014">
        <f t="shared" si="153"/>
        <v>1.23782345307404E-2</v>
      </c>
      <c r="AF1014" s="33">
        <f t="shared" si="158"/>
        <v>1.7732280230566808E-4</v>
      </c>
      <c r="AG1014" s="32">
        <f t="shared" si="157"/>
        <v>7.7734609829423169</v>
      </c>
    </row>
    <row r="1015" spans="2:33" x14ac:dyDescent="0.25">
      <c r="B1015" s="1">
        <v>43461</v>
      </c>
      <c r="C1015">
        <f>ASURB.MX!H1003</f>
        <v>-3.1212984302937791E-3</v>
      </c>
      <c r="D1015">
        <f t="shared" si="155"/>
        <v>1.8538241475687933E-4</v>
      </c>
      <c r="E1015" s="32">
        <f t="shared" si="154"/>
        <v>8.5405362102222639</v>
      </c>
      <c r="P1015" s="1">
        <f t="shared" si="150"/>
        <v>43461</v>
      </c>
      <c r="Q1015">
        <f t="shared" si="152"/>
        <v>-3.1212984302937791E-3</v>
      </c>
      <c r="R1015" s="33">
        <f t="shared" si="159"/>
        <v>1.8659557567014121E-4</v>
      </c>
      <c r="S1015" s="32">
        <f t="shared" si="156"/>
        <v>8.5343551103271391</v>
      </c>
      <c r="AD1015" s="1">
        <f t="shared" si="151"/>
        <v>43461</v>
      </c>
      <c r="AE1015">
        <f t="shared" si="153"/>
        <v>-3.1212984302937791E-3</v>
      </c>
      <c r="AF1015" s="33">
        <f t="shared" si="158"/>
        <v>1.8314654431283832E-4</v>
      </c>
      <c r="AG1015" s="32">
        <f t="shared" si="157"/>
        <v>8.5520288088600491</v>
      </c>
    </row>
    <row r="1016" spans="2:33" x14ac:dyDescent="0.25">
      <c r="B1016" s="1">
        <v>43462</v>
      </c>
      <c r="C1016">
        <f>ASURB.MX!H1004</f>
        <v>-6.5883438103954786E-5</v>
      </c>
      <c r="D1016">
        <f t="shared" si="155"/>
        <v>1.7351058648710515E-4</v>
      </c>
      <c r="E1016" s="32">
        <f t="shared" si="154"/>
        <v>8.6592469267230729</v>
      </c>
      <c r="P1016" s="1">
        <f t="shared" si="150"/>
        <v>43462</v>
      </c>
      <c r="Q1016">
        <f t="shared" si="152"/>
        <v>-6.5883438103954786E-5</v>
      </c>
      <c r="R1016" s="33">
        <f t="shared" si="159"/>
        <v>1.7098734591202217E-4</v>
      </c>
      <c r="S1016" s="32">
        <f t="shared" si="156"/>
        <v>8.6738956190496648</v>
      </c>
      <c r="AD1016" s="1">
        <f t="shared" si="151"/>
        <v>43462</v>
      </c>
      <c r="AE1016">
        <f t="shared" si="153"/>
        <v>-6.5883438103954786E-5</v>
      </c>
      <c r="AF1016" s="33">
        <f t="shared" si="158"/>
        <v>1.725893374927438E-4</v>
      </c>
      <c r="AG1016" s="32">
        <f t="shared" si="157"/>
        <v>8.6645704070150256</v>
      </c>
    </row>
    <row r="1017" spans="2:33" x14ac:dyDescent="0.25">
      <c r="B1017" s="1">
        <v>43465</v>
      </c>
      <c r="C1017">
        <f>ASURB.MX!H1005</f>
        <v>-2.5464594776084221E-2</v>
      </c>
      <c r="D1017">
        <f t="shared" si="155"/>
        <v>1.6445873729527795E-4</v>
      </c>
      <c r="E1017" s="32">
        <f t="shared" si="154"/>
        <v>4.7699433661357862</v>
      </c>
      <c r="P1017" s="1">
        <f t="shared" si="150"/>
        <v>43465</v>
      </c>
      <c r="Q1017">
        <f t="shared" si="152"/>
        <v>-2.5464594776084221E-2</v>
      </c>
      <c r="R1017" s="33">
        <f t="shared" si="159"/>
        <v>1.6812981121553462E-4</v>
      </c>
      <c r="S1017" s="32">
        <f t="shared" si="156"/>
        <v>4.8339591360045233</v>
      </c>
      <c r="AD1017" s="1">
        <f t="shared" si="151"/>
        <v>43465</v>
      </c>
      <c r="AE1017">
        <f t="shared" si="153"/>
        <v>-2.5464594776084221E-2</v>
      </c>
      <c r="AF1017" s="33">
        <f t="shared" si="158"/>
        <v>1.6389942552880822E-4</v>
      </c>
      <c r="AG1017" s="32">
        <f t="shared" si="157"/>
        <v>4.7598947954944197</v>
      </c>
    </row>
    <row r="1018" spans="2:33" x14ac:dyDescent="0.25">
      <c r="B1018" s="1">
        <v>43467</v>
      </c>
      <c r="C1018">
        <f>ASURB.MX!H1006</f>
        <v>3.297273345103121E-2</v>
      </c>
      <c r="D1018">
        <f t="shared" si="155"/>
        <v>2.3700038502436765E-4</v>
      </c>
      <c r="E1018" s="32">
        <f t="shared" si="154"/>
        <v>3.7601096150593483</v>
      </c>
      <c r="P1018" s="1">
        <f t="shared" si="150"/>
        <v>43467</v>
      </c>
      <c r="Q1018">
        <f t="shared" si="152"/>
        <v>3.297273345103121E-2</v>
      </c>
      <c r="R1018" s="33">
        <f t="shared" si="159"/>
        <v>2.5094847731598445E-4</v>
      </c>
      <c r="S1018" s="32">
        <f t="shared" si="156"/>
        <v>3.9578949156963219</v>
      </c>
      <c r="AD1018" s="1">
        <f t="shared" si="151"/>
        <v>43467</v>
      </c>
      <c r="AE1018">
        <f t="shared" si="153"/>
        <v>3.297273345103121E-2</v>
      </c>
      <c r="AF1018" s="33">
        <f t="shared" si="158"/>
        <v>2.2444680160530004E-4</v>
      </c>
      <c r="AG1018" s="32">
        <f t="shared" si="157"/>
        <v>3.5579571892334654</v>
      </c>
    </row>
    <row r="1019" spans="2:33" x14ac:dyDescent="0.25">
      <c r="B1019" s="1">
        <v>43468</v>
      </c>
      <c r="C1019">
        <f>ASURB.MX!H1007</f>
        <v>-1.530514215848703E-2</v>
      </c>
      <c r="D1019">
        <f t="shared" si="155"/>
        <v>3.3824856368849397E-4</v>
      </c>
      <c r="E1019" s="32">
        <f t="shared" si="154"/>
        <v>7.2991992454849433</v>
      </c>
      <c r="P1019" s="1">
        <f t="shared" si="150"/>
        <v>43468</v>
      </c>
      <c r="Q1019">
        <f t="shared" si="152"/>
        <v>-1.530514215848703E-2</v>
      </c>
      <c r="R1019" s="33">
        <f t="shared" si="159"/>
        <v>3.1856071133984105E-4</v>
      </c>
      <c r="S1019" s="32">
        <f t="shared" si="156"/>
        <v>7.3163670809057599</v>
      </c>
      <c r="AD1019" s="1">
        <f t="shared" si="151"/>
        <v>43468</v>
      </c>
      <c r="AE1019">
        <f t="shared" si="153"/>
        <v>-1.530514215848703E-2</v>
      </c>
      <c r="AF1019" s="33">
        <f t="shared" si="158"/>
        <v>3.1377389130961627E-4</v>
      </c>
      <c r="AG1019" s="32">
        <f t="shared" si="157"/>
        <v>7.3202895866447069</v>
      </c>
    </row>
    <row r="1020" spans="2:33" x14ac:dyDescent="0.25">
      <c r="B1020" s="1">
        <v>43469</v>
      </c>
      <c r="C1020">
        <f>ASURB.MX!H1008</f>
        <v>3.0476080941024348E-2</v>
      </c>
      <c r="D1020">
        <f t="shared" si="155"/>
        <v>3.0207086868643814E-4</v>
      </c>
      <c r="E1020" s="32">
        <f t="shared" si="154"/>
        <v>5.030101863064468</v>
      </c>
      <c r="P1020" s="1">
        <f t="shared" si="150"/>
        <v>43469</v>
      </c>
      <c r="Q1020">
        <f t="shared" si="152"/>
        <v>3.0476080941024348E-2</v>
      </c>
      <c r="R1020" s="33">
        <f t="shared" si="159"/>
        <v>2.4912224406572982E-4</v>
      </c>
      <c r="S1020" s="32">
        <f t="shared" si="156"/>
        <v>4.5693108084210818</v>
      </c>
      <c r="AD1020" s="1">
        <f t="shared" si="151"/>
        <v>43469</v>
      </c>
      <c r="AE1020">
        <f t="shared" si="153"/>
        <v>3.0476080941024348E-2</v>
      </c>
      <c r="AF1020" s="33">
        <f t="shared" si="158"/>
        <v>2.908388231596042E-4</v>
      </c>
      <c r="AG1020" s="32">
        <f t="shared" si="157"/>
        <v>4.9492491292399734</v>
      </c>
    </row>
    <row r="1021" spans="2:33" x14ac:dyDescent="0.25">
      <c r="B1021" s="1">
        <v>43472</v>
      </c>
      <c r="C1021">
        <f>ASURB.MX!H1009</f>
        <v>2.1767051925177722E-2</v>
      </c>
      <c r="D1021">
        <f t="shared" si="155"/>
        <v>3.6220950352398694E-4</v>
      </c>
      <c r="E1021" s="32">
        <f t="shared" si="154"/>
        <v>6.6151924735927512</v>
      </c>
      <c r="P1021" s="1">
        <f t="shared" si="150"/>
        <v>43472</v>
      </c>
      <c r="Q1021">
        <f t="shared" si="152"/>
        <v>2.1767051925177722E-2</v>
      </c>
      <c r="R1021" s="33">
        <f t="shared" si="159"/>
        <v>3.7800627489478582E-4</v>
      </c>
      <c r="S1021" s="32">
        <f t="shared" si="156"/>
        <v>6.6271693803015133</v>
      </c>
      <c r="AD1021" s="1">
        <f t="shared" si="151"/>
        <v>43472</v>
      </c>
      <c r="AE1021">
        <f t="shared" si="153"/>
        <v>2.1767051925177722E-2</v>
      </c>
      <c r="AF1021" s="33">
        <f t="shared" si="158"/>
        <v>3.4577034589878256E-4</v>
      </c>
      <c r="AG1021" s="32">
        <f t="shared" si="157"/>
        <v>6.599448918304418</v>
      </c>
    </row>
    <row r="1022" spans="2:33" x14ac:dyDescent="0.25">
      <c r="B1022" s="1">
        <v>43473</v>
      </c>
      <c r="C1022">
        <f>ASURB.MX!H1010</f>
        <v>2.3796185782407164E-2</v>
      </c>
      <c r="D1022">
        <f t="shared" si="155"/>
        <v>3.4697646608737874E-4</v>
      </c>
      <c r="E1022" s="32">
        <f t="shared" si="154"/>
        <v>6.3342741643528537</v>
      </c>
      <c r="P1022" s="1">
        <f t="shared" si="150"/>
        <v>43473</v>
      </c>
      <c r="Q1022">
        <f t="shared" si="152"/>
        <v>2.3796185782407164E-2</v>
      </c>
      <c r="R1022" s="33">
        <f t="shared" si="159"/>
        <v>2.8713133510750656E-4</v>
      </c>
      <c r="S1022" s="32">
        <f t="shared" si="156"/>
        <v>6.1834473184997281</v>
      </c>
      <c r="AD1022" s="1">
        <f t="shared" si="151"/>
        <v>43473</v>
      </c>
      <c r="AE1022">
        <f t="shared" si="153"/>
        <v>2.3796185782407164E-2</v>
      </c>
      <c r="AF1022" s="33">
        <f t="shared" si="158"/>
        <v>3.3883763352610623E-4</v>
      </c>
      <c r="AG1022" s="32">
        <f t="shared" si="157"/>
        <v>6.3188101676330266</v>
      </c>
    </row>
    <row r="1023" spans="2:33" x14ac:dyDescent="0.25">
      <c r="B1023" s="1">
        <v>43474</v>
      </c>
      <c r="C1023">
        <f>ASURB.MX!H1011</f>
        <v>-9.2214996029890695E-5</v>
      </c>
      <c r="D1023">
        <f t="shared" si="155"/>
        <v>3.4807403416627438E-4</v>
      </c>
      <c r="E1023" s="32">
        <f t="shared" si="154"/>
        <v>7.9630709285084409</v>
      </c>
      <c r="P1023" s="1">
        <f t="shared" si="150"/>
        <v>43474</v>
      </c>
      <c r="Q1023">
        <f t="shared" si="152"/>
        <v>-9.2214996029890695E-5</v>
      </c>
      <c r="R1023" s="33">
        <f t="shared" si="159"/>
        <v>3.6251158601941804E-4</v>
      </c>
      <c r="S1023" s="32">
        <f t="shared" si="156"/>
        <v>7.9224306652751082</v>
      </c>
      <c r="AD1023" s="1">
        <f t="shared" si="151"/>
        <v>43474</v>
      </c>
      <c r="AE1023">
        <f t="shared" si="153"/>
        <v>-9.2214996029890695E-5</v>
      </c>
      <c r="AF1023" s="33">
        <f t="shared" si="158"/>
        <v>3.4332539002772248E-4</v>
      </c>
      <c r="AG1023" s="32">
        <f t="shared" si="157"/>
        <v>7.9768071331618993</v>
      </c>
    </row>
    <row r="1024" spans="2:33" x14ac:dyDescent="0.25">
      <c r="B1024" s="1">
        <v>43475</v>
      </c>
      <c r="C1024">
        <f>ASURB.MX!H1012</f>
        <v>1.3010931265617847E-2</v>
      </c>
      <c r="D1024">
        <f t="shared" si="155"/>
        <v>2.802134640702484E-4</v>
      </c>
      <c r="E1024" s="32">
        <f t="shared" si="154"/>
        <v>7.5758325409563563</v>
      </c>
      <c r="P1024" s="1">
        <f t="shared" si="150"/>
        <v>43475</v>
      </c>
      <c r="Q1024">
        <f t="shared" si="152"/>
        <v>1.3010931265617847E-2</v>
      </c>
      <c r="R1024" s="33">
        <f t="shared" si="159"/>
        <v>2.3958574424353597E-4</v>
      </c>
      <c r="S1024" s="32">
        <f t="shared" si="156"/>
        <v>7.6300282187606694</v>
      </c>
      <c r="AD1024" s="1">
        <f t="shared" si="151"/>
        <v>43475</v>
      </c>
      <c r="AE1024">
        <f t="shared" si="153"/>
        <v>1.3010931265617847E-2</v>
      </c>
      <c r="AF1024" s="33">
        <f t="shared" si="158"/>
        <v>2.881952269498685E-4</v>
      </c>
      <c r="AG1024" s="32">
        <f t="shared" si="157"/>
        <v>7.5644777932987388</v>
      </c>
    </row>
    <row r="1025" spans="2:33" x14ac:dyDescent="0.25">
      <c r="B1025" s="1">
        <v>43476</v>
      </c>
      <c r="C1025">
        <f>ASURB.MX!H1013</f>
        <v>-9.1071046204693924E-4</v>
      </c>
      <c r="D1025">
        <f t="shared" si="155"/>
        <v>2.5571859153862347E-4</v>
      </c>
      <c r="E1025" s="32">
        <f t="shared" si="154"/>
        <v>8.2681895860740102</v>
      </c>
      <c r="P1025" s="1">
        <f t="shared" si="150"/>
        <v>43476</v>
      </c>
      <c r="Q1025">
        <f t="shared" si="152"/>
        <v>-9.1071046204693924E-4</v>
      </c>
      <c r="R1025" s="33">
        <f t="shared" si="159"/>
        <v>2.9386904126662617E-4</v>
      </c>
      <c r="S1025" s="32">
        <f t="shared" si="156"/>
        <v>8.1295540040793863</v>
      </c>
      <c r="AD1025" s="1">
        <f t="shared" si="151"/>
        <v>43476</v>
      </c>
      <c r="AE1025">
        <f t="shared" si="153"/>
        <v>-9.1071046204693924E-4</v>
      </c>
      <c r="AF1025" s="33">
        <f t="shared" si="158"/>
        <v>2.6551800151769663E-4</v>
      </c>
      <c r="AG1025" s="32">
        <f t="shared" si="157"/>
        <v>8.2307042362196281</v>
      </c>
    </row>
    <row r="1026" spans="2:33" x14ac:dyDescent="0.25">
      <c r="B1026" s="1">
        <v>43479</v>
      </c>
      <c r="C1026">
        <f>ASURB.MX!H1014</f>
        <v>-1.2346240789438943E-2</v>
      </c>
      <c r="D1026">
        <f t="shared" si="155"/>
        <v>2.1907136724092226E-4</v>
      </c>
      <c r="E1026" s="32">
        <f t="shared" si="154"/>
        <v>7.7303138967173064</v>
      </c>
      <c r="P1026" s="1">
        <f t="shared" si="150"/>
        <v>43479</v>
      </c>
      <c r="Q1026">
        <f t="shared" si="152"/>
        <v>-1.2346240789438943E-2</v>
      </c>
      <c r="R1026" s="33">
        <f t="shared" si="159"/>
        <v>2.0781789797350836E-4</v>
      </c>
      <c r="S1026" s="32">
        <f t="shared" si="156"/>
        <v>7.7453712883438195</v>
      </c>
      <c r="AD1026" s="1">
        <f t="shared" si="151"/>
        <v>43479</v>
      </c>
      <c r="AE1026">
        <f t="shared" si="153"/>
        <v>-1.2346240789438943E-2</v>
      </c>
      <c r="AF1026" s="33">
        <f t="shared" si="158"/>
        <v>2.3163632238425516E-4</v>
      </c>
      <c r="AG1026" s="32">
        <f t="shared" si="157"/>
        <v>7.712286035901915</v>
      </c>
    </row>
    <row r="1027" spans="2:33" x14ac:dyDescent="0.25">
      <c r="B1027" s="1">
        <v>43480</v>
      </c>
      <c r="C1027">
        <f>ASURB.MX!H1015</f>
        <v>2.5891116921360219E-2</v>
      </c>
      <c r="D1027">
        <f t="shared" si="155"/>
        <v>2.1313328453321302E-4</v>
      </c>
      <c r="E1027" s="32">
        <f t="shared" si="154"/>
        <v>5.3083781583850858</v>
      </c>
      <c r="P1027" s="1">
        <f t="shared" si="150"/>
        <v>43480</v>
      </c>
      <c r="Q1027">
        <f t="shared" si="152"/>
        <v>2.5891116921360219E-2</v>
      </c>
      <c r="R1027" s="33">
        <f t="shared" si="159"/>
        <v>2.5131806943795955E-4</v>
      </c>
      <c r="S1027" s="32">
        <f t="shared" si="156"/>
        <v>5.6214544108796796</v>
      </c>
      <c r="AD1027" s="1">
        <f t="shared" si="151"/>
        <v>43480</v>
      </c>
      <c r="AE1027">
        <f t="shared" si="153"/>
        <v>2.5891116921360219E-2</v>
      </c>
      <c r="AF1027" s="33">
        <f t="shared" si="158"/>
        <v>2.2260505747034474E-4</v>
      </c>
      <c r="AG1027" s="32">
        <f t="shared" si="157"/>
        <v>5.3987245825149444</v>
      </c>
    </row>
    <row r="1028" spans="2:33" x14ac:dyDescent="0.25">
      <c r="B1028" s="1">
        <v>43481</v>
      </c>
      <c r="C1028">
        <f>ASURB.MX!H1016</f>
        <v>-5.9939157860856049E-4</v>
      </c>
      <c r="D1028">
        <f t="shared" si="155"/>
        <v>2.7193002839105695E-4</v>
      </c>
      <c r="E1028" s="32">
        <f t="shared" si="154"/>
        <v>8.2086445868906566</v>
      </c>
      <c r="P1028" s="1">
        <f t="shared" si="150"/>
        <v>43481</v>
      </c>
      <c r="Q1028">
        <f t="shared" si="152"/>
        <v>-5.9939157860856049E-4</v>
      </c>
      <c r="R1028" s="33">
        <f t="shared" si="159"/>
        <v>2.8135260455166216E-4</v>
      </c>
      <c r="S1028" s="32">
        <f t="shared" si="156"/>
        <v>8.1746249152544959</v>
      </c>
      <c r="AD1028" s="1">
        <f t="shared" si="151"/>
        <v>43481</v>
      </c>
      <c r="AE1028">
        <f t="shared" si="153"/>
        <v>-5.9939157860856049E-4</v>
      </c>
      <c r="AF1028" s="33">
        <f t="shared" si="158"/>
        <v>2.6944332940790781E-4</v>
      </c>
      <c r="AG1028" s="32">
        <f t="shared" si="157"/>
        <v>8.217819090521953</v>
      </c>
    </row>
    <row r="1029" spans="2:33" x14ac:dyDescent="0.25">
      <c r="B1029" s="1">
        <v>43482</v>
      </c>
      <c r="C1029">
        <f>ASURB.MX!H1017</f>
        <v>3.3522778421537381E-3</v>
      </c>
      <c r="D1029">
        <f t="shared" si="155"/>
        <v>2.2976433769140753E-4</v>
      </c>
      <c r="E1029" s="32">
        <f t="shared" si="154"/>
        <v>8.3295464236316477</v>
      </c>
      <c r="P1029" s="1">
        <f t="shared" si="150"/>
        <v>43482</v>
      </c>
      <c r="Q1029">
        <f t="shared" si="152"/>
        <v>3.3522778421537381E-3</v>
      </c>
      <c r="R1029" s="33">
        <f t="shared" si="159"/>
        <v>2.1305546295840775E-4</v>
      </c>
      <c r="S1029" s="32">
        <f t="shared" si="156"/>
        <v>8.4012123028875649</v>
      </c>
      <c r="AD1029" s="1">
        <f t="shared" si="151"/>
        <v>43482</v>
      </c>
      <c r="AE1029">
        <f t="shared" si="153"/>
        <v>3.3522778421537381E-3</v>
      </c>
      <c r="AF1029" s="33">
        <f t="shared" si="158"/>
        <v>2.3444546652210904E-4</v>
      </c>
      <c r="AG1029" s="32">
        <f t="shared" si="157"/>
        <v>8.3103541560659124</v>
      </c>
    </row>
    <row r="1030" spans="2:33" x14ac:dyDescent="0.25">
      <c r="B1030" s="1">
        <v>43483</v>
      </c>
      <c r="C1030">
        <f>ASURB.MX!H1018</f>
        <v>4.5019200454598013E-3</v>
      </c>
      <c r="D1030">
        <f t="shared" si="155"/>
        <v>2.031216620475032E-4</v>
      </c>
      <c r="E1030" s="32">
        <f t="shared" si="154"/>
        <v>8.4019263997185263</v>
      </c>
      <c r="P1030" s="1">
        <f t="shared" si="150"/>
        <v>43483</v>
      </c>
      <c r="Q1030">
        <f t="shared" si="152"/>
        <v>4.5019200454598013E-3</v>
      </c>
      <c r="R1030" s="33">
        <f t="shared" si="159"/>
        <v>2.2501417059653321E-4</v>
      </c>
      <c r="S1030" s="32">
        <f t="shared" si="156"/>
        <v>8.3092760318302208</v>
      </c>
      <c r="AD1030" s="1">
        <f t="shared" si="151"/>
        <v>43483</v>
      </c>
      <c r="AE1030">
        <f t="shared" si="153"/>
        <v>4.5019200454598013E-3</v>
      </c>
      <c r="AF1030" s="33">
        <f t="shared" si="158"/>
        <v>2.1008901650545114E-4</v>
      </c>
      <c r="AG1030" s="32">
        <f t="shared" si="157"/>
        <v>8.3715092447748862</v>
      </c>
    </row>
    <row r="1031" spans="2:33" x14ac:dyDescent="0.25">
      <c r="B1031" s="1">
        <v>43486</v>
      </c>
      <c r="C1031">
        <f>ASURB.MX!H1019</f>
        <v>-5.1295956200975157E-3</v>
      </c>
      <c r="D1031">
        <f t="shared" si="155"/>
        <v>1.8654844242984493E-4</v>
      </c>
      <c r="E1031" s="32">
        <f t="shared" si="154"/>
        <v>8.4457691068893528</v>
      </c>
      <c r="P1031" s="1">
        <f t="shared" si="150"/>
        <v>43486</v>
      </c>
      <c r="Q1031">
        <f t="shared" si="152"/>
        <v>-5.1295956200975157E-3</v>
      </c>
      <c r="R1031" s="33">
        <f t="shared" si="159"/>
        <v>1.901126494924678E-4</v>
      </c>
      <c r="S1031" s="32">
        <f t="shared" si="156"/>
        <v>8.4294876649644852</v>
      </c>
      <c r="AD1031" s="1">
        <f t="shared" si="151"/>
        <v>43486</v>
      </c>
      <c r="AE1031">
        <f t="shared" si="153"/>
        <v>-5.1295956200975157E-3</v>
      </c>
      <c r="AF1031" s="33">
        <f t="shared" si="158"/>
        <v>1.9328880074829643E-4</v>
      </c>
      <c r="AG1031" s="32">
        <f t="shared" si="157"/>
        <v>8.4151933164793817</v>
      </c>
    </row>
    <row r="1032" spans="2:33" x14ac:dyDescent="0.25">
      <c r="B1032" s="1">
        <v>43487</v>
      </c>
      <c r="C1032">
        <f>ASURB.MX!H1020</f>
        <v>1.2213895878288259E-2</v>
      </c>
      <c r="D1032">
        <f t="shared" si="155"/>
        <v>1.7629089814933735E-4</v>
      </c>
      <c r="E1032" s="32">
        <f t="shared" si="154"/>
        <v>7.7971643504442314</v>
      </c>
      <c r="P1032" s="1">
        <f t="shared" si="150"/>
        <v>43487</v>
      </c>
      <c r="Q1032">
        <f t="shared" si="152"/>
        <v>1.2213895878288259E-2</v>
      </c>
      <c r="R1032" s="33">
        <f t="shared" si="159"/>
        <v>1.9444536084803007E-4</v>
      </c>
      <c r="S1032" s="32">
        <f t="shared" si="156"/>
        <v>7.778155386824289</v>
      </c>
      <c r="AD1032" s="1">
        <f t="shared" si="151"/>
        <v>43487</v>
      </c>
      <c r="AE1032">
        <f t="shared" si="153"/>
        <v>1.2213895878288259E-2</v>
      </c>
      <c r="AF1032" s="33">
        <f t="shared" si="158"/>
        <v>1.8168175807886403E-4</v>
      </c>
      <c r="AG1032" s="32">
        <f t="shared" si="157"/>
        <v>7.7921519966158002</v>
      </c>
    </row>
    <row r="1033" spans="2:33" x14ac:dyDescent="0.25">
      <c r="B1033" s="1">
        <v>43488</v>
      </c>
      <c r="C1033">
        <f>ASURB.MX!H1021</f>
        <v>8.2070381190485486E-3</v>
      </c>
      <c r="D1033">
        <f t="shared" si="155"/>
        <v>1.8437154775455337E-4</v>
      </c>
      <c r="E1033" s="32">
        <f t="shared" si="154"/>
        <v>8.2332328859200903</v>
      </c>
      <c r="P1033" s="1">
        <f t="shared" si="150"/>
        <v>43488</v>
      </c>
      <c r="Q1033">
        <f t="shared" si="152"/>
        <v>8.2070381190485486E-3</v>
      </c>
      <c r="R1033" s="33">
        <f t="shared" si="159"/>
        <v>1.9315460095131E-4</v>
      </c>
      <c r="S1033" s="32">
        <f t="shared" si="156"/>
        <v>8.2033068849866879</v>
      </c>
      <c r="AD1033" s="1">
        <f t="shared" si="151"/>
        <v>43488</v>
      </c>
      <c r="AE1033">
        <f t="shared" si="153"/>
        <v>8.2070381190485486E-3</v>
      </c>
      <c r="AF1033" s="33">
        <f t="shared" si="158"/>
        <v>1.8590305940399812E-4</v>
      </c>
      <c r="AG1033" s="32">
        <f t="shared" si="157"/>
        <v>8.227970164591083</v>
      </c>
    </row>
    <row r="1034" spans="2:33" x14ac:dyDescent="0.25">
      <c r="B1034" s="1">
        <v>43489</v>
      </c>
      <c r="C1034">
        <f>ASURB.MX!H1022</f>
        <v>-9.3791442045185278E-4</v>
      </c>
      <c r="D1034">
        <f t="shared" si="155"/>
        <v>1.7981878200232465E-4</v>
      </c>
      <c r="E1034" s="32">
        <f t="shared" si="154"/>
        <v>8.6186689253655864</v>
      </c>
      <c r="P1034" s="1">
        <f t="shared" si="150"/>
        <v>43489</v>
      </c>
      <c r="Q1034">
        <f t="shared" si="152"/>
        <v>-9.3791442045185278E-4</v>
      </c>
      <c r="R1034" s="33">
        <f t="shared" si="159"/>
        <v>1.8384815192357387E-4</v>
      </c>
      <c r="S1034" s="32">
        <f t="shared" si="156"/>
        <v>8.596615565244889</v>
      </c>
      <c r="AD1034" s="1">
        <f t="shared" si="151"/>
        <v>43489</v>
      </c>
      <c r="AE1034">
        <f t="shared" si="153"/>
        <v>-9.3791442045185278E-4</v>
      </c>
      <c r="AF1034" s="33">
        <f t="shared" si="158"/>
        <v>1.8053768624889932E-4</v>
      </c>
      <c r="AG1034" s="32">
        <f t="shared" si="157"/>
        <v>8.6146984386609482</v>
      </c>
    </row>
    <row r="1035" spans="2:33" x14ac:dyDescent="0.25">
      <c r="B1035" s="1">
        <v>43490</v>
      </c>
      <c r="C1035">
        <f>ASURB.MX!H1023</f>
        <v>3.5126107668896444E-3</v>
      </c>
      <c r="D1035">
        <f t="shared" si="155"/>
        <v>1.6874777310559339E-4</v>
      </c>
      <c r="E1035" s="32">
        <f t="shared" si="154"/>
        <v>8.6139878115255755</v>
      </c>
      <c r="P1035" s="1">
        <f t="shared" si="150"/>
        <v>43490</v>
      </c>
      <c r="Q1035">
        <f t="shared" si="152"/>
        <v>3.5126107668896444E-3</v>
      </c>
      <c r="R1035" s="33">
        <f t="shared" si="159"/>
        <v>1.7294704859505103E-4</v>
      </c>
      <c r="S1035" s="32">
        <f t="shared" si="156"/>
        <v>8.5911828214856669</v>
      </c>
      <c r="AD1035" s="1">
        <f t="shared" si="151"/>
        <v>43490</v>
      </c>
      <c r="AE1035">
        <f t="shared" si="153"/>
        <v>3.5126107668896444E-3</v>
      </c>
      <c r="AF1035" s="33">
        <f t="shared" si="158"/>
        <v>1.6977607527326655E-4</v>
      </c>
      <c r="AG1035" s="32">
        <f t="shared" si="157"/>
        <v>8.6083554400887827</v>
      </c>
    </row>
    <row r="1036" spans="2:33" x14ac:dyDescent="0.25">
      <c r="B1036" s="1">
        <v>43493</v>
      </c>
      <c r="C1036">
        <f>ASURB.MX!H1024</f>
        <v>-3.5712260966118902E-3</v>
      </c>
      <c r="D1036">
        <f t="shared" si="155"/>
        <v>1.6279447949046704E-4</v>
      </c>
      <c r="E1036" s="32">
        <f t="shared" si="154"/>
        <v>8.6446799488791957</v>
      </c>
      <c r="P1036" s="1">
        <f t="shared" si="150"/>
        <v>43493</v>
      </c>
      <c r="Q1036">
        <f t="shared" si="152"/>
        <v>-3.5712260966118902E-3</v>
      </c>
      <c r="R1036" s="33">
        <f t="shared" si="159"/>
        <v>1.6854503145714665E-4</v>
      </c>
      <c r="S1036" s="32">
        <f t="shared" si="156"/>
        <v>8.6126384652468353</v>
      </c>
      <c r="AD1036" s="1">
        <f t="shared" si="151"/>
        <v>43493</v>
      </c>
      <c r="AE1036">
        <f t="shared" si="153"/>
        <v>-3.5712260966118902E-3</v>
      </c>
      <c r="AF1036" s="33">
        <f t="shared" si="158"/>
        <v>1.6312339091352761E-4</v>
      </c>
      <c r="AG1036" s="32">
        <f t="shared" si="157"/>
        <v>8.6428195420715674</v>
      </c>
    </row>
    <row r="1037" spans="2:33" x14ac:dyDescent="0.25">
      <c r="B1037" s="1">
        <v>43494</v>
      </c>
      <c r="C1037">
        <f>ASURB.MX!H1025</f>
        <v>1.1137310239100725E-3</v>
      </c>
      <c r="D1037">
        <f t="shared" si="155"/>
        <v>1.5889710424261418E-4</v>
      </c>
      <c r="E1037" s="32">
        <f t="shared" si="154"/>
        <v>8.739447418877436</v>
      </c>
      <c r="P1037" s="1">
        <f t="shared" si="150"/>
        <v>43494</v>
      </c>
      <c r="Q1037">
        <f t="shared" si="152"/>
        <v>1.1137310239100725E-3</v>
      </c>
      <c r="R1037" s="33">
        <f t="shared" si="159"/>
        <v>1.6228013010093339E-4</v>
      </c>
      <c r="S1037" s="32">
        <f t="shared" si="156"/>
        <v>8.7185429648067796</v>
      </c>
      <c r="AD1037" s="1">
        <f t="shared" si="151"/>
        <v>43494</v>
      </c>
      <c r="AE1037">
        <f t="shared" si="153"/>
        <v>1.1137310239100725E-3</v>
      </c>
      <c r="AF1037" s="33">
        <f t="shared" si="158"/>
        <v>1.5832307687626621E-4</v>
      </c>
      <c r="AG1037" s="32">
        <f t="shared" si="157"/>
        <v>8.7430382298008649</v>
      </c>
    </row>
    <row r="1038" spans="2:33" x14ac:dyDescent="0.25">
      <c r="B1038" s="1">
        <v>43495</v>
      </c>
      <c r="C1038">
        <f>ASURB.MX!H1026</f>
        <v>4.7340676982826147E-3</v>
      </c>
      <c r="D1038">
        <f t="shared" si="155"/>
        <v>1.5491815697936197E-4</v>
      </c>
      <c r="E1038" s="32">
        <f t="shared" si="154"/>
        <v>8.6279475556103442</v>
      </c>
      <c r="P1038" s="1">
        <f t="shared" si="150"/>
        <v>43495</v>
      </c>
      <c r="Q1038">
        <f t="shared" si="152"/>
        <v>4.7340676982826147E-3</v>
      </c>
      <c r="R1038" s="33">
        <f t="shared" si="159"/>
        <v>1.577101296900491E-4</v>
      </c>
      <c r="S1038" s="32">
        <f t="shared" si="156"/>
        <v>8.61264683852216</v>
      </c>
      <c r="AD1038" s="1">
        <f t="shared" si="151"/>
        <v>43495</v>
      </c>
      <c r="AE1038">
        <f t="shared" si="153"/>
        <v>4.7340676982826147E-3</v>
      </c>
      <c r="AF1038" s="33">
        <f t="shared" si="158"/>
        <v>1.5364110163338551E-4</v>
      </c>
      <c r="AG1038" s="32">
        <f t="shared" si="157"/>
        <v>8.6350226846886677</v>
      </c>
    </row>
    <row r="1039" spans="2:33" x14ac:dyDescent="0.25">
      <c r="B1039" s="1">
        <v>43496</v>
      </c>
      <c r="C1039">
        <f>ASURB.MX!H1027</f>
        <v>8.4767918022524754E-3</v>
      </c>
      <c r="D1039">
        <f t="shared" si="155"/>
        <v>1.5484407753393642E-4</v>
      </c>
      <c r="E1039" s="32">
        <f t="shared" si="154"/>
        <v>8.3090379910805385</v>
      </c>
      <c r="P1039" s="1">
        <f t="shared" ref="P1039:P1066" si="160">B1039</f>
        <v>43496</v>
      </c>
      <c r="Q1039">
        <f t="shared" si="152"/>
        <v>8.4767918022524754E-3</v>
      </c>
      <c r="R1039" s="33">
        <f t="shared" si="159"/>
        <v>1.5688816849153842E-4</v>
      </c>
      <c r="S1039" s="32">
        <f t="shared" si="156"/>
        <v>8.301969544962752</v>
      </c>
      <c r="AD1039" s="1">
        <f t="shared" ref="AD1039:AD1066" si="161">P1039</f>
        <v>43496</v>
      </c>
      <c r="AE1039">
        <f t="shared" si="153"/>
        <v>8.4767918022524754E-3</v>
      </c>
      <c r="AF1039" s="33">
        <f t="shared" si="158"/>
        <v>1.5241599740540876E-4</v>
      </c>
      <c r="AG1039" s="32">
        <f t="shared" si="157"/>
        <v>8.3174503799173483</v>
      </c>
    </row>
    <row r="1040" spans="2:33" x14ac:dyDescent="0.25">
      <c r="B1040" s="1">
        <v>43497</v>
      </c>
      <c r="C1040">
        <f>ASURB.MX!H1028</f>
        <v>-3.7283482960357744E-2</v>
      </c>
      <c r="D1040">
        <f t="shared" si="155"/>
        <v>1.6078405021944438E-4</v>
      </c>
      <c r="E1040" s="32">
        <f t="shared" si="154"/>
        <v>8.9950912218705881E-2</v>
      </c>
      <c r="P1040" s="1">
        <f t="shared" si="160"/>
        <v>43497</v>
      </c>
      <c r="Q1040">
        <f t="shared" ref="Q1040:Q1066" si="162">C1040</f>
        <v>-3.7283482960357744E-2</v>
      </c>
      <c r="R1040" s="33">
        <f t="shared" si="159"/>
        <v>1.6130883732773789E-4</v>
      </c>
      <c r="S1040" s="32">
        <f t="shared" si="156"/>
        <v>0.1148187562868479</v>
      </c>
      <c r="AD1040" s="1">
        <f t="shared" si="161"/>
        <v>43497</v>
      </c>
      <c r="AE1040">
        <f t="shared" ref="AE1040:AE1066" si="163">Q1040</f>
        <v>-3.7283482960357744E-2</v>
      </c>
      <c r="AF1040" s="33">
        <f t="shared" si="158"/>
        <v>1.5662333625109817E-4</v>
      </c>
      <c r="AG1040" s="32">
        <f t="shared" si="157"/>
        <v>-0.11349918770309309</v>
      </c>
    </row>
    <row r="1041" spans="2:33" x14ac:dyDescent="0.25">
      <c r="B1041" s="1">
        <v>43501</v>
      </c>
      <c r="C1041">
        <f>ASURB.MX!H1029</f>
        <v>2.5536152517584152E-2</v>
      </c>
      <c r="D1041">
        <f t="shared" si="155"/>
        <v>3.2439325779304702E-4</v>
      </c>
      <c r="E1041" s="32">
        <f t="shared" ref="E1041:E1066" si="164">-LN(D1041)-(C1041^2)/D1041</f>
        <v>6.0233547637633951</v>
      </c>
      <c r="P1041" s="1">
        <f t="shared" si="160"/>
        <v>43501</v>
      </c>
      <c r="Q1041">
        <f t="shared" si="162"/>
        <v>2.5536152517584152E-2</v>
      </c>
      <c r="R1041" s="33">
        <f t="shared" si="159"/>
        <v>3.4740215443958663E-4</v>
      </c>
      <c r="S1041" s="32">
        <f t="shared" si="156"/>
        <v>6.087966358678309</v>
      </c>
      <c r="AD1041" s="1">
        <f t="shared" si="161"/>
        <v>43501</v>
      </c>
      <c r="AE1041">
        <f t="shared" si="163"/>
        <v>2.5536152517584152E-2</v>
      </c>
      <c r="AF1041" s="33">
        <f t="shared" si="158"/>
        <v>2.9563216974010781E-4</v>
      </c>
      <c r="AG1041" s="32">
        <f t="shared" si="157"/>
        <v>5.9206295715117232</v>
      </c>
    </row>
    <row r="1042" spans="2:33" x14ac:dyDescent="0.25">
      <c r="B1042" s="1">
        <v>43502</v>
      </c>
      <c r="C1042">
        <f>ASURB.MX!H1030</f>
        <v>-2.1762533116941568E-2</v>
      </c>
      <c r="D1042">
        <f t="shared" ref="D1042:D1066" si="165">$H$14+(C1041^2)*$I$14+$J$14*(D1041)</f>
        <v>3.4349611951736702E-4</v>
      </c>
      <c r="E1042" s="32">
        <f t="shared" si="164"/>
        <v>6.5975481405700132</v>
      </c>
      <c r="P1042" s="1">
        <f t="shared" si="160"/>
        <v>43502</v>
      </c>
      <c r="Q1042">
        <f t="shared" si="162"/>
        <v>-2.1762533116941568E-2</v>
      </c>
      <c r="R1042" s="33">
        <f t="shared" si="159"/>
        <v>2.6179317151259088E-4</v>
      </c>
      <c r="S1042" s="32">
        <f t="shared" ref="S1042:S1066" si="166">-LN(R1042)-((Q1042^2)/R1042)</f>
        <v>6.4388641107174553</v>
      </c>
      <c r="AD1042" s="1">
        <f t="shared" si="161"/>
        <v>43502</v>
      </c>
      <c r="AE1042">
        <f t="shared" si="163"/>
        <v>-2.1762533116941568E-2</v>
      </c>
      <c r="AF1042" s="33">
        <f t="shared" si="158"/>
        <v>3.2072424563457387E-4</v>
      </c>
      <c r="AG1042" s="32">
        <f t="shared" ref="AG1042:AG1066" si="167">-LN(AF1042)-((AE1042^2)/AF1042)</f>
        <v>6.5682464553739299</v>
      </c>
    </row>
    <row r="1043" spans="2:33" x14ac:dyDescent="0.25">
      <c r="B1043" s="1">
        <v>43503</v>
      </c>
      <c r="C1043">
        <f>ASURB.MX!H1031</f>
        <v>-2.8009438836292012E-2</v>
      </c>
      <c r="D1043">
        <f t="shared" si="165"/>
        <v>3.3454366649186156E-4</v>
      </c>
      <c r="E1043" s="32">
        <f t="shared" si="164"/>
        <v>5.6576721042840639</v>
      </c>
      <c r="P1043" s="1">
        <f t="shared" si="160"/>
        <v>43503</v>
      </c>
      <c r="Q1043">
        <f t="shared" si="162"/>
        <v>-2.8009438836292012E-2</v>
      </c>
      <c r="R1043" s="33">
        <f t="shared" si="159"/>
        <v>3.3054482251613549E-4</v>
      </c>
      <c r="S1043" s="32">
        <f t="shared" si="166"/>
        <v>5.6413271973127515</v>
      </c>
      <c r="AD1043" s="1">
        <f t="shared" si="161"/>
        <v>43503</v>
      </c>
      <c r="AE1043">
        <f t="shared" si="163"/>
        <v>-2.8009438836292012E-2</v>
      </c>
      <c r="AF1043" s="33">
        <f t="shared" ref="AF1043:AF1066" si="168">$AJ$14+$AK$14*(AE1042^2)+$AL$14*(AE1041^2)+$AM$14*(AF1042)</f>
        <v>3.205838562501418E-4</v>
      </c>
      <c r="AG1043" s="32">
        <f t="shared" si="167"/>
        <v>5.5981796161563526</v>
      </c>
    </row>
    <row r="1044" spans="2:33" x14ac:dyDescent="0.25">
      <c r="B1044" s="1">
        <v>43504</v>
      </c>
      <c r="C1044">
        <f>ASURB.MX!H1032</f>
        <v>-2.2225535200552298E-2</v>
      </c>
      <c r="D1044">
        <f t="shared" si="165"/>
        <v>3.6626825810274772E-4</v>
      </c>
      <c r="E1044" s="32">
        <f t="shared" si="164"/>
        <v>6.5634761765463958</v>
      </c>
      <c r="P1044" s="1">
        <f t="shared" si="160"/>
        <v>43504</v>
      </c>
      <c r="Q1044">
        <f t="shared" si="162"/>
        <v>-2.2225535200552298E-2</v>
      </c>
      <c r="R1044" s="33">
        <f t="shared" ref="R1044:R1066" si="169">$V$14+$W$14*(Q1043^2)+$X$14*(R1043)+$Y$14*(R1042)</f>
        <v>3.3378568204457692E-4</v>
      </c>
      <c r="S1044" s="32">
        <f t="shared" si="166"/>
        <v>6.5250965094552082</v>
      </c>
      <c r="AD1044" s="1">
        <f t="shared" si="161"/>
        <v>43504</v>
      </c>
      <c r="AE1044">
        <f t="shared" si="163"/>
        <v>-2.2225535200552298E-2</v>
      </c>
      <c r="AF1044" s="33">
        <f t="shared" si="168"/>
        <v>3.5254685081030548E-4</v>
      </c>
      <c r="AG1044" s="32">
        <f t="shared" si="167"/>
        <v>6.5491674046932937</v>
      </c>
    </row>
    <row r="1045" spans="2:33" x14ac:dyDescent="0.25">
      <c r="B1045" s="1">
        <v>43507</v>
      </c>
      <c r="C1045">
        <f>ASURB.MX!H1033</f>
        <v>6.5166780774944177E-3</v>
      </c>
      <c r="D1045">
        <f t="shared" si="165"/>
        <v>3.5211097717274928E-4</v>
      </c>
      <c r="E1045" s="32">
        <f t="shared" si="164"/>
        <v>7.8309570294968962</v>
      </c>
      <c r="P1045" s="1">
        <f t="shared" si="160"/>
        <v>43507</v>
      </c>
      <c r="Q1045">
        <f t="shared" si="162"/>
        <v>6.5166780774944177E-3</v>
      </c>
      <c r="R1045" s="33">
        <f t="shared" si="169"/>
        <v>3.3050090314132264E-4</v>
      </c>
      <c r="S1045" s="32">
        <f t="shared" si="166"/>
        <v>7.8864080431253729</v>
      </c>
      <c r="AD1045" s="1">
        <f t="shared" si="161"/>
        <v>43507</v>
      </c>
      <c r="AE1045">
        <f t="shared" si="163"/>
        <v>6.5166780774944177E-3</v>
      </c>
      <c r="AF1045" s="33">
        <f t="shared" si="168"/>
        <v>3.4585102419925056E-4</v>
      </c>
      <c r="AG1045" s="32">
        <f t="shared" si="167"/>
        <v>7.8467123087963317</v>
      </c>
    </row>
    <row r="1046" spans="2:33" x14ac:dyDescent="0.25">
      <c r="B1046" s="1">
        <v>43508</v>
      </c>
      <c r="C1046">
        <f>ASURB.MX!H1034</f>
        <v>6.474488892237667E-3</v>
      </c>
      <c r="D1046">
        <f t="shared" si="165"/>
        <v>2.8803328657393921E-4</v>
      </c>
      <c r="E1046" s="32">
        <f t="shared" si="164"/>
        <v>8.0068992212478722</v>
      </c>
      <c r="P1046" s="1">
        <f t="shared" si="160"/>
        <v>43508</v>
      </c>
      <c r="Q1046">
        <f t="shared" si="162"/>
        <v>6.474488892237667E-3</v>
      </c>
      <c r="R1046" s="33">
        <f t="shared" si="169"/>
        <v>2.6821920964783196E-4</v>
      </c>
      <c r="S1046" s="32">
        <f t="shared" si="166"/>
        <v>8.0674195961788815</v>
      </c>
      <c r="AD1046" s="1">
        <f t="shared" si="161"/>
        <v>43508</v>
      </c>
      <c r="AE1046">
        <f t="shared" si="163"/>
        <v>6.474488892237667E-3</v>
      </c>
      <c r="AF1046" s="33">
        <f t="shared" si="168"/>
        <v>2.9441262691680322E-4</v>
      </c>
      <c r="AG1046" s="32">
        <f t="shared" si="167"/>
        <v>7.9881464590908537</v>
      </c>
    </row>
    <row r="1047" spans="2:33" x14ac:dyDescent="0.25">
      <c r="B1047" s="1">
        <v>43509</v>
      </c>
      <c r="C1047">
        <f>ASURB.MX!H1035</f>
        <v>-3.0110609149078468E-2</v>
      </c>
      <c r="D1047">
        <f t="shared" si="165"/>
        <v>2.4547654100032348E-4</v>
      </c>
      <c r="E1047" s="32">
        <f t="shared" si="164"/>
        <v>4.618885841993718</v>
      </c>
      <c r="P1047" s="1">
        <f t="shared" si="160"/>
        <v>43509</v>
      </c>
      <c r="Q1047">
        <f t="shared" si="162"/>
        <v>-3.0110609149078468E-2</v>
      </c>
      <c r="R1047" s="33">
        <f t="shared" si="169"/>
        <v>2.6093095376533097E-4</v>
      </c>
      <c r="S1047" s="32">
        <f t="shared" si="166"/>
        <v>4.7765853966431102</v>
      </c>
      <c r="AD1047" s="1">
        <f t="shared" si="161"/>
        <v>43509</v>
      </c>
      <c r="AE1047">
        <f t="shared" si="163"/>
        <v>-3.0110609149078468E-2</v>
      </c>
      <c r="AF1047" s="33">
        <f t="shared" si="168"/>
        <v>2.5690909244650817E-4</v>
      </c>
      <c r="AG1047" s="32">
        <f t="shared" si="167"/>
        <v>4.7377236624779222</v>
      </c>
    </row>
    <row r="1048" spans="2:33" x14ac:dyDescent="0.25">
      <c r="B1048" s="1">
        <v>43510</v>
      </c>
      <c r="C1048">
        <f>ASURB.MX!H1036</f>
        <v>-2.6895380630982931E-3</v>
      </c>
      <c r="D1048">
        <f t="shared" si="165"/>
        <v>3.2199932519498954E-4</v>
      </c>
      <c r="E1048" s="32">
        <f t="shared" si="164"/>
        <v>8.0184964181763174</v>
      </c>
      <c r="P1048" s="1">
        <f t="shared" si="160"/>
        <v>43510</v>
      </c>
      <c r="Q1048">
        <f t="shared" si="162"/>
        <v>-2.6895380630982931E-3</v>
      </c>
      <c r="R1048" s="33">
        <f t="shared" si="169"/>
        <v>3.4847421839764587E-4</v>
      </c>
      <c r="S1048" s="32">
        <f t="shared" si="166"/>
        <v>7.9411883460983876</v>
      </c>
      <c r="AD1048" s="1">
        <f t="shared" si="161"/>
        <v>43510</v>
      </c>
      <c r="AE1048">
        <f t="shared" si="163"/>
        <v>-2.6895380630982931E-3</v>
      </c>
      <c r="AF1048" s="33">
        <f t="shared" si="168"/>
        <v>3.1878602151417422E-4</v>
      </c>
      <c r="AG1048" s="32">
        <f t="shared" si="167"/>
        <v>8.0282993294039304</v>
      </c>
    </row>
    <row r="1049" spans="2:33" x14ac:dyDescent="0.25">
      <c r="B1049" s="1">
        <v>43511</v>
      </c>
      <c r="C1049">
        <f>ASURB.MX!H1037</f>
        <v>5.5950910363265355E-3</v>
      </c>
      <c r="D1049">
        <f t="shared" si="165"/>
        <v>2.6379830408498477E-4</v>
      </c>
      <c r="E1049" s="32">
        <f t="shared" si="164"/>
        <v>8.1216553713611734</v>
      </c>
      <c r="P1049" s="1">
        <f t="shared" si="160"/>
        <v>43511</v>
      </c>
      <c r="Q1049">
        <f t="shared" si="162"/>
        <v>5.5950910363265355E-3</v>
      </c>
      <c r="R1049" s="33">
        <f t="shared" si="169"/>
        <v>2.2510677751545779E-4</v>
      </c>
      <c r="S1049" s="32">
        <f t="shared" si="166"/>
        <v>8.2598681708429229</v>
      </c>
      <c r="AD1049" s="1">
        <f t="shared" si="161"/>
        <v>43511</v>
      </c>
      <c r="AE1049">
        <f t="shared" si="163"/>
        <v>5.5950910363265355E-3</v>
      </c>
      <c r="AF1049" s="33">
        <f t="shared" si="168"/>
        <v>2.7107575906325384E-4</v>
      </c>
      <c r="AG1049" s="32">
        <f t="shared" si="167"/>
        <v>8.0976277400940084</v>
      </c>
    </row>
    <row r="1050" spans="2:33" x14ac:dyDescent="0.25">
      <c r="B1050" s="1">
        <v>43514</v>
      </c>
      <c r="C1050">
        <f>ASURB.MX!H1038</f>
        <v>5.7541671164125421E-3</v>
      </c>
      <c r="D1050">
        <f t="shared" si="165"/>
        <v>2.2812051593671477E-4</v>
      </c>
      <c r="E1050" s="32">
        <f t="shared" si="164"/>
        <v>8.2404919857003271</v>
      </c>
      <c r="P1050" s="1">
        <f t="shared" si="160"/>
        <v>43514</v>
      </c>
      <c r="Q1050">
        <f t="shared" si="162"/>
        <v>5.7541671164125421E-3</v>
      </c>
      <c r="R1050" s="33">
        <f t="shared" si="169"/>
        <v>2.6547393358400574E-4</v>
      </c>
      <c r="S1050" s="32">
        <f t="shared" si="166"/>
        <v>8.1092719034841405</v>
      </c>
      <c r="AD1050" s="1">
        <f t="shared" si="161"/>
        <v>43514</v>
      </c>
      <c r="AE1050">
        <f t="shared" si="163"/>
        <v>5.7541671164125421E-3</v>
      </c>
      <c r="AF1050" s="33">
        <f t="shared" si="168"/>
        <v>2.3882530174486994E-4</v>
      </c>
      <c r="AG1050" s="32">
        <f t="shared" si="167"/>
        <v>8.2011394871405425</v>
      </c>
    </row>
    <row r="1051" spans="2:33" x14ac:dyDescent="0.25">
      <c r="B1051" s="1">
        <v>43515</v>
      </c>
      <c r="C1051">
        <f>ASURB.MX!H1039</f>
        <v>-1.475356505687688E-2</v>
      </c>
      <c r="D1051">
        <f t="shared" si="165"/>
        <v>2.0468101211274875E-4</v>
      </c>
      <c r="E1051" s="32">
        <f t="shared" si="164"/>
        <v>7.430609492475079</v>
      </c>
      <c r="P1051" s="1">
        <f t="shared" si="160"/>
        <v>43515</v>
      </c>
      <c r="Q1051">
        <f t="shared" si="162"/>
        <v>-1.475356505687688E-2</v>
      </c>
      <c r="R1051" s="33">
        <f t="shared" si="169"/>
        <v>2.0201507684002734E-4</v>
      </c>
      <c r="S1051" s="32">
        <f t="shared" si="166"/>
        <v>7.4296858648416917</v>
      </c>
      <c r="AD1051" s="1">
        <f t="shared" si="161"/>
        <v>43515</v>
      </c>
      <c r="AE1051">
        <f t="shared" si="163"/>
        <v>-1.475356505687688E-2</v>
      </c>
      <c r="AF1051" s="33">
        <f t="shared" si="168"/>
        <v>2.155332484466743E-4</v>
      </c>
      <c r="AG1051" s="32">
        <f t="shared" si="167"/>
        <v>7.4324923395465072</v>
      </c>
    </row>
    <row r="1052" spans="2:33" x14ac:dyDescent="0.25">
      <c r="B1052" s="1">
        <v>43516</v>
      </c>
      <c r="C1052">
        <f>ASURB.MX!H1040</f>
        <v>2.3244653347087644E-2</v>
      </c>
      <c r="D1052">
        <f t="shared" si="165"/>
        <v>2.1149305175529806E-4</v>
      </c>
      <c r="E1052" s="32">
        <f t="shared" si="164"/>
        <v>5.9065587889698907</v>
      </c>
      <c r="P1052" s="1">
        <f t="shared" si="160"/>
        <v>43516</v>
      </c>
      <c r="Q1052">
        <f t="shared" si="162"/>
        <v>2.3244653347087644E-2</v>
      </c>
      <c r="R1052" s="33">
        <f t="shared" si="169"/>
        <v>2.4455241716090845E-4</v>
      </c>
      <c r="S1052" s="32">
        <f t="shared" si="166"/>
        <v>6.1066817098383908</v>
      </c>
      <c r="AD1052" s="1">
        <f t="shared" si="161"/>
        <v>43516</v>
      </c>
      <c r="AE1052">
        <f t="shared" si="163"/>
        <v>2.3244653347087644E-2</v>
      </c>
      <c r="AF1052" s="33">
        <f t="shared" si="168"/>
        <v>2.1761004752763333E-4</v>
      </c>
      <c r="AG1052" s="32">
        <f t="shared" si="167"/>
        <v>5.9498602734169843</v>
      </c>
    </row>
    <row r="1053" spans="2:33" x14ac:dyDescent="0.25">
      <c r="B1053" s="1">
        <v>43517</v>
      </c>
      <c r="C1053">
        <f>ASURB.MX!H1041</f>
        <v>-2.1711530257056103E-3</v>
      </c>
      <c r="D1053">
        <f t="shared" si="165"/>
        <v>2.5509145521537358E-4</v>
      </c>
      <c r="E1053" s="32">
        <f t="shared" si="164"/>
        <v>8.2554091529861306</v>
      </c>
      <c r="P1053" s="1">
        <f t="shared" si="160"/>
        <v>43517</v>
      </c>
      <c r="Q1053">
        <f t="shared" si="162"/>
        <v>-2.1711530257056103E-3</v>
      </c>
      <c r="R1053" s="33">
        <f t="shared" si="169"/>
        <v>2.5923789003296416E-4</v>
      </c>
      <c r="S1053" s="32">
        <f t="shared" si="166"/>
        <v>8.2395807179318865</v>
      </c>
      <c r="AD1053" s="1">
        <f t="shared" si="161"/>
        <v>43517</v>
      </c>
      <c r="AE1053">
        <f t="shared" si="163"/>
        <v>-2.1711530257056103E-3</v>
      </c>
      <c r="AF1053" s="33">
        <f t="shared" si="168"/>
        <v>2.5239638832004696E-4</v>
      </c>
      <c r="AG1053" s="32">
        <f t="shared" si="167"/>
        <v>8.2658331404147862</v>
      </c>
    </row>
    <row r="1054" spans="2:33" x14ac:dyDescent="0.25">
      <c r="B1054" s="1">
        <v>43518</v>
      </c>
      <c r="C1054">
        <f>ASURB.MX!H1042</f>
        <v>2.7053903150560509E-3</v>
      </c>
      <c r="D1054">
        <f t="shared" si="165"/>
        <v>2.1912602959481305E-4</v>
      </c>
      <c r="E1054" s="32">
        <f t="shared" si="164"/>
        <v>8.3924620220968027</v>
      </c>
      <c r="P1054" s="1">
        <f t="shared" si="160"/>
        <v>43518</v>
      </c>
      <c r="Q1054">
        <f t="shared" si="162"/>
        <v>2.7053903150560509E-3</v>
      </c>
      <c r="R1054" s="33">
        <f t="shared" si="169"/>
        <v>2.0805876455886417E-4</v>
      </c>
      <c r="S1054" s="32">
        <f t="shared" si="166"/>
        <v>8.4425117773803837</v>
      </c>
      <c r="AD1054" s="1">
        <f t="shared" si="161"/>
        <v>43518</v>
      </c>
      <c r="AE1054">
        <f t="shared" si="163"/>
        <v>2.7053903150560509E-3</v>
      </c>
      <c r="AF1054" s="33">
        <f t="shared" si="168"/>
        <v>2.2248443334555132E-4</v>
      </c>
      <c r="AG1054" s="32">
        <f t="shared" si="167"/>
        <v>8.3777561230606388</v>
      </c>
    </row>
    <row r="1055" spans="2:33" x14ac:dyDescent="0.25">
      <c r="B1055" s="1">
        <v>43521</v>
      </c>
      <c r="C1055">
        <f>ASURB.MX!H1043</f>
        <v>1.5695140523401597E-3</v>
      </c>
      <c r="D1055">
        <f t="shared" si="165"/>
        <v>1.9559267340192094E-4</v>
      </c>
      <c r="E1055" s="32">
        <f t="shared" si="164"/>
        <v>8.5268818479127599</v>
      </c>
      <c r="P1055" s="1">
        <f t="shared" si="160"/>
        <v>43521</v>
      </c>
      <c r="Q1055">
        <f t="shared" si="162"/>
        <v>1.5695140523401597E-3</v>
      </c>
      <c r="R1055" s="33">
        <f t="shared" si="169"/>
        <v>2.1197478956069295E-4</v>
      </c>
      <c r="S1055" s="32">
        <f t="shared" si="166"/>
        <v>8.4474221352053327</v>
      </c>
      <c r="AD1055" s="1">
        <f t="shared" si="161"/>
        <v>43521</v>
      </c>
      <c r="AE1055">
        <f t="shared" si="163"/>
        <v>1.5695140523401597E-3</v>
      </c>
      <c r="AF1055" s="33">
        <f t="shared" si="168"/>
        <v>2.0097729009836246E-4</v>
      </c>
      <c r="AG1055" s="32">
        <f t="shared" si="167"/>
        <v>8.5000616621907472</v>
      </c>
    </row>
    <row r="1056" spans="2:33" x14ac:dyDescent="0.25">
      <c r="B1056" s="1">
        <v>43522</v>
      </c>
      <c r="C1056">
        <f>ASURB.MX!H1044</f>
        <v>2.933157573555811E-2</v>
      </c>
      <c r="D1056">
        <f t="shared" si="165"/>
        <v>1.7939937729440962E-4</v>
      </c>
      <c r="E1056" s="32">
        <f t="shared" si="164"/>
        <v>3.8302198172663999</v>
      </c>
      <c r="P1056" s="1">
        <f t="shared" si="160"/>
        <v>43522</v>
      </c>
      <c r="Q1056">
        <f t="shared" si="162"/>
        <v>2.933157573555811E-2</v>
      </c>
      <c r="R1056" s="33">
        <f t="shared" si="169"/>
        <v>1.8374058474440345E-4</v>
      </c>
      <c r="S1056" s="32">
        <f t="shared" si="166"/>
        <v>3.9196160234583104</v>
      </c>
      <c r="AD1056" s="1">
        <f t="shared" si="161"/>
        <v>43522</v>
      </c>
      <c r="AE1056">
        <f t="shared" si="163"/>
        <v>2.933157573555811E-2</v>
      </c>
      <c r="AF1056" s="33">
        <f t="shared" si="168"/>
        <v>1.848193758059124E-4</v>
      </c>
      <c r="AG1056" s="32">
        <f t="shared" si="167"/>
        <v>3.9410929204240093</v>
      </c>
    </row>
    <row r="1057" spans="2:33" x14ac:dyDescent="0.25">
      <c r="B1057" s="1">
        <v>43523</v>
      </c>
      <c r="C1057">
        <f>ASURB.MX!H1045</f>
        <v>1.5684587458657515E-2</v>
      </c>
      <c r="D1057">
        <f t="shared" si="165"/>
        <v>2.7257400355801243E-4</v>
      </c>
      <c r="E1057" s="32">
        <f t="shared" si="164"/>
        <v>7.3050701574034544</v>
      </c>
      <c r="P1057" s="1">
        <f t="shared" si="160"/>
        <v>43523</v>
      </c>
      <c r="Q1057">
        <f t="shared" si="162"/>
        <v>1.5684587458657515E-2</v>
      </c>
      <c r="R1057" s="33">
        <f t="shared" si="169"/>
        <v>3.0456662556728909E-4</v>
      </c>
      <c r="S1057" s="32">
        <f t="shared" si="166"/>
        <v>7.2888950148331766</v>
      </c>
      <c r="AD1057" s="1">
        <f t="shared" si="161"/>
        <v>43523</v>
      </c>
      <c r="AE1057">
        <f t="shared" si="163"/>
        <v>1.5684587458657515E-2</v>
      </c>
      <c r="AF1057" s="33">
        <f t="shared" si="168"/>
        <v>2.6152923073502552E-4</v>
      </c>
      <c r="AG1057" s="32">
        <f t="shared" si="167"/>
        <v>7.3083190389277979</v>
      </c>
    </row>
    <row r="1058" spans="2:33" x14ac:dyDescent="0.25">
      <c r="B1058" s="1">
        <v>43524</v>
      </c>
      <c r="C1058">
        <f>ASURB.MX!H1046</f>
        <v>-1.9774438727963767E-2</v>
      </c>
      <c r="D1058">
        <f t="shared" si="165"/>
        <v>2.5994594192146881E-4</v>
      </c>
      <c r="E1058" s="32">
        <f t="shared" si="164"/>
        <v>6.7507686148022747</v>
      </c>
      <c r="P1058" s="1">
        <f t="shared" si="160"/>
        <v>43524</v>
      </c>
      <c r="Q1058">
        <f t="shared" si="162"/>
        <v>-1.9774438727963767E-2</v>
      </c>
      <c r="R1058" s="33">
        <f t="shared" si="169"/>
        <v>2.1294086310634473E-4</v>
      </c>
      <c r="S1058" s="32">
        <f t="shared" si="166"/>
        <v>6.618172024173921</v>
      </c>
      <c r="AD1058" s="1">
        <f t="shared" si="161"/>
        <v>43524</v>
      </c>
      <c r="AE1058">
        <f t="shared" si="163"/>
        <v>-1.9774438727963767E-2</v>
      </c>
      <c r="AF1058" s="33">
        <f t="shared" si="168"/>
        <v>2.5401754894913202E-4</v>
      </c>
      <c r="AG1058" s="32">
        <f t="shared" si="167"/>
        <v>6.7387315628980256</v>
      </c>
    </row>
    <row r="1059" spans="2:33" x14ac:dyDescent="0.25">
      <c r="B1059" s="1">
        <v>43525</v>
      </c>
      <c r="C1059">
        <f>ASURB.MX!H1047</f>
        <v>-2.0797743169976995E-2</v>
      </c>
      <c r="D1059">
        <f t="shared" si="165"/>
        <v>2.6913834009481725E-4</v>
      </c>
      <c r="E1059" s="32">
        <f t="shared" si="164"/>
        <v>6.6131334088809552</v>
      </c>
      <c r="P1059" s="1">
        <f t="shared" si="160"/>
        <v>43525</v>
      </c>
      <c r="Q1059">
        <f t="shared" si="162"/>
        <v>-2.0797743169976995E-2</v>
      </c>
      <c r="R1059" s="33">
        <f t="shared" si="169"/>
        <v>2.9128836497275217E-4</v>
      </c>
      <c r="S1059" s="32">
        <f t="shared" si="166"/>
        <v>6.6562555447469087</v>
      </c>
      <c r="AD1059" s="1">
        <f t="shared" si="161"/>
        <v>43525</v>
      </c>
      <c r="AE1059">
        <f t="shared" si="163"/>
        <v>-2.0797743169976995E-2</v>
      </c>
      <c r="AF1059" s="33">
        <f t="shared" si="168"/>
        <v>2.6350516820433851E-4</v>
      </c>
      <c r="AG1059" s="32">
        <f t="shared" si="167"/>
        <v>6.5999285164961972</v>
      </c>
    </row>
    <row r="1060" spans="2:33" x14ac:dyDescent="0.25">
      <c r="B1060" s="1">
        <v>43528</v>
      </c>
      <c r="C1060">
        <f>ASURB.MX!H1048</f>
        <v>-7.9316947699117919E-3</v>
      </c>
      <c r="D1060">
        <f t="shared" si="165"/>
        <v>2.8026281214877118E-4</v>
      </c>
      <c r="E1060" s="32">
        <f t="shared" si="164"/>
        <v>7.9553085396102388</v>
      </c>
      <c r="P1060" s="1">
        <f t="shared" si="160"/>
        <v>43528</v>
      </c>
      <c r="Q1060">
        <f t="shared" si="162"/>
        <v>-7.9316947699117919E-3</v>
      </c>
      <c r="R1060" s="33">
        <f t="shared" si="169"/>
        <v>2.5404056826859882E-4</v>
      </c>
      <c r="S1060" s="32">
        <f t="shared" si="166"/>
        <v>8.0303719585107469</v>
      </c>
      <c r="AD1060" s="1">
        <f t="shared" si="161"/>
        <v>43528</v>
      </c>
      <c r="AE1060">
        <f t="shared" si="163"/>
        <v>-7.9316947699117919E-3</v>
      </c>
      <c r="AF1060" s="33">
        <f t="shared" si="168"/>
        <v>2.746938396341799E-4</v>
      </c>
      <c r="AG1060" s="32">
        <f t="shared" si="167"/>
        <v>7.9708282988037134</v>
      </c>
    </row>
    <row r="1061" spans="2:33" x14ac:dyDescent="0.25">
      <c r="B1061" s="1">
        <v>43529</v>
      </c>
      <c r="C1061">
        <f>ASURB.MX!H1049</f>
        <v>-1.543446060025537E-3</v>
      </c>
      <c r="D1061">
        <f t="shared" si="165"/>
        <v>2.42866685933802E-4</v>
      </c>
      <c r="E1061" s="32">
        <f t="shared" si="164"/>
        <v>8.3131891033493446</v>
      </c>
      <c r="P1061" s="1">
        <f t="shared" si="160"/>
        <v>43529</v>
      </c>
      <c r="Q1061">
        <f t="shared" si="162"/>
        <v>-1.543446060025537E-3</v>
      </c>
      <c r="R1061" s="33">
        <f t="shared" si="169"/>
        <v>2.4129317536316521E-4</v>
      </c>
      <c r="S1061" s="32">
        <f t="shared" si="166"/>
        <v>8.3196251245593391</v>
      </c>
      <c r="AD1061" s="1">
        <f t="shared" si="161"/>
        <v>43529</v>
      </c>
      <c r="AE1061">
        <f t="shared" si="163"/>
        <v>-1.543446060025537E-3</v>
      </c>
      <c r="AF1061" s="33">
        <f t="shared" si="168"/>
        <v>2.4471885058500613E-4</v>
      </c>
      <c r="AG1061" s="32">
        <f t="shared" si="167"/>
        <v>8.3056660137625915</v>
      </c>
    </row>
    <row r="1062" spans="2:33" x14ac:dyDescent="0.25">
      <c r="B1062" s="1">
        <v>43530</v>
      </c>
      <c r="C1062">
        <f>ASURB.MX!H1050</f>
        <v>-1.5774366725620826E-3</v>
      </c>
      <c r="D1062">
        <f t="shared" si="165"/>
        <v>2.1073727075936533E-4</v>
      </c>
      <c r="E1062" s="32">
        <f t="shared" si="164"/>
        <v>8.4530907386246135</v>
      </c>
      <c r="P1062" s="1">
        <f t="shared" si="160"/>
        <v>43530</v>
      </c>
      <c r="Q1062">
        <f t="shared" si="162"/>
        <v>-1.5774366725620826E-3</v>
      </c>
      <c r="R1062" s="33">
        <f t="shared" si="169"/>
        <v>2.1133804524056606E-4</v>
      </c>
      <c r="S1062" s="32">
        <f t="shared" si="166"/>
        <v>8.4502775380987298</v>
      </c>
      <c r="AD1062" s="1">
        <f t="shared" si="161"/>
        <v>43530</v>
      </c>
      <c r="AE1062">
        <f t="shared" si="163"/>
        <v>-1.5774366725620826E-3</v>
      </c>
      <c r="AF1062" s="33">
        <f t="shared" si="168"/>
        <v>2.1665474151675887E-4</v>
      </c>
      <c r="AG1062" s="32">
        <f t="shared" si="167"/>
        <v>8.4257204009442344</v>
      </c>
    </row>
    <row r="1063" spans="2:33" x14ac:dyDescent="0.25">
      <c r="B1063" s="1">
        <v>43531</v>
      </c>
      <c r="C1063">
        <f>ASURB.MX!H1051</f>
        <v>-2.6004583920394165E-2</v>
      </c>
      <c r="D1063">
        <f t="shared" si="165"/>
        <v>1.8944488390192901E-4</v>
      </c>
      <c r="E1063" s="32">
        <f t="shared" si="164"/>
        <v>5.0018339239604295</v>
      </c>
      <c r="P1063" s="1">
        <f t="shared" si="160"/>
        <v>43531</v>
      </c>
      <c r="Q1063">
        <f t="shared" si="162"/>
        <v>-2.6004583920394165E-2</v>
      </c>
      <c r="R1063" s="33">
        <f t="shared" si="169"/>
        <v>2.0179929126943469E-4</v>
      </c>
      <c r="S1063" s="32">
        <f t="shared" si="166"/>
        <v>5.1571925623906303</v>
      </c>
      <c r="AD1063" s="1">
        <f t="shared" si="161"/>
        <v>43531</v>
      </c>
      <c r="AE1063">
        <f t="shared" si="163"/>
        <v>-2.6004583920394165E-2</v>
      </c>
      <c r="AF1063" s="33">
        <f t="shared" si="168"/>
        <v>1.9623508813671988E-4</v>
      </c>
      <c r="AG1063" s="32">
        <f t="shared" si="167"/>
        <v>5.0901346552822497</v>
      </c>
    </row>
    <row r="1064" spans="2:33" x14ac:dyDescent="0.25">
      <c r="B1064" s="1">
        <v>43532</v>
      </c>
      <c r="C1064">
        <f>ASURB.MX!H1052</f>
        <v>1.1470300251380792E-2</v>
      </c>
      <c r="D1064">
        <f t="shared" si="165"/>
        <v>2.5693533951138094E-4</v>
      </c>
      <c r="E1064" s="32">
        <f t="shared" si="164"/>
        <v>7.7546203499002768</v>
      </c>
      <c r="P1064" s="1">
        <f t="shared" si="160"/>
        <v>43532</v>
      </c>
      <c r="Q1064">
        <f t="shared" si="162"/>
        <v>1.1470300251380792E-2</v>
      </c>
      <c r="R1064" s="33">
        <f t="shared" si="169"/>
        <v>2.7979241753698053E-4</v>
      </c>
      <c r="S1064" s="32">
        <f t="shared" si="166"/>
        <v>7.7112290238968217</v>
      </c>
      <c r="AD1064" s="1">
        <f t="shared" si="161"/>
        <v>43532</v>
      </c>
      <c r="AE1064">
        <f t="shared" si="163"/>
        <v>1.1470300251380792E-2</v>
      </c>
      <c r="AF1064" s="33">
        <f t="shared" si="168"/>
        <v>2.5085333949694986E-4</v>
      </c>
      <c r="AG1064" s="32">
        <f t="shared" si="167"/>
        <v>7.7661611840754823</v>
      </c>
    </row>
    <row r="1065" spans="2:33" x14ac:dyDescent="0.25">
      <c r="B1065" s="1">
        <v>43535</v>
      </c>
      <c r="C1065">
        <f>ASURB.MX!H1053</f>
        <v>-2.9195356670423181E-3</v>
      </c>
      <c r="D1065">
        <f t="shared" si="165"/>
        <v>2.3571420074028972E-4</v>
      </c>
      <c r="E1065" s="32">
        <f t="shared" si="164"/>
        <v>8.3167293848103387</v>
      </c>
      <c r="P1065" s="1">
        <f t="shared" si="160"/>
        <v>43535</v>
      </c>
      <c r="Q1065">
        <f t="shared" si="162"/>
        <v>-2.9195356670423181E-3</v>
      </c>
      <c r="R1065" s="33">
        <f t="shared" si="169"/>
        <v>2.0446439675462933E-4</v>
      </c>
      <c r="S1065" s="32">
        <f t="shared" si="166"/>
        <v>8.4534288104022011</v>
      </c>
      <c r="AD1065" s="1">
        <f t="shared" si="161"/>
        <v>43535</v>
      </c>
      <c r="AE1065">
        <f t="shared" si="163"/>
        <v>-2.9195356670423181E-3</v>
      </c>
      <c r="AF1065" s="33">
        <f t="shared" si="168"/>
        <v>2.3444351201624156E-4</v>
      </c>
      <c r="AG1065" s="32">
        <f t="shared" si="167"/>
        <v>8.3219387762079986</v>
      </c>
    </row>
    <row r="1066" spans="2:33" x14ac:dyDescent="0.25">
      <c r="B1066" s="1">
        <v>43536</v>
      </c>
      <c r="C1066">
        <f>ASURB.MX!H1054</f>
        <v>-1.9859161154068883E-2</v>
      </c>
      <c r="D1066">
        <f t="shared" si="165"/>
        <v>2.0673830795701377E-4</v>
      </c>
      <c r="E1066" s="32">
        <f t="shared" si="164"/>
        <v>6.5763973519652783</v>
      </c>
      <c r="P1066" s="1">
        <f t="shared" si="160"/>
        <v>43536</v>
      </c>
      <c r="Q1066">
        <f t="shared" si="162"/>
        <v>-1.9859161154068883E-2</v>
      </c>
      <c r="R1066" s="33">
        <f t="shared" si="169"/>
        <v>2.2303293975334617E-4</v>
      </c>
      <c r="S1066" s="32">
        <f t="shared" si="166"/>
        <v>6.6399039339416017</v>
      </c>
      <c r="AD1066" s="1">
        <f t="shared" si="161"/>
        <v>43536</v>
      </c>
      <c r="AE1066">
        <f t="shared" si="163"/>
        <v>-1.9859161154068883E-2</v>
      </c>
      <c r="AF1066" s="33">
        <f t="shared" si="168"/>
        <v>2.0980769133409311E-4</v>
      </c>
      <c r="AG1066" s="32">
        <f t="shared" si="167"/>
        <v>6.5895678966012801</v>
      </c>
    </row>
  </sheetData>
  <mergeCells count="2">
    <mergeCell ref="B2:G4"/>
    <mergeCell ref="A6:M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Q1064"/>
  <sheetViews>
    <sheetView workbookViewId="0">
      <selection activeCell="A4" sqref="A4:K8"/>
    </sheetView>
  </sheetViews>
  <sheetFormatPr baseColWidth="10" defaultRowHeight="15" x14ac:dyDescent="0.25"/>
  <cols>
    <col min="6" max="6" width="12" bestFit="1" customWidth="1"/>
    <col min="10" max="10" width="19.7109375" customWidth="1"/>
  </cols>
  <sheetData>
    <row r="1" spans="1:11" x14ac:dyDescent="0.25">
      <c r="A1" s="294" t="s">
        <v>63</v>
      </c>
      <c r="B1" s="295"/>
      <c r="C1" s="295"/>
      <c r="D1" s="295"/>
      <c r="E1" s="295"/>
      <c r="F1" s="295"/>
      <c r="G1" s="296"/>
    </row>
    <row r="2" spans="1:11" x14ac:dyDescent="0.25">
      <c r="A2" s="297"/>
      <c r="B2" s="298"/>
      <c r="C2" s="298"/>
      <c r="D2" s="298"/>
      <c r="E2" s="298"/>
      <c r="F2" s="298"/>
      <c r="G2" s="299"/>
    </row>
    <row r="3" spans="1:11" ht="15.75" thickBot="1" x14ac:dyDescent="0.3">
      <c r="A3" s="300"/>
      <c r="B3" s="301"/>
      <c r="C3" s="301"/>
      <c r="D3" s="301"/>
      <c r="E3" s="301"/>
      <c r="F3" s="301"/>
      <c r="G3" s="302"/>
    </row>
    <row r="4" spans="1:11" x14ac:dyDescent="0.25">
      <c r="A4" s="303" t="s">
        <v>64</v>
      </c>
      <c r="B4" s="304"/>
      <c r="C4" s="304"/>
      <c r="D4" s="304"/>
      <c r="E4" s="304"/>
      <c r="F4" s="304"/>
      <c r="G4" s="304"/>
      <c r="H4" s="304"/>
      <c r="I4" s="304"/>
      <c r="J4" s="304"/>
      <c r="K4" s="305"/>
    </row>
    <row r="5" spans="1:11" x14ac:dyDescent="0.25">
      <c r="A5" s="306"/>
      <c r="B5" s="307"/>
      <c r="C5" s="307"/>
      <c r="D5" s="307"/>
      <c r="E5" s="307"/>
      <c r="F5" s="307"/>
      <c r="G5" s="307"/>
      <c r="H5" s="307"/>
      <c r="I5" s="307"/>
      <c r="J5" s="307"/>
      <c r="K5" s="308"/>
    </row>
    <row r="6" spans="1:11" x14ac:dyDescent="0.25">
      <c r="A6" s="306"/>
      <c r="B6" s="307"/>
      <c r="C6" s="307"/>
      <c r="D6" s="307"/>
      <c r="E6" s="307"/>
      <c r="F6" s="307"/>
      <c r="G6" s="307"/>
      <c r="H6" s="307"/>
      <c r="I6" s="307"/>
      <c r="J6" s="307"/>
      <c r="K6" s="308"/>
    </row>
    <row r="7" spans="1:11" x14ac:dyDescent="0.25">
      <c r="A7" s="306"/>
      <c r="B7" s="307"/>
      <c r="C7" s="307"/>
      <c r="D7" s="307"/>
      <c r="E7" s="307"/>
      <c r="F7" s="307"/>
      <c r="G7" s="307"/>
      <c r="H7" s="307"/>
      <c r="I7" s="307"/>
      <c r="J7" s="307"/>
      <c r="K7" s="308"/>
    </row>
    <row r="8" spans="1:11" ht="15.75" thickBot="1" x14ac:dyDescent="0.3">
      <c r="A8" s="309"/>
      <c r="B8" s="310"/>
      <c r="C8" s="310"/>
      <c r="D8" s="310"/>
      <c r="E8" s="310"/>
      <c r="F8" s="310"/>
      <c r="G8" s="310"/>
      <c r="H8" s="310"/>
      <c r="I8" s="310"/>
      <c r="J8" s="310"/>
      <c r="K8" s="311"/>
    </row>
    <row r="9" spans="1:11" ht="15.75" thickBot="1" x14ac:dyDescent="0.3"/>
    <row r="10" spans="1:11" ht="15.75" thickBot="1" x14ac:dyDescent="0.3">
      <c r="B10" s="315" t="s">
        <v>65</v>
      </c>
      <c r="C10" s="316"/>
      <c r="D10" s="316"/>
      <c r="E10" s="316"/>
      <c r="F10" s="316"/>
      <c r="G10" s="316"/>
      <c r="H10" s="317"/>
    </row>
    <row r="11" spans="1:11" ht="26.25" thickBot="1" x14ac:dyDescent="0.3">
      <c r="B11" s="39" t="s">
        <v>0</v>
      </c>
      <c r="C11" s="40" t="s">
        <v>24</v>
      </c>
      <c r="D11" s="41" t="s">
        <v>69</v>
      </c>
      <c r="E11" s="41" t="s">
        <v>66</v>
      </c>
      <c r="F11" s="41" t="s">
        <v>67</v>
      </c>
      <c r="G11" s="41" t="s">
        <v>68</v>
      </c>
      <c r="H11" s="42" t="s">
        <v>70</v>
      </c>
    </row>
    <row r="12" spans="1:11" x14ac:dyDescent="0.25">
      <c r="B12" s="1">
        <v>42009</v>
      </c>
    </row>
    <row r="13" spans="1:11" x14ac:dyDescent="0.25">
      <c r="B13" s="1">
        <v>42010</v>
      </c>
      <c r="C13">
        <f>ASURB.MX!H3</f>
        <v>-4.6171405222252678E-3</v>
      </c>
      <c r="E13">
        <f>'Ejercicio 2'!G16</f>
        <v>2.1317986601974623E-5</v>
      </c>
    </row>
    <row r="14" spans="1:11" x14ac:dyDescent="0.25">
      <c r="B14" s="1">
        <v>42011</v>
      </c>
      <c r="C14">
        <f>ASURB.MX!H4</f>
        <v>1.3525706074398392E-2</v>
      </c>
      <c r="E14">
        <f>'Ejercicio 2'!G17</f>
        <v>2.883903174544477E-5</v>
      </c>
      <c r="F14">
        <f>'Ejercicio 3'!D16</f>
        <v>6.6120443931756139E-5</v>
      </c>
    </row>
    <row r="15" spans="1:11" x14ac:dyDescent="0.25">
      <c r="B15" s="1">
        <v>42012</v>
      </c>
      <c r="C15">
        <f>ASURB.MX!H5</f>
        <v>1.525949025547994E-2</v>
      </c>
      <c r="E15">
        <f>'Ejercicio 2'!G18</f>
        <v>3.8332455193992049E-5</v>
      </c>
      <c r="F15">
        <f>'Ejercicio 3'!D17</f>
        <v>1.1540668527807365E-4</v>
      </c>
      <c r="G15">
        <f>'Ejercicio 3'!R17</f>
        <v>1.0493978516422832E-4</v>
      </c>
      <c r="H15">
        <f>'Ejercicio 3'!AF17</f>
        <v>1.9030472165289643E-4</v>
      </c>
    </row>
    <row r="16" spans="1:11" x14ac:dyDescent="0.25">
      <c r="B16" s="1">
        <v>42013</v>
      </c>
      <c r="C16">
        <f>ASURB.MX!H6</f>
        <v>-1.8571155690281518E-2</v>
      </c>
      <c r="E16">
        <f>'Ejercicio 2'!G19</f>
        <v>5.25975253850349E-5</v>
      </c>
      <c r="F16">
        <f>'Ejercicio 3'!D18</f>
        <v>1.5413387365090865E-4</v>
      </c>
      <c r="G16">
        <f>'Ejercicio 3'!R18</f>
        <v>1.9327444429610789E-4</v>
      </c>
      <c r="H16">
        <f>'Ejercicio 3'!AF18</f>
        <v>2.0080971002483654E-4</v>
      </c>
    </row>
    <row r="17" spans="2:15" x14ac:dyDescent="0.25">
      <c r="B17" s="1">
        <v>42016</v>
      </c>
      <c r="C17">
        <f>ASURB.MX!H7</f>
        <v>0</v>
      </c>
      <c r="E17">
        <f>'Ejercicio 2'!G20</f>
        <v>5.014998256359886E-5</v>
      </c>
      <c r="F17">
        <f>'Ejercicio 3'!D19</f>
        <v>1.93384739489673E-4</v>
      </c>
      <c r="G17">
        <f>'Ejercicio 3'!R19</f>
        <v>1.7427693875303891E-4</v>
      </c>
      <c r="H17">
        <f>'Ejercicio 3'!AF19</f>
        <v>2.2001153863762131E-4</v>
      </c>
    </row>
    <row r="18" spans="2:15" ht="15.75" thickBot="1" x14ac:dyDescent="0.3">
      <c r="B18" s="1">
        <v>42017</v>
      </c>
      <c r="C18">
        <f>ASURB.MX!H8</f>
        <v>2.6550589490908598E-2</v>
      </c>
      <c r="E18">
        <f>'Ejercicio 2'!G21</f>
        <v>8.0619314074779891E-5</v>
      </c>
      <c r="F18">
        <f>'Ejercicio 3'!D20</f>
        <v>1.7763689904508789E-4</v>
      </c>
      <c r="G18">
        <f>'Ejercicio 3'!R20</f>
        <v>1.7205506906908864E-4</v>
      </c>
      <c r="H18">
        <f>'Ejercicio 3'!AF20</f>
        <v>1.9842220863606011E-4</v>
      </c>
    </row>
    <row r="19" spans="2:15" ht="15.75" thickBot="1" x14ac:dyDescent="0.3">
      <c r="B19" s="1">
        <v>42018</v>
      </c>
      <c r="C19">
        <f>ASURB.MX!H9</f>
        <v>-2.9133924680874758E-2</v>
      </c>
      <c r="E19">
        <f>'Ejercicio 2'!G22</f>
        <v>1.1636471816012828E-4</v>
      </c>
      <c r="F19">
        <f>'Ejercicio 3'!D21</f>
        <v>2.5258118437328334E-4</v>
      </c>
      <c r="G19">
        <f>'Ejercicio 3'!R21</f>
        <v>2.6106000306330604E-4</v>
      </c>
      <c r="H19">
        <f>'Ejercicio 3'!AF21</f>
        <v>2.5540490944404046E-4</v>
      </c>
      <c r="K19" s="318" t="s">
        <v>71</v>
      </c>
      <c r="L19" s="319"/>
      <c r="M19" s="319"/>
      <c r="N19" s="319"/>
      <c r="O19" s="320"/>
    </row>
    <row r="20" spans="2:15" ht="26.25" thickBot="1" x14ac:dyDescent="0.3">
      <c r="B20" s="1">
        <v>42019</v>
      </c>
      <c r="C20">
        <f>ASURB.MX!H10</f>
        <v>-1.4891478496774496E-2</v>
      </c>
      <c r="E20">
        <f>'Ejercicio 2'!G23</f>
        <v>1.2126894124012427E-4</v>
      </c>
      <c r="F20">
        <f>'Ejercicio 3'!D22</f>
        <v>3.1970164314566133E-4</v>
      </c>
      <c r="G20">
        <f>'Ejercicio 3'!R22</f>
        <v>2.8791076568218416E-4</v>
      </c>
      <c r="H20">
        <f>'Ejercicio 3'!AF22</f>
        <v>3.1172355936978462E-4</v>
      </c>
      <c r="K20" s="41" t="s">
        <v>69</v>
      </c>
      <c r="L20" s="41" t="s">
        <v>66</v>
      </c>
      <c r="M20" s="41" t="s">
        <v>67</v>
      </c>
      <c r="N20" s="41" t="s">
        <v>68</v>
      </c>
      <c r="O20" s="42" t="s">
        <v>70</v>
      </c>
    </row>
    <row r="21" spans="2:15" x14ac:dyDescent="0.25">
      <c r="B21" s="1">
        <v>42020</v>
      </c>
      <c r="C21">
        <f>ASURB.MX!H11</f>
        <v>3.4494312212810331E-2</v>
      </c>
      <c r="E21">
        <f>'Ejercicio 2'!G24</f>
        <v>1.7099402660424539E-4</v>
      </c>
      <c r="F21">
        <f>'Ejercicio 3'!D23</f>
        <v>2.882592463617741E-4</v>
      </c>
      <c r="G21">
        <f>'Ejercicio 3'!R23</f>
        <v>2.5020065453403814E-4</v>
      </c>
      <c r="H21">
        <f>'Ejercicio 3'!AF23</f>
        <v>2.8805796777163305E-4</v>
      </c>
      <c r="J21" s="43" t="s">
        <v>72</v>
      </c>
      <c r="K21" s="44">
        <f>ROUND(MIN(COUNT(D43:D1064)/4,3*SQRT(COUNT(D43:D1064))),0)</f>
        <v>96</v>
      </c>
      <c r="L21" s="44">
        <f>ROUND(MIN(COUNT(E13:E1064)/4,3*SQRT(COUNT(E13:E1064))),0)</f>
        <v>97</v>
      </c>
      <c r="M21" s="44">
        <f>ROUND(MIN(COUNT(F14:F1064)/4,3*SQRT(COUNT(F14:F1064))),0)</f>
        <v>97</v>
      </c>
      <c r="N21" s="44">
        <f>ROUND(MIN(COUNT(G15:G1064)/4,3*SQRT(COUNT(G15:G1064))),0)</f>
        <v>97</v>
      </c>
      <c r="O21" s="44">
        <f>ROUND(MIN(COUNT(H15:H1064)/4,3*SQRT(COUNT(H15:H1064))),0)</f>
        <v>97</v>
      </c>
    </row>
    <row r="22" spans="2:15" x14ac:dyDescent="0.25">
      <c r="B22" s="1">
        <v>42023</v>
      </c>
      <c r="C22">
        <f>ASURB.MX!H12</f>
        <v>3.8747663609197129E-3</v>
      </c>
      <c r="E22">
        <f>'Ejercicio 2'!G25</f>
        <v>1.6373573363342493E-4</v>
      </c>
      <c r="F22">
        <f>'Ejercicio 3'!D24</f>
        <v>3.8467317107423359E-4</v>
      </c>
      <c r="G22">
        <f>'Ejercicio 3'!R24</f>
        <v>3.9826564060028459E-4</v>
      </c>
      <c r="H22">
        <f>'Ejercicio 3'!AF24</f>
        <v>3.7066957871629283E-4</v>
      </c>
      <c r="J22" s="45" t="s">
        <v>73</v>
      </c>
      <c r="K22" s="46">
        <f>Q_LB(C43:C1064,D43:D1064)</f>
        <v>118.24334369541396</v>
      </c>
      <c r="L22" s="47">
        <f>Q_LB(C13:C1064,E13:E1064)</f>
        <v>108.56214733397888</v>
      </c>
      <c r="M22" s="46">
        <f>Q_LB($C$14:$C$1064,F14:F1064)</f>
        <v>101.48146547155947</v>
      </c>
      <c r="N22" s="48">
        <f>Q_LB(C15:C1064,G15:G1064)</f>
        <v>103.48901147587065</v>
      </c>
      <c r="O22" s="48">
        <f>Q_LB(C15:C1064,H15:H1064)</f>
        <v>104.46201364857902</v>
      </c>
    </row>
    <row r="23" spans="2:15" x14ac:dyDescent="0.25">
      <c r="B23" s="1">
        <v>42024</v>
      </c>
      <c r="C23">
        <f>ASURB.MX!H13</f>
        <v>2.8918420336194382E-2</v>
      </c>
      <c r="E23">
        <f>'Ejercicio 2'!G26</f>
        <v>1.9503128844344943E-4</v>
      </c>
      <c r="F23">
        <f>'Ejercicio 3'!D25</f>
        <v>3.0630015744504725E-4</v>
      </c>
      <c r="G23">
        <f>'Ejercicio 3'!R25</f>
        <v>2.2469191417111864E-4</v>
      </c>
      <c r="H23">
        <f>'Ejercicio 3'!AF25</f>
        <v>3.0964921493720486E-4</v>
      </c>
      <c r="J23" s="49" t="s">
        <v>74</v>
      </c>
      <c r="K23" s="50">
        <f>1-_xlfn.CHISQ.DIST(K22,K21,TRUE)</f>
        <v>6.1412667445855496E-2</v>
      </c>
      <c r="L23" s="51">
        <f t="shared" ref="L23:O23" si="0">1-_xlfn.CHISQ.DIST(L22,L21,TRUE)</f>
        <v>0.19858674803276932</v>
      </c>
      <c r="M23" s="50">
        <f t="shared" si="0"/>
        <v>0.35769344952197957</v>
      </c>
      <c r="N23" s="52">
        <f t="shared" si="0"/>
        <v>0.30730318237176224</v>
      </c>
      <c r="O23" s="52">
        <f t="shared" si="0"/>
        <v>0.28427876816389597</v>
      </c>
    </row>
    <row r="24" spans="2:15" x14ac:dyDescent="0.25">
      <c r="B24" s="1">
        <v>42025</v>
      </c>
      <c r="C24">
        <f>ASURB.MX!H14</f>
        <v>1.0068366615534107E-2</v>
      </c>
      <c r="E24">
        <f>'Ejercicio 2'!G27</f>
        <v>1.9067300158525207E-4</v>
      </c>
      <c r="F24">
        <f>'Ejercicio 3'!D26</f>
        <v>3.5380769551343941E-4</v>
      </c>
      <c r="G24">
        <f>'Ejercicio 3'!R26</f>
        <v>4.0624877434227086E-4</v>
      </c>
      <c r="H24">
        <f>'Ejercicio 3'!AF26</f>
        <v>3.4992305447671299E-4</v>
      </c>
      <c r="J24" s="49" t="s">
        <v>75</v>
      </c>
      <c r="K24" s="46">
        <f>1-K23</f>
        <v>0.9385873325541445</v>
      </c>
      <c r="L24" s="47">
        <f>1-L23</f>
        <v>0.80141325196723068</v>
      </c>
      <c r="M24" s="46">
        <f>1-M23</f>
        <v>0.64230655047802043</v>
      </c>
      <c r="N24" s="48">
        <f>1-N23</f>
        <v>0.69269681762823776</v>
      </c>
      <c r="O24" s="48">
        <f>1-O23</f>
        <v>0.71572123183610403</v>
      </c>
    </row>
    <row r="25" spans="2:15" ht="17.25" x14ac:dyDescent="0.25">
      <c r="B25" s="1">
        <v>42026</v>
      </c>
      <c r="C25">
        <f>ASURB.MX!H15</f>
        <v>-1.9360374272848029E-3</v>
      </c>
      <c r="E25">
        <f>'Ejercicio 2'!G28</f>
        <v>1.8197475289833895E-4</v>
      </c>
      <c r="F25">
        <f>'Ejercicio 3'!D27</f>
        <v>2.9629339014340818E-4</v>
      </c>
      <c r="G25">
        <f>'Ejercicio 3'!R27</f>
        <v>2.2368163515184536E-4</v>
      </c>
      <c r="H25">
        <f>'Ejercicio 3'!AF27</f>
        <v>3.0345190484851333E-4</v>
      </c>
      <c r="J25" s="49" t="s">
        <v>76</v>
      </c>
      <c r="K25" s="46">
        <f>_xlfn.CHISQ.INV.RT(K23,K21)</f>
        <v>118.24334369541397</v>
      </c>
      <c r="L25" s="47">
        <f>_xlfn.CHISQ.INV.RT(L23,L21)</f>
        <v>108.56214733397888</v>
      </c>
      <c r="M25" s="46">
        <f>_xlfn.CHISQ.INV.RT(M23,M21)</f>
        <v>101.48146547155947</v>
      </c>
      <c r="N25" s="48">
        <f>_xlfn.CHISQ.INV.RT(N23,N21)</f>
        <v>103.48901147587065</v>
      </c>
      <c r="O25" s="48">
        <f>_xlfn.CHISQ.INV.RT(O23,O21)</f>
        <v>104.46201364857902</v>
      </c>
    </row>
    <row r="26" spans="2:15" ht="45.75" thickBot="1" x14ac:dyDescent="0.3">
      <c r="B26" s="1">
        <v>42027</v>
      </c>
      <c r="C26">
        <f>ASURB.MX!H16</f>
        <v>-2.3325912747106509E-2</v>
      </c>
      <c r="E26">
        <f>'Ejercicio 2'!G29</f>
        <v>1.9882559617215238E-4</v>
      </c>
      <c r="F26">
        <f>'Ejercicio 3'!D28</f>
        <v>2.463303475479563E-4</v>
      </c>
      <c r="G26">
        <f>'Ejercicio 3'!R28</f>
        <v>2.9294172120586121E-4</v>
      </c>
      <c r="H26">
        <f>'Ejercicio 3'!AF28</f>
        <v>2.5955311875258452E-4</v>
      </c>
      <c r="J26" s="53" t="s">
        <v>77</v>
      </c>
      <c r="K26" s="54" t="str">
        <f>CONCATENATE("p=",ROUND(K23,2), " representa el nivel donde Q y X son iguales")</f>
        <v>p=0.06 representa el nivel donde Q y X son iguales</v>
      </c>
      <c r="L26" s="55" t="str">
        <f t="shared" ref="L26:O26" si="1">CONCATENATE("p=",ROUND(L23,2), " representa el nivel donde Q y X son iguales")</f>
        <v>p=0.2 representa el nivel donde Q y X son iguales</v>
      </c>
      <c r="M26" s="54" t="str">
        <f t="shared" si="1"/>
        <v>p=0.36 representa el nivel donde Q y X son iguales</v>
      </c>
      <c r="N26" s="56" t="str">
        <f t="shared" si="1"/>
        <v>p=0.31 representa el nivel donde Q y X son iguales</v>
      </c>
      <c r="O26" s="56" t="str">
        <f t="shared" si="1"/>
        <v>p=0.28 representa el nivel donde Q y X son iguales</v>
      </c>
    </row>
    <row r="27" spans="2:15" x14ac:dyDescent="0.25">
      <c r="B27" s="1">
        <v>42030</v>
      </c>
      <c r="C27">
        <f>ASURB.MX!H17</f>
        <v>3.3509882548592385E-2</v>
      </c>
      <c r="E27">
        <f>'Ejercicio 2'!G30</f>
        <v>2.4182650898292601E-4</v>
      </c>
      <c r="F27">
        <f>'Ejercicio 3'!D29</f>
        <v>2.7865068751284139E-4</v>
      </c>
      <c r="G27">
        <f>'Ejercicio 3'!R29</f>
        <v>2.7579088209006748E-4</v>
      </c>
      <c r="H27">
        <f>'Ejercicio 3'!AF29</f>
        <v>2.8332110132501235E-4</v>
      </c>
    </row>
    <row r="28" spans="2:15" x14ac:dyDescent="0.25">
      <c r="B28" s="1">
        <v>42031</v>
      </c>
      <c r="C28">
        <f>ASURB.MX!H18</f>
        <v>1.3761823931999046E-3</v>
      </c>
      <c r="E28">
        <f>'Ejercicio 2'!G31</f>
        <v>2.3066162271989017E-4</v>
      </c>
      <c r="F28">
        <f>'Ejercicio 3'!D30</f>
        <v>3.7019275499425297E-4</v>
      </c>
      <c r="G28">
        <f>'Ejercicio 3'!R30</f>
        <v>3.9378048375522483E-4</v>
      </c>
      <c r="H28">
        <f>'Ejercicio 3'!AF30</f>
        <v>3.6031709377201595E-4</v>
      </c>
    </row>
    <row r="29" spans="2:15" ht="15.75" thickBot="1" x14ac:dyDescent="0.3">
      <c r="B29" s="1">
        <v>42032</v>
      </c>
      <c r="C29">
        <f>ASURB.MX!H19</f>
        <v>-1.5094343165840424E-2</v>
      </c>
      <c r="E29">
        <f>'Ejercicio 2'!G32</f>
        <v>2.3053028552929447E-4</v>
      </c>
      <c r="F29">
        <f>'Ejercicio 3'!D31</f>
        <v>2.9510891041223088E-4</v>
      </c>
      <c r="G29">
        <f>'Ejercicio 3'!R31</f>
        <v>2.3639375932499253E-4</v>
      </c>
      <c r="H29">
        <f>'Ejercicio 3'!AF31</f>
        <v>3.0075957839637582E-4</v>
      </c>
    </row>
    <row r="30" spans="2:15" x14ac:dyDescent="0.25">
      <c r="B30" s="1">
        <v>42033</v>
      </c>
      <c r="C30">
        <f>ASURB.MX!H20</f>
        <v>-2.9963979244462696E-3</v>
      </c>
      <c r="E30">
        <f>'Ejercicio 2'!G33</f>
        <v>2.2022071826816196E-4</v>
      </c>
      <c r="F30">
        <f>'Ejercicio 3'!D32</f>
        <v>2.7268846177362996E-4</v>
      </c>
      <c r="G30">
        <f>'Ejercicio 3'!R32</f>
        <v>3.1889986298712792E-4</v>
      </c>
      <c r="H30">
        <f>'Ejercicio 3'!AF32</f>
        <v>2.8070356506482293E-4</v>
      </c>
      <c r="J30" s="57" t="s">
        <v>74</v>
      </c>
      <c r="K30" s="58">
        <v>0.05</v>
      </c>
      <c r="L30" s="59">
        <f>K30</f>
        <v>0.05</v>
      </c>
      <c r="M30" s="59">
        <f t="shared" ref="M30:O30" si="2">L30</f>
        <v>0.05</v>
      </c>
      <c r="N30" s="59">
        <f t="shared" si="2"/>
        <v>0.05</v>
      </c>
      <c r="O30" s="60">
        <f t="shared" si="2"/>
        <v>0.05</v>
      </c>
    </row>
    <row r="31" spans="2:15" x14ac:dyDescent="0.25">
      <c r="B31" s="1">
        <v>42034</v>
      </c>
      <c r="C31">
        <f>ASURB.MX!H21</f>
        <v>-2.0004834623107762E-2</v>
      </c>
      <c r="E31">
        <f>'Ejercicio 2'!G34</f>
        <v>2.2859546332151243E-4</v>
      </c>
      <c r="F31">
        <f>'Ejercicio 3'!D33</f>
        <v>2.3131127277388816E-4</v>
      </c>
      <c r="G31">
        <f>'Ejercicio 3'!R33</f>
        <v>2.0940790315677961E-4</v>
      </c>
      <c r="H31">
        <f>'Ejercicio 3'!AF33</f>
        <v>2.435317758320618E-4</v>
      </c>
      <c r="J31" s="61" t="s">
        <v>75</v>
      </c>
      <c r="K31" s="62">
        <f>1-K30</f>
        <v>0.95</v>
      </c>
      <c r="L31" s="63">
        <f t="shared" ref="L31:O31" si="3">1-L30</f>
        <v>0.95</v>
      </c>
      <c r="M31" s="63">
        <f t="shared" si="3"/>
        <v>0.95</v>
      </c>
      <c r="N31" s="63">
        <f t="shared" si="3"/>
        <v>0.95</v>
      </c>
      <c r="O31" s="64">
        <f t="shared" si="3"/>
        <v>0.95</v>
      </c>
    </row>
    <row r="32" spans="2:15" ht="17.25" x14ac:dyDescent="0.25">
      <c r="B32" s="1">
        <v>42038</v>
      </c>
      <c r="C32">
        <f>ASURB.MX!H22</f>
        <v>-1.7864422538448301E-2</v>
      </c>
      <c r="E32">
        <f>'Ejercicio 2'!G35</f>
        <v>2.3280869839311917E-4</v>
      </c>
      <c r="F32">
        <f>'Ejercicio 3'!D34</f>
        <v>2.5126062427810615E-4</v>
      </c>
      <c r="G32">
        <f>'Ejercicio 3'!R34</f>
        <v>3.0008583052035394E-4</v>
      </c>
      <c r="H32">
        <f>'Ejercicio 3'!AF34</f>
        <v>2.5681673704648828E-4</v>
      </c>
      <c r="J32" s="65" t="s">
        <v>76</v>
      </c>
      <c r="K32" s="66">
        <f>_xlfn.CHISQ.INV.RT(K30,K21)</f>
        <v>119.87093929856714</v>
      </c>
      <c r="L32" s="67">
        <f t="shared" ref="L32:O32" si="4">_xlfn.CHISQ.INV.RT(L30,L21)</f>
        <v>120.98964369660958</v>
      </c>
      <c r="M32" s="67">
        <f t="shared" si="4"/>
        <v>120.98964369660958</v>
      </c>
      <c r="N32" s="67">
        <f t="shared" si="4"/>
        <v>120.98964369660958</v>
      </c>
      <c r="O32" s="68">
        <f t="shared" si="4"/>
        <v>120.98964369660958</v>
      </c>
    </row>
    <row r="33" spans="2:17" ht="57" thickBot="1" x14ac:dyDescent="0.3">
      <c r="B33" s="1">
        <v>42039</v>
      </c>
      <c r="C33">
        <f>ASURB.MX!H23</f>
        <v>7.4522979904080265E-3</v>
      </c>
      <c r="E33">
        <f>'Ejercicio 2'!G36</f>
        <v>2.245596278719071E-4</v>
      </c>
      <c r="F33">
        <f>'Ejercicio 3'!D35</f>
        <v>2.5467109761720386E-4</v>
      </c>
      <c r="G33">
        <f>'Ejercicio 3'!R35</f>
        <v>2.3686549610519312E-4</v>
      </c>
      <c r="H33">
        <f>'Ejercicio 3'!AF35</f>
        <v>2.581288829194983E-4</v>
      </c>
      <c r="J33" s="69" t="s">
        <v>77</v>
      </c>
      <c r="K33" s="70" t="str">
        <f>IF(K22&gt;K32, "Se rechaza Ho. Hay autocorrelación", "No se rechaza Ho. Ausencia de Autocorrelación")</f>
        <v>No se rechaza Ho. Ausencia de Autocorrelación</v>
      </c>
      <c r="L33" s="71" t="str">
        <f t="shared" ref="L33:O33" si="5">IF(L22&gt;L32, "Se rechaza Ho. Hay autocorrelación", "No se rechaza Ho. Ausencia de Autocorrelación")</f>
        <v>No se rechaza Ho. Ausencia de Autocorrelación</v>
      </c>
      <c r="M33" s="71" t="str">
        <f t="shared" si="5"/>
        <v>No se rechaza Ho. Ausencia de Autocorrelación</v>
      </c>
      <c r="N33" s="71" t="str">
        <f t="shared" si="5"/>
        <v>No se rechaza Ho. Ausencia de Autocorrelación</v>
      </c>
      <c r="O33" s="72" t="str">
        <f t="shared" si="5"/>
        <v>No se rechaza Ho. Ausencia de Autocorrelación</v>
      </c>
    </row>
    <row r="34" spans="2:17" ht="15.75" thickBot="1" x14ac:dyDescent="0.3">
      <c r="B34" s="1">
        <v>42040</v>
      </c>
      <c r="C34">
        <f>ASURB.MX!H24</f>
        <v>2.1631691080758841E-3</v>
      </c>
      <c r="E34">
        <f>'Ejercicio 2'!G37</f>
        <v>2.1432784391108543E-4</v>
      </c>
      <c r="F34">
        <f>'Ejercicio 3'!D36</f>
        <v>2.2500332516842527E-4</v>
      </c>
      <c r="G34">
        <f>'Ejercicio 3'!R36</f>
        <v>2.4355084232058853E-4</v>
      </c>
      <c r="H34">
        <f>'Ejercicio 3'!AF36</f>
        <v>2.3189902213870258E-4</v>
      </c>
    </row>
    <row r="35" spans="2:17" x14ac:dyDescent="0.25">
      <c r="B35" s="1">
        <v>42041</v>
      </c>
      <c r="C35">
        <f>ASURB.MX!H25</f>
        <v>2.735313769927376E-2</v>
      </c>
      <c r="E35">
        <f>'Ejercicio 2'!G38</f>
        <v>2.3917046941328719E-4</v>
      </c>
      <c r="F35">
        <f>'Ejercicio 3'!D37</f>
        <v>1.9917019206518432E-4</v>
      </c>
      <c r="G35">
        <f>'Ejercicio 3'!R37</f>
        <v>2.0249963593816929E-4</v>
      </c>
      <c r="H35">
        <f>'Ejercicio 3'!AF37</f>
        <v>2.0755883885403798E-4</v>
      </c>
      <c r="J35" s="57" t="s">
        <v>74</v>
      </c>
      <c r="K35" s="58">
        <v>0.01</v>
      </c>
      <c r="L35" s="59">
        <f>K35</f>
        <v>0.01</v>
      </c>
      <c r="M35" s="59">
        <f t="shared" ref="M35:O35" si="6">L35</f>
        <v>0.01</v>
      </c>
      <c r="N35" s="59">
        <f t="shared" si="6"/>
        <v>0.01</v>
      </c>
      <c r="O35" s="60">
        <f t="shared" si="6"/>
        <v>0.01</v>
      </c>
    </row>
    <row r="36" spans="2:17" x14ac:dyDescent="0.25">
      <c r="B36" s="1">
        <v>42044</v>
      </c>
      <c r="C36">
        <f>ASURB.MX!H26</f>
        <v>-9.5063884928220359E-3</v>
      </c>
      <c r="E36">
        <f>'Ejercicio 2'!G39</f>
        <v>2.3224634062139082E-4</v>
      </c>
      <c r="F36">
        <f>'Ejercicio 3'!D38</f>
        <v>2.7210007077678629E-4</v>
      </c>
      <c r="G36">
        <f>'Ejercicio 3'!R38</f>
        <v>3.0756885719086487E-4</v>
      </c>
      <c r="H36">
        <f>'Ejercicio 3'!AF38</f>
        <v>2.6651778049834545E-4</v>
      </c>
      <c r="J36" s="61" t="s">
        <v>75</v>
      </c>
      <c r="K36" s="62">
        <f>1-K35</f>
        <v>0.99</v>
      </c>
      <c r="L36" s="63">
        <f t="shared" ref="L36:O36" si="7">1-L35</f>
        <v>0.99</v>
      </c>
      <c r="M36" s="63">
        <f t="shared" si="7"/>
        <v>0.99</v>
      </c>
      <c r="N36" s="63">
        <f t="shared" si="7"/>
        <v>0.99</v>
      </c>
      <c r="O36" s="64">
        <f t="shared" si="7"/>
        <v>0.99</v>
      </c>
    </row>
    <row r="37" spans="2:17" ht="57" customHeight="1" x14ac:dyDescent="0.25">
      <c r="B37" s="1">
        <v>42045</v>
      </c>
      <c r="C37">
        <f>ASURB.MX!H27</f>
        <v>-4.0004703604018315E-3</v>
      </c>
      <c r="E37">
        <f>'Ejercicio 2'!G40</f>
        <v>2.2218383360388404E-4</v>
      </c>
      <c r="F37">
        <f>'Ejercicio 3'!D39</f>
        <v>2.4078003035993598E-4</v>
      </c>
      <c r="G37">
        <f>'Ejercicio 3'!R39</f>
        <v>2.014458903849876E-4</v>
      </c>
      <c r="H37">
        <f>'Ejercicio 3'!AF39</f>
        <v>2.4159860913383938E-4</v>
      </c>
      <c r="J37" s="65" t="s">
        <v>76</v>
      </c>
      <c r="K37" s="66">
        <f>_xlfn.CHISQ.INV.RT(K35,K21)</f>
        <v>131.14121666705199</v>
      </c>
      <c r="L37" s="67">
        <f t="shared" ref="L37:O37" si="8">_xlfn.CHISQ.INV.RT(L35,L21)</f>
        <v>132.30887667181261</v>
      </c>
      <c r="M37" s="67">
        <f t="shared" si="8"/>
        <v>132.30887667181261</v>
      </c>
      <c r="N37" s="67">
        <f t="shared" si="8"/>
        <v>132.30887667181261</v>
      </c>
      <c r="O37" s="68">
        <f t="shared" si="8"/>
        <v>132.30887667181261</v>
      </c>
    </row>
    <row r="38" spans="2:17" ht="57" thickBot="1" x14ac:dyDescent="0.3">
      <c r="B38" s="1">
        <v>42046</v>
      </c>
      <c r="C38">
        <f>ASURB.MX!H28</f>
        <v>-2.0090938883873467E-2</v>
      </c>
      <c r="E38">
        <f>'Ejercicio 2'!G41</f>
        <v>2.3062788095649787E-4</v>
      </c>
      <c r="F38">
        <f>'Ejercicio 3'!D40</f>
        <v>2.1100353627211067E-4</v>
      </c>
      <c r="G38">
        <f>'Ejercicio 3'!R40</f>
        <v>2.3896291632517831E-4</v>
      </c>
      <c r="H38">
        <f>'Ejercicio 3'!AF40</f>
        <v>2.1578800066090646E-4</v>
      </c>
      <c r="J38" s="69" t="s">
        <v>77</v>
      </c>
      <c r="K38" s="70" t="str">
        <f>IF(K22&gt;K37, "Se rechaza Ho. Hay autocorrelación", "No se rechaza Ho. Ausencia de Autocorrelación")</f>
        <v>No se rechaza Ho. Ausencia de Autocorrelación</v>
      </c>
      <c r="L38" s="71" t="str">
        <f t="shared" ref="L38:O38" si="9">IF(L22&gt;L37, "Se rechaza Ho. Hay autocorrelación", "No se rechaza Ho. Ausencia de Autocorrelación")</f>
        <v>No se rechaza Ho. Ausencia de Autocorrelación</v>
      </c>
      <c r="M38" s="71" t="str">
        <f t="shared" si="9"/>
        <v>No se rechaza Ho. Ausencia de Autocorrelación</v>
      </c>
      <c r="N38" s="71" t="str">
        <f t="shared" si="9"/>
        <v>No se rechaza Ho. Ausencia de Autocorrelación</v>
      </c>
      <c r="O38" s="72" t="str">
        <f t="shared" si="9"/>
        <v>No se rechaza Ho. Ausencia de Autocorrelación</v>
      </c>
    </row>
    <row r="39" spans="2:17" x14ac:dyDescent="0.25">
      <c r="B39" s="1">
        <v>42047</v>
      </c>
      <c r="C39">
        <f>ASURB.MX!H29</f>
        <v>2.6967866847876377E-2</v>
      </c>
      <c r="E39">
        <f>'Ejercicio 2'!G42</f>
        <v>2.5373814457253937E-4</v>
      </c>
      <c r="F39">
        <f>'Ejercicio 3'!D41</f>
        <v>2.3821260678808822E-4</v>
      </c>
      <c r="G39">
        <f>'Ejercicio 3'!R41</f>
        <v>2.391409588693537E-4</v>
      </c>
      <c r="H39">
        <f>'Ejercicio 3'!AF41</f>
        <v>2.3697539280351395E-4</v>
      </c>
      <c r="K39" s="73"/>
    </row>
    <row r="40" spans="2:17" ht="15" customHeight="1" thickBot="1" x14ac:dyDescent="0.3">
      <c r="B40" s="1">
        <v>42048</v>
      </c>
      <c r="C40">
        <f>ASURB.MX!H30</f>
        <v>-6.4711278527374667E-3</v>
      </c>
      <c r="E40">
        <f>'Ejercicio 2'!G43</f>
        <v>2.4387945062038916E-4</v>
      </c>
      <c r="F40">
        <f>'Ejercicio 3'!D42</f>
        <v>2.9545437428250072E-4</v>
      </c>
      <c r="G40">
        <f>'Ejercicio 3'!R42</f>
        <v>3.0530242089309249E-4</v>
      </c>
      <c r="H40">
        <f>'Ejercicio 3'!AF42</f>
        <v>2.8577461901669866E-4</v>
      </c>
      <c r="K40" s="74"/>
      <c r="L40" s="74"/>
      <c r="M40" s="74"/>
      <c r="N40" s="74"/>
    </row>
    <row r="41" spans="2:17" ht="15" customHeight="1" x14ac:dyDescent="0.25">
      <c r="B41" s="1">
        <v>42051</v>
      </c>
      <c r="C41">
        <f>ASURB.MX!H31</f>
        <v>-4.1677569159322839E-3</v>
      </c>
      <c r="E41">
        <f>'Ejercicio 2'!G44</f>
        <v>2.3333920006885541E-4</v>
      </c>
      <c r="F41">
        <f>'Ejercicio 3'!D43</f>
        <v>2.5039224494948425E-4</v>
      </c>
      <c r="G41">
        <f>'Ejercicio 3'!R43</f>
        <v>2.1436718462597844E-4</v>
      </c>
      <c r="H41">
        <f>'Ejercicio 3'!AF43</f>
        <v>2.5061615950290437E-4</v>
      </c>
      <c r="J41" s="74"/>
      <c r="K41" s="321" t="s">
        <v>78</v>
      </c>
      <c r="L41" s="322"/>
      <c r="M41" s="322"/>
      <c r="N41" s="322"/>
      <c r="O41" s="322"/>
      <c r="P41" s="322"/>
      <c r="Q41" s="323"/>
    </row>
    <row r="42" spans="2:17" x14ac:dyDescent="0.25">
      <c r="B42" s="1">
        <v>42052</v>
      </c>
      <c r="C42">
        <f>ASURB.MX!H32</f>
        <v>1.4110077327562674E-2</v>
      </c>
      <c r="E42">
        <f>'Ejercicio 2'!G45</f>
        <v>2.3174566686910909E-4</v>
      </c>
      <c r="F42">
        <f>'Ejercicio 3'!D44</f>
        <v>2.1754297451163812E-4</v>
      </c>
      <c r="G42">
        <f>'Ejercicio 3'!R44</f>
        <v>2.3904546413121733E-4</v>
      </c>
      <c r="H42">
        <f>'Ejercicio 3'!AF44</f>
        <v>2.224936723894527E-4</v>
      </c>
      <c r="J42" s="74"/>
      <c r="K42" s="324"/>
      <c r="L42" s="325"/>
      <c r="M42" s="325"/>
      <c r="N42" s="325"/>
      <c r="O42" s="325"/>
      <c r="P42" s="325"/>
      <c r="Q42" s="326"/>
    </row>
    <row r="43" spans="2:17" x14ac:dyDescent="0.25">
      <c r="B43" s="1">
        <v>42053</v>
      </c>
      <c r="C43">
        <f>ASURB.MX!H33</f>
        <v>-1.4619470976401238E-2</v>
      </c>
      <c r="D43">
        <f>'Ejercicio 2'!D46</f>
        <v>3.2894383088196918E-4</v>
      </c>
      <c r="E43">
        <f>'Ejercicio 2'!G46</f>
        <v>2.3090728653319431E-4</v>
      </c>
      <c r="F43">
        <f>'Ejercicio 3'!D45</f>
        <v>2.1777216016846034E-4</v>
      </c>
      <c r="G43">
        <f>'Ejercicio 3'!R45</f>
        <v>2.1730265038236439E-4</v>
      </c>
      <c r="H43">
        <f>'Ejercicio 3'!AF45</f>
        <v>2.2076174606333924E-4</v>
      </c>
      <c r="J43" s="74"/>
      <c r="K43" s="324"/>
      <c r="L43" s="325"/>
      <c r="M43" s="325"/>
      <c r="N43" s="325"/>
      <c r="O43" s="325"/>
      <c r="P43" s="325"/>
      <c r="Q43" s="326"/>
    </row>
    <row r="44" spans="2:17" x14ac:dyDescent="0.25">
      <c r="B44" s="1">
        <v>42054</v>
      </c>
      <c r="C44">
        <f>ASURB.MX!H34</f>
        <v>1.1349893098438434E-2</v>
      </c>
      <c r="D44">
        <f>'Ejercicio 2'!D47</f>
        <v>3.3668126449026657E-4</v>
      </c>
      <c r="E44">
        <f>'Ejercicio 2'!G47</f>
        <v>2.2615681920668646E-4</v>
      </c>
      <c r="F44">
        <f>'Ejercicio 3'!D46</f>
        <v>2.1969679154028711E-4</v>
      </c>
      <c r="G44">
        <f>'Ejercicio 3'!R46</f>
        <v>2.3092497584306767E-4</v>
      </c>
      <c r="H44">
        <f>'Ejercicio 3'!AF46</f>
        <v>2.21010176810934E-4</v>
      </c>
      <c r="J44" s="74"/>
      <c r="K44" s="324"/>
      <c r="L44" s="325"/>
      <c r="M44" s="325"/>
      <c r="N44" s="325"/>
      <c r="O44" s="325"/>
      <c r="P44" s="325"/>
      <c r="Q44" s="326"/>
    </row>
    <row r="45" spans="2:17" x14ac:dyDescent="0.25">
      <c r="B45" s="1">
        <v>42055</v>
      </c>
      <c r="C45">
        <f>ASURB.MX!H35</f>
        <v>4.0726578747895233E-3</v>
      </c>
      <c r="D45">
        <f>'Ejercicio 2'!D48</f>
        <v>3.3502428392410987E-4</v>
      </c>
      <c r="E45">
        <f>'Ejercicio 2'!G48</f>
        <v>2.1640479715993304E-4</v>
      </c>
      <c r="F45">
        <f>'Ejercicio 3'!D47</f>
        <v>2.106882400457212E-4</v>
      </c>
      <c r="G45">
        <f>'Ejercicio 3'!R47</f>
        <v>2.0827137795587721E-4</v>
      </c>
      <c r="H45">
        <f>'Ejercicio 3'!AF47</f>
        <v>2.1243440120863604E-4</v>
      </c>
      <c r="K45" s="324"/>
      <c r="L45" s="325"/>
      <c r="M45" s="325"/>
      <c r="N45" s="325"/>
      <c r="O45" s="325"/>
      <c r="P45" s="325"/>
      <c r="Q45" s="326"/>
    </row>
    <row r="46" spans="2:17" x14ac:dyDescent="0.25">
      <c r="B46" s="1">
        <v>42058</v>
      </c>
      <c r="C46">
        <f>ASURB.MX!H36</f>
        <v>1.3110589568769695E-2</v>
      </c>
      <c r="D46">
        <f>'Ejercicio 2'!D49</f>
        <v>3.2847158151353263E-4</v>
      </c>
      <c r="E46">
        <f>'Ejercicio 2'!G49</f>
        <v>2.1433325774280836E-4</v>
      </c>
      <c r="F46">
        <f>'Ejercicio 3'!D48</f>
        <v>1.9112005369397903E-4</v>
      </c>
      <c r="G46">
        <f>'Ejercicio 3'!R48</f>
        <v>1.9787332892457309E-4</v>
      </c>
      <c r="H46">
        <f>'Ejercicio 3'!AF48</f>
        <v>1.9461664017728065E-4</v>
      </c>
      <c r="K46" s="324"/>
      <c r="L46" s="325"/>
      <c r="M46" s="325"/>
      <c r="N46" s="325"/>
      <c r="O46" s="325"/>
      <c r="P46" s="325"/>
      <c r="Q46" s="326"/>
    </row>
    <row r="47" spans="2:17" x14ac:dyDescent="0.25">
      <c r="B47" s="1">
        <v>42059</v>
      </c>
      <c r="C47">
        <f>ASURB.MX!H37</f>
        <v>3.1151609362762575E-3</v>
      </c>
      <c r="D47">
        <f>'Ejercicio 2'!D50</f>
        <v>3.1919747354594628E-4</v>
      </c>
      <c r="E47">
        <f>'Ejercicio 2'!G50</f>
        <v>2.0481116882373949E-4</v>
      </c>
      <c r="F47">
        <f>'Ejercicio 3'!D49</f>
        <v>1.9695546048221308E-4</v>
      </c>
      <c r="G47">
        <f>'Ejercicio 3'!R49</f>
        <v>2.0655516395127774E-4</v>
      </c>
      <c r="H47">
        <f>'Ejercicio 3'!AF49</f>
        <v>1.9766152044607029E-4</v>
      </c>
      <c r="K47" s="324"/>
      <c r="L47" s="325"/>
      <c r="M47" s="325"/>
      <c r="N47" s="325"/>
      <c r="O47" s="325"/>
      <c r="P47" s="325"/>
      <c r="Q47" s="326"/>
    </row>
    <row r="48" spans="2:17" x14ac:dyDescent="0.25">
      <c r="B48" s="1">
        <v>42060</v>
      </c>
      <c r="C48">
        <f>ASURB.MX!H38</f>
        <v>-1.9747750389732674E-4</v>
      </c>
      <c r="D48">
        <f>'Ejercicio 2'!D51</f>
        <v>3.190821848713037E-4</v>
      </c>
      <c r="E48">
        <f>'Ejercicio 2'!G51</f>
        <v>1.9528241904671258E-4</v>
      </c>
      <c r="F48">
        <f>'Ejercicio 3'!D50</f>
        <v>1.8118011638866056E-4</v>
      </c>
      <c r="G48">
        <f>'Ejercicio 3'!R50</f>
        <v>1.7874102117470666E-4</v>
      </c>
      <c r="H48">
        <f>'Ejercicio 3'!AF50</f>
        <v>1.8315225238562993E-4</v>
      </c>
      <c r="K48" s="324"/>
      <c r="L48" s="325"/>
      <c r="M48" s="325"/>
      <c r="N48" s="325"/>
      <c r="O48" s="325"/>
      <c r="P48" s="325"/>
      <c r="Q48" s="326"/>
    </row>
    <row r="49" spans="2:17" x14ac:dyDescent="0.25">
      <c r="B49" s="1">
        <v>42061</v>
      </c>
      <c r="C49">
        <f>ASURB.MX!H39</f>
        <v>2.5151858142956531E-3</v>
      </c>
      <c r="D49">
        <f>'Ejercicio 2'!D52</f>
        <v>2.979120522846999E-4</v>
      </c>
      <c r="E49">
        <f>'Ejercicio 2'!G52</f>
        <v>1.8648963777436538E-4</v>
      </c>
      <c r="F49">
        <f>'Ejercicio 3'!D51</f>
        <v>1.6954865319163221E-4</v>
      </c>
      <c r="G49">
        <f>'Ejercicio 3'!R51</f>
        <v>1.7968625435896344E-4</v>
      </c>
      <c r="H49">
        <f>'Ejercicio 3'!AF51</f>
        <v>1.715927723750195E-4</v>
      </c>
      <c r="K49" s="324"/>
      <c r="L49" s="325"/>
      <c r="M49" s="325"/>
      <c r="N49" s="325"/>
      <c r="O49" s="325"/>
      <c r="P49" s="325"/>
      <c r="Q49" s="326"/>
    </row>
    <row r="50" spans="2:17" ht="15.75" thickBot="1" x14ac:dyDescent="0.3">
      <c r="B50" s="1">
        <v>42062</v>
      </c>
      <c r="C50">
        <f>ASURB.MX!H40</f>
        <v>9.851814042170429E-3</v>
      </c>
      <c r="D50">
        <f>'Ejercicio 2'!D53</f>
        <v>2.6497213561365218E-4</v>
      </c>
      <c r="E50">
        <f>'Ejercicio 2'!G53</f>
        <v>1.8232808883791992E-4</v>
      </c>
      <c r="F50">
        <f>'Ejercicio 3'!D52</f>
        <v>1.6259729748047624E-4</v>
      </c>
      <c r="G50">
        <f>'Ejercicio 3'!R52</f>
        <v>1.6549948769032147E-4</v>
      </c>
      <c r="H50">
        <f>'Ejercicio 3'!AF52</f>
        <v>1.6382589674455585E-4</v>
      </c>
      <c r="K50" s="327"/>
      <c r="L50" s="328"/>
      <c r="M50" s="328"/>
      <c r="N50" s="328"/>
      <c r="O50" s="328"/>
      <c r="P50" s="328"/>
      <c r="Q50" s="329"/>
    </row>
    <row r="51" spans="2:17" x14ac:dyDescent="0.25">
      <c r="B51" s="1">
        <v>42065</v>
      </c>
      <c r="C51">
        <f>ASURB.MX!H41</f>
        <v>-1.4642625505808637E-3</v>
      </c>
      <c r="D51">
        <f>'Ejercicio 2'!D54</f>
        <v>2.5602749099554943E-4</v>
      </c>
      <c r="E51">
        <f>'Ejercicio 2'!G54</f>
        <v>1.7394350969087026E-4</v>
      </c>
      <c r="F51">
        <f>'Ejercicio 3'!D53</f>
        <v>1.689779451357764E-4</v>
      </c>
      <c r="G51">
        <f>'Ejercicio 3'!R53</f>
        <v>1.775929755267287E-4</v>
      </c>
      <c r="H51">
        <f>'Ejercicio 3'!AF53</f>
        <v>1.6752881299823241E-4</v>
      </c>
    </row>
    <row r="52" spans="2:17" x14ac:dyDescent="0.25">
      <c r="B52" s="1">
        <v>42066</v>
      </c>
      <c r="C52">
        <f>ASURB.MX!H42</f>
        <v>-4.5039003270292647E-3</v>
      </c>
      <c r="D52">
        <f>'Ejercicio 2'!D55</f>
        <v>2.2135831376750431E-4</v>
      </c>
      <c r="E52">
        <f>'Ejercicio 2'!G55</f>
        <v>1.667932589822687E-4</v>
      </c>
      <c r="F52">
        <f>'Ejercicio 3'!D54</f>
        <v>1.6171229083823913E-4</v>
      </c>
      <c r="G52">
        <f>'Ejercicio 3'!R54</f>
        <v>1.575109177838976E-4</v>
      </c>
      <c r="H52">
        <f>'Ejercicio 3'!AF54</f>
        <v>1.6043604706141747E-4</v>
      </c>
    </row>
    <row r="53" spans="2:17" x14ac:dyDescent="0.25">
      <c r="B53" s="1">
        <v>42067</v>
      </c>
      <c r="C53">
        <f>ASURB.MX!H43</f>
        <v>-6.4975903567418575E-3</v>
      </c>
      <c r="D53">
        <f>'Ejercicio 2'!D56</f>
        <v>2.2257788750382256E-4</v>
      </c>
      <c r="E53">
        <f>'Ejercicio 2'!G56</f>
        <v>1.6099637760424383E-4</v>
      </c>
      <c r="F53">
        <f>'Ejercicio 3'!D55</f>
        <v>1.590917638265657E-4</v>
      </c>
      <c r="G53">
        <f>'Ejercicio 3'!R55</f>
        <v>1.6491506780122667E-4</v>
      </c>
      <c r="H53">
        <f>'Ejercicio 3'!AF55</f>
        <v>1.5714341612250575E-4</v>
      </c>
    </row>
    <row r="54" spans="2:17" x14ac:dyDescent="0.25">
      <c r="B54" s="1">
        <v>42068</v>
      </c>
      <c r="C54">
        <f>ASURB.MX!H44</f>
        <v>-1.3824165135196327E-2</v>
      </c>
      <c r="D54">
        <f>'Ejercicio 2'!D57</f>
        <v>1.9780056186340098E-4</v>
      </c>
      <c r="E54">
        <f>'Ejercicio 2'!G57</f>
        <v>1.6239755309590187E-4</v>
      </c>
      <c r="F54">
        <f>'Ejercicio 3'!D56</f>
        <v>1.600108293437015E-4</v>
      </c>
      <c r="G54">
        <f>'Ejercicio 3'!R56</f>
        <v>1.5771354211682916E-4</v>
      </c>
      <c r="H54">
        <f>'Ejercicio 3'!AF56</f>
        <v>1.5700839356020755E-4</v>
      </c>
    </row>
    <row r="55" spans="2:17" x14ac:dyDescent="0.25">
      <c r="B55" s="1">
        <v>42069</v>
      </c>
      <c r="C55">
        <f>ASURB.MX!H45</f>
        <v>1.7508884464057925E-3</v>
      </c>
      <c r="D55">
        <f>'Ejercicio 2'!D58</f>
        <v>2.0102279444138158E-4</v>
      </c>
      <c r="E55">
        <f>'Ejercicio 2'!G58</f>
        <v>1.549832926371799E-4</v>
      </c>
      <c r="F55">
        <f>'Ejercicio 3'!D57</f>
        <v>1.7865478611800802E-4</v>
      </c>
      <c r="G55">
        <f>'Ejercicio 3'!R57</f>
        <v>1.8214760157123094E-4</v>
      </c>
      <c r="H55">
        <f>'Ejercicio 3'!AF57</f>
        <v>1.7226497410900981E-4</v>
      </c>
    </row>
    <row r="56" spans="2:17" x14ac:dyDescent="0.25">
      <c r="B56" s="1">
        <v>42072</v>
      </c>
      <c r="C56">
        <f>ASURB.MX!H46</f>
        <v>-1.3942575354744E-2</v>
      </c>
      <c r="D56">
        <f>'Ejercicio 2'!D59</f>
        <v>2.0106514649692093E-4</v>
      </c>
      <c r="E56">
        <f>'Ejercicio 2'!G59</f>
        <v>1.5681727319348093E-4</v>
      </c>
      <c r="F56">
        <f>'Ejercicio 3'!D58</f>
        <v>1.6824069503427111E-4</v>
      </c>
      <c r="G56">
        <f>'Ejercicio 3'!R58</f>
        <v>1.537946458928196E-4</v>
      </c>
      <c r="H56">
        <f>'Ejercicio 3'!AF58</f>
        <v>1.6397899800014095E-4</v>
      </c>
    </row>
    <row r="57" spans="2:17" x14ac:dyDescent="0.25">
      <c r="B57" s="1">
        <v>42073</v>
      </c>
      <c r="C57">
        <f>ASURB.MX!H47</f>
        <v>-2.0294640789937793E-3</v>
      </c>
      <c r="D57">
        <f>'Ejercicio 2'!D60</f>
        <v>1.8903315539952131E-4</v>
      </c>
      <c r="E57">
        <f>'Ejercicio 2'!G60</f>
        <v>1.4971168725402874E-4</v>
      </c>
      <c r="F57">
        <f>'Ejercicio 3'!D59</f>
        <v>1.8451031723361777E-4</v>
      </c>
      <c r="G57">
        <f>'Ejercicio 3'!R59</f>
        <v>1.9166143914470799E-4</v>
      </c>
      <c r="H57">
        <f>'Ejercicio 3'!AF59</f>
        <v>1.7767863168163819E-4</v>
      </c>
    </row>
    <row r="58" spans="2:17" x14ac:dyDescent="0.25">
      <c r="B58" s="1">
        <v>42074</v>
      </c>
      <c r="C58">
        <f>ASURB.MX!H48</f>
        <v>5.0771241788511064E-4</v>
      </c>
      <c r="D58">
        <f>'Ejercicio 2'!D61</f>
        <v>1.4928437580975543E-4</v>
      </c>
      <c r="E58">
        <f>'Ejercicio 2'!G61</f>
        <v>1.4275708520793869E-4</v>
      </c>
      <c r="F58">
        <f>'Ejercicio 3'!D60</f>
        <v>1.7225109893641109E-4</v>
      </c>
      <c r="G58">
        <f>'Ejercicio 3'!R60</f>
        <v>1.5263588509789106E-4</v>
      </c>
      <c r="H58">
        <f>'Ejercicio 3'!AF60</f>
        <v>1.6802873311008045E-4</v>
      </c>
    </row>
    <row r="59" spans="2:17" x14ac:dyDescent="0.25">
      <c r="B59" s="1">
        <v>42075</v>
      </c>
      <c r="C59">
        <f>ASURB.MX!H49</f>
        <v>3.8587929411128964E-2</v>
      </c>
      <c r="D59">
        <f>'Ejercicio 2'!D62</f>
        <v>1.4916303094265941E-4</v>
      </c>
      <c r="E59">
        <f>'Ejercicio 2'!G62</f>
        <v>2.0540369099675027E-4</v>
      </c>
      <c r="F59">
        <f>'Ejercicio 3'!D61</f>
        <v>1.6365425990638483E-4</v>
      </c>
      <c r="G59">
        <f>'Ejercicio 3'!R61</f>
        <v>1.6932889789366345E-4</v>
      </c>
      <c r="H59">
        <f>'Ejercicio 3'!AF61</f>
        <v>1.6060545451758923E-4</v>
      </c>
    </row>
    <row r="60" spans="2:17" x14ac:dyDescent="0.25">
      <c r="B60" s="1">
        <v>42076</v>
      </c>
      <c r="C60">
        <f>ASURB.MX!H50</f>
        <v>-1.9232384220915881E-2</v>
      </c>
      <c r="D60">
        <f>'Ejercicio 2'!D63</f>
        <v>1.9340682381959427E-4</v>
      </c>
      <c r="E60">
        <f>'Ejercicio 2'!G63</f>
        <v>2.1305755060424192E-4</v>
      </c>
      <c r="F60">
        <f>'Ejercicio 3'!D62</f>
        <v>3.3828451423138707E-4</v>
      </c>
      <c r="G60">
        <f>'Ejercicio 3'!R62</f>
        <v>3.5975955170815629E-4</v>
      </c>
      <c r="H60">
        <f>'Ejercicio 3'!AF62</f>
        <v>3.0873791589114971E-4</v>
      </c>
    </row>
    <row r="61" spans="2:17" x14ac:dyDescent="0.25">
      <c r="B61" s="1">
        <v>42080</v>
      </c>
      <c r="C61">
        <f>ASURB.MX!H51</f>
        <v>4.2729553517220752E-3</v>
      </c>
      <c r="D61">
        <f>'Ejercicio 2'!D64</f>
        <v>2.0632249029439021E-4</v>
      </c>
      <c r="E61">
        <f>'Ejercicio 2'!G64</f>
        <v>2.039928678582419E-4</v>
      </c>
      <c r="F61">
        <f>'Ejercicio 3'!D63</f>
        <v>3.1852408999223056E-4</v>
      </c>
      <c r="G61">
        <f>'Ejercicio 3'!R63</f>
        <v>2.2738539003138602E-4</v>
      </c>
      <c r="H61">
        <f>'Ejercicio 3'!AF63</f>
        <v>3.0116088538880976E-4</v>
      </c>
    </row>
    <row r="62" spans="2:17" x14ac:dyDescent="0.25">
      <c r="B62" s="1">
        <v>42081</v>
      </c>
      <c r="C62">
        <f>ASURB.MX!H52</f>
        <v>1.3542079829415667E-2</v>
      </c>
      <c r="D62">
        <f>'Ejercicio 2'!D65</f>
        <v>1.9222416923147357E-4</v>
      </c>
      <c r="E62">
        <f>'Ejercicio 2'!G65</f>
        <v>2.0303404941760282E-4</v>
      </c>
      <c r="F62">
        <f>'Ejercicio 3'!D64</f>
        <v>2.6282922448804286E-4</v>
      </c>
      <c r="G62">
        <f>'Ejercicio 3'!R64</f>
        <v>2.6997955414443953E-4</v>
      </c>
      <c r="H62">
        <f>'Ejercicio 3'!AF64</f>
        <v>2.593816665494196E-4</v>
      </c>
    </row>
    <row r="63" spans="2:17" x14ac:dyDescent="0.25">
      <c r="B63" s="1">
        <v>42082</v>
      </c>
      <c r="C63">
        <f>ASURB.MX!H53</f>
        <v>-4.7066139991733518E-3</v>
      </c>
      <c r="D63">
        <f>'Ejercicio 2'!D66</f>
        <v>1.8433230489182793E-4</v>
      </c>
      <c r="E63">
        <f>'Ejercicio 2'!G66</f>
        <v>1.9461699878088978E-4</v>
      </c>
      <c r="F63">
        <f>'Ejercicio 3'!D65</f>
        <v>2.4589931412641731E-4</v>
      </c>
      <c r="G63">
        <f>'Ejercicio 3'!R65</f>
        <v>2.2487111571037002E-4</v>
      </c>
      <c r="H63">
        <f>'Ejercicio 3'!AF65</f>
        <v>2.459963101953694E-4</v>
      </c>
    </row>
    <row r="64" spans="2:17" x14ac:dyDescent="0.25">
      <c r="B64" s="1">
        <v>42083</v>
      </c>
      <c r="C64">
        <f>ASURB.MX!H54</f>
        <v>2.115167519427455E-2</v>
      </c>
      <c r="D64">
        <f>'Ejercicio 2'!D67</f>
        <v>1.846931793561685E-4</v>
      </c>
      <c r="E64">
        <f>'Ejercicio 2'!G67</f>
        <v>2.0637954792035828E-4</v>
      </c>
      <c r="F64">
        <f>'Ejercicio 3'!D66</f>
        <v>2.1514291446795623E-4</v>
      </c>
      <c r="G64">
        <f>'Ejercicio 3'!R66</f>
        <v>2.2138633980530993E-4</v>
      </c>
      <c r="H64">
        <f>'Ejercicio 3'!AF66</f>
        <v>2.1962360339993238E-4</v>
      </c>
    </row>
    <row r="65" spans="2:8" x14ac:dyDescent="0.25">
      <c r="B65" s="1">
        <v>42086</v>
      </c>
      <c r="C65">
        <f>ASURB.MX!H55</f>
        <v>-1.3807373255244386E-2</v>
      </c>
      <c r="D65">
        <f>'Ejercicio 2'!D68</f>
        <v>1.9744873585192467E-4</v>
      </c>
      <c r="E65">
        <f>'Ejercicio 2'!G68</f>
        <v>2.0564729838451397E-4</v>
      </c>
      <c r="F65">
        <f>'Ejercicio 3'!D67</f>
        <v>2.4625648175643578E-4</v>
      </c>
      <c r="G65">
        <f>'Ejercicio 3'!R67</f>
        <v>2.5655439239899165E-4</v>
      </c>
      <c r="H65">
        <f>'Ejercicio 3'!AF67</f>
        <v>2.4427937526533218E-4</v>
      </c>
    </row>
    <row r="66" spans="2:8" x14ac:dyDescent="0.25">
      <c r="B66" s="1">
        <v>42087</v>
      </c>
      <c r="C66">
        <f>ASURB.MX!H56</f>
        <v>3.8949911076039952E-3</v>
      </c>
      <c r="D66">
        <f>'Ejercicio 2'!D69</f>
        <v>1.826156529450319E-4</v>
      </c>
      <c r="E66">
        <f>'Ejercicio 2'!G69</f>
        <v>1.9678378243563976E-4</v>
      </c>
      <c r="F66">
        <f>'Ejercicio 3'!D68</f>
        <v>2.3578866994621527E-4</v>
      </c>
      <c r="G66">
        <f>'Ejercicio 3'!R68</f>
        <v>2.2145816405225199E-4</v>
      </c>
      <c r="H66">
        <f>'Ejercicio 3'!AF68</f>
        <v>2.3575015571856568E-4</v>
      </c>
    </row>
    <row r="67" spans="2:8" x14ac:dyDescent="0.25">
      <c r="B67" s="1">
        <v>42088</v>
      </c>
      <c r="C67">
        <f>ASURB.MX!H57</f>
        <v>-1.457751519952658E-4</v>
      </c>
      <c r="D67">
        <f>'Ejercicio 2'!D70</f>
        <v>1.790198879187118E-4</v>
      </c>
      <c r="E67">
        <f>'Ejercicio 2'!G70</f>
        <v>1.8762774858616866E-4</v>
      </c>
      <c r="F67">
        <f>'Ejercicio 3'!D69</f>
        <v>2.0759285508121738E-4</v>
      </c>
      <c r="G67">
        <f>'Ejercicio 3'!R69</f>
        <v>2.1278754494143015E-4</v>
      </c>
      <c r="H67">
        <f>'Ejercicio 3'!AF69</f>
        <v>2.114444555806773E-4</v>
      </c>
    </row>
    <row r="68" spans="2:8" x14ac:dyDescent="0.25">
      <c r="B68" s="1">
        <v>42089</v>
      </c>
      <c r="C68">
        <f>ASURB.MX!H58</f>
        <v>4.0742067820260571E-3</v>
      </c>
      <c r="D68">
        <f>'Ejercicio 2'!D71</f>
        <v>1.7810391543115898E-4</v>
      </c>
      <c r="E68">
        <f>'Ejercicio 2'!G71</f>
        <v>1.796692032177187E-4</v>
      </c>
      <c r="F68">
        <f>'Ejercicio 3'!D70</f>
        <v>1.8706097219926712E-4</v>
      </c>
      <c r="G68">
        <f>'Ejercicio 3'!R70</f>
        <v>1.9076825544048982E-4</v>
      </c>
      <c r="H68">
        <f>'Ejercicio 3'!AF70</f>
        <v>1.9218758748080082E-4</v>
      </c>
    </row>
    <row r="69" spans="2:8" x14ac:dyDescent="0.25">
      <c r="B69" s="1">
        <v>42090</v>
      </c>
      <c r="C69">
        <f>ASURB.MX!H59</f>
        <v>1.8415969502194967E-2</v>
      </c>
      <c r="D69">
        <f>'Ejercicio 2'!D72</f>
        <v>1.6169193981771651E-4</v>
      </c>
      <c r="E69">
        <f>'Ejercicio 2'!G72</f>
        <v>1.8709029416587365E-4</v>
      </c>
      <c r="F69">
        <f>'Ejercicio 3'!D71</f>
        <v>1.7545417838909017E-4</v>
      </c>
      <c r="G69">
        <f>'Ejercicio 3'!R71</f>
        <v>1.8646794942067839E-4</v>
      </c>
      <c r="H69">
        <f>'Ejercicio 3'!AF71</f>
        <v>1.7987831737233231E-4</v>
      </c>
    </row>
    <row r="70" spans="2:8" x14ac:dyDescent="0.25">
      <c r="B70" s="1">
        <v>42093</v>
      </c>
      <c r="C70">
        <f>ASURB.MX!H60</f>
        <v>-1.0797592693608627E-2</v>
      </c>
      <c r="D70">
        <f>'Ejercicio 2'!D73</f>
        <v>1.4954691370152158E-4</v>
      </c>
      <c r="E70">
        <f>'Ejercicio 2'!G73</f>
        <v>1.8380958156213336E-4</v>
      </c>
      <c r="F70">
        <f>'Ejercicio 3'!D72</f>
        <v>2.0682712219738489E-4</v>
      </c>
      <c r="G70">
        <f>'Ejercicio 3'!R72</f>
        <v>2.1964489952921415E-4</v>
      </c>
      <c r="H70">
        <f>'Ejercicio 3'!AF72</f>
        <v>2.0418158916564425E-4</v>
      </c>
    </row>
    <row r="71" spans="2:8" x14ac:dyDescent="0.25">
      <c r="B71" s="1">
        <v>42094</v>
      </c>
      <c r="C71">
        <f>ASURB.MX!H61</f>
        <v>-1.2859618964903565E-2</v>
      </c>
      <c r="D71">
        <f>'Ejercicio 2'!D74</f>
        <v>1.5268565379078549E-4</v>
      </c>
      <c r="E71">
        <f>'Ejercicio 2'!G74</f>
        <v>1.8295151542973399E-4</v>
      </c>
      <c r="F71">
        <f>'Ejercicio 3'!D73</f>
        <v>2.0067263574143236E-4</v>
      </c>
      <c r="G71">
        <f>'Ejercicio 3'!R73</f>
        <v>1.8875925309735979E-4</v>
      </c>
      <c r="H71">
        <f>'Ejercicio 3'!AF73</f>
        <v>1.9892174585538569E-4</v>
      </c>
    </row>
    <row r="72" spans="2:8" x14ac:dyDescent="0.25">
      <c r="B72" s="1">
        <v>42095</v>
      </c>
      <c r="C72">
        <f>ASURB.MX!H62</f>
        <v>3.7109317844354124E-2</v>
      </c>
      <c r="D72">
        <f>'Ejercicio 2'!D75</f>
        <v>1.587889812408545E-4</v>
      </c>
      <c r="E72">
        <f>'Ejercicio 2'!G75</f>
        <v>2.3851939870501144E-4</v>
      </c>
      <c r="F72">
        <f>'Ejercicio 3'!D74</f>
        <v>2.0250036424491102E-4</v>
      </c>
      <c r="G72">
        <f>'Ejercicio 3'!R74</f>
        <v>2.1103929126998485E-4</v>
      </c>
      <c r="H72">
        <f>'Ejercicio 3'!AF74</f>
        <v>2.001234503414462E-4</v>
      </c>
    </row>
    <row r="73" spans="2:8" x14ac:dyDescent="0.25">
      <c r="B73" s="1">
        <v>42100</v>
      </c>
      <c r="C73">
        <f>ASURB.MX!H63</f>
        <v>-2.079703772906091E-2</v>
      </c>
      <c r="D73">
        <f>'Ejercicio 2'!D76</f>
        <v>1.9638590766371059E-4</v>
      </c>
      <c r="E73">
        <f>'Ejercicio 2'!G76</f>
        <v>2.4754676055025067E-4</v>
      </c>
      <c r="F73">
        <f>'Ejercicio 3'!D75</f>
        <v>3.5048622970318671E-4</v>
      </c>
      <c r="G73">
        <f>'Ejercicio 3'!R75</f>
        <v>3.6726853143432105E-4</v>
      </c>
      <c r="H73">
        <f>'Ejercicio 3'!AF75</f>
        <v>3.2596391741161973E-4</v>
      </c>
    </row>
    <row r="74" spans="2:8" x14ac:dyDescent="0.25">
      <c r="B74" s="1">
        <v>42101</v>
      </c>
      <c r="C74">
        <f>ASURB.MX!H64</f>
        <v>2.1593819851199299E-2</v>
      </c>
      <c r="D74">
        <f>'Ejercicio 2'!D77</f>
        <v>2.0486200655213179E-4</v>
      </c>
      <c r="E74">
        <f>'Ejercicio 2'!G77</f>
        <v>2.5772577411889062E-4</v>
      </c>
      <c r="F74">
        <f>'Ejercicio 3'!D76</f>
        <v>3.3420160292913843E-4</v>
      </c>
      <c r="G74">
        <f>'Ejercicio 3'!R76</f>
        <v>2.5961333877119324E-4</v>
      </c>
      <c r="H74">
        <f>'Ejercicio 3'!AF76</f>
        <v>3.2016060957868565E-4</v>
      </c>
    </row>
    <row r="75" spans="2:8" x14ac:dyDescent="0.25">
      <c r="B75" s="1">
        <v>42102</v>
      </c>
      <c r="C75">
        <f>ASURB.MX!H65</f>
        <v>2.191679395013087E-2</v>
      </c>
      <c r="D75">
        <f>'Ejercicio 2'!D78</f>
        <v>2.1490615400743965E-4</v>
      </c>
      <c r="E75">
        <f>'Ejercicio 2'!G78</f>
        <v>2.6808504828441362E-4</v>
      </c>
      <c r="F75">
        <f>'Ejercicio 3'!D77</f>
        <v>3.2749438702984486E-4</v>
      </c>
      <c r="G75">
        <f>'Ejercicio 3'!R77</f>
        <v>3.401479916993284E-4</v>
      </c>
      <c r="H75">
        <f>'Ejercicio 3'!AF77</f>
        <v>3.1941915781188708E-4</v>
      </c>
    </row>
    <row r="76" spans="2:8" x14ac:dyDescent="0.25">
      <c r="B76" s="1">
        <v>42103</v>
      </c>
      <c r="C76">
        <f>ASURB.MX!H66</f>
        <v>-1.9267911798879368E-3</v>
      </c>
      <c r="D76">
        <f>'Ejercicio 2'!D79</f>
        <v>2.2754712815357516E-4</v>
      </c>
      <c r="E76">
        <f>'Ejercicio 2'!G79</f>
        <v>2.55782890176282E-4</v>
      </c>
      <c r="F76">
        <f>'Ejercicio 3'!D78</f>
        <v>3.247489650882228E-4</v>
      </c>
      <c r="G76">
        <f>'Ejercicio 3'!R78</f>
        <v>2.904769646875755E-4</v>
      </c>
      <c r="H76">
        <f>'Ejercicio 3'!AF78</f>
        <v>3.2032864539655259E-4</v>
      </c>
    </row>
    <row r="77" spans="2:8" x14ac:dyDescent="0.25">
      <c r="B77" s="1">
        <v>42104</v>
      </c>
      <c r="C77">
        <f>ASURB.MX!H67</f>
        <v>8.686945008084172E-3</v>
      </c>
      <c r="D77">
        <f>'Ejercicio 2'!D80</f>
        <v>2.2462018296870724E-4</v>
      </c>
      <c r="E77">
        <f>'Ejercicio 2'!G80</f>
        <v>2.4739198934376876E-4</v>
      </c>
      <c r="F77">
        <f>'Ejercicio 3'!D79</f>
        <v>2.6519510869917067E-4</v>
      </c>
      <c r="G77">
        <f>'Ejercicio 3'!R79</f>
        <v>2.627297417191149E-4</v>
      </c>
      <c r="H77">
        <f>'Ejercicio 3'!AF79</f>
        <v>2.7183565558304841E-4</v>
      </c>
    </row>
    <row r="78" spans="2:8" x14ac:dyDescent="0.25">
      <c r="B78" s="1">
        <v>42107</v>
      </c>
      <c r="C78">
        <f>ASURB.MX!H68</f>
        <v>-1.4905487777986047E-2</v>
      </c>
      <c r="D78">
        <f>'Ejercicio 2'!D81</f>
        <v>2.2588411745372538E-4</v>
      </c>
      <c r="E78">
        <f>'Ejercicio 2'!G81</f>
        <v>2.4621848981471969E-4</v>
      </c>
      <c r="F78">
        <f>'Ejercicio 3'!D80</f>
        <v>2.3439548600720419E-4</v>
      </c>
      <c r="G78">
        <f>'Ejercicio 3'!R80</f>
        <v>2.4337978596654462E-4</v>
      </c>
      <c r="H78">
        <f>'Ejercicio 3'!AF80</f>
        <v>2.4393250634225123E-4</v>
      </c>
    </row>
    <row r="79" spans="2:8" x14ac:dyDescent="0.25">
      <c r="B79" s="1">
        <v>42108</v>
      </c>
      <c r="C79">
        <f>ASURB.MX!H69</f>
        <v>-1.5506420664203852E-2</v>
      </c>
      <c r="D79">
        <f>'Ejercicio 2'!D82</f>
        <v>2.3603873521923539E-4</v>
      </c>
      <c r="E79">
        <f>'Ejercicio 2'!G82</f>
        <v>2.4595001952016358E-4</v>
      </c>
      <c r="F79">
        <f>'Ejercicio 3'!D81</f>
        <v>2.3174270966154779E-4</v>
      </c>
      <c r="G79">
        <f>'Ejercicio 3'!R81</f>
        <v>2.4729362484402618E-4</v>
      </c>
      <c r="H79">
        <f>'Ejercicio 3'!AF81</f>
        <v>2.3874931926290514E-4</v>
      </c>
    </row>
    <row r="80" spans="2:8" x14ac:dyDescent="0.25">
      <c r="B80" s="1">
        <v>42109</v>
      </c>
      <c r="C80">
        <f>ASURB.MX!H70</f>
        <v>1.7353067392884693E-2</v>
      </c>
      <c r="D80">
        <f>'Ejercicio 2'!D83</f>
        <v>2.464908266399894E-4</v>
      </c>
      <c r="E80">
        <f>'Ejercicio 2'!G83</f>
        <v>2.4851768385731162E-4</v>
      </c>
      <c r="F80">
        <f>'Ejercicio 3'!D82</f>
        <v>2.3219730083979268E-4</v>
      </c>
      <c r="G80">
        <f>'Ejercicio 3'!R82</f>
        <v>2.3967066915088955E-4</v>
      </c>
      <c r="H80">
        <f>'Ejercicio 3'!AF82</f>
        <v>2.3686072354962332E-4</v>
      </c>
    </row>
    <row r="81" spans="2:8" x14ac:dyDescent="0.25">
      <c r="B81" s="1">
        <v>42110</v>
      </c>
      <c r="C81">
        <f>ASURB.MX!H71</f>
        <v>-1.0757926715775938E-2</v>
      </c>
      <c r="D81">
        <f>'Ejercicio 2'!D84</f>
        <v>2.5262827538686123E-4</v>
      </c>
      <c r="E81">
        <f>'Ejercicio 2'!G84</f>
        <v>2.4233875759286852E-4</v>
      </c>
      <c r="F81">
        <f>'Ejercicio 3'!D83</f>
        <v>2.3984873675670233E-4</v>
      </c>
      <c r="G81">
        <f>'Ejercicio 3'!R83</f>
        <v>2.4970918215727329E-4</v>
      </c>
      <c r="H81">
        <f>'Ejercicio 3'!AF83</f>
        <v>2.417437328070313E-4</v>
      </c>
    </row>
    <row r="82" spans="2:8" x14ac:dyDescent="0.25">
      <c r="B82" s="1">
        <v>42111</v>
      </c>
      <c r="C82">
        <f>ASURB.MX!H72</f>
        <v>9.3305161829616522E-5</v>
      </c>
      <c r="D82">
        <f>'Ejercicio 2'!D85</f>
        <v>2.5764038704651876E-4</v>
      </c>
      <c r="E82">
        <f>'Ejercicio 2'!G85</f>
        <v>2.3106231114007888E-4</v>
      </c>
      <c r="F82">
        <f>'Ejercicio 3'!D84</f>
        <v>2.2246592899916609E-4</v>
      </c>
      <c r="G82">
        <f>'Ejercicio 3'!R84</f>
        <v>2.2024728127685713E-4</v>
      </c>
      <c r="H82">
        <f>'Ejercicio 3'!AF84</f>
        <v>2.2617870398772239E-4</v>
      </c>
    </row>
    <row r="83" spans="2:8" x14ac:dyDescent="0.25">
      <c r="B83" s="1">
        <v>42114</v>
      </c>
      <c r="C83">
        <f>ASURB.MX!H73</f>
        <v>7.1995498354855995E-3</v>
      </c>
      <c r="D83">
        <f>'Ejercicio 2'!D86</f>
        <v>2.5642423950900372E-4</v>
      </c>
      <c r="E83">
        <f>'Ejercicio 2'!G86</f>
        <v>2.2272218214654591E-4</v>
      </c>
      <c r="F83">
        <f>'Ejercicio 3'!D85</f>
        <v>1.969218902999719E-4</v>
      </c>
      <c r="G83">
        <f>'Ejercicio 3'!R85</f>
        <v>2.06810742521793E-4</v>
      </c>
      <c r="H83">
        <f>'Ejercicio 3'!AF85</f>
        <v>2.0291278569195185E-4</v>
      </c>
    </row>
    <row r="84" spans="2:8" x14ac:dyDescent="0.25">
      <c r="B84" s="1">
        <v>42115</v>
      </c>
      <c r="C84">
        <f>ASURB.MX!H74</f>
        <v>1.3651732834779858E-2</v>
      </c>
      <c r="D84">
        <f>'Ejercicio 2'!D87</f>
        <v>2.5492750363105619E-4</v>
      </c>
      <c r="E84">
        <f>'Ejercicio 2'!G87</f>
        <v>2.2103058186068218E-4</v>
      </c>
      <c r="F84">
        <f>'Ejercicio 3'!D86</f>
        <v>1.8626086643366981E-4</v>
      </c>
      <c r="G84">
        <f>'Ejercicio 3'!R86</f>
        <v>1.9690512180951808E-4</v>
      </c>
      <c r="H84">
        <f>'Ejercicio 3'!AF86</f>
        <v>1.913199436188965E-4</v>
      </c>
    </row>
    <row r="85" spans="2:8" x14ac:dyDescent="0.25">
      <c r="B85" s="1">
        <v>42116</v>
      </c>
      <c r="C85">
        <f>ASURB.MX!H75</f>
        <v>1.6391721648258507E-2</v>
      </c>
      <c r="D85">
        <f>'Ejercicio 2'!D88</f>
        <v>2.4979636934815101E-4</v>
      </c>
      <c r="E85">
        <f>'Ejercicio 2'!G88</f>
        <v>2.2324826965175259E-4</v>
      </c>
      <c r="F85">
        <f>'Ejercicio 3'!D87</f>
        <v>1.9548749710446322E-4</v>
      </c>
      <c r="G85">
        <f>'Ejercicio 3'!R87</f>
        <v>2.0772012443744765E-4</v>
      </c>
      <c r="H85">
        <f>'Ejercicio 3'!AF87</f>
        <v>1.9675508593099242E-4</v>
      </c>
    </row>
    <row r="86" spans="2:8" x14ac:dyDescent="0.25">
      <c r="B86" s="1">
        <v>42117</v>
      </c>
      <c r="C86">
        <f>ASURB.MX!H76</f>
        <v>3.4821760001492792E-2</v>
      </c>
      <c r="D86">
        <f>'Ejercicio 2'!D89</f>
        <v>2.5559988983450704E-4</v>
      </c>
      <c r="E86">
        <f>'Ejercicio 2'!G89</f>
        <v>2.6928409536665712E-4</v>
      </c>
      <c r="F86">
        <f>'Ejercicio 3'!D88</f>
        <v>2.1157679158286948E-4</v>
      </c>
      <c r="G86">
        <f>'Ejercicio 3'!R88</f>
        <v>2.1488856430201228E-4</v>
      </c>
      <c r="H86">
        <f>'Ejercicio 3'!AF88</f>
        <v>2.0920136748853188E-4</v>
      </c>
    </row>
    <row r="87" spans="2:8" x14ac:dyDescent="0.25">
      <c r="B87" s="1">
        <v>42118</v>
      </c>
      <c r="C87">
        <f>ASURB.MX!H77</f>
        <v>6.8729465394253191E-3</v>
      </c>
      <c r="D87">
        <f>'Ejercicio 2'!D90</f>
        <v>2.7597742835736477E-4</v>
      </c>
      <c r="E87">
        <f>'Ejercicio 2'!G90</f>
        <v>2.589515026135261E-4</v>
      </c>
      <c r="F87">
        <f>'Ejercicio 3'!D89</f>
        <v>3.3657378401429761E-4</v>
      </c>
      <c r="G87">
        <f>'Ejercicio 3'!R89</f>
        <v>3.5469876075733671E-4</v>
      </c>
      <c r="H87">
        <f>'Ejercicio 3'!AF89</f>
        <v>3.1560297020823711E-4</v>
      </c>
    </row>
    <row r="88" spans="2:8" x14ac:dyDescent="0.25">
      <c r="B88" s="1">
        <v>42121</v>
      </c>
      <c r="C88">
        <f>ASURB.MX!H78</f>
        <v>6.7831841112992201E-3</v>
      </c>
      <c r="D88">
        <f>'Ejercicio 2'!D91</f>
        <v>2.7418483046017623E-4</v>
      </c>
      <c r="E88">
        <f>'Ejercicio 2'!G91</f>
        <v>2.4904267974009228E-4</v>
      </c>
      <c r="F88">
        <f>'Ejercicio 3'!D90</f>
        <v>2.7830828102266814E-4</v>
      </c>
      <c r="G88">
        <f>'Ejercicio 3'!R90</f>
        <v>2.0620775355245909E-4</v>
      </c>
      <c r="H88">
        <f>'Ejercicio 3'!AF90</f>
        <v>2.7288408781938017E-4</v>
      </c>
    </row>
    <row r="89" spans="2:8" x14ac:dyDescent="0.25">
      <c r="B89" s="1">
        <v>42122</v>
      </c>
      <c r="C89">
        <f>ASURB.MX!H79</f>
        <v>-1.449527108225071E-2</v>
      </c>
      <c r="D89">
        <f>'Ejercicio 2'!D92</f>
        <v>2.733413241818969E-4</v>
      </c>
      <c r="E89">
        <f>'Ejercicio 2'!G92</f>
        <v>2.4723114313218014E-4</v>
      </c>
      <c r="F89">
        <f>'Ejercicio 3'!D91</f>
        <v>2.3952354648403723E-4</v>
      </c>
      <c r="G89">
        <f>'Ejercicio 3'!R91</f>
        <v>2.6929783475326233E-4</v>
      </c>
      <c r="H89">
        <f>'Ejercicio 3'!AF91</f>
        <v>2.416584427111561E-4</v>
      </c>
    </row>
    <row r="90" spans="2:8" x14ac:dyDescent="0.25">
      <c r="B90" s="1">
        <v>42123</v>
      </c>
      <c r="C90">
        <f>ASURB.MX!H80</f>
        <v>-1.142620235672912E-2</v>
      </c>
      <c r="D90">
        <f>'Ejercicio 2'!D93</f>
        <v>2.468655536720986E-4</v>
      </c>
      <c r="E90">
        <f>'Ejercicio 2'!G93</f>
        <v>2.4180194724594586E-4</v>
      </c>
      <c r="F90">
        <f>'Ejercicio 3'!D92</f>
        <v>2.3368228296090579E-4</v>
      </c>
      <c r="G90">
        <f>'Ejercicio 3'!R92</f>
        <v>2.1704543468948495E-4</v>
      </c>
      <c r="H90">
        <f>'Ejercicio 3'!AF92</f>
        <v>2.3584999166709674E-4</v>
      </c>
    </row>
    <row r="91" spans="2:8" x14ac:dyDescent="0.25">
      <c r="B91" s="1">
        <v>42124</v>
      </c>
      <c r="C91">
        <f>ASURB.MX!H81</f>
        <v>-2.5551509631991876E-2</v>
      </c>
      <c r="D91">
        <f>'Ejercicio 2'!D94</f>
        <v>2.3642734947939775E-4</v>
      </c>
      <c r="E91">
        <f>'Ejercicio 2'!G94</f>
        <v>2.6093079902247246E-4</v>
      </c>
      <c r="F91">
        <f>'Ejercicio 3'!D93</f>
        <v>2.2017263823261601E-4</v>
      </c>
      <c r="G91">
        <f>'Ejercicio 3'!R93</f>
        <v>2.3564279289531445E-4</v>
      </c>
      <c r="H91">
        <f>'Ejercicio 3'!AF93</f>
        <v>2.234169875568831E-4</v>
      </c>
    </row>
    <row r="92" spans="2:8" x14ac:dyDescent="0.25">
      <c r="B92" s="1">
        <v>42128</v>
      </c>
      <c r="C92">
        <f>ASURB.MX!H82</f>
        <v>2.2359293183504526E-2</v>
      </c>
      <c r="D92">
        <f>'Ejercicio 2'!D95</f>
        <v>2.6590626149875749E-4</v>
      </c>
      <c r="E92">
        <f>'Ejercicio 2'!G95</f>
        <v>2.7205262147217402E-4</v>
      </c>
      <c r="F92">
        <f>'Ejercicio 3'!D94</f>
        <v>2.744817416112709E-4</v>
      </c>
      <c r="G92">
        <f>'Ejercicio 3'!R94</f>
        <v>2.8254951988110019E-4</v>
      </c>
      <c r="H92">
        <f>'Ejercicio 3'!AF94</f>
        <v>2.6823270486200516E-4</v>
      </c>
    </row>
    <row r="93" spans="2:8" x14ac:dyDescent="0.25">
      <c r="B93" s="1">
        <v>42129</v>
      </c>
      <c r="C93">
        <f>ASURB.MX!H83</f>
        <v>2.4202657478697962E-2</v>
      </c>
      <c r="D93">
        <f>'Ejercicio 2'!D96</f>
        <v>2.747891994379991E-4</v>
      </c>
      <c r="E93">
        <f>'Ejercicio 2'!G96</f>
        <v>2.8665090070013687E-4</v>
      </c>
      <c r="F93">
        <f>'Ejercicio 3'!D95</f>
        <v>2.9196905936675261E-4</v>
      </c>
      <c r="G93">
        <f>'Ejercicio 3'!R95</f>
        <v>2.7516812136775916E-4</v>
      </c>
      <c r="H93">
        <f>'Ejercicio 3'!AF95</f>
        <v>2.850855825105858E-4</v>
      </c>
    </row>
    <row r="94" spans="2:8" x14ac:dyDescent="0.25">
      <c r="B94" s="1">
        <v>42130</v>
      </c>
      <c r="C94">
        <f>ASURB.MX!H84</f>
        <v>8.9705441142887352E-3</v>
      </c>
      <c r="D94">
        <f>'Ejercicio 2'!D97</f>
        <v>2.8630634467689315E-4</v>
      </c>
      <c r="E94">
        <f>'Ejercicio 2'!G97</f>
        <v>2.7705662872294862E-4</v>
      </c>
      <c r="F94">
        <f>'Ejercicio 3'!D96</f>
        <v>3.13961460499757E-4</v>
      </c>
      <c r="G94">
        <f>'Ejercicio 3'!R96</f>
        <v>3.1220779630209924E-4</v>
      </c>
      <c r="H94">
        <f>'Ejercicio 3'!AF96</f>
        <v>3.0620612599445413E-4</v>
      </c>
    </row>
    <row r="95" spans="2:8" x14ac:dyDescent="0.25">
      <c r="B95" s="1">
        <v>42131</v>
      </c>
      <c r="C95">
        <f>ASURB.MX!H85</f>
        <v>-9.0144611375930044E-3</v>
      </c>
      <c r="D95">
        <f>'Ejercicio 2'!D98</f>
        <v>2.7722431946620486E-4</v>
      </c>
      <c r="E95">
        <f>'Ejercicio 2'!G98</f>
        <v>2.6794556537322915E-4</v>
      </c>
      <c r="F95">
        <f>'Ejercicio 3'!D97</f>
        <v>2.6733935253615609E-4</v>
      </c>
      <c r="G95">
        <f>'Ejercicio 3'!R97</f>
        <v>2.4005109748748499E-4</v>
      </c>
      <c r="H95">
        <f>'Ejercicio 3'!AF97</f>
        <v>2.6947055108546877E-4</v>
      </c>
    </row>
    <row r="96" spans="2:8" x14ac:dyDescent="0.25">
      <c r="B96" s="1">
        <v>42132</v>
      </c>
      <c r="C96">
        <f>ASURB.MX!H86</f>
        <v>-2.9937221806279643E-3</v>
      </c>
      <c r="D96">
        <f>'Ejercicio 2'!D99</f>
        <v>2.7208831449036639E-4</v>
      </c>
      <c r="E96">
        <f>'Ejercicio 2'!G99</f>
        <v>2.5589419128363037E-4</v>
      </c>
      <c r="F96">
        <f>'Ejercicio 3'!D98</f>
        <v>2.3651958436158969E-4</v>
      </c>
      <c r="G96">
        <f>'Ejercicio 3'!R98</f>
        <v>2.5406650754969981E-4</v>
      </c>
      <c r="H96">
        <f>'Ejercicio 3'!AF98</f>
        <v>2.4280861137703161E-4</v>
      </c>
    </row>
    <row r="97" spans="2:8" x14ac:dyDescent="0.25">
      <c r="B97" s="1">
        <v>42135</v>
      </c>
      <c r="C97">
        <f>ASURB.MX!H87</f>
        <v>8.6044614828081015E-3</v>
      </c>
      <c r="D97">
        <f>'Ejercicio 2'!D100</f>
        <v>2.7381832093578739E-4</v>
      </c>
      <c r="E97">
        <f>'Ejercicio 2'!G100</f>
        <v>2.4743174265042986E-4</v>
      </c>
      <c r="F97">
        <f>'Ejercicio 3'!D99</f>
        <v>2.0732550001731294E-4</v>
      </c>
      <c r="G97">
        <f>'Ejercicio 3'!R99</f>
        <v>2.0575569873779322E-4</v>
      </c>
      <c r="H97">
        <f>'Ejercicio 3'!AF99</f>
        <v>2.1594270181619904E-4</v>
      </c>
    </row>
    <row r="98" spans="2:8" x14ac:dyDescent="0.25">
      <c r="B98" s="1">
        <v>42136</v>
      </c>
      <c r="C98">
        <f>ASURB.MX!H88</f>
        <v>-1.6661080077436944E-2</v>
      </c>
      <c r="D98">
        <f>'Ejercicio 2'!D101</f>
        <v>2.7388241246989345E-4</v>
      </c>
      <c r="E98">
        <f>'Ejercicio 2'!G101</f>
        <v>2.488351835107528E-4</v>
      </c>
      <c r="F98">
        <f>'Ejercicio 3'!D100</f>
        <v>1.9584899187904687E-4</v>
      </c>
      <c r="G98">
        <f>'Ejercicio 3'!R100</f>
        <v>2.1837812712367427E-4</v>
      </c>
      <c r="H98">
        <f>'Ejercicio 3'!AF100</f>
        <v>2.0309550174424644E-4</v>
      </c>
    </row>
    <row r="99" spans="2:8" x14ac:dyDescent="0.25">
      <c r="B99" s="1">
        <v>42137</v>
      </c>
      <c r="C99">
        <f>ASURB.MX!H89</f>
        <v>-4.8565898584606929E-3</v>
      </c>
      <c r="D99">
        <f>'Ejercicio 2'!D102</f>
        <v>2.8849267151256035E-4</v>
      </c>
      <c r="E99">
        <f>'Ejercicio 2'!G102</f>
        <v>2.3835358994028693E-4</v>
      </c>
      <c r="F99">
        <f>'Ejercicio 3'!D101</f>
        <v>2.128949044914837E-4</v>
      </c>
      <c r="G99">
        <f>'Ejercicio 3'!R101</f>
        <v>2.2189649477054983E-4</v>
      </c>
      <c r="H99">
        <f>'Ejercicio 3'!AF101</f>
        <v>2.1473534231010135E-4</v>
      </c>
    </row>
    <row r="100" spans="2:8" x14ac:dyDescent="0.25">
      <c r="B100" s="1">
        <v>42138</v>
      </c>
      <c r="C100">
        <f>ASURB.MX!H90</f>
        <v>1.5159342222044743E-2</v>
      </c>
      <c r="D100">
        <f>'Ejercicio 2'!D103</f>
        <v>2.8273107989419151E-4</v>
      </c>
      <c r="E100">
        <f>'Ejercicio 2'!G103</f>
        <v>2.3795582535498421E-4</v>
      </c>
      <c r="F100">
        <f>'Ejercicio 3'!D102</f>
        <v>1.9343119040205725E-4</v>
      </c>
      <c r="G100">
        <f>'Ejercicio 3'!R102</f>
        <v>1.9321053648277165E-4</v>
      </c>
      <c r="H100">
        <f>'Ejercicio 3'!AF102</f>
        <v>1.9701361948217758E-4</v>
      </c>
    </row>
    <row r="101" spans="2:8" x14ac:dyDescent="0.25">
      <c r="B101" s="1">
        <v>42139</v>
      </c>
      <c r="C101">
        <f>ASURB.MX!H91</f>
        <v>1.1546610346965374E-2</v>
      </c>
      <c r="D101">
        <f>'Ejercicio 2'!D104</f>
        <v>2.808446603700658E-4</v>
      </c>
      <c r="E101">
        <f>'Ejercicio 2'!G104</f>
        <v>2.3308695831328373E-4</v>
      </c>
      <c r="F101">
        <f>'Ejercicio 3'!D103</f>
        <v>2.0550345873230019E-4</v>
      </c>
      <c r="G101">
        <f>'Ejercicio 3'!R103</f>
        <v>2.2175332523907974E-4</v>
      </c>
      <c r="H101">
        <f>'Ejercicio 3'!AF103</f>
        <v>2.0537959582881329E-4</v>
      </c>
    </row>
    <row r="102" spans="2:8" x14ac:dyDescent="0.25">
      <c r="B102" s="1">
        <v>42142</v>
      </c>
      <c r="C102">
        <f>ASURB.MX!H92</f>
        <v>1.0865429331041675E-3</v>
      </c>
      <c r="D102">
        <f>'Ejercicio 2'!D105</f>
        <v>2.7288225052423553E-4</v>
      </c>
      <c r="E102">
        <f>'Ejercicio 2'!G105</f>
        <v>2.2229556084289945E-4</v>
      </c>
      <c r="F102">
        <f>'Ejercicio 3'!D104</f>
        <v>2.0182211780809769E-4</v>
      </c>
      <c r="G102">
        <f>'Ejercicio 3'!R104</f>
        <v>1.9498052624914369E-4</v>
      </c>
      <c r="H102">
        <f>'Ejercicio 3'!AF104</f>
        <v>2.0151989237539278E-4</v>
      </c>
    </row>
    <row r="103" spans="2:8" x14ac:dyDescent="0.25">
      <c r="B103" s="1">
        <v>42143</v>
      </c>
      <c r="C103">
        <f>ASURB.MX!H93</f>
        <v>-7.6307795309944991E-3</v>
      </c>
      <c r="D103">
        <f>'Ejercicio 2'!D106</f>
        <v>2.3507699032962421E-4</v>
      </c>
      <c r="E103">
        <f>'Ejercicio 2'!G106</f>
        <v>2.1466097292313657E-4</v>
      </c>
      <c r="F103">
        <f>'Ejercicio 3'!D105</f>
        <v>1.8337478265301101E-4</v>
      </c>
      <c r="G103">
        <f>'Ejercicio 3'!R105</f>
        <v>1.8954293499588709E-4</v>
      </c>
      <c r="H103">
        <f>'Ejercicio 3'!AF105</f>
        <v>1.8508209400016102E-4</v>
      </c>
    </row>
    <row r="104" spans="2:8" x14ac:dyDescent="0.25">
      <c r="B104" s="1">
        <v>42144</v>
      </c>
      <c r="C104">
        <f>ASURB.MX!H94</f>
        <v>-5.0464001226792083E-3</v>
      </c>
      <c r="D104">
        <f>'Ejercicio 2'!D107</f>
        <v>2.1899290269589445E-4</v>
      </c>
      <c r="E104">
        <f>'Ejercicio 2'!G107</f>
        <v>2.0585709066758622E-4</v>
      </c>
      <c r="F104">
        <f>'Ejercicio 3'!D106</f>
        <v>1.7805232953540514E-4</v>
      </c>
      <c r="G104">
        <f>'Ejercicio 3'!R106</f>
        <v>1.825365616587324E-4</v>
      </c>
      <c r="H104">
        <f>'Ejercicio 3'!AF106</f>
        <v>1.7899879329397238E-4</v>
      </c>
    </row>
    <row r="105" spans="2:8" x14ac:dyDescent="0.25">
      <c r="B105" s="1">
        <v>42145</v>
      </c>
      <c r="C105">
        <f>ASURB.MX!H95</f>
        <v>3.7761877419256562E-3</v>
      </c>
      <c r="D105">
        <f>'Ejercicio 2'!D108</f>
        <v>2.0980886323576956E-4</v>
      </c>
      <c r="E105">
        <f>'Ejercicio 2'!G108</f>
        <v>1.9694140358006421E-4</v>
      </c>
      <c r="F105">
        <f>'Ejercicio 3'!D107</f>
        <v>1.7055452118400907E-4</v>
      </c>
      <c r="G105">
        <f>'Ejercicio 3'!R107</f>
        <v>1.7433686683331263E-4</v>
      </c>
      <c r="H105">
        <f>'Ejercicio 3'!AF107</f>
        <v>1.7119136297396686E-4</v>
      </c>
    </row>
    <row r="106" spans="2:8" x14ac:dyDescent="0.25">
      <c r="B106" s="1">
        <v>42146</v>
      </c>
      <c r="C106">
        <f>ASURB.MX!H96</f>
        <v>-1.8862393144565119E-3</v>
      </c>
      <c r="D106">
        <f>'Ejercicio 2'!D109</f>
        <v>1.9690037431675187E-4</v>
      </c>
      <c r="E106">
        <f>'Ejercicio 2'!G109</f>
        <v>1.8794260742829313E-4</v>
      </c>
      <c r="F106">
        <f>'Ejercicio 3'!D108</f>
        <v>1.6422525158309081E-4</v>
      </c>
      <c r="G106">
        <f>'Ejercicio 3'!R108</f>
        <v>1.6822257235125915E-4</v>
      </c>
      <c r="H106">
        <f>'Ejercicio 3'!AF108</f>
        <v>1.6435184519805865E-4</v>
      </c>
    </row>
    <row r="107" spans="2:8" x14ac:dyDescent="0.25">
      <c r="B107" s="1">
        <v>42149</v>
      </c>
      <c r="C107">
        <f>ASURB.MX!H97</f>
        <v>-9.7958598521179201E-3</v>
      </c>
      <c r="D107">
        <f>'Ejercicio 2'!D110</f>
        <v>1.968888144301762E-4</v>
      </c>
      <c r="E107">
        <f>'Ejercicio 2'!G110</f>
        <v>1.836622894097119E-4</v>
      </c>
      <c r="F107">
        <f>'Ejercicio 3'!D109</f>
        <v>1.5873200106639838E-4</v>
      </c>
      <c r="G107">
        <f>'Ejercicio 3'!R109</f>
        <v>1.6171080051839145E-4</v>
      </c>
      <c r="H107">
        <f>'Ejercicio 3'!AF109</f>
        <v>1.5826903171139458E-4</v>
      </c>
    </row>
    <row r="108" spans="2:8" x14ac:dyDescent="0.25">
      <c r="B108" s="1">
        <v>42150</v>
      </c>
      <c r="C108">
        <f>ASURB.MX!H98</f>
        <v>-2.3528145653312891E-3</v>
      </c>
      <c r="D108">
        <f>'Ejercicio 2'!D111</f>
        <v>2.0004236681848693E-4</v>
      </c>
      <c r="E108">
        <f>'Ejercicio 2'!G111</f>
        <v>1.7537345142757535E-4</v>
      </c>
      <c r="F108">
        <f>'Ejercicio 3'!D110</f>
        <v>1.6628167673215914E-4</v>
      </c>
      <c r="G108">
        <f>'Ejercicio 3'!R110</f>
        <v>1.7086099752595496E-4</v>
      </c>
      <c r="H108">
        <f>'Ejercicio 3'!AF110</f>
        <v>1.633700529263871E-4</v>
      </c>
    </row>
    <row r="109" spans="2:8" x14ac:dyDescent="0.25">
      <c r="B109" s="1">
        <v>42151</v>
      </c>
      <c r="C109">
        <f>ASURB.MX!H99</f>
        <v>1.7578614832640768E-2</v>
      </c>
      <c r="D109">
        <f>'Ejercicio 2'!D112</f>
        <v>1.9099590546570595E-4</v>
      </c>
      <c r="E109">
        <f>'Ejercicio 2'!G112</f>
        <v>1.8159191022411818E-4</v>
      </c>
      <c r="F109">
        <f>'Ejercicio 3'!D111</f>
        <v>1.6033520101922728E-4</v>
      </c>
      <c r="G109">
        <f>'Ejercicio 3'!R111</f>
        <v>1.553393631629177E-4</v>
      </c>
      <c r="H109">
        <f>'Ejercicio 3'!AF111</f>
        <v>1.5775826364655332E-4</v>
      </c>
    </row>
    <row r="110" spans="2:8" x14ac:dyDescent="0.25">
      <c r="B110" s="1">
        <v>42152</v>
      </c>
      <c r="C110">
        <f>ASURB.MX!H100</f>
        <v>-1.3852111095382888E-2</v>
      </c>
      <c r="D110">
        <f>'Ejercicio 2'!D113</f>
        <v>1.8747008760178725E-4</v>
      </c>
      <c r="E110">
        <f>'Ejercicio 2'!G113</f>
        <v>1.8207069592910292E-4</v>
      </c>
      <c r="F110">
        <f>'Ejercicio 3'!D112</f>
        <v>1.9315081676211465E-4</v>
      </c>
      <c r="G110">
        <f>'Ejercicio 3'!R112</f>
        <v>2.0183096300333017E-4</v>
      </c>
      <c r="H110">
        <f>'Ejercicio 3'!AF112</f>
        <v>1.8496989564139698E-4</v>
      </c>
    </row>
    <row r="111" spans="2:8" x14ac:dyDescent="0.25">
      <c r="B111" s="1">
        <v>42153</v>
      </c>
      <c r="C111">
        <f>ASURB.MX!H101</f>
        <v>-1.6339680864756307E-2</v>
      </c>
      <c r="D111">
        <f>'Ejercicio 2'!D114</f>
        <v>1.8932559283238993E-4</v>
      </c>
      <c r="E111">
        <f>'Ejercicio 2'!G114</f>
        <v>1.8602205698253765E-4</v>
      </c>
      <c r="F111">
        <f>'Ejercicio 3'!D113</f>
        <v>2.0072382443582401E-4</v>
      </c>
      <c r="G111">
        <f>'Ejercicio 3'!R113</f>
        <v>1.8087857060786056E-4</v>
      </c>
      <c r="H111">
        <f>'Ejercicio 3'!AF113</f>
        <v>1.9270063470417514E-4</v>
      </c>
    </row>
    <row r="112" spans="2:8" x14ac:dyDescent="0.25">
      <c r="B112" s="1">
        <v>42156</v>
      </c>
      <c r="C112">
        <f>ASURB.MX!H102</f>
        <v>1.753864870251812E-3</v>
      </c>
      <c r="D112">
        <f>'Ejercicio 2'!D115</f>
        <v>1.9531091067523764E-4</v>
      </c>
      <c r="E112">
        <f>'Ejercicio 2'!G115</f>
        <v>1.7750895294495504E-4</v>
      </c>
      <c r="F112">
        <f>'Ejercicio 3'!D114</f>
        <v>2.1484271175573066E-4</v>
      </c>
      <c r="G112">
        <f>'Ejercicio 3'!R114</f>
        <v>2.1499604957701308E-4</v>
      </c>
      <c r="H112">
        <f>'Ejercicio 3'!AF114</f>
        <v>2.0607407029464228E-4</v>
      </c>
    </row>
    <row r="113" spans="2:8" x14ac:dyDescent="0.25">
      <c r="B113" s="1">
        <v>42157</v>
      </c>
      <c r="C113">
        <f>ASURB.MX!H103</f>
        <v>3.2746908556334268E-3</v>
      </c>
      <c r="D113">
        <f>'Ejercicio 2'!D116</f>
        <v>1.9519517362534788E-4</v>
      </c>
      <c r="E113">
        <f>'Ejercicio 2'!G116</f>
        <v>1.6974785981664956E-4</v>
      </c>
      <c r="F113">
        <f>'Ejercicio 3'!D115</f>
        <v>1.9223842092353928E-4</v>
      </c>
      <c r="G113">
        <f>'Ejercicio 3'!R115</f>
        <v>1.692786200762644E-4</v>
      </c>
      <c r="H113">
        <f>'Ejercicio 3'!AF115</f>
        <v>1.8859300194045978E-4</v>
      </c>
    </row>
    <row r="114" spans="2:8" x14ac:dyDescent="0.25">
      <c r="B114" s="1">
        <v>42158</v>
      </c>
      <c r="C114">
        <f>ASURB.MX!H104</f>
        <v>7.8067726421781804E-3</v>
      </c>
      <c r="D114">
        <f>'Ejercicio 2'!D117</f>
        <v>1.9429092448661843E-4</v>
      </c>
      <c r="E114">
        <f>'Ejercicio 2'!G117</f>
        <v>1.6468492300542121E-4</v>
      </c>
      <c r="F114">
        <f>'Ejercicio 3'!D116</f>
        <v>1.7817568894918159E-4</v>
      </c>
      <c r="G114">
        <f>'Ejercicio 3'!R116</f>
        <v>1.8497128419638485E-4</v>
      </c>
      <c r="H114">
        <f>'Ejercicio 3'!AF116</f>
        <v>1.7665552375720141E-4</v>
      </c>
    </row>
    <row r="115" spans="2:8" x14ac:dyDescent="0.25">
      <c r="B115" s="1">
        <v>42159</v>
      </c>
      <c r="C115">
        <f>ASURB.MX!H105</f>
        <v>-1.8522771775662542E-2</v>
      </c>
      <c r="D115">
        <f>'Ejercicio 2'!D118</f>
        <v>1.9066478335529456E-4</v>
      </c>
      <c r="E115">
        <f>'Ejercicio 2'!G118</f>
        <v>1.7298686471609745E-4</v>
      </c>
      <c r="F115">
        <f>'Ejercicio 3'!D117</f>
        <v>1.7493386607955275E-4</v>
      </c>
      <c r="G115">
        <f>'Ejercicio 3'!R117</f>
        <v>1.6851645794884428E-4</v>
      </c>
      <c r="H115">
        <f>'Ejercicio 3'!AF117</f>
        <v>1.731444671739437E-4</v>
      </c>
    </row>
    <row r="116" spans="2:8" x14ac:dyDescent="0.25">
      <c r="B116" s="1">
        <v>42160</v>
      </c>
      <c r="C116">
        <f>ASURB.MX!H106</f>
        <v>-2.7198047784816591E-3</v>
      </c>
      <c r="D116">
        <f>'Ejercicio 2'!D119</f>
        <v>1.9576912004443987E-4</v>
      </c>
      <c r="E116">
        <f>'Ejercicio 2'!G119</f>
        <v>1.6528141746603741E-4</v>
      </c>
      <c r="F116">
        <f>'Ejercicio 3'!D118</f>
        <v>2.0695996419800453E-4</v>
      </c>
      <c r="G116">
        <f>'Ejercicio 3'!R118</f>
        <v>2.15480598876987E-4</v>
      </c>
      <c r="H116">
        <f>'Ejercicio 3'!AF118</f>
        <v>1.996862265372529E-4</v>
      </c>
    </row>
    <row r="117" spans="2:8" x14ac:dyDescent="0.25">
      <c r="B117" s="1">
        <v>42163</v>
      </c>
      <c r="C117">
        <f>ASURB.MX!H107</f>
        <v>-1.6808652447704462E-3</v>
      </c>
      <c r="D117">
        <f>'Ejercicio 2'!D120</f>
        <v>1.5381507242432879E-4</v>
      </c>
      <c r="E117">
        <f>'Ejercicio 2'!G120</f>
        <v>1.5772177883889495E-4</v>
      </c>
      <c r="F117">
        <f>'Ejercicio 3'!D119</f>
        <v>1.8753474409448692E-4</v>
      </c>
      <c r="G117">
        <f>'Ejercicio 3'!R119</f>
        <v>1.6319449488621992E-4</v>
      </c>
      <c r="H117">
        <f>'Ejercicio 3'!AF119</f>
        <v>1.8438832377712749E-4</v>
      </c>
    </row>
    <row r="118" spans="2:8" x14ac:dyDescent="0.25">
      <c r="B118" s="1">
        <v>42164</v>
      </c>
      <c r="C118">
        <f>ASURB.MX!H108</f>
        <v>-1.0144807802992928E-2</v>
      </c>
      <c r="D118">
        <f>'Ejercicio 2'!D121</f>
        <v>1.5173998237624859E-4</v>
      </c>
      <c r="E118">
        <f>'Ejercicio 2'!G121</f>
        <v>1.5517153079542824E-4</v>
      </c>
      <c r="F118">
        <f>'Ejercicio 3'!D120</f>
        <v>1.7409994903214219E-4</v>
      </c>
      <c r="G118">
        <f>'Ejercicio 3'!R120</f>
        <v>1.8359038663425117E-4</v>
      </c>
      <c r="H118">
        <f>'Ejercicio 3'!AF120</f>
        <v>1.7277998053501171E-4</v>
      </c>
    </row>
    <row r="119" spans="2:8" x14ac:dyDescent="0.25">
      <c r="B119" s="1">
        <v>42165</v>
      </c>
      <c r="C119">
        <f>ASURB.MX!H109</f>
        <v>-2.391355307004787E-3</v>
      </c>
      <c r="D119">
        <f>'Ejercicio 2'!D122</f>
        <v>1.5213057001880255E-4</v>
      </c>
      <c r="E119">
        <f>'Ejercicio 2'!G122</f>
        <v>1.4821697364309253E-4</v>
      </c>
      <c r="F119">
        <f>'Ejercicio 3'!D121</f>
        <v>1.7731510393656041E-4</v>
      </c>
      <c r="G119">
        <f>'Ejercicio 3'!R121</f>
        <v>1.7100801628551449E-4</v>
      </c>
      <c r="H119">
        <f>'Ejercicio 3'!AF121</f>
        <v>1.7465158673729184E-4</v>
      </c>
    </row>
    <row r="120" spans="2:8" x14ac:dyDescent="0.25">
      <c r="B120" s="1">
        <v>42166</v>
      </c>
      <c r="C120">
        <f>ASURB.MX!H110</f>
        <v>2.7625121519040758E-4</v>
      </c>
      <c r="D120">
        <f>'Ejercicio 2'!D123</f>
        <v>1.4627338875682099E-4</v>
      </c>
      <c r="E120">
        <f>'Ejercicio 2'!G123</f>
        <v>1.4132348191279195E-4</v>
      </c>
      <c r="F120">
        <f>'Ejercicio 3'!D122</f>
        <v>1.67673689862805E-4</v>
      </c>
      <c r="G120">
        <f>'Ejercicio 3'!R122</f>
        <v>1.6730094124314939E-4</v>
      </c>
      <c r="H120">
        <f>'Ejercicio 3'!AF122</f>
        <v>1.6599004557278003E-4</v>
      </c>
    </row>
    <row r="121" spans="2:8" x14ac:dyDescent="0.25">
      <c r="B121" s="1">
        <v>42167</v>
      </c>
      <c r="C121">
        <f>ASURB.MX!H111</f>
        <v>1.765600591060543E-2</v>
      </c>
      <c r="D121">
        <f>'Ejercicio 2'!D124</f>
        <v>1.4260519358671428E-4</v>
      </c>
      <c r="E121">
        <f>'Ejercicio 2'!G124</f>
        <v>1.4925329173563808E-4</v>
      </c>
      <c r="F121">
        <f>'Ejercicio 3'!D123</f>
        <v>1.6059696904201909E-4</v>
      </c>
      <c r="G121">
        <f>'Ejercicio 3'!R123</f>
        <v>1.593249060937572E-4</v>
      </c>
      <c r="H121">
        <f>'Ejercicio 3'!AF123</f>
        <v>1.5910258201402559E-4</v>
      </c>
    </row>
    <row r="122" spans="2:8" x14ac:dyDescent="0.25">
      <c r="B122" s="1">
        <v>42170</v>
      </c>
      <c r="C122">
        <f>ASURB.MX!H112</f>
        <v>-2.6207618064184725E-2</v>
      </c>
      <c r="D122">
        <f>'Ejercicio 2'!D125</f>
        <v>1.3118338177342564E-4</v>
      </c>
      <c r="E122">
        <f>'Ejercicio 2'!G125</f>
        <v>1.7426900550166884E-4</v>
      </c>
      <c r="F122">
        <f>'Ejercicio 3'!D124</f>
        <v>1.9365469257060029E-4</v>
      </c>
      <c r="G122">
        <f>'Ejercicio 3'!R124</f>
        <v>2.0062294035134612E-4</v>
      </c>
      <c r="H122">
        <f>'Ejercicio 3'!AF124</f>
        <v>1.8622977465255878E-4</v>
      </c>
    </row>
    <row r="123" spans="2:8" x14ac:dyDescent="0.25">
      <c r="B123" s="1">
        <v>42171</v>
      </c>
      <c r="C123">
        <f>ASURB.MX!H113</f>
        <v>1.6574188223231732E-2</v>
      </c>
      <c r="D123">
        <f>'Ejercicio 2'!D126</f>
        <v>1.3694485926026804E-4</v>
      </c>
      <c r="E123">
        <f>'Ejercicio 2'!G126</f>
        <v>1.7894257618945991E-4</v>
      </c>
      <c r="F123">
        <f>'Ejercicio 3'!D125</f>
        <v>2.6101094698328324E-4</v>
      </c>
      <c r="G123">
        <f>'Ejercicio 3'!R125</f>
        <v>2.5284328364402845E-4</v>
      </c>
      <c r="H123">
        <f>'Ejercicio 3'!AF125</f>
        <v>2.4466276350953027E-4</v>
      </c>
    </row>
    <row r="124" spans="2:8" x14ac:dyDescent="0.25">
      <c r="B124" s="1">
        <v>42172</v>
      </c>
      <c r="C124">
        <f>ASURB.MX!H114</f>
        <v>-6.4588049926380875E-3</v>
      </c>
      <c r="D124">
        <f>'Ejercicio 2'!D127</f>
        <v>1.2561840035757901E-4</v>
      </c>
      <c r="E124">
        <f>'Ejercicio 2'!G127</f>
        <v>1.7255696160652467E-4</v>
      </c>
      <c r="F124">
        <f>'Ejercicio 3'!D126</f>
        <v>2.5575444437036122E-4</v>
      </c>
      <c r="G124">
        <f>'Ejercicio 3'!R126</f>
        <v>2.2169141968690729E-4</v>
      </c>
      <c r="H124">
        <f>'Ejercicio 3'!AF126</f>
        <v>2.4469836764590852E-4</v>
      </c>
    </row>
    <row r="125" spans="2:8" x14ac:dyDescent="0.25">
      <c r="B125" s="1">
        <v>42173</v>
      </c>
      <c r="C125">
        <f>ASURB.MX!H115</f>
        <v>-1.7938783824045213E-3</v>
      </c>
      <c r="D125">
        <f>'Ejercicio 2'!D128</f>
        <v>1.2265938299867735E-4</v>
      </c>
      <c r="E125">
        <f>'Ejercicio 2'!G128</f>
        <v>1.6467704030433456E-4</v>
      </c>
      <c r="F125">
        <f>'Ejercicio 3'!D127</f>
        <v>2.2404764875152489E-4</v>
      </c>
      <c r="G125">
        <f>'Ejercicio 3'!R127</f>
        <v>2.1453424587169413E-4</v>
      </c>
      <c r="H125">
        <f>'Ejercicio 3'!AF127</f>
        <v>2.2069633048992589E-4</v>
      </c>
    </row>
    <row r="126" spans="2:8" x14ac:dyDescent="0.25">
      <c r="B126" s="1">
        <v>42174</v>
      </c>
      <c r="C126">
        <f>ASURB.MX!H116</f>
        <v>-9.5293269064557901E-3</v>
      </c>
      <c r="D126">
        <f>'Ejercicio 2'!D129</f>
        <v>1.2079575638447816E-4</v>
      </c>
      <c r="E126">
        <f>'Ejercicio 2'!G129</f>
        <v>1.6123966442944016E-4</v>
      </c>
      <c r="F126">
        <f>'Ejercicio 3'!D128</f>
        <v>1.9835947290307122E-4</v>
      </c>
      <c r="G126">
        <f>'Ejercicio 3'!R128</f>
        <v>1.9149883857966146E-4</v>
      </c>
      <c r="H126">
        <f>'Ejercicio 3'!AF128</f>
        <v>1.9925260679191058E-4</v>
      </c>
    </row>
    <row r="127" spans="2:8" x14ac:dyDescent="0.25">
      <c r="B127" s="1">
        <v>42177</v>
      </c>
      <c r="C127">
        <f>ASURB.MX!H117</f>
        <v>2.0472369824214125E-2</v>
      </c>
      <c r="D127">
        <f>'Ejercicio 2'!D130</f>
        <v>1.2287417309161572E-4</v>
      </c>
      <c r="E127">
        <f>'Ejercicio 2'!G130</f>
        <v>1.7323962229491005E-4</v>
      </c>
      <c r="F127">
        <f>'Ejercicio 3'!D129</f>
        <v>1.9193502300434697E-4</v>
      </c>
      <c r="G127">
        <f>'Ejercicio 3'!R129</f>
        <v>1.9796315737191127E-4</v>
      </c>
      <c r="H127">
        <f>'Ejercicio 3'!AF129</f>
        <v>1.9267478095546842E-4</v>
      </c>
    </row>
    <row r="128" spans="2:8" x14ac:dyDescent="0.25">
      <c r="B128" s="1">
        <v>42178</v>
      </c>
      <c r="C128">
        <f>ASURB.MX!H118</f>
        <v>4.9058862043403978E-3</v>
      </c>
      <c r="D128">
        <f>'Ejercicio 2'!D131</f>
        <v>1.3605152834652667E-4</v>
      </c>
      <c r="E128">
        <f>'Ejercicio 2'!G131</f>
        <v>1.6629814325582113E-4</v>
      </c>
      <c r="F128">
        <f>'Ejercicio 3'!D130</f>
        <v>2.274422396181405E-4</v>
      </c>
      <c r="G128">
        <f>'Ejercicio 3'!R130</f>
        <v>2.3233689843053543E-4</v>
      </c>
      <c r="H128">
        <f>'Ejercicio 3'!AF130</f>
        <v>2.2174466754489242E-4</v>
      </c>
    </row>
    <row r="129" spans="2:8" x14ac:dyDescent="0.25">
      <c r="B129" s="1">
        <v>42179</v>
      </c>
      <c r="C129">
        <f>ASURB.MX!H119</f>
        <v>-1.3597307081974591E-4</v>
      </c>
      <c r="D129">
        <f>'Ejercicio 2'!D132</f>
        <v>1.2880294315076302E-4</v>
      </c>
      <c r="E129">
        <f>'Ejercicio 2'!G132</f>
        <v>1.5856058199341378E-4</v>
      </c>
      <c r="F129">
        <f>'Ejercicio 3'!D131</f>
        <v>2.0313592144344315E-4</v>
      </c>
      <c r="G129">
        <f>'Ejercicio 3'!R131</f>
        <v>1.8306236978614062E-4</v>
      </c>
      <c r="H129">
        <f>'Ejercicio 3'!AF131</f>
        <v>2.0216602046294253E-4</v>
      </c>
    </row>
    <row r="130" spans="2:8" x14ac:dyDescent="0.25">
      <c r="B130" s="1">
        <v>42180</v>
      </c>
      <c r="C130">
        <f>ASURB.MX!H120</f>
        <v>1.529152039620066E-2</v>
      </c>
      <c r="D130">
        <f>'Ejercicio 2'!D133</f>
        <v>1.2817454363273491E-4</v>
      </c>
      <c r="E130">
        <f>'Ejercicio 2'!G133</f>
        <v>1.6206315328682941E-4</v>
      </c>
      <c r="F130">
        <f>'Ejercicio 3'!D132</f>
        <v>1.84105214336607E-4</v>
      </c>
      <c r="G130">
        <f>'Ejercicio 3'!R132</f>
        <v>1.9410885829407396E-4</v>
      </c>
      <c r="H130">
        <f>'Ejercicio 3'!AF132</f>
        <v>1.8543262767067734E-4</v>
      </c>
    </row>
    <row r="131" spans="2:8" x14ac:dyDescent="0.25">
      <c r="B131" s="1">
        <v>42181</v>
      </c>
      <c r="C131">
        <f>ASURB.MX!H121</f>
        <v>2.229204303646406E-3</v>
      </c>
      <c r="D131">
        <f>'Ejercicio 2'!D134</f>
        <v>1.283177575036519E-4</v>
      </c>
      <c r="E131">
        <f>'Ejercicio 2'!G134</f>
        <v>1.5475304120000618E-4</v>
      </c>
      <c r="F131">
        <f>'Ejercicio 3'!D133</f>
        <v>1.9980687025284241E-4</v>
      </c>
      <c r="G131">
        <f>'Ejercicio 3'!R133</f>
        <v>2.0123782619809813E-4</v>
      </c>
      <c r="H131">
        <f>'Ejercicio 3'!AF133</f>
        <v>1.9736375709973527E-4</v>
      </c>
    </row>
    <row r="132" spans="2:8" x14ac:dyDescent="0.25">
      <c r="B132" s="1">
        <v>42184</v>
      </c>
      <c r="C132">
        <f>ASURB.MX!H122</f>
        <v>-2.5072311073265154E-2</v>
      </c>
      <c r="D132">
        <f>'Ejercicio 2'!D135</f>
        <v>1.2348158448991165E-4</v>
      </c>
      <c r="E132">
        <f>'Ejercicio 2'!G135</f>
        <v>1.7680372856927304E-4</v>
      </c>
      <c r="F132">
        <f>'Ejercicio 3'!D134</f>
        <v>1.824973826970185E-4</v>
      </c>
      <c r="G132">
        <f>'Ejercicio 3'!R134</f>
        <v>1.7555815939049625E-4</v>
      </c>
      <c r="H132">
        <f>'Ejercicio 3'!AF134</f>
        <v>1.8244717476512882E-4</v>
      </c>
    </row>
    <row r="133" spans="2:8" x14ac:dyDescent="0.25">
      <c r="B133" s="1">
        <v>42185</v>
      </c>
      <c r="C133">
        <f>ASURB.MX!H123</f>
        <v>1.9087012491802554E-2</v>
      </c>
      <c r="D133">
        <f>'Ejercicio 2'!D136</f>
        <v>1.4289927796805403E-4</v>
      </c>
      <c r="E133">
        <f>'Ejercicio 2'!G136</f>
        <v>1.8552922520957961E-4</v>
      </c>
      <c r="F133">
        <f>'Ejercicio 3'!D135</f>
        <v>2.4656060813824164E-4</v>
      </c>
      <c r="G133">
        <f>'Ejercicio 3'!R135</f>
        <v>2.6527992327720625E-4</v>
      </c>
      <c r="H133">
        <f>'Ejercicio 3'!AF135</f>
        <v>2.3590498365694268E-4</v>
      </c>
    </row>
    <row r="134" spans="2:8" x14ac:dyDescent="0.25">
      <c r="B134" s="1">
        <v>42186</v>
      </c>
      <c r="C134">
        <f>ASURB.MX!H124</f>
        <v>-5.3906717034832791E-3</v>
      </c>
      <c r="D134">
        <f>'Ejercicio 2'!D137</f>
        <v>1.5570234834321053E-4</v>
      </c>
      <c r="E134">
        <f>'Ejercicio 2'!G137</f>
        <v>1.7824814614645767E-4</v>
      </c>
      <c r="F134">
        <f>'Ejercicio 3'!D136</f>
        <v>2.5702659014561428E-4</v>
      </c>
      <c r="G134">
        <f>'Ejercicio 3'!R136</f>
        <v>2.2176996023730387E-4</v>
      </c>
      <c r="H134">
        <f>'Ejercicio 3'!AF136</f>
        <v>2.4756422256998309E-4</v>
      </c>
    </row>
    <row r="135" spans="2:8" x14ac:dyDescent="0.25">
      <c r="B135" s="1">
        <v>42187</v>
      </c>
      <c r="C135">
        <f>ASURB.MX!H125</f>
        <v>1.2444231836721525E-2</v>
      </c>
      <c r="D135">
        <f>'Ejercicio 2'!D138</f>
        <v>1.5580771593536974E-4</v>
      </c>
      <c r="E135">
        <f>'Ejercicio 2'!G138</f>
        <v>1.7715976477517876E-4</v>
      </c>
      <c r="F135">
        <f>'Ejercicio 3'!D137</f>
        <v>2.233581298172572E-4</v>
      </c>
      <c r="G135">
        <f>'Ejercicio 3'!R137</f>
        <v>2.1953085100611302E-4</v>
      </c>
      <c r="H135">
        <f>'Ejercicio 3'!AF137</f>
        <v>2.2147736971547837E-4</v>
      </c>
    </row>
    <row r="136" spans="2:8" x14ac:dyDescent="0.25">
      <c r="B136" s="1">
        <v>42188</v>
      </c>
      <c r="C136">
        <f>ASURB.MX!H126</f>
        <v>6.22542758855332E-4</v>
      </c>
      <c r="D136">
        <f>'Ejercicio 2'!D139</f>
        <v>1.6103971939235496E-4</v>
      </c>
      <c r="E136">
        <f>'Ejercicio 2'!G139</f>
        <v>1.6893394922746534E-4</v>
      </c>
      <c r="F136">
        <f>'Ejercicio 3'!D138</f>
        <v>2.1627011428876052E-4</v>
      </c>
      <c r="G136">
        <f>'Ejercicio 3'!R138</f>
        <v>2.1339125667355657E-4</v>
      </c>
      <c r="H136">
        <f>'Ejercicio 3'!AF138</f>
        <v>2.1545989560187403E-4</v>
      </c>
    </row>
    <row r="137" spans="2:8" x14ac:dyDescent="0.25">
      <c r="B137" s="1">
        <v>42191</v>
      </c>
      <c r="C137">
        <f>ASURB.MX!H127</f>
        <v>-2.537317510869878E-3</v>
      </c>
      <c r="D137">
        <f>'Ejercicio 2'!D140</f>
        <v>1.6100923591277501E-4</v>
      </c>
      <c r="E137">
        <f>'Ejercicio 2'!G140</f>
        <v>1.613724557976122E-4</v>
      </c>
      <c r="F137">
        <f>'Ejercicio 3'!D139</f>
        <v>1.9285929250972112E-4</v>
      </c>
      <c r="G137">
        <f>'Ejercicio 3'!R139</f>
        <v>1.8982227027706112E-4</v>
      </c>
      <c r="H137">
        <f>'Ejercicio 3'!AF139</f>
        <v>1.9514859405632878E-4</v>
      </c>
    </row>
    <row r="138" spans="2:8" x14ac:dyDescent="0.25">
      <c r="B138" s="1">
        <v>42192</v>
      </c>
      <c r="C138">
        <f>ASURB.MX!H128</f>
        <v>1.0684476545035983E-2</v>
      </c>
      <c r="D138">
        <f>'Ejercicio 2'!D141</f>
        <v>1.5806891834077057E-4</v>
      </c>
      <c r="E138">
        <f>'Ejercicio 2'!G141</f>
        <v>1.5917540743927297E-4</v>
      </c>
      <c r="F138">
        <f>'Ejercicio 3'!D140</f>
        <v>1.7806828722655952E-4</v>
      </c>
      <c r="G138">
        <f>'Ejercicio 3'!R140</f>
        <v>1.8527963513145437E-4</v>
      </c>
      <c r="H138">
        <f>'Ejercicio 3'!AF140</f>
        <v>1.8098600152533046E-4</v>
      </c>
    </row>
    <row r="139" spans="2:8" x14ac:dyDescent="0.25">
      <c r="B139" s="1">
        <v>42193</v>
      </c>
      <c r="C139">
        <f>ASURB.MX!H129</f>
        <v>2.6422878380686185E-3</v>
      </c>
      <c r="D139">
        <f>'Ejercicio 2'!D142</f>
        <v>1.6177370410372152E-4</v>
      </c>
      <c r="E139">
        <f>'Ejercicio 2'!G142</f>
        <v>1.5209331279603621E-4</v>
      </c>
      <c r="F139">
        <f>'Ejercicio 3'!D141</f>
        <v>1.8130811873721167E-4</v>
      </c>
      <c r="G139">
        <f>'Ejercicio 3'!R141</f>
        <v>1.8725290337622702E-4</v>
      </c>
      <c r="H139">
        <f>'Ejercicio 3'!AF141</f>
        <v>1.8178482026446813E-4</v>
      </c>
    </row>
    <row r="140" spans="2:8" x14ac:dyDescent="0.25">
      <c r="B140" s="1">
        <v>42194</v>
      </c>
      <c r="C140">
        <f>ASURB.MX!H130</f>
        <v>1.2804148627017424E-2</v>
      </c>
      <c r="D140">
        <f>'Ejercicio 2'!D143</f>
        <v>1.5137316640767147E-4</v>
      </c>
      <c r="E140">
        <f>'Ejercicio 2'!G143</f>
        <v>1.5264486921958494E-4</v>
      </c>
      <c r="F140">
        <f>'Ejercicio 3'!D142</f>
        <v>1.7047448201528283E-4</v>
      </c>
      <c r="G140">
        <f>'Ejercicio 3'!R142</f>
        <v>1.6981376771237088E-4</v>
      </c>
      <c r="H140">
        <f>'Ejercicio 3'!AF142</f>
        <v>1.7131328350058957E-4</v>
      </c>
    </row>
    <row r="141" spans="2:8" x14ac:dyDescent="0.25">
      <c r="B141" s="1">
        <v>42195</v>
      </c>
      <c r="C141">
        <f>ASURB.MX!H131</f>
        <v>4.6785544525829196E-3</v>
      </c>
      <c r="D141">
        <f>'Ejercicio 2'!D144</f>
        <v>1.5002555005280799E-4</v>
      </c>
      <c r="E141">
        <f>'Ejercicio 2'!G144</f>
        <v>1.4656034526936093E-4</v>
      </c>
      <c r="F141">
        <f>'Ejercicio 3'!D143</f>
        <v>1.8230332659393184E-4</v>
      </c>
      <c r="G141">
        <f>'Ejercicio 3'!R143</f>
        <v>1.9153773499344629E-4</v>
      </c>
      <c r="H141">
        <f>'Ejercicio 3'!AF143</f>
        <v>1.7987775313477438E-4</v>
      </c>
    </row>
    <row r="142" spans="2:8" x14ac:dyDescent="0.25">
      <c r="B142" s="1">
        <v>42198</v>
      </c>
      <c r="C142">
        <f>ASURB.MX!H132</f>
        <v>1.2242186149566535E-2</v>
      </c>
      <c r="D142">
        <f>'Ejercicio 2'!D145</f>
        <v>1.4011913483825351E-4</v>
      </c>
      <c r="E142">
        <f>'Ejercicio 2'!G145</f>
        <v>1.4671440702563912E-4</v>
      </c>
      <c r="F142">
        <f>'Ejercicio 3'!D144</f>
        <v>1.7294007970603036E-4</v>
      </c>
      <c r="G142">
        <f>'Ejercicio 3'!R144</f>
        <v>1.6386400423076789E-4</v>
      </c>
      <c r="H142">
        <f>'Ejercicio 3'!AF144</f>
        <v>1.7146231893089048E-4</v>
      </c>
    </row>
    <row r="143" spans="2:8" x14ac:dyDescent="0.25">
      <c r="B143" s="1">
        <v>42199</v>
      </c>
      <c r="C143">
        <f>ASURB.MX!H133</f>
        <v>2.0897862300193332E-3</v>
      </c>
      <c r="D143">
        <f>'Ejercicio 2'!D146</f>
        <v>1.4407523564644026E-4</v>
      </c>
      <c r="E143">
        <f>'Ejercicio 2'!G146</f>
        <v>1.400905047359593E-4</v>
      </c>
      <c r="F143">
        <f>'Ejercicio 3'!D145</f>
        <v>1.8223340130814401E-4</v>
      </c>
      <c r="G143">
        <f>'Ejercicio 3'!R145</f>
        <v>1.9136715160469997E-4</v>
      </c>
      <c r="H143">
        <f>'Ejercicio 3'!AF145</f>
        <v>1.7853468841053167E-4</v>
      </c>
    </row>
    <row r="144" spans="2:8" x14ac:dyDescent="0.25">
      <c r="B144" s="1">
        <v>42200</v>
      </c>
      <c r="C144">
        <f>ASURB.MX!H134</f>
        <v>9.7512530430259852E-3</v>
      </c>
      <c r="D144">
        <f>'Ejercicio 2'!D147</f>
        <v>1.439936466960486E-4</v>
      </c>
      <c r="E144">
        <f>'Ejercicio 2'!G147</f>
        <v>1.3799633469630828E-4</v>
      </c>
      <c r="F144">
        <f>'Ejercicio 3'!D146</f>
        <v>1.7077135830836291E-4</v>
      </c>
      <c r="G144">
        <f>'Ejercicio 3'!R146</f>
        <v>1.5813251124357895E-4</v>
      </c>
      <c r="H144">
        <f>'Ejercicio 3'!AF146</f>
        <v>1.6867756592649219E-4</v>
      </c>
    </row>
    <row r="145" spans="2:8" x14ac:dyDescent="0.25">
      <c r="B145" s="1">
        <v>42201</v>
      </c>
      <c r="C145">
        <f>ASURB.MX!H135</f>
        <v>1.1243544815991465E-2</v>
      </c>
      <c r="D145">
        <f>'Ejercicio 2'!D148</f>
        <v>1.4494343027578104E-4</v>
      </c>
      <c r="E145">
        <f>'Ejercicio 2'!G148</f>
        <v>1.3745752259495641E-4</v>
      </c>
      <c r="F145">
        <f>'Ejercicio 3'!D147</f>
        <v>1.7415944218288301E-4</v>
      </c>
      <c r="G145">
        <f>'Ejercicio 3'!R147</f>
        <v>1.830387166938207E-4</v>
      </c>
      <c r="H145">
        <f>'Ejercicio 3'!AF147</f>
        <v>1.7085751452374659E-4</v>
      </c>
    </row>
    <row r="146" spans="2:8" x14ac:dyDescent="0.25">
      <c r="B146" s="1">
        <v>42202</v>
      </c>
      <c r="C146">
        <f>ASURB.MX!H136</f>
        <v>-3.0918996513119453E-3</v>
      </c>
      <c r="D146">
        <f>'Ejercicio 2'!D149</f>
        <v>1.3290429215809818E-4</v>
      </c>
      <c r="E146">
        <f>'Ejercicio 2'!G149</f>
        <v>1.3150600597570928E-4</v>
      </c>
      <c r="F146">
        <f>'Ejercicio 3'!D148</f>
        <v>1.8020106891010788E-4</v>
      </c>
      <c r="G146">
        <f>'Ejercicio 3'!R148</f>
        <v>1.7152024020143612E-4</v>
      </c>
      <c r="H146">
        <f>'Ejercicio 3'!AF148</f>
        <v>1.7567560484592733E-4</v>
      </c>
    </row>
    <row r="147" spans="2:8" x14ac:dyDescent="0.25">
      <c r="B147" s="1">
        <v>42205</v>
      </c>
      <c r="C147">
        <f>ASURB.MX!H137</f>
        <v>3.6758668056654795E-3</v>
      </c>
      <c r="D147">
        <f>'Ejercicio 2'!D150</f>
        <v>1.3304853001810572E-4</v>
      </c>
      <c r="E147">
        <f>'Ejercicio 2'!G150</f>
        <v>1.2601534100463948E-4</v>
      </c>
      <c r="F147">
        <f>'Ejercicio 3'!D149</f>
        <v>1.7005267524637901E-4</v>
      </c>
      <c r="G147">
        <f>'Ejercicio 3'!R149</f>
        <v>1.6758736272336075E-4</v>
      </c>
      <c r="H147">
        <f>'Ejercicio 3'!AF149</f>
        <v>1.6713167657610826E-4</v>
      </c>
    </row>
    <row r="148" spans="2:8" x14ac:dyDescent="0.25">
      <c r="B148" s="1">
        <v>42206</v>
      </c>
      <c r="C148">
        <f>ASURB.MX!H138</f>
        <v>-1.042959826305622E-3</v>
      </c>
      <c r="D148">
        <f>'Ejercicio 2'!D151</f>
        <v>1.3238338442986302E-4</v>
      </c>
      <c r="E148">
        <f>'Ejercicio 2'!G151</f>
        <v>1.2020203345597688E-4</v>
      </c>
      <c r="F148">
        <f>'Ejercicio 3'!D150</f>
        <v>1.6380191961204194E-4</v>
      </c>
      <c r="G148">
        <f>'Ejercicio 3'!R150</f>
        <v>1.6152635120880086E-4</v>
      </c>
      <c r="H148">
        <f>'Ejercicio 3'!AF150</f>
        <v>1.613193052454815E-4</v>
      </c>
    </row>
    <row r="149" spans="2:8" x14ac:dyDescent="0.25">
      <c r="B149" s="1">
        <v>42207</v>
      </c>
      <c r="C149">
        <f>ASURB.MX!H139</f>
        <v>-1.2727265270878878E-2</v>
      </c>
      <c r="D149">
        <f>'Ejercicio 2'!D152</f>
        <v>1.2696444143738418E-4</v>
      </c>
      <c r="E149">
        <f>'Ejercicio 2'!G152</f>
        <v>1.221462578738041E-4</v>
      </c>
      <c r="F149">
        <f>'Ejercicio 3'!D151</f>
        <v>1.5815208591273266E-4</v>
      </c>
      <c r="G149">
        <f>'Ejercicio 3'!R151</f>
        <v>1.5710110020830594E-4</v>
      </c>
      <c r="H149">
        <f>'Ejercicio 3'!AF151</f>
        <v>1.5580660670057669E-4</v>
      </c>
    </row>
    <row r="150" spans="2:8" x14ac:dyDescent="0.25">
      <c r="B150" s="1">
        <v>42208</v>
      </c>
      <c r="C150">
        <f>ASURB.MX!H140</f>
        <v>2.5995041700529135E-2</v>
      </c>
      <c r="D150">
        <f>'Ejercicio 2'!D153</f>
        <v>1.3450444153834023E-4</v>
      </c>
      <c r="E150">
        <f>'Ejercicio 2'!G153</f>
        <v>1.4790697089415051E-4</v>
      </c>
      <c r="F150">
        <f>'Ejercicio 3'!D152</f>
        <v>1.7389449512415902E-4</v>
      </c>
      <c r="G150">
        <f>'Ejercicio 3'!R152</f>
        <v>1.76134737064491E-4</v>
      </c>
      <c r="H150">
        <f>'Ejercicio 3'!AF152</f>
        <v>1.6838649782648755E-4</v>
      </c>
    </row>
    <row r="151" spans="2:8" x14ac:dyDescent="0.25">
      <c r="B151" s="1">
        <v>42209</v>
      </c>
      <c r="C151">
        <f>ASURB.MX!H141</f>
        <v>-1.4855041821709049E-2</v>
      </c>
      <c r="D151">
        <f>'Ejercicio 2'!D154</f>
        <v>1.519947981000565E-4</v>
      </c>
      <c r="E151">
        <f>'Ejercicio 2'!G154</f>
        <v>1.5129298911675871E-4</v>
      </c>
      <c r="F151">
        <f>'Ejercicio 3'!D153</f>
        <v>2.4656366736062807E-4</v>
      </c>
      <c r="G151">
        <f>'Ejercicio 3'!R153</f>
        <v>2.479329279534552E-4</v>
      </c>
      <c r="H151">
        <f>'Ejercicio 3'!AF153</f>
        <v>2.3052847095344546E-4</v>
      </c>
    </row>
    <row r="152" spans="2:8" x14ac:dyDescent="0.25">
      <c r="B152" s="1">
        <v>42212</v>
      </c>
      <c r="C152">
        <f>ASURB.MX!H142</f>
        <v>-1.168973646958717E-2</v>
      </c>
      <c r="D152">
        <f>'Ejercicio 2'!D155</f>
        <v>1.5594336548228427E-4</v>
      </c>
      <c r="E152">
        <f>'Ejercicio 2'!G155</f>
        <v>1.5061159788020144E-4</v>
      </c>
      <c r="F152">
        <f>'Ejercicio 3'!D154</f>
        <v>2.3962966604713671E-4</v>
      </c>
      <c r="G152">
        <f>'Ejercicio 3'!R154</f>
        <v>2.0028922486273239E-4</v>
      </c>
      <c r="H152">
        <f>'Ejercicio 3'!AF154</f>
        <v>2.288363902064835E-4</v>
      </c>
    </row>
    <row r="153" spans="2:8" x14ac:dyDescent="0.25">
      <c r="B153" s="1">
        <v>42213</v>
      </c>
      <c r="C153">
        <f>ASURB.MX!H143</f>
        <v>1.8563722996950683E-2</v>
      </c>
      <c r="D153">
        <f>'Ejercicio 2'!D156</f>
        <v>1.3410612558194084E-4</v>
      </c>
      <c r="E153">
        <f>'Ejercicio 2'!G156</f>
        <v>1.5963909160247622E-4</v>
      </c>
      <c r="F153">
        <f>'Ejercicio 3'!D155</f>
        <v>2.2485427730014278E-4</v>
      </c>
      <c r="G153">
        <f>'Ejercicio 3'!R155</f>
        <v>2.2340216447289205E-4</v>
      </c>
      <c r="H153">
        <f>'Ejercicio 3'!AF155</f>
        <v>2.1893935517632748E-4</v>
      </c>
    </row>
    <row r="154" spans="2:8" x14ac:dyDescent="0.25">
      <c r="B154" s="1">
        <v>42214</v>
      </c>
      <c r="C154">
        <f>ASURB.MX!H144</f>
        <v>-1.0098129140476508E-2</v>
      </c>
      <c r="D154">
        <f>'Ejercicio 2'!D157</f>
        <v>1.3608635292482529E-4</v>
      </c>
      <c r="E154">
        <f>'Ejercicio 2'!G157</f>
        <v>1.5695565439064328E-4</v>
      </c>
      <c r="F154">
        <f>'Ejercicio 3'!D156</f>
        <v>2.4024649282011404E-4</v>
      </c>
      <c r="G154">
        <f>'Ejercicio 3'!R156</f>
        <v>2.2881949505661677E-4</v>
      </c>
      <c r="H154">
        <f>'Ejercicio 3'!AF156</f>
        <v>2.3318140486860582E-4</v>
      </c>
    </row>
    <row r="155" spans="2:8" x14ac:dyDescent="0.25">
      <c r="B155" s="1">
        <v>42215</v>
      </c>
      <c r="C155">
        <f>ASURB.MX!H145</f>
        <v>2.9346474704616799E-4</v>
      </c>
      <c r="D155">
        <f>'Ejercicio 2'!D158</f>
        <v>1.3894454257928947E-4</v>
      </c>
      <c r="E155">
        <f>'Ejercicio 2'!G158</f>
        <v>1.4965597829036059E-4</v>
      </c>
      <c r="F155">
        <f>'Ejercicio 3'!D157</f>
        <v>2.2106287710685655E-4</v>
      </c>
      <c r="G155">
        <f>'Ejercicio 3'!R157</f>
        <v>2.076205082793677E-4</v>
      </c>
      <c r="H155">
        <f>'Ejercicio 3'!AF157</f>
        <v>2.185262072260865E-4</v>
      </c>
    </row>
    <row r="156" spans="2:8" x14ac:dyDescent="0.25">
      <c r="B156" s="1">
        <v>42216</v>
      </c>
      <c r="C156">
        <f>ASURB.MX!H146</f>
        <v>1.0925064490946651E-2</v>
      </c>
      <c r="D156">
        <f>'Ejercicio 2'!D159</f>
        <v>1.3839267303733462E-4</v>
      </c>
      <c r="E156">
        <f>'Ejercicio 2'!G159</f>
        <v>1.4824606474916967E-4</v>
      </c>
      <c r="F156">
        <f>'Ejercicio 3'!D158</f>
        <v>1.9600089410392213E-4</v>
      </c>
      <c r="G156">
        <f>'Ejercicio 3'!R158</f>
        <v>1.9433913868369655E-4</v>
      </c>
      <c r="H156">
        <f>'Ejercicio 3'!AF158</f>
        <v>1.9734977316750927E-4</v>
      </c>
    </row>
    <row r="157" spans="2:8" x14ac:dyDescent="0.25">
      <c r="B157" s="1">
        <v>42219</v>
      </c>
      <c r="C157">
        <f>ASURB.MX!H147</f>
        <v>3.0468737097998237E-2</v>
      </c>
      <c r="D157">
        <f>'Ejercicio 2'!D160</f>
        <v>1.3449751736271359E-4</v>
      </c>
      <c r="E157">
        <f>'Ejercicio 2'!G160</f>
        <v>1.8454668804769565E-4</v>
      </c>
      <c r="F157">
        <f>'Ejercicio 3'!D159</f>
        <v>1.9382909433851144E-4</v>
      </c>
      <c r="G157">
        <f>'Ejercicio 3'!R159</f>
        <v>1.9847451445183874E-4</v>
      </c>
      <c r="H157">
        <f>'Ejercicio 3'!AF159</f>
        <v>1.9423377182814088E-4</v>
      </c>
    </row>
    <row r="158" spans="2:8" x14ac:dyDescent="0.25">
      <c r="B158" s="1">
        <v>42220</v>
      </c>
      <c r="C158">
        <f>ASURB.MX!H148</f>
        <v>1.9290151869420715E-3</v>
      </c>
      <c r="D158">
        <f>'Ejercicio 2'!D161</f>
        <v>1.49322418648454E-4</v>
      </c>
      <c r="E158">
        <f>'Ejercicio 2'!G161</f>
        <v>1.7613225471232153E-4</v>
      </c>
      <c r="F158">
        <f>'Ejercicio 3'!D160</f>
        <v>2.9037942575694327E-4</v>
      </c>
      <c r="G158">
        <f>'Ejercicio 3'!R160</f>
        <v>3.0584207067019828E-4</v>
      </c>
      <c r="H158">
        <f>'Ejercicio 3'!AF160</f>
        <v>2.7539597911752984E-4</v>
      </c>
    </row>
    <row r="159" spans="2:8" x14ac:dyDescent="0.25">
      <c r="B159" s="1">
        <v>42221</v>
      </c>
      <c r="C159">
        <f>ASURB.MX!H149</f>
        <v>2.1095155663111254E-2</v>
      </c>
      <c r="D159">
        <f>'Ejercicio 2'!D162</f>
        <v>1.4945918548948074E-4</v>
      </c>
      <c r="E159">
        <f>'Ejercicio 2'!G162</f>
        <v>1.8864385108192618E-4</v>
      </c>
      <c r="F159">
        <f>'Ejercicio 3'!D161</f>
        <v>2.424054695384228E-4</v>
      </c>
      <c r="G159">
        <f>'Ejercicio 3'!R161</f>
        <v>1.868654071647483E-4</v>
      </c>
      <c r="H159">
        <f>'Ejercicio 3'!AF161</f>
        <v>2.3912568374701506E-4</v>
      </c>
    </row>
    <row r="160" spans="2:8" x14ac:dyDescent="0.25">
      <c r="B160" s="1">
        <v>42222</v>
      </c>
      <c r="C160">
        <f>ASURB.MX!H150</f>
        <v>-1.5450121761075405E-2</v>
      </c>
      <c r="D160">
        <f>'Ejercicio 2'!D163</f>
        <v>1.5837878862645424E-4</v>
      </c>
      <c r="E160">
        <f>'Ejercicio 2'!G163</f>
        <v>1.9097342637328866E-4</v>
      </c>
      <c r="F160">
        <f>'Ejercicio 3'!D162</f>
        <v>2.6404524503078486E-4</v>
      </c>
      <c r="G160">
        <f>'Ejercicio 3'!R162</f>
        <v>2.9733650323550452E-4</v>
      </c>
      <c r="H160">
        <f>'Ejercicio 3'!AF162</f>
        <v>2.5823058526754778E-4</v>
      </c>
    </row>
    <row r="161" spans="2:8" x14ac:dyDescent="0.25">
      <c r="B161" s="1">
        <v>42223</v>
      </c>
      <c r="C161">
        <f>ASURB.MX!H151</f>
        <v>7.3983418083150539E-3</v>
      </c>
      <c r="D161">
        <f>'Ejercicio 2'!D164</f>
        <v>1.6751362767206159E-4</v>
      </c>
      <c r="E161">
        <f>'Ejercicio 2'!G164</f>
        <v>1.846338077227779E-4</v>
      </c>
      <c r="F161">
        <f>'Ejercicio 3'!D163</f>
        <v>2.5340623101751048E-4</v>
      </c>
      <c r="G161">
        <f>'Ejercicio 3'!R163</f>
        <v>2.1298348650417866E-4</v>
      </c>
      <c r="H161">
        <f>'Ejercicio 3'!AF163</f>
        <v>2.5086329452311297E-4</v>
      </c>
    </row>
    <row r="162" spans="2:8" x14ac:dyDescent="0.25">
      <c r="B162" s="1">
        <v>42226</v>
      </c>
      <c r="C162">
        <f>ASURB.MX!H152</f>
        <v>-2.8573204222125392E-3</v>
      </c>
      <c r="D162">
        <f>'Ejercicio 2'!D165</f>
        <v>1.6787390799289067E-4</v>
      </c>
      <c r="E162">
        <f>'Ejercicio 2'!G165</f>
        <v>1.7642207679760498E-4</v>
      </c>
      <c r="F162">
        <f>'Ejercicio 3'!D164</f>
        <v>2.2406752601570825E-4</v>
      </c>
      <c r="G162">
        <f>'Ejercicio 3'!R164</f>
        <v>2.3986084126285205E-4</v>
      </c>
      <c r="H162">
        <f>'Ejercicio 3'!AF164</f>
        <v>2.2652705772725117E-4</v>
      </c>
    </row>
    <row r="163" spans="2:8" x14ac:dyDescent="0.25">
      <c r="B163" s="1">
        <v>42227</v>
      </c>
      <c r="C163">
        <f>ASURB.MX!H153</f>
        <v>-3.4635650735925262E-3</v>
      </c>
      <c r="D163">
        <f>'Ejercicio 2'!D166</f>
        <v>1.3995293577090306E-4</v>
      </c>
      <c r="E163">
        <f>'Ejercicio 2'!G166</f>
        <v>1.6877078202136395E-4</v>
      </c>
      <c r="F163">
        <f>'Ejercicio 3'!D165</f>
        <v>1.9897178364699795E-4</v>
      </c>
      <c r="G163">
        <f>'Ejercicio 3'!R165</f>
        <v>1.8965646289279472E-4</v>
      </c>
      <c r="H163">
        <f>'Ejercicio 3'!AF165</f>
        <v>2.0400746886759034E-4</v>
      </c>
    </row>
    <row r="164" spans="2:8" x14ac:dyDescent="0.25">
      <c r="B164" s="1">
        <v>42228</v>
      </c>
      <c r="C164">
        <f>ASURB.MX!H154</f>
        <v>4.7839901370128122E-4</v>
      </c>
      <c r="D164">
        <f>'Ejercicio 2'!D167</f>
        <v>1.3441985201333688E-4</v>
      </c>
      <c r="E164">
        <f>'Ejercicio 2'!G167</f>
        <v>1.6092794997577822E-4</v>
      </c>
      <c r="F164">
        <f>'Ejercicio 3'!D166</f>
        <v>1.8279478481158384E-4</v>
      </c>
      <c r="G164">
        <f>'Ejercicio 3'!R166</f>
        <v>2.0047436028183824E-4</v>
      </c>
      <c r="H164">
        <f>'Ejercicio 3'!AF166</f>
        <v>1.8800846437656631E-4</v>
      </c>
    </row>
    <row r="165" spans="2:8" x14ac:dyDescent="0.25">
      <c r="B165" s="1">
        <v>42229</v>
      </c>
      <c r="C165">
        <f>ASURB.MX!H155</f>
        <v>6.6347929757054865E-3</v>
      </c>
      <c r="D165">
        <f>'Ejercicio 2'!D168</f>
        <v>1.318163859438658E-4</v>
      </c>
      <c r="E165">
        <f>'Ejercicio 2'!G168</f>
        <v>1.5548784529163481E-4</v>
      </c>
      <c r="F165">
        <f>'Ejercicio 3'!D167</f>
        <v>1.7064234917041864E-4</v>
      </c>
      <c r="G165">
        <f>'Ejercicio 3'!R167</f>
        <v>1.7239598983601534E-4</v>
      </c>
      <c r="H165">
        <f>'Ejercicio 3'!AF167</f>
        <v>1.7514766228929798E-4</v>
      </c>
    </row>
    <row r="166" spans="2:8" x14ac:dyDescent="0.25">
      <c r="B166" s="1">
        <v>42230</v>
      </c>
      <c r="C166">
        <f>ASURB.MX!H156</f>
        <v>8.5559864563374711E-3</v>
      </c>
      <c r="D166">
        <f>'Ejercicio 2'!D169</f>
        <v>1.2958772992107198E-4</v>
      </c>
      <c r="E166">
        <f>'Ejercicio 2'!G169</f>
        <v>1.5165893850902881E-4</v>
      </c>
      <c r="F166">
        <f>'Ejercicio 3'!D168</f>
        <v>1.6788834891366341E-4</v>
      </c>
      <c r="G166">
        <f>'Ejercicio 3'!R168</f>
        <v>1.8203141512971075E-4</v>
      </c>
      <c r="H166">
        <f>'Ejercicio 3'!AF168</f>
        <v>1.7030125374342071E-4</v>
      </c>
    </row>
    <row r="167" spans="2:8" x14ac:dyDescent="0.25">
      <c r="B167" s="1">
        <v>42233</v>
      </c>
      <c r="C167">
        <f>ASURB.MX!H157</f>
        <v>-1.3716933861418893E-2</v>
      </c>
      <c r="D167">
        <f>'Ejercicio 2'!D170</f>
        <v>1.2990339326333816E-4</v>
      </c>
      <c r="E167">
        <f>'Ejercicio 2'!G170</f>
        <v>1.5335719136617352E-4</v>
      </c>
      <c r="F167">
        <f>'Ejercicio 3'!D169</f>
        <v>1.6959718559931354E-4</v>
      </c>
      <c r="G167">
        <f>'Ejercicio 3'!R169</f>
        <v>1.7169058788595346E-4</v>
      </c>
      <c r="H167">
        <f>'Ejercicio 3'!AF169</f>
        <v>1.6978286547628401E-4</v>
      </c>
    </row>
    <row r="168" spans="2:8" x14ac:dyDescent="0.25">
      <c r="B168" s="1">
        <v>42234</v>
      </c>
      <c r="C168">
        <f>ASURB.MX!H158</f>
        <v>-1.0402690904082589E-2</v>
      </c>
      <c r="D168">
        <f>'Ejercicio 2'!D171</f>
        <v>1.3922129334340672E-4</v>
      </c>
      <c r="E168">
        <f>'Ejercicio 2'!G171</f>
        <v>1.5125661625728398E-4</v>
      </c>
      <c r="F168">
        <f>'Ejercicio 3'!D170</f>
        <v>1.8465384335258255E-4</v>
      </c>
      <c r="G168">
        <f>'Ejercicio 3'!R170</f>
        <v>1.9227437618075049E-4</v>
      </c>
      <c r="H168">
        <f>'Ejercicio 3'!AF170</f>
        <v>1.8126018437611023E-4</v>
      </c>
    </row>
    <row r="169" spans="2:8" x14ac:dyDescent="0.25">
      <c r="B169" s="1">
        <v>42235</v>
      </c>
      <c r="C169">
        <f>ASURB.MX!H159</f>
        <v>-1.9534751654392529E-2</v>
      </c>
      <c r="D169">
        <f>'Ejercicio 2'!D172</f>
        <v>1.4399070089300559E-4</v>
      </c>
      <c r="E169">
        <f>'Ejercicio 2'!G172</f>
        <v>1.6197558553537121E-4</v>
      </c>
      <c r="F169">
        <f>'Ejercicio 3'!D171</f>
        <v>1.8495529999168375E-4</v>
      </c>
      <c r="G169">
        <f>'Ejercicio 3'!R171</f>
        <v>1.7714197735797452E-4</v>
      </c>
      <c r="H169">
        <f>'Ejercicio 3'!AF171</f>
        <v>1.8137162114965872E-4</v>
      </c>
    </row>
    <row r="170" spans="2:8" x14ac:dyDescent="0.25">
      <c r="B170" s="1">
        <v>42236</v>
      </c>
      <c r="C170">
        <f>ASURB.MX!H160</f>
        <v>5.643773337166238E-3</v>
      </c>
      <c r="D170">
        <f>'Ejercicio 2'!D173</f>
        <v>1.6103735624372305E-4</v>
      </c>
      <c r="E170">
        <f>'Ejercicio 2'!G173</f>
        <v>1.559204981343558E-4</v>
      </c>
      <c r="F170">
        <f>'Ejercicio 3'!D172</f>
        <v>2.182702790939072E-4</v>
      </c>
      <c r="G170">
        <f>'Ejercicio 3'!R172</f>
        <v>2.256499266686479E-4</v>
      </c>
      <c r="H170">
        <f>'Ejercicio 3'!AF172</f>
        <v>2.0964745548228468E-4</v>
      </c>
    </row>
    <row r="171" spans="2:8" x14ac:dyDescent="0.25">
      <c r="B171" s="1">
        <v>42237</v>
      </c>
      <c r="C171">
        <f>ASURB.MX!H161</f>
        <v>-2.0892995755152972E-2</v>
      </c>
      <c r="D171">
        <f>'Ejercicio 2'!D174</f>
        <v>1.5757393422622656E-4</v>
      </c>
      <c r="E171">
        <f>'Ejercicio 2'!G174</f>
        <v>1.6897762608186469E-4</v>
      </c>
      <c r="F171">
        <f>'Ejercicio 3'!D173</f>
        <v>1.9799684237863769E-4</v>
      </c>
      <c r="G171">
        <f>'Ejercicio 3'!R173</f>
        <v>1.722334735565938E-4</v>
      </c>
      <c r="H171">
        <f>'Ejercicio 3'!AF173</f>
        <v>1.941620931780736E-4</v>
      </c>
    </row>
    <row r="172" spans="2:8" x14ac:dyDescent="0.25">
      <c r="B172" s="1">
        <v>42240</v>
      </c>
      <c r="C172">
        <f>ASURB.MX!H162</f>
        <v>-1.1222832031770548E-2</v>
      </c>
      <c r="D172">
        <f>'Ejercicio 2'!D175</f>
        <v>1.7480757865915458E-4</v>
      </c>
      <c r="E172">
        <f>'Ejercicio 2'!G175</f>
        <v>1.6697549456921854E-4</v>
      </c>
      <c r="F172">
        <f>'Ejercicio 3'!D174</f>
        <v>2.3356941090244465E-4</v>
      </c>
      <c r="G172">
        <f>'Ejercicio 3'!R174</f>
        <v>2.5116471430035553E-4</v>
      </c>
      <c r="H172">
        <f>'Ejercicio 3'!AF174</f>
        <v>2.2462181749765241E-4</v>
      </c>
    </row>
    <row r="173" spans="2:8" x14ac:dyDescent="0.25">
      <c r="B173" s="1">
        <v>42241</v>
      </c>
      <c r="C173">
        <f>ASURB.MX!H163</f>
        <v>1.864920519305438E-2</v>
      </c>
      <c r="D173">
        <f>'Ejercicio 2'!D176</f>
        <v>1.7535444304760372E-4</v>
      </c>
      <c r="E173">
        <f>'Ejercicio 2'!G176</f>
        <v>1.7538954499536107E-4</v>
      </c>
      <c r="F173">
        <f>'Ejercicio 3'!D175</f>
        <v>2.195398621311704E-4</v>
      </c>
      <c r="G173">
        <f>'Ejercicio 3'!R175</f>
        <v>1.8506817637432903E-4</v>
      </c>
      <c r="H173">
        <f>'Ejercicio 3'!AF175</f>
        <v>2.1476787757795815E-4</v>
      </c>
    </row>
    <row r="174" spans="2:8" x14ac:dyDescent="0.25">
      <c r="B174" s="1">
        <v>42242</v>
      </c>
      <c r="C174">
        <f>ASURB.MX!H164</f>
        <v>1.0894072471196569E-2</v>
      </c>
      <c r="D174">
        <f>'Ejercicio 2'!D177</f>
        <v>1.8636015490981265E-4</v>
      </c>
      <c r="E174">
        <f>'Ejercicio 2'!G177</f>
        <v>1.7275069375705573E-4</v>
      </c>
      <c r="F174">
        <f>'Ejercicio 3'!D176</f>
        <v>2.3710777896992466E-4</v>
      </c>
      <c r="G174">
        <f>'Ejercicio 3'!R176</f>
        <v>2.5365606951963647E-4</v>
      </c>
      <c r="H174">
        <f>'Ejercicio 3'!AF176</f>
        <v>2.3047264103197399E-4</v>
      </c>
    </row>
    <row r="175" spans="2:8" x14ac:dyDescent="0.25">
      <c r="B175" s="1">
        <v>42243</v>
      </c>
      <c r="C175">
        <f>ASURB.MX!H165</f>
        <v>3.102543188660393E-3</v>
      </c>
      <c r="D175">
        <f>'Ejercicio 2'!D178</f>
        <v>1.8709275037530316E-4</v>
      </c>
      <c r="E175">
        <f>'Ejercicio 2'!G178</f>
        <v>1.6515993311109938E-4</v>
      </c>
      <c r="F175">
        <f>'Ejercicio 3'!D177</f>
        <v>2.2100544370784537E-4</v>
      </c>
      <c r="G175">
        <f>'Ejercicio 3'!R177</f>
        <v>1.9125227148121936E-4</v>
      </c>
      <c r="H175">
        <f>'Ejercicio 3'!AF177</f>
        <v>2.1827738933744226E-4</v>
      </c>
    </row>
    <row r="176" spans="2:8" x14ac:dyDescent="0.25">
      <c r="B176" s="1">
        <v>42244</v>
      </c>
      <c r="C176">
        <f>ASURB.MX!H166</f>
        <v>-6.0507841662678129E-3</v>
      </c>
      <c r="D176">
        <f>'Ejercicio 2'!D179</f>
        <v>1.8357688795944598E-4</v>
      </c>
      <c r="E176">
        <f>'Ejercicio 2'!G179</f>
        <v>1.5917815743913004E-4</v>
      </c>
      <c r="F176">
        <f>'Ejercicio 3'!D178</f>
        <v>1.9711832278529093E-4</v>
      </c>
      <c r="G176">
        <f>'Ejercicio 3'!R178</f>
        <v>2.0779600081619959E-4</v>
      </c>
      <c r="H176">
        <f>'Ejercicio 3'!AF178</f>
        <v>1.9815245678947091E-4</v>
      </c>
    </row>
    <row r="177" spans="2:8" x14ac:dyDescent="0.25">
      <c r="B177" s="1">
        <v>42247</v>
      </c>
      <c r="C177">
        <f>ASURB.MX!H167</f>
        <v>-2.4597960026334029E-4</v>
      </c>
      <c r="D177">
        <f>'Ejercicio 2'!D180</f>
        <v>1.846578518282472E-4</v>
      </c>
      <c r="E177">
        <f>'Ejercicio 2'!G180</f>
        <v>1.5177386868635265E-4</v>
      </c>
      <c r="F177">
        <f>'Ejercicio 3'!D179</f>
        <v>1.8454737821681479E-4</v>
      </c>
      <c r="G177">
        <f>'Ejercicio 3'!R179</f>
        <v>1.790408858003593E-4</v>
      </c>
      <c r="H177">
        <f>'Ejercicio 3'!AF179</f>
        <v>1.8628464437149466E-4</v>
      </c>
    </row>
    <row r="178" spans="2:8" x14ac:dyDescent="0.25">
      <c r="B178" s="1">
        <v>42248</v>
      </c>
      <c r="C178">
        <f>ASURB.MX!H168</f>
        <v>4.6649538239260492E-3</v>
      </c>
      <c r="D178">
        <f>'Ejercicio 2'!D181</f>
        <v>1.8435933010915327E-4</v>
      </c>
      <c r="E178">
        <f>'Ejercicio 2'!G181</f>
        <v>1.4572396201621625E-4</v>
      </c>
      <c r="F178">
        <f>'Ejercicio 3'!D180</f>
        <v>1.7178411294485569E-4</v>
      </c>
      <c r="G178">
        <f>'Ejercicio 3'!R180</f>
        <v>1.8039156728103889E-4</v>
      </c>
      <c r="H178">
        <f>'Ejercicio 3'!AF180</f>
        <v>1.7387536322068794E-4</v>
      </c>
    </row>
    <row r="179" spans="2:8" x14ac:dyDescent="0.25">
      <c r="B179" s="1">
        <v>42249</v>
      </c>
      <c r="C179">
        <f>ASURB.MX!H169</f>
        <v>8.9781114334493454E-4</v>
      </c>
      <c r="D179">
        <f>'Ejercicio 2'!D182</f>
        <v>1.8481989634169311E-4</v>
      </c>
      <c r="E179">
        <f>'Ejercicio 2'!G182</f>
        <v>1.3898043641662858E-4</v>
      </c>
      <c r="F179">
        <f>'Ejercicio 3'!D181</f>
        <v>1.6594932422552361E-4</v>
      </c>
      <c r="G179">
        <f>'Ejercicio 3'!R181</f>
        <v>1.6790410334731673E-4</v>
      </c>
      <c r="H179">
        <f>'Ejercicio 3'!AF181</f>
        <v>1.6707949024378989E-4</v>
      </c>
    </row>
    <row r="180" spans="2:8" x14ac:dyDescent="0.25">
      <c r="B180" s="1">
        <v>42250</v>
      </c>
      <c r="C180">
        <f>ASURB.MX!H170</f>
        <v>-6.9362218791278014E-4</v>
      </c>
      <c r="D180">
        <f>'Ejercicio 2'!D183</f>
        <v>1.78356959668565E-4</v>
      </c>
      <c r="E180">
        <f>'Ejercicio 2'!G183</f>
        <v>1.3253558895649439E-4</v>
      </c>
      <c r="F180">
        <f>'Ejercicio 3'!D182</f>
        <v>1.5954192305215988E-4</v>
      </c>
      <c r="G180">
        <f>'Ejercicio 3'!R182</f>
        <v>1.645938882772361E-4</v>
      </c>
      <c r="H180">
        <f>'Ejercicio 3'!AF182</f>
        <v>1.5997095368446419E-4</v>
      </c>
    </row>
    <row r="181" spans="2:8" x14ac:dyDescent="0.25">
      <c r="B181" s="1">
        <v>42251</v>
      </c>
      <c r="C181">
        <f>ASURB.MX!H171</f>
        <v>5.941685850196712E-3</v>
      </c>
      <c r="D181">
        <f>'Ejercicio 2'!D184</f>
        <v>1.5644425206137998E-4</v>
      </c>
      <c r="E181">
        <f>'Ejercicio 2'!G184</f>
        <v>1.2801105325640388E-4</v>
      </c>
      <c r="F181">
        <f>'Ejercicio 3'!D183</f>
        <v>1.5525377055450657E-4</v>
      </c>
      <c r="G181">
        <f>'Ejercicio 3'!R183</f>
        <v>1.5745502353528351E-4</v>
      </c>
      <c r="H181">
        <f>'Ejercicio 3'!AF183</f>
        <v>1.5476244646554527E-4</v>
      </c>
    </row>
    <row r="182" spans="2:8" x14ac:dyDescent="0.25">
      <c r="B182" s="1">
        <v>42254</v>
      </c>
      <c r="C182">
        <f>ASURB.MX!H172</f>
        <v>1.6499402036981258E-2</v>
      </c>
      <c r="D182">
        <f>'Ejercicio 2'!D185</f>
        <v>1.4912384034367824E-4</v>
      </c>
      <c r="E182">
        <f>'Ejercicio 2'!G185</f>
        <v>1.3472206675260641E-4</v>
      </c>
      <c r="F182">
        <f>'Ejercicio 3'!D184</f>
        <v>1.5662822774021137E-4</v>
      </c>
      <c r="G182">
        <f>'Ejercicio 3'!R184</f>
        <v>1.5994745423712829E-4</v>
      </c>
      <c r="H182">
        <f>'Ejercicio 3'!AF184</f>
        <v>1.5456190665576747E-4</v>
      </c>
    </row>
    <row r="183" spans="2:8" x14ac:dyDescent="0.25">
      <c r="B183" s="1">
        <v>42255</v>
      </c>
      <c r="C183">
        <f>ASURB.MX!H173</f>
        <v>-1.0028113847564307E-2</v>
      </c>
      <c r="D183">
        <f>'Ejercicio 2'!D186</f>
        <v>1.5095342247638976E-4</v>
      </c>
      <c r="E183">
        <f>'Ejercicio 2'!G186</f>
        <v>1.3313253163306526E-4</v>
      </c>
      <c r="F183">
        <f>'Ejercicio 3'!D185</f>
        <v>1.8623794321839842E-4</v>
      </c>
      <c r="G183">
        <f>'Ejercicio 3'!R185</f>
        <v>1.8973294361041503E-4</v>
      </c>
      <c r="H183">
        <f>'Ejercicio 3'!AF185</f>
        <v>1.7885010790650831E-4</v>
      </c>
    </row>
    <row r="184" spans="2:8" x14ac:dyDescent="0.25">
      <c r="B184" s="1">
        <v>42256</v>
      </c>
      <c r="C184">
        <f>ASURB.MX!H174</f>
        <v>-1.2902922796249553E-2</v>
      </c>
      <c r="D184">
        <f>'Ejercicio 2'!D187</f>
        <v>1.4541096689371871E-4</v>
      </c>
      <c r="E184">
        <f>'Ejercicio 2'!G187</f>
        <v>1.3468455549327257E-4</v>
      </c>
      <c r="F184">
        <f>'Ejercicio 3'!D186</f>
        <v>1.8507875045995292E-4</v>
      </c>
      <c r="G184">
        <f>'Ejercicio 3'!R186</f>
        <v>1.6944078369338024E-4</v>
      </c>
      <c r="H184">
        <f>'Ejercicio 3'!AF186</f>
        <v>1.7882784912835823E-4</v>
      </c>
    </row>
    <row r="185" spans="2:8" x14ac:dyDescent="0.25">
      <c r="B185" s="1">
        <v>42257</v>
      </c>
      <c r="C185">
        <f>ASURB.MX!H175</f>
        <v>2.2491920679986416E-2</v>
      </c>
      <c r="D185">
        <f>'Ejercicio 2'!D188</f>
        <v>1.4781617704822989E-4</v>
      </c>
      <c r="E185">
        <f>'Ejercicio 2'!G188</f>
        <v>1.5195785186668777E-4</v>
      </c>
      <c r="F185">
        <f>'Ejercicio 3'!D187</f>
        <v>1.9229508342386828E-4</v>
      </c>
      <c r="G185">
        <f>'Ejercicio 3'!R187</f>
        <v>1.9321531795810329E-4</v>
      </c>
      <c r="H185">
        <f>'Ejercicio 3'!AF187</f>
        <v>1.8561020265148829E-4</v>
      </c>
    </row>
    <row r="186" spans="2:8" x14ac:dyDescent="0.25">
      <c r="B186" s="1">
        <v>42258</v>
      </c>
      <c r="C186">
        <f>ASURB.MX!H176</f>
        <v>-1.0787272316532676E-3</v>
      </c>
      <c r="D186">
        <f>'Ejercicio 2'!D189</f>
        <v>1.6333324388900897E-4</v>
      </c>
      <c r="E186">
        <f>'Ejercicio 2'!G189</f>
        <v>1.4494088181689083E-4</v>
      </c>
      <c r="F186">
        <f>'Ejercicio 3'!D188</f>
        <v>2.3819104792145306E-4</v>
      </c>
      <c r="G186">
        <f>'Ejercicio 3'!R188</f>
        <v>2.3215689740911557E-4</v>
      </c>
      <c r="H186">
        <f>'Ejercicio 3'!AF188</f>
        <v>2.2555009830479224E-4</v>
      </c>
    </row>
    <row r="187" spans="2:8" x14ac:dyDescent="0.25">
      <c r="B187" s="1">
        <v>42261</v>
      </c>
      <c r="C187">
        <f>ASURB.MX!H177</f>
        <v>6.7932849468657066E-4</v>
      </c>
      <c r="D187">
        <f>'Ejercicio 2'!D190</f>
        <v>1.604388474529102E-4</v>
      </c>
      <c r="E187">
        <f>'Ejercicio 2'!G190</f>
        <v>1.3821776124149646E-4</v>
      </c>
      <c r="F187">
        <f>'Ejercicio 3'!D189</f>
        <v>2.0748922044708579E-4</v>
      </c>
      <c r="G187">
        <f>'Ejercicio 3'!R189</f>
        <v>1.7722492542759114E-4</v>
      </c>
      <c r="H187">
        <f>'Ejercicio 3'!AF189</f>
        <v>2.0257427193561521E-4</v>
      </c>
    </row>
    <row r="188" spans="2:8" x14ac:dyDescent="0.25">
      <c r="B188" s="1">
        <v>42262</v>
      </c>
      <c r="C188">
        <f>ASURB.MX!H178</f>
        <v>2.352857315011863E-2</v>
      </c>
      <c r="D188">
        <f>'Ejercicio 2'!D191</f>
        <v>1.2994330977953228E-4</v>
      </c>
      <c r="E188">
        <f>'Ejercicio 2'!G191</f>
        <v>1.5754662743827392E-4</v>
      </c>
      <c r="F188">
        <f>'Ejercicio 3'!D190</f>
        <v>1.8704557609325635E-4</v>
      </c>
      <c r="G188">
        <f>'Ejercicio 3'!R190</f>
        <v>1.9356525117753936E-4</v>
      </c>
      <c r="H188">
        <f>'Ejercicio 3'!AF190</f>
        <v>1.8577551995055725E-4</v>
      </c>
    </row>
    <row r="189" spans="2:8" x14ac:dyDescent="0.25">
      <c r="B189" s="1">
        <v>42264</v>
      </c>
      <c r="C189">
        <f>ASURB.MX!H179</f>
        <v>1.6868291232857283E-2</v>
      </c>
      <c r="D189">
        <f>'Ejercicio 2'!D192</f>
        <v>1.480198566988228E-4</v>
      </c>
      <c r="E189">
        <f>'Ejercicio 2'!G192</f>
        <v>1.6345602863706671E-4</v>
      </c>
      <c r="F189">
        <f>'Ejercicio 3'!D191</f>
        <v>2.4048871889462571E-4</v>
      </c>
      <c r="G189">
        <f>'Ejercicio 3'!R191</f>
        <v>2.4316642695848138E-4</v>
      </c>
      <c r="H189">
        <f>'Ejercicio 3'!AF191</f>
        <v>2.3059048825728603E-4</v>
      </c>
    </row>
    <row r="190" spans="2:8" x14ac:dyDescent="0.25">
      <c r="B190" s="1">
        <v>42265</v>
      </c>
      <c r="C190">
        <f>ASURB.MX!H180</f>
        <v>6.3483081763801626E-3</v>
      </c>
      <c r="D190">
        <f>'Ejercicio 2'!D193</f>
        <v>1.4274404434432638E-4</v>
      </c>
      <c r="E190">
        <f>'Ejercicio 2'!G193</f>
        <v>1.5772520455022512E-4</v>
      </c>
      <c r="F190">
        <f>'Ejercicio 3'!D192</f>
        <v>2.433373662815957E-4</v>
      </c>
      <c r="G190">
        <f>'Ejercicio 3'!R192</f>
        <v>2.1839215644994749E-4</v>
      </c>
      <c r="H190">
        <f>'Ejercicio 3'!AF192</f>
        <v>2.3546812684875878E-4</v>
      </c>
    </row>
    <row r="191" spans="2:8" x14ac:dyDescent="0.25">
      <c r="B191" s="1">
        <v>42268</v>
      </c>
      <c r="C191">
        <f>ASURB.MX!H181</f>
        <v>-9.7685923417619846E-3</v>
      </c>
      <c r="D191">
        <f>'Ejercicio 2'!D194</f>
        <v>1.3413420881320986E-4</v>
      </c>
      <c r="E191">
        <f>'Ejercicio 2'!G194</f>
        <v>1.548261813120271E-4</v>
      </c>
      <c r="F191">
        <f>'Ejercicio 3'!D193</f>
        <v>2.1564238604779908E-4</v>
      </c>
      <c r="G191">
        <f>'Ejercicio 3'!R193</f>
        <v>2.0877397679308315E-4</v>
      </c>
      <c r="H191">
        <f>'Ejercicio 3'!AF193</f>
        <v>2.1383079720022519E-4</v>
      </c>
    </row>
    <row r="192" spans="2:8" x14ac:dyDescent="0.25">
      <c r="B192" s="1">
        <v>42269</v>
      </c>
      <c r="C192">
        <f>ASURB.MX!H182</f>
        <v>5.0035580919831932E-4</v>
      </c>
      <c r="D192">
        <f>'Ejercicio 2'!D195</f>
        <v>1.3702127041196845E-4</v>
      </c>
      <c r="E192">
        <f>'Ejercicio 2'!G195</f>
        <v>1.4763323926774642E-4</v>
      </c>
      <c r="F192">
        <f>'Ejercicio 3'!D194</f>
        <v>2.0395472605424679E-4</v>
      </c>
      <c r="G192">
        <f>'Ejercicio 3'!R194</f>
        <v>2.0222111825584832E-4</v>
      </c>
      <c r="H192">
        <f>'Ejercicio 3'!AF194</f>
        <v>2.0376384683697758E-4</v>
      </c>
    </row>
    <row r="193" spans="2:8" x14ac:dyDescent="0.25">
      <c r="B193" s="1">
        <v>42270</v>
      </c>
      <c r="C193">
        <f>ASURB.MX!H183</f>
        <v>6.6725921673812761E-3</v>
      </c>
      <c r="D193">
        <f>'Ejercicio 2'!D196</f>
        <v>1.3651142446860452E-4</v>
      </c>
      <c r="E193">
        <f>'Ejercicio 2'!G196</f>
        <v>1.4283518966342031E-4</v>
      </c>
      <c r="F193">
        <f>'Ejercicio 3'!D195</f>
        <v>1.8467625477882845E-4</v>
      </c>
      <c r="G193">
        <f>'Ejercicio 3'!R195</f>
        <v>1.829688685053708E-4</v>
      </c>
      <c r="H193">
        <f>'Ejercicio 3'!AF195</f>
        <v>1.8661975326145797E-4</v>
      </c>
    </row>
    <row r="194" spans="2:8" x14ac:dyDescent="0.25">
      <c r="B194" s="1">
        <v>42271</v>
      </c>
      <c r="C194">
        <f>ASURB.MX!H184</f>
        <v>-7.4809288071064212E-3</v>
      </c>
      <c r="D194">
        <f>'Ejercicio 2'!D197</f>
        <v>1.3676052778434651E-4</v>
      </c>
      <c r="E194">
        <f>'Ejercicio 2'!G197</f>
        <v>1.3879278973929679E-4</v>
      </c>
      <c r="F194">
        <f>'Ejercicio 3'!D196</f>
        <v>1.772552563166577E-4</v>
      </c>
      <c r="G194">
        <f>'Ejercicio 3'!R196</f>
        <v>1.8397456050351784E-4</v>
      </c>
      <c r="H194">
        <f>'Ejercicio 3'!AF196</f>
        <v>1.7870477925774805E-4</v>
      </c>
    </row>
    <row r="195" spans="2:8" x14ac:dyDescent="0.25">
      <c r="B195" s="1">
        <v>42272</v>
      </c>
      <c r="C195">
        <f>ASURB.MX!H185</f>
        <v>-5.250829443135257E-3</v>
      </c>
      <c r="D195">
        <f>'Ejercicio 2'!D198</f>
        <v>1.3938749627991E-4</v>
      </c>
      <c r="E195">
        <f>'Ejercicio 2'!G198</f>
        <v>1.3361726907598897E-4</v>
      </c>
      <c r="F195">
        <f>'Ejercicio 3'!D197</f>
        <v>1.7372013653027307E-4</v>
      </c>
      <c r="G195">
        <f>'Ejercicio 3'!R197</f>
        <v>1.7518653244886909E-4</v>
      </c>
      <c r="H195">
        <f>'Ejercicio 3'!AF197</f>
        <v>1.741225884302114E-4</v>
      </c>
    </row>
    <row r="196" spans="2:8" x14ac:dyDescent="0.25">
      <c r="B196" s="1">
        <v>42275</v>
      </c>
      <c r="C196">
        <f>ASURB.MX!H186</f>
        <v>3.8739837625912055E-5</v>
      </c>
      <c r="D196">
        <f>'Ejercicio 2'!D199</f>
        <v>1.396020237534859E-4</v>
      </c>
      <c r="E196">
        <f>'Ejercicio 2'!G199</f>
        <v>1.27399670203386E-4</v>
      </c>
      <c r="F196">
        <f>'Ejercicio 3'!D198</f>
        <v>1.6793679409334066E-4</v>
      </c>
      <c r="G196">
        <f>'Ejercicio 3'!R198</f>
        <v>1.7096000791951211E-4</v>
      </c>
      <c r="H196">
        <f>'Ejercicio 3'!AF198</f>
        <v>1.6785859331700098E-4</v>
      </c>
    </row>
    <row r="197" spans="2:8" x14ac:dyDescent="0.25">
      <c r="B197" s="1">
        <v>42276</v>
      </c>
      <c r="C197">
        <f>ASURB.MX!H187</f>
        <v>-2.2706838420366145E-2</v>
      </c>
      <c r="D197">
        <f>'Ejercicio 2'!D200</f>
        <v>1.3743822372827739E-4</v>
      </c>
      <c r="E197">
        <f>'Ejercicio 2'!G200</f>
        <v>1.4546398357803214E-4</v>
      </c>
      <c r="F197">
        <f>'Ejercicio 3'!D199</f>
        <v>1.607623732474521E-4</v>
      </c>
      <c r="G197">
        <f>'Ejercicio 3'!R199</f>
        <v>1.6190983937012729E-4</v>
      </c>
      <c r="H197">
        <f>'Ejercicio 3'!AF199</f>
        <v>1.6045516403657804E-4</v>
      </c>
    </row>
    <row r="198" spans="2:8" x14ac:dyDescent="0.25">
      <c r="B198" s="1">
        <v>42277</v>
      </c>
      <c r="C198">
        <f>ASURB.MX!H188</f>
        <v>2.2474643513891383E-2</v>
      </c>
      <c r="D198">
        <f>'Ejercicio 2'!D201</f>
        <v>1.4892902640401551E-4</v>
      </c>
      <c r="E198">
        <f>'Ejercicio 2'!G201</f>
        <v>1.6219952470711643E-4</v>
      </c>
      <c r="F198">
        <f>'Ejercicio 3'!D200</f>
        <v>2.1845812420768704E-4</v>
      </c>
      <c r="G198">
        <f>'Ejercicio 3'!R200</f>
        <v>2.3163182881356215E-4</v>
      </c>
      <c r="H198">
        <f>'Ejercicio 3'!AF200</f>
        <v>2.0823910436188216E-4</v>
      </c>
    </row>
    <row r="199" spans="2:8" x14ac:dyDescent="0.25">
      <c r="B199" s="1">
        <v>42278</v>
      </c>
      <c r="C199">
        <f>ASURB.MX!H189</f>
        <v>-1.9361558665334082E-4</v>
      </c>
      <c r="D199">
        <f>'Ejercicio 2'!D202</f>
        <v>1.6098251282354009E-4</v>
      </c>
      <c r="E199">
        <f>'Ejercicio 2'!G202</f>
        <v>1.5465357024623054E-4</v>
      </c>
      <c r="F199">
        <f>'Ejercicio 3'!D201</f>
        <v>2.5544583693903173E-4</v>
      </c>
      <c r="G199">
        <f>'Ejercicio 3'!R201</f>
        <v>2.312869956574427E-4</v>
      </c>
      <c r="H199">
        <f>'Ejercicio 3'!AF201</f>
        <v>2.4194375493939084E-4</v>
      </c>
    </row>
    <row r="200" spans="2:8" x14ac:dyDescent="0.25">
      <c r="B200" s="1">
        <v>42279</v>
      </c>
      <c r="C200">
        <f>ASURB.MX!H190</f>
        <v>8.94402334141608E-3</v>
      </c>
      <c r="D200">
        <f>'Ejercicio 2'!D203</f>
        <v>1.4570371078958811E-4</v>
      </c>
      <c r="E200">
        <f>'Ejercicio 2'!G203</f>
        <v>1.5117947728207642E-4</v>
      </c>
      <c r="F200">
        <f>'Ejercicio 3'!D202</f>
        <v>2.1879458022239917E-4</v>
      </c>
      <c r="G200">
        <f>'Ejercicio 3'!R202</f>
        <v>1.9792469015998533E-4</v>
      </c>
      <c r="H200">
        <f>'Ejercicio 3'!AF202</f>
        <v>2.1439266723048109E-4</v>
      </c>
    </row>
    <row r="201" spans="2:8" x14ac:dyDescent="0.25">
      <c r="B201" s="1">
        <v>42282</v>
      </c>
      <c r="C201">
        <f>ASURB.MX!H191</f>
        <v>8.5605130659531271E-3</v>
      </c>
      <c r="D201">
        <f>'Ejercicio 2'!D204</f>
        <v>1.4691598295412623E-4</v>
      </c>
      <c r="E201">
        <f>'Ejercicio 2'!G204</f>
        <v>1.4755465900033763E-4</v>
      </c>
      <c r="F201">
        <f>'Ejercicio 3'!D203</f>
        <v>2.0417599120880526E-4</v>
      </c>
      <c r="G201">
        <f>'Ejercicio 3'!R203</f>
        <v>2.0612467215878305E-4</v>
      </c>
      <c r="H201">
        <f>'Ejercicio 3'!AF203</f>
        <v>2.0258161024698797E-4</v>
      </c>
    </row>
    <row r="202" spans="2:8" x14ac:dyDescent="0.25">
      <c r="B202" s="1">
        <v>42283</v>
      </c>
      <c r="C202">
        <f>ASURB.MX!H192</f>
        <v>-1.0942921163414185E-2</v>
      </c>
      <c r="D202">
        <f>'Ejercicio 2'!D205</f>
        <v>1.2928493228830267E-4</v>
      </c>
      <c r="E202">
        <f>'Ejercicio 2'!G205</f>
        <v>1.4626069784602025E-4</v>
      </c>
      <c r="F202">
        <f>'Ejercicio 3'!D204</f>
        <v>1.9366915564826654E-4</v>
      </c>
      <c r="G202">
        <f>'Ejercicio 3'!R204</f>
        <v>1.8771004628180532E-4</v>
      </c>
      <c r="H202">
        <f>'Ejercicio 3'!AF204</f>
        <v>1.9329086582426313E-4</v>
      </c>
    </row>
    <row r="203" spans="2:8" x14ac:dyDescent="0.25">
      <c r="B203" s="1">
        <v>42284</v>
      </c>
      <c r="C203">
        <f>ASURB.MX!H193</f>
        <v>8.5808446589070511E-3</v>
      </c>
      <c r="D203">
        <f>'Ejercicio 2'!D206</f>
        <v>1.2901289789938542E-4</v>
      </c>
      <c r="E203">
        <f>'Ejercicio 2'!G206</f>
        <v>1.4288098461561231E-4</v>
      </c>
      <c r="F203">
        <f>'Ejercicio 3'!D205</f>
        <v>1.9233020150062982E-4</v>
      </c>
      <c r="G203">
        <f>'Ejercicio 3'!R205</f>
        <v>1.971375435792177E-4</v>
      </c>
      <c r="H203">
        <f>'Ejercicio 3'!AF205</f>
        <v>1.913191696575955E-4</v>
      </c>
    </row>
    <row r="204" spans="2:8" x14ac:dyDescent="0.25">
      <c r="B204" s="1">
        <v>42285</v>
      </c>
      <c r="C204">
        <f>ASURB.MX!H194</f>
        <v>-1.0853239890948743E-2</v>
      </c>
      <c r="D204">
        <f>'Ejercicio 2'!D207</f>
        <v>1.2153518808742721E-4</v>
      </c>
      <c r="E204">
        <f>'Ejercicio 2'!G207</f>
        <v>1.4171354629547735E-4</v>
      </c>
      <c r="F204">
        <f>'Ejercicio 3'!D206</f>
        <v>1.8585634527480254E-4</v>
      </c>
      <c r="G204">
        <f>'Ejercicio 3'!R206</f>
        <v>1.8141072203567142E-4</v>
      </c>
      <c r="H204">
        <f>'Ejercicio 3'!AF206</f>
        <v>1.8512778223622598E-4</v>
      </c>
    </row>
    <row r="205" spans="2:8" x14ac:dyDescent="0.25">
      <c r="B205" s="1">
        <v>42286</v>
      </c>
      <c r="C205">
        <f>ASURB.MX!H195</f>
        <v>6.303898864221712E-3</v>
      </c>
      <c r="D205">
        <f>'Ejercicio 2'!D208</f>
        <v>1.249776917544826E-4</v>
      </c>
      <c r="E205">
        <f>'Ejercicio 2'!G208</f>
        <v>1.3696832830104724E-4</v>
      </c>
      <c r="F205">
        <f>'Ejercicio 3'!D207</f>
        <v>1.8691270461915479E-4</v>
      </c>
      <c r="G205">
        <f>'Ejercicio 3'!R207</f>
        <v>1.9141581601744715E-4</v>
      </c>
      <c r="H205">
        <f>'Ejercicio 3'!AF207</f>
        <v>1.8517487891344064E-4</v>
      </c>
    </row>
    <row r="206" spans="2:8" x14ac:dyDescent="0.25">
      <c r="B206" s="1">
        <v>42289</v>
      </c>
      <c r="C206">
        <f>ASURB.MX!H196</f>
        <v>1.0368299697103284E-2</v>
      </c>
      <c r="D206">
        <f>'Ejercicio 2'!D209</f>
        <v>1.2557305955822153E-4</v>
      </c>
      <c r="E206">
        <f>'Ejercicio 2'!G209</f>
        <v>1.3559714240780576E-4</v>
      </c>
      <c r="F206">
        <f>'Ejercicio 3'!D208</f>
        <v>1.7815874635419615E-4</v>
      </c>
      <c r="G206">
        <f>'Ejercicio 3'!R208</f>
        <v>1.7269379799304393E-4</v>
      </c>
      <c r="H206">
        <f>'Ejercicio 3'!AF208</f>
        <v>1.7715950623951762E-4</v>
      </c>
    </row>
    <row r="207" spans="2:8" x14ac:dyDescent="0.25">
      <c r="B207" s="1">
        <v>42290</v>
      </c>
      <c r="C207">
        <f>ASURB.MX!H197</f>
        <v>-1.024520623548267E-3</v>
      </c>
      <c r="D207">
        <f>'Ejercicio 2'!D210</f>
        <v>1.2537506505941846E-4</v>
      </c>
      <c r="E207">
        <f>'Ejercicio 2'!G210</f>
        <v>1.2933618687594256E-4</v>
      </c>
      <c r="F207">
        <f>'Ejercicio 3'!D209</f>
        <v>1.8056183044264063E-4</v>
      </c>
      <c r="G207">
        <f>'Ejercicio 3'!R209</f>
        <v>1.8608582231013525E-4</v>
      </c>
      <c r="H207">
        <f>'Ejercicio 3'!AF209</f>
        <v>1.7831266916649771E-4</v>
      </c>
    </row>
    <row r="208" spans="2:8" x14ac:dyDescent="0.25">
      <c r="B208" s="1">
        <v>42291</v>
      </c>
      <c r="C208">
        <f>ASURB.MX!H198</f>
        <v>2.0098944789359555E-3</v>
      </c>
      <c r="D208">
        <f>'Ejercicio 2'!D211</f>
        <v>1.2554846688326131E-4</v>
      </c>
      <c r="E208">
        <f>'Ejercicio 2'!G211</f>
        <v>1.2350571150757328E-4</v>
      </c>
      <c r="F208">
        <f>'Ejercicio 3'!D210</f>
        <v>1.6926108033055414E-4</v>
      </c>
      <c r="G208">
        <f>'Ejercicio 3'!R210</f>
        <v>1.6201599661882872E-4</v>
      </c>
      <c r="H208">
        <f>'Ejercicio 3'!AF210</f>
        <v>1.6817379686159258E-4</v>
      </c>
    </row>
    <row r="209" spans="2:8" x14ac:dyDescent="0.25">
      <c r="B209" s="1">
        <v>42292</v>
      </c>
      <c r="C209">
        <f>ASURB.MX!H199</f>
        <v>-5.0131855635784251E-3</v>
      </c>
      <c r="D209">
        <f>'Ejercicio 2'!D212</f>
        <v>1.2540191407104347E-4</v>
      </c>
      <c r="E209">
        <f>'Ejercicio 2'!G212</f>
        <v>1.189280474926627E-4</v>
      </c>
      <c r="F209">
        <f>'Ejercicio 3'!D211</f>
        <v>1.6212965013226677E-4</v>
      </c>
      <c r="G209">
        <f>'Ejercicio 3'!R211</f>
        <v>1.6764105181993046E-4</v>
      </c>
      <c r="H209">
        <f>'Ejercicio 3'!AF211</f>
        <v>1.6110108747219458E-4</v>
      </c>
    </row>
    <row r="210" spans="2:8" x14ac:dyDescent="0.25">
      <c r="B210" s="1">
        <v>42293</v>
      </c>
      <c r="C210">
        <f>ASURB.MX!H200</f>
        <v>5.3162452478749686E-3</v>
      </c>
      <c r="D210">
        <f>'Ejercicio 2'!D213</f>
        <v>1.2721678535136818E-4</v>
      </c>
      <c r="E210">
        <f>'Ejercicio 2'!G213</f>
        <v>1.1470906765395213E-4</v>
      </c>
      <c r="F210">
        <f>'Ejercicio 3'!D212</f>
        <v>1.5995561133017405E-4</v>
      </c>
      <c r="G210">
        <f>'Ejercicio 3'!R212</f>
        <v>1.5799280627959008E-4</v>
      </c>
      <c r="H210">
        <f>'Ejercicio 3'!AF212</f>
        <v>1.5812742463028708E-4</v>
      </c>
    </row>
    <row r="211" spans="2:8" x14ac:dyDescent="0.25">
      <c r="B211" s="1">
        <v>42296</v>
      </c>
      <c r="C211">
        <f>ASURB.MX!H201</f>
        <v>7.1946502555834003E-4</v>
      </c>
      <c r="D211">
        <f>'Ejercicio 2'!D214</f>
        <v>1.2718170920950108E-4</v>
      </c>
      <c r="E211">
        <f>'Ejercicio 2'!G214</f>
        <v>1.09395349344167E-4</v>
      </c>
      <c r="F211">
        <f>'Ejercicio 3'!D213</f>
        <v>1.588931725337362E-4</v>
      </c>
      <c r="G211">
        <f>'Ejercicio 3'!R213</f>
        <v>1.6066041545924629E-4</v>
      </c>
      <c r="H211">
        <f>'Ejercicio 3'!AF213</f>
        <v>1.5628544733951654E-4</v>
      </c>
    </row>
    <row r="212" spans="2:8" x14ac:dyDescent="0.25">
      <c r="B212" s="1">
        <v>42297</v>
      </c>
      <c r="C212">
        <f>ASURB.MX!H202</f>
        <v>2.7068523753803843E-2</v>
      </c>
      <c r="D212">
        <f>'Ejercicio 2'!D215</f>
        <v>1.2684982508346436E-4</v>
      </c>
      <c r="E212">
        <f>'Ejercicio 2'!G215</f>
        <v>1.3840007906282373E-4</v>
      </c>
      <c r="F212">
        <f>'Ejercicio 3'!D214</f>
        <v>1.5482800297666026E-4</v>
      </c>
      <c r="G212">
        <f>'Ejercicio 3'!R214</f>
        <v>1.5171680324786748E-4</v>
      </c>
      <c r="H212">
        <f>'Ejercicio 3'!AF214</f>
        <v>1.5208317419788953E-4</v>
      </c>
    </row>
    <row r="213" spans="2:8" x14ac:dyDescent="0.25">
      <c r="B213" s="1">
        <v>42298</v>
      </c>
      <c r="C213">
        <f>ASURB.MX!H203</f>
        <v>-1.5180205942130345E-2</v>
      </c>
      <c r="D213">
        <f>'Ejercicio 2'!D216</f>
        <v>1.4090732605306431E-4</v>
      </c>
      <c r="E213">
        <f>'Ejercicio 2'!G216</f>
        <v>1.426829487972628E-4</v>
      </c>
      <c r="F213">
        <f>'Ejercicio 3'!D215</f>
        <v>2.4082029840438864E-4</v>
      </c>
      <c r="G213">
        <f>'Ejercicio 3'!R215</f>
        <v>2.5579152413322928E-4</v>
      </c>
      <c r="H213">
        <f>'Ejercicio 3'!AF215</f>
        <v>2.2453425654069418E-4</v>
      </c>
    </row>
    <row r="214" spans="2:8" x14ac:dyDescent="0.25">
      <c r="B214" s="1">
        <v>42299</v>
      </c>
      <c r="C214">
        <f>ASURB.MX!H204</f>
        <v>2.0726799536835538E-2</v>
      </c>
      <c r="D214">
        <f>'Ejercicio 2'!D217</f>
        <v>1.4630551968555433E-4</v>
      </c>
      <c r="E214">
        <f>'Ejercicio 2'!G217</f>
        <v>1.5603419108458234E-4</v>
      </c>
      <c r="F214">
        <f>'Ejercicio 3'!D216</f>
        <v>2.3700417524471557E-4</v>
      </c>
      <c r="G214">
        <f>'Ejercicio 3'!R216</f>
        <v>1.8904623240397498E-4</v>
      </c>
      <c r="H214">
        <f>'Ejercicio 3'!AF216</f>
        <v>2.2547982396814531E-4</v>
      </c>
    </row>
    <row r="215" spans="2:8" x14ac:dyDescent="0.25">
      <c r="B215" s="1">
        <v>42300</v>
      </c>
      <c r="C215">
        <f>ASURB.MX!H205</f>
        <v>-3.9641285410060366E-2</v>
      </c>
      <c r="D215">
        <f>'Ejercicio 2'!D218</f>
        <v>1.4827423892721254E-4</v>
      </c>
      <c r="E215">
        <f>'Ejercicio 2'!G218</f>
        <v>2.2189747114368589E-4</v>
      </c>
      <c r="F215">
        <f>'Ejercicio 3'!D217</f>
        <v>2.585975970788131E-4</v>
      </c>
      <c r="G215">
        <f>'Ejercicio 3'!R217</f>
        <v>2.6807645721243004E-4</v>
      </c>
      <c r="H215">
        <f>'Ejercicio 3'!AF217</f>
        <v>2.4670768438786949E-4</v>
      </c>
    </row>
    <row r="216" spans="2:8" x14ac:dyDescent="0.25">
      <c r="B216" s="1">
        <v>42303</v>
      </c>
      <c r="C216">
        <f>ASURB.MX!H206</f>
        <v>1.5054838714916535E-2</v>
      </c>
      <c r="D216">
        <f>'Ejercicio 2'!D219</f>
        <v>1.9610702679643437E-4</v>
      </c>
      <c r="E216">
        <f>'Ejercicio 2'!G219</f>
        <v>2.221185373572452E-4</v>
      </c>
      <c r="F216">
        <f>'Ejercicio 3'!D218</f>
        <v>4.1122337948137569E-4</v>
      </c>
      <c r="G216">
        <f>'Ejercicio 3'!R218</f>
        <v>3.9983259024831374E-4</v>
      </c>
      <c r="H216">
        <f>'Ejercicio 3'!AF218</f>
        <v>3.7991832594113544E-4</v>
      </c>
    </row>
    <row r="217" spans="2:8" x14ac:dyDescent="0.25">
      <c r="B217" s="1">
        <v>42304</v>
      </c>
      <c r="C217">
        <f>ASURB.MX!H207</f>
        <v>-1.3607574123539953E-2</v>
      </c>
      <c r="D217">
        <f>'Ejercicio 2'!D220</f>
        <v>2.01855784991369E-4</v>
      </c>
      <c r="E217">
        <f>'Ejercicio 2'!G220</f>
        <v>2.2039901278040507E-4</v>
      </c>
      <c r="F217">
        <f>'Ejercicio 3'!D219</f>
        <v>3.4954049869454282E-4</v>
      </c>
      <c r="G217">
        <f>'Ejercicio 3'!R219</f>
        <v>2.6445645362973517E-4</v>
      </c>
      <c r="H217">
        <f>'Ejercicio 3'!AF219</f>
        <v>3.3820808322819945E-4</v>
      </c>
    </row>
    <row r="218" spans="2:8" x14ac:dyDescent="0.25">
      <c r="B218" s="1">
        <v>42305</v>
      </c>
      <c r="C218">
        <f>ASURB.MX!H208</f>
        <v>-7.6406597146034538E-3</v>
      </c>
      <c r="D218">
        <f>'Ejercicio 2'!D221</f>
        <v>2.1004984088458624E-4</v>
      </c>
      <c r="E218">
        <f>'Ejercicio 2'!G221</f>
        <v>2.1285969890893309E-4</v>
      </c>
      <c r="F218">
        <f>'Ejercicio 3'!D220</f>
        <v>3.0361353865786337E-4</v>
      </c>
      <c r="G218">
        <f>'Ejercicio 3'!R220</f>
        <v>3.1861408848799725E-4</v>
      </c>
      <c r="H218">
        <f>'Ejercicio 3'!AF220</f>
        <v>3.0356510258908333E-4</v>
      </c>
    </row>
    <row r="219" spans="2:8" x14ac:dyDescent="0.25">
      <c r="B219" s="1">
        <v>42306</v>
      </c>
      <c r="C219">
        <f>ASURB.MX!H209</f>
        <v>-1.7056740529686875E-2</v>
      </c>
      <c r="D219">
        <f>'Ejercicio 2'!D222</f>
        <v>1.953263404306508E-4</v>
      </c>
      <c r="E219">
        <f>'Ejercicio 2'!G222</f>
        <v>2.1649268870418845E-4</v>
      </c>
      <c r="F219">
        <f>'Ejercicio 3'!D221</f>
        <v>2.5780175171172595E-4</v>
      </c>
      <c r="G219">
        <f>'Ejercicio 3'!R221</f>
        <v>2.3165183265611396E-4</v>
      </c>
      <c r="H219">
        <f>'Ejercicio 3'!AF221</f>
        <v>2.6526965518623312E-4</v>
      </c>
    </row>
    <row r="220" spans="2:8" x14ac:dyDescent="0.25">
      <c r="B220" s="1">
        <v>42307</v>
      </c>
      <c r="C220">
        <f>ASURB.MX!H210</f>
        <v>-2.0696217376257576E-3</v>
      </c>
      <c r="D220">
        <f>'Ejercicio 2'!D223</f>
        <v>1.9556936092662546E-4</v>
      </c>
      <c r="E220">
        <f>'Ejercicio 2'!G223</f>
        <v>2.0661786135041651E-4</v>
      </c>
      <c r="F220">
        <f>'Ejercicio 3'!D222</f>
        <v>2.5559214272601364E-4</v>
      </c>
      <c r="G220">
        <f>'Ejercicio 3'!R222</f>
        <v>2.8643632784102418E-4</v>
      </c>
      <c r="H220">
        <f>'Ejercicio 3'!AF222</f>
        <v>2.6137378803753547E-4</v>
      </c>
    </row>
    <row r="221" spans="2:8" x14ac:dyDescent="0.25">
      <c r="B221" s="1">
        <v>42311</v>
      </c>
      <c r="C221">
        <f>ASURB.MX!H211</f>
        <v>2.9275704005178111E-2</v>
      </c>
      <c r="D221">
        <f>'Ejercicio 2'!D224</f>
        <v>1.9392327027672128E-4</v>
      </c>
      <c r="E221">
        <f>'Ejercicio 2'!G224</f>
        <v>2.3688547810586048E-4</v>
      </c>
      <c r="F221">
        <f>'Ejercicio 3'!D223</f>
        <v>2.1940588494838293E-4</v>
      </c>
      <c r="G221">
        <f>'Ejercicio 3'!R223</f>
        <v>2.0333526703600135E-4</v>
      </c>
      <c r="H221">
        <f>'Ejercicio 3'!AF223</f>
        <v>2.2897555065176642E-4</v>
      </c>
    </row>
    <row r="222" spans="2:8" x14ac:dyDescent="0.25">
      <c r="B222" s="1">
        <v>42312</v>
      </c>
      <c r="C222">
        <f>ASURB.MX!H212</f>
        <v>4.5450525450089953E-3</v>
      </c>
      <c r="D222">
        <f>'Ejercicio 2'!D225</f>
        <v>2.206866192797721E-4</v>
      </c>
      <c r="E222">
        <f>'Ejercicio 2'!G225</f>
        <v>2.268236505716074E-4</v>
      </c>
      <c r="F222">
        <f>'Ejercicio 3'!D224</f>
        <v>2.9870596346402614E-4</v>
      </c>
      <c r="G222">
        <f>'Ejercicio 3'!R224</f>
        <v>3.4638640762793755E-4</v>
      </c>
      <c r="H222">
        <f>'Ejercicio 3'!AF224</f>
        <v>2.9333710591143648E-4</v>
      </c>
    </row>
    <row r="223" spans="2:8" x14ac:dyDescent="0.25">
      <c r="B223" s="1">
        <v>42313</v>
      </c>
      <c r="C223">
        <f>ASURB.MX!H213</f>
        <v>7.9328288435072229E-4</v>
      </c>
      <c r="D223">
        <f>'Ejercicio 2'!D226</f>
        <v>2.2124177075671578E-4</v>
      </c>
      <c r="E223">
        <f>'Ejercicio 2'!G226</f>
        <v>2.1629805339792182E-4</v>
      </c>
      <c r="F223">
        <f>'Ejercicio 3'!D225</f>
        <v>2.4997831612579637E-4</v>
      </c>
      <c r="G223">
        <f>'Ejercicio 3'!R225</f>
        <v>1.9543485235794716E-4</v>
      </c>
      <c r="H223">
        <f>'Ejercicio 3'!AF225</f>
        <v>2.5393342186002664E-4</v>
      </c>
    </row>
    <row r="224" spans="2:8" x14ac:dyDescent="0.25">
      <c r="B224" s="1">
        <v>42314</v>
      </c>
      <c r="C224">
        <f>ASURB.MX!H214</f>
        <v>1.4172377451349456E-2</v>
      </c>
      <c r="D224">
        <f>'Ejercicio 2'!D227</f>
        <v>2.1993170023225587E-4</v>
      </c>
      <c r="E224">
        <f>'Ejercicio 2'!G227</f>
        <v>2.1557949496893718E-4</v>
      </c>
      <c r="F224">
        <f>'Ejercicio 3'!D226</f>
        <v>2.1524071406030902E-4</v>
      </c>
      <c r="G224">
        <f>'Ejercicio 3'!R226</f>
        <v>2.574216038685111E-4</v>
      </c>
      <c r="H224">
        <f>'Ejercicio 3'!AF226</f>
        <v>2.2318214471550118E-4</v>
      </c>
    </row>
    <row r="225" spans="2:8" x14ac:dyDescent="0.25">
      <c r="B225" s="1">
        <v>42317</v>
      </c>
      <c r="C225">
        <f>ASURB.MX!H215</f>
        <v>-3.4542330903702886E-2</v>
      </c>
      <c r="D225">
        <f>'Ejercicio 2'!D228</f>
        <v>2.2378581324592674E-4</v>
      </c>
      <c r="E225">
        <f>'Ejercicio 2'!G228</f>
        <v>2.6107024816251855E-4</v>
      </c>
      <c r="F225">
        <f>'Ejercicio 3'!D227</f>
        <v>2.164589419331814E-4</v>
      </c>
      <c r="G225">
        <f>'Ejercicio 3'!R227</f>
        <v>2.0883400140529436E-4</v>
      </c>
      <c r="H225">
        <f>'Ejercicio 3'!AF227</f>
        <v>2.2144466673286692E-4</v>
      </c>
    </row>
    <row r="226" spans="2:8" x14ac:dyDescent="0.25">
      <c r="B226" s="1">
        <v>42318</v>
      </c>
      <c r="C226">
        <f>ASURB.MX!H216</f>
        <v>4.1533555920916492E-3</v>
      </c>
      <c r="D226">
        <f>'Ejercicio 2'!D229</f>
        <v>2.6526685943851239E-4</v>
      </c>
      <c r="E226">
        <f>'Ejercicio 2'!G229</f>
        <v>2.4972447464786392E-4</v>
      </c>
      <c r="F226">
        <f>'Ejercicio 3'!D228</f>
        <v>3.3746343871699392E-4</v>
      </c>
      <c r="G226">
        <f>'Ejercicio 3'!R228</f>
        <v>3.7851870532159236E-4</v>
      </c>
      <c r="H226">
        <f>'Ejercicio 3'!AF228</f>
        <v>3.2251716089333417E-4</v>
      </c>
    </row>
    <row r="227" spans="2:8" x14ac:dyDescent="0.25">
      <c r="B227" s="1">
        <v>42319</v>
      </c>
      <c r="C227">
        <f>ASURB.MX!H217</f>
        <v>2.0319973306766178E-3</v>
      </c>
      <c r="D227">
        <f>'Ejercicio 2'!D230</f>
        <v>2.6579980827484397E-4</v>
      </c>
      <c r="E227">
        <f>'Ejercicio 2'!G230</f>
        <v>2.3829607750633602E-4</v>
      </c>
      <c r="F227">
        <f>'Ejercicio 3'!D229</f>
        <v>2.7526596653103404E-4</v>
      </c>
      <c r="G227">
        <f>'Ejercicio 3'!R229</f>
        <v>2.0074687621375982E-4</v>
      </c>
      <c r="H227">
        <f>'Ejercicio 3'!AF229</f>
        <v>2.7482504325518554E-4</v>
      </c>
    </row>
    <row r="228" spans="2:8" x14ac:dyDescent="0.25">
      <c r="B228" s="1">
        <v>42320</v>
      </c>
      <c r="C228">
        <f>ASURB.MX!H218</f>
        <v>-1.2603118626544958E-2</v>
      </c>
      <c r="D228">
        <f>'Ejercicio 2'!D231</f>
        <v>2.4697059374120665E-4</v>
      </c>
      <c r="E228">
        <f>'Ejercicio 2'!G231</f>
        <v>2.345986491687277E-4</v>
      </c>
      <c r="F228">
        <f>'Ejercicio 3'!D230</f>
        <v>2.3243304030155267E-4</v>
      </c>
      <c r="G228">
        <f>'Ejercicio 3'!R230</f>
        <v>2.758882065875136E-4</v>
      </c>
      <c r="H228">
        <f>'Ejercicio 3'!AF230</f>
        <v>2.3875211197259153E-4</v>
      </c>
    </row>
    <row r="229" spans="2:8" x14ac:dyDescent="0.25">
      <c r="B229" s="1">
        <v>42321</v>
      </c>
      <c r="C229">
        <f>ASURB.MX!H219</f>
        <v>4.2187511028459737E-3</v>
      </c>
      <c r="D229">
        <f>'Ejercicio 2'!D232</f>
        <v>2.3630389818378404E-4</v>
      </c>
      <c r="E229">
        <f>'Ejercicio 2'!G232</f>
        <v>2.2451016669349186E-4</v>
      </c>
      <c r="F229">
        <f>'Ejercicio 3'!D231</f>
        <v>2.2276979964475338E-4</v>
      </c>
      <c r="G229">
        <f>'Ejercicio 3'!R231</f>
        <v>2.0740226781532724E-4</v>
      </c>
      <c r="H229">
        <f>'Ejercicio 3'!AF231</f>
        <v>2.2844628488717967E-4</v>
      </c>
    </row>
    <row r="230" spans="2:8" x14ac:dyDescent="0.25">
      <c r="B230" s="1">
        <v>42325</v>
      </c>
      <c r="C230">
        <f>ASURB.MX!H220</f>
        <v>1.7572164514012851E-2</v>
      </c>
      <c r="D230">
        <f>'Ejercicio 2'!D233</f>
        <v>2.369116357939795E-4</v>
      </c>
      <c r="E230">
        <f>'Ejercicio 2'!G233</f>
        <v>2.2843157530869979E-4</v>
      </c>
      <c r="F230">
        <f>'Ejercicio 3'!D232</f>
        <v>1.9927814280609973E-4</v>
      </c>
      <c r="G230">
        <f>'Ejercicio 3'!R232</f>
        <v>2.2247080133345912E-4</v>
      </c>
      <c r="H230">
        <f>'Ejercicio 3'!AF232</f>
        <v>2.0639817006661462E-4</v>
      </c>
    </row>
    <row r="231" spans="2:8" x14ac:dyDescent="0.25">
      <c r="B231" s="1">
        <v>42326</v>
      </c>
      <c r="C231">
        <f>ASURB.MX!H221</f>
        <v>-1.2563916559267569E-2</v>
      </c>
      <c r="D231">
        <f>'Ejercicio 2'!D234</f>
        <v>2.4466229072852533E-4</v>
      </c>
      <c r="E231">
        <f>'Ejercicio 2'!G234</f>
        <v>2.2514726614557173E-4</v>
      </c>
      <c r="F231">
        <f>'Ejercicio 3'!D233</f>
        <v>2.1894668558532468E-4</v>
      </c>
      <c r="G231">
        <f>'Ejercicio 3'!R233</f>
        <v>2.2755454890511389E-4</v>
      </c>
      <c r="H231">
        <f>'Ejercicio 3'!AF233</f>
        <v>2.2035622942155988E-4</v>
      </c>
    </row>
    <row r="232" spans="2:8" x14ac:dyDescent="0.25">
      <c r="B232" s="1">
        <v>42327</v>
      </c>
      <c r="C232">
        <f>ASURB.MX!H222</f>
        <v>2.4971878184375254E-2</v>
      </c>
      <c r="D232">
        <f>'Ejercicio 2'!D235</f>
        <v>2.4761414771270871E-4</v>
      </c>
      <c r="E232">
        <f>'Ejercicio 2'!G235</f>
        <v>2.4368838855477881E-4</v>
      </c>
      <c r="F232">
        <f>'Ejercicio 3'!D234</f>
        <v>2.137074008422721E-4</v>
      </c>
      <c r="G232">
        <f>'Ejercicio 3'!R234</f>
        <v>2.1489421952008628E-4</v>
      </c>
      <c r="H232">
        <f>'Ejercicio 3'!AF234</f>
        <v>2.14952385685498E-4</v>
      </c>
    </row>
    <row r="233" spans="2:8" x14ac:dyDescent="0.25">
      <c r="B233" s="1">
        <v>42328</v>
      </c>
      <c r="C233">
        <f>ASURB.MX!H223</f>
        <v>-7.8266514217789872E-3</v>
      </c>
      <c r="D233">
        <f>'Ejercicio 2'!D236</f>
        <v>2.6431698821300606E-4</v>
      </c>
      <c r="E233">
        <f>'Ejercicio 2'!G236</f>
        <v>2.3519920729908619E-4</v>
      </c>
      <c r="F233">
        <f>'Ejercicio 3'!D235</f>
        <v>2.6664738956341479E-4</v>
      </c>
      <c r="G233">
        <f>'Ejercicio 3'!R235</f>
        <v>2.8233477838074687E-4</v>
      </c>
      <c r="H233">
        <f>'Ejercicio 3'!AF235</f>
        <v>2.5905034812207461E-4</v>
      </c>
    </row>
    <row r="234" spans="2:8" x14ac:dyDescent="0.25">
      <c r="B234" s="1">
        <v>42331</v>
      </c>
      <c r="C234">
        <f>ASURB.MX!H224</f>
        <v>-1.5121315403674015E-3</v>
      </c>
      <c r="D234">
        <f>'Ejercicio 2'!D237</f>
        <v>2.6456481032909572E-4</v>
      </c>
      <c r="E234">
        <f>'Ejercicio 2'!G237</f>
        <v>2.2436098404994949E-4</v>
      </c>
      <c r="F234">
        <f>'Ejercicio 3'!D236</f>
        <v>2.336377022913275E-4</v>
      </c>
      <c r="G234">
        <f>'Ejercicio 3'!R236</f>
        <v>2.0189220589531258E-4</v>
      </c>
      <c r="H234">
        <f>'Ejercicio 3'!AF236</f>
        <v>2.3315972052092605E-4</v>
      </c>
    </row>
    <row r="235" spans="2:8" x14ac:dyDescent="0.25">
      <c r="B235" s="1">
        <v>42332</v>
      </c>
      <c r="C235">
        <f>ASURB.MX!H225</f>
        <v>-1.4672841604588226E-2</v>
      </c>
      <c r="D235">
        <f>'Ejercicio 2'!D238</f>
        <v>2.6027368545712047E-4</v>
      </c>
      <c r="E235">
        <f>'Ejercicio 2'!G238</f>
        <v>2.2393898625650051E-4</v>
      </c>
      <c r="F235">
        <f>'Ejercicio 3'!D237</f>
        <v>2.0460587829802121E-4</v>
      </c>
      <c r="G235">
        <f>'Ejercicio 3'!R237</f>
        <v>2.2331367455288213E-4</v>
      </c>
      <c r="H235">
        <f>'Ejercicio 3'!AF237</f>
        <v>2.0822985906971246E-4</v>
      </c>
    </row>
    <row r="236" spans="2:8" x14ac:dyDescent="0.25">
      <c r="B236" s="1">
        <v>42333</v>
      </c>
      <c r="C236">
        <f>ASURB.MX!H226</f>
        <v>-2.322607388417058E-2</v>
      </c>
      <c r="D236">
        <f>'Ejercicio 2'!D239</f>
        <v>2.6673868586761507E-4</v>
      </c>
      <c r="E236">
        <f>'Ejercicio 2'!G239</f>
        <v>2.3862081690631138E-4</v>
      </c>
      <c r="F236">
        <f>'Ejercicio 3'!D238</f>
        <v>2.1115550388330447E-4</v>
      </c>
      <c r="G236">
        <f>'Ejercicio 3'!R238</f>
        <v>2.1142281331926877E-4</v>
      </c>
      <c r="H236">
        <f>'Ejercicio 3'!AF238</f>
        <v>2.1204822572895007E-4</v>
      </c>
    </row>
    <row r="237" spans="2:8" x14ac:dyDescent="0.25">
      <c r="B237" s="1">
        <v>42334</v>
      </c>
      <c r="C237">
        <f>ASURB.MX!H227</f>
        <v>9.1138974116897892E-3</v>
      </c>
      <c r="D237">
        <f>'Ejercicio 2'!D240</f>
        <v>2.8018518310350145E-4</v>
      </c>
      <c r="E237">
        <f>'Ejercicio 2'!G240</f>
        <v>2.3138218530084355E-4</v>
      </c>
      <c r="F237">
        <f>'Ejercicio 3'!D239</f>
        <v>2.5476304337821679E-4</v>
      </c>
      <c r="G237">
        <f>'Ejercicio 3'!R239</f>
        <v>2.678387915958684E-4</v>
      </c>
      <c r="H237">
        <f>'Ejercicio 3'!AF239</f>
        <v>2.4825835512059743E-4</v>
      </c>
    </row>
    <row r="238" spans="2:8" x14ac:dyDescent="0.25">
      <c r="B238" s="1">
        <v>42335</v>
      </c>
      <c r="C238">
        <f>ASURB.MX!H228</f>
        <v>5.0103280583260303E-3</v>
      </c>
      <c r="D238">
        <f>'Ejercicio 2'!D241</f>
        <v>2.8372365346004919E-4</v>
      </c>
      <c r="E238">
        <f>'Ejercicio 2'!G241</f>
        <v>2.2178332703359836E-4</v>
      </c>
      <c r="F238">
        <f>'Ejercicio 3'!D240</f>
        <v>2.2839849348976816E-4</v>
      </c>
      <c r="G238">
        <f>'Ejercicio 3'!R240</f>
        <v>2.0181834979319228E-4</v>
      </c>
      <c r="H238">
        <f>'Ejercicio 3'!AF240</f>
        <v>2.2755209512489278E-4</v>
      </c>
    </row>
    <row r="239" spans="2:8" x14ac:dyDescent="0.25">
      <c r="B239" s="1">
        <v>42338</v>
      </c>
      <c r="C239">
        <f>ASURB.MX!H229</f>
        <v>-2.7893094756686904E-2</v>
      </c>
      <c r="D239">
        <f>'Ejercicio 2'!D242</f>
        <v>2.8461492177778521E-4</v>
      </c>
      <c r="E239">
        <f>'Ejercicio 2'!G242</f>
        <v>2.4766714296116756E-4</v>
      </c>
      <c r="F239">
        <f>'Ejercicio 3'!D241</f>
        <v>2.0389546769176246E-4</v>
      </c>
      <c r="G239">
        <f>'Ejercicio 3'!R241</f>
        <v>2.1863006447350139E-4</v>
      </c>
      <c r="H239">
        <f>'Ejercicio 3'!AF241</f>
        <v>2.0650061977805074E-4</v>
      </c>
    </row>
    <row r="240" spans="2:8" x14ac:dyDescent="0.25">
      <c r="B240" s="1">
        <v>42339</v>
      </c>
      <c r="C240">
        <f>ASURB.MX!H230</f>
        <v>5.1657907941590406E-3</v>
      </c>
      <c r="D240">
        <f>'Ejercicio 2'!D243</f>
        <v>3.0879622831901036E-4</v>
      </c>
      <c r="E240">
        <f>'Ejercicio 2'!G243</f>
        <v>2.3738410610564702E-4</v>
      </c>
      <c r="F240">
        <f>'Ejercicio 3'!D242</f>
        <v>2.7884673521242709E-4</v>
      </c>
      <c r="G240">
        <f>'Ejercicio 3'!R242</f>
        <v>2.9044397823945579E-4</v>
      </c>
      <c r="H240">
        <f>'Ejercicio 3'!AF242</f>
        <v>2.6882382267583572E-4</v>
      </c>
    </row>
    <row r="241" spans="2:8" x14ac:dyDescent="0.25">
      <c r="B241" s="1">
        <v>42340</v>
      </c>
      <c r="C241">
        <f>ASURB.MX!H231</f>
        <v>-1.5698662047348901E-2</v>
      </c>
      <c r="D241">
        <f>'Ejercicio 2'!D244</f>
        <v>3.0872615550496898E-4</v>
      </c>
      <c r="E241">
        <f>'Ejercicio 2'!G244</f>
        <v>2.3780587963939608E-4</v>
      </c>
      <c r="F241">
        <f>'Ejercicio 3'!D243</f>
        <v>2.3753966808163999E-4</v>
      </c>
      <c r="G241">
        <f>'Ejercicio 3'!R243</f>
        <v>1.997516803303823E-4</v>
      </c>
      <c r="H241">
        <f>'Ejercicio 3'!AF243</f>
        <v>2.3670947494942266E-4</v>
      </c>
    </row>
    <row r="242" spans="2:8" x14ac:dyDescent="0.25">
      <c r="B242" s="1">
        <v>42341</v>
      </c>
      <c r="C242">
        <f>ASURB.MX!H232</f>
        <v>-2.2762957435300532E-2</v>
      </c>
      <c r="D242">
        <f>'Ejercicio 2'!D245</f>
        <v>3.1518156876776107E-4</v>
      </c>
      <c r="E242">
        <f>'Ejercicio 2'!G245</f>
        <v>2.5085135459773617E-4</v>
      </c>
      <c r="F242">
        <f>'Ejercicio 3'!D244</f>
        <v>2.367679358885531E-4</v>
      </c>
      <c r="G242">
        <f>'Ejercicio 3'!R244</f>
        <v>2.6202683135774448E-4</v>
      </c>
      <c r="H242">
        <f>'Ejercicio 3'!AF244</f>
        <v>2.3599438866866759E-4</v>
      </c>
    </row>
    <row r="243" spans="2:8" x14ac:dyDescent="0.25">
      <c r="B243" s="1">
        <v>42342</v>
      </c>
      <c r="C243">
        <f>ASURB.MX!H233</f>
        <v>2.0747906610201334E-2</v>
      </c>
      <c r="D243">
        <f>'Ejercicio 2'!D246</f>
        <v>2.9784257288675728E-4</v>
      </c>
      <c r="E243">
        <f>'Ejercicio 2'!G246</f>
        <v>2.5920988666612002E-4</v>
      </c>
      <c r="F243">
        <f>'Ejercicio 3'!D245</f>
        <v>2.6916701862380411E-4</v>
      </c>
      <c r="G243">
        <f>'Ejercicio 3'!R245</f>
        <v>2.5639574849321817E-4</v>
      </c>
      <c r="H243">
        <f>'Ejercicio 3'!AF245</f>
        <v>2.6349460847062287E-4</v>
      </c>
    </row>
    <row r="244" spans="2:8" x14ac:dyDescent="0.25">
      <c r="B244" s="1">
        <v>42345</v>
      </c>
      <c r="C244">
        <f>ASURB.MX!H234</f>
        <v>-5.8668323392155226E-3</v>
      </c>
      <c r="D244">
        <f>'Ejercicio 2'!D247</f>
        <v>3.1248167659393938E-4</v>
      </c>
      <c r="E244">
        <f>'Ejercicio 2'!G247</f>
        <v>2.4874963115840672E-4</v>
      </c>
      <c r="F244">
        <f>'Ejercicio 3'!D246</f>
        <v>2.8003103576986919E-4</v>
      </c>
      <c r="G244">
        <f>'Ejercicio 3'!R246</f>
        <v>2.7745987714694197E-4</v>
      </c>
      <c r="H244">
        <f>'Ejercicio 3'!AF246</f>
        <v>2.7447262276375061E-4</v>
      </c>
    </row>
    <row r="245" spans="2:8" x14ac:dyDescent="0.25">
      <c r="B245" s="1">
        <v>42346</v>
      </c>
      <c r="C245">
        <f>ASURB.MX!H235</f>
        <v>7.5999493694915614E-3</v>
      </c>
      <c r="D245">
        <f>'Ejercicio 2'!D248</f>
        <v>2.9341007736951197E-4</v>
      </c>
      <c r="E245">
        <f>'Ejercicio 2'!G248</f>
        <v>2.3986219432803576E-4</v>
      </c>
      <c r="F245">
        <f>'Ejercicio 3'!D247</f>
        <v>2.3926182473354667E-4</v>
      </c>
      <c r="G245">
        <f>'Ejercicio 3'!R247</f>
        <v>2.2029367153051616E-4</v>
      </c>
      <c r="H245">
        <f>'Ejercicio 3'!AF247</f>
        <v>2.416194252055231E-4</v>
      </c>
    </row>
    <row r="246" spans="2:8" x14ac:dyDescent="0.25">
      <c r="B246" s="1">
        <v>42347</v>
      </c>
      <c r="C246">
        <f>ASURB.MX!H236</f>
        <v>4.5003128947704828E-3</v>
      </c>
      <c r="D246">
        <f>'Ejercicio 2'!D249</f>
        <v>2.4976531338856336E-4</v>
      </c>
      <c r="E246">
        <f>'Ejercicio 2'!G249</f>
        <v>2.2964301855611695E-4</v>
      </c>
      <c r="F246">
        <f>'Ejercicio 3'!D248</f>
        <v>2.1505453416040092E-4</v>
      </c>
      <c r="G246">
        <f>'Ejercicio 3'!R248</f>
        <v>2.3009264350619854E-4</v>
      </c>
      <c r="H246">
        <f>'Ejercicio 3'!AF248</f>
        <v>2.2010938716205479E-4</v>
      </c>
    </row>
    <row r="247" spans="2:8" x14ac:dyDescent="0.25">
      <c r="B247" s="1">
        <v>42348</v>
      </c>
      <c r="C247">
        <f>ASURB.MX!H237</f>
        <v>-6.3141764904543788E-3</v>
      </c>
      <c r="D247">
        <f>'Ejercicio 2'!D250</f>
        <v>2.4118289538699935E-4</v>
      </c>
      <c r="E247">
        <f>'Ejercicio 2'!G250</f>
        <v>2.2081217599579855E-4</v>
      </c>
      <c r="F247">
        <f>'Ejercicio 3'!D249</f>
        <v>1.9445945951882248E-4</v>
      </c>
      <c r="G247">
        <f>'Ejercicio 3'!R249</f>
        <v>1.9449698151695008E-4</v>
      </c>
      <c r="H247">
        <f>'Ejercicio 3'!AF249</f>
        <v>2.0058211068401939E-4</v>
      </c>
    </row>
    <row r="248" spans="2:8" x14ac:dyDescent="0.25">
      <c r="B248" s="1">
        <v>42349</v>
      </c>
      <c r="C248">
        <f>ASURB.MX!H238</f>
        <v>-2.363710405322185E-2</v>
      </c>
      <c r="D248">
        <f>'Ejercicio 2'!D251</f>
        <v>2.3721256253704355E-4</v>
      </c>
      <c r="E248">
        <f>'Ejercicio 2'!G251</f>
        <v>2.3653584296524585E-4</v>
      </c>
      <c r="F248">
        <f>'Ejercicio 3'!D250</f>
        <v>1.831787596895246E-4</v>
      </c>
      <c r="G248">
        <f>'Ejercicio 3'!R250</f>
        <v>1.9950879150053508E-4</v>
      </c>
      <c r="H248">
        <f>'Ejercicio 3'!AF250</f>
        <v>1.8838930243540472E-4</v>
      </c>
    </row>
    <row r="249" spans="2:8" x14ac:dyDescent="0.25">
      <c r="B249" s="1">
        <v>42352</v>
      </c>
      <c r="C249">
        <f>ASURB.MX!H239</f>
        <v>2.8463542839816591E-3</v>
      </c>
      <c r="D249">
        <f>'Ejercicio 2'!D252</f>
        <v>2.5202457767971846E-4</v>
      </c>
      <c r="E249">
        <f>'Ejercicio 2'!G252</f>
        <v>2.259060222154359E-4</v>
      </c>
      <c r="F249">
        <f>'Ejercicio 3'!D251</f>
        <v>2.3854464937092458E-4</v>
      </c>
      <c r="G249">
        <f>'Ejercicio 3'!R251</f>
        <v>2.53818789954242E-4</v>
      </c>
      <c r="H249">
        <f>'Ejercicio 3'!AF251</f>
        <v>2.330212291782284E-4</v>
      </c>
    </row>
    <row r="250" spans="2:8" x14ac:dyDescent="0.25">
      <c r="B250" s="1">
        <v>42353</v>
      </c>
      <c r="C250">
        <f>ASURB.MX!H240</f>
        <v>2.2685209339302539E-2</v>
      </c>
      <c r="D250">
        <f>'Ejercicio 2'!D253</f>
        <v>2.4521937391388669E-4</v>
      </c>
      <c r="E250">
        <f>'Ejercicio 2'!G253</f>
        <v>2.3934081201822466E-4</v>
      </c>
      <c r="F250">
        <f>'Ejercicio 3'!D252</f>
        <v>2.0856408750537589E-4</v>
      </c>
      <c r="G250">
        <f>'Ejercicio 3'!R252</f>
        <v>1.835196612808661E-4</v>
      </c>
      <c r="H250">
        <f>'Ejercicio 3'!AF252</f>
        <v>2.0872875720897893E-4</v>
      </c>
    </row>
    <row r="251" spans="2:8" x14ac:dyDescent="0.25">
      <c r="B251" s="1">
        <v>42354</v>
      </c>
      <c r="C251">
        <f>ASURB.MX!H241</f>
        <v>-1.5717816285120098E-3</v>
      </c>
      <c r="D251">
        <f>'Ejercicio 2'!D254</f>
        <v>2.652125596747792E-4</v>
      </c>
      <c r="E251">
        <f>'Ejercicio 2'!G254</f>
        <v>2.28318425818562E-4</v>
      </c>
      <c r="F251">
        <f>'Ejercicio 3'!D253</f>
        <v>2.5003684819084615E-4</v>
      </c>
      <c r="G251">
        <f>'Ejercicio 3'!R253</f>
        <v>2.7852673479070899E-4</v>
      </c>
      <c r="H251">
        <f>'Ejercicio 3'!AF253</f>
        <v>2.4328089449917483E-4</v>
      </c>
    </row>
    <row r="252" spans="2:8" x14ac:dyDescent="0.25">
      <c r="B252" s="1">
        <v>42355</v>
      </c>
      <c r="C252">
        <f>ASURB.MX!H242</f>
        <v>-9.6454680689547594E-3</v>
      </c>
      <c r="D252">
        <f>'Ejercicio 2'!D255</f>
        <v>2.3254272104742904E-4</v>
      </c>
      <c r="E252">
        <f>'Ejercicio 2'!G255</f>
        <v>2.2202322766101809E-4</v>
      </c>
      <c r="F252">
        <f>'Ejercicio 3'!D254</f>
        <v>2.1550254678268647E-4</v>
      </c>
      <c r="G252">
        <f>'Ejercicio 3'!R254</f>
        <v>1.7616190120641181E-4</v>
      </c>
      <c r="H252">
        <f>'Ejercicio 3'!AF254</f>
        <v>2.1561701697181369E-4</v>
      </c>
    </row>
    <row r="253" spans="2:8" x14ac:dyDescent="0.25">
      <c r="B253" s="1">
        <v>42356</v>
      </c>
      <c r="C253">
        <f>ASURB.MX!H243</f>
        <v>-4.1624319067703839E-3</v>
      </c>
      <c r="D253">
        <f>'Ejercicio 2'!D256</f>
        <v>2.3283135648554634E-4</v>
      </c>
      <c r="E253">
        <f>'Ejercicio 2'!G256</f>
        <v>2.1249795780107656E-4</v>
      </c>
      <c r="F253">
        <f>'Ejercicio 3'!D255</f>
        <v>2.0357246179666878E-4</v>
      </c>
      <c r="G253">
        <f>'Ejercicio 3'!R255</f>
        <v>2.3181452985436709E-4</v>
      </c>
      <c r="H253">
        <f>'Ejercicio 3'!AF255</f>
        <v>2.0481769439643606E-4</v>
      </c>
    </row>
    <row r="254" spans="2:8" x14ac:dyDescent="0.25">
      <c r="B254" s="1">
        <v>42359</v>
      </c>
      <c r="C254">
        <f>ASURB.MX!H244</f>
        <v>7.4556577734318013E-3</v>
      </c>
      <c r="D254">
        <f>'Ejercicio 2'!D257</f>
        <v>2.325272441190418E-4</v>
      </c>
      <c r="E254">
        <f>'Ejercicio 2'!G257</f>
        <v>2.0519634627650505E-4</v>
      </c>
      <c r="F254">
        <f>'Ejercicio 3'!D256</f>
        <v>1.864910813427581E-4</v>
      </c>
      <c r="G254">
        <f>'Ejercicio 3'!R256</f>
        <v>1.7018453990546008E-4</v>
      </c>
      <c r="H254">
        <f>'Ejercicio 3'!AF256</f>
        <v>1.8914794233367544E-4</v>
      </c>
    </row>
    <row r="255" spans="2:8" x14ac:dyDescent="0.25">
      <c r="B255" s="1">
        <v>42360</v>
      </c>
      <c r="C255">
        <f>ASURB.MX!H245</f>
        <v>1.2343740751197678E-2</v>
      </c>
      <c r="D255">
        <f>'Ejercicio 2'!D258</f>
        <v>2.2623532702826577E-4</v>
      </c>
      <c r="E255">
        <f>'Ejercicio 2'!G258</f>
        <v>2.0273805957864906E-4</v>
      </c>
      <c r="F255">
        <f>'Ejercicio 3'!D257</f>
        <v>1.7979875451109751E-4</v>
      </c>
      <c r="G255">
        <f>'Ejercicio 3'!R257</f>
        <v>2.0055070308649736E-4</v>
      </c>
      <c r="H255">
        <f>'Ejercicio 3'!AF257</f>
        <v>1.8168625446452331E-4</v>
      </c>
    </row>
    <row r="256" spans="2:8" x14ac:dyDescent="0.25">
      <c r="B256" s="1">
        <v>42361</v>
      </c>
      <c r="C256">
        <f>ASURB.MX!H246</f>
        <v>1.2020214752905358E-3</v>
      </c>
      <c r="D256">
        <f>'Ejercicio 2'!D259</f>
        <v>1.9713407273259847E-4</v>
      </c>
      <c r="E256">
        <f>'Ejercicio 2'!G259</f>
        <v>1.9337119806322597E-4</v>
      </c>
      <c r="F256">
        <f>'Ejercicio 3'!D258</f>
        <v>1.8708386828134379E-4</v>
      </c>
      <c r="G256">
        <f>'Ejercicio 3'!R258</f>
        <v>1.8327677031827736E-4</v>
      </c>
      <c r="H256">
        <f>'Ejercicio 3'!AF258</f>
        <v>1.8623518098423794E-4</v>
      </c>
    </row>
    <row r="257" spans="2:8" x14ac:dyDescent="0.25">
      <c r="B257" s="1">
        <v>42362</v>
      </c>
      <c r="C257">
        <f>ASURB.MX!H247</f>
        <v>-7.6105983885437953E-4</v>
      </c>
      <c r="D257">
        <f>'Ejercicio 2'!D260</f>
        <v>1.9631077758134867E-4</v>
      </c>
      <c r="E257">
        <f>'Ejercicio 2'!G260</f>
        <v>1.8439992730716836E-4</v>
      </c>
      <c r="F257">
        <f>'Ejercicio 3'!D259</f>
        <v>1.7363375960034933E-4</v>
      </c>
      <c r="G257">
        <f>'Ejercicio 3'!R259</f>
        <v>1.7700752815064157E-4</v>
      </c>
      <c r="H257">
        <f>'Ejercicio 3'!AF259</f>
        <v>1.7398212171010203E-4</v>
      </c>
    </row>
    <row r="258" spans="2:8" x14ac:dyDescent="0.25">
      <c r="B258" s="1">
        <v>42366</v>
      </c>
      <c r="C258">
        <f>ASURB.MX!H248</f>
        <v>-7.7642654918753211E-3</v>
      </c>
      <c r="D258">
        <f>'Ejercicio 2'!D261</f>
        <v>1.9590657486543298E-4</v>
      </c>
      <c r="E258">
        <f>'Ejercicio 2'!G261</f>
        <v>1.7862438010038081E-4</v>
      </c>
      <c r="F258">
        <f>'Ejercicio 3'!D260</f>
        <v>1.6461004690802844E-4</v>
      </c>
      <c r="G258">
        <f>'Ejercicio 3'!R260</f>
        <v>1.6692644361267938E-4</v>
      </c>
      <c r="H258">
        <f>'Ejercicio 3'!AF260</f>
        <v>1.6497265494033595E-4</v>
      </c>
    </row>
    <row r="259" spans="2:8" x14ac:dyDescent="0.25">
      <c r="B259" s="1">
        <v>42367</v>
      </c>
      <c r="C259">
        <f>ASURB.MX!H249</f>
        <v>5.249215565243325E-4</v>
      </c>
      <c r="D259">
        <f>'Ejercicio 2'!D262</f>
        <v>1.9298495489230056E-4</v>
      </c>
      <c r="E259">
        <f>'Ejercicio 2'!G262</f>
        <v>1.7032519846320473E-4</v>
      </c>
      <c r="F259">
        <f>'Ejercicio 3'!D261</f>
        <v>1.6585822371153623E-4</v>
      </c>
      <c r="G259">
        <f>'Ejercicio 3'!R261</f>
        <v>1.7106415911880728E-4</v>
      </c>
      <c r="H259">
        <f>'Ejercicio 3'!AF261</f>
        <v>1.6457111153166663E-4</v>
      </c>
    </row>
    <row r="260" spans="2:8" x14ac:dyDescent="0.25">
      <c r="B260" s="1">
        <v>42368</v>
      </c>
      <c r="C260">
        <f>ASURB.MX!H250</f>
        <v>-1.3123656465768069E-2</v>
      </c>
      <c r="D260">
        <f>'Ejercicio 2'!D263</f>
        <v>1.9202160846739836E-4</v>
      </c>
      <c r="E260">
        <f>'Ejercicio 2'!G263</f>
        <v>1.7041385210305696E-4</v>
      </c>
      <c r="F260">
        <f>'Ejercicio 3'!D262</f>
        <v>1.594172529081743E-4</v>
      </c>
      <c r="G260">
        <f>'Ejercicio 3'!R262</f>
        <v>1.5745638995723978E-4</v>
      </c>
      <c r="H260">
        <f>'Ejercicio 3'!AF262</f>
        <v>1.580901483101794E-4</v>
      </c>
    </row>
    <row r="261" spans="2:8" x14ac:dyDescent="0.25">
      <c r="B261" s="1">
        <v>42369</v>
      </c>
      <c r="C261">
        <f>ASURB.MX!H251</f>
        <v>-2.5388244241806124E-3</v>
      </c>
      <c r="D261">
        <f>'Ejercicio 2'!D264</f>
        <v>1.8311524442921103E-4</v>
      </c>
      <c r="E261">
        <f>'Ejercicio 2'!G264</f>
        <v>1.6278384967720869E-4</v>
      </c>
      <c r="F261">
        <f>'Ejercicio 3'!D263</f>
        <v>1.7597463776994972E-4</v>
      </c>
      <c r="G261">
        <f>'Ejercicio 3'!R263</f>
        <v>1.828102417977677E-4</v>
      </c>
      <c r="H261">
        <f>'Ejercicio 3'!AF263</f>
        <v>1.7110568872566532E-4</v>
      </c>
    </row>
    <row r="262" spans="2:8" x14ac:dyDescent="0.25">
      <c r="B262" s="1">
        <v>42373</v>
      </c>
      <c r="C262">
        <f>ASURB.MX!H252</f>
        <v>-2.3229048042484809E-2</v>
      </c>
      <c r="D262">
        <f>'Ejercicio 2'!D265</f>
        <v>1.7950347973896214E-4</v>
      </c>
      <c r="E262">
        <f>'Ejercicio 2'!G265</f>
        <v>1.8031786736258889E-4</v>
      </c>
      <c r="F262">
        <f>'Ejercicio 3'!D264</f>
        <v>1.6687288310335841E-4</v>
      </c>
      <c r="G262">
        <f>'Ejercicio 3'!R264</f>
        <v>1.5418951555477086E-4</v>
      </c>
      <c r="H262">
        <f>'Ejercicio 3'!AF264</f>
        <v>1.6348362211051666E-4</v>
      </c>
    </row>
    <row r="263" spans="2:8" x14ac:dyDescent="0.25">
      <c r="B263" s="1">
        <v>42374</v>
      </c>
      <c r="C263">
        <f>ASURB.MX!H253</f>
        <v>-2.2321129958275992E-2</v>
      </c>
      <c r="D263">
        <f>'Ejercicio 2'!D266</f>
        <v>1.6675483779930719E-4</v>
      </c>
      <c r="E263">
        <f>'Ejercicio 2'!G266</f>
        <v>1.9511153892428555E-4</v>
      </c>
      <c r="F263">
        <f>'Ejercicio 3'!D265</f>
        <v>2.254156685851645E-4</v>
      </c>
      <c r="G263">
        <f>'Ejercicio 3'!R265</f>
        <v>2.4080508803857304E-4</v>
      </c>
      <c r="H263">
        <f>'Ejercicio 3'!AF265</f>
        <v>2.1291770746561107E-4</v>
      </c>
    </row>
    <row r="264" spans="2:8" x14ac:dyDescent="0.25">
      <c r="B264" s="1">
        <v>42375</v>
      </c>
      <c r="C264">
        <f>ASURB.MX!H254</f>
        <v>-4.5591382785239096E-3</v>
      </c>
      <c r="D264">
        <f>'Ejercicio 2'!D267</f>
        <v>1.7781590792046066E-4</v>
      </c>
      <c r="E264">
        <f>'Ejercicio 2'!G267</f>
        <v>1.8699956312096113E-4</v>
      </c>
      <c r="F264">
        <f>'Ejercicio 3'!D266</f>
        <v>2.5922646870300657E-4</v>
      </c>
      <c r="G264">
        <f>'Ejercicio 3'!R266</f>
        <v>2.2690720285518842E-4</v>
      </c>
      <c r="H264">
        <f>'Ejercicio 3'!AF266</f>
        <v>2.4464056636902694E-4</v>
      </c>
    </row>
    <row r="265" spans="2:8" x14ac:dyDescent="0.25">
      <c r="B265" s="1">
        <v>42376</v>
      </c>
      <c r="C265">
        <f>ASURB.MX!H255</f>
        <v>-5.4465801343548358E-3</v>
      </c>
      <c r="D265">
        <f>'Ejercicio 2'!D268</f>
        <v>1.7755001346394822E-4</v>
      </c>
      <c r="E265">
        <f>'Ejercicio 2'!G268</f>
        <v>1.7967825851304505E-4</v>
      </c>
      <c r="F265">
        <f>'Ejercicio 3'!D267</f>
        <v>2.2381472495231443E-4</v>
      </c>
      <c r="G265">
        <f>'Ejercicio 3'!R267</f>
        <v>2.0547238411486592E-4</v>
      </c>
      <c r="H265">
        <f>'Ejercicio 3'!AF267</f>
        <v>2.18495701570427E-4</v>
      </c>
    </row>
    <row r="266" spans="2:8" x14ac:dyDescent="0.25">
      <c r="B266" s="1">
        <v>42377</v>
      </c>
      <c r="C266">
        <f>ASURB.MX!H256</f>
        <v>-4.1262358151585637E-3</v>
      </c>
      <c r="D266">
        <f>'Ejercicio 2'!D269</f>
        <v>1.7382022832380793E-4</v>
      </c>
      <c r="E266">
        <f>'Ejercicio 2'!G269</f>
        <v>1.7210948411811448E-4</v>
      </c>
      <c r="F266">
        <f>'Ejercicio 3'!D268</f>
        <v>2.0140850395316886E-4</v>
      </c>
      <c r="G266">
        <f>'Ejercicio 3'!R268</f>
        <v>1.9728725662482185E-4</v>
      </c>
      <c r="H266">
        <f>'Ejercicio 3'!AF268</f>
        <v>2.0037805282226788E-4</v>
      </c>
    </row>
    <row r="267" spans="2:8" x14ac:dyDescent="0.25">
      <c r="B267" s="1">
        <v>42380</v>
      </c>
      <c r="C267">
        <f>ASURB.MX!H257</f>
        <v>-8.4354424537962259E-3</v>
      </c>
      <c r="D267">
        <f>'Ejercicio 2'!D270</f>
        <v>1.6071342022825884E-4</v>
      </c>
      <c r="E267">
        <f>'Ejercicio 2'!G270</f>
        <v>1.6741180516404334E-4</v>
      </c>
      <c r="F267">
        <f>'Ejercicio 3'!D269</f>
        <v>1.8501980569687743E-4</v>
      </c>
      <c r="G267">
        <f>'Ejercicio 3'!R269</f>
        <v>1.8310931215948916E-4</v>
      </c>
      <c r="H267">
        <f>'Ejercicio 3'!AF269</f>
        <v>1.8588495486392321E-4</v>
      </c>
    </row>
    <row r="268" spans="2:8" x14ac:dyDescent="0.25">
      <c r="B268" s="1">
        <v>42381</v>
      </c>
      <c r="C268">
        <f>ASURB.MX!H258</f>
        <v>1.7318282312782346E-2</v>
      </c>
      <c r="D268">
        <f>'Ejercicio 2'!D271</f>
        <v>1.5582470460951477E-4</v>
      </c>
      <c r="E268">
        <f>'Ejercicio 2'!G271</f>
        <v>1.7357799990602829E-4</v>
      </c>
      <c r="F268">
        <f>'Ejercicio 3'!D270</f>
        <v>1.8070907749059845E-4</v>
      </c>
      <c r="G268">
        <f>'Ejercicio 3'!R270</f>
        <v>1.8505928889951684E-4</v>
      </c>
      <c r="H268">
        <f>'Ejercicio 3'!AF270</f>
        <v>1.8091652464482545E-4</v>
      </c>
    </row>
    <row r="269" spans="2:8" x14ac:dyDescent="0.25">
      <c r="B269" s="1">
        <v>42382</v>
      </c>
      <c r="C269">
        <f>ASURB.MX!H259</f>
        <v>-2.2246315706814235E-2</v>
      </c>
      <c r="D269">
        <f>'Ejercicio 2'!D272</f>
        <v>1.6851606932743635E-4</v>
      </c>
      <c r="E269">
        <f>'Ejercicio 2'!G272</f>
        <v>1.8853014510043166E-4</v>
      </c>
      <c r="F269">
        <f>'Ejercicio 3'!D271</f>
        <v>2.0556045664365415E-4</v>
      </c>
      <c r="G269">
        <f>'Ejercicio 3'!R271</f>
        <v>2.0980930577723809E-4</v>
      </c>
      <c r="H269">
        <f>'Ejercicio 3'!AF271</f>
        <v>2.0089213213422965E-4</v>
      </c>
    </row>
    <row r="270" spans="2:8" x14ac:dyDescent="0.25">
      <c r="B270" s="1">
        <v>42383</v>
      </c>
      <c r="C270">
        <f>ASURB.MX!H260</f>
        <v>-6.2833133892821183E-3</v>
      </c>
      <c r="D270">
        <f>'Ejercicio 2'!D273</f>
        <v>1.6011149680149567E-4</v>
      </c>
      <c r="E270">
        <f>'Ejercicio 2'!G273</f>
        <v>1.8159433312908309E-4</v>
      </c>
      <c r="F270">
        <f>'Ejercicio 3'!D272</f>
        <v>2.4565646851128713E-4</v>
      </c>
      <c r="G270">
        <f>'Ejercicio 3'!R272</f>
        <v>2.4056056241592277E-4</v>
      </c>
      <c r="H270">
        <f>'Ejercicio 3'!AF272</f>
        <v>2.3554211730768417E-4</v>
      </c>
    </row>
    <row r="271" spans="2:8" x14ac:dyDescent="0.25">
      <c r="B271" s="1">
        <v>42384</v>
      </c>
      <c r="C271">
        <f>ASURB.MX!H261</f>
        <v>-8.7826870025011616E-3</v>
      </c>
      <c r="D271">
        <f>'Ejercicio 2'!D274</f>
        <v>1.5772211675032938E-4</v>
      </c>
      <c r="E271">
        <f>'Ejercicio 2'!G274</f>
        <v>1.7673351044584679E-4</v>
      </c>
      <c r="F271">
        <f>'Ejercicio 3'!D273</f>
        <v>2.1708075436724903E-4</v>
      </c>
      <c r="G271">
        <f>'Ejercicio 3'!R273</f>
        <v>1.9241005071838734E-4</v>
      </c>
      <c r="H271">
        <f>'Ejercicio 3'!AF273</f>
        <v>2.1379999359170661E-4</v>
      </c>
    </row>
    <row r="272" spans="2:8" x14ac:dyDescent="0.25">
      <c r="B272" s="1">
        <v>42387</v>
      </c>
      <c r="C272">
        <f>ASURB.MX!H262</f>
        <v>1.0468017400539728E-2</v>
      </c>
      <c r="D272">
        <f>'Ejercicio 2'!D275</f>
        <v>1.5362963771368526E-4</v>
      </c>
      <c r="E272">
        <f>'Ejercicio 2'!G275</f>
        <v>1.7360859937085618E-4</v>
      </c>
      <c r="F272">
        <f>'Ejercicio 3'!D274</f>
        <v>2.0269312172058835E-4</v>
      </c>
      <c r="G272">
        <f>'Ejercicio 3'!R274</f>
        <v>2.1029430079857564E-4</v>
      </c>
      <c r="H272">
        <f>'Ejercicio 3'!AF274</f>
        <v>2.0185519815865108E-4</v>
      </c>
    </row>
    <row r="273" spans="2:8" x14ac:dyDescent="0.25">
      <c r="B273" s="1">
        <v>42388</v>
      </c>
      <c r="C273">
        <f>ASURB.MX!H263</f>
        <v>7.8126810381752929E-3</v>
      </c>
      <c r="D273">
        <f>'Ejercicio 2'!D276</f>
        <v>1.463963243473438E-4</v>
      </c>
      <c r="E273">
        <f>'Ejercicio 2'!G276</f>
        <v>1.6837030351794921E-4</v>
      </c>
      <c r="F273">
        <f>'Ejercicio 3'!D275</f>
        <v>1.9708241583852446E-4</v>
      </c>
      <c r="G273">
        <f>'Ejercicio 3'!R275</f>
        <v>1.9019370153402679E-4</v>
      </c>
      <c r="H273">
        <f>'Ejercicio 3'!AF275</f>
        <v>1.9650534218043481E-4</v>
      </c>
    </row>
    <row r="274" spans="2:8" x14ac:dyDescent="0.25">
      <c r="B274" s="1">
        <v>42389</v>
      </c>
      <c r="C274">
        <f>ASURB.MX!H264</f>
        <v>-2.2448727876678513E-3</v>
      </c>
      <c r="D274">
        <f>'Ejercicio 2'!D277</f>
        <v>1.3129037329429226E-4</v>
      </c>
      <c r="E274">
        <f>'Ejercicio 2'!G277</f>
        <v>1.6076996023678704E-4</v>
      </c>
      <c r="F274">
        <f>'Ejercicio 3'!D276</f>
        <v>1.8748222504179324E-4</v>
      </c>
      <c r="G274">
        <f>'Ejercicio 3'!R276</f>
        <v>1.9133493415667241E-4</v>
      </c>
      <c r="H274">
        <f>'Ejercicio 3'!AF276</f>
        <v>1.8760459729155765E-4</v>
      </c>
    </row>
    <row r="275" spans="2:8" x14ac:dyDescent="0.25">
      <c r="B275" s="1">
        <v>42390</v>
      </c>
      <c r="C275">
        <f>ASURB.MX!H265</f>
        <v>1.8425227413124603E-2</v>
      </c>
      <c r="D275">
        <f>'Ejercicio 2'!D278</f>
        <v>1.3097873312194967E-4</v>
      </c>
      <c r="E275">
        <f>'Ejercicio 2'!G278</f>
        <v>1.6908636889695827E-4</v>
      </c>
      <c r="F275">
        <f>'Ejercicio 3'!D277</f>
        <v>1.7433331698082298E-4</v>
      </c>
      <c r="G275">
        <f>'Ejercicio 3'!R277</f>
        <v>1.7257262560170999E-4</v>
      </c>
      <c r="H275">
        <f>'Ejercicio 3'!AF277</f>
        <v>1.753497631177709E-4</v>
      </c>
    </row>
    <row r="276" spans="2:8" x14ac:dyDescent="0.25">
      <c r="B276" s="1">
        <v>42391</v>
      </c>
      <c r="C276">
        <f>ASURB.MX!H266</f>
        <v>9.6012145287299247E-3</v>
      </c>
      <c r="D276">
        <f>'Ejercicio 2'!D279</f>
        <v>1.4261034248897324E-4</v>
      </c>
      <c r="E276">
        <f>'Ejercicio 2'!G279</f>
        <v>1.6550780692370818E-4</v>
      </c>
      <c r="F276">
        <f>'Ejercicio 3'!D278</f>
        <v>2.0612518451175785E-4</v>
      </c>
      <c r="G276">
        <f>'Ejercicio 3'!R278</f>
        <v>2.1879245037260573E-4</v>
      </c>
      <c r="H276">
        <f>'Ejercicio 3'!AF278</f>
        <v>2.0091998898131295E-4</v>
      </c>
    </row>
    <row r="277" spans="2:8" x14ac:dyDescent="0.25">
      <c r="B277" s="1">
        <v>42394</v>
      </c>
      <c r="C277">
        <f>ASURB.MX!H267</f>
        <v>1.9518617443355132E-2</v>
      </c>
      <c r="D277">
        <f>'Ejercicio 2'!D280</f>
        <v>1.459005244923398E-4</v>
      </c>
      <c r="E277">
        <f>'Ejercicio 2'!G280</f>
        <v>1.7553429904871345E-4</v>
      </c>
      <c r="F277">
        <f>'Ejercicio 3'!D279</f>
        <v>1.9725110010101093E-4</v>
      </c>
      <c r="G277">
        <f>'Ejercicio 3'!R279</f>
        <v>1.7766657478663367E-4</v>
      </c>
      <c r="H277">
        <f>'Ejercicio 3'!AF279</f>
        <v>1.9403045974294132E-4</v>
      </c>
    </row>
    <row r="278" spans="2:8" x14ac:dyDescent="0.25">
      <c r="B278" s="1">
        <v>42395</v>
      </c>
      <c r="C278">
        <f>ASURB.MX!H268</f>
        <v>1.1406266628265504E-2</v>
      </c>
      <c r="D278">
        <f>'Ejercicio 2'!D281</f>
        <v>1.6084556312932551E-4</v>
      </c>
      <c r="E278">
        <f>'Ejercicio 2'!G281</f>
        <v>1.7342022146098042E-4</v>
      </c>
      <c r="F278">
        <f>'Ejercicio 3'!D280</f>
        <v>2.263473869027194E-4</v>
      </c>
      <c r="G278">
        <f>'Ejercicio 3'!R280</f>
        <v>2.4005724141692818E-4</v>
      </c>
      <c r="H278">
        <f>'Ejercicio 3'!AF280</f>
        <v>2.1879807322341504E-4</v>
      </c>
    </row>
    <row r="279" spans="2:8" x14ac:dyDescent="0.25">
      <c r="B279" s="1">
        <v>42396</v>
      </c>
      <c r="C279">
        <f>ASURB.MX!H269</f>
        <v>-1.4478506965856881E-2</v>
      </c>
      <c r="D279">
        <f>'Ejercicio 2'!D282</f>
        <v>1.4793132888286985E-4</v>
      </c>
      <c r="E279">
        <f>'Ejercicio 2'!G282</f>
        <v>1.7510505437948369E-4</v>
      </c>
      <c r="F279">
        <f>'Ejercicio 3'!D281</f>
        <v>2.1525368322621746E-4</v>
      </c>
      <c r="G279">
        <f>'Ejercicio 3'!R281</f>
        <v>1.8764829366700841E-4</v>
      </c>
      <c r="H279">
        <f>'Ejercicio 3'!AF281</f>
        <v>2.1095629549470839E-4</v>
      </c>
    </row>
    <row r="280" spans="2:8" x14ac:dyDescent="0.25">
      <c r="B280" s="1">
        <v>42397</v>
      </c>
      <c r="C280">
        <f>ASURB.MX!H270</f>
        <v>9.6895398179700967E-3</v>
      </c>
      <c r="D280">
        <f>'Ejercicio 2'!D283</f>
        <v>1.5431109235036861E-4</v>
      </c>
      <c r="E280">
        <f>'Ejercicio 2'!G283</f>
        <v>1.7132570888093825E-4</v>
      </c>
      <c r="F280">
        <f>'Ejercicio 3'!D282</f>
        <v>2.1752993577862559E-4</v>
      </c>
      <c r="G280">
        <f>'Ejercicio 3'!R282</f>
        <v>2.2831602699914646E-4</v>
      </c>
      <c r="H280">
        <f>'Ejercicio 3'!AF282</f>
        <v>2.1344882159653829E-4</v>
      </c>
    </row>
    <row r="281" spans="2:8" x14ac:dyDescent="0.25">
      <c r="B281" s="1">
        <v>42398</v>
      </c>
      <c r="C281">
        <f>ASURB.MX!H271</f>
        <v>3.4423147527491052E-2</v>
      </c>
      <c r="D281">
        <f>'Ejercicio 2'!D284</f>
        <v>1.3892308519526691E-4</v>
      </c>
      <c r="E281">
        <f>'Ejercicio 2'!G284</f>
        <v>2.1849325890504958E-4</v>
      </c>
      <c r="F281">
        <f>'Ejercicio 3'!D283</f>
        <v>2.0502005336892182E-4</v>
      </c>
      <c r="G281">
        <f>'Ejercicio 3'!R283</f>
        <v>1.869513703907045E-4</v>
      </c>
      <c r="H281">
        <f>'Ejercicio 3'!AF283</f>
        <v>2.0332713394565811E-4</v>
      </c>
    </row>
    <row r="282" spans="2:8" x14ac:dyDescent="0.25">
      <c r="B282" s="1">
        <v>42402</v>
      </c>
      <c r="C282">
        <f>ASURB.MX!H272</f>
        <v>-1.3970899151536514E-2</v>
      </c>
      <c r="D282">
        <f>'Ejercicio 2'!D285</f>
        <v>1.8118424282426621E-4</v>
      </c>
      <c r="E282">
        <f>'Ejercicio 2'!G285</f>
        <v>2.1740869347618792E-4</v>
      </c>
      <c r="F282">
        <f>'Ejercicio 3'!D284</f>
        <v>3.2888262185677664E-4</v>
      </c>
      <c r="G282">
        <f>'Ejercicio 3'!R284</f>
        <v>3.5959266705256335E-4</v>
      </c>
      <c r="H282">
        <f>'Ejercicio 3'!AF284</f>
        <v>3.084799680698212E-4</v>
      </c>
    </row>
    <row r="283" spans="2:8" x14ac:dyDescent="0.25">
      <c r="B283" s="1">
        <v>42403</v>
      </c>
      <c r="C283">
        <f>ASURB.MX!H273</f>
        <v>-1.5040353064910484E-2</v>
      </c>
      <c r="D283">
        <f>'Ejercicio 2'!D286</f>
        <v>1.8468558633062888E-4</v>
      </c>
      <c r="E283">
        <f>'Ejercicio 2'!G286</f>
        <v>2.1781835170184044E-4</v>
      </c>
      <c r="F283">
        <f>'Ejercicio 3'!D285</f>
        <v>2.9112884874400827E-4</v>
      </c>
      <c r="G283">
        <f>'Ejercicio 3'!R285</f>
        <v>2.1230304459453353E-4</v>
      </c>
      <c r="H283">
        <f>'Ejercicio 3'!AF285</f>
        <v>2.8295647268610852E-4</v>
      </c>
    </row>
    <row r="284" spans="2:8" x14ac:dyDescent="0.25">
      <c r="B284" s="1">
        <v>42404</v>
      </c>
      <c r="C284">
        <f>ASURB.MX!H274</f>
        <v>1.8429211026006549E-2</v>
      </c>
      <c r="D284">
        <f>'Ejercicio 2'!D287</f>
        <v>1.9164539886568289E-4</v>
      </c>
      <c r="E284">
        <f>'Ejercicio 2'!G287</f>
        <v>2.2348693526217099E-4</v>
      </c>
      <c r="F284">
        <f>'Ejercicio 3'!D286</f>
        <v>2.6985218425383675E-4</v>
      </c>
      <c r="G284">
        <f>'Ejercicio 3'!R286</f>
        <v>2.9794314722184437E-4</v>
      </c>
      <c r="H284">
        <f>'Ejercicio 3'!AF286</f>
        <v>2.6757516395815677E-4</v>
      </c>
    </row>
    <row r="285" spans="2:8" x14ac:dyDescent="0.25">
      <c r="B285" s="1">
        <v>42405</v>
      </c>
      <c r="C285">
        <f>ASURB.MX!H275</f>
        <v>-1.5909523798143099E-3</v>
      </c>
      <c r="D285">
        <f>'Ejercicio 2'!D288</f>
        <v>2.0168428914638429E-4</v>
      </c>
      <c r="E285">
        <f>'Ejercicio 2'!G288</f>
        <v>2.1320510560667784E-4</v>
      </c>
      <c r="F285">
        <f>'Ejercicio 3'!D287</f>
        <v>2.6948218539980882E-4</v>
      </c>
      <c r="G285">
        <f>'Ejercicio 3'!R287</f>
        <v>2.4115142565011666E-4</v>
      </c>
      <c r="H285">
        <f>'Ejercicio 3'!AF287</f>
        <v>2.6807496554341094E-4</v>
      </c>
    </row>
    <row r="286" spans="2:8" x14ac:dyDescent="0.25">
      <c r="B286" s="1">
        <v>42408</v>
      </c>
      <c r="C286">
        <f>ASURB.MX!H276</f>
        <v>-6.1425218874396649E-3</v>
      </c>
      <c r="D286">
        <f>'Ejercicio 2'!D289</f>
        <v>1.9616010870565404E-4</v>
      </c>
      <c r="E286">
        <f>'Ejercicio 2'!G289</f>
        <v>2.0503967530838358E-4</v>
      </c>
      <c r="F286">
        <f>'Ejercicio 3'!D288</f>
        <v>2.2840422779380723E-4</v>
      </c>
      <c r="G286">
        <f>'Ejercicio 3'!R288</f>
        <v>2.3527080460820666E-4</v>
      </c>
      <c r="H286">
        <f>'Ejercicio 3'!AF288</f>
        <v>2.3367328477470766E-4</v>
      </c>
    </row>
    <row r="287" spans="2:8" x14ac:dyDescent="0.25">
      <c r="B287" s="1">
        <v>42409</v>
      </c>
      <c r="C287">
        <f>ASURB.MX!H277</f>
        <v>5.7749730370364981E-3</v>
      </c>
      <c r="D287">
        <f>'Ejercicio 2'!D290</f>
        <v>1.9704332974468467E-4</v>
      </c>
      <c r="E287">
        <f>'Ejercicio 2'!G290</f>
        <v>1.9705038186267946E-4</v>
      </c>
      <c r="F287">
        <f>'Ejercicio 3'!D289</f>
        <v>2.0542876837059261E-4</v>
      </c>
      <c r="G287">
        <f>'Ejercicio 3'!R289</f>
        <v>2.0878201432695178E-4</v>
      </c>
      <c r="H287">
        <f>'Ejercicio 3'!AF289</f>
        <v>2.1225906803523328E-4</v>
      </c>
    </row>
    <row r="288" spans="2:8" x14ac:dyDescent="0.25">
      <c r="B288" s="1">
        <v>42410</v>
      </c>
      <c r="C288">
        <f>ASURB.MX!H278</f>
        <v>1.6967213699650489E-2</v>
      </c>
      <c r="D288">
        <f>'Ejercicio 2'!D291</f>
        <v>1.9850694070292906E-4</v>
      </c>
      <c r="E288">
        <f>'Ejercicio 2'!G291</f>
        <v>2.0127728982889084E-4</v>
      </c>
      <c r="F288">
        <f>'Ejercicio 3'!D290</f>
        <v>1.896630136193603E-4</v>
      </c>
      <c r="G288">
        <f>'Ejercicio 3'!R290</f>
        <v>2.0265334884709917E-4</v>
      </c>
      <c r="H288">
        <f>'Ejercicio 3'!AF290</f>
        <v>1.9621784228577479E-4</v>
      </c>
    </row>
    <row r="289" spans="2:8" x14ac:dyDescent="0.25">
      <c r="B289" s="1">
        <v>42411</v>
      </c>
      <c r="C289">
        <f>ASURB.MX!H279</f>
        <v>5.6455489910283777E-3</v>
      </c>
      <c r="D289">
        <f>'Ejercicio 2'!D292</f>
        <v>2.0672865813508976E-4</v>
      </c>
      <c r="E289">
        <f>'Ejercicio 2'!G292</f>
        <v>1.9339429245985164E-4</v>
      </c>
      <c r="F289">
        <f>'Ejercicio 3'!D291</f>
        <v>2.1003991606316865E-4</v>
      </c>
      <c r="G289">
        <f>'Ejercicio 3'!R291</f>
        <v>2.2363081532957279E-4</v>
      </c>
      <c r="H289">
        <f>'Ejercicio 3'!AF291</f>
        <v>2.1079012084328989E-4</v>
      </c>
    </row>
    <row r="290" spans="2:8" x14ac:dyDescent="0.25">
      <c r="B290" s="1">
        <v>42412</v>
      </c>
      <c r="C290">
        <f>ASURB.MX!H280</f>
        <v>-1.5584041027986303E-3</v>
      </c>
      <c r="D290">
        <f>'Ejercicio 2'!D293</f>
        <v>2.0771979864686908E-4</v>
      </c>
      <c r="E290">
        <f>'Ejercicio 2'!G293</f>
        <v>1.845080064767214E-4</v>
      </c>
      <c r="F290">
        <f>'Ejercicio 3'!D292</f>
        <v>1.9254166016857122E-4</v>
      </c>
      <c r="G290">
        <f>'Ejercicio 3'!R292</f>
        <v>1.8596261444156888E-4</v>
      </c>
      <c r="H290">
        <f>'Ejercicio 3'!AF292</f>
        <v>1.9499601771021601E-4</v>
      </c>
    </row>
    <row r="291" spans="2:8" x14ac:dyDescent="0.25">
      <c r="B291" s="1">
        <v>42415</v>
      </c>
      <c r="C291">
        <f>ASURB.MX!H281</f>
        <v>-4.0470934489038185E-3</v>
      </c>
      <c r="D291">
        <f>'Ejercicio 2'!D294</f>
        <v>2.0142051149487015E-4</v>
      </c>
      <c r="E291">
        <f>'Ejercicio 2'!G294</f>
        <v>1.7668438693210106E-4</v>
      </c>
      <c r="F291">
        <f>'Ejercicio 3'!D293</f>
        <v>1.7737202014014118E-4</v>
      </c>
      <c r="G291">
        <f>'Ejercicio 3'!R293</f>
        <v>1.8995739567563615E-4</v>
      </c>
      <c r="H291">
        <f>'Ejercicio 3'!AF293</f>
        <v>1.8046144225778327E-4</v>
      </c>
    </row>
    <row r="292" spans="2:8" x14ac:dyDescent="0.25">
      <c r="B292" s="1">
        <v>42416</v>
      </c>
      <c r="C292">
        <f>ASURB.MX!H282</f>
        <v>1.9404201218016823E-2</v>
      </c>
      <c r="D292">
        <f>'Ejercicio 2'!D295</f>
        <v>2.0183838643930617E-4</v>
      </c>
      <c r="E292">
        <f>'Ejercicio 2'!G295</f>
        <v>1.8598356251585914E-4</v>
      </c>
      <c r="F292">
        <f>'Ejercicio 3'!D294</f>
        <v>1.690026959466685E-4</v>
      </c>
      <c r="G292">
        <f>'Ejercicio 3'!R294</f>
        <v>1.7174842411464845E-4</v>
      </c>
      <c r="H292">
        <f>'Ejercicio 3'!AF294</f>
        <v>1.7131900750174005E-4</v>
      </c>
    </row>
    <row r="293" spans="2:8" x14ac:dyDescent="0.25">
      <c r="B293" s="1">
        <v>42417</v>
      </c>
      <c r="C293">
        <f>ASURB.MX!H283</f>
        <v>1.1588892413084003E-2</v>
      </c>
      <c r="D293">
        <f>'Ejercicio 2'!D296</f>
        <v>1.9207039619684895E-4</v>
      </c>
      <c r="E293">
        <f>'Ejercicio 2'!G296</f>
        <v>1.8357866246735999E-4</v>
      </c>
      <c r="F293">
        <f>'Ejercicio 3'!D295</f>
        <v>2.0707624693232912E-4</v>
      </c>
      <c r="G293">
        <f>'Ejercicio 3'!R295</f>
        <v>2.2319998752987682E-4</v>
      </c>
      <c r="H293">
        <f>'Ejercicio 3'!AF295</f>
        <v>2.01804920663422E-4</v>
      </c>
    </row>
    <row r="294" spans="2:8" x14ac:dyDescent="0.25">
      <c r="B294" s="1">
        <v>42418</v>
      </c>
      <c r="C294">
        <f>ASURB.MX!H284</f>
        <v>-1.0919641710295325E-2</v>
      </c>
      <c r="D294">
        <f>'Ejercicio 2'!D297</f>
        <v>1.7324072438837544E-4</v>
      </c>
      <c r="E294">
        <f>'Ejercicio 2'!G297</f>
        <v>1.805846980582033E-4</v>
      </c>
      <c r="F294">
        <f>'Ejercicio 3'!D296</f>
        <v>2.0298353332653574E-4</v>
      </c>
      <c r="G294">
        <f>'Ejercicio 3'!R296</f>
        <v>1.8354911987105994E-4</v>
      </c>
      <c r="H294">
        <f>'Ejercicio 3'!AF296</f>
        <v>1.9901842209453657E-4</v>
      </c>
    </row>
    <row r="295" spans="2:8" x14ac:dyDescent="0.25">
      <c r="B295" s="1">
        <v>42419</v>
      </c>
      <c r="C295">
        <f>ASURB.MX!H285</f>
        <v>-1.5466604986004594E-2</v>
      </c>
      <c r="D295">
        <f>'Ejercicio 2'!D298</f>
        <v>1.7801506691057786E-4</v>
      </c>
      <c r="E295">
        <f>'Ejercicio 2'!G298</f>
        <v>1.8331300708874498E-4</v>
      </c>
      <c r="F295">
        <f>'Ejercicio 3'!D297</f>
        <v>1.9844498178772814E-4</v>
      </c>
      <c r="G295">
        <f>'Ejercicio 3'!R297</f>
        <v>2.0600845547856647E-4</v>
      </c>
      <c r="H295">
        <f>'Ejercicio 3'!AF297</f>
        <v>1.9543632696923858E-4</v>
      </c>
    </row>
    <row r="296" spans="2:8" x14ac:dyDescent="0.25">
      <c r="B296" s="1">
        <v>42422</v>
      </c>
      <c r="C296">
        <f>ASURB.MX!H286</f>
        <v>1.0139753744069514E-2</v>
      </c>
      <c r="D296">
        <f>'Ejercicio 2'!D299</f>
        <v>1.8722535809488009E-4</v>
      </c>
      <c r="E296">
        <f>'Ejercicio 2'!G299</f>
        <v>1.7956714105601601E-4</v>
      </c>
      <c r="F296">
        <f>'Ejercicio 3'!D298</f>
        <v>2.0996797277328798E-4</v>
      </c>
      <c r="G296">
        <f>'Ejercicio 3'!R298</f>
        <v>2.0329929676577742E-4</v>
      </c>
      <c r="H296">
        <f>'Ejercicio 3'!AF298</f>
        <v>2.0520180455467198E-4</v>
      </c>
    </row>
    <row r="297" spans="2:8" x14ac:dyDescent="0.25">
      <c r="B297" s="1">
        <v>42423</v>
      </c>
      <c r="C297">
        <f>ASURB.MX!H287</f>
        <v>5.7595599397937082E-3</v>
      </c>
      <c r="D297">
        <f>'Ejercicio 2'!D300</f>
        <v>1.8728867234427165E-4</v>
      </c>
      <c r="E297">
        <f>'Ejercicio 2'!G300</f>
        <v>1.7275489893909786E-4</v>
      </c>
      <c r="F297">
        <f>'Ejercicio 3'!D299</f>
        <v>2.0108701921932746E-4</v>
      </c>
      <c r="G297">
        <f>'Ejercicio 3'!R299</f>
        <v>1.9603980118178271E-4</v>
      </c>
      <c r="H297">
        <f>'Ejercicio 3'!AF299</f>
        <v>1.9824401179720702E-4</v>
      </c>
    </row>
    <row r="298" spans="2:8" x14ac:dyDescent="0.25">
      <c r="B298" s="1">
        <v>42424</v>
      </c>
      <c r="C298">
        <f>ASURB.MX!H288</f>
        <v>-1.0279927882834685E-2</v>
      </c>
      <c r="D298">
        <f>'Ejercicio 2'!D301</f>
        <v>1.8263398688685891E-4</v>
      </c>
      <c r="E298">
        <f>'Ejercicio 2'!G301</f>
        <v>1.696335309413944E-4</v>
      </c>
      <c r="F298">
        <f>'Ejercicio 3'!D300</f>
        <v>1.867624355267544E-4</v>
      </c>
      <c r="G298">
        <f>'Ejercicio 3'!R300</f>
        <v>1.8409678195844341E-4</v>
      </c>
      <c r="H298">
        <f>'Ejercicio 3'!AF300</f>
        <v>1.8599658556636603E-4</v>
      </c>
    </row>
    <row r="299" spans="2:8" x14ac:dyDescent="0.25">
      <c r="B299" s="1">
        <v>42425</v>
      </c>
      <c r="C299">
        <f>ASURB.MX!H289</f>
        <v>8.626501770599964E-3</v>
      </c>
      <c r="D299">
        <f>'Ejercicio 2'!D302</f>
        <v>1.8201386843009974E-4</v>
      </c>
      <c r="E299">
        <f>'Ejercicio 2'!G302</f>
        <v>1.6520275822769448E-4</v>
      </c>
      <c r="F299">
        <f>'Ejercicio 3'!D301</f>
        <v>1.8604597217577269E-4</v>
      </c>
      <c r="G299">
        <f>'Ejercicio 3'!R301</f>
        <v>1.8934039921242015E-4</v>
      </c>
      <c r="H299">
        <f>'Ejercicio 3'!AF301</f>
        <v>1.8455785524844359E-4</v>
      </c>
    </row>
    <row r="300" spans="2:8" x14ac:dyDescent="0.25">
      <c r="B300" s="1">
        <v>42426</v>
      </c>
      <c r="C300">
        <f>ASURB.MX!H290</f>
        <v>6.9889823185009178E-3</v>
      </c>
      <c r="D300">
        <f>'Ejercicio 2'!D303</f>
        <v>1.6059909194448245E-4</v>
      </c>
      <c r="E300">
        <f>'Ejercicio 2'!G303</f>
        <v>1.5978827427616559E-4</v>
      </c>
      <c r="F300">
        <f>'Ejercicio 3'!D302</f>
        <v>1.8178439183973041E-4</v>
      </c>
      <c r="G300">
        <f>'Ejercicio 3'!R302</f>
        <v>1.7887402774325304E-4</v>
      </c>
      <c r="H300">
        <f>'Ejercicio 3'!AF302</f>
        <v>1.8028658677685263E-4</v>
      </c>
    </row>
    <row r="301" spans="2:8" x14ac:dyDescent="0.25">
      <c r="B301" s="1">
        <v>42429</v>
      </c>
      <c r="C301">
        <f>ASURB.MX!H291</f>
        <v>-6.9101296667035518E-3</v>
      </c>
      <c r="D301">
        <f>'Ejercicio 2'!D304</f>
        <v>1.5727565104309868E-4</v>
      </c>
      <c r="E301">
        <f>'Ejercicio 2'!G304</f>
        <v>1.5457474500398286E-4</v>
      </c>
      <c r="F301">
        <f>'Ejercicio 3'!D303</f>
        <v>1.7586120161609559E-4</v>
      </c>
      <c r="G301">
        <f>'Ejercicio 3'!R303</f>
        <v>1.7720940236656027E-4</v>
      </c>
      <c r="H301">
        <f>'Ejercicio 3'!AF303</f>
        <v>1.745400185699334E-4</v>
      </c>
    </row>
    <row r="302" spans="2:8" x14ac:dyDescent="0.25">
      <c r="B302" s="1">
        <v>42430</v>
      </c>
      <c r="C302">
        <f>ASURB.MX!H292</f>
        <v>4.9126078700363809E-3</v>
      </c>
      <c r="D302">
        <f>'Ejercicio 2'!D305</f>
        <v>1.5571529157478719E-4</v>
      </c>
      <c r="E302">
        <f>'Ejercicio 2'!G305</f>
        <v>1.4850487761735383E-4</v>
      </c>
      <c r="F302">
        <f>'Ejercicio 3'!D304</f>
        <v>1.7180074003683368E-4</v>
      </c>
      <c r="G302">
        <f>'Ejercicio 3'!R304</f>
        <v>1.7120624630737562E-4</v>
      </c>
      <c r="H302">
        <f>'Ejercicio 3'!AF304</f>
        <v>1.7024350449957332E-4</v>
      </c>
    </row>
    <row r="303" spans="2:8" x14ac:dyDescent="0.25">
      <c r="B303" s="1">
        <v>42431</v>
      </c>
      <c r="C303">
        <f>ASURB.MX!H293</f>
        <v>1.4131143440939815E-2</v>
      </c>
      <c r="D303">
        <f>'Ejercicio 2'!D306</f>
        <v>1.5436836092672524E-4</v>
      </c>
      <c r="E303">
        <f>'Ejercicio 2'!G306</f>
        <v>1.5088665996333938E-4</v>
      </c>
      <c r="F303">
        <f>'Ejercicio 3'!D305</f>
        <v>1.6624765445746929E-4</v>
      </c>
      <c r="G303">
        <f>'Ejercicio 3'!R305</f>
        <v>1.6644155565449992E-4</v>
      </c>
      <c r="H303">
        <f>'Ejercicio 3'!AF305</f>
        <v>1.6468012298850027E-4</v>
      </c>
    </row>
    <row r="304" spans="2:8" x14ac:dyDescent="0.25">
      <c r="B304" s="1">
        <v>42432</v>
      </c>
      <c r="C304">
        <f>ASURB.MX!H294</f>
        <v>-1.2446710351103916E-2</v>
      </c>
      <c r="D304">
        <f>'Ejercicio 2'!D307</f>
        <v>1.5732473177167697E-4</v>
      </c>
      <c r="E304">
        <f>'Ejercicio 2'!G307</f>
        <v>1.5107437292877956E-4</v>
      </c>
      <c r="F304">
        <f>'Ejercicio 3'!D306</f>
        <v>1.8382994336142125E-4</v>
      </c>
      <c r="G304">
        <f>'Ejercicio 3'!R306</f>
        <v>1.8754745830572021E-4</v>
      </c>
      <c r="H304">
        <f>'Ejercicio 3'!AF306</f>
        <v>1.7873499796197264E-4</v>
      </c>
    </row>
    <row r="305" spans="2:8" x14ac:dyDescent="0.25">
      <c r="B305" s="1">
        <v>42433</v>
      </c>
      <c r="C305">
        <f>ASURB.MX!H295</f>
        <v>-1.8048449843661E-2</v>
      </c>
      <c r="D305">
        <f>'Ejercicio 2'!D308</f>
        <v>1.6539369397718429E-4</v>
      </c>
      <c r="E305">
        <f>'Ejercicio 2'!G308</f>
        <v>1.5920246659470449E-4</v>
      </c>
      <c r="F305">
        <f>'Ejercicio 3'!D307</f>
        <v>1.9006617469635479E-4</v>
      </c>
      <c r="G305">
        <f>'Ejercicio 3'!R307</f>
        <v>1.8046579865523731E-4</v>
      </c>
      <c r="H305">
        <f>'Ejercicio 3'!AF307</f>
        <v>1.8434993003665453E-4</v>
      </c>
    </row>
    <row r="306" spans="2:8" x14ac:dyDescent="0.25">
      <c r="B306" s="1">
        <v>42436</v>
      </c>
      <c r="C306">
        <f>ASURB.MX!H296</f>
        <v>-6.2362473842479497E-3</v>
      </c>
      <c r="D306">
        <f>'Ejercicio 2'!D309</f>
        <v>1.7333341443031625E-4</v>
      </c>
      <c r="E306">
        <f>'Ejercicio 2'!G309</f>
        <v>1.536039522314209E-4</v>
      </c>
      <c r="F306">
        <f>'Ejercicio 3'!D308</f>
        <v>2.1489316201365023E-4</v>
      </c>
      <c r="G306">
        <f>'Ejercicio 3'!R308</f>
        <v>2.1547481499429449E-4</v>
      </c>
      <c r="H306">
        <f>'Ejercicio 3'!AF308</f>
        <v>2.0605482818114796E-4</v>
      </c>
    </row>
    <row r="307" spans="2:8" x14ac:dyDescent="0.25">
      <c r="B307" s="1">
        <v>42437</v>
      </c>
      <c r="C307">
        <f>ASURB.MX!H297</f>
        <v>1.2829780455150722E-2</v>
      </c>
      <c r="D307">
        <f>'Ejercicio 2'!D310</f>
        <v>1.7419679063914383E-4</v>
      </c>
      <c r="E307">
        <f>'Ejercicio 2'!G310</f>
        <v>1.5411578796035847E-4</v>
      </c>
      <c r="F307">
        <f>'Ejercicio 3'!D309</f>
        <v>1.9661002049702872E-4</v>
      </c>
      <c r="G307">
        <f>'Ejercicio 3'!R309</f>
        <v>1.7415311332911679E-4</v>
      </c>
      <c r="H307">
        <f>'Ejercicio 3'!AF309</f>
        <v>1.9227256020469346E-4</v>
      </c>
    </row>
    <row r="308" spans="2:8" x14ac:dyDescent="0.25">
      <c r="B308" s="1">
        <v>42438</v>
      </c>
      <c r="C308">
        <f>ASURB.MX!H298</f>
        <v>-1.266940329885154E-2</v>
      </c>
      <c r="D308">
        <f>'Ejercicio 2'!D311</f>
        <v>1.6770322665210532E-4</v>
      </c>
      <c r="E308">
        <f>'Ejercicio 2'!G311</f>
        <v>1.5441350841866237E-4</v>
      </c>
      <c r="F308">
        <f>'Ejercicio 3'!D310</f>
        <v>1.9971356795609114E-4</v>
      </c>
      <c r="G308">
        <f>'Ejercicio 3'!R310</f>
        <v>2.0738732825680714E-4</v>
      </c>
      <c r="H308">
        <f>'Ejercicio 3'!AF310</f>
        <v>1.9520380922157817E-4</v>
      </c>
    </row>
    <row r="309" spans="2:8" x14ac:dyDescent="0.25">
      <c r="B309" s="1">
        <v>42439</v>
      </c>
      <c r="C309">
        <f>ASURB.MX!H299</f>
        <v>-1.0398270688800707E-2</v>
      </c>
      <c r="D309">
        <f>'Ejercicio 2'!D312</f>
        <v>1.7138321195953797E-4</v>
      </c>
      <c r="E309">
        <f>'Ejercicio 2'!G312</f>
        <v>1.522595007602726E-4</v>
      </c>
      <c r="F309">
        <f>'Ejercicio 3'!D311</f>
        <v>2.0127620281064869E-4</v>
      </c>
      <c r="G309">
        <f>'Ejercicio 3'!R311</f>
        <v>1.8718478727025294E-4</v>
      </c>
      <c r="H309">
        <f>'Ejercicio 3'!AF311</f>
        <v>1.9691600249595038E-4</v>
      </c>
    </row>
    <row r="310" spans="2:8" x14ac:dyDescent="0.25">
      <c r="B310" s="1">
        <v>42440</v>
      </c>
      <c r="C310">
        <f>ASURB.MX!H300</f>
        <v>1.9339370386352063E-2</v>
      </c>
      <c r="D310">
        <f>'Ejercicio 2'!D313</f>
        <v>1.6753093431766167E-4</v>
      </c>
      <c r="E310">
        <f>'Ejercicio 2'!G313</f>
        <v>1.6257836824560057E-4</v>
      </c>
      <c r="F310">
        <f>'Ejercicio 3'!D312</f>
        <v>1.9596656382602255E-4</v>
      </c>
      <c r="G310">
        <f>'Ejercicio 3'!R312</f>
        <v>1.9613842316566749E-4</v>
      </c>
      <c r="H310">
        <f>'Ejercicio 3'!AF312</f>
        <v>1.9275953101495247E-4</v>
      </c>
    </row>
    <row r="311" spans="2:8" x14ac:dyDescent="0.25">
      <c r="B311" s="1">
        <v>42443</v>
      </c>
      <c r="C311">
        <f>ASURB.MX!H301</f>
        <v>-2.384905550034826E-4</v>
      </c>
      <c r="D311">
        <f>'Ejercicio 2'!D314</f>
        <v>1.7620520673204617E-4</v>
      </c>
      <c r="E311">
        <f>'Ejercicio 2'!G314</f>
        <v>1.5501568721655292E-4</v>
      </c>
      <c r="F311">
        <f>'Ejercicio 3'!D313</f>
        <v>2.2465192804563134E-4</v>
      </c>
      <c r="G311">
        <f>'Ejercicio 3'!R313</f>
        <v>2.2345723422713561E-4</v>
      </c>
      <c r="H311">
        <f>'Ejercicio 3'!AF313</f>
        <v>2.171545231129415E-4</v>
      </c>
    </row>
    <row r="312" spans="2:8" x14ac:dyDescent="0.25">
      <c r="B312" s="1">
        <v>42444</v>
      </c>
      <c r="C312">
        <f>ASURB.MX!H302</f>
        <v>-3.2246610572616344E-3</v>
      </c>
      <c r="D312">
        <f>'Ejercicio 2'!D315</f>
        <v>1.3788892555957594E-4</v>
      </c>
      <c r="E312">
        <f>'Ejercicio 2'!G315</f>
        <v>1.482861518382599E-4</v>
      </c>
      <c r="F312">
        <f>'Ejercicio 3'!D314</f>
        <v>1.9837727623464975E-4</v>
      </c>
      <c r="G312">
        <f>'Ejercicio 3'!R314</f>
        <v>1.7790433047709588E-4</v>
      </c>
      <c r="H312">
        <f>'Ejercicio 3'!AF314</f>
        <v>1.9634817506188878E-4</v>
      </c>
    </row>
    <row r="313" spans="2:8" x14ac:dyDescent="0.25">
      <c r="B313" s="1">
        <v>42445</v>
      </c>
      <c r="C313">
        <f>ASURB.MX!H303</f>
        <v>1.0759781051154079E-3</v>
      </c>
      <c r="D313">
        <f>'Ejercicio 2'!D316</f>
        <v>1.3102417525277861E-4</v>
      </c>
      <c r="E313">
        <f>'Ejercicio 2'!G316</f>
        <v>1.4143976291030146E-4</v>
      </c>
      <c r="F313">
        <f>'Ejercicio 3'!D315</f>
        <v>1.8220702018605859E-4</v>
      </c>
      <c r="G313">
        <f>'Ejercicio 3'!R315</f>
        <v>1.9028692687642025E-4</v>
      </c>
      <c r="H313">
        <f>'Ejercicio 3'!AF315</f>
        <v>1.8226773443767692E-4</v>
      </c>
    </row>
    <row r="314" spans="2:8" x14ac:dyDescent="0.25">
      <c r="B314" s="1">
        <v>42446</v>
      </c>
      <c r="C314">
        <f>ASURB.MX!H304</f>
        <v>1.4316513861895435E-2</v>
      </c>
      <c r="D314">
        <f>'Ejercicio 2'!D317</f>
        <v>1.2202705117055553E-4</v>
      </c>
      <c r="E314">
        <f>'Ejercicio 2'!G317</f>
        <v>1.4439569643170778E-4</v>
      </c>
      <c r="F314">
        <f>'Ejercicio 3'!D316</f>
        <v>1.7036510918208653E-4</v>
      </c>
      <c r="G314">
        <f>'Ejercicio 3'!R316</f>
        <v>1.6523631908318736E-4</v>
      </c>
      <c r="H314">
        <f>'Ejercicio 3'!AF316</f>
        <v>1.7106422030921953E-4</v>
      </c>
    </row>
    <row r="315" spans="2:8" x14ac:dyDescent="0.25">
      <c r="B315" s="1">
        <v>42447</v>
      </c>
      <c r="C315">
        <f>ASURB.MX!H305</f>
        <v>1.3766001371792833E-2</v>
      </c>
      <c r="D315">
        <f>'Ejercicio 2'!D318</f>
        <v>1.1775546195842078E-4</v>
      </c>
      <c r="E315">
        <f>'Ejercicio 2'!G318</f>
        <v>1.4649468400714161E-4</v>
      </c>
      <c r="F315">
        <f>'Ejercicio 3'!D317</f>
        <v>1.8719900349725216E-4</v>
      </c>
      <c r="G315">
        <f>'Ejercicio 3'!R317</f>
        <v>1.9858499810496602E-4</v>
      </c>
      <c r="H315">
        <f>'Ejercicio 3'!AF317</f>
        <v>1.8392644297596927E-4</v>
      </c>
    </row>
    <row r="316" spans="2:8" x14ac:dyDescent="0.25">
      <c r="B316" s="1">
        <v>42451</v>
      </c>
      <c r="C316">
        <f>ASURB.MX!H306</f>
        <v>1.0057629296900433E-2</v>
      </c>
      <c r="D316">
        <f>'Ejercicio 2'!D319</f>
        <v>1.2261404012483125E-4</v>
      </c>
      <c r="E316">
        <f>'Ejercicio 2'!G319</f>
        <v>1.4438491558736551E-4</v>
      </c>
      <c r="F316">
        <f>'Ejercicio 3'!D318</f>
        <v>1.9648907244056597E-4</v>
      </c>
      <c r="G316">
        <f>'Ejercicio 3'!R318</f>
        <v>1.8565340273233208E-4</v>
      </c>
      <c r="H316">
        <f>'Ejercicio 3'!AF318</f>
        <v>1.9169574202560318E-4</v>
      </c>
    </row>
    <row r="317" spans="2:8" x14ac:dyDescent="0.25">
      <c r="B317" s="1">
        <v>42452</v>
      </c>
      <c r="C317">
        <f>ASURB.MX!H307</f>
        <v>-1.0019062809735654E-2</v>
      </c>
      <c r="D317">
        <f>'Ejercicio 2'!D320</f>
        <v>1.2253754821698172E-4</v>
      </c>
      <c r="E317">
        <f>'Ejercicio 2'!G320</f>
        <v>1.4233729166474442E-4</v>
      </c>
      <c r="F317">
        <f>'Ejercicio 3'!D319</f>
        <v>1.9194815386354533E-4</v>
      </c>
      <c r="G317">
        <f>'Ejercicio 3'!R319</f>
        <v>1.9022439501070488E-4</v>
      </c>
      <c r="H317">
        <f>'Ejercicio 3'!AF319</f>
        <v>1.8824057451667208E-4</v>
      </c>
    </row>
    <row r="318" spans="2:8" x14ac:dyDescent="0.25">
      <c r="B318" s="1">
        <v>42457</v>
      </c>
      <c r="C318">
        <f>ASURB.MX!H308</f>
        <v>4.2124985070080096E-3</v>
      </c>
      <c r="D318">
        <f>'Ejercicio 2'!D321</f>
        <v>1.2706317290455112E-4</v>
      </c>
      <c r="E318">
        <f>'Ejercicio 2'!G321</f>
        <v>1.3653959271986562E-4</v>
      </c>
      <c r="F318">
        <f>'Ejercicio 3'!D320</f>
        <v>1.8884325211283292E-4</v>
      </c>
      <c r="G318">
        <f>'Ejercicio 3'!R320</f>
        <v>1.8346601544914725E-4</v>
      </c>
      <c r="H318">
        <f>'Ejercicio 3'!AF320</f>
        <v>1.8564537005379242E-4</v>
      </c>
    </row>
    <row r="319" spans="2:8" x14ac:dyDescent="0.25">
      <c r="B319" s="1">
        <v>42458</v>
      </c>
      <c r="C319">
        <f>ASURB.MX!H309</f>
        <v>6.3432127623896722E-3</v>
      </c>
      <c r="D319">
        <f>'Ejercicio 2'!D322</f>
        <v>1.1911752896603648E-4</v>
      </c>
      <c r="E319">
        <f>'Ejercicio 2'!G322</f>
        <v>1.3205827324323444E-4</v>
      </c>
      <c r="F319">
        <f>'Ejercicio 3'!D321</f>
        <v>1.7677483034912283E-4</v>
      </c>
      <c r="G319">
        <f>'Ejercicio 3'!R321</f>
        <v>1.7369875522989914E-4</v>
      </c>
      <c r="H319">
        <f>'Ejercicio 3'!AF321</f>
        <v>1.7523378622528871E-4</v>
      </c>
    </row>
    <row r="320" spans="2:8" x14ac:dyDescent="0.25">
      <c r="B320" s="1">
        <v>42459</v>
      </c>
      <c r="C320">
        <f>ASURB.MX!H310</f>
        <v>-2.3614415279414262E-2</v>
      </c>
      <c r="D320">
        <f>'Ejercicio 2'!D323</f>
        <v>1.1934070235003881E-4</v>
      </c>
      <c r="E320">
        <f>'Ejercicio 2'!G323</f>
        <v>1.5186207547838673E-4</v>
      </c>
      <c r="F320">
        <f>'Ejercicio 3'!D322</f>
        <v>1.714964776276592E-4</v>
      </c>
      <c r="G320">
        <f>'Ejercicio 3'!R322</f>
        <v>1.7234196134933915E-4</v>
      </c>
      <c r="H320">
        <f>'Ejercicio 3'!AF322</f>
        <v>1.699736952420514E-4</v>
      </c>
    </row>
    <row r="321" spans="2:8" x14ac:dyDescent="0.25">
      <c r="B321" s="1">
        <v>42460</v>
      </c>
      <c r="C321">
        <f>ASURB.MX!H311</f>
        <v>2.0889832905392838E-2</v>
      </c>
      <c r="D321">
        <f>'Ejercicio 2'!D324</f>
        <v>1.4000712472980089E-4</v>
      </c>
      <c r="E321">
        <f>'Ejercicio 2'!G324</f>
        <v>1.6510190619579095E-4</v>
      </c>
      <c r="F321">
        <f>'Ejercicio 3'!D323</f>
        <v>2.3066818967593461E-4</v>
      </c>
      <c r="G321">
        <f>'Ejercicio 3'!R323</f>
        <v>2.3996915985438137E-4</v>
      </c>
      <c r="H321">
        <f>'Ejercicio 3'!AF323</f>
        <v>2.1950415500671973E-4</v>
      </c>
    </row>
    <row r="322" spans="2:8" x14ac:dyDescent="0.25">
      <c r="B322" s="1">
        <v>42461</v>
      </c>
      <c r="C322">
        <f>ASURB.MX!H312</f>
        <v>-1.4163799144797392E-2</v>
      </c>
      <c r="D322">
        <f>'Ejercicio 2'!D325</f>
        <v>1.5268764408607499E-4</v>
      </c>
      <c r="E322">
        <f>'Ejercicio 2'!G325</f>
        <v>1.6675436848947442E-4</v>
      </c>
      <c r="F322">
        <f>'Ejercicio 3'!D324</f>
        <v>2.5521799863259396E-4</v>
      </c>
      <c r="G322">
        <f>'Ejercicio 3'!R324</f>
        <v>2.2799222154259671E-4</v>
      </c>
      <c r="H322">
        <f>'Ejercicio 3'!AF324</f>
        <v>2.4305713928458151E-4</v>
      </c>
    </row>
    <row r="323" spans="2:8" x14ac:dyDescent="0.25">
      <c r="B323" s="1">
        <v>42464</v>
      </c>
      <c r="C323">
        <f>ASURB.MX!H313</f>
        <v>-7.7075014420142866E-3</v>
      </c>
      <c r="D323">
        <f>'Ejercicio 2'!D326</f>
        <v>1.487150767852821E-4</v>
      </c>
      <c r="E323">
        <f>'Ejercicio 2'!G326</f>
        <v>1.6175906199059517E-4</v>
      </c>
      <c r="F323">
        <f>'Ejercicio 3'!D325</f>
        <v>2.429387110235869E-4</v>
      </c>
      <c r="G323">
        <f>'Ejercicio 3'!R325</f>
        <v>2.305065248878341E-4</v>
      </c>
      <c r="H323">
        <f>'Ejercicio 3'!AF325</f>
        <v>2.3588853920296186E-4</v>
      </c>
    </row>
    <row r="324" spans="2:8" x14ac:dyDescent="0.25">
      <c r="B324" s="1">
        <v>42465</v>
      </c>
      <c r="C324">
        <f>ASURB.MX!H314</f>
        <v>-4.2508484050533561E-3</v>
      </c>
      <c r="D324">
        <f>'Ejercicio 2'!D327</f>
        <v>1.4616322331666859E-4</v>
      </c>
      <c r="E324">
        <f>'Ejercicio 2'!G327</f>
        <v>1.5507270490224383E-4</v>
      </c>
      <c r="F324">
        <f>'Ejercicio 3'!D326</f>
        <v>2.1769212057495395E-4</v>
      </c>
      <c r="G324">
        <f>'Ejercicio 3'!R326</f>
        <v>2.0425736926943147E-4</v>
      </c>
      <c r="H324">
        <f>'Ejercicio 3'!AF326</f>
        <v>2.1610710561122793E-4</v>
      </c>
    </row>
    <row r="325" spans="2:8" x14ac:dyDescent="0.25">
      <c r="B325" s="1">
        <v>42466</v>
      </c>
      <c r="C325">
        <f>ASURB.MX!H315</f>
        <v>5.8599090380020025E-3</v>
      </c>
      <c r="D325">
        <f>'Ejercicio 2'!D328</f>
        <v>1.427607927229404E-4</v>
      </c>
      <c r="E325">
        <f>'Ejercicio 2'!G328</f>
        <v>1.494545308285968E-4</v>
      </c>
      <c r="F325">
        <f>'Ejercicio 3'!D327</f>
        <v>1.9594402753466607E-4</v>
      </c>
      <c r="G325">
        <f>'Ejercicio 3'!R327</f>
        <v>1.9750538285596617E-4</v>
      </c>
      <c r="H325">
        <f>'Ejercicio 3'!AF327</f>
        <v>1.9744331778120014E-4</v>
      </c>
    </row>
    <row r="326" spans="2:8" x14ac:dyDescent="0.25">
      <c r="B326" s="1">
        <v>42467</v>
      </c>
      <c r="C326">
        <f>ASURB.MX!H316</f>
        <v>2.5474696414254924E-2</v>
      </c>
      <c r="D326">
        <f>'Ejercicio 2'!D329</f>
        <v>1.3528530829685142E-4</v>
      </c>
      <c r="E326">
        <f>'Ejercicio 2'!G329</f>
        <v>1.7269823671833826E-4</v>
      </c>
      <c r="F326">
        <f>'Ejercicio 3'!D328</f>
        <v>1.8349331729555725E-4</v>
      </c>
      <c r="G326">
        <f>'Ejercicio 3'!R328</f>
        <v>1.8491109354830696E-4</v>
      </c>
      <c r="H326">
        <f>'Ejercicio 3'!AF328</f>
        <v>1.8553393220362437E-4</v>
      </c>
    </row>
    <row r="327" spans="2:8" x14ac:dyDescent="0.25">
      <c r="B327" s="1">
        <v>42468</v>
      </c>
      <c r="C327">
        <f>ASURB.MX!H317</f>
        <v>-1.5302485577219449E-4</v>
      </c>
      <c r="D327">
        <f>'Ejercicio 2'!D330</f>
        <v>1.5317635405552926E-4</v>
      </c>
      <c r="E327">
        <f>'Ejercicio 2'!G330</f>
        <v>1.6466308652232211E-4</v>
      </c>
      <c r="F327">
        <f>'Ejercicio 3'!D329</f>
        <v>2.496846744643127E-4</v>
      </c>
      <c r="G327">
        <f>'Ejercicio 3'!R329</f>
        <v>2.6693236782650959E-4</v>
      </c>
      <c r="H327">
        <f>'Ejercicio 3'!AF329</f>
        <v>2.4024972990411515E-4</v>
      </c>
    </row>
    <row r="328" spans="2:8" x14ac:dyDescent="0.25">
      <c r="B328" s="1">
        <v>42471</v>
      </c>
      <c r="C328">
        <f>ASURB.MX!H318</f>
        <v>-1.4751102447525821E-2</v>
      </c>
      <c r="D328">
        <f>'Ejercicio 2'!D331</f>
        <v>1.5246034658788308E-4</v>
      </c>
      <c r="E328">
        <f>'Ejercicio 2'!G331</f>
        <v>1.6712619065552755E-4</v>
      </c>
      <c r="F328">
        <f>'Ejercicio 3'!D330</f>
        <v>2.1497260945996369E-4</v>
      </c>
      <c r="G328">
        <f>'Ejercicio 3'!R330</f>
        <v>1.7556541675995947E-4</v>
      </c>
      <c r="H328">
        <f>'Ejercicio 3'!AF330</f>
        <v>2.1315797064800187E-4</v>
      </c>
    </row>
    <row r="329" spans="2:8" x14ac:dyDescent="0.25">
      <c r="B329" s="1">
        <v>42472</v>
      </c>
      <c r="C329">
        <f>ASURB.MX!H319</f>
        <v>-1.6699698949132567E-3</v>
      </c>
      <c r="D329">
        <f>'Ejercicio 2'!D332</f>
        <v>1.5658917907845579E-4</v>
      </c>
      <c r="E329">
        <f>'Ejercicio 2'!G332</f>
        <v>1.5947900955348164E-4</v>
      </c>
      <c r="F329">
        <f>'Ejercicio 3'!D331</f>
        <v>2.1830867979505636E-4</v>
      </c>
      <c r="G329">
        <f>'Ejercicio 3'!R331</f>
        <v>2.43034788005705E-4</v>
      </c>
      <c r="H329">
        <f>'Ejercicio 3'!AF331</f>
        <v>2.1587335863148489E-4</v>
      </c>
    </row>
    <row r="330" spans="2:8" x14ac:dyDescent="0.25">
      <c r="B330" s="1">
        <v>42473</v>
      </c>
      <c r="C330">
        <f>ASURB.MX!H320</f>
        <v>6.0446876548137136E-3</v>
      </c>
      <c r="D330">
        <f>'Ejercicio 2'!D333</f>
        <v>1.5456530288721965E-4</v>
      </c>
      <c r="E330">
        <f>'Ejercicio 2'!G333</f>
        <v>1.5375815530923692E-4</v>
      </c>
      <c r="F330">
        <f>'Ejercicio 3'!D332</f>
        <v>1.9450193522749039E-4</v>
      </c>
      <c r="G330">
        <f>'Ejercicio 3'!R332</f>
        <v>1.6878316082330678E-4</v>
      </c>
      <c r="H330">
        <f>'Ejercicio 3'!AF332</f>
        <v>1.9569723336656172E-4</v>
      </c>
    </row>
    <row r="331" spans="2:8" x14ac:dyDescent="0.25">
      <c r="B331" s="1">
        <v>42474</v>
      </c>
      <c r="C331">
        <f>ASURB.MX!H321</f>
        <v>-2.0107936981044513E-3</v>
      </c>
      <c r="D331">
        <f>'Ejercicio 2'!D334</f>
        <v>1.5416960841406631E-4</v>
      </c>
      <c r="E331">
        <f>'Ejercicio 2'!G334</f>
        <v>1.4679141042923342E-4</v>
      </c>
      <c r="F331">
        <f>'Ejercicio 3'!D333</f>
        <v>1.8280350168058389E-4</v>
      </c>
      <c r="G331">
        <f>'Ejercicio 3'!R333</f>
        <v>2.0385300525551601E-4</v>
      </c>
      <c r="H331">
        <f>'Ejercicio 3'!AF333</f>
        <v>1.8448964372879987E-4</v>
      </c>
    </row>
    <row r="332" spans="2:8" x14ac:dyDescent="0.25">
      <c r="B332" s="1">
        <v>42475</v>
      </c>
      <c r="C332">
        <f>ASURB.MX!H322</f>
        <v>1.7801611905143871E-2</v>
      </c>
      <c r="D332">
        <f>'Ejercicio 2'!D335</f>
        <v>1.5249127281214949E-4</v>
      </c>
      <c r="E332">
        <f>'Ejercicio 2'!G335</f>
        <v>1.5470702351891991E-4</v>
      </c>
      <c r="F332">
        <f>'Ejercicio 3'!D334</f>
        <v>1.7111016078620762E-4</v>
      </c>
      <c r="G332">
        <f>'Ejercicio 3'!R334</f>
        <v>1.6185413192386055E-4</v>
      </c>
      <c r="H332">
        <f>'Ejercicio 3'!AF334</f>
        <v>1.7297935154265086E-4</v>
      </c>
    </row>
    <row r="333" spans="2:8" x14ac:dyDescent="0.25">
      <c r="B333" s="1">
        <v>42478</v>
      </c>
      <c r="C333">
        <f>ASURB.MX!H323</f>
        <v>-3.0618518853133807E-2</v>
      </c>
      <c r="D333">
        <f>'Ejercicio 2'!D336</f>
        <v>1.6187262132421582E-4</v>
      </c>
      <c r="E333">
        <f>'Ejercicio 2'!G336</f>
        <v>1.9113276577164209E-4</v>
      </c>
      <c r="F333">
        <f>'Ejercicio 3'!D335</f>
        <v>2.0125142381344322E-4</v>
      </c>
      <c r="G333">
        <f>'Ejercicio 3'!R335</f>
        <v>2.2149068811023394E-4</v>
      </c>
      <c r="H333">
        <f>'Ejercicio 3'!AF335</f>
        <v>1.9686446709527331E-4</v>
      </c>
    </row>
    <row r="334" spans="2:8" x14ac:dyDescent="0.25">
      <c r="B334" s="1">
        <v>42479</v>
      </c>
      <c r="C334">
        <f>ASURB.MX!H324</f>
        <v>1.0530509878441134E-2</v>
      </c>
      <c r="D334">
        <f>'Ejercicio 2'!D337</f>
        <v>1.8815414068016443E-4</v>
      </c>
      <c r="E334">
        <f>'Ejercicio 2'!G337</f>
        <v>1.8739887156103799E-4</v>
      </c>
      <c r="F334">
        <f>'Ejercicio 3'!D336</f>
        <v>2.9640950951943963E-4</v>
      </c>
      <c r="G334">
        <f>'Ejercicio 3'!R336</f>
        <v>2.914352469481356E-4</v>
      </c>
      <c r="H334">
        <f>'Ejercicio 3'!AF336</f>
        <v>2.7825473041824279E-4</v>
      </c>
    </row>
    <row r="335" spans="2:8" x14ac:dyDescent="0.25">
      <c r="B335" s="1">
        <v>42480</v>
      </c>
      <c r="C335">
        <f>ASURB.MX!H325</f>
        <v>-5.7585522805248604E-3</v>
      </c>
      <c r="D335">
        <f>'Ejercicio 2'!D338</f>
        <v>1.8677962382961029E-4</v>
      </c>
      <c r="E335">
        <f>'Ejercicio 2'!G338</f>
        <v>1.802216521446681E-4</v>
      </c>
      <c r="F335">
        <f>'Ejercicio 3'!D337</f>
        <v>2.5938534642789895E-4</v>
      </c>
      <c r="G335">
        <f>'Ejercicio 3'!R337</f>
        <v>2.1328841685132549E-4</v>
      </c>
      <c r="H335">
        <f>'Ejercicio 3'!AF337</f>
        <v>2.5225932162088646E-4</v>
      </c>
    </row>
    <row r="336" spans="2:8" x14ac:dyDescent="0.25">
      <c r="B336" s="1">
        <v>42481</v>
      </c>
      <c r="C336">
        <f>ASURB.MX!H326</f>
        <v>-2.2892425201716058E-2</v>
      </c>
      <c r="D336">
        <f>'Ejercicio 2'!D339</f>
        <v>1.7626914370651549E-4</v>
      </c>
      <c r="E336">
        <f>'Ejercicio 2'!G339</f>
        <v>1.9622177265664662E-4</v>
      </c>
      <c r="F336">
        <f>'Ejercicio 3'!D338</f>
        <v>2.2541905133675037E-4</v>
      </c>
      <c r="G336">
        <f>'Ejercicio 3'!R338</f>
        <v>2.3362482277897379E-4</v>
      </c>
      <c r="H336">
        <f>'Ejercicio 3'!AF338</f>
        <v>2.2531838413656987E-4</v>
      </c>
    </row>
    <row r="337" spans="2:8" x14ac:dyDescent="0.25">
      <c r="B337" s="1">
        <v>42482</v>
      </c>
      <c r="C337">
        <f>ASURB.MX!H327</f>
        <v>5.8518528647941532E-3</v>
      </c>
      <c r="D337">
        <f>'Ejercicio 2'!D340</f>
        <v>1.9348663740930447E-4</v>
      </c>
      <c r="E337">
        <f>'Ejercicio 2'!G340</f>
        <v>1.8868440114605805E-4</v>
      </c>
      <c r="F337">
        <f>'Ejercicio 3'!D339</f>
        <v>2.623574671360524E-4</v>
      </c>
      <c r="G337">
        <f>'Ejercicio 3'!R339</f>
        <v>2.6213508351913522E-4</v>
      </c>
      <c r="H337">
        <f>'Ejercicio 3'!AF339</f>
        <v>2.5633209670452791E-4</v>
      </c>
    </row>
    <row r="338" spans="2:8" x14ac:dyDescent="0.25">
      <c r="B338" s="1">
        <v>42485</v>
      </c>
      <c r="C338">
        <f>ASURB.MX!H328</f>
        <v>1.735272461788356E-2</v>
      </c>
      <c r="D338">
        <f>'Ejercicio 2'!D341</f>
        <v>1.8900613302700204E-4</v>
      </c>
      <c r="E338">
        <f>'Ejercicio 2'!G341</f>
        <v>1.9391627706904133E-4</v>
      </c>
      <c r="F338">
        <f>'Ejercicio 3'!D340</f>
        <v>2.2752109717197219E-4</v>
      </c>
      <c r="G338">
        <f>'Ejercicio 3'!R340</f>
        <v>2.0652636200768637E-4</v>
      </c>
      <c r="H338">
        <f>'Ejercicio 3'!AF340</f>
        <v>2.2839506925117467E-4</v>
      </c>
    </row>
    <row r="339" spans="2:8" x14ac:dyDescent="0.25">
      <c r="B339" s="1">
        <v>42486</v>
      </c>
      <c r="C339">
        <f>ASURB.MX!H329</f>
        <v>2.1821480991559518E-3</v>
      </c>
      <c r="D339">
        <f>'Ejercicio 2'!D342</f>
        <v>1.9299633545358534E-4</v>
      </c>
      <c r="E339">
        <f>'Ejercicio 2'!G342</f>
        <v>1.8511427066796951E-4</v>
      </c>
      <c r="F339">
        <f>'Ejercicio 3'!D341</f>
        <v>2.3674647298411059E-4</v>
      </c>
      <c r="G339">
        <f>'Ejercicio 3'!R341</f>
        <v>2.5491032992512217E-4</v>
      </c>
      <c r="H339">
        <f>'Ejercicio 3'!AF341</f>
        <v>2.3557953310927632E-4</v>
      </c>
    </row>
    <row r="340" spans="2:8" x14ac:dyDescent="0.25">
      <c r="B340" s="1">
        <v>42487</v>
      </c>
      <c r="C340">
        <f>ASURB.MX!H330</f>
        <v>2.2857702220045691E-2</v>
      </c>
      <c r="D340">
        <f>'Ejercicio 2'!D343</f>
        <v>1.884564631166211E-4</v>
      </c>
      <c r="E340">
        <f>'Ejercicio 2'!G343</f>
        <v>2.0081279879799197E-4</v>
      </c>
      <c r="F340">
        <f>'Ejercicio 3'!D342</f>
        <v>2.069671434757145E-4</v>
      </c>
      <c r="G340">
        <f>'Ejercicio 3'!R342</f>
        <v>1.8696711962461611E-4</v>
      </c>
      <c r="H340">
        <f>'Ejercicio 3'!AF342</f>
        <v>2.102467457292081E-4</v>
      </c>
    </row>
    <row r="341" spans="2:8" x14ac:dyDescent="0.25">
      <c r="B341" s="1">
        <v>42488</v>
      </c>
      <c r="C341">
        <f>ASURB.MX!H331</f>
        <v>8.8629785738099758E-3</v>
      </c>
      <c r="D341">
        <f>'Ejercicio 2'!D344</f>
        <v>1.932379238909994E-4</v>
      </c>
      <c r="E341">
        <f>'Ejercicio 2'!G344</f>
        <v>1.9512360361880228E-4</v>
      </c>
      <c r="F341">
        <f>'Ejercicio 3'!D343</f>
        <v>2.4992945951145289E-4</v>
      </c>
      <c r="G341">
        <f>'Ejercicio 3'!R343</f>
        <v>2.8053101263671886E-4</v>
      </c>
      <c r="H341">
        <f>'Ejercicio 3'!AF343</f>
        <v>2.4519615579774432E-4</v>
      </c>
    </row>
    <row r="342" spans="2:8" x14ac:dyDescent="0.25">
      <c r="B342" s="1">
        <v>42489</v>
      </c>
      <c r="C342">
        <f>ASURB.MX!H332</f>
        <v>-3.7022711130370264E-3</v>
      </c>
      <c r="D342">
        <f>'Ejercicio 2'!D345</f>
        <v>1.9493837631137485E-4</v>
      </c>
      <c r="E342">
        <f>'Ejercicio 2'!G345</f>
        <v>1.8668165954926143E-4</v>
      </c>
      <c r="F342">
        <f>'Ejercicio 3'!D344</f>
        <v>2.2464693704261798E-4</v>
      </c>
      <c r="G342">
        <f>'Ejercicio 3'!R344</f>
        <v>1.8895927403968319E-4</v>
      </c>
      <c r="H342">
        <f>'Ejercicio 3'!AF344</f>
        <v>2.2485763119107406E-4</v>
      </c>
    </row>
    <row r="343" spans="2:8" x14ac:dyDescent="0.25">
      <c r="B343" s="1">
        <v>42492</v>
      </c>
      <c r="C343">
        <f>ASURB.MX!H333</f>
        <v>2.7549239623397111E-2</v>
      </c>
      <c r="D343">
        <f>'Ejercicio 2'!D346</f>
        <v>1.9510999861198106E-4</v>
      </c>
      <c r="E343">
        <f>'Ejercicio 2'!G346</f>
        <v>2.1331175690979921E-4</v>
      </c>
      <c r="F343">
        <f>'Ejercicio 3'!D345</f>
        <v>2.0002734740641833E-4</v>
      </c>
      <c r="G343">
        <f>'Ejercicio 3'!R345</f>
        <v>2.2281785476044178E-4</v>
      </c>
      <c r="H343">
        <f>'Ejercicio 3'!AF345</f>
        <v>2.0336373107287007E-4</v>
      </c>
    </row>
    <row r="344" spans="2:8" x14ac:dyDescent="0.25">
      <c r="B344" s="1">
        <v>42493</v>
      </c>
      <c r="C344">
        <f>ASURB.MX!H334</f>
        <v>9.0901728016788263E-3</v>
      </c>
      <c r="D344">
        <f>'Ejercicio 2'!D347</f>
        <v>2.1726072014012157E-4</v>
      </c>
      <c r="E344">
        <f>'Ejercicio 2'!G347</f>
        <v>2.072307454003444E-4</v>
      </c>
      <c r="F344">
        <f>'Ejercicio 3'!D346</f>
        <v>2.7397256972285232E-4</v>
      </c>
      <c r="G344">
        <f>'Ejercicio 3'!R346</f>
        <v>2.8110887284229748E-4</v>
      </c>
      <c r="H344">
        <f>'Ejercicio 3'!AF346</f>
        <v>2.6457409660528758E-4</v>
      </c>
    </row>
    <row r="345" spans="2:8" x14ac:dyDescent="0.25">
      <c r="B345" s="1">
        <v>42494</v>
      </c>
      <c r="C345">
        <f>ASURB.MX!H335</f>
        <v>-1.3074548923467218E-2</v>
      </c>
      <c r="D345">
        <f>'Ejercicio 2'!D348</f>
        <v>2.139558462984737E-4</v>
      </c>
      <c r="E345">
        <f>'Ejercicio 2'!G348</f>
        <v>2.0554219104828734E-4</v>
      </c>
      <c r="F345">
        <f>'Ejercicio 3'!D347</f>
        <v>2.4108414946615557E-4</v>
      </c>
      <c r="G345">
        <f>'Ejercicio 3'!R347</f>
        <v>2.0912191931976766E-4</v>
      </c>
      <c r="H345">
        <f>'Ejercicio 3'!AF347</f>
        <v>2.3938536947872301E-4</v>
      </c>
    </row>
    <row r="346" spans="2:8" x14ac:dyDescent="0.25">
      <c r="B346" s="1">
        <v>42495</v>
      </c>
      <c r="C346">
        <f>ASURB.MX!H336</f>
        <v>3.4688781485894223E-3</v>
      </c>
      <c r="D346">
        <f>'Ejercicio 2'!D349</f>
        <v>2.1701770899026001E-4</v>
      </c>
      <c r="E346">
        <f>'Ejercicio 2'!G349</f>
        <v>1.9653755166639271E-4</v>
      </c>
      <c r="F346">
        <f>'Ejercicio 3'!D348</f>
        <v>2.2997268450297882E-4</v>
      </c>
      <c r="G346">
        <f>'Ejercicio 3'!R348</f>
        <v>2.4709267164239537E-4</v>
      </c>
      <c r="H346">
        <f>'Ejercicio 3'!AF348</f>
        <v>2.301557044413624E-4</v>
      </c>
    </row>
    <row r="347" spans="2:8" x14ac:dyDescent="0.25">
      <c r="B347" s="1">
        <v>42496</v>
      </c>
      <c r="C347">
        <f>ASURB.MX!H337</f>
        <v>-3.9866149466365576E-3</v>
      </c>
      <c r="D347">
        <f>'Ejercicio 2'!D350</f>
        <v>2.1460005514497462E-4</v>
      </c>
      <c r="E347">
        <f>'Ejercicio 2'!G350</f>
        <v>1.8813154718664993E-4</v>
      </c>
      <c r="F347">
        <f>'Ejercicio 3'!D349</f>
        <v>2.0335615677913608E-4</v>
      </c>
      <c r="G347">
        <f>'Ejercicio 3'!R349</f>
        <v>1.8872795791014777E-4</v>
      </c>
      <c r="H347">
        <f>'Ejercicio 3'!AF349</f>
        <v>2.0704810580295902E-4</v>
      </c>
    </row>
    <row r="348" spans="2:8" x14ac:dyDescent="0.25">
      <c r="B348" s="1">
        <v>42499</v>
      </c>
      <c r="C348">
        <f>ASURB.MX!H338</f>
        <v>1.0193026176658033E-2</v>
      </c>
      <c r="D348">
        <f>'Ejercicio 2'!D351</f>
        <v>2.1109031856828133E-4</v>
      </c>
      <c r="E348">
        <f>'Ejercicio 2'!G351</f>
        <v>1.842118619118337E-4</v>
      </c>
      <c r="F348">
        <f>'Ejercicio 3'!D350</f>
        <v>1.8617410387339006E-4</v>
      </c>
      <c r="G348">
        <f>'Ejercicio 3'!R350</f>
        <v>2.0488473372194777E-4</v>
      </c>
      <c r="H348">
        <f>'Ejercicio 3'!AF350</f>
        <v>1.9062391739660818E-4</v>
      </c>
    </row>
    <row r="349" spans="2:8" x14ac:dyDescent="0.25">
      <c r="B349" s="1">
        <v>42500</v>
      </c>
      <c r="C349">
        <f>ASURB.MX!H339</f>
        <v>2.4019063808575762E-2</v>
      </c>
      <c r="D349">
        <f>'Ejercicio 2'!D352</f>
        <v>2.1338731326866727E-4</v>
      </c>
      <c r="E349">
        <f>'Ejercicio 2'!G352</f>
        <v>2.0248570241647234E-4</v>
      </c>
      <c r="F349">
        <f>'Ejercicio 3'!D351</f>
        <v>1.8544034348820602E-4</v>
      </c>
      <c r="G349">
        <f>'Ejercicio 3'!R351</f>
        <v>1.8691400573849496E-4</v>
      </c>
      <c r="H349">
        <f>'Ejercicio 3'!AF351</f>
        <v>1.8774305819016098E-4</v>
      </c>
    </row>
    <row r="350" spans="2:8" x14ac:dyDescent="0.25">
      <c r="B350" s="1">
        <v>42501</v>
      </c>
      <c r="C350">
        <f>ASURB.MX!H340</f>
        <v>4.6458224047319973E-4</v>
      </c>
      <c r="D350">
        <f>'Ejercicio 2'!D353</f>
        <v>2.2942144044662174E-4</v>
      </c>
      <c r="E350">
        <f>'Ejercicio 2'!G353</f>
        <v>1.9307339348548152E-4</v>
      </c>
      <c r="F350">
        <f>'Ejercicio 3'!D352</f>
        <v>2.4224917118190133E-4</v>
      </c>
      <c r="G350">
        <f>'Ejercicio 3'!R352</f>
        <v>2.6095381123637665E-4</v>
      </c>
      <c r="H350">
        <f>'Ejercicio 3'!AF352</f>
        <v>2.344280096903591E-4</v>
      </c>
    </row>
    <row r="351" spans="2:8" x14ac:dyDescent="0.25">
      <c r="B351" s="1">
        <v>42502</v>
      </c>
      <c r="C351">
        <f>ASURB.MX!H341</f>
        <v>1.4858299629358751E-2</v>
      </c>
      <c r="D351">
        <f>'Ejercicio 2'!D354</f>
        <v>2.0567669026727139E-4</v>
      </c>
      <c r="E351">
        <f>'Ejercicio 2'!G354</f>
        <v>1.9436216797710706E-4</v>
      </c>
      <c r="F351">
        <f>'Ejercicio 3'!D353</f>
        <v>2.1006538344117787E-4</v>
      </c>
      <c r="G351">
        <f>'Ejercicio 3'!R353</f>
        <v>1.7616368750814857E-4</v>
      </c>
      <c r="H351">
        <f>'Ejercicio 3'!AF353</f>
        <v>2.0893961873360138E-4</v>
      </c>
    </row>
    <row r="352" spans="2:8" x14ac:dyDescent="0.25">
      <c r="B352" s="1">
        <v>42503</v>
      </c>
      <c r="C352">
        <f>ASURB.MX!H342</f>
        <v>-5.5416052619343776E-3</v>
      </c>
      <c r="D352">
        <f>'Ejercicio 2'!D355</f>
        <v>1.9949978859659591E-4</v>
      </c>
      <c r="E352">
        <f>'Ejercicio 2'!G355</f>
        <v>1.8674684421886515E-4</v>
      </c>
      <c r="F352">
        <f>'Ejercicio 3'!D354</f>
        <v>2.1543912817650467E-4</v>
      </c>
      <c r="G352">
        <f>'Ejercicio 3'!R354</f>
        <v>2.4027717162711167E-4</v>
      </c>
      <c r="H352">
        <f>'Ejercicio 3'!AF354</f>
        <v>2.131297486839888E-4</v>
      </c>
    </row>
    <row r="353" spans="2:8" x14ac:dyDescent="0.25">
      <c r="B353" s="1">
        <v>42506</v>
      </c>
      <c r="C353">
        <f>ASURB.MX!H343</f>
        <v>2.6992312108457667E-2</v>
      </c>
      <c r="D353">
        <f>'Ejercicio 2'!D356</f>
        <v>1.9181683357270637E-4</v>
      </c>
      <c r="E353">
        <f>'Ejercicio 2'!G356</f>
        <v>2.1196042348558877E-4</v>
      </c>
      <c r="F353">
        <f>'Ejercicio 3'!D355</f>
        <v>1.9598106374454753E-4</v>
      </c>
      <c r="G353">
        <f>'Ejercicio 3'!R355</f>
        <v>1.7281210773709523E-4</v>
      </c>
      <c r="H353">
        <f>'Ejercicio 3'!AF355</f>
        <v>1.9657933739549235E-4</v>
      </c>
    </row>
    <row r="354" spans="2:8" x14ac:dyDescent="0.25">
      <c r="B354" s="1">
        <v>42507</v>
      </c>
      <c r="C354">
        <f>ASURB.MX!H344</f>
        <v>-9.4150762528021435E-3</v>
      </c>
      <c r="D354">
        <f>'Ejercicio 2'!D357</f>
        <v>2.0582263131816759E-4</v>
      </c>
      <c r="E354">
        <f>'Ejercicio 2'!G357</f>
        <v>2.0622207258501695E-4</v>
      </c>
      <c r="F354">
        <f>'Ejercicio 3'!D356</f>
        <v>2.6761012326329643E-4</v>
      </c>
      <c r="G354">
        <f>'Ejercicio 3'!R356</f>
        <v>3.0043176562712483E-4</v>
      </c>
      <c r="H354">
        <f>'Ejercicio 3'!AF356</f>
        <v>2.5650243831363683E-4</v>
      </c>
    </row>
    <row r="355" spans="2:8" x14ac:dyDescent="0.25">
      <c r="B355" s="1">
        <v>42508</v>
      </c>
      <c r="C355">
        <f>ASURB.MX!H345</f>
        <v>-4.3217517400160948E-3</v>
      </c>
      <c r="D355">
        <f>'Ejercicio 2'!D358</f>
        <v>2.0978128947679228E-4</v>
      </c>
      <c r="E355">
        <f>'Ejercicio 2'!G358</f>
        <v>1.9749498370179623E-4</v>
      </c>
      <c r="F355">
        <f>'Ejercicio 3'!D357</f>
        <v>2.3759343608077907E-4</v>
      </c>
      <c r="G355">
        <f>'Ejercicio 3'!R357</f>
        <v>1.8440291446762379E-4</v>
      </c>
      <c r="H355">
        <f>'Ejercicio 3'!AF357</f>
        <v>2.3412928417972811E-4</v>
      </c>
    </row>
    <row r="356" spans="2:8" x14ac:dyDescent="0.25">
      <c r="B356" s="1">
        <v>42509</v>
      </c>
      <c r="C356">
        <f>ASURB.MX!H346</f>
        <v>-6.9398290177342774E-3</v>
      </c>
      <c r="D356">
        <f>'Ejercicio 2'!D359</f>
        <v>2.1206845801541627E-4</v>
      </c>
      <c r="E356">
        <f>'Ejercicio 2'!G359</f>
        <v>1.9054597303943624E-4</v>
      </c>
      <c r="F356">
        <f>'Ejercicio 3'!D358</f>
        <v>2.0921435106134649E-4</v>
      </c>
      <c r="G356">
        <f>'Ejercicio 3'!R358</f>
        <v>2.3396786955180365E-4</v>
      </c>
      <c r="H356">
        <f>'Ejercicio 3'!AF358</f>
        <v>2.1062609868657681E-4</v>
      </c>
    </row>
    <row r="357" spans="2:8" x14ac:dyDescent="0.25">
      <c r="B357" s="1">
        <v>42510</v>
      </c>
      <c r="C357">
        <f>ASURB.MX!H347</f>
        <v>2.2483231073637737E-3</v>
      </c>
      <c r="D357">
        <f>'Ejercicio 2'!D360</f>
        <v>1.9876493749183499E-4</v>
      </c>
      <c r="E357">
        <f>'Ejercicio 2'!G360</f>
        <v>1.8191444138606957E-4</v>
      </c>
      <c r="F357">
        <f>'Ejercicio 3'!D359</f>
        <v>1.9396726668959491E-4</v>
      </c>
      <c r="G357">
        <f>'Ejercicio 3'!R359</f>
        <v>1.7921735426334646E-4</v>
      </c>
      <c r="H357">
        <f>'Ejercicio 3'!AF359</f>
        <v>1.9655649146385653E-4</v>
      </c>
    </row>
    <row r="358" spans="2:8" x14ac:dyDescent="0.25">
      <c r="B358" s="1">
        <v>42513</v>
      </c>
      <c r="C358">
        <f>ASURB.MX!H348</f>
        <v>-1.0370671547255059E-2</v>
      </c>
      <c r="D358">
        <f>'Ejercicio 2'!D361</f>
        <v>1.9847205636395102E-4</v>
      </c>
      <c r="E358">
        <f>'Ejercicio 2'!G361</f>
        <v>1.7845404803197121E-4</v>
      </c>
      <c r="F358">
        <f>'Ejercicio 3'!D360</f>
        <v>1.7863547052447785E-4</v>
      </c>
      <c r="G358">
        <f>'Ejercicio 3'!R360</f>
        <v>1.9537422030128568E-4</v>
      </c>
      <c r="H358">
        <f>'Ejercicio 3'!AF360</f>
        <v>1.8186831602787947E-4</v>
      </c>
    </row>
    <row r="359" spans="2:8" x14ac:dyDescent="0.25">
      <c r="B359" s="1">
        <v>42514</v>
      </c>
      <c r="C359">
        <f>ASURB.MX!H349</f>
        <v>2.7972575094865441E-3</v>
      </c>
      <c r="D359">
        <f>'Ejercicio 2'!D362</f>
        <v>1.9379252884427987E-4</v>
      </c>
      <c r="E359">
        <f>'Ejercicio 2'!G362</f>
        <v>1.7051407830404839E-4</v>
      </c>
      <c r="F359">
        <f>'Ejercicio 3'!D361</f>
        <v>1.8088390774161669E-4</v>
      </c>
      <c r="G359">
        <f>'Ejercicio 3'!R361</f>
        <v>1.8141944994315074E-4</v>
      </c>
      <c r="H359">
        <f>'Ejercicio 3'!AF361</f>
        <v>1.8174574253718647E-4</v>
      </c>
    </row>
    <row r="360" spans="2:8" x14ac:dyDescent="0.25">
      <c r="B360" s="1">
        <v>42515</v>
      </c>
      <c r="C360">
        <f>ASURB.MX!H350</f>
        <v>-4.9981508540469753E-3</v>
      </c>
      <c r="D360">
        <f>'Ejercicio 2'!D363</f>
        <v>1.9301831433844304E-4</v>
      </c>
      <c r="E360">
        <f>'Ejercicio 2'!G363</f>
        <v>1.6374195004452481E-4</v>
      </c>
      <c r="F360">
        <f>'Ejercicio 3'!D362</f>
        <v>1.7029529087753242E-4</v>
      </c>
      <c r="G360">
        <f>'Ejercicio 3'!R362</f>
        <v>1.7492597673318089E-4</v>
      </c>
      <c r="H360">
        <f>'Ejercicio 3'!AF362</f>
        <v>1.7137176977831276E-4</v>
      </c>
    </row>
    <row r="361" spans="2:8" x14ac:dyDescent="0.25">
      <c r="B361" s="1">
        <v>42516</v>
      </c>
      <c r="C361">
        <f>ASURB.MX!H351</f>
        <v>1.1588593386896483E-2</v>
      </c>
      <c r="D361">
        <f>'Ejercicio 2'!D364</f>
        <v>1.9487943222221919E-4</v>
      </c>
      <c r="E361">
        <f>'Ejercicio 2'!G364</f>
        <v>1.6237170581716228E-4</v>
      </c>
      <c r="F361">
        <f>'Ejercicio 3'!D363</f>
        <v>1.653520720634728E-4</v>
      </c>
      <c r="G361">
        <f>'Ejercicio 3'!R363</f>
        <v>1.6917924249154766E-4</v>
      </c>
      <c r="H361">
        <f>'Ejercicio 3'!AF363</f>
        <v>1.6558892998205704E-4</v>
      </c>
    </row>
    <row r="362" spans="2:8" x14ac:dyDescent="0.25">
      <c r="B362" s="1">
        <v>42517</v>
      </c>
      <c r="C362">
        <f>ASURB.MX!H352</f>
        <v>1.8342814947341451E-2</v>
      </c>
      <c r="D362">
        <f>'Ejercicio 2'!D365</f>
        <v>1.9654816856069671E-4</v>
      </c>
      <c r="E362">
        <f>'Ejercicio 2'!G365</f>
        <v>1.7047257675883214E-4</v>
      </c>
      <c r="F362">
        <f>'Ejercicio 3'!D364</f>
        <v>1.7531510656428677E-4</v>
      </c>
      <c r="G362">
        <f>'Ejercicio 3'!R364</f>
        <v>1.8057785409748337E-4</v>
      </c>
      <c r="H362">
        <f>'Ejercicio 3'!AF364</f>
        <v>1.7265256667159563E-4</v>
      </c>
    </row>
    <row r="363" spans="2:8" x14ac:dyDescent="0.25">
      <c r="B363" s="1">
        <v>42520</v>
      </c>
      <c r="C363">
        <f>ASURB.MX!H353</f>
        <v>1.3781982231433559E-4</v>
      </c>
      <c r="D363">
        <f>'Ejercicio 2'!D366</f>
        <v>1.9710157236055764E-4</v>
      </c>
      <c r="E363">
        <f>'Ejercicio 2'!G366</f>
        <v>1.6254078835105482E-4</v>
      </c>
      <c r="F363">
        <f>'Ejercicio 3'!D365</f>
        <v>2.0640918239798323E-4</v>
      </c>
      <c r="G363">
        <f>'Ejercicio 3'!R365</f>
        <v>2.0698787063357175E-4</v>
      </c>
      <c r="H363">
        <f>'Ejercicio 3'!AF365</f>
        <v>1.9864393925983799E-4</v>
      </c>
    </row>
    <row r="364" spans="2:8" x14ac:dyDescent="0.25">
      <c r="B364" s="1">
        <v>42521</v>
      </c>
      <c r="C364">
        <f>ASURB.MX!H354</f>
        <v>3.6142989776301684E-3</v>
      </c>
      <c r="D364">
        <f>'Ejercicio 2'!D367</f>
        <v>1.5678467045402206E-4</v>
      </c>
      <c r="E364">
        <f>'Ejercicio 2'!G367</f>
        <v>1.5558508272315064E-4</v>
      </c>
      <c r="F364">
        <f>'Ejercicio 3'!D366</f>
        <v>1.8627579742914546E-4</v>
      </c>
      <c r="G364">
        <f>'Ejercicio 3'!R366</f>
        <v>1.6798601837549295E-4</v>
      </c>
      <c r="H364">
        <f>'Ejercicio 3'!AF366</f>
        <v>1.8286861451363321E-4</v>
      </c>
    </row>
    <row r="365" spans="2:8" x14ac:dyDescent="0.25">
      <c r="B365" s="1">
        <v>42522</v>
      </c>
      <c r="C365">
        <f>ASURB.MX!H355</f>
        <v>-6.9993633957316174E-3</v>
      </c>
      <c r="D365">
        <f>'Ejercicio 2'!D368</f>
        <v>1.5539755780537816E-4</v>
      </c>
      <c r="E365">
        <f>'Ejercicio 2'!G368</f>
        <v>1.506248994290438E-4</v>
      </c>
      <c r="F365">
        <f>'Ejercicio 3'!D367</f>
        <v>1.7450521671314595E-4</v>
      </c>
      <c r="G365">
        <f>'Ejercicio 3'!R367</f>
        <v>1.8082523105116769E-4</v>
      </c>
      <c r="H365">
        <f>'Ejercicio 3'!AF367</f>
        <v>1.7272946361477669E-4</v>
      </c>
    </row>
    <row r="366" spans="2:8" x14ac:dyDescent="0.25">
      <c r="B366" s="1">
        <v>42523</v>
      </c>
      <c r="C366">
        <f>ASURB.MX!H356</f>
        <v>1.7294570291957436E-4</v>
      </c>
      <c r="D366">
        <f>'Ejercicio 2'!D369</f>
        <v>1.5628814334030317E-4</v>
      </c>
      <c r="E366">
        <f>'Ejercicio 2'!G369</f>
        <v>1.4361719931208915E-4</v>
      </c>
      <c r="F366">
        <f>'Ejercicio 3'!D368</f>
        <v>1.7105191993868748E-4</v>
      </c>
      <c r="G366">
        <f>'Ejercicio 3'!R368</f>
        <v>1.6576298023349048E-4</v>
      </c>
      <c r="H366">
        <f>'Ejercicio 3'!AF368</f>
        <v>1.6905342979013426E-4</v>
      </c>
    </row>
    <row r="367" spans="2:8" x14ac:dyDescent="0.25">
      <c r="B367" s="1">
        <v>42524</v>
      </c>
      <c r="C367">
        <f>ASURB.MX!H357</f>
        <v>6.2422257744725162E-3</v>
      </c>
      <c r="D367">
        <f>'Ejercicio 2'!D370</f>
        <v>1.3123148019682481E-4</v>
      </c>
      <c r="E367">
        <f>'Ejercicio 2'!G370</f>
        <v>1.3874739220954643E-4</v>
      </c>
      <c r="F367">
        <f>'Ejercicio 3'!D369</f>
        <v>1.6283147577761197E-4</v>
      </c>
      <c r="G367">
        <f>'Ejercicio 3'!R369</f>
        <v>1.6453423978504391E-4</v>
      </c>
      <c r="H367">
        <f>'Ejercicio 3'!AF369</f>
        <v>1.6132793153221184E-4</v>
      </c>
    </row>
    <row r="368" spans="2:8" x14ac:dyDescent="0.25">
      <c r="B368" s="1">
        <v>42527</v>
      </c>
      <c r="C368">
        <f>ASURB.MX!H358</f>
        <v>-3.3750248198171203E-3</v>
      </c>
      <c r="D368">
        <f>'Ejercicio 2'!D371</f>
        <v>1.3126551070109771E-4</v>
      </c>
      <c r="E368">
        <f>'Ejercicio 2'!G371</f>
        <v>1.3282105386918524E-4</v>
      </c>
      <c r="F368">
        <f>'Ejercicio 3'!D370</f>
        <v>1.6209659460281146E-4</v>
      </c>
      <c r="G368">
        <f>'Ejercicio 3'!R370</f>
        <v>1.6171780586965944E-4</v>
      </c>
      <c r="H368">
        <f>'Ejercicio 3'!AF370</f>
        <v>1.5971919724146281E-4</v>
      </c>
    </row>
    <row r="369" spans="2:8" x14ac:dyDescent="0.25">
      <c r="B369" s="1">
        <v>42528</v>
      </c>
      <c r="C369">
        <f>ASURB.MX!H359</f>
        <v>-7.0619362262668911E-3</v>
      </c>
      <c r="D369">
        <f>'Ejercicio 2'!D372</f>
        <v>1.2762772646802815E-4</v>
      </c>
      <c r="E369">
        <f>'Ejercicio 2'!G372</f>
        <v>1.2896110140444149E-4</v>
      </c>
      <c r="F369">
        <f>'Ejercicio 3'!D371</f>
        <v>1.5826925191000143E-4</v>
      </c>
      <c r="G369">
        <f>'Ejercicio 3'!R371</f>
        <v>1.5690900253925846E-4</v>
      </c>
      <c r="H369">
        <f>'Ejercicio 3'!AF371</f>
        <v>1.5570428153839747E-4</v>
      </c>
    </row>
    <row r="370" spans="2:8" x14ac:dyDescent="0.25">
      <c r="B370" s="1">
        <v>42529</v>
      </c>
      <c r="C370">
        <f>ASURB.MX!H360</f>
        <v>2.2901566794997301E-3</v>
      </c>
      <c r="D370">
        <f>'Ejercicio 2'!D373</f>
        <v>1.3169794045685549E-4</v>
      </c>
      <c r="E370">
        <f>'Ejercicio 2'!G373</f>
        <v>1.232041594178573E-4</v>
      </c>
      <c r="F370">
        <f>'Ejercicio 3'!D372</f>
        <v>1.6039231460478892E-4</v>
      </c>
      <c r="G370">
        <f>'Ejercicio 3'!R372</f>
        <v>1.6038984619028758E-4</v>
      </c>
      <c r="H370">
        <f>'Ejercicio 3'!AF372</f>
        <v>1.5674988381645185E-4</v>
      </c>
    </row>
    <row r="371" spans="2:8" x14ac:dyDescent="0.25">
      <c r="B371" s="1">
        <v>42530</v>
      </c>
      <c r="C371">
        <f>ASURB.MX!H361</f>
        <v>4.8408157402816529E-3</v>
      </c>
      <c r="D371">
        <f>'Ejercicio 2'!D374</f>
        <v>1.1875277619225528E-4</v>
      </c>
      <c r="E371">
        <f>'Ejercicio 2'!G374</f>
        <v>1.1856148912631025E-4</v>
      </c>
      <c r="F371">
        <f>'Ejercicio 3'!D373</f>
        <v>1.5639468626664347E-4</v>
      </c>
      <c r="G371">
        <f>'Ejercicio 3'!R373</f>
        <v>1.5177022380607645E-4</v>
      </c>
      <c r="H371">
        <f>'Ejercicio 3'!AF373</f>
        <v>1.5290879652687863E-4</v>
      </c>
    </row>
    <row r="372" spans="2:8" x14ac:dyDescent="0.25">
      <c r="B372" s="1">
        <v>42531</v>
      </c>
      <c r="C372">
        <f>ASURB.MX!H362</f>
        <v>1.0427311163578428E-2</v>
      </c>
      <c r="D372">
        <f>'Ejercicio 2'!D375</f>
        <v>1.1769479155484798E-4</v>
      </c>
      <c r="E372">
        <f>'Ejercicio 2'!G375</f>
        <v>1.1810394130053883E-4</v>
      </c>
      <c r="F372">
        <f>'Ejercicio 3'!D374</f>
        <v>1.5594697856283554E-4</v>
      </c>
      <c r="G372">
        <f>'Ejercicio 3'!R374</f>
        <v>1.5548543038582536E-4</v>
      </c>
      <c r="H372">
        <f>'Ejercicio 3'!AF374</f>
        <v>1.5198829028396571E-4</v>
      </c>
    </row>
    <row r="373" spans="2:8" x14ac:dyDescent="0.25">
      <c r="B373" s="1">
        <v>42534</v>
      </c>
      <c r="C373">
        <f>ASURB.MX!H363</f>
        <v>-6.7408968433991488E-3</v>
      </c>
      <c r="D373">
        <f>'Ejercicio 2'!D376</f>
        <v>1.1784702814162072E-4</v>
      </c>
      <c r="E373">
        <f>'Ejercicio 2'!G376</f>
        <v>1.1472262507465839E-4</v>
      </c>
      <c r="F373">
        <f>'Ejercicio 3'!D375</f>
        <v>1.6598169952355887E-4</v>
      </c>
      <c r="G373">
        <f>'Ejercicio 3'!R375</f>
        <v>1.6315705970227739E-4</v>
      </c>
      <c r="H373">
        <f>'Ejercicio 3'!AF375</f>
        <v>1.6011465262062013E-4</v>
      </c>
    </row>
    <row r="374" spans="2:8" x14ac:dyDescent="0.25">
      <c r="B374" s="1">
        <v>42535</v>
      </c>
      <c r="C374">
        <f>ASURB.MX!H364</f>
        <v>3.7428399604514241E-3</v>
      </c>
      <c r="D374">
        <f>'Ejercicio 2'!D377</f>
        <v>1.0003061062353718E-4</v>
      </c>
      <c r="E374">
        <f>'Ejercicio 2'!G377</f>
        <v>1.1003606856793691E-4</v>
      </c>
      <c r="F374">
        <f>'Ejercicio 3'!D376</f>
        <v>1.6496974557094393E-4</v>
      </c>
      <c r="G374">
        <f>'Ejercicio 3'!R376</f>
        <v>1.5691164009248827E-4</v>
      </c>
      <c r="H374">
        <f>'Ejercicio 3'!AF376</f>
        <v>1.5950362754393605E-4</v>
      </c>
    </row>
    <row r="375" spans="2:8" x14ac:dyDescent="0.25">
      <c r="B375" s="1">
        <v>42536</v>
      </c>
      <c r="C375">
        <f>ASURB.MX!H365</f>
        <v>6.2300932755610843E-3</v>
      </c>
      <c r="D375">
        <f>'Ejercicio 2'!D378</f>
        <v>9.8479202714697002E-5</v>
      </c>
      <c r="E375">
        <f>'Ejercicio 2'!G378</f>
        <v>1.0672186492273274E-4</v>
      </c>
      <c r="F375">
        <f>'Ejercicio 3'!D377</f>
        <v>1.6049157664052653E-4</v>
      </c>
      <c r="G375">
        <f>'Ejercicio 3'!R377</f>
        <v>1.5610993233434176E-4</v>
      </c>
      <c r="H375">
        <f>'Ejercicio 3'!AF377</f>
        <v>1.5581734720763495E-4</v>
      </c>
    </row>
    <row r="376" spans="2:8" x14ac:dyDescent="0.25">
      <c r="B376" s="1">
        <v>42537</v>
      </c>
      <c r="C376">
        <f>ASURB.MX!H366</f>
        <v>-1.6441908392473198E-2</v>
      </c>
      <c r="D376">
        <f>'Ejercicio 2'!D379</f>
        <v>9.0671462327786067E-5</v>
      </c>
      <c r="E376">
        <f>'Ejercicio 2'!G379</f>
        <v>1.1433540680298887E-4</v>
      </c>
      <c r="F376">
        <f>'Ejercicio 3'!D378</f>
        <v>1.6052666235121619E-4</v>
      </c>
      <c r="G376">
        <f>'Ejercicio 3'!R378</f>
        <v>1.5613979460227451E-4</v>
      </c>
      <c r="H376">
        <f>'Ejercicio 3'!AF378</f>
        <v>1.5569190151942678E-4</v>
      </c>
    </row>
    <row r="377" spans="2:8" x14ac:dyDescent="0.25">
      <c r="B377" s="1">
        <v>42538</v>
      </c>
      <c r="C377">
        <f>ASURB.MX!H367</f>
        <v>7.9748027909914004E-3</v>
      </c>
      <c r="D377">
        <f>'Ejercicio 2'!D380</f>
        <v>1.0291823457745554E-4</v>
      </c>
      <c r="E377">
        <f>'Ejercicio 2'!G380</f>
        <v>1.1197439744559443E-4</v>
      </c>
      <c r="F377">
        <f>'Ejercicio 3'!D379</f>
        <v>1.8859361692861475E-4</v>
      </c>
      <c r="G377">
        <f>'Ejercicio 3'!R379</f>
        <v>1.8840108665645571E-4</v>
      </c>
      <c r="H377">
        <f>'Ejercicio 3'!AF379</f>
        <v>1.7947742187568661E-4</v>
      </c>
    </row>
    <row r="378" spans="2:8" x14ac:dyDescent="0.25">
      <c r="B378" s="1">
        <v>42541</v>
      </c>
      <c r="C378">
        <f>ASURB.MX!H368</f>
        <v>1.7929271672561236E-2</v>
      </c>
      <c r="D378">
        <f>'Ejercicio 2'!D381</f>
        <v>1.0266614173396549E-4</v>
      </c>
      <c r="E378">
        <f>'Ejercicio 2'!G381</f>
        <v>1.217224226540021E-4</v>
      </c>
      <c r="F378">
        <f>'Ejercicio 3'!D380</f>
        <v>1.8216326898883337E-4</v>
      </c>
      <c r="G378">
        <f>'Ejercicio 3'!R380</f>
        <v>1.6202965392818542E-4</v>
      </c>
      <c r="H378">
        <f>'Ejercicio 3'!AF380</f>
        <v>1.7547227874833377E-4</v>
      </c>
    </row>
    <row r="379" spans="2:8" x14ac:dyDescent="0.25">
      <c r="B379" s="1">
        <v>42542</v>
      </c>
      <c r="C379">
        <f>ASURB.MX!H369</f>
        <v>1.059819240312789E-2</v>
      </c>
      <c r="D379">
        <f>'Ejercicio 2'!D382</f>
        <v>1.0876612642907159E-4</v>
      </c>
      <c r="E379">
        <f>'Ejercicio 2'!G382</f>
        <v>1.2128497403617515E-4</v>
      </c>
      <c r="F379">
        <f>'Ejercicio 3'!D381</f>
        <v>2.0913332586299199E-4</v>
      </c>
      <c r="G379">
        <f>'Ejercicio 3'!R381</f>
        <v>2.1372982821740797E-4</v>
      </c>
      <c r="H379">
        <f>'Ejercicio 3'!AF381</f>
        <v>1.9914972701210235E-4</v>
      </c>
    </row>
    <row r="380" spans="2:8" x14ac:dyDescent="0.25">
      <c r="B380" s="1">
        <v>42543</v>
      </c>
      <c r="C380">
        <f>ASURB.MX!H370</f>
        <v>-7.3042059691012491E-3</v>
      </c>
      <c r="D380">
        <f>'Ejercicio 2'!D383</f>
        <v>9.5090361362379784E-5</v>
      </c>
      <c r="E380">
        <f>'Ejercicio 2'!G383</f>
        <v>1.1812379355373002E-4</v>
      </c>
      <c r="F380">
        <f>'Ejercicio 3'!D382</f>
        <v>2.0168512637602272E-4</v>
      </c>
      <c r="G380">
        <f>'Ejercicio 3'!R382</f>
        <v>1.7432463580180585E-4</v>
      </c>
      <c r="H380">
        <f>'Ejercicio 3'!AF382</f>
        <v>1.9481857891277983E-4</v>
      </c>
    </row>
    <row r="381" spans="2:8" x14ac:dyDescent="0.25">
      <c r="B381" s="1">
        <v>42544</v>
      </c>
      <c r="C381">
        <f>ASURB.MX!H371</f>
        <v>7.1912867867942611E-4</v>
      </c>
      <c r="D381">
        <f>'Ejercicio 2'!D384</f>
        <v>9.8090662089104764E-5</v>
      </c>
      <c r="E381">
        <f>'Ejercicio 2'!G384</f>
        <v>1.1265115384819543E-4</v>
      </c>
      <c r="F381">
        <f>'Ejercicio 3'!D383</f>
        <v>1.8960326113272221E-4</v>
      </c>
      <c r="G381">
        <f>'Ejercicio 3'!R383</f>
        <v>1.90740369895246E-4</v>
      </c>
      <c r="H381">
        <f>'Ejercicio 3'!AF383</f>
        <v>1.8558392500263613E-4</v>
      </c>
    </row>
    <row r="382" spans="2:8" x14ac:dyDescent="0.25">
      <c r="B382" s="1">
        <v>42545</v>
      </c>
      <c r="C382">
        <f>ASURB.MX!H372</f>
        <v>-1.6637678609425034E-2</v>
      </c>
      <c r="D382">
        <f>'Ejercicio 2'!D385</f>
        <v>9.2265549371763154E-5</v>
      </c>
      <c r="E382">
        <f>'Ejercicio 2'!G385</f>
        <v>1.2029013596874963E-4</v>
      </c>
      <c r="F382">
        <f>'Ejercicio 3'!D384</f>
        <v>1.7519201529205003E-4</v>
      </c>
      <c r="G382">
        <f>'Ejercicio 3'!R384</f>
        <v>1.6323462038789197E-4</v>
      </c>
      <c r="H382">
        <f>'Ejercicio 3'!AF384</f>
        <v>1.7341233466368664E-4</v>
      </c>
    </row>
    <row r="383" spans="2:8" x14ac:dyDescent="0.25">
      <c r="B383" s="1">
        <v>42548</v>
      </c>
      <c r="C383">
        <f>ASURB.MX!H373</f>
        <v>-6.1798139763610555E-3</v>
      </c>
      <c r="D383">
        <f>'Ejercicio 2'!D386</f>
        <v>1.018188860226039E-4</v>
      </c>
      <c r="E383">
        <f>'Ejercicio 2'!G386</f>
        <v>1.1646974042183096E-4</v>
      </c>
      <c r="F383">
        <f>'Ejercicio 3'!D385</f>
        <v>1.9910273398894896E-4</v>
      </c>
      <c r="G383">
        <f>'Ejercicio 3'!R385</f>
        <v>2.0880449591986861E-4</v>
      </c>
      <c r="H383">
        <f>'Ejercicio 3'!AF385</f>
        <v>1.9304571627236415E-4</v>
      </c>
    </row>
    <row r="384" spans="2:8" x14ac:dyDescent="0.25">
      <c r="B384" s="1">
        <v>42549</v>
      </c>
      <c r="C384">
        <f>ASURB.MX!H374</f>
        <v>-1.6475118995442275E-3</v>
      </c>
      <c r="D384">
        <f>'Ejercicio 2'!D387</f>
        <v>7.9514190562302061E-5</v>
      </c>
      <c r="E384">
        <f>'Ejercicio 2'!G387</f>
        <v>1.1117631034732571E-4</v>
      </c>
      <c r="F384">
        <f>'Ejercicio 3'!D386</f>
        <v>1.8605440747850797E-4</v>
      </c>
      <c r="G384">
        <f>'Ejercicio 3'!R386</f>
        <v>1.6408371442758573E-4</v>
      </c>
      <c r="H384">
        <f>'Ejercicio 3'!AF386</f>
        <v>1.8272970181512334E-4</v>
      </c>
    </row>
    <row r="385" spans="2:8" x14ac:dyDescent="0.25">
      <c r="B385" s="1">
        <v>42550</v>
      </c>
      <c r="C385">
        <f>ASURB.MX!H375</f>
        <v>9.0100423771369495E-3</v>
      </c>
      <c r="D385">
        <f>'Ejercicio 2'!D388</f>
        <v>7.6426214309904272E-5</v>
      </c>
      <c r="E385">
        <f>'Ejercicio 2'!G388</f>
        <v>1.097805195808927E-4</v>
      </c>
      <c r="F385">
        <f>'Ejercicio 3'!D387</f>
        <v>1.7310488098765451E-4</v>
      </c>
      <c r="G385">
        <f>'Ejercicio 3'!R387</f>
        <v>1.8001406044412886E-4</v>
      </c>
      <c r="H385">
        <f>'Ejercicio 3'!AF387</f>
        <v>1.7156105965970706E-4</v>
      </c>
    </row>
    <row r="386" spans="2:8" x14ac:dyDescent="0.25">
      <c r="B386" s="1">
        <v>42551</v>
      </c>
      <c r="C386">
        <f>ASURB.MX!H376</f>
        <v>9.7217879046616034E-3</v>
      </c>
      <c r="D386">
        <f>'Ejercicio 2'!D389</f>
        <v>7.8043814958876856E-5</v>
      </c>
      <c r="E386">
        <f>'Ejercicio 2'!G389</f>
        <v>1.0907007710444144E-4</v>
      </c>
      <c r="F386">
        <f>'Ejercicio 3'!D388</f>
        <v>1.7402241097665548E-4</v>
      </c>
      <c r="G386">
        <f>'Ejercicio 3'!R388</f>
        <v>1.6811171351432223E-4</v>
      </c>
      <c r="H386">
        <f>'Ejercicio 3'!AF388</f>
        <v>1.7152255967660334E-4</v>
      </c>
    </row>
    <row r="387" spans="2:8" x14ac:dyDescent="0.25">
      <c r="B387" s="1">
        <v>42552</v>
      </c>
      <c r="C387">
        <f>ASURB.MX!H377</f>
        <v>-1.6174151564291139E-2</v>
      </c>
      <c r="D387">
        <f>'Ejercicio 2'!D390</f>
        <v>7.8395763173778673E-5</v>
      </c>
      <c r="E387">
        <f>'Ejercicio 2'!G390</f>
        <v>1.1616796422771888E-4</v>
      </c>
      <c r="F387">
        <f>'Ejercicio 3'!D389</f>
        <v>1.7624573759616582E-4</v>
      </c>
      <c r="G387">
        <f>'Ejercicio 3'!R389</f>
        <v>1.7763955499007413E-4</v>
      </c>
      <c r="H387">
        <f>'Ejercicio 3'!AF389</f>
        <v>1.7286948869877565E-4</v>
      </c>
    </row>
    <row r="388" spans="2:8" x14ac:dyDescent="0.25">
      <c r="B388" s="1">
        <v>42555</v>
      </c>
      <c r="C388">
        <f>ASURB.MX!H378</f>
        <v>1.3243353002059916E-2</v>
      </c>
      <c r="D388">
        <f>'Ejercicio 2'!D391</f>
        <v>8.8583084577663506E-5</v>
      </c>
      <c r="E388">
        <f>'Ejercicio 2'!G391</f>
        <v>1.1892360060451171E-4</v>
      </c>
      <c r="F388">
        <f>'Ejercicio 3'!D390</f>
        <v>1.9795921745286446E-4</v>
      </c>
      <c r="G388">
        <f>'Ejercicio 3'!R390</f>
        <v>1.955792757456267E-4</v>
      </c>
      <c r="H388">
        <f>'Ejercicio 3'!AF390</f>
        <v>1.9108200738858903E-4</v>
      </c>
    </row>
    <row r="389" spans="2:8" x14ac:dyDescent="0.25">
      <c r="B389" s="1">
        <v>42556</v>
      </c>
      <c r="C389">
        <f>ASURB.MX!H379</f>
        <v>3.3437972623750387E-3</v>
      </c>
      <c r="D389">
        <f>'Ejercicio 2'!D392</f>
        <v>8.9062646052904556E-5</v>
      </c>
      <c r="E389">
        <f>'Ejercicio 2'!G392</f>
        <v>1.1390996782673165E-4</v>
      </c>
      <c r="F389">
        <f>'Ejercicio 3'!D391</f>
        <v>2.0191436231952012E-4</v>
      </c>
      <c r="G389">
        <f>'Ejercicio 3'!R391</f>
        <v>1.9015723639857833E-4</v>
      </c>
      <c r="H389">
        <f>'Ejercicio 3'!AF391</f>
        <v>1.9544915223204543E-4</v>
      </c>
    </row>
    <row r="390" spans="2:8" x14ac:dyDescent="0.25">
      <c r="B390" s="1">
        <v>42557</v>
      </c>
      <c r="C390">
        <f>ASURB.MX!H380</f>
        <v>-2.5443984142319048E-2</v>
      </c>
      <c r="D390">
        <f>'Ejercicio 2'!D393</f>
        <v>8.9120163949873819E-5</v>
      </c>
      <c r="E390">
        <f>'Ejercicio 2'!G393</f>
        <v>1.3873491356609561E-4</v>
      </c>
      <c r="F390">
        <f>'Ejercicio 3'!D392</f>
        <v>1.8464727345866689E-4</v>
      </c>
      <c r="G390">
        <f>'Ejercicio 3'!R392</f>
        <v>1.7627221750181308E-4</v>
      </c>
      <c r="H390">
        <f>'Ejercicio 3'!AF392</f>
        <v>1.8169395163935247E-4</v>
      </c>
    </row>
    <row r="391" spans="2:8" x14ac:dyDescent="0.25">
      <c r="B391" s="1">
        <v>42558</v>
      </c>
      <c r="C391">
        <f>ASURB.MX!H381</f>
        <v>-2.3679373743047349E-3</v>
      </c>
      <c r="D391">
        <f>'Ejercicio 2'!D394</f>
        <v>1.1229298997103191E-4</v>
      </c>
      <c r="E391">
        <f>'Ejercicio 2'!G394</f>
        <v>1.3254002217228707E-4</v>
      </c>
      <c r="F391">
        <f>'Ejercicio 3'!D393</f>
        <v>2.5026044829406407E-4</v>
      </c>
      <c r="G391">
        <f>'Ejercicio 3'!R393</f>
        <v>2.6195535006605109E-4</v>
      </c>
      <c r="H391">
        <f>'Ejercicio 3'!AF393</f>
        <v>2.3729295742967857E-4</v>
      </c>
    </row>
    <row r="392" spans="2:8" x14ac:dyDescent="0.25">
      <c r="B392" s="1">
        <v>42559</v>
      </c>
      <c r="C392">
        <f>ASURB.MX!H382</f>
        <v>2.7916220663433927E-3</v>
      </c>
      <c r="D392">
        <f>'Ejercicio 2'!D395</f>
        <v>1.0847100878437545E-4</v>
      </c>
      <c r="E392">
        <f>'Ejercicio 2'!G395</f>
        <v>1.2673512355698414E-4</v>
      </c>
      <c r="F392">
        <f>'Ejercicio 3'!D394</f>
        <v>2.1603074932224271E-4</v>
      </c>
      <c r="G392">
        <f>'Ejercicio 3'!R394</f>
        <v>1.7121313023592656E-4</v>
      </c>
      <c r="H392">
        <f>'Ejercicio 3'!AF394</f>
        <v>2.1158129540626617E-4</v>
      </c>
    </row>
    <row r="393" spans="2:8" x14ac:dyDescent="0.25">
      <c r="B393" s="1">
        <v>42562</v>
      </c>
      <c r="C393">
        <f>ASURB.MX!H383</f>
        <v>6.5067208210283587E-3</v>
      </c>
      <c r="D393">
        <f>'Ejercicio 2'!D396</f>
        <v>9.7296140843931839E-5</v>
      </c>
      <c r="E393">
        <f>'Ejercicio 2'!G396</f>
        <v>1.2280780944573375E-4</v>
      </c>
      <c r="F393">
        <f>'Ejercicio 3'!D395</f>
        <v>1.9359758820801148E-4</v>
      </c>
      <c r="G393">
        <f>'Ejercicio 3'!R395</f>
        <v>2.1031560667122173E-4</v>
      </c>
      <c r="H393">
        <f>'Ejercicio 3'!AF395</f>
        <v>1.9308872123420198E-4</v>
      </c>
    </row>
    <row r="394" spans="2:8" x14ac:dyDescent="0.25">
      <c r="B394" s="1">
        <v>42563</v>
      </c>
      <c r="C394">
        <f>ASURB.MX!H384</f>
        <v>2.6609509982170169E-3</v>
      </c>
      <c r="D394">
        <f>'Ejercicio 2'!D397</f>
        <v>9.8757731399933677E-5</v>
      </c>
      <c r="E394">
        <f>'Ejercicio 2'!G397</f>
        <v>1.1742262922533988E-4</v>
      </c>
      <c r="F394">
        <f>'Ejercicio 3'!D396</f>
        <v>1.8290626087504063E-4</v>
      </c>
      <c r="G394">
        <f>'Ejercicio 3'!R396</f>
        <v>1.691486942780092E-4</v>
      </c>
      <c r="H394">
        <f>'Ejercicio 3'!AF396</f>
        <v>1.8318872100120067E-4</v>
      </c>
    </row>
    <row r="395" spans="2:8" x14ac:dyDescent="0.25">
      <c r="B395" s="1">
        <v>42564</v>
      </c>
      <c r="C395">
        <f>ASURB.MX!H385</f>
        <v>-5.6101293124238543E-3</v>
      </c>
      <c r="D395">
        <f>'Ejercicio 2'!D398</f>
        <v>9.8557023311533705E-5</v>
      </c>
      <c r="E395">
        <f>'Ejercicio 2'!G398</f>
        <v>1.1342312453155252E-4</v>
      </c>
      <c r="F395">
        <f>'Ejercicio 3'!D397</f>
        <v>1.7154620966277473E-4</v>
      </c>
      <c r="G395">
        <f>'Ejercicio 3'!R397</f>
        <v>1.8189498088816967E-4</v>
      </c>
      <c r="H395">
        <f>'Ejercicio 3'!AF397</f>
        <v>1.7234552662140064E-4</v>
      </c>
    </row>
    <row r="396" spans="2:8" x14ac:dyDescent="0.25">
      <c r="B396" s="1">
        <v>42565</v>
      </c>
      <c r="C396">
        <f>ASURB.MX!H386</f>
        <v>4.0704820856914048E-3</v>
      </c>
      <c r="D396">
        <f>'Ejercicio 2'!D399</f>
        <v>9.7944135860390954E-5</v>
      </c>
      <c r="E396">
        <f>'Ejercicio 2'!G399</f>
        <v>1.0891616255468118E-4</v>
      </c>
      <c r="F396">
        <f>'Ejercicio 3'!D398</f>
        <v>1.6696792859876764E-4</v>
      </c>
      <c r="G396">
        <f>'Ejercicio 3'!R398</f>
        <v>1.6401584603095162E-4</v>
      </c>
      <c r="H396">
        <f>'Ejercicio 3'!AF398</f>
        <v>1.6696734485472766E-4</v>
      </c>
    </row>
    <row r="397" spans="2:8" x14ac:dyDescent="0.25">
      <c r="B397" s="1">
        <v>42566</v>
      </c>
      <c r="C397">
        <f>ASURB.MX!H387</f>
        <v>1.7842931999645427E-3</v>
      </c>
      <c r="D397">
        <f>'Ejercicio 2'!D400</f>
        <v>9.8465973597398204E-5</v>
      </c>
      <c r="E397">
        <f>'Ejercicio 2'!G400</f>
        <v>1.0399606940615198E-4</v>
      </c>
      <c r="F397">
        <f>'Ejercicio 3'!D399</f>
        <v>1.6212666842979606E-4</v>
      </c>
      <c r="G397">
        <f>'Ejercicio 3'!R399</f>
        <v>1.6730074261532091E-4</v>
      </c>
      <c r="H397">
        <f>'Ejercicio 3'!AF399</f>
        <v>1.6151492219505705E-4</v>
      </c>
    </row>
    <row r="398" spans="2:8" x14ac:dyDescent="0.25">
      <c r="B398" s="1">
        <v>42569</v>
      </c>
      <c r="C398">
        <f>ASURB.MX!H388</f>
        <v>4.9515539995965826E-3</v>
      </c>
      <c r="D398">
        <f>'Ejercicio 2'!D401</f>
        <v>9.7284689765017482E-5</v>
      </c>
      <c r="E398">
        <f>'Ejercicio 2'!G401</f>
        <v>1.0029767764041353E-4</v>
      </c>
      <c r="F398">
        <f>'Ejercicio 3'!D400</f>
        <v>1.5729509070061461E-4</v>
      </c>
      <c r="G398">
        <f>'Ejercicio 3'!R400</f>
        <v>1.5595343299723235E-4</v>
      </c>
      <c r="H398">
        <f>'Ejercicio 3'!AF400</f>
        <v>1.5616516883643815E-4</v>
      </c>
    </row>
    <row r="399" spans="2:8" x14ac:dyDescent="0.25">
      <c r="B399" s="1">
        <v>42570</v>
      </c>
      <c r="C399">
        <f>ASURB.MX!H389</f>
        <v>-2.4378314690426564E-3</v>
      </c>
      <c r="D399">
        <f>'Ejercicio 2'!D402</f>
        <v>9.760213656918278E-5</v>
      </c>
      <c r="E399">
        <f>'Ejercicio 2'!G402</f>
        <v>9.590703268655278E-5</v>
      </c>
      <c r="F399">
        <f>'Ejercicio 3'!D401</f>
        <v>1.5667539225484704E-4</v>
      </c>
      <c r="G399">
        <f>'Ejercicio 3'!R401</f>
        <v>1.5976865732519481E-4</v>
      </c>
      <c r="H399">
        <f>'Ejercicio 3'!AF401</f>
        <v>1.5447075318876399E-4</v>
      </c>
    </row>
    <row r="400" spans="2:8" x14ac:dyDescent="0.25">
      <c r="B400" s="1">
        <v>42571</v>
      </c>
      <c r="C400">
        <f>ASURB.MX!H390</f>
        <v>2.8631814193560087E-2</v>
      </c>
      <c r="D400">
        <f>'Ejercicio 2'!D403</f>
        <v>9.5943458185187246E-5</v>
      </c>
      <c r="E400">
        <f>'Ejercicio 2'!G403</f>
        <v>1.2959135510893239E-4</v>
      </c>
      <c r="F400">
        <f>'Ejercicio 3'!D402</f>
        <v>1.5401454119993562E-4</v>
      </c>
      <c r="G400">
        <f>'Ejercicio 3'!R402</f>
        <v>1.5129403366864118E-4</v>
      </c>
      <c r="H400">
        <f>'Ejercicio 3'!AF402</f>
        <v>1.5132160145507625E-4</v>
      </c>
    </row>
    <row r="401" spans="2:8" x14ac:dyDescent="0.25">
      <c r="B401" s="1">
        <v>42572</v>
      </c>
      <c r="C401">
        <f>ASURB.MX!H391</f>
        <v>2.673350350961189E-3</v>
      </c>
      <c r="D401">
        <f>'Ejercicio 2'!D404</f>
        <v>1.2227346286510882E-4</v>
      </c>
      <c r="E401">
        <f>'Ejercicio 2'!G404</f>
        <v>1.2389359110673637E-4</v>
      </c>
      <c r="F401">
        <f>'Ejercicio 3'!D403</f>
        <v>2.5082815078041976E-4</v>
      </c>
      <c r="G401">
        <f>'Ejercicio 3'!R403</f>
        <v>2.6756561971618049E-4</v>
      </c>
      <c r="H401">
        <f>'Ejercicio 3'!AF403</f>
        <v>2.3295994303465262E-4</v>
      </c>
    </row>
    <row r="402" spans="2:8" x14ac:dyDescent="0.25">
      <c r="B402" s="1">
        <v>42573</v>
      </c>
      <c r="C402">
        <f>ASURB.MX!H392</f>
        <v>2.4975730382825142E-3</v>
      </c>
      <c r="D402">
        <f>'Ejercicio 2'!D405</f>
        <v>1.2191668610349668E-4</v>
      </c>
      <c r="E402">
        <f>'Ejercicio 2'!G405</f>
        <v>1.1841866788857197E-4</v>
      </c>
      <c r="F402">
        <f>'Ejercicio 3'!D404</f>
        <v>2.1659369351050619E-4</v>
      </c>
      <c r="G402">
        <f>'Ejercicio 3'!R404</f>
        <v>1.5830737246863946E-4</v>
      </c>
      <c r="H402">
        <f>'Ejercicio 3'!AF404</f>
        <v>2.0858565930194898E-4</v>
      </c>
    </row>
    <row r="403" spans="2:8" x14ac:dyDescent="0.25">
      <c r="B403" s="1">
        <v>42576</v>
      </c>
      <c r="C403">
        <f>ASURB.MX!H393</f>
        <v>-3.547788539718915E-2</v>
      </c>
      <c r="D403">
        <f>'Ejercicio 2'!D406</f>
        <v>1.1903987238814109E-4</v>
      </c>
      <c r="E403">
        <f>'Ejercicio 2'!G406</f>
        <v>1.7147894552905441E-4</v>
      </c>
      <c r="F403">
        <f>'Ejercicio 3'!D405</f>
        <v>1.9378249304956096E-4</v>
      </c>
      <c r="G403">
        <f>'Ejercicio 3'!R405</f>
        <v>2.1202991512160287E-4</v>
      </c>
      <c r="H403">
        <f>'Ejercicio 3'!AF405</f>
        <v>1.9074751049856316E-4</v>
      </c>
    </row>
    <row r="404" spans="2:8" x14ac:dyDescent="0.25">
      <c r="B404" s="1">
        <v>42577</v>
      </c>
      <c r="C404">
        <f>ASURB.MX!H394</f>
        <v>-2.7279101407643043E-3</v>
      </c>
      <c r="D404">
        <f>'Ejercicio 2'!D407</f>
        <v>1.6204684745532944E-4</v>
      </c>
      <c r="E404">
        <f>'Ejercicio 2'!G407</f>
        <v>1.6384572163413759E-4</v>
      </c>
      <c r="F404">
        <f>'Ejercicio 3'!D406</f>
        <v>3.3036130918385814E-4</v>
      </c>
      <c r="G404">
        <f>'Ejercicio 3'!R406</f>
        <v>3.3403701850674174E-4</v>
      </c>
      <c r="H404">
        <f>'Ejercicio 3'!AF406</f>
        <v>3.0692551445164588E-4</v>
      </c>
    </row>
    <row r="405" spans="2:8" x14ac:dyDescent="0.25">
      <c r="B405" s="1">
        <v>42578</v>
      </c>
      <c r="C405">
        <f>ASURB.MX!H395</f>
        <v>-1.3291488464819931E-2</v>
      </c>
      <c r="D405">
        <f>'Ejercicio 2'!D408</f>
        <v>1.6182222034326628E-4</v>
      </c>
      <c r="E405">
        <f>'Ejercicio 2'!G408</f>
        <v>1.6444218442464176E-4</v>
      </c>
      <c r="F405">
        <f>'Ejercicio 3'!D407</f>
        <v>2.6936837297649385E-4</v>
      </c>
      <c r="G405">
        <f>'Ejercicio 3'!R407</f>
        <v>1.9723164541190157E-4</v>
      </c>
      <c r="H405">
        <f>'Ejercicio 3'!AF407</f>
        <v>2.6246278138922284E-4</v>
      </c>
    </row>
    <row r="406" spans="2:8" x14ac:dyDescent="0.25">
      <c r="B406" s="1">
        <v>42579</v>
      </c>
      <c r="C406">
        <f>ASURB.MX!H396</f>
        <v>1.2768785133026532E-3</v>
      </c>
      <c r="D406">
        <f>'Ejercicio 2'!D409</f>
        <v>1.6599795483892042E-4</v>
      </c>
      <c r="E406">
        <f>'Ejercicio 2'!G409</f>
        <v>1.5686599589799112E-4</v>
      </c>
      <c r="F406">
        <f>'Ejercicio 3'!D408</f>
        <v>2.4942097637889688E-4</v>
      </c>
      <c r="G406">
        <f>'Ejercicio 3'!R408</f>
        <v>2.7570794266936182E-4</v>
      </c>
      <c r="H406">
        <f>'Ejercicio 3'!AF408</f>
        <v>2.4754588168514325E-4</v>
      </c>
    </row>
    <row r="407" spans="2:8" x14ac:dyDescent="0.25">
      <c r="B407" s="1">
        <v>42580</v>
      </c>
      <c r="C407">
        <f>ASURB.MX!H397</f>
        <v>2.1148542440124294E-2</v>
      </c>
      <c r="D407">
        <f>'Ejercicio 2'!D410</f>
        <v>1.5729329968350005E-4</v>
      </c>
      <c r="E407">
        <f>'Ejercicio 2'!G410</f>
        <v>1.703790619373176E-4</v>
      </c>
      <c r="F407">
        <f>'Ejercicio 3'!D409</f>
        <v>2.1499240140875688E-4</v>
      </c>
      <c r="G407">
        <f>'Ejercicio 3'!R409</f>
        <v>1.8327006913925999E-4</v>
      </c>
      <c r="H407">
        <f>'Ejercicio 3'!AF409</f>
        <v>2.1863527862087332E-4</v>
      </c>
    </row>
    <row r="408" spans="2:8" x14ac:dyDescent="0.25">
      <c r="B408" s="1">
        <v>42583</v>
      </c>
      <c r="C408">
        <f>ASURB.MX!H398</f>
        <v>-3.4415954638900128E-3</v>
      </c>
      <c r="D408">
        <f>'Ejercicio 2'!D411</f>
        <v>1.7047243667746187E-4</v>
      </c>
      <c r="E408">
        <f>'Ejercicio 2'!G411</f>
        <v>1.63001910027644E-4</v>
      </c>
      <c r="F408">
        <f>'Ejercicio 3'!D410</f>
        <v>2.4614062417352807E-4</v>
      </c>
      <c r="G408">
        <f>'Ejercicio 3'!R410</f>
        <v>2.8092090724101575E-4</v>
      </c>
      <c r="H408">
        <f>'Ejercicio 3'!AF410</f>
        <v>2.4354621120342116E-4</v>
      </c>
    </row>
    <row r="409" spans="2:8" x14ac:dyDescent="0.25">
      <c r="B409" s="1">
        <v>42584</v>
      </c>
      <c r="C409">
        <f>ASURB.MX!H399</f>
        <v>-1.7033741319644732E-2</v>
      </c>
      <c r="D409">
        <f>'Ejercicio 2'!D412</f>
        <v>1.5967686945033679E-4</v>
      </c>
      <c r="E409">
        <f>'Ejercicio 2'!G412</f>
        <v>1.6891846860826092E-4</v>
      </c>
      <c r="F409">
        <f>'Ejercicio 3'!D411</f>
        <v>2.1405439184661528E-4</v>
      </c>
      <c r="G409">
        <f>'Ejercicio 3'!R411</f>
        <v>1.7755808076848258E-4</v>
      </c>
      <c r="H409">
        <f>'Ejercicio 3'!AF411</f>
        <v>2.1677691385649207E-4</v>
      </c>
    </row>
    <row r="410" spans="2:8" x14ac:dyDescent="0.25">
      <c r="B410" s="1">
        <v>42585</v>
      </c>
      <c r="C410">
        <f>ASURB.MX!H400</f>
        <v>1.5395809702643929E-2</v>
      </c>
      <c r="D410">
        <f>'Ejercicio 2'!D413</f>
        <v>1.6409831083813786E-4</v>
      </c>
      <c r="E410">
        <f>'Ejercicio 2'!G413</f>
        <v>1.7208797571576285E-4</v>
      </c>
      <c r="F410">
        <f>'Ejercicio 3'!D412</f>
        <v>2.2648799714749867E-4</v>
      </c>
      <c r="G410">
        <f>'Ejercicio 3'!R412</f>
        <v>2.6107705325132942E-4</v>
      </c>
      <c r="H410">
        <f>'Ejercicio 3'!AF412</f>
        <v>2.2599034769192128E-4</v>
      </c>
    </row>
    <row r="411" spans="2:8" x14ac:dyDescent="0.25">
      <c r="B411" s="1">
        <v>42586</v>
      </c>
      <c r="C411">
        <f>ASURB.MX!H401</f>
        <v>5.1490675704199381E-3</v>
      </c>
      <c r="D411">
        <f>'Ejercicio 2'!D414</f>
        <v>1.7196598088383851E-4</v>
      </c>
      <c r="E411">
        <f>'Ejercicio 2'!G414</f>
        <v>1.6531386920290954E-4</v>
      </c>
      <c r="F411">
        <f>'Ejercicio 3'!D413</f>
        <v>2.2829883625213296E-4</v>
      </c>
      <c r="G411">
        <f>'Ejercicio 3'!R413</f>
        <v>2.0451906485244691E-4</v>
      </c>
      <c r="H411">
        <f>'Ejercicio 3'!AF413</f>
        <v>2.2721971714269993E-4</v>
      </c>
    </row>
    <row r="412" spans="2:8" x14ac:dyDescent="0.25">
      <c r="B412" s="1">
        <v>42587</v>
      </c>
      <c r="C412">
        <f>ASURB.MX!H402</f>
        <v>5.1572830086763855E-3</v>
      </c>
      <c r="D412">
        <f>'Ejercicio 2'!D415</f>
        <v>1.7302358482877852E-4</v>
      </c>
      <c r="E412">
        <f>'Ejercicio 2'!G415</f>
        <v>1.5885892508410047E-4</v>
      </c>
      <c r="F412">
        <f>'Ejercicio 3'!D414</f>
        <v>2.0400011450038641E-4</v>
      </c>
      <c r="G412">
        <f>'Ejercicio 3'!R414</f>
        <v>2.1537946924446221E-4</v>
      </c>
      <c r="H412">
        <f>'Ejercicio 3'!AF414</f>
        <v>2.0640401197011464E-4</v>
      </c>
    </row>
    <row r="413" spans="2:8" x14ac:dyDescent="0.25">
      <c r="B413" s="1">
        <v>42590</v>
      </c>
      <c r="C413">
        <f>ASURB.MX!H403</f>
        <v>-1.8466906290576922E-2</v>
      </c>
      <c r="D413">
        <f>'Ejercicio 2'!D416</f>
        <v>1.6453159663720501E-4</v>
      </c>
      <c r="E413">
        <f>'Ejercicio 2'!G416</f>
        <v>1.6733581159483776E-4</v>
      </c>
      <c r="F413">
        <f>'Ejercicio 3'!D415</f>
        <v>1.8789772101831848E-4</v>
      </c>
      <c r="G413">
        <f>'Ejercicio 3'!R415</f>
        <v>1.8551624323729729E-4</v>
      </c>
      <c r="H413">
        <f>'Ejercicio 3'!AF415</f>
        <v>1.9125896851903559E-4</v>
      </c>
    </row>
    <row r="414" spans="2:8" x14ac:dyDescent="0.25">
      <c r="B414" s="1">
        <v>42591</v>
      </c>
      <c r="C414">
        <f>ASURB.MX!H404</f>
        <v>1.0425122807291423E-2</v>
      </c>
      <c r="D414">
        <f>'Ejercicio 2'!D417</f>
        <v>1.7503178417368424E-4</v>
      </c>
      <c r="E414">
        <f>'Ejercicio 2'!G417</f>
        <v>1.6460650422171297E-4</v>
      </c>
      <c r="F414">
        <f>'Ejercicio 3'!D416</f>
        <v>2.1530608231926576E-4</v>
      </c>
      <c r="G414">
        <f>'Ejercicio 3'!R416</f>
        <v>2.3323889566562449E-4</v>
      </c>
      <c r="H414">
        <f>'Ejercicio 3'!AF416</f>
        <v>2.1266042103299535E-4</v>
      </c>
    </row>
    <row r="415" spans="2:8" x14ac:dyDescent="0.25">
      <c r="B415" s="1">
        <v>42592</v>
      </c>
      <c r="C415">
        <f>ASURB.MX!H405</f>
        <v>1.6344498402328818E-3</v>
      </c>
      <c r="D415">
        <f>'Ejercicio 2'!D418</f>
        <v>1.786323155520886E-4</v>
      </c>
      <c r="E415">
        <f>'Ejercicio 2'!G418</f>
        <v>1.5707111097549168E-4</v>
      </c>
      <c r="F415">
        <f>'Ejercicio 3'!D417</f>
        <v>2.0533760204948952E-4</v>
      </c>
      <c r="G415">
        <f>'Ejercicio 3'!R417</f>
        <v>1.8830750768767217E-4</v>
      </c>
      <c r="H415">
        <f>'Ejercicio 3'!AF417</f>
        <v>2.0427908924950517E-4</v>
      </c>
    </row>
    <row r="416" spans="2:8" x14ac:dyDescent="0.25">
      <c r="B416" s="1">
        <v>42593</v>
      </c>
      <c r="C416">
        <f>ASURB.MX!H406</f>
        <v>4.7487938483362409E-3</v>
      </c>
      <c r="D416">
        <f>'Ejercicio 2'!D419</f>
        <v>1.7599764037946774E-4</v>
      </c>
      <c r="E416">
        <f>'Ejercicio 2'!G419</f>
        <v>1.5081143194557438E-4</v>
      </c>
      <c r="F416">
        <f>'Ejercicio 3'!D418</f>
        <v>1.8588650727520265E-4</v>
      </c>
      <c r="G416">
        <f>'Ejercicio 3'!R418</f>
        <v>1.9543156165465001E-4</v>
      </c>
      <c r="H416">
        <f>'Ejercicio 3'!AF418</f>
        <v>1.8724453277780984E-4</v>
      </c>
    </row>
    <row r="417" spans="2:8" x14ac:dyDescent="0.25">
      <c r="B417" s="1">
        <v>42594</v>
      </c>
      <c r="C417">
        <f>ASURB.MX!H407</f>
        <v>2.4521616019610682E-3</v>
      </c>
      <c r="D417">
        <f>'Ejercicio 2'!D420</f>
        <v>1.7349451718649724E-4</v>
      </c>
      <c r="E417">
        <f>'Ejercicio 2'!G420</f>
        <v>1.4407346996300613E-4</v>
      </c>
      <c r="F417">
        <f>'Ejercicio 3'!D419</f>
        <v>1.7539631852551795E-4</v>
      </c>
      <c r="G417">
        <f>'Ejercicio 3'!R419</f>
        <v>1.7437431953852052E-4</v>
      </c>
      <c r="H417">
        <f>'Ejercicio 3'!AF419</f>
        <v>1.7689360361420269E-4</v>
      </c>
    </row>
    <row r="418" spans="2:8" x14ac:dyDescent="0.25">
      <c r="B418" s="1">
        <v>42597</v>
      </c>
      <c r="C418">
        <f>ASURB.MX!H408</f>
        <v>8.8605844328767114E-3</v>
      </c>
      <c r="D418">
        <f>'Ejercicio 2'!D421</f>
        <v>1.6446992270856351E-4</v>
      </c>
      <c r="E418">
        <f>'Ejercicio 2'!G421</f>
        <v>1.4102257535210857E-4</v>
      </c>
      <c r="F418">
        <f>'Ejercicio 3'!D420</f>
        <v>1.6643700405321002E-4</v>
      </c>
      <c r="G418">
        <f>'Ejercicio 3'!R420</f>
        <v>1.740882037973968E-4</v>
      </c>
      <c r="H418">
        <f>'Ejercicio 3'!AF420</f>
        <v>1.6765260102931579E-4</v>
      </c>
    </row>
    <row r="419" spans="2:8" x14ac:dyDescent="0.25">
      <c r="B419" s="1">
        <v>42598</v>
      </c>
      <c r="C419">
        <f>ASURB.MX!H409</f>
        <v>-1.5262818787457534E-2</v>
      </c>
      <c r="D419">
        <f>'Ejercicio 2'!D422</f>
        <v>1.612507919414781E-4</v>
      </c>
      <c r="E419">
        <f>'Ejercicio 2'!G422</f>
        <v>1.4530044221343537E-4</v>
      </c>
      <c r="F419">
        <f>'Ejercicio 3'!D421</f>
        <v>1.6927737593781751E-4</v>
      </c>
      <c r="G419">
        <f>'Ejercicio 3'!R421</f>
        <v>1.7282646929046638E-4</v>
      </c>
      <c r="H419">
        <f>'Ejercicio 3'!AF421</f>
        <v>1.6840176256353615E-4</v>
      </c>
    </row>
    <row r="420" spans="2:8" x14ac:dyDescent="0.25">
      <c r="B420" s="1">
        <v>42599</v>
      </c>
      <c r="C420">
        <f>ASURB.MX!H410</f>
        <v>2.037844582982868E-2</v>
      </c>
      <c r="D420">
        <f>'Ejercicio 2'!D423</f>
        <v>1.6892199849378493E-4</v>
      </c>
      <c r="E420">
        <f>'Ejercicio 2'!G423</f>
        <v>1.5786356385353131E-4</v>
      </c>
      <c r="F420">
        <f>'Ejercicio 3'!D422</f>
        <v>1.8986820493754452E-4</v>
      </c>
      <c r="G420">
        <f>'Ejercicio 3'!R422</f>
        <v>1.943712687709792E-4</v>
      </c>
      <c r="H420">
        <f>'Ejercicio 3'!AF422</f>
        <v>1.8487489404852192E-4</v>
      </c>
    </row>
    <row r="421" spans="2:8" x14ac:dyDescent="0.25">
      <c r="B421" s="1">
        <v>42600</v>
      </c>
      <c r="C421">
        <f>ASURB.MX!H411</f>
        <v>1.3716327630749758E-2</v>
      </c>
      <c r="D421">
        <f>'Ejercicio 2'!D424</f>
        <v>1.5942578801939655E-4</v>
      </c>
      <c r="E421">
        <f>'Ejercicio 2'!G424</f>
        <v>1.5927232037197812E-4</v>
      </c>
      <c r="F421">
        <f>'Ejercicio 3'!D423</f>
        <v>2.2560696810839672E-4</v>
      </c>
      <c r="G421">
        <f>'Ejercicio 3'!R423</f>
        <v>2.2130719059074055E-4</v>
      </c>
      <c r="H421">
        <f>'Ejercicio 3'!AF423</f>
        <v>2.1567067578374258E-4</v>
      </c>
    </row>
    <row r="422" spans="2:8" x14ac:dyDescent="0.25">
      <c r="B422" s="1">
        <v>42601</v>
      </c>
      <c r="C422">
        <f>ASURB.MX!H412</f>
        <v>-8.7282595615179228E-3</v>
      </c>
      <c r="D422">
        <f>'Ejercicio 2'!D425</f>
        <v>1.6405163982892665E-4</v>
      </c>
      <c r="E422">
        <f>'Ejercicio 2'!G425</f>
        <v>1.5540586743052303E-4</v>
      </c>
      <c r="F422">
        <f>'Ejercicio 3'!D424</f>
        <v>2.2179230082457069E-4</v>
      </c>
      <c r="G422">
        <f>'Ejercicio 3'!R424</f>
        <v>2.0331497140079261E-4</v>
      </c>
      <c r="H422">
        <f>'Ejercicio 3'!AF424</f>
        <v>2.1466466772447799E-4</v>
      </c>
    </row>
    <row r="423" spans="2:8" x14ac:dyDescent="0.25">
      <c r="B423" s="1">
        <v>42604</v>
      </c>
      <c r="C423">
        <f>ASURB.MX!H413</f>
        <v>1.7246713965952383E-3</v>
      </c>
      <c r="D423">
        <f>'Ejercicio 2'!D426</f>
        <v>1.676652053800691E-4</v>
      </c>
      <c r="E423">
        <f>'Ejercicio 2'!G426</f>
        <v>1.4831271395286788E-4</v>
      </c>
      <c r="F423">
        <f>'Ejercicio 3'!D425</f>
        <v>2.0570193697201208E-4</v>
      </c>
      <c r="G423">
        <f>'Ejercicio 3'!R425</f>
        <v>2.006170043607254E-4</v>
      </c>
      <c r="H423">
        <f>'Ejercicio 3'!AF425</f>
        <v>2.0238638801430556E-4</v>
      </c>
    </row>
    <row r="424" spans="2:8" x14ac:dyDescent="0.25">
      <c r="B424" s="1">
        <v>42605</v>
      </c>
      <c r="C424">
        <f>ASURB.MX!H414</f>
        <v>-2.2000578630362169E-2</v>
      </c>
      <c r="D424">
        <f>'Ejercicio 2'!D427</f>
        <v>1.6673935368947853E-4</v>
      </c>
      <c r="E424">
        <f>'Ejercicio 2'!G427</f>
        <v>1.6393457668900299E-4</v>
      </c>
      <c r="F424">
        <f>'Ejercicio 3'!D426</f>
        <v>1.8616480975563321E-4</v>
      </c>
      <c r="G424">
        <f>'Ejercicio 3'!R426</f>
        <v>1.8023914706764827E-4</v>
      </c>
      <c r="H424">
        <f>'Ejercicio 3'!AF426</f>
        <v>1.8589790657623241E-4</v>
      </c>
    </row>
    <row r="425" spans="2:8" x14ac:dyDescent="0.25">
      <c r="B425" s="1">
        <v>42606</v>
      </c>
      <c r="C425">
        <f>ASURB.MX!H415</f>
        <v>8.3584706689790629E-3</v>
      </c>
      <c r="D425">
        <f>'Ejercicio 2'!D428</f>
        <v>1.8457634300870473E-4</v>
      </c>
      <c r="E425">
        <f>'Ejercicio 2'!G428</f>
        <v>1.595571523736526E-4</v>
      </c>
      <c r="F425">
        <f>'Ejercicio 3'!D427</f>
        <v>2.3147805124267446E-4</v>
      </c>
      <c r="G425">
        <f>'Ejercicio 3'!R427</f>
        <v>2.4492929067832924E-4</v>
      </c>
      <c r="H425">
        <f>'Ejercicio 3'!AF427</f>
        <v>2.2350502197309566E-4</v>
      </c>
    </row>
    <row r="426" spans="2:8" x14ac:dyDescent="0.25">
      <c r="B426" s="1">
        <v>42607</v>
      </c>
      <c r="C426">
        <f>ASURB.MX!H416</f>
        <v>-2.5723280218191225E-3</v>
      </c>
      <c r="D426">
        <f>'Ejercicio 2'!D429</f>
        <v>1.85284174026623E-4</v>
      </c>
      <c r="E426">
        <f>'Ejercicio 2'!G429</f>
        <v>1.5244031780893926E-4</v>
      </c>
      <c r="F426">
        <f>'Ejercicio 3'!D428</f>
        <v>2.1135928336152291E-4</v>
      </c>
      <c r="G426">
        <f>'Ejercicio 3'!R428</f>
        <v>1.8096729786060291E-4</v>
      </c>
      <c r="H426">
        <f>'Ejercicio 3'!AF428</f>
        <v>2.0817051757028704E-4</v>
      </c>
    </row>
    <row r="427" spans="2:8" x14ac:dyDescent="0.25">
      <c r="B427" s="1">
        <v>42608</v>
      </c>
      <c r="C427">
        <f>ASURB.MX!H417</f>
        <v>-1.8298998063958277E-2</v>
      </c>
      <c r="D427">
        <f>'Ejercicio 2'!D430</f>
        <v>1.8528986919975175E-4</v>
      </c>
      <c r="E427">
        <f>'Ejercicio 2'!G430</f>
        <v>1.6092861940888607E-4</v>
      </c>
      <c r="F427">
        <f>'Ejercicio 3'!D429</f>
        <v>1.9035742700884944E-4</v>
      </c>
      <c r="G427">
        <f>'Ejercicio 3'!R429</f>
        <v>2.0172037136900338E-4</v>
      </c>
      <c r="H427">
        <f>'Ejercicio 3'!AF429</f>
        <v>1.9048437470479967E-4</v>
      </c>
    </row>
    <row r="428" spans="2:8" x14ac:dyDescent="0.25">
      <c r="B428" s="1">
        <v>42611</v>
      </c>
      <c r="C428">
        <f>ASURB.MX!H418</f>
        <v>5.3719088243439368E-3</v>
      </c>
      <c r="D428">
        <f>'Ejercicio 2'!D431</f>
        <v>1.9716453196195151E-4</v>
      </c>
      <c r="E428">
        <f>'Ejercicio 2'!G431</f>
        <v>1.5478289388653021E-4</v>
      </c>
      <c r="F428">
        <f>'Ejercicio 3'!D430</f>
        <v>2.1618937486890668E-4</v>
      </c>
      <c r="G428">
        <f>'Ejercicio 3'!R430</f>
        <v>2.1502506482694897E-4</v>
      </c>
      <c r="H428">
        <f>'Ejercicio 3'!AF430</f>
        <v>2.1145986799629707E-4</v>
      </c>
    </row>
    <row r="429" spans="2:8" x14ac:dyDescent="0.25">
      <c r="B429" s="1">
        <v>42612</v>
      </c>
      <c r="C429">
        <f>ASURB.MX!H419</f>
        <v>9.9691308145608802E-3</v>
      </c>
      <c r="D429">
        <f>'Ejercicio 2'!D432</f>
        <v>1.9731450799784944E-4</v>
      </c>
      <c r="E429">
        <f>'Ejercicio 2'!G432</f>
        <v>1.5220497375698704E-4</v>
      </c>
      <c r="F429">
        <f>'Ejercicio 3'!D431</f>
        <v>1.9625423145415742E-4</v>
      </c>
      <c r="G429">
        <f>'Ejercicio 3'!R431</f>
        <v>1.842794235750641E-4</v>
      </c>
      <c r="H429">
        <f>'Ejercicio 3'!AF431</f>
        <v>1.951726741405099E-4</v>
      </c>
    </row>
    <row r="430" spans="2:8" x14ac:dyDescent="0.25">
      <c r="B430" s="1">
        <v>42613</v>
      </c>
      <c r="C430">
        <f>ASURB.MX!H420</f>
        <v>-1.2407410487674455E-2</v>
      </c>
      <c r="D430">
        <f>'Ejercicio 2'!D433</f>
        <v>2.0036362864383805E-4</v>
      </c>
      <c r="E430">
        <f>'Ejercicio 2'!G433</f>
        <v>1.522858889206812E-4</v>
      </c>
      <c r="F430">
        <f>'Ejercicio 3'!D432</f>
        <v>1.9157775054199876E-4</v>
      </c>
      <c r="G430">
        <f>'Ejercicio 3'!R432</f>
        <v>1.9881329144162324E-4</v>
      </c>
      <c r="H430">
        <f>'Ejercicio 3'!AF432</f>
        <v>1.9058899059508176E-4</v>
      </c>
    </row>
    <row r="431" spans="2:8" x14ac:dyDescent="0.25">
      <c r="B431" s="1">
        <v>42614</v>
      </c>
      <c r="C431">
        <f>ASURB.MX!H421</f>
        <v>1.9853991756041967E-2</v>
      </c>
      <c r="D431">
        <f>'Ejercicio 2'!D434</f>
        <v>1.7662523995070945E-4</v>
      </c>
      <c r="E431">
        <f>'Ejercicio 2'!G434</f>
        <v>1.6354209556817127E-4</v>
      </c>
      <c r="F431">
        <f>'Ejercicio 3'!D433</f>
        <v>1.9508548610170916E-4</v>
      </c>
      <c r="G431">
        <f>'Ejercicio 3'!R433</f>
        <v>1.9102889911363485E-4</v>
      </c>
      <c r="H431">
        <f>'Ejercicio 3'!AF433</f>
        <v>1.9287887032224714E-4</v>
      </c>
    </row>
    <row r="432" spans="2:8" x14ac:dyDescent="0.25">
      <c r="B432" s="1">
        <v>42615</v>
      </c>
      <c r="C432">
        <f>ASURB.MX!H422</f>
        <v>4.1021130129040062E-4</v>
      </c>
      <c r="D432">
        <f>'Ejercicio 2'!D435</f>
        <v>1.9076831074783891E-4</v>
      </c>
      <c r="E432">
        <f>'Ejercicio 2'!G435</f>
        <v>1.5593975262623226E-4</v>
      </c>
      <c r="F432">
        <f>'Ejercicio 3'!D434</f>
        <v>2.265107873755791E-4</v>
      </c>
      <c r="G432">
        <f>'Ejercicio 3'!R434</f>
        <v>2.3219766620458026E-4</v>
      </c>
      <c r="H432">
        <f>'Ejercicio 3'!AF434</f>
        <v>2.1932150297485493E-4</v>
      </c>
    </row>
    <row r="433" spans="2:8" x14ac:dyDescent="0.25">
      <c r="B433" s="1">
        <v>42618</v>
      </c>
      <c r="C433">
        <f>ASURB.MX!H423</f>
        <v>-4.1021130129040599E-4</v>
      </c>
      <c r="D433">
        <f>'Ejercicio 2'!D436</f>
        <v>1.9049838774978084E-4</v>
      </c>
      <c r="E433">
        <f>'Ejercicio 2'!G436</f>
        <v>1.4869117271320816E-4</v>
      </c>
      <c r="F433">
        <f>'Ejercicio 3'!D435</f>
        <v>1.9962339169208695E-4</v>
      </c>
      <c r="G433">
        <f>'Ejercicio 3'!R435</f>
        <v>1.7589644944420856E-4</v>
      </c>
      <c r="H433">
        <f>'Ejercicio 3'!AF435</f>
        <v>1.97937218585871E-4</v>
      </c>
    </row>
    <row r="434" spans="2:8" x14ac:dyDescent="0.25">
      <c r="B434" s="1">
        <v>42619</v>
      </c>
      <c r="C434">
        <f>ASURB.MX!H424</f>
        <v>-3.253180216350697E-3</v>
      </c>
      <c r="D434">
        <f>'Ejercicio 2'!D437</f>
        <v>1.4679058541866544E-4</v>
      </c>
      <c r="E434">
        <f>'Ejercicio 2'!G437</f>
        <v>1.4226453533904896E-4</v>
      </c>
      <c r="F434">
        <f>'Ejercicio 3'!D436</f>
        <v>1.8179417472584757E-4</v>
      </c>
      <c r="G434">
        <f>'Ejercicio 3'!R436</f>
        <v>1.9343043222486747E-4</v>
      </c>
      <c r="H434">
        <f>'Ejercicio 3'!AF436</f>
        <v>1.8236951890460048E-4</v>
      </c>
    </row>
    <row r="435" spans="2:8" x14ac:dyDescent="0.25">
      <c r="B435" s="1">
        <v>42620</v>
      </c>
      <c r="C435">
        <f>ASURB.MX!H425</f>
        <v>-9.3386413905505571E-3</v>
      </c>
      <c r="D435">
        <f>'Ejercicio 2'!D438</f>
        <v>1.4692443066488902E-4</v>
      </c>
      <c r="E435">
        <f>'Ejercicio 2'!G438</f>
        <v>1.397026698156049E-4</v>
      </c>
      <c r="F435">
        <f>'Ejercicio 3'!D437</f>
        <v>1.7123302892945393E-4</v>
      </c>
      <c r="G435">
        <f>'Ejercicio 3'!R437</f>
        <v>1.6574681969434507E-4</v>
      </c>
      <c r="H435">
        <f>'Ejercicio 3'!AF437</f>
        <v>1.7211036404348343E-4</v>
      </c>
    </row>
    <row r="436" spans="2:8" x14ac:dyDescent="0.25">
      <c r="B436" s="1">
        <v>42621</v>
      </c>
      <c r="C436">
        <f>ASURB.MX!H426</f>
        <v>2.5242454610914893E-3</v>
      </c>
      <c r="D436">
        <f>'Ejercicio 2'!D439</f>
        <v>1.4363227511111342E-4</v>
      </c>
      <c r="E436">
        <f>'Ejercicio 2'!G439</f>
        <v>1.3349832894920237E-4</v>
      </c>
      <c r="F436">
        <f>'Ejercicio 3'!D438</f>
        <v>1.7351149352814381E-4</v>
      </c>
      <c r="G436">
        <f>'Ejercicio 3'!R438</f>
        <v>1.837134549275009E-4</v>
      </c>
      <c r="H436">
        <f>'Ejercicio 3'!AF438</f>
        <v>1.7254425829413685E-4</v>
      </c>
    </row>
    <row r="437" spans="2:8" x14ac:dyDescent="0.25">
      <c r="B437" s="1">
        <v>42622</v>
      </c>
      <c r="C437">
        <f>ASURB.MX!H427</f>
        <v>-2.5107906911966432E-2</v>
      </c>
      <c r="D437">
        <f>'Ejercicio 2'!D440</f>
        <v>1.4372281959587453E-4</v>
      </c>
      <c r="E437">
        <f>'Ejercicio 2'!G440</f>
        <v>1.5662118912441637E-4</v>
      </c>
      <c r="F437">
        <f>'Ejercicio 3'!D439</f>
        <v>1.652306142849801E-4</v>
      </c>
      <c r="G437">
        <f>'Ejercicio 3'!R439</f>
        <v>1.587754537238012E-4</v>
      </c>
      <c r="H437">
        <f>'Ejercicio 3'!AF439</f>
        <v>1.6452328429835127E-4</v>
      </c>
    </row>
    <row r="438" spans="2:8" x14ac:dyDescent="0.25">
      <c r="B438" s="1">
        <v>42625</v>
      </c>
      <c r="C438">
        <f>ASURB.MX!H428</f>
        <v>-1.9271659102245806E-2</v>
      </c>
      <c r="D438">
        <f>'Ejercicio 2'!D441</f>
        <v>1.5035044278735127E-4</v>
      </c>
      <c r="E438">
        <f>'Ejercicio 2'!G441</f>
        <v>1.666154352380071E-4</v>
      </c>
      <c r="F438">
        <f>'Ejercicio 3'!D440</f>
        <v>2.3532725384366757E-4</v>
      </c>
      <c r="G438">
        <f>'Ejercicio 3'!R440</f>
        <v>2.5452179125323195E-4</v>
      </c>
      <c r="H438">
        <f>'Ejercicio 3'!AF440</f>
        <v>2.230406523220071E-4</v>
      </c>
    </row>
    <row r="439" spans="2:8" x14ac:dyDescent="0.25">
      <c r="B439" s="1">
        <v>42626</v>
      </c>
      <c r="C439">
        <f>ASURB.MX!H429</f>
        <v>5.6517898313294913E-3</v>
      </c>
      <c r="D439">
        <f>'Ejercicio 2'!D442</f>
        <v>1.617259587865203E-4</v>
      </c>
      <c r="E439">
        <f>'Ejercicio 2'!G442</f>
        <v>1.6034865339413479E-4</v>
      </c>
      <c r="F439">
        <f>'Ejercicio 3'!D441</f>
        <v>2.5043559653710939E-4</v>
      </c>
      <c r="G439">
        <f>'Ejercicio 3'!R441</f>
        <v>2.1268833835326749E-4</v>
      </c>
      <c r="H439">
        <f>'Ejercicio 3'!AF441</f>
        <v>2.3892947261084551E-4</v>
      </c>
    </row>
    <row r="440" spans="2:8" x14ac:dyDescent="0.25">
      <c r="B440" s="1">
        <v>42627</v>
      </c>
      <c r="C440">
        <f>ASURB.MX!H430</f>
        <v>-5.4712938480865033E-3</v>
      </c>
      <c r="D440">
        <f>'Ejercicio 2'!D443</f>
        <v>1.5410935301553652E-4</v>
      </c>
      <c r="E440">
        <f>'Ejercicio 2'!G443</f>
        <v>1.5428006250754286E-4</v>
      </c>
      <c r="F440">
        <f>'Ejercicio 3'!D442</f>
        <v>2.1933685374023759E-4</v>
      </c>
      <c r="G440">
        <f>'Ejercicio 3'!R442</f>
        <v>2.1328511143933401E-4</v>
      </c>
      <c r="H440">
        <f>'Ejercicio 3'!AF442</f>
        <v>2.1548865880436873E-4</v>
      </c>
    </row>
    <row r="441" spans="2:8" x14ac:dyDescent="0.25">
      <c r="B441" s="1">
        <v>42628</v>
      </c>
      <c r="C441">
        <f>ASURB.MX!H431</f>
        <v>-1.4432366720720525E-4</v>
      </c>
      <c r="D441">
        <f>'Ejercicio 2'!D444</f>
        <v>1.458278605502282E-4</v>
      </c>
      <c r="E441">
        <f>'Ejercicio 2'!G444</f>
        <v>1.4710185258108159E-4</v>
      </c>
      <c r="F441">
        <f>'Ejercicio 3'!D443</f>
        <v>1.9847187949809128E-4</v>
      </c>
      <c r="G441">
        <f>'Ejercicio 3'!R443</f>
        <v>1.9025700112018607E-4</v>
      </c>
      <c r="H441">
        <f>'Ejercicio 3'!AF443</f>
        <v>1.982167606457677E-4</v>
      </c>
    </row>
    <row r="442" spans="2:8" x14ac:dyDescent="0.25">
      <c r="B442" s="1">
        <v>42632</v>
      </c>
      <c r="C442">
        <f>ASURB.MX!H432</f>
        <v>-2.6025862430167882E-3</v>
      </c>
      <c r="D442">
        <f>'Ejercicio 2'!D445</f>
        <v>1.4446592099630595E-4</v>
      </c>
      <c r="E442">
        <f>'Ejercicio 2'!G445</f>
        <v>1.4057189210754076E-4</v>
      </c>
      <c r="F442">
        <f>'Ejercicio 3'!D444</f>
        <v>1.8101273956701576E-4</v>
      </c>
      <c r="G442">
        <f>'Ejercicio 3'!R444</f>
        <v>1.8435340098473495E-4</v>
      </c>
      <c r="H442">
        <f>'Ejercicio 3'!AF444</f>
        <v>1.8255781888335936E-4</v>
      </c>
    </row>
    <row r="443" spans="2:8" x14ac:dyDescent="0.25">
      <c r="B443" s="1">
        <v>42633</v>
      </c>
      <c r="C443">
        <f>ASURB.MX!H433</f>
        <v>8.684876411610646E-3</v>
      </c>
      <c r="D443">
        <f>'Ejercicio 2'!D446</f>
        <v>1.4300854060615757E-4</v>
      </c>
      <c r="E443">
        <f>'Ejercicio 2'!G446</f>
        <v>1.3754048102388106E-4</v>
      </c>
      <c r="F443">
        <f>'Ejercicio 3'!D445</f>
        <v>1.7025339171755841E-4</v>
      </c>
      <c r="G443">
        <f>'Ejercicio 3'!R445</f>
        <v>1.7224433798078149E-4</v>
      </c>
      <c r="H443">
        <f>'Ejercicio 3'!AF445</f>
        <v>1.7185454963489325E-4</v>
      </c>
    </row>
    <row r="444" spans="2:8" x14ac:dyDescent="0.25">
      <c r="B444" s="1">
        <v>42634</v>
      </c>
      <c r="C444">
        <f>ASURB.MX!H434</f>
        <v>9.0012974431146805E-3</v>
      </c>
      <c r="D444">
        <f>'Ejercicio 2'!D447</f>
        <v>1.3595222651956976E-4</v>
      </c>
      <c r="E444">
        <f>'Ejercicio 2'!G447</f>
        <v>1.349105458042797E-4</v>
      </c>
      <c r="F444">
        <f>'Ejercicio 3'!D446</f>
        <v>1.7143462787192111E-4</v>
      </c>
      <c r="G444">
        <f>'Ejercicio 3'!R446</f>
        <v>1.7766857383871081E-4</v>
      </c>
      <c r="H444">
        <f>'Ejercicio 3'!AF446</f>
        <v>1.7114283290396357E-4</v>
      </c>
    </row>
    <row r="445" spans="2:8" x14ac:dyDescent="0.25">
      <c r="B445" s="1">
        <v>42635</v>
      </c>
      <c r="C445">
        <f>ASURB.MX!H435</f>
        <v>1.7308995191882958E-2</v>
      </c>
      <c r="D445">
        <f>'Ejercicio 2'!D448</f>
        <v>1.3493030211448689E-4</v>
      </c>
      <c r="E445">
        <f>'Ejercicio 2'!G448</f>
        <v>1.4257417077248946E-4</v>
      </c>
      <c r="F445">
        <f>'Ejercicio 3'!D447</f>
        <v>1.7289577612107009E-4</v>
      </c>
      <c r="G445">
        <f>'Ejercicio 3'!R447</f>
        <v>1.7233233673981361E-4</v>
      </c>
      <c r="H445">
        <f>'Ejercicio 3'!AF447</f>
        <v>1.7120184800297345E-4</v>
      </c>
    </row>
    <row r="446" spans="2:8" x14ac:dyDescent="0.25">
      <c r="B446" s="1">
        <v>42636</v>
      </c>
      <c r="C446">
        <f>ASURB.MX!H436</f>
        <v>-1.3440532849777179E-2</v>
      </c>
      <c r="D446">
        <f>'Ejercicio 2'!D449</f>
        <v>1.4566261798476846E-4</v>
      </c>
      <c r="E446">
        <f>'Ejercicio 2'!G449</f>
        <v>1.4434587274833832E-4</v>
      </c>
      <c r="F446">
        <f>'Ejercicio 3'!D448</f>
        <v>2.0034044970011522E-4</v>
      </c>
      <c r="G446">
        <f>'Ejercicio 3'!R448</f>
        <v>2.056913141646986E-4</v>
      </c>
      <c r="H446">
        <f>'Ejercicio 3'!AF448</f>
        <v>1.9378670924935184E-4</v>
      </c>
    </row>
    <row r="447" spans="2:8" x14ac:dyDescent="0.25">
      <c r="B447" s="1">
        <v>42639</v>
      </c>
      <c r="C447">
        <f>ASURB.MX!H437</f>
        <v>-6.0755805855993404E-3</v>
      </c>
      <c r="D447">
        <f>'Ejercicio 2'!D450</f>
        <v>1.5048915071787323E-4</v>
      </c>
      <c r="E447">
        <f>'Ejercicio 2'!G450</f>
        <v>1.3934663867579879E-4</v>
      </c>
      <c r="F447">
        <f>'Ejercicio 3'!D449</f>
        <v>2.041306884958108E-4</v>
      </c>
      <c r="G447">
        <f>'Ejercicio 3'!R449</f>
        <v>1.888883075204689E-4</v>
      </c>
      <c r="H447">
        <f>'Ejercicio 3'!AF449</f>
        <v>1.9796078758615936E-4</v>
      </c>
    </row>
    <row r="448" spans="2:8" x14ac:dyDescent="0.25">
      <c r="B448" s="1">
        <v>42640</v>
      </c>
      <c r="C448">
        <f>ASURB.MX!H438</f>
        <v>8.3046449618701113E-3</v>
      </c>
      <c r="D448">
        <f>'Ejercicio 2'!D451</f>
        <v>1.5099971337022281E-4</v>
      </c>
      <c r="E448">
        <f>'Ejercicio 2'!G451</f>
        <v>1.3607163923409592E-4</v>
      </c>
      <c r="F448">
        <f>'Ejercicio 3'!D450</f>
        <v>1.892337479835956E-4</v>
      </c>
      <c r="G448">
        <f>'Ejercicio 3'!R450</f>
        <v>1.8530601017483959E-4</v>
      </c>
      <c r="H448">
        <f>'Ejercicio 3'!AF450</f>
        <v>1.8617611988055514E-4</v>
      </c>
    </row>
    <row r="449" spans="2:8" x14ac:dyDescent="0.25">
      <c r="B449" s="1">
        <v>42641</v>
      </c>
      <c r="C449">
        <f>ASURB.MX!H439</f>
        <v>1.2014986194550253E-2</v>
      </c>
      <c r="D449">
        <f>'Ejercicio 2'!D452</f>
        <v>1.5062866815476457E-4</v>
      </c>
      <c r="E449">
        <f>'Ejercicio 2'!G452</f>
        <v>1.3645732005240768E-4</v>
      </c>
      <c r="F449">
        <f>'Ejercicio 3'!D451</f>
        <v>1.8323815574963911E-4</v>
      </c>
      <c r="G449">
        <f>'Ejercicio 3'!R451</f>
        <v>1.8036439032852162E-4</v>
      </c>
      <c r="H449">
        <f>'Ejercicio 3'!AF451</f>
        <v>1.809026829636732E-4</v>
      </c>
    </row>
    <row r="450" spans="2:8" x14ac:dyDescent="0.25">
      <c r="B450" s="1">
        <v>42642</v>
      </c>
      <c r="C450">
        <f>ASURB.MX!H440</f>
        <v>-1.6016687751770398E-2</v>
      </c>
      <c r="D450">
        <f>'Ejercicio 2'!D453</f>
        <v>1.4879578218680192E-4</v>
      </c>
      <c r="E450">
        <f>'Ejercicio 2'!G453</f>
        <v>1.42044912152787E-4</v>
      </c>
      <c r="F450">
        <f>'Ejercicio 3'!D452</f>
        <v>1.8839456566560085E-4</v>
      </c>
      <c r="G450">
        <f>'Ejercicio 3'!R452</f>
        <v>1.8862912633163889E-4</v>
      </c>
      <c r="H450">
        <f>'Ejercicio 3'!AF452</f>
        <v>1.8483887539155961E-4</v>
      </c>
    </row>
    <row r="451" spans="2:8" x14ac:dyDescent="0.25">
      <c r="B451" s="1">
        <v>42643</v>
      </c>
      <c r="C451">
        <f>ASURB.MX!H441</f>
        <v>8.6912842264781458E-3</v>
      </c>
      <c r="D451">
        <f>'Ejercicio 2'!D454</f>
        <v>1.4130981063878296E-4</v>
      </c>
      <c r="E451">
        <f>'Ejercicio 2'!G454</f>
        <v>1.3895013758742007E-4</v>
      </c>
      <c r="F451">
        <f>'Ejercicio 3'!D453</f>
        <v>2.0540120722883286E-4</v>
      </c>
      <c r="G451">
        <f>'Ejercicio 3'!R453</f>
        <v>2.0249687239705518E-4</v>
      </c>
      <c r="H451">
        <f>'Ejercicio 3'!AF453</f>
        <v>1.9927293387821278E-4</v>
      </c>
    </row>
    <row r="452" spans="2:8" x14ac:dyDescent="0.25">
      <c r="B452" s="1">
        <v>42646</v>
      </c>
      <c r="C452">
        <f>ASURB.MX!H442</f>
        <v>-8.9041794033983372E-3</v>
      </c>
      <c r="D452">
        <f>'Ejercicio 2'!D455</f>
        <v>1.3691005209572779E-4</v>
      </c>
      <c r="E452">
        <f>'Ejercicio 2'!G455</f>
        <v>1.3617368717272778E-4</v>
      </c>
      <c r="F452">
        <f>'Ejercicio 3'!D454</f>
        <v>1.9475487274082614E-4</v>
      </c>
      <c r="G452">
        <f>'Ejercicio 3'!R454</f>
        <v>1.8264740640991196E-4</v>
      </c>
      <c r="H452">
        <f>'Ejercicio 3'!AF454</f>
        <v>1.911148233081365E-4</v>
      </c>
    </row>
    <row r="453" spans="2:8" x14ac:dyDescent="0.25">
      <c r="B453" s="1">
        <v>42647</v>
      </c>
      <c r="C453">
        <f>ASURB.MX!H443</f>
        <v>3.8537829856716721E-2</v>
      </c>
      <c r="D453">
        <f>'Ejercicio 2'!D456</f>
        <v>1.3699786195922806E-4</v>
      </c>
      <c r="E453">
        <f>'Ejercicio 2'!G456</f>
        <v>1.9894683743076967E-4</v>
      </c>
      <c r="F453">
        <f>'Ejercicio 3'!D455</f>
        <v>1.8814895701891265E-4</v>
      </c>
      <c r="G453">
        <f>'Ejercicio 3'!R455</f>
        <v>1.8900578622548189E-4</v>
      </c>
      <c r="H453">
        <f>'Ejercicio 3'!AF455</f>
        <v>1.8556206453785006E-4</v>
      </c>
    </row>
    <row r="454" spans="2:8" x14ac:dyDescent="0.25">
      <c r="B454" s="1">
        <v>42648</v>
      </c>
      <c r="C454">
        <f>ASURB.MX!H444</f>
        <v>5.7209241527927607E-3</v>
      </c>
      <c r="D454">
        <f>'Ejercicio 2'!D457</f>
        <v>1.9056536869834932E-4</v>
      </c>
      <c r="E454">
        <f>'Ejercicio 2'!G457</f>
        <v>1.9121215148295534E-4</v>
      </c>
      <c r="F454">
        <f>'Ejercicio 3'!D456</f>
        <v>3.5405908421178457E-4</v>
      </c>
      <c r="G454">
        <f>'Ejercicio 3'!R456</f>
        <v>3.7728085589414616E-4</v>
      </c>
      <c r="H454">
        <f>'Ejercicio 3'!AF456</f>
        <v>3.2650776866890465E-4</v>
      </c>
    </row>
    <row r="455" spans="2:8" x14ac:dyDescent="0.25">
      <c r="B455" s="1">
        <v>42649</v>
      </c>
      <c r="C455">
        <f>ASURB.MX!H445</f>
        <v>-3.4354316622191364E-3</v>
      </c>
      <c r="D455">
        <f>'Ejercicio 2'!D458</f>
        <v>1.747976880759606E-4</v>
      </c>
      <c r="E455">
        <f>'Ejercicio 2'!G458</f>
        <v>1.8286359214713459E-4</v>
      </c>
      <c r="F455">
        <f>'Ejercicio 3'!D457</f>
        <v>2.8814553675675348E-4</v>
      </c>
      <c r="G455">
        <f>'Ejercicio 3'!R457</f>
        <v>1.9201992940234234E-4</v>
      </c>
      <c r="H455">
        <f>'Ejercicio 3'!AF457</f>
        <v>2.7932650046926855E-4</v>
      </c>
    </row>
    <row r="456" spans="2:8" x14ac:dyDescent="0.25">
      <c r="B456" s="1">
        <v>42650</v>
      </c>
      <c r="C456">
        <f>ASURB.MX!H446</f>
        <v>-5.6378831019017906E-3</v>
      </c>
      <c r="D456">
        <f>'Ejercicio 2'!D459</f>
        <v>1.730990009626863E-4</v>
      </c>
      <c r="E456">
        <f>'Ejercicio 2'!G459</f>
        <v>1.7583342210822351E-4</v>
      </c>
      <c r="F456">
        <f>'Ejercicio 3'!D458</f>
        <v>2.419030037992024E-4</v>
      </c>
      <c r="G456">
        <f>'Ejercicio 3'!R458</f>
        <v>2.7553769014669903E-4</v>
      </c>
      <c r="H456">
        <f>'Ejercicio 3'!AF458</f>
        <v>2.4282049349286656E-4</v>
      </c>
    </row>
    <row r="457" spans="2:8" x14ac:dyDescent="0.25">
      <c r="B457" s="1">
        <v>42653</v>
      </c>
      <c r="C457">
        <f>ASURB.MX!H447</f>
        <v>7.1019768292671344E-3</v>
      </c>
      <c r="D457">
        <f>'Ejercicio 2'!D460</f>
        <v>1.7399340699034434E-4</v>
      </c>
      <c r="E457">
        <f>'Ejercicio 2'!G460</f>
        <v>1.6999834755490996E-4</v>
      </c>
      <c r="F457">
        <f>'Ejercicio 3'!D459</f>
        <v>2.1365981552912825E-4</v>
      </c>
      <c r="G457">
        <f>'Ejercicio 3'!R459</f>
        <v>1.8467373396843751E-4</v>
      </c>
      <c r="H457">
        <f>'Ejercicio 3'!AF459</f>
        <v>2.183051195366015E-4</v>
      </c>
    </row>
    <row r="458" spans="2:8" x14ac:dyDescent="0.25">
      <c r="B458" s="1">
        <v>42654</v>
      </c>
      <c r="C458">
        <f>ASURB.MX!H448</f>
        <v>-5.0823412554629839E-3</v>
      </c>
      <c r="D458">
        <f>'Ejercicio 2'!D461</f>
        <v>1.6331417054145475E-4</v>
      </c>
      <c r="E458">
        <f>'Ejercicio 2'!G461</f>
        <v>1.6328971002745984E-4</v>
      </c>
      <c r="F458">
        <f>'Ejercicio 3'!D460</f>
        <v>1.9719087339722051E-4</v>
      </c>
      <c r="G458">
        <f>'Ejercicio 3'!R460</f>
        <v>2.2491100067919092E-4</v>
      </c>
      <c r="H458">
        <f>'Ejercicio 3'!AF460</f>
        <v>2.0238160817518243E-4</v>
      </c>
    </row>
    <row r="459" spans="2:8" x14ac:dyDescent="0.25">
      <c r="B459" s="1">
        <v>42655</v>
      </c>
      <c r="C459">
        <f>ASURB.MX!H449</f>
        <v>-1.1633323642061624E-3</v>
      </c>
      <c r="D459">
        <f>'Ejercicio 2'!D462</f>
        <v>1.6374820087155251E-4</v>
      </c>
      <c r="E459">
        <f>'Ejercicio 2'!G462</f>
        <v>1.557542567579468E-4</v>
      </c>
      <c r="F459">
        <f>'Ejercicio 3'!D461</f>
        <v>1.8328951624646124E-4</v>
      </c>
      <c r="G459">
        <f>'Ejercicio 3'!R461</f>
        <v>1.754230551918568E-4</v>
      </c>
      <c r="H459">
        <f>'Ejercicio 3'!AF461</f>
        <v>1.8825153046940016E-4</v>
      </c>
    </row>
    <row r="460" spans="2:8" x14ac:dyDescent="0.25">
      <c r="B460" s="1">
        <v>42656</v>
      </c>
      <c r="C460">
        <f>ASURB.MX!H450</f>
        <v>-1.7719217421124013E-2</v>
      </c>
      <c r="D460">
        <f>'Ejercicio 2'!D463</f>
        <v>1.6066497245717585E-4</v>
      </c>
      <c r="E460">
        <f>'Ejercicio 2'!G463</f>
        <v>1.6311660762675248E-4</v>
      </c>
      <c r="F460">
        <f>'Ejercicio 3'!D462</f>
        <v>1.7110661389135089E-4</v>
      </c>
      <c r="G460">
        <f>'Ejercicio 3'!R462</f>
        <v>1.8958582253330913E-4</v>
      </c>
      <c r="H460">
        <f>'Ejercicio 3'!AF462</f>
        <v>1.7544058076103785E-4</v>
      </c>
    </row>
    <row r="461" spans="2:8" x14ac:dyDescent="0.25">
      <c r="B461" s="1">
        <v>42657</v>
      </c>
      <c r="C461">
        <f>ASURB.MX!H451</f>
        <v>1.8403733147482979E-2</v>
      </c>
      <c r="D461">
        <f>'Ejercicio 2'!D464</f>
        <v>1.6622450969181835E-4</v>
      </c>
      <c r="E461">
        <f>'Ejercicio 2'!G464</f>
        <v>1.7128698236483869E-4</v>
      </c>
      <c r="F461">
        <f>'Ejercicio 3'!D463</f>
        <v>2.0089456585992464E-4</v>
      </c>
      <c r="G461">
        <f>'Ejercicio 3'!R463</f>
        <v>2.079985968365919E-4</v>
      </c>
      <c r="H461">
        <f>'Ejercicio 3'!AF463</f>
        <v>1.9835440307720733E-4</v>
      </c>
    </row>
    <row r="462" spans="2:8" x14ac:dyDescent="0.25">
      <c r="B462" s="1">
        <v>42660</v>
      </c>
      <c r="C462">
        <f>ASURB.MX!H452</f>
        <v>-1.6436042474489878E-3</v>
      </c>
      <c r="D462">
        <f>'Ejercicio 2'!D465</f>
        <v>1.6431130540356482E-4</v>
      </c>
      <c r="E462">
        <f>'Ejercicio 2'!G465</f>
        <v>1.6344212001778965E-4</v>
      </c>
      <c r="F462">
        <f>'Ejercicio 3'!D464</f>
        <v>2.236422454646469E-4</v>
      </c>
      <c r="G462">
        <f>'Ejercicio 3'!R464</f>
        <v>2.2081090551418961E-4</v>
      </c>
      <c r="H462">
        <f>'Ejercicio 3'!AF464</f>
        <v>2.1758566428725439E-4</v>
      </c>
    </row>
    <row r="463" spans="2:8" x14ac:dyDescent="0.25">
      <c r="B463" s="1">
        <v>42661</v>
      </c>
      <c r="C463">
        <f>ASURB.MX!H453</f>
        <v>2.5076242899563627E-2</v>
      </c>
      <c r="D463">
        <f>'Ejercicio 2'!D466</f>
        <v>1.6439041645382367E-4</v>
      </c>
      <c r="E463">
        <f>'Ejercicio 2'!G466</f>
        <v>1.8509765006567689E-4</v>
      </c>
      <c r="F463">
        <f>'Ejercicio 3'!D465</f>
        <v>1.9802807706213285E-4</v>
      </c>
      <c r="G463">
        <f>'Ejercicio 3'!R465</f>
        <v>1.8451049240000389E-4</v>
      </c>
      <c r="H463">
        <f>'Ejercicio 3'!AF465</f>
        <v>1.9693477725510537E-4</v>
      </c>
    </row>
    <row r="464" spans="2:8" x14ac:dyDescent="0.25">
      <c r="B464" s="1">
        <v>42662</v>
      </c>
      <c r="C464">
        <f>ASURB.MX!H454</f>
        <v>-2.9453115921957459E-3</v>
      </c>
      <c r="D464">
        <f>'Ejercicio 2'!D467</f>
        <v>1.854837826421803E-4</v>
      </c>
      <c r="E464">
        <f>'Ejercicio 2'!G467</f>
        <v>1.7688809402128372E-4</v>
      </c>
      <c r="F464">
        <f>'Ejercicio 3'!D466</f>
        <v>2.568830017076173E-4</v>
      </c>
      <c r="G464">
        <f>'Ejercicio 3'!R466</f>
        <v>2.7675302344804784E-4</v>
      </c>
      <c r="H464">
        <f>'Ejercicio 3'!AF466</f>
        <v>2.4647225268856047E-4</v>
      </c>
    </row>
    <row r="465" spans="2:8" x14ac:dyDescent="0.25">
      <c r="B465" s="1">
        <v>42663</v>
      </c>
      <c r="C465">
        <f>ASURB.MX!H455</f>
        <v>1.1298902415720399E-2</v>
      </c>
      <c r="D465">
        <f>'Ejercicio 2'!D468</f>
        <v>1.8540179350764736E-4</v>
      </c>
      <c r="E465">
        <f>'Ejercicio 2'!G468</f>
        <v>1.7459758414824464E-4</v>
      </c>
      <c r="F465">
        <f>'Ejercicio 3'!D467</f>
        <v>2.20793796495872E-4</v>
      </c>
      <c r="G465">
        <f>'Ejercicio 3'!R467</f>
        <v>1.7742364014499291E-4</v>
      </c>
      <c r="H465">
        <f>'Ejercicio 3'!AF467</f>
        <v>2.1858017150648969E-4</v>
      </c>
    </row>
    <row r="466" spans="2:8" x14ac:dyDescent="0.25">
      <c r="B466" s="1">
        <v>42664</v>
      </c>
      <c r="C466">
        <f>ASURB.MX!H456</f>
        <v>-1.3931285662009607E-3</v>
      </c>
      <c r="D466">
        <f>'Ejercicio 2'!D469</f>
        <v>1.8521500382286091E-4</v>
      </c>
      <c r="E466">
        <f>'Ejercicio 2'!G469</f>
        <v>1.6656327356245836E-4</v>
      </c>
      <c r="F466">
        <f>'Ejercicio 3'!D468</f>
        <v>2.112757842804594E-4</v>
      </c>
      <c r="G466">
        <f>'Ejercicio 3'!R468</f>
        <v>2.3584825849618998E-4</v>
      </c>
      <c r="H466">
        <f>'Ejercicio 3'!AF468</f>
        <v>2.1054626179993762E-4</v>
      </c>
    </row>
    <row r="467" spans="2:8" x14ac:dyDescent="0.25">
      <c r="B467" s="1">
        <v>42667</v>
      </c>
      <c r="C467">
        <f>ASURB.MX!H457</f>
        <v>3.313382455473969E-3</v>
      </c>
      <c r="D467">
        <f>'Ejercicio 2'!D470</f>
        <v>1.8543774856099004E-4</v>
      </c>
      <c r="E467">
        <f>'Ejercicio 2'!G470</f>
        <v>1.5932338186028718E-4</v>
      </c>
      <c r="F467">
        <f>'Ejercicio 3'!D469</f>
        <v>1.8973565876900916E-4</v>
      </c>
      <c r="G467">
        <f>'Ejercicio 3'!R469</f>
        <v>1.6905051919361192E-4</v>
      </c>
      <c r="H467">
        <f>'Ejercicio 3'!AF469</f>
        <v>1.9173166839963409E-4</v>
      </c>
    </row>
    <row r="468" spans="2:8" x14ac:dyDescent="0.25">
      <c r="B468" s="1">
        <v>42668</v>
      </c>
      <c r="C468">
        <f>ASURB.MX!H458</f>
        <v>-2.981433919276571E-3</v>
      </c>
      <c r="D468">
        <f>'Ejercicio 2'!D471</f>
        <v>1.6055304799338533E-4</v>
      </c>
      <c r="E468">
        <f>'Ejercicio 2'!G471</f>
        <v>1.52323152943243E-4</v>
      </c>
      <c r="F468">
        <f>'Ejercicio 3'!D470</f>
        <v>1.7654696589946954E-4</v>
      </c>
      <c r="G468">
        <f>'Ejercicio 3'!R470</f>
        <v>1.9635053470070974E-4</v>
      </c>
      <c r="H468">
        <f>'Ejercicio 3'!AF470</f>
        <v>1.7896675232405729E-4</v>
      </c>
    </row>
    <row r="469" spans="2:8" x14ac:dyDescent="0.25">
      <c r="B469" s="1">
        <v>42669</v>
      </c>
      <c r="C469">
        <f>ASURB.MX!H459</f>
        <v>-1.5938292394311662E-3</v>
      </c>
      <c r="D469">
        <f>'Ejercicio 2'!D472</f>
        <v>1.4519510002941266E-4</v>
      </c>
      <c r="E469">
        <f>'Ejercicio 2'!G472</f>
        <v>1.4535324391687124E-4</v>
      </c>
      <c r="F469">
        <f>'Ejercicio 3'!D471</f>
        <v>1.6754835062845246E-4</v>
      </c>
      <c r="G469">
        <f>'Ejercicio 3'!R471</f>
        <v>1.6203112982570927E-4</v>
      </c>
      <c r="H469">
        <f>'Ejercicio 3'!AF471</f>
        <v>1.694584335044166E-4</v>
      </c>
    </row>
    <row r="470" spans="2:8" x14ac:dyDescent="0.25">
      <c r="B470" s="1">
        <v>42670</v>
      </c>
      <c r="C470">
        <f>ASURB.MX!H460</f>
        <v>5.9305845736983866E-3</v>
      </c>
      <c r="D470">
        <f>'Ejercicio 2'!D473</f>
        <v>1.4552759531105678E-4</v>
      </c>
      <c r="E470">
        <f>'Ejercicio 2'!G473</f>
        <v>1.4022612589322038E-4</v>
      </c>
      <c r="F470">
        <f>'Ejercicio 3'!D472</f>
        <v>1.608123108086222E-4</v>
      </c>
      <c r="G470">
        <f>'Ejercicio 3'!R472</f>
        <v>1.7302423098677677E-4</v>
      </c>
      <c r="H470">
        <f>'Ejercicio 3'!AF472</f>
        <v>1.6188166821017161E-4</v>
      </c>
    </row>
    <row r="471" spans="2:8" x14ac:dyDescent="0.25">
      <c r="B471" s="1">
        <v>42671</v>
      </c>
      <c r="C471">
        <f>ASURB.MX!H461</f>
        <v>6.2751494640729479E-4</v>
      </c>
      <c r="D471">
        <f>'Ejercicio 2'!D474</f>
        <v>1.4353501989725222E-4</v>
      </c>
      <c r="E471">
        <f>'Ejercicio 2'!G474</f>
        <v>1.3371924816259792E-4</v>
      </c>
      <c r="F471">
        <f>'Ejercicio 3'!D473</f>
        <v>1.6029816973658033E-4</v>
      </c>
      <c r="G471">
        <f>'Ejercicio 3'!R473</f>
        <v>1.5988741392986214E-4</v>
      </c>
      <c r="H471">
        <f>'Ejercicio 3'!AF473</f>
        <v>1.5973108807957329E-4</v>
      </c>
    </row>
    <row r="472" spans="2:8" x14ac:dyDescent="0.25">
      <c r="B472" s="1">
        <v>42674</v>
      </c>
      <c r="C472">
        <f>ASURB.MX!H462</f>
        <v>-7.5555511785878283E-3</v>
      </c>
      <c r="D472">
        <f>'Ejercicio 2'!D475</f>
        <v>1.4338997047208673E-4</v>
      </c>
      <c r="E472">
        <f>'Ejercicio 2'!G475</f>
        <v>1.3015325737558819E-4</v>
      </c>
      <c r="F472">
        <f>'Ejercicio 3'!D474</f>
        <v>1.5574466406146858E-4</v>
      </c>
      <c r="G472">
        <f>'Ejercicio 3'!R474</f>
        <v>1.5982318730444473E-4</v>
      </c>
      <c r="H472">
        <f>'Ejercicio 3'!AF474</f>
        <v>1.5457881795627389E-4</v>
      </c>
    </row>
    <row r="473" spans="2:8" x14ac:dyDescent="0.25">
      <c r="B473" s="1">
        <v>42675</v>
      </c>
      <c r="C473">
        <f>ASURB.MX!H463</f>
        <v>-6.9092451129695847E-3</v>
      </c>
      <c r="D473">
        <f>'Ejercicio 2'!D476</f>
        <v>1.4611441629040737E-4</v>
      </c>
      <c r="E473">
        <f>'Ejercicio 2'!G476</f>
        <v>1.2631817801400419E-4</v>
      </c>
      <c r="F473">
        <f>'Ejercicio 3'!D475</f>
        <v>1.5959222681463832E-4</v>
      </c>
      <c r="G473">
        <f>'Ejercicio 3'!R475</f>
        <v>1.6066500520909069E-4</v>
      </c>
      <c r="H473">
        <f>'Ejercicio 3'!AF475</f>
        <v>1.5667467318825437E-4</v>
      </c>
    </row>
    <row r="474" spans="2:8" x14ac:dyDescent="0.25">
      <c r="B474" s="1">
        <v>42677</v>
      </c>
      <c r="C474">
        <f>ASURB.MX!H464</f>
        <v>-2.3245020398925904E-2</v>
      </c>
      <c r="D474">
        <f>'Ejercicio 2'!D477</f>
        <v>1.4790675802701188E-4</v>
      </c>
      <c r="E474">
        <f>'Ejercicio 2'!G477</f>
        <v>1.4558360994793661E-4</v>
      </c>
      <c r="F474">
        <f>'Ejercicio 3'!D476</f>
        <v>1.6101119031533865E-4</v>
      </c>
      <c r="G474">
        <f>'Ejercicio 3'!R476</f>
        <v>1.5938305470277942E-4</v>
      </c>
      <c r="H474">
        <f>'Ejercicio 3'!AF476</f>
        <v>1.5723632202583349E-4</v>
      </c>
    </row>
    <row r="475" spans="2:8" x14ac:dyDescent="0.25">
      <c r="B475" s="1">
        <v>42678</v>
      </c>
      <c r="C475">
        <f>ASURB.MX!H465</f>
        <v>-1.1065550602859252E-2</v>
      </c>
      <c r="D475">
        <f>'Ejercicio 2'!D478</f>
        <v>1.676524530578067E-4</v>
      </c>
      <c r="E475">
        <f>'Ejercicio 2'!G478</f>
        <v>1.4450695687590263E-4</v>
      </c>
      <c r="F475">
        <f>'Ejercicio 3'!D477</f>
        <v>2.2161865269323478E-4</v>
      </c>
      <c r="G475">
        <f>'Ejercicio 3'!R477</f>
        <v>2.2929422697571901E-4</v>
      </c>
      <c r="H475">
        <f>'Ejercicio 3'!AF477</f>
        <v>2.0844624364050994E-4</v>
      </c>
    </row>
    <row r="476" spans="2:8" x14ac:dyDescent="0.25">
      <c r="B476" s="1">
        <v>42681</v>
      </c>
      <c r="C476">
        <f>ASURB.MX!H466</f>
        <v>5.69947048642813E-2</v>
      </c>
      <c r="D476">
        <f>'Ejercicio 2'!D479</f>
        <v>1.630048818012831E-4</v>
      </c>
      <c r="E476">
        <f>'Ejercicio 2'!G479</f>
        <v>2.8894155197838999E-4</v>
      </c>
      <c r="F476">
        <f>'Ejercicio 3'!D478</f>
        <v>2.1119061424842907E-4</v>
      </c>
      <c r="G476">
        <f>'Ejercicio 3'!R478</f>
        <v>1.756669153929736E-4</v>
      </c>
      <c r="H476">
        <f>'Ejercicio 3'!AF478</f>
        <v>2.0263057825810237E-4</v>
      </c>
    </row>
    <row r="477" spans="2:8" x14ac:dyDescent="0.25">
      <c r="B477" s="1">
        <v>42682</v>
      </c>
      <c r="C477">
        <f>ASURB.MX!H467</f>
        <v>-5.5159937496180502E-3</v>
      </c>
      <c r="D477">
        <f>'Ejercicio 2'!D480</f>
        <v>2.6175683639658083E-4</v>
      </c>
      <c r="E477">
        <f>'Ejercicio 2'!G480</f>
        <v>2.769119475238116E-4</v>
      </c>
      <c r="F477">
        <f>'Ejercicio 3'!D479</f>
        <v>5.8291384958759614E-4</v>
      </c>
      <c r="G477">
        <f>'Ejercicio 3'!R479</f>
        <v>6.5054295853264046E-4</v>
      </c>
      <c r="H477">
        <f>'Ejercicio 3'!AF479</f>
        <v>5.2077534585876872E-4</v>
      </c>
    </row>
    <row r="478" spans="2:8" x14ac:dyDescent="0.25">
      <c r="B478" s="1">
        <v>42683</v>
      </c>
      <c r="C478">
        <f>ASURB.MX!H468</f>
        <v>2.1378633873894381E-3</v>
      </c>
      <c r="D478">
        <f>'Ejercicio 2'!D481</f>
        <v>2.6143162923736193E-4</v>
      </c>
      <c r="E478">
        <f>'Ejercicio 2'!G481</f>
        <v>2.6423896627186967E-4</v>
      </c>
      <c r="F478">
        <f>'Ejercicio 3'!D480</f>
        <v>4.3962177491889371E-4</v>
      </c>
      <c r="G478">
        <f>'Ejercicio 3'!R480</f>
        <v>2.0821004499771997E-4</v>
      </c>
      <c r="H478">
        <f>'Ejercicio 3'!AF480</f>
        <v>4.2051527143314787E-4</v>
      </c>
    </row>
    <row r="479" spans="2:8" x14ac:dyDescent="0.25">
      <c r="B479" s="1">
        <v>42684</v>
      </c>
      <c r="C479">
        <f>ASURB.MX!H469</f>
        <v>-3.6297132843620468E-2</v>
      </c>
      <c r="D479">
        <f>'Ejercicio 2'!D482</f>
        <v>2.6029024946213274E-4</v>
      </c>
      <c r="E479">
        <f>'Ejercicio 2'!G482</f>
        <v>3.1324996150320587E-4</v>
      </c>
      <c r="F479">
        <f>'Ejercicio 3'!D481</f>
        <v>3.4147197830483448E-4</v>
      </c>
      <c r="G479">
        <f>'Ejercicio 3'!R481</f>
        <v>4.2483576682253199E-4</v>
      </c>
      <c r="H479">
        <f>'Ejercicio 3'!AF481</f>
        <v>3.4485971974879511E-4</v>
      </c>
    </row>
    <row r="480" spans="2:8" x14ac:dyDescent="0.25">
      <c r="B480" s="1">
        <v>42685</v>
      </c>
      <c r="C480">
        <f>ASURB.MX!H470</f>
        <v>-4.20250374282213E-2</v>
      </c>
      <c r="D480">
        <f>'Ejercicio 2'!D483</f>
        <v>3.0617213881416585E-4</v>
      </c>
      <c r="E480">
        <f>'Ejercicio 2'!G483</f>
        <v>3.8085622026948478E-4</v>
      </c>
      <c r="F480">
        <f>'Ejercicio 3'!D482</f>
        <v>4.3541769428612637E-4</v>
      </c>
      <c r="G480">
        <f>'Ejercicio 3'!R482</f>
        <v>3.8805685439883484E-4</v>
      </c>
      <c r="H480">
        <f>'Ejercicio 3'!AF482</f>
        <v>4.2518296098271319E-4</v>
      </c>
    </row>
    <row r="481" spans="2:8" x14ac:dyDescent="0.25">
      <c r="B481" s="1">
        <v>42688</v>
      </c>
      <c r="C481">
        <f>ASURB.MX!H471</f>
        <v>5.4416803462925621E-2</v>
      </c>
      <c r="D481">
        <f>'Ejercicio 2'!D484</f>
        <v>3.5892734209959593E-4</v>
      </c>
      <c r="E481">
        <f>'Ejercicio 2'!G484</f>
        <v>5.0092790995060615E-4</v>
      </c>
      <c r="F481">
        <f>'Ejercicio 3'!D483</f>
        <v>5.5205414343682411E-4</v>
      </c>
      <c r="G481">
        <f>'Ejercicio 3'!R483</f>
        <v>5.6625709510945614E-4</v>
      </c>
      <c r="H481">
        <f>'Ejercicio 3'!AF483</f>
        <v>5.2992434065737815E-4</v>
      </c>
    </row>
    <row r="482" spans="2:8" x14ac:dyDescent="0.25">
      <c r="B482" s="1">
        <v>42689</v>
      </c>
      <c r="C482">
        <f>ASURB.MX!H472</f>
        <v>1.3369669528716443E-2</v>
      </c>
      <c r="D482">
        <f>'Ejercicio 2'!D485</f>
        <v>4.5616364012595429E-4</v>
      </c>
      <c r="E482">
        <f>'Ejercicio 2'!G485</f>
        <v>4.8593577933055875E-4</v>
      </c>
      <c r="F482">
        <f>'Ejercicio 3'!D484</f>
        <v>7.7415406042743865E-4</v>
      </c>
      <c r="G482">
        <f>'Ejercicio 3'!R484</f>
        <v>7.3049495980431485E-4</v>
      </c>
      <c r="H482">
        <f>'Ejercicio 3'!AF484</f>
        <v>7.2942460807328443E-4</v>
      </c>
    </row>
    <row r="483" spans="2:8" x14ac:dyDescent="0.25">
      <c r="B483" s="1">
        <v>42690</v>
      </c>
      <c r="C483">
        <f>ASURB.MX!H473</f>
        <v>-4.9817094723657903E-4</v>
      </c>
      <c r="D483">
        <f>'Ejercicio 2'!D486</f>
        <v>4.5674727582472214E-4</v>
      </c>
      <c r="E483">
        <f>'Ejercicio 2'!G486</f>
        <v>4.633350732618058E-4</v>
      </c>
      <c r="F483">
        <f>'Ejercicio 3'!D485</f>
        <v>5.8440031447443293E-4</v>
      </c>
      <c r="G483">
        <f>'Ejercicio 3'!R485</f>
        <v>4.489613145282324E-4</v>
      </c>
      <c r="H483">
        <f>'Ejercicio 3'!AF485</f>
        <v>5.8770775834482967E-4</v>
      </c>
    </row>
    <row r="484" spans="2:8" x14ac:dyDescent="0.25">
      <c r="B484" s="1">
        <v>42691</v>
      </c>
      <c r="C484">
        <f>ASURB.MX!H474</f>
        <v>9.2580750876097573E-3</v>
      </c>
      <c r="D484">
        <f>'Ejercicio 2'!D487</f>
        <v>4.097791779452772E-4</v>
      </c>
      <c r="E484">
        <f>'Ejercicio 2'!G487</f>
        <v>4.4576297747993596E-4</v>
      </c>
      <c r="F484">
        <f>'Ejercicio 3'!D486</f>
        <v>4.3695207629997247E-4</v>
      </c>
      <c r="G484">
        <f>'Ejercicio 3'!R486</f>
        <v>4.8874851403881369E-4</v>
      </c>
      <c r="H484">
        <f>'Ejercicio 3'!AF486</f>
        <v>4.6612962947852971E-4</v>
      </c>
    </row>
    <row r="485" spans="2:8" x14ac:dyDescent="0.25">
      <c r="B485" s="1">
        <v>42692</v>
      </c>
      <c r="C485">
        <f>ASURB.MX!H475</f>
        <v>1.0574608372858663E-2</v>
      </c>
      <c r="D485">
        <f>'Ejercicio 2'!D488</f>
        <v>4.113666783306631E-4</v>
      </c>
      <c r="E485">
        <f>'Ejercicio 2'!G488</f>
        <v>4.3022357712629351E-4</v>
      </c>
      <c r="F485">
        <f>'Ejercicio 3'!D487</f>
        <v>3.4953013966449695E-4</v>
      </c>
      <c r="G485">
        <f>'Ejercicio 3'!R487</f>
        <v>3.5086305257035755E-4</v>
      </c>
      <c r="H485">
        <f>'Ejercicio 3'!AF487</f>
        <v>3.8643495078072971E-4</v>
      </c>
    </row>
    <row r="486" spans="2:8" x14ac:dyDescent="0.25">
      <c r="B486" s="1">
        <v>42696</v>
      </c>
      <c r="C486">
        <f>ASURB.MX!H476</f>
        <v>1.2813523628676621E-2</v>
      </c>
      <c r="D486">
        <f>'Ejercicio 2'!D489</f>
        <v>4.1358446421160171E-4</v>
      </c>
      <c r="E486">
        <f>'Ejercicio 2'!G489</f>
        <v>4.1784395644553984E-4</v>
      </c>
      <c r="F486">
        <f>'Ejercicio 3'!D488</f>
        <v>2.9472273528830645E-4</v>
      </c>
      <c r="G486">
        <f>'Ejercicio 3'!R488</f>
        <v>3.6423056380105153E-4</v>
      </c>
      <c r="H486">
        <f>'Ejercicio 3'!AF488</f>
        <v>3.3111020479616594E-4</v>
      </c>
    </row>
    <row r="487" spans="2:8" x14ac:dyDescent="0.25">
      <c r="B487" s="1">
        <v>42697</v>
      </c>
      <c r="C487">
        <f>ASURB.MX!H477</f>
        <v>-2.0275469939782542E-3</v>
      </c>
      <c r="D487">
        <f>'Ejercicio 2'!D490</f>
        <v>4.1584005861330985E-4</v>
      </c>
      <c r="E487">
        <f>'Ejercicio 2'!G490</f>
        <v>3.9859154389751763E-4</v>
      </c>
      <c r="F487">
        <f>'Ejercicio 3'!D489</f>
        <v>2.647222883652142E-4</v>
      </c>
      <c r="G487">
        <f>'Ejercicio 3'!R489</f>
        <v>2.9765022496628063E-4</v>
      </c>
      <c r="H487">
        <f>'Ejercicio 3'!AF489</f>
        <v>2.96234236263608E-4</v>
      </c>
    </row>
    <row r="488" spans="2:8" x14ac:dyDescent="0.25">
      <c r="B488" s="1">
        <v>42698</v>
      </c>
      <c r="C488">
        <f>ASURB.MX!H478</f>
        <v>-4.6175722858688099E-3</v>
      </c>
      <c r="D488">
        <f>'Ejercicio 2'!D491</f>
        <v>4.1548332457478032E-4</v>
      </c>
      <c r="E488">
        <f>'Ejercicio 2'!G491</f>
        <v>3.8103589995340347E-4</v>
      </c>
      <c r="F488">
        <f>'Ejercicio 3'!D490</f>
        <v>2.2543926647886525E-4</v>
      </c>
      <c r="G488">
        <f>'Ejercicio 3'!R490</f>
        <v>2.7653379758452022E-4</v>
      </c>
      <c r="H488">
        <f>'Ejercicio 3'!AF490</f>
        <v>2.5433608185721575E-4</v>
      </c>
    </row>
    <row r="489" spans="2:8" x14ac:dyDescent="0.25">
      <c r="B489" s="1">
        <v>42699</v>
      </c>
      <c r="C489">
        <f>ASURB.MX!H479</f>
        <v>-5.0618970925696595E-3</v>
      </c>
      <c r="D489">
        <f>'Ejercicio 2'!D492</f>
        <v>4.1526933292287943E-4</v>
      </c>
      <c r="E489">
        <f>'Ejercicio 2'!G492</f>
        <v>3.6449731244872393E-4</v>
      </c>
      <c r="F489">
        <f>'Ejercicio 3'!D491</f>
        <v>2.014751511986103E-4</v>
      </c>
      <c r="G489">
        <f>'Ejercicio 3'!R491</f>
        <v>2.4084442798756684E-4</v>
      </c>
      <c r="H489">
        <f>'Ejercicio 3'!AF491</f>
        <v>2.2560931135711027E-4</v>
      </c>
    </row>
    <row r="490" spans="2:8" x14ac:dyDescent="0.25">
      <c r="B490" s="1">
        <v>42702</v>
      </c>
      <c r="C490">
        <f>ASURB.MX!H480</f>
        <v>7.9060168944875015E-3</v>
      </c>
      <c r="D490">
        <f>'Ejercicio 2'!D493</f>
        <v>4.1658183259124824E-4</v>
      </c>
      <c r="E490">
        <f>'Ejercicio 2'!G493</f>
        <v>3.5044458166676477E-4</v>
      </c>
      <c r="F490">
        <f>'Ejercicio 3'!D492</f>
        <v>1.8610532965316278E-4</v>
      </c>
      <c r="G490">
        <f>'Ejercicio 3'!R492</f>
        <v>2.2683837744326939E-4</v>
      </c>
      <c r="H490">
        <f>'Ejercicio 3'!AF492</f>
        <v>2.051398457354966E-4</v>
      </c>
    </row>
    <row r="491" spans="2:8" x14ac:dyDescent="0.25">
      <c r="B491" s="1">
        <v>42703</v>
      </c>
      <c r="C491">
        <f>ASURB.MX!H481</f>
        <v>-2.3313158261442344E-2</v>
      </c>
      <c r="D491">
        <f>'Ejercicio 2'!D494</f>
        <v>4.0414440478580524E-4</v>
      </c>
      <c r="E491">
        <f>'Ejercicio 2'!G494</f>
        <v>3.5942826663095962E-4</v>
      </c>
      <c r="F491">
        <f>'Ejercicio 3'!D493</f>
        <v>1.8038095188917442E-4</v>
      </c>
      <c r="G491">
        <f>'Ejercicio 3'!R493</f>
        <v>2.1137943857528564E-4</v>
      </c>
      <c r="H491">
        <f>'Ejercicio 3'!AF493</f>
        <v>1.9404179547045377E-4</v>
      </c>
    </row>
    <row r="492" spans="2:8" x14ac:dyDescent="0.25">
      <c r="B492" s="1">
        <v>42704</v>
      </c>
      <c r="C492">
        <f>ASURB.MX!H482</f>
        <v>-1.8437155632565407E-2</v>
      </c>
      <c r="D492">
        <f>'Ejercicio 2'!D495</f>
        <v>4.1656630740655279E-4</v>
      </c>
      <c r="E492">
        <f>'Ejercicio 2'!G495</f>
        <v>3.5852088544066721E-4</v>
      </c>
      <c r="F492">
        <f>'Ejercicio 3'!D494</f>
        <v>2.3484713624146358E-4</v>
      </c>
      <c r="G492">
        <f>'Ejercicio 3'!R494</f>
        <v>2.7032809364901662E-4</v>
      </c>
      <c r="H492">
        <f>'Ejercicio 3'!AF494</f>
        <v>2.3556769242118419E-4</v>
      </c>
    </row>
    <row r="493" spans="2:8" x14ac:dyDescent="0.25">
      <c r="B493" s="1">
        <v>42705</v>
      </c>
      <c r="C493">
        <f>ASURB.MX!H483</f>
        <v>1.1409106118676073E-2</v>
      </c>
      <c r="D493">
        <f>'Ejercicio 2'!D496</f>
        <v>4.2922298285048675E-4</v>
      </c>
      <c r="E493">
        <f>'Ejercicio 2'!G496</f>
        <v>3.4789483051231746E-4</v>
      </c>
      <c r="F493">
        <f>'Ejercicio 3'!D495</f>
        <v>2.4630557420526834E-4</v>
      </c>
      <c r="G493">
        <f>'Ejercicio 3'!R495</f>
        <v>2.3828592773145982E-4</v>
      </c>
      <c r="H493">
        <f>'Ejercicio 3'!AF495</f>
        <v>2.4480382075209881E-4</v>
      </c>
    </row>
    <row r="494" spans="2:8" x14ac:dyDescent="0.25">
      <c r="B494" s="1">
        <v>42706</v>
      </c>
      <c r="C494">
        <f>ASURB.MX!H484</f>
        <v>-3.4660027394169582E-2</v>
      </c>
      <c r="D494">
        <f>'Ejercicio 2'!D497</f>
        <v>4.1238636959440894E-4</v>
      </c>
      <c r="E494">
        <f>'Ejercicio 2'!G497</f>
        <v>3.8760750730709763E-4</v>
      </c>
      <c r="F494">
        <f>'Ejercicio 3'!D496</f>
        <v>2.2849594158730525E-4</v>
      </c>
      <c r="G494">
        <f>'Ejercicio 3'!R496</f>
        <v>2.3799781165672297E-4</v>
      </c>
      <c r="H494">
        <f>'Ejercicio 3'!AF496</f>
        <v>2.2989508862584942E-4</v>
      </c>
    </row>
    <row r="495" spans="2:8" x14ac:dyDescent="0.25">
      <c r="B495" s="1">
        <v>42709</v>
      </c>
      <c r="C495">
        <f>ASURB.MX!H485</f>
        <v>1.5549126846067135E-2</v>
      </c>
      <c r="D495">
        <f>'Ejercicio 2'!D498</f>
        <v>4.52688901622625E-4</v>
      </c>
      <c r="E495">
        <f>'Ejercicio 2'!G498</f>
        <v>3.8082143785375249E-4</v>
      </c>
      <c r="F495">
        <f>'Ejercicio 3'!D497</f>
        <v>3.4643182331605505E-4</v>
      </c>
      <c r="G495">
        <f>'Ejercicio 3'!R497</f>
        <v>3.7177957174211592E-4</v>
      </c>
      <c r="H495">
        <f>'Ejercicio 3'!AF497</f>
        <v>3.2950902375001109E-4</v>
      </c>
    </row>
    <row r="496" spans="2:8" x14ac:dyDescent="0.25">
      <c r="B496" s="1">
        <v>42710</v>
      </c>
      <c r="C496">
        <f>ASURB.MX!H486</f>
        <v>-3.8730916874107953E-3</v>
      </c>
      <c r="D496">
        <f>'Ejercicio 2'!D499</f>
        <v>4.5686821103511932E-4</v>
      </c>
      <c r="E496">
        <f>'Ejercicio 2'!G499</f>
        <v>3.6379855372437004E-4</v>
      </c>
      <c r="F496">
        <f>'Ejercicio 3'!D498</f>
        <v>3.0840908762285813E-4</v>
      </c>
      <c r="G496">
        <f>'Ejercicio 3'!R498</f>
        <v>2.4776012129692468E-4</v>
      </c>
      <c r="H496">
        <f>'Ejercicio 3'!AF498</f>
        <v>3.0307031374542332E-4</v>
      </c>
    </row>
    <row r="497" spans="2:8" x14ac:dyDescent="0.25">
      <c r="B497" s="1">
        <v>42711</v>
      </c>
      <c r="C497">
        <f>ASURB.MX!H487</f>
        <v>2.3383165452663751E-2</v>
      </c>
      <c r="D497">
        <f>'Ejercicio 2'!D500</f>
        <v>4.5718095348762215E-4</v>
      </c>
      <c r="E497">
        <f>'Ejercicio 2'!G500</f>
        <v>3.7231295408362793E-4</v>
      </c>
      <c r="F497">
        <f>'Ejercicio 3'!D499</f>
        <v>2.5572734764215917E-4</v>
      </c>
      <c r="G497">
        <f>'Ejercicio 3'!R499</f>
        <v>2.7784306360019884E-4</v>
      </c>
      <c r="H497">
        <f>'Ejercicio 3'!AF499</f>
        <v>2.6043579957302931E-4</v>
      </c>
    </row>
    <row r="498" spans="2:8" x14ac:dyDescent="0.25">
      <c r="B498" s="1">
        <v>42712</v>
      </c>
      <c r="C498">
        <f>ASURB.MX!H488</f>
        <v>-4.5662967824325346E-3</v>
      </c>
      <c r="D498">
        <f>'Ejercicio 2'!D501</f>
        <v>4.7636442541928434E-4</v>
      </c>
      <c r="E498">
        <f>'Ejercicio 2'!G501</f>
        <v>3.5595822989949232E-4</v>
      </c>
      <c r="F498">
        <f>'Ejercicio 3'!D500</f>
        <v>2.8520582429619978E-4</v>
      </c>
      <c r="G498">
        <f>'Ejercicio 3'!R500</f>
        <v>2.8797560040482719E-4</v>
      </c>
      <c r="H498">
        <f>'Ejercicio 3'!AF500</f>
        <v>2.842394823652848E-4</v>
      </c>
    </row>
    <row r="499" spans="2:8" x14ac:dyDescent="0.25">
      <c r="B499" s="1">
        <v>42713</v>
      </c>
      <c r="C499">
        <f>ASURB.MX!H489</f>
        <v>2.6244344918620918E-2</v>
      </c>
      <c r="D499">
        <f>'Ejercicio 2'!D502</f>
        <v>4.767546910771022E-4</v>
      </c>
      <c r="E499">
        <f>'Ejercicio 2'!G502</f>
        <v>3.7144489741963287E-4</v>
      </c>
      <c r="F499">
        <f>'Ejercicio 3'!D501</f>
        <v>2.4104972687181915E-4</v>
      </c>
      <c r="G499">
        <f>'Ejercicio 3'!R501</f>
        <v>2.3098017290727413E-4</v>
      </c>
      <c r="H499">
        <f>'Ejercicio 3'!AF501</f>
        <v>2.473303393353481E-4</v>
      </c>
    </row>
    <row r="500" spans="2:8" x14ac:dyDescent="0.25">
      <c r="B500" s="1">
        <v>42717</v>
      </c>
      <c r="C500">
        <f>ASURB.MX!H490</f>
        <v>-5.0238313787880273E-3</v>
      </c>
      <c r="D500">
        <f>'Ejercicio 2'!D503</f>
        <v>4.9996789898095687E-4</v>
      </c>
      <c r="E500">
        <f>'Ejercicio 2'!G503</f>
        <v>3.5533474694668702E-4</v>
      </c>
      <c r="F500">
        <f>'Ejercicio 3'!D502</f>
        <v>2.9267225939434065E-4</v>
      </c>
      <c r="G500">
        <f>'Ejercicio 3'!R502</f>
        <v>3.2586387218390715E-4</v>
      </c>
      <c r="H500">
        <f>'Ejercicio 3'!AF502</f>
        <v>2.8934247363661533E-4</v>
      </c>
    </row>
    <row r="501" spans="2:8" x14ac:dyDescent="0.25">
      <c r="B501" s="1">
        <v>42718</v>
      </c>
      <c r="C501">
        <f>ASURB.MX!H491</f>
        <v>-8.3749937655372784E-3</v>
      </c>
      <c r="D501">
        <f>'Ejercicio 2'!D504</f>
        <v>5.0001494388598349E-4</v>
      </c>
      <c r="E501">
        <f>'Ejercicio 2'!G504</f>
        <v>3.4206368378607982E-4</v>
      </c>
      <c r="F501">
        <f>'Ejercicio 3'!D503</f>
        <v>2.4653225592588242E-4</v>
      </c>
      <c r="G501">
        <f>'Ejercicio 3'!R503</f>
        <v>2.0936028527902061E-4</v>
      </c>
      <c r="H501">
        <f>'Ejercicio 3'!AF503</f>
        <v>2.5149781729274796E-4</v>
      </c>
    </row>
    <row r="502" spans="2:8" x14ac:dyDescent="0.25">
      <c r="B502" s="1">
        <v>42719</v>
      </c>
      <c r="C502">
        <f>ASURB.MX!H492</f>
        <v>-1.3915072986110701E-2</v>
      </c>
      <c r="D502">
        <f>'Ejercicio 2'!D505</f>
        <v>5.0253364242212667E-4</v>
      </c>
      <c r="E502">
        <f>'Ejercicio 2'!G505</f>
        <v>3.3515652199450749E-4</v>
      </c>
      <c r="F502">
        <f>'Ejercicio 3'!D504</f>
        <v>2.2137532035212311E-4</v>
      </c>
      <c r="G502">
        <f>'Ejercicio 3'!R504</f>
        <v>2.572665605624841E-4</v>
      </c>
      <c r="H502">
        <f>'Ejercicio 3'!AF504</f>
        <v>2.2857770898467294E-4</v>
      </c>
    </row>
    <row r="503" spans="2:8" x14ac:dyDescent="0.25">
      <c r="B503" s="1">
        <v>42720</v>
      </c>
      <c r="C503">
        <f>ASURB.MX!H493</f>
        <v>-9.0341485496244498E-4</v>
      </c>
      <c r="D503">
        <f>'Ejercicio 2'!D506</f>
        <v>5.0721000109251824E-4</v>
      </c>
      <c r="E503">
        <f>'Ejercicio 2'!G506</f>
        <v>3.1959852091287353E-4</v>
      </c>
      <c r="F503">
        <f>'Ejercicio 3'!D505</f>
        <v>2.1965145075329169E-4</v>
      </c>
      <c r="G503">
        <f>'Ejercicio 3'!R505</f>
        <v>2.1538836743945371E-4</v>
      </c>
      <c r="H503">
        <f>'Ejercicio 3'!AF505</f>
        <v>2.2462730084473904E-4</v>
      </c>
    </row>
    <row r="504" spans="2:8" x14ac:dyDescent="0.25">
      <c r="B504" s="1">
        <v>42723</v>
      </c>
      <c r="C504">
        <f>ASURB.MX!H494</f>
        <v>8.9638874074776734E-3</v>
      </c>
      <c r="D504">
        <f>'Ejercicio 2'!D507</f>
        <v>5.0562469623027133E-4</v>
      </c>
      <c r="E504">
        <f>'Ejercicio 2'!G507</f>
        <v>3.0846552807738006E-4</v>
      </c>
      <c r="F504">
        <f>'Ejercicio 3'!D506</f>
        <v>1.9515339503550525E-4</v>
      </c>
      <c r="G504">
        <f>'Ejercicio 3'!R506</f>
        <v>2.1062014459408493E-4</v>
      </c>
      <c r="H504">
        <f>'Ejercicio 3'!AF506</f>
        <v>2.0186664093001274E-4</v>
      </c>
    </row>
    <row r="505" spans="2:8" x14ac:dyDescent="0.25">
      <c r="B505" s="1">
        <v>42724</v>
      </c>
      <c r="C505">
        <f>ASURB.MX!H495</f>
        <v>-5.3090462919015702E-4</v>
      </c>
      <c r="D505">
        <f>'Ejercicio 2'!D508</f>
        <v>4.8852380295411198E-4</v>
      </c>
      <c r="E505">
        <f>'Ejercicio 2'!G508</f>
        <v>2.9412468752191201E-4</v>
      </c>
      <c r="F505">
        <f>'Ejercicio 3'!D507</f>
        <v>1.8854244665284105E-4</v>
      </c>
      <c r="G505">
        <f>'Ejercicio 3'!R507</f>
        <v>1.9861616706842109E-4</v>
      </c>
      <c r="H505">
        <f>'Ejercicio 3'!AF507</f>
        <v>1.9349938362290335E-4</v>
      </c>
    </row>
    <row r="506" spans="2:8" x14ac:dyDescent="0.25">
      <c r="B506" s="1">
        <v>42725</v>
      </c>
      <c r="C506">
        <f>ASURB.MX!H496</f>
        <v>-2.326118703100961E-3</v>
      </c>
      <c r="D506">
        <f>'Ejercicio 2'!D509</f>
        <v>4.8338824531509621E-4</v>
      </c>
      <c r="E506">
        <f>'Ejercicio 2'!G509</f>
        <v>2.8068984379859305E-4</v>
      </c>
      <c r="F506">
        <f>'Ejercicio 3'!D508</f>
        <v>1.7446008229831642E-4</v>
      </c>
      <c r="G506">
        <f>'Ejercicio 3'!R508</f>
        <v>1.8366559253883442E-4</v>
      </c>
      <c r="H506">
        <f>'Ejercicio 3'!AF508</f>
        <v>1.7915050152802364E-4</v>
      </c>
    </row>
    <row r="507" spans="2:8" x14ac:dyDescent="0.25">
      <c r="B507" s="1">
        <v>42726</v>
      </c>
      <c r="C507">
        <f>ASURB.MX!H497</f>
        <v>-1.2049127014883199E-2</v>
      </c>
      <c r="D507">
        <f>'Ejercicio 2'!D510</f>
        <v>3.7343203856969408E-4</v>
      </c>
      <c r="E507">
        <f>'Ejercicio 2'!G510</f>
        <v>2.7438417513592716E-4</v>
      </c>
      <c r="F507">
        <f>'Ejercicio 3'!D509</f>
        <v>1.6574322818986703E-4</v>
      </c>
      <c r="G507">
        <f>'Ejercicio 3'!R509</f>
        <v>1.7654724780809164E-4</v>
      </c>
      <c r="H507">
        <f>'Ejercicio 3'!AF509</f>
        <v>1.6923350463815353E-4</v>
      </c>
    </row>
    <row r="508" spans="2:8" x14ac:dyDescent="0.25">
      <c r="B508" s="1">
        <v>42727</v>
      </c>
      <c r="C508">
        <f>ASURB.MX!H498</f>
        <v>-5.6390836777440558E-3</v>
      </c>
      <c r="D508">
        <f>'Ejercicio 2'!D511</f>
        <v>3.7710064098485336E-4</v>
      </c>
      <c r="E508">
        <f>'Ejercicio 2'!G511</f>
        <v>2.6309586923713141E-4</v>
      </c>
      <c r="F508">
        <f>'Ejercicio 3'!D510</f>
        <v>1.7689307334882361E-4</v>
      </c>
      <c r="G508">
        <f>'Ejercicio 3'!R510</f>
        <v>1.8751899084363508E-4</v>
      </c>
      <c r="H508">
        <f>'Ejercicio 3'!AF510</f>
        <v>1.7642847416597882E-4</v>
      </c>
    </row>
    <row r="509" spans="2:8" x14ac:dyDescent="0.25">
      <c r="B509" s="1">
        <v>42730</v>
      </c>
      <c r="C509">
        <f>ASURB.MX!H499</f>
        <v>1.4549680459169365E-3</v>
      </c>
      <c r="D509">
        <f>'Ejercicio 2'!D512</f>
        <v>3.775682495258884E-4</v>
      </c>
      <c r="E509">
        <f>'Ejercicio 2'!G512</f>
        <v>2.5095162633465722E-4</v>
      </c>
      <c r="F509">
        <f>'Ejercicio 3'!D511</f>
        <v>1.7055292353906806E-4</v>
      </c>
      <c r="G509">
        <f>'Ejercicio 3'!R511</f>
        <v>1.685830785126342E-4</v>
      </c>
      <c r="H509">
        <f>'Ejercicio 3'!AF511</f>
        <v>1.6997331013814362E-4</v>
      </c>
    </row>
    <row r="510" spans="2:8" x14ac:dyDescent="0.25">
      <c r="B510" s="1">
        <v>42731</v>
      </c>
      <c r="C510">
        <f>ASURB.MX!H500</f>
        <v>7.3107516696546528E-3</v>
      </c>
      <c r="D510">
        <f>'Ejercicio 2'!D513</f>
        <v>3.3319805644491042E-4</v>
      </c>
      <c r="E510">
        <f>'Ejercicio 2'!G513</f>
        <v>2.4176106448543395E-4</v>
      </c>
      <c r="F510">
        <f>'Ejercicio 3'!D512</f>
        <v>1.627533833222993E-4</v>
      </c>
      <c r="G510">
        <f>'Ejercicio 3'!R512</f>
        <v>1.6872209072773083E-4</v>
      </c>
      <c r="H510">
        <f>'Ejercicio 3'!AF512</f>
        <v>1.6221283598319121E-4</v>
      </c>
    </row>
    <row r="511" spans="2:8" x14ac:dyDescent="0.25">
      <c r="B511" s="1">
        <v>42732</v>
      </c>
      <c r="C511">
        <f>ASURB.MX!H501</f>
        <v>7.0465030119800764E-4</v>
      </c>
      <c r="D511">
        <f>'Ejercicio 2'!D514</f>
        <v>2.7049249814816204E-4</v>
      </c>
      <c r="E511">
        <f>'Ejercicio 2'!G514</f>
        <v>2.305342002914604E-4</v>
      </c>
      <c r="F511">
        <f>'Ejercicio 3'!D513</f>
        <v>1.6379894227111811E-4</v>
      </c>
      <c r="G511">
        <f>'Ejercicio 3'!R513</f>
        <v>1.6566418497383813E-4</v>
      </c>
      <c r="H511">
        <f>'Ejercicio 3'!AF513</f>
        <v>1.6185690062414255E-4</v>
      </c>
    </row>
    <row r="512" spans="2:8" x14ac:dyDescent="0.25">
      <c r="B512" s="1">
        <v>42733</v>
      </c>
      <c r="C512">
        <f>ASURB.MX!H502</f>
        <v>-6.7006839497431899E-5</v>
      </c>
      <c r="D512">
        <f>'Ejercicio 2'!D515</f>
        <v>1.7210155117142455E-4</v>
      </c>
      <c r="E512">
        <f>'Ejercicio 2'!G515</f>
        <v>2.1980686409787587E-4</v>
      </c>
      <c r="F512">
        <f>'Ejercicio 3'!D514</f>
        <v>1.5807849709305021E-4</v>
      </c>
      <c r="G512">
        <f>'Ejercicio 3'!R514</f>
        <v>1.5799610775016378E-4</v>
      </c>
      <c r="H512">
        <f>'Ejercicio 3'!AF514</f>
        <v>1.5613700089783759E-4</v>
      </c>
    </row>
    <row r="513" spans="2:8" x14ac:dyDescent="0.25">
      <c r="B513" s="1">
        <v>42734</v>
      </c>
      <c r="C513">
        <f>ASURB.MX!H503</f>
        <v>1.910278795142102E-3</v>
      </c>
      <c r="D513">
        <f>'Ejercicio 2'!D516</f>
        <v>1.6582696777017327E-4</v>
      </c>
      <c r="E513">
        <f>'Ejercicio 2'!G516</f>
        <v>2.0974830676712198E-4</v>
      </c>
      <c r="F513">
        <f>'Ejercicio 3'!D515</f>
        <v>1.5422563078384526E-4</v>
      </c>
      <c r="G513">
        <f>'Ejercicio 3'!R515</f>
        <v>1.555928477978769E-4</v>
      </c>
      <c r="H513">
        <f>'Ejercicio 3'!AF515</f>
        <v>1.5192218557812839E-4</v>
      </c>
    </row>
    <row r="514" spans="2:8" x14ac:dyDescent="0.25">
      <c r="B514" s="1">
        <v>42737</v>
      </c>
      <c r="C514">
        <f>ASURB.MX!H504</f>
        <v>0</v>
      </c>
      <c r="D514">
        <f>'Ejercicio 2'!D517</f>
        <v>1.6599467138700292E-4</v>
      </c>
      <c r="E514">
        <f>'Ejercicio 2'!G517</f>
        <v>1.9998800038810178E-4</v>
      </c>
      <c r="F514">
        <f>'Ejercicio 3'!D516</f>
        <v>1.5211223860396372E-4</v>
      </c>
      <c r="G514">
        <f>'Ejercicio 3'!R516</f>
        <v>1.5171976760875122E-4</v>
      </c>
      <c r="H514">
        <f>'Ejercicio 3'!AF516</f>
        <v>1.492296863057064E-4</v>
      </c>
    </row>
    <row r="515" spans="2:8" x14ac:dyDescent="0.25">
      <c r="B515" s="1">
        <v>42738</v>
      </c>
      <c r="C515">
        <f>ASURB.MX!H505</f>
        <v>1.0706981255633684E-3</v>
      </c>
      <c r="D515">
        <f>'Ejercicio 2'!D518</f>
        <v>1.6277235131111547E-4</v>
      </c>
      <c r="E515">
        <f>'Ejercicio 2'!G518</f>
        <v>1.9073522011773492E-4</v>
      </c>
      <c r="F515">
        <f>'Ejercicio 3'!D517</f>
        <v>1.5026881990150591E-4</v>
      </c>
      <c r="G515">
        <f>'Ejercicio 3'!R517</f>
        <v>1.495577067651756E-4</v>
      </c>
      <c r="H515">
        <f>'Ejercicio 3'!AF517</f>
        <v>1.4689321669580346E-4</v>
      </c>
    </row>
    <row r="516" spans="2:8" x14ac:dyDescent="0.25">
      <c r="B516" s="1">
        <v>42739</v>
      </c>
      <c r="C516">
        <f>ASURB.MX!H506</f>
        <v>1.7045146810218081E-2</v>
      </c>
      <c r="D516">
        <f>'Ejercicio 2'!D519</f>
        <v>1.5847716451082011E-4</v>
      </c>
      <c r="E516">
        <f>'Ejercicio 2'!G519</f>
        <v>1.9537933979868331E-4</v>
      </c>
      <c r="F516">
        <f>'Ejercicio 3'!D518</f>
        <v>1.4918529604651697E-4</v>
      </c>
      <c r="G516">
        <f>'Ejercicio 3'!R518</f>
        <v>1.4742084105677714E-4</v>
      </c>
      <c r="H516">
        <f>'Ejercicio 3'!AF518</f>
        <v>1.4531050072733067E-4</v>
      </c>
    </row>
    <row r="517" spans="2:8" x14ac:dyDescent="0.25">
      <c r="B517" s="1">
        <v>42740</v>
      </c>
      <c r="C517">
        <f>ASURB.MX!H507</f>
        <v>8.4474644832746824E-3</v>
      </c>
      <c r="D517">
        <f>'Ejercicio 2'!D520</f>
        <v>1.6307290210376476E-4</v>
      </c>
      <c r="E517">
        <f>'Ejercicio 2'!G520</f>
        <v>1.8960827958062175E-4</v>
      </c>
      <c r="F517">
        <f>'Ejercicio 3'!D519</f>
        <v>1.8351993422746906E-4</v>
      </c>
      <c r="G517">
        <f>'Ejercicio 3'!R519</f>
        <v>1.86924407645275E-4</v>
      </c>
      <c r="H517">
        <f>'Ejercicio 3'!AF519</f>
        <v>1.7400308257526352E-4</v>
      </c>
    </row>
    <row r="518" spans="2:8" x14ac:dyDescent="0.25">
      <c r="B518" s="1">
        <v>42741</v>
      </c>
      <c r="C518">
        <f>ASURB.MX!H508</f>
        <v>-1.5177733459981123E-2</v>
      </c>
      <c r="D518">
        <f>'Ejercicio 2'!D521</f>
        <v>1.6580592687798828E-4</v>
      </c>
      <c r="E518">
        <f>'Ejercicio 2'!G521</f>
        <v>1.9150476375970186E-4</v>
      </c>
      <c r="F518">
        <f>'Ejercicio 3'!D520</f>
        <v>1.7973908724341339E-4</v>
      </c>
      <c r="G518">
        <f>'Ejercicio 3'!R520</f>
        <v>1.5824603508597402E-4</v>
      </c>
      <c r="H518">
        <f>'Ejercicio 3'!AF520</f>
        <v>1.7228748657050166E-4</v>
      </c>
    </row>
    <row r="519" spans="2:8" x14ac:dyDescent="0.25">
      <c r="B519" s="1">
        <v>42744</v>
      </c>
      <c r="C519">
        <f>ASURB.MX!H509</f>
        <v>-2.0027694260801799E-2</v>
      </c>
      <c r="D519">
        <f>'Ejercicio 2'!D522</f>
        <v>1.7259575507207967E-4</v>
      </c>
      <c r="E519">
        <f>'Ejercicio 2'!G522</f>
        <v>2.0125834451799633E-4</v>
      </c>
      <c r="F519">
        <f>'Ejercicio 3'!D521</f>
        <v>1.9649171234861984E-4</v>
      </c>
      <c r="G519">
        <f>'Ejercicio 3'!R521</f>
        <v>1.9973135525256405E-4</v>
      </c>
      <c r="H519">
        <f>'Ejercicio 3'!AF521</f>
        <v>1.874365796088708E-4</v>
      </c>
    </row>
    <row r="520" spans="2:8" x14ac:dyDescent="0.25">
      <c r="B520" s="1">
        <v>42745</v>
      </c>
      <c r="C520">
        <f>ASURB.MX!H510</f>
        <v>2.8170875212257005E-2</v>
      </c>
      <c r="D520">
        <f>'Ejercicio 2'!D523</f>
        <v>1.8451133917719956E-4</v>
      </c>
      <c r="E520">
        <f>'Ejercicio 2'!G523</f>
        <v>2.2882194519212553E-4</v>
      </c>
      <c r="F520">
        <f>'Ejercicio 3'!D522</f>
        <v>2.2828238152053652E-4</v>
      </c>
      <c r="G520">
        <f>'Ejercicio 3'!R522</f>
        <v>2.1182688380764065E-4</v>
      </c>
      <c r="H520">
        <f>'Ejercicio 3'!AF522</f>
        <v>2.1607396708863108E-4</v>
      </c>
    </row>
    <row r="521" spans="2:8" x14ac:dyDescent="0.25">
      <c r="B521" s="1">
        <v>42746</v>
      </c>
      <c r="C521">
        <f>ASURB.MX!H511</f>
        <v>1.1814474169384243E-3</v>
      </c>
      <c r="D521">
        <f>'Ejercicio 2'!D524</f>
        <v>2.109956948465707E-4</v>
      </c>
      <c r="E521">
        <f>'Ejercicio 2'!G524</f>
        <v>2.1823902934306678E-4</v>
      </c>
      <c r="F521">
        <f>'Ejercicio 3'!D523</f>
        <v>2.9690423975083026E-4</v>
      </c>
      <c r="G521">
        <f>'Ejercicio 3'!R523</f>
        <v>2.9091385281268095E-4</v>
      </c>
      <c r="H521">
        <f>'Ejercicio 3'!AF523</f>
        <v>2.773992821434115E-4</v>
      </c>
    </row>
    <row r="522" spans="2:8" x14ac:dyDescent="0.25">
      <c r="B522" s="1">
        <v>42747</v>
      </c>
      <c r="C522">
        <f>ASURB.MX!H512</f>
        <v>-3.1534250595232844E-3</v>
      </c>
      <c r="D522">
        <f>'Ejercicio 2'!D525</f>
        <v>1.9258235543943072E-4</v>
      </c>
      <c r="E522">
        <f>'Ejercicio 2'!G525</f>
        <v>2.0854635310473013E-4</v>
      </c>
      <c r="F522">
        <f>'Ejercicio 3'!D524</f>
        <v>2.4645046329112953E-4</v>
      </c>
      <c r="G522">
        <f>'Ejercicio 3'!R524</f>
        <v>1.9251388995603894E-4</v>
      </c>
      <c r="H522">
        <f>'Ejercicio 3'!AF524</f>
        <v>2.4034427697621838E-4</v>
      </c>
    </row>
    <row r="523" spans="2:8" x14ac:dyDescent="0.25">
      <c r="B523" s="1">
        <v>42748</v>
      </c>
      <c r="C523">
        <f>ASURB.MX!H513</f>
        <v>1.2494154507942689E-3</v>
      </c>
      <c r="D523">
        <f>'Ejercicio 2'!D526</f>
        <v>1.8067949378591515E-4</v>
      </c>
      <c r="E523">
        <f>'Ejercicio 2'!G526</f>
        <v>1.9891461822656222E-4</v>
      </c>
      <c r="F523">
        <f>'Ejercicio 3'!D525</f>
        <v>2.1402964694866285E-4</v>
      </c>
      <c r="G523">
        <f>'Ejercicio 3'!R525</f>
        <v>2.2825384631574349E-4</v>
      </c>
      <c r="H523">
        <f>'Ejercicio 3'!AF525</f>
        <v>2.1424991748584185E-4</v>
      </c>
    </row>
    <row r="524" spans="2:8" x14ac:dyDescent="0.25">
      <c r="B524" s="1">
        <v>42751</v>
      </c>
      <c r="C524">
        <f>ASURB.MX!H514</f>
        <v>-2.8956899236197084E-3</v>
      </c>
      <c r="D524">
        <f>'Ejercicio 2'!D527</f>
        <v>1.7665299631074258E-4</v>
      </c>
      <c r="E524">
        <f>'Ejercicio 2'!G527</f>
        <v>1.9004862412000623E-4</v>
      </c>
      <c r="F524">
        <f>'Ejercicio 3'!D526</f>
        <v>1.9151576370874047E-4</v>
      </c>
      <c r="G524">
        <f>'Ejercicio 3'!R526</f>
        <v>1.7655909834598854E-4</v>
      </c>
      <c r="H524">
        <f>'Ejercicio 3'!AF526</f>
        <v>1.9438875402342666E-4</v>
      </c>
    </row>
    <row r="525" spans="2:8" x14ac:dyDescent="0.25">
      <c r="B525" s="1">
        <v>42752</v>
      </c>
      <c r="C525">
        <f>ASURB.MX!H515</f>
        <v>1.5147253984341886E-3</v>
      </c>
      <c r="D525">
        <f>'Ejercicio 2'!D528</f>
        <v>1.3345230513343452E-4</v>
      </c>
      <c r="E525">
        <f>'Ejercicio 2'!G528</f>
        <v>1.8131177733628245E-4</v>
      </c>
      <c r="F525">
        <f>'Ejercicio 3'!D527</f>
        <v>1.7741322389756733E-4</v>
      </c>
      <c r="G525">
        <f>'Ejercicio 3'!R527</f>
        <v>1.9249934950839776E-4</v>
      </c>
      <c r="H525">
        <f>'Ejercicio 3'!AF527</f>
        <v>1.8063363791126133E-4</v>
      </c>
    </row>
    <row r="526" spans="2:8" x14ac:dyDescent="0.25">
      <c r="B526" s="1">
        <v>42753</v>
      </c>
      <c r="C526">
        <f>ASURB.MX!H516</f>
        <v>-2.5763494193831935E-2</v>
      </c>
      <c r="D526">
        <f>'Ejercicio 2'!D529</f>
        <v>1.263927673476521E-4</v>
      </c>
      <c r="E526">
        <f>'Ejercicio 2'!G529</f>
        <v>2.0376163371835335E-4</v>
      </c>
      <c r="F526">
        <f>'Ejercicio 3'!D528</f>
        <v>1.6732399105288238E-4</v>
      </c>
      <c r="G526">
        <f>'Ejercicio 3'!R528</f>
        <v>1.6485633861895745E-4</v>
      </c>
      <c r="H526">
        <f>'Ejercicio 3'!AF528</f>
        <v>1.6999182650843584E-4</v>
      </c>
    </row>
    <row r="527" spans="2:8" x14ac:dyDescent="0.25">
      <c r="B527" s="1">
        <v>42754</v>
      </c>
      <c r="C527">
        <f>ASURB.MX!H517</f>
        <v>-2.5352624561152557E-3</v>
      </c>
      <c r="D527">
        <f>'Ejercicio 2'!D530</f>
        <v>1.4972903956645388E-4</v>
      </c>
      <c r="E527">
        <f>'Ejercicio 2'!G530</f>
        <v>1.945790038799619E-4</v>
      </c>
      <c r="F527">
        <f>'Ejercicio 3'!D529</f>
        <v>2.4075506254881373E-4</v>
      </c>
      <c r="G527">
        <f>'Ejercicio 3'!R529</f>
        <v>2.6454858010592849E-4</v>
      </c>
      <c r="H527">
        <f>'Ejercicio 3'!AF529</f>
        <v>2.3046118064163314E-4</v>
      </c>
    </row>
    <row r="528" spans="2:8" x14ac:dyDescent="0.25">
      <c r="B528" s="1">
        <v>42755</v>
      </c>
      <c r="C528">
        <f>ASURB.MX!H518</f>
        <v>1.5649965042864592E-2</v>
      </c>
      <c r="D528">
        <f>'Ejercicio 2'!D531</f>
        <v>1.3081515158936088E-4</v>
      </c>
      <c r="E528">
        <f>'Ejercicio 2'!G531</f>
        <v>1.9692160809254059E-4</v>
      </c>
      <c r="F528">
        <f>'Ejercicio 3'!D530</f>
        <v>2.0982703900613138E-4</v>
      </c>
      <c r="G528">
        <f>'Ejercicio 3'!R530</f>
        <v>1.6533378383479756E-4</v>
      </c>
      <c r="H528">
        <f>'Ejercicio 3'!AF530</f>
        <v>2.0669239147839529E-4</v>
      </c>
    </row>
    <row r="529" spans="2:8" x14ac:dyDescent="0.25">
      <c r="B529" s="1">
        <v>42758</v>
      </c>
      <c r="C529">
        <f>ASURB.MX!H519</f>
        <v>2.9613830312038996E-2</v>
      </c>
      <c r="D529">
        <f>'Ejercicio 2'!D532</f>
        <v>1.3889363436478389E-4</v>
      </c>
      <c r="E529">
        <f>'Ejercicio 2'!G532</f>
        <v>2.2856700286661832E-4</v>
      </c>
      <c r="F529">
        <f>'Ejercicio 3'!D531</f>
        <v>2.182065898323418E-4</v>
      </c>
      <c r="G529">
        <f>'Ejercicio 3'!R531</f>
        <v>2.4470426973421423E-4</v>
      </c>
      <c r="H529">
        <f>'Ejercicio 3'!AF531</f>
        <v>2.1398459896261677E-4</v>
      </c>
    </row>
    <row r="530" spans="2:8" x14ac:dyDescent="0.25">
      <c r="B530" s="1">
        <v>42759</v>
      </c>
      <c r="C530">
        <f>ASURB.MX!H520</f>
        <v>1.8334908706790162E-2</v>
      </c>
      <c r="D530">
        <f>'Ejercicio 2'!D533</f>
        <v>1.453510565283618E-4</v>
      </c>
      <c r="E530">
        <f>'Ejercicio 2'!G533</f>
        <v>2.3357408624898515E-4</v>
      </c>
      <c r="F530">
        <f>'Ejercicio 3'!D532</f>
        <v>3.0032260327846706E-4</v>
      </c>
      <c r="G530">
        <f>'Ejercicio 3'!R532</f>
        <v>2.8680600033873362E-4</v>
      </c>
      <c r="H530">
        <f>'Ejercicio 3'!AF532</f>
        <v>2.8447726545805744E-4</v>
      </c>
    </row>
    <row r="531" spans="2:8" x14ac:dyDescent="0.25">
      <c r="B531" s="1">
        <v>42760</v>
      </c>
      <c r="C531">
        <f>ASURB.MX!H521</f>
        <v>-4.3608147974758598E-3</v>
      </c>
      <c r="D531">
        <f>'Ejercicio 2'!D534</f>
        <v>1.5512851706802496E-4</v>
      </c>
      <c r="E531">
        <f>'Ejercicio 2'!G534</f>
        <v>2.2358999721229107E-4</v>
      </c>
      <c r="F531">
        <f>'Ejercicio 3'!D533</f>
        <v>2.8926738820032779E-4</v>
      </c>
      <c r="G531">
        <f>'Ejercicio 3'!R533</f>
        <v>2.5734904533909763E-4</v>
      </c>
      <c r="H531">
        <f>'Ejercicio 3'!AF533</f>
        <v>2.8002210359016043E-4</v>
      </c>
    </row>
    <row r="532" spans="2:8" x14ac:dyDescent="0.25">
      <c r="B532" s="1">
        <v>42761</v>
      </c>
      <c r="C532">
        <f>ASURB.MX!H522</f>
        <v>-2.4968716335018216E-2</v>
      </c>
      <c r="D532">
        <f>'Ejercicio 2'!D535</f>
        <v>1.5307705744013812E-4</v>
      </c>
      <c r="E532">
        <f>'Ejercicio 2'!G535</f>
        <v>2.4219623683021979E-4</v>
      </c>
      <c r="F532">
        <f>'Ejercicio 3'!D534</f>
        <v>2.4352078652586251E-4</v>
      </c>
      <c r="G532">
        <f>'Ejercicio 3'!R534</f>
        <v>2.3293967734513361E-4</v>
      </c>
      <c r="H532">
        <f>'Ejercicio 3'!AF534</f>
        <v>2.4407092206012222E-4</v>
      </c>
    </row>
    <row r="533" spans="2:8" x14ac:dyDescent="0.25">
      <c r="B533" s="1">
        <v>42762</v>
      </c>
      <c r="C533">
        <f>ASURB.MX!H523</f>
        <v>-1.3898706042805476E-2</v>
      </c>
      <c r="D533">
        <f>'Ejercicio 2'!D536</f>
        <v>1.6860318755173675E-4</v>
      </c>
      <c r="E533">
        <f>'Ejercicio 2'!G536</f>
        <v>2.3991506579866415E-4</v>
      </c>
      <c r="F533">
        <f>'Ejercicio 3'!D535</f>
        <v>2.8639772404360705E-4</v>
      </c>
      <c r="G533">
        <f>'Ejercicio 3'!R535</f>
        <v>3.0011919179260247E-4</v>
      </c>
      <c r="H533">
        <f>'Ejercicio 3'!AF535</f>
        <v>2.8023227704267845E-4</v>
      </c>
    </row>
    <row r="534" spans="2:8" x14ac:dyDescent="0.25">
      <c r="B534" s="1">
        <v>42765</v>
      </c>
      <c r="C534">
        <f>ASURB.MX!H524</f>
        <v>6.6457026192346297E-5</v>
      </c>
      <c r="D534">
        <f>'Ejercicio 2'!D537</f>
        <v>1.7570604610796131E-4</v>
      </c>
      <c r="E534">
        <f>'Ejercicio 2'!G537</f>
        <v>2.2875120242125984E-4</v>
      </c>
      <c r="F534">
        <f>'Ejercicio 3'!D536</f>
        <v>2.6271311336126588E-4</v>
      </c>
      <c r="G534">
        <f>'Ejercicio 3'!R536</f>
        <v>2.3190312506041411E-4</v>
      </c>
      <c r="H534">
        <f>'Ejercicio 3'!AF536</f>
        <v>2.6218473556272878E-4</v>
      </c>
    </row>
    <row r="535" spans="2:8" x14ac:dyDescent="0.25">
      <c r="B535" s="1">
        <v>42766</v>
      </c>
      <c r="C535">
        <f>ASURB.MX!H525</f>
        <v>1.9546276050161114E-3</v>
      </c>
      <c r="D535">
        <f>'Ejercicio 2'!D538</f>
        <v>1.7303324481005391E-4</v>
      </c>
      <c r="E535">
        <f>'Ejercicio 2'!G538</f>
        <v>2.1828441043933E-4</v>
      </c>
      <c r="F535">
        <f>'Ejercicio 3'!D537</f>
        <v>2.2360955545253089E-4</v>
      </c>
      <c r="G535">
        <f>'Ejercicio 3'!R537</f>
        <v>2.3529483403522135E-4</v>
      </c>
      <c r="H535">
        <f>'Ejercicio 3'!AF537</f>
        <v>2.2912463432579988E-4</v>
      </c>
    </row>
    <row r="536" spans="2:8" x14ac:dyDescent="0.25">
      <c r="B536" s="1">
        <v>42767</v>
      </c>
      <c r="C536">
        <f>ASURB.MX!H526</f>
        <v>4.7548720541241733E-3</v>
      </c>
      <c r="D536">
        <f>'Ejercicio 2'!D539</f>
        <v>1.731462723777894E-4</v>
      </c>
      <c r="E536">
        <f>'Ejercicio 2'!G539</f>
        <v>2.0917895515488308E-4</v>
      </c>
      <c r="F536">
        <f>'Ejercicio 3'!D538</f>
        <v>1.98141957881299E-4</v>
      </c>
      <c r="G536">
        <f>'Ejercicio 3'!R538</f>
        <v>1.9895560935540306E-4</v>
      </c>
      <c r="H536">
        <f>'Ejercicio 3'!AF538</f>
        <v>2.0545053142774389E-4</v>
      </c>
    </row>
    <row r="537" spans="2:8" x14ac:dyDescent="0.25">
      <c r="B537" s="1">
        <v>42768</v>
      </c>
      <c r="C537">
        <f>ASURB.MX!H527</f>
        <v>1.9416720871083422E-3</v>
      </c>
      <c r="D537">
        <f>'Ejercicio 2'!D540</f>
        <v>1.7363581247808077E-4</v>
      </c>
      <c r="E537">
        <f>'Ejercicio 2'!G540</f>
        <v>1.996205778646947E-4</v>
      </c>
      <c r="F537">
        <f>'Ejercicio 3'!D539</f>
        <v>1.8352998904780759E-4</v>
      </c>
      <c r="G537">
        <f>'Ejercicio 3'!R539</f>
        <v>2.0029425935485536E-4</v>
      </c>
      <c r="H537">
        <f>'Ejercicio 3'!AF539</f>
        <v>1.9015347738223564E-4</v>
      </c>
    </row>
    <row r="538" spans="2:8" x14ac:dyDescent="0.25">
      <c r="B538" s="1">
        <v>42769</v>
      </c>
      <c r="C538">
        <f>ASURB.MX!H528</f>
        <v>2.6594997247307156E-3</v>
      </c>
      <c r="D538">
        <f>'Ejercicio 2'!D541</f>
        <v>1.6821620943513412E-4</v>
      </c>
      <c r="E538">
        <f>'Ejercicio 2'!G541</f>
        <v>1.9066067740622204E-4</v>
      </c>
      <c r="F538">
        <f>'Ejercicio 3'!D540</f>
        <v>1.7155880745681242E-4</v>
      </c>
      <c r="G538">
        <f>'Ejercicio 3'!R540</f>
        <v>1.7794783989075386E-4</v>
      </c>
      <c r="H538">
        <f>'Ejercicio 3'!AF540</f>
        <v>1.7707443156940808E-4</v>
      </c>
    </row>
    <row r="539" spans="2:8" x14ac:dyDescent="0.25">
      <c r="B539" s="1">
        <v>42773</v>
      </c>
      <c r="C539">
        <f>ASURB.MX!H529</f>
        <v>4.2618114454496728E-4</v>
      </c>
      <c r="D539">
        <f>'Ejercicio 2'!D542</f>
        <v>1.668286828850826E-4</v>
      </c>
      <c r="E539">
        <f>'Ejercicio 2'!G542</f>
        <v>1.8179703561319754E-4</v>
      </c>
      <c r="F539">
        <f>'Ejercicio 3'!D541</f>
        <v>1.6402069999501141E-4</v>
      </c>
      <c r="G539">
        <f>'Ejercicio 3'!R541</f>
        <v>1.7719876216049964E-4</v>
      </c>
      <c r="H539">
        <f>'Ejercicio 3'!AF541</f>
        <v>1.678935445838599E-4</v>
      </c>
    </row>
    <row r="540" spans="2:8" x14ac:dyDescent="0.25">
      <c r="B540" s="1">
        <v>42774</v>
      </c>
      <c r="C540">
        <f>ASURB.MX!H530</f>
        <v>2.7638172122289584E-2</v>
      </c>
      <c r="D540">
        <f>'Ejercicio 2'!D543</f>
        <v>1.6683685660787414E-4</v>
      </c>
      <c r="E540">
        <f>'Ejercicio 2'!G543</f>
        <v>2.0888281515112729E-4</v>
      </c>
      <c r="F540">
        <f>'Ejercicio 3'!D542</f>
        <v>1.5818740294839883E-4</v>
      </c>
      <c r="G540">
        <f>'Ejercicio 3'!R542</f>
        <v>1.6398301896986757E-4</v>
      </c>
      <c r="H540">
        <f>'Ejercicio 3'!AF542</f>
        <v>1.6049918518634091E-4</v>
      </c>
    </row>
    <row r="541" spans="2:8" x14ac:dyDescent="0.25">
      <c r="B541" s="1">
        <v>42775</v>
      </c>
      <c r="C541">
        <f>ASURB.MX!H531</f>
        <v>5.8175979664294936E-3</v>
      </c>
      <c r="D541">
        <f>'Ejercicio 2'!D544</f>
        <v>1.8940315422671708E-4</v>
      </c>
      <c r="E541">
        <f>'Ejercicio 2'!G544</f>
        <v>2.0073768093591026E-4</v>
      </c>
      <c r="F541">
        <f>'Ejercicio 3'!D543</f>
        <v>2.4682270252064133E-4</v>
      </c>
      <c r="G541">
        <f>'Ejercicio 3'!R543</f>
        <v>2.7027239912395047E-4</v>
      </c>
      <c r="H541">
        <f>'Ejercicio 3'!AF543</f>
        <v>2.3387498254877638E-4</v>
      </c>
    </row>
    <row r="542" spans="2:8" x14ac:dyDescent="0.25">
      <c r="B542" s="1">
        <v>42776</v>
      </c>
      <c r="C542">
        <f>ASURB.MX!H532</f>
        <v>1.0468524309000088E-2</v>
      </c>
      <c r="D542">
        <f>'Ejercicio 2'!D545</f>
        <v>1.8991786827089047E-4</v>
      </c>
      <c r="E542">
        <f>'Ejercicio 2'!G545</f>
        <v>1.9649626753147351E-4</v>
      </c>
      <c r="F542">
        <f>'Ejercicio 3'!D544</f>
        <v>2.171714689745806E-4</v>
      </c>
      <c r="G542">
        <f>'Ejercicio 3'!R544</f>
        <v>1.692278823488819E-4</v>
      </c>
      <c r="H542">
        <f>'Ejercicio 3'!AF544</f>
        <v>2.1200512786935798E-4</v>
      </c>
    </row>
    <row r="543" spans="2:8" x14ac:dyDescent="0.25">
      <c r="B543" s="1">
        <v>42779</v>
      </c>
      <c r="C543">
        <f>ASURB.MX!H533</f>
        <v>-1.1991219964169198E-2</v>
      </c>
      <c r="D543">
        <f>'Ejercicio 2'!D546</f>
        <v>1.92198282882411E-4</v>
      </c>
      <c r="E543">
        <f>'Ejercicio 2'!G546</f>
        <v>1.9404363460903343E-4</v>
      </c>
      <c r="F543">
        <f>'Ejercicio 3'!D545</f>
        <v>2.066843929755974E-4</v>
      </c>
      <c r="G543">
        <f>'Ejercicio 3'!R545</f>
        <v>2.2905081757006E-4</v>
      </c>
      <c r="H543">
        <f>'Ejercicio 3'!AF545</f>
        <v>2.03895557321965E-4</v>
      </c>
    </row>
    <row r="544" spans="2:8" x14ac:dyDescent="0.25">
      <c r="B544" s="1">
        <v>42780</v>
      </c>
      <c r="C544">
        <f>ASURB.MX!H534</f>
        <v>-8.8646247393586505E-3</v>
      </c>
      <c r="D544">
        <f>'Ejercicio 2'!D547</f>
        <v>1.989540339071245E-4</v>
      </c>
      <c r="E544">
        <f>'Ejercicio 2'!G547</f>
        <v>1.8867078976544054E-4</v>
      </c>
      <c r="F544">
        <f>'Ejercicio 3'!D546</f>
        <v>2.0387281913902074E-4</v>
      </c>
      <c r="G544">
        <f>'Ejercicio 3'!R546</f>
        <v>1.8402457481912982E-4</v>
      </c>
      <c r="H544">
        <f>'Ejercicio 3'!AF546</f>
        <v>2.0151878470522921E-4</v>
      </c>
    </row>
    <row r="545" spans="2:8" x14ac:dyDescent="0.25">
      <c r="B545" s="1">
        <v>42781</v>
      </c>
      <c r="C545">
        <f>ASURB.MX!H535</f>
        <v>-4.8157818765854074E-3</v>
      </c>
      <c r="D545">
        <f>'Ejercicio 2'!D548</f>
        <v>2.0265823215086614E-4</v>
      </c>
      <c r="E545">
        <f>'Ejercicio 2'!G548</f>
        <v>1.8097048408621596E-4</v>
      </c>
      <c r="F545">
        <f>'Ejercicio 3'!D547</f>
        <v>1.9410999691603961E-4</v>
      </c>
      <c r="G545">
        <f>'Ejercicio 3'!R547</f>
        <v>2.0349658138555228E-4</v>
      </c>
      <c r="H545">
        <f>'Ejercicio 3'!AF547</f>
        <v>1.9306363590083071E-4</v>
      </c>
    </row>
    <row r="546" spans="2:8" x14ac:dyDescent="0.25">
      <c r="B546" s="1">
        <v>42782</v>
      </c>
      <c r="C546">
        <f>ASURB.MX!H536</f>
        <v>8.5562133833704292E-3</v>
      </c>
      <c r="D546">
        <f>'Ejercicio 2'!D549</f>
        <v>2.0397899203497411E-4</v>
      </c>
      <c r="E546">
        <f>'Ejercicio 2'!G549</f>
        <v>1.7595596362982239E-4</v>
      </c>
      <c r="F546">
        <f>'Ejercicio 3'!D548</f>
        <v>1.8092697883048342E-4</v>
      </c>
      <c r="G546">
        <f>'Ejercicio 3'!R548</f>
        <v>1.7283284094402436E-4</v>
      </c>
      <c r="H546">
        <f>'Ejercicio 3'!AF548</f>
        <v>1.8119597103261897E-4</v>
      </c>
    </row>
    <row r="547" spans="2:8" x14ac:dyDescent="0.25">
      <c r="B547" s="1">
        <v>42783</v>
      </c>
      <c r="C547">
        <f>ASURB.MX!H537</f>
        <v>2.0278632611208491E-2</v>
      </c>
      <c r="D547">
        <f>'Ejercicio 2'!D550</f>
        <v>1.9715305725687607E-4</v>
      </c>
      <c r="E547">
        <f>'Ejercicio 2'!G550</f>
        <v>1.8690374104598389E-4</v>
      </c>
      <c r="F547">
        <f>'Ejercicio 3'!D549</f>
        <v>1.7824366112037049E-4</v>
      </c>
      <c r="G547">
        <f>'Ejercicio 3'!R549</f>
        <v>1.8783832526508045E-4</v>
      </c>
      <c r="H547">
        <f>'Ejercicio 3'!AF549</f>
        <v>1.7771458987717297E-4</v>
      </c>
    </row>
    <row r="548" spans="2:8" x14ac:dyDescent="0.25">
      <c r="B548" s="1">
        <v>42786</v>
      </c>
      <c r="C548">
        <f>ASURB.MX!H538</f>
        <v>-1.2649596141360143E-2</v>
      </c>
      <c r="D548">
        <f>'Ejercicio 2'!D551</f>
        <v>2.0789582825173975E-4</v>
      </c>
      <c r="E548">
        <f>'Ejercicio 2'!G551</f>
        <v>1.8565238947110195E-4</v>
      </c>
      <c r="F548">
        <f>'Ejercicio 3'!D550</f>
        <v>2.174071044568311E-4</v>
      </c>
      <c r="G548">
        <f>'Ejercicio 3'!R550</f>
        <v>2.2016896283291764E-4</v>
      </c>
      <c r="H548">
        <f>'Ejercicio 3'!AF550</f>
        <v>2.1003948179899051E-4</v>
      </c>
    </row>
    <row r="549" spans="2:8" x14ac:dyDescent="0.25">
      <c r="B549" s="1">
        <v>42787</v>
      </c>
      <c r="C549">
        <f>ASURB.MX!H539</f>
        <v>6.7851406352471989E-3</v>
      </c>
      <c r="D549">
        <f>'Ejercicio 2'!D552</f>
        <v>2.0521949868862439E-4</v>
      </c>
      <c r="E549">
        <f>'Ejercicio 2'!G552</f>
        <v>1.7915566044027041E-4</v>
      </c>
      <c r="F549">
        <f>'Ejercicio 3'!D551</f>
        <v>2.1294816346338938E-4</v>
      </c>
      <c r="G549">
        <f>'Ejercicio 3'!R551</f>
        <v>1.9568400766609476E-4</v>
      </c>
      <c r="H549">
        <f>'Ejercicio 3'!AF551</f>
        <v>2.0766461163076929E-4</v>
      </c>
    </row>
    <row r="550" spans="2:8" x14ac:dyDescent="0.25">
      <c r="B550" s="1">
        <v>42788</v>
      </c>
      <c r="C550">
        <f>ASURB.MX!H540</f>
        <v>-2.0880670824433463E-2</v>
      </c>
      <c r="D550">
        <f>'Ejercicio 2'!D553</f>
        <v>1.8941550136047626E-4</v>
      </c>
      <c r="E550">
        <f>'Ejercicio 2'!G553</f>
        <v>1.9110761870207271E-4</v>
      </c>
      <c r="F550">
        <f>'Ejercicio 3'!D552</f>
        <v>1.9618601862673042E-4</v>
      </c>
      <c r="G550">
        <f>'Ejercicio 3'!R552</f>
        <v>1.9507557253523598E-4</v>
      </c>
      <c r="H550">
        <f>'Ejercicio 3'!AF552</f>
        <v>1.9418158296044595E-4</v>
      </c>
    </row>
    <row r="551" spans="2:8" x14ac:dyDescent="0.25">
      <c r="B551" s="1">
        <v>42789</v>
      </c>
      <c r="C551">
        <f>ASURB.MX!H541</f>
        <v>-1.913033318486743E-2</v>
      </c>
      <c r="D551">
        <f>'Ejercicio 2'!D554</f>
        <v>1.8234380061680521E-4</v>
      </c>
      <c r="E551">
        <f>'Ejercicio 2'!G554</f>
        <v>1.9924454721419104E-4</v>
      </c>
      <c r="F551">
        <f>'Ejercicio 3'!D553</f>
        <v>2.3230627787341451E-4</v>
      </c>
      <c r="G551">
        <f>'Ejercicio 3'!R553</f>
        <v>2.3675064301668052E-4</v>
      </c>
      <c r="H551">
        <f>'Ejercicio 3'!AF553</f>
        <v>2.2458290885722686E-4</v>
      </c>
    </row>
    <row r="552" spans="2:8" x14ac:dyDescent="0.25">
      <c r="B552" s="1">
        <v>42790</v>
      </c>
      <c r="C552">
        <f>ASURB.MX!H542</f>
        <v>1.7716122835058721E-2</v>
      </c>
      <c r="D552">
        <f>'Ejercicio 2'!D555</f>
        <v>1.9547367538172336E-4</v>
      </c>
      <c r="E552">
        <f>'Ejercicio 2'!G555</f>
        <v>2.0457804331523862E-4</v>
      </c>
      <c r="F552">
        <f>'Ejercicio 3'!D554</f>
        <v>2.4777498445406154E-4</v>
      </c>
      <c r="G552">
        <f>'Ejercicio 3'!R554</f>
        <v>2.3015636698496761E-4</v>
      </c>
      <c r="H552">
        <f>'Ejercicio 3'!AF554</f>
        <v>2.3949252541482821E-4</v>
      </c>
    </row>
    <row r="553" spans="2:8" x14ac:dyDescent="0.25">
      <c r="B553" s="1">
        <v>42793</v>
      </c>
      <c r="C553">
        <f>ASURB.MX!H543</f>
        <v>6.7632148917929269E-3</v>
      </c>
      <c r="D553">
        <f>'Ejercicio 2'!D556</f>
        <v>2.053664932041001E-4</v>
      </c>
      <c r="E553">
        <f>'Ejercicio 2'!G556</f>
        <v>1.9718681574157232E-4</v>
      </c>
      <c r="F553">
        <f>'Ejercicio 3'!D555</f>
        <v>2.5172060703106938E-4</v>
      </c>
      <c r="G553">
        <f>'Ejercicio 3'!R555</f>
        <v>2.4493385541668087E-4</v>
      </c>
      <c r="H553">
        <f>'Ejercicio 3'!AF555</f>
        <v>2.4497273194563083E-4</v>
      </c>
    </row>
    <row r="554" spans="2:8" x14ac:dyDescent="0.25">
      <c r="B554" s="1">
        <v>42794</v>
      </c>
      <c r="C554">
        <f>ASURB.MX!H544</f>
        <v>1.4619148468181489E-2</v>
      </c>
      <c r="D554">
        <f>'Ejercicio 2'!D557</f>
        <v>2.0656762570687409E-4</v>
      </c>
      <c r="E554">
        <f>'Ejercicio 2'!G557</f>
        <v>1.9795613819761771E-4</v>
      </c>
      <c r="F554">
        <f>'Ejercicio 3'!D556</f>
        <v>2.2186031074137162E-4</v>
      </c>
      <c r="G554">
        <f>'Ejercicio 3'!R556</f>
        <v>2.0476271135776107E-4</v>
      </c>
      <c r="H554">
        <f>'Ejercicio 3'!AF556</f>
        <v>2.2131115544003958E-4</v>
      </c>
    </row>
    <row r="555" spans="2:8" x14ac:dyDescent="0.25">
      <c r="B555" s="1">
        <v>42795</v>
      </c>
      <c r="C555">
        <f>ASURB.MX!H545</f>
        <v>1.4997981969271068E-2</v>
      </c>
      <c r="D555">
        <f>'Ejercicio 2'!D558</f>
        <v>2.1216065763622459E-4</v>
      </c>
      <c r="E555">
        <f>'Ejercicio 2'!G558</f>
        <v>1.9921176463258091E-4</v>
      </c>
      <c r="F555">
        <f>'Ejercicio 3'!D557</f>
        <v>2.2240653010265749E-4</v>
      </c>
      <c r="G555">
        <f>'Ejercicio 3'!R557</f>
        <v>2.3304098799910273E-4</v>
      </c>
      <c r="H555">
        <f>'Ejercicio 3'!AF557</f>
        <v>2.2140917281344066E-4</v>
      </c>
    </row>
    <row r="556" spans="2:8" x14ac:dyDescent="0.25">
      <c r="B556" s="1">
        <v>42796</v>
      </c>
      <c r="C556">
        <f>ASURB.MX!H546</f>
        <v>-2.9297721316253144E-2</v>
      </c>
      <c r="D556">
        <f>'Ejercicio 2'!D559</f>
        <v>2.1821258469258172E-4</v>
      </c>
      <c r="E556">
        <f>'Ejercicio 2'!G559</f>
        <v>2.2988402327374176E-4</v>
      </c>
      <c r="F556">
        <f>'Ejercicio 3'!D558</f>
        <v>2.2412777645583598E-4</v>
      </c>
      <c r="G556">
        <f>'Ejercicio 3'!R558</f>
        <v>2.1519607232960576E-4</v>
      </c>
      <c r="H556">
        <f>'Ejercicio 3'!AF558</f>
        <v>2.2263764141998045E-4</v>
      </c>
    </row>
    <row r="557" spans="2:8" x14ac:dyDescent="0.25">
      <c r="B557" s="1">
        <v>42797</v>
      </c>
      <c r="C557">
        <f>ASURB.MX!H547</f>
        <v>5.5094924845736819E-3</v>
      </c>
      <c r="D557">
        <f>'Ejercicio 2'!D560</f>
        <v>2.253893785284396E-4</v>
      </c>
      <c r="E557">
        <f>'Ejercicio 2'!G560</f>
        <v>2.2059923220088326E-4</v>
      </c>
      <c r="F557">
        <f>'Ejercicio 3'!D559</f>
        <v>3.01993291617454E-4</v>
      </c>
      <c r="G557">
        <f>'Ejercicio 3'!R559</f>
        <v>3.1850385760181349E-4</v>
      </c>
      <c r="H557">
        <f>'Ejercicio 3'!AF559</f>
        <v>2.888561248139885E-4</v>
      </c>
    </row>
    <row r="558" spans="2:8" x14ac:dyDescent="0.25">
      <c r="B558" s="1">
        <v>42800</v>
      </c>
      <c r="C558">
        <f>ASURB.MX!H548</f>
        <v>2.5213714776528978E-2</v>
      </c>
      <c r="D558">
        <f>'Ejercicio 2'!D561</f>
        <v>2.2511089607137863E-4</v>
      </c>
      <c r="E558">
        <f>'Ejercicio 2'!G561</f>
        <v>2.3991675296280581E-4</v>
      </c>
      <c r="F558">
        <f>'Ejercicio 3'!D560</f>
        <v>2.5333273884311738E-4</v>
      </c>
      <c r="G558">
        <f>'Ejercicio 3'!R560</f>
        <v>2.0084079926034485E-4</v>
      </c>
      <c r="H558">
        <f>'Ejercicio 3'!AF560</f>
        <v>2.5167133010973558E-4</v>
      </c>
    </row>
    <row r="559" spans="2:8" x14ac:dyDescent="0.25">
      <c r="B559" s="1">
        <v>42801</v>
      </c>
      <c r="C559">
        <f>ASURB.MX!H549</f>
        <v>-3.7162847669357273E-4</v>
      </c>
      <c r="D559">
        <f>'Ejercicio 2'!D562</f>
        <v>2.3708161631011461E-4</v>
      </c>
      <c r="E559">
        <f>'Ejercicio 2'!G562</f>
        <v>2.2875903218430723E-4</v>
      </c>
      <c r="F559">
        <f>'Ejercicio 3'!D561</f>
        <v>2.9439331192756499E-4</v>
      </c>
      <c r="G559">
        <f>'Ejercicio 3'!R561</f>
        <v>3.323870421541046E-4</v>
      </c>
      <c r="H559">
        <f>'Ejercicio 3'!AF561</f>
        <v>2.8703329427361818E-4</v>
      </c>
    </row>
    <row r="560" spans="2:8" x14ac:dyDescent="0.25">
      <c r="B560" s="1">
        <v>42802</v>
      </c>
      <c r="C560">
        <f>ASURB.MX!H550</f>
        <v>0</v>
      </c>
      <c r="D560">
        <f>'Ejercicio 2'!D563</f>
        <v>2.1086205975731103E-4</v>
      </c>
      <c r="E560">
        <f>'Ejercicio 2'!G563</f>
        <v>2.1811409170540289E-4</v>
      </c>
      <c r="F560">
        <f>'Ejercicio 3'!D562</f>
        <v>2.4463310663136147E-4</v>
      </c>
      <c r="G560">
        <f>'Ejercicio 3'!R562</f>
        <v>1.899593059181322E-4</v>
      </c>
      <c r="H560">
        <f>'Ejercicio 3'!AF562</f>
        <v>2.4722810364032402E-4</v>
      </c>
    </row>
    <row r="561" spans="2:8" x14ac:dyDescent="0.25">
      <c r="B561" s="1">
        <v>42803</v>
      </c>
      <c r="C561">
        <f>ASURB.MX!H551</f>
        <v>-6.2464572807075748E-3</v>
      </c>
      <c r="D561">
        <f>'Ejercicio 2'!D564</f>
        <v>2.0070752456743135E-4</v>
      </c>
      <c r="E561">
        <f>'Ejercicio 2'!G564</f>
        <v>2.0978014840707684E-4</v>
      </c>
      <c r="F561">
        <f>'Ejercicio 3'!D563</f>
        <v>2.1162004370106678E-4</v>
      </c>
      <c r="G561">
        <f>'Ejercicio 3'!R563</f>
        <v>2.4922740521618133E-4</v>
      </c>
      <c r="H561">
        <f>'Ejercicio 3'!AF563</f>
        <v>2.1823579233150198E-4</v>
      </c>
    </row>
    <row r="562" spans="2:8" x14ac:dyDescent="0.25">
      <c r="B562" s="1">
        <v>42804</v>
      </c>
      <c r="C562">
        <f>ASURB.MX!H552</f>
        <v>-1.7473037587927914E-3</v>
      </c>
      <c r="D562">
        <f>'Ejercicio 2'!D565</f>
        <v>2.0150124442674364E-4</v>
      </c>
      <c r="E562">
        <f>'Ejercicio 2'!G565</f>
        <v>2.0016043014074492E-4</v>
      </c>
      <c r="F562">
        <f>'Ejercicio 3'!D564</f>
        <v>1.9445503057305069E-4</v>
      </c>
      <c r="G562">
        <f>'Ejercicio 3'!R564</f>
        <v>1.8228221131831338E-4</v>
      </c>
      <c r="H562">
        <f>'Ejercicio 3'!AF564</f>
        <v>2.0115341183643104E-4</v>
      </c>
    </row>
    <row r="563" spans="2:8" x14ac:dyDescent="0.25">
      <c r="B563" s="1">
        <v>42807</v>
      </c>
      <c r="C563">
        <f>ASURB.MX!H553</f>
        <v>-4.1620019212928626E-3</v>
      </c>
      <c r="D563">
        <f>'Ejercicio 2'!D566</f>
        <v>1.782583284163544E-4</v>
      </c>
      <c r="E563">
        <f>'Ejercicio 2'!G566</f>
        <v>1.916523444931012E-4</v>
      </c>
      <c r="F563">
        <f>'Ejercicio 3'!D565</f>
        <v>1.7871642685277658E-4</v>
      </c>
      <c r="G563">
        <f>'Ejercicio 3'!R565</f>
        <v>2.0367373338050652E-4</v>
      </c>
      <c r="H563">
        <f>'Ejercicio 3'!AF565</f>
        <v>1.850084071750087E-4</v>
      </c>
    </row>
    <row r="564" spans="2:8" x14ac:dyDescent="0.25">
      <c r="B564" s="1">
        <v>42808</v>
      </c>
      <c r="C564">
        <f>ASURB.MX!H554</f>
        <v>-1.1480271961893928E-2</v>
      </c>
      <c r="D564">
        <f>'Ejercicio 2'!D567</f>
        <v>1.7104976077320991E-4</v>
      </c>
      <c r="E564">
        <f>'Ejercicio 2'!G567</f>
        <v>1.8886705396449558E-4</v>
      </c>
      <c r="F564">
        <f>'Ejercicio 3'!D566</f>
        <v>1.700084400897817E-4</v>
      </c>
      <c r="G564">
        <f>'Ejercicio 3'!R566</f>
        <v>1.7106989439426512E-4</v>
      </c>
      <c r="H564">
        <f>'Ejercicio 3'!AF566</f>
        <v>1.7472646710506651E-4</v>
      </c>
    </row>
    <row r="565" spans="2:8" x14ac:dyDescent="0.25">
      <c r="B565" s="1">
        <v>42809</v>
      </c>
      <c r="C565">
        <f>ASURB.MX!H555</f>
        <v>-1.1645649858613525E-2</v>
      </c>
      <c r="D565">
        <f>'Ejercicio 2'!D568</f>
        <v>1.7692780993364365E-4</v>
      </c>
      <c r="E565">
        <f>'Ejercicio 2'!G568</f>
        <v>1.8638934036391849E-4</v>
      </c>
      <c r="F565">
        <f>'Ejercicio 3'!D567</f>
        <v>1.7810009677394161E-4</v>
      </c>
      <c r="G565">
        <f>'Ejercicio 3'!R567</f>
        <v>1.9605519429099604E-4</v>
      </c>
      <c r="H565">
        <f>'Ejercicio 3'!AF567</f>
        <v>1.7904696220424879E-4</v>
      </c>
    </row>
    <row r="566" spans="2:8" x14ac:dyDescent="0.25">
      <c r="B566" s="1">
        <v>42810</v>
      </c>
      <c r="C566">
        <f>ASURB.MX!H556</f>
        <v>1.6550344066008846E-2</v>
      </c>
      <c r="D566">
        <f>'Ejercicio 2'!D569</f>
        <v>1.8265019366781258E-4</v>
      </c>
      <c r="E566">
        <f>'Ejercicio 2'!G569</f>
        <v>1.9046215706811217E-4</v>
      </c>
      <c r="F566">
        <f>'Ejercicio 3'!D568</f>
        <v>1.839289836143455E-4</v>
      </c>
      <c r="G566">
        <f>'Ejercicio 3'!R568</f>
        <v>1.8100297286675914E-4</v>
      </c>
      <c r="H566">
        <f>'Ejercicio 3'!AF568</f>
        <v>1.8258669220180048E-4</v>
      </c>
    </row>
    <row r="567" spans="2:8" x14ac:dyDescent="0.25">
      <c r="B567" s="1">
        <v>42811</v>
      </c>
      <c r="C567">
        <f>ASURB.MX!H557</f>
        <v>1.391788232242739E-2</v>
      </c>
      <c r="D567">
        <f>'Ejercicio 2'!D570</f>
        <v>1.9031908312955342E-4</v>
      </c>
      <c r="E567">
        <f>'Ejercicio 2'!G570</f>
        <v>1.9061317157497584E-4</v>
      </c>
      <c r="F567">
        <f>'Ejercicio 3'!D569</f>
        <v>2.0454519479024539E-4</v>
      </c>
      <c r="G567">
        <f>'Ejercicio 3'!R569</f>
        <v>2.1283792990246843E-4</v>
      </c>
      <c r="H567">
        <f>'Ejercicio 3'!AF569</f>
        <v>1.9942570544584197E-4</v>
      </c>
    </row>
    <row r="568" spans="2:8" x14ac:dyDescent="0.25">
      <c r="B568" s="1">
        <v>42815</v>
      </c>
      <c r="C568">
        <f>ASURB.MX!H558</f>
        <v>-2.0791108072284681E-2</v>
      </c>
      <c r="D568">
        <f>'Ejercicio 2'!D571</f>
        <v>1.9552933528811309E-4</v>
      </c>
      <c r="E568">
        <f>'Ejercicio 2'!G571</f>
        <v>2.0185829878092493E-4</v>
      </c>
      <c r="F568">
        <f>'Ejercicio 3'!D570</f>
        <v>2.0850074997085075E-4</v>
      </c>
      <c r="G568">
        <f>'Ejercicio 3'!R570</f>
        <v>1.9607953560945779E-4</v>
      </c>
      <c r="H568">
        <f>'Ejercicio 3'!AF570</f>
        <v>2.0341278719439955E-4</v>
      </c>
    </row>
    <row r="569" spans="2:8" x14ac:dyDescent="0.25">
      <c r="B569" s="1">
        <v>42816</v>
      </c>
      <c r="C569">
        <f>ASURB.MX!H559</f>
        <v>1.46088660506871E-3</v>
      </c>
      <c r="D569">
        <f>'Ejercicio 2'!D572</f>
        <v>2.1250452533742243E-4</v>
      </c>
      <c r="E569">
        <f>'Ejercicio 2'!G572</f>
        <v>1.9256445261731412E-4</v>
      </c>
      <c r="F569">
        <f>'Ejercicio 3'!D571</f>
        <v>2.4002018454135921E-4</v>
      </c>
      <c r="G569">
        <f>'Ejercicio 3'!R571</f>
        <v>2.4565873826928105E-4</v>
      </c>
      <c r="H569">
        <f>'Ejercicio 3'!AF571</f>
        <v>2.3091829487980426E-4</v>
      </c>
    </row>
    <row r="570" spans="2:8" x14ac:dyDescent="0.25">
      <c r="B570" s="1">
        <v>42817</v>
      </c>
      <c r="C570">
        <f>ASURB.MX!H560</f>
        <v>4.3385447715768247E-3</v>
      </c>
      <c r="D570">
        <f>'Ejercicio 2'!D573</f>
        <v>2.1249644909001103E-4</v>
      </c>
      <c r="E570">
        <f>'Ejercicio 2'!G573</f>
        <v>1.844796669994766E-4</v>
      </c>
      <c r="F570">
        <f>'Ejercicio 3'!D572</f>
        <v>2.0881969215264152E-4</v>
      </c>
      <c r="G570">
        <f>'Ejercicio 3'!R572</f>
        <v>1.8009796901472723E-4</v>
      </c>
      <c r="H570">
        <f>'Ejercicio 3'!AF572</f>
        <v>2.0658239542348104E-4</v>
      </c>
    </row>
    <row r="571" spans="2:8" x14ac:dyDescent="0.25">
      <c r="B571" s="1">
        <v>42818</v>
      </c>
      <c r="C571">
        <f>ASURB.MX!H561</f>
        <v>5.061533768772207E-2</v>
      </c>
      <c r="D571">
        <f>'Ejercicio 2'!D574</f>
        <v>1.8790694006725155E-4</v>
      </c>
      <c r="E571">
        <f>'Ejercicio 2'!G574</f>
        <v>2.9510974701040058E-4</v>
      </c>
      <c r="F571">
        <f>'Ejercicio 3'!D573</f>
        <v>1.9015189947698102E-4</v>
      </c>
      <c r="G571">
        <f>'Ejercicio 3'!R573</f>
        <v>2.0376595371658204E-4</v>
      </c>
      <c r="H571">
        <f>'Ejercicio 3'!AF573</f>
        <v>1.9058703860935593E-4</v>
      </c>
    </row>
    <row r="572" spans="2:8" x14ac:dyDescent="0.25">
      <c r="B572" s="1">
        <v>42821</v>
      </c>
      <c r="C572">
        <f>ASURB.MX!H562</f>
        <v>-6.5098187251853307E-3</v>
      </c>
      <c r="D572">
        <f>'Ejercicio 2'!D575</f>
        <v>2.7185647203709708E-4</v>
      </c>
      <c r="E572">
        <f>'Ejercicio 2'!G575</f>
        <v>2.8334926198032303E-4</v>
      </c>
      <c r="F572">
        <f>'Ejercicio 3'!D574</f>
        <v>4.8581092603770722E-4</v>
      </c>
      <c r="G572">
        <f>'Ejercicio 3'!R574</f>
        <v>5.2923460648569875E-4</v>
      </c>
      <c r="H572">
        <f>'Ejercicio 3'!AF574</f>
        <v>4.4121073625360467E-4</v>
      </c>
    </row>
    <row r="573" spans="2:8" x14ac:dyDescent="0.25">
      <c r="B573" s="1">
        <v>42822</v>
      </c>
      <c r="C573">
        <f>ASURB.MX!H563</f>
        <v>9.928422922816026E-3</v>
      </c>
      <c r="D573">
        <f>'Ejercicio 2'!D576</f>
        <v>2.7130407314424933E-4</v>
      </c>
      <c r="E573">
        <f>'Ejercicio 2'!G576</f>
        <v>2.7475101735851827E-4</v>
      </c>
      <c r="F573">
        <f>'Ejercicio 3'!D575</f>
        <v>3.7667981890562971E-4</v>
      </c>
      <c r="G573">
        <f>'Ejercicio 3'!R575</f>
        <v>2.1465158873927185E-4</v>
      </c>
      <c r="H573">
        <f>'Ejercicio 3'!AF575</f>
        <v>3.6382501765441273E-4</v>
      </c>
    </row>
    <row r="574" spans="2:8" x14ac:dyDescent="0.25">
      <c r="B574" s="1">
        <v>42823</v>
      </c>
      <c r="C574">
        <f>ASURB.MX!H564</f>
        <v>-1.4170553702340083E-2</v>
      </c>
      <c r="D574">
        <f>'Ejercicio 2'!D577</f>
        <v>2.6734139241056583E-4</v>
      </c>
      <c r="E574">
        <f>'Ejercicio 2'!G577</f>
        <v>2.7131003718564793E-4</v>
      </c>
      <c r="F574">
        <f>'Ejercicio 3'!D576</f>
        <v>3.1112108659810204E-4</v>
      </c>
      <c r="G574">
        <f>'Ejercicio 3'!R576</f>
        <v>3.7256632968687812E-4</v>
      </c>
      <c r="H574">
        <f>'Ejercicio 3'!AF576</f>
        <v>3.1328389441994645E-4</v>
      </c>
    </row>
    <row r="575" spans="2:8" x14ac:dyDescent="0.25">
      <c r="B575" s="1">
        <v>42824</v>
      </c>
      <c r="C575">
        <f>ASURB.MX!H565</f>
        <v>1.7696981504024965E-2</v>
      </c>
      <c r="D575">
        <f>'Ejercicio 2'!D578</f>
        <v>2.722391042330152E-4</v>
      </c>
      <c r="E575">
        <f>'Ejercicio 2'!G578</f>
        <v>2.7325853659861127E-4</v>
      </c>
      <c r="F575">
        <f>'Ejercicio 3'!D577</f>
        <v>2.8003161515290553E-4</v>
      </c>
      <c r="G575">
        <f>'Ejercicio 3'!R577</f>
        <v>2.2932052725291855E-4</v>
      </c>
      <c r="H575">
        <f>'Ejercicio 3'!AF577</f>
        <v>2.8703315945717377E-4</v>
      </c>
    </row>
    <row r="576" spans="2:8" x14ac:dyDescent="0.25">
      <c r="B576" s="1">
        <v>42825</v>
      </c>
      <c r="C576">
        <f>ASURB.MX!H566</f>
        <v>-3.0747386493307188E-2</v>
      </c>
      <c r="D576">
        <f>'Ejercicio 2'!D579</f>
        <v>2.7889508964085781E-4</v>
      </c>
      <c r="E576">
        <f>'Ejercicio 2'!G579</f>
        <v>3.0453566131016406E-4</v>
      </c>
      <c r="F576">
        <f>'Ejercicio 3'!D578</f>
        <v>2.7302809398165354E-4</v>
      </c>
      <c r="G576">
        <f>'Ejercicio 3'!R578</f>
        <v>3.187761527587631E-4</v>
      </c>
      <c r="H576">
        <f>'Ejercicio 3'!AF578</f>
        <v>2.7951227453722313E-4</v>
      </c>
    </row>
    <row r="577" spans="2:8" x14ac:dyDescent="0.25">
      <c r="B577" s="1">
        <v>42828</v>
      </c>
      <c r="C577">
        <f>ASURB.MX!H567</f>
        <v>4.9601405851979176E-2</v>
      </c>
      <c r="D577">
        <f>'Ejercicio 2'!D580</f>
        <v>3.1404974219059165E-4</v>
      </c>
      <c r="E577">
        <f>'Ejercicio 2'!G580</f>
        <v>4.0485072704132363E-4</v>
      </c>
      <c r="F577">
        <f>'Ejercicio 3'!D579</f>
        <v>3.4496299803600083E-4</v>
      </c>
      <c r="G577">
        <f>'Ejercicio 3'!R579</f>
        <v>3.3778436660917329E-4</v>
      </c>
      <c r="H577">
        <f>'Ejercicio 3'!AF579</f>
        <v>3.3923766323499345E-4</v>
      </c>
    </row>
    <row r="578" spans="2:8" x14ac:dyDescent="0.25">
      <c r="B578" s="1">
        <v>42829</v>
      </c>
      <c r="C578">
        <f>ASURB.MX!H568</f>
        <v>8.7150438810958946E-3</v>
      </c>
      <c r="D578">
        <f>'Ejercicio 2'!D581</f>
        <v>3.8125469674425971E-4</v>
      </c>
      <c r="E578">
        <f>'Ejercicio 2'!G581</f>
        <v>3.8954594345501364E-4</v>
      </c>
      <c r="F578">
        <f>'Ejercicio 3'!D580</f>
        <v>5.7615911972351943E-4</v>
      </c>
      <c r="G578">
        <f>'Ejercicio 3'!R580</f>
        <v>6.0212014869654459E-4</v>
      </c>
      <c r="H578">
        <f>'Ejercicio 3'!AF580</f>
        <v>5.3894865661816037E-4</v>
      </c>
    </row>
    <row r="579" spans="2:8" x14ac:dyDescent="0.25">
      <c r="B579" s="1">
        <v>42830</v>
      </c>
      <c r="C579">
        <f>ASURB.MX!H569</f>
        <v>-1.0121264888926026E-2</v>
      </c>
      <c r="D579">
        <f>'Ejercicio 2'!D582</f>
        <v>3.7459557301879184E-4</v>
      </c>
      <c r="E579">
        <f>'Ejercicio 2'!G582</f>
        <v>3.761859216949367E-4</v>
      </c>
      <c r="F579">
        <f>'Ejercicio 3'!D581</f>
        <v>4.4065708844732174E-4</v>
      </c>
      <c r="G579">
        <f>'Ejercicio 3'!R581</f>
        <v>2.987681176299374E-4</v>
      </c>
      <c r="H579">
        <f>'Ejercicio 3'!AF581</f>
        <v>4.3844045747368535E-4</v>
      </c>
    </row>
    <row r="580" spans="2:8" x14ac:dyDescent="0.25">
      <c r="B580" s="1">
        <v>42831</v>
      </c>
      <c r="C580">
        <f>ASURB.MX!H570</f>
        <v>6.6909849239466532E-3</v>
      </c>
      <c r="D580">
        <f>'Ejercicio 2'!D583</f>
        <v>3.7960287804977616E-4</v>
      </c>
      <c r="E580">
        <f>'Ejercicio 2'!G583</f>
        <v>3.6076397136216957E-4</v>
      </c>
      <c r="F580">
        <f>'Ejercicio 3'!D582</f>
        <v>3.5401318344795477E-4</v>
      </c>
      <c r="G580">
        <f>'Ejercicio 3'!R582</f>
        <v>4.2015157591360051E-4</v>
      </c>
      <c r="H580">
        <f>'Ejercicio 3'!AF582</f>
        <v>3.6800247057064433E-4</v>
      </c>
    </row>
    <row r="581" spans="2:8" x14ac:dyDescent="0.25">
      <c r="B581" s="1">
        <v>42832</v>
      </c>
      <c r="C581">
        <f>ASURB.MX!H571</f>
        <v>-2.0684226690718021E-2</v>
      </c>
      <c r="D581">
        <f>'Ejercicio 2'!D584</f>
        <v>3.60779773894498E-4</v>
      </c>
      <c r="E581">
        <f>'Ejercicio 2'!G584</f>
        <v>3.638851197578622E-4</v>
      </c>
      <c r="F581">
        <f>'Ejercicio 3'!D583</f>
        <v>2.8957351041107847E-4</v>
      </c>
      <c r="G581">
        <f>'Ejercicio 3'!R583</f>
        <v>2.5726501347773624E-4</v>
      </c>
      <c r="H581">
        <f>'Ejercicio 3'!AF583</f>
        <v>3.107762422735212E-4</v>
      </c>
    </row>
    <row r="582" spans="2:8" x14ac:dyDescent="0.25">
      <c r="B582" s="1">
        <v>42835</v>
      </c>
      <c r="C582">
        <f>ASURB.MX!H572</f>
        <v>1.0851524900677771E-2</v>
      </c>
      <c r="D582">
        <f>'Ejercicio 2'!D585</f>
        <v>3.6326012893516524E-4</v>
      </c>
      <c r="E582">
        <f>'Ejercicio 2'!G585</f>
        <v>3.5243187071701151E-4</v>
      </c>
      <c r="F582">
        <f>'Ejercicio 3'!D584</f>
        <v>2.9324313892632205E-4</v>
      </c>
      <c r="G582">
        <f>'Ejercicio 3'!R584</f>
        <v>3.6333071059365616E-4</v>
      </c>
      <c r="H582">
        <f>'Ejercicio 3'!AF584</f>
        <v>3.0862142369733159E-4</v>
      </c>
    </row>
    <row r="583" spans="2:8" x14ac:dyDescent="0.25">
      <c r="B583" s="1">
        <v>42836</v>
      </c>
      <c r="C583">
        <f>ASURB.MX!H573</f>
        <v>1.2595361649493347E-2</v>
      </c>
      <c r="D583">
        <f>'Ejercicio 2'!D586</f>
        <v>3.579643378360668E-4</v>
      </c>
      <c r="E583">
        <f>'Ejercicio 2'!G586</f>
        <v>3.4341421778927999E-4</v>
      </c>
      <c r="F583">
        <f>'Ejercicio 3'!D585</f>
        <v>2.5811711714378912E-4</v>
      </c>
      <c r="G583">
        <f>'Ejercicio 3'!R585</f>
        <v>2.4001006451180413E-4</v>
      </c>
      <c r="H583">
        <f>'Ejercicio 3'!AF585</f>
        <v>2.750740680902834E-4</v>
      </c>
    </row>
    <row r="584" spans="2:8" x14ac:dyDescent="0.25">
      <c r="B584" s="1">
        <v>42837</v>
      </c>
      <c r="C584">
        <f>ASURB.MX!H574</f>
        <v>-2.4190423420887997E-2</v>
      </c>
      <c r="D584">
        <f>'Ejercicio 2'!D587</f>
        <v>3.6061852846357021E-4</v>
      </c>
      <c r="E584">
        <f>'Ejercicio 2'!G587</f>
        <v>3.5466424795169084E-4</v>
      </c>
      <c r="F584">
        <f>'Ejercicio 3'!D586</f>
        <v>2.3977741156604965E-4</v>
      </c>
      <c r="G584">
        <f>'Ejercicio 3'!R586</f>
        <v>2.9284959352783438E-4</v>
      </c>
      <c r="H584">
        <f>'Ejercicio 3'!AF586</f>
        <v>2.5486840990642255E-4</v>
      </c>
    </row>
    <row r="585" spans="2:8" x14ac:dyDescent="0.25">
      <c r="B585" s="1">
        <v>42842</v>
      </c>
      <c r="C585">
        <f>ASURB.MX!H575</f>
        <v>1.6903851372431666E-2</v>
      </c>
      <c r="D585">
        <f>'Ejercicio 2'!D588</f>
        <v>3.8020103583761699E-4</v>
      </c>
      <c r="E585">
        <f>'Ejercicio 2'!G588</f>
        <v>3.5145697576464583E-4</v>
      </c>
      <c r="F585">
        <f>'Ejercicio 3'!D587</f>
        <v>2.7928110724247151E-4</v>
      </c>
      <c r="G585">
        <f>'Ejercicio 3'!R587</f>
        <v>2.9048189019359027E-4</v>
      </c>
      <c r="H585">
        <f>'Ejercicio 3'!AF587</f>
        <v>2.8414705088455265E-4</v>
      </c>
    </row>
    <row r="586" spans="2:8" x14ac:dyDescent="0.25">
      <c r="B586" s="1">
        <v>42843</v>
      </c>
      <c r="C586">
        <f>ASURB.MX!H576</f>
        <v>-1.2539932344635643E-2</v>
      </c>
      <c r="D586">
        <f>'Ejercicio 2'!D589</f>
        <v>3.8204581433501345E-4</v>
      </c>
      <c r="E586">
        <f>'Ejercicio 2'!G589</f>
        <v>3.4241985618861209E-4</v>
      </c>
      <c r="F586">
        <f>'Ejercicio 3'!D588</f>
        <v>2.6920633272127693E-4</v>
      </c>
      <c r="G586">
        <f>'Ejercicio 3'!R588</f>
        <v>2.7678353957707877E-4</v>
      </c>
      <c r="H586">
        <f>'Ejercicio 3'!AF588</f>
        <v>2.745810085989399E-4</v>
      </c>
    </row>
    <row r="587" spans="2:8" x14ac:dyDescent="0.25">
      <c r="B587" s="1">
        <v>42844</v>
      </c>
      <c r="C587">
        <f>ASURB.MX!H577</f>
        <v>3.9910369897407268E-3</v>
      </c>
      <c r="D587">
        <f>'Ejercicio 2'!D590</f>
        <v>3.5529623558155297E-4</v>
      </c>
      <c r="E587">
        <f>'Ejercicio 2'!G590</f>
        <v>3.2722709051901988E-4</v>
      </c>
      <c r="F587">
        <f>'Ejercicio 3'!D589</f>
        <v>2.4696198813872077E-4</v>
      </c>
      <c r="G587">
        <f>'Ejercicio 3'!R589</f>
        <v>2.5615562445796883E-4</v>
      </c>
      <c r="H587">
        <f>'Ejercicio 3'!AF589</f>
        <v>2.5436578027613336E-4</v>
      </c>
    </row>
    <row r="588" spans="2:8" x14ac:dyDescent="0.25">
      <c r="B588" s="1">
        <v>42845</v>
      </c>
      <c r="C588">
        <f>ASURB.MX!H578</f>
        <v>1.621271819480281E-3</v>
      </c>
      <c r="D588">
        <f>'Ejercicio 2'!D591</f>
        <v>3.5505856965814536E-4</v>
      </c>
      <c r="E588">
        <f>'Ejercicio 2'!G591</f>
        <v>3.1212240850886618E-4</v>
      </c>
      <c r="F588">
        <f>'Ejercicio 3'!D590</f>
        <v>2.1509370357287763E-4</v>
      </c>
      <c r="G588">
        <f>'Ejercicio 3'!R590</f>
        <v>2.2693807727190102E-4</v>
      </c>
      <c r="H588">
        <f>'Ejercicio 3'!AF590</f>
        <v>2.2507469116937601E-4</v>
      </c>
    </row>
    <row r="589" spans="2:8" x14ac:dyDescent="0.25">
      <c r="B589" s="1">
        <v>42846</v>
      </c>
      <c r="C589">
        <f>ASURB.MX!H579</f>
        <v>1.0023605956833282E-2</v>
      </c>
      <c r="D589">
        <f>'Ejercicio 2'!D592</f>
        <v>3.365828273216406E-4</v>
      </c>
      <c r="E589">
        <f>'Ejercicio 2'!G592</f>
        <v>3.0227362230183521E-4</v>
      </c>
      <c r="F589">
        <f>'Ejercicio 3'!D591</f>
        <v>1.9235064843691564E-4</v>
      </c>
      <c r="G589">
        <f>'Ejercicio 3'!R591</f>
        <v>2.1127595975148946E-4</v>
      </c>
      <c r="H589">
        <f>'Ejercicio 3'!AF591</f>
        <v>2.0237924853085826E-4</v>
      </c>
    </row>
    <row r="590" spans="2:8" x14ac:dyDescent="0.25">
      <c r="B590" s="1">
        <v>42849</v>
      </c>
      <c r="C590">
        <f>ASURB.MX!H580</f>
        <v>2.5594748818611693E-2</v>
      </c>
      <c r="D590">
        <f>'Ejercicio 2'!D593</f>
        <v>3.3872188437479963E-4</v>
      </c>
      <c r="E590">
        <f>'Ejercicio 2'!G593</f>
        <v>3.1869142984498877E-4</v>
      </c>
      <c r="F590">
        <f>'Ejercicio 3'!D592</f>
        <v>1.891211785031149E-4</v>
      </c>
      <c r="G590">
        <f>'Ejercicio 3'!R592</f>
        <v>2.0780863681208191E-4</v>
      </c>
      <c r="H590">
        <f>'Ejercicio 3'!AF592</f>
        <v>1.9594767612475723E-4</v>
      </c>
    </row>
    <row r="591" spans="2:8" x14ac:dyDescent="0.25">
      <c r="B591" s="1">
        <v>42850</v>
      </c>
      <c r="C591">
        <f>ASURB.MX!H581</f>
        <v>1.2513826228198487E-2</v>
      </c>
      <c r="D591">
        <f>'Ejercicio 2'!D594</f>
        <v>3.5700052250276063E-4</v>
      </c>
      <c r="E591">
        <f>'Ejercicio 2'!G594</f>
        <v>3.1114856775036047E-4</v>
      </c>
      <c r="F591">
        <f>'Ejercicio 3'!D593</f>
        <v>2.5415918108888602E-4</v>
      </c>
      <c r="G591">
        <f>'Ejercicio 3'!R593</f>
        <v>2.7729521573346337E-4</v>
      </c>
      <c r="H591">
        <f>'Ejercicio 3'!AF593</f>
        <v>2.4846319628732725E-4</v>
      </c>
    </row>
    <row r="592" spans="2:8" x14ac:dyDescent="0.25">
      <c r="B592" s="1">
        <v>42851</v>
      </c>
      <c r="C592">
        <f>ASURB.MX!H582</f>
        <v>5.5986198506628466E-3</v>
      </c>
      <c r="D592">
        <f>'Ejercicio 2'!D595</f>
        <v>3.5693883159762464E-4</v>
      </c>
      <c r="E592">
        <f>'Ejercicio 2'!G595</f>
        <v>2.9812832917150227E-4</v>
      </c>
      <c r="F592">
        <f>'Ejercicio 3'!D594</f>
        <v>2.3690489428846096E-4</v>
      </c>
      <c r="G592">
        <f>'Ejercicio 3'!R594</f>
        <v>2.1105621264058889E-4</v>
      </c>
      <c r="H592">
        <f>'Ejercicio 3'!AF594</f>
        <v>2.352846327994624E-4</v>
      </c>
    </row>
    <row r="593" spans="2:8" x14ac:dyDescent="0.25">
      <c r="B593" s="1">
        <v>42852</v>
      </c>
      <c r="C593">
        <f>ASURB.MX!H583</f>
        <v>-5.3460512238031905E-3</v>
      </c>
      <c r="D593">
        <f>'Ejercicio 2'!D596</f>
        <v>3.5608224048705678E-4</v>
      </c>
      <c r="E593">
        <f>'Ejercicio 2'!G596</f>
        <v>2.8558533541128673E-4</v>
      </c>
      <c r="F593">
        <f>'Ejercicio 3'!D595</f>
        <v>2.1029209556628367E-4</v>
      </c>
      <c r="G593">
        <f>'Ejercicio 3'!R595</f>
        <v>2.2546862407764404E-4</v>
      </c>
      <c r="H593">
        <f>'Ejercicio 3'!AF595</f>
        <v>2.1277353492803977E-4</v>
      </c>
    </row>
    <row r="594" spans="2:8" x14ac:dyDescent="0.25">
      <c r="B594" s="1">
        <v>42853</v>
      </c>
      <c r="C594">
        <f>ASURB.MX!H584</f>
        <v>2.5226551383126317E-3</v>
      </c>
      <c r="D594">
        <f>'Ejercicio 2'!D597</f>
        <v>3.5677414940500678E-4</v>
      </c>
      <c r="E594">
        <f>'Ejercicio 2'!G597</f>
        <v>2.7259220148271354E-4</v>
      </c>
      <c r="F594">
        <f>'Ejercicio 3'!D596</f>
        <v>1.923101356652576E-4</v>
      </c>
      <c r="G594">
        <f>'Ejercicio 3'!R596</f>
        <v>1.9023670065793238E-4</v>
      </c>
      <c r="H594">
        <f>'Ejercicio 3'!AF596</f>
        <v>1.9610043852335223E-4</v>
      </c>
    </row>
    <row r="595" spans="2:8" x14ac:dyDescent="0.25">
      <c r="B595" s="1">
        <v>42857</v>
      </c>
      <c r="C595">
        <f>ASURB.MX!H585</f>
        <v>6.8324568462384716E-2</v>
      </c>
      <c r="D595">
        <f>'Ejercicio 2'!D598</f>
        <v>3.4865088366022658E-4</v>
      </c>
      <c r="E595">
        <f>'Ejercicio 2'!G598</f>
        <v>4.7713704320027461E-4</v>
      </c>
      <c r="F595">
        <f>'Ejercicio 3'!D597</f>
        <v>1.7769515096038236E-4</v>
      </c>
      <c r="G595">
        <f>'Ejercicio 3'!R597</f>
        <v>1.9188661382662695E-4</v>
      </c>
      <c r="H595">
        <f>'Ejercicio 3'!AF597</f>
        <v>1.8167129033336082E-4</v>
      </c>
    </row>
    <row r="596" spans="2:8" x14ac:dyDescent="0.25">
      <c r="B596" s="1">
        <v>42858</v>
      </c>
      <c r="C596">
        <f>ASURB.MX!H586</f>
        <v>-3.8974087893814818E-2</v>
      </c>
      <c r="D596">
        <f>'Ejercicio 2'!D599</f>
        <v>4.7462010908170339E-4</v>
      </c>
      <c r="E596">
        <f>'Ejercicio 2'!G599</f>
        <v>5.256175386989376E-4</v>
      </c>
      <c r="F596">
        <f>'Ejercicio 3'!D598</f>
        <v>7.3268552527894801E-4</v>
      </c>
      <c r="G596">
        <f>'Ejercicio 3'!R598</f>
        <v>8.3118207712919406E-4</v>
      </c>
      <c r="H596">
        <f>'Ejercicio 3'!AF598</f>
        <v>6.5194589915905008E-4</v>
      </c>
    </row>
    <row r="597" spans="2:8" x14ac:dyDescent="0.25">
      <c r="B597" s="1">
        <v>42859</v>
      </c>
      <c r="C597">
        <f>ASURB.MX!H587</f>
        <v>-6.2172009918228287E-3</v>
      </c>
      <c r="D597">
        <f>'Ejercicio 2'!D600</f>
        <v>5.4017085980281258E-4</v>
      </c>
      <c r="E597">
        <f>'Ejercicio 2'!G600</f>
        <v>5.0295743990752789E-4</v>
      </c>
      <c r="F597">
        <f>'Ejercicio 3'!D599</f>
        <v>7.1924097340366508E-4</v>
      </c>
      <c r="G597">
        <f>'Ejercicio 3'!R599</f>
        <v>4.4298463264959883E-4</v>
      </c>
      <c r="H597">
        <f>'Ejercicio 3'!AF599</f>
        <v>6.6952125946916801E-4</v>
      </c>
    </row>
    <row r="598" spans="2:8" x14ac:dyDescent="0.25">
      <c r="B598" s="1">
        <v>42860</v>
      </c>
      <c r="C598">
        <f>ASURB.MX!H588</f>
        <v>3.1608516174418615E-2</v>
      </c>
      <c r="D598">
        <f>'Ejercicio 2'!D601</f>
        <v>5.4127500049676758E-4</v>
      </c>
      <c r="E598">
        <f>'Ejercicio 2'!G601</f>
        <v>5.2604457145597556E-4</v>
      </c>
      <c r="F598">
        <f>'Ejercicio 3'!D600</f>
        <v>5.310177917281474E-4</v>
      </c>
      <c r="G598">
        <f>'Ejercicio 3'!R600</f>
        <v>5.4851990131297979E-4</v>
      </c>
      <c r="H598">
        <f>'Ejercicio 3'!AF600</f>
        <v>5.2965037336607547E-4</v>
      </c>
    </row>
    <row r="599" spans="2:8" x14ac:dyDescent="0.25">
      <c r="B599" s="1">
        <v>42863</v>
      </c>
      <c r="C599">
        <f>ASURB.MX!H589</f>
        <v>-1.2427147495362875E-2</v>
      </c>
      <c r="D599">
        <f>'Ejercicio 2'!D602</f>
        <v>5.4208986699576744E-4</v>
      </c>
      <c r="E599">
        <f>'Ejercicio 2'!G602</f>
        <v>5.0875225984186657E-4</v>
      </c>
      <c r="F599">
        <f>'Ejercicio 3'!D601</f>
        <v>5.2254185942050228E-4</v>
      </c>
      <c r="G599">
        <f>'Ejercicio 3'!R601</f>
        <v>4.8179691421061405E-4</v>
      </c>
      <c r="H599">
        <f>'Ejercicio 3'!AF601</f>
        <v>5.2687521495634244E-4</v>
      </c>
    </row>
    <row r="600" spans="2:8" x14ac:dyDescent="0.25">
      <c r="B600" s="1">
        <v>42864</v>
      </c>
      <c r="C600">
        <f>ASURB.MX!H590</f>
        <v>-2.525563959953187E-3</v>
      </c>
      <c r="D600">
        <f>'Ejercicio 2'!D603</f>
        <v>5.5292081420562061E-4</v>
      </c>
      <c r="E600">
        <f>'Ejercicio 2'!G603</f>
        <v>4.853750886557993E-4</v>
      </c>
      <c r="F600">
        <f>'Ejercicio 3'!D602</f>
        <v>4.1460943432227316E-4</v>
      </c>
      <c r="G600">
        <f>'Ejercicio 3'!R602</f>
        <v>4.1421592213564812E-4</v>
      </c>
      <c r="H600">
        <f>'Ejercicio 3'!AF602</f>
        <v>4.3774485781874253E-4</v>
      </c>
    </row>
    <row r="601" spans="2:8" x14ac:dyDescent="0.25">
      <c r="B601" s="1">
        <v>42865</v>
      </c>
      <c r="C601">
        <f>ASURB.MX!H591</f>
        <v>1.7837328017936901E-2</v>
      </c>
      <c r="D601">
        <f>'Ejercicio 2'!D604</f>
        <v>5.550854771444898E-4</v>
      </c>
      <c r="E601">
        <f>'Ejercicio 2'!G604</f>
        <v>4.7759447638157147E-4</v>
      </c>
      <c r="F601">
        <f>'Ejercicio 3'!D603</f>
        <v>3.2510512319816067E-4</v>
      </c>
      <c r="G601">
        <f>'Ejercicio 3'!R603</f>
        <v>3.5106570623424243E-4</v>
      </c>
      <c r="H601">
        <f>'Ejercicio 3'!AF603</f>
        <v>3.5758927083885282E-4</v>
      </c>
    </row>
    <row r="602" spans="2:8" x14ac:dyDescent="0.25">
      <c r="B602" s="1">
        <v>42866</v>
      </c>
      <c r="C602">
        <f>ASURB.MX!H592</f>
        <v>-3.0289542697365994E-2</v>
      </c>
      <c r="D602">
        <f>'Ejercicio 2'!D605</f>
        <v>4.8860753792004863E-4</v>
      </c>
      <c r="E602">
        <f>'Ejercicio 2'!G605</f>
        <v>4.9806275655065292E-4</v>
      </c>
      <c r="F602">
        <f>'Ejercicio 3'!D604</f>
        <v>3.0352072347584975E-4</v>
      </c>
      <c r="G602">
        <f>'Ejercicio 3'!R604</f>
        <v>3.5277320489925329E-4</v>
      </c>
      <c r="H602">
        <f>'Ejercicio 3'!AF604</f>
        <v>3.3139124789966076E-4</v>
      </c>
    </row>
    <row r="603" spans="2:8" x14ac:dyDescent="0.25">
      <c r="B603" s="1">
        <v>42867</v>
      </c>
      <c r="C603">
        <f>ASURB.MX!H593</f>
        <v>-1.9668040631880011E-2</v>
      </c>
      <c r="D603">
        <f>'Ejercicio 2'!D606</f>
        <v>5.2513902440079095E-4</v>
      </c>
      <c r="E603">
        <f>'Ejercicio 2'!G606</f>
        <v>4.9288680059720192E-4</v>
      </c>
      <c r="F603">
        <f>'Ejercicio 3'!D605</f>
        <v>3.6179791966701948E-4</v>
      </c>
      <c r="G603">
        <f>'Ejercicio 3'!R605</f>
        <v>4.0314020615212962E-4</v>
      </c>
      <c r="H603">
        <f>'Ejercicio 3'!AF605</f>
        <v>3.7412341072342291E-4</v>
      </c>
    </row>
    <row r="604" spans="2:8" x14ac:dyDescent="0.25">
      <c r="B604" s="1">
        <v>42870</v>
      </c>
      <c r="C604">
        <f>ASURB.MX!H594</f>
        <v>3.3281214026395917E-3</v>
      </c>
      <c r="D604">
        <f>'Ejercicio 2'!D607</f>
        <v>5.4117434797553658E-4</v>
      </c>
      <c r="E604">
        <f>'Ejercicio 2'!G607</f>
        <v>4.7046651374816115E-4</v>
      </c>
      <c r="F604">
        <f>'Ejercicio 3'!D606</f>
        <v>3.3616876316736716E-4</v>
      </c>
      <c r="G604">
        <f>'Ejercicio 3'!R606</f>
        <v>3.3351972762596816E-4</v>
      </c>
      <c r="H604">
        <f>'Ejercicio 3'!AF606</f>
        <v>3.5050910710662407E-4</v>
      </c>
    </row>
    <row r="605" spans="2:8" x14ac:dyDescent="0.25">
      <c r="B605" s="1">
        <v>42871</v>
      </c>
      <c r="C605">
        <f>ASURB.MX!H595</f>
        <v>4.3100538643710733E-3</v>
      </c>
      <c r="D605">
        <f>'Ejercicio 2'!D608</f>
        <v>5.3127147639350368E-4</v>
      </c>
      <c r="E605">
        <f>'Ejercicio 2'!G608</f>
        <v>4.494385282351412E-4</v>
      </c>
      <c r="F605">
        <f>'Ejercicio 3'!D607</f>
        <v>2.7365962136984207E-4</v>
      </c>
      <c r="G605">
        <f>'Ejercicio 3'!R607</f>
        <v>3.018427018454293E-4</v>
      </c>
      <c r="H605">
        <f>'Ejercicio 3'!AF607</f>
        <v>2.9456638199681841E-4</v>
      </c>
    </row>
    <row r="606" spans="2:8" x14ac:dyDescent="0.25">
      <c r="B606" s="1">
        <v>42872</v>
      </c>
      <c r="C606">
        <f>ASURB.MX!H596</f>
        <v>-6.8884329046932473E-3</v>
      </c>
      <c r="D606">
        <f>'Ejercicio 2'!D609</f>
        <v>5.2374677945643609E-4</v>
      </c>
      <c r="E606">
        <f>'Ejercicio 2'!G609</f>
        <v>4.3073265022443503E-4</v>
      </c>
      <c r="F606">
        <f>'Ejercicio 3'!D608</f>
        <v>2.3311785584132616E-4</v>
      </c>
      <c r="G606">
        <f>'Ejercicio 3'!R608</f>
        <v>2.6220611442916364E-4</v>
      </c>
      <c r="H606">
        <f>'Ejercicio 3'!AF608</f>
        <v>2.5461372462463156E-4</v>
      </c>
    </row>
    <row r="607" spans="2:8" x14ac:dyDescent="0.25">
      <c r="B607" s="1">
        <v>42873</v>
      </c>
      <c r="C607">
        <f>ASURB.MX!H597</f>
        <v>-1.2851421279092853E-2</v>
      </c>
      <c r="D607">
        <f>'Ejercicio 2'!D610</f>
        <v>4.8780102125033716E-4</v>
      </c>
      <c r="E607">
        <f>'Ejercicio 2'!G610</f>
        <v>4.1837460094939919E-4</v>
      </c>
      <c r="F607">
        <f>'Ejercicio 3'!D609</f>
        <v>2.0973175755736084E-4</v>
      </c>
      <c r="G607">
        <f>'Ejercicio 3'!R609</f>
        <v>2.4557187760123776E-4</v>
      </c>
      <c r="H607">
        <f>'Ejercicio 3'!AF609</f>
        <v>2.2850606468393682E-4</v>
      </c>
    </row>
    <row r="608" spans="2:8" x14ac:dyDescent="0.25">
      <c r="B608" s="1">
        <v>42874</v>
      </c>
      <c r="C608">
        <f>ASURB.MX!H598</f>
        <v>1.35729865301072E-2</v>
      </c>
      <c r="D608">
        <f>'Ejercicio 2'!D611</f>
        <v>4.1892839207753987E-4</v>
      </c>
      <c r="E608">
        <f>'Ejercicio 2'!G611</f>
        <v>4.0747886368954075E-4</v>
      </c>
      <c r="F608">
        <f>'Ejercicio 3'!D610</f>
        <v>2.0848200007197171E-4</v>
      </c>
      <c r="G608">
        <f>'Ejercicio 3'!R610</f>
        <v>2.3914748521180923E-4</v>
      </c>
      <c r="H608">
        <f>'Ejercicio 3'!AF610</f>
        <v>2.2163901550192191E-4</v>
      </c>
    </row>
    <row r="609" spans="2:8" x14ac:dyDescent="0.25">
      <c r="B609" s="1">
        <v>42877</v>
      </c>
      <c r="C609">
        <f>ASURB.MX!H599</f>
        <v>-6.4563306924194999E-3</v>
      </c>
      <c r="D609">
        <f>'Ejercicio 2'!D612</f>
        <v>4.2218470679203401E-4</v>
      </c>
      <c r="E609">
        <f>'Ejercicio 2'!G612</f>
        <v>3.9045718668155279E-4</v>
      </c>
      <c r="F609">
        <f>'Ejercicio 3'!D611</f>
        <v>2.0996280516051634E-4</v>
      </c>
      <c r="G609">
        <f>'Ejercicio 3'!R611</f>
        <v>2.3221636785047988E-4</v>
      </c>
      <c r="H609">
        <f>'Ejercicio 3'!AF611</f>
        <v>2.1860619167734293E-4</v>
      </c>
    </row>
    <row r="610" spans="2:8" x14ac:dyDescent="0.25">
      <c r="B610" s="1">
        <v>42878</v>
      </c>
      <c r="C610">
        <f>ASURB.MX!H600</f>
        <v>1.4633586488667315E-2</v>
      </c>
      <c r="D610">
        <f>'Ejercicio 2'!D613</f>
        <v>4.1969371314144537E-4</v>
      </c>
      <c r="E610">
        <f>'Ejercicio 2'!G613</f>
        <v>3.8225263095718317E-4</v>
      </c>
      <c r="F610">
        <f>'Ejercicio 3'!D612</f>
        <v>1.9367902717247303E-4</v>
      </c>
      <c r="G610">
        <f>'Ejercicio 3'!R612</f>
        <v>2.0798247640708384E-4</v>
      </c>
      <c r="H610">
        <f>'Ejercicio 3'!AF612</f>
        <v>2.0169800323735525E-4</v>
      </c>
    </row>
    <row r="611" spans="2:8" x14ac:dyDescent="0.25">
      <c r="B611" s="1">
        <v>42879</v>
      </c>
      <c r="C611">
        <f>ASURB.MX!H601</f>
        <v>1.7455270038823002E-2</v>
      </c>
      <c r="D611">
        <f>'Ejercicio 2'!D614</f>
        <v>4.2457004343731774E-4</v>
      </c>
      <c r="E611">
        <f>'Ejercicio 2'!G614</f>
        <v>3.7864321125940712E-4</v>
      </c>
      <c r="F611">
        <f>'Ejercicio 3'!D613</f>
        <v>2.037704855246724E-4</v>
      </c>
      <c r="G611">
        <f>'Ejercicio 3'!R613</f>
        <v>2.2645066482497803E-4</v>
      </c>
      <c r="H611">
        <f>'Ejercicio 3'!AF613</f>
        <v>2.0717440951290524E-4</v>
      </c>
    </row>
    <row r="612" spans="2:8" x14ac:dyDescent="0.25">
      <c r="B612" s="1">
        <v>42880</v>
      </c>
      <c r="C612">
        <f>ASURB.MX!H602</f>
        <v>-1.0354595018997513E-2</v>
      </c>
      <c r="D612">
        <f>'Ejercicio 2'!D615</f>
        <v>4.1367377688715046E-4</v>
      </c>
      <c r="E612">
        <f>'Ejercicio 2'!G615</f>
        <v>3.660128506387531E-4</v>
      </c>
      <c r="F612">
        <f>'Ejercicio 3'!D614</f>
        <v>2.2142963121891563E-4</v>
      </c>
      <c r="G612">
        <f>'Ejercicio 3'!R614</f>
        <v>2.2763889663596866E-4</v>
      </c>
      <c r="H612">
        <f>'Ejercicio 3'!AF614</f>
        <v>2.2049906328745474E-4</v>
      </c>
    </row>
    <row r="613" spans="2:8" x14ac:dyDescent="0.25">
      <c r="B613" s="1">
        <v>42881</v>
      </c>
      <c r="C613">
        <f>ASURB.MX!H603</f>
        <v>2.3193219642004175E-3</v>
      </c>
      <c r="D613">
        <f>'Ejercicio 2'!D616</f>
        <v>4.1742047171624576E-4</v>
      </c>
      <c r="E613">
        <f>'Ejercicio 2'!G616</f>
        <v>3.4923133547723337E-4</v>
      </c>
      <c r="F613">
        <f>'Ejercicio 3'!D615</f>
        <v>2.0922065149478236E-4</v>
      </c>
      <c r="G613">
        <f>'Ejercicio 3'!R615</f>
        <v>2.0991974618840022E-4</v>
      </c>
      <c r="H613">
        <f>'Ejercicio 3'!AF615</f>
        <v>2.0983445742975249E-4</v>
      </c>
    </row>
    <row r="614" spans="2:8" x14ac:dyDescent="0.25">
      <c r="B614" s="1">
        <v>42884</v>
      </c>
      <c r="C614">
        <f>ASURB.MX!H604</f>
        <v>-4.633124292478313E-4</v>
      </c>
      <c r="D614">
        <f>'Ejercicio 2'!D617</f>
        <v>4.1375531225253191E-4</v>
      </c>
      <c r="E614">
        <f>'Ejercicio 2'!G617</f>
        <v>3.329903953137723E-4</v>
      </c>
      <c r="F614">
        <f>'Ejercicio 3'!D616</f>
        <v>1.8878937619416609E-4</v>
      </c>
      <c r="G614">
        <f>'Ejercicio 3'!R616</f>
        <v>1.9464340556595152E-4</v>
      </c>
      <c r="H614">
        <f>'Ejercicio 3'!AF616</f>
        <v>1.9156808311866937E-4</v>
      </c>
    </row>
    <row r="615" spans="2:8" x14ac:dyDescent="0.25">
      <c r="B615" s="1">
        <v>42885</v>
      </c>
      <c r="C615">
        <f>ASURB.MX!H605</f>
        <v>-8.2691469697766945E-3</v>
      </c>
      <c r="D615">
        <f>'Ejercicio 2'!D618</f>
        <v>3.8947728546287989E-4</v>
      </c>
      <c r="E615">
        <f>'Ejercicio 2'!G618</f>
        <v>3.2067711201045593E-4</v>
      </c>
      <c r="F615">
        <f>'Ejercicio 3'!D617</f>
        <v>1.7461568305535239E-4</v>
      </c>
      <c r="G615">
        <f>'Ejercicio 3'!R617</f>
        <v>1.8292864999477828E-4</v>
      </c>
      <c r="H615">
        <f>'Ejercicio 3'!AF617</f>
        <v>1.7773758965983742E-4</v>
      </c>
    </row>
    <row r="616" spans="2:8" x14ac:dyDescent="0.25">
      <c r="B616" s="1">
        <v>42886</v>
      </c>
      <c r="C616">
        <f>ASURB.MX!H606</f>
        <v>1.0257626459426326E-2</v>
      </c>
      <c r="D616">
        <f>'Ejercicio 2'!D619</f>
        <v>3.8629742330462954E-4</v>
      </c>
      <c r="E616">
        <f>'Ejercicio 2'!G619</f>
        <v>3.1065110423075625E-4</v>
      </c>
      <c r="F616">
        <f>'Ejercicio 3'!D618</f>
        <v>1.7347355273550748E-4</v>
      </c>
      <c r="G616">
        <f>'Ejercicio 3'!R618</f>
        <v>1.8321054180887793E-4</v>
      </c>
      <c r="H616">
        <f>'Ejercicio 3'!AF618</f>
        <v>1.7469878139562441E-4</v>
      </c>
    </row>
    <row r="617" spans="2:8" x14ac:dyDescent="0.25">
      <c r="B617" s="1">
        <v>42887</v>
      </c>
      <c r="C617">
        <f>ASURB.MX!H607</f>
        <v>-1.4666453508127814E-2</v>
      </c>
      <c r="D617">
        <f>'Ejercicio 2'!D620</f>
        <v>3.8065735553006319E-4</v>
      </c>
      <c r="E617">
        <f>'Ejercicio 2'!G620</f>
        <v>3.0620501050055305E-4</v>
      </c>
      <c r="F617">
        <f>'Ejercicio 3'!D619</f>
        <v>1.7717854425358513E-4</v>
      </c>
      <c r="G617">
        <f>'Ejercicio 3'!R619</f>
        <v>1.8205385147354637E-4</v>
      </c>
      <c r="H617">
        <f>'Ejercicio 3'!AF619</f>
        <v>1.7628585003013294E-4</v>
      </c>
    </row>
    <row r="618" spans="2:8" x14ac:dyDescent="0.25">
      <c r="B618" s="1">
        <v>42888</v>
      </c>
      <c r="C618">
        <f>ASURB.MX!H608</f>
        <v>9.6739414629021785E-3</v>
      </c>
      <c r="D618">
        <f>'Ejercicio 2'!D621</f>
        <v>3.9076177082930934E-4</v>
      </c>
      <c r="E618">
        <f>'Ejercicio 2'!G621</f>
        <v>2.9631108059530674E-4</v>
      </c>
      <c r="F618">
        <f>'Ejercicio 3'!D620</f>
        <v>1.9294554811077636E-4</v>
      </c>
      <c r="G618">
        <f>'Ejercicio 3'!R620</f>
        <v>1.9762488068447058E-4</v>
      </c>
      <c r="H618">
        <f>'Ejercicio 3'!AF620</f>
        <v>1.8877374706411322E-4</v>
      </c>
    </row>
    <row r="619" spans="2:8" x14ac:dyDescent="0.25">
      <c r="B619" s="1">
        <v>42891</v>
      </c>
      <c r="C619">
        <f>ASURB.MX!H609</f>
        <v>-2.4097045493779762E-3</v>
      </c>
      <c r="D619">
        <f>'Ejercicio 2'!D622</f>
        <v>3.9259957673235267E-4</v>
      </c>
      <c r="E619">
        <f>'Ejercicio 2'!G622</f>
        <v>2.8279291667370783E-4</v>
      </c>
      <c r="F619">
        <f>'Ejercicio 3'!D621</f>
        <v>1.8868139172649673E-4</v>
      </c>
      <c r="G619">
        <f>'Ejercicio 3'!R621</f>
        <v>1.8118881654694018E-4</v>
      </c>
      <c r="H619">
        <f>'Ejercicio 3'!AF621</f>
        <v>1.8533259905807064E-4</v>
      </c>
    </row>
    <row r="620" spans="2:8" x14ac:dyDescent="0.25">
      <c r="B620" s="1">
        <v>42892</v>
      </c>
      <c r="C620">
        <f>ASURB.MX!H610</f>
        <v>-1.0971562761790446E-2</v>
      </c>
      <c r="D620">
        <f>'Ejercicio 2'!D623</f>
        <v>3.9127770925529766E-4</v>
      </c>
      <c r="E620">
        <f>'Ejercicio 2'!G623</f>
        <v>2.7523506410431791E-4</v>
      </c>
      <c r="F620">
        <f>'Ejercicio 3'!D622</f>
        <v>1.7522142427049307E-4</v>
      </c>
      <c r="G620">
        <f>'Ejercicio 3'!R622</f>
        <v>1.7584738921311269E-4</v>
      </c>
      <c r="H620">
        <f>'Ejercicio 3'!AF622</f>
        <v>1.7377487817787975E-4</v>
      </c>
    </row>
    <row r="621" spans="2:8" x14ac:dyDescent="0.25">
      <c r="B621" s="1">
        <v>42893</v>
      </c>
      <c r="C621">
        <f>ASURB.MX!H611</f>
        <v>1.2615159236050848E-2</v>
      </c>
      <c r="D621">
        <f>'Ejercicio 2'!D624</f>
        <v>3.7649257862605595E-4</v>
      </c>
      <c r="E621">
        <f>'Ejercicio 2'!G624</f>
        <v>2.6983286789958696E-4</v>
      </c>
      <c r="F621">
        <f>'Ejercicio 3'!D623</f>
        <v>1.8017341149145782E-4</v>
      </c>
      <c r="G621">
        <f>'Ejercicio 3'!R623</f>
        <v>1.8260525264087818E-4</v>
      </c>
      <c r="H621">
        <f>'Ejercicio 3'!AF623</f>
        <v>1.7717631589387467E-4</v>
      </c>
    </row>
    <row r="622" spans="2:8" x14ac:dyDescent="0.25">
      <c r="B622" s="1">
        <v>42894</v>
      </c>
      <c r="C622">
        <f>ASURB.MX!H612</f>
        <v>-1.045546531666976E-2</v>
      </c>
      <c r="D622">
        <f>'Ejercicio 2'!D625</f>
        <v>3.7657450841015378E-4</v>
      </c>
      <c r="E622">
        <f>'Ejercicio 2'!G625</f>
        <v>2.6236350395127572E-4</v>
      </c>
      <c r="F622">
        <f>'Ejercicio 3'!D624</f>
        <v>1.8815285995737964E-4</v>
      </c>
      <c r="G622">
        <f>'Ejercicio 3'!R624</f>
        <v>1.8575739183798268E-4</v>
      </c>
      <c r="H622">
        <f>'Ejercicio 3'!AF624</f>
        <v>1.8365059105883842E-4</v>
      </c>
    </row>
    <row r="623" spans="2:8" x14ac:dyDescent="0.25">
      <c r="B623" s="1">
        <v>42895</v>
      </c>
      <c r="C623">
        <f>ASURB.MX!H613</f>
        <v>7.2479367570940142E-3</v>
      </c>
      <c r="D623">
        <f>'Ejercicio 2'!D626</f>
        <v>3.79899910996349E-4</v>
      </c>
      <c r="E623">
        <f>'Ejercicio 2'!G626</f>
        <v>2.5259935344865928E-4</v>
      </c>
      <c r="F623">
        <f>'Ejercicio 3'!D625</f>
        <v>1.8740885619316811E-4</v>
      </c>
      <c r="G623">
        <f>'Ejercicio 3'!R625</f>
        <v>1.8267799198182523E-4</v>
      </c>
      <c r="H623">
        <f>'Ejercicio 3'!AF625</f>
        <v>1.8322535346455805E-4</v>
      </c>
    </row>
    <row r="624" spans="2:8" x14ac:dyDescent="0.25">
      <c r="B624" s="1">
        <v>42898</v>
      </c>
      <c r="C624">
        <f>ASURB.MX!H614</f>
        <v>-1.7332992765323771E-3</v>
      </c>
      <c r="D624">
        <f>'Ejercicio 2'!D627</f>
        <v>3.8027646295948138E-4</v>
      </c>
      <c r="E624">
        <f>'Ejercicio 2'!G627</f>
        <v>2.4098484283639995E-4</v>
      </c>
      <c r="F624">
        <f>'Ejercicio 3'!D626</f>
        <v>1.8003738454906579E-4</v>
      </c>
      <c r="G624">
        <f>'Ejercicio 3'!R626</f>
        <v>1.7610862118860374E-4</v>
      </c>
      <c r="H624">
        <f>'Ejercicio 3'!AF626</f>
        <v>1.7705964252739124E-4</v>
      </c>
    </row>
    <row r="625" spans="2:8" x14ac:dyDescent="0.25">
      <c r="B625" s="1">
        <v>42899</v>
      </c>
      <c r="C625">
        <f>ASURB.MX!H615</f>
        <v>6.3870180002547896E-3</v>
      </c>
      <c r="D625">
        <f>'Ejercicio 2'!D628</f>
        <v>3.8035327313097785E-4</v>
      </c>
      <c r="E625">
        <f>'Ejercicio 2'!G628</f>
        <v>2.3166927790592347E-4</v>
      </c>
      <c r="F625">
        <f>'Ejercicio 3'!D627</f>
        <v>1.6915008239433771E-4</v>
      </c>
      <c r="G625">
        <f>'Ejercicio 3'!R627</f>
        <v>1.6686438378737403E-4</v>
      </c>
      <c r="H625">
        <f>'Ejercicio 3'!AF627</f>
        <v>1.6746318307525314E-4</v>
      </c>
    </row>
    <row r="626" spans="2:8" x14ac:dyDescent="0.25">
      <c r="B626" s="1">
        <v>42900</v>
      </c>
      <c r="C626">
        <f>ASURB.MX!H616</f>
        <v>1.061925621252144E-2</v>
      </c>
      <c r="D626">
        <f>'Ejercicio 2'!D629</f>
        <v>2.1887717195793061E-4</v>
      </c>
      <c r="E626">
        <f>'Ejercicio 2'!G629</f>
        <v>2.2613642265454501E-4</v>
      </c>
      <c r="F626">
        <f>'Ejercicio 3'!D628</f>
        <v>1.6650800160839213E-4</v>
      </c>
      <c r="G626">
        <f>'Ejercicio 3'!R628</f>
        <v>1.6781655951248939E-4</v>
      </c>
      <c r="H626">
        <f>'Ejercicio 3'!AF628</f>
        <v>1.6437422813667764E-4</v>
      </c>
    </row>
    <row r="627" spans="2:8" x14ac:dyDescent="0.25">
      <c r="B627" s="1">
        <v>42901</v>
      </c>
      <c r="C627">
        <f>ASURB.MX!H617</f>
        <v>-7.1778430860735109E-3</v>
      </c>
      <c r="D627">
        <f>'Ejercicio 2'!D630</f>
        <v>1.7261915635127155E-4</v>
      </c>
      <c r="E627">
        <f>'Ejercicio 2'!G630</f>
        <v>2.1801098965538383E-4</v>
      </c>
      <c r="F627">
        <f>'Ejercicio 3'!D629</f>
        <v>1.7347411503949959E-4</v>
      </c>
      <c r="G627">
        <f>'Ejercicio 3'!R629</f>
        <v>1.7302617443436431E-4</v>
      </c>
      <c r="H627">
        <f>'Ejercicio 3'!AF629</f>
        <v>1.6954820308467153E-4</v>
      </c>
    </row>
    <row r="628" spans="2:8" x14ac:dyDescent="0.25">
      <c r="B628" s="1">
        <v>42902</v>
      </c>
      <c r="C628">
        <f>ASURB.MX!H618</f>
        <v>1.2636949064816059E-2</v>
      </c>
      <c r="D628">
        <f>'Ejercicio 2'!D631</f>
        <v>1.730733396349158E-4</v>
      </c>
      <c r="E628">
        <f>'Ejercicio 2'!G631</f>
        <v>2.1529722993875199E-4</v>
      </c>
      <c r="F628">
        <f>'Ejercicio 3'!D630</f>
        <v>1.7067468320534798E-4</v>
      </c>
      <c r="G628">
        <f>'Ejercicio 3'!R630</f>
        <v>1.6534915825058968E-4</v>
      </c>
      <c r="H628">
        <f>'Ejercicio 3'!AF630</f>
        <v>1.6699843474899699E-4</v>
      </c>
    </row>
    <row r="629" spans="2:8" x14ac:dyDescent="0.25">
      <c r="B629" s="1">
        <v>42905</v>
      </c>
      <c r="C629">
        <f>ASURB.MX!H619</f>
        <v>1.8808716497525649E-2</v>
      </c>
      <c r="D629">
        <f>'Ejercicio 2'!D632</f>
        <v>1.4390032467042206E-4</v>
      </c>
      <c r="E629">
        <f>'Ejercicio 2'!G632</f>
        <v>2.2174074010599071E-4</v>
      </c>
      <c r="F629">
        <f>'Ejercicio 3'!D631</f>
        <v>1.8192083693788382E-4</v>
      </c>
      <c r="G629">
        <f>'Ejercicio 3'!R631</f>
        <v>1.8279578399209566E-4</v>
      </c>
      <c r="H629">
        <f>'Ejercicio 3'!AF631</f>
        <v>1.7629786788981639E-4</v>
      </c>
    </row>
    <row r="630" spans="2:8" x14ac:dyDescent="0.25">
      <c r="B630" s="1">
        <v>42906</v>
      </c>
      <c r="C630">
        <f>ASURB.MX!H620</f>
        <v>-1.5858278284957554E-2</v>
      </c>
      <c r="D630">
        <f>'Ejercicio 2'!D633</f>
        <v>1.5070894669400991E-4</v>
      </c>
      <c r="E630">
        <f>'Ejercicio 2'!G633</f>
        <v>2.2312484183270668E-4</v>
      </c>
      <c r="F630">
        <f>'Ejercicio 3'!D632</f>
        <v>2.1288607618508013E-4</v>
      </c>
      <c r="G630">
        <f>'Ejercicio 3'!R632</f>
        <v>2.0753813632585924E-4</v>
      </c>
      <c r="H630">
        <f>'Ejercicio 3'!AF632</f>
        <v>2.0308277738549641E-4</v>
      </c>
    </row>
    <row r="631" spans="2:8" x14ac:dyDescent="0.25">
      <c r="B631" s="1">
        <v>42907</v>
      </c>
      <c r="C631">
        <f>ASURB.MX!H621</f>
        <v>2.7273028596858643E-4</v>
      </c>
      <c r="D631">
        <f>'Ejercicio 2'!D634</f>
        <v>1.5946298726491763E-4</v>
      </c>
      <c r="E631">
        <f>'Ejercicio 2'!G634</f>
        <v>2.1274554074861729E-4</v>
      </c>
      <c r="F631">
        <f>'Ejercicio 3'!D633</f>
        <v>2.2103008821224452E-4</v>
      </c>
      <c r="G631">
        <f>'Ejercicio 3'!R633</f>
        <v>2.0475456234223915E-4</v>
      </c>
      <c r="H631">
        <f>'Ejercicio 3'!AF633</f>
        <v>2.1203371101829514E-4</v>
      </c>
    </row>
    <row r="632" spans="2:8" x14ac:dyDescent="0.25">
      <c r="B632" s="1">
        <v>42908</v>
      </c>
      <c r="C632">
        <f>ASURB.MX!H622</f>
        <v>1.987210304726534E-2</v>
      </c>
      <c r="D632">
        <f>'Ejercicio 2'!D635</f>
        <v>1.4826834915003417E-4</v>
      </c>
      <c r="E632">
        <f>'Ejercicio 2'!G635</f>
        <v>2.2122183330265137E-4</v>
      </c>
      <c r="F632">
        <f>'Ejercicio 3'!D634</f>
        <v>1.9597772955737787E-4</v>
      </c>
      <c r="G632">
        <f>'Ejercicio 3'!R634</f>
        <v>1.8249106969302686E-4</v>
      </c>
      <c r="H632">
        <f>'Ejercicio 3'!AF634</f>
        <v>1.9262204325782461E-4</v>
      </c>
    </row>
    <row r="633" spans="2:8" x14ac:dyDescent="0.25">
      <c r="B633" s="1">
        <v>42909</v>
      </c>
      <c r="C633">
        <f>ASURB.MX!H623</f>
        <v>-2.2749399577023325E-3</v>
      </c>
      <c r="D633">
        <f>'Ejercicio 2'!D636</f>
        <v>1.2901461872189432E-4</v>
      </c>
      <c r="E633">
        <f>'Ejercicio 2'!G636</f>
        <v>2.1116845130416127E-4</v>
      </c>
      <c r="F633">
        <f>'Ejercicio 3'!D635</f>
        <v>2.2718959019284461E-4</v>
      </c>
      <c r="G633">
        <f>'Ejercicio 3'!R635</f>
        <v>2.3479376737349647E-4</v>
      </c>
      <c r="H633">
        <f>'Ejercicio 3'!AF635</f>
        <v>2.1920873451052427E-4</v>
      </c>
    </row>
    <row r="634" spans="2:8" x14ac:dyDescent="0.25">
      <c r="B634" s="1">
        <v>42912</v>
      </c>
      <c r="C634">
        <f>ASURB.MX!H624</f>
        <v>4.4380394483574028E-3</v>
      </c>
      <c r="D634">
        <f>'Ejercicio 2'!D637</f>
        <v>1.140754186669593E-4</v>
      </c>
      <c r="E634">
        <f>'Ejercicio 2'!G637</f>
        <v>2.0225859204589731E-4</v>
      </c>
      <c r="F634">
        <f>'Ejercicio 3'!D636</f>
        <v>2.0068000482271439E-4</v>
      </c>
      <c r="G634">
        <f>'Ejercicio 3'!R636</f>
        <v>1.7217694256535775E-4</v>
      </c>
      <c r="H634">
        <f>'Ejercicio 3'!AF636</f>
        <v>1.9837150239795392E-4</v>
      </c>
    </row>
    <row r="635" spans="2:8" x14ac:dyDescent="0.25">
      <c r="B635" s="1">
        <v>42913</v>
      </c>
      <c r="C635">
        <f>ASURB.MX!H625</f>
        <v>-1.6820604773147539E-3</v>
      </c>
      <c r="D635">
        <f>'Ejercicio 2'!D638</f>
        <v>1.142355465752197E-4</v>
      </c>
      <c r="E635">
        <f>'Ejercicio 2'!G638</f>
        <v>1.9297846600623312E-4</v>
      </c>
      <c r="F635">
        <f>'Ejercicio 3'!D637</f>
        <v>1.8486018810314533E-4</v>
      </c>
      <c r="G635">
        <f>'Ejercicio 3'!R637</f>
        <v>1.9727913432996996E-4</v>
      </c>
      <c r="H635">
        <f>'Ejercicio 3'!AF637</f>
        <v>1.8469958663683419E-4</v>
      </c>
    </row>
    <row r="636" spans="2:8" x14ac:dyDescent="0.25">
      <c r="B636" s="1">
        <v>42914</v>
      </c>
      <c r="C636">
        <f>ASURB.MX!H626</f>
        <v>2.2928892673431497E-2</v>
      </c>
      <c r="D636">
        <f>'Ejercicio 2'!D639</f>
        <v>1.1439910996407964E-4</v>
      </c>
      <c r="E636">
        <f>'Ejercicio 2'!G639</f>
        <v>2.0846272509214022E-4</v>
      </c>
      <c r="F636">
        <f>'Ejercicio 3'!D638</f>
        <v>1.7232691943184722E-4</v>
      </c>
      <c r="G636">
        <f>'Ejercicio 3'!R638</f>
        <v>1.6295991234653161E-4</v>
      </c>
      <c r="H636">
        <f>'Ejercicio 3'!AF638</f>
        <v>1.7300699356153677E-4</v>
      </c>
    </row>
    <row r="637" spans="2:8" x14ac:dyDescent="0.25">
      <c r="B637" s="1">
        <v>42915</v>
      </c>
      <c r="C637">
        <f>ASURB.MX!H627</f>
        <v>-1.2852565698235008E-2</v>
      </c>
      <c r="D637">
        <f>'Ejercicio 2'!D640</f>
        <v>1.2655912522898334E-4</v>
      </c>
      <c r="E637">
        <f>'Ejercicio 2'!G640</f>
        <v>2.0644902477544649E-4</v>
      </c>
      <c r="F637">
        <f>'Ejercicio 3'!D639</f>
        <v>2.27354111743666E-4</v>
      </c>
      <c r="G637">
        <f>'Ejercicio 3'!R639</f>
        <v>2.4749651605460448E-4</v>
      </c>
      <c r="H637">
        <f>'Ejercicio 3'!AF639</f>
        <v>2.1842187825122782E-4</v>
      </c>
    </row>
    <row r="638" spans="2:8" x14ac:dyDescent="0.25">
      <c r="B638" s="1">
        <v>42916</v>
      </c>
      <c r="C638">
        <f>ASURB.MX!H628</f>
        <v>1.2852565698234982E-2</v>
      </c>
      <c r="D638">
        <f>'Ejercicio 2'!D641</f>
        <v>1.2656034508600706E-4</v>
      </c>
      <c r="E638">
        <f>'Ejercicio 2'!G641</f>
        <v>2.0452902882447271E-4</v>
      </c>
      <c r="F638">
        <f>'Ejercicio 3'!D640</f>
        <v>2.2017106741070084E-4</v>
      </c>
      <c r="G638">
        <f>'Ejercicio 3'!R640</f>
        <v>1.8523638833394603E-4</v>
      </c>
      <c r="H638">
        <f>'Ejercicio 3'!AF640</f>
        <v>2.1430078951455899E-4</v>
      </c>
    </row>
    <row r="639" spans="2:8" x14ac:dyDescent="0.25">
      <c r="B639" s="1">
        <v>42919</v>
      </c>
      <c r="C639">
        <f>ASURB.MX!H629</f>
        <v>-4.4757640983027524E-3</v>
      </c>
      <c r="D639">
        <f>'Ejercicio 2'!D642</f>
        <v>1.2603265004646426E-4</v>
      </c>
      <c r="E639">
        <f>'Ejercicio 2'!G642</f>
        <v>1.9594377241051E-4</v>
      </c>
      <c r="F639">
        <f>'Ejercicio 3'!D641</f>
        <v>2.1540794132001801E-4</v>
      </c>
      <c r="G639">
        <f>'Ejercicio 3'!R641</f>
        <v>2.2588438924606215E-4</v>
      </c>
      <c r="H639">
        <f>'Ejercicio 3'!AF641</f>
        <v>2.1130064832423681E-4</v>
      </c>
    </row>
    <row r="640" spans="2:8" x14ac:dyDescent="0.25">
      <c r="B640" s="1">
        <v>42920</v>
      </c>
      <c r="C640">
        <f>ASURB.MX!H630</f>
        <v>-9.4478689730868946E-4</v>
      </c>
      <c r="D640">
        <f>'Ejercicio 2'!D643</f>
        <v>1.2492915455576589E-4</v>
      </c>
      <c r="E640">
        <f>'Ejercicio 2'!G643</f>
        <v>1.8686737501696731E-4</v>
      </c>
      <c r="F640">
        <f>'Ejercicio 3'!D642</f>
        <v>1.9466711558911525E-4</v>
      </c>
      <c r="G640">
        <f>'Ejercicio 3'!R642</f>
        <v>1.7499563203026439E-4</v>
      </c>
      <c r="H640">
        <f>'Ejercicio 3'!AF642</f>
        <v>1.9414664844320426E-4</v>
      </c>
    </row>
    <row r="641" spans="2:8" x14ac:dyDescent="0.25">
      <c r="B641" s="1">
        <v>42921</v>
      </c>
      <c r="C641">
        <f>ASURB.MX!H631</f>
        <v>-8.5437273859012616E-3</v>
      </c>
      <c r="D641">
        <f>'Ejercicio 2'!D644</f>
        <v>1.2013935773025771E-4</v>
      </c>
      <c r="E641">
        <f>'Ejercicio 2'!G644</f>
        <v>1.8156851670670729E-4</v>
      </c>
      <c r="F641">
        <f>'Ejercicio 3'!D643</f>
        <v>1.7859537245564519E-4</v>
      </c>
      <c r="G641">
        <f>'Ejercicio 3'!R643</f>
        <v>1.9001399157294533E-4</v>
      </c>
      <c r="H641">
        <f>'Ejercicio 3'!AF643</f>
        <v>1.7968469632595742E-4</v>
      </c>
    </row>
    <row r="642" spans="2:8" x14ac:dyDescent="0.25">
      <c r="B642" s="1">
        <v>42922</v>
      </c>
      <c r="C642">
        <f>ASURB.MX!H632</f>
        <v>-9.9269210965955094E-3</v>
      </c>
      <c r="D642">
        <f>'Ejercicio 2'!D645</f>
        <v>1.15185987501724E-4</v>
      </c>
      <c r="E642">
        <f>'Ejercicio 2'!G645</f>
        <v>1.7770509081784124E-4</v>
      </c>
      <c r="F642">
        <f>'Ejercicio 3'!D644</f>
        <v>1.7667169501477066E-4</v>
      </c>
      <c r="G642">
        <f>'Ejercicio 3'!R644</f>
        <v>1.7377240749550578E-4</v>
      </c>
      <c r="H642">
        <f>'Ejercicio 3'!AF644</f>
        <v>1.7659236686391088E-4</v>
      </c>
    </row>
    <row r="643" spans="2:8" x14ac:dyDescent="0.25">
      <c r="B643" s="1">
        <v>42923</v>
      </c>
      <c r="C643">
        <f>ASURB.MX!H633</f>
        <v>-6.7091556662192244E-3</v>
      </c>
      <c r="D643">
        <f>'Ejercicio 2'!D646</f>
        <v>1.1484951791430644E-4</v>
      </c>
      <c r="E643">
        <f>'Ejercicio 2'!G646</f>
        <v>1.7153046310478597E-4</v>
      </c>
      <c r="F643">
        <f>'Ejercicio 3'!D645</f>
        <v>1.7849071237910656E-4</v>
      </c>
      <c r="G643">
        <f>'Ejercicio 3'!R645</f>
        <v>1.8415076734337558E-4</v>
      </c>
      <c r="H643">
        <f>'Ejercicio 3'!AF645</f>
        <v>1.7697596941711701E-4</v>
      </c>
    </row>
    <row r="644" spans="2:8" x14ac:dyDescent="0.25">
      <c r="B644" s="1">
        <v>42926</v>
      </c>
      <c r="C644">
        <f>ASURB.MX!H634</f>
        <v>1.3984355078919422E-2</v>
      </c>
      <c r="D644">
        <f>'Ejercicio 2'!D647</f>
        <v>1.1691584985157854E-4</v>
      </c>
      <c r="E644">
        <f>'Ejercicio 2'!G647</f>
        <v>1.7264874144222746E-4</v>
      </c>
      <c r="F644">
        <f>'Ejercicio 3'!D646</f>
        <v>1.7321284624958696E-4</v>
      </c>
      <c r="G644">
        <f>'Ejercicio 3'!R646</f>
        <v>1.6864381785244587E-4</v>
      </c>
      <c r="H644">
        <f>'Ejercicio 3'!AF646</f>
        <v>1.7173459111931953E-4</v>
      </c>
    </row>
    <row r="645" spans="2:8" x14ac:dyDescent="0.25">
      <c r="B645" s="1">
        <v>42927</v>
      </c>
      <c r="C645">
        <f>ASURB.MX!H635</f>
        <v>3.3136183914453162E-3</v>
      </c>
      <c r="D645">
        <f>'Ejercicio 2'!D648</f>
        <v>1.2244236028811629E-4</v>
      </c>
      <c r="E645">
        <f>'Ejercicio 2'!G648</f>
        <v>1.6512574485508675E-4</v>
      </c>
      <c r="F645">
        <f>'Ejercicio 3'!D647</f>
        <v>1.8794871383630898E-4</v>
      </c>
      <c r="G645">
        <f>'Ejercicio 3'!R647</f>
        <v>1.9421024717718519E-4</v>
      </c>
      <c r="H645">
        <f>'Ejercicio 3'!AF647</f>
        <v>1.8344501165260343E-4</v>
      </c>
    </row>
    <row r="646" spans="2:8" x14ac:dyDescent="0.25">
      <c r="B646" s="1">
        <v>42928</v>
      </c>
      <c r="C646">
        <f>ASURB.MX!H636</f>
        <v>3.1161386834671203E-2</v>
      </c>
      <c r="D646">
        <f>'Ejercicio 2'!D649</f>
        <v>1.1914678592266934E-4</v>
      </c>
      <c r="E646">
        <f>'Ejercicio 2'!G649</f>
        <v>2.0262732172957992E-4</v>
      </c>
      <c r="F646">
        <f>'Ejercicio 3'!D648</f>
        <v>1.7536221981530911E-4</v>
      </c>
      <c r="G646">
        <f>'Ejercicio 3'!R648</f>
        <v>1.6191852563323062E-4</v>
      </c>
      <c r="H646">
        <f>'Ejercicio 3'!AF648</f>
        <v>1.7293425049553447E-4</v>
      </c>
    </row>
    <row r="647" spans="2:8" x14ac:dyDescent="0.25">
      <c r="B647" s="1">
        <v>42929</v>
      </c>
      <c r="C647">
        <f>ASURB.MX!H637</f>
        <v>8.3534292072892317E-3</v>
      </c>
      <c r="D647">
        <f>'Ejercicio 2'!D650</f>
        <v>1.4584626710673271E-4</v>
      </c>
      <c r="E647">
        <f>'Ejercicio 2'!G650</f>
        <v>1.9644547104559181E-4</v>
      </c>
      <c r="F647">
        <f>'Ejercicio 3'!D649</f>
        <v>2.8330461079165571E-4</v>
      </c>
      <c r="G647">
        <f>'Ejercicio 3'!R649</f>
        <v>3.0861849041420965E-4</v>
      </c>
      <c r="H647">
        <f>'Ejercicio 3'!AF649</f>
        <v>2.6429240028658335E-4</v>
      </c>
    </row>
    <row r="648" spans="2:8" x14ac:dyDescent="0.25">
      <c r="B648" s="1">
        <v>42930</v>
      </c>
      <c r="C648">
        <f>ASURB.MX!H638</f>
        <v>-6.0473463562181551E-3</v>
      </c>
      <c r="D648">
        <f>'Ejercicio 2'!D651</f>
        <v>1.3619720827164809E-4</v>
      </c>
      <c r="E648">
        <f>'Ejercicio 2'!G651</f>
        <v>1.8900593687336332E-4</v>
      </c>
      <c r="F648">
        <f>'Ejercicio 3'!D650</f>
        <v>2.4571562610558044E-4</v>
      </c>
      <c r="G648">
        <f>'Ejercicio 3'!R650</f>
        <v>1.765152139441034E-4</v>
      </c>
      <c r="H648">
        <f>'Ejercicio 3'!AF650</f>
        <v>2.3785492681479536E-4</v>
      </c>
    </row>
    <row r="649" spans="2:8" x14ac:dyDescent="0.25">
      <c r="B649" s="1">
        <v>42933</v>
      </c>
      <c r="C649">
        <f>ASURB.MX!H639</f>
        <v>1.5466375244074893E-2</v>
      </c>
      <c r="D649">
        <f>'Ejercicio 2'!D652</f>
        <v>1.375304621263151E-4</v>
      </c>
      <c r="E649">
        <f>'Ejercicio 2'!G652</f>
        <v>1.9134204615357955E-4</v>
      </c>
      <c r="F649">
        <f>'Ejercicio 3'!D651</f>
        <v>2.1676754640501518E-4</v>
      </c>
      <c r="G649">
        <f>'Ejercicio 3'!R651</f>
        <v>2.4026940653272687E-4</v>
      </c>
      <c r="H649">
        <f>'Ejercicio 3'!AF651</f>
        <v>2.151836430065046E-4</v>
      </c>
    </row>
    <row r="650" spans="2:8" x14ac:dyDescent="0.25">
      <c r="B650" s="1">
        <v>42934</v>
      </c>
      <c r="C650">
        <f>ASURB.MX!H640</f>
        <v>-3.5849234728712554E-3</v>
      </c>
      <c r="D650">
        <f>'Ejercicio 2'!D653</f>
        <v>1.4178304939052705E-4</v>
      </c>
      <c r="E650">
        <f>'Ejercicio 2'!G653</f>
        <v>1.8303627853015895E-4</v>
      </c>
      <c r="F650">
        <f>'Ejercicio 3'!D652</f>
        <v>2.2211693056014268E-4</v>
      </c>
      <c r="G650">
        <f>'Ejercicio 3'!R652</f>
        <v>2.0244726742745894E-4</v>
      </c>
      <c r="H650">
        <f>'Ejercicio 3'!AF652</f>
        <v>2.1957706287237391E-4</v>
      </c>
    </row>
    <row r="651" spans="2:8" x14ac:dyDescent="0.25">
      <c r="B651" s="1">
        <v>42935</v>
      </c>
      <c r="C651">
        <f>ASURB.MX!H641</f>
        <v>2.8537935897603121E-3</v>
      </c>
      <c r="D651">
        <f>'Ejercicio 2'!D654</f>
        <v>1.3629239181369685E-4</v>
      </c>
      <c r="E651">
        <f>'Ejercicio 2'!G654</f>
        <v>1.7489794882155526E-4</v>
      </c>
      <c r="F651">
        <f>'Ejercicio 3'!D653</f>
        <v>1.9824610243527574E-4</v>
      </c>
      <c r="G651">
        <f>'Ejercicio 3'!R653</f>
        <v>2.0193108431586852E-4</v>
      </c>
      <c r="H651">
        <f>'Ejercicio 3'!AF653</f>
        <v>1.9943130211954016E-4</v>
      </c>
    </row>
    <row r="652" spans="2:8" x14ac:dyDescent="0.25">
      <c r="B652" s="1">
        <v>42936</v>
      </c>
      <c r="C652">
        <f>ASURB.MX!H642</f>
        <v>8.7380713027501739E-3</v>
      </c>
      <c r="D652">
        <f>'Ejercicio 2'!D655</f>
        <v>1.3341506613768898E-4</v>
      </c>
      <c r="E652">
        <f>'Ejercicio 2'!G655</f>
        <v>1.7031235659505388E-4</v>
      </c>
      <c r="F652">
        <f>'Ejercicio 3'!D654</f>
        <v>1.8184698034737342E-4</v>
      </c>
      <c r="G652">
        <f>'Ejercicio 3'!R654</f>
        <v>1.8061073646064612E-4</v>
      </c>
      <c r="H652">
        <f>'Ejercicio 3'!AF654</f>
        <v>1.8427975678265437E-4</v>
      </c>
    </row>
    <row r="653" spans="2:8" x14ac:dyDescent="0.25">
      <c r="B653" s="1">
        <v>42937</v>
      </c>
      <c r="C653">
        <f>ASURB.MX!H643</f>
        <v>-1.4783724191492134E-2</v>
      </c>
      <c r="D653">
        <f>'Ejercicio 2'!D656</f>
        <v>1.2748987721205034E-4</v>
      </c>
      <c r="E653">
        <f>'Ejercicio 2'!G656</f>
        <v>1.7255741476961074E-4</v>
      </c>
      <c r="F653">
        <f>'Ejercicio 3'!D655</f>
        <v>1.7923467850316924E-4</v>
      </c>
      <c r="G653">
        <f>'Ejercicio 3'!R655</f>
        <v>1.8810635290020415E-4</v>
      </c>
      <c r="H653">
        <f>'Ejercicio 3'!AF655</f>
        <v>1.8028393110211069E-4</v>
      </c>
    </row>
    <row r="654" spans="2:8" x14ac:dyDescent="0.25">
      <c r="B654" s="1">
        <v>42940</v>
      </c>
      <c r="C654">
        <f>ASURB.MX!H644</f>
        <v>-8.6384555678876186E-3</v>
      </c>
      <c r="D654">
        <f>'Ejercicio 2'!D657</f>
        <v>1.3863965039079046E-4</v>
      </c>
      <c r="E654">
        <f>'Ejercicio 2'!G657</f>
        <v>1.6800018738846766E-4</v>
      </c>
      <c r="F654">
        <f>'Ejercicio 3'!D656</f>
        <v>1.9472731554373449E-4</v>
      </c>
      <c r="G654">
        <f>'Ejercicio 3'!R656</f>
        <v>1.9722267458668609E-4</v>
      </c>
      <c r="H654">
        <f>'Ejercicio 3'!AF656</f>
        <v>1.9204051239010497E-4</v>
      </c>
    </row>
    <row r="655" spans="2:8" x14ac:dyDescent="0.25">
      <c r="B655" s="1">
        <v>42941</v>
      </c>
      <c r="C655">
        <f>ASURB.MX!H645</f>
        <v>-2.229047974609542E-3</v>
      </c>
      <c r="D655">
        <f>'Ejercicio 2'!D658</f>
        <v>1.4257980732335462E-4</v>
      </c>
      <c r="E655">
        <f>'Ejercicio 2'!G658</f>
        <v>1.6041377235934525E-4</v>
      </c>
      <c r="F655">
        <f>'Ejercicio 3'!D657</f>
        <v>1.8756604881076827E-4</v>
      </c>
      <c r="G655">
        <f>'Ejercicio 3'!R657</f>
        <v>1.8177418612673457E-4</v>
      </c>
      <c r="H655">
        <f>'Ejercicio 3'!AF657</f>
        <v>1.8575522451589422E-4</v>
      </c>
    </row>
    <row r="656" spans="2:8" x14ac:dyDescent="0.25">
      <c r="B656" s="1">
        <v>42942</v>
      </c>
      <c r="C656">
        <f>ASURB.MX!H646</f>
        <v>-7.8796717910925729E-3</v>
      </c>
      <c r="D656">
        <f>'Ejercicio 2'!D659</f>
        <v>1.4302564862764925E-4</v>
      </c>
      <c r="E656">
        <f>'Ejercicio 2'!G659</f>
        <v>1.5583839486595026E-4</v>
      </c>
      <c r="F656">
        <f>'Ejercicio 3'!D658</f>
        <v>1.7438032540573325E-4</v>
      </c>
      <c r="G656">
        <f>'Ejercicio 3'!R658</f>
        <v>1.7556081684597756E-4</v>
      </c>
      <c r="H656">
        <f>'Ejercicio 3'!AF658</f>
        <v>1.7399612339328847E-4</v>
      </c>
    </row>
    <row r="657" spans="2:8" x14ac:dyDescent="0.25">
      <c r="B657" s="1">
        <v>42943</v>
      </c>
      <c r="C657">
        <f>ASURB.MX!H647</f>
        <v>-8.281189406256613E-3</v>
      </c>
      <c r="D657">
        <f>'Ejercicio 2'!D660</f>
        <v>1.4431111200464983E-4</v>
      </c>
      <c r="E657">
        <f>'Ejercicio 2'!G660</f>
        <v>1.5177787468614103E-4</v>
      </c>
      <c r="F657">
        <f>'Ejercicio 3'!D659</f>
        <v>1.7255564702374829E-4</v>
      </c>
      <c r="G657">
        <f>'Ejercicio 3'!R659</f>
        <v>1.7466815654252162E-4</v>
      </c>
      <c r="H657">
        <f>'Ejercicio 3'!AF659</f>
        <v>1.7132636294046102E-4</v>
      </c>
    </row>
    <row r="658" spans="2:8" x14ac:dyDescent="0.25">
      <c r="B658" s="1">
        <v>42944</v>
      </c>
      <c r="C658">
        <f>ASURB.MX!H648</f>
        <v>-3.1591163197650274E-3</v>
      </c>
      <c r="D658">
        <f>'Ejercicio 2'!D661</f>
        <v>1.4505531435090736E-4</v>
      </c>
      <c r="E658">
        <f>'Ejercicio 2'!G661</f>
        <v>1.4517953514881377E-4</v>
      </c>
      <c r="F658">
        <f>'Ejercicio 3'!D660</f>
        <v>1.7213167013686555E-4</v>
      </c>
      <c r="G658">
        <f>'Ejercicio 3'!R660</f>
        <v>1.7212093467343885E-4</v>
      </c>
      <c r="H658">
        <f>'Ejercicio 3'!AF660</f>
        <v>1.7005198058084724E-4</v>
      </c>
    </row>
    <row r="659" spans="2:8" x14ac:dyDescent="0.25">
      <c r="B659" s="1">
        <v>42947</v>
      </c>
      <c r="C659">
        <f>ASURB.MX!H649</f>
        <v>-5.66443170630651E-3</v>
      </c>
      <c r="D659">
        <f>'Ejercicio 2'!D662</f>
        <v>1.4181995131778264E-4</v>
      </c>
      <c r="E659">
        <f>'Ejercicio 2'!G662</f>
        <v>1.399168960704013E-4</v>
      </c>
      <c r="F659">
        <f>'Ejercicio 3'!D661</f>
        <v>1.6475269582285203E-4</v>
      </c>
      <c r="G659">
        <f>'Ejercicio 3'!R661</f>
        <v>1.6313756818580965E-4</v>
      </c>
      <c r="H659">
        <f>'Ejercicio 3'!AF661</f>
        <v>1.6308102602183067E-4</v>
      </c>
    </row>
    <row r="660" spans="2:8" x14ac:dyDescent="0.25">
      <c r="B660" s="1">
        <v>42948</v>
      </c>
      <c r="C660">
        <f>ASURB.MX!H650</f>
        <v>-1.5023534453767433E-2</v>
      </c>
      <c r="D660">
        <f>'Ejercicio 2'!D663</f>
        <v>1.3258044089826647E-4</v>
      </c>
      <c r="E660">
        <f>'Ejercicio 2'!G663</f>
        <v>1.4390898394591142E-4</v>
      </c>
      <c r="F660">
        <f>'Ejercicio 3'!D662</f>
        <v>1.6253726135901096E-4</v>
      </c>
      <c r="G660">
        <f>'Ejercicio 3'!R662</f>
        <v>1.6408938058830601E-4</v>
      </c>
      <c r="H660">
        <f>'Ejercicio 3'!AF662</f>
        <v>1.6028595388273986E-4</v>
      </c>
    </row>
    <row r="661" spans="2:8" x14ac:dyDescent="0.25">
      <c r="B661" s="1">
        <v>42949</v>
      </c>
      <c r="C661">
        <f>ASURB.MX!H651</f>
        <v>-9.8997929823216955E-3</v>
      </c>
      <c r="D661">
        <f>'Ejercicio 2'!D664</f>
        <v>1.3165100868265468E-4</v>
      </c>
      <c r="E661">
        <f>'Ejercicio 2'!G664</f>
        <v>1.4177295644088325E-4</v>
      </c>
      <c r="F661">
        <f>'Ejercicio 3'!D663</f>
        <v>1.8452097242965731E-4</v>
      </c>
      <c r="G661">
        <f>'Ejercicio 3'!R663</f>
        <v>1.8661999458534009E-4</v>
      </c>
      <c r="H661">
        <f>'Ejercicio 3'!AF663</f>
        <v>1.7821922115492938E-4</v>
      </c>
    </row>
    <row r="662" spans="2:8" x14ac:dyDescent="0.25">
      <c r="B662" s="1">
        <v>42950</v>
      </c>
      <c r="C662">
        <f>ASURB.MX!H652</f>
        <v>1.9517607752054935E-2</v>
      </c>
      <c r="D662">
        <f>'Ejercicio 2'!D665</f>
        <v>1.3541258977011161E-4</v>
      </c>
      <c r="E662">
        <f>'Ejercicio 2'!G665</f>
        <v>1.5290207827566135E-4</v>
      </c>
      <c r="F662">
        <f>'Ejercicio 3'!D664</f>
        <v>1.8363047246814892E-4</v>
      </c>
      <c r="G662">
        <f>'Ejercicio 3'!R664</f>
        <v>1.7106579867540744E-4</v>
      </c>
      <c r="H662">
        <f>'Ejercicio 3'!AF664</f>
        <v>1.7810484530956719E-4</v>
      </c>
    </row>
    <row r="663" spans="2:8" x14ac:dyDescent="0.25">
      <c r="B663" s="1">
        <v>42951</v>
      </c>
      <c r="C663">
        <f>ASURB.MX!H653</f>
        <v>-7.8306996439526828E-3</v>
      </c>
      <c r="D663">
        <f>'Ejercicio 2'!D666</f>
        <v>1.3494020528416172E-4</v>
      </c>
      <c r="E663">
        <f>'Ejercicio 2'!G666</f>
        <v>1.4864044416218339E-4</v>
      </c>
      <c r="F663">
        <f>'Ejercicio 3'!D665</f>
        <v>2.1731068087875755E-4</v>
      </c>
      <c r="G663">
        <f>'Ejercicio 3'!R665</f>
        <v>2.2194524854743684E-4</v>
      </c>
      <c r="H663">
        <f>'Ejercicio 3'!AF665</f>
        <v>2.0720020533593298E-4</v>
      </c>
    </row>
    <row r="664" spans="2:8" x14ac:dyDescent="0.25">
      <c r="B664" s="1">
        <v>42954</v>
      </c>
      <c r="C664">
        <f>ASURB.MX!H654</f>
        <v>5.5011378033170341E-3</v>
      </c>
      <c r="D664">
        <f>'Ejercicio 2'!D667</f>
        <v>1.3698132362414882E-4</v>
      </c>
      <c r="E664">
        <f>'Ejercicio 2'!G667</f>
        <v>1.4313191418096336E-4</v>
      </c>
      <c r="F664">
        <f>'Ejercicio 3'!D666</f>
        <v>2.0092986909435917E-4</v>
      </c>
      <c r="G664">
        <f>'Ejercicio 3'!R666</f>
        <v>1.7276132662054683E-4</v>
      </c>
      <c r="H664">
        <f>'Ejercicio 3'!AF666</f>
        <v>1.9541949738177065E-4</v>
      </c>
    </row>
    <row r="665" spans="2:8" x14ac:dyDescent="0.25">
      <c r="B665" s="1">
        <v>42955</v>
      </c>
      <c r="C665">
        <f>ASURB.MX!H655</f>
        <v>-9.7472922059606889E-3</v>
      </c>
      <c r="D665">
        <f>'Ejercicio 2'!D668</f>
        <v>1.3733105827399059E-4</v>
      </c>
      <c r="E665">
        <f>'Ejercicio 2'!G668</f>
        <v>1.4089262315124997E-4</v>
      </c>
      <c r="F665">
        <f>'Ejercicio 3'!D667</f>
        <v>1.8630574587034872E-4</v>
      </c>
      <c r="G665">
        <f>'Ejercicio 3'!R667</f>
        <v>1.9182056115293758E-4</v>
      </c>
      <c r="H665">
        <f>'Ejercicio 3'!AF667</f>
        <v>1.8364023783214056E-4</v>
      </c>
    </row>
    <row r="666" spans="2:8" x14ac:dyDescent="0.25">
      <c r="B666" s="1">
        <v>42956</v>
      </c>
      <c r="C666">
        <f>ASURB.MX!H656</f>
        <v>-2.4490664425618962E-2</v>
      </c>
      <c r="D666">
        <f>'Ejercicio 2'!D669</f>
        <v>1.4055570465199737E-4</v>
      </c>
      <c r="E666">
        <f>'Ejercicio 2'!G669</f>
        <v>1.6224681127290319E-4</v>
      </c>
      <c r="F666">
        <f>'Ejercicio 3'!D668</f>
        <v>1.8445104666020958E-4</v>
      </c>
      <c r="G666">
        <f>'Ejercicio 3'!R668</f>
        <v>1.7582097221654068E-4</v>
      </c>
      <c r="H666">
        <f>'Ejercicio 3'!AF668</f>
        <v>1.817423333445983E-4</v>
      </c>
    </row>
    <row r="667" spans="2:8" x14ac:dyDescent="0.25">
      <c r="B667" s="1">
        <v>42957</v>
      </c>
      <c r="C667">
        <f>ASURB.MX!H657</f>
        <v>1.8906680445375684E-3</v>
      </c>
      <c r="D667">
        <f>'Ejercicio 2'!D670</f>
        <v>1.4035576683660227E-4</v>
      </c>
      <c r="E667">
        <f>'Ejercicio 2'!G670</f>
        <v>1.5486325157064288E-4</v>
      </c>
      <c r="F667">
        <f>'Ejercicio 3'!D669</f>
        <v>2.4436421916946481E-4</v>
      </c>
      <c r="G667">
        <f>'Ejercicio 3'!R669</f>
        <v>2.5609988798345535E-4</v>
      </c>
      <c r="H667">
        <f>'Ejercicio 3'!AF669</f>
        <v>2.3241882127178793E-4</v>
      </c>
    </row>
    <row r="668" spans="2:8" x14ac:dyDescent="0.25">
      <c r="B668" s="1">
        <v>42958</v>
      </c>
      <c r="C668">
        <f>ASURB.MX!H658</f>
        <v>-2.2534464700524653E-2</v>
      </c>
      <c r="D668">
        <f>'Ejercicio 2'!D671</f>
        <v>1.3619276529861201E-4</v>
      </c>
      <c r="E668">
        <f>'Ejercicio 2'!G671</f>
        <v>1.7128670375661962E-4</v>
      </c>
      <c r="F668">
        <f>'Ejercicio 3'!D670</f>
        <v>2.1187472762661662E-4</v>
      </c>
      <c r="G668">
        <f>'Ejercicio 3'!R670</f>
        <v>1.7017055421155876E-4</v>
      </c>
      <c r="H668">
        <f>'Ejercicio 3'!AF670</f>
        <v>2.0782332634246834E-4</v>
      </c>
    </row>
    <row r="669" spans="2:8" x14ac:dyDescent="0.25">
      <c r="B669" s="1">
        <v>42961</v>
      </c>
      <c r="C669">
        <f>ASURB.MX!H659</f>
        <v>2.1630701246972615E-2</v>
      </c>
      <c r="D669">
        <f>'Ejercicio 2'!D672</f>
        <v>1.4378330228493241E-4</v>
      </c>
      <c r="E669">
        <f>'Ejercicio 2'!G672</f>
        <v>1.8508854137690308E-4</v>
      </c>
      <c r="F669">
        <f>'Ejercicio 3'!D671</f>
        <v>2.5140647666416059E-4</v>
      </c>
      <c r="G669">
        <f>'Ejercicio 3'!R671</f>
        <v>2.7764526525760904E-4</v>
      </c>
      <c r="H669">
        <f>'Ejercicio 3'!AF671</f>
        <v>2.4191874641809057E-4</v>
      </c>
    </row>
    <row r="670" spans="2:8" x14ac:dyDescent="0.25">
      <c r="B670" s="1">
        <v>42962</v>
      </c>
      <c r="C670">
        <f>ASURB.MX!H660</f>
        <v>-5.7152353450714349E-3</v>
      </c>
      <c r="D670">
        <f>'Ejercicio 2'!D673</f>
        <v>1.6262107301504762E-4</v>
      </c>
      <c r="E670">
        <f>'Ejercicio 2'!G673</f>
        <v>1.7799570198481033E-4</v>
      </c>
      <c r="F670">
        <f>'Ejercicio 3'!D672</f>
        <v>2.727854684034928E-4</v>
      </c>
      <c r="G670">
        <f>'Ejercicio 3'!R672</f>
        <v>2.3453691929026431E-4</v>
      </c>
      <c r="H670">
        <f>'Ejercicio 3'!AF672</f>
        <v>2.6262370626309653E-4</v>
      </c>
    </row>
    <row r="671" spans="2:8" x14ac:dyDescent="0.25">
      <c r="B671" s="1">
        <v>42963</v>
      </c>
      <c r="C671">
        <f>ASURB.MX!H661</f>
        <v>-8.2177894419752616E-3</v>
      </c>
      <c r="D671">
        <f>'Ejercicio 2'!D674</f>
        <v>1.6321334675529713E-4</v>
      </c>
      <c r="E671">
        <f>'Ejercicio 2'!G674</f>
        <v>1.728554509200958E-4</v>
      </c>
      <c r="F671">
        <f>'Ejercicio 3'!D673</f>
        <v>2.3424456292539859E-4</v>
      </c>
      <c r="G671">
        <f>'Ejercicio 3'!R673</f>
        <v>2.2788940948255366E-4</v>
      </c>
      <c r="H671">
        <f>'Ejercicio 3'!AF673</f>
        <v>2.3281237094019663E-4</v>
      </c>
    </row>
    <row r="672" spans="2:8" x14ac:dyDescent="0.25">
      <c r="B672" s="1">
        <v>42964</v>
      </c>
      <c r="C672">
        <f>ASURB.MX!H662</f>
        <v>-7.3338208771897961E-3</v>
      </c>
      <c r="D672">
        <f>'Ejercicio 2'!D675</f>
        <v>1.6306101199864057E-4</v>
      </c>
      <c r="E672">
        <f>'Ejercicio 2'!G675</f>
        <v>1.6731469211305838E-4</v>
      </c>
      <c r="F672">
        <f>'Ejercicio 3'!D674</f>
        <v>2.1291131102698274E-4</v>
      </c>
      <c r="G672">
        <f>'Ejercicio 3'!R674</f>
        <v>2.0874364061999119E-4</v>
      </c>
      <c r="H672">
        <f>'Ejercicio 3'!AF674</f>
        <v>2.147057462957187E-4</v>
      </c>
    </row>
    <row r="673" spans="2:8" x14ac:dyDescent="0.25">
      <c r="B673" s="1">
        <v>42965</v>
      </c>
      <c r="C673">
        <f>ASURB.MX!H663</f>
        <v>3.9180483921161724E-4</v>
      </c>
      <c r="D673">
        <f>'Ejercicio 2'!D676</f>
        <v>1.617957259298122E-4</v>
      </c>
      <c r="E673">
        <f>'Ejercicio 2'!G676</f>
        <v>1.5953611040635989E-4</v>
      </c>
      <c r="F673">
        <f>'Ejercicio 3'!D675</f>
        <v>1.9709993055368744E-4</v>
      </c>
      <c r="G673">
        <f>'Ejercicio 3'!R675</f>
        <v>2.0151340131085852E-4</v>
      </c>
      <c r="H673">
        <f>'Ejercicio 3'!AF675</f>
        <v>2.0010643477449161E-4</v>
      </c>
    </row>
    <row r="674" spans="2:8" x14ac:dyDescent="0.25">
      <c r="B674" s="1">
        <v>42968</v>
      </c>
      <c r="C674">
        <f>ASURB.MX!H664</f>
        <v>8.7740556526645919E-3</v>
      </c>
      <c r="D674">
        <f>'Ejercicio 2'!D677</f>
        <v>1.6093134264781947E-4</v>
      </c>
      <c r="E674">
        <f>'Ejercicio 2'!G677</f>
        <v>1.5569468070012756E-4</v>
      </c>
      <c r="F674">
        <f>'Ejercicio 3'!D676</f>
        <v>1.801190621763407E-4</v>
      </c>
      <c r="G674">
        <f>'Ejercicio 3'!R676</f>
        <v>1.8287706267626583E-4</v>
      </c>
      <c r="H674">
        <f>'Ejercicio 3'!AF676</f>
        <v>1.839471798396724E-4</v>
      </c>
    </row>
    <row r="675" spans="2:8" x14ac:dyDescent="0.25">
      <c r="B675" s="1">
        <v>42969</v>
      </c>
      <c r="C675">
        <f>ASURB.MX!H665</f>
        <v>1.6902776766761253E-3</v>
      </c>
      <c r="D675">
        <f>'Ejercicio 2'!D678</f>
        <v>1.563529919082804E-4</v>
      </c>
      <c r="E675">
        <f>'Ejercicio 2'!G678</f>
        <v>1.4858262227210106E-4</v>
      </c>
      <c r="F675">
        <f>'Ejercicio 3'!D677</f>
        <v>1.7816521401704447E-4</v>
      </c>
      <c r="G675">
        <f>'Ejercicio 3'!R677</f>
        <v>1.8816499027709743E-4</v>
      </c>
      <c r="H675">
        <f>'Ejercicio 3'!AF677</f>
        <v>1.8010680453556707E-4</v>
      </c>
    </row>
    <row r="676" spans="2:8" x14ac:dyDescent="0.25">
      <c r="B676" s="1">
        <v>42970</v>
      </c>
      <c r="C676">
        <f>ASURB.MX!H666</f>
        <v>-8.3124928771790008E-3</v>
      </c>
      <c r="D676">
        <f>'Ejercicio 2'!D679</f>
        <v>1.5590764177170156E-4</v>
      </c>
      <c r="E676">
        <f>'Ejercicio 2'!G679</f>
        <v>1.4488390933065266E-4</v>
      </c>
      <c r="F676">
        <f>'Ejercicio 3'!D678</f>
        <v>1.6789079266012365E-4</v>
      </c>
      <c r="G676">
        <f>'Ejercicio 3'!R678</f>
        <v>1.6800142456230603E-4</v>
      </c>
      <c r="H676">
        <f>'Ejercicio 3'!AF678</f>
        <v>1.6966631880124185E-4</v>
      </c>
    </row>
    <row r="677" spans="2:8" x14ac:dyDescent="0.25">
      <c r="B677" s="1">
        <v>42971</v>
      </c>
      <c r="C677">
        <f>ASURB.MX!H667</f>
        <v>-5.0936855061122447E-3</v>
      </c>
      <c r="D677">
        <f>'Ejercicio 2'!D680</f>
        <v>1.1892358919268128E-4</v>
      </c>
      <c r="E677">
        <f>'Ejercicio 2'!G680</f>
        <v>1.393493043343626E-4</v>
      </c>
      <c r="F677">
        <f>'Ejercicio 3'!D679</f>
        <v>1.6910129152066184E-4</v>
      </c>
      <c r="G677">
        <f>'Ejercicio 3'!R679</f>
        <v>1.7848249224129128E-4</v>
      </c>
      <c r="H677">
        <f>'Ejercicio 3'!AF679</f>
        <v>1.6889704277357965E-4</v>
      </c>
    </row>
    <row r="678" spans="2:8" x14ac:dyDescent="0.25">
      <c r="B678" s="1">
        <v>42972</v>
      </c>
      <c r="C678">
        <f>ASURB.MX!H668</f>
        <v>2.4100982312260963E-3</v>
      </c>
      <c r="D678">
        <f>'Ejercicio 2'!D681</f>
        <v>1.1459004830088319E-4</v>
      </c>
      <c r="E678">
        <f>'Ejercicio 2'!G681</f>
        <v>1.3313519721108849E-4</v>
      </c>
      <c r="F678">
        <f>'Ejercicio 3'!D680</f>
        <v>1.6467710422107601E-4</v>
      </c>
      <c r="G678">
        <f>'Ejercicio 3'!R680</f>
        <v>1.6231299003164424E-4</v>
      </c>
      <c r="H678">
        <f>'Ejercicio 3'!AF680</f>
        <v>1.6388676510045667E-4</v>
      </c>
    </row>
    <row r="679" spans="2:8" x14ac:dyDescent="0.25">
      <c r="B679" s="1">
        <v>42975</v>
      </c>
      <c r="C679">
        <f>ASURB.MX!H669</f>
        <v>-4.6855782361742522E-3</v>
      </c>
      <c r="D679">
        <f>'Ejercicio 2'!D682</f>
        <v>1.1535268508594837E-4</v>
      </c>
      <c r="E679">
        <f>'Ejercicio 2'!G682</f>
        <v>1.2796158563233644E-4</v>
      </c>
      <c r="F679">
        <f>'Ejercicio 3'!D681</f>
        <v>1.5930424599797891E-4</v>
      </c>
      <c r="G679">
        <f>'Ejercicio 3'!R681</f>
        <v>1.6377338156325027E-4</v>
      </c>
      <c r="H679">
        <f>'Ejercicio 3'!AF681</f>
        <v>1.5816256629979403E-4</v>
      </c>
    </row>
    <row r="680" spans="2:8" x14ac:dyDescent="0.25">
      <c r="B680" s="1">
        <v>42976</v>
      </c>
      <c r="C680">
        <f>ASURB.MX!H670</f>
        <v>5.1053483070115386E-3</v>
      </c>
      <c r="D680">
        <f>'Ejercicio 2'!D683</f>
        <v>1.0324560577001784E-4</v>
      </c>
      <c r="E680">
        <f>'Ejercicio 2'!G683</f>
        <v>1.232199693763267E-4</v>
      </c>
      <c r="F680">
        <f>'Ejercicio 3'!D682</f>
        <v>1.5769719795876146E-4</v>
      </c>
      <c r="G680">
        <f>'Ejercicio 3'!R682</f>
        <v>1.5736930452898816E-4</v>
      </c>
      <c r="H680">
        <f>'Ejercicio 3'!AF682</f>
        <v>1.5566050622698336E-4</v>
      </c>
    </row>
    <row r="681" spans="2:8" x14ac:dyDescent="0.25">
      <c r="B681" s="1">
        <v>42977</v>
      </c>
      <c r="C681">
        <f>ASURB.MX!H671</f>
        <v>-2.016534492625904E-3</v>
      </c>
      <c r="D681">
        <f>'Ejercicio 2'!D684</f>
        <v>1.0580611207424527E-4</v>
      </c>
      <c r="E681">
        <f>'Ejercicio 2'!G684</f>
        <v>1.1767534663149846E-4</v>
      </c>
      <c r="F681">
        <f>'Ejercicio 3'!D683</f>
        <v>1.5712937937855786E-4</v>
      </c>
      <c r="G681">
        <f>'Ejercicio 3'!R683</f>
        <v>1.58188131976542E-4</v>
      </c>
      <c r="H681">
        <f>'Ejercicio 3'!AF683</f>
        <v>1.542628704694362E-4</v>
      </c>
    </row>
    <row r="682" spans="2:8" x14ac:dyDescent="0.25">
      <c r="B682" s="1">
        <v>42978</v>
      </c>
      <c r="C682">
        <f>ASURB.MX!H672</f>
        <v>2.2263508361223514E-2</v>
      </c>
      <c r="D682">
        <f>'Ejercicio 2'!D685</f>
        <v>1.0450723281638911E-4</v>
      </c>
      <c r="E682">
        <f>'Ejercicio 2'!G685</f>
        <v>1.352644428863574E-4</v>
      </c>
      <c r="F682">
        <f>'Ejercicio 3'!D684</f>
        <v>1.5408827421497154E-4</v>
      </c>
      <c r="G682">
        <f>'Ejercicio 3'!R684</f>
        <v>1.5166301174098683E-4</v>
      </c>
      <c r="H682">
        <f>'Ejercicio 3'!AF684</f>
        <v>1.5097672892871804E-4</v>
      </c>
    </row>
    <row r="683" spans="2:8" x14ac:dyDescent="0.25">
      <c r="B683" s="1">
        <v>42979</v>
      </c>
      <c r="C683">
        <f>ASURB.MX!H673</f>
        <v>-1.9211870756650916E-3</v>
      </c>
      <c r="D683">
        <f>'Ejercicio 2'!D686</f>
        <v>1.2204827661124259E-4</v>
      </c>
      <c r="E683">
        <f>'Ejercicio 2'!G686</f>
        <v>1.2914187853163485E-4</v>
      </c>
      <c r="F683">
        <f>'Ejercicio 3'!D685</f>
        <v>2.1161760216301752E-4</v>
      </c>
      <c r="G683">
        <f>'Ejercicio 3'!R685</f>
        <v>2.2096465895206791E-4</v>
      </c>
      <c r="H683">
        <f>'Ejercicio 3'!AF685</f>
        <v>1.9928276162802335E-4</v>
      </c>
    </row>
    <row r="684" spans="2:8" x14ac:dyDescent="0.25">
      <c r="B684" s="1">
        <v>42982</v>
      </c>
      <c r="C684">
        <f>ASURB.MX!H674</f>
        <v>-1.3218431904719212E-2</v>
      </c>
      <c r="D684">
        <f>'Ejercicio 2'!D687</f>
        <v>1.171799416405633E-4</v>
      </c>
      <c r="E684">
        <f>'Ejercicio 2'!G687</f>
        <v>1.3126310750748819E-4</v>
      </c>
      <c r="F684">
        <f>'Ejercicio 3'!D686</f>
        <v>1.9017431195888528E-4</v>
      </c>
      <c r="G684">
        <f>'Ejercicio 3'!R686</f>
        <v>1.5396436167625544E-4</v>
      </c>
      <c r="H684">
        <f>'Ejercicio 3'!AF686</f>
        <v>1.837123644579944E-4</v>
      </c>
    </row>
    <row r="685" spans="2:8" x14ac:dyDescent="0.25">
      <c r="B685" s="1">
        <v>42983</v>
      </c>
      <c r="C685">
        <f>ASURB.MX!H675</f>
        <v>-2.6760425559323869E-3</v>
      </c>
      <c r="D685">
        <f>'Ejercicio 2'!D688</f>
        <v>1.1977066944681401E-4</v>
      </c>
      <c r="E685">
        <f>'Ejercicio 2'!G688</f>
        <v>1.2548822130481352E-4</v>
      </c>
      <c r="F685">
        <f>'Ejercicio 3'!D687</f>
        <v>1.9667225968798542E-4</v>
      </c>
      <c r="G685">
        <f>'Ejercicio 3'!R687</f>
        <v>2.1005141875205793E-4</v>
      </c>
      <c r="H685">
        <f>'Ejercicio 3'!AF687</f>
        <v>1.9001606299040217E-4</v>
      </c>
    </row>
    <row r="686" spans="2:8" x14ac:dyDescent="0.25">
      <c r="B686" s="1">
        <v>42984</v>
      </c>
      <c r="C686">
        <f>ASURB.MX!H676</f>
        <v>1.004387745827407E-3</v>
      </c>
      <c r="D686">
        <f>'Ejercicio 2'!D689</f>
        <v>1.197596470816399E-4</v>
      </c>
      <c r="E686">
        <f>'Ejercicio 2'!G689</f>
        <v>1.1969576767386465E-4</v>
      </c>
      <c r="F686">
        <f>'Ejercicio 3'!D688</f>
        <v>1.8068429416513633E-4</v>
      </c>
      <c r="G686">
        <f>'Ejercicio 3'!R688</f>
        <v>1.5475865182037758E-4</v>
      </c>
      <c r="H686">
        <f>'Ejercicio 3'!AF688</f>
        <v>1.773241190791234E-4</v>
      </c>
    </row>
    <row r="687" spans="2:8" x14ac:dyDescent="0.25">
      <c r="B687" s="1">
        <v>42985</v>
      </c>
      <c r="C687">
        <f>ASURB.MX!H677</f>
        <v>4.4604279595621875E-4</v>
      </c>
      <c r="D687">
        <f>'Ejercicio 2'!D690</f>
        <v>1.1928899937583302E-4</v>
      </c>
      <c r="E687">
        <f>'Ejercicio 2'!G690</f>
        <v>1.1413517207700746E-4</v>
      </c>
      <c r="F687">
        <f>'Ejercicio 3'!D689</f>
        <v>1.693373390842857E-4</v>
      </c>
      <c r="G687">
        <f>'Ejercicio 3'!R689</f>
        <v>1.7964106892935547E-4</v>
      </c>
      <c r="H687">
        <f>'Ejercicio 3'!AF689</f>
        <v>1.6744992251235108E-4</v>
      </c>
    </row>
    <row r="688" spans="2:8" x14ac:dyDescent="0.25">
      <c r="B688" s="1">
        <v>42986</v>
      </c>
      <c r="C688">
        <f>ASURB.MX!H678</f>
        <v>-8.0032199342425069E-3</v>
      </c>
      <c r="D688">
        <f>'Ejercicio 2'!D691</f>
        <v>1.1836113556131645E-4</v>
      </c>
      <c r="E688">
        <f>'Ejercicio 2'!G691</f>
        <v>1.1180460881544576E-4</v>
      </c>
      <c r="F688">
        <f>'Ejercicio 3'!D690</f>
        <v>1.6171500127534758E-4</v>
      </c>
      <c r="G688">
        <f>'Ejercicio 3'!R690</f>
        <v>1.5156142936154519E-4</v>
      </c>
      <c r="H688">
        <f>'Ejercicio 3'!AF690</f>
        <v>1.6017801615042483E-4</v>
      </c>
    </row>
    <row r="689" spans="2:8" x14ac:dyDescent="0.25">
      <c r="B689" s="1">
        <v>42989</v>
      </c>
      <c r="C689">
        <f>ASURB.MX!H679</f>
        <v>-4.646506860891346E-3</v>
      </c>
      <c r="D689">
        <f>'Ejercicio 2'!D692</f>
        <v>1.1945354034414147E-4</v>
      </c>
      <c r="E689">
        <f>'Ejercicio 2'!G692</f>
        <v>1.0760661560336825E-4</v>
      </c>
      <c r="F689">
        <f>'Ejercicio 3'!D691</f>
        <v>1.6439487198024043E-4</v>
      </c>
      <c r="G689">
        <f>'Ejercicio 3'!R691</f>
        <v>1.7169400734021948E-4</v>
      </c>
      <c r="H689">
        <f>'Ejercicio 3'!AF691</f>
        <v>1.6146919101129746E-4</v>
      </c>
    </row>
    <row r="690" spans="2:8" x14ac:dyDescent="0.25">
      <c r="B690" s="1">
        <v>42990</v>
      </c>
      <c r="C690">
        <f>ASURB.MX!H680</f>
        <v>6.1625192151950215E-3</v>
      </c>
      <c r="D690">
        <f>'Ejercicio 2'!D693</f>
        <v>1.1925834733229703E-4</v>
      </c>
      <c r="E690">
        <f>'Ejercicio 2'!G693</f>
        <v>1.0436649473903945E-4</v>
      </c>
      <c r="F690">
        <f>'Ejercicio 3'!D692</f>
        <v>1.6102866190147221E-4</v>
      </c>
      <c r="G690">
        <f>'Ejercicio 3'!R692</f>
        <v>1.5214830141497003E-4</v>
      </c>
      <c r="H690">
        <f>'Ejercicio 3'!AF692</f>
        <v>1.5803011692405107E-4</v>
      </c>
    </row>
    <row r="691" spans="2:8" x14ac:dyDescent="0.25">
      <c r="B691" s="1">
        <v>42991</v>
      </c>
      <c r="C691">
        <f>ASURB.MX!H681</f>
        <v>-3.0061699227337392E-3</v>
      </c>
      <c r="D691">
        <f>'Ejercicio 2'!D694</f>
        <v>1.157143384130868E-4</v>
      </c>
      <c r="E691">
        <f>'Ejercicio 2'!G694</f>
        <v>9.9930489854350808E-5</v>
      </c>
      <c r="F691">
        <f>'Ejercicio 3'!D693</f>
        <v>1.6078137289156629E-4</v>
      </c>
      <c r="G691">
        <f>'Ejercicio 3'!R693</f>
        <v>1.6373215756290525E-4</v>
      </c>
      <c r="H691">
        <f>'Ejercicio 3'!AF693</f>
        <v>1.5721642886963681E-4</v>
      </c>
    </row>
    <row r="692" spans="2:8" x14ac:dyDescent="0.25">
      <c r="B692" s="1">
        <v>42992</v>
      </c>
      <c r="C692">
        <f>ASURB.MX!H682</f>
        <v>-5.1058513673553491E-3</v>
      </c>
      <c r="D692">
        <f>'Ejercicio 2'!D695</f>
        <v>1.1337714705394429E-4</v>
      </c>
      <c r="E692">
        <f>'Ejercicio 2'!G695</f>
        <v>9.64934954299858E-5</v>
      </c>
      <c r="F692">
        <f>'Ejercicio 3'!D694</f>
        <v>1.5711201759708974E-4</v>
      </c>
      <c r="G692">
        <f>'Ejercicio 3'!R694</f>
        <v>1.5000239683581219E-4</v>
      </c>
      <c r="H692">
        <f>'Ejercicio 3'!AF694</f>
        <v>1.5363953293208164E-4</v>
      </c>
    </row>
    <row r="693" spans="2:8" x14ac:dyDescent="0.25">
      <c r="B693" s="1">
        <v>42993</v>
      </c>
      <c r="C693">
        <f>ASURB.MX!H683</f>
        <v>1.6381322234841966E-2</v>
      </c>
      <c r="D693">
        <f>'Ejercicio 2'!D696</f>
        <v>9.8028539278917831E-5</v>
      </c>
      <c r="E693">
        <f>'Ejercicio 2'!G696</f>
        <v>1.0449046042218712E-4</v>
      </c>
      <c r="F693">
        <f>'Ejercicio 3'!D695</f>
        <v>1.5674196446994936E-4</v>
      </c>
      <c r="G693">
        <f>'Ejercicio 3'!R695</f>
        <v>1.5752519339991993E-4</v>
      </c>
      <c r="H693">
        <f>'Ejercicio 3'!AF695</f>
        <v>1.5279213728477267E-4</v>
      </c>
    </row>
    <row r="694" spans="2:8" x14ac:dyDescent="0.25">
      <c r="B694" s="1">
        <v>42996</v>
      </c>
      <c r="C694">
        <f>ASURB.MX!H684</f>
        <v>4.1923164523521442E-3</v>
      </c>
      <c r="D694">
        <f>'Ejercicio 2'!D697</f>
        <v>1.0823869020513705E-4</v>
      </c>
      <c r="E694">
        <f>'Ejercicio 2'!G697</f>
        <v>1.0044601073159811E-4</v>
      </c>
      <c r="F694">
        <f>'Ejercicio 3'!D696</f>
        <v>1.8584307977609265E-4</v>
      </c>
      <c r="G694">
        <f>'Ejercicio 3'!R696</f>
        <v>1.8491262177648357E-4</v>
      </c>
      <c r="H694">
        <f>'Ejercicio 3'!AF696</f>
        <v>1.7716131422328049E-4</v>
      </c>
    </row>
    <row r="695" spans="2:8" x14ac:dyDescent="0.25">
      <c r="B695" s="1">
        <v>42997</v>
      </c>
      <c r="C695">
        <f>ASURB.MX!H685</f>
        <v>-8.234563155737902E-3</v>
      </c>
      <c r="D695">
        <f>'Ejercicio 2'!D698</f>
        <v>1.0766964079773059E-4</v>
      </c>
      <c r="E695">
        <f>'Ejercicio 2'!G698</f>
        <v>9.8927253832568798E-5</v>
      </c>
      <c r="F695">
        <f>'Ejercicio 3'!D697</f>
        <v>1.7476484903610861E-4</v>
      </c>
      <c r="G695">
        <f>'Ejercicio 3'!R697</f>
        <v>1.5598175802556267E-4</v>
      </c>
      <c r="H695">
        <f>'Ejercicio 3'!AF697</f>
        <v>1.6903992362317074E-4</v>
      </c>
    </row>
    <row r="696" spans="2:8" x14ac:dyDescent="0.25">
      <c r="B696" s="1">
        <v>42998</v>
      </c>
      <c r="C696">
        <f>ASURB.MX!H686</f>
        <v>-1.2848301509412144E-2</v>
      </c>
      <c r="D696">
        <f>'Ejercicio 2'!D699</f>
        <v>1.0688336152350318E-4</v>
      </c>
      <c r="E696">
        <f>'Ejercicio 2'!G699</f>
        <v>1.0200551402151955E-4</v>
      </c>
      <c r="F696">
        <f>'Ejercicio 3'!D698</f>
        <v>1.7350333090755728E-4</v>
      </c>
      <c r="G696">
        <f>'Ejercicio 3'!R698</f>
        <v>1.7548189177514145E-4</v>
      </c>
      <c r="H696">
        <f>'Ejercicio 3'!AF698</f>
        <v>1.6830804219430698E-4</v>
      </c>
    </row>
    <row r="697" spans="2:8" x14ac:dyDescent="0.25">
      <c r="B697" s="1">
        <v>42999</v>
      </c>
      <c r="C697">
        <f>ASURB.MX!H687</f>
        <v>1.0134961946421517E-2</v>
      </c>
      <c r="D697">
        <f>'Ejercicio 2'!D700</f>
        <v>9.2884785548944538E-5</v>
      </c>
      <c r="E697">
        <f>'Ejercicio 2'!G700</f>
        <v>1.0203864300862444E-4</v>
      </c>
      <c r="F697">
        <f>'Ejercicio 3'!D699</f>
        <v>1.8444896958295627E-4</v>
      </c>
      <c r="G697">
        <f>'Ejercicio 3'!R699</f>
        <v>1.7515027244433299E-4</v>
      </c>
      <c r="H697">
        <f>'Ejercicio 3'!AF699</f>
        <v>1.7780675366795148E-4</v>
      </c>
    </row>
    <row r="698" spans="2:8" x14ac:dyDescent="0.25">
      <c r="B698" s="1">
        <v>43000</v>
      </c>
      <c r="C698">
        <f>ASURB.MX!H688</f>
        <v>-8.2691548749454589E-3</v>
      </c>
      <c r="D698">
        <f>'Ejercicio 2'!D701</f>
        <v>9.6817202449250254E-5</v>
      </c>
      <c r="E698">
        <f>'Ejercicio 2'!G701</f>
        <v>1.0047234103763487E-4</v>
      </c>
      <c r="F698">
        <f>'Ejercicio 3'!D700</f>
        <v>1.8415342491683885E-4</v>
      </c>
      <c r="G698">
        <f>'Ejercicio 3'!R700</f>
        <v>1.7694104686916015E-4</v>
      </c>
      <c r="H698">
        <f>'Ejercicio 3'!AF700</f>
        <v>1.7829047153239936E-4</v>
      </c>
    </row>
    <row r="699" spans="2:8" x14ac:dyDescent="0.25">
      <c r="B699" s="1">
        <v>43003</v>
      </c>
      <c r="C699">
        <f>ASURB.MX!H689</f>
        <v>3.3271374863243406E-3</v>
      </c>
      <c r="D699">
        <f>'Ejercicio 2'!D702</f>
        <v>8.2184457021681429E-5</v>
      </c>
      <c r="E699">
        <f>'Ejercicio 2'!G702</f>
        <v>9.6312136948162631E-5</v>
      </c>
      <c r="F699">
        <f>'Ejercicio 3'!D701</f>
        <v>1.7979811078515715E-4</v>
      </c>
      <c r="G699">
        <f>'Ejercicio 3'!R701</f>
        <v>1.7206691434263754E-4</v>
      </c>
      <c r="H699">
        <f>'Ejercicio 3'!AF701</f>
        <v>1.7510129135649922E-4</v>
      </c>
    </row>
    <row r="700" spans="2:8" x14ac:dyDescent="0.25">
      <c r="B700" s="1">
        <v>43004</v>
      </c>
      <c r="C700">
        <f>ASURB.MX!H690</f>
        <v>-2.8165582540398317E-5</v>
      </c>
      <c r="D700">
        <f>'Ejercicio 2'!D703</f>
        <v>6.5680256270978391E-5</v>
      </c>
      <c r="E700">
        <f>'Ejercicio 2'!G703</f>
        <v>9.1830440593757882E-5</v>
      </c>
      <c r="F700">
        <f>'Ejercicio 3'!D702</f>
        <v>1.6996837333939607E-4</v>
      </c>
      <c r="G700">
        <f>'Ejercicio 3'!R702</f>
        <v>1.6452535021238107E-4</v>
      </c>
      <c r="H700">
        <f>'Ejercicio 3'!AF702</f>
        <v>1.6686930396515837E-4</v>
      </c>
    </row>
    <row r="701" spans="2:8" x14ac:dyDescent="0.25">
      <c r="B701" s="1">
        <v>43005</v>
      </c>
      <c r="C701">
        <f>ASURB.MX!H691</f>
        <v>-7.5444258140716603E-3</v>
      </c>
      <c r="D701">
        <f>'Ejercicio 2'!D704</f>
        <v>6.4870028413068197E-5</v>
      </c>
      <c r="E701">
        <f>'Ejercicio 2'!G704</f>
        <v>9.0205862070369633E-5</v>
      </c>
      <c r="F701">
        <f>'Ejercicio 3'!D703</f>
        <v>1.6210944172087235E-4</v>
      </c>
      <c r="G701">
        <f>'Ejercicio 3'!R703</f>
        <v>1.5964969058682187E-4</v>
      </c>
      <c r="H701">
        <f>'Ejercicio 3'!AF703</f>
        <v>1.5973489117272229E-4</v>
      </c>
    </row>
    <row r="702" spans="2:8" x14ac:dyDescent="0.25">
      <c r="B702" s="1">
        <v>43006</v>
      </c>
      <c r="C702">
        <f>ASURB.MX!H692</f>
        <v>-1.3707908098628445E-2</v>
      </c>
      <c r="D702">
        <f>'Ejercicio 2'!D705</f>
        <v>6.4536541290924389E-5</v>
      </c>
      <c r="E702">
        <f>'Ejercicio 2'!G705</f>
        <v>9.4752218415888447E-5</v>
      </c>
      <c r="F702">
        <f>'Ejercicio 3'!D704</f>
        <v>1.6379240612540797E-4</v>
      </c>
      <c r="G702">
        <f>'Ejercicio 3'!R704</f>
        <v>1.6315355609589075E-4</v>
      </c>
      <c r="H702">
        <f>'Ejercicio 3'!AF704</f>
        <v>1.6041095511276784E-4</v>
      </c>
    </row>
    <row r="703" spans="2:8" x14ac:dyDescent="0.25">
      <c r="B703" s="1">
        <v>43007</v>
      </c>
      <c r="C703">
        <f>ASURB.MX!H693</f>
        <v>-3.3987327087286997E-3</v>
      </c>
      <c r="D703">
        <f>'Ejercicio 2'!D706</f>
        <v>6.8811993841803195E-5</v>
      </c>
      <c r="E703">
        <f>'Ejercicio 2'!G706</f>
        <v>9.0880598915555249E-5</v>
      </c>
      <c r="F703">
        <f>'Ejercicio 3'!D705</f>
        <v>1.8077467149204196E-4</v>
      </c>
      <c r="G703">
        <f>'Ejercicio 3'!R705</f>
        <v>1.7929978166267692E-4</v>
      </c>
      <c r="H703">
        <f>'Ejercicio 3'!AF705</f>
        <v>1.7441193193120909E-4</v>
      </c>
    </row>
    <row r="704" spans="2:8" x14ac:dyDescent="0.25">
      <c r="B704" s="1">
        <v>43010</v>
      </c>
      <c r="C704">
        <f>ASURB.MX!H694</f>
        <v>1.1531894790649717E-2</v>
      </c>
      <c r="D704">
        <f>'Ejercicio 2'!D707</f>
        <v>6.8952933961341425E-5</v>
      </c>
      <c r="E704">
        <f>'Ejercicio 2'!G707</f>
        <v>9.2839842029052126E-5</v>
      </c>
      <c r="F704">
        <f>'Ejercicio 3'!D706</f>
        <v>1.7067426516022383E-4</v>
      </c>
      <c r="G704">
        <f>'Ejercicio 3'!R706</f>
        <v>1.5770959471222843E-4</v>
      </c>
      <c r="H704">
        <f>'Ejercicio 3'!AF706</f>
        <v>1.6641711336572897E-4</v>
      </c>
    </row>
    <row r="705" spans="2:8" x14ac:dyDescent="0.25">
      <c r="B705" s="1">
        <v>43011</v>
      </c>
      <c r="C705">
        <f>ASURB.MX!H695</f>
        <v>-3.857797186943652E-3</v>
      </c>
      <c r="D705">
        <f>'Ejercicio 2'!D708</f>
        <v>7.1070671112856296E-5</v>
      </c>
      <c r="E705">
        <f>'Ejercicio 2'!G708</f>
        <v>8.9212224782307553E-5</v>
      </c>
      <c r="F705">
        <f>'Ejercicio 3'!D707</f>
        <v>1.7868550361195933E-4</v>
      </c>
      <c r="G705">
        <f>'Ejercicio 3'!R707</f>
        <v>1.8177787687712456E-4</v>
      </c>
      <c r="H705">
        <f>'Ejercicio 3'!AF707</f>
        <v>1.7312028911513073E-4</v>
      </c>
    </row>
    <row r="706" spans="2:8" x14ac:dyDescent="0.25">
      <c r="B706" s="1">
        <v>43012</v>
      </c>
      <c r="C706">
        <f>ASURB.MX!H696</f>
        <v>8.6380395160475399E-3</v>
      </c>
      <c r="D706">
        <f>'Ejercicio 2'!D709</f>
        <v>7.1091991254791886E-5</v>
      </c>
      <c r="E706">
        <f>'Ejercicio 2'!G709</f>
        <v>8.8532999782938728E-5</v>
      </c>
      <c r="F706">
        <f>'Ejercicio 3'!D708</f>
        <v>1.6969242494127156E-4</v>
      </c>
      <c r="G706">
        <f>'Ejercicio 3'!R708</f>
        <v>1.5542910963740826E-4</v>
      </c>
      <c r="H706">
        <f>'Ejercicio 3'!AF708</f>
        <v>1.6582034848347291E-4</v>
      </c>
    </row>
    <row r="707" spans="2:8" x14ac:dyDescent="0.25">
      <c r="B707" s="1">
        <v>43013</v>
      </c>
      <c r="C707">
        <f>ASURB.MX!H697</f>
        <v>-1.3920193338161128E-2</v>
      </c>
      <c r="D707">
        <f>'Ejercicio 2'!D710</f>
        <v>7.2261895392891916E-5</v>
      </c>
      <c r="E707">
        <f>'Ejercicio 2'!G710</f>
        <v>9.3430120426275958E-5</v>
      </c>
      <c r="F707">
        <f>'Ejercicio 3'!D709</f>
        <v>1.7096437004868325E-4</v>
      </c>
      <c r="G707">
        <f>'Ejercicio 3'!R709</f>
        <v>1.746869397460258E-4</v>
      </c>
      <c r="H707">
        <f>'Ejercicio 3'!AF709</f>
        <v>1.6666627670770655E-4</v>
      </c>
    </row>
    <row r="708" spans="2:8" x14ac:dyDescent="0.25">
      <c r="B708" s="1">
        <v>43014</v>
      </c>
      <c r="C708">
        <f>ASURB.MX!H698</f>
        <v>-2.4445902185468334E-2</v>
      </c>
      <c r="D708">
        <f>'Ejercicio 2'!D711</f>
        <v>7.7621315420168182E-5</v>
      </c>
      <c r="E708">
        <f>'Ejercicio 2'!G711</f>
        <v>1.1689096925384998E-4</v>
      </c>
      <c r="F708">
        <f>'Ejercicio 3'!D710</f>
        <v>1.8624086680651833E-4</v>
      </c>
      <c r="G708">
        <f>'Ejercicio 3'!R710</f>
        <v>1.7883193886388186E-4</v>
      </c>
      <c r="H708">
        <f>'Ejercicio 3'!AF710</f>
        <v>1.7957064881560908E-4</v>
      </c>
    </row>
    <row r="709" spans="2:8" x14ac:dyDescent="0.25">
      <c r="B709" s="1">
        <v>43017</v>
      </c>
      <c r="C709">
        <f>ASURB.MX!H699</f>
        <v>1.4737398965807163E-3</v>
      </c>
      <c r="D709">
        <f>'Ejercicio 2'!D712</f>
        <v>9.5625199742854831E-5</v>
      </c>
      <c r="E709">
        <f>'Ejercicio 2'!G712</f>
        <v>1.1155269887594384E-4</v>
      </c>
      <c r="F709">
        <f>'Ejercicio 3'!D711</f>
        <v>2.4528573043040836E-4</v>
      </c>
      <c r="G709">
        <f>'Ejercicio 3'!R711</f>
        <v>2.4671589556015349E-4</v>
      </c>
      <c r="H709">
        <f>'Ejercicio 3'!AF711</f>
        <v>2.3061193411002889E-4</v>
      </c>
    </row>
    <row r="710" spans="2:8" x14ac:dyDescent="0.25">
      <c r="B710" s="1">
        <v>43018</v>
      </c>
      <c r="C710">
        <f>ASURB.MX!H700</f>
        <v>-3.1960555742464834E-2</v>
      </c>
      <c r="D710">
        <f>'Ejercicio 2'!D713</f>
        <v>9.5640632782303429E-5</v>
      </c>
      <c r="E710">
        <f>'Ejercicio 2'!G713</f>
        <v>1.5389459570302436E-4</v>
      </c>
      <c r="F710">
        <f>'Ejercicio 3'!D712</f>
        <v>2.1231588071730825E-4</v>
      </c>
      <c r="G710">
        <f>'Ejercicio 3'!R712</f>
        <v>1.7079648266721701E-4</v>
      </c>
      <c r="H710">
        <f>'Ejercicio 3'!AF712</f>
        <v>2.0636325566586073E-4</v>
      </c>
    </row>
    <row r="711" spans="2:8" x14ac:dyDescent="0.25">
      <c r="B711" s="1">
        <v>43019</v>
      </c>
      <c r="C711">
        <f>ASURB.MX!H701</f>
        <v>3.6661878023545591E-2</v>
      </c>
      <c r="D711">
        <f>'Ejercicio 2'!D714</f>
        <v>1.2445040831783296E-4</v>
      </c>
      <c r="E711">
        <f>'Ejercicio 2'!G714</f>
        <v>2.0927861375295923E-4</v>
      </c>
      <c r="F711">
        <f>'Ejercicio 3'!D713</f>
        <v>3.1391911965075525E-4</v>
      </c>
      <c r="G711">
        <f>'Ejercicio 3'!R713</f>
        <v>3.4512724904852007E-4</v>
      </c>
      <c r="H711">
        <f>'Ejercicio 3'!AF713</f>
        <v>2.9383101500998765E-4</v>
      </c>
    </row>
    <row r="712" spans="2:8" x14ac:dyDescent="0.25">
      <c r="B712" s="1">
        <v>43020</v>
      </c>
      <c r="C712">
        <f>ASURB.MX!H702</f>
        <v>6.0205487615052388E-3</v>
      </c>
      <c r="D712">
        <f>'Ejercicio 2'!D715</f>
        <v>1.7634125278836459E-4</v>
      </c>
      <c r="E712">
        <f>'Ejercicio 2'!G715</f>
        <v>2.0122686107190005E-4</v>
      </c>
      <c r="F712">
        <f>'Ejercicio 3'!D714</f>
        <v>4.203705792453973E-4</v>
      </c>
      <c r="G712">
        <f>'Ejercicio 3'!R714</f>
        <v>3.6448929272326583E-4</v>
      </c>
      <c r="H712">
        <f>'Ejercicio 3'!AF714</f>
        <v>3.9077863868929941E-4</v>
      </c>
    </row>
    <row r="713" spans="2:8" x14ac:dyDescent="0.25">
      <c r="B713" s="1">
        <v>43021</v>
      </c>
      <c r="C713">
        <f>ASURB.MX!H703</f>
        <v>1.2048756486228577E-2</v>
      </c>
      <c r="D713">
        <f>'Ejercicio 2'!D716</f>
        <v>1.5853158699687318E-4</v>
      </c>
      <c r="E713">
        <f>'Ejercicio 2'!G716</f>
        <v>1.9861846138749902E-4</v>
      </c>
      <c r="F713">
        <f>'Ejercicio 3'!D715</f>
        <v>3.3254327537704059E-4</v>
      </c>
      <c r="G713">
        <f>'Ejercicio 3'!R715</f>
        <v>2.7647950581116904E-4</v>
      </c>
      <c r="H713">
        <f>'Ejercicio 3'!AF715</f>
        <v>3.2647832944404176E-4</v>
      </c>
    </row>
    <row r="714" spans="2:8" x14ac:dyDescent="0.25">
      <c r="B714" s="1">
        <v>43024</v>
      </c>
      <c r="C714">
        <f>ASURB.MX!H704</f>
        <v>-1.0447401756912963E-2</v>
      </c>
      <c r="D714">
        <f>'Ejercicio 2'!D717</f>
        <v>1.6513910986114402E-4</v>
      </c>
      <c r="E714">
        <f>'Ejercicio 2'!G717</f>
        <v>1.9445510415930025E-4</v>
      </c>
      <c r="F714">
        <f>'Ejercicio 3'!D716</f>
        <v>2.8749825008154159E-4</v>
      </c>
      <c r="G714">
        <f>'Ejercicio 3'!R716</f>
        <v>2.947528484913313E-4</v>
      </c>
      <c r="H714">
        <f>'Ejercicio 3'!AF716</f>
        <v>2.909013490501939E-4</v>
      </c>
    </row>
    <row r="715" spans="2:8" x14ac:dyDescent="0.25">
      <c r="B715" s="1">
        <v>43025</v>
      </c>
      <c r="C715">
        <f>ASURB.MX!H705</f>
        <v>2.5817341229384717E-2</v>
      </c>
      <c r="D715">
        <f>'Ejercicio 2'!D718</f>
        <v>1.6316738085849427E-4</v>
      </c>
      <c r="E715">
        <f>'Ejercicio 2'!G718</f>
        <v>2.1642260199239533E-4</v>
      </c>
      <c r="F715">
        <f>'Ejercicio 3'!D717</f>
        <v>2.5326505131901145E-4</v>
      </c>
      <c r="G715">
        <f>'Ejercicio 3'!R717</f>
        <v>2.4329631838903367E-4</v>
      </c>
      <c r="H715">
        <f>'Ejercicio 3'!AF717</f>
        <v>2.6128622471742566E-4</v>
      </c>
    </row>
    <row r="716" spans="2:8" x14ac:dyDescent="0.25">
      <c r="B716" s="1">
        <v>43026</v>
      </c>
      <c r="C716">
        <f>ASURB.MX!H706</f>
        <v>-3.3820443643411489E-2</v>
      </c>
      <c r="D716">
        <f>'Ejercicio 2'!D719</f>
        <v>1.8785838057661959E-4</v>
      </c>
      <c r="E716">
        <f>'Ejercicio 2'!G719</f>
        <v>2.5957768812542842E-4</v>
      </c>
      <c r="F716">
        <f>'Ejercicio 3'!D718</f>
        <v>2.9807959886394658E-4</v>
      </c>
      <c r="G716">
        <f>'Ejercicio 3'!R718</f>
        <v>3.2748960976125774E-4</v>
      </c>
      <c r="H716">
        <f>'Ejercicio 3'!AF718</f>
        <v>2.9720968939906561E-4</v>
      </c>
    </row>
    <row r="717" spans="2:8" x14ac:dyDescent="0.25">
      <c r="B717" s="1">
        <v>43027</v>
      </c>
      <c r="C717">
        <f>ASURB.MX!H707</f>
        <v>1.6346609784346537E-2</v>
      </c>
      <c r="D717">
        <f>'Ejercicio 2'!D720</f>
        <v>2.2462415267303232E-4</v>
      </c>
      <c r="E717">
        <f>'Ejercicio 2'!G720</f>
        <v>2.5993292255855152E-4</v>
      </c>
      <c r="F717">
        <f>'Ejercicio 3'!D719</f>
        <v>3.8560899507001658E-4</v>
      </c>
      <c r="G717">
        <f>'Ejercicio 3'!R719</f>
        <v>3.7417962666683278E-4</v>
      </c>
      <c r="H717">
        <f>'Ejercicio 3'!AF719</f>
        <v>3.7258440972533474E-4</v>
      </c>
    </row>
    <row r="718" spans="2:8" x14ac:dyDescent="0.25">
      <c r="B718" s="1">
        <v>43028</v>
      </c>
      <c r="C718">
        <f>ASURB.MX!H708</f>
        <v>-1.2015764362319927E-2</v>
      </c>
      <c r="D718">
        <f>'Ejercicio 2'!D721</f>
        <v>2.3538347419714832E-4</v>
      </c>
      <c r="E718">
        <f>'Ejercicio 2'!G721</f>
        <v>2.5455578423862934E-4</v>
      </c>
      <c r="F718">
        <f>'Ejercicio 3'!D720</f>
        <v>3.3746877275985014E-4</v>
      </c>
      <c r="G718">
        <f>'Ejercicio 3'!R720</f>
        <v>3.0032837877090309E-4</v>
      </c>
      <c r="H718">
        <f>'Ejercicio 3'!AF720</f>
        <v>3.3705231589532483E-4</v>
      </c>
    </row>
    <row r="719" spans="2:8" x14ac:dyDescent="0.25">
      <c r="B719" s="1">
        <v>43031</v>
      </c>
      <c r="C719">
        <f>ASURB.MX!H709</f>
        <v>-9.2107727679510629E-3</v>
      </c>
      <c r="D719">
        <f>'Ejercicio 2'!D722</f>
        <v>2.378165544376336E-4</v>
      </c>
      <c r="E719">
        <f>'Ejercicio 2'!G722</f>
        <v>2.466582506273493E-4</v>
      </c>
      <c r="F719">
        <f>'Ejercicio 3'!D721</f>
        <v>2.9066821343332597E-4</v>
      </c>
      <c r="G719">
        <f>'Ejercicio 3'!R721</f>
        <v>3.0199708812588325E-4</v>
      </c>
      <c r="H719">
        <f>'Ejercicio 3'!AF721</f>
        <v>2.9851730301369832E-4</v>
      </c>
    </row>
    <row r="720" spans="2:8" x14ac:dyDescent="0.25">
      <c r="B720" s="1">
        <v>43032</v>
      </c>
      <c r="C720">
        <f>ASURB.MX!H710</f>
        <v>2.5228671125690258E-2</v>
      </c>
      <c r="D720">
        <f>'Ejercicio 2'!D723</f>
        <v>2.3956940346135327E-4</v>
      </c>
      <c r="E720">
        <f>'Ejercicio 2'!G723</f>
        <v>2.6479826249193342E-4</v>
      </c>
      <c r="F720">
        <f>'Ejercicio 3'!D722</f>
        <v>2.5242248506617785E-4</v>
      </c>
      <c r="G720">
        <f>'Ejercicio 3'!R722</f>
        <v>2.5348989697539736E-4</v>
      </c>
      <c r="H720">
        <f>'Ejercicio 3'!AF722</f>
        <v>2.6432354648265639E-4</v>
      </c>
    </row>
    <row r="721" spans="2:8" x14ac:dyDescent="0.25">
      <c r="B721" s="1">
        <v>43033</v>
      </c>
      <c r="C721">
        <f>ASURB.MX!H711</f>
        <v>-1.3713962328744214E-2</v>
      </c>
      <c r="D721">
        <f>'Ejercicio 2'!D724</f>
        <v>2.6167824222987055E-4</v>
      </c>
      <c r="E721">
        <f>'Ejercicio 2'!G724</f>
        <v>2.6122796246870125E-4</v>
      </c>
      <c r="F721">
        <f>'Ejercicio 3'!D723</f>
        <v>2.9388109899707986E-4</v>
      </c>
      <c r="G721">
        <f>'Ejercicio 3'!R723</f>
        <v>3.2808092320411972E-4</v>
      </c>
      <c r="H721">
        <f>'Ejercicio 3'!AF723</f>
        <v>2.963218772693218E-4</v>
      </c>
    </row>
    <row r="722" spans="2:8" x14ac:dyDescent="0.25">
      <c r="B722" s="1">
        <v>43034</v>
      </c>
      <c r="C722">
        <f>ASURB.MX!H712</f>
        <v>7.7192009712390508E-3</v>
      </c>
      <c r="D722">
        <f>'Ejercicio 2'!D725</f>
        <v>2.6712885813789738E-4</v>
      </c>
      <c r="E722">
        <f>'Ejercicio 2'!G725</f>
        <v>2.5184487498730623E-4</v>
      </c>
      <c r="F722">
        <f>'Ejercicio 3'!D724</f>
        <v>2.6705748764113717E-4</v>
      </c>
      <c r="G722">
        <f>'Ejercicio 3'!R724</f>
        <v>2.4481499427233953E-4</v>
      </c>
      <c r="H722">
        <f>'Ejercicio 3'!AF724</f>
        <v>2.733718272697249E-4</v>
      </c>
    </row>
    <row r="723" spans="2:8" x14ac:dyDescent="0.25">
      <c r="B723" s="1">
        <v>43035</v>
      </c>
      <c r="C723">
        <f>ASURB.MX!H713</f>
        <v>-3.3008448692268973E-3</v>
      </c>
      <c r="D723">
        <f>'Ejercicio 2'!D726</f>
        <v>2.6911937691889091E-4</v>
      </c>
      <c r="E723">
        <f>'Ejercicio 2'!G726</f>
        <v>2.4063267972398896E-4</v>
      </c>
      <c r="F723">
        <f>'Ejercicio 3'!D725</f>
        <v>2.3370730889500356E-4</v>
      </c>
      <c r="G723">
        <f>'Ejercicio 3'!R725</f>
        <v>2.6007011055306903E-4</v>
      </c>
      <c r="H723">
        <f>'Ejercicio 3'!AF725</f>
        <v>2.4341344861116996E-4</v>
      </c>
    </row>
    <row r="724" spans="2:8" x14ac:dyDescent="0.25">
      <c r="B724" s="1">
        <v>43038</v>
      </c>
      <c r="C724">
        <f>ASURB.MX!H714</f>
        <v>4.1099497698237107E-3</v>
      </c>
      <c r="D724">
        <f>'Ejercicio 2'!D727</f>
        <v>2.5880547475723919E-4</v>
      </c>
      <c r="E724">
        <f>'Ejercicio 2'!G727</f>
        <v>2.3022124579580666E-4</v>
      </c>
      <c r="F724">
        <f>'Ejercicio 3'!D726</f>
        <v>2.056948248013929E-4</v>
      </c>
      <c r="G724">
        <f>'Ejercicio 3'!R726</f>
        <v>2.0914726225496866E-4</v>
      </c>
      <c r="H724">
        <f>'Ejercicio 3'!AF726</f>
        <v>2.1658239259470105E-4</v>
      </c>
    </row>
    <row r="725" spans="2:8" x14ac:dyDescent="0.25">
      <c r="B725" s="1">
        <v>43039</v>
      </c>
      <c r="C725">
        <f>ASURB.MX!H715</f>
        <v>-1.2468755562589485E-2</v>
      </c>
      <c r="D725">
        <f>'Ejercicio 2'!D728</f>
        <v>2.5877401277300496E-4</v>
      </c>
      <c r="E725">
        <f>'Ejercicio 2'!G728</f>
        <v>2.2674280829450711E-4</v>
      </c>
      <c r="F725">
        <f>'Ejercicio 3'!D727</f>
        <v>1.8784584711738938E-4</v>
      </c>
      <c r="G725">
        <f>'Ejercicio 3'!R727</f>
        <v>2.138748717551507E-4</v>
      </c>
      <c r="H725">
        <f>'Ejercicio 3'!AF727</f>
        <v>1.9766783590712147E-4</v>
      </c>
    </row>
    <row r="726" spans="2:8" x14ac:dyDescent="0.25">
      <c r="B726" s="1">
        <v>43040</v>
      </c>
      <c r="C726">
        <f>ASURB.MX!H716</f>
        <v>-1.9730087236539184E-2</v>
      </c>
      <c r="D726">
        <f>'Ejercicio 2'!D729</f>
        <v>2.6137065827222094E-4</v>
      </c>
      <c r="E726">
        <f>'Ejercicio 2'!G729</f>
        <v>2.3430604975189611E-4</v>
      </c>
      <c r="F726">
        <f>'Ejercicio 3'!D728</f>
        <v>1.9279567933166208E-4</v>
      </c>
      <c r="G726">
        <f>'Ejercicio 3'!R728</f>
        <v>2.0610669743566142E-4</v>
      </c>
      <c r="H726">
        <f>'Ejercicio 3'!AF728</f>
        <v>1.9818962921739242E-4</v>
      </c>
    </row>
    <row r="727" spans="2:8" x14ac:dyDescent="0.25">
      <c r="B727" s="1">
        <v>43042</v>
      </c>
      <c r="C727">
        <f>ASURB.MX!H717</f>
        <v>4.1456498887567542E-2</v>
      </c>
      <c r="D727">
        <f>'Ejercicio 2'!D730</f>
        <v>2.6832101800063654E-4</v>
      </c>
      <c r="E727">
        <f>'Ejercicio 2'!G730</f>
        <v>3.0337724767976111E-4</v>
      </c>
      <c r="F727">
        <f>'Ejercicio 3'!D729</f>
        <v>2.2439831379170942E-4</v>
      </c>
      <c r="G727">
        <f>'Ejercicio 3'!R729</f>
        <v>2.4102495894632307E-4</v>
      </c>
      <c r="H727">
        <f>'Ejercicio 3'!AF729</f>
        <v>2.2268190557181601E-4</v>
      </c>
    </row>
    <row r="728" spans="2:8" x14ac:dyDescent="0.25">
      <c r="B728" s="1">
        <v>43045</v>
      </c>
      <c r="C728">
        <f>ASURB.MX!H718</f>
        <v>-2.1726411651028173E-2</v>
      </c>
      <c r="D728">
        <f>'Ejercicio 2'!D731</f>
        <v>3.2671539972691031E-4</v>
      </c>
      <c r="E728">
        <f>'Ejercicio 2'!G731</f>
        <v>3.1122556132262531E-4</v>
      </c>
      <c r="F728">
        <f>'Ejercicio 3'!D730</f>
        <v>4.0637673629809158E-4</v>
      </c>
      <c r="G728">
        <f>'Ejercicio 3'!R730</f>
        <v>4.2756390085410355E-4</v>
      </c>
      <c r="H728">
        <f>'Ejercicio 3'!AF730</f>
        <v>3.7760934013440539E-4</v>
      </c>
    </row>
    <row r="729" spans="2:8" x14ac:dyDescent="0.25">
      <c r="B729" s="1">
        <v>43046</v>
      </c>
      <c r="C729">
        <f>ASURB.MX!H719</f>
        <v>1.490423127449085E-3</v>
      </c>
      <c r="D729">
        <f>'Ejercicio 2'!D732</f>
        <v>3.3976257423407394E-4</v>
      </c>
      <c r="E729">
        <f>'Ejercicio 2'!G732</f>
        <v>2.9684653861167276E-4</v>
      </c>
      <c r="F729">
        <f>'Ejercicio 3'!D731</f>
        <v>3.7604995875087024E-4</v>
      </c>
      <c r="G729">
        <f>'Ejercicio 3'!R731</f>
        <v>2.8678260716073984E-4</v>
      </c>
      <c r="H729">
        <f>'Ejercicio 3'!AF731</f>
        <v>3.6183404218059377E-4</v>
      </c>
    </row>
    <row r="730" spans="2:8" x14ac:dyDescent="0.25">
      <c r="B730" s="1">
        <v>43047</v>
      </c>
      <c r="C730">
        <f>ASURB.MX!H720</f>
        <v>-7.2980849152135862E-3</v>
      </c>
      <c r="D730">
        <f>'Ejercicio 2'!D733</f>
        <v>3.3930614174557973E-4</v>
      </c>
      <c r="E730">
        <f>'Ejercicio 2'!G733</f>
        <v>2.8551171861336419E-4</v>
      </c>
      <c r="F730">
        <f>'Ejercicio 3'!D732</f>
        <v>2.9903252967294344E-4</v>
      </c>
      <c r="G730">
        <f>'Ejercicio 3'!R732</f>
        <v>3.0983363299669149E-4</v>
      </c>
      <c r="H730">
        <f>'Ejercicio 3'!AF732</f>
        <v>3.0189768582398715E-4</v>
      </c>
    </row>
    <row r="731" spans="2:8" x14ac:dyDescent="0.25">
      <c r="B731" s="1">
        <v>43048</v>
      </c>
      <c r="C731">
        <f>ASURB.MX!H721</f>
        <v>9.0779230066389237E-3</v>
      </c>
      <c r="D731">
        <f>'Ejercicio 2'!D734</f>
        <v>3.4046772820870683E-4</v>
      </c>
      <c r="E731">
        <f>'Ejercicio 2'!G734</f>
        <v>2.7606063958320872E-4</v>
      </c>
      <c r="F731">
        <f>'Ejercicio 3'!D733</f>
        <v>2.541441671224941E-4</v>
      </c>
      <c r="G731">
        <f>'Ejercicio 3'!R733</f>
        <v>2.4233119939508403E-4</v>
      </c>
      <c r="H731">
        <f>'Ejercicio 3'!AF733</f>
        <v>2.635279995327291E-4</v>
      </c>
    </row>
    <row r="732" spans="2:8" x14ac:dyDescent="0.25">
      <c r="B732" s="1">
        <v>43049</v>
      </c>
      <c r="C732">
        <f>ASURB.MX!H722</f>
        <v>-3.2290473746184808E-2</v>
      </c>
      <c r="D732">
        <f>'Ejercicio 2'!D735</f>
        <v>3.4271139280163648E-4</v>
      </c>
      <c r="E732">
        <f>'Ejercicio 2'!G735</f>
        <v>3.117338145816045E-4</v>
      </c>
      <c r="F732">
        <f>'Ejercicio 3'!D734</f>
        <v>2.2790884179460372E-4</v>
      </c>
      <c r="G732">
        <f>'Ejercicio 3'!R734</f>
        <v>2.5313334251195088E-4</v>
      </c>
      <c r="H732">
        <f>'Ejercicio 3'!AF734</f>
        <v>2.3860086154856881E-4</v>
      </c>
    </row>
    <row r="733" spans="2:8" x14ac:dyDescent="0.25">
      <c r="B733" s="1">
        <v>43052</v>
      </c>
      <c r="C733">
        <f>ASURB.MX!H723</f>
        <v>-3.0152902677796933E-3</v>
      </c>
      <c r="D733">
        <f>'Ejercicio 2'!D736</f>
        <v>3.7061866006807471E-4</v>
      </c>
      <c r="E733">
        <f>'Ejercicio 2'!G736</f>
        <v>2.976508542990583E-4</v>
      </c>
      <c r="F733">
        <f>'Ejercicio 3'!D735</f>
        <v>3.2682652571106908E-4</v>
      </c>
      <c r="G733">
        <f>'Ejercicio 3'!R735</f>
        <v>3.5289781423657369E-4</v>
      </c>
      <c r="H733">
        <f>'Ejercicio 3'!AF735</f>
        <v>3.194860035921182E-4</v>
      </c>
    </row>
    <row r="734" spans="2:8" x14ac:dyDescent="0.25">
      <c r="B734" s="1">
        <v>43053</v>
      </c>
      <c r="C734">
        <f>ASURB.MX!H724</f>
        <v>-2.5322530381289943E-2</v>
      </c>
      <c r="D734">
        <f>'Ejercicio 2'!D737</f>
        <v>3.7057421833352897E-4</v>
      </c>
      <c r="E734">
        <f>'Ejercicio 2'!G737</f>
        <v>3.1363879287969341E-4</v>
      </c>
      <c r="F734">
        <f>'Ejercicio 3'!D736</f>
        <v>2.6722435227350267E-4</v>
      </c>
      <c r="G734">
        <f>'Ejercicio 3'!R736</f>
        <v>2.2150504097155041E-4</v>
      </c>
      <c r="H734">
        <f>'Ejercicio 3'!AF736</f>
        <v>2.717769963989314E-4</v>
      </c>
    </row>
    <row r="735" spans="2:8" x14ac:dyDescent="0.25">
      <c r="B735" s="1">
        <v>43054</v>
      </c>
      <c r="C735">
        <f>ASURB.MX!H725</f>
        <v>1.6861380550451964E-2</v>
      </c>
      <c r="D735">
        <f>'Ejercicio 2'!D738</f>
        <v>3.8267526760254317E-4</v>
      </c>
      <c r="E735">
        <f>'Ejercicio 2'!G738</f>
        <v>3.1227384483254025E-4</v>
      </c>
      <c r="F735">
        <f>'Ejercicio 3'!D737</f>
        <v>3.0427103179471514E-4</v>
      </c>
      <c r="G735">
        <f>'Ejercicio 3'!R737</f>
        <v>3.5370468400418601E-4</v>
      </c>
      <c r="H735">
        <f>'Ejercicio 3'!AF737</f>
        <v>3.0223728780986179E-4</v>
      </c>
    </row>
    <row r="736" spans="2:8" x14ac:dyDescent="0.25">
      <c r="B736" s="1">
        <v>43055</v>
      </c>
      <c r="C736">
        <f>ASURB.MX!H726</f>
        <v>4.1030592044208102E-3</v>
      </c>
      <c r="D736">
        <f>'Ejercicio 2'!D739</f>
        <v>3.9539969354641713E-4</v>
      </c>
      <c r="E736">
        <f>'Ejercicio 2'!G739</f>
        <v>2.9852606893553395E-4</v>
      </c>
      <c r="F736">
        <f>'Ejercicio 3'!D738</f>
        <v>2.8560362236510796E-4</v>
      </c>
      <c r="G736">
        <f>'Ejercicio 3'!R738</f>
        <v>2.4320562780793273E-4</v>
      </c>
      <c r="H736">
        <f>'Ejercicio 3'!AF738</f>
        <v>2.8760275889510049E-4</v>
      </c>
    </row>
    <row r="737" spans="2:8" x14ac:dyDescent="0.25">
      <c r="B737" s="1">
        <v>43056</v>
      </c>
      <c r="C737">
        <f>ASURB.MX!H727</f>
        <v>-1.1101836522344201E-2</v>
      </c>
      <c r="D737">
        <f>'Ejercicio 2'!D740</f>
        <v>3.9274000073108298E-4</v>
      </c>
      <c r="E737">
        <f>'Ejercicio 2'!G740</f>
        <v>2.9036990975616451E-4</v>
      </c>
      <c r="F737">
        <f>'Ejercicio 3'!D739</f>
        <v>2.4082706539260324E-4</v>
      </c>
      <c r="G737">
        <f>'Ejercicio 3'!R739</f>
        <v>2.6785603803574878E-4</v>
      </c>
      <c r="H737">
        <f>'Ejercicio 3'!AF739</f>
        <v>2.4936462899786016E-4</v>
      </c>
    </row>
    <row r="738" spans="2:8" x14ac:dyDescent="0.25">
      <c r="B738" s="1">
        <v>43060</v>
      </c>
      <c r="C738">
        <f>ASURB.MX!H728</f>
        <v>1.4462855682901817E-2</v>
      </c>
      <c r="D738">
        <f>'Ejercicio 2'!D741</f>
        <v>3.90728483542574E-4</v>
      </c>
      <c r="E738">
        <f>'Ejercicio 2'!G741</f>
        <v>2.865915953099824E-4</v>
      </c>
      <c r="F738">
        <f>'Ejercicio 3'!D740</f>
        <v>2.2402527530333258E-4</v>
      </c>
      <c r="G738">
        <f>'Ejercicio 3'!R740</f>
        <v>2.2481472979206304E-4</v>
      </c>
      <c r="H738">
        <f>'Ejercicio 3'!AF740</f>
        <v>2.3250200298881421E-4</v>
      </c>
    </row>
    <row r="739" spans="2:8" x14ac:dyDescent="0.25">
      <c r="B739" s="1">
        <v>43061</v>
      </c>
      <c r="C739">
        <f>ASURB.MX!H729</f>
        <v>-1.821149627773971E-2</v>
      </c>
      <c r="D739">
        <f>'Ejercicio 2'!D742</f>
        <v>3.8126990409704517E-4</v>
      </c>
      <c r="E739">
        <f>'Ejercicio 2'!G742</f>
        <v>2.8868871708263226E-4</v>
      </c>
      <c r="F739">
        <f>'Ejercicio 3'!D741</f>
        <v>2.2329157179720122E-4</v>
      </c>
      <c r="G739">
        <f>'Ejercicio 3'!R741</f>
        <v>2.4663549218508743E-4</v>
      </c>
      <c r="H739">
        <f>'Ejercicio 3'!AF741</f>
        <v>2.2908732216624984E-4</v>
      </c>
    </row>
    <row r="740" spans="2:8" x14ac:dyDescent="0.25">
      <c r="B740" s="1">
        <v>43062</v>
      </c>
      <c r="C740">
        <f>ASURB.MX!H730</f>
        <v>-7.6016833691910047E-3</v>
      </c>
      <c r="D740">
        <f>'Ejercicio 2'!D743</f>
        <v>3.9107538489483113E-4</v>
      </c>
      <c r="E740">
        <f>'Ejercicio 2'!G743</f>
        <v>2.7794400453408678E-4</v>
      </c>
      <c r="F740">
        <f>'Ejercicio 3'!D742</f>
        <v>2.3764126304198516E-4</v>
      </c>
      <c r="G740">
        <f>'Ejercicio 3'!R742</f>
        <v>2.4237723605738206E-4</v>
      </c>
      <c r="H740">
        <f>'Ejercicio 3'!AF742</f>
        <v>2.3923323436814988E-4</v>
      </c>
    </row>
    <row r="741" spans="2:8" x14ac:dyDescent="0.25">
      <c r="B741" s="1">
        <v>43063</v>
      </c>
      <c r="C741">
        <f>ASURB.MX!H731</f>
        <v>1.5085061464196681E-2</v>
      </c>
      <c r="D741">
        <f>'Ejercicio 2'!D744</f>
        <v>3.5963936932166524E-4</v>
      </c>
      <c r="E741">
        <f>'Ejercicio 2'!G744</f>
        <v>2.7559942157186223E-4</v>
      </c>
      <c r="F741">
        <f>'Ejercicio 3'!D743</f>
        <v>2.1398312143167952E-4</v>
      </c>
      <c r="G741">
        <f>'Ejercicio 3'!R743</f>
        <v>2.1522117323470247E-4</v>
      </c>
      <c r="H741">
        <f>'Ejercicio 3'!AF743</f>
        <v>2.1837496535232991E-4</v>
      </c>
    </row>
    <row r="742" spans="2:8" x14ac:dyDescent="0.25">
      <c r="B742" s="1">
        <v>43066</v>
      </c>
      <c r="C742">
        <f>ASURB.MX!H732</f>
        <v>-1.9281480920230833E-2</v>
      </c>
      <c r="D742">
        <f>'Ejercicio 2'!D745</f>
        <v>3.1961743783530204E-4</v>
      </c>
      <c r="E742">
        <f>'Ejercicio 2'!G745</f>
        <v>2.8007482387417131E-4</v>
      </c>
      <c r="F742">
        <f>'Ejercicio 3'!D744</f>
        <v>2.1885946350136247E-4</v>
      </c>
      <c r="G742">
        <f>'Ejercicio 3'!R744</f>
        <v>2.3451250214201133E-4</v>
      </c>
      <c r="H742">
        <f>'Ejercicio 3'!AF744</f>
        <v>2.2069890726449597E-4</v>
      </c>
    </row>
    <row r="743" spans="2:8" x14ac:dyDescent="0.25">
      <c r="B743" s="1">
        <v>43067</v>
      </c>
      <c r="C743">
        <f>ASURB.MX!H733</f>
        <v>-1.5587365134853868E-3</v>
      </c>
      <c r="D743">
        <f>'Ejercicio 2'!D746</f>
        <v>3.2804071082358579E-4</v>
      </c>
      <c r="E743">
        <f>'Ejercicio 2'!G746</f>
        <v>2.6715504439879387E-4</v>
      </c>
      <c r="F743">
        <f>'Ejercicio 3'!D745</f>
        <v>2.3956155784987302E-4</v>
      </c>
      <c r="G743">
        <f>'Ejercicio 3'!R745</f>
        <v>2.4175951797933138E-4</v>
      </c>
      <c r="H743">
        <f>'Ejercicio 3'!AF745</f>
        <v>2.3726373999642187E-4</v>
      </c>
    </row>
    <row r="744" spans="2:8" x14ac:dyDescent="0.25">
      <c r="B744" s="1">
        <v>43068</v>
      </c>
      <c r="C744">
        <f>ASURB.MX!H734</f>
        <v>3.1356683784312243E-2</v>
      </c>
      <c r="D744">
        <f>'Ejercicio 2'!D747</f>
        <v>3.2081767725569352E-4</v>
      </c>
      <c r="E744">
        <f>'Ejercicio 2'!G747</f>
        <v>3.0047700279494033E-4</v>
      </c>
      <c r="F744">
        <f>'Ejercicio 3'!D746</f>
        <v>2.0855136312894956E-4</v>
      </c>
      <c r="G744">
        <f>'Ejercicio 3'!R746</f>
        <v>2.0074379904582479E-4</v>
      </c>
      <c r="H744">
        <f>'Ejercicio 3'!AF746</f>
        <v>2.1123233358065417E-4</v>
      </c>
    </row>
    <row r="745" spans="2:8" x14ac:dyDescent="0.25">
      <c r="B745" s="1">
        <v>43069</v>
      </c>
      <c r="C745">
        <f>ASURB.MX!H735</f>
        <v>9.3292639748590988E-3</v>
      </c>
      <c r="D745">
        <f>'Ejercicio 2'!D748</f>
        <v>3.5667253880748614E-4</v>
      </c>
      <c r="E745">
        <f>'Ejercicio 2'!G748</f>
        <v>2.9054482384066008E-4</v>
      </c>
      <c r="F745">
        <f>'Ejercicio 3'!D747</f>
        <v>3.0679147544519314E-4</v>
      </c>
      <c r="G745">
        <f>'Ejercicio 3'!R747</f>
        <v>3.396332755498369E-4</v>
      </c>
      <c r="H745">
        <f>'Ejercicio 3'!AF747</f>
        <v>2.9343247066592718E-4</v>
      </c>
    </row>
    <row r="746" spans="2:8" x14ac:dyDescent="0.25">
      <c r="B746" s="1">
        <v>43070</v>
      </c>
      <c r="C746">
        <f>ASURB.MX!H736</f>
        <v>3.6816870525826627E-2</v>
      </c>
      <c r="D746">
        <f>'Ejercicio 2'!D749</f>
        <v>3.3491600487148775E-4</v>
      </c>
      <c r="E746">
        <f>'Ejercicio 2'!G749</f>
        <v>3.4009999230802455E-4</v>
      </c>
      <c r="F746">
        <f>'Ejercicio 3'!D748</f>
        <v>2.6338002740598375E-4</v>
      </c>
      <c r="G746">
        <f>'Ejercicio 3'!R748</f>
        <v>2.0280874383736964E-4</v>
      </c>
      <c r="H746">
        <f>'Ejercicio 3'!AF748</f>
        <v>2.608483614879806E-4</v>
      </c>
    </row>
    <row r="747" spans="2:8" x14ac:dyDescent="0.25">
      <c r="B747" s="1">
        <v>43073</v>
      </c>
      <c r="C747">
        <f>ASURB.MX!H737</f>
        <v>-1.653509728189877E-2</v>
      </c>
      <c r="D747">
        <f>'Ejercicio 2'!D750</f>
        <v>3.4541722732229233E-4</v>
      </c>
      <c r="E747">
        <f>'Ejercicio 2'!G750</f>
        <v>3.3699665282254721E-4</v>
      </c>
      <c r="F747">
        <f>'Ejercicio 3'!D749</f>
        <v>3.8823723763847334E-4</v>
      </c>
      <c r="G747">
        <f>'Ejercicio 3'!R749</f>
        <v>4.4571564862725695E-4</v>
      </c>
      <c r="H747">
        <f>'Ejercicio 3'!AF749</f>
        <v>3.6794186801754239E-4</v>
      </c>
    </row>
    <row r="748" spans="2:8" x14ac:dyDescent="0.25">
      <c r="B748" s="1">
        <v>43074</v>
      </c>
      <c r="C748">
        <f>ASURB.MX!H738</f>
        <v>4.7147218457461318E-3</v>
      </c>
      <c r="D748">
        <f>'Ejercicio 2'!D751</f>
        <v>3.4556709980721606E-4</v>
      </c>
      <c r="E748">
        <f>'Ejercicio 2'!G751</f>
        <v>3.2234941842575963E-4</v>
      </c>
      <c r="F748">
        <f>'Ejercicio 3'!D750</f>
        <v>3.3996230064489903E-4</v>
      </c>
      <c r="G748">
        <f>'Ejercicio 3'!R750</f>
        <v>2.3948695432172748E-4</v>
      </c>
      <c r="H748">
        <f>'Ejercicio 3'!AF750</f>
        <v>3.3431173528236023E-4</v>
      </c>
    </row>
    <row r="749" spans="2:8" x14ac:dyDescent="0.25">
      <c r="B749" s="1">
        <v>43075</v>
      </c>
      <c r="C749">
        <f>ASURB.MX!H739</f>
        <v>-3.4386265717653602E-2</v>
      </c>
      <c r="D749">
        <f>'Ejercicio 2'!D752</f>
        <v>3.4169811087444253E-4</v>
      </c>
      <c r="E749">
        <f>'Ejercicio 2'!G752</f>
        <v>3.6237122526145094E-4</v>
      </c>
      <c r="F749">
        <f>'Ejercicio 3'!D751</f>
        <v>2.7752598016975827E-4</v>
      </c>
      <c r="G749">
        <f>'Ejercicio 3'!R751</f>
        <v>3.1843407420603653E-4</v>
      </c>
      <c r="H749">
        <f>'Ejercicio 3'!AF751</f>
        <v>2.8392486533134918E-4</v>
      </c>
    </row>
    <row r="750" spans="2:8" x14ac:dyDescent="0.25">
      <c r="B750" s="1">
        <v>43076</v>
      </c>
      <c r="C750">
        <f>ASURB.MX!H740</f>
        <v>9.8689273690168739E-3</v>
      </c>
      <c r="D750">
        <f>'Ejercicio 2'!D753</f>
        <v>3.7878496004742492E-4</v>
      </c>
      <c r="E750">
        <f>'Ejercicio 2'!G753</f>
        <v>3.5004100871869291E-4</v>
      </c>
      <c r="F750">
        <f>'Ejercicio 3'!D752</f>
        <v>3.766544015248208E-4</v>
      </c>
      <c r="G750">
        <f>'Ejercicio 3'!R752</f>
        <v>3.7676567827801339E-4</v>
      </c>
      <c r="H750">
        <f>'Ejercicio 3'!AF752</f>
        <v>3.6689316826417719E-4</v>
      </c>
    </row>
    <row r="751" spans="2:8" x14ac:dyDescent="0.25">
      <c r="B751" s="1">
        <v>43077</v>
      </c>
      <c r="C751">
        <f>ASURB.MX!H741</f>
        <v>6.9517862184706814E-3</v>
      </c>
      <c r="D751">
        <f>'Ejercicio 2'!D754</f>
        <v>3.590159344467734E-4</v>
      </c>
      <c r="E751">
        <f>'Ejercicio 2'!G754</f>
        <v>3.3600123899400986E-4</v>
      </c>
      <c r="F751">
        <f>'Ejercicio 3'!D753</f>
        <v>3.1096156174692595E-4</v>
      </c>
      <c r="G751">
        <f>'Ejercicio 3'!R753</f>
        <v>2.7163738082470643E-4</v>
      </c>
      <c r="H751">
        <f>'Ejercicio 3'!AF753</f>
        <v>3.1539602779081843E-4</v>
      </c>
    </row>
    <row r="752" spans="2:8" x14ac:dyDescent="0.25">
      <c r="B752" s="1">
        <v>43080</v>
      </c>
      <c r="C752">
        <f>ASURB.MX!H742</f>
        <v>2.0045828372215968E-2</v>
      </c>
      <c r="D752">
        <f>'Ejercicio 2'!D755</f>
        <v>3.5565832996874711E-4</v>
      </c>
      <c r="E752">
        <f>'Ejercicio 2'!G755</f>
        <v>3.3906472008870923E-4</v>
      </c>
      <c r="F752">
        <f>'Ejercicio 3'!D754</f>
        <v>2.6145666159341284E-4</v>
      </c>
      <c r="G752">
        <f>'Ejercicio 3'!R754</f>
        <v>2.873447605160131E-4</v>
      </c>
      <c r="H752">
        <f>'Ejercicio 3'!AF754</f>
        <v>2.7284583922467073E-4</v>
      </c>
    </row>
    <row r="753" spans="2:8" x14ac:dyDescent="0.25">
      <c r="B753" s="1">
        <v>43082</v>
      </c>
      <c r="C753">
        <f>ASURB.MX!H743</f>
        <v>2.444093519708021E-2</v>
      </c>
      <c r="D753">
        <f>'Ejercicio 2'!D756</f>
        <v>3.6786414495320333E-4</v>
      </c>
      <c r="E753">
        <f>'Ejercicio 2'!G756</f>
        <v>3.5108405128008081E-4</v>
      </c>
      <c r="F753">
        <f>'Ejercicio 3'!D755</f>
        <v>2.7144910908331757E-4</v>
      </c>
      <c r="G753">
        <f>'Ejercicio 3'!R755</f>
        <v>2.8134614450586384E-4</v>
      </c>
      <c r="H753">
        <f>'Ejercicio 3'!AF755</f>
        <v>2.7832661503441241E-4</v>
      </c>
    </row>
    <row r="754" spans="2:8" x14ac:dyDescent="0.25">
      <c r="B754" s="1">
        <v>43083</v>
      </c>
      <c r="C754">
        <f>ASURB.MX!H744</f>
        <v>-2.7338704077536345E-3</v>
      </c>
      <c r="D754">
        <f>'Ejercicio 2'!D757</f>
        <v>3.8771886082150197E-4</v>
      </c>
      <c r="E754">
        <f>'Ejercicio 2'!G757</f>
        <v>3.3509470211967444E-4</v>
      </c>
      <c r="F754">
        <f>'Ejercicio 3'!D756</f>
        <v>3.017584896162442E-4</v>
      </c>
      <c r="G754">
        <f>'Ejercicio 3'!R756</f>
        <v>3.1699545041010801E-4</v>
      </c>
      <c r="H754">
        <f>'Ejercicio 3'!AF756</f>
        <v>3.0248096123910501E-4</v>
      </c>
    </row>
    <row r="755" spans="2:8" x14ac:dyDescent="0.25">
      <c r="B755" s="1">
        <v>43084</v>
      </c>
      <c r="C755">
        <f>ASURB.MX!H745</f>
        <v>1.038302014175955E-2</v>
      </c>
      <c r="D755">
        <f>'Ejercicio 2'!D758</f>
        <v>3.8764933450105809E-4</v>
      </c>
      <c r="E755">
        <f>'Ejercicio 2'!G758</f>
        <v>3.2451823265428216E-4</v>
      </c>
      <c r="F755">
        <f>'Ejercicio 3'!D757</f>
        <v>2.504055897776398E-4</v>
      </c>
      <c r="G755">
        <f>'Ejercicio 3'!R757</f>
        <v>2.3352584786190563E-4</v>
      </c>
      <c r="H755">
        <f>'Ejercicio 3'!AF757</f>
        <v>2.5923051618188347E-4</v>
      </c>
    </row>
    <row r="756" spans="2:8" x14ac:dyDescent="0.25">
      <c r="B756" s="1">
        <v>43087</v>
      </c>
      <c r="C756">
        <f>ASURB.MX!H746</f>
        <v>1.6932907902556302E-4</v>
      </c>
      <c r="D756">
        <f>'Ejercicio 2'!D759</f>
        <v>3.8473313074878799E-4</v>
      </c>
      <c r="E756">
        <f>'Ejercicio 2'!G759</f>
        <v>3.0941862315418472E-4</v>
      </c>
      <c r="F756">
        <f>'Ejercicio 3'!D758</f>
        <v>2.2850620973377203E-4</v>
      </c>
      <c r="G756">
        <f>'Ejercicio 3'!R758</f>
        <v>2.5985643603148884E-4</v>
      </c>
      <c r="H756">
        <f>'Ejercicio 3'!AF758</f>
        <v>2.3809163937244223E-4</v>
      </c>
    </row>
    <row r="757" spans="2:8" x14ac:dyDescent="0.25">
      <c r="B757" s="1">
        <v>43088</v>
      </c>
      <c r="C757">
        <f>ASURB.MX!H747</f>
        <v>-2.7974844156348688E-3</v>
      </c>
      <c r="D757">
        <f>'Ejercicio 2'!D760</f>
        <v>3.6922471622180363E-4</v>
      </c>
      <c r="E757">
        <f>'Ejercicio 2'!G760</f>
        <v>2.9538448271677729E-4</v>
      </c>
      <c r="F757">
        <f>'Ejercicio 3'!D759</f>
        <v>2.009296604784084E-4</v>
      </c>
      <c r="G757">
        <f>'Ejercicio 3'!R759</f>
        <v>2.0144218516308086E-4</v>
      </c>
      <c r="H757">
        <f>'Ejercicio 3'!AF759</f>
        <v>2.1158742870314065E-4</v>
      </c>
    </row>
    <row r="758" spans="2:8" x14ac:dyDescent="0.25">
      <c r="B758" s="1">
        <v>43089</v>
      </c>
      <c r="C758">
        <f>ASURB.MX!H748</f>
        <v>-6.2273062928666059E-4</v>
      </c>
      <c r="D758">
        <f>'Ejercicio 2'!D761</f>
        <v>3.1363144847947424E-4</v>
      </c>
      <c r="E758">
        <f>'Ejercicio 2'!G761</f>
        <v>2.8165727741748774E-4</v>
      </c>
      <c r="F758">
        <f>'Ejercicio 3'!D760</f>
        <v>1.8358792112888657E-4</v>
      </c>
      <c r="G758">
        <f>'Ejercicio 3'!R760</f>
        <v>2.1180753229946476E-4</v>
      </c>
      <c r="H758">
        <f>'Ejercicio 3'!AF760</f>
        <v>1.9309656533458006E-4</v>
      </c>
    </row>
    <row r="759" spans="2:8" x14ac:dyDescent="0.25">
      <c r="B759" s="1">
        <v>43090</v>
      </c>
      <c r="C759">
        <f>ASURB.MX!H749</f>
        <v>-3.4034358596634236E-3</v>
      </c>
      <c r="D759">
        <f>'Ejercicio 2'!D762</f>
        <v>2.9630768891177018E-4</v>
      </c>
      <c r="E759">
        <f>'Ejercicio 2'!G762</f>
        <v>2.6908981469586228E-4</v>
      </c>
      <c r="F759">
        <f>'Ejercicio 3'!D761</f>
        <v>1.7118753382729869E-4</v>
      </c>
      <c r="G759">
        <f>'Ejercicio 3'!R761</f>
        <v>1.7982730530999194E-4</v>
      </c>
      <c r="H759">
        <f>'Ejercicio 3'!AF761</f>
        <v>1.7886817584679475E-4</v>
      </c>
    </row>
    <row r="760" spans="2:8" x14ac:dyDescent="0.25">
      <c r="B760" s="1">
        <v>43091</v>
      </c>
      <c r="C760">
        <f>ASURB.MX!H750</f>
        <v>4.846465524576282E-3</v>
      </c>
      <c r="D760">
        <f>'Ejercicio 2'!D763</f>
        <v>2.9696750788982539E-4</v>
      </c>
      <c r="E760">
        <f>'Ejercicio 2'!G763</f>
        <v>2.5766113253159134E-4</v>
      </c>
      <c r="F760">
        <f>'Ejercicio 3'!D762</f>
        <v>1.6432084331159693E-4</v>
      </c>
      <c r="G760">
        <f>'Ejercicio 3'!R762</f>
        <v>1.8427330033978206E-4</v>
      </c>
      <c r="H760">
        <f>'Ejercicio 3'!AF762</f>
        <v>1.6966454583015701E-4</v>
      </c>
    </row>
    <row r="761" spans="2:8" x14ac:dyDescent="0.25">
      <c r="B761" s="1">
        <v>43095</v>
      </c>
      <c r="C761">
        <f>ASURB.MX!H751</f>
        <v>-1.7544507818287203E-3</v>
      </c>
      <c r="D761">
        <f>'Ejercicio 2'!D764</f>
        <v>2.9500333721457111E-4</v>
      </c>
      <c r="E761">
        <f>'Ejercicio 2'!G764</f>
        <v>2.458145128441181E-4</v>
      </c>
      <c r="F761">
        <f>'Ejercicio 3'!D763</f>
        <v>1.6120949723157565E-4</v>
      </c>
      <c r="G761">
        <f>'Ejercicio 3'!R763</f>
        <v>1.68914315700832E-4</v>
      </c>
      <c r="H761">
        <f>'Ejercicio 3'!AF763</f>
        <v>1.6419207364099902E-4</v>
      </c>
    </row>
    <row r="762" spans="2:8" x14ac:dyDescent="0.25">
      <c r="B762" s="1">
        <v>43096</v>
      </c>
      <c r="C762">
        <f>ASURB.MX!H752</f>
        <v>1.050895436820525E-2</v>
      </c>
      <c r="D762">
        <f>'Ejercicio 2'!D765</f>
        <v>2.9312033271406378E-4</v>
      </c>
      <c r="E762">
        <f>'Ejercicio 2'!G765</f>
        <v>2.3951498617646996E-4</v>
      </c>
      <c r="F762">
        <f>'Ejercicio 3'!D764</f>
        <v>1.5667411655401686E-4</v>
      </c>
      <c r="G762">
        <f>'Ejercicio 3'!R764</f>
        <v>1.6711796505757459E-4</v>
      </c>
      <c r="H762">
        <f>'Ejercicio 3'!AF764</f>
        <v>1.5810323666623949E-4</v>
      </c>
    </row>
    <row r="763" spans="2:8" x14ac:dyDescent="0.25">
      <c r="B763" s="1">
        <v>43097</v>
      </c>
      <c r="C763">
        <f>ASURB.MX!H753</f>
        <v>1.2604515084281411E-3</v>
      </c>
      <c r="D763">
        <f>'Ejercicio 2'!D766</f>
        <v>2.5603321827549351E-4</v>
      </c>
      <c r="E763">
        <f>'Ejercicio 2'!G766</f>
        <v>2.2844346377156355E-4</v>
      </c>
      <c r="F763">
        <f>'Ejercicio 3'!D765</f>
        <v>1.6667091322285953E-4</v>
      </c>
      <c r="G763">
        <f>'Ejercicio 3'!R765</f>
        <v>1.7375334032235866E-4</v>
      </c>
      <c r="H763">
        <f>'Ejercicio 3'!AF765</f>
        <v>1.6474259673957564E-4</v>
      </c>
    </row>
    <row r="764" spans="2:8" x14ac:dyDescent="0.25">
      <c r="B764" s="1">
        <v>43098</v>
      </c>
      <c r="C764">
        <f>ASURB.MX!H754</f>
        <v>2.2927103712333616E-3</v>
      </c>
      <c r="D764">
        <f>'Ejercicio 2'!D767</f>
        <v>2.5504951059036353E-4</v>
      </c>
      <c r="E764">
        <f>'Ejercicio 2'!G767</f>
        <v>2.1805781167108932E-4</v>
      </c>
      <c r="F764">
        <f>'Ejercicio 3'!D766</f>
        <v>1.6011521682930506E-4</v>
      </c>
      <c r="G764">
        <f>'Ejercicio 3'!R766</f>
        <v>1.5798026665526382E-4</v>
      </c>
      <c r="H764">
        <f>'Ejercicio 3'!AF766</f>
        <v>1.5835041862895E-4</v>
      </c>
    </row>
    <row r="765" spans="2:8" x14ac:dyDescent="0.25">
      <c r="B765" s="1">
        <v>43102</v>
      </c>
      <c r="C765">
        <f>ASURB.MX!H755</f>
        <v>3.703565373916954E-2</v>
      </c>
      <c r="D765">
        <f>'Ejercicio 2'!D768</f>
        <v>2.2742478439873932E-4</v>
      </c>
      <c r="E765">
        <f>'Ejercicio 2'!G768</f>
        <v>2.7173792155272652E-4</v>
      </c>
      <c r="F765">
        <f>'Ejercicio 3'!D767</f>
        <v>1.562123584078706E-4</v>
      </c>
      <c r="G765">
        <f>'Ejercicio 3'!R767</f>
        <v>1.6074122768382641E-4</v>
      </c>
      <c r="H765">
        <f>'Ejercicio 3'!AF767</f>
        <v>1.5407518837176935E-4</v>
      </c>
    </row>
    <row r="766" spans="2:8" x14ac:dyDescent="0.25">
      <c r="B766" s="1">
        <v>43103</v>
      </c>
      <c r="C766">
        <f>ASURB.MX!H756</f>
        <v>-2.690627887456134E-4</v>
      </c>
      <c r="D766">
        <f>'Ejercicio 2'!D769</f>
        <v>2.5965068797667026E-4</v>
      </c>
      <c r="E766">
        <f>'Ejercicio 2'!G769</f>
        <v>2.5909639507393678E-4</v>
      </c>
      <c r="F766">
        <f>'Ejercicio 3'!D768</f>
        <v>3.1913075841345957E-4</v>
      </c>
      <c r="G766">
        <f>'Ejercicio 3'!R768</f>
        <v>3.4534682029301815E-4</v>
      </c>
      <c r="H766">
        <f>'Ejercicio 3'!AF768</f>
        <v>2.9187763393442558E-4</v>
      </c>
    </row>
    <row r="767" spans="2:8" x14ac:dyDescent="0.25">
      <c r="B767" s="1">
        <v>43104</v>
      </c>
      <c r="C767">
        <f>ASURB.MX!H757</f>
        <v>-3.8569573260464128E-3</v>
      </c>
      <c r="D767">
        <f>'Ejercicio 2'!D770</f>
        <v>2.6029382212099187E-4</v>
      </c>
      <c r="E767">
        <f>'Ejercicio 2'!G770</f>
        <v>2.4773199005329011E-4</v>
      </c>
      <c r="F767">
        <f>'Ejercicio 3'!D769</f>
        <v>2.6102871786426527E-4</v>
      </c>
      <c r="G767">
        <f>'Ejercicio 3'!R769</f>
        <v>1.6922634129311689E-4</v>
      </c>
      <c r="H767">
        <f>'Ejercicio 3'!AF769</f>
        <v>2.5074799257060877E-4</v>
      </c>
    </row>
    <row r="768" spans="2:8" x14ac:dyDescent="0.25">
      <c r="B768" s="1">
        <v>43105</v>
      </c>
      <c r="C768">
        <f>ASURB.MX!H758</f>
        <v>-3.8989519279879893E-3</v>
      </c>
      <c r="D768">
        <f>'Ejercicio 2'!D771</f>
        <v>2.5450930679793817E-4</v>
      </c>
      <c r="E768">
        <f>'Ejercicio 2'!G771</f>
        <v>2.3691156591175487E-4</v>
      </c>
      <c r="F768">
        <f>'Ejercicio 3'!D770</f>
        <v>2.2429399171378683E-4</v>
      </c>
      <c r="G768">
        <f>'Ejercicio 3'!R770</f>
        <v>2.565859001276697E-4</v>
      </c>
      <c r="H768">
        <f>'Ejercicio 3'!AF770</f>
        <v>2.223324327694491E-4</v>
      </c>
    </row>
    <row r="769" spans="2:8" x14ac:dyDescent="0.25">
      <c r="B769" s="1">
        <v>43108</v>
      </c>
      <c r="C769">
        <f>ASURB.MX!H759</f>
        <v>-2.5805557173445787E-3</v>
      </c>
      <c r="D769">
        <f>'Ejercicio 2'!D772</f>
        <v>2.5277516309766846E-4</v>
      </c>
      <c r="E769">
        <f>'Ejercicio 2'!G772</f>
        <v>2.2619713866043668E-4</v>
      </c>
      <c r="F769">
        <f>'Ejercicio 3'!D771</f>
        <v>1.9997439415506195E-4</v>
      </c>
      <c r="G769">
        <f>'Ejercicio 3'!R771</f>
        <v>1.6826120086401873E-4</v>
      </c>
      <c r="H769">
        <f>'Ejercicio 3'!AF771</f>
        <v>2.0167957418156183E-4</v>
      </c>
    </row>
    <row r="770" spans="2:8" x14ac:dyDescent="0.25">
      <c r="B770" s="1">
        <v>43109</v>
      </c>
      <c r="C770">
        <f>ASURB.MX!H760</f>
        <v>5.438114671238273E-4</v>
      </c>
      <c r="D770">
        <f>'Ejercicio 2'!D773</f>
        <v>2.3739966410549635E-4</v>
      </c>
      <c r="E770">
        <f>'Ejercicio 2'!G773</f>
        <v>2.1568517322403911E-4</v>
      </c>
      <c r="F770">
        <f>'Ejercicio 3'!D772</f>
        <v>1.8281316404893021E-4</v>
      </c>
      <c r="G770">
        <f>'Ejercicio 3'!R772</f>
        <v>2.0697254655825293E-4</v>
      </c>
      <c r="H770">
        <f>'Ejercicio 3'!AF772</f>
        <v>1.8576335826790404E-4</v>
      </c>
    </row>
    <row r="771" spans="2:8" x14ac:dyDescent="0.25">
      <c r="B771" s="1">
        <v>43110</v>
      </c>
      <c r="C771">
        <f>ASURB.MX!H761</f>
        <v>-1.2748709867788425E-2</v>
      </c>
      <c r="D771">
        <f>'Ejercicio 2'!D774</f>
        <v>2.3302231776592164E-4</v>
      </c>
      <c r="E771">
        <f>'Ejercicio 2'!G774</f>
        <v>2.1321166268050012E-4</v>
      </c>
      <c r="F771">
        <f>'Ejercicio 3'!D773</f>
        <v>1.7066263578733473E-4</v>
      </c>
      <c r="G771">
        <f>'Ejercicio 3'!R773</f>
        <v>1.6131198516436385E-4</v>
      </c>
      <c r="H771">
        <f>'Ejercicio 3'!AF773</f>
        <v>1.7352012708098046E-4</v>
      </c>
    </row>
    <row r="772" spans="2:8" x14ac:dyDescent="0.25">
      <c r="B772" s="1">
        <v>43111</v>
      </c>
      <c r="C772">
        <f>ASURB.MX!H762</f>
        <v>-3.3055727136477336E-4</v>
      </c>
      <c r="D772">
        <f>'Ejercicio 2'!D775</f>
        <v>2.3833372021849259E-4</v>
      </c>
      <c r="E772">
        <f>'Ejercicio 2'!G775</f>
        <v>2.032952791197802E-4</v>
      </c>
      <c r="F772">
        <f>'Ejercicio 3'!D774</f>
        <v>1.8225650132981181E-4</v>
      </c>
      <c r="G772">
        <f>'Ejercicio 3'!R774</f>
        <v>2.0134363486035571E-4</v>
      </c>
      <c r="H772">
        <f>'Ejercicio 3'!AF774</f>
        <v>1.8133823353882084E-4</v>
      </c>
    </row>
    <row r="773" spans="2:8" x14ac:dyDescent="0.25">
      <c r="B773" s="1">
        <v>43112</v>
      </c>
      <c r="C773">
        <f>ASURB.MX!H763</f>
        <v>-1.2610864193133441E-2</v>
      </c>
      <c r="D773">
        <f>'Ejercicio 2'!D776</f>
        <v>2.2056805015453946E-4</v>
      </c>
      <c r="E773">
        <f>'Ejercicio 2'!G776</f>
        <v>2.0123564550643776E-4</v>
      </c>
      <c r="F773">
        <f>'Ejercicio 3'!D775</f>
        <v>1.7027092315921566E-4</v>
      </c>
      <c r="G773">
        <f>'Ejercicio 3'!R775</f>
        <v>1.5700885115496724E-4</v>
      </c>
      <c r="H773">
        <f>'Ejercicio 3'!AF775</f>
        <v>1.7027941871513083E-4</v>
      </c>
    </row>
    <row r="774" spans="2:8" x14ac:dyDescent="0.25">
      <c r="B774" s="1">
        <v>43115</v>
      </c>
      <c r="C774">
        <f>ASURB.MX!H764</f>
        <v>6.8656346465811036E-3</v>
      </c>
      <c r="D774">
        <f>'Ejercicio 2'!D777</f>
        <v>2.2895512858372503E-4</v>
      </c>
      <c r="E774">
        <f>'Ejercicio 2'!G777</f>
        <v>1.9406490544032531E-4</v>
      </c>
      <c r="F774">
        <f>'Ejercicio 3'!D776</f>
        <v>1.815733280800039E-4</v>
      </c>
      <c r="G774">
        <f>'Ejercicio 3'!R776</f>
        <v>1.9740804255474471E-4</v>
      </c>
      <c r="H774">
        <f>'Ejercicio 3'!AF776</f>
        <v>1.78618495268386E-4</v>
      </c>
    </row>
    <row r="775" spans="2:8" x14ac:dyDescent="0.25">
      <c r="B775" s="1">
        <v>43116</v>
      </c>
      <c r="C775">
        <f>ASURB.MX!H765</f>
        <v>1.9612480497024215E-2</v>
      </c>
      <c r="D775">
        <f>'Ejercicio 2'!D778</f>
        <v>2.022940102472782E-4</v>
      </c>
      <c r="E775">
        <f>'Ejercicio 2'!G778</f>
        <v>2.0293345365996943E-4</v>
      </c>
      <c r="F775">
        <f>'Ejercicio 3'!D777</f>
        <v>1.7551424499203516E-4</v>
      </c>
      <c r="G775">
        <f>'Ejercicio 3'!R777</f>
        <v>1.6096262229619408E-4</v>
      </c>
      <c r="H775">
        <f>'Ejercicio 3'!AF777</f>
        <v>1.7314941051609978E-4</v>
      </c>
    </row>
    <row r="776" spans="2:8" x14ac:dyDescent="0.25">
      <c r="B776" s="1">
        <v>43117</v>
      </c>
      <c r="C776">
        <f>ASURB.MX!H766</f>
        <v>2.5636303959419269E-2</v>
      </c>
      <c r="D776">
        <f>'Ejercicio 2'!D779</f>
        <v>2.103654886520627E-4</v>
      </c>
      <c r="E776">
        <f>'Ejercicio 2'!G779</f>
        <v>2.2407296478232967E-4</v>
      </c>
      <c r="F776">
        <f>'Ejercicio 3'!D778</f>
        <v>2.1237842536747507E-4</v>
      </c>
      <c r="G776">
        <f>'Ejercicio 3'!R778</f>
        <v>2.2746894122735234E-4</v>
      </c>
      <c r="H776">
        <f>'Ejercicio 3'!AF778</f>
        <v>2.0397551940929922E-4</v>
      </c>
    </row>
    <row r="777" spans="2:8" x14ac:dyDescent="0.25">
      <c r="B777" s="1">
        <v>43118</v>
      </c>
      <c r="C777">
        <f>ASURB.MX!H767</f>
        <v>-1.086072657797028E-2</v>
      </c>
      <c r="D777">
        <f>'Ejercicio 2'!D780</f>
        <v>1.8865824353004893E-4</v>
      </c>
      <c r="E777">
        <f>'Ejercicio 2'!G780</f>
        <v>2.1913495055919397E-4</v>
      </c>
      <c r="F777">
        <f>'Ejercicio 3'!D779</f>
        <v>2.6983909114510136E-4</v>
      </c>
      <c r="G777">
        <f>'Ejercicio 3'!R779</f>
        <v>2.5188953297135649E-4</v>
      </c>
      <c r="H777">
        <f>'Ejercicio 3'!AF779</f>
        <v>2.54526998338194E-4</v>
      </c>
    </row>
    <row r="778" spans="2:8" x14ac:dyDescent="0.25">
      <c r="B778" s="1">
        <v>43119</v>
      </c>
      <c r="C778">
        <f>ASURB.MX!H768</f>
        <v>-1.0033282498719393E-2</v>
      </c>
      <c r="D778">
        <f>'Ejercicio 2'!D781</f>
        <v>1.8213046621242697E-4</v>
      </c>
      <c r="E778">
        <f>'Ejercicio 2'!G781</f>
        <v>2.1362222020010181E-4</v>
      </c>
      <c r="F778">
        <f>'Ejercicio 3'!D780</f>
        <v>2.4262193205906808E-4</v>
      </c>
      <c r="G778">
        <f>'Ejercicio 3'!R780</f>
        <v>2.1410174745894155E-4</v>
      </c>
      <c r="H778">
        <f>'Ejercicio 3'!AF780</f>
        <v>2.3571408090577721E-4</v>
      </c>
    </row>
    <row r="779" spans="2:8" x14ac:dyDescent="0.25">
      <c r="B779" s="1">
        <v>43122</v>
      </c>
      <c r="C779">
        <f>ASURB.MX!H769</f>
        <v>-1.1583425214044251E-2</v>
      </c>
      <c r="D779">
        <f>'Ejercicio 2'!D782</f>
        <v>1.8771527434833572E-4</v>
      </c>
      <c r="E779">
        <f>'Ejercicio 2'!G782</f>
        <v>2.0992530363151817E-4</v>
      </c>
      <c r="F779">
        <f>'Ejercicio 3'!D781</f>
        <v>2.2247992092098995E-4</v>
      </c>
      <c r="G779">
        <f>'Ejercicio 3'!R781</f>
        <v>2.2167892649547523E-4</v>
      </c>
      <c r="H779">
        <f>'Ejercicio 3'!AF781</f>
        <v>2.2023535708551932E-4</v>
      </c>
    </row>
    <row r="780" spans="2:8" x14ac:dyDescent="0.25">
      <c r="B780" s="1">
        <v>43123</v>
      </c>
      <c r="C780">
        <f>ASURB.MX!H770</f>
        <v>4.5024725459543932E-3</v>
      </c>
      <c r="D780">
        <f>'Ejercicio 2'!D783</f>
        <v>1.4690494312009466E-4</v>
      </c>
      <c r="E780">
        <f>'Ejercicio 2'!G783</f>
        <v>2.0110009855795082E-4</v>
      </c>
      <c r="F780">
        <f>'Ejercicio 3'!D782</f>
        <v>2.1318247012401504E-4</v>
      </c>
      <c r="G780">
        <f>'Ejercicio 3'!R782</f>
        <v>2.0647866377461398E-4</v>
      </c>
      <c r="H780">
        <f>'Ejercicio 3'!AF782</f>
        <v>2.1242266332028496E-4</v>
      </c>
    </row>
    <row r="781" spans="2:8" x14ac:dyDescent="0.25">
      <c r="B781" s="1">
        <v>43124</v>
      </c>
      <c r="C781">
        <f>ASURB.MX!H771</f>
        <v>-7.0217956544391912E-3</v>
      </c>
      <c r="D781">
        <f>'Ejercicio 2'!D784</f>
        <v>1.4545073256690258E-4</v>
      </c>
      <c r="E781">
        <f>'Ejercicio 2'!G784</f>
        <v>1.9403658182834995E-4</v>
      </c>
      <c r="F781">
        <f>'Ejercicio 3'!D783</f>
        <v>1.9322043604794701E-4</v>
      </c>
      <c r="G781">
        <f>'Ejercicio 3'!R783</f>
        <v>1.9319929236954483E-4</v>
      </c>
      <c r="H781">
        <f>'Ejercicio 3'!AF783</f>
        <v>1.9498820222386637E-4</v>
      </c>
    </row>
    <row r="782" spans="2:8" x14ac:dyDescent="0.25">
      <c r="B782" s="1">
        <v>43125</v>
      </c>
      <c r="C782">
        <f>ASURB.MX!H772</f>
        <v>4.2407420077378143E-3</v>
      </c>
      <c r="D782">
        <f>'Ejercicio 2'!D785</f>
        <v>1.4831207635350674E-4</v>
      </c>
      <c r="E782">
        <f>'Ejercicio 2'!G785</f>
        <v>1.8584424783298068E-4</v>
      </c>
      <c r="F782">
        <f>'Ejercicio 3'!D784</f>
        <v>1.835002083165567E-4</v>
      </c>
      <c r="G782">
        <f>'Ejercicio 3'!R784</f>
        <v>1.8786041349383084E-4</v>
      </c>
      <c r="H782">
        <f>'Ejercicio 3'!AF784</f>
        <v>1.8529016670327598E-4</v>
      </c>
    </row>
    <row r="783" spans="2:8" x14ac:dyDescent="0.25">
      <c r="B783" s="1">
        <v>43126</v>
      </c>
      <c r="C783">
        <f>ASURB.MX!H773</f>
        <v>-1.3551352496378693E-2</v>
      </c>
      <c r="D783">
        <f>'Ejercicio 2'!D786</f>
        <v>1.3773306320047016E-4</v>
      </c>
      <c r="E783">
        <f>'Ejercicio 2'!G786</f>
        <v>1.8574163729447222E-4</v>
      </c>
      <c r="F783">
        <f>'Ejercicio 3'!D785</f>
        <v>1.7326074032112369E-4</v>
      </c>
      <c r="G783">
        <f>'Ejercicio 3'!R785</f>
        <v>1.7573607703659757E-4</v>
      </c>
      <c r="H783">
        <f>'Ejercicio 3'!AF785</f>
        <v>1.7499982131194658E-4</v>
      </c>
    </row>
    <row r="784" spans="2:8" x14ac:dyDescent="0.25">
      <c r="B784" s="1">
        <v>43129</v>
      </c>
      <c r="C784">
        <f>ASURB.MX!H774</f>
        <v>4.9966145332829351E-3</v>
      </c>
      <c r="D784">
        <f>'Ejercicio 2'!D787</f>
        <v>1.2750503449827482E-4</v>
      </c>
      <c r="E784">
        <f>'Ejercicio 2'!G787</f>
        <v>1.7826020408481599E-4</v>
      </c>
      <c r="F784">
        <f>'Ejercicio 3'!D786</f>
        <v>1.8653626700207844E-4</v>
      </c>
      <c r="G784">
        <f>'Ejercicio 3'!R786</f>
        <v>1.9516528906321268E-4</v>
      </c>
      <c r="H784">
        <f>'Ejercicio 3'!AF786</f>
        <v>1.8459247035583552E-4</v>
      </c>
    </row>
    <row r="785" spans="2:8" x14ac:dyDescent="0.25">
      <c r="B785" s="1">
        <v>43130</v>
      </c>
      <c r="C785">
        <f>ASURB.MX!H775</f>
        <v>1.9257324036412202E-3</v>
      </c>
      <c r="D785">
        <f>'Ejercicio 2'!D788</f>
        <v>1.2755543553955655E-4</v>
      </c>
      <c r="E785">
        <f>'Ejercicio 2'!G788</f>
        <v>1.7013771350985485E-4</v>
      </c>
      <c r="F785">
        <f>'Ejercicio 3'!D787</f>
        <v>1.7611971508010125E-4</v>
      </c>
      <c r="G785">
        <f>'Ejercicio 3'!R787</f>
        <v>1.678415886554021E-4</v>
      </c>
      <c r="H785">
        <f>'Ejercicio 3'!AF787</f>
        <v>1.7521197972556808E-4</v>
      </c>
    </row>
    <row r="786" spans="2:8" x14ac:dyDescent="0.25">
      <c r="B786" s="1">
        <v>43131</v>
      </c>
      <c r="C786">
        <f>ASURB.MX!H776</f>
        <v>-4.4898899749381115E-3</v>
      </c>
      <c r="D786">
        <f>'Ejercicio 2'!D789</f>
        <v>1.2456350706076846E-4</v>
      </c>
      <c r="E786">
        <f>'Ejercicio 2'!G789</f>
        <v>1.6315869602112336E-4</v>
      </c>
      <c r="F786">
        <f>'Ejercicio 3'!D788</f>
        <v>1.6663753691064983E-4</v>
      </c>
      <c r="G786">
        <f>'Ejercicio 3'!R788</f>
        <v>1.730490449968862E-4</v>
      </c>
      <c r="H786">
        <f>'Ejercicio 3'!AF788</f>
        <v>1.6619070531780498E-4</v>
      </c>
    </row>
    <row r="787" spans="2:8" x14ac:dyDescent="0.25">
      <c r="B787" s="1">
        <v>43132</v>
      </c>
      <c r="C787">
        <f>ASURB.MX!H777</f>
        <v>8.713537895380024E-3</v>
      </c>
      <c r="D787">
        <f>'Ejercicio 2'!D790</f>
        <v>1.2551668492515955E-4</v>
      </c>
      <c r="E787">
        <f>'Ejercicio 2'!G790</f>
        <v>1.59099448228706E-4</v>
      </c>
      <c r="F787">
        <f>'Ejercicio 3'!D789</f>
        <v>1.6234246556769258E-4</v>
      </c>
      <c r="G787">
        <f>'Ejercicio 3'!R789</f>
        <v>1.60935802172343E-4</v>
      </c>
      <c r="H787">
        <f>'Ejercicio 3'!AF789</f>
        <v>1.61319796360775E-4</v>
      </c>
    </row>
    <row r="788" spans="2:8" x14ac:dyDescent="0.25">
      <c r="B788" s="1">
        <v>43133</v>
      </c>
      <c r="C788">
        <f>ASURB.MX!H778</f>
        <v>-8.1615614644175195E-3</v>
      </c>
      <c r="D788">
        <f>'Ejercicio 2'!D791</f>
        <v>1.2713435394125271E-4</v>
      </c>
      <c r="E788">
        <f>'Ejercicio 2'!G791</f>
        <v>1.5479564825876053E-4</v>
      </c>
      <c r="F788">
        <f>'Ejercicio 3'!D790</f>
        <v>1.6624924025325624E-4</v>
      </c>
      <c r="G788">
        <f>'Ejercicio 3'!R790</f>
        <v>1.7059458131954845E-4</v>
      </c>
      <c r="H788">
        <f>'Ejercicio 3'!AF790</f>
        <v>1.635249889316198E-4</v>
      </c>
    </row>
    <row r="789" spans="2:8" x14ac:dyDescent="0.25">
      <c r="B789" s="1">
        <v>43137</v>
      </c>
      <c r="C789">
        <f>ASURB.MX!H779</f>
        <v>-3.1077838213223696E-2</v>
      </c>
      <c r="D789">
        <f>'Ejercicio 2'!D792</f>
        <v>1.2993082314858236E-4</v>
      </c>
      <c r="E789">
        <f>'Ejercicio 2'!G792</f>
        <v>1.9253594601318326E-4</v>
      </c>
      <c r="F789">
        <f>'Ejercicio 3'!D791</f>
        <v>1.6771158937233085E-4</v>
      </c>
      <c r="G789">
        <f>'Ejercicio 3'!R791</f>
        <v>1.6351891011441453E-4</v>
      </c>
      <c r="H789">
        <f>'Ejercicio 3'!AF791</f>
        <v>1.641697443964207E-4</v>
      </c>
    </row>
    <row r="790" spans="2:8" x14ac:dyDescent="0.25">
      <c r="B790" s="1">
        <v>43138</v>
      </c>
      <c r="C790">
        <f>ASURB.MX!H780</f>
        <v>-2.2364210008949205E-2</v>
      </c>
      <c r="D790">
        <f>'Ejercicio 2'!D793</f>
        <v>1.635986673697442E-4</v>
      </c>
      <c r="E790">
        <f>'Ejercicio 2'!G793</f>
        <v>2.0685064758052643E-4</v>
      </c>
      <c r="F790">
        <f>'Ejercicio 3'!D792</f>
        <v>2.7760156256889819E-4</v>
      </c>
      <c r="G790">
        <f>'Ejercicio 3'!R792</f>
        <v>2.9515442834706919E-4</v>
      </c>
      <c r="H790">
        <f>'Ejercicio 3'!AF792</f>
        <v>2.5737558915079587E-4</v>
      </c>
    </row>
    <row r="791" spans="2:8" x14ac:dyDescent="0.25">
      <c r="B791" s="1">
        <v>43139</v>
      </c>
      <c r="C791">
        <f>ASURB.MX!H781</f>
        <v>-3.6458105845410808E-2</v>
      </c>
      <c r="D791">
        <f>'Ejercicio 2'!D794</f>
        <v>1.7906886926746311E-4</v>
      </c>
      <c r="E791">
        <f>'Ejercicio 2'!G794</f>
        <v>2.5907709981494507E-4</v>
      </c>
      <c r="F791">
        <f>'Ejercicio 3'!D793</f>
        <v>2.9406446972477917E-4</v>
      </c>
      <c r="G791">
        <f>'Ejercicio 3'!R793</f>
        <v>2.3699342322045571E-4</v>
      </c>
      <c r="H791">
        <f>'Ejercicio 3'!AF793</f>
        <v>2.7720431045773284E-4</v>
      </c>
    </row>
    <row r="792" spans="2:8" x14ac:dyDescent="0.25">
      <c r="B792" s="1">
        <v>43140</v>
      </c>
      <c r="C792">
        <f>ASURB.MX!H782</f>
        <v>1.7190980943533585E-3</v>
      </c>
      <c r="D792">
        <f>'Ejercicio 2'!D795</f>
        <v>2.2109439161353226E-4</v>
      </c>
      <c r="E792">
        <f>'Ejercicio 2'!G795</f>
        <v>2.4715887605394091E-4</v>
      </c>
      <c r="F792">
        <f>'Ejercicio 3'!D794</f>
        <v>4.0540004834462235E-4</v>
      </c>
      <c r="G792">
        <f>'Ejercicio 3'!R794</f>
        <v>4.2074045330792881E-4</v>
      </c>
      <c r="H792">
        <f>'Ejercicio 3'!AF794</f>
        <v>3.7713782880187228E-4</v>
      </c>
    </row>
    <row r="793" spans="2:8" x14ac:dyDescent="0.25">
      <c r="B793" s="1">
        <v>43143</v>
      </c>
      <c r="C793">
        <f>ASURB.MX!H783</f>
        <v>8.133724883258019E-3</v>
      </c>
      <c r="D793">
        <f>'Ejercicio 2'!D796</f>
        <v>2.1601085477652629E-4</v>
      </c>
      <c r="E793">
        <f>'Ejercicio 2'!G796</f>
        <v>2.3873626181168531E-4</v>
      </c>
      <c r="F793">
        <f>'Ejercicio 3'!D795</f>
        <v>3.1858367579287527E-4</v>
      </c>
      <c r="G793">
        <f>'Ejercicio 3'!R795</f>
        <v>2.1774808185456325E-4</v>
      </c>
      <c r="H793">
        <f>'Ejercicio 3'!AF795</f>
        <v>3.1311449084797335E-4</v>
      </c>
    </row>
    <row r="794" spans="2:8" x14ac:dyDescent="0.25">
      <c r="B794" s="1">
        <v>43144</v>
      </c>
      <c r="C794">
        <f>ASURB.MX!H784</f>
        <v>4.6225253098079733E-3</v>
      </c>
      <c r="D794">
        <f>'Ejercicio 2'!D797</f>
        <v>2.1932943884700294E-4</v>
      </c>
      <c r="E794">
        <f>'Ejercicio 2'!G797</f>
        <v>2.2862136076482419E-4</v>
      </c>
      <c r="F794">
        <f>'Ejercicio 3'!D796</f>
        <v>2.6867065709740751E-4</v>
      </c>
      <c r="G794">
        <f>'Ejercicio 3'!R796</f>
        <v>3.0913573754859863E-4</v>
      </c>
      <c r="H794">
        <f>'Ejercicio 3'!AF796</f>
        <v>2.7302370611668211E-4</v>
      </c>
    </row>
    <row r="795" spans="2:8" x14ac:dyDescent="0.25">
      <c r="B795" s="1">
        <v>43145</v>
      </c>
      <c r="C795">
        <f>ASURB.MX!H785</f>
        <v>4.6013496295105516E-3</v>
      </c>
      <c r="D795">
        <f>'Ejercicio 2'!D798</f>
        <v>2.2023053070047374E-4</v>
      </c>
      <c r="E795">
        <f>'Ejercicio 2'!G798</f>
        <v>2.1896805167944704E-4</v>
      </c>
      <c r="F795">
        <f>'Ejercicio 3'!D797</f>
        <v>2.3014772716138221E-4</v>
      </c>
      <c r="G795">
        <f>'Ejercicio 3'!R797</f>
        <v>2.0014698777090018E-4</v>
      </c>
      <c r="H795">
        <f>'Ejercicio 3'!AF797</f>
        <v>2.3921856980231023E-4</v>
      </c>
    </row>
    <row r="796" spans="2:8" x14ac:dyDescent="0.25">
      <c r="B796" s="1">
        <v>43146</v>
      </c>
      <c r="C796">
        <f>ASURB.MX!H786</f>
        <v>1.3385812520134013E-2</v>
      </c>
      <c r="D796">
        <f>'Ejercicio 2'!D799</f>
        <v>1.6773007571138182E-4</v>
      </c>
      <c r="E796">
        <f>'Ejercicio 2'!G799</f>
        <v>2.1711657641938691E-4</v>
      </c>
      <c r="F796">
        <f>'Ejercicio 3'!D798</f>
        <v>2.0457924859997601E-4</v>
      </c>
      <c r="G796">
        <f>'Ejercicio 3'!R798</f>
        <v>2.4043362859610992E-4</v>
      </c>
      <c r="H796">
        <f>'Ejercicio 3'!AF798</f>
        <v>2.1458838095383953E-4</v>
      </c>
    </row>
    <row r="797" spans="2:8" x14ac:dyDescent="0.25">
      <c r="B797" s="1">
        <v>43147</v>
      </c>
      <c r="C797">
        <f>ASURB.MX!H787</f>
        <v>-1.4986530524717529E-2</v>
      </c>
      <c r="D797">
        <f>'Ejercicio 2'!D800</f>
        <v>1.766985861207905E-4</v>
      </c>
      <c r="E797">
        <f>'Ejercicio 2'!G800</f>
        <v>2.1746462411141709E-4</v>
      </c>
      <c r="F797">
        <f>'Ejercicio 3'!D799</f>
        <v>2.0676365668079042E-4</v>
      </c>
      <c r="G797">
        <f>'Ejercicio 3'!R799</f>
        <v>2.068620870419626E-4</v>
      </c>
      <c r="H797">
        <f>'Ejercicio 3'!AF799</f>
        <v>2.1295295777761062E-4</v>
      </c>
    </row>
    <row r="798" spans="2:8" x14ac:dyDescent="0.25">
      <c r="B798" s="1">
        <v>43150</v>
      </c>
      <c r="C798">
        <f>ASURB.MX!H788</f>
        <v>1.0387847247214985E-2</v>
      </c>
      <c r="D798">
        <f>'Ejercicio 2'!D801</f>
        <v>1.8168664558768755E-4</v>
      </c>
      <c r="E798">
        <f>'Ejercicio 2'!G801</f>
        <v>2.1236655024163597E-4</v>
      </c>
      <c r="F798">
        <f>'Ejercicio 3'!D800</f>
        <v>2.1371328850030181E-4</v>
      </c>
      <c r="G798">
        <f>'Ejercicio 3'!R800</f>
        <v>2.3230737274930794E-4</v>
      </c>
      <c r="H798">
        <f>'Ejercicio 3'!AF800</f>
        <v>2.1644612909623795E-4</v>
      </c>
    </row>
    <row r="799" spans="2:8" x14ac:dyDescent="0.25">
      <c r="B799" s="1">
        <v>43151</v>
      </c>
      <c r="C799">
        <f>ASURB.MX!H789</f>
        <v>7.4002115502381782E-3</v>
      </c>
      <c r="D799">
        <f>'Ejercicio 2'!D802</f>
        <v>1.8771168594093767E-4</v>
      </c>
      <c r="E799">
        <f>'Ejercicio 2'!G802</f>
        <v>2.050327238951767E-4</v>
      </c>
      <c r="F799">
        <f>'Ejercicio 3'!D801</f>
        <v>2.0418743706084855E-4</v>
      </c>
      <c r="G799">
        <f>'Ejercicio 3'!R801</f>
        <v>1.9974897498834269E-4</v>
      </c>
      <c r="H799">
        <f>'Ejercicio 3'!AF801</f>
        <v>2.0695506454548109E-4</v>
      </c>
    </row>
    <row r="800" spans="2:8" x14ac:dyDescent="0.25">
      <c r="B800" s="1">
        <v>43152</v>
      </c>
      <c r="C800">
        <f>ASURB.MX!H790</f>
        <v>-3.7078488037071869E-3</v>
      </c>
      <c r="D800">
        <f>'Ejercicio 2'!D803</f>
        <v>1.9106788922128285E-4</v>
      </c>
      <c r="E800">
        <f>'Ejercicio 2'!G803</f>
        <v>1.9613159784403244E-4</v>
      </c>
      <c r="F800">
        <f>'Ejercicio 3'!D802</f>
        <v>1.9143355682604813E-4</v>
      </c>
      <c r="G800">
        <f>'Ejercicio 3'!R802</f>
        <v>2.0327617144512072E-4</v>
      </c>
      <c r="H800">
        <f>'Ejercicio 3'!AF802</f>
        <v>1.9456484178954038E-4</v>
      </c>
    </row>
    <row r="801" spans="2:8" x14ac:dyDescent="0.25">
      <c r="B801" s="1">
        <v>43153</v>
      </c>
      <c r="C801">
        <f>ASURB.MX!H791</f>
        <v>-2.8706496901797405E-3</v>
      </c>
      <c r="D801">
        <f>'Ejercicio 2'!D804</f>
        <v>1.9083667493688156E-4</v>
      </c>
      <c r="E801">
        <f>'Ejercicio 2'!G804</f>
        <v>1.8738838821458925E-4</v>
      </c>
      <c r="F801">
        <f>'Ejercicio 3'!D803</f>
        <v>1.7800833295536159E-4</v>
      </c>
      <c r="G801">
        <f>'Ejercicio 3'!R803</f>
        <v>1.8004881231211445E-4</v>
      </c>
      <c r="H801">
        <f>'Ejercicio 3'!AF803</f>
        <v>1.8131492701624669E-4</v>
      </c>
    </row>
    <row r="802" spans="2:8" x14ac:dyDescent="0.25">
      <c r="B802" s="1">
        <v>43154</v>
      </c>
      <c r="C802">
        <f>ASURB.MX!H792</f>
        <v>5.7621725548203965E-3</v>
      </c>
      <c r="D802">
        <f>'Ejercicio 2'!D805</f>
        <v>1.8706741580289948E-4</v>
      </c>
      <c r="E802">
        <f>'Ejercicio 2'!G805</f>
        <v>1.802135974487067E-4</v>
      </c>
      <c r="F802">
        <f>'Ejercicio 3'!D804</f>
        <v>1.6843886404031391E-4</v>
      </c>
      <c r="G802">
        <f>'Ejercicio 3'!R804</f>
        <v>1.7917147690677944E-4</v>
      </c>
      <c r="H802">
        <f>'Ejercicio 3'!AF804</f>
        <v>1.7110103720233681E-4</v>
      </c>
    </row>
    <row r="803" spans="2:8" x14ac:dyDescent="0.25">
      <c r="B803" s="1">
        <v>43157</v>
      </c>
      <c r="C803">
        <f>ASURB.MX!H793</f>
        <v>6.1351189869682477E-3</v>
      </c>
      <c r="D803">
        <f>'Ejercicio 2'!D806</f>
        <v>1.8905339942653729E-4</v>
      </c>
      <c r="E803">
        <f>'Ejercicio 2'!G806</f>
        <v>1.7357914547740357E-4</v>
      </c>
      <c r="F803">
        <f>'Ejercicio 3'!D805</f>
        <v>1.6511686548422962E-4</v>
      </c>
      <c r="G803">
        <f>'Ejercicio 3'!R805</f>
        <v>1.6996283906764551E-4</v>
      </c>
      <c r="H803">
        <f>'Ejercicio 3'!AF805</f>
        <v>1.6623967983704022E-4</v>
      </c>
    </row>
    <row r="804" spans="2:8" x14ac:dyDescent="0.25">
      <c r="B804" s="1">
        <v>43158</v>
      </c>
      <c r="C804">
        <f>ASURB.MX!H794</f>
        <v>-4.4727190854145386E-2</v>
      </c>
      <c r="D804">
        <f>'Ejercicio 2'!D807</f>
        <v>1.8693155457033054E-4</v>
      </c>
      <c r="E804">
        <f>'Ejercicio 2'!G807</f>
        <v>2.5859302894775174E-4</v>
      </c>
      <c r="F804">
        <f>'Ejercicio 3'!D806</f>
        <v>1.634514739474097E-4</v>
      </c>
      <c r="G804">
        <f>'Ejercicio 3'!R806</f>
        <v>1.6930984862980106E-4</v>
      </c>
      <c r="H804">
        <f>'Ejercicio 3'!AF806</f>
        <v>1.6315821745347054E-4</v>
      </c>
    </row>
    <row r="805" spans="2:8" x14ac:dyDescent="0.25">
      <c r="B805" s="1">
        <v>43159</v>
      </c>
      <c r="C805">
        <f>ASURB.MX!H795</f>
        <v>1.2471581117240399E-2</v>
      </c>
      <c r="D805">
        <f>'Ejercicio 2'!D808</f>
        <v>2.4666075754883931E-4</v>
      </c>
      <c r="E805">
        <f>'Ejercicio 2'!G808</f>
        <v>2.5379763452425209E-4</v>
      </c>
      <c r="F805">
        <f>'Ejercicio 3'!D807</f>
        <v>4.0010589094631547E-4</v>
      </c>
      <c r="G805">
        <f>'Ejercicio 3'!R807</f>
        <v>4.414330356652999E-4</v>
      </c>
      <c r="H805">
        <f>'Ejercicio 3'!AF807</f>
        <v>3.6334651604001092E-4</v>
      </c>
    </row>
    <row r="806" spans="2:8" x14ac:dyDescent="0.25">
      <c r="B806" s="1">
        <v>43160</v>
      </c>
      <c r="C806">
        <f>ASURB.MX!H796</f>
        <v>-1.3481304188192368E-3</v>
      </c>
      <c r="D806">
        <f>'Ejercicio 2'!D809</f>
        <v>2.3722245786290947E-4</v>
      </c>
      <c r="E806">
        <f>'Ejercicio 2'!G809</f>
        <v>2.4207213463634859E-4</v>
      </c>
      <c r="F806">
        <f>'Ejercicio 3'!D808</f>
        <v>3.3355530986092173E-4</v>
      </c>
      <c r="G806">
        <f>'Ejercicio 3'!R808</f>
        <v>2.0421399942331179E-4</v>
      </c>
      <c r="H806">
        <f>'Ejercicio 3'!AF808</f>
        <v>3.1881051597732108E-4</v>
      </c>
    </row>
    <row r="807" spans="2:8" x14ac:dyDescent="0.25">
      <c r="B807" s="1">
        <v>43161</v>
      </c>
      <c r="C807">
        <f>ASURB.MX!H797</f>
        <v>-1.7326541764489226E-2</v>
      </c>
      <c r="D807">
        <f>'Ejercicio 2'!D810</f>
        <v>2.0775208197872948E-4</v>
      </c>
      <c r="E807">
        <f>'Ejercicio 2'!G810</f>
        <v>2.4477744420431651E-4</v>
      </c>
      <c r="F807">
        <f>'Ejercicio 3'!D809</f>
        <v>2.7080511177091137E-4</v>
      </c>
      <c r="G807">
        <f>'Ejercicio 3'!R809</f>
        <v>3.1014778417705601E-4</v>
      </c>
      <c r="H807">
        <f>'Ejercicio 3'!AF809</f>
        <v>2.7053502352559946E-4</v>
      </c>
    </row>
    <row r="808" spans="2:8" x14ac:dyDescent="0.25">
      <c r="B808" s="1">
        <v>43164</v>
      </c>
      <c r="C808">
        <f>ASURB.MX!H798</f>
        <v>2.4078703436876733E-2</v>
      </c>
      <c r="D808">
        <f>'Ejercicio 2'!D811</f>
        <v>2.1214188177259881E-4</v>
      </c>
      <c r="E808">
        <f>'Ejercicio 2'!G811</f>
        <v>2.6036644358997719E-4</v>
      </c>
      <c r="F808">
        <f>'Ejercicio 3'!D810</f>
        <v>2.6533841677908444E-4</v>
      </c>
      <c r="G808">
        <f>'Ejercicio 3'!R810</f>
        <v>2.3223783630621064E-4</v>
      </c>
      <c r="H808">
        <f>'Ejercicio 3'!AF810</f>
        <v>2.66163660708748E-4</v>
      </c>
    </row>
    <row r="809" spans="2:8" x14ac:dyDescent="0.25">
      <c r="B809" s="1">
        <v>43165</v>
      </c>
      <c r="C809">
        <f>ASURB.MX!H799</f>
        <v>-1.1258979194818825E-2</v>
      </c>
      <c r="D809">
        <f>'Ejercicio 2'!D812</f>
        <v>2.3757571051719249E-4</v>
      </c>
      <c r="E809">
        <f>'Ejercicio 2'!G812</f>
        <v>2.5414949326392434E-4</v>
      </c>
      <c r="F809">
        <f>'Ejercicio 3'!D811</f>
        <v>2.9557759088265524E-4</v>
      </c>
      <c r="G809">
        <f>'Ejercicio 3'!R811</f>
        <v>3.2266535374018111E-4</v>
      </c>
      <c r="H809">
        <f>'Ejercicio 3'!AF811</f>
        <v>2.9181382173014555E-4</v>
      </c>
    </row>
    <row r="810" spans="2:8" x14ac:dyDescent="0.25">
      <c r="B810" s="1">
        <v>43166</v>
      </c>
      <c r="C810">
        <f>ASURB.MX!H800</f>
        <v>2.8566493324830781E-3</v>
      </c>
      <c r="D810">
        <f>'Ejercicio 2'!D813</f>
        <v>2.3739208118356153E-4</v>
      </c>
      <c r="E810">
        <f>'Ejercicio 2'!G813</f>
        <v>2.4270278120242772E-4</v>
      </c>
      <c r="F810">
        <f>'Ejercicio 3'!D812</f>
        <v>2.6075634728459237E-4</v>
      </c>
      <c r="G810">
        <f>'Ejercicio 3'!R812</f>
        <v>2.2410469962250829E-4</v>
      </c>
      <c r="H810">
        <f>'Ejercicio 3'!AF812</f>
        <v>2.6376727885543493E-4</v>
      </c>
    </row>
    <row r="811" spans="2:8" x14ac:dyDescent="0.25">
      <c r="B811" s="1">
        <v>43167</v>
      </c>
      <c r="C811">
        <f>ASURB.MX!H801</f>
        <v>6.0174074168935238E-3</v>
      </c>
      <c r="D811">
        <f>'Ejercicio 2'!D814</f>
        <v>2.3660706845882786E-4</v>
      </c>
      <c r="E811">
        <f>'Ejercicio 2'!G814</f>
        <v>2.330939279688563E-4</v>
      </c>
      <c r="F811">
        <f>'Ejercicio 3'!D813</f>
        <v>2.2329992884402656E-4</v>
      </c>
      <c r="G811">
        <f>'Ejercicio 3'!R813</f>
        <v>2.4805407172119376E-4</v>
      </c>
      <c r="H811">
        <f>'Ejercicio 3'!AF813</f>
        <v>2.3111785096399499E-4</v>
      </c>
    </row>
    <row r="812" spans="2:8" x14ac:dyDescent="0.25">
      <c r="B812" s="1">
        <v>43168</v>
      </c>
      <c r="C812">
        <f>ASURB.MX!H802</f>
        <v>1.1071459311444711E-2</v>
      </c>
      <c r="D812">
        <f>'Ejercicio 2'!D815</f>
        <v>2.388951871635288E-4</v>
      </c>
      <c r="E812">
        <f>'Ejercicio 2'!G815</f>
        <v>2.2795120700264761E-4</v>
      </c>
      <c r="F812">
        <f>'Ejercicio 3'!D814</f>
        <v>2.0185979148241103E-4</v>
      </c>
      <c r="G812">
        <f>'Ejercicio 3'!R814</f>
        <v>2.0039042813018638E-4</v>
      </c>
      <c r="H812">
        <f>'Ejercicio 3'!AF814</f>
        <v>2.1024181940183518E-4</v>
      </c>
    </row>
    <row r="813" spans="2:8" x14ac:dyDescent="0.25">
      <c r="B813" s="1">
        <v>43171</v>
      </c>
      <c r="C813">
        <f>ASURB.MX!H803</f>
        <v>-3.2522844070567896E-3</v>
      </c>
      <c r="D813">
        <f>'Ejercicio 2'!D816</f>
        <v>2.4378107616401774E-4</v>
      </c>
      <c r="E813">
        <f>'Ejercicio 2'!G816</f>
        <v>2.1783605785975996E-4</v>
      </c>
      <c r="F813">
        <f>'Ejercicio 3'!D815</f>
        <v>1.9810422110951595E-4</v>
      </c>
      <c r="G813">
        <f>'Ejercicio 3'!R815</f>
        <v>2.2148963829767733E-4</v>
      </c>
      <c r="H813">
        <f>'Ejercicio 3'!AF815</f>
        <v>2.0395124186865977E-4</v>
      </c>
    </row>
    <row r="814" spans="2:8" x14ac:dyDescent="0.25">
      <c r="B814" s="1">
        <v>43172</v>
      </c>
      <c r="C814">
        <f>ASURB.MX!H804</f>
        <v>-4.3926725782483618E-3</v>
      </c>
      <c r="D814">
        <f>'Ejercicio 2'!D817</f>
        <v>2.3953940367953561E-4</v>
      </c>
      <c r="E814">
        <f>'Ejercicio 2'!G817</f>
        <v>2.0859728975339164E-4</v>
      </c>
      <c r="F814">
        <f>'Ejercicio 3'!D816</f>
        <v>1.8204762695220436E-4</v>
      </c>
      <c r="G814">
        <f>'Ejercicio 3'!R816</f>
        <v>1.8153584455066481E-4</v>
      </c>
      <c r="H814">
        <f>'Ejercicio 3'!AF816</f>
        <v>1.8782119742698699E-4</v>
      </c>
    </row>
    <row r="815" spans="2:8" x14ac:dyDescent="0.25">
      <c r="B815" s="1">
        <v>43173</v>
      </c>
      <c r="C815">
        <f>ASURB.MX!H805</f>
        <v>-1.8756785744200608E-3</v>
      </c>
      <c r="D815">
        <f>'Ejercicio 2'!D818</f>
        <v>2.3778017530619945E-4</v>
      </c>
      <c r="E815">
        <f>'Ejercicio 2'!G818</f>
        <v>1.9905425662732542E-4</v>
      </c>
      <c r="F815">
        <f>'Ejercicio 3'!D817</f>
        <v>1.7245640394750869E-4</v>
      </c>
      <c r="G815">
        <f>'Ejercicio 3'!R817</f>
        <v>1.9078724625863345E-4</v>
      </c>
      <c r="H815">
        <f>'Ejercicio 3'!AF817</f>
        <v>1.7697767788374581E-4</v>
      </c>
    </row>
    <row r="816" spans="2:8" x14ac:dyDescent="0.25">
      <c r="B816" s="1">
        <v>43174</v>
      </c>
      <c r="C816">
        <f>ASURB.MX!H806</f>
        <v>-1.0816374692088756E-2</v>
      </c>
      <c r="D816">
        <f>'Ejercicio 2'!D819</f>
        <v>2.3708289153540315E-4</v>
      </c>
      <c r="E816">
        <f>'Ejercicio 2'!G819</f>
        <v>1.9523571032037808E-4</v>
      </c>
      <c r="F816">
        <f>'Ejercicio 3'!D818</f>
        <v>1.6418532257413788E-4</v>
      </c>
      <c r="G816">
        <f>'Ejercicio 3'!R818</f>
        <v>1.6759214776288327E-4</v>
      </c>
      <c r="H816">
        <f>'Ejercicio 3'!AF818</f>
        <v>1.6745650563386577E-4</v>
      </c>
    </row>
    <row r="817" spans="2:8" x14ac:dyDescent="0.25">
      <c r="B817" s="1">
        <v>43175</v>
      </c>
      <c r="C817">
        <f>ASURB.MX!H807</f>
        <v>-5.2857973854645449E-3</v>
      </c>
      <c r="D817">
        <f>'Ejercicio 2'!D820</f>
        <v>2.3919884346337701E-4</v>
      </c>
      <c r="E817">
        <f>'Ejercicio 2'!G820</f>
        <v>1.8745085240731832E-4</v>
      </c>
      <c r="F817">
        <f>'Ejercicio 3'!D819</f>
        <v>1.7244573727450281E-4</v>
      </c>
      <c r="G817">
        <f>'Ejercicio 3'!R819</f>
        <v>1.8663976148708964E-4</v>
      </c>
      <c r="H817">
        <f>'Ejercicio 3'!AF819</f>
        <v>1.7222785291035609E-4</v>
      </c>
    </row>
    <row r="818" spans="2:8" x14ac:dyDescent="0.25">
      <c r="B818" s="1">
        <v>43179</v>
      </c>
      <c r="C818">
        <f>ASURB.MX!H808</f>
        <v>-3.1471413108265123E-2</v>
      </c>
      <c r="D818">
        <f>'Ejercicio 2'!D821</f>
        <v>2.345104122355026E-4</v>
      </c>
      <c r="E818">
        <f>'Ejercicio 2'!G821</f>
        <v>2.2481714294540447E-4</v>
      </c>
      <c r="F818">
        <f>'Ejercicio 3'!D820</f>
        <v>1.6713635986033052E-4</v>
      </c>
      <c r="G818">
        <f>'Ejercicio 3'!R820</f>
        <v>1.6308154728509989E-4</v>
      </c>
      <c r="H818">
        <f>'Ejercicio 3'!AF820</f>
        <v>1.6651722869493447E-4</v>
      </c>
    </row>
    <row r="819" spans="2:8" x14ac:dyDescent="0.25">
      <c r="B819" s="1">
        <v>43180</v>
      </c>
      <c r="C819">
        <f>ASURB.MX!H809</f>
        <v>8.7747883375513189E-3</v>
      </c>
      <c r="D819">
        <f>'Ejercicio 2'!D822</f>
        <v>2.6031591625208674E-4</v>
      </c>
      <c r="E819">
        <f>'Ejercicio 2'!G822</f>
        <v>2.179385617487167E-4</v>
      </c>
      <c r="F819">
        <f>'Ejercicio 3'!D821</f>
        <v>2.8020201543134301E-4</v>
      </c>
      <c r="G819">
        <f>'Ejercicio 3'!R821</f>
        <v>3.0733647488807517E-4</v>
      </c>
      <c r="H819">
        <f>'Ejercicio 3'!AF821</f>
        <v>2.6162338122443087E-4</v>
      </c>
    </row>
    <row r="820" spans="2:8" x14ac:dyDescent="0.25">
      <c r="B820" s="1">
        <v>43181</v>
      </c>
      <c r="C820">
        <f>ASURB.MX!H810</f>
        <v>1.1611692927435843E-2</v>
      </c>
      <c r="D820">
        <f>'Ejercicio 2'!D823</f>
        <v>2.3925398848164889E-4</v>
      </c>
      <c r="E820">
        <f>'Ejercicio 2'!G823</f>
        <v>2.1407130174514388E-4</v>
      </c>
      <c r="F820">
        <f>'Ejercicio 3'!D822</f>
        <v>2.4453246595932678E-4</v>
      </c>
      <c r="G820">
        <f>'Ejercicio 3'!R822</f>
        <v>1.780566047946092E-4</v>
      </c>
      <c r="H820">
        <f>'Ejercicio 3'!AF822</f>
        <v>2.3665618952201277E-4</v>
      </c>
    </row>
    <row r="821" spans="2:8" x14ac:dyDescent="0.25">
      <c r="B821" s="1">
        <v>43182</v>
      </c>
      <c r="C821">
        <f>ASURB.MX!H811</f>
        <v>-4.5738723992853267E-2</v>
      </c>
      <c r="D821">
        <f>'Ejercicio 2'!D824</f>
        <v>2.3194708006122998E-4</v>
      </c>
      <c r="E821">
        <f>'Ejercicio 2'!G824</f>
        <v>3.01459186112081E-4</v>
      </c>
      <c r="F821">
        <f>'Ejercicio 3'!D823</f>
        <v>2.2788508432978026E-4</v>
      </c>
      <c r="G821">
        <f>'Ejercicio 3'!R823</f>
        <v>2.5358136821045606E-4</v>
      </c>
      <c r="H821">
        <f>'Ejercicio 3'!AF823</f>
        <v>2.2444460313607832E-4</v>
      </c>
    </row>
    <row r="822" spans="2:8" x14ac:dyDescent="0.25">
      <c r="B822" s="1">
        <v>43185</v>
      </c>
      <c r="C822">
        <f>ASURB.MX!H812</f>
        <v>6.2313913704222608E-3</v>
      </c>
      <c r="D822">
        <f>'Ejercicio 2'!D825</f>
        <v>2.5707012052418696E-4</v>
      </c>
      <c r="E822">
        <f>'Ejercicio 2'!G825</f>
        <v>2.8923816257645554E-4</v>
      </c>
      <c r="F822">
        <f>'Ejercicio 3'!D824</f>
        <v>4.5391653954727357E-4</v>
      </c>
      <c r="G822">
        <f>'Ejercicio 3'!R824</f>
        <v>4.6610136126394456E-4</v>
      </c>
      <c r="H822">
        <f>'Ejercicio 3'!AF824</f>
        <v>4.1740016624439299E-4</v>
      </c>
    </row>
    <row r="823" spans="2:8" x14ac:dyDescent="0.25">
      <c r="B823" s="1">
        <v>43186</v>
      </c>
      <c r="C823">
        <f>ASURB.MX!H813</f>
        <v>-1.2372763499834684E-2</v>
      </c>
      <c r="D823">
        <f>'Ejercicio 2'!D826</f>
        <v>2.5890646692889468E-4</v>
      </c>
      <c r="E823">
        <f>'Ejercicio 2'!G826</f>
        <v>2.8290250293859016E-4</v>
      </c>
      <c r="F823">
        <f>'Ejercicio 3'!D825</f>
        <v>3.5510073234186262E-4</v>
      </c>
      <c r="G823">
        <f>'Ejercicio 3'!R825</f>
        <v>2.3580181272826929E-4</v>
      </c>
      <c r="H823">
        <f>'Ejercicio 3'!AF825</f>
        <v>3.4612513570548312E-4</v>
      </c>
    </row>
    <row r="824" spans="2:8" x14ac:dyDescent="0.25">
      <c r="B824" s="1">
        <v>43187</v>
      </c>
      <c r="C824">
        <f>ASURB.MX!H814</f>
        <v>-1.1776849829994019E-2</v>
      </c>
      <c r="D824">
        <f>'Ejercicio 2'!D827</f>
        <v>2.588035080934511E-4</v>
      </c>
      <c r="E824">
        <f>'Ejercicio 2'!G827</f>
        <v>2.7619199681029762E-4</v>
      </c>
      <c r="F824">
        <f>'Ejercicio 3'!D826</f>
        <v>3.0341470485231167E-4</v>
      </c>
      <c r="G824">
        <f>'Ejercicio 3'!R826</f>
        <v>3.4770179994350798E-4</v>
      </c>
      <c r="H824">
        <f>'Ejercicio 3'!AF826</f>
        <v>3.0602020902226342E-4</v>
      </c>
    </row>
    <row r="825" spans="2:8" x14ac:dyDescent="0.25">
      <c r="B825" s="1">
        <v>43192</v>
      </c>
      <c r="C825">
        <f>ASURB.MX!H815</f>
        <v>-3.2654022553736449E-5</v>
      </c>
      <c r="D825">
        <f>'Ejercicio 2'!D828</f>
        <v>2.596740816197402E-4</v>
      </c>
      <c r="E825">
        <f>'Ejercicio 2'!G828</f>
        <v>2.6333988781079696E-4</v>
      </c>
      <c r="F825">
        <f>'Ejercicio 3'!D827</f>
        <v>2.6739819018229891E-4</v>
      </c>
      <c r="G825">
        <f>'Ejercicio 3'!R827</f>
        <v>2.2991064908698165E-4</v>
      </c>
      <c r="H825">
        <f>'Ejercicio 3'!AF827</f>
        <v>2.7533978429168871E-4</v>
      </c>
    </row>
    <row r="826" spans="2:8" x14ac:dyDescent="0.25">
      <c r="B826" s="1">
        <v>43193</v>
      </c>
      <c r="C826">
        <f>ASURB.MX!H816</f>
        <v>1.4023687532833502E-3</v>
      </c>
      <c r="D826">
        <f>'Ejercicio 2'!D829</f>
        <v>2.5793478899647148E-4</v>
      </c>
      <c r="E826">
        <f>'Ejercicio 2'!G829</f>
        <v>2.5117729620001975E-4</v>
      </c>
      <c r="F826">
        <f>'Ejercicio 3'!D828</f>
        <v>2.267158563018721E-4</v>
      </c>
      <c r="G826">
        <f>'Ejercicio 3'!R828</f>
        <v>2.6105038704797698E-4</v>
      </c>
      <c r="H826">
        <f>'Ejercicio 3'!AF828</f>
        <v>2.3870112774714581E-4</v>
      </c>
    </row>
    <row r="827" spans="2:8" x14ac:dyDescent="0.25">
      <c r="B827" s="1">
        <v>43194</v>
      </c>
      <c r="C827">
        <f>ASURB.MX!H817</f>
        <v>8.1791188949692107E-3</v>
      </c>
      <c r="D827">
        <f>'Ejercicio 2'!D830</f>
        <v>2.4898520365453601E-4</v>
      </c>
      <c r="E827">
        <f>'Ejercicio 2'!G830</f>
        <v>2.4260214937006798E-4</v>
      </c>
      <c r="F827">
        <f>'Ejercicio 3'!D829</f>
        <v>1.9997720553005809E-4</v>
      </c>
      <c r="G827">
        <f>'Ejercicio 3'!R829</f>
        <v>1.9984973379863133E-4</v>
      </c>
      <c r="H827">
        <f>'Ejercicio 3'!AF829</f>
        <v>2.1223099653542397E-4</v>
      </c>
    </row>
    <row r="828" spans="2:8" x14ac:dyDescent="0.25">
      <c r="B828" s="1">
        <v>43195</v>
      </c>
      <c r="C828">
        <f>ASURB.MX!H818</f>
        <v>7.5035140140763453E-3</v>
      </c>
      <c r="D828">
        <f>'Ejercicio 2'!D831</f>
        <v>2.4873734142220763E-4</v>
      </c>
      <c r="E828">
        <f>'Ejercicio 2'!G831</f>
        <v>2.3393299960703111E-4</v>
      </c>
      <c r="F828">
        <f>'Ejercicio 3'!D830</f>
        <v>1.9011158656423308E-4</v>
      </c>
      <c r="G828">
        <f>'Ejercicio 3'!R830</f>
        <v>2.2066171074288732E-4</v>
      </c>
      <c r="H828">
        <f>'Ejercicio 3'!AF830</f>
        <v>1.996571706203369E-4</v>
      </c>
    </row>
    <row r="829" spans="2:8" x14ac:dyDescent="0.25">
      <c r="B829" s="1">
        <v>43196</v>
      </c>
      <c r="C829">
        <f>ASURB.MX!H819</f>
        <v>-4.8240962452391458E-3</v>
      </c>
      <c r="D829">
        <f>'Ejercicio 2'!D832</f>
        <v>2.4637890749307917E-4</v>
      </c>
      <c r="E829">
        <f>'Ejercicio 2'!G832</f>
        <v>2.2413021806727803E-4</v>
      </c>
      <c r="F829">
        <f>'Ejercicio 3'!D831</f>
        <v>1.8228625026835003E-4</v>
      </c>
      <c r="G829">
        <f>'Ejercicio 3'!R831</f>
        <v>1.8762647547502235E-4</v>
      </c>
      <c r="H829">
        <f>'Ejercicio 3'!AF831</f>
        <v>1.8941077302863252E-4</v>
      </c>
    </row>
    <row r="830" spans="2:8" x14ac:dyDescent="0.25">
      <c r="B830" s="1">
        <v>43199</v>
      </c>
      <c r="C830">
        <f>ASURB.MX!H820</f>
        <v>2.1897769114519786E-3</v>
      </c>
      <c r="D830">
        <f>'Ejercicio 2'!D833</f>
        <v>2.4262696510286166E-4</v>
      </c>
      <c r="E830">
        <f>'Ejercicio 2'!G833</f>
        <v>2.1392380562330529E-4</v>
      </c>
      <c r="F830">
        <f>'Ejercicio 3'!D832</f>
        <v>1.7309627942281347E-4</v>
      </c>
      <c r="G830">
        <f>'Ejercicio 3'!R832</f>
        <v>1.9142773200883065E-4</v>
      </c>
      <c r="H830">
        <f>'Ejercicio 3'!AF832</f>
        <v>1.7854496280593463E-4</v>
      </c>
    </row>
    <row r="831" spans="2:8" x14ac:dyDescent="0.25">
      <c r="B831" s="1">
        <v>43200</v>
      </c>
      <c r="C831">
        <f>ASURB.MX!H821</f>
        <v>6.4322203145510863E-4</v>
      </c>
      <c r="D831">
        <f>'Ejercicio 2'!D834</f>
        <v>2.4364735998506072E-4</v>
      </c>
      <c r="E831">
        <f>'Ejercicio 2'!G834</f>
        <v>2.0398845148151629E-4</v>
      </c>
      <c r="F831">
        <f>'Ejercicio 3'!D833</f>
        <v>1.6476430235354105E-4</v>
      </c>
      <c r="G831">
        <f>'Ejercicio 3'!R833</f>
        <v>1.7114722579813195E-4</v>
      </c>
      <c r="H831">
        <f>'Ejercicio 3'!AF833</f>
        <v>1.6872917657606383E-4</v>
      </c>
    </row>
    <row r="832" spans="2:8" x14ac:dyDescent="0.25">
      <c r="B832" s="1">
        <v>43201</v>
      </c>
      <c r="C832">
        <f>ASURB.MX!H822</f>
        <v>4.2664373479372533E-3</v>
      </c>
      <c r="D832">
        <f>'Ejercicio 2'!D835</f>
        <v>2.4413135911011136E-4</v>
      </c>
      <c r="E832">
        <f>'Ejercicio 2'!G835</f>
        <v>1.9534319490745371E-4</v>
      </c>
      <c r="F832">
        <f>'Ejercicio 3'!D834</f>
        <v>1.5870860496163122E-4</v>
      </c>
      <c r="G832">
        <f>'Ejercicio 3'!R834</f>
        <v>1.7083475439178176E-4</v>
      </c>
      <c r="H832">
        <f>'Ejercicio 3'!AF834</f>
        <v>1.6113145981373788E-4</v>
      </c>
    </row>
    <row r="833" spans="2:8" x14ac:dyDescent="0.25">
      <c r="B833" s="1">
        <v>43202</v>
      </c>
      <c r="C833">
        <f>ASURB.MX!H823</f>
        <v>9.3036381451034687E-3</v>
      </c>
      <c r="D833">
        <f>'Ejercicio 2'!D836</f>
        <v>2.4329667627996085E-4</v>
      </c>
      <c r="E833">
        <f>'Ejercicio 2'!G836</f>
        <v>1.9028103281057247E-4</v>
      </c>
      <c r="F833">
        <f>'Ejercicio 3'!D835</f>
        <v>1.5684773548371034E-4</v>
      </c>
      <c r="G833">
        <f>'Ejercicio 3'!R835</f>
        <v>1.6226811935467707E-4</v>
      </c>
      <c r="H833">
        <f>'Ejercicio 3'!AF835</f>
        <v>1.5743489343276096E-4</v>
      </c>
    </row>
    <row r="834" spans="2:8" x14ac:dyDescent="0.25">
      <c r="B834" s="1">
        <v>43203</v>
      </c>
      <c r="C834">
        <f>ASURB.MX!H824</f>
        <v>1.7105152357076749E-2</v>
      </c>
      <c r="D834">
        <f>'Ejercicio 2'!D837</f>
        <v>2.4564985910671818E-4</v>
      </c>
      <c r="E834">
        <f>'Ejercicio 2'!G837</f>
        <v>1.9504164401167119E-4</v>
      </c>
      <c r="F834">
        <f>'Ejercicio 3'!D836</f>
        <v>1.6389346602808887E-4</v>
      </c>
      <c r="G834">
        <f>'Ejercicio 3'!R836</f>
        <v>1.7100534030751479E-4</v>
      </c>
      <c r="H834">
        <f>'Ejercicio 3'!AF836</f>
        <v>1.617932601094022E-4</v>
      </c>
    </row>
    <row r="835" spans="2:8" x14ac:dyDescent="0.25">
      <c r="B835" s="1">
        <v>43206</v>
      </c>
      <c r="C835">
        <f>ASURB.MX!H825</f>
        <v>3.9204340745870635E-3</v>
      </c>
      <c r="D835">
        <f>'Ejercicio 2'!D838</f>
        <v>1.9513946599567067E-4</v>
      </c>
      <c r="E835">
        <f>'Ejercicio 2'!G838</f>
        <v>1.8668089850800627E-4</v>
      </c>
      <c r="F835">
        <f>'Ejercicio 3'!D837</f>
        <v>1.935212380081784E-4</v>
      </c>
      <c r="G835">
        <f>'Ejercicio 3'!R837</f>
        <v>1.961928936402678E-4</v>
      </c>
      <c r="H835">
        <f>'Ejercicio 3'!AF837</f>
        <v>1.8621381995526998E-4</v>
      </c>
    </row>
    <row r="836" spans="2:8" x14ac:dyDescent="0.25">
      <c r="B836" s="1">
        <v>43207</v>
      </c>
      <c r="C836">
        <f>ASURB.MX!H826</f>
        <v>1.6782783343669783E-2</v>
      </c>
      <c r="D836">
        <f>'Ejercicio 2'!D839</f>
        <v>1.8967023374217356E-4</v>
      </c>
      <c r="E836">
        <f>'Ejercicio 2'!G839</f>
        <v>1.9110068561663295E-4</v>
      </c>
      <c r="F836">
        <f>'Ejercicio 3'!D838</f>
        <v>1.7958911620527237E-4</v>
      </c>
      <c r="G836">
        <f>'Ejercicio 3'!R838</f>
        <v>1.6399788648357135E-4</v>
      </c>
      <c r="H836">
        <f>'Ejercicio 3'!AF838</f>
        <v>1.754026478500032E-4</v>
      </c>
    </row>
    <row r="837" spans="2:8" x14ac:dyDescent="0.25">
      <c r="B837" s="1">
        <v>43208</v>
      </c>
      <c r="C837">
        <f>ASURB.MX!H827</f>
        <v>-2.5683889445499877E-3</v>
      </c>
      <c r="D837">
        <f>'Ejercicio 2'!D840</f>
        <v>2.0046840336766696E-4</v>
      </c>
      <c r="E837">
        <f>'Ejercicio 2'!G840</f>
        <v>1.8251508023526465E-4</v>
      </c>
      <c r="F837">
        <f>'Ejercicio 3'!D839</f>
        <v>2.0260588511735321E-4</v>
      </c>
      <c r="G837">
        <f>'Ejercicio 3'!R839</f>
        <v>2.1252704370618064E-4</v>
      </c>
      <c r="H837">
        <f>'Ejercicio 3'!AF839</f>
        <v>1.9499478327174042E-4</v>
      </c>
    </row>
    <row r="838" spans="2:8" x14ac:dyDescent="0.25">
      <c r="B838" s="1">
        <v>43209</v>
      </c>
      <c r="C838">
        <f>ASURB.MX!H828</f>
        <v>1.4990617482906273E-3</v>
      </c>
      <c r="D838">
        <f>'Ejercicio 2'!D841</f>
        <v>1.9072066901914124E-4</v>
      </c>
      <c r="E838">
        <f>'Ejercicio 2'!G841</f>
        <v>1.7412659832599894E-4</v>
      </c>
      <c r="F838">
        <f>'Ejercicio 3'!D840</f>
        <v>1.8455053565035663E-4</v>
      </c>
      <c r="G838">
        <f>'Ejercicio 3'!R840</f>
        <v>1.6036201727068829E-4</v>
      </c>
      <c r="H838">
        <f>'Ejercicio 3'!AF840</f>
        <v>1.8089038840596013E-4</v>
      </c>
    </row>
    <row r="839" spans="2:8" x14ac:dyDescent="0.25">
      <c r="B839" s="1">
        <v>43210</v>
      </c>
      <c r="C839">
        <f>ASURB.MX!H829</f>
        <v>-2.050233773811307E-3</v>
      </c>
      <c r="D839">
        <f>'Ejercicio 2'!D842</f>
        <v>1.70026067326455E-4</v>
      </c>
      <c r="E839">
        <f>'Ejercicio 2'!G842</f>
        <v>1.6621949322997545E-4</v>
      </c>
      <c r="F839">
        <f>'Ejercicio 3'!D841</f>
        <v>1.7205107350601632E-4</v>
      </c>
      <c r="G839">
        <f>'Ejercicio 3'!R841</f>
        <v>1.8165271488029149E-4</v>
      </c>
      <c r="H839">
        <f>'Ejercicio 3'!AF841</f>
        <v>1.7017387171696302E-4</v>
      </c>
    </row>
    <row r="840" spans="2:8" x14ac:dyDescent="0.25">
      <c r="B840" s="1">
        <v>43213</v>
      </c>
      <c r="C840">
        <f>ASURB.MX!H830</f>
        <v>2.127603516801652E-2</v>
      </c>
      <c r="D840">
        <f>'Ejercicio 2'!D843</f>
        <v>1.6625927156602795E-4</v>
      </c>
      <c r="E840">
        <f>'Ejercicio 2'!G843</f>
        <v>1.7954900017478544E-4</v>
      </c>
      <c r="F840">
        <f>'Ejercicio 3'!D842</f>
        <v>1.6399955236315897E-4</v>
      </c>
      <c r="G840">
        <f>'Ejercicio 3'!R842</f>
        <v>1.553555067526717E-4</v>
      </c>
      <c r="H840">
        <f>'Ejercicio 3'!AF842</f>
        <v>1.6257402728809666E-4</v>
      </c>
    </row>
    <row r="841" spans="2:8" x14ac:dyDescent="0.25">
      <c r="B841" s="1">
        <v>43214</v>
      </c>
      <c r="C841">
        <f>ASURB.MX!H831</f>
        <v>-1.0672412401764073E-2</v>
      </c>
      <c r="D841">
        <f>'Ejercicio 2'!D844</f>
        <v>1.8192123762780153E-4</v>
      </c>
      <c r="E841">
        <f>'Ejercicio 2'!G844</f>
        <v>1.7649414555898356E-4</v>
      </c>
      <c r="F841">
        <f>'Ejercicio 3'!D843</f>
        <v>2.1298207215672267E-4</v>
      </c>
      <c r="G841">
        <f>'Ejercicio 3'!R843</f>
        <v>2.2800109694881199E-4</v>
      </c>
      <c r="H841">
        <f>'Ejercicio 3'!AF843</f>
        <v>2.0329158692480956E-4</v>
      </c>
    </row>
    <row r="842" spans="2:8" x14ac:dyDescent="0.25">
      <c r="B842" s="1">
        <v>43215</v>
      </c>
      <c r="C842">
        <f>ASURB.MX!H832</f>
        <v>6.6760853990915177E-3</v>
      </c>
      <c r="D842">
        <f>'Ejercicio 2'!D845</f>
        <v>1.8433073026214968E-4</v>
      </c>
      <c r="E842">
        <f>'Ejercicio 2'!G845</f>
        <v>1.7035526909033139E-4</v>
      </c>
      <c r="F842">
        <f>'Ejercicio 3'!D844</f>
        <v>2.0442848082431048E-4</v>
      </c>
      <c r="G842">
        <f>'Ejercicio 3'!R844</f>
        <v>1.7215274153479425E-4</v>
      </c>
      <c r="H842">
        <f>'Ejercicio 3'!AF844</f>
        <v>1.9799665287319865E-4</v>
      </c>
    </row>
    <row r="843" spans="2:8" x14ac:dyDescent="0.25">
      <c r="B843" s="1">
        <v>43216</v>
      </c>
      <c r="C843">
        <f>ASURB.MX!H833</f>
        <v>-2.3813251240885351E-3</v>
      </c>
      <c r="D843">
        <f>'Ejercicio 2'!D846</f>
        <v>1.8146332648466521E-4</v>
      </c>
      <c r="E843">
        <f>'Ejercicio 2'!G846</f>
        <v>1.6269193304835157E-4</v>
      </c>
      <c r="F843">
        <f>'Ejercicio 3'!D845</f>
        <v>1.9035874140438936E-4</v>
      </c>
      <c r="G843">
        <f>'Ejercicio 3'!R845</f>
        <v>1.9708815610056438E-4</v>
      </c>
      <c r="H843">
        <f>'Ejercicio 3'!AF845</f>
        <v>1.8699193953237482E-4</v>
      </c>
    </row>
    <row r="844" spans="2:8" x14ac:dyDescent="0.25">
      <c r="B844" s="1">
        <v>43217</v>
      </c>
      <c r="C844">
        <f>ASURB.MX!H834</f>
        <v>6.557575586960733E-3</v>
      </c>
      <c r="D844">
        <f>'Ejercicio 2'!D847</f>
        <v>1.8133283319814492E-4</v>
      </c>
      <c r="E844">
        <f>'Ejercicio 2'!G847</f>
        <v>1.571223415186939E-4</v>
      </c>
      <c r="F844">
        <f>'Ejercicio 3'!D846</f>
        <v>1.7631721708928971E-4</v>
      </c>
      <c r="G844">
        <f>'Ejercicio 3'!R846</f>
        <v>1.6333136189934698E-4</v>
      </c>
      <c r="H844">
        <f>'Ejercicio 3'!AF846</f>
        <v>1.7496885121594699E-4</v>
      </c>
    </row>
    <row r="845" spans="2:8" x14ac:dyDescent="0.25">
      <c r="B845" s="1">
        <v>43220</v>
      </c>
      <c r="C845">
        <f>ASURB.MX!H835</f>
        <v>8.3599429057172967E-3</v>
      </c>
      <c r="D845">
        <f>'Ejercicio 2'!D848</f>
        <v>1.8248807945565917E-4</v>
      </c>
      <c r="E845">
        <f>'Ejercicio 2'!G848</f>
        <v>1.5306305916288241E-4</v>
      </c>
      <c r="F845">
        <f>'Ejercicio 3'!D847</f>
        <v>1.7152800278039226E-4</v>
      </c>
      <c r="G845">
        <f>'Ejercicio 3'!R847</f>
        <v>1.7925332919570275E-4</v>
      </c>
      <c r="H845">
        <f>'Ejercicio 3'!AF847</f>
        <v>1.7006602350146905E-4</v>
      </c>
    </row>
    <row r="846" spans="2:8" x14ac:dyDescent="0.25">
      <c r="B846" s="1">
        <v>43222</v>
      </c>
      <c r="C846">
        <f>ASURB.MX!H836</f>
        <v>-8.7498297366544828E-3</v>
      </c>
      <c r="D846">
        <f>'Ejercicio 2'!D849</f>
        <v>1.8484320864751549E-4</v>
      </c>
      <c r="E846">
        <f>'Ejercicio 2'!G849</f>
        <v>1.4950308774421209E-4</v>
      </c>
      <c r="F846">
        <f>'Ejercicio 3'!D848</f>
        <v>1.7160897534992589E-4</v>
      </c>
      <c r="G846">
        <f>'Ejercicio 3'!R848</f>
        <v>1.660408308350074E-4</v>
      </c>
      <c r="H846">
        <f>'Ejercicio 3'!AF848</f>
        <v>1.6926961344298399E-4</v>
      </c>
    </row>
    <row r="847" spans="2:8" x14ac:dyDescent="0.25">
      <c r="B847" s="1">
        <v>43223</v>
      </c>
      <c r="C847">
        <f>ASURB.MX!H837</f>
        <v>-1.7946510827208353E-2</v>
      </c>
      <c r="D847">
        <f>'Ejercicio 2'!D850</f>
        <v>1.8343312034261024E-4</v>
      </c>
      <c r="E847">
        <f>'Ejercicio 2'!G850</f>
        <v>1.5753355402631477E-4</v>
      </c>
      <c r="F847">
        <f>'Ejercicio 3'!D849</f>
        <v>1.7247069445227602E-4</v>
      </c>
      <c r="G847">
        <f>'Ejercicio 3'!R849</f>
        <v>1.7450934796516362E-4</v>
      </c>
      <c r="H847">
        <f>'Ejercicio 3'!AF849</f>
        <v>1.693777950586464E-4</v>
      </c>
    </row>
    <row r="848" spans="2:8" x14ac:dyDescent="0.25">
      <c r="B848" s="1">
        <v>43224</v>
      </c>
      <c r="C848">
        <f>ASURB.MX!H838</f>
        <v>-1.0498618976310449E-2</v>
      </c>
      <c r="D848">
        <f>'Ejercicio 2'!D851</f>
        <v>1.9351840594225534E-4</v>
      </c>
      <c r="E848">
        <f>'Ejercicio 2'!G851</f>
        <v>1.5533193902408145E-4</v>
      </c>
      <c r="F848">
        <f>'Ejercicio 3'!D850</f>
        <v>2.0278102646773433E-4</v>
      </c>
      <c r="G848">
        <f>'Ejercicio 3'!R850</f>
        <v>2.0271847902046691E-4</v>
      </c>
      <c r="H848">
        <f>'Ejercicio 3'!AF850</f>
        <v>1.9477674230438091E-4</v>
      </c>
    </row>
    <row r="849" spans="2:8" x14ac:dyDescent="0.25">
      <c r="B849" s="1">
        <v>43227</v>
      </c>
      <c r="C849">
        <f>ASURB.MX!H839</f>
        <v>-5.6011994882660503E-3</v>
      </c>
      <c r="D849">
        <f>'Ejercicio 2'!D852</f>
        <v>1.6306037898073869E-4</v>
      </c>
      <c r="E849">
        <f>'Ejercicio 2'!G852</f>
        <v>1.4956372573404826E-4</v>
      </c>
      <c r="F849">
        <f>'Ejercicio 3'!D851</f>
        <v>1.9721842287677888E-4</v>
      </c>
      <c r="G849">
        <f>'Ejercicio 3'!R851</f>
        <v>1.7987020061805071E-4</v>
      </c>
      <c r="H849">
        <f>'Ejercicio 3'!AF851</f>
        <v>1.9141841532356027E-4</v>
      </c>
    </row>
    <row r="850" spans="2:8" x14ac:dyDescent="0.25">
      <c r="B850" s="1">
        <v>43228</v>
      </c>
      <c r="C850">
        <f>ASURB.MX!H840</f>
        <v>3.5365216068931435E-2</v>
      </c>
      <c r="D850">
        <f>'Ejercicio 2'!D853</f>
        <v>1.6166834663618938E-4</v>
      </c>
      <c r="E850">
        <f>'Ejercicio 2'!G853</f>
        <v>2.008032947264281E-4</v>
      </c>
      <c r="F850">
        <f>'Ejercicio 3'!D852</f>
        <v>1.8397922302187372E-4</v>
      </c>
      <c r="G850">
        <f>'Ejercicio 3'!R852</f>
        <v>1.8211883888380199E-4</v>
      </c>
      <c r="H850">
        <f>'Ejercicio 3'!AF852</f>
        <v>1.8084203000789251E-4</v>
      </c>
    </row>
    <row r="851" spans="2:8" x14ac:dyDescent="0.25">
      <c r="B851" s="1">
        <v>43229</v>
      </c>
      <c r="C851">
        <f>ASURB.MX!H841</f>
        <v>-1.8410701658038542E-2</v>
      </c>
      <c r="D851">
        <f>'Ejercicio 2'!D854</f>
        <v>1.9959110566863996E-4</v>
      </c>
      <c r="E851">
        <f>'Ejercicio 2'!G854</f>
        <v>2.0723191673341403E-4</v>
      </c>
      <c r="F851">
        <f>'Ejercicio 3'!D853</f>
        <v>3.228938734633793E-4</v>
      </c>
      <c r="G851">
        <f>'Ejercicio 3'!R853</f>
        <v>3.4205677580002067E-4</v>
      </c>
      <c r="H851">
        <f>'Ejercicio 3'!AF853</f>
        <v>2.988911862269827E-4</v>
      </c>
    </row>
    <row r="852" spans="2:8" x14ac:dyDescent="0.25">
      <c r="B852" s="1">
        <v>43230</v>
      </c>
      <c r="C852">
        <f>ASURB.MX!H842</f>
        <v>1.3756949026944647E-2</v>
      </c>
      <c r="D852">
        <f>'Ejercicio 2'!D855</f>
        <v>1.3689663045629927E-4</v>
      </c>
      <c r="E852">
        <f>'Ejercicio 2'!G855</f>
        <v>2.0639532630722571E-4</v>
      </c>
      <c r="F852">
        <f>'Ejercicio 3'!D854</f>
        <v>3.0457189948679013E-4</v>
      </c>
      <c r="G852">
        <f>'Ejercicio 3'!R854</f>
        <v>2.2844624237894812E-4</v>
      </c>
      <c r="H852">
        <f>'Ejercicio 3'!AF854</f>
        <v>2.9080262037924445E-4</v>
      </c>
    </row>
    <row r="853" spans="2:8" x14ac:dyDescent="0.25">
      <c r="B853" s="1">
        <v>43231</v>
      </c>
      <c r="C853">
        <f>ASURB.MX!H843</f>
        <v>-4.4941059780611217E-3</v>
      </c>
      <c r="D853">
        <f>'Ejercicio 2'!D856</f>
        <v>1.4116433367843625E-4</v>
      </c>
      <c r="E853">
        <f>'Ejercicio 2'!G856</f>
        <v>1.9773088056335511E-4</v>
      </c>
      <c r="F853">
        <f>'Ejercicio 3'!D855</f>
        <v>2.7428966832139897E-4</v>
      </c>
      <c r="G853">
        <f>'Ejercicio 3'!R855</f>
        <v>2.8457299945795029E-4</v>
      </c>
      <c r="H853">
        <f>'Ejercicio 3'!AF855</f>
        <v>2.6947560784599818E-4</v>
      </c>
    </row>
    <row r="854" spans="2:8" x14ac:dyDescent="0.25">
      <c r="B854" s="1">
        <v>43234</v>
      </c>
      <c r="C854">
        <f>ASURB.MX!H844</f>
        <v>4.3136063432951651E-3</v>
      </c>
      <c r="D854">
        <f>'Ejercicio 2'!D857</f>
        <v>1.3548003444905957E-4</v>
      </c>
      <c r="E854">
        <f>'Ejercicio 2'!G857</f>
        <v>1.8939564281074479E-4</v>
      </c>
      <c r="F854">
        <f>'Ejercicio 3'!D856</f>
        <v>2.3373192205337017E-4</v>
      </c>
      <c r="G854">
        <f>'Ejercicio 3'!R856</f>
        <v>2.0367357329475179E-4</v>
      </c>
      <c r="H854">
        <f>'Ejercicio 3'!AF856</f>
        <v>2.3651482475453171E-4</v>
      </c>
    </row>
    <row r="855" spans="2:8" x14ac:dyDescent="0.25">
      <c r="B855" s="1">
        <v>43235</v>
      </c>
      <c r="C855">
        <f>ASURB.MX!H845</f>
        <v>1.5115557042732404E-2</v>
      </c>
      <c r="D855">
        <f>'Ejercicio 2'!D858</f>
        <v>1.2864531671232638E-4</v>
      </c>
      <c r="E855">
        <f>'Ejercicio 2'!G858</f>
        <v>1.9121437469127257E-4</v>
      </c>
      <c r="F855">
        <f>'Ejercicio 3'!D857</f>
        <v>2.0664523464803132E-4</v>
      </c>
      <c r="G855">
        <f>'Ejercicio 3'!R857</f>
        <v>2.2699320964612E-4</v>
      </c>
      <c r="H855">
        <f>'Ejercicio 3'!AF857</f>
        <v>2.1235551160649202E-4</v>
      </c>
    </row>
    <row r="856" spans="2:8" x14ac:dyDescent="0.25">
      <c r="B856" s="1">
        <v>43236</v>
      </c>
      <c r="C856">
        <f>ASURB.MX!H846</f>
        <v>7.1125395406329767E-4</v>
      </c>
      <c r="D856">
        <f>'Ejercicio 2'!D859</f>
        <v>1.3344394259626378E-4</v>
      </c>
      <c r="E856">
        <f>'Ejercicio 2'!G859</f>
        <v>1.8234005601566226E-4</v>
      </c>
      <c r="F856">
        <f>'Ejercicio 3'!D858</f>
        <v>2.1410521686004028E-4</v>
      </c>
      <c r="G856">
        <f>'Ejercicio 3'!R858</f>
        <v>2.1457618067867646E-4</v>
      </c>
      <c r="H856">
        <f>'Ejercicio 3'!AF858</f>
        <v>2.1641174267379449E-4</v>
      </c>
    </row>
    <row r="857" spans="2:8" x14ac:dyDescent="0.25">
      <c r="B857" s="1">
        <v>43237</v>
      </c>
      <c r="C857">
        <f>ASURB.MX!H847</f>
        <v>-1.4954448948198588E-2</v>
      </c>
      <c r="D857">
        <f>'Ejercicio 2'!D860</f>
        <v>1.33545574846891E-4</v>
      </c>
      <c r="E857">
        <f>'Ejercicio 2'!G860</f>
        <v>1.8426167633580023E-4</v>
      </c>
      <c r="F857">
        <f>'Ejercicio 3'!D859</f>
        <v>1.914380662570951E-4</v>
      </c>
      <c r="G857">
        <f>'Ejercicio 3'!R859</f>
        <v>1.9400861628792739E-4</v>
      </c>
      <c r="H857">
        <f>'Ejercicio 3'!AF859</f>
        <v>1.9585373868330916E-4</v>
      </c>
    </row>
    <row r="858" spans="2:8" x14ac:dyDescent="0.25">
      <c r="B858" s="1">
        <v>43238</v>
      </c>
      <c r="C858">
        <f>ASURB.MX!H848</f>
        <v>-1.0095243554254309E-2</v>
      </c>
      <c r="D858">
        <f>'Ejercicio 2'!D861</f>
        <v>1.4340478791337801E-4</v>
      </c>
      <c r="E858">
        <f>'Ejercicio 2'!G861</f>
        <v>1.8042975451947106E-4</v>
      </c>
      <c r="F858">
        <f>'Ejercicio 3'!D860</f>
        <v>2.0343443473457446E-4</v>
      </c>
      <c r="G858">
        <f>'Ejercicio 3'!R860</f>
        <v>2.169623469480332E-4</v>
      </c>
      <c r="H858">
        <f>'Ejercicio 3'!AF860</f>
        <v>2.0389888335797161E-4</v>
      </c>
    </row>
    <row r="859" spans="2:8" x14ac:dyDescent="0.25">
      <c r="B859" s="1">
        <v>43241</v>
      </c>
      <c r="C859">
        <f>ASURB.MX!H849</f>
        <v>-1.3679136705253879E-3</v>
      </c>
      <c r="D859">
        <f>'Ejercicio 2'!D862</f>
        <v>1.475423542771061E-4</v>
      </c>
      <c r="E859">
        <f>'Ejercicio 2'!G862</f>
        <v>1.721208134627119E-4</v>
      </c>
      <c r="F859">
        <f>'Ejercicio 3'!D861</f>
        <v>1.9664549019741167E-4</v>
      </c>
      <c r="G859">
        <f>'Ejercicio 3'!R861</f>
        <v>1.9056267460645484E-4</v>
      </c>
      <c r="H859">
        <f>'Ejercicio 3'!AF861</f>
        <v>1.9720260354071496E-4</v>
      </c>
    </row>
    <row r="860" spans="2:8" x14ac:dyDescent="0.25">
      <c r="B860" s="1">
        <v>43242</v>
      </c>
      <c r="C860">
        <f>ASURB.MX!H850</f>
        <v>-5.8578675792239944E-3</v>
      </c>
      <c r="D860">
        <f>'Ejercicio 2'!D863</f>
        <v>1.4635689277653179E-4</v>
      </c>
      <c r="E860">
        <f>'Ejercicio 2'!G863</f>
        <v>1.6570821942409037E-4</v>
      </c>
      <c r="F860">
        <f>'Ejercicio 3'!D862</f>
        <v>1.8002577734402183E-4</v>
      </c>
      <c r="G860">
        <f>'Ejercicio 3'!R862</f>
        <v>1.8664516946583756E-4</v>
      </c>
      <c r="H860">
        <f>'Ejercicio 3'!AF862</f>
        <v>1.8201034241230847E-4</v>
      </c>
    </row>
    <row r="861" spans="2:8" x14ac:dyDescent="0.25">
      <c r="B861" s="1">
        <v>43243</v>
      </c>
      <c r="C861">
        <f>ASURB.MX!H851</f>
        <v>-4.9384991174410637E-3</v>
      </c>
      <c r="D861">
        <f>'Ejercicio 2'!D864</f>
        <v>1.4837434164330715E-4</v>
      </c>
      <c r="E861">
        <f>'Ejercicio 2'!G864</f>
        <v>1.5913214207466909E-4</v>
      </c>
      <c r="F861">
        <f>'Ejercicio 3'!D863</f>
        <v>1.729349186023861E-4</v>
      </c>
      <c r="G861">
        <f>'Ejercicio 3'!R863</f>
        <v>1.7649974236532686E-4</v>
      </c>
      <c r="H861">
        <f>'Ejercicio 3'!AF863</f>
        <v>1.7429630199287325E-4</v>
      </c>
    </row>
    <row r="862" spans="2:8" x14ac:dyDescent="0.25">
      <c r="B862" s="1">
        <v>43244</v>
      </c>
      <c r="C862">
        <f>ASURB.MX!H852</f>
        <v>-9.1127520074482139E-3</v>
      </c>
      <c r="D862">
        <f>'Ejercicio 2'!D865</f>
        <v>1.4980688647022738E-4</v>
      </c>
      <c r="E862">
        <f>'Ejercicio 2'!G865</f>
        <v>1.5559141901117627E-4</v>
      </c>
      <c r="F862">
        <f>'Ejercicio 3'!D864</f>
        <v>1.6703063050455458E-4</v>
      </c>
      <c r="G862">
        <f>'Ejercicio 3'!R864</f>
        <v>1.7208019259668702E-4</v>
      </c>
      <c r="H862">
        <f>'Ejercicio 3'!AF864</f>
        <v>1.6765685232632017E-4</v>
      </c>
    </row>
    <row r="863" spans="2:8" x14ac:dyDescent="0.25">
      <c r="B863" s="1">
        <v>43245</v>
      </c>
      <c r="C863">
        <f>ASURB.MX!H853</f>
        <v>-4.9462431369387922E-3</v>
      </c>
      <c r="D863">
        <f>'Ejercicio 2'!D866</f>
        <v>1.5320327992847019E-4</v>
      </c>
      <c r="E863">
        <f>'Ejercicio 2'!G866</f>
        <v>1.4948967302359597E-4</v>
      </c>
      <c r="F863">
        <f>'Ejercicio 3'!D865</f>
        <v>1.7021999846796084E-4</v>
      </c>
      <c r="G863">
        <f>'Ejercicio 3'!R865</f>
        <v>1.7444996473388351E-4</v>
      </c>
      <c r="H863">
        <f>'Ejercicio 3'!AF865</f>
        <v>1.6887227187567156E-4</v>
      </c>
    </row>
    <row r="864" spans="2:8" x14ac:dyDescent="0.25">
      <c r="B864" s="1">
        <v>43248</v>
      </c>
      <c r="C864">
        <f>ASURB.MX!H854</f>
        <v>-1.312133722306944E-2</v>
      </c>
      <c r="D864">
        <f>'Ejercicio 2'!D867</f>
        <v>1.5184568796065365E-4</v>
      </c>
      <c r="E864">
        <f>'Ejercicio 2'!G867</f>
        <v>1.505450425319928E-4</v>
      </c>
      <c r="F864">
        <f>'Ejercicio 3'!D866</f>
        <v>1.6523962030944652E-4</v>
      </c>
      <c r="G864">
        <f>'Ejercicio 3'!R866</f>
        <v>1.6397562319520224E-4</v>
      </c>
      <c r="H864">
        <f>'Ejercicio 3'!AF866</f>
        <v>1.6371606781222253E-4</v>
      </c>
    </row>
    <row r="865" spans="2:8" x14ac:dyDescent="0.25">
      <c r="B865" s="1">
        <v>43249</v>
      </c>
      <c r="C865">
        <f>ASURB.MX!H855</f>
        <v>-1.233568426408793E-2</v>
      </c>
      <c r="D865">
        <f>'Ejercicio 2'!D868</f>
        <v>1.4781013101305249E-4</v>
      </c>
      <c r="E865">
        <f>'Ejercicio 2'!G868</f>
        <v>1.5062061577423064E-4</v>
      </c>
      <c r="F865">
        <f>'Ejercicio 3'!D867</f>
        <v>1.7982811678734866E-4</v>
      </c>
      <c r="G865">
        <f>'Ejercicio 3'!R867</f>
        <v>1.8521411108452854E-4</v>
      </c>
      <c r="H865">
        <f>'Ejercicio 3'!AF867</f>
        <v>1.7519506514349439E-4</v>
      </c>
    </row>
    <row r="866" spans="2:8" x14ac:dyDescent="0.25">
      <c r="B866" s="1">
        <v>43250</v>
      </c>
      <c r="C866">
        <f>ASURB.MX!H856</f>
        <v>1.7850000453044645E-2</v>
      </c>
      <c r="D866">
        <f>'Ejercicio 2'!D869</f>
        <v>1.5172159831690338E-4</v>
      </c>
      <c r="E866">
        <f>'Ejercicio 2'!G869</f>
        <v>1.5843831902738237E-4</v>
      </c>
      <c r="F866">
        <f>'Ejercicio 3'!D868</f>
        <v>1.8707925491534078E-4</v>
      </c>
      <c r="G866">
        <f>'Ejercicio 3'!R868</f>
        <v>1.7853036967225785E-4</v>
      </c>
      <c r="H866">
        <f>'Ejercicio 3'!AF868</f>
        <v>1.8148910795809091E-4</v>
      </c>
    </row>
    <row r="867" spans="2:8" x14ac:dyDescent="0.25">
      <c r="B867" s="1">
        <v>43251</v>
      </c>
      <c r="C867">
        <f>ASURB.MX!H857</f>
        <v>-4.9457856249411434E-3</v>
      </c>
      <c r="D867">
        <f>'Ejercicio 2'!D870</f>
        <v>1.5306763484654136E-4</v>
      </c>
      <c r="E867">
        <f>'Ejercicio 2'!G870</f>
        <v>1.522038864439038E-4</v>
      </c>
      <c r="F867">
        <f>'Ejercicio 3'!D869</f>
        <v>2.1204960039248718E-4</v>
      </c>
      <c r="G867">
        <f>'Ejercicio 3'!R869</f>
        <v>2.1302878129555281E-4</v>
      </c>
      <c r="H867">
        <f>'Ejercicio 3'!AF869</f>
        <v>2.0323745840978059E-4</v>
      </c>
    </row>
    <row r="868" spans="2:8" x14ac:dyDescent="0.25">
      <c r="B868" s="1">
        <v>43252</v>
      </c>
      <c r="C868">
        <f>ASURB.MX!H858</f>
        <v>6.8922240264060264E-3</v>
      </c>
      <c r="D868">
        <f>'Ejercicio 2'!D871</f>
        <v>1.5352071685140404E-4</v>
      </c>
      <c r="E868">
        <f>'Ejercicio 2'!G871</f>
        <v>1.4733178441905342E-4</v>
      </c>
      <c r="F868">
        <f>'Ejercicio 3'!D870</f>
        <v>1.9297656879387596E-4</v>
      </c>
      <c r="G868">
        <f>'Ejercicio 3'!R870</f>
        <v>1.708477298944019E-4</v>
      </c>
      <c r="H868">
        <f>'Ejercicio 3'!AF870</f>
        <v>1.8873336144904844E-4</v>
      </c>
    </row>
    <row r="869" spans="2:8" x14ac:dyDescent="0.25">
      <c r="B869" s="1">
        <v>43255</v>
      </c>
      <c r="C869">
        <f>ASURB.MX!H859</f>
        <v>3.8813530243654746E-3</v>
      </c>
      <c r="D869">
        <f>'Ejercicio 2'!D872</f>
        <v>1.5543215441954754E-4</v>
      </c>
      <c r="E869">
        <f>'Ejercicio 2'!G872</f>
        <v>1.4117695378923685E-4</v>
      </c>
      <c r="F869">
        <f>'Ejercicio 3'!D871</f>
        <v>1.831201222854939E-4</v>
      </c>
      <c r="G869">
        <f>'Ejercicio 3'!R871</f>
        <v>1.8922977288450145E-4</v>
      </c>
      <c r="H869">
        <f>'Ejercicio 3'!AF871</f>
        <v>1.8055073119851138E-4</v>
      </c>
    </row>
    <row r="870" spans="2:8" x14ac:dyDescent="0.25">
      <c r="B870" s="1">
        <v>43256</v>
      </c>
      <c r="C870">
        <f>ASURB.MX!H860</f>
        <v>-1.074188000263304E-2</v>
      </c>
      <c r="D870">
        <f>'Ejercicio 2'!D873</f>
        <v>1.5611540861859498E-4</v>
      </c>
      <c r="E870">
        <f>'Ejercicio 2'!G873</f>
        <v>1.3997690487923891E-4</v>
      </c>
      <c r="F870">
        <f>'Ejercicio 3'!D872</f>
        <v>1.7265513286195662E-4</v>
      </c>
      <c r="G870">
        <f>'Ejercicio 3'!R872</f>
        <v>1.6326288588385947E-4</v>
      </c>
      <c r="H870">
        <f>'Ejercicio 3'!AF872</f>
        <v>1.7124849045752898E-4</v>
      </c>
    </row>
    <row r="871" spans="2:8" x14ac:dyDescent="0.25">
      <c r="B871" s="1">
        <v>43257</v>
      </c>
      <c r="C871">
        <f>ASURB.MX!H861</f>
        <v>-5.31946773244419E-3</v>
      </c>
      <c r="D871">
        <f>'Ejercicio 2'!D874</f>
        <v>1.4185853278289183E-4</v>
      </c>
      <c r="E871">
        <f>'Ejercicio 2'!G874</f>
        <v>1.3478004454607566E-4</v>
      </c>
      <c r="F871">
        <f>'Ejercicio 3'!D873</f>
        <v>1.7786759911016793E-4</v>
      </c>
      <c r="G871">
        <f>'Ejercicio 3'!R873</f>
        <v>1.8518743380002971E-4</v>
      </c>
      <c r="H871">
        <f>'Ejercicio 3'!AF873</f>
        <v>1.7482278342055229E-4</v>
      </c>
    </row>
    <row r="872" spans="2:8" x14ac:dyDescent="0.25">
      <c r="B872" s="1">
        <v>43258</v>
      </c>
      <c r="C872">
        <f>ASURB.MX!H862</f>
        <v>5.3825620916822777E-3</v>
      </c>
      <c r="D872">
        <f>'Ejercicio 2'!D875</f>
        <v>1.3950985658148972E-4</v>
      </c>
      <c r="E872">
        <f>'Ejercicio 2'!G875</f>
        <v>1.2985643302676112E-4</v>
      </c>
      <c r="F872">
        <f>'Ejercicio 3'!D874</f>
        <v>1.7077488625044684E-4</v>
      </c>
      <c r="G872">
        <f>'Ejercicio 3'!R874</f>
        <v>1.6064639910573958E-4</v>
      </c>
      <c r="H872">
        <f>'Ejercicio 3'!AF874</f>
        <v>1.6844315678831275E-4</v>
      </c>
    </row>
    <row r="873" spans="2:8" x14ac:dyDescent="0.25">
      <c r="B873" s="1">
        <v>43259</v>
      </c>
      <c r="C873">
        <f>ASURB.MX!H863</f>
        <v>9.7837537348301022E-4</v>
      </c>
      <c r="D873">
        <f>'Ejercicio 2'!D876</f>
        <v>1.388322700448431E-4</v>
      </c>
      <c r="E873">
        <f>'Ejercicio 2'!G876</f>
        <v>1.238583115332328E-4</v>
      </c>
      <c r="F873">
        <f>'Ejercicio 3'!D875</f>
        <v>1.6615344935801859E-4</v>
      </c>
      <c r="G873">
        <f>'Ejercicio 3'!R875</f>
        <v>1.7055321996131868E-4</v>
      </c>
      <c r="H873">
        <f>'Ejercicio 3'!AF875</f>
        <v>1.6386844343216616E-4</v>
      </c>
    </row>
    <row r="874" spans="2:8" x14ac:dyDescent="0.25">
      <c r="B874" s="1">
        <v>43262</v>
      </c>
      <c r="C874">
        <f>ASURB.MX!H864</f>
        <v>1.225894650861975E-2</v>
      </c>
      <c r="D874">
        <f>'Ejercicio 2'!D877</f>
        <v>1.3902465404591583E-4</v>
      </c>
      <c r="E874">
        <f>'Ejercicio 2'!G877</f>
        <v>1.2508788544176913E-4</v>
      </c>
      <c r="F874">
        <f>'Ejercicio 3'!D876</f>
        <v>1.5969558866174376E-4</v>
      </c>
      <c r="G874">
        <f>'Ejercicio 3'!R876</f>
        <v>1.5408596668394794E-4</v>
      </c>
      <c r="H874">
        <f>'Ejercicio 3'!AF876</f>
        <v>1.5764890895538736E-4</v>
      </c>
    </row>
    <row r="875" spans="2:8" x14ac:dyDescent="0.25">
      <c r="B875" s="1">
        <v>43263</v>
      </c>
      <c r="C875">
        <f>ASURB.MX!H865</f>
        <v>8.2856603385587403E-3</v>
      </c>
      <c r="D875">
        <f>'Ejercicio 2'!D878</f>
        <v>1.4326687533048701E-4</v>
      </c>
      <c r="E875">
        <f>'Ejercicio 2'!G878</f>
        <v>1.2246173837626427E-4</v>
      </c>
      <c r="F875">
        <f>'Ejercicio 3'!D877</f>
        <v>1.7350062891321227E-4</v>
      </c>
      <c r="G875">
        <f>'Ejercicio 3'!R877</f>
        <v>1.7913887942000355E-4</v>
      </c>
      <c r="H875">
        <f>'Ejercicio 3'!AF877</f>
        <v>1.6852091433030496E-4</v>
      </c>
    </row>
    <row r="876" spans="2:8" x14ac:dyDescent="0.25">
      <c r="B876" s="1">
        <v>43264</v>
      </c>
      <c r="C876">
        <f>ASURB.MX!H866</f>
        <v>-1.5452633959030555E-4</v>
      </c>
      <c r="D876">
        <f>'Ejercicio 2'!D879</f>
        <v>1.4321764506411246E-4</v>
      </c>
      <c r="E876">
        <f>'Ejercicio 2'!G879</f>
        <v>1.1676428582334346E-4</v>
      </c>
      <c r="F876">
        <f>'Ejercicio 3'!D878</f>
        <v>1.7276726594190751E-4</v>
      </c>
      <c r="G876">
        <f>'Ejercicio 3'!R878</f>
        <v>1.6081811096153495E-4</v>
      </c>
      <c r="H876">
        <f>'Ejercicio 3'!AF878</f>
        <v>1.6801726054081501E-4</v>
      </c>
    </row>
    <row r="877" spans="2:8" x14ac:dyDescent="0.25">
      <c r="B877" s="1">
        <v>43265</v>
      </c>
      <c r="C877">
        <f>ASURB.MX!H867</f>
        <v>1.4666949598790916E-2</v>
      </c>
      <c r="D877">
        <f>'Ejercicio 2'!D880</f>
        <v>1.412571925489873E-4</v>
      </c>
      <c r="E877">
        <f>'Ejercicio 2'!G880</f>
        <v>1.2134108630347053E-4</v>
      </c>
      <c r="F877">
        <f>'Ejercicio 3'!D879</f>
        <v>1.6396820288839219E-4</v>
      </c>
      <c r="G877">
        <f>'Ejercicio 3'!R879</f>
        <v>1.6318404465328121E-4</v>
      </c>
      <c r="H877">
        <f>'Ejercicio 3'!AF879</f>
        <v>1.6057298113757163E-4</v>
      </c>
    </row>
    <row r="878" spans="2:8" x14ac:dyDescent="0.25">
      <c r="B878" s="1">
        <v>43266</v>
      </c>
      <c r="C878">
        <f>ASURB.MX!H868</f>
        <v>-7.5260065363345991E-3</v>
      </c>
      <c r="D878">
        <f>'Ejercicio 2'!D881</f>
        <v>1.3859945292598921E-4</v>
      </c>
      <c r="E878">
        <f>'Ejercicio 2'!G881</f>
        <v>1.1833035941429447E-4</v>
      </c>
      <c r="F878">
        <f>'Ejercicio 3'!D880</f>
        <v>1.8418744256090691E-4</v>
      </c>
      <c r="G878">
        <f>'Ejercicio 3'!R880</f>
        <v>1.8378212094283071E-4</v>
      </c>
      <c r="H878">
        <f>'Ejercicio 3'!AF880</f>
        <v>1.7733632288866264E-4</v>
      </c>
    </row>
    <row r="879" spans="2:8" x14ac:dyDescent="0.25">
      <c r="B879" s="1">
        <v>43269</v>
      </c>
      <c r="C879">
        <f>ASURB.MX!H869</f>
        <v>6.1561765794632337E-3</v>
      </c>
      <c r="D879">
        <f>'Ejercicio 2'!D882</f>
        <v>1.3672419186602813E-4</v>
      </c>
      <c r="E879">
        <f>'Ejercicio 2'!G882</f>
        <v>1.1458759026274366E-4</v>
      </c>
      <c r="F879">
        <f>'Ejercicio 3'!D881</f>
        <v>1.7839885697587435E-4</v>
      </c>
      <c r="G879">
        <f>'Ejercicio 3'!R881</f>
        <v>1.6448386460879492E-4</v>
      </c>
      <c r="H879">
        <f>'Ejercicio 3'!AF881</f>
        <v>1.7319612110221864E-4</v>
      </c>
    </row>
    <row r="880" spans="2:8" x14ac:dyDescent="0.25">
      <c r="B880" s="1">
        <v>43270</v>
      </c>
      <c r="C880">
        <f>ASURB.MX!H870</f>
        <v>-4.985915336026298E-4</v>
      </c>
      <c r="D880">
        <f>'Ejercicio 2'!D883</f>
        <v>1.3664070036938347E-4</v>
      </c>
      <c r="E880">
        <f>'Ejercicio 2'!G883</f>
        <v>1.0926700552713677E-4</v>
      </c>
      <c r="F880">
        <f>'Ejercicio 3'!D882</f>
        <v>1.7229020464400508E-4</v>
      </c>
      <c r="G880">
        <f>'Ejercicio 3'!R882</f>
        <v>1.7138202499376341E-4</v>
      </c>
      <c r="H880">
        <f>'Ejercicio 3'!AF882</f>
        <v>1.6824917995267647E-4</v>
      </c>
    </row>
    <row r="881" spans="2:8" x14ac:dyDescent="0.25">
      <c r="B881" s="1">
        <v>43271</v>
      </c>
      <c r="C881">
        <f>ASURB.MX!H871</f>
        <v>3.5470292984791096E-3</v>
      </c>
      <c r="D881">
        <f>'Ejercicio 2'!D884</f>
        <v>9.3469010865893494E-5</v>
      </c>
      <c r="E881">
        <f>'Ejercicio 2'!G884</f>
        <v>1.0476789427076578E-4</v>
      </c>
      <c r="F881">
        <f>'Ejercicio 3'!D883</f>
        <v>1.6367907941661848E-4</v>
      </c>
      <c r="G881">
        <f>'Ejercicio 3'!R883</f>
        <v>1.5614920282526988E-4</v>
      </c>
      <c r="H881">
        <f>'Ejercicio 3'!AF883</f>
        <v>1.6076499264552896E-4</v>
      </c>
    </row>
    <row r="882" spans="2:8" x14ac:dyDescent="0.25">
      <c r="B882" s="1">
        <v>43272</v>
      </c>
      <c r="C882">
        <f>ASURB.MX!H872</f>
        <v>-3.1065482550198057E-4</v>
      </c>
      <c r="D882">
        <f>'Ejercicio 2'!D885</f>
        <v>8.2598040613331597E-5</v>
      </c>
      <c r="E882">
        <f>'Ejercicio 2'!G885</f>
        <v>9.9897176455298123E-5</v>
      </c>
      <c r="F882">
        <f>'Ejercicio 3'!D884</f>
        <v>1.594628256785503E-4</v>
      </c>
      <c r="G882">
        <f>'Ejercicio 3'!R884</f>
        <v>1.6032406387488432E-4</v>
      </c>
      <c r="H882">
        <f>'Ejercicio 3'!AF884</f>
        <v>1.5658840651594383E-4</v>
      </c>
    </row>
    <row r="883" spans="2:8" x14ac:dyDescent="0.25">
      <c r="B883" s="1">
        <v>43273</v>
      </c>
      <c r="C883">
        <f>ASURB.MX!H873</f>
        <v>-6.1704881932269735E-3</v>
      </c>
      <c r="D883">
        <f>'Ejercicio 2'!D886</f>
        <v>7.5957422570385169E-5</v>
      </c>
      <c r="E883">
        <f>'Ejercicio 2'!G886</f>
        <v>9.7020375545637627E-5</v>
      </c>
      <c r="F883">
        <f>'Ejercicio 3'!D885</f>
        <v>1.5515473430641335E-4</v>
      </c>
      <c r="G883">
        <f>'Ejercicio 3'!R885</f>
        <v>1.5062341213038674E-4</v>
      </c>
      <c r="H883">
        <f>'Ejercicio 3'!AF885</f>
        <v>1.5226029725806783E-4</v>
      </c>
    </row>
    <row r="884" spans="2:8" x14ac:dyDescent="0.25">
      <c r="B884" s="1">
        <v>43276</v>
      </c>
      <c r="C884">
        <f>ASURB.MX!H874</f>
        <v>-1.899836207701415E-2</v>
      </c>
      <c r="D884">
        <f>'Ejercicio 2'!D887</f>
        <v>7.652950980591928E-5</v>
      </c>
      <c r="E884">
        <f>'Ejercicio 2'!G887</f>
        <v>1.0930135452675407E-4</v>
      </c>
      <c r="F884">
        <f>'Ejercicio 3'!D886</f>
        <v>1.5689823568845997E-4</v>
      </c>
      <c r="G884">
        <f>'Ejercicio 3'!R886</f>
        <v>1.5741742930812597E-4</v>
      </c>
      <c r="H884">
        <f>'Ejercicio 3'!AF886</f>
        <v>1.5302615192250627E-4</v>
      </c>
    </row>
    <row r="885" spans="2:8" x14ac:dyDescent="0.25">
      <c r="B885" s="1">
        <v>43277</v>
      </c>
      <c r="C885">
        <f>ASURB.MX!H875</f>
        <v>-1.1475821245106668E-3</v>
      </c>
      <c r="D885">
        <f>'Ejercicio 2'!D888</f>
        <v>8.7047101259160272E-5</v>
      </c>
      <c r="E885">
        <f>'Ejercicio 2'!G888</f>
        <v>1.0427647046454416E-4</v>
      </c>
      <c r="F885">
        <f>'Ejercicio 3'!D887</f>
        <v>1.9716189394414088E-4</v>
      </c>
      <c r="G885">
        <f>'Ejercicio 3'!R887</f>
        <v>1.9831721902152931E-4</v>
      </c>
      <c r="H885">
        <f>'Ejercicio 3'!AF887</f>
        <v>1.8688046772125252E-4</v>
      </c>
    </row>
    <row r="886" spans="2:8" x14ac:dyDescent="0.25">
      <c r="B886" s="1">
        <v>43278</v>
      </c>
      <c r="C886">
        <f>ASURB.MX!H876</f>
        <v>-6.0623454737721006E-4</v>
      </c>
      <c r="D886">
        <f>'Ejercicio 2'!D889</f>
        <v>7.7576314228332269E-5</v>
      </c>
      <c r="E886">
        <f>'Ejercicio 2'!G889</f>
        <v>9.9441231484539828E-5</v>
      </c>
      <c r="F886">
        <f>'Ejercicio 3'!D888</f>
        <v>1.8030107420598921E-4</v>
      </c>
      <c r="G886">
        <f>'Ejercicio 3'!R888</f>
        <v>1.5479370528434223E-4</v>
      </c>
      <c r="H886">
        <f>'Ejercicio 3'!AF888</f>
        <v>1.744386972599135E-4</v>
      </c>
    </row>
    <row r="887" spans="2:8" x14ac:dyDescent="0.25">
      <c r="B887" s="1">
        <v>43279</v>
      </c>
      <c r="C887">
        <f>ASURB.MX!H877</f>
        <v>-1.1177123440166623E-3</v>
      </c>
      <c r="D887">
        <f>'Ejercicio 2'!D890</f>
        <v>7.7412258626014224E-5</v>
      </c>
      <c r="E887">
        <f>'Ejercicio 2'!G890</f>
        <v>9.487202405403945E-5</v>
      </c>
      <c r="F887">
        <f>'Ejercicio 3'!D889</f>
        <v>1.6900554740226318E-4</v>
      </c>
      <c r="G887">
        <f>'Ejercicio 3'!R889</f>
        <v>1.7315917849959351E-4</v>
      </c>
      <c r="H887">
        <f>'Ejercicio 3'!AF889</f>
        <v>1.6528320894712703E-4</v>
      </c>
    </row>
    <row r="888" spans="2:8" x14ac:dyDescent="0.25">
      <c r="B888" s="1">
        <v>43280</v>
      </c>
      <c r="C888">
        <f>ASURB.MX!H878</f>
        <v>7.6391943428587112E-3</v>
      </c>
      <c r="D888">
        <f>'Ejercicio 2'!D891</f>
        <v>7.1217519968879767E-5</v>
      </c>
      <c r="E888">
        <f>'Ejercicio 2'!G891</f>
        <v>9.3172868551050019E-5</v>
      </c>
      <c r="F888">
        <f>'Ejercicio 3'!D890</f>
        <v>1.6162221125484784E-4</v>
      </c>
      <c r="G888">
        <f>'Ejercicio 3'!R890</f>
        <v>1.511646887329213E-4</v>
      </c>
      <c r="H888">
        <f>'Ejercicio 3'!AF890</f>
        <v>1.5870897466281584E-4</v>
      </c>
    </row>
    <row r="889" spans="2:8" x14ac:dyDescent="0.25">
      <c r="B889" s="1">
        <v>43283</v>
      </c>
      <c r="C889">
        <f>ASURB.MX!H879</f>
        <v>-1.2154607206817212E-2</v>
      </c>
      <c r="D889">
        <f>'Ejercicio 2'!D892</f>
        <v>7.0960904610300768E-5</v>
      </c>
      <c r="E889">
        <f>'Ejercicio 2'!G892</f>
        <v>9.5711806847513124E-5</v>
      </c>
      <c r="F889">
        <f>'Ejercicio 3'!D891</f>
        <v>1.6364361399865134E-4</v>
      </c>
      <c r="G889">
        <f>'Ejercicio 3'!R891</f>
        <v>1.6732312414036136E-4</v>
      </c>
      <c r="H889">
        <f>'Ejercicio 3'!AF891</f>
        <v>1.5981248722032581E-4</v>
      </c>
    </row>
    <row r="890" spans="2:8" x14ac:dyDescent="0.25">
      <c r="B890" s="1">
        <v>43284</v>
      </c>
      <c r="C890">
        <f>ASURB.MX!H880</f>
        <v>-6.8923103274259262E-3</v>
      </c>
      <c r="D890">
        <f>'Ejercicio 2'!D893</f>
        <v>7.5319357381695785E-5</v>
      </c>
      <c r="E890">
        <f>'Ejercicio 2'!G893</f>
        <v>9.3468529934040287E-5</v>
      </c>
      <c r="F890">
        <f>'Ejercicio 3'!D892</f>
        <v>1.7581004470959674E-4</v>
      </c>
      <c r="G890">
        <f>'Ejercicio 3'!R892</f>
        <v>1.6936578734140072E-4</v>
      </c>
      <c r="H890">
        <f>'Ejercicio 3'!AF892</f>
        <v>1.6983329150297143E-4</v>
      </c>
    </row>
    <row r="891" spans="2:8" x14ac:dyDescent="0.25">
      <c r="B891" s="1">
        <v>43285</v>
      </c>
      <c r="C891">
        <f>ASURB.MX!H881</f>
        <v>6.9244352449247468E-3</v>
      </c>
      <c r="D891">
        <f>'Ejercicio 2'!D894</f>
        <v>7.5695727215445847E-5</v>
      </c>
      <c r="E891">
        <f>'Ejercicio 2'!G894</f>
        <v>9.1350294779635839E-5</v>
      </c>
      <c r="F891">
        <f>'Ejercicio 3'!D893</f>
        <v>1.7173702621678565E-4</v>
      </c>
      <c r="G891">
        <f>'Ejercicio 3'!R893</f>
        <v>1.6419432594681353E-4</v>
      </c>
      <c r="H891">
        <f>'Ejercicio 3'!AF893</f>
        <v>1.667916554688719E-4</v>
      </c>
    </row>
    <row r="892" spans="2:8" x14ac:dyDescent="0.25">
      <c r="B892" s="1">
        <v>43286</v>
      </c>
      <c r="C892">
        <f>ASURB.MX!H882</f>
        <v>8.6283994893641813E-3</v>
      </c>
      <c r="D892">
        <f>'Ejercicio 2'!D895</f>
        <v>7.7259939058694506E-5</v>
      </c>
      <c r="E892">
        <f>'Ejercicio 2'!G895</f>
        <v>9.0563832629415156E-5</v>
      </c>
      <c r="F892">
        <f>'Ejercicio 3'!D894</f>
        <v>1.6908994346611874E-4</v>
      </c>
      <c r="G892">
        <f>'Ejercicio 3'!R894</f>
        <v>1.6492001483274168E-4</v>
      </c>
      <c r="H892">
        <f>'Ejercicio 3'!AF894</f>
        <v>1.6462312824818922E-4</v>
      </c>
    </row>
    <row r="893" spans="2:8" x14ac:dyDescent="0.25">
      <c r="B893" s="1">
        <v>43287</v>
      </c>
      <c r="C893">
        <f>ASURB.MX!H883</f>
        <v>1.9473841358273212E-2</v>
      </c>
      <c r="D893">
        <f>'Ejercicio 2'!D896</f>
        <v>7.7484311835889906E-5</v>
      </c>
      <c r="E893">
        <f>'Ejercicio 2'!G896</f>
        <v>1.039964802226448E-4</v>
      </c>
      <c r="F893">
        <f>'Ejercicio 3'!D895</f>
        <v>1.7054469891599052E-4</v>
      </c>
      <c r="G893">
        <f>'Ejercicio 3'!R895</f>
        <v>1.6590760243122743E-4</v>
      </c>
      <c r="H893">
        <f>'Ejercicio 3'!AF895</f>
        <v>1.6577753786188343E-4</v>
      </c>
    </row>
    <row r="894" spans="2:8" x14ac:dyDescent="0.25">
      <c r="B894" s="1">
        <v>43290</v>
      </c>
      <c r="C894">
        <f>ASURB.MX!H884</f>
        <v>-2.1703652439086424E-2</v>
      </c>
      <c r="D894">
        <f>'Ejercicio 2'!D897</f>
        <v>8.9250868436998028E-5</v>
      </c>
      <c r="E894">
        <f>'Ejercicio 2'!G897</f>
        <v>1.210766679497912E-4</v>
      </c>
      <c r="F894">
        <f>'Ejercicio 3'!D896</f>
        <v>2.0842670874337177E-4</v>
      </c>
      <c r="G894">
        <f>'Ejercicio 3'!R896</f>
        <v>2.094302095449712E-4</v>
      </c>
      <c r="H894">
        <f>'Ejercicio 3'!AF896</f>
        <v>1.9804996720888113E-4</v>
      </c>
    </row>
    <row r="895" spans="2:8" x14ac:dyDescent="0.25">
      <c r="B895" s="1">
        <v>43291</v>
      </c>
      <c r="C895">
        <f>ASURB.MX!H885</f>
        <v>-8.2297307792543288E-3</v>
      </c>
      <c r="D895">
        <f>'Ejercicio 2'!D898</f>
        <v>9.9877305762421979E-5</v>
      </c>
      <c r="E895">
        <f>'Ejercicio 2'!G898</f>
        <v>1.1859419370491068E-4</v>
      </c>
      <c r="F895">
        <f>'Ejercicio 3'!D897</f>
        <v>2.4466820786790748E-4</v>
      </c>
      <c r="G895">
        <f>'Ejercicio 3'!R897</f>
        <v>2.2672303396176246E-4</v>
      </c>
      <c r="H895">
        <f>'Ejercicio 3'!AF897</f>
        <v>2.310133802784581E-4</v>
      </c>
    </row>
    <row r="896" spans="2:8" x14ac:dyDescent="0.25">
      <c r="B896" s="1">
        <v>43292</v>
      </c>
      <c r="C896">
        <f>ASURB.MX!H886</f>
        <v>-4.5440836472260895E-3</v>
      </c>
      <c r="D896">
        <f>'Ejercicio 2'!D899</f>
        <v>9.6833465184910313E-5</v>
      </c>
      <c r="E896">
        <f>'Ejercicio 2'!G899</f>
        <v>1.140364545798777E-4</v>
      </c>
      <c r="F896">
        <f>'Ejercicio 3'!D898</f>
        <v>2.1984709173596779E-4</v>
      </c>
      <c r="G896">
        <f>'Ejercicio 3'!R898</f>
        <v>1.9498832365551544E-4</v>
      </c>
      <c r="H896">
        <f>'Ejercicio 3'!AF898</f>
        <v>2.1341634138010679E-4</v>
      </c>
    </row>
    <row r="897" spans="2:8" x14ac:dyDescent="0.25">
      <c r="B897" s="1">
        <v>43293</v>
      </c>
      <c r="C897">
        <f>ASURB.MX!H887</f>
        <v>-5.7986461135846948E-3</v>
      </c>
      <c r="D897">
        <f>'Ejercicio 2'!D900</f>
        <v>8.6808213454646373E-5</v>
      </c>
      <c r="E897">
        <f>'Ejercicio 2'!G900</f>
        <v>1.1029460174154532E-4</v>
      </c>
      <c r="F897">
        <f>'Ejercicio 3'!D899</f>
        <v>1.9768538931618987E-4</v>
      </c>
      <c r="G897">
        <f>'Ejercicio 3'!R899</f>
        <v>1.9500107130633826E-4</v>
      </c>
      <c r="H897">
        <f>'Ejercicio 3'!AF899</f>
        <v>1.9575041896976992E-4</v>
      </c>
    </row>
    <row r="898" spans="2:8" x14ac:dyDescent="0.25">
      <c r="B898" s="1">
        <v>43294</v>
      </c>
      <c r="C898">
        <f>ASURB.MX!H888</f>
        <v>1.8476789926432768E-2</v>
      </c>
      <c r="D898">
        <f>'Ejercicio 2'!D901</f>
        <v>8.7110917202244505E-5</v>
      </c>
      <c r="E898">
        <f>'Ejercicio 2'!G901</f>
        <v>1.210483435052313E-4</v>
      </c>
      <c r="F898">
        <f>'Ejercicio 3'!D900</f>
        <v>1.8456151258640927E-4</v>
      </c>
      <c r="G898">
        <f>'Ejercicio 3'!R900</f>
        <v>1.7954122823168319E-4</v>
      </c>
      <c r="H898">
        <f>'Ejercicio 3'!AF900</f>
        <v>1.842278474422664E-4</v>
      </c>
    </row>
    <row r="899" spans="2:8" x14ac:dyDescent="0.25">
      <c r="B899" s="1">
        <v>43297</v>
      </c>
      <c r="C899">
        <f>ASURB.MX!H889</f>
        <v>1.8892862896008382E-2</v>
      </c>
      <c r="D899">
        <f>'Ejercicio 2'!D902</f>
        <v>9.7282494047812163E-5</v>
      </c>
      <c r="E899">
        <f>'Ejercicio 2'!G902</f>
        <v>1.3202520188787352E-4</v>
      </c>
      <c r="F899">
        <f>'Ejercicio 3'!D901</f>
        <v>2.1313804778222415E-4</v>
      </c>
      <c r="G899">
        <f>'Ejercicio 3'!R901</f>
        <v>2.2166549804014928E-4</v>
      </c>
      <c r="H899">
        <f>'Ejercicio 3'!AF901</f>
        <v>2.0757944102671707E-4</v>
      </c>
    </row>
    <row r="900" spans="2:8" x14ac:dyDescent="0.25">
      <c r="B900" s="1">
        <v>43298</v>
      </c>
      <c r="C900">
        <f>ASURB.MX!H890</f>
        <v>2.9906388095557113E-2</v>
      </c>
      <c r="D900">
        <f>'Ejercicio 2'!D903</f>
        <v>1.086609530671197E-4</v>
      </c>
      <c r="E900">
        <f>'Ejercicio 2'!G903</f>
        <v>1.6750073975966648E-4</v>
      </c>
      <c r="F900">
        <f>'Ejercicio 3'!D902</f>
        <v>2.3397069418117225E-4</v>
      </c>
      <c r="G900">
        <f>'Ejercicio 3'!R902</f>
        <v>2.1910304623127278E-4</v>
      </c>
      <c r="H900">
        <f>'Ejercicio 3'!AF902</f>
        <v>2.2618285007780774E-4</v>
      </c>
    </row>
    <row r="901" spans="2:8" x14ac:dyDescent="0.25">
      <c r="B901" s="1">
        <v>43299</v>
      </c>
      <c r="C901">
        <f>ASURB.MX!H891</f>
        <v>-1.1701714332675224E-2</v>
      </c>
      <c r="D901">
        <f>'Ejercicio 2'!D904</f>
        <v>1.3181147810219939E-4</v>
      </c>
      <c r="E901">
        <f>'Ejercicio 2'!G904</f>
        <v>1.6607818414521305E-4</v>
      </c>
      <c r="F901">
        <f>'Ejercicio 3'!D903</f>
        <v>3.1288509288842926E-4</v>
      </c>
      <c r="G901">
        <f>'Ejercicio 3'!R903</f>
        <v>3.1773394802164768E-4</v>
      </c>
      <c r="H901">
        <f>'Ejercicio 3'!AF903</f>
        <v>2.9515336802837778E-4</v>
      </c>
    </row>
    <row r="902" spans="2:8" x14ac:dyDescent="0.25">
      <c r="B902" s="1">
        <v>43300</v>
      </c>
      <c r="C902">
        <f>ASURB.MX!H892</f>
        <v>-6.3201202011651698E-3</v>
      </c>
      <c r="D902">
        <f>'Ejercicio 2'!D905</f>
        <v>1.3639160658632859E-4</v>
      </c>
      <c r="E902">
        <f>'Ejercicio 2'!G905</f>
        <v>1.6020872522943467E-4</v>
      </c>
      <c r="F902">
        <f>'Ejercicio 3'!D904</f>
        <v>2.7346439199340807E-4</v>
      </c>
      <c r="G902">
        <f>'Ejercicio 3'!R904</f>
        <v>2.1795344140379229E-4</v>
      </c>
      <c r="H902">
        <f>'Ejercicio 3'!AF904</f>
        <v>2.6724682576946844E-4</v>
      </c>
    </row>
    <row r="903" spans="2:8" x14ac:dyDescent="0.25">
      <c r="B903" s="1">
        <v>43301</v>
      </c>
      <c r="C903">
        <f>ASURB.MX!H893</f>
        <v>2.0691268232876207E-2</v>
      </c>
      <c r="D903">
        <f>'Ejercicio 2'!D906</f>
        <v>1.3805620521607439E-4</v>
      </c>
      <c r="E903">
        <f>'Ejercicio 2'!G906</f>
        <v>1.7267595282462547E-4</v>
      </c>
      <c r="F903">
        <f>'Ejercicio 3'!D905</f>
        <v>2.355765696959463E-4</v>
      </c>
      <c r="G903">
        <f>'Ejercicio 3'!R905</f>
        <v>2.4931984352586929E-4</v>
      </c>
      <c r="H903">
        <f>'Ejercicio 3'!AF905</f>
        <v>2.3692877436343003E-4</v>
      </c>
    </row>
    <row r="904" spans="2:8" x14ac:dyDescent="0.25">
      <c r="B904" s="1">
        <v>43304</v>
      </c>
      <c r="C904">
        <f>ASURB.MX!H894</f>
        <v>1.494382907654427E-2</v>
      </c>
      <c r="D904">
        <f>'Ejercicio 2'!D907</f>
        <v>1.5043808540353629E-4</v>
      </c>
      <c r="E904">
        <f>'Ejercicio 2'!G907</f>
        <v>1.7503250183241697E-4</v>
      </c>
      <c r="F904">
        <f>'Ejercicio 3'!D906</f>
        <v>2.5747268636848127E-4</v>
      </c>
      <c r="G904">
        <f>'Ejercicio 3'!R906</f>
        <v>2.5249540606794532E-4</v>
      </c>
      <c r="H904">
        <f>'Ejercicio 3'!AF906</f>
        <v>2.5489071874857782E-4</v>
      </c>
    </row>
    <row r="905" spans="2:8" x14ac:dyDescent="0.25">
      <c r="B905" s="1">
        <v>43305</v>
      </c>
      <c r="C905">
        <f>ASURB.MX!H895</f>
        <v>2.9291880762299296E-2</v>
      </c>
      <c r="D905">
        <f>'Ejercicio 2'!D908</f>
        <v>1.5256763719421641E-4</v>
      </c>
      <c r="E905">
        <f>'Ejercicio 2'!G908</f>
        <v>2.0681398076406686E-4</v>
      </c>
      <c r="F905">
        <f>'Ejercicio 3'!D907</f>
        <v>2.471839855439495E-4</v>
      </c>
      <c r="G905">
        <f>'Ejercicio 3'!R907</f>
        <v>2.4094112134247732E-4</v>
      </c>
      <c r="H905">
        <f>'Ejercicio 3'!AF907</f>
        <v>2.4684489557258844E-4</v>
      </c>
    </row>
    <row r="906" spans="2:8" x14ac:dyDescent="0.25">
      <c r="B906" s="1">
        <v>43306</v>
      </c>
      <c r="C906">
        <f>ASURB.MX!H896</f>
        <v>-1.3421863010803548E-2</v>
      </c>
      <c r="D906">
        <f>'Ejercicio 2'!D909</f>
        <v>1.7617197482653758E-4</v>
      </c>
      <c r="E906">
        <f>'Ejercicio 2'!G909</f>
        <v>2.0557304729742809E-4</v>
      </c>
      <c r="F906">
        <f>'Ejercicio 3'!D908</f>
        <v>3.1724057313404531E-4</v>
      </c>
      <c r="G906">
        <f>'Ejercicio 3'!R908</f>
        <v>3.3129772647522919E-4</v>
      </c>
      <c r="H906">
        <f>'Ejercicio 3'!AF908</f>
        <v>3.0644364802994144E-4</v>
      </c>
    </row>
    <row r="907" spans="2:8" x14ac:dyDescent="0.25">
      <c r="B907" s="1">
        <v>43307</v>
      </c>
      <c r="C907">
        <f>ASURB.MX!H897</f>
        <v>1.0635641525740539E-2</v>
      </c>
      <c r="D907">
        <f>'Ejercicio 2'!D910</f>
        <v>1.847843426974186E-4</v>
      </c>
      <c r="E907">
        <f>'Ejercicio 2'!G910</f>
        <v>2.0127074505488162E-4</v>
      </c>
      <c r="F907">
        <f>'Ejercicio 3'!D909</f>
        <v>2.815872168030997E-4</v>
      </c>
      <c r="G907">
        <f>'Ejercicio 3'!R909</f>
        <v>2.371373461297876E-4</v>
      </c>
      <c r="H907">
        <f>'Ejercicio 3'!AF909</f>
        <v>2.7992300487689192E-4</v>
      </c>
    </row>
    <row r="908" spans="2:8" x14ac:dyDescent="0.25">
      <c r="B908" s="1">
        <v>43308</v>
      </c>
      <c r="C908">
        <f>ASURB.MX!H898</f>
        <v>2.1193585975154295E-3</v>
      </c>
      <c r="D908">
        <f>'Ejercicio 2'!D911</f>
        <v>1.8191648091922991E-4</v>
      </c>
      <c r="E908">
        <f>'Ejercicio 2'!G911</f>
        <v>1.9211394190793709E-4</v>
      </c>
      <c r="F908">
        <f>'Ejercicio 3'!D910</f>
        <v>2.4982611877634757E-4</v>
      </c>
      <c r="G908">
        <f>'Ejercicio 3'!R910</f>
        <v>2.6871443393683148E-4</v>
      </c>
      <c r="H908">
        <f>'Ejercicio 3'!AF910</f>
        <v>2.5370330845802657E-4</v>
      </c>
    </row>
    <row r="909" spans="2:8" x14ac:dyDescent="0.25">
      <c r="B909" s="1">
        <v>43311</v>
      </c>
      <c r="C909">
        <f>ASURB.MX!H899</f>
        <v>-2.2940889933627733E-2</v>
      </c>
      <c r="D909">
        <f>'Ejercicio 2'!D912</f>
        <v>1.7850207092552921E-4</v>
      </c>
      <c r="E909">
        <f>'Ejercicio 2'!G912</f>
        <v>2.0766403814527075E-4</v>
      </c>
      <c r="F909">
        <f>'Ejercicio 3'!D911</f>
        <v>2.1560763131177273E-4</v>
      </c>
      <c r="G909">
        <f>'Ejercicio 3'!R911</f>
        <v>2.0481146514128923E-4</v>
      </c>
      <c r="H909">
        <f>'Ejercicio 3'!AF911</f>
        <v>2.2341294955805982E-4</v>
      </c>
    </row>
    <row r="910" spans="2:8" x14ac:dyDescent="0.25">
      <c r="B910" s="1">
        <v>43312</v>
      </c>
      <c r="C910">
        <f>ASURB.MX!H900</f>
        <v>-1.6124360125241818E-2</v>
      </c>
      <c r="D910">
        <f>'Ejercicio 2'!D913</f>
        <v>1.9956787275059342E-4</v>
      </c>
      <c r="E910">
        <f>'Ejercicio 2'!G913</f>
        <v>2.1009917636258222E-4</v>
      </c>
      <c r="F910">
        <f>'Ejercicio 3'!D912</f>
        <v>2.5612050722486447E-4</v>
      </c>
      <c r="G910">
        <f>'Ejercicio 3'!R912</f>
        <v>2.9014452148725832E-4</v>
      </c>
      <c r="H910">
        <f>'Ejercicio 3'!AF912</f>
        <v>2.5517402774830012E-4</v>
      </c>
    </row>
    <row r="911" spans="2:8" x14ac:dyDescent="0.25">
      <c r="B911" s="1">
        <v>43313</v>
      </c>
      <c r="C911">
        <f>ASURB.MX!H901</f>
        <v>2.3456839292804597E-2</v>
      </c>
      <c r="D911">
        <f>'Ejercicio 2'!D914</f>
        <v>2.0999026276472392E-4</v>
      </c>
      <c r="E911">
        <f>'Ejercicio 2'!G914</f>
        <v>2.2592631603558214E-4</v>
      </c>
      <c r="F911">
        <f>'Ejercicio 3'!D913</f>
        <v>2.5072993067420707E-4</v>
      </c>
      <c r="G911">
        <f>'Ejercicio 3'!R913</f>
        <v>2.251433475964607E-4</v>
      </c>
      <c r="H911">
        <f>'Ejercicio 3'!AF913</f>
        <v>2.5083363103651992E-4</v>
      </c>
    </row>
    <row r="912" spans="2:8" x14ac:dyDescent="0.25">
      <c r="B912" s="1">
        <v>43314</v>
      </c>
      <c r="C912">
        <f>ASURB.MX!H902</f>
        <v>-9.1146050572599255E-3</v>
      </c>
      <c r="D912">
        <f>'Ejercicio 2'!D915</f>
        <v>2.2656415971087694E-4</v>
      </c>
      <c r="E912">
        <f>'Ejercicio 2'!G915</f>
        <v>2.1927900323999867E-4</v>
      </c>
      <c r="F912">
        <f>'Ejercicio 3'!D914</f>
        <v>2.8230999916974814E-4</v>
      </c>
      <c r="G912">
        <f>'Ejercicio 3'!R914</f>
        <v>3.0697282506422134E-4</v>
      </c>
      <c r="H912">
        <f>'Ejercicio 3'!AF914</f>
        <v>2.7760501919670889E-4</v>
      </c>
    </row>
    <row r="913" spans="2:8" x14ac:dyDescent="0.25">
      <c r="B913" s="1">
        <v>43315</v>
      </c>
      <c r="C913">
        <f>ASURB.MX!H903</f>
        <v>6.7847321635850178E-3</v>
      </c>
      <c r="D913">
        <f>'Ejercicio 2'!D916</f>
        <v>2.3040702609829767E-4</v>
      </c>
      <c r="E913">
        <f>'Ejercicio 2'!G916</f>
        <v>2.112172548847297E-4</v>
      </c>
      <c r="F913">
        <f>'Ejercicio 3'!D915</f>
        <v>2.4666663175980299E-4</v>
      </c>
      <c r="G913">
        <f>'Ejercicio 3'!R915</f>
        <v>2.1270311702743439E-4</v>
      </c>
      <c r="H913">
        <f>'Ejercicio 3'!AF915</f>
        <v>2.4891771536915918E-4</v>
      </c>
    </row>
    <row r="914" spans="2:8" x14ac:dyDescent="0.25">
      <c r="B914" s="1">
        <v>43318</v>
      </c>
      <c r="C914">
        <f>ASURB.MX!H904</f>
        <v>1.596419889631872E-2</v>
      </c>
      <c r="D914">
        <f>'Ejercicio 2'!D917</f>
        <v>2.2917530578280235E-4</v>
      </c>
      <c r="E914">
        <f>'Ejercicio 2'!G917</f>
        <v>2.1324789855310271E-4</v>
      </c>
      <c r="F914">
        <f>'Ejercicio 3'!D916</f>
        <v>2.185442954177927E-4</v>
      </c>
      <c r="G914">
        <f>'Ejercicio 3'!R916</f>
        <v>2.4385859204291557E-4</v>
      </c>
      <c r="H914">
        <f>'Ejercicio 3'!AF916</f>
        <v>2.2421315625779857E-4</v>
      </c>
    </row>
    <row r="915" spans="2:8" x14ac:dyDescent="0.25">
      <c r="B915" s="1">
        <v>43319</v>
      </c>
      <c r="C915">
        <f>ASURB.MX!H905</f>
        <v>5.2460029924946425E-3</v>
      </c>
      <c r="D915">
        <f>'Ejercicio 2'!D918</f>
        <v>2.1952702821886622E-4</v>
      </c>
      <c r="E915">
        <f>'Ejercicio 2'!G918</f>
        <v>2.0460536942767084E-4</v>
      </c>
      <c r="F915">
        <f>'Ejercicio 3'!D917</f>
        <v>2.2519037106252511E-4</v>
      </c>
      <c r="G915">
        <f>'Ejercicio 3'!R917</f>
        <v>2.2468938366553069E-4</v>
      </c>
      <c r="H915">
        <f>'Ejercicio 3'!AF917</f>
        <v>2.2776418317947564E-4</v>
      </c>
    </row>
    <row r="916" spans="2:8" x14ac:dyDescent="0.25">
      <c r="B916" s="1">
        <v>43320</v>
      </c>
      <c r="C916">
        <f>ASURB.MX!H906</f>
        <v>-6.8164788544217234E-3</v>
      </c>
      <c r="D916">
        <f>'Ejercicio 2'!D919</f>
        <v>2.1903123836279596E-4</v>
      </c>
      <c r="E916">
        <f>'Ejercicio 2'!G919</f>
        <v>1.9724652828654238E-4</v>
      </c>
      <c r="F916">
        <f>'Ejercicio 3'!D918</f>
        <v>2.0206092393244108E-4</v>
      </c>
      <c r="G916">
        <f>'Ejercicio 3'!R918</f>
        <v>2.0789440141778586E-4</v>
      </c>
      <c r="H916">
        <f>'Ejercicio 3'!AF918</f>
        <v>2.069043005216472E-4</v>
      </c>
    </row>
    <row r="917" spans="2:8" x14ac:dyDescent="0.25">
      <c r="B917" s="1">
        <v>43321</v>
      </c>
      <c r="C917">
        <f>ASURB.MX!H907</f>
        <v>4.5881458675301962E-3</v>
      </c>
      <c r="D917">
        <f>'Ejercicio 2'!D920</f>
        <v>2.2198132871554963E-4</v>
      </c>
      <c r="E917">
        <f>'Ejercicio 2'!G920</f>
        <v>1.8904755133195304E-4</v>
      </c>
      <c r="F917">
        <f>'Ejercicio 3'!D919</f>
        <v>1.8901824584023264E-4</v>
      </c>
      <c r="G917">
        <f>'Ejercicio 3'!R919</f>
        <v>1.9866187094593396E-4</v>
      </c>
      <c r="H917">
        <f>'Ejercicio 3'!AF919</f>
        <v>1.9367203769825536E-4</v>
      </c>
    </row>
    <row r="918" spans="2:8" x14ac:dyDescent="0.25">
      <c r="B918" s="1">
        <v>43322</v>
      </c>
      <c r="C918">
        <f>ASURB.MX!H908</f>
        <v>-1.1597912493590865E-2</v>
      </c>
      <c r="D918">
        <f>'Ejercicio 2'!D921</f>
        <v>2.2141741527548347E-4</v>
      </c>
      <c r="E918">
        <f>'Ejercicio 2'!G921</f>
        <v>1.8650980571863408E-4</v>
      </c>
      <c r="F918">
        <f>'Ejercicio 3'!D920</f>
        <v>1.7729130961172644E-4</v>
      </c>
      <c r="G918">
        <f>'Ejercicio 3'!R920</f>
        <v>1.8511724571089404E-4</v>
      </c>
      <c r="H918">
        <f>'Ejercicio 3'!AF920</f>
        <v>1.8141811874008745E-4</v>
      </c>
    </row>
    <row r="919" spans="2:8" x14ac:dyDescent="0.25">
      <c r="B919" s="1">
        <v>43325</v>
      </c>
      <c r="C919">
        <f>ASURB.MX!H909</f>
        <v>9.3355366415409872E-3</v>
      </c>
      <c r="D919">
        <f>'Ejercicio 2'!D922</f>
        <v>2.2794754917102131E-4</v>
      </c>
      <c r="E919">
        <f>'Ejercicio 2'!G922</f>
        <v>1.8188635843255016E-4</v>
      </c>
      <c r="F919">
        <f>'Ejercicio 3'!D921</f>
        <v>1.8325826998629043E-4</v>
      </c>
      <c r="G919">
        <f>'Ejercicio 3'!R921</f>
        <v>1.9493010627061728E-4</v>
      </c>
      <c r="H919">
        <f>'Ejercicio 3'!AF921</f>
        <v>1.8419845615152619E-4</v>
      </c>
    </row>
    <row r="920" spans="2:8" x14ac:dyDescent="0.25">
      <c r="B920" s="1">
        <v>43326</v>
      </c>
      <c r="C920">
        <f>ASURB.MX!H910</f>
        <v>3.161075087759653E-2</v>
      </c>
      <c r="D920">
        <f>'Ejercicio 2'!D923</f>
        <v>2.2144148122203087E-4</v>
      </c>
      <c r="E920">
        <f>'Ejercicio 2'!G923</f>
        <v>2.1992060003353661E-4</v>
      </c>
      <c r="F920">
        <f>'Ejercicio 3'!D922</f>
        <v>1.8147849076289782E-4</v>
      </c>
      <c r="G920">
        <f>'Ejercicio 3'!R922</f>
        <v>1.817151673355761E-4</v>
      </c>
      <c r="H920">
        <f>'Ejercicio 3'!AF922</f>
        <v>1.813383764630038E-4</v>
      </c>
    </row>
    <row r="921" spans="2:8" x14ac:dyDescent="0.25">
      <c r="B921" s="1">
        <v>43327</v>
      </c>
      <c r="C921">
        <f>ASURB.MX!H911</f>
        <v>-2.5993240908236674E-2</v>
      </c>
      <c r="D921">
        <f>'Ejercicio 2'!D924</f>
        <v>2.4369105435865859E-4</v>
      </c>
      <c r="E921">
        <f>'Ejercicio 2'!G924</f>
        <v>2.4112718190948975E-4</v>
      </c>
      <c r="F921">
        <f>'Ejercicio 3'!D923</f>
        <v>2.907770578061559E-4</v>
      </c>
      <c r="G921">
        <f>'Ejercicio 3'!R923</f>
        <v>3.1471729195146827E-4</v>
      </c>
      <c r="H921">
        <f>'Ejercicio 3'!AF923</f>
        <v>2.7331961842172675E-4</v>
      </c>
    </row>
    <row r="922" spans="2:8" x14ac:dyDescent="0.25">
      <c r="B922" s="1">
        <v>43328</v>
      </c>
      <c r="C922">
        <f>ASURB.MX!H912</f>
        <v>-1.9977642549168246E-2</v>
      </c>
      <c r="D922">
        <f>'Ejercicio 2'!D925</f>
        <v>2.7458297610254514E-4</v>
      </c>
      <c r="E922">
        <f>'Ejercicio 2'!G925</f>
        <v>2.48478486239773E-4</v>
      </c>
      <c r="F922">
        <f>'Ejercicio 3'!D924</f>
        <v>3.2405795844890031E-4</v>
      </c>
      <c r="G922">
        <f>'Ejercicio 3'!R924</f>
        <v>2.7339470654610292E-4</v>
      </c>
      <c r="H922">
        <f>'Ejercicio 3'!AF924</f>
        <v>3.0690983636545255E-4</v>
      </c>
    </row>
    <row r="923" spans="2:8" x14ac:dyDescent="0.25">
      <c r="B923" s="1">
        <v>43329</v>
      </c>
      <c r="C923">
        <f>ASURB.MX!H913</f>
        <v>-3.7608906856684464E-2</v>
      </c>
      <c r="D923">
        <f>'Ejercicio 2'!D926</f>
        <v>2.9179097644338572E-4</v>
      </c>
      <c r="E923">
        <f>'Ejercicio 2'!G926</f>
        <v>3.027341937222529E-4</v>
      </c>
      <c r="F923">
        <f>'Ejercicio 3'!D925</f>
        <v>3.1262989883752115E-4</v>
      </c>
      <c r="G923">
        <f>'Ejercicio 3'!R925</f>
        <v>3.0322233616804172E-4</v>
      </c>
      <c r="H923">
        <f>'Ejercicio 3'!AF925</f>
        <v>3.0284366578084399E-4</v>
      </c>
    </row>
    <row r="924" spans="2:8" x14ac:dyDescent="0.25">
      <c r="B924" s="1">
        <v>43332</v>
      </c>
      <c r="C924">
        <f>ASURB.MX!H914</f>
        <v>2.3995599688018506E-2</v>
      </c>
      <c r="D924">
        <f>'Ejercicio 2'!D927</f>
        <v>3.3386394528815363E-4</v>
      </c>
      <c r="E924">
        <f>'Ejercicio 2'!G927</f>
        <v>3.1544035902759276E-4</v>
      </c>
      <c r="F924">
        <f>'Ejercicio 3'!D926</f>
        <v>4.2803537328185075E-4</v>
      </c>
      <c r="G924">
        <f>'Ejercicio 3'!R926</f>
        <v>4.2668431240722746E-4</v>
      </c>
      <c r="H924">
        <f>'Ejercicio 3'!AF926</f>
        <v>4.0459361935149475E-4</v>
      </c>
    </row>
    <row r="925" spans="2:8" x14ac:dyDescent="0.25">
      <c r="B925" s="1">
        <v>43333</v>
      </c>
      <c r="C925">
        <f>ASURB.MX!H915</f>
        <v>2.3264811684428639E-3</v>
      </c>
      <c r="D925">
        <f>'Ejercicio 2'!D928</f>
        <v>3.3296878667000214E-4</v>
      </c>
      <c r="E925">
        <f>'Ejercicio 2'!G928</f>
        <v>3.0101370265064534E-4</v>
      </c>
      <c r="F925">
        <f>'Ejercicio 3'!D927</f>
        <v>4.0297913886219819E-4</v>
      </c>
      <c r="G925">
        <f>'Ejercicio 3'!R927</f>
        <v>3.3525143379046921E-4</v>
      </c>
      <c r="H925">
        <f>'Ejercicio 3'!AF927</f>
        <v>3.9217842778794382E-4</v>
      </c>
    </row>
    <row r="926" spans="2:8" x14ac:dyDescent="0.25">
      <c r="B926" s="1">
        <v>43334</v>
      </c>
      <c r="C926">
        <f>ASURB.MX!H916</f>
        <v>3.6247358340016245E-2</v>
      </c>
      <c r="D926">
        <f>'Ejercicio 2'!D929</f>
        <v>3.2909631965102469E-4</v>
      </c>
      <c r="E926">
        <f>'Ejercicio 2'!G929</f>
        <v>3.4814541762001703E-4</v>
      </c>
      <c r="F926">
        <f>'Ejercicio 3'!D928</f>
        <v>3.1727599025602594E-4</v>
      </c>
      <c r="G926">
        <f>'Ejercicio 3'!R928</f>
        <v>3.1402358975663326E-4</v>
      </c>
      <c r="H926">
        <f>'Ejercicio 3'!AF928</f>
        <v>3.2431741726190381E-4</v>
      </c>
    </row>
    <row r="927" spans="2:8" x14ac:dyDescent="0.25">
      <c r="B927" s="1">
        <v>43335</v>
      </c>
      <c r="C927">
        <f>ASURB.MX!H917</f>
        <v>1.5790371607543737E-3</v>
      </c>
      <c r="D927">
        <f>'Ejercicio 2'!D930</f>
        <v>3.6462215444280581E-4</v>
      </c>
      <c r="E927">
        <f>'Ejercicio 2'!G930</f>
        <v>3.3206104463525158E-4</v>
      </c>
      <c r="F927">
        <f>'Ejercicio 3'!D929</f>
        <v>4.1893579347635282E-4</v>
      </c>
      <c r="G927">
        <f>'Ejercicio 3'!R929</f>
        <v>4.4713142580007968E-4</v>
      </c>
      <c r="H927">
        <f>'Ejercicio 3'!AF929</f>
        <v>4.0985583398051061E-4</v>
      </c>
    </row>
    <row r="928" spans="2:8" x14ac:dyDescent="0.25">
      <c r="B928" s="1">
        <v>43336</v>
      </c>
      <c r="C928">
        <f>ASURB.MX!H918</f>
        <v>3.4936061915834824E-3</v>
      </c>
      <c r="D928">
        <f>'Ejercicio 2'!D931</f>
        <v>3.6150011798468794E-4</v>
      </c>
      <c r="E928">
        <f>'Ejercicio 2'!G931</f>
        <v>3.1717706169947878E-4</v>
      </c>
      <c r="F928">
        <f>'Ejercicio 3'!D930</f>
        <v>3.2750336789541903E-4</v>
      </c>
      <c r="G928">
        <f>'Ejercicio 3'!R930</f>
        <v>2.619563228984721E-4</v>
      </c>
      <c r="H928">
        <f>'Ejercicio 3'!AF930</f>
        <v>3.3688546798062857E-4</v>
      </c>
    </row>
    <row r="929" spans="2:8" x14ac:dyDescent="0.25">
      <c r="B929" s="1">
        <v>43339</v>
      </c>
      <c r="C929">
        <f>ASURB.MX!H919</f>
        <v>1.0917254447921408E-2</v>
      </c>
      <c r="D929">
        <f>'Ejercicio 2'!D932</f>
        <v>3.5417824715768236E-4</v>
      </c>
      <c r="E929">
        <f>'Ejercicio 2'!G932</f>
        <v>3.0796388085401681E-4</v>
      </c>
      <c r="F929">
        <f>'Ejercicio 3'!D931</f>
        <v>2.6805027793016422E-4</v>
      </c>
      <c r="G929">
        <f>'Ejercicio 3'!R931</f>
        <v>3.1974577344897297E-4</v>
      </c>
      <c r="H929">
        <f>'Ejercicio 3'!AF931</f>
        <v>2.8476483292081523E-4</v>
      </c>
    </row>
    <row r="930" spans="2:8" x14ac:dyDescent="0.25">
      <c r="B930" s="1">
        <v>43340</v>
      </c>
      <c r="C930">
        <f>ASURB.MX!H920</f>
        <v>8.1945827100823754E-3</v>
      </c>
      <c r="D930">
        <f>'Ejercicio 2'!D933</f>
        <v>3.4791422664655255E-4</v>
      </c>
      <c r="E930">
        <f>'Ejercicio 2'!G933</f>
        <v>2.9675804219917264E-4</v>
      </c>
      <c r="F930">
        <f>'Ejercicio 3'!D932</f>
        <v>2.4158487314043336E-4</v>
      </c>
      <c r="G930">
        <f>'Ejercicio 3'!R932</f>
        <v>2.3897505198792486E-4</v>
      </c>
      <c r="H930">
        <f>'Ejercicio 3'!AF932</f>
        <v>2.5785409968695028E-4</v>
      </c>
    </row>
    <row r="931" spans="2:8" x14ac:dyDescent="0.25">
      <c r="B931" s="1">
        <v>43341</v>
      </c>
      <c r="C931">
        <f>ASURB.MX!H921</f>
        <v>5.0912271324330492E-3</v>
      </c>
      <c r="D931">
        <f>'Ejercicio 2'!D934</f>
        <v>3.2391373298379643E-4</v>
      </c>
      <c r="E931">
        <f>'Ejercicio 2'!G934</f>
        <v>2.841550490362189E-4</v>
      </c>
      <c r="F931">
        <f>'Ejercicio 3'!D933</f>
        <v>2.1773258650824209E-4</v>
      </c>
      <c r="G931">
        <f>'Ejercicio 3'!R933</f>
        <v>2.5608804302462642E-4</v>
      </c>
      <c r="H931">
        <f>'Ejercicio 3'!AF933</f>
        <v>2.3289677546274153E-4</v>
      </c>
    </row>
    <row r="932" spans="2:8" x14ac:dyDescent="0.25">
      <c r="B932" s="1">
        <v>43342</v>
      </c>
      <c r="C932">
        <f>ASURB.MX!H922</f>
        <v>4.4626608080315162E-4</v>
      </c>
      <c r="D932">
        <f>'Ejercicio 2'!D935</f>
        <v>3.1668087222527487E-4</v>
      </c>
      <c r="E932">
        <f>'Ejercicio 2'!G935</f>
        <v>2.7094160964254355E-4</v>
      </c>
      <c r="F932">
        <f>'Ejercicio 3'!D934</f>
        <v>1.9692181750931347E-4</v>
      </c>
      <c r="G932">
        <f>'Ejercicio 3'!R934</f>
        <v>2.0774011308043449E-4</v>
      </c>
      <c r="H932">
        <f>'Ejercicio 3'!AF934</f>
        <v>2.104758105465838E-4</v>
      </c>
    </row>
    <row r="933" spans="2:8" x14ac:dyDescent="0.25">
      <c r="B933" s="1">
        <v>43343</v>
      </c>
      <c r="C933">
        <f>ASURB.MX!H923</f>
        <v>-1.7585527976633356E-3</v>
      </c>
      <c r="D933">
        <f>'Ejercicio 2'!D936</f>
        <v>3.1375517519983032E-4</v>
      </c>
      <c r="E933">
        <f>'Ejercicio 2'!G936</f>
        <v>2.5847767448027519E-4</v>
      </c>
      <c r="F933">
        <f>'Ejercicio 3'!D935</f>
        <v>1.8000648273422453E-4</v>
      </c>
      <c r="G933">
        <f>'Ejercicio 3'!R935</f>
        <v>2.0922510787092725E-4</v>
      </c>
      <c r="H933">
        <f>'Ejercicio 3'!AF935</f>
        <v>1.9150076368801058E-4</v>
      </c>
    </row>
    <row r="934" spans="2:8" x14ac:dyDescent="0.25">
      <c r="B934" s="1">
        <v>43346</v>
      </c>
      <c r="C934">
        <f>ASURB.MX!H924</f>
        <v>-2.433739676404281E-3</v>
      </c>
      <c r="D934">
        <f>'Ejercicio 2'!D937</f>
        <v>3.0385392966687E-4</v>
      </c>
      <c r="E934">
        <f>'Ejercicio 2'!G937</f>
        <v>2.4672544548001545E-4</v>
      </c>
      <c r="F934">
        <f>'Ejercicio 3'!D936</f>
        <v>1.6914027239002614E-4</v>
      </c>
      <c r="G934">
        <f>'Ejercicio 3'!R936</f>
        <v>1.834164602067E-4</v>
      </c>
      <c r="H934">
        <f>'Ejercicio 3'!AF936</f>
        <v>1.7798537331132049E-4</v>
      </c>
    </row>
    <row r="935" spans="2:8" x14ac:dyDescent="0.25">
      <c r="B935" s="1">
        <v>43347</v>
      </c>
      <c r="C935">
        <f>ASURB.MX!H925</f>
        <v>-4.9695862172147269E-3</v>
      </c>
      <c r="D935">
        <f>'Ejercicio 2'!D938</f>
        <v>2.9924283181257408E-4</v>
      </c>
      <c r="E935">
        <f>'Ejercicio 2'!G938</f>
        <v>2.3639369232583454E-4</v>
      </c>
      <c r="F935">
        <f>'Ejercicio 3'!D937</f>
        <v>1.622776744433722E-4</v>
      </c>
      <c r="G935">
        <f>'Ejercicio 3'!R937</f>
        <v>1.8237909254326476E-4</v>
      </c>
      <c r="H935">
        <f>'Ejercicio 3'!AF937</f>
        <v>1.6843812385860713E-4</v>
      </c>
    </row>
    <row r="936" spans="2:8" x14ac:dyDescent="0.25">
      <c r="B936" s="1">
        <v>43348</v>
      </c>
      <c r="C936">
        <f>ASURB.MX!H926</f>
        <v>-1.0867202810769494E-2</v>
      </c>
      <c r="D936">
        <f>'Ejercicio 2'!D939</f>
        <v>2.7416274146041834E-4</v>
      </c>
      <c r="E936">
        <f>'Ejercicio 2'!G939</f>
        <v>2.3088890045048084E-4</v>
      </c>
      <c r="F936">
        <f>'Ejercicio 3'!D938</f>
        <v>1.6000104750502926E-4</v>
      </c>
      <c r="G936">
        <f>'Ejercicio 3'!R938</f>
        <v>1.7087597817361285E-4</v>
      </c>
      <c r="H936">
        <f>'Ejercicio 3'!AF938</f>
        <v>1.6342388029332239E-4</v>
      </c>
    </row>
    <row r="937" spans="2:8" x14ac:dyDescent="0.25">
      <c r="B937" s="1">
        <v>43349</v>
      </c>
      <c r="C937">
        <f>ASURB.MX!H927</f>
        <v>2.6063031526666187E-2</v>
      </c>
      <c r="D937">
        <f>'Ejercicio 2'!D940</f>
        <v>2.7184364936261887E-4</v>
      </c>
      <c r="E937">
        <f>'Ejercicio 2'!G940</f>
        <v>2.5175414753548191E-4</v>
      </c>
      <c r="F937">
        <f>'Ejercicio 3'!D939</f>
        <v>1.6980461448620917E-4</v>
      </c>
      <c r="G937">
        <f>'Ejercicio 3'!R939</f>
        <v>1.8249932198426816E-4</v>
      </c>
      <c r="H937">
        <f>'Ejercicio 3'!AF939</f>
        <v>1.6940577585953848E-4</v>
      </c>
    </row>
    <row r="938" spans="2:8" x14ac:dyDescent="0.25">
      <c r="B938" s="1">
        <v>43350</v>
      </c>
      <c r="C938">
        <f>ASURB.MX!H928</f>
        <v>8.3098275133722359E-3</v>
      </c>
      <c r="D938">
        <f>'Ejercicio 2'!D941</f>
        <v>2.8996416157232445E-4</v>
      </c>
      <c r="E938">
        <f>'Ejercicio 2'!G941</f>
        <v>2.4325244887516445E-4</v>
      </c>
      <c r="F938">
        <f>'Ejercicio 3'!D940</f>
        <v>2.4428035998863936E-4</v>
      </c>
      <c r="G938">
        <f>'Ejercicio 3'!R940</f>
        <v>2.5649314269048573E-4</v>
      </c>
      <c r="H938">
        <f>'Ejercicio 3'!AF940</f>
        <v>2.316355220907831E-4</v>
      </c>
    </row>
    <row r="939" spans="2:8" x14ac:dyDescent="0.25">
      <c r="B939" s="1">
        <v>43353</v>
      </c>
      <c r="C939">
        <f>ASURB.MX!H929</f>
        <v>-3.8565014985617787E-3</v>
      </c>
      <c r="D939">
        <f>'Ejercicio 2'!D942</f>
        <v>2.9147386275851528E-4</v>
      </c>
      <c r="E939">
        <f>'Ejercicio 2'!G942</f>
        <v>2.3262515327024898E-4</v>
      </c>
      <c r="F939">
        <f>'Ejercicio 3'!D941</f>
        <v>2.1975037240959039E-4</v>
      </c>
      <c r="G939">
        <f>'Ejercicio 3'!R941</f>
        <v>1.8309093865863596E-4</v>
      </c>
      <c r="H939">
        <f>'Ejercicio 3'!AF941</f>
        <v>2.140058816041294E-4</v>
      </c>
    </row>
    <row r="940" spans="2:8" x14ac:dyDescent="0.25">
      <c r="B940" s="1">
        <v>43354</v>
      </c>
      <c r="C940">
        <f>ASURB.MX!H930</f>
        <v>1.1906933540470874E-2</v>
      </c>
      <c r="D940">
        <f>'Ejercicio 2'!D943</f>
        <v>2.7107548451720047E-4</v>
      </c>
      <c r="E940">
        <f>'Ejercicio 2'!G943</f>
        <v>2.283975878767806E-4</v>
      </c>
      <c r="F940">
        <f>'Ejercicio 3'!D942</f>
        <v>1.9692161111166436E-4</v>
      </c>
      <c r="G940">
        <f>'Ejercicio 3'!R942</f>
        <v>2.0937263489896661E-4</v>
      </c>
      <c r="H940">
        <f>'Ejercicio 3'!AF942</f>
        <v>1.9558391543631328E-4</v>
      </c>
    </row>
    <row r="941" spans="2:8" x14ac:dyDescent="0.25">
      <c r="B941" s="1">
        <v>43355</v>
      </c>
      <c r="C941">
        <f>ASURB.MX!H931</f>
        <v>4.4564381011561092E-2</v>
      </c>
      <c r="D941">
        <f>'Ejercicio 2'!D944</f>
        <v>2.6142184242302328E-4</v>
      </c>
      <c r="E941">
        <f>'Ejercicio 2'!G944</f>
        <v>3.101840998663053E-4</v>
      </c>
      <c r="F941">
        <f>'Ejercicio 3'!D943</f>
        <v>1.9715506568916891E-4</v>
      </c>
      <c r="G941">
        <f>'Ejercicio 3'!R943</f>
        <v>1.8958184065990733E-4</v>
      </c>
      <c r="H941">
        <f>'Ejercicio 3'!AF943</f>
        <v>1.9526019919979953E-4</v>
      </c>
    </row>
    <row r="942" spans="2:8" x14ac:dyDescent="0.25">
      <c r="B942" s="1">
        <v>43356</v>
      </c>
      <c r="C942">
        <f>ASURB.MX!H932</f>
        <v>2.2592279687015177E-2</v>
      </c>
      <c r="D942">
        <f>'Ejercicio 2'!D945</f>
        <v>3.0553910312676008E-4</v>
      </c>
      <c r="E942">
        <f>'Ejercicio 2'!G945</f>
        <v>3.1950134733777538E-4</v>
      </c>
      <c r="F942">
        <f>'Ejercicio 3'!D944</f>
        <v>4.2069407939643625E-4</v>
      </c>
      <c r="G942">
        <f>'Ejercicio 3'!R944</f>
        <v>4.6262026594523302E-4</v>
      </c>
      <c r="H942">
        <f>'Ejercicio 3'!AF944</f>
        <v>3.8521741549506347E-4</v>
      </c>
    </row>
    <row r="943" spans="2:8" x14ac:dyDescent="0.25">
      <c r="B943" s="1">
        <v>43357</v>
      </c>
      <c r="C943">
        <f>ASURB.MX!H933</f>
        <v>-2.5491820695017476E-2</v>
      </c>
      <c r="D943">
        <f>'Ejercicio 2'!D946</f>
        <v>3.102507529670272E-4</v>
      </c>
      <c r="E943">
        <f>'Ejercicio 2'!G946</f>
        <v>3.3487280577025385E-4</v>
      </c>
      <c r="F943">
        <f>'Ejercicio 3'!D945</f>
        <v>3.9019204634685087E-4</v>
      </c>
      <c r="G943">
        <f>'Ejercicio 3'!R945</f>
        <v>2.6721985610536619E-4</v>
      </c>
      <c r="H943">
        <f>'Ejercicio 3'!AF945</f>
        <v>3.7133021665361005E-4</v>
      </c>
    </row>
    <row r="944" spans="2:8" x14ac:dyDescent="0.25">
      <c r="B944" s="1">
        <v>43360</v>
      </c>
      <c r="C944">
        <f>ASURB.MX!H934</f>
        <v>-1.1418161680342058E-2</v>
      </c>
      <c r="D944">
        <f>'Ejercicio 2'!D947</f>
        <v>3.4125446108132393E-4</v>
      </c>
      <c r="E944">
        <f>'Ejercicio 2'!G947</f>
        <v>3.2535679599934452E-4</v>
      </c>
      <c r="F944">
        <f>'Ejercicio 3'!D946</f>
        <v>3.8685373877570537E-4</v>
      </c>
      <c r="G944">
        <f>'Ejercicio 3'!R946</f>
        <v>4.1869007586339645E-4</v>
      </c>
      <c r="H944">
        <f>'Ejercicio 3'!AF946</f>
        <v>3.755989170590346E-4</v>
      </c>
    </row>
    <row r="945" spans="2:8" x14ac:dyDescent="0.25">
      <c r="B945" s="1">
        <v>43361</v>
      </c>
      <c r="C945">
        <f>ASURB.MX!H935</f>
        <v>2.1879431255549777E-2</v>
      </c>
      <c r="D945">
        <f>'Ejercicio 2'!D948</f>
        <v>3.4372322812100114E-4</v>
      </c>
      <c r="E945">
        <f>'Ejercicio 2'!G948</f>
        <v>3.3249282258253159E-4</v>
      </c>
      <c r="F945">
        <f>'Ejercicio 3'!D947</f>
        <v>3.2171943467278652E-4</v>
      </c>
      <c r="G945">
        <f>'Ejercicio 3'!R947</f>
        <v>2.5203519891716769E-4</v>
      </c>
      <c r="H945">
        <f>'Ejercicio 3'!AF947</f>
        <v>3.2513487383746211E-4</v>
      </c>
    </row>
    <row r="946" spans="2:8" x14ac:dyDescent="0.25">
      <c r="B946" s="1">
        <v>43362</v>
      </c>
      <c r="C946">
        <f>ASURB.MX!H936</f>
        <v>-5.4772314809699912E-3</v>
      </c>
      <c r="D946">
        <f>'Ejercicio 2'!D949</f>
        <v>3.5537986750410313E-4</v>
      </c>
      <c r="E946">
        <f>'Ejercicio 2'!G949</f>
        <v>3.1841679956278883E-4</v>
      </c>
      <c r="F946">
        <f>'Ejercicio 3'!D948</f>
        <v>3.2072134828361922E-4</v>
      </c>
      <c r="G946">
        <f>'Ejercicio 3'!R948</f>
        <v>3.6926327769023733E-4</v>
      </c>
      <c r="H946">
        <f>'Ejercicio 3'!AF948</f>
        <v>3.2432091484415297E-4</v>
      </c>
    </row>
    <row r="947" spans="2:8" x14ac:dyDescent="0.25">
      <c r="B947" s="1">
        <v>43363</v>
      </c>
      <c r="C947">
        <f>ASURB.MX!H937</f>
        <v>2.8331841045133644E-3</v>
      </c>
      <c r="D947">
        <f>'Ejercicio 2'!D950</f>
        <v>3.5447032684806376E-4</v>
      </c>
      <c r="E947">
        <f>'Ejercicio 2'!G950</f>
        <v>3.0397329701733089E-4</v>
      </c>
      <c r="F947">
        <f>'Ejercicio 3'!D949</f>
        <v>2.6570850927840902E-4</v>
      </c>
      <c r="G947">
        <f>'Ejercicio 3'!R949</f>
        <v>2.2528367777173552E-4</v>
      </c>
      <c r="H947">
        <f>'Ejercicio 3'!AF949</f>
        <v>2.774530451082793E-4</v>
      </c>
    </row>
    <row r="948" spans="2:8" x14ac:dyDescent="0.25">
      <c r="B948" s="1">
        <v>43364</v>
      </c>
      <c r="C948">
        <f>ASURB.MX!H938</f>
        <v>-8.9426964206041088E-3</v>
      </c>
      <c r="D948">
        <f>'Ejercicio 2'!D951</f>
        <v>3.5446828464026972E-4</v>
      </c>
      <c r="E948">
        <f>'Ejercicio 2'!G951</f>
        <v>2.9354974182465871E-4</v>
      </c>
      <c r="F948">
        <f>'Ejercicio 3'!D950</f>
        <v>2.2656756940598656E-4</v>
      </c>
      <c r="G948">
        <f>'Ejercicio 3'!R950</f>
        <v>2.7353069030900458E-4</v>
      </c>
      <c r="H948">
        <f>'Ejercicio 3'!AF950</f>
        <v>2.4106728158324335E-4</v>
      </c>
    </row>
    <row r="949" spans="2:8" x14ac:dyDescent="0.25">
      <c r="B949" s="1">
        <v>43367</v>
      </c>
      <c r="C949">
        <f>ASURB.MX!H939</f>
        <v>-6.041645383300989E-3</v>
      </c>
      <c r="D949">
        <f>'Ejercicio 2'!D952</f>
        <v>3.5190845484758647E-4</v>
      </c>
      <c r="E949">
        <f>'Ejercicio 2'!G952</f>
        <v>2.8158840664802476E-4</v>
      </c>
      <c r="F949">
        <f>'Ejercicio 3'!D951</f>
        <v>2.0932743891774732E-4</v>
      </c>
      <c r="G949">
        <f>'Ejercicio 3'!R951</f>
        <v>2.0943048149597523E-4</v>
      </c>
      <c r="H949">
        <f>'Ejercicio 3'!AF951</f>
        <v>2.2199820770051634E-4</v>
      </c>
    </row>
    <row r="950" spans="2:8" x14ac:dyDescent="0.25">
      <c r="B950" s="1">
        <v>43368</v>
      </c>
      <c r="C950">
        <f>ASURB.MX!H940</f>
        <v>1.8952387404878254E-3</v>
      </c>
      <c r="D950">
        <f>'Ejercicio 2'!D953</f>
        <v>3.5387017765573349E-4</v>
      </c>
      <c r="E950">
        <f>'Ejercicio 2'!G953</f>
        <v>2.6865227940422776E-4</v>
      </c>
      <c r="F950">
        <f>'Ejercicio 3'!D952</f>
        <v>1.9262994128113362E-4</v>
      </c>
      <c r="G950">
        <f>'Ejercicio 3'!R952</f>
        <v>2.2400396305903119E-4</v>
      </c>
      <c r="H950">
        <f>'Ejercicio 3'!AF952</f>
        <v>2.0363288792991566E-4</v>
      </c>
    </row>
    <row r="951" spans="2:8" x14ac:dyDescent="0.25">
      <c r="B951" s="1">
        <v>43369</v>
      </c>
      <c r="C951">
        <f>ASURB.MX!H941</f>
        <v>5.6903560996638637E-3</v>
      </c>
      <c r="D951">
        <f>'Ejercicio 2'!D954</f>
        <v>3.2516340148609177E-4</v>
      </c>
      <c r="E951">
        <f>'Ejercicio 2'!G954</f>
        <v>2.5765772892345372E-4</v>
      </c>
      <c r="F951">
        <f>'Ejercicio 3'!D953</f>
        <v>1.7757146822917124E-4</v>
      </c>
      <c r="G951">
        <f>'Ejercicio 3'!R953</f>
        <v>1.8569444946212805E-4</v>
      </c>
      <c r="H951">
        <f>'Ejercicio 3'!AF953</f>
        <v>1.8686903134555188E-4</v>
      </c>
    </row>
    <row r="952" spans="2:8" x14ac:dyDescent="0.25">
      <c r="B952" s="1">
        <v>43370</v>
      </c>
      <c r="C952">
        <f>ASURB.MX!H942</f>
        <v>1.0715583043733859E-2</v>
      </c>
      <c r="D952">
        <f>'Ejercicio 2'!D955</f>
        <v>2.9691154868580883E-4</v>
      </c>
      <c r="E952">
        <f>'Ejercicio 2'!G955</f>
        <v>2.5101117377245073E-4</v>
      </c>
      <c r="F952">
        <f>'Ejercicio 3'!D954</f>
        <v>1.7107313327011794E-4</v>
      </c>
      <c r="G952">
        <f>'Ejercicio 3'!R954</f>
        <v>1.9436715077532449E-4</v>
      </c>
      <c r="H952">
        <f>'Ejercicio 3'!AF954</f>
        <v>1.7763391358978896E-4</v>
      </c>
    </row>
    <row r="953" spans="2:8" x14ac:dyDescent="0.25">
      <c r="B953" s="1">
        <v>43371</v>
      </c>
      <c r="C953">
        <f>ASURB.MX!H943</f>
        <v>-1.0192716850024692E-2</v>
      </c>
      <c r="D953">
        <f>'Ejercicio 2'!D956</f>
        <v>2.7902763674003157E-4</v>
      </c>
      <c r="E953">
        <f>'Ejercicio 2'!G956</f>
        <v>2.4416519089363501E-4</v>
      </c>
      <c r="F953">
        <f>'Ejercicio 3'!D955</f>
        <v>1.7675021623561377E-4</v>
      </c>
      <c r="G953">
        <f>'Ejercicio 3'!R955</f>
        <v>1.8588847274498725E-4</v>
      </c>
      <c r="H953">
        <f>'Ejercicio 3'!AF955</f>
        <v>1.7941316109247759E-4</v>
      </c>
    </row>
    <row r="954" spans="2:8" x14ac:dyDescent="0.25">
      <c r="B954" s="1">
        <v>43374</v>
      </c>
      <c r="C954">
        <f>ASURB.MX!H944</f>
        <v>6.1748564151751437E-3</v>
      </c>
      <c r="D954">
        <f>'Ejercicio 2'!D957</f>
        <v>2.2478719026093925E-4</v>
      </c>
      <c r="E954">
        <f>'Ejercicio 2'!G957</f>
        <v>2.3457761506874144E-4</v>
      </c>
      <c r="F954">
        <f>'Ejercicio 3'!D956</f>
        <v>1.791905349816634E-4</v>
      </c>
      <c r="G954">
        <f>'Ejercicio 3'!R956</f>
        <v>1.8833271781818443E-4</v>
      </c>
      <c r="H954">
        <f>'Ejercicio 3'!AF956</f>
        <v>1.7958100842641031E-4</v>
      </c>
    </row>
    <row r="955" spans="2:8" x14ac:dyDescent="0.25">
      <c r="B955" s="1">
        <v>43375</v>
      </c>
      <c r="C955">
        <f>ASURB.MX!H945</f>
        <v>-4.7384998881148475E-3</v>
      </c>
      <c r="D955">
        <f>'Ejercicio 2'!D958</f>
        <v>2.123259675524475E-4</v>
      </c>
      <c r="E955">
        <f>'Ejercicio 2'!G958</f>
        <v>2.2470674867183918E-4</v>
      </c>
      <c r="F955">
        <f>'Ejercicio 3'!D957</f>
        <v>1.7284307245726713E-4</v>
      </c>
      <c r="G955">
        <f>'Ejercicio 3'!R957</f>
        <v>1.7463813166252769E-4</v>
      </c>
      <c r="H955">
        <f>'Ejercicio 3'!AF957</f>
        <v>1.729211152833418E-4</v>
      </c>
    </row>
    <row r="956" spans="2:8" x14ac:dyDescent="0.25">
      <c r="B956" s="1">
        <v>43376</v>
      </c>
      <c r="C956">
        <f>ASURB.MX!H946</f>
        <v>-4.5250224045247393E-3</v>
      </c>
      <c r="D956">
        <f>'Ejercicio 2'!D959</f>
        <v>2.1512140760134382E-4</v>
      </c>
      <c r="E956">
        <f>'Ejercicio 2'!G959</f>
        <v>2.1520318513476613E-4</v>
      </c>
      <c r="F956">
        <f>'Ejercicio 3'!D958</f>
        <v>1.6673529768466234E-4</v>
      </c>
      <c r="G956">
        <f>'Ejercicio 3'!R958</f>
        <v>1.7256445081313253E-4</v>
      </c>
      <c r="H956">
        <f>'Ejercicio 3'!AF958</f>
        <v>1.6645612362086259E-4</v>
      </c>
    </row>
    <row r="957" spans="2:8" x14ac:dyDescent="0.25">
      <c r="B957" s="1">
        <v>43377</v>
      </c>
      <c r="C957">
        <f>ASURB.MX!H947</f>
        <v>-2.4011282703940671E-2</v>
      </c>
      <c r="D957">
        <f>'Ejercicio 2'!D960</f>
        <v>1.8102115516835005E-4</v>
      </c>
      <c r="E957">
        <f>'Ejercicio 2'!G960</f>
        <v>2.3201750243518644E-4</v>
      </c>
      <c r="F957">
        <f>'Ejercicio 3'!D959</f>
        <v>1.6244565436206941E-4</v>
      </c>
      <c r="G957">
        <f>'Ejercicio 3'!R959</f>
        <v>1.6464202752606622E-4</v>
      </c>
      <c r="H957">
        <f>'Ejercicio 3'!AF959</f>
        <v>1.6154568298055609E-4</v>
      </c>
    </row>
    <row r="958" spans="2:8" x14ac:dyDescent="0.25">
      <c r="B958" s="1">
        <v>43378</v>
      </c>
      <c r="C958">
        <f>ASURB.MX!H948</f>
        <v>-4.3866346894389039E-3</v>
      </c>
      <c r="D958">
        <f>'Ejercicio 2'!D961</f>
        <v>2.054538643862407E-4</v>
      </c>
      <c r="E958">
        <f>'Ejercicio 2'!G961</f>
        <v>2.2211635652414868E-4</v>
      </c>
      <c r="F958">
        <f>'Ejercicio 3'!D960</f>
        <v>2.2695596586756359E-4</v>
      </c>
      <c r="G958">
        <f>'Ejercicio 3'!R960</f>
        <v>2.4135006296807356E-4</v>
      </c>
      <c r="H958">
        <f>'Ejercicio 3'!AF960</f>
        <v>2.1531785068279387E-4</v>
      </c>
    </row>
    <row r="959" spans="2:8" x14ac:dyDescent="0.25">
      <c r="B959" s="1">
        <v>43381</v>
      </c>
      <c r="C959">
        <f>ASURB.MX!H949</f>
        <v>-2.2950934150742079E-3</v>
      </c>
      <c r="D959">
        <f>'Ejercicio 2'!D962</f>
        <v>2.0682156055186224E-4</v>
      </c>
      <c r="E959">
        <f>'Ejercicio 2'!G962</f>
        <v>2.1202563511942753E-4</v>
      </c>
      <c r="F959">
        <f>'Ejercicio 3'!D961</f>
        <v>2.022290115114423E-4</v>
      </c>
      <c r="G959">
        <f>'Ejercicio 3'!R961</f>
        <v>1.650075849073569E-4</v>
      </c>
      <c r="H959">
        <f>'Ejercicio 3'!AF961</f>
        <v>1.9698969838721032E-4</v>
      </c>
    </row>
    <row r="960" spans="2:8" x14ac:dyDescent="0.25">
      <c r="B960" s="1">
        <v>43382</v>
      </c>
      <c r="C960">
        <f>ASURB.MX!H950</f>
        <v>1.4785215885008619E-2</v>
      </c>
      <c r="D960">
        <f>'Ejercicio 2'!D963</f>
        <v>2.0445927016581403E-4</v>
      </c>
      <c r="E960">
        <f>'Ejercicio 2'!G963</f>
        <v>2.1233168420668714E-4</v>
      </c>
      <c r="F960">
        <f>'Ejercicio 3'!D962</f>
        <v>1.8413962953105141E-4</v>
      </c>
      <c r="G960">
        <f>'Ejercicio 3'!R962</f>
        <v>1.9819026018567709E-4</v>
      </c>
      <c r="H960">
        <f>'Ejercicio 3'!AF962</f>
        <v>1.8220560423125437E-4</v>
      </c>
    </row>
    <row r="961" spans="2:8" x14ac:dyDescent="0.25">
      <c r="B961" s="1">
        <v>43383</v>
      </c>
      <c r="C961">
        <f>ASURB.MX!H951</f>
        <v>-2.1702516106945385E-2</v>
      </c>
      <c r="D961">
        <f>'Ejercicio 2'!D964</f>
        <v>2.0895076201024577E-4</v>
      </c>
      <c r="E961">
        <f>'Ejercicio 2'!G964</f>
        <v>2.2436836901139649E-4</v>
      </c>
      <c r="F961">
        <f>'Ejercicio 3'!D963</f>
        <v>1.9798516496065434E-4</v>
      </c>
      <c r="G961">
        <f>'Ejercicio 3'!R963</f>
        <v>1.8960387539431757E-4</v>
      </c>
      <c r="H961">
        <f>'Ejercicio 3'!AF963</f>
        <v>1.9344403391134633E-4</v>
      </c>
    </row>
    <row r="962" spans="2:8" x14ac:dyDescent="0.25">
      <c r="B962" s="1">
        <v>43384</v>
      </c>
      <c r="C962">
        <f>ASURB.MX!H952</f>
        <v>-3.5830416142948303E-2</v>
      </c>
      <c r="D962">
        <f>'Ejercicio 2'!D965</f>
        <v>2.2664780684222732E-4</v>
      </c>
      <c r="E962">
        <f>'Ejercicio 2'!G965</f>
        <v>2.7366821885487804E-4</v>
      </c>
      <c r="F962">
        <f>'Ejercicio 3'!D964</f>
        <v>2.3773837391957451E-4</v>
      </c>
      <c r="G962">
        <f>'Ejercicio 3'!R964</f>
        <v>2.4258239008696799E-4</v>
      </c>
      <c r="H962">
        <f>'Ejercicio 3'!AF964</f>
        <v>2.2765518685891322E-4</v>
      </c>
    </row>
    <row r="963" spans="2:8" x14ac:dyDescent="0.25">
      <c r="B963" s="1">
        <v>43385</v>
      </c>
      <c r="C963">
        <f>ASURB.MX!H953</f>
        <v>6.2438734177243937E-3</v>
      </c>
      <c r="D963">
        <f>'Ejercicio 2'!D966</f>
        <v>2.7146173421394769E-4</v>
      </c>
      <c r="E963">
        <f>'Ejercicio 2'!G966</f>
        <v>2.6274765015162424E-4</v>
      </c>
      <c r="F963">
        <f>'Ejercicio 3'!D965</f>
        <v>3.6255370086138254E-4</v>
      </c>
      <c r="G963">
        <f>'Ejercicio 3'!R965</f>
        <v>3.5730085099362047E-4</v>
      </c>
      <c r="H963">
        <f>'Ejercicio 3'!AF965</f>
        <v>3.3638671500026346E-4</v>
      </c>
    </row>
    <row r="964" spans="2:8" x14ac:dyDescent="0.25">
      <c r="B964" s="1">
        <v>43388</v>
      </c>
      <c r="C964">
        <f>ASURB.MX!H954</f>
        <v>-6.1702988396846066E-4</v>
      </c>
      <c r="D964">
        <f>'Ejercicio 2'!D967</f>
        <v>2.72837923375329E-4</v>
      </c>
      <c r="E964">
        <f>'Ejercicio 2'!G967</f>
        <v>2.505388194625748E-4</v>
      </c>
      <c r="F964">
        <f>'Ejercicio 3'!D966</f>
        <v>2.9453626733566573E-4</v>
      </c>
      <c r="G964">
        <f>'Ejercicio 3'!R966</f>
        <v>2.2036031144616894E-4</v>
      </c>
      <c r="H964">
        <f>'Ejercicio 3'!AF966</f>
        <v>2.8716362717309639E-4</v>
      </c>
    </row>
    <row r="965" spans="2:8" x14ac:dyDescent="0.25">
      <c r="B965" s="1">
        <v>43389</v>
      </c>
      <c r="C965">
        <f>ASURB.MX!H955</f>
        <v>1.5505935021603452E-2</v>
      </c>
      <c r="D965">
        <f>'Ejercicio 2'!D968</f>
        <v>2.7265774200423696E-4</v>
      </c>
      <c r="E965">
        <f>'Ejercicio 2'!G968</f>
        <v>2.500686086110744E-4</v>
      </c>
      <c r="F965">
        <f>'Ejercicio 3'!D967</f>
        <v>2.4475728904741921E-4</v>
      </c>
      <c r="G965">
        <f>'Ejercicio 3'!R967</f>
        <v>2.6550362457861197E-4</v>
      </c>
      <c r="H965">
        <f>'Ejercicio 3'!AF967</f>
        <v>2.4734800672800492E-4</v>
      </c>
    </row>
    <row r="966" spans="2:8" x14ac:dyDescent="0.25">
      <c r="B966" s="1">
        <v>43390</v>
      </c>
      <c r="C966">
        <f>ASURB.MX!H956</f>
        <v>-1.4524464744979515E-2</v>
      </c>
      <c r="D966">
        <f>'Ejercicio 2'!D969</f>
        <v>2.7969554756535601E-4</v>
      </c>
      <c r="E966">
        <f>'Ejercicio 2'!G969</f>
        <v>2.4824875478269052E-4</v>
      </c>
      <c r="F966">
        <f>'Ejercicio 3'!D968</f>
        <v>2.4082553363407872E-4</v>
      </c>
      <c r="G966">
        <f>'Ejercicio 3'!R968</f>
        <v>2.2870937471316106E-4</v>
      </c>
      <c r="H966">
        <f>'Ejercicio 3'!AF968</f>
        <v>2.43118990890215E-4</v>
      </c>
    </row>
    <row r="967" spans="2:8" x14ac:dyDescent="0.25">
      <c r="B967" s="1">
        <v>43391</v>
      </c>
      <c r="C967">
        <f>ASURB.MX!H957</f>
        <v>-2.0415001912727816E-2</v>
      </c>
      <c r="D967">
        <f>'Ejercicio 2'!D970</f>
        <v>2.8304015175386482E-4</v>
      </c>
      <c r="E967">
        <f>'Ejercicio 2'!G970</f>
        <v>2.5609073209815163E-4</v>
      </c>
      <c r="F967">
        <f>'Ejercicio 3'!D969</f>
        <v>2.3464825778894092E-4</v>
      </c>
      <c r="G967">
        <f>'Ejercicio 3'!R969</f>
        <v>2.4594476241302724E-4</v>
      </c>
      <c r="H967">
        <f>'Ejercicio 3'!AF969</f>
        <v>2.3700063747433364E-4</v>
      </c>
    </row>
    <row r="968" spans="2:8" x14ac:dyDescent="0.25">
      <c r="B968" s="1">
        <v>43392</v>
      </c>
      <c r="C968">
        <f>ASURB.MX!H958</f>
        <v>3.7835707634096008E-2</v>
      </c>
      <c r="D968">
        <f>'Ejercicio 2'!D971</f>
        <v>2.7311938157604485E-4</v>
      </c>
      <c r="E968">
        <f>'Ejercicio 2'!G971</f>
        <v>3.1078844432854379E-4</v>
      </c>
      <c r="F968">
        <f>'Ejercicio 3'!D970</f>
        <v>2.554815601269354E-4</v>
      </c>
      <c r="G968">
        <f>'Ejercicio 3'!R970</f>
        <v>2.5645920173681443E-4</v>
      </c>
      <c r="H968">
        <f>'Ejercicio 3'!AF970</f>
        <v>2.5377186437694195E-4</v>
      </c>
    </row>
    <row r="969" spans="2:8" x14ac:dyDescent="0.25">
      <c r="B969" s="1">
        <v>43395</v>
      </c>
      <c r="C969">
        <f>ASURB.MX!H959</f>
        <v>-1.7869260568563035E-2</v>
      </c>
      <c r="D969">
        <f>'Ejercicio 2'!D972</f>
        <v>3.2122890001183812E-4</v>
      </c>
      <c r="E969">
        <f>'Ejercicio 2'!G972</f>
        <v>3.1118500349364126E-4</v>
      </c>
      <c r="F969">
        <f>'Ejercicio 3'!D971</f>
        <v>3.9221251510762178E-4</v>
      </c>
      <c r="G969">
        <f>'Ejercicio 3'!R971</f>
        <v>4.1007210572121389E-4</v>
      </c>
      <c r="H969">
        <f>'Ejercicio 3'!AF971</f>
        <v>3.7063412741589208E-4</v>
      </c>
    </row>
    <row r="970" spans="2:8" x14ac:dyDescent="0.25">
      <c r="B970" s="1">
        <v>43396</v>
      </c>
      <c r="C970">
        <f>ASURB.MX!H960</f>
        <v>-4.010611354442372E-2</v>
      </c>
      <c r="D970">
        <f>'Ejercicio 2'!D973</f>
        <v>3.3144166591577638E-4</v>
      </c>
      <c r="E970">
        <f>'Ejercicio 2'!G973</f>
        <v>3.7155352510498505E-4</v>
      </c>
      <c r="F970">
        <f>'Ejercicio 3'!D972</f>
        <v>3.4815820624685997E-4</v>
      </c>
      <c r="G970">
        <f>'Ejercicio 3'!R972</f>
        <v>2.7210279344412841E-4</v>
      </c>
      <c r="H970">
        <f>'Ejercicio 3'!AF972</f>
        <v>3.4100545623506841E-4</v>
      </c>
    </row>
    <row r="971" spans="2:8" x14ac:dyDescent="0.25">
      <c r="B971" s="1">
        <v>43397</v>
      </c>
      <c r="C971">
        <f>ASURB.MX!H961</f>
        <v>-4.7611653178188988E-2</v>
      </c>
      <c r="D971">
        <f>'Ejercicio 2'!D974</f>
        <v>3.7701282626212732E-4</v>
      </c>
      <c r="E971">
        <f>'Ejercicio 2'!G974</f>
        <v>4.5974906319705763E-4</v>
      </c>
      <c r="F971">
        <f>'Ejercicio 3'!D973</f>
        <v>4.7510168620809915E-4</v>
      </c>
      <c r="G971">
        <f>'Ejercicio 3'!R973</f>
        <v>5.2586271307921838E-4</v>
      </c>
      <c r="H971">
        <f>'Ejercicio 3'!AF973</f>
        <v>4.5238974296666777E-4</v>
      </c>
    </row>
    <row r="972" spans="2:8" x14ac:dyDescent="0.25">
      <c r="B972" s="1">
        <v>43398</v>
      </c>
      <c r="C972">
        <f>ASURB.MX!H962</f>
        <v>1.5551264527600169E-2</v>
      </c>
      <c r="D972">
        <f>'Ejercicio 2'!D975</f>
        <v>3.6255104202603404E-4</v>
      </c>
      <c r="E972">
        <f>'Ejercicio 2'!G975</f>
        <v>4.4960909398093627E-4</v>
      </c>
      <c r="F972">
        <f>'Ejercicio 3'!D974</f>
        <v>6.3902531582257077E-4</v>
      </c>
      <c r="G972">
        <f>'Ejercicio 3'!R974</f>
        <v>5.6573994112468838E-4</v>
      </c>
      <c r="H972">
        <f>'Ejercicio 3'!AF974</f>
        <v>6.0137466745397979E-4</v>
      </c>
    </row>
    <row r="973" spans="2:8" x14ac:dyDescent="0.25">
      <c r="B973" s="1">
        <v>43399</v>
      </c>
      <c r="C973">
        <f>ASURB.MX!H963</f>
        <v>2.889197877397472E-3</v>
      </c>
      <c r="D973">
        <f>'Ejercicio 2'!D976</f>
        <v>3.5064251204554731E-4</v>
      </c>
      <c r="E973">
        <f>'Ejercicio 2'!G976</f>
        <v>4.2907568055489223E-4</v>
      </c>
      <c r="F973">
        <f>'Ejercicio 3'!D975</f>
        <v>5.024378973735007E-4</v>
      </c>
      <c r="G973">
        <f>'Ejercicio 3'!R975</f>
        <v>4.2151916864243614E-4</v>
      </c>
      <c r="H973">
        <f>'Ejercicio 3'!AF975</f>
        <v>5.0099460373125102E-4</v>
      </c>
    </row>
    <row r="974" spans="2:8" x14ac:dyDescent="0.25">
      <c r="B974" s="1">
        <v>43402</v>
      </c>
      <c r="C974">
        <f>ASURB.MX!H964</f>
        <v>-2.2335601454954387E-2</v>
      </c>
      <c r="D974">
        <f>'Ejercicio 2'!D977</f>
        <v>3.3849783471660513E-4</v>
      </c>
      <c r="E974">
        <f>'Ejercicio 2'!G977</f>
        <v>4.3232387214206964E-4</v>
      </c>
      <c r="F974">
        <f>'Ejercicio 3'!D976</f>
        <v>3.8358327972515309E-4</v>
      </c>
      <c r="G974">
        <f>'Ejercicio 3'!R976</f>
        <v>3.9772295146076801E-4</v>
      </c>
      <c r="H974">
        <f>'Ejercicio 3'!AF976</f>
        <v>4.038379718294633E-4</v>
      </c>
    </row>
    <row r="975" spans="2:8" x14ac:dyDescent="0.25">
      <c r="B975" s="1">
        <v>43403</v>
      </c>
      <c r="C975">
        <f>ASURB.MX!H965</f>
        <v>-1.779668365584619E-2</v>
      </c>
      <c r="D975">
        <f>'Ejercicio 2'!D978</f>
        <v>3.4758671953484169E-4</v>
      </c>
      <c r="E975">
        <f>'Ejercicio 2'!G978</f>
        <v>4.2694451912685929E-4</v>
      </c>
      <c r="F975">
        <f>'Ejercicio 3'!D977</f>
        <v>3.6418677781362477E-4</v>
      </c>
      <c r="G975">
        <f>'Ejercicio 3'!R977</f>
        <v>3.8633364245508424E-4</v>
      </c>
      <c r="H975">
        <f>'Ejercicio 3'!AF977</f>
        <v>3.8369663610377842E-4</v>
      </c>
    </row>
    <row r="976" spans="2:8" x14ac:dyDescent="0.25">
      <c r="B976" s="1">
        <v>43404</v>
      </c>
      <c r="C976">
        <f>ASURB.MX!H966</f>
        <v>5.4691029184959196E-2</v>
      </c>
      <c r="D976">
        <f>'Ejercicio 2'!D979</f>
        <v>3.2654448668297426E-4</v>
      </c>
      <c r="E976">
        <f>'Ejercicio 2'!G979</f>
        <v>5.4626385064697534E-4</v>
      </c>
      <c r="F976">
        <f>'Ejercicio 3'!D978</f>
        <v>3.2926060597857288E-4</v>
      </c>
      <c r="G976">
        <f>'Ejercicio 3'!R978</f>
        <v>3.4665071390710427E-4</v>
      </c>
      <c r="H976">
        <f>'Ejercicio 3'!AF978</f>
        <v>3.5024797224429135E-4</v>
      </c>
    </row>
    <row r="977" spans="2:8" x14ac:dyDescent="0.25">
      <c r="B977" s="1">
        <v>43405</v>
      </c>
      <c r="C977">
        <f>ASURB.MX!H967</f>
        <v>4.6157754966528436E-2</v>
      </c>
      <c r="D977">
        <f>'Ejercicio 2'!D980</f>
        <v>4.5067395802664777E-4</v>
      </c>
      <c r="E977">
        <f>'Ejercicio 2'!G980</f>
        <v>6.1998556348239441E-4</v>
      </c>
      <c r="F977">
        <f>'Ejercicio 3'!D979</f>
        <v>6.3004228611737939E-4</v>
      </c>
      <c r="G977">
        <f>'Ejercicio 3'!R979</f>
        <v>7.1466718619817081E-4</v>
      </c>
      <c r="H977">
        <f>'Ejercicio 3'!AF979</f>
        <v>6.0170637196289346E-4</v>
      </c>
    </row>
    <row r="978" spans="2:8" x14ac:dyDescent="0.25">
      <c r="B978" s="1">
        <v>43409</v>
      </c>
      <c r="C978">
        <f>ASURB.MX!H968</f>
        <v>2.3699544123131463E-2</v>
      </c>
      <c r="D978">
        <f>'Ejercicio 2'!D981</f>
        <v>5.3456752673462218E-4</v>
      </c>
      <c r="E978">
        <f>'Ejercicio 2'!G981</f>
        <v>6.1727186594141652E-4</v>
      </c>
      <c r="F978">
        <f>'Ejercicio 3'!D980</f>
        <v>7.2525405463917789E-4</v>
      </c>
      <c r="G978">
        <f>'Ejercicio 3'!R980</f>
        <v>6.0354418557623214E-4</v>
      </c>
      <c r="H978">
        <f>'Ejercicio 3'!AF980</f>
        <v>6.9601695371946152E-4</v>
      </c>
    </row>
    <row r="979" spans="2:8" x14ac:dyDescent="0.25">
      <c r="B979" s="1">
        <v>43410</v>
      </c>
      <c r="C979">
        <f>ASURB.MX!H969</f>
        <v>-2.9229614990954E-2</v>
      </c>
      <c r="D979">
        <f>'Ejercicio 2'!D982</f>
        <v>5.56391897294958E-4</v>
      </c>
      <c r="E979">
        <f>'Ejercicio 2'!G982</f>
        <v>6.2830487162848867E-4</v>
      </c>
      <c r="F979">
        <f>'Ejercicio 3'!D981</f>
        <v>5.9835652162355173E-4</v>
      </c>
      <c r="G979">
        <f>'Ejercicio 3'!R981</f>
        <v>5.7286170509927392E-4</v>
      </c>
      <c r="H979">
        <f>'Ejercicio 3'!AF981</f>
        <v>6.0287757070873096E-4</v>
      </c>
    </row>
    <row r="980" spans="2:8" x14ac:dyDescent="0.25">
      <c r="B980" s="1">
        <v>43411</v>
      </c>
      <c r="C980">
        <f>ASURB.MX!H970</f>
        <v>-2.2984287532250611E-2</v>
      </c>
      <c r="D980">
        <f>'Ejercicio 2'!D983</f>
        <v>5.811423011448277E-4</v>
      </c>
      <c r="E980">
        <f>'Ejercicio 2'!G983</f>
        <v>6.2365025453815759E-4</v>
      </c>
      <c r="F980">
        <f>'Ejercicio 3'!D982</f>
        <v>5.4966412222785094E-4</v>
      </c>
      <c r="G980">
        <f>'Ejercicio 3'!R982</f>
        <v>5.5097168288192259E-4</v>
      </c>
      <c r="H980">
        <f>'Ejercicio 3'!AF982</f>
        <v>5.6525865351192081E-4</v>
      </c>
    </row>
    <row r="981" spans="2:8" x14ac:dyDescent="0.25">
      <c r="B981" s="1">
        <v>43412</v>
      </c>
      <c r="C981">
        <f>ASURB.MX!H971</f>
        <v>-7.0771534774112216E-2</v>
      </c>
      <c r="D981">
        <f>'Ejercicio 2'!D984</f>
        <v>5.9415651936192248E-4</v>
      </c>
      <c r="E981">
        <f>'Ejercicio 2'!G984</f>
        <v>8.2769744111946806E-4</v>
      </c>
      <c r="F981">
        <f>'Ejercicio 3'!D983</f>
        <v>4.7787707546992781E-4</v>
      </c>
      <c r="G981">
        <f>'Ejercicio 3'!R983</f>
        <v>4.8629561997673724E-4</v>
      </c>
      <c r="H981">
        <f>'Ejercicio 3'!AF983</f>
        <v>5.0424229290061773E-4</v>
      </c>
    </row>
    <row r="982" spans="2:8" x14ac:dyDescent="0.25">
      <c r="B982" s="1">
        <v>43413</v>
      </c>
      <c r="C982">
        <f>ASURB.MX!H972</f>
        <v>-4.1483347849005488E-2</v>
      </c>
      <c r="D982">
        <f>'Ejercicio 2'!D985</f>
        <v>7.4123670711244308E-4</v>
      </c>
      <c r="E982">
        <f>'Ejercicio 2'!G985</f>
        <v>8.6925973017781214E-4</v>
      </c>
      <c r="F982">
        <f>'Ejercicio 3'!D984</f>
        <v>9.7296556101495141E-4</v>
      </c>
      <c r="G982">
        <f>'Ejercicio 3'!R984</f>
        <v>1.1014501735355708E-3</v>
      </c>
      <c r="H982">
        <f>'Ejercicio 3'!AF984</f>
        <v>9.2187830634001835E-4</v>
      </c>
    </row>
    <row r="983" spans="2:8" x14ac:dyDescent="0.25">
      <c r="B983" s="1">
        <v>43416</v>
      </c>
      <c r="C983">
        <f>ASURB.MX!H973</f>
        <v>-7.0570208774600887E-3</v>
      </c>
      <c r="D983">
        <f>'Ejercicio 2'!D986</f>
        <v>7.7216289853522177E-4</v>
      </c>
      <c r="E983">
        <f>'Ejercicio 2'!G986</f>
        <v>8.3112753693897763E-4</v>
      </c>
      <c r="F983">
        <f>'Ejercicio 3'!D985</f>
        <v>9.0302655774129881E-4</v>
      </c>
      <c r="G983">
        <f>'Ejercicio 3'!R985</f>
        <v>6.5545276977053914E-4</v>
      </c>
      <c r="H983">
        <f>'Ejercicio 3'!AF985</f>
        <v>8.8685203282558539E-4</v>
      </c>
    </row>
    <row r="984" spans="2:8" x14ac:dyDescent="0.25">
      <c r="B984" s="1">
        <v>43417</v>
      </c>
      <c r="C984">
        <f>ASURB.MX!H974</f>
        <v>-2.5300977524830008E-2</v>
      </c>
      <c r="D984">
        <f>'Ejercicio 2'!D987</f>
        <v>7.7194360513919307E-4</v>
      </c>
      <c r="E984">
        <f>'Ejercicio 2'!G987</f>
        <v>8.2224020841572924E-4</v>
      </c>
      <c r="F984">
        <f>'Ejercicio 3'!D986</f>
        <v>6.5423759915963933E-4</v>
      </c>
      <c r="G984">
        <f>'Ejercicio 3'!R986</f>
        <v>7.1586562799871129E-4</v>
      </c>
      <c r="H984">
        <f>'Ejercicio 3'!AF986</f>
        <v>6.8901625904832628E-4</v>
      </c>
    </row>
    <row r="985" spans="2:8" x14ac:dyDescent="0.25">
      <c r="B985" s="1">
        <v>43418</v>
      </c>
      <c r="C985">
        <f>ASURB.MX!H975</f>
        <v>-3.6713940633699163E-2</v>
      </c>
      <c r="D985">
        <f>'Ejercicio 2'!D988</f>
        <v>7.7515610823009594E-4</v>
      </c>
      <c r="E985">
        <f>'Ejercicio 2'!G988</f>
        <v>8.4670158235430589E-4</v>
      </c>
      <c r="F985">
        <f>'Ejercicio 3'!D987</f>
        <v>5.6077001725295637E-4</v>
      </c>
      <c r="G985">
        <f>'Ejercicio 3'!R987</f>
        <v>5.6145157057282187E-4</v>
      </c>
      <c r="H985">
        <f>'Ejercicio 3'!AF987</f>
        <v>6.0587378919860181E-4</v>
      </c>
    </row>
    <row r="986" spans="2:8" x14ac:dyDescent="0.25">
      <c r="B986" s="1">
        <v>43419</v>
      </c>
      <c r="C986">
        <f>ASURB.MX!H976</f>
        <v>1.3857354510925393E-2</v>
      </c>
      <c r="D986">
        <f>'Ejercicio 2'!D989</f>
        <v>8.0070458478527691E-4</v>
      </c>
      <c r="E986">
        <f>'Ejercicio 2'!G989</f>
        <v>8.1623730025162699E-4</v>
      </c>
      <c r="F986">
        <f>'Ejercicio 3'!D988</f>
        <v>5.845218300450125E-4</v>
      </c>
      <c r="G986">
        <f>'Ejercicio 3'!R988</f>
        <v>6.8088463434302048E-4</v>
      </c>
      <c r="H986">
        <f>'Ejercicio 3'!AF988</f>
        <v>6.183388814635654E-4</v>
      </c>
    </row>
    <row r="987" spans="2:8" x14ac:dyDescent="0.25">
      <c r="B987" s="1">
        <v>43420</v>
      </c>
      <c r="C987">
        <f>ASURB.MX!H977</f>
        <v>9.1439978247180396E-3</v>
      </c>
      <c r="D987">
        <f>'Ejercicio 2'!D990</f>
        <v>8.1849541973117693E-4</v>
      </c>
      <c r="E987">
        <f>'Ejercicio 2'!G990</f>
        <v>7.8214577071136066E-4</v>
      </c>
      <c r="F987">
        <f>'Ejercicio 3'!D989</f>
        <v>4.6026223343686849E-4</v>
      </c>
      <c r="G987">
        <f>'Ejercicio 3'!R989</f>
        <v>4.4389978816858008E-4</v>
      </c>
      <c r="H987">
        <f>'Ejercicio 3'!AF989</f>
        <v>5.0820703679351701E-4</v>
      </c>
    </row>
    <row r="988" spans="2:8" x14ac:dyDescent="0.25">
      <c r="B988" s="1">
        <v>43424</v>
      </c>
      <c r="C988">
        <f>ASURB.MX!H978</f>
        <v>-2.6145878101991232E-2</v>
      </c>
      <c r="D988">
        <f>'Ejercicio 2'!D991</f>
        <v>8.2095262125846103E-4</v>
      </c>
      <c r="E988">
        <f>'Ejercicio 2'!G991</f>
        <v>7.7756042184266849E-4</v>
      </c>
      <c r="F988">
        <f>'Ejercicio 3'!D990</f>
        <v>3.647329875110722E-4</v>
      </c>
      <c r="G988">
        <f>'Ejercicio 3'!R990</f>
        <v>4.7304628367717899E-4</v>
      </c>
      <c r="H988">
        <f>'Ejercicio 3'!AF990</f>
        <v>4.1685069041585819E-4</v>
      </c>
    </row>
    <row r="989" spans="2:8" x14ac:dyDescent="0.25">
      <c r="B989" s="1">
        <v>43425</v>
      </c>
      <c r="C989">
        <f>ASURB.MX!H979</f>
        <v>-1.587278868614202E-2</v>
      </c>
      <c r="D989">
        <f>'Ejercicio 2'!D992</f>
        <v>8.3137893798191503E-4</v>
      </c>
      <c r="E989">
        <f>'Ejercicio 2'!G992</f>
        <v>7.5310175741825339E-4</v>
      </c>
      <c r="F989">
        <f>'Ejercicio 3'!D991</f>
        <v>3.7406262037330165E-4</v>
      </c>
      <c r="G989">
        <f>'Ejercicio 3'!R991</f>
        <v>4.3117287481356627E-4</v>
      </c>
      <c r="H989">
        <f>'Ejercicio 3'!AF991</f>
        <v>4.1222080292139179E-4</v>
      </c>
    </row>
    <row r="990" spans="2:8" x14ac:dyDescent="0.25">
      <c r="B990" s="1">
        <v>43426</v>
      </c>
      <c r="C990">
        <f>ASURB.MX!H980</f>
        <v>-8.5697340199515533E-3</v>
      </c>
      <c r="D990">
        <f>'Ejercicio 2'!D993</f>
        <v>8.3154436181550359E-4</v>
      </c>
      <c r="E990">
        <f>'Ejercicio 2'!G993</f>
        <v>7.2147478622214994E-4</v>
      </c>
      <c r="F990">
        <f>'Ejercicio 3'!D992</f>
        <v>3.2796313372092313E-4</v>
      </c>
      <c r="G990">
        <f>'Ejercicio 3'!R992</f>
        <v>3.8245203228859305E-4</v>
      </c>
      <c r="H990">
        <f>'Ejercicio 3'!AF992</f>
        <v>3.6433309687635725E-4</v>
      </c>
    </row>
    <row r="991" spans="2:8" x14ac:dyDescent="0.25">
      <c r="B991" s="1">
        <v>43427</v>
      </c>
      <c r="C991">
        <f>ASURB.MX!H981</f>
        <v>4.4011558360166929E-3</v>
      </c>
      <c r="D991">
        <f>'Ejercicio 2'!D994</f>
        <v>8.1120048452421511E-4</v>
      </c>
      <c r="E991">
        <f>'Ejercicio 2'!G994</f>
        <v>6.8880345626582545E-4</v>
      </c>
      <c r="F991">
        <f>'Ejercicio 3'!D993</f>
        <v>2.7577239400280551E-4</v>
      </c>
      <c r="G991">
        <f>'Ejercicio 3'!R993</f>
        <v>3.3018469137706646E-4</v>
      </c>
      <c r="H991">
        <f>'Ejercicio 3'!AF993</f>
        <v>3.1106178894906922E-4</v>
      </c>
    </row>
    <row r="992" spans="2:8" x14ac:dyDescent="0.25">
      <c r="B992" s="1">
        <v>43430</v>
      </c>
      <c r="C992">
        <f>ASURB.MX!H982</f>
        <v>-4.2371786224770225E-2</v>
      </c>
      <c r="D992">
        <f>'Ejercicio 2'!D995</f>
        <v>8.1268809180607023E-4</v>
      </c>
      <c r="E992">
        <f>'Ejercicio 2'!G995</f>
        <v>7.4029570312131678E-4</v>
      </c>
      <c r="F992">
        <f>'Ejercicio 3'!D994</f>
        <v>2.3461497760855321E-4</v>
      </c>
      <c r="G992">
        <f>'Ejercicio 3'!R994</f>
        <v>2.9144995705693462E-4</v>
      </c>
      <c r="H992">
        <f>'Ejercicio 3'!AF994</f>
        <v>2.6670417974067025E-4</v>
      </c>
    </row>
    <row r="993" spans="2:8" x14ac:dyDescent="0.25">
      <c r="B993" s="1">
        <v>43431</v>
      </c>
      <c r="C993">
        <f>ASURB.MX!H983</f>
        <v>-2.200041880764511E-3</v>
      </c>
      <c r="D993">
        <f>'Ejercicio 2'!D996</f>
        <v>8.2619946186573447E-4</v>
      </c>
      <c r="E993">
        <f>'Ejercicio 2'!G996</f>
        <v>7.0607244142876591E-4</v>
      </c>
      <c r="F993">
        <f>'Ejercicio 3'!D995</f>
        <v>4.2244521314652427E-4</v>
      </c>
      <c r="G993">
        <f>'Ejercicio 3'!R995</f>
        <v>5.1040265264021842E-4</v>
      </c>
      <c r="H993">
        <f>'Ejercicio 3'!AF995</f>
        <v>4.1757026930249288E-4</v>
      </c>
    </row>
    <row r="994" spans="2:8" x14ac:dyDescent="0.25">
      <c r="B994" s="1">
        <v>43432</v>
      </c>
      <c r="C994">
        <f>ASURB.MX!H984</f>
        <v>2.4630671308292156E-2</v>
      </c>
      <c r="D994">
        <f>'Ejercicio 2'!D997</f>
        <v>8.1954761063078997E-4</v>
      </c>
      <c r="E994">
        <f>'Ejercicio 2'!G997</f>
        <v>7.0144690428025364E-4</v>
      </c>
      <c r="F994">
        <f>'Ejercicio 3'!D996</f>
        <v>3.3011475309302729E-4</v>
      </c>
      <c r="G994">
        <f>'Ejercicio 3'!R996</f>
        <v>2.5549356001972723E-4</v>
      </c>
      <c r="H994">
        <f>'Ejercicio 3'!AF996</f>
        <v>3.4274358317515759E-4</v>
      </c>
    </row>
    <row r="995" spans="2:8" x14ac:dyDescent="0.25">
      <c r="B995" s="1">
        <v>43433</v>
      </c>
      <c r="C995">
        <f>ASURB.MX!H985</f>
        <v>6.643157044872389E-3</v>
      </c>
      <c r="D995">
        <f>'Ejercicio 2'!D998</f>
        <v>8.5633522876753167E-4</v>
      </c>
      <c r="E995">
        <f>'Ejercicio 2'!G998</f>
        <v>6.7085977113197945E-4</v>
      </c>
      <c r="F995">
        <f>'Ejercicio 3'!D997</f>
        <v>3.4178785693672142E-4</v>
      </c>
      <c r="G995">
        <f>'Ejercicio 3'!R997</f>
        <v>4.376122867499056E-4</v>
      </c>
      <c r="H995">
        <f>'Ejercicio 3'!AF997</f>
        <v>3.5033654104390675E-4</v>
      </c>
    </row>
    <row r="996" spans="2:8" x14ac:dyDescent="0.25">
      <c r="B996" s="1">
        <v>43434</v>
      </c>
      <c r="C996">
        <f>ASURB.MX!H986</f>
        <v>-1.080384401034247E-2</v>
      </c>
      <c r="D996">
        <f>'Ejercicio 2'!D999</f>
        <v>8.4415830381165933E-4</v>
      </c>
      <c r="E996">
        <f>'Ejercicio 2'!G999</f>
        <v>6.4507389327496303E-4</v>
      </c>
      <c r="F996">
        <f>'Ejercicio 3'!D998</f>
        <v>2.8138956410627791E-4</v>
      </c>
      <c r="G996">
        <f>'Ejercicio 3'!R998</f>
        <v>2.3511285581200568E-4</v>
      </c>
      <c r="H996">
        <f>'Ejercicio 3'!AF998</f>
        <v>2.9784972431911227E-4</v>
      </c>
    </row>
    <row r="997" spans="2:8" x14ac:dyDescent="0.25">
      <c r="B997" s="1">
        <v>43437</v>
      </c>
      <c r="C997">
        <f>ASURB.MX!H987</f>
        <v>3.978604537328804E-3</v>
      </c>
      <c r="D997">
        <f>'Ejercicio 2'!D1000</f>
        <v>8.4320098344047186E-4</v>
      </c>
      <c r="E997">
        <f>'Ejercicio 2'!G1000</f>
        <v>6.1579298907935866E-4</v>
      </c>
      <c r="F997">
        <f>'Ejercicio 3'!D999</f>
        <v>2.5013186042208748E-4</v>
      </c>
      <c r="G997">
        <f>'Ejercicio 3'!R999</f>
        <v>3.2698205647056582E-4</v>
      </c>
      <c r="H997">
        <f>'Ejercicio 3'!AF999</f>
        <v>2.6712581444179412E-4</v>
      </c>
    </row>
    <row r="998" spans="2:8" x14ac:dyDescent="0.25">
      <c r="B998" s="1">
        <v>43438</v>
      </c>
      <c r="C998">
        <f>ASURB.MX!H988</f>
        <v>1.6474944905799125E-2</v>
      </c>
      <c r="D998">
        <f>'Ejercicio 2'!D1001</f>
        <v>8.4361570350241413E-4</v>
      </c>
      <c r="E998">
        <f>'Ejercicio 2'!G1001</f>
        <v>5.9976831288274573E-4</v>
      </c>
      <c r="F998">
        <f>'Ejercicio 3'!D1000</f>
        <v>2.1718366611503926E-4</v>
      </c>
      <c r="G998">
        <f>'Ejercicio 3'!R1000</f>
        <v>2.103808330217265E-4</v>
      </c>
      <c r="H998">
        <f>'Ejercicio 3'!AF1000</f>
        <v>2.3435374227276444E-4</v>
      </c>
    </row>
    <row r="999" spans="2:8" x14ac:dyDescent="0.25">
      <c r="B999" s="1">
        <v>43439</v>
      </c>
      <c r="C999">
        <f>ASURB.MX!H989</f>
        <v>4.1480623134635417E-3</v>
      </c>
      <c r="D999">
        <f>'Ejercicio 2'!D1002</f>
        <v>7.9121628725057356E-4</v>
      </c>
      <c r="E999">
        <f>'Ejercicio 2'!G1002</f>
        <v>5.7265971478447357E-4</v>
      </c>
      <c r="F999">
        <f>'Ejercicio 3'!D1001</f>
        <v>2.2629498666986223E-4</v>
      </c>
      <c r="G999">
        <f>'Ejercicio 3'!R1001</f>
        <v>2.8638994597772694E-4</v>
      </c>
      <c r="H999">
        <f>'Ejercicio 3'!AF1001</f>
        <v>2.3685517278295562E-4</v>
      </c>
    </row>
    <row r="1000" spans="2:8" x14ac:dyDescent="0.25">
      <c r="B1000" s="1">
        <v>43440</v>
      </c>
      <c r="C1000">
        <f>ASURB.MX!H990</f>
        <v>6.8990384495672703E-3</v>
      </c>
      <c r="D1000">
        <f>'Ejercicio 2'!D1003</f>
        <v>7.9355866708781682E-4</v>
      </c>
      <c r="E1000">
        <f>'Ejercicio 2'!G1003</f>
        <v>5.4822673764225746E-4</v>
      </c>
      <c r="F1000">
        <f>'Ejercicio 3'!D1002</f>
        <v>2.015440789944206E-4</v>
      </c>
      <c r="G1000">
        <f>'Ejercicio 3'!R1002</f>
        <v>1.9356490767389879E-4</v>
      </c>
      <c r="H1000">
        <f>'Ejercicio 3'!AF1002</f>
        <v>2.1245882203863183E-4</v>
      </c>
    </row>
    <row r="1001" spans="2:8" x14ac:dyDescent="0.25">
      <c r="B1001" s="1">
        <v>43441</v>
      </c>
      <c r="C1001">
        <f>ASURB.MX!H991</f>
        <v>1.1767317521500285E-2</v>
      </c>
      <c r="D1001">
        <f>'Ejercicio 2'!D1004</f>
        <v>7.6324622321392627E-4</v>
      </c>
      <c r="E1001">
        <f>'Ejercicio 2'!G1004</f>
        <v>5.2915934354382497E-4</v>
      </c>
      <c r="F1001">
        <f>'Ejercicio 3'!D1003</f>
        <v>1.8881268070380643E-4</v>
      </c>
      <c r="G1001">
        <f>'Ejercicio 3'!R1003</f>
        <v>2.3119739283068138E-4</v>
      </c>
      <c r="H1001">
        <f>'Ejercicio 3'!AF1003</f>
        <v>1.9783249269693146E-4</v>
      </c>
    </row>
    <row r="1002" spans="2:8" x14ac:dyDescent="0.25">
      <c r="B1002" s="1">
        <v>43444</v>
      </c>
      <c r="C1002">
        <f>ASURB.MX!H992</f>
        <v>1.3670938779475792E-2</v>
      </c>
      <c r="D1002">
        <f>'Ejercicio 2'!D1005</f>
        <v>7.1229339297065712E-4</v>
      </c>
      <c r="E1002">
        <f>'Ejercicio 2'!G1005</f>
        <v>5.1323259241906494E-4</v>
      </c>
      <c r="F1002">
        <f>'Ejercicio 3'!D1004</f>
        <v>1.9137761526912391E-4</v>
      </c>
      <c r="G1002">
        <f>'Ejercicio 3'!R1004</f>
        <v>1.9672228130848115E-4</v>
      </c>
      <c r="H1002">
        <f>'Ejercicio 3'!AF1004</f>
        <v>1.9655628183424634E-4</v>
      </c>
    </row>
    <row r="1003" spans="2:8" x14ac:dyDescent="0.25">
      <c r="B1003" s="1">
        <v>43445</v>
      </c>
      <c r="C1003">
        <f>ASURB.MX!H993</f>
        <v>-1.1012645558785446E-2</v>
      </c>
      <c r="D1003">
        <f>'Ejercicio 2'!D1006</f>
        <v>7.0981232605673813E-4</v>
      </c>
      <c r="E1003">
        <f>'Ejercicio 2'!G1006</f>
        <v>4.9499362099459006E-4</v>
      </c>
      <c r="F1003">
        <f>'Ejercicio 3'!D1005</f>
        <v>1.9894401097136357E-4</v>
      </c>
      <c r="G1003">
        <f>'Ejercicio 3'!R1005</f>
        <v>2.2106746534991499E-4</v>
      </c>
      <c r="H1003">
        <f>'Ejercicio 3'!AF1005</f>
        <v>2.0062124376894302E-4</v>
      </c>
    </row>
    <row r="1004" spans="2:8" x14ac:dyDescent="0.25">
      <c r="B1004" s="1">
        <v>43447</v>
      </c>
      <c r="C1004">
        <f>ASURB.MX!H994</f>
        <v>2.7596308667844845E-2</v>
      </c>
      <c r="D1004">
        <f>'Ejercicio 2'!D1007</f>
        <v>7.0911935848511358E-4</v>
      </c>
      <c r="E1004">
        <f>'Ejercicio 2'!G1007</f>
        <v>5.0739769227792599E-4</v>
      </c>
      <c r="F1004">
        <f>'Ejercicio 3'!D1006</f>
        <v>1.9601342081249234E-4</v>
      </c>
      <c r="G1004">
        <f>'Ejercicio 3'!R1006</f>
        <v>1.9513339012712603E-4</v>
      </c>
      <c r="H1004">
        <f>'Ejercicio 3'!AF1006</f>
        <v>1.9681353951387474E-4</v>
      </c>
    </row>
    <row r="1005" spans="2:8" x14ac:dyDescent="0.25">
      <c r="B1005" s="1">
        <v>43448</v>
      </c>
      <c r="C1005">
        <f>ASURB.MX!H995</f>
        <v>-4.0784107488093152E-4</v>
      </c>
      <c r="D1005">
        <f>'Ejercicio 2'!D1008</f>
        <v>7.3258515345371166E-4</v>
      </c>
      <c r="E1005">
        <f>'Ejercicio 2'!G1008</f>
        <v>4.8379448167373146E-4</v>
      </c>
      <c r="F1005">
        <f>'Ejercicio 3'!D1007</f>
        <v>2.7162531147823757E-4</v>
      </c>
      <c r="G1005">
        <f>'Ejercicio 3'!R1007</f>
        <v>2.9656272437310262E-4</v>
      </c>
      <c r="H1005">
        <f>'Ejercicio 3'!AF1007</f>
        <v>2.6007326400721527E-4</v>
      </c>
    </row>
    <row r="1006" spans="2:8" x14ac:dyDescent="0.25">
      <c r="B1006" s="1">
        <v>43451</v>
      </c>
      <c r="C1006">
        <f>ASURB.MX!H996</f>
        <v>3.63090024703088E-3</v>
      </c>
      <c r="D1006">
        <f>'Ejercicio 2'!D1009</f>
        <v>7.2534147946602245E-4</v>
      </c>
      <c r="E1006">
        <f>'Ejercicio 2'!G1009</f>
        <v>4.618953395255549E-4</v>
      </c>
      <c r="F1006">
        <f>'Ejercicio 3'!D1008</f>
        <v>2.2953890798783788E-4</v>
      </c>
      <c r="G1006">
        <f>'Ejercicio 3'!R1008</f>
        <v>1.8373505236271315E-4</v>
      </c>
      <c r="H1006">
        <f>'Ejercicio 3'!AF1008</f>
        <v>2.2760418750358683E-4</v>
      </c>
    </row>
    <row r="1007" spans="2:8" x14ac:dyDescent="0.25">
      <c r="B1007" s="1">
        <v>43452</v>
      </c>
      <c r="C1007">
        <f>ASURB.MX!H997</f>
        <v>1.8690801343977662E-2</v>
      </c>
      <c r="D1007">
        <f>'Ejercicio 2'!D1010</f>
        <v>6.0989577102093368E-4</v>
      </c>
      <c r="E1007">
        <f>'Ejercicio 2'!G1010</f>
        <v>4.5665803621755031E-4</v>
      </c>
      <c r="F1007">
        <f>'Ejercicio 3'!D1009</f>
        <v>2.0320785196067655E-4</v>
      </c>
      <c r="G1007">
        <f>'Ejercicio 3'!R1009</f>
        <v>2.3102548592980466E-4</v>
      </c>
      <c r="H1007">
        <f>'Ejercicio 3'!AF1009</f>
        <v>2.0530924090133131E-4</v>
      </c>
    </row>
    <row r="1008" spans="2:8" x14ac:dyDescent="0.25">
      <c r="B1008" s="1">
        <v>43453</v>
      </c>
      <c r="C1008">
        <f>ASURB.MX!H998</f>
        <v>5.9001101707769552E-3</v>
      </c>
      <c r="D1008">
        <f>'Ejercicio 2'!D1011</f>
        <v>5.3913285703833613E-4</v>
      </c>
      <c r="E1008">
        <f>'Ejercicio 2'!G1011</f>
        <v>4.3702806421125475E-4</v>
      </c>
      <c r="F1008">
        <f>'Ejercicio 3'!D1010</f>
        <v>2.2646604583789412E-4</v>
      </c>
      <c r="G1008">
        <f>'Ejercicio 3'!R1010</f>
        <v>2.2113062769901114E-4</v>
      </c>
      <c r="H1008">
        <f>'Ejercicio 3'!AF1010</f>
        <v>2.2374696103294277E-4</v>
      </c>
    </row>
    <row r="1009" spans="2:8" x14ac:dyDescent="0.25">
      <c r="B1009" s="1">
        <v>43454</v>
      </c>
      <c r="C1009">
        <f>ASURB.MX!H999</f>
        <v>4.9451195762413632E-3</v>
      </c>
      <c r="D1009">
        <f>'Ejercicio 2'!D1012</f>
        <v>5.1398503857921448E-4</v>
      </c>
      <c r="E1009">
        <f>'Ejercicio 2'!G1012</f>
        <v>4.1782959102051274E-4</v>
      </c>
      <c r="F1009">
        <f>'Ejercicio 3'!D1011</f>
        <v>2.0378994243372937E-4</v>
      </c>
      <c r="G1009">
        <f>'Ejercicio 3'!R1011</f>
        <v>2.0162104133530288E-4</v>
      </c>
      <c r="H1009">
        <f>'Ejercicio 3'!AF1011</f>
        <v>2.0473166773424337E-4</v>
      </c>
    </row>
    <row r="1010" spans="2:8" x14ac:dyDescent="0.25">
      <c r="B1010" s="1">
        <v>43455</v>
      </c>
      <c r="C1010">
        <f>ASURB.MX!H1000</f>
        <v>2.3019911052080854E-4</v>
      </c>
      <c r="D1010">
        <f>'Ejercicio 2'!D1013</f>
        <v>4.981261643669352E-4</v>
      </c>
      <c r="E1010">
        <f>'Ejercicio 2'!G1013</f>
        <v>3.9838901640572386E-4</v>
      </c>
      <c r="F1010">
        <f>'Ejercicio 3'!D1012</f>
        <v>1.8749873483875622E-4</v>
      </c>
      <c r="G1010">
        <f>'Ejercicio 3'!R1012</f>
        <v>1.9306828276083831E-4</v>
      </c>
      <c r="H1010">
        <f>'Ejercicio 3'!AF1012</f>
        <v>1.898204622578726E-4</v>
      </c>
    </row>
    <row r="1011" spans="2:8" x14ac:dyDescent="0.25">
      <c r="B1011" s="1">
        <v>43458</v>
      </c>
      <c r="C1011">
        <f>ASURB.MX!H1001</f>
        <v>-1.0145014051168334E-2</v>
      </c>
      <c r="D1011">
        <f>'Ejercicio 2'!D1014</f>
        <v>4.8704717688553915E-4</v>
      </c>
      <c r="E1011">
        <f>'Ejercicio 2'!G1014</f>
        <v>3.8463989307254874E-4</v>
      </c>
      <c r="F1011">
        <f>'Ejercicio 3'!D1013</f>
        <v>1.737402676240544E-4</v>
      </c>
      <c r="G1011">
        <f>'Ejercicio 3'!R1013</f>
        <v>1.7824646623589783E-4</v>
      </c>
      <c r="H1011">
        <f>'Ejercicio 3'!AF1013</f>
        <v>1.7644865386868435E-4</v>
      </c>
    </row>
    <row r="1012" spans="2:8" x14ac:dyDescent="0.25">
      <c r="B1012" s="1">
        <v>43460</v>
      </c>
      <c r="C1012">
        <f>ASURB.MX!H1002</f>
        <v>1.23782345307404E-2</v>
      </c>
      <c r="D1012">
        <f>'Ejercicio 2'!D1015</f>
        <v>3.3067830779390098E-4</v>
      </c>
      <c r="E1012">
        <f>'Ejercicio 2'!G1015</f>
        <v>3.7387116574485725E-4</v>
      </c>
      <c r="F1012">
        <f>'Ejercicio 3'!D1014</f>
        <v>1.7707710360799522E-4</v>
      </c>
      <c r="G1012">
        <f>'Ejercicio 3'!R1014</f>
        <v>1.8682276817445494E-4</v>
      </c>
      <c r="H1012">
        <f>'Ejercicio 3'!AF1014</f>
        <v>1.7732280230566808E-4</v>
      </c>
    </row>
    <row r="1013" spans="2:8" x14ac:dyDescent="0.25">
      <c r="B1013" s="1">
        <v>43461</v>
      </c>
      <c r="C1013">
        <f>ASURB.MX!H1003</f>
        <v>-3.1212984302937791E-3</v>
      </c>
      <c r="D1013">
        <f>'Ejercicio 2'!D1016</f>
        <v>2.8089889937129453E-4</v>
      </c>
      <c r="E1013">
        <f>'Ejercicio 2'!G1016</f>
        <v>3.5692701322293652E-4</v>
      </c>
      <c r="F1013">
        <f>'Ejercicio 3'!D1015</f>
        <v>1.8538241475687933E-4</v>
      </c>
      <c r="G1013">
        <f>'Ejercicio 3'!R1015</f>
        <v>1.8659557567014121E-4</v>
      </c>
      <c r="H1013">
        <f>'Ejercicio 3'!AF1015</f>
        <v>1.8314654431283832E-4</v>
      </c>
    </row>
    <row r="1014" spans="2:8" x14ac:dyDescent="0.25">
      <c r="B1014" s="1">
        <v>43462</v>
      </c>
      <c r="C1014">
        <f>ASURB.MX!H1004</f>
        <v>-6.5883438103954786E-5</v>
      </c>
      <c r="D1014">
        <f>'Ejercicio 2'!D1017</f>
        <v>2.7956864278294601E-4</v>
      </c>
      <c r="E1014">
        <f>'Ejercicio 2'!G1017</f>
        <v>3.4031818003688925E-4</v>
      </c>
      <c r="F1014">
        <f>'Ejercicio 3'!D1016</f>
        <v>1.7351058648710515E-4</v>
      </c>
      <c r="G1014">
        <f>'Ejercicio 3'!R1016</f>
        <v>1.7098734591202217E-4</v>
      </c>
      <c r="H1014">
        <f>'Ejercicio 3'!AF1016</f>
        <v>1.725893374927438E-4</v>
      </c>
    </row>
    <row r="1015" spans="2:8" x14ac:dyDescent="0.25">
      <c r="B1015" s="1">
        <v>43465</v>
      </c>
      <c r="C1015">
        <f>ASURB.MX!H1005</f>
        <v>-2.5464594776084221E-2</v>
      </c>
      <c r="D1015">
        <f>'Ejercicio 2'!D1018</f>
        <v>2.5697647010782475E-4</v>
      </c>
      <c r="E1015">
        <f>'Ejercicio 2'!G1018</f>
        <v>3.5465640256255384E-4</v>
      </c>
      <c r="F1015">
        <f>'Ejercicio 3'!D1017</f>
        <v>1.6445873729527795E-4</v>
      </c>
      <c r="G1015">
        <f>'Ejercicio 3'!R1017</f>
        <v>1.6812981121553462E-4</v>
      </c>
      <c r="H1015">
        <f>'Ejercicio 3'!AF1017</f>
        <v>1.6389942552880822E-4</v>
      </c>
    </row>
    <row r="1016" spans="2:8" x14ac:dyDescent="0.25">
      <c r="B1016" s="1">
        <v>43467</v>
      </c>
      <c r="C1016">
        <f>ASURB.MX!H1006</f>
        <v>3.297273345103121E-2</v>
      </c>
      <c r="D1016">
        <f>'Ejercicio 2'!D1019</f>
        <v>2.3215397581394885E-4</v>
      </c>
      <c r="E1016">
        <f>'Ejercicio 2'!G1019</f>
        <v>3.8874421615955125E-4</v>
      </c>
      <c r="F1016">
        <f>'Ejercicio 3'!D1018</f>
        <v>2.3700038502436765E-4</v>
      </c>
      <c r="G1016">
        <f>'Ejercicio 3'!R1018</f>
        <v>2.5094847731598445E-4</v>
      </c>
      <c r="H1016">
        <f>'Ejercicio 3'!AF1018</f>
        <v>2.2444680160530004E-4</v>
      </c>
    </row>
    <row r="1017" spans="2:8" x14ac:dyDescent="0.25">
      <c r="B1017" s="1">
        <v>43468</v>
      </c>
      <c r="C1017">
        <f>ASURB.MX!H1007</f>
        <v>-1.530514215848703E-2</v>
      </c>
      <c r="D1017">
        <f>'Ejercicio 2'!D1020</f>
        <v>2.6116048953414003E-4</v>
      </c>
      <c r="E1017">
        <f>'Ejercicio 2'!G1020</f>
        <v>3.8155494959052577E-4</v>
      </c>
      <c r="F1017">
        <f>'Ejercicio 3'!D1019</f>
        <v>3.3824856368849397E-4</v>
      </c>
      <c r="G1017">
        <f>'Ejercicio 3'!R1019</f>
        <v>3.1856071133984105E-4</v>
      </c>
      <c r="H1017">
        <f>'Ejercicio 3'!AF1019</f>
        <v>3.1377389130961627E-4</v>
      </c>
    </row>
    <row r="1018" spans="2:8" x14ac:dyDescent="0.25">
      <c r="B1018" s="1">
        <v>43469</v>
      </c>
      <c r="C1018">
        <f>ASURB.MX!H1008</f>
        <v>3.0476080941024348E-2</v>
      </c>
      <c r="D1018">
        <f>'Ejercicio 2'!D1021</f>
        <v>2.6858592043631999E-4</v>
      </c>
      <c r="E1018">
        <f>'Ejercicio 2'!G1021</f>
        <v>4.0701973912363345E-4</v>
      </c>
      <c r="F1018">
        <f>'Ejercicio 3'!D1020</f>
        <v>3.0207086868643814E-4</v>
      </c>
      <c r="G1018">
        <f>'Ejercicio 3'!R1020</f>
        <v>2.4912224406572982E-4</v>
      </c>
      <c r="H1018">
        <f>'Ejercicio 3'!AF1020</f>
        <v>2.908388231596042E-4</v>
      </c>
    </row>
    <row r="1019" spans="2:8" x14ac:dyDescent="0.25">
      <c r="B1019" s="1">
        <v>43472</v>
      </c>
      <c r="C1019">
        <f>ASURB.MX!H1009</f>
        <v>2.1767051925177722E-2</v>
      </c>
      <c r="D1019">
        <f>'Ejercicio 2'!D1022</f>
        <v>2.697795709072234E-4</v>
      </c>
      <c r="E1019">
        <f>'Ejercicio 2'!G1022</f>
        <v>4.1012746485889979E-4</v>
      </c>
      <c r="F1019">
        <f>'Ejercicio 3'!D1021</f>
        <v>3.6220950352398694E-4</v>
      </c>
      <c r="G1019">
        <f>'Ejercicio 3'!R1021</f>
        <v>3.7800627489478582E-4</v>
      </c>
      <c r="H1019">
        <f>'Ejercicio 3'!AF1021</f>
        <v>3.4577034589878256E-4</v>
      </c>
    </row>
    <row r="1020" spans="2:8" x14ac:dyDescent="0.25">
      <c r="B1020" s="1">
        <v>43473</v>
      </c>
      <c r="C1020">
        <f>ASURB.MX!H1010</f>
        <v>2.3796185782407164E-2</v>
      </c>
      <c r="D1020">
        <f>'Ejercicio 2'!D1023</f>
        <v>2.6852493238438169E-4</v>
      </c>
      <c r="E1020">
        <f>'Ejercicio 2'!G1023</f>
        <v>4.1739277417063726E-4</v>
      </c>
      <c r="F1020">
        <f>'Ejercicio 3'!D1022</f>
        <v>3.4697646608737874E-4</v>
      </c>
      <c r="G1020">
        <f>'Ejercicio 3'!R1022</f>
        <v>2.8713133510750656E-4</v>
      </c>
      <c r="H1020">
        <f>'Ejercicio 3'!AF1022</f>
        <v>3.3883763352610623E-4</v>
      </c>
    </row>
    <row r="1021" spans="2:8" x14ac:dyDescent="0.25">
      <c r="B1021" s="1">
        <v>43474</v>
      </c>
      <c r="C1021">
        <f>ASURB.MX!H1011</f>
        <v>-9.2214996029890695E-5</v>
      </c>
      <c r="D1021">
        <f>'Ejercicio 2'!D1024</f>
        <v>2.7525705943970196E-4</v>
      </c>
      <c r="E1021">
        <f>'Ejercicio 2'!G1024</f>
        <v>3.9797045595844449E-4</v>
      </c>
      <c r="F1021">
        <f>'Ejercicio 3'!D1023</f>
        <v>3.4807403416627438E-4</v>
      </c>
      <c r="G1021">
        <f>'Ejercicio 3'!R1023</f>
        <v>3.6251158601941804E-4</v>
      </c>
      <c r="H1021">
        <f>'Ejercicio 3'!AF1023</f>
        <v>3.4332539002772248E-4</v>
      </c>
    </row>
    <row r="1022" spans="2:8" x14ac:dyDescent="0.25">
      <c r="B1022" s="1">
        <v>43475</v>
      </c>
      <c r="C1022">
        <f>ASURB.MX!H1012</f>
        <v>1.3010931265617847E-2</v>
      </c>
      <c r="D1022">
        <f>'Ejercicio 2'!D1025</f>
        <v>2.7615799296410966E-4</v>
      </c>
      <c r="E1022">
        <f>'Ejercicio 2'!G1025</f>
        <v>3.8732890816729868E-4</v>
      </c>
      <c r="F1022">
        <f>'Ejercicio 3'!D1024</f>
        <v>2.802134640702484E-4</v>
      </c>
      <c r="G1022">
        <f>'Ejercicio 3'!R1024</f>
        <v>2.3958574424353597E-4</v>
      </c>
      <c r="H1022">
        <f>'Ejercicio 3'!AF1024</f>
        <v>2.881952269498685E-4</v>
      </c>
    </row>
    <row r="1023" spans="2:8" x14ac:dyDescent="0.25">
      <c r="B1023" s="1">
        <v>43476</v>
      </c>
      <c r="C1023">
        <f>ASURB.MX!H1013</f>
        <v>-9.1071046204693924E-4</v>
      </c>
      <c r="D1023">
        <f>'Ejercicio 2'!D1026</f>
        <v>1.9751321803834347E-4</v>
      </c>
      <c r="E1023">
        <f>'Ejercicio 2'!G1026</f>
        <v>3.6934376332301667E-4</v>
      </c>
      <c r="F1023">
        <f>'Ejercicio 3'!D1025</f>
        <v>2.5571859153862347E-4</v>
      </c>
      <c r="G1023">
        <f>'Ejercicio 3'!R1025</f>
        <v>2.9386904126662617E-4</v>
      </c>
      <c r="H1023">
        <f>'Ejercicio 3'!AF1025</f>
        <v>2.6551800151769663E-4</v>
      </c>
    </row>
    <row r="1024" spans="2:8" x14ac:dyDescent="0.25">
      <c r="B1024" s="1">
        <v>43479</v>
      </c>
      <c r="C1024">
        <f>ASURB.MX!H1014</f>
        <v>-1.2346240789438943E-2</v>
      </c>
      <c r="D1024">
        <f>'Ejercicio 2'!D1027</f>
        <v>1.9676542116194189E-4</v>
      </c>
      <c r="E1024">
        <f>'Ejercicio 2'!G1027</f>
        <v>3.592500079879782E-4</v>
      </c>
      <c r="F1024">
        <f>'Ejercicio 3'!D1026</f>
        <v>2.1907136724092226E-4</v>
      </c>
      <c r="G1024">
        <f>'Ejercicio 3'!R1026</f>
        <v>2.0781789797350836E-4</v>
      </c>
      <c r="H1024">
        <f>'Ejercicio 3'!AF1026</f>
        <v>2.3163632238425516E-4</v>
      </c>
    </row>
    <row r="1025" spans="2:8" x14ac:dyDescent="0.25">
      <c r="B1025" s="1">
        <v>43480</v>
      </c>
      <c r="C1025">
        <f>ASURB.MX!H1015</f>
        <v>2.5891116921360219E-2</v>
      </c>
      <c r="D1025">
        <f>'Ejercicio 2'!D1028</f>
        <v>1.970649162212147E-4</v>
      </c>
      <c r="E1025">
        <f>'Ejercicio 2'!G1028</f>
        <v>3.7372655205729686E-4</v>
      </c>
      <c r="F1025">
        <f>'Ejercicio 3'!D1027</f>
        <v>2.1313328453321302E-4</v>
      </c>
      <c r="G1025">
        <f>'Ejercicio 3'!R1027</f>
        <v>2.5131806943795955E-4</v>
      </c>
      <c r="H1025">
        <f>'Ejercicio 3'!AF1027</f>
        <v>2.2260505747034474E-4</v>
      </c>
    </row>
    <row r="1026" spans="2:8" x14ac:dyDescent="0.25">
      <c r="B1026" s="1">
        <v>43481</v>
      </c>
      <c r="C1026">
        <f>ASURB.MX!H1016</f>
        <v>-5.9939157860856049E-4</v>
      </c>
      <c r="D1026">
        <f>'Ejercicio 2'!D1029</f>
        <v>2.1074153591379066E-4</v>
      </c>
      <c r="E1026">
        <f>'Ejercicio 2'!G1029</f>
        <v>3.5635249493918316E-4</v>
      </c>
      <c r="F1026">
        <f>'Ejercicio 3'!D1028</f>
        <v>2.7193002839105695E-4</v>
      </c>
      <c r="G1026">
        <f>'Ejercicio 3'!R1028</f>
        <v>2.8135260455166216E-4</v>
      </c>
      <c r="H1026">
        <f>'Ejercicio 3'!AF1028</f>
        <v>2.6944332940790781E-4</v>
      </c>
    </row>
    <row r="1027" spans="2:8" x14ac:dyDescent="0.25">
      <c r="B1027" s="1">
        <v>43482</v>
      </c>
      <c r="C1027">
        <f>ASURB.MX!H1017</f>
        <v>3.3522778421537381E-3</v>
      </c>
      <c r="D1027">
        <f>'Ejercicio 2'!D1030</f>
        <v>2.0218621657700024E-4</v>
      </c>
      <c r="E1027">
        <f>'Ejercicio 2'!G1030</f>
        <v>3.4029312580699717E-4</v>
      </c>
      <c r="F1027">
        <f>'Ejercicio 3'!D1029</f>
        <v>2.2976433769140753E-4</v>
      </c>
      <c r="G1027">
        <f>'Ejercicio 3'!R1029</f>
        <v>2.1305546295840775E-4</v>
      </c>
      <c r="H1027">
        <f>'Ejercicio 3'!AF1029</f>
        <v>2.3444546652210904E-4</v>
      </c>
    </row>
    <row r="1028" spans="2:8" x14ac:dyDescent="0.25">
      <c r="B1028" s="1">
        <v>43483</v>
      </c>
      <c r="C1028">
        <f>ASURB.MX!H1018</f>
        <v>4.5019200454598013E-3</v>
      </c>
      <c r="D1028">
        <f>'Ejercicio 2'!D1031</f>
        <v>2.0231360898497006E-4</v>
      </c>
      <c r="E1028">
        <f>'Ejercicio 2'!G1031</f>
        <v>3.2540122840649062E-4</v>
      </c>
      <c r="F1028">
        <f>'Ejercicio 3'!D1030</f>
        <v>2.031216620475032E-4</v>
      </c>
      <c r="G1028">
        <f>'Ejercicio 3'!R1030</f>
        <v>2.2501417059653321E-4</v>
      </c>
      <c r="H1028">
        <f>'Ejercicio 3'!AF1030</f>
        <v>2.1008901650545114E-4</v>
      </c>
    </row>
    <row r="1029" spans="2:8" x14ac:dyDescent="0.25">
      <c r="B1029" s="1">
        <v>43486</v>
      </c>
      <c r="C1029">
        <f>ASURB.MX!H1019</f>
        <v>-5.1295956200975157E-3</v>
      </c>
      <c r="D1029">
        <f>'Ejercicio 2'!D1032</f>
        <v>1.9894156176215939E-4</v>
      </c>
      <c r="E1029">
        <f>'Ejercicio 2'!G1032</f>
        <v>3.1148361821591117E-4</v>
      </c>
      <c r="F1029">
        <f>'Ejercicio 3'!D1031</f>
        <v>1.8654844242984493E-4</v>
      </c>
      <c r="G1029">
        <f>'Ejercicio 3'!R1031</f>
        <v>1.901126494924678E-4</v>
      </c>
      <c r="H1029">
        <f>'Ejercicio 3'!AF1031</f>
        <v>1.9328880074829643E-4</v>
      </c>
    </row>
    <row r="1030" spans="2:8" x14ac:dyDescent="0.25">
      <c r="B1030" s="1">
        <v>43487</v>
      </c>
      <c r="C1030">
        <f>ASURB.MX!H1020</f>
        <v>1.2213895878288259E-2</v>
      </c>
      <c r="D1030">
        <f>'Ejercicio 2'!D1033</f>
        <v>2.0312692700905102E-4</v>
      </c>
      <c r="E1030">
        <f>'Ejercicio 2'!G1033</f>
        <v>3.0393104074720174E-4</v>
      </c>
      <c r="F1030">
        <f>'Ejercicio 3'!D1032</f>
        <v>1.7629089814933735E-4</v>
      </c>
      <c r="G1030">
        <f>'Ejercicio 3'!R1032</f>
        <v>1.9444536084803007E-4</v>
      </c>
      <c r="H1030">
        <f>'Ejercicio 3'!AF1032</f>
        <v>1.8168175807886403E-4</v>
      </c>
    </row>
    <row r="1031" spans="2:8" x14ac:dyDescent="0.25">
      <c r="B1031" s="1">
        <v>43488</v>
      </c>
      <c r="C1031">
        <f>ASURB.MX!H1021</f>
        <v>8.2070381190485486E-3</v>
      </c>
      <c r="D1031">
        <f>'Ejercicio 2'!D1034</f>
        <v>2.0443621333333416E-4</v>
      </c>
      <c r="E1031">
        <f>'Ejercicio 2'!G1034</f>
        <v>2.9292237020238376E-4</v>
      </c>
      <c r="F1031">
        <f>'Ejercicio 3'!D1033</f>
        <v>1.8437154775455337E-4</v>
      </c>
      <c r="G1031">
        <f>'Ejercicio 3'!R1033</f>
        <v>1.9315460095131E-4</v>
      </c>
      <c r="H1031">
        <f>'Ejercicio 3'!AF1033</f>
        <v>1.8590305940399812E-4</v>
      </c>
    </row>
    <row r="1032" spans="2:8" x14ac:dyDescent="0.25">
      <c r="B1032" s="1">
        <v>43489</v>
      </c>
      <c r="C1032">
        <f>ASURB.MX!H1022</f>
        <v>-9.3791442045185278E-4</v>
      </c>
      <c r="D1032">
        <f>'Ejercicio 2'!D1035</f>
        <v>2.0346058282158018E-4</v>
      </c>
      <c r="E1032">
        <f>'Ejercicio 2'!G1035</f>
        <v>2.7933262474845862E-4</v>
      </c>
      <c r="F1032">
        <f>'Ejercicio 3'!D1034</f>
        <v>1.7981878200232465E-4</v>
      </c>
      <c r="G1032">
        <f>'Ejercicio 3'!R1034</f>
        <v>1.8384815192357387E-4</v>
      </c>
      <c r="H1032">
        <f>'Ejercicio 3'!AF1034</f>
        <v>1.8053768624889932E-4</v>
      </c>
    </row>
    <row r="1033" spans="2:8" x14ac:dyDescent="0.25">
      <c r="B1033" s="1">
        <v>43490</v>
      </c>
      <c r="C1033">
        <f>ASURB.MX!H1023</f>
        <v>3.5126107668896444E-3</v>
      </c>
      <c r="D1033">
        <f>'Ejercicio 2'!D1036</f>
        <v>2.0280004368127721E-4</v>
      </c>
      <c r="E1033">
        <f>'Ejercicio 2'!G1036</f>
        <v>2.6690847153650472E-4</v>
      </c>
      <c r="F1033">
        <f>'Ejercicio 3'!D1035</f>
        <v>1.6874777310559339E-4</v>
      </c>
      <c r="G1033">
        <f>'Ejercicio 3'!R1035</f>
        <v>1.7294704859505103E-4</v>
      </c>
      <c r="H1033">
        <f>'Ejercicio 3'!AF1035</f>
        <v>1.6977607527326655E-4</v>
      </c>
    </row>
    <row r="1034" spans="2:8" x14ac:dyDescent="0.25">
      <c r="B1034" s="1">
        <v>43493</v>
      </c>
      <c r="C1034">
        <f>ASURB.MX!H1024</f>
        <v>-3.5712260966118902E-3</v>
      </c>
      <c r="D1034">
        <f>'Ejercicio 2'!D1037</f>
        <v>1.9332404799376045E-4</v>
      </c>
      <c r="E1034">
        <f>'Ejercicio 2'!G1037</f>
        <v>2.5508177835741454E-4</v>
      </c>
      <c r="F1034">
        <f>'Ejercicio 3'!D1036</f>
        <v>1.6279447949046704E-4</v>
      </c>
      <c r="G1034">
        <f>'Ejercicio 3'!R1036</f>
        <v>1.6854503145714665E-4</v>
      </c>
      <c r="H1034">
        <f>'Ejercicio 3'!AF1036</f>
        <v>1.6312339091352761E-4</v>
      </c>
    </row>
    <row r="1035" spans="2:8" x14ac:dyDescent="0.25">
      <c r="B1035" s="1">
        <v>43494</v>
      </c>
      <c r="C1035">
        <f>ASURB.MX!H1025</f>
        <v>1.1137310239100725E-3</v>
      </c>
      <c r="D1035">
        <f>'Ejercicio 2'!D1038</f>
        <v>1.7917955214459403E-4</v>
      </c>
      <c r="E1035">
        <f>'Ejercicio 2'!G1038</f>
        <v>2.4326967034127124E-4</v>
      </c>
      <c r="F1035">
        <f>'Ejercicio 3'!D1037</f>
        <v>1.5889710424261418E-4</v>
      </c>
      <c r="G1035">
        <f>'Ejercicio 3'!R1037</f>
        <v>1.6228013010093339E-4</v>
      </c>
      <c r="H1035">
        <f>'Ejercicio 3'!AF1037</f>
        <v>1.5832307687626621E-4</v>
      </c>
    </row>
    <row r="1036" spans="2:8" x14ac:dyDescent="0.25">
      <c r="B1036" s="1">
        <v>43495</v>
      </c>
      <c r="C1036">
        <f>ASURB.MX!H1026</f>
        <v>4.7340676982826147E-3</v>
      </c>
      <c r="D1036">
        <f>'Ejercicio 2'!D1039</f>
        <v>1.786984115399144E-4</v>
      </c>
      <c r="E1036">
        <f>'Ejercicio 2'!G1039</f>
        <v>2.3299237920289942E-4</v>
      </c>
      <c r="F1036">
        <f>'Ejercicio 3'!D1038</f>
        <v>1.5491815697936197E-4</v>
      </c>
      <c r="G1036">
        <f>'Ejercicio 3'!R1038</f>
        <v>1.577101296900491E-4</v>
      </c>
      <c r="H1036">
        <f>'Ejercicio 3'!AF1038</f>
        <v>1.5364110163338551E-4</v>
      </c>
    </row>
    <row r="1037" spans="2:8" x14ac:dyDescent="0.25">
      <c r="B1037" s="1">
        <v>43496</v>
      </c>
      <c r="C1037">
        <f>ASURB.MX!H1027</f>
        <v>8.4767918022524754E-3</v>
      </c>
      <c r="D1037">
        <f>'Ejercicio 2'!D1040</f>
        <v>1.786376009515389E-4</v>
      </c>
      <c r="E1037">
        <f>'Ejercicio 2'!G1040</f>
        <v>2.2549415210728133E-4</v>
      </c>
      <c r="F1037">
        <f>'Ejercicio 3'!D1039</f>
        <v>1.5484407753393642E-4</v>
      </c>
      <c r="G1037">
        <f>'Ejercicio 3'!R1039</f>
        <v>1.5688816849153842E-4</v>
      </c>
      <c r="H1037">
        <f>'Ejercicio 3'!AF1039</f>
        <v>1.5241599740540876E-4</v>
      </c>
    </row>
    <row r="1038" spans="2:8" x14ac:dyDescent="0.25">
      <c r="B1038" s="1">
        <v>43497</v>
      </c>
      <c r="C1038">
        <f>ASURB.MX!H1028</f>
        <v>-3.7283482960357744E-2</v>
      </c>
      <c r="D1038">
        <f>'Ejercicio 2'!D1041</f>
        <v>1.7247125024236784E-4</v>
      </c>
      <c r="E1038">
        <f>'Ejercicio 2'!G1041</f>
        <v>2.7968529729812319E-4</v>
      </c>
      <c r="F1038">
        <f>'Ejercicio 3'!D1040</f>
        <v>1.6078405021944438E-4</v>
      </c>
      <c r="G1038">
        <f>'Ejercicio 3'!R1040</f>
        <v>1.6130883732773789E-4</v>
      </c>
      <c r="H1038">
        <f>'Ejercicio 3'!AF1040</f>
        <v>1.5662333625109817E-4</v>
      </c>
    </row>
    <row r="1039" spans="2:8" x14ac:dyDescent="0.25">
      <c r="B1039" s="1">
        <v>43501</v>
      </c>
      <c r="C1039">
        <f>ASURB.MX!H1029</f>
        <v>2.5536152517584152E-2</v>
      </c>
      <c r="D1039">
        <f>'Ejercicio 2'!D1042</f>
        <v>2.3093783121144195E-4</v>
      </c>
      <c r="E1039">
        <f>'Ejercicio 2'!G1042</f>
        <v>2.9701479895874374E-4</v>
      </c>
      <c r="F1039">
        <f>'Ejercicio 3'!D1041</f>
        <v>3.2439325779304702E-4</v>
      </c>
      <c r="G1039">
        <f>'Ejercicio 3'!R1041</f>
        <v>3.4740215443958663E-4</v>
      </c>
      <c r="H1039">
        <f>'Ejercicio 3'!AF1041</f>
        <v>2.9563216974010781E-4</v>
      </c>
    </row>
    <row r="1040" spans="2:8" x14ac:dyDescent="0.25">
      <c r="B1040" s="1">
        <v>43502</v>
      </c>
      <c r="C1040">
        <f>ASURB.MX!H1030</f>
        <v>-2.1762533116941568E-2</v>
      </c>
      <c r="D1040">
        <f>'Ejercicio 2'!D1043</f>
        <v>2.4752030069833574E-4</v>
      </c>
      <c r="E1040">
        <f>'Ejercicio 2'!G1043</f>
        <v>3.0523227773773348E-4</v>
      </c>
      <c r="F1040">
        <f>'Ejercicio 3'!D1042</f>
        <v>3.4349611951736702E-4</v>
      </c>
      <c r="G1040">
        <f>'Ejercicio 3'!R1042</f>
        <v>2.6179317151259088E-4</v>
      </c>
      <c r="H1040">
        <f>'Ejercicio 3'!AF1042</f>
        <v>3.2072424563457387E-4</v>
      </c>
    </row>
    <row r="1041" spans="2:8" x14ac:dyDescent="0.25">
      <c r="B1041" s="1">
        <v>43503</v>
      </c>
      <c r="C1041">
        <f>ASURB.MX!H1031</f>
        <v>-2.8009438836292012E-2</v>
      </c>
      <c r="D1041">
        <f>'Ejercicio 2'!D1044</f>
        <v>2.6921913690759449E-4</v>
      </c>
      <c r="E1041">
        <f>'Ejercicio 2'!G1044</f>
        <v>3.2753557852541957E-4</v>
      </c>
      <c r="F1041">
        <f>'Ejercicio 3'!D1043</f>
        <v>3.3454366649186156E-4</v>
      </c>
      <c r="G1041">
        <f>'Ejercicio 3'!R1043</f>
        <v>3.3054482251613549E-4</v>
      </c>
      <c r="H1041">
        <f>'Ejercicio 3'!AF1043</f>
        <v>3.205838562501418E-4</v>
      </c>
    </row>
    <row r="1042" spans="2:8" x14ac:dyDescent="0.25">
      <c r="B1042" s="1">
        <v>43504</v>
      </c>
      <c r="C1042">
        <f>ASURB.MX!H1032</f>
        <v>-2.2225535200552298E-2</v>
      </c>
      <c r="D1042">
        <f>'Ejercicio 2'!D1045</f>
        <v>2.9626588254296539E-4</v>
      </c>
      <c r="E1042">
        <f>'Ejercicio 2'!G1045</f>
        <v>3.3528054706375831E-4</v>
      </c>
      <c r="F1042">
        <f>'Ejercicio 3'!D1044</f>
        <v>3.6626825810274772E-4</v>
      </c>
      <c r="G1042">
        <f>'Ejercicio 3'!R1044</f>
        <v>3.3378568204457692E-4</v>
      </c>
      <c r="H1042">
        <f>'Ejercicio 3'!AF1044</f>
        <v>3.5254685081030548E-4</v>
      </c>
    </row>
    <row r="1043" spans="2:8" x14ac:dyDescent="0.25">
      <c r="B1043" s="1">
        <v>43507</v>
      </c>
      <c r="C1043">
        <f>ASURB.MX!H1033</f>
        <v>6.5166780774944177E-3</v>
      </c>
      <c r="D1043">
        <f>'Ejercicio 2'!D1046</f>
        <v>3.1279206846553169E-4</v>
      </c>
      <c r="E1043">
        <f>'Ejercicio 2'!G1046</f>
        <v>3.2165493517685381E-4</v>
      </c>
      <c r="F1043">
        <f>'Ejercicio 3'!D1045</f>
        <v>3.5211097717274928E-4</v>
      </c>
      <c r="G1043">
        <f>'Ejercicio 3'!R1045</f>
        <v>3.3050090314132264E-4</v>
      </c>
      <c r="H1043">
        <f>'Ejercicio 3'!AF1045</f>
        <v>3.4585102419925056E-4</v>
      </c>
    </row>
    <row r="1044" spans="2:8" x14ac:dyDescent="0.25">
      <c r="B1044" s="1">
        <v>43508</v>
      </c>
      <c r="C1044">
        <f>ASURB.MX!H1034</f>
        <v>6.474488892237667E-3</v>
      </c>
      <c r="D1044">
        <f>'Ejercicio 2'!D1047</f>
        <v>3.1286683087752203E-4</v>
      </c>
      <c r="E1044">
        <f>'Ejercicio 2'!G1047</f>
        <v>3.0863786528002776E-4</v>
      </c>
      <c r="F1044">
        <f>'Ejercicio 3'!D1046</f>
        <v>2.8803328657393921E-4</v>
      </c>
      <c r="G1044">
        <f>'Ejercicio 3'!R1046</f>
        <v>2.6821920964783196E-4</v>
      </c>
      <c r="H1044">
        <f>'Ejercicio 3'!AF1046</f>
        <v>2.9441262691680322E-4</v>
      </c>
    </row>
    <row r="1045" spans="2:8" x14ac:dyDescent="0.25">
      <c r="B1045" s="1">
        <v>43509</v>
      </c>
      <c r="C1045">
        <f>ASURB.MX!H1035</f>
        <v>-3.0110609149078468E-2</v>
      </c>
      <c r="D1045">
        <f>'Ejercicio 2'!D1048</f>
        <v>3.1347551455325441E-4</v>
      </c>
      <c r="E1045">
        <f>'Ejercicio 2'!G1048</f>
        <v>3.3646535942344081E-4</v>
      </c>
      <c r="F1045">
        <f>'Ejercicio 3'!D1047</f>
        <v>2.4547654100032348E-4</v>
      </c>
      <c r="G1045">
        <f>'Ejercicio 3'!R1047</f>
        <v>2.6093095376533097E-4</v>
      </c>
      <c r="H1045">
        <f>'Ejercicio 3'!AF1047</f>
        <v>2.5690909244650817E-4</v>
      </c>
    </row>
    <row r="1046" spans="2:8" x14ac:dyDescent="0.25">
      <c r="B1046" s="1">
        <v>43510</v>
      </c>
      <c r="C1046">
        <f>ASURB.MX!H1036</f>
        <v>-2.6895380630982931E-3</v>
      </c>
      <c r="D1046">
        <f>'Ejercicio 2'!D1049</f>
        <v>3.2298351123343676E-4</v>
      </c>
      <c r="E1046">
        <f>'Ejercicio 2'!G1049</f>
        <v>3.211450798709124E-4</v>
      </c>
      <c r="F1046">
        <f>'Ejercicio 3'!D1048</f>
        <v>3.2199932519498954E-4</v>
      </c>
      <c r="G1046">
        <f>'Ejercicio 3'!R1048</f>
        <v>3.4847421839764587E-4</v>
      </c>
      <c r="H1046">
        <f>'Ejercicio 3'!AF1048</f>
        <v>3.1878602151417422E-4</v>
      </c>
    </row>
    <row r="1047" spans="2:8" x14ac:dyDescent="0.25">
      <c r="B1047" s="1">
        <v>43511</v>
      </c>
      <c r="C1047">
        <f>ASURB.MX!H1037</f>
        <v>5.5950910363265355E-3</v>
      </c>
      <c r="D1047">
        <f>'Ejercicio 2'!D1050</f>
        <v>2.8873056768041126E-4</v>
      </c>
      <c r="E1047">
        <f>'Ejercicio 2'!G1050</f>
        <v>3.0765783128478382E-4</v>
      </c>
      <c r="F1047">
        <f>'Ejercicio 3'!D1049</f>
        <v>2.6379830408498477E-4</v>
      </c>
      <c r="G1047">
        <f>'Ejercicio 3'!R1049</f>
        <v>2.2510677751545779E-4</v>
      </c>
      <c r="H1047">
        <f>'Ejercicio 3'!AF1049</f>
        <v>2.7107575906325384E-4</v>
      </c>
    </row>
    <row r="1048" spans="2:8" x14ac:dyDescent="0.25">
      <c r="B1048" s="1">
        <v>43514</v>
      </c>
      <c r="C1048">
        <f>ASURB.MX!H1038</f>
        <v>5.7541671164125421E-3</v>
      </c>
      <c r="D1048">
        <f>'Ejercicio 2'!D1051</f>
        <v>2.8033644164080813E-4</v>
      </c>
      <c r="E1048">
        <f>'Ejercicio 2'!G1051</f>
        <v>2.948822017525346E-4</v>
      </c>
      <c r="F1048">
        <f>'Ejercicio 3'!D1050</f>
        <v>2.2812051593671477E-4</v>
      </c>
      <c r="G1048">
        <f>'Ejercicio 3'!R1050</f>
        <v>2.6547393358400574E-4</v>
      </c>
      <c r="H1048">
        <f>'Ejercicio 3'!AF1050</f>
        <v>2.3882530174486994E-4</v>
      </c>
    </row>
    <row r="1049" spans="2:8" x14ac:dyDescent="0.25">
      <c r="B1049" s="1">
        <v>43515</v>
      </c>
      <c r="C1049">
        <f>ASURB.MX!H1039</f>
        <v>-1.475356505687688E-2</v>
      </c>
      <c r="D1049">
        <f>'Ejercicio 2'!D1052</f>
        <v>2.5099368963011406E-4</v>
      </c>
      <c r="E1049">
        <f>'Ejercicio 2'!G1052</f>
        <v>2.9128914594956956E-4</v>
      </c>
      <c r="F1049">
        <f>'Ejercicio 3'!D1051</f>
        <v>2.0468101211274875E-4</v>
      </c>
      <c r="G1049">
        <f>'Ejercicio 3'!R1051</f>
        <v>2.0201507684002734E-4</v>
      </c>
      <c r="H1049">
        <f>'Ejercicio 3'!AF1051</f>
        <v>2.155332484466743E-4</v>
      </c>
    </row>
    <row r="1050" spans="2:8" x14ac:dyDescent="0.25">
      <c r="B1050" s="1">
        <v>43516</v>
      </c>
      <c r="C1050">
        <f>ASURB.MX!H1040</f>
        <v>2.3244653347087644E-2</v>
      </c>
      <c r="D1050">
        <f>'Ejercicio 2'!D1053</f>
        <v>2.4186967705304381E-4</v>
      </c>
      <c r="E1050">
        <f>'Ejercicio 2'!G1053</f>
        <v>3.0287712023649525E-4</v>
      </c>
      <c r="F1050">
        <f>'Ejercicio 3'!D1052</f>
        <v>2.1149305175529806E-4</v>
      </c>
      <c r="G1050">
        <f>'Ejercicio 3'!R1052</f>
        <v>2.4455241716090845E-4</v>
      </c>
      <c r="H1050">
        <f>'Ejercicio 3'!AF1052</f>
        <v>2.1761004752763333E-4</v>
      </c>
    </row>
    <row r="1051" spans="2:8" x14ac:dyDescent="0.25">
      <c r="B1051" s="1">
        <v>43517</v>
      </c>
      <c r="C1051">
        <f>ASURB.MX!H1041</f>
        <v>-2.1711530257056103E-3</v>
      </c>
      <c r="D1051">
        <f>'Ejercicio 2'!D1054</f>
        <v>2.4094713039075723E-4</v>
      </c>
      <c r="E1051">
        <f>'Ejercicio 2'!G1054</f>
        <v>2.8900256567146974E-4</v>
      </c>
      <c r="F1051">
        <f>'Ejercicio 3'!D1053</f>
        <v>2.5509145521537358E-4</v>
      </c>
      <c r="G1051">
        <f>'Ejercicio 3'!R1053</f>
        <v>2.5923789003296416E-4</v>
      </c>
      <c r="H1051">
        <f>'Ejercicio 3'!AF1053</f>
        <v>2.5239638832004696E-4</v>
      </c>
    </row>
    <row r="1052" spans="2:8" x14ac:dyDescent="0.25">
      <c r="B1052" s="1">
        <v>43518</v>
      </c>
      <c r="C1052">
        <f>ASURB.MX!H1042</f>
        <v>2.7053903150560509E-3</v>
      </c>
      <c r="D1052">
        <f>'Ejercicio 2'!D1055</f>
        <v>2.4099790745957117E-4</v>
      </c>
      <c r="E1052">
        <f>'Ejercicio 2'!G1055</f>
        <v>2.7589487192902328E-4</v>
      </c>
      <c r="F1052">
        <f>'Ejercicio 3'!D1054</f>
        <v>2.1912602959481305E-4</v>
      </c>
      <c r="G1052">
        <f>'Ejercicio 3'!R1054</f>
        <v>2.0805876455886417E-4</v>
      </c>
      <c r="H1052">
        <f>'Ejercicio 3'!AF1054</f>
        <v>2.2248443334555132E-4</v>
      </c>
    </row>
    <row r="1053" spans="2:8" x14ac:dyDescent="0.25">
      <c r="B1053" s="1">
        <v>43521</v>
      </c>
      <c r="C1053">
        <f>ASURB.MX!H1043</f>
        <v>1.5695140523401597E-3</v>
      </c>
      <c r="D1053">
        <f>'Ejercicio 2'!D1056</f>
        <v>2.3471359057295192E-4</v>
      </c>
      <c r="E1053">
        <f>'Ejercicio 2'!G1056</f>
        <v>2.6317116878654098E-4</v>
      </c>
      <c r="F1053">
        <f>'Ejercicio 3'!D1055</f>
        <v>1.9559267340192094E-4</v>
      </c>
      <c r="G1053">
        <f>'Ejercicio 3'!R1055</f>
        <v>2.1197478956069295E-4</v>
      </c>
      <c r="H1053">
        <f>'Ejercicio 3'!AF1055</f>
        <v>2.0097729009836246E-4</v>
      </c>
    </row>
    <row r="1054" spans="2:8" x14ac:dyDescent="0.25">
      <c r="B1054" s="1">
        <v>43522</v>
      </c>
      <c r="C1054">
        <f>ASURB.MX!H1044</f>
        <v>2.933157573555811E-2</v>
      </c>
      <c r="D1054">
        <f>'Ejercicio 2'!D1057</f>
        <v>2.3496054569867628E-4</v>
      </c>
      <c r="E1054">
        <f>'Ejercicio 2'!G1057</f>
        <v>2.909595398764757E-4</v>
      </c>
      <c r="F1054">
        <f>'Ejercicio 3'!D1056</f>
        <v>1.7939937729440962E-4</v>
      </c>
      <c r="G1054">
        <f>'Ejercicio 3'!R1056</f>
        <v>1.8374058474440345E-4</v>
      </c>
      <c r="H1054">
        <f>'Ejercicio 3'!AF1056</f>
        <v>1.848193758059124E-4</v>
      </c>
    </row>
    <row r="1055" spans="2:8" x14ac:dyDescent="0.25">
      <c r="B1055" s="1">
        <v>43523</v>
      </c>
      <c r="C1055">
        <f>ASURB.MX!H1045</f>
        <v>1.5684587458657515E-2</v>
      </c>
      <c r="D1055">
        <f>'Ejercicio 2'!D1058</f>
        <v>2.60458914505556E-4</v>
      </c>
      <c r="E1055">
        <f>'Ejercicio 2'!G1058</f>
        <v>2.8886771105883984E-4</v>
      </c>
      <c r="F1055">
        <f>'Ejercicio 3'!D1057</f>
        <v>2.7257400355801243E-4</v>
      </c>
      <c r="G1055">
        <f>'Ejercicio 3'!R1057</f>
        <v>3.0456662556728909E-4</v>
      </c>
      <c r="H1055">
        <f>'Ejercicio 3'!AF1057</f>
        <v>2.6152923073502552E-4</v>
      </c>
    </row>
    <row r="1056" spans="2:8" x14ac:dyDescent="0.25">
      <c r="B1056" s="1">
        <v>43524</v>
      </c>
      <c r="C1056">
        <f>ASURB.MX!H1046</f>
        <v>-1.9774438727963767E-2</v>
      </c>
      <c r="D1056">
        <f>'Ejercicio 2'!D1059</f>
        <v>2.4592923580503439E-4</v>
      </c>
      <c r="E1056">
        <f>'Ejercicio 2'!G1059</f>
        <v>2.9362159872026134E-4</v>
      </c>
      <c r="F1056">
        <f>'Ejercicio 3'!D1058</f>
        <v>2.5994594192146881E-4</v>
      </c>
      <c r="G1056">
        <f>'Ejercicio 3'!R1058</f>
        <v>2.1294086310634473E-4</v>
      </c>
      <c r="H1056">
        <f>'Ejercicio 3'!AF1058</f>
        <v>2.5401754894913202E-4</v>
      </c>
    </row>
    <row r="1057" spans="2:8" x14ac:dyDescent="0.25">
      <c r="B1057" s="1">
        <v>43525</v>
      </c>
      <c r="C1057">
        <f>ASURB.MX!H1047</f>
        <v>-2.0797743169976995E-2</v>
      </c>
      <c r="D1057">
        <f>'Ejercicio 2'!D1060</f>
        <v>2.5894625313268351E-4</v>
      </c>
      <c r="E1057">
        <f>'Ejercicio 2'!G1060</f>
        <v>3.0008623207802447E-4</v>
      </c>
      <c r="F1057">
        <f>'Ejercicio 3'!D1059</f>
        <v>2.6913834009481725E-4</v>
      </c>
      <c r="G1057">
        <f>'Ejercicio 3'!R1059</f>
        <v>2.9128836497275217E-4</v>
      </c>
      <c r="H1057">
        <f>'Ejercicio 3'!AF1059</f>
        <v>2.6350516820433851E-4</v>
      </c>
    </row>
    <row r="1058" spans="2:8" x14ac:dyDescent="0.25">
      <c r="B1058" s="1">
        <v>43528</v>
      </c>
      <c r="C1058">
        <f>ASURB.MX!H1048</f>
        <v>-7.9316947699117919E-3</v>
      </c>
      <c r="D1058">
        <f>'Ejercicio 2'!D1061</f>
        <v>2.7169927247308584E-4</v>
      </c>
      <c r="E1058">
        <f>'Ejercicio 2'!G1061</f>
        <v>2.8904969340713823E-4</v>
      </c>
      <c r="F1058">
        <f>'Ejercicio 3'!D1060</f>
        <v>2.8026281214877118E-4</v>
      </c>
      <c r="G1058">
        <f>'Ejercicio 3'!R1060</f>
        <v>2.5404056826859882E-4</v>
      </c>
      <c r="H1058">
        <f>'Ejercicio 3'!AF1060</f>
        <v>2.746938396341799E-4</v>
      </c>
    </row>
    <row r="1059" spans="2:8" x14ac:dyDescent="0.25">
      <c r="B1059" s="1">
        <v>43529</v>
      </c>
      <c r="C1059">
        <f>ASURB.MX!H1049</f>
        <v>-1.543446060025537E-3</v>
      </c>
      <c r="D1059">
        <f>'Ejercicio 2'!D1062</f>
        <v>2.7173315461361897E-4</v>
      </c>
      <c r="E1059">
        <f>'Ejercicio 2'!G1062</f>
        <v>2.7571007528839171E-4</v>
      </c>
      <c r="F1059">
        <f>'Ejercicio 3'!D1061</f>
        <v>2.42866685933802E-4</v>
      </c>
      <c r="G1059">
        <f>'Ejercicio 3'!R1061</f>
        <v>2.4129317536316521E-4</v>
      </c>
      <c r="H1059">
        <f>'Ejercicio 3'!AF1061</f>
        <v>2.4471885058500613E-4</v>
      </c>
    </row>
    <row r="1060" spans="2:8" x14ac:dyDescent="0.25">
      <c r="B1060" s="1">
        <v>43530</v>
      </c>
      <c r="C1060">
        <f>ASURB.MX!H1050</f>
        <v>-1.5774366725620826E-3</v>
      </c>
      <c r="D1060">
        <f>'Ejercicio 2'!D1063</f>
        <v>2.7135878808836993E-4</v>
      </c>
      <c r="E1060">
        <f>'Ejercicio 2'!G1063</f>
        <v>2.6299613154159748E-4</v>
      </c>
      <c r="F1060">
        <f>'Ejercicio 3'!D1062</f>
        <v>2.1073727075936533E-4</v>
      </c>
      <c r="G1060">
        <f>'Ejercicio 3'!R1062</f>
        <v>2.1133804524056606E-4</v>
      </c>
      <c r="H1060">
        <f>'Ejercicio 3'!AF1062</f>
        <v>2.1665474151675887E-4</v>
      </c>
    </row>
    <row r="1061" spans="2:8" x14ac:dyDescent="0.25">
      <c r="B1061" s="1">
        <v>43531</v>
      </c>
      <c r="C1061">
        <f>ASURB.MX!H1051</f>
        <v>-2.6004583920394165E-2</v>
      </c>
      <c r="D1061">
        <f>'Ejercicio 2'!D1064</f>
        <v>2.6440496236295743E-4</v>
      </c>
      <c r="E1061">
        <f>'Ejercicio 2'!G1064</f>
        <v>2.822257075197606E-4</v>
      </c>
      <c r="F1061">
        <f>'Ejercicio 3'!D1063</f>
        <v>1.8944488390192901E-4</v>
      </c>
      <c r="G1061">
        <f>'Ejercicio 3'!R1063</f>
        <v>2.0179929126943469E-4</v>
      </c>
      <c r="H1061">
        <f>'Ejercicio 3'!AF1063</f>
        <v>1.9623508813671988E-4</v>
      </c>
    </row>
    <row r="1062" spans="2:8" x14ac:dyDescent="0.25">
      <c r="B1062" s="1">
        <v>43532</v>
      </c>
      <c r="C1062">
        <f>ASURB.MX!H1052</f>
        <v>1.1470300251380792E-2</v>
      </c>
      <c r="D1062">
        <f>'Ejercicio 2'!D1065</f>
        <v>2.7881113496652473E-4</v>
      </c>
      <c r="E1062">
        <f>'Ejercicio 2'!G1065</f>
        <v>2.7521507903364523E-4</v>
      </c>
      <c r="F1062">
        <f>'Ejercicio 3'!D1064</f>
        <v>2.5693533951138094E-4</v>
      </c>
      <c r="G1062">
        <f>'Ejercicio 3'!R1064</f>
        <v>2.7979241753698053E-4</v>
      </c>
      <c r="H1062">
        <f>'Ejercicio 3'!AF1064</f>
        <v>2.5085333949694986E-4</v>
      </c>
    </row>
    <row r="1063" spans="2:8" x14ac:dyDescent="0.25">
      <c r="B1063" s="1">
        <v>43535</v>
      </c>
      <c r="C1063">
        <f>ASURB.MX!H1053</f>
        <v>-2.9195356670423181E-3</v>
      </c>
      <c r="D1063">
        <f>'Ejercicio 2'!D1066</f>
        <v>2.8601863955714181E-4</v>
      </c>
      <c r="E1063">
        <f>'Ejercicio 2'!G1066</f>
        <v>2.6280501613365394E-4</v>
      </c>
      <c r="F1063">
        <f>'Ejercicio 3'!D1065</f>
        <v>2.3571420074028972E-4</v>
      </c>
      <c r="G1063">
        <f>'Ejercicio 3'!R1065</f>
        <v>2.0446439675462933E-4</v>
      </c>
      <c r="H1063">
        <f>'Ejercicio 3'!AF1065</f>
        <v>2.3444351201624156E-4</v>
      </c>
    </row>
    <row r="1064" spans="2:8" x14ac:dyDescent="0.25">
      <c r="B1064" s="1">
        <v>43536</v>
      </c>
      <c r="C1064">
        <f>ASURB.MX!H1054</f>
        <v>-1.9859161154068883E-2</v>
      </c>
      <c r="D1064">
        <f>'Ejercicio 2'!D1067</f>
        <v>2.8453113066072581E-4</v>
      </c>
      <c r="E1064">
        <f>'Ejercicio 2'!G1067</f>
        <v>2.6892794263486792E-4</v>
      </c>
      <c r="F1064">
        <f>'Ejercicio 3'!D1066</f>
        <v>2.0673830795701377E-4</v>
      </c>
      <c r="G1064">
        <f>'Ejercicio 3'!R1066</f>
        <v>2.2303293975334617E-4</v>
      </c>
      <c r="H1064">
        <f>'Ejercicio 3'!AF1066</f>
        <v>2.0980769133409311E-4</v>
      </c>
    </row>
  </sheetData>
  <mergeCells count="5">
    <mergeCell ref="A1:G3"/>
    <mergeCell ref="A4:K8"/>
    <mergeCell ref="B10:H10"/>
    <mergeCell ref="K19:O19"/>
    <mergeCell ref="K41:Q50"/>
  </mergeCells>
  <conditionalFormatting sqref="K26:O26">
    <cfRule type="containsText" dxfId="2" priority="3" operator="containsText" text="Se rechaza Ho. Hay autocorrelación">
      <formula>NOT(ISERROR(SEARCH("Se rechaza Ho. Hay autocorrelación",K26)))</formula>
    </cfRule>
  </conditionalFormatting>
  <conditionalFormatting sqref="K33:O33">
    <cfRule type="containsText" dxfId="1" priority="2" operator="containsText" text="Se rechaza Ho. Hay autocorrelación">
      <formula>NOT(ISERROR(SEARCH("Se rechaza Ho. Hay autocorrelación",K33)))</formula>
    </cfRule>
  </conditionalFormatting>
  <conditionalFormatting sqref="K38:O38">
    <cfRule type="containsText" dxfId="0" priority="1" operator="containsText" text="Se rechaza Ho. Hay autocorrelación">
      <formula>NOT(ISERROR(SEARCH("Se rechaza Ho. Hay autocorrelación",K38)))</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U1068"/>
  <sheetViews>
    <sheetView showGridLines="0" zoomScale="96" zoomScaleNormal="96" workbookViewId="0">
      <selection activeCell="B13" sqref="B13:H13"/>
    </sheetView>
  </sheetViews>
  <sheetFormatPr baseColWidth="10" defaultRowHeight="15" x14ac:dyDescent="0.25"/>
  <cols>
    <col min="5" max="5" width="11.85546875" bestFit="1" customWidth="1"/>
  </cols>
  <sheetData>
    <row r="1" spans="1:9" ht="15.75" thickBot="1" x14ac:dyDescent="0.3"/>
    <row r="2" spans="1:9" x14ac:dyDescent="0.25">
      <c r="B2" s="294" t="s">
        <v>79</v>
      </c>
      <c r="C2" s="295"/>
      <c r="D2" s="295"/>
      <c r="E2" s="295"/>
      <c r="F2" s="295"/>
      <c r="G2" s="296"/>
    </row>
    <row r="3" spans="1:9" x14ac:dyDescent="0.25">
      <c r="B3" s="297"/>
      <c r="C3" s="298"/>
      <c r="D3" s="298"/>
      <c r="E3" s="298"/>
      <c r="F3" s="298"/>
      <c r="G3" s="299"/>
    </row>
    <row r="4" spans="1:9" ht="15.75" thickBot="1" x14ac:dyDescent="0.3">
      <c r="B4" s="300"/>
      <c r="C4" s="301"/>
      <c r="D4" s="301"/>
      <c r="E4" s="301"/>
      <c r="F4" s="301"/>
      <c r="G4" s="302"/>
    </row>
    <row r="5" spans="1:9" ht="15.75" thickBot="1" x14ac:dyDescent="0.3"/>
    <row r="6" spans="1:9" ht="15" customHeight="1" x14ac:dyDescent="0.25">
      <c r="A6" s="330" t="s">
        <v>80</v>
      </c>
      <c r="B6" s="331"/>
      <c r="C6" s="331"/>
      <c r="D6" s="331"/>
      <c r="E6" s="331"/>
      <c r="F6" s="331"/>
      <c r="G6" s="331"/>
      <c r="H6" s="331"/>
      <c r="I6" s="332"/>
    </row>
    <row r="7" spans="1:9" x14ac:dyDescent="0.25">
      <c r="A7" s="333"/>
      <c r="B7" s="334"/>
      <c r="C7" s="334"/>
      <c r="D7" s="334"/>
      <c r="E7" s="334"/>
      <c r="F7" s="334"/>
      <c r="G7" s="334"/>
      <c r="H7" s="334"/>
      <c r="I7" s="335"/>
    </row>
    <row r="8" spans="1:9" x14ac:dyDescent="0.25">
      <c r="A8" s="333"/>
      <c r="B8" s="334"/>
      <c r="C8" s="334"/>
      <c r="D8" s="334"/>
      <c r="E8" s="334"/>
      <c r="F8" s="334"/>
      <c r="G8" s="334"/>
      <c r="H8" s="334"/>
      <c r="I8" s="335"/>
    </row>
    <row r="9" spans="1:9" x14ac:dyDescent="0.25">
      <c r="A9" s="333"/>
      <c r="B9" s="334"/>
      <c r="C9" s="334"/>
      <c r="D9" s="334"/>
      <c r="E9" s="334"/>
      <c r="F9" s="334"/>
      <c r="G9" s="334"/>
      <c r="H9" s="334"/>
      <c r="I9" s="335"/>
    </row>
    <row r="10" spans="1:9" ht="15.75" thickBot="1" x14ac:dyDescent="0.3">
      <c r="A10" s="336"/>
      <c r="B10" s="337"/>
      <c r="C10" s="337"/>
      <c r="D10" s="337"/>
      <c r="E10" s="337"/>
      <c r="F10" s="337"/>
      <c r="G10" s="337"/>
      <c r="H10" s="337"/>
      <c r="I10" s="338"/>
    </row>
    <row r="12" spans="1:9" ht="15.75" thickBot="1" x14ac:dyDescent="0.3"/>
    <row r="13" spans="1:9" ht="15.75" thickBot="1" x14ac:dyDescent="0.3">
      <c r="B13" s="339" t="s">
        <v>81</v>
      </c>
      <c r="C13" s="340"/>
      <c r="D13" s="340"/>
      <c r="E13" s="340"/>
      <c r="F13" s="340"/>
      <c r="G13" s="340"/>
      <c r="H13" s="341"/>
    </row>
    <row r="14" spans="1:9" ht="15.75" thickBot="1" x14ac:dyDescent="0.3"/>
    <row r="15" spans="1:9" ht="30.75" thickBot="1" x14ac:dyDescent="0.3">
      <c r="C15" s="75" t="s">
        <v>82</v>
      </c>
      <c r="D15" s="75" t="s">
        <v>83</v>
      </c>
      <c r="E15" s="76" t="s">
        <v>68</v>
      </c>
      <c r="F15" s="76" t="s">
        <v>84</v>
      </c>
    </row>
    <row r="16" spans="1:9" ht="15.75" thickBot="1" x14ac:dyDescent="0.3">
      <c r="C16" s="77">
        <f>+'Ejercicio 4'!B12</f>
        <v>42009</v>
      </c>
      <c r="D16" s="78">
        <v>190.550003</v>
      </c>
      <c r="E16" s="79">
        <f>+VLOOKUP(C16,'Ejercicio 4'!$B$12:$H$1064,4,FALSE)</f>
        <v>0</v>
      </c>
      <c r="F16" s="80">
        <f>D16*SQRT(E16)*NORMSINV(0.95)</f>
        <v>0</v>
      </c>
    </row>
    <row r="17" spans="3:21" ht="15.75" thickBot="1" x14ac:dyDescent="0.3">
      <c r="C17" s="77">
        <f>+'Ejercicio 4'!B13</f>
        <v>42010</v>
      </c>
      <c r="D17" s="81">
        <v>193.479996</v>
      </c>
      <c r="E17" s="79">
        <f>+VLOOKUP(C17,'Ejercicio 4'!$B$12:$H$1064,4,FALSE)</f>
        <v>2.1317986601974623E-5</v>
      </c>
      <c r="F17" s="81">
        <f t="shared" ref="F17:F80" si="0">D17*SQRT(E17)*NORMSINV(0.95)</f>
        <v>1.4693877638687802</v>
      </c>
    </row>
    <row r="18" spans="3:21" ht="15.75" thickBot="1" x14ac:dyDescent="0.3">
      <c r="C18" s="77">
        <f>+'Ejercicio 4'!B14</f>
        <v>42011</v>
      </c>
      <c r="D18" s="81">
        <v>189.91999799999999</v>
      </c>
      <c r="E18" s="79">
        <f>+VLOOKUP(C18,'Ejercicio 4'!$B$12:$H$1064,4,FALSE)</f>
        <v>2.883903174544477E-5</v>
      </c>
      <c r="F18" s="81">
        <f t="shared" si="0"/>
        <v>1.6775995129778232</v>
      </c>
    </row>
    <row r="19" spans="3:21" ht="15.75" thickBot="1" x14ac:dyDescent="0.3">
      <c r="C19" s="77">
        <f>+'Ejercicio 4'!B15</f>
        <v>42012</v>
      </c>
      <c r="D19" s="81">
        <v>189.91999799999999</v>
      </c>
      <c r="E19" s="79">
        <f>+VLOOKUP(C19,'Ejercicio 4'!$B$12:$H$1064,4,FALSE)</f>
        <v>3.8332455193992049E-5</v>
      </c>
      <c r="F19" s="81">
        <f t="shared" si="0"/>
        <v>1.934110453360264</v>
      </c>
    </row>
    <row r="20" spans="3:21" ht="15.75" thickBot="1" x14ac:dyDescent="0.3">
      <c r="C20" s="77">
        <f>+'Ejercicio 4'!B16</f>
        <v>42013</v>
      </c>
      <c r="D20" s="81">
        <v>195.029999</v>
      </c>
      <c r="E20" s="79">
        <f>+VLOOKUP(C20,'Ejercicio 4'!$B$12:$H$1064,4,FALSE)</f>
        <v>5.25975253850349E-5</v>
      </c>
      <c r="F20" s="81">
        <f t="shared" si="0"/>
        <v>2.3265443261021925</v>
      </c>
    </row>
    <row r="21" spans="3:21" ht="15.75" thickBot="1" x14ac:dyDescent="0.3">
      <c r="C21" s="77">
        <f>+'Ejercicio 4'!B17</f>
        <v>42016</v>
      </c>
      <c r="D21" s="81">
        <v>189.429993</v>
      </c>
      <c r="E21" s="79">
        <f>+VLOOKUP(C21,'Ejercicio 4'!$B$12:$H$1064,4,FALSE)</f>
        <v>5.014998256359886E-5</v>
      </c>
      <c r="F21" s="81">
        <f t="shared" si="0"/>
        <v>2.2065379091447817</v>
      </c>
    </row>
    <row r="22" spans="3:21" ht="15.75" thickBot="1" x14ac:dyDescent="0.3">
      <c r="C22" s="77">
        <f>+'Ejercicio 4'!B18</f>
        <v>42017</v>
      </c>
      <c r="D22" s="81">
        <v>186.63000500000001</v>
      </c>
      <c r="E22" s="79">
        <f>+VLOOKUP(C22,'Ejercicio 4'!$B$12:$H$1064,4,FALSE)</f>
        <v>8.0619314074779891E-5</v>
      </c>
      <c r="F22" s="81">
        <f t="shared" si="0"/>
        <v>2.7563113527002754</v>
      </c>
    </row>
    <row r="23" spans="3:21" ht="15.75" thickBot="1" x14ac:dyDescent="0.3">
      <c r="C23" s="77">
        <f>+'Ejercicio 4'!B19</f>
        <v>42018</v>
      </c>
      <c r="D23" s="81">
        <v>193.179993</v>
      </c>
      <c r="E23" s="79">
        <f>+VLOOKUP(C23,'Ejercicio 4'!$B$12:$H$1064,4,FALSE)</f>
        <v>1.1636471816012828E-4</v>
      </c>
      <c r="F23" s="81">
        <f t="shared" si="0"/>
        <v>3.4276783687971615</v>
      </c>
    </row>
    <row r="24" spans="3:21" ht="15.75" thickBot="1" x14ac:dyDescent="0.3">
      <c r="C24" s="77">
        <f>+'Ejercicio 4'!B20</f>
        <v>42019</v>
      </c>
      <c r="D24" s="81">
        <v>193.929993</v>
      </c>
      <c r="E24" s="79">
        <f>+VLOOKUP(C24,'Ejercicio 4'!$B$12:$H$1064,4,FALSE)</f>
        <v>1.2126894124012427E-4</v>
      </c>
      <c r="F24" s="81">
        <f t="shared" si="0"/>
        <v>3.5127482939390746</v>
      </c>
    </row>
    <row r="25" spans="3:21" ht="15.75" thickBot="1" x14ac:dyDescent="0.3">
      <c r="C25" s="77">
        <f>+'Ejercicio 4'!B21</f>
        <v>42020</v>
      </c>
      <c r="D25" s="81">
        <v>199.61999499999999</v>
      </c>
      <c r="E25" s="79">
        <f>+VLOOKUP(C25,'Ejercicio 4'!$B$12:$H$1064,4,FALSE)</f>
        <v>1.7099402660424539E-4</v>
      </c>
      <c r="F25" s="81">
        <f t="shared" si="0"/>
        <v>4.2936018243799987</v>
      </c>
    </row>
    <row r="26" spans="3:21" ht="15.75" thickBot="1" x14ac:dyDescent="0.3">
      <c r="C26" s="77">
        <f>+'Ejercicio 4'!B22</f>
        <v>42023</v>
      </c>
      <c r="D26" s="81">
        <v>201.63999899999999</v>
      </c>
      <c r="E26" s="79">
        <f>+VLOOKUP(C26,'Ejercicio 4'!$B$12:$H$1064,4,FALSE)</f>
        <v>1.6373573363342493E-4</v>
      </c>
      <c r="F26" s="81">
        <f t="shared" si="0"/>
        <v>4.2440029628997866</v>
      </c>
    </row>
    <row r="27" spans="3:21" ht="15.75" thickBot="1" x14ac:dyDescent="0.3">
      <c r="C27" s="77">
        <f>+'Ejercicio 4'!B23</f>
        <v>42024</v>
      </c>
      <c r="D27" s="81">
        <v>201.25</v>
      </c>
      <c r="E27" s="79">
        <f>+VLOOKUP(C27,'Ejercicio 4'!$B$12:$H$1064,4,FALSE)</f>
        <v>1.9503128844344943E-4</v>
      </c>
      <c r="F27" s="81">
        <f t="shared" si="0"/>
        <v>4.622908426749877</v>
      </c>
    </row>
    <row r="28" spans="3:21" ht="15.75" customHeight="1" thickBot="1" x14ac:dyDescent="0.3">
      <c r="C28" s="77">
        <f>+'Ejercicio 4'!B24</f>
        <v>42025</v>
      </c>
      <c r="D28" s="81">
        <v>196.61000100000001</v>
      </c>
      <c r="E28" s="79">
        <f>+VLOOKUP(C28,'Ejercicio 4'!$B$12:$H$1064,4,FALSE)</f>
        <v>1.9067300158525207E-4</v>
      </c>
      <c r="F28" s="81">
        <f t="shared" si="0"/>
        <v>4.4655757819284858</v>
      </c>
      <c r="J28" s="342" t="s">
        <v>85</v>
      </c>
      <c r="K28" s="343"/>
      <c r="L28" s="343"/>
      <c r="M28" s="343"/>
      <c r="N28" s="343"/>
      <c r="O28" s="343"/>
      <c r="P28" s="343"/>
      <c r="Q28" s="343"/>
      <c r="R28" s="343"/>
      <c r="S28" s="343"/>
      <c r="T28" s="343"/>
      <c r="U28" s="344"/>
    </row>
    <row r="29" spans="3:21" ht="15.75" thickBot="1" x14ac:dyDescent="0.3">
      <c r="C29" s="77">
        <f>+'Ejercicio 4'!B25</f>
        <v>42026</v>
      </c>
      <c r="D29" s="81">
        <v>203.30999800000001</v>
      </c>
      <c r="E29" s="79">
        <f>+VLOOKUP(C29,'Ejercicio 4'!$B$12:$H$1064,4,FALSE)</f>
        <v>1.8197475289833895E-4</v>
      </c>
      <c r="F29" s="81">
        <f t="shared" si="0"/>
        <v>4.5111946033692591</v>
      </c>
      <c r="J29" s="345"/>
      <c r="K29" s="346"/>
      <c r="L29" s="346"/>
      <c r="M29" s="346"/>
      <c r="N29" s="346"/>
      <c r="O29" s="346"/>
      <c r="P29" s="346"/>
      <c r="Q29" s="346"/>
      <c r="R29" s="346"/>
      <c r="S29" s="346"/>
      <c r="T29" s="346"/>
      <c r="U29" s="347"/>
    </row>
    <row r="30" spans="3:21" ht="15.75" thickBot="1" x14ac:dyDescent="0.3">
      <c r="C30" s="77">
        <f>+'Ejercicio 4'!B26</f>
        <v>42027</v>
      </c>
      <c r="D30" s="81">
        <v>203.58999600000001</v>
      </c>
      <c r="E30" s="79">
        <f>+VLOOKUP(C30,'Ejercicio 4'!$B$12:$H$1064,4,FALSE)</f>
        <v>1.9882559617215238E-4</v>
      </c>
      <c r="F30" s="81">
        <f t="shared" si="0"/>
        <v>4.721933182299396</v>
      </c>
      <c r="J30" s="348"/>
      <c r="K30" s="349"/>
      <c r="L30" s="349"/>
      <c r="M30" s="349"/>
      <c r="N30" s="349"/>
      <c r="O30" s="349"/>
      <c r="P30" s="349"/>
      <c r="Q30" s="349"/>
      <c r="R30" s="349"/>
      <c r="S30" s="349"/>
      <c r="T30" s="349"/>
      <c r="U30" s="350"/>
    </row>
    <row r="31" spans="3:21" ht="15.75" thickBot="1" x14ac:dyDescent="0.3">
      <c r="C31" s="77">
        <f>+'Ejercicio 4'!B27</f>
        <v>42030</v>
      </c>
      <c r="D31" s="81">
        <v>200.53999300000001</v>
      </c>
      <c r="E31" s="79">
        <f>+VLOOKUP(C31,'Ejercicio 4'!$B$12:$H$1064,4,FALSE)</f>
        <v>2.4182650898292601E-4</v>
      </c>
      <c r="F31" s="81">
        <f t="shared" si="0"/>
        <v>5.1295610791567761</v>
      </c>
    </row>
    <row r="32" spans="3:21" ht="15.75" customHeight="1" thickBot="1" x14ac:dyDescent="0.3">
      <c r="C32" s="77">
        <f>+'Ejercicio 4'!B28</f>
        <v>42031</v>
      </c>
      <c r="D32" s="81">
        <v>199.94000199999999</v>
      </c>
      <c r="E32" s="79">
        <f>+VLOOKUP(C32,'Ejercicio 4'!$B$12:$H$1064,4,FALSE)</f>
        <v>2.3066162271989017E-4</v>
      </c>
      <c r="F32" s="81">
        <f t="shared" si="0"/>
        <v>4.9947599464965604</v>
      </c>
      <c r="J32" s="351" t="s">
        <v>86</v>
      </c>
      <c r="K32" s="352"/>
      <c r="L32" s="352"/>
      <c r="M32" s="353"/>
    </row>
    <row r="33" spans="3:13" ht="15.75" thickBot="1" x14ac:dyDescent="0.3">
      <c r="C33" s="77">
        <f>+'Ejercicio 4'!B29</f>
        <v>42032</v>
      </c>
      <c r="D33" s="81">
        <v>195.979996</v>
      </c>
      <c r="E33" s="79">
        <f>+VLOOKUP(C33,'Ejercicio 4'!$B$12:$H$1064,4,FALSE)</f>
        <v>2.3053028552929447E-4</v>
      </c>
      <c r="F33" s="81">
        <f t="shared" si="0"/>
        <v>4.8944398468267485</v>
      </c>
      <c r="J33" s="354"/>
      <c r="K33" s="355"/>
      <c r="L33" s="355"/>
      <c r="M33" s="356"/>
    </row>
    <row r="34" spans="3:13" ht="15.75" thickBot="1" x14ac:dyDescent="0.3">
      <c r="C34" s="77">
        <f>+'Ejercicio 4'!B30</f>
        <v>42033</v>
      </c>
      <c r="D34" s="81">
        <v>192.509995</v>
      </c>
      <c r="E34" s="79">
        <f>+VLOOKUP(C34,'Ejercicio 4'!$B$12:$H$1064,4,FALSE)</f>
        <v>2.2022071826816196E-4</v>
      </c>
      <c r="F34" s="81">
        <f t="shared" si="0"/>
        <v>4.6990452477048947</v>
      </c>
      <c r="J34" s="354"/>
      <c r="K34" s="355"/>
      <c r="L34" s="355"/>
      <c r="M34" s="356"/>
    </row>
    <row r="35" spans="3:13" ht="15.75" thickBot="1" x14ac:dyDescent="0.3">
      <c r="C35" s="77">
        <f>+'Ejercicio 4'!B31</f>
        <v>42034</v>
      </c>
      <c r="D35" s="81">
        <v>193.949997</v>
      </c>
      <c r="E35" s="79">
        <f>+VLOOKUP(C35,'Ejercicio 4'!$B$12:$H$1064,4,FALSE)</f>
        <v>2.2859546332151243E-4</v>
      </c>
      <c r="F35" s="81">
        <f t="shared" si="0"/>
        <v>4.8233728847343489</v>
      </c>
      <c r="J35" s="354"/>
      <c r="K35" s="355"/>
      <c r="L35" s="355"/>
      <c r="M35" s="356"/>
    </row>
    <row r="36" spans="3:13" ht="15.75" thickBot="1" x14ac:dyDescent="0.3">
      <c r="C36" s="77">
        <f>+'Ejercicio 4'!B32</f>
        <v>42038</v>
      </c>
      <c r="D36" s="81">
        <v>194.36999499999999</v>
      </c>
      <c r="E36" s="79">
        <f>+VLOOKUP(C36,'Ejercicio 4'!$B$12:$H$1064,4,FALSE)</f>
        <v>2.3280869839311917E-4</v>
      </c>
      <c r="F36" s="81">
        <f t="shared" si="0"/>
        <v>4.878160459605823</v>
      </c>
      <c r="J36" s="354"/>
      <c r="K36" s="355"/>
      <c r="L36" s="355"/>
      <c r="M36" s="356"/>
    </row>
    <row r="37" spans="3:13" ht="15.75" thickBot="1" x14ac:dyDescent="0.3">
      <c r="C37" s="77">
        <f>+'Ejercicio 4'!B33</f>
        <v>42039</v>
      </c>
      <c r="D37" s="81">
        <v>199.759995</v>
      </c>
      <c r="E37" s="79">
        <f>+VLOOKUP(C37,'Ejercicio 4'!$B$12:$H$1064,4,FALSE)</f>
        <v>2.245596278719071E-4</v>
      </c>
      <c r="F37" s="81">
        <f t="shared" si="0"/>
        <v>4.9238137324111504</v>
      </c>
      <c r="J37" s="354"/>
      <c r="K37" s="355"/>
      <c r="L37" s="355"/>
      <c r="M37" s="356"/>
    </row>
    <row r="38" spans="3:13" ht="15.75" thickBot="1" x14ac:dyDescent="0.3">
      <c r="C38" s="77">
        <f>+'Ejercicio 4'!B34</f>
        <v>42040</v>
      </c>
      <c r="D38" s="81">
        <v>197.86999499999999</v>
      </c>
      <c r="E38" s="79">
        <f>+VLOOKUP(C38,'Ejercicio 4'!$B$12:$H$1064,4,FALSE)</f>
        <v>2.1432784391108543E-4</v>
      </c>
      <c r="F38" s="81">
        <f t="shared" si="0"/>
        <v>4.764819979524149</v>
      </c>
      <c r="J38" s="354"/>
      <c r="K38" s="355"/>
      <c r="L38" s="355"/>
      <c r="M38" s="356"/>
    </row>
    <row r="39" spans="3:13" ht="15.75" thickBot="1" x14ac:dyDescent="0.3">
      <c r="C39" s="77">
        <f>+'Ejercicio 4'!B35</f>
        <v>42041</v>
      </c>
      <c r="D39" s="81">
        <v>197.08000200000001</v>
      </c>
      <c r="E39" s="79">
        <f>+VLOOKUP(C39,'Ejercicio 4'!$B$12:$H$1064,4,FALSE)</f>
        <v>2.3917046941328719E-4</v>
      </c>
      <c r="F39" s="81">
        <f t="shared" si="0"/>
        <v>5.0132988321055834</v>
      </c>
      <c r="J39" s="357"/>
      <c r="K39" s="358"/>
      <c r="L39" s="358"/>
      <c r="M39" s="359"/>
    </row>
    <row r="40" spans="3:13" ht="15.75" thickBot="1" x14ac:dyDescent="0.3">
      <c r="C40" s="77">
        <f>+'Ejercicio 4'!B36</f>
        <v>42044</v>
      </c>
      <c r="D40" s="81">
        <v>193.16000399999999</v>
      </c>
      <c r="E40" s="79">
        <f>+VLOOKUP(C40,'Ejercicio 4'!$B$12:$H$1064,4,FALSE)</f>
        <v>2.3224634062139082E-4</v>
      </c>
      <c r="F40" s="81">
        <f t="shared" si="0"/>
        <v>4.841934413519045</v>
      </c>
    </row>
    <row r="41" spans="3:13" ht="15.75" thickBot="1" x14ac:dyDescent="0.3">
      <c r="C41" s="77">
        <f>+'Ejercicio 4'!B37</f>
        <v>42045</v>
      </c>
      <c r="D41" s="81">
        <v>198.44000199999999</v>
      </c>
      <c r="E41" s="79">
        <f>+VLOOKUP(C41,'Ejercicio 4'!$B$12:$H$1064,4,FALSE)</f>
        <v>2.2218383360388404E-4</v>
      </c>
      <c r="F41" s="81">
        <f t="shared" si="0"/>
        <v>4.8653345377721671</v>
      </c>
    </row>
    <row r="42" spans="3:13" ht="15.75" thickBot="1" x14ac:dyDescent="0.3">
      <c r="C42" s="77">
        <f>+'Ejercicio 4'!B38</f>
        <v>42046</v>
      </c>
      <c r="D42" s="81">
        <v>197.16000399999999</v>
      </c>
      <c r="E42" s="79">
        <f>+VLOOKUP(C42,'Ejercicio 4'!$B$12:$H$1064,4,FALSE)</f>
        <v>2.3062788095649787E-4</v>
      </c>
      <c r="F42" s="81">
        <f t="shared" si="0"/>
        <v>4.9249517427979006</v>
      </c>
    </row>
    <row r="43" spans="3:13" ht="15.75" thickBot="1" x14ac:dyDescent="0.3">
      <c r="C43" s="77">
        <f>+'Ejercicio 4'!B39</f>
        <v>42047</v>
      </c>
      <c r="D43" s="81">
        <v>196.33999600000001</v>
      </c>
      <c r="E43" s="79">
        <f>+VLOOKUP(C43,'Ejercicio 4'!$B$12:$H$1064,4,FALSE)</f>
        <v>2.5373814457253937E-4</v>
      </c>
      <c r="F43" s="81">
        <f t="shared" si="0"/>
        <v>5.144331118824959</v>
      </c>
    </row>
    <row r="44" spans="3:13" ht="15.75" thickBot="1" x14ac:dyDescent="0.3">
      <c r="C44" s="77">
        <f>+'Ejercicio 4'!B40</f>
        <v>42048</v>
      </c>
      <c r="D44" s="81">
        <v>199.13000500000001</v>
      </c>
      <c r="E44" s="79">
        <f>+VLOOKUP(C44,'Ejercicio 4'!$B$12:$H$1064,4,FALSE)</f>
        <v>2.4387945062038916E-4</v>
      </c>
      <c r="F44" s="81">
        <f t="shared" si="0"/>
        <v>5.1150698118506552</v>
      </c>
    </row>
    <row r="45" spans="3:13" ht="15.75" thickBot="1" x14ac:dyDescent="0.3">
      <c r="C45" s="77">
        <f>+'Ejercicio 4'!B41</f>
        <v>42051</v>
      </c>
      <c r="D45" s="81">
        <v>196.240005</v>
      </c>
      <c r="E45" s="79">
        <f>+VLOOKUP(C45,'Ejercicio 4'!$B$12:$H$1064,4,FALSE)</f>
        <v>2.3333920006885541E-4</v>
      </c>
      <c r="F45" s="81">
        <f t="shared" si="0"/>
        <v>4.9307008625256827</v>
      </c>
    </row>
    <row r="46" spans="3:13" ht="15.75" thickBot="1" x14ac:dyDescent="0.3">
      <c r="C46" s="77">
        <f>+'Ejercicio 4'!B42</f>
        <v>42052</v>
      </c>
      <c r="D46" s="81">
        <v>198.479996</v>
      </c>
      <c r="E46" s="79">
        <f>+VLOOKUP(C46,'Ejercicio 4'!$B$12:$H$1064,4,FALSE)</f>
        <v>2.3174566686910909E-4</v>
      </c>
      <c r="F46" s="81">
        <f t="shared" si="0"/>
        <v>4.9699247211669233</v>
      </c>
    </row>
    <row r="47" spans="3:13" ht="15.75" thickBot="1" x14ac:dyDescent="0.3">
      <c r="C47" s="77">
        <f>+'Ejercicio 4'!B43</f>
        <v>42053</v>
      </c>
      <c r="D47" s="81">
        <v>199.28999300000001</v>
      </c>
      <c r="E47" s="79">
        <f>+VLOOKUP(C47,'Ejercicio 4'!$B$12:$H$1064,4,FALSE)</f>
        <v>2.3090728653319431E-4</v>
      </c>
      <c r="F47" s="81">
        <f t="shared" si="0"/>
        <v>4.9811723371518086</v>
      </c>
    </row>
    <row r="48" spans="3:13" ht="15.75" thickBot="1" x14ac:dyDescent="0.3">
      <c r="C48" s="77">
        <f>+'Ejercicio 4'!B44</f>
        <v>42054</v>
      </c>
      <c r="D48" s="81">
        <v>201.91999799999999</v>
      </c>
      <c r="E48" s="79">
        <f>+VLOOKUP(C48,'Ejercicio 4'!$B$12:$H$1064,4,FALSE)</f>
        <v>2.2615681920668646E-4</v>
      </c>
      <c r="F48" s="81">
        <f t="shared" si="0"/>
        <v>4.9947232972287887</v>
      </c>
    </row>
    <row r="49" spans="3:6" ht="15.75" thickBot="1" x14ac:dyDescent="0.3">
      <c r="C49" s="77">
        <f>+'Ejercicio 4'!B45</f>
        <v>42055</v>
      </c>
      <c r="D49" s="81">
        <v>202.550003</v>
      </c>
      <c r="E49" s="79">
        <f>+VLOOKUP(C49,'Ejercicio 4'!$B$12:$H$1064,4,FALSE)</f>
        <v>2.1640479715993304E-4</v>
      </c>
      <c r="F49" s="81">
        <f t="shared" si="0"/>
        <v>4.9010931032516547</v>
      </c>
    </row>
    <row r="50" spans="3:6" ht="15.75" thickBot="1" x14ac:dyDescent="0.3">
      <c r="C50" s="77">
        <f>+'Ejercicio 4'!B46</f>
        <v>42058</v>
      </c>
      <c r="D50" s="81">
        <v>202.509995</v>
      </c>
      <c r="E50" s="79">
        <f>+VLOOKUP(C50,'Ejercicio 4'!$B$12:$H$1064,4,FALSE)</f>
        <v>2.1433325774280836E-4</v>
      </c>
      <c r="F50" s="81">
        <f t="shared" si="0"/>
        <v>4.8766153601843856</v>
      </c>
    </row>
    <row r="51" spans="3:6" ht="15.75" thickBot="1" x14ac:dyDescent="0.3">
      <c r="C51" s="77">
        <f>+'Ejercicio 4'!B47</f>
        <v>42059</v>
      </c>
      <c r="D51" s="81">
        <v>203.020004</v>
      </c>
      <c r="E51" s="79">
        <f>+VLOOKUP(C51,'Ejercicio 4'!$B$12:$H$1064,4,FALSE)</f>
        <v>2.0481116882373949E-4</v>
      </c>
      <c r="F51" s="81">
        <f t="shared" si="0"/>
        <v>4.7790646633545428</v>
      </c>
    </row>
    <row r="52" spans="3:6" ht="15.75" thickBot="1" x14ac:dyDescent="0.3">
      <c r="C52" s="77">
        <f>+'Ejercicio 4'!B48</f>
        <v>42060</v>
      </c>
      <c r="D52" s="81">
        <v>205.029999</v>
      </c>
      <c r="E52" s="79">
        <f>+VLOOKUP(C52,'Ejercicio 4'!$B$12:$H$1064,4,FALSE)</f>
        <v>1.9528241904671258E-4</v>
      </c>
      <c r="F52" s="81">
        <f t="shared" si="0"/>
        <v>4.7127699384929107</v>
      </c>
    </row>
    <row r="53" spans="3:6" ht="15.75" thickBot="1" x14ac:dyDescent="0.3">
      <c r="C53" s="77">
        <f>+'Ejercicio 4'!B49</f>
        <v>42061</v>
      </c>
      <c r="D53" s="81">
        <v>204.729996</v>
      </c>
      <c r="E53" s="79">
        <f>+VLOOKUP(C53,'Ejercicio 4'!$B$12:$H$1064,4,FALSE)</f>
        <v>1.8648963777436538E-4</v>
      </c>
      <c r="F53" s="81">
        <f t="shared" si="0"/>
        <v>4.5987106789869028</v>
      </c>
    </row>
    <row r="54" spans="3:6" ht="15.75" thickBot="1" x14ac:dyDescent="0.3">
      <c r="C54" s="77">
        <f>+'Ejercicio 4'!B50</f>
        <v>42062</v>
      </c>
      <c r="D54" s="81">
        <v>203.80999800000001</v>
      </c>
      <c r="E54" s="79">
        <f>+VLOOKUP(C54,'Ejercicio 4'!$B$12:$H$1064,4,FALSE)</f>
        <v>1.8232808883791992E-4</v>
      </c>
      <c r="F54" s="81">
        <f t="shared" si="0"/>
        <v>4.5266772580740788</v>
      </c>
    </row>
    <row r="55" spans="3:6" ht="15.75" thickBot="1" x14ac:dyDescent="0.3">
      <c r="C55" s="77">
        <f>+'Ejercicio 4'!B51</f>
        <v>42065</v>
      </c>
      <c r="D55" s="81">
        <v>202.490005</v>
      </c>
      <c r="E55" s="79">
        <f>+VLOOKUP(C55,'Ejercicio 4'!$B$12:$H$1064,4,FALSE)</f>
        <v>1.7394350969087026E-4</v>
      </c>
      <c r="F55" s="81">
        <f t="shared" si="0"/>
        <v>4.3927345732337235</v>
      </c>
    </row>
    <row r="56" spans="3:6" ht="15.75" thickBot="1" x14ac:dyDescent="0.3">
      <c r="C56" s="77">
        <f>+'Ejercicio 4'!B52</f>
        <v>42066</v>
      </c>
      <c r="D56" s="81">
        <v>199.71000699999999</v>
      </c>
      <c r="E56" s="79">
        <f>+VLOOKUP(C56,'Ejercicio 4'!$B$12:$H$1064,4,FALSE)</f>
        <v>1.667932589822687E-4</v>
      </c>
      <c r="F56" s="81">
        <f t="shared" si="0"/>
        <v>4.242446076348469</v>
      </c>
    </row>
    <row r="57" spans="3:6" ht="15.75" thickBot="1" x14ac:dyDescent="0.3">
      <c r="C57" s="77">
        <f>+'Ejercicio 4'!B53</f>
        <v>42067</v>
      </c>
      <c r="D57" s="81">
        <v>200.05999800000001</v>
      </c>
      <c r="E57" s="79">
        <f>+VLOOKUP(C57,'Ejercicio 4'!$B$12:$H$1064,4,FALSE)</f>
        <v>1.6099637760424383E-4</v>
      </c>
      <c r="F57" s="81">
        <f t="shared" si="0"/>
        <v>4.1753757946596677</v>
      </c>
    </row>
    <row r="58" spans="3:6" ht="15.75" thickBot="1" x14ac:dyDescent="0.3">
      <c r="C58" s="77">
        <f>+'Ejercicio 4'!B54</f>
        <v>42068</v>
      </c>
      <c r="D58" s="81">
        <v>197.28999300000001</v>
      </c>
      <c r="E58" s="79">
        <f>+VLOOKUP(C58,'Ejercicio 4'!$B$12:$H$1064,4,FALSE)</f>
        <v>1.6239755309590187E-4</v>
      </c>
      <c r="F58" s="81">
        <f t="shared" si="0"/>
        <v>4.135443148891369</v>
      </c>
    </row>
    <row r="59" spans="3:6" ht="15.75" thickBot="1" x14ac:dyDescent="0.3">
      <c r="C59" s="77">
        <f>+'Ejercicio 4'!B55</f>
        <v>42069</v>
      </c>
      <c r="D59" s="81">
        <v>196.88999899999999</v>
      </c>
      <c r="E59" s="79">
        <f>+VLOOKUP(C59,'Ejercicio 4'!$B$12:$H$1064,4,FALSE)</f>
        <v>1.549832926371799E-4</v>
      </c>
      <c r="F59" s="81">
        <f t="shared" si="0"/>
        <v>4.0317477774252604</v>
      </c>
    </row>
    <row r="60" spans="3:6" ht="15.75" thickBot="1" x14ac:dyDescent="0.3">
      <c r="C60" s="77">
        <f>+'Ejercicio 4'!B56</f>
        <v>42072</v>
      </c>
      <c r="D60" s="81">
        <v>196.990005</v>
      </c>
      <c r="E60" s="79">
        <f>+VLOOKUP(C60,'Ejercicio 4'!$B$12:$H$1064,4,FALSE)</f>
        <v>1.5681727319348093E-4</v>
      </c>
      <c r="F60" s="81">
        <f t="shared" si="0"/>
        <v>4.0575921994744384</v>
      </c>
    </row>
    <row r="61" spans="3:6" ht="15.75" thickBot="1" x14ac:dyDescent="0.3">
      <c r="C61" s="77">
        <f>+'Ejercicio 4'!B57</f>
        <v>42073</v>
      </c>
      <c r="D61" s="81">
        <v>204.740005</v>
      </c>
      <c r="E61" s="79">
        <f>+VLOOKUP(C61,'Ejercicio 4'!$B$12:$H$1064,4,FALSE)</f>
        <v>1.4971168725402874E-4</v>
      </c>
      <c r="F61" s="81">
        <f t="shared" si="0"/>
        <v>4.1205749573763839</v>
      </c>
    </row>
    <row r="62" spans="3:6" ht="15.75" thickBot="1" x14ac:dyDescent="0.3">
      <c r="C62" s="77">
        <f>+'Ejercicio 4'!B58</f>
        <v>42074</v>
      </c>
      <c r="D62" s="81">
        <v>200.83999600000001</v>
      </c>
      <c r="E62" s="79">
        <f>+VLOOKUP(C62,'Ejercicio 4'!$B$12:$H$1064,4,FALSE)</f>
        <v>1.4275708520793869E-4</v>
      </c>
      <c r="F62" s="81">
        <f t="shared" si="0"/>
        <v>3.9470833447911438</v>
      </c>
    </row>
    <row r="63" spans="3:6" ht="15.75" thickBot="1" x14ac:dyDescent="0.3">
      <c r="C63" s="77">
        <f>+'Ejercicio 4'!B59</f>
        <v>42075</v>
      </c>
      <c r="D63" s="81">
        <v>201.699997</v>
      </c>
      <c r="E63" s="79">
        <f>+VLOOKUP(C63,'Ejercicio 4'!$B$12:$H$1064,4,FALSE)</f>
        <v>2.0540369099675027E-4</v>
      </c>
      <c r="F63" s="81">
        <f t="shared" si="0"/>
        <v>4.7548549193409082</v>
      </c>
    </row>
    <row r="64" spans="3:6" ht="15.75" thickBot="1" x14ac:dyDescent="0.3">
      <c r="C64" s="77">
        <f>+'Ejercicio 4'!B60</f>
        <v>42076</v>
      </c>
      <c r="D64" s="81">
        <v>204.449997</v>
      </c>
      <c r="E64" s="79">
        <f>+VLOOKUP(C64,'Ejercicio 4'!$B$12:$H$1064,4,FALSE)</f>
        <v>2.1305755060424192E-4</v>
      </c>
      <c r="F64" s="81">
        <f t="shared" si="0"/>
        <v>4.9086586286367329</v>
      </c>
    </row>
    <row r="65" spans="3:6" ht="15.75" thickBot="1" x14ac:dyDescent="0.3">
      <c r="C65" s="77">
        <f>+'Ejercicio 4'!B61</f>
        <v>42080</v>
      </c>
      <c r="D65" s="81">
        <v>203.490005</v>
      </c>
      <c r="E65" s="79">
        <f>+VLOOKUP(C65,'Ejercicio 4'!$B$12:$H$1064,4,FALSE)</f>
        <v>2.039928678582419E-4</v>
      </c>
      <c r="F65" s="81">
        <f t="shared" si="0"/>
        <v>4.780549627729842</v>
      </c>
    </row>
    <row r="66" spans="3:6" ht="15.75" thickBot="1" x14ac:dyDescent="0.3">
      <c r="C66" s="77">
        <f>+'Ejercicio 4'!B62</f>
        <v>42081</v>
      </c>
      <c r="D66" s="81">
        <v>207.83999600000001</v>
      </c>
      <c r="E66" s="79">
        <f>+VLOOKUP(C66,'Ejercicio 4'!$B$12:$H$1064,4,FALSE)</f>
        <v>2.0303404941760282E-4</v>
      </c>
      <c r="F66" s="81">
        <f t="shared" si="0"/>
        <v>4.8712545047117519</v>
      </c>
    </row>
    <row r="67" spans="3:6" ht="15.75" thickBot="1" x14ac:dyDescent="0.3">
      <c r="C67" s="77">
        <f>+'Ejercicio 4'!B63</f>
        <v>42082</v>
      </c>
      <c r="D67" s="81">
        <v>204.990005</v>
      </c>
      <c r="E67" s="79">
        <f>+VLOOKUP(C67,'Ejercicio 4'!$B$12:$H$1064,4,FALSE)</f>
        <v>1.9461699878088978E-4</v>
      </c>
      <c r="F67" s="81">
        <f t="shared" si="0"/>
        <v>4.703816035490866</v>
      </c>
    </row>
    <row r="68" spans="3:6" ht="15.75" thickBot="1" x14ac:dyDescent="0.3">
      <c r="C68" s="77">
        <f>+'Ejercicio 4'!B64</f>
        <v>42083</v>
      </c>
      <c r="D68" s="81">
        <v>205.78999300000001</v>
      </c>
      <c r="E68" s="79">
        <f>+VLOOKUP(C68,'Ejercicio 4'!$B$12:$H$1064,4,FALSE)</f>
        <v>2.0637954792035828E-4</v>
      </c>
      <c r="F68" s="81">
        <f t="shared" si="0"/>
        <v>4.8627824157655519</v>
      </c>
    </row>
    <row r="69" spans="3:6" ht="15.75" thickBot="1" x14ac:dyDescent="0.3">
      <c r="C69" s="77">
        <f>+'Ejercicio 4'!B65</f>
        <v>42086</v>
      </c>
      <c r="D69" s="81">
        <v>205.759995</v>
      </c>
      <c r="E69" s="79">
        <f>+VLOOKUP(C69,'Ejercicio 4'!$B$12:$H$1064,4,FALSE)</f>
        <v>2.0564729838451397E-4</v>
      </c>
      <c r="F69" s="81">
        <f t="shared" si="0"/>
        <v>4.8534404095511228</v>
      </c>
    </row>
    <row r="70" spans="3:6" ht="15.75" thickBot="1" x14ac:dyDescent="0.3">
      <c r="C70" s="77">
        <f>+'Ejercicio 4'!B66</f>
        <v>42087</v>
      </c>
      <c r="D70" s="81">
        <v>206.60000600000001</v>
      </c>
      <c r="E70" s="79">
        <f>+VLOOKUP(C70,'Ejercicio 4'!$B$12:$H$1064,4,FALSE)</f>
        <v>1.9678378243563976E-4</v>
      </c>
      <c r="F70" s="81">
        <f t="shared" si="0"/>
        <v>4.7670777868905638</v>
      </c>
    </row>
    <row r="71" spans="3:6" ht="15.75" thickBot="1" x14ac:dyDescent="0.3">
      <c r="C71" s="77">
        <f>+'Ejercicio 4'!B67</f>
        <v>42088</v>
      </c>
      <c r="D71" s="81">
        <v>210.44000199999999</v>
      </c>
      <c r="E71" s="79">
        <f>+VLOOKUP(C71,'Ejercicio 4'!$B$12:$H$1064,4,FALSE)</f>
        <v>1.8762774858616866E-4</v>
      </c>
      <c r="F71" s="81">
        <f t="shared" si="0"/>
        <v>4.7413726228667752</v>
      </c>
    </row>
    <row r="72" spans="3:6" ht="15.75" thickBot="1" x14ac:dyDescent="0.3">
      <c r="C72" s="77">
        <f>+'Ejercicio 4'!B68</f>
        <v>42089</v>
      </c>
      <c r="D72" s="81">
        <v>208.179993</v>
      </c>
      <c r="E72" s="79">
        <f>+VLOOKUP(C72,'Ejercicio 4'!$B$12:$H$1064,4,FALSE)</f>
        <v>1.796692032177187E-4</v>
      </c>
      <c r="F72" s="81">
        <f t="shared" si="0"/>
        <v>4.5898983473492976</v>
      </c>
    </row>
    <row r="73" spans="3:6" ht="15.75" thickBot="1" x14ac:dyDescent="0.3">
      <c r="C73" s="77">
        <f>+'Ejercicio 4'!B69</f>
        <v>42090</v>
      </c>
      <c r="D73" s="81">
        <v>205.520004</v>
      </c>
      <c r="E73" s="79">
        <f>+VLOOKUP(C73,'Ejercicio 4'!$B$12:$H$1064,4,FALSE)</f>
        <v>1.8709029416587365E-4</v>
      </c>
      <c r="F73" s="81">
        <f t="shared" si="0"/>
        <v>4.6238845864161098</v>
      </c>
    </row>
    <row r="74" spans="3:6" ht="15.75" thickBot="1" x14ac:dyDescent="0.3">
      <c r="C74" s="77">
        <f>+'Ejercicio 4'!B70</f>
        <v>42093</v>
      </c>
      <c r="D74" s="82">
        <v>213.28999300000001</v>
      </c>
      <c r="E74" s="79">
        <f>+VLOOKUP(C74,'Ejercicio 4'!$B$12:$H$1064,4,FALSE)</f>
        <v>1.8380958156213336E-4</v>
      </c>
      <c r="F74" s="81">
        <f t="shared" si="0"/>
        <v>4.7564376699754316</v>
      </c>
    </row>
    <row r="75" spans="3:6" ht="15.75" thickBot="1" x14ac:dyDescent="0.3">
      <c r="C75" s="77">
        <f>+'Ejercicio 4'!B71</f>
        <v>42094</v>
      </c>
      <c r="D75" s="82">
        <v>208.89999399999999</v>
      </c>
      <c r="E75" s="79">
        <f>+VLOOKUP(C75,'Ejercicio 4'!$B$12:$H$1064,4,FALSE)</f>
        <v>1.8295151542973399E-4</v>
      </c>
      <c r="F75" s="81">
        <f t="shared" si="0"/>
        <v>4.6476529391569468</v>
      </c>
    </row>
    <row r="76" spans="3:6" ht="15.75" thickBot="1" x14ac:dyDescent="0.3">
      <c r="C76" s="77">
        <f>+'Ejercicio 4'!B72</f>
        <v>42095</v>
      </c>
      <c r="D76" s="81">
        <v>213.46000699999999</v>
      </c>
      <c r="E76" s="79">
        <f>+VLOOKUP(C76,'Ejercicio 4'!$B$12:$H$1064,4,FALSE)</f>
        <v>2.3851939870501144E-4</v>
      </c>
      <c r="F76" s="81">
        <f t="shared" si="0"/>
        <v>5.4225757686587803</v>
      </c>
    </row>
    <row r="77" spans="3:6" ht="15.75" thickBot="1" x14ac:dyDescent="0.3">
      <c r="C77" s="77">
        <f>+'Ejercicio 4'!B73</f>
        <v>42100</v>
      </c>
      <c r="D77" s="81">
        <v>218.19000199999999</v>
      </c>
      <c r="E77" s="79">
        <f>+VLOOKUP(C77,'Ejercicio 4'!$B$12:$H$1064,4,FALSE)</f>
        <v>2.4754676055025067E-4</v>
      </c>
      <c r="F77" s="81">
        <f t="shared" si="0"/>
        <v>5.6466481455426321</v>
      </c>
    </row>
    <row r="78" spans="3:6" ht="15.75" thickBot="1" x14ac:dyDescent="0.3">
      <c r="C78" s="77">
        <f>+'Ejercicio 4'!B74</f>
        <v>42101</v>
      </c>
      <c r="D78" s="81">
        <v>217.770004</v>
      </c>
      <c r="E78" s="79">
        <f>+VLOOKUP(C78,'Ejercicio 4'!$B$12:$H$1064,4,FALSE)</f>
        <v>2.5772577411889062E-4</v>
      </c>
      <c r="F78" s="81">
        <f t="shared" si="0"/>
        <v>5.7504819193184433</v>
      </c>
    </row>
    <row r="79" spans="3:6" ht="15.75" thickBot="1" x14ac:dyDescent="0.3">
      <c r="C79" s="77">
        <f>+'Ejercicio 4'!B75</f>
        <v>42102</v>
      </c>
      <c r="D79" s="81">
        <v>219.66999799999999</v>
      </c>
      <c r="E79" s="79">
        <f>+VLOOKUP(C79,'Ejercicio 4'!$B$12:$H$1064,4,FALSE)</f>
        <v>2.6808504828441362E-4</v>
      </c>
      <c r="F79" s="81">
        <f t="shared" si="0"/>
        <v>5.9160835595280554</v>
      </c>
    </row>
    <row r="80" spans="3:6" ht="15.75" thickBot="1" x14ac:dyDescent="0.3">
      <c r="C80" s="77">
        <f>+'Ejercicio 4'!B76</f>
        <v>42103</v>
      </c>
      <c r="D80" s="81">
        <v>216.41999799999999</v>
      </c>
      <c r="E80" s="79">
        <f>+VLOOKUP(C80,'Ejercicio 4'!$B$12:$H$1064,4,FALSE)</f>
        <v>2.55782890176282E-4</v>
      </c>
      <c r="F80" s="81">
        <f t="shared" si="0"/>
        <v>5.6932517803956788</v>
      </c>
    </row>
    <row r="81" spans="3:6" ht="15.75" thickBot="1" x14ac:dyDescent="0.3">
      <c r="C81" s="77">
        <f>+'Ejercicio 4'!B77</f>
        <v>42104</v>
      </c>
      <c r="D81" s="81">
        <v>213.08999600000001</v>
      </c>
      <c r="E81" s="79">
        <f>+VLOOKUP(C81,'Ejercicio 4'!$B$12:$H$1064,4,FALSE)</f>
        <v>2.4739198934376876E-4</v>
      </c>
      <c r="F81" s="81">
        <f t="shared" ref="F81:F144" si="1">D81*SQRT(E81)*NORMSINV(0.95)</f>
        <v>5.5129383320941896</v>
      </c>
    </row>
    <row r="82" spans="3:6" ht="15.75" thickBot="1" x14ac:dyDescent="0.3">
      <c r="C82" s="77">
        <f>+'Ejercicio 4'!B78</f>
        <v>42107</v>
      </c>
      <c r="D82" s="81">
        <v>216.820007</v>
      </c>
      <c r="E82" s="79">
        <f>+VLOOKUP(C82,'Ejercicio 4'!$B$12:$H$1064,4,FALSE)</f>
        <v>2.4621848981471969E-4</v>
      </c>
      <c r="F82" s="81">
        <f t="shared" si="1"/>
        <v>5.5961190185325496</v>
      </c>
    </row>
    <row r="83" spans="3:6" ht="15.75" thickBot="1" x14ac:dyDescent="0.3">
      <c r="C83" s="77">
        <f>+'Ejercicio 4'!B79</f>
        <v>42108</v>
      </c>
      <c r="D83" s="81">
        <v>214.5</v>
      </c>
      <c r="E83" s="79">
        <f>+VLOOKUP(C83,'Ejercicio 4'!$B$12:$H$1064,4,FALSE)</f>
        <v>2.4595001952016358E-4</v>
      </c>
      <c r="F83" s="81">
        <f t="shared" si="1"/>
        <v>5.5332205854954841</v>
      </c>
    </row>
    <row r="84" spans="3:6" ht="15.75" thickBot="1" x14ac:dyDescent="0.3">
      <c r="C84" s="77">
        <f>+'Ejercicio 4'!B80</f>
        <v>42109</v>
      </c>
      <c r="D84" s="81">
        <v>214.520004</v>
      </c>
      <c r="E84" s="79">
        <f>+VLOOKUP(C84,'Ejercicio 4'!$B$12:$H$1064,4,FALSE)</f>
        <v>2.4851768385731162E-4</v>
      </c>
      <c r="F84" s="81">
        <f t="shared" si="1"/>
        <v>5.5625471071899071</v>
      </c>
    </row>
    <row r="85" spans="3:6" ht="15.75" thickBot="1" x14ac:dyDescent="0.3">
      <c r="C85" s="77">
        <f>+'Ejercicio 4'!B81</f>
        <v>42110</v>
      </c>
      <c r="D85" s="81">
        <v>216.070007</v>
      </c>
      <c r="E85" s="79">
        <f>+VLOOKUP(C85,'Ejercicio 4'!$B$12:$H$1064,4,FALSE)</f>
        <v>2.4233875759286852E-4</v>
      </c>
      <c r="F85" s="81">
        <f t="shared" si="1"/>
        <v>5.5326497969585695</v>
      </c>
    </row>
    <row r="86" spans="3:6" ht="15.75" thickBot="1" x14ac:dyDescent="0.3">
      <c r="C86" s="77">
        <f>+'Ejercicio 4'!B82</f>
        <v>42111</v>
      </c>
      <c r="D86" s="81">
        <v>219.03999300000001</v>
      </c>
      <c r="E86" s="79">
        <f>+VLOOKUP(C86,'Ejercicio 4'!$B$12:$H$1064,4,FALSE)</f>
        <v>2.3106231114007888E-4</v>
      </c>
      <c r="F86" s="81">
        <f t="shared" si="1"/>
        <v>5.4766530657769739</v>
      </c>
    </row>
    <row r="87" spans="3:6" ht="15.75" thickBot="1" x14ac:dyDescent="0.3">
      <c r="C87" s="77">
        <f>+'Ejercicio 4'!B83</f>
        <v>42114</v>
      </c>
      <c r="D87" s="81">
        <v>222.66000399999999</v>
      </c>
      <c r="E87" s="79">
        <f>+VLOOKUP(C87,'Ejercicio 4'!$B$12:$H$1064,4,FALSE)</f>
        <v>2.2272218214654591E-4</v>
      </c>
      <c r="F87" s="81">
        <f t="shared" si="1"/>
        <v>5.4657681528528554</v>
      </c>
    </row>
    <row r="88" spans="3:6" ht="15.75" thickBot="1" x14ac:dyDescent="0.3">
      <c r="C88" s="77">
        <f>+'Ejercicio 4'!B84</f>
        <v>42115</v>
      </c>
      <c r="D88" s="81">
        <v>230.550003</v>
      </c>
      <c r="E88" s="79">
        <f>+VLOOKUP(C88,'Ejercicio 4'!$B$12:$H$1064,4,FALSE)</f>
        <v>2.2103058186068218E-4</v>
      </c>
      <c r="F88" s="81">
        <f t="shared" si="1"/>
        <v>5.6379156300748781</v>
      </c>
    </row>
    <row r="89" spans="3:6" ht="15.75" thickBot="1" x14ac:dyDescent="0.3">
      <c r="C89" s="77">
        <f>+'Ejercicio 4'!B85</f>
        <v>42116</v>
      </c>
      <c r="D89" s="81">
        <v>232.13999899999999</v>
      </c>
      <c r="E89" s="79">
        <f>+VLOOKUP(C89,'Ejercicio 4'!$B$12:$H$1064,4,FALSE)</f>
        <v>2.2324826965175259E-4</v>
      </c>
      <c r="F89" s="81">
        <f t="shared" si="1"/>
        <v>5.705205415198404</v>
      </c>
    </row>
    <row r="90" spans="3:6" ht="15.75" thickBot="1" x14ac:dyDescent="0.3">
      <c r="C90" s="77">
        <f>+'Ejercicio 4'!B86</f>
        <v>42117</v>
      </c>
      <c r="D90" s="81">
        <v>233.720001</v>
      </c>
      <c r="E90" s="79">
        <f>+VLOOKUP(C90,'Ejercicio 4'!$B$12:$H$1064,4,FALSE)</f>
        <v>2.6928409536665712E-4</v>
      </c>
      <c r="F90" s="81">
        <f t="shared" si="1"/>
        <v>6.3085345816051381</v>
      </c>
    </row>
    <row r="91" spans="3:6" ht="15.75" thickBot="1" x14ac:dyDescent="0.3">
      <c r="C91" s="77">
        <f>+'Ejercicio 4'!B87</f>
        <v>42118</v>
      </c>
      <c r="D91" s="81">
        <v>225.33000200000001</v>
      </c>
      <c r="E91" s="79">
        <f>+VLOOKUP(C91,'Ejercicio 4'!$B$12:$H$1064,4,FALSE)</f>
        <v>2.589515026135261E-4</v>
      </c>
      <c r="F91" s="81">
        <f t="shared" si="1"/>
        <v>5.964245273493364</v>
      </c>
    </row>
    <row r="92" spans="3:6" ht="15.75" thickBot="1" x14ac:dyDescent="0.3">
      <c r="C92" s="77">
        <f>+'Ejercicio 4'!B88</f>
        <v>42121</v>
      </c>
      <c r="D92" s="81">
        <v>222.770004</v>
      </c>
      <c r="E92" s="79">
        <f>+VLOOKUP(C92,'Ejercicio 4'!$B$12:$H$1064,4,FALSE)</f>
        <v>2.4904267974009228E-4</v>
      </c>
      <c r="F92" s="81">
        <f t="shared" si="1"/>
        <v>5.7825694817016924</v>
      </c>
    </row>
    <row r="93" spans="3:6" ht="15.75" thickBot="1" x14ac:dyDescent="0.3">
      <c r="C93" s="77">
        <f>+'Ejercicio 4'!B89</f>
        <v>42122</v>
      </c>
      <c r="D93" s="81">
        <v>217.14999399999999</v>
      </c>
      <c r="E93" s="79">
        <f>+VLOOKUP(C93,'Ejercicio 4'!$B$12:$H$1064,4,FALSE)</f>
        <v>2.4723114313218014E-4</v>
      </c>
      <c r="F93" s="81">
        <f t="shared" si="1"/>
        <v>5.6161495893334026</v>
      </c>
    </row>
    <row r="94" spans="3:6" ht="15.75" thickBot="1" x14ac:dyDescent="0.3">
      <c r="C94" s="77">
        <f>+'Ejercicio 4'!B90</f>
        <v>42123</v>
      </c>
      <c r="D94" s="81">
        <v>222.05999800000001</v>
      </c>
      <c r="E94" s="79">
        <f>+VLOOKUP(C94,'Ejercicio 4'!$B$12:$H$1064,4,FALSE)</f>
        <v>2.4180194724594586E-4</v>
      </c>
      <c r="F94" s="81">
        <f t="shared" si="1"/>
        <v>5.6797273110146058</v>
      </c>
    </row>
    <row r="95" spans="3:6" ht="15.75" thickBot="1" x14ac:dyDescent="0.3">
      <c r="C95" s="77">
        <f>+'Ejercicio 4'!B91</f>
        <v>42124</v>
      </c>
      <c r="D95" s="81">
        <v>227.5</v>
      </c>
      <c r="E95" s="79">
        <f>+VLOOKUP(C95,'Ejercicio 4'!$B$12:$H$1064,4,FALSE)</f>
        <v>2.6093079902247246E-4</v>
      </c>
      <c r="F95" s="81">
        <f t="shared" si="1"/>
        <v>6.0446523752544854</v>
      </c>
    </row>
    <row r="96" spans="3:6" ht="15.75" thickBot="1" x14ac:dyDescent="0.3">
      <c r="C96" s="77">
        <f>+'Ejercicio 4'!B92</f>
        <v>42128</v>
      </c>
      <c r="D96" s="81">
        <v>229.550003</v>
      </c>
      <c r="E96" s="79">
        <f>+VLOOKUP(C96,'Ejercicio 4'!$B$12:$H$1064,4,FALSE)</f>
        <v>2.7205262147217402E-4</v>
      </c>
      <c r="F96" s="81">
        <f t="shared" si="1"/>
        <v>6.2277478018221233</v>
      </c>
    </row>
    <row r="97" spans="3:6" ht="15.75" thickBot="1" x14ac:dyDescent="0.3">
      <c r="C97" s="77">
        <f>+'Ejercicio 4'!B93</f>
        <v>42129</v>
      </c>
      <c r="D97" s="81">
        <v>227.490005</v>
      </c>
      <c r="E97" s="79">
        <f>+VLOOKUP(C97,'Ejercicio 4'!$B$12:$H$1064,4,FALSE)</f>
        <v>2.8665090070013687E-4</v>
      </c>
      <c r="F97" s="81">
        <f t="shared" si="1"/>
        <v>6.3352861016556341</v>
      </c>
    </row>
    <row r="98" spans="3:6" ht="15.75" thickBot="1" x14ac:dyDescent="0.3">
      <c r="C98" s="77">
        <f>+'Ejercicio 4'!B94</f>
        <v>42130</v>
      </c>
      <c r="D98" s="81">
        <v>226.80999800000001</v>
      </c>
      <c r="E98" s="79">
        <f>+VLOOKUP(C98,'Ejercicio 4'!$B$12:$H$1064,4,FALSE)</f>
        <v>2.7705662872294862E-4</v>
      </c>
      <c r="F98" s="81">
        <f t="shared" si="1"/>
        <v>6.209744395988479</v>
      </c>
    </row>
    <row r="99" spans="3:6" ht="15.75" thickBot="1" x14ac:dyDescent="0.3">
      <c r="C99" s="77">
        <f>+'Ejercicio 4'!B95</f>
        <v>42131</v>
      </c>
      <c r="D99" s="81">
        <v>228.770004</v>
      </c>
      <c r="E99" s="79">
        <f>+VLOOKUP(C99,'Ejercicio 4'!$B$12:$H$1064,4,FALSE)</f>
        <v>2.6794556537322915E-4</v>
      </c>
      <c r="F99" s="81">
        <f t="shared" si="1"/>
        <v>6.159559055061381</v>
      </c>
    </row>
    <row r="100" spans="3:6" ht="15.75" thickBot="1" x14ac:dyDescent="0.3">
      <c r="C100" s="77">
        <f>+'Ejercicio 4'!B96</f>
        <v>42132</v>
      </c>
      <c r="D100" s="81">
        <v>224.990005</v>
      </c>
      <c r="E100" s="79">
        <f>+VLOOKUP(C100,'Ejercicio 4'!$B$12:$H$1064,4,FALSE)</f>
        <v>2.5589419128363037E-4</v>
      </c>
      <c r="F100" s="81">
        <f t="shared" si="1"/>
        <v>5.9199862222261777</v>
      </c>
    </row>
    <row r="101" spans="3:6" ht="15.75" thickBot="1" x14ac:dyDescent="0.3">
      <c r="C101" s="77">
        <f>+'Ejercicio 4'!B97</f>
        <v>42135</v>
      </c>
      <c r="D101" s="81">
        <v>223.89999399999999</v>
      </c>
      <c r="E101" s="79">
        <f>+VLOOKUP(C101,'Ejercicio 4'!$B$12:$H$1064,4,FALSE)</f>
        <v>2.4743174265042986E-4</v>
      </c>
      <c r="F101" s="81">
        <f t="shared" si="1"/>
        <v>5.793073593249777</v>
      </c>
    </row>
    <row r="102" spans="3:6" ht="15.75" thickBot="1" x14ac:dyDescent="0.3">
      <c r="C102" s="77">
        <f>+'Ejercicio 4'!B98</f>
        <v>42136</v>
      </c>
      <c r="D102" s="81">
        <v>227.320007</v>
      </c>
      <c r="E102" s="79">
        <f>+VLOOKUP(C102,'Ejercicio 4'!$B$12:$H$1064,4,FALSE)</f>
        <v>2.488351835107528E-4</v>
      </c>
      <c r="F102" s="81">
        <f t="shared" si="1"/>
        <v>5.8982178724570584</v>
      </c>
    </row>
    <row r="103" spans="3:6" ht="15.75" thickBot="1" x14ac:dyDescent="0.3">
      <c r="C103" s="77">
        <f>+'Ejercicio 4'!B99</f>
        <v>42137</v>
      </c>
      <c r="D103" s="81">
        <v>229.96000699999999</v>
      </c>
      <c r="E103" s="79">
        <f>+VLOOKUP(C103,'Ejercicio 4'!$B$12:$H$1064,4,FALSE)</f>
        <v>2.3835358994028693E-4</v>
      </c>
      <c r="F103" s="81">
        <f t="shared" si="1"/>
        <v>5.8396984105648793</v>
      </c>
    </row>
    <row r="104" spans="3:6" ht="15.75" thickBot="1" x14ac:dyDescent="0.3">
      <c r="C104" s="77">
        <f>+'Ejercicio 4'!B100</f>
        <v>42138</v>
      </c>
      <c r="D104" s="81">
        <v>230.21000699999999</v>
      </c>
      <c r="E104" s="79">
        <f>+VLOOKUP(C104,'Ejercicio 4'!$B$12:$H$1064,4,FALSE)</f>
        <v>2.3795582535498421E-4</v>
      </c>
      <c r="F104" s="81">
        <f t="shared" si="1"/>
        <v>5.8411670329399836</v>
      </c>
    </row>
    <row r="105" spans="3:6" ht="15.75" thickBot="1" x14ac:dyDescent="0.3">
      <c r="C105" s="77">
        <f>+'Ejercicio 4'!B101</f>
        <v>42139</v>
      </c>
      <c r="D105" s="81">
        <v>228.46000699999999</v>
      </c>
      <c r="E105" s="79">
        <f>+VLOOKUP(C105,'Ejercicio 4'!$B$12:$H$1064,4,FALSE)</f>
        <v>2.3308695831328373E-4</v>
      </c>
      <c r="F105" s="81">
        <f t="shared" si="1"/>
        <v>5.7371529723624581</v>
      </c>
    </row>
    <row r="106" spans="3:6" ht="15.75" thickBot="1" x14ac:dyDescent="0.3">
      <c r="C106" s="77">
        <f>+'Ejercicio 4'!B102</f>
        <v>42142</v>
      </c>
      <c r="D106" s="81">
        <v>227.30999800000001</v>
      </c>
      <c r="E106" s="79">
        <f>+VLOOKUP(C106,'Ejercicio 4'!$B$12:$H$1064,4,FALSE)</f>
        <v>2.2229556084289945E-4</v>
      </c>
      <c r="F106" s="81">
        <f t="shared" si="1"/>
        <v>5.5745676473216133</v>
      </c>
    </row>
    <row r="107" spans="3:6" ht="15.75" thickBot="1" x14ac:dyDescent="0.3">
      <c r="C107" s="77">
        <f>+'Ejercicio 4'!B103</f>
        <v>42143</v>
      </c>
      <c r="D107" s="81">
        <v>228.16999799999999</v>
      </c>
      <c r="E107" s="79">
        <f>+VLOOKUP(C107,'Ejercicio 4'!$B$12:$H$1064,4,FALSE)</f>
        <v>2.1466097292313657E-4</v>
      </c>
      <c r="F107" s="81">
        <f t="shared" si="1"/>
        <v>5.4987293254433744</v>
      </c>
    </row>
    <row r="108" spans="3:6" ht="15.75" thickBot="1" x14ac:dyDescent="0.3">
      <c r="C108" s="77">
        <f>+'Ejercicio 4'!B104</f>
        <v>42144</v>
      </c>
      <c r="D108" s="81">
        <v>227.740005</v>
      </c>
      <c r="E108" s="79">
        <f>+VLOOKUP(C108,'Ejercicio 4'!$B$12:$H$1064,4,FALSE)</f>
        <v>2.0585709066758622E-4</v>
      </c>
      <c r="F108" s="81">
        <f t="shared" si="1"/>
        <v>5.374641460402219</v>
      </c>
    </row>
    <row r="109" spans="3:6" ht="15.75" thickBot="1" x14ac:dyDescent="0.3">
      <c r="C109" s="77">
        <f>+'Ejercicio 4'!B105</f>
        <v>42145</v>
      </c>
      <c r="D109" s="81">
        <v>225.520004</v>
      </c>
      <c r="E109" s="79">
        <f>+VLOOKUP(C109,'Ejercicio 4'!$B$12:$H$1064,4,FALSE)</f>
        <v>1.9694140358006421E-4</v>
      </c>
      <c r="F109" s="81">
        <f t="shared" si="1"/>
        <v>5.205720440299503</v>
      </c>
    </row>
    <row r="110" spans="3:6" ht="15.75" thickBot="1" x14ac:dyDescent="0.3">
      <c r="C110" s="77">
        <f>+'Ejercicio 4'!B106</f>
        <v>42146</v>
      </c>
      <c r="D110" s="81">
        <v>224.990005</v>
      </c>
      <c r="E110" s="79">
        <f>+VLOOKUP(C110,'Ejercicio 4'!$B$12:$H$1064,4,FALSE)</f>
        <v>1.8794260742829313E-4</v>
      </c>
      <c r="F110" s="81">
        <f t="shared" si="1"/>
        <v>5.0734467450235945</v>
      </c>
    </row>
    <row r="111" spans="3:6" ht="15.75" thickBot="1" x14ac:dyDescent="0.3">
      <c r="C111" s="77">
        <f>+'Ejercicio 4'!B107</f>
        <v>42149</v>
      </c>
      <c r="D111" s="81">
        <v>228.979996</v>
      </c>
      <c r="E111" s="79">
        <f>+VLOOKUP(C111,'Ejercicio 4'!$B$12:$H$1064,4,FALSE)</f>
        <v>1.836622894097119E-4</v>
      </c>
      <c r="F111" s="81">
        <f t="shared" si="1"/>
        <v>5.1042836089692347</v>
      </c>
    </row>
    <row r="112" spans="3:6" ht="15.75" thickBot="1" x14ac:dyDescent="0.3">
      <c r="C112" s="77">
        <f>+'Ejercicio 4'!B108</f>
        <v>42150</v>
      </c>
      <c r="D112" s="81">
        <v>225.83000200000001</v>
      </c>
      <c r="E112" s="79">
        <f>+VLOOKUP(C112,'Ejercicio 4'!$B$12:$H$1064,4,FALSE)</f>
        <v>1.7537345142757535E-4</v>
      </c>
      <c r="F112" s="81">
        <f t="shared" si="1"/>
        <v>4.9191585406054159</v>
      </c>
    </row>
    <row r="113" spans="3:6" ht="15.75" thickBot="1" x14ac:dyDescent="0.3">
      <c r="C113" s="77">
        <f>+'Ejercicio 4'!B109</f>
        <v>42151</v>
      </c>
      <c r="D113" s="81">
        <v>222.16999799999999</v>
      </c>
      <c r="E113" s="79">
        <f>+VLOOKUP(C113,'Ejercicio 4'!$B$12:$H$1064,4,FALSE)</f>
        <v>1.8159191022411818E-4</v>
      </c>
      <c r="F113" s="81">
        <f t="shared" si="1"/>
        <v>4.9244861062043972</v>
      </c>
    </row>
    <row r="114" spans="3:6" ht="15.75" thickBot="1" x14ac:dyDescent="0.3">
      <c r="C114" s="77">
        <f>+'Ejercicio 4'!B110</f>
        <v>42152</v>
      </c>
      <c r="D114" s="81">
        <v>222.55999800000001</v>
      </c>
      <c r="E114" s="79">
        <f>+VLOOKUP(C114,'Ejercicio 4'!$B$12:$H$1064,4,FALSE)</f>
        <v>1.8207069592910292E-4</v>
      </c>
      <c r="F114" s="81">
        <f t="shared" si="1"/>
        <v>4.9396296823392323</v>
      </c>
    </row>
    <row r="115" spans="3:6" ht="15.75" thickBot="1" x14ac:dyDescent="0.3">
      <c r="C115" s="77">
        <f>+'Ejercicio 4'!B111</f>
        <v>42153</v>
      </c>
      <c r="D115" s="81">
        <v>223.28999300000001</v>
      </c>
      <c r="E115" s="79">
        <f>+VLOOKUP(C115,'Ejercicio 4'!$B$12:$H$1064,4,FALSE)</f>
        <v>1.8602205698253765E-4</v>
      </c>
      <c r="F115" s="81">
        <f t="shared" si="1"/>
        <v>5.009319565958811</v>
      </c>
    </row>
    <row r="116" spans="3:6" ht="15.75" thickBot="1" x14ac:dyDescent="0.3">
      <c r="C116" s="77">
        <f>+'Ejercicio 4'!B112</f>
        <v>42156</v>
      </c>
      <c r="D116" s="81">
        <v>225.03999300000001</v>
      </c>
      <c r="E116" s="79">
        <f>+VLOOKUP(C116,'Ejercicio 4'!$B$12:$H$1064,4,FALSE)</f>
        <v>1.7750895294495504E-4</v>
      </c>
      <c r="F116" s="81">
        <f t="shared" si="1"/>
        <v>4.9317050350667859</v>
      </c>
    </row>
    <row r="117" spans="3:6" ht="15.75" thickBot="1" x14ac:dyDescent="0.3">
      <c r="C117" s="77">
        <f>+'Ejercicio 4'!B113</f>
        <v>42157</v>
      </c>
      <c r="D117" s="81">
        <v>220.91000399999999</v>
      </c>
      <c r="E117" s="79">
        <f>+VLOOKUP(C117,'Ejercicio 4'!$B$12:$H$1064,4,FALSE)</f>
        <v>1.6974785981664956E-4</v>
      </c>
      <c r="F117" s="81">
        <f t="shared" si="1"/>
        <v>4.7341803012369734</v>
      </c>
    </row>
    <row r="118" spans="3:6" ht="15.75" thickBot="1" x14ac:dyDescent="0.3">
      <c r="C118" s="77">
        <f>+'Ejercicio 4'!B114</f>
        <v>42158</v>
      </c>
      <c r="D118" s="81">
        <v>220.30999800000001</v>
      </c>
      <c r="E118" s="79">
        <f>+VLOOKUP(C118,'Ejercicio 4'!$B$12:$H$1064,4,FALSE)</f>
        <v>1.6468492300542121E-4</v>
      </c>
      <c r="F118" s="81">
        <f t="shared" si="1"/>
        <v>4.6503793757779661</v>
      </c>
    </row>
    <row r="119" spans="3:6" ht="15.75" thickBot="1" x14ac:dyDescent="0.3">
      <c r="C119" s="77">
        <f>+'Ejercicio 4'!B115</f>
        <v>42159</v>
      </c>
      <c r="D119" s="81">
        <v>219.94000199999999</v>
      </c>
      <c r="E119" s="79">
        <f>+VLOOKUP(C119,'Ejercicio 4'!$B$12:$H$1064,4,FALSE)</f>
        <v>1.7298686471609745E-4</v>
      </c>
      <c r="F119" s="81">
        <f t="shared" si="1"/>
        <v>4.7581490816774075</v>
      </c>
    </row>
    <row r="120" spans="3:6" ht="15.75" thickBot="1" x14ac:dyDescent="0.3">
      <c r="C120" s="77">
        <f>+'Ejercicio 4'!B116</f>
        <v>42160</v>
      </c>
      <c r="D120" s="81">
        <v>217.720001</v>
      </c>
      <c r="E120" s="79">
        <f>+VLOOKUP(C120,'Ejercicio 4'!$B$12:$H$1064,4,FALSE)</f>
        <v>1.6528141746603741E-4</v>
      </c>
      <c r="F120" s="81">
        <f t="shared" si="1"/>
        <v>4.604024211308003</v>
      </c>
    </row>
    <row r="121" spans="3:6" ht="15.75" thickBot="1" x14ac:dyDescent="0.3">
      <c r="C121" s="77">
        <f>+'Ejercicio 4'!B117</f>
        <v>42163</v>
      </c>
      <c r="D121" s="81">
        <v>217.199997</v>
      </c>
      <c r="E121" s="79">
        <f>+VLOOKUP(C121,'Ejercicio 4'!$B$12:$H$1064,4,FALSE)</f>
        <v>1.5772177883889495E-4</v>
      </c>
      <c r="F121" s="81">
        <f t="shared" si="1"/>
        <v>4.4867606772368962</v>
      </c>
    </row>
    <row r="122" spans="3:6" ht="15.75" thickBot="1" x14ac:dyDescent="0.3">
      <c r="C122" s="77">
        <f>+'Ejercicio 4'!B118</f>
        <v>42164</v>
      </c>
      <c r="D122" s="81">
        <v>217.259995</v>
      </c>
      <c r="E122" s="79">
        <f>+VLOOKUP(C122,'Ejercicio 4'!$B$12:$H$1064,4,FALSE)</f>
        <v>1.5517153079542824E-4</v>
      </c>
      <c r="F122" s="81">
        <f t="shared" si="1"/>
        <v>4.4515683324865671</v>
      </c>
    </row>
    <row r="123" spans="3:6" ht="15.75" thickBot="1" x14ac:dyDescent="0.3">
      <c r="C123" s="77">
        <f>+'Ejercicio 4'!B119</f>
        <v>42165</v>
      </c>
      <c r="D123" s="81">
        <v>221.13000500000001</v>
      </c>
      <c r="E123" s="79">
        <f>+VLOOKUP(C123,'Ejercicio 4'!$B$12:$H$1064,4,FALSE)</f>
        <v>1.4821697364309253E-4</v>
      </c>
      <c r="F123" s="81">
        <f t="shared" si="1"/>
        <v>4.4281661039834255</v>
      </c>
    </row>
    <row r="124" spans="3:6" ht="15.75" thickBot="1" x14ac:dyDescent="0.3">
      <c r="C124" s="77">
        <f>+'Ejercicio 4'!B120</f>
        <v>42166</v>
      </c>
      <c r="D124" s="81">
        <v>215.41000399999999</v>
      </c>
      <c r="E124" s="79">
        <f>+VLOOKUP(C124,'Ejercicio 4'!$B$12:$H$1064,4,FALSE)</f>
        <v>1.4132348191279195E-4</v>
      </c>
      <c r="F124" s="81">
        <f t="shared" si="1"/>
        <v>4.2121156809704061</v>
      </c>
    </row>
    <row r="125" spans="3:6" ht="15.75" thickBot="1" x14ac:dyDescent="0.3">
      <c r="C125" s="77">
        <f>+'Ejercicio 4'!B121</f>
        <v>42167</v>
      </c>
      <c r="D125" s="81">
        <v>219.009995</v>
      </c>
      <c r="E125" s="79">
        <f>+VLOOKUP(C125,'Ejercicio 4'!$B$12:$H$1064,4,FALSE)</f>
        <v>1.4925329173563808E-4</v>
      </c>
      <c r="F125" s="81">
        <f t="shared" si="1"/>
        <v>4.4010180640292358</v>
      </c>
    </row>
    <row r="126" spans="3:6" ht="15.75" thickBot="1" x14ac:dyDescent="0.3">
      <c r="C126" s="77">
        <f>+'Ejercicio 4'!B122</f>
        <v>42170</v>
      </c>
      <c r="D126" s="81">
        <v>217.60000600000001</v>
      </c>
      <c r="E126" s="79">
        <f>+VLOOKUP(C126,'Ejercicio 4'!$B$12:$H$1064,4,FALSE)</f>
        <v>1.7426900550166884E-4</v>
      </c>
      <c r="F126" s="81">
        <f t="shared" si="1"/>
        <v>4.7249393281343561</v>
      </c>
    </row>
    <row r="127" spans="3:6" ht="15.75" thickBot="1" x14ac:dyDescent="0.3">
      <c r="C127" s="77">
        <f>+'Ejercicio 4'!B123</f>
        <v>42171</v>
      </c>
      <c r="D127" s="81">
        <v>217.21000699999999</v>
      </c>
      <c r="E127" s="79">
        <f>+VLOOKUP(C127,'Ejercicio 4'!$B$12:$H$1064,4,FALSE)</f>
        <v>1.7894257618945991E-4</v>
      </c>
      <c r="F127" s="81">
        <f t="shared" si="1"/>
        <v>4.77929600287227</v>
      </c>
    </row>
    <row r="128" spans="3:6" ht="15.75" thickBot="1" x14ac:dyDescent="0.3">
      <c r="C128" s="77">
        <f>+'Ejercicio 4'!B124</f>
        <v>42172</v>
      </c>
      <c r="D128" s="81">
        <v>215.14999399999999</v>
      </c>
      <c r="E128" s="79">
        <f>+VLOOKUP(C128,'Ejercicio 4'!$B$12:$H$1064,4,FALSE)</f>
        <v>1.7255696160652467E-4</v>
      </c>
      <c r="F128" s="81">
        <f t="shared" si="1"/>
        <v>4.6487355095298142</v>
      </c>
    </row>
    <row r="129" spans="3:6" ht="15.75" thickBot="1" x14ac:dyDescent="0.3">
      <c r="C129" s="77">
        <f>+'Ejercicio 4'!B125</f>
        <v>42173</v>
      </c>
      <c r="D129" s="81">
        <v>219.60000600000001</v>
      </c>
      <c r="E129" s="79">
        <f>+VLOOKUP(C129,'Ejercicio 4'!$B$12:$H$1064,4,FALSE)</f>
        <v>1.6467704030433456E-4</v>
      </c>
      <c r="F129" s="81">
        <f t="shared" si="1"/>
        <v>4.6352816812498601</v>
      </c>
    </row>
    <row r="130" spans="3:6" ht="15.75" thickBot="1" x14ac:dyDescent="0.3">
      <c r="C130" s="77">
        <f>+'Ejercicio 4'!B126</f>
        <v>42174</v>
      </c>
      <c r="D130" s="81">
        <v>220.679993</v>
      </c>
      <c r="E130" s="79">
        <f>+VLOOKUP(C130,'Ejercicio 4'!$B$12:$H$1064,4,FALSE)</f>
        <v>1.6123966442944016E-4</v>
      </c>
      <c r="F130" s="81">
        <f t="shared" si="1"/>
        <v>4.6092064517596274</v>
      </c>
    </row>
    <row r="131" spans="3:6" ht="15.75" thickBot="1" x14ac:dyDescent="0.3">
      <c r="C131" s="77">
        <f>+'Ejercicio 4'!B127</f>
        <v>42177</v>
      </c>
      <c r="D131" s="81">
        <v>220.64999399999999</v>
      </c>
      <c r="E131" s="79">
        <f>+VLOOKUP(C131,'Ejercicio 4'!$B$12:$H$1064,4,FALSE)</f>
        <v>1.7323962229491005E-4</v>
      </c>
      <c r="F131" s="81">
        <f t="shared" si="1"/>
        <v>4.7769950456136749</v>
      </c>
    </row>
    <row r="132" spans="3:6" ht="15.75" thickBot="1" x14ac:dyDescent="0.3">
      <c r="C132" s="77">
        <f>+'Ejercicio 4'!B128</f>
        <v>42178</v>
      </c>
      <c r="D132" s="81">
        <v>224.050003</v>
      </c>
      <c r="E132" s="79">
        <f>+VLOOKUP(C132,'Ejercicio 4'!$B$12:$H$1064,4,FALSE)</f>
        <v>1.6629814325582113E-4</v>
      </c>
      <c r="F132" s="81">
        <f t="shared" si="1"/>
        <v>4.7524319945657645</v>
      </c>
    </row>
    <row r="133" spans="3:6" ht="15.75" thickBot="1" x14ac:dyDescent="0.3">
      <c r="C133" s="77">
        <f>+'Ejercicio 4'!B129</f>
        <v>42179</v>
      </c>
      <c r="D133" s="81">
        <v>224.550003</v>
      </c>
      <c r="E133" s="79">
        <f>+VLOOKUP(C133,'Ejercicio 4'!$B$12:$H$1064,4,FALSE)</f>
        <v>1.5856058199341378E-4</v>
      </c>
      <c r="F133" s="81">
        <f t="shared" si="1"/>
        <v>4.6509100220919546</v>
      </c>
    </row>
    <row r="134" spans="3:6" ht="15.75" thickBot="1" x14ac:dyDescent="0.3">
      <c r="C134" s="77">
        <f>+'Ejercicio 4'!B130</f>
        <v>42180</v>
      </c>
      <c r="D134" s="81">
        <v>218.990005</v>
      </c>
      <c r="E134" s="79">
        <f>+VLOOKUP(C134,'Ejercicio 4'!$B$12:$H$1064,4,FALSE)</f>
        <v>1.6206315328682941E-4</v>
      </c>
      <c r="F134" s="81">
        <f t="shared" si="1"/>
        <v>4.5855738563702877</v>
      </c>
    </row>
    <row r="135" spans="3:6" ht="15.75" thickBot="1" x14ac:dyDescent="0.3">
      <c r="C135" s="77">
        <f>+'Ejercicio 4'!B131</f>
        <v>42181</v>
      </c>
      <c r="D135" s="81">
        <v>223.21000699999999</v>
      </c>
      <c r="E135" s="79">
        <f>+VLOOKUP(C135,'Ejercicio 4'!$B$12:$H$1064,4,FALSE)</f>
        <v>1.5475304120000618E-4</v>
      </c>
      <c r="F135" s="81">
        <f t="shared" si="1"/>
        <v>4.567310256371643</v>
      </c>
    </row>
    <row r="136" spans="3:6" ht="15.75" thickBot="1" x14ac:dyDescent="0.3">
      <c r="C136" s="77">
        <f>+'Ejercicio 4'!B132</f>
        <v>42184</v>
      </c>
      <c r="D136" s="81">
        <v>222.009995</v>
      </c>
      <c r="E136" s="79">
        <f>+VLOOKUP(C136,'Ejercicio 4'!$B$12:$H$1064,4,FALSE)</f>
        <v>1.7680372856927304E-4</v>
      </c>
      <c r="F136" s="81">
        <f t="shared" si="1"/>
        <v>4.8556289667816142</v>
      </c>
    </row>
    <row r="137" spans="3:6" ht="15.75" thickBot="1" x14ac:dyDescent="0.3">
      <c r="C137" s="77">
        <f>+'Ejercicio 4'!B133</f>
        <v>42185</v>
      </c>
      <c r="D137" s="81">
        <v>224.78999300000001</v>
      </c>
      <c r="E137" s="79">
        <f>+VLOOKUP(C137,'Ejercicio 4'!$B$12:$H$1064,4,FALSE)</f>
        <v>1.8552922520957961E-4</v>
      </c>
      <c r="F137" s="81">
        <f t="shared" si="1"/>
        <v>5.036286130434644</v>
      </c>
    </row>
    <row r="138" spans="3:6" ht="15.75" thickBot="1" x14ac:dyDescent="0.3">
      <c r="C138" s="77">
        <f>+'Ejercicio 4'!B134</f>
        <v>42186</v>
      </c>
      <c r="D138" s="81">
        <v>224.929993</v>
      </c>
      <c r="E138" s="79">
        <f>+VLOOKUP(C138,'Ejercicio 4'!$B$12:$H$1064,4,FALSE)</f>
        <v>1.7824814614645767E-4</v>
      </c>
      <c r="F138" s="81">
        <f t="shared" si="1"/>
        <v>4.9395471736089318</v>
      </c>
    </row>
    <row r="139" spans="3:6" ht="15.75" thickBot="1" x14ac:dyDescent="0.3">
      <c r="C139" s="77">
        <f>+'Ejercicio 4'!B135</f>
        <v>42187</v>
      </c>
      <c r="D139" s="81">
        <v>224.36000100000001</v>
      </c>
      <c r="E139" s="79">
        <f>+VLOOKUP(C139,'Ejercicio 4'!$B$12:$H$1064,4,FALSE)</f>
        <v>1.7715976477517876E-4</v>
      </c>
      <c r="F139" s="81">
        <f t="shared" si="1"/>
        <v>4.9119647054531654</v>
      </c>
    </row>
    <row r="140" spans="3:6" ht="15.75" thickBot="1" x14ac:dyDescent="0.3">
      <c r="C140" s="77">
        <f>+'Ejercicio 4'!B136</f>
        <v>42188</v>
      </c>
      <c r="D140" s="81">
        <v>226.770004</v>
      </c>
      <c r="E140" s="79">
        <f>+VLOOKUP(C140,'Ejercicio 4'!$B$12:$H$1064,4,FALSE)</f>
        <v>1.6893394922746534E-4</v>
      </c>
      <c r="F140" s="81">
        <f t="shared" si="1"/>
        <v>4.848097350373469</v>
      </c>
    </row>
    <row r="141" spans="3:6" ht="15.75" thickBot="1" x14ac:dyDescent="0.3">
      <c r="C141" s="77">
        <f>+'Ejercicio 4'!B137</f>
        <v>42191</v>
      </c>
      <c r="D141" s="81">
        <v>227.36999499999999</v>
      </c>
      <c r="E141" s="79">
        <f>+VLOOKUP(C141,'Ejercicio 4'!$B$12:$H$1064,4,FALSE)</f>
        <v>1.613724557976122E-4</v>
      </c>
      <c r="F141" s="81">
        <f t="shared" si="1"/>
        <v>4.7508915103893292</v>
      </c>
    </row>
    <row r="142" spans="3:6" ht="15.75" thickBot="1" x14ac:dyDescent="0.3">
      <c r="C142" s="77">
        <f>+'Ejercicio 4'!B138</f>
        <v>42192</v>
      </c>
      <c r="D142" s="81">
        <v>230.300003</v>
      </c>
      <c r="E142" s="79">
        <f>+VLOOKUP(C142,'Ejercicio 4'!$B$12:$H$1064,4,FALSE)</f>
        <v>1.5917540743927297E-4</v>
      </c>
      <c r="F142" s="81">
        <f t="shared" si="1"/>
        <v>4.7792438009466656</v>
      </c>
    </row>
    <row r="143" spans="3:6" ht="15.75" thickBot="1" x14ac:dyDescent="0.3">
      <c r="C143" s="77">
        <f>+'Ejercicio 4'!B139</f>
        <v>42193</v>
      </c>
      <c r="D143" s="81">
        <v>231.38000500000001</v>
      </c>
      <c r="E143" s="79">
        <f>+VLOOKUP(C143,'Ejercicio 4'!$B$12:$H$1064,4,FALSE)</f>
        <v>1.5209331279603621E-4</v>
      </c>
      <c r="F143" s="81">
        <f t="shared" si="1"/>
        <v>4.6936223439858749</v>
      </c>
    </row>
    <row r="144" spans="3:6" ht="15.75" thickBot="1" x14ac:dyDescent="0.3">
      <c r="C144" s="77">
        <f>+'Ejercicio 4'!B140</f>
        <v>42194</v>
      </c>
      <c r="D144" s="81">
        <v>234.229996</v>
      </c>
      <c r="E144" s="79">
        <f>+VLOOKUP(C144,'Ejercicio 4'!$B$12:$H$1064,4,FALSE)</f>
        <v>1.5264486921958494E-4</v>
      </c>
      <c r="F144" s="81">
        <f t="shared" si="1"/>
        <v>4.7600429715279358</v>
      </c>
    </row>
    <row r="145" spans="3:6" ht="15.75" thickBot="1" x14ac:dyDescent="0.3">
      <c r="C145" s="77">
        <f>+'Ejercicio 4'!B141</f>
        <v>42195</v>
      </c>
      <c r="D145" s="81">
        <v>234.720001</v>
      </c>
      <c r="E145" s="79">
        <f>+VLOOKUP(C145,'Ejercicio 4'!$B$12:$H$1064,4,FALSE)</f>
        <v>1.4656034526936093E-4</v>
      </c>
      <c r="F145" s="81">
        <f t="shared" ref="F145:F208" si="2">D145*SQRT(E145)*NORMSINV(0.95)</f>
        <v>4.6739664950689876</v>
      </c>
    </row>
    <row r="146" spans="3:6" ht="15.75" thickBot="1" x14ac:dyDescent="0.3">
      <c r="C146" s="77">
        <f>+'Ejercicio 4'!B142</f>
        <v>42198</v>
      </c>
      <c r="D146" s="81">
        <v>237.020004</v>
      </c>
      <c r="E146" s="79">
        <f>+VLOOKUP(C146,'Ejercicio 4'!$B$12:$H$1064,4,FALSE)</f>
        <v>1.4671440702563912E-4</v>
      </c>
      <c r="F146" s="81">
        <f t="shared" si="2"/>
        <v>4.722246346254714</v>
      </c>
    </row>
    <row r="147" spans="3:6" ht="15.75" thickBot="1" x14ac:dyDescent="0.3">
      <c r="C147" s="77">
        <f>+'Ejercicio 4'!B143</f>
        <v>42199</v>
      </c>
      <c r="D147" s="81">
        <v>239.699997</v>
      </c>
      <c r="E147" s="79">
        <f>+VLOOKUP(C147,'Ejercicio 4'!$B$12:$H$1064,4,FALSE)</f>
        <v>1.400905047359593E-4</v>
      </c>
      <c r="F147" s="81">
        <f t="shared" si="2"/>
        <v>4.6665898854567152</v>
      </c>
    </row>
    <row r="148" spans="3:6" ht="15.75" thickBot="1" x14ac:dyDescent="0.3">
      <c r="C148" s="77">
        <f>+'Ejercicio 4'!B144</f>
        <v>42200</v>
      </c>
      <c r="D148" s="81">
        <v>238.96000699999999</v>
      </c>
      <c r="E148" s="79">
        <f>+VLOOKUP(C148,'Ejercicio 4'!$B$12:$H$1064,4,FALSE)</f>
        <v>1.3799633469630828E-4</v>
      </c>
      <c r="F148" s="81">
        <f t="shared" si="2"/>
        <v>4.6172804575294535</v>
      </c>
    </row>
    <row r="149" spans="3:6" ht="15.75" thickBot="1" x14ac:dyDescent="0.3">
      <c r="C149" s="77">
        <f>+'Ejercicio 4'!B145</f>
        <v>42201</v>
      </c>
      <c r="D149" s="81">
        <v>239.83999600000001</v>
      </c>
      <c r="E149" s="79">
        <f>+VLOOKUP(C149,'Ejercicio 4'!$B$12:$H$1064,4,FALSE)</f>
        <v>1.3745752259495641E-4</v>
      </c>
      <c r="F149" s="81">
        <f t="shared" si="2"/>
        <v>4.6252277351034374</v>
      </c>
    </row>
    <row r="150" spans="3:6" ht="15.75" thickBot="1" x14ac:dyDescent="0.3">
      <c r="C150" s="77">
        <f>+'Ejercicio 4'!B146</f>
        <v>42202</v>
      </c>
      <c r="D150" s="81">
        <v>239.58999600000001</v>
      </c>
      <c r="E150" s="79">
        <f>+VLOOKUP(C150,'Ejercicio 4'!$B$12:$H$1064,4,FALSE)</f>
        <v>1.3150600597570928E-4</v>
      </c>
      <c r="F150" s="81">
        <f t="shared" si="2"/>
        <v>4.519274602736516</v>
      </c>
    </row>
    <row r="151" spans="3:6" ht="15.75" thickBot="1" x14ac:dyDescent="0.3">
      <c r="C151" s="77">
        <f>+'Ejercicio 4'!B147</f>
        <v>42205</v>
      </c>
      <c r="D151" s="81">
        <v>236.55999800000001</v>
      </c>
      <c r="E151" s="79">
        <f>+VLOOKUP(C151,'Ejercicio 4'!$B$12:$H$1064,4,FALSE)</f>
        <v>1.2601534100463948E-4</v>
      </c>
      <c r="F151" s="81">
        <f t="shared" si="2"/>
        <v>4.3679763085531329</v>
      </c>
    </row>
    <row r="152" spans="3:6" ht="15.75" thickBot="1" x14ac:dyDescent="0.3">
      <c r="C152" s="77">
        <f>+'Ejercicio 4'!B148</f>
        <v>42206</v>
      </c>
      <c r="D152" s="81">
        <v>242.78999300000001</v>
      </c>
      <c r="E152" s="79">
        <f>+VLOOKUP(C152,'Ejercicio 4'!$B$12:$H$1064,4,FALSE)</f>
        <v>1.2020203345597688E-4</v>
      </c>
      <c r="F152" s="81">
        <f t="shared" si="2"/>
        <v>4.3783849944202746</v>
      </c>
    </row>
    <row r="153" spans="3:6" ht="15.75" thickBot="1" x14ac:dyDescent="0.3">
      <c r="C153" s="77">
        <f>+'Ejercicio 4'!B149</f>
        <v>42207</v>
      </c>
      <c r="D153" s="81">
        <v>239.21000699999999</v>
      </c>
      <c r="E153" s="79">
        <f>+VLOOKUP(C153,'Ejercicio 4'!$B$12:$H$1064,4,FALSE)</f>
        <v>1.221462578738041E-4</v>
      </c>
      <c r="F153" s="81">
        <f t="shared" si="2"/>
        <v>4.3485721857223929</v>
      </c>
    </row>
    <row r="154" spans="3:6" ht="15.75" thickBot="1" x14ac:dyDescent="0.3">
      <c r="C154" s="77">
        <f>+'Ejercicio 4'!B150</f>
        <v>42208</v>
      </c>
      <c r="D154" s="81">
        <v>236.429993</v>
      </c>
      <c r="E154" s="79">
        <f>+VLOOKUP(C154,'Ejercicio 4'!$B$12:$H$1064,4,FALSE)</f>
        <v>1.4790697089415051E-4</v>
      </c>
      <c r="F154" s="81">
        <f t="shared" si="2"/>
        <v>4.7295971165468993</v>
      </c>
    </row>
    <row r="155" spans="3:6" ht="15.75" thickBot="1" x14ac:dyDescent="0.3">
      <c r="C155" s="77">
        <f>+'Ejercicio 4'!B151</f>
        <v>42209</v>
      </c>
      <c r="D155" s="81">
        <v>240.86000100000001</v>
      </c>
      <c r="E155" s="79">
        <f>+VLOOKUP(C155,'Ejercicio 4'!$B$12:$H$1064,4,FALSE)</f>
        <v>1.5129298911675871E-4</v>
      </c>
      <c r="F155" s="81">
        <f t="shared" si="2"/>
        <v>4.8730553277141455</v>
      </c>
    </row>
    <row r="156" spans="3:6" ht="15.75" thickBot="1" x14ac:dyDescent="0.3">
      <c r="C156" s="77">
        <f>+'Ejercicio 4'!B152</f>
        <v>42212</v>
      </c>
      <c r="D156" s="81">
        <v>238.44000199999999</v>
      </c>
      <c r="E156" s="79">
        <f>+VLOOKUP(C156,'Ejercicio 4'!$B$12:$H$1064,4,FALSE)</f>
        <v>1.5061159788020144E-4</v>
      </c>
      <c r="F156" s="81">
        <f t="shared" si="2"/>
        <v>4.813218548356244</v>
      </c>
    </row>
    <row r="157" spans="3:6" ht="15.75" thickBot="1" x14ac:dyDescent="0.3">
      <c r="C157" s="77">
        <f>+'Ejercicio 4'!B153</f>
        <v>42213</v>
      </c>
      <c r="D157" s="81">
        <v>238.509995</v>
      </c>
      <c r="E157" s="79">
        <f>+VLOOKUP(C157,'Ejercicio 4'!$B$12:$H$1064,4,FALSE)</f>
        <v>1.5963909160247622E-4</v>
      </c>
      <c r="F157" s="81">
        <f t="shared" si="2"/>
        <v>4.9568236023779058</v>
      </c>
    </row>
    <row r="158" spans="3:6" ht="15.75" thickBot="1" x14ac:dyDescent="0.3">
      <c r="C158" s="77">
        <f>+'Ejercicio 4'!B154</f>
        <v>42214</v>
      </c>
      <c r="D158" s="81">
        <v>241.13000500000001</v>
      </c>
      <c r="E158" s="79">
        <f>+VLOOKUP(C158,'Ejercicio 4'!$B$12:$H$1064,4,FALSE)</f>
        <v>1.5695565439064328E-4</v>
      </c>
      <c r="F158" s="81">
        <f t="shared" si="2"/>
        <v>4.9689770960856494</v>
      </c>
    </row>
    <row r="159" spans="3:6" ht="15.75" thickBot="1" x14ac:dyDescent="0.3">
      <c r="C159" s="77">
        <f>+'Ejercicio 4'!B155</f>
        <v>42215</v>
      </c>
      <c r="D159" s="81">
        <v>248.58999600000001</v>
      </c>
      <c r="E159" s="79">
        <f>+VLOOKUP(C159,'Ejercicio 4'!$B$12:$H$1064,4,FALSE)</f>
        <v>1.4965597829036059E-4</v>
      </c>
      <c r="F159" s="81">
        <f t="shared" si="2"/>
        <v>5.0021641490805608</v>
      </c>
    </row>
    <row r="160" spans="3:6" ht="15.75" thickBot="1" x14ac:dyDescent="0.3">
      <c r="C160" s="77">
        <f>+'Ejercicio 4'!B156</f>
        <v>42216</v>
      </c>
      <c r="D160" s="81">
        <v>249.070007</v>
      </c>
      <c r="E160" s="79">
        <f>+VLOOKUP(C160,'Ejercicio 4'!$B$12:$H$1064,4,FALSE)</f>
        <v>1.4824606474916967E-4</v>
      </c>
      <c r="F160" s="81">
        <f t="shared" si="2"/>
        <v>4.9881588646280051</v>
      </c>
    </row>
    <row r="161" spans="3:6" ht="15.75" thickBot="1" x14ac:dyDescent="0.3">
      <c r="C161" s="77">
        <f>+'Ejercicio 4'!B157</f>
        <v>42219</v>
      </c>
      <c r="D161" s="81">
        <v>254.38000500000001</v>
      </c>
      <c r="E161" s="79">
        <f>+VLOOKUP(C161,'Ejercicio 4'!$B$12:$H$1064,4,FALSE)</f>
        <v>1.8454668804769565E-4</v>
      </c>
      <c r="F161" s="81">
        <f t="shared" si="2"/>
        <v>5.684121546548222</v>
      </c>
    </row>
    <row r="162" spans="3:6" ht="15.75" thickBot="1" x14ac:dyDescent="0.3">
      <c r="C162" s="77">
        <f>+'Ejercicio 4'!B158</f>
        <v>42220</v>
      </c>
      <c r="D162" s="81">
        <v>250.479996</v>
      </c>
      <c r="E162" s="79">
        <f>+VLOOKUP(C162,'Ejercicio 4'!$B$12:$H$1064,4,FALSE)</f>
        <v>1.7613225471232153E-4</v>
      </c>
      <c r="F162" s="81">
        <f t="shared" si="2"/>
        <v>5.467889782212481</v>
      </c>
    </row>
    <row r="163" spans="3:6" ht="15.75" thickBot="1" x14ac:dyDescent="0.3">
      <c r="C163" s="77">
        <f>+'Ejercicio 4'!B159</f>
        <v>42221</v>
      </c>
      <c r="D163" s="81">
        <v>252.33999600000001</v>
      </c>
      <c r="E163" s="79">
        <f>+VLOOKUP(C163,'Ejercicio 4'!$B$12:$H$1064,4,FALSE)</f>
        <v>1.8864385108192618E-4</v>
      </c>
      <c r="F163" s="81">
        <f t="shared" si="2"/>
        <v>5.7007851737133448</v>
      </c>
    </row>
    <row r="164" spans="3:6" ht="15.75" thickBot="1" x14ac:dyDescent="0.3">
      <c r="C164" s="77">
        <f>+'Ejercicio 4'!B160</f>
        <v>42222</v>
      </c>
      <c r="D164" s="81">
        <v>251.61999499999999</v>
      </c>
      <c r="E164" s="79">
        <f>+VLOOKUP(C164,'Ejercicio 4'!$B$12:$H$1064,4,FALSE)</f>
        <v>1.9097342637328866E-4</v>
      </c>
      <c r="F164" s="81">
        <f t="shared" si="2"/>
        <v>5.7195106925212045</v>
      </c>
    </row>
    <row r="165" spans="3:6" ht="15.75" thickBot="1" x14ac:dyDescent="0.3">
      <c r="C165" s="77">
        <f>+'Ejercicio 4'!B161</f>
        <v>42223</v>
      </c>
      <c r="D165" s="81">
        <v>250.75</v>
      </c>
      <c r="E165" s="79">
        <f>+VLOOKUP(C165,'Ejercicio 4'!$B$12:$H$1064,4,FALSE)</f>
        <v>1.846338077227779E-4</v>
      </c>
      <c r="F165" s="81">
        <f t="shared" si="2"/>
        <v>5.6043314411796468</v>
      </c>
    </row>
    <row r="166" spans="3:6" ht="15.75" thickBot="1" x14ac:dyDescent="0.3">
      <c r="C166" s="77">
        <f>+'Ejercicio 4'!B162</f>
        <v>42226</v>
      </c>
      <c r="D166" s="81">
        <v>250.86999499999999</v>
      </c>
      <c r="E166" s="79">
        <f>+VLOOKUP(C166,'Ejercicio 4'!$B$12:$H$1064,4,FALSE)</f>
        <v>1.7642207679760498E-4</v>
      </c>
      <c r="F166" s="81">
        <f t="shared" si="2"/>
        <v>5.4809071263740003</v>
      </c>
    </row>
    <row r="167" spans="3:6" ht="15.75" thickBot="1" x14ac:dyDescent="0.3">
      <c r="C167" s="77">
        <f>+'Ejercicio 4'!B163</f>
        <v>42227</v>
      </c>
      <c r="D167" s="81">
        <v>252.53999300000001</v>
      </c>
      <c r="E167" s="79">
        <f>+VLOOKUP(C167,'Ejercicio 4'!$B$12:$H$1064,4,FALSE)</f>
        <v>1.6877078202136395E-4</v>
      </c>
      <c r="F167" s="81">
        <f t="shared" si="2"/>
        <v>5.3964238405588336</v>
      </c>
    </row>
    <row r="168" spans="3:6" ht="15.75" thickBot="1" x14ac:dyDescent="0.3">
      <c r="C168" s="77">
        <f>+'Ejercicio 4'!B164</f>
        <v>42228</v>
      </c>
      <c r="D168" s="81">
        <v>254.71000699999999</v>
      </c>
      <c r="E168" s="79">
        <f>+VLOOKUP(C168,'Ejercicio 4'!$B$12:$H$1064,4,FALSE)</f>
        <v>1.6092794997577822E-4</v>
      </c>
      <c r="F168" s="81">
        <f t="shared" si="2"/>
        <v>5.3148254266418435</v>
      </c>
    </row>
    <row r="169" spans="3:6" ht="15.75" thickBot="1" x14ac:dyDescent="0.3">
      <c r="C169" s="77">
        <f>+'Ejercicio 4'!B165</f>
        <v>42229</v>
      </c>
      <c r="D169" s="81">
        <v>251.240005</v>
      </c>
      <c r="E169" s="79">
        <f>+VLOOKUP(C169,'Ejercicio 4'!$B$12:$H$1064,4,FALSE)</f>
        <v>1.5548784529163481E-4</v>
      </c>
      <c r="F169" s="81">
        <f t="shared" si="2"/>
        <v>5.1530490076309352</v>
      </c>
    </row>
    <row r="170" spans="3:6" ht="15.75" thickBot="1" x14ac:dyDescent="0.3">
      <c r="C170" s="77">
        <f>+'Ejercicio 4'!B166</f>
        <v>42230</v>
      </c>
      <c r="D170" s="81">
        <v>248.63999899999999</v>
      </c>
      <c r="E170" s="79">
        <f>+VLOOKUP(C170,'Ejercicio 4'!$B$12:$H$1064,4,FALSE)</f>
        <v>1.5165893850902881E-4</v>
      </c>
      <c r="F170" s="81">
        <f t="shared" si="2"/>
        <v>5.0365396601052161</v>
      </c>
    </row>
    <row r="171" spans="3:6" ht="15.75" thickBot="1" x14ac:dyDescent="0.3">
      <c r="C171" s="77">
        <f>+'Ejercicio 4'!B167</f>
        <v>42233</v>
      </c>
      <c r="D171" s="81">
        <v>243.83000200000001</v>
      </c>
      <c r="E171" s="79">
        <f>+VLOOKUP(C171,'Ejercicio 4'!$B$12:$H$1064,4,FALSE)</f>
        <v>1.5335719136617352E-4</v>
      </c>
      <c r="F171" s="81">
        <f t="shared" si="2"/>
        <v>4.9666833450898862</v>
      </c>
    </row>
    <row r="172" spans="3:6" ht="15.75" thickBot="1" x14ac:dyDescent="0.3">
      <c r="C172" s="77">
        <f>+'Ejercicio 4'!B168</f>
        <v>42234</v>
      </c>
      <c r="D172" s="81">
        <v>245.21000699999999</v>
      </c>
      <c r="E172" s="79">
        <f>+VLOOKUP(C172,'Ejercicio 4'!$B$12:$H$1064,4,FALSE)</f>
        <v>1.5125661625728398E-4</v>
      </c>
      <c r="F172" s="81">
        <f t="shared" si="2"/>
        <v>4.9604678228559997</v>
      </c>
    </row>
    <row r="173" spans="3:6" ht="15.75" thickBot="1" x14ac:dyDescent="0.3">
      <c r="C173" s="77">
        <f>+'Ejercicio 4'!B169</f>
        <v>42235</v>
      </c>
      <c r="D173" s="81">
        <v>240.13999899999999</v>
      </c>
      <c r="E173" s="79">
        <f>+VLOOKUP(C173,'Ejercicio 4'!$B$12:$H$1064,4,FALSE)</f>
        <v>1.6197558553537121E-4</v>
      </c>
      <c r="F173" s="81">
        <f t="shared" si="2"/>
        <v>5.0270886121075566</v>
      </c>
    </row>
    <row r="174" spans="3:6" ht="15.75" thickBot="1" x14ac:dyDescent="0.3">
      <c r="C174" s="77">
        <f>+'Ejercicio 4'!B170</f>
        <v>42236</v>
      </c>
      <c r="D174" s="81">
        <v>237.46000699999999</v>
      </c>
      <c r="E174" s="79">
        <f>+VLOOKUP(C174,'Ejercicio 4'!$B$12:$H$1064,4,FALSE)</f>
        <v>1.559204981343558E-4</v>
      </c>
      <c r="F174" s="81">
        <f t="shared" si="2"/>
        <v>4.8771862400367807</v>
      </c>
    </row>
    <row r="175" spans="3:6" ht="15.75" thickBot="1" x14ac:dyDescent="0.3">
      <c r="C175" s="77">
        <f>+'Ejercicio 4'!B171</f>
        <v>42237</v>
      </c>
      <c r="D175" s="81">
        <v>241.929993</v>
      </c>
      <c r="E175" s="79">
        <f>+VLOOKUP(C175,'Ejercicio 4'!$B$12:$H$1064,4,FALSE)</f>
        <v>1.6897762608186469E-4</v>
      </c>
      <c r="F175" s="81">
        <f t="shared" si="2"/>
        <v>5.1728700916435733</v>
      </c>
    </row>
    <row r="176" spans="3:6" ht="15.75" thickBot="1" x14ac:dyDescent="0.3">
      <c r="C176" s="77">
        <f>+'Ejercicio 4'!B172</f>
        <v>42240</v>
      </c>
      <c r="D176" s="81">
        <v>244.58000200000001</v>
      </c>
      <c r="E176" s="79">
        <f>+VLOOKUP(C176,'Ejercicio 4'!$B$12:$H$1064,4,FALSE)</f>
        <v>1.6697549456921854E-4</v>
      </c>
      <c r="F176" s="81">
        <f t="shared" si="2"/>
        <v>5.1984583678428384</v>
      </c>
    </row>
    <row r="177" spans="3:6" ht="15.75" thickBot="1" x14ac:dyDescent="0.3">
      <c r="C177" s="77">
        <f>+'Ejercicio 4'!B173</f>
        <v>42241</v>
      </c>
      <c r="D177" s="81">
        <v>245.33999600000001</v>
      </c>
      <c r="E177" s="79">
        <f>+VLOOKUP(C177,'Ejercicio 4'!$B$12:$H$1064,4,FALSE)</f>
        <v>1.7538954499536107E-4</v>
      </c>
      <c r="F177" s="81">
        <f t="shared" si="2"/>
        <v>5.344381615447908</v>
      </c>
    </row>
    <row r="178" spans="3:6" ht="15.75" thickBot="1" x14ac:dyDescent="0.3">
      <c r="C178" s="77">
        <f>+'Ejercicio 4'!B174</f>
        <v>42242</v>
      </c>
      <c r="D178" s="81">
        <v>243.86000100000001</v>
      </c>
      <c r="E178" s="79">
        <f>+VLOOKUP(C178,'Ejercicio 4'!$B$12:$H$1064,4,FALSE)</f>
        <v>1.7275069375705573E-4</v>
      </c>
      <c r="F178" s="81">
        <f t="shared" si="2"/>
        <v>5.272028242348159</v>
      </c>
    </row>
    <row r="179" spans="3:6" ht="15.75" thickBot="1" x14ac:dyDescent="0.3">
      <c r="C179" s="77">
        <f>+'Ejercicio 4'!B175</f>
        <v>42243</v>
      </c>
      <c r="D179" s="81">
        <v>243.800003</v>
      </c>
      <c r="E179" s="79">
        <f>+VLOOKUP(C179,'Ejercicio 4'!$B$12:$H$1064,4,FALSE)</f>
        <v>1.6515993311109938E-4</v>
      </c>
      <c r="F179" s="81">
        <f t="shared" si="2"/>
        <v>5.153630913801253</v>
      </c>
    </row>
    <row r="180" spans="3:6" ht="15.75" thickBot="1" x14ac:dyDescent="0.3">
      <c r="C180" s="77">
        <f>+'Ejercicio 4'!B176</f>
        <v>42244</v>
      </c>
      <c r="D180" s="81">
        <v>244.94000199999999</v>
      </c>
      <c r="E180" s="79">
        <f>+VLOOKUP(C180,'Ejercicio 4'!$B$12:$H$1064,4,FALSE)</f>
        <v>1.5917815743913004E-4</v>
      </c>
      <c r="F180" s="81">
        <f t="shared" si="2"/>
        <v>5.0831006646478283</v>
      </c>
    </row>
    <row r="181" spans="3:6" ht="15.75" thickBot="1" x14ac:dyDescent="0.3">
      <c r="C181" s="77">
        <f>+'Ejercicio 4'!B177</f>
        <v>42247</v>
      </c>
      <c r="D181" s="81">
        <v>245.16000399999999</v>
      </c>
      <c r="E181" s="79">
        <f>+VLOOKUP(C181,'Ejercicio 4'!$B$12:$H$1064,4,FALSE)</f>
        <v>1.5177386868635265E-4</v>
      </c>
      <c r="F181" s="81">
        <f t="shared" si="2"/>
        <v>4.967928980726124</v>
      </c>
    </row>
    <row r="182" spans="3:6" ht="15.75" thickBot="1" x14ac:dyDescent="0.3">
      <c r="C182" s="77">
        <f>+'Ejercicio 4'!B178</f>
        <v>42248</v>
      </c>
      <c r="D182" s="81">
        <v>244.990005</v>
      </c>
      <c r="E182" s="79">
        <f>+VLOOKUP(C182,'Ejercicio 4'!$B$12:$H$1064,4,FALSE)</f>
        <v>1.4572396201621625E-4</v>
      </c>
      <c r="F182" s="81">
        <f t="shared" si="2"/>
        <v>4.8645324928590234</v>
      </c>
    </row>
    <row r="183" spans="3:6" ht="15.75" thickBot="1" x14ac:dyDescent="0.3">
      <c r="C183" s="77">
        <f>+'Ejercicio 4'!B179</f>
        <v>42249</v>
      </c>
      <c r="D183" s="81">
        <v>246.449997</v>
      </c>
      <c r="E183" s="79">
        <f>+VLOOKUP(C183,'Ejercicio 4'!$B$12:$H$1064,4,FALSE)</f>
        <v>1.3898043641662858E-4</v>
      </c>
      <c r="F183" s="81">
        <f t="shared" si="2"/>
        <v>4.7789546527267426</v>
      </c>
    </row>
    <row r="184" spans="3:6" ht="15.75" thickBot="1" x14ac:dyDescent="0.3">
      <c r="C184" s="77">
        <f>+'Ejercicio 4'!B180</f>
        <v>42250</v>
      </c>
      <c r="D184" s="81">
        <v>250.550003</v>
      </c>
      <c r="E184" s="79">
        <f>+VLOOKUP(C184,'Ejercicio 4'!$B$12:$H$1064,4,FALSE)</f>
        <v>1.3253558895649439E-4</v>
      </c>
      <c r="F184" s="81">
        <f t="shared" si="2"/>
        <v>4.7444724073813136</v>
      </c>
    </row>
    <row r="185" spans="3:6" ht="15.75" thickBot="1" x14ac:dyDescent="0.3">
      <c r="C185" s="77">
        <f>+'Ejercicio 4'!B181</f>
        <v>42251</v>
      </c>
      <c r="D185" s="81">
        <v>248.050003</v>
      </c>
      <c r="E185" s="79">
        <f>+VLOOKUP(C185,'Ejercicio 4'!$B$12:$H$1064,4,FALSE)</f>
        <v>1.2801105325640388E-4</v>
      </c>
      <c r="F185" s="81">
        <f t="shared" si="2"/>
        <v>4.616259653672949</v>
      </c>
    </row>
    <row r="186" spans="3:6" ht="15.75" thickBot="1" x14ac:dyDescent="0.3">
      <c r="C186" s="77">
        <f>+'Ejercicio 4'!B182</f>
        <v>42254</v>
      </c>
      <c r="D186" s="81">
        <v>244.86999499999999</v>
      </c>
      <c r="E186" s="79">
        <f>+VLOOKUP(C186,'Ejercicio 4'!$B$12:$H$1064,4,FALSE)</f>
        <v>1.3472206675260641E-4</v>
      </c>
      <c r="F186" s="81">
        <f t="shared" si="2"/>
        <v>4.6750062680198248</v>
      </c>
    </row>
    <row r="187" spans="3:6" ht="15.75" thickBot="1" x14ac:dyDescent="0.3">
      <c r="C187" s="77">
        <f>+'Ejercicio 4'!B183</f>
        <v>42255</v>
      </c>
      <c r="D187" s="81">
        <v>250.44000199999999</v>
      </c>
      <c r="E187" s="79">
        <f>+VLOOKUP(C187,'Ejercicio 4'!$B$12:$H$1064,4,FALSE)</f>
        <v>1.3313253163306526E-4</v>
      </c>
      <c r="F187" s="81">
        <f t="shared" si="2"/>
        <v>4.753057308151277</v>
      </c>
    </row>
    <row r="188" spans="3:6" ht="15.75" thickBot="1" x14ac:dyDescent="0.3">
      <c r="C188" s="77">
        <f>+'Ejercicio 4'!B184</f>
        <v>42256</v>
      </c>
      <c r="D188" s="81">
        <v>250.16999799999999</v>
      </c>
      <c r="E188" s="79">
        <f>+VLOOKUP(C188,'Ejercicio 4'!$B$12:$H$1064,4,FALSE)</f>
        <v>1.3468455549327257E-4</v>
      </c>
      <c r="F188" s="81">
        <f t="shared" si="2"/>
        <v>4.7755278322942774</v>
      </c>
    </row>
    <row r="189" spans="3:6" ht="15.75" thickBot="1" x14ac:dyDescent="0.3">
      <c r="C189" s="77">
        <f>+'Ejercicio 4'!B185</f>
        <v>42257</v>
      </c>
      <c r="D189" s="81">
        <v>250.33999600000001</v>
      </c>
      <c r="E189" s="79">
        <f>+VLOOKUP(C189,'Ejercicio 4'!$B$12:$H$1064,4,FALSE)</f>
        <v>1.5195785186668777E-4</v>
      </c>
      <c r="F189" s="81">
        <f t="shared" si="2"/>
        <v>5.075970279044987</v>
      </c>
    </row>
    <row r="190" spans="3:6" ht="15.75" thickBot="1" x14ac:dyDescent="0.3">
      <c r="C190" s="77">
        <f>+'Ejercicio 4'!B186</f>
        <v>42258</v>
      </c>
      <c r="D190" s="81">
        <v>256.29998799999998</v>
      </c>
      <c r="E190" s="79">
        <f>+VLOOKUP(C190,'Ejercicio 4'!$B$12:$H$1064,4,FALSE)</f>
        <v>1.4494088181689083E-4</v>
      </c>
      <c r="F190" s="81">
        <f t="shared" si="2"/>
        <v>5.0754118842231843</v>
      </c>
    </row>
    <row r="191" spans="3:6" ht="15.75" thickBot="1" x14ac:dyDescent="0.3">
      <c r="C191" s="77">
        <f>+'Ejercicio 4'!B187</f>
        <v>42261</v>
      </c>
      <c r="D191" s="81">
        <v>260.66000400000001</v>
      </c>
      <c r="E191" s="79">
        <f>+VLOOKUP(C191,'Ejercicio 4'!$B$12:$H$1064,4,FALSE)</f>
        <v>1.3821776124149646E-4</v>
      </c>
      <c r="F191" s="81">
        <f t="shared" si="2"/>
        <v>5.0406156272148568</v>
      </c>
    </row>
    <row r="192" spans="3:6" ht="15.75" thickBot="1" x14ac:dyDescent="0.3">
      <c r="C192" s="77">
        <f>+'Ejercicio 4'!B188</f>
        <v>42262</v>
      </c>
      <c r="D192" s="81">
        <v>262.32000699999998</v>
      </c>
      <c r="E192" s="79">
        <f>+VLOOKUP(C192,'Ejercicio 4'!$B$12:$H$1064,4,FALSE)</f>
        <v>1.5754662743827392E-4</v>
      </c>
      <c r="F192" s="81">
        <f t="shared" si="2"/>
        <v>5.4158076008337268</v>
      </c>
    </row>
    <row r="193" spans="3:6" ht="15.75" thickBot="1" x14ac:dyDescent="0.3">
      <c r="C193" s="77">
        <f>+'Ejercicio 4'!B189</f>
        <v>42264</v>
      </c>
      <c r="D193" s="81">
        <v>259.76998900000001</v>
      </c>
      <c r="E193" s="79">
        <f>+VLOOKUP(C193,'Ejercicio 4'!$B$12:$H$1064,4,FALSE)</f>
        <v>1.6345602863706671E-4</v>
      </c>
      <c r="F193" s="81">
        <f t="shared" si="2"/>
        <v>5.4628176543986511</v>
      </c>
    </row>
    <row r="194" spans="3:6" ht="15.75" thickBot="1" x14ac:dyDescent="0.3">
      <c r="C194" s="77">
        <f>+'Ejercicio 4'!B190</f>
        <v>42265</v>
      </c>
      <c r="D194" s="81">
        <v>259.89999399999999</v>
      </c>
      <c r="E194" s="79">
        <f>+VLOOKUP(C194,'Ejercicio 4'!$B$12:$H$1064,4,FALSE)</f>
        <v>1.5772520455022512E-4</v>
      </c>
      <c r="F194" s="81">
        <f t="shared" si="2"/>
        <v>5.3688846825719825</v>
      </c>
    </row>
    <row r="195" spans="3:6" ht="15.75" thickBot="1" x14ac:dyDescent="0.3">
      <c r="C195" s="77">
        <f>+'Ejercicio 4'!B191</f>
        <v>42268</v>
      </c>
      <c r="D195" s="81">
        <v>261.64001500000001</v>
      </c>
      <c r="E195" s="79">
        <f>+VLOOKUP(C195,'Ejercicio 4'!$B$12:$H$1064,4,FALSE)</f>
        <v>1.548261813120271E-4</v>
      </c>
      <c r="F195" s="81">
        <f t="shared" si="2"/>
        <v>5.3549278451398559</v>
      </c>
    </row>
    <row r="196" spans="3:6" ht="15.75" thickBot="1" x14ac:dyDescent="0.3">
      <c r="C196" s="77">
        <f>+'Ejercicio 4'!B192</f>
        <v>42269</v>
      </c>
      <c r="D196" s="81">
        <v>259.69000199999999</v>
      </c>
      <c r="E196" s="79">
        <f>+VLOOKUP(C196,'Ejercicio 4'!$B$12:$H$1064,4,FALSE)</f>
        <v>1.4763323926774642E-4</v>
      </c>
      <c r="F196" s="81">
        <f t="shared" si="2"/>
        <v>5.1900860806742459</v>
      </c>
    </row>
    <row r="197" spans="3:6" ht="15.75" thickBot="1" x14ac:dyDescent="0.3">
      <c r="C197" s="77">
        <f>+'Ejercicio 4'!B193</f>
        <v>42270</v>
      </c>
      <c r="D197" s="81">
        <v>258.32998700000002</v>
      </c>
      <c r="E197" s="79">
        <f>+VLOOKUP(C197,'Ejercicio 4'!$B$12:$H$1064,4,FALSE)</f>
        <v>1.4283518966342031E-4</v>
      </c>
      <c r="F197" s="81">
        <f t="shared" si="2"/>
        <v>5.0783155940550664</v>
      </c>
    </row>
    <row r="198" spans="3:6" ht="15.75" thickBot="1" x14ac:dyDescent="0.3">
      <c r="C198" s="77">
        <f>+'Ejercicio 4'!B194</f>
        <v>42271</v>
      </c>
      <c r="D198" s="81">
        <v>258.33999599999999</v>
      </c>
      <c r="E198" s="79">
        <f>+VLOOKUP(C198,'Ejercicio 4'!$B$12:$H$1064,4,FALSE)</f>
        <v>1.3879278973929679E-4</v>
      </c>
      <c r="F198" s="81">
        <f t="shared" si="2"/>
        <v>5.0061327048642088</v>
      </c>
    </row>
    <row r="199" spans="3:6" ht="15.75" thickBot="1" x14ac:dyDescent="0.3">
      <c r="C199" s="77">
        <f>+'Ejercicio 4'!B195</f>
        <v>42272</v>
      </c>
      <c r="D199" s="81">
        <v>252.53999300000001</v>
      </c>
      <c r="E199" s="79">
        <f>+VLOOKUP(C199,'Ejercicio 4'!$B$12:$H$1064,4,FALSE)</f>
        <v>1.3361726907598897E-4</v>
      </c>
      <c r="F199" s="81">
        <f t="shared" si="2"/>
        <v>4.8016302762855849</v>
      </c>
    </row>
    <row r="200" spans="3:6" ht="15.75" thickBot="1" x14ac:dyDescent="0.3">
      <c r="C200" s="77">
        <f>+'Ejercicio 4'!B196</f>
        <v>42275</v>
      </c>
      <c r="D200" s="81">
        <v>258.27999899999998</v>
      </c>
      <c r="E200" s="79">
        <f>+VLOOKUP(C200,'Ejercicio 4'!$B$12:$H$1064,4,FALSE)</f>
        <v>1.27399670203386E-4</v>
      </c>
      <c r="F200" s="81">
        <f t="shared" si="2"/>
        <v>4.7951498627919413</v>
      </c>
    </row>
    <row r="201" spans="3:6" ht="15.75" thickBot="1" x14ac:dyDescent="0.3">
      <c r="C201" s="77">
        <f>+'Ejercicio 4'!B197</f>
        <v>42276</v>
      </c>
      <c r="D201" s="81">
        <v>258.23001099999999</v>
      </c>
      <c r="E201" s="79">
        <f>+VLOOKUP(C201,'Ejercicio 4'!$B$12:$H$1064,4,FALSE)</f>
        <v>1.4546398357803214E-4</v>
      </c>
      <c r="F201" s="81">
        <f t="shared" si="2"/>
        <v>5.1228508163946875</v>
      </c>
    </row>
    <row r="202" spans="3:6" ht="15.75" thickBot="1" x14ac:dyDescent="0.3">
      <c r="C202" s="77">
        <f>+'Ejercicio 4'!B198</f>
        <v>42277</v>
      </c>
      <c r="D202" s="81">
        <v>260.54998799999998</v>
      </c>
      <c r="E202" s="79">
        <f>+VLOOKUP(C202,'Ejercicio 4'!$B$12:$H$1064,4,FALSE)</f>
        <v>1.6219952470711643E-4</v>
      </c>
      <c r="F202" s="81">
        <f t="shared" si="2"/>
        <v>5.4581202924047361</v>
      </c>
    </row>
    <row r="203" spans="3:6" ht="15.75" thickBot="1" x14ac:dyDescent="0.3">
      <c r="C203" s="77">
        <f>+'Ejercicio 4'!B199</f>
        <v>42278</v>
      </c>
      <c r="D203" s="81">
        <v>262.790009</v>
      </c>
      <c r="E203" s="79">
        <f>+VLOOKUP(C203,'Ejercicio 4'!$B$12:$H$1064,4,FALSE)</f>
        <v>1.5465357024623054E-4</v>
      </c>
      <c r="F203" s="81">
        <f t="shared" si="2"/>
        <v>5.375465535419262</v>
      </c>
    </row>
    <row r="204" spans="3:6" ht="15.75" thickBot="1" x14ac:dyDescent="0.3">
      <c r="C204" s="77">
        <f>+'Ejercicio 4'!B200</f>
        <v>42279</v>
      </c>
      <c r="D204" s="81">
        <v>259.92999300000002</v>
      </c>
      <c r="E204" s="79">
        <f>+VLOOKUP(C204,'Ejercicio 4'!$B$12:$H$1064,4,FALSE)</f>
        <v>1.5117947728207642E-4</v>
      </c>
      <c r="F204" s="81">
        <f t="shared" si="2"/>
        <v>5.2569043080411992</v>
      </c>
    </row>
    <row r="205" spans="3:6" ht="15.75" thickBot="1" x14ac:dyDescent="0.3">
      <c r="C205" s="77">
        <f>+'Ejercicio 4'!B201</f>
        <v>42282</v>
      </c>
      <c r="D205" s="81">
        <v>262.17001299999998</v>
      </c>
      <c r="E205" s="79">
        <f>+VLOOKUP(C205,'Ejercicio 4'!$B$12:$H$1064,4,FALSE)</f>
        <v>1.4755465900033763E-4</v>
      </c>
      <c r="F205" s="81">
        <f t="shared" si="2"/>
        <v>5.2382562011545053</v>
      </c>
    </row>
    <row r="206" spans="3:6" ht="15.75" thickBot="1" x14ac:dyDescent="0.3">
      <c r="C206" s="77">
        <f>+'Ejercicio 4'!B202</f>
        <v>42283</v>
      </c>
      <c r="D206" s="81">
        <v>259.33999599999999</v>
      </c>
      <c r="E206" s="79">
        <f>+VLOOKUP(C206,'Ejercicio 4'!$B$12:$H$1064,4,FALSE)</f>
        <v>1.4626069784602025E-4</v>
      </c>
      <c r="F206" s="81">
        <f t="shared" si="2"/>
        <v>5.1589411912690375</v>
      </c>
    </row>
    <row r="207" spans="3:6" ht="15.75" thickBot="1" x14ac:dyDescent="0.3">
      <c r="C207" s="77">
        <f>+'Ejercicio 4'!B203</f>
        <v>42284</v>
      </c>
      <c r="D207" s="81">
        <v>260.98001099999999</v>
      </c>
      <c r="E207" s="79">
        <f>+VLOOKUP(C207,'Ejercicio 4'!$B$12:$H$1064,4,FALSE)</f>
        <v>1.4288098461561231E-4</v>
      </c>
      <c r="F207" s="81">
        <f t="shared" si="2"/>
        <v>5.1312328042837176</v>
      </c>
    </row>
    <row r="208" spans="3:6" ht="15.75" thickBot="1" x14ac:dyDescent="0.3">
      <c r="C208" s="77">
        <f>+'Ejercicio 4'!B204</f>
        <v>42285</v>
      </c>
      <c r="D208" s="81">
        <v>263.70001200000002</v>
      </c>
      <c r="E208" s="79">
        <f>+VLOOKUP(C208,'Ejercicio 4'!$B$12:$H$1064,4,FALSE)</f>
        <v>1.4171354629547735E-4</v>
      </c>
      <c r="F208" s="81">
        <f t="shared" si="2"/>
        <v>5.1634870174654814</v>
      </c>
    </row>
    <row r="209" spans="3:6" ht="15.75" thickBot="1" x14ac:dyDescent="0.3">
      <c r="C209" s="77">
        <f>+'Ejercicio 4'!B205</f>
        <v>42286</v>
      </c>
      <c r="D209" s="81">
        <v>263.42999300000002</v>
      </c>
      <c r="E209" s="79">
        <f>+VLOOKUP(C209,'Ejercicio 4'!$B$12:$H$1064,4,FALSE)</f>
        <v>1.3696832830104724E-4</v>
      </c>
      <c r="F209" s="81">
        <f t="shared" ref="F209:F272" si="3">D209*SQRT(E209)*NORMSINV(0.95)</f>
        <v>5.0711044371183194</v>
      </c>
    </row>
    <row r="210" spans="3:6" ht="15.75" thickBot="1" x14ac:dyDescent="0.3">
      <c r="C210" s="77">
        <f>+'Ejercicio 4'!B206</f>
        <v>42289</v>
      </c>
      <c r="D210" s="81">
        <v>263.959991</v>
      </c>
      <c r="E210" s="79">
        <f>+VLOOKUP(C210,'Ejercicio 4'!$B$12:$H$1064,4,FALSE)</f>
        <v>1.3559714240780576E-4</v>
      </c>
      <c r="F210" s="81">
        <f t="shared" si="3"/>
        <v>5.0558086697758711</v>
      </c>
    </row>
    <row r="211" spans="3:6" ht="15.75" thickBot="1" x14ac:dyDescent="0.3">
      <c r="C211" s="77">
        <f>+'Ejercicio 4'!B207</f>
        <v>42290</v>
      </c>
      <c r="D211" s="81">
        <v>262.64001500000001</v>
      </c>
      <c r="E211" s="79">
        <f>+VLOOKUP(C211,'Ejercicio 4'!$B$12:$H$1064,4,FALSE)</f>
        <v>1.2933618687594256E-4</v>
      </c>
      <c r="F211" s="81">
        <f t="shared" si="3"/>
        <v>4.9130159914065992</v>
      </c>
    </row>
    <row r="212" spans="3:6" ht="15.75" thickBot="1" x14ac:dyDescent="0.3">
      <c r="C212" s="77">
        <f>+'Ejercicio 4'!B208</f>
        <v>42291</v>
      </c>
      <c r="D212" s="81">
        <v>264.040009</v>
      </c>
      <c r="E212" s="79">
        <f>+VLOOKUP(C212,'Ejercicio 4'!$B$12:$H$1064,4,FALSE)</f>
        <v>1.2350571150757328E-4</v>
      </c>
      <c r="F212" s="81">
        <f t="shared" si="3"/>
        <v>4.8265911990808235</v>
      </c>
    </row>
    <row r="213" spans="3:6" ht="15.75" thickBot="1" x14ac:dyDescent="0.3">
      <c r="C213" s="77">
        <f>+'Ejercicio 4'!B209</f>
        <v>42292</v>
      </c>
      <c r="D213" s="81">
        <v>264.23001099999999</v>
      </c>
      <c r="E213" s="79">
        <f>+VLOOKUP(C213,'Ejercicio 4'!$B$12:$H$1064,4,FALSE)</f>
        <v>1.189280474926627E-4</v>
      </c>
      <c r="F213" s="81">
        <f t="shared" si="3"/>
        <v>4.7397075333276542</v>
      </c>
    </row>
    <row r="214" spans="3:6" ht="15.75" thickBot="1" x14ac:dyDescent="0.3">
      <c r="C214" s="77">
        <f>+'Ejercicio 4'!B210</f>
        <v>42293</v>
      </c>
      <c r="D214" s="81">
        <v>271.48001099999999</v>
      </c>
      <c r="E214" s="79">
        <f>+VLOOKUP(C214,'Ejercicio 4'!$B$12:$H$1064,4,FALSE)</f>
        <v>1.1470906765395213E-4</v>
      </c>
      <c r="F214" s="81">
        <f t="shared" si="3"/>
        <v>4.7825992327630278</v>
      </c>
    </row>
    <row r="215" spans="3:6" ht="15.75" thickBot="1" x14ac:dyDescent="0.3">
      <c r="C215" s="77">
        <f>+'Ejercicio 4'!B211</f>
        <v>42296</v>
      </c>
      <c r="D215" s="81">
        <v>267.39001500000001</v>
      </c>
      <c r="E215" s="79">
        <f>+VLOOKUP(C215,'Ejercicio 4'!$B$12:$H$1064,4,FALSE)</f>
        <v>1.09395349344167E-4</v>
      </c>
      <c r="F215" s="81">
        <f t="shared" si="3"/>
        <v>4.6001487175180946</v>
      </c>
    </row>
    <row r="216" spans="3:6" ht="15.75" thickBot="1" x14ac:dyDescent="0.3">
      <c r="C216" s="77">
        <f>+'Ejercicio 4'!B212</f>
        <v>42297</v>
      </c>
      <c r="D216" s="81">
        <v>272.98998999999998</v>
      </c>
      <c r="E216" s="79">
        <f>+VLOOKUP(C216,'Ejercicio 4'!$B$12:$H$1064,4,FALSE)</f>
        <v>1.3840007906282373E-4</v>
      </c>
      <c r="F216" s="81">
        <f t="shared" si="3"/>
        <v>5.282532145488247</v>
      </c>
    </row>
    <row r="217" spans="3:6" ht="15.75" thickBot="1" x14ac:dyDescent="0.3">
      <c r="C217" s="77">
        <f>+'Ejercicio 4'!B213</f>
        <v>42298</v>
      </c>
      <c r="D217" s="81">
        <v>262.38000499999998</v>
      </c>
      <c r="E217" s="79">
        <f>+VLOOKUP(C217,'Ejercicio 4'!$B$12:$H$1064,4,FALSE)</f>
        <v>1.426829487972628E-4</v>
      </c>
      <c r="F217" s="81">
        <f t="shared" si="3"/>
        <v>5.1551823390931126</v>
      </c>
    </row>
    <row r="218" spans="3:6" ht="15.75" thickBot="1" x14ac:dyDescent="0.3">
      <c r="C218" s="77">
        <f>+'Ejercicio 4'!B214</f>
        <v>42299</v>
      </c>
      <c r="D218" s="81">
        <v>266.35998499999999</v>
      </c>
      <c r="E218" s="79">
        <f>+VLOOKUP(C218,'Ejercicio 4'!$B$12:$H$1064,4,FALSE)</f>
        <v>1.5603419108458234E-4</v>
      </c>
      <c r="F218" s="81">
        <f t="shared" si="3"/>
        <v>5.4727565001113376</v>
      </c>
    </row>
    <row r="219" spans="3:6" ht="15.75" thickBot="1" x14ac:dyDescent="0.3">
      <c r="C219" s="77">
        <f>+'Ejercicio 4'!B215</f>
        <v>42300</v>
      </c>
      <c r="D219" s="81">
        <v>262.76001000000002</v>
      </c>
      <c r="E219" s="79">
        <f>+VLOOKUP(C219,'Ejercicio 4'!$B$12:$H$1064,4,FALSE)</f>
        <v>2.2189747114368589E-4</v>
      </c>
      <c r="F219" s="81">
        <f t="shared" si="3"/>
        <v>6.4381738969293227</v>
      </c>
    </row>
    <row r="220" spans="3:6" ht="15.75" thickBot="1" x14ac:dyDescent="0.3">
      <c r="C220" s="77">
        <f>+'Ejercicio 4'!B216</f>
        <v>42303</v>
      </c>
      <c r="D220" s="81">
        <v>260.76001000000002</v>
      </c>
      <c r="E220" s="79">
        <f>+VLOOKUP(C220,'Ejercicio 4'!$B$12:$H$1064,4,FALSE)</f>
        <v>2.221185373572452E-4</v>
      </c>
      <c r="F220" s="81">
        <f t="shared" si="3"/>
        <v>6.3923515080235367</v>
      </c>
    </row>
    <row r="221" spans="3:6" ht="15.75" thickBot="1" x14ac:dyDescent="0.3">
      <c r="C221" s="77">
        <f>+'Ejercicio 4'!B217</f>
        <v>42304</v>
      </c>
      <c r="D221" s="81">
        <v>256.35000600000001</v>
      </c>
      <c r="E221" s="79">
        <f>+VLOOKUP(C221,'Ejercicio 4'!$B$12:$H$1064,4,FALSE)</f>
        <v>2.2039901278040507E-4</v>
      </c>
      <c r="F221" s="81">
        <f t="shared" si="3"/>
        <v>6.2598713974351243</v>
      </c>
    </row>
    <row r="222" spans="3:6" ht="15.75" thickBot="1" x14ac:dyDescent="0.3">
      <c r="C222" s="77">
        <f>+'Ejercicio 4'!B218</f>
        <v>42305</v>
      </c>
      <c r="D222" s="81">
        <v>255.820007</v>
      </c>
      <c r="E222" s="79">
        <f>+VLOOKUP(C222,'Ejercicio 4'!$B$12:$H$1064,4,FALSE)</f>
        <v>2.1285969890893309E-4</v>
      </c>
      <c r="F222" s="81">
        <f t="shared" si="3"/>
        <v>6.1391533961456268</v>
      </c>
    </row>
    <row r="223" spans="3:6" ht="15.75" thickBot="1" x14ac:dyDescent="0.3">
      <c r="C223" s="77">
        <f>+'Ejercicio 4'!B219</f>
        <v>42306</v>
      </c>
      <c r="D223" s="81">
        <v>263.42001299999998</v>
      </c>
      <c r="E223" s="79">
        <f>+VLOOKUP(C223,'Ejercicio 4'!$B$12:$H$1064,4,FALSE)</f>
        <v>2.1649268870418845E-4</v>
      </c>
      <c r="F223" s="81">
        <f t="shared" si="3"/>
        <v>6.3752561768928526</v>
      </c>
    </row>
    <row r="224" spans="3:6" ht="15.75" thickBot="1" x14ac:dyDescent="0.3">
      <c r="C224" s="77">
        <f>+'Ejercicio 4'!B220</f>
        <v>42307</v>
      </c>
      <c r="D224" s="81">
        <v>264.61999500000002</v>
      </c>
      <c r="E224" s="79">
        <f>+VLOOKUP(C224,'Ejercicio 4'!$B$12:$H$1064,4,FALSE)</f>
        <v>2.0661786135041651E-4</v>
      </c>
      <c r="F224" s="81">
        <f t="shared" si="3"/>
        <v>6.2565345138201689</v>
      </c>
    </row>
    <row r="225" spans="3:6" ht="15.75" thickBot="1" x14ac:dyDescent="0.3">
      <c r="C225" s="77">
        <f>+'Ejercicio 4'!B221</f>
        <v>42311</v>
      </c>
      <c r="D225" s="81">
        <v>264.82998700000002</v>
      </c>
      <c r="E225" s="79">
        <f>+VLOOKUP(C225,'Ejercicio 4'!$B$12:$H$1064,4,FALSE)</f>
        <v>2.3688547810586048E-4</v>
      </c>
      <c r="F225" s="81">
        <f t="shared" si="3"/>
        <v>6.7044573888408454</v>
      </c>
    </row>
    <row r="226" spans="3:6" ht="15.75" thickBot="1" x14ac:dyDescent="0.3">
      <c r="C226" s="77">
        <f>+'Ejercicio 4'!B222</f>
        <v>42312</v>
      </c>
      <c r="D226" s="81">
        <v>268.60998499999999</v>
      </c>
      <c r="E226" s="79">
        <f>+VLOOKUP(C226,'Ejercicio 4'!$B$12:$H$1064,4,FALSE)</f>
        <v>2.268236505716074E-4</v>
      </c>
      <c r="F226" s="81">
        <f t="shared" si="3"/>
        <v>6.6541651786494462</v>
      </c>
    </row>
    <row r="227" spans="3:6" ht="15.75" thickBot="1" x14ac:dyDescent="0.3">
      <c r="C227" s="77">
        <f>+'Ejercicio 4'!B223</f>
        <v>42313</v>
      </c>
      <c r="D227" s="81">
        <v>259.48998999999998</v>
      </c>
      <c r="E227" s="79">
        <f>+VLOOKUP(C227,'Ejercicio 4'!$B$12:$H$1064,4,FALSE)</f>
        <v>2.1629805339792182E-4</v>
      </c>
      <c r="F227" s="81">
        <f t="shared" si="3"/>
        <v>6.2773186018064795</v>
      </c>
    </row>
    <row r="228" spans="3:6" ht="15.75" thickBot="1" x14ac:dyDescent="0.3">
      <c r="C228" s="77">
        <f>+'Ejercicio 4'!B224</f>
        <v>42314</v>
      </c>
      <c r="D228" s="81">
        <v>260.57000699999998</v>
      </c>
      <c r="E228" s="79">
        <f>+VLOOKUP(C228,'Ejercicio 4'!$B$12:$H$1064,4,FALSE)</f>
        <v>2.1557949496893718E-4</v>
      </c>
      <c r="F228" s="81">
        <f t="shared" si="3"/>
        <v>6.2929663071866653</v>
      </c>
    </row>
    <row r="229" spans="3:6" ht="15.75" thickBot="1" x14ac:dyDescent="0.3">
      <c r="C229" s="77">
        <f>+'Ejercicio 4'!B225</f>
        <v>42317</v>
      </c>
      <c r="D229" s="81">
        <v>261.10000600000001</v>
      </c>
      <c r="E229" s="79">
        <f>+VLOOKUP(C229,'Ejercicio 4'!$B$12:$H$1064,4,FALSE)</f>
        <v>2.6107024816251855E-4</v>
      </c>
      <c r="F229" s="81">
        <f t="shared" si="3"/>
        <v>6.9392547218000313</v>
      </c>
    </row>
    <row r="230" spans="3:6" ht="15.75" thickBot="1" x14ac:dyDescent="0.3">
      <c r="C230" s="77">
        <f>+'Ejercicio 4'!B226</f>
        <v>42318</v>
      </c>
      <c r="D230" s="81">
        <v>257.82998700000002</v>
      </c>
      <c r="E230" s="79">
        <f>+VLOOKUP(C230,'Ejercicio 4'!$B$12:$H$1064,4,FALSE)</f>
        <v>2.4972447464786392E-4</v>
      </c>
      <c r="F230" s="81">
        <f t="shared" si="3"/>
        <v>6.7017965191333762</v>
      </c>
    </row>
    <row r="231" spans="3:6" ht="15.75" thickBot="1" x14ac:dyDescent="0.3">
      <c r="C231" s="77">
        <f>+'Ejercicio 4'!B227</f>
        <v>42319</v>
      </c>
      <c r="D231" s="81">
        <v>258.92001299999998</v>
      </c>
      <c r="E231" s="79">
        <f>+VLOOKUP(C231,'Ejercicio 4'!$B$12:$H$1064,4,FALSE)</f>
        <v>2.3829607750633602E-4</v>
      </c>
      <c r="F231" s="81">
        <f t="shared" si="3"/>
        <v>6.5743273352959299</v>
      </c>
    </row>
    <row r="232" spans="3:6" ht="15.75" thickBot="1" x14ac:dyDescent="0.3">
      <c r="C232" s="77">
        <f>+'Ejercicio 4'!B228</f>
        <v>42320</v>
      </c>
      <c r="D232" s="81">
        <v>263.51001000000002</v>
      </c>
      <c r="E232" s="79">
        <f>+VLOOKUP(C232,'Ejercicio 4'!$B$12:$H$1064,4,FALSE)</f>
        <v>2.345986491687277E-4</v>
      </c>
      <c r="F232" s="81">
        <f t="shared" si="3"/>
        <v>6.6387624338038114</v>
      </c>
    </row>
    <row r="233" spans="3:6" ht="15.75" thickBot="1" x14ac:dyDescent="0.3">
      <c r="C233" s="77">
        <f>+'Ejercicio 4'!B229</f>
        <v>42321</v>
      </c>
      <c r="D233" s="81">
        <v>260.22000100000002</v>
      </c>
      <c r="E233" s="79">
        <f>+VLOOKUP(C233,'Ejercicio 4'!$B$12:$H$1064,4,FALSE)</f>
        <v>2.2451016669349186E-4</v>
      </c>
      <c r="F233" s="81">
        <f t="shared" si="3"/>
        <v>6.413364701643812</v>
      </c>
    </row>
    <row r="234" spans="3:6" ht="15.75" thickBot="1" x14ac:dyDescent="0.3">
      <c r="C234" s="77">
        <f>+'Ejercicio 4'!B230</f>
        <v>42325</v>
      </c>
      <c r="D234" s="81">
        <v>266.79998799999998</v>
      </c>
      <c r="E234" s="79">
        <f>+VLOOKUP(C234,'Ejercicio 4'!$B$12:$H$1064,4,FALSE)</f>
        <v>2.2843157530869979E-4</v>
      </c>
      <c r="F234" s="81">
        <f t="shared" si="3"/>
        <v>6.6327118432913377</v>
      </c>
    </row>
    <row r="235" spans="3:6" ht="15.75" thickBot="1" x14ac:dyDescent="0.3">
      <c r="C235" s="77">
        <f>+'Ejercicio 4'!B231</f>
        <v>42326</v>
      </c>
      <c r="D235" s="81">
        <v>264.72000100000002</v>
      </c>
      <c r="E235" s="79">
        <f>+VLOOKUP(C235,'Ejercicio 4'!$B$12:$H$1064,4,FALSE)</f>
        <v>2.2514726614557173E-4</v>
      </c>
      <c r="F235" s="81">
        <f t="shared" si="3"/>
        <v>6.533521905527901</v>
      </c>
    </row>
    <row r="236" spans="3:6" ht="15.75" thickBot="1" x14ac:dyDescent="0.3">
      <c r="C236" s="77">
        <f>+'Ejercicio 4'!B232</f>
        <v>42327</v>
      </c>
      <c r="D236" s="81">
        <v>264.32000699999998</v>
      </c>
      <c r="E236" s="79">
        <f>+VLOOKUP(C236,'Ejercicio 4'!$B$12:$H$1064,4,FALSE)</f>
        <v>2.4368838855477881E-4</v>
      </c>
      <c r="F236" s="81">
        <f t="shared" si="3"/>
        <v>6.786950972963508</v>
      </c>
    </row>
    <row r="237" spans="3:6" ht="15.75" thickBot="1" x14ac:dyDescent="0.3">
      <c r="C237" s="77">
        <f>+'Ejercicio 4'!B233</f>
        <v>42328</v>
      </c>
      <c r="D237" s="81">
        <v>260.47000100000002</v>
      </c>
      <c r="E237" s="79">
        <f>+VLOOKUP(C237,'Ejercicio 4'!$B$12:$H$1064,4,FALSE)</f>
        <v>2.3519920729908619E-4</v>
      </c>
      <c r="F237" s="81">
        <f t="shared" si="3"/>
        <v>6.5705677139308625</v>
      </c>
    </row>
    <row r="238" spans="3:6" ht="15.75" thickBot="1" x14ac:dyDescent="0.3">
      <c r="C238" s="77">
        <f>+'Ejercicio 4'!B234</f>
        <v>42331</v>
      </c>
      <c r="D238" s="81">
        <v>254.490005</v>
      </c>
      <c r="E238" s="79">
        <f>+VLOOKUP(C238,'Ejercicio 4'!$B$12:$H$1064,4,FALSE)</f>
        <v>2.2436098404994949E-4</v>
      </c>
      <c r="F238" s="81">
        <f t="shared" si="3"/>
        <v>6.2700593992547375</v>
      </c>
    </row>
    <row r="239" spans="3:6" ht="15.75" thickBot="1" x14ac:dyDescent="0.3">
      <c r="C239" s="77">
        <f>+'Ejercicio 4'!B235</f>
        <v>42332</v>
      </c>
      <c r="D239" s="81">
        <v>256.82000699999998</v>
      </c>
      <c r="E239" s="79">
        <f>+VLOOKUP(C239,'Ejercicio 4'!$B$12:$H$1064,4,FALSE)</f>
        <v>2.2393898625650051E-4</v>
      </c>
      <c r="F239" s="81">
        <f t="shared" si="3"/>
        <v>6.3215119639156558</v>
      </c>
    </row>
    <row r="240" spans="3:6" ht="15.75" thickBot="1" x14ac:dyDescent="0.3">
      <c r="C240" s="77">
        <f>+'Ejercicio 4'!B236</f>
        <v>42333</v>
      </c>
      <c r="D240" s="81">
        <v>258.10998499999999</v>
      </c>
      <c r="E240" s="79">
        <f>+VLOOKUP(C240,'Ejercicio 4'!$B$12:$H$1064,4,FALSE)</f>
        <v>2.3862081690631138E-4</v>
      </c>
      <c r="F240" s="81">
        <f t="shared" si="3"/>
        <v>6.5582237021825343</v>
      </c>
    </row>
    <row r="241" spans="3:6" ht="15.75" thickBot="1" x14ac:dyDescent="0.3">
      <c r="C241" s="77">
        <f>+'Ejercicio 4'!B237</f>
        <v>42334</v>
      </c>
      <c r="D241" s="81">
        <v>251.009995</v>
      </c>
      <c r="E241" s="79">
        <f>+VLOOKUP(C241,'Ejercicio 4'!$B$12:$H$1064,4,FALSE)</f>
        <v>2.3138218530084355E-4</v>
      </c>
      <c r="F241" s="81">
        <f t="shared" si="3"/>
        <v>6.2803410878294468</v>
      </c>
    </row>
    <row r="242" spans="3:6" ht="15.75" thickBot="1" x14ac:dyDescent="0.3">
      <c r="C242" s="77">
        <f>+'Ejercicio 4'!B238</f>
        <v>42335</v>
      </c>
      <c r="D242" s="81">
        <v>252.30999800000001</v>
      </c>
      <c r="E242" s="79">
        <f>+VLOOKUP(C242,'Ejercicio 4'!$B$12:$H$1064,4,FALSE)</f>
        <v>2.2178332703359836E-4</v>
      </c>
      <c r="F242" s="81">
        <f t="shared" si="3"/>
        <v>6.1805363358950958</v>
      </c>
    </row>
    <row r="243" spans="3:6" ht="15.75" thickBot="1" x14ac:dyDescent="0.3">
      <c r="C243" s="77">
        <f>+'Ejercicio 4'!B239</f>
        <v>42338</v>
      </c>
      <c r="D243" s="81">
        <v>248.38000500000001</v>
      </c>
      <c r="E243" s="79">
        <f>+VLOOKUP(C243,'Ejercicio 4'!$B$12:$H$1064,4,FALSE)</f>
        <v>2.4766714296116756E-4</v>
      </c>
      <c r="F243" s="81">
        <f t="shared" si="3"/>
        <v>6.4295130982489237</v>
      </c>
    </row>
    <row r="244" spans="3:6" ht="15.75" thickBot="1" x14ac:dyDescent="0.3">
      <c r="C244" s="77">
        <f>+'Ejercicio 4'!B240</f>
        <v>42339</v>
      </c>
      <c r="D244" s="81">
        <v>242.78999300000001</v>
      </c>
      <c r="E244" s="79">
        <f>+VLOOKUP(C244,'Ejercicio 4'!$B$12:$H$1064,4,FALSE)</f>
        <v>2.3738410610564702E-4</v>
      </c>
      <c r="F244" s="81">
        <f t="shared" si="3"/>
        <v>6.1529566912016698</v>
      </c>
    </row>
    <row r="245" spans="3:6" ht="15.75" thickBot="1" x14ac:dyDescent="0.3">
      <c r="C245" s="77">
        <f>+'Ejercicio 4'!B241</f>
        <v>42340</v>
      </c>
      <c r="D245" s="81">
        <v>247.88000500000001</v>
      </c>
      <c r="E245" s="79">
        <f>+VLOOKUP(C245,'Ejercicio 4'!$B$12:$H$1064,4,FALSE)</f>
        <v>2.3780587963939608E-4</v>
      </c>
      <c r="F245" s="81">
        <f t="shared" si="3"/>
        <v>6.2875296650389112</v>
      </c>
    </row>
    <row r="246" spans="3:6" ht="15.75" thickBot="1" x14ac:dyDescent="0.3">
      <c r="C246" s="77">
        <f>+'Ejercicio 4'!B242</f>
        <v>42341</v>
      </c>
      <c r="D246" s="81">
        <v>246.429993</v>
      </c>
      <c r="E246" s="79">
        <f>+VLOOKUP(C246,'Ejercicio 4'!$B$12:$H$1064,4,FALSE)</f>
        <v>2.5085135459773617E-4</v>
      </c>
      <c r="F246" s="81">
        <f t="shared" si="3"/>
        <v>6.4199115815449037</v>
      </c>
    </row>
    <row r="247" spans="3:6" ht="15.75" thickBot="1" x14ac:dyDescent="0.3">
      <c r="C247" s="77">
        <f>+'Ejercicio 4'!B243</f>
        <v>42342</v>
      </c>
      <c r="D247" s="81">
        <v>248.30999800000001</v>
      </c>
      <c r="E247" s="79">
        <f>+VLOOKUP(C247,'Ejercicio 4'!$B$12:$H$1064,4,FALSE)</f>
        <v>2.5920988666612002E-4</v>
      </c>
      <c r="F247" s="81">
        <f t="shared" si="3"/>
        <v>6.5757795356215967</v>
      </c>
    </row>
    <row r="248" spans="3:6" ht="15.75" thickBot="1" x14ac:dyDescent="0.3">
      <c r="C248" s="77">
        <f>+'Ejercicio 4'!B244</f>
        <v>42345</v>
      </c>
      <c r="D248" s="81">
        <v>249.429993</v>
      </c>
      <c r="E248" s="79">
        <f>+VLOOKUP(C248,'Ejercicio 4'!$B$12:$H$1064,4,FALSE)</f>
        <v>2.4874963115840672E-4</v>
      </c>
      <c r="F248" s="81">
        <f t="shared" si="3"/>
        <v>6.4707877410522103</v>
      </c>
    </row>
    <row r="249" spans="3:6" ht="15.75" thickBot="1" x14ac:dyDescent="0.3">
      <c r="C249" s="77">
        <f>+'Ejercicio 4'!B245</f>
        <v>42346</v>
      </c>
      <c r="D249" s="81">
        <v>247.86000100000001</v>
      </c>
      <c r="E249" s="79">
        <f>+VLOOKUP(C249,'Ejercicio 4'!$B$12:$H$1064,4,FALSE)</f>
        <v>2.3986219432803576E-4</v>
      </c>
      <c r="F249" s="81">
        <f t="shared" si="3"/>
        <v>6.3141457875290872</v>
      </c>
    </row>
    <row r="250" spans="3:6" ht="15.75" thickBot="1" x14ac:dyDescent="0.3">
      <c r="C250" s="77">
        <f>+'Ejercicio 4'!B246</f>
        <v>42347</v>
      </c>
      <c r="D250" s="81">
        <v>242.070007</v>
      </c>
      <c r="E250" s="79">
        <f>+VLOOKUP(C250,'Ejercicio 4'!$B$12:$H$1064,4,FALSE)</f>
        <v>2.2964301855611695E-4</v>
      </c>
      <c r="F250" s="81">
        <f t="shared" si="3"/>
        <v>6.033854910477582</v>
      </c>
    </row>
    <row r="251" spans="3:6" ht="15.75" thickBot="1" x14ac:dyDescent="0.3">
      <c r="C251" s="77">
        <f>+'Ejercicio 4'!B247</f>
        <v>42348</v>
      </c>
      <c r="D251" s="81">
        <v>242.759995</v>
      </c>
      <c r="E251" s="79">
        <f>+VLOOKUP(C251,'Ejercicio 4'!$B$12:$H$1064,4,FALSE)</f>
        <v>2.2081217599579855E-4</v>
      </c>
      <c r="F251" s="81">
        <f t="shared" si="3"/>
        <v>5.9335674752153702</v>
      </c>
    </row>
    <row r="252" spans="3:6" ht="15.75" thickBot="1" x14ac:dyDescent="0.3">
      <c r="C252" s="77">
        <f>+'Ejercicio 4'!B248</f>
        <v>42349</v>
      </c>
      <c r="D252" s="81">
        <v>248.33000200000001</v>
      </c>
      <c r="E252" s="79">
        <f>+VLOOKUP(C252,'Ejercicio 4'!$B$12:$H$1064,4,FALSE)</f>
        <v>2.3653584296524585E-4</v>
      </c>
      <c r="F252" s="81">
        <f t="shared" si="3"/>
        <v>6.2821012076231844</v>
      </c>
    </row>
    <row r="253" spans="3:6" ht="15.75" thickBot="1" x14ac:dyDescent="0.3">
      <c r="C253" s="77">
        <f>+'Ejercicio 4'!B249</f>
        <v>42352</v>
      </c>
      <c r="D253" s="81">
        <v>247.94000199999999</v>
      </c>
      <c r="E253" s="79">
        <f>+VLOOKUP(C253,'Ejercicio 4'!$B$12:$H$1064,4,FALSE)</f>
        <v>2.259060222154359E-4</v>
      </c>
      <c r="F253" s="81">
        <f t="shared" si="3"/>
        <v>6.1296794165593589</v>
      </c>
    </row>
    <row r="254" spans="3:6" ht="15.75" thickBot="1" x14ac:dyDescent="0.3">
      <c r="C254" s="77">
        <f>+'Ejercicio 4'!B250</f>
        <v>42353</v>
      </c>
      <c r="D254" s="81">
        <v>245.55999800000001</v>
      </c>
      <c r="E254" s="79">
        <f>+VLOOKUP(C254,'Ejercicio 4'!$B$12:$H$1064,4,FALSE)</f>
        <v>2.3934081201822466E-4</v>
      </c>
      <c r="F254" s="81">
        <f t="shared" si="3"/>
        <v>6.248751557863816</v>
      </c>
    </row>
    <row r="255" spans="3:6" ht="15.75" thickBot="1" x14ac:dyDescent="0.3">
      <c r="C255" s="77">
        <f>+'Ejercicio 4'!B251</f>
        <v>42354</v>
      </c>
      <c r="D255" s="81">
        <v>244.53999300000001</v>
      </c>
      <c r="E255" s="79">
        <f>+VLOOKUP(C255,'Ejercicio 4'!$B$12:$H$1064,4,FALSE)</f>
        <v>2.28318425818562E-4</v>
      </c>
      <c r="F255" s="81">
        <f t="shared" si="3"/>
        <v>6.0778171876581313</v>
      </c>
    </row>
    <row r="256" spans="3:6" ht="15.75" thickBot="1" x14ac:dyDescent="0.3">
      <c r="C256" s="77">
        <f>+'Ejercicio 4'!B252</f>
        <v>42355</v>
      </c>
      <c r="D256" s="81">
        <v>246.36999499999999</v>
      </c>
      <c r="E256" s="79">
        <f>+VLOOKUP(C256,'Ejercicio 4'!$B$12:$H$1064,4,FALSE)</f>
        <v>2.2202322766101809E-4</v>
      </c>
      <c r="F256" s="81">
        <f t="shared" si="3"/>
        <v>6.0382943166321654</v>
      </c>
    </row>
    <row r="257" spans="3:6" ht="15.75" thickBot="1" x14ac:dyDescent="0.3">
      <c r="C257" s="77">
        <f>+'Ejercicio 4'!B253</f>
        <v>42356</v>
      </c>
      <c r="D257" s="81">
        <v>249.429993</v>
      </c>
      <c r="E257" s="79">
        <f>+VLOOKUP(C257,'Ejercicio 4'!$B$12:$H$1064,4,FALSE)</f>
        <v>2.1249795780107656E-4</v>
      </c>
      <c r="F257" s="81">
        <f t="shared" si="3"/>
        <v>5.9807178126885487</v>
      </c>
    </row>
    <row r="258" spans="3:6" ht="15.75" thickBot="1" x14ac:dyDescent="0.3">
      <c r="C258" s="77">
        <f>+'Ejercicio 4'!B254</f>
        <v>42359</v>
      </c>
      <c r="D258" s="81">
        <v>249.729996</v>
      </c>
      <c r="E258" s="79">
        <f>+VLOOKUP(C258,'Ejercicio 4'!$B$12:$H$1064,4,FALSE)</f>
        <v>2.0519634627650505E-4</v>
      </c>
      <c r="F258" s="81">
        <f t="shared" si="3"/>
        <v>5.8841370394798567</v>
      </c>
    </row>
    <row r="259" spans="3:6" ht="15.75" thickBot="1" x14ac:dyDescent="0.3">
      <c r="C259" s="77">
        <f>+'Ejercicio 4'!B255</f>
        <v>42360</v>
      </c>
      <c r="D259" s="81">
        <v>249.53999300000001</v>
      </c>
      <c r="E259" s="79">
        <f>+VLOOKUP(C259,'Ejercicio 4'!$B$12:$H$1064,4,FALSE)</f>
        <v>2.0273805957864906E-4</v>
      </c>
      <c r="F259" s="81">
        <f t="shared" si="3"/>
        <v>5.8443344102865487</v>
      </c>
    </row>
    <row r="260" spans="3:6" ht="15.75" thickBot="1" x14ac:dyDescent="0.3">
      <c r="C260" s="77">
        <f>+'Ejercicio 4'!B256</f>
        <v>42361</v>
      </c>
      <c r="D260" s="81">
        <v>247.61000100000001</v>
      </c>
      <c r="E260" s="79">
        <f>+VLOOKUP(C260,'Ejercicio 4'!$B$12:$H$1064,4,FALSE)</f>
        <v>1.9337119806322597E-4</v>
      </c>
      <c r="F260" s="81">
        <f t="shared" si="3"/>
        <v>5.6635838242152987</v>
      </c>
    </row>
    <row r="261" spans="3:6" ht="15.75" thickBot="1" x14ac:dyDescent="0.3">
      <c r="C261" s="77">
        <f>+'Ejercicio 4'!B257</f>
        <v>42362</v>
      </c>
      <c r="D261" s="81">
        <v>247.740005</v>
      </c>
      <c r="E261" s="79">
        <f>+VLOOKUP(C261,'Ejercicio 4'!$B$12:$H$1064,4,FALSE)</f>
        <v>1.8439992730716836E-4</v>
      </c>
      <c r="F261" s="81">
        <f t="shared" si="3"/>
        <v>5.5335491473277099</v>
      </c>
    </row>
    <row r="262" spans="3:6" ht="15.75" thickBot="1" x14ac:dyDescent="0.3">
      <c r="C262" s="77">
        <f>+'Ejercicio 4'!B258</f>
        <v>42366</v>
      </c>
      <c r="D262" s="81">
        <v>244.509995</v>
      </c>
      <c r="E262" s="79">
        <f>+VLOOKUP(C262,'Ejercicio 4'!$B$12:$H$1064,4,FALSE)</f>
        <v>1.7862438010038081E-4</v>
      </c>
      <c r="F262" s="81">
        <f t="shared" si="3"/>
        <v>5.3751952076049641</v>
      </c>
    </row>
    <row r="263" spans="3:6" ht="15.75" thickBot="1" x14ac:dyDescent="0.3">
      <c r="C263" s="77">
        <f>+'Ejercicio 4'!B259</f>
        <v>42367</v>
      </c>
      <c r="D263" s="81">
        <v>243.88999899999999</v>
      </c>
      <c r="E263" s="79">
        <f>+VLOOKUP(C263,'Ejercicio 4'!$B$12:$H$1064,4,FALSE)</f>
        <v>1.7032519846320473E-4</v>
      </c>
      <c r="F263" s="81">
        <f t="shared" si="3"/>
        <v>5.2355305793692164</v>
      </c>
    </row>
    <row r="264" spans="3:6" ht="15.75" thickBot="1" x14ac:dyDescent="0.3">
      <c r="C264" s="77">
        <f>+'Ejercicio 4'!B260</f>
        <v>42368</v>
      </c>
      <c r="D264" s="81">
        <v>238.28999300000001</v>
      </c>
      <c r="E264" s="79">
        <f>+VLOOKUP(C264,'Ejercicio 4'!$B$12:$H$1064,4,FALSE)</f>
        <v>1.7041385210305696E-4</v>
      </c>
      <c r="F264" s="81">
        <f t="shared" si="3"/>
        <v>5.1166476156103062</v>
      </c>
    </row>
    <row r="265" spans="3:6" ht="15.75" thickBot="1" x14ac:dyDescent="0.3">
      <c r="C265" s="77">
        <f>+'Ejercicio 4'!B261</f>
        <v>42369</v>
      </c>
      <c r="D265" s="81">
        <v>233.029999</v>
      </c>
      <c r="E265" s="79">
        <f>+VLOOKUP(C265,'Ejercicio 4'!$B$12:$H$1064,4,FALSE)</f>
        <v>1.6278384967720869E-4</v>
      </c>
      <c r="F265" s="81">
        <f t="shared" si="3"/>
        <v>4.890404107514243</v>
      </c>
    </row>
    <row r="266" spans="3:6" ht="15.75" thickBot="1" x14ac:dyDescent="0.3">
      <c r="C266" s="77">
        <f>+'Ejercicio 4'!B262</f>
        <v>42373</v>
      </c>
      <c r="D266" s="81">
        <v>231.970001</v>
      </c>
      <c r="E266" s="79">
        <f>+VLOOKUP(C266,'Ejercicio 4'!$B$12:$H$1064,4,FALSE)</f>
        <v>1.8031786736258889E-4</v>
      </c>
      <c r="F266" s="81">
        <f t="shared" si="3"/>
        <v>5.123638286892823</v>
      </c>
    </row>
    <row r="267" spans="3:6" ht="15.75" thickBot="1" x14ac:dyDescent="0.3">
      <c r="C267" s="77">
        <f>+'Ejercicio 4'!B263</f>
        <v>42374</v>
      </c>
      <c r="D267" s="81">
        <v>230.71000699999999</v>
      </c>
      <c r="E267" s="79">
        <f>+VLOOKUP(C267,'Ejercicio 4'!$B$12:$H$1064,4,FALSE)</f>
        <v>1.9511153892428555E-4</v>
      </c>
      <c r="F267" s="81">
        <f t="shared" si="3"/>
        <v>5.3007236892524183</v>
      </c>
    </row>
    <row r="268" spans="3:6" ht="15.75" thickBot="1" x14ac:dyDescent="0.3">
      <c r="C268" s="77">
        <f>+'Ejercicio 4'!B264</f>
        <v>42375</v>
      </c>
      <c r="D268" s="81">
        <v>229.759995</v>
      </c>
      <c r="E268" s="79">
        <f>+VLOOKUP(C268,'Ejercicio 4'!$B$12:$H$1064,4,FALSE)</f>
        <v>1.8699956312096113E-4</v>
      </c>
      <c r="F268" s="81">
        <f t="shared" si="3"/>
        <v>5.1679935845389897</v>
      </c>
    </row>
    <row r="269" spans="3:6" ht="15.75" thickBot="1" x14ac:dyDescent="0.3">
      <c r="C269" s="77">
        <f>+'Ejercicio 4'!B265</f>
        <v>42376</v>
      </c>
      <c r="D269" s="81">
        <v>227.83000200000001</v>
      </c>
      <c r="E269" s="79">
        <f>+VLOOKUP(C269,'Ejercicio 4'!$B$12:$H$1064,4,FALSE)</f>
        <v>1.7967825851304505E-4</v>
      </c>
      <c r="F269" s="81">
        <f t="shared" si="3"/>
        <v>5.0232632166857094</v>
      </c>
    </row>
    <row r="270" spans="3:6" ht="15.75" thickBot="1" x14ac:dyDescent="0.3">
      <c r="C270" s="77">
        <f>+'Ejercicio 4'!B266</f>
        <v>42377</v>
      </c>
      <c r="D270" s="81">
        <v>231.80999800000001</v>
      </c>
      <c r="E270" s="79">
        <f>+VLOOKUP(C270,'Ejercicio 4'!$B$12:$H$1064,4,FALSE)</f>
        <v>1.7210948411811448E-4</v>
      </c>
      <c r="F270" s="81">
        <f t="shared" si="3"/>
        <v>5.0022088637234932</v>
      </c>
    </row>
    <row r="271" spans="3:6" ht="15.75" thickBot="1" x14ac:dyDescent="0.3">
      <c r="C271" s="77">
        <f>+'Ejercicio 4'!B267</f>
        <v>42380</v>
      </c>
      <c r="D271" s="81">
        <v>226.71000699999999</v>
      </c>
      <c r="E271" s="79">
        <f>+VLOOKUP(C271,'Ejercicio 4'!$B$12:$H$1064,4,FALSE)</f>
        <v>1.6741180516404334E-4</v>
      </c>
      <c r="F271" s="81">
        <f t="shared" si="3"/>
        <v>4.8249296646390807</v>
      </c>
    </row>
    <row r="272" spans="3:6" ht="15.75" thickBot="1" x14ac:dyDescent="0.3">
      <c r="C272" s="77">
        <f>+'Ejercicio 4'!B268</f>
        <v>42381</v>
      </c>
      <c r="D272" s="81">
        <v>225.28999300000001</v>
      </c>
      <c r="E272" s="79">
        <f>+VLOOKUP(C272,'Ejercicio 4'!$B$12:$H$1064,4,FALSE)</f>
        <v>1.7357799990602829E-4</v>
      </c>
      <c r="F272" s="81">
        <f t="shared" si="3"/>
        <v>4.8822104754588924</v>
      </c>
    </row>
    <row r="273" spans="3:6" ht="15.75" thickBot="1" x14ac:dyDescent="0.3">
      <c r="C273" s="77">
        <f>+'Ejercicio 4'!B269</f>
        <v>42382</v>
      </c>
      <c r="D273" s="81">
        <v>223.320007</v>
      </c>
      <c r="E273" s="79">
        <f>+VLOOKUP(C273,'Ejercicio 4'!$B$12:$H$1064,4,FALSE)</f>
        <v>1.8853014510043166E-4</v>
      </c>
      <c r="F273" s="81">
        <f t="shared" ref="F273:F336" si="4">D273*SQRT(E273)*NORMSINV(0.95)</f>
        <v>5.0436540535575203</v>
      </c>
    </row>
    <row r="274" spans="3:6" ht="15.75" thickBot="1" x14ac:dyDescent="0.3">
      <c r="C274" s="77">
        <f>+'Ejercicio 4'!B270</f>
        <v>42383</v>
      </c>
      <c r="D274" s="81">
        <v>225.66999799999999</v>
      </c>
      <c r="E274" s="79">
        <f>+VLOOKUP(C274,'Ejercicio 4'!$B$12:$H$1064,4,FALSE)</f>
        <v>1.8159433312908309E-4</v>
      </c>
      <c r="F274" s="81">
        <f t="shared" si="4"/>
        <v>5.0020983642340191</v>
      </c>
    </row>
    <row r="275" spans="3:6" ht="15.75" thickBot="1" x14ac:dyDescent="0.3">
      <c r="C275" s="77">
        <f>+'Ejercicio 4'!B271</f>
        <v>42384</v>
      </c>
      <c r="D275" s="81">
        <v>227.44000199999999</v>
      </c>
      <c r="E275" s="79">
        <f>+VLOOKUP(C275,'Ejercicio 4'!$B$12:$H$1064,4,FALSE)</f>
        <v>1.7673351044584679E-4</v>
      </c>
      <c r="F275" s="81">
        <f t="shared" si="4"/>
        <v>4.9734019379272434</v>
      </c>
    </row>
    <row r="276" spans="3:6" ht="15.75" thickBot="1" x14ac:dyDescent="0.3">
      <c r="C276" s="77">
        <f>+'Ejercicio 4'!B272</f>
        <v>42387</v>
      </c>
      <c r="D276" s="81">
        <v>226.929993</v>
      </c>
      <c r="E276" s="79">
        <f>+VLOOKUP(C276,'Ejercicio 4'!$B$12:$H$1064,4,FALSE)</f>
        <v>1.7360859937085618E-4</v>
      </c>
      <c r="F276" s="81">
        <f t="shared" si="4"/>
        <v>4.9181840065441902</v>
      </c>
    </row>
    <row r="277" spans="3:6" ht="15.75" thickBot="1" x14ac:dyDescent="0.3">
      <c r="C277" s="77">
        <f>+'Ejercicio 4'!B273</f>
        <v>42388</v>
      </c>
      <c r="D277" s="81">
        <v>231.14999399999999</v>
      </c>
      <c r="E277" s="79">
        <f>+VLOOKUP(C277,'Ejercicio 4'!$B$12:$H$1064,4,FALSE)</f>
        <v>1.6837030351794921E-4</v>
      </c>
      <c r="F277" s="81">
        <f t="shared" si="4"/>
        <v>4.9334858928630636</v>
      </c>
    </row>
    <row r="278" spans="3:6" ht="15.75" thickBot="1" x14ac:dyDescent="0.3">
      <c r="C278" s="77">
        <f>+'Ejercicio 4'!B274</f>
        <v>42389</v>
      </c>
      <c r="D278" s="81">
        <v>233.38000500000001</v>
      </c>
      <c r="E278" s="79">
        <f>+VLOOKUP(C278,'Ejercicio 4'!$B$12:$H$1064,4,FALSE)</f>
        <v>1.6076996023678704E-4</v>
      </c>
      <c r="F278" s="81">
        <f t="shared" si="4"/>
        <v>4.8673587114737806</v>
      </c>
    </row>
    <row r="279" spans="3:6" ht="15.75" thickBot="1" x14ac:dyDescent="0.3">
      <c r="C279" s="77">
        <f>+'Ejercicio 4'!B275</f>
        <v>42390</v>
      </c>
      <c r="D279" s="81">
        <v>237.979996</v>
      </c>
      <c r="E279" s="79">
        <f>+VLOOKUP(C279,'Ejercicio 4'!$B$12:$H$1064,4,FALSE)</f>
        <v>1.6908636889695827E-4</v>
      </c>
      <c r="F279" s="81">
        <f t="shared" si="4"/>
        <v>5.0900495326879174</v>
      </c>
    </row>
    <row r="280" spans="3:6" ht="15.75" thickBot="1" x14ac:dyDescent="0.3">
      <c r="C280" s="77">
        <f>+'Ejercicio 4'!B276</f>
        <v>42391</v>
      </c>
      <c r="D280" s="81">
        <v>240.71000699999999</v>
      </c>
      <c r="E280" s="79">
        <f>+VLOOKUP(C280,'Ejercicio 4'!$B$12:$H$1064,4,FALSE)</f>
        <v>1.6550780692370818E-4</v>
      </c>
      <c r="F280" s="81">
        <f t="shared" si="4"/>
        <v>5.0936681131055526</v>
      </c>
    </row>
    <row r="281" spans="3:6" ht="15.75" thickBot="1" x14ac:dyDescent="0.3">
      <c r="C281" s="77">
        <f>+'Ejercicio 4'!B277</f>
        <v>42394</v>
      </c>
      <c r="D281" s="81">
        <v>237.25</v>
      </c>
      <c r="E281" s="79">
        <f>+VLOOKUP(C281,'Ejercicio 4'!$B$12:$H$1064,4,FALSE)</f>
        <v>1.7553429904871345E-4</v>
      </c>
      <c r="F281" s="81">
        <f t="shared" si="4"/>
        <v>5.1702848731015036</v>
      </c>
    </row>
    <row r="282" spans="3:6" ht="15.75" thickBot="1" x14ac:dyDescent="0.3">
      <c r="C282" s="77">
        <f>+'Ejercicio 4'!B278</f>
        <v>42395</v>
      </c>
      <c r="D282" s="81">
        <v>239.55999800000001</v>
      </c>
      <c r="E282" s="79">
        <f>+VLOOKUP(C282,'Ejercicio 4'!$B$12:$H$1064,4,FALSE)</f>
        <v>1.7342022146098042E-4</v>
      </c>
      <c r="F282" s="81">
        <f t="shared" si="4"/>
        <v>5.1890926600022063</v>
      </c>
    </row>
    <row r="283" spans="3:6" ht="15.75" thickBot="1" x14ac:dyDescent="0.3">
      <c r="C283" s="77">
        <f>+'Ejercicio 4'!B279</f>
        <v>42396</v>
      </c>
      <c r="D283" s="81">
        <v>247.949997</v>
      </c>
      <c r="E283" s="79">
        <f>+VLOOKUP(C283,'Ejercicio 4'!$B$12:$H$1064,4,FALSE)</f>
        <v>1.7510505437948369E-4</v>
      </c>
      <c r="F283" s="81">
        <f t="shared" si="4"/>
        <v>5.3968544458092085</v>
      </c>
    </row>
    <row r="284" spans="3:6" ht="15.75" thickBot="1" x14ac:dyDescent="0.3">
      <c r="C284" s="77">
        <f>+'Ejercicio 4'!B280</f>
        <v>42397</v>
      </c>
      <c r="D284" s="81">
        <v>244.509995</v>
      </c>
      <c r="E284" s="79">
        <f>+VLOOKUP(C284,'Ejercicio 4'!$B$12:$H$1064,4,FALSE)</f>
        <v>1.7132570888093825E-4</v>
      </c>
      <c r="F284" s="81">
        <f t="shared" si="4"/>
        <v>5.2642334722763389</v>
      </c>
    </row>
    <row r="285" spans="3:6" ht="15.75" thickBot="1" x14ac:dyDescent="0.3">
      <c r="C285" s="77">
        <f>+'Ejercicio 4'!B281</f>
        <v>42398</v>
      </c>
      <c r="D285" s="81">
        <v>240.86000100000001</v>
      </c>
      <c r="E285" s="79">
        <f>+VLOOKUP(C285,'Ejercicio 4'!$B$12:$H$1064,4,FALSE)</f>
        <v>2.1849325890504958E-4</v>
      </c>
      <c r="F285" s="81">
        <f t="shared" si="4"/>
        <v>5.8561334082735481</v>
      </c>
    </row>
    <row r="286" spans="3:6" ht="15.75" thickBot="1" x14ac:dyDescent="0.3">
      <c r="C286" s="77">
        <f>+'Ejercicio 4'!B282</f>
        <v>42402</v>
      </c>
      <c r="D286" s="81">
        <v>245.33999600000001</v>
      </c>
      <c r="E286" s="79">
        <f>+VLOOKUP(C286,'Ejercicio 4'!$B$12:$H$1064,4,FALSE)</f>
        <v>2.1740869347618792E-4</v>
      </c>
      <c r="F286" s="81">
        <f t="shared" si="4"/>
        <v>5.9502342536241217</v>
      </c>
    </row>
    <row r="287" spans="3:6" ht="15.75" thickBot="1" x14ac:dyDescent="0.3">
      <c r="C287" s="77">
        <f>+'Ejercicio 4'!B283</f>
        <v>42403</v>
      </c>
      <c r="D287" s="81">
        <v>244.949997</v>
      </c>
      <c r="E287" s="79">
        <f>+VLOOKUP(C287,'Ejercicio 4'!$B$12:$H$1064,4,FALSE)</f>
        <v>2.1781835170184044E-4</v>
      </c>
      <c r="F287" s="81">
        <f t="shared" si="4"/>
        <v>5.946370002228849</v>
      </c>
    </row>
    <row r="288" spans="3:6" ht="15.75" thickBot="1" x14ac:dyDescent="0.3">
      <c r="C288" s="77">
        <f>+'Ejercicio 4'!B284</f>
        <v>42404</v>
      </c>
      <c r="D288" s="81">
        <v>243.449997</v>
      </c>
      <c r="E288" s="79">
        <f>+VLOOKUP(C288,'Ejercicio 4'!$B$12:$H$1064,4,FALSE)</f>
        <v>2.2348693526217099E-4</v>
      </c>
      <c r="F288" s="81">
        <f t="shared" si="4"/>
        <v>5.9863637212839693</v>
      </c>
    </row>
    <row r="289" spans="3:6" ht="15.75" thickBot="1" x14ac:dyDescent="0.3">
      <c r="C289" s="77">
        <f>+'Ejercicio 4'!B285</f>
        <v>42405</v>
      </c>
      <c r="D289" s="81">
        <v>244.86000100000001</v>
      </c>
      <c r="E289" s="79">
        <f>+VLOOKUP(C289,'Ejercicio 4'!$B$12:$H$1064,4,FALSE)</f>
        <v>2.1320510560667784E-4</v>
      </c>
      <c r="F289" s="81">
        <f t="shared" si="4"/>
        <v>5.8809014805678306</v>
      </c>
    </row>
    <row r="290" spans="3:6" ht="15.75" thickBot="1" x14ac:dyDescent="0.3">
      <c r="C290" s="77">
        <f>+'Ejercicio 4'!B286</f>
        <v>42408</v>
      </c>
      <c r="D290" s="81">
        <v>249.050003</v>
      </c>
      <c r="E290" s="79">
        <f>+VLOOKUP(C290,'Ejercicio 4'!$B$12:$H$1064,4,FALSE)</f>
        <v>2.0503967530838358E-4</v>
      </c>
      <c r="F290" s="81">
        <f t="shared" si="4"/>
        <v>5.8658744159179577</v>
      </c>
    </row>
    <row r="291" spans="3:6" ht="15.75" thickBot="1" x14ac:dyDescent="0.3">
      <c r="C291" s="77">
        <f>+'Ejercicio 4'!B287</f>
        <v>42409</v>
      </c>
      <c r="D291" s="81">
        <v>250.46000699999999</v>
      </c>
      <c r="E291" s="79">
        <f>+VLOOKUP(C291,'Ejercicio 4'!$B$12:$H$1064,4,FALSE)</f>
        <v>1.9705038186267946E-4</v>
      </c>
      <c r="F291" s="81">
        <f t="shared" si="4"/>
        <v>5.7830145580049894</v>
      </c>
    </row>
    <row r="292" spans="3:6" ht="15.75" thickBot="1" x14ac:dyDescent="0.3">
      <c r="C292" s="77">
        <f>+'Ejercicio 4'!B288</f>
        <v>42410</v>
      </c>
      <c r="D292" s="81">
        <v>250.070007</v>
      </c>
      <c r="E292" s="79">
        <f>+VLOOKUP(C292,'Ejercicio 4'!$B$12:$H$1064,4,FALSE)</f>
        <v>2.0127728982889084E-4</v>
      </c>
      <c r="F292" s="81">
        <f t="shared" si="4"/>
        <v>5.8356098826881242</v>
      </c>
    </row>
    <row r="293" spans="3:6" ht="15.75" thickBot="1" x14ac:dyDescent="0.3">
      <c r="C293" s="77">
        <f>+'Ejercicio 4'!B289</f>
        <v>42411</v>
      </c>
      <c r="D293" s="81">
        <v>249.05999800000001</v>
      </c>
      <c r="E293" s="79">
        <f>+VLOOKUP(C293,'Ejercicio 4'!$B$12:$H$1064,4,FALSE)</f>
        <v>1.9339429245985164E-4</v>
      </c>
      <c r="F293" s="81">
        <f t="shared" si="4"/>
        <v>5.6970897795281612</v>
      </c>
    </row>
    <row r="294" spans="3:6" ht="15.75" thickBot="1" x14ac:dyDescent="0.3">
      <c r="C294" s="77">
        <f>+'Ejercicio 4'!B290</f>
        <v>42412</v>
      </c>
      <c r="D294" s="81">
        <v>253.94000199999999</v>
      </c>
      <c r="E294" s="79">
        <f>+VLOOKUP(C294,'Ejercicio 4'!$B$12:$H$1064,4,FALSE)</f>
        <v>1.845080064767214E-4</v>
      </c>
      <c r="F294" s="81">
        <f t="shared" si="4"/>
        <v>5.6736949732150386</v>
      </c>
    </row>
    <row r="295" spans="3:6" ht="15.75" thickBot="1" x14ac:dyDescent="0.3">
      <c r="C295" s="77">
        <f>+'Ejercicio 4'!B291</f>
        <v>42415</v>
      </c>
      <c r="D295" s="81">
        <v>256.89999399999999</v>
      </c>
      <c r="E295" s="79">
        <f>+VLOOKUP(C295,'Ejercicio 4'!$B$12:$H$1064,4,FALSE)</f>
        <v>1.7668438693210106E-4</v>
      </c>
      <c r="F295" s="81">
        <f t="shared" si="4"/>
        <v>5.6168191132039489</v>
      </c>
    </row>
    <row r="296" spans="3:6" ht="15.75" thickBot="1" x14ac:dyDescent="0.3">
      <c r="C296" s="77">
        <f>+'Ejercicio 4'!B292</f>
        <v>42416</v>
      </c>
      <c r="D296" s="81">
        <v>254.11000100000001</v>
      </c>
      <c r="E296" s="79">
        <f>+VLOOKUP(C296,'Ejercicio 4'!$B$12:$H$1064,4,FALSE)</f>
        <v>1.8598356251585914E-4</v>
      </c>
      <c r="F296" s="81">
        <f t="shared" si="4"/>
        <v>5.700150151660492</v>
      </c>
    </row>
    <row r="297" spans="3:6" ht="15.75" thickBot="1" x14ac:dyDescent="0.3">
      <c r="C297" s="77">
        <f>+'Ejercicio 4'!B293</f>
        <v>42417</v>
      </c>
      <c r="D297" s="81">
        <v>250.21000699999999</v>
      </c>
      <c r="E297" s="79">
        <f>+VLOOKUP(C297,'Ejercicio 4'!$B$12:$H$1064,4,FALSE)</f>
        <v>1.8357866246735999E-4</v>
      </c>
      <c r="F297" s="81">
        <f t="shared" si="4"/>
        <v>5.5762602237443266</v>
      </c>
    </row>
    <row r="298" spans="3:6" ht="15.75" thickBot="1" x14ac:dyDescent="0.3">
      <c r="C298" s="77">
        <f>+'Ejercicio 4'!B294</f>
        <v>42418</v>
      </c>
      <c r="D298" s="81">
        <v>252.759995</v>
      </c>
      <c r="E298" s="79">
        <f>+VLOOKUP(C298,'Ejercicio 4'!$B$12:$H$1064,4,FALSE)</f>
        <v>1.805846980582033E-4</v>
      </c>
      <c r="F298" s="81">
        <f t="shared" si="4"/>
        <v>5.5869665164432529</v>
      </c>
    </row>
    <row r="299" spans="3:6" ht="15.75" thickBot="1" x14ac:dyDescent="0.3">
      <c r="C299" s="77">
        <f>+'Ejercicio 4'!B295</f>
        <v>42419</v>
      </c>
      <c r="D299" s="81">
        <v>254.220001</v>
      </c>
      <c r="E299" s="79">
        <f>+VLOOKUP(C299,'Ejercicio 4'!$B$12:$H$1064,4,FALSE)</f>
        <v>1.8331300708874498E-4</v>
      </c>
      <c r="F299" s="81">
        <f t="shared" si="4"/>
        <v>5.6615274029783302</v>
      </c>
    </row>
    <row r="300" spans="3:6" ht="15.75" thickBot="1" x14ac:dyDescent="0.3">
      <c r="C300" s="77">
        <f>+'Ejercicio 4'!B296</f>
        <v>42422</v>
      </c>
      <c r="D300" s="81">
        <v>251.61999499999999</v>
      </c>
      <c r="E300" s="79">
        <f>+VLOOKUP(C300,'Ejercicio 4'!$B$12:$H$1064,4,FALSE)</f>
        <v>1.7956714105601601E-4</v>
      </c>
      <c r="F300" s="81">
        <f t="shared" si="4"/>
        <v>5.5460763023562345</v>
      </c>
    </row>
    <row r="301" spans="3:6" ht="15.75" thickBot="1" x14ac:dyDescent="0.3">
      <c r="C301" s="77">
        <f>+'Ejercicio 4'!B297</f>
        <v>42423</v>
      </c>
      <c r="D301" s="81">
        <v>253.800003</v>
      </c>
      <c r="E301" s="79">
        <f>+VLOOKUP(C301,'Ejercicio 4'!$B$12:$H$1064,4,FALSE)</f>
        <v>1.7275489893909786E-4</v>
      </c>
      <c r="F301" s="81">
        <f t="shared" si="4"/>
        <v>5.4869886974500819</v>
      </c>
    </row>
    <row r="302" spans="3:6" ht="15.75" thickBot="1" x14ac:dyDescent="0.3">
      <c r="C302" s="77">
        <f>+'Ejercicio 4'!B298</f>
        <v>42424</v>
      </c>
      <c r="D302" s="81">
        <v>255.58000200000001</v>
      </c>
      <c r="E302" s="79">
        <f>+VLOOKUP(C302,'Ejercicio 4'!$B$12:$H$1064,4,FALSE)</f>
        <v>1.696335309413944E-4</v>
      </c>
      <c r="F302" s="81">
        <f t="shared" si="4"/>
        <v>5.4753259360263389</v>
      </c>
    </row>
    <row r="303" spans="3:6" ht="15.75" thickBot="1" x14ac:dyDescent="0.3">
      <c r="C303" s="77">
        <f>+'Ejercicio 4'!B299</f>
        <v>42425</v>
      </c>
      <c r="D303" s="81">
        <v>253.820007</v>
      </c>
      <c r="E303" s="79">
        <f>+VLOOKUP(C303,'Ejercicio 4'!$B$12:$H$1064,4,FALSE)</f>
        <v>1.6520275822769448E-4</v>
      </c>
      <c r="F303" s="81">
        <f t="shared" si="4"/>
        <v>5.3661369918505635</v>
      </c>
    </row>
    <row r="304" spans="3:6" ht="15.75" thickBot="1" x14ac:dyDescent="0.3">
      <c r="C304" s="77">
        <f>+'Ejercicio 4'!B300</f>
        <v>42426</v>
      </c>
      <c r="D304" s="81">
        <v>255.070007</v>
      </c>
      <c r="E304" s="79">
        <f>+VLOOKUP(C304,'Ejercicio 4'!$B$12:$H$1064,4,FALSE)</f>
        <v>1.5978827427616559E-4</v>
      </c>
      <c r="F304" s="81">
        <f t="shared" si="4"/>
        <v>5.3034576360397949</v>
      </c>
    </row>
    <row r="305" spans="3:6" ht="15.75" thickBot="1" x14ac:dyDescent="0.3">
      <c r="C305" s="77">
        <f>+'Ejercicio 4'!B301</f>
        <v>42429</v>
      </c>
      <c r="D305" s="81">
        <v>258.70001200000002</v>
      </c>
      <c r="E305" s="79">
        <f>+VLOOKUP(C305,'Ejercicio 4'!$B$12:$H$1064,4,FALSE)</f>
        <v>1.5457474500398286E-4</v>
      </c>
      <c r="F305" s="81">
        <f t="shared" si="4"/>
        <v>5.2904543950679637</v>
      </c>
    </row>
    <row r="306" spans="3:6" ht="15.75" thickBot="1" x14ac:dyDescent="0.3">
      <c r="C306" s="77">
        <f>+'Ejercicio 4'!B302</f>
        <v>42430</v>
      </c>
      <c r="D306" s="81">
        <v>255.5</v>
      </c>
      <c r="E306" s="79">
        <f>+VLOOKUP(C306,'Ejercicio 4'!$B$12:$H$1064,4,FALSE)</f>
        <v>1.4850487761735383E-4</v>
      </c>
      <c r="F306" s="81">
        <f t="shared" si="4"/>
        <v>5.1213979154618938</v>
      </c>
    </row>
    <row r="307" spans="3:6" ht="15.75" thickBot="1" x14ac:dyDescent="0.3">
      <c r="C307" s="77">
        <f>+'Ejercicio 4'!B303</f>
        <v>42431</v>
      </c>
      <c r="D307" s="81">
        <v>250.929993</v>
      </c>
      <c r="E307" s="79">
        <f>+VLOOKUP(C307,'Ejercicio 4'!$B$12:$H$1064,4,FALSE)</f>
        <v>1.5088665996333938E-4</v>
      </c>
      <c r="F307" s="81">
        <f t="shared" si="4"/>
        <v>5.0699684156613607</v>
      </c>
    </row>
    <row r="308" spans="3:6" ht="15.75" thickBot="1" x14ac:dyDescent="0.3">
      <c r="C308" s="77">
        <f>+'Ejercicio 4'!B304</f>
        <v>42432</v>
      </c>
      <c r="D308" s="81">
        <v>249.36999499999999</v>
      </c>
      <c r="E308" s="79">
        <f>+VLOOKUP(C308,'Ejercicio 4'!$B$12:$H$1064,4,FALSE)</f>
        <v>1.5107437292877956E-4</v>
      </c>
      <c r="F308" s="81">
        <f t="shared" si="4"/>
        <v>5.041582211761817</v>
      </c>
    </row>
    <row r="309" spans="3:6" ht="15.75" thickBot="1" x14ac:dyDescent="0.3">
      <c r="C309" s="77">
        <f>+'Ejercicio 4'!B305</f>
        <v>42433</v>
      </c>
      <c r="D309" s="81">
        <v>252.58999600000001</v>
      </c>
      <c r="E309" s="79">
        <f>+VLOOKUP(C309,'Ejercicio 4'!$B$12:$H$1064,4,FALSE)</f>
        <v>1.5920246659470449E-4</v>
      </c>
      <c r="F309" s="81">
        <f t="shared" si="4"/>
        <v>5.2422568868406119</v>
      </c>
    </row>
    <row r="310" spans="3:6" ht="15.75" thickBot="1" x14ac:dyDescent="0.3">
      <c r="C310" s="77">
        <f>+'Ejercicio 4'!B306</f>
        <v>42436</v>
      </c>
      <c r="D310" s="81">
        <v>249.41000399999999</v>
      </c>
      <c r="E310" s="79">
        <f>+VLOOKUP(C310,'Ejercicio 4'!$B$12:$H$1064,4,FALSE)</f>
        <v>1.536039522314209E-4</v>
      </c>
      <c r="F310" s="81">
        <f t="shared" si="4"/>
        <v>5.0844305700470915</v>
      </c>
    </row>
    <row r="311" spans="3:6" ht="15.75" thickBot="1" x14ac:dyDescent="0.3">
      <c r="C311" s="77">
        <f>+'Ejercicio 4'!B307</f>
        <v>42437</v>
      </c>
      <c r="D311" s="81">
        <v>246.83000200000001</v>
      </c>
      <c r="E311" s="79">
        <f>+VLOOKUP(C311,'Ejercicio 4'!$B$12:$H$1064,4,FALSE)</f>
        <v>1.5411578796035847E-4</v>
      </c>
      <c r="F311" s="81">
        <f t="shared" si="4"/>
        <v>5.0402115945554025</v>
      </c>
    </row>
    <row r="312" spans="3:6" ht="15.75" thickBot="1" x14ac:dyDescent="0.3">
      <c r="C312" s="77">
        <f>+'Ejercicio 4'!B308</f>
        <v>42438</v>
      </c>
      <c r="D312" s="81">
        <v>251.64999399999999</v>
      </c>
      <c r="E312" s="79">
        <f>+VLOOKUP(C312,'Ejercicio 4'!$B$12:$H$1064,4,FALSE)</f>
        <v>1.5441350841866237E-4</v>
      </c>
      <c r="F312" s="81">
        <f t="shared" si="4"/>
        <v>5.1435957227181897</v>
      </c>
    </row>
    <row r="313" spans="3:6" ht="15.75" thickBot="1" x14ac:dyDescent="0.3">
      <c r="C313" s="77">
        <f>+'Ejercicio 4'!B309</f>
        <v>42439</v>
      </c>
      <c r="D313" s="81">
        <v>251.58999600000001</v>
      </c>
      <c r="E313" s="79">
        <f>+VLOOKUP(C313,'Ejercicio 4'!$B$12:$H$1064,4,FALSE)</f>
        <v>1.522595007602726E-4</v>
      </c>
      <c r="F313" s="81">
        <f t="shared" si="4"/>
        <v>5.1063764174436033</v>
      </c>
    </row>
    <row r="314" spans="3:6" ht="15.75" thickBot="1" x14ac:dyDescent="0.3">
      <c r="C314" s="77">
        <f>+'Ejercicio 4'!B310</f>
        <v>42440</v>
      </c>
      <c r="D314" s="81">
        <v>250.779999</v>
      </c>
      <c r="E314" s="79">
        <f>+VLOOKUP(C314,'Ejercicio 4'!$B$12:$H$1064,4,FALSE)</f>
        <v>1.6257836824560057E-4</v>
      </c>
      <c r="F314" s="81">
        <f t="shared" si="4"/>
        <v>5.2595856679545605</v>
      </c>
    </row>
    <row r="315" spans="3:6" ht="15.75" thickBot="1" x14ac:dyDescent="0.3">
      <c r="C315" s="77">
        <f>+'Ejercicio 4'!B311</f>
        <v>42443</v>
      </c>
      <c r="D315" s="81">
        <v>251.050003</v>
      </c>
      <c r="E315" s="79">
        <f>+VLOOKUP(C315,'Ejercicio 4'!$B$12:$H$1064,4,FALSE)</f>
        <v>1.5501568721655292E-4</v>
      </c>
      <c r="F315" s="81">
        <f t="shared" si="4"/>
        <v>5.1413280159297026</v>
      </c>
    </row>
    <row r="316" spans="3:6" ht="15.75" thickBot="1" x14ac:dyDescent="0.3">
      <c r="C316" s="77">
        <f>+'Ejercicio 4'!B312</f>
        <v>42444</v>
      </c>
      <c r="D316" s="81">
        <v>254.66999799999999</v>
      </c>
      <c r="E316" s="79">
        <f>+VLOOKUP(C316,'Ejercicio 4'!$B$12:$H$1064,4,FALSE)</f>
        <v>1.482861518382599E-4</v>
      </c>
      <c r="F316" s="81">
        <f t="shared" si="4"/>
        <v>5.1010001837707399</v>
      </c>
    </row>
    <row r="317" spans="3:6" ht="15.75" thickBot="1" x14ac:dyDescent="0.3">
      <c r="C317" s="77">
        <f>+'Ejercicio 4'!B313</f>
        <v>42445</v>
      </c>
      <c r="D317" s="81">
        <v>258.20001200000002</v>
      </c>
      <c r="E317" s="79">
        <f>+VLOOKUP(C317,'Ejercicio 4'!$B$12:$H$1064,4,FALSE)</f>
        <v>1.4143976291030146E-4</v>
      </c>
      <c r="F317" s="81">
        <f t="shared" si="4"/>
        <v>5.0509058674994165</v>
      </c>
    </row>
    <row r="318" spans="3:6" ht="15.75" thickBot="1" x14ac:dyDescent="0.3">
      <c r="C318" s="77">
        <f>+'Ejercicio 4'!B314</f>
        <v>42446</v>
      </c>
      <c r="D318" s="81">
        <v>260.80999800000001</v>
      </c>
      <c r="E318" s="79">
        <f>+VLOOKUP(C318,'Ejercicio 4'!$B$12:$H$1064,4,FALSE)</f>
        <v>1.4439569643170778E-4</v>
      </c>
      <c r="F318" s="81">
        <f t="shared" si="4"/>
        <v>5.1549993808482792</v>
      </c>
    </row>
    <row r="319" spans="3:6" ht="15.75" thickBot="1" x14ac:dyDescent="0.3">
      <c r="C319" s="77">
        <f>+'Ejercicio 4'!B315</f>
        <v>42447</v>
      </c>
      <c r="D319" s="81">
        <v>258.209991</v>
      </c>
      <c r="E319" s="79">
        <f>+VLOOKUP(C319,'Ejercicio 4'!$B$12:$H$1064,4,FALSE)</f>
        <v>1.4649468400714161E-4</v>
      </c>
      <c r="F319" s="81">
        <f t="shared" si="4"/>
        <v>5.1405694627715963</v>
      </c>
    </row>
    <row r="320" spans="3:6" ht="15.75" thickBot="1" x14ac:dyDescent="0.3">
      <c r="C320" s="77">
        <f>+'Ejercicio 4'!B316</f>
        <v>42451</v>
      </c>
      <c r="D320" s="81">
        <v>259.29998799999998</v>
      </c>
      <c r="E320" s="79">
        <f>+VLOOKUP(C320,'Ejercicio 4'!$B$12:$H$1064,4,FALSE)</f>
        <v>1.4438491558736551E-4</v>
      </c>
      <c r="F320" s="81">
        <f t="shared" si="4"/>
        <v>5.1249621832598784</v>
      </c>
    </row>
    <row r="321" spans="3:6" ht="15.75" thickBot="1" x14ac:dyDescent="0.3">
      <c r="C321" s="77">
        <f>+'Ejercicio 4'!B317</f>
        <v>42452</v>
      </c>
      <c r="D321" s="81">
        <v>260.95001200000002</v>
      </c>
      <c r="E321" s="79">
        <f>+VLOOKUP(C321,'Ejercicio 4'!$B$12:$H$1064,4,FALSE)</f>
        <v>1.4233729166474442E-4</v>
      </c>
      <c r="F321" s="81">
        <f t="shared" si="4"/>
        <v>5.1208720765944813</v>
      </c>
    </row>
    <row r="322" spans="3:6" ht="15.75" thickBot="1" x14ac:dyDescent="0.3">
      <c r="C322" s="77">
        <f>+'Ejercicio 4'!B318</f>
        <v>42457</v>
      </c>
      <c r="D322" s="81">
        <v>254.86000100000001</v>
      </c>
      <c r="E322" s="79">
        <f>+VLOOKUP(C322,'Ejercicio 4'!$B$12:$H$1064,4,FALSE)</f>
        <v>1.3653959271986562E-4</v>
      </c>
      <c r="F322" s="81">
        <f t="shared" si="4"/>
        <v>4.8984450301552833</v>
      </c>
    </row>
    <row r="323" spans="3:6" ht="15.75" thickBot="1" x14ac:dyDescent="0.3">
      <c r="C323" s="77">
        <f>+'Ejercicio 4'!B319</f>
        <v>42458</v>
      </c>
      <c r="D323" s="81">
        <v>260.23998999999998</v>
      </c>
      <c r="E323" s="79">
        <f>+VLOOKUP(C323,'Ejercicio 4'!$B$12:$H$1064,4,FALSE)</f>
        <v>1.3205827324323444E-4</v>
      </c>
      <c r="F323" s="81">
        <f t="shared" si="4"/>
        <v>4.9190823998048918</v>
      </c>
    </row>
    <row r="324" spans="3:6" ht="15.75" thickBot="1" x14ac:dyDescent="0.3">
      <c r="C324" s="77">
        <f>+'Ejercicio 4'!B320</f>
        <v>42459</v>
      </c>
      <c r="D324" s="81">
        <v>256.57998700000002</v>
      </c>
      <c r="E324" s="79">
        <f>+VLOOKUP(C324,'Ejercicio 4'!$B$12:$H$1064,4,FALSE)</f>
        <v>1.5186207547838673E-4</v>
      </c>
      <c r="F324" s="81">
        <f t="shared" si="4"/>
        <v>5.2008544647146122</v>
      </c>
    </row>
    <row r="325" spans="3:6" ht="15.75" thickBot="1" x14ac:dyDescent="0.3">
      <c r="C325" s="77">
        <f>+'Ejercicio 4'!B321</f>
        <v>42460</v>
      </c>
      <c r="D325" s="81">
        <v>254.61000100000001</v>
      </c>
      <c r="E325" s="79">
        <f>+VLOOKUP(C325,'Ejercicio 4'!$B$12:$H$1064,4,FALSE)</f>
        <v>1.6510190619579095E-4</v>
      </c>
      <c r="F325" s="81">
        <f t="shared" si="4"/>
        <v>5.3811953610282126</v>
      </c>
    </row>
    <row r="326" spans="3:6" ht="15.75" thickBot="1" x14ac:dyDescent="0.3">
      <c r="C326" s="77">
        <f>+'Ejercicio 4'!B322</f>
        <v>42461</v>
      </c>
      <c r="D326" s="81">
        <v>253.529999</v>
      </c>
      <c r="E326" s="79">
        <f>+VLOOKUP(C326,'Ejercicio 4'!$B$12:$H$1064,4,FALSE)</f>
        <v>1.6675436848947442E-4</v>
      </c>
      <c r="F326" s="81">
        <f t="shared" si="4"/>
        <v>5.385117967884411</v>
      </c>
    </row>
    <row r="327" spans="3:6" ht="15.75" thickBot="1" x14ac:dyDescent="0.3">
      <c r="C327" s="77">
        <f>+'Ejercicio 4'!B323</f>
        <v>42464</v>
      </c>
      <c r="D327" s="81">
        <v>255.020004</v>
      </c>
      <c r="E327" s="79">
        <f>+VLOOKUP(C327,'Ejercicio 4'!$B$12:$H$1064,4,FALSE)</f>
        <v>1.6175906199059517E-4</v>
      </c>
      <c r="F327" s="81">
        <f t="shared" si="4"/>
        <v>5.335017089781366</v>
      </c>
    </row>
    <row r="328" spans="3:6" ht="15.75" thickBot="1" x14ac:dyDescent="0.3">
      <c r="C328" s="77">
        <f>+'Ejercicio 4'!B324</f>
        <v>42465</v>
      </c>
      <c r="D328" s="81">
        <v>261.60000600000001</v>
      </c>
      <c r="E328" s="79">
        <f>+VLOOKUP(C328,'Ejercicio 4'!$B$12:$H$1064,4,FALSE)</f>
        <v>1.5507270490224383E-4</v>
      </c>
      <c r="F328" s="81">
        <f t="shared" si="4"/>
        <v>5.3583698621653335</v>
      </c>
    </row>
    <row r="329" spans="3:6" ht="15.75" thickBot="1" x14ac:dyDescent="0.3">
      <c r="C329" s="77">
        <f>+'Ejercicio 4'!B325</f>
        <v>42466</v>
      </c>
      <c r="D329" s="81">
        <v>261.55999800000001</v>
      </c>
      <c r="E329" s="79">
        <f>+VLOOKUP(C329,'Ejercicio 4'!$B$12:$H$1064,4,FALSE)</f>
        <v>1.494545308285968E-4</v>
      </c>
      <c r="F329" s="81">
        <f t="shared" si="4"/>
        <v>5.2596049439915031</v>
      </c>
    </row>
    <row r="330" spans="3:6" ht="15.75" thickBot="1" x14ac:dyDescent="0.3">
      <c r="C330" s="77">
        <f>+'Ejercicio 4'!B326</f>
        <v>42467</v>
      </c>
      <c r="D330" s="81">
        <v>257.73001099999999</v>
      </c>
      <c r="E330" s="79">
        <f>+VLOOKUP(C330,'Ejercicio 4'!$B$12:$H$1064,4,FALSE)</f>
        <v>1.7269823671833826E-4</v>
      </c>
      <c r="F330" s="81">
        <f t="shared" si="4"/>
        <v>5.5710390259226319</v>
      </c>
    </row>
    <row r="331" spans="3:6" ht="15.75" thickBot="1" x14ac:dyDescent="0.3">
      <c r="C331" s="77">
        <f>+'Ejercicio 4'!B327</f>
        <v>42468</v>
      </c>
      <c r="D331" s="81">
        <v>257.29998799999998</v>
      </c>
      <c r="E331" s="79">
        <f>+VLOOKUP(C331,'Ejercicio 4'!$B$12:$H$1064,4,FALSE)</f>
        <v>1.6466308652232211E-4</v>
      </c>
      <c r="F331" s="81">
        <f t="shared" si="4"/>
        <v>5.4308167478701597</v>
      </c>
    </row>
    <row r="332" spans="3:6" ht="15.75" thickBot="1" x14ac:dyDescent="0.3">
      <c r="C332" s="77">
        <f>+'Ejercicio 4'!B328</f>
        <v>42471</v>
      </c>
      <c r="D332" s="81">
        <v>258.85998499999999</v>
      </c>
      <c r="E332" s="79">
        <f>+VLOOKUP(C332,'Ejercicio 4'!$B$12:$H$1064,4,FALSE)</f>
        <v>1.6712619065552755E-4</v>
      </c>
      <c r="F332" s="81">
        <f t="shared" si="4"/>
        <v>5.5044563941190114</v>
      </c>
    </row>
    <row r="333" spans="3:6" ht="15.75" thickBot="1" x14ac:dyDescent="0.3">
      <c r="C333" s="77">
        <f>+'Ejercicio 4'!B329</f>
        <v>42472</v>
      </c>
      <c r="D333" s="81">
        <v>258.33999599999999</v>
      </c>
      <c r="E333" s="79">
        <f>+VLOOKUP(C333,'Ejercicio 4'!$B$12:$H$1064,4,FALSE)</f>
        <v>1.5947900955348164E-4</v>
      </c>
      <c r="F333" s="81">
        <f t="shared" si="4"/>
        <v>5.3662471423271381</v>
      </c>
    </row>
    <row r="334" spans="3:6" ht="15.75" thickBot="1" x14ac:dyDescent="0.3">
      <c r="C334" s="77">
        <f>+'Ejercicio 4'!B330</f>
        <v>42473</v>
      </c>
      <c r="D334" s="81">
        <v>262.98001099999999</v>
      </c>
      <c r="E334" s="79">
        <f>+VLOOKUP(C334,'Ejercicio 4'!$B$12:$H$1064,4,FALSE)</f>
        <v>1.5375815530923692E-4</v>
      </c>
      <c r="F334" s="81">
        <f t="shared" si="4"/>
        <v>5.3637567735292775</v>
      </c>
    </row>
    <row r="335" spans="3:6" ht="15.75" thickBot="1" x14ac:dyDescent="0.3">
      <c r="C335" s="77">
        <f>+'Ejercicio 4'!B331</f>
        <v>42474</v>
      </c>
      <c r="D335" s="81">
        <v>255.050003</v>
      </c>
      <c r="E335" s="79">
        <f>+VLOOKUP(C335,'Ejercicio 4'!$B$12:$H$1064,4,FALSE)</f>
        <v>1.4679141042923342E-4</v>
      </c>
      <c r="F335" s="81">
        <f t="shared" si="4"/>
        <v>5.0827987149956844</v>
      </c>
    </row>
    <row r="336" spans="3:6" ht="15.75" thickBot="1" x14ac:dyDescent="0.3">
      <c r="C336" s="77">
        <f>+'Ejercicio 4'!B332</f>
        <v>42475</v>
      </c>
      <c r="D336" s="81">
        <v>257.75</v>
      </c>
      <c r="E336" s="79">
        <f>+VLOOKUP(C336,'Ejercicio 4'!$B$12:$H$1064,4,FALSE)</f>
        <v>1.5470702351891991E-4</v>
      </c>
      <c r="F336" s="81">
        <f t="shared" si="4"/>
        <v>5.2732813841287811</v>
      </c>
    </row>
    <row r="337" spans="3:6" ht="15.75" thickBot="1" x14ac:dyDescent="0.3">
      <c r="C337" s="77">
        <f>+'Ejercicio 4'!B333</f>
        <v>42478</v>
      </c>
      <c r="D337" s="81">
        <v>256.26998900000001</v>
      </c>
      <c r="E337" s="79">
        <f>+VLOOKUP(C337,'Ejercicio 4'!$B$12:$H$1064,4,FALSE)</f>
        <v>1.9113276577164209E-4</v>
      </c>
      <c r="F337" s="81">
        <f t="shared" ref="F337:F400" si="5">D337*SQRT(E337)*NORMSINV(0.95)</f>
        <v>5.8276381698973978</v>
      </c>
    </row>
    <row r="338" spans="3:6" ht="15.75" thickBot="1" x14ac:dyDescent="0.3">
      <c r="C338" s="77">
        <f>+'Ejercicio 4'!B334</f>
        <v>42479</v>
      </c>
      <c r="D338" s="81">
        <v>250.470001</v>
      </c>
      <c r="E338" s="79">
        <f>+VLOOKUP(C338,'Ejercicio 4'!$B$12:$H$1064,4,FALSE)</f>
        <v>1.8739887156103799E-4</v>
      </c>
      <c r="F338" s="81">
        <f t="shared" si="5"/>
        <v>5.6398358004054492</v>
      </c>
    </row>
    <row r="339" spans="3:6" ht="15.75" thickBot="1" x14ac:dyDescent="0.3">
      <c r="C339" s="77">
        <f>+'Ejercicio 4'!B335</f>
        <v>42480</v>
      </c>
      <c r="D339" s="81">
        <v>251.94000199999999</v>
      </c>
      <c r="E339" s="79">
        <f>+VLOOKUP(C339,'Ejercicio 4'!$B$12:$H$1064,4,FALSE)</f>
        <v>1.802216521446681E-4</v>
      </c>
      <c r="F339" s="81">
        <f t="shared" si="5"/>
        <v>5.5632409306244464</v>
      </c>
    </row>
    <row r="340" spans="3:6" ht="15.75" thickBot="1" x14ac:dyDescent="0.3">
      <c r="C340" s="77">
        <f>+'Ejercicio 4'!B336</f>
        <v>42481</v>
      </c>
      <c r="D340" s="81">
        <v>256.35000600000001</v>
      </c>
      <c r="E340" s="79">
        <f>+VLOOKUP(C340,'Ejercicio 4'!$B$12:$H$1064,4,FALSE)</f>
        <v>1.9622177265664662E-4</v>
      </c>
      <c r="F340" s="81">
        <f t="shared" si="5"/>
        <v>5.9065540995866721</v>
      </c>
    </row>
    <row r="341" spans="3:6" ht="15.75" thickBot="1" x14ac:dyDescent="0.3">
      <c r="C341" s="77">
        <f>+'Ejercicio 4'!B337</f>
        <v>42482</v>
      </c>
      <c r="D341" s="81">
        <v>256.91000400000001</v>
      </c>
      <c r="E341" s="79">
        <f>+VLOOKUP(C341,'Ejercicio 4'!$B$12:$H$1064,4,FALSE)</f>
        <v>1.8868440114605805E-4</v>
      </c>
      <c r="F341" s="81">
        <f t="shared" si="5"/>
        <v>5.8046531162894395</v>
      </c>
    </row>
    <row r="342" spans="3:6" ht="15.75" thickBot="1" x14ac:dyDescent="0.3">
      <c r="C342" s="77">
        <f>+'Ejercicio 4'!B338</f>
        <v>42485</v>
      </c>
      <c r="D342" s="81">
        <v>262.85000600000001</v>
      </c>
      <c r="E342" s="79">
        <f>+VLOOKUP(C342,'Ejercicio 4'!$B$12:$H$1064,4,FALSE)</f>
        <v>1.9391627706904133E-4</v>
      </c>
      <c r="F342" s="81">
        <f t="shared" si="5"/>
        <v>6.020636128949139</v>
      </c>
    </row>
    <row r="343" spans="3:6" ht="15.75" thickBot="1" x14ac:dyDescent="0.3">
      <c r="C343" s="77">
        <f>+'Ejercicio 4'!B339</f>
        <v>42486</v>
      </c>
      <c r="D343" s="81">
        <v>265.19000199999999</v>
      </c>
      <c r="E343" s="79">
        <f>+VLOOKUP(C343,'Ejercicio 4'!$B$12:$H$1064,4,FALSE)</f>
        <v>1.8511427066796951E-4</v>
      </c>
      <c r="F343" s="81">
        <f t="shared" si="5"/>
        <v>5.934776297622995</v>
      </c>
    </row>
    <row r="344" spans="3:6" ht="15.75" thickBot="1" x14ac:dyDescent="0.3">
      <c r="C344" s="77">
        <f>+'Ejercicio 4'!B340</f>
        <v>42487</v>
      </c>
      <c r="D344" s="81">
        <v>264.209991</v>
      </c>
      <c r="E344" s="79">
        <f>+VLOOKUP(C344,'Ejercicio 4'!$B$12:$H$1064,4,FALSE)</f>
        <v>2.0081279879799197E-4</v>
      </c>
      <c r="F344" s="81">
        <f t="shared" si="5"/>
        <v>6.1584608883031118</v>
      </c>
    </row>
    <row r="345" spans="3:6" ht="15.75" thickBot="1" x14ac:dyDescent="0.3">
      <c r="C345" s="77">
        <f>+'Ejercicio 4'!B341</f>
        <v>42488</v>
      </c>
      <c r="D345" s="81">
        <v>271.58999599999999</v>
      </c>
      <c r="E345" s="79">
        <f>+VLOOKUP(C345,'Ejercicio 4'!$B$12:$H$1064,4,FALSE)</f>
        <v>1.9512360361880228E-4</v>
      </c>
      <c r="F345" s="81">
        <f t="shared" si="5"/>
        <v>6.2401629346405274</v>
      </c>
    </row>
    <row r="346" spans="3:6" ht="15.75" thickBot="1" x14ac:dyDescent="0.3">
      <c r="C346" s="77">
        <f>+'Ejercicio 4'!B342</f>
        <v>42489</v>
      </c>
      <c r="D346" s="81">
        <v>274.07000699999998</v>
      </c>
      <c r="E346" s="79">
        <f>+VLOOKUP(C346,'Ejercicio 4'!$B$12:$H$1064,4,FALSE)</f>
        <v>1.8668165954926143E-4</v>
      </c>
      <c r="F346" s="81">
        <f t="shared" si="5"/>
        <v>6.1594168131756959</v>
      </c>
    </row>
    <row r="347" spans="3:6" ht="15.75" thickBot="1" x14ac:dyDescent="0.3">
      <c r="C347" s="77">
        <f>+'Ejercicio 4'!B343</f>
        <v>42492</v>
      </c>
      <c r="D347" s="81">
        <v>270.51001000000002</v>
      </c>
      <c r="E347" s="79">
        <f>+VLOOKUP(C347,'Ejercicio 4'!$B$12:$H$1064,4,FALSE)</f>
        <v>2.1331175690979921E-4</v>
      </c>
      <c r="F347" s="81">
        <f t="shared" si="5"/>
        <v>6.4985728768613384</v>
      </c>
    </row>
    <row r="348" spans="3:6" ht="15.75" thickBot="1" x14ac:dyDescent="0.3">
      <c r="C348" s="77">
        <f>+'Ejercicio 4'!B344</f>
        <v>42493</v>
      </c>
      <c r="D348" s="81">
        <v>271.45001200000002</v>
      </c>
      <c r="E348" s="79">
        <f>+VLOOKUP(C348,'Ejercicio 4'!$B$12:$H$1064,4,FALSE)</f>
        <v>2.072307454003444E-4</v>
      </c>
      <c r="F348" s="81">
        <f t="shared" si="5"/>
        <v>6.4275315421160322</v>
      </c>
    </row>
    <row r="349" spans="3:6" ht="15.75" thickBot="1" x14ac:dyDescent="0.3">
      <c r="C349" s="77">
        <f>+'Ejercicio 4'!B345</f>
        <v>42494</v>
      </c>
      <c r="D349" s="81">
        <v>270.36999500000002</v>
      </c>
      <c r="E349" s="79">
        <f>+VLOOKUP(C349,'Ejercicio 4'!$B$12:$H$1064,4,FALSE)</f>
        <v>2.0554219104828734E-4</v>
      </c>
      <c r="F349" s="81">
        <f t="shared" si="5"/>
        <v>6.3758228327854578</v>
      </c>
    </row>
    <row r="350" spans="3:6" ht="15.75" thickBot="1" x14ac:dyDescent="0.3">
      <c r="C350" s="77">
        <f>+'Ejercicio 4'!B346</f>
        <v>42495</v>
      </c>
      <c r="D350" s="81">
        <v>273.14001500000001</v>
      </c>
      <c r="E350" s="79">
        <f>+VLOOKUP(C350,'Ejercicio 4'!$B$12:$H$1064,4,FALSE)</f>
        <v>1.9653755166639271E-4</v>
      </c>
      <c r="F350" s="81">
        <f t="shared" si="5"/>
        <v>6.2984742259374</v>
      </c>
    </row>
    <row r="351" spans="3:6" ht="15.75" thickBot="1" x14ac:dyDescent="0.3">
      <c r="C351" s="77">
        <f>+'Ejercicio 4'!B347</f>
        <v>42496</v>
      </c>
      <c r="D351" s="81">
        <v>279.77999899999998</v>
      </c>
      <c r="E351" s="79">
        <f>+VLOOKUP(C351,'Ejercicio 4'!$B$12:$H$1064,4,FALSE)</f>
        <v>1.8813154718664993E-4</v>
      </c>
      <c r="F351" s="81">
        <f t="shared" si="5"/>
        <v>6.312112558098427</v>
      </c>
    </row>
    <row r="352" spans="3:6" ht="15.75" thickBot="1" x14ac:dyDescent="0.3">
      <c r="C352" s="77">
        <f>+'Ejercicio 4'!B348</f>
        <v>42499</v>
      </c>
      <c r="D352" s="81">
        <v>279.91000400000001</v>
      </c>
      <c r="E352" s="79">
        <f>+VLOOKUP(C352,'Ejercicio 4'!$B$12:$H$1064,4,FALSE)</f>
        <v>1.842118619118337E-4</v>
      </c>
      <c r="F352" s="81">
        <f t="shared" si="5"/>
        <v>6.2489129289351864</v>
      </c>
    </row>
    <row r="353" spans="3:6" ht="15.75" thickBot="1" x14ac:dyDescent="0.3">
      <c r="C353" s="77">
        <f>+'Ejercicio 4'!B349</f>
        <v>42500</v>
      </c>
      <c r="D353" s="81">
        <v>284.10000600000001</v>
      </c>
      <c r="E353" s="79">
        <f>+VLOOKUP(C353,'Ejercicio 4'!$B$12:$H$1064,4,FALSE)</f>
        <v>2.0248570241647234E-4</v>
      </c>
      <c r="F353" s="81">
        <f t="shared" si="5"/>
        <v>6.649602444047038</v>
      </c>
    </row>
    <row r="354" spans="3:6" ht="15.75" thickBot="1" x14ac:dyDescent="0.3">
      <c r="C354" s="77">
        <f>+'Ejercicio 4'!B350</f>
        <v>42501</v>
      </c>
      <c r="D354" s="81">
        <v>282.52999899999998</v>
      </c>
      <c r="E354" s="79">
        <f>+VLOOKUP(C354,'Ejercicio 4'!$B$12:$H$1064,4,FALSE)</f>
        <v>1.9307339348548152E-4</v>
      </c>
      <c r="F354" s="81">
        <f t="shared" si="5"/>
        <v>6.4573308653288564</v>
      </c>
    </row>
    <row r="355" spans="3:6" ht="15.75" thickBot="1" x14ac:dyDescent="0.3">
      <c r="C355" s="77">
        <f>+'Ejercicio 4'!B351</f>
        <v>42502</v>
      </c>
      <c r="D355" s="81">
        <v>290.26001000000002</v>
      </c>
      <c r="E355" s="79">
        <f>+VLOOKUP(C355,'Ejercicio 4'!$B$12:$H$1064,4,FALSE)</f>
        <v>1.9436216797710706E-4</v>
      </c>
      <c r="F355" s="81">
        <f t="shared" si="5"/>
        <v>6.6561075394172295</v>
      </c>
    </row>
    <row r="356" spans="3:6" ht="15.75" thickBot="1" x14ac:dyDescent="0.3">
      <c r="C356" s="77">
        <f>+'Ejercicio 4'!B352</f>
        <v>42503</v>
      </c>
      <c r="D356" s="81">
        <v>287.540009</v>
      </c>
      <c r="E356" s="79">
        <f>+VLOOKUP(C356,'Ejercicio 4'!$B$12:$H$1064,4,FALSE)</f>
        <v>1.8674684421886515E-4</v>
      </c>
      <c r="F356" s="81">
        <f t="shared" si="5"/>
        <v>6.4632681517818771</v>
      </c>
    </row>
    <row r="357" spans="3:6" ht="15.75" thickBot="1" x14ac:dyDescent="0.3">
      <c r="C357" s="77">
        <f>+'Ejercicio 4'!B353</f>
        <v>42506</v>
      </c>
      <c r="D357" s="81">
        <v>286.29998799999998</v>
      </c>
      <c r="E357" s="79">
        <f>+VLOOKUP(C357,'Ejercicio 4'!$B$12:$H$1064,4,FALSE)</f>
        <v>2.1196042348558877E-4</v>
      </c>
      <c r="F357" s="81">
        <f t="shared" si="5"/>
        <v>6.8560815689268066</v>
      </c>
    </row>
    <row r="358" spans="3:6" ht="15.75" thickBot="1" x14ac:dyDescent="0.3">
      <c r="C358" s="77">
        <f>+'Ejercicio 4'!B354</f>
        <v>42507</v>
      </c>
      <c r="D358" s="81">
        <v>284.32000699999998</v>
      </c>
      <c r="E358" s="79">
        <f>+VLOOKUP(C358,'Ejercicio 4'!$B$12:$H$1064,4,FALSE)</f>
        <v>2.0622207258501695E-4</v>
      </c>
      <c r="F358" s="81">
        <f t="shared" si="5"/>
        <v>6.715869547734524</v>
      </c>
    </row>
    <row r="359" spans="3:6" ht="15.75" thickBot="1" x14ac:dyDescent="0.3">
      <c r="C359" s="77">
        <f>+'Ejercicio 4'!B355</f>
        <v>42508</v>
      </c>
      <c r="D359" s="81">
        <v>284.959991</v>
      </c>
      <c r="E359" s="79">
        <f>+VLOOKUP(C359,'Ejercicio 4'!$B$12:$H$1064,4,FALSE)</f>
        <v>1.9749498370179623E-4</v>
      </c>
      <c r="F359" s="81">
        <f t="shared" si="5"/>
        <v>6.5870229986769804</v>
      </c>
    </row>
    <row r="360" spans="3:6" ht="15.75" thickBot="1" x14ac:dyDescent="0.3">
      <c r="C360" s="77">
        <f>+'Ejercicio 4'!B356</f>
        <v>42509</v>
      </c>
      <c r="D360" s="81">
        <v>282.01998900000001</v>
      </c>
      <c r="E360" s="79">
        <f>+VLOOKUP(C360,'Ejercicio 4'!$B$12:$H$1064,4,FALSE)</f>
        <v>1.9054597303943624E-4</v>
      </c>
      <c r="F360" s="81">
        <f t="shared" si="5"/>
        <v>6.4033469779762937</v>
      </c>
    </row>
    <row r="361" spans="3:6" ht="15.75" thickBot="1" x14ac:dyDescent="0.3">
      <c r="C361" s="77">
        <f>+'Ejercicio 4'!B357</f>
        <v>42510</v>
      </c>
      <c r="D361" s="81">
        <v>282.80999800000001</v>
      </c>
      <c r="E361" s="79">
        <f>+VLOOKUP(C361,'Ejercicio 4'!$B$12:$H$1064,4,FALSE)</f>
        <v>1.8191444138606957E-4</v>
      </c>
      <c r="F361" s="81">
        <f t="shared" si="5"/>
        <v>6.2741602090761717</v>
      </c>
    </row>
    <row r="362" spans="3:6" ht="15.75" thickBot="1" x14ac:dyDescent="0.3">
      <c r="C362" s="77">
        <f>+'Ejercicio 4'!B358</f>
        <v>42513</v>
      </c>
      <c r="D362" s="81">
        <v>281.39999399999999</v>
      </c>
      <c r="E362" s="79">
        <f>+VLOOKUP(C362,'Ejercicio 4'!$B$12:$H$1064,4,FALSE)</f>
        <v>1.7845404803197121E-4</v>
      </c>
      <c r="F362" s="81">
        <f t="shared" si="5"/>
        <v>6.1832177723295292</v>
      </c>
    </row>
    <row r="363" spans="3:6" ht="15.75" thickBot="1" x14ac:dyDescent="0.3">
      <c r="C363" s="77">
        <f>+'Ejercicio 4'!B359</f>
        <v>42514</v>
      </c>
      <c r="D363" s="81">
        <v>284.67999300000002</v>
      </c>
      <c r="E363" s="79">
        <f>+VLOOKUP(C363,'Ejercicio 4'!$B$12:$H$1064,4,FALSE)</f>
        <v>1.7051407830404839E-4</v>
      </c>
      <c r="F363" s="81">
        <f t="shared" si="5"/>
        <v>6.1145475153579518</v>
      </c>
    </row>
    <row r="364" spans="3:6" ht="15.75" thickBot="1" x14ac:dyDescent="0.3">
      <c r="C364" s="77">
        <f>+'Ejercicio 4'!B360</f>
        <v>42515</v>
      </c>
      <c r="D364" s="81">
        <v>289.95001200000002</v>
      </c>
      <c r="E364" s="79">
        <f>+VLOOKUP(C364,'Ejercicio 4'!$B$12:$H$1064,4,FALSE)</f>
        <v>1.6374195004452481E-4</v>
      </c>
      <c r="F364" s="81">
        <f t="shared" si="5"/>
        <v>6.1028172757594659</v>
      </c>
    </row>
    <row r="365" spans="3:6" ht="15.75" thickBot="1" x14ac:dyDescent="0.3">
      <c r="C365" s="77">
        <f>+'Ejercicio 4'!B361</f>
        <v>42516</v>
      </c>
      <c r="D365" s="81">
        <v>289.98998999999998</v>
      </c>
      <c r="E365" s="79">
        <f>+VLOOKUP(C365,'Ejercicio 4'!$B$12:$H$1064,4,FALSE)</f>
        <v>1.6237170581716228E-4</v>
      </c>
      <c r="F365" s="81">
        <f t="shared" si="5"/>
        <v>6.0780664024567512</v>
      </c>
    </row>
    <row r="366" spans="3:6" ht="15.75" thickBot="1" x14ac:dyDescent="0.3">
      <c r="C366" s="77">
        <f>+'Ejercicio 4'!B362</f>
        <v>42517</v>
      </c>
      <c r="D366" s="81">
        <v>291.040009</v>
      </c>
      <c r="E366" s="79">
        <f>+VLOOKUP(C366,'Ejercicio 4'!$B$12:$H$1064,4,FALSE)</f>
        <v>1.7047257675883214E-4</v>
      </c>
      <c r="F366" s="81">
        <f t="shared" si="5"/>
        <v>6.2503914152328006</v>
      </c>
    </row>
    <row r="367" spans="3:6" ht="15.75" thickBot="1" x14ac:dyDescent="0.3">
      <c r="C367" s="77">
        <f>+'Ejercicio 4'!B363</f>
        <v>42520</v>
      </c>
      <c r="D367" s="81">
        <v>289.01001000000002</v>
      </c>
      <c r="E367" s="79">
        <f>+VLOOKUP(C367,'Ejercicio 4'!$B$12:$H$1064,4,FALSE)</f>
        <v>1.6254078835105482E-4</v>
      </c>
      <c r="F367" s="81">
        <f t="shared" si="5"/>
        <v>6.060679561440077</v>
      </c>
    </row>
    <row r="368" spans="3:6" ht="15.75" thickBot="1" x14ac:dyDescent="0.3">
      <c r="C368" s="77">
        <f>+'Ejercicio 4'!B364</f>
        <v>42521</v>
      </c>
      <c r="D368" s="81">
        <v>289.05999800000001</v>
      </c>
      <c r="E368" s="79">
        <f>+VLOOKUP(C368,'Ejercicio 4'!$B$12:$H$1064,4,FALSE)</f>
        <v>1.5558508272315064E-4</v>
      </c>
      <c r="F368" s="81">
        <f t="shared" si="5"/>
        <v>5.9306081448047481</v>
      </c>
    </row>
    <row r="369" spans="3:6" ht="15.75" thickBot="1" x14ac:dyDescent="0.3">
      <c r="C369" s="77">
        <f>+'Ejercicio 4'!B365</f>
        <v>42522</v>
      </c>
      <c r="D369" s="81">
        <v>290.86999500000002</v>
      </c>
      <c r="E369" s="79">
        <f>+VLOOKUP(C369,'Ejercicio 4'!$B$12:$H$1064,4,FALSE)</f>
        <v>1.506248994290438E-4</v>
      </c>
      <c r="F369" s="81">
        <f t="shared" si="5"/>
        <v>5.8718447606687771</v>
      </c>
    </row>
    <row r="370" spans="3:6" ht="15.75" thickBot="1" x14ac:dyDescent="0.3">
      <c r="C370" s="77">
        <f>+'Ejercicio 4'!B366</f>
        <v>42523</v>
      </c>
      <c r="D370" s="81">
        <v>289.89001500000001</v>
      </c>
      <c r="E370" s="79">
        <f>+VLOOKUP(C370,'Ejercicio 4'!$B$12:$H$1064,4,FALSE)</f>
        <v>1.4361719931208915E-4</v>
      </c>
      <c r="F370" s="81">
        <f t="shared" si="5"/>
        <v>5.7143092513010103</v>
      </c>
    </row>
    <row r="371" spans="3:6" ht="15.75" thickBot="1" x14ac:dyDescent="0.3">
      <c r="C371" s="77">
        <f>+'Ejercicio 4'!B367</f>
        <v>42524</v>
      </c>
      <c r="D371" s="81">
        <v>287.85000600000001</v>
      </c>
      <c r="E371" s="79">
        <f>+VLOOKUP(C371,'Ejercicio 4'!$B$12:$H$1064,4,FALSE)</f>
        <v>1.3874739220954643E-4</v>
      </c>
      <c r="F371" s="81">
        <f t="shared" si="5"/>
        <v>5.5770676719519425</v>
      </c>
    </row>
    <row r="372" spans="3:6" ht="15.75" thickBot="1" x14ac:dyDescent="0.3">
      <c r="C372" s="77">
        <f>+'Ejercicio 4'!B368</f>
        <v>42527</v>
      </c>
      <c r="D372" s="81">
        <v>288.51001000000002</v>
      </c>
      <c r="E372" s="79">
        <f>+VLOOKUP(C372,'Ejercicio 4'!$B$12:$H$1064,4,FALSE)</f>
        <v>1.3282105386918524E-4</v>
      </c>
      <c r="F372" s="81">
        <f t="shared" si="5"/>
        <v>5.4691722746399485</v>
      </c>
    </row>
    <row r="373" spans="3:6" ht="15.75" thickBot="1" x14ac:dyDescent="0.3">
      <c r="C373" s="77">
        <f>+'Ejercicio 4'!B369</f>
        <v>42528</v>
      </c>
      <c r="D373" s="81">
        <v>289.91000400000001</v>
      </c>
      <c r="E373" s="79">
        <f>+VLOOKUP(C373,'Ejercicio 4'!$B$12:$H$1064,4,FALSE)</f>
        <v>1.2896110140444149E-4</v>
      </c>
      <c r="F373" s="81">
        <f t="shared" si="5"/>
        <v>5.4152663905707179</v>
      </c>
    </row>
    <row r="374" spans="3:6" ht="15.75" thickBot="1" x14ac:dyDescent="0.3">
      <c r="C374" s="77">
        <f>+'Ejercicio 4'!B370</f>
        <v>42529</v>
      </c>
      <c r="D374" s="81">
        <v>287.27999899999998</v>
      </c>
      <c r="E374" s="79">
        <f>+VLOOKUP(C374,'Ejercicio 4'!$B$12:$H$1064,4,FALSE)</f>
        <v>1.232041594178573E-4</v>
      </c>
      <c r="F374" s="81">
        <f t="shared" si="5"/>
        <v>5.2449980662069784</v>
      </c>
    </row>
    <row r="375" spans="3:6" ht="15.75" thickBot="1" x14ac:dyDescent="0.3">
      <c r="C375" s="77">
        <f>+'Ejercicio 4'!B371</f>
        <v>42530</v>
      </c>
      <c r="D375" s="81">
        <v>285.35000600000001</v>
      </c>
      <c r="E375" s="79">
        <f>+VLOOKUP(C375,'Ejercicio 4'!$B$12:$H$1064,4,FALSE)</f>
        <v>1.1856148912631025E-4</v>
      </c>
      <c r="F375" s="81">
        <f t="shared" si="5"/>
        <v>5.1106597194711085</v>
      </c>
    </row>
    <row r="376" spans="3:6" ht="15.75" thickBot="1" x14ac:dyDescent="0.3">
      <c r="C376" s="77">
        <f>+'Ejercicio 4'!B372</f>
        <v>42531</v>
      </c>
      <c r="D376" s="81">
        <v>286.42001299999998</v>
      </c>
      <c r="E376" s="79">
        <f>+VLOOKUP(C376,'Ejercicio 4'!$B$12:$H$1064,4,FALSE)</f>
        <v>1.1810394130053883E-4</v>
      </c>
      <c r="F376" s="81">
        <f t="shared" si="5"/>
        <v>5.1199157239316717</v>
      </c>
    </row>
    <row r="377" spans="3:6" ht="15.75" thickBot="1" x14ac:dyDescent="0.3">
      <c r="C377" s="77">
        <f>+'Ejercicio 4'!B373</f>
        <v>42534</v>
      </c>
      <c r="D377" s="81">
        <v>288.209991</v>
      </c>
      <c r="E377" s="79">
        <f>+VLOOKUP(C377,'Ejercicio 4'!$B$12:$H$1064,4,FALSE)</f>
        <v>1.1472262507465839E-4</v>
      </c>
      <c r="F377" s="81">
        <f t="shared" si="5"/>
        <v>5.0776273737795155</v>
      </c>
    </row>
    <row r="378" spans="3:6" ht="15.75" thickBot="1" x14ac:dyDescent="0.3">
      <c r="C378" s="77">
        <f>+'Ejercicio 4'!B374</f>
        <v>42535</v>
      </c>
      <c r="D378" s="81">
        <v>283.51001000000002</v>
      </c>
      <c r="E378" s="79">
        <f>+VLOOKUP(C378,'Ejercicio 4'!$B$12:$H$1064,4,FALSE)</f>
        <v>1.1003606856793691E-4</v>
      </c>
      <c r="F378" s="81">
        <f t="shared" si="5"/>
        <v>4.8917379823016525</v>
      </c>
    </row>
    <row r="379" spans="3:6" ht="15.75" thickBot="1" x14ac:dyDescent="0.3">
      <c r="C379" s="77">
        <f>+'Ejercicio 4'!B375</f>
        <v>42536</v>
      </c>
      <c r="D379" s="81">
        <v>285.77999899999998</v>
      </c>
      <c r="E379" s="79">
        <f>+VLOOKUP(C379,'Ejercicio 4'!$B$12:$H$1064,4,FALSE)</f>
        <v>1.0672186492273274E-4</v>
      </c>
      <c r="F379" s="81">
        <f t="shared" si="5"/>
        <v>4.8560795222541575</v>
      </c>
    </row>
    <row r="380" spans="3:6" ht="15.75" thickBot="1" x14ac:dyDescent="0.3">
      <c r="C380" s="77">
        <f>+'Ejercicio 4'!B376</f>
        <v>42537</v>
      </c>
      <c r="D380" s="81">
        <v>290.95001200000002</v>
      </c>
      <c r="E380" s="79">
        <f>+VLOOKUP(C380,'Ejercicio 4'!$B$12:$H$1064,4,FALSE)</f>
        <v>1.1433540680298887E-4</v>
      </c>
      <c r="F380" s="81">
        <f t="shared" si="5"/>
        <v>5.1172426029345006</v>
      </c>
    </row>
    <row r="381" spans="3:6" ht="15.75" thickBot="1" x14ac:dyDescent="0.3">
      <c r="C381" s="77">
        <f>+'Ejercicio 4'!B377</f>
        <v>42538</v>
      </c>
      <c r="D381" s="81">
        <v>294.04998799999998</v>
      </c>
      <c r="E381" s="79">
        <f>+VLOOKUP(C381,'Ejercicio 4'!$B$12:$H$1064,4,FALSE)</f>
        <v>1.1197439744559443E-4</v>
      </c>
      <c r="F381" s="81">
        <f t="shared" si="5"/>
        <v>5.118088483422528</v>
      </c>
    </row>
    <row r="382" spans="3:6" ht="15.75" thickBot="1" x14ac:dyDescent="0.3">
      <c r="C382" s="77">
        <f>+'Ejercicio 4'!B378</f>
        <v>42541</v>
      </c>
      <c r="D382" s="81">
        <v>291.91000400000001</v>
      </c>
      <c r="E382" s="79">
        <f>+VLOOKUP(C382,'Ejercicio 4'!$B$12:$H$1064,4,FALSE)</f>
        <v>1.217224226540021E-4</v>
      </c>
      <c r="F382" s="81">
        <f t="shared" si="5"/>
        <v>5.2973849024058719</v>
      </c>
    </row>
    <row r="383" spans="3:6" ht="15.75" thickBot="1" x14ac:dyDescent="0.3">
      <c r="C383" s="77">
        <f>+'Ejercicio 4'!B379</f>
        <v>42542</v>
      </c>
      <c r="D383" s="81">
        <v>292.11999500000002</v>
      </c>
      <c r="E383" s="79">
        <f>+VLOOKUP(C383,'Ejercicio 4'!$B$12:$H$1064,4,FALSE)</f>
        <v>1.2128497403617515E-4</v>
      </c>
      <c r="F383" s="81">
        <f t="shared" si="5"/>
        <v>5.291661328260064</v>
      </c>
    </row>
    <row r="384" spans="3:6" ht="15.75" thickBot="1" x14ac:dyDescent="0.3">
      <c r="C384" s="77">
        <f>+'Ejercicio 4'!B380</f>
        <v>42543</v>
      </c>
      <c r="D384" s="81">
        <v>287.29998799999998</v>
      </c>
      <c r="E384" s="79">
        <f>+VLOOKUP(C384,'Ejercicio 4'!$B$12:$H$1064,4,FALSE)</f>
        <v>1.1812379355373002E-4</v>
      </c>
      <c r="F384" s="81">
        <f t="shared" si="5"/>
        <v>5.1360773731848841</v>
      </c>
    </row>
    <row r="385" spans="3:6" ht="15.75" thickBot="1" x14ac:dyDescent="0.3">
      <c r="C385" s="77">
        <f>+'Ejercicio 4'!B381</f>
        <v>42544</v>
      </c>
      <c r="D385" s="81">
        <v>285.52999899999998</v>
      </c>
      <c r="E385" s="79">
        <f>+VLOOKUP(C385,'Ejercicio 4'!$B$12:$H$1064,4,FALSE)</f>
        <v>1.1265115384819543E-4</v>
      </c>
      <c r="F385" s="81">
        <f t="shared" si="5"/>
        <v>4.9847894927147092</v>
      </c>
    </row>
    <row r="386" spans="3:6" ht="15.75" thickBot="1" x14ac:dyDescent="0.3">
      <c r="C386" s="77">
        <f>+'Ejercicio 4'!B382</f>
        <v>42545</v>
      </c>
      <c r="D386" s="81">
        <v>285.05999800000001</v>
      </c>
      <c r="E386" s="79">
        <f>+VLOOKUP(C386,'Ejercicio 4'!$B$12:$H$1064,4,FALSE)</f>
        <v>1.2029013596874963E-4</v>
      </c>
      <c r="F386" s="81">
        <f t="shared" si="5"/>
        <v>5.1425502308416924</v>
      </c>
    </row>
    <row r="387" spans="3:6" ht="15.75" thickBot="1" x14ac:dyDescent="0.3">
      <c r="C387" s="77">
        <f>+'Ejercicio 4'!B383</f>
        <v>42548</v>
      </c>
      <c r="D387" s="81">
        <v>287.64001500000001</v>
      </c>
      <c r="E387" s="79">
        <f>+VLOOKUP(C387,'Ejercicio 4'!$B$12:$H$1064,4,FALSE)</f>
        <v>1.1646974042183096E-4</v>
      </c>
      <c r="F387" s="81">
        <f t="shared" si="5"/>
        <v>5.1060270744467475</v>
      </c>
    </row>
    <row r="388" spans="3:6" ht="15.75" thickBot="1" x14ac:dyDescent="0.3">
      <c r="C388" s="77">
        <f>+'Ejercicio 4'!B384</f>
        <v>42549</v>
      </c>
      <c r="D388" s="81">
        <v>290.45001200000002</v>
      </c>
      <c r="E388" s="79">
        <f>+VLOOKUP(C388,'Ejercicio 4'!$B$12:$H$1064,4,FALSE)</f>
        <v>1.1117631034732571E-4</v>
      </c>
      <c r="F388" s="81">
        <f t="shared" si="5"/>
        <v>5.0373808167721581</v>
      </c>
    </row>
    <row r="389" spans="3:6" ht="15.75" thickBot="1" x14ac:dyDescent="0.3">
      <c r="C389" s="77">
        <f>+'Ejercicio 4'!B385</f>
        <v>42550</v>
      </c>
      <c r="D389" s="81">
        <v>285.790009</v>
      </c>
      <c r="E389" s="79">
        <f>+VLOOKUP(C389,'Ejercicio 4'!$B$12:$H$1064,4,FALSE)</f>
        <v>1.097805195808927E-4</v>
      </c>
      <c r="F389" s="81">
        <f t="shared" si="5"/>
        <v>4.9253482145727805</v>
      </c>
    </row>
    <row r="390" spans="3:6" ht="15.75" thickBot="1" x14ac:dyDescent="0.3">
      <c r="C390" s="77">
        <f>+'Ejercicio 4'!B386</f>
        <v>42551</v>
      </c>
      <c r="D390" s="81">
        <v>289.60000600000001</v>
      </c>
      <c r="E390" s="79">
        <f>+VLOOKUP(C390,'Ejercicio 4'!$B$12:$H$1064,4,FALSE)</f>
        <v>1.0907007710444144E-4</v>
      </c>
      <c r="F390" s="81">
        <f t="shared" si="5"/>
        <v>4.9748344534211988</v>
      </c>
    </row>
    <row r="391" spans="3:6" ht="15.75" thickBot="1" x14ac:dyDescent="0.3">
      <c r="C391" s="77">
        <f>+'Ejercicio 4'!B387</f>
        <v>42552</v>
      </c>
      <c r="D391" s="81">
        <v>290.57000699999998</v>
      </c>
      <c r="E391" s="79">
        <f>+VLOOKUP(C391,'Ejercicio 4'!$B$12:$H$1064,4,FALSE)</f>
        <v>1.1616796422771888E-4</v>
      </c>
      <c r="F391" s="81">
        <f t="shared" si="5"/>
        <v>5.1513520363825185</v>
      </c>
    </row>
    <row r="392" spans="3:6" ht="15.75" thickBot="1" x14ac:dyDescent="0.3">
      <c r="C392" s="77">
        <f>+'Ejercicio 4'!B388</f>
        <v>42555</v>
      </c>
      <c r="D392" s="81">
        <v>283.26998900000001</v>
      </c>
      <c r="E392" s="79">
        <f>+VLOOKUP(C392,'Ejercicio 4'!$B$12:$H$1064,4,FALSE)</f>
        <v>1.1892360060451171E-4</v>
      </c>
      <c r="F392" s="81">
        <f t="shared" si="5"/>
        <v>5.0811480283383164</v>
      </c>
    </row>
    <row r="393" spans="3:6" ht="15.75" thickBot="1" x14ac:dyDescent="0.3">
      <c r="C393" s="77">
        <f>+'Ejercicio 4'!B389</f>
        <v>42556</v>
      </c>
      <c r="D393" s="81">
        <v>282.60000600000001</v>
      </c>
      <c r="E393" s="79">
        <f>+VLOOKUP(C393,'Ejercicio 4'!$B$12:$H$1064,4,FALSE)</f>
        <v>1.1390996782673165E-4</v>
      </c>
      <c r="F393" s="81">
        <f t="shared" si="5"/>
        <v>4.961126353794751</v>
      </c>
    </row>
    <row r="394" spans="3:6" ht="15.75" thickBot="1" x14ac:dyDescent="0.3">
      <c r="C394" s="77">
        <f>+'Ejercicio 4'!B390</f>
        <v>42557</v>
      </c>
      <c r="D394" s="81">
        <v>283.39001500000001</v>
      </c>
      <c r="E394" s="79">
        <f>+VLOOKUP(C394,'Ejercicio 4'!$B$12:$H$1064,4,FALSE)</f>
        <v>1.3873491356609561E-4</v>
      </c>
      <c r="F394" s="81">
        <f t="shared" si="5"/>
        <v>5.4904088377209552</v>
      </c>
    </row>
    <row r="395" spans="3:6" ht="15.75" thickBot="1" x14ac:dyDescent="0.3">
      <c r="C395" s="77">
        <f>+'Ejercicio 4'!B391</f>
        <v>42558</v>
      </c>
      <c r="D395" s="81">
        <v>285.23998999999998</v>
      </c>
      <c r="E395" s="79">
        <f>+VLOOKUP(C395,'Ejercicio 4'!$B$12:$H$1064,4,FALSE)</f>
        <v>1.3254002217228707E-4</v>
      </c>
      <c r="F395" s="81">
        <f t="shared" si="5"/>
        <v>5.4014603045243712</v>
      </c>
    </row>
    <row r="396" spans="3:6" ht="15.75" thickBot="1" x14ac:dyDescent="0.3">
      <c r="C396" s="77">
        <f>+'Ejercicio 4'!B392</f>
        <v>42559</v>
      </c>
      <c r="D396" s="81">
        <v>286</v>
      </c>
      <c r="E396" s="79">
        <f>+VLOOKUP(C396,'Ejercicio 4'!$B$12:$H$1064,4,FALSE)</f>
        <v>1.2673512355698414E-4</v>
      </c>
      <c r="F396" s="81">
        <f t="shared" si="5"/>
        <v>5.2959245139114639</v>
      </c>
    </row>
    <row r="397" spans="3:6" ht="15.75" thickBot="1" x14ac:dyDescent="0.3">
      <c r="C397" s="77">
        <f>+'Ejercicio 4'!B393</f>
        <v>42562</v>
      </c>
      <c r="D397" s="81">
        <v>284.39999399999999</v>
      </c>
      <c r="E397" s="79">
        <f>+VLOOKUP(C397,'Ejercicio 4'!$B$12:$H$1064,4,FALSE)</f>
        <v>1.2280780944573375E-4</v>
      </c>
      <c r="F397" s="81">
        <f t="shared" si="5"/>
        <v>5.1840577643099106</v>
      </c>
    </row>
    <row r="398" spans="3:6" ht="15.75" thickBot="1" x14ac:dyDescent="0.3">
      <c r="C398" s="77">
        <f>+'Ejercicio 4'!B394</f>
        <v>42563</v>
      </c>
      <c r="D398" s="81">
        <v>285.55999800000001</v>
      </c>
      <c r="E398" s="79">
        <f>+VLOOKUP(C398,'Ejercicio 4'!$B$12:$H$1064,4,FALSE)</f>
        <v>1.1742262922533988E-4</v>
      </c>
      <c r="F398" s="81">
        <f t="shared" si="5"/>
        <v>5.089797772086837</v>
      </c>
    </row>
    <row r="399" spans="3:6" ht="15.75" thickBot="1" x14ac:dyDescent="0.3">
      <c r="C399" s="77">
        <f>+'Ejercicio 4'!B395</f>
        <v>42564</v>
      </c>
      <c r="D399" s="81">
        <v>286.07000699999998</v>
      </c>
      <c r="E399" s="79">
        <f>+VLOOKUP(C399,'Ejercicio 4'!$B$12:$H$1064,4,FALSE)</f>
        <v>1.1342312453155252E-4</v>
      </c>
      <c r="F399" s="81">
        <f t="shared" si="5"/>
        <v>5.0112998199880208</v>
      </c>
    </row>
    <row r="400" spans="3:6" ht="15.75" thickBot="1" x14ac:dyDescent="0.3">
      <c r="C400" s="77">
        <f>+'Ejercicio 4'!B396</f>
        <v>42565</v>
      </c>
      <c r="D400" s="81">
        <v>287.48998999999998</v>
      </c>
      <c r="E400" s="79">
        <f>+VLOOKUP(C400,'Ejercicio 4'!$B$12:$H$1064,4,FALSE)</f>
        <v>1.0891616255468118E-4</v>
      </c>
      <c r="F400" s="81">
        <f t="shared" si="5"/>
        <v>4.9351021938402591</v>
      </c>
    </row>
    <row r="401" spans="3:6" ht="15.75" thickBot="1" x14ac:dyDescent="0.3">
      <c r="C401" s="77">
        <f>+'Ejercicio 4'!B397</f>
        <v>42566</v>
      </c>
      <c r="D401" s="81">
        <v>286.790009</v>
      </c>
      <c r="E401" s="79">
        <f>+VLOOKUP(C401,'Ejercicio 4'!$B$12:$H$1064,4,FALSE)</f>
        <v>1.0399606940615198E-4</v>
      </c>
      <c r="F401" s="81">
        <f t="shared" ref="F401:F464" si="6">D401*SQRT(E401)*NORMSINV(0.95)</f>
        <v>4.8106054280930293</v>
      </c>
    </row>
    <row r="402" spans="3:6" ht="15.75" thickBot="1" x14ac:dyDescent="0.3">
      <c r="C402" s="77">
        <f>+'Ejercicio 4'!B398</f>
        <v>42569</v>
      </c>
      <c r="D402" s="81">
        <v>295.11999500000002</v>
      </c>
      <c r="E402" s="79">
        <f>+VLOOKUP(C402,'Ejercicio 4'!$B$12:$H$1064,4,FALSE)</f>
        <v>1.0029767764041353E-4</v>
      </c>
      <c r="F402" s="81">
        <f t="shared" si="6"/>
        <v>4.8615116436046746</v>
      </c>
    </row>
    <row r="403" spans="3:6" ht="15.75" thickBot="1" x14ac:dyDescent="0.3">
      <c r="C403" s="77">
        <f>+'Ejercicio 4'!B399</f>
        <v>42570</v>
      </c>
      <c r="D403" s="81">
        <v>295.91000400000001</v>
      </c>
      <c r="E403" s="79">
        <f>+VLOOKUP(C403,'Ejercicio 4'!$B$12:$H$1064,4,FALSE)</f>
        <v>9.590703268655278E-5</v>
      </c>
      <c r="F403" s="81">
        <f t="shared" si="6"/>
        <v>4.7666375711475384</v>
      </c>
    </row>
    <row r="404" spans="3:6" ht="15.75" thickBot="1" x14ac:dyDescent="0.3">
      <c r="C404" s="77">
        <f>+'Ejercicio 4'!B400</f>
        <v>42571</v>
      </c>
      <c r="D404" s="81">
        <v>296.64999399999999</v>
      </c>
      <c r="E404" s="79">
        <f>+VLOOKUP(C404,'Ejercicio 4'!$B$12:$H$1064,4,FALSE)</f>
        <v>1.2959135510893239E-4</v>
      </c>
      <c r="F404" s="81">
        <f t="shared" si="6"/>
        <v>5.5546873107974983</v>
      </c>
    </row>
    <row r="405" spans="3:6" ht="15.75" thickBot="1" x14ac:dyDescent="0.3">
      <c r="C405" s="77">
        <f>+'Ejercicio 4'!B401</f>
        <v>42572</v>
      </c>
      <c r="D405" s="81">
        <v>286.30999800000001</v>
      </c>
      <c r="E405" s="79">
        <f>+VLOOKUP(C405,'Ejercicio 4'!$B$12:$H$1064,4,FALSE)</f>
        <v>1.2389359110673637E-4</v>
      </c>
      <c r="F405" s="81">
        <f t="shared" si="6"/>
        <v>5.2418934793621155</v>
      </c>
    </row>
    <row r="406" spans="3:6" ht="15.75" thickBot="1" x14ac:dyDescent="0.3">
      <c r="C406" s="77">
        <f>+'Ejercicio 4'!B402</f>
        <v>42573</v>
      </c>
      <c r="D406" s="81">
        <v>285.52999899999998</v>
      </c>
      <c r="E406" s="79">
        <f>+VLOOKUP(C406,'Ejercicio 4'!$B$12:$H$1064,4,FALSE)</f>
        <v>1.1841866788857197E-4</v>
      </c>
      <c r="F406" s="81">
        <f t="shared" si="6"/>
        <v>5.1108023552962605</v>
      </c>
    </row>
    <row r="407" spans="3:6" ht="15.75" thickBot="1" x14ac:dyDescent="0.3">
      <c r="C407" s="77">
        <f>+'Ejercicio 4'!B403</f>
        <v>42576</v>
      </c>
      <c r="D407" s="81">
        <v>281.76001000000002</v>
      </c>
      <c r="E407" s="79">
        <f>+VLOOKUP(C407,'Ejercicio 4'!$B$12:$H$1064,4,FALSE)</f>
        <v>1.7147894552905441E-4</v>
      </c>
      <c r="F407" s="81">
        <f t="shared" si="6"/>
        <v>6.0689283881798515</v>
      </c>
    </row>
    <row r="408" spans="3:6" ht="15.75" thickBot="1" x14ac:dyDescent="0.3">
      <c r="C408" s="77">
        <f>+'Ejercicio 4'!B404</f>
        <v>42577</v>
      </c>
      <c r="D408" s="81">
        <v>282.11999500000002</v>
      </c>
      <c r="E408" s="79">
        <f>+VLOOKUP(C408,'Ejercicio 4'!$B$12:$H$1064,4,FALSE)</f>
        <v>1.6384572163413759E-4</v>
      </c>
      <c r="F408" s="81">
        <f t="shared" si="6"/>
        <v>5.9398937557604148</v>
      </c>
    </row>
    <row r="409" spans="3:6" ht="15.75" thickBot="1" x14ac:dyDescent="0.3">
      <c r="C409" s="77">
        <f>+'Ejercicio 4'!B405</f>
        <v>42578</v>
      </c>
      <c r="D409" s="81">
        <v>288.14999399999999</v>
      </c>
      <c r="E409" s="79">
        <f>+VLOOKUP(C409,'Ejercicio 4'!$B$12:$H$1064,4,FALSE)</f>
        <v>1.6444218442464176E-4</v>
      </c>
      <c r="F409" s="81">
        <f t="shared" si="6"/>
        <v>6.0778851648546013</v>
      </c>
    </row>
    <row r="410" spans="3:6" ht="15.75" thickBot="1" x14ac:dyDescent="0.3">
      <c r="C410" s="77">
        <f>+'Ejercicio 4'!B406</f>
        <v>42579</v>
      </c>
      <c r="D410" s="81">
        <v>287.16000400000001</v>
      </c>
      <c r="E410" s="79">
        <f>+VLOOKUP(C410,'Ejercicio 4'!$B$12:$H$1064,4,FALSE)</f>
        <v>1.5686599589799112E-4</v>
      </c>
      <c r="F410" s="81">
        <f t="shared" si="6"/>
        <v>5.915829013950642</v>
      </c>
    </row>
    <row r="411" spans="3:6" ht="15.75" thickBot="1" x14ac:dyDescent="0.3">
      <c r="C411" s="77">
        <f>+'Ejercicio 4'!B407</f>
        <v>42580</v>
      </c>
      <c r="D411" s="81">
        <v>282.30999800000001</v>
      </c>
      <c r="E411" s="79">
        <f>+VLOOKUP(C411,'Ejercicio 4'!$B$12:$H$1064,4,FALSE)</f>
        <v>1.703790619373176E-4</v>
      </c>
      <c r="F411" s="81">
        <f t="shared" si="6"/>
        <v>6.0612420450004052</v>
      </c>
    </row>
    <row r="412" spans="3:6" ht="15.75" thickBot="1" x14ac:dyDescent="0.3">
      <c r="C412" s="77">
        <f>+'Ejercicio 4'!B408</f>
        <v>42583</v>
      </c>
      <c r="D412" s="81">
        <v>286.69000199999999</v>
      </c>
      <c r="E412" s="79">
        <f>+VLOOKUP(C412,'Ejercicio 4'!$B$12:$H$1064,4,FALSE)</f>
        <v>1.63001910027644E-4</v>
      </c>
      <c r="F412" s="81">
        <f t="shared" si="6"/>
        <v>6.0205497734314193</v>
      </c>
    </row>
    <row r="413" spans="3:6" ht="15.75" thickBot="1" x14ac:dyDescent="0.3">
      <c r="C413" s="77">
        <f>+'Ejercicio 4'!B409</f>
        <v>42584</v>
      </c>
      <c r="D413" s="81">
        <v>288.17001299999998</v>
      </c>
      <c r="E413" s="79">
        <f>+VLOOKUP(C413,'Ejercicio 4'!$B$12:$H$1064,4,FALSE)</f>
        <v>1.6891846860826092E-4</v>
      </c>
      <c r="F413" s="81">
        <f t="shared" si="6"/>
        <v>6.1604808323693936</v>
      </c>
    </row>
    <row r="414" spans="3:6" ht="15.75" thickBot="1" x14ac:dyDescent="0.3">
      <c r="C414" s="77">
        <f>+'Ejercicio 4'!B410</f>
        <v>42585</v>
      </c>
      <c r="D414" s="81">
        <v>289.66000400000001</v>
      </c>
      <c r="E414" s="79">
        <f>+VLOOKUP(C414,'Ejercicio 4'!$B$12:$H$1064,4,FALSE)</f>
        <v>1.7208797571576285E-4</v>
      </c>
      <c r="F414" s="81">
        <f t="shared" si="6"/>
        <v>6.2501588052512602</v>
      </c>
    </row>
    <row r="415" spans="3:6" ht="15.75" thickBot="1" x14ac:dyDescent="0.3">
      <c r="C415" s="77">
        <f>+'Ejercicio 4'!B411</f>
        <v>42586</v>
      </c>
      <c r="D415" s="81">
        <v>284.35998499999999</v>
      </c>
      <c r="E415" s="79">
        <f>+VLOOKUP(C415,'Ejercicio 4'!$B$12:$H$1064,4,FALSE)</f>
        <v>1.6531386920290954E-4</v>
      </c>
      <c r="F415" s="81">
        <f t="shared" si="6"/>
        <v>6.0138194426449205</v>
      </c>
    </row>
    <row r="416" spans="3:6" ht="15.75" thickBot="1" x14ac:dyDescent="0.3">
      <c r="C416" s="77">
        <f>+'Ejercicio 4'!B412</f>
        <v>42587</v>
      </c>
      <c r="D416" s="81">
        <v>287.33999599999999</v>
      </c>
      <c r="E416" s="79">
        <f>+VLOOKUP(C416,'Ejercicio 4'!$B$12:$H$1064,4,FALSE)</f>
        <v>1.5885892508410047E-4</v>
      </c>
      <c r="F416" s="81">
        <f t="shared" si="6"/>
        <v>5.9570212313115158</v>
      </c>
    </row>
    <row r="417" spans="3:6" ht="15.75" thickBot="1" x14ac:dyDescent="0.3">
      <c r="C417" s="77">
        <f>+'Ejercicio 4'!B413</f>
        <v>42590</v>
      </c>
      <c r="D417" s="81">
        <v>287.80999800000001</v>
      </c>
      <c r="E417" s="79">
        <f>+VLOOKUP(C417,'Ejercicio 4'!$B$12:$H$1064,4,FALSE)</f>
        <v>1.6733581159483776E-4</v>
      </c>
      <c r="F417" s="81">
        <f t="shared" si="6"/>
        <v>6.1238928112016762</v>
      </c>
    </row>
    <row r="418" spans="3:6" ht="15.75" thickBot="1" x14ac:dyDescent="0.3">
      <c r="C418" s="77">
        <f>+'Ejercicio 4'!B414</f>
        <v>42591</v>
      </c>
      <c r="D418" s="81">
        <v>289.17999300000002</v>
      </c>
      <c r="E418" s="79">
        <f>+VLOOKUP(C418,'Ejercicio 4'!$B$12:$H$1064,4,FALSE)</f>
        <v>1.6460650422171297E-4</v>
      </c>
      <c r="F418" s="81">
        <f t="shared" si="6"/>
        <v>6.1026574843642223</v>
      </c>
    </row>
    <row r="419" spans="3:6" ht="15.75" thickBot="1" x14ac:dyDescent="0.3">
      <c r="C419" s="77">
        <f>+'Ejercicio 4'!B415</f>
        <v>42592</v>
      </c>
      <c r="D419" s="81">
        <v>289.89001500000001</v>
      </c>
      <c r="E419" s="79">
        <f>+VLOOKUP(C419,'Ejercicio 4'!$B$12:$H$1064,4,FALSE)</f>
        <v>1.5707111097549168E-4</v>
      </c>
      <c r="F419" s="81">
        <f t="shared" si="6"/>
        <v>5.97597361463668</v>
      </c>
    </row>
    <row r="420" spans="3:6" ht="15.75" thickBot="1" x14ac:dyDescent="0.3">
      <c r="C420" s="77">
        <f>+'Ejercicio 4'!B416</f>
        <v>42593</v>
      </c>
      <c r="D420" s="81">
        <v>292.47000100000002</v>
      </c>
      <c r="E420" s="79">
        <f>+VLOOKUP(C420,'Ejercicio 4'!$B$12:$H$1064,4,FALSE)</f>
        <v>1.5081143194557438E-4</v>
      </c>
      <c r="F420" s="81">
        <f t="shared" si="6"/>
        <v>5.9077990572008909</v>
      </c>
    </row>
    <row r="421" spans="3:6" ht="15.75" thickBot="1" x14ac:dyDescent="0.3">
      <c r="C421" s="77">
        <f>+'Ejercicio 4'!B417</f>
        <v>42594</v>
      </c>
      <c r="D421" s="81">
        <v>288.040009</v>
      </c>
      <c r="E421" s="79">
        <f>+VLOOKUP(C421,'Ejercicio 4'!$B$12:$H$1064,4,FALSE)</f>
        <v>1.4407346996300613E-4</v>
      </c>
      <c r="F421" s="81">
        <f t="shared" si="6"/>
        <v>5.6868540266580512</v>
      </c>
    </row>
    <row r="422" spans="3:6" ht="15.75" thickBot="1" x14ac:dyDescent="0.3">
      <c r="C422" s="77">
        <f>+'Ejercicio 4'!B418</f>
        <v>42597</v>
      </c>
      <c r="D422" s="81">
        <v>293.97000100000002</v>
      </c>
      <c r="E422" s="79">
        <f>+VLOOKUP(C422,'Ejercicio 4'!$B$12:$H$1064,4,FALSE)</f>
        <v>1.4102257535210857E-4</v>
      </c>
      <c r="F422" s="81">
        <f t="shared" si="6"/>
        <v>5.7421507693254377</v>
      </c>
    </row>
    <row r="423" spans="3:6" ht="15.75" thickBot="1" x14ac:dyDescent="0.3">
      <c r="C423" s="77">
        <f>+'Ejercicio 4'!B419</f>
        <v>42598</v>
      </c>
      <c r="D423" s="81">
        <v>298.02999899999998</v>
      </c>
      <c r="E423" s="79">
        <f>+VLOOKUP(C423,'Ejercicio 4'!$B$12:$H$1064,4,FALSE)</f>
        <v>1.4530044221343537E-4</v>
      </c>
      <c r="F423" s="81">
        <f t="shared" si="6"/>
        <v>5.9090913808586265</v>
      </c>
    </row>
    <row r="424" spans="3:6" ht="15.75" thickBot="1" x14ac:dyDescent="0.3">
      <c r="C424" s="77">
        <f>+'Ejercicio 4'!B420</f>
        <v>42599</v>
      </c>
      <c r="D424" s="81">
        <v>295.44000199999999</v>
      </c>
      <c r="E424" s="79">
        <f>+VLOOKUP(C424,'Ejercicio 4'!$B$12:$H$1064,4,FALSE)</f>
        <v>1.5786356385353131E-4</v>
      </c>
      <c r="F424" s="81">
        <f t="shared" si="6"/>
        <v>6.1057287392394279</v>
      </c>
    </row>
    <row r="425" spans="3:6" ht="15.75" thickBot="1" x14ac:dyDescent="0.3">
      <c r="C425" s="77">
        <f>+'Ejercicio 4'!B421</f>
        <v>42600</v>
      </c>
      <c r="D425" s="81">
        <v>295.95001200000002</v>
      </c>
      <c r="E425" s="79">
        <f>+VLOOKUP(C425,'Ejercicio 4'!$B$12:$H$1064,4,FALSE)</f>
        <v>1.5927232037197812E-4</v>
      </c>
      <c r="F425" s="81">
        <f t="shared" si="6"/>
        <v>6.1434987223640283</v>
      </c>
    </row>
    <row r="426" spans="3:6" ht="15.75" thickBot="1" x14ac:dyDescent="0.3">
      <c r="C426" s="77">
        <f>+'Ejercicio 4'!B422</f>
        <v>42601</v>
      </c>
      <c r="D426" s="81">
        <v>289.51001000000002</v>
      </c>
      <c r="E426" s="79">
        <f>+VLOOKUP(C426,'Ejercicio 4'!$B$12:$H$1064,4,FALSE)</f>
        <v>1.5540586743052303E-4</v>
      </c>
      <c r="F426" s="81">
        <f t="shared" si="6"/>
        <v>5.9364190084957764</v>
      </c>
    </row>
    <row r="427" spans="3:6" ht="15.75" thickBot="1" x14ac:dyDescent="0.3">
      <c r="C427" s="77">
        <f>+'Ejercicio 4'!B423</f>
        <v>42604</v>
      </c>
      <c r="D427" s="81">
        <v>291.94000199999999</v>
      </c>
      <c r="E427" s="79">
        <f>+VLOOKUP(C427,'Ejercicio 4'!$B$12:$H$1064,4,FALSE)</f>
        <v>1.4831271395286788E-4</v>
      </c>
      <c r="F427" s="81">
        <f t="shared" si="6"/>
        <v>5.848036229603661</v>
      </c>
    </row>
    <row r="428" spans="3:6" ht="15.75" thickBot="1" x14ac:dyDescent="0.3">
      <c r="C428" s="77">
        <f>+'Ejercicio 4'!B424</f>
        <v>42605</v>
      </c>
      <c r="D428" s="81">
        <v>291.19000199999999</v>
      </c>
      <c r="E428" s="79">
        <f>+VLOOKUP(C428,'Ejercicio 4'!$B$12:$H$1064,4,FALSE)</f>
        <v>1.6393457668900299E-4</v>
      </c>
      <c r="F428" s="81">
        <f t="shared" si="6"/>
        <v>6.1325203494696305</v>
      </c>
    </row>
    <row r="429" spans="3:6" ht="15.75" thickBot="1" x14ac:dyDescent="0.3">
      <c r="C429" s="77">
        <f>+'Ejercicio 4'!B425</f>
        <v>42606</v>
      </c>
      <c r="D429" s="81">
        <v>285.91000400000001</v>
      </c>
      <c r="E429" s="79">
        <f>+VLOOKUP(C429,'Ejercicio 4'!$B$12:$H$1064,4,FALSE)</f>
        <v>1.595571523736526E-4</v>
      </c>
      <c r="F429" s="81">
        <f t="shared" si="6"/>
        <v>5.9403871067563569</v>
      </c>
    </row>
    <row r="430" spans="3:6" ht="15.75" thickBot="1" x14ac:dyDescent="0.3">
      <c r="C430" s="77">
        <f>+'Ejercicio 4'!B426</f>
        <v>42607</v>
      </c>
      <c r="D430" s="81">
        <v>287.45001200000002</v>
      </c>
      <c r="E430" s="79">
        <f>+VLOOKUP(C430,'Ejercicio 4'!$B$12:$H$1064,4,FALSE)</f>
        <v>1.5244031780893926E-4</v>
      </c>
      <c r="F430" s="81">
        <f t="shared" si="6"/>
        <v>5.8376695930969582</v>
      </c>
    </row>
    <row r="431" spans="3:6" ht="15.75" thickBot="1" x14ac:dyDescent="0.3">
      <c r="C431" s="77">
        <f>+'Ejercicio 4'!B427</f>
        <v>42608</v>
      </c>
      <c r="D431" s="81">
        <v>290.32998700000002</v>
      </c>
      <c r="E431" s="79">
        <f>+VLOOKUP(C431,'Ejercicio 4'!$B$12:$H$1064,4,FALSE)</f>
        <v>1.6092861940888607E-4</v>
      </c>
      <c r="F431" s="81">
        <f t="shared" si="6"/>
        <v>6.0580910212973187</v>
      </c>
    </row>
    <row r="432" spans="3:6" ht="15.75" thickBot="1" x14ac:dyDescent="0.3">
      <c r="C432" s="77">
        <f>+'Ejercicio 4'!B428</f>
        <v>42611</v>
      </c>
      <c r="D432" s="81">
        <v>286.75</v>
      </c>
      <c r="E432" s="79">
        <f>+VLOOKUP(C432,'Ejercicio 4'!$B$12:$H$1064,4,FALSE)</f>
        <v>1.5478289388653021E-4</v>
      </c>
      <c r="F432" s="81">
        <f t="shared" si="6"/>
        <v>5.8680278240599852</v>
      </c>
    </row>
    <row r="433" spans="3:6" ht="15.75" thickBot="1" x14ac:dyDescent="0.3">
      <c r="C433" s="77">
        <f>+'Ejercicio 4'!B429</f>
        <v>42612</v>
      </c>
      <c r="D433" s="81">
        <v>292.5</v>
      </c>
      <c r="E433" s="79">
        <f>+VLOOKUP(C433,'Ejercicio 4'!$B$12:$H$1064,4,FALSE)</f>
        <v>1.5220497375698704E-4</v>
      </c>
      <c r="F433" s="81">
        <f t="shared" si="6"/>
        <v>5.9356399539151985</v>
      </c>
    </row>
    <row r="434" spans="3:6" ht="15.75" thickBot="1" x14ac:dyDescent="0.3">
      <c r="C434" s="77">
        <f>+'Ejercicio 4'!B430</f>
        <v>42613</v>
      </c>
      <c r="D434" s="81">
        <v>292.61999500000002</v>
      </c>
      <c r="E434" s="79">
        <f>+VLOOKUP(C434,'Ejercicio 4'!$B$12:$H$1064,4,FALSE)</f>
        <v>1.522858889206812E-4</v>
      </c>
      <c r="F434" s="81">
        <f t="shared" si="6"/>
        <v>5.9396531759151667</v>
      </c>
    </row>
    <row r="435" spans="3:6" ht="15.75" thickBot="1" x14ac:dyDescent="0.3">
      <c r="C435" s="77">
        <f>+'Ejercicio 4'!B431</f>
        <v>42614</v>
      </c>
      <c r="D435" s="81">
        <v>292.5</v>
      </c>
      <c r="E435" s="79">
        <f>+VLOOKUP(C435,'Ejercicio 4'!$B$12:$H$1064,4,FALSE)</f>
        <v>1.6354209556817127E-4</v>
      </c>
      <c r="F435" s="81">
        <f t="shared" si="6"/>
        <v>6.1527306942332745</v>
      </c>
    </row>
    <row r="436" spans="3:6" ht="15.75" thickBot="1" x14ac:dyDescent="0.3">
      <c r="C436" s="77">
        <f>+'Ejercicio 4'!B432</f>
        <v>42615</v>
      </c>
      <c r="D436" s="81">
        <v>291.54998799999998</v>
      </c>
      <c r="E436" s="79">
        <f>+VLOOKUP(C436,'Ejercicio 4'!$B$12:$H$1064,4,FALSE)</f>
        <v>1.5593975262623226E-4</v>
      </c>
      <c r="F436" s="81">
        <f t="shared" si="6"/>
        <v>5.9885089802019795</v>
      </c>
    </row>
    <row r="437" spans="3:6" ht="15.75" thickBot="1" x14ac:dyDescent="0.3">
      <c r="C437" s="77">
        <f>+'Ejercicio 4'!B433</f>
        <v>42618</v>
      </c>
      <c r="D437" s="81">
        <v>288.83999599999999</v>
      </c>
      <c r="E437" s="79">
        <f>+VLOOKUP(C437,'Ejercicio 4'!$B$12:$H$1064,4,FALSE)</f>
        <v>1.4869117271320816E-4</v>
      </c>
      <c r="F437" s="81">
        <f t="shared" si="6"/>
        <v>5.793315499092345</v>
      </c>
    </row>
    <row r="438" spans="3:6" ht="15.75" thickBot="1" x14ac:dyDescent="0.3">
      <c r="C438" s="77">
        <f>+'Ejercicio 4'!B434</f>
        <v>42619</v>
      </c>
      <c r="D438" s="81">
        <v>289.57000699999998</v>
      </c>
      <c r="E438" s="79">
        <f>+VLOOKUP(C438,'Ejercicio 4'!$B$12:$H$1064,4,FALSE)</f>
        <v>1.4226453533904896E-4</v>
      </c>
      <c r="F438" s="81">
        <f t="shared" si="6"/>
        <v>5.6810571511449846</v>
      </c>
    </row>
    <row r="439" spans="3:6" ht="15.75" thickBot="1" x14ac:dyDescent="0.3">
      <c r="C439" s="77">
        <f>+'Ejercicio 4'!B435</f>
        <v>42620</v>
      </c>
      <c r="D439" s="81">
        <v>282.39001500000001</v>
      </c>
      <c r="E439" s="79">
        <f>+VLOOKUP(C439,'Ejercicio 4'!$B$12:$H$1064,4,FALSE)</f>
        <v>1.397026698156049E-4</v>
      </c>
      <c r="F439" s="81">
        <f t="shared" si="6"/>
        <v>5.4900834546481958</v>
      </c>
    </row>
    <row r="440" spans="3:6" ht="15.75" thickBot="1" x14ac:dyDescent="0.3">
      <c r="C440" s="77">
        <f>+'Ejercicio 4'!B436</f>
        <v>42621</v>
      </c>
      <c r="D440" s="81">
        <v>277</v>
      </c>
      <c r="E440" s="79">
        <f>+VLOOKUP(C440,'Ejercicio 4'!$B$12:$H$1064,4,FALSE)</f>
        <v>1.3349832894920237E-4</v>
      </c>
      <c r="F440" s="81">
        <f t="shared" si="6"/>
        <v>5.2643522424887106</v>
      </c>
    </row>
    <row r="441" spans="3:6" ht="15.75" thickBot="1" x14ac:dyDescent="0.3">
      <c r="C441" s="77">
        <f>+'Ejercicio 4'!B437</f>
        <v>42622</v>
      </c>
      <c r="D441" s="81">
        <v>278.57000699999998</v>
      </c>
      <c r="E441" s="79">
        <f>+VLOOKUP(C441,'Ejercicio 4'!$B$12:$H$1064,4,FALSE)</f>
        <v>1.5662118912441637E-4</v>
      </c>
      <c r="F441" s="81">
        <f t="shared" si="6"/>
        <v>5.7343853005117218</v>
      </c>
    </row>
    <row r="442" spans="3:6" ht="15.75" thickBot="1" x14ac:dyDescent="0.3">
      <c r="C442" s="77">
        <f>+'Ejercicio 4'!B438</f>
        <v>42625</v>
      </c>
      <c r="D442" s="81">
        <v>277.04998799999998</v>
      </c>
      <c r="E442" s="79">
        <f>+VLOOKUP(C442,'Ejercicio 4'!$B$12:$H$1064,4,FALSE)</f>
        <v>1.666154352380071E-4</v>
      </c>
      <c r="F442" s="81">
        <f t="shared" si="6"/>
        <v>5.8822436347324478</v>
      </c>
    </row>
    <row r="443" spans="3:6" ht="15.75" thickBot="1" x14ac:dyDescent="0.3">
      <c r="C443" s="77">
        <f>+'Ejercicio 4'!B439</f>
        <v>42626</v>
      </c>
      <c r="D443" s="81">
        <v>277.01001000000002</v>
      </c>
      <c r="E443" s="79">
        <f>+VLOOKUP(C443,'Ejercicio 4'!$B$12:$H$1064,4,FALSE)</f>
        <v>1.6034865339413479E-4</v>
      </c>
      <c r="F443" s="81">
        <f t="shared" si="6"/>
        <v>5.7697285105307135</v>
      </c>
    </row>
    <row r="444" spans="3:6" ht="15.75" thickBot="1" x14ac:dyDescent="0.3">
      <c r="C444" s="77">
        <f>+'Ejercicio 4'!B440</f>
        <v>42627</v>
      </c>
      <c r="D444" s="81">
        <v>276.290009</v>
      </c>
      <c r="E444" s="79">
        <f>+VLOOKUP(C444,'Ejercicio 4'!$B$12:$H$1064,4,FALSE)</f>
        <v>1.5428006250754286E-4</v>
      </c>
      <c r="F444" s="81">
        <f t="shared" si="6"/>
        <v>5.6447841599347344</v>
      </c>
    </row>
    <row r="445" spans="3:6" ht="15.75" thickBot="1" x14ac:dyDescent="0.3">
      <c r="C445" s="77">
        <f>+'Ejercicio 4'!B441</f>
        <v>42628</v>
      </c>
      <c r="D445" s="81">
        <v>278.70001200000002</v>
      </c>
      <c r="E445" s="79">
        <f>+VLOOKUP(C445,'Ejercicio 4'!$B$12:$H$1064,4,FALSE)</f>
        <v>1.4710185258108159E-4</v>
      </c>
      <c r="F445" s="81">
        <f t="shared" si="6"/>
        <v>5.5599811002499262</v>
      </c>
    </row>
    <row r="446" spans="3:6" ht="15.75" thickBot="1" x14ac:dyDescent="0.3">
      <c r="C446" s="77">
        <f>+'Ejercicio 4'!B442</f>
        <v>42632</v>
      </c>
      <c r="D446" s="81">
        <v>281.22000100000002</v>
      </c>
      <c r="E446" s="79">
        <f>+VLOOKUP(C446,'Ejercicio 4'!$B$12:$H$1064,4,FALSE)</f>
        <v>1.4057189210754076E-4</v>
      </c>
      <c r="F446" s="81">
        <f t="shared" si="6"/>
        <v>5.4843189942007688</v>
      </c>
    </row>
    <row r="447" spans="3:6" ht="15.75" thickBot="1" x14ac:dyDescent="0.3">
      <c r="C447" s="77">
        <f>+'Ejercicio 4'!B443</f>
        <v>42633</v>
      </c>
      <c r="D447" s="81">
        <v>286.13000499999998</v>
      </c>
      <c r="E447" s="79">
        <f>+VLOOKUP(C447,'Ejercicio 4'!$B$12:$H$1064,4,FALSE)</f>
        <v>1.3754048102388106E-4</v>
      </c>
      <c r="F447" s="81">
        <f t="shared" si="6"/>
        <v>5.5195786827422895</v>
      </c>
    </row>
    <row r="448" spans="3:6" ht="15.75" thickBot="1" x14ac:dyDescent="0.3">
      <c r="C448" s="77">
        <f>+'Ejercicio 4'!B444</f>
        <v>42634</v>
      </c>
      <c r="D448" s="81">
        <v>282.30999800000001</v>
      </c>
      <c r="E448" s="79">
        <f>+VLOOKUP(C448,'Ejercicio 4'!$B$12:$H$1064,4,FALSE)</f>
        <v>1.349105458042797E-4</v>
      </c>
      <c r="F448" s="81">
        <f t="shared" si="6"/>
        <v>5.3935718110988979</v>
      </c>
    </row>
    <row r="449" spans="3:6" ht="15.75" thickBot="1" x14ac:dyDescent="0.3">
      <c r="C449" s="77">
        <f>+'Ejercicio 4'!B445</f>
        <v>42635</v>
      </c>
      <c r="D449" s="81">
        <v>280.60000600000001</v>
      </c>
      <c r="E449" s="79">
        <f>+VLOOKUP(C449,'Ejercicio 4'!$B$12:$H$1064,4,FALSE)</f>
        <v>1.4257417077248946E-4</v>
      </c>
      <c r="F449" s="81">
        <f t="shared" si="6"/>
        <v>5.5110627999816053</v>
      </c>
    </row>
    <row r="450" spans="3:6" ht="15.75" thickBot="1" x14ac:dyDescent="0.3">
      <c r="C450" s="77">
        <f>+'Ejercicio 4'!B446</f>
        <v>42636</v>
      </c>
      <c r="D450" s="81">
        <v>282.94000199999999</v>
      </c>
      <c r="E450" s="79">
        <f>+VLOOKUP(C450,'Ejercicio 4'!$B$12:$H$1064,4,FALSE)</f>
        <v>1.4434587274833832E-4</v>
      </c>
      <c r="F450" s="81">
        <f t="shared" si="6"/>
        <v>5.5914416148417141</v>
      </c>
    </row>
    <row r="451" spans="3:6" ht="15.75" thickBot="1" x14ac:dyDescent="0.3">
      <c r="C451" s="77">
        <f>+'Ejercicio 4'!B447</f>
        <v>42639</v>
      </c>
      <c r="D451" s="81">
        <v>286.35998499999999</v>
      </c>
      <c r="E451" s="79">
        <f>+VLOOKUP(C451,'Ejercicio 4'!$B$12:$H$1064,4,FALSE)</f>
        <v>1.3934663867579879E-4</v>
      </c>
      <c r="F451" s="81">
        <f t="shared" si="6"/>
        <v>5.5601670064292232</v>
      </c>
    </row>
    <row r="452" spans="3:6" ht="15.75" thickBot="1" x14ac:dyDescent="0.3">
      <c r="C452" s="77">
        <f>+'Ejercicio 4'!B448</f>
        <v>42640</v>
      </c>
      <c r="D452" s="81">
        <v>281.80999800000001</v>
      </c>
      <c r="E452" s="79">
        <f>+VLOOKUP(C452,'Ejercicio 4'!$B$12:$H$1064,4,FALSE)</f>
        <v>1.3607163923409592E-4</v>
      </c>
      <c r="F452" s="81">
        <f t="shared" si="6"/>
        <v>5.4071381033500057</v>
      </c>
    </row>
    <row r="453" spans="3:6" ht="15.75" thickBot="1" x14ac:dyDescent="0.3">
      <c r="C453" s="77">
        <f>+'Ejercicio 4'!B449</f>
        <v>42641</v>
      </c>
      <c r="D453" s="81">
        <v>284.26998900000001</v>
      </c>
      <c r="E453" s="79">
        <f>+VLOOKUP(C453,'Ejercicio 4'!$B$12:$H$1064,4,FALSE)</f>
        <v>1.3645732005240768E-4</v>
      </c>
      <c r="F453" s="81">
        <f t="shared" si="6"/>
        <v>5.462062790244774</v>
      </c>
    </row>
    <row r="454" spans="3:6" ht="15.75" thickBot="1" x14ac:dyDescent="0.3">
      <c r="C454" s="77">
        <f>+'Ejercicio 4'!B450</f>
        <v>42642</v>
      </c>
      <c r="D454" s="81">
        <v>281.75</v>
      </c>
      <c r="E454" s="79">
        <f>+VLOOKUP(C454,'Ejercicio 4'!$B$12:$H$1064,4,FALSE)</f>
        <v>1.42044912152787E-4</v>
      </c>
      <c r="F454" s="81">
        <f t="shared" si="6"/>
        <v>5.5233685503811083</v>
      </c>
    </row>
    <row r="455" spans="3:6" ht="15.75" thickBot="1" x14ac:dyDescent="0.3">
      <c r="C455" s="77">
        <f>+'Ejercicio 4'!B451</f>
        <v>42643</v>
      </c>
      <c r="D455" s="81">
        <v>292.82000699999998</v>
      </c>
      <c r="E455" s="79">
        <f>+VLOOKUP(C455,'Ejercicio 4'!$B$12:$H$1064,4,FALSE)</f>
        <v>1.3895013758742007E-4</v>
      </c>
      <c r="F455" s="81">
        <f t="shared" si="6"/>
        <v>5.6775045906222052</v>
      </c>
    </row>
    <row r="456" spans="3:6" ht="15.75" thickBot="1" x14ac:dyDescent="0.3">
      <c r="C456" s="77">
        <f>+'Ejercicio 4'!B452</f>
        <v>42646</v>
      </c>
      <c r="D456" s="81">
        <v>294.5</v>
      </c>
      <c r="E456" s="79">
        <f>+VLOOKUP(C456,'Ejercicio 4'!$B$12:$H$1064,4,FALSE)</f>
        <v>1.3617368717272778E-4</v>
      </c>
      <c r="F456" s="81">
        <f t="shared" si="6"/>
        <v>5.6527418748850264</v>
      </c>
    </row>
    <row r="457" spans="3:6" ht="15.75" thickBot="1" x14ac:dyDescent="0.3">
      <c r="C457" s="77">
        <f>+'Ejercicio 4'!B453</f>
        <v>42647</v>
      </c>
      <c r="D457" s="81">
        <v>293.48998999999998</v>
      </c>
      <c r="E457" s="79">
        <f>+VLOOKUP(C457,'Ejercicio 4'!$B$12:$H$1064,4,FALSE)</f>
        <v>1.9894683743076967E-4</v>
      </c>
      <c r="F457" s="81">
        <f t="shared" si="6"/>
        <v>6.8090899303654489</v>
      </c>
    </row>
    <row r="458" spans="3:6" ht="15.75" thickBot="1" x14ac:dyDescent="0.3">
      <c r="C458" s="77">
        <f>+'Ejercicio 4'!B454</f>
        <v>42648</v>
      </c>
      <c r="D458" s="81">
        <v>291.83999599999999</v>
      </c>
      <c r="E458" s="79">
        <f>+VLOOKUP(C458,'Ejercicio 4'!$B$12:$H$1064,4,FALSE)</f>
        <v>1.9121215148295534E-4</v>
      </c>
      <c r="F458" s="81">
        <f t="shared" si="6"/>
        <v>6.6378863369798236</v>
      </c>
    </row>
    <row r="459" spans="3:6" ht="15.75" thickBot="1" x14ac:dyDescent="0.3">
      <c r="C459" s="77">
        <f>+'Ejercicio 4'!B455</f>
        <v>42649</v>
      </c>
      <c r="D459" s="81">
        <v>293.92001299999998</v>
      </c>
      <c r="E459" s="79">
        <f>+VLOOKUP(C459,'Ejercicio 4'!$B$12:$H$1064,4,FALSE)</f>
        <v>1.8286359214713459E-4</v>
      </c>
      <c r="F459" s="81">
        <f t="shared" si="6"/>
        <v>6.5376254911357927</v>
      </c>
    </row>
    <row r="460" spans="3:6" ht="15.75" thickBot="1" x14ac:dyDescent="0.3">
      <c r="C460" s="77">
        <f>+'Ejercicio 4'!B456</f>
        <v>42650</v>
      </c>
      <c r="D460" s="81">
        <v>292.42999300000002</v>
      </c>
      <c r="E460" s="79">
        <f>+VLOOKUP(C460,'Ejercicio 4'!$B$12:$H$1064,4,FALSE)</f>
        <v>1.7583342210822351E-4</v>
      </c>
      <c r="F460" s="81">
        <f t="shared" si="6"/>
        <v>6.3782257261830688</v>
      </c>
    </row>
    <row r="461" spans="3:6" ht="15.75" thickBot="1" x14ac:dyDescent="0.3">
      <c r="C461" s="77">
        <f>+'Ejercicio 4'!B457</f>
        <v>42653</v>
      </c>
      <c r="D461" s="81">
        <v>292.08999599999999</v>
      </c>
      <c r="E461" s="79">
        <f>+VLOOKUP(C461,'Ejercicio 4'!$B$12:$H$1064,4,FALSE)</f>
        <v>1.6999834755490996E-4</v>
      </c>
      <c r="F461" s="81">
        <f t="shared" si="6"/>
        <v>6.264209726253295</v>
      </c>
    </row>
    <row r="462" spans="3:6" ht="15.75" thickBot="1" x14ac:dyDescent="0.3">
      <c r="C462" s="77">
        <f>+'Ejercicio 4'!B458</f>
        <v>42654</v>
      </c>
      <c r="D462" s="81">
        <v>286.959991</v>
      </c>
      <c r="E462" s="79">
        <f>+VLOOKUP(C462,'Ejercicio 4'!$B$12:$H$1064,4,FALSE)</f>
        <v>1.6328971002745984E-4</v>
      </c>
      <c r="F462" s="81">
        <f t="shared" si="6"/>
        <v>6.0315372698800926</v>
      </c>
    </row>
    <row r="463" spans="3:6" ht="15.75" thickBot="1" x14ac:dyDescent="0.3">
      <c r="C463" s="77">
        <f>+'Ejercicio 4'!B459</f>
        <v>42655</v>
      </c>
      <c r="D463" s="81">
        <v>292.290009</v>
      </c>
      <c r="E463" s="79">
        <f>+VLOOKUP(C463,'Ejercicio 4'!$B$12:$H$1064,4,FALSE)</f>
        <v>1.557542567579468E-4</v>
      </c>
      <c r="F463" s="81">
        <f t="shared" si="6"/>
        <v>6.0001373197903334</v>
      </c>
    </row>
    <row r="464" spans="3:6" ht="15.75" thickBot="1" x14ac:dyDescent="0.3">
      <c r="C464" s="77">
        <f>+'Ejercicio 4'!B460</f>
        <v>42656</v>
      </c>
      <c r="D464" s="81">
        <v>291.80999800000001</v>
      </c>
      <c r="E464" s="79">
        <f>+VLOOKUP(C464,'Ejercicio 4'!$B$12:$H$1064,4,FALSE)</f>
        <v>1.6311660762675248E-4</v>
      </c>
      <c r="F464" s="81">
        <f t="shared" si="6"/>
        <v>6.1302264100575972</v>
      </c>
    </row>
    <row r="465" spans="3:6" ht="15.75" thickBot="1" x14ac:dyDescent="0.3">
      <c r="C465" s="77">
        <f>+'Ejercicio 4'!B461</f>
        <v>42657</v>
      </c>
      <c r="D465" s="81">
        <v>299.22000100000002</v>
      </c>
      <c r="E465" s="79">
        <f>+VLOOKUP(C465,'Ejercicio 4'!$B$12:$H$1064,4,FALSE)</f>
        <v>1.7128698236483869E-4</v>
      </c>
      <c r="F465" s="81">
        <f t="shared" ref="F465:F528" si="7">D465*SQRT(E465)*NORMSINV(0.95)</f>
        <v>6.4413968414883795</v>
      </c>
    </row>
    <row r="466" spans="3:6" ht="15.75" thickBot="1" x14ac:dyDescent="0.3">
      <c r="C466" s="77">
        <f>+'Ejercicio 4'!B462</f>
        <v>42660</v>
      </c>
      <c r="D466" s="81">
        <v>298.33999599999999</v>
      </c>
      <c r="E466" s="79">
        <f>+VLOOKUP(C466,'Ejercicio 4'!$B$12:$H$1064,4,FALSE)</f>
        <v>1.6344212001778965E-4</v>
      </c>
      <c r="F466" s="81">
        <f t="shared" si="7"/>
        <v>6.2736564080067989</v>
      </c>
    </row>
    <row r="467" spans="3:6" ht="15.75" thickBot="1" x14ac:dyDescent="0.3">
      <c r="C467" s="77">
        <f>+'Ejercicio 4'!B463</f>
        <v>42661</v>
      </c>
      <c r="D467" s="81">
        <v>301.73001099999999</v>
      </c>
      <c r="E467" s="79">
        <f>+VLOOKUP(C467,'Ejercicio 4'!$B$12:$H$1064,4,FALSE)</f>
        <v>1.8509765006567689E-4</v>
      </c>
      <c r="F467" s="81">
        <f t="shared" si="7"/>
        <v>6.7522143092952627</v>
      </c>
    </row>
    <row r="468" spans="3:6" ht="15.75" thickBot="1" x14ac:dyDescent="0.3">
      <c r="C468" s="77">
        <f>+'Ejercicio 4'!B464</f>
        <v>42662</v>
      </c>
      <c r="D468" s="81">
        <v>301.30999800000001</v>
      </c>
      <c r="E468" s="79">
        <f>+VLOOKUP(C468,'Ejercicio 4'!$B$12:$H$1064,4,FALSE)</f>
        <v>1.7688809402128372E-4</v>
      </c>
      <c r="F468" s="81">
        <f t="shared" si="7"/>
        <v>6.5915887002601146</v>
      </c>
    </row>
    <row r="469" spans="3:6" ht="15.75" thickBot="1" x14ac:dyDescent="0.3">
      <c r="C469" s="77">
        <f>+'Ejercicio 4'!B465</f>
        <v>42663</v>
      </c>
      <c r="D469" s="81">
        <v>302.30999800000001</v>
      </c>
      <c r="E469" s="79">
        <f>+VLOOKUP(C469,'Ejercicio 4'!$B$12:$H$1064,4,FALSE)</f>
        <v>1.7459758414824464E-4</v>
      </c>
      <c r="F469" s="81">
        <f t="shared" si="7"/>
        <v>6.5705069998917152</v>
      </c>
    </row>
    <row r="470" spans="3:6" ht="15.75" thickBot="1" x14ac:dyDescent="0.3">
      <c r="C470" s="77">
        <f>+'Ejercicio 4'!B466</f>
        <v>42664</v>
      </c>
      <c r="D470" s="81">
        <v>301.41000400000001</v>
      </c>
      <c r="E470" s="79">
        <f>+VLOOKUP(C470,'Ejercicio 4'!$B$12:$H$1064,4,FALSE)</f>
        <v>1.6656327356245836E-4</v>
      </c>
      <c r="F470" s="81">
        <f t="shared" si="7"/>
        <v>6.3984465057611795</v>
      </c>
    </row>
    <row r="471" spans="3:6" ht="15.75" thickBot="1" x14ac:dyDescent="0.3">
      <c r="C471" s="77">
        <f>+'Ejercicio 4'!B467</f>
        <v>42667</v>
      </c>
      <c r="D471" s="81">
        <v>300.92999300000002</v>
      </c>
      <c r="E471" s="79">
        <f>+VLOOKUP(C471,'Ejercicio 4'!$B$12:$H$1064,4,FALSE)</f>
        <v>1.5932338186028718E-4</v>
      </c>
      <c r="F471" s="81">
        <f t="shared" si="7"/>
        <v>6.2478772712976962</v>
      </c>
    </row>
    <row r="472" spans="3:6" ht="15.75" thickBot="1" x14ac:dyDescent="0.3">
      <c r="C472" s="77">
        <f>+'Ejercicio 4'!B468</f>
        <v>42668</v>
      </c>
      <c r="D472" s="81">
        <v>302.72000100000002</v>
      </c>
      <c r="E472" s="79">
        <f>+VLOOKUP(C472,'Ejercicio 4'!$B$12:$H$1064,4,FALSE)</f>
        <v>1.52323152943243E-4</v>
      </c>
      <c r="F472" s="81">
        <f t="shared" si="7"/>
        <v>6.1454166574014168</v>
      </c>
    </row>
    <row r="473" spans="3:6" ht="15.75" thickBot="1" x14ac:dyDescent="0.3">
      <c r="C473" s="77">
        <f>+'Ejercicio 4'!B469</f>
        <v>42669</v>
      </c>
      <c r="D473" s="81">
        <v>302.91000400000001</v>
      </c>
      <c r="E473" s="79">
        <f>+VLOOKUP(C473,'Ejercicio 4'!$B$12:$H$1064,4,FALSE)</f>
        <v>1.4535324391687124E-4</v>
      </c>
      <c r="F473" s="81">
        <f t="shared" si="7"/>
        <v>6.0069392219849966</v>
      </c>
    </row>
    <row r="474" spans="3:6" ht="15.75" thickBot="1" x14ac:dyDescent="0.3">
      <c r="C474" s="77">
        <f>+'Ejercicio 4'!B470</f>
        <v>42670</v>
      </c>
      <c r="D474" s="81">
        <v>300.63000499999998</v>
      </c>
      <c r="E474" s="79">
        <f>+VLOOKUP(C474,'Ejercicio 4'!$B$12:$H$1064,4,FALSE)</f>
        <v>1.4022612589322038E-4</v>
      </c>
      <c r="F474" s="81">
        <f t="shared" si="7"/>
        <v>5.8556356843155832</v>
      </c>
    </row>
    <row r="475" spans="3:6" ht="15.75" thickBot="1" x14ac:dyDescent="0.3">
      <c r="C475" s="77">
        <f>+'Ejercicio 4'!B471</f>
        <v>42671</v>
      </c>
      <c r="D475" s="81">
        <v>298.55999800000001</v>
      </c>
      <c r="E475" s="79">
        <f>+VLOOKUP(C475,'Ejercicio 4'!$B$12:$H$1064,4,FALSE)</f>
        <v>1.3371924816259792E-4</v>
      </c>
      <c r="F475" s="81">
        <f t="shared" si="7"/>
        <v>5.6787903936525526</v>
      </c>
    </row>
    <row r="476" spans="3:6" ht="15.75" thickBot="1" x14ac:dyDescent="0.3">
      <c r="C476" s="77">
        <f>+'Ejercicio 4'!B472</f>
        <v>42674</v>
      </c>
      <c r="D476" s="81">
        <v>291.70001200000002</v>
      </c>
      <c r="E476" s="79">
        <f>+VLOOKUP(C476,'Ejercicio 4'!$B$12:$H$1064,4,FALSE)</f>
        <v>1.3015325737558819E-4</v>
      </c>
      <c r="F476" s="81">
        <f t="shared" si="7"/>
        <v>5.4738289816924297</v>
      </c>
    </row>
    <row r="477" spans="3:6" ht="15.75" thickBot="1" x14ac:dyDescent="0.3">
      <c r="C477" s="77">
        <f>+'Ejercicio 4'!B473</f>
        <v>42675</v>
      </c>
      <c r="D477" s="81">
        <v>288.48998999999998</v>
      </c>
      <c r="E477" s="79">
        <f>+VLOOKUP(C477,'Ejercicio 4'!$B$12:$H$1064,4,FALSE)</f>
        <v>1.2631817801400419E-4</v>
      </c>
      <c r="F477" s="81">
        <f t="shared" si="7"/>
        <v>5.3332375949989688</v>
      </c>
    </row>
    <row r="478" spans="3:6" ht="15.75" thickBot="1" x14ac:dyDescent="0.3">
      <c r="C478" s="77">
        <f>+'Ejercicio 4'!B474</f>
        <v>42677</v>
      </c>
      <c r="D478" s="81">
        <v>305.41000400000001</v>
      </c>
      <c r="E478" s="79">
        <f>+VLOOKUP(C478,'Ejercicio 4'!$B$12:$H$1064,4,FALSE)</f>
        <v>1.4558360994793661E-4</v>
      </c>
      <c r="F478" s="81">
        <f t="shared" si="7"/>
        <v>6.0613136479674887</v>
      </c>
    </row>
    <row r="479" spans="3:6" ht="15.75" thickBot="1" x14ac:dyDescent="0.3">
      <c r="C479" s="77">
        <f>+'Ejercicio 4'!B475</f>
        <v>42678</v>
      </c>
      <c r="D479" s="81">
        <v>303.73001099999999</v>
      </c>
      <c r="E479" s="79">
        <f>+VLOOKUP(C479,'Ejercicio 4'!$B$12:$H$1064,4,FALSE)</f>
        <v>1.4450695687590263E-4</v>
      </c>
      <c r="F479" s="81">
        <f t="shared" si="7"/>
        <v>6.005640621635135</v>
      </c>
    </row>
    <row r="480" spans="3:6" ht="15.75" thickBot="1" x14ac:dyDescent="0.3">
      <c r="C480" s="77">
        <f>+'Ejercicio 4'!B476</f>
        <v>42681</v>
      </c>
      <c r="D480" s="81">
        <v>304.38000499999998</v>
      </c>
      <c r="E480" s="79">
        <f>+VLOOKUP(C480,'Ejercicio 4'!$B$12:$H$1064,4,FALSE)</f>
        <v>2.8894155197838999E-4</v>
      </c>
      <c r="F480" s="81">
        <f t="shared" si="7"/>
        <v>8.5103687295445223</v>
      </c>
    </row>
    <row r="481" spans="3:6" ht="15.75" thickBot="1" x14ac:dyDescent="0.3">
      <c r="C481" s="77">
        <f>+'Ejercicio 4'!B477</f>
        <v>42682</v>
      </c>
      <c r="D481" s="81">
        <v>293.52999899999998</v>
      </c>
      <c r="E481" s="79">
        <f>+VLOOKUP(C481,'Ejercicio 4'!$B$12:$H$1064,4,FALSE)</f>
        <v>2.769119475238116E-4</v>
      </c>
      <c r="F481" s="81">
        <f t="shared" si="7"/>
        <v>8.0343472240475275</v>
      </c>
    </row>
    <row r="482" spans="3:6" ht="15.75" thickBot="1" x14ac:dyDescent="0.3">
      <c r="C482" s="77">
        <f>+'Ejercicio 4'!B478</f>
        <v>42683</v>
      </c>
      <c r="D482" s="81">
        <v>281.45001200000002</v>
      </c>
      <c r="E482" s="79">
        <f>+VLOOKUP(C482,'Ejercicio 4'!$B$12:$H$1064,4,FALSE)</f>
        <v>2.6423896627186967E-4</v>
      </c>
      <c r="F482" s="81">
        <f t="shared" si="7"/>
        <v>7.52535442913618</v>
      </c>
    </row>
    <row r="483" spans="3:6" ht="15.75" thickBot="1" x14ac:dyDescent="0.3">
      <c r="C483" s="77">
        <f>+'Ejercicio 4'!B479</f>
        <v>42684</v>
      </c>
      <c r="D483" s="81">
        <v>297.19000199999999</v>
      </c>
      <c r="E483" s="79">
        <f>+VLOOKUP(C483,'Ejercicio 4'!$B$12:$H$1064,4,FALSE)</f>
        <v>3.1324996150320587E-4</v>
      </c>
      <c r="F483" s="81">
        <f t="shared" si="7"/>
        <v>8.6518098283715048</v>
      </c>
    </row>
    <row r="484" spans="3:6" ht="15.75" thickBot="1" x14ac:dyDescent="0.3">
      <c r="C484" s="77">
        <f>+'Ejercicio 4'!B480</f>
        <v>42685</v>
      </c>
      <c r="D484" s="81">
        <v>301.19000199999999</v>
      </c>
      <c r="E484" s="79">
        <f>+VLOOKUP(C484,'Ejercicio 4'!$B$12:$H$1064,4,FALSE)</f>
        <v>3.8085622026948478E-4</v>
      </c>
      <c r="F484" s="81">
        <f t="shared" si="7"/>
        <v>9.6682603045733106</v>
      </c>
    </row>
    <row r="485" spans="3:6" ht="15.75" thickBot="1" x14ac:dyDescent="0.3">
      <c r="C485" s="77">
        <f>+'Ejercicio 4'!B481</f>
        <v>42688</v>
      </c>
      <c r="D485" s="81">
        <v>301.040009</v>
      </c>
      <c r="E485" s="79">
        <f>+VLOOKUP(C485,'Ejercicio 4'!$B$12:$H$1064,4,FALSE)</f>
        <v>5.0092790995060615E-4</v>
      </c>
      <c r="F485" s="81">
        <f t="shared" si="7"/>
        <v>11.082534449480084</v>
      </c>
    </row>
    <row r="486" spans="3:6" ht="15.75" thickBot="1" x14ac:dyDescent="0.3">
      <c r="C486" s="77">
        <f>+'Ejercicio 4'!B482</f>
        <v>42689</v>
      </c>
      <c r="D486" s="81">
        <v>303.83999599999999</v>
      </c>
      <c r="E486" s="79">
        <f>+VLOOKUP(C486,'Ejercicio 4'!$B$12:$H$1064,4,FALSE)</f>
        <v>4.8593577933055875E-4</v>
      </c>
      <c r="F486" s="81">
        <f t="shared" si="7"/>
        <v>11.01695656201303</v>
      </c>
    </row>
    <row r="487" spans="3:6" ht="15.75" thickBot="1" x14ac:dyDescent="0.3">
      <c r="C487" s="77">
        <f>+'Ejercicio 4'!B483</f>
        <v>42690</v>
      </c>
      <c r="D487" s="81">
        <v>307.07000699999998</v>
      </c>
      <c r="E487" s="79">
        <f>+VLOOKUP(C487,'Ejercicio 4'!$B$12:$H$1064,4,FALSE)</f>
        <v>4.633350732618058E-4</v>
      </c>
      <c r="F487" s="81">
        <f t="shared" si="7"/>
        <v>10.872070098726448</v>
      </c>
    </row>
    <row r="488" spans="3:6" ht="15.75" thickBot="1" x14ac:dyDescent="0.3">
      <c r="C488" s="77">
        <f>+'Ejercicio 4'!B484</f>
        <v>42691</v>
      </c>
      <c r="D488" s="81">
        <v>311.02999899999998</v>
      </c>
      <c r="E488" s="79">
        <f>+VLOOKUP(C488,'Ejercicio 4'!$B$12:$H$1064,4,FALSE)</f>
        <v>4.4576297747993596E-4</v>
      </c>
      <c r="F488" s="81">
        <f t="shared" si="7"/>
        <v>10.801436916429957</v>
      </c>
    </row>
    <row r="489" spans="3:6" ht="15.75" thickBot="1" x14ac:dyDescent="0.3">
      <c r="C489" s="77">
        <f>+'Ejercicio 4'!B485</f>
        <v>42692</v>
      </c>
      <c r="D489" s="81">
        <v>310.39999399999999</v>
      </c>
      <c r="E489" s="79">
        <f>+VLOOKUP(C489,'Ejercicio 4'!$B$12:$H$1064,4,FALSE)</f>
        <v>4.3022357712629351E-4</v>
      </c>
      <c r="F489" s="81">
        <f t="shared" si="7"/>
        <v>10.5900025442388</v>
      </c>
    </row>
    <row r="490" spans="3:6" ht="15.75" thickBot="1" x14ac:dyDescent="0.3">
      <c r="C490" s="77">
        <f>+'Ejercicio 4'!B486</f>
        <v>42696</v>
      </c>
      <c r="D490" s="81">
        <v>308.97000100000002</v>
      </c>
      <c r="E490" s="79">
        <f>+VLOOKUP(C490,'Ejercicio 4'!$B$12:$H$1064,4,FALSE)</f>
        <v>4.1784395644553984E-4</v>
      </c>
      <c r="F490" s="81">
        <f t="shared" si="7"/>
        <v>10.388447123536309</v>
      </c>
    </row>
    <row r="491" spans="3:6" ht="15.75" thickBot="1" x14ac:dyDescent="0.3">
      <c r="C491" s="77">
        <f>+'Ejercicio 4'!B487</f>
        <v>42697</v>
      </c>
      <c r="D491" s="81">
        <v>307.41000400000001</v>
      </c>
      <c r="E491" s="79">
        <f>+VLOOKUP(C491,'Ejercicio 4'!$B$12:$H$1064,4,FALSE)</f>
        <v>3.9859154389751763E-4</v>
      </c>
      <c r="F491" s="81">
        <f t="shared" si="7"/>
        <v>10.09506904952932</v>
      </c>
    </row>
    <row r="492" spans="3:6" ht="15.75" thickBot="1" x14ac:dyDescent="0.3">
      <c r="C492" s="77">
        <f>+'Ejercicio 4'!B488</f>
        <v>42698</v>
      </c>
      <c r="D492" s="81">
        <v>309.85000600000001</v>
      </c>
      <c r="E492" s="79">
        <f>+VLOOKUP(C492,'Ejercicio 4'!$B$12:$H$1064,4,FALSE)</f>
        <v>3.8103589995340347E-4</v>
      </c>
      <c r="F492" s="81">
        <f t="shared" si="7"/>
        <v>9.9485941289575592</v>
      </c>
    </row>
    <row r="493" spans="3:6" ht="15.75" thickBot="1" x14ac:dyDescent="0.3">
      <c r="C493" s="77">
        <f>+'Ejercicio 4'!B489</f>
        <v>42699</v>
      </c>
      <c r="D493" s="81">
        <v>302.709991</v>
      </c>
      <c r="E493" s="79">
        <f>+VLOOKUP(C493,'Ejercicio 4'!$B$12:$H$1064,4,FALSE)</f>
        <v>3.6449731244872393E-4</v>
      </c>
      <c r="F493" s="81">
        <f t="shared" si="7"/>
        <v>9.5060737036410998</v>
      </c>
    </row>
    <row r="494" spans="3:6" ht="15.75" thickBot="1" x14ac:dyDescent="0.3">
      <c r="C494" s="77">
        <f>+'Ejercicio 4'!B490</f>
        <v>42702</v>
      </c>
      <c r="D494" s="81">
        <v>297.17999300000002</v>
      </c>
      <c r="E494" s="79">
        <f>+VLOOKUP(C494,'Ejercicio 4'!$B$12:$H$1064,4,FALSE)</f>
        <v>3.5044458166676477E-4</v>
      </c>
      <c r="F494" s="81">
        <f t="shared" si="7"/>
        <v>9.1507459801517363</v>
      </c>
    </row>
    <row r="495" spans="3:6" ht="15.75" thickBot="1" x14ac:dyDescent="0.3">
      <c r="C495" s="77">
        <f>+'Ejercicio 4'!B491</f>
        <v>42703</v>
      </c>
      <c r="D495" s="81">
        <v>300.58999599999999</v>
      </c>
      <c r="E495" s="79">
        <f>+VLOOKUP(C495,'Ejercicio 4'!$B$12:$H$1064,4,FALSE)</f>
        <v>3.5942826663095962E-4</v>
      </c>
      <c r="F495" s="81">
        <f t="shared" si="7"/>
        <v>9.3736318737219975</v>
      </c>
    </row>
    <row r="496" spans="3:6" ht="15.75" thickBot="1" x14ac:dyDescent="0.3">
      <c r="C496" s="77">
        <f>+'Ejercicio 4'!B492</f>
        <v>42704</v>
      </c>
      <c r="D496" s="81">
        <v>290.35000600000001</v>
      </c>
      <c r="E496" s="79">
        <f>+VLOOKUP(C496,'Ejercicio 4'!$B$12:$H$1064,4,FALSE)</f>
        <v>3.5852088544066721E-4</v>
      </c>
      <c r="F496" s="81">
        <f t="shared" si="7"/>
        <v>9.0428708083058833</v>
      </c>
    </row>
    <row r="497" spans="3:6" ht="15.75" thickBot="1" x14ac:dyDescent="0.3">
      <c r="C497" s="77">
        <f>+'Ejercicio 4'!B493</f>
        <v>42705</v>
      </c>
      <c r="D497" s="81">
        <v>294.89999399999999</v>
      </c>
      <c r="E497" s="79">
        <f>+VLOOKUP(C497,'Ejercicio 4'!$B$12:$H$1064,4,FALSE)</f>
        <v>3.4789483051231746E-4</v>
      </c>
      <c r="F497" s="81">
        <f t="shared" si="7"/>
        <v>9.0474461782396887</v>
      </c>
    </row>
    <row r="498" spans="3:6" ht="15.75" thickBot="1" x14ac:dyDescent="0.3">
      <c r="C498" s="77">
        <f>+'Ejercicio 4'!B494</f>
        <v>42706</v>
      </c>
      <c r="D498" s="81">
        <v>293.76001000000002</v>
      </c>
      <c r="E498" s="79">
        <f>+VLOOKUP(C498,'Ejercicio 4'!$B$12:$H$1064,4,FALSE)</f>
        <v>3.8760750730709763E-4</v>
      </c>
      <c r="F498" s="81">
        <f t="shared" si="7"/>
        <v>9.5129676768974747</v>
      </c>
    </row>
    <row r="499" spans="3:6" ht="15.75" thickBot="1" x14ac:dyDescent="0.3">
      <c r="C499" s="77">
        <f>+'Ejercicio 4'!B495</f>
        <v>42709</v>
      </c>
      <c r="D499" s="81">
        <v>300.709991</v>
      </c>
      <c r="E499" s="79">
        <f>+VLOOKUP(C499,'Ejercicio 4'!$B$12:$H$1064,4,FALSE)</f>
        <v>3.8082143785375249E-4</v>
      </c>
      <c r="F499" s="81">
        <f t="shared" si="7"/>
        <v>9.6524110613193557</v>
      </c>
    </row>
    <row r="500" spans="3:6" ht="15.75" thickBot="1" x14ac:dyDescent="0.3">
      <c r="C500" s="77">
        <f>+'Ejercicio 4'!B496</f>
        <v>42710</v>
      </c>
      <c r="D500" s="81">
        <v>299.33999599999999</v>
      </c>
      <c r="E500" s="79">
        <f>+VLOOKUP(C500,'Ejercicio 4'!$B$12:$H$1064,4,FALSE)</f>
        <v>3.6379855372437004E-4</v>
      </c>
      <c r="F500" s="81">
        <f t="shared" si="7"/>
        <v>9.3912302693816674</v>
      </c>
    </row>
    <row r="501" spans="3:6" ht="15.75" thickBot="1" x14ac:dyDescent="0.3">
      <c r="C501" s="77">
        <f>+'Ejercicio 4'!B497</f>
        <v>42711</v>
      </c>
      <c r="D501" s="81">
        <v>307.29998799999998</v>
      </c>
      <c r="E501" s="79">
        <f>+VLOOKUP(C501,'Ejercicio 4'!$B$12:$H$1064,4,FALSE)</f>
        <v>3.7231295408362793E-4</v>
      </c>
      <c r="F501" s="81">
        <f t="shared" si="7"/>
        <v>9.7531268708298082</v>
      </c>
    </row>
    <row r="502" spans="3:6" ht="15.75" thickBot="1" x14ac:dyDescent="0.3">
      <c r="C502" s="77">
        <f>+'Ejercicio 4'!B498</f>
        <v>42712</v>
      </c>
      <c r="D502" s="81">
        <v>305.76001000000002</v>
      </c>
      <c r="E502" s="79">
        <f>+VLOOKUP(C502,'Ejercicio 4'!$B$12:$H$1064,4,FALSE)</f>
        <v>3.5595822989949232E-4</v>
      </c>
      <c r="F502" s="81">
        <f t="shared" si="7"/>
        <v>9.4887162548450164</v>
      </c>
    </row>
    <row r="503" spans="3:6" ht="15.75" thickBot="1" x14ac:dyDescent="0.3">
      <c r="C503" s="77">
        <f>+'Ejercicio 4'!B499</f>
        <v>42713</v>
      </c>
      <c r="D503" s="81">
        <v>303.209991</v>
      </c>
      <c r="E503" s="79">
        <f>+VLOOKUP(C503,'Ejercicio 4'!$B$12:$H$1064,4,FALSE)</f>
        <v>3.7144489741963287E-4</v>
      </c>
      <c r="F503" s="81">
        <f t="shared" si="7"/>
        <v>9.6120929695152881</v>
      </c>
    </row>
    <row r="504" spans="3:6" ht="15.75" thickBot="1" x14ac:dyDescent="0.3">
      <c r="C504" s="77">
        <f>+'Ejercicio 4'!B500</f>
        <v>42717</v>
      </c>
      <c r="D504" s="81">
        <v>299.01998900000001</v>
      </c>
      <c r="E504" s="79">
        <f>+VLOOKUP(C504,'Ejercicio 4'!$B$12:$H$1064,4,FALSE)</f>
        <v>3.5533474694668702E-4</v>
      </c>
      <c r="F504" s="81">
        <f t="shared" si="7"/>
        <v>9.2714213138096451</v>
      </c>
    </row>
    <row r="505" spans="3:6" ht="15.75" thickBot="1" x14ac:dyDescent="0.3">
      <c r="C505" s="77">
        <f>+'Ejercicio 4'!B501</f>
        <v>42718</v>
      </c>
      <c r="D505" s="81">
        <v>298.75</v>
      </c>
      <c r="E505" s="79">
        <f>+VLOOKUP(C505,'Ejercicio 4'!$B$12:$H$1064,4,FALSE)</f>
        <v>3.4206368378607982E-4</v>
      </c>
      <c r="F505" s="81">
        <f t="shared" si="7"/>
        <v>9.0884255717475426</v>
      </c>
    </row>
    <row r="506" spans="3:6" ht="15.75" thickBot="1" x14ac:dyDescent="0.3">
      <c r="C506" s="77">
        <f>+'Ejercicio 4'!B502</f>
        <v>42719</v>
      </c>
      <c r="D506" s="81">
        <v>301.44000199999999</v>
      </c>
      <c r="E506" s="79">
        <f>+VLOOKUP(C506,'Ejercicio 4'!$B$12:$H$1064,4,FALSE)</f>
        <v>3.3515652199450749E-4</v>
      </c>
      <c r="F506" s="81">
        <f t="shared" si="7"/>
        <v>9.0772015429411255</v>
      </c>
    </row>
    <row r="507" spans="3:6" ht="15.75" thickBot="1" x14ac:dyDescent="0.3">
      <c r="C507" s="77">
        <f>+'Ejercicio 4'!B503</f>
        <v>42720</v>
      </c>
      <c r="D507" s="81">
        <v>301.27999899999998</v>
      </c>
      <c r="E507" s="79">
        <f>+VLOOKUP(C507,'Ejercicio 4'!$B$12:$H$1064,4,FALSE)</f>
        <v>3.1959852091287353E-4</v>
      </c>
      <c r="F507" s="81">
        <f t="shared" si="7"/>
        <v>8.8593108131373377</v>
      </c>
    </row>
    <row r="508" spans="3:6" ht="15.75" thickBot="1" x14ac:dyDescent="0.3">
      <c r="C508" s="77">
        <f>+'Ejercicio 4'!B504</f>
        <v>42723</v>
      </c>
      <c r="D508" s="81">
        <v>300.57998700000002</v>
      </c>
      <c r="E508" s="79">
        <f>+VLOOKUP(C508,'Ejercicio 4'!$B$12:$H$1064,4,FALSE)</f>
        <v>3.0846552807738006E-4</v>
      </c>
      <c r="F508" s="81">
        <f t="shared" si="7"/>
        <v>8.6834165874537153</v>
      </c>
    </row>
    <row r="509" spans="3:6" ht="15.75" thickBot="1" x14ac:dyDescent="0.3">
      <c r="C509" s="77">
        <f>+'Ejercicio 4'!B505</f>
        <v>42724</v>
      </c>
      <c r="D509" s="81">
        <v>296.98001099999999</v>
      </c>
      <c r="E509" s="79">
        <f>+VLOOKUP(C509,'Ejercicio 4'!$B$12:$H$1064,4,FALSE)</f>
        <v>2.9412468752191201E-4</v>
      </c>
      <c r="F509" s="81">
        <f t="shared" si="7"/>
        <v>8.3776114709331662</v>
      </c>
    </row>
    <row r="510" spans="3:6" ht="15.75" thickBot="1" x14ac:dyDescent="0.3">
      <c r="C510" s="77">
        <f>+'Ejercicio 4'!B506</f>
        <v>42725</v>
      </c>
      <c r="D510" s="81">
        <v>295.30999800000001</v>
      </c>
      <c r="E510" s="79">
        <f>+VLOOKUP(C510,'Ejercicio 4'!$B$12:$H$1064,4,FALSE)</f>
        <v>2.8068984379859305E-4</v>
      </c>
      <c r="F510" s="81">
        <f t="shared" si="7"/>
        <v>8.1380200756659704</v>
      </c>
    </row>
    <row r="511" spans="3:6" ht="15.75" thickBot="1" x14ac:dyDescent="0.3">
      <c r="C511" s="77">
        <f>+'Ejercicio 4'!B507</f>
        <v>42726</v>
      </c>
      <c r="D511" s="81">
        <v>295.73998999999998</v>
      </c>
      <c r="E511" s="79">
        <f>+VLOOKUP(C511,'Ejercicio 4'!$B$12:$H$1064,4,FALSE)</f>
        <v>2.7438417513592716E-4</v>
      </c>
      <c r="F511" s="81">
        <f t="shared" si="7"/>
        <v>8.0578066245259024</v>
      </c>
    </row>
    <row r="512" spans="3:6" ht="15.75" thickBot="1" x14ac:dyDescent="0.3">
      <c r="C512" s="77">
        <f>+'Ejercicio 4'!B508</f>
        <v>42727</v>
      </c>
      <c r="D512" s="81">
        <v>297.91000400000001</v>
      </c>
      <c r="E512" s="79">
        <f>+VLOOKUP(C512,'Ejercicio 4'!$B$12:$H$1064,4,FALSE)</f>
        <v>2.6309586923713141E-4</v>
      </c>
      <c r="F512" s="81">
        <f t="shared" si="7"/>
        <v>7.9482104713047637</v>
      </c>
    </row>
    <row r="513" spans="3:6" ht="15.75" thickBot="1" x14ac:dyDescent="0.3">
      <c r="C513" s="77">
        <f>+'Ejercicio 4'!B509</f>
        <v>42730</v>
      </c>
      <c r="D513" s="81">
        <v>298.11999500000002</v>
      </c>
      <c r="E513" s="79">
        <f>+VLOOKUP(C513,'Ejercicio 4'!$B$12:$H$1064,4,FALSE)</f>
        <v>2.5095162633465722E-4</v>
      </c>
      <c r="F513" s="81">
        <f t="shared" si="7"/>
        <v>7.768074272907981</v>
      </c>
    </row>
    <row r="514" spans="3:6" ht="15.75" thickBot="1" x14ac:dyDescent="0.3">
      <c r="C514" s="77">
        <f>+'Ejercicio 4'!B510</f>
        <v>42731</v>
      </c>
      <c r="D514" s="81">
        <v>298.10000600000001</v>
      </c>
      <c r="E514" s="79">
        <f>+VLOOKUP(C514,'Ejercicio 4'!$B$12:$H$1064,4,FALSE)</f>
        <v>2.4176106448543395E-4</v>
      </c>
      <c r="F514" s="81">
        <f t="shared" si="7"/>
        <v>7.6239918114468495</v>
      </c>
    </row>
    <row r="515" spans="3:6" ht="15.75" thickBot="1" x14ac:dyDescent="0.3">
      <c r="C515" s="77">
        <f>+'Ejercicio 4'!B511</f>
        <v>42732</v>
      </c>
      <c r="D515" s="81">
        <v>298.67001299999998</v>
      </c>
      <c r="E515" s="79">
        <f>+VLOOKUP(C515,'Ejercicio 4'!$B$12:$H$1064,4,FALSE)</f>
        <v>2.305342002914604E-4</v>
      </c>
      <c r="F515" s="81">
        <f t="shared" si="7"/>
        <v>7.4591022271163538</v>
      </c>
    </row>
    <row r="516" spans="3:6" ht="15.75" thickBot="1" x14ac:dyDescent="0.3">
      <c r="C516" s="77">
        <f>+'Ejercicio 4'!B512</f>
        <v>42733</v>
      </c>
      <c r="D516" s="81">
        <v>298.67001299999998</v>
      </c>
      <c r="E516" s="79">
        <f>+VLOOKUP(C516,'Ejercicio 4'!$B$12:$H$1064,4,FALSE)</f>
        <v>2.1980686409787587E-4</v>
      </c>
      <c r="F516" s="81">
        <f t="shared" si="7"/>
        <v>7.2834895732122638</v>
      </c>
    </row>
    <row r="517" spans="3:6" ht="15.75" thickBot="1" x14ac:dyDescent="0.3">
      <c r="C517" s="77">
        <f>+'Ejercicio 4'!B513</f>
        <v>42734</v>
      </c>
      <c r="D517" s="81">
        <v>298.98998999999998</v>
      </c>
      <c r="E517" s="79">
        <f>+VLOOKUP(C517,'Ejercicio 4'!$B$12:$H$1064,4,FALSE)</f>
        <v>2.0974830676712198E-4</v>
      </c>
      <c r="F517" s="81">
        <f t="shared" si="7"/>
        <v>7.1225111411972861</v>
      </c>
    </row>
    <row r="518" spans="3:6" ht="15.75" thickBot="1" x14ac:dyDescent="0.3">
      <c r="C518" s="77">
        <f>+'Ejercicio 4'!B514</f>
        <v>42737</v>
      </c>
      <c r="D518" s="81">
        <v>304.13000499999998</v>
      </c>
      <c r="E518" s="79">
        <f>+VLOOKUP(C518,'Ejercicio 4'!$B$12:$H$1064,4,FALSE)</f>
        <v>1.9998800038810178E-4</v>
      </c>
      <c r="F518" s="81">
        <f t="shared" si="7"/>
        <v>7.0743818031220291</v>
      </c>
    </row>
    <row r="519" spans="3:6" ht="15.75" thickBot="1" x14ac:dyDescent="0.3">
      <c r="C519" s="77">
        <f>+'Ejercicio 4'!B515</f>
        <v>42738</v>
      </c>
      <c r="D519" s="81">
        <v>306.709991</v>
      </c>
      <c r="E519" s="79">
        <f>+VLOOKUP(C519,'Ejercicio 4'!$B$12:$H$1064,4,FALSE)</f>
        <v>1.9073522011773492E-4</v>
      </c>
      <c r="F519" s="81">
        <f t="shared" si="7"/>
        <v>6.9673981275579839</v>
      </c>
    </row>
    <row r="520" spans="3:6" ht="15.75" thickBot="1" x14ac:dyDescent="0.3">
      <c r="C520" s="77">
        <f>+'Ejercicio 4'!B516</f>
        <v>42739</v>
      </c>
      <c r="D520" s="81">
        <v>302.08999599999999</v>
      </c>
      <c r="E520" s="79">
        <f>+VLOOKUP(C520,'Ejercicio 4'!$B$12:$H$1064,4,FALSE)</f>
        <v>1.9537933979868331E-4</v>
      </c>
      <c r="F520" s="81">
        <f t="shared" si="7"/>
        <v>6.9454904596957832</v>
      </c>
    </row>
    <row r="521" spans="3:6" ht="15.75" thickBot="1" x14ac:dyDescent="0.3">
      <c r="C521" s="77">
        <f>+'Ejercicio 4'!B517</f>
        <v>42740</v>
      </c>
      <c r="D521" s="81">
        <v>296.10000600000001</v>
      </c>
      <c r="E521" s="79">
        <f>+VLOOKUP(C521,'Ejercicio 4'!$B$12:$H$1064,4,FALSE)</f>
        <v>1.8960827958062175E-4</v>
      </c>
      <c r="F521" s="81">
        <f t="shared" si="7"/>
        <v>6.7064751825176581</v>
      </c>
    </row>
    <row r="522" spans="3:6" ht="15.75" thickBot="1" x14ac:dyDescent="0.3">
      <c r="C522" s="77">
        <f>+'Ejercicio 4'!B518</f>
        <v>42741</v>
      </c>
      <c r="D522" s="81">
        <v>304.55999800000001</v>
      </c>
      <c r="E522" s="79">
        <f>+VLOOKUP(C522,'Ejercicio 4'!$B$12:$H$1064,4,FALSE)</f>
        <v>1.9150476375970186E-4</v>
      </c>
      <c r="F522" s="81">
        <f t="shared" si="7"/>
        <v>6.9325004843717819</v>
      </c>
    </row>
    <row r="523" spans="3:6" ht="15.75" thickBot="1" x14ac:dyDescent="0.3">
      <c r="C523" s="77">
        <f>+'Ejercicio 4'!B519</f>
        <v>42744</v>
      </c>
      <c r="D523" s="81">
        <v>304.92001299999998</v>
      </c>
      <c r="E523" s="79">
        <f>+VLOOKUP(C523,'Ejercicio 4'!$B$12:$H$1064,4,FALSE)</f>
        <v>2.0125834451799633E-4</v>
      </c>
      <c r="F523" s="81">
        <f t="shared" si="7"/>
        <v>7.1152495157083475</v>
      </c>
    </row>
    <row r="524" spans="3:6" ht="15.75" thickBot="1" x14ac:dyDescent="0.3">
      <c r="C524" s="77">
        <f>+'Ejercicio 4'!B520</f>
        <v>42745</v>
      </c>
      <c r="D524" s="81">
        <v>303.959991</v>
      </c>
      <c r="E524" s="79">
        <f>+VLOOKUP(C524,'Ejercicio 4'!$B$12:$H$1064,4,FALSE)</f>
        <v>2.2882194519212553E-4</v>
      </c>
      <c r="F524" s="81">
        <f t="shared" si="7"/>
        <v>7.5629724149290949</v>
      </c>
    </row>
    <row r="525" spans="3:6" ht="15.75" thickBot="1" x14ac:dyDescent="0.3">
      <c r="C525" s="77">
        <f>+'Ejercicio 4'!B521</f>
        <v>42746</v>
      </c>
      <c r="D525" s="81">
        <v>304.33999599999999</v>
      </c>
      <c r="E525" s="79">
        <f>+VLOOKUP(C525,'Ejercicio 4'!$B$12:$H$1064,4,FALSE)</f>
        <v>2.1823902934306678E-4</v>
      </c>
      <c r="F525" s="81">
        <f t="shared" si="7"/>
        <v>7.3952438347631411</v>
      </c>
    </row>
    <row r="526" spans="3:6" ht="15.75" thickBot="1" x14ac:dyDescent="0.3">
      <c r="C526" s="77">
        <f>+'Ejercicio 4'!B522</f>
        <v>42747</v>
      </c>
      <c r="D526" s="81">
        <v>303.459991</v>
      </c>
      <c r="E526" s="79">
        <f>+VLOOKUP(C526,'Ejercicio 4'!$B$12:$H$1064,4,FALSE)</f>
        <v>2.0854635310473013E-4</v>
      </c>
      <c r="F526" s="81">
        <f t="shared" si="7"/>
        <v>7.208252598855255</v>
      </c>
    </row>
    <row r="527" spans="3:6" ht="15.75" thickBot="1" x14ac:dyDescent="0.3">
      <c r="C527" s="77">
        <f>+'Ejercicio 4'!B523</f>
        <v>42748</v>
      </c>
      <c r="D527" s="81">
        <v>303.92001299999998</v>
      </c>
      <c r="E527" s="79">
        <f>+VLOOKUP(C527,'Ejercicio 4'!$B$12:$H$1064,4,FALSE)</f>
        <v>1.9891461822656222E-4</v>
      </c>
      <c r="F527" s="81">
        <f t="shared" si="7"/>
        <v>7.0504998259689149</v>
      </c>
    </row>
    <row r="528" spans="3:6" ht="15.75" thickBot="1" x14ac:dyDescent="0.3">
      <c r="C528" s="77">
        <f>+'Ejercicio 4'!B524</f>
        <v>42751</v>
      </c>
      <c r="D528" s="81">
        <v>296.19000199999999</v>
      </c>
      <c r="E528" s="79">
        <f>+VLOOKUP(C528,'Ejercicio 4'!$B$12:$H$1064,4,FALSE)</f>
        <v>1.9004862412000623E-4</v>
      </c>
      <c r="F528" s="81">
        <f t="shared" si="7"/>
        <v>6.7162989119594938</v>
      </c>
    </row>
    <row r="529" spans="3:6" ht="15.75" thickBot="1" x14ac:dyDescent="0.3">
      <c r="C529" s="77">
        <f>+'Ejercicio 4'!B525</f>
        <v>42752</v>
      </c>
      <c r="D529" s="81">
        <v>295.44000199999999</v>
      </c>
      <c r="E529" s="79">
        <f>+VLOOKUP(C529,'Ejercicio 4'!$B$12:$H$1064,4,FALSE)</f>
        <v>1.8131177733628245E-4</v>
      </c>
      <c r="F529" s="81">
        <f t="shared" ref="F529:F592" si="8">D529*SQRT(E529)*NORMSINV(0.95)</f>
        <v>6.5434917916359323</v>
      </c>
    </row>
    <row r="530" spans="3:6" ht="15.75" thickBot="1" x14ac:dyDescent="0.3">
      <c r="C530" s="77">
        <f>+'Ejercicio 4'!B526</f>
        <v>42753</v>
      </c>
      <c r="D530" s="81">
        <v>300.10000600000001</v>
      </c>
      <c r="E530" s="79">
        <f>+VLOOKUP(C530,'Ejercicio 4'!$B$12:$H$1064,4,FALSE)</f>
        <v>2.0376163371835335E-4</v>
      </c>
      <c r="F530" s="81">
        <f t="shared" si="8"/>
        <v>7.0461919178114698</v>
      </c>
    </row>
    <row r="531" spans="3:6" ht="15.75" thickBot="1" x14ac:dyDescent="0.3">
      <c r="C531" s="77">
        <f>+'Ejercicio 4'!B527</f>
        <v>42754</v>
      </c>
      <c r="D531" s="81">
        <v>309.11999500000002</v>
      </c>
      <c r="E531" s="79">
        <f>+VLOOKUP(C531,'Ejercicio 4'!$B$12:$H$1064,4,FALSE)</f>
        <v>1.945790038799619E-4</v>
      </c>
      <c r="F531" s="81">
        <f t="shared" si="8"/>
        <v>7.0925489593271767</v>
      </c>
    </row>
    <row r="532" spans="3:6" ht="15.75" thickBot="1" x14ac:dyDescent="0.3">
      <c r="C532" s="77">
        <f>+'Ejercicio 4'!B528</f>
        <v>42755</v>
      </c>
      <c r="D532" s="81">
        <v>314.83999599999999</v>
      </c>
      <c r="E532" s="79">
        <f>+VLOOKUP(C532,'Ejercicio 4'!$B$12:$H$1064,4,FALSE)</f>
        <v>1.9692160809254059E-4</v>
      </c>
      <c r="F532" s="81">
        <f t="shared" si="8"/>
        <v>7.2671452700468491</v>
      </c>
    </row>
    <row r="533" spans="3:6" ht="15.75" thickBot="1" x14ac:dyDescent="0.3">
      <c r="C533" s="77">
        <f>+'Ejercicio 4'!B529</f>
        <v>42758</v>
      </c>
      <c r="D533" s="81">
        <v>313.47000100000002</v>
      </c>
      <c r="E533" s="79">
        <f>+VLOOKUP(C533,'Ejercicio 4'!$B$12:$H$1064,4,FALSE)</f>
        <v>2.2856700286661832E-4</v>
      </c>
      <c r="F533" s="81">
        <f t="shared" si="8"/>
        <v>7.7952492986669446</v>
      </c>
    </row>
    <row r="534" spans="3:6" ht="15.75" thickBot="1" x14ac:dyDescent="0.3">
      <c r="C534" s="77">
        <f>+'Ejercicio 4'!B530</f>
        <v>42759</v>
      </c>
      <c r="D534" s="81">
        <v>305.73998999999998</v>
      </c>
      <c r="E534" s="79">
        <f>+VLOOKUP(C534,'Ejercicio 4'!$B$12:$H$1064,4,FALSE)</f>
        <v>2.3357408624898515E-4</v>
      </c>
      <c r="F534" s="81">
        <f t="shared" si="8"/>
        <v>7.6858487390557961</v>
      </c>
    </row>
    <row r="535" spans="3:6" ht="15.75" thickBot="1" x14ac:dyDescent="0.3">
      <c r="C535" s="77">
        <f>+'Ejercicio 4'!B531</f>
        <v>42760</v>
      </c>
      <c r="D535" s="81">
        <v>301.51998900000001</v>
      </c>
      <c r="E535" s="79">
        <f>+VLOOKUP(C535,'Ejercicio 4'!$B$12:$H$1064,4,FALSE)</f>
        <v>2.2358999721229107E-4</v>
      </c>
      <c r="F535" s="81">
        <f t="shared" si="8"/>
        <v>7.415997088923632</v>
      </c>
    </row>
    <row r="536" spans="3:6" ht="15.75" thickBot="1" x14ac:dyDescent="0.3">
      <c r="C536" s="77">
        <f>+'Ejercicio 4'!B532</f>
        <v>42761</v>
      </c>
      <c r="D536" s="81">
        <v>301.540009</v>
      </c>
      <c r="E536" s="79">
        <f>+VLOOKUP(C536,'Ejercicio 4'!$B$12:$H$1064,4,FALSE)</f>
        <v>2.4219623683021979E-4</v>
      </c>
      <c r="F536" s="81">
        <f t="shared" si="8"/>
        <v>7.7189085512702285</v>
      </c>
    </row>
    <row r="537" spans="3:6" ht="15.75" thickBot="1" x14ac:dyDescent="0.3">
      <c r="C537" s="77">
        <f>+'Ejercicio 4'!B533</f>
        <v>42762</v>
      </c>
      <c r="D537" s="81">
        <v>302.13000499999998</v>
      </c>
      <c r="E537" s="79">
        <f>+VLOOKUP(C537,'Ejercicio 4'!$B$12:$H$1064,4,FALSE)</f>
        <v>2.3991506579866415E-4</v>
      </c>
      <c r="F537" s="81">
        <f t="shared" si="8"/>
        <v>7.697503147210023</v>
      </c>
    </row>
    <row r="538" spans="3:6" ht="15.75" thickBot="1" x14ac:dyDescent="0.3">
      <c r="C538" s="77">
        <f>+'Ejercicio 4'!B534</f>
        <v>42765</v>
      </c>
      <c r="D538" s="81">
        <v>303.57000699999998</v>
      </c>
      <c r="E538" s="79">
        <f>+VLOOKUP(C538,'Ejercicio 4'!$B$12:$H$1064,4,FALSE)</f>
        <v>2.2875120242125984E-4</v>
      </c>
      <c r="F538" s="81">
        <f t="shared" si="8"/>
        <v>7.5521013608993597</v>
      </c>
    </row>
    <row r="539" spans="3:6" ht="15.75" thickBot="1" x14ac:dyDescent="0.3">
      <c r="C539" s="77">
        <f>+'Ejercicio 4'!B535</f>
        <v>42766</v>
      </c>
      <c r="D539" s="81">
        <v>304.16000400000001</v>
      </c>
      <c r="E539" s="79">
        <f>+VLOOKUP(C539,'Ejercicio 4'!$B$12:$H$1064,4,FALSE)</f>
        <v>2.1828441043933E-4</v>
      </c>
      <c r="F539" s="81">
        <f t="shared" si="8"/>
        <v>7.3916385549601422</v>
      </c>
    </row>
    <row r="540" spans="3:6" ht="15.75" thickBot="1" x14ac:dyDescent="0.3">
      <c r="C540" s="77">
        <f>+'Ejercicio 4'!B536</f>
        <v>42767</v>
      </c>
      <c r="D540" s="81">
        <v>304.97000100000002</v>
      </c>
      <c r="E540" s="79">
        <f>+VLOOKUP(C540,'Ejercicio 4'!$B$12:$H$1064,4,FALSE)</f>
        <v>2.0917895515488308E-4</v>
      </c>
      <c r="F540" s="81">
        <f t="shared" si="8"/>
        <v>7.2550994952783512</v>
      </c>
    </row>
    <row r="541" spans="3:6" ht="15.75" thickBot="1" x14ac:dyDescent="0.3">
      <c r="C541" s="77">
        <f>+'Ejercicio 4'!B537</f>
        <v>42768</v>
      </c>
      <c r="D541" s="81">
        <v>305.10000600000001</v>
      </c>
      <c r="E541" s="79">
        <f>+VLOOKUP(C541,'Ejercicio 4'!$B$12:$H$1064,4,FALSE)</f>
        <v>1.996205778646947E-4</v>
      </c>
      <c r="F541" s="81">
        <f t="shared" si="8"/>
        <v>7.0904227083525209</v>
      </c>
    </row>
    <row r="542" spans="3:6" ht="15.75" thickBot="1" x14ac:dyDescent="0.3">
      <c r="C542" s="77">
        <f>+'Ejercicio 4'!B538</f>
        <v>42769</v>
      </c>
      <c r="D542" s="81">
        <v>313.64999399999999</v>
      </c>
      <c r="E542" s="79">
        <f>+VLOOKUP(C542,'Ejercicio 4'!$B$12:$H$1064,4,FALSE)</f>
        <v>1.9066067740622204E-4</v>
      </c>
      <c r="F542" s="81">
        <f t="shared" si="8"/>
        <v>7.1236587378831615</v>
      </c>
    </row>
    <row r="543" spans="3:6" ht="15.75" thickBot="1" x14ac:dyDescent="0.3">
      <c r="C543" s="77">
        <f>+'Ejercicio 4'!B539</f>
        <v>42773</v>
      </c>
      <c r="D543" s="81">
        <v>315.48001099999999</v>
      </c>
      <c r="E543" s="79">
        <f>+VLOOKUP(C543,'Ejercicio 4'!$B$12:$H$1064,4,FALSE)</f>
        <v>1.8179703561319754E-4</v>
      </c>
      <c r="F543" s="81">
        <f t="shared" si="8"/>
        <v>6.9966879145867171</v>
      </c>
    </row>
    <row r="544" spans="3:6" ht="15.75" thickBot="1" x14ac:dyDescent="0.3">
      <c r="C544" s="77">
        <f>+'Ejercicio 4'!B540</f>
        <v>42774</v>
      </c>
      <c r="D544" s="81">
        <v>318.79998799999998</v>
      </c>
      <c r="E544" s="79">
        <f>+VLOOKUP(C544,'Ejercicio 4'!$B$12:$H$1064,4,FALSE)</f>
        <v>2.0888281515112729E-4</v>
      </c>
      <c r="F544" s="81">
        <f t="shared" si="8"/>
        <v>7.5787382711440312</v>
      </c>
    </row>
    <row r="545" spans="3:6" ht="15.75" thickBot="1" x14ac:dyDescent="0.3">
      <c r="C545" s="77">
        <f>+'Ejercicio 4'!B541</f>
        <v>42775</v>
      </c>
      <c r="D545" s="81">
        <v>315</v>
      </c>
      <c r="E545" s="79">
        <f>+VLOOKUP(C545,'Ejercicio 4'!$B$12:$H$1064,4,FALSE)</f>
        <v>2.0073768093591026E-4</v>
      </c>
      <c r="F545" s="81">
        <f t="shared" si="8"/>
        <v>7.3409499291776621</v>
      </c>
    </row>
    <row r="546" spans="3:6" ht="15.75" thickBot="1" x14ac:dyDescent="0.3">
      <c r="C546" s="77">
        <f>+'Ejercicio 4'!B542</f>
        <v>42776</v>
      </c>
      <c r="D546" s="81">
        <v>312.22000100000002</v>
      </c>
      <c r="E546" s="79">
        <f>+VLOOKUP(C546,'Ejercicio 4'!$B$12:$H$1064,4,FALSE)</f>
        <v>1.9649626753147351E-4</v>
      </c>
      <c r="F546" s="81">
        <f t="shared" si="8"/>
        <v>7.1988832485212964</v>
      </c>
    </row>
    <row r="547" spans="3:6" ht="15.75" thickBot="1" x14ac:dyDescent="0.3">
      <c r="C547" s="77">
        <f>+'Ejercicio 4'!B543</f>
        <v>42779</v>
      </c>
      <c r="D547" s="81">
        <v>310.72000100000002</v>
      </c>
      <c r="E547" s="79">
        <f>+VLOOKUP(C547,'Ejercicio 4'!$B$12:$H$1064,4,FALSE)</f>
        <v>1.9404363460903343E-4</v>
      </c>
      <c r="F547" s="81">
        <f t="shared" si="8"/>
        <v>7.1194454506053368</v>
      </c>
    </row>
    <row r="548" spans="3:6" ht="15.75" thickBot="1" x14ac:dyDescent="0.3">
      <c r="C548" s="77">
        <f>+'Ejercicio 4'!B544</f>
        <v>42780</v>
      </c>
      <c r="D548" s="81">
        <v>313.39001500000001</v>
      </c>
      <c r="E548" s="79">
        <f>+VLOOKUP(C548,'Ejercicio 4'!$B$12:$H$1064,4,FALSE)</f>
        <v>1.8867078976544054E-4</v>
      </c>
      <c r="F548" s="81">
        <f t="shared" si="8"/>
        <v>7.0805133451890594</v>
      </c>
    </row>
    <row r="549" spans="3:6" ht="15.75" thickBot="1" x14ac:dyDescent="0.3">
      <c r="C549" s="77">
        <f>+'Ejercicio 4'!B545</f>
        <v>42781</v>
      </c>
      <c r="D549" s="81">
        <v>319.80999800000001</v>
      </c>
      <c r="E549" s="79">
        <f>+VLOOKUP(C549,'Ejercicio 4'!$B$12:$H$1064,4,FALSE)</f>
        <v>1.8097048408621596E-4</v>
      </c>
      <c r="F549" s="81">
        <f t="shared" si="8"/>
        <v>7.0765758747758678</v>
      </c>
    </row>
    <row r="550" spans="3:6" ht="15.75" thickBot="1" x14ac:dyDescent="0.3">
      <c r="C550" s="77">
        <f>+'Ejercicio 4'!B546</f>
        <v>42782</v>
      </c>
      <c r="D550" s="81">
        <v>315.790009</v>
      </c>
      <c r="E550" s="79">
        <f>+VLOOKUP(C550,'Ejercicio 4'!$B$12:$H$1064,4,FALSE)</f>
        <v>1.7595596362982239E-4</v>
      </c>
      <c r="F550" s="81">
        <f t="shared" si="8"/>
        <v>6.8901335186367536</v>
      </c>
    </row>
    <row r="551" spans="3:6" ht="15.75" thickBot="1" x14ac:dyDescent="0.3">
      <c r="C551" s="77">
        <f>+'Ejercicio 4'!B547</f>
        <v>42783</v>
      </c>
      <c r="D551" s="81">
        <v>317.94000199999999</v>
      </c>
      <c r="E551" s="79">
        <f>+VLOOKUP(C551,'Ejercicio 4'!$B$12:$H$1064,4,FALSE)</f>
        <v>1.8690374104598389E-4</v>
      </c>
      <c r="F551" s="81">
        <f t="shared" si="8"/>
        <v>7.149594758752067</v>
      </c>
    </row>
    <row r="552" spans="3:6" ht="15.75" thickBot="1" x14ac:dyDescent="0.3">
      <c r="C552" s="77">
        <f>+'Ejercicio 4'!B548</f>
        <v>42786</v>
      </c>
      <c r="D552" s="81">
        <v>311.36999500000002</v>
      </c>
      <c r="E552" s="79">
        <f>+VLOOKUP(C552,'Ejercicio 4'!$B$12:$H$1064,4,FALSE)</f>
        <v>1.8565238947110195E-4</v>
      </c>
      <c r="F552" s="81">
        <f t="shared" si="8"/>
        <v>6.9783747510720167</v>
      </c>
    </row>
    <row r="553" spans="3:6" ht="15.75" thickBot="1" x14ac:dyDescent="0.3">
      <c r="C553" s="77">
        <f>+'Ejercicio 4'!B549</f>
        <v>42787</v>
      </c>
      <c r="D553" s="81">
        <v>305.47000100000002</v>
      </c>
      <c r="E553" s="79">
        <f>+VLOOKUP(C553,'Ejercicio 4'!$B$12:$H$1064,4,FALSE)</f>
        <v>1.7915566044027041E-4</v>
      </c>
      <c r="F553" s="81">
        <f t="shared" si="8"/>
        <v>6.7252911468541692</v>
      </c>
    </row>
    <row r="554" spans="3:6" ht="15.75" thickBot="1" x14ac:dyDescent="0.3">
      <c r="C554" s="77">
        <f>+'Ejercicio 4'!B550</f>
        <v>42788</v>
      </c>
      <c r="D554" s="81">
        <v>310.92999300000002</v>
      </c>
      <c r="E554" s="79">
        <f>+VLOOKUP(C554,'Ejercicio 4'!$B$12:$H$1064,4,FALSE)</f>
        <v>1.9110761870207271E-4</v>
      </c>
      <c r="F554" s="81">
        <f t="shared" si="8"/>
        <v>7.0701540129488016</v>
      </c>
    </row>
    <row r="555" spans="3:6" ht="15.75" thickBot="1" x14ac:dyDescent="0.3">
      <c r="C555" s="77">
        <f>+'Ejercicio 4'!B551</f>
        <v>42789</v>
      </c>
      <c r="D555" s="81">
        <v>313.040009</v>
      </c>
      <c r="E555" s="79">
        <f>+VLOOKUP(C555,'Ejercicio 4'!$B$12:$H$1064,4,FALSE)</f>
        <v>1.9924454721419104E-4</v>
      </c>
      <c r="F555" s="81">
        <f t="shared" si="8"/>
        <v>7.2680905030749221</v>
      </c>
    </row>
    <row r="556" spans="3:6" ht="15.75" thickBot="1" x14ac:dyDescent="0.3">
      <c r="C556" s="77">
        <f>+'Ejercicio 4'!B552</f>
        <v>42790</v>
      </c>
      <c r="D556" s="81">
        <v>317.64999399999999</v>
      </c>
      <c r="E556" s="79">
        <f>+VLOOKUP(C556,'Ejercicio 4'!$B$12:$H$1064,4,FALSE)</f>
        <v>2.0457804331523862E-4</v>
      </c>
      <c r="F556" s="81">
        <f t="shared" si="8"/>
        <v>7.4731830224923694</v>
      </c>
    </row>
    <row r="557" spans="3:6" ht="15.75" thickBot="1" x14ac:dyDescent="0.3">
      <c r="C557" s="77">
        <f>+'Ejercicio 4'!B553</f>
        <v>42793</v>
      </c>
      <c r="D557" s="81">
        <v>322.45001200000002</v>
      </c>
      <c r="E557" s="79">
        <f>+VLOOKUP(C557,'Ejercicio 4'!$B$12:$H$1064,4,FALSE)</f>
        <v>1.9718681574157232E-4</v>
      </c>
      <c r="F557" s="81">
        <f t="shared" si="8"/>
        <v>7.4478100390664252</v>
      </c>
    </row>
    <row r="558" spans="3:6" ht="15.75" thickBot="1" x14ac:dyDescent="0.3">
      <c r="C558" s="77">
        <f>+'Ejercicio 4'!B554</f>
        <v>42794</v>
      </c>
      <c r="D558" s="81">
        <v>313.14001500000001</v>
      </c>
      <c r="E558" s="79">
        <f>+VLOOKUP(C558,'Ejercicio 4'!$B$12:$H$1064,4,FALSE)</f>
        <v>1.9795613819761771E-4</v>
      </c>
      <c r="F558" s="81">
        <f t="shared" si="8"/>
        <v>7.2468673398620194</v>
      </c>
    </row>
    <row r="559" spans="3:6" ht="15.75" thickBot="1" x14ac:dyDescent="0.3">
      <c r="C559" s="77">
        <f>+'Ejercicio 4'!B555</f>
        <v>42795</v>
      </c>
      <c r="D559" s="81">
        <v>314.86999500000002</v>
      </c>
      <c r="E559" s="79">
        <f>+VLOOKUP(C559,'Ejercicio 4'!$B$12:$H$1064,4,FALSE)</f>
        <v>1.9921176463258091E-4</v>
      </c>
      <c r="F559" s="81">
        <f t="shared" si="8"/>
        <v>7.3099772490592665</v>
      </c>
    </row>
    <row r="560" spans="3:6" ht="15.75" thickBot="1" x14ac:dyDescent="0.3">
      <c r="C560" s="77">
        <f>+'Ejercicio 4'!B556</f>
        <v>42796</v>
      </c>
      <c r="D560" s="81">
        <v>322.91000400000001</v>
      </c>
      <c r="E560" s="79">
        <f>+VLOOKUP(C560,'Ejercicio 4'!$B$12:$H$1064,4,FALSE)</f>
        <v>2.2988402327374176E-4</v>
      </c>
      <c r="F560" s="81">
        <f t="shared" si="8"/>
        <v>8.0531011016580667</v>
      </c>
    </row>
    <row r="561" spans="3:6" ht="15.75" thickBot="1" x14ac:dyDescent="0.3">
      <c r="C561" s="77">
        <f>+'Ejercicio 4'!B557</f>
        <v>42797</v>
      </c>
      <c r="D561" s="81">
        <v>322.790009</v>
      </c>
      <c r="E561" s="79">
        <f>+VLOOKUP(C561,'Ejercicio 4'!$B$12:$H$1064,4,FALSE)</f>
        <v>2.2059923220088326E-4</v>
      </c>
      <c r="F561" s="81">
        <f t="shared" si="8"/>
        <v>7.8858650185631483</v>
      </c>
    </row>
    <row r="562" spans="3:6" ht="15.75" thickBot="1" x14ac:dyDescent="0.3">
      <c r="C562" s="77">
        <f>+'Ejercicio 4'!B558</f>
        <v>42800</v>
      </c>
      <c r="D562" s="81">
        <v>322.790009</v>
      </c>
      <c r="E562" s="79">
        <f>+VLOOKUP(C562,'Ejercicio 4'!$B$12:$H$1064,4,FALSE)</f>
        <v>2.3991675296280581E-4</v>
      </c>
      <c r="F562" s="81">
        <f t="shared" si="8"/>
        <v>8.2238963544726875</v>
      </c>
    </row>
    <row r="563" spans="3:6" ht="15.75" thickBot="1" x14ac:dyDescent="0.3">
      <c r="C563" s="77">
        <f>+'Ejercicio 4'!B559</f>
        <v>42801</v>
      </c>
      <c r="D563" s="81">
        <v>320.77999899999998</v>
      </c>
      <c r="E563" s="79">
        <f>+VLOOKUP(C563,'Ejercicio 4'!$B$12:$H$1064,4,FALSE)</f>
        <v>2.2875903218430723E-4</v>
      </c>
      <c r="F563" s="81">
        <f t="shared" si="8"/>
        <v>7.9803816941011334</v>
      </c>
    </row>
    <row r="564" spans="3:6" ht="15.75" thickBot="1" x14ac:dyDescent="0.3">
      <c r="C564" s="77">
        <f>+'Ejercicio 4'!B560</f>
        <v>42802</v>
      </c>
      <c r="D564" s="81">
        <v>320.22000100000002</v>
      </c>
      <c r="E564" s="79">
        <f>+VLOOKUP(C564,'Ejercicio 4'!$B$12:$H$1064,4,FALSE)</f>
        <v>2.1811409170540289E-4</v>
      </c>
      <c r="F564" s="81">
        <f t="shared" si="8"/>
        <v>7.7788889893127013</v>
      </c>
    </row>
    <row r="565" spans="3:6" ht="15.75" thickBot="1" x14ac:dyDescent="0.3">
      <c r="C565" s="77">
        <f>+'Ejercicio 4'!B561</f>
        <v>42803</v>
      </c>
      <c r="D565" s="81">
        <v>318.89001500000001</v>
      </c>
      <c r="E565" s="79">
        <f>+VLOOKUP(C565,'Ejercicio 4'!$B$12:$H$1064,4,FALSE)</f>
        <v>2.0978014840707684E-4</v>
      </c>
      <c r="F565" s="81">
        <f t="shared" si="8"/>
        <v>7.5971442375245957</v>
      </c>
    </row>
    <row r="566" spans="3:6" ht="15.75" thickBot="1" x14ac:dyDescent="0.3">
      <c r="C566" s="77">
        <f>+'Ejercicio 4'!B562</f>
        <v>42804</v>
      </c>
      <c r="D566" s="81">
        <v>315.25</v>
      </c>
      <c r="E566" s="79">
        <f>+VLOOKUP(C566,'Ejercicio 4'!$B$12:$H$1064,4,FALSE)</f>
        <v>2.0016043014074492E-4</v>
      </c>
      <c r="F566" s="81">
        <f t="shared" si="8"/>
        <v>7.3362051059893458</v>
      </c>
    </row>
    <row r="567" spans="3:6" ht="15.75" thickBot="1" x14ac:dyDescent="0.3">
      <c r="C567" s="77">
        <f>+'Ejercicio 4'!B563</f>
        <v>42807</v>
      </c>
      <c r="D567" s="81">
        <v>311.60000600000001</v>
      </c>
      <c r="E567" s="79">
        <f>+VLOOKUP(C567,'Ejercicio 4'!$B$12:$H$1064,4,FALSE)</f>
        <v>1.916523444931012E-4</v>
      </c>
      <c r="F567" s="81">
        <f t="shared" si="8"/>
        <v>7.0954800342552256</v>
      </c>
    </row>
    <row r="568" spans="3:6" ht="15.75" thickBot="1" x14ac:dyDescent="0.3">
      <c r="C568" s="77">
        <f>+'Ejercicio 4'!B564</f>
        <v>42808</v>
      </c>
      <c r="D568" s="81">
        <v>316.79998799999998</v>
      </c>
      <c r="E568" s="79">
        <f>+VLOOKUP(C568,'Ejercicio 4'!$B$12:$H$1064,4,FALSE)</f>
        <v>1.8886705396449558E-4</v>
      </c>
      <c r="F568" s="81">
        <f t="shared" si="8"/>
        <v>7.1612777191346266</v>
      </c>
    </row>
    <row r="569" spans="3:6" ht="15.75" thickBot="1" x14ac:dyDescent="0.3">
      <c r="C569" s="77">
        <f>+'Ejercicio 4'!B565</f>
        <v>42809</v>
      </c>
      <c r="D569" s="81">
        <v>321.23998999999998</v>
      </c>
      <c r="E569" s="79">
        <f>+VLOOKUP(C569,'Ejercicio 4'!$B$12:$H$1064,4,FALSE)</f>
        <v>1.8638934036391849E-4</v>
      </c>
      <c r="F569" s="81">
        <f t="shared" si="8"/>
        <v>7.2138547928235708</v>
      </c>
    </row>
    <row r="570" spans="3:6" ht="15.75" thickBot="1" x14ac:dyDescent="0.3">
      <c r="C570" s="77">
        <f>+'Ejercicio 4'!B566</f>
        <v>42810</v>
      </c>
      <c r="D570" s="81">
        <v>314.63000499999998</v>
      </c>
      <c r="E570" s="79">
        <f>+VLOOKUP(C570,'Ejercicio 4'!$B$12:$H$1064,4,FALSE)</f>
        <v>1.9046215706811217E-4</v>
      </c>
      <c r="F570" s="81">
        <f t="shared" si="8"/>
        <v>7.1421956564777451</v>
      </c>
    </row>
    <row r="571" spans="3:6" ht="15.75" thickBot="1" x14ac:dyDescent="0.3">
      <c r="C571" s="77">
        <f>+'Ejercicio 4'!B567</f>
        <v>42811</v>
      </c>
      <c r="D571" s="81">
        <v>315.08999599999999</v>
      </c>
      <c r="E571" s="79">
        <f>+VLOOKUP(C571,'Ejercicio 4'!$B$12:$H$1064,4,FALSE)</f>
        <v>1.9061317157497584E-4</v>
      </c>
      <c r="F571" s="81">
        <f t="shared" si="8"/>
        <v>7.1554726365609795</v>
      </c>
    </row>
    <row r="572" spans="3:6" ht="15.75" thickBot="1" x14ac:dyDescent="0.3">
      <c r="C572" s="77">
        <f>+'Ejercicio 4'!B568</f>
        <v>42815</v>
      </c>
      <c r="D572" s="81">
        <v>316.459991</v>
      </c>
      <c r="E572" s="79">
        <f>+VLOOKUP(C572,'Ejercicio 4'!$B$12:$H$1064,4,FALSE)</f>
        <v>2.0185829878092493E-4</v>
      </c>
      <c r="F572" s="81">
        <f t="shared" si="8"/>
        <v>7.3955311828240369</v>
      </c>
    </row>
    <row r="573" spans="3:6" ht="15.75" thickBot="1" x14ac:dyDescent="0.3">
      <c r="C573" s="77">
        <f>+'Ejercicio 4'!B569</f>
        <v>42816</v>
      </c>
      <c r="D573" s="81">
        <v>332.89001500000001</v>
      </c>
      <c r="E573" s="79">
        <f>+VLOOKUP(C573,'Ejercicio 4'!$B$12:$H$1064,4,FALSE)</f>
        <v>1.9256445261731412E-4</v>
      </c>
      <c r="F573" s="81">
        <f t="shared" si="8"/>
        <v>7.5982938531123798</v>
      </c>
    </row>
    <row r="574" spans="3:6" ht="15.75" thickBot="1" x14ac:dyDescent="0.3">
      <c r="C574" s="77">
        <f>+'Ejercicio 4'!B570</f>
        <v>42817</v>
      </c>
      <c r="D574" s="81">
        <v>330.73001099999999</v>
      </c>
      <c r="E574" s="79">
        <f>+VLOOKUP(C574,'Ejercicio 4'!$B$12:$H$1064,4,FALSE)</f>
        <v>1.844796669994766E-4</v>
      </c>
      <c r="F574" s="81">
        <f t="shared" si="8"/>
        <v>7.3888204820586632</v>
      </c>
    </row>
    <row r="575" spans="3:6" ht="15.75" thickBot="1" x14ac:dyDescent="0.3">
      <c r="C575" s="77">
        <f>+'Ejercicio 4'!B571</f>
        <v>42818</v>
      </c>
      <c r="D575" s="81">
        <v>334.02999899999998</v>
      </c>
      <c r="E575" s="79">
        <f>+VLOOKUP(C575,'Ejercicio 4'!$B$12:$H$1064,4,FALSE)</f>
        <v>2.9510974701040058E-4</v>
      </c>
      <c r="F575" s="81">
        <f t="shared" si="8"/>
        <v>9.4385331597896815</v>
      </c>
    </row>
    <row r="576" spans="3:6" ht="15.75" thickBot="1" x14ac:dyDescent="0.3">
      <c r="C576" s="77">
        <f>+'Ejercicio 4'!B572</f>
        <v>42821</v>
      </c>
      <c r="D576" s="81">
        <v>329.32998700000002</v>
      </c>
      <c r="E576" s="79">
        <f>+VLOOKUP(C576,'Ejercicio 4'!$B$12:$H$1064,4,FALSE)</f>
        <v>2.8334926198032303E-4</v>
      </c>
      <c r="F576" s="81">
        <f t="shared" si="8"/>
        <v>9.1184196747290915</v>
      </c>
    </row>
    <row r="577" spans="3:6" ht="15.75" thickBot="1" x14ac:dyDescent="0.3">
      <c r="C577" s="77">
        <f>+'Ejercicio 4'!B573</f>
        <v>42822</v>
      </c>
      <c r="D577" s="81">
        <v>335.209991</v>
      </c>
      <c r="E577" s="79">
        <f>+VLOOKUP(C577,'Ejercicio 4'!$B$12:$H$1064,4,FALSE)</f>
        <v>2.7475101735851827E-4</v>
      </c>
      <c r="F577" s="81">
        <f t="shared" si="8"/>
        <v>9.1393196213088732</v>
      </c>
    </row>
    <row r="578" spans="3:6" ht="15.75" thickBot="1" x14ac:dyDescent="0.3">
      <c r="C578" s="77">
        <f>+'Ejercicio 4'!B574</f>
        <v>42823</v>
      </c>
      <c r="D578" s="81">
        <v>325.05999800000001</v>
      </c>
      <c r="E578" s="79">
        <f>+VLOOKUP(C578,'Ejercicio 4'!$B$12:$H$1064,4,FALSE)</f>
        <v>2.7131003718564793E-4</v>
      </c>
      <c r="F578" s="81">
        <f t="shared" si="8"/>
        <v>8.8069131916228898</v>
      </c>
    </row>
    <row r="579" spans="3:6" ht="15.75" thickBot="1" x14ac:dyDescent="0.3">
      <c r="C579" s="77">
        <f>+'Ejercicio 4'!B575</f>
        <v>42824</v>
      </c>
      <c r="D579" s="81">
        <v>341.58999599999999</v>
      </c>
      <c r="E579" s="79">
        <f>+VLOOKUP(C579,'Ejercicio 4'!$B$12:$H$1064,4,FALSE)</f>
        <v>2.7325853659861127E-4</v>
      </c>
      <c r="F579" s="81">
        <f t="shared" si="8"/>
        <v>9.2879371747977171</v>
      </c>
    </row>
    <row r="580" spans="3:6" ht="15.75" thickBot="1" x14ac:dyDescent="0.3">
      <c r="C580" s="77">
        <f>+'Ejercicio 4'!B576</f>
        <v>42825</v>
      </c>
      <c r="D580" s="81">
        <v>344.57998700000002</v>
      </c>
      <c r="E580" s="79">
        <f>+VLOOKUP(C580,'Ejercicio 4'!$B$12:$H$1064,4,FALSE)</f>
        <v>3.0453566131016406E-4</v>
      </c>
      <c r="F580" s="81">
        <f t="shared" si="8"/>
        <v>9.8909130745638123</v>
      </c>
    </row>
    <row r="581" spans="3:6" ht="15.75" thickBot="1" x14ac:dyDescent="0.3">
      <c r="C581" s="77">
        <f>+'Ejercicio 4'!B577</f>
        <v>42828</v>
      </c>
      <c r="D581" s="81">
        <v>341.10998499999999</v>
      </c>
      <c r="E581" s="79">
        <f>+VLOOKUP(C581,'Ejercicio 4'!$B$12:$H$1064,4,FALSE)</f>
        <v>4.0485072704132363E-4</v>
      </c>
      <c r="F581" s="81">
        <f t="shared" si="8"/>
        <v>11.289355545163648</v>
      </c>
    </row>
    <row r="582" spans="3:6" ht="15.75" thickBot="1" x14ac:dyDescent="0.3">
      <c r="C582" s="77">
        <f>+'Ejercicio 4'!B578</f>
        <v>42829</v>
      </c>
      <c r="D582" s="81">
        <v>343.39999399999999</v>
      </c>
      <c r="E582" s="79">
        <f>+VLOOKUP(C582,'Ejercicio 4'!$B$12:$H$1064,4,FALSE)</f>
        <v>3.8954594345501364E-4</v>
      </c>
      <c r="F582" s="81">
        <f t="shared" si="8"/>
        <v>11.148254720505243</v>
      </c>
    </row>
    <row r="583" spans="3:6" ht="15.75" thickBot="1" x14ac:dyDescent="0.3">
      <c r="C583" s="77">
        <f>+'Ejercicio 4'!B579</f>
        <v>42830</v>
      </c>
      <c r="D583" s="81">
        <v>336.36999500000002</v>
      </c>
      <c r="E583" s="79">
        <f>+VLOOKUP(C583,'Ejercicio 4'!$B$12:$H$1064,4,FALSE)</f>
        <v>3.761859216949367E-4</v>
      </c>
      <c r="F583" s="81">
        <f t="shared" si="8"/>
        <v>10.731137876526052</v>
      </c>
    </row>
    <row r="584" spans="3:6" ht="15.75" thickBot="1" x14ac:dyDescent="0.3">
      <c r="C584" s="77">
        <f>+'Ejercicio 4'!B580</f>
        <v>42831</v>
      </c>
      <c r="D584" s="81">
        <v>340.040009</v>
      </c>
      <c r="E584" s="79">
        <f>+VLOOKUP(C584,'Ejercicio 4'!$B$12:$H$1064,4,FALSE)</f>
        <v>3.6076397136216957E-4</v>
      </c>
      <c r="F584" s="81">
        <f t="shared" si="8"/>
        <v>10.623530163580181</v>
      </c>
    </row>
    <row r="585" spans="3:6" ht="15.75" thickBot="1" x14ac:dyDescent="0.3">
      <c r="C585" s="77">
        <f>+'Ejercicio 4'!B581</f>
        <v>42832</v>
      </c>
      <c r="D585" s="81">
        <v>344.35000600000001</v>
      </c>
      <c r="E585" s="79">
        <f>+VLOOKUP(C585,'Ejercicio 4'!$B$12:$H$1064,4,FALSE)</f>
        <v>3.638851197578622E-4</v>
      </c>
      <c r="F585" s="81">
        <f t="shared" si="8"/>
        <v>10.80462006545846</v>
      </c>
    </row>
    <row r="586" spans="3:6" ht="15.75" thickBot="1" x14ac:dyDescent="0.3">
      <c r="C586" s="77">
        <f>+'Ejercicio 4'!B582</f>
        <v>42835</v>
      </c>
      <c r="D586" s="81">
        <v>336.11999500000002</v>
      </c>
      <c r="E586" s="79">
        <f>+VLOOKUP(C586,'Ejercicio 4'!$B$12:$H$1064,4,FALSE)</f>
        <v>3.5243187071701151E-4</v>
      </c>
      <c r="F586" s="81">
        <f t="shared" si="8"/>
        <v>10.379087966613353</v>
      </c>
    </row>
    <row r="587" spans="3:6" ht="15.75" thickBot="1" x14ac:dyDescent="0.3">
      <c r="C587" s="77">
        <f>+'Ejercicio 4'!B583</f>
        <v>42836</v>
      </c>
      <c r="D587" s="81">
        <v>341.85000600000001</v>
      </c>
      <c r="E587" s="79">
        <f>+VLOOKUP(C587,'Ejercicio 4'!$B$12:$H$1064,4,FALSE)</f>
        <v>3.4341421778927999E-4</v>
      </c>
      <c r="F587" s="81">
        <f t="shared" si="8"/>
        <v>10.420102341444601</v>
      </c>
    </row>
    <row r="588" spans="3:6" ht="15.75" thickBot="1" x14ac:dyDescent="0.3">
      <c r="C588" s="77">
        <f>+'Ejercicio 4'!B584</f>
        <v>42837</v>
      </c>
      <c r="D588" s="81">
        <v>337.58999599999999</v>
      </c>
      <c r="E588" s="79">
        <f>+VLOOKUP(C588,'Ejercicio 4'!$B$12:$H$1064,4,FALSE)</f>
        <v>3.5466424795169084E-4</v>
      </c>
      <c r="F588" s="81">
        <f t="shared" si="8"/>
        <v>10.457443599814146</v>
      </c>
    </row>
    <row r="589" spans="3:6" ht="15.75" thickBot="1" x14ac:dyDescent="0.3">
      <c r="C589" s="77">
        <f>+'Ejercicio 4'!B585</f>
        <v>42842</v>
      </c>
      <c r="D589" s="81">
        <v>338.94000199999999</v>
      </c>
      <c r="E589" s="79">
        <f>+VLOOKUP(C589,'Ejercicio 4'!$B$12:$H$1064,4,FALSE)</f>
        <v>3.5145697576464583E-4</v>
      </c>
      <c r="F589" s="81">
        <f t="shared" si="8"/>
        <v>10.451681537459162</v>
      </c>
    </row>
    <row r="590" spans="3:6" ht="15.75" thickBot="1" x14ac:dyDescent="0.3">
      <c r="C590" s="77">
        <f>+'Ejercicio 4'!B586</f>
        <v>42843</v>
      </c>
      <c r="D590" s="81">
        <v>339.48998999999998</v>
      </c>
      <c r="E590" s="79">
        <f>+VLOOKUP(C590,'Ejercicio 4'!$B$12:$H$1064,4,FALSE)</f>
        <v>3.4241985618861209E-4</v>
      </c>
      <c r="F590" s="81">
        <f t="shared" si="8"/>
        <v>10.333173000574028</v>
      </c>
    </row>
    <row r="591" spans="3:6" ht="15.75" thickBot="1" x14ac:dyDescent="0.3">
      <c r="C591" s="77">
        <f>+'Ejercicio 4'!B587</f>
        <v>42844</v>
      </c>
      <c r="D591" s="81">
        <v>342.91000400000001</v>
      </c>
      <c r="E591" s="79">
        <f>+VLOOKUP(C591,'Ejercicio 4'!$B$12:$H$1064,4,FALSE)</f>
        <v>3.2722709051901988E-4</v>
      </c>
      <c r="F591" s="81">
        <f t="shared" si="8"/>
        <v>10.203097519507905</v>
      </c>
    </row>
    <row r="592" spans="3:6" ht="15.75" thickBot="1" x14ac:dyDescent="0.3">
      <c r="C592" s="77">
        <f>+'Ejercicio 4'!B588</f>
        <v>42845</v>
      </c>
      <c r="D592" s="81">
        <v>351.79998799999998</v>
      </c>
      <c r="E592" s="79">
        <f>+VLOOKUP(C592,'Ejercicio 4'!$B$12:$H$1064,4,FALSE)</f>
        <v>3.1212240850886618E-4</v>
      </c>
      <c r="F592" s="81">
        <f t="shared" si="8"/>
        <v>10.223169274174298</v>
      </c>
    </row>
    <row r="593" spans="3:6" ht="15.75" thickBot="1" x14ac:dyDescent="0.3">
      <c r="C593" s="77">
        <f>+'Ejercicio 4'!B589</f>
        <v>42846</v>
      </c>
      <c r="D593" s="81">
        <v>356.23001099999999</v>
      </c>
      <c r="E593" s="79">
        <f>+VLOOKUP(C593,'Ejercicio 4'!$B$12:$H$1064,4,FALSE)</f>
        <v>3.0227362230183521E-4</v>
      </c>
      <c r="F593" s="81">
        <f t="shared" ref="F593:F656" si="9">D593*SQRT(E593)*NORMSINV(0.95)</f>
        <v>10.187271632534888</v>
      </c>
    </row>
    <row r="594" spans="3:6" ht="15.75" thickBot="1" x14ac:dyDescent="0.3">
      <c r="C594" s="77">
        <f>+'Ejercicio 4'!B590</f>
        <v>42849</v>
      </c>
      <c r="D594" s="81">
        <v>358.23001099999999</v>
      </c>
      <c r="E594" s="79">
        <f>+VLOOKUP(C594,'Ejercicio 4'!$B$12:$H$1064,4,FALSE)</f>
        <v>3.1869142984498877E-4</v>
      </c>
      <c r="F594" s="81">
        <f t="shared" si="9"/>
        <v>10.518999041758361</v>
      </c>
    </row>
    <row r="595" spans="3:6" ht="15.75" thickBot="1" x14ac:dyDescent="0.3">
      <c r="C595" s="77">
        <f>+'Ejercicio 4'!B591</f>
        <v>42850</v>
      </c>
      <c r="D595" s="81">
        <v>356.32000699999998</v>
      </c>
      <c r="E595" s="79">
        <f>+VLOOKUP(C595,'Ejercicio 4'!$B$12:$H$1064,4,FALSE)</f>
        <v>3.1114856775036047E-4</v>
      </c>
      <c r="F595" s="81">
        <f t="shared" si="9"/>
        <v>10.338353266250143</v>
      </c>
    </row>
    <row r="596" spans="3:6" ht="15.75" thickBot="1" x14ac:dyDescent="0.3">
      <c r="C596" s="77">
        <f>+'Ejercicio 4'!B592</f>
        <v>42851</v>
      </c>
      <c r="D596" s="81">
        <v>357.22000100000002</v>
      </c>
      <c r="E596" s="79">
        <f>+VLOOKUP(C596,'Ejercicio 4'!$B$12:$H$1064,4,FALSE)</f>
        <v>2.9812832917150227E-4</v>
      </c>
      <c r="F596" s="81">
        <f t="shared" si="9"/>
        <v>10.145294239740522</v>
      </c>
    </row>
    <row r="597" spans="3:6" ht="15.75" thickBot="1" x14ac:dyDescent="0.3">
      <c r="C597" s="77">
        <f>+'Ejercicio 4'!B593</f>
        <v>42852</v>
      </c>
      <c r="D597" s="81">
        <v>382.48001099999999</v>
      </c>
      <c r="E597" s="79">
        <f>+VLOOKUP(C597,'Ejercicio 4'!$B$12:$H$1064,4,FALSE)</f>
        <v>2.8558533541128673E-4</v>
      </c>
      <c r="F597" s="81">
        <f t="shared" si="9"/>
        <v>10.63173030828276</v>
      </c>
    </row>
    <row r="598" spans="3:6" ht="15.75" thickBot="1" x14ac:dyDescent="0.3">
      <c r="C598" s="77">
        <f>+'Ejercicio 4'!B594</f>
        <v>42853</v>
      </c>
      <c r="D598" s="81">
        <v>367.85998499999999</v>
      </c>
      <c r="E598" s="79">
        <f>+VLOOKUP(C598,'Ejercicio 4'!$B$12:$H$1064,4,FALSE)</f>
        <v>2.7259220148271354E-4</v>
      </c>
      <c r="F598" s="81">
        <f t="shared" si="9"/>
        <v>9.9900237136420174</v>
      </c>
    </row>
    <row r="599" spans="3:6" ht="15.75" thickBot="1" x14ac:dyDescent="0.3">
      <c r="C599" s="77">
        <f>+'Ejercicio 4'!B595</f>
        <v>42857</v>
      </c>
      <c r="D599" s="81">
        <v>365.57998700000002</v>
      </c>
      <c r="E599" s="79">
        <f>+VLOOKUP(C599,'Ejercicio 4'!$B$12:$H$1064,4,FALSE)</f>
        <v>4.7713704320027461E-4</v>
      </c>
      <c r="F599" s="81">
        <f t="shared" si="9"/>
        <v>13.135035089626642</v>
      </c>
    </row>
    <row r="600" spans="3:6" ht="15.75" thickBot="1" x14ac:dyDescent="0.3">
      <c r="C600" s="77">
        <f>+'Ejercicio 4'!B596</f>
        <v>42858</v>
      </c>
      <c r="D600" s="81">
        <v>377.32000699999998</v>
      </c>
      <c r="E600" s="79">
        <f>+VLOOKUP(C600,'Ejercicio 4'!$B$12:$H$1064,4,FALSE)</f>
        <v>5.256175386989376E-4</v>
      </c>
      <c r="F600" s="81">
        <f t="shared" si="9"/>
        <v>14.228922526596422</v>
      </c>
    </row>
    <row r="601" spans="3:6" ht="15.75" thickBot="1" x14ac:dyDescent="0.3">
      <c r="C601" s="77">
        <f>+'Ejercicio 4'!B597</f>
        <v>42859</v>
      </c>
      <c r="D601" s="81">
        <v>372.66000400000001</v>
      </c>
      <c r="E601" s="79">
        <f>+VLOOKUP(C601,'Ejercicio 4'!$B$12:$H$1064,4,FALSE)</f>
        <v>5.0295743990752789E-4</v>
      </c>
      <c r="F601" s="81">
        <f t="shared" si="9"/>
        <v>13.746928044929016</v>
      </c>
    </row>
    <row r="602" spans="3:6" ht="15.75" thickBot="1" x14ac:dyDescent="0.3">
      <c r="C602" s="77">
        <f>+'Ejercicio 4'!B598</f>
        <v>42860</v>
      </c>
      <c r="D602" s="81">
        <v>371.72000100000002</v>
      </c>
      <c r="E602" s="79">
        <f>+VLOOKUP(C602,'Ejercicio 4'!$B$12:$H$1064,4,FALSE)</f>
        <v>5.2604457145597556E-4</v>
      </c>
      <c r="F602" s="81">
        <f t="shared" si="9"/>
        <v>14.0234366859983</v>
      </c>
    </row>
    <row r="603" spans="3:6" ht="15.75" thickBot="1" x14ac:dyDescent="0.3">
      <c r="C603" s="77">
        <f>+'Ejercicio 4'!B599</f>
        <v>42863</v>
      </c>
      <c r="D603" s="81">
        <v>378.41000400000001</v>
      </c>
      <c r="E603" s="79">
        <f>+VLOOKUP(C603,'Ejercicio 4'!$B$12:$H$1064,4,FALSE)</f>
        <v>5.0875225984186657E-4</v>
      </c>
      <c r="F603" s="81">
        <f t="shared" si="9"/>
        <v>14.039222007740628</v>
      </c>
    </row>
    <row r="604" spans="3:6" ht="15.75" thickBot="1" x14ac:dyDescent="0.3">
      <c r="C604" s="77">
        <f>+'Ejercicio 4'!B600</f>
        <v>42864</v>
      </c>
      <c r="D604" s="81">
        <v>367.11999500000002</v>
      </c>
      <c r="E604" s="79">
        <f>+VLOOKUP(C604,'Ejercicio 4'!$B$12:$H$1064,4,FALSE)</f>
        <v>4.853750886557993E-4</v>
      </c>
      <c r="F604" s="81">
        <f t="shared" si="9"/>
        <v>13.303748831219579</v>
      </c>
    </row>
    <row r="605" spans="3:6" ht="15.75" thickBot="1" x14ac:dyDescent="0.3">
      <c r="C605" s="77">
        <f>+'Ejercicio 4'!B601</f>
        <v>42865</v>
      </c>
      <c r="D605" s="81">
        <v>359.97000100000002</v>
      </c>
      <c r="E605" s="79">
        <f>+VLOOKUP(C605,'Ejercicio 4'!$B$12:$H$1064,4,FALSE)</f>
        <v>4.7759447638157147E-4</v>
      </c>
      <c r="F605" s="81">
        <f t="shared" si="9"/>
        <v>12.939670388396754</v>
      </c>
    </row>
    <row r="606" spans="3:6" ht="15.75" thickBot="1" x14ac:dyDescent="0.3">
      <c r="C606" s="77">
        <f>+'Ejercicio 4'!B602</f>
        <v>42866</v>
      </c>
      <c r="D606" s="81">
        <v>361.17001299999998</v>
      </c>
      <c r="E606" s="79">
        <f>+VLOOKUP(C606,'Ejercicio 4'!$B$12:$H$1064,4,FALSE)</f>
        <v>4.9806275655065292E-4</v>
      </c>
      <c r="F606" s="81">
        <f t="shared" si="9"/>
        <v>13.258090388275948</v>
      </c>
    </row>
    <row r="607" spans="3:6" ht="15.75" thickBot="1" x14ac:dyDescent="0.3">
      <c r="C607" s="77">
        <f>+'Ejercicio 4'!B603</f>
        <v>42867</v>
      </c>
      <c r="D607" s="81">
        <v>362.73001099999999</v>
      </c>
      <c r="E607" s="79">
        <f>+VLOOKUP(C607,'Ejercicio 4'!$B$12:$H$1064,4,FALSE)</f>
        <v>4.9288680059720192E-4</v>
      </c>
      <c r="F607" s="81">
        <f t="shared" si="9"/>
        <v>13.245987468744747</v>
      </c>
    </row>
    <row r="608" spans="3:6" ht="15.75" thickBot="1" x14ac:dyDescent="0.3">
      <c r="C608" s="77">
        <f>+'Ejercicio 4'!B604</f>
        <v>42870</v>
      </c>
      <c r="D608" s="81">
        <v>360.23998999999998</v>
      </c>
      <c r="E608" s="79">
        <f>+VLOOKUP(C608,'Ejercicio 4'!$B$12:$H$1064,4,FALSE)</f>
        <v>4.7046651374816115E-4</v>
      </c>
      <c r="F608" s="81">
        <f t="shared" si="9"/>
        <v>12.852379398071603</v>
      </c>
    </row>
    <row r="609" spans="3:6" ht="15.75" thickBot="1" x14ac:dyDescent="0.3">
      <c r="C609" s="77">
        <f>+'Ejercicio 4'!B605</f>
        <v>42871</v>
      </c>
      <c r="D609" s="81">
        <v>355.64001500000001</v>
      </c>
      <c r="E609" s="79">
        <f>+VLOOKUP(C609,'Ejercicio 4'!$B$12:$H$1064,4,FALSE)</f>
        <v>4.494385282351412E-4</v>
      </c>
      <c r="F609" s="81">
        <f t="shared" si="9"/>
        <v>12.40146598814551</v>
      </c>
    </row>
    <row r="610" spans="3:6" ht="15.75" thickBot="1" x14ac:dyDescent="0.3">
      <c r="C610" s="77">
        <f>+'Ejercicio 4'!B606</f>
        <v>42872</v>
      </c>
      <c r="D610" s="81">
        <v>360.5</v>
      </c>
      <c r="E610" s="79">
        <f>+VLOOKUP(C610,'Ejercicio 4'!$B$12:$H$1064,4,FALSE)</f>
        <v>4.3073265022443503E-4</v>
      </c>
      <c r="F610" s="81">
        <f t="shared" si="9"/>
        <v>12.306552888675604</v>
      </c>
    </row>
    <row r="611" spans="3:6" ht="15.75" thickBot="1" x14ac:dyDescent="0.3">
      <c r="C611" s="77">
        <f>+'Ejercicio 4'!B607</f>
        <v>42873</v>
      </c>
      <c r="D611" s="81">
        <v>358.17999300000002</v>
      </c>
      <c r="E611" s="79">
        <f>+VLOOKUP(C611,'Ejercicio 4'!$B$12:$H$1064,4,FALSE)</f>
        <v>4.1837460094939919E-4</v>
      </c>
      <c r="F611" s="81">
        <f t="shared" si="9"/>
        <v>12.050671172582481</v>
      </c>
    </row>
    <row r="612" spans="3:6" ht="15.75" thickBot="1" x14ac:dyDescent="0.3">
      <c r="C612" s="77">
        <f>+'Ejercicio 4'!B608</f>
        <v>42874</v>
      </c>
      <c r="D612" s="81">
        <v>363.459991</v>
      </c>
      <c r="E612" s="79">
        <f>+VLOOKUP(C612,'Ejercicio 4'!$B$12:$H$1064,4,FALSE)</f>
        <v>4.0747886368954075E-4</v>
      </c>
      <c r="F612" s="81">
        <f t="shared" si="9"/>
        <v>12.068030843897992</v>
      </c>
    </row>
    <row r="613" spans="3:6" ht="15.75" thickBot="1" x14ac:dyDescent="0.3">
      <c r="C613" s="77">
        <f>+'Ejercicio 4'!B609</f>
        <v>42877</v>
      </c>
      <c r="D613" s="81">
        <v>369.85998499999999</v>
      </c>
      <c r="E613" s="79">
        <f>+VLOOKUP(C613,'Ejercicio 4'!$B$12:$H$1064,4,FALSE)</f>
        <v>3.9045718668155279E-4</v>
      </c>
      <c r="F613" s="81">
        <f t="shared" si="9"/>
        <v>12.021296664189396</v>
      </c>
    </row>
    <row r="614" spans="3:6" ht="15.75" thickBot="1" x14ac:dyDescent="0.3">
      <c r="C614" s="77">
        <f>+'Ejercicio 4'!B610</f>
        <v>42878</v>
      </c>
      <c r="D614" s="81">
        <v>366.04998799999998</v>
      </c>
      <c r="E614" s="79">
        <f>+VLOOKUP(C614,'Ejercicio 4'!$B$12:$H$1064,4,FALSE)</f>
        <v>3.8225263095718317E-4</v>
      </c>
      <c r="F614" s="81">
        <f t="shared" si="9"/>
        <v>11.771800553877284</v>
      </c>
    </row>
    <row r="615" spans="3:6" ht="15.75" thickBot="1" x14ac:dyDescent="0.3">
      <c r="C615" s="77">
        <f>+'Ejercicio 4'!B611</f>
        <v>42879</v>
      </c>
      <c r="D615" s="81">
        <v>366.89999399999999</v>
      </c>
      <c r="E615" s="79">
        <f>+VLOOKUP(C615,'Ejercicio 4'!$B$12:$H$1064,4,FALSE)</f>
        <v>3.7864321125940712E-4</v>
      </c>
      <c r="F615" s="81">
        <f t="shared" si="9"/>
        <v>11.743297108981102</v>
      </c>
    </row>
    <row r="616" spans="3:6" ht="15.75" thickBot="1" x14ac:dyDescent="0.3">
      <c r="C616" s="77">
        <f>+'Ejercicio 4'!B612</f>
        <v>42880</v>
      </c>
      <c r="D616" s="81">
        <v>366.73001099999999</v>
      </c>
      <c r="E616" s="79">
        <f>+VLOOKUP(C616,'Ejercicio 4'!$B$12:$H$1064,4,FALSE)</f>
        <v>3.660128506387531E-4</v>
      </c>
      <c r="F616" s="81">
        <f t="shared" si="9"/>
        <v>11.540426918654379</v>
      </c>
    </row>
    <row r="617" spans="3:6" ht="15.75" thickBot="1" x14ac:dyDescent="0.3">
      <c r="C617" s="77">
        <f>+'Ejercicio 4'!B613</f>
        <v>42881</v>
      </c>
      <c r="D617" s="81">
        <v>363.709991</v>
      </c>
      <c r="E617" s="79">
        <f>+VLOOKUP(C617,'Ejercicio 4'!$B$12:$H$1064,4,FALSE)</f>
        <v>3.4923133547723337E-4</v>
      </c>
      <c r="F617" s="81">
        <f t="shared" si="9"/>
        <v>11.179930153419701</v>
      </c>
    </row>
    <row r="618" spans="3:6" ht="15.75" thickBot="1" x14ac:dyDescent="0.3">
      <c r="C618" s="77">
        <f>+'Ejercicio 4'!B614</f>
        <v>42884</v>
      </c>
      <c r="D618" s="81">
        <v>367.459991</v>
      </c>
      <c r="E618" s="79">
        <f>+VLOOKUP(C618,'Ejercicio 4'!$B$12:$H$1064,4,FALSE)</f>
        <v>3.329903953137723E-4</v>
      </c>
      <c r="F618" s="81">
        <f t="shared" si="9"/>
        <v>11.02943258137152</v>
      </c>
    </row>
    <row r="619" spans="3:6" ht="15.75" thickBot="1" x14ac:dyDescent="0.3">
      <c r="C619" s="77">
        <f>+'Ejercicio 4'!B615</f>
        <v>42885</v>
      </c>
      <c r="D619" s="81">
        <v>362.10998499999999</v>
      </c>
      <c r="E619" s="79">
        <f>+VLOOKUP(C619,'Ejercicio 4'!$B$12:$H$1064,4,FALSE)</f>
        <v>3.2067711201045593E-4</v>
      </c>
      <c r="F619" s="81">
        <f t="shared" si="9"/>
        <v>10.66600392317053</v>
      </c>
    </row>
    <row r="620" spans="3:6" ht="15.75" thickBot="1" x14ac:dyDescent="0.3">
      <c r="C620" s="77">
        <f>+'Ejercicio 4'!B616</f>
        <v>42886</v>
      </c>
      <c r="D620" s="81">
        <v>365.63000499999998</v>
      </c>
      <c r="E620" s="79">
        <f>+VLOOKUP(C620,'Ejercicio 4'!$B$12:$H$1064,4,FALSE)</f>
        <v>3.1065110423075625E-4</v>
      </c>
      <c r="F620" s="81">
        <f t="shared" si="9"/>
        <v>10.59999196419964</v>
      </c>
    </row>
    <row r="621" spans="3:6" ht="15.75" thickBot="1" x14ac:dyDescent="0.3">
      <c r="C621" s="77">
        <f>+'Ejercicio 4'!B617</f>
        <v>42887</v>
      </c>
      <c r="D621" s="81">
        <v>364.75</v>
      </c>
      <c r="E621" s="79">
        <f>+VLOOKUP(C621,'Ejercicio 4'!$B$12:$H$1064,4,FALSE)</f>
        <v>3.0620501050055305E-4</v>
      </c>
      <c r="F621" s="81">
        <f t="shared" si="9"/>
        <v>10.498535081600755</v>
      </c>
    </row>
    <row r="622" spans="3:6" ht="15.75" thickBot="1" x14ac:dyDescent="0.3">
      <c r="C622" s="77">
        <f>+'Ejercicio 4'!B618</f>
        <v>42888</v>
      </c>
      <c r="D622" s="81">
        <v>360.76998900000001</v>
      </c>
      <c r="E622" s="79">
        <f>+VLOOKUP(C622,'Ejercicio 4'!$B$12:$H$1064,4,FALSE)</f>
        <v>2.9631108059530674E-4</v>
      </c>
      <c r="F622" s="81">
        <f t="shared" si="9"/>
        <v>10.214840885487003</v>
      </c>
    </row>
    <row r="623" spans="3:6" ht="15.75" thickBot="1" x14ac:dyDescent="0.3">
      <c r="C623" s="77">
        <f>+'Ejercicio 4'!B619</f>
        <v>42891</v>
      </c>
      <c r="D623" s="81">
        <v>365.35000600000001</v>
      </c>
      <c r="E623" s="79">
        <f>+VLOOKUP(C623,'Ejercicio 4'!$B$12:$H$1064,4,FALSE)</f>
        <v>2.8279291667370783E-4</v>
      </c>
      <c r="F623" s="81">
        <f t="shared" si="9"/>
        <v>10.10579860744294</v>
      </c>
    </row>
    <row r="624" spans="3:6" ht="15.75" thickBot="1" x14ac:dyDescent="0.3">
      <c r="C624" s="77">
        <f>+'Ejercicio 4'!B620</f>
        <v>42892</v>
      </c>
      <c r="D624" s="81">
        <v>361.54998799999998</v>
      </c>
      <c r="E624" s="79">
        <f>+VLOOKUP(C624,'Ejercicio 4'!$B$12:$H$1064,4,FALSE)</f>
        <v>2.7523506410431791E-4</v>
      </c>
      <c r="F624" s="81">
        <f t="shared" si="9"/>
        <v>9.8661448820390802</v>
      </c>
    </row>
    <row r="625" spans="3:6" ht="15.75" thickBot="1" x14ac:dyDescent="0.3">
      <c r="C625" s="77">
        <f>+'Ejercicio 4'!B621</f>
        <v>42893</v>
      </c>
      <c r="D625" s="81">
        <v>364.17999300000002</v>
      </c>
      <c r="E625" s="79">
        <f>+VLOOKUP(C625,'Ejercicio 4'!$B$12:$H$1064,4,FALSE)</f>
        <v>2.6983286789958696E-4</v>
      </c>
      <c r="F625" s="81">
        <f t="shared" si="9"/>
        <v>9.8399018080664593</v>
      </c>
    </row>
    <row r="626" spans="3:6" ht="15.75" thickBot="1" x14ac:dyDescent="0.3">
      <c r="C626" s="77">
        <f>+'Ejercicio 4'!B622</f>
        <v>42894</v>
      </c>
      <c r="D626" s="81">
        <v>357.39999399999999</v>
      </c>
      <c r="E626" s="79">
        <f>+VLOOKUP(C626,'Ejercicio 4'!$B$12:$H$1064,4,FALSE)</f>
        <v>2.6236350395127572E-4</v>
      </c>
      <c r="F626" s="81">
        <f t="shared" si="9"/>
        <v>9.5221169002854591</v>
      </c>
    </row>
    <row r="627" spans="3:6" ht="15.75" thickBot="1" x14ac:dyDescent="0.3">
      <c r="C627" s="77">
        <f>+'Ejercicio 4'!B623</f>
        <v>42895</v>
      </c>
      <c r="D627" s="81">
        <v>359.69000199999999</v>
      </c>
      <c r="E627" s="79">
        <f>+VLOOKUP(C627,'Ejercicio 4'!$B$12:$H$1064,4,FALSE)</f>
        <v>2.5259935344865928E-4</v>
      </c>
      <c r="F627" s="81">
        <f t="shared" si="9"/>
        <v>9.403114844228627</v>
      </c>
    </row>
    <row r="628" spans="3:6" ht="15.75" thickBot="1" x14ac:dyDescent="0.3">
      <c r="C628" s="77">
        <f>+'Ejercicio 4'!B624</f>
        <v>42898</v>
      </c>
      <c r="D628" s="81">
        <v>363.52999899999998</v>
      </c>
      <c r="E628" s="79">
        <f>+VLOOKUP(C628,'Ejercicio 4'!$B$12:$H$1064,4,FALSE)</f>
        <v>2.4098484283639995E-4</v>
      </c>
      <c r="F628" s="81">
        <f t="shared" si="9"/>
        <v>9.2824448134344308</v>
      </c>
    </row>
    <row r="629" spans="3:6" ht="15.75" thickBot="1" x14ac:dyDescent="0.3">
      <c r="C629" s="77">
        <f>+'Ejercicio 4'!B625</f>
        <v>42899</v>
      </c>
      <c r="D629" s="81">
        <v>360.92999300000002</v>
      </c>
      <c r="E629" s="79">
        <f>+VLOOKUP(C629,'Ejercicio 4'!$B$12:$H$1064,4,FALSE)</f>
        <v>2.3166927790592347E-4</v>
      </c>
      <c r="F629" s="81">
        <f t="shared" si="9"/>
        <v>9.0361712392240943</v>
      </c>
    </row>
    <row r="630" spans="3:6" ht="15.75" thickBot="1" x14ac:dyDescent="0.3">
      <c r="C630" s="77">
        <f>+'Ejercicio 4'!B626</f>
        <v>42900</v>
      </c>
      <c r="D630" s="81">
        <v>365.51998900000001</v>
      </c>
      <c r="E630" s="79">
        <f>+VLOOKUP(C630,'Ejercicio 4'!$B$12:$H$1064,4,FALSE)</f>
        <v>2.2613642265454501E-4</v>
      </c>
      <c r="F630" s="81">
        <f t="shared" si="9"/>
        <v>9.0411494373462791</v>
      </c>
    </row>
    <row r="631" spans="3:6" ht="15.75" thickBot="1" x14ac:dyDescent="0.3">
      <c r="C631" s="77">
        <f>+'Ejercicio 4'!B627</f>
        <v>42901</v>
      </c>
      <c r="D631" s="81">
        <v>372.459991</v>
      </c>
      <c r="E631" s="79">
        <f>+VLOOKUP(C631,'Ejercicio 4'!$B$12:$H$1064,4,FALSE)</f>
        <v>2.1801098965538383E-4</v>
      </c>
      <c r="F631" s="81">
        <f t="shared" si="9"/>
        <v>9.0457811923398346</v>
      </c>
    </row>
    <row r="632" spans="3:6" ht="15.75" thickBot="1" x14ac:dyDescent="0.3">
      <c r="C632" s="77">
        <f>+'Ejercicio 4'!B628</f>
        <v>42902</v>
      </c>
      <c r="D632" s="81">
        <v>366.60000600000001</v>
      </c>
      <c r="E632" s="79">
        <f>+VLOOKUP(C632,'Ejercicio 4'!$B$12:$H$1064,4,FALSE)</f>
        <v>2.1529722993875199E-4</v>
      </c>
      <c r="F632" s="81">
        <f t="shared" si="9"/>
        <v>8.8478743310585255</v>
      </c>
    </row>
    <row r="633" spans="3:6" ht="15.75" thickBot="1" x14ac:dyDescent="0.3">
      <c r="C633" s="77">
        <f>+'Ejercicio 4'!B629</f>
        <v>42905</v>
      </c>
      <c r="D633" s="81">
        <v>366.70001200000002</v>
      </c>
      <c r="E633" s="79">
        <f>+VLOOKUP(C633,'Ejercicio 4'!$B$12:$H$1064,4,FALSE)</f>
        <v>2.2174074010599071E-4</v>
      </c>
      <c r="F633" s="81">
        <f t="shared" si="9"/>
        <v>8.9817492697555288</v>
      </c>
    </row>
    <row r="634" spans="3:6" ht="15.75" thickBot="1" x14ac:dyDescent="0.3">
      <c r="C634" s="77">
        <f>+'Ejercicio 4'!B630</f>
        <v>42906</v>
      </c>
      <c r="D634" s="81">
        <v>374.05999800000001</v>
      </c>
      <c r="E634" s="79">
        <f>+VLOOKUP(C634,'Ejercicio 4'!$B$12:$H$1064,4,FALSE)</f>
        <v>2.2312484183270668E-4</v>
      </c>
      <c r="F634" s="81">
        <f t="shared" si="9"/>
        <v>9.1905708377642075</v>
      </c>
    </row>
    <row r="635" spans="3:6" ht="15.75" thickBot="1" x14ac:dyDescent="0.3">
      <c r="C635" s="77">
        <f>+'Ejercicio 4'!B631</f>
        <v>42907</v>
      </c>
      <c r="D635" s="81">
        <v>373.209991</v>
      </c>
      <c r="E635" s="79">
        <f>+VLOOKUP(C635,'Ejercicio 4'!$B$12:$H$1064,4,FALSE)</f>
        <v>2.1274554074861729E-4</v>
      </c>
      <c r="F635" s="81">
        <f t="shared" si="9"/>
        <v>8.9538693106448299</v>
      </c>
    </row>
    <row r="636" spans="3:6" ht="15.75" thickBot="1" x14ac:dyDescent="0.3">
      <c r="C636" s="77">
        <f>+'Ejercicio 4'!B632</f>
        <v>42908</v>
      </c>
      <c r="D636" s="81">
        <v>374.86999500000002</v>
      </c>
      <c r="E636" s="79">
        <f>+VLOOKUP(C636,'Ejercicio 4'!$B$12:$H$1064,4,FALSE)</f>
        <v>2.2122183330265137E-4</v>
      </c>
      <c r="F636" s="81">
        <f t="shared" si="9"/>
        <v>9.1711105967304665</v>
      </c>
    </row>
    <row r="637" spans="3:6" ht="15.75" thickBot="1" x14ac:dyDescent="0.3">
      <c r="C637" s="77">
        <f>+'Ejercicio 4'!B633</f>
        <v>42909</v>
      </c>
      <c r="D637" s="81">
        <v>374.23998999999998</v>
      </c>
      <c r="E637" s="79">
        <f>+VLOOKUP(C637,'Ejercicio 4'!$B$12:$H$1064,4,FALSE)</f>
        <v>2.1116845130416127E-4</v>
      </c>
      <c r="F637" s="81">
        <f t="shared" si="9"/>
        <v>8.9452393807382702</v>
      </c>
    </row>
    <row r="638" spans="3:6" ht="15.75" thickBot="1" x14ac:dyDescent="0.3">
      <c r="C638" s="77">
        <f>+'Ejercicio 4'!B634</f>
        <v>42912</v>
      </c>
      <c r="D638" s="81">
        <v>382.92001299999998</v>
      </c>
      <c r="E638" s="79">
        <f>+VLOOKUP(C638,'Ejercicio 4'!$B$12:$H$1064,4,FALSE)</f>
        <v>2.0225859204589731E-4</v>
      </c>
      <c r="F638" s="81">
        <f t="shared" si="9"/>
        <v>8.9575411436863686</v>
      </c>
    </row>
    <row r="639" spans="3:6" ht="15.75" thickBot="1" x14ac:dyDescent="0.3">
      <c r="C639" s="77">
        <f>+'Ejercicio 4'!B635</f>
        <v>42913</v>
      </c>
      <c r="D639" s="81">
        <v>378.02999899999998</v>
      </c>
      <c r="E639" s="79">
        <f>+VLOOKUP(C639,'Ejercicio 4'!$B$12:$H$1064,4,FALSE)</f>
        <v>1.9297846600623312E-4</v>
      </c>
      <c r="F639" s="81">
        <f t="shared" si="9"/>
        <v>8.6378955227851311</v>
      </c>
    </row>
    <row r="640" spans="3:6" ht="15.75" thickBot="1" x14ac:dyDescent="0.3">
      <c r="C640" s="77">
        <f>+'Ejercicio 4'!B636</f>
        <v>42914</v>
      </c>
      <c r="D640" s="81">
        <v>382.92001299999998</v>
      </c>
      <c r="E640" s="79">
        <f>+VLOOKUP(C640,'Ejercicio 4'!$B$12:$H$1064,4,FALSE)</f>
        <v>2.0846272509214022E-4</v>
      </c>
      <c r="F640" s="81">
        <f t="shared" si="9"/>
        <v>9.093886450155992</v>
      </c>
    </row>
    <row r="641" spans="3:6" ht="15.75" thickBot="1" x14ac:dyDescent="0.3">
      <c r="C641" s="77">
        <f>+'Ejercicio 4'!B637</f>
        <v>42915</v>
      </c>
      <c r="D641" s="81">
        <v>381.209991</v>
      </c>
      <c r="E641" s="79">
        <f>+VLOOKUP(C641,'Ejercicio 4'!$B$12:$H$1064,4,FALSE)</f>
        <v>2.0644902477544649E-4</v>
      </c>
      <c r="F641" s="81">
        <f t="shared" si="9"/>
        <v>9.0094431462739735</v>
      </c>
    </row>
    <row r="642" spans="3:6" ht="15.75" thickBot="1" x14ac:dyDescent="0.3">
      <c r="C642" s="77">
        <f>+'Ejercicio 4'!B638</f>
        <v>42916</v>
      </c>
      <c r="D642" s="81">
        <v>380.85000600000001</v>
      </c>
      <c r="E642" s="79">
        <f>+VLOOKUP(C642,'Ejercicio 4'!$B$12:$H$1064,4,FALSE)</f>
        <v>2.0452902882447271E-4</v>
      </c>
      <c r="F642" s="81">
        <f t="shared" si="9"/>
        <v>8.9589827761828627</v>
      </c>
    </row>
    <row r="643" spans="3:6" ht="15.75" thickBot="1" x14ac:dyDescent="0.3">
      <c r="C643" s="77">
        <f>+'Ejercicio 4'!B639</f>
        <v>42919</v>
      </c>
      <c r="D643" s="81">
        <v>377.60998499999999</v>
      </c>
      <c r="E643" s="79">
        <f>+VLOOKUP(C643,'Ejercicio 4'!$B$12:$H$1064,4,FALSE)</f>
        <v>1.9594377241051E-4</v>
      </c>
      <c r="F643" s="81">
        <f t="shared" si="9"/>
        <v>8.6943367833025071</v>
      </c>
    </row>
    <row r="644" spans="3:6" ht="15.75" thickBot="1" x14ac:dyDescent="0.3">
      <c r="C644" s="77">
        <f>+'Ejercicio 4'!B640</f>
        <v>42920</v>
      </c>
      <c r="D644" s="81">
        <v>373.88000499999998</v>
      </c>
      <c r="E644" s="79">
        <f>+VLOOKUP(C644,'Ejercicio 4'!$B$12:$H$1064,4,FALSE)</f>
        <v>1.8686737501696731E-4</v>
      </c>
      <c r="F644" s="81">
        <f t="shared" si="9"/>
        <v>8.4067133480278908</v>
      </c>
    </row>
    <row r="645" spans="3:6" ht="15.75" thickBot="1" x14ac:dyDescent="0.3">
      <c r="C645" s="77">
        <f>+'Ejercicio 4'!B641</f>
        <v>42921</v>
      </c>
      <c r="D645" s="81">
        <v>371.38000499999998</v>
      </c>
      <c r="E645" s="79">
        <f>+VLOOKUP(C645,'Ejercicio 4'!$B$12:$H$1064,4,FALSE)</f>
        <v>1.8156851670670729E-4</v>
      </c>
      <c r="F645" s="81">
        <f t="shared" si="9"/>
        <v>8.2312548343659913</v>
      </c>
    </row>
    <row r="646" spans="3:6" ht="15.75" thickBot="1" x14ac:dyDescent="0.3">
      <c r="C646" s="77">
        <f>+'Ejercicio 4'!B642</f>
        <v>42922</v>
      </c>
      <c r="D646" s="81">
        <v>376.60998499999999</v>
      </c>
      <c r="E646" s="79">
        <f>+VLOOKUP(C646,'Ejercicio 4'!$B$12:$H$1064,4,FALSE)</f>
        <v>1.7770509081784124E-4</v>
      </c>
      <c r="F646" s="81">
        <f t="shared" si="9"/>
        <v>8.2578886351516978</v>
      </c>
    </row>
    <row r="647" spans="3:6" ht="15.75" thickBot="1" x14ac:dyDescent="0.3">
      <c r="C647" s="77">
        <f>+'Ejercicio 4'!B643</f>
        <v>42923</v>
      </c>
      <c r="D647" s="81">
        <v>377.85998499999999</v>
      </c>
      <c r="E647" s="79">
        <f>+VLOOKUP(C647,'Ejercicio 4'!$B$12:$H$1064,4,FALSE)</f>
        <v>1.7153046310478597E-4</v>
      </c>
      <c r="F647" s="81">
        <f t="shared" si="9"/>
        <v>8.1400821880876375</v>
      </c>
    </row>
    <row r="648" spans="3:6" ht="15.75" thickBot="1" x14ac:dyDescent="0.3">
      <c r="C648" s="77">
        <f>+'Ejercicio 4'!B644</f>
        <v>42926</v>
      </c>
      <c r="D648" s="81">
        <v>389.82000699999998</v>
      </c>
      <c r="E648" s="79">
        <f>+VLOOKUP(C648,'Ejercicio 4'!$B$12:$H$1064,4,FALSE)</f>
        <v>1.7264874144222746E-4</v>
      </c>
      <c r="F648" s="81">
        <f t="shared" si="9"/>
        <v>8.42506170171802</v>
      </c>
    </row>
    <row r="649" spans="3:6" ht="15.75" thickBot="1" x14ac:dyDescent="0.3">
      <c r="C649" s="77">
        <f>+'Ejercicio 4'!B645</f>
        <v>42927</v>
      </c>
      <c r="D649" s="81">
        <v>393.08999599999999</v>
      </c>
      <c r="E649" s="79">
        <f>+VLOOKUP(C649,'Ejercicio 4'!$B$12:$H$1064,4,FALSE)</f>
        <v>1.6512574485508675E-4</v>
      </c>
      <c r="F649" s="81">
        <f t="shared" si="9"/>
        <v>8.3085768830055571</v>
      </c>
    </row>
    <row r="650" spans="3:6" ht="15.75" thickBot="1" x14ac:dyDescent="0.3">
      <c r="C650" s="77">
        <f>+'Ejercicio 4'!B646</f>
        <v>42928</v>
      </c>
      <c r="D650" s="81">
        <v>390.72000100000002</v>
      </c>
      <c r="E650" s="79">
        <f>+VLOOKUP(C650,'Ejercicio 4'!$B$12:$H$1064,4,FALSE)</f>
        <v>2.0262732172957992E-4</v>
      </c>
      <c r="F650" s="81">
        <f t="shared" si="9"/>
        <v>9.1483316863753217</v>
      </c>
    </row>
    <row r="651" spans="3:6" ht="15.75" thickBot="1" x14ac:dyDescent="0.3">
      <c r="C651" s="77">
        <f>+'Ejercicio 4'!B647</f>
        <v>42929</v>
      </c>
      <c r="D651" s="81">
        <v>396.80999800000001</v>
      </c>
      <c r="E651" s="79">
        <f>+VLOOKUP(C651,'Ejercicio 4'!$B$12:$H$1064,4,FALSE)</f>
        <v>1.9644547104559181E-4</v>
      </c>
      <c r="F651" s="81">
        <f t="shared" si="9"/>
        <v>9.1480993668857469</v>
      </c>
    </row>
    <row r="652" spans="3:6" ht="15.75" thickBot="1" x14ac:dyDescent="0.3">
      <c r="C652" s="77">
        <f>+'Ejercicio 4'!B648</f>
        <v>42930</v>
      </c>
      <c r="D652" s="81">
        <v>395.39001500000001</v>
      </c>
      <c r="E652" s="79">
        <f>+VLOOKUP(C652,'Ejercicio 4'!$B$12:$H$1064,4,FALSE)</f>
        <v>1.8900593687336332E-4</v>
      </c>
      <c r="F652" s="81">
        <f t="shared" si="9"/>
        <v>8.9410943437208115</v>
      </c>
    </row>
    <row r="653" spans="3:6" ht="15.75" thickBot="1" x14ac:dyDescent="0.3">
      <c r="C653" s="77">
        <f>+'Ejercicio 4'!B649</f>
        <v>42933</v>
      </c>
      <c r="D653" s="81">
        <v>396.51998900000001</v>
      </c>
      <c r="E653" s="79">
        <f>+VLOOKUP(C653,'Ejercicio 4'!$B$12:$H$1064,4,FALSE)</f>
        <v>1.9134204615357955E-4</v>
      </c>
      <c r="F653" s="81">
        <f t="shared" si="9"/>
        <v>9.0218904477648536</v>
      </c>
    </row>
    <row r="654" spans="3:6" ht="15.75" thickBot="1" x14ac:dyDescent="0.3">
      <c r="C654" s="77">
        <f>+'Ejercicio 4'!B650</f>
        <v>42934</v>
      </c>
      <c r="D654" s="81">
        <v>400</v>
      </c>
      <c r="E654" s="79">
        <f>+VLOOKUP(C654,'Ejercicio 4'!$B$12:$H$1064,4,FALSE)</f>
        <v>1.8303627853015895E-4</v>
      </c>
      <c r="F654" s="81">
        <f t="shared" si="9"/>
        <v>8.9013491583175721</v>
      </c>
    </row>
    <row r="655" spans="3:6" ht="15.75" thickBot="1" x14ac:dyDescent="0.3">
      <c r="C655" s="77">
        <f>+'Ejercicio 4'!B651</f>
        <v>42935</v>
      </c>
      <c r="D655" s="81">
        <v>394.13000499999998</v>
      </c>
      <c r="E655" s="79">
        <f>+VLOOKUP(C655,'Ejercicio 4'!$B$12:$H$1064,4,FALSE)</f>
        <v>1.7489794882155526E-4</v>
      </c>
      <c r="F655" s="81">
        <f t="shared" si="9"/>
        <v>8.5735189815912811</v>
      </c>
    </row>
    <row r="656" spans="3:6" ht="15.75" thickBot="1" x14ac:dyDescent="0.3">
      <c r="C656" s="77">
        <f>+'Ejercicio 4'!B652</f>
        <v>42936</v>
      </c>
      <c r="D656" s="81">
        <v>390.73998999999998</v>
      </c>
      <c r="E656" s="79">
        <f>+VLOOKUP(C656,'Ejercicio 4'!$B$12:$H$1064,4,FALSE)</f>
        <v>1.7031235659505388E-4</v>
      </c>
      <c r="F656" s="81">
        <f t="shared" si="9"/>
        <v>8.3876093854227207</v>
      </c>
    </row>
    <row r="657" spans="3:6" ht="15.75" thickBot="1" x14ac:dyDescent="0.3">
      <c r="C657" s="77">
        <f>+'Ejercicio 4'!B653</f>
        <v>42937</v>
      </c>
      <c r="D657" s="81">
        <v>389.86999500000002</v>
      </c>
      <c r="E657" s="79">
        <f>+VLOOKUP(C657,'Ejercicio 4'!$B$12:$H$1064,4,FALSE)</f>
        <v>1.7255741476961074E-4</v>
      </c>
      <c r="F657" s="81">
        <f t="shared" ref="F657:F720" si="10">D657*SQRT(E657)*NORMSINV(0.95)</f>
        <v>8.4239131779353649</v>
      </c>
    </row>
    <row r="658" spans="3:6" ht="15.75" thickBot="1" x14ac:dyDescent="0.3">
      <c r="C658" s="77">
        <f>+'Ejercicio 4'!B654</f>
        <v>42940</v>
      </c>
      <c r="D658" s="81">
        <v>386.80999800000001</v>
      </c>
      <c r="E658" s="79">
        <f>+VLOOKUP(C658,'Ejercicio 4'!$B$12:$H$1064,4,FALSE)</f>
        <v>1.6800018738846766E-4</v>
      </c>
      <c r="F658" s="81">
        <f t="shared" si="10"/>
        <v>8.2466930645938596</v>
      </c>
    </row>
    <row r="659" spans="3:6" ht="15.75" thickBot="1" x14ac:dyDescent="0.3">
      <c r="C659" s="77">
        <f>+'Ejercicio 4'!B655</f>
        <v>42941</v>
      </c>
      <c r="D659" s="81">
        <v>383.61999500000002</v>
      </c>
      <c r="E659" s="79">
        <f>+VLOOKUP(C659,'Ejercicio 4'!$B$12:$H$1064,4,FALSE)</f>
        <v>1.6041377235934525E-4</v>
      </c>
      <c r="F659" s="81">
        <f t="shared" si="10"/>
        <v>7.991886696469483</v>
      </c>
    </row>
    <row r="660" spans="3:6" ht="15.75" thickBot="1" x14ac:dyDescent="0.3">
      <c r="C660" s="77">
        <f>+'Ejercicio 4'!B656</f>
        <v>42942</v>
      </c>
      <c r="D660" s="81">
        <v>382.41000400000001</v>
      </c>
      <c r="E660" s="79">
        <f>+VLOOKUP(C660,'Ejercicio 4'!$B$12:$H$1064,4,FALSE)</f>
        <v>1.5583839486595026E-4</v>
      </c>
      <c r="F660" s="81">
        <f t="shared" si="10"/>
        <v>7.8522430717383793</v>
      </c>
    </row>
    <row r="661" spans="3:6" ht="15.75" thickBot="1" x14ac:dyDescent="0.3">
      <c r="C661" s="77">
        <f>+'Ejercicio 4'!B657</f>
        <v>42943</v>
      </c>
      <c r="D661" s="81">
        <v>380.25</v>
      </c>
      <c r="E661" s="79">
        <f>+VLOOKUP(C661,'Ejercicio 4'!$B$12:$H$1064,4,FALSE)</f>
        <v>1.5177787468614103E-4</v>
      </c>
      <c r="F661" s="81">
        <f t="shared" si="10"/>
        <v>7.7054980188166793</v>
      </c>
    </row>
    <row r="662" spans="3:6" ht="15.75" thickBot="1" x14ac:dyDescent="0.3">
      <c r="C662" s="77">
        <f>+'Ejercicio 4'!B658</f>
        <v>42944</v>
      </c>
      <c r="D662" s="81">
        <v>374.57998700000002</v>
      </c>
      <c r="E662" s="79">
        <f>+VLOOKUP(C662,'Ejercicio 4'!$B$12:$H$1064,4,FALSE)</f>
        <v>1.4517953514881377E-4</v>
      </c>
      <c r="F662" s="81">
        <f t="shared" si="10"/>
        <v>7.4237703331286911</v>
      </c>
    </row>
    <row r="663" spans="3:6" ht="15.75" thickBot="1" x14ac:dyDescent="0.3">
      <c r="C663" s="77">
        <f>+'Ejercicio 4'!B659</f>
        <v>42947</v>
      </c>
      <c r="D663" s="81">
        <v>370.89001500000001</v>
      </c>
      <c r="E663" s="79">
        <f>+VLOOKUP(C663,'Ejercicio 4'!$B$12:$H$1064,4,FALSE)</f>
        <v>1.399168960704013E-4</v>
      </c>
      <c r="F663" s="81">
        <f t="shared" si="10"/>
        <v>7.2161820222918704</v>
      </c>
    </row>
    <row r="664" spans="3:6" ht="15.75" thickBot="1" x14ac:dyDescent="0.3">
      <c r="C664" s="77">
        <f>+'Ejercicio 4'!B660</f>
        <v>42948</v>
      </c>
      <c r="D664" s="81">
        <v>378.20001200000002</v>
      </c>
      <c r="E664" s="79">
        <f>+VLOOKUP(C664,'Ejercicio 4'!$B$12:$H$1064,4,FALSE)</f>
        <v>1.4390898394591142E-4</v>
      </c>
      <c r="F664" s="81">
        <f t="shared" si="10"/>
        <v>7.4626444145115096</v>
      </c>
    </row>
    <row r="665" spans="3:6" ht="15.75" thickBot="1" x14ac:dyDescent="0.3">
      <c r="C665" s="77">
        <f>+'Ejercicio 4'!B661</f>
        <v>42949</v>
      </c>
      <c r="D665" s="81">
        <v>375.25</v>
      </c>
      <c r="E665" s="79">
        <f>+VLOOKUP(C665,'Ejercicio 4'!$B$12:$H$1064,4,FALSE)</f>
        <v>1.4177295644088325E-4</v>
      </c>
      <c r="F665" s="81">
        <f t="shared" si="10"/>
        <v>7.3492776615930966</v>
      </c>
    </row>
    <row r="666" spans="3:6" ht="15.75" thickBot="1" x14ac:dyDescent="0.3">
      <c r="C666" s="77">
        <f>+'Ejercicio 4'!B662</f>
        <v>42950</v>
      </c>
      <c r="D666" s="81">
        <v>377.32000699999998</v>
      </c>
      <c r="E666" s="79">
        <f>+VLOOKUP(C666,'Ejercicio 4'!$B$12:$H$1064,4,FALSE)</f>
        <v>1.5290207827566135E-4</v>
      </c>
      <c r="F666" s="81">
        <f t="shared" si="10"/>
        <v>7.6743885737887094</v>
      </c>
    </row>
    <row r="667" spans="3:6" ht="15.75" thickBot="1" x14ac:dyDescent="0.3">
      <c r="C667" s="77">
        <f>+'Ejercicio 4'!B663</f>
        <v>42951</v>
      </c>
      <c r="D667" s="81">
        <v>373.66000400000001</v>
      </c>
      <c r="E667" s="79">
        <f>+VLOOKUP(C667,'Ejercicio 4'!$B$12:$H$1064,4,FALSE)</f>
        <v>1.4864044416218339E-4</v>
      </c>
      <c r="F667" s="81">
        <f t="shared" si="10"/>
        <v>7.4932870224010175</v>
      </c>
    </row>
    <row r="668" spans="3:6" ht="15.75" thickBot="1" x14ac:dyDescent="0.3">
      <c r="C668" s="77">
        <f>+'Ejercicio 4'!B664</f>
        <v>42954</v>
      </c>
      <c r="D668" s="81">
        <v>364.61999500000002</v>
      </c>
      <c r="E668" s="79">
        <f>+VLOOKUP(C668,'Ejercicio 4'!$B$12:$H$1064,4,FALSE)</f>
        <v>1.4313191418096336E-4</v>
      </c>
      <c r="F668" s="81">
        <f t="shared" si="10"/>
        <v>7.1752324854697296</v>
      </c>
    </row>
    <row r="669" spans="3:6" ht="15.75" thickBot="1" x14ac:dyDescent="0.3">
      <c r="C669" s="77">
        <f>+'Ejercicio 4'!B665</f>
        <v>42955</v>
      </c>
      <c r="D669" s="81">
        <v>365.30999800000001</v>
      </c>
      <c r="E669" s="79">
        <f>+VLOOKUP(C669,'Ejercicio 4'!$B$12:$H$1064,4,FALSE)</f>
        <v>1.4089262315124997E-4</v>
      </c>
      <c r="F669" s="81">
        <f t="shared" si="10"/>
        <v>7.1323548584505909</v>
      </c>
    </row>
    <row r="670" spans="3:6" ht="15.75" thickBot="1" x14ac:dyDescent="0.3">
      <c r="C670" s="77">
        <f>+'Ejercicio 4'!B666</f>
        <v>42956</v>
      </c>
      <c r="D670" s="81">
        <v>357.17001299999998</v>
      </c>
      <c r="E670" s="79">
        <f>+VLOOKUP(C670,'Ejercicio 4'!$B$12:$H$1064,4,FALSE)</f>
        <v>1.6224681127290319E-4</v>
      </c>
      <c r="F670" s="81">
        <f t="shared" si="10"/>
        <v>7.4832513284189544</v>
      </c>
    </row>
    <row r="671" spans="3:6" ht="15.75" thickBot="1" x14ac:dyDescent="0.3">
      <c r="C671" s="77">
        <f>+'Ejercicio 4'!B667</f>
        <v>42957</v>
      </c>
      <c r="D671" s="81">
        <v>364.98001099999999</v>
      </c>
      <c r="E671" s="79">
        <f>+VLOOKUP(C671,'Ejercicio 4'!$B$12:$H$1064,4,FALSE)</f>
        <v>1.5486325157064288E-4</v>
      </c>
      <c r="F671" s="81">
        <f t="shared" si="10"/>
        <v>7.4708587187064603</v>
      </c>
    </row>
    <row r="672" spans="3:6" ht="15.75" thickBot="1" x14ac:dyDescent="0.3">
      <c r="C672" s="77">
        <f>+'Ejercicio 4'!B668</f>
        <v>42958</v>
      </c>
      <c r="D672" s="81">
        <v>362.89999399999999</v>
      </c>
      <c r="E672" s="79">
        <f>+VLOOKUP(C672,'Ejercicio 4'!$B$12:$H$1064,4,FALSE)</f>
        <v>1.7128670375661962E-4</v>
      </c>
      <c r="F672" s="81">
        <f t="shared" si="10"/>
        <v>7.8122483998650329</v>
      </c>
    </row>
    <row r="673" spans="3:6" ht="15.75" thickBot="1" x14ac:dyDescent="0.3">
      <c r="C673" s="77">
        <f>+'Ejercicio 4'!B669</f>
        <v>42961</v>
      </c>
      <c r="D673" s="81">
        <v>359.92999300000002</v>
      </c>
      <c r="E673" s="79">
        <f>+VLOOKUP(C673,'Ejercicio 4'!$B$12:$H$1064,4,FALSE)</f>
        <v>1.8508854137690308E-4</v>
      </c>
      <c r="F673" s="81">
        <f t="shared" si="10"/>
        <v>8.0544346315985837</v>
      </c>
    </row>
    <row r="674" spans="3:6" ht="15.75" thickBot="1" x14ac:dyDescent="0.3">
      <c r="C674" s="77">
        <f>+'Ejercicio 4'!B670</f>
        <v>42962</v>
      </c>
      <c r="D674" s="81">
        <v>357.29998799999998</v>
      </c>
      <c r="E674" s="79">
        <f>+VLOOKUP(C674,'Ejercicio 4'!$B$12:$H$1064,4,FALSE)</f>
        <v>1.7799570198481033E-4</v>
      </c>
      <c r="F674" s="81">
        <f t="shared" si="10"/>
        <v>7.8408837722979632</v>
      </c>
    </row>
    <row r="675" spans="3:6" ht="15.75" thickBot="1" x14ac:dyDescent="0.3">
      <c r="C675" s="77">
        <f>+'Ejercicio 4'!B671</f>
        <v>42963</v>
      </c>
      <c r="D675" s="81">
        <v>357.44000199999999</v>
      </c>
      <c r="E675" s="79">
        <f>+VLOOKUP(C675,'Ejercicio 4'!$B$12:$H$1064,4,FALSE)</f>
        <v>1.728554509200958E-4</v>
      </c>
      <c r="F675" s="81">
        <f t="shared" si="10"/>
        <v>7.729865733287947</v>
      </c>
    </row>
    <row r="676" spans="3:6" ht="15.75" thickBot="1" x14ac:dyDescent="0.3">
      <c r="C676" s="77">
        <f>+'Ejercicio 4'!B672</f>
        <v>42964</v>
      </c>
      <c r="D676" s="81">
        <v>360.58999599999999</v>
      </c>
      <c r="E676" s="79">
        <f>+VLOOKUP(C676,'Ejercicio 4'!$B$12:$H$1064,4,FALSE)</f>
        <v>1.6731469211305838E-4</v>
      </c>
      <c r="F676" s="81">
        <f t="shared" si="10"/>
        <v>7.6719889707659359</v>
      </c>
    </row>
    <row r="677" spans="3:6" ht="15.75" thickBot="1" x14ac:dyDescent="0.3">
      <c r="C677" s="77">
        <f>+'Ejercicio 4'!B673</f>
        <v>42965</v>
      </c>
      <c r="D677" s="81">
        <v>361.20001200000002</v>
      </c>
      <c r="E677" s="79">
        <f>+VLOOKUP(C677,'Ejercicio 4'!$B$12:$H$1064,4,FALSE)</f>
        <v>1.5953611040635989E-4</v>
      </c>
      <c r="F677" s="81">
        <f t="shared" si="10"/>
        <v>7.5042019415668868</v>
      </c>
    </row>
    <row r="678" spans="3:6" ht="15.75" thickBot="1" x14ac:dyDescent="0.3">
      <c r="C678" s="77">
        <f>+'Ejercicio 4'!B674</f>
        <v>42968</v>
      </c>
      <c r="D678" s="81">
        <v>358.209991</v>
      </c>
      <c r="E678" s="79">
        <f>+VLOOKUP(C678,'Ejercicio 4'!$B$12:$H$1064,4,FALSE)</f>
        <v>1.5569468070012756E-4</v>
      </c>
      <c r="F678" s="81">
        <f t="shared" si="10"/>
        <v>7.3519380549787501</v>
      </c>
    </row>
    <row r="679" spans="3:6" ht="15.75" thickBot="1" x14ac:dyDescent="0.3">
      <c r="C679" s="77">
        <f>+'Ejercicio 4'!B675</f>
        <v>42969</v>
      </c>
      <c r="D679" s="81">
        <v>356.39001500000001</v>
      </c>
      <c r="E679" s="79">
        <f>+VLOOKUP(C679,'Ejercicio 4'!$B$12:$H$1064,4,FALSE)</f>
        <v>1.4858262227210106E-4</v>
      </c>
      <c r="F679" s="81">
        <f t="shared" si="10"/>
        <v>7.1455686179889799</v>
      </c>
    </row>
    <row r="680" spans="3:6" ht="15.75" thickBot="1" x14ac:dyDescent="0.3">
      <c r="C680" s="77">
        <f>+'Ejercicio 4'!B676</f>
        <v>42970</v>
      </c>
      <c r="D680" s="81">
        <v>357.25</v>
      </c>
      <c r="E680" s="79">
        <f>+VLOOKUP(C680,'Ejercicio 4'!$B$12:$H$1064,4,FALSE)</f>
        <v>1.4488390933065266E-4</v>
      </c>
      <c r="F680" s="81">
        <f t="shared" si="10"/>
        <v>7.0730963184870959</v>
      </c>
    </row>
    <row r="681" spans="3:6" ht="15.75" thickBot="1" x14ac:dyDescent="0.3">
      <c r="C681" s="77">
        <f>+'Ejercicio 4'!B677</f>
        <v>42971</v>
      </c>
      <c r="D681" s="81">
        <v>355.57998700000002</v>
      </c>
      <c r="E681" s="79">
        <f>+VLOOKUP(C681,'Ejercicio 4'!$B$12:$H$1064,4,FALSE)</f>
        <v>1.393493043343626E-4</v>
      </c>
      <c r="F681" s="81">
        <f t="shared" si="10"/>
        <v>6.9042573189147696</v>
      </c>
    </row>
    <row r="682" spans="3:6" ht="15.75" thickBot="1" x14ac:dyDescent="0.3">
      <c r="C682" s="77">
        <f>+'Ejercicio 4'!B678</f>
        <v>42972</v>
      </c>
      <c r="D682" s="81">
        <v>357.39999399999999</v>
      </c>
      <c r="E682" s="79">
        <f>+VLOOKUP(C682,'Ejercicio 4'!$B$12:$H$1064,4,FALSE)</f>
        <v>1.3313519721108849E-4</v>
      </c>
      <c r="F682" s="81">
        <f t="shared" si="10"/>
        <v>6.7831003268909598</v>
      </c>
    </row>
    <row r="683" spans="3:6" ht="15.75" thickBot="1" x14ac:dyDescent="0.3">
      <c r="C683" s="77">
        <f>+'Ejercicio 4'!B679</f>
        <v>42975</v>
      </c>
      <c r="D683" s="81">
        <v>356.67999300000002</v>
      </c>
      <c r="E683" s="79">
        <f>+VLOOKUP(C683,'Ejercicio 4'!$B$12:$H$1064,4,FALSE)</f>
        <v>1.2796158563233644E-4</v>
      </c>
      <c r="F683" s="81">
        <f t="shared" si="10"/>
        <v>6.6366025982391834</v>
      </c>
    </row>
    <row r="684" spans="3:6" ht="15.75" thickBot="1" x14ac:dyDescent="0.3">
      <c r="C684" s="77">
        <f>+'Ejercicio 4'!B680</f>
        <v>42976</v>
      </c>
      <c r="D684" s="81">
        <v>364.709991</v>
      </c>
      <c r="E684" s="79">
        <f>+VLOOKUP(C684,'Ejercicio 4'!$B$12:$H$1064,4,FALSE)</f>
        <v>1.232199693763267E-4</v>
      </c>
      <c r="F684" s="81">
        <f t="shared" si="10"/>
        <v>6.6590989112481855</v>
      </c>
    </row>
    <row r="685" spans="3:6" ht="15.75" thickBot="1" x14ac:dyDescent="0.3">
      <c r="C685" s="77">
        <f>+'Ejercicio 4'!B681</f>
        <v>42977</v>
      </c>
      <c r="D685" s="81">
        <v>364.01001000000002</v>
      </c>
      <c r="E685" s="79">
        <f>+VLOOKUP(C685,'Ejercicio 4'!$B$12:$H$1064,4,FALSE)</f>
        <v>1.1767534663149846E-4</v>
      </c>
      <c r="F685" s="81">
        <f t="shared" si="10"/>
        <v>6.495062380300431</v>
      </c>
    </row>
    <row r="686" spans="3:6" ht="15.75" thickBot="1" x14ac:dyDescent="0.3">
      <c r="C686" s="77">
        <f>+'Ejercicio 4'!B682</f>
        <v>42978</v>
      </c>
      <c r="D686" s="81">
        <v>359.23001099999999</v>
      </c>
      <c r="E686" s="79">
        <f>+VLOOKUP(C686,'Ejercicio 4'!$B$12:$H$1064,4,FALSE)</f>
        <v>1.352644428863574E-4</v>
      </c>
      <c r="F686" s="81">
        <f t="shared" si="10"/>
        <v>6.8721351585747099</v>
      </c>
    </row>
    <row r="687" spans="3:6" ht="15.75" thickBot="1" x14ac:dyDescent="0.3">
      <c r="C687" s="77">
        <f>+'Ejercicio 4'!B683</f>
        <v>42979</v>
      </c>
      <c r="D687" s="81">
        <v>358.26998900000001</v>
      </c>
      <c r="E687" s="79">
        <f>+VLOOKUP(C687,'Ejercicio 4'!$B$12:$H$1064,4,FALSE)</f>
        <v>1.2914187853163485E-4</v>
      </c>
      <c r="F687" s="81">
        <f t="shared" si="10"/>
        <v>6.6968602614424961</v>
      </c>
    </row>
    <row r="688" spans="3:6" ht="15.75" thickBot="1" x14ac:dyDescent="0.3">
      <c r="C688" s="77">
        <f>+'Ejercicio 4'!B684</f>
        <v>42982</v>
      </c>
      <c r="D688" s="81">
        <v>358.63000499999998</v>
      </c>
      <c r="E688" s="79">
        <f>+VLOOKUP(C688,'Ejercicio 4'!$B$12:$H$1064,4,FALSE)</f>
        <v>1.3126310750748819E-4</v>
      </c>
      <c r="F688" s="81">
        <f t="shared" si="10"/>
        <v>6.7584206600605299</v>
      </c>
    </row>
    <row r="689" spans="3:6" ht="15.75" thickBot="1" x14ac:dyDescent="0.3">
      <c r="C689" s="77">
        <f>+'Ejercicio 4'!B685</f>
        <v>42983</v>
      </c>
      <c r="D689" s="81">
        <v>358.790009</v>
      </c>
      <c r="E689" s="79">
        <f>+VLOOKUP(C689,'Ejercicio 4'!$B$12:$H$1064,4,FALSE)</f>
        <v>1.2548822130481352E-4</v>
      </c>
      <c r="F689" s="81">
        <f t="shared" si="10"/>
        <v>6.6110292640517763</v>
      </c>
    </row>
    <row r="690" spans="3:6" ht="15.75" thickBot="1" x14ac:dyDescent="0.3">
      <c r="C690" s="77">
        <f>+'Ejercicio 4'!B686</f>
        <v>42984</v>
      </c>
      <c r="D690" s="81">
        <v>355.92999300000002</v>
      </c>
      <c r="E690" s="79">
        <f>+VLOOKUP(C690,'Ejercicio 4'!$B$12:$H$1064,4,FALSE)</f>
        <v>1.1969576767386465E-4</v>
      </c>
      <c r="F690" s="81">
        <f t="shared" si="10"/>
        <v>6.4051785423024308</v>
      </c>
    </row>
    <row r="691" spans="3:6" ht="15.75" thickBot="1" x14ac:dyDescent="0.3">
      <c r="C691" s="77">
        <f>+'Ejercicio 4'!B687</f>
        <v>42985</v>
      </c>
      <c r="D691" s="81">
        <v>354.27999899999998</v>
      </c>
      <c r="E691" s="79">
        <f>+VLOOKUP(C691,'Ejercicio 4'!$B$12:$H$1064,4,FALSE)</f>
        <v>1.1413517207700746E-4</v>
      </c>
      <c r="F691" s="81">
        <f t="shared" si="10"/>
        <v>6.2256347921674662</v>
      </c>
    </row>
    <row r="692" spans="3:6" ht="15.75" thickBot="1" x14ac:dyDescent="0.3">
      <c r="C692" s="77">
        <f>+'Ejercicio 4'!B688</f>
        <v>42986</v>
      </c>
      <c r="D692" s="81">
        <v>356.47000100000002</v>
      </c>
      <c r="E692" s="79">
        <f>+VLOOKUP(C692,'Ejercicio 4'!$B$12:$H$1064,4,FALSE)</f>
        <v>1.1180460881544576E-4</v>
      </c>
      <c r="F692" s="81">
        <f t="shared" si="10"/>
        <v>6.1998345124665493</v>
      </c>
    </row>
    <row r="693" spans="3:6" ht="15.75" thickBot="1" x14ac:dyDescent="0.3">
      <c r="C693" s="77">
        <f>+'Ejercicio 4'!B689</f>
        <v>42989</v>
      </c>
      <c r="D693" s="81">
        <v>355.39999399999999</v>
      </c>
      <c r="E693" s="79">
        <f>+VLOOKUP(C693,'Ejercicio 4'!$B$12:$H$1064,4,FALSE)</f>
        <v>1.0760661560336825E-4</v>
      </c>
      <c r="F693" s="81">
        <f t="shared" si="10"/>
        <v>6.0640693468927225</v>
      </c>
    </row>
    <row r="694" spans="3:6" ht="15.75" thickBot="1" x14ac:dyDescent="0.3">
      <c r="C694" s="77">
        <f>+'Ejercicio 4'!B690</f>
        <v>42990</v>
      </c>
      <c r="D694" s="81">
        <v>353.58999599999999</v>
      </c>
      <c r="E694" s="79">
        <f>+VLOOKUP(C694,'Ejercicio 4'!$B$12:$H$1064,4,FALSE)</f>
        <v>1.0436649473903945E-4</v>
      </c>
      <c r="F694" s="81">
        <f t="shared" si="10"/>
        <v>5.9416597014668922</v>
      </c>
    </row>
    <row r="695" spans="3:6" ht="15.75" thickBot="1" x14ac:dyDescent="0.3">
      <c r="C695" s="77">
        <f>+'Ejercicio 4'!B691</f>
        <v>42991</v>
      </c>
      <c r="D695" s="81">
        <v>359.42999300000002</v>
      </c>
      <c r="E695" s="79">
        <f>+VLOOKUP(C695,'Ejercicio 4'!$B$12:$H$1064,4,FALSE)</f>
        <v>9.9930489854350808E-5</v>
      </c>
      <c r="F695" s="81">
        <f t="shared" si="10"/>
        <v>5.9100421653083846</v>
      </c>
    </row>
    <row r="696" spans="3:6" ht="15.75" thickBot="1" x14ac:dyDescent="0.3">
      <c r="C696" s="77">
        <f>+'Ejercicio 4'!B692</f>
        <v>42992</v>
      </c>
      <c r="D696" s="81">
        <v>360.94000199999999</v>
      </c>
      <c r="E696" s="79">
        <f>+VLOOKUP(C696,'Ejercicio 4'!$B$12:$H$1064,4,FALSE)</f>
        <v>9.64934954299858E-5</v>
      </c>
      <c r="F696" s="81">
        <f t="shared" si="10"/>
        <v>5.8319164377706256</v>
      </c>
    </row>
    <row r="697" spans="3:6" ht="15.75" thickBot="1" x14ac:dyDescent="0.3">
      <c r="C697" s="77">
        <f>+'Ejercicio 4'!B693</f>
        <v>42993</v>
      </c>
      <c r="D697" s="81">
        <v>357.98001099999999</v>
      </c>
      <c r="E697" s="79">
        <f>+VLOOKUP(C697,'Ejercicio 4'!$B$12:$H$1064,4,FALSE)</f>
        <v>1.0449046042218712E-4</v>
      </c>
      <c r="F697" s="81">
        <f t="shared" si="10"/>
        <v>6.0190001654396266</v>
      </c>
    </row>
    <row r="698" spans="3:6" ht="15.75" thickBot="1" x14ac:dyDescent="0.3">
      <c r="C698" s="77">
        <f>+'Ejercicio 4'!B694</f>
        <v>42996</v>
      </c>
      <c r="D698" s="81">
        <v>353.41000400000001</v>
      </c>
      <c r="E698" s="79">
        <f>+VLOOKUP(C698,'Ejercicio 4'!$B$12:$H$1064,4,FALSE)</f>
        <v>1.0044601073159811E-4</v>
      </c>
      <c r="F698" s="81">
        <f t="shared" si="10"/>
        <v>5.826026320554262</v>
      </c>
    </row>
    <row r="699" spans="3:6" ht="15.75" thickBot="1" x14ac:dyDescent="0.3">
      <c r="C699" s="77">
        <f>+'Ejercicio 4'!B695</f>
        <v>42997</v>
      </c>
      <c r="D699" s="81">
        <v>357.01001000000002</v>
      </c>
      <c r="E699" s="79">
        <f>+VLOOKUP(C699,'Ejercicio 4'!$B$12:$H$1064,4,FALSE)</f>
        <v>9.8927253832568798E-5</v>
      </c>
      <c r="F699" s="81">
        <f t="shared" si="10"/>
        <v>5.8407097759367028</v>
      </c>
    </row>
    <row r="700" spans="3:6" ht="15.75" thickBot="1" x14ac:dyDescent="0.3">
      <c r="C700" s="77">
        <f>+'Ejercicio 4'!B696</f>
        <v>42998</v>
      </c>
      <c r="D700" s="81">
        <v>354.07000699999998</v>
      </c>
      <c r="E700" s="79">
        <f>+VLOOKUP(C700,'Ejercicio 4'!$B$12:$H$1064,4,FALSE)</f>
        <v>1.0200551402151955E-4</v>
      </c>
      <c r="F700" s="81">
        <f t="shared" si="10"/>
        <v>5.8820433473555971</v>
      </c>
    </row>
    <row r="701" spans="3:6" ht="15.75" thickBot="1" x14ac:dyDescent="0.3">
      <c r="C701" s="77">
        <f>+'Ejercicio 4'!B697</f>
        <v>42999</v>
      </c>
      <c r="D701" s="81">
        <v>355.25</v>
      </c>
      <c r="E701" s="79">
        <f>+VLOOKUP(C701,'Ejercicio 4'!$B$12:$H$1064,4,FALSE)</f>
        <v>1.0203864300862444E-4</v>
      </c>
      <c r="F701" s="81">
        <f t="shared" si="10"/>
        <v>5.9026044455489277</v>
      </c>
    </row>
    <row r="702" spans="3:6" ht="15.75" thickBot="1" x14ac:dyDescent="0.3">
      <c r="C702" s="77">
        <f>+'Ejercicio 4'!B698</f>
        <v>43000</v>
      </c>
      <c r="D702" s="81">
        <v>355.23998999999998</v>
      </c>
      <c r="E702" s="79">
        <f>+VLOOKUP(C702,'Ejercicio 4'!$B$12:$H$1064,4,FALSE)</f>
        <v>1.0047234103763487E-4</v>
      </c>
      <c r="F702" s="81">
        <f t="shared" si="10"/>
        <v>5.8569614661317893</v>
      </c>
    </row>
    <row r="703" spans="3:6" ht="15.75" thickBot="1" x14ac:dyDescent="0.3">
      <c r="C703" s="77">
        <f>+'Ejercicio 4'!B699</f>
        <v>43003</v>
      </c>
      <c r="D703" s="81">
        <v>352.57000699999998</v>
      </c>
      <c r="E703" s="79">
        <f>+VLOOKUP(C703,'Ejercicio 4'!$B$12:$H$1064,4,FALSE)</f>
        <v>9.6312136948162631E-5</v>
      </c>
      <c r="F703" s="81">
        <f t="shared" si="10"/>
        <v>5.6913216462412777</v>
      </c>
    </row>
    <row r="704" spans="3:6" ht="15.75" thickBot="1" x14ac:dyDescent="0.3">
      <c r="C704" s="77">
        <f>+'Ejercicio 4'!B700</f>
        <v>43004</v>
      </c>
      <c r="D704" s="81">
        <v>347.76998900000001</v>
      </c>
      <c r="E704" s="79">
        <f>+VLOOKUP(C704,'Ejercicio 4'!$B$12:$H$1064,4,FALSE)</f>
        <v>9.1830440593757882E-5</v>
      </c>
      <c r="F704" s="81">
        <f t="shared" si="10"/>
        <v>5.4816675415316016</v>
      </c>
    </row>
    <row r="705" spans="3:6" ht="15.75" thickBot="1" x14ac:dyDescent="0.3">
      <c r="C705" s="77">
        <f>+'Ejercicio 4'!B701</f>
        <v>43005</v>
      </c>
      <c r="D705" s="81">
        <v>346.58999599999999</v>
      </c>
      <c r="E705" s="79">
        <f>+VLOOKUP(C705,'Ejercicio 4'!$B$12:$H$1064,4,FALSE)</f>
        <v>9.0205862070369633E-5</v>
      </c>
      <c r="F705" s="81">
        <f t="shared" si="10"/>
        <v>5.4145287053757576</v>
      </c>
    </row>
    <row r="706" spans="3:6" ht="15.75" thickBot="1" x14ac:dyDescent="0.3">
      <c r="C706" s="77">
        <f>+'Ejercicio 4'!B702</f>
        <v>43006</v>
      </c>
      <c r="D706" s="81">
        <v>350.60998499999999</v>
      </c>
      <c r="E706" s="79">
        <f>+VLOOKUP(C706,'Ejercicio 4'!$B$12:$H$1064,4,FALSE)</f>
        <v>9.4752218415888447E-5</v>
      </c>
      <c r="F706" s="81">
        <f t="shared" si="10"/>
        <v>5.6136616157652846</v>
      </c>
    </row>
    <row r="707" spans="3:6" ht="15.75" thickBot="1" x14ac:dyDescent="0.3">
      <c r="C707" s="77">
        <f>+'Ejercicio 4'!B703</f>
        <v>43007</v>
      </c>
      <c r="D707" s="81">
        <v>349.26001000000002</v>
      </c>
      <c r="E707" s="79">
        <f>+VLOOKUP(C707,'Ejercicio 4'!$B$12:$H$1064,4,FALSE)</f>
        <v>9.0880598915555249E-5</v>
      </c>
      <c r="F707" s="81">
        <f t="shared" si="10"/>
        <v>5.4766086637489728</v>
      </c>
    </row>
    <row r="708" spans="3:6" ht="15.75" thickBot="1" x14ac:dyDescent="0.3">
      <c r="C708" s="77">
        <f>+'Ejercicio 4'!B704</f>
        <v>43010</v>
      </c>
      <c r="D708" s="81">
        <v>352.290009</v>
      </c>
      <c r="E708" s="79">
        <f>+VLOOKUP(C708,'Ejercicio 4'!$B$12:$H$1064,4,FALSE)</f>
        <v>9.2839842029052126E-5</v>
      </c>
      <c r="F708" s="81">
        <f t="shared" si="10"/>
        <v>5.5833490594915158</v>
      </c>
    </row>
    <row r="709" spans="3:6" ht="15.75" thickBot="1" x14ac:dyDescent="0.3">
      <c r="C709" s="77">
        <f>+'Ejercicio 4'!B705</f>
        <v>43011</v>
      </c>
      <c r="D709" s="81">
        <v>347.42001299999998</v>
      </c>
      <c r="E709" s="79">
        <f>+VLOOKUP(C709,'Ejercicio 4'!$B$12:$H$1064,4,FALSE)</f>
        <v>8.9212224782307553E-5</v>
      </c>
      <c r="F709" s="81">
        <f t="shared" si="10"/>
        <v>5.3975201707516538</v>
      </c>
    </row>
    <row r="710" spans="3:6" ht="15.75" thickBot="1" x14ac:dyDescent="0.3">
      <c r="C710" s="77">
        <f>+'Ejercicio 4'!B706</f>
        <v>43012</v>
      </c>
      <c r="D710" s="81">
        <v>339.02999899999998</v>
      </c>
      <c r="E710" s="79">
        <f>+VLOOKUP(C710,'Ejercicio 4'!$B$12:$H$1064,4,FALSE)</f>
        <v>8.8532999782938728E-5</v>
      </c>
      <c r="F710" s="81">
        <f t="shared" si="10"/>
        <v>5.2470834950898393</v>
      </c>
    </row>
    <row r="711" spans="3:6" ht="15.75" thickBot="1" x14ac:dyDescent="0.3">
      <c r="C711" s="77">
        <f>+'Ejercicio 4'!B707</f>
        <v>43013</v>
      </c>
      <c r="D711" s="81">
        <v>339.52999899999998</v>
      </c>
      <c r="E711" s="79">
        <f>+VLOOKUP(C711,'Ejercicio 4'!$B$12:$H$1064,4,FALSE)</f>
        <v>9.3430120426275958E-5</v>
      </c>
      <c r="F711" s="81">
        <f t="shared" si="10"/>
        <v>5.3981986628574292</v>
      </c>
    </row>
    <row r="712" spans="3:6" ht="15.75" thickBot="1" x14ac:dyDescent="0.3">
      <c r="C712" s="77">
        <f>+'Ejercicio 4'!B708</f>
        <v>43014</v>
      </c>
      <c r="D712" s="81">
        <v>328.85000600000001</v>
      </c>
      <c r="E712" s="79">
        <f>+VLOOKUP(C712,'Ejercicio 4'!$B$12:$H$1064,4,FALSE)</f>
        <v>1.1689096925384998E-4</v>
      </c>
      <c r="F712" s="81">
        <f t="shared" si="10"/>
        <v>5.8481107799819014</v>
      </c>
    </row>
    <row r="713" spans="3:6" ht="15.75" thickBot="1" x14ac:dyDescent="0.3">
      <c r="C713" s="77">
        <f>+'Ejercicio 4'!B709</f>
        <v>43017</v>
      </c>
      <c r="D713" s="81">
        <v>341.13000499999998</v>
      </c>
      <c r="E713" s="79">
        <f>+VLOOKUP(C713,'Ejercicio 4'!$B$12:$H$1064,4,FALSE)</f>
        <v>1.1155269887594384E-4</v>
      </c>
      <c r="F713" s="81">
        <f t="shared" si="10"/>
        <v>5.926348932921484</v>
      </c>
    </row>
    <row r="714" spans="3:6" ht="15.75" thickBot="1" x14ac:dyDescent="0.3">
      <c r="C714" s="77">
        <f>+'Ejercicio 4'!B710</f>
        <v>43018</v>
      </c>
      <c r="D714" s="81">
        <v>343.19000199999999</v>
      </c>
      <c r="E714" s="79">
        <f>+VLOOKUP(C714,'Ejercicio 4'!$B$12:$H$1064,4,FALSE)</f>
        <v>1.5389459570302436E-4</v>
      </c>
      <c r="F714" s="81">
        <f t="shared" si="10"/>
        <v>7.0028297577963956</v>
      </c>
    </row>
    <row r="715" spans="3:6" ht="15.75" thickBot="1" x14ac:dyDescent="0.3">
      <c r="C715" s="77">
        <f>+'Ejercicio 4'!B711</f>
        <v>43019</v>
      </c>
      <c r="D715" s="81">
        <v>347.35000600000001</v>
      </c>
      <c r="E715" s="79">
        <f>+VLOOKUP(C715,'Ejercicio 4'!$B$12:$H$1064,4,FALSE)</f>
        <v>2.0927861375295923E-4</v>
      </c>
      <c r="F715" s="81">
        <f t="shared" si="10"/>
        <v>8.2652689972256059</v>
      </c>
    </row>
    <row r="716" spans="3:6" ht="15.75" thickBot="1" x14ac:dyDescent="0.3">
      <c r="C716" s="77">
        <f>+'Ejercicio 4'!B712</f>
        <v>43020</v>
      </c>
      <c r="D716" s="81">
        <v>343.73998999999998</v>
      </c>
      <c r="E716" s="79">
        <f>+VLOOKUP(C716,'Ejercicio 4'!$B$12:$H$1064,4,FALSE)</f>
        <v>2.0122686107190005E-4</v>
      </c>
      <c r="F716" s="81">
        <f t="shared" si="10"/>
        <v>8.0204787617897715</v>
      </c>
    </row>
    <row r="717" spans="3:6" ht="15.75" thickBot="1" x14ac:dyDescent="0.3">
      <c r="C717" s="77">
        <f>+'Ejercicio 4'!B713</f>
        <v>43021</v>
      </c>
      <c r="D717" s="81">
        <v>352.73001099999999</v>
      </c>
      <c r="E717" s="79">
        <f>+VLOOKUP(C717,'Ejercicio 4'!$B$12:$H$1064,4,FALSE)</f>
        <v>1.9861846138749902E-4</v>
      </c>
      <c r="F717" s="81">
        <f t="shared" si="10"/>
        <v>8.1767265732043306</v>
      </c>
    </row>
    <row r="718" spans="3:6" ht="15.75" thickBot="1" x14ac:dyDescent="0.3">
      <c r="C718" s="77">
        <f>+'Ejercicio 4'!B714</f>
        <v>43024</v>
      </c>
      <c r="D718" s="81">
        <v>341</v>
      </c>
      <c r="E718" s="79">
        <f>+VLOOKUP(C718,'Ejercicio 4'!$B$12:$H$1064,4,FALSE)</f>
        <v>1.9445510415930025E-4</v>
      </c>
      <c r="F718" s="81">
        <f t="shared" si="10"/>
        <v>7.8215226878431148</v>
      </c>
    </row>
    <row r="719" spans="3:6" ht="15.75" thickBot="1" x14ac:dyDescent="0.3">
      <c r="C719" s="77">
        <f>+'Ejercicio 4'!B715</f>
        <v>43025</v>
      </c>
      <c r="D719" s="81">
        <v>346.61999500000002</v>
      </c>
      <c r="E719" s="79">
        <f>+VLOOKUP(C719,'Ejercicio 4'!$B$12:$H$1064,4,FALSE)</f>
        <v>2.1642260199239533E-4</v>
      </c>
      <c r="F719" s="81">
        <f t="shared" si="10"/>
        <v>8.3874930926888656</v>
      </c>
    </row>
    <row r="720" spans="3:6" ht="15.75" thickBot="1" x14ac:dyDescent="0.3">
      <c r="C720" s="77">
        <f>+'Ejercicio 4'!B716</f>
        <v>43026</v>
      </c>
      <c r="D720" s="81">
        <v>342.48001099999999</v>
      </c>
      <c r="E720" s="79">
        <f>+VLOOKUP(C720,'Ejercicio 4'!$B$12:$H$1064,4,FALSE)</f>
        <v>2.5957768812542842E-4</v>
      </c>
      <c r="F720" s="81">
        <f t="shared" si="10"/>
        <v>9.0760350764588829</v>
      </c>
    </row>
    <row r="721" spans="3:6" ht="15.75" thickBot="1" x14ac:dyDescent="0.3">
      <c r="C721" s="77">
        <f>+'Ejercicio 4'!B717</f>
        <v>43027</v>
      </c>
      <c r="D721" s="81">
        <v>339.33999599999999</v>
      </c>
      <c r="E721" s="79">
        <f>+VLOOKUP(C721,'Ejercicio 4'!$B$12:$H$1064,4,FALSE)</f>
        <v>2.5993292255855152E-4</v>
      </c>
      <c r="F721" s="81">
        <f t="shared" ref="F721:F784" si="11">D721*SQRT(E721)*NORMSINV(0.95)</f>
        <v>8.9989730683769551</v>
      </c>
    </row>
    <row r="722" spans="3:6" ht="15.75" thickBot="1" x14ac:dyDescent="0.3">
      <c r="C722" s="77">
        <f>+'Ejercicio 4'!B718</f>
        <v>43028</v>
      </c>
      <c r="D722" s="81">
        <v>348.01001000000002</v>
      </c>
      <c r="E722" s="79">
        <f>+VLOOKUP(C722,'Ejercicio 4'!$B$12:$H$1064,4,FALSE)</f>
        <v>2.5455578423862934E-4</v>
      </c>
      <c r="F722" s="81">
        <f t="shared" si="11"/>
        <v>9.1329373337532544</v>
      </c>
    </row>
    <row r="723" spans="3:6" ht="15.75" thickBot="1" x14ac:dyDescent="0.3">
      <c r="C723" s="77">
        <f>+'Ejercicio 4'!B719</f>
        <v>43031</v>
      </c>
      <c r="D723" s="81">
        <v>343.26998900000001</v>
      </c>
      <c r="E723" s="79">
        <f>+VLOOKUP(C723,'Ejercicio 4'!$B$12:$H$1064,4,FALSE)</f>
        <v>2.466582506273493E-4</v>
      </c>
      <c r="F723" s="81">
        <f t="shared" si="11"/>
        <v>8.8676984519425837</v>
      </c>
    </row>
    <row r="724" spans="3:6" ht="15.75" thickBot="1" x14ac:dyDescent="0.3">
      <c r="C724" s="77">
        <f>+'Ejercicio 4'!B720</f>
        <v>43032</v>
      </c>
      <c r="D724" s="81">
        <v>345.92999300000002</v>
      </c>
      <c r="E724" s="79">
        <f>+VLOOKUP(C724,'Ejercicio 4'!$B$12:$H$1064,4,FALSE)</f>
        <v>2.6479826249193342E-4</v>
      </c>
      <c r="F724" s="81">
        <f t="shared" si="11"/>
        <v>9.2591909473350853</v>
      </c>
    </row>
    <row r="725" spans="3:6" ht="15.75" thickBot="1" x14ac:dyDescent="0.3">
      <c r="C725" s="77">
        <f>+'Ejercicio 4'!B721</f>
        <v>43033</v>
      </c>
      <c r="D725" s="81">
        <v>344.790009</v>
      </c>
      <c r="E725" s="79">
        <f>+VLOOKUP(C725,'Ejercicio 4'!$B$12:$H$1064,4,FALSE)</f>
        <v>2.6122796246870125E-4</v>
      </c>
      <c r="F725" s="81">
        <f t="shared" si="11"/>
        <v>9.1662513308702724</v>
      </c>
    </row>
    <row r="726" spans="3:6" ht="15.75" thickBot="1" x14ac:dyDescent="0.3">
      <c r="C726" s="77">
        <f>+'Ejercicio 4'!B722</f>
        <v>43034</v>
      </c>
      <c r="D726" s="81">
        <v>346.209991</v>
      </c>
      <c r="E726" s="79">
        <f>+VLOOKUP(C726,'Ejercicio 4'!$B$12:$H$1064,4,FALSE)</f>
        <v>2.5184487498730623E-4</v>
      </c>
      <c r="F726" s="81">
        <f t="shared" si="11"/>
        <v>9.0371899814836247</v>
      </c>
    </row>
    <row r="727" spans="3:6" ht="15.75" thickBot="1" x14ac:dyDescent="0.3">
      <c r="C727" s="77">
        <f>+'Ejercicio 4'!B723</f>
        <v>43035</v>
      </c>
      <c r="D727" s="81">
        <v>341.92001299999998</v>
      </c>
      <c r="E727" s="79">
        <f>+VLOOKUP(C727,'Ejercicio 4'!$B$12:$H$1064,4,FALSE)</f>
        <v>2.4063267972398896E-4</v>
      </c>
      <c r="F727" s="81">
        <f t="shared" si="11"/>
        <v>8.7242696812066889</v>
      </c>
    </row>
    <row r="728" spans="3:6" ht="15.75" thickBot="1" x14ac:dyDescent="0.3">
      <c r="C728" s="77">
        <f>+'Ejercicio 4'!B724</f>
        <v>43038</v>
      </c>
      <c r="D728" s="81">
        <v>335.23998999999998</v>
      </c>
      <c r="E728" s="79">
        <f>+VLOOKUP(C728,'Ejercicio 4'!$B$12:$H$1064,4,FALSE)</f>
        <v>2.3022124579580666E-4</v>
      </c>
      <c r="F728" s="81">
        <f t="shared" si="11"/>
        <v>8.3667304128034132</v>
      </c>
    </row>
    <row r="729" spans="3:6" ht="15.75" thickBot="1" x14ac:dyDescent="0.3">
      <c r="C729" s="77">
        <f>+'Ejercicio 4'!B725</f>
        <v>43039</v>
      </c>
      <c r="D729" s="81">
        <v>349.42999300000002</v>
      </c>
      <c r="E729" s="79">
        <f>+VLOOKUP(C729,'Ejercicio 4'!$B$12:$H$1064,4,FALSE)</f>
        <v>2.2674280829450711E-4</v>
      </c>
      <c r="F729" s="81">
        <f t="shared" si="11"/>
        <v>8.6547434137769699</v>
      </c>
    </row>
    <row r="730" spans="3:6" ht="15.75" thickBot="1" x14ac:dyDescent="0.3">
      <c r="C730" s="77">
        <f>+'Ejercicio 4'!B726</f>
        <v>43040</v>
      </c>
      <c r="D730" s="81">
        <v>341.92001299999998</v>
      </c>
      <c r="E730" s="79">
        <f>+VLOOKUP(C730,'Ejercicio 4'!$B$12:$H$1064,4,FALSE)</f>
        <v>2.3430604975189611E-4</v>
      </c>
      <c r="F730" s="81">
        <f t="shared" si="11"/>
        <v>8.6088180547888058</v>
      </c>
    </row>
    <row r="731" spans="3:6" ht="15.75" thickBot="1" x14ac:dyDescent="0.3">
      <c r="C731" s="77">
        <f>+'Ejercicio 4'!B727</f>
        <v>43042</v>
      </c>
      <c r="D731" s="81">
        <v>342.42999300000002</v>
      </c>
      <c r="E731" s="79">
        <f>+VLOOKUP(C731,'Ejercicio 4'!$B$12:$H$1064,4,FALSE)</f>
        <v>3.0337724767976111E-4</v>
      </c>
      <c r="F731" s="81">
        <f t="shared" si="11"/>
        <v>9.8104867881963553</v>
      </c>
    </row>
    <row r="732" spans="3:6" ht="15.75" thickBot="1" x14ac:dyDescent="0.3">
      <c r="C732" s="77">
        <f>+'Ejercicio 4'!B728</f>
        <v>43045</v>
      </c>
      <c r="D732" s="81">
        <v>339.94000199999999</v>
      </c>
      <c r="E732" s="79">
        <f>+VLOOKUP(C732,'Ejercicio 4'!$B$12:$H$1064,4,FALSE)</f>
        <v>3.1122556132262531E-4</v>
      </c>
      <c r="F732" s="81">
        <f t="shared" si="11"/>
        <v>9.8643201472215232</v>
      </c>
    </row>
    <row r="733" spans="3:6" ht="15.75" thickBot="1" x14ac:dyDescent="0.3">
      <c r="C733" s="77">
        <f>+'Ejercicio 4'!B729</f>
        <v>43046</v>
      </c>
      <c r="D733" s="81">
        <v>343.040009</v>
      </c>
      <c r="E733" s="79">
        <f>+VLOOKUP(C733,'Ejercicio 4'!$B$12:$H$1064,4,FALSE)</f>
        <v>2.9684653861167276E-4</v>
      </c>
      <c r="F733" s="81">
        <f t="shared" si="11"/>
        <v>9.7216062366556848</v>
      </c>
    </row>
    <row r="734" spans="3:6" ht="15.75" thickBot="1" x14ac:dyDescent="0.3">
      <c r="C734" s="77">
        <f>+'Ejercicio 4'!B730</f>
        <v>43047</v>
      </c>
      <c r="D734" s="81">
        <v>332.14001500000001</v>
      </c>
      <c r="E734" s="79">
        <f>+VLOOKUP(C734,'Ejercicio 4'!$B$12:$H$1064,4,FALSE)</f>
        <v>2.8551171861336419E-4</v>
      </c>
      <c r="F734" s="81">
        <f t="shared" si="11"/>
        <v>9.2312481762261882</v>
      </c>
    </row>
    <row r="735" spans="3:6" ht="15.75" thickBot="1" x14ac:dyDescent="0.3">
      <c r="C735" s="77">
        <f>+'Ejercicio 4'!B731</f>
        <v>43048</v>
      </c>
      <c r="D735" s="81">
        <v>331.14001500000001</v>
      </c>
      <c r="E735" s="79">
        <f>+VLOOKUP(C735,'Ejercicio 4'!$B$12:$H$1064,4,FALSE)</f>
        <v>2.7606063958320872E-4</v>
      </c>
      <c r="F735" s="81">
        <f t="shared" si="11"/>
        <v>9.049845518497678</v>
      </c>
    </row>
    <row r="736" spans="3:6" ht="15.75" thickBot="1" x14ac:dyDescent="0.3">
      <c r="C736" s="77">
        <f>+'Ejercicio 4'!B732</f>
        <v>43049</v>
      </c>
      <c r="D736" s="81">
        <v>322.85998499999999</v>
      </c>
      <c r="E736" s="79">
        <f>+VLOOKUP(C736,'Ejercicio 4'!$B$12:$H$1064,4,FALSE)</f>
        <v>3.117338145816045E-4</v>
      </c>
      <c r="F736" s="81">
        <f t="shared" si="11"/>
        <v>9.376341918667535</v>
      </c>
    </row>
    <row r="737" spans="3:6" ht="15.75" thickBot="1" x14ac:dyDescent="0.3">
      <c r="C737" s="77">
        <f>+'Ejercicio 4'!B733</f>
        <v>43052</v>
      </c>
      <c r="D737" s="81">
        <v>328.35000600000001</v>
      </c>
      <c r="E737" s="79">
        <f>+VLOOKUP(C737,'Ejercicio 4'!$B$12:$H$1064,4,FALSE)</f>
        <v>2.976508542990583E-4</v>
      </c>
      <c r="F737" s="81">
        <f t="shared" si="11"/>
        <v>9.3178958540968964</v>
      </c>
    </row>
    <row r="738" spans="3:6" ht="15.75" thickBot="1" x14ac:dyDescent="0.3">
      <c r="C738" s="77">
        <f>+'Ejercicio 4'!B734</f>
        <v>43053</v>
      </c>
      <c r="D738" s="81">
        <v>329.70001200000002</v>
      </c>
      <c r="E738" s="79">
        <f>+VLOOKUP(C738,'Ejercicio 4'!$B$12:$H$1064,4,FALSE)</f>
        <v>3.1363879287969341E-4</v>
      </c>
      <c r="F738" s="81">
        <f t="shared" si="11"/>
        <v>9.6041980376767331</v>
      </c>
    </row>
    <row r="739" spans="3:6" ht="15.75" thickBot="1" x14ac:dyDescent="0.3">
      <c r="C739" s="77">
        <f>+'Ejercicio 4'!B735</f>
        <v>43054</v>
      </c>
      <c r="D739" s="81">
        <v>326.05999800000001</v>
      </c>
      <c r="E739" s="79">
        <f>+VLOOKUP(C739,'Ejercicio 4'!$B$12:$H$1064,4,FALSE)</f>
        <v>3.1227384483254025E-4</v>
      </c>
      <c r="F739" s="81">
        <f t="shared" si="11"/>
        <v>9.4774736051216522</v>
      </c>
    </row>
    <row r="740" spans="3:6" ht="15.75" thickBot="1" x14ac:dyDescent="0.3">
      <c r="C740" s="77">
        <f>+'Ejercicio 4'!B736</f>
        <v>43055</v>
      </c>
      <c r="D740" s="81">
        <v>330.80999800000001</v>
      </c>
      <c r="E740" s="79">
        <f>+VLOOKUP(C740,'Ejercicio 4'!$B$12:$H$1064,4,FALSE)</f>
        <v>2.9852606893553395E-4</v>
      </c>
      <c r="F740" s="81">
        <f t="shared" si="11"/>
        <v>9.4014970587174123</v>
      </c>
    </row>
    <row r="741" spans="3:6" ht="15.75" thickBot="1" x14ac:dyDescent="0.3">
      <c r="C741" s="77">
        <f>+'Ejercicio 4'!B737</f>
        <v>43056</v>
      </c>
      <c r="D741" s="81">
        <v>324.83999599999999</v>
      </c>
      <c r="E741" s="79">
        <f>+VLOOKUP(C741,'Ejercicio 4'!$B$12:$H$1064,4,FALSE)</f>
        <v>2.9036990975616451E-4</v>
      </c>
      <c r="F741" s="81">
        <f t="shared" si="11"/>
        <v>9.1048450263925531</v>
      </c>
    </row>
    <row r="742" spans="3:6" ht="15.75" thickBot="1" x14ac:dyDescent="0.3">
      <c r="C742" s="77">
        <f>+'Ejercicio 4'!B738</f>
        <v>43060</v>
      </c>
      <c r="D742" s="81">
        <v>322.38000499999998</v>
      </c>
      <c r="E742" s="79">
        <f>+VLOOKUP(C742,'Ejercicio 4'!$B$12:$H$1064,4,FALSE)</f>
        <v>2.865915953099824E-4</v>
      </c>
      <c r="F742" s="81">
        <f t="shared" si="11"/>
        <v>8.9769143071564415</v>
      </c>
    </row>
    <row r="743" spans="3:6" ht="15.75" thickBot="1" x14ac:dyDescent="0.3">
      <c r="C743" s="77">
        <f>+'Ejercicio 4'!B739</f>
        <v>43061</v>
      </c>
      <c r="D743" s="81">
        <v>327.27999899999998</v>
      </c>
      <c r="E743" s="79">
        <f>+VLOOKUP(C743,'Ejercicio 4'!$B$12:$H$1064,4,FALSE)</f>
        <v>2.8868871708263226E-4</v>
      </c>
      <c r="F743" s="81">
        <f t="shared" si="11"/>
        <v>9.1466408651023734</v>
      </c>
    </row>
    <row r="744" spans="3:6" ht="15.75" thickBot="1" x14ac:dyDescent="0.3">
      <c r="C744" s="77">
        <f>+'Ejercicio 4'!B740</f>
        <v>43062</v>
      </c>
      <c r="D744" s="81">
        <v>321.02999899999998</v>
      </c>
      <c r="E744" s="79">
        <f>+VLOOKUP(C744,'Ejercicio 4'!$B$12:$H$1064,4,FALSE)</f>
        <v>2.7794400453408678E-4</v>
      </c>
      <c r="F744" s="81">
        <f t="shared" si="11"/>
        <v>8.8034221777458228</v>
      </c>
    </row>
    <row r="745" spans="3:6" ht="15.75" thickBot="1" x14ac:dyDescent="0.3">
      <c r="C745" s="77">
        <f>+'Ejercicio 4'!B741</f>
        <v>43063</v>
      </c>
      <c r="D745" s="81">
        <v>320.52999899999998</v>
      </c>
      <c r="E745" s="79">
        <f>+VLOOKUP(C745,'Ejercicio 4'!$B$12:$H$1064,4,FALSE)</f>
        <v>2.7559942157186223E-4</v>
      </c>
      <c r="F745" s="81">
        <f t="shared" si="11"/>
        <v>8.7525598640496884</v>
      </c>
    </row>
    <row r="746" spans="3:6" ht="15.75" thickBot="1" x14ac:dyDescent="0.3">
      <c r="C746" s="77">
        <f>+'Ejercicio 4'!B742</f>
        <v>43066</v>
      </c>
      <c r="D746" s="81">
        <v>330.73998999999998</v>
      </c>
      <c r="E746" s="79">
        <f>+VLOOKUP(C746,'Ejercicio 4'!$B$12:$H$1064,4,FALSE)</f>
        <v>2.8007482387417131E-4</v>
      </c>
      <c r="F746" s="81">
        <f t="shared" si="11"/>
        <v>9.1043931110000536</v>
      </c>
    </row>
    <row r="747" spans="3:6" ht="15.75" thickBot="1" x14ac:dyDescent="0.3">
      <c r="C747" s="77">
        <f>+'Ejercicio 4'!B743</f>
        <v>43067</v>
      </c>
      <c r="D747" s="81">
        <v>333.83999599999999</v>
      </c>
      <c r="E747" s="79">
        <f>+VLOOKUP(C747,'Ejercicio 4'!$B$12:$H$1064,4,FALSE)</f>
        <v>2.6715504439879387E-4</v>
      </c>
      <c r="F747" s="81">
        <f t="shared" si="11"/>
        <v>8.9752656717867971</v>
      </c>
    </row>
    <row r="748" spans="3:6" ht="15.75" thickBot="1" x14ac:dyDescent="0.3">
      <c r="C748" s="77">
        <f>+'Ejercicio 4'!B744</f>
        <v>43068</v>
      </c>
      <c r="D748" s="81">
        <v>346.35998499999999</v>
      </c>
      <c r="E748" s="79">
        <f>+VLOOKUP(C748,'Ejercicio 4'!$B$12:$H$1064,4,FALSE)</f>
        <v>3.0047700279494033E-4</v>
      </c>
      <c r="F748" s="81">
        <f t="shared" si="11"/>
        <v>9.8755339932868473</v>
      </c>
    </row>
    <row r="749" spans="3:6" ht="15.75" thickBot="1" x14ac:dyDescent="0.3">
      <c r="C749" s="77">
        <f>+'Ejercicio 4'!B745</f>
        <v>43069</v>
      </c>
      <c r="D749" s="81">
        <v>340.67999300000002</v>
      </c>
      <c r="E749" s="79">
        <f>+VLOOKUP(C749,'Ejercicio 4'!$B$12:$H$1064,4,FALSE)</f>
        <v>2.9054482384066008E-4</v>
      </c>
      <c r="F749" s="81">
        <f t="shared" si="11"/>
        <v>9.5516952524775736</v>
      </c>
    </row>
    <row r="750" spans="3:6" ht="15.75" thickBot="1" x14ac:dyDescent="0.3">
      <c r="C750" s="77">
        <f>+'Ejercicio 4'!B746</f>
        <v>43070</v>
      </c>
      <c r="D750" s="83">
        <v>342.290009</v>
      </c>
      <c r="E750" s="79">
        <f>+VLOOKUP(C750,'Ejercicio 4'!$B$12:$H$1064,4,FALSE)</f>
        <v>3.4009999230802455E-4</v>
      </c>
      <c r="F750" s="81">
        <f t="shared" si="11"/>
        <v>10.383046301427157</v>
      </c>
    </row>
    <row r="751" spans="3:6" ht="15.75" thickBot="1" x14ac:dyDescent="0.3">
      <c r="C751" s="77">
        <f>+'Ejercicio 4'!B747</f>
        <v>43073</v>
      </c>
      <c r="D751" s="81">
        <v>330.72000100000002</v>
      </c>
      <c r="E751" s="79">
        <f>+VLOOKUP(C751,'Ejercicio 4'!$B$12:$H$1064,4,FALSE)</f>
        <v>3.3699665282254721E-4</v>
      </c>
      <c r="F751" s="81">
        <f t="shared" si="11"/>
        <v>9.9862057795398176</v>
      </c>
    </row>
    <row r="752" spans="3:6" ht="15.75" thickBot="1" x14ac:dyDescent="0.3">
      <c r="C752" s="77">
        <f>+'Ejercicio 4'!B748</f>
        <v>43074</v>
      </c>
      <c r="D752" s="81">
        <v>334</v>
      </c>
      <c r="E752" s="79">
        <f>+VLOOKUP(C752,'Ejercicio 4'!$B$12:$H$1064,4,FALSE)</f>
        <v>3.2234941842575963E-4</v>
      </c>
      <c r="F752" s="81">
        <f t="shared" si="11"/>
        <v>9.8636390000542757</v>
      </c>
    </row>
    <row r="753" spans="3:6" ht="15.75" thickBot="1" x14ac:dyDescent="0.3">
      <c r="C753" s="77">
        <f>+'Ejercicio 4'!B749</f>
        <v>43075</v>
      </c>
      <c r="D753" s="81">
        <v>336.32998700000002</v>
      </c>
      <c r="E753" s="79">
        <f>+VLOOKUP(C753,'Ejercicio 4'!$B$12:$H$1064,4,FALSE)</f>
        <v>3.6237122526145094E-4</v>
      </c>
      <c r="F753" s="81">
        <f t="shared" si="11"/>
        <v>10.53100210350525</v>
      </c>
    </row>
    <row r="754" spans="3:6" ht="15.75" thickBot="1" x14ac:dyDescent="0.3">
      <c r="C754" s="77">
        <f>+'Ejercicio 4'!B750</f>
        <v>43076</v>
      </c>
      <c r="D754" s="81">
        <v>343.14001500000001</v>
      </c>
      <c r="E754" s="79">
        <f>+VLOOKUP(C754,'Ejercicio 4'!$B$12:$H$1064,4,FALSE)</f>
        <v>3.5004100871869291E-4</v>
      </c>
      <c r="F754" s="81">
        <f t="shared" si="11"/>
        <v>10.559858190547992</v>
      </c>
    </row>
    <row r="755" spans="3:6" ht="15.75" thickBot="1" x14ac:dyDescent="0.3">
      <c r="C755" s="77">
        <f>+'Ejercicio 4'!B751</f>
        <v>43077</v>
      </c>
      <c r="D755" s="81">
        <v>351.63000499999998</v>
      </c>
      <c r="E755" s="79">
        <f>+VLOOKUP(C755,'Ejercicio 4'!$B$12:$H$1064,4,FALSE)</f>
        <v>3.3600123899400986E-4</v>
      </c>
      <c r="F755" s="81">
        <f t="shared" si="11"/>
        <v>10.60189803550028</v>
      </c>
    </row>
    <row r="756" spans="3:6" ht="15.75" thickBot="1" x14ac:dyDescent="0.3">
      <c r="C756" s="77">
        <f>+'Ejercicio 4'!B752</f>
        <v>43080</v>
      </c>
      <c r="D756" s="81">
        <v>350.67001299999998</v>
      </c>
      <c r="E756" s="79">
        <f>+VLOOKUP(C756,'Ejercicio 4'!$B$12:$H$1064,4,FALSE)</f>
        <v>3.3906472008870923E-4</v>
      </c>
      <c r="F756" s="81">
        <f t="shared" si="11"/>
        <v>10.621043510684297</v>
      </c>
    </row>
    <row r="757" spans="3:6" ht="15.75" thickBot="1" x14ac:dyDescent="0.3">
      <c r="C757" s="77">
        <f>+'Ejercicio 4'!B753</f>
        <v>43082</v>
      </c>
      <c r="D757" s="81">
        <v>354.32998700000002</v>
      </c>
      <c r="E757" s="79">
        <f>+VLOOKUP(C757,'Ejercicio 4'!$B$12:$H$1064,4,FALSE)</f>
        <v>3.5108405128008081E-4</v>
      </c>
      <c r="F757" s="81">
        <f t="shared" si="11"/>
        <v>10.920454549585427</v>
      </c>
    </row>
    <row r="758" spans="3:6" ht="15.75" thickBot="1" x14ac:dyDescent="0.3">
      <c r="C758" s="77">
        <f>+'Ejercicio 4'!B754</f>
        <v>43083</v>
      </c>
      <c r="D758" s="81">
        <v>354.39001500000001</v>
      </c>
      <c r="E758" s="79">
        <f>+VLOOKUP(C758,'Ejercicio 4'!$B$12:$H$1064,4,FALSE)</f>
        <v>3.3509470211967444E-4</v>
      </c>
      <c r="F758" s="81">
        <f t="shared" si="11"/>
        <v>10.670690283038216</v>
      </c>
    </row>
    <row r="759" spans="3:6" ht="15.75" thickBot="1" x14ac:dyDescent="0.3">
      <c r="C759" s="77">
        <f>+'Ejercicio 4'!B755</f>
        <v>43084</v>
      </c>
      <c r="D759" s="81">
        <v>353.39999399999999</v>
      </c>
      <c r="E759" s="79">
        <f>+VLOOKUP(C759,'Ejercicio 4'!$B$12:$H$1064,4,FALSE)</f>
        <v>3.2451823265428216E-4</v>
      </c>
      <c r="F759" s="81">
        <f t="shared" si="11"/>
        <v>10.471607262759939</v>
      </c>
    </row>
    <row r="760" spans="3:6" ht="15.75" thickBot="1" x14ac:dyDescent="0.3">
      <c r="C760" s="77">
        <f>+'Ejercicio 4'!B756</f>
        <v>43087</v>
      </c>
      <c r="D760" s="81">
        <v>353.17999300000002</v>
      </c>
      <c r="E760" s="79">
        <f>+VLOOKUP(C760,'Ejercicio 4'!$B$12:$H$1064,4,FALSE)</f>
        <v>3.0941862315418472E-4</v>
      </c>
      <c r="F760" s="81">
        <f t="shared" si="11"/>
        <v>10.218721781225304</v>
      </c>
    </row>
    <row r="761" spans="3:6" ht="15.75" thickBot="1" x14ac:dyDescent="0.3">
      <c r="C761" s="77">
        <f>+'Ejercicio 4'!B757</f>
        <v>43088</v>
      </c>
      <c r="D761" s="81">
        <v>351.98001099999999</v>
      </c>
      <c r="E761" s="79">
        <f>+VLOOKUP(C761,'Ejercicio 4'!$B$12:$H$1064,4,FALSE)</f>
        <v>2.9538448271677729E-4</v>
      </c>
      <c r="F761" s="81">
        <f t="shared" si="11"/>
        <v>9.9503669237118562</v>
      </c>
    </row>
    <row r="762" spans="3:6" ht="15.75" thickBot="1" x14ac:dyDescent="0.3">
      <c r="C762" s="77">
        <f>+'Ejercicio 4'!B758</f>
        <v>43089</v>
      </c>
      <c r="D762" s="81">
        <v>353.69000199999999</v>
      </c>
      <c r="E762" s="79">
        <f>+VLOOKUP(C762,'Ejercicio 4'!$B$12:$H$1064,4,FALSE)</f>
        <v>2.8165727741748774E-4</v>
      </c>
      <c r="F762" s="81">
        <f t="shared" si="11"/>
        <v>9.7636123656508751</v>
      </c>
    </row>
    <row r="763" spans="3:6" ht="15.75" thickBot="1" x14ac:dyDescent="0.3">
      <c r="C763" s="77">
        <f>+'Ejercicio 4'!B759</f>
        <v>43090</v>
      </c>
      <c r="D763" s="81">
        <v>353.07000699999998</v>
      </c>
      <c r="E763" s="79">
        <f>+VLOOKUP(C763,'Ejercicio 4'!$B$12:$H$1064,4,FALSE)</f>
        <v>2.6908981469586228E-4</v>
      </c>
      <c r="F763" s="81">
        <f t="shared" si="11"/>
        <v>9.5265732867487731</v>
      </c>
    </row>
    <row r="764" spans="3:6" ht="15.75" thickBot="1" x14ac:dyDescent="0.3">
      <c r="C764" s="77">
        <f>+'Ejercicio 4'!B760</f>
        <v>43091</v>
      </c>
      <c r="D764" s="81">
        <v>356.79998799999998</v>
      </c>
      <c r="E764" s="79">
        <f>+VLOOKUP(C764,'Ejercicio 4'!$B$12:$H$1064,4,FALSE)</f>
        <v>2.5766113253159134E-4</v>
      </c>
      <c r="F764" s="81">
        <f t="shared" si="11"/>
        <v>9.420556174034127</v>
      </c>
    </row>
    <row r="765" spans="3:6" ht="15.75" thickBot="1" x14ac:dyDescent="0.3">
      <c r="C765" s="77">
        <f>+'Ejercicio 4'!B761</f>
        <v>43095</v>
      </c>
      <c r="D765" s="83">
        <v>357.25</v>
      </c>
      <c r="E765" s="79">
        <f>+VLOOKUP(C765,'Ejercicio 4'!$B$12:$H$1064,4,FALSE)</f>
        <v>2.458145128441181E-4</v>
      </c>
      <c r="F765" s="81">
        <f t="shared" si="11"/>
        <v>9.2130463113727359</v>
      </c>
    </row>
    <row r="766" spans="3:6" ht="15.75" thickBot="1" x14ac:dyDescent="0.3">
      <c r="C766" s="77">
        <f>+'Ejercicio 4'!B762</f>
        <v>43096</v>
      </c>
      <c r="D766" s="81">
        <v>358.07000699999998</v>
      </c>
      <c r="E766" s="79">
        <f>+VLOOKUP(C766,'Ejercicio 4'!$B$12:$H$1064,4,FALSE)</f>
        <v>2.3951498617646996E-4</v>
      </c>
      <c r="F766" s="81">
        <f t="shared" si="11"/>
        <v>9.1151023069617612</v>
      </c>
    </row>
    <row r="767" spans="3:6" ht="15.75" thickBot="1" x14ac:dyDescent="0.3">
      <c r="C767" s="77">
        <f>+'Ejercicio 4'!B763</f>
        <v>43097</v>
      </c>
      <c r="D767" s="81">
        <v>371.57998700000002</v>
      </c>
      <c r="E767" s="79">
        <f>+VLOOKUP(C767,'Ejercicio 4'!$B$12:$H$1064,4,FALSE)</f>
        <v>2.2844346377156355E-4</v>
      </c>
      <c r="F767" s="81">
        <f t="shared" si="11"/>
        <v>9.2378081849343463</v>
      </c>
    </row>
    <row r="768" spans="3:6" ht="15.75" thickBot="1" x14ac:dyDescent="0.3">
      <c r="C768" s="77">
        <f>+'Ejercicio 4'!B764</f>
        <v>43098</v>
      </c>
      <c r="D768" s="81">
        <v>371.48001099999999</v>
      </c>
      <c r="E768" s="79">
        <f>+VLOOKUP(C768,'Ejercicio 4'!$B$12:$H$1064,4,FALSE)</f>
        <v>2.1805781167108932E-4</v>
      </c>
      <c r="F768" s="81">
        <f t="shared" si="11"/>
        <v>9.0229495940379412</v>
      </c>
    </row>
    <row r="769" spans="3:6" ht="15.75" thickBot="1" x14ac:dyDescent="0.3">
      <c r="C769" s="77">
        <f>+'Ejercicio 4'!B765</f>
        <v>43102</v>
      </c>
      <c r="D769" s="81">
        <v>370.04998799999998</v>
      </c>
      <c r="E769" s="79">
        <f>+VLOOKUP(C769,'Ejercicio 4'!$B$12:$H$1064,4,FALSE)</f>
        <v>2.7173792155272652E-4</v>
      </c>
      <c r="F769" s="81">
        <f t="shared" si="11"/>
        <v>10.03373844618438</v>
      </c>
    </row>
    <row r="770" spans="3:6" ht="15.75" thickBot="1" x14ac:dyDescent="0.3">
      <c r="C770" s="77">
        <f>+'Ejercicio 4'!B766</f>
        <v>43103</v>
      </c>
      <c r="D770" s="81">
        <v>368.60998499999999</v>
      </c>
      <c r="E770" s="79">
        <f>+VLOOKUP(C770,'Ejercicio 4'!$B$12:$H$1064,4,FALSE)</f>
        <v>2.5909639507393678E-4</v>
      </c>
      <c r="F770" s="81">
        <f t="shared" si="11"/>
        <v>9.759443122327669</v>
      </c>
    </row>
    <row r="771" spans="3:6" ht="15.75" thickBot="1" x14ac:dyDescent="0.3">
      <c r="C771" s="77">
        <f>+'Ejercicio 4'!B767</f>
        <v>43104</v>
      </c>
      <c r="D771" s="81">
        <v>367.66000400000001</v>
      </c>
      <c r="E771" s="79">
        <f>+VLOOKUP(C771,'Ejercicio 4'!$B$12:$H$1064,4,FALSE)</f>
        <v>2.4773199005329011E-4</v>
      </c>
      <c r="F771" s="81">
        <f t="shared" si="11"/>
        <v>9.5184161855744485</v>
      </c>
    </row>
    <row r="772" spans="3:6" ht="15.75" thickBot="1" x14ac:dyDescent="0.3">
      <c r="C772" s="77">
        <f>+'Ejercicio 4'!B768</f>
        <v>43105</v>
      </c>
      <c r="D772" s="81">
        <v>367.85998499999999</v>
      </c>
      <c r="E772" s="79">
        <f>+VLOOKUP(C772,'Ejercicio 4'!$B$12:$H$1064,4,FALSE)</f>
        <v>2.3691156591175487E-4</v>
      </c>
      <c r="F772" s="81">
        <f t="shared" si="11"/>
        <v>9.3132859445067737</v>
      </c>
    </row>
    <row r="773" spans="3:6" ht="15.75" thickBot="1" x14ac:dyDescent="0.3">
      <c r="C773" s="77">
        <f>+'Ejercicio 4'!B769</f>
        <v>43108</v>
      </c>
      <c r="D773" s="81">
        <v>363.20001200000002</v>
      </c>
      <c r="E773" s="79">
        <f>+VLOOKUP(C773,'Ejercicio 4'!$B$12:$H$1064,4,FALSE)</f>
        <v>2.2619713866043668E-4</v>
      </c>
      <c r="F773" s="81">
        <f t="shared" si="11"/>
        <v>8.9849706840751224</v>
      </c>
    </row>
    <row r="774" spans="3:6" ht="15.75" thickBot="1" x14ac:dyDescent="0.3">
      <c r="C774" s="77">
        <f>+'Ejercicio 4'!B770</f>
        <v>43109</v>
      </c>
      <c r="D774" s="81">
        <v>363.07998700000002</v>
      </c>
      <c r="E774" s="79">
        <f>+VLOOKUP(C774,'Ejercicio 4'!$B$12:$H$1064,4,FALSE)</f>
        <v>2.1568517322403911E-4</v>
      </c>
      <c r="F774" s="81">
        <f t="shared" si="11"/>
        <v>8.770810216250899</v>
      </c>
    </row>
    <row r="775" spans="3:6" ht="15.75" thickBot="1" x14ac:dyDescent="0.3">
      <c r="C775" s="77">
        <f>+'Ejercicio 4'!B771</f>
        <v>43110</v>
      </c>
      <c r="D775" s="81">
        <v>358.52999899999998</v>
      </c>
      <c r="E775" s="79">
        <f>+VLOOKUP(C775,'Ejercicio 4'!$B$12:$H$1064,4,FALSE)</f>
        <v>2.1321166268050012E-4</v>
      </c>
      <c r="F775" s="81">
        <f t="shared" si="11"/>
        <v>8.611092117897984</v>
      </c>
    </row>
    <row r="776" spans="3:6" ht="15.75" thickBot="1" x14ac:dyDescent="0.3">
      <c r="C776" s="77">
        <f>+'Ejercicio 4'!B772</f>
        <v>43111</v>
      </c>
      <c r="D776" s="81">
        <v>361</v>
      </c>
      <c r="E776" s="79">
        <f>+VLOOKUP(C776,'Ejercicio 4'!$B$12:$H$1064,4,FALSE)</f>
        <v>2.032952791197802E-4</v>
      </c>
      <c r="F776" s="81">
        <f t="shared" si="11"/>
        <v>8.4663867906669061</v>
      </c>
    </row>
    <row r="777" spans="3:6" ht="15.75" thickBot="1" x14ac:dyDescent="0.3">
      <c r="C777" s="77">
        <f>+'Ejercicio 4'!B773</f>
        <v>43112</v>
      </c>
      <c r="D777" s="81">
        <v>368.14999399999999</v>
      </c>
      <c r="E777" s="79">
        <f>+VLOOKUP(C777,'Ejercicio 4'!$B$12:$H$1064,4,FALSE)</f>
        <v>2.0123564550643776E-4</v>
      </c>
      <c r="F777" s="81">
        <f t="shared" si="11"/>
        <v>8.590224423208241</v>
      </c>
    </row>
    <row r="778" spans="3:6" ht="15.75" thickBot="1" x14ac:dyDescent="0.3">
      <c r="C778" s="77">
        <f>+'Ejercicio 4'!B774</f>
        <v>43115</v>
      </c>
      <c r="D778" s="81">
        <v>377.709991</v>
      </c>
      <c r="E778" s="79">
        <f>+VLOOKUP(C778,'Ejercicio 4'!$B$12:$H$1064,4,FALSE)</f>
        <v>1.9406490544032531E-4</v>
      </c>
      <c r="F778" s="81">
        <f t="shared" si="11"/>
        <v>8.6548437550150652</v>
      </c>
    </row>
    <row r="779" spans="3:6" ht="15.75" thickBot="1" x14ac:dyDescent="0.3">
      <c r="C779" s="77">
        <f>+'Ejercicio 4'!B775</f>
        <v>43116</v>
      </c>
      <c r="D779" s="81">
        <v>373.63000499999998</v>
      </c>
      <c r="E779" s="79">
        <f>+VLOOKUP(C779,'Ejercicio 4'!$B$12:$H$1064,4,FALSE)</f>
        <v>2.0293345365996943E-4</v>
      </c>
      <c r="F779" s="81">
        <f t="shared" si="11"/>
        <v>8.754791866958211</v>
      </c>
    </row>
    <row r="780" spans="3:6" ht="15.75" thickBot="1" x14ac:dyDescent="0.3">
      <c r="C780" s="77">
        <f>+'Ejercicio 4'!B776</f>
        <v>43117</v>
      </c>
      <c r="D780" s="83">
        <v>369.89999399999999</v>
      </c>
      <c r="E780" s="79">
        <f>+VLOOKUP(C780,'Ejercicio 4'!$B$12:$H$1064,4,FALSE)</f>
        <v>2.2407296478232967E-4</v>
      </c>
      <c r="F780" s="81">
        <f t="shared" si="11"/>
        <v>9.1076495522235881</v>
      </c>
    </row>
    <row r="781" spans="3:6" ht="15.75" thickBot="1" x14ac:dyDescent="0.3">
      <c r="C781" s="77">
        <f>+'Ejercicio 4'!B777</f>
        <v>43118</v>
      </c>
      <c r="D781" s="81">
        <v>365.64001500000001</v>
      </c>
      <c r="E781" s="79">
        <f>+VLOOKUP(C781,'Ejercicio 4'!$B$12:$H$1064,4,FALSE)</f>
        <v>2.1913495055919397E-4</v>
      </c>
      <c r="F781" s="81">
        <f t="shared" si="11"/>
        <v>8.9030087448415003</v>
      </c>
    </row>
    <row r="782" spans="3:6" ht="15.75" thickBot="1" x14ac:dyDescent="0.3">
      <c r="C782" s="77">
        <f>+'Ejercicio 4'!B778</f>
        <v>43119</v>
      </c>
      <c r="D782" s="81">
        <v>367.290009</v>
      </c>
      <c r="E782" s="79">
        <f>+VLOOKUP(C782,'Ejercicio 4'!$B$12:$H$1064,4,FALSE)</f>
        <v>2.1362222020010181E-4</v>
      </c>
      <c r="F782" s="81">
        <f t="shared" si="11"/>
        <v>8.8299772341370719</v>
      </c>
    </row>
    <row r="783" spans="3:6" ht="15.75" thickBot="1" x14ac:dyDescent="0.3">
      <c r="C783" s="77">
        <f>+'Ejercicio 4'!B779</f>
        <v>43122</v>
      </c>
      <c r="D783" s="81">
        <v>364.72000100000002</v>
      </c>
      <c r="E783" s="79">
        <f>+VLOOKUP(C783,'Ejercicio 4'!$B$12:$H$1064,4,FALSE)</f>
        <v>2.0992530363151817E-4</v>
      </c>
      <c r="F783" s="81">
        <f t="shared" si="11"/>
        <v>8.6919902838893908</v>
      </c>
    </row>
    <row r="784" spans="3:6" ht="15.75" thickBot="1" x14ac:dyDescent="0.3">
      <c r="C784" s="77">
        <f>+'Ejercicio 4'!B780</f>
        <v>43123</v>
      </c>
      <c r="D784" s="81">
        <v>366.26998900000001</v>
      </c>
      <c r="E784" s="79">
        <f>+VLOOKUP(C784,'Ejercicio 4'!$B$12:$H$1064,4,FALSE)</f>
        <v>2.0110009855795082E-4</v>
      </c>
      <c r="F784" s="81">
        <f t="shared" si="11"/>
        <v>8.5434785605077828</v>
      </c>
    </row>
    <row r="785" spans="3:6" ht="15.75" thickBot="1" x14ac:dyDescent="0.3">
      <c r="C785" s="77">
        <f>+'Ejercicio 4'!B781</f>
        <v>43124</v>
      </c>
      <c r="D785" s="81">
        <v>361.33999599999999</v>
      </c>
      <c r="E785" s="79">
        <f>+VLOOKUP(C785,'Ejercicio 4'!$B$12:$H$1064,4,FALSE)</f>
        <v>1.9403658182834995E-4</v>
      </c>
      <c r="F785" s="81">
        <f t="shared" ref="F785:F848" si="12">D785*SQRT(E785)*NORMSINV(0.95)</f>
        <v>8.279137585911938</v>
      </c>
    </row>
    <row r="786" spans="3:6" ht="15.75" thickBot="1" x14ac:dyDescent="0.3">
      <c r="C786" s="77">
        <f>+'Ejercicio 4'!B782</f>
        <v>43125</v>
      </c>
      <c r="D786" s="81">
        <v>363.14999399999999</v>
      </c>
      <c r="E786" s="79">
        <f>+VLOOKUP(C786,'Ejercicio 4'!$B$12:$H$1064,4,FALSE)</f>
        <v>1.8584424783298068E-4</v>
      </c>
      <c r="F786" s="81">
        <f t="shared" si="12"/>
        <v>8.1430642206917678</v>
      </c>
    </row>
    <row r="787" spans="3:6" ht="15.75" thickBot="1" x14ac:dyDescent="0.3">
      <c r="C787" s="77">
        <f>+'Ejercicio 4'!B783</f>
        <v>43126</v>
      </c>
      <c r="D787" s="81">
        <v>363.85000600000001</v>
      </c>
      <c r="E787" s="79">
        <f>+VLOOKUP(C787,'Ejercicio 4'!$B$12:$H$1064,4,FALSE)</f>
        <v>1.8574163729447222E-4</v>
      </c>
      <c r="F787" s="81">
        <f t="shared" si="12"/>
        <v>8.156508215504223</v>
      </c>
    </row>
    <row r="788" spans="3:6" ht="15.75" thickBot="1" x14ac:dyDescent="0.3">
      <c r="C788" s="77">
        <f>+'Ejercicio 4'!B784</f>
        <v>43129</v>
      </c>
      <c r="D788" s="81">
        <v>362.22000100000002</v>
      </c>
      <c r="E788" s="79">
        <f>+VLOOKUP(C788,'Ejercicio 4'!$B$12:$H$1064,4,FALSE)</f>
        <v>1.7826020408481599E-4</v>
      </c>
      <c r="F788" s="81">
        <f t="shared" si="12"/>
        <v>7.9547563857830212</v>
      </c>
    </row>
    <row r="789" spans="3:6" ht="15.75" thickBot="1" x14ac:dyDescent="0.3">
      <c r="C789" s="77">
        <f>+'Ejercicio 4'!B785</f>
        <v>43130</v>
      </c>
      <c r="D789" s="81">
        <v>365.39001500000001</v>
      </c>
      <c r="E789" s="79">
        <f>+VLOOKUP(C789,'Ejercicio 4'!$B$12:$H$1064,4,FALSE)</f>
        <v>1.7013771350985485E-4</v>
      </c>
      <c r="F789" s="81">
        <f t="shared" si="12"/>
        <v>7.8394253332358792</v>
      </c>
    </row>
    <row r="790" spans="3:6" ht="15.75" thickBot="1" x14ac:dyDescent="0.3">
      <c r="C790" s="77">
        <f>+'Ejercicio 4'!B786</f>
        <v>43131</v>
      </c>
      <c r="D790" s="81">
        <v>362.42001299999998</v>
      </c>
      <c r="E790" s="79">
        <f>+VLOOKUP(C790,'Ejercicio 4'!$B$12:$H$1064,4,FALSE)</f>
        <v>1.6315869602112336E-4</v>
      </c>
      <c r="F790" s="81">
        <f t="shared" si="12"/>
        <v>7.6145552338030909</v>
      </c>
    </row>
    <row r="791" spans="3:6" ht="15.75" thickBot="1" x14ac:dyDescent="0.3">
      <c r="C791" s="77">
        <f>+'Ejercicio 4'!B787</f>
        <v>43132</v>
      </c>
      <c r="D791" s="81">
        <v>351.32998700000002</v>
      </c>
      <c r="E791" s="79">
        <f>+VLOOKUP(C791,'Ejercicio 4'!$B$12:$H$1064,4,FALSE)</f>
        <v>1.59099448228706E-4</v>
      </c>
      <c r="F791" s="81">
        <f t="shared" si="12"/>
        <v>7.2891487528714638</v>
      </c>
    </row>
    <row r="792" spans="3:6" ht="15.75" thickBot="1" x14ac:dyDescent="0.3">
      <c r="C792" s="77">
        <f>+'Ejercicio 4'!B788</f>
        <v>43133</v>
      </c>
      <c r="D792" s="81">
        <v>343.55999800000001</v>
      </c>
      <c r="E792" s="79">
        <f>+VLOOKUP(C792,'Ejercicio 4'!$B$12:$H$1064,4,FALSE)</f>
        <v>1.5479564825876053E-4</v>
      </c>
      <c r="F792" s="81">
        <f t="shared" si="12"/>
        <v>7.0308724934625637</v>
      </c>
    </row>
    <row r="793" spans="3:6" ht="15.75" thickBot="1" x14ac:dyDescent="0.3">
      <c r="C793" s="77">
        <f>+'Ejercicio 4'!B789</f>
        <v>43137</v>
      </c>
      <c r="D793" s="81">
        <v>331.26001000000002</v>
      </c>
      <c r="E793" s="79">
        <f>+VLOOKUP(C793,'Ejercicio 4'!$B$12:$H$1064,4,FALSE)</f>
        <v>1.9253594601318326E-4</v>
      </c>
      <c r="F793" s="81">
        <f t="shared" si="12"/>
        <v>7.560528920907239</v>
      </c>
    </row>
    <row r="794" spans="3:6" ht="15.75" thickBot="1" x14ac:dyDescent="0.3">
      <c r="C794" s="77">
        <f>+'Ejercicio 4'!B790</f>
        <v>43138</v>
      </c>
      <c r="D794" s="81">
        <v>331.82998700000002</v>
      </c>
      <c r="E794" s="79">
        <f>+VLOOKUP(C794,'Ejercicio 4'!$B$12:$H$1064,4,FALSE)</f>
        <v>2.0685064758052643E-4</v>
      </c>
      <c r="F794" s="81">
        <f t="shared" si="12"/>
        <v>7.8500302311977643</v>
      </c>
    </row>
    <row r="795" spans="3:6" ht="15.75" thickBot="1" x14ac:dyDescent="0.3">
      <c r="C795" s="77">
        <f>+'Ejercicio 4'!B791</f>
        <v>43139</v>
      </c>
      <c r="D795" s="81">
        <v>334.540009</v>
      </c>
      <c r="E795" s="79">
        <f>+VLOOKUP(C795,'Ejercicio 4'!$B$12:$H$1064,4,FALSE)</f>
        <v>2.5907709981494507E-4</v>
      </c>
      <c r="F795" s="81">
        <f t="shared" si="12"/>
        <v>8.8570650522522847</v>
      </c>
    </row>
    <row r="796" spans="3:6" ht="15.75" thickBot="1" x14ac:dyDescent="0.3">
      <c r="C796" s="77">
        <f>+'Ejercicio 4'!B792</f>
        <v>43140</v>
      </c>
      <c r="D796" s="81">
        <v>336.08999599999999</v>
      </c>
      <c r="E796" s="79">
        <f>+VLOOKUP(C796,'Ejercicio 4'!$B$12:$H$1064,4,FALSE)</f>
        <v>2.4715887605394091E-4</v>
      </c>
      <c r="F796" s="81">
        <f t="shared" si="12"/>
        <v>8.691023978076629</v>
      </c>
    </row>
    <row r="797" spans="3:6" ht="15.75" thickBot="1" x14ac:dyDescent="0.3">
      <c r="C797" s="77">
        <f>+'Ejercicio 4'!B793</f>
        <v>43143</v>
      </c>
      <c r="D797" s="81">
        <v>337.64001500000001</v>
      </c>
      <c r="E797" s="79">
        <f>+VLOOKUP(C797,'Ejercicio 4'!$B$12:$H$1064,4,FALSE)</f>
        <v>2.3873626181168531E-4</v>
      </c>
      <c r="F797" s="81">
        <f t="shared" si="12"/>
        <v>8.581048613165164</v>
      </c>
    </row>
    <row r="798" spans="3:6" ht="15.75" thickBot="1" x14ac:dyDescent="0.3">
      <c r="C798" s="77">
        <f>+'Ejercicio 4'!B794</f>
        <v>43144</v>
      </c>
      <c r="D798" s="81">
        <v>342.19000199999999</v>
      </c>
      <c r="E798" s="79">
        <f>+VLOOKUP(C798,'Ejercicio 4'!$B$12:$H$1064,4,FALSE)</f>
        <v>2.2862136076482419E-4</v>
      </c>
      <c r="F798" s="81">
        <f t="shared" si="12"/>
        <v>8.510458843009209</v>
      </c>
    </row>
    <row r="799" spans="3:6" ht="15.75" thickBot="1" x14ac:dyDescent="0.3">
      <c r="C799" s="77">
        <f>+'Ejercicio 4'!B795</f>
        <v>43145</v>
      </c>
      <c r="D799" s="81">
        <v>337.10000600000001</v>
      </c>
      <c r="E799" s="79">
        <f>+VLOOKUP(C799,'Ejercicio 4'!$B$12:$H$1064,4,FALSE)</f>
        <v>2.1896805167944704E-4</v>
      </c>
      <c r="F799" s="81">
        <f t="shared" si="12"/>
        <v>8.2049586010596265</v>
      </c>
    </row>
    <row r="800" spans="3:6" ht="15.75" thickBot="1" x14ac:dyDescent="0.3">
      <c r="C800" s="77">
        <f>+'Ejercicio 4'!B796</f>
        <v>43146</v>
      </c>
      <c r="D800" s="81">
        <v>340.61999500000002</v>
      </c>
      <c r="E800" s="79">
        <f>+VLOOKUP(C800,'Ejercicio 4'!$B$12:$H$1064,4,FALSE)</f>
        <v>2.1711657641938691E-4</v>
      </c>
      <c r="F800" s="81">
        <f t="shared" si="12"/>
        <v>8.2555095883377874</v>
      </c>
    </row>
    <row r="801" spans="3:6" ht="15.75" thickBot="1" x14ac:dyDescent="0.3">
      <c r="C801" s="77">
        <f>+'Ejercicio 4'!B797</f>
        <v>43147</v>
      </c>
      <c r="D801" s="81">
        <v>343.14999399999999</v>
      </c>
      <c r="E801" s="79">
        <f>+VLOOKUP(C801,'Ejercicio 4'!$B$12:$H$1064,4,FALSE)</f>
        <v>2.1746462411141709E-4</v>
      </c>
      <c r="F801" s="81">
        <f t="shared" si="12"/>
        <v>8.323491908608954</v>
      </c>
    </row>
    <row r="802" spans="3:6" ht="15.75" thickBot="1" x14ac:dyDescent="0.3">
      <c r="C802" s="77">
        <f>+'Ejercicio 4'!B798</f>
        <v>43150</v>
      </c>
      <c r="D802" s="81">
        <v>341.88000499999998</v>
      </c>
      <c r="E802" s="79">
        <f>+VLOOKUP(C802,'Ejercicio 4'!$B$12:$H$1064,4,FALSE)</f>
        <v>2.1236655024163597E-4</v>
      </c>
      <c r="F802" s="81">
        <f t="shared" si="12"/>
        <v>8.194906721275002</v>
      </c>
    </row>
    <row r="803" spans="3:6" ht="15.75" thickBot="1" x14ac:dyDescent="0.3">
      <c r="C803" s="77">
        <f>+'Ejercicio 4'!B799</f>
        <v>43151</v>
      </c>
      <c r="D803" s="81">
        <v>340.89999399999999</v>
      </c>
      <c r="E803" s="79">
        <f>+VLOOKUP(C803,'Ejercicio 4'!$B$12:$H$1064,4,FALSE)</f>
        <v>2.050327238951767E-4</v>
      </c>
      <c r="F803" s="81">
        <f t="shared" si="12"/>
        <v>8.0290810340424272</v>
      </c>
    </row>
    <row r="804" spans="3:6" ht="15.75" thickBot="1" x14ac:dyDescent="0.3">
      <c r="C804" s="77">
        <f>+'Ejercicio 4'!B800</f>
        <v>43152</v>
      </c>
      <c r="D804" s="81">
        <v>342.86999500000002</v>
      </c>
      <c r="E804" s="79">
        <f>+VLOOKUP(C804,'Ejercicio 4'!$B$12:$H$1064,4,FALSE)</f>
        <v>1.9613159784403244E-4</v>
      </c>
      <c r="F804" s="81">
        <f t="shared" si="12"/>
        <v>7.8982435431739182</v>
      </c>
    </row>
    <row r="805" spans="3:6" ht="15.75" thickBot="1" x14ac:dyDescent="0.3">
      <c r="C805" s="77">
        <f>+'Ejercicio 4'!B801</f>
        <v>43153</v>
      </c>
      <c r="D805" s="81">
        <v>344.98001099999999</v>
      </c>
      <c r="E805" s="79">
        <f>+VLOOKUP(C805,'Ejercicio 4'!$B$12:$H$1064,4,FALSE)</f>
        <v>1.8738838821458925E-4</v>
      </c>
      <c r="F805" s="81">
        <f t="shared" si="12"/>
        <v>7.7677014705496523</v>
      </c>
    </row>
    <row r="806" spans="3:6" ht="15.75" thickBot="1" x14ac:dyDescent="0.3">
      <c r="C806" s="77">
        <f>+'Ejercicio 4'!B802</f>
        <v>43154</v>
      </c>
      <c r="D806" s="81">
        <v>329.89001500000001</v>
      </c>
      <c r="E806" s="79">
        <f>+VLOOKUP(C806,'Ejercicio 4'!$B$12:$H$1064,4,FALSE)</f>
        <v>1.802135974487067E-4</v>
      </c>
      <c r="F806" s="81">
        <f t="shared" si="12"/>
        <v>7.2843399507335151</v>
      </c>
    </row>
    <row r="807" spans="3:6" ht="15.75" thickBot="1" x14ac:dyDescent="0.3">
      <c r="C807" s="77">
        <f>+'Ejercicio 4'!B803</f>
        <v>43157</v>
      </c>
      <c r="D807" s="81">
        <v>334.02999899999998</v>
      </c>
      <c r="E807" s="79">
        <f>+VLOOKUP(C807,'Ejercicio 4'!$B$12:$H$1064,4,FALSE)</f>
        <v>1.7357914547740357E-4</v>
      </c>
      <c r="F807" s="81">
        <f t="shared" si="12"/>
        <v>7.2387153994814284</v>
      </c>
    </row>
    <row r="808" spans="3:6" ht="15.75" thickBot="1" x14ac:dyDescent="0.3">
      <c r="C808" s="77">
        <f>+'Ejercicio 4'!B804</f>
        <v>43158</v>
      </c>
      <c r="D808" s="81">
        <v>333.57998700000002</v>
      </c>
      <c r="E808" s="79">
        <f>+VLOOKUP(C808,'Ejercicio 4'!$B$12:$H$1064,4,FALSE)</f>
        <v>2.5859302894775174E-4</v>
      </c>
      <c r="F808" s="81">
        <f t="shared" si="12"/>
        <v>8.823393555857562</v>
      </c>
    </row>
    <row r="809" spans="3:6" ht="15.75" thickBot="1" x14ac:dyDescent="0.3">
      <c r="C809" s="77">
        <f>+'Ejercicio 4'!B805</f>
        <v>43159</v>
      </c>
      <c r="D809" s="84">
        <v>327.85000600000001</v>
      </c>
      <c r="E809" s="79">
        <f>+VLOOKUP(C809,'Ejercicio 4'!$B$12:$H$1064,4,FALSE)</f>
        <v>2.5379763452425209E-4</v>
      </c>
      <c r="F809" s="84">
        <f t="shared" si="12"/>
        <v>8.591049824121999</v>
      </c>
    </row>
    <row r="810" spans="3:6" ht="15.75" thickBot="1" x14ac:dyDescent="0.3">
      <c r="C810" s="77">
        <f>+'Ejercicio 4'!B806</f>
        <v>43160</v>
      </c>
      <c r="D810" s="84">
        <v>327.85000600000001</v>
      </c>
      <c r="E810" s="79">
        <f>+VLOOKUP(C810,'Ejercicio 4'!$B$12:$H$1064,4,FALSE)</f>
        <v>2.4207213463634859E-4</v>
      </c>
      <c r="F810" s="84">
        <f t="shared" si="12"/>
        <v>8.3902490575432367</v>
      </c>
    </row>
    <row r="811" spans="3:6" ht="15.75" thickBot="1" x14ac:dyDescent="0.3">
      <c r="C811" s="77">
        <f>+'Ejercicio 4'!B807</f>
        <v>43161</v>
      </c>
      <c r="D811" s="84">
        <v>327.85000600000001</v>
      </c>
      <c r="E811" s="79">
        <f>+VLOOKUP(C811,'Ejercicio 4'!$B$12:$H$1064,4,FALSE)</f>
        <v>2.4477744420431651E-4</v>
      </c>
      <c r="F811" s="84">
        <f t="shared" si="12"/>
        <v>8.4370019732387842</v>
      </c>
    </row>
    <row r="812" spans="3:6" ht="15.75" thickBot="1" x14ac:dyDescent="0.3">
      <c r="C812" s="77">
        <f>+'Ejercicio 4'!B808</f>
        <v>43164</v>
      </c>
      <c r="D812" s="84">
        <v>327.85000600000001</v>
      </c>
      <c r="E812" s="79">
        <f>+VLOOKUP(C812,'Ejercicio 4'!$B$12:$H$1064,4,FALSE)</f>
        <v>2.6036644358997719E-4</v>
      </c>
      <c r="F812" s="84">
        <f t="shared" si="12"/>
        <v>8.7015167043078652</v>
      </c>
    </row>
    <row r="813" spans="3:6" ht="15.75" thickBot="1" x14ac:dyDescent="0.3">
      <c r="C813" s="77">
        <f>+'Ejercicio 4'!B809</f>
        <v>43165</v>
      </c>
      <c r="D813" s="84">
        <v>327.85000600000001</v>
      </c>
      <c r="E813" s="79">
        <f>+VLOOKUP(C813,'Ejercicio 4'!$B$12:$H$1064,4,FALSE)</f>
        <v>2.5414949326392434E-4</v>
      </c>
      <c r="F813" s="84">
        <f t="shared" si="12"/>
        <v>8.5970029706095143</v>
      </c>
    </row>
    <row r="814" spans="3:6" ht="15.75" thickBot="1" x14ac:dyDescent="0.3">
      <c r="C814" s="77">
        <f>+'Ejercicio 4'!B810</f>
        <v>43166</v>
      </c>
      <c r="D814" s="84">
        <v>327.85000600000001</v>
      </c>
      <c r="E814" s="79">
        <f>+VLOOKUP(C814,'Ejercicio 4'!$B$12:$H$1064,4,FALSE)</f>
        <v>2.4270278120242772E-4</v>
      </c>
      <c r="F814" s="84">
        <f t="shared" si="12"/>
        <v>8.4011710912445743</v>
      </c>
    </row>
    <row r="815" spans="3:6" ht="15.75" thickBot="1" x14ac:dyDescent="0.3">
      <c r="C815" s="77">
        <f>+'Ejercicio 4'!B811</f>
        <v>43167</v>
      </c>
      <c r="D815" s="84">
        <v>327.85000600000001</v>
      </c>
      <c r="E815" s="79">
        <f>+VLOOKUP(C815,'Ejercicio 4'!$B$12:$H$1064,4,FALSE)</f>
        <v>2.330939279688563E-4</v>
      </c>
      <c r="F815" s="84">
        <f t="shared" si="12"/>
        <v>8.2331861150404908</v>
      </c>
    </row>
    <row r="816" spans="3:6" ht="15.75" thickBot="1" x14ac:dyDescent="0.3">
      <c r="C816" s="77">
        <f>+'Ejercicio 4'!B812</f>
        <v>43168</v>
      </c>
      <c r="D816" s="84">
        <v>327.85000600000001</v>
      </c>
      <c r="E816" s="79">
        <f>+VLOOKUP(C816,'Ejercicio 4'!$B$12:$H$1064,4,FALSE)</f>
        <v>2.2795120700264761E-4</v>
      </c>
      <c r="F816" s="84">
        <f t="shared" si="12"/>
        <v>8.1418556962846207</v>
      </c>
    </row>
    <row r="817" spans="3:6" ht="15.75" thickBot="1" x14ac:dyDescent="0.3">
      <c r="C817" s="77">
        <f>+'Ejercicio 4'!B813</f>
        <v>43171</v>
      </c>
      <c r="D817" s="84">
        <v>327.85000600000001</v>
      </c>
      <c r="E817" s="79">
        <f>+VLOOKUP(C817,'Ejercicio 4'!$B$12:$H$1064,4,FALSE)</f>
        <v>2.1783605785975996E-4</v>
      </c>
      <c r="F817" s="84">
        <f t="shared" si="12"/>
        <v>7.9591618697223243</v>
      </c>
    </row>
    <row r="818" spans="3:6" ht="15.75" thickBot="1" x14ac:dyDescent="0.3">
      <c r="C818" s="77">
        <f>+'Ejercicio 4'!B814</f>
        <v>43172</v>
      </c>
      <c r="D818" s="84">
        <v>327.85000600000001</v>
      </c>
      <c r="E818" s="79">
        <f>+VLOOKUP(C818,'Ejercicio 4'!$B$12:$H$1064,4,FALSE)</f>
        <v>2.0859728975339164E-4</v>
      </c>
      <c r="F818" s="84">
        <f t="shared" si="12"/>
        <v>7.7885530701649719</v>
      </c>
    </row>
    <row r="819" spans="3:6" ht="15.75" thickBot="1" x14ac:dyDescent="0.3">
      <c r="C819" s="77">
        <f>+'Ejercicio 4'!B815</f>
        <v>43173</v>
      </c>
      <c r="D819" s="84">
        <v>327.85000600000001</v>
      </c>
      <c r="E819" s="79">
        <f>+VLOOKUP(C819,'Ejercicio 4'!$B$12:$H$1064,4,FALSE)</f>
        <v>1.9905425662732542E-4</v>
      </c>
      <c r="F819" s="84">
        <f t="shared" si="12"/>
        <v>7.6083097845371723</v>
      </c>
    </row>
    <row r="820" spans="3:6" ht="15.75" thickBot="1" x14ac:dyDescent="0.3">
      <c r="C820" s="77">
        <f>+'Ejercicio 4'!B816</f>
        <v>43174</v>
      </c>
      <c r="D820" s="84">
        <v>327.85000600000001</v>
      </c>
      <c r="E820" s="79">
        <f>+VLOOKUP(C820,'Ejercicio 4'!$B$12:$H$1064,4,FALSE)</f>
        <v>1.9523571032037808E-4</v>
      </c>
      <c r="F820" s="84">
        <f t="shared" si="12"/>
        <v>7.5349796055168952</v>
      </c>
    </row>
    <row r="821" spans="3:6" ht="15.75" thickBot="1" x14ac:dyDescent="0.3">
      <c r="C821" s="77">
        <f>+'Ejercicio 4'!B817</f>
        <v>43175</v>
      </c>
      <c r="D821" s="84">
        <v>327.85000600000001</v>
      </c>
      <c r="E821" s="79">
        <f>+VLOOKUP(C821,'Ejercicio 4'!$B$12:$H$1064,4,FALSE)</f>
        <v>1.8745085240731832E-4</v>
      </c>
      <c r="F821" s="84">
        <f t="shared" si="12"/>
        <v>7.3832260038188391</v>
      </c>
    </row>
    <row r="822" spans="3:6" ht="15.75" thickBot="1" x14ac:dyDescent="0.3">
      <c r="C822" s="77">
        <f>+'Ejercicio 4'!B818</f>
        <v>43179</v>
      </c>
      <c r="D822" s="84">
        <v>327.85000600000001</v>
      </c>
      <c r="E822" s="79">
        <f>+VLOOKUP(C822,'Ejercicio 4'!$B$12:$H$1064,4,FALSE)</f>
        <v>2.2481714294540447E-4</v>
      </c>
      <c r="F822" s="84">
        <f t="shared" si="12"/>
        <v>8.0856914552422285</v>
      </c>
    </row>
    <row r="823" spans="3:6" ht="15.75" thickBot="1" x14ac:dyDescent="0.3">
      <c r="C823" s="77">
        <f>+'Ejercicio 4'!B819</f>
        <v>43180</v>
      </c>
      <c r="D823" s="84">
        <v>327.85000600000001</v>
      </c>
      <c r="E823" s="79">
        <f>+VLOOKUP(C823,'Ejercicio 4'!$B$12:$H$1064,4,FALSE)</f>
        <v>2.179385617487167E-4</v>
      </c>
      <c r="F823" s="84">
        <f t="shared" si="12"/>
        <v>7.9610342619700534</v>
      </c>
    </row>
    <row r="824" spans="3:6" ht="15.75" thickBot="1" x14ac:dyDescent="0.3">
      <c r="C824" s="77">
        <f>+'Ejercicio 4'!B820</f>
        <v>43181</v>
      </c>
      <c r="D824" s="84">
        <v>327.85000600000001</v>
      </c>
      <c r="E824" s="79">
        <f>+VLOOKUP(C824,'Ejercicio 4'!$B$12:$H$1064,4,FALSE)</f>
        <v>2.1407130174514388E-4</v>
      </c>
      <c r="F824" s="84">
        <f t="shared" si="12"/>
        <v>7.8900849243053184</v>
      </c>
    </row>
    <row r="825" spans="3:6" ht="15.75" thickBot="1" x14ac:dyDescent="0.3">
      <c r="C825" s="77">
        <f>+'Ejercicio 4'!B821</f>
        <v>43182</v>
      </c>
      <c r="D825" s="84">
        <v>327.85000600000001</v>
      </c>
      <c r="E825" s="79">
        <f>+VLOOKUP(C825,'Ejercicio 4'!$B$12:$H$1064,4,FALSE)</f>
        <v>3.01459186112081E-4</v>
      </c>
      <c r="F825" s="84">
        <f t="shared" si="12"/>
        <v>9.3630364458534334</v>
      </c>
    </row>
    <row r="826" spans="3:6" ht="15.75" thickBot="1" x14ac:dyDescent="0.3">
      <c r="C826" s="77">
        <f>+'Ejercicio 4'!B822</f>
        <v>43185</v>
      </c>
      <c r="D826" s="84">
        <v>327.85000600000001</v>
      </c>
      <c r="E826" s="79">
        <f>+VLOOKUP(C826,'Ejercicio 4'!$B$12:$H$1064,4,FALSE)</f>
        <v>2.8923816257645554E-4</v>
      </c>
      <c r="F826" s="84">
        <f t="shared" si="12"/>
        <v>9.171286272473381</v>
      </c>
    </row>
    <row r="827" spans="3:6" ht="15.75" thickBot="1" x14ac:dyDescent="0.3">
      <c r="C827" s="77">
        <f>+'Ejercicio 4'!B823</f>
        <v>43186</v>
      </c>
      <c r="D827" s="84">
        <v>327.85000600000001</v>
      </c>
      <c r="E827" s="79">
        <f>+VLOOKUP(C827,'Ejercicio 4'!$B$12:$H$1064,4,FALSE)</f>
        <v>2.8290250293859016E-4</v>
      </c>
      <c r="F827" s="84">
        <f t="shared" si="12"/>
        <v>9.0702832100337449</v>
      </c>
    </row>
    <row r="828" spans="3:6" ht="15.75" thickBot="1" x14ac:dyDescent="0.3">
      <c r="C828" s="77">
        <f>+'Ejercicio 4'!B824</f>
        <v>43187</v>
      </c>
      <c r="D828" s="84">
        <v>327.85000600000001</v>
      </c>
      <c r="E828" s="79">
        <f>+VLOOKUP(C828,'Ejercicio 4'!$B$12:$H$1064,4,FALSE)</f>
        <v>2.7619199681029762E-4</v>
      </c>
      <c r="F828" s="84">
        <f t="shared" si="12"/>
        <v>8.9620631069562666</v>
      </c>
    </row>
    <row r="829" spans="3:6" ht="15.75" thickBot="1" x14ac:dyDescent="0.3">
      <c r="C829" s="77">
        <f>+'Ejercicio 4'!B825</f>
        <v>43192</v>
      </c>
      <c r="D829" s="84">
        <v>327.85000600000001</v>
      </c>
      <c r="E829" s="79">
        <f>+VLOOKUP(C829,'Ejercicio 4'!$B$12:$H$1064,4,FALSE)</f>
        <v>2.6333988781079696E-4</v>
      </c>
      <c r="F829" s="84">
        <f t="shared" si="12"/>
        <v>8.7510623039160986</v>
      </c>
    </row>
    <row r="830" spans="3:6" ht="15.75" thickBot="1" x14ac:dyDescent="0.3">
      <c r="C830" s="77">
        <f>+'Ejercicio 4'!B826</f>
        <v>43193</v>
      </c>
      <c r="D830" s="84">
        <v>327.85000600000001</v>
      </c>
      <c r="E830" s="79">
        <f>+VLOOKUP(C830,'Ejercicio 4'!$B$12:$H$1064,4,FALSE)</f>
        <v>2.5117729620001975E-4</v>
      </c>
      <c r="F830" s="84">
        <f t="shared" si="12"/>
        <v>8.5465855326556266</v>
      </c>
    </row>
    <row r="831" spans="3:6" ht="15.75" thickBot="1" x14ac:dyDescent="0.3">
      <c r="C831" s="77">
        <f>+'Ejercicio 4'!B827</f>
        <v>43194</v>
      </c>
      <c r="D831" s="84">
        <v>327.85000600000001</v>
      </c>
      <c r="E831" s="79">
        <f>+VLOOKUP(C831,'Ejercicio 4'!$B$12:$H$1064,4,FALSE)</f>
        <v>2.4260214937006798E-4</v>
      </c>
      <c r="F831" s="84">
        <f t="shared" si="12"/>
        <v>8.3994292222608085</v>
      </c>
    </row>
    <row r="832" spans="3:6" ht="15.75" thickBot="1" x14ac:dyDescent="0.3">
      <c r="C832" s="77">
        <f>+'Ejercicio 4'!B828</f>
        <v>43195</v>
      </c>
      <c r="D832" s="84">
        <v>327.85000600000001</v>
      </c>
      <c r="E832" s="79">
        <f>+VLOOKUP(C832,'Ejercicio 4'!$B$12:$H$1064,4,FALSE)</f>
        <v>2.3393299960703111E-4</v>
      </c>
      <c r="F832" s="84">
        <f t="shared" si="12"/>
        <v>8.2479913638700317</v>
      </c>
    </row>
    <row r="833" spans="3:6" ht="15.75" thickBot="1" x14ac:dyDescent="0.3">
      <c r="C833" s="77">
        <f>+'Ejercicio 4'!B829</f>
        <v>43196</v>
      </c>
      <c r="D833" s="84">
        <v>327.85000600000001</v>
      </c>
      <c r="E833" s="79">
        <f>+VLOOKUP(C833,'Ejercicio 4'!$B$12:$H$1064,4,FALSE)</f>
        <v>2.2413021806727803E-4</v>
      </c>
      <c r="F833" s="84">
        <f t="shared" si="12"/>
        <v>8.073329159873861</v>
      </c>
    </row>
    <row r="834" spans="3:6" ht="15.75" thickBot="1" x14ac:dyDescent="0.3">
      <c r="C834" s="77">
        <f>+'Ejercicio 4'!B830</f>
        <v>43199</v>
      </c>
      <c r="D834" s="84">
        <v>327.85000600000001</v>
      </c>
      <c r="E834" s="79">
        <f>+VLOOKUP(C834,'Ejercicio 4'!$B$12:$H$1064,4,FALSE)</f>
        <v>2.1392380562330529E-4</v>
      </c>
      <c r="F834" s="84">
        <f t="shared" si="12"/>
        <v>7.8873663033472665</v>
      </c>
    </row>
    <row r="835" spans="3:6" ht="15.75" thickBot="1" x14ac:dyDescent="0.3">
      <c r="C835" s="77">
        <f>+'Ejercicio 4'!B831</f>
        <v>43200</v>
      </c>
      <c r="D835" s="84">
        <v>327.85000600000001</v>
      </c>
      <c r="E835" s="79">
        <f>+VLOOKUP(C835,'Ejercicio 4'!$B$12:$H$1064,4,FALSE)</f>
        <v>2.0398845148151629E-4</v>
      </c>
      <c r="F835" s="84">
        <f t="shared" si="12"/>
        <v>7.7020306636183031</v>
      </c>
    </row>
    <row r="836" spans="3:6" ht="15.75" thickBot="1" x14ac:dyDescent="0.3">
      <c r="C836" s="77">
        <f>+'Ejercicio 4'!B832</f>
        <v>43201</v>
      </c>
      <c r="D836" s="84">
        <v>327.85000600000001</v>
      </c>
      <c r="E836" s="79">
        <f>+VLOOKUP(C836,'Ejercicio 4'!$B$12:$H$1064,4,FALSE)</f>
        <v>1.9534319490745371E-4</v>
      </c>
      <c r="F836" s="84">
        <f t="shared" si="12"/>
        <v>7.5370534646781655</v>
      </c>
    </row>
    <row r="837" spans="3:6" ht="15.75" thickBot="1" x14ac:dyDescent="0.3">
      <c r="C837" s="77">
        <f>+'Ejercicio 4'!B833</f>
        <v>43202</v>
      </c>
      <c r="D837" s="84">
        <v>327.85000600000001</v>
      </c>
      <c r="E837" s="79">
        <f>+VLOOKUP(C837,'Ejercicio 4'!$B$12:$H$1064,4,FALSE)</f>
        <v>1.9028103281057247E-4</v>
      </c>
      <c r="F837" s="84">
        <f t="shared" si="12"/>
        <v>7.4387541019592485</v>
      </c>
    </row>
    <row r="838" spans="3:6" ht="15.75" thickBot="1" x14ac:dyDescent="0.3">
      <c r="C838" s="77">
        <f>+'Ejercicio 4'!B834</f>
        <v>43203</v>
      </c>
      <c r="D838" s="84">
        <v>327.85000600000001</v>
      </c>
      <c r="E838" s="79">
        <f>+VLOOKUP(C838,'Ejercicio 4'!$B$12:$H$1064,4,FALSE)</f>
        <v>1.9504164401167119E-4</v>
      </c>
      <c r="F838" s="84">
        <f t="shared" si="12"/>
        <v>7.5312337507286014</v>
      </c>
    </row>
    <row r="839" spans="3:6" ht="15.75" thickBot="1" x14ac:dyDescent="0.3">
      <c r="C839" s="77">
        <f>+'Ejercicio 4'!B835</f>
        <v>43206</v>
      </c>
      <c r="D839" s="84">
        <v>327.85000600000001</v>
      </c>
      <c r="E839" s="79">
        <f>+VLOOKUP(C839,'Ejercicio 4'!$B$12:$H$1064,4,FALSE)</f>
        <v>1.8668089850800627E-4</v>
      </c>
      <c r="F839" s="84">
        <f t="shared" si="12"/>
        <v>7.3680471099508136</v>
      </c>
    </row>
    <row r="840" spans="3:6" ht="15.75" thickBot="1" x14ac:dyDescent="0.3">
      <c r="C840" s="77">
        <f>+'Ejercicio 4'!B836</f>
        <v>43207</v>
      </c>
      <c r="D840" s="84">
        <v>327.85000600000001</v>
      </c>
      <c r="E840" s="79">
        <f>+VLOOKUP(C840,'Ejercicio 4'!$B$12:$H$1064,4,FALSE)</f>
        <v>1.9110068561663295E-4</v>
      </c>
      <c r="F840" s="84">
        <f t="shared" si="12"/>
        <v>7.4547584394159276</v>
      </c>
    </row>
    <row r="841" spans="3:6" ht="15.75" thickBot="1" x14ac:dyDescent="0.3">
      <c r="C841" s="77">
        <f>+'Ejercicio 4'!B837</f>
        <v>43208</v>
      </c>
      <c r="D841" s="84">
        <v>327.85000600000001</v>
      </c>
      <c r="E841" s="79">
        <f>+VLOOKUP(C841,'Ejercicio 4'!$B$12:$H$1064,4,FALSE)</f>
        <v>1.8251508023526465E-4</v>
      </c>
      <c r="F841" s="84">
        <f t="shared" si="12"/>
        <v>7.2853736323201979</v>
      </c>
    </row>
    <row r="842" spans="3:6" ht="15.75" thickBot="1" x14ac:dyDescent="0.3">
      <c r="C842" s="77">
        <f>+'Ejercicio 4'!B838</f>
        <v>43209</v>
      </c>
      <c r="D842" s="84">
        <v>327.85000600000001</v>
      </c>
      <c r="E842" s="79">
        <f>+VLOOKUP(C842,'Ejercicio 4'!$B$12:$H$1064,4,FALSE)</f>
        <v>1.7412659832599894E-4</v>
      </c>
      <c r="F842" s="84">
        <f t="shared" si="12"/>
        <v>7.115984782658562</v>
      </c>
    </row>
    <row r="843" spans="3:6" ht="15.75" thickBot="1" x14ac:dyDescent="0.3">
      <c r="C843" s="77">
        <f>+'Ejercicio 4'!B839</f>
        <v>43210</v>
      </c>
      <c r="D843" s="84">
        <v>327.85000600000001</v>
      </c>
      <c r="E843" s="79">
        <f>+VLOOKUP(C843,'Ejercicio 4'!$B$12:$H$1064,4,FALSE)</f>
        <v>1.6621949322997545E-4</v>
      </c>
      <c r="F843" s="84">
        <f t="shared" si="12"/>
        <v>6.952538935839776</v>
      </c>
    </row>
    <row r="844" spans="3:6" ht="15.75" thickBot="1" x14ac:dyDescent="0.3">
      <c r="C844" s="77">
        <f>+'Ejercicio 4'!B840</f>
        <v>43213</v>
      </c>
      <c r="D844" s="84">
        <v>327.85000600000001</v>
      </c>
      <c r="E844" s="79">
        <f>+VLOOKUP(C844,'Ejercicio 4'!$B$12:$H$1064,4,FALSE)</f>
        <v>1.7954900017478544E-4</v>
      </c>
      <c r="F844" s="84">
        <f t="shared" si="12"/>
        <v>7.2259332975369395</v>
      </c>
    </row>
    <row r="845" spans="3:6" ht="15.75" thickBot="1" x14ac:dyDescent="0.3">
      <c r="C845" s="77">
        <f>+'Ejercicio 4'!B841</f>
        <v>43214</v>
      </c>
      <c r="D845" s="84">
        <v>327.85000600000001</v>
      </c>
      <c r="E845" s="79">
        <f>+VLOOKUP(C845,'Ejercicio 4'!$B$12:$H$1064,4,FALSE)</f>
        <v>1.7649414555898356E-4</v>
      </c>
      <c r="F845" s="84">
        <f t="shared" si="12"/>
        <v>7.1641984068952</v>
      </c>
    </row>
    <row r="846" spans="3:6" ht="15.75" thickBot="1" x14ac:dyDescent="0.3">
      <c r="C846" s="77">
        <f>+'Ejercicio 4'!B842</f>
        <v>43215</v>
      </c>
      <c r="D846" s="84">
        <v>327.85000600000001</v>
      </c>
      <c r="E846" s="79">
        <f>+VLOOKUP(C846,'Ejercicio 4'!$B$12:$H$1064,4,FALSE)</f>
        <v>1.7035526909033139E-4</v>
      </c>
      <c r="F846" s="84">
        <f t="shared" si="12"/>
        <v>7.0385019969810294</v>
      </c>
    </row>
    <row r="847" spans="3:6" ht="15.75" thickBot="1" x14ac:dyDescent="0.3">
      <c r="C847" s="77">
        <f>+'Ejercicio 4'!B843</f>
        <v>43216</v>
      </c>
      <c r="D847" s="84">
        <v>327.85000600000001</v>
      </c>
      <c r="E847" s="79">
        <f>+VLOOKUP(C847,'Ejercicio 4'!$B$12:$H$1064,4,FALSE)</f>
        <v>1.6269193304835157E-4</v>
      </c>
      <c r="F847" s="84">
        <f t="shared" si="12"/>
        <v>6.8783688723556766</v>
      </c>
    </row>
    <row r="848" spans="3:6" ht="15.75" thickBot="1" x14ac:dyDescent="0.3">
      <c r="C848" s="77">
        <f>+'Ejercicio 4'!B844</f>
        <v>43217</v>
      </c>
      <c r="D848" s="84">
        <v>327.85000600000001</v>
      </c>
      <c r="E848" s="79">
        <f>+VLOOKUP(C848,'Ejercicio 4'!$B$12:$H$1064,4,FALSE)</f>
        <v>1.571223415186939E-4</v>
      </c>
      <c r="F848" s="84">
        <f t="shared" si="12"/>
        <v>6.7596066421340719</v>
      </c>
    </row>
    <row r="849" spans="3:6" ht="15.75" thickBot="1" x14ac:dyDescent="0.3">
      <c r="C849" s="77">
        <f>+'Ejercicio 4'!B845</f>
        <v>43220</v>
      </c>
      <c r="D849" s="84">
        <v>327.85000600000001</v>
      </c>
      <c r="E849" s="79">
        <f>+VLOOKUP(C849,'Ejercicio 4'!$B$12:$H$1064,4,FALSE)</f>
        <v>1.5306305916288241E-4</v>
      </c>
      <c r="F849" s="84">
        <f t="shared" ref="F849:F912" si="13">D849*SQRT(E849)*NORMSINV(0.95)</f>
        <v>6.6717174774076131</v>
      </c>
    </row>
    <row r="850" spans="3:6" ht="15.75" thickBot="1" x14ac:dyDescent="0.3">
      <c r="C850" s="77">
        <f>+'Ejercicio 4'!B846</f>
        <v>43222</v>
      </c>
      <c r="D850" s="84">
        <v>327.85000600000001</v>
      </c>
      <c r="E850" s="79">
        <f>+VLOOKUP(C850,'Ejercicio 4'!$B$12:$H$1064,4,FALSE)</f>
        <v>1.4950308774421209E-4</v>
      </c>
      <c r="F850" s="84">
        <f t="shared" si="13"/>
        <v>6.5936749519890645</v>
      </c>
    </row>
    <row r="851" spans="3:6" ht="15.75" thickBot="1" x14ac:dyDescent="0.3">
      <c r="C851" s="77">
        <f>+'Ejercicio 4'!B847</f>
        <v>43223</v>
      </c>
      <c r="D851" s="84">
        <v>327.85000600000001</v>
      </c>
      <c r="E851" s="79">
        <f>+VLOOKUP(C851,'Ejercicio 4'!$B$12:$H$1064,4,FALSE)</f>
        <v>1.5753355402631477E-4</v>
      </c>
      <c r="F851" s="84">
        <f t="shared" si="13"/>
        <v>6.7684463095794909</v>
      </c>
    </row>
    <row r="852" spans="3:6" ht="15.75" thickBot="1" x14ac:dyDescent="0.3">
      <c r="C852" s="77">
        <f>+'Ejercicio 4'!B848</f>
        <v>43224</v>
      </c>
      <c r="D852" s="84">
        <v>327.85000600000001</v>
      </c>
      <c r="E852" s="79">
        <f>+VLOOKUP(C852,'Ejercicio 4'!$B$12:$H$1064,4,FALSE)</f>
        <v>1.5533193902408145E-4</v>
      </c>
      <c r="F852" s="84">
        <f t="shared" si="13"/>
        <v>6.7209835827082625</v>
      </c>
    </row>
    <row r="853" spans="3:6" ht="15.75" thickBot="1" x14ac:dyDescent="0.3">
      <c r="C853" s="77">
        <f>+'Ejercicio 4'!B849</f>
        <v>43227</v>
      </c>
      <c r="D853" s="84">
        <v>327.85000600000001</v>
      </c>
      <c r="E853" s="79">
        <f>+VLOOKUP(C853,'Ejercicio 4'!$B$12:$H$1064,4,FALSE)</f>
        <v>1.4956372573404826E-4</v>
      </c>
      <c r="F853" s="84">
        <f t="shared" si="13"/>
        <v>6.5950120035068807</v>
      </c>
    </row>
    <row r="854" spans="3:6" ht="15.75" thickBot="1" x14ac:dyDescent="0.3">
      <c r="C854" s="77">
        <f>+'Ejercicio 4'!B850</f>
        <v>43228</v>
      </c>
      <c r="D854" s="84">
        <v>327.85000600000001</v>
      </c>
      <c r="E854" s="79">
        <f>+VLOOKUP(C854,'Ejercicio 4'!$B$12:$H$1064,4,FALSE)</f>
        <v>2.008032947264281E-4</v>
      </c>
      <c r="F854" s="84">
        <f t="shared" si="13"/>
        <v>7.6416628005757197</v>
      </c>
    </row>
    <row r="855" spans="3:6" ht="15.75" thickBot="1" x14ac:dyDescent="0.3">
      <c r="C855" s="77">
        <f>+'Ejercicio 4'!B851</f>
        <v>43229</v>
      </c>
      <c r="D855" s="84">
        <v>327.85000600000001</v>
      </c>
      <c r="E855" s="79">
        <f>+VLOOKUP(C855,'Ejercicio 4'!$B$12:$H$1064,4,FALSE)</f>
        <v>2.0723191673341403E-4</v>
      </c>
      <c r="F855" s="84">
        <f t="shared" si="13"/>
        <v>7.7630212449720117</v>
      </c>
    </row>
    <row r="856" spans="3:6" ht="15.75" thickBot="1" x14ac:dyDescent="0.3">
      <c r="C856" s="77">
        <f>+'Ejercicio 4'!B852</f>
        <v>43230</v>
      </c>
      <c r="D856" s="84">
        <v>327.85000600000001</v>
      </c>
      <c r="E856" s="79">
        <f>+VLOOKUP(C856,'Ejercicio 4'!$B$12:$H$1064,4,FALSE)</f>
        <v>2.0639532630722571E-4</v>
      </c>
      <c r="F856" s="84">
        <f t="shared" si="13"/>
        <v>7.7473358304777102</v>
      </c>
    </row>
    <row r="857" spans="3:6" ht="15.75" thickBot="1" x14ac:dyDescent="0.3">
      <c r="C857" s="77">
        <f>+'Ejercicio 4'!B853</f>
        <v>43231</v>
      </c>
      <c r="D857" s="84">
        <v>327.85000600000001</v>
      </c>
      <c r="E857" s="79">
        <f>+VLOOKUP(C857,'Ejercicio 4'!$B$12:$H$1064,4,FALSE)</f>
        <v>1.9773088056335511E-4</v>
      </c>
      <c r="F857" s="84">
        <f t="shared" si="13"/>
        <v>7.5829763754588164</v>
      </c>
    </row>
    <row r="858" spans="3:6" ht="15.75" thickBot="1" x14ac:dyDescent="0.3">
      <c r="C858" s="77">
        <f>+'Ejercicio 4'!B854</f>
        <v>43234</v>
      </c>
      <c r="D858" s="84">
        <v>327.85000600000001</v>
      </c>
      <c r="E858" s="79">
        <f>+VLOOKUP(C858,'Ejercicio 4'!$B$12:$H$1064,4,FALSE)</f>
        <v>1.8939564281074479E-4</v>
      </c>
      <c r="F858" s="84">
        <f t="shared" si="13"/>
        <v>7.4214274200122956</v>
      </c>
    </row>
    <row r="859" spans="3:6" ht="15.75" thickBot="1" x14ac:dyDescent="0.3">
      <c r="C859" s="77">
        <f>+'Ejercicio 4'!B855</f>
        <v>43235</v>
      </c>
      <c r="D859" s="84">
        <v>327.85000600000001</v>
      </c>
      <c r="E859" s="79">
        <f>+VLOOKUP(C859,'Ejercicio 4'!$B$12:$H$1064,4,FALSE)</f>
        <v>1.9121437469127257E-4</v>
      </c>
      <c r="F859" s="84">
        <f t="shared" si="13"/>
        <v>7.4569755915199583</v>
      </c>
    </row>
    <row r="860" spans="3:6" ht="15.75" thickBot="1" x14ac:dyDescent="0.3">
      <c r="C860" s="77">
        <f>+'Ejercicio 4'!B856</f>
        <v>43236</v>
      </c>
      <c r="D860" s="84">
        <v>327.85000600000001</v>
      </c>
      <c r="E860" s="79">
        <f>+VLOOKUP(C860,'Ejercicio 4'!$B$12:$H$1064,4,FALSE)</f>
        <v>1.8234005601566226E-4</v>
      </c>
      <c r="F860" s="84">
        <f t="shared" si="13"/>
        <v>7.2818796123321903</v>
      </c>
    </row>
    <row r="861" spans="3:6" ht="15.75" thickBot="1" x14ac:dyDescent="0.3">
      <c r="C861" s="77">
        <f>+'Ejercicio 4'!B857</f>
        <v>43237</v>
      </c>
      <c r="D861" s="84">
        <v>327.85000600000001</v>
      </c>
      <c r="E861" s="79">
        <f>+VLOOKUP(C861,'Ejercicio 4'!$B$12:$H$1064,4,FALSE)</f>
        <v>1.8426167633580023E-4</v>
      </c>
      <c r="F861" s="84">
        <f t="shared" si="13"/>
        <v>7.3201496837405697</v>
      </c>
    </row>
    <row r="862" spans="3:6" ht="15.75" thickBot="1" x14ac:dyDescent="0.3">
      <c r="C862" s="77">
        <f>+'Ejercicio 4'!B858</f>
        <v>43238</v>
      </c>
      <c r="D862" s="84">
        <v>327.85000600000001</v>
      </c>
      <c r="E862" s="79">
        <f>+VLOOKUP(C862,'Ejercicio 4'!$B$12:$H$1064,4,FALSE)</f>
        <v>1.8042975451947106E-4</v>
      </c>
      <c r="F862" s="84">
        <f t="shared" si="13"/>
        <v>7.2436345558179802</v>
      </c>
    </row>
    <row r="863" spans="3:6" ht="15.75" thickBot="1" x14ac:dyDescent="0.3">
      <c r="C863" s="77">
        <f>+'Ejercicio 4'!B859</f>
        <v>43241</v>
      </c>
      <c r="D863" s="84">
        <v>327.85000600000001</v>
      </c>
      <c r="E863" s="79">
        <f>+VLOOKUP(C863,'Ejercicio 4'!$B$12:$H$1064,4,FALSE)</f>
        <v>1.721208134627119E-4</v>
      </c>
      <c r="F863" s="84">
        <f t="shared" si="13"/>
        <v>7.0748811355444401</v>
      </c>
    </row>
    <row r="864" spans="3:6" ht="15.75" thickBot="1" x14ac:dyDescent="0.3">
      <c r="C864" s="77">
        <f>+'Ejercicio 4'!B860</f>
        <v>43242</v>
      </c>
      <c r="D864" s="84">
        <v>327.85000600000001</v>
      </c>
      <c r="E864" s="79">
        <f>+VLOOKUP(C864,'Ejercicio 4'!$B$12:$H$1064,4,FALSE)</f>
        <v>1.6570821942409037E-4</v>
      </c>
      <c r="F864" s="84">
        <f t="shared" si="13"/>
        <v>6.9418380588878428</v>
      </c>
    </row>
    <row r="865" spans="3:6" ht="15.75" thickBot="1" x14ac:dyDescent="0.3">
      <c r="C865" s="77">
        <f>+'Ejercicio 4'!B861</f>
        <v>43243</v>
      </c>
      <c r="D865" s="84">
        <v>327.85000600000001</v>
      </c>
      <c r="E865" s="79">
        <f>+VLOOKUP(C865,'Ejercicio 4'!$B$12:$H$1064,4,FALSE)</f>
        <v>1.5913214207466909E-4</v>
      </c>
      <c r="F865" s="84">
        <f t="shared" si="13"/>
        <v>6.8027013820249991</v>
      </c>
    </row>
    <row r="866" spans="3:6" ht="15.75" thickBot="1" x14ac:dyDescent="0.3">
      <c r="C866" s="77">
        <f>+'Ejercicio 4'!B862</f>
        <v>43244</v>
      </c>
      <c r="D866" s="84">
        <v>327.85000600000001</v>
      </c>
      <c r="E866" s="79">
        <f>+VLOOKUP(C866,'Ejercicio 4'!$B$12:$H$1064,4,FALSE)</f>
        <v>1.5559141901117627E-4</v>
      </c>
      <c r="F866" s="84">
        <f t="shared" si="13"/>
        <v>6.7265948981788766</v>
      </c>
    </row>
    <row r="867" spans="3:6" ht="15.75" thickBot="1" x14ac:dyDescent="0.3">
      <c r="C867" s="77">
        <f>+'Ejercicio 4'!B863</f>
        <v>43245</v>
      </c>
      <c r="D867" s="84">
        <v>327.85000600000001</v>
      </c>
      <c r="E867" s="79">
        <f>+VLOOKUP(C867,'Ejercicio 4'!$B$12:$H$1064,4,FALSE)</f>
        <v>1.4948967302359597E-4</v>
      </c>
      <c r="F867" s="84">
        <f t="shared" si="13"/>
        <v>6.5933791243479218</v>
      </c>
    </row>
    <row r="868" spans="3:6" ht="15.75" thickBot="1" x14ac:dyDescent="0.3">
      <c r="C868" s="77">
        <f>+'Ejercicio 4'!B864</f>
        <v>43248</v>
      </c>
      <c r="D868" s="84">
        <v>327.85000600000001</v>
      </c>
      <c r="E868" s="79">
        <f>+VLOOKUP(C868,'Ejercicio 4'!$B$12:$H$1064,4,FALSE)</f>
        <v>1.505450425319928E-4</v>
      </c>
      <c r="F868" s="84">
        <f t="shared" si="13"/>
        <v>6.6166122111584711</v>
      </c>
    </row>
    <row r="869" spans="3:6" ht="15.75" thickBot="1" x14ac:dyDescent="0.3">
      <c r="C869" s="77">
        <f>+'Ejercicio 4'!B865</f>
        <v>43249</v>
      </c>
      <c r="D869" s="84">
        <v>327.85000600000001</v>
      </c>
      <c r="E869" s="79">
        <f>+VLOOKUP(C869,'Ejercicio 4'!$B$12:$H$1064,4,FALSE)</f>
        <v>1.5062061577423064E-4</v>
      </c>
      <c r="F869" s="84">
        <f t="shared" si="13"/>
        <v>6.6182727643397561</v>
      </c>
    </row>
    <row r="870" spans="3:6" ht="15.75" thickBot="1" x14ac:dyDescent="0.3">
      <c r="C870" s="77">
        <f>+'Ejercicio 4'!B866</f>
        <v>43250</v>
      </c>
      <c r="D870" s="84">
        <v>327.85000600000001</v>
      </c>
      <c r="E870" s="79">
        <f>+VLOOKUP(C870,'Ejercicio 4'!$B$12:$H$1064,4,FALSE)</f>
        <v>1.5843831902738237E-4</v>
      </c>
      <c r="F870" s="84">
        <f t="shared" si="13"/>
        <v>6.7878551451243068</v>
      </c>
    </row>
    <row r="871" spans="3:6" ht="15.75" thickBot="1" x14ac:dyDescent="0.3">
      <c r="C871" s="77">
        <f>+'Ejercicio 4'!B867</f>
        <v>43251</v>
      </c>
      <c r="D871" s="84">
        <v>327.85000600000001</v>
      </c>
      <c r="E871" s="79">
        <f>+VLOOKUP(C871,'Ejercicio 4'!$B$12:$H$1064,4,FALSE)</f>
        <v>1.522038864439038E-4</v>
      </c>
      <c r="F871" s="84">
        <f t="shared" si="13"/>
        <v>6.6529663030183963</v>
      </c>
    </row>
    <row r="872" spans="3:6" ht="15.75" thickBot="1" x14ac:dyDescent="0.3">
      <c r="C872" s="77">
        <f>+'Ejercicio 4'!B868</f>
        <v>43252</v>
      </c>
      <c r="D872" s="84">
        <v>327.85000600000001</v>
      </c>
      <c r="E872" s="79">
        <f>+VLOOKUP(C872,'Ejercicio 4'!$B$12:$H$1064,4,FALSE)</f>
        <v>1.4733178441905342E-4</v>
      </c>
      <c r="F872" s="84">
        <f t="shared" si="13"/>
        <v>6.5456183126376484</v>
      </c>
    </row>
    <row r="873" spans="3:6" ht="15.75" thickBot="1" x14ac:dyDescent="0.3">
      <c r="C873" s="77">
        <f>+'Ejercicio 4'!B869</f>
        <v>43255</v>
      </c>
      <c r="D873" s="84">
        <v>327.85000600000001</v>
      </c>
      <c r="E873" s="79">
        <f>+VLOOKUP(C873,'Ejercicio 4'!$B$12:$H$1064,4,FALSE)</f>
        <v>1.4117695378923685E-4</v>
      </c>
      <c r="F873" s="84">
        <f t="shared" si="13"/>
        <v>6.4074371679019366</v>
      </c>
    </row>
    <row r="874" spans="3:6" ht="15.75" thickBot="1" x14ac:dyDescent="0.3">
      <c r="C874" s="77">
        <f>+'Ejercicio 4'!B870</f>
        <v>43256</v>
      </c>
      <c r="D874" s="84">
        <v>327.85000600000001</v>
      </c>
      <c r="E874" s="79">
        <f>+VLOOKUP(C874,'Ejercicio 4'!$B$12:$H$1064,4,FALSE)</f>
        <v>1.3997690487923891E-4</v>
      </c>
      <c r="F874" s="84">
        <f t="shared" si="13"/>
        <v>6.38014642446627</v>
      </c>
    </row>
    <row r="875" spans="3:6" ht="15.75" thickBot="1" x14ac:dyDescent="0.3">
      <c r="C875" s="77">
        <f>+'Ejercicio 4'!B871</f>
        <v>43257</v>
      </c>
      <c r="D875" s="84">
        <v>327.85000600000001</v>
      </c>
      <c r="E875" s="79">
        <f>+VLOOKUP(C875,'Ejercicio 4'!$B$12:$H$1064,4,FALSE)</f>
        <v>1.3478004454607566E-4</v>
      </c>
      <c r="F875" s="84">
        <f t="shared" si="13"/>
        <v>6.2605898175158794</v>
      </c>
    </row>
    <row r="876" spans="3:6" ht="15.75" thickBot="1" x14ac:dyDescent="0.3">
      <c r="C876" s="77">
        <f>+'Ejercicio 4'!B872</f>
        <v>43258</v>
      </c>
      <c r="D876" s="84">
        <v>327.85000600000001</v>
      </c>
      <c r="E876" s="79">
        <f>+VLOOKUP(C876,'Ejercicio 4'!$B$12:$H$1064,4,FALSE)</f>
        <v>1.2985643302676112E-4</v>
      </c>
      <c r="F876" s="84">
        <f t="shared" si="13"/>
        <v>6.1451740419263716</v>
      </c>
    </row>
    <row r="877" spans="3:6" ht="15.75" thickBot="1" x14ac:dyDescent="0.3">
      <c r="C877" s="77">
        <f>+'Ejercicio 4'!B873</f>
        <v>43259</v>
      </c>
      <c r="D877" s="84">
        <v>327.85000600000001</v>
      </c>
      <c r="E877" s="79">
        <f>+VLOOKUP(C877,'Ejercicio 4'!$B$12:$H$1064,4,FALSE)</f>
        <v>1.238583115332328E-4</v>
      </c>
      <c r="F877" s="84">
        <f t="shared" si="13"/>
        <v>6.0015721349000586</v>
      </c>
    </row>
    <row r="878" spans="3:6" ht="15.75" thickBot="1" x14ac:dyDescent="0.3">
      <c r="C878" s="77">
        <f>+'Ejercicio 4'!B874</f>
        <v>43262</v>
      </c>
      <c r="D878" s="84">
        <v>327.85000600000001</v>
      </c>
      <c r="E878" s="79">
        <f>+VLOOKUP(C878,'Ejercicio 4'!$B$12:$H$1064,4,FALSE)</f>
        <v>1.2508788544176913E-4</v>
      </c>
      <c r="F878" s="84">
        <f t="shared" si="13"/>
        <v>6.0312881568214625</v>
      </c>
    </row>
    <row r="879" spans="3:6" ht="15.75" thickBot="1" x14ac:dyDescent="0.3">
      <c r="C879" s="77">
        <f>+'Ejercicio 4'!B875</f>
        <v>43263</v>
      </c>
      <c r="D879" s="84">
        <v>327.85000600000001</v>
      </c>
      <c r="E879" s="79">
        <f>+VLOOKUP(C879,'Ejercicio 4'!$B$12:$H$1064,4,FALSE)</f>
        <v>1.2246173837626427E-4</v>
      </c>
      <c r="F879" s="84">
        <f t="shared" si="13"/>
        <v>5.9676406388330436</v>
      </c>
    </row>
    <row r="880" spans="3:6" ht="15.75" thickBot="1" x14ac:dyDescent="0.3">
      <c r="C880" s="77">
        <f>+'Ejercicio 4'!B876</f>
        <v>43264</v>
      </c>
      <c r="D880" s="84">
        <v>327.85000600000001</v>
      </c>
      <c r="E880" s="79">
        <f>+VLOOKUP(C880,'Ejercicio 4'!$B$12:$H$1064,4,FALSE)</f>
        <v>1.1676428582334346E-4</v>
      </c>
      <c r="F880" s="84">
        <f t="shared" si="13"/>
        <v>5.8271670236600102</v>
      </c>
    </row>
    <row r="881" spans="3:6" ht="15.75" thickBot="1" x14ac:dyDescent="0.3">
      <c r="C881" s="77">
        <f>+'Ejercicio 4'!B877</f>
        <v>43265</v>
      </c>
      <c r="D881" s="84">
        <v>327.85000600000001</v>
      </c>
      <c r="E881" s="79">
        <f>+VLOOKUP(C881,'Ejercicio 4'!$B$12:$H$1064,4,FALSE)</f>
        <v>1.2134108630347053E-4</v>
      </c>
      <c r="F881" s="84">
        <f t="shared" si="13"/>
        <v>5.9402728295868537</v>
      </c>
    </row>
    <row r="882" spans="3:6" ht="15.75" thickBot="1" x14ac:dyDescent="0.3">
      <c r="C882" s="77">
        <f>+'Ejercicio 4'!B878</f>
        <v>43266</v>
      </c>
      <c r="D882" s="84">
        <v>327.85000600000001</v>
      </c>
      <c r="E882" s="79">
        <f>+VLOOKUP(C882,'Ejercicio 4'!$B$12:$H$1064,4,FALSE)</f>
        <v>1.1833035941429447E-4</v>
      </c>
      <c r="F882" s="84">
        <f t="shared" si="13"/>
        <v>5.8661146200946259</v>
      </c>
    </row>
    <row r="883" spans="3:6" ht="15.75" thickBot="1" x14ac:dyDescent="0.3">
      <c r="C883" s="77">
        <f>+'Ejercicio 4'!B879</f>
        <v>43269</v>
      </c>
      <c r="D883" s="84">
        <v>327.85000600000001</v>
      </c>
      <c r="E883" s="79">
        <f>+VLOOKUP(C883,'Ejercicio 4'!$B$12:$H$1064,4,FALSE)</f>
        <v>1.1458759026274366E-4</v>
      </c>
      <c r="F883" s="84">
        <f t="shared" si="13"/>
        <v>5.7725970883035034</v>
      </c>
    </row>
    <row r="884" spans="3:6" ht="15.75" thickBot="1" x14ac:dyDescent="0.3">
      <c r="C884" s="77">
        <f>+'Ejercicio 4'!B880</f>
        <v>43270</v>
      </c>
      <c r="D884" s="84">
        <v>327.85000600000001</v>
      </c>
      <c r="E884" s="79">
        <f>+VLOOKUP(C884,'Ejercicio 4'!$B$12:$H$1064,4,FALSE)</f>
        <v>1.0926700552713677E-4</v>
      </c>
      <c r="F884" s="84">
        <f t="shared" si="13"/>
        <v>5.636986223422805</v>
      </c>
    </row>
    <row r="885" spans="3:6" ht="15.75" thickBot="1" x14ac:dyDescent="0.3">
      <c r="C885" s="77">
        <f>+'Ejercicio 4'!B881</f>
        <v>43271</v>
      </c>
      <c r="D885" s="84">
        <v>327.85000600000001</v>
      </c>
      <c r="E885" s="79">
        <f>+VLOOKUP(C885,'Ejercicio 4'!$B$12:$H$1064,4,FALSE)</f>
        <v>1.0476789427076578E-4</v>
      </c>
      <c r="F885" s="84">
        <f t="shared" si="13"/>
        <v>5.5197138048470027</v>
      </c>
    </row>
    <row r="886" spans="3:6" ht="15.75" thickBot="1" x14ac:dyDescent="0.3">
      <c r="C886" s="77">
        <f>+'Ejercicio 4'!B882</f>
        <v>43272</v>
      </c>
      <c r="D886" s="84">
        <v>327.85000600000001</v>
      </c>
      <c r="E886" s="79">
        <f>+VLOOKUP(C886,'Ejercicio 4'!$B$12:$H$1064,4,FALSE)</f>
        <v>9.9897176455298123E-5</v>
      </c>
      <c r="F886" s="84">
        <f t="shared" si="13"/>
        <v>5.3898795432626594</v>
      </c>
    </row>
    <row r="887" spans="3:6" ht="15.75" thickBot="1" x14ac:dyDescent="0.3">
      <c r="C887" s="77">
        <f>+'Ejercicio 4'!B883</f>
        <v>43273</v>
      </c>
      <c r="D887" s="84">
        <v>327.85000600000001</v>
      </c>
      <c r="E887" s="79">
        <f>+VLOOKUP(C887,'Ejercicio 4'!$B$12:$H$1064,4,FALSE)</f>
        <v>9.7020375545637627E-5</v>
      </c>
      <c r="F887" s="84">
        <f t="shared" si="13"/>
        <v>5.311704769072457</v>
      </c>
    </row>
    <row r="888" spans="3:6" ht="15.75" thickBot="1" x14ac:dyDescent="0.3">
      <c r="C888" s="77">
        <f>+'Ejercicio 4'!B884</f>
        <v>43276</v>
      </c>
      <c r="D888" s="84">
        <v>327.85000600000001</v>
      </c>
      <c r="E888" s="79">
        <f>+VLOOKUP(C888,'Ejercicio 4'!$B$12:$H$1064,4,FALSE)</f>
        <v>1.0930135452675407E-4</v>
      </c>
      <c r="F888" s="84">
        <f t="shared" si="13"/>
        <v>5.6378721707505939</v>
      </c>
    </row>
    <row r="889" spans="3:6" ht="15.75" thickBot="1" x14ac:dyDescent="0.3">
      <c r="C889" s="77">
        <f>+'Ejercicio 4'!B885</f>
        <v>43277</v>
      </c>
      <c r="D889" s="84">
        <v>327.85000600000001</v>
      </c>
      <c r="E889" s="79">
        <f>+VLOOKUP(C889,'Ejercicio 4'!$B$12:$H$1064,4,FALSE)</f>
        <v>1.0427647046454416E-4</v>
      </c>
      <c r="F889" s="84">
        <f t="shared" si="13"/>
        <v>5.5067532165861195</v>
      </c>
    </row>
    <row r="890" spans="3:6" ht="15.75" thickBot="1" x14ac:dyDescent="0.3">
      <c r="C890" s="77">
        <f>+'Ejercicio 4'!B886</f>
        <v>43278</v>
      </c>
      <c r="D890" s="84">
        <v>327.85000600000001</v>
      </c>
      <c r="E890" s="79">
        <f>+VLOOKUP(C890,'Ejercicio 4'!$B$12:$H$1064,4,FALSE)</f>
        <v>9.9441231484539828E-5</v>
      </c>
      <c r="F890" s="84">
        <f t="shared" si="13"/>
        <v>5.377565386559235</v>
      </c>
    </row>
    <row r="891" spans="3:6" ht="15.75" thickBot="1" x14ac:dyDescent="0.3">
      <c r="C891" s="77">
        <f>+'Ejercicio 4'!B887</f>
        <v>43279</v>
      </c>
      <c r="D891" s="84">
        <v>327.85000600000001</v>
      </c>
      <c r="E891" s="79">
        <f>+VLOOKUP(C891,'Ejercicio 4'!$B$12:$H$1064,4,FALSE)</f>
        <v>9.487202405403945E-5</v>
      </c>
      <c r="F891" s="84">
        <f t="shared" si="13"/>
        <v>5.2525662138288425</v>
      </c>
    </row>
    <row r="892" spans="3:6" ht="15.75" thickBot="1" x14ac:dyDescent="0.3">
      <c r="C892" s="77">
        <f>+'Ejercicio 4'!B888</f>
        <v>43280</v>
      </c>
      <c r="D892" s="84">
        <v>327.85000600000001</v>
      </c>
      <c r="E892" s="79">
        <f>+VLOOKUP(C892,'Ejercicio 4'!$B$12:$H$1064,4,FALSE)</f>
        <v>9.3172868551050019E-5</v>
      </c>
      <c r="F892" s="84">
        <f t="shared" si="13"/>
        <v>5.2053170374350888</v>
      </c>
    </row>
    <row r="893" spans="3:6" ht="15.75" thickBot="1" x14ac:dyDescent="0.3">
      <c r="C893" s="77">
        <f>+'Ejercicio 4'!B889</f>
        <v>43283</v>
      </c>
      <c r="D893" s="84">
        <v>327.85000600000001</v>
      </c>
      <c r="E893" s="79">
        <f>+VLOOKUP(C893,'Ejercicio 4'!$B$12:$H$1064,4,FALSE)</f>
        <v>9.5711806847513124E-5</v>
      </c>
      <c r="F893" s="84">
        <f t="shared" si="13"/>
        <v>5.2757621793630758</v>
      </c>
    </row>
    <row r="894" spans="3:6" ht="15.75" thickBot="1" x14ac:dyDescent="0.3">
      <c r="C894" s="77">
        <f>+'Ejercicio 4'!B890</f>
        <v>43284</v>
      </c>
      <c r="D894" s="84">
        <v>327.85000600000001</v>
      </c>
      <c r="E894" s="79">
        <f>+VLOOKUP(C894,'Ejercicio 4'!$B$12:$H$1064,4,FALSE)</f>
        <v>9.3468529934040287E-5</v>
      </c>
      <c r="F894" s="84">
        <f t="shared" si="13"/>
        <v>5.2135693981930045</v>
      </c>
    </row>
    <row r="895" spans="3:6" ht="15.75" thickBot="1" x14ac:dyDescent="0.3">
      <c r="C895" s="77">
        <f>+'Ejercicio 4'!B891</f>
        <v>43285</v>
      </c>
      <c r="D895" s="84">
        <v>327.85000600000001</v>
      </c>
      <c r="E895" s="79">
        <f>+VLOOKUP(C895,'Ejercicio 4'!$B$12:$H$1064,4,FALSE)</f>
        <v>9.1350294779635839E-5</v>
      </c>
      <c r="F895" s="84">
        <f t="shared" si="13"/>
        <v>5.1541544592016377</v>
      </c>
    </row>
    <row r="896" spans="3:6" ht="15.75" thickBot="1" x14ac:dyDescent="0.3">
      <c r="C896" s="77">
        <f>+'Ejercicio 4'!B892</f>
        <v>43286</v>
      </c>
      <c r="D896" s="84">
        <v>327.85000600000001</v>
      </c>
      <c r="E896" s="79">
        <f>+VLOOKUP(C896,'Ejercicio 4'!$B$12:$H$1064,4,FALSE)</f>
        <v>9.0563832629415156E-5</v>
      </c>
      <c r="F896" s="84">
        <f t="shared" si="13"/>
        <v>5.1319196666383098</v>
      </c>
    </row>
    <row r="897" spans="3:6" ht="15.75" thickBot="1" x14ac:dyDescent="0.3">
      <c r="C897" s="77">
        <f>+'Ejercicio 4'!B893</f>
        <v>43287</v>
      </c>
      <c r="D897" s="84">
        <v>327.85000600000001</v>
      </c>
      <c r="E897" s="79">
        <f>+VLOOKUP(C897,'Ejercicio 4'!$B$12:$H$1064,4,FALSE)</f>
        <v>1.039964802226448E-4</v>
      </c>
      <c r="F897" s="84">
        <f t="shared" si="13"/>
        <v>5.4993552219204318</v>
      </c>
    </row>
    <row r="898" spans="3:6" ht="15.75" thickBot="1" x14ac:dyDescent="0.3">
      <c r="C898" s="77">
        <f>+'Ejercicio 4'!B894</f>
        <v>43290</v>
      </c>
      <c r="D898" s="84">
        <v>327.85000600000001</v>
      </c>
      <c r="E898" s="79">
        <f>+VLOOKUP(C898,'Ejercicio 4'!$B$12:$H$1064,4,FALSE)</f>
        <v>1.210766679497912E-4</v>
      </c>
      <c r="F898" s="84">
        <f t="shared" si="13"/>
        <v>5.9337969777387354</v>
      </c>
    </row>
    <row r="899" spans="3:6" ht="15.75" thickBot="1" x14ac:dyDescent="0.3">
      <c r="C899" s="77">
        <f>+'Ejercicio 4'!B895</f>
        <v>43291</v>
      </c>
      <c r="D899" s="84">
        <v>327.85000600000001</v>
      </c>
      <c r="E899" s="79">
        <f>+VLOOKUP(C899,'Ejercicio 4'!$B$12:$H$1064,4,FALSE)</f>
        <v>1.1859419370491068E-4</v>
      </c>
      <c r="F899" s="84">
        <f t="shared" si="13"/>
        <v>5.8726506454366838</v>
      </c>
    </row>
    <row r="900" spans="3:6" ht="15.75" thickBot="1" x14ac:dyDescent="0.3">
      <c r="C900" s="77">
        <f>+'Ejercicio 4'!B896</f>
        <v>43292</v>
      </c>
      <c r="D900" s="84">
        <v>327.85000600000001</v>
      </c>
      <c r="E900" s="79">
        <f>+VLOOKUP(C900,'Ejercicio 4'!$B$12:$H$1064,4,FALSE)</f>
        <v>1.140364545798777E-4</v>
      </c>
      <c r="F900" s="84">
        <f t="shared" si="13"/>
        <v>5.7586980309068814</v>
      </c>
    </row>
    <row r="901" spans="3:6" ht="15.75" thickBot="1" x14ac:dyDescent="0.3">
      <c r="C901" s="77">
        <f>+'Ejercicio 4'!B897</f>
        <v>43293</v>
      </c>
      <c r="D901" s="84">
        <v>327.85000600000001</v>
      </c>
      <c r="E901" s="79">
        <f>+VLOOKUP(C901,'Ejercicio 4'!$B$12:$H$1064,4,FALSE)</f>
        <v>1.1029460174154532E-4</v>
      </c>
      <c r="F901" s="84">
        <f t="shared" si="13"/>
        <v>5.663430576011443</v>
      </c>
    </row>
    <row r="902" spans="3:6" ht="15.75" thickBot="1" x14ac:dyDescent="0.3">
      <c r="C902" s="77">
        <f>+'Ejercicio 4'!B898</f>
        <v>43294</v>
      </c>
      <c r="D902" s="84">
        <v>327.85000600000001</v>
      </c>
      <c r="E902" s="79">
        <f>+VLOOKUP(C902,'Ejercicio 4'!$B$12:$H$1064,4,FALSE)</f>
        <v>1.210483435052313E-4</v>
      </c>
      <c r="F902" s="84">
        <f t="shared" si="13"/>
        <v>5.9331028665730452</v>
      </c>
    </row>
    <row r="903" spans="3:6" ht="15.75" thickBot="1" x14ac:dyDescent="0.3">
      <c r="C903" s="77">
        <f>+'Ejercicio 4'!B899</f>
        <v>43297</v>
      </c>
      <c r="D903" s="84">
        <v>327.85000600000001</v>
      </c>
      <c r="E903" s="79">
        <f>+VLOOKUP(C903,'Ejercicio 4'!$B$12:$H$1064,4,FALSE)</f>
        <v>1.3202520188787352E-4</v>
      </c>
      <c r="F903" s="84">
        <f t="shared" si="13"/>
        <v>6.1962776925624299</v>
      </c>
    </row>
    <row r="904" spans="3:6" ht="15.75" thickBot="1" x14ac:dyDescent="0.3">
      <c r="C904" s="77">
        <f>+'Ejercicio 4'!B900</f>
        <v>43298</v>
      </c>
      <c r="D904" s="84">
        <v>327.85000600000001</v>
      </c>
      <c r="E904" s="79">
        <f>+VLOOKUP(C904,'Ejercicio 4'!$B$12:$H$1064,4,FALSE)</f>
        <v>1.6750073975966648E-4</v>
      </c>
      <c r="F904" s="84">
        <f t="shared" si="13"/>
        <v>6.9792831405682225</v>
      </c>
    </row>
    <row r="905" spans="3:6" ht="15.75" thickBot="1" x14ac:dyDescent="0.3">
      <c r="C905" s="77">
        <f>+'Ejercicio 4'!B901</f>
        <v>43299</v>
      </c>
      <c r="D905" s="84">
        <v>327.85000600000001</v>
      </c>
      <c r="E905" s="79">
        <f>+VLOOKUP(C905,'Ejercicio 4'!$B$12:$H$1064,4,FALSE)</f>
        <v>1.6607818414521305E-4</v>
      </c>
      <c r="F905" s="84">
        <f t="shared" si="13"/>
        <v>6.9495830075401797</v>
      </c>
    </row>
    <row r="906" spans="3:6" ht="15.75" thickBot="1" x14ac:dyDescent="0.3">
      <c r="C906" s="77">
        <f>+'Ejercicio 4'!B902</f>
        <v>43300</v>
      </c>
      <c r="D906" s="84">
        <v>327.85000600000001</v>
      </c>
      <c r="E906" s="79">
        <f>+VLOOKUP(C906,'Ejercicio 4'!$B$12:$H$1064,4,FALSE)</f>
        <v>1.6020872522943467E-4</v>
      </c>
      <c r="F906" s="84">
        <f t="shared" si="13"/>
        <v>6.8256738895166267</v>
      </c>
    </row>
    <row r="907" spans="3:6" ht="15.75" thickBot="1" x14ac:dyDescent="0.3">
      <c r="C907" s="77">
        <f>+'Ejercicio 4'!B903</f>
        <v>43301</v>
      </c>
      <c r="D907" s="84">
        <v>327.85000600000001</v>
      </c>
      <c r="E907" s="79">
        <f>+VLOOKUP(C907,'Ejercicio 4'!$B$12:$H$1064,4,FALSE)</f>
        <v>1.7267595282462547E-4</v>
      </c>
      <c r="F907" s="84">
        <f t="shared" si="13"/>
        <v>7.0862812188641549</v>
      </c>
    </row>
    <row r="908" spans="3:6" ht="15.75" thickBot="1" x14ac:dyDescent="0.3">
      <c r="C908" s="77">
        <f>+'Ejercicio 4'!B904</f>
        <v>43304</v>
      </c>
      <c r="D908" s="84">
        <v>327.85000600000001</v>
      </c>
      <c r="E908" s="79">
        <f>+VLOOKUP(C908,'Ejercicio 4'!$B$12:$H$1064,4,FALSE)</f>
        <v>1.7503250183241697E-4</v>
      </c>
      <c r="F908" s="84">
        <f t="shared" si="13"/>
        <v>7.1344714266665585</v>
      </c>
    </row>
    <row r="909" spans="3:6" ht="15.75" thickBot="1" x14ac:dyDescent="0.3">
      <c r="C909" s="77">
        <f>+'Ejercicio 4'!B905</f>
        <v>43305</v>
      </c>
      <c r="D909" s="84">
        <v>327.85000600000001</v>
      </c>
      <c r="E909" s="79">
        <f>+VLOOKUP(C909,'Ejercicio 4'!$B$12:$H$1064,4,FALSE)</f>
        <v>2.0681398076406686E-4</v>
      </c>
      <c r="F909" s="84">
        <f t="shared" si="13"/>
        <v>7.7551892388679642</v>
      </c>
    </row>
    <row r="910" spans="3:6" ht="15.75" thickBot="1" x14ac:dyDescent="0.3">
      <c r="C910" s="77">
        <f>+'Ejercicio 4'!B906</f>
        <v>43306</v>
      </c>
      <c r="D910" s="84">
        <v>327.85000600000001</v>
      </c>
      <c r="E910" s="79">
        <f>+VLOOKUP(C910,'Ejercicio 4'!$B$12:$H$1064,4,FALSE)</f>
        <v>2.0557304729742809E-4</v>
      </c>
      <c r="F910" s="84">
        <f t="shared" si="13"/>
        <v>7.7318877352855706</v>
      </c>
    </row>
    <row r="911" spans="3:6" ht="15.75" thickBot="1" x14ac:dyDescent="0.3">
      <c r="C911" s="77">
        <f>+'Ejercicio 4'!B907</f>
        <v>43307</v>
      </c>
      <c r="D911" s="84">
        <v>327.85000600000001</v>
      </c>
      <c r="E911" s="79">
        <f>+VLOOKUP(C911,'Ejercicio 4'!$B$12:$H$1064,4,FALSE)</f>
        <v>2.0127074505488162E-4</v>
      </c>
      <c r="F911" s="84">
        <f t="shared" si="13"/>
        <v>7.6505521500607472</v>
      </c>
    </row>
    <row r="912" spans="3:6" ht="15.75" thickBot="1" x14ac:dyDescent="0.3">
      <c r="C912" s="77">
        <f>+'Ejercicio 4'!B908</f>
        <v>43308</v>
      </c>
      <c r="D912" s="84">
        <v>327.85000600000001</v>
      </c>
      <c r="E912" s="79">
        <f>+VLOOKUP(C912,'Ejercicio 4'!$B$12:$H$1064,4,FALSE)</f>
        <v>1.9211394190793709E-4</v>
      </c>
      <c r="F912" s="84">
        <f t="shared" si="13"/>
        <v>7.474495664979294</v>
      </c>
    </row>
    <row r="913" spans="3:6" ht="15.75" thickBot="1" x14ac:dyDescent="0.3">
      <c r="C913" s="77">
        <f>+'Ejercicio 4'!B909</f>
        <v>43311</v>
      </c>
      <c r="D913" s="84">
        <v>327.85000600000001</v>
      </c>
      <c r="E913" s="79">
        <f>+VLOOKUP(C913,'Ejercicio 4'!$B$12:$H$1064,4,FALSE)</f>
        <v>2.0766403814527075E-4</v>
      </c>
      <c r="F913" s="84">
        <f t="shared" ref="F913:F976" si="14">D913*SQRT(E913)*NORMSINV(0.95)</f>
        <v>7.7711107826081252</v>
      </c>
    </row>
    <row r="914" spans="3:6" ht="15.75" thickBot="1" x14ac:dyDescent="0.3">
      <c r="C914" s="77">
        <f>+'Ejercicio 4'!B910</f>
        <v>43312</v>
      </c>
      <c r="D914" s="84">
        <v>327.85000600000001</v>
      </c>
      <c r="E914" s="79">
        <f>+VLOOKUP(C914,'Ejercicio 4'!$B$12:$H$1064,4,FALSE)</f>
        <v>2.1009917636258222E-4</v>
      </c>
      <c r="F914" s="84">
        <f t="shared" si="14"/>
        <v>7.8165413141305633</v>
      </c>
    </row>
    <row r="915" spans="3:6" ht="15.75" thickBot="1" x14ac:dyDescent="0.3">
      <c r="C915" s="77">
        <f>+'Ejercicio 4'!B911</f>
        <v>43313</v>
      </c>
      <c r="D915" s="84">
        <v>327.85000600000001</v>
      </c>
      <c r="E915" s="79">
        <f>+VLOOKUP(C915,'Ejercicio 4'!$B$12:$H$1064,4,FALSE)</f>
        <v>2.2592631603558214E-4</v>
      </c>
      <c r="F915" s="84">
        <f t="shared" si="14"/>
        <v>8.1056129715663392</v>
      </c>
    </row>
    <row r="916" spans="3:6" ht="15.75" thickBot="1" x14ac:dyDescent="0.3">
      <c r="C916" s="77">
        <f>+'Ejercicio 4'!B912</f>
        <v>43314</v>
      </c>
      <c r="D916" s="84">
        <v>327.85000600000001</v>
      </c>
      <c r="E916" s="79">
        <f>+VLOOKUP(C916,'Ejercicio 4'!$B$12:$H$1064,4,FALSE)</f>
        <v>2.1927900323999867E-4</v>
      </c>
      <c r="F916" s="84">
        <f t="shared" si="14"/>
        <v>7.9854790922813228</v>
      </c>
    </row>
    <row r="917" spans="3:6" ht="15.75" thickBot="1" x14ac:dyDescent="0.3">
      <c r="C917" s="77">
        <f>+'Ejercicio 4'!B913</f>
        <v>43315</v>
      </c>
      <c r="D917" s="84">
        <v>327.85000600000001</v>
      </c>
      <c r="E917" s="79">
        <f>+VLOOKUP(C917,'Ejercicio 4'!$B$12:$H$1064,4,FALSE)</f>
        <v>2.112172548847297E-4</v>
      </c>
      <c r="F917" s="84">
        <f t="shared" si="14"/>
        <v>7.837312244207582</v>
      </c>
    </row>
    <row r="918" spans="3:6" ht="15.75" thickBot="1" x14ac:dyDescent="0.3">
      <c r="C918" s="77">
        <f>+'Ejercicio 4'!B914</f>
        <v>43318</v>
      </c>
      <c r="D918" s="84">
        <v>327.85000600000001</v>
      </c>
      <c r="E918" s="79">
        <f>+VLOOKUP(C918,'Ejercicio 4'!$B$12:$H$1064,4,FALSE)</f>
        <v>2.1324789855310271E-4</v>
      </c>
      <c r="F918" s="84">
        <f t="shared" si="14"/>
        <v>7.8748961055688165</v>
      </c>
    </row>
    <row r="919" spans="3:6" ht="15.75" thickBot="1" x14ac:dyDescent="0.3">
      <c r="C919" s="77">
        <f>+'Ejercicio 4'!B915</f>
        <v>43319</v>
      </c>
      <c r="D919" s="84">
        <v>327.85000600000001</v>
      </c>
      <c r="E919" s="79">
        <f>+VLOOKUP(C919,'Ejercicio 4'!$B$12:$H$1064,4,FALSE)</f>
        <v>2.0460536942767084E-4</v>
      </c>
      <c r="F919" s="84">
        <f t="shared" si="14"/>
        <v>7.7136684152773531</v>
      </c>
    </row>
    <row r="920" spans="3:6" ht="15.75" thickBot="1" x14ac:dyDescent="0.3">
      <c r="C920" s="77">
        <f>+'Ejercicio 4'!B916</f>
        <v>43320</v>
      </c>
      <c r="D920" s="84">
        <v>327.85000600000001</v>
      </c>
      <c r="E920" s="79">
        <f>+VLOOKUP(C920,'Ejercicio 4'!$B$12:$H$1064,4,FALSE)</f>
        <v>1.9724652828654238E-4</v>
      </c>
      <c r="F920" s="84">
        <f t="shared" si="14"/>
        <v>7.5736832295928345</v>
      </c>
    </row>
    <row r="921" spans="3:6" ht="15.75" thickBot="1" x14ac:dyDescent="0.3">
      <c r="C921" s="77">
        <f>+'Ejercicio 4'!B917</f>
        <v>43321</v>
      </c>
      <c r="D921" s="84">
        <v>327.85000600000001</v>
      </c>
      <c r="E921" s="79">
        <f>+VLOOKUP(C921,'Ejercicio 4'!$B$12:$H$1064,4,FALSE)</f>
        <v>1.8904755133195304E-4</v>
      </c>
      <c r="F921" s="84">
        <f t="shared" si="14"/>
        <v>7.4146043387592453</v>
      </c>
    </row>
    <row r="922" spans="3:6" ht="15.75" thickBot="1" x14ac:dyDescent="0.3">
      <c r="C922" s="77">
        <f>+'Ejercicio 4'!B918</f>
        <v>43322</v>
      </c>
      <c r="D922" s="84">
        <v>327.85000600000001</v>
      </c>
      <c r="E922" s="79">
        <f>+VLOOKUP(C922,'Ejercicio 4'!$B$12:$H$1064,4,FALSE)</f>
        <v>1.8650980571863408E-4</v>
      </c>
      <c r="F922" s="84">
        <f t="shared" si="14"/>
        <v>7.3646699334055743</v>
      </c>
    </row>
    <row r="923" spans="3:6" ht="15.75" thickBot="1" x14ac:dyDescent="0.3">
      <c r="C923" s="77">
        <f>+'Ejercicio 4'!B919</f>
        <v>43325</v>
      </c>
      <c r="D923" s="84">
        <v>327.85000600000001</v>
      </c>
      <c r="E923" s="79">
        <f>+VLOOKUP(C923,'Ejercicio 4'!$B$12:$H$1064,4,FALSE)</f>
        <v>1.8188635843255016E-4</v>
      </c>
      <c r="F923" s="84">
        <f t="shared" si="14"/>
        <v>7.2728146023717191</v>
      </c>
    </row>
    <row r="924" spans="3:6" ht="15.75" thickBot="1" x14ac:dyDescent="0.3">
      <c r="C924" s="77">
        <f>+'Ejercicio 4'!B920</f>
        <v>43326</v>
      </c>
      <c r="D924" s="84">
        <v>327.85000600000001</v>
      </c>
      <c r="E924" s="79">
        <f>+VLOOKUP(C924,'Ejercicio 4'!$B$12:$H$1064,4,FALSE)</f>
        <v>2.1992060003353661E-4</v>
      </c>
      <c r="F924" s="84">
        <f t="shared" si="14"/>
        <v>7.997153068009804</v>
      </c>
    </row>
    <row r="925" spans="3:6" ht="15.75" thickBot="1" x14ac:dyDescent="0.3">
      <c r="C925" s="77">
        <f>+'Ejercicio 4'!B921</f>
        <v>43327</v>
      </c>
      <c r="D925" s="84">
        <v>327.85000600000001</v>
      </c>
      <c r="E925" s="79">
        <f>+VLOOKUP(C925,'Ejercicio 4'!$B$12:$H$1064,4,FALSE)</f>
        <v>2.4112718190948975E-4</v>
      </c>
      <c r="F925" s="84">
        <f t="shared" si="14"/>
        <v>8.3738569577449873</v>
      </c>
    </row>
    <row r="926" spans="3:6" ht="15.75" thickBot="1" x14ac:dyDescent="0.3">
      <c r="C926" s="77">
        <f>+'Ejercicio 4'!B922</f>
        <v>43328</v>
      </c>
      <c r="D926" s="84">
        <v>327.85000600000001</v>
      </c>
      <c r="E926" s="79">
        <f>+VLOOKUP(C926,'Ejercicio 4'!$B$12:$H$1064,4,FALSE)</f>
        <v>2.48478486239773E-4</v>
      </c>
      <c r="F926" s="84">
        <f t="shared" si="14"/>
        <v>8.5005465324181095</v>
      </c>
    </row>
    <row r="927" spans="3:6" ht="15.75" thickBot="1" x14ac:dyDescent="0.3">
      <c r="C927" s="77">
        <f>+'Ejercicio 4'!B923</f>
        <v>43329</v>
      </c>
      <c r="D927" s="84">
        <v>327.85000600000001</v>
      </c>
      <c r="E927" s="79">
        <f>+VLOOKUP(C927,'Ejercicio 4'!$B$12:$H$1064,4,FALSE)</f>
        <v>3.027341937222529E-4</v>
      </c>
      <c r="F927" s="84">
        <f t="shared" si="14"/>
        <v>9.3828158175761338</v>
      </c>
    </row>
    <row r="928" spans="3:6" ht="15.75" thickBot="1" x14ac:dyDescent="0.3">
      <c r="C928" s="77">
        <f>+'Ejercicio 4'!B924</f>
        <v>43332</v>
      </c>
      <c r="D928" s="84">
        <v>327.85000600000001</v>
      </c>
      <c r="E928" s="79">
        <f>+VLOOKUP(C928,'Ejercicio 4'!$B$12:$H$1064,4,FALSE)</f>
        <v>3.1544035902759276E-4</v>
      </c>
      <c r="F928" s="84">
        <f t="shared" si="14"/>
        <v>9.5776967429501028</v>
      </c>
    </row>
    <row r="929" spans="3:6" ht="15.75" thickBot="1" x14ac:dyDescent="0.3">
      <c r="C929" s="77">
        <f>+'Ejercicio 4'!B925</f>
        <v>43333</v>
      </c>
      <c r="D929" s="84">
        <v>327.85000600000001</v>
      </c>
      <c r="E929" s="79">
        <f>+VLOOKUP(C929,'Ejercicio 4'!$B$12:$H$1064,4,FALSE)</f>
        <v>3.0101370265064534E-4</v>
      </c>
      <c r="F929" s="84">
        <f t="shared" si="14"/>
        <v>9.3561157411986571</v>
      </c>
    </row>
    <row r="930" spans="3:6" ht="15.75" thickBot="1" x14ac:dyDescent="0.3">
      <c r="C930" s="77">
        <f>+'Ejercicio 4'!B926</f>
        <v>43334</v>
      </c>
      <c r="D930" s="84">
        <v>327.85000600000001</v>
      </c>
      <c r="E930" s="79">
        <f>+VLOOKUP(C930,'Ejercicio 4'!$B$12:$H$1064,4,FALSE)</f>
        <v>3.4814541762001703E-4</v>
      </c>
      <c r="F930" s="84">
        <f t="shared" si="14"/>
        <v>10.061964815757685</v>
      </c>
    </row>
    <row r="931" spans="3:6" ht="15.75" thickBot="1" x14ac:dyDescent="0.3">
      <c r="C931" s="77">
        <f>+'Ejercicio 4'!B927</f>
        <v>43335</v>
      </c>
      <c r="D931" s="84">
        <v>327.85000600000001</v>
      </c>
      <c r="E931" s="79">
        <f>+VLOOKUP(C931,'Ejercicio 4'!$B$12:$H$1064,4,FALSE)</f>
        <v>3.3206104463525158E-4</v>
      </c>
      <c r="F931" s="84">
        <f t="shared" si="14"/>
        <v>9.8267841722531788</v>
      </c>
    </row>
    <row r="932" spans="3:6" ht="15.75" thickBot="1" x14ac:dyDescent="0.3">
      <c r="C932" s="77">
        <f>+'Ejercicio 4'!B928</f>
        <v>43336</v>
      </c>
      <c r="D932" s="84">
        <v>327.85000600000001</v>
      </c>
      <c r="E932" s="79">
        <f>+VLOOKUP(C932,'Ejercicio 4'!$B$12:$H$1064,4,FALSE)</f>
        <v>3.1717706169947878E-4</v>
      </c>
      <c r="F932" s="84">
        <f t="shared" si="14"/>
        <v>9.6040262521062445</v>
      </c>
    </row>
    <row r="933" spans="3:6" ht="15.75" thickBot="1" x14ac:dyDescent="0.3">
      <c r="C933" s="77">
        <f>+'Ejercicio 4'!B929</f>
        <v>43339</v>
      </c>
      <c r="D933" s="84">
        <v>327.85000600000001</v>
      </c>
      <c r="E933" s="79">
        <f>+VLOOKUP(C933,'Ejercicio 4'!$B$12:$H$1064,4,FALSE)</f>
        <v>3.0796388085401681E-4</v>
      </c>
      <c r="F933" s="84">
        <f t="shared" si="14"/>
        <v>9.4635121632989598</v>
      </c>
    </row>
    <row r="934" spans="3:6" ht="15.75" thickBot="1" x14ac:dyDescent="0.3">
      <c r="C934" s="77">
        <f>+'Ejercicio 4'!B930</f>
        <v>43340</v>
      </c>
      <c r="D934" s="84">
        <v>327.85000600000001</v>
      </c>
      <c r="E934" s="79">
        <f>+VLOOKUP(C934,'Ejercicio 4'!$B$12:$H$1064,4,FALSE)</f>
        <v>2.9675804219917264E-4</v>
      </c>
      <c r="F934" s="84">
        <f t="shared" si="14"/>
        <v>9.289743041296747</v>
      </c>
    </row>
    <row r="935" spans="3:6" ht="15.75" thickBot="1" x14ac:dyDescent="0.3">
      <c r="C935" s="77">
        <f>+'Ejercicio 4'!B931</f>
        <v>43341</v>
      </c>
      <c r="D935" s="84">
        <v>327.85000600000001</v>
      </c>
      <c r="E935" s="79">
        <f>+VLOOKUP(C935,'Ejercicio 4'!$B$12:$H$1064,4,FALSE)</f>
        <v>2.841550490362189E-4</v>
      </c>
      <c r="F935" s="84">
        <f t="shared" si="14"/>
        <v>9.090340297512391</v>
      </c>
    </row>
    <row r="936" spans="3:6" ht="15.75" thickBot="1" x14ac:dyDescent="0.3">
      <c r="C936" s="77">
        <f>+'Ejercicio 4'!B932</f>
        <v>43342</v>
      </c>
      <c r="D936" s="84">
        <v>327.85000600000001</v>
      </c>
      <c r="E936" s="79">
        <f>+VLOOKUP(C936,'Ejercicio 4'!$B$12:$H$1064,4,FALSE)</f>
        <v>2.7094160964254355E-4</v>
      </c>
      <c r="F936" s="84">
        <f t="shared" si="14"/>
        <v>8.8764703355932362</v>
      </c>
    </row>
    <row r="937" spans="3:6" ht="15.75" thickBot="1" x14ac:dyDescent="0.3">
      <c r="C937" s="77">
        <f>+'Ejercicio 4'!B933</f>
        <v>43343</v>
      </c>
      <c r="D937" s="84">
        <v>327.85000600000001</v>
      </c>
      <c r="E937" s="79">
        <f>+VLOOKUP(C937,'Ejercicio 4'!$B$12:$H$1064,4,FALSE)</f>
        <v>2.5847767448027519E-4</v>
      </c>
      <c r="F937" s="84">
        <f t="shared" si="14"/>
        <v>8.6698976703602693</v>
      </c>
    </row>
    <row r="938" spans="3:6" ht="15.75" thickBot="1" x14ac:dyDescent="0.3">
      <c r="C938" s="77">
        <f>+'Ejercicio 4'!B934</f>
        <v>43346</v>
      </c>
      <c r="D938" s="84">
        <v>327.85000600000001</v>
      </c>
      <c r="E938" s="79">
        <f>+VLOOKUP(C938,'Ejercicio 4'!$B$12:$H$1064,4,FALSE)</f>
        <v>2.4672544548001545E-4</v>
      </c>
      <c r="F938" s="84">
        <f t="shared" si="14"/>
        <v>8.4705073500775434</v>
      </c>
    </row>
    <row r="939" spans="3:6" ht="15.75" thickBot="1" x14ac:dyDescent="0.3">
      <c r="C939" s="77">
        <f>+'Ejercicio 4'!B935</f>
        <v>43347</v>
      </c>
      <c r="D939" s="84">
        <v>327.85000600000001</v>
      </c>
      <c r="E939" s="79">
        <f>+VLOOKUP(C939,'Ejercicio 4'!$B$12:$H$1064,4,FALSE)</f>
        <v>2.3639369232583454E-4</v>
      </c>
      <c r="F939" s="84">
        <f t="shared" si="14"/>
        <v>8.2912573405470447</v>
      </c>
    </row>
    <row r="940" spans="3:6" ht="15.75" thickBot="1" x14ac:dyDescent="0.3">
      <c r="C940" s="77">
        <f>+'Ejercicio 4'!B936</f>
        <v>43348</v>
      </c>
      <c r="D940" s="84">
        <v>327.85000600000001</v>
      </c>
      <c r="E940" s="79">
        <f>+VLOOKUP(C940,'Ejercicio 4'!$B$12:$H$1064,4,FALSE)</f>
        <v>2.3088890045048084E-4</v>
      </c>
      <c r="F940" s="84">
        <f t="shared" si="14"/>
        <v>8.1941513346151282</v>
      </c>
    </row>
    <row r="941" spans="3:6" ht="15.75" thickBot="1" x14ac:dyDescent="0.3">
      <c r="C941" s="77">
        <f>+'Ejercicio 4'!B937</f>
        <v>43349</v>
      </c>
      <c r="D941" s="84">
        <v>327.85000600000001</v>
      </c>
      <c r="E941" s="79">
        <f>+VLOOKUP(C941,'Ejercicio 4'!$B$12:$H$1064,4,FALSE)</f>
        <v>2.5175414753548191E-4</v>
      </c>
      <c r="F941" s="84">
        <f t="shared" si="14"/>
        <v>8.5563939070353179</v>
      </c>
    </row>
    <row r="942" spans="3:6" ht="15.75" thickBot="1" x14ac:dyDescent="0.3">
      <c r="C942" s="77">
        <f>+'Ejercicio 4'!B938</f>
        <v>43350</v>
      </c>
      <c r="D942" s="84">
        <v>327.85000600000001</v>
      </c>
      <c r="E942" s="79">
        <f>+VLOOKUP(C942,'Ejercicio 4'!$B$12:$H$1064,4,FALSE)</f>
        <v>2.4325244887516445E-4</v>
      </c>
      <c r="F942" s="84">
        <f t="shared" si="14"/>
        <v>8.4106791003707162</v>
      </c>
    </row>
    <row r="943" spans="3:6" ht="15.75" thickBot="1" x14ac:dyDescent="0.3">
      <c r="C943" s="77">
        <f>+'Ejercicio 4'!B939</f>
        <v>43353</v>
      </c>
      <c r="D943" s="84">
        <v>327.85000600000001</v>
      </c>
      <c r="E943" s="79">
        <f>+VLOOKUP(C943,'Ejercicio 4'!$B$12:$H$1064,4,FALSE)</f>
        <v>2.3262515327024898E-4</v>
      </c>
      <c r="F943" s="84">
        <f t="shared" si="14"/>
        <v>8.2249030769756875</v>
      </c>
    </row>
    <row r="944" spans="3:6" ht="15.75" thickBot="1" x14ac:dyDescent="0.3">
      <c r="C944" s="77">
        <f>+'Ejercicio 4'!B940</f>
        <v>43354</v>
      </c>
      <c r="D944" s="84">
        <v>327.85000600000001</v>
      </c>
      <c r="E944" s="79">
        <f>+VLOOKUP(C944,'Ejercicio 4'!$B$12:$H$1064,4,FALSE)</f>
        <v>2.283975878767806E-4</v>
      </c>
      <c r="F944" s="84">
        <f t="shared" si="14"/>
        <v>8.1498236101599542</v>
      </c>
    </row>
    <row r="945" spans="3:6" ht="15.75" thickBot="1" x14ac:dyDescent="0.3">
      <c r="C945" s="77">
        <f>+'Ejercicio 4'!B941</f>
        <v>43355</v>
      </c>
      <c r="D945" s="84">
        <v>327.85000600000001</v>
      </c>
      <c r="E945" s="79">
        <f>+VLOOKUP(C945,'Ejercicio 4'!$B$12:$H$1064,4,FALSE)</f>
        <v>3.101840998663053E-4</v>
      </c>
      <c r="F945" s="84">
        <f t="shared" si="14"/>
        <v>9.49756378070186</v>
      </c>
    </row>
    <row r="946" spans="3:6" ht="15.75" thickBot="1" x14ac:dyDescent="0.3">
      <c r="C946" s="77">
        <f>+'Ejercicio 4'!B942</f>
        <v>43356</v>
      </c>
      <c r="D946" s="84">
        <v>327.85000600000001</v>
      </c>
      <c r="E946" s="79">
        <f>+VLOOKUP(C946,'Ejercicio 4'!$B$12:$H$1064,4,FALSE)</f>
        <v>3.1950134733777538E-4</v>
      </c>
      <c r="F946" s="84">
        <f t="shared" si="14"/>
        <v>9.6391513558758355</v>
      </c>
    </row>
    <row r="947" spans="3:6" ht="15.75" thickBot="1" x14ac:dyDescent="0.3">
      <c r="C947" s="77">
        <f>+'Ejercicio 4'!B943</f>
        <v>43357</v>
      </c>
      <c r="D947" s="84">
        <v>327.85000600000001</v>
      </c>
      <c r="E947" s="79">
        <f>+VLOOKUP(C947,'Ejercicio 4'!$B$12:$H$1064,4,FALSE)</f>
        <v>3.3487280577025385E-4</v>
      </c>
      <c r="F947" s="84">
        <f t="shared" si="14"/>
        <v>9.8683011243700864</v>
      </c>
    </row>
    <row r="948" spans="3:6" ht="15.75" thickBot="1" x14ac:dyDescent="0.3">
      <c r="C948" s="77">
        <f>+'Ejercicio 4'!B944</f>
        <v>43360</v>
      </c>
      <c r="D948" s="84">
        <v>327.85000600000001</v>
      </c>
      <c r="E948" s="79">
        <f>+VLOOKUP(C948,'Ejercicio 4'!$B$12:$H$1064,4,FALSE)</f>
        <v>3.2535679599934452E-4</v>
      </c>
      <c r="F948" s="84">
        <f t="shared" si="14"/>
        <v>9.7270779021084692</v>
      </c>
    </row>
    <row r="949" spans="3:6" ht="15.75" thickBot="1" x14ac:dyDescent="0.3">
      <c r="C949" s="77">
        <f>+'Ejercicio 4'!B945</f>
        <v>43361</v>
      </c>
      <c r="D949" s="84">
        <v>327.85000600000001</v>
      </c>
      <c r="E949" s="79">
        <f>+VLOOKUP(C949,'Ejercicio 4'!$B$12:$H$1064,4,FALSE)</f>
        <v>3.3249282258253159E-4</v>
      </c>
      <c r="F949" s="84">
        <f t="shared" si="14"/>
        <v>9.8331709652488257</v>
      </c>
    </row>
    <row r="950" spans="3:6" ht="15.75" thickBot="1" x14ac:dyDescent="0.3">
      <c r="C950" s="77">
        <f>+'Ejercicio 4'!B946</f>
        <v>43362</v>
      </c>
      <c r="D950" s="84">
        <v>327.85000600000001</v>
      </c>
      <c r="E950" s="79">
        <f>+VLOOKUP(C950,'Ejercicio 4'!$B$12:$H$1064,4,FALSE)</f>
        <v>3.1841679956278883E-4</v>
      </c>
      <c r="F950" s="84">
        <f t="shared" si="14"/>
        <v>9.6227773922544468</v>
      </c>
    </row>
    <row r="951" spans="3:6" ht="15.75" thickBot="1" x14ac:dyDescent="0.3">
      <c r="C951" s="77">
        <f>+'Ejercicio 4'!B947</f>
        <v>43363</v>
      </c>
      <c r="D951" s="84">
        <v>327.85000600000001</v>
      </c>
      <c r="E951" s="79">
        <f>+VLOOKUP(C951,'Ejercicio 4'!$B$12:$H$1064,4,FALSE)</f>
        <v>3.0397329701733089E-4</v>
      </c>
      <c r="F951" s="84">
        <f t="shared" si="14"/>
        <v>9.4019983311735089</v>
      </c>
    </row>
    <row r="952" spans="3:6" ht="15.75" thickBot="1" x14ac:dyDescent="0.3">
      <c r="C952" s="77">
        <f>+'Ejercicio 4'!B948</f>
        <v>43364</v>
      </c>
      <c r="D952" s="84">
        <v>327.85000600000001</v>
      </c>
      <c r="E952" s="79">
        <f>+VLOOKUP(C952,'Ejercicio 4'!$B$12:$H$1064,4,FALSE)</f>
        <v>2.9354974182465871E-4</v>
      </c>
      <c r="F952" s="84">
        <f t="shared" si="14"/>
        <v>9.2393901021879792</v>
      </c>
    </row>
    <row r="953" spans="3:6" ht="15.75" thickBot="1" x14ac:dyDescent="0.3">
      <c r="C953" s="77">
        <f>+'Ejercicio 4'!B949</f>
        <v>43367</v>
      </c>
      <c r="D953" s="84">
        <v>327.85000600000001</v>
      </c>
      <c r="E953" s="79">
        <f>+VLOOKUP(C953,'Ejercicio 4'!$B$12:$H$1064,4,FALSE)</f>
        <v>2.8158840664802476E-4</v>
      </c>
      <c r="F953" s="84">
        <f t="shared" si="14"/>
        <v>9.0491927301209216</v>
      </c>
    </row>
    <row r="954" spans="3:6" ht="15.75" thickBot="1" x14ac:dyDescent="0.3">
      <c r="C954" s="77">
        <f>+'Ejercicio 4'!B950</f>
        <v>43368</v>
      </c>
      <c r="D954" s="84">
        <v>327.85000600000001</v>
      </c>
      <c r="E954" s="79">
        <f>+VLOOKUP(C954,'Ejercicio 4'!$B$12:$H$1064,4,FALSE)</f>
        <v>2.6865227940422776E-4</v>
      </c>
      <c r="F954" s="84">
        <f t="shared" si="14"/>
        <v>8.8388897653769671</v>
      </c>
    </row>
    <row r="955" spans="3:6" ht="15.75" thickBot="1" x14ac:dyDescent="0.3">
      <c r="C955" s="77">
        <f>+'Ejercicio 4'!B951</f>
        <v>43369</v>
      </c>
      <c r="D955" s="84">
        <v>327.85000600000001</v>
      </c>
      <c r="E955" s="79">
        <f>+VLOOKUP(C955,'Ejercicio 4'!$B$12:$H$1064,4,FALSE)</f>
        <v>2.5765772892345372E-4</v>
      </c>
      <c r="F955" s="84">
        <f t="shared" si="14"/>
        <v>8.6561353778641195</v>
      </c>
    </row>
    <row r="956" spans="3:6" ht="15.75" thickBot="1" x14ac:dyDescent="0.3">
      <c r="C956" s="77">
        <f>+'Ejercicio 4'!B952</f>
        <v>43370</v>
      </c>
      <c r="D956" s="84">
        <v>327.85000600000001</v>
      </c>
      <c r="E956" s="79">
        <f>+VLOOKUP(C956,'Ejercicio 4'!$B$12:$H$1064,4,FALSE)</f>
        <v>2.5101117377245073E-4</v>
      </c>
      <c r="F956" s="84">
        <f t="shared" si="14"/>
        <v>8.543758815458272</v>
      </c>
    </row>
    <row r="957" spans="3:6" ht="15.75" thickBot="1" x14ac:dyDescent="0.3">
      <c r="C957" s="77">
        <f>+'Ejercicio 4'!B953</f>
        <v>43371</v>
      </c>
      <c r="D957" s="84">
        <v>327.85000600000001</v>
      </c>
      <c r="E957" s="79">
        <f>+VLOOKUP(C957,'Ejercicio 4'!$B$12:$H$1064,4,FALSE)</f>
        <v>2.4416519089363501E-4</v>
      </c>
      <c r="F957" s="84">
        <f t="shared" si="14"/>
        <v>8.426443777045348</v>
      </c>
    </row>
    <row r="958" spans="3:6" ht="15.75" thickBot="1" x14ac:dyDescent="0.3">
      <c r="C958" s="77">
        <f>+'Ejercicio 4'!B954</f>
        <v>43374</v>
      </c>
      <c r="D958" s="84">
        <v>327.85000600000001</v>
      </c>
      <c r="E958" s="79">
        <f>+VLOOKUP(C958,'Ejercicio 4'!$B$12:$H$1064,4,FALSE)</f>
        <v>2.3457761506874144E-4</v>
      </c>
      <c r="F958" s="84">
        <f t="shared" si="14"/>
        <v>8.2593474468825914</v>
      </c>
    </row>
    <row r="959" spans="3:6" ht="15.75" thickBot="1" x14ac:dyDescent="0.3">
      <c r="C959" s="77">
        <f>+'Ejercicio 4'!B955</f>
        <v>43375</v>
      </c>
      <c r="D959" s="84">
        <v>327.85000600000001</v>
      </c>
      <c r="E959" s="79">
        <f>+VLOOKUP(C959,'Ejercicio 4'!$B$12:$H$1064,4,FALSE)</f>
        <v>2.2470674867183918E-4</v>
      </c>
      <c r="F959" s="84">
        <f t="shared" si="14"/>
        <v>8.0837060113675925</v>
      </c>
    </row>
    <row r="960" spans="3:6" ht="15.75" thickBot="1" x14ac:dyDescent="0.3">
      <c r="C960" s="77">
        <f>+'Ejercicio 4'!B956</f>
        <v>43376</v>
      </c>
      <c r="D960" s="84">
        <v>327.85000600000001</v>
      </c>
      <c r="E960" s="79">
        <f>+VLOOKUP(C960,'Ejercicio 4'!$B$12:$H$1064,4,FALSE)</f>
        <v>2.1520318513476613E-4</v>
      </c>
      <c r="F960" s="84">
        <f t="shared" si="14"/>
        <v>7.910916493238795</v>
      </c>
    </row>
    <row r="961" spans="3:6" ht="15.75" thickBot="1" x14ac:dyDescent="0.3">
      <c r="C961" s="77">
        <f>+'Ejercicio 4'!B957</f>
        <v>43377</v>
      </c>
      <c r="D961" s="84">
        <v>327.85000600000001</v>
      </c>
      <c r="E961" s="79">
        <f>+VLOOKUP(C961,'Ejercicio 4'!$B$12:$H$1064,4,FALSE)</f>
        <v>2.3201750243518644E-4</v>
      </c>
      <c r="F961" s="84">
        <f t="shared" si="14"/>
        <v>8.2141537293378271</v>
      </c>
    </row>
    <row r="962" spans="3:6" ht="15.75" thickBot="1" x14ac:dyDescent="0.3">
      <c r="C962" s="77">
        <f>+'Ejercicio 4'!B958</f>
        <v>43378</v>
      </c>
      <c r="D962" s="84">
        <v>327.85000600000001</v>
      </c>
      <c r="E962" s="79">
        <f>+VLOOKUP(C962,'Ejercicio 4'!$B$12:$H$1064,4,FALSE)</f>
        <v>2.2211635652414868E-4</v>
      </c>
      <c r="F962" s="84">
        <f t="shared" si="14"/>
        <v>8.0369769579999684</v>
      </c>
    </row>
    <row r="963" spans="3:6" ht="15.75" thickBot="1" x14ac:dyDescent="0.3">
      <c r="C963" s="77">
        <f>+'Ejercicio 4'!B959</f>
        <v>43381</v>
      </c>
      <c r="D963" s="84">
        <v>327.85000600000001</v>
      </c>
      <c r="E963" s="79">
        <f>+VLOOKUP(C963,'Ejercicio 4'!$B$12:$H$1064,4,FALSE)</f>
        <v>2.1202563511942753E-4</v>
      </c>
      <c r="F963" s="84">
        <f t="shared" si="14"/>
        <v>7.8522955796888585</v>
      </c>
    </row>
    <row r="964" spans="3:6" ht="15.75" thickBot="1" x14ac:dyDescent="0.3">
      <c r="C964" s="77">
        <f>+'Ejercicio 4'!B960</f>
        <v>43382</v>
      </c>
      <c r="D964" s="84">
        <v>327.85000600000001</v>
      </c>
      <c r="E964" s="79">
        <f>+VLOOKUP(C964,'Ejercicio 4'!$B$12:$H$1064,4,FALSE)</f>
        <v>2.1233168420668714E-4</v>
      </c>
      <c r="F964" s="84">
        <f t="shared" si="14"/>
        <v>7.8579607467727968</v>
      </c>
    </row>
    <row r="965" spans="3:6" ht="15.75" thickBot="1" x14ac:dyDescent="0.3">
      <c r="C965" s="77">
        <f>+'Ejercicio 4'!B961</f>
        <v>43383</v>
      </c>
      <c r="D965" s="84">
        <v>327.85000600000001</v>
      </c>
      <c r="E965" s="79">
        <f>+VLOOKUP(C965,'Ejercicio 4'!$B$12:$H$1064,4,FALSE)</f>
        <v>2.2436836901139649E-4</v>
      </c>
      <c r="F965" s="84">
        <f t="shared" si="14"/>
        <v>8.0776172039244862</v>
      </c>
    </row>
    <row r="966" spans="3:6" ht="15.75" thickBot="1" x14ac:dyDescent="0.3">
      <c r="C966" s="77">
        <f>+'Ejercicio 4'!B962</f>
        <v>43384</v>
      </c>
      <c r="D966" s="84">
        <v>327.85000600000001</v>
      </c>
      <c r="E966" s="79">
        <f>+VLOOKUP(C966,'Ejercicio 4'!$B$12:$H$1064,4,FALSE)</f>
        <v>2.7366821885487804E-4</v>
      </c>
      <c r="F966" s="84">
        <f t="shared" si="14"/>
        <v>8.9210225172834896</v>
      </c>
    </row>
    <row r="967" spans="3:6" ht="15.75" thickBot="1" x14ac:dyDescent="0.3">
      <c r="C967" s="77">
        <f>+'Ejercicio 4'!B963</f>
        <v>43385</v>
      </c>
      <c r="D967" s="84">
        <v>327.85000600000001</v>
      </c>
      <c r="E967" s="79">
        <f>+VLOOKUP(C967,'Ejercicio 4'!$B$12:$H$1064,4,FALSE)</f>
        <v>2.6274765015162424E-4</v>
      </c>
      <c r="F967" s="84">
        <f t="shared" si="14"/>
        <v>8.7412164239607684</v>
      </c>
    </row>
    <row r="968" spans="3:6" ht="15.75" thickBot="1" x14ac:dyDescent="0.3">
      <c r="C968" s="77">
        <f>+'Ejercicio 4'!B964</f>
        <v>43388</v>
      </c>
      <c r="D968" s="84">
        <v>327.85000600000001</v>
      </c>
      <c r="E968" s="79">
        <f>+VLOOKUP(C968,'Ejercicio 4'!$B$12:$H$1064,4,FALSE)</f>
        <v>2.505388194625748E-4</v>
      </c>
      <c r="F968" s="84">
        <f t="shared" si="14"/>
        <v>8.535716182098442</v>
      </c>
    </row>
    <row r="969" spans="3:6" ht="15.75" thickBot="1" x14ac:dyDescent="0.3">
      <c r="C969" s="77">
        <f>+'Ejercicio 4'!B965</f>
        <v>43389</v>
      </c>
      <c r="D969" s="84">
        <v>327.85000600000001</v>
      </c>
      <c r="E969" s="79">
        <f>+VLOOKUP(C969,'Ejercicio 4'!$B$12:$H$1064,4,FALSE)</f>
        <v>2.500686086110744E-4</v>
      </c>
      <c r="F969" s="84">
        <f t="shared" si="14"/>
        <v>8.527702511152933</v>
      </c>
    </row>
    <row r="970" spans="3:6" ht="15.75" thickBot="1" x14ac:dyDescent="0.3">
      <c r="C970" s="77">
        <f>+'Ejercicio 4'!B966</f>
        <v>43390</v>
      </c>
      <c r="D970" s="84">
        <v>327.85000600000001</v>
      </c>
      <c r="E970" s="79">
        <f>+VLOOKUP(C970,'Ejercicio 4'!$B$12:$H$1064,4,FALSE)</f>
        <v>2.4824875478269052E-4</v>
      </c>
      <c r="F970" s="84">
        <f t="shared" si="14"/>
        <v>8.4966160220632965</v>
      </c>
    </row>
    <row r="971" spans="3:6" ht="15.75" thickBot="1" x14ac:dyDescent="0.3">
      <c r="C971" s="77">
        <f>+'Ejercicio 4'!B967</f>
        <v>43391</v>
      </c>
      <c r="D971" s="84">
        <v>327.85000600000001</v>
      </c>
      <c r="E971" s="79">
        <f>+VLOOKUP(C971,'Ejercicio 4'!$B$12:$H$1064,4,FALSE)</f>
        <v>2.5609073209815163E-4</v>
      </c>
      <c r="F971" s="84">
        <f t="shared" si="14"/>
        <v>8.6297732289099649</v>
      </c>
    </row>
    <row r="972" spans="3:6" ht="15.75" thickBot="1" x14ac:dyDescent="0.3">
      <c r="C972" s="77">
        <f>+'Ejercicio 4'!B968</f>
        <v>43392</v>
      </c>
      <c r="D972" s="84">
        <v>327.85000600000001</v>
      </c>
      <c r="E972" s="79">
        <f>+VLOOKUP(C972,'Ejercicio 4'!$B$12:$H$1064,4,FALSE)</f>
        <v>3.1078844432854379E-4</v>
      </c>
      <c r="F972" s="84">
        <f t="shared" si="14"/>
        <v>9.5068115258733528</v>
      </c>
    </row>
    <row r="973" spans="3:6" ht="15.75" thickBot="1" x14ac:dyDescent="0.3">
      <c r="C973" s="77">
        <f>+'Ejercicio 4'!B969</f>
        <v>43395</v>
      </c>
      <c r="D973" s="84">
        <v>327.85000600000001</v>
      </c>
      <c r="E973" s="79">
        <f>+VLOOKUP(C973,'Ejercicio 4'!$B$12:$H$1064,4,FALSE)</f>
        <v>3.1118500349364126E-4</v>
      </c>
      <c r="F973" s="84">
        <f t="shared" si="14"/>
        <v>9.5128748327039769</v>
      </c>
    </row>
    <row r="974" spans="3:6" ht="15.75" thickBot="1" x14ac:dyDescent="0.3">
      <c r="C974" s="77">
        <f>+'Ejercicio 4'!B970</f>
        <v>43396</v>
      </c>
      <c r="D974" s="84">
        <v>327.85000600000001</v>
      </c>
      <c r="E974" s="79">
        <f>+VLOOKUP(C974,'Ejercicio 4'!$B$12:$H$1064,4,FALSE)</f>
        <v>3.7155352510498505E-4</v>
      </c>
      <c r="F974" s="84">
        <f t="shared" si="14"/>
        <v>10.394728387004191</v>
      </c>
    </row>
    <row r="975" spans="3:6" ht="15.75" thickBot="1" x14ac:dyDescent="0.3">
      <c r="C975" s="77">
        <f>+'Ejercicio 4'!B971</f>
        <v>43397</v>
      </c>
      <c r="D975" s="84">
        <v>327.85000600000001</v>
      </c>
      <c r="E975" s="79">
        <f>+VLOOKUP(C975,'Ejercicio 4'!$B$12:$H$1064,4,FALSE)</f>
        <v>4.5974906319705763E-4</v>
      </c>
      <c r="F975" s="84">
        <f t="shared" si="14"/>
        <v>11.562796417680509</v>
      </c>
    </row>
    <row r="976" spans="3:6" ht="15.75" thickBot="1" x14ac:dyDescent="0.3">
      <c r="C976" s="77">
        <f>+'Ejercicio 4'!B972</f>
        <v>43398</v>
      </c>
      <c r="D976" s="84">
        <v>327.85000600000001</v>
      </c>
      <c r="E976" s="79">
        <f>+VLOOKUP(C976,'Ejercicio 4'!$B$12:$H$1064,4,FALSE)</f>
        <v>4.4960909398093627E-4</v>
      </c>
      <c r="F976" s="84">
        <f t="shared" si="14"/>
        <v>11.434574178087635</v>
      </c>
    </row>
    <row r="977" spans="3:6" ht="15.75" thickBot="1" x14ac:dyDescent="0.3">
      <c r="C977" s="77">
        <f>+'Ejercicio 4'!B973</f>
        <v>43399</v>
      </c>
      <c r="D977" s="84">
        <v>327.85000600000001</v>
      </c>
      <c r="E977" s="79">
        <f>+VLOOKUP(C977,'Ejercicio 4'!$B$12:$H$1064,4,FALSE)</f>
        <v>4.2907568055489223E-4</v>
      </c>
      <c r="F977" s="84">
        <f t="shared" ref="F977:F1040" si="15">D977*SQRT(E977)*NORMSINV(0.95)</f>
        <v>11.170417431690989</v>
      </c>
    </row>
    <row r="978" spans="3:6" ht="15.75" thickBot="1" x14ac:dyDescent="0.3">
      <c r="C978" s="77">
        <f>+'Ejercicio 4'!B974</f>
        <v>43402</v>
      </c>
      <c r="D978" s="84">
        <v>327.85000600000001</v>
      </c>
      <c r="E978" s="79">
        <f>+VLOOKUP(C978,'Ejercicio 4'!$B$12:$H$1064,4,FALSE)</f>
        <v>4.3232387214206964E-4</v>
      </c>
      <c r="F978" s="84">
        <f t="shared" si="15"/>
        <v>11.212618898202855</v>
      </c>
    </row>
    <row r="979" spans="3:6" ht="15.75" thickBot="1" x14ac:dyDescent="0.3">
      <c r="C979" s="77">
        <f>+'Ejercicio 4'!B975</f>
        <v>43403</v>
      </c>
      <c r="D979" s="84">
        <v>327.85000600000001</v>
      </c>
      <c r="E979" s="79">
        <f>+VLOOKUP(C979,'Ejercicio 4'!$B$12:$H$1064,4,FALSE)</f>
        <v>4.2694451912685929E-4</v>
      </c>
      <c r="F979" s="84">
        <f t="shared" si="15"/>
        <v>11.142641915922709</v>
      </c>
    </row>
    <row r="980" spans="3:6" ht="15.75" thickBot="1" x14ac:dyDescent="0.3">
      <c r="C980" s="77">
        <f>+'Ejercicio 4'!B976</f>
        <v>43404</v>
      </c>
      <c r="D980" s="84">
        <v>327.85000600000001</v>
      </c>
      <c r="E980" s="79">
        <f>+VLOOKUP(C980,'Ejercicio 4'!$B$12:$H$1064,4,FALSE)</f>
        <v>5.4626385064697534E-4</v>
      </c>
      <c r="F980" s="84">
        <f t="shared" si="15"/>
        <v>12.603863282596638</v>
      </c>
    </row>
    <row r="981" spans="3:6" ht="15.75" thickBot="1" x14ac:dyDescent="0.3">
      <c r="C981" s="77">
        <f>+'Ejercicio 4'!B977</f>
        <v>43405</v>
      </c>
      <c r="D981" s="84">
        <v>327.85000600000001</v>
      </c>
      <c r="E981" s="79">
        <f>+VLOOKUP(C981,'Ejercicio 4'!$B$12:$H$1064,4,FALSE)</f>
        <v>6.1998556348239441E-4</v>
      </c>
      <c r="F981" s="84">
        <f t="shared" si="15"/>
        <v>13.427440643114114</v>
      </c>
    </row>
    <row r="982" spans="3:6" ht="15.75" thickBot="1" x14ac:dyDescent="0.3">
      <c r="C982" s="77">
        <f>+'Ejercicio 4'!B978</f>
        <v>43409</v>
      </c>
      <c r="D982" s="84">
        <v>327.85000600000001</v>
      </c>
      <c r="E982" s="79">
        <f>+VLOOKUP(C982,'Ejercicio 4'!$B$12:$H$1064,4,FALSE)</f>
        <v>6.1727186594141652E-4</v>
      </c>
      <c r="F982" s="84">
        <f t="shared" si="15"/>
        <v>13.398022238150629</v>
      </c>
    </row>
    <row r="983" spans="3:6" ht="15.75" thickBot="1" x14ac:dyDescent="0.3">
      <c r="C983" s="77">
        <f>+'Ejercicio 4'!B979</f>
        <v>43410</v>
      </c>
      <c r="D983" s="84">
        <v>327.85000600000001</v>
      </c>
      <c r="E983" s="79">
        <f>+VLOOKUP(C983,'Ejercicio 4'!$B$12:$H$1064,4,FALSE)</f>
        <v>6.2830487162848867E-4</v>
      </c>
      <c r="F983" s="84">
        <f t="shared" si="15"/>
        <v>13.517228841112404</v>
      </c>
    </row>
    <row r="984" spans="3:6" ht="15.75" thickBot="1" x14ac:dyDescent="0.3">
      <c r="C984" s="77">
        <f>+'Ejercicio 4'!B980</f>
        <v>43411</v>
      </c>
      <c r="D984" s="84">
        <v>327.85000600000001</v>
      </c>
      <c r="E984" s="79">
        <f>+VLOOKUP(C984,'Ejercicio 4'!$B$12:$H$1064,4,FALSE)</f>
        <v>6.2365025453815759E-4</v>
      </c>
      <c r="F984" s="84">
        <f t="shared" si="15"/>
        <v>13.467066501550056</v>
      </c>
    </row>
    <row r="985" spans="3:6" ht="15.75" thickBot="1" x14ac:dyDescent="0.3">
      <c r="C985" s="77">
        <f>+'Ejercicio 4'!B981</f>
        <v>43412</v>
      </c>
      <c r="D985" s="84">
        <v>327.85000600000001</v>
      </c>
      <c r="E985" s="79">
        <f>+VLOOKUP(C985,'Ejercicio 4'!$B$12:$H$1064,4,FALSE)</f>
        <v>8.2769744111946806E-4</v>
      </c>
      <c r="F985" s="84">
        <f t="shared" si="15"/>
        <v>15.514516978642707</v>
      </c>
    </row>
    <row r="986" spans="3:6" ht="15.75" thickBot="1" x14ac:dyDescent="0.3">
      <c r="C986" s="85">
        <f>+'Ejercicio 4'!B982</f>
        <v>43413</v>
      </c>
      <c r="D986" s="86">
        <v>327.85000600000001</v>
      </c>
      <c r="E986" s="79">
        <f>+VLOOKUP(C986,'Ejercicio 4'!$B$12:$H$1064,4,FALSE)</f>
        <v>8.6925973017781214E-4</v>
      </c>
      <c r="F986" s="86">
        <f t="shared" si="15"/>
        <v>15.899271777244618</v>
      </c>
    </row>
    <row r="987" spans="3:6" ht="15.75" thickBot="1" x14ac:dyDescent="0.3">
      <c r="C987" s="77">
        <f>+'Ejercicio 4'!B983</f>
        <v>43416</v>
      </c>
      <c r="D987" s="84">
        <v>327.85000600000001</v>
      </c>
      <c r="E987" s="79">
        <f>+VLOOKUP(C987,'Ejercicio 4'!$B$12:$H$1064,4,FALSE)</f>
        <v>8.3112753693897763E-4</v>
      </c>
      <c r="F987" s="84">
        <f t="shared" si="15"/>
        <v>15.546630923412277</v>
      </c>
    </row>
    <row r="988" spans="3:6" ht="15.75" thickBot="1" x14ac:dyDescent="0.3">
      <c r="C988" s="77">
        <f>+'Ejercicio 4'!B984</f>
        <v>43417</v>
      </c>
      <c r="D988" s="84">
        <v>327.85000600000001</v>
      </c>
      <c r="E988" s="79">
        <f>+VLOOKUP(C988,'Ejercicio 4'!$B$12:$H$1064,4,FALSE)</f>
        <v>8.2224020841572924E-4</v>
      </c>
      <c r="F988" s="84">
        <f t="shared" si="15"/>
        <v>15.463286695576144</v>
      </c>
    </row>
    <row r="989" spans="3:6" ht="15.75" thickBot="1" x14ac:dyDescent="0.3">
      <c r="C989" s="77">
        <f>+'Ejercicio 4'!B985</f>
        <v>43418</v>
      </c>
      <c r="D989" s="84">
        <v>327.85000600000001</v>
      </c>
      <c r="E989" s="79">
        <f>+VLOOKUP(C989,'Ejercicio 4'!$B$12:$H$1064,4,FALSE)</f>
        <v>8.4670158235430589E-4</v>
      </c>
      <c r="F989" s="84">
        <f t="shared" si="15"/>
        <v>15.69161479924767</v>
      </c>
    </row>
    <row r="990" spans="3:6" ht="15.75" thickBot="1" x14ac:dyDescent="0.3">
      <c r="C990" s="77">
        <f>+'Ejercicio 4'!B986</f>
        <v>43419</v>
      </c>
      <c r="D990" s="84">
        <v>327.85000600000001</v>
      </c>
      <c r="E990" s="79">
        <f>+VLOOKUP(C990,'Ejercicio 4'!$B$12:$H$1064,4,FALSE)</f>
        <v>8.1623730025162699E-4</v>
      </c>
      <c r="F990" s="84">
        <f t="shared" si="15"/>
        <v>15.406737082100085</v>
      </c>
    </row>
    <row r="991" spans="3:6" ht="15.75" thickBot="1" x14ac:dyDescent="0.3">
      <c r="C991" s="77">
        <f>+'Ejercicio 4'!B987</f>
        <v>43420</v>
      </c>
      <c r="D991" s="84">
        <v>327.85000600000001</v>
      </c>
      <c r="E991" s="79">
        <f>+VLOOKUP(C991,'Ejercicio 4'!$B$12:$H$1064,4,FALSE)</f>
        <v>7.8214577071136066E-4</v>
      </c>
      <c r="F991" s="84">
        <f t="shared" si="15"/>
        <v>15.081561290550619</v>
      </c>
    </row>
    <row r="992" spans="3:6" ht="15.75" thickBot="1" x14ac:dyDescent="0.3">
      <c r="C992" s="77">
        <f>+'Ejercicio 4'!B988</f>
        <v>43424</v>
      </c>
      <c r="D992" s="84">
        <v>327.85000600000001</v>
      </c>
      <c r="E992" s="79">
        <f>+VLOOKUP(C992,'Ejercicio 4'!$B$12:$H$1064,4,FALSE)</f>
        <v>7.7756042184266849E-4</v>
      </c>
      <c r="F992" s="84">
        <f t="shared" si="15"/>
        <v>15.037288294796443</v>
      </c>
    </row>
    <row r="993" spans="3:6" ht="15.75" thickBot="1" x14ac:dyDescent="0.3">
      <c r="C993" s="77">
        <f>+'Ejercicio 4'!B989</f>
        <v>43425</v>
      </c>
      <c r="D993" s="84">
        <v>327.85000600000001</v>
      </c>
      <c r="E993" s="79">
        <f>+VLOOKUP(C993,'Ejercicio 4'!$B$12:$H$1064,4,FALSE)</f>
        <v>7.5310175741825339E-4</v>
      </c>
      <c r="F993" s="84">
        <f t="shared" si="15"/>
        <v>14.798894811039439</v>
      </c>
    </row>
    <row r="994" spans="3:6" ht="15.75" thickBot="1" x14ac:dyDescent="0.3">
      <c r="C994" s="77">
        <f>+'Ejercicio 4'!B990</f>
        <v>43426</v>
      </c>
      <c r="D994" s="84">
        <v>327.85000600000001</v>
      </c>
      <c r="E994" s="79">
        <f>+VLOOKUP(C994,'Ejercicio 4'!$B$12:$H$1064,4,FALSE)</f>
        <v>7.2147478622214994E-4</v>
      </c>
      <c r="F994" s="84">
        <f t="shared" si="15"/>
        <v>14.484817636809554</v>
      </c>
    </row>
    <row r="995" spans="3:6" ht="15.75" thickBot="1" x14ac:dyDescent="0.3">
      <c r="C995" s="77">
        <f>+'Ejercicio 4'!B991</f>
        <v>43427</v>
      </c>
      <c r="D995" s="84">
        <v>327.85000600000001</v>
      </c>
      <c r="E995" s="79">
        <f>+VLOOKUP(C995,'Ejercicio 4'!$B$12:$H$1064,4,FALSE)</f>
        <v>6.8880345626582545E-4</v>
      </c>
      <c r="F995" s="84">
        <f t="shared" si="15"/>
        <v>14.153052301273819</v>
      </c>
    </row>
    <row r="996" spans="3:6" ht="15.75" thickBot="1" x14ac:dyDescent="0.3">
      <c r="C996" s="77">
        <f>+'Ejercicio 4'!B992</f>
        <v>43430</v>
      </c>
      <c r="D996" s="84">
        <v>327.85000600000001</v>
      </c>
      <c r="E996" s="79">
        <f>+VLOOKUP(C996,'Ejercicio 4'!$B$12:$H$1064,4,FALSE)</f>
        <v>7.4029570312131678E-4</v>
      </c>
      <c r="F996" s="84">
        <f t="shared" si="15"/>
        <v>14.67253205733671</v>
      </c>
    </row>
    <row r="997" spans="3:6" ht="15.75" thickBot="1" x14ac:dyDescent="0.3">
      <c r="C997" s="77">
        <f>+'Ejercicio 4'!B993</f>
        <v>43431</v>
      </c>
      <c r="D997" s="84">
        <v>327.85000600000001</v>
      </c>
      <c r="E997" s="79">
        <f>+VLOOKUP(C997,'Ejercicio 4'!$B$12:$H$1064,4,FALSE)</f>
        <v>7.0607244142876591E-4</v>
      </c>
      <c r="F997" s="84">
        <f t="shared" si="15"/>
        <v>14.329369552806321</v>
      </c>
    </row>
    <row r="998" spans="3:6" ht="15.75" thickBot="1" x14ac:dyDescent="0.3">
      <c r="C998" s="77">
        <f>+'Ejercicio 4'!B994</f>
        <v>43432</v>
      </c>
      <c r="D998" s="84">
        <v>327.85000600000001</v>
      </c>
      <c r="E998" s="79">
        <f>+VLOOKUP(C998,'Ejercicio 4'!$B$12:$H$1064,4,FALSE)</f>
        <v>7.0144690428025364E-4</v>
      </c>
      <c r="F998" s="84">
        <f t="shared" si="15"/>
        <v>14.282356004758595</v>
      </c>
    </row>
    <row r="999" spans="3:6" ht="15.75" thickBot="1" x14ac:dyDescent="0.3">
      <c r="C999" s="77">
        <f>+'Ejercicio 4'!B995</f>
        <v>43433</v>
      </c>
      <c r="D999" s="84">
        <v>327.85000600000001</v>
      </c>
      <c r="E999" s="79">
        <f>+VLOOKUP(C999,'Ejercicio 4'!$B$12:$H$1064,4,FALSE)</f>
        <v>6.7085977113197945E-4</v>
      </c>
      <c r="F999" s="84">
        <f t="shared" si="15"/>
        <v>13.967488665024275</v>
      </c>
    </row>
    <row r="1000" spans="3:6" ht="15.75" thickBot="1" x14ac:dyDescent="0.3">
      <c r="C1000" s="77">
        <f>+'Ejercicio 4'!B996</f>
        <v>43434</v>
      </c>
      <c r="D1000" s="84">
        <v>327.85000600000001</v>
      </c>
      <c r="E1000" s="79">
        <f>+VLOOKUP(C1000,'Ejercicio 4'!$B$12:$H$1064,4,FALSE)</f>
        <v>6.4507389327496303E-4</v>
      </c>
      <c r="F1000" s="84">
        <f t="shared" si="15"/>
        <v>13.696423802382348</v>
      </c>
    </row>
    <row r="1001" spans="3:6" ht="15.75" thickBot="1" x14ac:dyDescent="0.3">
      <c r="C1001" s="77">
        <f>+'Ejercicio 4'!B997</f>
        <v>43437</v>
      </c>
      <c r="D1001" s="84">
        <v>327.85000600000001</v>
      </c>
      <c r="E1001" s="79">
        <f>+VLOOKUP(C1001,'Ejercicio 4'!$B$12:$H$1064,4,FALSE)</f>
        <v>6.1579298907935866E-4</v>
      </c>
      <c r="F1001" s="84">
        <f t="shared" si="15"/>
        <v>13.381962939028751</v>
      </c>
    </row>
    <row r="1002" spans="3:6" ht="15.75" thickBot="1" x14ac:dyDescent="0.3">
      <c r="C1002" s="77">
        <f>+'Ejercicio 4'!B998</f>
        <v>43438</v>
      </c>
      <c r="D1002" s="84">
        <v>327.85000600000001</v>
      </c>
      <c r="E1002" s="79">
        <f>+VLOOKUP(C1002,'Ejercicio 4'!$B$12:$H$1064,4,FALSE)</f>
        <v>5.9976831288274573E-4</v>
      </c>
      <c r="F1002" s="84">
        <f t="shared" si="15"/>
        <v>13.20669692095195</v>
      </c>
    </row>
    <row r="1003" spans="3:6" ht="15.75" thickBot="1" x14ac:dyDescent="0.3">
      <c r="C1003" s="77">
        <f>+'Ejercicio 4'!B999</f>
        <v>43439</v>
      </c>
      <c r="D1003" s="84">
        <v>327.85000600000001</v>
      </c>
      <c r="E1003" s="79">
        <f>+VLOOKUP(C1003,'Ejercicio 4'!$B$12:$H$1064,4,FALSE)</f>
        <v>5.7265971478447357E-4</v>
      </c>
      <c r="F1003" s="84">
        <f t="shared" si="15"/>
        <v>12.904784871508173</v>
      </c>
    </row>
    <row r="1004" spans="3:6" ht="15.75" thickBot="1" x14ac:dyDescent="0.3">
      <c r="C1004" s="77">
        <f>+'Ejercicio 4'!B1000</f>
        <v>43440</v>
      </c>
      <c r="D1004" s="84">
        <v>327.85000600000001</v>
      </c>
      <c r="E1004" s="79">
        <f>+VLOOKUP(C1004,'Ejercicio 4'!$B$12:$H$1064,4,FALSE)</f>
        <v>5.4822673764225746E-4</v>
      </c>
      <c r="F1004" s="84">
        <f t="shared" si="15"/>
        <v>12.626487674314516</v>
      </c>
    </row>
    <row r="1005" spans="3:6" ht="15.75" thickBot="1" x14ac:dyDescent="0.3">
      <c r="C1005" s="77">
        <f>+'Ejercicio 4'!B1001</f>
        <v>43441</v>
      </c>
      <c r="D1005" s="84">
        <v>327.85000600000001</v>
      </c>
      <c r="E1005" s="79">
        <f>+VLOOKUP(C1005,'Ejercicio 4'!$B$12:$H$1064,4,FALSE)</f>
        <v>5.2915934354382497E-4</v>
      </c>
      <c r="F1005" s="84">
        <f t="shared" si="15"/>
        <v>12.404969112603606</v>
      </c>
    </row>
    <row r="1006" spans="3:6" ht="15.75" thickBot="1" x14ac:dyDescent="0.3">
      <c r="C1006" s="77">
        <f>+'Ejercicio 4'!B1002</f>
        <v>43444</v>
      </c>
      <c r="D1006" s="84">
        <v>327.85000600000001</v>
      </c>
      <c r="E1006" s="79">
        <f>+VLOOKUP(C1006,'Ejercicio 4'!$B$12:$H$1064,4,FALSE)</f>
        <v>5.1323259241906494E-4</v>
      </c>
      <c r="F1006" s="84">
        <f t="shared" si="15"/>
        <v>12.216859148103286</v>
      </c>
    </row>
    <row r="1007" spans="3:6" ht="15.75" thickBot="1" x14ac:dyDescent="0.3">
      <c r="C1007" s="77">
        <f>+'Ejercicio 4'!B1003</f>
        <v>43445</v>
      </c>
      <c r="D1007" s="84">
        <v>327.85000600000001</v>
      </c>
      <c r="E1007" s="79">
        <f>+VLOOKUP(C1007,'Ejercicio 4'!$B$12:$H$1064,4,FALSE)</f>
        <v>4.9499362099459006E-4</v>
      </c>
      <c r="F1007" s="84">
        <f t="shared" si="15"/>
        <v>11.997817563187002</v>
      </c>
    </row>
    <row r="1008" spans="3:6" ht="15.75" thickBot="1" x14ac:dyDescent="0.3">
      <c r="C1008" s="77">
        <f>+'Ejercicio 4'!B1004</f>
        <v>43447</v>
      </c>
      <c r="D1008" s="84">
        <v>327.85000600000001</v>
      </c>
      <c r="E1008" s="79">
        <f>+VLOOKUP(C1008,'Ejercicio 4'!$B$12:$H$1064,4,FALSE)</f>
        <v>5.0739769227792599E-4</v>
      </c>
      <c r="F1008" s="84">
        <f t="shared" si="15"/>
        <v>12.147214390412728</v>
      </c>
    </row>
    <row r="1009" spans="3:6" ht="15.75" thickBot="1" x14ac:dyDescent="0.3">
      <c r="C1009" s="77">
        <f>+'Ejercicio 4'!B1005</f>
        <v>43448</v>
      </c>
      <c r="D1009" s="84">
        <v>327.85000600000001</v>
      </c>
      <c r="E1009" s="79">
        <f>+VLOOKUP(C1009,'Ejercicio 4'!$B$12:$H$1064,4,FALSE)</f>
        <v>4.8379448167373146E-4</v>
      </c>
      <c r="F1009" s="84">
        <f t="shared" si="15"/>
        <v>11.861316866240948</v>
      </c>
    </row>
    <row r="1010" spans="3:6" ht="15.75" thickBot="1" x14ac:dyDescent="0.3">
      <c r="C1010" s="77">
        <f>+'Ejercicio 4'!B1006</f>
        <v>43451</v>
      </c>
      <c r="D1010" s="84">
        <v>327.85000600000001</v>
      </c>
      <c r="E1010" s="79">
        <f>+VLOOKUP(C1010,'Ejercicio 4'!$B$12:$H$1064,4,FALSE)</f>
        <v>4.618953395255549E-4</v>
      </c>
      <c r="F1010" s="84">
        <f t="shared" si="15"/>
        <v>11.589754667284016</v>
      </c>
    </row>
    <row r="1011" spans="3:6" ht="15.75" thickBot="1" x14ac:dyDescent="0.3">
      <c r="C1011" s="77">
        <f>+'Ejercicio 4'!B1007</f>
        <v>43452</v>
      </c>
      <c r="D1011" s="84">
        <v>327.85000600000001</v>
      </c>
      <c r="E1011" s="79">
        <f>+VLOOKUP(C1011,'Ejercicio 4'!$B$12:$H$1064,4,FALSE)</f>
        <v>4.5665803621755031E-4</v>
      </c>
      <c r="F1011" s="84">
        <f t="shared" si="15"/>
        <v>11.523860837925188</v>
      </c>
    </row>
    <row r="1012" spans="3:6" ht="15.75" thickBot="1" x14ac:dyDescent="0.3">
      <c r="C1012" s="77">
        <f>+'Ejercicio 4'!B1008</f>
        <v>43453</v>
      </c>
      <c r="D1012" s="84">
        <v>327.85000600000001</v>
      </c>
      <c r="E1012" s="79">
        <f>+VLOOKUP(C1012,'Ejercicio 4'!$B$12:$H$1064,4,FALSE)</f>
        <v>4.3702806421125475E-4</v>
      </c>
      <c r="F1012" s="84">
        <f t="shared" si="15"/>
        <v>11.273457087099642</v>
      </c>
    </row>
    <row r="1013" spans="3:6" ht="15.75" thickBot="1" x14ac:dyDescent="0.3">
      <c r="C1013" s="77">
        <f>+'Ejercicio 4'!B1009</f>
        <v>43454</v>
      </c>
      <c r="D1013" s="84">
        <v>327.85000600000001</v>
      </c>
      <c r="E1013" s="79">
        <f>+VLOOKUP(C1013,'Ejercicio 4'!$B$12:$H$1064,4,FALSE)</f>
        <v>4.1782959102051274E-4</v>
      </c>
      <c r="F1013" s="84">
        <f t="shared" si="15"/>
        <v>11.02305691121053</v>
      </c>
    </row>
    <row r="1014" spans="3:6" ht="15.75" thickBot="1" x14ac:dyDescent="0.3">
      <c r="C1014" s="77">
        <f>+'Ejercicio 4'!B1010</f>
        <v>43455</v>
      </c>
      <c r="D1014" s="84">
        <v>327.85000600000001</v>
      </c>
      <c r="E1014" s="79">
        <f>+VLOOKUP(C1014,'Ejercicio 4'!$B$12:$H$1064,4,FALSE)</f>
        <v>3.9838901640572386E-4</v>
      </c>
      <c r="F1014" s="84">
        <f t="shared" si="15"/>
        <v>10.763564829743034</v>
      </c>
    </row>
    <row r="1015" spans="3:6" ht="15.75" thickBot="1" x14ac:dyDescent="0.3">
      <c r="C1015" s="77">
        <f>+'Ejercicio 4'!B1011</f>
        <v>43458</v>
      </c>
      <c r="D1015" s="84">
        <v>327.85000600000001</v>
      </c>
      <c r="E1015" s="79">
        <f>+VLOOKUP(C1015,'Ejercicio 4'!$B$12:$H$1064,4,FALSE)</f>
        <v>3.8463989307254874E-4</v>
      </c>
      <c r="F1015" s="84">
        <f t="shared" si="15"/>
        <v>10.576199037513149</v>
      </c>
    </row>
    <row r="1016" spans="3:6" ht="15.75" thickBot="1" x14ac:dyDescent="0.3">
      <c r="C1016" s="77">
        <f>+'Ejercicio 4'!B1012</f>
        <v>43460</v>
      </c>
      <c r="D1016" s="84">
        <v>327.85000600000001</v>
      </c>
      <c r="E1016" s="79">
        <f>+VLOOKUP(C1016,'Ejercicio 4'!$B$12:$H$1064,4,FALSE)</f>
        <v>3.7387116574485725E-4</v>
      </c>
      <c r="F1016" s="84">
        <f t="shared" si="15"/>
        <v>10.427097603727111</v>
      </c>
    </row>
    <row r="1017" spans="3:6" ht="15.75" thickBot="1" x14ac:dyDescent="0.3">
      <c r="C1017" s="77">
        <f>+'Ejercicio 4'!B1013</f>
        <v>43461</v>
      </c>
      <c r="D1017" s="84">
        <v>327.85000600000001</v>
      </c>
      <c r="E1017" s="79">
        <f>+VLOOKUP(C1017,'Ejercicio 4'!$B$12:$H$1064,4,FALSE)</f>
        <v>3.5692701322293652E-4</v>
      </c>
      <c r="F1017" s="84">
        <f t="shared" si="15"/>
        <v>10.188075663044035</v>
      </c>
    </row>
    <row r="1018" spans="3:6" ht="15.75" thickBot="1" x14ac:dyDescent="0.3">
      <c r="C1018" s="77">
        <f>+'Ejercicio 4'!B1014</f>
        <v>43462</v>
      </c>
      <c r="D1018" s="84">
        <v>327.85000600000001</v>
      </c>
      <c r="E1018" s="79">
        <f>+VLOOKUP(C1018,'Ejercicio 4'!$B$12:$H$1064,4,FALSE)</f>
        <v>3.4031818003688925E-4</v>
      </c>
      <c r="F1018" s="84">
        <f t="shared" si="15"/>
        <v>9.9482119104562905</v>
      </c>
    </row>
    <row r="1019" spans="3:6" ht="15.75" thickBot="1" x14ac:dyDescent="0.3">
      <c r="C1019" s="77">
        <f>+'Ejercicio 4'!B1015</f>
        <v>43465</v>
      </c>
      <c r="D1019" s="84">
        <v>327.85000600000001</v>
      </c>
      <c r="E1019" s="79">
        <f>+VLOOKUP(C1019,'Ejercicio 4'!$B$12:$H$1064,4,FALSE)</f>
        <v>3.5465640256255384E-4</v>
      </c>
      <c r="F1019" s="84">
        <f t="shared" si="15"/>
        <v>10.155617960845468</v>
      </c>
    </row>
    <row r="1020" spans="3:6" ht="15.75" thickBot="1" x14ac:dyDescent="0.3">
      <c r="C1020" s="77">
        <f>+'Ejercicio 4'!B1016</f>
        <v>43467</v>
      </c>
      <c r="D1020" s="84">
        <v>327.85000600000001</v>
      </c>
      <c r="E1020" s="79">
        <f>+VLOOKUP(C1020,'Ejercicio 4'!$B$12:$H$1064,4,FALSE)</f>
        <v>3.8874421615955125E-4</v>
      </c>
      <c r="F1020" s="84">
        <f t="shared" si="15"/>
        <v>10.632476292027793</v>
      </c>
    </row>
    <row r="1021" spans="3:6" ht="15.75" thickBot="1" x14ac:dyDescent="0.3">
      <c r="C1021" s="77">
        <f>+'Ejercicio 4'!B1017</f>
        <v>43468</v>
      </c>
      <c r="D1021" s="84">
        <v>327.85000600000001</v>
      </c>
      <c r="E1021" s="79">
        <f>+VLOOKUP(C1021,'Ejercicio 4'!$B$12:$H$1064,4,FALSE)</f>
        <v>3.8155494959052577E-4</v>
      </c>
      <c r="F1021" s="84">
        <f t="shared" si="15"/>
        <v>10.533701287775743</v>
      </c>
    </row>
    <row r="1022" spans="3:6" ht="15.75" thickBot="1" x14ac:dyDescent="0.3">
      <c r="C1022" s="77">
        <f>+'Ejercicio 4'!B1018</f>
        <v>43469</v>
      </c>
      <c r="D1022" s="84">
        <v>327.85000600000001</v>
      </c>
      <c r="E1022" s="79">
        <f>+VLOOKUP(C1022,'Ejercicio 4'!$B$12:$H$1064,4,FALSE)</f>
        <v>4.0701973912363345E-4</v>
      </c>
      <c r="F1022" s="84">
        <f t="shared" si="15"/>
        <v>10.87953136446578</v>
      </c>
    </row>
    <row r="1023" spans="3:6" ht="15.75" thickBot="1" x14ac:dyDescent="0.3">
      <c r="C1023" s="77">
        <f>+'Ejercicio 4'!B1019</f>
        <v>43472</v>
      </c>
      <c r="D1023" s="84">
        <v>327.85000600000001</v>
      </c>
      <c r="E1023" s="79">
        <f>+VLOOKUP(C1023,'Ejercicio 4'!$B$12:$H$1064,4,FALSE)</f>
        <v>4.1012746485889979E-4</v>
      </c>
      <c r="F1023" s="84">
        <f t="shared" si="15"/>
        <v>10.920986732473914</v>
      </c>
    </row>
    <row r="1024" spans="3:6" ht="15.75" thickBot="1" x14ac:dyDescent="0.3">
      <c r="C1024" s="77">
        <f>+'Ejercicio 4'!B1020</f>
        <v>43473</v>
      </c>
      <c r="D1024" s="84">
        <v>327.85000600000001</v>
      </c>
      <c r="E1024" s="79">
        <f>+VLOOKUP(C1024,'Ejercicio 4'!$B$12:$H$1064,4,FALSE)</f>
        <v>4.1739277417063726E-4</v>
      </c>
      <c r="F1024" s="84">
        <f t="shared" si="15"/>
        <v>11.017293417881993</v>
      </c>
    </row>
    <row r="1025" spans="3:6" ht="15.75" thickBot="1" x14ac:dyDescent="0.3">
      <c r="C1025" s="77">
        <f>+'Ejercicio 4'!B1021</f>
        <v>43474</v>
      </c>
      <c r="D1025" s="84">
        <v>327.85000600000001</v>
      </c>
      <c r="E1025" s="79">
        <f>+VLOOKUP(C1025,'Ejercicio 4'!$B$12:$H$1064,4,FALSE)</f>
        <v>3.9797045595844449E-4</v>
      </c>
      <c r="F1025" s="84">
        <f t="shared" si="15"/>
        <v>10.757909068321466</v>
      </c>
    </row>
    <row r="1026" spans="3:6" ht="15.75" thickBot="1" x14ac:dyDescent="0.3">
      <c r="C1026" s="77">
        <f>+'Ejercicio 4'!B1022</f>
        <v>43475</v>
      </c>
      <c r="D1026" s="84">
        <v>327.85000600000001</v>
      </c>
      <c r="E1026" s="79">
        <f>+VLOOKUP(C1026,'Ejercicio 4'!$B$12:$H$1064,4,FALSE)</f>
        <v>3.8732890816729868E-4</v>
      </c>
      <c r="F1026" s="84">
        <f t="shared" si="15"/>
        <v>10.613103720519884</v>
      </c>
    </row>
    <row r="1027" spans="3:6" ht="15.75" thickBot="1" x14ac:dyDescent="0.3">
      <c r="C1027" s="77">
        <f>+'Ejercicio 4'!B1023</f>
        <v>43476</v>
      </c>
      <c r="D1027" s="84">
        <v>327.85000600000001</v>
      </c>
      <c r="E1027" s="79">
        <f>+VLOOKUP(C1027,'Ejercicio 4'!$B$12:$H$1064,4,FALSE)</f>
        <v>3.6934376332301667E-4</v>
      </c>
      <c r="F1027" s="84">
        <f t="shared" si="15"/>
        <v>10.363771705905201</v>
      </c>
    </row>
    <row r="1028" spans="3:6" ht="15.75" thickBot="1" x14ac:dyDescent="0.3">
      <c r="C1028" s="77">
        <f>+'Ejercicio 4'!B1024</f>
        <v>43479</v>
      </c>
      <c r="D1028" s="84">
        <v>327.85000600000001</v>
      </c>
      <c r="E1028" s="79">
        <f>+VLOOKUP(C1028,'Ejercicio 4'!$B$12:$H$1064,4,FALSE)</f>
        <v>3.592500079879782E-4</v>
      </c>
      <c r="F1028" s="84">
        <f t="shared" si="15"/>
        <v>10.221175516114865</v>
      </c>
    </row>
    <row r="1029" spans="3:6" ht="15.75" thickBot="1" x14ac:dyDescent="0.3">
      <c r="C1029" s="77">
        <f>+'Ejercicio 4'!B1025</f>
        <v>43480</v>
      </c>
      <c r="D1029" s="84">
        <v>327.85000600000001</v>
      </c>
      <c r="E1029" s="79">
        <f>+VLOOKUP(C1029,'Ejercicio 4'!$B$12:$H$1064,4,FALSE)</f>
        <v>3.7372655205729686E-4</v>
      </c>
      <c r="F1029" s="84">
        <f t="shared" si="15"/>
        <v>10.42508080353528</v>
      </c>
    </row>
    <row r="1030" spans="3:6" ht="15.75" thickBot="1" x14ac:dyDescent="0.3">
      <c r="C1030" s="77">
        <f>+'Ejercicio 4'!B1026</f>
        <v>43481</v>
      </c>
      <c r="D1030" s="84">
        <v>327.85000600000001</v>
      </c>
      <c r="E1030" s="79">
        <f>+VLOOKUP(C1030,'Ejercicio 4'!$B$12:$H$1064,4,FALSE)</f>
        <v>3.5635249493918316E-4</v>
      </c>
      <c r="F1030" s="84">
        <f t="shared" si="15"/>
        <v>10.179872875355704</v>
      </c>
    </row>
    <row r="1031" spans="3:6" ht="15.75" thickBot="1" x14ac:dyDescent="0.3">
      <c r="C1031" s="77">
        <f>+'Ejercicio 4'!B1027</f>
        <v>43482</v>
      </c>
      <c r="D1031" s="84">
        <v>327.85000600000001</v>
      </c>
      <c r="E1031" s="79">
        <f>+VLOOKUP(C1031,'Ejercicio 4'!$B$12:$H$1064,4,FALSE)</f>
        <v>3.4029312580699717E-4</v>
      </c>
      <c r="F1031" s="84">
        <f t="shared" si="15"/>
        <v>9.9478457099557573</v>
      </c>
    </row>
    <row r="1032" spans="3:6" ht="15.75" thickBot="1" x14ac:dyDescent="0.3">
      <c r="C1032" s="77">
        <f>+'Ejercicio 4'!B1028</f>
        <v>43483</v>
      </c>
      <c r="D1032" s="84">
        <v>327.85000600000001</v>
      </c>
      <c r="E1032" s="79">
        <f>+VLOOKUP(C1032,'Ejercicio 4'!$B$12:$H$1064,4,FALSE)</f>
        <v>3.2540122840649062E-4</v>
      </c>
      <c r="F1032" s="84">
        <f t="shared" si="15"/>
        <v>9.727742069472157</v>
      </c>
    </row>
    <row r="1033" spans="3:6" ht="15.75" thickBot="1" x14ac:dyDescent="0.3">
      <c r="C1033" s="77">
        <f>+'Ejercicio 4'!B1029</f>
        <v>43486</v>
      </c>
      <c r="D1033" s="84">
        <v>327.85000600000001</v>
      </c>
      <c r="E1033" s="79">
        <f>+VLOOKUP(C1033,'Ejercicio 4'!$B$12:$H$1064,4,FALSE)</f>
        <v>3.1148361821591117E-4</v>
      </c>
      <c r="F1033" s="84">
        <f t="shared" si="15"/>
        <v>9.5174380399395648</v>
      </c>
    </row>
    <row r="1034" spans="3:6" ht="15.75" thickBot="1" x14ac:dyDescent="0.3">
      <c r="C1034" s="77">
        <f>+'Ejercicio 4'!B1030</f>
        <v>43487</v>
      </c>
      <c r="D1034" s="84">
        <v>327.85000600000001</v>
      </c>
      <c r="E1034" s="79">
        <f>+VLOOKUP(C1034,'Ejercicio 4'!$B$12:$H$1064,4,FALSE)</f>
        <v>3.0393104074720174E-4</v>
      </c>
      <c r="F1034" s="84">
        <f t="shared" si="15"/>
        <v>9.4013448079967361</v>
      </c>
    </row>
    <row r="1035" spans="3:6" ht="15.75" thickBot="1" x14ac:dyDescent="0.3">
      <c r="C1035" s="77">
        <f>+'Ejercicio 4'!B1031</f>
        <v>43488</v>
      </c>
      <c r="D1035" s="84">
        <v>327.85000600000001</v>
      </c>
      <c r="E1035" s="79">
        <f>+VLOOKUP(C1035,'Ejercicio 4'!$B$12:$H$1064,4,FALSE)</f>
        <v>2.9292237020238376E-4</v>
      </c>
      <c r="F1035" s="84">
        <f t="shared" si="15"/>
        <v>9.2295116544886469</v>
      </c>
    </row>
    <row r="1036" spans="3:6" ht="15.75" thickBot="1" x14ac:dyDescent="0.3">
      <c r="C1036" s="77">
        <f>+'Ejercicio 4'!B1032</f>
        <v>43489</v>
      </c>
      <c r="D1036" s="84">
        <v>327.85000600000001</v>
      </c>
      <c r="E1036" s="79">
        <f>+VLOOKUP(C1036,'Ejercicio 4'!$B$12:$H$1064,4,FALSE)</f>
        <v>2.7933262474845862E-4</v>
      </c>
      <c r="F1036" s="84">
        <f t="shared" si="15"/>
        <v>9.0128736718954663</v>
      </c>
    </row>
    <row r="1037" spans="3:6" ht="15.75" thickBot="1" x14ac:dyDescent="0.3">
      <c r="C1037" s="77">
        <f>+'Ejercicio 4'!B1033</f>
        <v>43490</v>
      </c>
      <c r="D1037" s="84">
        <v>327.85000600000001</v>
      </c>
      <c r="E1037" s="79">
        <f>+VLOOKUP(C1037,'Ejercicio 4'!$B$12:$H$1064,4,FALSE)</f>
        <v>2.6690847153650472E-4</v>
      </c>
      <c r="F1037" s="84">
        <f t="shared" si="15"/>
        <v>8.8101566780810696</v>
      </c>
    </row>
    <row r="1038" spans="3:6" ht="15.75" thickBot="1" x14ac:dyDescent="0.3">
      <c r="C1038" s="77">
        <f>+'Ejercicio 4'!B1034</f>
        <v>43493</v>
      </c>
      <c r="D1038" s="84">
        <v>327.85000600000001</v>
      </c>
      <c r="E1038" s="79">
        <f>+VLOOKUP(C1038,'Ejercicio 4'!$B$12:$H$1064,4,FALSE)</f>
        <v>2.5508177835741454E-4</v>
      </c>
      <c r="F1038" s="84">
        <f t="shared" si="15"/>
        <v>8.6127565354318847</v>
      </c>
    </row>
    <row r="1039" spans="3:6" ht="15.75" thickBot="1" x14ac:dyDescent="0.3">
      <c r="C1039" s="77">
        <f>+'Ejercicio 4'!B1035</f>
        <v>43494</v>
      </c>
      <c r="D1039" s="84">
        <v>327.85000600000001</v>
      </c>
      <c r="E1039" s="79">
        <f>+VLOOKUP(C1039,'Ejercicio 4'!$B$12:$H$1064,4,FALSE)</f>
        <v>2.4326967034127124E-4</v>
      </c>
      <c r="F1039" s="84">
        <f t="shared" si="15"/>
        <v>8.4109768191854695</v>
      </c>
    </row>
    <row r="1040" spans="3:6" ht="15.75" thickBot="1" x14ac:dyDescent="0.3">
      <c r="C1040" s="77">
        <f>+'Ejercicio 4'!B1036</f>
        <v>43495</v>
      </c>
      <c r="D1040" s="84">
        <v>327.85000600000001</v>
      </c>
      <c r="E1040" s="79">
        <f>+VLOOKUP(C1040,'Ejercicio 4'!$B$12:$H$1064,4,FALSE)</f>
        <v>2.3299237920289942E-4</v>
      </c>
      <c r="F1040" s="84">
        <f t="shared" si="15"/>
        <v>8.2313925012455798</v>
      </c>
    </row>
    <row r="1041" spans="3:6" ht="15.75" thickBot="1" x14ac:dyDescent="0.3">
      <c r="C1041" s="77">
        <f>+'Ejercicio 4'!B1037</f>
        <v>43496</v>
      </c>
      <c r="D1041" s="84">
        <v>327.85000600000001</v>
      </c>
      <c r="E1041" s="79">
        <f>+VLOOKUP(C1041,'Ejercicio 4'!$B$12:$H$1064,4,FALSE)</f>
        <v>2.2549415210728133E-4</v>
      </c>
      <c r="F1041" s="84">
        <f t="shared" ref="F1041:F1068" si="16">D1041*SQRT(E1041)*NORMSINV(0.95)</f>
        <v>8.0978568359203607</v>
      </c>
    </row>
    <row r="1042" spans="3:6" ht="15.75" thickBot="1" x14ac:dyDescent="0.3">
      <c r="C1042" s="77">
        <f>+'Ejercicio 4'!B1038</f>
        <v>43497</v>
      </c>
      <c r="D1042" s="84">
        <v>327.85000600000001</v>
      </c>
      <c r="E1042" s="79">
        <f>+VLOOKUP(C1042,'Ejercicio 4'!$B$12:$H$1064,4,FALSE)</f>
        <v>2.7968529729812319E-4</v>
      </c>
      <c r="F1042" s="84">
        <f t="shared" si="16"/>
        <v>9.0185614974527919</v>
      </c>
    </row>
    <row r="1043" spans="3:6" ht="15.75" thickBot="1" x14ac:dyDescent="0.3">
      <c r="C1043" s="77">
        <f>+'Ejercicio 4'!B1039</f>
        <v>43501</v>
      </c>
      <c r="D1043" s="84">
        <v>327.85000600000001</v>
      </c>
      <c r="E1043" s="79">
        <f>+VLOOKUP(C1043,'Ejercicio 4'!$B$12:$H$1064,4,FALSE)</f>
        <v>2.9701479895874374E-4</v>
      </c>
      <c r="F1043" s="84">
        <f t="shared" si="16"/>
        <v>9.2937609418780003</v>
      </c>
    </row>
    <row r="1044" spans="3:6" ht="15.75" thickBot="1" x14ac:dyDescent="0.3">
      <c r="C1044" s="77">
        <f>+'Ejercicio 4'!B1040</f>
        <v>43502</v>
      </c>
      <c r="D1044" s="84">
        <v>327.85000600000001</v>
      </c>
      <c r="E1044" s="79">
        <f>+VLOOKUP(C1044,'Ejercicio 4'!$B$12:$H$1064,4,FALSE)</f>
        <v>3.0523227773773348E-4</v>
      </c>
      <c r="F1044" s="84">
        <f t="shared" si="16"/>
        <v>9.4214485652315965</v>
      </c>
    </row>
    <row r="1045" spans="3:6" ht="15.75" thickBot="1" x14ac:dyDescent="0.3">
      <c r="C1045" s="77">
        <f>+'Ejercicio 4'!B1041</f>
        <v>43503</v>
      </c>
      <c r="D1045" s="84">
        <v>327.85000600000001</v>
      </c>
      <c r="E1045" s="79">
        <f>+VLOOKUP(C1045,'Ejercicio 4'!$B$12:$H$1064,4,FALSE)</f>
        <v>3.2753557852541957E-4</v>
      </c>
      <c r="F1045" s="84">
        <f t="shared" si="16"/>
        <v>9.7595927064435077</v>
      </c>
    </row>
    <row r="1046" spans="3:6" ht="15.75" thickBot="1" x14ac:dyDescent="0.3">
      <c r="C1046" s="77">
        <f>+'Ejercicio 4'!B1042</f>
        <v>43504</v>
      </c>
      <c r="D1046" s="84">
        <v>327.85000600000001</v>
      </c>
      <c r="E1046" s="79">
        <f>+VLOOKUP(C1046,'Ejercicio 4'!$B$12:$H$1064,4,FALSE)</f>
        <v>3.3528054706375831E-4</v>
      </c>
      <c r="F1046" s="84">
        <f t="shared" si="16"/>
        <v>9.8743071208588074</v>
      </c>
    </row>
    <row r="1047" spans="3:6" ht="15.75" thickBot="1" x14ac:dyDescent="0.3">
      <c r="C1047" s="77">
        <f>+'Ejercicio 4'!B1043</f>
        <v>43507</v>
      </c>
      <c r="D1047" s="84">
        <v>327.85000600000001</v>
      </c>
      <c r="E1047" s="79">
        <f>+VLOOKUP(C1047,'Ejercicio 4'!$B$12:$H$1064,4,FALSE)</f>
        <v>3.2165493517685381E-4</v>
      </c>
      <c r="F1047" s="84">
        <f t="shared" si="16"/>
        <v>9.6715829806339517</v>
      </c>
    </row>
    <row r="1048" spans="3:6" ht="15.75" thickBot="1" x14ac:dyDescent="0.3">
      <c r="C1048" s="77">
        <f>+'Ejercicio 4'!B1044</f>
        <v>43508</v>
      </c>
      <c r="D1048" s="84">
        <v>327.85000600000001</v>
      </c>
      <c r="E1048" s="79">
        <f>+VLOOKUP(C1048,'Ejercicio 4'!$B$12:$H$1064,4,FALSE)</f>
        <v>3.0863786528002776E-4</v>
      </c>
      <c r="F1048" s="84">
        <f t="shared" si="16"/>
        <v>9.473862035945503</v>
      </c>
    </row>
    <row r="1049" spans="3:6" ht="15.75" thickBot="1" x14ac:dyDescent="0.3">
      <c r="C1049" s="77">
        <f>+'Ejercicio 4'!B1045</f>
        <v>43509</v>
      </c>
      <c r="D1049" s="84">
        <v>327.85000600000001</v>
      </c>
      <c r="E1049" s="79">
        <f>+VLOOKUP(C1049,'Ejercicio 4'!$B$12:$H$1064,4,FALSE)</f>
        <v>3.3646535942344081E-4</v>
      </c>
      <c r="F1049" s="84">
        <f t="shared" si="16"/>
        <v>9.8917386178585343</v>
      </c>
    </row>
    <row r="1050" spans="3:6" ht="15.75" thickBot="1" x14ac:dyDescent="0.3">
      <c r="C1050" s="77">
        <f>+'Ejercicio 4'!B1046</f>
        <v>43510</v>
      </c>
      <c r="D1050" s="84">
        <v>327.85000600000001</v>
      </c>
      <c r="E1050" s="79">
        <f>+VLOOKUP(C1050,'Ejercicio 4'!$B$12:$H$1064,4,FALSE)</f>
        <v>3.211450798709124E-4</v>
      </c>
      <c r="F1050" s="84">
        <f t="shared" si="16"/>
        <v>9.6639147265745233</v>
      </c>
    </row>
    <row r="1051" spans="3:6" ht="15.75" thickBot="1" x14ac:dyDescent="0.3">
      <c r="C1051" s="77">
        <f>+'Ejercicio 4'!B1047</f>
        <v>43511</v>
      </c>
      <c r="D1051" s="84">
        <v>327.85000600000001</v>
      </c>
      <c r="E1051" s="79">
        <f>+VLOOKUP(C1051,'Ejercicio 4'!$B$12:$H$1064,4,FALSE)</f>
        <v>3.0765783128478382E-4</v>
      </c>
      <c r="F1051" s="84">
        <f t="shared" si="16"/>
        <v>9.4588086510789093</v>
      </c>
    </row>
    <row r="1052" spans="3:6" ht="15.75" thickBot="1" x14ac:dyDescent="0.3">
      <c r="C1052" s="77">
        <f>+'Ejercicio 4'!B1048</f>
        <v>43514</v>
      </c>
      <c r="D1052" s="84">
        <v>327.85000600000001</v>
      </c>
      <c r="E1052" s="79">
        <f>+VLOOKUP(C1052,'Ejercicio 4'!$B$12:$H$1064,4,FALSE)</f>
        <v>2.948822017525346E-4</v>
      </c>
      <c r="F1052" s="84">
        <f t="shared" si="16"/>
        <v>9.260335748699255</v>
      </c>
    </row>
    <row r="1053" spans="3:6" ht="15.75" thickBot="1" x14ac:dyDescent="0.3">
      <c r="C1053" s="77">
        <f>+'Ejercicio 4'!B1049</f>
        <v>43515</v>
      </c>
      <c r="D1053" s="84">
        <v>327.85000600000001</v>
      </c>
      <c r="E1053" s="79">
        <f>+VLOOKUP(C1053,'Ejercicio 4'!$B$12:$H$1064,4,FALSE)</f>
        <v>2.9128914594956956E-4</v>
      </c>
      <c r="F1053" s="84">
        <f t="shared" si="16"/>
        <v>9.2037455571709259</v>
      </c>
    </row>
    <row r="1054" spans="3:6" ht="15.75" thickBot="1" x14ac:dyDescent="0.3">
      <c r="C1054" s="77">
        <f>+'Ejercicio 4'!B1050</f>
        <v>43516</v>
      </c>
      <c r="D1054" s="84">
        <v>327.85000600000001</v>
      </c>
      <c r="E1054" s="79">
        <f>+VLOOKUP(C1054,'Ejercicio 4'!$B$12:$H$1064,4,FALSE)</f>
        <v>3.0287712023649525E-4</v>
      </c>
      <c r="F1054" s="84">
        <f t="shared" si="16"/>
        <v>9.3850304582405037</v>
      </c>
    </row>
    <row r="1055" spans="3:6" ht="15.75" thickBot="1" x14ac:dyDescent="0.3">
      <c r="C1055" s="77">
        <f>+'Ejercicio 4'!B1051</f>
        <v>43517</v>
      </c>
      <c r="D1055" s="84">
        <v>327.85000600000001</v>
      </c>
      <c r="E1055" s="79">
        <f>+VLOOKUP(C1055,'Ejercicio 4'!$B$12:$H$1064,4,FALSE)</f>
        <v>2.8900256567146974E-4</v>
      </c>
      <c r="F1055" s="84">
        <f t="shared" si="16"/>
        <v>9.1675503082739525</v>
      </c>
    </row>
    <row r="1056" spans="3:6" ht="15.75" thickBot="1" x14ac:dyDescent="0.3">
      <c r="C1056" s="77">
        <f>+'Ejercicio 4'!B1052</f>
        <v>43518</v>
      </c>
      <c r="D1056" s="84">
        <v>327.85000600000001</v>
      </c>
      <c r="E1056" s="79">
        <f>+VLOOKUP(C1056,'Ejercicio 4'!$B$12:$H$1064,4,FALSE)</f>
        <v>2.7589487192902328E-4</v>
      </c>
      <c r="F1056" s="84">
        <f t="shared" si="16"/>
        <v>8.9572411560653133</v>
      </c>
    </row>
    <row r="1057" spans="3:6" ht="15.75" thickBot="1" x14ac:dyDescent="0.3">
      <c r="C1057" s="77">
        <f>+'Ejercicio 4'!B1053</f>
        <v>43521</v>
      </c>
      <c r="D1057" s="84">
        <v>327.85000600000001</v>
      </c>
      <c r="E1057" s="79">
        <f>+VLOOKUP(C1057,'Ejercicio 4'!$B$12:$H$1064,4,FALSE)</f>
        <v>2.6317116878654098E-4</v>
      </c>
      <c r="F1057" s="84">
        <f t="shared" si="16"/>
        <v>8.7482584991622989</v>
      </c>
    </row>
    <row r="1058" spans="3:6" ht="15.75" thickBot="1" x14ac:dyDescent="0.3">
      <c r="C1058" s="77">
        <f>+'Ejercicio 4'!B1054</f>
        <v>43522</v>
      </c>
      <c r="D1058" s="84">
        <v>327.85000600000001</v>
      </c>
      <c r="E1058" s="79">
        <f>+VLOOKUP(C1058,'Ejercicio 4'!$B$12:$H$1064,4,FALSE)</f>
        <v>2.909595398764757E-4</v>
      </c>
      <c r="F1058" s="84">
        <f t="shared" si="16"/>
        <v>9.1985368682723436</v>
      </c>
    </row>
    <row r="1059" spans="3:6" ht="15.75" thickBot="1" x14ac:dyDescent="0.3">
      <c r="C1059" s="77">
        <f>+'Ejercicio 4'!B1055</f>
        <v>43523</v>
      </c>
      <c r="D1059" s="84">
        <v>327.85000600000001</v>
      </c>
      <c r="E1059" s="79">
        <f>+VLOOKUP(C1059,'Ejercicio 4'!$B$12:$H$1064,4,FALSE)</f>
        <v>2.8886771105883984E-4</v>
      </c>
      <c r="F1059" s="84">
        <f t="shared" si="16"/>
        <v>9.1654111738070654</v>
      </c>
    </row>
    <row r="1060" spans="3:6" ht="15.75" thickBot="1" x14ac:dyDescent="0.3">
      <c r="C1060" s="77">
        <f>+'Ejercicio 4'!B1056</f>
        <v>43524</v>
      </c>
      <c r="D1060" s="84">
        <v>327.85000600000001</v>
      </c>
      <c r="E1060" s="79">
        <f>+VLOOKUP(C1060,'Ejercicio 4'!$B$12:$H$1064,4,FALSE)</f>
        <v>2.9362159872026134E-4</v>
      </c>
      <c r="F1060" s="84">
        <f t="shared" si="16"/>
        <v>9.2405208701144446</v>
      </c>
    </row>
    <row r="1061" spans="3:6" ht="15.75" thickBot="1" x14ac:dyDescent="0.3">
      <c r="C1061" s="77">
        <f>+'Ejercicio 4'!B1057</f>
        <v>43525</v>
      </c>
      <c r="D1061" s="84">
        <v>327.85000600000001</v>
      </c>
      <c r="E1061" s="79">
        <f>+VLOOKUP(C1061,'Ejercicio 4'!$B$12:$H$1064,4,FALSE)</f>
        <v>3.0008623207802447E-4</v>
      </c>
      <c r="F1061" s="84">
        <f t="shared" si="16"/>
        <v>9.3416907889995393</v>
      </c>
    </row>
    <row r="1062" spans="3:6" ht="15.75" thickBot="1" x14ac:dyDescent="0.3">
      <c r="C1062" s="77">
        <f>+'Ejercicio 4'!B1058</f>
        <v>43528</v>
      </c>
      <c r="D1062" s="84">
        <v>327.85000600000001</v>
      </c>
      <c r="E1062" s="79">
        <f>+VLOOKUP(C1062,'Ejercicio 4'!$B$12:$H$1064,4,FALSE)</f>
        <v>2.8904969340713823E-4</v>
      </c>
      <c r="F1062" s="84">
        <f t="shared" si="16"/>
        <v>9.1682977554023619</v>
      </c>
    </row>
    <row r="1063" spans="3:6" ht="15.75" thickBot="1" x14ac:dyDescent="0.3">
      <c r="C1063" s="77">
        <f>+'Ejercicio 4'!B1059</f>
        <v>43529</v>
      </c>
      <c r="D1063" s="84">
        <v>327.85000600000001</v>
      </c>
      <c r="E1063" s="79">
        <f>+VLOOKUP(C1063,'Ejercicio 4'!$B$12:$H$1064,4,FALSE)</f>
        <v>2.7571007528839171E-4</v>
      </c>
      <c r="F1063" s="84">
        <f t="shared" si="16"/>
        <v>8.9542408368961297</v>
      </c>
    </row>
    <row r="1064" spans="3:6" ht="15.75" thickBot="1" x14ac:dyDescent="0.3">
      <c r="C1064" s="77">
        <f>+'Ejercicio 4'!B1060</f>
        <v>43530</v>
      </c>
      <c r="D1064" s="84">
        <v>327.85000600000001</v>
      </c>
      <c r="E1064" s="79">
        <f>+VLOOKUP(C1064,'Ejercicio 4'!$B$12:$H$1064,4,FALSE)</f>
        <v>2.6299613154159748E-4</v>
      </c>
      <c r="F1064" s="84">
        <f t="shared" si="16"/>
        <v>8.7453487469795874</v>
      </c>
    </row>
    <row r="1065" spans="3:6" ht="15.75" thickBot="1" x14ac:dyDescent="0.3">
      <c r="C1065" s="77">
        <f>+'Ejercicio 4'!B1061</f>
        <v>43531</v>
      </c>
      <c r="D1065" s="84">
        <v>327.85000600000001</v>
      </c>
      <c r="E1065" s="79">
        <f>+VLOOKUP(C1065,'Ejercicio 4'!$B$12:$H$1064,4,FALSE)</f>
        <v>2.822257075197606E-4</v>
      </c>
      <c r="F1065" s="84">
        <f t="shared" si="16"/>
        <v>9.0594271696678774</v>
      </c>
    </row>
    <row r="1066" spans="3:6" ht="15.75" thickBot="1" x14ac:dyDescent="0.3">
      <c r="C1066" s="77">
        <f>+'Ejercicio 4'!B1062</f>
        <v>43532</v>
      </c>
      <c r="D1066" s="84">
        <v>327.85000600000001</v>
      </c>
      <c r="E1066" s="79">
        <f>+VLOOKUP(C1066,'Ejercicio 4'!$B$12:$H$1064,4,FALSE)</f>
        <v>2.7521507903364523E-4</v>
      </c>
      <c r="F1066" s="84">
        <f t="shared" si="16"/>
        <v>8.946199224975107</v>
      </c>
    </row>
    <row r="1067" spans="3:6" ht="15.75" thickBot="1" x14ac:dyDescent="0.3">
      <c r="C1067" s="77">
        <f>+'Ejercicio 4'!B1063</f>
        <v>43535</v>
      </c>
      <c r="D1067" s="84">
        <v>327.85000600000001</v>
      </c>
      <c r="E1067" s="79">
        <f>+VLOOKUP(C1067,'Ejercicio 4'!$B$12:$H$1064,4,FALSE)</f>
        <v>2.6280501613365394E-4</v>
      </c>
      <c r="F1067" s="84">
        <f t="shared" si="16"/>
        <v>8.7421706115558724</v>
      </c>
    </row>
    <row r="1068" spans="3:6" ht="15.75" thickBot="1" x14ac:dyDescent="0.3">
      <c r="C1068" s="85">
        <f>+'Ejercicio 4'!B1064</f>
        <v>43536</v>
      </c>
      <c r="D1068" s="86">
        <v>327.85000600000001</v>
      </c>
      <c r="E1068" s="79">
        <f>+VLOOKUP(C1068,'Ejercicio 4'!$B$12:$H$1064,4,FALSE)</f>
        <v>2.6892794263486792E-4</v>
      </c>
      <c r="F1068" s="84">
        <f t="shared" si="16"/>
        <v>8.8434233807218376</v>
      </c>
    </row>
  </sheetData>
  <autoFilter ref="C15:F1068"/>
  <mergeCells count="5">
    <mergeCell ref="B2:G4"/>
    <mergeCell ref="A6:I10"/>
    <mergeCell ref="B13:H13"/>
    <mergeCell ref="J28:U30"/>
    <mergeCell ref="J32:M3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U1129"/>
  <sheetViews>
    <sheetView zoomScaleNormal="100" workbookViewId="0">
      <selection activeCell="B18" sqref="B18"/>
    </sheetView>
  </sheetViews>
  <sheetFormatPr baseColWidth="10" defaultRowHeight="15" x14ac:dyDescent="0.25"/>
  <cols>
    <col min="2" max="2" width="12" bestFit="1" customWidth="1"/>
    <col min="5" max="5" width="14" bestFit="1" customWidth="1"/>
    <col min="8" max="8" width="12" bestFit="1" customWidth="1"/>
    <col min="11" max="11" width="12.28515625" bestFit="1" customWidth="1"/>
    <col min="12" max="12" width="11.85546875" bestFit="1" customWidth="1"/>
    <col min="13" max="13" width="12.28515625" bestFit="1" customWidth="1"/>
    <col min="14" max="14" width="14.28515625" bestFit="1" customWidth="1"/>
    <col min="16" max="19" width="12.7109375" bestFit="1" customWidth="1"/>
    <col min="21" max="21" width="12.7109375" bestFit="1" customWidth="1"/>
  </cols>
  <sheetData>
    <row r="1" spans="1:14" ht="15.75" thickBot="1" x14ac:dyDescent="0.3"/>
    <row r="2" spans="1:14" x14ac:dyDescent="0.25">
      <c r="C2" s="294" t="s">
        <v>87</v>
      </c>
      <c r="D2" s="295"/>
      <c r="E2" s="295"/>
      <c r="F2" s="295"/>
      <c r="G2" s="295"/>
      <c r="H2" s="296"/>
    </row>
    <row r="3" spans="1:14" x14ac:dyDescent="0.25">
      <c r="C3" s="297"/>
      <c r="D3" s="298"/>
      <c r="E3" s="298"/>
      <c r="F3" s="298"/>
      <c r="G3" s="298"/>
      <c r="H3" s="299"/>
    </row>
    <row r="4" spans="1:14" ht="15.75" thickBot="1" x14ac:dyDescent="0.3">
      <c r="C4" s="300"/>
      <c r="D4" s="301"/>
      <c r="E4" s="301"/>
      <c r="F4" s="301"/>
      <c r="G4" s="301"/>
      <c r="H4" s="302"/>
    </row>
    <row r="6" spans="1:14" ht="15.75" thickBot="1" x14ac:dyDescent="0.3"/>
    <row r="7" spans="1:14" ht="15" customHeight="1" x14ac:dyDescent="0.25">
      <c r="A7" s="330" t="s">
        <v>121</v>
      </c>
      <c r="B7" s="331"/>
      <c r="C7" s="331"/>
      <c r="D7" s="331"/>
      <c r="E7" s="331"/>
      <c r="F7" s="331"/>
      <c r="G7" s="331"/>
      <c r="H7" s="332"/>
    </row>
    <row r="8" spans="1:14" x14ac:dyDescent="0.25">
      <c r="A8" s="333"/>
      <c r="B8" s="334"/>
      <c r="C8" s="334"/>
      <c r="D8" s="334"/>
      <c r="E8" s="334"/>
      <c r="F8" s="334"/>
      <c r="G8" s="334"/>
      <c r="H8" s="335"/>
    </row>
    <row r="9" spans="1:14" x14ac:dyDescent="0.25">
      <c r="A9" s="333"/>
      <c r="B9" s="334"/>
      <c r="C9" s="334"/>
      <c r="D9" s="334"/>
      <c r="E9" s="334"/>
      <c r="F9" s="334"/>
      <c r="G9" s="334"/>
      <c r="H9" s="335"/>
    </row>
    <row r="10" spans="1:14" x14ac:dyDescent="0.25">
      <c r="A10" s="333"/>
      <c r="B10" s="334"/>
      <c r="C10" s="334"/>
      <c r="D10" s="334"/>
      <c r="E10" s="334"/>
      <c r="F10" s="334"/>
      <c r="G10" s="334"/>
      <c r="H10" s="335"/>
    </row>
    <row r="11" spans="1:14" x14ac:dyDescent="0.25">
      <c r="A11" s="333"/>
      <c r="B11" s="334"/>
      <c r="C11" s="334"/>
      <c r="D11" s="334"/>
      <c r="E11" s="334"/>
      <c r="F11" s="334"/>
      <c r="G11" s="334"/>
      <c r="H11" s="335"/>
    </row>
    <row r="12" spans="1:14" ht="15" customHeight="1" x14ac:dyDescent="0.25">
      <c r="A12" s="333"/>
      <c r="B12" s="334"/>
      <c r="C12" s="334"/>
      <c r="D12" s="334"/>
      <c r="E12" s="334"/>
      <c r="F12" s="334"/>
      <c r="G12" s="334"/>
      <c r="H12" s="335"/>
    </row>
    <row r="13" spans="1:14" x14ac:dyDescent="0.25">
      <c r="A13" s="333"/>
      <c r="B13" s="334"/>
      <c r="C13" s="334"/>
      <c r="D13" s="334"/>
      <c r="E13" s="334"/>
      <c r="F13" s="334"/>
      <c r="G13" s="334"/>
      <c r="H13" s="335"/>
    </row>
    <row r="14" spans="1:14" ht="15.75" thickBot="1" x14ac:dyDescent="0.3">
      <c r="A14" s="336"/>
      <c r="B14" s="337"/>
      <c r="C14" s="337"/>
      <c r="D14" s="337"/>
      <c r="E14" s="337"/>
      <c r="F14" s="337"/>
      <c r="G14" s="337"/>
      <c r="H14" s="338"/>
    </row>
    <row r="15" spans="1:14" ht="18" thickBot="1" x14ac:dyDescent="0.3">
      <c r="K15" s="31" t="s">
        <v>88</v>
      </c>
      <c r="L15" s="31" t="s">
        <v>89</v>
      </c>
      <c r="M15" s="31" t="s">
        <v>90</v>
      </c>
      <c r="N15" s="31" t="s">
        <v>91</v>
      </c>
    </row>
    <row r="16" spans="1:14" x14ac:dyDescent="0.25">
      <c r="J16" s="31" t="s">
        <v>88</v>
      </c>
      <c r="K16" s="87">
        <f>_xlfn.COVARIANCE.S($R$66:$R$829,R66:R829)</f>
        <v>2.0701561754529548E-4</v>
      </c>
      <c r="L16" s="88">
        <f>_xlfn.COVARIANCE.S($R$66:$R$829,S66:S829)</f>
        <v>1.0630773208471203E-6</v>
      </c>
      <c r="M16" s="88">
        <f>_xlfn.COVARIANCE.S($R$66:$R$829,P66:P829)</f>
        <v>-6.959802908403946E-7</v>
      </c>
      <c r="N16" s="89">
        <f>_xlfn.COVARIANCE.S($R$66:$R$829,U66:U829)</f>
        <v>-4.5368292145174793E-9</v>
      </c>
    </row>
    <row r="17" spans="1:21" ht="18" thickBot="1" x14ac:dyDescent="0.3">
      <c r="B17" s="23" t="s">
        <v>92</v>
      </c>
      <c r="C17" s="23" t="s">
        <v>93</v>
      </c>
      <c r="F17" s="90" t="s">
        <v>94</v>
      </c>
      <c r="G17" s="91" t="s">
        <v>92</v>
      </c>
      <c r="H17" s="91" t="s">
        <v>93</v>
      </c>
      <c r="J17" s="31" t="s">
        <v>89</v>
      </c>
      <c r="K17" s="92">
        <f>_xlfn.COVARIANCE.S($S$66:$S$829,R66:R829)</f>
        <v>1.0630773208471203E-6</v>
      </c>
      <c r="L17" s="93">
        <f>_xlfn.COVARIANCE.S($S$66:$S$829,S66:S829)</f>
        <v>1.4543420555906216E-7</v>
      </c>
      <c r="M17" s="93">
        <f>_xlfn.COVARIANCE.S($S$66:$S$829,P66:P829)</f>
        <v>-2.1452934291109431E-8</v>
      </c>
      <c r="N17" s="94">
        <f t="shared" ref="N17" si="0">_xlfn.COVARIANCE.S($S$66:$S$829,U66:U829)</f>
        <v>1.0974117410596733E-9</v>
      </c>
    </row>
    <row r="18" spans="1:21" ht="15.75" thickTop="1" x14ac:dyDescent="0.25">
      <c r="A18" s="95">
        <f>+'Ejercicio 5'!C1068</f>
        <v>43536</v>
      </c>
      <c r="B18" s="96">
        <f>+'Ejercicio 5'!D1068</f>
        <v>327.85000600000001</v>
      </c>
      <c r="C18" s="97">
        <v>7.7891870796539059E-2</v>
      </c>
      <c r="F18" s="23" t="s">
        <v>12</v>
      </c>
      <c r="G18" s="98">
        <f>AVERAGE(R34:R829)</f>
        <v>7.2315180782919341E-4</v>
      </c>
      <c r="H18" s="98">
        <f>AVERAGE(P34:P829)</f>
        <v>3.8453990361947599E-6</v>
      </c>
      <c r="J18" s="31" t="s">
        <v>90</v>
      </c>
      <c r="K18" s="92">
        <f>_xlfn.COVARIANCE.S($P$66:$P$829,R66:R829)</f>
        <v>-6.959802908403946E-7</v>
      </c>
      <c r="L18" s="93">
        <f>_xlfn.COVARIANCE.S($P$66:$P$829,S66:S829)</f>
        <v>-2.1452934291109431E-8</v>
      </c>
      <c r="M18" s="93">
        <f>_xlfn.COVARIANCE.S($P$66:$P$829,P66:P829)</f>
        <v>5.2072646762761999E-7</v>
      </c>
      <c r="N18" s="94">
        <f>_xlfn.COVARIANCE.S($P$66:$P$829,U66:U829)</f>
        <v>-1.0594884559819439E-9</v>
      </c>
    </row>
    <row r="19" spans="1:21" ht="15.75" thickBot="1" x14ac:dyDescent="0.3">
      <c r="F19" s="99" t="s">
        <v>95</v>
      </c>
      <c r="G19" s="98">
        <f>+_xlfn.STDEV.S(R34:R829)</f>
        <v>1.4531426885798908E-2</v>
      </c>
      <c r="H19" s="98">
        <f>+_xlfn.STDEV.S(P34:P829)</f>
        <v>7.1817117550647251E-4</v>
      </c>
      <c r="J19" s="31" t="s">
        <v>91</v>
      </c>
      <c r="K19" s="100">
        <f t="shared" ref="K19:L19" si="1">_xlfn.COVARIANCE.S($U$66:$U$829,R66:R829)</f>
        <v>-4.5368292145174793E-9</v>
      </c>
      <c r="L19" s="101">
        <f t="shared" si="1"/>
        <v>1.0974117410596733E-9</v>
      </c>
      <c r="M19" s="101">
        <f>_xlfn.COVARIANCE.S($U$66:$U$829,P66:P829)</f>
        <v>-1.0594884559819439E-9</v>
      </c>
      <c r="N19" s="102">
        <f>_xlfn.COVARIANCE.S($U$66:$U$829,U66:U829)</f>
        <v>1.3651953904920322E-9</v>
      </c>
    </row>
    <row r="21" spans="1:21" x14ac:dyDescent="0.25">
      <c r="A21" t="s">
        <v>96</v>
      </c>
      <c r="B21">
        <f>B18+3</f>
        <v>330.85000600000001</v>
      </c>
    </row>
    <row r="22" spans="1:21" x14ac:dyDescent="0.25">
      <c r="K22" s="314" t="s">
        <v>97</v>
      </c>
      <c r="L22" s="314"/>
      <c r="M22" s="314"/>
    </row>
    <row r="23" spans="1:21" ht="15.75" thickBot="1" x14ac:dyDescent="0.3">
      <c r="K23" s="103" t="s">
        <v>98</v>
      </c>
      <c r="L23" s="104">
        <f t="array" ref="L23">SQRT(MMULT(TRANSPOSE(H25:H28),MMULT(K16:N19,H25:H28)))*NORMSINV(0.99)</f>
        <v>5.643054066609575</v>
      </c>
      <c r="M23" s="96" t="s">
        <v>48</v>
      </c>
    </row>
    <row r="24" spans="1:21" ht="15.75" thickBot="1" x14ac:dyDescent="0.3">
      <c r="A24" s="105" t="s">
        <v>99</v>
      </c>
      <c r="B24" s="106">
        <f>+B18</f>
        <v>327.85000600000001</v>
      </c>
    </row>
    <row r="25" spans="1:21" x14ac:dyDescent="0.25">
      <c r="A25" s="107" t="s">
        <v>96</v>
      </c>
      <c r="B25" s="108">
        <f>+B21</f>
        <v>330.85000600000001</v>
      </c>
      <c r="D25" s="109" t="s">
        <v>100</v>
      </c>
      <c r="E25" s="110">
        <f>Delta_opción(B24,B25,B27,B28,B26,FALSE)</f>
        <v>-0.52422359140163444</v>
      </c>
      <c r="H25" s="110">
        <f>E25*B24</f>
        <v>-171.8667075863674</v>
      </c>
    </row>
    <row r="26" spans="1:21" x14ac:dyDescent="0.25">
      <c r="A26" s="107" t="s">
        <v>101</v>
      </c>
      <c r="B26" s="111">
        <f>20/360</f>
        <v>5.5555555555555552E-2</v>
      </c>
      <c r="D26" s="109" t="s">
        <v>102</v>
      </c>
      <c r="E26" s="112">
        <f>Gamma_Opción(B24,B25,B27,B28,B26,FALSE)</f>
        <v>2.2338860773219879E-2</v>
      </c>
      <c r="G26" s="113" t="s">
        <v>136</v>
      </c>
      <c r="H26" s="112">
        <f>E26*(B24^2)/2</f>
        <v>1200.5532220179584</v>
      </c>
    </row>
    <row r="27" spans="1:21" x14ac:dyDescent="0.25">
      <c r="A27" s="107" t="s">
        <v>103</v>
      </c>
      <c r="B27" s="114">
        <f>+C18</f>
        <v>7.7891870796539059E-2</v>
      </c>
      <c r="D27" s="109" t="s">
        <v>104</v>
      </c>
      <c r="E27" s="112">
        <f>Rho_opción(B24,B25,B27,B28,B26,FALSE)</f>
        <v>-9.9893080629406015</v>
      </c>
      <c r="H27" s="112">
        <f>E27</f>
        <v>-9.9893080629406015</v>
      </c>
      <c r="K27" s="314" t="s">
        <v>105</v>
      </c>
      <c r="L27" s="314"/>
      <c r="M27" s="314"/>
    </row>
    <row r="28" spans="1:21" ht="15.75" thickBot="1" x14ac:dyDescent="0.3">
      <c r="A28" s="115" t="s">
        <v>106</v>
      </c>
      <c r="B28" s="116">
        <f>+G19*SQRT(252)</f>
        <v>0.23067925040845022</v>
      </c>
      <c r="D28" s="109" t="s">
        <v>107</v>
      </c>
      <c r="E28" s="117">
        <f>Vega_Opción(B24,B25,B27,B28,B26,FALSE)</f>
        <v>30.771411910429599</v>
      </c>
      <c r="H28" s="117">
        <f>E28</f>
        <v>30.771411910429599</v>
      </c>
      <c r="K28" s="103" t="s">
        <v>98</v>
      </c>
      <c r="L28" s="104">
        <f t="array" ref="L28">NORMSINV(0.99)*SQRT(MMULT(TRANSPOSE(H31:H34),MMULT(K16:N19,H31:H34)))</f>
        <v>5.5283951206389483</v>
      </c>
      <c r="M28" s="96" t="s">
        <v>48</v>
      </c>
    </row>
    <row r="29" spans="1:21" ht="15.75" thickBot="1" x14ac:dyDescent="0.3">
      <c r="A29" s="118" t="s">
        <v>108</v>
      </c>
      <c r="B29" s="119">
        <f>Precio_opcion_BS(B24,B25,B27,B28,B26,FALSE)</f>
        <v>7.9408406919049526</v>
      </c>
    </row>
    <row r="30" spans="1:21" ht="15.75" thickBot="1" x14ac:dyDescent="0.3"/>
    <row r="31" spans="1:21" x14ac:dyDescent="0.25">
      <c r="H31" s="120">
        <f>H25+B24</f>
        <v>155.98329841363261</v>
      </c>
      <c r="N31" s="121"/>
      <c r="O31" s="360" t="s">
        <v>109</v>
      </c>
      <c r="P31" s="361"/>
      <c r="Q31" s="360" t="s">
        <v>110</v>
      </c>
      <c r="R31" s="362"/>
      <c r="S31" s="362"/>
      <c r="T31" s="362"/>
      <c r="U31" s="361"/>
    </row>
    <row r="32" spans="1:21" ht="30.75" thickBot="1" x14ac:dyDescent="0.3">
      <c r="G32" s="122" t="s">
        <v>111</v>
      </c>
      <c r="H32" s="123">
        <f>H26</f>
        <v>1200.5532220179584</v>
      </c>
      <c r="N32" s="124" t="s">
        <v>82</v>
      </c>
      <c r="O32" s="183" t="s">
        <v>135</v>
      </c>
      <c r="P32" s="184" t="s">
        <v>112</v>
      </c>
      <c r="Q32" s="176" t="s">
        <v>83</v>
      </c>
      <c r="R32" s="177" t="s">
        <v>112</v>
      </c>
      <c r="S32" s="177" t="s">
        <v>113</v>
      </c>
      <c r="T32" s="178" t="s">
        <v>114</v>
      </c>
      <c r="U32" s="179" t="s">
        <v>115</v>
      </c>
    </row>
    <row r="33" spans="1:21" ht="16.5" thickTop="1" thickBot="1" x14ac:dyDescent="0.3">
      <c r="A33" s="90" t="s">
        <v>116</v>
      </c>
      <c r="B33" s="90" t="s">
        <v>117</v>
      </c>
      <c r="C33" s="90" t="s">
        <v>118</v>
      </c>
      <c r="D33" s="90" t="s">
        <v>119</v>
      </c>
      <c r="E33" s="90" t="s">
        <v>120</v>
      </c>
      <c r="H33" s="123">
        <f t="shared" ref="H33:H34" si="2">H27</f>
        <v>-9.9893080629406015</v>
      </c>
      <c r="N33" s="125">
        <f>+'Ejercicio 5'!C16</f>
        <v>42009</v>
      </c>
      <c r="O33" s="185">
        <f>+VLOOKUP(N33,'tasa continuas '!$A$3:$E$1056,5,FALSE)</f>
        <v>2.7155118323729754E-2</v>
      </c>
      <c r="P33" s="182"/>
      <c r="Q33" s="180">
        <f>+VLOOKUP(N33,ASURB.MX!$A$2:$H$1054,5,FALSE)</f>
        <v>188.86000100000001</v>
      </c>
      <c r="R33" s="181"/>
      <c r="S33" s="181"/>
      <c r="T33" s="181"/>
      <c r="U33" s="182"/>
    </row>
    <row r="34" spans="1:21" ht="16.5" thickTop="1" thickBot="1" x14ac:dyDescent="0.3">
      <c r="A34">
        <f>A35-1</f>
        <v>308.85000600000001</v>
      </c>
      <c r="B34">
        <f>A34-$B$18</f>
        <v>-19</v>
      </c>
      <c r="C34">
        <f>MAX($B$21-A34,0)</f>
        <v>22</v>
      </c>
      <c r="D34">
        <f>+C34+B34</f>
        <v>3</v>
      </c>
      <c r="E34" s="129">
        <f>D34-$B$29</f>
        <v>-4.9408406919049526</v>
      </c>
      <c r="H34" s="130">
        <f t="shared" si="2"/>
        <v>30.771411910429599</v>
      </c>
      <c r="N34" s="125">
        <f>+'Ejercicio 5'!C17</f>
        <v>42010</v>
      </c>
      <c r="O34" s="126">
        <f>+VLOOKUP(N34,'tasa continuas '!$A$3:$E$1056,5,FALSE)</f>
        <v>2.6053076097065132E-2</v>
      </c>
      <c r="P34" s="131">
        <f t="shared" ref="P34:P97" si="3">O34-O33</f>
        <v>-1.1020422266646221E-3</v>
      </c>
      <c r="Q34" s="128">
        <f>+VLOOKUP(N34,ASURB.MX!$A$2:$H$1054,5,FALSE)</f>
        <v>187.990005</v>
      </c>
      <c r="R34" s="6">
        <f t="shared" ref="R34:R97" si="4">+LN(Q34/Q33)</f>
        <v>-4.617208606821523E-3</v>
      </c>
      <c r="S34" s="6">
        <f>R34^2</f>
        <v>2.131861531890675E-5</v>
      </c>
      <c r="T34" s="6"/>
      <c r="U34" s="127"/>
    </row>
    <row r="35" spans="1:21" x14ac:dyDescent="0.25">
      <c r="A35">
        <f t="shared" ref="A35:A51" si="5">A36-1</f>
        <v>309.85000600000001</v>
      </c>
      <c r="B35">
        <f>A35-$B$18</f>
        <v>-18</v>
      </c>
      <c r="C35">
        <f>MAX($B$21-A35,0)</f>
        <v>21</v>
      </c>
      <c r="D35">
        <f t="shared" ref="D35:D80" si="6">+C35+B35</f>
        <v>3</v>
      </c>
      <c r="E35" s="129">
        <f>D35-$B$29</f>
        <v>-4.9408406919049526</v>
      </c>
      <c r="N35" s="125">
        <f>+'Ejercicio 5'!C18</f>
        <v>42011</v>
      </c>
      <c r="O35" s="126">
        <f>+VLOOKUP(N35,'tasa continuas '!$A$3:$E$1056,5,FALSE)</f>
        <v>2.6163878180224857E-2</v>
      </c>
      <c r="P35" s="131">
        <f t="shared" si="3"/>
        <v>1.1080208315972576E-4</v>
      </c>
      <c r="Q35" s="128">
        <f>+VLOOKUP(N35,ASURB.MX!$A$2:$H$1054,5,FALSE)</f>
        <v>190.550003</v>
      </c>
      <c r="R35" s="6">
        <f t="shared" si="4"/>
        <v>1.3525846540739274E-2</v>
      </c>
      <c r="S35" s="6">
        <f t="shared" ref="S35:S98" si="7">R35^2</f>
        <v>1.8294852464362859E-4</v>
      </c>
      <c r="T35" s="6"/>
      <c r="U35" s="127"/>
    </row>
    <row r="36" spans="1:21" x14ac:dyDescent="0.25">
      <c r="A36">
        <f t="shared" si="5"/>
        <v>310.85000600000001</v>
      </c>
      <c r="B36">
        <f t="shared" ref="B36:B80" si="8">A36-$B$18</f>
        <v>-17</v>
      </c>
      <c r="C36">
        <f t="shared" ref="C36:C80" si="9">MAX($B$21-A36,0)</f>
        <v>20</v>
      </c>
      <c r="D36">
        <f>+C36+B36</f>
        <v>3</v>
      </c>
      <c r="E36" s="129">
        <f t="shared" ref="E36:E80" si="10">D36-$B$29</f>
        <v>-4.9408406919049526</v>
      </c>
      <c r="N36" s="125">
        <f>+'Ejercicio 5'!C19</f>
        <v>42012</v>
      </c>
      <c r="O36" s="126">
        <f>+VLOOKUP(N36,'tasa continuas '!$A$3:$E$1056,5,FALSE)</f>
        <v>2.8319868953258696E-2</v>
      </c>
      <c r="P36" s="131">
        <f t="shared" si="3"/>
        <v>2.1559907730338383E-3</v>
      </c>
      <c r="Q36" s="128">
        <f>+VLOOKUP(N36,ASURB.MX!$A$2:$H$1054,5,FALSE)</f>
        <v>193.479996</v>
      </c>
      <c r="R36" s="6">
        <f t="shared" si="4"/>
        <v>1.5259484217042324E-2</v>
      </c>
      <c r="S36" s="6">
        <f t="shared" si="7"/>
        <v>2.3285185857016379E-4</v>
      </c>
      <c r="T36" s="6"/>
      <c r="U36" s="127"/>
    </row>
    <row r="37" spans="1:21" x14ac:dyDescent="0.25">
      <c r="A37">
        <f t="shared" si="5"/>
        <v>311.85000600000001</v>
      </c>
      <c r="B37">
        <f t="shared" si="8"/>
        <v>-16</v>
      </c>
      <c r="C37">
        <f t="shared" si="9"/>
        <v>19</v>
      </c>
      <c r="D37">
        <f>+C37+B37</f>
        <v>3</v>
      </c>
      <c r="E37" s="129">
        <f t="shared" si="10"/>
        <v>-4.9408406919049526</v>
      </c>
      <c r="N37" s="125">
        <f>+'Ejercicio 5'!C20</f>
        <v>42013</v>
      </c>
      <c r="O37" s="126">
        <f>+VLOOKUP(N37,'tasa continuas '!$A$3:$E$1056,5,FALSE)</f>
        <v>2.8829800961069931E-2</v>
      </c>
      <c r="P37" s="131">
        <f t="shared" si="3"/>
        <v>5.0993200781123543E-4</v>
      </c>
      <c r="Q37" s="128">
        <f>+VLOOKUP(N37,ASURB.MX!$A$2:$H$1054,5,FALSE)</f>
        <v>189.91999799999999</v>
      </c>
      <c r="R37" s="6">
        <f t="shared" si="4"/>
        <v>-1.8571206950202781E-2</v>
      </c>
      <c r="S37" s="6">
        <f t="shared" si="7"/>
        <v>3.4488972758726005E-4</v>
      </c>
      <c r="T37" s="6"/>
      <c r="U37" s="127"/>
    </row>
    <row r="38" spans="1:21" x14ac:dyDescent="0.25">
      <c r="A38">
        <f t="shared" si="5"/>
        <v>312.85000600000001</v>
      </c>
      <c r="B38">
        <f t="shared" si="8"/>
        <v>-15</v>
      </c>
      <c r="C38">
        <f t="shared" si="9"/>
        <v>18</v>
      </c>
      <c r="D38">
        <f t="shared" si="6"/>
        <v>3</v>
      </c>
      <c r="E38" s="129">
        <f t="shared" si="10"/>
        <v>-4.9408406919049526</v>
      </c>
      <c r="N38" s="125">
        <f>+'Ejercicio 5'!C21</f>
        <v>42016</v>
      </c>
      <c r="O38" s="126">
        <f>+VLOOKUP(N38,'tasa continuas '!$A$3:$E$1056,5,FALSE)</f>
        <v>2.8318916974417113E-2</v>
      </c>
      <c r="P38" s="131">
        <f t="shared" si="3"/>
        <v>-5.1088398665281864E-4</v>
      </c>
      <c r="Q38" s="128">
        <f>+VLOOKUP(N38,ASURB.MX!$A$2:$H$1054,5,FALSE)</f>
        <v>189.91999799999999</v>
      </c>
      <c r="R38" s="6">
        <f t="shared" si="4"/>
        <v>0</v>
      </c>
      <c r="S38" s="6">
        <f t="shared" si="7"/>
        <v>0</v>
      </c>
      <c r="T38" s="6"/>
      <c r="U38" s="127"/>
    </row>
    <row r="39" spans="1:21" x14ac:dyDescent="0.25">
      <c r="A39">
        <f t="shared" si="5"/>
        <v>313.85000600000001</v>
      </c>
      <c r="B39">
        <f t="shared" si="8"/>
        <v>-14</v>
      </c>
      <c r="C39">
        <f t="shared" si="9"/>
        <v>17</v>
      </c>
      <c r="D39">
        <f t="shared" si="6"/>
        <v>3</v>
      </c>
      <c r="E39" s="129">
        <f t="shared" si="10"/>
        <v>-4.9408406919049526</v>
      </c>
      <c r="N39" s="125">
        <f>+'Ejercicio 5'!C22</f>
        <v>42017</v>
      </c>
      <c r="O39" s="126">
        <f>+VLOOKUP(N39,'tasa continuas '!$A$3:$E$1056,5,FALSE)</f>
        <v>2.8297466049919912E-2</v>
      </c>
      <c r="P39" s="131">
        <f t="shared" si="3"/>
        <v>-2.1450924497200263E-5</v>
      </c>
      <c r="Q39" s="128">
        <f>+VLOOKUP(N39,ASURB.MX!$A$2:$H$1054,5,FALSE)</f>
        <v>195.029999</v>
      </c>
      <c r="R39" s="6">
        <f t="shared" si="4"/>
        <v>2.6550467426462863E-2</v>
      </c>
      <c r="S39" s="6">
        <f t="shared" si="7"/>
        <v>7.0492732056366551E-4</v>
      </c>
      <c r="T39" s="6"/>
      <c r="U39" s="127"/>
    </row>
    <row r="40" spans="1:21" x14ac:dyDescent="0.25">
      <c r="A40">
        <f t="shared" si="5"/>
        <v>314.85000600000001</v>
      </c>
      <c r="B40">
        <f t="shared" si="8"/>
        <v>-13</v>
      </c>
      <c r="C40">
        <f t="shared" si="9"/>
        <v>16</v>
      </c>
      <c r="D40">
        <f t="shared" si="6"/>
        <v>3</v>
      </c>
      <c r="E40" s="129">
        <f t="shared" si="10"/>
        <v>-4.9408406919049526</v>
      </c>
      <c r="N40" s="125">
        <f>+'Ejercicio 5'!C23</f>
        <v>42018</v>
      </c>
      <c r="O40" s="126">
        <f>+VLOOKUP(N40,'tasa continuas '!$A$3:$E$1056,5,FALSE)</f>
        <v>2.8121323887110979E-2</v>
      </c>
      <c r="P40" s="131">
        <f t="shared" si="3"/>
        <v>-1.7614216280893366E-4</v>
      </c>
      <c r="Q40" s="128">
        <f>+VLOOKUP(N40,ASURB.MX!$A$2:$H$1054,5,FALSE)</f>
        <v>189.429993</v>
      </c>
      <c r="R40" s="6">
        <f t="shared" si="4"/>
        <v>-2.9133861569848245E-2</v>
      </c>
      <c r="S40" s="6">
        <f t="shared" si="7"/>
        <v>8.487818899710805E-4</v>
      </c>
      <c r="T40" s="6"/>
      <c r="U40" s="127"/>
    </row>
    <row r="41" spans="1:21" x14ac:dyDescent="0.25">
      <c r="A41">
        <f t="shared" si="5"/>
        <v>315.85000600000001</v>
      </c>
      <c r="B41">
        <f t="shared" si="8"/>
        <v>-12</v>
      </c>
      <c r="C41">
        <f t="shared" si="9"/>
        <v>15</v>
      </c>
      <c r="D41">
        <f t="shared" si="6"/>
        <v>3</v>
      </c>
      <c r="E41" s="129">
        <f t="shared" si="10"/>
        <v>-4.9408406919049526</v>
      </c>
      <c r="N41" s="125">
        <f>+'Ejercicio 5'!C24</f>
        <v>42019</v>
      </c>
      <c r="O41" s="126">
        <f>+VLOOKUP(N41,'tasa continuas '!$A$3:$E$1056,5,FALSE)</f>
        <v>2.7800512299634327E-2</v>
      </c>
      <c r="P41" s="131">
        <f t="shared" si="3"/>
        <v>-3.2081158747665137E-4</v>
      </c>
      <c r="Q41" s="128">
        <f>+VLOOKUP(N41,ASURB.MX!$A$2:$H$1054,5,FALSE)</f>
        <v>186.63000500000001</v>
      </c>
      <c r="R41" s="6">
        <f t="shared" si="4"/>
        <v>-1.4891452201207965E-2</v>
      </c>
      <c r="S41" s="6">
        <f t="shared" si="7"/>
        <v>2.2175534866086154E-4</v>
      </c>
      <c r="T41" s="6"/>
      <c r="U41" s="127"/>
    </row>
    <row r="42" spans="1:21" x14ac:dyDescent="0.25">
      <c r="A42">
        <f t="shared" si="5"/>
        <v>316.85000600000001</v>
      </c>
      <c r="B42">
        <f t="shared" si="8"/>
        <v>-11</v>
      </c>
      <c r="C42">
        <f t="shared" si="9"/>
        <v>14</v>
      </c>
      <c r="D42">
        <f t="shared" si="6"/>
        <v>3</v>
      </c>
      <c r="E42" s="129">
        <f t="shared" si="10"/>
        <v>-4.9408406919049526</v>
      </c>
      <c r="N42" s="125">
        <f>+'Ejercicio 5'!C25</f>
        <v>42020</v>
      </c>
      <c r="O42" s="126">
        <f>+VLOOKUP(N42,'tasa continuas '!$A$3:$E$1056,5,FALSE)</f>
        <v>2.8157827682836933E-2</v>
      </c>
      <c r="P42" s="131">
        <f t="shared" si="3"/>
        <v>3.5731538320260547E-4</v>
      </c>
      <c r="Q42" s="128">
        <f>+VLOOKUP(N42,ASURB.MX!$A$2:$H$1054,5,FALSE)</f>
        <v>193.179993</v>
      </c>
      <c r="R42" s="6">
        <f t="shared" si="4"/>
        <v>3.4494286529499318E-2</v>
      </c>
      <c r="S42" s="6">
        <f t="shared" si="7"/>
        <v>1.1898558031791981E-3</v>
      </c>
      <c r="T42" s="6"/>
      <c r="U42" s="127"/>
    </row>
    <row r="43" spans="1:21" x14ac:dyDescent="0.25">
      <c r="A43">
        <f t="shared" si="5"/>
        <v>317.85000600000001</v>
      </c>
      <c r="B43">
        <f t="shared" si="8"/>
        <v>-10</v>
      </c>
      <c r="C43">
        <f t="shared" si="9"/>
        <v>13</v>
      </c>
      <c r="D43">
        <f t="shared" si="6"/>
        <v>3</v>
      </c>
      <c r="E43" s="129">
        <f t="shared" si="10"/>
        <v>-4.9408406919049526</v>
      </c>
      <c r="N43" s="125">
        <f>+'Ejercicio 5'!C26</f>
        <v>42023</v>
      </c>
      <c r="O43" s="126">
        <f>+VLOOKUP(N43,'tasa continuas '!$A$3:$E$1056,5,FALSE)</f>
        <v>2.7542349291316732E-2</v>
      </c>
      <c r="P43" s="131">
        <f t="shared" si="3"/>
        <v>-6.1547839152020084E-4</v>
      </c>
      <c r="Q43" s="128">
        <f>+VLOOKUP(N43,ASURB.MX!$A$2:$H$1054,5,FALSE)</f>
        <v>193.929993</v>
      </c>
      <c r="R43" s="6">
        <f t="shared" si="4"/>
        <v>3.8748725971364502E-3</v>
      </c>
      <c r="S43" s="6">
        <f t="shared" si="7"/>
        <v>1.5014637644038979E-5</v>
      </c>
      <c r="T43" s="6"/>
      <c r="U43" s="127"/>
    </row>
    <row r="44" spans="1:21" x14ac:dyDescent="0.25">
      <c r="A44">
        <f t="shared" si="5"/>
        <v>318.85000600000001</v>
      </c>
      <c r="B44">
        <f t="shared" si="8"/>
        <v>-9</v>
      </c>
      <c r="C44">
        <f t="shared" si="9"/>
        <v>12</v>
      </c>
      <c r="D44">
        <f t="shared" si="6"/>
        <v>3</v>
      </c>
      <c r="E44" s="129">
        <f t="shared" si="10"/>
        <v>-4.9408406919049526</v>
      </c>
      <c r="N44" s="125">
        <f>+'Ejercicio 5'!C27</f>
        <v>42024</v>
      </c>
      <c r="O44" s="126">
        <f>+VLOOKUP(N44,'tasa continuas '!$A$3:$E$1056,5,FALSE)</f>
        <v>2.7347035935169912E-2</v>
      </c>
      <c r="P44" s="131">
        <f t="shared" si="3"/>
        <v>-1.9531335614681941E-4</v>
      </c>
      <c r="Q44" s="128">
        <f>+VLOOKUP(N44,ASURB.MX!$A$2:$H$1054,5,FALSE)</f>
        <v>199.61999499999999</v>
      </c>
      <c r="R44" s="6">
        <f t="shared" si="4"/>
        <v>2.8918301098199213E-2</v>
      </c>
      <c r="S44" s="6">
        <f t="shared" si="7"/>
        <v>8.3626813840610985E-4</v>
      </c>
      <c r="T44" s="6"/>
      <c r="U44" s="127"/>
    </row>
    <row r="45" spans="1:21" x14ac:dyDescent="0.25">
      <c r="A45">
        <f t="shared" si="5"/>
        <v>319.85000600000001</v>
      </c>
      <c r="B45">
        <f t="shared" si="8"/>
        <v>-8</v>
      </c>
      <c r="C45">
        <f t="shared" si="9"/>
        <v>11</v>
      </c>
      <c r="D45">
        <f t="shared" si="6"/>
        <v>3</v>
      </c>
      <c r="E45" s="129">
        <f t="shared" si="10"/>
        <v>-4.9408406919049526</v>
      </c>
      <c r="N45" s="125">
        <f>+'Ejercicio 5'!C28</f>
        <v>42025</v>
      </c>
      <c r="O45" s="126">
        <f>+VLOOKUP(N45,'tasa continuas '!$A$3:$E$1056,5,FALSE)</f>
        <v>2.7087748928580301E-2</v>
      </c>
      <c r="P45" s="131">
        <f t="shared" si="3"/>
        <v>-2.5928700658961121E-4</v>
      </c>
      <c r="Q45" s="128">
        <f>+VLOOKUP(N45,ASURB.MX!$A$2:$H$1054,5,FALSE)</f>
        <v>201.63999899999999</v>
      </c>
      <c r="R45" s="6">
        <f t="shared" si="4"/>
        <v>1.0068390044247004E-2</v>
      </c>
      <c r="S45" s="6">
        <f t="shared" si="7"/>
        <v>1.0137247808309218E-4</v>
      </c>
      <c r="T45" s="6"/>
      <c r="U45" s="127"/>
    </row>
    <row r="46" spans="1:21" x14ac:dyDescent="0.25">
      <c r="A46">
        <f t="shared" si="5"/>
        <v>320.85000600000001</v>
      </c>
      <c r="B46">
        <f t="shared" si="8"/>
        <v>-7</v>
      </c>
      <c r="C46">
        <f t="shared" si="9"/>
        <v>10</v>
      </c>
      <c r="D46">
        <f t="shared" si="6"/>
        <v>3</v>
      </c>
      <c r="E46" s="129">
        <f t="shared" si="10"/>
        <v>-4.9408406919049526</v>
      </c>
      <c r="N46" s="125">
        <f>+'Ejercicio 5'!C29</f>
        <v>42026</v>
      </c>
      <c r="O46" s="126">
        <f>+VLOOKUP(N46,'tasa continuas '!$A$3:$E$1056,5,FALSE)</f>
        <v>2.8135313834335627E-2</v>
      </c>
      <c r="P46" s="131">
        <f t="shared" si="3"/>
        <v>1.0475649057553257E-3</v>
      </c>
      <c r="Q46" s="128">
        <f>+VLOOKUP(N46,ASURB.MX!$A$2:$H$1054,5,FALSE)</f>
        <v>201.25</v>
      </c>
      <c r="R46" s="6">
        <f t="shared" si="4"/>
        <v>-1.9360079564238394E-3</v>
      </c>
      <c r="S46" s="6">
        <f t="shared" si="7"/>
        <v>3.7481268073364111E-6</v>
      </c>
      <c r="T46" s="6"/>
      <c r="U46" s="127"/>
    </row>
    <row r="47" spans="1:21" x14ac:dyDescent="0.25">
      <c r="A47">
        <f t="shared" si="5"/>
        <v>321.85000600000001</v>
      </c>
      <c r="B47">
        <f t="shared" si="8"/>
        <v>-6</v>
      </c>
      <c r="C47">
        <f t="shared" si="9"/>
        <v>9</v>
      </c>
      <c r="D47">
        <f t="shared" si="6"/>
        <v>3</v>
      </c>
      <c r="E47" s="129">
        <f t="shared" si="10"/>
        <v>-4.9408406919049526</v>
      </c>
      <c r="N47" s="125">
        <f>+'Ejercicio 5'!C30</f>
        <v>42027</v>
      </c>
      <c r="O47" s="126">
        <f>+VLOOKUP(N47,'tasa continuas '!$A$3:$E$1056,5,FALSE)</f>
        <v>2.8759444378620352E-2</v>
      </c>
      <c r="P47" s="131">
        <f t="shared" si="3"/>
        <v>6.2413054428472545E-4</v>
      </c>
      <c r="Q47" s="128">
        <f>+VLOOKUP(N47,ASURB.MX!$A$2:$H$1054,5,FALSE)</f>
        <v>196.61000100000001</v>
      </c>
      <c r="R47" s="6">
        <f t="shared" si="4"/>
        <v>-2.3325840093061913E-2</v>
      </c>
      <c r="S47" s="6">
        <f t="shared" si="7"/>
        <v>5.4409481604709455E-4</v>
      </c>
      <c r="T47" s="6"/>
      <c r="U47" s="127"/>
    </row>
    <row r="48" spans="1:21" x14ac:dyDescent="0.25">
      <c r="A48">
        <f>A49-1</f>
        <v>322.85000600000001</v>
      </c>
      <c r="B48">
        <f t="shared" si="8"/>
        <v>-5</v>
      </c>
      <c r="C48">
        <f t="shared" si="9"/>
        <v>8</v>
      </c>
      <c r="D48">
        <f t="shared" si="6"/>
        <v>3</v>
      </c>
      <c r="E48" s="129">
        <f t="shared" si="10"/>
        <v>-4.9408406919049526</v>
      </c>
      <c r="N48" s="125">
        <f>+'Ejercicio 5'!C31</f>
        <v>42030</v>
      </c>
      <c r="O48" s="126">
        <f>+VLOOKUP(N48,'tasa continuas '!$A$3:$E$1056,5,FALSE)</f>
        <v>2.8008131598783372E-2</v>
      </c>
      <c r="P48" s="131">
        <f t="shared" si="3"/>
        <v>-7.5131277983698022E-4</v>
      </c>
      <c r="Q48" s="128">
        <f>+VLOOKUP(N48,ASURB.MX!$A$2:$H$1054,5,FALSE)</f>
        <v>203.30999800000001</v>
      </c>
      <c r="R48" s="6">
        <f t="shared" si="4"/>
        <v>3.3509821773326058E-2</v>
      </c>
      <c r="S48" s="6">
        <f t="shared" si="7"/>
        <v>1.1229081552800771E-3</v>
      </c>
      <c r="T48" s="6"/>
      <c r="U48" s="127"/>
    </row>
    <row r="49" spans="1:21" x14ac:dyDescent="0.25">
      <c r="A49">
        <f t="shared" si="5"/>
        <v>323.85000600000001</v>
      </c>
      <c r="B49">
        <f t="shared" si="8"/>
        <v>-4</v>
      </c>
      <c r="C49">
        <f t="shared" si="9"/>
        <v>7</v>
      </c>
      <c r="D49">
        <f t="shared" si="6"/>
        <v>3</v>
      </c>
      <c r="E49" s="129">
        <f t="shared" si="10"/>
        <v>-4.9408406919049526</v>
      </c>
      <c r="N49" s="125">
        <f>+'Ejercicio 5'!C32</f>
        <v>42031</v>
      </c>
      <c r="O49" s="126">
        <f>+VLOOKUP(N49,'tasa continuas '!$A$3:$E$1056,5,FALSE)</f>
        <v>2.8260066928547437E-2</v>
      </c>
      <c r="P49" s="131">
        <f t="shared" si="3"/>
        <v>2.5193532976406502E-4</v>
      </c>
      <c r="Q49" s="128">
        <f>+VLOOKUP(N49,ASURB.MX!$A$2:$H$1054,5,FALSE)</f>
        <v>203.58999600000001</v>
      </c>
      <c r="R49" s="6">
        <f t="shared" si="4"/>
        <v>1.3762499303184089E-3</v>
      </c>
      <c r="S49" s="6">
        <f t="shared" si="7"/>
        <v>1.8940638707014252E-6</v>
      </c>
      <c r="T49" s="6"/>
      <c r="U49" s="127"/>
    </row>
    <row r="50" spans="1:21" x14ac:dyDescent="0.25">
      <c r="A50">
        <f t="shared" si="5"/>
        <v>324.85000600000001</v>
      </c>
      <c r="B50">
        <f t="shared" si="8"/>
        <v>-3</v>
      </c>
      <c r="C50">
        <f t="shared" si="9"/>
        <v>6</v>
      </c>
      <c r="D50">
        <f t="shared" si="6"/>
        <v>3</v>
      </c>
      <c r="E50" s="129">
        <f t="shared" si="10"/>
        <v>-4.9408406919049526</v>
      </c>
      <c r="N50" s="125">
        <f>+'Ejercicio 5'!C33</f>
        <v>42032</v>
      </c>
      <c r="O50" s="126">
        <f>+VLOOKUP(N50,'tasa continuas '!$A$3:$E$1056,5,FALSE)</f>
        <v>2.8280539934974668E-2</v>
      </c>
      <c r="P50" s="131">
        <f t="shared" si="3"/>
        <v>2.0473006427230295E-5</v>
      </c>
      <c r="Q50" s="128">
        <f>+VLOOKUP(N50,ASURB.MX!$A$2:$H$1054,5,FALSE)</f>
        <v>200.53999300000001</v>
      </c>
      <c r="R50" s="6">
        <f t="shared" si="4"/>
        <v>-1.509445471923085E-2</v>
      </c>
      <c r="S50" s="6">
        <f t="shared" si="7"/>
        <v>2.2784256327091048E-4</v>
      </c>
      <c r="T50" s="6"/>
      <c r="U50" s="127"/>
    </row>
    <row r="51" spans="1:21" x14ac:dyDescent="0.25">
      <c r="A51">
        <f t="shared" si="5"/>
        <v>325.85000600000001</v>
      </c>
      <c r="B51">
        <f t="shared" si="8"/>
        <v>-2</v>
      </c>
      <c r="C51">
        <f t="shared" si="9"/>
        <v>5</v>
      </c>
      <c r="D51">
        <f t="shared" si="6"/>
        <v>3</v>
      </c>
      <c r="E51" s="129">
        <f t="shared" si="10"/>
        <v>-4.9408406919049526</v>
      </c>
      <c r="N51" s="125">
        <f>+'Ejercicio 5'!C34</f>
        <v>42033</v>
      </c>
      <c r="O51" s="126">
        <f>+VLOOKUP(N51,'tasa continuas '!$A$3:$E$1056,5,FALSE)</f>
        <v>2.7933879389104029E-2</v>
      </c>
      <c r="P51" s="131">
        <f t="shared" si="3"/>
        <v>-3.4666054587063899E-4</v>
      </c>
      <c r="Q51" s="128">
        <f>+VLOOKUP(N51,ASURB.MX!$A$2:$H$1054,5,FALSE)</f>
        <v>199.94000199999999</v>
      </c>
      <c r="R51" s="6">
        <f t="shared" si="4"/>
        <v>-2.9963616479888118E-3</v>
      </c>
      <c r="S51" s="6">
        <f t="shared" si="7"/>
        <v>8.978183125538228E-6</v>
      </c>
      <c r="T51" s="6"/>
      <c r="U51" s="127"/>
    </row>
    <row r="52" spans="1:21" x14ac:dyDescent="0.25">
      <c r="A52">
        <f>A53-1</f>
        <v>326.85000600000001</v>
      </c>
      <c r="B52">
        <f t="shared" si="8"/>
        <v>-1</v>
      </c>
      <c r="C52">
        <f t="shared" si="9"/>
        <v>4</v>
      </c>
      <c r="D52">
        <f t="shared" si="6"/>
        <v>3</v>
      </c>
      <c r="E52" s="129">
        <f t="shared" si="10"/>
        <v>-4.9408406919049526</v>
      </c>
      <c r="N52" s="125">
        <f>+'Ejercicio 5'!C35</f>
        <v>42034</v>
      </c>
      <c r="O52" s="126">
        <f>+VLOOKUP(N52,'tasa continuas '!$A$3:$E$1056,5,FALSE)</f>
        <v>2.7698300736804297E-2</v>
      </c>
      <c r="P52" s="131">
        <f t="shared" si="3"/>
        <v>-2.3557865229973177E-4</v>
      </c>
      <c r="Q52" s="128">
        <f>+VLOOKUP(N52,ASURB.MX!$A$2:$H$1054,5,FALSE)</f>
        <v>195.979996</v>
      </c>
      <c r="R52" s="6">
        <f t="shared" si="4"/>
        <v>-2.0004738744609167E-2</v>
      </c>
      <c r="S52" s="6">
        <f t="shared" si="7"/>
        <v>4.0018957224006714E-4</v>
      </c>
      <c r="T52" s="6"/>
      <c r="U52" s="127"/>
    </row>
    <row r="53" spans="1:21" x14ac:dyDescent="0.25">
      <c r="A53" s="248">
        <f>+B24</f>
        <v>327.85000600000001</v>
      </c>
      <c r="B53" s="132">
        <f t="shared" si="8"/>
        <v>0</v>
      </c>
      <c r="C53" s="132">
        <f t="shared" si="9"/>
        <v>3</v>
      </c>
      <c r="D53" s="132">
        <f t="shared" si="6"/>
        <v>3</v>
      </c>
      <c r="E53" s="133">
        <f t="shared" si="10"/>
        <v>-4.9408406919049526</v>
      </c>
      <c r="N53" s="125">
        <f>+'Ejercicio 5'!C36</f>
        <v>42038</v>
      </c>
      <c r="O53" s="126">
        <f>+VLOOKUP(N53,'tasa continuas '!$A$3:$E$1056,5,FALSE)</f>
        <v>2.8363543190720986E-2</v>
      </c>
      <c r="P53" s="131">
        <f t="shared" si="3"/>
        <v>6.6524245391668888E-4</v>
      </c>
      <c r="Q53" s="128">
        <f>+VLOOKUP(N53,ASURB.MX!$A$2:$H$1054,5,FALSE)</f>
        <v>192.509995</v>
      </c>
      <c r="R53" s="6">
        <f t="shared" si="4"/>
        <v>-1.7864518339569722E-2</v>
      </c>
      <c r="S53" s="6">
        <f t="shared" si="7"/>
        <v>3.1914101550482296E-4</v>
      </c>
      <c r="T53" s="6"/>
      <c r="U53" s="127"/>
    </row>
    <row r="54" spans="1:21" x14ac:dyDescent="0.25">
      <c r="A54">
        <f>+A53+1</f>
        <v>328.85000600000001</v>
      </c>
      <c r="B54">
        <f t="shared" si="8"/>
        <v>1</v>
      </c>
      <c r="C54">
        <f t="shared" si="9"/>
        <v>2</v>
      </c>
      <c r="D54">
        <f t="shared" si="6"/>
        <v>3</v>
      </c>
      <c r="E54" s="129">
        <f t="shared" si="10"/>
        <v>-4.9408406919049526</v>
      </c>
      <c r="N54" s="125">
        <f>+'Ejercicio 5'!C37</f>
        <v>42039</v>
      </c>
      <c r="O54" s="126">
        <f>+VLOOKUP(N54,'tasa continuas '!$A$3:$E$1056,5,FALSE)</f>
        <v>2.8278683655346415E-2</v>
      </c>
      <c r="P54" s="131">
        <f t="shared" si="3"/>
        <v>-8.4859535374570694E-5</v>
      </c>
      <c r="Q54" s="128">
        <f>+VLOOKUP(N54,ASURB.MX!$A$2:$H$1054,5,FALSE)</f>
        <v>193.949997</v>
      </c>
      <c r="R54" s="6">
        <f t="shared" si="4"/>
        <v>7.4523039602153035E-3</v>
      </c>
      <c r="S54" s="6">
        <f t="shared" si="7"/>
        <v>5.5536834315440693E-5</v>
      </c>
      <c r="T54" s="6"/>
      <c r="U54" s="127"/>
    </row>
    <row r="55" spans="1:21" x14ac:dyDescent="0.25">
      <c r="A55">
        <f t="shared" ref="A55:A80" si="11">+A54+1</f>
        <v>329.85000600000001</v>
      </c>
      <c r="B55">
        <f t="shared" si="8"/>
        <v>2</v>
      </c>
      <c r="C55">
        <f t="shared" si="9"/>
        <v>1</v>
      </c>
      <c r="D55">
        <f t="shared" si="6"/>
        <v>3</v>
      </c>
      <c r="E55" s="129">
        <f t="shared" si="10"/>
        <v>-4.9408406919049526</v>
      </c>
      <c r="N55" s="125">
        <f>+'Ejercicio 5'!C38</f>
        <v>42040</v>
      </c>
      <c r="O55" s="126">
        <f>+VLOOKUP(N55,'tasa continuas '!$A$3:$E$1056,5,FALSE)</f>
        <v>2.8543498429756946E-2</v>
      </c>
      <c r="P55" s="131">
        <f t="shared" si="3"/>
        <v>2.6481477441053086E-4</v>
      </c>
      <c r="Q55" s="128">
        <f>+VLOOKUP(N55,ASURB.MX!$A$2:$H$1054,5,FALSE)</f>
        <v>194.36999499999999</v>
      </c>
      <c r="R55" s="6">
        <f t="shared" si="4"/>
        <v>2.1631549877687705E-3</v>
      </c>
      <c r="S55" s="6">
        <f t="shared" si="7"/>
        <v>4.6792395011089099E-6</v>
      </c>
      <c r="T55" s="6"/>
      <c r="U55" s="127"/>
    </row>
    <row r="56" spans="1:21" x14ac:dyDescent="0.25">
      <c r="A56">
        <f t="shared" si="11"/>
        <v>330.85000600000001</v>
      </c>
      <c r="B56">
        <f t="shared" si="8"/>
        <v>3</v>
      </c>
      <c r="C56">
        <f t="shared" si="9"/>
        <v>0</v>
      </c>
      <c r="D56">
        <f t="shared" si="6"/>
        <v>3</v>
      </c>
      <c r="E56" s="129">
        <f t="shared" si="10"/>
        <v>-4.9408406919049526</v>
      </c>
      <c r="N56" s="125">
        <f>+'Ejercicio 5'!C39</f>
        <v>42041</v>
      </c>
      <c r="O56" s="126">
        <f>+VLOOKUP(N56,'tasa continuas '!$A$3:$E$1056,5,FALSE)</f>
        <v>2.8486962903708717E-2</v>
      </c>
      <c r="P56" s="131">
        <f t="shared" si="3"/>
        <v>-5.6535526048229201E-5</v>
      </c>
      <c r="Q56" s="128">
        <f>+VLOOKUP(N56,ASURB.MX!$A$2:$H$1054,5,FALSE)</f>
        <v>199.759995</v>
      </c>
      <c r="R56" s="6">
        <f t="shared" si="4"/>
        <v>2.7353087535640627E-2</v>
      </c>
      <c r="S56" s="6">
        <f t="shared" si="7"/>
        <v>7.4819139773241866E-4</v>
      </c>
      <c r="T56" s="6"/>
      <c r="U56" s="127"/>
    </row>
    <row r="57" spans="1:21" x14ac:dyDescent="0.25">
      <c r="A57">
        <f t="shared" si="11"/>
        <v>331.85000600000001</v>
      </c>
      <c r="B57">
        <f t="shared" si="8"/>
        <v>4</v>
      </c>
      <c r="C57">
        <f t="shared" si="9"/>
        <v>0</v>
      </c>
      <c r="D57">
        <f t="shared" si="6"/>
        <v>4</v>
      </c>
      <c r="E57" s="129">
        <f t="shared" si="10"/>
        <v>-3.9408406919049526</v>
      </c>
      <c r="N57" s="125">
        <f>+'Ejercicio 5'!C40</f>
        <v>42044</v>
      </c>
      <c r="O57" s="126">
        <f>+VLOOKUP(N57,'tasa continuas '!$A$3:$E$1056,5,FALSE)</f>
        <v>2.8018905939008215E-2</v>
      </c>
      <c r="P57" s="131">
        <f t="shared" si="3"/>
        <v>-4.6805696470050145E-4</v>
      </c>
      <c r="Q57" s="128">
        <f>+VLOOKUP(N57,ASURB.MX!$A$2:$H$1054,5,FALSE)</f>
        <v>197.86999499999999</v>
      </c>
      <c r="R57" s="6">
        <f t="shared" si="4"/>
        <v>-9.5063968062492551E-3</v>
      </c>
      <c r="S57" s="6">
        <f t="shared" si="7"/>
        <v>9.0371580237866034E-5</v>
      </c>
      <c r="T57" s="6"/>
      <c r="U57" s="127"/>
    </row>
    <row r="58" spans="1:21" x14ac:dyDescent="0.25">
      <c r="A58">
        <f t="shared" si="11"/>
        <v>332.85000600000001</v>
      </c>
      <c r="B58">
        <f t="shared" si="8"/>
        <v>5</v>
      </c>
      <c r="C58">
        <f t="shared" si="9"/>
        <v>0</v>
      </c>
      <c r="D58">
        <f t="shared" si="6"/>
        <v>5</v>
      </c>
      <c r="E58" s="129">
        <f t="shared" si="10"/>
        <v>-2.9408406919049526</v>
      </c>
      <c r="N58" s="125">
        <f>+'Ejercicio 5'!C41</f>
        <v>42045</v>
      </c>
      <c r="O58" s="126">
        <f>+VLOOKUP(N58,'tasa continuas '!$A$3:$E$1056,5,FALSE)</f>
        <v>2.7503114416438181E-2</v>
      </c>
      <c r="P58" s="131">
        <f t="shared" si="3"/>
        <v>-5.1579152257003394E-4</v>
      </c>
      <c r="Q58" s="128">
        <f>+VLOOKUP(N58,ASURB.MX!$A$2:$H$1054,5,FALSE)</f>
        <v>197.08000200000001</v>
      </c>
      <c r="R58" s="6">
        <f t="shared" si="4"/>
        <v>-4.0004763113067089E-3</v>
      </c>
      <c r="S58" s="6">
        <f t="shared" si="7"/>
        <v>1.6003810717326133E-5</v>
      </c>
      <c r="T58" s="6"/>
      <c r="U58" s="127"/>
    </row>
    <row r="59" spans="1:21" x14ac:dyDescent="0.25">
      <c r="A59">
        <f t="shared" si="11"/>
        <v>333.85000600000001</v>
      </c>
      <c r="B59">
        <f t="shared" si="8"/>
        <v>6</v>
      </c>
      <c r="C59">
        <f t="shared" si="9"/>
        <v>0</v>
      </c>
      <c r="D59">
        <f t="shared" si="6"/>
        <v>6</v>
      </c>
      <c r="E59" s="129">
        <f t="shared" si="10"/>
        <v>-1.9408406919049526</v>
      </c>
      <c r="N59" s="125">
        <f>+'Ejercicio 5'!C42</f>
        <v>42046</v>
      </c>
      <c r="O59" s="126">
        <f>+VLOOKUP(N59,'tasa continuas '!$A$3:$E$1056,5,FALSE)</f>
        <v>2.7233653650840604E-2</v>
      </c>
      <c r="P59" s="131">
        <f t="shared" si="3"/>
        <v>-2.6946076559757753E-4</v>
      </c>
      <c r="Q59" s="128">
        <f>+VLOOKUP(N59,ASURB.MX!$A$2:$H$1054,5,FALSE)</f>
        <v>193.16000399999999</v>
      </c>
      <c r="R59" s="6">
        <f t="shared" si="4"/>
        <v>-2.0090866110363429E-2</v>
      </c>
      <c r="S59" s="6">
        <f t="shared" si="7"/>
        <v>4.0364290106454975E-4</v>
      </c>
      <c r="T59" s="6"/>
      <c r="U59" s="127"/>
    </row>
    <row r="60" spans="1:21" x14ac:dyDescent="0.25">
      <c r="A60">
        <f t="shared" si="11"/>
        <v>334.85000600000001</v>
      </c>
      <c r="B60">
        <f t="shared" si="8"/>
        <v>7</v>
      </c>
      <c r="C60">
        <f t="shared" si="9"/>
        <v>0</v>
      </c>
      <c r="D60">
        <f t="shared" si="6"/>
        <v>7</v>
      </c>
      <c r="E60" s="129">
        <f t="shared" si="10"/>
        <v>-0.94084069190495256</v>
      </c>
      <c r="N60" s="125">
        <f>+'Ejercicio 5'!C43</f>
        <v>42047</v>
      </c>
      <c r="O60" s="126">
        <f>+VLOOKUP(N60,'tasa continuas '!$A$3:$E$1056,5,FALSE)</f>
        <v>2.7676699943070759E-2</v>
      </c>
      <c r="P60" s="131">
        <f t="shared" si="3"/>
        <v>4.4304629223015576E-4</v>
      </c>
      <c r="Q60" s="128">
        <f>+VLOOKUP(N60,ASURB.MX!$A$2:$H$1054,5,FALSE)</f>
        <v>198.44000199999999</v>
      </c>
      <c r="R60" s="6">
        <f t="shared" si="4"/>
        <v>2.696791579789912E-2</v>
      </c>
      <c r="S60" s="6">
        <f t="shared" si="7"/>
        <v>7.2726848248257699E-4</v>
      </c>
      <c r="T60" s="6"/>
      <c r="U60" s="127"/>
    </row>
    <row r="61" spans="1:21" x14ac:dyDescent="0.25">
      <c r="A61">
        <f t="shared" si="11"/>
        <v>335.85000600000001</v>
      </c>
      <c r="B61">
        <f t="shared" si="8"/>
        <v>8</v>
      </c>
      <c r="C61">
        <f t="shared" si="9"/>
        <v>0</v>
      </c>
      <c r="D61">
        <f t="shared" si="6"/>
        <v>8</v>
      </c>
      <c r="E61" s="129">
        <f t="shared" si="10"/>
        <v>5.9159308095047436E-2</v>
      </c>
      <c r="N61" s="125">
        <f>+'Ejercicio 5'!C44</f>
        <v>42048</v>
      </c>
      <c r="O61" s="126">
        <f>+VLOOKUP(N61,'tasa continuas '!$A$3:$E$1056,5,FALSE)</f>
        <v>2.8037526569516958E-2</v>
      </c>
      <c r="P61" s="131">
        <f t="shared" si="3"/>
        <v>3.6082662644619859E-4</v>
      </c>
      <c r="Q61" s="128">
        <f>+VLOOKUP(N61,ASURB.MX!$A$2:$H$1054,5,FALSE)</f>
        <v>197.16000399999999</v>
      </c>
      <c r="R61" s="6">
        <f t="shared" si="4"/>
        <v>-6.4711953861935753E-3</v>
      </c>
      <c r="S61" s="6">
        <f t="shared" si="7"/>
        <v>4.1876369726293015E-5</v>
      </c>
      <c r="T61" s="6"/>
      <c r="U61" s="127"/>
    </row>
    <row r="62" spans="1:21" x14ac:dyDescent="0.25">
      <c r="A62">
        <f t="shared" si="11"/>
        <v>336.85000600000001</v>
      </c>
      <c r="B62">
        <f t="shared" si="8"/>
        <v>9</v>
      </c>
      <c r="C62">
        <f t="shared" si="9"/>
        <v>0</v>
      </c>
      <c r="D62">
        <f t="shared" si="6"/>
        <v>9</v>
      </c>
      <c r="E62" s="129">
        <f t="shared" si="10"/>
        <v>1.0591593080950474</v>
      </c>
      <c r="N62" s="125">
        <f>+'Ejercicio 5'!C45</f>
        <v>42051</v>
      </c>
      <c r="O62" s="126">
        <f>+VLOOKUP(N62,'tasa continuas '!$A$3:$E$1056,5,FALSE)</f>
        <v>2.7640305018483368E-2</v>
      </c>
      <c r="P62" s="131">
        <f t="shared" si="3"/>
        <v>-3.9722155103358997E-4</v>
      </c>
      <c r="Q62" s="128">
        <f>+VLOOKUP(N62,ASURB.MX!$A$2:$H$1054,5,FALSE)</f>
        <v>196.33999600000001</v>
      </c>
      <c r="R62" s="6">
        <f t="shared" si="4"/>
        <v>-4.1677722337151255E-3</v>
      </c>
      <c r="S62" s="6">
        <f t="shared" si="7"/>
        <v>1.7370325392126768E-5</v>
      </c>
      <c r="T62" s="6"/>
      <c r="U62" s="127"/>
    </row>
    <row r="63" spans="1:21" x14ac:dyDescent="0.25">
      <c r="A63">
        <f t="shared" si="11"/>
        <v>337.85000600000001</v>
      </c>
      <c r="B63">
        <f t="shared" si="8"/>
        <v>10</v>
      </c>
      <c r="C63">
        <f t="shared" si="9"/>
        <v>0</v>
      </c>
      <c r="D63">
        <f t="shared" si="6"/>
        <v>10</v>
      </c>
      <c r="E63" s="129">
        <f t="shared" si="10"/>
        <v>2.0591593080950474</v>
      </c>
      <c r="N63" s="125">
        <f>+'Ejercicio 5'!C46</f>
        <v>42052</v>
      </c>
      <c r="O63" s="126">
        <f>+VLOOKUP(N63,'tasa continuas '!$A$3:$E$1056,5,FALSE)</f>
        <v>2.7771404385117871E-2</v>
      </c>
      <c r="P63" s="131">
        <f t="shared" si="3"/>
        <v>1.3109936663450311E-4</v>
      </c>
      <c r="Q63" s="128">
        <f>+VLOOKUP(N63,ASURB.MX!$A$2:$H$1054,5,FALSE)</f>
        <v>199.13000500000001</v>
      </c>
      <c r="R63" s="6">
        <f t="shared" si="4"/>
        <v>1.411007298825614E-2</v>
      </c>
      <c r="S63" s="6">
        <f t="shared" si="7"/>
        <v>1.9909415973391555E-4</v>
      </c>
      <c r="T63" s="6"/>
      <c r="U63" s="127"/>
    </row>
    <row r="64" spans="1:21" x14ac:dyDescent="0.25">
      <c r="A64">
        <f t="shared" si="11"/>
        <v>338.85000600000001</v>
      </c>
      <c r="B64">
        <f t="shared" si="8"/>
        <v>11</v>
      </c>
      <c r="C64">
        <f t="shared" si="9"/>
        <v>0</v>
      </c>
      <c r="D64">
        <f t="shared" si="6"/>
        <v>11</v>
      </c>
      <c r="E64" s="129">
        <f t="shared" si="10"/>
        <v>3.0591593080950474</v>
      </c>
      <c r="N64" s="125">
        <f>+'Ejercicio 5'!C47</f>
        <v>42053</v>
      </c>
      <c r="O64" s="126">
        <f>+VLOOKUP(N64,'tasa continuas '!$A$3:$E$1056,5,FALSE)</f>
        <v>2.7431855809670114E-2</v>
      </c>
      <c r="P64" s="131">
        <f t="shared" si="3"/>
        <v>-3.3954857544775743E-4</v>
      </c>
      <c r="Q64" s="128">
        <f>+VLOOKUP(N64,ASURB.MX!$A$2:$H$1054,5,FALSE)</f>
        <v>196.240005</v>
      </c>
      <c r="R64" s="6">
        <f t="shared" si="4"/>
        <v>-1.461947745056982E-2</v>
      </c>
      <c r="S64" s="6">
        <f t="shared" si="7"/>
        <v>2.1372912092771943E-4</v>
      </c>
      <c r="T64" s="6"/>
      <c r="U64" s="127"/>
    </row>
    <row r="65" spans="1:21" x14ac:dyDescent="0.25">
      <c r="A65">
        <f t="shared" si="11"/>
        <v>339.85000600000001</v>
      </c>
      <c r="B65">
        <f t="shared" si="8"/>
        <v>12</v>
      </c>
      <c r="C65">
        <f t="shared" si="9"/>
        <v>0</v>
      </c>
      <c r="D65">
        <f t="shared" si="6"/>
        <v>12</v>
      </c>
      <c r="E65" s="129">
        <f t="shared" si="10"/>
        <v>4.0591593080950474</v>
      </c>
      <c r="N65" s="125">
        <f>+'Ejercicio 5'!C48</f>
        <v>42054</v>
      </c>
      <c r="O65" s="126">
        <f>+VLOOKUP(N65,'tasa continuas '!$A$3:$E$1056,5,FALSE)</f>
        <v>2.8696999136859885E-2</v>
      </c>
      <c r="P65" s="131">
        <f t="shared" si="3"/>
        <v>1.2651433271897716E-3</v>
      </c>
      <c r="Q65" s="128">
        <f>+VLOOKUP(N65,ASURB.MX!$A$2:$H$1054,5,FALSE)</f>
        <v>198.479996</v>
      </c>
      <c r="R65" s="6">
        <f t="shared" si="4"/>
        <v>1.1349893801142421E-2</v>
      </c>
      <c r="S65" s="6">
        <f t="shared" si="7"/>
        <v>1.2882008929721115E-4</v>
      </c>
      <c r="T65" s="6">
        <f>_xlfn.STDEV.S(S34:S64)</f>
        <v>3.5086456045645522E-4</v>
      </c>
      <c r="U65" s="127"/>
    </row>
    <row r="66" spans="1:21" x14ac:dyDescent="0.25">
      <c r="A66">
        <f t="shared" si="11"/>
        <v>340.85000600000001</v>
      </c>
      <c r="B66">
        <f t="shared" si="8"/>
        <v>13</v>
      </c>
      <c r="C66">
        <f t="shared" si="9"/>
        <v>0</v>
      </c>
      <c r="D66">
        <f t="shared" si="6"/>
        <v>13</v>
      </c>
      <c r="E66" s="129">
        <f t="shared" si="10"/>
        <v>5.0591593080950474</v>
      </c>
      <c r="N66" s="125">
        <f>+'Ejercicio 5'!C49</f>
        <v>42055</v>
      </c>
      <c r="O66" s="126">
        <f>+VLOOKUP(N66,'tasa continuas '!$A$3:$E$1056,5,FALSE)</f>
        <v>2.8218602483798681E-2</v>
      </c>
      <c r="P66" s="131">
        <f t="shared" si="3"/>
        <v>-4.783966530612048E-4</v>
      </c>
      <c r="Q66" s="128">
        <f>+VLOOKUP(N66,ASURB.MX!$A$2:$H$1054,5,FALSE)</f>
        <v>199.28999300000001</v>
      </c>
      <c r="R66" s="6">
        <f t="shared" si="4"/>
        <v>4.0726959901850445E-3</v>
      </c>
      <c r="S66" s="6">
        <f t="shared" si="7"/>
        <v>1.658685262846934E-5</v>
      </c>
      <c r="T66" s="6">
        <f t="shared" ref="T66:T129" si="12">_xlfn.STDEV.S(S35:S65)</f>
        <v>3.4836063891136851E-4</v>
      </c>
      <c r="U66" s="127">
        <f>T66-T65</f>
        <v>-2.5039215450867137E-6</v>
      </c>
    </row>
    <row r="67" spans="1:21" x14ac:dyDescent="0.25">
      <c r="A67">
        <f t="shared" si="11"/>
        <v>341.85000600000001</v>
      </c>
      <c r="B67">
        <f t="shared" si="8"/>
        <v>14</v>
      </c>
      <c r="C67">
        <f t="shared" si="9"/>
        <v>0</v>
      </c>
      <c r="D67">
        <f t="shared" si="6"/>
        <v>14</v>
      </c>
      <c r="E67" s="129">
        <f t="shared" si="10"/>
        <v>6.0591593080950474</v>
      </c>
      <c r="N67" s="125">
        <f>+'Ejercicio 5'!C50</f>
        <v>42058</v>
      </c>
      <c r="O67" s="126">
        <f>+VLOOKUP(N67,'tasa continuas '!$A$3:$E$1056,5,FALSE)</f>
        <v>2.8804721877894981E-2</v>
      </c>
      <c r="P67" s="131">
        <f t="shared" si="3"/>
        <v>5.8611939409630026E-4</v>
      </c>
      <c r="Q67" s="128">
        <f>+VLOOKUP(N67,ASURB.MX!$A$2:$H$1054,5,FALSE)</f>
        <v>201.91999799999999</v>
      </c>
      <c r="R67" s="6">
        <f t="shared" si="4"/>
        <v>1.3110554227369177E-2</v>
      </c>
      <c r="S67" s="6">
        <f t="shared" si="7"/>
        <v>1.718866321487878E-4</v>
      </c>
      <c r="T67" s="6">
        <f t="shared" si="12"/>
        <v>3.5182396708108581E-4</v>
      </c>
      <c r="U67" s="127">
        <f t="shared" ref="U67:U130" si="13">T67-T66</f>
        <v>3.4633281697173026E-6</v>
      </c>
    </row>
    <row r="68" spans="1:21" x14ac:dyDescent="0.25">
      <c r="A68">
        <f t="shared" si="11"/>
        <v>342.85000600000001</v>
      </c>
      <c r="B68">
        <f t="shared" si="8"/>
        <v>15</v>
      </c>
      <c r="C68">
        <f t="shared" si="9"/>
        <v>0</v>
      </c>
      <c r="D68">
        <f t="shared" si="6"/>
        <v>15</v>
      </c>
      <c r="E68" s="129">
        <f t="shared" si="10"/>
        <v>7.0591593080950474</v>
      </c>
      <c r="N68" s="125">
        <f>+'Ejercicio 5'!C51</f>
        <v>42059</v>
      </c>
      <c r="O68" s="126">
        <f>+VLOOKUP(N68,'tasa continuas '!$A$3:$E$1056,5,FALSE)</f>
        <v>2.9204555037392683E-2</v>
      </c>
      <c r="P68" s="131">
        <f t="shared" si="3"/>
        <v>3.9983315949770198E-4</v>
      </c>
      <c r="Q68" s="128">
        <f>+VLOOKUP(N68,ASURB.MX!$A$2:$H$1054,5,FALSE)</f>
        <v>202.550003</v>
      </c>
      <c r="R68" s="6">
        <f t="shared" si="4"/>
        <v>3.1152150119216882E-3</v>
      </c>
      <c r="S68" s="6">
        <f t="shared" si="7"/>
        <v>9.7045645705022433E-6</v>
      </c>
      <c r="T68" s="6">
        <f t="shared" si="12"/>
        <v>3.524724841681292E-4</v>
      </c>
      <c r="U68" s="127">
        <f t="shared" si="13"/>
        <v>6.4851708704338805E-7</v>
      </c>
    </row>
    <row r="69" spans="1:21" x14ac:dyDescent="0.25">
      <c r="A69">
        <f t="shared" si="11"/>
        <v>343.85000600000001</v>
      </c>
      <c r="B69">
        <f t="shared" si="8"/>
        <v>16</v>
      </c>
      <c r="C69">
        <f t="shared" si="9"/>
        <v>0</v>
      </c>
      <c r="D69">
        <f t="shared" si="6"/>
        <v>16</v>
      </c>
      <c r="E69" s="129">
        <f t="shared" si="10"/>
        <v>8.0591593080950474</v>
      </c>
      <c r="N69" s="125">
        <f>+'Ejercicio 5'!C52</f>
        <v>42060</v>
      </c>
      <c r="O69" s="126">
        <f>+VLOOKUP(N69,'tasa continuas '!$A$3:$E$1056,5,FALSE)</f>
        <v>2.9130303606767282E-2</v>
      </c>
      <c r="P69" s="131">
        <f t="shared" si="3"/>
        <v>-7.4251430625400794E-5</v>
      </c>
      <c r="Q69" s="128">
        <f>+VLOOKUP(N69,ASURB.MX!$A$2:$H$1054,5,FALSE)</f>
        <v>202.509995</v>
      </c>
      <c r="R69" s="6">
        <f t="shared" si="4"/>
        <v>-1.9754110663922937E-4</v>
      </c>
      <c r="S69" s="6">
        <f t="shared" si="7"/>
        <v>3.9022488812251392E-8</v>
      </c>
      <c r="T69" s="6">
        <f t="shared" si="12"/>
        <v>3.5660274342490641E-4</v>
      </c>
      <c r="U69" s="127">
        <f t="shared" si="13"/>
        <v>4.1302592567772091E-6</v>
      </c>
    </row>
    <row r="70" spans="1:21" x14ac:dyDescent="0.25">
      <c r="A70">
        <f t="shared" si="11"/>
        <v>344.85000600000001</v>
      </c>
      <c r="B70">
        <f t="shared" si="8"/>
        <v>17</v>
      </c>
      <c r="C70">
        <f t="shared" si="9"/>
        <v>0</v>
      </c>
      <c r="D70">
        <f t="shared" si="6"/>
        <v>17</v>
      </c>
      <c r="E70" s="129">
        <f t="shared" si="10"/>
        <v>9.0591593080950474</v>
      </c>
      <c r="N70" s="125">
        <f>+'Ejercicio 5'!C53</f>
        <v>42061</v>
      </c>
      <c r="O70" s="126">
        <f>+VLOOKUP(N70,'tasa continuas '!$A$3:$E$1056,5,FALSE)</f>
        <v>2.8983086027368453E-2</v>
      </c>
      <c r="P70" s="131">
        <f t="shared" si="3"/>
        <v>-1.472175793988291E-4</v>
      </c>
      <c r="Q70" s="128">
        <f>+VLOOKUP(N70,ASURB.MX!$A$2:$H$1054,5,FALSE)</f>
        <v>203.020004</v>
      </c>
      <c r="R70" s="6">
        <f t="shared" si="4"/>
        <v>2.5152727055591509E-3</v>
      </c>
      <c r="S70" s="6">
        <f t="shared" si="7"/>
        <v>6.3265967833308506E-6</v>
      </c>
      <c r="T70" s="6">
        <f t="shared" si="12"/>
        <v>3.5660163843706988E-4</v>
      </c>
      <c r="U70" s="127">
        <f t="shared" si="13"/>
        <v>-1.104987836528324E-9</v>
      </c>
    </row>
    <row r="71" spans="1:21" x14ac:dyDescent="0.25">
      <c r="A71">
        <f t="shared" si="11"/>
        <v>345.85000600000001</v>
      </c>
      <c r="B71">
        <f t="shared" si="8"/>
        <v>18</v>
      </c>
      <c r="C71">
        <f t="shared" si="9"/>
        <v>0</v>
      </c>
      <c r="D71">
        <f t="shared" si="6"/>
        <v>18</v>
      </c>
      <c r="E71" s="129">
        <f t="shared" si="10"/>
        <v>10.059159308095047</v>
      </c>
      <c r="N71" s="125">
        <f>+'Ejercicio 5'!C54</f>
        <v>42062</v>
      </c>
      <c r="O71" s="126">
        <f>+VLOOKUP(N71,'tasa continuas '!$A$3:$E$1056,5,FALSE)</f>
        <v>2.8999472582241288E-2</v>
      </c>
      <c r="P71" s="131">
        <f t="shared" si="3"/>
        <v>1.6386554872835357E-5</v>
      </c>
      <c r="Q71" s="128">
        <f>+VLOOKUP(N71,ASURB.MX!$A$2:$H$1054,5,FALSE)</f>
        <v>205.029999</v>
      </c>
      <c r="R71" s="6">
        <f t="shared" si="4"/>
        <v>9.8517889588431232E-3</v>
      </c>
      <c r="S71" s="6">
        <f t="shared" si="7"/>
        <v>9.7057745689583272E-5</v>
      </c>
      <c r="T71" s="6">
        <f t="shared" si="12"/>
        <v>3.5240146507392595E-4</v>
      </c>
      <c r="U71" s="127">
        <f t="shared" si="13"/>
        <v>-4.2001733631439296E-6</v>
      </c>
    </row>
    <row r="72" spans="1:21" x14ac:dyDescent="0.25">
      <c r="A72">
        <f t="shared" si="11"/>
        <v>346.85000600000001</v>
      </c>
      <c r="B72">
        <f t="shared" si="8"/>
        <v>19</v>
      </c>
      <c r="C72">
        <f t="shared" si="9"/>
        <v>0</v>
      </c>
      <c r="D72">
        <f t="shared" si="6"/>
        <v>19</v>
      </c>
      <c r="E72" s="129">
        <f t="shared" si="10"/>
        <v>11.059159308095047</v>
      </c>
      <c r="N72" s="125">
        <f>+'Ejercicio 5'!C55</f>
        <v>42065</v>
      </c>
      <c r="O72" s="126">
        <f>+VLOOKUP(N72,'tasa continuas '!$A$3:$E$1056,5,FALSE)</f>
        <v>2.924692034846239E-2</v>
      </c>
      <c r="P72" s="131">
        <f t="shared" si="3"/>
        <v>2.4744776622110179E-4</v>
      </c>
      <c r="Q72" s="128">
        <f>+VLOOKUP(N72,ASURB.MX!$A$2:$H$1054,5,FALSE)</f>
        <v>204.729996</v>
      </c>
      <c r="R72" s="6">
        <f t="shared" si="4"/>
        <v>-1.46428669106127E-3</v>
      </c>
      <c r="S72" s="6">
        <f t="shared" si="7"/>
        <v>2.1441355136191632E-6</v>
      </c>
      <c r="T72" s="6">
        <f t="shared" si="12"/>
        <v>3.3753811053546513E-4</v>
      </c>
      <c r="U72" s="127">
        <f t="shared" si="13"/>
        <v>-1.4863354538460815E-5</v>
      </c>
    </row>
    <row r="73" spans="1:21" x14ac:dyDescent="0.25">
      <c r="A73">
        <f t="shared" si="11"/>
        <v>347.85000600000001</v>
      </c>
      <c r="B73">
        <f t="shared" si="8"/>
        <v>20</v>
      </c>
      <c r="C73">
        <f t="shared" si="9"/>
        <v>0</v>
      </c>
      <c r="D73">
        <f t="shared" si="6"/>
        <v>20</v>
      </c>
      <c r="E73" s="129">
        <f t="shared" si="10"/>
        <v>12.059159308095047</v>
      </c>
      <c r="N73" s="125">
        <f>+'Ejercicio 5'!C56</f>
        <v>42066</v>
      </c>
      <c r="O73" s="126">
        <f>+VLOOKUP(N73,'tasa continuas '!$A$3:$E$1056,5,FALSE)</f>
        <v>2.9665376880006398E-2</v>
      </c>
      <c r="P73" s="131">
        <f t="shared" si="3"/>
        <v>4.184565315440078E-4</v>
      </c>
      <c r="Q73" s="128">
        <f>+VLOOKUP(N73,ASURB.MX!$A$2:$H$1054,5,FALSE)</f>
        <v>203.80999800000001</v>
      </c>
      <c r="R73" s="6">
        <f t="shared" si="4"/>
        <v>-4.5038408413321665E-3</v>
      </c>
      <c r="S73" s="6">
        <f t="shared" si="7"/>
        <v>2.0284582324051637E-5</v>
      </c>
      <c r="T73" s="6">
        <f t="shared" si="12"/>
        <v>3.4057539418698278E-4</v>
      </c>
      <c r="U73" s="127">
        <f t="shared" si="13"/>
        <v>3.0372836515176437E-6</v>
      </c>
    </row>
    <row r="74" spans="1:21" x14ac:dyDescent="0.25">
      <c r="A74">
        <f t="shared" si="11"/>
        <v>348.85000600000001</v>
      </c>
      <c r="B74">
        <f t="shared" si="8"/>
        <v>21</v>
      </c>
      <c r="C74">
        <f t="shared" si="9"/>
        <v>0</v>
      </c>
      <c r="D74">
        <f t="shared" si="6"/>
        <v>21</v>
      </c>
      <c r="E74" s="129">
        <f t="shared" si="10"/>
        <v>13.059159308095047</v>
      </c>
      <c r="N74" s="125">
        <f>+'Ejercicio 5'!C57</f>
        <v>42067</v>
      </c>
      <c r="O74" s="126">
        <f>+VLOOKUP(N74,'tasa continuas '!$A$3:$E$1056,5,FALSE)</f>
        <v>2.9651372159313797E-2</v>
      </c>
      <c r="P74" s="131">
        <f t="shared" si="3"/>
        <v>-1.4004720692600836E-5</v>
      </c>
      <c r="Q74" s="128">
        <f>+VLOOKUP(N74,ASURB.MX!$A$2:$H$1054,5,FALSE)</f>
        <v>202.490005</v>
      </c>
      <c r="R74" s="6">
        <f t="shared" si="4"/>
        <v>-6.4976501814718651E-3</v>
      </c>
      <c r="S74" s="6">
        <f t="shared" si="7"/>
        <v>4.2219457880781363E-5</v>
      </c>
      <c r="T74" s="6">
        <f t="shared" si="12"/>
        <v>2.9455742951236218E-4</v>
      </c>
      <c r="U74" s="127">
        <f t="shared" si="13"/>
        <v>-4.6017964674620597E-5</v>
      </c>
    </row>
    <row r="75" spans="1:21" x14ac:dyDescent="0.25">
      <c r="A75">
        <f t="shared" si="11"/>
        <v>349.85000600000001</v>
      </c>
      <c r="B75">
        <f t="shared" si="8"/>
        <v>22</v>
      </c>
      <c r="C75">
        <f t="shared" si="9"/>
        <v>0</v>
      </c>
      <c r="D75">
        <f t="shared" si="6"/>
        <v>22</v>
      </c>
      <c r="E75" s="129">
        <f t="shared" si="10"/>
        <v>14.059159308095047</v>
      </c>
      <c r="N75" s="125">
        <f>+'Ejercicio 5'!C58</f>
        <v>42068</v>
      </c>
      <c r="O75" s="126">
        <f>+VLOOKUP(N75,'tasa continuas '!$A$3:$E$1056,5,FALSE)</f>
        <v>2.9774022545265774E-2</v>
      </c>
      <c r="P75" s="131">
        <f t="shared" si="3"/>
        <v>1.2265038595197716E-4</v>
      </c>
      <c r="Q75" s="128">
        <f>+VLOOKUP(N75,ASURB.MX!$A$2:$H$1054,5,FALSE)</f>
        <v>199.71000699999999</v>
      </c>
      <c r="R75" s="6">
        <f t="shared" si="4"/>
        <v>-1.3824177972210066E-2</v>
      </c>
      <c r="S75" s="6">
        <f t="shared" si="7"/>
        <v>1.91107896607338E-4</v>
      </c>
      <c r="T75" s="6">
        <f t="shared" si="12"/>
        <v>2.9399295289037167E-4</v>
      </c>
      <c r="U75" s="127">
        <f t="shared" si="13"/>
        <v>-5.6447662199050853E-7</v>
      </c>
    </row>
    <row r="76" spans="1:21" x14ac:dyDescent="0.25">
      <c r="A76">
        <f t="shared" si="11"/>
        <v>350.85000600000001</v>
      </c>
      <c r="B76">
        <f t="shared" si="8"/>
        <v>23</v>
      </c>
      <c r="C76">
        <f t="shared" si="9"/>
        <v>0</v>
      </c>
      <c r="D76">
        <f t="shared" si="6"/>
        <v>23</v>
      </c>
      <c r="E76" s="129">
        <f t="shared" si="10"/>
        <v>15.059159308095047</v>
      </c>
      <c r="N76" s="125">
        <f>+'Ejercicio 5'!C59</f>
        <v>42069</v>
      </c>
      <c r="O76" s="126">
        <f>+VLOOKUP(N76,'tasa continuas '!$A$3:$E$1056,5,FALSE)</f>
        <v>2.9619995320666111E-2</v>
      </c>
      <c r="P76" s="131">
        <f t="shared" si="3"/>
        <v>-1.5402722459966281E-4</v>
      </c>
      <c r="Q76" s="128">
        <f>+VLOOKUP(N76,ASURB.MX!$A$2:$H$1054,5,FALSE)</f>
        <v>200.05999800000001</v>
      </c>
      <c r="R76" s="6">
        <f t="shared" si="4"/>
        <v>1.7509622284887236E-3</v>
      </c>
      <c r="S76" s="6">
        <f t="shared" si="7"/>
        <v>3.0658687255941971E-6</v>
      </c>
      <c r="T76" s="6">
        <f t="shared" si="12"/>
        <v>2.7021949564187014E-4</v>
      </c>
      <c r="U76" s="127">
        <f t="shared" si="13"/>
        <v>-2.3773457248501531E-5</v>
      </c>
    </row>
    <row r="77" spans="1:21" x14ac:dyDescent="0.25">
      <c r="A77">
        <f t="shared" si="11"/>
        <v>351.85000600000001</v>
      </c>
      <c r="B77">
        <f t="shared" si="8"/>
        <v>24</v>
      </c>
      <c r="C77">
        <f t="shared" si="9"/>
        <v>0</v>
      </c>
      <c r="D77">
        <f t="shared" si="6"/>
        <v>24</v>
      </c>
      <c r="E77" s="129">
        <f t="shared" si="10"/>
        <v>16.059159308095047</v>
      </c>
      <c r="N77" s="125">
        <f>+'Ejercicio 5'!C60</f>
        <v>42072</v>
      </c>
      <c r="O77" s="126">
        <f>+VLOOKUP(N77,'tasa continuas '!$A$3:$E$1056,5,FALSE)</f>
        <v>3.0013231629531675E-2</v>
      </c>
      <c r="P77" s="131">
        <f t="shared" si="3"/>
        <v>3.9323630886556327E-4</v>
      </c>
      <c r="Q77" s="128">
        <f>+VLOOKUP(N77,ASURB.MX!$A$2:$H$1054,5,FALSE)</f>
        <v>197.28999300000001</v>
      </c>
      <c r="R77" s="6">
        <f t="shared" si="4"/>
        <v>-1.3942619533920637E-2</v>
      </c>
      <c r="S77" s="6">
        <f t="shared" si="7"/>
        <v>1.9439663946766532E-4</v>
      </c>
      <c r="T77" s="6">
        <f t="shared" si="12"/>
        <v>2.718832362722052E-4</v>
      </c>
      <c r="U77" s="127">
        <f t="shared" si="13"/>
        <v>1.6637406303350566E-6</v>
      </c>
    </row>
    <row r="78" spans="1:21" x14ac:dyDescent="0.25">
      <c r="A78">
        <f t="shared" si="11"/>
        <v>352.85000600000001</v>
      </c>
      <c r="B78">
        <f t="shared" si="8"/>
        <v>25</v>
      </c>
      <c r="C78">
        <f t="shared" si="9"/>
        <v>0</v>
      </c>
      <c r="D78">
        <f t="shared" si="6"/>
        <v>25</v>
      </c>
      <c r="E78" s="129">
        <f t="shared" si="10"/>
        <v>17.059159308095047</v>
      </c>
      <c r="N78" s="125">
        <f>+'Ejercicio 5'!C61</f>
        <v>42073</v>
      </c>
      <c r="O78" s="126">
        <f>+VLOOKUP(N78,'tasa continuas '!$A$3:$E$1056,5,FALSE)</f>
        <v>3.0056268406136739E-2</v>
      </c>
      <c r="P78" s="131">
        <f t="shared" si="3"/>
        <v>4.3036776605064747E-5</v>
      </c>
      <c r="Q78" s="128">
        <f>+VLOOKUP(N78,ASURB.MX!$A$2:$H$1054,5,FALSE)</f>
        <v>196.88999899999999</v>
      </c>
      <c r="R78" s="6">
        <f t="shared" si="4"/>
        <v>-2.029499951350296E-3</v>
      </c>
      <c r="S78" s="6">
        <f t="shared" si="7"/>
        <v>4.118870052530854E-6</v>
      </c>
      <c r="T78" s="6">
        <f t="shared" si="12"/>
        <v>2.6971828015786875E-4</v>
      </c>
      <c r="U78" s="127">
        <f t="shared" si="13"/>
        <v>-2.1649561143364409E-6</v>
      </c>
    </row>
    <row r="79" spans="1:21" x14ac:dyDescent="0.25">
      <c r="A79">
        <f t="shared" si="11"/>
        <v>353.85000600000001</v>
      </c>
      <c r="B79">
        <f t="shared" si="8"/>
        <v>26</v>
      </c>
      <c r="C79">
        <f t="shared" si="9"/>
        <v>0</v>
      </c>
      <c r="D79">
        <f t="shared" si="6"/>
        <v>26</v>
      </c>
      <c r="E79" s="129">
        <f t="shared" si="10"/>
        <v>18.059159308095047</v>
      </c>
      <c r="N79" s="125">
        <f>+'Ejercicio 5'!C62</f>
        <v>42074</v>
      </c>
      <c r="O79" s="126">
        <f>+VLOOKUP(N79,'tasa continuas '!$A$3:$E$1056,5,FALSE)</f>
        <v>3.0090477867297894E-2</v>
      </c>
      <c r="P79" s="131">
        <f t="shared" si="3"/>
        <v>3.4209461161154725E-5</v>
      </c>
      <c r="Q79" s="128">
        <f>+VLOOKUP(N79,ASURB.MX!$A$2:$H$1054,5,FALSE)</f>
        <v>196.990005</v>
      </c>
      <c r="R79" s="6">
        <f t="shared" si="4"/>
        <v>5.0779933550010163E-4</v>
      </c>
      <c r="S79" s="6">
        <f t="shared" si="7"/>
        <v>2.578601651343448E-7</v>
      </c>
      <c r="T79" s="6">
        <f t="shared" si="12"/>
        <v>2.6375210489017816E-4</v>
      </c>
      <c r="U79" s="127">
        <f t="shared" si="13"/>
        <v>-5.966175267690596E-6</v>
      </c>
    </row>
    <row r="80" spans="1:21" x14ac:dyDescent="0.25">
      <c r="A80">
        <f t="shared" si="11"/>
        <v>354.85000600000001</v>
      </c>
      <c r="B80">
        <f t="shared" si="8"/>
        <v>27</v>
      </c>
      <c r="C80">
        <f t="shared" si="9"/>
        <v>0</v>
      </c>
      <c r="D80">
        <f t="shared" si="6"/>
        <v>27</v>
      </c>
      <c r="E80" s="129">
        <f t="shared" si="10"/>
        <v>19.059159308095047</v>
      </c>
      <c r="N80" s="125">
        <f>+'Ejercicio 5'!C63</f>
        <v>42075</v>
      </c>
      <c r="O80" s="126">
        <f>+VLOOKUP(N80,'tasa continuas '!$A$3:$E$1056,5,FALSE)</f>
        <v>2.9875210647301684E-2</v>
      </c>
      <c r="P80" s="131">
        <f t="shared" si="3"/>
        <v>-2.1526721999621037E-4</v>
      </c>
      <c r="Q80" s="128">
        <f>+VLOOKUP(N80,ASURB.MX!$A$2:$H$1054,5,FALSE)</f>
        <v>204.740005</v>
      </c>
      <c r="R80" s="6">
        <f t="shared" si="4"/>
        <v>3.8587914502578619E-2</v>
      </c>
      <c r="S80" s="6">
        <f t="shared" si="7"/>
        <v>1.4890271456583172E-3</v>
      </c>
      <c r="T80" s="6">
        <f t="shared" si="12"/>
        <v>1.9855784907516137E-4</v>
      </c>
      <c r="U80" s="127">
        <f t="shared" si="13"/>
        <v>-6.5194255815016793E-5</v>
      </c>
    </row>
    <row r="81" spans="14:21" x14ac:dyDescent="0.25">
      <c r="N81" s="125">
        <f>+'Ejercicio 5'!C64</f>
        <v>42076</v>
      </c>
      <c r="O81" s="126">
        <f>+VLOOKUP(N81,'tasa continuas '!$A$3:$E$1056,5,FALSE)</f>
        <v>2.9658996997834353E-2</v>
      </c>
      <c r="P81" s="131">
        <f t="shared" si="3"/>
        <v>-2.1621364946733043E-4</v>
      </c>
      <c r="Q81" s="128">
        <f>+VLOOKUP(N81,ASURB.MX!$A$2:$H$1054,5,FALSE)</f>
        <v>200.83999600000001</v>
      </c>
      <c r="R81" s="6">
        <f t="shared" si="4"/>
        <v>-1.9232354662688335E-2</v>
      </c>
      <c r="S81" s="6">
        <f t="shared" si="7"/>
        <v>3.6988346587142975E-4</v>
      </c>
      <c r="T81" s="6">
        <f t="shared" si="12"/>
        <v>3.114445251752932E-4</v>
      </c>
      <c r="U81" s="127">
        <f t="shared" si="13"/>
        <v>1.1288667610013183E-4</v>
      </c>
    </row>
    <row r="82" spans="14:21" x14ac:dyDescent="0.25">
      <c r="N82" s="125">
        <f>+'Ejercicio 5'!C65</f>
        <v>42080</v>
      </c>
      <c r="O82" s="126">
        <f>+VLOOKUP(N82,'tasa continuas '!$A$3:$E$1056,5,FALSE)</f>
        <v>3.0204873721891522E-2</v>
      </c>
      <c r="P82" s="131">
        <f t="shared" si="3"/>
        <v>5.4587672405716908E-4</v>
      </c>
      <c r="Q82" s="128">
        <f>+VLOOKUP(N82,ASURB.MX!$A$2:$H$1054,5,FALSE)</f>
        <v>201.699997</v>
      </c>
      <c r="R82" s="6">
        <f t="shared" si="4"/>
        <v>4.272878836438127E-3</v>
      </c>
      <c r="S82" s="6">
        <f t="shared" si="7"/>
        <v>1.8257493550880844E-5</v>
      </c>
      <c r="T82" s="6">
        <f t="shared" si="12"/>
        <v>3.1307952703176422E-4</v>
      </c>
      <c r="U82" s="127">
        <f t="shared" si="13"/>
        <v>1.6350018564710253E-6</v>
      </c>
    </row>
    <row r="83" spans="14:21" x14ac:dyDescent="0.25">
      <c r="N83" s="125">
        <f>+'Ejercicio 5'!C66</f>
        <v>42081</v>
      </c>
      <c r="O83" s="126">
        <f>+VLOOKUP(N83,'tasa continuas '!$A$3:$E$1056,5,FALSE)</f>
        <v>2.9586857326498826E-2</v>
      </c>
      <c r="P83" s="131">
        <f t="shared" si="3"/>
        <v>-6.1801639539269676E-4</v>
      </c>
      <c r="Q83" s="128">
        <f>+VLOOKUP(N83,ASURB.MX!$A$2:$H$1054,5,FALSE)</f>
        <v>204.449997</v>
      </c>
      <c r="R83" s="6">
        <f t="shared" si="4"/>
        <v>1.3542002050545574E-2</v>
      </c>
      <c r="S83" s="6">
        <f t="shared" si="7"/>
        <v>1.8338581953698054E-4</v>
      </c>
      <c r="T83" s="6">
        <f t="shared" si="12"/>
        <v>3.1290178743309652E-4</v>
      </c>
      <c r="U83" s="127">
        <f t="shared" si="13"/>
        <v>-1.7773959866770493E-7</v>
      </c>
    </row>
    <row r="84" spans="14:21" x14ac:dyDescent="0.25">
      <c r="N84" s="125">
        <f>+'Ejercicio 5'!C67</f>
        <v>42082</v>
      </c>
      <c r="O84" s="126">
        <f>+VLOOKUP(N84,'tasa continuas '!$A$3:$E$1056,5,FALSE)</f>
        <v>2.915965391211681E-2</v>
      </c>
      <c r="P84" s="131">
        <f t="shared" si="3"/>
        <v>-4.2720341438201581E-4</v>
      </c>
      <c r="Q84" s="128">
        <f>+VLOOKUP(N84,ASURB.MX!$A$2:$H$1054,5,FALSE)</f>
        <v>203.490005</v>
      </c>
      <c r="R84" s="6">
        <f t="shared" si="4"/>
        <v>-4.7065439398073844E-3</v>
      </c>
      <c r="S84" s="6">
        <f t="shared" si="7"/>
        <v>2.2151555857337615E-5</v>
      </c>
      <c r="T84" s="6">
        <f t="shared" si="12"/>
        <v>3.105449076118018E-4</v>
      </c>
      <c r="U84" s="127">
        <f t="shared" si="13"/>
        <v>-2.3568798212947198E-6</v>
      </c>
    </row>
    <row r="85" spans="14:21" x14ac:dyDescent="0.25">
      <c r="N85" s="125">
        <f>+'Ejercicio 5'!C68</f>
        <v>42083</v>
      </c>
      <c r="O85" s="126">
        <f>+VLOOKUP(N85,'tasa continuas '!$A$3:$E$1056,5,FALSE)</f>
        <v>2.9122104214265913E-2</v>
      </c>
      <c r="P85" s="131">
        <f t="shared" si="3"/>
        <v>-3.754969785089643E-5</v>
      </c>
      <c r="Q85" s="128">
        <f>+VLOOKUP(N85,ASURB.MX!$A$2:$H$1054,5,FALSE)</f>
        <v>207.83999600000001</v>
      </c>
      <c r="R85" s="6">
        <f t="shared" si="4"/>
        <v>2.1151645479386236E-2</v>
      </c>
      <c r="S85" s="6">
        <f t="shared" si="7"/>
        <v>4.473921064856402E-4</v>
      </c>
      <c r="T85" s="6">
        <f t="shared" si="12"/>
        <v>3.1090147924432585E-4</v>
      </c>
      <c r="U85" s="127">
        <f t="shared" si="13"/>
        <v>3.565716325240522E-7</v>
      </c>
    </row>
    <row r="86" spans="14:21" x14ac:dyDescent="0.25">
      <c r="N86" s="125">
        <f>+'Ejercicio 5'!C69</f>
        <v>42086</v>
      </c>
      <c r="O86" s="126">
        <f>+VLOOKUP(N86,'tasa continuas '!$A$3:$E$1056,5,FALSE)</f>
        <v>2.9275862260014603E-2</v>
      </c>
      <c r="P86" s="131">
        <f t="shared" si="3"/>
        <v>1.5375804574868993E-4</v>
      </c>
      <c r="Q86" s="128">
        <f>+VLOOKUP(N86,ASURB.MX!$A$2:$H$1054,5,FALSE)</f>
        <v>204.990005</v>
      </c>
      <c r="R86" s="6">
        <f t="shared" si="4"/>
        <v>-1.3807311824485694E-2</v>
      </c>
      <c r="S86" s="6">
        <f t="shared" si="7"/>
        <v>1.9064185981858248E-4</v>
      </c>
      <c r="T86" s="6">
        <f t="shared" si="12"/>
        <v>3.1374935114022507E-4</v>
      </c>
      <c r="U86" s="127">
        <f t="shared" si="13"/>
        <v>2.8478718958992242E-6</v>
      </c>
    </row>
    <row r="87" spans="14:21" x14ac:dyDescent="0.25">
      <c r="N87" s="125">
        <f>+'Ejercicio 5'!C70</f>
        <v>42087</v>
      </c>
      <c r="O87" s="126">
        <f>+VLOOKUP(N87,'tasa continuas '!$A$3:$E$1056,5,FALSE)</f>
        <v>2.9977354089278058E-2</v>
      </c>
      <c r="P87" s="131">
        <f t="shared" si="3"/>
        <v>7.0149182926345505E-4</v>
      </c>
      <c r="Q87" s="128">
        <f>+VLOOKUP(N87,ASURB.MX!$A$2:$H$1054,5,FALSE)</f>
        <v>205.78999300000001</v>
      </c>
      <c r="R87" s="6">
        <f t="shared" si="4"/>
        <v>3.8949754869687303E-3</v>
      </c>
      <c r="S87" s="6">
        <f t="shared" si="7"/>
        <v>1.5170834044087298E-5</v>
      </c>
      <c r="T87" s="6">
        <f t="shared" si="12"/>
        <v>3.1186624332092097E-4</v>
      </c>
      <c r="U87" s="127">
        <f t="shared" si="13"/>
        <v>-1.8831078193040987E-6</v>
      </c>
    </row>
    <row r="88" spans="14:21" x14ac:dyDescent="0.25">
      <c r="N88" s="125">
        <f>+'Ejercicio 5'!C71</f>
        <v>42088</v>
      </c>
      <c r="O88" s="126">
        <f>+VLOOKUP(N88,'tasa continuas '!$A$3:$E$1056,5,FALSE)</f>
        <v>3.0191746596424294E-2</v>
      </c>
      <c r="P88" s="131">
        <f t="shared" si="3"/>
        <v>2.1439250714623548E-4</v>
      </c>
      <c r="Q88" s="128">
        <f>+VLOOKUP(N88,ASURB.MX!$A$2:$H$1054,5,FALSE)</f>
        <v>205.759995</v>
      </c>
      <c r="R88" s="6">
        <f t="shared" si="4"/>
        <v>-1.4578059009989739E-4</v>
      </c>
      <c r="S88" s="6">
        <f t="shared" si="7"/>
        <v>2.12519804498743E-8</v>
      </c>
      <c r="T88" s="6">
        <f t="shared" si="12"/>
        <v>2.9596221960684452E-4</v>
      </c>
      <c r="U88" s="127">
        <f t="shared" si="13"/>
        <v>-1.5904023714076454E-5</v>
      </c>
    </row>
    <row r="89" spans="14:21" x14ac:dyDescent="0.25">
      <c r="N89" s="125">
        <f>+'Ejercicio 5'!C72</f>
        <v>42089</v>
      </c>
      <c r="O89" s="126">
        <f>+VLOOKUP(N89,'tasa continuas '!$A$3:$E$1056,5,FALSE)</f>
        <v>3.002114482334409E-2</v>
      </c>
      <c r="P89" s="131">
        <f t="shared" si="3"/>
        <v>-1.7060177308020341E-4</v>
      </c>
      <c r="Q89" s="128">
        <f>+VLOOKUP(N89,ASURB.MX!$A$2:$H$1054,5,FALSE)</f>
        <v>206.60000600000001</v>
      </c>
      <c r="R89" s="6">
        <f t="shared" si="4"/>
        <v>4.0741689780652811E-3</v>
      </c>
      <c r="S89" s="6">
        <f t="shared" si="7"/>
        <v>1.6598852861829498E-5</v>
      </c>
      <c r="T89" s="6">
        <f t="shared" si="12"/>
        <v>2.9723541226071138E-4</v>
      </c>
      <c r="U89" s="127">
        <f t="shared" si="13"/>
        <v>1.273192653866858E-6</v>
      </c>
    </row>
    <row r="90" spans="14:21" x14ac:dyDescent="0.25">
      <c r="N90" s="125">
        <f>+'Ejercicio 5'!C73</f>
        <v>42090</v>
      </c>
      <c r="O90" s="126">
        <f>+VLOOKUP(N90,'tasa continuas '!$A$3:$E$1056,5,FALSE)</f>
        <v>2.9948839311333724E-2</v>
      </c>
      <c r="P90" s="131">
        <f t="shared" si="3"/>
        <v>-7.2305512010366335E-5</v>
      </c>
      <c r="Q90" s="128">
        <f>+VLOOKUP(N90,ASURB.MX!$A$2:$H$1054,5,FALSE)</f>
        <v>210.44000199999999</v>
      </c>
      <c r="R90" s="6">
        <f t="shared" si="4"/>
        <v>1.8416000639338872E-2</v>
      </c>
      <c r="S90" s="6">
        <f t="shared" si="7"/>
        <v>3.3914907954812976E-4</v>
      </c>
      <c r="T90" s="6">
        <f t="shared" si="12"/>
        <v>2.9722521328329931E-4</v>
      </c>
      <c r="U90" s="127">
        <f t="shared" si="13"/>
        <v>-1.0198977412070008E-8</v>
      </c>
    </row>
    <row r="91" spans="14:21" x14ac:dyDescent="0.25">
      <c r="N91" s="125">
        <f>+'Ejercicio 5'!C74</f>
        <v>42093</v>
      </c>
      <c r="O91" s="126">
        <f>+VLOOKUP(N91,'tasa continuas '!$A$3:$E$1056,5,FALSE)</f>
        <v>2.9791795780274431E-2</v>
      </c>
      <c r="P91" s="131">
        <f t="shared" si="3"/>
        <v>-1.5704353105929283E-4</v>
      </c>
      <c r="Q91" s="128">
        <f>+VLOOKUP(N91,ASURB.MX!$A$2:$H$1054,5,FALSE)</f>
        <v>208.179993</v>
      </c>
      <c r="R91" s="6">
        <f t="shared" si="4"/>
        <v>-1.0797529903929119E-2</v>
      </c>
      <c r="S91" s="6">
        <f t="shared" si="7"/>
        <v>1.1658665202624357E-4</v>
      </c>
      <c r="T91" s="6">
        <f t="shared" si="12"/>
        <v>2.9575118526285472E-4</v>
      </c>
      <c r="U91" s="127">
        <f t="shared" si="13"/>
        <v>-1.4740280204445866E-6</v>
      </c>
    </row>
    <row r="92" spans="14:21" x14ac:dyDescent="0.25">
      <c r="N92" s="125">
        <f>+'Ejercicio 5'!C75</f>
        <v>42094</v>
      </c>
      <c r="O92" s="126">
        <f>+VLOOKUP(N92,'tasa continuas '!$A$3:$E$1056,5,FALSE)</f>
        <v>2.9967459682938204E-2</v>
      </c>
      <c r="P92" s="131">
        <f t="shared" si="3"/>
        <v>1.756639026637731E-4</v>
      </c>
      <c r="Q92" s="128">
        <f>+VLOOKUP(N92,ASURB.MX!$A$2:$H$1054,5,FALSE)</f>
        <v>205.520004</v>
      </c>
      <c r="R92" s="6">
        <f t="shared" si="4"/>
        <v>-1.2859684198120004E-2</v>
      </c>
      <c r="S92" s="6">
        <f t="shared" si="7"/>
        <v>1.6537147767537735E-4</v>
      </c>
      <c r="T92" s="6">
        <f t="shared" si="12"/>
        <v>2.7693282776853945E-4</v>
      </c>
      <c r="U92" s="127">
        <f t="shared" si="13"/>
        <v>-1.8818357494315274E-5</v>
      </c>
    </row>
    <row r="93" spans="14:21" x14ac:dyDescent="0.25">
      <c r="N93" s="125">
        <f>+'Ejercicio 5'!C76</f>
        <v>42095</v>
      </c>
      <c r="O93" s="126">
        <f>+VLOOKUP(N93,'tasa continuas '!$A$3:$E$1056,5,FALSE)</f>
        <v>3.0106200935227447E-2</v>
      </c>
      <c r="P93" s="131">
        <f t="shared" si="3"/>
        <v>1.3874125228924283E-4</v>
      </c>
      <c r="Q93" s="128">
        <f>+VLOOKUP(N93,ASURB.MX!$A$2:$H$1054,5,FALSE)</f>
        <v>213.28999300000001</v>
      </c>
      <c r="R93" s="6">
        <f t="shared" si="4"/>
        <v>3.710933696931018E-2</v>
      </c>
      <c r="S93" s="6">
        <f t="shared" si="7"/>
        <v>1.3771028903018113E-3</v>
      </c>
      <c r="T93" s="6">
        <f t="shared" si="12"/>
        <v>2.7625217006006325E-4</v>
      </c>
      <c r="U93" s="127">
        <f t="shared" si="13"/>
        <v>-6.8065770847619642E-7</v>
      </c>
    </row>
    <row r="94" spans="14:21" x14ac:dyDescent="0.25">
      <c r="N94" s="125">
        <f>+'Ejercicio 5'!C77</f>
        <v>42100</v>
      </c>
      <c r="O94" s="126">
        <f>+VLOOKUP(N94,'tasa continuas '!$A$3:$E$1056,5,FALSE)</f>
        <v>2.9949986166581191E-2</v>
      </c>
      <c r="P94" s="131">
        <f t="shared" si="3"/>
        <v>-1.5621476864625602E-4</v>
      </c>
      <c r="Q94" s="128">
        <f>+VLOOKUP(N94,ASURB.MX!$A$2:$H$1054,5,FALSE)</f>
        <v>208.89999399999999</v>
      </c>
      <c r="R94" s="6">
        <f t="shared" si="4"/>
        <v>-2.0797069393120905E-2</v>
      </c>
      <c r="S94" s="6">
        <f t="shared" si="7"/>
        <v>4.3251809534228632E-4</v>
      </c>
      <c r="T94" s="6">
        <f t="shared" si="12"/>
        <v>3.5186818363815267E-4</v>
      </c>
      <c r="U94" s="127">
        <f t="shared" si="13"/>
        <v>7.561601357808942E-5</v>
      </c>
    </row>
    <row r="95" spans="14:21" x14ac:dyDescent="0.25">
      <c r="N95" s="125">
        <f>+'Ejercicio 5'!C78</f>
        <v>42101</v>
      </c>
      <c r="O95" s="126">
        <f>+VLOOKUP(N95,'tasa continuas '!$A$3:$E$1056,5,FALSE)</f>
        <v>2.9745866826839332E-2</v>
      </c>
      <c r="P95" s="131">
        <f t="shared" si="3"/>
        <v>-2.0411933974185878E-4</v>
      </c>
      <c r="Q95" s="128">
        <f>+VLOOKUP(N95,ASURB.MX!$A$2:$H$1054,5,FALSE)</f>
        <v>213.46000699999999</v>
      </c>
      <c r="R95" s="6">
        <f t="shared" si="4"/>
        <v>2.1593854438204267E-2</v>
      </c>
      <c r="S95" s="6">
        <f t="shared" si="7"/>
        <v>4.6629454949835412E-4</v>
      </c>
      <c r="T95" s="6">
        <f t="shared" si="12"/>
        <v>3.5444218643010254E-4</v>
      </c>
      <c r="U95" s="127">
        <f t="shared" si="13"/>
        <v>2.5740027919498643E-6</v>
      </c>
    </row>
    <row r="96" spans="14:21" x14ac:dyDescent="0.25">
      <c r="N96" s="125">
        <f>+'Ejercicio 5'!C79</f>
        <v>42102</v>
      </c>
      <c r="O96" s="126">
        <f>+VLOOKUP(N96,'tasa continuas '!$A$3:$E$1056,5,FALSE)</f>
        <v>2.9688884857641547E-2</v>
      </c>
      <c r="P96" s="131">
        <f t="shared" si="3"/>
        <v>-5.6981969197785615E-5</v>
      </c>
      <c r="Q96" s="128">
        <f>+VLOOKUP(N96,ASURB.MX!$A$2:$H$1054,5,FALSE)</f>
        <v>218.19000199999999</v>
      </c>
      <c r="R96" s="6">
        <f t="shared" si="4"/>
        <v>2.1916757722034472E-2</v>
      </c>
      <c r="S96" s="6">
        <f t="shared" si="7"/>
        <v>4.8034426904635768E-4</v>
      </c>
      <c r="T96" s="6">
        <f t="shared" si="12"/>
        <v>3.5759191708569215E-4</v>
      </c>
      <c r="U96" s="127">
        <f t="shared" si="13"/>
        <v>3.1497306555896133E-6</v>
      </c>
    </row>
    <row r="97" spans="14:21" x14ac:dyDescent="0.25">
      <c r="N97" s="125">
        <f>+'Ejercicio 5'!C80</f>
        <v>42103</v>
      </c>
      <c r="O97" s="126">
        <f>+VLOOKUP(N97,'tasa continuas '!$A$3:$E$1056,5,FALSE)</f>
        <v>2.9626738085596745E-2</v>
      </c>
      <c r="P97" s="131">
        <f t="shared" si="3"/>
        <v>-6.2146772044802123E-5</v>
      </c>
      <c r="Q97" s="128">
        <f>+VLOOKUP(N97,ASURB.MX!$A$2:$H$1054,5,FALSE)</f>
        <v>217.770004</v>
      </c>
      <c r="R97" s="6">
        <f t="shared" si="4"/>
        <v>-1.9267736680201651E-3</v>
      </c>
      <c r="S97" s="6">
        <f t="shared" si="7"/>
        <v>3.7124567677758813E-6</v>
      </c>
      <c r="T97" s="6">
        <f t="shared" si="12"/>
        <v>3.6046469350228501E-4</v>
      </c>
      <c r="U97" s="127">
        <f t="shared" si="13"/>
        <v>2.8727764165928653E-6</v>
      </c>
    </row>
    <row r="98" spans="14:21" x14ac:dyDescent="0.25">
      <c r="N98" s="125">
        <f>+'Ejercicio 5'!C81</f>
        <v>42104</v>
      </c>
      <c r="O98" s="126">
        <f>+VLOOKUP(N98,'tasa continuas '!$A$3:$E$1056,5,FALSE)</f>
        <v>2.9645742823566291E-2</v>
      </c>
      <c r="P98" s="131">
        <f t="shared" ref="P98:P161" si="14">O98-O97</f>
        <v>1.9004737969546132E-5</v>
      </c>
      <c r="Q98" s="128">
        <f>+VLOOKUP(N98,ASURB.MX!$A$2:$H$1054,5,FALSE)</f>
        <v>219.66999799999999</v>
      </c>
      <c r="R98" s="6">
        <f t="shared" ref="R98:R161" si="15">+LN(Q98/Q97)</f>
        <v>8.6869327886665917E-3</v>
      </c>
      <c r="S98" s="6">
        <f t="shared" si="7"/>
        <v>7.5462801274810734E-5</v>
      </c>
      <c r="T98" s="6">
        <f t="shared" si="12"/>
        <v>3.607168461972701E-4</v>
      </c>
      <c r="U98" s="127">
        <f t="shared" si="13"/>
        <v>2.5215269498508452E-7</v>
      </c>
    </row>
    <row r="99" spans="14:21" x14ac:dyDescent="0.25">
      <c r="N99" s="125">
        <f>+'Ejercicio 5'!C82</f>
        <v>42107</v>
      </c>
      <c r="O99" s="126">
        <f>+VLOOKUP(N99,'tasa continuas '!$A$3:$E$1056,5,FALSE)</f>
        <v>2.9751899679769284E-2</v>
      </c>
      <c r="P99" s="131">
        <f t="shared" si="14"/>
        <v>1.0615685620299353E-4</v>
      </c>
      <c r="Q99" s="128">
        <f>+VLOOKUP(N99,ASURB.MX!$A$2:$H$1054,5,FALSE)</f>
        <v>216.41999799999999</v>
      </c>
      <c r="R99" s="6">
        <f t="shared" si="15"/>
        <v>-1.4905456219315954E-2</v>
      </c>
      <c r="S99" s="6">
        <f t="shared" ref="S99:S162" si="16">R99^2</f>
        <v>2.2217262510594463E-4</v>
      </c>
      <c r="T99" s="6">
        <f t="shared" si="12"/>
        <v>3.6157641955313405E-4</v>
      </c>
      <c r="U99" s="127">
        <f t="shared" si="13"/>
        <v>8.5957335586395265E-7</v>
      </c>
    </row>
    <row r="100" spans="14:21" x14ac:dyDescent="0.25">
      <c r="N100" s="125">
        <f>+'Ejercicio 5'!C83</f>
        <v>42108</v>
      </c>
      <c r="O100" s="126">
        <f>+VLOOKUP(N100,'tasa continuas '!$A$3:$E$1056,5,FALSE)</f>
        <v>2.9535089692090007E-2</v>
      </c>
      <c r="P100" s="131">
        <f t="shared" si="14"/>
        <v>-2.1680998767927701E-4</v>
      </c>
      <c r="Q100" s="128">
        <f>+VLOOKUP(N100,ASURB.MX!$A$2:$H$1054,5,FALSE)</f>
        <v>213.08999600000001</v>
      </c>
      <c r="R100" s="6">
        <f t="shared" si="15"/>
        <v>-1.5506361995795472E-2</v>
      </c>
      <c r="S100" s="6">
        <f t="shared" si="16"/>
        <v>2.4044726234465012E-4</v>
      </c>
      <c r="T100" s="6">
        <f t="shared" si="12"/>
        <v>3.5949041027991726E-4</v>
      </c>
      <c r="U100" s="127">
        <f t="shared" si="13"/>
        <v>-2.0860092732167906E-6</v>
      </c>
    </row>
    <row r="101" spans="14:21" x14ac:dyDescent="0.25">
      <c r="N101" s="125">
        <f>+'Ejercicio 5'!C84</f>
        <v>42109</v>
      </c>
      <c r="O101" s="126">
        <f>+VLOOKUP(N101,'tasa continuas '!$A$3:$E$1056,5,FALSE)</f>
        <v>2.9028021550335383E-2</v>
      </c>
      <c r="P101" s="131">
        <f t="shared" si="14"/>
        <v>-5.0706814175462481E-4</v>
      </c>
      <c r="Q101" s="128">
        <f>+VLOOKUP(N101,ASURB.MX!$A$2:$H$1054,5,FALSE)</f>
        <v>216.820007</v>
      </c>
      <c r="R101" s="6">
        <f t="shared" si="15"/>
        <v>1.7352955611572681E-2</v>
      </c>
      <c r="S101" s="6">
        <f t="shared" si="16"/>
        <v>3.0112506845721181E-4</v>
      </c>
      <c r="T101" s="6">
        <f t="shared" si="12"/>
        <v>3.570480672769408E-4</v>
      </c>
      <c r="U101" s="127">
        <f t="shared" si="13"/>
        <v>-2.4423430029764598E-6</v>
      </c>
    </row>
    <row r="102" spans="14:21" x14ac:dyDescent="0.25">
      <c r="N102" s="125">
        <f>+'Ejercicio 5'!C85</f>
        <v>42110</v>
      </c>
      <c r="O102" s="126">
        <f>+VLOOKUP(N102,'tasa continuas '!$A$3:$E$1056,5,FALSE)</f>
        <v>2.9078613254773227E-2</v>
      </c>
      <c r="P102" s="131">
        <f t="shared" si="14"/>
        <v>5.0591704437843998E-5</v>
      </c>
      <c r="Q102" s="128">
        <f>+VLOOKUP(N102,ASURB.MX!$A$2:$H$1054,5,FALSE)</f>
        <v>214.5</v>
      </c>
      <c r="R102" s="6">
        <f t="shared" si="15"/>
        <v>-1.0757810149918152E-2</v>
      </c>
      <c r="S102" s="6">
        <f t="shared" si="16"/>
        <v>1.1573047922168201E-4</v>
      </c>
      <c r="T102" s="6">
        <f t="shared" si="12"/>
        <v>3.5471925432978908E-4</v>
      </c>
      <c r="U102" s="127">
        <f t="shared" si="13"/>
        <v>-2.3288129471517164E-6</v>
      </c>
    </row>
    <row r="103" spans="14:21" x14ac:dyDescent="0.25">
      <c r="N103" s="125">
        <f>+'Ejercicio 5'!C86</f>
        <v>42111</v>
      </c>
      <c r="O103" s="126">
        <f>+VLOOKUP(N103,'tasa continuas '!$A$3:$E$1056,5,FALSE)</f>
        <v>2.9158242192380068E-2</v>
      </c>
      <c r="P103" s="131">
        <f t="shared" si="14"/>
        <v>7.9628937606841116E-5</v>
      </c>
      <c r="Q103" s="128">
        <f>+VLOOKUP(N103,ASURB.MX!$A$2:$H$1054,5,FALSE)</f>
        <v>214.520004</v>
      </c>
      <c r="R103" s="6">
        <f t="shared" si="15"/>
        <v>9.3254392932695142E-5</v>
      </c>
      <c r="S103" s="6">
        <f t="shared" si="16"/>
        <v>8.6963818012455023E-9</v>
      </c>
      <c r="T103" s="6">
        <f t="shared" si="12"/>
        <v>3.5447925584752371E-4</v>
      </c>
      <c r="U103" s="127">
        <f t="shared" si="13"/>
        <v>-2.3999848226536995E-7</v>
      </c>
    </row>
    <row r="104" spans="14:21" x14ac:dyDescent="0.25">
      <c r="N104" s="125">
        <f>+'Ejercicio 5'!C87</f>
        <v>42114</v>
      </c>
      <c r="O104" s="126">
        <f>+VLOOKUP(N104,'tasa continuas '!$A$3:$E$1056,5,FALSE)</f>
        <v>2.8917159962073061E-2</v>
      </c>
      <c r="P104" s="131">
        <f t="shared" si="14"/>
        <v>-2.4108223030700621E-4</v>
      </c>
      <c r="Q104" s="128">
        <f>+VLOOKUP(N104,ASURB.MX!$A$2:$H$1054,5,FALSE)</f>
        <v>216.070007</v>
      </c>
      <c r="R104" s="6">
        <f t="shared" si="15"/>
        <v>7.1994688934822575E-3</v>
      </c>
      <c r="S104" s="6">
        <f t="shared" si="16"/>
        <v>5.1832352348218644E-5</v>
      </c>
      <c r="T104" s="6">
        <f t="shared" si="12"/>
        <v>3.5452791026157314E-4</v>
      </c>
      <c r="U104" s="127">
        <f t="shared" si="13"/>
        <v>4.8654414049422758E-8</v>
      </c>
    </row>
    <row r="105" spans="14:21" x14ac:dyDescent="0.25">
      <c r="N105" s="125">
        <f>+'Ejercicio 5'!C88</f>
        <v>42115</v>
      </c>
      <c r="O105" s="126">
        <f>+VLOOKUP(N105,'tasa continuas '!$A$3:$E$1056,5,FALSE)</f>
        <v>2.9075199887880876E-2</v>
      </c>
      <c r="P105" s="131">
        <f t="shared" si="14"/>
        <v>1.5803992580781454E-4</v>
      </c>
      <c r="Q105" s="128">
        <f>+VLOOKUP(N105,ASURB.MX!$A$2:$H$1054,5,FALSE)</f>
        <v>219.03999300000001</v>
      </c>
      <c r="R105" s="6">
        <f t="shared" si="15"/>
        <v>1.365186792801823E-2</v>
      </c>
      <c r="S105" s="6">
        <f t="shared" si="16"/>
        <v>1.8637349792405275E-4</v>
      </c>
      <c r="T105" s="6">
        <f t="shared" si="12"/>
        <v>3.5391098582849509E-4</v>
      </c>
      <c r="U105" s="127">
        <f t="shared" si="13"/>
        <v>-6.1692443307804221E-7</v>
      </c>
    </row>
    <row r="106" spans="14:21" x14ac:dyDescent="0.25">
      <c r="N106" s="125">
        <f>+'Ejercicio 5'!C89</f>
        <v>42116</v>
      </c>
      <c r="O106" s="126">
        <f>+VLOOKUP(N106,'tasa continuas '!$A$3:$E$1056,5,FALSE)</f>
        <v>2.8980250724259297E-2</v>
      </c>
      <c r="P106" s="131">
        <f t="shared" si="14"/>
        <v>-9.4949163621578514E-5</v>
      </c>
      <c r="Q106" s="128">
        <f>+VLOOKUP(N106,ASURB.MX!$A$2:$H$1054,5,FALSE)</f>
        <v>222.66000399999999</v>
      </c>
      <c r="R106" s="6">
        <f t="shared" si="15"/>
        <v>1.6391632682665656E-2</v>
      </c>
      <c r="S106" s="6">
        <f t="shared" si="16"/>
        <v>2.6868562200343292E-4</v>
      </c>
      <c r="T106" s="6">
        <f t="shared" si="12"/>
        <v>3.5210875199083382E-4</v>
      </c>
      <c r="U106" s="127">
        <f t="shared" si="13"/>
        <v>-1.8022338376612779E-6</v>
      </c>
    </row>
    <row r="107" spans="14:21" x14ac:dyDescent="0.25">
      <c r="N107" s="125">
        <f>+'Ejercicio 5'!C90</f>
        <v>42117</v>
      </c>
      <c r="O107" s="126">
        <f>+VLOOKUP(N107,'tasa continuas '!$A$3:$E$1056,5,FALSE)</f>
        <v>2.9131053452562138E-2</v>
      </c>
      <c r="P107" s="131">
        <f t="shared" si="14"/>
        <v>1.5080272830284014E-4</v>
      </c>
      <c r="Q107" s="128">
        <f>+VLOOKUP(N107,ASURB.MX!$A$2:$H$1054,5,FALSE)</f>
        <v>230.550003</v>
      </c>
      <c r="R107" s="6">
        <f t="shared" si="15"/>
        <v>3.4821809399905417E-2</v>
      </c>
      <c r="S107" s="6">
        <f t="shared" si="16"/>
        <v>1.2125584098833413E-3</v>
      </c>
      <c r="T107" s="6">
        <f t="shared" si="12"/>
        <v>3.5195906644968044E-4</v>
      </c>
      <c r="U107" s="127">
        <f t="shared" si="13"/>
        <v>-1.4968554115337351E-7</v>
      </c>
    </row>
    <row r="108" spans="14:21" x14ac:dyDescent="0.25">
      <c r="N108" s="125">
        <f>+'Ejercicio 5'!C91</f>
        <v>42118</v>
      </c>
      <c r="O108" s="126">
        <f>+VLOOKUP(N108,'tasa continuas '!$A$3:$E$1056,5,FALSE)</f>
        <v>2.8993246527281937E-2</v>
      </c>
      <c r="P108" s="131">
        <f t="shared" si="14"/>
        <v>-1.3780692528020042E-4</v>
      </c>
      <c r="Q108" s="128">
        <f>+VLOOKUP(N108,ASURB.MX!$A$2:$H$1054,5,FALSE)</f>
        <v>232.13999899999999</v>
      </c>
      <c r="R108" s="6">
        <f t="shared" si="15"/>
        <v>6.8728619676548929E-3</v>
      </c>
      <c r="S108" s="6">
        <f t="shared" si="16"/>
        <v>4.7236231626437085E-5</v>
      </c>
      <c r="T108" s="6">
        <f t="shared" si="12"/>
        <v>3.8862657343093993E-4</v>
      </c>
      <c r="U108" s="127">
        <f t="shared" si="13"/>
        <v>3.6667506981259484E-5</v>
      </c>
    </row>
    <row r="109" spans="14:21" x14ac:dyDescent="0.25">
      <c r="N109" s="125">
        <f>+'Ejercicio 5'!C92</f>
        <v>42121</v>
      </c>
      <c r="O109" s="126">
        <f>+VLOOKUP(N109,'tasa continuas '!$A$3:$E$1056,5,FALSE)</f>
        <v>2.9027178050263322E-2</v>
      </c>
      <c r="P109" s="131">
        <f t="shared" si="14"/>
        <v>3.3931522981384826E-5</v>
      </c>
      <c r="Q109" s="128">
        <f>+VLOOKUP(N109,ASURB.MX!$A$2:$H$1054,5,FALSE)</f>
        <v>233.720001</v>
      </c>
      <c r="R109" s="6">
        <f t="shared" si="15"/>
        <v>6.7831883321290386E-3</v>
      </c>
      <c r="S109" s="6">
        <f t="shared" si="16"/>
        <v>4.601164394913153E-5</v>
      </c>
      <c r="T109" s="6">
        <f t="shared" si="12"/>
        <v>3.9073321583703167E-4</v>
      </c>
      <c r="U109" s="127">
        <f t="shared" si="13"/>
        <v>2.1066424060917381E-6</v>
      </c>
    </row>
    <row r="110" spans="14:21" x14ac:dyDescent="0.25">
      <c r="N110" s="125">
        <f>+'Ejercicio 5'!C93</f>
        <v>42122</v>
      </c>
      <c r="O110" s="126">
        <f>+VLOOKUP(N110,'tasa continuas '!$A$3:$E$1056,5,FALSE)</f>
        <v>2.9139783750640798E-2</v>
      </c>
      <c r="P110" s="131">
        <f t="shared" si="14"/>
        <v>1.126057003774765E-4</v>
      </c>
      <c r="Q110" s="128">
        <f>+VLOOKUP(N110,ASURB.MX!$A$2:$H$1054,5,FALSE)</f>
        <v>225.33000200000001</v>
      </c>
      <c r="R110" s="6">
        <f t="shared" si="15"/>
        <v>-3.6557818722959191E-2</v>
      </c>
      <c r="S110" s="6">
        <f t="shared" si="16"/>
        <v>1.3364741097807455E-3</v>
      </c>
      <c r="T110" s="6">
        <f t="shared" si="12"/>
        <v>3.8979787283157253E-4</v>
      </c>
      <c r="U110" s="127">
        <f t="shared" si="13"/>
        <v>-9.3534300545913612E-7</v>
      </c>
    </row>
    <row r="111" spans="14:21" x14ac:dyDescent="0.25">
      <c r="N111" s="125">
        <f>+'Ejercicio 5'!C94</f>
        <v>42123</v>
      </c>
      <c r="O111" s="126">
        <f>+VLOOKUP(N111,'tasa continuas '!$A$3:$E$1056,5,FALSE)</f>
        <v>2.9067061847112094E-2</v>
      </c>
      <c r="P111" s="131">
        <f t="shared" si="14"/>
        <v>-7.2721903528704529E-5</v>
      </c>
      <c r="Q111" s="128">
        <f>+VLOOKUP(N111,ASURB.MX!$A$2:$H$1054,5,FALSE)</f>
        <v>222.770004</v>
      </c>
      <c r="R111" s="6">
        <f t="shared" si="15"/>
        <v>-1.1426136209379507E-2</v>
      </c>
      <c r="S111" s="6">
        <f t="shared" si="16"/>
        <v>1.3055658867529348E-4</v>
      </c>
      <c r="T111" s="6">
        <f t="shared" si="12"/>
        <v>4.2893128306767901E-4</v>
      </c>
      <c r="U111" s="127">
        <f t="shared" si="13"/>
        <v>3.9133410236106485E-5</v>
      </c>
    </row>
    <row r="112" spans="14:21" x14ac:dyDescent="0.25">
      <c r="N112" s="125">
        <f>+'Ejercicio 5'!C95</f>
        <v>42124</v>
      </c>
      <c r="O112" s="126">
        <f>+VLOOKUP(N112,'tasa continuas '!$A$3:$E$1056,5,FALSE)</f>
        <v>2.9709658535660283E-2</v>
      </c>
      <c r="P112" s="131">
        <f t="shared" si="14"/>
        <v>6.4259668854818944E-4</v>
      </c>
      <c r="Q112" s="128">
        <f>+VLOOKUP(N112,ASURB.MX!$A$2:$H$1054,5,FALSE)</f>
        <v>217.14999399999999</v>
      </c>
      <c r="R112" s="6">
        <f t="shared" si="15"/>
        <v>-2.5551535682361119E-2</v>
      </c>
      <c r="S112" s="6">
        <f t="shared" si="16"/>
        <v>6.528809757269735E-4</v>
      </c>
      <c r="T112" s="6">
        <f t="shared" si="12"/>
        <v>3.7224732312043972E-4</v>
      </c>
      <c r="U112" s="127">
        <f t="shared" si="13"/>
        <v>-5.6683959947239292E-5</v>
      </c>
    </row>
    <row r="113" spans="14:21" x14ac:dyDescent="0.25">
      <c r="N113" s="125">
        <f>+'Ejercicio 5'!C96</f>
        <v>42128</v>
      </c>
      <c r="O113" s="126">
        <f>+VLOOKUP(N113,'tasa continuas '!$A$3:$E$1056,5,FALSE)</f>
        <v>2.9512804982758007E-2</v>
      </c>
      <c r="P113" s="131">
        <f t="shared" si="14"/>
        <v>-1.9685355290227635E-4</v>
      </c>
      <c r="Q113" s="128">
        <f>+VLOOKUP(N113,ASURB.MX!$A$2:$H$1054,5,FALSE)</f>
        <v>222.05999800000001</v>
      </c>
      <c r="R113" s="6">
        <f t="shared" si="15"/>
        <v>2.2359275269384346E-2</v>
      </c>
      <c r="S113" s="6">
        <f t="shared" si="16"/>
        <v>4.9993719057210247E-4</v>
      </c>
      <c r="T113" s="6">
        <f t="shared" si="12"/>
        <v>3.7779102538525828E-4</v>
      </c>
      <c r="U113" s="127">
        <f t="shared" si="13"/>
        <v>5.5437022648185605E-6</v>
      </c>
    </row>
    <row r="114" spans="14:21" x14ac:dyDescent="0.25">
      <c r="N114" s="125">
        <f>+'Ejercicio 5'!C97</f>
        <v>42129</v>
      </c>
      <c r="O114" s="126">
        <f>+VLOOKUP(N114,'tasa continuas '!$A$3:$E$1056,5,FALSE)</f>
        <v>2.9514385544634515E-2</v>
      </c>
      <c r="P114" s="131">
        <f t="shared" si="14"/>
        <v>1.5805618765081519E-6</v>
      </c>
      <c r="Q114" s="128">
        <f>+VLOOKUP(N114,ASURB.MX!$A$2:$H$1054,5,FALSE)</f>
        <v>227.5</v>
      </c>
      <c r="R114" s="6">
        <f t="shared" si="15"/>
        <v>2.4202631771460214E-2</v>
      </c>
      <c r="S114" s="6">
        <f t="shared" si="16"/>
        <v>5.8576738466489537E-4</v>
      </c>
      <c r="T114" s="6">
        <f t="shared" si="12"/>
        <v>3.759066373607735E-4</v>
      </c>
      <c r="U114" s="127">
        <f t="shared" si="13"/>
        <v>-1.8843880244847873E-6</v>
      </c>
    </row>
    <row r="115" spans="14:21" x14ac:dyDescent="0.25">
      <c r="N115" s="125">
        <f>+'Ejercicio 5'!C98</f>
        <v>42130</v>
      </c>
      <c r="O115" s="126">
        <f>+VLOOKUP(N115,'tasa continuas '!$A$3:$E$1056,5,FALSE)</f>
        <v>2.9921690619827336E-2</v>
      </c>
      <c r="P115" s="131">
        <f t="shared" si="14"/>
        <v>4.0730507519282089E-4</v>
      </c>
      <c r="Q115" s="128">
        <f>+VLOOKUP(N115,ASURB.MX!$A$2:$H$1054,5,FALSE)</f>
        <v>229.550003</v>
      </c>
      <c r="R115" s="6">
        <f t="shared" si="15"/>
        <v>8.9706453732740672E-3</v>
      </c>
      <c r="S115" s="6">
        <f t="shared" si="16"/>
        <v>8.0472478413043432E-5</v>
      </c>
      <c r="T115" s="6">
        <f t="shared" si="12"/>
        <v>3.7828942196437216E-4</v>
      </c>
      <c r="U115" s="127">
        <f t="shared" si="13"/>
        <v>2.382784603598663E-6</v>
      </c>
    </row>
    <row r="116" spans="14:21" x14ac:dyDescent="0.25">
      <c r="N116" s="125">
        <f>+'Ejercicio 5'!C99</f>
        <v>42131</v>
      </c>
      <c r="O116" s="126">
        <f>+VLOOKUP(N116,'tasa continuas '!$A$3:$E$1056,5,FALSE)</f>
        <v>2.9425536260265998E-2</v>
      </c>
      <c r="P116" s="131">
        <f t="shared" si="14"/>
        <v>-4.9615435956133769E-4</v>
      </c>
      <c r="Q116" s="128">
        <f>+VLOOKUP(N116,ASURB.MX!$A$2:$H$1054,5,FALSE)</f>
        <v>227.490005</v>
      </c>
      <c r="R116" s="6">
        <f t="shared" si="15"/>
        <v>-9.0145804043374744E-3</v>
      </c>
      <c r="S116" s="6">
        <f t="shared" si="16"/>
        <v>8.1262659866265181E-5</v>
      </c>
      <c r="T116" s="6">
        <f t="shared" si="12"/>
        <v>3.7688023454707107E-4</v>
      </c>
      <c r="U116" s="127">
        <f t="shared" si="13"/>
        <v>-1.4091874173010927E-6</v>
      </c>
    </row>
    <row r="117" spans="14:21" x14ac:dyDescent="0.25">
      <c r="N117" s="125">
        <f>+'Ejercicio 5'!C100</f>
        <v>42132</v>
      </c>
      <c r="O117" s="126">
        <f>+VLOOKUP(N117,'tasa continuas '!$A$3:$E$1056,5,FALSE)</f>
        <v>2.9257059559738681E-2</v>
      </c>
      <c r="P117" s="131">
        <f t="shared" si="14"/>
        <v>-1.6847670052731745E-4</v>
      </c>
      <c r="Q117" s="128">
        <f>+VLOOKUP(N117,ASURB.MX!$A$2:$H$1054,5,FALSE)</f>
        <v>226.80999800000001</v>
      </c>
      <c r="R117" s="6">
        <f t="shared" si="15"/>
        <v>-2.9936495855505531E-3</v>
      </c>
      <c r="S117" s="6">
        <f t="shared" si="16"/>
        <v>8.9619378410669987E-6</v>
      </c>
      <c r="T117" s="6">
        <f t="shared" si="12"/>
        <v>3.7868039569203843E-4</v>
      </c>
      <c r="U117" s="127">
        <f t="shared" si="13"/>
        <v>1.8001611449673682E-6</v>
      </c>
    </row>
    <row r="118" spans="14:21" x14ac:dyDescent="0.25">
      <c r="N118" s="125">
        <f>+'Ejercicio 5'!C101</f>
        <v>42135</v>
      </c>
      <c r="O118" s="126">
        <f>+VLOOKUP(N118,'tasa continuas '!$A$3:$E$1056,5,FALSE)</f>
        <v>2.9213279490849023E-2</v>
      </c>
      <c r="P118" s="131">
        <f t="shared" si="14"/>
        <v>-4.3780068889658075E-5</v>
      </c>
      <c r="Q118" s="128">
        <f>+VLOOKUP(N118,ASURB.MX!$A$2:$H$1054,5,FALSE)</f>
        <v>228.770004</v>
      </c>
      <c r="R118" s="6">
        <f t="shared" si="15"/>
        <v>8.6044957381107151E-3</v>
      </c>
      <c r="S118" s="6">
        <f t="shared" si="16"/>
        <v>7.4037346907165465E-5</v>
      </c>
      <c r="T118" s="6">
        <f t="shared" si="12"/>
        <v>3.8204643407076195E-4</v>
      </c>
      <c r="U118" s="127">
        <f t="shared" si="13"/>
        <v>3.36603837872352E-6</v>
      </c>
    </row>
    <row r="119" spans="14:21" x14ac:dyDescent="0.25">
      <c r="N119" s="125">
        <f>+'Ejercicio 5'!C102</f>
        <v>42136</v>
      </c>
      <c r="O119" s="126">
        <f>+VLOOKUP(N119,'tasa continuas '!$A$3:$E$1056,5,FALSE)</f>
        <v>2.9558802241544429E-2</v>
      </c>
      <c r="P119" s="131">
        <f t="shared" si="14"/>
        <v>3.4552275069540603E-4</v>
      </c>
      <c r="Q119" s="128">
        <f>+VLOOKUP(N119,ASURB.MX!$A$2:$H$1054,5,FALSE)</f>
        <v>224.990005</v>
      </c>
      <c r="R119" s="6">
        <f t="shared" si="15"/>
        <v>-1.6661170517000085E-2</v>
      </c>
      <c r="S119" s="6">
        <f t="shared" si="16"/>
        <v>2.7759460299655285E-4</v>
      </c>
      <c r="T119" s="6">
        <f t="shared" si="12"/>
        <v>3.8068484885646901E-4</v>
      </c>
      <c r="U119" s="127">
        <f t="shared" si="13"/>
        <v>-1.3615852142929486E-6</v>
      </c>
    </row>
    <row r="120" spans="14:21" x14ac:dyDescent="0.25">
      <c r="N120" s="125">
        <f>+'Ejercicio 5'!C103</f>
        <v>42137</v>
      </c>
      <c r="O120" s="126">
        <f>+VLOOKUP(N120,'tasa continuas '!$A$3:$E$1056,5,FALSE)</f>
        <v>2.9572101274702285E-2</v>
      </c>
      <c r="P120" s="131">
        <f t="shared" si="14"/>
        <v>1.3299033157856271E-5</v>
      </c>
      <c r="Q120" s="128">
        <f>+VLOOKUP(N120,ASURB.MX!$A$2:$H$1054,5,FALSE)</f>
        <v>223.89999399999999</v>
      </c>
      <c r="R120" s="6">
        <f t="shared" si="15"/>
        <v>-4.8564821884705695E-3</v>
      </c>
      <c r="S120" s="6">
        <f t="shared" si="16"/>
        <v>2.3585419246931891E-5</v>
      </c>
      <c r="T120" s="6">
        <f t="shared" si="12"/>
        <v>3.7638652735859151E-4</v>
      </c>
      <c r="U120" s="127">
        <f t="shared" si="13"/>
        <v>-4.2983214978774926E-6</v>
      </c>
    </row>
    <row r="121" spans="14:21" x14ac:dyDescent="0.25">
      <c r="N121" s="125">
        <f>+'Ejercicio 5'!C104</f>
        <v>42138</v>
      </c>
      <c r="O121" s="126">
        <f>+VLOOKUP(N121,'tasa continuas '!$A$3:$E$1056,5,FALSE)</f>
        <v>2.9247754590404816E-2</v>
      </c>
      <c r="P121" s="131">
        <f t="shared" si="14"/>
        <v>-3.2434668429746905E-4</v>
      </c>
      <c r="Q121" s="128">
        <f>+VLOOKUP(N121,ASURB.MX!$A$2:$H$1054,5,FALSE)</f>
        <v>227.320007</v>
      </c>
      <c r="R121" s="6">
        <f t="shared" si="15"/>
        <v>1.5159250415483936E-2</v>
      </c>
      <c r="S121" s="6">
        <f t="shared" si="16"/>
        <v>2.298028731593499E-4</v>
      </c>
      <c r="T121" s="6">
        <f t="shared" si="12"/>
        <v>3.762013805372283E-4</v>
      </c>
      <c r="U121" s="127">
        <f t="shared" si="13"/>
        <v>-1.8514682136321244E-7</v>
      </c>
    </row>
    <row r="122" spans="14:21" x14ac:dyDescent="0.25">
      <c r="N122" s="125">
        <f>+'Ejercicio 5'!C105</f>
        <v>42139</v>
      </c>
      <c r="O122" s="126">
        <f>+VLOOKUP(N122,'tasa continuas '!$A$3:$E$1056,5,FALSE)</f>
        <v>2.8948039587750374E-2</v>
      </c>
      <c r="P122" s="131">
        <f t="shared" si="14"/>
        <v>-2.9971500265444165E-4</v>
      </c>
      <c r="Q122" s="128">
        <f>+VLOOKUP(N122,ASURB.MX!$A$2:$H$1054,5,FALSE)</f>
        <v>229.96000699999999</v>
      </c>
      <c r="R122" s="6">
        <f t="shared" si="15"/>
        <v>1.1546663972651028E-2</v>
      </c>
      <c r="S122" s="6">
        <f t="shared" si="16"/>
        <v>1.3332544889731721E-4</v>
      </c>
      <c r="T122" s="6">
        <f t="shared" si="12"/>
        <v>3.7652216426415687E-4</v>
      </c>
      <c r="U122" s="127">
        <f t="shared" si="13"/>
        <v>3.2078372692856665E-7</v>
      </c>
    </row>
    <row r="123" spans="14:21" x14ac:dyDescent="0.25">
      <c r="N123" s="125">
        <f>+'Ejercicio 5'!C106</f>
        <v>42142</v>
      </c>
      <c r="O123" s="126">
        <f>+VLOOKUP(N123,'tasa continuas '!$A$3:$E$1056,5,FALSE)</f>
        <v>2.9380000271776847E-2</v>
      </c>
      <c r="P123" s="131">
        <f t="shared" si="14"/>
        <v>4.3196068402647295E-4</v>
      </c>
      <c r="Q123" s="128">
        <f>+VLOOKUP(N123,ASURB.MX!$A$2:$H$1054,5,FALSE)</f>
        <v>230.21000699999999</v>
      </c>
      <c r="R123" s="6">
        <f t="shared" si="15"/>
        <v>1.0865550426579999E-3</v>
      </c>
      <c r="S123" s="6">
        <f t="shared" si="16"/>
        <v>1.1806018607255279E-6</v>
      </c>
      <c r="T123" s="6">
        <f t="shared" si="12"/>
        <v>3.76238797117761E-4</v>
      </c>
      <c r="U123" s="127">
        <f t="shared" si="13"/>
        <v>-2.833671463958699E-7</v>
      </c>
    </row>
    <row r="124" spans="14:21" x14ac:dyDescent="0.25">
      <c r="N124" s="125">
        <f>+'Ejercicio 5'!C107</f>
        <v>42143</v>
      </c>
      <c r="O124" s="126">
        <f>+VLOOKUP(N124,'tasa continuas '!$A$3:$E$1056,5,FALSE)</f>
        <v>2.958357245550151E-2</v>
      </c>
      <c r="P124" s="131">
        <f t="shared" si="14"/>
        <v>2.0357218372466304E-4</v>
      </c>
      <c r="Q124" s="128">
        <f>+VLOOKUP(N124,ASURB.MX!$A$2:$H$1054,5,FALSE)</f>
        <v>228.46000699999999</v>
      </c>
      <c r="R124" s="6">
        <f t="shared" si="15"/>
        <v>-7.6307952920868271E-3</v>
      </c>
      <c r="S124" s="6">
        <f t="shared" si="16"/>
        <v>5.8229036789734481E-5</v>
      </c>
      <c r="T124" s="6">
        <f t="shared" si="12"/>
        <v>3.7957629986882645E-4</v>
      </c>
      <c r="U124" s="127">
        <f t="shared" si="13"/>
        <v>3.3375027510654546E-6</v>
      </c>
    </row>
    <row r="125" spans="14:21" x14ac:dyDescent="0.25">
      <c r="N125" s="125">
        <f>+'Ejercicio 5'!C108</f>
        <v>42144</v>
      </c>
      <c r="O125" s="126">
        <f>+VLOOKUP(N125,'tasa continuas '!$A$3:$E$1056,5,FALSE)</f>
        <v>2.9409066112556E-2</v>
      </c>
      <c r="P125" s="131">
        <f t="shared" si="14"/>
        <v>-1.7450634294551015E-4</v>
      </c>
      <c r="Q125" s="128">
        <f>+VLOOKUP(N125,ASURB.MX!$A$2:$H$1054,5,FALSE)</f>
        <v>227.30999800000001</v>
      </c>
      <c r="R125" s="6">
        <f t="shared" si="15"/>
        <v>-5.0464551329028069E-3</v>
      </c>
      <c r="S125" s="6">
        <f t="shared" si="16"/>
        <v>2.5466709408401085E-5</v>
      </c>
      <c r="T125" s="6">
        <f t="shared" si="12"/>
        <v>3.2628010704291086E-4</v>
      </c>
      <c r="U125" s="127">
        <f t="shared" si="13"/>
        <v>-5.3296192825915594E-5</v>
      </c>
    </row>
    <row r="126" spans="14:21" x14ac:dyDescent="0.25">
      <c r="N126" s="125">
        <f>+'Ejercicio 5'!C109</f>
        <v>42145</v>
      </c>
      <c r="O126" s="126">
        <f>+VLOOKUP(N126,'tasa continuas '!$A$3:$E$1056,5,FALSE)</f>
        <v>2.910777066075388E-2</v>
      </c>
      <c r="P126" s="131">
        <f t="shared" si="14"/>
        <v>-3.0129545180212006E-4</v>
      </c>
      <c r="Q126" s="128">
        <f>+VLOOKUP(N126,ASURB.MX!$A$2:$H$1054,5,FALSE)</f>
        <v>228.16999799999999</v>
      </c>
      <c r="R126" s="6">
        <f t="shared" si="15"/>
        <v>3.7762405792500149E-3</v>
      </c>
      <c r="S126" s="6">
        <f t="shared" si="16"/>
        <v>1.4259992912374487E-5</v>
      </c>
      <c r="T126" s="6">
        <f t="shared" si="12"/>
        <v>3.2764859531800137E-4</v>
      </c>
      <c r="U126" s="127">
        <f t="shared" si="13"/>
        <v>1.3684882750905169E-6</v>
      </c>
    </row>
    <row r="127" spans="14:21" x14ac:dyDescent="0.25">
      <c r="N127" s="125">
        <f>+'Ejercicio 5'!C110</f>
        <v>42146</v>
      </c>
      <c r="O127" s="126">
        <f>+VLOOKUP(N127,'tasa continuas '!$A$3:$E$1056,5,FALSE)</f>
        <v>2.9520810108351381E-2</v>
      </c>
      <c r="P127" s="131">
        <f t="shared" si="14"/>
        <v>4.1303944759750119E-4</v>
      </c>
      <c r="Q127" s="128">
        <f>+VLOOKUP(N127,ASURB.MX!$A$2:$H$1054,5,FALSE)</f>
        <v>227.740005</v>
      </c>
      <c r="R127" s="6">
        <f t="shared" si="15"/>
        <v>-1.8863070547650589E-3</v>
      </c>
      <c r="S127" s="6">
        <f t="shared" si="16"/>
        <v>3.5581543048564307E-6</v>
      </c>
      <c r="T127" s="6">
        <f t="shared" si="12"/>
        <v>3.280087612205675E-4</v>
      </c>
      <c r="U127" s="127">
        <f t="shared" si="13"/>
        <v>3.6016590256612944E-7</v>
      </c>
    </row>
    <row r="128" spans="14:21" x14ac:dyDescent="0.25">
      <c r="N128" s="125">
        <f>+'Ejercicio 5'!C111</f>
        <v>42149</v>
      </c>
      <c r="O128" s="126">
        <f>+VLOOKUP(N128,'tasa continuas '!$A$3:$E$1056,5,FALSE)</f>
        <v>2.9520077557604076E-2</v>
      </c>
      <c r="P128" s="131">
        <f t="shared" si="14"/>
        <v>-7.3255074730521619E-7</v>
      </c>
      <c r="Q128" s="128">
        <f>+VLOOKUP(N128,ASURB.MX!$A$2:$H$1054,5,FALSE)</f>
        <v>225.520004</v>
      </c>
      <c r="R128" s="6">
        <f t="shared" si="15"/>
        <v>-9.7957847946764862E-3</v>
      </c>
      <c r="S128" s="6">
        <f t="shared" si="16"/>
        <v>9.5957399743615043E-5</v>
      </c>
      <c r="T128" s="6">
        <f t="shared" si="12"/>
        <v>3.2758118730036686E-4</v>
      </c>
      <c r="U128" s="127">
        <f t="shared" si="13"/>
        <v>-4.2757392020064452E-7</v>
      </c>
    </row>
    <row r="129" spans="14:21" x14ac:dyDescent="0.25">
      <c r="N129" s="125">
        <f>+'Ejercicio 5'!C112</f>
        <v>42150</v>
      </c>
      <c r="O129" s="126">
        <f>+VLOOKUP(N129,'tasa continuas '!$A$3:$E$1056,5,FALSE)</f>
        <v>2.9527115949600849E-2</v>
      </c>
      <c r="P129" s="131">
        <f t="shared" si="14"/>
        <v>7.0383919967727249E-6</v>
      </c>
      <c r="Q129" s="128">
        <f>+VLOOKUP(N129,ASURB.MX!$A$2:$H$1054,5,FALSE)</f>
        <v>224.990005</v>
      </c>
      <c r="R129" s="6">
        <f t="shared" si="15"/>
        <v>-2.3528855471412801E-3</v>
      </c>
      <c r="S129" s="6">
        <f t="shared" si="16"/>
        <v>5.5360703979463208E-6</v>
      </c>
      <c r="T129" s="6">
        <f t="shared" si="12"/>
        <v>3.2591464935739133E-4</v>
      </c>
      <c r="U129" s="127">
        <f t="shared" si="13"/>
        <v>-1.6665379429755319E-6</v>
      </c>
    </row>
    <row r="130" spans="14:21" x14ac:dyDescent="0.25">
      <c r="N130" s="125">
        <f>+'Ejercicio 5'!C113</f>
        <v>42151</v>
      </c>
      <c r="O130" s="126">
        <f>+VLOOKUP(N130,'tasa continuas '!$A$3:$E$1056,5,FALSE)</f>
        <v>2.9570651917060348E-2</v>
      </c>
      <c r="P130" s="131">
        <f t="shared" si="14"/>
        <v>4.3535967459498726E-5</v>
      </c>
      <c r="Q130" s="128">
        <f>+VLOOKUP(N130,ASURB.MX!$A$2:$H$1054,5,FALSE)</f>
        <v>228.979996</v>
      </c>
      <c r="R130" s="6">
        <f t="shared" si="15"/>
        <v>1.7578667031389706E-2</v>
      </c>
      <c r="S130" s="6">
        <f t="shared" si="16"/>
        <v>3.0900953460046736E-4</v>
      </c>
      <c r="T130" s="6">
        <f t="shared" ref="T130:T193" si="17">_xlfn.STDEV.S(S99:S129)</f>
        <v>3.2724782031792981E-4</v>
      </c>
      <c r="U130" s="127">
        <f t="shared" si="13"/>
        <v>1.3331709605384867E-6</v>
      </c>
    </row>
    <row r="131" spans="14:21" x14ac:dyDescent="0.25">
      <c r="N131" s="125">
        <f>+'Ejercicio 5'!C114</f>
        <v>42152</v>
      </c>
      <c r="O131" s="126">
        <f>+VLOOKUP(N131,'tasa continuas '!$A$3:$E$1056,5,FALSE)</f>
        <v>2.9698027356901305E-2</v>
      </c>
      <c r="P131" s="131">
        <f t="shared" si="14"/>
        <v>1.2737543984095781E-4</v>
      </c>
      <c r="Q131" s="128">
        <f>+VLOOKUP(N131,ASURB.MX!$A$2:$H$1054,5,FALSE)</f>
        <v>225.83000200000001</v>
      </c>
      <c r="R131" s="6">
        <f t="shared" si="15"/>
        <v>-1.3852133341459559E-2</v>
      </c>
      <c r="S131" s="6">
        <f t="shared" si="16"/>
        <v>1.9188159810957557E-4</v>
      </c>
      <c r="T131" s="6">
        <f t="shared" si="17"/>
        <v>3.2758401419732676E-4</v>
      </c>
      <c r="U131" s="127">
        <f t="shared" ref="U131:U194" si="18">T131-T130</f>
        <v>3.3619387939694398E-7</v>
      </c>
    </row>
    <row r="132" spans="14:21" x14ac:dyDescent="0.25">
      <c r="N132" s="125">
        <f>+'Ejercicio 5'!C115</f>
        <v>42153</v>
      </c>
      <c r="O132" s="126">
        <f>+VLOOKUP(N132,'tasa continuas '!$A$3:$E$1056,5,FALSE)</f>
        <v>2.9787394110938496E-2</v>
      </c>
      <c r="P132" s="131">
        <f t="shared" si="14"/>
        <v>8.9366754037190771E-5</v>
      </c>
      <c r="Q132" s="128">
        <f>+VLOOKUP(N132,ASURB.MX!$A$2:$H$1054,5,FALSE)</f>
        <v>222.16999799999999</v>
      </c>
      <c r="R132" s="6">
        <f t="shared" si="15"/>
        <v>-1.6339667098511351E-2</v>
      </c>
      <c r="S132" s="6">
        <f t="shared" si="16"/>
        <v>2.6698472089017433E-4</v>
      </c>
      <c r="T132" s="6">
        <f t="shared" si="17"/>
        <v>3.2764338785854478E-4</v>
      </c>
      <c r="U132" s="127">
        <f t="shared" si="18"/>
        <v>5.9373661218022761E-8</v>
      </c>
    </row>
    <row r="133" spans="14:21" x14ac:dyDescent="0.25">
      <c r="N133" s="125">
        <f>+'Ejercicio 5'!C116</f>
        <v>42156</v>
      </c>
      <c r="O133" s="126">
        <f>+VLOOKUP(N133,'tasa continuas '!$A$3:$E$1056,5,FALSE)</f>
        <v>2.9672190494153552E-2</v>
      </c>
      <c r="P133" s="131">
        <f t="shared" si="14"/>
        <v>-1.1520361678494379E-4</v>
      </c>
      <c r="Q133" s="128">
        <f>+VLOOKUP(N133,ASURB.MX!$A$2:$H$1054,5,FALSE)</f>
        <v>222.55999800000001</v>
      </c>
      <c r="R133" s="6">
        <f t="shared" si="15"/>
        <v>1.7538736018714223E-3</v>
      </c>
      <c r="S133" s="6">
        <f t="shared" si="16"/>
        <v>3.0760726113414364E-6</v>
      </c>
      <c r="T133" s="6">
        <f t="shared" si="17"/>
        <v>3.2744462299301788E-4</v>
      </c>
      <c r="U133" s="127">
        <f t="shared" si="18"/>
        <v>-1.98764865526899E-7</v>
      </c>
    </row>
    <row r="134" spans="14:21" x14ac:dyDescent="0.25">
      <c r="N134" s="125">
        <f>+'Ejercicio 5'!C117</f>
        <v>42157</v>
      </c>
      <c r="O134" s="126">
        <f>+VLOOKUP(N134,'tasa continuas '!$A$3:$E$1056,5,FALSE)</f>
        <v>2.9344035579776585E-2</v>
      </c>
      <c r="P134" s="131">
        <f t="shared" si="14"/>
        <v>-3.2815491437696714E-4</v>
      </c>
      <c r="Q134" s="128">
        <f>+VLOOKUP(N134,ASURB.MX!$A$2:$H$1054,5,FALSE)</f>
        <v>223.28999300000001</v>
      </c>
      <c r="R134" s="6">
        <f t="shared" si="15"/>
        <v>3.2746245017703521E-3</v>
      </c>
      <c r="S134" s="6">
        <f t="shared" si="16"/>
        <v>1.0723165627594727E-5</v>
      </c>
      <c r="T134" s="6">
        <f t="shared" si="17"/>
        <v>3.2933227040238944E-4</v>
      </c>
      <c r="U134" s="127">
        <f t="shared" si="18"/>
        <v>1.8876474093715593E-6</v>
      </c>
    </row>
    <row r="135" spans="14:21" x14ac:dyDescent="0.25">
      <c r="N135" s="125">
        <f>+'Ejercicio 5'!C118</f>
        <v>42158</v>
      </c>
      <c r="O135" s="126">
        <f>+VLOOKUP(N135,'tasa continuas '!$A$3:$E$1056,5,FALSE)</f>
        <v>2.949163586203167E-2</v>
      </c>
      <c r="P135" s="131">
        <f t="shared" si="14"/>
        <v>1.4760028225508509E-4</v>
      </c>
      <c r="Q135" s="128">
        <f>+VLOOKUP(N135,ASURB.MX!$A$2:$H$1054,5,FALSE)</f>
        <v>225.03999300000001</v>
      </c>
      <c r="R135" s="6">
        <f t="shared" si="15"/>
        <v>7.8067893854575363E-3</v>
      </c>
      <c r="S135" s="6">
        <f t="shared" si="16"/>
        <v>6.0945960508892454E-5</v>
      </c>
      <c r="T135" s="6">
        <f t="shared" si="17"/>
        <v>3.2909634931807752E-4</v>
      </c>
      <c r="U135" s="127">
        <f t="shared" si="18"/>
        <v>-2.3592108431191774E-7</v>
      </c>
    </row>
    <row r="136" spans="14:21" x14ac:dyDescent="0.25">
      <c r="N136" s="125">
        <f>+'Ejercicio 5'!C119</f>
        <v>42159</v>
      </c>
      <c r="O136" s="126">
        <f>+VLOOKUP(N136,'tasa continuas '!$A$3:$E$1056,5,FALSE)</f>
        <v>3.0101556757533607E-2</v>
      </c>
      <c r="P136" s="131">
        <f t="shared" si="14"/>
        <v>6.099208955019364E-4</v>
      </c>
      <c r="Q136" s="128">
        <f>+VLOOKUP(N136,ASURB.MX!$A$2:$H$1054,5,FALSE)</f>
        <v>220.91000399999999</v>
      </c>
      <c r="R136" s="6">
        <f t="shared" si="15"/>
        <v>-1.8522736215005022E-2</v>
      </c>
      <c r="S136" s="6">
        <f t="shared" si="16"/>
        <v>3.4309175689065856E-4</v>
      </c>
      <c r="T136" s="6">
        <f t="shared" si="17"/>
        <v>3.289423735553192E-4</v>
      </c>
      <c r="U136" s="127">
        <f t="shared" si="18"/>
        <v>-1.5397576275832285E-7</v>
      </c>
    </row>
    <row r="137" spans="14:21" x14ac:dyDescent="0.25">
      <c r="N137" s="125">
        <f>+'Ejercicio 5'!C120</f>
        <v>42160</v>
      </c>
      <c r="O137" s="126">
        <f>+VLOOKUP(N137,'tasa continuas '!$A$3:$E$1056,5,FALSE)</f>
        <v>3.0272301561192389E-2</v>
      </c>
      <c r="P137" s="131">
        <f t="shared" si="14"/>
        <v>1.7074480365878233E-4</v>
      </c>
      <c r="Q137" s="128">
        <f>+VLOOKUP(N137,ASURB.MX!$A$2:$H$1054,5,FALSE)</f>
        <v>220.30999800000001</v>
      </c>
      <c r="R137" s="6">
        <f t="shared" si="15"/>
        <v>-2.7197605146581367E-3</v>
      </c>
      <c r="S137" s="6">
        <f t="shared" si="16"/>
        <v>7.3970972570934925E-6</v>
      </c>
      <c r="T137" s="6">
        <f t="shared" si="17"/>
        <v>3.2955962718627952E-4</v>
      </c>
      <c r="U137" s="127">
        <f t="shared" si="18"/>
        <v>6.1725363096032078E-7</v>
      </c>
    </row>
    <row r="138" spans="14:21" x14ac:dyDescent="0.25">
      <c r="N138" s="125">
        <f>+'Ejercicio 5'!C121</f>
        <v>42163</v>
      </c>
      <c r="O138" s="126">
        <f>+VLOOKUP(N138,'tasa continuas '!$A$3:$E$1056,5,FALSE)</f>
        <v>3.0172006342060447E-2</v>
      </c>
      <c r="P138" s="131">
        <f t="shared" si="14"/>
        <v>-1.00295219131942E-4</v>
      </c>
      <c r="Q138" s="128">
        <f>+VLOOKUP(N138,ASURB.MX!$A$2:$H$1054,5,FALSE)</f>
        <v>219.94000199999999</v>
      </c>
      <c r="R138" s="6">
        <f t="shared" si="15"/>
        <v>-1.6808453701790769E-3</v>
      </c>
      <c r="S138" s="6">
        <f t="shared" si="16"/>
        <v>2.8252411584524381E-6</v>
      </c>
      <c r="T138" s="6">
        <f t="shared" si="17"/>
        <v>3.3182730178931742E-4</v>
      </c>
      <c r="U138" s="127">
        <f t="shared" si="18"/>
        <v>2.2676746030378977E-6</v>
      </c>
    </row>
    <row r="139" spans="14:21" x14ac:dyDescent="0.25">
      <c r="N139" s="125">
        <f>+'Ejercicio 5'!C122</f>
        <v>42164</v>
      </c>
      <c r="O139" s="126">
        <f>+VLOOKUP(N139,'tasa continuas '!$A$3:$E$1056,5,FALSE)</f>
        <v>2.9251795278599297E-2</v>
      </c>
      <c r="P139" s="131">
        <f t="shared" si="14"/>
        <v>-9.2021106346115017E-4</v>
      </c>
      <c r="Q139" s="128">
        <f>+VLOOKUP(N139,ASURB.MX!$A$2:$H$1054,5,FALSE)</f>
        <v>217.720001</v>
      </c>
      <c r="R139" s="6">
        <f t="shared" si="15"/>
        <v>-1.0144952817122875E-2</v>
      </c>
      <c r="S139" s="6">
        <f t="shared" si="16"/>
        <v>1.0292006766164937E-4</v>
      </c>
      <c r="T139" s="6">
        <f t="shared" si="17"/>
        <v>2.7796226617459385E-4</v>
      </c>
      <c r="U139" s="127">
        <f t="shared" si="18"/>
        <v>-5.3865035614723573E-5</v>
      </c>
    </row>
    <row r="140" spans="14:21" x14ac:dyDescent="0.25">
      <c r="N140" s="125">
        <f>+'Ejercicio 5'!C123</f>
        <v>42165</v>
      </c>
      <c r="O140" s="126">
        <f>+VLOOKUP(N140,'tasa continuas '!$A$3:$E$1056,5,FALSE)</f>
        <v>2.9417719705497773E-2</v>
      </c>
      <c r="P140" s="131">
        <f t="shared" si="14"/>
        <v>1.6592442689847622E-4</v>
      </c>
      <c r="Q140" s="128">
        <f>+VLOOKUP(N140,ASURB.MX!$A$2:$H$1054,5,FALSE)</f>
        <v>217.199997</v>
      </c>
      <c r="R140" s="6">
        <f t="shared" si="15"/>
        <v>-2.3912639114289412E-3</v>
      </c>
      <c r="S140" s="6">
        <f t="shared" si="16"/>
        <v>5.7181430941024395E-6</v>
      </c>
      <c r="T140" s="6">
        <f t="shared" si="17"/>
        <v>2.7724868620602583E-4</v>
      </c>
      <c r="U140" s="127">
        <f t="shared" si="18"/>
        <v>-7.1357996856802157E-7</v>
      </c>
    </row>
    <row r="141" spans="14:21" x14ac:dyDescent="0.25">
      <c r="N141" s="125">
        <f>+'Ejercicio 5'!C124</f>
        <v>42166</v>
      </c>
      <c r="O141" s="126">
        <f>+VLOOKUP(N141,'tasa continuas '!$A$3:$E$1056,5,FALSE)</f>
        <v>2.9217208486126117E-2</v>
      </c>
      <c r="P141" s="131">
        <f t="shared" si="14"/>
        <v>-2.005112193716567E-4</v>
      </c>
      <c r="Q141" s="128">
        <f>+VLOOKUP(N141,ASURB.MX!$A$2:$H$1054,5,FALSE)</f>
        <v>217.259995</v>
      </c>
      <c r="R141" s="6">
        <f t="shared" si="15"/>
        <v>2.7619574407861304E-4</v>
      </c>
      <c r="S141" s="6">
        <f t="shared" si="16"/>
        <v>7.6284089047138709E-8</v>
      </c>
      <c r="T141" s="6">
        <f t="shared" si="17"/>
        <v>2.7800428977273737E-4</v>
      </c>
      <c r="U141" s="127">
        <f t="shared" si="18"/>
        <v>7.556035667115454E-7</v>
      </c>
    </row>
    <row r="142" spans="14:21" x14ac:dyDescent="0.25">
      <c r="N142" s="125">
        <f>+'Ejercicio 5'!C125</f>
        <v>42167</v>
      </c>
      <c r="O142" s="126">
        <f>+VLOOKUP(N142,'tasa continuas '!$A$3:$E$1056,5,FALSE)</f>
        <v>2.9465278450855205E-2</v>
      </c>
      <c r="P142" s="131">
        <f t="shared" si="14"/>
        <v>2.4806996472908835E-4</v>
      </c>
      <c r="Q142" s="128">
        <f>+VLOOKUP(N142,ASURB.MX!$A$2:$H$1054,5,FALSE)</f>
        <v>221.13000500000001</v>
      </c>
      <c r="R142" s="6">
        <f t="shared" si="15"/>
        <v>1.7656016488736496E-2</v>
      </c>
      <c r="S142" s="6">
        <f t="shared" si="16"/>
        <v>3.11734918250535E-4</v>
      </c>
      <c r="T142" s="6">
        <f t="shared" si="17"/>
        <v>1.7885411309591666E-4</v>
      </c>
      <c r="U142" s="127">
        <f t="shared" si="18"/>
        <v>-9.9150176676820713E-5</v>
      </c>
    </row>
    <row r="143" spans="14:21" x14ac:dyDescent="0.25">
      <c r="N143" s="125">
        <f>+'Ejercicio 5'!C126</f>
        <v>42170</v>
      </c>
      <c r="O143" s="126">
        <f>+VLOOKUP(N143,'tasa continuas '!$A$3:$E$1056,5,FALSE)</f>
        <v>2.9346106343510581E-2</v>
      </c>
      <c r="P143" s="131">
        <f t="shared" si="14"/>
        <v>-1.191721073446235E-4</v>
      </c>
      <c r="Q143" s="128">
        <f>+VLOOKUP(N143,ASURB.MX!$A$2:$H$1054,5,FALSE)</f>
        <v>215.41000399999999</v>
      </c>
      <c r="R143" s="6">
        <f t="shared" si="15"/>
        <v>-2.6207579011192604E-2</v>
      </c>
      <c r="S143" s="6">
        <f t="shared" si="16"/>
        <v>6.8683719762790312E-4</v>
      </c>
      <c r="T143" s="6">
        <f t="shared" si="17"/>
        <v>1.8153308947088285E-4</v>
      </c>
      <c r="U143" s="127">
        <f t="shared" si="18"/>
        <v>2.678976374966192E-6</v>
      </c>
    </row>
    <row r="144" spans="14:21" x14ac:dyDescent="0.25">
      <c r="N144" s="125">
        <f>+'Ejercicio 5'!C127</f>
        <v>42171</v>
      </c>
      <c r="O144" s="126">
        <f>+VLOOKUP(N144,'tasa continuas '!$A$3:$E$1056,5,FALSE)</f>
        <v>2.8938583025681607E-2</v>
      </c>
      <c r="P144" s="131">
        <f t="shared" si="14"/>
        <v>-4.0752331782897486E-4</v>
      </c>
      <c r="Q144" s="128">
        <f>+VLOOKUP(N144,ASURB.MX!$A$2:$H$1054,5,FALSE)</f>
        <v>219.009995</v>
      </c>
      <c r="R144" s="6">
        <f t="shared" si="15"/>
        <v>1.6574160575219449E-2</v>
      </c>
      <c r="S144" s="6">
        <f t="shared" si="16"/>
        <v>2.7470279877315871E-4</v>
      </c>
      <c r="T144" s="6">
        <f t="shared" si="17"/>
        <v>1.8477859324167854E-4</v>
      </c>
      <c r="U144" s="127">
        <f t="shared" si="18"/>
        <v>3.2455037707956956E-6</v>
      </c>
    </row>
    <row r="145" spans="14:21" x14ac:dyDescent="0.25">
      <c r="N145" s="125">
        <f>+'Ejercicio 5'!C128</f>
        <v>42172</v>
      </c>
      <c r="O145" s="126">
        <f>+VLOOKUP(N145,'tasa continuas '!$A$3:$E$1056,5,FALSE)</f>
        <v>2.8889258683564956E-2</v>
      </c>
      <c r="P145" s="131">
        <f t="shared" si="14"/>
        <v>-4.9324342116650877E-5</v>
      </c>
      <c r="Q145" s="128">
        <f>+VLOOKUP(N145,ASURB.MX!$A$2:$H$1054,5,FALSE)</f>
        <v>217.60000600000001</v>
      </c>
      <c r="R145" s="6">
        <f t="shared" si="15"/>
        <v>-6.4588254891508289E-3</v>
      </c>
      <c r="S145" s="6">
        <f t="shared" si="16"/>
        <v>4.1716426699304442E-5</v>
      </c>
      <c r="T145" s="6">
        <f t="shared" si="17"/>
        <v>1.7450919696374297E-4</v>
      </c>
      <c r="U145" s="127">
        <f t="shared" si="18"/>
        <v>-1.0269396277935575E-5</v>
      </c>
    </row>
    <row r="146" spans="14:21" x14ac:dyDescent="0.25">
      <c r="N146" s="125">
        <f>+'Ejercicio 5'!C129</f>
        <v>42173</v>
      </c>
      <c r="O146" s="126">
        <f>+VLOOKUP(N146,'tasa continuas '!$A$3:$E$1056,5,FALSE)</f>
        <v>2.9278112366390045E-2</v>
      </c>
      <c r="P146" s="131">
        <f t="shared" si="14"/>
        <v>3.8885368282508964E-4</v>
      </c>
      <c r="Q146" s="128">
        <f>+VLOOKUP(N146,ASURB.MX!$A$2:$H$1054,5,FALSE)</f>
        <v>217.21000699999999</v>
      </c>
      <c r="R146" s="6">
        <f t="shared" si="15"/>
        <v>-1.793882812837882E-3</v>
      </c>
      <c r="S146" s="6">
        <f t="shared" si="16"/>
        <v>3.2180155461951515E-6</v>
      </c>
      <c r="T146" s="6">
        <f t="shared" si="17"/>
        <v>1.5414200867508565E-4</v>
      </c>
      <c r="U146" s="127">
        <f t="shared" si="18"/>
        <v>-2.036718828865732E-5</v>
      </c>
    </row>
    <row r="147" spans="14:21" x14ac:dyDescent="0.25">
      <c r="N147" s="125">
        <f>+'Ejercicio 5'!C130</f>
        <v>42174</v>
      </c>
      <c r="O147" s="126">
        <f>+VLOOKUP(N147,'tasa continuas '!$A$3:$E$1056,5,FALSE)</f>
        <v>2.9150190765269906E-2</v>
      </c>
      <c r="P147" s="131">
        <f t="shared" si="14"/>
        <v>-1.2792160112013937E-4</v>
      </c>
      <c r="Q147" s="128">
        <f>+VLOOKUP(N147,ASURB.MX!$A$2:$H$1054,5,FALSE)</f>
        <v>215.14999399999999</v>
      </c>
      <c r="R147" s="6">
        <f t="shared" si="15"/>
        <v>-9.5292283453909579E-3</v>
      </c>
      <c r="S147" s="6">
        <f t="shared" si="16"/>
        <v>9.0806192858602499E-5</v>
      </c>
      <c r="T147" s="6">
        <f t="shared" si="17"/>
        <v>1.5542844039444654E-4</v>
      </c>
      <c r="U147" s="127">
        <f t="shared" si="18"/>
        <v>1.2864317193608907E-6</v>
      </c>
    </row>
    <row r="148" spans="14:21" x14ac:dyDescent="0.25">
      <c r="N148" s="125">
        <f>+'Ejercicio 5'!C131</f>
        <v>42177</v>
      </c>
      <c r="O148" s="126">
        <f>+VLOOKUP(N148,'tasa continuas '!$A$3:$E$1056,5,FALSE)</f>
        <v>2.8921999272294437E-2</v>
      </c>
      <c r="P148" s="131">
        <f t="shared" si="14"/>
        <v>-2.2819149297546859E-4</v>
      </c>
      <c r="Q148" s="128">
        <f>+VLOOKUP(N148,ASURB.MX!$A$2:$H$1054,5,FALSE)</f>
        <v>219.60000600000001</v>
      </c>
      <c r="R148" s="6">
        <f t="shared" si="15"/>
        <v>2.0472305560691607E-2</v>
      </c>
      <c r="S148" s="6">
        <f t="shared" si="16"/>
        <v>4.1911529497032449E-4</v>
      </c>
      <c r="T148" s="6">
        <f t="shared" si="17"/>
        <v>1.5536284439362E-4</v>
      </c>
      <c r="U148" s="127">
        <f t="shared" si="18"/>
        <v>-6.5596000826538721E-8</v>
      </c>
    </row>
    <row r="149" spans="14:21" x14ac:dyDescent="0.25">
      <c r="N149" s="125">
        <f>+'Ejercicio 5'!C132</f>
        <v>42178</v>
      </c>
      <c r="O149" s="126">
        <f>+VLOOKUP(N149,'tasa continuas '!$A$3:$E$1056,5,FALSE)</f>
        <v>2.9174041116618352E-2</v>
      </c>
      <c r="P149" s="131">
        <f t="shared" si="14"/>
        <v>2.5204184432391433E-4</v>
      </c>
      <c r="Q149" s="128">
        <f>+VLOOKUP(N149,ASURB.MX!$A$2:$H$1054,5,FALSE)</f>
        <v>220.679993</v>
      </c>
      <c r="R149" s="6">
        <f t="shared" si="15"/>
        <v>4.9059197263121197E-3</v>
      </c>
      <c r="S149" s="6">
        <f t="shared" si="16"/>
        <v>2.4068048361018383E-5</v>
      </c>
      <c r="T149" s="6">
        <f t="shared" si="17"/>
        <v>1.630228410635999E-4</v>
      </c>
      <c r="U149" s="127">
        <f t="shared" si="18"/>
        <v>7.6599966699798935E-6</v>
      </c>
    </row>
    <row r="150" spans="14:21" x14ac:dyDescent="0.25">
      <c r="N150" s="125">
        <f>+'Ejercicio 5'!C133</f>
        <v>42179</v>
      </c>
      <c r="O150" s="126">
        <f>+VLOOKUP(N150,'tasa continuas '!$A$3:$E$1056,5,FALSE)</f>
        <v>2.9422312113506034E-2</v>
      </c>
      <c r="P150" s="131">
        <f t="shared" si="14"/>
        <v>2.4827099688768187E-4</v>
      </c>
      <c r="Q150" s="128">
        <f>+VLOOKUP(N150,ASURB.MX!$A$2:$H$1054,5,FALSE)</f>
        <v>220.64999399999999</v>
      </c>
      <c r="R150" s="6">
        <f t="shared" si="15"/>
        <v>-1.3594816092202429E-4</v>
      </c>
      <c r="S150" s="6">
        <f t="shared" si="16"/>
        <v>1.8481902458080611E-8</v>
      </c>
      <c r="T150" s="6">
        <f t="shared" si="17"/>
        <v>1.6385447810355277E-4</v>
      </c>
      <c r="U150" s="127">
        <f t="shared" si="18"/>
        <v>8.3163703995287226E-7</v>
      </c>
    </row>
    <row r="151" spans="14:21" x14ac:dyDescent="0.25">
      <c r="N151" s="125">
        <f>+'Ejercicio 5'!C134</f>
        <v>42180</v>
      </c>
      <c r="O151" s="126">
        <f>+VLOOKUP(N151,'tasa continuas '!$A$3:$E$1056,5,FALSE)</f>
        <v>2.9883466181191004E-2</v>
      </c>
      <c r="P151" s="131">
        <f t="shared" si="14"/>
        <v>4.6115406768497055E-4</v>
      </c>
      <c r="Q151" s="128">
        <f>+VLOOKUP(N151,ASURB.MX!$A$2:$H$1054,5,FALSE)</f>
        <v>224.050003</v>
      </c>
      <c r="R151" s="6">
        <f t="shared" si="15"/>
        <v>1.5291546098850521E-2</v>
      </c>
      <c r="S151" s="6">
        <f t="shared" si="16"/>
        <v>2.3383138209327059E-4</v>
      </c>
      <c r="T151" s="6">
        <f t="shared" si="17"/>
        <v>1.630941371644846E-4</v>
      </c>
      <c r="U151" s="127">
        <f t="shared" si="18"/>
        <v>-7.603409390681689E-7</v>
      </c>
    </row>
    <row r="152" spans="14:21" x14ac:dyDescent="0.25">
      <c r="N152" s="125">
        <f>+'Ejercicio 5'!C135</f>
        <v>42181</v>
      </c>
      <c r="O152" s="126">
        <f>+VLOOKUP(N152,'tasa continuas '!$A$3:$E$1056,5,FALSE)</f>
        <v>2.9819256744522588E-2</v>
      </c>
      <c r="P152" s="131">
        <f t="shared" si="14"/>
        <v>-6.4209436668415804E-5</v>
      </c>
      <c r="Q152" s="128">
        <f>+VLOOKUP(N152,ASURB.MX!$A$2:$H$1054,5,FALSE)</f>
        <v>224.550003</v>
      </c>
      <c r="R152" s="6">
        <f t="shared" si="15"/>
        <v>2.229158271780093E-3</v>
      </c>
      <c r="S152" s="6">
        <f t="shared" si="16"/>
        <v>4.9691466006456111E-6</v>
      </c>
      <c r="T152" s="6">
        <f t="shared" si="17"/>
        <v>1.6328402273533575E-4</v>
      </c>
      <c r="U152" s="127">
        <f t="shared" si="18"/>
        <v>1.8988557085115507E-7</v>
      </c>
    </row>
    <row r="153" spans="14:21" x14ac:dyDescent="0.25">
      <c r="N153" s="125">
        <f>+'Ejercicio 5'!C136</f>
        <v>42184</v>
      </c>
      <c r="O153" s="126">
        <f>+VLOOKUP(N153,'tasa continuas '!$A$3:$E$1056,5,FALSE)</f>
        <v>2.9675260213111974E-2</v>
      </c>
      <c r="P153" s="131">
        <f t="shared" si="14"/>
        <v>-1.4399653141061383E-4</v>
      </c>
      <c r="Q153" s="128">
        <f>+VLOOKUP(N153,ASURB.MX!$A$2:$H$1054,5,FALSE)</f>
        <v>218.990005</v>
      </c>
      <c r="R153" s="6">
        <f t="shared" si="15"/>
        <v>-2.5072323388209191E-2</v>
      </c>
      <c r="S153" s="6">
        <f t="shared" si="16"/>
        <v>6.286214000829416E-4</v>
      </c>
      <c r="T153" s="6">
        <f t="shared" si="17"/>
        <v>1.6358967322613042E-4</v>
      </c>
      <c r="U153" s="127">
        <f t="shared" si="18"/>
        <v>3.0565049079467029E-7</v>
      </c>
    </row>
    <row r="154" spans="14:21" x14ac:dyDescent="0.25">
      <c r="N154" s="125">
        <f>+'Ejercicio 5'!C137</f>
        <v>42185</v>
      </c>
      <c r="O154" s="126">
        <f>+VLOOKUP(N154,'tasa continuas '!$A$3:$E$1056,5,FALSE)</f>
        <v>2.9572949096463963E-2</v>
      </c>
      <c r="P154" s="131">
        <f t="shared" si="14"/>
        <v>-1.0231111664801146E-4</v>
      </c>
      <c r="Q154" s="128">
        <f>+VLOOKUP(N154,ASURB.MX!$A$2:$H$1054,5,FALSE)</f>
        <v>223.21000699999999</v>
      </c>
      <c r="R154" s="6">
        <f t="shared" si="15"/>
        <v>1.9086974225931311E-2</v>
      </c>
      <c r="S154" s="6">
        <f t="shared" si="16"/>
        <v>3.6431258510136617E-4</v>
      </c>
      <c r="T154" s="6">
        <f t="shared" si="17"/>
        <v>1.8735269041476519E-4</v>
      </c>
      <c r="U154" s="127">
        <f t="shared" si="18"/>
        <v>2.3763017188634762E-5</v>
      </c>
    </row>
    <row r="155" spans="14:21" x14ac:dyDescent="0.25">
      <c r="N155" s="125">
        <f>+'Ejercicio 5'!C138</f>
        <v>42186</v>
      </c>
      <c r="O155" s="126">
        <f>+VLOOKUP(N155,'tasa continuas '!$A$3:$E$1056,5,FALSE)</f>
        <v>2.9909630199535717E-2</v>
      </c>
      <c r="P155" s="131">
        <f t="shared" si="14"/>
        <v>3.3668110307175439E-4</v>
      </c>
      <c r="Q155" s="128">
        <f>+VLOOKUP(N155,ASURB.MX!$A$2:$H$1054,5,FALSE)</f>
        <v>222.009995</v>
      </c>
      <c r="R155" s="6">
        <f t="shared" si="15"/>
        <v>-5.390660350203841E-3</v>
      </c>
      <c r="S155" s="6">
        <f t="shared" si="16"/>
        <v>2.9059219011259799E-5</v>
      </c>
      <c r="T155" s="6">
        <f t="shared" si="17"/>
        <v>1.8995045605627178E-4</v>
      </c>
      <c r="U155" s="127">
        <f t="shared" si="18"/>
        <v>2.597765641506591E-6</v>
      </c>
    </row>
    <row r="156" spans="14:21" x14ac:dyDescent="0.25">
      <c r="N156" s="125">
        <f>+'Ejercicio 5'!C139</f>
        <v>42187</v>
      </c>
      <c r="O156" s="126">
        <f>+VLOOKUP(N156,'tasa continuas '!$A$3:$E$1056,5,FALSE)</f>
        <v>2.9472484960040377E-2</v>
      </c>
      <c r="P156" s="131">
        <f t="shared" si="14"/>
        <v>-4.3714523949534012E-4</v>
      </c>
      <c r="Q156" s="128">
        <f>+VLOOKUP(N156,ASURB.MX!$A$2:$H$1054,5,FALSE)</f>
        <v>224.78999300000001</v>
      </c>
      <c r="R156" s="6">
        <f t="shared" si="15"/>
        <v>1.2444198522834722E-2</v>
      </c>
      <c r="S156" s="6">
        <f t="shared" si="16"/>
        <v>1.5485807687572187E-4</v>
      </c>
      <c r="T156" s="6">
        <f t="shared" si="17"/>
        <v>1.9048208141493386E-4</v>
      </c>
      <c r="U156" s="127">
        <f t="shared" si="18"/>
        <v>5.316253586620833E-7</v>
      </c>
    </row>
    <row r="157" spans="14:21" x14ac:dyDescent="0.25">
      <c r="N157" s="125">
        <f>+'Ejercicio 5'!C140</f>
        <v>42188</v>
      </c>
      <c r="O157" s="126">
        <f>+VLOOKUP(N157,'tasa continuas '!$A$3:$E$1056,5,FALSE)</f>
        <v>3.0182161684141593E-2</v>
      </c>
      <c r="P157" s="131">
        <f t="shared" si="14"/>
        <v>7.0967672410121585E-4</v>
      </c>
      <c r="Q157" s="128">
        <f>+VLOOKUP(N157,ASURB.MX!$A$2:$H$1054,5,FALSE)</f>
        <v>224.929993</v>
      </c>
      <c r="R157" s="6">
        <f t="shared" si="15"/>
        <v>6.2260966326040329E-4</v>
      </c>
      <c r="S157" s="6">
        <f t="shared" si="16"/>
        <v>3.876427927852328E-7</v>
      </c>
      <c r="T157" s="6">
        <f t="shared" si="17"/>
        <v>1.8913915827445288E-4</v>
      </c>
      <c r="U157" s="127">
        <f t="shared" si="18"/>
        <v>-1.3429231404809834E-6</v>
      </c>
    </row>
    <row r="158" spans="14:21" x14ac:dyDescent="0.25">
      <c r="N158" s="125">
        <f>+'Ejercicio 5'!C141</f>
        <v>42191</v>
      </c>
      <c r="O158" s="126">
        <f>+VLOOKUP(N158,'tasa continuas '!$A$3:$E$1056,5,FALSE)</f>
        <v>2.9744421146679176E-2</v>
      </c>
      <c r="P158" s="131">
        <f t="shared" si="14"/>
        <v>-4.3774053746241728E-4</v>
      </c>
      <c r="Q158" s="128">
        <f>+VLOOKUP(N158,ASURB.MX!$A$2:$H$1054,5,FALSE)</f>
        <v>224.36000100000001</v>
      </c>
      <c r="R158" s="6">
        <f t="shared" si="15"/>
        <v>-2.5373024701551348E-3</v>
      </c>
      <c r="S158" s="6">
        <f t="shared" si="16"/>
        <v>6.437903825055349E-6</v>
      </c>
      <c r="T158" s="6">
        <f t="shared" si="17"/>
        <v>1.8949040201919103E-4</v>
      </c>
      <c r="U158" s="127">
        <f t="shared" si="18"/>
        <v>3.5124374473814897E-7</v>
      </c>
    </row>
    <row r="159" spans="14:21" x14ac:dyDescent="0.25">
      <c r="N159" s="125">
        <f>+'Ejercicio 5'!C142</f>
        <v>42192</v>
      </c>
      <c r="O159" s="126">
        <f>+VLOOKUP(N159,'tasa continuas '!$A$3:$E$1056,5,FALSE)</f>
        <v>2.9105641768724377E-2</v>
      </c>
      <c r="P159" s="131">
        <f t="shared" si="14"/>
        <v>-6.3877937795479844E-4</v>
      </c>
      <c r="Q159" s="128">
        <f>+VLOOKUP(N159,ASURB.MX!$A$2:$H$1054,5,FALSE)</f>
        <v>226.770004</v>
      </c>
      <c r="R159" s="6">
        <f t="shared" si="15"/>
        <v>1.0684396513953726E-2</v>
      </c>
      <c r="S159" s="6">
        <f t="shared" si="16"/>
        <v>1.1415632886738653E-4</v>
      </c>
      <c r="T159" s="6">
        <f t="shared" si="17"/>
        <v>1.8941645239630957E-4</v>
      </c>
      <c r="U159" s="127">
        <f t="shared" si="18"/>
        <v>-7.3949622881453033E-8</v>
      </c>
    </row>
    <row r="160" spans="14:21" x14ac:dyDescent="0.25">
      <c r="N160" s="125">
        <f>+'Ejercicio 5'!C143</f>
        <v>42193</v>
      </c>
      <c r="O160" s="126">
        <f>+VLOOKUP(N160,'tasa continuas '!$A$3:$E$1056,5,FALSE)</f>
        <v>2.9355937005589562E-2</v>
      </c>
      <c r="P160" s="131">
        <f t="shared" si="14"/>
        <v>2.5029523686518479E-4</v>
      </c>
      <c r="Q160" s="128">
        <f>+VLOOKUP(N160,ASURB.MX!$A$2:$H$1054,5,FALSE)</f>
        <v>227.36999499999999</v>
      </c>
      <c r="R160" s="6">
        <f t="shared" si="15"/>
        <v>2.6423188902468466E-3</v>
      </c>
      <c r="S160" s="6">
        <f t="shared" si="16"/>
        <v>6.9818491177553264E-6</v>
      </c>
      <c r="T160" s="6">
        <f t="shared" si="17"/>
        <v>1.8926833226040436E-4</v>
      </c>
      <c r="U160" s="127">
        <f t="shared" si="18"/>
        <v>-1.4812013590521076E-7</v>
      </c>
    </row>
    <row r="161" spans="14:21" x14ac:dyDescent="0.25">
      <c r="N161" s="125">
        <f>+'Ejercicio 5'!C144</f>
        <v>42194</v>
      </c>
      <c r="O161" s="126">
        <f>+VLOOKUP(N161,'tasa continuas '!$A$3:$E$1056,5,FALSE)</f>
        <v>2.9464015656665603E-2</v>
      </c>
      <c r="P161" s="131">
        <f t="shared" si="14"/>
        <v>1.0807865107604134E-4</v>
      </c>
      <c r="Q161" s="128">
        <f>+VLOOKUP(N161,ASURB.MX!$A$2:$H$1054,5,FALSE)</f>
        <v>230.300003</v>
      </c>
      <c r="R161" s="6">
        <f t="shared" si="15"/>
        <v>1.2804195351667561E-2</v>
      </c>
      <c r="S161" s="6">
        <f t="shared" si="16"/>
        <v>1.6394741860366517E-4</v>
      </c>
      <c r="T161" s="6">
        <f t="shared" si="17"/>
        <v>1.8923131973329755E-4</v>
      </c>
      <c r="U161" s="127">
        <f t="shared" si="18"/>
        <v>-3.7012527106806666E-8</v>
      </c>
    </row>
    <row r="162" spans="14:21" x14ac:dyDescent="0.25">
      <c r="N162" s="125">
        <f>+'Ejercicio 5'!C145</f>
        <v>42195</v>
      </c>
      <c r="O162" s="126">
        <f>+VLOOKUP(N162,'tasa continuas '!$A$3:$E$1056,5,FALSE)</f>
        <v>2.9474199334962873E-2</v>
      </c>
      <c r="P162" s="131">
        <f t="shared" ref="P162:P225" si="19">O162-O161</f>
        <v>1.0183678297269461E-5</v>
      </c>
      <c r="Q162" s="128">
        <f>+VLOOKUP(N162,ASURB.MX!$A$2:$H$1054,5,FALSE)</f>
        <v>231.38000500000001</v>
      </c>
      <c r="R162" s="6">
        <f t="shared" ref="R162:R225" si="20">+LN(Q162/Q161)</f>
        <v>4.6785823570897047E-3</v>
      </c>
      <c r="S162" s="6">
        <f t="shared" si="16"/>
        <v>2.1889132872071056E-5</v>
      </c>
      <c r="T162" s="6">
        <f t="shared" si="17"/>
        <v>1.869900996358043E-4</v>
      </c>
      <c r="U162" s="127">
        <f t="shared" si="18"/>
        <v>-2.241220097493258E-6</v>
      </c>
    </row>
    <row r="163" spans="14:21" x14ac:dyDescent="0.25">
      <c r="N163" s="125">
        <f>+'Ejercicio 5'!C146</f>
        <v>42198</v>
      </c>
      <c r="O163" s="126">
        <f>+VLOOKUP(N163,'tasa continuas '!$A$3:$E$1056,5,FALSE)</f>
        <v>2.9565956289402808E-2</v>
      </c>
      <c r="P163" s="131">
        <f t="shared" si="19"/>
        <v>9.1756954439935201E-5</v>
      </c>
      <c r="Q163" s="128">
        <f>+VLOOKUP(N163,ASURB.MX!$A$2:$H$1054,5,FALSE)</f>
        <v>234.229996</v>
      </c>
      <c r="R163" s="6">
        <f t="shared" si="20"/>
        <v>1.2242119317370227E-2</v>
      </c>
      <c r="S163" s="6">
        <f t="shared" ref="S163:S226" si="21">R163^2</f>
        <v>1.4986948538072927E-4</v>
      </c>
      <c r="T163" s="6">
        <f t="shared" si="17"/>
        <v>1.8811767533185583E-4</v>
      </c>
      <c r="U163" s="127">
        <f t="shared" si="18"/>
        <v>1.1275756960515309E-6</v>
      </c>
    </row>
    <row r="164" spans="14:21" x14ac:dyDescent="0.25">
      <c r="N164" s="125">
        <f>+'Ejercicio 5'!C147</f>
        <v>42199</v>
      </c>
      <c r="O164" s="126">
        <f>+VLOOKUP(N164,'tasa continuas '!$A$3:$E$1056,5,FALSE)</f>
        <v>2.9139450424713442E-2</v>
      </c>
      <c r="P164" s="131">
        <f t="shared" si="19"/>
        <v>-4.2650586468936588E-4</v>
      </c>
      <c r="Q164" s="128">
        <f>+VLOOKUP(N164,ASURB.MX!$A$2:$H$1054,5,FALSE)</f>
        <v>234.720001</v>
      </c>
      <c r="R164" s="6">
        <f t="shared" si="20"/>
        <v>2.0897971274803505E-3</v>
      </c>
      <c r="S164" s="6">
        <f t="shared" si="21"/>
        <v>4.3672520340251246E-6</v>
      </c>
      <c r="T164" s="6">
        <f t="shared" si="17"/>
        <v>1.866834107339631E-4</v>
      </c>
      <c r="U164" s="127">
        <f t="shared" si="18"/>
        <v>-1.4342645978927229E-6</v>
      </c>
    </row>
    <row r="165" spans="14:21" x14ac:dyDescent="0.25">
      <c r="N165" s="125">
        <f>+'Ejercicio 5'!C148</f>
        <v>42200</v>
      </c>
      <c r="O165" s="126">
        <f>+VLOOKUP(N165,'tasa continuas '!$A$3:$E$1056,5,FALSE)</f>
        <v>2.9142040419957892E-2</v>
      </c>
      <c r="P165" s="131">
        <f t="shared" si="19"/>
        <v>2.5899952444501106E-6</v>
      </c>
      <c r="Q165" s="128">
        <f>+VLOOKUP(N165,ASURB.MX!$A$2:$H$1054,5,FALSE)</f>
        <v>237.020004</v>
      </c>
      <c r="R165" s="6">
        <f t="shared" si="20"/>
        <v>9.7512239814485282E-3</v>
      </c>
      <c r="S165" s="6">
        <f t="shared" si="21"/>
        <v>9.5086369136376892E-5</v>
      </c>
      <c r="T165" s="6">
        <f t="shared" si="17"/>
        <v>1.8665251794297959E-4</v>
      </c>
      <c r="U165" s="127">
        <f t="shared" si="18"/>
        <v>-3.0892790983514827E-8</v>
      </c>
    </row>
    <row r="166" spans="14:21" x14ac:dyDescent="0.25">
      <c r="N166" s="125">
        <f>+'Ejercicio 5'!C149</f>
        <v>42201</v>
      </c>
      <c r="O166" s="126">
        <f>+VLOOKUP(N166,'tasa continuas '!$A$3:$E$1056,5,FALSE)</f>
        <v>2.9955779890002684E-2</v>
      </c>
      <c r="P166" s="131">
        <f t="shared" si="19"/>
        <v>8.1373947004479211E-4</v>
      </c>
      <c r="Q166" s="128">
        <f>+VLOOKUP(N166,ASURB.MX!$A$2:$H$1054,5,FALSE)</f>
        <v>239.699997</v>
      </c>
      <c r="R166" s="6">
        <f t="shared" si="20"/>
        <v>1.1243586288178641E-2</v>
      </c>
      <c r="S166" s="6">
        <f t="shared" si="21"/>
        <v>1.2641823261971873E-4</v>
      </c>
      <c r="T166" s="6">
        <f t="shared" si="17"/>
        <v>1.8534950529561702E-4</v>
      </c>
      <c r="U166" s="127">
        <f t="shared" si="18"/>
        <v>-1.3030126473625656E-6</v>
      </c>
    </row>
    <row r="167" spans="14:21" x14ac:dyDescent="0.25">
      <c r="N167" s="125">
        <f>+'Ejercicio 5'!C150</f>
        <v>42202</v>
      </c>
      <c r="O167" s="126">
        <f>+VLOOKUP(N167,'tasa continuas '!$A$3:$E$1056,5,FALSE)</f>
        <v>2.9242801609118543E-2</v>
      </c>
      <c r="P167" s="131">
        <f t="shared" si="19"/>
        <v>-7.1297828088414186E-4</v>
      </c>
      <c r="Q167" s="128">
        <f>+VLOOKUP(N167,ASURB.MX!$A$2:$H$1054,5,FALSE)</f>
        <v>238.96000699999999</v>
      </c>
      <c r="R167" s="6">
        <f t="shared" si="20"/>
        <v>-3.0919257232345635E-3</v>
      </c>
      <c r="S167" s="6">
        <f t="shared" si="21"/>
        <v>9.5600046779995784E-6</v>
      </c>
      <c r="T167" s="6">
        <f t="shared" si="17"/>
        <v>1.8478553526363032E-4</v>
      </c>
      <c r="U167" s="127">
        <f t="shared" si="18"/>
        <v>-5.6397003198670301E-7</v>
      </c>
    </row>
    <row r="168" spans="14:21" x14ac:dyDescent="0.25">
      <c r="N168" s="125">
        <f>+'Ejercicio 5'!C151</f>
        <v>42205</v>
      </c>
      <c r="O168" s="126">
        <f>+VLOOKUP(N168,'tasa continuas '!$A$3:$E$1056,5,FALSE)</f>
        <v>2.9448738354428856E-2</v>
      </c>
      <c r="P168" s="131">
        <f t="shared" si="19"/>
        <v>2.0593674531031378E-4</v>
      </c>
      <c r="Q168" s="128">
        <f>+VLOOKUP(N168,ASURB.MX!$A$2:$H$1054,5,FALSE)</f>
        <v>239.83999600000001</v>
      </c>
      <c r="R168" s="6">
        <f t="shared" si="20"/>
        <v>3.6758144750428023E-3</v>
      </c>
      <c r="S168" s="6">
        <f t="shared" si="21"/>
        <v>1.3511612054934192E-5</v>
      </c>
      <c r="T168" s="6">
        <f t="shared" si="17"/>
        <v>1.8241528125973903E-4</v>
      </c>
      <c r="U168" s="127">
        <f t="shared" si="18"/>
        <v>-2.3702540038912905E-6</v>
      </c>
    </row>
    <row r="169" spans="14:21" x14ac:dyDescent="0.25">
      <c r="N169" s="125">
        <f>+'Ejercicio 5'!C152</f>
        <v>42206</v>
      </c>
      <c r="O169" s="126">
        <f>+VLOOKUP(N169,'tasa continuas '!$A$3:$E$1056,5,FALSE)</f>
        <v>2.972254170399765E-2</v>
      </c>
      <c r="P169" s="131">
        <f t="shared" si="19"/>
        <v>2.738033495687936E-4</v>
      </c>
      <c r="Q169" s="128">
        <f>+VLOOKUP(N169,ASURB.MX!$A$2:$H$1054,5,FALSE)</f>
        <v>239.58999600000001</v>
      </c>
      <c r="R169" s="6">
        <f t="shared" si="20"/>
        <v>-1.0429052284213235E-3</v>
      </c>
      <c r="S169" s="6">
        <f t="shared" si="21"/>
        <v>1.087651315468533E-6</v>
      </c>
      <c r="T169" s="6">
        <f t="shared" si="17"/>
        <v>1.8227953415205311E-4</v>
      </c>
      <c r="U169" s="127">
        <f t="shared" si="18"/>
        <v>-1.3574710768592233E-7</v>
      </c>
    </row>
    <row r="170" spans="14:21" x14ac:dyDescent="0.25">
      <c r="N170" s="125">
        <f>+'Ejercicio 5'!C153</f>
        <v>42207</v>
      </c>
      <c r="O170" s="126">
        <f>+VLOOKUP(N170,'tasa continuas '!$A$3:$E$1056,5,FALSE)</f>
        <v>2.9554653365623858E-2</v>
      </c>
      <c r="P170" s="131">
        <f t="shared" si="19"/>
        <v>-1.6788833837379225E-4</v>
      </c>
      <c r="Q170" s="128">
        <f>+VLOOKUP(N170,ASURB.MX!$A$2:$H$1054,5,FALSE)</f>
        <v>236.55999800000001</v>
      </c>
      <c r="R170" s="6">
        <f t="shared" si="20"/>
        <v>-1.2727245358373848E-2</v>
      </c>
      <c r="S170" s="6">
        <f t="shared" si="21"/>
        <v>1.6198277441224865E-4</v>
      </c>
      <c r="T170" s="6">
        <f t="shared" si="17"/>
        <v>1.8232084237466728E-4</v>
      </c>
      <c r="U170" s="127">
        <f t="shared" si="18"/>
        <v>4.130822261417459E-8</v>
      </c>
    </row>
    <row r="171" spans="14:21" x14ac:dyDescent="0.25">
      <c r="N171" s="125">
        <f>+'Ejercicio 5'!C154</f>
        <v>42208</v>
      </c>
      <c r="O171" s="126">
        <f>+VLOOKUP(N171,'tasa continuas '!$A$3:$E$1056,5,FALSE)</f>
        <v>2.9492613427596494E-2</v>
      </c>
      <c r="P171" s="131">
        <f t="shared" si="19"/>
        <v>-6.2039938027363961E-5</v>
      </c>
      <c r="Q171" s="128">
        <f>+VLOOKUP(N171,ASURB.MX!$A$2:$H$1054,5,FALSE)</f>
        <v>242.78999300000001</v>
      </c>
      <c r="R171" s="6">
        <f t="shared" si="20"/>
        <v>2.5994976254512376E-2</v>
      </c>
      <c r="S171" s="6">
        <f t="shared" si="21"/>
        <v>6.7573879047266232E-4</v>
      </c>
      <c r="T171" s="6">
        <f t="shared" si="17"/>
        <v>1.8231602770569919E-4</v>
      </c>
      <c r="U171" s="127">
        <f t="shared" si="18"/>
        <v>-4.8146689680906782E-9</v>
      </c>
    </row>
    <row r="172" spans="14:21" x14ac:dyDescent="0.25">
      <c r="N172" s="125">
        <f>+'Ejercicio 5'!C155</f>
        <v>42209</v>
      </c>
      <c r="O172" s="126">
        <f>+VLOOKUP(N172,'tasa continuas '!$A$3:$E$1056,5,FALSE)</f>
        <v>2.9643364760133815E-2</v>
      </c>
      <c r="P172" s="131">
        <f t="shared" si="19"/>
        <v>1.5075133253732165E-4</v>
      </c>
      <c r="Q172" s="128">
        <f>+VLOOKUP(N172,ASURB.MX!$A$2:$H$1054,5,FALSE)</f>
        <v>239.21000699999999</v>
      </c>
      <c r="R172" s="6">
        <f t="shared" si="20"/>
        <v>-1.485498685853291E-2</v>
      </c>
      <c r="S172" s="6">
        <f t="shared" si="21"/>
        <v>2.2067063456718546E-4</v>
      </c>
      <c r="T172" s="6">
        <f t="shared" si="17"/>
        <v>2.0493236994904756E-4</v>
      </c>
      <c r="U172" s="127">
        <f t="shared" si="18"/>
        <v>2.2616342243348368E-5</v>
      </c>
    </row>
    <row r="173" spans="14:21" x14ac:dyDescent="0.25">
      <c r="N173" s="125">
        <f>+'Ejercicio 5'!C156</f>
        <v>42212</v>
      </c>
      <c r="O173" s="126">
        <f>+VLOOKUP(N173,'tasa continuas '!$A$3:$E$1056,5,FALSE)</f>
        <v>2.9725251452689991E-2</v>
      </c>
      <c r="P173" s="131">
        <f t="shared" si="19"/>
        <v>8.1886692556175367E-5</v>
      </c>
      <c r="Q173" s="128">
        <f>+VLOOKUP(N173,ASURB.MX!$A$2:$H$1054,5,FALSE)</f>
        <v>236.429993</v>
      </c>
      <c r="R173" s="6">
        <f t="shared" si="20"/>
        <v>-1.1689705059090921E-2</v>
      </c>
      <c r="S173" s="6">
        <f t="shared" si="21"/>
        <v>1.3664920436853587E-4</v>
      </c>
      <c r="T173" s="6">
        <f t="shared" si="17"/>
        <v>2.0317934128536355E-4</v>
      </c>
      <c r="U173" s="127">
        <f t="shared" si="18"/>
        <v>-1.7530286636840108E-6</v>
      </c>
    </row>
    <row r="174" spans="14:21" x14ac:dyDescent="0.25">
      <c r="N174" s="125">
        <f>+'Ejercicio 5'!C157</f>
        <v>42213</v>
      </c>
      <c r="O174" s="126">
        <f>+VLOOKUP(N174,'tasa continuas '!$A$3:$E$1056,5,FALSE)</f>
        <v>2.9562426683343239E-2</v>
      </c>
      <c r="P174" s="131">
        <f t="shared" si="19"/>
        <v>-1.6282476934675189E-4</v>
      </c>
      <c r="Q174" s="128">
        <f>+VLOOKUP(N174,ASURB.MX!$A$2:$H$1054,5,FALSE)</f>
        <v>240.86000100000001</v>
      </c>
      <c r="R174" s="6">
        <f t="shared" si="20"/>
        <v>1.8563704557527764E-2</v>
      </c>
      <c r="S174" s="6">
        <f t="shared" si="21"/>
        <v>3.4461112689917708E-4</v>
      </c>
      <c r="T174" s="6">
        <f t="shared" si="17"/>
        <v>2.0131993499357794E-4</v>
      </c>
      <c r="U174" s="127">
        <f t="shared" si="18"/>
        <v>-1.8594062917856125E-6</v>
      </c>
    </row>
    <row r="175" spans="14:21" x14ac:dyDescent="0.25">
      <c r="N175" s="125">
        <f>+'Ejercicio 5'!C158</f>
        <v>42214</v>
      </c>
      <c r="O175" s="126">
        <f>+VLOOKUP(N175,'tasa continuas '!$A$3:$E$1056,5,FALSE)</f>
        <v>2.9417197209090282E-2</v>
      </c>
      <c r="P175" s="131">
        <f t="shared" si="19"/>
        <v>-1.4522947425295654E-4</v>
      </c>
      <c r="Q175" s="128">
        <f>+VLOOKUP(N175,ASURB.MX!$A$2:$H$1054,5,FALSE)</f>
        <v>238.44000199999999</v>
      </c>
      <c r="R175" s="6">
        <f t="shared" si="20"/>
        <v>-1.0098141244543194E-2</v>
      </c>
      <c r="S175" s="6">
        <f t="shared" si="21"/>
        <v>1.0197245659474437E-4</v>
      </c>
      <c r="T175" s="6">
        <f t="shared" si="17"/>
        <v>1.7949345948019448E-4</v>
      </c>
      <c r="U175" s="127">
        <f t="shared" si="18"/>
        <v>-2.1826475513383461E-5</v>
      </c>
    </row>
    <row r="176" spans="14:21" x14ac:dyDescent="0.25">
      <c r="N176" s="125">
        <f>+'Ejercicio 5'!C159</f>
        <v>42215</v>
      </c>
      <c r="O176" s="126">
        <f>+VLOOKUP(N176,'tasa continuas '!$A$3:$E$1056,5,FALSE)</f>
        <v>2.9856119059733895E-2</v>
      </c>
      <c r="P176" s="131">
        <f t="shared" si="19"/>
        <v>4.3892185064361294E-4</v>
      </c>
      <c r="Q176" s="128">
        <f>+VLOOKUP(N176,ASURB.MX!$A$2:$H$1054,5,FALSE)</f>
        <v>238.509995</v>
      </c>
      <c r="R176" s="6">
        <f t="shared" si="20"/>
        <v>2.9350246752364193E-4</v>
      </c>
      <c r="S176" s="6">
        <f t="shared" si="21"/>
        <v>8.614369844246649E-8</v>
      </c>
      <c r="T176" s="6">
        <f t="shared" si="17"/>
        <v>1.78036635102779E-4</v>
      </c>
      <c r="U176" s="127">
        <f t="shared" si="18"/>
        <v>-1.4568243774154739E-6</v>
      </c>
    </row>
    <row r="177" spans="14:21" x14ac:dyDescent="0.25">
      <c r="N177" s="125">
        <f>+'Ejercicio 5'!C160</f>
        <v>42216</v>
      </c>
      <c r="O177" s="126">
        <f>+VLOOKUP(N177,'tasa continuas '!$A$3:$E$1056,5,FALSE)</f>
        <v>2.9776434644526652E-2</v>
      </c>
      <c r="P177" s="131">
        <f t="shared" si="19"/>
        <v>-7.9684415207243592E-5</v>
      </c>
      <c r="Q177" s="128">
        <f>+VLOOKUP(N177,ASURB.MX!$A$2:$H$1054,5,FALSE)</f>
        <v>241.13000500000001</v>
      </c>
      <c r="R177" s="6">
        <f t="shared" si="20"/>
        <v>1.0925010672212429E-2</v>
      </c>
      <c r="S177" s="6">
        <f t="shared" si="21"/>
        <v>1.1935585818795546E-4</v>
      </c>
      <c r="T177" s="6">
        <f t="shared" si="17"/>
        <v>1.7895979692877969E-4</v>
      </c>
      <c r="U177" s="127">
        <f t="shared" si="18"/>
        <v>9.2316182600068368E-7</v>
      </c>
    </row>
    <row r="178" spans="14:21" x14ac:dyDescent="0.25">
      <c r="N178" s="125">
        <f>+'Ejercicio 5'!C161</f>
        <v>42219</v>
      </c>
      <c r="O178" s="126">
        <f>+VLOOKUP(N178,'tasa continuas '!$A$3:$E$1056,5,FALSE)</f>
        <v>2.9722785840665837E-2</v>
      </c>
      <c r="P178" s="131">
        <f t="shared" si="19"/>
        <v>-5.3648803860814609E-5</v>
      </c>
      <c r="Q178" s="128">
        <f>+VLOOKUP(N178,ASURB.MX!$A$2:$H$1054,5,FALSE)</f>
        <v>248.58999600000001</v>
      </c>
      <c r="R178" s="6">
        <f t="shared" si="20"/>
        <v>3.0468709036020787E-2</v>
      </c>
      <c r="S178" s="6">
        <f t="shared" si="21"/>
        <v>9.2834223032169474E-4</v>
      </c>
      <c r="T178" s="6">
        <f t="shared" si="17"/>
        <v>1.7723032440979198E-4</v>
      </c>
      <c r="U178" s="127">
        <f t="shared" si="18"/>
        <v>-1.7294725189877062E-6</v>
      </c>
    </row>
    <row r="179" spans="14:21" x14ac:dyDescent="0.25">
      <c r="N179" s="125">
        <f>+'Ejercicio 5'!C162</f>
        <v>42220</v>
      </c>
      <c r="O179" s="126">
        <f>+VLOOKUP(N179,'tasa continuas '!$A$3:$E$1056,5,FALSE)</f>
        <v>2.9656162903430056E-2</v>
      </c>
      <c r="P179" s="131">
        <f t="shared" si="19"/>
        <v>-6.662293723578086E-5</v>
      </c>
      <c r="Q179" s="128">
        <f>+VLOOKUP(N179,ASURB.MX!$A$2:$H$1054,5,FALSE)</f>
        <v>249.070007</v>
      </c>
      <c r="R179" s="6">
        <f t="shared" si="20"/>
        <v>1.9290726438236459E-3</v>
      </c>
      <c r="S179" s="6">
        <f t="shared" si="21"/>
        <v>3.7213212651487511E-6</v>
      </c>
      <c r="T179" s="6">
        <f t="shared" si="17"/>
        <v>2.2614089319713545E-4</v>
      </c>
      <c r="U179" s="127">
        <f t="shared" si="18"/>
        <v>4.8910568787343469E-5</v>
      </c>
    </row>
    <row r="180" spans="14:21" x14ac:dyDescent="0.25">
      <c r="N180" s="125">
        <f>+'Ejercicio 5'!C163</f>
        <v>42221</v>
      </c>
      <c r="O180" s="126">
        <f>+VLOOKUP(N180,'tasa continuas '!$A$3:$E$1056,5,FALSE)</f>
        <v>2.98057893059205E-2</v>
      </c>
      <c r="P180" s="131">
        <f t="shared" si="19"/>
        <v>1.4962640249044368E-4</v>
      </c>
      <c r="Q180" s="128">
        <f>+VLOOKUP(N180,ASURB.MX!$A$2:$H$1054,5,FALSE)</f>
        <v>254.38000500000001</v>
      </c>
      <c r="R180" s="6">
        <f t="shared" si="20"/>
        <v>2.109522211981095E-2</v>
      </c>
      <c r="S180" s="6">
        <f t="shared" si="21"/>
        <v>4.4500839628416119E-4</v>
      </c>
      <c r="T180" s="6">
        <f t="shared" si="17"/>
        <v>2.2315911430301192E-4</v>
      </c>
      <c r="U180" s="127">
        <f t="shared" si="18"/>
        <v>-2.9817788941235328E-6</v>
      </c>
    </row>
    <row r="181" spans="14:21" x14ac:dyDescent="0.25">
      <c r="N181" s="125">
        <f>+'Ejercicio 5'!C164</f>
        <v>42222</v>
      </c>
      <c r="O181" s="126">
        <f>+VLOOKUP(N181,'tasa continuas '!$A$3:$E$1056,5,FALSE)</f>
        <v>3.0038902005771365E-2</v>
      </c>
      <c r="P181" s="131">
        <f t="shared" si="19"/>
        <v>2.3311269985086536E-4</v>
      </c>
      <c r="Q181" s="128">
        <f>+VLOOKUP(N181,ASURB.MX!$A$2:$H$1054,5,FALSE)</f>
        <v>250.479996</v>
      </c>
      <c r="R181" s="6">
        <f t="shared" si="20"/>
        <v>-1.5450170630160352E-2</v>
      </c>
      <c r="S181" s="6">
        <f t="shared" si="21"/>
        <v>2.3870777250106952E-4</v>
      </c>
      <c r="T181" s="6">
        <f t="shared" si="17"/>
        <v>2.2760467503257409E-4</v>
      </c>
      <c r="U181" s="127">
        <f t="shared" si="18"/>
        <v>4.445560729562177E-6</v>
      </c>
    </row>
    <row r="182" spans="14:21" x14ac:dyDescent="0.25">
      <c r="N182" s="125">
        <f>+'Ejercicio 5'!C165</f>
        <v>42223</v>
      </c>
      <c r="O182" s="126">
        <f>+VLOOKUP(N182,'tasa continuas '!$A$3:$E$1056,5,FALSE)</f>
        <v>2.9803017004203153E-2</v>
      </c>
      <c r="P182" s="131">
        <f t="shared" si="19"/>
        <v>-2.3588500156821249E-4</v>
      </c>
      <c r="Q182" s="128">
        <f>+VLOOKUP(N182,ASURB.MX!$A$2:$H$1054,5,FALSE)</f>
        <v>252.33999600000001</v>
      </c>
      <c r="R182" s="6">
        <f t="shared" si="20"/>
        <v>7.3983075991550934E-3</v>
      </c>
      <c r="S182" s="6">
        <f t="shared" si="21"/>
        <v>5.4734955331715999E-5</v>
      </c>
      <c r="T182" s="6">
        <f t="shared" si="17"/>
        <v>2.2569479405332545E-4</v>
      </c>
      <c r="U182" s="127">
        <f t="shared" si="18"/>
        <v>-1.909880979248643E-6</v>
      </c>
    </row>
    <row r="183" spans="14:21" x14ac:dyDescent="0.25">
      <c r="N183" s="125">
        <f>+'Ejercicio 5'!C166</f>
        <v>42226</v>
      </c>
      <c r="O183" s="126">
        <f>+VLOOKUP(N183,'tasa continuas '!$A$3:$E$1056,5,FALSE)</f>
        <v>3.0047522815072222E-2</v>
      </c>
      <c r="P183" s="131">
        <f t="shared" si="19"/>
        <v>2.4450581086906883E-4</v>
      </c>
      <c r="Q183" s="128">
        <f>+VLOOKUP(N183,ASURB.MX!$A$2:$H$1054,5,FALSE)</f>
        <v>251.61999499999999</v>
      </c>
      <c r="R183" s="6">
        <f t="shared" si="20"/>
        <v>-2.8573755962161447E-3</v>
      </c>
      <c r="S183" s="6">
        <f t="shared" si="21"/>
        <v>8.1645952978515679E-6</v>
      </c>
      <c r="T183" s="6">
        <f t="shared" si="17"/>
        <v>2.2649873318971291E-4</v>
      </c>
      <c r="U183" s="127">
        <f t="shared" si="18"/>
        <v>8.0393913638745714E-7</v>
      </c>
    </row>
    <row r="184" spans="14:21" x14ac:dyDescent="0.25">
      <c r="N184" s="125">
        <f>+'Ejercicio 5'!C167</f>
        <v>42227</v>
      </c>
      <c r="O184" s="126">
        <f>+VLOOKUP(N184,'tasa continuas '!$A$3:$E$1056,5,FALSE)</f>
        <v>2.9848897406121806E-2</v>
      </c>
      <c r="P184" s="131">
        <f t="shared" si="19"/>
        <v>-1.9862540895041608E-4</v>
      </c>
      <c r="Q184" s="128">
        <f>+VLOOKUP(N184,ASURB.MX!$A$2:$H$1054,5,FALSE)</f>
        <v>250.75</v>
      </c>
      <c r="R184" s="6">
        <f t="shared" si="20"/>
        <v>-3.4635662097052887E-3</v>
      </c>
      <c r="S184" s="6">
        <f t="shared" si="21"/>
        <v>1.1996290889012259E-5</v>
      </c>
      <c r="T184" s="6">
        <f t="shared" si="17"/>
        <v>2.2642097209401207E-4</v>
      </c>
      <c r="U184" s="127">
        <f t="shared" si="18"/>
        <v>-7.7761095700832868E-8</v>
      </c>
    </row>
    <row r="185" spans="14:21" x14ac:dyDescent="0.25">
      <c r="N185" s="125">
        <f>+'Ejercicio 5'!C168</f>
        <v>42228</v>
      </c>
      <c r="O185" s="126">
        <f>+VLOOKUP(N185,'tasa continuas '!$A$3:$E$1056,5,FALSE)</f>
        <v>2.9550591851852173E-2</v>
      </c>
      <c r="P185" s="131">
        <f t="shared" si="19"/>
        <v>-2.9830555426963237E-4</v>
      </c>
      <c r="Q185" s="128">
        <f>+VLOOKUP(N185,ASURB.MX!$A$2:$H$1054,5,FALSE)</f>
        <v>250.86999499999999</v>
      </c>
      <c r="R185" s="6">
        <f t="shared" si="20"/>
        <v>4.7842990106030075E-4</v>
      </c>
      <c r="S185" s="6">
        <f t="shared" si="21"/>
        <v>2.2889517022856916E-7</v>
      </c>
      <c r="T185" s="6">
        <f t="shared" si="17"/>
        <v>2.1156234051513089E-4</v>
      </c>
      <c r="U185" s="127">
        <f t="shared" si="18"/>
        <v>-1.485863157888118E-5</v>
      </c>
    </row>
    <row r="186" spans="14:21" x14ac:dyDescent="0.25">
      <c r="N186" s="125">
        <f>+'Ejercicio 5'!C169</f>
        <v>42229</v>
      </c>
      <c r="O186" s="126">
        <f>+VLOOKUP(N186,'tasa continuas '!$A$3:$E$1056,5,FALSE)</f>
        <v>2.9384746461850086E-2</v>
      </c>
      <c r="P186" s="131">
        <f t="shared" si="19"/>
        <v>-1.6584539000208745E-4</v>
      </c>
      <c r="Q186" s="128">
        <f>+VLOOKUP(N186,ASURB.MX!$A$2:$H$1054,5,FALSE)</f>
        <v>252.53999300000001</v>
      </c>
      <c r="R186" s="6">
        <f t="shared" si="20"/>
        <v>6.6347675490474982E-3</v>
      </c>
      <c r="S186" s="6">
        <f t="shared" si="21"/>
        <v>4.4020140429893749E-5</v>
      </c>
      <c r="T186" s="6">
        <f t="shared" si="17"/>
        <v>2.0948188681026511E-4</v>
      </c>
      <c r="U186" s="127">
        <f t="shared" si="18"/>
        <v>-2.080453704865785E-6</v>
      </c>
    </row>
    <row r="187" spans="14:21" x14ac:dyDescent="0.25">
      <c r="N187" s="125">
        <f>+'Ejercicio 5'!C170</f>
        <v>42230</v>
      </c>
      <c r="O187" s="126">
        <f>+VLOOKUP(N187,'tasa continuas '!$A$3:$E$1056,5,FALSE)</f>
        <v>2.9386332925952444E-2</v>
      </c>
      <c r="P187" s="131">
        <f t="shared" si="19"/>
        <v>1.5864641023585757E-6</v>
      </c>
      <c r="Q187" s="128">
        <f>+VLOOKUP(N187,ASURB.MX!$A$2:$H$1054,5,FALSE)</f>
        <v>254.71000699999999</v>
      </c>
      <c r="R187" s="6">
        <f t="shared" si="20"/>
        <v>8.556046281483265E-3</v>
      </c>
      <c r="S187" s="6">
        <f t="shared" si="21"/>
        <v>7.3205927970883608E-5</v>
      </c>
      <c r="T187" s="6">
        <f t="shared" si="17"/>
        <v>2.0923412940238598E-4</v>
      </c>
      <c r="U187" s="127">
        <f t="shared" si="18"/>
        <v>-2.47757407879131E-7</v>
      </c>
    </row>
    <row r="188" spans="14:21" x14ac:dyDescent="0.25">
      <c r="N188" s="125">
        <f>+'Ejercicio 5'!C171</f>
        <v>42233</v>
      </c>
      <c r="O188" s="126">
        <f>+VLOOKUP(N188,'tasa continuas '!$A$3:$E$1056,5,FALSE)</f>
        <v>2.958165170611593E-2</v>
      </c>
      <c r="P188" s="131">
        <f t="shared" si="19"/>
        <v>1.9531878016348578E-4</v>
      </c>
      <c r="Q188" s="128">
        <f>+VLOOKUP(N188,ASURB.MX!$A$2:$H$1054,5,FALSE)</f>
        <v>251.240005</v>
      </c>
      <c r="R188" s="6">
        <f t="shared" si="20"/>
        <v>-1.371699308616655E-2</v>
      </c>
      <c r="S188" s="6">
        <f t="shared" si="21"/>
        <v>1.8815589932594094E-4</v>
      </c>
      <c r="T188" s="6">
        <f t="shared" si="17"/>
        <v>2.0956483287019659E-4</v>
      </c>
      <c r="U188" s="127">
        <f t="shared" si="18"/>
        <v>3.3070346781060634E-7</v>
      </c>
    </row>
    <row r="189" spans="14:21" x14ac:dyDescent="0.25">
      <c r="N189" s="125">
        <f>+'Ejercicio 5'!C172</f>
        <v>42234</v>
      </c>
      <c r="O189" s="126">
        <f>+VLOOKUP(N189,'tasa continuas '!$A$3:$E$1056,5,FALSE)</f>
        <v>2.9726107309701731E-2</v>
      </c>
      <c r="P189" s="131">
        <f t="shared" si="19"/>
        <v>1.4445560358580106E-4</v>
      </c>
      <c r="Q189" s="128">
        <f>+VLOOKUP(N189,ASURB.MX!$A$2:$H$1054,5,FALSE)</f>
        <v>248.63999899999999</v>
      </c>
      <c r="R189" s="6">
        <f t="shared" si="20"/>
        <v>-1.0402614330065804E-2</v>
      </c>
      <c r="S189" s="6">
        <f t="shared" si="21"/>
        <v>1.0821438490009041E-4</v>
      </c>
      <c r="T189" s="6">
        <f t="shared" si="17"/>
        <v>2.0815894320829183E-4</v>
      </c>
      <c r="U189" s="127">
        <f t="shared" si="18"/>
        <v>-1.4058896619047515E-6</v>
      </c>
    </row>
    <row r="190" spans="14:21" x14ac:dyDescent="0.25">
      <c r="N190" s="125">
        <f>+'Ejercicio 5'!C173</f>
        <v>42235</v>
      </c>
      <c r="O190" s="126">
        <f>+VLOOKUP(N190,'tasa continuas '!$A$3:$E$1056,5,FALSE)</f>
        <v>2.964134298660458E-2</v>
      </c>
      <c r="P190" s="131">
        <f t="shared" si="19"/>
        <v>-8.476432309715079E-5</v>
      </c>
      <c r="Q190" s="128">
        <f>+VLOOKUP(N190,ASURB.MX!$A$2:$H$1054,5,FALSE)</f>
        <v>243.83000200000001</v>
      </c>
      <c r="R190" s="6">
        <f t="shared" si="20"/>
        <v>-1.9534793796327093E-2</v>
      </c>
      <c r="S190" s="6">
        <f t="shared" si="21"/>
        <v>3.8160816866501947E-4</v>
      </c>
      <c r="T190" s="6">
        <f t="shared" si="17"/>
        <v>2.0671104878590394E-4</v>
      </c>
      <c r="U190" s="127">
        <f t="shared" si="18"/>
        <v>-1.4478944223878941E-6</v>
      </c>
    </row>
    <row r="191" spans="14:21" x14ac:dyDescent="0.25">
      <c r="N191" s="125">
        <f>+'Ejercicio 5'!C174</f>
        <v>42236</v>
      </c>
      <c r="O191" s="126">
        <f>+VLOOKUP(N191,'tasa continuas '!$A$3:$E$1056,5,FALSE)</f>
        <v>2.9317830743506419E-2</v>
      </c>
      <c r="P191" s="131">
        <f t="shared" si="19"/>
        <v>-3.2351224309816115E-4</v>
      </c>
      <c r="Q191" s="128">
        <f>+VLOOKUP(N191,ASURB.MX!$A$2:$H$1054,5,FALSE)</f>
        <v>245.21000699999999</v>
      </c>
      <c r="R191" s="6">
        <f t="shared" si="20"/>
        <v>5.643745450591737E-3</v>
      </c>
      <c r="S191" s="6">
        <f t="shared" si="21"/>
        <v>3.1851862711074932E-5</v>
      </c>
      <c r="T191" s="6">
        <f t="shared" si="17"/>
        <v>2.1081367057803333E-4</v>
      </c>
      <c r="U191" s="127">
        <f t="shared" si="18"/>
        <v>4.1026217921293908E-6</v>
      </c>
    </row>
    <row r="192" spans="14:21" x14ac:dyDescent="0.25">
      <c r="N192" s="125">
        <f>+'Ejercicio 5'!C175</f>
        <v>42237</v>
      </c>
      <c r="O192" s="126">
        <f>+VLOOKUP(N192,'tasa continuas '!$A$3:$E$1056,5,FALSE)</f>
        <v>3.0488764017140648E-2</v>
      </c>
      <c r="P192" s="131">
        <f t="shared" si="19"/>
        <v>1.1709332736342289E-3</v>
      </c>
      <c r="Q192" s="128">
        <f>+VLOOKUP(N192,ASURB.MX!$A$2:$H$1054,5,FALSE)</f>
        <v>240.13999899999999</v>
      </c>
      <c r="R192" s="6">
        <f t="shared" si="20"/>
        <v>-2.0892932373333676E-2</v>
      </c>
      <c r="S192" s="6">
        <f t="shared" si="21"/>
        <v>4.3651462315669437E-4</v>
      </c>
      <c r="T192" s="6">
        <f t="shared" si="17"/>
        <v>2.1027381038726337E-4</v>
      </c>
      <c r="U192" s="127">
        <f t="shared" si="18"/>
        <v>-5.3986019076996176E-7</v>
      </c>
    </row>
    <row r="193" spans="14:21" x14ac:dyDescent="0.25">
      <c r="N193" s="125">
        <f>+'Ejercicio 5'!C176</f>
        <v>42240</v>
      </c>
      <c r="O193" s="126">
        <f>+VLOOKUP(N193,'tasa continuas '!$A$3:$E$1056,5,FALSE)</f>
        <v>2.8993411961584028E-2</v>
      </c>
      <c r="P193" s="131">
        <f t="shared" si="19"/>
        <v>-1.4953520555566202E-3</v>
      </c>
      <c r="Q193" s="128">
        <f>+VLOOKUP(N193,ASURB.MX!$A$2:$H$1054,5,FALSE)</f>
        <v>237.46000699999999</v>
      </c>
      <c r="R193" s="6">
        <f t="shared" si="20"/>
        <v>-1.1222864722039667E-2</v>
      </c>
      <c r="S193" s="6">
        <f t="shared" si="21"/>
        <v>1.2595269256920248E-4</v>
      </c>
      <c r="T193" s="6">
        <f t="shared" si="17"/>
        <v>2.1619244328874849E-4</v>
      </c>
      <c r="U193" s="127">
        <f t="shared" si="18"/>
        <v>5.9186329014851197E-6</v>
      </c>
    </row>
    <row r="194" spans="14:21" x14ac:dyDescent="0.25">
      <c r="N194" s="125">
        <f>+'Ejercicio 5'!C177</f>
        <v>42241</v>
      </c>
      <c r="O194" s="126">
        <f>+VLOOKUP(N194,'tasa continuas '!$A$3:$E$1056,5,FALSE)</f>
        <v>3.0491178564537206E-2</v>
      </c>
      <c r="P194" s="131">
        <f t="shared" si="19"/>
        <v>1.497766602953178E-3</v>
      </c>
      <c r="Q194" s="128">
        <f>+VLOOKUP(N194,ASURB.MX!$A$2:$H$1054,5,FALSE)</f>
        <v>241.929993</v>
      </c>
      <c r="R194" s="6">
        <f t="shared" si="20"/>
        <v>1.864918146541179E-2</v>
      </c>
      <c r="S194" s="6">
        <f t="shared" si="21"/>
        <v>3.4779196932985864E-4</v>
      </c>
      <c r="T194" s="6">
        <f t="shared" ref="T194:T257" si="22">_xlfn.STDEV.S(S163:S193)</f>
        <v>2.1468736065657264E-4</v>
      </c>
      <c r="U194" s="127">
        <f t="shared" si="18"/>
        <v>-1.5050826321758482E-6</v>
      </c>
    </row>
    <row r="195" spans="14:21" x14ac:dyDescent="0.25">
      <c r="N195" s="125">
        <f>+'Ejercicio 5'!C178</f>
        <v>42242</v>
      </c>
      <c r="O195" s="126">
        <f>+VLOOKUP(N195,'tasa continuas '!$A$3:$E$1056,5,FALSE)</f>
        <v>3.058931869606818E-2</v>
      </c>
      <c r="P195" s="131">
        <f t="shared" si="19"/>
        <v>9.8140131530973646E-5</v>
      </c>
      <c r="Q195" s="128">
        <f>+VLOOKUP(N195,ASURB.MX!$A$2:$H$1054,5,FALSE)</f>
        <v>244.58000200000001</v>
      </c>
      <c r="R195" s="6">
        <f t="shared" si="20"/>
        <v>1.0894062756800904E-2</v>
      </c>
      <c r="S195" s="6">
        <f t="shared" si="21"/>
        <v>1.1868060334911653E-4</v>
      </c>
      <c r="T195" s="6">
        <f t="shared" si="22"/>
        <v>2.1702735845155374E-4</v>
      </c>
      <c r="U195" s="127">
        <f t="shared" ref="U195:U258" si="23">T195-T194</f>
        <v>2.3399977949810987E-6</v>
      </c>
    </row>
    <row r="196" spans="14:21" x14ac:dyDescent="0.25">
      <c r="N196" s="125">
        <f>+'Ejercicio 5'!C179</f>
        <v>42243</v>
      </c>
      <c r="O196" s="126">
        <f>+VLOOKUP(N196,'tasa continuas '!$A$3:$E$1056,5,FALSE)</f>
        <v>3.0184178389896236E-2</v>
      </c>
      <c r="P196" s="131">
        <f t="shared" si="19"/>
        <v>-4.0514030617194371E-4</v>
      </c>
      <c r="Q196" s="128">
        <f>+VLOOKUP(N196,ASURB.MX!$A$2:$H$1054,5,FALSE)</f>
        <v>245.33999600000001</v>
      </c>
      <c r="R196" s="6">
        <f t="shared" si="20"/>
        <v>3.1025253621937312E-3</v>
      </c>
      <c r="S196" s="6">
        <f t="shared" si="21"/>
        <v>9.6256636230553425E-6</v>
      </c>
      <c r="T196" s="6">
        <f t="shared" si="22"/>
        <v>2.1498491713348928E-4</v>
      </c>
      <c r="U196" s="127">
        <f t="shared" si="23"/>
        <v>-2.0424413180644544E-6</v>
      </c>
    </row>
    <row r="197" spans="14:21" x14ac:dyDescent="0.25">
      <c r="N197" s="125">
        <f>+'Ejercicio 5'!C180</f>
        <v>42244</v>
      </c>
      <c r="O197" s="126">
        <f>+VLOOKUP(N197,'tasa continuas '!$A$3:$E$1056,5,FALSE)</f>
        <v>3.032118407145399E-2</v>
      </c>
      <c r="P197" s="131">
        <f t="shared" si="19"/>
        <v>1.3700568155775375E-4</v>
      </c>
      <c r="Q197" s="128">
        <f>+VLOOKUP(N197,ASURB.MX!$A$2:$H$1054,5,FALSE)</f>
        <v>243.86000100000001</v>
      </c>
      <c r="R197" s="6">
        <f t="shared" si="20"/>
        <v>-6.0506930678688358E-3</v>
      </c>
      <c r="S197" s="6">
        <f t="shared" si="21"/>
        <v>3.6610886601555983E-5</v>
      </c>
      <c r="T197" s="6">
        <f t="shared" si="22"/>
        <v>2.1664037366956866E-4</v>
      </c>
      <c r="U197" s="127">
        <f t="shared" si="23"/>
        <v>1.6554565360793775E-6</v>
      </c>
    </row>
    <row r="198" spans="14:21" x14ac:dyDescent="0.25">
      <c r="N198" s="125">
        <f>+'Ejercicio 5'!C181</f>
        <v>42247</v>
      </c>
      <c r="O198" s="126">
        <f>+VLOOKUP(N198,'tasa continuas '!$A$3:$E$1056,5,FALSE)</f>
        <v>2.9560868512098562E-2</v>
      </c>
      <c r="P198" s="131">
        <f t="shared" si="19"/>
        <v>-7.6031555935542755E-4</v>
      </c>
      <c r="Q198" s="128">
        <f>+VLOOKUP(N198,ASURB.MX!$A$2:$H$1054,5,FALSE)</f>
        <v>243.800003</v>
      </c>
      <c r="R198" s="6">
        <f t="shared" si="20"/>
        <v>-2.4606488049302945E-4</v>
      </c>
      <c r="S198" s="6">
        <f t="shared" si="21"/>
        <v>6.0547925412048865E-8</v>
      </c>
      <c r="T198" s="6">
        <f t="shared" si="22"/>
        <v>2.1792757695099097E-4</v>
      </c>
      <c r="U198" s="127">
        <f t="shared" si="23"/>
        <v>1.2872032814223108E-6</v>
      </c>
    </row>
    <row r="199" spans="14:21" x14ac:dyDescent="0.25">
      <c r="N199" s="125">
        <f>+'Ejercicio 5'!C182</f>
        <v>42248</v>
      </c>
      <c r="O199" s="126">
        <f>+VLOOKUP(N199,'tasa continuas '!$A$3:$E$1056,5,FALSE)</f>
        <v>3.0396396639421491E-2</v>
      </c>
      <c r="P199" s="131">
        <f t="shared" si="19"/>
        <v>8.3552812732292855E-4</v>
      </c>
      <c r="Q199" s="128">
        <f>+VLOOKUP(N199,ASURB.MX!$A$2:$H$1054,5,FALSE)</f>
        <v>244.94000199999999</v>
      </c>
      <c r="R199" s="6">
        <f t="shared" si="20"/>
        <v>4.6650614060669057E-3</v>
      </c>
      <c r="S199" s="6">
        <f t="shared" si="21"/>
        <v>2.1762797922374935E-5</v>
      </c>
      <c r="T199" s="6">
        <f t="shared" si="22"/>
        <v>2.1817231651078157E-4</v>
      </c>
      <c r="U199" s="127">
        <f t="shared" si="23"/>
        <v>2.447395597905981E-7</v>
      </c>
    </row>
    <row r="200" spans="14:21" x14ac:dyDescent="0.25">
      <c r="N200" s="125">
        <f>+'Ejercicio 5'!C183</f>
        <v>42249</v>
      </c>
      <c r="O200" s="126">
        <f>+VLOOKUP(N200,'tasa continuas '!$A$3:$E$1056,5,FALSE)</f>
        <v>3.0652149303572077E-2</v>
      </c>
      <c r="P200" s="131">
        <f t="shared" si="19"/>
        <v>2.5575266415058667E-4</v>
      </c>
      <c r="Q200" s="128">
        <f>+VLOOKUP(N200,ASURB.MX!$A$2:$H$1054,5,FALSE)</f>
        <v>245.16000399999999</v>
      </c>
      <c r="R200" s="6">
        <f t="shared" si="20"/>
        <v>8.9778417499996504E-4</v>
      </c>
      <c r="S200" s="6">
        <f t="shared" si="21"/>
        <v>8.0601642488036789E-7</v>
      </c>
      <c r="T200" s="6">
        <f t="shared" si="22"/>
        <v>2.1797596337708156E-4</v>
      </c>
      <c r="U200" s="127">
        <f t="shared" si="23"/>
        <v>-1.9635313370001224E-7</v>
      </c>
    </row>
    <row r="201" spans="14:21" x14ac:dyDescent="0.25">
      <c r="N201" s="125">
        <f>+'Ejercicio 5'!C184</f>
        <v>42250</v>
      </c>
      <c r="O201" s="126">
        <f>+VLOOKUP(N201,'tasa continuas '!$A$3:$E$1056,5,FALSE)</f>
        <v>3.0450342493562845E-2</v>
      </c>
      <c r="P201" s="131">
        <f t="shared" si="19"/>
        <v>-2.0180681000923212E-4</v>
      </c>
      <c r="Q201" s="128">
        <f>+VLOOKUP(N201,ASURB.MX!$A$2:$H$1054,5,FALSE)</f>
        <v>244.990005</v>
      </c>
      <c r="R201" s="6">
        <f t="shared" si="20"/>
        <v>-6.9366113922266783E-4</v>
      </c>
      <c r="S201" s="6">
        <f t="shared" si="21"/>
        <v>4.8116577606768936E-7</v>
      </c>
      <c r="T201" s="6">
        <f t="shared" si="22"/>
        <v>2.1798339268316397E-4</v>
      </c>
      <c r="U201" s="127">
        <f t="shared" si="23"/>
        <v>7.4293060824115725E-9</v>
      </c>
    </row>
    <row r="202" spans="14:21" x14ac:dyDescent="0.25">
      <c r="N202" s="125">
        <f>+'Ejercicio 5'!C185</f>
        <v>42251</v>
      </c>
      <c r="O202" s="126">
        <f>+VLOOKUP(N202,'tasa continuas '!$A$3:$E$1056,5,FALSE)</f>
        <v>3.0367684865872231E-2</v>
      </c>
      <c r="P202" s="131">
        <f t="shared" si="19"/>
        <v>-8.2657627690614632E-5</v>
      </c>
      <c r="Q202" s="128">
        <f>+VLOOKUP(N202,ASURB.MX!$A$2:$H$1054,5,FALSE)</f>
        <v>246.449997</v>
      </c>
      <c r="R202" s="6">
        <f t="shared" si="20"/>
        <v>5.9417071843486215E-3</v>
      </c>
      <c r="S202" s="6">
        <f t="shared" si="21"/>
        <v>3.5303884264540026E-5</v>
      </c>
      <c r="T202" s="6">
        <f t="shared" si="22"/>
        <v>2.20185294146807E-4</v>
      </c>
      <c r="U202" s="127">
        <f t="shared" si="23"/>
        <v>2.2019014636430326E-6</v>
      </c>
    </row>
    <row r="203" spans="14:21" x14ac:dyDescent="0.25">
      <c r="N203" s="125">
        <f>+'Ejercicio 5'!C186</f>
        <v>42254</v>
      </c>
      <c r="O203" s="126">
        <f>+VLOOKUP(N203,'tasa continuas '!$A$3:$E$1056,5,FALSE)</f>
        <v>3.0366626981874711E-2</v>
      </c>
      <c r="P203" s="131">
        <f t="shared" si="19"/>
        <v>-1.0578839975197707E-6</v>
      </c>
      <c r="Q203" s="128">
        <f>+VLOOKUP(N203,ASURB.MX!$A$2:$H$1054,5,FALSE)</f>
        <v>250.550003</v>
      </c>
      <c r="R203" s="6">
        <f t="shared" si="20"/>
        <v>1.6499392400859327E-2</v>
      </c>
      <c r="S203" s="6">
        <f t="shared" si="21"/>
        <v>2.7222994959753447E-4</v>
      </c>
      <c r="T203" s="6">
        <f t="shared" si="22"/>
        <v>2.0011068379707943E-4</v>
      </c>
      <c r="U203" s="127">
        <f t="shared" si="23"/>
        <v>-2.0074610349727571E-5</v>
      </c>
    </row>
    <row r="204" spans="14:21" x14ac:dyDescent="0.25">
      <c r="N204" s="125">
        <f>+'Ejercicio 5'!C187</f>
        <v>42255</v>
      </c>
      <c r="O204" s="126">
        <f>+VLOOKUP(N204,'tasa continuas '!$A$3:$E$1056,5,FALSE)</f>
        <v>3.0543835030969455E-2</v>
      </c>
      <c r="P204" s="131">
        <f t="shared" si="19"/>
        <v>1.7720804909474377E-4</v>
      </c>
      <c r="Q204" s="128">
        <f>+VLOOKUP(N204,ASURB.MX!$A$2:$H$1054,5,FALSE)</f>
        <v>248.050003</v>
      </c>
      <c r="R204" s="6">
        <f t="shared" si="20"/>
        <v>-1.0028162537997938E-2</v>
      </c>
      <c r="S204" s="6">
        <f t="shared" si="21"/>
        <v>1.0056404388850525E-4</v>
      </c>
      <c r="T204" s="6">
        <f t="shared" si="22"/>
        <v>2.0095094461303049E-4</v>
      </c>
      <c r="U204" s="127">
        <f t="shared" si="23"/>
        <v>8.402608159510563E-7</v>
      </c>
    </row>
    <row r="205" spans="14:21" x14ac:dyDescent="0.25">
      <c r="N205" s="125">
        <f>+'Ejercicio 5'!C188</f>
        <v>42256</v>
      </c>
      <c r="O205" s="126">
        <f>+VLOOKUP(N205,'tasa continuas '!$A$3:$E$1056,5,FALSE)</f>
        <v>3.0441697164737172E-2</v>
      </c>
      <c r="P205" s="131">
        <f t="shared" si="19"/>
        <v>-1.0213786623228249E-4</v>
      </c>
      <c r="Q205" s="128">
        <f>+VLOOKUP(N205,ASURB.MX!$A$2:$H$1054,5,FALSE)</f>
        <v>244.86999499999999</v>
      </c>
      <c r="R205" s="6">
        <f t="shared" si="20"/>
        <v>-1.2902913785057578E-2</v>
      </c>
      <c r="S205" s="6">
        <f t="shared" si="21"/>
        <v>1.6648518414462887E-4</v>
      </c>
      <c r="T205" s="6">
        <f t="shared" si="22"/>
        <v>2.0113074674371983E-4</v>
      </c>
      <c r="U205" s="127">
        <f t="shared" si="23"/>
        <v>1.7980213068934364E-7</v>
      </c>
    </row>
    <row r="206" spans="14:21" x14ac:dyDescent="0.25">
      <c r="N206" s="125">
        <f>+'Ejercicio 5'!C189</f>
        <v>42257</v>
      </c>
      <c r="O206" s="126">
        <f>+VLOOKUP(N206,'tasa continuas '!$A$3:$E$1056,5,FALSE)</f>
        <v>3.0321053186287361E-2</v>
      </c>
      <c r="P206" s="131">
        <f t="shared" si="19"/>
        <v>-1.206439784498109E-4</v>
      </c>
      <c r="Q206" s="128">
        <f>+VLOOKUP(N206,ASURB.MX!$A$2:$H$1054,5,FALSE)</f>
        <v>250.44000199999999</v>
      </c>
      <c r="R206" s="6">
        <f t="shared" si="20"/>
        <v>2.2491941806718319E-2</v>
      </c>
      <c r="S206" s="6">
        <f t="shared" si="21"/>
        <v>5.0588744623680326E-4</v>
      </c>
      <c r="T206" s="6">
        <f t="shared" si="22"/>
        <v>1.9784647454367796E-4</v>
      </c>
      <c r="U206" s="127">
        <f t="shared" si="23"/>
        <v>-3.2842722000418756E-6</v>
      </c>
    </row>
    <row r="207" spans="14:21" x14ac:dyDescent="0.25">
      <c r="N207" s="125">
        <f>+'Ejercicio 5'!C190</f>
        <v>42258</v>
      </c>
      <c r="O207" s="126">
        <f>+VLOOKUP(N207,'tasa continuas '!$A$3:$E$1056,5,FALSE)</f>
        <v>3.0559027390997445E-2</v>
      </c>
      <c r="P207" s="131">
        <f t="shared" si="19"/>
        <v>2.3797420471008413E-4</v>
      </c>
      <c r="Q207" s="128">
        <f>+VLOOKUP(N207,ASURB.MX!$A$2:$H$1054,5,FALSE)</f>
        <v>250.16999799999999</v>
      </c>
      <c r="R207" s="6">
        <f t="shared" si="20"/>
        <v>-1.078700090614487E-3</v>
      </c>
      <c r="S207" s="6">
        <f t="shared" si="21"/>
        <v>1.1635938854917023E-6</v>
      </c>
      <c r="T207" s="6">
        <f t="shared" si="22"/>
        <v>2.0813288174562297E-4</v>
      </c>
      <c r="U207" s="127">
        <f t="shared" si="23"/>
        <v>1.0286407201945017E-5</v>
      </c>
    </row>
    <row r="208" spans="14:21" x14ac:dyDescent="0.25">
      <c r="N208" s="125">
        <f>+'Ejercicio 5'!C191</f>
        <v>42261</v>
      </c>
      <c r="O208" s="126">
        <f>+VLOOKUP(N208,'tasa continuas '!$A$3:$E$1056,5,FALSE)</f>
        <v>3.1050572915438113E-2</v>
      </c>
      <c r="P208" s="131">
        <f t="shared" si="19"/>
        <v>4.9154552444066746E-4</v>
      </c>
      <c r="Q208" s="128">
        <f>+VLOOKUP(N208,ASURB.MX!$A$2:$H$1054,5,FALSE)</f>
        <v>250.33999600000001</v>
      </c>
      <c r="R208" s="6">
        <f t="shared" si="20"/>
        <v>6.7929914916787398E-4</v>
      </c>
      <c r="S208" s="6">
        <f t="shared" si="21"/>
        <v>4.6144733406019748E-7</v>
      </c>
      <c r="T208" s="6">
        <f t="shared" si="22"/>
        <v>2.0810617623780075E-4</v>
      </c>
      <c r="U208" s="127">
        <f t="shared" si="23"/>
        <v>-2.6705507822223206E-8</v>
      </c>
    </row>
    <row r="209" spans="14:21" x14ac:dyDescent="0.25">
      <c r="N209" s="125">
        <f>+'Ejercicio 5'!C192</f>
        <v>42262</v>
      </c>
      <c r="O209" s="126">
        <f>+VLOOKUP(N209,'tasa continuas '!$A$3:$E$1056,5,FALSE)</f>
        <v>3.0843797552285085E-2</v>
      </c>
      <c r="P209" s="131">
        <f t="shared" si="19"/>
        <v>-2.067753631530278E-4</v>
      </c>
      <c r="Q209" s="128">
        <f>+VLOOKUP(N209,ASURB.MX!$A$2:$H$1054,5,FALSE)</f>
        <v>256.29998799999998</v>
      </c>
      <c r="R209" s="6">
        <f t="shared" si="20"/>
        <v>2.3528608628283754E-2</v>
      </c>
      <c r="S209" s="6">
        <f t="shared" si="21"/>
        <v>5.5359542398294873E-4</v>
      </c>
      <c r="T209" s="6">
        <f t="shared" si="22"/>
        <v>2.0988051775675914E-4</v>
      </c>
      <c r="U209" s="127">
        <f t="shared" si="23"/>
        <v>1.7743415189583908E-6</v>
      </c>
    </row>
    <row r="210" spans="14:21" x14ac:dyDescent="0.25">
      <c r="N210" s="125">
        <f>+'Ejercicio 5'!C193</f>
        <v>42264</v>
      </c>
      <c r="O210" s="126">
        <f>+VLOOKUP(N210,'tasa continuas '!$A$3:$E$1056,5,FALSE)</f>
        <v>3.0155472813854986E-2</v>
      </c>
      <c r="P210" s="131">
        <f t="shared" si="19"/>
        <v>-6.8832473843009889E-4</v>
      </c>
      <c r="Q210" s="128">
        <f>+VLOOKUP(N210,ASURB.MX!$A$2:$H$1054,5,FALSE)</f>
        <v>260.66000400000001</v>
      </c>
      <c r="R210" s="6">
        <f t="shared" si="20"/>
        <v>1.6868304898342977E-2</v>
      </c>
      <c r="S210" s="6">
        <f t="shared" si="21"/>
        <v>2.8453971014346166E-4</v>
      </c>
      <c r="T210" s="6">
        <f t="shared" si="22"/>
        <v>1.7080263773259943E-4</v>
      </c>
      <c r="U210" s="127">
        <f t="shared" si="23"/>
        <v>-3.907788002415971E-5</v>
      </c>
    </row>
    <row r="211" spans="14:21" x14ac:dyDescent="0.25">
      <c r="N211" s="125">
        <f>+'Ejercicio 5'!C194</f>
        <v>42265</v>
      </c>
      <c r="O211" s="126">
        <f>+VLOOKUP(N211,'tasa continuas '!$A$3:$E$1056,5,FALSE)</f>
        <v>3.0480203610442198E-2</v>
      </c>
      <c r="P211" s="131">
        <f t="shared" si="19"/>
        <v>3.2473079658721163E-4</v>
      </c>
      <c r="Q211" s="128">
        <f>+VLOOKUP(N211,ASURB.MX!$A$2:$H$1054,5,FALSE)</f>
        <v>262.32000699999998</v>
      </c>
      <c r="R211" s="6">
        <f t="shared" si="20"/>
        <v>6.3482677731226279E-3</v>
      </c>
      <c r="S211" s="6">
        <f t="shared" si="21"/>
        <v>4.0300503719267331E-5</v>
      </c>
      <c r="T211" s="6">
        <f t="shared" si="22"/>
        <v>1.708097801673477E-4</v>
      </c>
      <c r="U211" s="127">
        <f t="shared" si="23"/>
        <v>7.1424347482696316E-9</v>
      </c>
    </row>
    <row r="212" spans="14:21" x14ac:dyDescent="0.25">
      <c r="N212" s="125">
        <f>+'Ejercicio 5'!C195</f>
        <v>42268</v>
      </c>
      <c r="O212" s="126">
        <f>+VLOOKUP(N212,'tasa continuas '!$A$3:$E$1056,5,FALSE)</f>
        <v>3.0095278405336472E-2</v>
      </c>
      <c r="P212" s="131">
        <f t="shared" si="19"/>
        <v>-3.8492520510572531E-4</v>
      </c>
      <c r="Q212" s="128">
        <f>+VLOOKUP(N212,ASURB.MX!$A$2:$H$1054,5,FALSE)</f>
        <v>259.76998900000001</v>
      </c>
      <c r="R212" s="6">
        <f t="shared" si="20"/>
        <v>-9.7685774386901542E-3</v>
      </c>
      <c r="S212" s="6">
        <f t="shared" si="21"/>
        <v>9.5425105175686291E-5</v>
      </c>
      <c r="T212" s="6">
        <f t="shared" si="22"/>
        <v>1.6266629664206755E-4</v>
      </c>
      <c r="U212" s="127">
        <f t="shared" si="23"/>
        <v>-8.1434835252801514E-6</v>
      </c>
    </row>
    <row r="213" spans="14:21" x14ac:dyDescent="0.25">
      <c r="N213" s="125">
        <f>+'Ejercicio 5'!C196</f>
        <v>42269</v>
      </c>
      <c r="O213" s="126">
        <f>+VLOOKUP(N213,'tasa continuas '!$A$3:$E$1056,5,FALSE)</f>
        <v>2.9155270701251072E-2</v>
      </c>
      <c r="P213" s="131">
        <f t="shared" si="19"/>
        <v>-9.4000770408540074E-4</v>
      </c>
      <c r="Q213" s="128">
        <f>+VLOOKUP(N213,ASURB.MX!$A$2:$H$1054,5,FALSE)</f>
        <v>259.89999399999999</v>
      </c>
      <c r="R213" s="6">
        <f t="shared" si="20"/>
        <v>5.0033677897484718E-4</v>
      </c>
      <c r="S213" s="6">
        <f t="shared" si="21"/>
        <v>2.5033689239492509E-7</v>
      </c>
      <c r="T213" s="6">
        <f t="shared" si="22"/>
        <v>1.6166779612568591E-4</v>
      </c>
      <c r="U213" s="127">
        <f t="shared" si="23"/>
        <v>-9.98500516381643E-7</v>
      </c>
    </row>
    <row r="214" spans="14:21" x14ac:dyDescent="0.25">
      <c r="N214" s="125">
        <f>+'Ejercicio 5'!C197</f>
        <v>42270</v>
      </c>
      <c r="O214" s="126">
        <f>+VLOOKUP(N214,'tasa continuas '!$A$3:$E$1056,5,FALSE)</f>
        <v>2.9469855613695872E-2</v>
      </c>
      <c r="P214" s="131">
        <f t="shared" si="19"/>
        <v>3.1458491244479997E-4</v>
      </c>
      <c r="Q214" s="128">
        <f>+VLOOKUP(N214,ASURB.MX!$A$2:$H$1054,5,FALSE)</f>
        <v>261.64001500000001</v>
      </c>
      <c r="R214" s="6">
        <f t="shared" si="20"/>
        <v>6.6726518620516097E-3</v>
      </c>
      <c r="S214" s="6">
        <f t="shared" si="21"/>
        <v>4.4524282872140814E-5</v>
      </c>
      <c r="T214" s="6">
        <f t="shared" si="22"/>
        <v>1.628149831473144E-4</v>
      </c>
      <c r="U214" s="127">
        <f t="shared" si="23"/>
        <v>1.1471870216284976E-6</v>
      </c>
    </row>
    <row r="215" spans="14:21" x14ac:dyDescent="0.25">
      <c r="N215" s="125">
        <f>+'Ejercicio 5'!C198</f>
        <v>42271</v>
      </c>
      <c r="O215" s="126">
        <f>+VLOOKUP(N215,'tasa continuas '!$A$3:$E$1056,5,FALSE)</f>
        <v>2.9641404727024447E-2</v>
      </c>
      <c r="P215" s="131">
        <f t="shared" si="19"/>
        <v>1.715491133285757E-4</v>
      </c>
      <c r="Q215" s="128">
        <f>+VLOOKUP(N215,ASURB.MX!$A$2:$H$1054,5,FALSE)</f>
        <v>259.69000199999999</v>
      </c>
      <c r="R215" s="6">
        <f t="shared" si="20"/>
        <v>-7.4809507632997334E-3</v>
      </c>
      <c r="S215" s="6">
        <f t="shared" si="21"/>
        <v>5.5964624322914867E-5</v>
      </c>
      <c r="T215" s="6">
        <f t="shared" si="22"/>
        <v>1.6204392118521061E-4</v>
      </c>
      <c r="U215" s="127">
        <f t="shared" si="23"/>
        <v>-7.7106196210379287E-7</v>
      </c>
    </row>
    <row r="216" spans="14:21" x14ac:dyDescent="0.25">
      <c r="N216" s="125">
        <f>+'Ejercicio 5'!C199</f>
        <v>42272</v>
      </c>
      <c r="O216" s="126">
        <f>+VLOOKUP(N216,'tasa continuas '!$A$3:$E$1056,5,FALSE)</f>
        <v>2.9831533904239382E-2</v>
      </c>
      <c r="P216" s="131">
        <f t="shared" si="19"/>
        <v>1.9012917721493439E-4</v>
      </c>
      <c r="Q216" s="128">
        <f>+VLOOKUP(N216,ASURB.MX!$A$2:$H$1054,5,FALSE)</f>
        <v>258.32998700000002</v>
      </c>
      <c r="R216" s="6">
        <f t="shared" si="20"/>
        <v>-5.2508326074416894E-3</v>
      </c>
      <c r="S216" s="6">
        <f t="shared" si="21"/>
        <v>2.7571243071372889E-5</v>
      </c>
      <c r="T216" s="6">
        <f t="shared" si="22"/>
        <v>1.6116424632001545E-4</v>
      </c>
      <c r="U216" s="127">
        <f t="shared" si="23"/>
        <v>-8.796748651951564E-7</v>
      </c>
    </row>
    <row r="217" spans="14:21" x14ac:dyDescent="0.25">
      <c r="N217" s="125">
        <f>+'Ejercicio 5'!C200</f>
        <v>42275</v>
      </c>
      <c r="O217" s="126">
        <f>+VLOOKUP(N217,'tasa continuas '!$A$3:$E$1056,5,FALSE)</f>
        <v>2.9557620729660252E-2</v>
      </c>
      <c r="P217" s="131">
        <f t="shared" si="19"/>
        <v>-2.7391317457912956E-4</v>
      </c>
      <c r="Q217" s="128">
        <f>+VLOOKUP(N217,ASURB.MX!$A$2:$H$1054,5,FALSE)</f>
        <v>258.33999599999999</v>
      </c>
      <c r="R217" s="6">
        <f t="shared" si="20"/>
        <v>3.8744267445551139E-5</v>
      </c>
      <c r="S217" s="6">
        <f t="shared" si="21"/>
        <v>1.5011182598923937E-9</v>
      </c>
      <c r="T217" s="6">
        <f t="shared" si="22"/>
        <v>1.6049425966425308E-4</v>
      </c>
      <c r="U217" s="127">
        <f t="shared" si="23"/>
        <v>-6.6998665576237107E-7</v>
      </c>
    </row>
    <row r="218" spans="14:21" x14ac:dyDescent="0.25">
      <c r="N218" s="125">
        <f>+'Ejercicio 5'!C201</f>
        <v>42276</v>
      </c>
      <c r="O218" s="126">
        <f>+VLOOKUP(N218,'tasa continuas '!$A$3:$E$1056,5,FALSE)</f>
        <v>2.9562426683343239E-2</v>
      </c>
      <c r="P218" s="131">
        <f t="shared" si="19"/>
        <v>4.8059536829868355E-6</v>
      </c>
      <c r="Q218" s="128">
        <f>+VLOOKUP(N218,ASURB.MX!$A$2:$H$1054,5,FALSE)</f>
        <v>252.53999300000001</v>
      </c>
      <c r="R218" s="6">
        <f t="shared" si="20"/>
        <v>-2.2706907028245182E-2</v>
      </c>
      <c r="S218" s="6">
        <f t="shared" si="21"/>
        <v>5.1560362678937041E-4</v>
      </c>
      <c r="T218" s="6">
        <f t="shared" si="22"/>
        <v>1.6149539480126866E-4</v>
      </c>
      <c r="U218" s="127">
        <f t="shared" si="23"/>
        <v>1.0011351370155773E-6</v>
      </c>
    </row>
    <row r="219" spans="14:21" x14ac:dyDescent="0.25">
      <c r="N219" s="125">
        <f>+'Ejercicio 5'!C202</f>
        <v>42277</v>
      </c>
      <c r="O219" s="126">
        <f>+VLOOKUP(N219,'tasa continuas '!$A$3:$E$1056,5,FALSE)</f>
        <v>2.885185153235835E-2</v>
      </c>
      <c r="P219" s="131">
        <f t="shared" si="19"/>
        <v>-7.1057515098488927E-4</v>
      </c>
      <c r="Q219" s="128">
        <f>+VLOOKUP(N219,ASURB.MX!$A$2:$H$1054,5,FALSE)</f>
        <v>258.27999899999998</v>
      </c>
      <c r="R219" s="6">
        <f t="shared" si="20"/>
        <v>2.2474639594346351E-2</v>
      </c>
      <c r="S219" s="6">
        <f t="shared" si="21"/>
        <v>5.0510942489576072E-4</v>
      </c>
      <c r="T219" s="6">
        <f t="shared" si="22"/>
        <v>1.7517212596319088E-4</v>
      </c>
      <c r="U219" s="127">
        <f t="shared" si="23"/>
        <v>1.3676731161922222E-5</v>
      </c>
    </row>
    <row r="220" spans="14:21" x14ac:dyDescent="0.25">
      <c r="N220" s="125">
        <f>+'Ejercicio 5'!C203</f>
        <v>42278</v>
      </c>
      <c r="O220" s="126">
        <f>+VLOOKUP(N220,'tasa continuas '!$A$3:$E$1056,5,FALSE)</f>
        <v>3.068501212966155E-2</v>
      </c>
      <c r="P220" s="131">
        <f t="shared" si="19"/>
        <v>1.8331605973032003E-3</v>
      </c>
      <c r="Q220" s="128">
        <f>+VLOOKUP(N220,ASURB.MX!$A$2:$H$1054,5,FALSE)</f>
        <v>258.23001099999999</v>
      </c>
      <c r="R220" s="6">
        <f t="shared" si="20"/>
        <v>-1.9356062491820357E-4</v>
      </c>
      <c r="S220" s="6">
        <f t="shared" si="21"/>
        <v>3.7465715518725489E-8</v>
      </c>
      <c r="T220" s="6">
        <f t="shared" si="22"/>
        <v>1.8662514447543717E-4</v>
      </c>
      <c r="U220" s="127">
        <f t="shared" si="23"/>
        <v>1.1453018512246288E-5</v>
      </c>
    </row>
    <row r="221" spans="14:21" x14ac:dyDescent="0.25">
      <c r="N221" s="125">
        <f>+'Ejercicio 5'!C204</f>
        <v>42279</v>
      </c>
      <c r="O221" s="126">
        <f>+VLOOKUP(N221,'tasa continuas '!$A$3:$E$1056,5,FALSE)</f>
        <v>2.9488021543968873E-2</v>
      </c>
      <c r="P221" s="131">
        <f t="shared" si="19"/>
        <v>-1.1969905856926769E-3</v>
      </c>
      <c r="Q221" s="128">
        <f>+VLOOKUP(N221,ASURB.MX!$A$2:$H$1054,5,FALSE)</f>
        <v>260.54998799999998</v>
      </c>
      <c r="R221" s="6">
        <f t="shared" si="20"/>
        <v>8.944032037222608E-3</v>
      </c>
      <c r="S221" s="6">
        <f t="shared" si="21"/>
        <v>7.9995709082864402E-5</v>
      </c>
      <c r="T221" s="6">
        <f t="shared" si="22"/>
        <v>1.8854305620441992E-4</v>
      </c>
      <c r="U221" s="127">
        <f t="shared" si="23"/>
        <v>1.9179117289827455E-6</v>
      </c>
    </row>
    <row r="222" spans="14:21" x14ac:dyDescent="0.25">
      <c r="N222" s="125">
        <f>+'Ejercicio 5'!C205</f>
        <v>42282</v>
      </c>
      <c r="O222" s="126">
        <f>+VLOOKUP(N222,'tasa continuas '!$A$3:$E$1056,5,FALSE)</f>
        <v>2.9487465378853158E-2</v>
      </c>
      <c r="P222" s="131">
        <f t="shared" si="19"/>
        <v>-5.5616511571501825E-7</v>
      </c>
      <c r="Q222" s="128">
        <f>+VLOOKUP(N222,ASURB.MX!$A$2:$H$1054,5,FALSE)</f>
        <v>262.790009</v>
      </c>
      <c r="R222" s="6">
        <f t="shared" si="20"/>
        <v>8.5605330851632067E-3</v>
      </c>
      <c r="S222" s="6">
        <f t="shared" si="21"/>
        <v>7.3282726702173894E-5</v>
      </c>
      <c r="T222" s="6">
        <f t="shared" si="22"/>
        <v>1.8403599706810184E-4</v>
      </c>
      <c r="U222" s="127">
        <f t="shared" si="23"/>
        <v>-4.5070591363180782E-6</v>
      </c>
    </row>
    <row r="223" spans="14:21" x14ac:dyDescent="0.25">
      <c r="N223" s="125">
        <f>+'Ejercicio 5'!C206</f>
        <v>42283</v>
      </c>
      <c r="O223" s="126">
        <f>+VLOOKUP(N223,'tasa continuas '!$A$3:$E$1056,5,FALSE)</f>
        <v>2.9391477563939606E-2</v>
      </c>
      <c r="P223" s="131">
        <f t="shared" si="19"/>
        <v>-9.5987814913552072E-5</v>
      </c>
      <c r="Q223" s="128">
        <f>+VLOOKUP(N223,ASURB.MX!$A$2:$H$1054,5,FALSE)</f>
        <v>259.92999300000002</v>
      </c>
      <c r="R223" s="6">
        <f t="shared" si="20"/>
        <v>-1.0942931317107297E-2</v>
      </c>
      <c r="S223" s="6">
        <f t="shared" si="21"/>
        <v>1.1974774581092763E-4</v>
      </c>
      <c r="T223" s="6">
        <f t="shared" si="22"/>
        <v>1.8335542607899203E-4</v>
      </c>
      <c r="U223" s="127">
        <f t="shared" si="23"/>
        <v>-6.8057098910980808E-7</v>
      </c>
    </row>
    <row r="224" spans="14:21" x14ac:dyDescent="0.25">
      <c r="N224" s="125">
        <f>+'Ejercicio 5'!C207</f>
        <v>42284</v>
      </c>
      <c r="O224" s="126">
        <f>+VLOOKUP(N224,'tasa continuas '!$A$3:$E$1056,5,FALSE)</f>
        <v>2.937784643406121E-2</v>
      </c>
      <c r="P224" s="131">
        <f t="shared" si="19"/>
        <v>-1.3631129878396292E-5</v>
      </c>
      <c r="Q224" s="128">
        <f>+VLOOKUP(N224,ASURB.MX!$A$2:$H$1054,5,FALSE)</f>
        <v>262.17001299999998</v>
      </c>
      <c r="R224" s="6">
        <f t="shared" si="20"/>
        <v>8.5808608268484778E-3</v>
      </c>
      <c r="S224" s="6">
        <f t="shared" si="21"/>
        <v>7.3631172529742744E-5</v>
      </c>
      <c r="T224" s="6">
        <f t="shared" si="22"/>
        <v>1.7513912251516567E-4</v>
      </c>
      <c r="U224" s="127">
        <f t="shared" si="23"/>
        <v>-8.2163035638263559E-6</v>
      </c>
    </row>
    <row r="225" spans="14:21" x14ac:dyDescent="0.25">
      <c r="N225" s="125">
        <f>+'Ejercicio 5'!C208</f>
        <v>42285</v>
      </c>
      <c r="O225" s="126">
        <f>+VLOOKUP(N225,'tasa continuas '!$A$3:$E$1056,5,FALSE)</f>
        <v>2.9438762314998174E-2</v>
      </c>
      <c r="P225" s="131">
        <f t="shared" si="19"/>
        <v>6.0915880936963929E-5</v>
      </c>
      <c r="Q225" s="128">
        <f>+VLOOKUP(N225,ASURB.MX!$A$2:$H$1054,5,FALSE)</f>
        <v>259.33999599999999</v>
      </c>
      <c r="R225" s="6">
        <f t="shared" si="20"/>
        <v>-1.0853271196737709E-2</v>
      </c>
      <c r="S225" s="6">
        <f t="shared" si="21"/>
        <v>1.1779349566993639E-4</v>
      </c>
      <c r="T225" s="6">
        <f t="shared" si="22"/>
        <v>1.7546650398845933E-4</v>
      </c>
      <c r="U225" s="127">
        <f t="shared" si="23"/>
        <v>3.2738147329365325E-7</v>
      </c>
    </row>
    <row r="226" spans="14:21" x14ac:dyDescent="0.25">
      <c r="N226" s="125">
        <f>+'Ejercicio 5'!C209</f>
        <v>42286</v>
      </c>
      <c r="O226" s="126">
        <f>+VLOOKUP(N226,'tasa continuas '!$A$3:$E$1056,5,FALSE)</f>
        <v>2.9270816042622758E-2</v>
      </c>
      <c r="P226" s="131">
        <f t="shared" ref="P226:P289" si="24">O226-O225</f>
        <v>-1.6794627237541604E-4</v>
      </c>
      <c r="Q226" s="128">
        <f>+VLOOKUP(N226,ASURB.MX!$A$2:$H$1054,5,FALSE)</f>
        <v>260.98001099999999</v>
      </c>
      <c r="R226" s="6">
        <f t="shared" ref="R226:R289" si="25">+LN(Q226/Q225)</f>
        <v>6.3038914859535567E-3</v>
      </c>
      <c r="S226" s="6">
        <f t="shared" si="21"/>
        <v>3.9739047866677744E-5</v>
      </c>
      <c r="T226" s="6">
        <f t="shared" si="22"/>
        <v>1.7083297948637452E-4</v>
      </c>
      <c r="U226" s="127">
        <f t="shared" si="23"/>
        <v>-4.6335245020848116E-6</v>
      </c>
    </row>
    <row r="227" spans="14:21" x14ac:dyDescent="0.25">
      <c r="N227" s="125">
        <f>+'Ejercicio 5'!C210</f>
        <v>42289</v>
      </c>
      <c r="O227" s="126">
        <f>+VLOOKUP(N227,'tasa continuas '!$A$3:$E$1056,5,FALSE)</f>
        <v>2.9277243401157789E-2</v>
      </c>
      <c r="P227" s="131">
        <f t="shared" si="24"/>
        <v>6.4273585350313467E-6</v>
      </c>
      <c r="Q227" s="128">
        <f>+VLOOKUP(N227,ASURB.MX!$A$2:$H$1054,5,FALSE)</f>
        <v>263.70001200000002</v>
      </c>
      <c r="R227" s="6">
        <f t="shared" si="25"/>
        <v>1.0368320682573704E-2</v>
      </c>
      <c r="S227" s="6">
        <f t="shared" ref="S227:S290" si="26">R227^2</f>
        <v>1.0750207377668565E-4</v>
      </c>
      <c r="T227" s="6">
        <f t="shared" si="22"/>
        <v>1.7150865241676315E-4</v>
      </c>
      <c r="U227" s="127">
        <f t="shared" si="23"/>
        <v>6.7567293038863396E-7</v>
      </c>
    </row>
    <row r="228" spans="14:21" x14ac:dyDescent="0.25">
      <c r="N228" s="125">
        <f>+'Ejercicio 5'!C211</f>
        <v>42290</v>
      </c>
      <c r="O228" s="126">
        <f>+VLOOKUP(N228,'tasa continuas '!$A$3:$E$1056,5,FALSE)</f>
        <v>2.9391477563939606E-2</v>
      </c>
      <c r="P228" s="131">
        <f t="shared" si="24"/>
        <v>1.1423416278181706E-4</v>
      </c>
      <c r="Q228" s="128">
        <f>+VLOOKUP(N228,ASURB.MX!$A$2:$H$1054,5,FALSE)</f>
        <v>263.42999300000002</v>
      </c>
      <c r="R228" s="6">
        <f t="shared" si="25"/>
        <v>-1.0244873980075754E-3</v>
      </c>
      <c r="S228" s="6">
        <f t="shared" si="26"/>
        <v>1.0495744286763322E-6</v>
      </c>
      <c r="T228" s="6">
        <f t="shared" si="22"/>
        <v>1.7026953704832589E-4</v>
      </c>
      <c r="U228" s="127">
        <f t="shared" si="23"/>
        <v>-1.2391153684372625E-6</v>
      </c>
    </row>
    <row r="229" spans="14:21" x14ac:dyDescent="0.25">
      <c r="N229" s="125">
        <f>+'Ejercicio 5'!C212</f>
        <v>42291</v>
      </c>
      <c r="O229" s="126">
        <f>+VLOOKUP(N229,'tasa continuas '!$A$3:$E$1056,5,FALSE)</f>
        <v>2.9383096098773209E-2</v>
      </c>
      <c r="P229" s="131">
        <f t="shared" si="24"/>
        <v>-8.3814651663967343E-6</v>
      </c>
      <c r="Q229" s="128">
        <f>+VLOOKUP(N229,ASURB.MX!$A$2:$H$1054,5,FALSE)</f>
        <v>263.959991</v>
      </c>
      <c r="R229" s="6">
        <f t="shared" si="25"/>
        <v>2.0098909516555268E-3</v>
      </c>
      <c r="S229" s="6">
        <f t="shared" si="26"/>
        <v>4.039661637546759E-6</v>
      </c>
      <c r="T229" s="6">
        <f t="shared" si="22"/>
        <v>1.7100341342486113E-4</v>
      </c>
      <c r="U229" s="127">
        <f t="shared" si="23"/>
        <v>7.3387637653524662E-7</v>
      </c>
    </row>
    <row r="230" spans="14:21" x14ac:dyDescent="0.25">
      <c r="N230" s="125">
        <f>+'Ejercicio 5'!C213</f>
        <v>42292</v>
      </c>
      <c r="O230" s="126">
        <f>+VLOOKUP(N230,'tasa continuas '!$A$3:$E$1056,5,FALSE)</f>
        <v>2.9530021532525805E-2</v>
      </c>
      <c r="P230" s="131">
        <f t="shared" si="24"/>
        <v>1.4692543375259548E-4</v>
      </c>
      <c r="Q230" s="128">
        <f>+VLOOKUP(N230,ASURB.MX!$A$2:$H$1054,5,FALSE)</f>
        <v>262.64001500000001</v>
      </c>
      <c r="R230" s="6">
        <f t="shared" si="25"/>
        <v>-5.0132121134123745E-3</v>
      </c>
      <c r="S230" s="6">
        <f t="shared" si="26"/>
        <v>2.5132295694064567E-5</v>
      </c>
      <c r="T230" s="6">
        <f t="shared" si="22"/>
        <v>1.7090882653580862E-4</v>
      </c>
      <c r="U230" s="127">
        <f t="shared" si="23"/>
        <v>-9.4586889052509365E-8</v>
      </c>
    </row>
    <row r="231" spans="14:21" x14ac:dyDescent="0.25">
      <c r="N231" s="125">
        <f>+'Ejercicio 5'!C214</f>
        <v>42293</v>
      </c>
      <c r="O231" s="126">
        <f>+VLOOKUP(N231,'tasa continuas '!$A$3:$E$1056,5,FALSE)</f>
        <v>2.9715127960802723E-2</v>
      </c>
      <c r="P231" s="131">
        <f t="shared" si="24"/>
        <v>1.8510642827691826E-4</v>
      </c>
      <c r="Q231" s="128">
        <f>+VLOOKUP(N231,ASURB.MX!$A$2:$H$1054,5,FALSE)</f>
        <v>264.040009</v>
      </c>
      <c r="R231" s="6">
        <f t="shared" si="25"/>
        <v>5.3163106005812439E-3</v>
      </c>
      <c r="S231" s="6">
        <f t="shared" si="26"/>
        <v>2.8263158401852507E-5</v>
      </c>
      <c r="T231" s="6">
        <f t="shared" si="22"/>
        <v>1.7084267968741054E-4</v>
      </c>
      <c r="U231" s="127">
        <f t="shared" si="23"/>
        <v>-6.6146848398088327E-8</v>
      </c>
    </row>
    <row r="232" spans="14:21" x14ac:dyDescent="0.25">
      <c r="N232" s="125">
        <f>+'Ejercicio 5'!C215</f>
        <v>42296</v>
      </c>
      <c r="O232" s="126">
        <f>+VLOOKUP(N232,'tasa continuas '!$A$3:$E$1056,5,FALSE)</f>
        <v>2.9613057840176656E-2</v>
      </c>
      <c r="P232" s="131">
        <f t="shared" si="24"/>
        <v>-1.0207012062606741E-4</v>
      </c>
      <c r="Q232" s="128">
        <f>+VLOOKUP(N232,ASURB.MX!$A$2:$H$1054,5,FALSE)</f>
        <v>264.23001099999999</v>
      </c>
      <c r="R232" s="6">
        <f t="shared" si="25"/>
        <v>7.1933670660672268E-4</v>
      </c>
      <c r="S232" s="6">
        <f t="shared" si="26"/>
        <v>5.1744529747180625E-7</v>
      </c>
      <c r="T232" s="6">
        <f t="shared" si="22"/>
        <v>1.7025212946665506E-4</v>
      </c>
      <c r="U232" s="127">
        <f t="shared" si="23"/>
        <v>-5.9055022075547902E-7</v>
      </c>
    </row>
    <row r="233" spans="14:21" x14ac:dyDescent="0.25">
      <c r="N233" s="125">
        <f>+'Ejercicio 5'!C216</f>
        <v>42297</v>
      </c>
      <c r="O233" s="126">
        <f>+VLOOKUP(N233,'tasa continuas '!$A$3:$E$1056,5,FALSE)</f>
        <v>2.9858468281586743E-2</v>
      </c>
      <c r="P233" s="131">
        <f t="shared" si="24"/>
        <v>2.4541044141008703E-4</v>
      </c>
      <c r="Q233" s="128">
        <f>+VLOOKUP(N233,ASURB.MX!$A$2:$H$1054,5,FALSE)</f>
        <v>271.48001099999999</v>
      </c>
      <c r="R233" s="6">
        <f t="shared" si="25"/>
        <v>2.7068534741274429E-2</v>
      </c>
      <c r="S233" s="6">
        <f t="shared" si="26"/>
        <v>7.3270557303958068E-4</v>
      </c>
      <c r="T233" s="6">
        <f t="shared" si="22"/>
        <v>1.702512449646623E-4</v>
      </c>
      <c r="U233" s="127">
        <f t="shared" si="23"/>
        <v>-8.8450199275296251E-10</v>
      </c>
    </row>
    <row r="234" spans="14:21" x14ac:dyDescent="0.25">
      <c r="N234" s="125">
        <f>+'Ejercicio 5'!C217</f>
        <v>42298</v>
      </c>
      <c r="O234" s="126">
        <f>+VLOOKUP(N234,'tasa continuas '!$A$3:$E$1056,5,FALSE)</f>
        <v>2.9753797560667743E-2</v>
      </c>
      <c r="P234" s="131">
        <f t="shared" si="24"/>
        <v>-1.0467072091899926E-4</v>
      </c>
      <c r="Q234" s="128">
        <f>+VLOOKUP(N234,ASURB.MX!$A$2:$H$1054,5,FALSE)</f>
        <v>267.39001500000001</v>
      </c>
      <c r="R234" s="6">
        <f t="shared" si="25"/>
        <v>-1.5180189445626545E-2</v>
      </c>
      <c r="S234" s="6">
        <f t="shared" si="26"/>
        <v>2.3043815160511154E-4</v>
      </c>
      <c r="T234" s="6">
        <f t="shared" si="22"/>
        <v>2.0125471921408463E-4</v>
      </c>
      <c r="U234" s="127">
        <f t="shared" si="23"/>
        <v>3.1003474249422327E-5</v>
      </c>
    </row>
    <row r="235" spans="14:21" x14ac:dyDescent="0.25">
      <c r="N235" s="125">
        <f>+'Ejercicio 5'!C218</f>
        <v>42299</v>
      </c>
      <c r="O235" s="126">
        <f>+VLOOKUP(N235,'tasa continuas '!$A$3:$E$1056,5,FALSE)</f>
        <v>2.9773747136358546E-2</v>
      </c>
      <c r="P235" s="131">
        <f t="shared" si="24"/>
        <v>1.9949575690802329E-5</v>
      </c>
      <c r="Q235" s="128">
        <f>+VLOOKUP(N235,ASURB.MX!$A$2:$H$1054,5,FALSE)</f>
        <v>272.98998999999998</v>
      </c>
      <c r="R235" s="6">
        <f t="shared" si="25"/>
        <v>2.0726804937485559E-2</v>
      </c>
      <c r="S235" s="6">
        <f t="shared" si="26"/>
        <v>4.2960044291657574E-4</v>
      </c>
      <c r="T235" s="6">
        <f t="shared" si="22"/>
        <v>2.0053016011518842E-4</v>
      </c>
      <c r="U235" s="127">
        <f t="shared" si="23"/>
        <v>-7.2455909889621029E-7</v>
      </c>
    </row>
    <row r="236" spans="14:21" x14ac:dyDescent="0.25">
      <c r="N236" s="125">
        <f>+'Ejercicio 5'!C219</f>
        <v>42300</v>
      </c>
      <c r="O236" s="126">
        <f>+VLOOKUP(N236,'tasa continuas '!$A$3:$E$1056,5,FALSE)</f>
        <v>2.9599638973061004E-2</v>
      </c>
      <c r="P236" s="131">
        <f t="shared" si="24"/>
        <v>-1.7410816329754136E-4</v>
      </c>
      <c r="Q236" s="128">
        <f>+VLOOKUP(N236,ASURB.MX!$A$2:$H$1054,5,FALSE)</f>
        <v>262.38000499999998</v>
      </c>
      <c r="R236" s="6">
        <f t="shared" si="25"/>
        <v>-3.9641274136839849E-2</v>
      </c>
      <c r="S236" s="6">
        <f t="shared" si="26"/>
        <v>1.571430615192088E-3</v>
      </c>
      <c r="T236" s="6">
        <f t="shared" si="22"/>
        <v>2.0665024620156433E-4</v>
      </c>
      <c r="U236" s="127">
        <f t="shared" si="23"/>
        <v>6.1200860863759045E-6</v>
      </c>
    </row>
    <row r="237" spans="14:21" x14ac:dyDescent="0.25">
      <c r="N237" s="125">
        <f>+'Ejercicio 5'!C220</f>
        <v>42303</v>
      </c>
      <c r="O237" s="126">
        <f>+VLOOKUP(N237,'tasa continuas '!$A$3:$E$1056,5,FALSE)</f>
        <v>2.9888145216207085E-2</v>
      </c>
      <c r="P237" s="131">
        <f t="shared" si="24"/>
        <v>2.8850624314608053E-4</v>
      </c>
      <c r="Q237" s="128">
        <f>+VLOOKUP(N237,ASURB.MX!$A$2:$H$1054,5,FALSE)</f>
        <v>266.35998499999999</v>
      </c>
      <c r="R237" s="6">
        <f t="shared" si="25"/>
        <v>1.5054867218443619E-2</v>
      </c>
      <c r="S237" s="6">
        <f t="shared" si="26"/>
        <v>2.2664902696496831E-4</v>
      </c>
      <c r="T237" s="6">
        <f t="shared" si="22"/>
        <v>3.2754553770537165E-4</v>
      </c>
      <c r="U237" s="127">
        <f t="shared" si="23"/>
        <v>1.2089529150380733E-4</v>
      </c>
    </row>
    <row r="238" spans="14:21" x14ac:dyDescent="0.25">
      <c r="N238" s="125">
        <f>+'Ejercicio 5'!C221</f>
        <v>42304</v>
      </c>
      <c r="O238" s="126">
        <f>+VLOOKUP(N238,'tasa continuas '!$A$3:$E$1056,5,FALSE)</f>
        <v>3.015426481259937E-2</v>
      </c>
      <c r="P238" s="131">
        <f t="shared" si="24"/>
        <v>2.6611959639228494E-4</v>
      </c>
      <c r="Q238" s="128">
        <f>+VLOOKUP(N238,ASURB.MX!$A$2:$H$1054,5,FALSE)</f>
        <v>262.76001000000002</v>
      </c>
      <c r="R238" s="6">
        <f t="shared" si="25"/>
        <v>-1.3607614845843503E-2</v>
      </c>
      <c r="S238" s="6">
        <f t="shared" si="26"/>
        <v>1.8516718179282051E-4</v>
      </c>
      <c r="T238" s="6">
        <f t="shared" si="22"/>
        <v>3.2271693548094544E-4</v>
      </c>
      <c r="U238" s="127">
        <f t="shared" si="23"/>
        <v>-4.8286022244262128E-6</v>
      </c>
    </row>
    <row r="239" spans="14:21" x14ac:dyDescent="0.25">
      <c r="N239" s="125">
        <f>+'Ejercicio 5'!C222</f>
        <v>42305</v>
      </c>
      <c r="O239" s="126">
        <f>+VLOOKUP(N239,'tasa continuas '!$A$3:$E$1056,5,FALSE)</f>
        <v>2.9816014189765771E-2</v>
      </c>
      <c r="P239" s="131">
        <f t="shared" si="24"/>
        <v>-3.3825062283359894E-4</v>
      </c>
      <c r="Q239" s="128">
        <f>+VLOOKUP(N239,ASURB.MX!$A$2:$H$1054,5,FALSE)</f>
        <v>260.76001000000002</v>
      </c>
      <c r="R239" s="6">
        <f t="shared" si="25"/>
        <v>-7.6406236760365141E-3</v>
      </c>
      <c r="S239" s="6">
        <f t="shared" si="26"/>
        <v>5.8379130158809733E-5</v>
      </c>
      <c r="T239" s="6">
        <f t="shared" si="22"/>
        <v>3.2075526436538699E-4</v>
      </c>
      <c r="U239" s="127">
        <f t="shared" si="23"/>
        <v>-1.9616711155584477E-6</v>
      </c>
    </row>
    <row r="240" spans="14:21" x14ac:dyDescent="0.25">
      <c r="N240" s="125">
        <f>+'Ejercicio 5'!C223</f>
        <v>42306</v>
      </c>
      <c r="O240" s="126">
        <f>+VLOOKUP(N240,'tasa continuas '!$A$3:$E$1056,5,FALSE)</f>
        <v>2.9914872965255201E-2</v>
      </c>
      <c r="P240" s="131">
        <f t="shared" si="24"/>
        <v>9.8858775489429895E-5</v>
      </c>
      <c r="Q240" s="128">
        <f>+VLOOKUP(N240,ASURB.MX!$A$2:$H$1054,5,FALSE)</f>
        <v>256.35000600000001</v>
      </c>
      <c r="R240" s="6">
        <f t="shared" si="25"/>
        <v>-1.7056760770568419E-2</v>
      </c>
      <c r="S240" s="6">
        <f t="shared" si="26"/>
        <v>2.9093308798440177E-4</v>
      </c>
      <c r="T240" s="6">
        <f t="shared" si="22"/>
        <v>3.1972710524972648E-4</v>
      </c>
      <c r="U240" s="127">
        <f t="shared" si="23"/>
        <v>-1.0281591156605118E-6</v>
      </c>
    </row>
    <row r="241" spans="14:21" x14ac:dyDescent="0.25">
      <c r="N241" s="125">
        <f>+'Ejercicio 5'!C224</f>
        <v>42307</v>
      </c>
      <c r="O241" s="126">
        <f>+VLOOKUP(N241,'tasa continuas '!$A$3:$E$1056,5,FALSE)</f>
        <v>3.02481657708186E-2</v>
      </c>
      <c r="P241" s="131">
        <f t="shared" si="24"/>
        <v>3.3329280556339963E-4</v>
      </c>
      <c r="Q241" s="128">
        <f>+VLOOKUP(N241,ASURB.MX!$A$2:$H$1054,5,FALSE)</f>
        <v>255.820007</v>
      </c>
      <c r="R241" s="6">
        <f t="shared" si="25"/>
        <v>-2.0696221009732581E-3</v>
      </c>
      <c r="S241" s="6">
        <f t="shared" si="26"/>
        <v>4.2833356408369632E-6</v>
      </c>
      <c r="T241" s="6">
        <f t="shared" si="22"/>
        <v>3.1348846336102875E-4</v>
      </c>
      <c r="U241" s="127">
        <f t="shared" si="23"/>
        <v>-6.2386418886977292E-6</v>
      </c>
    </row>
    <row r="242" spans="14:21" x14ac:dyDescent="0.25">
      <c r="N242" s="125">
        <f>+'Ejercicio 5'!C225</f>
        <v>42311</v>
      </c>
      <c r="O242" s="126">
        <f>+VLOOKUP(N242,'tasa continuas '!$A$3:$E$1056,5,FALSE)</f>
        <v>2.9435284022132715E-2</v>
      </c>
      <c r="P242" s="131">
        <f t="shared" si="24"/>
        <v>-8.1288174868588553E-4</v>
      </c>
      <c r="Q242" s="128">
        <f>+VLOOKUP(N242,ASURB.MX!$A$2:$H$1054,5,FALSE)</f>
        <v>263.42001299999998</v>
      </c>
      <c r="R242" s="6">
        <f t="shared" si="25"/>
        <v>2.9275666387509437E-2</v>
      </c>
      <c r="S242" s="6">
        <f t="shared" si="26"/>
        <v>8.5706464243274984E-4</v>
      </c>
      <c r="T242" s="6">
        <f t="shared" si="22"/>
        <v>3.1478202590098724E-4</v>
      </c>
      <c r="U242" s="127">
        <f t="shared" si="23"/>
        <v>1.2935625399584927E-6</v>
      </c>
    </row>
    <row r="243" spans="14:21" x14ac:dyDescent="0.25">
      <c r="N243" s="125">
        <f>+'Ejercicio 5'!C226</f>
        <v>42312</v>
      </c>
      <c r="O243" s="126">
        <f>+VLOOKUP(N243,'tasa continuas '!$A$3:$E$1056,5,FALSE)</f>
        <v>2.9011364861472395E-2</v>
      </c>
      <c r="P243" s="131">
        <f t="shared" si="24"/>
        <v>-4.2391916066032015E-4</v>
      </c>
      <c r="Q243" s="128">
        <f>+VLOOKUP(N243,ASURB.MX!$A$2:$H$1054,5,FALSE)</f>
        <v>264.61999500000002</v>
      </c>
      <c r="R243" s="6">
        <f t="shared" si="25"/>
        <v>4.5450497974998888E-3</v>
      </c>
      <c r="S243" s="6">
        <f t="shared" si="26"/>
        <v>2.0657477661753781E-5</v>
      </c>
      <c r="T243" s="6">
        <f t="shared" si="22"/>
        <v>3.3588074673643158E-4</v>
      </c>
      <c r="U243" s="127">
        <f t="shared" si="23"/>
        <v>2.1098720835444334E-5</v>
      </c>
    </row>
    <row r="244" spans="14:21" x14ac:dyDescent="0.25">
      <c r="N244" s="125">
        <f>+'Ejercicio 5'!C227</f>
        <v>42313</v>
      </c>
      <c r="O244" s="126">
        <f>+VLOOKUP(N244,'tasa continuas '!$A$3:$E$1056,5,FALSE)</f>
        <v>2.9842001259534425E-2</v>
      </c>
      <c r="P244" s="131">
        <f t="shared" si="24"/>
        <v>8.3063639806203043E-4</v>
      </c>
      <c r="Q244" s="128">
        <f>+VLOOKUP(N244,ASURB.MX!$A$2:$H$1054,5,FALSE)</f>
        <v>264.82998700000002</v>
      </c>
      <c r="R244" s="6">
        <f t="shared" si="25"/>
        <v>7.9324588969860313E-4</v>
      </c>
      <c r="S244" s="6">
        <f t="shared" si="26"/>
        <v>6.2923904152372842E-7</v>
      </c>
      <c r="T244" s="6">
        <f t="shared" si="22"/>
        <v>3.3699553609092451E-4</v>
      </c>
      <c r="U244" s="127">
        <f t="shared" si="23"/>
        <v>1.1147893544929325E-6</v>
      </c>
    </row>
    <row r="245" spans="14:21" x14ac:dyDescent="0.25">
      <c r="N245" s="125">
        <f>+'Ejercicio 5'!C228</f>
        <v>42314</v>
      </c>
      <c r="O245" s="126">
        <f>+VLOOKUP(N245,'tasa continuas '!$A$3:$E$1056,5,FALSE)</f>
        <v>2.9457627594062639E-2</v>
      </c>
      <c r="P245" s="131">
        <f t="shared" si="24"/>
        <v>-3.8437366547178567E-4</v>
      </c>
      <c r="Q245" s="128">
        <f>+VLOOKUP(N245,ASURB.MX!$A$2:$H$1054,5,FALSE)</f>
        <v>268.60998499999999</v>
      </c>
      <c r="R245" s="6">
        <f t="shared" si="25"/>
        <v>1.417239602603155E-2</v>
      </c>
      <c r="S245" s="6">
        <f t="shared" si="26"/>
        <v>2.0085680911867488E-4</v>
      </c>
      <c r="T245" s="6">
        <f t="shared" si="22"/>
        <v>3.3698778204656191E-4</v>
      </c>
      <c r="U245" s="127">
        <f t="shared" si="23"/>
        <v>-7.7540443625960694E-9</v>
      </c>
    </row>
    <row r="246" spans="14:21" x14ac:dyDescent="0.25">
      <c r="N246" s="125">
        <f>+'Ejercicio 5'!C229</f>
        <v>42317</v>
      </c>
      <c r="O246" s="126">
        <f>+VLOOKUP(N246,'tasa continuas '!$A$3:$E$1056,5,FALSE)</f>
        <v>2.9410127618893431E-2</v>
      </c>
      <c r="P246" s="131">
        <f t="shared" si="24"/>
        <v>-4.749997516920873E-5</v>
      </c>
      <c r="Q246" s="128">
        <f>+VLOOKUP(N246,ASURB.MX!$A$2:$H$1054,5,FALSE)</f>
        <v>259.48998999999998</v>
      </c>
      <c r="R246" s="6">
        <f t="shared" si="25"/>
        <v>-3.4542329954152788E-2</v>
      </c>
      <c r="S246" s="6">
        <f t="shared" si="26"/>
        <v>1.193172558661561E-3</v>
      </c>
      <c r="T246" s="6">
        <f t="shared" si="22"/>
        <v>3.3563713617415649E-4</v>
      </c>
      <c r="U246" s="127">
        <f t="shared" si="23"/>
        <v>-1.3506458724054228E-6</v>
      </c>
    </row>
    <row r="247" spans="14:21" x14ac:dyDescent="0.25">
      <c r="N247" s="125">
        <f>+'Ejercicio 5'!C230</f>
        <v>42318</v>
      </c>
      <c r="O247" s="126">
        <f>+VLOOKUP(N247,'tasa continuas '!$A$3:$E$1056,5,FALSE)</f>
        <v>2.9781402353974404E-2</v>
      </c>
      <c r="P247" s="131">
        <f t="shared" si="24"/>
        <v>3.7127473508097308E-4</v>
      </c>
      <c r="Q247" s="128">
        <f>+VLOOKUP(N247,ASURB.MX!$A$2:$H$1054,5,FALSE)</f>
        <v>260.57000699999998</v>
      </c>
      <c r="R247" s="6">
        <f t="shared" si="25"/>
        <v>4.1534382911533703E-3</v>
      </c>
      <c r="S247" s="6">
        <f t="shared" si="26"/>
        <v>1.7251049638419028E-5</v>
      </c>
      <c r="T247" s="6">
        <f t="shared" si="22"/>
        <v>3.7750671738883443E-4</v>
      </c>
      <c r="U247" s="127">
        <f t="shared" si="23"/>
        <v>4.1869581214677937E-5</v>
      </c>
    </row>
    <row r="248" spans="14:21" x14ac:dyDescent="0.25">
      <c r="N248" s="125">
        <f>+'Ejercicio 5'!C231</f>
        <v>42319</v>
      </c>
      <c r="O248" s="126">
        <f>+VLOOKUP(N248,'tasa continuas '!$A$3:$E$1056,5,FALSE)</f>
        <v>2.9551771241330047E-2</v>
      </c>
      <c r="P248" s="131">
        <f t="shared" si="24"/>
        <v>-2.2963111264435662E-4</v>
      </c>
      <c r="Q248" s="128">
        <f>+VLOOKUP(N248,ASURB.MX!$A$2:$H$1054,5,FALSE)</f>
        <v>261.10000600000001</v>
      </c>
      <c r="R248" s="6">
        <f t="shared" si="25"/>
        <v>2.0319327128078828E-3</v>
      </c>
      <c r="S248" s="6">
        <f t="shared" si="26"/>
        <v>4.1287505493788019E-6</v>
      </c>
      <c r="T248" s="6">
        <f t="shared" si="22"/>
        <v>3.7771304882281586E-4</v>
      </c>
      <c r="U248" s="127">
        <f t="shared" si="23"/>
        <v>2.0633143398143339E-7</v>
      </c>
    </row>
    <row r="249" spans="14:21" x14ac:dyDescent="0.25">
      <c r="N249" s="125">
        <f>+'Ejercicio 5'!C232</f>
        <v>42320</v>
      </c>
      <c r="O249" s="126">
        <f>+VLOOKUP(N249,'tasa continuas '!$A$3:$E$1056,5,FALSE)</f>
        <v>2.9857927222327441E-2</v>
      </c>
      <c r="P249" s="131">
        <f t="shared" si="24"/>
        <v>3.0615598099739336E-4</v>
      </c>
      <c r="Q249" s="128">
        <f>+VLOOKUP(N249,ASURB.MX!$A$2:$H$1054,5,FALSE)</f>
        <v>257.82998700000002</v>
      </c>
      <c r="R249" s="6">
        <f t="shared" si="25"/>
        <v>-1.2603096092387073E-2</v>
      </c>
      <c r="S249" s="6">
        <f t="shared" si="26"/>
        <v>1.588380311139423E-4</v>
      </c>
      <c r="T249" s="6">
        <f t="shared" si="22"/>
        <v>3.7762317036720163E-4</v>
      </c>
      <c r="U249" s="127">
        <f t="shared" si="23"/>
        <v>-8.9878455614231939E-8</v>
      </c>
    </row>
    <row r="250" spans="14:21" x14ac:dyDescent="0.25">
      <c r="N250" s="125">
        <f>+'Ejercicio 5'!C233</f>
        <v>42321</v>
      </c>
      <c r="O250" s="126">
        <f>+VLOOKUP(N250,'tasa continuas '!$A$3:$E$1056,5,FALSE)</f>
        <v>2.9237984915116491E-2</v>
      </c>
      <c r="P250" s="131">
        <f t="shared" si="24"/>
        <v>-6.1994230721094945E-4</v>
      </c>
      <c r="Q250" s="128">
        <f>+VLOOKUP(N250,ASURB.MX!$A$2:$H$1054,5,FALSE)</f>
        <v>258.92001299999998</v>
      </c>
      <c r="R250" s="6">
        <f t="shared" si="25"/>
        <v>4.2187812934696492E-3</v>
      </c>
      <c r="S250" s="6">
        <f t="shared" si="26"/>
        <v>1.7798115602129446E-5</v>
      </c>
      <c r="T250" s="6">
        <f t="shared" si="22"/>
        <v>3.7464768902260414E-4</v>
      </c>
      <c r="U250" s="127">
        <f t="shared" si="23"/>
        <v>-2.9754813445974858E-6</v>
      </c>
    </row>
    <row r="251" spans="14:21" x14ac:dyDescent="0.25">
      <c r="N251" s="125">
        <f>+'Ejercicio 5'!C234</f>
        <v>42325</v>
      </c>
      <c r="O251" s="126">
        <f>+VLOOKUP(N251,'tasa continuas '!$A$3:$E$1056,5,FALSE)</f>
        <v>2.9797079235263042E-2</v>
      </c>
      <c r="P251" s="131">
        <f t="shared" si="24"/>
        <v>5.5909432014655119E-4</v>
      </c>
      <c r="Q251" s="128">
        <f>+VLOOKUP(N251,ASURB.MX!$A$2:$H$1054,5,FALSE)</f>
        <v>263.51001000000002</v>
      </c>
      <c r="R251" s="6">
        <f t="shared" si="25"/>
        <v>1.7572171988801896E-2</v>
      </c>
      <c r="S251" s="6">
        <f t="shared" si="26"/>
        <v>3.0878122840403396E-4</v>
      </c>
      <c r="T251" s="6">
        <f t="shared" si="22"/>
        <v>3.7325950697302115E-4</v>
      </c>
      <c r="U251" s="127">
        <f t="shared" si="23"/>
        <v>-1.38818204958299E-6</v>
      </c>
    </row>
    <row r="252" spans="14:21" x14ac:dyDescent="0.25">
      <c r="N252" s="125">
        <f>+'Ejercicio 5'!C235</f>
        <v>42326</v>
      </c>
      <c r="O252" s="126">
        <f>+VLOOKUP(N252,'tasa continuas '!$A$3:$E$1056,5,FALSE)</f>
        <v>2.9459428834452999E-2</v>
      </c>
      <c r="P252" s="131">
        <f t="shared" si="24"/>
        <v>-3.3765040081004324E-4</v>
      </c>
      <c r="Q252" s="128">
        <f>+VLOOKUP(N252,ASURB.MX!$A$2:$H$1054,5,FALSE)</f>
        <v>260.22000100000002</v>
      </c>
      <c r="R252" s="6">
        <f t="shared" si="25"/>
        <v>-1.2563924956436549E-2</v>
      </c>
      <c r="S252" s="6">
        <f t="shared" si="26"/>
        <v>1.5785221031096913E-4</v>
      </c>
      <c r="T252" s="6">
        <f t="shared" si="22"/>
        <v>3.7126330569714131E-4</v>
      </c>
      <c r="U252" s="127">
        <f t="shared" si="23"/>
        <v>-1.9962012758798463E-6</v>
      </c>
    </row>
    <row r="253" spans="14:21" x14ac:dyDescent="0.25">
      <c r="N253" s="125">
        <f>+'Ejercicio 5'!C236</f>
        <v>42327</v>
      </c>
      <c r="O253" s="126">
        <f>+VLOOKUP(N253,'tasa continuas '!$A$3:$E$1056,5,FALSE)</f>
        <v>2.9654082132332591E-2</v>
      </c>
      <c r="P253" s="131">
        <f t="shared" si="24"/>
        <v>1.9465329787959201E-4</v>
      </c>
      <c r="Q253" s="128">
        <f>+VLOOKUP(N253,ASURB.MX!$A$2:$H$1054,5,FALSE)</f>
        <v>266.79998799999998</v>
      </c>
      <c r="R253" s="6">
        <f t="shared" si="25"/>
        <v>2.497183814572428E-2</v>
      </c>
      <c r="S253" s="6">
        <f t="shared" si="26"/>
        <v>6.2359270037625023E-4</v>
      </c>
      <c r="T253" s="6">
        <f t="shared" si="22"/>
        <v>3.7046607195305789E-4</v>
      </c>
      <c r="U253" s="127">
        <f t="shared" si="23"/>
        <v>-7.972337440834143E-7</v>
      </c>
    </row>
    <row r="254" spans="14:21" x14ac:dyDescent="0.25">
      <c r="N254" s="125">
        <f>+'Ejercicio 5'!C237</f>
        <v>42328</v>
      </c>
      <c r="O254" s="126">
        <f>+VLOOKUP(N254,'tasa continuas '!$A$3:$E$1056,5,FALSE)</f>
        <v>2.9575940630902454E-2</v>
      </c>
      <c r="P254" s="131">
        <f t="shared" si="24"/>
        <v>-7.8141501430137317E-5</v>
      </c>
      <c r="Q254" s="128">
        <f>+VLOOKUP(N254,ASURB.MX!$A$2:$H$1054,5,FALSE)</f>
        <v>264.72000100000002</v>
      </c>
      <c r="R254" s="6">
        <f t="shared" si="25"/>
        <v>-7.8266016730232143E-3</v>
      </c>
      <c r="S254" s="6">
        <f t="shared" si="26"/>
        <v>6.1255693748169773E-5</v>
      </c>
      <c r="T254" s="6">
        <f t="shared" si="22"/>
        <v>3.756513889373268E-4</v>
      </c>
      <c r="U254" s="127">
        <f t="shared" si="23"/>
        <v>5.18531698426891E-6</v>
      </c>
    </row>
    <row r="255" spans="14:21" x14ac:dyDescent="0.25">
      <c r="N255" s="125">
        <f>+'Ejercicio 5'!C238</f>
        <v>42331</v>
      </c>
      <c r="O255" s="126">
        <f>+VLOOKUP(N255,'tasa continuas '!$A$3:$E$1056,5,FALSE)</f>
        <v>2.9500651964948596E-2</v>
      </c>
      <c r="P255" s="131">
        <f t="shared" si="24"/>
        <v>-7.5288665953857775E-5</v>
      </c>
      <c r="Q255" s="128">
        <f>+VLOOKUP(N255,ASURB.MX!$A$2:$H$1054,5,FALSE)</f>
        <v>264.32000699999998</v>
      </c>
      <c r="R255" s="6">
        <f t="shared" si="25"/>
        <v>-1.5121505752694353E-3</v>
      </c>
      <c r="S255" s="6">
        <f t="shared" si="26"/>
        <v>2.286599362287684E-6</v>
      </c>
      <c r="T255" s="6">
        <f t="shared" si="22"/>
        <v>3.764830601340362E-4</v>
      </c>
      <c r="U255" s="127">
        <f t="shared" si="23"/>
        <v>8.3167119670939701E-7</v>
      </c>
    </row>
    <row r="256" spans="14:21" x14ac:dyDescent="0.25">
      <c r="N256" s="125">
        <f>+'Ejercicio 5'!C239</f>
        <v>42332</v>
      </c>
      <c r="O256" s="126">
        <f>+VLOOKUP(N256,'tasa continuas '!$A$3:$E$1056,5,FALSE)</f>
        <v>2.9560793854742029E-2</v>
      </c>
      <c r="P256" s="131">
        <f t="shared" si="24"/>
        <v>6.0141889793433045E-5</v>
      </c>
      <c r="Q256" s="128">
        <f>+VLOOKUP(N256,ASURB.MX!$A$2:$H$1054,5,FALSE)</f>
        <v>260.47000100000002</v>
      </c>
      <c r="R256" s="6">
        <f t="shared" si="25"/>
        <v>-1.4672821562605366E-2</v>
      </c>
      <c r="S256" s="6">
        <f t="shared" si="26"/>
        <v>2.1529169260805698E-4</v>
      </c>
      <c r="T256" s="6">
        <f t="shared" si="22"/>
        <v>3.7781267918949614E-4</v>
      </c>
      <c r="U256" s="127">
        <f t="shared" si="23"/>
        <v>1.3296190554599433E-6</v>
      </c>
    </row>
    <row r="257" spans="14:21" x14ac:dyDescent="0.25">
      <c r="N257" s="125">
        <f>+'Ejercicio 5'!C240</f>
        <v>42333</v>
      </c>
      <c r="O257" s="126">
        <f>+VLOOKUP(N257,'tasa continuas '!$A$3:$E$1056,5,FALSE)</f>
        <v>2.9606916664239702E-2</v>
      </c>
      <c r="P257" s="131">
        <f t="shared" si="24"/>
        <v>4.612280949767289E-5</v>
      </c>
      <c r="Q257" s="128">
        <f>+VLOOKUP(N257,ASURB.MX!$A$2:$H$1054,5,FALSE)</f>
        <v>254.490005</v>
      </c>
      <c r="R257" s="6">
        <f t="shared" si="25"/>
        <v>-2.3226133118167989E-2</v>
      </c>
      <c r="S257" s="6">
        <f t="shared" si="26"/>
        <v>5.3945325962285985E-4</v>
      </c>
      <c r="T257" s="6">
        <f t="shared" si="22"/>
        <v>3.7710061908608823E-4</v>
      </c>
      <c r="U257" s="127">
        <f t="shared" si="23"/>
        <v>-7.1206010340791681E-7</v>
      </c>
    </row>
    <row r="258" spans="14:21" x14ac:dyDescent="0.25">
      <c r="N258" s="125">
        <f>+'Ejercicio 5'!C241</f>
        <v>42334</v>
      </c>
      <c r="O258" s="126">
        <f>+VLOOKUP(N258,'tasa continuas '!$A$3:$E$1056,5,FALSE)</f>
        <v>2.976616153939304E-2</v>
      </c>
      <c r="P258" s="131">
        <f t="shared" si="24"/>
        <v>1.5924487515333804E-4</v>
      </c>
      <c r="Q258" s="128">
        <f>+VLOOKUP(N258,ASURB.MX!$A$2:$H$1054,5,FALSE)</f>
        <v>256.82000699999998</v>
      </c>
      <c r="R258" s="6">
        <f t="shared" si="25"/>
        <v>9.1139155246813559E-3</v>
      </c>
      <c r="S258" s="6">
        <f t="shared" si="26"/>
        <v>8.3063456191027839E-5</v>
      </c>
      <c r="T258" s="6">
        <f t="shared" ref="T258:T321" si="27">_xlfn.STDEV.S(S227:S257)</f>
        <v>3.7845516240832185E-4</v>
      </c>
      <c r="U258" s="127">
        <f t="shared" si="23"/>
        <v>1.3545433222336267E-6</v>
      </c>
    </row>
    <row r="259" spans="14:21" x14ac:dyDescent="0.25">
      <c r="N259" s="125">
        <f>+'Ejercicio 5'!C242</f>
        <v>42335</v>
      </c>
      <c r="O259" s="126">
        <f>+VLOOKUP(N259,'tasa continuas '!$A$3:$E$1056,5,FALSE)</f>
        <v>2.8877251517320734E-2</v>
      </c>
      <c r="P259" s="131">
        <f t="shared" si="24"/>
        <v>-8.8891002207230549E-4</v>
      </c>
      <c r="Q259" s="128">
        <f>+VLOOKUP(N259,ASURB.MX!$A$2:$H$1054,5,FALSE)</f>
        <v>258.10998499999999</v>
      </c>
      <c r="R259" s="6">
        <f t="shared" si="25"/>
        <v>5.0103148722897006E-3</v>
      </c>
      <c r="S259" s="6">
        <f t="shared" si="26"/>
        <v>2.5103255119487358E-5</v>
      </c>
      <c r="T259" s="6">
        <f t="shared" si="27"/>
        <v>3.7882361525273968E-4</v>
      </c>
      <c r="U259" s="127">
        <f t="shared" ref="U259:U322" si="28">T259-T258</f>
        <v>3.6845284441782821E-7</v>
      </c>
    </row>
    <row r="260" spans="14:21" x14ac:dyDescent="0.25">
      <c r="N260" s="125">
        <f>+'Ejercicio 5'!C243</f>
        <v>42338</v>
      </c>
      <c r="O260" s="126">
        <f>+VLOOKUP(N260,'tasa continuas '!$A$3:$E$1056,5,FALSE)</f>
        <v>2.882882291239823E-2</v>
      </c>
      <c r="P260" s="131">
        <f t="shared" si="24"/>
        <v>-4.8428604922504115E-5</v>
      </c>
      <c r="Q260" s="128">
        <f>+VLOOKUP(N260,ASURB.MX!$A$2:$H$1054,5,FALSE)</f>
        <v>251.009995</v>
      </c>
      <c r="R260" s="6">
        <f t="shared" si="25"/>
        <v>-2.7893033475769578E-2</v>
      </c>
      <c r="S260" s="6">
        <f t="shared" si="26"/>
        <v>7.7802131648040227E-4</v>
      </c>
      <c r="T260" s="6">
        <f t="shared" si="27"/>
        <v>3.7828678337020863E-4</v>
      </c>
      <c r="U260" s="127">
        <f t="shared" si="28"/>
        <v>-5.3683188253105061E-7</v>
      </c>
    </row>
    <row r="261" spans="14:21" x14ac:dyDescent="0.25">
      <c r="N261" s="125">
        <f>+'Ejercicio 5'!C244</f>
        <v>42339</v>
      </c>
      <c r="O261" s="126">
        <f>+VLOOKUP(N261,'tasa continuas '!$A$3:$E$1056,5,FALSE)</f>
        <v>3.0569104159484085E-2</v>
      </c>
      <c r="P261" s="131">
        <f t="shared" si="24"/>
        <v>1.740281247085855E-3</v>
      </c>
      <c r="Q261" s="128">
        <f>+VLOOKUP(N261,ASURB.MX!$A$2:$H$1054,5,FALSE)</f>
        <v>252.30999800000001</v>
      </c>
      <c r="R261" s="6">
        <f t="shared" si="25"/>
        <v>5.1657232334400482E-3</v>
      </c>
      <c r="S261" s="6">
        <f t="shared" si="26"/>
        <v>2.6684696524502308E-5</v>
      </c>
      <c r="T261" s="6">
        <f t="shared" si="27"/>
        <v>3.8582449783538202E-4</v>
      </c>
      <c r="U261" s="127">
        <f t="shared" si="28"/>
        <v>7.5377144651733903E-6</v>
      </c>
    </row>
    <row r="262" spans="14:21" x14ac:dyDescent="0.25">
      <c r="N262" s="125">
        <f>+'Ejercicio 5'!C245</f>
        <v>42340</v>
      </c>
      <c r="O262" s="126">
        <f>+VLOOKUP(N262,'tasa continuas '!$A$3:$E$1056,5,FALSE)</f>
        <v>2.997197253837118E-2</v>
      </c>
      <c r="P262" s="131">
        <f t="shared" si="24"/>
        <v>-5.9713162111290491E-4</v>
      </c>
      <c r="Q262" s="128">
        <f>+VLOOKUP(N262,ASURB.MX!$A$2:$H$1054,5,FALSE)</f>
        <v>248.38000500000001</v>
      </c>
      <c r="R262" s="6">
        <f t="shared" si="25"/>
        <v>-1.5698630639200125E-2</v>
      </c>
      <c r="S262" s="6">
        <f t="shared" si="26"/>
        <v>2.4644700394603291E-4</v>
      </c>
      <c r="T262" s="6">
        <f t="shared" si="27"/>
        <v>3.85788819415847E-4</v>
      </c>
      <c r="U262" s="127">
        <f t="shared" si="28"/>
        <v>-3.5678419535022533E-8</v>
      </c>
    </row>
    <row r="263" spans="14:21" x14ac:dyDescent="0.25">
      <c r="N263" s="125">
        <f>+'Ejercicio 5'!C246</f>
        <v>42341</v>
      </c>
      <c r="O263" s="126">
        <f>+VLOOKUP(N263,'tasa continuas '!$A$3:$E$1056,5,FALSE)</f>
        <v>3.0883533171755285E-2</v>
      </c>
      <c r="P263" s="131">
        <f t="shared" si="24"/>
        <v>9.1156063338410434E-4</v>
      </c>
      <c r="Q263" s="128">
        <f>+VLOOKUP(N263,ASURB.MX!$A$2:$H$1054,5,FALSE)</f>
        <v>242.78999300000001</v>
      </c>
      <c r="R263" s="6">
        <f t="shared" si="25"/>
        <v>-2.2763008306112324E-2</v>
      </c>
      <c r="S263" s="6">
        <f t="shared" si="26"/>
        <v>5.1815454714413864E-4</v>
      </c>
      <c r="T263" s="6">
        <f t="shared" si="27"/>
        <v>3.8279667242700267E-4</v>
      </c>
      <c r="U263" s="127">
        <f t="shared" si="28"/>
        <v>-2.9921469888443287E-6</v>
      </c>
    </row>
    <row r="264" spans="14:21" x14ac:dyDescent="0.25">
      <c r="N264" s="125">
        <f>+'Ejercicio 5'!C247</f>
        <v>42342</v>
      </c>
      <c r="O264" s="126">
        <f>+VLOOKUP(N264,'tasa continuas '!$A$3:$E$1056,5,FALSE)</f>
        <v>3.0694318986141025E-2</v>
      </c>
      <c r="P264" s="131">
        <f t="shared" si="24"/>
        <v>-1.8921418561426012E-4</v>
      </c>
      <c r="Q264" s="128">
        <f>+VLOOKUP(N264,ASURB.MX!$A$2:$H$1054,5,FALSE)</f>
        <v>247.88000500000001</v>
      </c>
      <c r="R264" s="6">
        <f t="shared" si="25"/>
        <v>2.0747934920737628E-2</v>
      </c>
      <c r="S264" s="6">
        <f t="shared" si="26"/>
        <v>4.304768034751639E-4</v>
      </c>
      <c r="T264" s="6">
        <f t="shared" si="27"/>
        <v>3.806273073282937E-4</v>
      </c>
      <c r="U264" s="127">
        <f t="shared" si="28"/>
        <v>-2.1693650987089684E-6</v>
      </c>
    </row>
    <row r="265" spans="14:21" x14ac:dyDescent="0.25">
      <c r="N265" s="125">
        <f>+'Ejercicio 5'!C248</f>
        <v>42345</v>
      </c>
      <c r="O265" s="126">
        <f>+VLOOKUP(N265,'tasa continuas '!$A$3:$E$1056,5,FALSE)</f>
        <v>3.2345832969733694E-2</v>
      </c>
      <c r="P265" s="131">
        <f t="shared" si="24"/>
        <v>1.6515139835926694E-3</v>
      </c>
      <c r="Q265" s="128">
        <f>+VLOOKUP(N265,ASURB.MX!$A$2:$H$1054,5,FALSE)</f>
        <v>246.429993</v>
      </c>
      <c r="R265" s="6">
        <f t="shared" si="25"/>
        <v>-5.8668291757969539E-3</v>
      </c>
      <c r="S265" s="6">
        <f t="shared" si="26"/>
        <v>3.4419684577982366E-5</v>
      </c>
      <c r="T265" s="6">
        <f t="shared" si="27"/>
        <v>3.7339138263609115E-4</v>
      </c>
      <c r="U265" s="127">
        <f t="shared" si="28"/>
        <v>-7.23592469220255E-6</v>
      </c>
    </row>
    <row r="266" spans="14:21" x14ac:dyDescent="0.25">
      <c r="N266" s="125">
        <f>+'Ejercicio 5'!C249</f>
        <v>42346</v>
      </c>
      <c r="O266" s="126">
        <f>+VLOOKUP(N266,'tasa continuas '!$A$3:$E$1056,5,FALSE)</f>
        <v>3.1431634773997963E-2</v>
      </c>
      <c r="P266" s="131">
        <f t="shared" si="24"/>
        <v>-9.1419819573573119E-4</v>
      </c>
      <c r="Q266" s="128">
        <f>+VLOOKUP(N266,ASURB.MX!$A$2:$H$1054,5,FALSE)</f>
        <v>248.30999800000001</v>
      </c>
      <c r="R266" s="6">
        <f t="shared" si="25"/>
        <v>7.6000084218059167E-3</v>
      </c>
      <c r="S266" s="6">
        <f t="shared" si="26"/>
        <v>5.776012801152086E-5</v>
      </c>
      <c r="T266" s="6">
        <f t="shared" si="27"/>
        <v>3.7636028838430814E-4</v>
      </c>
      <c r="U266" s="127">
        <f t="shared" si="28"/>
        <v>2.968905748216991E-6</v>
      </c>
    </row>
    <row r="267" spans="14:21" x14ac:dyDescent="0.25">
      <c r="N267" s="125">
        <f>+'Ejercicio 5'!C250</f>
        <v>42347</v>
      </c>
      <c r="O267" s="126">
        <f>+VLOOKUP(N267,'tasa continuas '!$A$3:$E$1056,5,FALSE)</f>
        <v>3.1162148187801796E-2</v>
      </c>
      <c r="P267" s="131">
        <f t="shared" si="24"/>
        <v>-2.6948658619616733E-4</v>
      </c>
      <c r="Q267" s="128">
        <f>+VLOOKUP(N267,ASURB.MX!$A$2:$H$1054,5,FALSE)</f>
        <v>249.429993</v>
      </c>
      <c r="R267" s="6">
        <f t="shared" si="25"/>
        <v>4.5003291297418197E-3</v>
      </c>
      <c r="S267" s="6">
        <f t="shared" si="26"/>
        <v>2.0252962276002765E-5</v>
      </c>
      <c r="T267" s="6">
        <f t="shared" si="27"/>
        <v>3.7800093502834514E-4</v>
      </c>
      <c r="U267" s="127">
        <f t="shared" si="28"/>
        <v>1.6406466440370003E-6</v>
      </c>
    </row>
    <row r="268" spans="14:21" x14ac:dyDescent="0.25">
      <c r="N268" s="125">
        <f>+'Ejercicio 5'!C251</f>
        <v>42348</v>
      </c>
      <c r="O268" s="126">
        <f>+VLOOKUP(N268,'tasa continuas '!$A$3:$E$1056,5,FALSE)</f>
        <v>3.1355013689752985E-2</v>
      </c>
      <c r="P268" s="131">
        <f t="shared" si="24"/>
        <v>1.9286550195118934E-4</v>
      </c>
      <c r="Q268" s="128">
        <f>+VLOOKUP(N268,ASURB.MX!$A$2:$H$1054,5,FALSE)</f>
        <v>247.86000100000001</v>
      </c>
      <c r="R268" s="6">
        <f t="shared" si="25"/>
        <v>-6.3142119694441093E-3</v>
      </c>
      <c r="S268" s="6">
        <f t="shared" si="26"/>
        <v>3.9869272795071255E-5</v>
      </c>
      <c r="T268" s="6">
        <f t="shared" si="27"/>
        <v>2.9620967465560614E-4</v>
      </c>
      <c r="U268" s="127">
        <f t="shared" si="28"/>
        <v>-8.1791260372738998E-5</v>
      </c>
    </row>
    <row r="269" spans="14:21" x14ac:dyDescent="0.25">
      <c r="N269" s="125">
        <f>+'Ejercicio 5'!C252</f>
        <v>42349</v>
      </c>
      <c r="O269" s="126">
        <f>+VLOOKUP(N269,'tasa continuas '!$A$3:$E$1056,5,FALSE)</f>
        <v>3.1151362793792988E-2</v>
      </c>
      <c r="P269" s="131">
        <f t="shared" si="24"/>
        <v>-2.0365089595999683E-4</v>
      </c>
      <c r="Q269" s="128">
        <f>+VLOOKUP(N269,ASURB.MX!$A$2:$H$1054,5,FALSE)</f>
        <v>242.070007</v>
      </c>
      <c r="R269" s="6">
        <f t="shared" si="25"/>
        <v>-2.3637105225484012E-2</v>
      </c>
      <c r="S269" s="6">
        <f t="shared" si="26"/>
        <v>5.5871274344060362E-4</v>
      </c>
      <c r="T269" s="6">
        <f t="shared" si="27"/>
        <v>2.9833127581590737E-4</v>
      </c>
      <c r="U269" s="127">
        <f t="shared" si="28"/>
        <v>2.1216011603012288E-6</v>
      </c>
    </row>
    <row r="270" spans="14:21" x14ac:dyDescent="0.25">
      <c r="N270" s="125">
        <f>+'Ejercicio 5'!C253</f>
        <v>42352</v>
      </c>
      <c r="O270" s="126">
        <f>+VLOOKUP(N270,'tasa continuas '!$A$3:$E$1056,5,FALSE)</f>
        <v>3.119061995477403E-2</v>
      </c>
      <c r="P270" s="131">
        <f t="shared" si="24"/>
        <v>3.9257160981041872E-5</v>
      </c>
      <c r="Q270" s="128">
        <f>+VLOOKUP(N270,ASURB.MX!$A$2:$H$1054,5,FALSE)</f>
        <v>242.759995</v>
      </c>
      <c r="R270" s="6">
        <f t="shared" si="25"/>
        <v>2.8463109254005417E-3</v>
      </c>
      <c r="S270" s="6">
        <f t="shared" si="26"/>
        <v>8.1014858840544883E-6</v>
      </c>
      <c r="T270" s="6">
        <f t="shared" si="27"/>
        <v>3.0388772150891172E-4</v>
      </c>
      <c r="U270" s="127">
        <f t="shared" si="28"/>
        <v>5.5564456930043524E-6</v>
      </c>
    </row>
    <row r="271" spans="14:21" x14ac:dyDescent="0.25">
      <c r="N271" s="125">
        <f>+'Ejercicio 5'!C254</f>
        <v>42353</v>
      </c>
      <c r="O271" s="126">
        <f>+VLOOKUP(N271,'tasa continuas '!$A$3:$E$1056,5,FALSE)</f>
        <v>3.1018242036680292E-2</v>
      </c>
      <c r="P271" s="131">
        <f t="shared" si="24"/>
        <v>-1.7237791809373779E-4</v>
      </c>
      <c r="Q271" s="128">
        <f>+VLOOKUP(N271,ASURB.MX!$A$2:$H$1054,5,FALSE)</f>
        <v>248.33000200000001</v>
      </c>
      <c r="R271" s="6">
        <f t="shared" si="25"/>
        <v>2.2685234485189981E-2</v>
      </c>
      <c r="S271" s="6">
        <f t="shared" si="26"/>
        <v>5.1461986364805272E-4</v>
      </c>
      <c r="T271" s="6">
        <f t="shared" si="27"/>
        <v>3.0504115776353703E-4</v>
      </c>
      <c r="U271" s="127">
        <f t="shared" si="28"/>
        <v>1.1534362546253003E-6</v>
      </c>
    </row>
    <row r="272" spans="14:21" x14ac:dyDescent="0.25">
      <c r="N272" s="125">
        <f>+'Ejercicio 5'!C255</f>
        <v>42354</v>
      </c>
      <c r="O272" s="126">
        <f>+VLOOKUP(N272,'tasa continuas '!$A$3:$E$1056,5,FALSE)</f>
        <v>3.2080077464944165E-2</v>
      </c>
      <c r="P272" s="131">
        <f t="shared" si="24"/>
        <v>1.0618354282638728E-3</v>
      </c>
      <c r="Q272" s="128">
        <f>+VLOOKUP(N272,ASURB.MX!$A$2:$H$1054,5,FALSE)</f>
        <v>247.94000199999999</v>
      </c>
      <c r="R272" s="6">
        <f t="shared" si="25"/>
        <v>-1.5717253799019568E-3</v>
      </c>
      <c r="S272" s="6">
        <f t="shared" si="26"/>
        <v>2.4703206698279504E-6</v>
      </c>
      <c r="T272" s="6">
        <f t="shared" si="27"/>
        <v>3.0885962063091383E-4</v>
      </c>
      <c r="U272" s="127">
        <f t="shared" si="28"/>
        <v>3.8184628673768018E-6</v>
      </c>
    </row>
    <row r="273" spans="14:21" x14ac:dyDescent="0.25">
      <c r="N273" s="125">
        <f>+'Ejercicio 5'!C256</f>
        <v>42355</v>
      </c>
      <c r="O273" s="126">
        <f>+VLOOKUP(N273,'tasa continuas '!$A$3:$E$1056,5,FALSE)</f>
        <v>3.1356843910781827E-2</v>
      </c>
      <c r="P273" s="131">
        <f t="shared" si="24"/>
        <v>-7.2323355416233776E-4</v>
      </c>
      <c r="Q273" s="128">
        <f>+VLOOKUP(N273,ASURB.MX!$A$2:$H$1054,5,FALSE)</f>
        <v>245.55999800000001</v>
      </c>
      <c r="R273" s="6">
        <f t="shared" si="25"/>
        <v>-9.6454810618217725E-3</v>
      </c>
      <c r="S273" s="6">
        <f t="shared" si="26"/>
        <v>9.3035304913962466E-5</v>
      </c>
      <c r="T273" s="6">
        <f t="shared" si="27"/>
        <v>3.0890770878902029E-4</v>
      </c>
      <c r="U273" s="127">
        <f t="shared" si="28"/>
        <v>4.8088158106462768E-8</v>
      </c>
    </row>
    <row r="274" spans="14:21" x14ac:dyDescent="0.25">
      <c r="N274" s="125">
        <f>+'Ejercicio 5'!C257</f>
        <v>42356</v>
      </c>
      <c r="O274" s="126">
        <f>+VLOOKUP(N274,'tasa continuas '!$A$3:$E$1056,5,FALSE)</f>
        <v>3.191217465111508E-2</v>
      </c>
      <c r="P274" s="131">
        <f t="shared" si="24"/>
        <v>5.5533074033325275E-4</v>
      </c>
      <c r="Q274" s="128">
        <f>+VLOOKUP(N274,ASURB.MX!$A$2:$H$1054,5,FALSE)</f>
        <v>244.53999300000001</v>
      </c>
      <c r="R274" s="6">
        <f t="shared" si="25"/>
        <v>-4.1624423237768271E-3</v>
      </c>
      <c r="S274" s="6">
        <f t="shared" si="26"/>
        <v>1.7325926098768633E-5</v>
      </c>
      <c r="T274" s="6">
        <f t="shared" si="27"/>
        <v>2.8859843524890716E-4</v>
      </c>
      <c r="U274" s="127">
        <f t="shared" si="28"/>
        <v>-2.0309273540113125E-5</v>
      </c>
    </row>
    <row r="275" spans="14:21" x14ac:dyDescent="0.25">
      <c r="N275" s="125">
        <f>+'Ejercicio 5'!C258</f>
        <v>42359</v>
      </c>
      <c r="O275" s="126">
        <f>+VLOOKUP(N275,'tasa continuas '!$A$3:$E$1056,5,FALSE)</f>
        <v>3.1818268408112131E-2</v>
      </c>
      <c r="P275" s="131">
        <f t="shared" si="24"/>
        <v>-9.3906243002948864E-5</v>
      </c>
      <c r="Q275" s="128">
        <f>+VLOOKUP(N275,ASURB.MX!$A$2:$H$1054,5,FALSE)</f>
        <v>246.36999499999999</v>
      </c>
      <c r="R275" s="6">
        <f t="shared" si="25"/>
        <v>7.4555846145344289E-3</v>
      </c>
      <c r="S275" s="6">
        <f t="shared" si="26"/>
        <v>5.5585741944482486E-5</v>
      </c>
      <c r="T275" s="6">
        <f t="shared" si="27"/>
        <v>2.8867747692662307E-4</v>
      </c>
      <c r="U275" s="127">
        <f t="shared" si="28"/>
        <v>7.9041677715908747E-8</v>
      </c>
    </row>
    <row r="276" spans="14:21" x14ac:dyDescent="0.25">
      <c r="N276" s="125">
        <f>+'Ejercicio 5'!C259</f>
        <v>42360</v>
      </c>
      <c r="O276" s="126">
        <f>+VLOOKUP(N276,'tasa continuas '!$A$3:$E$1056,5,FALSE)</f>
        <v>3.1267133915146295E-2</v>
      </c>
      <c r="P276" s="131">
        <f t="shared" si="24"/>
        <v>-5.5113449296583655E-4</v>
      </c>
      <c r="Q276" s="128">
        <f>+VLOOKUP(N276,ASURB.MX!$A$2:$H$1054,5,FALSE)</f>
        <v>249.429993</v>
      </c>
      <c r="R276" s="6">
        <f t="shared" si="25"/>
        <v>1.2343835935303764E-2</v>
      </c>
      <c r="S276" s="6">
        <f t="shared" si="26"/>
        <v>1.5237028559769657E-4</v>
      </c>
      <c r="T276" s="6">
        <f t="shared" si="27"/>
        <v>2.8742364218234243E-4</v>
      </c>
      <c r="U276" s="127">
        <f t="shared" si="28"/>
        <v>-1.2538347442806385E-6</v>
      </c>
    </row>
    <row r="277" spans="14:21" x14ac:dyDescent="0.25">
      <c r="N277" s="125">
        <f>+'Ejercicio 5'!C260</f>
        <v>42361</v>
      </c>
      <c r="O277" s="126">
        <f>+VLOOKUP(N277,'tasa continuas '!$A$3:$E$1056,5,FALSE)</f>
        <v>3.1187532467855803E-2</v>
      </c>
      <c r="P277" s="131">
        <f t="shared" si="24"/>
        <v>-7.9601447290491428E-5</v>
      </c>
      <c r="Q277" s="128">
        <f>+VLOOKUP(N277,ASURB.MX!$A$2:$H$1054,5,FALSE)</f>
        <v>249.729996</v>
      </c>
      <c r="R277" s="6">
        <f t="shared" si="25"/>
        <v>1.2020315839953353E-3</v>
      </c>
      <c r="S277" s="6">
        <f t="shared" si="26"/>
        <v>1.4448799289223348E-6</v>
      </c>
      <c r="T277" s="6">
        <f t="shared" si="27"/>
        <v>2.876976658330487E-4</v>
      </c>
      <c r="U277" s="127">
        <f t="shared" si="28"/>
        <v>2.7402365070626229E-7</v>
      </c>
    </row>
    <row r="278" spans="14:21" x14ac:dyDescent="0.25">
      <c r="N278" s="125">
        <f>+'Ejercicio 5'!C261</f>
        <v>42362</v>
      </c>
      <c r="O278" s="126">
        <f>+VLOOKUP(N278,'tasa continuas '!$A$3:$E$1056,5,FALSE)</f>
        <v>3.0646334001375716E-2</v>
      </c>
      <c r="P278" s="131">
        <f t="shared" si="24"/>
        <v>-5.4119846648008688E-4</v>
      </c>
      <c r="Q278" s="128">
        <f>+VLOOKUP(N278,ASURB.MX!$A$2:$H$1054,5,FALSE)</f>
        <v>249.53999300000001</v>
      </c>
      <c r="R278" s="6">
        <f t="shared" si="25"/>
        <v>-7.6112329344318094E-4</v>
      </c>
      <c r="S278" s="6">
        <f t="shared" si="26"/>
        <v>5.7930866782179454E-7</v>
      </c>
      <c r="T278" s="6">
        <f t="shared" si="27"/>
        <v>2.2722366989685641E-4</v>
      </c>
      <c r="U278" s="127">
        <f t="shared" si="28"/>
        <v>-6.0473995936192283E-5</v>
      </c>
    </row>
    <row r="279" spans="14:21" x14ac:dyDescent="0.25">
      <c r="N279" s="125">
        <f>+'Ejercicio 5'!C262</f>
        <v>42366</v>
      </c>
      <c r="O279" s="126">
        <f>+VLOOKUP(N279,'tasa continuas '!$A$3:$E$1056,5,FALSE)</f>
        <v>3.0906223736315824E-2</v>
      </c>
      <c r="P279" s="131">
        <f t="shared" si="24"/>
        <v>2.5988973494010803E-4</v>
      </c>
      <c r="Q279" s="128">
        <f>+VLOOKUP(N279,ASURB.MX!$A$2:$H$1054,5,FALSE)</f>
        <v>247.61000100000001</v>
      </c>
      <c r="R279" s="6">
        <f t="shared" si="25"/>
        <v>-7.7642631756394452E-3</v>
      </c>
      <c r="S279" s="6">
        <f t="shared" si="26"/>
        <v>6.0283782660590721E-5</v>
      </c>
      <c r="T279" s="6">
        <f t="shared" si="27"/>
        <v>2.2765605114408185E-4</v>
      </c>
      <c r="U279" s="127">
        <f t="shared" si="28"/>
        <v>4.3238124722543838E-7</v>
      </c>
    </row>
    <row r="280" spans="14:21" x14ac:dyDescent="0.25">
      <c r="N280" s="125">
        <f>+'Ejercicio 5'!C263</f>
        <v>42367</v>
      </c>
      <c r="O280" s="126">
        <f>+VLOOKUP(N280,'tasa continuas '!$A$3:$E$1056,5,FALSE)</f>
        <v>2.9691185358477576E-2</v>
      </c>
      <c r="P280" s="131">
        <f t="shared" si="24"/>
        <v>-1.2150383778382484E-3</v>
      </c>
      <c r="Q280" s="128">
        <f>+VLOOKUP(N280,ASURB.MX!$A$2:$H$1054,5,FALSE)</f>
        <v>247.740005</v>
      </c>
      <c r="R280" s="6">
        <f t="shared" si="25"/>
        <v>5.2489755288238817E-4</v>
      </c>
      <c r="S280" s="6">
        <f t="shared" si="26"/>
        <v>2.7551744102191947E-7</v>
      </c>
      <c r="T280" s="6">
        <f t="shared" si="27"/>
        <v>2.263837673962817E-4</v>
      </c>
      <c r="U280" s="127">
        <f t="shared" si="28"/>
        <v>-1.2722837478001557E-6</v>
      </c>
    </row>
    <row r="281" spans="14:21" x14ac:dyDescent="0.25">
      <c r="N281" s="125">
        <f>+'Ejercicio 5'!C264</f>
        <v>42368</v>
      </c>
      <c r="O281" s="126">
        <f>+VLOOKUP(N281,'tasa continuas '!$A$3:$E$1056,5,FALSE)</f>
        <v>2.9733992627591046E-2</v>
      </c>
      <c r="P281" s="131">
        <f t="shared" si="24"/>
        <v>4.2807269113469965E-5</v>
      </c>
      <c r="Q281" s="128">
        <f>+VLOOKUP(N281,ASURB.MX!$A$2:$H$1054,5,FALSE)</f>
        <v>244.509995</v>
      </c>
      <c r="R281" s="6">
        <f t="shared" si="25"/>
        <v>-1.3123641883510654E-2</v>
      </c>
      <c r="S281" s="6">
        <f t="shared" si="26"/>
        <v>1.7222997628663507E-4</v>
      </c>
      <c r="T281" s="6">
        <f t="shared" si="27"/>
        <v>2.2882908475815034E-4</v>
      </c>
      <c r="U281" s="127">
        <f t="shared" si="28"/>
        <v>2.4453173618686449E-6</v>
      </c>
    </row>
    <row r="282" spans="14:21" x14ac:dyDescent="0.25">
      <c r="N282" s="125">
        <f>+'Ejercicio 5'!C265</f>
        <v>42369</v>
      </c>
      <c r="O282" s="126">
        <f>+VLOOKUP(N282,'tasa continuas '!$A$3:$E$1056,5,FALSE)</f>
        <v>2.9320484741546079E-2</v>
      </c>
      <c r="P282" s="131">
        <f t="shared" si="24"/>
        <v>-4.1350788604496702E-4</v>
      </c>
      <c r="Q282" s="128">
        <f>+VLOOKUP(N282,ASURB.MX!$A$2:$H$1054,5,FALSE)</f>
        <v>243.88999899999999</v>
      </c>
      <c r="R282" s="6">
        <f t="shared" si="25"/>
        <v>-2.5388875538708152E-3</v>
      </c>
      <c r="S282" s="6">
        <f t="shared" si="26"/>
        <v>6.4459500112001317E-6</v>
      </c>
      <c r="T282" s="6">
        <f t="shared" si="27"/>
        <v>2.2680042710195126E-4</v>
      </c>
      <c r="U282" s="127">
        <f t="shared" si="28"/>
        <v>-2.0286576561990861E-6</v>
      </c>
    </row>
    <row r="283" spans="14:21" x14ac:dyDescent="0.25">
      <c r="N283" s="125">
        <f>+'Ejercicio 5'!C266</f>
        <v>42373</v>
      </c>
      <c r="O283" s="126">
        <f>+VLOOKUP(N283,'tasa continuas '!$A$3:$E$1056,5,FALSE)</f>
        <v>3.0518588378771232E-2</v>
      </c>
      <c r="P283" s="131">
        <f t="shared" si="24"/>
        <v>1.1981036372251536E-3</v>
      </c>
      <c r="Q283" s="128">
        <f>+VLOOKUP(N283,ASURB.MX!$A$2:$H$1054,5,FALSE)</f>
        <v>238.28999300000001</v>
      </c>
      <c r="R283" s="6">
        <f t="shared" si="25"/>
        <v>-2.3228909933942065E-2</v>
      </c>
      <c r="S283" s="6">
        <f t="shared" si="26"/>
        <v>5.3958225671919238E-4</v>
      </c>
      <c r="T283" s="6">
        <f t="shared" si="27"/>
        <v>2.2789947998226264E-4</v>
      </c>
      <c r="U283" s="127">
        <f t="shared" si="28"/>
        <v>1.0990528803113875E-6</v>
      </c>
    </row>
    <row r="284" spans="14:21" x14ac:dyDescent="0.25">
      <c r="N284" s="125">
        <f>+'Ejercicio 5'!C267</f>
        <v>42374</v>
      </c>
      <c r="O284" s="126">
        <f>+VLOOKUP(N284,'tasa continuas '!$A$3:$E$1056,5,FALSE)</f>
        <v>3.0216055956540783E-2</v>
      </c>
      <c r="P284" s="131">
        <f t="shared" si="24"/>
        <v>-3.0253242223044971E-4</v>
      </c>
      <c r="Q284" s="128">
        <f>+VLOOKUP(N284,ASURB.MX!$A$2:$H$1054,5,FALSE)</f>
        <v>233.029999</v>
      </c>
      <c r="R284" s="6">
        <f t="shared" si="25"/>
        <v>-2.2321193586225623E-2</v>
      </c>
      <c r="S284" s="6">
        <f t="shared" si="26"/>
        <v>4.9823568311375987E-4</v>
      </c>
      <c r="T284" s="6">
        <f t="shared" si="27"/>
        <v>2.3693447333677714E-4</v>
      </c>
      <c r="U284" s="127">
        <f t="shared" si="28"/>
        <v>9.0349933545144981E-6</v>
      </c>
    </row>
    <row r="285" spans="14:21" x14ac:dyDescent="0.25">
      <c r="N285" s="125">
        <f>+'Ejercicio 5'!C268</f>
        <v>42375</v>
      </c>
      <c r="O285" s="126">
        <f>+VLOOKUP(N285,'tasa continuas '!$A$3:$E$1056,5,FALSE)</f>
        <v>2.9862985746513599E-2</v>
      </c>
      <c r="P285" s="131">
        <f t="shared" si="24"/>
        <v>-3.5307021002718361E-4</v>
      </c>
      <c r="Q285" s="128">
        <f>+VLOOKUP(N285,ASURB.MX!$A$2:$H$1054,5,FALSE)</f>
        <v>231.970001</v>
      </c>
      <c r="R285" s="6">
        <f t="shared" si="25"/>
        <v>-4.5591390798727345E-3</v>
      </c>
      <c r="S285" s="6">
        <f t="shared" si="26"/>
        <v>2.0785749149622804E-5</v>
      </c>
      <c r="T285" s="6">
        <f t="shared" si="27"/>
        <v>2.3026066254161704E-4</v>
      </c>
      <c r="U285" s="127">
        <f t="shared" si="28"/>
        <v>-6.6738107951601052E-6</v>
      </c>
    </row>
    <row r="286" spans="14:21" x14ac:dyDescent="0.25">
      <c r="N286" s="125">
        <f>+'Ejercicio 5'!C269</f>
        <v>42376</v>
      </c>
      <c r="O286" s="126">
        <f>+VLOOKUP(N286,'tasa continuas '!$A$3:$E$1056,5,FALSE)</f>
        <v>3.1392057156237663E-2</v>
      </c>
      <c r="P286" s="131">
        <f t="shared" si="24"/>
        <v>1.5290714097240636E-3</v>
      </c>
      <c r="Q286" s="128">
        <f>+VLOOKUP(N286,ASURB.MX!$A$2:$H$1054,5,FALSE)</f>
        <v>230.71000699999999</v>
      </c>
      <c r="R286" s="6">
        <f t="shared" si="25"/>
        <v>-5.4465163524435797E-3</v>
      </c>
      <c r="S286" s="6">
        <f t="shared" si="26"/>
        <v>2.9664540377435316E-5</v>
      </c>
      <c r="T286" s="6">
        <f t="shared" si="27"/>
        <v>2.311035028054622E-4</v>
      </c>
      <c r="U286" s="127">
        <f t="shared" si="28"/>
        <v>8.4284026384516E-7</v>
      </c>
    </row>
    <row r="287" spans="14:21" x14ac:dyDescent="0.25">
      <c r="N287" s="125">
        <f>+'Ejercicio 5'!C270</f>
        <v>42377</v>
      </c>
      <c r="O287" s="126">
        <f>+VLOOKUP(N287,'tasa continuas '!$A$3:$E$1056,5,FALSE)</f>
        <v>3.121228770742529E-2</v>
      </c>
      <c r="P287" s="131">
        <f t="shared" si="24"/>
        <v>-1.7976944881237245E-4</v>
      </c>
      <c r="Q287" s="128">
        <f>+VLOOKUP(N287,ASURB.MX!$A$2:$H$1054,5,FALSE)</f>
        <v>229.759995</v>
      </c>
      <c r="R287" s="6">
        <f t="shared" si="25"/>
        <v>-4.1262768206168686E-3</v>
      </c>
      <c r="S287" s="6">
        <f t="shared" si="26"/>
        <v>1.7026160400360053E-5</v>
      </c>
      <c r="T287" s="6">
        <f t="shared" si="27"/>
        <v>2.3043532845123677E-4</v>
      </c>
      <c r="U287" s="127">
        <f t="shared" si="28"/>
        <v>-6.6817435422542146E-7</v>
      </c>
    </row>
    <row r="288" spans="14:21" x14ac:dyDescent="0.25">
      <c r="N288" s="125">
        <f>+'Ejercicio 5'!C271</f>
        <v>42380</v>
      </c>
      <c r="O288" s="126">
        <f>+VLOOKUP(N288,'tasa continuas '!$A$3:$E$1056,5,FALSE)</f>
        <v>3.0518588378771232E-2</v>
      </c>
      <c r="P288" s="131">
        <f t="shared" si="24"/>
        <v>-6.9369932865405784E-4</v>
      </c>
      <c r="Q288" s="128">
        <f>+VLOOKUP(N288,ASURB.MX!$A$2:$H$1054,5,FALSE)</f>
        <v>227.83000200000001</v>
      </c>
      <c r="R288" s="6">
        <f t="shared" si="25"/>
        <v>-8.435518508586759E-3</v>
      </c>
      <c r="S288" s="6">
        <f t="shared" si="26"/>
        <v>7.1157972508709776E-5</v>
      </c>
      <c r="T288" s="6">
        <f t="shared" si="27"/>
        <v>2.3232111881715478E-4</v>
      </c>
      <c r="U288" s="127">
        <f t="shared" si="28"/>
        <v>1.8857903659180036E-6</v>
      </c>
    </row>
    <row r="289" spans="14:21" x14ac:dyDescent="0.25">
      <c r="N289" s="125">
        <f>+'Ejercicio 5'!C272</f>
        <v>42381</v>
      </c>
      <c r="O289" s="126">
        <f>+VLOOKUP(N289,'tasa continuas '!$A$3:$E$1056,5,FALSE)</f>
        <v>3.0216055956540783E-2</v>
      </c>
      <c r="P289" s="131">
        <f t="shared" si="24"/>
        <v>-3.0253242223044971E-4</v>
      </c>
      <c r="Q289" s="128">
        <f>+VLOOKUP(N289,ASURB.MX!$A$2:$H$1054,5,FALSE)</f>
        <v>231.80999800000001</v>
      </c>
      <c r="R289" s="6">
        <f t="shared" si="25"/>
        <v>1.7318316396412816E-2</v>
      </c>
      <c r="S289" s="6">
        <f t="shared" si="26"/>
        <v>2.99924082806261E-4</v>
      </c>
      <c r="T289" s="6">
        <f t="shared" si="27"/>
        <v>2.2314468809954709E-4</v>
      </c>
      <c r="U289" s="127">
        <f t="shared" si="28"/>
        <v>-9.1764307176076931E-6</v>
      </c>
    </row>
    <row r="290" spans="14:21" x14ac:dyDescent="0.25">
      <c r="N290" s="125">
        <f>+'Ejercicio 5'!C273</f>
        <v>42382</v>
      </c>
      <c r="O290" s="126">
        <f>+VLOOKUP(N290,'tasa continuas '!$A$3:$E$1056,5,FALSE)</f>
        <v>2.9862985746513599E-2</v>
      </c>
      <c r="P290" s="131">
        <f t="shared" ref="P290:P353" si="29">O290-O289</f>
        <v>-3.5307021002718361E-4</v>
      </c>
      <c r="Q290" s="128">
        <f>+VLOOKUP(N290,ASURB.MX!$A$2:$H$1054,5,FALSE)</f>
        <v>226.71000699999999</v>
      </c>
      <c r="R290" s="6">
        <f t="shared" ref="R290:R353" si="30">+LN(Q290/Q289)</f>
        <v>-2.2246363408658983E-2</v>
      </c>
      <c r="S290" s="6">
        <f t="shared" si="26"/>
        <v>4.9490068491012129E-4</v>
      </c>
      <c r="T290" s="6">
        <f t="shared" si="27"/>
        <v>2.2392465185275756E-4</v>
      </c>
      <c r="U290" s="127">
        <f t="shared" si="28"/>
        <v>7.7996375321047018E-7</v>
      </c>
    </row>
    <row r="291" spans="14:21" x14ac:dyDescent="0.25">
      <c r="N291" s="125">
        <f>+'Ejercicio 5'!C274</f>
        <v>42383</v>
      </c>
      <c r="O291" s="126">
        <f>+VLOOKUP(N291,'tasa continuas '!$A$3:$E$1056,5,FALSE)</f>
        <v>3.1392057156237663E-2</v>
      </c>
      <c r="P291" s="131">
        <f t="shared" si="29"/>
        <v>1.5290714097240636E-3</v>
      </c>
      <c r="Q291" s="128">
        <f>+VLOOKUP(N291,ASURB.MX!$A$2:$H$1054,5,FALSE)</f>
        <v>225.28999300000001</v>
      </c>
      <c r="R291" s="6">
        <f t="shared" si="30"/>
        <v>-6.283268459200745E-3</v>
      </c>
      <c r="S291" s="6">
        <f t="shared" ref="S291:S354" si="31">R291^2</f>
        <v>3.9479462530386902E-5</v>
      </c>
      <c r="T291" s="6">
        <f t="shared" si="27"/>
        <v>2.2955706819685997E-4</v>
      </c>
      <c r="U291" s="127">
        <f t="shared" si="28"/>
        <v>5.6324163441024127E-6</v>
      </c>
    </row>
    <row r="292" spans="14:21" x14ac:dyDescent="0.25">
      <c r="N292" s="125">
        <f>+'Ejercicio 5'!C275</f>
        <v>42384</v>
      </c>
      <c r="O292" s="126">
        <f>+VLOOKUP(N292,'tasa continuas '!$A$3:$E$1056,5,FALSE)</f>
        <v>3.121228770742529E-2</v>
      </c>
      <c r="P292" s="131">
        <f t="shared" si="29"/>
        <v>-1.7976944881237245E-4</v>
      </c>
      <c r="Q292" s="128">
        <f>+VLOOKUP(N292,ASURB.MX!$A$2:$H$1054,5,FALSE)</f>
        <v>223.320007</v>
      </c>
      <c r="R292" s="6">
        <f t="shared" si="30"/>
        <v>-8.78267833067292E-3</v>
      </c>
      <c r="S292" s="6">
        <f t="shared" si="31"/>
        <v>7.7135438660071672E-5</v>
      </c>
      <c r="T292" s="6">
        <f t="shared" si="27"/>
        <v>2.0283965181347026E-4</v>
      </c>
      <c r="U292" s="127">
        <f t="shared" si="28"/>
        <v>-2.6717416383389704E-5</v>
      </c>
    </row>
    <row r="293" spans="14:21" x14ac:dyDescent="0.25">
      <c r="N293" s="125">
        <f>+'Ejercicio 5'!C276</f>
        <v>42387</v>
      </c>
      <c r="O293" s="126">
        <f>+VLOOKUP(N293,'tasa continuas '!$A$3:$E$1056,5,FALSE)</f>
        <v>3.0518588378771232E-2</v>
      </c>
      <c r="P293" s="131">
        <f t="shared" si="29"/>
        <v>-6.9369932865405784E-4</v>
      </c>
      <c r="Q293" s="128">
        <f>+VLOOKUP(N293,ASURB.MX!$A$2:$H$1054,5,FALSE)</f>
        <v>225.66999799999999</v>
      </c>
      <c r="R293" s="6">
        <f t="shared" si="30"/>
        <v>1.0467994534006224E-2</v>
      </c>
      <c r="S293" s="6">
        <f t="shared" si="31"/>
        <v>1.0957890956398419E-4</v>
      </c>
      <c r="T293" s="6">
        <f t="shared" si="27"/>
        <v>2.0191639130260179E-4</v>
      </c>
      <c r="U293" s="127">
        <f t="shared" si="28"/>
        <v>-9.2326051086846989E-7</v>
      </c>
    </row>
    <row r="294" spans="14:21" x14ac:dyDescent="0.25">
      <c r="N294" s="125">
        <f>+'Ejercicio 5'!C277</f>
        <v>42388</v>
      </c>
      <c r="O294" s="126">
        <f>+VLOOKUP(N294,'tasa continuas '!$A$3:$E$1056,5,FALSE)</f>
        <v>3.0216055956540783E-2</v>
      </c>
      <c r="P294" s="131">
        <f t="shared" si="29"/>
        <v>-3.0253242223044971E-4</v>
      </c>
      <c r="Q294" s="128">
        <f>+VLOOKUP(N294,ASURB.MX!$A$2:$H$1054,5,FALSE)</f>
        <v>227.44000199999999</v>
      </c>
      <c r="R294" s="6">
        <f t="shared" si="30"/>
        <v>7.8127298149516765E-3</v>
      </c>
      <c r="S294" s="6">
        <f t="shared" si="31"/>
        <v>6.1038747161434862E-5</v>
      </c>
      <c r="T294" s="6">
        <f t="shared" si="27"/>
        <v>2.0154572724862311E-4</v>
      </c>
      <c r="U294" s="127">
        <f t="shared" si="28"/>
        <v>-3.706640539786869E-7</v>
      </c>
    </row>
    <row r="295" spans="14:21" x14ac:dyDescent="0.25">
      <c r="N295" s="125">
        <f>+'Ejercicio 5'!C278</f>
        <v>42389</v>
      </c>
      <c r="O295" s="126">
        <f>+VLOOKUP(N295,'tasa continuas '!$A$3:$E$1056,5,FALSE)</f>
        <v>2.9862985746513599E-2</v>
      </c>
      <c r="P295" s="131">
        <f t="shared" si="29"/>
        <v>-3.5307021002718361E-4</v>
      </c>
      <c r="Q295" s="128">
        <f>+VLOOKUP(N295,ASURB.MX!$A$2:$H$1054,5,FALSE)</f>
        <v>226.929993</v>
      </c>
      <c r="R295" s="6">
        <f t="shared" si="30"/>
        <v>-2.2449071012583168E-3</v>
      </c>
      <c r="S295" s="6">
        <f t="shared" si="31"/>
        <v>5.0396078932800187E-6</v>
      </c>
      <c r="T295" s="6">
        <f t="shared" si="27"/>
        <v>1.9086333267713358E-4</v>
      </c>
      <c r="U295" s="127">
        <f t="shared" si="28"/>
        <v>-1.0682394571489526E-5</v>
      </c>
    </row>
    <row r="296" spans="14:21" x14ac:dyDescent="0.25">
      <c r="N296" s="125">
        <f>+'Ejercicio 5'!C279</f>
        <v>42390</v>
      </c>
      <c r="O296" s="126">
        <f>+VLOOKUP(N296,'tasa continuas '!$A$3:$E$1056,5,FALSE)</f>
        <v>3.1392057156237663E-2</v>
      </c>
      <c r="P296" s="131">
        <f t="shared" si="29"/>
        <v>1.5290714097240636E-3</v>
      </c>
      <c r="Q296" s="128">
        <f>+VLOOKUP(N296,ASURB.MX!$A$2:$H$1054,5,FALSE)</f>
        <v>231.14999399999999</v>
      </c>
      <c r="R296" s="6">
        <f t="shared" si="30"/>
        <v>1.8425255442049353E-2</v>
      </c>
      <c r="S296" s="6">
        <f t="shared" si="31"/>
        <v>3.394900381047693E-4</v>
      </c>
      <c r="T296" s="6">
        <f t="shared" si="27"/>
        <v>1.8482756408401952E-4</v>
      </c>
      <c r="U296" s="127">
        <f t="shared" si="28"/>
        <v>-6.0357685931140587E-6</v>
      </c>
    </row>
    <row r="297" spans="14:21" x14ac:dyDescent="0.25">
      <c r="N297" s="125">
        <f>+'Ejercicio 5'!C280</f>
        <v>42391</v>
      </c>
      <c r="O297" s="126">
        <f>+VLOOKUP(N297,'tasa continuas '!$A$3:$E$1056,5,FALSE)</f>
        <v>3.121228770742529E-2</v>
      </c>
      <c r="P297" s="131">
        <f t="shared" si="29"/>
        <v>-1.7976944881237245E-4</v>
      </c>
      <c r="Q297" s="128">
        <f>+VLOOKUP(N297,ASURB.MX!$A$2:$H$1054,5,FALSE)</f>
        <v>233.38000500000001</v>
      </c>
      <c r="R297" s="6">
        <f t="shared" si="30"/>
        <v>9.6012233251841789E-3</v>
      </c>
      <c r="S297" s="6">
        <f t="shared" si="31"/>
        <v>9.2183489340060736E-5</v>
      </c>
      <c r="T297" s="6">
        <f t="shared" si="27"/>
        <v>1.8761732525384155E-4</v>
      </c>
      <c r="U297" s="127">
        <f t="shared" si="28"/>
        <v>2.7897611698220269E-6</v>
      </c>
    </row>
    <row r="298" spans="14:21" x14ac:dyDescent="0.25">
      <c r="N298" s="125">
        <f>+'Ejercicio 5'!C281</f>
        <v>42394</v>
      </c>
      <c r="O298" s="126">
        <f>+VLOOKUP(N298,'tasa continuas '!$A$3:$E$1056,5,FALSE)</f>
        <v>3.0518588378771232E-2</v>
      </c>
      <c r="P298" s="131">
        <f t="shared" si="29"/>
        <v>-6.9369932865405784E-4</v>
      </c>
      <c r="Q298" s="128">
        <f>+VLOOKUP(N298,ASURB.MX!$A$2:$H$1054,5,FALSE)</f>
        <v>237.979996</v>
      </c>
      <c r="R298" s="6">
        <f t="shared" si="30"/>
        <v>1.9518571916624452E-2</v>
      </c>
      <c r="S298" s="6">
        <f t="shared" si="31"/>
        <v>3.8097464966444075E-4</v>
      </c>
      <c r="T298" s="6">
        <f t="shared" si="27"/>
        <v>1.8721097049627272E-4</v>
      </c>
      <c r="U298" s="127">
        <f t="shared" si="28"/>
        <v>-4.063547575688302E-7</v>
      </c>
    </row>
    <row r="299" spans="14:21" x14ac:dyDescent="0.25">
      <c r="N299" s="125">
        <f>+'Ejercicio 5'!C282</f>
        <v>42395</v>
      </c>
      <c r="O299" s="126">
        <f>+VLOOKUP(N299,'tasa continuas '!$A$3:$E$1056,5,FALSE)</f>
        <v>3.0216055956540783E-2</v>
      </c>
      <c r="P299" s="131">
        <f t="shared" si="29"/>
        <v>-3.0253242223044971E-4</v>
      </c>
      <c r="Q299" s="128">
        <f>+VLOOKUP(N299,ASURB.MX!$A$2:$H$1054,5,FALSE)</f>
        <v>240.71000699999999</v>
      </c>
      <c r="R299" s="6">
        <f t="shared" si="30"/>
        <v>1.140629878011418E-2</v>
      </c>
      <c r="S299" s="6">
        <f t="shared" si="31"/>
        <v>1.3010365186123425E-4</v>
      </c>
      <c r="T299" s="6">
        <f t="shared" si="27"/>
        <v>1.9057819091603144E-4</v>
      </c>
      <c r="U299" s="127">
        <f t="shared" si="28"/>
        <v>3.3672204197587223E-6</v>
      </c>
    </row>
    <row r="300" spans="14:21" x14ac:dyDescent="0.25">
      <c r="N300" s="125">
        <f>+'Ejercicio 5'!C283</f>
        <v>42396</v>
      </c>
      <c r="O300" s="126">
        <f>+VLOOKUP(N300,'tasa continuas '!$A$3:$E$1056,5,FALSE)</f>
        <v>2.9862985746513599E-2</v>
      </c>
      <c r="P300" s="131">
        <f t="shared" si="29"/>
        <v>-3.5307021002718361E-4</v>
      </c>
      <c r="Q300" s="128">
        <f>+VLOOKUP(N300,ASURB.MX!$A$2:$H$1054,5,FALSE)</f>
        <v>237.25</v>
      </c>
      <c r="R300" s="6">
        <f t="shared" si="30"/>
        <v>-1.4478481008949084E-2</v>
      </c>
      <c r="S300" s="6">
        <f t="shared" si="31"/>
        <v>2.0962641232649928E-4</v>
      </c>
      <c r="T300" s="6">
        <f t="shared" si="27"/>
        <v>1.8947014711954665E-4</v>
      </c>
      <c r="U300" s="127">
        <f t="shared" si="28"/>
        <v>-1.1080437964847937E-6</v>
      </c>
    </row>
    <row r="301" spans="14:21" x14ac:dyDescent="0.25">
      <c r="N301" s="125">
        <f>+'Ejercicio 5'!C284</f>
        <v>42397</v>
      </c>
      <c r="O301" s="126">
        <f>+VLOOKUP(N301,'tasa continuas '!$A$3:$E$1056,5,FALSE)</f>
        <v>3.1392057156237663E-2</v>
      </c>
      <c r="P301" s="131">
        <f t="shared" si="29"/>
        <v>1.5290714097240636E-3</v>
      </c>
      <c r="Q301" s="128">
        <f>+VLOOKUP(N301,ASURB.MX!$A$2:$H$1054,5,FALSE)</f>
        <v>239.55999800000001</v>
      </c>
      <c r="R301" s="6">
        <f t="shared" si="30"/>
        <v>9.6894615575851932E-3</v>
      </c>
      <c r="S301" s="6">
        <f t="shared" si="31"/>
        <v>9.388566527592128E-5</v>
      </c>
      <c r="T301" s="6">
        <f t="shared" si="27"/>
        <v>1.7455139912375933E-4</v>
      </c>
      <c r="U301" s="127">
        <f t="shared" si="28"/>
        <v>-1.491874799578732E-5</v>
      </c>
    </row>
    <row r="302" spans="14:21" x14ac:dyDescent="0.25">
      <c r="N302" s="125">
        <f>+'Ejercicio 5'!C285</f>
        <v>42398</v>
      </c>
      <c r="O302" s="126">
        <f>+VLOOKUP(N302,'tasa continuas '!$A$3:$E$1056,5,FALSE)</f>
        <v>3.121228770742529E-2</v>
      </c>
      <c r="P302" s="131">
        <f t="shared" si="29"/>
        <v>-1.7976944881237245E-4</v>
      </c>
      <c r="Q302" s="128">
        <f>+VLOOKUP(N302,ASURB.MX!$A$2:$H$1054,5,FALSE)</f>
        <v>247.949997</v>
      </c>
      <c r="R302" s="6">
        <f t="shared" si="30"/>
        <v>3.4423201788306837E-2</v>
      </c>
      <c r="S302" s="6">
        <f t="shared" si="31"/>
        <v>1.184956821358491E-3</v>
      </c>
      <c r="T302" s="6">
        <f t="shared" si="27"/>
        <v>1.7297863950930685E-4</v>
      </c>
      <c r="U302" s="127">
        <f t="shared" si="28"/>
        <v>-1.5727596144524797E-6</v>
      </c>
    </row>
    <row r="303" spans="14:21" x14ac:dyDescent="0.25">
      <c r="N303" s="125">
        <f>+'Ejercicio 5'!C286</f>
        <v>42402</v>
      </c>
      <c r="O303" s="126">
        <f>+VLOOKUP(N303,'tasa continuas '!$A$3:$E$1056,5,FALSE)</f>
        <v>3.0216055956540783E-2</v>
      </c>
      <c r="P303" s="131">
        <f t="shared" si="29"/>
        <v>-9.9623175088450755E-4</v>
      </c>
      <c r="Q303" s="128">
        <f>+VLOOKUP(N303,ASURB.MX!$A$2:$H$1054,5,FALSE)</f>
        <v>244.509995</v>
      </c>
      <c r="R303" s="6">
        <f t="shared" si="30"/>
        <v>-1.3970913410936897E-2</v>
      </c>
      <c r="S303" s="6">
        <f t="shared" si="31"/>
        <v>1.9518642153589644E-4</v>
      </c>
      <c r="T303" s="6">
        <f t="shared" si="27"/>
        <v>2.4658251737886649E-4</v>
      </c>
      <c r="U303" s="127">
        <f t="shared" si="28"/>
        <v>7.3603877869559645E-5</v>
      </c>
    </row>
    <row r="304" spans="14:21" x14ac:dyDescent="0.25">
      <c r="N304" s="125">
        <f>+'Ejercicio 5'!C287</f>
        <v>42403</v>
      </c>
      <c r="O304" s="126">
        <f>+VLOOKUP(N304,'tasa continuas '!$A$3:$E$1056,5,FALSE)</f>
        <v>2.9862985746513599E-2</v>
      </c>
      <c r="P304" s="131">
        <f t="shared" si="29"/>
        <v>-3.5307021002718361E-4</v>
      </c>
      <c r="Q304" s="128">
        <f>+VLOOKUP(N304,ASURB.MX!$A$2:$H$1054,5,FALSE)</f>
        <v>240.86000100000001</v>
      </c>
      <c r="R304" s="6">
        <f t="shared" si="30"/>
        <v>-1.5040331440868988E-2</v>
      </c>
      <c r="S304" s="6">
        <f t="shared" si="31"/>
        <v>2.262115698511922E-4</v>
      </c>
      <c r="T304" s="6">
        <f t="shared" si="27"/>
        <v>2.4465091854628662E-4</v>
      </c>
      <c r="U304" s="127">
        <f t="shared" si="28"/>
        <v>-1.9315988325798697E-6</v>
      </c>
    </row>
    <row r="305" spans="14:21" x14ac:dyDescent="0.25">
      <c r="N305" s="125">
        <f>+'Ejercicio 5'!C288</f>
        <v>42404</v>
      </c>
      <c r="O305" s="126">
        <f>+VLOOKUP(N305,'tasa continuas '!$A$3:$E$1056,5,FALSE)</f>
        <v>3.1392057156237663E-2</v>
      </c>
      <c r="P305" s="131">
        <f t="shared" si="29"/>
        <v>1.5290714097240636E-3</v>
      </c>
      <c r="Q305" s="128">
        <f>+VLOOKUP(N305,ASURB.MX!$A$2:$H$1054,5,FALSE)</f>
        <v>245.33999600000001</v>
      </c>
      <c r="R305" s="6">
        <f t="shared" si="30"/>
        <v>1.842913131657772E-2</v>
      </c>
      <c r="S305" s="6">
        <f t="shared" si="31"/>
        <v>3.3963288108366564E-4</v>
      </c>
      <c r="T305" s="6">
        <f t="shared" si="27"/>
        <v>2.4431834810780564E-4</v>
      </c>
      <c r="U305" s="127">
        <f t="shared" si="28"/>
        <v>-3.3257043848097974E-7</v>
      </c>
    </row>
    <row r="306" spans="14:21" x14ac:dyDescent="0.25">
      <c r="N306" s="125">
        <f>+'Ejercicio 5'!C289</f>
        <v>42405</v>
      </c>
      <c r="O306" s="126">
        <f>+VLOOKUP(N306,'tasa continuas '!$A$3:$E$1056,5,FALSE)</f>
        <v>3.121228770742529E-2</v>
      </c>
      <c r="P306" s="131">
        <f t="shared" si="29"/>
        <v>-1.7976944881237245E-4</v>
      </c>
      <c r="Q306" s="128">
        <f>+VLOOKUP(N306,ASURB.MX!$A$2:$H$1054,5,FALSE)</f>
        <v>244.949997</v>
      </c>
      <c r="R306" s="6">
        <f t="shared" si="30"/>
        <v>-1.5908914635148178E-3</v>
      </c>
      <c r="S306" s="6">
        <f t="shared" si="31"/>
        <v>2.5309356486843187E-6</v>
      </c>
      <c r="T306" s="6">
        <f t="shared" si="27"/>
        <v>2.4401885823343417E-4</v>
      </c>
      <c r="U306" s="127">
        <f t="shared" si="28"/>
        <v>-2.9948987437147367E-7</v>
      </c>
    </row>
    <row r="307" spans="14:21" x14ac:dyDescent="0.25">
      <c r="N307" s="125">
        <f>+'Ejercicio 5'!C290</f>
        <v>42408</v>
      </c>
      <c r="O307" s="126">
        <f>+VLOOKUP(N307,'tasa continuas '!$A$3:$E$1056,5,FALSE)</f>
        <v>3.0518588378771232E-2</v>
      </c>
      <c r="P307" s="131">
        <f t="shared" si="29"/>
        <v>-6.9369932865405784E-4</v>
      </c>
      <c r="Q307" s="128">
        <f>+VLOOKUP(N307,ASURB.MX!$A$2:$H$1054,5,FALSE)</f>
        <v>243.449997</v>
      </c>
      <c r="R307" s="6">
        <f t="shared" si="30"/>
        <v>-6.1425255313353683E-3</v>
      </c>
      <c r="S307" s="6">
        <f t="shared" si="31"/>
        <v>3.7730619903106846E-5</v>
      </c>
      <c r="T307" s="6">
        <f t="shared" si="27"/>
        <v>2.4517980826398617E-4</v>
      </c>
      <c r="U307" s="127">
        <f t="shared" si="28"/>
        <v>1.1609500305519984E-6</v>
      </c>
    </row>
    <row r="308" spans="14:21" x14ac:dyDescent="0.25">
      <c r="N308" s="125">
        <f>+'Ejercicio 5'!C291</f>
        <v>42409</v>
      </c>
      <c r="O308" s="126">
        <f>+VLOOKUP(N308,'tasa continuas '!$A$3:$E$1056,5,FALSE)</f>
        <v>3.0216055956540783E-2</v>
      </c>
      <c r="P308" s="131">
        <f t="shared" si="29"/>
        <v>-3.0253242223044971E-4</v>
      </c>
      <c r="Q308" s="128">
        <f>+VLOOKUP(N308,ASURB.MX!$A$2:$H$1054,5,FALSE)</f>
        <v>244.86000100000001</v>
      </c>
      <c r="R308" s="6">
        <f t="shared" si="30"/>
        <v>5.7750524238847183E-3</v>
      </c>
      <c r="S308" s="6">
        <f t="shared" si="31"/>
        <v>3.3351230498616762E-5</v>
      </c>
      <c r="T308" s="6">
        <f t="shared" si="27"/>
        <v>2.4660757219265234E-4</v>
      </c>
      <c r="U308" s="127">
        <f t="shared" si="28"/>
        <v>1.4277639286661733E-6</v>
      </c>
    </row>
    <row r="309" spans="14:21" x14ac:dyDescent="0.25">
      <c r="N309" s="125">
        <f>+'Ejercicio 5'!C292</f>
        <v>42410</v>
      </c>
      <c r="O309" s="126">
        <f>+VLOOKUP(N309,'tasa continuas '!$A$3:$E$1056,5,FALSE)</f>
        <v>2.9862985746513599E-2</v>
      </c>
      <c r="P309" s="131">
        <f t="shared" si="29"/>
        <v>-3.5307021002718361E-4</v>
      </c>
      <c r="Q309" s="128">
        <f>+VLOOKUP(N309,ASURB.MX!$A$2:$H$1054,5,FALSE)</f>
        <v>249.050003</v>
      </c>
      <c r="R309" s="6">
        <f t="shared" si="30"/>
        <v>1.6967068835330511E-2</v>
      </c>
      <c r="S309" s="6">
        <f t="shared" si="31"/>
        <v>2.8788142486284388E-4</v>
      </c>
      <c r="T309" s="6">
        <f t="shared" si="27"/>
        <v>2.4588114258495755E-4</v>
      </c>
      <c r="U309" s="127">
        <f t="shared" si="28"/>
        <v>-7.2642960769478881E-7</v>
      </c>
    </row>
    <row r="310" spans="14:21" x14ac:dyDescent="0.25">
      <c r="N310" s="125">
        <f>+'Ejercicio 5'!C293</f>
        <v>42411</v>
      </c>
      <c r="O310" s="126">
        <f>+VLOOKUP(N310,'tasa continuas '!$A$3:$E$1056,5,FALSE)</f>
        <v>3.1392057156237663E-2</v>
      </c>
      <c r="P310" s="131">
        <f t="shared" si="29"/>
        <v>1.5290714097240636E-3</v>
      </c>
      <c r="Q310" s="128">
        <f>+VLOOKUP(N310,ASURB.MX!$A$2:$H$1054,5,FALSE)</f>
        <v>250.46000699999999</v>
      </c>
      <c r="R310" s="6">
        <f t="shared" si="30"/>
        <v>5.6455635193944217E-3</v>
      </c>
      <c r="S310" s="6">
        <f t="shared" si="31"/>
        <v>3.1872387451517127E-5</v>
      </c>
      <c r="T310" s="6">
        <f t="shared" si="27"/>
        <v>2.4406300974890967E-4</v>
      </c>
      <c r="U310" s="127">
        <f t="shared" si="28"/>
        <v>-1.8181328360478816E-6</v>
      </c>
    </row>
    <row r="311" spans="14:21" x14ac:dyDescent="0.25">
      <c r="N311" s="125">
        <f>+'Ejercicio 5'!C294</f>
        <v>42412</v>
      </c>
      <c r="O311" s="126">
        <f>+VLOOKUP(N311,'tasa continuas '!$A$3:$E$1056,5,FALSE)</f>
        <v>3.121228770742529E-2</v>
      </c>
      <c r="P311" s="131">
        <f t="shared" si="29"/>
        <v>-1.7976944881237245E-4</v>
      </c>
      <c r="Q311" s="128">
        <f>+VLOOKUP(N311,ASURB.MX!$A$2:$H$1054,5,FALSE)</f>
        <v>250.070007</v>
      </c>
      <c r="R311" s="6">
        <f t="shared" si="30"/>
        <v>-1.5583484227365803E-3</v>
      </c>
      <c r="S311" s="6">
        <f t="shared" si="31"/>
        <v>2.4284498066455877E-6</v>
      </c>
      <c r="T311" s="6">
        <f t="shared" si="27"/>
        <v>2.4463986024822433E-4</v>
      </c>
      <c r="U311" s="127">
        <f t="shared" si="28"/>
        <v>5.7685049931465457E-7</v>
      </c>
    </row>
    <row r="312" spans="14:21" x14ac:dyDescent="0.25">
      <c r="N312" s="125">
        <f>+'Ejercicio 5'!C295</f>
        <v>42415</v>
      </c>
      <c r="O312" s="126">
        <f>+VLOOKUP(N312,'tasa continuas '!$A$3:$E$1056,5,FALSE)</f>
        <v>3.0518588378771232E-2</v>
      </c>
      <c r="P312" s="131">
        <f t="shared" si="29"/>
        <v>-6.9369932865405784E-4</v>
      </c>
      <c r="Q312" s="128">
        <f>+VLOOKUP(N312,ASURB.MX!$A$2:$H$1054,5,FALSE)</f>
        <v>249.05999800000001</v>
      </c>
      <c r="R312" s="6">
        <f t="shared" si="30"/>
        <v>-4.0470833989151743E-3</v>
      </c>
      <c r="S312" s="6">
        <f t="shared" si="31"/>
        <v>1.6378884037774799E-5</v>
      </c>
      <c r="T312" s="6">
        <f t="shared" si="27"/>
        <v>2.4458319714325348E-4</v>
      </c>
      <c r="U312" s="127">
        <f t="shared" si="28"/>
        <v>-5.6663104970849486E-8</v>
      </c>
    </row>
    <row r="313" spans="14:21" x14ac:dyDescent="0.25">
      <c r="N313" s="125">
        <f>+'Ejercicio 5'!C296</f>
        <v>42416</v>
      </c>
      <c r="O313" s="126">
        <f>+VLOOKUP(N313,'tasa continuas '!$A$3:$E$1056,5,FALSE)</f>
        <v>3.0216055956540783E-2</v>
      </c>
      <c r="P313" s="131">
        <f t="shared" si="29"/>
        <v>-3.0253242223044971E-4</v>
      </c>
      <c r="Q313" s="128">
        <f>+VLOOKUP(N313,ASURB.MX!$A$2:$H$1054,5,FALSE)</f>
        <v>253.94000199999999</v>
      </c>
      <c r="R313" s="6">
        <f t="shared" si="30"/>
        <v>1.9404203254712662E-2</v>
      </c>
      <c r="S313" s="6">
        <f t="shared" si="31"/>
        <v>3.765231039502015E-4</v>
      </c>
      <c r="T313" s="6">
        <f t="shared" si="27"/>
        <v>2.4664979319813406E-4</v>
      </c>
      <c r="U313" s="127">
        <f t="shared" si="28"/>
        <v>2.0665960548805866E-6</v>
      </c>
    </row>
    <row r="314" spans="14:21" x14ac:dyDescent="0.25">
      <c r="N314" s="125">
        <f>+'Ejercicio 5'!C297</f>
        <v>42417</v>
      </c>
      <c r="O314" s="126">
        <f>+VLOOKUP(N314,'tasa continuas '!$A$3:$E$1056,5,FALSE)</f>
        <v>2.9862985746513599E-2</v>
      </c>
      <c r="P314" s="131">
        <f t="shared" si="29"/>
        <v>-3.5307021002718361E-4</v>
      </c>
      <c r="Q314" s="128">
        <f>+VLOOKUP(N314,ASURB.MX!$A$2:$H$1054,5,FALSE)</f>
        <v>256.89999399999999</v>
      </c>
      <c r="R314" s="6">
        <f t="shared" si="30"/>
        <v>1.1588854242924881E-2</v>
      </c>
      <c r="S314" s="6">
        <f t="shared" si="31"/>
        <v>1.3430154266375801E-4</v>
      </c>
      <c r="T314" s="6">
        <f t="shared" si="27"/>
        <v>2.4645056240289194E-4</v>
      </c>
      <c r="U314" s="127">
        <f t="shared" si="28"/>
        <v>-1.9923079524211901E-7</v>
      </c>
    </row>
    <row r="315" spans="14:21" x14ac:dyDescent="0.25">
      <c r="N315" s="125">
        <f>+'Ejercicio 5'!C298</f>
        <v>42418</v>
      </c>
      <c r="O315" s="126">
        <f>+VLOOKUP(N315,'tasa continuas '!$A$3:$E$1056,5,FALSE)</f>
        <v>3.1392057156237663E-2</v>
      </c>
      <c r="P315" s="131">
        <f t="shared" si="29"/>
        <v>1.5290714097240636E-3</v>
      </c>
      <c r="Q315" s="128">
        <f>+VLOOKUP(N315,ASURB.MX!$A$2:$H$1054,5,FALSE)</f>
        <v>254.11000100000001</v>
      </c>
      <c r="R315" s="6">
        <f t="shared" si="30"/>
        <v>-1.0919632688586587E-2</v>
      </c>
      <c r="S315" s="6">
        <f t="shared" si="31"/>
        <v>1.1923837805364874E-4</v>
      </c>
      <c r="T315" s="6">
        <f t="shared" si="27"/>
        <v>2.3853732041420007E-4</v>
      </c>
      <c r="U315" s="127">
        <f t="shared" si="28"/>
        <v>-7.9132419886918787E-6</v>
      </c>
    </row>
    <row r="316" spans="14:21" x14ac:dyDescent="0.25">
      <c r="N316" s="125">
        <f>+'Ejercicio 5'!C299</f>
        <v>42419</v>
      </c>
      <c r="O316" s="126">
        <f>+VLOOKUP(N316,'tasa continuas '!$A$3:$E$1056,5,FALSE)</f>
        <v>3.121228770742529E-2</v>
      </c>
      <c r="P316" s="131">
        <f t="shared" si="29"/>
        <v>-1.7976944881237245E-4</v>
      </c>
      <c r="Q316" s="128">
        <f>+VLOOKUP(N316,ASURB.MX!$A$2:$H$1054,5,FALSE)</f>
        <v>250.21000699999999</v>
      </c>
      <c r="R316" s="6">
        <f t="shared" si="30"/>
        <v>-1.5466654835670505E-2</v>
      </c>
      <c r="S316" s="6">
        <f t="shared" si="31"/>
        <v>2.3921741180576981E-4</v>
      </c>
      <c r="T316" s="6">
        <f t="shared" si="27"/>
        <v>2.3174154719334076E-4</v>
      </c>
      <c r="U316" s="127">
        <f t="shared" si="28"/>
        <v>-6.7957732208593074E-6</v>
      </c>
    </row>
    <row r="317" spans="14:21" x14ac:dyDescent="0.25">
      <c r="N317" s="125">
        <f>+'Ejercicio 5'!C300</f>
        <v>42422</v>
      </c>
      <c r="O317" s="126">
        <f>+VLOOKUP(N317,'tasa continuas '!$A$3:$E$1056,5,FALSE)</f>
        <v>3.0518588378771232E-2</v>
      </c>
      <c r="P317" s="131">
        <f t="shared" si="29"/>
        <v>-6.9369932865405784E-4</v>
      </c>
      <c r="Q317" s="128">
        <f>+VLOOKUP(N317,ASURB.MX!$A$2:$H$1054,5,FALSE)</f>
        <v>252.759995</v>
      </c>
      <c r="R317" s="6">
        <f t="shared" si="30"/>
        <v>1.013980888745402E-2</v>
      </c>
      <c r="S317" s="6">
        <f t="shared" si="31"/>
        <v>1.0281572427409153E-4</v>
      </c>
      <c r="T317" s="6">
        <f t="shared" si="27"/>
        <v>2.3017607321360414E-4</v>
      </c>
      <c r="U317" s="127">
        <f t="shared" si="28"/>
        <v>-1.5654739797366199E-6</v>
      </c>
    </row>
    <row r="318" spans="14:21" x14ac:dyDescent="0.25">
      <c r="N318" s="125">
        <f>+'Ejercicio 5'!C301</f>
        <v>42423</v>
      </c>
      <c r="O318" s="126">
        <f>+VLOOKUP(N318,'tasa continuas '!$A$3:$E$1056,5,FALSE)</f>
        <v>3.0216055956540783E-2</v>
      </c>
      <c r="P318" s="131">
        <f t="shared" si="29"/>
        <v>-3.0253242223044971E-4</v>
      </c>
      <c r="Q318" s="128">
        <f>+VLOOKUP(N318,ASURB.MX!$A$2:$H$1054,5,FALSE)</f>
        <v>254.220001</v>
      </c>
      <c r="R318" s="6">
        <f t="shared" si="30"/>
        <v>5.7596356764803257E-3</v>
      </c>
      <c r="S318" s="6">
        <f t="shared" si="31"/>
        <v>3.317340312578498E-5</v>
      </c>
      <c r="T318" s="6">
        <f t="shared" si="27"/>
        <v>2.2892132615688699E-4</v>
      </c>
      <c r="U318" s="127">
        <f t="shared" si="28"/>
        <v>-1.2547470567171452E-6</v>
      </c>
    </row>
    <row r="319" spans="14:21" x14ac:dyDescent="0.25">
      <c r="N319" s="125">
        <f>+'Ejercicio 5'!C302</f>
        <v>42424</v>
      </c>
      <c r="O319" s="126">
        <f>+VLOOKUP(N319,'tasa continuas '!$A$3:$E$1056,5,FALSE)</f>
        <v>2.9862985746513599E-2</v>
      </c>
      <c r="P319" s="131">
        <f t="shared" si="29"/>
        <v>-3.5307021002718361E-4</v>
      </c>
      <c r="Q319" s="128">
        <f>+VLOOKUP(N319,ASURB.MX!$A$2:$H$1054,5,FALSE)</f>
        <v>251.61999499999999</v>
      </c>
      <c r="R319" s="6">
        <f t="shared" si="30"/>
        <v>-1.0280044748373412E-2</v>
      </c>
      <c r="S319" s="6">
        <f t="shared" si="31"/>
        <v>1.0567932002855977E-4</v>
      </c>
      <c r="T319" s="6">
        <f t="shared" si="27"/>
        <v>2.2854316854461617E-4</v>
      </c>
      <c r="U319" s="127">
        <f t="shared" si="28"/>
        <v>-3.7815761227082524E-7</v>
      </c>
    </row>
    <row r="320" spans="14:21" x14ac:dyDescent="0.25">
      <c r="N320" s="125">
        <f>+'Ejercicio 5'!C303</f>
        <v>42425</v>
      </c>
      <c r="O320" s="126">
        <f>+VLOOKUP(N320,'tasa continuas '!$A$3:$E$1056,5,FALSE)</f>
        <v>3.121228770742529E-2</v>
      </c>
      <c r="P320" s="131">
        <f t="shared" si="29"/>
        <v>1.3493019609116912E-3</v>
      </c>
      <c r="Q320" s="128">
        <f>+VLOOKUP(N320,ASURB.MX!$A$2:$H$1054,5,FALSE)</f>
        <v>253.800003</v>
      </c>
      <c r="R320" s="6">
        <f t="shared" si="30"/>
        <v>8.6265740488680777E-3</v>
      </c>
      <c r="S320" s="6">
        <f t="shared" si="31"/>
        <v>7.4417779820604185E-5</v>
      </c>
      <c r="T320" s="6">
        <f t="shared" si="27"/>
        <v>2.2804819163938899E-4</v>
      </c>
      <c r="U320" s="127">
        <f t="shared" si="28"/>
        <v>-4.9497690522717582E-7</v>
      </c>
    </row>
    <row r="321" spans="14:21" x14ac:dyDescent="0.25">
      <c r="N321" s="125">
        <f>+'Ejercicio 5'!C304</f>
        <v>42426</v>
      </c>
      <c r="O321" s="126">
        <f>+VLOOKUP(N321,'tasa continuas '!$A$3:$E$1056,5,FALSE)</f>
        <v>3.1010008441007403E-2</v>
      </c>
      <c r="P321" s="131">
        <f t="shared" si="29"/>
        <v>-2.022792664178874E-4</v>
      </c>
      <c r="Q321" s="128">
        <f>+VLOOKUP(N321,ASURB.MX!$A$2:$H$1054,5,FALSE)</f>
        <v>255.58000200000001</v>
      </c>
      <c r="R321" s="6">
        <f t="shared" si="30"/>
        <v>6.9889129052775412E-3</v>
      </c>
      <c r="S321" s="6">
        <f t="shared" si="31"/>
        <v>4.8844903597554963E-5</v>
      </c>
      <c r="T321" s="6">
        <f t="shared" si="27"/>
        <v>2.2792845502636941E-4</v>
      </c>
      <c r="U321" s="127">
        <f t="shared" si="28"/>
        <v>-1.1973661301958047E-7</v>
      </c>
    </row>
    <row r="322" spans="14:21" x14ac:dyDescent="0.25">
      <c r="N322" s="125">
        <f>+'Ejercicio 5'!C305</f>
        <v>42429</v>
      </c>
      <c r="O322" s="126">
        <f>+VLOOKUP(N322,'tasa continuas '!$A$3:$E$1056,5,FALSE)</f>
        <v>3.0216055956540783E-2</v>
      </c>
      <c r="P322" s="131">
        <f t="shared" si="29"/>
        <v>-7.9395248446662015E-4</v>
      </c>
      <c r="Q322" s="128">
        <f>+VLOOKUP(N322,ASURB.MX!$A$2:$H$1054,5,FALSE)</f>
        <v>253.820007</v>
      </c>
      <c r="R322" s="6">
        <f t="shared" si="30"/>
        <v>-6.9100980452786835E-3</v>
      </c>
      <c r="S322" s="6">
        <f t="shared" si="31"/>
        <v>4.7749454995364281E-5</v>
      </c>
      <c r="T322" s="6">
        <f t="shared" ref="T322:T385" si="32">_xlfn.STDEV.S(S291:S321)</f>
        <v>2.2136508658074919E-4</v>
      </c>
      <c r="U322" s="127">
        <f t="shared" si="28"/>
        <v>-6.5633684456202165E-6</v>
      </c>
    </row>
    <row r="323" spans="14:21" x14ac:dyDescent="0.25">
      <c r="N323" s="125">
        <f>+'Ejercicio 5'!C306</f>
        <v>42430</v>
      </c>
      <c r="O323" s="126">
        <f>+VLOOKUP(N323,'tasa continuas '!$A$3:$E$1056,5,FALSE)</f>
        <v>2.9862985746513599E-2</v>
      </c>
      <c r="P323" s="131">
        <f t="shared" si="29"/>
        <v>-3.5307021002718361E-4</v>
      </c>
      <c r="Q323" s="128">
        <f>+VLOOKUP(N323,ASURB.MX!$A$2:$H$1054,5,FALSE)</f>
        <v>255.070007</v>
      </c>
      <c r="R323" s="6">
        <f t="shared" si="30"/>
        <v>4.9126627742550237E-3</v>
      </c>
      <c r="S323" s="6">
        <f t="shared" si="31"/>
        <v>2.4134255533551065E-5</v>
      </c>
      <c r="T323" s="6">
        <f t="shared" si="32"/>
        <v>2.212130675096146E-4</v>
      </c>
      <c r="U323" s="127">
        <f t="shared" ref="U323:U386" si="33">T323-T322</f>
        <v>-1.5201907113459928E-7</v>
      </c>
    </row>
    <row r="324" spans="14:21" x14ac:dyDescent="0.25">
      <c r="N324" s="125">
        <f>+'Ejercicio 5'!C307</f>
        <v>42431</v>
      </c>
      <c r="O324" s="126">
        <f>+VLOOKUP(N324,'tasa continuas '!$A$3:$E$1056,5,FALSE)</f>
        <v>2.9445560172356926E-2</v>
      </c>
      <c r="P324" s="131">
        <f t="shared" si="29"/>
        <v>-4.1742557415667264E-4</v>
      </c>
      <c r="Q324" s="128">
        <f>+VLOOKUP(N324,ASURB.MX!$A$2:$H$1054,5,FALSE)</f>
        <v>258.70001200000002</v>
      </c>
      <c r="R324" s="6">
        <f t="shared" si="30"/>
        <v>1.4131090842885491E-2</v>
      </c>
      <c r="S324" s="6">
        <f t="shared" si="31"/>
        <v>1.9968772840988218E-4</v>
      </c>
      <c r="T324" s="6">
        <f t="shared" si="32"/>
        <v>2.2212396511073044E-4</v>
      </c>
      <c r="U324" s="127">
        <f t="shared" si="33"/>
        <v>9.1089760111584712E-7</v>
      </c>
    </row>
    <row r="325" spans="14:21" x14ac:dyDescent="0.25">
      <c r="N325" s="125">
        <f>+'Ejercicio 5'!C308</f>
        <v>42432</v>
      </c>
      <c r="O325" s="126">
        <f>+VLOOKUP(N325,'tasa continuas '!$A$3:$E$1056,5,FALSE)</f>
        <v>3.1392057156237663E-2</v>
      </c>
      <c r="P325" s="131">
        <f t="shared" si="29"/>
        <v>1.9464969838807362E-3</v>
      </c>
      <c r="Q325" s="128">
        <f>+VLOOKUP(N325,ASURB.MX!$A$2:$H$1054,5,FALSE)</f>
        <v>255.5</v>
      </c>
      <c r="R325" s="6">
        <f t="shared" si="30"/>
        <v>-1.2446725933998353E-2</v>
      </c>
      <c r="S325" s="6">
        <f t="shared" si="31"/>
        <v>1.5492098647606719E-4</v>
      </c>
      <c r="T325" s="6">
        <f t="shared" si="32"/>
        <v>2.2197665421055645E-4</v>
      </c>
      <c r="U325" s="127">
        <f t="shared" si="33"/>
        <v>-1.4731090017399708E-7</v>
      </c>
    </row>
    <row r="326" spans="14:21" x14ac:dyDescent="0.25">
      <c r="N326" s="125">
        <f>+'Ejercicio 5'!C309</f>
        <v>42433</v>
      </c>
      <c r="O326" s="126">
        <f>+VLOOKUP(N326,'tasa continuas '!$A$3:$E$1056,5,FALSE)</f>
        <v>3.121228770742529E-2</v>
      </c>
      <c r="P326" s="131">
        <f t="shared" si="29"/>
        <v>-1.7976944881237245E-4</v>
      </c>
      <c r="Q326" s="128">
        <f>+VLOOKUP(N326,ASURB.MX!$A$2:$H$1054,5,FALSE)</f>
        <v>250.929993</v>
      </c>
      <c r="R326" s="6">
        <f t="shared" si="30"/>
        <v>-1.8048421765856464E-2</v>
      </c>
      <c r="S326" s="6">
        <f t="shared" si="31"/>
        <v>3.2574552823824135E-4</v>
      </c>
      <c r="T326" s="6">
        <f t="shared" si="32"/>
        <v>2.211219246314612E-4</v>
      </c>
      <c r="U326" s="127">
        <f t="shared" si="33"/>
        <v>-8.5472957909524662E-7</v>
      </c>
    </row>
    <row r="327" spans="14:21" x14ac:dyDescent="0.25">
      <c r="N327" s="125">
        <f>+'Ejercicio 5'!C310</f>
        <v>42436</v>
      </c>
      <c r="O327" s="126">
        <f>+VLOOKUP(N327,'tasa continuas '!$A$3:$E$1056,5,FALSE)</f>
        <v>3.0518588378771232E-2</v>
      </c>
      <c r="P327" s="131">
        <f t="shared" si="29"/>
        <v>-6.9369932865405784E-4</v>
      </c>
      <c r="Q327" s="128">
        <f>+VLOOKUP(N327,ASURB.MX!$A$2:$H$1054,5,FALSE)</f>
        <v>249.36999499999999</v>
      </c>
      <c r="R327" s="6">
        <f t="shared" si="30"/>
        <v>-6.2362706106221417E-3</v>
      </c>
      <c r="S327" s="6">
        <f t="shared" si="31"/>
        <v>3.8891071128909461E-5</v>
      </c>
      <c r="T327" s="6">
        <f t="shared" si="32"/>
        <v>2.2064833181461584E-4</v>
      </c>
      <c r="U327" s="127">
        <f t="shared" si="33"/>
        <v>-4.7359281684535687E-7</v>
      </c>
    </row>
    <row r="328" spans="14:21" x14ac:dyDescent="0.25">
      <c r="N328" s="125">
        <f>+'Ejercicio 5'!C311</f>
        <v>42437</v>
      </c>
      <c r="O328" s="126">
        <f>+VLOOKUP(N328,'tasa continuas '!$A$3:$E$1056,5,FALSE)</f>
        <v>3.0216055956540783E-2</v>
      </c>
      <c r="P328" s="131">
        <f t="shared" si="29"/>
        <v>-3.0253242223044971E-4</v>
      </c>
      <c r="Q328" s="128">
        <f>+VLOOKUP(N328,ASURB.MX!$A$2:$H$1054,5,FALSE)</f>
        <v>252.58999600000001</v>
      </c>
      <c r="R328" s="6">
        <f t="shared" si="30"/>
        <v>1.2829887747665022E-2</v>
      </c>
      <c r="S328" s="6">
        <f t="shared" si="31"/>
        <v>1.6460601961768506E-4</v>
      </c>
      <c r="T328" s="6">
        <f t="shared" si="32"/>
        <v>2.2002585623771389E-4</v>
      </c>
      <c r="U328" s="127">
        <f t="shared" si="33"/>
        <v>-6.2247557690195106E-7</v>
      </c>
    </row>
    <row r="329" spans="14:21" x14ac:dyDescent="0.25">
      <c r="N329" s="125">
        <f>+'Ejercicio 5'!C312</f>
        <v>42438</v>
      </c>
      <c r="O329" s="126">
        <f>+VLOOKUP(N329,'tasa continuas '!$A$3:$E$1056,5,FALSE)</f>
        <v>2.9862985746513599E-2</v>
      </c>
      <c r="P329" s="131">
        <f t="shared" si="29"/>
        <v>-3.5307021002718361E-4</v>
      </c>
      <c r="Q329" s="128">
        <f>+VLOOKUP(N329,ASURB.MX!$A$2:$H$1054,5,FALSE)</f>
        <v>249.41000399999999</v>
      </c>
      <c r="R329" s="6">
        <f t="shared" si="30"/>
        <v>-1.2669460304038585E-2</v>
      </c>
      <c r="S329" s="6">
        <f t="shared" si="31"/>
        <v>1.6051522439560948E-4</v>
      </c>
      <c r="T329" s="6">
        <f t="shared" si="32"/>
        <v>2.1954886133321213E-4</v>
      </c>
      <c r="U329" s="127">
        <f t="shared" si="33"/>
        <v>-4.7699490450176028E-7</v>
      </c>
    </row>
    <row r="330" spans="14:21" x14ac:dyDescent="0.25">
      <c r="N330" s="125">
        <f>+'Ejercicio 5'!C313</f>
        <v>42439</v>
      </c>
      <c r="O330" s="126">
        <f>+VLOOKUP(N330,'tasa continuas '!$A$3:$E$1056,5,FALSE)</f>
        <v>3.1392057156237663E-2</v>
      </c>
      <c r="P330" s="131">
        <f t="shared" si="29"/>
        <v>1.5290714097240636E-3</v>
      </c>
      <c r="Q330" s="128">
        <f>+VLOOKUP(N330,ASURB.MX!$A$2:$H$1054,5,FALSE)</f>
        <v>246.83000200000001</v>
      </c>
      <c r="R330" s="6">
        <f t="shared" si="30"/>
        <v>-1.0398296048532055E-2</v>
      </c>
      <c r="S330" s="6">
        <f t="shared" si="31"/>
        <v>1.0812456071291734E-4</v>
      </c>
      <c r="T330" s="6">
        <f t="shared" si="32"/>
        <v>2.1613123987253006E-4</v>
      </c>
      <c r="U330" s="127">
        <f t="shared" si="33"/>
        <v>-3.417621460682067E-6</v>
      </c>
    </row>
    <row r="331" spans="14:21" x14ac:dyDescent="0.25">
      <c r="N331" s="125">
        <f>+'Ejercicio 5'!C314</f>
        <v>42440</v>
      </c>
      <c r="O331" s="126">
        <f>+VLOOKUP(N331,'tasa continuas '!$A$3:$E$1056,5,FALSE)</f>
        <v>3.121228770742529E-2</v>
      </c>
      <c r="P331" s="131">
        <f t="shared" si="29"/>
        <v>-1.7976944881237245E-4</v>
      </c>
      <c r="Q331" s="128">
        <f>+VLOOKUP(N331,ASURB.MX!$A$2:$H$1054,5,FALSE)</f>
        <v>251.64999399999999</v>
      </c>
      <c r="R331" s="6">
        <f t="shared" si="30"/>
        <v>1.9339360717354967E-2</v>
      </c>
      <c r="S331" s="6">
        <f t="shared" si="31"/>
        <v>3.7401087295597241E-4</v>
      </c>
      <c r="T331" s="6">
        <f t="shared" si="32"/>
        <v>2.1628850239432793E-4</v>
      </c>
      <c r="U331" s="127">
        <f t="shared" si="33"/>
        <v>1.5726252179787121E-7</v>
      </c>
    </row>
    <row r="332" spans="14:21" x14ac:dyDescent="0.25">
      <c r="N332" s="125">
        <f>+'Ejercicio 5'!C315</f>
        <v>42443</v>
      </c>
      <c r="O332" s="126">
        <f>+VLOOKUP(N332,'tasa continuas '!$A$3:$E$1056,5,FALSE)</f>
        <v>3.0518588378771232E-2</v>
      </c>
      <c r="P332" s="131">
        <f t="shared" si="29"/>
        <v>-6.9369932865405784E-4</v>
      </c>
      <c r="Q332" s="128">
        <f>+VLOOKUP(N332,ASURB.MX!$A$2:$H$1054,5,FALSE)</f>
        <v>251.58999600000001</v>
      </c>
      <c r="R332" s="6">
        <f t="shared" si="30"/>
        <v>-2.3844687018716626E-4</v>
      </c>
      <c r="S332" s="6">
        <f t="shared" si="31"/>
        <v>5.6856909902055319E-8</v>
      </c>
      <c r="T332" s="6">
        <f t="shared" si="32"/>
        <v>2.194073870782908E-4</v>
      </c>
      <c r="U332" s="127">
        <f t="shared" si="33"/>
        <v>3.1188846839628667E-6</v>
      </c>
    </row>
    <row r="333" spans="14:21" x14ac:dyDescent="0.25">
      <c r="N333" s="125">
        <f>+'Ejercicio 5'!C316</f>
        <v>42444</v>
      </c>
      <c r="O333" s="126">
        <f>+VLOOKUP(N333,'tasa continuas '!$A$3:$E$1056,5,FALSE)</f>
        <v>3.0216055956540783E-2</v>
      </c>
      <c r="P333" s="131">
        <f t="shared" si="29"/>
        <v>-3.0253242223044971E-4</v>
      </c>
      <c r="Q333" s="128">
        <f>+VLOOKUP(N333,ASURB.MX!$A$2:$H$1054,5,FALSE)</f>
        <v>250.779999</v>
      </c>
      <c r="R333" s="6">
        <f t="shared" si="30"/>
        <v>-3.2247057347100185E-3</v>
      </c>
      <c r="S333" s="6">
        <f t="shared" si="31"/>
        <v>1.0398727075471681E-5</v>
      </c>
      <c r="T333" s="6">
        <f t="shared" si="32"/>
        <v>2.2113947186431747E-4</v>
      </c>
      <c r="U333" s="127">
        <f t="shared" si="33"/>
        <v>1.7320847860266726E-6</v>
      </c>
    </row>
    <row r="334" spans="14:21" x14ac:dyDescent="0.25">
      <c r="N334" s="125">
        <f>+'Ejercicio 5'!C317</f>
        <v>42445</v>
      </c>
      <c r="O334" s="126">
        <f>+VLOOKUP(N334,'tasa continuas '!$A$3:$E$1056,5,FALSE)</f>
        <v>2.9862985746513599E-2</v>
      </c>
      <c r="P334" s="131">
        <f t="shared" si="29"/>
        <v>-3.5307021002718361E-4</v>
      </c>
      <c r="Q334" s="128">
        <f>+VLOOKUP(N334,ASURB.MX!$A$2:$H$1054,5,FALSE)</f>
        <v>251.050003</v>
      </c>
      <c r="R334" s="6">
        <f t="shared" si="30"/>
        <v>1.0760776556923862E-3</v>
      </c>
      <c r="S334" s="6">
        <f t="shared" si="31"/>
        <v>1.1579431210804215E-6</v>
      </c>
      <c r="T334" s="6">
        <f t="shared" si="32"/>
        <v>1.1717678680948087E-4</v>
      </c>
      <c r="U334" s="127">
        <f t="shared" si="33"/>
        <v>-1.0396268505483661E-4</v>
      </c>
    </row>
    <row r="335" spans="14:21" x14ac:dyDescent="0.25">
      <c r="N335" s="125">
        <f>+'Ejercicio 5'!C318</f>
        <v>42446</v>
      </c>
      <c r="O335" s="126">
        <f>+VLOOKUP(N335,'tasa continuas '!$A$3:$E$1056,5,FALSE)</f>
        <v>3.1392057156237663E-2</v>
      </c>
      <c r="P335" s="131">
        <f t="shared" si="29"/>
        <v>1.5290714097240636E-3</v>
      </c>
      <c r="Q335" s="128">
        <f>+VLOOKUP(N335,ASURB.MX!$A$2:$H$1054,5,FALSE)</f>
        <v>254.66999799999999</v>
      </c>
      <c r="R335" s="6">
        <f t="shared" si="30"/>
        <v>1.4316447134160472E-2</v>
      </c>
      <c r="S335" s="6">
        <f t="shared" si="31"/>
        <v>2.049606585452116E-4</v>
      </c>
      <c r="T335" s="6">
        <f t="shared" si="32"/>
        <v>1.1872609091617495E-4</v>
      </c>
      <c r="U335" s="127">
        <f t="shared" si="33"/>
        <v>1.5493041066940859E-6</v>
      </c>
    </row>
    <row r="336" spans="14:21" x14ac:dyDescent="0.25">
      <c r="N336" s="125">
        <f>+'Ejercicio 5'!C319</f>
        <v>42447</v>
      </c>
      <c r="O336" s="126">
        <f>+VLOOKUP(N336,'tasa continuas '!$A$3:$E$1056,5,FALSE)</f>
        <v>3.121228770742529E-2</v>
      </c>
      <c r="P336" s="131">
        <f t="shared" si="29"/>
        <v>-1.7976944881237245E-4</v>
      </c>
      <c r="Q336" s="128">
        <f>+VLOOKUP(N336,ASURB.MX!$A$2:$H$1054,5,FALSE)</f>
        <v>258.20001200000002</v>
      </c>
      <c r="R336" s="6">
        <f t="shared" si="30"/>
        <v>1.376594332345581E-2</v>
      </c>
      <c r="S336" s="6">
        <f t="shared" si="31"/>
        <v>1.895011955845976E-4</v>
      </c>
      <c r="T336" s="6">
        <f t="shared" si="32"/>
        <v>1.1817212685939218E-4</v>
      </c>
      <c r="U336" s="127">
        <f t="shared" si="33"/>
        <v>-5.5396405678277466E-7</v>
      </c>
    </row>
    <row r="337" spans="14:21" x14ac:dyDescent="0.25">
      <c r="N337" s="125">
        <f>+'Ejercicio 5'!C320</f>
        <v>42451</v>
      </c>
      <c r="O337" s="126">
        <f>+VLOOKUP(N337,'tasa continuas '!$A$3:$E$1056,5,FALSE)</f>
        <v>3.0216055956540783E-2</v>
      </c>
      <c r="P337" s="131">
        <f t="shared" si="29"/>
        <v>-9.9623175088450755E-4</v>
      </c>
      <c r="Q337" s="128">
        <f>+VLOOKUP(N337,ASURB.MX!$A$2:$H$1054,5,FALSE)</f>
        <v>260.80999800000001</v>
      </c>
      <c r="R337" s="6">
        <f t="shared" si="30"/>
        <v>1.0057640319125569E-2</v>
      </c>
      <c r="S337" s="6">
        <f t="shared" si="31"/>
        <v>1.0115612878890029E-4</v>
      </c>
      <c r="T337" s="6">
        <f t="shared" si="32"/>
        <v>1.1189111194748925E-4</v>
      </c>
      <c r="U337" s="127">
        <f t="shared" si="33"/>
        <v>-6.281014911902933E-6</v>
      </c>
    </row>
    <row r="338" spans="14:21" x14ac:dyDescent="0.25">
      <c r="N338" s="125">
        <f>+'Ejercicio 5'!C321</f>
        <v>42452</v>
      </c>
      <c r="O338" s="126">
        <f>+VLOOKUP(N338,'tasa continuas '!$A$3:$E$1056,5,FALSE)</f>
        <v>3.155287611634932E-2</v>
      </c>
      <c r="P338" s="131">
        <f t="shared" si="29"/>
        <v>1.3368201598085369E-3</v>
      </c>
      <c r="Q338" s="128">
        <f>+VLOOKUP(N338,ASURB.MX!$A$2:$H$1054,5,FALSE)</f>
        <v>258.209991</v>
      </c>
      <c r="R338" s="6">
        <f t="shared" si="30"/>
        <v>-1.0018992733125166E-2</v>
      </c>
      <c r="S338" s="6">
        <f t="shared" si="31"/>
        <v>1.0038021538641488E-4</v>
      </c>
      <c r="T338" s="6">
        <f t="shared" si="32"/>
        <v>1.0988948749449733E-4</v>
      </c>
      <c r="U338" s="127">
        <f t="shared" si="33"/>
        <v>-2.001624452991916E-6</v>
      </c>
    </row>
    <row r="339" spans="14:21" x14ac:dyDescent="0.25">
      <c r="N339" s="125">
        <f>+'Ejercicio 5'!C322</f>
        <v>42457</v>
      </c>
      <c r="O339" s="126">
        <f>+VLOOKUP(N339,'tasa continuas '!$A$3:$E$1056,5,FALSE)</f>
        <v>3.0518588378771232E-2</v>
      </c>
      <c r="P339" s="131">
        <f t="shared" si="29"/>
        <v>-1.0342877375780872E-3</v>
      </c>
      <c r="Q339" s="128">
        <f>+VLOOKUP(N339,ASURB.MX!$A$2:$H$1054,5,FALSE)</f>
        <v>259.29998799999998</v>
      </c>
      <c r="R339" s="6">
        <f t="shared" si="30"/>
        <v>4.2124737920338114E-3</v>
      </c>
      <c r="S339" s="6">
        <f t="shared" si="31"/>
        <v>1.7744935448571718E-5</v>
      </c>
      <c r="T339" s="6">
        <f t="shared" si="32"/>
        <v>1.0887943403252913E-4</v>
      </c>
      <c r="U339" s="127">
        <f t="shared" si="33"/>
        <v>-1.0100534619682022E-6</v>
      </c>
    </row>
    <row r="340" spans="14:21" x14ac:dyDescent="0.25">
      <c r="N340" s="125">
        <f>+'Ejercicio 5'!C323</f>
        <v>42458</v>
      </c>
      <c r="O340" s="126">
        <f>+VLOOKUP(N340,'tasa continuas '!$A$3:$E$1056,5,FALSE)</f>
        <v>3.0216055956540783E-2</v>
      </c>
      <c r="P340" s="131">
        <f t="shared" si="29"/>
        <v>-3.0253242223044971E-4</v>
      </c>
      <c r="Q340" s="128">
        <f>+VLOOKUP(N340,ASURB.MX!$A$2:$H$1054,5,FALSE)</f>
        <v>260.95001200000002</v>
      </c>
      <c r="R340" s="6">
        <f t="shared" si="30"/>
        <v>6.343217809066712E-3</v>
      </c>
      <c r="S340" s="6">
        <f t="shared" si="31"/>
        <v>4.0236412173261097E-5</v>
      </c>
      <c r="T340" s="6">
        <f t="shared" si="32"/>
        <v>1.0934272115461124E-4</v>
      </c>
      <c r="U340" s="127">
        <f t="shared" si="33"/>
        <v>4.6328712208211725E-7</v>
      </c>
    </row>
    <row r="341" spans="14:21" x14ac:dyDescent="0.25">
      <c r="N341" s="125">
        <f>+'Ejercicio 5'!C324</f>
        <v>42459</v>
      </c>
      <c r="O341" s="126">
        <f>+VLOOKUP(N341,'tasa continuas '!$A$3:$E$1056,5,FALSE)</f>
        <v>2.9862985746513599E-2</v>
      </c>
      <c r="P341" s="131">
        <f t="shared" si="29"/>
        <v>-3.5307021002718361E-4</v>
      </c>
      <c r="Q341" s="128">
        <f>+VLOOKUP(N341,ASURB.MX!$A$2:$H$1054,5,FALSE)</f>
        <v>254.86000100000001</v>
      </c>
      <c r="R341" s="6">
        <f t="shared" si="30"/>
        <v>-2.3614485367386293E-2</v>
      </c>
      <c r="S341" s="6">
        <f t="shared" si="31"/>
        <v>5.5764391916650129E-4</v>
      </c>
      <c r="T341" s="6">
        <f t="shared" si="32"/>
        <v>1.0584534973176854E-4</v>
      </c>
      <c r="U341" s="127">
        <f t="shared" si="33"/>
        <v>-3.4973714228427017E-6</v>
      </c>
    </row>
    <row r="342" spans="14:21" x14ac:dyDescent="0.25">
      <c r="N342" s="125">
        <f>+'Ejercicio 5'!C325</f>
        <v>42460</v>
      </c>
      <c r="O342" s="126">
        <f>+VLOOKUP(N342,'tasa continuas '!$A$3:$E$1056,5,FALSE)</f>
        <v>3.1392057156237663E-2</v>
      </c>
      <c r="P342" s="131">
        <f t="shared" si="29"/>
        <v>1.5290714097240636E-3</v>
      </c>
      <c r="Q342" s="128">
        <f>+VLOOKUP(N342,ASURB.MX!$A$2:$H$1054,5,FALSE)</f>
        <v>260.23998999999998</v>
      </c>
      <c r="R342" s="6">
        <f t="shared" si="30"/>
        <v>2.0889865031171066E-2</v>
      </c>
      <c r="S342" s="6">
        <f t="shared" si="31"/>
        <v>4.3638646102054371E-4</v>
      </c>
      <c r="T342" s="6">
        <f t="shared" si="32"/>
        <v>1.3124410331742708E-4</v>
      </c>
      <c r="U342" s="127">
        <f t="shared" si="33"/>
        <v>2.5398753585658532E-5</v>
      </c>
    </row>
    <row r="343" spans="14:21" x14ac:dyDescent="0.25">
      <c r="N343" s="125">
        <f>+'Ejercicio 5'!C326</f>
        <v>42461</v>
      </c>
      <c r="O343" s="126">
        <f>+VLOOKUP(N343,'tasa continuas '!$A$3:$E$1056,5,FALSE)</f>
        <v>3.121228770742529E-2</v>
      </c>
      <c r="P343" s="131">
        <f t="shared" si="29"/>
        <v>-1.7976944881237245E-4</v>
      </c>
      <c r="Q343" s="128">
        <f>+VLOOKUP(N343,ASURB.MX!$A$2:$H$1054,5,FALSE)</f>
        <v>256.57998700000002</v>
      </c>
      <c r="R343" s="6">
        <f t="shared" si="30"/>
        <v>-1.4163787584292768E-2</v>
      </c>
      <c r="S343" s="6">
        <f t="shared" si="31"/>
        <v>2.0061287873296595E-4</v>
      </c>
      <c r="T343" s="6">
        <f t="shared" si="32"/>
        <v>1.3988375347930734E-4</v>
      </c>
      <c r="U343" s="127">
        <f t="shared" si="33"/>
        <v>8.6396501618802625E-6</v>
      </c>
    </row>
    <row r="344" spans="14:21" x14ac:dyDescent="0.25">
      <c r="N344" s="125">
        <f>+'Ejercicio 5'!C327</f>
        <v>42464</v>
      </c>
      <c r="O344" s="126">
        <f>+VLOOKUP(N344,'tasa continuas '!$A$3:$E$1056,5,FALSE)</f>
        <v>3.0518588378771232E-2</v>
      </c>
      <c r="P344" s="131">
        <f t="shared" si="29"/>
        <v>-6.9369932865405784E-4</v>
      </c>
      <c r="Q344" s="128">
        <f>+VLOOKUP(N344,ASURB.MX!$A$2:$H$1054,5,FALSE)</f>
        <v>254.61000100000001</v>
      </c>
      <c r="R344" s="6">
        <f t="shared" si="30"/>
        <v>-7.7074895774633875E-3</v>
      </c>
      <c r="S344" s="6">
        <f t="shared" si="31"/>
        <v>5.9405395586706748E-5</v>
      </c>
      <c r="T344" s="6">
        <f t="shared" si="32"/>
        <v>1.3812033172676686E-4</v>
      </c>
      <c r="U344" s="127">
        <f t="shared" si="33"/>
        <v>-1.763421752540474E-6</v>
      </c>
    </row>
    <row r="345" spans="14:21" x14ac:dyDescent="0.25">
      <c r="N345" s="125">
        <f>+'Ejercicio 5'!C328</f>
        <v>42465</v>
      </c>
      <c r="O345" s="126">
        <f>+VLOOKUP(N345,'tasa continuas '!$A$3:$E$1056,5,FALSE)</f>
        <v>3.0216055956540783E-2</v>
      </c>
      <c r="P345" s="131">
        <f t="shared" si="29"/>
        <v>-3.0253242223044971E-4</v>
      </c>
      <c r="Q345" s="128">
        <f>+VLOOKUP(N345,ASURB.MX!$A$2:$H$1054,5,FALSE)</f>
        <v>253.529999</v>
      </c>
      <c r="R345" s="6">
        <f t="shared" si="30"/>
        <v>-4.2508112970765129E-3</v>
      </c>
      <c r="S345" s="6">
        <f t="shared" si="31"/>
        <v>1.8069396683353306E-5</v>
      </c>
      <c r="T345" s="6">
        <f t="shared" si="32"/>
        <v>1.3251965890904234E-4</v>
      </c>
      <c r="U345" s="127">
        <f t="shared" si="33"/>
        <v>-5.6006728177245219E-6</v>
      </c>
    </row>
    <row r="346" spans="14:21" x14ac:dyDescent="0.25">
      <c r="N346" s="125">
        <f>+'Ejercicio 5'!C329</f>
        <v>42466</v>
      </c>
      <c r="O346" s="126">
        <f>+VLOOKUP(N346,'tasa continuas '!$A$3:$E$1056,5,FALSE)</f>
        <v>2.9862985746513599E-2</v>
      </c>
      <c r="P346" s="131">
        <f t="shared" si="29"/>
        <v>-3.5307021002718361E-4</v>
      </c>
      <c r="Q346" s="128">
        <f>+VLOOKUP(N346,ASURB.MX!$A$2:$H$1054,5,FALSE)</f>
        <v>255.020004</v>
      </c>
      <c r="R346" s="6">
        <f t="shared" si="30"/>
        <v>5.8598338602457592E-3</v>
      </c>
      <c r="S346" s="6">
        <f t="shared" si="31"/>
        <v>3.4337652869682714E-5</v>
      </c>
      <c r="T346" s="6">
        <f t="shared" si="32"/>
        <v>1.3435158155442262E-4</v>
      </c>
      <c r="U346" s="127">
        <f t="shared" si="33"/>
        <v>1.8319226453802798E-6</v>
      </c>
    </row>
    <row r="347" spans="14:21" x14ac:dyDescent="0.25">
      <c r="N347" s="125">
        <f>+'Ejercicio 5'!C330</f>
        <v>42467</v>
      </c>
      <c r="O347" s="126">
        <f>+VLOOKUP(N347,'tasa continuas '!$A$3:$E$1056,5,FALSE)</f>
        <v>3.1392057156237663E-2</v>
      </c>
      <c r="P347" s="131">
        <f t="shared" si="29"/>
        <v>1.5290714097240636E-3</v>
      </c>
      <c r="Q347" s="128">
        <f>+VLOOKUP(N347,ASURB.MX!$A$2:$H$1054,5,FALSE)</f>
        <v>261.60000600000001</v>
      </c>
      <c r="R347" s="6">
        <f t="shared" si="30"/>
        <v>2.5474653378383175E-2</v>
      </c>
      <c r="S347" s="6">
        <f t="shared" si="31"/>
        <v>6.4895796474876929E-4</v>
      </c>
      <c r="T347" s="6">
        <f t="shared" si="32"/>
        <v>1.355938008869721E-4</v>
      </c>
      <c r="U347" s="127">
        <f t="shared" si="33"/>
        <v>1.242219332549477E-6</v>
      </c>
    </row>
    <row r="348" spans="14:21" x14ac:dyDescent="0.25">
      <c r="N348" s="125">
        <f>+'Ejercicio 5'!C331</f>
        <v>42468</v>
      </c>
      <c r="O348" s="126">
        <f>+VLOOKUP(N348,'tasa continuas '!$A$3:$E$1056,5,FALSE)</f>
        <v>3.121228770742529E-2</v>
      </c>
      <c r="P348" s="131">
        <f t="shared" si="29"/>
        <v>-1.7976944881237245E-4</v>
      </c>
      <c r="Q348" s="128">
        <f>+VLOOKUP(N348,ASURB.MX!$A$2:$H$1054,5,FALSE)</f>
        <v>261.55999800000001</v>
      </c>
      <c r="R348" s="6">
        <f t="shared" si="30"/>
        <v>-1.529474721771463E-4</v>
      </c>
      <c r="S348" s="6">
        <f t="shared" si="31"/>
        <v>2.339292924537894E-8</v>
      </c>
      <c r="T348" s="6">
        <f t="shared" si="32"/>
        <v>1.6327089322660453E-4</v>
      </c>
      <c r="U348" s="127">
        <f t="shared" si="33"/>
        <v>2.7677092339632427E-5</v>
      </c>
    </row>
    <row r="349" spans="14:21" x14ac:dyDescent="0.25">
      <c r="N349" s="125">
        <f>+'Ejercicio 5'!C332</f>
        <v>42471</v>
      </c>
      <c r="O349" s="126">
        <f>+VLOOKUP(N349,'tasa continuas '!$A$3:$E$1056,5,FALSE)</f>
        <v>3.0518588378771232E-2</v>
      </c>
      <c r="P349" s="131">
        <f t="shared" si="29"/>
        <v>-6.9369932865405784E-4</v>
      </c>
      <c r="Q349" s="128">
        <f>+VLOOKUP(N349,ASURB.MX!$A$2:$H$1054,5,FALSE)</f>
        <v>257.73001099999999</v>
      </c>
      <c r="R349" s="6">
        <f t="shared" si="30"/>
        <v>-1.475112704824778E-2</v>
      </c>
      <c r="S349" s="6">
        <f t="shared" si="31"/>
        <v>2.1759574919354727E-4</v>
      </c>
      <c r="T349" s="6">
        <f t="shared" si="32"/>
        <v>1.652484761737467E-4</v>
      </c>
      <c r="U349" s="127">
        <f t="shared" si="33"/>
        <v>1.9775829471421758E-6</v>
      </c>
    </row>
    <row r="350" spans="14:21" x14ac:dyDescent="0.25">
      <c r="N350" s="125">
        <f>+'Ejercicio 5'!C333</f>
        <v>42472</v>
      </c>
      <c r="O350" s="126">
        <f>+VLOOKUP(N350,'tasa continuas '!$A$3:$E$1056,5,FALSE)</f>
        <v>3.0216055956540783E-2</v>
      </c>
      <c r="P350" s="131">
        <f t="shared" si="29"/>
        <v>-3.0253242223044971E-4</v>
      </c>
      <c r="Q350" s="128">
        <f>+VLOOKUP(N350,ASURB.MX!$A$2:$H$1054,5,FALSE)</f>
        <v>257.29998799999998</v>
      </c>
      <c r="R350" s="6">
        <f t="shared" si="30"/>
        <v>-1.6698953488664342E-3</v>
      </c>
      <c r="S350" s="6">
        <f t="shared" si="31"/>
        <v>2.7885504761657502E-6</v>
      </c>
      <c r="T350" s="6">
        <f t="shared" si="32"/>
        <v>1.6442220319356048E-4</v>
      </c>
      <c r="U350" s="127">
        <f t="shared" si="33"/>
        <v>-8.2627298018622089E-7</v>
      </c>
    </row>
    <row r="351" spans="14:21" x14ac:dyDescent="0.25">
      <c r="N351" s="125">
        <f>+'Ejercicio 5'!C334</f>
        <v>42473</v>
      </c>
      <c r="O351" s="126">
        <f>+VLOOKUP(N351,'tasa continuas '!$A$3:$E$1056,5,FALSE)</f>
        <v>2.9862985746513599E-2</v>
      </c>
      <c r="P351" s="131">
        <f t="shared" si="29"/>
        <v>-3.5307021002718361E-4</v>
      </c>
      <c r="Q351" s="128">
        <f>+VLOOKUP(N351,ASURB.MX!$A$2:$H$1054,5,FALSE)</f>
        <v>258.85998499999999</v>
      </c>
      <c r="R351" s="6">
        <f t="shared" si="30"/>
        <v>6.0446444183782661E-3</v>
      </c>
      <c r="S351" s="6">
        <f t="shared" si="31"/>
        <v>3.6537726144631525E-5</v>
      </c>
      <c r="T351" s="6">
        <f t="shared" si="32"/>
        <v>1.6638420565086233E-4</v>
      </c>
      <c r="U351" s="127">
        <f t="shared" si="33"/>
        <v>1.9620024573018511E-6</v>
      </c>
    </row>
    <row r="352" spans="14:21" x14ac:dyDescent="0.25">
      <c r="N352" s="125">
        <f>+'Ejercicio 5'!C335</f>
        <v>42474</v>
      </c>
      <c r="O352" s="126">
        <f>+VLOOKUP(N352,'tasa continuas '!$A$3:$E$1056,5,FALSE)</f>
        <v>3.1392057156237663E-2</v>
      </c>
      <c r="P352" s="131">
        <f t="shared" si="29"/>
        <v>1.5290714097240636E-3</v>
      </c>
      <c r="Q352" s="128">
        <f>+VLOOKUP(N352,ASURB.MX!$A$2:$H$1054,5,FALSE)</f>
        <v>258.33999599999999</v>
      </c>
      <c r="R352" s="6">
        <f t="shared" si="30"/>
        <v>-2.0107857475122515E-3</v>
      </c>
      <c r="S352" s="6">
        <f t="shared" si="31"/>
        <v>4.043259322398404E-6</v>
      </c>
      <c r="T352" s="6">
        <f t="shared" si="32"/>
        <v>1.6707417331686755E-4</v>
      </c>
      <c r="U352" s="127">
        <f t="shared" si="33"/>
        <v>6.8996766600521982E-7</v>
      </c>
    </row>
    <row r="353" spans="14:21" x14ac:dyDescent="0.25">
      <c r="N353" s="125">
        <f>+'Ejercicio 5'!C336</f>
        <v>42475</v>
      </c>
      <c r="O353" s="126">
        <f>+VLOOKUP(N353,'tasa continuas '!$A$3:$E$1056,5,FALSE)</f>
        <v>3.121228770742529E-2</v>
      </c>
      <c r="P353" s="131">
        <f t="shared" si="29"/>
        <v>-1.7976944881237245E-4</v>
      </c>
      <c r="Q353" s="128">
        <f>+VLOOKUP(N353,ASURB.MX!$A$2:$H$1054,5,FALSE)</f>
        <v>262.98001099999999</v>
      </c>
      <c r="R353" s="6">
        <f t="shared" si="30"/>
        <v>1.7801494166650011E-2</v>
      </c>
      <c r="S353" s="6">
        <f t="shared" si="31"/>
        <v>3.1689319456527438E-4</v>
      </c>
      <c r="T353" s="6">
        <f t="shared" si="32"/>
        <v>1.6813277243686456E-4</v>
      </c>
      <c r="U353" s="127">
        <f t="shared" si="33"/>
        <v>1.0585991199970105E-6</v>
      </c>
    </row>
    <row r="354" spans="14:21" x14ac:dyDescent="0.25">
      <c r="N354" s="125">
        <f>+'Ejercicio 5'!C337</f>
        <v>42478</v>
      </c>
      <c r="O354" s="126">
        <f>+VLOOKUP(N354,'tasa continuas '!$A$3:$E$1056,5,FALSE)</f>
        <v>3.0518588378771232E-2</v>
      </c>
      <c r="P354" s="131">
        <f t="shared" ref="P354:P417" si="34">O354-O353</f>
        <v>-6.9369932865405784E-4</v>
      </c>
      <c r="Q354" s="128">
        <f>+VLOOKUP(N354,ASURB.MX!$A$2:$H$1054,5,FALSE)</f>
        <v>255.050003</v>
      </c>
      <c r="R354" s="6">
        <f t="shared" ref="R354:R417" si="35">+LN(Q354/Q353)</f>
        <v>-3.0618409355712823E-2</v>
      </c>
      <c r="S354" s="6">
        <f t="shared" si="31"/>
        <v>9.3748699147400258E-4</v>
      </c>
      <c r="T354" s="6">
        <f t="shared" si="32"/>
        <v>1.6990836742542269E-4</v>
      </c>
      <c r="U354" s="127">
        <f t="shared" si="33"/>
        <v>1.7755949885581265E-6</v>
      </c>
    </row>
    <row r="355" spans="14:21" x14ac:dyDescent="0.25">
      <c r="N355" s="125">
        <f>+'Ejercicio 5'!C338</f>
        <v>42479</v>
      </c>
      <c r="O355" s="126">
        <f>+VLOOKUP(N355,'tasa continuas '!$A$3:$E$1056,5,FALSE)</f>
        <v>3.0216055956540783E-2</v>
      </c>
      <c r="P355" s="131">
        <f t="shared" si="34"/>
        <v>-3.0253242223044971E-4</v>
      </c>
      <c r="Q355" s="128">
        <f>+VLOOKUP(N355,ASURB.MX!$A$2:$H$1054,5,FALSE)</f>
        <v>257.75</v>
      </c>
      <c r="R355" s="6">
        <f t="shared" si="35"/>
        <v>1.0530506765734313E-2</v>
      </c>
      <c r="S355" s="6">
        <f t="shared" ref="S355:S418" si="36">R355^2</f>
        <v>1.1089157274317615E-4</v>
      </c>
      <c r="T355" s="6">
        <f t="shared" si="32"/>
        <v>2.1890519040195959E-4</v>
      </c>
      <c r="U355" s="127">
        <f t="shared" si="33"/>
        <v>4.8996822976536897E-5</v>
      </c>
    </row>
    <row r="356" spans="14:21" x14ac:dyDescent="0.25">
      <c r="N356" s="125">
        <f>+'Ejercicio 5'!C339</f>
        <v>42480</v>
      </c>
      <c r="O356" s="126">
        <f>+VLOOKUP(N356,'tasa continuas '!$A$3:$E$1056,5,FALSE)</f>
        <v>2.9862985746513599E-2</v>
      </c>
      <c r="P356" s="131">
        <f t="shared" si="34"/>
        <v>-3.5307021002718361E-4</v>
      </c>
      <c r="Q356" s="128">
        <f>+VLOOKUP(N356,ASURB.MX!$A$2:$H$1054,5,FALSE)</f>
        <v>256.26998900000001</v>
      </c>
      <c r="R356" s="6">
        <f t="shared" si="35"/>
        <v>-5.7585896330911738E-3</v>
      </c>
      <c r="S356" s="6">
        <f t="shared" si="36"/>
        <v>3.3161354562345138E-5</v>
      </c>
      <c r="T356" s="6">
        <f t="shared" si="32"/>
        <v>2.1925580801759116E-4</v>
      </c>
      <c r="U356" s="127">
        <f t="shared" si="33"/>
        <v>3.5061761563157882E-7</v>
      </c>
    </row>
    <row r="357" spans="14:21" x14ac:dyDescent="0.25">
      <c r="N357" s="125">
        <f>+'Ejercicio 5'!C340</f>
        <v>42481</v>
      </c>
      <c r="O357" s="126">
        <f>+VLOOKUP(N357,'tasa continuas '!$A$3:$E$1056,5,FALSE)</f>
        <v>3.1392057156237663E-2</v>
      </c>
      <c r="P357" s="131">
        <f t="shared" si="34"/>
        <v>1.5290714097240636E-3</v>
      </c>
      <c r="Q357" s="128">
        <f>+VLOOKUP(N357,ASURB.MX!$A$2:$H$1054,5,FALSE)</f>
        <v>250.470001</v>
      </c>
      <c r="R357" s="6">
        <f t="shared" si="35"/>
        <v>-2.2892376397465258E-2</v>
      </c>
      <c r="S357" s="6">
        <f t="shared" si="36"/>
        <v>5.2406089712322436E-4</v>
      </c>
      <c r="T357" s="6">
        <f t="shared" si="32"/>
        <v>2.2080165906659306E-4</v>
      </c>
      <c r="U357" s="127">
        <f t="shared" si="33"/>
        <v>1.5458510490019004E-6</v>
      </c>
    </row>
    <row r="358" spans="14:21" x14ac:dyDescent="0.25">
      <c r="N358" s="125">
        <f>+'Ejercicio 5'!C341</f>
        <v>42482</v>
      </c>
      <c r="O358" s="126">
        <f>+VLOOKUP(N358,'tasa continuas '!$A$3:$E$1056,5,FALSE)</f>
        <v>3.121228770742529E-2</v>
      </c>
      <c r="P358" s="131">
        <f t="shared" si="34"/>
        <v>-1.7976944881237245E-4</v>
      </c>
      <c r="Q358" s="128">
        <f>+VLOOKUP(N358,ASURB.MX!$A$2:$H$1054,5,FALSE)</f>
        <v>251.94000199999999</v>
      </c>
      <c r="R358" s="6">
        <f t="shared" si="35"/>
        <v>5.851814996041994E-3</v>
      </c>
      <c r="S358" s="6">
        <f t="shared" si="36"/>
        <v>3.424373874790196E-5</v>
      </c>
      <c r="T358" s="6">
        <f t="shared" si="32"/>
        <v>2.2804255655965136E-4</v>
      </c>
      <c r="U358" s="127">
        <f t="shared" si="33"/>
        <v>7.2408974930582976E-6</v>
      </c>
    </row>
    <row r="359" spans="14:21" x14ac:dyDescent="0.25">
      <c r="N359" s="125">
        <f>+'Ejercicio 5'!C342</f>
        <v>42485</v>
      </c>
      <c r="O359" s="126">
        <f>+VLOOKUP(N359,'tasa continuas '!$A$3:$E$1056,5,FALSE)</f>
        <v>3.0518588378771232E-2</v>
      </c>
      <c r="P359" s="131">
        <f t="shared" si="34"/>
        <v>-6.9369932865405784E-4</v>
      </c>
      <c r="Q359" s="128">
        <f>+VLOOKUP(N359,ASURB.MX!$A$2:$H$1054,5,FALSE)</f>
        <v>256.35000600000001</v>
      </c>
      <c r="R359" s="6">
        <f t="shared" si="35"/>
        <v>1.7352749772654649E-2</v>
      </c>
      <c r="S359" s="6">
        <f t="shared" si="36"/>
        <v>3.0111792467236596E-4</v>
      </c>
      <c r="T359" s="6">
        <f t="shared" si="32"/>
        <v>2.2814146694918164E-4</v>
      </c>
      <c r="U359" s="127">
        <f t="shared" si="33"/>
        <v>9.8910389530280224E-8</v>
      </c>
    </row>
    <row r="360" spans="14:21" x14ac:dyDescent="0.25">
      <c r="N360" s="125">
        <f>+'Ejercicio 5'!C343</f>
        <v>42486</v>
      </c>
      <c r="O360" s="126">
        <f>+VLOOKUP(N360,'tasa continuas '!$A$3:$E$1056,5,FALSE)</f>
        <v>3.0216055956540783E-2</v>
      </c>
      <c r="P360" s="131">
        <f t="shared" si="34"/>
        <v>-3.0253242223044971E-4</v>
      </c>
      <c r="Q360" s="128">
        <f>+VLOOKUP(N360,ASURB.MX!$A$2:$H$1054,5,FALSE)</f>
        <v>256.91000400000001</v>
      </c>
      <c r="R360" s="6">
        <f t="shared" si="35"/>
        <v>2.1821229447039642E-3</v>
      </c>
      <c r="S360" s="6">
        <f t="shared" si="36"/>
        <v>4.7616605458035005E-6</v>
      </c>
      <c r="T360" s="6">
        <f t="shared" si="32"/>
        <v>2.2910740662046791E-4</v>
      </c>
      <c r="U360" s="127">
        <f t="shared" si="33"/>
        <v>9.6593967128627252E-7</v>
      </c>
    </row>
    <row r="361" spans="14:21" x14ac:dyDescent="0.25">
      <c r="N361" s="125">
        <f>+'Ejercicio 5'!C344</f>
        <v>42487</v>
      </c>
      <c r="O361" s="126">
        <f>+VLOOKUP(N361,'tasa continuas '!$A$3:$E$1056,5,FALSE)</f>
        <v>2.9862985746513599E-2</v>
      </c>
      <c r="P361" s="131">
        <f t="shared" si="34"/>
        <v>-3.5307021002718361E-4</v>
      </c>
      <c r="Q361" s="128">
        <f>+VLOOKUP(N361,ASURB.MX!$A$2:$H$1054,5,FALSE)</f>
        <v>262.85000600000001</v>
      </c>
      <c r="R361" s="6">
        <f t="shared" si="35"/>
        <v>2.2857705512250432E-2</v>
      </c>
      <c r="S361" s="6">
        <f t="shared" si="36"/>
        <v>5.2247470128476375E-4</v>
      </c>
      <c r="T361" s="6">
        <f t="shared" si="32"/>
        <v>2.3139340532084726E-4</v>
      </c>
      <c r="U361" s="127">
        <f t="shared" si="33"/>
        <v>2.2859987003793494E-6</v>
      </c>
    </row>
    <row r="362" spans="14:21" x14ac:dyDescent="0.25">
      <c r="N362" s="125">
        <f>+'Ejercicio 5'!C345</f>
        <v>42488</v>
      </c>
      <c r="O362" s="126">
        <f>+VLOOKUP(N362,'tasa continuas '!$A$3:$E$1056,5,FALSE)</f>
        <v>3.1392057156237663E-2</v>
      </c>
      <c r="P362" s="131">
        <f t="shared" si="34"/>
        <v>1.5290714097240636E-3</v>
      </c>
      <c r="Q362" s="128">
        <f>+VLOOKUP(N362,ASURB.MX!$A$2:$H$1054,5,FALSE)</f>
        <v>265.19000199999999</v>
      </c>
      <c r="R362" s="6">
        <f t="shared" si="35"/>
        <v>8.8630076597156944E-3</v>
      </c>
      <c r="S362" s="6">
        <f t="shared" si="36"/>
        <v>7.855290477617907E-5</v>
      </c>
      <c r="T362" s="6">
        <f t="shared" si="32"/>
        <v>2.3885994073616113E-4</v>
      </c>
      <c r="U362" s="127">
        <f t="shared" si="33"/>
        <v>7.4665354153138637E-6</v>
      </c>
    </row>
    <row r="363" spans="14:21" x14ac:dyDescent="0.25">
      <c r="N363" s="125">
        <f>+'Ejercicio 5'!C346</f>
        <v>42489</v>
      </c>
      <c r="O363" s="126">
        <f>+VLOOKUP(N363,'tasa continuas '!$A$3:$E$1056,5,FALSE)</f>
        <v>3.121228770742529E-2</v>
      </c>
      <c r="P363" s="131">
        <f t="shared" si="34"/>
        <v>-1.7976944881237245E-4</v>
      </c>
      <c r="Q363" s="128">
        <f>+VLOOKUP(N363,ASURB.MX!$A$2:$H$1054,5,FALSE)</f>
        <v>264.209991</v>
      </c>
      <c r="R363" s="6">
        <f t="shared" si="35"/>
        <v>-3.7023503302154852E-3</v>
      </c>
      <c r="S363" s="6">
        <f t="shared" si="36"/>
        <v>1.3707397967646712E-5</v>
      </c>
      <c r="T363" s="6">
        <f t="shared" si="32"/>
        <v>2.373637727278502E-4</v>
      </c>
      <c r="U363" s="127">
        <f t="shared" si="33"/>
        <v>-1.4961680083109316E-6</v>
      </c>
    </row>
    <row r="364" spans="14:21" x14ac:dyDescent="0.25">
      <c r="N364" s="125">
        <f>+'Ejercicio 5'!C347</f>
        <v>42492</v>
      </c>
      <c r="O364" s="126">
        <f>+VLOOKUP(N364,'tasa continuas '!$A$3:$E$1056,5,FALSE)</f>
        <v>3.0518588378771232E-2</v>
      </c>
      <c r="P364" s="131">
        <f t="shared" si="34"/>
        <v>-6.9369932865405784E-4</v>
      </c>
      <c r="Q364" s="128">
        <f>+VLOOKUP(N364,ASURB.MX!$A$2:$H$1054,5,FALSE)</f>
        <v>271.58999599999999</v>
      </c>
      <c r="R364" s="6">
        <f t="shared" si="35"/>
        <v>2.7549354005711329E-2</v>
      </c>
      <c r="S364" s="6">
        <f t="shared" si="36"/>
        <v>7.5896690613200279E-4</v>
      </c>
      <c r="T364" s="6">
        <f t="shared" si="32"/>
        <v>2.3702099947823783E-4</v>
      </c>
      <c r="U364" s="127">
        <f t="shared" si="33"/>
        <v>-3.4277324961236181E-7</v>
      </c>
    </row>
    <row r="365" spans="14:21" x14ac:dyDescent="0.25">
      <c r="N365" s="125">
        <f>+'Ejercicio 5'!C348</f>
        <v>42493</v>
      </c>
      <c r="O365" s="126">
        <f>+VLOOKUP(N365,'tasa continuas '!$A$3:$E$1056,5,FALSE)</f>
        <v>3.0216055956540783E-2</v>
      </c>
      <c r="P365" s="131">
        <f t="shared" si="34"/>
        <v>-3.0253242223044971E-4</v>
      </c>
      <c r="Q365" s="128">
        <f>+VLOOKUP(N365,ASURB.MX!$A$2:$H$1054,5,FALSE)</f>
        <v>274.07000699999998</v>
      </c>
      <c r="R365" s="6">
        <f t="shared" si="35"/>
        <v>9.0900123261279438E-3</v>
      </c>
      <c r="S365" s="6">
        <f t="shared" si="36"/>
        <v>8.2628324089157958E-5</v>
      </c>
      <c r="T365" s="6">
        <f t="shared" si="32"/>
        <v>2.5593436414824002E-4</v>
      </c>
      <c r="U365" s="127">
        <f t="shared" si="33"/>
        <v>1.891336467000219E-5</v>
      </c>
    </row>
    <row r="366" spans="14:21" x14ac:dyDescent="0.25">
      <c r="N366" s="125">
        <f>+'Ejercicio 5'!C349</f>
        <v>42494</v>
      </c>
      <c r="O366" s="126">
        <f>+VLOOKUP(N366,'tasa continuas '!$A$3:$E$1056,5,FALSE)</f>
        <v>2.9862985746513599E-2</v>
      </c>
      <c r="P366" s="131">
        <f t="shared" si="34"/>
        <v>-3.5307021002718361E-4</v>
      </c>
      <c r="Q366" s="128">
        <f>+VLOOKUP(N366,ASURB.MX!$A$2:$H$1054,5,FALSE)</f>
        <v>270.51001000000002</v>
      </c>
      <c r="R366" s="6">
        <f t="shared" si="35"/>
        <v>-1.3074470606369237E-2</v>
      </c>
      <c r="S366" s="6">
        <f t="shared" si="36"/>
        <v>1.7094178163681316E-4</v>
      </c>
      <c r="T366" s="6">
        <f t="shared" si="32"/>
        <v>2.5413104521387881E-4</v>
      </c>
      <c r="U366" s="127">
        <f t="shared" si="33"/>
        <v>-1.8033189343612168E-6</v>
      </c>
    </row>
    <row r="367" spans="14:21" x14ac:dyDescent="0.25">
      <c r="N367" s="125">
        <f>+'Ejercicio 5'!C350</f>
        <v>42495</v>
      </c>
      <c r="O367" s="126">
        <f>+VLOOKUP(N367,'tasa continuas '!$A$3:$E$1056,5,FALSE)</f>
        <v>3.1392057156237663E-2</v>
      </c>
      <c r="P367" s="131">
        <f t="shared" si="34"/>
        <v>1.5290714097240636E-3</v>
      </c>
      <c r="Q367" s="128">
        <f>+VLOOKUP(N367,ASURB.MX!$A$2:$H$1054,5,FALSE)</f>
        <v>271.45001200000002</v>
      </c>
      <c r="R367" s="6">
        <f t="shared" si="35"/>
        <v>3.4689014113610207E-3</v>
      </c>
      <c r="S367" s="6">
        <f t="shared" si="36"/>
        <v>1.2033277001742482E-5</v>
      </c>
      <c r="T367" s="6">
        <f t="shared" si="32"/>
        <v>2.5423837709177225E-4</v>
      </c>
      <c r="U367" s="127">
        <f t="shared" si="33"/>
        <v>1.0733187789344371E-7</v>
      </c>
    </row>
    <row r="368" spans="14:21" x14ac:dyDescent="0.25">
      <c r="N368" s="125">
        <f>+'Ejercicio 5'!C351</f>
        <v>42496</v>
      </c>
      <c r="O368" s="126">
        <f>+VLOOKUP(N368,'tasa continuas '!$A$3:$E$1056,5,FALSE)</f>
        <v>3.121228770742529E-2</v>
      </c>
      <c r="P368" s="131">
        <f t="shared" si="34"/>
        <v>-1.7976944881237245E-4</v>
      </c>
      <c r="Q368" s="128">
        <f>+VLOOKUP(N368,ASURB.MX!$A$2:$H$1054,5,FALSE)</f>
        <v>270.36999500000002</v>
      </c>
      <c r="R368" s="6">
        <f t="shared" si="35"/>
        <v>-3.9866317834701221E-3</v>
      </c>
      <c r="S368" s="6">
        <f t="shared" si="36"/>
        <v>1.5893232976974167E-5</v>
      </c>
      <c r="T368" s="6">
        <f t="shared" si="32"/>
        <v>2.5673514343372888E-4</v>
      </c>
      <c r="U368" s="127">
        <f t="shared" si="33"/>
        <v>2.4967663419566332E-6</v>
      </c>
    </row>
    <row r="369" spans="14:21" x14ac:dyDescent="0.25">
      <c r="N369" s="125">
        <f>+'Ejercicio 5'!C352</f>
        <v>42499</v>
      </c>
      <c r="O369" s="126">
        <f>+VLOOKUP(N369,'tasa continuas '!$A$3:$E$1056,5,FALSE)</f>
        <v>3.0518588378771232E-2</v>
      </c>
      <c r="P369" s="131">
        <f t="shared" si="34"/>
        <v>-6.9369932865405784E-4</v>
      </c>
      <c r="Q369" s="128">
        <f>+VLOOKUP(N369,ASURB.MX!$A$2:$H$1054,5,FALSE)</f>
        <v>273.14001500000001</v>
      </c>
      <c r="R369" s="6">
        <f t="shared" si="35"/>
        <v>1.0193166392144128E-2</v>
      </c>
      <c r="S369" s="6">
        <f t="shared" si="36"/>
        <v>1.0390064109793654E-4</v>
      </c>
      <c r="T369" s="6">
        <f t="shared" si="32"/>
        <v>2.5834453617855439E-4</v>
      </c>
      <c r="U369" s="127">
        <f t="shared" si="33"/>
        <v>1.6093927448255032E-6</v>
      </c>
    </row>
    <row r="370" spans="14:21" x14ac:dyDescent="0.25">
      <c r="N370" s="125">
        <f>+'Ejercicio 5'!C353</f>
        <v>42500</v>
      </c>
      <c r="O370" s="126">
        <f>+VLOOKUP(N370,'tasa continuas '!$A$3:$E$1056,5,FALSE)</f>
        <v>3.0216055956540783E-2</v>
      </c>
      <c r="P370" s="131">
        <f t="shared" si="34"/>
        <v>-3.0253242223044971E-4</v>
      </c>
      <c r="Q370" s="128">
        <f>+VLOOKUP(N370,ASURB.MX!$A$2:$H$1054,5,FALSE)</f>
        <v>279.77999899999998</v>
      </c>
      <c r="R370" s="6">
        <f t="shared" si="35"/>
        <v>2.4019037306878075E-2</v>
      </c>
      <c r="S370" s="6">
        <f t="shared" si="36"/>
        <v>5.7691415314920077E-4</v>
      </c>
      <c r="T370" s="6">
        <f t="shared" si="32"/>
        <v>2.5829869915773899E-4</v>
      </c>
      <c r="U370" s="127">
        <f t="shared" si="33"/>
        <v>-4.5837020815401013E-8</v>
      </c>
    </row>
    <row r="371" spans="14:21" x14ac:dyDescent="0.25">
      <c r="N371" s="125">
        <f>+'Ejercicio 5'!C354</f>
        <v>42501</v>
      </c>
      <c r="O371" s="126">
        <f>+VLOOKUP(N371,'tasa continuas '!$A$3:$E$1056,5,FALSE)</f>
        <v>2.9862985746513599E-2</v>
      </c>
      <c r="P371" s="131">
        <f t="shared" si="34"/>
        <v>-3.5307021002718361E-4</v>
      </c>
      <c r="Q371" s="128">
        <f>+VLOOKUP(N371,ASURB.MX!$A$2:$H$1054,5,FALSE)</f>
        <v>279.91000400000001</v>
      </c>
      <c r="R371" s="6">
        <f t="shared" si="35"/>
        <v>4.6456074484559881E-4</v>
      </c>
      <c r="S371" s="6">
        <f t="shared" si="36"/>
        <v>2.1581668565149756E-7</v>
      </c>
      <c r="T371" s="6">
        <f t="shared" si="32"/>
        <v>2.6437605273133127E-4</v>
      </c>
      <c r="U371" s="127">
        <f t="shared" si="33"/>
        <v>6.0773535735922824E-6</v>
      </c>
    </row>
    <row r="372" spans="14:21" x14ac:dyDescent="0.25">
      <c r="N372" s="125">
        <f>+'Ejercicio 5'!C355</f>
        <v>42502</v>
      </c>
      <c r="O372" s="126">
        <f>+VLOOKUP(N372,'tasa continuas '!$A$3:$E$1056,5,FALSE)</f>
        <v>3.1392057156237663E-2</v>
      </c>
      <c r="P372" s="131">
        <f t="shared" si="34"/>
        <v>1.5290714097240636E-3</v>
      </c>
      <c r="Q372" s="128">
        <f>+VLOOKUP(N372,ASURB.MX!$A$2:$H$1054,5,FALSE)</f>
        <v>284.10000600000001</v>
      </c>
      <c r="R372" s="6">
        <f t="shared" si="35"/>
        <v>1.4858172760573092E-2</v>
      </c>
      <c r="S372" s="6">
        <f t="shared" si="36"/>
        <v>2.207652977830362E-4</v>
      </c>
      <c r="T372" s="6">
        <f t="shared" si="32"/>
        <v>2.6538465517682714E-4</v>
      </c>
      <c r="U372" s="127">
        <f t="shared" si="33"/>
        <v>1.0086024454958754E-6</v>
      </c>
    </row>
    <row r="373" spans="14:21" x14ac:dyDescent="0.25">
      <c r="N373" s="125">
        <f>+'Ejercicio 5'!C356</f>
        <v>42503</v>
      </c>
      <c r="O373" s="126">
        <f>+VLOOKUP(N373,'tasa continuas '!$A$3:$E$1056,5,FALSE)</f>
        <v>3.121228770742529E-2</v>
      </c>
      <c r="P373" s="131">
        <f t="shared" si="34"/>
        <v>-1.7976944881237245E-4</v>
      </c>
      <c r="Q373" s="128">
        <f>+VLOOKUP(N373,ASURB.MX!$A$2:$H$1054,5,FALSE)</f>
        <v>282.52999899999998</v>
      </c>
      <c r="R373" s="6">
        <f t="shared" si="35"/>
        <v>-5.5415738804092613E-3</v>
      </c>
      <c r="S373" s="6">
        <f t="shared" si="36"/>
        <v>3.0709041072034161E-5</v>
      </c>
      <c r="T373" s="6">
        <f t="shared" si="32"/>
        <v>2.578826273939227E-4</v>
      </c>
      <c r="U373" s="127">
        <f t="shared" si="33"/>
        <v>-7.5020277829044462E-6</v>
      </c>
    </row>
    <row r="374" spans="14:21" x14ac:dyDescent="0.25">
      <c r="N374" s="125">
        <f>+'Ejercicio 5'!C357</f>
        <v>42506</v>
      </c>
      <c r="O374" s="126">
        <f>+VLOOKUP(N374,'tasa continuas '!$A$3:$E$1056,5,FALSE)</f>
        <v>3.0518588378771232E-2</v>
      </c>
      <c r="P374" s="131">
        <f t="shared" si="34"/>
        <v>-6.9369932865405784E-4</v>
      </c>
      <c r="Q374" s="128">
        <f>+VLOOKUP(N374,ASURB.MX!$A$2:$H$1054,5,FALSE)</f>
        <v>290.26001000000002</v>
      </c>
      <c r="R374" s="6">
        <f t="shared" si="35"/>
        <v>2.6992371395030135E-2</v>
      </c>
      <c r="S374" s="6">
        <f t="shared" si="36"/>
        <v>7.2858811352724106E-4</v>
      </c>
      <c r="T374" s="6">
        <f t="shared" si="32"/>
        <v>2.5624605498682381E-4</v>
      </c>
      <c r="U374" s="127">
        <f t="shared" si="33"/>
        <v>-1.6365724070988887E-6</v>
      </c>
    </row>
    <row r="375" spans="14:21" x14ac:dyDescent="0.25">
      <c r="N375" s="125">
        <f>+'Ejercicio 5'!C358</f>
        <v>42507</v>
      </c>
      <c r="O375" s="126">
        <f>+VLOOKUP(N375,'tasa continuas '!$A$3:$E$1056,5,FALSE)</f>
        <v>3.0216055956540783E-2</v>
      </c>
      <c r="P375" s="131">
        <f t="shared" si="34"/>
        <v>-3.0253242223044971E-4</v>
      </c>
      <c r="Q375" s="128">
        <f>+VLOOKUP(N375,ASURB.MX!$A$2:$H$1054,5,FALSE)</f>
        <v>287.540009</v>
      </c>
      <c r="R375" s="6">
        <f t="shared" si="35"/>
        <v>-9.4150951996480863E-3</v>
      </c>
      <c r="S375" s="6">
        <f t="shared" si="36"/>
        <v>8.8644017618436441E-5</v>
      </c>
      <c r="T375" s="6">
        <f t="shared" si="32"/>
        <v>2.7353308793887429E-4</v>
      </c>
      <c r="U375" s="127">
        <f t="shared" si="33"/>
        <v>1.7287032952050484E-5</v>
      </c>
    </row>
    <row r="376" spans="14:21" x14ac:dyDescent="0.25">
      <c r="N376" s="125">
        <f>+'Ejercicio 5'!C359</f>
        <v>42508</v>
      </c>
      <c r="O376" s="126">
        <f>+VLOOKUP(N376,'tasa continuas '!$A$3:$E$1056,5,FALSE)</f>
        <v>2.9862985746513599E-2</v>
      </c>
      <c r="P376" s="131">
        <f t="shared" si="34"/>
        <v>-3.5307021002718361E-4</v>
      </c>
      <c r="Q376" s="128">
        <f>+VLOOKUP(N376,ASURB.MX!$A$2:$H$1054,5,FALSE)</f>
        <v>286.29998799999998</v>
      </c>
      <c r="R376" s="6">
        <f t="shared" si="35"/>
        <v>-4.3218421044466668E-3</v>
      </c>
      <c r="S376" s="6">
        <f t="shared" si="36"/>
        <v>1.8678319175767992E-5</v>
      </c>
      <c r="T376" s="6">
        <f t="shared" si="32"/>
        <v>2.7303604373924307E-4</v>
      </c>
      <c r="U376" s="127">
        <f t="shared" si="33"/>
        <v>-4.9704419963122462E-7</v>
      </c>
    </row>
    <row r="377" spans="14:21" x14ac:dyDescent="0.25">
      <c r="N377" s="125">
        <f>+'Ejercicio 5'!C360</f>
        <v>42509</v>
      </c>
      <c r="O377" s="126">
        <f>+VLOOKUP(N377,'tasa continuas '!$A$3:$E$1056,5,FALSE)</f>
        <v>3.1392057156237663E-2</v>
      </c>
      <c r="P377" s="131">
        <f t="shared" si="34"/>
        <v>1.5290714097240636E-3</v>
      </c>
      <c r="Q377" s="128">
        <f>+VLOOKUP(N377,ASURB.MX!$A$2:$H$1054,5,FALSE)</f>
        <v>284.32000699999998</v>
      </c>
      <c r="R377" s="6">
        <f t="shared" si="35"/>
        <v>-6.9397811635051893E-3</v>
      </c>
      <c r="S377" s="6">
        <f t="shared" si="36"/>
        <v>4.8160562597341441E-5</v>
      </c>
      <c r="T377" s="6">
        <f t="shared" si="32"/>
        <v>2.7302150965053236E-4</v>
      </c>
      <c r="U377" s="127">
        <f t="shared" si="33"/>
        <v>-1.4534088710706824E-8</v>
      </c>
    </row>
    <row r="378" spans="14:21" x14ac:dyDescent="0.25">
      <c r="N378" s="125">
        <f>+'Ejercicio 5'!C361</f>
        <v>42510</v>
      </c>
      <c r="O378" s="126">
        <f>+VLOOKUP(N378,'tasa continuas '!$A$3:$E$1056,5,FALSE)</f>
        <v>3.121228770742529E-2</v>
      </c>
      <c r="P378" s="131">
        <f t="shared" si="34"/>
        <v>-1.7976944881237245E-4</v>
      </c>
      <c r="Q378" s="128">
        <f>+VLOOKUP(N378,ASURB.MX!$A$2:$H$1054,5,FALSE)</f>
        <v>284.959991</v>
      </c>
      <c r="R378" s="6">
        <f t="shared" si="35"/>
        <v>2.2483989314837768E-3</v>
      </c>
      <c r="S378" s="6">
        <f t="shared" si="36"/>
        <v>5.0552977550973894E-6</v>
      </c>
      <c r="T378" s="6">
        <f t="shared" si="32"/>
        <v>2.7272962470591063E-4</v>
      </c>
      <c r="U378" s="127">
        <f t="shared" si="33"/>
        <v>-2.9188494462173333E-7</v>
      </c>
    </row>
    <row r="379" spans="14:21" x14ac:dyDescent="0.25">
      <c r="N379" s="125">
        <f>+'Ejercicio 5'!C362</f>
        <v>42513</v>
      </c>
      <c r="O379" s="126">
        <f>+VLOOKUP(N379,'tasa continuas '!$A$3:$E$1056,5,FALSE)</f>
        <v>3.0518588378771232E-2</v>
      </c>
      <c r="P379" s="131">
        <f t="shared" si="34"/>
        <v>-6.9369932865405784E-4</v>
      </c>
      <c r="Q379" s="128">
        <f>+VLOOKUP(N379,ASURB.MX!$A$2:$H$1054,5,FALSE)</f>
        <v>282.01998900000001</v>
      </c>
      <c r="R379" s="6">
        <f t="shared" si="35"/>
        <v>-1.0370836553213464E-2</v>
      </c>
      <c r="S379" s="6">
        <f t="shared" si="36"/>
        <v>1.0755425081346853E-4</v>
      </c>
      <c r="T379" s="6">
        <f t="shared" si="32"/>
        <v>2.6286675002126666E-4</v>
      </c>
      <c r="U379" s="127">
        <f t="shared" si="33"/>
        <v>-9.8628746846439637E-6</v>
      </c>
    </row>
    <row r="380" spans="14:21" x14ac:dyDescent="0.25">
      <c r="N380" s="125">
        <f>+'Ejercicio 5'!C363</f>
        <v>42514</v>
      </c>
      <c r="O380" s="126">
        <f>+VLOOKUP(N380,'tasa continuas '!$A$3:$E$1056,5,FALSE)</f>
        <v>3.0216055956540783E-2</v>
      </c>
      <c r="P380" s="131">
        <f t="shared" si="34"/>
        <v>-3.0253242223044971E-4</v>
      </c>
      <c r="Q380" s="128">
        <f>+VLOOKUP(N380,ASURB.MX!$A$2:$H$1054,5,FALSE)</f>
        <v>282.80999800000001</v>
      </c>
      <c r="R380" s="6">
        <f t="shared" si="35"/>
        <v>2.7973355995256398E-3</v>
      </c>
      <c r="S380" s="6">
        <f t="shared" si="36"/>
        <v>7.8250864563734702E-6</v>
      </c>
      <c r="T380" s="6">
        <f t="shared" si="32"/>
        <v>2.6093006064610395E-4</v>
      </c>
      <c r="U380" s="127">
        <f t="shared" si="33"/>
        <v>-1.9366893751627113E-6</v>
      </c>
    </row>
    <row r="381" spans="14:21" x14ac:dyDescent="0.25">
      <c r="N381" s="125">
        <f>+'Ejercicio 5'!C364</f>
        <v>42515</v>
      </c>
      <c r="O381" s="126">
        <f>+VLOOKUP(N381,'tasa continuas '!$A$3:$E$1056,5,FALSE)</f>
        <v>2.9862985746513599E-2</v>
      </c>
      <c r="P381" s="131">
        <f t="shared" si="34"/>
        <v>-3.5307021002718361E-4</v>
      </c>
      <c r="Q381" s="128">
        <f>+VLOOKUP(N381,ASURB.MX!$A$2:$H$1054,5,FALSE)</f>
        <v>281.39999399999999</v>
      </c>
      <c r="R381" s="6">
        <f t="shared" si="35"/>
        <v>-4.9981636459560923E-3</v>
      </c>
      <c r="S381" s="6">
        <f t="shared" si="36"/>
        <v>2.4981639831757099E-5</v>
      </c>
      <c r="T381" s="6">
        <f t="shared" si="32"/>
        <v>2.6309006484711065E-4</v>
      </c>
      <c r="U381" s="127">
        <f t="shared" si="33"/>
        <v>2.1600042010066958E-6</v>
      </c>
    </row>
    <row r="382" spans="14:21" x14ac:dyDescent="0.25">
      <c r="N382" s="125">
        <f>+'Ejercicio 5'!C365</f>
        <v>42516</v>
      </c>
      <c r="O382" s="126">
        <f>+VLOOKUP(N382,'tasa continuas '!$A$3:$E$1056,5,FALSE)</f>
        <v>3.1392057156237663E-2</v>
      </c>
      <c r="P382" s="131">
        <f t="shared" si="34"/>
        <v>1.5290714097240636E-3</v>
      </c>
      <c r="Q382" s="128">
        <f>+VLOOKUP(N382,ASURB.MX!$A$2:$H$1054,5,FALSE)</f>
        <v>284.67999300000002</v>
      </c>
      <c r="R382" s="6">
        <f t="shared" si="35"/>
        <v>1.1588594483731063E-2</v>
      </c>
      <c r="S382" s="6">
        <f t="shared" si="36"/>
        <v>1.3429552210836201E-4</v>
      </c>
      <c r="T382" s="6">
        <f t="shared" si="32"/>
        <v>2.6259263608010658E-4</v>
      </c>
      <c r="U382" s="127">
        <f t="shared" si="33"/>
        <v>-4.9742876700407121E-7</v>
      </c>
    </row>
    <row r="383" spans="14:21" x14ac:dyDescent="0.25">
      <c r="N383" s="125">
        <f>+'Ejercicio 5'!C366</f>
        <v>42517</v>
      </c>
      <c r="O383" s="126">
        <f>+VLOOKUP(N383,'tasa continuas '!$A$3:$E$1056,5,FALSE)</f>
        <v>3.121228770742529E-2</v>
      </c>
      <c r="P383" s="131">
        <f t="shared" si="34"/>
        <v>-1.7976944881237245E-4</v>
      </c>
      <c r="Q383" s="128">
        <f>+VLOOKUP(N383,ASURB.MX!$A$2:$H$1054,5,FALSE)</f>
        <v>289.95001200000002</v>
      </c>
      <c r="R383" s="6">
        <f t="shared" si="35"/>
        <v>1.8342817866836714E-2</v>
      </c>
      <c r="S383" s="6">
        <f t="shared" si="36"/>
        <v>3.3645896729594417E-4</v>
      </c>
      <c r="T383" s="6">
        <f t="shared" si="32"/>
        <v>2.6125971468429987E-4</v>
      </c>
      <c r="U383" s="127">
        <f t="shared" si="33"/>
        <v>-1.3329213958067051E-6</v>
      </c>
    </row>
    <row r="384" spans="14:21" x14ac:dyDescent="0.25">
      <c r="N384" s="125">
        <f>+'Ejercicio 5'!C367</f>
        <v>42520</v>
      </c>
      <c r="O384" s="126">
        <f>+VLOOKUP(N384,'tasa continuas '!$A$3:$E$1056,5,FALSE)</f>
        <v>3.0518588378771232E-2</v>
      </c>
      <c r="P384" s="131">
        <f t="shared" si="34"/>
        <v>-6.9369932865405784E-4</v>
      </c>
      <c r="Q384" s="128">
        <f>+VLOOKUP(N384,ASURB.MX!$A$2:$H$1054,5,FALSE)</f>
        <v>289.98998999999998</v>
      </c>
      <c r="R384" s="6">
        <f t="shared" si="35"/>
        <v>1.3786943451196855E-4</v>
      </c>
      <c r="S384" s="6">
        <f t="shared" si="36"/>
        <v>1.9007980972649986E-8</v>
      </c>
      <c r="T384" s="6">
        <f t="shared" si="32"/>
        <v>2.6001645410560486E-4</v>
      </c>
      <c r="U384" s="127">
        <f t="shared" si="33"/>
        <v>-1.2432605786950163E-6</v>
      </c>
    </row>
    <row r="385" spans="14:21" x14ac:dyDescent="0.25">
      <c r="N385" s="125">
        <f>+'Ejercicio 5'!C368</f>
        <v>42521</v>
      </c>
      <c r="O385" s="126">
        <f>+VLOOKUP(N385,'tasa continuas '!$A$3:$E$1056,5,FALSE)</f>
        <v>3.0216055956540783E-2</v>
      </c>
      <c r="P385" s="131">
        <f t="shared" si="34"/>
        <v>-3.0253242223044971E-4</v>
      </c>
      <c r="Q385" s="128">
        <f>+VLOOKUP(N385,ASURB.MX!$A$2:$H$1054,5,FALSE)</f>
        <v>291.040009</v>
      </c>
      <c r="R385" s="6">
        <f t="shared" si="35"/>
        <v>3.6143405499894279E-3</v>
      </c>
      <c r="S385" s="6">
        <f t="shared" si="36"/>
        <v>1.3063457611297879E-5</v>
      </c>
      <c r="T385" s="6">
        <f t="shared" si="32"/>
        <v>2.6168836988366492E-4</v>
      </c>
      <c r="U385" s="127">
        <f t="shared" si="33"/>
        <v>1.6719157780600651E-6</v>
      </c>
    </row>
    <row r="386" spans="14:21" x14ac:dyDescent="0.25">
      <c r="N386" s="125">
        <f>+'Ejercicio 5'!C369</f>
        <v>42522</v>
      </c>
      <c r="O386" s="126">
        <f>+VLOOKUP(N386,'tasa continuas '!$A$3:$E$1056,5,FALSE)</f>
        <v>2.9862985746513599E-2</v>
      </c>
      <c r="P386" s="131">
        <f t="shared" si="34"/>
        <v>-3.5307021002718361E-4</v>
      </c>
      <c r="Q386" s="128">
        <f>+VLOOKUP(N386,ASURB.MX!$A$2:$H$1054,5,FALSE)</f>
        <v>289.01001000000002</v>
      </c>
      <c r="R386" s="6">
        <f t="shared" si="35"/>
        <v>-6.9994215025989594E-3</v>
      </c>
      <c r="S386" s="6">
        <f t="shared" si="36"/>
        <v>4.8991901371044677E-5</v>
      </c>
      <c r="T386" s="6">
        <f t="shared" ref="T386:T449" si="37">_xlfn.STDEV.S(S355:S385)</f>
        <v>2.2420206803960976E-4</v>
      </c>
      <c r="U386" s="127">
        <f t="shared" si="33"/>
        <v>-3.7486301844055162E-5</v>
      </c>
    </row>
    <row r="387" spans="14:21" x14ac:dyDescent="0.25">
      <c r="N387" s="125">
        <f>+'Ejercicio 5'!C370</f>
        <v>42523</v>
      </c>
      <c r="O387" s="126">
        <f>+VLOOKUP(N387,'tasa continuas '!$A$3:$E$1056,5,FALSE)</f>
        <v>3.1392057156237663E-2</v>
      </c>
      <c r="P387" s="131">
        <f t="shared" si="34"/>
        <v>1.5290714097240636E-3</v>
      </c>
      <c r="Q387" s="128">
        <f>+VLOOKUP(N387,ASURB.MX!$A$2:$H$1054,5,FALSE)</f>
        <v>289.05999800000001</v>
      </c>
      <c r="R387" s="6">
        <f t="shared" si="35"/>
        <v>1.7294791092004058E-4</v>
      </c>
      <c r="S387" s="6">
        <f t="shared" si="36"/>
        <v>2.9910979891606288E-8</v>
      </c>
      <c r="T387" s="6">
        <f t="shared" si="37"/>
        <v>2.2497264085691063E-4</v>
      </c>
      <c r="U387" s="127">
        <f t="shared" ref="U387:U450" si="38">T387-T386</f>
        <v>7.7057281730087018E-7</v>
      </c>
    </row>
    <row r="388" spans="14:21" x14ac:dyDescent="0.25">
      <c r="N388" s="125">
        <f>+'Ejercicio 5'!C371</f>
        <v>42524</v>
      </c>
      <c r="O388" s="126">
        <f>+VLOOKUP(N388,'tasa continuas '!$A$3:$E$1056,5,FALSE)</f>
        <v>3.121228770742529E-2</v>
      </c>
      <c r="P388" s="131">
        <f t="shared" si="34"/>
        <v>-1.7976944881237245E-4</v>
      </c>
      <c r="Q388" s="128">
        <f>+VLOOKUP(N388,ASURB.MX!$A$2:$H$1054,5,FALSE)</f>
        <v>290.86999500000002</v>
      </c>
      <c r="R388" s="6">
        <f t="shared" si="35"/>
        <v>6.2421426687910035E-3</v>
      </c>
      <c r="S388" s="6">
        <f t="shared" si="36"/>
        <v>3.896434509754127E-5</v>
      </c>
      <c r="T388" s="6">
        <f t="shared" si="37"/>
        <v>2.2568668519194082E-4</v>
      </c>
      <c r="U388" s="127">
        <f t="shared" si="38"/>
        <v>7.140443350301881E-7</v>
      </c>
    </row>
    <row r="389" spans="14:21" x14ac:dyDescent="0.25">
      <c r="N389" s="125">
        <f>+'Ejercicio 5'!C372</f>
        <v>42527</v>
      </c>
      <c r="O389" s="126">
        <f>+VLOOKUP(N389,'tasa continuas '!$A$3:$E$1056,5,FALSE)</f>
        <v>3.0518588378771232E-2</v>
      </c>
      <c r="P389" s="131">
        <f t="shared" si="34"/>
        <v>-6.9369932865405784E-4</v>
      </c>
      <c r="Q389" s="128">
        <f>+VLOOKUP(N389,ASURB.MX!$A$2:$H$1054,5,FALSE)</f>
        <v>289.89001500000001</v>
      </c>
      <c r="R389" s="6">
        <f t="shared" si="35"/>
        <v>-3.3748223474178419E-3</v>
      </c>
      <c r="S389" s="6">
        <f t="shared" si="36"/>
        <v>1.1389425876630872E-5</v>
      </c>
      <c r="T389" s="6">
        <f t="shared" si="37"/>
        <v>2.1635234332620761E-4</v>
      </c>
      <c r="U389" s="127">
        <f t="shared" si="38"/>
        <v>-9.3343418657332073E-6</v>
      </c>
    </row>
    <row r="390" spans="14:21" x14ac:dyDescent="0.25">
      <c r="N390" s="125">
        <f>+'Ejercicio 5'!C373</f>
        <v>42528</v>
      </c>
      <c r="O390" s="126">
        <f>+VLOOKUP(N390,'tasa continuas '!$A$3:$E$1056,5,FALSE)</f>
        <v>3.0216055956540783E-2</v>
      </c>
      <c r="P390" s="131">
        <f t="shared" si="34"/>
        <v>-3.0253242223044971E-4</v>
      </c>
      <c r="Q390" s="128">
        <f>+VLOOKUP(N390,ASURB.MX!$A$2:$H$1054,5,FALSE)</f>
        <v>287.85000600000001</v>
      </c>
      <c r="R390" s="6">
        <f t="shared" si="35"/>
        <v>-7.0620604570823409E-3</v>
      </c>
      <c r="S390" s="6">
        <f t="shared" si="36"/>
        <v>4.9872697899486045E-5</v>
      </c>
      <c r="T390" s="6">
        <f t="shared" si="37"/>
        <v>2.1678471773565314E-4</v>
      </c>
      <c r="U390" s="127">
        <f t="shared" si="38"/>
        <v>4.3237440944553012E-7</v>
      </c>
    </row>
    <row r="391" spans="14:21" x14ac:dyDescent="0.25">
      <c r="N391" s="125">
        <f>+'Ejercicio 5'!C374</f>
        <v>42529</v>
      </c>
      <c r="O391" s="126">
        <f>+VLOOKUP(N391,'tasa continuas '!$A$3:$E$1056,5,FALSE)</f>
        <v>2.9862985746513599E-2</v>
      </c>
      <c r="P391" s="131">
        <f t="shared" si="34"/>
        <v>-3.5307021002718361E-4</v>
      </c>
      <c r="Q391" s="128">
        <f>+VLOOKUP(N391,ASURB.MX!$A$2:$H$1054,5,FALSE)</f>
        <v>288.51001000000002</v>
      </c>
      <c r="R391" s="6">
        <f t="shared" si="35"/>
        <v>2.290250087335122E-3</v>
      </c>
      <c r="S391" s="6">
        <f t="shared" si="36"/>
        <v>5.2452454625385335E-6</v>
      </c>
      <c r="T391" s="6">
        <f t="shared" si="37"/>
        <v>2.1546008428803405E-4</v>
      </c>
      <c r="U391" s="127">
        <f t="shared" si="38"/>
        <v>-1.3246334476190954E-6</v>
      </c>
    </row>
    <row r="392" spans="14:21" x14ac:dyDescent="0.25">
      <c r="N392" s="125">
        <f>+'Ejercicio 5'!C375</f>
        <v>42530</v>
      </c>
      <c r="O392" s="126">
        <f>+VLOOKUP(N392,'tasa continuas '!$A$3:$E$1056,5,FALSE)</f>
        <v>3.1392057156237663E-2</v>
      </c>
      <c r="P392" s="131">
        <f t="shared" si="34"/>
        <v>1.5290714097240636E-3</v>
      </c>
      <c r="Q392" s="128">
        <f>+VLOOKUP(N392,ASURB.MX!$A$2:$H$1054,5,FALSE)</f>
        <v>289.91000400000001</v>
      </c>
      <c r="R392" s="6">
        <f t="shared" si="35"/>
        <v>4.8407617300538401E-3</v>
      </c>
      <c r="S392" s="6">
        <f t="shared" si="36"/>
        <v>2.3432974127153848E-5</v>
      </c>
      <c r="T392" s="6">
        <f t="shared" si="37"/>
        <v>2.1545018884906706E-4</v>
      </c>
      <c r="U392" s="127">
        <f t="shared" si="38"/>
        <v>-9.8954389669858069E-9</v>
      </c>
    </row>
    <row r="393" spans="14:21" x14ac:dyDescent="0.25">
      <c r="N393" s="125">
        <f>+'Ejercicio 5'!C376</f>
        <v>42531</v>
      </c>
      <c r="O393" s="126">
        <f>+VLOOKUP(N393,'tasa continuas '!$A$3:$E$1056,5,FALSE)</f>
        <v>3.121228770742529E-2</v>
      </c>
      <c r="P393" s="131">
        <f t="shared" si="34"/>
        <v>-1.7976944881237245E-4</v>
      </c>
      <c r="Q393" s="128">
        <f>+VLOOKUP(N393,ASURB.MX!$A$2:$H$1054,5,FALSE)</f>
        <v>287.27999899999998</v>
      </c>
      <c r="R393" s="6">
        <f t="shared" si="35"/>
        <v>-9.1131973464942968E-3</v>
      </c>
      <c r="S393" s="6">
        <f t="shared" si="36"/>
        <v>8.3050365876150692E-5</v>
      </c>
      <c r="T393" s="6">
        <f t="shared" si="37"/>
        <v>2.0405154239559517E-4</v>
      </c>
      <c r="U393" s="127">
        <f t="shared" si="38"/>
        <v>-1.1398646453471891E-5</v>
      </c>
    </row>
    <row r="394" spans="14:21" x14ac:dyDescent="0.25">
      <c r="N394" s="125">
        <f>+'Ejercicio 5'!C377</f>
        <v>42534</v>
      </c>
      <c r="O394" s="126">
        <f>+VLOOKUP(N394,'tasa continuas '!$A$3:$E$1056,5,FALSE)</f>
        <v>3.0518588378771232E-2</v>
      </c>
      <c r="P394" s="131">
        <f t="shared" si="34"/>
        <v>-6.9369932865405784E-4</v>
      </c>
      <c r="Q394" s="128">
        <f>+VLOOKUP(N394,ASURB.MX!$A$2:$H$1054,5,FALSE)</f>
        <v>285.35000600000001</v>
      </c>
      <c r="R394" s="6">
        <f t="shared" si="35"/>
        <v>-6.7408284273767459E-3</v>
      </c>
      <c r="S394" s="6">
        <f t="shared" si="36"/>
        <v>4.5438767887330451E-5</v>
      </c>
      <c r="T394" s="6">
        <f t="shared" si="37"/>
        <v>2.0402182359073525E-4</v>
      </c>
      <c r="U394" s="127">
        <f t="shared" si="38"/>
        <v>-2.9718804859922175E-8</v>
      </c>
    </row>
    <row r="395" spans="14:21" x14ac:dyDescent="0.25">
      <c r="N395" s="125">
        <f>+'Ejercicio 5'!C378</f>
        <v>42535</v>
      </c>
      <c r="O395" s="126">
        <f>+VLOOKUP(N395,'tasa continuas '!$A$3:$E$1056,5,FALSE)</f>
        <v>3.0216055956540783E-2</v>
      </c>
      <c r="P395" s="131">
        <f t="shared" si="34"/>
        <v>-3.0253242223044971E-4</v>
      </c>
      <c r="Q395" s="128">
        <f>+VLOOKUP(N395,ASURB.MX!$A$2:$H$1054,5,FALSE)</f>
        <v>286.42001299999998</v>
      </c>
      <c r="R395" s="6">
        <f t="shared" si="35"/>
        <v>3.7427924289212978E-3</v>
      </c>
      <c r="S395" s="6">
        <f t="shared" si="36"/>
        <v>1.4008495165990588E-5</v>
      </c>
      <c r="T395" s="6">
        <f t="shared" si="37"/>
        <v>2.0354295432561798E-4</v>
      </c>
      <c r="U395" s="127">
        <f t="shared" si="38"/>
        <v>-4.7886926511726195E-7</v>
      </c>
    </row>
    <row r="396" spans="14:21" x14ac:dyDescent="0.25">
      <c r="N396" s="125">
        <f>+'Ejercicio 5'!C379</f>
        <v>42536</v>
      </c>
      <c r="O396" s="126">
        <f>+VLOOKUP(N396,'tasa continuas '!$A$3:$E$1056,5,FALSE)</f>
        <v>2.9862985746513599E-2</v>
      </c>
      <c r="P396" s="131">
        <f t="shared" si="34"/>
        <v>-3.5307021002718361E-4</v>
      </c>
      <c r="Q396" s="128">
        <f>+VLOOKUP(N396,ASURB.MX!$A$2:$H$1054,5,FALSE)</f>
        <v>288.209991</v>
      </c>
      <c r="R396" s="6">
        <f t="shared" si="35"/>
        <v>6.2300394240788117E-3</v>
      </c>
      <c r="S396" s="6">
        <f t="shared" si="36"/>
        <v>3.881339122557625E-5</v>
      </c>
      <c r="T396" s="6">
        <f t="shared" si="37"/>
        <v>1.6647722394766561E-4</v>
      </c>
      <c r="U396" s="127">
        <f t="shared" si="38"/>
        <v>-3.7065730377952371E-5</v>
      </c>
    </row>
    <row r="397" spans="14:21" x14ac:dyDescent="0.25">
      <c r="N397" s="125">
        <f>+'Ejercicio 5'!C380</f>
        <v>42537</v>
      </c>
      <c r="O397" s="126">
        <f>+VLOOKUP(N397,'tasa continuas '!$A$3:$E$1056,5,FALSE)</f>
        <v>3.1392057156237663E-2</v>
      </c>
      <c r="P397" s="131">
        <f t="shared" si="34"/>
        <v>1.5290714097240636E-3</v>
      </c>
      <c r="Q397" s="128">
        <f>+VLOOKUP(N397,ASURB.MX!$A$2:$H$1054,5,FALSE)</f>
        <v>283.51001000000002</v>
      </c>
      <c r="R397" s="6">
        <f t="shared" si="35"/>
        <v>-1.6441918676079487E-2</v>
      </c>
      <c r="S397" s="6">
        <f t="shared" si="36"/>
        <v>2.7033668975081146E-4</v>
      </c>
      <c r="T397" s="6">
        <f t="shared" si="37"/>
        <v>1.6680051783518732E-4</v>
      </c>
      <c r="U397" s="127">
        <f t="shared" si="38"/>
        <v>3.2329388752170315E-7</v>
      </c>
    </row>
    <row r="398" spans="14:21" x14ac:dyDescent="0.25">
      <c r="N398" s="125">
        <f>+'Ejercicio 5'!C381</f>
        <v>42538</v>
      </c>
      <c r="O398" s="126">
        <f>+VLOOKUP(N398,'tasa continuas '!$A$3:$E$1056,5,FALSE)</f>
        <v>3.121228770742529E-2</v>
      </c>
      <c r="P398" s="131">
        <f t="shared" si="34"/>
        <v>-1.7976944881237245E-4</v>
      </c>
      <c r="Q398" s="128">
        <f>+VLOOKUP(N398,ASURB.MX!$A$2:$H$1054,5,FALSE)</f>
        <v>285.77999899999998</v>
      </c>
      <c r="R398" s="6">
        <f t="shared" si="35"/>
        <v>7.9748493551819403E-3</v>
      </c>
      <c r="S398" s="6">
        <f t="shared" si="36"/>
        <v>6.3598222237845812E-5</v>
      </c>
      <c r="T398" s="6">
        <f t="shared" si="37"/>
        <v>1.6920909838775137E-4</v>
      </c>
      <c r="U398" s="127">
        <f t="shared" si="38"/>
        <v>2.4085805525640518E-6</v>
      </c>
    </row>
    <row r="399" spans="14:21" x14ac:dyDescent="0.25">
      <c r="N399" s="125">
        <f>+'Ejercicio 5'!C382</f>
        <v>42541</v>
      </c>
      <c r="O399" s="126">
        <f>+VLOOKUP(N399,'tasa continuas '!$A$3:$E$1056,5,FALSE)</f>
        <v>3.0518588378771232E-2</v>
      </c>
      <c r="P399" s="131">
        <f t="shared" si="34"/>
        <v>-6.9369932865405784E-4</v>
      </c>
      <c r="Q399" s="128">
        <f>+VLOOKUP(N399,ASURB.MX!$A$2:$H$1054,5,FALSE)</f>
        <v>290.95001200000002</v>
      </c>
      <c r="R399" s="6">
        <f t="shared" si="35"/>
        <v>1.7929191805249378E-2</v>
      </c>
      <c r="S399" s="6">
        <f t="shared" si="36"/>
        <v>3.2145591878942145E-4</v>
      </c>
      <c r="T399" s="6">
        <f t="shared" si="37"/>
        <v>1.6856666971398149E-4</v>
      </c>
      <c r="U399" s="127">
        <f t="shared" si="38"/>
        <v>-6.4242867376987345E-7</v>
      </c>
    </row>
    <row r="400" spans="14:21" x14ac:dyDescent="0.25">
      <c r="N400" s="125">
        <f>+'Ejercicio 5'!C383</f>
        <v>42542</v>
      </c>
      <c r="O400" s="126">
        <f>+VLOOKUP(N400,'tasa continuas '!$A$3:$E$1056,5,FALSE)</f>
        <v>3.0216055956540783E-2</v>
      </c>
      <c r="P400" s="131">
        <f t="shared" si="34"/>
        <v>-3.0253242223044971E-4</v>
      </c>
      <c r="Q400" s="128">
        <f>+VLOOKUP(N400,ASURB.MX!$A$2:$H$1054,5,FALSE)</f>
        <v>294.04998799999998</v>
      </c>
      <c r="R400" s="6">
        <f t="shared" si="35"/>
        <v>1.0598307749699871E-2</v>
      </c>
      <c r="S400" s="6">
        <f t="shared" si="36"/>
        <v>1.1232412715734835E-4</v>
      </c>
      <c r="T400" s="6">
        <f t="shared" si="37"/>
        <v>1.7227075288923777E-4</v>
      </c>
      <c r="U400" s="127">
        <f t="shared" si="38"/>
        <v>3.7040831752562777E-6</v>
      </c>
    </row>
    <row r="401" spans="14:21" x14ac:dyDescent="0.25">
      <c r="N401" s="125">
        <f>+'Ejercicio 5'!C384</f>
        <v>42543</v>
      </c>
      <c r="O401" s="126">
        <f>+VLOOKUP(N401,'tasa continuas '!$A$3:$E$1056,5,FALSE)</f>
        <v>2.9862985746513599E-2</v>
      </c>
      <c r="P401" s="131">
        <f t="shared" si="34"/>
        <v>-3.5307021002718361E-4</v>
      </c>
      <c r="Q401" s="128">
        <f>+VLOOKUP(N401,ASURB.MX!$A$2:$H$1054,5,FALSE)</f>
        <v>291.91000400000001</v>
      </c>
      <c r="R401" s="6">
        <f t="shared" si="35"/>
        <v>-7.3042308128181124E-3</v>
      </c>
      <c r="S401" s="6">
        <f t="shared" si="36"/>
        <v>5.3351787766921544E-5</v>
      </c>
      <c r="T401" s="6">
        <f t="shared" si="37"/>
        <v>1.7226480181739215E-4</v>
      </c>
      <c r="U401" s="127">
        <f t="shared" si="38"/>
        <v>-5.9510718456248519E-9</v>
      </c>
    </row>
    <row r="402" spans="14:21" x14ac:dyDescent="0.25">
      <c r="N402" s="125">
        <f>+'Ejercicio 5'!C385</f>
        <v>42544</v>
      </c>
      <c r="O402" s="126">
        <f>+VLOOKUP(N402,'tasa continuas '!$A$3:$E$1056,5,FALSE)</f>
        <v>3.1392057156237663E-2</v>
      </c>
      <c r="P402" s="131">
        <f t="shared" si="34"/>
        <v>1.5290714097240636E-3</v>
      </c>
      <c r="Q402" s="128">
        <f>+VLOOKUP(N402,ASURB.MX!$A$2:$H$1054,5,FALSE)</f>
        <v>292.11999500000002</v>
      </c>
      <c r="R402" s="6">
        <f t="shared" si="35"/>
        <v>7.1911035189554722E-4</v>
      </c>
      <c r="S402" s="6">
        <f t="shared" si="36"/>
        <v>5.1711969820333775E-7</v>
      </c>
      <c r="T402" s="6">
        <f t="shared" si="37"/>
        <v>1.4928735674246319E-4</v>
      </c>
      <c r="U402" s="127">
        <f t="shared" si="38"/>
        <v>-2.2977445074928959E-5</v>
      </c>
    </row>
    <row r="403" spans="14:21" x14ac:dyDescent="0.25">
      <c r="N403" s="125">
        <f>+'Ejercicio 5'!C386</f>
        <v>42545</v>
      </c>
      <c r="O403" s="126">
        <f>+VLOOKUP(N403,'tasa continuas '!$A$3:$E$1056,5,FALSE)</f>
        <v>3.121228770742529E-2</v>
      </c>
      <c r="P403" s="131">
        <f t="shared" si="34"/>
        <v>-1.7976944881237245E-4</v>
      </c>
      <c r="Q403" s="128">
        <f>+VLOOKUP(N403,ASURB.MX!$A$2:$H$1054,5,FALSE)</f>
        <v>287.29998799999998</v>
      </c>
      <c r="R403" s="6">
        <f t="shared" si="35"/>
        <v>-1.663773541859892E-2</v>
      </c>
      <c r="S403" s="6">
        <f t="shared" si="36"/>
        <v>2.76814239859301E-4</v>
      </c>
      <c r="T403" s="6">
        <f t="shared" si="37"/>
        <v>1.4928098903690555E-4</v>
      </c>
      <c r="U403" s="127">
        <f t="shared" si="38"/>
        <v>-6.3677055576387507E-9</v>
      </c>
    </row>
    <row r="404" spans="14:21" x14ac:dyDescent="0.25">
      <c r="N404" s="125">
        <f>+'Ejercicio 5'!C387</f>
        <v>42548</v>
      </c>
      <c r="O404" s="126">
        <f>+VLOOKUP(N404,'tasa continuas '!$A$3:$E$1056,5,FALSE)</f>
        <v>3.0518588378771232E-2</v>
      </c>
      <c r="P404" s="131">
        <f t="shared" si="34"/>
        <v>-6.9369932865405784E-4</v>
      </c>
      <c r="Q404" s="128">
        <f>+VLOOKUP(N404,ASURB.MX!$A$2:$H$1054,5,FALSE)</f>
        <v>285.52999899999998</v>
      </c>
      <c r="R404" s="6">
        <f t="shared" si="35"/>
        <v>-6.1798253345350142E-3</v>
      </c>
      <c r="S404" s="6">
        <f t="shared" si="36"/>
        <v>3.8190241165360799E-5</v>
      </c>
      <c r="T404" s="6">
        <f t="shared" si="37"/>
        <v>1.5118204680579928E-4</v>
      </c>
      <c r="U404" s="127">
        <f t="shared" si="38"/>
        <v>1.9010577688937345E-6</v>
      </c>
    </row>
    <row r="405" spans="14:21" x14ac:dyDescent="0.25">
      <c r="N405" s="125">
        <f>+'Ejercicio 5'!C388</f>
        <v>42549</v>
      </c>
      <c r="O405" s="126">
        <f>+VLOOKUP(N405,'tasa continuas '!$A$3:$E$1056,5,FALSE)</f>
        <v>3.0216055956540783E-2</v>
      </c>
      <c r="P405" s="131">
        <f t="shared" si="34"/>
        <v>-3.0253242223044971E-4</v>
      </c>
      <c r="Q405" s="128">
        <f>+VLOOKUP(N405,ASURB.MX!$A$2:$H$1054,5,FALSE)</f>
        <v>285.05999800000001</v>
      </c>
      <c r="R405" s="6">
        <f t="shared" si="35"/>
        <v>-1.64742147170318E-3</v>
      </c>
      <c r="S405" s="6">
        <f t="shared" si="36"/>
        <v>2.7139975054286714E-6</v>
      </c>
      <c r="T405" s="6">
        <f t="shared" si="37"/>
        <v>1.5107892004435986E-4</v>
      </c>
      <c r="U405" s="127">
        <f t="shared" si="38"/>
        <v>-1.0312676143942111E-7</v>
      </c>
    </row>
    <row r="406" spans="14:21" x14ac:dyDescent="0.25">
      <c r="N406" s="125">
        <f>+'Ejercicio 5'!C389</f>
        <v>42550</v>
      </c>
      <c r="O406" s="126">
        <f>+VLOOKUP(N406,'tasa continuas '!$A$3:$E$1056,5,FALSE)</f>
        <v>2.9862985746513599E-2</v>
      </c>
      <c r="P406" s="131">
        <f t="shared" si="34"/>
        <v>-3.5307021002718361E-4</v>
      </c>
      <c r="Q406" s="128">
        <f>+VLOOKUP(N406,ASURB.MX!$A$2:$H$1054,5,FALSE)</f>
        <v>287.64001500000001</v>
      </c>
      <c r="R406" s="6">
        <f t="shared" si="35"/>
        <v>9.0100729719928552E-3</v>
      </c>
      <c r="S406" s="6">
        <f t="shared" si="36"/>
        <v>8.1181414960636159E-5</v>
      </c>
      <c r="T406" s="6">
        <f t="shared" si="37"/>
        <v>9.6235066826542824E-5</v>
      </c>
      <c r="U406" s="127">
        <f t="shared" si="38"/>
        <v>-5.484385321781704E-5</v>
      </c>
    </row>
    <row r="407" spans="14:21" x14ac:dyDescent="0.25">
      <c r="N407" s="125">
        <f>+'Ejercicio 5'!C390</f>
        <v>42551</v>
      </c>
      <c r="O407" s="126">
        <f>+VLOOKUP(N407,'tasa continuas '!$A$3:$E$1056,5,FALSE)</f>
        <v>3.1392057156237663E-2</v>
      </c>
      <c r="P407" s="131">
        <f t="shared" si="34"/>
        <v>1.5290714097240636E-3</v>
      </c>
      <c r="Q407" s="128">
        <f>+VLOOKUP(N407,ASURB.MX!$A$2:$H$1054,5,FALSE)</f>
        <v>290.45001200000002</v>
      </c>
      <c r="R407" s="6">
        <f t="shared" si="35"/>
        <v>9.7217353709302384E-3</v>
      </c>
      <c r="S407" s="6">
        <f t="shared" si="36"/>
        <v>9.4512138622396093E-5</v>
      </c>
      <c r="T407" s="6">
        <f t="shared" si="37"/>
        <v>9.6205649254674781E-5</v>
      </c>
      <c r="U407" s="127">
        <f t="shared" si="38"/>
        <v>-2.9417571868043161E-8</v>
      </c>
    </row>
    <row r="408" spans="14:21" x14ac:dyDescent="0.25">
      <c r="N408" s="125">
        <f>+'Ejercicio 5'!C391</f>
        <v>42552</v>
      </c>
      <c r="O408" s="126">
        <f>+VLOOKUP(N408,'tasa continuas '!$A$3:$E$1056,5,FALSE)</f>
        <v>3.121228770742529E-2</v>
      </c>
      <c r="P408" s="131">
        <f t="shared" si="34"/>
        <v>-1.7976944881237245E-4</v>
      </c>
      <c r="Q408" s="128">
        <f>+VLOOKUP(N408,ASURB.MX!$A$2:$H$1054,5,FALSE)</f>
        <v>285.790009</v>
      </c>
      <c r="R408" s="6">
        <f t="shared" si="35"/>
        <v>-1.6174178881615976E-2</v>
      </c>
      <c r="S408" s="6">
        <f t="shared" si="36"/>
        <v>2.6160406249451219E-4</v>
      </c>
      <c r="T408" s="6">
        <f t="shared" si="37"/>
        <v>9.5730444013382302E-5</v>
      </c>
      <c r="U408" s="127">
        <f t="shared" si="38"/>
        <v>-4.7520524129247876E-7</v>
      </c>
    </row>
    <row r="409" spans="14:21" x14ac:dyDescent="0.25">
      <c r="N409" s="125">
        <f>+'Ejercicio 5'!C392</f>
        <v>42555</v>
      </c>
      <c r="O409" s="126">
        <f>+VLOOKUP(N409,'tasa continuas '!$A$3:$E$1056,5,FALSE)</f>
        <v>3.0518588378771232E-2</v>
      </c>
      <c r="P409" s="131">
        <f t="shared" si="34"/>
        <v>-6.9369932865405784E-4</v>
      </c>
      <c r="Q409" s="128">
        <f>+VLOOKUP(N409,ASURB.MX!$A$2:$H$1054,5,FALSE)</f>
        <v>289.60000600000001</v>
      </c>
      <c r="R409" s="6">
        <f t="shared" si="35"/>
        <v>1.3243374357667892E-2</v>
      </c>
      <c r="S409" s="6">
        <f t="shared" si="36"/>
        <v>1.7538696437733545E-4</v>
      </c>
      <c r="T409" s="6">
        <f t="shared" si="37"/>
        <v>1.0119184656566356E-4</v>
      </c>
      <c r="U409" s="127">
        <f t="shared" si="38"/>
        <v>5.4614025522812572E-6</v>
      </c>
    </row>
    <row r="410" spans="14:21" x14ac:dyDescent="0.25">
      <c r="N410" s="125">
        <f>+'Ejercicio 5'!C393</f>
        <v>42556</v>
      </c>
      <c r="O410" s="126">
        <f>+VLOOKUP(N410,'tasa continuas '!$A$3:$E$1056,5,FALSE)</f>
        <v>3.0216055956540783E-2</v>
      </c>
      <c r="P410" s="131">
        <f t="shared" si="34"/>
        <v>-3.0253242223044971E-4</v>
      </c>
      <c r="Q410" s="128">
        <f>+VLOOKUP(N410,ASURB.MX!$A$2:$H$1054,5,FALSE)</f>
        <v>290.57000699999998</v>
      </c>
      <c r="R410" s="6">
        <f t="shared" si="35"/>
        <v>3.3438539810478154E-3</v>
      </c>
      <c r="S410" s="6">
        <f t="shared" si="36"/>
        <v>1.1181359446569325E-5</v>
      </c>
      <c r="T410" s="6">
        <f t="shared" si="37"/>
        <v>1.0145683580669836E-4</v>
      </c>
      <c r="U410" s="127">
        <f t="shared" si="38"/>
        <v>2.6498924103480061E-7</v>
      </c>
    </row>
    <row r="411" spans="14:21" x14ac:dyDescent="0.25">
      <c r="N411" s="125">
        <f>+'Ejercicio 5'!C394</f>
        <v>42557</v>
      </c>
      <c r="O411" s="126">
        <f>+VLOOKUP(N411,'tasa continuas '!$A$3:$E$1056,5,FALSE)</f>
        <v>2.9862985746513599E-2</v>
      </c>
      <c r="P411" s="131">
        <f t="shared" si="34"/>
        <v>-3.5307021002718361E-4</v>
      </c>
      <c r="Q411" s="128">
        <f>+VLOOKUP(N411,ASURB.MX!$A$2:$H$1054,5,FALSE)</f>
        <v>283.26998900000001</v>
      </c>
      <c r="R411" s="6">
        <f t="shared" si="35"/>
        <v>-2.5444067624985908E-2</v>
      </c>
      <c r="S411" s="6">
        <f t="shared" si="36"/>
        <v>6.4740057730485595E-4</v>
      </c>
      <c r="T411" s="6">
        <f t="shared" si="37"/>
        <v>1.0231812577412709E-4</v>
      </c>
      <c r="U411" s="127">
        <f t="shared" si="38"/>
        <v>8.6128996742873445E-7</v>
      </c>
    </row>
    <row r="412" spans="14:21" x14ac:dyDescent="0.25">
      <c r="N412" s="125">
        <f>+'Ejercicio 5'!C395</f>
        <v>42558</v>
      </c>
      <c r="O412" s="126">
        <f>+VLOOKUP(N412,'tasa continuas '!$A$3:$E$1056,5,FALSE)</f>
        <v>3.1392057156237663E-2</v>
      </c>
      <c r="P412" s="131">
        <f t="shared" si="34"/>
        <v>1.5290714097240636E-3</v>
      </c>
      <c r="Q412" s="128">
        <f>+VLOOKUP(N412,ASURB.MX!$A$2:$H$1054,5,FALSE)</f>
        <v>282.60000600000001</v>
      </c>
      <c r="R412" s="6">
        <f t="shared" si="35"/>
        <v>-2.3679761040055472E-3</v>
      </c>
      <c r="S412" s="6">
        <f t="shared" si="36"/>
        <v>5.6073108291412901E-6</v>
      </c>
      <c r="T412" s="6">
        <f t="shared" si="37"/>
        <v>1.4271719510163959E-4</v>
      </c>
      <c r="U412" s="127">
        <f t="shared" si="38"/>
        <v>4.0399069327512498E-5</v>
      </c>
    </row>
    <row r="413" spans="14:21" x14ac:dyDescent="0.25">
      <c r="N413" s="125">
        <f>+'Ejercicio 5'!C396</f>
        <v>42559</v>
      </c>
      <c r="O413" s="126">
        <f>+VLOOKUP(N413,'tasa continuas '!$A$3:$E$1056,5,FALSE)</f>
        <v>3.121228770742529E-2</v>
      </c>
      <c r="P413" s="131">
        <f t="shared" si="34"/>
        <v>-1.7976944881237245E-4</v>
      </c>
      <c r="Q413" s="128">
        <f>+VLOOKUP(N413,ASURB.MX!$A$2:$H$1054,5,FALSE)</f>
        <v>283.39001500000001</v>
      </c>
      <c r="R413" s="6">
        <f t="shared" si="35"/>
        <v>2.7916022676582218E-3</v>
      </c>
      <c r="S413" s="6">
        <f t="shared" si="36"/>
        <v>7.7930432207945256E-6</v>
      </c>
      <c r="T413" s="6">
        <f t="shared" si="37"/>
        <v>1.431245755381369E-4</v>
      </c>
      <c r="U413" s="127">
        <f t="shared" si="38"/>
        <v>4.0738043649731197E-7</v>
      </c>
    </row>
    <row r="414" spans="14:21" x14ac:dyDescent="0.25">
      <c r="N414" s="125">
        <f>+'Ejercicio 5'!C397</f>
        <v>42562</v>
      </c>
      <c r="O414" s="126">
        <f>+VLOOKUP(N414,'tasa continuas '!$A$3:$E$1056,5,FALSE)</f>
        <v>3.0518588378771232E-2</v>
      </c>
      <c r="P414" s="131">
        <f t="shared" si="34"/>
        <v>-6.9369932865405784E-4</v>
      </c>
      <c r="Q414" s="128">
        <f>+VLOOKUP(N414,ASURB.MX!$A$2:$H$1054,5,FALSE)</f>
        <v>285.23998999999998</v>
      </c>
      <c r="R414" s="6">
        <f t="shared" si="35"/>
        <v>6.5068023523978478E-3</v>
      </c>
      <c r="S414" s="6">
        <f t="shared" si="36"/>
        <v>4.2338476853170164E-5</v>
      </c>
      <c r="T414" s="6">
        <f t="shared" si="37"/>
        <v>1.4406581344735429E-4</v>
      </c>
      <c r="U414" s="127">
        <f t="shared" si="38"/>
        <v>9.4123790921738144E-7</v>
      </c>
    </row>
    <row r="415" spans="14:21" x14ac:dyDescent="0.25">
      <c r="N415" s="125">
        <f>+'Ejercicio 5'!C398</f>
        <v>42563</v>
      </c>
      <c r="O415" s="126">
        <f>+VLOOKUP(N415,'tasa continuas '!$A$3:$E$1056,5,FALSE)</f>
        <v>3.0216055956540783E-2</v>
      </c>
      <c r="P415" s="131">
        <f t="shared" si="34"/>
        <v>-3.0253242223044971E-4</v>
      </c>
      <c r="Q415" s="128">
        <f>+VLOOKUP(N415,ASURB.MX!$A$2:$H$1054,5,FALSE)</f>
        <v>286</v>
      </c>
      <c r="R415" s="6">
        <f t="shared" si="35"/>
        <v>2.6609147179470294E-3</v>
      </c>
      <c r="S415" s="6">
        <f t="shared" si="36"/>
        <v>7.0804671361871193E-6</v>
      </c>
      <c r="T415" s="6">
        <f t="shared" si="37"/>
        <v>1.3758532329547727E-4</v>
      </c>
      <c r="U415" s="127">
        <f t="shared" si="38"/>
        <v>-6.4804901518770183E-6</v>
      </c>
    </row>
    <row r="416" spans="14:21" x14ac:dyDescent="0.25">
      <c r="N416" s="125">
        <f>+'Ejercicio 5'!C399</f>
        <v>42564</v>
      </c>
      <c r="O416" s="126">
        <f>+VLOOKUP(N416,'tasa continuas '!$A$3:$E$1056,5,FALSE)</f>
        <v>2.9862985746513599E-2</v>
      </c>
      <c r="P416" s="131">
        <f t="shared" si="34"/>
        <v>-3.5307021002718361E-4</v>
      </c>
      <c r="Q416" s="128">
        <f>+VLOOKUP(N416,ASURB.MX!$A$2:$H$1054,5,FALSE)</f>
        <v>284.39999399999999</v>
      </c>
      <c r="R416" s="6">
        <f t="shared" si="35"/>
        <v>-5.6101339878134098E-3</v>
      </c>
      <c r="S416" s="6">
        <f t="shared" si="36"/>
        <v>3.147360336121919E-5</v>
      </c>
      <c r="T416" s="6">
        <f t="shared" si="37"/>
        <v>1.3743446236557638E-4</v>
      </c>
      <c r="U416" s="127">
        <f t="shared" si="38"/>
        <v>-1.5086092990088703E-7</v>
      </c>
    </row>
    <row r="417" spans="14:21" x14ac:dyDescent="0.25">
      <c r="N417" s="125">
        <f>+'Ejercicio 5'!C400</f>
        <v>42565</v>
      </c>
      <c r="O417" s="126">
        <f>+VLOOKUP(N417,'tasa continuas '!$A$3:$E$1056,5,FALSE)</f>
        <v>3.1392057156237663E-2</v>
      </c>
      <c r="P417" s="131">
        <f t="shared" si="34"/>
        <v>1.5290714097240636E-3</v>
      </c>
      <c r="Q417" s="128">
        <f>+VLOOKUP(N417,ASURB.MX!$A$2:$H$1054,5,FALSE)</f>
        <v>285.55999800000001</v>
      </c>
      <c r="R417" s="6">
        <f t="shared" si="35"/>
        <v>4.0704807984386065E-3</v>
      </c>
      <c r="S417" s="6">
        <f t="shared" si="36"/>
        <v>1.6568813930457397E-5</v>
      </c>
      <c r="T417" s="6">
        <f t="shared" si="37"/>
        <v>1.3712232649896832E-4</v>
      </c>
      <c r="U417" s="127">
        <f t="shared" si="38"/>
        <v>-3.1213586660806402E-7</v>
      </c>
    </row>
    <row r="418" spans="14:21" x14ac:dyDescent="0.25">
      <c r="N418" s="125">
        <f>+'Ejercicio 5'!C401</f>
        <v>42566</v>
      </c>
      <c r="O418" s="126">
        <f>+VLOOKUP(N418,'tasa continuas '!$A$3:$E$1056,5,FALSE)</f>
        <v>3.121228770742529E-2</v>
      </c>
      <c r="P418" s="131">
        <f t="shared" ref="P418:P481" si="39">O418-O417</f>
        <v>-1.7976944881237245E-4</v>
      </c>
      <c r="Q418" s="128">
        <f>+VLOOKUP(N418,ASURB.MX!$A$2:$H$1054,5,FALSE)</f>
        <v>286.07000699999998</v>
      </c>
      <c r="R418" s="6">
        <f t="shared" ref="R418:R481" si="40">+LN(Q418/Q417)</f>
        <v>1.7844029559866829E-3</v>
      </c>
      <c r="S418" s="6">
        <f t="shared" si="36"/>
        <v>3.1840939093340117E-6</v>
      </c>
      <c r="T418" s="6">
        <f t="shared" si="37"/>
        <v>1.375872496446317E-4</v>
      </c>
      <c r="U418" s="127">
        <f t="shared" si="38"/>
        <v>4.6492314566338772E-7</v>
      </c>
    </row>
    <row r="419" spans="14:21" x14ac:dyDescent="0.25">
      <c r="N419" s="125">
        <f>+'Ejercicio 5'!C402</f>
        <v>42569</v>
      </c>
      <c r="O419" s="126">
        <f>+VLOOKUP(N419,'tasa continuas '!$A$3:$E$1056,5,FALSE)</f>
        <v>3.0518588378771232E-2</v>
      </c>
      <c r="P419" s="131">
        <f t="shared" si="39"/>
        <v>-6.9369932865405784E-4</v>
      </c>
      <c r="Q419" s="128">
        <f>+VLOOKUP(N419,ASURB.MX!$A$2:$H$1054,5,FALSE)</f>
        <v>287.48998999999998</v>
      </c>
      <c r="R419" s="6">
        <f t="shared" si="40"/>
        <v>4.95148165349674E-3</v>
      </c>
      <c r="S419" s="6">
        <f t="shared" ref="S419:S482" si="41">R419^2</f>
        <v>2.4517170564914812E-5</v>
      </c>
      <c r="T419" s="6">
        <f t="shared" si="37"/>
        <v>1.3751861943247704E-4</v>
      </c>
      <c r="U419" s="127">
        <f t="shared" si="38"/>
        <v>-6.8630212154665226E-8</v>
      </c>
    </row>
    <row r="420" spans="14:21" x14ac:dyDescent="0.25">
      <c r="N420" s="125">
        <f>+'Ejercicio 5'!C403</f>
        <v>42570</v>
      </c>
      <c r="O420" s="126">
        <f>+VLOOKUP(N420,'tasa continuas '!$A$3:$E$1056,5,FALSE)</f>
        <v>3.0216055956540783E-2</v>
      </c>
      <c r="P420" s="131">
        <f t="shared" si="39"/>
        <v>-3.0253242223044971E-4</v>
      </c>
      <c r="Q420" s="128">
        <f>+VLOOKUP(N420,ASURB.MX!$A$2:$H$1054,5,FALSE)</f>
        <v>286.790009</v>
      </c>
      <c r="R420" s="6">
        <f t="shared" si="40"/>
        <v>-2.4377702440213939E-3</v>
      </c>
      <c r="S420" s="6">
        <f t="shared" si="41"/>
        <v>5.9427237626361263E-6</v>
      </c>
      <c r="T420" s="6">
        <f t="shared" si="37"/>
        <v>1.3772672652485069E-4</v>
      </c>
      <c r="U420" s="127">
        <f t="shared" si="38"/>
        <v>2.0810709237364705E-7</v>
      </c>
    </row>
    <row r="421" spans="14:21" x14ac:dyDescent="0.25">
      <c r="N421" s="125">
        <f>+'Ejercicio 5'!C404</f>
        <v>42571</v>
      </c>
      <c r="O421" s="126">
        <f>+VLOOKUP(N421,'tasa continuas '!$A$3:$E$1056,5,FALSE)</f>
        <v>2.9862985746513599E-2</v>
      </c>
      <c r="P421" s="131">
        <f t="shared" si="39"/>
        <v>-3.5307021002718361E-4</v>
      </c>
      <c r="Q421" s="128">
        <f>+VLOOKUP(N421,ASURB.MX!$A$2:$H$1054,5,FALSE)</f>
        <v>295.11999500000002</v>
      </c>
      <c r="R421" s="6">
        <f t="shared" si="40"/>
        <v>2.8631764350219382E-2</v>
      </c>
      <c r="S421" s="6">
        <f t="shared" si="41"/>
        <v>8.1977792980649346E-4</v>
      </c>
      <c r="T421" s="6">
        <f t="shared" si="37"/>
        <v>1.3783507765662416E-4</v>
      </c>
      <c r="U421" s="127">
        <f t="shared" si="38"/>
        <v>1.0835113177347106E-7</v>
      </c>
    </row>
    <row r="422" spans="14:21" x14ac:dyDescent="0.25">
      <c r="N422" s="125">
        <f>+'Ejercicio 5'!C405</f>
        <v>42572</v>
      </c>
      <c r="O422" s="126">
        <f>+VLOOKUP(N422,'tasa continuas '!$A$3:$E$1056,5,FALSE)</f>
        <v>3.1392057156237663E-2</v>
      </c>
      <c r="P422" s="131">
        <f t="shared" si="39"/>
        <v>1.5290714097240636E-3</v>
      </c>
      <c r="Q422" s="128">
        <f>+VLOOKUP(N422,ASURB.MX!$A$2:$H$1054,5,FALSE)</f>
        <v>295.91000400000001</v>
      </c>
      <c r="R422" s="6">
        <f t="shared" si="40"/>
        <v>2.6733312076646998E-3</v>
      </c>
      <c r="S422" s="6">
        <f t="shared" si="41"/>
        <v>7.1466997458740024E-6</v>
      </c>
      <c r="T422" s="6">
        <f t="shared" si="37"/>
        <v>1.8978594590652971E-4</v>
      </c>
      <c r="U422" s="127">
        <f t="shared" si="38"/>
        <v>5.1950868249905555E-5</v>
      </c>
    </row>
    <row r="423" spans="14:21" x14ac:dyDescent="0.25">
      <c r="N423" s="125">
        <f>+'Ejercicio 5'!C406</f>
        <v>42573</v>
      </c>
      <c r="O423" s="126">
        <f>+VLOOKUP(N423,'tasa continuas '!$A$3:$E$1056,5,FALSE)</f>
        <v>3.121228770742529E-2</v>
      </c>
      <c r="P423" s="131">
        <f t="shared" si="39"/>
        <v>-1.7976944881237245E-4</v>
      </c>
      <c r="Q423" s="128">
        <f>+VLOOKUP(N423,ASURB.MX!$A$2:$H$1054,5,FALSE)</f>
        <v>296.64999399999999</v>
      </c>
      <c r="R423" s="6">
        <f t="shared" si="40"/>
        <v>2.497604924972635E-3</v>
      </c>
      <c r="S423" s="6">
        <f t="shared" si="41"/>
        <v>6.2380303612475621E-6</v>
      </c>
      <c r="T423" s="6">
        <f t="shared" si="37"/>
        <v>1.8974938167989157E-4</v>
      </c>
      <c r="U423" s="127">
        <f t="shared" si="38"/>
        <v>-3.6564226638146399E-8</v>
      </c>
    </row>
    <row r="424" spans="14:21" x14ac:dyDescent="0.25">
      <c r="N424" s="125">
        <f>+'Ejercicio 5'!C407</f>
        <v>42576</v>
      </c>
      <c r="O424" s="126">
        <f>+VLOOKUP(N424,'tasa continuas '!$A$3:$E$1056,5,FALSE)</f>
        <v>3.0518588378771232E-2</v>
      </c>
      <c r="P424" s="131">
        <f t="shared" si="39"/>
        <v>-6.9369932865405784E-4</v>
      </c>
      <c r="Q424" s="128">
        <f>+VLOOKUP(N424,ASURB.MX!$A$2:$H$1054,5,FALSE)</f>
        <v>286.30999800000001</v>
      </c>
      <c r="R424" s="6">
        <f t="shared" si="40"/>
        <v>-3.5477839573358344E-2</v>
      </c>
      <c r="S424" s="6">
        <f t="shared" si="41"/>
        <v>1.2586771007929514E-3</v>
      </c>
      <c r="T424" s="6">
        <f t="shared" si="37"/>
        <v>1.9005298072434311E-4</v>
      </c>
      <c r="U424" s="127">
        <f t="shared" si="38"/>
        <v>3.0359904445154931E-7</v>
      </c>
    </row>
    <row r="425" spans="14:21" x14ac:dyDescent="0.25">
      <c r="N425" s="125">
        <f>+'Ejercicio 5'!C408</f>
        <v>42577</v>
      </c>
      <c r="O425" s="126">
        <f>+VLOOKUP(N425,'tasa continuas '!$A$3:$E$1056,5,FALSE)</f>
        <v>3.0216055956540783E-2</v>
      </c>
      <c r="P425" s="131">
        <f t="shared" si="39"/>
        <v>-3.0253242223044971E-4</v>
      </c>
      <c r="Q425" s="128">
        <f>+VLOOKUP(N425,ASURB.MX!$A$2:$H$1054,5,FALSE)</f>
        <v>285.52999899999998</v>
      </c>
      <c r="R425" s="6">
        <f t="shared" si="40"/>
        <v>-2.7280340229169863E-3</v>
      </c>
      <c r="S425" s="6">
        <f t="shared" si="41"/>
        <v>7.4421696301926363E-6</v>
      </c>
      <c r="T425" s="6">
        <f t="shared" si="37"/>
        <v>2.7962187637812889E-4</v>
      </c>
      <c r="U425" s="127">
        <f t="shared" si="38"/>
        <v>8.9568895653785777E-5</v>
      </c>
    </row>
    <row r="426" spans="14:21" x14ac:dyDescent="0.25">
      <c r="N426" s="125">
        <f>+'Ejercicio 5'!C409</f>
        <v>42578</v>
      </c>
      <c r="O426" s="126">
        <f>+VLOOKUP(N426,'tasa continuas '!$A$3:$E$1056,5,FALSE)</f>
        <v>2.9862985746513599E-2</v>
      </c>
      <c r="P426" s="131">
        <f t="shared" si="39"/>
        <v>-3.5307021002718361E-4</v>
      </c>
      <c r="Q426" s="128">
        <f>+VLOOKUP(N426,ASURB.MX!$A$2:$H$1054,5,FALSE)</f>
        <v>281.76001000000002</v>
      </c>
      <c r="R426" s="6">
        <f t="shared" si="40"/>
        <v>-1.3291418643427666E-2</v>
      </c>
      <c r="S426" s="6">
        <f t="shared" si="41"/>
        <v>1.7666180955485655E-4</v>
      </c>
      <c r="T426" s="6">
        <f t="shared" si="37"/>
        <v>2.8019209096798197E-4</v>
      </c>
      <c r="U426" s="127">
        <f t="shared" si="38"/>
        <v>5.7021458985307858E-7</v>
      </c>
    </row>
    <row r="427" spans="14:21" x14ac:dyDescent="0.25">
      <c r="N427" s="125">
        <f>+'Ejercicio 5'!C410</f>
        <v>42579</v>
      </c>
      <c r="O427" s="126">
        <f>+VLOOKUP(N427,'tasa continuas '!$A$3:$E$1056,5,FALSE)</f>
        <v>3.1392057156237663E-2</v>
      </c>
      <c r="P427" s="131">
        <f t="shared" si="39"/>
        <v>1.5290714097240636E-3</v>
      </c>
      <c r="Q427" s="128">
        <f>+VLOOKUP(N427,ASURB.MX!$A$2:$H$1054,5,FALSE)</f>
        <v>282.11999500000002</v>
      </c>
      <c r="R427" s="6">
        <f t="shared" si="40"/>
        <v>1.276814377929848E-3</v>
      </c>
      <c r="S427" s="6">
        <f t="shared" si="41"/>
        <v>1.6302549556883848E-6</v>
      </c>
      <c r="T427" s="6">
        <f t="shared" si="37"/>
        <v>2.7904551355113961E-4</v>
      </c>
      <c r="U427" s="127">
        <f t="shared" si="38"/>
        <v>-1.1465774168423594E-6</v>
      </c>
    </row>
    <row r="428" spans="14:21" x14ac:dyDescent="0.25">
      <c r="N428" s="125">
        <f>+'Ejercicio 5'!C411</f>
        <v>42580</v>
      </c>
      <c r="O428" s="126">
        <f>+VLOOKUP(N428,'tasa continuas '!$A$3:$E$1056,5,FALSE)</f>
        <v>3.121228770742529E-2</v>
      </c>
      <c r="P428" s="131">
        <f t="shared" si="39"/>
        <v>-1.7976944881237245E-4</v>
      </c>
      <c r="Q428" s="128">
        <f>+VLOOKUP(N428,ASURB.MX!$A$2:$H$1054,5,FALSE)</f>
        <v>288.14999399999999</v>
      </c>
      <c r="R428" s="6">
        <f t="shared" si="40"/>
        <v>2.1148662443163282E-2</v>
      </c>
      <c r="S428" s="6">
        <f t="shared" si="41"/>
        <v>4.4726592313486512E-4</v>
      </c>
      <c r="T428" s="6">
        <f t="shared" si="37"/>
        <v>2.7965012876956494E-4</v>
      </c>
      <c r="U428" s="127">
        <f t="shared" si="38"/>
        <v>6.0461521842532662E-7</v>
      </c>
    </row>
    <row r="429" spans="14:21" x14ac:dyDescent="0.25">
      <c r="N429" s="125">
        <f>+'Ejercicio 5'!C412</f>
        <v>42583</v>
      </c>
      <c r="O429" s="126">
        <f>+VLOOKUP(N429,'tasa continuas '!$A$3:$E$1056,5,FALSE)</f>
        <v>3.0518588378771232E-2</v>
      </c>
      <c r="P429" s="131">
        <f t="shared" si="39"/>
        <v>-6.9369932865405784E-4</v>
      </c>
      <c r="Q429" s="128">
        <f>+VLOOKUP(N429,ASURB.MX!$A$2:$H$1054,5,FALSE)</f>
        <v>287.16000400000001</v>
      </c>
      <c r="R429" s="6">
        <f t="shared" si="40"/>
        <v>-3.4415914223879175E-3</v>
      </c>
      <c r="S429" s="6">
        <f t="shared" si="41"/>
        <v>1.1844551518654089E-5</v>
      </c>
      <c r="T429" s="6">
        <f t="shared" si="37"/>
        <v>2.8383782024319129E-4</v>
      </c>
      <c r="U429" s="127">
        <f t="shared" si="38"/>
        <v>4.1876914736263559E-6</v>
      </c>
    </row>
    <row r="430" spans="14:21" x14ac:dyDescent="0.25">
      <c r="N430" s="125">
        <f>+'Ejercicio 5'!C413</f>
        <v>42584</v>
      </c>
      <c r="O430" s="126">
        <f>+VLOOKUP(N430,'tasa continuas '!$A$3:$E$1056,5,FALSE)</f>
        <v>3.0216055956540783E-2</v>
      </c>
      <c r="P430" s="131">
        <f t="shared" si="39"/>
        <v>-3.0253242223044971E-4</v>
      </c>
      <c r="Q430" s="128">
        <f>+VLOOKUP(N430,ASURB.MX!$A$2:$H$1054,5,FALSE)</f>
        <v>282.30999800000001</v>
      </c>
      <c r="R430" s="6">
        <f t="shared" si="40"/>
        <v>-1.7033814781619583E-2</v>
      </c>
      <c r="S430" s="6">
        <f t="shared" si="41"/>
        <v>2.9015084601452182E-4</v>
      </c>
      <c r="T430" s="6">
        <f t="shared" si="37"/>
        <v>2.8458467494464574E-4</v>
      </c>
      <c r="U430" s="127">
        <f t="shared" si="38"/>
        <v>7.4685470145445043E-7</v>
      </c>
    </row>
    <row r="431" spans="14:21" x14ac:dyDescent="0.25">
      <c r="N431" s="125">
        <f>+'Ejercicio 5'!C414</f>
        <v>42585</v>
      </c>
      <c r="O431" s="126">
        <f>+VLOOKUP(N431,'tasa continuas '!$A$3:$E$1056,5,FALSE)</f>
        <v>2.9862985746513599E-2</v>
      </c>
      <c r="P431" s="131">
        <f t="shared" si="39"/>
        <v>-3.5307021002718361E-4</v>
      </c>
      <c r="Q431" s="128">
        <f>+VLOOKUP(N431,ASURB.MX!$A$2:$H$1054,5,FALSE)</f>
        <v>286.69000199999999</v>
      </c>
      <c r="R431" s="6">
        <f t="shared" si="40"/>
        <v>1.5395748735856188E-2</v>
      </c>
      <c r="S431" s="6">
        <f t="shared" si="41"/>
        <v>2.370290791376174E-4</v>
      </c>
      <c r="T431" s="6">
        <f t="shared" si="37"/>
        <v>2.8404743369593626E-4</v>
      </c>
      <c r="U431" s="127">
        <f t="shared" si="38"/>
        <v>-5.3724124870948436E-7</v>
      </c>
    </row>
    <row r="432" spans="14:21" x14ac:dyDescent="0.25">
      <c r="N432" s="125">
        <f>+'Ejercicio 5'!C415</f>
        <v>42586</v>
      </c>
      <c r="O432" s="126">
        <f>+VLOOKUP(N432,'tasa continuas '!$A$3:$E$1056,5,FALSE)</f>
        <v>3.1392057156237663E-2</v>
      </c>
      <c r="P432" s="131">
        <f t="shared" si="39"/>
        <v>1.5290714097240636E-3</v>
      </c>
      <c r="Q432" s="128">
        <f>+VLOOKUP(N432,ASURB.MX!$A$2:$H$1054,5,FALSE)</f>
        <v>288.17001299999998</v>
      </c>
      <c r="R432" s="6">
        <f t="shared" si="40"/>
        <v>5.149129288545844E-3</v>
      </c>
      <c r="S432" s="6">
        <f t="shared" si="41"/>
        <v>2.6513532430160631E-5</v>
      </c>
      <c r="T432" s="6">
        <f t="shared" si="37"/>
        <v>2.842485146578694E-4</v>
      </c>
      <c r="U432" s="127">
        <f t="shared" si="38"/>
        <v>2.0108096193314183E-7</v>
      </c>
    </row>
    <row r="433" spans="14:21" x14ac:dyDescent="0.25">
      <c r="N433" s="125">
        <f>+'Ejercicio 5'!C416</f>
        <v>42587</v>
      </c>
      <c r="O433" s="126">
        <f>+VLOOKUP(N433,'tasa continuas '!$A$3:$E$1056,5,FALSE)</f>
        <v>3.121228770742529E-2</v>
      </c>
      <c r="P433" s="131">
        <f t="shared" si="39"/>
        <v>-1.7976944881237245E-4</v>
      </c>
      <c r="Q433" s="128">
        <f>+VLOOKUP(N433,ASURB.MX!$A$2:$H$1054,5,FALSE)</f>
        <v>289.66000400000001</v>
      </c>
      <c r="R433" s="6">
        <f t="shared" si="40"/>
        <v>5.1572063014225841E-3</v>
      </c>
      <c r="S433" s="6">
        <f t="shared" si="41"/>
        <v>2.6596776835432808E-5</v>
      </c>
      <c r="T433" s="6">
        <f t="shared" si="37"/>
        <v>2.8463403741023937E-4</v>
      </c>
      <c r="U433" s="127">
        <f t="shared" si="38"/>
        <v>3.855227523699733E-7</v>
      </c>
    </row>
    <row r="434" spans="14:21" x14ac:dyDescent="0.25">
      <c r="N434" s="125">
        <f>+'Ejercicio 5'!C417</f>
        <v>42590</v>
      </c>
      <c r="O434" s="126">
        <f>+VLOOKUP(N434,'tasa continuas '!$A$3:$E$1056,5,FALSE)</f>
        <v>3.0518588378771232E-2</v>
      </c>
      <c r="P434" s="131">
        <f t="shared" si="39"/>
        <v>-6.9369932865405784E-4</v>
      </c>
      <c r="Q434" s="128">
        <f>+VLOOKUP(N434,ASURB.MX!$A$2:$H$1054,5,FALSE)</f>
        <v>284.35998499999999</v>
      </c>
      <c r="R434" s="6">
        <f t="shared" si="40"/>
        <v>-1.8466846870758127E-2</v>
      </c>
      <c r="S434" s="6">
        <f t="shared" si="41"/>
        <v>3.4102443334802922E-4</v>
      </c>
      <c r="T434" s="6">
        <f t="shared" si="37"/>
        <v>2.841787826559341E-4</v>
      </c>
      <c r="U434" s="127">
        <f t="shared" si="38"/>
        <v>-4.5525475430527882E-7</v>
      </c>
    </row>
    <row r="435" spans="14:21" x14ac:dyDescent="0.25">
      <c r="N435" s="125">
        <f>+'Ejercicio 5'!C418</f>
        <v>42591</v>
      </c>
      <c r="O435" s="126">
        <f>+VLOOKUP(N435,'tasa continuas '!$A$3:$E$1056,5,FALSE)</f>
        <v>3.0216055956540783E-2</v>
      </c>
      <c r="P435" s="131">
        <f t="shared" si="39"/>
        <v>-3.0253242223044971E-4</v>
      </c>
      <c r="Q435" s="128">
        <f>+VLOOKUP(N435,ASURB.MX!$A$2:$H$1054,5,FALSE)</f>
        <v>287.33999599999999</v>
      </c>
      <c r="R435" s="6">
        <f t="shared" si="40"/>
        <v>1.0425181350536468E-2</v>
      </c>
      <c r="S435" s="6">
        <f t="shared" si="41"/>
        <v>1.0868440619157338E-4</v>
      </c>
      <c r="T435" s="6">
        <f t="shared" si="37"/>
        <v>2.8526852463824499E-4</v>
      </c>
      <c r="U435" s="127">
        <f t="shared" si="38"/>
        <v>1.0897419823108949E-6</v>
      </c>
    </row>
    <row r="436" spans="14:21" x14ac:dyDescent="0.25">
      <c r="N436" s="125">
        <f>+'Ejercicio 5'!C419</f>
        <v>42592</v>
      </c>
      <c r="O436" s="126">
        <f>+VLOOKUP(N436,'tasa continuas '!$A$3:$E$1056,5,FALSE)</f>
        <v>2.9862985746513599E-2</v>
      </c>
      <c r="P436" s="131">
        <f t="shared" si="39"/>
        <v>-3.5307021002718361E-4</v>
      </c>
      <c r="Q436" s="128">
        <f>+VLOOKUP(N436,ASURB.MX!$A$2:$H$1054,5,FALSE)</f>
        <v>287.80999800000001</v>
      </c>
      <c r="R436" s="6">
        <f t="shared" si="40"/>
        <v>1.6343635904489092E-3</v>
      </c>
      <c r="S436" s="6">
        <f t="shared" si="41"/>
        <v>2.6711443457850496E-6</v>
      </c>
      <c r="T436" s="6">
        <f t="shared" si="37"/>
        <v>2.8450400330702993E-4</v>
      </c>
      <c r="U436" s="127">
        <f t="shared" si="38"/>
        <v>-7.6452133121506297E-7</v>
      </c>
    </row>
    <row r="437" spans="14:21" x14ac:dyDescent="0.25">
      <c r="N437" s="125">
        <f>+'Ejercicio 5'!C420</f>
        <v>42593</v>
      </c>
      <c r="O437" s="126">
        <f>+VLOOKUP(N437,'tasa continuas '!$A$3:$E$1056,5,FALSE)</f>
        <v>3.1392057156237663E-2</v>
      </c>
      <c r="P437" s="131">
        <f t="shared" si="39"/>
        <v>1.5290714097240636E-3</v>
      </c>
      <c r="Q437" s="128">
        <f>+VLOOKUP(N437,ASURB.MX!$A$2:$H$1054,5,FALSE)</f>
        <v>289.17999300000002</v>
      </c>
      <c r="R437" s="6">
        <f t="shared" si="40"/>
        <v>4.7487741413721135E-3</v>
      </c>
      <c r="S437" s="6">
        <f t="shared" si="41"/>
        <v>2.2550855845764456E-5</v>
      </c>
      <c r="T437" s="6">
        <f t="shared" si="37"/>
        <v>2.8450482958083733E-4</v>
      </c>
      <c r="U437" s="127">
        <f t="shared" si="38"/>
        <v>8.2627380740447898E-10</v>
      </c>
    </row>
    <row r="438" spans="14:21" x14ac:dyDescent="0.25">
      <c r="N438" s="125">
        <f>+'Ejercicio 5'!C421</f>
        <v>42594</v>
      </c>
      <c r="O438" s="126">
        <f>+VLOOKUP(N438,'tasa continuas '!$A$3:$E$1056,5,FALSE)</f>
        <v>3.121228770742529E-2</v>
      </c>
      <c r="P438" s="131">
        <f t="shared" si="39"/>
        <v>-1.7976944881237245E-4</v>
      </c>
      <c r="Q438" s="128">
        <f>+VLOOKUP(N438,ASURB.MX!$A$2:$H$1054,5,FALSE)</f>
        <v>289.89001500000001</v>
      </c>
      <c r="R438" s="6">
        <f t="shared" si="40"/>
        <v>2.4522850294869222E-3</v>
      </c>
      <c r="S438" s="6">
        <f t="shared" si="41"/>
        <v>6.0137018658456752E-6</v>
      </c>
      <c r="T438" s="6">
        <f t="shared" si="37"/>
        <v>2.8528994139688242E-4</v>
      </c>
      <c r="U438" s="127">
        <f t="shared" si="38"/>
        <v>7.8511181604508417E-7</v>
      </c>
    </row>
    <row r="439" spans="14:21" x14ac:dyDescent="0.25">
      <c r="N439" s="125">
        <f>+'Ejercicio 5'!C422</f>
        <v>42597</v>
      </c>
      <c r="O439" s="126">
        <f>+VLOOKUP(N439,'tasa continuas '!$A$3:$E$1056,5,FALSE)</f>
        <v>3.0518588378771232E-2</v>
      </c>
      <c r="P439" s="131">
        <f t="shared" si="39"/>
        <v>-6.9369932865405784E-4</v>
      </c>
      <c r="Q439" s="128">
        <f>+VLOOKUP(N439,ASURB.MX!$A$2:$H$1054,5,FALSE)</f>
        <v>292.47000100000002</v>
      </c>
      <c r="R439" s="6">
        <f t="shared" si="40"/>
        <v>8.8605083053537124E-3</v>
      </c>
      <c r="S439" s="6">
        <f t="shared" si="41"/>
        <v>7.850860742924212E-5</v>
      </c>
      <c r="T439" s="6">
        <f t="shared" si="37"/>
        <v>2.8646300629383886E-4</v>
      </c>
      <c r="U439" s="127">
        <f t="shared" si="38"/>
        <v>1.1730648969564446E-6</v>
      </c>
    </row>
    <row r="440" spans="14:21" x14ac:dyDescent="0.25">
      <c r="N440" s="125">
        <f>+'Ejercicio 5'!C423</f>
        <v>42598</v>
      </c>
      <c r="O440" s="126">
        <f>+VLOOKUP(N440,'tasa continuas '!$A$3:$E$1056,5,FALSE)</f>
        <v>3.0216055956540783E-2</v>
      </c>
      <c r="P440" s="131">
        <f t="shared" si="39"/>
        <v>-3.0253242223044971E-4</v>
      </c>
      <c r="Q440" s="128">
        <f>+VLOOKUP(N440,ASURB.MX!$A$2:$H$1054,5,FALSE)</f>
        <v>288.040009</v>
      </c>
      <c r="R440" s="6">
        <f t="shared" si="40"/>
        <v>-1.5262710102118176E-2</v>
      </c>
      <c r="S440" s="6">
        <f t="shared" si="41"/>
        <v>2.3295031966130022E-4</v>
      </c>
      <c r="T440" s="6">
        <f t="shared" si="37"/>
        <v>2.8623935334591826E-4</v>
      </c>
      <c r="U440" s="127">
        <f t="shared" si="38"/>
        <v>-2.2365294792060005E-7</v>
      </c>
    </row>
    <row r="441" spans="14:21" x14ac:dyDescent="0.25">
      <c r="N441" s="125">
        <f>+'Ejercicio 5'!C424</f>
        <v>42599</v>
      </c>
      <c r="O441" s="126">
        <f>+VLOOKUP(N441,'tasa continuas '!$A$3:$E$1056,5,FALSE)</f>
        <v>2.9862985746513599E-2</v>
      </c>
      <c r="P441" s="131">
        <f t="shared" si="39"/>
        <v>-3.5307021002718361E-4</v>
      </c>
      <c r="Q441" s="128">
        <f>+VLOOKUP(N441,ASURB.MX!$A$2:$H$1054,5,FALSE)</f>
        <v>293.97000100000002</v>
      </c>
      <c r="R441" s="6">
        <f t="shared" si="40"/>
        <v>2.0378334091218725E-2</v>
      </c>
      <c r="S441" s="6">
        <f t="shared" si="41"/>
        <v>4.152765003333273E-4</v>
      </c>
      <c r="T441" s="6">
        <f t="shared" si="37"/>
        <v>2.865517656409884E-4</v>
      </c>
      <c r="U441" s="127">
        <f t="shared" si="38"/>
        <v>3.1241229507013432E-7</v>
      </c>
    </row>
    <row r="442" spans="14:21" x14ac:dyDescent="0.25">
      <c r="N442" s="125">
        <f>+'Ejercicio 5'!C425</f>
        <v>42600</v>
      </c>
      <c r="O442" s="126">
        <f>+VLOOKUP(N442,'tasa continuas '!$A$3:$E$1056,5,FALSE)</f>
        <v>3.1392057156237663E-2</v>
      </c>
      <c r="P442" s="131">
        <f t="shared" si="39"/>
        <v>1.5290714097240636E-3</v>
      </c>
      <c r="Q442" s="128">
        <f>+VLOOKUP(N442,ASURB.MX!$A$2:$H$1054,5,FALSE)</f>
        <v>298.02999899999998</v>
      </c>
      <c r="R442" s="6">
        <f t="shared" si="40"/>
        <v>1.3716424506433275E-2</v>
      </c>
      <c r="S442" s="6">
        <f t="shared" si="41"/>
        <v>1.8814030124068333E-4</v>
      </c>
      <c r="T442" s="6">
        <f t="shared" si="37"/>
        <v>2.8881068023940161E-4</v>
      </c>
      <c r="U442" s="127">
        <f t="shared" si="38"/>
        <v>2.2589145984132169E-6</v>
      </c>
    </row>
    <row r="443" spans="14:21" x14ac:dyDescent="0.25">
      <c r="N443" s="125">
        <f>+'Ejercicio 5'!C426</f>
        <v>42601</v>
      </c>
      <c r="O443" s="126">
        <f>+VLOOKUP(N443,'tasa continuas '!$A$3:$E$1056,5,FALSE)</f>
        <v>3.121228770742529E-2</v>
      </c>
      <c r="P443" s="131">
        <f t="shared" si="39"/>
        <v>-1.7976944881237245E-4</v>
      </c>
      <c r="Q443" s="128">
        <f>+VLOOKUP(N443,ASURB.MX!$A$2:$H$1054,5,FALSE)</f>
        <v>295.44000199999999</v>
      </c>
      <c r="R443" s="6">
        <f t="shared" si="40"/>
        <v>-8.7283719101060604E-3</v>
      </c>
      <c r="S443" s="6">
        <f t="shared" si="41"/>
        <v>7.6184476201128512E-5</v>
      </c>
      <c r="T443" s="6">
        <f t="shared" si="37"/>
        <v>2.7503586104324877E-4</v>
      </c>
      <c r="U443" s="127">
        <f t="shared" si="38"/>
        <v>-1.3774819196152842E-5</v>
      </c>
    </row>
    <row r="444" spans="14:21" x14ac:dyDescent="0.25">
      <c r="N444" s="125">
        <f>+'Ejercicio 5'!C427</f>
        <v>42604</v>
      </c>
      <c r="O444" s="126">
        <f>+VLOOKUP(N444,'tasa continuas '!$A$3:$E$1056,5,FALSE)</f>
        <v>3.0518588378771232E-2</v>
      </c>
      <c r="P444" s="131">
        <f t="shared" si="39"/>
        <v>-6.9369932865405784E-4</v>
      </c>
      <c r="Q444" s="128">
        <f>+VLOOKUP(N444,ASURB.MX!$A$2:$H$1054,5,FALSE)</f>
        <v>295.95001200000002</v>
      </c>
      <c r="R444" s="6">
        <f t="shared" si="40"/>
        <v>1.7247843702511739E-3</v>
      </c>
      <c r="S444" s="6">
        <f t="shared" si="41"/>
        <v>2.9748811238627385E-6</v>
      </c>
      <c r="T444" s="6">
        <f t="shared" si="37"/>
        <v>2.7403385624716196E-4</v>
      </c>
      <c r="U444" s="127">
        <f t="shared" si="38"/>
        <v>-1.0020047960868149E-6</v>
      </c>
    </row>
    <row r="445" spans="14:21" x14ac:dyDescent="0.25">
      <c r="N445" s="125">
        <f>+'Ejercicio 5'!C428</f>
        <v>42605</v>
      </c>
      <c r="O445" s="126">
        <f>+VLOOKUP(N445,'tasa continuas '!$A$3:$E$1056,5,FALSE)</f>
        <v>3.0216055956540783E-2</v>
      </c>
      <c r="P445" s="131">
        <f t="shared" si="39"/>
        <v>-3.0253242223044971E-4</v>
      </c>
      <c r="Q445" s="128">
        <f>+VLOOKUP(N445,ASURB.MX!$A$2:$H$1054,5,FALSE)</f>
        <v>289.51001000000002</v>
      </c>
      <c r="R445" s="6">
        <f t="shared" si="40"/>
        <v>-2.2000688412189395E-2</v>
      </c>
      <c r="S445" s="6">
        <f t="shared" si="41"/>
        <v>4.8403029061024473E-4</v>
      </c>
      <c r="T445" s="6">
        <f t="shared" si="37"/>
        <v>2.7412380580984575E-4</v>
      </c>
      <c r="U445" s="127">
        <f t="shared" si="38"/>
        <v>8.994956268379168E-8</v>
      </c>
    </row>
    <row r="446" spans="14:21" x14ac:dyDescent="0.25">
      <c r="N446" s="125">
        <f>+'Ejercicio 5'!C429</f>
        <v>42606</v>
      </c>
      <c r="O446" s="126">
        <f>+VLOOKUP(N446,'tasa continuas '!$A$3:$E$1056,5,FALSE)</f>
        <v>2.9862985746513599E-2</v>
      </c>
      <c r="P446" s="131">
        <f t="shared" si="39"/>
        <v>-3.5307021002718361E-4</v>
      </c>
      <c r="Q446" s="128">
        <f>+VLOOKUP(N446,ASURB.MX!$A$2:$H$1054,5,FALSE)</f>
        <v>291.94000199999999</v>
      </c>
      <c r="R446" s="6">
        <f t="shared" si="40"/>
        <v>8.3584352812211254E-3</v>
      </c>
      <c r="S446" s="6">
        <f t="shared" si="41"/>
        <v>6.9863440350362069E-5</v>
      </c>
      <c r="T446" s="6">
        <f t="shared" si="37"/>
        <v>2.7929832340297289E-4</v>
      </c>
      <c r="U446" s="127">
        <f t="shared" si="38"/>
        <v>5.1745175931271464E-6</v>
      </c>
    </row>
    <row r="447" spans="14:21" x14ac:dyDescent="0.25">
      <c r="N447" s="125">
        <f>+'Ejercicio 5'!C430</f>
        <v>42607</v>
      </c>
      <c r="O447" s="126">
        <f>+VLOOKUP(N447,'tasa continuas '!$A$3:$E$1056,5,FALSE)</f>
        <v>3.1392057156237663E-2</v>
      </c>
      <c r="P447" s="131">
        <f t="shared" si="39"/>
        <v>1.5290714097240636E-3</v>
      </c>
      <c r="Q447" s="128">
        <f>+VLOOKUP(N447,ASURB.MX!$A$2:$H$1054,5,FALSE)</f>
        <v>291.19000199999999</v>
      </c>
      <c r="R447" s="6">
        <f t="shared" si="40"/>
        <v>-2.5723266112506697E-3</v>
      </c>
      <c r="S447" s="6">
        <f t="shared" si="41"/>
        <v>6.6168641949483538E-6</v>
      </c>
      <c r="T447" s="6">
        <f t="shared" si="37"/>
        <v>2.7828044703731092E-4</v>
      </c>
      <c r="U447" s="127">
        <f t="shared" si="38"/>
        <v>-1.0178763656619721E-6</v>
      </c>
    </row>
    <row r="448" spans="14:21" x14ac:dyDescent="0.25">
      <c r="N448" s="125">
        <f>+'Ejercicio 5'!C431</f>
        <v>42608</v>
      </c>
      <c r="O448" s="126">
        <f>+VLOOKUP(N448,'tasa continuas '!$A$3:$E$1056,5,FALSE)</f>
        <v>3.121228770742529E-2</v>
      </c>
      <c r="P448" s="131">
        <f t="shared" si="39"/>
        <v>-1.7976944881237245E-4</v>
      </c>
      <c r="Q448" s="128">
        <f>+VLOOKUP(N448,ASURB.MX!$A$2:$H$1054,5,FALSE)</f>
        <v>285.91000400000001</v>
      </c>
      <c r="R448" s="6">
        <f t="shared" si="40"/>
        <v>-1.8298891970133738E-2</v>
      </c>
      <c r="S448" s="6">
        <f t="shared" si="41"/>
        <v>3.3484944733462504E-4</v>
      </c>
      <c r="T448" s="6">
        <f t="shared" si="37"/>
        <v>2.7874345454377488E-4</v>
      </c>
      <c r="U448" s="127">
        <f t="shared" si="38"/>
        <v>4.6300750646395506E-7</v>
      </c>
    </row>
    <row r="449" spans="14:21" x14ac:dyDescent="0.25">
      <c r="N449" s="125">
        <f>+'Ejercicio 5'!C432</f>
        <v>42611</v>
      </c>
      <c r="O449" s="126">
        <f>+VLOOKUP(N449,'tasa continuas '!$A$3:$E$1056,5,FALSE)</f>
        <v>3.0518588378771232E-2</v>
      </c>
      <c r="P449" s="131">
        <f t="shared" si="39"/>
        <v>-6.9369932865405784E-4</v>
      </c>
      <c r="Q449" s="128">
        <f>+VLOOKUP(N449,ASURB.MX!$A$2:$H$1054,5,FALSE)</f>
        <v>287.45001200000002</v>
      </c>
      <c r="R449" s="6">
        <f t="shared" si="40"/>
        <v>5.3718838439196131E-3</v>
      </c>
      <c r="S449" s="6">
        <f t="shared" si="41"/>
        <v>2.8857136032564558E-5</v>
      </c>
      <c r="T449" s="6">
        <f t="shared" si="37"/>
        <v>2.7860242609645031E-4</v>
      </c>
      <c r="U449" s="127">
        <f t="shared" si="38"/>
        <v>-1.4102844732457155E-7</v>
      </c>
    </row>
    <row r="450" spans="14:21" x14ac:dyDescent="0.25">
      <c r="N450" s="125">
        <f>+'Ejercicio 5'!C433</f>
        <v>42612</v>
      </c>
      <c r="O450" s="126">
        <f>+VLOOKUP(N450,'tasa continuas '!$A$3:$E$1056,5,FALSE)</f>
        <v>3.0216055956540783E-2</v>
      </c>
      <c r="P450" s="131">
        <f t="shared" si="39"/>
        <v>-3.0253242223044971E-4</v>
      </c>
      <c r="Q450" s="128">
        <f>+VLOOKUP(N450,ASURB.MX!$A$2:$H$1054,5,FALSE)</f>
        <v>290.32998700000002</v>
      </c>
      <c r="R450" s="6">
        <f t="shared" si="40"/>
        <v>9.9691884699038766E-3</v>
      </c>
      <c r="S450" s="6">
        <f t="shared" si="41"/>
        <v>9.9384718748464401E-5</v>
      </c>
      <c r="T450" s="6">
        <f t="shared" ref="T450:T513" si="42">_xlfn.STDEV.S(S419:S449)</f>
        <v>2.7808301644955546E-4</v>
      </c>
      <c r="U450" s="127">
        <f t="shared" si="38"/>
        <v>-5.1940964689484214E-7</v>
      </c>
    </row>
    <row r="451" spans="14:21" x14ac:dyDescent="0.25">
      <c r="N451" s="125">
        <f>+'Ejercicio 5'!C434</f>
        <v>42613</v>
      </c>
      <c r="O451" s="126">
        <f>+VLOOKUP(N451,'tasa continuas '!$A$3:$E$1056,5,FALSE)</f>
        <v>2.9862985746513599E-2</v>
      </c>
      <c r="P451" s="131">
        <f t="shared" si="39"/>
        <v>-3.5307021002718361E-4</v>
      </c>
      <c r="Q451" s="128">
        <f>+VLOOKUP(N451,ASURB.MX!$A$2:$H$1054,5,FALSE)</f>
        <v>286.75</v>
      </c>
      <c r="R451" s="6">
        <f t="shared" si="40"/>
        <v>-1.240740627611365E-2</v>
      </c>
      <c r="S451" s="6">
        <f t="shared" si="41"/>
        <v>1.5394373050054441E-4</v>
      </c>
      <c r="T451" s="6">
        <f t="shared" si="42"/>
        <v>2.7696228179378737E-4</v>
      </c>
      <c r="U451" s="127">
        <f t="shared" ref="U451:U514" si="43">T451-T450</f>
        <v>-1.1207346557680939E-6</v>
      </c>
    </row>
    <row r="452" spans="14:21" x14ac:dyDescent="0.25">
      <c r="N452" s="125">
        <f>+'Ejercicio 5'!C435</f>
        <v>42614</v>
      </c>
      <c r="O452" s="126">
        <f>+VLOOKUP(N452,'tasa continuas '!$A$3:$E$1056,5,FALSE)</f>
        <v>3.1392057156237663E-2</v>
      </c>
      <c r="P452" s="131">
        <f t="shared" si="39"/>
        <v>1.5290714097240636E-3</v>
      </c>
      <c r="Q452" s="128">
        <f>+VLOOKUP(N452,ASURB.MX!$A$2:$H$1054,5,FALSE)</f>
        <v>292.5</v>
      </c>
      <c r="R452" s="6">
        <f t="shared" si="40"/>
        <v>1.9853910662431171E-2</v>
      </c>
      <c r="S452" s="6">
        <f t="shared" si="41"/>
        <v>3.9417776859179817E-4</v>
      </c>
      <c r="T452" s="6">
        <f t="shared" si="42"/>
        <v>2.7499173493251966E-4</v>
      </c>
      <c r="U452" s="127">
        <f t="shared" si="43"/>
        <v>-1.9705468612677053E-6</v>
      </c>
    </row>
    <row r="453" spans="14:21" x14ac:dyDescent="0.25">
      <c r="N453" s="125">
        <f>+'Ejercicio 5'!C436</f>
        <v>42615</v>
      </c>
      <c r="O453" s="126">
        <f>+VLOOKUP(N453,'tasa continuas '!$A$3:$E$1056,5,FALSE)</f>
        <v>3.121228770742529E-2</v>
      </c>
      <c r="P453" s="131">
        <f t="shared" si="39"/>
        <v>-1.7976944881237245E-4</v>
      </c>
      <c r="Q453" s="128">
        <f>+VLOOKUP(N453,ASURB.MX!$A$2:$H$1054,5,FALSE)</f>
        <v>292.61999500000002</v>
      </c>
      <c r="R453" s="6">
        <f t="shared" si="40"/>
        <v>4.1015519109783785E-4</v>
      </c>
      <c r="S453" s="6">
        <f t="shared" si="41"/>
        <v>1.6822728078450389E-7</v>
      </c>
      <c r="T453" s="6">
        <f t="shared" si="42"/>
        <v>2.523239838008362E-4</v>
      </c>
      <c r="U453" s="127">
        <f t="shared" si="43"/>
        <v>-2.2667751131683468E-5</v>
      </c>
    </row>
    <row r="454" spans="14:21" x14ac:dyDescent="0.25">
      <c r="N454" s="125">
        <f>+'Ejercicio 5'!C437</f>
        <v>42618</v>
      </c>
      <c r="O454" s="126">
        <f>+VLOOKUP(N454,'tasa continuas '!$A$3:$E$1056,5,FALSE)</f>
        <v>3.0518588378771232E-2</v>
      </c>
      <c r="P454" s="131">
        <f t="shared" si="39"/>
        <v>-6.9369932865405784E-4</v>
      </c>
      <c r="Q454" s="128">
        <f>+VLOOKUP(N454,ASURB.MX!$A$2:$H$1054,5,FALSE)</f>
        <v>292.5</v>
      </c>
      <c r="R454" s="6">
        <f t="shared" si="40"/>
        <v>-4.1015519109787688E-4</v>
      </c>
      <c r="S454" s="6">
        <f t="shared" si="41"/>
        <v>1.6822728078453589E-7</v>
      </c>
      <c r="T454" s="6">
        <f t="shared" si="42"/>
        <v>2.5248532386311969E-4</v>
      </c>
      <c r="U454" s="127">
        <f t="shared" si="43"/>
        <v>1.6134006228349547E-7</v>
      </c>
    </row>
    <row r="455" spans="14:21" x14ac:dyDescent="0.25">
      <c r="N455" s="125">
        <f>+'Ejercicio 5'!C438</f>
        <v>42619</v>
      </c>
      <c r="O455" s="126">
        <f>+VLOOKUP(N455,'tasa continuas '!$A$3:$E$1056,5,FALSE)</f>
        <v>3.0216055956540783E-2</v>
      </c>
      <c r="P455" s="131">
        <f t="shared" si="39"/>
        <v>-3.0253242223044971E-4</v>
      </c>
      <c r="Q455" s="128">
        <f>+VLOOKUP(N455,ASURB.MX!$A$2:$H$1054,5,FALSE)</f>
        <v>291.54998799999998</v>
      </c>
      <c r="R455" s="6">
        <f t="shared" si="40"/>
        <v>-3.253190163067925E-3</v>
      </c>
      <c r="S455" s="6">
        <f t="shared" si="41"/>
        <v>1.0583246237081913E-5</v>
      </c>
      <c r="T455" s="6">
        <f t="shared" si="42"/>
        <v>2.5262576731132193E-4</v>
      </c>
      <c r="U455" s="127">
        <f t="shared" si="43"/>
        <v>1.4044344820223972E-7</v>
      </c>
    </row>
    <row r="456" spans="14:21" x14ac:dyDescent="0.25">
      <c r="N456" s="125">
        <f>+'Ejercicio 5'!C439</f>
        <v>42620</v>
      </c>
      <c r="O456" s="126">
        <f>+VLOOKUP(N456,'tasa continuas '!$A$3:$E$1056,5,FALSE)</f>
        <v>2.9862985746513599E-2</v>
      </c>
      <c r="P456" s="131">
        <f t="shared" si="39"/>
        <v>-3.5307021002718361E-4</v>
      </c>
      <c r="Q456" s="128">
        <f>+VLOOKUP(N456,ASURB.MX!$A$2:$H$1054,5,FALSE)</f>
        <v>288.83999599999999</v>
      </c>
      <c r="R456" s="6">
        <f t="shared" si="40"/>
        <v>-9.3385887743598888E-3</v>
      </c>
      <c r="S456" s="6">
        <f t="shared" si="41"/>
        <v>8.7209240296600527E-5</v>
      </c>
      <c r="T456" s="6">
        <f t="shared" si="42"/>
        <v>1.5551462242163926E-4</v>
      </c>
      <c r="U456" s="127">
        <f t="shared" si="43"/>
        <v>-9.7111144889682675E-5</v>
      </c>
    </row>
    <row r="457" spans="14:21" x14ac:dyDescent="0.25">
      <c r="N457" s="125">
        <f>+'Ejercicio 5'!C440</f>
        <v>42621</v>
      </c>
      <c r="O457" s="126">
        <f>+VLOOKUP(N457,'tasa continuas '!$A$3:$E$1056,5,FALSE)</f>
        <v>3.1392057156237663E-2</v>
      </c>
      <c r="P457" s="131">
        <f t="shared" si="39"/>
        <v>1.5290714097240636E-3</v>
      </c>
      <c r="Q457" s="128">
        <f>+VLOOKUP(N457,ASURB.MX!$A$2:$H$1054,5,FALSE)</f>
        <v>289.57000699999998</v>
      </c>
      <c r="R457" s="6">
        <f t="shared" si="40"/>
        <v>2.5242004246967607E-3</v>
      </c>
      <c r="S457" s="6">
        <f t="shared" si="41"/>
        <v>6.3715877840393073E-6</v>
      </c>
      <c r="T457" s="6">
        <f t="shared" si="42"/>
        <v>1.539316463513099E-4</v>
      </c>
      <c r="U457" s="127">
        <f t="shared" si="43"/>
        <v>-1.5829760703293515E-6</v>
      </c>
    </row>
    <row r="458" spans="14:21" x14ac:dyDescent="0.25">
      <c r="N458" s="125">
        <f>+'Ejercicio 5'!C441</f>
        <v>42622</v>
      </c>
      <c r="O458" s="126">
        <f>+VLOOKUP(N458,'tasa continuas '!$A$3:$E$1056,5,FALSE)</f>
        <v>3.121228770742529E-2</v>
      </c>
      <c r="P458" s="131">
        <f t="shared" si="39"/>
        <v>-1.7976944881237245E-4</v>
      </c>
      <c r="Q458" s="128">
        <f>+VLOOKUP(N458,ASURB.MX!$A$2:$H$1054,5,FALSE)</f>
        <v>282.39001500000001</v>
      </c>
      <c r="R458" s="6">
        <f t="shared" si="40"/>
        <v>-2.5107940813914591E-2</v>
      </c>
      <c r="S458" s="6">
        <f t="shared" si="41"/>
        <v>6.3040869191503812E-4</v>
      </c>
      <c r="T458" s="6">
        <f t="shared" si="42"/>
        <v>1.5563558292139873E-4</v>
      </c>
      <c r="U458" s="127">
        <f t="shared" si="43"/>
        <v>1.7039365700888243E-6</v>
      </c>
    </row>
    <row r="459" spans="14:21" x14ac:dyDescent="0.25">
      <c r="N459" s="125">
        <f>+'Ejercicio 5'!C442</f>
        <v>42625</v>
      </c>
      <c r="O459" s="126">
        <f>+VLOOKUP(N459,'tasa continuas '!$A$3:$E$1056,5,FALSE)</f>
        <v>3.0518588378771232E-2</v>
      </c>
      <c r="P459" s="131">
        <f t="shared" si="39"/>
        <v>-6.9369932865405784E-4</v>
      </c>
      <c r="Q459" s="128">
        <f>+VLOOKUP(N459,ASURB.MX!$A$2:$H$1054,5,FALSE)</f>
        <v>277</v>
      </c>
      <c r="R459" s="6">
        <f t="shared" si="40"/>
        <v>-1.9271641157926865E-2</v>
      </c>
      <c r="S459" s="6">
        <f t="shared" si="41"/>
        <v>3.7139615291990072E-4</v>
      </c>
      <c r="T459" s="6">
        <f t="shared" si="42"/>
        <v>1.7713161039240369E-4</v>
      </c>
      <c r="U459" s="127">
        <f t="shared" si="43"/>
        <v>2.1496027471004962E-5</v>
      </c>
    </row>
    <row r="460" spans="14:21" x14ac:dyDescent="0.25">
      <c r="N460" s="125">
        <f>+'Ejercicio 5'!C443</f>
        <v>42626</v>
      </c>
      <c r="O460" s="126">
        <f>+VLOOKUP(N460,'tasa continuas '!$A$3:$E$1056,5,FALSE)</f>
        <v>3.0216055956540783E-2</v>
      </c>
      <c r="P460" s="131">
        <f t="shared" si="39"/>
        <v>-3.0253242223044971E-4</v>
      </c>
      <c r="Q460" s="128">
        <f>+VLOOKUP(N460,ASURB.MX!$A$2:$H$1054,5,FALSE)</f>
        <v>278.57000699999998</v>
      </c>
      <c r="R460" s="6">
        <f t="shared" si="40"/>
        <v>5.6518932251968402E-3</v>
      </c>
      <c r="S460" s="6">
        <f t="shared" si="41"/>
        <v>3.1943897029025938E-5</v>
      </c>
      <c r="T460" s="6">
        <f t="shared" si="42"/>
        <v>1.7345209167432546E-4</v>
      </c>
      <c r="U460" s="127">
        <f t="shared" si="43"/>
        <v>-3.6795187180782324E-6</v>
      </c>
    </row>
    <row r="461" spans="14:21" x14ac:dyDescent="0.25">
      <c r="N461" s="125">
        <f>+'Ejercicio 5'!C444</f>
        <v>42627</v>
      </c>
      <c r="O461" s="126">
        <f>+VLOOKUP(N461,'tasa continuas '!$A$3:$E$1056,5,FALSE)</f>
        <v>2.9862985746513599E-2</v>
      </c>
      <c r="P461" s="131">
        <f t="shared" si="39"/>
        <v>-3.5307021002718361E-4</v>
      </c>
      <c r="Q461" s="128">
        <f>+VLOOKUP(N461,ASURB.MX!$A$2:$H$1054,5,FALSE)</f>
        <v>277.04998799999998</v>
      </c>
      <c r="R461" s="6">
        <f t="shared" si="40"/>
        <v>-5.4714474126589321E-3</v>
      </c>
      <c r="S461" s="6">
        <f t="shared" si="41"/>
        <v>2.9936736789492121E-5</v>
      </c>
      <c r="T461" s="6">
        <f t="shared" si="42"/>
        <v>1.7294341577038855E-4</v>
      </c>
      <c r="U461" s="127">
        <f t="shared" si="43"/>
        <v>-5.0867590393690763E-7</v>
      </c>
    </row>
    <row r="462" spans="14:21" x14ac:dyDescent="0.25">
      <c r="N462" s="125">
        <f>+'Ejercicio 5'!C445</f>
        <v>42628</v>
      </c>
      <c r="O462" s="126">
        <f>+VLOOKUP(N462,'tasa continuas '!$A$3:$E$1056,5,FALSE)</f>
        <v>3.1392057156237663E-2</v>
      </c>
      <c r="P462" s="131">
        <f t="shared" si="39"/>
        <v>1.5290714097240636E-3</v>
      </c>
      <c r="Q462" s="128">
        <f>+VLOOKUP(N462,ASURB.MX!$A$2:$H$1054,5,FALSE)</f>
        <v>277.01001000000002</v>
      </c>
      <c r="R462" s="6">
        <f t="shared" si="40"/>
        <v>-1.4430928135451428E-4</v>
      </c>
      <c r="S462" s="6">
        <f t="shared" si="41"/>
        <v>2.0825168685056362E-8</v>
      </c>
      <c r="T462" s="6">
        <f t="shared" si="42"/>
        <v>1.7241482278941765E-4</v>
      </c>
      <c r="U462" s="127">
        <f t="shared" si="43"/>
        <v>-5.2859298097090459E-7</v>
      </c>
    </row>
    <row r="463" spans="14:21" x14ac:dyDescent="0.25">
      <c r="N463" s="125">
        <f>+'Ejercicio 5'!C446</f>
        <v>42632</v>
      </c>
      <c r="O463" s="126">
        <f>+VLOOKUP(N463,'tasa continuas '!$A$3:$E$1056,5,FALSE)</f>
        <v>3.0518588378771232E-2</v>
      </c>
      <c r="P463" s="131">
        <f t="shared" si="39"/>
        <v>-8.7346877746643029E-4</v>
      </c>
      <c r="Q463" s="128">
        <f>+VLOOKUP(N463,ASURB.MX!$A$2:$H$1054,5,FALSE)</f>
        <v>276.290009</v>
      </c>
      <c r="R463" s="6">
        <f t="shared" si="40"/>
        <v>-2.6025714139844068E-3</v>
      </c>
      <c r="S463" s="6">
        <f t="shared" si="41"/>
        <v>6.7733779648887946E-6</v>
      </c>
      <c r="T463" s="6">
        <f t="shared" si="42"/>
        <v>1.7346441104104473E-4</v>
      </c>
      <c r="U463" s="127">
        <f t="shared" si="43"/>
        <v>1.0495882516270796E-6</v>
      </c>
    </row>
    <row r="464" spans="14:21" x14ac:dyDescent="0.25">
      <c r="N464" s="125">
        <f>+'Ejercicio 5'!C447</f>
        <v>42633</v>
      </c>
      <c r="O464" s="126">
        <f>+VLOOKUP(N464,'tasa continuas '!$A$3:$E$1056,5,FALSE)</f>
        <v>3.0216055956540783E-2</v>
      </c>
      <c r="P464" s="131">
        <f t="shared" si="39"/>
        <v>-3.0253242223044971E-4</v>
      </c>
      <c r="Q464" s="128">
        <f>+VLOOKUP(N464,ASURB.MX!$A$2:$H$1054,5,FALSE)</f>
        <v>278.70001200000002</v>
      </c>
      <c r="R464" s="6">
        <f t="shared" si="40"/>
        <v>8.6849062404149146E-3</v>
      </c>
      <c r="S464" s="6">
        <f t="shared" si="41"/>
        <v>7.5427596404797925E-5</v>
      </c>
      <c r="T464" s="6">
        <f t="shared" si="42"/>
        <v>1.7392172289027865E-4</v>
      </c>
      <c r="U464" s="127">
        <f t="shared" si="43"/>
        <v>4.5731184923392164E-7</v>
      </c>
    </row>
    <row r="465" spans="14:21" x14ac:dyDescent="0.25">
      <c r="N465" s="125">
        <f>+'Ejercicio 5'!C448</f>
        <v>42634</v>
      </c>
      <c r="O465" s="126">
        <f>+VLOOKUP(N465,'tasa continuas '!$A$3:$E$1056,5,FALSE)</f>
        <v>2.9862985746513599E-2</v>
      </c>
      <c r="P465" s="131">
        <f t="shared" si="39"/>
        <v>-3.5307021002718361E-4</v>
      </c>
      <c r="Q465" s="128">
        <f>+VLOOKUP(N465,ASURB.MX!$A$2:$H$1054,5,FALSE)</f>
        <v>281.22000100000002</v>
      </c>
      <c r="R465" s="6">
        <f t="shared" si="40"/>
        <v>9.0013071736524466E-3</v>
      </c>
      <c r="S465" s="6">
        <f t="shared" si="41"/>
        <v>8.1023530834446996E-5</v>
      </c>
      <c r="T465" s="6">
        <f t="shared" si="42"/>
        <v>1.7310731832870368E-4</v>
      </c>
      <c r="U465" s="127">
        <f t="shared" si="43"/>
        <v>-8.1440456157496439E-7</v>
      </c>
    </row>
    <row r="466" spans="14:21" x14ac:dyDescent="0.25">
      <c r="N466" s="125">
        <f>+'Ejercicio 5'!C449</f>
        <v>42635</v>
      </c>
      <c r="O466" s="126">
        <f>+VLOOKUP(N466,'tasa continuas '!$A$3:$E$1056,5,FALSE)</f>
        <v>3.1392057156237663E-2</v>
      </c>
      <c r="P466" s="131">
        <f t="shared" si="39"/>
        <v>1.5290714097240636E-3</v>
      </c>
      <c r="Q466" s="128">
        <f>+VLOOKUP(N466,ASURB.MX!$A$2:$H$1054,5,FALSE)</f>
        <v>286.13000499999998</v>
      </c>
      <c r="R466" s="6">
        <f t="shared" si="40"/>
        <v>1.7308985755876666E-2</v>
      </c>
      <c r="S466" s="6">
        <f t="shared" si="41"/>
        <v>2.9960098789714133E-4</v>
      </c>
      <c r="T466" s="6">
        <f t="shared" si="42"/>
        <v>1.6922880141609719E-4</v>
      </c>
      <c r="U466" s="127">
        <f t="shared" si="43"/>
        <v>-3.878516912606488E-6</v>
      </c>
    </row>
    <row r="467" spans="14:21" x14ac:dyDescent="0.25">
      <c r="N467" s="125">
        <f>+'Ejercicio 5'!C450</f>
        <v>42636</v>
      </c>
      <c r="O467" s="126">
        <f>+VLOOKUP(N467,'tasa continuas '!$A$3:$E$1056,5,FALSE)</f>
        <v>3.121228770742529E-2</v>
      </c>
      <c r="P467" s="131">
        <f t="shared" si="39"/>
        <v>-1.7976944881237245E-4</v>
      </c>
      <c r="Q467" s="128">
        <f>+VLOOKUP(N467,ASURB.MX!$A$2:$H$1054,5,FALSE)</f>
        <v>282.30999800000001</v>
      </c>
      <c r="R467" s="6">
        <f t="shared" si="40"/>
        <v>-1.3440519618301974E-2</v>
      </c>
      <c r="S467" s="6">
        <f t="shared" si="41"/>
        <v>1.8064756760996023E-4</v>
      </c>
      <c r="T467" s="6">
        <f t="shared" si="42"/>
        <v>1.7187189068874328E-4</v>
      </c>
      <c r="U467" s="127">
        <f t="shared" si="43"/>
        <v>2.6430892726460873E-6</v>
      </c>
    </row>
    <row r="468" spans="14:21" x14ac:dyDescent="0.25">
      <c r="N468" s="125">
        <f>+'Ejercicio 5'!C451</f>
        <v>42639</v>
      </c>
      <c r="O468" s="126">
        <f>+VLOOKUP(N468,'tasa continuas '!$A$3:$E$1056,5,FALSE)</f>
        <v>3.0518588378771232E-2</v>
      </c>
      <c r="P468" s="131">
        <f t="shared" si="39"/>
        <v>-6.9369932865405784E-4</v>
      </c>
      <c r="Q468" s="128">
        <f>+VLOOKUP(N468,ASURB.MX!$A$2:$H$1054,5,FALSE)</f>
        <v>280.60000600000001</v>
      </c>
      <c r="R468" s="6">
        <f t="shared" si="40"/>
        <v>-6.075561805067675E-3</v>
      </c>
      <c r="S468" s="6">
        <f t="shared" si="41"/>
        <v>3.6912451247197183E-5</v>
      </c>
      <c r="T468" s="6">
        <f t="shared" si="42"/>
        <v>1.702209681003935E-4</v>
      </c>
      <c r="U468" s="127">
        <f t="shared" si="43"/>
        <v>-1.6509225883497779E-6</v>
      </c>
    </row>
    <row r="469" spans="14:21" x14ac:dyDescent="0.25">
      <c r="N469" s="125">
        <f>+'Ejercicio 5'!C452</f>
        <v>42640</v>
      </c>
      <c r="O469" s="126">
        <f>+VLOOKUP(N469,'tasa continuas '!$A$3:$E$1056,5,FALSE)</f>
        <v>3.0216055956540783E-2</v>
      </c>
      <c r="P469" s="131">
        <f t="shared" si="39"/>
        <v>-3.0253242223044971E-4</v>
      </c>
      <c r="Q469" s="128">
        <f>+VLOOKUP(N469,ASURB.MX!$A$2:$H$1054,5,FALSE)</f>
        <v>282.94000199999999</v>
      </c>
      <c r="R469" s="6">
        <f t="shared" si="40"/>
        <v>8.3046790483131006E-3</v>
      </c>
      <c r="S469" s="6">
        <f t="shared" si="41"/>
        <v>6.8967694095490589E-5</v>
      </c>
      <c r="T469" s="6">
        <f t="shared" si="42"/>
        <v>1.6990392108069281E-4</v>
      </c>
      <c r="U469" s="127">
        <f t="shared" si="43"/>
        <v>-3.1704701970069115E-7</v>
      </c>
    </row>
    <row r="470" spans="14:21" x14ac:dyDescent="0.25">
      <c r="N470" s="125">
        <f>+'Ejercicio 5'!C453</f>
        <v>42641</v>
      </c>
      <c r="O470" s="126">
        <f>+VLOOKUP(N470,'tasa continuas '!$A$3:$E$1056,5,FALSE)</f>
        <v>2.9862985746513599E-2</v>
      </c>
      <c r="P470" s="131">
        <f t="shared" si="39"/>
        <v>-3.5307021002718361E-4</v>
      </c>
      <c r="Q470" s="128">
        <f>+VLOOKUP(N470,ASURB.MX!$A$2:$H$1054,5,FALSE)</f>
        <v>286.35998499999999</v>
      </c>
      <c r="R470" s="6">
        <f t="shared" si="40"/>
        <v>1.2014840046940664E-2</v>
      </c>
      <c r="S470" s="6">
        <f t="shared" si="41"/>
        <v>1.4435638135356914E-4</v>
      </c>
      <c r="T470" s="6">
        <f t="shared" si="42"/>
        <v>1.6858818490064932E-4</v>
      </c>
      <c r="U470" s="127">
        <f t="shared" si="43"/>
        <v>-1.3157361800434904E-6</v>
      </c>
    </row>
    <row r="471" spans="14:21" x14ac:dyDescent="0.25">
      <c r="N471" s="125">
        <f>+'Ejercicio 5'!C454</f>
        <v>42642</v>
      </c>
      <c r="O471" s="126">
        <f>+VLOOKUP(N471,'tasa continuas '!$A$3:$E$1056,5,FALSE)</f>
        <v>3.1392057156237663E-2</v>
      </c>
      <c r="P471" s="131">
        <f t="shared" si="39"/>
        <v>1.5290714097240636E-3</v>
      </c>
      <c r="Q471" s="128">
        <f>+VLOOKUP(N471,ASURB.MX!$A$2:$H$1054,5,FALSE)</f>
        <v>281.80999800000001</v>
      </c>
      <c r="R471" s="6">
        <f t="shared" si="40"/>
        <v>-1.6016630247987124E-2</v>
      </c>
      <c r="S471" s="6">
        <f t="shared" si="41"/>
        <v>2.5653244450073609E-4</v>
      </c>
      <c r="T471" s="6">
        <f t="shared" si="42"/>
        <v>1.6814164154865235E-4</v>
      </c>
      <c r="U471" s="127">
        <f t="shared" si="43"/>
        <v>-4.4654335199696975E-7</v>
      </c>
    </row>
    <row r="472" spans="14:21" x14ac:dyDescent="0.25">
      <c r="N472" s="125">
        <f>+'Ejercicio 5'!C455</f>
        <v>42643</v>
      </c>
      <c r="O472" s="126">
        <f>+VLOOKUP(N472,'tasa continuas '!$A$3:$E$1056,5,FALSE)</f>
        <v>3.121228770742529E-2</v>
      </c>
      <c r="P472" s="131">
        <f t="shared" si="39"/>
        <v>-1.7976944881237245E-4</v>
      </c>
      <c r="Q472" s="128">
        <f>+VLOOKUP(N472,ASURB.MX!$A$2:$H$1054,5,FALSE)</f>
        <v>284.26998900000001</v>
      </c>
      <c r="R472" s="6">
        <f t="shared" si="40"/>
        <v>8.6913741595345574E-3</v>
      </c>
      <c r="S472" s="6">
        <f t="shared" si="41"/>
        <v>7.5539984781025033E-5</v>
      </c>
      <c r="T472" s="6">
        <f t="shared" si="42"/>
        <v>1.6859737313064288E-4</v>
      </c>
      <c r="U472" s="127">
        <f t="shared" si="43"/>
        <v>4.5573158199052523E-7</v>
      </c>
    </row>
    <row r="473" spans="14:21" x14ac:dyDescent="0.25">
      <c r="N473" s="125">
        <f>+'Ejercicio 5'!C456</f>
        <v>42646</v>
      </c>
      <c r="O473" s="126">
        <f>+VLOOKUP(N473,'tasa continuas '!$A$3:$E$1056,5,FALSE)</f>
        <v>3.0518588378771232E-2</v>
      </c>
      <c r="P473" s="131">
        <f t="shared" si="39"/>
        <v>-6.9369932865405784E-4</v>
      </c>
      <c r="Q473" s="128">
        <f>+VLOOKUP(N473,ASURB.MX!$A$2:$H$1054,5,FALSE)</f>
        <v>281.75</v>
      </c>
      <c r="R473" s="6">
        <f t="shared" si="40"/>
        <v>-8.9042991380270456E-3</v>
      </c>
      <c r="S473" s="6">
        <f t="shared" si="41"/>
        <v>7.9286543139469191E-5</v>
      </c>
      <c r="T473" s="6">
        <f t="shared" si="42"/>
        <v>1.61504221472656E-4</v>
      </c>
      <c r="U473" s="127">
        <f t="shared" si="43"/>
        <v>-7.0931516579868768E-6</v>
      </c>
    </row>
    <row r="474" spans="14:21" x14ac:dyDescent="0.25">
      <c r="N474" s="125">
        <f>+'Ejercicio 5'!C457</f>
        <v>42647</v>
      </c>
      <c r="O474" s="126">
        <f>+VLOOKUP(N474,'tasa continuas '!$A$3:$E$1056,5,FALSE)</f>
        <v>3.0216055956540783E-2</v>
      </c>
      <c r="P474" s="131">
        <f t="shared" si="39"/>
        <v>-3.0253242223044971E-4</v>
      </c>
      <c r="Q474" s="128">
        <f>+VLOOKUP(N474,ASURB.MX!$A$2:$H$1054,5,FALSE)</f>
        <v>292.82000699999998</v>
      </c>
      <c r="R474" s="6">
        <f t="shared" si="40"/>
        <v>3.8537956750920963E-2</v>
      </c>
      <c r="S474" s="6">
        <f t="shared" si="41"/>
        <v>1.4851741105358547E-3</v>
      </c>
      <c r="T474" s="6">
        <f t="shared" si="42"/>
        <v>1.6152847561460228E-4</v>
      </c>
      <c r="U474" s="127">
        <f t="shared" si="43"/>
        <v>2.4254141946282665E-8</v>
      </c>
    </row>
    <row r="475" spans="14:21" x14ac:dyDescent="0.25">
      <c r="N475" s="125">
        <f>+'Ejercicio 5'!C458</f>
        <v>42648</v>
      </c>
      <c r="O475" s="126">
        <f>+VLOOKUP(N475,'tasa continuas '!$A$3:$E$1056,5,FALSE)</f>
        <v>2.9862985746513599E-2</v>
      </c>
      <c r="P475" s="131">
        <f t="shared" si="39"/>
        <v>-3.5307021002718361E-4</v>
      </c>
      <c r="Q475" s="128">
        <f>+VLOOKUP(N475,ASURB.MX!$A$2:$H$1054,5,FALSE)</f>
        <v>294.5</v>
      </c>
      <c r="R475" s="6">
        <f t="shared" si="40"/>
        <v>5.7208934208347545E-3</v>
      </c>
      <c r="S475" s="6">
        <f t="shared" si="41"/>
        <v>3.2728621532550378E-5</v>
      </c>
      <c r="T475" s="6">
        <f t="shared" si="42"/>
        <v>2.9118977865107051E-4</v>
      </c>
      <c r="U475" s="127">
        <f t="shared" si="43"/>
        <v>1.2966130303646822E-4</v>
      </c>
    </row>
    <row r="476" spans="14:21" x14ac:dyDescent="0.25">
      <c r="N476" s="125">
        <f>+'Ejercicio 5'!C459</f>
        <v>42649</v>
      </c>
      <c r="O476" s="126">
        <f>+VLOOKUP(N476,'tasa continuas '!$A$3:$E$1056,5,FALSE)</f>
        <v>3.1392057156237663E-2</v>
      </c>
      <c r="P476" s="131">
        <f t="shared" si="39"/>
        <v>1.5290714097240636E-3</v>
      </c>
      <c r="Q476" s="128">
        <f>+VLOOKUP(N476,ASURB.MX!$A$2:$H$1054,5,FALSE)</f>
        <v>293.48998999999998</v>
      </c>
      <c r="R476" s="6">
        <f t="shared" si="40"/>
        <v>-3.4354700269061153E-3</v>
      </c>
      <c r="S476" s="6">
        <f t="shared" si="41"/>
        <v>1.1802454305770305E-5</v>
      </c>
      <c r="T476" s="6">
        <f t="shared" si="42"/>
        <v>2.9064049738957852E-4</v>
      </c>
      <c r="U476" s="127">
        <f t="shared" si="43"/>
        <v>-5.4928126149198604E-7</v>
      </c>
    </row>
    <row r="477" spans="14:21" x14ac:dyDescent="0.25">
      <c r="N477" s="125">
        <f>+'Ejercicio 5'!C460</f>
        <v>42650</v>
      </c>
      <c r="O477" s="126">
        <f>+VLOOKUP(N477,'tasa continuas '!$A$3:$E$1056,5,FALSE)</f>
        <v>3.121228770742529E-2</v>
      </c>
      <c r="P477" s="131">
        <f t="shared" si="39"/>
        <v>-1.7976944881237245E-4</v>
      </c>
      <c r="Q477" s="128">
        <f>+VLOOKUP(N477,ASURB.MX!$A$2:$H$1054,5,FALSE)</f>
        <v>291.83999599999999</v>
      </c>
      <c r="R477" s="6">
        <f t="shared" si="40"/>
        <v>-5.6378398849092496E-3</v>
      </c>
      <c r="S477" s="6">
        <f t="shared" si="41"/>
        <v>3.178523856787354E-5</v>
      </c>
      <c r="T477" s="6">
        <f t="shared" si="42"/>
        <v>2.8649016914807768E-4</v>
      </c>
      <c r="U477" s="127">
        <f t="shared" si="43"/>
        <v>-4.1503282415008397E-6</v>
      </c>
    </row>
    <row r="478" spans="14:21" x14ac:dyDescent="0.25">
      <c r="N478" s="125">
        <f>+'Ejercicio 5'!C461</f>
        <v>42653</v>
      </c>
      <c r="O478" s="126">
        <f>+VLOOKUP(N478,'tasa continuas '!$A$3:$E$1056,5,FALSE)</f>
        <v>3.0518588378771232E-2</v>
      </c>
      <c r="P478" s="131">
        <f t="shared" si="39"/>
        <v>-6.9369932865405784E-4</v>
      </c>
      <c r="Q478" s="128">
        <f>+VLOOKUP(N478,ASURB.MX!$A$2:$H$1054,5,FALSE)</f>
        <v>293.92001299999998</v>
      </c>
      <c r="R478" s="6">
        <f t="shared" si="40"/>
        <v>7.1019725167107582E-3</v>
      </c>
      <c r="S478" s="6">
        <f t="shared" si="41"/>
        <v>5.043801362811494E-5</v>
      </c>
      <c r="T478" s="6">
        <f t="shared" si="42"/>
        <v>2.8698938332464354E-4</v>
      </c>
      <c r="U478" s="127">
        <f t="shared" si="43"/>
        <v>4.9921417656585611E-7</v>
      </c>
    </row>
    <row r="479" spans="14:21" x14ac:dyDescent="0.25">
      <c r="N479" s="125">
        <f>+'Ejercicio 5'!C462</f>
        <v>42654</v>
      </c>
      <c r="O479" s="126">
        <f>+VLOOKUP(N479,'tasa continuas '!$A$3:$E$1056,5,FALSE)</f>
        <v>3.0216055956540783E-2</v>
      </c>
      <c r="P479" s="131">
        <f t="shared" si="39"/>
        <v>-3.0253242223044971E-4</v>
      </c>
      <c r="Q479" s="128">
        <f>+VLOOKUP(N479,ASURB.MX!$A$2:$H$1054,5,FALSE)</f>
        <v>292.42999300000002</v>
      </c>
      <c r="R479" s="6">
        <f t="shared" si="40"/>
        <v>-5.0823678419953892E-3</v>
      </c>
      <c r="S479" s="6">
        <f t="shared" si="41"/>
        <v>2.583046288134887E-5</v>
      </c>
      <c r="T479" s="6">
        <f t="shared" si="42"/>
        <v>2.8630059369729279E-4</v>
      </c>
      <c r="U479" s="127">
        <f t="shared" si="43"/>
        <v>-6.8878962735074685E-7</v>
      </c>
    </row>
    <row r="480" spans="14:21" x14ac:dyDescent="0.25">
      <c r="N480" s="125">
        <f>+'Ejercicio 5'!C463</f>
        <v>42655</v>
      </c>
      <c r="O480" s="126">
        <f>+VLOOKUP(N480,'tasa continuas '!$A$3:$E$1056,5,FALSE)</f>
        <v>2.9862985746513599E-2</v>
      </c>
      <c r="P480" s="131">
        <f t="shared" si="39"/>
        <v>-3.5307021002718361E-4</v>
      </c>
      <c r="Q480" s="128">
        <f>+VLOOKUP(N480,ASURB.MX!$A$2:$H$1054,5,FALSE)</f>
        <v>292.08999599999999</v>
      </c>
      <c r="R480" s="6">
        <f t="shared" si="40"/>
        <v>-1.1633375923598259E-3</v>
      </c>
      <c r="S480" s="6">
        <f t="shared" si="41"/>
        <v>1.3533543537975564E-6</v>
      </c>
      <c r="T480" s="6">
        <f t="shared" si="42"/>
        <v>2.855468042150476E-4</v>
      </c>
      <c r="U480" s="127">
        <f t="shared" si="43"/>
        <v>-7.5378948224518729E-7</v>
      </c>
    </row>
    <row r="481" spans="14:21" x14ac:dyDescent="0.25">
      <c r="N481" s="125">
        <f>+'Ejercicio 5'!C464</f>
        <v>42656</v>
      </c>
      <c r="O481" s="126">
        <f>+VLOOKUP(N481,'tasa continuas '!$A$3:$E$1056,5,FALSE)</f>
        <v>3.1392057156237663E-2</v>
      </c>
      <c r="P481" s="131">
        <f t="shared" si="39"/>
        <v>1.5290714097240636E-3</v>
      </c>
      <c r="Q481" s="128">
        <f>+VLOOKUP(N481,ASURB.MX!$A$2:$H$1054,5,FALSE)</f>
        <v>286.959991</v>
      </c>
      <c r="R481" s="6">
        <f t="shared" si="40"/>
        <v>-1.771915840141117E-2</v>
      </c>
      <c r="S481" s="6">
        <f t="shared" si="41"/>
        <v>3.1396857445430007E-4</v>
      </c>
      <c r="T481" s="6">
        <f t="shared" si="42"/>
        <v>2.8599236326434904E-4</v>
      </c>
      <c r="U481" s="127">
        <f t="shared" si="43"/>
        <v>4.4555904930143999E-7</v>
      </c>
    </row>
    <row r="482" spans="14:21" x14ac:dyDescent="0.25">
      <c r="N482" s="125">
        <f>+'Ejercicio 5'!C465</f>
        <v>42657</v>
      </c>
      <c r="O482" s="126">
        <f>+VLOOKUP(N482,'tasa continuas '!$A$3:$E$1056,5,FALSE)</f>
        <v>3.121228770742529E-2</v>
      </c>
      <c r="P482" s="131">
        <f t="shared" ref="P482:P545" si="44">O482-O481</f>
        <v>-1.7976944881237245E-4</v>
      </c>
      <c r="Q482" s="128">
        <f>+VLOOKUP(N482,ASURB.MX!$A$2:$H$1054,5,FALSE)</f>
        <v>292.290009</v>
      </c>
      <c r="R482" s="6">
        <f t="shared" ref="R482:R545" si="45">+LN(Q482/Q481)</f>
        <v>1.8403689035925909E-2</v>
      </c>
      <c r="S482" s="6">
        <f t="shared" si="41"/>
        <v>3.3869577013105953E-4</v>
      </c>
      <c r="T482" s="6">
        <f t="shared" si="42"/>
        <v>2.8723196177442598E-4</v>
      </c>
      <c r="U482" s="127">
        <f t="shared" si="43"/>
        <v>1.2395985100769409E-6</v>
      </c>
    </row>
    <row r="483" spans="14:21" x14ac:dyDescent="0.25">
      <c r="N483" s="125">
        <f>+'Ejercicio 5'!C466</f>
        <v>42660</v>
      </c>
      <c r="O483" s="126">
        <f>+VLOOKUP(N483,'tasa continuas '!$A$3:$E$1056,5,FALSE)</f>
        <v>3.0518588378771232E-2</v>
      </c>
      <c r="P483" s="131">
        <f t="shared" si="44"/>
        <v>-6.9369932865405784E-4</v>
      </c>
      <c r="Q483" s="128">
        <f>+VLOOKUP(N483,ASURB.MX!$A$2:$H$1054,5,FALSE)</f>
        <v>291.80999800000001</v>
      </c>
      <c r="R483" s="6">
        <f t="shared" si="45"/>
        <v>-1.6435922010125197E-3</v>
      </c>
      <c r="S483" s="6">
        <f t="shared" ref="S483:S546" si="46">R483^2</f>
        <v>2.7013953232291789E-6</v>
      </c>
      <c r="T483" s="6">
        <f t="shared" si="42"/>
        <v>2.890033364329971E-4</v>
      </c>
      <c r="U483" s="127">
        <f t="shared" si="43"/>
        <v>1.7713746585711152E-6</v>
      </c>
    </row>
    <row r="484" spans="14:21" x14ac:dyDescent="0.25">
      <c r="N484" s="125">
        <f>+'Ejercicio 5'!C467</f>
        <v>42661</v>
      </c>
      <c r="O484" s="126">
        <f>+VLOOKUP(N484,'tasa continuas '!$A$3:$E$1056,5,FALSE)</f>
        <v>3.0216055956540783E-2</v>
      </c>
      <c r="P484" s="131">
        <f t="shared" si="44"/>
        <v>-3.0253242223044971E-4</v>
      </c>
      <c r="Q484" s="128">
        <f>+VLOOKUP(N484,ASURB.MX!$A$2:$H$1054,5,FALSE)</f>
        <v>299.22000100000002</v>
      </c>
      <c r="R484" s="6">
        <f t="shared" si="45"/>
        <v>2.5076193432424954E-2</v>
      </c>
      <c r="S484" s="6">
        <f t="shared" si="46"/>
        <v>6.288154770603924E-4</v>
      </c>
      <c r="T484" s="6">
        <f t="shared" si="42"/>
        <v>2.8726756766204699E-4</v>
      </c>
      <c r="U484" s="127">
        <f t="shared" si="43"/>
        <v>-1.7357687709501071E-6</v>
      </c>
    </row>
    <row r="485" spans="14:21" x14ac:dyDescent="0.25">
      <c r="N485" s="125">
        <f>+'Ejercicio 5'!C468</f>
        <v>42662</v>
      </c>
      <c r="O485" s="126">
        <f>+VLOOKUP(N485,'tasa continuas '!$A$3:$E$1056,5,FALSE)</f>
        <v>2.9862985746513599E-2</v>
      </c>
      <c r="P485" s="131">
        <f t="shared" si="44"/>
        <v>-3.5307021002718361E-4</v>
      </c>
      <c r="Q485" s="128">
        <f>+VLOOKUP(N485,ASURB.MX!$A$2:$H$1054,5,FALSE)</f>
        <v>298.33999599999999</v>
      </c>
      <c r="R485" s="6">
        <f t="shared" si="45"/>
        <v>-2.9453298098462075E-3</v>
      </c>
      <c r="S485" s="6">
        <f t="shared" si="46"/>
        <v>8.6749676887686973E-6</v>
      </c>
      <c r="T485" s="6">
        <f t="shared" si="42"/>
        <v>2.9804754839682878E-4</v>
      </c>
      <c r="U485" s="127">
        <f t="shared" si="43"/>
        <v>1.0779980734781783E-5</v>
      </c>
    </row>
    <row r="486" spans="14:21" x14ac:dyDescent="0.25">
      <c r="N486" s="125">
        <f>+'Ejercicio 5'!C469</f>
        <v>42663</v>
      </c>
      <c r="O486" s="126">
        <f>+VLOOKUP(N486,'tasa continuas '!$A$3:$E$1056,5,FALSE)</f>
        <v>3.1392057156237663E-2</v>
      </c>
      <c r="P486" s="131">
        <f t="shared" si="44"/>
        <v>1.5290714097240636E-3</v>
      </c>
      <c r="Q486" s="128">
        <f>+VLOOKUP(N486,ASURB.MX!$A$2:$H$1054,5,FALSE)</f>
        <v>301.73001099999999</v>
      </c>
      <c r="R486" s="6">
        <f t="shared" si="45"/>
        <v>1.1298851886053561E-2</v>
      </c>
      <c r="S486" s="6">
        <f t="shared" si="46"/>
        <v>1.2766405394297611E-4</v>
      </c>
      <c r="T486" s="6">
        <f t="shared" si="42"/>
        <v>2.9788596601143405E-4</v>
      </c>
      <c r="U486" s="127">
        <f t="shared" si="43"/>
        <v>-1.6158238539472521E-7</v>
      </c>
    </row>
    <row r="487" spans="14:21" x14ac:dyDescent="0.25">
      <c r="N487" s="125">
        <f>+'Ejercicio 5'!C470</f>
        <v>42664</v>
      </c>
      <c r="O487" s="126">
        <f>+VLOOKUP(N487,'tasa continuas '!$A$3:$E$1056,5,FALSE)</f>
        <v>3.121228770742529E-2</v>
      </c>
      <c r="P487" s="131">
        <f t="shared" si="44"/>
        <v>-1.7976944881237245E-4</v>
      </c>
      <c r="Q487" s="128">
        <f>+VLOOKUP(N487,ASURB.MX!$A$2:$H$1054,5,FALSE)</f>
        <v>301.30999800000001</v>
      </c>
      <c r="R487" s="6">
        <f t="shared" si="45"/>
        <v>-1.3929857443883348E-3</v>
      </c>
      <c r="S487" s="6">
        <f t="shared" si="46"/>
        <v>1.9404092840691233E-6</v>
      </c>
      <c r="T487" s="6">
        <f t="shared" si="42"/>
        <v>2.9647927786388678E-4</v>
      </c>
      <c r="U487" s="127">
        <f t="shared" si="43"/>
        <v>-1.4066881475472662E-6</v>
      </c>
    </row>
    <row r="488" spans="14:21" x14ac:dyDescent="0.25">
      <c r="N488" s="125">
        <f>+'Ejercicio 5'!C471</f>
        <v>42667</v>
      </c>
      <c r="O488" s="126">
        <f>+VLOOKUP(N488,'tasa continuas '!$A$3:$E$1056,5,FALSE)</f>
        <v>3.0518588378771232E-2</v>
      </c>
      <c r="P488" s="131">
        <f t="shared" si="44"/>
        <v>-6.9369932865405784E-4</v>
      </c>
      <c r="Q488" s="128">
        <f>+VLOOKUP(N488,ASURB.MX!$A$2:$H$1054,5,FALSE)</f>
        <v>302.30999800000001</v>
      </c>
      <c r="R488" s="6">
        <f t="shared" si="45"/>
        <v>3.313345884767185E-3</v>
      </c>
      <c r="S488" s="6">
        <f t="shared" si="46"/>
        <v>1.0978260952103639E-5</v>
      </c>
      <c r="T488" s="6">
        <f t="shared" si="42"/>
        <v>2.9774375349189702E-4</v>
      </c>
      <c r="U488" s="127">
        <f t="shared" si="43"/>
        <v>1.2644756280102368E-6</v>
      </c>
    </row>
    <row r="489" spans="14:21" x14ac:dyDescent="0.25">
      <c r="N489" s="125">
        <f>+'Ejercicio 5'!C472</f>
        <v>42668</v>
      </c>
      <c r="O489" s="126">
        <f>+VLOOKUP(N489,'tasa continuas '!$A$3:$E$1056,5,FALSE)</f>
        <v>3.0216055956540783E-2</v>
      </c>
      <c r="P489" s="131">
        <f t="shared" si="44"/>
        <v>-3.0253242223044971E-4</v>
      </c>
      <c r="Q489" s="128">
        <f>+VLOOKUP(N489,ASURB.MX!$A$2:$H$1054,5,FALSE)</f>
        <v>301.41000400000001</v>
      </c>
      <c r="R489" s="6">
        <f t="shared" si="45"/>
        <v>-2.9814969314028356E-3</v>
      </c>
      <c r="S489" s="6">
        <f t="shared" si="46"/>
        <v>8.8893239519645248E-6</v>
      </c>
      <c r="T489" s="6">
        <f t="shared" si="42"/>
        <v>2.9765772872920984E-4</v>
      </c>
      <c r="U489" s="127">
        <f t="shared" si="43"/>
        <v>-8.6024762687179554E-8</v>
      </c>
    </row>
    <row r="490" spans="14:21" x14ac:dyDescent="0.25">
      <c r="N490" s="125">
        <f>+'Ejercicio 5'!C473</f>
        <v>42669</v>
      </c>
      <c r="O490" s="126">
        <f>+VLOOKUP(N490,'tasa continuas '!$A$3:$E$1056,5,FALSE)</f>
        <v>2.9862985746513599E-2</v>
      </c>
      <c r="P490" s="131">
        <f t="shared" si="44"/>
        <v>-3.5307021002718361E-4</v>
      </c>
      <c r="Q490" s="128">
        <f>+VLOOKUP(N490,ASURB.MX!$A$2:$H$1054,5,FALSE)</f>
        <v>300.92999300000002</v>
      </c>
      <c r="R490" s="6">
        <f t="shared" si="45"/>
        <v>-1.5938211110126915E-3</v>
      </c>
      <c r="S490" s="6">
        <f t="shared" si="46"/>
        <v>2.5402657339097301E-6</v>
      </c>
      <c r="T490" s="6">
        <f t="shared" si="42"/>
        <v>2.8672827883304474E-4</v>
      </c>
      <c r="U490" s="127">
        <f t="shared" si="43"/>
        <v>-1.0929449896165098E-5</v>
      </c>
    </row>
    <row r="491" spans="14:21" x14ac:dyDescent="0.25">
      <c r="N491" s="125">
        <f>+'Ejercicio 5'!C474</f>
        <v>42670</v>
      </c>
      <c r="O491" s="126">
        <f>+VLOOKUP(N491,'tasa continuas '!$A$3:$E$1056,5,FALSE)</f>
        <v>3.1392057156237663E-2</v>
      </c>
      <c r="P491" s="131">
        <f t="shared" si="44"/>
        <v>1.5290714097240636E-3</v>
      </c>
      <c r="Q491" s="128">
        <f>+VLOOKUP(N491,ASURB.MX!$A$2:$H$1054,5,FALSE)</f>
        <v>302.72000100000002</v>
      </c>
      <c r="R491" s="6">
        <f t="shared" si="45"/>
        <v>5.9306328646164105E-3</v>
      </c>
      <c r="S491" s="6">
        <f t="shared" si="46"/>
        <v>3.517240617486825E-5</v>
      </c>
      <c r="T491" s="6">
        <f t="shared" si="42"/>
        <v>2.8511829990661989E-4</v>
      </c>
      <c r="U491" s="127">
        <f t="shared" si="43"/>
        <v>-1.6099789264248572E-6</v>
      </c>
    </row>
    <row r="492" spans="14:21" x14ac:dyDescent="0.25">
      <c r="N492" s="125">
        <f>+'Ejercicio 5'!C475</f>
        <v>42671</v>
      </c>
      <c r="O492" s="126">
        <f>+VLOOKUP(N492,'tasa continuas '!$A$3:$E$1056,5,FALSE)</f>
        <v>3.121228770742529E-2</v>
      </c>
      <c r="P492" s="131">
        <f t="shared" si="44"/>
        <v>-1.7976944881237245E-4</v>
      </c>
      <c r="Q492" s="128">
        <f>+VLOOKUP(N492,ASURB.MX!$A$2:$H$1054,5,FALSE)</f>
        <v>302.91000400000001</v>
      </c>
      <c r="R492" s="6">
        <f t="shared" si="45"/>
        <v>6.2745572268567125E-4</v>
      </c>
      <c r="S492" s="6">
        <f t="shared" si="46"/>
        <v>3.9370068393099797E-7</v>
      </c>
      <c r="T492" s="6">
        <f t="shared" si="42"/>
        <v>2.8507675019280782E-4</v>
      </c>
      <c r="U492" s="127">
        <f t="shared" si="43"/>
        <v>-4.1549713812062943E-8</v>
      </c>
    </row>
    <row r="493" spans="14:21" x14ac:dyDescent="0.25">
      <c r="N493" s="125">
        <f>+'Ejercicio 5'!C476</f>
        <v>42674</v>
      </c>
      <c r="O493" s="126">
        <f>+VLOOKUP(N493,'tasa continuas '!$A$3:$E$1056,5,FALSE)</f>
        <v>3.0518588378771232E-2</v>
      </c>
      <c r="P493" s="131">
        <f t="shared" si="44"/>
        <v>-6.9369932865405784E-4</v>
      </c>
      <c r="Q493" s="128">
        <f>+VLOOKUP(N493,ASURB.MX!$A$2:$H$1054,5,FALSE)</f>
        <v>300.63000499999998</v>
      </c>
      <c r="R493" s="6">
        <f t="shared" si="45"/>
        <v>-7.5554555194948031E-3</v>
      </c>
      <c r="S493" s="6">
        <f t="shared" si="46"/>
        <v>5.7084908107064485E-5</v>
      </c>
      <c r="T493" s="6">
        <f t="shared" si="42"/>
        <v>2.8551871353410763E-4</v>
      </c>
      <c r="U493" s="127">
        <f t="shared" si="43"/>
        <v>4.419633412998023E-7</v>
      </c>
    </row>
    <row r="494" spans="14:21" x14ac:dyDescent="0.25">
      <c r="N494" s="125">
        <f>+'Ejercicio 5'!C477</f>
        <v>42675</v>
      </c>
      <c r="O494" s="126">
        <f>+VLOOKUP(N494,'tasa continuas '!$A$3:$E$1056,5,FALSE)</f>
        <v>3.0216055956540783E-2</v>
      </c>
      <c r="P494" s="131">
        <f t="shared" si="44"/>
        <v>-3.0253242223044971E-4</v>
      </c>
      <c r="Q494" s="128">
        <f>+VLOOKUP(N494,ASURB.MX!$A$2:$H$1054,5,FALSE)</f>
        <v>298.55999800000001</v>
      </c>
      <c r="R494" s="6">
        <f t="shared" si="45"/>
        <v>-6.9093784099289804E-3</v>
      </c>
      <c r="S494" s="6">
        <f t="shared" si="46"/>
        <v>4.7739510011592723E-5</v>
      </c>
      <c r="T494" s="6">
        <f t="shared" si="42"/>
        <v>2.8475089588913107E-4</v>
      </c>
      <c r="U494" s="127">
        <f t="shared" si="43"/>
        <v>-7.6781764497656094E-7</v>
      </c>
    </row>
    <row r="495" spans="14:21" x14ac:dyDescent="0.25">
      <c r="N495" s="125">
        <f>+'Ejercicio 5'!C478</f>
        <v>42677</v>
      </c>
      <c r="O495" s="126">
        <f>+VLOOKUP(N495,'tasa continuas '!$A$3:$E$1056,5,FALSE)</f>
        <v>3.1392057156237663E-2</v>
      </c>
      <c r="P495" s="131">
        <f t="shared" si="44"/>
        <v>1.17600119969688E-3</v>
      </c>
      <c r="Q495" s="128">
        <f>+VLOOKUP(N495,ASURB.MX!$A$2:$H$1054,5,FALSE)</f>
        <v>291.70001200000002</v>
      </c>
      <c r="R495" s="6">
        <f t="shared" si="45"/>
        <v>-2.3244992948327409E-2</v>
      </c>
      <c r="S495" s="6">
        <f t="shared" si="46"/>
        <v>5.4032969716779093E-4</v>
      </c>
      <c r="T495" s="6">
        <f t="shared" si="42"/>
        <v>2.8418457614847115E-4</v>
      </c>
      <c r="U495" s="127">
        <f t="shared" si="43"/>
        <v>-5.6631974065991407E-7</v>
      </c>
    </row>
    <row r="496" spans="14:21" x14ac:dyDescent="0.25">
      <c r="N496" s="125">
        <f>+'Ejercicio 5'!C479</f>
        <v>42678</v>
      </c>
      <c r="O496" s="126">
        <f>+VLOOKUP(N496,'tasa continuas '!$A$3:$E$1056,5,FALSE)</f>
        <v>3.121228770742529E-2</v>
      </c>
      <c r="P496" s="131">
        <f t="shared" si="44"/>
        <v>-1.7976944881237245E-4</v>
      </c>
      <c r="Q496" s="128">
        <f>+VLOOKUP(N496,ASURB.MX!$A$2:$H$1054,5,FALSE)</f>
        <v>288.48998999999998</v>
      </c>
      <c r="R496" s="6">
        <f t="shared" si="45"/>
        <v>-1.1065529372726831E-2</v>
      </c>
      <c r="S496" s="6">
        <f t="shared" si="46"/>
        <v>1.2244594029868025E-4</v>
      </c>
      <c r="T496" s="6">
        <f t="shared" si="42"/>
        <v>2.9248758191974494E-4</v>
      </c>
      <c r="U496" s="127">
        <f t="shared" si="43"/>
        <v>8.3030057712737905E-6</v>
      </c>
    </row>
    <row r="497" spans="14:21" x14ac:dyDescent="0.25">
      <c r="N497" s="125">
        <f>+'Ejercicio 5'!C480</f>
        <v>42681</v>
      </c>
      <c r="O497" s="126">
        <f>+VLOOKUP(N497,'tasa continuas '!$A$3:$E$1056,5,FALSE)</f>
        <v>3.0518588378771232E-2</v>
      </c>
      <c r="P497" s="131">
        <f t="shared" si="44"/>
        <v>-6.9369932865405784E-4</v>
      </c>
      <c r="Q497" s="128">
        <f>+VLOOKUP(N497,ASURB.MX!$A$2:$H$1054,5,FALSE)</f>
        <v>305.41000400000001</v>
      </c>
      <c r="R497" s="6">
        <f t="shared" si="45"/>
        <v>5.6994760648875785E-2</v>
      </c>
      <c r="S497" s="6">
        <f t="shared" si="46"/>
        <v>3.2484027414226395E-3</v>
      </c>
      <c r="T497" s="6">
        <f t="shared" si="42"/>
        <v>2.9220504037034793E-4</v>
      </c>
      <c r="U497" s="127">
        <f t="shared" si="43"/>
        <v>-2.8254154939700953E-7</v>
      </c>
    </row>
    <row r="498" spans="14:21" x14ac:dyDescent="0.25">
      <c r="N498" s="125">
        <f>+'Ejercicio 5'!C481</f>
        <v>42682</v>
      </c>
      <c r="O498" s="126">
        <f>+VLOOKUP(N498,'tasa continuas '!$A$3:$E$1056,5,FALSE)</f>
        <v>3.0216055956540783E-2</v>
      </c>
      <c r="P498" s="131">
        <f t="shared" si="44"/>
        <v>-3.0253242223044971E-4</v>
      </c>
      <c r="Q498" s="128">
        <f>+VLOOKUP(N498,ASURB.MX!$A$2:$H$1054,5,FALSE)</f>
        <v>303.73001099999999</v>
      </c>
      <c r="R498" s="6">
        <f t="shared" si="45"/>
        <v>-5.5159642060312935E-3</v>
      </c>
      <c r="S498" s="6">
        <f t="shared" si="46"/>
        <v>3.0425861122218438E-5</v>
      </c>
      <c r="T498" s="6">
        <f t="shared" si="42"/>
        <v>6.2680761589310383E-4</v>
      </c>
      <c r="U498" s="127">
        <f t="shared" si="43"/>
        <v>3.346025755227559E-4</v>
      </c>
    </row>
    <row r="499" spans="14:21" x14ac:dyDescent="0.25">
      <c r="N499" s="125">
        <f>+'Ejercicio 5'!C482</f>
        <v>42683</v>
      </c>
      <c r="O499" s="126">
        <f>+VLOOKUP(N499,'tasa continuas '!$A$3:$E$1056,5,FALSE)</f>
        <v>2.9862985746513599E-2</v>
      </c>
      <c r="P499" s="131">
        <f t="shared" si="44"/>
        <v>-3.5307021002718361E-4</v>
      </c>
      <c r="Q499" s="128">
        <f>+VLOOKUP(N499,ASURB.MX!$A$2:$H$1054,5,FALSE)</f>
        <v>304.38000499999998</v>
      </c>
      <c r="R499" s="6">
        <f t="shared" si="45"/>
        <v>2.1377521515398954E-3</v>
      </c>
      <c r="S499" s="6">
        <f t="shared" si="46"/>
        <v>4.5699842614134519E-6</v>
      </c>
      <c r="T499" s="6">
        <f t="shared" si="42"/>
        <v>6.2799990480999057E-4</v>
      </c>
      <c r="U499" s="127">
        <f t="shared" si="43"/>
        <v>1.1922889168867372E-6</v>
      </c>
    </row>
    <row r="500" spans="14:21" x14ac:dyDescent="0.25">
      <c r="N500" s="125">
        <f>+'Ejercicio 5'!C483</f>
        <v>42684</v>
      </c>
      <c r="O500" s="126">
        <f>+VLOOKUP(N500,'tasa continuas '!$A$3:$E$1056,5,FALSE)</f>
        <v>3.1392057156237663E-2</v>
      </c>
      <c r="P500" s="131">
        <f t="shared" si="44"/>
        <v>1.5290714097240636E-3</v>
      </c>
      <c r="Q500" s="128">
        <f>+VLOOKUP(N500,ASURB.MX!$A$2:$H$1054,5,FALSE)</f>
        <v>293.52999899999998</v>
      </c>
      <c r="R500" s="6">
        <f t="shared" si="45"/>
        <v>-3.6297091944938922E-2</v>
      </c>
      <c r="S500" s="6">
        <f t="shared" si="46"/>
        <v>1.3174788836593501E-3</v>
      </c>
      <c r="T500" s="6">
        <f t="shared" si="42"/>
        <v>6.2839674622235846E-4</v>
      </c>
      <c r="U500" s="127">
        <f t="shared" si="43"/>
        <v>3.9684141236789525E-7</v>
      </c>
    </row>
    <row r="501" spans="14:21" x14ac:dyDescent="0.25">
      <c r="N501" s="125">
        <f>+'Ejercicio 5'!C484</f>
        <v>42685</v>
      </c>
      <c r="O501" s="126">
        <f>+VLOOKUP(N501,'tasa continuas '!$A$3:$E$1056,5,FALSE)</f>
        <v>3.121228770742529E-2</v>
      </c>
      <c r="P501" s="131">
        <f t="shared" si="44"/>
        <v>-1.7976944881237245E-4</v>
      </c>
      <c r="Q501" s="128">
        <f>+VLOOKUP(N501,ASURB.MX!$A$2:$H$1054,5,FALSE)</f>
        <v>281.45001200000002</v>
      </c>
      <c r="R501" s="6">
        <f t="shared" si="45"/>
        <v>-4.202499074216718E-2</v>
      </c>
      <c r="S501" s="6">
        <f t="shared" si="46"/>
        <v>1.7660998468792372E-3</v>
      </c>
      <c r="T501" s="6">
        <f t="shared" si="42"/>
        <v>6.5572571094149005E-4</v>
      </c>
      <c r="U501" s="127">
        <f t="shared" si="43"/>
        <v>2.7328964719131586E-5</v>
      </c>
    </row>
    <row r="502" spans="14:21" x14ac:dyDescent="0.25">
      <c r="N502" s="125">
        <f>+'Ejercicio 5'!C485</f>
        <v>42688</v>
      </c>
      <c r="O502" s="126">
        <f>+VLOOKUP(N502,'tasa continuas '!$A$3:$E$1056,5,FALSE)</f>
        <v>3.0518588378771232E-2</v>
      </c>
      <c r="P502" s="131">
        <f t="shared" si="44"/>
        <v>-6.9369932865405784E-4</v>
      </c>
      <c r="Q502" s="128">
        <f>+VLOOKUP(N502,ASURB.MX!$A$2:$H$1054,5,FALSE)</f>
        <v>297.19000199999999</v>
      </c>
      <c r="R502" s="6">
        <f t="shared" si="45"/>
        <v>5.4416817085333094E-2</v>
      </c>
      <c r="S502" s="6">
        <f t="shared" si="46"/>
        <v>2.9611899816985999E-3</v>
      </c>
      <c r="T502" s="6">
        <f t="shared" si="42"/>
        <v>7.0631630866814575E-4</v>
      </c>
      <c r="U502" s="127">
        <f t="shared" si="43"/>
        <v>5.0590597726655703E-5</v>
      </c>
    </row>
    <row r="503" spans="14:21" x14ac:dyDescent="0.25">
      <c r="N503" s="125">
        <f>+'Ejercicio 5'!C486</f>
        <v>42689</v>
      </c>
      <c r="O503" s="126">
        <f>+VLOOKUP(N503,'tasa continuas '!$A$3:$E$1056,5,FALSE)</f>
        <v>3.0216055956540783E-2</v>
      </c>
      <c r="P503" s="131">
        <f t="shared" si="44"/>
        <v>-3.0253242223044971E-4</v>
      </c>
      <c r="Q503" s="128">
        <f>+VLOOKUP(N503,ASURB.MX!$A$2:$H$1054,5,FALSE)</f>
        <v>301.19000199999999</v>
      </c>
      <c r="R503" s="6">
        <f t="shared" si="45"/>
        <v>1.3369629851991541E-2</v>
      </c>
      <c r="S503" s="6">
        <f t="shared" si="46"/>
        <v>1.7874700237926336E-4</v>
      </c>
      <c r="T503" s="6">
        <f t="shared" si="42"/>
        <v>8.4798354052513872E-4</v>
      </c>
      <c r="U503" s="127">
        <f t="shared" si="43"/>
        <v>1.4166723185699297E-4</v>
      </c>
    </row>
    <row r="504" spans="14:21" x14ac:dyDescent="0.25">
      <c r="N504" s="125">
        <f>+'Ejercicio 5'!C487</f>
        <v>42690</v>
      </c>
      <c r="O504" s="126">
        <f>+VLOOKUP(N504,'tasa continuas '!$A$3:$E$1056,5,FALSE)</f>
        <v>2.9862985746513599E-2</v>
      </c>
      <c r="P504" s="131">
        <f t="shared" si="44"/>
        <v>-3.5307021002718361E-4</v>
      </c>
      <c r="Q504" s="128">
        <f>+VLOOKUP(N504,ASURB.MX!$A$2:$H$1054,5,FALSE)</f>
        <v>301.040009</v>
      </c>
      <c r="R504" s="6">
        <f t="shared" si="45"/>
        <v>-4.9812530216621683E-4</v>
      </c>
      <c r="S504" s="6">
        <f t="shared" si="46"/>
        <v>2.4812881665818481E-7</v>
      </c>
      <c r="T504" s="6">
        <f t="shared" si="42"/>
        <v>8.4674194880103896E-4</v>
      </c>
      <c r="U504" s="127">
        <f t="shared" si="43"/>
        <v>-1.2415917240997561E-6</v>
      </c>
    </row>
    <row r="505" spans="14:21" x14ac:dyDescent="0.25">
      <c r="N505" s="125">
        <f>+'Ejercicio 5'!C488</f>
        <v>42691</v>
      </c>
      <c r="O505" s="126">
        <f>+VLOOKUP(N505,'tasa continuas '!$A$3:$E$1056,5,FALSE)</f>
        <v>3.1392057156237663E-2</v>
      </c>
      <c r="P505" s="131">
        <f t="shared" si="44"/>
        <v>1.5290714097240636E-3</v>
      </c>
      <c r="Q505" s="128">
        <f>+VLOOKUP(N505,ASURB.MX!$A$2:$H$1054,5,FALSE)</f>
        <v>303.83999599999999</v>
      </c>
      <c r="R505" s="6">
        <f t="shared" si="45"/>
        <v>9.2580577176113055E-3</v>
      </c>
      <c r="S505" s="6">
        <f t="shared" si="46"/>
        <v>8.5711632702622261E-5</v>
      </c>
      <c r="T505" s="6">
        <f t="shared" si="42"/>
        <v>8.4796568377425586E-4</v>
      </c>
      <c r="U505" s="127">
        <f t="shared" si="43"/>
        <v>1.2237349732169018E-6</v>
      </c>
    </row>
    <row r="506" spans="14:21" x14ac:dyDescent="0.25">
      <c r="N506" s="125">
        <f>+'Ejercicio 5'!C489</f>
        <v>42692</v>
      </c>
      <c r="O506" s="126">
        <f>+VLOOKUP(N506,'tasa continuas '!$A$3:$E$1056,5,FALSE)</f>
        <v>3.121228770742529E-2</v>
      </c>
      <c r="P506" s="131">
        <f t="shared" si="44"/>
        <v>-1.7976944881237245E-4</v>
      </c>
      <c r="Q506" s="128">
        <f>+VLOOKUP(N506,ASURB.MX!$A$2:$H$1054,5,FALSE)</f>
        <v>307.07000699999998</v>
      </c>
      <c r="R506" s="6">
        <f t="shared" si="45"/>
        <v>1.0574523522445938E-2</v>
      </c>
      <c r="S506" s="6">
        <f t="shared" si="46"/>
        <v>1.1182054772676245E-4</v>
      </c>
      <c r="T506" s="6">
        <f t="shared" si="42"/>
        <v>8.2702569876834788E-4</v>
      </c>
      <c r="U506" s="127">
        <f t="shared" si="43"/>
        <v>-2.0939985005907985E-5</v>
      </c>
    </row>
    <row r="507" spans="14:21" x14ac:dyDescent="0.25">
      <c r="N507" s="125">
        <f>+'Ejercicio 5'!C490</f>
        <v>42696</v>
      </c>
      <c r="O507" s="126">
        <f>+VLOOKUP(N507,'tasa continuas '!$A$3:$E$1056,5,FALSE)</f>
        <v>3.0216055956540783E-2</v>
      </c>
      <c r="P507" s="131">
        <f t="shared" si="44"/>
        <v>-9.9623175088450755E-4</v>
      </c>
      <c r="Q507" s="128">
        <f>+VLOOKUP(N507,ASURB.MX!$A$2:$H$1054,5,FALSE)</f>
        <v>311.02999899999998</v>
      </c>
      <c r="R507" s="6">
        <f t="shared" si="45"/>
        <v>1.281360991276201E-2</v>
      </c>
      <c r="S507" s="6">
        <f t="shared" si="46"/>
        <v>1.6418859899643284E-4</v>
      </c>
      <c r="T507" s="6">
        <f t="shared" si="42"/>
        <v>8.2601795600865187E-4</v>
      </c>
      <c r="U507" s="127">
        <f t="shared" si="43"/>
        <v>-1.0077427596960056E-6</v>
      </c>
    </row>
    <row r="508" spans="14:21" x14ac:dyDescent="0.25">
      <c r="N508" s="125">
        <f>+'Ejercicio 5'!C491</f>
        <v>42697</v>
      </c>
      <c r="O508" s="126">
        <f>+VLOOKUP(N508,'tasa continuas '!$A$3:$E$1056,5,FALSE)</f>
        <v>2.9862985746513599E-2</v>
      </c>
      <c r="P508" s="131">
        <f t="shared" si="44"/>
        <v>-3.5307021002718361E-4</v>
      </c>
      <c r="Q508" s="128">
        <f>+VLOOKUP(N508,ASURB.MX!$A$2:$H$1054,5,FALSE)</f>
        <v>310.39999399999999</v>
      </c>
      <c r="R508" s="6">
        <f t="shared" si="45"/>
        <v>-2.0275983551934018E-3</v>
      </c>
      <c r="S508" s="6">
        <f t="shared" si="46"/>
        <v>4.1111550899829882E-6</v>
      </c>
      <c r="T508" s="6">
        <f t="shared" si="42"/>
        <v>8.241467534451498E-4</v>
      </c>
      <c r="U508" s="127">
        <f t="shared" si="43"/>
        <v>-1.8712025635020738E-6</v>
      </c>
    </row>
    <row r="509" spans="14:21" x14ac:dyDescent="0.25">
      <c r="N509" s="125">
        <f>+'Ejercicio 5'!C492</f>
        <v>42698</v>
      </c>
      <c r="O509" s="126">
        <f>+VLOOKUP(N509,'tasa continuas '!$A$3:$E$1056,5,FALSE)</f>
        <v>3.1392057156237663E-2</v>
      </c>
      <c r="P509" s="131">
        <f t="shared" si="44"/>
        <v>1.5290714097240636E-3</v>
      </c>
      <c r="Q509" s="128">
        <f>+VLOOKUP(N509,ASURB.MX!$A$2:$H$1054,5,FALSE)</f>
        <v>308.97000100000002</v>
      </c>
      <c r="R509" s="6">
        <f t="shared" si="45"/>
        <v>-4.6175809367861934E-3</v>
      </c>
      <c r="S509" s="6">
        <f t="shared" si="46"/>
        <v>2.1322053707771259E-5</v>
      </c>
      <c r="T509" s="6">
        <f t="shared" si="42"/>
        <v>8.2456750713465156E-4</v>
      </c>
      <c r="U509" s="127">
        <f t="shared" si="43"/>
        <v>4.2075368950175891E-7</v>
      </c>
    </row>
    <row r="510" spans="14:21" x14ac:dyDescent="0.25">
      <c r="N510" s="125">
        <f>+'Ejercicio 5'!C493</f>
        <v>42699</v>
      </c>
      <c r="O510" s="126">
        <f>+VLOOKUP(N510,'tasa continuas '!$A$3:$E$1056,5,FALSE)</f>
        <v>3.121228770742529E-2</v>
      </c>
      <c r="P510" s="131">
        <f t="shared" si="44"/>
        <v>-1.7976944881237245E-4</v>
      </c>
      <c r="Q510" s="128">
        <f>+VLOOKUP(N510,ASURB.MX!$A$2:$H$1054,5,FALSE)</f>
        <v>307.41000400000001</v>
      </c>
      <c r="R510" s="6">
        <f t="shared" si="45"/>
        <v>-5.0618135507056817E-3</v>
      </c>
      <c r="S510" s="6">
        <f t="shared" si="46"/>
        <v>2.5621956422107661E-5</v>
      </c>
      <c r="T510" s="6">
        <f t="shared" si="42"/>
        <v>8.2498777867379342E-4</v>
      </c>
      <c r="U510" s="127">
        <f t="shared" si="43"/>
        <v>4.2027153914186554E-7</v>
      </c>
    </row>
    <row r="511" spans="14:21" x14ac:dyDescent="0.25">
      <c r="N511" s="125">
        <f>+'Ejercicio 5'!C494</f>
        <v>42702</v>
      </c>
      <c r="O511" s="126">
        <f>+VLOOKUP(N511,'tasa continuas '!$A$3:$E$1056,5,FALSE)</f>
        <v>3.0518588378771232E-2</v>
      </c>
      <c r="P511" s="131">
        <f t="shared" si="44"/>
        <v>-6.9369932865405784E-4</v>
      </c>
      <c r="Q511" s="128">
        <f>+VLOOKUP(N511,ASURB.MX!$A$2:$H$1054,5,FALSE)</f>
        <v>309.85000600000001</v>
      </c>
      <c r="R511" s="6">
        <f t="shared" si="45"/>
        <v>7.9059542806501348E-3</v>
      </c>
      <c r="S511" s="6">
        <f t="shared" si="46"/>
        <v>6.250411308773019E-5</v>
      </c>
      <c r="T511" s="6">
        <f t="shared" si="42"/>
        <v>8.2499086912549938E-4</v>
      </c>
      <c r="U511" s="127">
        <f t="shared" si="43"/>
        <v>3.0904517059598263E-9</v>
      </c>
    </row>
    <row r="512" spans="14:21" x14ac:dyDescent="0.25">
      <c r="N512" s="125">
        <f>+'Ejercicio 5'!C495</f>
        <v>42703</v>
      </c>
      <c r="O512" s="126">
        <f>+VLOOKUP(N512,'tasa continuas '!$A$3:$E$1056,5,FALSE)</f>
        <v>3.0216055956540783E-2</v>
      </c>
      <c r="P512" s="131">
        <f t="shared" si="44"/>
        <v>-3.0253242223044971E-4</v>
      </c>
      <c r="Q512" s="128">
        <f>+VLOOKUP(N512,ASURB.MX!$A$2:$H$1054,5,FALSE)</f>
        <v>302.709991</v>
      </c>
      <c r="R512" s="6">
        <f t="shared" si="45"/>
        <v>-2.3313107012505226E-2</v>
      </c>
      <c r="S512" s="6">
        <f t="shared" si="46"/>
        <v>5.4350095857652028E-4</v>
      </c>
      <c r="T512" s="6">
        <f t="shared" si="42"/>
        <v>8.2409691540495807E-4</v>
      </c>
      <c r="U512" s="127">
        <f t="shared" si="43"/>
        <v>-8.9395372054130919E-7</v>
      </c>
    </row>
    <row r="513" spans="14:21" x14ac:dyDescent="0.25">
      <c r="N513" s="125">
        <f>+'Ejercicio 5'!C496</f>
        <v>42704</v>
      </c>
      <c r="O513" s="126">
        <f>+VLOOKUP(N513,'tasa continuas '!$A$3:$E$1056,5,FALSE)</f>
        <v>2.9862985746513599E-2</v>
      </c>
      <c r="P513" s="131">
        <f t="shared" si="44"/>
        <v>-3.5307021002718361E-4</v>
      </c>
      <c r="Q513" s="128">
        <f>+VLOOKUP(N513,ASURB.MX!$A$2:$H$1054,5,FALSE)</f>
        <v>297.17999300000002</v>
      </c>
      <c r="R513" s="6">
        <f t="shared" si="45"/>
        <v>-1.8437229486366356E-2</v>
      </c>
      <c r="S513" s="6">
        <f t="shared" si="46"/>
        <v>3.3993143113293699E-4</v>
      </c>
      <c r="T513" s="6">
        <f t="shared" si="42"/>
        <v>8.2438004513603845E-4</v>
      </c>
      <c r="U513" s="127">
        <f t="shared" si="43"/>
        <v>2.8312973108038115E-7</v>
      </c>
    </row>
    <row r="514" spans="14:21" x14ac:dyDescent="0.25">
      <c r="N514" s="125">
        <f>+'Ejercicio 5'!C497</f>
        <v>42705</v>
      </c>
      <c r="O514" s="126">
        <f>+VLOOKUP(N514,'tasa continuas '!$A$3:$E$1056,5,FALSE)</f>
        <v>3.1392057156237663E-2</v>
      </c>
      <c r="P514" s="131">
        <f t="shared" si="44"/>
        <v>1.5290714097240636E-3</v>
      </c>
      <c r="Q514" s="128">
        <f>+VLOOKUP(N514,ASURB.MX!$A$2:$H$1054,5,FALSE)</f>
        <v>300.58999599999999</v>
      </c>
      <c r="R514" s="6">
        <f t="shared" si="45"/>
        <v>1.140920438517201E-2</v>
      </c>
      <c r="S514" s="6">
        <f t="shared" si="46"/>
        <v>1.3016994470262821E-4</v>
      </c>
      <c r="T514" s="6">
        <f t="shared" ref="T514:T577" si="47">_xlfn.STDEV.S(S483:S513)</f>
        <v>8.2437691532662974E-4</v>
      </c>
      <c r="U514" s="127">
        <f t="shared" si="43"/>
        <v>-3.1298094087120823E-9</v>
      </c>
    </row>
    <row r="515" spans="14:21" x14ac:dyDescent="0.25">
      <c r="N515" s="125">
        <f>+'Ejercicio 5'!C498</f>
        <v>42706</v>
      </c>
      <c r="O515" s="126">
        <f>+VLOOKUP(N515,'tasa continuas '!$A$3:$E$1056,5,FALSE)</f>
        <v>3.121228770742529E-2</v>
      </c>
      <c r="P515" s="131">
        <f t="shared" si="44"/>
        <v>-1.7976944881237245E-4</v>
      </c>
      <c r="Q515" s="128">
        <f>+VLOOKUP(N515,ASURB.MX!$A$2:$H$1054,5,FALSE)</f>
        <v>290.35000600000001</v>
      </c>
      <c r="R515" s="6">
        <f t="shared" si="45"/>
        <v>-3.4660084175851584E-2</v>
      </c>
      <c r="S515" s="6">
        <f t="shared" si="46"/>
        <v>1.2013214350771173E-3</v>
      </c>
      <c r="T515" s="6">
        <f t="shared" si="47"/>
        <v>8.2263505942467465E-4</v>
      </c>
      <c r="U515" s="127">
        <f t="shared" ref="U515:U578" si="48">T515-T514</f>
        <v>-1.7418559019550866E-6</v>
      </c>
    </row>
    <row r="516" spans="14:21" x14ac:dyDescent="0.25">
      <c r="N516" s="125">
        <f>+'Ejercicio 5'!C499</f>
        <v>42709</v>
      </c>
      <c r="O516" s="126">
        <f>+VLOOKUP(N516,'tasa continuas '!$A$3:$E$1056,5,FALSE)</f>
        <v>3.0518588378771232E-2</v>
      </c>
      <c r="P516" s="131">
        <f t="shared" si="44"/>
        <v>-6.9369932865405784E-4</v>
      </c>
      <c r="Q516" s="128">
        <f>+VLOOKUP(N516,ASURB.MX!$A$2:$H$1054,5,FALSE)</f>
        <v>294.89999399999999</v>
      </c>
      <c r="R516" s="6">
        <f t="shared" si="45"/>
        <v>1.5549182992576783E-2</v>
      </c>
      <c r="S516" s="6">
        <f t="shared" si="46"/>
        <v>2.4177709173663908E-4</v>
      </c>
      <c r="T516" s="6">
        <f t="shared" si="47"/>
        <v>8.3414765761869911E-4</v>
      </c>
      <c r="U516" s="127">
        <f t="shared" si="48"/>
        <v>1.151259819402446E-5</v>
      </c>
    </row>
    <row r="517" spans="14:21" x14ac:dyDescent="0.25">
      <c r="N517" s="125">
        <f>+'Ejercicio 5'!C500</f>
        <v>42710</v>
      </c>
      <c r="O517" s="126">
        <f>+VLOOKUP(N517,'tasa continuas '!$A$3:$E$1056,5,FALSE)</f>
        <v>3.0216055956540783E-2</v>
      </c>
      <c r="P517" s="131">
        <f t="shared" si="44"/>
        <v>-3.0253242223044971E-4</v>
      </c>
      <c r="Q517" s="128">
        <f>+VLOOKUP(N517,ASURB.MX!$A$2:$H$1054,5,FALSE)</f>
        <v>293.76001000000002</v>
      </c>
      <c r="R517" s="6">
        <f t="shared" si="45"/>
        <v>-3.8731540018309444E-3</v>
      </c>
      <c r="S517" s="6">
        <f t="shared" si="46"/>
        <v>1.5001321921899059E-5</v>
      </c>
      <c r="T517" s="6">
        <f t="shared" si="47"/>
        <v>8.313195933604161E-4</v>
      </c>
      <c r="U517" s="127">
        <f t="shared" si="48"/>
        <v>-2.8280642582830147E-6</v>
      </c>
    </row>
    <row r="518" spans="14:21" x14ac:dyDescent="0.25">
      <c r="N518" s="125">
        <f>+'Ejercicio 5'!C501</f>
        <v>42711</v>
      </c>
      <c r="O518" s="126">
        <f>+VLOOKUP(N518,'tasa continuas '!$A$3:$E$1056,5,FALSE)</f>
        <v>2.9862985746513599E-2</v>
      </c>
      <c r="P518" s="131">
        <f t="shared" si="44"/>
        <v>-3.5307021002718361E-4</v>
      </c>
      <c r="Q518" s="128">
        <f>+VLOOKUP(N518,ASURB.MX!$A$2:$H$1054,5,FALSE)</f>
        <v>300.709991</v>
      </c>
      <c r="R518" s="6">
        <f t="shared" si="45"/>
        <v>2.3383173775450614E-2</v>
      </c>
      <c r="S518" s="6">
        <f t="shared" si="46"/>
        <v>5.4677281581292129E-4</v>
      </c>
      <c r="T518" s="6">
        <f t="shared" si="47"/>
        <v>8.3293943250869681E-4</v>
      </c>
      <c r="U518" s="127">
        <f t="shared" si="48"/>
        <v>1.6198391482807146E-6</v>
      </c>
    </row>
    <row r="519" spans="14:21" x14ac:dyDescent="0.25">
      <c r="N519" s="125">
        <f>+'Ejercicio 5'!C502</f>
        <v>42712</v>
      </c>
      <c r="O519" s="126">
        <f>+VLOOKUP(N519,'tasa continuas '!$A$3:$E$1056,5,FALSE)</f>
        <v>3.1392057156237663E-2</v>
      </c>
      <c r="P519" s="131">
        <f t="shared" si="44"/>
        <v>1.5290714097240636E-3</v>
      </c>
      <c r="Q519" s="128">
        <f>+VLOOKUP(N519,ASURB.MX!$A$2:$H$1054,5,FALSE)</f>
        <v>299.33999599999999</v>
      </c>
      <c r="R519" s="6">
        <f t="shared" si="45"/>
        <v>-4.5662775107005527E-3</v>
      </c>
      <c r="S519" s="6">
        <f t="shared" si="46"/>
        <v>2.0850890304729637E-5</v>
      </c>
      <c r="T519" s="6">
        <f t="shared" si="47"/>
        <v>8.2938064181237528E-4</v>
      </c>
      <c r="U519" s="127">
        <f t="shared" si="48"/>
        <v>-3.5587906963215369E-6</v>
      </c>
    </row>
    <row r="520" spans="14:21" x14ac:dyDescent="0.25">
      <c r="N520" s="125">
        <f>+'Ejercicio 5'!C503</f>
        <v>42713</v>
      </c>
      <c r="O520" s="126">
        <f>+VLOOKUP(N520,'tasa continuas '!$A$3:$E$1056,5,FALSE)</f>
        <v>3.121228770742529E-2</v>
      </c>
      <c r="P520" s="131">
        <f t="shared" si="44"/>
        <v>-1.7976944881237245E-4</v>
      </c>
      <c r="Q520" s="128">
        <f>+VLOOKUP(N520,ASURB.MX!$A$2:$H$1054,5,FALSE)</f>
        <v>307.29998799999998</v>
      </c>
      <c r="R520" s="6">
        <f t="shared" si="45"/>
        <v>2.6244392348380205E-2</v>
      </c>
      <c r="S520" s="6">
        <f t="shared" si="46"/>
        <v>6.8876812973571748E-4</v>
      </c>
      <c r="T520" s="6">
        <f t="shared" si="47"/>
        <v>8.2920990236108843E-4</v>
      </c>
      <c r="U520" s="127">
        <f t="shared" si="48"/>
        <v>-1.7073945128684345E-7</v>
      </c>
    </row>
    <row r="521" spans="14:21" x14ac:dyDescent="0.25">
      <c r="N521" s="125">
        <f>+'Ejercicio 5'!C504</f>
        <v>42717</v>
      </c>
      <c r="O521" s="126">
        <f>+VLOOKUP(N521,'tasa continuas '!$A$3:$E$1056,5,FALSE)</f>
        <v>3.0216055956540783E-2</v>
      </c>
      <c r="P521" s="131">
        <f t="shared" si="44"/>
        <v>-9.9623175088450755E-4</v>
      </c>
      <c r="Q521" s="128">
        <f>+VLOOKUP(N521,ASURB.MX!$A$2:$H$1054,5,FALSE)</f>
        <v>305.76001000000002</v>
      </c>
      <c r="R521" s="6">
        <f t="shared" si="45"/>
        <v>-5.023916889297428E-3</v>
      </c>
      <c r="S521" s="6">
        <f t="shared" si="46"/>
        <v>2.5239740910567944E-5</v>
      </c>
      <c r="T521" s="6">
        <f t="shared" si="47"/>
        <v>8.2624001902118871E-4</v>
      </c>
      <c r="U521" s="127">
        <f t="shared" si="48"/>
        <v>-2.969883339899726E-6</v>
      </c>
    </row>
    <row r="522" spans="14:21" x14ac:dyDescent="0.25">
      <c r="N522" s="125">
        <f>+'Ejercicio 5'!C505</f>
        <v>42718</v>
      </c>
      <c r="O522" s="126">
        <f>+VLOOKUP(N522,'tasa continuas '!$A$3:$E$1056,5,FALSE)</f>
        <v>2.9862985746513599E-2</v>
      </c>
      <c r="P522" s="131">
        <f t="shared" si="44"/>
        <v>-3.5307021002718361E-4</v>
      </c>
      <c r="Q522" s="128">
        <f>+VLOOKUP(N522,ASURB.MX!$A$2:$H$1054,5,FALSE)</f>
        <v>303.209991</v>
      </c>
      <c r="R522" s="6">
        <f t="shared" si="45"/>
        <v>-8.3749081250702202E-3</v>
      </c>
      <c r="S522" s="6">
        <f t="shared" si="46"/>
        <v>7.0139086103367194E-5</v>
      </c>
      <c r="T522" s="6">
        <f t="shared" si="47"/>
        <v>8.258234730790043E-4</v>
      </c>
      <c r="U522" s="127">
        <f t="shared" si="48"/>
        <v>-4.1654594218440855E-7</v>
      </c>
    </row>
    <row r="523" spans="14:21" x14ac:dyDescent="0.25">
      <c r="N523" s="125">
        <f>+'Ejercicio 5'!C506</f>
        <v>42719</v>
      </c>
      <c r="O523" s="126">
        <f>+VLOOKUP(N523,'tasa continuas '!$A$3:$E$1056,5,FALSE)</f>
        <v>3.1392057156237663E-2</v>
      </c>
      <c r="P523" s="131">
        <f t="shared" si="44"/>
        <v>1.5290714097240636E-3</v>
      </c>
      <c r="Q523" s="128">
        <f>+VLOOKUP(N523,ASURB.MX!$A$2:$H$1054,5,FALSE)</f>
        <v>299.01998900000001</v>
      </c>
      <c r="R523" s="6">
        <f t="shared" si="45"/>
        <v>-1.3915181073338013E-2</v>
      </c>
      <c r="S523" s="6">
        <f t="shared" si="46"/>
        <v>1.9363226430378446E-4</v>
      </c>
      <c r="T523" s="6">
        <f t="shared" si="47"/>
        <v>8.2523484732347234E-4</v>
      </c>
      <c r="U523" s="127">
        <f t="shared" si="48"/>
        <v>-5.8862575553196052E-7</v>
      </c>
    </row>
    <row r="524" spans="14:21" x14ac:dyDescent="0.25">
      <c r="N524" s="125">
        <f>+'Ejercicio 5'!C507</f>
        <v>42720</v>
      </c>
      <c r="O524" s="126">
        <f>+VLOOKUP(N524,'tasa continuas '!$A$3:$E$1056,5,FALSE)</f>
        <v>3.121228770742529E-2</v>
      </c>
      <c r="P524" s="131">
        <f t="shared" si="44"/>
        <v>-1.7976944881237245E-4</v>
      </c>
      <c r="Q524" s="128">
        <f>+VLOOKUP(N524,ASURB.MX!$A$2:$H$1054,5,FALSE)</f>
        <v>298.75</v>
      </c>
      <c r="R524" s="6">
        <f t="shared" si="45"/>
        <v>-9.0332075322364566E-4</v>
      </c>
      <c r="S524" s="6">
        <f t="shared" si="46"/>
        <v>8.1598838320453453E-7</v>
      </c>
      <c r="T524" s="6">
        <f t="shared" si="47"/>
        <v>8.2229298019743122E-4</v>
      </c>
      <c r="U524" s="127">
        <f t="shared" si="48"/>
        <v>-2.941867126041121E-6</v>
      </c>
    </row>
    <row r="525" spans="14:21" x14ac:dyDescent="0.25">
      <c r="N525" s="125">
        <f>+'Ejercicio 5'!C508</f>
        <v>42723</v>
      </c>
      <c r="O525" s="126">
        <f>+VLOOKUP(N525,'tasa continuas '!$A$3:$E$1056,5,FALSE)</f>
        <v>3.0518588378771232E-2</v>
      </c>
      <c r="P525" s="131">
        <f t="shared" si="44"/>
        <v>-6.9369932865405784E-4</v>
      </c>
      <c r="Q525" s="128">
        <f>+VLOOKUP(N525,ASURB.MX!$A$2:$H$1054,5,FALSE)</f>
        <v>301.44000199999999</v>
      </c>
      <c r="R525" s="6">
        <f t="shared" si="45"/>
        <v>8.9638947770974056E-3</v>
      </c>
      <c r="S525" s="6">
        <f t="shared" si="46"/>
        <v>8.0351409574874142E-5</v>
      </c>
      <c r="T525" s="6">
        <f t="shared" si="47"/>
        <v>8.2331080973385153E-4</v>
      </c>
      <c r="U525" s="127">
        <f t="shared" si="48"/>
        <v>1.0178295364203158E-6</v>
      </c>
    </row>
    <row r="526" spans="14:21" x14ac:dyDescent="0.25">
      <c r="N526" s="125">
        <f>+'Ejercicio 5'!C509</f>
        <v>42724</v>
      </c>
      <c r="O526" s="126">
        <f>+VLOOKUP(N526,'tasa continuas '!$A$3:$E$1056,5,FALSE)</f>
        <v>3.0216055956540783E-2</v>
      </c>
      <c r="P526" s="131">
        <f t="shared" si="44"/>
        <v>-3.0253242223044971E-4</v>
      </c>
      <c r="Q526" s="128">
        <f>+VLOOKUP(N526,ASURB.MX!$A$2:$H$1054,5,FALSE)</f>
        <v>301.27999899999998</v>
      </c>
      <c r="R526" s="6">
        <f t="shared" si="45"/>
        <v>-5.309364331470205E-4</v>
      </c>
      <c r="S526" s="6">
        <f t="shared" si="46"/>
        <v>2.8189349604288059E-7</v>
      </c>
      <c r="T526" s="6">
        <f t="shared" si="47"/>
        <v>8.2276793143220477E-4</v>
      </c>
      <c r="U526" s="127">
        <f t="shared" si="48"/>
        <v>-5.428783016467667E-7</v>
      </c>
    </row>
    <row r="527" spans="14:21" x14ac:dyDescent="0.25">
      <c r="N527" s="125">
        <f>+'Ejercicio 5'!C510</f>
        <v>42725</v>
      </c>
      <c r="O527" s="126">
        <f>+VLOOKUP(N527,'tasa continuas '!$A$3:$E$1056,5,FALSE)</f>
        <v>2.9862985746513599E-2</v>
      </c>
      <c r="P527" s="131">
        <f t="shared" si="44"/>
        <v>-3.5307021002718361E-4</v>
      </c>
      <c r="Q527" s="128">
        <f>+VLOOKUP(N527,ASURB.MX!$A$2:$H$1054,5,FALSE)</f>
        <v>300.57998700000002</v>
      </c>
      <c r="R527" s="6">
        <f t="shared" si="45"/>
        <v>-2.3261633334404775E-3</v>
      </c>
      <c r="S527" s="6">
        <f t="shared" si="46"/>
        <v>5.4110358538429137E-6</v>
      </c>
      <c r="T527" s="6">
        <f t="shared" si="47"/>
        <v>8.2705778739758319E-4</v>
      </c>
      <c r="U527" s="127">
        <f t="shared" si="48"/>
        <v>4.2898559653784234E-6</v>
      </c>
    </row>
    <row r="528" spans="14:21" x14ac:dyDescent="0.25">
      <c r="N528" s="125">
        <f>+'Ejercicio 5'!C511</f>
        <v>42726</v>
      </c>
      <c r="O528" s="126">
        <f>+VLOOKUP(N528,'tasa continuas '!$A$3:$E$1056,5,FALSE)</f>
        <v>3.1392057156237663E-2</v>
      </c>
      <c r="P528" s="131">
        <f t="shared" si="44"/>
        <v>1.5290714097240636E-3</v>
      </c>
      <c r="Q528" s="128">
        <f>+VLOOKUP(N528,ASURB.MX!$A$2:$H$1054,5,FALSE)</f>
        <v>296.98001099999999</v>
      </c>
      <c r="R528" s="6">
        <f t="shared" si="45"/>
        <v>-1.2049064748784229E-2</v>
      </c>
      <c r="S528" s="6">
        <f t="shared" si="46"/>
        <v>1.4517996132039476E-4</v>
      </c>
      <c r="T528" s="6">
        <f t="shared" si="47"/>
        <v>8.2890644842110084E-4</v>
      </c>
      <c r="U528" s="127">
        <f t="shared" si="48"/>
        <v>1.8486610235176476E-6</v>
      </c>
    </row>
    <row r="529" spans="14:21" x14ac:dyDescent="0.25">
      <c r="N529" s="125">
        <f>+'Ejercicio 5'!C512</f>
        <v>42727</v>
      </c>
      <c r="O529" s="126">
        <f>+VLOOKUP(N529,'tasa continuas '!$A$3:$E$1056,5,FALSE)</f>
        <v>3.121228770742529E-2</v>
      </c>
      <c r="P529" s="131">
        <f t="shared" si="44"/>
        <v>-1.7976944881237245E-4</v>
      </c>
      <c r="Q529" s="128">
        <f>+VLOOKUP(N529,ASURB.MX!$A$2:$H$1054,5,FALSE)</f>
        <v>295.30999800000001</v>
      </c>
      <c r="R529" s="6">
        <f t="shared" si="45"/>
        <v>-5.6391882362272867E-3</v>
      </c>
      <c r="S529" s="6">
        <f t="shared" si="46"/>
        <v>3.1800443963604216E-5</v>
      </c>
      <c r="T529" s="6">
        <f t="shared" si="47"/>
        <v>6.4784513108127287E-4</v>
      </c>
      <c r="U529" s="127">
        <f t="shared" si="48"/>
        <v>-1.8106131733982797E-4</v>
      </c>
    </row>
    <row r="530" spans="14:21" x14ac:dyDescent="0.25">
      <c r="N530" s="125">
        <f>+'Ejercicio 5'!C513</f>
        <v>42730</v>
      </c>
      <c r="O530" s="126">
        <f>+VLOOKUP(N530,'tasa continuas '!$A$3:$E$1056,5,FALSE)</f>
        <v>3.0518588378771232E-2</v>
      </c>
      <c r="P530" s="131">
        <f t="shared" si="44"/>
        <v>-6.9369932865405784E-4</v>
      </c>
      <c r="Q530" s="128">
        <f>+VLOOKUP(N530,ASURB.MX!$A$2:$H$1054,5,FALSE)</f>
        <v>295.73998999999998</v>
      </c>
      <c r="R530" s="6">
        <f t="shared" si="45"/>
        <v>1.4550108606371974E-3</v>
      </c>
      <c r="S530" s="6">
        <f t="shared" si="46"/>
        <v>2.117056604572198E-6</v>
      </c>
      <c r="T530" s="6">
        <f t="shared" si="47"/>
        <v>6.4782227169226769E-4</v>
      </c>
      <c r="U530" s="127">
        <f t="shared" si="48"/>
        <v>-2.2859389005184041E-8</v>
      </c>
    </row>
    <row r="531" spans="14:21" x14ac:dyDescent="0.25">
      <c r="N531" s="125">
        <f>+'Ejercicio 5'!C514</f>
        <v>42731</v>
      </c>
      <c r="O531" s="126">
        <f>+VLOOKUP(N531,'tasa continuas '!$A$3:$E$1056,5,FALSE)</f>
        <v>3.0216055956540783E-2</v>
      </c>
      <c r="P531" s="131">
        <f t="shared" si="44"/>
        <v>-3.0253242223044971E-4</v>
      </c>
      <c r="Q531" s="128">
        <f>+VLOOKUP(N531,ASURB.MX!$A$2:$H$1054,5,FALSE)</f>
        <v>297.91000400000001</v>
      </c>
      <c r="R531" s="6">
        <f t="shared" si="45"/>
        <v>7.3107847623653339E-3</v>
      </c>
      <c r="S531" s="6">
        <f t="shared" si="46"/>
        <v>5.3447573841633152E-5</v>
      </c>
      <c r="T531" s="6">
        <f t="shared" si="47"/>
        <v>6.4786656594266608E-4</v>
      </c>
      <c r="U531" s="127">
        <f t="shared" si="48"/>
        <v>4.4294250398395005E-8</v>
      </c>
    </row>
    <row r="532" spans="14:21" x14ac:dyDescent="0.25">
      <c r="N532" s="125">
        <f>+'Ejercicio 5'!C515</f>
        <v>42732</v>
      </c>
      <c r="O532" s="126">
        <f>+VLOOKUP(N532,'tasa continuas '!$A$3:$E$1056,5,FALSE)</f>
        <v>2.9862985746513599E-2</v>
      </c>
      <c r="P532" s="131">
        <f t="shared" si="44"/>
        <v>-3.5307021002718361E-4</v>
      </c>
      <c r="Q532" s="128">
        <f>+VLOOKUP(N532,ASURB.MX!$A$2:$H$1054,5,FALSE)</f>
        <v>298.11999500000002</v>
      </c>
      <c r="R532" s="6">
        <f t="shared" si="45"/>
        <v>7.0463234750208642E-4</v>
      </c>
      <c r="S532" s="6">
        <f t="shared" si="46"/>
        <v>4.9650674514630105E-7</v>
      </c>
      <c r="T532" s="6">
        <f t="shared" si="47"/>
        <v>6.2458233507297625E-4</v>
      </c>
      <c r="U532" s="127">
        <f t="shared" si="48"/>
        <v>-2.3284230869689837E-5</v>
      </c>
    </row>
    <row r="533" spans="14:21" x14ac:dyDescent="0.25">
      <c r="N533" s="125">
        <f>+'Ejercicio 5'!C516</f>
        <v>42733</v>
      </c>
      <c r="O533" s="126">
        <f>+VLOOKUP(N533,'tasa continuas '!$A$3:$E$1056,5,FALSE)</f>
        <v>3.1392057156237663E-2</v>
      </c>
      <c r="P533" s="131">
        <f t="shared" si="44"/>
        <v>1.5290714097240636E-3</v>
      </c>
      <c r="Q533" s="128">
        <f>+VLOOKUP(N533,ASURB.MX!$A$2:$H$1054,5,FALSE)</f>
        <v>298.10000600000001</v>
      </c>
      <c r="R533" s="6">
        <f t="shared" si="45"/>
        <v>-6.7052430223675608E-5</v>
      </c>
      <c r="S533" s="6">
        <f t="shared" si="46"/>
        <v>4.4960283989008864E-9</v>
      </c>
      <c r="T533" s="6">
        <f t="shared" si="47"/>
        <v>5.6540279066350982E-4</v>
      </c>
      <c r="U533" s="127">
        <f t="shared" si="48"/>
        <v>-5.9179544409466425E-5</v>
      </c>
    </row>
    <row r="534" spans="14:21" x14ac:dyDescent="0.25">
      <c r="N534" s="125">
        <f>+'Ejercicio 5'!C517</f>
        <v>42734</v>
      </c>
      <c r="O534" s="126">
        <f>+VLOOKUP(N534,'tasa continuas '!$A$3:$E$1056,5,FALSE)</f>
        <v>3.121228770742529E-2</v>
      </c>
      <c r="P534" s="131">
        <f t="shared" si="44"/>
        <v>-1.7976944881237245E-4</v>
      </c>
      <c r="Q534" s="128">
        <f>+VLOOKUP(N534,ASURB.MX!$A$2:$H$1054,5,FALSE)</f>
        <v>298.67001299999998</v>
      </c>
      <c r="R534" s="6">
        <f t="shared" si="45"/>
        <v>1.9103076736255498E-3</v>
      </c>
      <c r="S534" s="6">
        <f t="shared" si="46"/>
        <v>3.6492754079126604E-6</v>
      </c>
      <c r="T534" s="6">
        <f t="shared" si="47"/>
        <v>2.6192737848631115E-4</v>
      </c>
      <c r="U534" s="127">
        <f t="shared" si="48"/>
        <v>-3.0347541217719867E-4</v>
      </c>
    </row>
    <row r="535" spans="14:21" x14ac:dyDescent="0.25">
      <c r="N535" s="125">
        <f>+'Ejercicio 5'!C518</f>
        <v>42737</v>
      </c>
      <c r="O535" s="126">
        <f>+VLOOKUP(N535,'tasa continuas '!$A$3:$E$1056,5,FALSE)</f>
        <v>3.0518588378771232E-2</v>
      </c>
      <c r="P535" s="131">
        <f t="shared" si="44"/>
        <v>-6.9369932865405784E-4</v>
      </c>
      <c r="Q535" s="128">
        <f>+VLOOKUP(N535,ASURB.MX!$A$2:$H$1054,5,FALSE)</f>
        <v>298.67001299999998</v>
      </c>
      <c r="R535" s="6">
        <f t="shared" si="45"/>
        <v>0</v>
      </c>
      <c r="S535" s="6">
        <f t="shared" si="46"/>
        <v>0</v>
      </c>
      <c r="T535" s="6">
        <f t="shared" si="47"/>
        <v>2.6341583563528322E-4</v>
      </c>
      <c r="U535" s="127">
        <f t="shared" si="48"/>
        <v>1.488457148972062E-6</v>
      </c>
    </row>
    <row r="536" spans="14:21" x14ac:dyDescent="0.25">
      <c r="N536" s="125">
        <f>+'Ejercicio 5'!C519</f>
        <v>42738</v>
      </c>
      <c r="O536" s="126">
        <f>+VLOOKUP(N536,'tasa continuas '!$A$3:$E$1056,5,FALSE)</f>
        <v>3.0216055956540783E-2</v>
      </c>
      <c r="P536" s="131">
        <f t="shared" si="44"/>
        <v>-3.0253242223044971E-4</v>
      </c>
      <c r="Q536" s="128">
        <f>+VLOOKUP(N536,ASURB.MX!$A$2:$H$1054,5,FALSE)</f>
        <v>298.98998999999998</v>
      </c>
      <c r="R536" s="6">
        <f t="shared" si="45"/>
        <v>1.07076608428212E-3</v>
      </c>
      <c r="S536" s="6">
        <f t="shared" si="46"/>
        <v>1.1465400072488641E-6</v>
      </c>
      <c r="T536" s="6">
        <f t="shared" si="47"/>
        <v>2.634207097273755E-4</v>
      </c>
      <c r="U536" s="127">
        <f t="shared" si="48"/>
        <v>4.8740920922810474E-9</v>
      </c>
    </row>
    <row r="537" spans="14:21" x14ac:dyDescent="0.25">
      <c r="N537" s="125">
        <f>+'Ejercicio 5'!C520</f>
        <v>42739</v>
      </c>
      <c r="O537" s="126">
        <f>+VLOOKUP(N537,'tasa continuas '!$A$3:$E$1056,5,FALSE)</f>
        <v>2.9862985746513599E-2</v>
      </c>
      <c r="P537" s="131">
        <f t="shared" si="44"/>
        <v>-3.5307021002718361E-4</v>
      </c>
      <c r="Q537" s="128">
        <f>+VLOOKUP(N537,ASURB.MX!$A$2:$H$1054,5,FALSE)</f>
        <v>304.13000499999998</v>
      </c>
      <c r="R537" s="6">
        <f t="shared" si="45"/>
        <v>1.704516344777441E-2</v>
      </c>
      <c r="S537" s="6">
        <f t="shared" si="46"/>
        <v>2.9053759696134483E-4</v>
      </c>
      <c r="T537" s="6">
        <f t="shared" si="47"/>
        <v>2.6460115419680577E-4</v>
      </c>
      <c r="U537" s="127">
        <f t="shared" si="48"/>
        <v>1.1804444694302673E-6</v>
      </c>
    </row>
    <row r="538" spans="14:21" x14ac:dyDescent="0.25">
      <c r="N538" s="125">
        <f>+'Ejercicio 5'!C521</f>
        <v>42740</v>
      </c>
      <c r="O538" s="126">
        <f>+VLOOKUP(N538,'tasa continuas '!$A$3:$E$1056,5,FALSE)</f>
        <v>3.1392057156237663E-2</v>
      </c>
      <c r="P538" s="131">
        <f t="shared" si="44"/>
        <v>1.5290714097240636E-3</v>
      </c>
      <c r="Q538" s="128">
        <f>+VLOOKUP(N538,ASURB.MX!$A$2:$H$1054,5,FALSE)</f>
        <v>306.709991</v>
      </c>
      <c r="R538" s="6">
        <f t="shared" si="45"/>
        <v>8.4473883794214926E-3</v>
      </c>
      <c r="S538" s="6">
        <f t="shared" si="46"/>
        <v>7.1358370432785266E-5</v>
      </c>
      <c r="T538" s="6">
        <f t="shared" si="47"/>
        <v>2.6562741332417263E-4</v>
      </c>
      <c r="U538" s="127">
        <f t="shared" si="48"/>
        <v>1.0262591273668621E-6</v>
      </c>
    </row>
    <row r="539" spans="14:21" x14ac:dyDescent="0.25">
      <c r="N539" s="125">
        <f>+'Ejercicio 5'!C522</f>
        <v>42741</v>
      </c>
      <c r="O539" s="126">
        <f>+VLOOKUP(N539,'tasa continuas '!$A$3:$E$1056,5,FALSE)</f>
        <v>3.121228770742529E-2</v>
      </c>
      <c r="P539" s="131">
        <f t="shared" si="44"/>
        <v>-1.7976944881237245E-4</v>
      </c>
      <c r="Q539" s="128">
        <f>+VLOOKUP(N539,ASURB.MX!$A$2:$H$1054,5,FALSE)</f>
        <v>302.08999599999999</v>
      </c>
      <c r="R539" s="6">
        <f t="shared" si="45"/>
        <v>-1.5177673414914486E-2</v>
      </c>
      <c r="S539" s="6">
        <f t="shared" si="46"/>
        <v>2.3036177028980194E-4</v>
      </c>
      <c r="T539" s="6">
        <f t="shared" si="47"/>
        <v>2.6608273126585809E-4</v>
      </c>
      <c r="U539" s="127">
        <f t="shared" si="48"/>
        <v>4.5531794168546594E-7</v>
      </c>
    </row>
    <row r="540" spans="14:21" x14ac:dyDescent="0.25">
      <c r="N540" s="125">
        <f>+'Ejercicio 5'!C523</f>
        <v>42744</v>
      </c>
      <c r="O540" s="126">
        <f>+VLOOKUP(N540,'tasa continuas '!$A$3:$E$1056,5,FALSE)</f>
        <v>3.0518588378771232E-2</v>
      </c>
      <c r="P540" s="131">
        <f t="shared" si="44"/>
        <v>-6.9369932865405784E-4</v>
      </c>
      <c r="Q540" s="128">
        <f>+VLOOKUP(N540,ASURB.MX!$A$2:$H$1054,5,FALSE)</f>
        <v>296.10000600000001</v>
      </c>
      <c r="R540" s="6">
        <f t="shared" si="45"/>
        <v>-2.0027717610718938E-2</v>
      </c>
      <c r="S540" s="6">
        <f t="shared" si="46"/>
        <v>4.0110947269470149E-4</v>
      </c>
      <c r="T540" s="6">
        <f t="shared" si="47"/>
        <v>2.6489509157434166E-4</v>
      </c>
      <c r="U540" s="127">
        <f t="shared" si="48"/>
        <v>-1.187639691516433E-6</v>
      </c>
    </row>
    <row r="541" spans="14:21" x14ac:dyDescent="0.25">
      <c r="N541" s="125">
        <f>+'Ejercicio 5'!C524</f>
        <v>42745</v>
      </c>
      <c r="O541" s="126">
        <f>+VLOOKUP(N541,'tasa continuas '!$A$3:$E$1056,5,FALSE)</f>
        <v>3.0216055956540783E-2</v>
      </c>
      <c r="P541" s="131">
        <f t="shared" si="44"/>
        <v>-3.0253242223044971E-4</v>
      </c>
      <c r="Q541" s="128">
        <f>+VLOOKUP(N541,ASURB.MX!$A$2:$H$1054,5,FALSE)</f>
        <v>304.55999800000001</v>
      </c>
      <c r="R541" s="6">
        <f t="shared" si="45"/>
        <v>2.8170850136421441E-2</v>
      </c>
      <c r="S541" s="6">
        <f t="shared" si="46"/>
        <v>7.9359679740871592E-4</v>
      </c>
      <c r="T541" s="6">
        <f t="shared" si="47"/>
        <v>2.6691355423831466E-4</v>
      </c>
      <c r="U541" s="127">
        <f t="shared" si="48"/>
        <v>2.0184626639730037E-6</v>
      </c>
    </row>
    <row r="542" spans="14:21" x14ac:dyDescent="0.25">
      <c r="N542" s="125">
        <f>+'Ejercicio 5'!C525</f>
        <v>42746</v>
      </c>
      <c r="O542" s="126">
        <f>+VLOOKUP(N542,'tasa continuas '!$A$3:$E$1056,5,FALSE)</f>
        <v>2.9862985746513599E-2</v>
      </c>
      <c r="P542" s="131">
        <f t="shared" si="44"/>
        <v>-3.5307021002718361E-4</v>
      </c>
      <c r="Q542" s="128">
        <f>+VLOOKUP(N542,ASURB.MX!$A$2:$H$1054,5,FALSE)</f>
        <v>304.92001299999998</v>
      </c>
      <c r="R542" s="6">
        <f t="shared" si="45"/>
        <v>1.1813842468142016E-3</v>
      </c>
      <c r="S542" s="6">
        <f t="shared" si="46"/>
        <v>1.3956687386207584E-6</v>
      </c>
      <c r="T542" s="6">
        <f t="shared" si="47"/>
        <v>2.8744230888150886E-4</v>
      </c>
      <c r="U542" s="127">
        <f t="shared" si="48"/>
        <v>2.0528754643194197E-5</v>
      </c>
    </row>
    <row r="543" spans="14:21" x14ac:dyDescent="0.25">
      <c r="N543" s="125">
        <f>+'Ejercicio 5'!C526</f>
        <v>42747</v>
      </c>
      <c r="O543" s="126">
        <f>+VLOOKUP(N543,'tasa continuas '!$A$3:$E$1056,5,FALSE)</f>
        <v>3.1392057156237663E-2</v>
      </c>
      <c r="P543" s="131">
        <f t="shared" si="44"/>
        <v>1.5290714097240636E-3</v>
      </c>
      <c r="Q543" s="128">
        <f>+VLOOKUP(N543,ASURB.MX!$A$2:$H$1054,5,FALSE)</f>
        <v>303.959991</v>
      </c>
      <c r="R543" s="6">
        <f t="shared" si="45"/>
        <v>-3.1534055617810095E-3</v>
      </c>
      <c r="S543" s="6">
        <f t="shared" si="46"/>
        <v>9.9439666370714032E-6</v>
      </c>
      <c r="T543" s="6">
        <f t="shared" si="47"/>
        <v>2.8862179021452226E-4</v>
      </c>
      <c r="U543" s="127">
        <f t="shared" si="48"/>
        <v>1.1794813330134012E-6</v>
      </c>
    </row>
    <row r="544" spans="14:21" x14ac:dyDescent="0.25">
      <c r="N544" s="125">
        <f>+'Ejercicio 5'!C527</f>
        <v>42748</v>
      </c>
      <c r="O544" s="126">
        <f>+VLOOKUP(N544,'tasa continuas '!$A$3:$E$1056,5,FALSE)</f>
        <v>3.121228770742529E-2</v>
      </c>
      <c r="P544" s="131">
        <f t="shared" si="44"/>
        <v>-1.7976944881237245E-4</v>
      </c>
      <c r="Q544" s="128">
        <f>+VLOOKUP(N544,ASURB.MX!$A$2:$H$1054,5,FALSE)</f>
        <v>304.33999599999999</v>
      </c>
      <c r="R544" s="6">
        <f t="shared" si="45"/>
        <v>1.2494001563485742E-3</v>
      </c>
      <c r="S544" s="6">
        <f t="shared" si="46"/>
        <v>1.5610007506838416E-6</v>
      </c>
      <c r="T544" s="6">
        <f t="shared" si="47"/>
        <v>2.8317352345428958E-4</v>
      </c>
      <c r="U544" s="127">
        <f t="shared" si="48"/>
        <v>-5.4482667602326839E-6</v>
      </c>
    </row>
    <row r="545" spans="14:21" x14ac:dyDescent="0.25">
      <c r="N545" s="125">
        <f>+'Ejercicio 5'!C528</f>
        <v>42751</v>
      </c>
      <c r="O545" s="126">
        <f>+VLOOKUP(N545,'tasa continuas '!$A$3:$E$1056,5,FALSE)</f>
        <v>3.0518588378771232E-2</v>
      </c>
      <c r="P545" s="131">
        <f t="shared" si="44"/>
        <v>-6.9369932865405784E-4</v>
      </c>
      <c r="Q545" s="128">
        <f>+VLOOKUP(N545,ASURB.MX!$A$2:$H$1054,5,FALSE)</f>
        <v>303.459991</v>
      </c>
      <c r="R545" s="6">
        <f t="shared" si="45"/>
        <v>-2.8957079096236025E-3</v>
      </c>
      <c r="S545" s="6">
        <f t="shared" si="46"/>
        <v>8.3851242978566941E-6</v>
      </c>
      <c r="T545" s="6">
        <f t="shared" si="47"/>
        <v>2.8334601781987402E-4</v>
      </c>
      <c r="U545" s="127">
        <f t="shared" si="48"/>
        <v>1.7249436558443689E-7</v>
      </c>
    </row>
    <row r="546" spans="14:21" x14ac:dyDescent="0.25">
      <c r="N546" s="125">
        <f>+'Ejercicio 5'!C529</f>
        <v>42752</v>
      </c>
      <c r="O546" s="126">
        <f>+VLOOKUP(N546,'tasa continuas '!$A$3:$E$1056,5,FALSE)</f>
        <v>3.0216055956540783E-2</v>
      </c>
      <c r="P546" s="131">
        <f t="shared" ref="P546:P609" si="49">O546-O545</f>
        <v>-3.0253242223044971E-4</v>
      </c>
      <c r="Q546" s="128">
        <f>+VLOOKUP(N546,ASURB.MX!$A$2:$H$1054,5,FALSE)</f>
        <v>303.92001299999998</v>
      </c>
      <c r="R546" s="6">
        <f t="shared" ref="R546:R609" si="50">+LN(Q546/Q545)</f>
        <v>1.5147752146337751E-3</v>
      </c>
      <c r="S546" s="6">
        <f t="shared" si="46"/>
        <v>2.2945439508687994E-6</v>
      </c>
      <c r="T546" s="6">
        <f t="shared" si="47"/>
        <v>2.8475200142284783E-4</v>
      </c>
      <c r="U546" s="127">
        <f t="shared" si="48"/>
        <v>1.4059836029738136E-6</v>
      </c>
    </row>
    <row r="547" spans="14:21" x14ac:dyDescent="0.25">
      <c r="N547" s="125">
        <f>+'Ejercicio 5'!C530</f>
        <v>42753</v>
      </c>
      <c r="O547" s="126">
        <f>+VLOOKUP(N547,'tasa continuas '!$A$3:$E$1056,5,FALSE)</f>
        <v>2.9862985746513599E-2</v>
      </c>
      <c r="P547" s="131">
        <f t="shared" si="49"/>
        <v>-3.5307021002718361E-4</v>
      </c>
      <c r="Q547" s="128">
        <f>+VLOOKUP(N547,ASURB.MX!$A$2:$H$1054,5,FALSE)</f>
        <v>296.19000199999999</v>
      </c>
      <c r="R547" s="6">
        <f t="shared" si="50"/>
        <v>-2.5763404609893101E-2</v>
      </c>
      <c r="S547" s="6">
        <f t="shared" ref="S547:S610" si="51">R547^2</f>
        <v>6.6375301709306112E-4</v>
      </c>
      <c r="T547" s="6">
        <f t="shared" si="47"/>
        <v>2.1136898038813228E-4</v>
      </c>
      <c r="U547" s="127">
        <f t="shared" si="48"/>
        <v>-7.3383021034715553E-5</v>
      </c>
    </row>
    <row r="548" spans="14:21" x14ac:dyDescent="0.25">
      <c r="N548" s="125">
        <f>+'Ejercicio 5'!C531</f>
        <v>42754</v>
      </c>
      <c r="O548" s="126">
        <f>+VLOOKUP(N548,'tasa continuas '!$A$3:$E$1056,5,FALSE)</f>
        <v>3.1392057156237663E-2</v>
      </c>
      <c r="P548" s="131">
        <f t="shared" si="49"/>
        <v>1.5290714097240636E-3</v>
      </c>
      <c r="Q548" s="128">
        <f>+VLOOKUP(N548,ASURB.MX!$A$2:$H$1054,5,FALSE)</f>
        <v>295.44000199999999</v>
      </c>
      <c r="R548" s="6">
        <f t="shared" si="50"/>
        <v>-2.5353697300186276E-3</v>
      </c>
      <c r="S548" s="6">
        <f t="shared" si="51"/>
        <v>6.4280996678947286E-6</v>
      </c>
      <c r="T548" s="6">
        <f t="shared" si="47"/>
        <v>2.3162324001741976E-4</v>
      </c>
      <c r="U548" s="127">
        <f t="shared" si="48"/>
        <v>2.0254259629287483E-5</v>
      </c>
    </row>
    <row r="549" spans="14:21" x14ac:dyDescent="0.25">
      <c r="N549" s="125">
        <f>+'Ejercicio 5'!C532</f>
        <v>42755</v>
      </c>
      <c r="O549" s="126">
        <f>+VLOOKUP(N549,'tasa continuas '!$A$3:$E$1056,5,FALSE)</f>
        <v>3.121228770742529E-2</v>
      </c>
      <c r="P549" s="131">
        <f t="shared" si="49"/>
        <v>-1.7976944881237245E-4</v>
      </c>
      <c r="Q549" s="128">
        <f>+VLOOKUP(N549,ASURB.MX!$A$2:$H$1054,5,FALSE)</f>
        <v>300.10000600000001</v>
      </c>
      <c r="R549" s="6">
        <f t="shared" si="50"/>
        <v>1.5649995125785025E-2</v>
      </c>
      <c r="S549" s="6">
        <f t="shared" si="51"/>
        <v>2.4492234743709506E-4</v>
      </c>
      <c r="T549" s="6">
        <f t="shared" si="47"/>
        <v>2.3178329706753249E-4</v>
      </c>
      <c r="U549" s="127">
        <f t="shared" si="48"/>
        <v>1.6005705011273353E-7</v>
      </c>
    </row>
    <row r="550" spans="14:21" x14ac:dyDescent="0.25">
      <c r="N550" s="125">
        <f>+'Ejercicio 5'!C533</f>
        <v>42758</v>
      </c>
      <c r="O550" s="126">
        <f>+VLOOKUP(N550,'tasa continuas '!$A$3:$E$1056,5,FALSE)</f>
        <v>3.0518588378771232E-2</v>
      </c>
      <c r="P550" s="131">
        <f t="shared" si="49"/>
        <v>-6.9369932865405784E-4</v>
      </c>
      <c r="Q550" s="128">
        <f>+VLOOKUP(N550,ASURB.MX!$A$2:$H$1054,5,FALSE)</f>
        <v>309.11999500000002</v>
      </c>
      <c r="R550" s="6">
        <f t="shared" si="50"/>
        <v>2.961376240954814E-2</v>
      </c>
      <c r="S550" s="6">
        <f t="shared" si="51"/>
        <v>8.7697492404916649E-4</v>
      </c>
      <c r="T550" s="6">
        <f t="shared" si="47"/>
        <v>2.2019092047713076E-4</v>
      </c>
      <c r="U550" s="127">
        <f t="shared" si="48"/>
        <v>-1.1592376590401733E-5</v>
      </c>
    </row>
    <row r="551" spans="14:21" x14ac:dyDescent="0.25">
      <c r="N551" s="125">
        <f>+'Ejercicio 5'!C534</f>
        <v>42759</v>
      </c>
      <c r="O551" s="126">
        <f>+VLOOKUP(N551,'tasa continuas '!$A$3:$E$1056,5,FALSE)</f>
        <v>3.0216055956540783E-2</v>
      </c>
      <c r="P551" s="131">
        <f t="shared" si="49"/>
        <v>-3.0253242223044971E-4</v>
      </c>
      <c r="Q551" s="128">
        <f>+VLOOKUP(N551,ASURB.MX!$A$2:$H$1054,5,FALSE)</f>
        <v>314.83999599999999</v>
      </c>
      <c r="R551" s="6">
        <f t="shared" si="50"/>
        <v>1.8335025720178377E-2</v>
      </c>
      <c r="S551" s="6">
        <f t="shared" si="51"/>
        <v>3.3617316815960261E-4</v>
      </c>
      <c r="T551" s="6">
        <f t="shared" si="47"/>
        <v>2.5663770934990243E-4</v>
      </c>
      <c r="U551" s="127">
        <f t="shared" si="48"/>
        <v>3.6446788872771668E-5</v>
      </c>
    </row>
    <row r="552" spans="14:21" x14ac:dyDescent="0.25">
      <c r="N552" s="125">
        <f>+'Ejercicio 5'!C535</f>
        <v>42760</v>
      </c>
      <c r="O552" s="126">
        <f>+VLOOKUP(N552,'tasa continuas '!$A$3:$E$1056,5,FALSE)</f>
        <v>2.9862985746513599E-2</v>
      </c>
      <c r="P552" s="131">
        <f t="shared" si="49"/>
        <v>-3.5307021002718361E-4</v>
      </c>
      <c r="Q552" s="128">
        <f>+VLOOKUP(N552,ASURB.MX!$A$2:$H$1054,5,FALSE)</f>
        <v>313.47000100000002</v>
      </c>
      <c r="R552" s="6">
        <f t="shared" si="50"/>
        <v>-4.3608956651560987E-3</v>
      </c>
      <c r="S552" s="6">
        <f t="shared" si="51"/>
        <v>1.9017411002377251E-5</v>
      </c>
      <c r="T552" s="6">
        <f t="shared" si="47"/>
        <v>2.39587803296869E-4</v>
      </c>
      <c r="U552" s="127">
        <f t="shared" si="48"/>
        <v>-1.7049906053033428E-5</v>
      </c>
    </row>
    <row r="553" spans="14:21" x14ac:dyDescent="0.25">
      <c r="N553" s="125">
        <f>+'Ejercicio 5'!C536</f>
        <v>42761</v>
      </c>
      <c r="O553" s="126">
        <f>+VLOOKUP(N553,'tasa continuas '!$A$3:$E$1056,5,FALSE)</f>
        <v>3.1392057156237663E-2</v>
      </c>
      <c r="P553" s="131">
        <f t="shared" si="49"/>
        <v>1.5290714097240636E-3</v>
      </c>
      <c r="Q553" s="128">
        <f>+VLOOKUP(N553,ASURB.MX!$A$2:$H$1054,5,FALSE)</f>
        <v>305.73998999999998</v>
      </c>
      <c r="R553" s="6">
        <f t="shared" si="50"/>
        <v>-2.4968630038869021E-2</v>
      </c>
      <c r="S553" s="6">
        <f t="shared" si="51"/>
        <v>6.2343248601791237E-4</v>
      </c>
      <c r="T553" s="6">
        <f t="shared" si="47"/>
        <v>2.396956678297346E-4</v>
      </c>
      <c r="U553" s="127">
        <f t="shared" si="48"/>
        <v>1.0786453286560239E-7</v>
      </c>
    </row>
    <row r="554" spans="14:21" x14ac:dyDescent="0.25">
      <c r="N554" s="125">
        <f>+'Ejercicio 5'!C537</f>
        <v>42762</v>
      </c>
      <c r="O554" s="126">
        <f>+VLOOKUP(N554,'tasa continuas '!$A$3:$E$1056,5,FALSE)</f>
        <v>3.121228770742529E-2</v>
      </c>
      <c r="P554" s="131">
        <f t="shared" si="49"/>
        <v>-1.7976944881237245E-4</v>
      </c>
      <c r="Q554" s="128">
        <f>+VLOOKUP(N554,ASURB.MX!$A$2:$H$1054,5,FALSE)</f>
        <v>301.51998900000001</v>
      </c>
      <c r="R554" s="6">
        <f t="shared" si="50"/>
        <v>-1.3898722388304285E-2</v>
      </c>
      <c r="S554" s="6">
        <f t="shared" si="51"/>
        <v>1.9317448402715078E-4</v>
      </c>
      <c r="T554" s="6">
        <f t="shared" si="47"/>
        <v>2.53982142001995E-4</v>
      </c>
      <c r="U554" s="127">
        <f t="shared" si="48"/>
        <v>1.4286474172260394E-5</v>
      </c>
    </row>
    <row r="555" spans="14:21" x14ac:dyDescent="0.25">
      <c r="N555" s="125">
        <f>+'Ejercicio 5'!C538</f>
        <v>42765</v>
      </c>
      <c r="O555" s="126">
        <f>+VLOOKUP(N555,'tasa continuas '!$A$3:$E$1056,5,FALSE)</f>
        <v>3.0518588378771232E-2</v>
      </c>
      <c r="P555" s="131">
        <f t="shared" si="49"/>
        <v>-6.9369932865405784E-4</v>
      </c>
      <c r="Q555" s="128">
        <f>+VLOOKUP(N555,ASURB.MX!$A$2:$H$1054,5,FALSE)</f>
        <v>301.540009</v>
      </c>
      <c r="R555" s="6">
        <f t="shared" si="50"/>
        <v>6.639472050456179E-5</v>
      </c>
      <c r="S555" s="6">
        <f t="shared" si="51"/>
        <v>4.4082589108788779E-9</v>
      </c>
      <c r="T555" s="6">
        <f t="shared" si="47"/>
        <v>2.5398040518232156E-4</v>
      </c>
      <c r="U555" s="127">
        <f t="shared" si="48"/>
        <v>-1.7368196734328725E-9</v>
      </c>
    </row>
    <row r="556" spans="14:21" x14ac:dyDescent="0.25">
      <c r="N556" s="125">
        <f>+'Ejercicio 5'!C539</f>
        <v>42766</v>
      </c>
      <c r="O556" s="126">
        <f>+VLOOKUP(N556,'tasa continuas '!$A$3:$E$1056,5,FALSE)</f>
        <v>3.0216055956540783E-2</v>
      </c>
      <c r="P556" s="131">
        <f t="shared" si="49"/>
        <v>-3.0253242223044971E-4</v>
      </c>
      <c r="Q556" s="128">
        <f>+VLOOKUP(N556,ASURB.MX!$A$2:$H$1054,5,FALSE)</f>
        <v>302.13000499999998</v>
      </c>
      <c r="R556" s="6">
        <f t="shared" si="50"/>
        <v>1.9546976797717515E-3</v>
      </c>
      <c r="S556" s="6">
        <f t="shared" si="51"/>
        <v>3.8208430193050684E-6</v>
      </c>
      <c r="T556" s="6">
        <f t="shared" si="47"/>
        <v>2.5399787988116982E-4</v>
      </c>
      <c r="U556" s="127">
        <f t="shared" si="48"/>
        <v>1.7474698848260039E-8</v>
      </c>
    </row>
    <row r="557" spans="14:21" x14ac:dyDescent="0.25">
      <c r="N557" s="125">
        <f>+'Ejercicio 5'!C540</f>
        <v>42767</v>
      </c>
      <c r="O557" s="126">
        <f>+VLOOKUP(N557,'tasa continuas '!$A$3:$E$1056,5,FALSE)</f>
        <v>2.9862985746513599E-2</v>
      </c>
      <c r="P557" s="131">
        <f t="shared" si="49"/>
        <v>-3.5307021002718361E-4</v>
      </c>
      <c r="Q557" s="128">
        <f>+VLOOKUP(N557,ASURB.MX!$A$2:$H$1054,5,FALSE)</f>
        <v>303.57000699999998</v>
      </c>
      <c r="R557" s="6">
        <f t="shared" si="50"/>
        <v>4.7548445913796426E-3</v>
      </c>
      <c r="S557" s="6">
        <f t="shared" si="51"/>
        <v>2.2608547088172241E-5</v>
      </c>
      <c r="T557" s="6">
        <f t="shared" si="47"/>
        <v>2.5521165668390369E-4</v>
      </c>
      <c r="U557" s="127">
        <f t="shared" si="48"/>
        <v>1.2137768027338622E-6</v>
      </c>
    </row>
    <row r="558" spans="14:21" x14ac:dyDescent="0.25">
      <c r="N558" s="125">
        <f>+'Ejercicio 5'!C541</f>
        <v>42768</v>
      </c>
      <c r="O558" s="126">
        <f>+VLOOKUP(N558,'tasa continuas '!$A$3:$E$1056,5,FALSE)</f>
        <v>3.1392057156237663E-2</v>
      </c>
      <c r="P558" s="131">
        <f t="shared" si="49"/>
        <v>1.5290714097240636E-3</v>
      </c>
      <c r="Q558" s="128">
        <f>+VLOOKUP(N558,ASURB.MX!$A$2:$H$1054,5,FALSE)</f>
        <v>304.16000400000001</v>
      </c>
      <c r="R558" s="6">
        <f t="shared" si="50"/>
        <v>1.9416424223822487E-3</v>
      </c>
      <c r="S558" s="6">
        <f t="shared" si="51"/>
        <v>3.7699752963944066E-6</v>
      </c>
      <c r="T558" s="6">
        <f t="shared" si="47"/>
        <v>2.5477121494237704E-4</v>
      </c>
      <c r="U558" s="127">
        <f t="shared" si="48"/>
        <v>-4.4044174152664756E-7</v>
      </c>
    </row>
    <row r="559" spans="14:21" x14ac:dyDescent="0.25">
      <c r="N559" s="125">
        <f>+'Ejercicio 5'!C542</f>
        <v>42769</v>
      </c>
      <c r="O559" s="126">
        <f>+VLOOKUP(N559,'tasa continuas '!$A$3:$E$1056,5,FALSE)</f>
        <v>3.121228770742529E-2</v>
      </c>
      <c r="P559" s="131">
        <f t="shared" si="49"/>
        <v>-1.7976944881237245E-4</v>
      </c>
      <c r="Q559" s="128">
        <f>+VLOOKUP(N559,ASURB.MX!$A$2:$H$1054,5,FALSE)</f>
        <v>304.97000100000002</v>
      </c>
      <c r="R559" s="6">
        <f t="shared" si="50"/>
        <v>2.6595225018663715E-3</v>
      </c>
      <c r="S559" s="6">
        <f t="shared" si="51"/>
        <v>7.0730599379335641E-6</v>
      </c>
      <c r="T559" s="6">
        <f t="shared" si="47"/>
        <v>2.5480515756276122E-4</v>
      </c>
      <c r="U559" s="127">
        <f t="shared" si="48"/>
        <v>3.3942620384177537E-8</v>
      </c>
    </row>
    <row r="560" spans="14:21" x14ac:dyDescent="0.25">
      <c r="N560" s="125">
        <f>+'Ejercicio 5'!C543</f>
        <v>42773</v>
      </c>
      <c r="O560" s="126">
        <f>+VLOOKUP(N560,'tasa continuas '!$A$3:$E$1056,5,FALSE)</f>
        <v>3.0216055956540783E-2</v>
      </c>
      <c r="P560" s="131">
        <f t="shared" si="49"/>
        <v>-9.9623175088450755E-4</v>
      </c>
      <c r="Q560" s="128">
        <f>+VLOOKUP(N560,ASURB.MX!$A$2:$H$1054,5,FALSE)</f>
        <v>305.10000600000001</v>
      </c>
      <c r="R560" s="6">
        <f t="shared" si="50"/>
        <v>4.2619699534868617E-4</v>
      </c>
      <c r="S560" s="6">
        <f t="shared" si="51"/>
        <v>1.8164387884424802E-7</v>
      </c>
      <c r="T560" s="6">
        <f t="shared" si="47"/>
        <v>2.5632379076949191E-4</v>
      </c>
      <c r="U560" s="127">
        <f t="shared" si="48"/>
        <v>1.5186332067306961E-6</v>
      </c>
    </row>
    <row r="561" spans="14:21" x14ac:dyDescent="0.25">
      <c r="N561" s="125">
        <f>+'Ejercicio 5'!C544</f>
        <v>42774</v>
      </c>
      <c r="O561" s="126">
        <f>+VLOOKUP(N561,'tasa continuas '!$A$3:$E$1056,5,FALSE)</f>
        <v>2.9862985746513599E-2</v>
      </c>
      <c r="P561" s="131">
        <f t="shared" si="49"/>
        <v>-3.5307021002718361E-4</v>
      </c>
      <c r="Q561" s="128">
        <f>+VLOOKUP(N561,ASURB.MX!$A$2:$H$1054,5,FALSE)</f>
        <v>313.64999399999999</v>
      </c>
      <c r="R561" s="6">
        <f t="shared" si="50"/>
        <v>2.7638084024841768E-2</v>
      </c>
      <c r="S561" s="6">
        <f t="shared" si="51"/>
        <v>7.6386368856421372E-4</v>
      </c>
      <c r="T561" s="6">
        <f t="shared" si="47"/>
        <v>2.5690579329684519E-4</v>
      </c>
      <c r="U561" s="127">
        <f t="shared" si="48"/>
        <v>5.8200252735327463E-7</v>
      </c>
    </row>
    <row r="562" spans="14:21" x14ac:dyDescent="0.25">
      <c r="N562" s="125">
        <f>+'Ejercicio 5'!C545</f>
        <v>42775</v>
      </c>
      <c r="O562" s="126">
        <f>+VLOOKUP(N562,'tasa continuas '!$A$3:$E$1056,5,FALSE)</f>
        <v>3.1392057156237663E-2</v>
      </c>
      <c r="P562" s="131">
        <f t="shared" si="49"/>
        <v>1.5290714097240636E-3</v>
      </c>
      <c r="Q562" s="128">
        <f>+VLOOKUP(N562,ASURB.MX!$A$2:$H$1054,5,FALSE)</f>
        <v>315.48001099999999</v>
      </c>
      <c r="R562" s="6">
        <f t="shared" si="50"/>
        <v>5.8176279841439761E-3</v>
      </c>
      <c r="S562" s="6">
        <f t="shared" si="51"/>
        <v>3.3844795361895102E-5</v>
      </c>
      <c r="T562" s="6">
        <f t="shared" si="47"/>
        <v>2.7720704120618329E-4</v>
      </c>
      <c r="U562" s="127">
        <f t="shared" si="48"/>
        <v>2.0301247909338099E-5</v>
      </c>
    </row>
    <row r="563" spans="14:21" x14ac:dyDescent="0.25">
      <c r="N563" s="125">
        <f>+'Ejercicio 5'!C546</f>
        <v>42776</v>
      </c>
      <c r="O563" s="126">
        <f>+VLOOKUP(N563,'tasa continuas '!$A$3:$E$1056,5,FALSE)</f>
        <v>3.121228770742529E-2</v>
      </c>
      <c r="P563" s="131">
        <f t="shared" si="49"/>
        <v>-1.7976944881237245E-4</v>
      </c>
      <c r="Q563" s="128">
        <f>+VLOOKUP(N563,ASURB.MX!$A$2:$H$1054,5,FALSE)</f>
        <v>318.79998799999998</v>
      </c>
      <c r="R563" s="6">
        <f t="shared" si="50"/>
        <v>1.0468585877611913E-2</v>
      </c>
      <c r="S563" s="6">
        <f t="shared" si="51"/>
        <v>1.0959129027693557E-4</v>
      </c>
      <c r="T563" s="6">
        <f t="shared" si="47"/>
        <v>2.7753165894766924E-4</v>
      </c>
      <c r="U563" s="127">
        <f t="shared" si="48"/>
        <v>3.2461774148595393E-7</v>
      </c>
    </row>
    <row r="564" spans="14:21" x14ac:dyDescent="0.25">
      <c r="N564" s="125">
        <f>+'Ejercicio 5'!C547</f>
        <v>42779</v>
      </c>
      <c r="O564" s="126">
        <f>+VLOOKUP(N564,'tasa continuas '!$A$3:$E$1056,5,FALSE)</f>
        <v>3.0518588378771232E-2</v>
      </c>
      <c r="P564" s="131">
        <f t="shared" si="49"/>
        <v>-6.9369932865405784E-4</v>
      </c>
      <c r="Q564" s="128">
        <f>+VLOOKUP(N564,ASURB.MX!$A$2:$H$1054,5,FALSE)</f>
        <v>315</v>
      </c>
      <c r="R564" s="6">
        <f t="shared" si="50"/>
        <v>-1.1991270449271854E-2</v>
      </c>
      <c r="S564" s="6">
        <f t="shared" si="51"/>
        <v>1.4379056698758043E-4</v>
      </c>
      <c r="T564" s="6">
        <f t="shared" si="47"/>
        <v>2.7585147465928434E-4</v>
      </c>
      <c r="U564" s="127">
        <f t="shared" si="48"/>
        <v>-1.6801842883848971E-6</v>
      </c>
    </row>
    <row r="565" spans="14:21" x14ac:dyDescent="0.25">
      <c r="N565" s="125">
        <f>+'Ejercicio 5'!C548</f>
        <v>42780</v>
      </c>
      <c r="O565" s="126">
        <f>+VLOOKUP(N565,'tasa continuas '!$A$3:$E$1056,5,FALSE)</f>
        <v>3.0216055956540783E-2</v>
      </c>
      <c r="P565" s="131">
        <f t="shared" si="49"/>
        <v>-3.0253242223044971E-4</v>
      </c>
      <c r="Q565" s="128">
        <f>+VLOOKUP(N565,ASURB.MX!$A$2:$H$1054,5,FALSE)</f>
        <v>312.22000100000002</v>
      </c>
      <c r="R565" s="6">
        <f t="shared" si="50"/>
        <v>-8.8645680942426794E-3</v>
      </c>
      <c r="S565" s="6">
        <f t="shared" si="51"/>
        <v>7.858056749746529E-5</v>
      </c>
      <c r="T565" s="6">
        <f t="shared" si="47"/>
        <v>2.7384492473357008E-4</v>
      </c>
      <c r="U565" s="127">
        <f t="shared" si="48"/>
        <v>-2.0065499257142672E-6</v>
      </c>
    </row>
    <row r="566" spans="14:21" x14ac:dyDescent="0.25">
      <c r="N566" s="125">
        <f>+'Ejercicio 5'!C549</f>
        <v>42781</v>
      </c>
      <c r="O566" s="126">
        <f>+VLOOKUP(N566,'tasa continuas '!$A$3:$E$1056,5,FALSE)</f>
        <v>2.9862985746513599E-2</v>
      </c>
      <c r="P566" s="131">
        <f t="shared" si="49"/>
        <v>-3.5307021002718361E-4</v>
      </c>
      <c r="Q566" s="128">
        <f>+VLOOKUP(N566,ASURB.MX!$A$2:$H$1054,5,FALSE)</f>
        <v>310.72000100000002</v>
      </c>
      <c r="R566" s="6">
        <f t="shared" si="50"/>
        <v>-4.8158824100986448E-3</v>
      </c>
      <c r="S566" s="6">
        <f t="shared" si="51"/>
        <v>2.3192723387897531E-5</v>
      </c>
      <c r="T566" s="6">
        <f t="shared" si="47"/>
        <v>2.724790727655346E-4</v>
      </c>
      <c r="U566" s="127">
        <f t="shared" si="48"/>
        <v>-1.365851968035479E-6</v>
      </c>
    </row>
    <row r="567" spans="14:21" x14ac:dyDescent="0.25">
      <c r="N567" s="125">
        <f>+'Ejercicio 5'!C550</f>
        <v>42782</v>
      </c>
      <c r="O567" s="126">
        <f>+VLOOKUP(N567,'tasa continuas '!$A$3:$E$1056,5,FALSE)</f>
        <v>3.1392057156237663E-2</v>
      </c>
      <c r="P567" s="131">
        <f t="shared" si="49"/>
        <v>1.5290714097240636E-3</v>
      </c>
      <c r="Q567" s="128">
        <f>+VLOOKUP(N567,ASURB.MX!$A$2:$H$1054,5,FALSE)</f>
        <v>313.39001500000001</v>
      </c>
      <c r="R567" s="6">
        <f t="shared" si="50"/>
        <v>8.5562808505788325E-3</v>
      </c>
      <c r="S567" s="6">
        <f t="shared" si="51"/>
        <v>7.3209941993982027E-5</v>
      </c>
      <c r="T567" s="6">
        <f t="shared" si="47"/>
        <v>2.7196653097746328E-4</v>
      </c>
      <c r="U567" s="127">
        <f t="shared" si="48"/>
        <v>-5.1254178807131354E-7</v>
      </c>
    </row>
    <row r="568" spans="14:21" x14ac:dyDescent="0.25">
      <c r="N568" s="125">
        <f>+'Ejercicio 5'!C551</f>
        <v>42783</v>
      </c>
      <c r="O568" s="126">
        <f>+VLOOKUP(N568,'tasa continuas '!$A$3:$E$1056,5,FALSE)</f>
        <v>3.121228770742529E-2</v>
      </c>
      <c r="P568" s="131">
        <f t="shared" si="49"/>
        <v>-1.7976944881237245E-4</v>
      </c>
      <c r="Q568" s="128">
        <f>+VLOOKUP(N568,ASURB.MX!$A$2:$H$1054,5,FALSE)</f>
        <v>319.80999800000001</v>
      </c>
      <c r="R568" s="6">
        <f t="shared" si="50"/>
        <v>2.027859402885273E-2</v>
      </c>
      <c r="S568" s="6">
        <f t="shared" si="51"/>
        <v>4.1122137578702159E-4</v>
      </c>
      <c r="T568" s="6">
        <f t="shared" si="47"/>
        <v>2.7058133468577512E-4</v>
      </c>
      <c r="U568" s="127">
        <f t="shared" si="48"/>
        <v>-1.3851962916881593E-6</v>
      </c>
    </row>
    <row r="569" spans="14:21" x14ac:dyDescent="0.25">
      <c r="N569" s="125">
        <f>+'Ejercicio 5'!C552</f>
        <v>42786</v>
      </c>
      <c r="O569" s="126">
        <f>+VLOOKUP(N569,'tasa continuas '!$A$3:$E$1056,5,FALSE)</f>
        <v>3.0518588378771232E-2</v>
      </c>
      <c r="P569" s="131">
        <f t="shared" si="49"/>
        <v>-6.9369932865405784E-4</v>
      </c>
      <c r="Q569" s="128">
        <f>+VLOOKUP(N569,ASURB.MX!$A$2:$H$1054,5,FALSE)</f>
        <v>315.790009</v>
      </c>
      <c r="R569" s="6">
        <f t="shared" si="50"/>
        <v>-1.2649598991741938E-2</v>
      </c>
      <c r="S569" s="6">
        <f t="shared" si="51"/>
        <v>1.6001235465187865E-4</v>
      </c>
      <c r="T569" s="6">
        <f t="shared" si="47"/>
        <v>2.728636448288434E-4</v>
      </c>
      <c r="U569" s="127">
        <f t="shared" si="48"/>
        <v>2.2823101430682804E-6</v>
      </c>
    </row>
    <row r="570" spans="14:21" x14ac:dyDescent="0.25">
      <c r="N570" s="125">
        <f>+'Ejercicio 5'!C553</f>
        <v>42787</v>
      </c>
      <c r="O570" s="126">
        <f>+VLOOKUP(N570,'tasa continuas '!$A$3:$E$1056,5,FALSE)</f>
        <v>3.0216055956540783E-2</v>
      </c>
      <c r="P570" s="131">
        <f t="shared" si="49"/>
        <v>-3.0253242223044971E-4</v>
      </c>
      <c r="Q570" s="128">
        <f>+VLOOKUP(N570,ASURB.MX!$A$2:$H$1054,5,FALSE)</f>
        <v>317.94000199999999</v>
      </c>
      <c r="R570" s="6">
        <f t="shared" si="50"/>
        <v>6.7852278142393474E-3</v>
      </c>
      <c r="S570" s="6">
        <f t="shared" si="51"/>
        <v>4.6039316491127269E-5</v>
      </c>
      <c r="T570" s="6">
        <f t="shared" si="47"/>
        <v>2.7194793958763543E-4</v>
      </c>
      <c r="U570" s="127">
        <f t="shared" si="48"/>
        <v>-9.1570524120797563E-7</v>
      </c>
    </row>
    <row r="571" spans="14:21" x14ac:dyDescent="0.25">
      <c r="N571" s="125">
        <f>+'Ejercicio 5'!C554</f>
        <v>42788</v>
      </c>
      <c r="O571" s="126">
        <f>+VLOOKUP(N571,'tasa continuas '!$A$3:$E$1056,5,FALSE)</f>
        <v>2.9862985746513599E-2</v>
      </c>
      <c r="P571" s="131">
        <f t="shared" si="49"/>
        <v>-3.5307021002718361E-4</v>
      </c>
      <c r="Q571" s="128">
        <f>+VLOOKUP(N571,ASURB.MX!$A$2:$H$1054,5,FALSE)</f>
        <v>311.36999500000002</v>
      </c>
      <c r="R571" s="6">
        <f t="shared" si="50"/>
        <v>-2.0880792435979501E-2</v>
      </c>
      <c r="S571" s="6">
        <f t="shared" si="51"/>
        <v>4.3600749275445874E-4</v>
      </c>
      <c r="T571" s="6">
        <f t="shared" si="47"/>
        <v>2.7330806261734837E-4</v>
      </c>
      <c r="U571" s="127">
        <f t="shared" si="48"/>
        <v>1.3601230297129369E-6</v>
      </c>
    </row>
    <row r="572" spans="14:21" x14ac:dyDescent="0.25">
      <c r="N572" s="125">
        <f>+'Ejercicio 5'!C555</f>
        <v>42789</v>
      </c>
      <c r="O572" s="126">
        <f>+VLOOKUP(N572,'tasa continuas '!$A$3:$E$1056,5,FALSE)</f>
        <v>3.1392057156237663E-2</v>
      </c>
      <c r="P572" s="131">
        <f t="shared" si="49"/>
        <v>1.5290714097240636E-3</v>
      </c>
      <c r="Q572" s="128">
        <f>+VLOOKUP(N572,ASURB.MX!$A$2:$H$1054,5,FALSE)</f>
        <v>305.47000100000002</v>
      </c>
      <c r="R572" s="6">
        <f t="shared" si="50"/>
        <v>-1.9130322196518536E-2</v>
      </c>
      <c r="S572" s="6">
        <f t="shared" si="51"/>
        <v>3.6596922734260975E-4</v>
      </c>
      <c r="T572" s="6">
        <f t="shared" si="47"/>
        <v>2.7425308686097655E-4</v>
      </c>
      <c r="U572" s="127">
        <f t="shared" si="48"/>
        <v>9.4502424362818103E-7</v>
      </c>
    </row>
    <row r="573" spans="14:21" x14ac:dyDescent="0.25">
      <c r="N573" s="125">
        <f>+'Ejercicio 5'!C556</f>
        <v>42790</v>
      </c>
      <c r="O573" s="126">
        <f>+VLOOKUP(N573,'tasa continuas '!$A$3:$E$1056,5,FALSE)</f>
        <v>3.121228770742529E-2</v>
      </c>
      <c r="P573" s="131">
        <f t="shared" si="49"/>
        <v>-1.7976944881237245E-4</v>
      </c>
      <c r="Q573" s="128">
        <f>+VLOOKUP(N573,ASURB.MX!$A$2:$H$1054,5,FALSE)</f>
        <v>310.92999300000002</v>
      </c>
      <c r="R573" s="6">
        <f t="shared" si="50"/>
        <v>1.7716206555161644E-2</v>
      </c>
      <c r="S573" s="6">
        <f t="shared" si="51"/>
        <v>3.1386397470515242E-4</v>
      </c>
      <c r="T573" s="6">
        <f t="shared" si="47"/>
        <v>2.5317415888522008E-4</v>
      </c>
      <c r="U573" s="127">
        <f t="shared" si="48"/>
        <v>-2.1078927975756463E-5</v>
      </c>
    </row>
    <row r="574" spans="14:21" x14ac:dyDescent="0.25">
      <c r="N574" s="125">
        <f>+'Ejercicio 5'!C557</f>
        <v>42793</v>
      </c>
      <c r="O574" s="126">
        <f>+VLOOKUP(N574,'tasa continuas '!$A$3:$E$1056,5,FALSE)</f>
        <v>3.0518588378771232E-2</v>
      </c>
      <c r="P574" s="131">
        <f t="shared" si="49"/>
        <v>-6.9369932865405784E-4</v>
      </c>
      <c r="Q574" s="128">
        <f>+VLOOKUP(N574,ASURB.MX!$A$2:$H$1054,5,FALSE)</f>
        <v>313.040009</v>
      </c>
      <c r="R574" s="6">
        <f t="shared" si="50"/>
        <v>6.7632227065916543E-3</v>
      </c>
      <c r="S574" s="6">
        <f t="shared" si="51"/>
        <v>4.574118137895694E-5</v>
      </c>
      <c r="T574" s="6">
        <f t="shared" si="47"/>
        <v>2.519236659867205E-4</v>
      </c>
      <c r="U574" s="127">
        <f t="shared" si="48"/>
        <v>-1.2504928984995796E-6</v>
      </c>
    </row>
    <row r="575" spans="14:21" x14ac:dyDescent="0.25">
      <c r="N575" s="125">
        <f>+'Ejercicio 5'!C558</f>
        <v>42794</v>
      </c>
      <c r="O575" s="126">
        <f>+VLOOKUP(N575,'tasa continuas '!$A$3:$E$1056,5,FALSE)</f>
        <v>3.0216055956540783E-2</v>
      </c>
      <c r="P575" s="131">
        <f t="shared" si="49"/>
        <v>-3.0253242223044971E-4</v>
      </c>
      <c r="Q575" s="128">
        <f>+VLOOKUP(N575,ASURB.MX!$A$2:$H$1054,5,FALSE)</f>
        <v>317.64999399999999</v>
      </c>
      <c r="R575" s="6">
        <f t="shared" si="50"/>
        <v>1.461912217135194E-2</v>
      </c>
      <c r="S575" s="6">
        <f t="shared" si="51"/>
        <v>2.1371873306091384E-4</v>
      </c>
      <c r="T575" s="6">
        <f t="shared" si="47"/>
        <v>2.5113747856436074E-4</v>
      </c>
      <c r="U575" s="127">
        <f t="shared" si="48"/>
        <v>-7.8618742235976591E-7</v>
      </c>
    </row>
    <row r="576" spans="14:21" x14ac:dyDescent="0.25">
      <c r="N576" s="125">
        <f>+'Ejercicio 5'!C559</f>
        <v>42795</v>
      </c>
      <c r="O576" s="126">
        <f>+VLOOKUP(N576,'tasa continuas '!$A$3:$E$1056,5,FALSE)</f>
        <v>2.9862985746513599E-2</v>
      </c>
      <c r="P576" s="131">
        <f t="shared" si="49"/>
        <v>-3.5307021002718361E-4</v>
      </c>
      <c r="Q576" s="128">
        <f>+VLOOKUP(N576,ASURB.MX!$A$2:$H$1054,5,FALSE)</f>
        <v>322.45001200000002</v>
      </c>
      <c r="R576" s="6">
        <f t="shared" si="50"/>
        <v>1.4997993847629865E-2</v>
      </c>
      <c r="S576" s="6">
        <f t="shared" si="51"/>
        <v>2.2493981945354328E-4</v>
      </c>
      <c r="T576" s="6">
        <f t="shared" si="47"/>
        <v>2.4859226632976522E-4</v>
      </c>
      <c r="U576" s="127">
        <f t="shared" si="48"/>
        <v>-2.5452122345955225E-6</v>
      </c>
    </row>
    <row r="577" spans="14:21" x14ac:dyDescent="0.25">
      <c r="N577" s="125">
        <f>+'Ejercicio 5'!C560</f>
        <v>42796</v>
      </c>
      <c r="O577" s="126">
        <f>+VLOOKUP(N577,'tasa continuas '!$A$3:$E$1056,5,FALSE)</f>
        <v>3.1392057156237663E-2</v>
      </c>
      <c r="P577" s="131">
        <f t="shared" si="49"/>
        <v>1.5290714097240636E-3</v>
      </c>
      <c r="Q577" s="128">
        <f>+VLOOKUP(N577,ASURB.MX!$A$2:$H$1054,5,FALSE)</f>
        <v>313.14001500000001</v>
      </c>
      <c r="R577" s="6">
        <f t="shared" si="50"/>
        <v>-2.9297699886185139E-2</v>
      </c>
      <c r="S577" s="6">
        <f t="shared" si="51"/>
        <v>8.5835521862097266E-4</v>
      </c>
      <c r="T577" s="6">
        <f t="shared" si="47"/>
        <v>2.4602899766326724E-4</v>
      </c>
      <c r="U577" s="127">
        <f t="shared" si="48"/>
        <v>-2.5632686664979801E-6</v>
      </c>
    </row>
    <row r="578" spans="14:21" x14ac:dyDescent="0.25">
      <c r="N578" s="125">
        <f>+'Ejercicio 5'!C561</f>
        <v>42797</v>
      </c>
      <c r="O578" s="126">
        <f>+VLOOKUP(N578,'tasa continuas '!$A$3:$E$1056,5,FALSE)</f>
        <v>3.121228770742529E-2</v>
      </c>
      <c r="P578" s="131">
        <f t="shared" si="49"/>
        <v>-1.7976944881237245E-4</v>
      </c>
      <c r="Q578" s="128">
        <f>+VLOOKUP(N578,ASURB.MX!$A$2:$H$1054,5,FALSE)</f>
        <v>314.86999500000002</v>
      </c>
      <c r="R578" s="6">
        <f t="shared" si="50"/>
        <v>5.5094165646651415E-3</v>
      </c>
      <c r="S578" s="6">
        <f t="shared" si="51"/>
        <v>3.0353670883006648E-5</v>
      </c>
      <c r="T578" s="6">
        <f t="shared" ref="T578:T641" si="52">_xlfn.STDEV.S(S547:S577)</f>
        <v>2.6913184563299146E-4</v>
      </c>
      <c r="U578" s="127">
        <f t="shared" si="48"/>
        <v>2.310284796972422E-5</v>
      </c>
    </row>
    <row r="579" spans="14:21" x14ac:dyDescent="0.25">
      <c r="N579" s="125">
        <f>+'Ejercicio 5'!C562</f>
        <v>42800</v>
      </c>
      <c r="O579" s="126">
        <f>+VLOOKUP(N579,'tasa continuas '!$A$3:$E$1056,5,FALSE)</f>
        <v>3.0518588378771232E-2</v>
      </c>
      <c r="P579" s="131">
        <f t="shared" si="49"/>
        <v>-6.9369932865405784E-4</v>
      </c>
      <c r="Q579" s="128">
        <f>+VLOOKUP(N579,ASURB.MX!$A$2:$H$1054,5,FALSE)</f>
        <v>322.91000400000001</v>
      </c>
      <c r="R579" s="6">
        <f t="shared" si="50"/>
        <v>2.5213819662457226E-2</v>
      </c>
      <c r="S579" s="6">
        <f t="shared" si="51"/>
        <v>6.3573670197091469E-4</v>
      </c>
      <c r="T579" s="6">
        <f t="shared" si="52"/>
        <v>2.5941052290880324E-4</v>
      </c>
      <c r="U579" s="127">
        <f t="shared" ref="U579:U642" si="53">T579-T578</f>
        <v>-9.7213227241882178E-6</v>
      </c>
    </row>
    <row r="580" spans="14:21" x14ac:dyDescent="0.25">
      <c r="N580" s="125">
        <f>+'Ejercicio 5'!C563</f>
        <v>42801</v>
      </c>
      <c r="O580" s="126">
        <f>+VLOOKUP(N580,'tasa continuas '!$A$3:$E$1056,5,FALSE)</f>
        <v>3.0216055956540783E-2</v>
      </c>
      <c r="P580" s="131">
        <f t="shared" si="49"/>
        <v>-3.0253242223044971E-4</v>
      </c>
      <c r="Q580" s="128">
        <f>+VLOOKUP(N580,ASURB.MX!$A$2:$H$1054,5,FALSE)</f>
        <v>322.790009</v>
      </c>
      <c r="R580" s="6">
        <f t="shared" si="50"/>
        <v>-3.7167414887871123E-4</v>
      </c>
      <c r="S580" s="6">
        <f t="shared" si="51"/>
        <v>1.381416729447144E-7</v>
      </c>
      <c r="T580" s="6">
        <f t="shared" si="52"/>
        <v>2.6704297749021534E-4</v>
      </c>
      <c r="U580" s="127">
        <f t="shared" si="53"/>
        <v>7.6324545814121015E-6</v>
      </c>
    </row>
    <row r="581" spans="14:21" x14ac:dyDescent="0.25">
      <c r="N581" s="125">
        <f>+'Ejercicio 5'!C564</f>
        <v>42802</v>
      </c>
      <c r="O581" s="126">
        <f>+VLOOKUP(N581,'tasa continuas '!$A$3:$E$1056,5,FALSE)</f>
        <v>2.9862985746513599E-2</v>
      </c>
      <c r="P581" s="131">
        <f t="shared" si="49"/>
        <v>-3.5307021002718361E-4</v>
      </c>
      <c r="Q581" s="128">
        <f>+VLOOKUP(N581,ASURB.MX!$A$2:$H$1054,5,FALSE)</f>
        <v>322.790009</v>
      </c>
      <c r="R581" s="6">
        <f t="shared" si="50"/>
        <v>0</v>
      </c>
      <c r="S581" s="6">
        <f t="shared" si="51"/>
        <v>0</v>
      </c>
      <c r="T581" s="6">
        <f t="shared" si="52"/>
        <v>2.7035232230702039E-4</v>
      </c>
      <c r="U581" s="127">
        <f t="shared" si="53"/>
        <v>3.3093448168050512E-6</v>
      </c>
    </row>
    <row r="582" spans="14:21" x14ac:dyDescent="0.25">
      <c r="N582" s="125">
        <f>+'Ejercicio 5'!C565</f>
        <v>42803</v>
      </c>
      <c r="O582" s="126">
        <f>+VLOOKUP(N582,'tasa continuas '!$A$3:$E$1056,5,FALSE)</f>
        <v>3.1392057156237663E-2</v>
      </c>
      <c r="P582" s="131">
        <f t="shared" si="49"/>
        <v>1.5290714097240636E-3</v>
      </c>
      <c r="Q582" s="128">
        <f>+VLOOKUP(N582,ASURB.MX!$A$2:$H$1054,5,FALSE)</f>
        <v>320.77999899999998</v>
      </c>
      <c r="R582" s="6">
        <f t="shared" si="50"/>
        <v>-6.2464580716857657E-3</v>
      </c>
      <c r="S582" s="6">
        <f t="shared" si="51"/>
        <v>3.9018238441328258E-5</v>
      </c>
      <c r="T582" s="6">
        <f t="shared" si="52"/>
        <v>2.4480933550156091E-4</v>
      </c>
      <c r="U582" s="127">
        <f t="shared" si="53"/>
        <v>-2.5542986805459484E-5</v>
      </c>
    </row>
    <row r="583" spans="14:21" x14ac:dyDescent="0.25">
      <c r="N583" s="125">
        <f>+'Ejercicio 5'!C566</f>
        <v>42804</v>
      </c>
      <c r="O583" s="126">
        <f>+VLOOKUP(N583,'tasa continuas '!$A$3:$E$1056,5,FALSE)</f>
        <v>3.121228770742529E-2</v>
      </c>
      <c r="P583" s="131">
        <f t="shared" si="49"/>
        <v>-1.7976944881237245E-4</v>
      </c>
      <c r="Q583" s="128">
        <f>+VLOOKUP(N583,ASURB.MX!$A$2:$H$1054,5,FALSE)</f>
        <v>320.22000100000002</v>
      </c>
      <c r="R583" s="6">
        <f t="shared" si="50"/>
        <v>-1.7472640950689327E-3</v>
      </c>
      <c r="S583" s="6">
        <f t="shared" si="51"/>
        <v>3.052931817917056E-6</v>
      </c>
      <c r="T583" s="6">
        <f t="shared" si="52"/>
        <v>2.4508768092006172E-4</v>
      </c>
      <c r="U583" s="127">
        <f t="shared" si="53"/>
        <v>2.7834541850080882E-7</v>
      </c>
    </row>
    <row r="584" spans="14:21" x14ac:dyDescent="0.25">
      <c r="N584" s="125">
        <f>+'Ejercicio 5'!C567</f>
        <v>42807</v>
      </c>
      <c r="O584" s="126">
        <f>+VLOOKUP(N584,'tasa continuas '!$A$3:$E$1056,5,FALSE)</f>
        <v>3.0518588378771232E-2</v>
      </c>
      <c r="P584" s="131">
        <f t="shared" si="49"/>
        <v>-6.9369932865405784E-4</v>
      </c>
      <c r="Q584" s="128">
        <f>+VLOOKUP(N584,ASURB.MX!$A$2:$H$1054,5,FALSE)</f>
        <v>318.89001500000001</v>
      </c>
      <c r="R584" s="6">
        <f t="shared" si="50"/>
        <v>-4.1619999266643802E-3</v>
      </c>
      <c r="S584" s="6">
        <f t="shared" si="51"/>
        <v>1.7322243389554307E-5</v>
      </c>
      <c r="T584" s="6">
        <f t="shared" si="52"/>
        <v>2.4547471422051322E-4</v>
      </c>
      <c r="U584" s="127">
        <f t="shared" si="53"/>
        <v>3.8703330045150239E-7</v>
      </c>
    </row>
    <row r="585" spans="14:21" x14ac:dyDescent="0.25">
      <c r="N585" s="125">
        <f>+'Ejercicio 5'!C568</f>
        <v>42808</v>
      </c>
      <c r="O585" s="126">
        <f>+VLOOKUP(N585,'tasa continuas '!$A$3:$E$1056,5,FALSE)</f>
        <v>3.0216055956540783E-2</v>
      </c>
      <c r="P585" s="131">
        <f t="shared" si="49"/>
        <v>-3.0253242223044971E-4</v>
      </c>
      <c r="Q585" s="128">
        <f>+VLOOKUP(N585,ASURB.MX!$A$2:$H$1054,5,FALSE)</f>
        <v>315.25</v>
      </c>
      <c r="R585" s="6">
        <f t="shared" si="50"/>
        <v>-1.1480287925068241E-2</v>
      </c>
      <c r="S585" s="6">
        <f t="shared" si="51"/>
        <v>1.3179701084246767E-4</v>
      </c>
      <c r="T585" s="6">
        <f t="shared" si="52"/>
        <v>2.3358322098308027E-4</v>
      </c>
      <c r="U585" s="127">
        <f t="shared" si="53"/>
        <v>-1.1891493237432951E-5</v>
      </c>
    </row>
    <row r="586" spans="14:21" x14ac:dyDescent="0.25">
      <c r="N586" s="125">
        <f>+'Ejercicio 5'!C569</f>
        <v>42809</v>
      </c>
      <c r="O586" s="126">
        <f>+VLOOKUP(N586,'tasa continuas '!$A$3:$E$1056,5,FALSE)</f>
        <v>2.9862985746513599E-2</v>
      </c>
      <c r="P586" s="131">
        <f t="shared" si="49"/>
        <v>-3.5307021002718361E-4</v>
      </c>
      <c r="Q586" s="128">
        <f>+VLOOKUP(N586,ASURB.MX!$A$2:$H$1054,5,FALSE)</f>
        <v>311.60000600000001</v>
      </c>
      <c r="R586" s="6">
        <f t="shared" si="50"/>
        <v>-1.1645641592980151E-2</v>
      </c>
      <c r="S586" s="6">
        <f t="shared" si="51"/>
        <v>1.3562096811214926E-4</v>
      </c>
      <c r="T586" s="6">
        <f t="shared" si="52"/>
        <v>2.3363702515449928E-4</v>
      </c>
      <c r="U586" s="127">
        <f t="shared" si="53"/>
        <v>5.3804171419011325E-8</v>
      </c>
    </row>
    <row r="587" spans="14:21" x14ac:dyDescent="0.25">
      <c r="N587" s="125">
        <f>+'Ejercicio 5'!C570</f>
        <v>42810</v>
      </c>
      <c r="O587" s="126">
        <f>+VLOOKUP(N587,'tasa continuas '!$A$3:$E$1056,5,FALSE)</f>
        <v>3.121228770742529E-2</v>
      </c>
      <c r="P587" s="131">
        <f t="shared" si="49"/>
        <v>1.3493019609116912E-3</v>
      </c>
      <c r="Q587" s="128">
        <f>+VLOOKUP(N587,ASURB.MX!$A$2:$H$1054,5,FALSE)</f>
        <v>316.79998799999998</v>
      </c>
      <c r="R587" s="6">
        <f t="shared" si="50"/>
        <v>1.6550288809433298E-2</v>
      </c>
      <c r="S587" s="6">
        <f t="shared" si="51"/>
        <v>2.7391205967565305E-4</v>
      </c>
      <c r="T587" s="6">
        <f t="shared" si="52"/>
        <v>2.3165478660403088E-4</v>
      </c>
      <c r="U587" s="127">
        <f t="shared" si="53"/>
        <v>-1.9822385504683962E-6</v>
      </c>
    </row>
    <row r="588" spans="14:21" x14ac:dyDescent="0.25">
      <c r="N588" s="125">
        <f>+'Ejercicio 5'!C571</f>
        <v>42811</v>
      </c>
      <c r="O588" s="126">
        <f>+VLOOKUP(N588,'tasa continuas '!$A$3:$E$1056,5,FALSE)</f>
        <v>3.1010008441007403E-2</v>
      </c>
      <c r="P588" s="131">
        <f t="shared" si="49"/>
        <v>-2.022792664178874E-4</v>
      </c>
      <c r="Q588" s="128">
        <f>+VLOOKUP(N588,ASURB.MX!$A$2:$H$1054,5,FALSE)</f>
        <v>321.23998999999998</v>
      </c>
      <c r="R588" s="6">
        <f t="shared" si="50"/>
        <v>1.3917854129405173E-2</v>
      </c>
      <c r="S588" s="6">
        <f t="shared" si="51"/>
        <v>1.937066635674006E-4</v>
      </c>
      <c r="T588" s="6">
        <f t="shared" si="52"/>
        <v>2.3019261789397882E-4</v>
      </c>
      <c r="U588" s="127">
        <f t="shared" si="53"/>
        <v>-1.4621687100520666E-6</v>
      </c>
    </row>
    <row r="589" spans="14:21" x14ac:dyDescent="0.25">
      <c r="N589" s="125">
        <f>+'Ejercicio 5'!C572</f>
        <v>42815</v>
      </c>
      <c r="O589" s="126">
        <f>+VLOOKUP(N589,'tasa continuas '!$A$3:$E$1056,5,FALSE)</f>
        <v>2.9862985746513599E-2</v>
      </c>
      <c r="P589" s="131">
        <f t="shared" si="49"/>
        <v>-1.1470226944938038E-3</v>
      </c>
      <c r="Q589" s="128">
        <f>+VLOOKUP(N589,ASURB.MX!$A$2:$H$1054,5,FALSE)</f>
        <v>314.63000499999998</v>
      </c>
      <c r="R589" s="6">
        <f t="shared" si="50"/>
        <v>-2.0791115035157549E-2</v>
      </c>
      <c r="S589" s="6">
        <f t="shared" si="51"/>
        <v>4.3227046440515431E-4</v>
      </c>
      <c r="T589" s="6">
        <f t="shared" si="52"/>
        <v>2.2831863925763427E-4</v>
      </c>
      <c r="U589" s="127">
        <f t="shared" si="53"/>
        <v>-1.8739786363445427E-6</v>
      </c>
    </row>
    <row r="590" spans="14:21" x14ac:dyDescent="0.25">
      <c r="N590" s="125">
        <f>+'Ejercicio 5'!C573</f>
        <v>42816</v>
      </c>
      <c r="O590" s="126">
        <f>+VLOOKUP(N590,'tasa continuas '!$A$3:$E$1056,5,FALSE)</f>
        <v>2.9445560172356926E-2</v>
      </c>
      <c r="P590" s="131">
        <f t="shared" si="49"/>
        <v>-4.1742557415667264E-4</v>
      </c>
      <c r="Q590" s="128">
        <f>+VLOOKUP(N590,ASURB.MX!$A$2:$H$1054,5,FALSE)</f>
        <v>315.08999599999999</v>
      </c>
      <c r="R590" s="6">
        <f t="shared" si="50"/>
        <v>1.4609384522783425E-3</v>
      </c>
      <c r="S590" s="6">
        <f t="shared" si="51"/>
        <v>2.1343411613454388E-6</v>
      </c>
      <c r="T590" s="6">
        <f t="shared" si="52"/>
        <v>2.2986877349274077E-4</v>
      </c>
      <c r="U590" s="127">
        <f t="shared" si="53"/>
        <v>1.5501342351064936E-6</v>
      </c>
    </row>
    <row r="591" spans="14:21" x14ac:dyDescent="0.25">
      <c r="N591" s="125">
        <f>+'Ejercicio 5'!C574</f>
        <v>42817</v>
      </c>
      <c r="O591" s="126">
        <f>+VLOOKUP(N591,'tasa continuas '!$A$3:$E$1056,5,FALSE)</f>
        <v>3.1392057156237663E-2</v>
      </c>
      <c r="P591" s="131">
        <f t="shared" si="49"/>
        <v>1.9464969838807362E-3</v>
      </c>
      <c r="Q591" s="128">
        <f>+VLOOKUP(N591,ASURB.MX!$A$2:$H$1054,5,FALSE)</f>
        <v>316.459991</v>
      </c>
      <c r="R591" s="6">
        <f t="shared" si="50"/>
        <v>4.3385232432154855E-3</v>
      </c>
      <c r="S591" s="6">
        <f t="shared" si="51"/>
        <v>1.8822783931921016E-5</v>
      </c>
      <c r="T591" s="6">
        <f t="shared" si="52"/>
        <v>2.3000865898014893E-4</v>
      </c>
      <c r="U591" s="127">
        <f t="shared" si="53"/>
        <v>1.3988548740816284E-7</v>
      </c>
    </row>
    <row r="592" spans="14:21" x14ac:dyDescent="0.25">
      <c r="N592" s="125">
        <f>+'Ejercicio 5'!C575</f>
        <v>42818</v>
      </c>
      <c r="O592" s="126">
        <f>+VLOOKUP(N592,'tasa continuas '!$A$3:$E$1056,5,FALSE)</f>
        <v>3.121228770742529E-2</v>
      </c>
      <c r="P592" s="131">
        <f t="shared" si="49"/>
        <v>-1.7976944881237245E-4</v>
      </c>
      <c r="Q592" s="128">
        <f>+VLOOKUP(N592,ASURB.MX!$A$2:$H$1054,5,FALSE)</f>
        <v>332.89001500000001</v>
      </c>
      <c r="R592" s="6">
        <f t="shared" si="50"/>
        <v>5.0615327287737148E-2</v>
      </c>
      <c r="S592" s="6">
        <f t="shared" si="51"/>
        <v>2.5619113564447488E-3</v>
      </c>
      <c r="T592" s="6">
        <f t="shared" si="52"/>
        <v>2.2949288134054184E-4</v>
      </c>
      <c r="U592" s="127">
        <f t="shared" si="53"/>
        <v>-5.1577763960709063E-7</v>
      </c>
    </row>
    <row r="593" spans="14:21" x14ac:dyDescent="0.25">
      <c r="N593" s="125">
        <f>+'Ejercicio 5'!C576</f>
        <v>42821</v>
      </c>
      <c r="O593" s="126">
        <f>+VLOOKUP(N593,'tasa continuas '!$A$3:$E$1056,5,FALSE)</f>
        <v>3.0518588378771232E-2</v>
      </c>
      <c r="P593" s="131">
        <f t="shared" si="49"/>
        <v>-6.9369932865405784E-4</v>
      </c>
      <c r="Q593" s="128">
        <f>+VLOOKUP(N593,ASURB.MX!$A$2:$H$1054,5,FALSE)</f>
        <v>330.73001099999999</v>
      </c>
      <c r="R593" s="6">
        <f t="shared" si="50"/>
        <v>-6.509784344336118E-3</v>
      </c>
      <c r="S593" s="6">
        <f t="shared" si="51"/>
        <v>4.237729220976362E-5</v>
      </c>
      <c r="T593" s="6">
        <f t="shared" si="52"/>
        <v>4.7379907102573798E-4</v>
      </c>
      <c r="U593" s="127">
        <f t="shared" si="53"/>
        <v>2.4430618968519617E-4</v>
      </c>
    </row>
    <row r="594" spans="14:21" x14ac:dyDescent="0.25">
      <c r="N594" s="125">
        <f>+'Ejercicio 5'!C577</f>
        <v>42822</v>
      </c>
      <c r="O594" s="126">
        <f>+VLOOKUP(N594,'tasa continuas '!$A$3:$E$1056,5,FALSE)</f>
        <v>3.0216055956540783E-2</v>
      </c>
      <c r="P594" s="131">
        <f t="shared" si="49"/>
        <v>-3.0253242223044971E-4</v>
      </c>
      <c r="Q594" s="128">
        <f>+VLOOKUP(N594,ASURB.MX!$A$2:$H$1054,5,FALSE)</f>
        <v>334.02999899999998</v>
      </c>
      <c r="R594" s="6">
        <f t="shared" si="50"/>
        <v>9.9284405140072935E-3</v>
      </c>
      <c r="S594" s="6">
        <f t="shared" si="51"/>
        <v>9.8573931040181413E-5</v>
      </c>
      <c r="T594" s="6">
        <f t="shared" si="52"/>
        <v>4.7366666547370324E-4</v>
      </c>
      <c r="U594" s="127">
        <f t="shared" si="53"/>
        <v>-1.3240555203473557E-7</v>
      </c>
    </row>
    <row r="595" spans="14:21" x14ac:dyDescent="0.25">
      <c r="N595" s="125">
        <f>+'Ejercicio 5'!C578</f>
        <v>42823</v>
      </c>
      <c r="O595" s="126">
        <f>+VLOOKUP(N595,'tasa continuas '!$A$3:$E$1056,5,FALSE)</f>
        <v>2.9862985746513599E-2</v>
      </c>
      <c r="P595" s="131">
        <f t="shared" si="49"/>
        <v>-3.5307021002718361E-4</v>
      </c>
      <c r="Q595" s="128">
        <f>+VLOOKUP(N595,ASURB.MX!$A$2:$H$1054,5,FALSE)</f>
        <v>329.32998700000002</v>
      </c>
      <c r="R595" s="6">
        <f t="shared" si="50"/>
        <v>-1.417055821167029E-2</v>
      </c>
      <c r="S595" s="6">
        <f t="shared" si="51"/>
        <v>2.0080472003033631E-4</v>
      </c>
      <c r="T595" s="6">
        <f t="shared" si="52"/>
        <v>4.7378645892507814E-4</v>
      </c>
      <c r="U595" s="127">
        <f t="shared" si="53"/>
        <v>1.1979345137489187E-7</v>
      </c>
    </row>
    <row r="596" spans="14:21" x14ac:dyDescent="0.25">
      <c r="N596" s="125">
        <f>+'Ejercicio 5'!C579</f>
        <v>42824</v>
      </c>
      <c r="O596" s="126">
        <f>+VLOOKUP(N596,'tasa continuas '!$A$3:$E$1056,5,FALSE)</f>
        <v>3.1392057156237663E-2</v>
      </c>
      <c r="P596" s="131">
        <f t="shared" si="49"/>
        <v>1.5290714097240636E-3</v>
      </c>
      <c r="Q596" s="128">
        <f>+VLOOKUP(N596,ASURB.MX!$A$2:$H$1054,5,FALSE)</f>
        <v>335.209991</v>
      </c>
      <c r="R596" s="6">
        <f t="shared" si="50"/>
        <v>1.7696926152692829E-2</v>
      </c>
      <c r="S596" s="6">
        <f t="shared" si="51"/>
        <v>3.1318119525386342E-4</v>
      </c>
      <c r="T596" s="6">
        <f t="shared" si="52"/>
        <v>4.7343713588852309E-4</v>
      </c>
      <c r="U596" s="127">
        <f t="shared" si="53"/>
        <v>-3.4932303655504492E-7</v>
      </c>
    </row>
    <row r="597" spans="14:21" x14ac:dyDescent="0.25">
      <c r="N597" s="125">
        <f>+'Ejercicio 5'!C580</f>
        <v>42825</v>
      </c>
      <c r="O597" s="126">
        <f>+VLOOKUP(N597,'tasa continuas '!$A$3:$E$1056,5,FALSE)</f>
        <v>3.121228770742529E-2</v>
      </c>
      <c r="P597" s="131">
        <f t="shared" si="49"/>
        <v>-1.7976944881237245E-4</v>
      </c>
      <c r="Q597" s="128">
        <f>+VLOOKUP(N597,ASURB.MX!$A$2:$H$1054,5,FALSE)</f>
        <v>325.05999800000001</v>
      </c>
      <c r="R597" s="6">
        <f t="shared" si="50"/>
        <v>-3.074739972733467E-2</v>
      </c>
      <c r="S597" s="6">
        <f t="shared" si="51"/>
        <v>9.4540258999250009E-4</v>
      </c>
      <c r="T597" s="6">
        <f t="shared" si="52"/>
        <v>4.7230972378958151E-4</v>
      </c>
      <c r="U597" s="127">
        <f t="shared" si="53"/>
        <v>-1.127412098941578E-6</v>
      </c>
    </row>
    <row r="598" spans="14:21" x14ac:dyDescent="0.25">
      <c r="N598" s="125">
        <f>+'Ejercicio 5'!C581</f>
        <v>42828</v>
      </c>
      <c r="O598" s="126">
        <f>+VLOOKUP(N598,'tasa continuas '!$A$3:$E$1056,5,FALSE)</f>
        <v>3.0518588378771232E-2</v>
      </c>
      <c r="P598" s="131">
        <f t="shared" si="49"/>
        <v>-6.9369932865405784E-4</v>
      </c>
      <c r="Q598" s="128">
        <f>+VLOOKUP(N598,ASURB.MX!$A$2:$H$1054,5,FALSE)</f>
        <v>341.58999599999999</v>
      </c>
      <c r="R598" s="6">
        <f t="shared" si="50"/>
        <v>4.9601401248974449E-2</v>
      </c>
      <c r="S598" s="6">
        <f t="shared" si="51"/>
        <v>2.4602990058617642E-3</v>
      </c>
      <c r="T598" s="6">
        <f t="shared" si="52"/>
        <v>4.8525252868498163E-4</v>
      </c>
      <c r="U598" s="127">
        <f t="shared" si="53"/>
        <v>1.2942804895400113E-5</v>
      </c>
    </row>
    <row r="599" spans="14:21" x14ac:dyDescent="0.25">
      <c r="N599" s="125">
        <f>+'Ejercicio 5'!C582</f>
        <v>42829</v>
      </c>
      <c r="O599" s="126">
        <f>+VLOOKUP(N599,'tasa continuas '!$A$3:$E$1056,5,FALSE)</f>
        <v>3.0216055956540783E-2</v>
      </c>
      <c r="P599" s="131">
        <f t="shared" si="49"/>
        <v>-3.0253242223044971E-4</v>
      </c>
      <c r="Q599" s="128">
        <f>+VLOOKUP(N599,ASURB.MX!$A$2:$H$1054,5,FALSE)</f>
        <v>344.57998700000002</v>
      </c>
      <c r="R599" s="6">
        <f t="shared" si="50"/>
        <v>8.7150706058773033E-3</v>
      </c>
      <c r="S599" s="6">
        <f t="shared" si="51"/>
        <v>7.5952455665426581E-5</v>
      </c>
      <c r="T599" s="6">
        <f t="shared" si="52"/>
        <v>6.193346704560464E-4</v>
      </c>
      <c r="U599" s="127">
        <f t="shared" si="53"/>
        <v>1.3408214177106477E-4</v>
      </c>
    </row>
    <row r="600" spans="14:21" x14ac:dyDescent="0.25">
      <c r="N600" s="125">
        <f>+'Ejercicio 5'!C583</f>
        <v>42830</v>
      </c>
      <c r="O600" s="126">
        <f>+VLOOKUP(N600,'tasa continuas '!$A$3:$E$1056,5,FALSE)</f>
        <v>2.9862985746513599E-2</v>
      </c>
      <c r="P600" s="131">
        <f t="shared" si="49"/>
        <v>-3.5307021002718361E-4</v>
      </c>
      <c r="Q600" s="128">
        <f>+VLOOKUP(N600,ASURB.MX!$A$2:$H$1054,5,FALSE)</f>
        <v>341.10998499999999</v>
      </c>
      <c r="R600" s="6">
        <f t="shared" si="50"/>
        <v>-1.0121284440528937E-2</v>
      </c>
      <c r="S600" s="6">
        <f t="shared" si="51"/>
        <v>1.0244039872609317E-4</v>
      </c>
      <c r="T600" s="6">
        <f t="shared" si="52"/>
        <v>6.2159686546974305E-4</v>
      </c>
      <c r="U600" s="127">
        <f t="shared" si="53"/>
        <v>2.2621950136966513E-6</v>
      </c>
    </row>
    <row r="601" spans="14:21" x14ac:dyDescent="0.25">
      <c r="N601" s="125">
        <f>+'Ejercicio 5'!C584</f>
        <v>42831</v>
      </c>
      <c r="O601" s="126">
        <f>+VLOOKUP(N601,'tasa continuas '!$A$3:$E$1056,5,FALSE)</f>
        <v>3.1392057156237663E-2</v>
      </c>
      <c r="P601" s="131">
        <f t="shared" si="49"/>
        <v>1.5290714097240636E-3</v>
      </c>
      <c r="Q601" s="128">
        <f>+VLOOKUP(N601,ASURB.MX!$A$2:$H$1054,5,FALSE)</f>
        <v>343.39999399999999</v>
      </c>
      <c r="R601" s="6">
        <f t="shared" si="50"/>
        <v>6.6909690543970196E-3</v>
      </c>
      <c r="S601" s="6">
        <f t="shared" si="51"/>
        <v>4.4769066886898544E-5</v>
      </c>
      <c r="T601" s="6">
        <f t="shared" si="52"/>
        <v>6.2231153971529195E-4</v>
      </c>
      <c r="U601" s="127">
        <f t="shared" si="53"/>
        <v>7.1467424554889913E-7</v>
      </c>
    </row>
    <row r="602" spans="14:21" x14ac:dyDescent="0.25">
      <c r="N602" s="125">
        <f>+'Ejercicio 5'!C585</f>
        <v>42832</v>
      </c>
      <c r="O602" s="126">
        <f>+VLOOKUP(N602,'tasa continuas '!$A$3:$E$1056,5,FALSE)</f>
        <v>3.121228770742529E-2</v>
      </c>
      <c r="P602" s="131">
        <f t="shared" si="49"/>
        <v>-1.7976944881237245E-4</v>
      </c>
      <c r="Q602" s="128">
        <f>+VLOOKUP(N602,ASURB.MX!$A$2:$H$1054,5,FALSE)</f>
        <v>336.36999500000002</v>
      </c>
      <c r="R602" s="6">
        <f t="shared" si="50"/>
        <v>-2.0684201281719473E-2</v>
      </c>
      <c r="S602" s="6">
        <f t="shared" si="51"/>
        <v>4.278361826626855E-4</v>
      </c>
      <c r="T602" s="6">
        <f t="shared" si="52"/>
        <v>6.2233307334622642E-4</v>
      </c>
      <c r="U602" s="127">
        <f t="shared" si="53"/>
        <v>2.1533630934476335E-8</v>
      </c>
    </row>
    <row r="603" spans="14:21" x14ac:dyDescent="0.25">
      <c r="N603" s="125">
        <f>+'Ejercicio 5'!C586</f>
        <v>42835</v>
      </c>
      <c r="O603" s="126">
        <f>+VLOOKUP(N603,'tasa continuas '!$A$3:$E$1056,5,FALSE)</f>
        <v>3.0518588378771232E-2</v>
      </c>
      <c r="P603" s="131">
        <f t="shared" si="49"/>
        <v>-6.9369932865405784E-4</v>
      </c>
      <c r="Q603" s="128">
        <f>+VLOOKUP(N603,ASURB.MX!$A$2:$H$1054,5,FALSE)</f>
        <v>340.040009</v>
      </c>
      <c r="R603" s="6">
        <f t="shared" si="50"/>
        <v>1.0851554507312117E-2</v>
      </c>
      <c r="S603" s="6">
        <f t="shared" si="51"/>
        <v>1.1775623522516593E-4</v>
      </c>
      <c r="T603" s="6">
        <f t="shared" si="52"/>
        <v>6.2230235842351367E-4</v>
      </c>
      <c r="U603" s="127">
        <f t="shared" si="53"/>
        <v>-3.0714922712757158E-8</v>
      </c>
    </row>
    <row r="604" spans="14:21" x14ac:dyDescent="0.25">
      <c r="N604" s="125">
        <f>+'Ejercicio 5'!C587</f>
        <v>42836</v>
      </c>
      <c r="O604" s="126">
        <f>+VLOOKUP(N604,'tasa continuas '!$A$3:$E$1056,5,FALSE)</f>
        <v>3.0216055956540783E-2</v>
      </c>
      <c r="P604" s="131">
        <f t="shared" si="49"/>
        <v>-3.0253242223044971E-4</v>
      </c>
      <c r="Q604" s="128">
        <f>+VLOOKUP(N604,ASURB.MX!$A$2:$H$1054,5,FALSE)</f>
        <v>344.35000600000001</v>
      </c>
      <c r="R604" s="6">
        <f t="shared" si="50"/>
        <v>1.2595315198207477E-2</v>
      </c>
      <c r="S604" s="6">
        <f t="shared" si="51"/>
        <v>1.5864196494219627E-4</v>
      </c>
      <c r="T604" s="6">
        <f t="shared" si="52"/>
        <v>6.238393705656597E-4</v>
      </c>
      <c r="U604" s="127">
        <f t="shared" si="53"/>
        <v>1.5370121421460353E-6</v>
      </c>
    </row>
    <row r="605" spans="14:21" x14ac:dyDescent="0.25">
      <c r="N605" s="125">
        <f>+'Ejercicio 5'!C588</f>
        <v>42837</v>
      </c>
      <c r="O605" s="126">
        <f>+VLOOKUP(N605,'tasa continuas '!$A$3:$E$1056,5,FALSE)</f>
        <v>3.155287611634932E-2</v>
      </c>
      <c r="P605" s="131">
        <f t="shared" si="49"/>
        <v>1.3368201598085369E-3</v>
      </c>
      <c r="Q605" s="128">
        <f>+VLOOKUP(N605,ASURB.MX!$A$2:$H$1054,5,FALSE)</f>
        <v>336.11999500000002</v>
      </c>
      <c r="R605" s="6">
        <f t="shared" si="50"/>
        <v>-2.4190375230461744E-2</v>
      </c>
      <c r="S605" s="6">
        <f t="shared" si="51"/>
        <v>5.8517425379053703E-4</v>
      </c>
      <c r="T605" s="6">
        <f t="shared" si="52"/>
        <v>6.247912016251315E-4</v>
      </c>
      <c r="U605" s="127">
        <f t="shared" si="53"/>
        <v>9.5183105947179401E-7</v>
      </c>
    </row>
    <row r="606" spans="14:21" x14ac:dyDescent="0.25">
      <c r="N606" s="125">
        <f>+'Ejercicio 5'!C589</f>
        <v>42842</v>
      </c>
      <c r="O606" s="126">
        <f>+VLOOKUP(N606,'tasa continuas '!$A$3:$E$1056,5,FALSE)</f>
        <v>3.0518588378771232E-2</v>
      </c>
      <c r="P606" s="131">
        <f t="shared" si="49"/>
        <v>-1.0342877375780872E-3</v>
      </c>
      <c r="Q606" s="128">
        <f>+VLOOKUP(N606,ASURB.MX!$A$2:$H$1054,5,FALSE)</f>
        <v>341.85000600000001</v>
      </c>
      <c r="R606" s="6">
        <f t="shared" si="50"/>
        <v>1.6903837726982743E-2</v>
      </c>
      <c r="S606" s="6">
        <f t="shared" si="51"/>
        <v>2.8573972990016513E-4</v>
      </c>
      <c r="T606" s="6">
        <f t="shared" si="52"/>
        <v>6.2358584023141522E-4</v>
      </c>
      <c r="U606" s="127">
        <f t="shared" si="53"/>
        <v>-1.205361393716276E-6</v>
      </c>
    </row>
    <row r="607" spans="14:21" x14ac:dyDescent="0.25">
      <c r="N607" s="125">
        <f>+'Ejercicio 5'!C590</f>
        <v>42843</v>
      </c>
      <c r="O607" s="126">
        <f>+VLOOKUP(N607,'tasa continuas '!$A$3:$E$1056,5,FALSE)</f>
        <v>3.0216055956540783E-2</v>
      </c>
      <c r="P607" s="131">
        <f t="shared" si="49"/>
        <v>-3.0253242223044971E-4</v>
      </c>
      <c r="Q607" s="128">
        <f>+VLOOKUP(N607,ASURB.MX!$A$2:$H$1054,5,FALSE)</f>
        <v>337.58999599999999</v>
      </c>
      <c r="R607" s="6">
        <f t="shared" si="50"/>
        <v>-1.253993233003748E-2</v>
      </c>
      <c r="S607" s="6">
        <f t="shared" si="51"/>
        <v>1.5724990284191924E-4</v>
      </c>
      <c r="T607" s="6">
        <f t="shared" si="52"/>
        <v>6.2313357881897398E-4</v>
      </c>
      <c r="U607" s="127">
        <f t="shared" si="53"/>
        <v>-4.5226141244124243E-7</v>
      </c>
    </row>
    <row r="608" spans="14:21" x14ac:dyDescent="0.25">
      <c r="N608" s="125">
        <f>+'Ejercicio 5'!C591</f>
        <v>42844</v>
      </c>
      <c r="O608" s="126">
        <f>+VLOOKUP(N608,'tasa continuas '!$A$3:$E$1056,5,FALSE)</f>
        <v>2.9862985746513599E-2</v>
      </c>
      <c r="P608" s="131">
        <f t="shared" si="49"/>
        <v>-3.5307021002718361E-4</v>
      </c>
      <c r="Q608" s="128">
        <f>+VLOOKUP(N608,ASURB.MX!$A$2:$H$1054,5,FALSE)</f>
        <v>338.94000199999999</v>
      </c>
      <c r="R608" s="6">
        <f t="shared" si="50"/>
        <v>3.9909768846521209E-3</v>
      </c>
      <c r="S608" s="6">
        <f t="shared" si="51"/>
        <v>1.592789649382755E-5</v>
      </c>
      <c r="T608" s="6">
        <f t="shared" si="52"/>
        <v>6.237710356764187E-4</v>
      </c>
      <c r="U608" s="127">
        <f t="shared" si="53"/>
        <v>6.3745685744472525E-7</v>
      </c>
    </row>
    <row r="609" spans="14:21" x14ac:dyDescent="0.25">
      <c r="N609" s="125">
        <f>+'Ejercicio 5'!C592</f>
        <v>42845</v>
      </c>
      <c r="O609" s="126">
        <f>+VLOOKUP(N609,'tasa continuas '!$A$3:$E$1056,5,FALSE)</f>
        <v>3.1392057156237663E-2</v>
      </c>
      <c r="P609" s="131">
        <f t="shared" si="49"/>
        <v>1.5290714097240636E-3</v>
      </c>
      <c r="Q609" s="128">
        <f>+VLOOKUP(N609,ASURB.MX!$A$2:$H$1054,5,FALSE)</f>
        <v>339.48998999999998</v>
      </c>
      <c r="R609" s="6">
        <f t="shared" si="50"/>
        <v>1.6213555620156704E-3</v>
      </c>
      <c r="S609" s="6">
        <f t="shared" si="51"/>
        <v>2.6287938584791505E-6</v>
      </c>
      <c r="T609" s="6">
        <f t="shared" si="52"/>
        <v>6.1995132754822659E-4</v>
      </c>
      <c r="U609" s="127">
        <f t="shared" si="53"/>
        <v>-3.8197081281921095E-6</v>
      </c>
    </row>
    <row r="610" spans="14:21" x14ac:dyDescent="0.25">
      <c r="N610" s="125">
        <f>+'Ejercicio 5'!C593</f>
        <v>42846</v>
      </c>
      <c r="O610" s="126">
        <f>+VLOOKUP(N610,'tasa continuas '!$A$3:$E$1056,5,FALSE)</f>
        <v>3.121228770742529E-2</v>
      </c>
      <c r="P610" s="131">
        <f t="shared" ref="P610:P673" si="54">O610-O609</f>
        <v>-1.7976944881237245E-4</v>
      </c>
      <c r="Q610" s="128">
        <f>+VLOOKUP(N610,ASURB.MX!$A$2:$H$1054,5,FALSE)</f>
        <v>342.91000400000001</v>
      </c>
      <c r="R610" s="6">
        <f t="shared" ref="R610:R673" si="55">+LN(Q610/Q609)</f>
        <v>1.0023571701808504E-2</v>
      </c>
      <c r="S610" s="6">
        <f t="shared" si="51"/>
        <v>1.0047198966129623E-4</v>
      </c>
      <c r="T610" s="6">
        <f t="shared" si="52"/>
        <v>6.2043118791177713E-4</v>
      </c>
      <c r="U610" s="127">
        <f t="shared" si="53"/>
        <v>4.7986036355053812E-7</v>
      </c>
    </row>
    <row r="611" spans="14:21" x14ac:dyDescent="0.25">
      <c r="N611" s="125">
        <f>+'Ejercicio 5'!C594</f>
        <v>42849</v>
      </c>
      <c r="O611" s="126">
        <f>+VLOOKUP(N611,'tasa continuas '!$A$3:$E$1056,5,FALSE)</f>
        <v>3.0518588378771232E-2</v>
      </c>
      <c r="P611" s="131">
        <f t="shared" si="54"/>
        <v>-6.9369932865405784E-4</v>
      </c>
      <c r="Q611" s="128">
        <f>+VLOOKUP(N611,ASURB.MX!$A$2:$H$1054,5,FALSE)</f>
        <v>351.79998799999998</v>
      </c>
      <c r="R611" s="6">
        <f t="shared" si="55"/>
        <v>2.5594764463367975E-2</v>
      </c>
      <c r="S611" s="6">
        <f t="shared" ref="S611:S674" si="56">R611^2</f>
        <v>6.5509196793528412E-4</v>
      </c>
      <c r="T611" s="6">
        <f t="shared" si="52"/>
        <v>6.1931822549453266E-4</v>
      </c>
      <c r="U611" s="127">
        <f t="shared" si="53"/>
        <v>-1.1129624172444763E-6</v>
      </c>
    </row>
    <row r="612" spans="14:21" x14ac:dyDescent="0.25">
      <c r="N612" s="125">
        <f>+'Ejercicio 5'!C595</f>
        <v>42850</v>
      </c>
      <c r="O612" s="126">
        <f>+VLOOKUP(N612,'tasa continuas '!$A$3:$E$1056,5,FALSE)</f>
        <v>3.0216055956540783E-2</v>
      </c>
      <c r="P612" s="131">
        <f t="shared" si="54"/>
        <v>-3.0253242223044971E-4</v>
      </c>
      <c r="Q612" s="128">
        <f>+VLOOKUP(N612,ASURB.MX!$A$2:$H$1054,5,FALSE)</f>
        <v>356.23001099999999</v>
      </c>
      <c r="R612" s="6">
        <f t="shared" si="55"/>
        <v>1.2513822341813308E-2</v>
      </c>
      <c r="S612" s="6">
        <f t="shared" si="56"/>
        <v>1.5659574960246589E-4</v>
      </c>
      <c r="T612" s="6">
        <f t="shared" si="52"/>
        <v>6.1918591080011986E-4</v>
      </c>
      <c r="U612" s="127">
        <f t="shared" si="53"/>
        <v>-1.3231469441279953E-7</v>
      </c>
    </row>
    <row r="613" spans="14:21" x14ac:dyDescent="0.25">
      <c r="N613" s="125">
        <f>+'Ejercicio 5'!C596</f>
        <v>42851</v>
      </c>
      <c r="O613" s="126">
        <f>+VLOOKUP(N613,'tasa continuas '!$A$3:$E$1056,5,FALSE)</f>
        <v>2.9862985746513599E-2</v>
      </c>
      <c r="P613" s="131">
        <f t="shared" si="54"/>
        <v>-3.5307021002718361E-4</v>
      </c>
      <c r="Q613" s="128">
        <f>+VLOOKUP(N613,ASURB.MX!$A$2:$H$1054,5,FALSE)</f>
        <v>358.23001099999999</v>
      </c>
      <c r="R613" s="6">
        <f t="shared" si="55"/>
        <v>5.5986483849512223E-3</v>
      </c>
      <c r="S613" s="6">
        <f t="shared" si="56"/>
        <v>3.134486373831693E-5</v>
      </c>
      <c r="T613" s="6">
        <f t="shared" si="52"/>
        <v>6.1693805176448932E-4</v>
      </c>
      <c r="U613" s="127">
        <f t="shared" si="53"/>
        <v>-2.2478590356305329E-6</v>
      </c>
    </row>
    <row r="614" spans="14:21" x14ac:dyDescent="0.25">
      <c r="N614" s="125">
        <f>+'Ejercicio 5'!C597</f>
        <v>42852</v>
      </c>
      <c r="O614" s="126">
        <f>+VLOOKUP(N614,'tasa continuas '!$A$3:$E$1056,5,FALSE)</f>
        <v>3.1392057156237663E-2</v>
      </c>
      <c r="P614" s="131">
        <f t="shared" si="54"/>
        <v>1.5290714097240636E-3</v>
      </c>
      <c r="Q614" s="128">
        <f>+VLOOKUP(N614,ASURB.MX!$A$2:$H$1054,5,FALSE)</f>
        <v>356.32000699999998</v>
      </c>
      <c r="R614" s="6">
        <f t="shared" si="55"/>
        <v>-5.346045765611894E-3</v>
      </c>
      <c r="S614" s="6">
        <f t="shared" si="56"/>
        <v>2.8580205328016861E-5</v>
      </c>
      <c r="T614" s="6">
        <f t="shared" si="52"/>
        <v>6.1706725825766418E-4</v>
      </c>
      <c r="U614" s="127">
        <f t="shared" si="53"/>
        <v>1.2920649317485228E-7</v>
      </c>
    </row>
    <row r="615" spans="14:21" x14ac:dyDescent="0.25">
      <c r="N615" s="125">
        <f>+'Ejercicio 5'!C598</f>
        <v>42853</v>
      </c>
      <c r="O615" s="126">
        <f>+VLOOKUP(N615,'tasa continuas '!$A$3:$E$1056,5,FALSE)</f>
        <v>3.121228770742529E-2</v>
      </c>
      <c r="P615" s="131">
        <f t="shared" si="54"/>
        <v>-1.7976944881237245E-4</v>
      </c>
      <c r="Q615" s="128">
        <f>+VLOOKUP(N615,ASURB.MX!$A$2:$H$1054,5,FALSE)</f>
        <v>357.22000100000002</v>
      </c>
      <c r="R615" s="6">
        <f t="shared" si="55"/>
        <v>2.5226181214130562E-3</v>
      </c>
      <c r="S615" s="6">
        <f t="shared" si="56"/>
        <v>6.363602186481537E-6</v>
      </c>
      <c r="T615" s="6">
        <f t="shared" si="52"/>
        <v>6.1661019783588154E-4</v>
      </c>
      <c r="U615" s="127">
        <f t="shared" si="53"/>
        <v>-4.5706042178263444E-7</v>
      </c>
    </row>
    <row r="616" spans="14:21" x14ac:dyDescent="0.25">
      <c r="N616" s="125">
        <f>+'Ejercicio 5'!C599</f>
        <v>42857</v>
      </c>
      <c r="O616" s="126">
        <f>+VLOOKUP(N616,'tasa continuas '!$A$3:$E$1056,5,FALSE)</f>
        <v>3.0216055956540783E-2</v>
      </c>
      <c r="P616" s="131">
        <f t="shared" si="54"/>
        <v>-9.9623175088450755E-4</v>
      </c>
      <c r="Q616" s="128">
        <f>+VLOOKUP(N616,ASURB.MX!$A$2:$H$1054,5,FALSE)</f>
        <v>382.48001099999999</v>
      </c>
      <c r="R616" s="6">
        <f t="shared" si="55"/>
        <v>6.8324551801788341E-2</v>
      </c>
      <c r="S616" s="6">
        <f t="shared" si="56"/>
        <v>4.6682443789152588E-3</v>
      </c>
      <c r="T616" s="6">
        <f t="shared" si="52"/>
        <v>6.1680894391922246E-4</v>
      </c>
      <c r="U616" s="127">
        <f t="shared" si="53"/>
        <v>1.9874608334091454E-7</v>
      </c>
    </row>
    <row r="617" spans="14:21" x14ac:dyDescent="0.25">
      <c r="N617" s="125">
        <f>+'Ejercicio 5'!C600</f>
        <v>42858</v>
      </c>
      <c r="O617" s="126">
        <f>+VLOOKUP(N617,'tasa continuas '!$A$3:$E$1056,5,FALSE)</f>
        <v>2.9862985746513599E-2</v>
      </c>
      <c r="P617" s="131">
        <f t="shared" si="54"/>
        <v>-3.5307021002718361E-4</v>
      </c>
      <c r="Q617" s="128">
        <f>+VLOOKUP(N617,ASURB.MX!$A$2:$H$1054,5,FALSE)</f>
        <v>367.85998499999999</v>
      </c>
      <c r="R617" s="6">
        <f t="shared" si="55"/>
        <v>-3.8974002851252812E-2</v>
      </c>
      <c r="S617" s="6">
        <f t="shared" si="56"/>
        <v>1.5189728982494624E-3</v>
      </c>
      <c r="T617" s="6">
        <f t="shared" si="52"/>
        <v>9.895238172453742E-4</v>
      </c>
      <c r="U617" s="127">
        <f t="shared" si="53"/>
        <v>3.7271487332615175E-4</v>
      </c>
    </row>
    <row r="618" spans="14:21" x14ac:dyDescent="0.25">
      <c r="N618" s="125">
        <f>+'Ejercicio 5'!C601</f>
        <v>42859</v>
      </c>
      <c r="O618" s="126">
        <f>+VLOOKUP(N618,'tasa continuas '!$A$3:$E$1056,5,FALSE)</f>
        <v>3.1392057156237663E-2</v>
      </c>
      <c r="P618" s="131">
        <f t="shared" si="54"/>
        <v>1.5290714097240636E-3</v>
      </c>
      <c r="Q618" s="128">
        <f>+VLOOKUP(N618,ASURB.MX!$A$2:$H$1054,5,FALSE)</f>
        <v>365.57998700000002</v>
      </c>
      <c r="R618" s="6">
        <f t="shared" si="55"/>
        <v>-6.2172922977431801E-3</v>
      </c>
      <c r="S618" s="6">
        <f t="shared" si="56"/>
        <v>3.8654723515576674E-5</v>
      </c>
      <c r="T618" s="6">
        <f t="shared" si="52"/>
        <v>1.0039320914347462E-3</v>
      </c>
      <c r="U618" s="127">
        <f t="shared" si="53"/>
        <v>1.4408274189371987E-5</v>
      </c>
    </row>
    <row r="619" spans="14:21" x14ac:dyDescent="0.25">
      <c r="N619" s="125">
        <f>+'Ejercicio 5'!C602</f>
        <v>42860</v>
      </c>
      <c r="O619" s="126">
        <f>+VLOOKUP(N619,'tasa continuas '!$A$3:$E$1056,5,FALSE)</f>
        <v>3.121228770742529E-2</v>
      </c>
      <c r="P619" s="131">
        <f t="shared" si="54"/>
        <v>-1.7976944881237245E-4</v>
      </c>
      <c r="Q619" s="128">
        <f>+VLOOKUP(N619,ASURB.MX!$A$2:$H$1054,5,FALSE)</f>
        <v>377.32000699999998</v>
      </c>
      <c r="R619" s="6">
        <f t="shared" si="55"/>
        <v>3.1608554405019251E-2</v>
      </c>
      <c r="S619" s="6">
        <f t="shared" si="56"/>
        <v>9.9910071157506184E-4</v>
      </c>
      <c r="T619" s="6">
        <f t="shared" si="52"/>
        <v>1.0068810893281578E-3</v>
      </c>
      <c r="U619" s="127">
        <f t="shared" si="53"/>
        <v>2.9489978934115792E-6</v>
      </c>
    </row>
    <row r="620" spans="14:21" x14ac:dyDescent="0.25">
      <c r="N620" s="125">
        <f>+'Ejercicio 5'!C603</f>
        <v>42863</v>
      </c>
      <c r="O620" s="126">
        <f>+VLOOKUP(N620,'tasa continuas '!$A$3:$E$1056,5,FALSE)</f>
        <v>3.0518588378771232E-2</v>
      </c>
      <c r="P620" s="131">
        <f t="shared" si="54"/>
        <v>-6.9369932865405784E-4</v>
      </c>
      <c r="Q620" s="128">
        <f>+VLOOKUP(N620,ASURB.MX!$A$2:$H$1054,5,FALSE)</f>
        <v>372.66000400000001</v>
      </c>
      <c r="R620" s="6">
        <f t="shared" si="55"/>
        <v>-1.2427165800633281E-2</v>
      </c>
      <c r="S620" s="6">
        <f t="shared" si="56"/>
        <v>1.544344498364294E-4</v>
      </c>
      <c r="T620" s="6">
        <f t="shared" si="52"/>
        <v>1.008288853879718E-3</v>
      </c>
      <c r="U620" s="127">
        <f t="shared" si="53"/>
        <v>1.4077645515602269E-6</v>
      </c>
    </row>
    <row r="621" spans="14:21" x14ac:dyDescent="0.25">
      <c r="N621" s="125">
        <f>+'Ejercicio 5'!C604</f>
        <v>42864</v>
      </c>
      <c r="O621" s="126">
        <f>+VLOOKUP(N621,'tasa continuas '!$A$3:$E$1056,5,FALSE)</f>
        <v>3.0216055956540783E-2</v>
      </c>
      <c r="P621" s="131">
        <f t="shared" si="54"/>
        <v>-3.0253242223044971E-4</v>
      </c>
      <c r="Q621" s="128">
        <f>+VLOOKUP(N621,ASURB.MX!$A$2:$H$1054,5,FALSE)</f>
        <v>371.72000100000002</v>
      </c>
      <c r="R621" s="6">
        <f t="shared" si="55"/>
        <v>-2.5256011535756801E-3</v>
      </c>
      <c r="S621" s="6">
        <f t="shared" si="56"/>
        <v>6.3786611869428062E-6</v>
      </c>
      <c r="T621" s="6">
        <f t="shared" si="52"/>
        <v>1.0106624653872279E-3</v>
      </c>
      <c r="U621" s="127">
        <f t="shared" si="53"/>
        <v>2.3736115075099519E-6</v>
      </c>
    </row>
    <row r="622" spans="14:21" x14ac:dyDescent="0.25">
      <c r="N622" s="125">
        <f>+'Ejercicio 5'!C605</f>
        <v>42865</v>
      </c>
      <c r="O622" s="126">
        <f>+VLOOKUP(N622,'tasa continuas '!$A$3:$E$1056,5,FALSE)</f>
        <v>2.9862985746513599E-2</v>
      </c>
      <c r="P622" s="131">
        <f t="shared" si="54"/>
        <v>-3.5307021002718361E-4</v>
      </c>
      <c r="Q622" s="128">
        <f>+VLOOKUP(N622,ASURB.MX!$A$2:$H$1054,5,FALSE)</f>
        <v>378.41000400000001</v>
      </c>
      <c r="R622" s="6">
        <f t="shared" si="55"/>
        <v>1.7837389081054911E-2</v>
      </c>
      <c r="S622" s="6">
        <f t="shared" si="56"/>
        <v>3.1817244922893696E-4</v>
      </c>
      <c r="T622" s="6">
        <f t="shared" si="52"/>
        <v>1.0105863936801841E-3</v>
      </c>
      <c r="U622" s="127">
        <f t="shared" si="53"/>
        <v>-7.6071707043844083E-8</v>
      </c>
    </row>
    <row r="623" spans="14:21" x14ac:dyDescent="0.25">
      <c r="N623" s="125">
        <f>+'Ejercicio 5'!C606</f>
        <v>42866</v>
      </c>
      <c r="O623" s="126">
        <f>+VLOOKUP(N623,'tasa continuas '!$A$3:$E$1056,5,FALSE)</f>
        <v>3.1392057156237663E-2</v>
      </c>
      <c r="P623" s="131">
        <f t="shared" si="54"/>
        <v>1.5290714097240636E-3</v>
      </c>
      <c r="Q623" s="128">
        <f>+VLOOKUP(N623,ASURB.MX!$A$2:$H$1054,5,FALSE)</f>
        <v>367.11999500000002</v>
      </c>
      <c r="R623" s="6">
        <f t="shared" si="55"/>
        <v>-3.028951799333748E-2</v>
      </c>
      <c r="S623" s="6">
        <f t="shared" si="56"/>
        <v>9.1745490026871499E-4</v>
      </c>
      <c r="T623" s="6">
        <f t="shared" si="52"/>
        <v>1.0067870865900865E-3</v>
      </c>
      <c r="U623" s="127">
        <f t="shared" si="53"/>
        <v>-3.7993070900975683E-6</v>
      </c>
    </row>
    <row r="624" spans="14:21" x14ac:dyDescent="0.25">
      <c r="N624" s="125">
        <f>+'Ejercicio 5'!C607</f>
        <v>42867</v>
      </c>
      <c r="O624" s="126">
        <f>+VLOOKUP(N624,'tasa continuas '!$A$3:$E$1056,5,FALSE)</f>
        <v>3.121228770742529E-2</v>
      </c>
      <c r="P624" s="131">
        <f t="shared" si="54"/>
        <v>-1.7976944881237245E-4</v>
      </c>
      <c r="Q624" s="128">
        <f>+VLOOKUP(N624,ASURB.MX!$A$2:$H$1054,5,FALSE)</f>
        <v>359.97000100000002</v>
      </c>
      <c r="R624" s="6">
        <f t="shared" si="55"/>
        <v>-1.9668059044636553E-2</v>
      </c>
      <c r="S624" s="6">
        <f t="shared" si="56"/>
        <v>3.8683254658330974E-4</v>
      </c>
      <c r="T624" s="6">
        <f t="shared" si="52"/>
        <v>9.3866772263304034E-4</v>
      </c>
      <c r="U624" s="127">
        <f t="shared" si="53"/>
        <v>-6.8119363957046199E-5</v>
      </c>
    </row>
    <row r="625" spans="14:21" x14ac:dyDescent="0.25">
      <c r="N625" s="125">
        <f>+'Ejercicio 5'!C608</f>
        <v>42870</v>
      </c>
      <c r="O625" s="126">
        <f>+VLOOKUP(N625,'tasa continuas '!$A$3:$E$1056,5,FALSE)</f>
        <v>3.0518588378771232E-2</v>
      </c>
      <c r="P625" s="131">
        <f t="shared" si="54"/>
        <v>-6.9369932865405784E-4</v>
      </c>
      <c r="Q625" s="128">
        <f>+VLOOKUP(N625,ASURB.MX!$A$2:$H$1054,5,FALSE)</f>
        <v>361.17001299999998</v>
      </c>
      <c r="R625" s="6">
        <f t="shared" si="55"/>
        <v>3.3281001867577703E-3</v>
      </c>
      <c r="S625" s="6">
        <f t="shared" si="56"/>
        <v>1.1076250853097106E-5</v>
      </c>
      <c r="T625" s="6">
        <f t="shared" si="52"/>
        <v>9.3504870012256448E-4</v>
      </c>
      <c r="U625" s="127">
        <f t="shared" si="53"/>
        <v>-3.6190225104758581E-6</v>
      </c>
    </row>
    <row r="626" spans="14:21" x14ac:dyDescent="0.25">
      <c r="N626" s="125">
        <f>+'Ejercicio 5'!C609</f>
        <v>42871</v>
      </c>
      <c r="O626" s="126">
        <f>+VLOOKUP(N626,'tasa continuas '!$A$3:$E$1056,5,FALSE)</f>
        <v>3.0216055956540783E-2</v>
      </c>
      <c r="P626" s="131">
        <f t="shared" si="54"/>
        <v>-3.0253242223044971E-4</v>
      </c>
      <c r="Q626" s="128">
        <f>+VLOOKUP(N626,ASURB.MX!$A$2:$H$1054,5,FALSE)</f>
        <v>362.73001099999999</v>
      </c>
      <c r="R626" s="6">
        <f t="shared" si="55"/>
        <v>4.3099885706769769E-3</v>
      </c>
      <c r="S626" s="6">
        <f t="shared" si="56"/>
        <v>1.8576001479366169E-5</v>
      </c>
      <c r="T626" s="6">
        <f t="shared" si="52"/>
        <v>9.3647998907862417E-4</v>
      </c>
      <c r="U626" s="127">
        <f t="shared" si="53"/>
        <v>1.4312889560596891E-6</v>
      </c>
    </row>
    <row r="627" spans="14:21" x14ac:dyDescent="0.25">
      <c r="N627" s="125">
        <f>+'Ejercicio 5'!C610</f>
        <v>42872</v>
      </c>
      <c r="O627" s="126">
        <f>+VLOOKUP(N627,'tasa continuas '!$A$3:$E$1056,5,FALSE)</f>
        <v>2.9862985746513599E-2</v>
      </c>
      <c r="P627" s="131">
        <f t="shared" si="54"/>
        <v>-3.5307021002718361E-4</v>
      </c>
      <c r="Q627" s="128">
        <f>+VLOOKUP(N627,ASURB.MX!$A$2:$H$1054,5,FALSE)</f>
        <v>360.23998999999998</v>
      </c>
      <c r="R627" s="6">
        <f t="shared" si="55"/>
        <v>-6.8883379458069306E-3</v>
      </c>
      <c r="S627" s="6">
        <f t="shared" si="56"/>
        <v>4.7449199655643647E-5</v>
      </c>
      <c r="T627" s="6">
        <f t="shared" si="52"/>
        <v>9.3907093749009583E-4</v>
      </c>
      <c r="U627" s="127">
        <f t="shared" si="53"/>
        <v>2.5909484114716589E-6</v>
      </c>
    </row>
    <row r="628" spans="14:21" x14ac:dyDescent="0.25">
      <c r="N628" s="125">
        <f>+'Ejercicio 5'!C611</f>
        <v>42873</v>
      </c>
      <c r="O628" s="126">
        <f>+VLOOKUP(N628,'tasa continuas '!$A$3:$E$1056,5,FALSE)</f>
        <v>3.1392057156237663E-2</v>
      </c>
      <c r="P628" s="131">
        <f t="shared" si="54"/>
        <v>1.5290714097240636E-3</v>
      </c>
      <c r="Q628" s="128">
        <f>+VLOOKUP(N628,ASURB.MX!$A$2:$H$1054,5,FALSE)</f>
        <v>355.64001500000001</v>
      </c>
      <c r="R628" s="6">
        <f t="shared" si="55"/>
        <v>-1.2851422803623962E-2</v>
      </c>
      <c r="S628" s="6">
        <f t="shared" si="56"/>
        <v>1.6515906807750599E-4</v>
      </c>
      <c r="T628" s="6">
        <f t="shared" si="52"/>
        <v>9.4210471646837576E-4</v>
      </c>
      <c r="U628" s="127">
        <f t="shared" si="53"/>
        <v>3.0337789782799345E-6</v>
      </c>
    </row>
    <row r="629" spans="14:21" x14ac:dyDescent="0.25">
      <c r="N629" s="125">
        <f>+'Ejercicio 5'!C612</f>
        <v>42874</v>
      </c>
      <c r="O629" s="126">
        <f>+VLOOKUP(N629,'tasa continuas '!$A$3:$E$1056,5,FALSE)</f>
        <v>3.121228770742529E-2</v>
      </c>
      <c r="P629" s="131">
        <f t="shared" si="54"/>
        <v>-1.7976944881237245E-4</v>
      </c>
      <c r="Q629" s="128">
        <f>+VLOOKUP(N629,ASURB.MX!$A$2:$H$1054,5,FALSE)</f>
        <v>360.5</v>
      </c>
      <c r="R629" s="6">
        <f t="shared" si="55"/>
        <v>1.357293129458354E-2</v>
      </c>
      <c r="S629" s="6">
        <f t="shared" si="56"/>
        <v>1.8422446392748522E-4</v>
      </c>
      <c r="T629" s="6">
        <f t="shared" si="52"/>
        <v>9.4017901574975195E-4</v>
      </c>
      <c r="U629" s="127">
        <f t="shared" si="53"/>
        <v>-1.9257007186238104E-6</v>
      </c>
    </row>
    <row r="630" spans="14:21" x14ac:dyDescent="0.25">
      <c r="N630" s="125">
        <f>+'Ejercicio 5'!C613</f>
        <v>42877</v>
      </c>
      <c r="O630" s="126">
        <f>+VLOOKUP(N630,'tasa continuas '!$A$3:$E$1056,5,FALSE)</f>
        <v>3.0518588378771232E-2</v>
      </c>
      <c r="P630" s="131">
        <f t="shared" si="54"/>
        <v>-6.9369932865405784E-4</v>
      </c>
      <c r="Q630" s="128">
        <f>+VLOOKUP(N630,ASURB.MX!$A$2:$H$1054,5,FALSE)</f>
        <v>358.17999300000002</v>
      </c>
      <c r="R630" s="6">
        <f t="shared" si="55"/>
        <v>-6.4563229296569508E-3</v>
      </c>
      <c r="S630" s="6">
        <f t="shared" si="56"/>
        <v>4.1684105772014116E-5</v>
      </c>
      <c r="T630" s="6">
        <f t="shared" si="52"/>
        <v>8.657380749011221E-4</v>
      </c>
      <c r="U630" s="127">
        <f t="shared" si="53"/>
        <v>-7.4440940848629852E-5</v>
      </c>
    </row>
    <row r="631" spans="14:21" x14ac:dyDescent="0.25">
      <c r="N631" s="125">
        <f>+'Ejercicio 5'!C614</f>
        <v>42878</v>
      </c>
      <c r="O631" s="126">
        <f>+VLOOKUP(N631,'tasa continuas '!$A$3:$E$1056,5,FALSE)</f>
        <v>3.0216055956540783E-2</v>
      </c>
      <c r="P631" s="131">
        <f t="shared" si="54"/>
        <v>-3.0253242223044971E-4</v>
      </c>
      <c r="Q631" s="128">
        <f>+VLOOKUP(N631,ASURB.MX!$A$2:$H$1054,5,FALSE)</f>
        <v>363.459991</v>
      </c>
      <c r="R631" s="6">
        <f t="shared" si="55"/>
        <v>1.4633591095758607E-2</v>
      </c>
      <c r="S631" s="6">
        <f t="shared" si="56"/>
        <v>2.141419883578656E-4</v>
      </c>
      <c r="T631" s="6">
        <f t="shared" si="52"/>
        <v>8.6618685303122586E-4</v>
      </c>
      <c r="U631" s="127">
        <f t="shared" si="53"/>
        <v>4.487781301037606E-7</v>
      </c>
    </row>
    <row r="632" spans="14:21" x14ac:dyDescent="0.25">
      <c r="N632" s="125">
        <f>+'Ejercicio 5'!C615</f>
        <v>42879</v>
      </c>
      <c r="O632" s="126">
        <f>+VLOOKUP(N632,'tasa continuas '!$A$3:$E$1056,5,FALSE)</f>
        <v>2.9862985746513599E-2</v>
      </c>
      <c r="P632" s="131">
        <f t="shared" si="54"/>
        <v>-3.5307021002718361E-4</v>
      </c>
      <c r="Q632" s="128">
        <f>+VLOOKUP(N632,ASURB.MX!$A$2:$H$1054,5,FALSE)</f>
        <v>369.85998499999999</v>
      </c>
      <c r="R632" s="6">
        <f t="shared" si="55"/>
        <v>1.7455290209738208E-2</v>
      </c>
      <c r="S632" s="6">
        <f t="shared" si="56"/>
        <v>3.0468715630618251E-4</v>
      </c>
      <c r="T632" s="6">
        <f t="shared" si="52"/>
        <v>8.6514598830446441E-4</v>
      </c>
      <c r="U632" s="127">
        <f t="shared" si="53"/>
        <v>-1.0408647267614451E-6</v>
      </c>
    </row>
    <row r="633" spans="14:21" x14ac:dyDescent="0.25">
      <c r="N633" s="125">
        <f>+'Ejercicio 5'!C616</f>
        <v>42880</v>
      </c>
      <c r="O633" s="126">
        <f>+VLOOKUP(N633,'tasa continuas '!$A$3:$E$1056,5,FALSE)</f>
        <v>3.1392057156237663E-2</v>
      </c>
      <c r="P633" s="131">
        <f t="shared" si="54"/>
        <v>1.5290714097240636E-3</v>
      </c>
      <c r="Q633" s="128">
        <f>+VLOOKUP(N633,ASURB.MX!$A$2:$H$1054,5,FALSE)</f>
        <v>366.04998799999998</v>
      </c>
      <c r="R633" s="6">
        <f t="shared" si="55"/>
        <v>-1.0354611790599315E-2</v>
      </c>
      <c r="S633" s="6">
        <f t="shared" si="56"/>
        <v>1.0721798533401834E-4</v>
      </c>
      <c r="T633" s="6">
        <f t="shared" si="52"/>
        <v>8.6282401151125873E-4</v>
      </c>
      <c r="U633" s="127">
        <f t="shared" si="53"/>
        <v>-2.3219767932056807E-6</v>
      </c>
    </row>
    <row r="634" spans="14:21" x14ac:dyDescent="0.25">
      <c r="N634" s="125">
        <f>+'Ejercicio 5'!C617</f>
        <v>42881</v>
      </c>
      <c r="O634" s="126">
        <f>+VLOOKUP(N634,'tasa continuas '!$A$3:$E$1056,5,FALSE)</f>
        <v>3.121228770742529E-2</v>
      </c>
      <c r="P634" s="131">
        <f t="shared" si="54"/>
        <v>-1.7976944881237245E-4</v>
      </c>
      <c r="Q634" s="128">
        <f>+VLOOKUP(N634,ASURB.MX!$A$2:$H$1054,5,FALSE)</f>
        <v>366.89999399999999</v>
      </c>
      <c r="R634" s="6">
        <f t="shared" si="55"/>
        <v>2.3194116977621744E-3</v>
      </c>
      <c r="S634" s="6">
        <f t="shared" si="56"/>
        <v>5.3796706237160124E-6</v>
      </c>
      <c r="T634" s="6">
        <f t="shared" si="52"/>
        <v>8.6452885132461414E-4</v>
      </c>
      <c r="U634" s="127">
        <f t="shared" si="53"/>
        <v>1.7048398133554096E-6</v>
      </c>
    </row>
    <row r="635" spans="14:21" x14ac:dyDescent="0.25">
      <c r="N635" s="125">
        <f>+'Ejercicio 5'!C618</f>
        <v>42884</v>
      </c>
      <c r="O635" s="126">
        <f>+VLOOKUP(N635,'tasa continuas '!$A$3:$E$1056,5,FALSE)</f>
        <v>3.0518588378771232E-2</v>
      </c>
      <c r="P635" s="131">
        <f t="shared" si="54"/>
        <v>-6.9369932865405784E-4</v>
      </c>
      <c r="Q635" s="128">
        <f>+VLOOKUP(N635,ASURB.MX!$A$2:$H$1054,5,FALSE)</f>
        <v>366.73001099999999</v>
      </c>
      <c r="R635" s="6">
        <f t="shared" si="55"/>
        <v>-4.6340253774621585E-4</v>
      </c>
      <c r="S635" s="6">
        <f t="shared" si="56"/>
        <v>2.1474191198963301E-7</v>
      </c>
      <c r="T635" s="6">
        <f t="shared" si="52"/>
        <v>8.6598671170341453E-4</v>
      </c>
      <c r="U635" s="127">
        <f t="shared" si="53"/>
        <v>1.4578603788003869E-6</v>
      </c>
    </row>
    <row r="636" spans="14:21" x14ac:dyDescent="0.25">
      <c r="N636" s="125">
        <f>+'Ejercicio 5'!C619</f>
        <v>42885</v>
      </c>
      <c r="O636" s="126">
        <f>+VLOOKUP(N636,'tasa continuas '!$A$3:$E$1056,5,FALSE)</f>
        <v>3.0216055956540783E-2</v>
      </c>
      <c r="P636" s="131">
        <f t="shared" si="54"/>
        <v>-3.0253242223044971E-4</v>
      </c>
      <c r="Q636" s="128">
        <f>+VLOOKUP(N636,ASURB.MX!$A$2:$H$1054,5,FALSE)</f>
        <v>363.709991</v>
      </c>
      <c r="R636" s="6">
        <f t="shared" si="55"/>
        <v>-8.2690904119501162E-3</v>
      </c>
      <c r="S636" s="6">
        <f t="shared" si="56"/>
        <v>6.8377856241005344E-5</v>
      </c>
      <c r="T636" s="6">
        <f t="shared" si="52"/>
        <v>8.6790258697314862E-4</v>
      </c>
      <c r="U636" s="127">
        <f t="shared" si="53"/>
        <v>1.9158752697340893E-6</v>
      </c>
    </row>
    <row r="637" spans="14:21" x14ac:dyDescent="0.25">
      <c r="N637" s="125">
        <f>+'Ejercicio 5'!C620</f>
        <v>42886</v>
      </c>
      <c r="O637" s="126">
        <f>+VLOOKUP(N637,'tasa continuas '!$A$3:$E$1056,5,FALSE)</f>
        <v>2.9862985746513599E-2</v>
      </c>
      <c r="P637" s="131">
        <f t="shared" si="54"/>
        <v>-3.5307021002718361E-4</v>
      </c>
      <c r="Q637" s="128">
        <f>+VLOOKUP(N637,ASURB.MX!$A$2:$H$1054,5,FALSE)</f>
        <v>367.459991</v>
      </c>
      <c r="R637" s="6">
        <f t="shared" si="55"/>
        <v>1.0257622640816507E-2</v>
      </c>
      <c r="S637" s="6">
        <f t="shared" si="56"/>
        <v>1.0521882224139141E-4</v>
      </c>
      <c r="T637" s="6">
        <f t="shared" si="52"/>
        <v>8.6901899859531315E-4</v>
      </c>
      <c r="U637" s="127">
        <f t="shared" si="53"/>
        <v>1.1164116221645294E-6</v>
      </c>
    </row>
    <row r="638" spans="14:21" x14ac:dyDescent="0.25">
      <c r="N638" s="125">
        <f>+'Ejercicio 5'!C621</f>
        <v>42887</v>
      </c>
      <c r="O638" s="126">
        <f>+VLOOKUP(N638,'tasa continuas '!$A$3:$E$1056,5,FALSE)</f>
        <v>3.1392057156237663E-2</v>
      </c>
      <c r="P638" s="131">
        <f t="shared" si="54"/>
        <v>1.5290714097240636E-3</v>
      </c>
      <c r="Q638" s="128">
        <f>+VLOOKUP(N638,ASURB.MX!$A$2:$H$1054,5,FALSE)</f>
        <v>362.10998499999999</v>
      </c>
      <c r="R638" s="6">
        <f t="shared" si="55"/>
        <v>-1.4666453052267199E-2</v>
      </c>
      <c r="S638" s="6">
        <f t="shared" si="56"/>
        <v>2.1510484513435782E-4</v>
      </c>
      <c r="T638" s="6">
        <f t="shared" si="52"/>
        <v>8.7023912505042008E-4</v>
      </c>
      <c r="U638" s="127">
        <f t="shared" si="53"/>
        <v>1.2201264551069298E-6</v>
      </c>
    </row>
    <row r="639" spans="14:21" x14ac:dyDescent="0.25">
      <c r="N639" s="125">
        <f>+'Ejercicio 5'!C622</f>
        <v>42888</v>
      </c>
      <c r="O639" s="126">
        <f>+VLOOKUP(N639,'tasa continuas '!$A$3:$E$1056,5,FALSE)</f>
        <v>3.121228770742529E-2</v>
      </c>
      <c r="P639" s="131">
        <f t="shared" si="54"/>
        <v>-1.7976944881237245E-4</v>
      </c>
      <c r="Q639" s="128">
        <f>+VLOOKUP(N639,ASURB.MX!$A$2:$H$1054,5,FALSE)</f>
        <v>365.63000499999998</v>
      </c>
      <c r="R639" s="6">
        <f t="shared" si="55"/>
        <v>9.6739151344584669E-3</v>
      </c>
      <c r="S639" s="6">
        <f t="shared" si="56"/>
        <v>9.3584634028704583E-5</v>
      </c>
      <c r="T639" s="6">
        <f t="shared" si="52"/>
        <v>8.6983203790943152E-4</v>
      </c>
      <c r="U639" s="127">
        <f t="shared" si="53"/>
        <v>-4.0708714098855545E-7</v>
      </c>
    </row>
    <row r="640" spans="14:21" x14ac:dyDescent="0.25">
      <c r="N640" s="125">
        <f>+'Ejercicio 5'!C623</f>
        <v>42891</v>
      </c>
      <c r="O640" s="126">
        <f>+VLOOKUP(N640,'tasa continuas '!$A$3:$E$1056,5,FALSE)</f>
        <v>3.0518588378771232E-2</v>
      </c>
      <c r="P640" s="131">
        <f t="shared" si="54"/>
        <v>-6.9369932865405784E-4</v>
      </c>
      <c r="Q640" s="128">
        <f>+VLOOKUP(N640,ASURB.MX!$A$2:$H$1054,5,FALSE)</f>
        <v>364.75</v>
      </c>
      <c r="R640" s="6">
        <f t="shared" si="55"/>
        <v>-2.4097193784227804E-3</v>
      </c>
      <c r="S640" s="6">
        <f t="shared" si="56"/>
        <v>5.8067474827462707E-6</v>
      </c>
      <c r="T640" s="6">
        <f t="shared" si="52"/>
        <v>8.6888737351819114E-4</v>
      </c>
      <c r="U640" s="127">
        <f t="shared" si="53"/>
        <v>-9.4466439124038428E-7</v>
      </c>
    </row>
    <row r="641" spans="14:21" x14ac:dyDescent="0.25">
      <c r="N641" s="125">
        <f>+'Ejercicio 5'!C624</f>
        <v>42892</v>
      </c>
      <c r="O641" s="126">
        <f>+VLOOKUP(N641,'tasa continuas '!$A$3:$E$1056,5,FALSE)</f>
        <v>3.0216055956540783E-2</v>
      </c>
      <c r="P641" s="131">
        <f t="shared" si="54"/>
        <v>-3.0253242223044971E-4</v>
      </c>
      <c r="Q641" s="128">
        <f>+VLOOKUP(N641,ASURB.MX!$A$2:$H$1054,5,FALSE)</f>
        <v>360.76998900000001</v>
      </c>
      <c r="R641" s="6">
        <f t="shared" si="55"/>
        <v>-1.0971581720558383E-2</v>
      </c>
      <c r="S641" s="6">
        <f t="shared" si="56"/>
        <v>1.2037560545089085E-4</v>
      </c>
      <c r="T641" s="6">
        <f t="shared" si="52"/>
        <v>8.6884237231824339E-4</v>
      </c>
      <c r="U641" s="127">
        <f t="shared" si="53"/>
        <v>-4.5001199947751307E-8</v>
      </c>
    </row>
    <row r="642" spans="14:21" x14ac:dyDescent="0.25">
      <c r="N642" s="125">
        <f>+'Ejercicio 5'!C625</f>
        <v>42893</v>
      </c>
      <c r="O642" s="126">
        <f>+VLOOKUP(N642,'tasa continuas '!$A$3:$E$1056,5,FALSE)</f>
        <v>2.9862985746513599E-2</v>
      </c>
      <c r="P642" s="131">
        <f t="shared" si="54"/>
        <v>-3.5307021002718361E-4</v>
      </c>
      <c r="Q642" s="128">
        <f>+VLOOKUP(N642,ASURB.MX!$A$2:$H$1054,5,FALSE)</f>
        <v>365.35000600000001</v>
      </c>
      <c r="R642" s="6">
        <f t="shared" si="55"/>
        <v>1.2615208977498469E-2</v>
      </c>
      <c r="S642" s="6">
        <f t="shared" si="56"/>
        <v>1.5914349754595796E-4</v>
      </c>
      <c r="T642" s="6">
        <f t="shared" ref="T642:T705" si="57">_xlfn.STDEV.S(S611:S641)</f>
        <v>8.6864131329025427E-4</v>
      </c>
      <c r="U642" s="127">
        <f t="shared" si="53"/>
        <v>-2.0105902798911446E-7</v>
      </c>
    </row>
    <row r="643" spans="14:21" x14ac:dyDescent="0.25">
      <c r="N643" s="125">
        <f>+'Ejercicio 5'!C626</f>
        <v>42894</v>
      </c>
      <c r="O643" s="126">
        <f>+VLOOKUP(N643,'tasa continuas '!$A$3:$E$1056,5,FALSE)</f>
        <v>3.1392057156237663E-2</v>
      </c>
      <c r="P643" s="131">
        <f t="shared" si="54"/>
        <v>1.5290714097240636E-3</v>
      </c>
      <c r="Q643" s="128">
        <f>+VLOOKUP(N643,ASURB.MX!$A$2:$H$1054,5,FALSE)</f>
        <v>361.54998799999998</v>
      </c>
      <c r="R643" s="6">
        <f t="shared" si="55"/>
        <v>-1.0455503229305026E-2</v>
      </c>
      <c r="S643" s="6">
        <f t="shared" si="56"/>
        <v>1.0931754777800783E-4</v>
      </c>
      <c r="T643" s="6">
        <f t="shared" si="57"/>
        <v>8.6785874895392145E-4</v>
      </c>
      <c r="U643" s="127">
        <f t="shared" ref="U643:U706" si="58">T643-T642</f>
        <v>-7.8256433633282566E-7</v>
      </c>
    </row>
    <row r="644" spans="14:21" x14ac:dyDescent="0.25">
      <c r="N644" s="125">
        <f>+'Ejercicio 5'!C627</f>
        <v>42895</v>
      </c>
      <c r="O644" s="126">
        <f>+VLOOKUP(N644,'tasa continuas '!$A$3:$E$1056,5,FALSE)</f>
        <v>3.121228770742529E-2</v>
      </c>
      <c r="P644" s="131">
        <f t="shared" si="54"/>
        <v>-1.7976944881237245E-4</v>
      </c>
      <c r="Q644" s="128">
        <f>+VLOOKUP(N644,ASURB.MX!$A$2:$H$1054,5,FALSE)</f>
        <v>364.17999300000002</v>
      </c>
      <c r="R644" s="6">
        <f t="shared" si="55"/>
        <v>7.2479202519027544E-3</v>
      </c>
      <c r="S644" s="6">
        <f t="shared" si="56"/>
        <v>5.2532347977942086E-5</v>
      </c>
      <c r="T644" s="6">
        <f t="shared" si="57"/>
        <v>8.6826595610629137E-4</v>
      </c>
      <c r="U644" s="127">
        <f t="shared" si="58"/>
        <v>4.0720715236992194E-7</v>
      </c>
    </row>
    <row r="645" spans="14:21" x14ac:dyDescent="0.25">
      <c r="N645" s="125">
        <f>+'Ejercicio 5'!C628</f>
        <v>42898</v>
      </c>
      <c r="O645" s="126">
        <f>+VLOOKUP(N645,'tasa continuas '!$A$3:$E$1056,5,FALSE)</f>
        <v>3.0518588378771232E-2</v>
      </c>
      <c r="P645" s="131">
        <f t="shared" si="54"/>
        <v>-6.9369932865405784E-4</v>
      </c>
      <c r="Q645" s="128">
        <f>+VLOOKUP(N645,ASURB.MX!$A$2:$H$1054,5,FALSE)</f>
        <v>357.39999399999999</v>
      </c>
      <c r="R645" s="6">
        <f t="shared" si="55"/>
        <v>-1.8792645745018162E-2</v>
      </c>
      <c r="S645" s="6">
        <f t="shared" si="56"/>
        <v>3.5316353409774924E-4</v>
      </c>
      <c r="T645" s="6">
        <f t="shared" si="57"/>
        <v>8.6800978132004858E-4</v>
      </c>
      <c r="U645" s="127">
        <f t="shared" si="58"/>
        <v>-2.5617478624279013E-7</v>
      </c>
    </row>
    <row r="646" spans="14:21" x14ac:dyDescent="0.25">
      <c r="N646" s="125">
        <f>+'Ejercicio 5'!C629</f>
        <v>42899</v>
      </c>
      <c r="O646" s="126">
        <f>+VLOOKUP(N646,'tasa continuas '!$A$3:$E$1056,5,FALSE)</f>
        <v>3.0216055956540783E-2</v>
      </c>
      <c r="P646" s="131">
        <f t="shared" si="54"/>
        <v>-3.0253242223044971E-4</v>
      </c>
      <c r="Q646" s="128">
        <f>+VLOOKUP(N646,ASURB.MX!$A$2:$H$1054,5,FALSE)</f>
        <v>359.69000199999999</v>
      </c>
      <c r="R646" s="6">
        <f t="shared" si="55"/>
        <v>6.3869689928215253E-3</v>
      </c>
      <c r="S646" s="6">
        <f t="shared" si="56"/>
        <v>4.0793372915263611E-5</v>
      </c>
      <c r="T646" s="6">
        <f t="shared" si="57"/>
        <v>8.6586895974793499E-4</v>
      </c>
      <c r="U646" s="127">
        <f t="shared" si="58"/>
        <v>-2.1408215721135937E-6</v>
      </c>
    </row>
    <row r="647" spans="14:21" x14ac:dyDescent="0.25">
      <c r="N647" s="125">
        <f>+'Ejercicio 5'!C630</f>
        <v>42900</v>
      </c>
      <c r="O647" s="126">
        <f>+VLOOKUP(N647,'tasa continuas '!$A$3:$E$1056,5,FALSE)</f>
        <v>2.9862985746513599E-2</v>
      </c>
      <c r="P647" s="131">
        <f t="shared" si="54"/>
        <v>-3.5307021002718361E-4</v>
      </c>
      <c r="Q647" s="128">
        <f>+VLOOKUP(N647,ASURB.MX!$A$2:$H$1054,5,FALSE)</f>
        <v>363.52999899999998</v>
      </c>
      <c r="R647" s="6">
        <f t="shared" si="55"/>
        <v>1.0619266836147608E-2</v>
      </c>
      <c r="S647" s="6">
        <f t="shared" si="56"/>
        <v>1.1276882813730443E-4</v>
      </c>
      <c r="T647" s="6">
        <f t="shared" si="57"/>
        <v>8.654120608209947E-4</v>
      </c>
      <c r="U647" s="127">
        <f t="shared" si="58"/>
        <v>-4.568989269402874E-7</v>
      </c>
    </row>
    <row r="648" spans="14:21" x14ac:dyDescent="0.25">
      <c r="N648" s="125">
        <f>+'Ejercicio 5'!C631</f>
        <v>42901</v>
      </c>
      <c r="O648" s="126">
        <f>+VLOOKUP(N648,'tasa continuas '!$A$3:$E$1056,5,FALSE)</f>
        <v>3.1392057156237663E-2</v>
      </c>
      <c r="P648" s="131">
        <f t="shared" si="54"/>
        <v>1.5290714097240636E-3</v>
      </c>
      <c r="Q648" s="128">
        <f>+VLOOKUP(N648,ASURB.MX!$A$2:$H$1054,5,FALSE)</f>
        <v>360.92999300000002</v>
      </c>
      <c r="R648" s="6">
        <f t="shared" si="55"/>
        <v>-7.1778074471836066E-3</v>
      </c>
      <c r="S648" s="6">
        <f t="shared" si="56"/>
        <v>5.1520919748844443E-5</v>
      </c>
      <c r="T648" s="6">
        <f t="shared" si="57"/>
        <v>3.3559155656880465E-4</v>
      </c>
      <c r="U648" s="127">
        <f t="shared" si="58"/>
        <v>-5.2982050425218999E-4</v>
      </c>
    </row>
    <row r="649" spans="14:21" x14ac:dyDescent="0.25">
      <c r="N649" s="125">
        <f>+'Ejercicio 5'!C632</f>
        <v>42902</v>
      </c>
      <c r="O649" s="126">
        <f>+VLOOKUP(N649,'tasa continuas '!$A$3:$E$1056,5,FALSE)</f>
        <v>3.121228770742529E-2</v>
      </c>
      <c r="P649" s="131">
        <f t="shared" si="54"/>
        <v>-1.7976944881237245E-4</v>
      </c>
      <c r="Q649" s="128">
        <f>+VLOOKUP(N649,ASURB.MX!$A$2:$H$1054,5,FALSE)</f>
        <v>365.51998900000001</v>
      </c>
      <c r="R649" s="6">
        <f t="shared" si="55"/>
        <v>1.2636952841702818E-2</v>
      </c>
      <c r="S649" s="6">
        <f t="shared" si="56"/>
        <v>1.5969257712342093E-4</v>
      </c>
      <c r="T649" s="6">
        <f t="shared" si="57"/>
        <v>2.3491431846252403E-4</v>
      </c>
      <c r="U649" s="127">
        <f t="shared" si="58"/>
        <v>-1.0067723810628062E-4</v>
      </c>
    </row>
    <row r="650" spans="14:21" x14ac:dyDescent="0.25">
      <c r="N650" s="125">
        <f>+'Ejercicio 5'!C633</f>
        <v>42905</v>
      </c>
      <c r="O650" s="126">
        <f>+VLOOKUP(N650,'tasa continuas '!$A$3:$E$1056,5,FALSE)</f>
        <v>3.0518588378771232E-2</v>
      </c>
      <c r="P650" s="131">
        <f t="shared" si="54"/>
        <v>-6.9369932865405784E-4</v>
      </c>
      <c r="Q650" s="128">
        <f>+VLOOKUP(N650,ASURB.MX!$A$2:$H$1054,5,FALSE)</f>
        <v>372.459991</v>
      </c>
      <c r="R650" s="6">
        <f t="shared" si="55"/>
        <v>1.8808658178787709E-2</v>
      </c>
      <c r="S650" s="6">
        <f t="shared" si="56"/>
        <v>3.5376562248647781E-4</v>
      </c>
      <c r="T650" s="6">
        <f t="shared" si="57"/>
        <v>2.335838380717528E-4</v>
      </c>
      <c r="U650" s="127">
        <f t="shared" si="58"/>
        <v>-1.3304803907712324E-6</v>
      </c>
    </row>
    <row r="651" spans="14:21" x14ac:dyDescent="0.25">
      <c r="N651" s="125">
        <f>+'Ejercicio 5'!C634</f>
        <v>42906</v>
      </c>
      <c r="O651" s="126">
        <f>+VLOOKUP(N651,'tasa continuas '!$A$3:$E$1056,5,FALSE)</f>
        <v>3.0216055956540783E-2</v>
      </c>
      <c r="P651" s="131">
        <f t="shared" si="54"/>
        <v>-3.0253242223044971E-4</v>
      </c>
      <c r="Q651" s="128">
        <f>+VLOOKUP(N651,ASURB.MX!$A$2:$H$1054,5,FALSE)</f>
        <v>366.60000600000001</v>
      </c>
      <c r="R651" s="6">
        <f t="shared" si="55"/>
        <v>-1.5858273567474247E-2</v>
      </c>
      <c r="S651" s="6">
        <f t="shared" si="56"/>
        <v>2.5148484054085237E-4</v>
      </c>
      <c r="T651" s="6">
        <f t="shared" si="57"/>
        <v>1.8079248740049284E-4</v>
      </c>
      <c r="U651" s="127">
        <f t="shared" si="58"/>
        <v>-5.2791350671259964E-5</v>
      </c>
    </row>
    <row r="652" spans="14:21" x14ac:dyDescent="0.25">
      <c r="N652" s="125">
        <f>+'Ejercicio 5'!C635</f>
        <v>42907</v>
      </c>
      <c r="O652" s="126">
        <f>+VLOOKUP(N652,'tasa continuas '!$A$3:$E$1056,5,FALSE)</f>
        <v>2.9862985746513599E-2</v>
      </c>
      <c r="P652" s="131">
        <f t="shared" si="54"/>
        <v>-3.5307021002718361E-4</v>
      </c>
      <c r="Q652" s="128">
        <f>+VLOOKUP(N652,ASURB.MX!$A$2:$H$1054,5,FALSE)</f>
        <v>366.70001200000002</v>
      </c>
      <c r="R652" s="6">
        <f t="shared" si="55"/>
        <v>2.7275602936098411E-4</v>
      </c>
      <c r="S652" s="6">
        <f t="shared" si="56"/>
        <v>7.4395851552770024E-8</v>
      </c>
      <c r="T652" s="6">
        <f t="shared" si="57"/>
        <v>1.8157520630263167E-4</v>
      </c>
      <c r="U652" s="127">
        <f t="shared" si="58"/>
        <v>7.8271890213883494E-7</v>
      </c>
    </row>
    <row r="653" spans="14:21" x14ac:dyDescent="0.25">
      <c r="N653" s="125">
        <f>+'Ejercicio 5'!C636</f>
        <v>42908</v>
      </c>
      <c r="O653" s="126">
        <f>+VLOOKUP(N653,'tasa continuas '!$A$3:$E$1056,5,FALSE)</f>
        <v>3.1392057156237663E-2</v>
      </c>
      <c r="P653" s="131">
        <f t="shared" si="54"/>
        <v>1.5290714097240636E-3</v>
      </c>
      <c r="Q653" s="128">
        <f>+VLOOKUP(N653,ASURB.MX!$A$2:$H$1054,5,FALSE)</f>
        <v>374.05999800000001</v>
      </c>
      <c r="R653" s="6">
        <f t="shared" si="55"/>
        <v>1.9872099206540601E-2</v>
      </c>
      <c r="S653" s="6">
        <f t="shared" si="56"/>
        <v>3.9490032687459158E-4</v>
      </c>
      <c r="T653" s="6">
        <f t="shared" si="57"/>
        <v>1.817572310329965E-4</v>
      </c>
      <c r="U653" s="127">
        <f t="shared" si="58"/>
        <v>1.8202473036482963E-7</v>
      </c>
    </row>
    <row r="654" spans="14:21" x14ac:dyDescent="0.25">
      <c r="N654" s="125">
        <f>+'Ejercicio 5'!C637</f>
        <v>42909</v>
      </c>
      <c r="O654" s="126">
        <f>+VLOOKUP(N654,'tasa continuas '!$A$3:$E$1056,5,FALSE)</f>
        <v>3.121228770742529E-2</v>
      </c>
      <c r="P654" s="131">
        <f t="shared" si="54"/>
        <v>-1.7976944881237245E-4</v>
      </c>
      <c r="Q654" s="128">
        <f>+VLOOKUP(N654,ASURB.MX!$A$2:$H$1054,5,FALSE)</f>
        <v>373.209991</v>
      </c>
      <c r="R654" s="6">
        <f t="shared" si="55"/>
        <v>-2.2749672249964188E-3</v>
      </c>
      <c r="S654" s="6">
        <f t="shared" si="56"/>
        <v>5.1754758748079061E-6</v>
      </c>
      <c r="T654" s="6">
        <f t="shared" si="57"/>
        <v>1.8447820346956367E-4</v>
      </c>
      <c r="U654" s="127">
        <f t="shared" si="58"/>
        <v>2.720972436567171E-6</v>
      </c>
    </row>
    <row r="655" spans="14:21" x14ac:dyDescent="0.25">
      <c r="N655" s="125">
        <f>+'Ejercicio 5'!C638</f>
        <v>42912</v>
      </c>
      <c r="O655" s="126">
        <f>+VLOOKUP(N655,'tasa continuas '!$A$3:$E$1056,5,FALSE)</f>
        <v>3.0518588378771232E-2</v>
      </c>
      <c r="P655" s="131">
        <f t="shared" si="54"/>
        <v>-6.9369932865405784E-4</v>
      </c>
      <c r="Q655" s="128">
        <f>+VLOOKUP(N655,ASURB.MX!$A$2:$H$1054,5,FALSE)</f>
        <v>374.86999500000002</v>
      </c>
      <c r="R655" s="6">
        <f t="shared" si="55"/>
        <v>4.4380460798853919E-3</v>
      </c>
      <c r="S655" s="6">
        <f t="shared" si="56"/>
        <v>1.9696253007186093E-5</v>
      </c>
      <c r="T655" s="6">
        <f t="shared" si="57"/>
        <v>1.2244054854336779E-4</v>
      </c>
      <c r="U655" s="127">
        <f t="shared" si="58"/>
        <v>-6.2037654926195879E-5</v>
      </c>
    </row>
    <row r="656" spans="14:21" x14ac:dyDescent="0.25">
      <c r="N656" s="125">
        <f>+'Ejercicio 5'!C639</f>
        <v>42913</v>
      </c>
      <c r="O656" s="126">
        <f>+VLOOKUP(N656,'tasa continuas '!$A$3:$E$1056,5,FALSE)</f>
        <v>3.0216055956540783E-2</v>
      </c>
      <c r="P656" s="131">
        <f t="shared" si="54"/>
        <v>-3.0253242223044971E-4</v>
      </c>
      <c r="Q656" s="128">
        <f>+VLOOKUP(N656,ASURB.MX!$A$2:$H$1054,5,FALSE)</f>
        <v>374.23998999999998</v>
      </c>
      <c r="R656" s="6">
        <f t="shared" si="55"/>
        <v>-1.6820097479596716E-3</v>
      </c>
      <c r="S656" s="6">
        <f t="shared" si="56"/>
        <v>2.8291567922313581E-6</v>
      </c>
      <c r="T656" s="6">
        <f t="shared" si="57"/>
        <v>1.146296791528253E-4</v>
      </c>
      <c r="U656" s="127">
        <f t="shared" si="58"/>
        <v>-7.8108693905424892E-6</v>
      </c>
    </row>
    <row r="657" spans="14:21" x14ac:dyDescent="0.25">
      <c r="N657" s="125">
        <f>+'Ejercicio 5'!C640</f>
        <v>42914</v>
      </c>
      <c r="O657" s="126">
        <f>+VLOOKUP(N657,'tasa continuas '!$A$3:$E$1056,5,FALSE)</f>
        <v>2.9862985746513599E-2</v>
      </c>
      <c r="P657" s="131">
        <f t="shared" si="54"/>
        <v>-3.5307021002718361E-4</v>
      </c>
      <c r="Q657" s="128">
        <f>+VLOOKUP(N657,ASURB.MX!$A$2:$H$1054,5,FALSE)</f>
        <v>382.92001299999998</v>
      </c>
      <c r="R657" s="6">
        <f t="shared" si="55"/>
        <v>2.2928847912754187E-2</v>
      </c>
      <c r="S657" s="6">
        <f t="shared" si="56"/>
        <v>5.2573206660621208E-4</v>
      </c>
      <c r="T657" s="6">
        <f t="shared" si="57"/>
        <v>1.1490418639654648E-4</v>
      </c>
      <c r="U657" s="127">
        <f t="shared" si="58"/>
        <v>2.7450724372117888E-7</v>
      </c>
    </row>
    <row r="658" spans="14:21" x14ac:dyDescent="0.25">
      <c r="N658" s="125">
        <f>+'Ejercicio 5'!C641</f>
        <v>42915</v>
      </c>
      <c r="O658" s="126">
        <f>+VLOOKUP(N658,'tasa continuas '!$A$3:$E$1056,5,FALSE)</f>
        <v>3.1392057156237663E-2</v>
      </c>
      <c r="P658" s="131">
        <f t="shared" si="54"/>
        <v>1.5290714097240636E-3</v>
      </c>
      <c r="Q658" s="128">
        <f>+VLOOKUP(N658,ASURB.MX!$A$2:$H$1054,5,FALSE)</f>
        <v>378.02999899999998</v>
      </c>
      <c r="R658" s="6">
        <f t="shared" si="55"/>
        <v>-1.2852569123383199E-2</v>
      </c>
      <c r="S658" s="6">
        <f t="shared" si="56"/>
        <v>1.6518853307134318E-4</v>
      </c>
      <c r="T658" s="6">
        <f t="shared" si="57"/>
        <v>1.3424879280519495E-4</v>
      </c>
      <c r="U658" s="127">
        <f t="shared" si="58"/>
        <v>1.9344606408648471E-5</v>
      </c>
    </row>
    <row r="659" spans="14:21" x14ac:dyDescent="0.25">
      <c r="N659" s="125">
        <f>+'Ejercicio 5'!C642</f>
        <v>42916</v>
      </c>
      <c r="O659" s="126">
        <f>+VLOOKUP(N659,'tasa continuas '!$A$3:$E$1056,5,FALSE)</f>
        <v>3.121228770742529E-2</v>
      </c>
      <c r="P659" s="131">
        <f t="shared" si="54"/>
        <v>-1.7976944881237245E-4</v>
      </c>
      <c r="Q659" s="128">
        <f>+VLOOKUP(N659,ASURB.MX!$A$2:$H$1054,5,FALSE)</f>
        <v>382.92001299999998</v>
      </c>
      <c r="R659" s="6">
        <f t="shared" si="55"/>
        <v>1.2852569123383201E-2</v>
      </c>
      <c r="S659" s="6">
        <f t="shared" si="56"/>
        <v>1.651885330713432E-4</v>
      </c>
      <c r="T659" s="6">
        <f t="shared" si="57"/>
        <v>1.332699341197981E-4</v>
      </c>
      <c r="U659" s="127">
        <f t="shared" si="58"/>
        <v>-9.7885868539685189E-7</v>
      </c>
    </row>
    <row r="660" spans="14:21" x14ac:dyDescent="0.25">
      <c r="N660" s="125">
        <f>+'Ejercicio 5'!C643</f>
        <v>42919</v>
      </c>
      <c r="O660" s="126">
        <f>+VLOOKUP(N660,'tasa continuas '!$A$3:$E$1056,5,FALSE)</f>
        <v>3.0518588378771232E-2</v>
      </c>
      <c r="P660" s="131">
        <f t="shared" si="54"/>
        <v>-6.9369932865405784E-4</v>
      </c>
      <c r="Q660" s="128">
        <f>+VLOOKUP(N660,ASURB.MX!$A$2:$H$1054,5,FALSE)</f>
        <v>381.209991</v>
      </c>
      <c r="R660" s="6">
        <f t="shared" si="55"/>
        <v>-4.4757432522838821E-3</v>
      </c>
      <c r="S660" s="6">
        <f t="shared" si="56"/>
        <v>2.0032277660364702E-5</v>
      </c>
      <c r="T660" s="6">
        <f t="shared" si="57"/>
        <v>1.3327010800212938E-4</v>
      </c>
      <c r="U660" s="127">
        <f t="shared" si="58"/>
        <v>1.7388233127663133E-10</v>
      </c>
    </row>
    <row r="661" spans="14:21" x14ac:dyDescent="0.25">
      <c r="N661" s="125">
        <f>+'Ejercicio 5'!C644</f>
        <v>42920</v>
      </c>
      <c r="O661" s="126">
        <f>+VLOOKUP(N661,'tasa continuas '!$A$3:$E$1056,5,FALSE)</f>
        <v>3.0216055956540783E-2</v>
      </c>
      <c r="P661" s="131">
        <f t="shared" si="54"/>
        <v>-3.0253242223044971E-4</v>
      </c>
      <c r="Q661" s="128">
        <f>+VLOOKUP(N661,ASURB.MX!$A$2:$H$1054,5,FALSE)</f>
        <v>380.85000600000001</v>
      </c>
      <c r="R661" s="6">
        <f t="shared" si="55"/>
        <v>-9.4476820248699225E-4</v>
      </c>
      <c r="S661" s="6">
        <f t="shared" si="56"/>
        <v>8.9258695643050243E-7</v>
      </c>
      <c r="T661" s="6">
        <f t="shared" si="57"/>
        <v>1.3477306480518981E-4</v>
      </c>
      <c r="U661" s="127">
        <f t="shared" si="58"/>
        <v>1.5029568030604332E-6</v>
      </c>
    </row>
    <row r="662" spans="14:21" x14ac:dyDescent="0.25">
      <c r="N662" s="125">
        <f>+'Ejercicio 5'!C645</f>
        <v>42921</v>
      </c>
      <c r="O662" s="126">
        <f>+VLOOKUP(N662,'tasa continuas '!$A$3:$E$1056,5,FALSE)</f>
        <v>2.9862985746513599E-2</v>
      </c>
      <c r="P662" s="131">
        <f t="shared" si="54"/>
        <v>-3.5307021002718361E-4</v>
      </c>
      <c r="Q662" s="128">
        <f>+VLOOKUP(N662,ASURB.MX!$A$2:$H$1054,5,FALSE)</f>
        <v>377.60998499999999</v>
      </c>
      <c r="R662" s="6">
        <f t="shared" si="55"/>
        <v>-8.5437353250327336E-3</v>
      </c>
      <c r="S662" s="6">
        <f t="shared" si="56"/>
        <v>7.2995413304212186E-5</v>
      </c>
      <c r="T662" s="6">
        <f t="shared" si="57"/>
        <v>1.359217131646477E-4</v>
      </c>
      <c r="U662" s="127">
        <f t="shared" si="58"/>
        <v>1.1486483594578883E-6</v>
      </c>
    </row>
    <row r="663" spans="14:21" x14ac:dyDescent="0.25">
      <c r="N663" s="125">
        <f>+'Ejercicio 5'!C646</f>
        <v>42922</v>
      </c>
      <c r="O663" s="126">
        <f>+VLOOKUP(N663,'tasa continuas '!$A$3:$E$1056,5,FALSE)</f>
        <v>3.1392057156237663E-2</v>
      </c>
      <c r="P663" s="131">
        <f t="shared" si="54"/>
        <v>1.5290714097240636E-3</v>
      </c>
      <c r="Q663" s="128">
        <f>+VLOOKUP(N663,ASURB.MX!$A$2:$H$1054,5,FALSE)</f>
        <v>373.88000499999998</v>
      </c>
      <c r="R663" s="6">
        <f t="shared" si="55"/>
        <v>-9.9269735603407638E-3</v>
      </c>
      <c r="S663" s="6">
        <f t="shared" si="56"/>
        <v>9.8544804067704573E-5</v>
      </c>
      <c r="T663" s="6">
        <f t="shared" si="57"/>
        <v>1.3554467158971112E-4</v>
      </c>
      <c r="U663" s="127">
        <f t="shared" si="58"/>
        <v>-3.7704157493658147E-7</v>
      </c>
    </row>
    <row r="664" spans="14:21" x14ac:dyDescent="0.25">
      <c r="N664" s="125">
        <f>+'Ejercicio 5'!C647</f>
        <v>42923</v>
      </c>
      <c r="O664" s="126">
        <f>+VLOOKUP(N664,'tasa continuas '!$A$3:$E$1056,5,FALSE)</f>
        <v>3.121228770742529E-2</v>
      </c>
      <c r="P664" s="131">
        <f t="shared" si="54"/>
        <v>-1.7976944881237245E-4</v>
      </c>
      <c r="Q664" s="128">
        <f>+VLOOKUP(N664,ASURB.MX!$A$2:$H$1054,5,FALSE)</f>
        <v>371.38000499999998</v>
      </c>
      <c r="R664" s="6">
        <f t="shared" si="55"/>
        <v>-6.7090930519088897E-3</v>
      </c>
      <c r="S664" s="6">
        <f t="shared" si="56"/>
        <v>4.5011929579172142E-5</v>
      </c>
      <c r="T664" s="6">
        <f t="shared" si="57"/>
        <v>1.3171240787206146E-4</v>
      </c>
      <c r="U664" s="127">
        <f t="shared" si="58"/>
        <v>-3.83226371764966E-6</v>
      </c>
    </row>
    <row r="665" spans="14:21" x14ac:dyDescent="0.25">
      <c r="N665" s="125">
        <f>+'Ejercicio 5'!C648</f>
        <v>42926</v>
      </c>
      <c r="O665" s="126">
        <f>+VLOOKUP(N665,'tasa continuas '!$A$3:$E$1056,5,FALSE)</f>
        <v>3.0518588378771232E-2</v>
      </c>
      <c r="P665" s="131">
        <f t="shared" si="54"/>
        <v>-6.9369932865405784E-4</v>
      </c>
      <c r="Q665" s="128">
        <f>+VLOOKUP(N665,ASURB.MX!$A$2:$H$1054,5,FALSE)</f>
        <v>376.60998499999999</v>
      </c>
      <c r="R665" s="6">
        <f t="shared" si="55"/>
        <v>1.3984318778045603E-2</v>
      </c>
      <c r="S665" s="6">
        <f t="shared" si="56"/>
        <v>1.9556117168599885E-4</v>
      </c>
      <c r="T665" s="6">
        <f t="shared" si="57"/>
        <v>1.3244472604341317E-4</v>
      </c>
      <c r="U665" s="127">
        <f t="shared" si="58"/>
        <v>7.323181713517115E-7</v>
      </c>
    </row>
    <row r="666" spans="14:21" x14ac:dyDescent="0.25">
      <c r="N666" s="125">
        <f>+'Ejercicio 5'!C649</f>
        <v>42927</v>
      </c>
      <c r="O666" s="126">
        <f>+VLOOKUP(N666,'tasa continuas '!$A$3:$E$1056,5,FALSE)</f>
        <v>3.0216055956540783E-2</v>
      </c>
      <c r="P666" s="131">
        <f t="shared" si="54"/>
        <v>-3.0253242223044971E-4</v>
      </c>
      <c r="Q666" s="128">
        <f>+VLOOKUP(N666,ASURB.MX!$A$2:$H$1054,5,FALSE)</f>
        <v>377.85998499999999</v>
      </c>
      <c r="R666" s="6">
        <f t="shared" si="55"/>
        <v>3.313587534134561E-3</v>
      </c>
      <c r="S666" s="6">
        <f t="shared" si="56"/>
        <v>1.0979862346371961E-5</v>
      </c>
      <c r="T666" s="6">
        <f t="shared" si="57"/>
        <v>1.3127379713867517E-4</v>
      </c>
      <c r="U666" s="127">
        <f t="shared" si="58"/>
        <v>-1.1709289047380045E-6</v>
      </c>
    </row>
    <row r="667" spans="14:21" x14ac:dyDescent="0.25">
      <c r="N667" s="125">
        <f>+'Ejercicio 5'!C650</f>
        <v>42928</v>
      </c>
      <c r="O667" s="126">
        <f>+VLOOKUP(N667,'tasa continuas '!$A$3:$E$1056,5,FALSE)</f>
        <v>2.9862985746513599E-2</v>
      </c>
      <c r="P667" s="131">
        <f t="shared" si="54"/>
        <v>-3.5307021002718361E-4</v>
      </c>
      <c r="Q667" s="128">
        <f>+VLOOKUP(N667,ASURB.MX!$A$2:$H$1054,5,FALSE)</f>
        <v>389.82000699999998</v>
      </c>
      <c r="R667" s="6">
        <f t="shared" si="55"/>
        <v>3.1161395129571407E-2</v>
      </c>
      <c r="S667" s="6">
        <f t="shared" si="56"/>
        <v>9.7103254642127664E-4</v>
      </c>
      <c r="T667" s="6">
        <f t="shared" si="57"/>
        <v>1.3093859832707049E-4</v>
      </c>
      <c r="U667" s="127">
        <f t="shared" si="58"/>
        <v>-3.3519881160467375E-7</v>
      </c>
    </row>
    <row r="668" spans="14:21" x14ac:dyDescent="0.25">
      <c r="N668" s="125">
        <f>+'Ejercicio 5'!C651</f>
        <v>42929</v>
      </c>
      <c r="O668" s="126">
        <f>+VLOOKUP(N668,'tasa continuas '!$A$3:$E$1056,5,FALSE)</f>
        <v>3.1392057156237663E-2</v>
      </c>
      <c r="P668" s="131">
        <f t="shared" si="54"/>
        <v>1.5290714097240636E-3</v>
      </c>
      <c r="Q668" s="128">
        <f>+VLOOKUP(N668,ASURB.MX!$A$2:$H$1054,5,FALSE)</f>
        <v>393.08999599999999</v>
      </c>
      <c r="R668" s="6">
        <f t="shared" si="55"/>
        <v>8.3534710313165911E-3</v>
      </c>
      <c r="S668" s="6">
        <f t="shared" si="56"/>
        <v>6.9780478271045475E-5</v>
      </c>
      <c r="T668" s="6">
        <f t="shared" si="57"/>
        <v>1.9956444701302789E-4</v>
      </c>
      <c r="U668" s="127">
        <f t="shared" si="58"/>
        <v>6.8625848685957395E-5</v>
      </c>
    </row>
    <row r="669" spans="14:21" x14ac:dyDescent="0.25">
      <c r="N669" s="125">
        <f>+'Ejercicio 5'!C652</f>
        <v>42930</v>
      </c>
      <c r="O669" s="126">
        <f>+VLOOKUP(N669,'tasa continuas '!$A$3:$E$1056,5,FALSE)</f>
        <v>3.121228770742529E-2</v>
      </c>
      <c r="P669" s="131">
        <f t="shared" si="54"/>
        <v>-1.7976944881237245E-4</v>
      </c>
      <c r="Q669" s="128">
        <f>+VLOOKUP(N669,ASURB.MX!$A$2:$H$1054,5,FALSE)</f>
        <v>390.72000100000002</v>
      </c>
      <c r="R669" s="6">
        <f t="shared" si="55"/>
        <v>-6.0473896270993657E-3</v>
      </c>
      <c r="S669" s="6">
        <f t="shared" si="56"/>
        <v>3.6570921301949007E-5</v>
      </c>
      <c r="T669" s="6">
        <f t="shared" si="57"/>
        <v>1.9997415641279825E-4</v>
      </c>
      <c r="U669" s="127">
        <f t="shared" si="58"/>
        <v>4.0970939977036077E-7</v>
      </c>
    </row>
    <row r="670" spans="14:21" x14ac:dyDescent="0.25">
      <c r="N670" s="125">
        <f>+'Ejercicio 5'!C653</f>
        <v>42933</v>
      </c>
      <c r="O670" s="126">
        <f>+VLOOKUP(N670,'tasa continuas '!$A$3:$E$1056,5,FALSE)</f>
        <v>3.0518588378771232E-2</v>
      </c>
      <c r="P670" s="131">
        <f t="shared" si="54"/>
        <v>-6.9369932865405784E-4</v>
      </c>
      <c r="Q670" s="128">
        <f>+VLOOKUP(N670,ASURB.MX!$A$2:$H$1054,5,FALSE)</f>
        <v>396.80999800000001</v>
      </c>
      <c r="R670" s="6">
        <f t="shared" si="55"/>
        <v>1.5466378184152602E-2</v>
      </c>
      <c r="S670" s="6">
        <f t="shared" si="56"/>
        <v>2.3920885413523154E-4</v>
      </c>
      <c r="T670" s="6">
        <f t="shared" si="57"/>
        <v>2.0079080735059527E-4</v>
      </c>
      <c r="U670" s="127">
        <f t="shared" si="58"/>
        <v>8.1665093779701857E-7</v>
      </c>
    </row>
    <row r="671" spans="14:21" x14ac:dyDescent="0.25">
      <c r="N671" s="125">
        <f>+'Ejercicio 5'!C654</f>
        <v>42934</v>
      </c>
      <c r="O671" s="126">
        <f>+VLOOKUP(N671,'tasa continuas '!$A$3:$E$1056,5,FALSE)</f>
        <v>3.0216055956540783E-2</v>
      </c>
      <c r="P671" s="131">
        <f t="shared" si="54"/>
        <v>-3.0253242223044971E-4</v>
      </c>
      <c r="Q671" s="128">
        <f>+VLOOKUP(N671,ASURB.MX!$A$2:$H$1054,5,FALSE)</f>
        <v>395.39001500000001</v>
      </c>
      <c r="R671" s="6">
        <f t="shared" si="55"/>
        <v>-3.5849141566607194E-3</v>
      </c>
      <c r="S671" s="6">
        <f t="shared" si="56"/>
        <v>1.2851609510626437E-5</v>
      </c>
      <c r="T671" s="6">
        <f t="shared" si="57"/>
        <v>2.0111912563609195E-4</v>
      </c>
      <c r="U671" s="127">
        <f t="shared" si="58"/>
        <v>3.2831828549668746E-7</v>
      </c>
    </row>
    <row r="672" spans="14:21" x14ac:dyDescent="0.25">
      <c r="N672" s="125">
        <f>+'Ejercicio 5'!C655</f>
        <v>42935</v>
      </c>
      <c r="O672" s="126">
        <f>+VLOOKUP(N672,'tasa continuas '!$A$3:$E$1056,5,FALSE)</f>
        <v>2.9862985746513599E-2</v>
      </c>
      <c r="P672" s="131">
        <f t="shared" si="54"/>
        <v>-3.5307021002718361E-4</v>
      </c>
      <c r="Q672" s="128">
        <f>+VLOOKUP(N672,ASURB.MX!$A$2:$H$1054,5,FALSE)</f>
        <v>396.51998900000001</v>
      </c>
      <c r="R672" s="6">
        <f t="shared" si="55"/>
        <v>2.8537959141373644E-3</v>
      </c>
      <c r="S672" s="6">
        <f t="shared" si="56"/>
        <v>8.1441511195471148E-6</v>
      </c>
      <c r="T672" s="6">
        <f t="shared" si="57"/>
        <v>2.0094865466322158E-4</v>
      </c>
      <c r="U672" s="127">
        <f t="shared" si="58"/>
        <v>-1.7047097287037002E-7</v>
      </c>
    </row>
    <row r="673" spans="14:21" x14ac:dyDescent="0.25">
      <c r="N673" s="125">
        <f>+'Ejercicio 5'!C656</f>
        <v>42936</v>
      </c>
      <c r="O673" s="126">
        <f>+VLOOKUP(N673,'tasa continuas '!$A$3:$E$1056,5,FALSE)</f>
        <v>3.1392057156237663E-2</v>
      </c>
      <c r="P673" s="131">
        <f t="shared" si="54"/>
        <v>1.5290714097240636E-3</v>
      </c>
      <c r="Q673" s="128">
        <f>+VLOOKUP(N673,ASURB.MX!$A$2:$H$1054,5,FALSE)</f>
        <v>400</v>
      </c>
      <c r="R673" s="6">
        <f t="shared" si="55"/>
        <v>8.7380936846354392E-3</v>
      </c>
      <c r="S673" s="6">
        <f t="shared" si="56"/>
        <v>7.6354281241465752E-5</v>
      </c>
      <c r="T673" s="6">
        <f t="shared" si="57"/>
        <v>2.0260452528814951E-4</v>
      </c>
      <c r="U673" s="127">
        <f t="shared" si="58"/>
        <v>1.6558706249279287E-6</v>
      </c>
    </row>
    <row r="674" spans="14:21" x14ac:dyDescent="0.25">
      <c r="N674" s="125">
        <f>+'Ejercicio 5'!C657</f>
        <v>42937</v>
      </c>
      <c r="O674" s="126">
        <f>+VLOOKUP(N674,'tasa continuas '!$A$3:$E$1056,5,FALSE)</f>
        <v>3.121228770742529E-2</v>
      </c>
      <c r="P674" s="131">
        <f t="shared" ref="P674:P737" si="59">O674-O673</f>
        <v>-1.7976944881237245E-4</v>
      </c>
      <c r="Q674" s="128">
        <f>+VLOOKUP(N674,ASURB.MX!$A$2:$H$1054,5,FALSE)</f>
        <v>394.13000499999998</v>
      </c>
      <c r="R674" s="6">
        <f t="shared" ref="R674:R737" si="60">+LN(Q674/Q673)</f>
        <v>-1.4783730306579613E-2</v>
      </c>
      <c r="S674" s="6">
        <f t="shared" si="56"/>
        <v>2.1855868177768053E-4</v>
      </c>
      <c r="T674" s="6">
        <f t="shared" si="57"/>
        <v>2.0304911515698113E-4</v>
      </c>
      <c r="U674" s="127">
        <f t="shared" si="58"/>
        <v>4.4458986883162037E-7</v>
      </c>
    </row>
    <row r="675" spans="14:21" x14ac:dyDescent="0.25">
      <c r="N675" s="125">
        <f>+'Ejercicio 5'!C658</f>
        <v>42940</v>
      </c>
      <c r="O675" s="126">
        <f>+VLOOKUP(N675,'tasa continuas '!$A$3:$E$1056,5,FALSE)</f>
        <v>3.0518588378771232E-2</v>
      </c>
      <c r="P675" s="131">
        <f t="shared" si="59"/>
        <v>-6.9369932865405784E-4</v>
      </c>
      <c r="Q675" s="128">
        <f>+VLOOKUP(N675,ASURB.MX!$A$2:$H$1054,5,FALSE)</f>
        <v>390.73998999999998</v>
      </c>
      <c r="R675" s="6">
        <f t="shared" si="60"/>
        <v>-8.6384652303789135E-3</v>
      </c>
      <c r="S675" s="6">
        <f t="shared" ref="S675:S738" si="61">R675^2</f>
        <v>7.4623081536465412E-5</v>
      </c>
      <c r="T675" s="6">
        <f t="shared" si="57"/>
        <v>2.0328366246931526E-4</v>
      </c>
      <c r="U675" s="127">
        <f t="shared" si="58"/>
        <v>2.3454731233412372E-7</v>
      </c>
    </row>
    <row r="676" spans="14:21" x14ac:dyDescent="0.25">
      <c r="N676" s="125">
        <f>+'Ejercicio 5'!C659</f>
        <v>42941</v>
      </c>
      <c r="O676" s="126">
        <f>+VLOOKUP(N676,'tasa continuas '!$A$3:$E$1056,5,FALSE)</f>
        <v>3.0216055956540783E-2</v>
      </c>
      <c r="P676" s="131">
        <f t="shared" si="59"/>
        <v>-3.0253242223044971E-4</v>
      </c>
      <c r="Q676" s="128">
        <f>+VLOOKUP(N676,ASURB.MX!$A$2:$H$1054,5,FALSE)</f>
        <v>389.86999500000002</v>
      </c>
      <c r="R676" s="6">
        <f t="shared" si="60"/>
        <v>-2.2290141733567435E-3</v>
      </c>
      <c r="S676" s="6">
        <f t="shared" si="61"/>
        <v>4.9685041850252469E-6</v>
      </c>
      <c r="T676" s="6">
        <f t="shared" si="57"/>
        <v>2.0295959680400639E-4</v>
      </c>
      <c r="U676" s="127">
        <f t="shared" si="58"/>
        <v>-3.2406566530886237E-7</v>
      </c>
    </row>
    <row r="677" spans="14:21" x14ac:dyDescent="0.25">
      <c r="N677" s="125">
        <f>+'Ejercicio 5'!C660</f>
        <v>42942</v>
      </c>
      <c r="O677" s="126">
        <f>+VLOOKUP(N677,'tasa continuas '!$A$3:$E$1056,5,FALSE)</f>
        <v>2.9862985746513599E-2</v>
      </c>
      <c r="P677" s="131">
        <f t="shared" si="59"/>
        <v>-3.5307021002718361E-4</v>
      </c>
      <c r="Q677" s="128">
        <f>+VLOOKUP(N677,ASURB.MX!$A$2:$H$1054,5,FALSE)</f>
        <v>386.80999800000001</v>
      </c>
      <c r="R677" s="6">
        <f t="shared" si="60"/>
        <v>-7.8797261691267492E-3</v>
      </c>
      <c r="S677" s="6">
        <f t="shared" si="61"/>
        <v>6.2090084500420912E-5</v>
      </c>
      <c r="T677" s="6">
        <f t="shared" si="57"/>
        <v>2.0115848917627308E-4</v>
      </c>
      <c r="U677" s="127">
        <f t="shared" si="58"/>
        <v>-1.8011076277333097E-6</v>
      </c>
    </row>
    <row r="678" spans="14:21" x14ac:dyDescent="0.25">
      <c r="N678" s="125">
        <f>+'Ejercicio 5'!C661</f>
        <v>42943</v>
      </c>
      <c r="O678" s="126">
        <f>+VLOOKUP(N678,'tasa continuas '!$A$3:$E$1056,5,FALSE)</f>
        <v>3.1392057156237663E-2</v>
      </c>
      <c r="P678" s="131">
        <f t="shared" si="59"/>
        <v>1.5290714097240636E-3</v>
      </c>
      <c r="Q678" s="128">
        <f>+VLOOKUP(N678,ASURB.MX!$A$2:$H$1054,5,FALSE)</f>
        <v>383.61999500000002</v>
      </c>
      <c r="R678" s="6">
        <f t="shared" si="60"/>
        <v>-8.2811449687292815E-3</v>
      </c>
      <c r="S678" s="6">
        <f t="shared" si="61"/>
        <v>6.8577361993110296E-5</v>
      </c>
      <c r="T678" s="6">
        <f t="shared" si="57"/>
        <v>2.0083710652871233E-4</v>
      </c>
      <c r="U678" s="127">
        <f t="shared" si="58"/>
        <v>-3.213826475607581E-7</v>
      </c>
    </row>
    <row r="679" spans="14:21" x14ac:dyDescent="0.25">
      <c r="N679" s="125">
        <f>+'Ejercicio 5'!C662</f>
        <v>42944</v>
      </c>
      <c r="O679" s="126">
        <f>+VLOOKUP(N679,'tasa continuas '!$A$3:$E$1056,5,FALSE)</f>
        <v>3.121228770742529E-2</v>
      </c>
      <c r="P679" s="131">
        <f t="shared" si="59"/>
        <v>-1.7976944881237245E-4</v>
      </c>
      <c r="Q679" s="128">
        <f>+VLOOKUP(N679,ASURB.MX!$A$2:$H$1054,5,FALSE)</f>
        <v>382.41000400000001</v>
      </c>
      <c r="R679" s="6">
        <f t="shared" si="60"/>
        <v>-3.1591243368935483E-3</v>
      </c>
      <c r="S679" s="6">
        <f t="shared" si="61"/>
        <v>9.9800665759531017E-6</v>
      </c>
      <c r="T679" s="6">
        <f t="shared" si="57"/>
        <v>2.0121371524122806E-4</v>
      </c>
      <c r="U679" s="127">
        <f t="shared" si="58"/>
        <v>3.7660871251573398E-7</v>
      </c>
    </row>
    <row r="680" spans="14:21" x14ac:dyDescent="0.25">
      <c r="N680" s="125">
        <f>+'Ejercicio 5'!C663</f>
        <v>42947</v>
      </c>
      <c r="O680" s="126">
        <f>+VLOOKUP(N680,'tasa continuas '!$A$3:$E$1056,5,FALSE)</f>
        <v>3.0518588378771232E-2</v>
      </c>
      <c r="P680" s="131">
        <f t="shared" si="59"/>
        <v>-6.9369932865405784E-4</v>
      </c>
      <c r="Q680" s="128">
        <f>+VLOOKUP(N680,ASURB.MX!$A$2:$H$1054,5,FALSE)</f>
        <v>380.25</v>
      </c>
      <c r="R680" s="6">
        <f t="shared" si="60"/>
        <v>-5.6644107835148874E-3</v>
      </c>
      <c r="S680" s="6">
        <f t="shared" si="61"/>
        <v>3.2085549524399741E-5</v>
      </c>
      <c r="T680" s="6">
        <f t="shared" si="57"/>
        <v>2.0196884092013847E-4</v>
      </c>
      <c r="U680" s="127">
        <f t="shared" si="58"/>
        <v>7.551256789104096E-7</v>
      </c>
    </row>
    <row r="681" spans="14:21" x14ac:dyDescent="0.25">
      <c r="N681" s="125">
        <f>+'Ejercicio 5'!C664</f>
        <v>42948</v>
      </c>
      <c r="O681" s="126">
        <f>+VLOOKUP(N681,'tasa continuas '!$A$3:$E$1056,5,FALSE)</f>
        <v>3.0216055956540783E-2</v>
      </c>
      <c r="P681" s="131">
        <f t="shared" si="59"/>
        <v>-3.0253242223044971E-4</v>
      </c>
      <c r="Q681" s="128">
        <f>+VLOOKUP(N681,ASURB.MX!$A$2:$H$1054,5,FALSE)</f>
        <v>374.57998700000002</v>
      </c>
      <c r="R681" s="6">
        <f t="shared" si="60"/>
        <v>-1.5023567543231911E-2</v>
      </c>
      <c r="S681" s="6">
        <f t="shared" si="61"/>
        <v>2.2570758172605132E-4</v>
      </c>
      <c r="T681" s="6">
        <f t="shared" si="57"/>
        <v>2.0285288930531431E-4</v>
      </c>
      <c r="U681" s="127">
        <f t="shared" si="58"/>
        <v>8.8404838517584404E-7</v>
      </c>
    </row>
    <row r="682" spans="14:21" x14ac:dyDescent="0.25">
      <c r="N682" s="125">
        <f>+'Ejercicio 5'!C665</f>
        <v>42949</v>
      </c>
      <c r="O682" s="126">
        <f>+VLOOKUP(N682,'tasa continuas '!$A$3:$E$1056,5,FALSE)</f>
        <v>2.9862985746513599E-2</v>
      </c>
      <c r="P682" s="131">
        <f t="shared" si="59"/>
        <v>-3.5307021002718361E-4</v>
      </c>
      <c r="Q682" s="128">
        <f>+VLOOKUP(N682,ASURB.MX!$A$2:$H$1054,5,FALSE)</f>
        <v>370.89001500000001</v>
      </c>
      <c r="R682" s="6">
        <f t="shared" si="60"/>
        <v>-9.8998004659676519E-3</v>
      </c>
      <c r="S682" s="6">
        <f t="shared" si="61"/>
        <v>9.8006049265973337E-5</v>
      </c>
      <c r="T682" s="6">
        <f t="shared" si="57"/>
        <v>1.995452870657742E-4</v>
      </c>
      <c r="U682" s="127">
        <f t="shared" si="58"/>
        <v>-3.3076022395401119E-6</v>
      </c>
    </row>
    <row r="683" spans="14:21" x14ac:dyDescent="0.25">
      <c r="N683" s="125">
        <f>+'Ejercicio 5'!C666</f>
        <v>42950</v>
      </c>
      <c r="O683" s="126">
        <f>+VLOOKUP(N683,'tasa continuas '!$A$3:$E$1056,5,FALSE)</f>
        <v>3.1392057156237663E-2</v>
      </c>
      <c r="P683" s="131">
        <f t="shared" si="59"/>
        <v>1.5290714097240636E-3</v>
      </c>
      <c r="Q683" s="128">
        <f>+VLOOKUP(N683,ASURB.MX!$A$2:$H$1054,5,FALSE)</f>
        <v>378.20001200000002</v>
      </c>
      <c r="R683" s="6">
        <f t="shared" si="60"/>
        <v>1.951762482339784E-2</v>
      </c>
      <c r="S683" s="6">
        <f t="shared" si="61"/>
        <v>3.8093767874691558E-4</v>
      </c>
      <c r="T683" s="6">
        <f t="shared" si="57"/>
        <v>1.9837654977765881E-4</v>
      </c>
      <c r="U683" s="127">
        <f t="shared" si="58"/>
        <v>-1.1687372881153931E-6</v>
      </c>
    </row>
    <row r="684" spans="14:21" x14ac:dyDescent="0.25">
      <c r="N684" s="125">
        <f>+'Ejercicio 5'!C667</f>
        <v>42951</v>
      </c>
      <c r="O684" s="126">
        <f>+VLOOKUP(N684,'tasa continuas '!$A$3:$E$1056,5,FALSE)</f>
        <v>3.121228770742529E-2</v>
      </c>
      <c r="P684" s="131">
        <f t="shared" si="59"/>
        <v>-1.7976944881237245E-4</v>
      </c>
      <c r="Q684" s="128">
        <f>+VLOOKUP(N684,ASURB.MX!$A$2:$H$1054,5,FALSE)</f>
        <v>375.25</v>
      </c>
      <c r="R684" s="6">
        <f t="shared" si="60"/>
        <v>-7.8307174400291269E-3</v>
      </c>
      <c r="S684" s="6">
        <f t="shared" si="61"/>
        <v>6.1320135625576324E-5</v>
      </c>
      <c r="T684" s="6">
        <f t="shared" si="57"/>
        <v>2.0202571294506447E-4</v>
      </c>
      <c r="U684" s="127">
        <f t="shared" si="58"/>
        <v>3.6491631674056581E-6</v>
      </c>
    </row>
    <row r="685" spans="14:21" x14ac:dyDescent="0.25">
      <c r="N685" s="125">
        <f>+'Ejercicio 5'!C668</f>
        <v>42954</v>
      </c>
      <c r="O685" s="126">
        <f>+VLOOKUP(N685,'tasa continuas '!$A$3:$E$1056,5,FALSE)</f>
        <v>3.0518588378771232E-2</v>
      </c>
      <c r="P685" s="131">
        <f t="shared" si="59"/>
        <v>-6.9369932865405784E-4</v>
      </c>
      <c r="Q685" s="128">
        <f>+VLOOKUP(N685,ASURB.MX!$A$2:$H$1054,5,FALSE)</f>
        <v>377.32000699999998</v>
      </c>
      <c r="R685" s="6">
        <f t="shared" si="60"/>
        <v>5.5011818199732099E-3</v>
      </c>
      <c r="S685" s="6">
        <f t="shared" si="61"/>
        <v>3.0263001416403759E-5</v>
      </c>
      <c r="T685" s="6">
        <f t="shared" si="57"/>
        <v>1.9676214906938302E-4</v>
      </c>
      <c r="U685" s="127">
        <f t="shared" si="58"/>
        <v>-5.2635638756814518E-6</v>
      </c>
    </row>
    <row r="686" spans="14:21" x14ac:dyDescent="0.25">
      <c r="N686" s="125">
        <f>+'Ejercicio 5'!C669</f>
        <v>42955</v>
      </c>
      <c r="O686" s="126">
        <f>+VLOOKUP(N686,'tasa continuas '!$A$3:$E$1056,5,FALSE)</f>
        <v>3.0216055956540783E-2</v>
      </c>
      <c r="P686" s="131">
        <f t="shared" si="59"/>
        <v>-3.0253242223044971E-4</v>
      </c>
      <c r="Q686" s="128">
        <f>+VLOOKUP(N686,ASURB.MX!$A$2:$H$1054,5,FALSE)</f>
        <v>373.66000400000001</v>
      </c>
      <c r="R686" s="6">
        <f t="shared" si="60"/>
        <v>-9.7473485969342809E-3</v>
      </c>
      <c r="S686" s="6">
        <f t="shared" si="61"/>
        <v>9.5010804670156692E-5</v>
      </c>
      <c r="T686" s="6">
        <f t="shared" si="57"/>
        <v>1.9628970557595123E-4</v>
      </c>
      <c r="U686" s="127">
        <f t="shared" si="58"/>
        <v>-4.7244349343178948E-7</v>
      </c>
    </row>
    <row r="687" spans="14:21" x14ac:dyDescent="0.25">
      <c r="N687" s="125">
        <f>+'Ejercicio 5'!C670</f>
        <v>42956</v>
      </c>
      <c r="O687" s="126">
        <f>+VLOOKUP(N687,'tasa continuas '!$A$3:$E$1056,5,FALSE)</f>
        <v>2.9862985746513599E-2</v>
      </c>
      <c r="P687" s="131">
        <f t="shared" si="59"/>
        <v>-3.5307021002718361E-4</v>
      </c>
      <c r="Q687" s="128">
        <f>+VLOOKUP(N687,ASURB.MX!$A$2:$H$1054,5,FALSE)</f>
        <v>364.61999500000002</v>
      </c>
      <c r="R687" s="6">
        <f t="shared" si="60"/>
        <v>-2.4490602074198023E-2</v>
      </c>
      <c r="S687" s="6">
        <f t="shared" si="61"/>
        <v>5.9978958995671248E-4</v>
      </c>
      <c r="T687" s="6">
        <f t="shared" si="57"/>
        <v>1.9535365651623482E-4</v>
      </c>
      <c r="U687" s="127">
        <f t="shared" si="58"/>
        <v>-9.3604905971640543E-7</v>
      </c>
    </row>
    <row r="688" spans="14:21" x14ac:dyDescent="0.25">
      <c r="N688" s="125">
        <f>+'Ejercicio 5'!C671</f>
        <v>42957</v>
      </c>
      <c r="O688" s="126">
        <f>+VLOOKUP(N688,'tasa continuas '!$A$3:$E$1056,5,FALSE)</f>
        <v>3.1392057156237663E-2</v>
      </c>
      <c r="P688" s="131">
        <f t="shared" si="59"/>
        <v>1.5290714097240636E-3</v>
      </c>
      <c r="Q688" s="128">
        <f>+VLOOKUP(N688,ASURB.MX!$A$2:$H$1054,5,FALSE)</f>
        <v>365.30999800000001</v>
      </c>
      <c r="R688" s="6">
        <f t="shared" si="60"/>
        <v>1.8906010498113506E-3</v>
      </c>
      <c r="S688" s="6">
        <f t="shared" si="61"/>
        <v>3.5743723295477808E-6</v>
      </c>
      <c r="T688" s="6">
        <f t="shared" si="57"/>
        <v>2.1103219296002371E-4</v>
      </c>
      <c r="U688" s="127">
        <f t="shared" si="58"/>
        <v>1.5678536443788894E-5</v>
      </c>
    </row>
    <row r="689" spans="14:21" x14ac:dyDescent="0.25">
      <c r="N689" s="125">
        <f>+'Ejercicio 5'!C672</f>
        <v>42958</v>
      </c>
      <c r="O689" s="126">
        <f>+VLOOKUP(N689,'tasa continuas '!$A$3:$E$1056,5,FALSE)</f>
        <v>3.121228770742529E-2</v>
      </c>
      <c r="P689" s="131">
        <f t="shared" si="59"/>
        <v>-1.7976944881237245E-4</v>
      </c>
      <c r="Q689" s="128">
        <f>+VLOOKUP(N689,ASURB.MX!$A$2:$H$1054,5,FALSE)</f>
        <v>357.17001299999998</v>
      </c>
      <c r="R689" s="6">
        <f t="shared" si="60"/>
        <v>-2.253440740186527E-2</v>
      </c>
      <c r="S689" s="6">
        <f t="shared" si="61"/>
        <v>5.0779951695324027E-4</v>
      </c>
      <c r="T689" s="6">
        <f t="shared" si="57"/>
        <v>2.0069743680247302E-4</v>
      </c>
      <c r="U689" s="127">
        <f t="shared" si="58"/>
        <v>-1.0334756157550691E-5</v>
      </c>
    </row>
    <row r="690" spans="14:21" x14ac:dyDescent="0.25">
      <c r="N690" s="125">
        <f>+'Ejercicio 5'!C673</f>
        <v>42961</v>
      </c>
      <c r="O690" s="126">
        <f>+VLOOKUP(N690,'tasa continuas '!$A$3:$E$1056,5,FALSE)</f>
        <v>3.0518588378771232E-2</v>
      </c>
      <c r="P690" s="131">
        <f t="shared" si="59"/>
        <v>-6.9369932865405784E-4</v>
      </c>
      <c r="Q690" s="128">
        <f>+VLOOKUP(N690,ASURB.MX!$A$2:$H$1054,5,FALSE)</f>
        <v>364.98001099999999</v>
      </c>
      <c r="R690" s="6">
        <f t="shared" si="60"/>
        <v>2.1630692388948006E-2</v>
      </c>
      <c r="S690" s="6">
        <f t="shared" si="61"/>
        <v>4.6788685322529319E-4</v>
      </c>
      <c r="T690" s="6">
        <f t="shared" si="57"/>
        <v>2.1160926332579392E-4</v>
      </c>
      <c r="U690" s="127">
        <f t="shared" si="58"/>
        <v>1.0911826523320899E-5</v>
      </c>
    </row>
    <row r="691" spans="14:21" x14ac:dyDescent="0.25">
      <c r="N691" s="125">
        <f>+'Ejercicio 5'!C674</f>
        <v>42962</v>
      </c>
      <c r="O691" s="126">
        <f>+VLOOKUP(N691,'tasa continuas '!$A$3:$E$1056,5,FALSE)</f>
        <v>3.0216055956540783E-2</v>
      </c>
      <c r="P691" s="131">
        <f t="shared" si="59"/>
        <v>-3.0253242223044971E-4</v>
      </c>
      <c r="Q691" s="128">
        <f>+VLOOKUP(N691,ASURB.MX!$A$2:$H$1054,5,FALSE)</f>
        <v>362.89999399999999</v>
      </c>
      <c r="R691" s="6">
        <f t="shared" si="60"/>
        <v>-5.7152900137619972E-3</v>
      </c>
      <c r="S691" s="6">
        <f t="shared" si="61"/>
        <v>3.2664539941407609E-5</v>
      </c>
      <c r="T691" s="6">
        <f t="shared" si="57"/>
        <v>2.1940973208956922E-4</v>
      </c>
      <c r="U691" s="127">
        <f t="shared" si="58"/>
        <v>7.8004687637753007E-6</v>
      </c>
    </row>
    <row r="692" spans="14:21" x14ac:dyDescent="0.25">
      <c r="N692" s="125">
        <f>+'Ejercicio 5'!C675</f>
        <v>42963</v>
      </c>
      <c r="O692" s="126">
        <f>+VLOOKUP(N692,'tasa continuas '!$A$3:$E$1056,5,FALSE)</f>
        <v>2.9862985746513599E-2</v>
      </c>
      <c r="P692" s="131">
        <f t="shared" si="59"/>
        <v>-3.5307021002718361E-4</v>
      </c>
      <c r="Q692" s="128">
        <f>+VLOOKUP(N692,ASURB.MX!$A$2:$H$1054,5,FALSE)</f>
        <v>359.92999300000002</v>
      </c>
      <c r="R692" s="6">
        <f t="shared" si="60"/>
        <v>-8.2177490348310563E-3</v>
      </c>
      <c r="S692" s="6">
        <f t="shared" si="61"/>
        <v>6.7531399199466751E-5</v>
      </c>
      <c r="T692" s="6">
        <f t="shared" si="57"/>
        <v>2.1916266585989626E-4</v>
      </c>
      <c r="U692" s="127">
        <f t="shared" si="58"/>
        <v>-2.4706622967296337E-7</v>
      </c>
    </row>
    <row r="693" spans="14:21" x14ac:dyDescent="0.25">
      <c r="N693" s="125">
        <f>+'Ejercicio 5'!C676</f>
        <v>42964</v>
      </c>
      <c r="O693" s="126">
        <f>+VLOOKUP(N693,'tasa continuas '!$A$3:$E$1056,5,FALSE)</f>
        <v>3.1392057156237663E-2</v>
      </c>
      <c r="P693" s="131">
        <f t="shared" si="59"/>
        <v>1.5290714097240636E-3</v>
      </c>
      <c r="Q693" s="128">
        <f>+VLOOKUP(N693,ASURB.MX!$A$2:$H$1054,5,FALSE)</f>
        <v>357.29998799999998</v>
      </c>
      <c r="R693" s="6">
        <f t="shared" si="60"/>
        <v>-7.3338172065721347E-3</v>
      </c>
      <c r="S693" s="6">
        <f t="shared" si="61"/>
        <v>5.378487481941351E-5</v>
      </c>
      <c r="T693" s="6">
        <f t="shared" si="57"/>
        <v>2.1792181474037233E-4</v>
      </c>
      <c r="U693" s="127">
        <f t="shared" si="58"/>
        <v>-1.2408511195239344E-6</v>
      </c>
    </row>
    <row r="694" spans="14:21" x14ac:dyDescent="0.25">
      <c r="N694" s="125">
        <f>+'Ejercicio 5'!C677</f>
        <v>42965</v>
      </c>
      <c r="O694" s="126">
        <f>+VLOOKUP(N694,'tasa continuas '!$A$3:$E$1056,5,FALSE)</f>
        <v>3.121228770742529E-2</v>
      </c>
      <c r="P694" s="131">
        <f t="shared" si="59"/>
        <v>-1.7976944881237245E-4</v>
      </c>
      <c r="Q694" s="128">
        <f>+VLOOKUP(N694,ASURB.MX!$A$2:$H$1054,5,FALSE)</f>
        <v>357.44000199999999</v>
      </c>
      <c r="R694" s="6">
        <f t="shared" si="60"/>
        <v>3.9179003203954126E-4</v>
      </c>
      <c r="S694" s="6">
        <f t="shared" si="61"/>
        <v>1.5349942920554476E-7</v>
      </c>
      <c r="T694" s="6">
        <f t="shared" si="57"/>
        <v>2.1819687971513218E-4</v>
      </c>
      <c r="U694" s="127">
        <f t="shared" si="58"/>
        <v>2.7506497475985919E-7</v>
      </c>
    </row>
    <row r="695" spans="14:21" x14ac:dyDescent="0.25">
      <c r="N695" s="125">
        <f>+'Ejercicio 5'!C678</f>
        <v>42968</v>
      </c>
      <c r="O695" s="126">
        <f>+VLOOKUP(N695,'tasa continuas '!$A$3:$E$1056,5,FALSE)</f>
        <v>3.0518588378771232E-2</v>
      </c>
      <c r="P695" s="131">
        <f t="shared" si="59"/>
        <v>-6.9369932865405784E-4</v>
      </c>
      <c r="Q695" s="128">
        <f>+VLOOKUP(N695,ASURB.MX!$A$2:$H$1054,5,FALSE)</f>
        <v>360.58999599999999</v>
      </c>
      <c r="R695" s="6">
        <f t="shared" si="60"/>
        <v>8.7740462570649342E-3</v>
      </c>
      <c r="S695" s="6">
        <f t="shared" si="61"/>
        <v>7.6983887721115182E-5</v>
      </c>
      <c r="T695" s="6">
        <f t="shared" si="57"/>
        <v>2.1978158612480513E-4</v>
      </c>
      <c r="U695" s="127">
        <f t="shared" si="58"/>
        <v>1.5847064096729483E-6</v>
      </c>
    </row>
    <row r="696" spans="14:21" x14ac:dyDescent="0.25">
      <c r="N696" s="125">
        <f>+'Ejercicio 5'!C679</f>
        <v>42969</v>
      </c>
      <c r="O696" s="126">
        <f>+VLOOKUP(N696,'tasa continuas '!$A$3:$E$1056,5,FALSE)</f>
        <v>3.0216055956540783E-2</v>
      </c>
      <c r="P696" s="131">
        <f t="shared" si="59"/>
        <v>-3.0253242223044971E-4</v>
      </c>
      <c r="Q696" s="128">
        <f>+VLOOKUP(N696,ASURB.MX!$A$2:$H$1054,5,FALSE)</f>
        <v>361.20001200000002</v>
      </c>
      <c r="R696" s="6">
        <f t="shared" si="60"/>
        <v>1.6902870321759207E-3</v>
      </c>
      <c r="S696" s="6">
        <f t="shared" si="61"/>
        <v>2.8570702511420821E-6</v>
      </c>
      <c r="T696" s="6">
        <f t="shared" si="57"/>
        <v>2.1932971259055244E-4</v>
      </c>
      <c r="U696" s="127">
        <f t="shared" si="58"/>
        <v>-4.5187353425269004E-7</v>
      </c>
    </row>
    <row r="697" spans="14:21" x14ac:dyDescent="0.25">
      <c r="N697" s="125">
        <f>+'Ejercicio 5'!C680</f>
        <v>42970</v>
      </c>
      <c r="O697" s="126">
        <f>+VLOOKUP(N697,'tasa continuas '!$A$3:$E$1056,5,FALSE)</f>
        <v>2.9862985746513599E-2</v>
      </c>
      <c r="P697" s="131">
        <f t="shared" si="59"/>
        <v>-3.5307021002718361E-4</v>
      </c>
      <c r="Q697" s="128">
        <f>+VLOOKUP(N697,ASURB.MX!$A$2:$H$1054,5,FALSE)</f>
        <v>358.209991</v>
      </c>
      <c r="R697" s="6">
        <f t="shared" si="60"/>
        <v>-8.3124732888184335E-3</v>
      </c>
      <c r="S697" s="6">
        <f t="shared" si="61"/>
        <v>6.909721217731995E-5</v>
      </c>
      <c r="T697" s="6">
        <f t="shared" si="57"/>
        <v>2.2085577005638514E-4</v>
      </c>
      <c r="U697" s="127">
        <f t="shared" si="58"/>
        <v>1.5260574658326959E-6</v>
      </c>
    </row>
    <row r="698" spans="14:21" x14ac:dyDescent="0.25">
      <c r="N698" s="125">
        <f>+'Ejercicio 5'!C681</f>
        <v>42971</v>
      </c>
      <c r="O698" s="126">
        <f>+VLOOKUP(N698,'tasa continuas '!$A$3:$E$1056,5,FALSE)</f>
        <v>3.1392057156237663E-2</v>
      </c>
      <c r="P698" s="131">
        <f t="shared" si="59"/>
        <v>1.5290714097240636E-3</v>
      </c>
      <c r="Q698" s="128">
        <f>+VLOOKUP(N698,ASURB.MX!$A$2:$H$1054,5,FALSE)</f>
        <v>356.39001500000001</v>
      </c>
      <c r="R698" s="6">
        <f t="shared" si="60"/>
        <v>-5.0937025462613004E-3</v>
      </c>
      <c r="S698" s="6">
        <f t="shared" si="61"/>
        <v>2.5945805629788856E-5</v>
      </c>
      <c r="T698" s="6">
        <f t="shared" si="57"/>
        <v>2.1989505290441027E-4</v>
      </c>
      <c r="U698" s="127">
        <f t="shared" si="58"/>
        <v>-9.6071715197486719E-7</v>
      </c>
    </row>
    <row r="699" spans="14:21" x14ac:dyDescent="0.25">
      <c r="N699" s="125">
        <f>+'Ejercicio 5'!C682</f>
        <v>42972</v>
      </c>
      <c r="O699" s="126">
        <f>+VLOOKUP(N699,'tasa continuas '!$A$3:$E$1056,5,FALSE)</f>
        <v>3.121228770742529E-2</v>
      </c>
      <c r="P699" s="131">
        <f t="shared" si="59"/>
        <v>-1.7976944881237245E-4</v>
      </c>
      <c r="Q699" s="128">
        <f>+VLOOKUP(N699,ASURB.MX!$A$2:$H$1054,5,FALSE)</f>
        <v>357.25</v>
      </c>
      <c r="R699" s="6">
        <f t="shared" si="60"/>
        <v>2.4101378796353079E-3</v>
      </c>
      <c r="S699" s="6">
        <f t="shared" si="61"/>
        <v>5.8087645988529782E-6</v>
      </c>
      <c r="T699" s="6">
        <f t="shared" si="57"/>
        <v>1.595407067233994E-4</v>
      </c>
      <c r="U699" s="127">
        <f t="shared" si="58"/>
        <v>-6.0354346181010871E-5</v>
      </c>
    </row>
    <row r="700" spans="14:21" x14ac:dyDescent="0.25">
      <c r="N700" s="125">
        <f>+'Ejercicio 5'!C683</f>
        <v>42975</v>
      </c>
      <c r="O700" s="126">
        <f>+VLOOKUP(N700,'tasa continuas '!$A$3:$E$1056,5,FALSE)</f>
        <v>3.0518588378771232E-2</v>
      </c>
      <c r="P700" s="131">
        <f t="shared" si="59"/>
        <v>-6.9369932865405784E-4</v>
      </c>
      <c r="Q700" s="128">
        <f>+VLOOKUP(N700,ASURB.MX!$A$2:$H$1054,5,FALSE)</f>
        <v>355.57998700000002</v>
      </c>
      <c r="R700" s="6">
        <f t="shared" si="60"/>
        <v>-4.6855942815383651E-3</v>
      </c>
      <c r="S700" s="6">
        <f t="shared" si="61"/>
        <v>2.1954793771185029E-5</v>
      </c>
      <c r="T700" s="6">
        <f t="shared" si="57"/>
        <v>1.6061904120093443E-4</v>
      </c>
      <c r="U700" s="127">
        <f t="shared" si="58"/>
        <v>1.07833447753503E-6</v>
      </c>
    </row>
    <row r="701" spans="14:21" x14ac:dyDescent="0.25">
      <c r="N701" s="125">
        <f>+'Ejercicio 5'!C684</f>
        <v>42976</v>
      </c>
      <c r="O701" s="126">
        <f>+VLOOKUP(N701,'tasa continuas '!$A$3:$E$1056,5,FALSE)</f>
        <v>3.0216055956540783E-2</v>
      </c>
      <c r="P701" s="131">
        <f t="shared" si="59"/>
        <v>-3.0253242223044971E-4</v>
      </c>
      <c r="Q701" s="128">
        <f>+VLOOKUP(N701,ASURB.MX!$A$2:$H$1054,5,FALSE)</f>
        <v>357.39999399999999</v>
      </c>
      <c r="R701" s="6">
        <f t="shared" si="60"/>
        <v>5.1053634089762217E-3</v>
      </c>
      <c r="S701" s="6">
        <f t="shared" si="61"/>
        <v>2.6064735537713307E-5</v>
      </c>
      <c r="T701" s="6">
        <f t="shared" si="57"/>
        <v>1.6088640180791905E-4</v>
      </c>
      <c r="U701" s="127">
        <f t="shared" si="58"/>
        <v>2.6736060698462393E-7</v>
      </c>
    </row>
    <row r="702" spans="14:21" x14ac:dyDescent="0.25">
      <c r="N702" s="125">
        <f>+'Ejercicio 5'!C685</f>
        <v>42977</v>
      </c>
      <c r="O702" s="126">
        <f>+VLOOKUP(N702,'tasa continuas '!$A$3:$E$1056,5,FALSE)</f>
        <v>2.9862985746513599E-2</v>
      </c>
      <c r="P702" s="131">
        <f t="shared" si="59"/>
        <v>-3.5307021002718361E-4</v>
      </c>
      <c r="Q702" s="128">
        <f>+VLOOKUP(N702,ASURB.MX!$A$2:$H$1054,5,FALSE)</f>
        <v>356.67999300000002</v>
      </c>
      <c r="R702" s="6">
        <f t="shared" si="60"/>
        <v>-2.0165842961708371E-3</v>
      </c>
      <c r="S702" s="6">
        <f t="shared" si="61"/>
        <v>4.0666122235628307E-6</v>
      </c>
      <c r="T702" s="6">
        <f t="shared" si="57"/>
        <v>1.6005261157858963E-4</v>
      </c>
      <c r="U702" s="127">
        <f t="shared" si="58"/>
        <v>-8.3379022932942508E-7</v>
      </c>
    </row>
    <row r="703" spans="14:21" x14ac:dyDescent="0.25">
      <c r="N703" s="125">
        <f>+'Ejercicio 5'!C686</f>
        <v>42978</v>
      </c>
      <c r="O703" s="126">
        <f>+VLOOKUP(N703,'tasa continuas '!$A$3:$E$1056,5,FALSE)</f>
        <v>3.1392057156237663E-2</v>
      </c>
      <c r="P703" s="131">
        <f t="shared" si="59"/>
        <v>1.5290714097240636E-3</v>
      </c>
      <c r="Q703" s="128">
        <f>+VLOOKUP(N703,ASURB.MX!$A$2:$H$1054,5,FALSE)</f>
        <v>364.709991</v>
      </c>
      <c r="R703" s="6">
        <f t="shared" si="60"/>
        <v>2.2263490917427253E-2</v>
      </c>
      <c r="S703" s="6">
        <f t="shared" si="61"/>
        <v>4.9566302783036575E-4</v>
      </c>
      <c r="T703" s="6">
        <f t="shared" si="57"/>
        <v>1.6023869537565345E-4</v>
      </c>
      <c r="U703" s="127">
        <f t="shared" si="58"/>
        <v>1.8608379706382583E-7</v>
      </c>
    </row>
    <row r="704" spans="14:21" x14ac:dyDescent="0.25">
      <c r="N704" s="125">
        <f>+'Ejercicio 5'!C687</f>
        <v>42979</v>
      </c>
      <c r="O704" s="126">
        <f>+VLOOKUP(N704,'tasa continuas '!$A$3:$E$1056,5,FALSE)</f>
        <v>3.121228770742529E-2</v>
      </c>
      <c r="P704" s="131">
        <f t="shared" si="59"/>
        <v>-1.7976944881237245E-4</v>
      </c>
      <c r="Q704" s="128">
        <f>+VLOOKUP(N704,ASURB.MX!$A$2:$H$1054,5,FALSE)</f>
        <v>364.01001000000002</v>
      </c>
      <c r="R704" s="6">
        <f t="shared" si="60"/>
        <v>-1.9211253000486136E-3</v>
      </c>
      <c r="S704" s="6">
        <f t="shared" si="61"/>
        <v>3.6907224184868757E-6</v>
      </c>
      <c r="T704" s="6">
        <f t="shared" si="57"/>
        <v>1.7329225196437178E-4</v>
      </c>
      <c r="U704" s="127">
        <f t="shared" si="58"/>
        <v>1.3053556588718323E-5</v>
      </c>
    </row>
    <row r="705" spans="14:21" x14ac:dyDescent="0.25">
      <c r="N705" s="125">
        <f>+'Ejercicio 5'!C688</f>
        <v>42982</v>
      </c>
      <c r="O705" s="126">
        <f>+VLOOKUP(N705,'tasa continuas '!$A$3:$E$1056,5,FALSE)</f>
        <v>3.0518588378771232E-2</v>
      </c>
      <c r="P705" s="131">
        <f t="shared" si="59"/>
        <v>-6.9369932865405784E-4</v>
      </c>
      <c r="Q705" s="128">
        <f>+VLOOKUP(N705,ASURB.MX!$A$2:$H$1054,5,FALSE)</f>
        <v>359.23001099999999</v>
      </c>
      <c r="R705" s="6">
        <f t="shared" si="60"/>
        <v>-1.3218484766082037E-2</v>
      </c>
      <c r="S705" s="6">
        <f t="shared" si="61"/>
        <v>1.7472833951114288E-4</v>
      </c>
      <c r="T705" s="6">
        <f t="shared" si="57"/>
        <v>1.74470920451062E-4</v>
      </c>
      <c r="U705" s="127">
        <f t="shared" si="58"/>
        <v>1.1786684866902188E-6</v>
      </c>
    </row>
    <row r="706" spans="14:21" x14ac:dyDescent="0.25">
      <c r="N706" s="125">
        <f>+'Ejercicio 5'!C689</f>
        <v>42983</v>
      </c>
      <c r="O706" s="126">
        <f>+VLOOKUP(N706,'tasa continuas '!$A$3:$E$1056,5,FALSE)</f>
        <v>3.0216055956540783E-2</v>
      </c>
      <c r="P706" s="131">
        <f t="shared" si="59"/>
        <v>-3.0253242223044971E-4</v>
      </c>
      <c r="Q706" s="128">
        <f>+VLOOKUP(N706,ASURB.MX!$A$2:$H$1054,5,FALSE)</f>
        <v>358.26998900000001</v>
      </c>
      <c r="R706" s="6">
        <f t="shared" si="60"/>
        <v>-2.6760211091293789E-3</v>
      </c>
      <c r="S706" s="6">
        <f t="shared" si="61"/>
        <v>7.1610889765060316E-6</v>
      </c>
      <c r="T706" s="6">
        <f t="shared" ref="T706:T769" si="62">_xlfn.STDEV.S(S675:S705)</f>
        <v>1.7385111450953376E-4</v>
      </c>
      <c r="U706" s="127">
        <f t="shared" si="58"/>
        <v>-6.1980594152823837E-7</v>
      </c>
    </row>
    <row r="707" spans="14:21" x14ac:dyDescent="0.25">
      <c r="N707" s="125">
        <f>+'Ejercicio 5'!C690</f>
        <v>42984</v>
      </c>
      <c r="O707" s="126">
        <f>+VLOOKUP(N707,'tasa continuas '!$A$3:$E$1056,5,FALSE)</f>
        <v>2.9862985746513599E-2</v>
      </c>
      <c r="P707" s="131">
        <f t="shared" si="59"/>
        <v>-3.5307021002718361E-4</v>
      </c>
      <c r="Q707" s="128">
        <f>+VLOOKUP(N707,ASURB.MX!$A$2:$H$1054,5,FALSE)</f>
        <v>358.63000499999998</v>
      </c>
      <c r="R707" s="6">
        <f t="shared" si="60"/>
        <v>1.004368902990995E-3</v>
      </c>
      <c r="S707" s="6">
        <f t="shared" si="61"/>
        <v>1.0087568932953348E-6</v>
      </c>
      <c r="T707" s="6">
        <f t="shared" si="62"/>
        <v>1.7488376373916008E-4</v>
      </c>
      <c r="U707" s="127">
        <f t="shared" ref="U707:U770" si="63">T707-T706</f>
        <v>1.0326492296263172E-6</v>
      </c>
    </row>
    <row r="708" spans="14:21" x14ac:dyDescent="0.25">
      <c r="N708" s="125">
        <f>+'Ejercicio 5'!C691</f>
        <v>42985</v>
      </c>
      <c r="O708" s="126">
        <f>+VLOOKUP(N708,'tasa continuas '!$A$3:$E$1056,5,FALSE)</f>
        <v>3.1392057156237663E-2</v>
      </c>
      <c r="P708" s="131">
        <f t="shared" si="59"/>
        <v>1.5290714097240636E-3</v>
      </c>
      <c r="Q708" s="128">
        <f>+VLOOKUP(N708,ASURB.MX!$A$2:$H$1054,5,FALSE)</f>
        <v>358.790009</v>
      </c>
      <c r="R708" s="6">
        <f t="shared" si="60"/>
        <v>4.460539141105297E-4</v>
      </c>
      <c r="S708" s="6">
        <f t="shared" si="61"/>
        <v>1.9896409429332381E-7</v>
      </c>
      <c r="T708" s="6">
        <f t="shared" si="62"/>
        <v>1.7497191270321994E-4</v>
      </c>
      <c r="U708" s="127">
        <f t="shared" si="63"/>
        <v>8.8148964059867659E-8</v>
      </c>
    </row>
    <row r="709" spans="14:21" x14ac:dyDescent="0.25">
      <c r="N709" s="125">
        <f>+'Ejercicio 5'!C692</f>
        <v>42986</v>
      </c>
      <c r="O709" s="126">
        <f>+VLOOKUP(N709,'tasa continuas '!$A$3:$E$1056,5,FALSE)</f>
        <v>3.121228770742529E-2</v>
      </c>
      <c r="P709" s="131">
        <f t="shared" si="59"/>
        <v>-1.7976944881237245E-4</v>
      </c>
      <c r="Q709" s="128">
        <f>+VLOOKUP(N709,ASURB.MX!$A$2:$H$1054,5,FALSE)</f>
        <v>355.92999300000002</v>
      </c>
      <c r="R709" s="6">
        <f t="shared" si="60"/>
        <v>-8.0032215628121784E-3</v>
      </c>
      <c r="S709" s="6">
        <f t="shared" si="61"/>
        <v>6.4051555383461809E-5</v>
      </c>
      <c r="T709" s="6">
        <f t="shared" si="62"/>
        <v>1.760018088943087E-4</v>
      </c>
      <c r="U709" s="127">
        <f t="shared" si="63"/>
        <v>1.0298961910887533E-6</v>
      </c>
    </row>
    <row r="710" spans="14:21" x14ac:dyDescent="0.25">
      <c r="N710" s="125">
        <f>+'Ejercicio 5'!C693</f>
        <v>42989</v>
      </c>
      <c r="O710" s="126">
        <f>+VLOOKUP(N710,'tasa continuas '!$A$3:$E$1056,5,FALSE)</f>
        <v>3.0518588378771232E-2</v>
      </c>
      <c r="P710" s="131">
        <f t="shared" si="59"/>
        <v>-6.9369932865405784E-4</v>
      </c>
      <c r="Q710" s="128">
        <f>+VLOOKUP(N710,ASURB.MX!$A$2:$H$1054,5,FALSE)</f>
        <v>354.27999899999998</v>
      </c>
      <c r="R710" s="6">
        <f t="shared" si="60"/>
        <v>-4.646504518944509E-3</v>
      </c>
      <c r="S710" s="6">
        <f t="shared" si="61"/>
        <v>2.1590004244571744E-5</v>
      </c>
      <c r="T710" s="6">
        <f t="shared" si="62"/>
        <v>1.7604583032867767E-4</v>
      </c>
      <c r="U710" s="127">
        <f t="shared" si="63"/>
        <v>4.402143436897047E-8</v>
      </c>
    </row>
    <row r="711" spans="14:21" x14ac:dyDescent="0.25">
      <c r="N711" s="125">
        <f>+'Ejercicio 5'!C694</f>
        <v>42990</v>
      </c>
      <c r="O711" s="126">
        <f>+VLOOKUP(N711,'tasa continuas '!$A$3:$E$1056,5,FALSE)</f>
        <v>3.0216055956540783E-2</v>
      </c>
      <c r="P711" s="131">
        <f t="shared" si="59"/>
        <v>-3.0253242223044971E-4</v>
      </c>
      <c r="Q711" s="128">
        <f>+VLOOKUP(N711,ASURB.MX!$A$2:$H$1054,5,FALSE)</f>
        <v>356.47000100000002</v>
      </c>
      <c r="R711" s="6">
        <f t="shared" si="60"/>
        <v>6.1625295272953115E-3</v>
      </c>
      <c r="S711" s="6">
        <f t="shared" si="61"/>
        <v>3.7976770174786573E-5</v>
      </c>
      <c r="T711" s="6">
        <f t="shared" si="62"/>
        <v>1.7582144540666223E-4</v>
      </c>
      <c r="U711" s="127">
        <f t="shared" si="63"/>
        <v>-2.243849220154347E-7</v>
      </c>
    </row>
    <row r="712" spans="14:21" x14ac:dyDescent="0.25">
      <c r="N712" s="125">
        <f>+'Ejercicio 5'!C695</f>
        <v>42991</v>
      </c>
      <c r="O712" s="126">
        <f>+VLOOKUP(N712,'tasa continuas '!$A$3:$E$1056,5,FALSE)</f>
        <v>2.9862985746513599E-2</v>
      </c>
      <c r="P712" s="131">
        <f t="shared" si="59"/>
        <v>-3.5307021002718361E-4</v>
      </c>
      <c r="Q712" s="128">
        <f>+VLOOKUP(N712,ASURB.MX!$A$2:$H$1054,5,FALSE)</f>
        <v>355.39999399999999</v>
      </c>
      <c r="R712" s="6">
        <f t="shared" si="60"/>
        <v>-3.0061888078865453E-3</v>
      </c>
      <c r="S712" s="6">
        <f t="shared" si="61"/>
        <v>9.0371711486623285E-6</v>
      </c>
      <c r="T712" s="6">
        <f t="shared" si="62"/>
        <v>1.7572866944645969E-4</v>
      </c>
      <c r="U712" s="127">
        <f t="shared" si="63"/>
        <v>-9.2775960202544448E-8</v>
      </c>
    </row>
    <row r="713" spans="14:21" x14ac:dyDescent="0.25">
      <c r="N713" s="125">
        <f>+'Ejercicio 5'!C696</f>
        <v>42992</v>
      </c>
      <c r="O713" s="126">
        <f>+VLOOKUP(N713,'tasa continuas '!$A$3:$E$1056,5,FALSE)</f>
        <v>3.1392057156237663E-2</v>
      </c>
      <c r="P713" s="131">
        <f t="shared" si="59"/>
        <v>1.5290714097240636E-3</v>
      </c>
      <c r="Q713" s="128">
        <f>+VLOOKUP(N713,ASURB.MX!$A$2:$H$1054,5,FALSE)</f>
        <v>353.58999599999999</v>
      </c>
      <c r="R713" s="6">
        <f t="shared" si="60"/>
        <v>-5.1058603301021585E-3</v>
      </c>
      <c r="S713" s="6">
        <f t="shared" si="61"/>
        <v>2.6069809710510925E-5</v>
      </c>
      <c r="T713" s="6">
        <f t="shared" si="62"/>
        <v>1.7561779745725801E-4</v>
      </c>
      <c r="U713" s="127">
        <f t="shared" si="63"/>
        <v>-1.1087198920168109E-7</v>
      </c>
    </row>
    <row r="714" spans="14:21" x14ac:dyDescent="0.25">
      <c r="N714" s="125">
        <f>+'Ejercicio 5'!C697</f>
        <v>42993</v>
      </c>
      <c r="O714" s="126">
        <f>+VLOOKUP(N714,'tasa continuas '!$A$3:$E$1056,5,FALSE)</f>
        <v>3.121228770742529E-2</v>
      </c>
      <c r="P714" s="131">
        <f t="shared" si="59"/>
        <v>-1.7976944881237245E-4</v>
      </c>
      <c r="Q714" s="128">
        <f>+VLOOKUP(N714,ASURB.MX!$A$2:$H$1054,5,FALSE)</f>
        <v>359.42999300000002</v>
      </c>
      <c r="R714" s="6">
        <f t="shared" si="60"/>
        <v>1.6381385336574378E-2</v>
      </c>
      <c r="S714" s="6">
        <f t="shared" si="61"/>
        <v>2.6834978554533405E-4</v>
      </c>
      <c r="T714" s="6">
        <f t="shared" si="62"/>
        <v>1.7627173278300412E-4</v>
      </c>
      <c r="U714" s="127">
        <f t="shared" si="63"/>
        <v>6.5393532574611652E-7</v>
      </c>
    </row>
    <row r="715" spans="14:21" x14ac:dyDescent="0.25">
      <c r="N715" s="125">
        <f>+'Ejercicio 5'!C698</f>
        <v>42996</v>
      </c>
      <c r="O715" s="126">
        <f>+VLOOKUP(N715,'tasa continuas '!$A$3:$E$1056,5,FALSE)</f>
        <v>3.0518588378771232E-2</v>
      </c>
      <c r="P715" s="131">
        <f t="shared" si="59"/>
        <v>-6.9369932865405784E-4</v>
      </c>
      <c r="Q715" s="128">
        <f>+VLOOKUP(N715,ASURB.MX!$A$2:$H$1054,5,FALSE)</f>
        <v>360.94000199999999</v>
      </c>
      <c r="R715" s="6">
        <f t="shared" si="60"/>
        <v>4.1923212296022232E-3</v>
      </c>
      <c r="S715" s="6">
        <f t="shared" si="61"/>
        <v>1.7575557292173496E-5</v>
      </c>
      <c r="T715" s="6">
        <f t="shared" si="62"/>
        <v>1.7157637948970374E-4</v>
      </c>
      <c r="U715" s="127">
        <f t="shared" si="63"/>
        <v>-4.6953532933003848E-6</v>
      </c>
    </row>
    <row r="716" spans="14:21" x14ac:dyDescent="0.25">
      <c r="N716" s="125">
        <f>+'Ejercicio 5'!C699</f>
        <v>42997</v>
      </c>
      <c r="O716" s="126">
        <f>+VLOOKUP(N716,'tasa continuas '!$A$3:$E$1056,5,FALSE)</f>
        <v>3.0216055956540783E-2</v>
      </c>
      <c r="P716" s="131">
        <f t="shared" si="59"/>
        <v>-3.0253242223044971E-4</v>
      </c>
      <c r="Q716" s="128">
        <f>+VLOOKUP(N716,ASURB.MX!$A$2:$H$1054,5,FALSE)</f>
        <v>357.98001099999999</v>
      </c>
      <c r="R716" s="6">
        <f t="shared" si="60"/>
        <v>-8.2345954279121527E-3</v>
      </c>
      <c r="S716" s="6">
        <f t="shared" si="61"/>
        <v>6.7808561861391734E-5</v>
      </c>
      <c r="T716" s="6">
        <f t="shared" si="62"/>
        <v>1.7212853580198472E-4</v>
      </c>
      <c r="U716" s="127">
        <f t="shared" si="63"/>
        <v>5.5215631228098063E-7</v>
      </c>
    </row>
    <row r="717" spans="14:21" x14ac:dyDescent="0.25">
      <c r="N717" s="125">
        <f>+'Ejercicio 5'!C700</f>
        <v>42998</v>
      </c>
      <c r="O717" s="126">
        <f>+VLOOKUP(N717,'tasa continuas '!$A$3:$E$1056,5,FALSE)</f>
        <v>2.9862985746513599E-2</v>
      </c>
      <c r="P717" s="131">
        <f t="shared" si="59"/>
        <v>-3.5307021002718361E-4</v>
      </c>
      <c r="Q717" s="128">
        <f>+VLOOKUP(N717,ASURB.MX!$A$2:$H$1054,5,FALSE)</f>
        <v>353.41000400000001</v>
      </c>
      <c r="R717" s="6">
        <f t="shared" si="60"/>
        <v>-1.2848282294950743E-2</v>
      </c>
      <c r="S717" s="6">
        <f t="shared" si="61"/>
        <v>1.6507835793074473E-4</v>
      </c>
      <c r="T717" s="6">
        <f t="shared" si="62"/>
        <v>1.7172535243216501E-4</v>
      </c>
      <c r="U717" s="127">
        <f t="shared" si="63"/>
        <v>-4.0318336981971098E-7</v>
      </c>
    </row>
    <row r="718" spans="14:21" x14ac:dyDescent="0.25">
      <c r="N718" s="125">
        <f>+'Ejercicio 5'!C701</f>
        <v>42999</v>
      </c>
      <c r="O718" s="126">
        <f>+VLOOKUP(N718,'tasa continuas '!$A$3:$E$1056,5,FALSE)</f>
        <v>3.1392057156237663E-2</v>
      </c>
      <c r="P718" s="131">
        <f t="shared" si="59"/>
        <v>1.5290714097240636E-3</v>
      </c>
      <c r="Q718" s="128">
        <f>+VLOOKUP(N718,ASURB.MX!$A$2:$H$1054,5,FALSE)</f>
        <v>357.01001000000002</v>
      </c>
      <c r="R718" s="6">
        <f t="shared" si="60"/>
        <v>1.0134953250857602E-2</v>
      </c>
      <c r="S718" s="6">
        <f t="shared" si="61"/>
        <v>1.0271727739706909E-4</v>
      </c>
      <c r="T718" s="6">
        <f t="shared" si="62"/>
        <v>1.7204991109466739E-4</v>
      </c>
      <c r="U718" s="127">
        <f t="shared" si="63"/>
        <v>3.2455866250238668E-7</v>
      </c>
    </row>
    <row r="719" spans="14:21" x14ac:dyDescent="0.25">
      <c r="N719" s="125">
        <f>+'Ejercicio 5'!C702</f>
        <v>43000</v>
      </c>
      <c r="O719" s="126">
        <f>+VLOOKUP(N719,'tasa continuas '!$A$3:$E$1056,5,FALSE)</f>
        <v>3.121228770742529E-2</v>
      </c>
      <c r="P719" s="131">
        <f t="shared" si="59"/>
        <v>-1.7976944881237245E-4</v>
      </c>
      <c r="Q719" s="128">
        <f>+VLOOKUP(N719,ASURB.MX!$A$2:$H$1054,5,FALSE)</f>
        <v>354.07000699999998</v>
      </c>
      <c r="R719" s="6">
        <f t="shared" si="60"/>
        <v>-8.2691671333626933E-3</v>
      </c>
      <c r="S719" s="6">
        <f t="shared" si="61"/>
        <v>6.8379125079485781E-5</v>
      </c>
      <c r="T719" s="6">
        <f t="shared" si="62"/>
        <v>1.457770730964604E-4</v>
      </c>
      <c r="U719" s="127">
        <f t="shared" si="63"/>
        <v>-2.6272837998206995E-5</v>
      </c>
    </row>
    <row r="720" spans="14:21" x14ac:dyDescent="0.25">
      <c r="N720" s="125">
        <f>+'Ejercicio 5'!C703</f>
        <v>43003</v>
      </c>
      <c r="O720" s="126">
        <f>+VLOOKUP(N720,'tasa continuas '!$A$3:$E$1056,5,FALSE)</f>
        <v>3.0518588378771232E-2</v>
      </c>
      <c r="P720" s="131">
        <f t="shared" si="59"/>
        <v>-6.9369932865405784E-4</v>
      </c>
      <c r="Q720" s="128">
        <f>+VLOOKUP(N720,ASURB.MX!$A$2:$H$1054,5,FALSE)</f>
        <v>355.25</v>
      </c>
      <c r="R720" s="6">
        <f t="shared" si="60"/>
        <v>3.3271135083388502E-3</v>
      </c>
      <c r="S720" s="6">
        <f t="shared" si="61"/>
        <v>1.1069684297370852E-5</v>
      </c>
      <c r="T720" s="6">
        <f t="shared" si="62"/>
        <v>1.4494006778155229E-4</v>
      </c>
      <c r="U720" s="127">
        <f t="shared" si="63"/>
        <v>-8.3700531490810593E-7</v>
      </c>
    </row>
    <row r="721" spans="14:21" x14ac:dyDescent="0.25">
      <c r="N721" s="125">
        <f>+'Ejercicio 5'!C704</f>
        <v>43004</v>
      </c>
      <c r="O721" s="126">
        <f>+VLOOKUP(N721,'tasa continuas '!$A$3:$E$1056,5,FALSE)</f>
        <v>3.0216055956540783E-2</v>
      </c>
      <c r="P721" s="131">
        <f t="shared" si="59"/>
        <v>-3.0253242223044971E-4</v>
      </c>
      <c r="Q721" s="128">
        <f>+VLOOKUP(N721,ASURB.MX!$A$2:$H$1054,5,FALSE)</f>
        <v>355.23998999999998</v>
      </c>
      <c r="R721" s="6">
        <f t="shared" si="60"/>
        <v>-2.8177736890268827E-5</v>
      </c>
      <c r="S721" s="6">
        <f t="shared" si="61"/>
        <v>7.9398485625721672E-10</v>
      </c>
      <c r="T721" s="6">
        <f t="shared" si="62"/>
        <v>1.2345926024308752E-4</v>
      </c>
      <c r="U721" s="127">
        <f t="shared" si="63"/>
        <v>-2.1480807538464772E-5</v>
      </c>
    </row>
    <row r="722" spans="14:21" x14ac:dyDescent="0.25">
      <c r="N722" s="125">
        <f>+'Ejercicio 5'!C705</f>
        <v>43005</v>
      </c>
      <c r="O722" s="126">
        <f>+VLOOKUP(N722,'tasa continuas '!$A$3:$E$1056,5,FALSE)</f>
        <v>2.9862985746513599E-2</v>
      </c>
      <c r="P722" s="131">
        <f t="shared" si="59"/>
        <v>-3.5307021002718361E-4</v>
      </c>
      <c r="Q722" s="128">
        <f>+VLOOKUP(N722,ASURB.MX!$A$2:$H$1054,5,FALSE)</f>
        <v>352.57000699999998</v>
      </c>
      <c r="R722" s="6">
        <f t="shared" si="60"/>
        <v>-7.5443852882077812E-3</v>
      </c>
      <c r="S722" s="6">
        <f t="shared" si="61"/>
        <v>5.6917749376926009E-5</v>
      </c>
      <c r="T722" s="6">
        <f t="shared" si="62"/>
        <v>1.006049460681919E-4</v>
      </c>
      <c r="U722" s="127">
        <f t="shared" si="63"/>
        <v>-2.2854314174895621E-5</v>
      </c>
    </row>
    <row r="723" spans="14:21" x14ac:dyDescent="0.25">
      <c r="N723" s="125">
        <f>+'Ejercicio 5'!C706</f>
        <v>43006</v>
      </c>
      <c r="O723" s="126">
        <f>+VLOOKUP(N723,'tasa continuas '!$A$3:$E$1056,5,FALSE)</f>
        <v>3.1392057156237663E-2</v>
      </c>
      <c r="P723" s="131">
        <f t="shared" si="59"/>
        <v>1.5290714097240636E-3</v>
      </c>
      <c r="Q723" s="128">
        <f>+VLOOKUP(N723,ASURB.MX!$A$2:$H$1054,5,FALSE)</f>
        <v>347.76998900000001</v>
      </c>
      <c r="R723" s="6">
        <f t="shared" si="60"/>
        <v>-1.3707893851568601E-2</v>
      </c>
      <c r="S723" s="6">
        <f t="shared" si="61"/>
        <v>1.8790635384587225E-4</v>
      </c>
      <c r="T723" s="6">
        <f t="shared" si="62"/>
        <v>1.0046158140533086E-4</v>
      </c>
      <c r="U723" s="127">
        <f t="shared" si="63"/>
        <v>-1.433646628610396E-7</v>
      </c>
    </row>
    <row r="724" spans="14:21" x14ac:dyDescent="0.25">
      <c r="N724" s="125">
        <f>+'Ejercicio 5'!C707</f>
        <v>43007</v>
      </c>
      <c r="O724" s="126">
        <f>+VLOOKUP(N724,'tasa continuas '!$A$3:$E$1056,5,FALSE)</f>
        <v>3.121228770742529E-2</v>
      </c>
      <c r="P724" s="131">
        <f t="shared" si="59"/>
        <v>-1.7976944881237245E-4</v>
      </c>
      <c r="Q724" s="128">
        <f>+VLOOKUP(N724,ASURB.MX!$A$2:$H$1054,5,FALSE)</f>
        <v>346.58999599999999</v>
      </c>
      <c r="R724" s="6">
        <f t="shared" si="60"/>
        <v>-3.3987964785204979E-3</v>
      </c>
      <c r="S724" s="6">
        <f t="shared" si="61"/>
        <v>1.1551817502403337E-5</v>
      </c>
      <c r="T724" s="6">
        <f t="shared" si="62"/>
        <v>1.0293801070710626E-4</v>
      </c>
      <c r="U724" s="127">
        <f t="shared" si="63"/>
        <v>2.4764293017753977E-6</v>
      </c>
    </row>
    <row r="725" spans="14:21" x14ac:dyDescent="0.25">
      <c r="N725" s="125">
        <f>+'Ejercicio 5'!C708</f>
        <v>43010</v>
      </c>
      <c r="O725" s="126">
        <f>+VLOOKUP(N725,'tasa continuas '!$A$3:$E$1056,5,FALSE)</f>
        <v>3.0518588378771232E-2</v>
      </c>
      <c r="P725" s="131">
        <f t="shared" si="59"/>
        <v>-6.9369932865405784E-4</v>
      </c>
      <c r="Q725" s="128">
        <f>+VLOOKUP(N725,ASURB.MX!$A$2:$H$1054,5,FALSE)</f>
        <v>350.60998499999999</v>
      </c>
      <c r="R725" s="6">
        <f t="shared" si="60"/>
        <v>1.1531938208572628E-2</v>
      </c>
      <c r="S725" s="6">
        <f t="shared" si="61"/>
        <v>1.3298559884633728E-4</v>
      </c>
      <c r="T725" s="6">
        <f t="shared" si="62"/>
        <v>1.0339573586644625E-4</v>
      </c>
      <c r="U725" s="127">
        <f t="shared" si="63"/>
        <v>4.5772515933999159E-7</v>
      </c>
    </row>
    <row r="726" spans="14:21" x14ac:dyDescent="0.25">
      <c r="N726" s="125">
        <f>+'Ejercicio 5'!C709</f>
        <v>43011</v>
      </c>
      <c r="O726" s="126">
        <f>+VLOOKUP(N726,'tasa continuas '!$A$3:$E$1056,5,FALSE)</f>
        <v>3.0216055956540783E-2</v>
      </c>
      <c r="P726" s="131">
        <f t="shared" si="59"/>
        <v>-3.0253242223044971E-4</v>
      </c>
      <c r="Q726" s="128">
        <f>+VLOOKUP(N726,ASURB.MX!$A$2:$H$1054,5,FALSE)</f>
        <v>349.26001000000002</v>
      </c>
      <c r="R726" s="6">
        <f t="shared" si="60"/>
        <v>-3.8577926869319715E-3</v>
      </c>
      <c r="S726" s="6">
        <f t="shared" si="61"/>
        <v>1.4882564415345799E-5</v>
      </c>
      <c r="T726" s="6">
        <f t="shared" si="62"/>
        <v>1.0334844867537993E-4</v>
      </c>
      <c r="U726" s="127">
        <f t="shared" si="63"/>
        <v>-4.7287191066319473E-8</v>
      </c>
    </row>
    <row r="727" spans="14:21" x14ac:dyDescent="0.25">
      <c r="N727" s="125">
        <f>+'Ejercicio 5'!C710</f>
        <v>43012</v>
      </c>
      <c r="O727" s="126">
        <f>+VLOOKUP(N727,'tasa continuas '!$A$3:$E$1056,5,FALSE)</f>
        <v>2.9862985746513599E-2</v>
      </c>
      <c r="P727" s="131">
        <f t="shared" si="59"/>
        <v>-3.5307021002718361E-4</v>
      </c>
      <c r="Q727" s="128">
        <f>+VLOOKUP(N727,ASURB.MX!$A$2:$H$1054,5,FALSE)</f>
        <v>352.290009</v>
      </c>
      <c r="R727" s="6">
        <f t="shared" si="60"/>
        <v>8.6380664485701513E-3</v>
      </c>
      <c r="S727" s="6">
        <f t="shared" si="61"/>
        <v>7.4616191969913346E-5</v>
      </c>
      <c r="T727" s="6">
        <f t="shared" si="62"/>
        <v>1.038057404376093E-4</v>
      </c>
      <c r="U727" s="127">
        <f t="shared" si="63"/>
        <v>4.5729176222936575E-7</v>
      </c>
    </row>
    <row r="728" spans="14:21" x14ac:dyDescent="0.25">
      <c r="N728" s="125">
        <f>+'Ejercicio 5'!C711</f>
        <v>43013</v>
      </c>
      <c r="O728" s="126">
        <f>+VLOOKUP(N728,'tasa continuas '!$A$3:$E$1056,5,FALSE)</f>
        <v>3.121228770742529E-2</v>
      </c>
      <c r="P728" s="131">
        <f t="shared" si="59"/>
        <v>1.3493019609116912E-3</v>
      </c>
      <c r="Q728" s="128">
        <f>+VLOOKUP(N728,ASURB.MX!$A$2:$H$1054,5,FALSE)</f>
        <v>347.42001299999998</v>
      </c>
      <c r="R728" s="6">
        <f t="shared" si="60"/>
        <v>-1.392026549977067E-2</v>
      </c>
      <c r="S728" s="6">
        <f t="shared" si="61"/>
        <v>1.9377379158410559E-4</v>
      </c>
      <c r="T728" s="6">
        <f t="shared" si="62"/>
        <v>1.0310672366575575E-4</v>
      </c>
      <c r="U728" s="127">
        <f t="shared" si="63"/>
        <v>-6.9901677185354701E-7</v>
      </c>
    </row>
    <row r="729" spans="14:21" x14ac:dyDescent="0.25">
      <c r="N729" s="125">
        <f>+'Ejercicio 5'!C712</f>
        <v>43014</v>
      </c>
      <c r="O729" s="126">
        <f>+VLOOKUP(N729,'tasa continuas '!$A$3:$E$1056,5,FALSE)</f>
        <v>3.1010008441007403E-2</v>
      </c>
      <c r="P729" s="131">
        <f t="shared" si="59"/>
        <v>-2.022792664178874E-4</v>
      </c>
      <c r="Q729" s="128">
        <f>+VLOOKUP(N729,ASURB.MX!$A$2:$H$1054,5,FALSE)</f>
        <v>339.02999899999998</v>
      </c>
      <c r="R729" s="6">
        <f t="shared" si="60"/>
        <v>-2.4445864001885337E-2</v>
      </c>
      <c r="S729" s="6">
        <f t="shared" si="61"/>
        <v>5.9760026679867332E-4</v>
      </c>
      <c r="T729" s="6">
        <f t="shared" si="62"/>
        <v>1.0546971160876038E-4</v>
      </c>
      <c r="U729" s="127">
        <f t="shared" si="63"/>
        <v>2.3629879430046283E-6</v>
      </c>
    </row>
    <row r="730" spans="14:21" x14ac:dyDescent="0.25">
      <c r="N730" s="125">
        <f>+'Ejercicio 5'!C713</f>
        <v>43017</v>
      </c>
      <c r="O730" s="126">
        <f>+VLOOKUP(N730,'tasa continuas '!$A$3:$E$1056,5,FALSE)</f>
        <v>3.0216055956540783E-2</v>
      </c>
      <c r="P730" s="131">
        <f t="shared" si="59"/>
        <v>-7.9395248446662015E-4</v>
      </c>
      <c r="Q730" s="128">
        <f>+VLOOKUP(N730,ASURB.MX!$A$2:$H$1054,5,FALSE)</f>
        <v>339.52999899999998</v>
      </c>
      <c r="R730" s="6">
        <f t="shared" si="60"/>
        <v>1.4737093019517211E-3</v>
      </c>
      <c r="S730" s="6">
        <f t="shared" si="61"/>
        <v>2.1718191066590291E-6</v>
      </c>
      <c r="T730" s="6">
        <f t="shared" si="62"/>
        <v>1.4081329213273781E-4</v>
      </c>
      <c r="U730" s="127">
        <f t="shared" si="63"/>
        <v>3.5343580523977431E-5</v>
      </c>
    </row>
    <row r="731" spans="14:21" x14ac:dyDescent="0.25">
      <c r="N731" s="125">
        <f>+'Ejercicio 5'!C714</f>
        <v>43018</v>
      </c>
      <c r="O731" s="126">
        <f>+VLOOKUP(N731,'tasa continuas '!$A$3:$E$1056,5,FALSE)</f>
        <v>2.9862985746513599E-2</v>
      </c>
      <c r="P731" s="131">
        <f t="shared" si="59"/>
        <v>-3.5307021002718361E-4</v>
      </c>
      <c r="Q731" s="128">
        <f>+VLOOKUP(N731,ASURB.MX!$A$2:$H$1054,5,FALSE)</f>
        <v>328.85000600000001</v>
      </c>
      <c r="R731" s="6">
        <f t="shared" si="60"/>
        <v>-3.1960567399768672E-2</v>
      </c>
      <c r="S731" s="6">
        <f t="shared" si="61"/>
        <v>1.0214778685151561E-3</v>
      </c>
      <c r="T731" s="6">
        <f t="shared" si="62"/>
        <v>1.4088949971499573E-4</v>
      </c>
      <c r="U731" s="127">
        <f t="shared" si="63"/>
        <v>7.6207582257918974E-8</v>
      </c>
    </row>
    <row r="732" spans="14:21" x14ac:dyDescent="0.25">
      <c r="N732" s="125">
        <f>+'Ejercicio 5'!C715</f>
        <v>43019</v>
      </c>
      <c r="O732" s="126">
        <f>+VLOOKUP(N732,'tasa continuas '!$A$3:$E$1056,5,FALSE)</f>
        <v>2.9445560172356926E-2</v>
      </c>
      <c r="P732" s="131">
        <f t="shared" si="59"/>
        <v>-4.1742557415667264E-4</v>
      </c>
      <c r="Q732" s="128">
        <f>+VLOOKUP(N732,ASURB.MX!$A$2:$H$1054,5,FALSE)</f>
        <v>341.13000499999998</v>
      </c>
      <c r="R732" s="6">
        <f t="shared" si="60"/>
        <v>3.6661912969149335E-2</v>
      </c>
      <c r="S732" s="6">
        <f t="shared" si="61"/>
        <v>1.3440958625574803E-3</v>
      </c>
      <c r="T732" s="6">
        <f t="shared" si="62"/>
        <v>2.176653738855386E-4</v>
      </c>
      <c r="U732" s="127">
        <f t="shared" si="63"/>
        <v>7.6775874170542874E-5</v>
      </c>
    </row>
    <row r="733" spans="14:21" x14ac:dyDescent="0.25">
      <c r="N733" s="125">
        <f>+'Ejercicio 5'!C716</f>
        <v>43020</v>
      </c>
      <c r="O733" s="126">
        <f>+VLOOKUP(N733,'tasa continuas '!$A$3:$E$1056,5,FALSE)</f>
        <v>3.1392057156237663E-2</v>
      </c>
      <c r="P733" s="131">
        <f t="shared" si="59"/>
        <v>1.9464969838807362E-3</v>
      </c>
      <c r="Q733" s="128">
        <f>+VLOOKUP(N733,ASURB.MX!$A$2:$H$1054,5,FALSE)</f>
        <v>343.19000199999999</v>
      </c>
      <c r="R733" s="6">
        <f t="shared" si="60"/>
        <v>6.02058452592943E-3</v>
      </c>
      <c r="S733" s="6">
        <f t="shared" si="61"/>
        <v>3.62474380338609E-5</v>
      </c>
      <c r="T733" s="6">
        <f t="shared" si="62"/>
        <v>3.078129773831806E-4</v>
      </c>
      <c r="U733" s="127">
        <f t="shared" si="63"/>
        <v>9.0147603497641999E-5</v>
      </c>
    </row>
    <row r="734" spans="14:21" x14ac:dyDescent="0.25">
      <c r="N734" s="125">
        <f>+'Ejercicio 5'!C717</f>
        <v>43021</v>
      </c>
      <c r="O734" s="126">
        <f>+VLOOKUP(N734,'tasa continuas '!$A$3:$E$1056,5,FALSE)</f>
        <v>3.121228770742529E-2</v>
      </c>
      <c r="P734" s="131">
        <f t="shared" si="59"/>
        <v>-1.7976944881237245E-4</v>
      </c>
      <c r="Q734" s="128">
        <f>+VLOOKUP(N734,ASURB.MX!$A$2:$H$1054,5,FALSE)</f>
        <v>347.35000600000001</v>
      </c>
      <c r="R734" s="6">
        <f t="shared" si="60"/>
        <v>1.2048698924693861E-2</v>
      </c>
      <c r="S734" s="6">
        <f t="shared" si="61"/>
        <v>1.4517114577791902E-4</v>
      </c>
      <c r="T734" s="6">
        <f t="shared" si="62"/>
        <v>3.0729819697855213E-4</v>
      </c>
      <c r="U734" s="127">
        <f t="shared" si="63"/>
        <v>-5.1478040462846816E-7</v>
      </c>
    </row>
    <row r="735" spans="14:21" x14ac:dyDescent="0.25">
      <c r="N735" s="125">
        <f>+'Ejercicio 5'!C718</f>
        <v>43024</v>
      </c>
      <c r="O735" s="126">
        <f>+VLOOKUP(N735,'tasa continuas '!$A$3:$E$1056,5,FALSE)</f>
        <v>3.0518588378771232E-2</v>
      </c>
      <c r="P735" s="131">
        <f t="shared" si="59"/>
        <v>-6.9369932865405784E-4</v>
      </c>
      <c r="Q735" s="128">
        <f>+VLOOKUP(N735,ASURB.MX!$A$2:$H$1054,5,FALSE)</f>
        <v>343.73998999999998</v>
      </c>
      <c r="R735" s="6">
        <f t="shared" si="60"/>
        <v>-1.0447405855747579E-2</v>
      </c>
      <c r="S735" s="6">
        <f t="shared" si="61"/>
        <v>1.091482891147088E-4</v>
      </c>
      <c r="T735" s="6">
        <f t="shared" si="62"/>
        <v>3.0123912856191981E-4</v>
      </c>
      <c r="U735" s="127">
        <f t="shared" si="63"/>
        <v>-6.0590684166323219E-6</v>
      </c>
    </row>
    <row r="736" spans="14:21" x14ac:dyDescent="0.25">
      <c r="N736" s="125">
        <f>+'Ejercicio 5'!C719</f>
        <v>43025</v>
      </c>
      <c r="O736" s="126">
        <f>+VLOOKUP(N736,'tasa continuas '!$A$3:$E$1056,5,FALSE)</f>
        <v>3.0216055956540783E-2</v>
      </c>
      <c r="P736" s="131">
        <f t="shared" si="59"/>
        <v>-3.0253242223044971E-4</v>
      </c>
      <c r="Q736" s="128">
        <f>+VLOOKUP(N736,ASURB.MX!$A$2:$H$1054,5,FALSE)</f>
        <v>352.73001099999999</v>
      </c>
      <c r="R736" s="6">
        <f t="shared" si="60"/>
        <v>2.5817394376359933E-2</v>
      </c>
      <c r="S736" s="6">
        <f t="shared" si="61"/>
        <v>6.6653785238450156E-4</v>
      </c>
      <c r="T736" s="6">
        <f t="shared" si="62"/>
        <v>3.0004362039001898E-4</v>
      </c>
      <c r="U736" s="127">
        <f t="shared" si="63"/>
        <v>-1.1955081719008313E-6</v>
      </c>
    </row>
    <row r="737" spans="14:21" x14ac:dyDescent="0.25">
      <c r="N737" s="125">
        <f>+'Ejercicio 5'!C720</f>
        <v>43026</v>
      </c>
      <c r="O737" s="126">
        <f>+VLOOKUP(N737,'tasa continuas '!$A$3:$E$1056,5,FALSE)</f>
        <v>2.9862985746513599E-2</v>
      </c>
      <c r="P737" s="131">
        <f t="shared" si="59"/>
        <v>-3.5307021002718361E-4</v>
      </c>
      <c r="Q737" s="128">
        <f>+VLOOKUP(N737,ASURB.MX!$A$2:$H$1054,5,FALSE)</f>
        <v>341</v>
      </c>
      <c r="R737" s="6">
        <f t="shared" si="60"/>
        <v>-3.3820445649628654E-2</v>
      </c>
      <c r="S737" s="6">
        <f t="shared" si="61"/>
        <v>1.1438225439394858E-3</v>
      </c>
      <c r="T737" s="6">
        <f t="shared" si="62"/>
        <v>3.1352758228851262E-4</v>
      </c>
      <c r="U737" s="127">
        <f t="shared" si="63"/>
        <v>1.3483961898493643E-5</v>
      </c>
    </row>
    <row r="738" spans="14:21" x14ac:dyDescent="0.25">
      <c r="N738" s="125">
        <f>+'Ejercicio 5'!C721</f>
        <v>43027</v>
      </c>
      <c r="O738" s="126">
        <f>+VLOOKUP(N738,'tasa continuas '!$A$3:$E$1056,5,FALSE)</f>
        <v>3.1392057156237663E-2</v>
      </c>
      <c r="P738" s="131">
        <f t="shared" ref="P738:P801" si="64">O738-O737</f>
        <v>1.5290714097240636E-3</v>
      </c>
      <c r="Q738" s="128">
        <f>+VLOOKUP(N738,ASURB.MX!$A$2:$H$1054,5,FALSE)</f>
        <v>346.61999500000002</v>
      </c>
      <c r="R738" s="6">
        <f t="shared" ref="R738:R801" si="65">+LN(Q738/Q737)</f>
        <v>1.6346587312693662E-2</v>
      </c>
      <c r="S738" s="6">
        <f t="shared" si="61"/>
        <v>2.6721091677151741E-4</v>
      </c>
      <c r="T738" s="6">
        <f t="shared" si="62"/>
        <v>3.5660239017816552E-4</v>
      </c>
      <c r="U738" s="127">
        <f t="shared" si="63"/>
        <v>4.3074807889652896E-5</v>
      </c>
    </row>
    <row r="739" spans="14:21" x14ac:dyDescent="0.25">
      <c r="N739" s="125">
        <f>+'Ejercicio 5'!C722</f>
        <v>43028</v>
      </c>
      <c r="O739" s="126">
        <f>+VLOOKUP(N739,'tasa continuas '!$A$3:$E$1056,5,FALSE)</f>
        <v>3.121228770742529E-2</v>
      </c>
      <c r="P739" s="131">
        <f t="shared" si="64"/>
        <v>-1.7976944881237245E-4</v>
      </c>
      <c r="Q739" s="128">
        <f>+VLOOKUP(N739,ASURB.MX!$A$2:$H$1054,5,FALSE)</f>
        <v>342.48001099999999</v>
      </c>
      <c r="R739" s="6">
        <f t="shared" si="65"/>
        <v>-1.2015770640856382E-2</v>
      </c>
      <c r="S739" s="6">
        <f t="shared" ref="S739:S802" si="66">R739^2</f>
        <v>1.4437874409366621E-4</v>
      </c>
      <c r="T739" s="6">
        <f t="shared" si="62"/>
        <v>3.5452903879263942E-4</v>
      </c>
      <c r="U739" s="127">
        <f t="shared" si="63"/>
        <v>-2.073351385526096E-6</v>
      </c>
    </row>
    <row r="740" spans="14:21" x14ac:dyDescent="0.25">
      <c r="N740" s="125">
        <f>+'Ejercicio 5'!C723</f>
        <v>43031</v>
      </c>
      <c r="O740" s="126">
        <f>+VLOOKUP(N740,'tasa continuas '!$A$3:$E$1056,5,FALSE)</f>
        <v>3.0518588378771232E-2</v>
      </c>
      <c r="P740" s="131">
        <f t="shared" si="64"/>
        <v>-6.9369932865405784E-4</v>
      </c>
      <c r="Q740" s="128">
        <f>+VLOOKUP(N740,ASURB.MX!$A$2:$H$1054,5,FALSE)</f>
        <v>339.33999599999999</v>
      </c>
      <c r="R740" s="6">
        <f t="shared" si="65"/>
        <v>-9.210751128148351E-3</v>
      </c>
      <c r="S740" s="6">
        <f t="shared" si="66"/>
        <v>8.4837936344686114E-5</v>
      </c>
      <c r="T740" s="6">
        <f t="shared" si="62"/>
        <v>3.5246903394145127E-4</v>
      </c>
      <c r="U740" s="127">
        <f t="shared" si="63"/>
        <v>-2.0600048511881536E-6</v>
      </c>
    </row>
    <row r="741" spans="14:21" x14ac:dyDescent="0.25">
      <c r="N741" s="125">
        <f>+'Ejercicio 5'!C724</f>
        <v>43032</v>
      </c>
      <c r="O741" s="126">
        <f>+VLOOKUP(N741,'tasa continuas '!$A$3:$E$1056,5,FALSE)</f>
        <v>3.0216055956540783E-2</v>
      </c>
      <c r="P741" s="131">
        <f t="shared" si="64"/>
        <v>-3.0253242223044971E-4</v>
      </c>
      <c r="Q741" s="128">
        <f>+VLOOKUP(N741,ASURB.MX!$A$2:$H$1054,5,FALSE)</f>
        <v>348.01001000000002</v>
      </c>
      <c r="R741" s="6">
        <f t="shared" si="65"/>
        <v>2.52287009013984E-2</v>
      </c>
      <c r="S741" s="6">
        <f t="shared" si="66"/>
        <v>6.3648734917222047E-4</v>
      </c>
      <c r="T741" s="6">
        <f t="shared" si="62"/>
        <v>3.5217005618171999E-4</v>
      </c>
      <c r="U741" s="127">
        <f t="shared" si="63"/>
        <v>-2.9897775973128284E-7</v>
      </c>
    </row>
    <row r="742" spans="14:21" x14ac:dyDescent="0.25">
      <c r="N742" s="125">
        <f>+'Ejercicio 5'!C725</f>
        <v>43033</v>
      </c>
      <c r="O742" s="126">
        <f>+VLOOKUP(N742,'tasa continuas '!$A$3:$E$1056,5,FALSE)</f>
        <v>2.9862985746513599E-2</v>
      </c>
      <c r="P742" s="131">
        <f t="shared" si="64"/>
        <v>-3.5307021002718361E-4</v>
      </c>
      <c r="Q742" s="128">
        <f>+VLOOKUP(N742,ASURB.MX!$A$2:$H$1054,5,FALSE)</f>
        <v>343.26998900000001</v>
      </c>
      <c r="R742" s="6">
        <f t="shared" si="65"/>
        <v>-1.3713966253145068E-2</v>
      </c>
      <c r="S742" s="6">
        <f t="shared" si="66"/>
        <v>1.880728703924018E-4</v>
      </c>
      <c r="T742" s="6">
        <f t="shared" si="62"/>
        <v>3.5750248754056613E-4</v>
      </c>
      <c r="U742" s="127">
        <f t="shared" si="63"/>
        <v>5.3324313588461398E-6</v>
      </c>
    </row>
    <row r="743" spans="14:21" x14ac:dyDescent="0.25">
      <c r="N743" s="125">
        <f>+'Ejercicio 5'!C726</f>
        <v>43034</v>
      </c>
      <c r="O743" s="126">
        <f>+VLOOKUP(N743,'tasa continuas '!$A$3:$E$1056,5,FALSE)</f>
        <v>3.1392057156237663E-2</v>
      </c>
      <c r="P743" s="131">
        <f t="shared" si="64"/>
        <v>1.5290714097240636E-3</v>
      </c>
      <c r="Q743" s="128">
        <f>+VLOOKUP(N743,ASURB.MX!$A$2:$H$1054,5,FALSE)</f>
        <v>345.92999300000002</v>
      </c>
      <c r="R743" s="6">
        <f t="shared" si="65"/>
        <v>7.719144740367721E-3</v>
      </c>
      <c r="S743" s="6">
        <f t="shared" si="66"/>
        <v>5.9585195522746647E-5</v>
      </c>
      <c r="T743" s="6">
        <f t="shared" si="62"/>
        <v>3.5559356249601436E-4</v>
      </c>
      <c r="U743" s="127">
        <f t="shared" si="63"/>
        <v>-1.9089250445517643E-6</v>
      </c>
    </row>
    <row r="744" spans="14:21" x14ac:dyDescent="0.25">
      <c r="N744" s="125">
        <f>+'Ejercicio 5'!C727</f>
        <v>43035</v>
      </c>
      <c r="O744" s="126">
        <f>+VLOOKUP(N744,'tasa continuas '!$A$3:$E$1056,5,FALSE)</f>
        <v>3.121228770742529E-2</v>
      </c>
      <c r="P744" s="131">
        <f t="shared" si="64"/>
        <v>-1.7976944881237245E-4</v>
      </c>
      <c r="Q744" s="128">
        <f>+VLOOKUP(N744,ASURB.MX!$A$2:$H$1054,5,FALSE)</f>
        <v>344.790009</v>
      </c>
      <c r="R744" s="6">
        <f t="shared" si="65"/>
        <v>-3.3008600642048091E-3</v>
      </c>
      <c r="S744" s="6">
        <f t="shared" si="66"/>
        <v>1.0895677163462177E-5</v>
      </c>
      <c r="T744" s="6">
        <f t="shared" si="62"/>
        <v>3.5455915298793287E-4</v>
      </c>
      <c r="U744" s="127">
        <f t="shared" si="63"/>
        <v>-1.0344095080814879E-6</v>
      </c>
    </row>
    <row r="745" spans="14:21" x14ac:dyDescent="0.25">
      <c r="N745" s="125">
        <f>+'Ejercicio 5'!C728</f>
        <v>43038</v>
      </c>
      <c r="O745" s="126">
        <f>+VLOOKUP(N745,'tasa continuas '!$A$3:$E$1056,5,FALSE)</f>
        <v>3.0518588378771232E-2</v>
      </c>
      <c r="P745" s="131">
        <f t="shared" si="64"/>
        <v>-6.9369932865405784E-4</v>
      </c>
      <c r="Q745" s="128">
        <f>+VLOOKUP(N745,ASURB.MX!$A$2:$H$1054,5,FALSE)</f>
        <v>346.209991</v>
      </c>
      <c r="R745" s="6">
        <f t="shared" si="65"/>
        <v>4.1099392150895885E-3</v>
      </c>
      <c r="S745" s="6">
        <f t="shared" si="66"/>
        <v>1.6891600351731224E-5</v>
      </c>
      <c r="T745" s="6">
        <f t="shared" si="62"/>
        <v>3.5489336465399055E-4</v>
      </c>
      <c r="U745" s="127">
        <f t="shared" si="63"/>
        <v>3.3421166605767435E-7</v>
      </c>
    </row>
    <row r="746" spans="14:21" x14ac:dyDescent="0.25">
      <c r="N746" s="125">
        <f>+'Ejercicio 5'!C729</f>
        <v>43039</v>
      </c>
      <c r="O746" s="126">
        <f>+VLOOKUP(N746,'tasa continuas '!$A$3:$E$1056,5,FALSE)</f>
        <v>3.0216055956540783E-2</v>
      </c>
      <c r="P746" s="131">
        <f t="shared" si="64"/>
        <v>-3.0253242223044971E-4</v>
      </c>
      <c r="Q746" s="128">
        <f>+VLOOKUP(N746,ASURB.MX!$A$2:$H$1054,5,FALSE)</f>
        <v>341.92001299999998</v>
      </c>
      <c r="R746" s="6">
        <f t="shared" si="65"/>
        <v>-1.2468671775285153E-2</v>
      </c>
      <c r="S746" s="6">
        <f t="shared" si="66"/>
        <v>1.5546777583979259E-4</v>
      </c>
      <c r="T746" s="6">
        <f t="shared" si="62"/>
        <v>3.5738690209510988E-4</v>
      </c>
      <c r="U746" s="127">
        <f t="shared" si="63"/>
        <v>2.4935374411193365E-6</v>
      </c>
    </row>
    <row r="747" spans="14:21" x14ac:dyDescent="0.25">
      <c r="N747" s="125">
        <f>+'Ejercicio 5'!C730</f>
        <v>43040</v>
      </c>
      <c r="O747" s="126">
        <f>+VLOOKUP(N747,'tasa continuas '!$A$3:$E$1056,5,FALSE)</f>
        <v>3.155287611634932E-2</v>
      </c>
      <c r="P747" s="131">
        <f t="shared" si="64"/>
        <v>1.3368201598085369E-3</v>
      </c>
      <c r="Q747" s="128">
        <f>+VLOOKUP(N747,ASURB.MX!$A$2:$H$1054,5,FALSE)</f>
        <v>335.23998999999998</v>
      </c>
      <c r="R747" s="6">
        <f t="shared" si="65"/>
        <v>-1.9730166190097365E-2</v>
      </c>
      <c r="S747" s="6">
        <f t="shared" si="66"/>
        <v>3.8927945788886118E-4</v>
      </c>
      <c r="T747" s="6">
        <f t="shared" si="62"/>
        <v>3.553203753660726E-4</v>
      </c>
      <c r="U747" s="127">
        <f t="shared" si="63"/>
        <v>-2.0665267290372893E-6</v>
      </c>
    </row>
    <row r="748" spans="14:21" x14ac:dyDescent="0.25">
      <c r="N748" s="125">
        <f>+'Ejercicio 5'!C731</f>
        <v>43042</v>
      </c>
      <c r="O748" s="126">
        <f>+VLOOKUP(N748,'tasa continuas '!$A$3:$E$1056,5,FALSE)</f>
        <v>3.121228770742529E-2</v>
      </c>
      <c r="P748" s="131">
        <f t="shared" si="64"/>
        <v>-3.4058840892402936E-4</v>
      </c>
      <c r="Q748" s="128">
        <f>+VLOOKUP(N748,ASURB.MX!$A$2:$H$1054,5,FALSE)</f>
        <v>349.42999300000002</v>
      </c>
      <c r="R748" s="6">
        <f t="shared" si="65"/>
        <v>4.1456572056934225E-2</v>
      </c>
      <c r="S748" s="6">
        <f t="shared" si="66"/>
        <v>1.7186473667117797E-3</v>
      </c>
      <c r="T748" s="6">
        <f t="shared" si="62"/>
        <v>3.5454743532526068E-4</v>
      </c>
      <c r="U748" s="127">
        <f t="shared" si="63"/>
        <v>-7.7294004081191435E-7</v>
      </c>
    </row>
    <row r="749" spans="14:21" x14ac:dyDescent="0.25">
      <c r="N749" s="125">
        <f>+'Ejercicio 5'!C732</f>
        <v>43045</v>
      </c>
      <c r="O749" s="126">
        <f>+VLOOKUP(N749,'tasa continuas '!$A$3:$E$1056,5,FALSE)</f>
        <v>3.0518588378771232E-2</v>
      </c>
      <c r="P749" s="131">
        <f t="shared" si="64"/>
        <v>-6.9369932865405784E-4</v>
      </c>
      <c r="Q749" s="128">
        <f>+VLOOKUP(N749,ASURB.MX!$A$2:$H$1054,5,FALSE)</f>
        <v>341.92001299999998</v>
      </c>
      <c r="R749" s="6">
        <f t="shared" si="65"/>
        <v>-2.1726405866836912E-2</v>
      </c>
      <c r="S749" s="6">
        <f t="shared" si="66"/>
        <v>4.7203671189052538E-4</v>
      </c>
      <c r="T749" s="6">
        <f t="shared" si="62"/>
        <v>4.4022645730583534E-4</v>
      </c>
      <c r="U749" s="127">
        <f t="shared" si="63"/>
        <v>8.5679021980574659E-5</v>
      </c>
    </row>
    <row r="750" spans="14:21" x14ac:dyDescent="0.25">
      <c r="N750" s="125">
        <f>+'Ejercicio 5'!C733</f>
        <v>43046</v>
      </c>
      <c r="O750" s="126">
        <f>+VLOOKUP(N750,'tasa continuas '!$A$3:$E$1056,5,FALSE)</f>
        <v>3.0216055956540783E-2</v>
      </c>
      <c r="P750" s="131">
        <f t="shared" si="64"/>
        <v>-3.0253242223044971E-4</v>
      </c>
      <c r="Q750" s="128">
        <f>+VLOOKUP(N750,ASURB.MX!$A$2:$H$1054,5,FALSE)</f>
        <v>342.42999300000002</v>
      </c>
      <c r="R750" s="6">
        <f t="shared" si="65"/>
        <v>1.4904072183267005E-3</v>
      </c>
      <c r="S750" s="6">
        <f t="shared" si="66"/>
        <v>2.2213136764403329E-6</v>
      </c>
      <c r="T750" s="6">
        <f t="shared" si="62"/>
        <v>4.3944203327631032E-4</v>
      </c>
      <c r="U750" s="127">
        <f t="shared" si="63"/>
        <v>-7.8442402952501843E-7</v>
      </c>
    </row>
    <row r="751" spans="14:21" x14ac:dyDescent="0.25">
      <c r="N751" s="125">
        <f>+'Ejercicio 5'!C734</f>
        <v>43047</v>
      </c>
      <c r="O751" s="126">
        <f>+VLOOKUP(N751,'tasa continuas '!$A$3:$E$1056,5,FALSE)</f>
        <v>2.9862985746513599E-2</v>
      </c>
      <c r="P751" s="131">
        <f t="shared" si="64"/>
        <v>-3.5307021002718361E-4</v>
      </c>
      <c r="Q751" s="128">
        <f>+VLOOKUP(N751,ASURB.MX!$A$2:$H$1054,5,FALSE)</f>
        <v>339.94000199999999</v>
      </c>
      <c r="R751" s="6">
        <f t="shared" si="65"/>
        <v>-7.2980994771564825E-3</v>
      </c>
      <c r="S751" s="6">
        <f t="shared" si="66"/>
        <v>5.3262255978471722E-5</v>
      </c>
      <c r="T751" s="6">
        <f t="shared" si="62"/>
        <v>4.4086989606701793E-4</v>
      </c>
      <c r="U751" s="127">
        <f t="shared" si="63"/>
        <v>1.4278627907076107E-6</v>
      </c>
    </row>
    <row r="752" spans="14:21" x14ac:dyDescent="0.25">
      <c r="N752" s="125">
        <f>+'Ejercicio 5'!C735</f>
        <v>43048</v>
      </c>
      <c r="O752" s="126">
        <f>+VLOOKUP(N752,'tasa continuas '!$A$3:$E$1056,5,FALSE)</f>
        <v>3.1392057156237663E-2</v>
      </c>
      <c r="P752" s="131">
        <f t="shared" si="64"/>
        <v>1.5290714097240636E-3</v>
      </c>
      <c r="Q752" s="128">
        <f>+VLOOKUP(N752,ASURB.MX!$A$2:$H$1054,5,FALSE)</f>
        <v>343.040009</v>
      </c>
      <c r="R752" s="6">
        <f t="shared" si="65"/>
        <v>9.0779473457931036E-3</v>
      </c>
      <c r="S752" s="6">
        <f t="shared" si="66"/>
        <v>8.2409128012992056E-5</v>
      </c>
      <c r="T752" s="6">
        <f t="shared" si="62"/>
        <v>4.3995101893293731E-4</v>
      </c>
      <c r="U752" s="127">
        <f t="shared" si="63"/>
        <v>-9.1887713408062574E-7</v>
      </c>
    </row>
    <row r="753" spans="14:21" x14ac:dyDescent="0.25">
      <c r="N753" s="125">
        <f>+'Ejercicio 5'!C736</f>
        <v>43049</v>
      </c>
      <c r="O753" s="126">
        <f>+VLOOKUP(N753,'tasa continuas '!$A$3:$E$1056,5,FALSE)</f>
        <v>3.121228770742529E-2</v>
      </c>
      <c r="P753" s="131">
        <f t="shared" si="64"/>
        <v>-1.7976944881237245E-4</v>
      </c>
      <c r="Q753" s="128">
        <f>+VLOOKUP(N753,ASURB.MX!$A$2:$H$1054,5,FALSE)</f>
        <v>332.14001500000001</v>
      </c>
      <c r="R753" s="6">
        <f t="shared" si="65"/>
        <v>-3.2290472738104793E-2</v>
      </c>
      <c r="S753" s="6">
        <f t="shared" si="66"/>
        <v>1.0426746296502889E-3</v>
      </c>
      <c r="T753" s="6">
        <f t="shared" si="62"/>
        <v>4.3819482577180758E-4</v>
      </c>
      <c r="U753" s="127">
        <f t="shared" si="63"/>
        <v>-1.7561931611297251E-6</v>
      </c>
    </row>
    <row r="754" spans="14:21" x14ac:dyDescent="0.25">
      <c r="N754" s="125">
        <f>+'Ejercicio 5'!C737</f>
        <v>43052</v>
      </c>
      <c r="O754" s="126">
        <f>+VLOOKUP(N754,'tasa continuas '!$A$3:$E$1056,5,FALSE)</f>
        <v>3.0518588378771232E-2</v>
      </c>
      <c r="P754" s="131">
        <f t="shared" si="64"/>
        <v>-6.9369932865405784E-4</v>
      </c>
      <c r="Q754" s="128">
        <f>+VLOOKUP(N754,ASURB.MX!$A$2:$H$1054,5,FALSE)</f>
        <v>331.14001500000001</v>
      </c>
      <c r="R754" s="6">
        <f t="shared" si="65"/>
        <v>-3.0153199627596956E-3</v>
      </c>
      <c r="S754" s="6">
        <f t="shared" si="66"/>
        <v>9.0921544778171317E-6</v>
      </c>
      <c r="T754" s="6">
        <f t="shared" si="62"/>
        <v>4.5371593445998388E-4</v>
      </c>
      <c r="U754" s="127">
        <f t="shared" si="63"/>
        <v>1.55211086881763E-5</v>
      </c>
    </row>
    <row r="755" spans="14:21" x14ac:dyDescent="0.25">
      <c r="N755" s="125">
        <f>+'Ejercicio 5'!C738</f>
        <v>43053</v>
      </c>
      <c r="O755" s="126">
        <f>+VLOOKUP(N755,'tasa continuas '!$A$3:$E$1056,5,FALSE)</f>
        <v>3.0216055956540783E-2</v>
      </c>
      <c r="P755" s="131">
        <f t="shared" si="64"/>
        <v>-3.0253242223044971E-4</v>
      </c>
      <c r="Q755" s="128">
        <f>+VLOOKUP(N755,ASURB.MX!$A$2:$H$1054,5,FALSE)</f>
        <v>322.85998499999999</v>
      </c>
      <c r="R755" s="6">
        <f t="shared" si="65"/>
        <v>-2.5322545707908851E-2</v>
      </c>
      <c r="S755" s="6">
        <f t="shared" si="66"/>
        <v>6.4123132112913297E-4</v>
      </c>
      <c r="T755" s="6">
        <f t="shared" si="62"/>
        <v>4.570361234940143E-4</v>
      </c>
      <c r="U755" s="127">
        <f t="shared" si="63"/>
        <v>3.3201890340304151E-6</v>
      </c>
    </row>
    <row r="756" spans="14:21" x14ac:dyDescent="0.25">
      <c r="N756" s="125">
        <f>+'Ejercicio 5'!C739</f>
        <v>43054</v>
      </c>
      <c r="O756" s="126">
        <f>+VLOOKUP(N756,'tasa continuas '!$A$3:$E$1056,5,FALSE)</f>
        <v>2.9862985746513599E-2</v>
      </c>
      <c r="P756" s="131">
        <f t="shared" si="64"/>
        <v>-3.5307021002718361E-4</v>
      </c>
      <c r="Q756" s="128">
        <f>+VLOOKUP(N756,ASURB.MX!$A$2:$H$1054,5,FALSE)</f>
        <v>328.35000600000001</v>
      </c>
      <c r="R756" s="6">
        <f t="shared" si="65"/>
        <v>1.6861384640549197E-2</v>
      </c>
      <c r="S756" s="6">
        <f t="shared" si="66"/>
        <v>2.8430629199654837E-4</v>
      </c>
      <c r="T756" s="6">
        <f t="shared" si="62"/>
        <v>4.5551624622425566E-4</v>
      </c>
      <c r="U756" s="127">
        <f t="shared" si="63"/>
        <v>-1.5198772697586375E-6</v>
      </c>
    </row>
    <row r="757" spans="14:21" x14ac:dyDescent="0.25">
      <c r="N757" s="125">
        <f>+'Ejercicio 5'!C740</f>
        <v>43055</v>
      </c>
      <c r="O757" s="126">
        <f>+VLOOKUP(N757,'tasa continuas '!$A$3:$E$1056,5,FALSE)</f>
        <v>3.1392057156237663E-2</v>
      </c>
      <c r="P757" s="131">
        <f t="shared" si="64"/>
        <v>1.5290714097240636E-3</v>
      </c>
      <c r="Q757" s="128">
        <f>+VLOOKUP(N757,ASURB.MX!$A$2:$H$1054,5,FALSE)</f>
        <v>329.70001200000002</v>
      </c>
      <c r="R757" s="6">
        <f t="shared" si="65"/>
        <v>4.1030555642433851E-3</v>
      </c>
      <c r="S757" s="6">
        <f t="shared" si="66"/>
        <v>1.6835064963268604E-5</v>
      </c>
      <c r="T757" s="6">
        <f t="shared" si="62"/>
        <v>4.5370347465081091E-4</v>
      </c>
      <c r="U757" s="127">
        <f t="shared" si="63"/>
        <v>-1.8127715734447456E-6</v>
      </c>
    </row>
    <row r="758" spans="14:21" x14ac:dyDescent="0.25">
      <c r="N758" s="125">
        <f>+'Ejercicio 5'!C741</f>
        <v>43056</v>
      </c>
      <c r="O758" s="126">
        <f>+VLOOKUP(N758,'tasa continuas '!$A$3:$E$1056,5,FALSE)</f>
        <v>3.121228770742529E-2</v>
      </c>
      <c r="P758" s="131">
        <f t="shared" si="64"/>
        <v>-1.7976944881237245E-4</v>
      </c>
      <c r="Q758" s="128">
        <f>+VLOOKUP(N758,ASURB.MX!$A$2:$H$1054,5,FALSE)</f>
        <v>326.05999800000001</v>
      </c>
      <c r="R758" s="6">
        <f t="shared" si="65"/>
        <v>-1.1101779096741236E-2</v>
      </c>
      <c r="S758" s="6">
        <f t="shared" si="66"/>
        <v>1.2324949911284066E-4</v>
      </c>
      <c r="T758" s="6">
        <f t="shared" si="62"/>
        <v>4.536520249321788E-4</v>
      </c>
      <c r="U758" s="127">
        <f t="shared" si="63"/>
        <v>-5.1449718632115473E-8</v>
      </c>
    </row>
    <row r="759" spans="14:21" x14ac:dyDescent="0.25">
      <c r="N759" s="125">
        <f>+'Ejercicio 5'!C742</f>
        <v>43060</v>
      </c>
      <c r="O759" s="126">
        <f>+VLOOKUP(N759,'tasa continuas '!$A$3:$E$1056,5,FALSE)</f>
        <v>3.0216055956540783E-2</v>
      </c>
      <c r="P759" s="131">
        <f t="shared" si="64"/>
        <v>-9.9623175088450755E-4</v>
      </c>
      <c r="Q759" s="128">
        <f>+VLOOKUP(N759,ASURB.MX!$A$2:$H$1054,5,FALSE)</f>
        <v>330.80999800000001</v>
      </c>
      <c r="R759" s="6">
        <f t="shared" si="65"/>
        <v>1.4462779015262484E-2</v>
      </c>
      <c r="S759" s="6">
        <f t="shared" si="66"/>
        <v>2.0917197684431688E-4</v>
      </c>
      <c r="T759" s="6">
        <f t="shared" si="62"/>
        <v>4.5266330072088419E-4</v>
      </c>
      <c r="U759" s="127">
        <f t="shared" si="63"/>
        <v>-9.8872421129461013E-7</v>
      </c>
    </row>
    <row r="760" spans="14:21" x14ac:dyDescent="0.25">
      <c r="N760" s="125">
        <f>+'Ejercicio 5'!C743</f>
        <v>43061</v>
      </c>
      <c r="O760" s="126">
        <f>+VLOOKUP(N760,'tasa continuas '!$A$3:$E$1056,5,FALSE)</f>
        <v>2.9862985746513599E-2</v>
      </c>
      <c r="P760" s="131">
        <f t="shared" si="64"/>
        <v>-3.5307021002718361E-4</v>
      </c>
      <c r="Q760" s="128">
        <f>+VLOOKUP(N760,ASURB.MX!$A$2:$H$1054,5,FALSE)</f>
        <v>324.83999599999999</v>
      </c>
      <c r="R760" s="6">
        <f t="shared" si="65"/>
        <v>-1.821144529247487E-2</v>
      </c>
      <c r="S760" s="6">
        <f t="shared" si="66"/>
        <v>3.3165673964080514E-4</v>
      </c>
      <c r="T760" s="6">
        <f t="shared" si="62"/>
        <v>4.5246496603600138E-4</v>
      </c>
      <c r="U760" s="127">
        <f t="shared" si="63"/>
        <v>-1.9833468488280855E-7</v>
      </c>
    </row>
    <row r="761" spans="14:21" x14ac:dyDescent="0.25">
      <c r="N761" s="125">
        <f>+'Ejercicio 5'!C744</f>
        <v>43062</v>
      </c>
      <c r="O761" s="126">
        <f>+VLOOKUP(N761,'tasa continuas '!$A$3:$E$1056,5,FALSE)</f>
        <v>3.1392057156237663E-2</v>
      </c>
      <c r="P761" s="131">
        <f t="shared" si="64"/>
        <v>1.5290714097240636E-3</v>
      </c>
      <c r="Q761" s="128">
        <f>+VLOOKUP(N761,ASURB.MX!$A$2:$H$1054,5,FALSE)</f>
        <v>322.38000499999998</v>
      </c>
      <c r="R761" s="6">
        <f t="shared" si="65"/>
        <v>-7.601751622023663E-3</v>
      </c>
      <c r="S761" s="6">
        <f t="shared" si="66"/>
        <v>5.7786627722939389E-5</v>
      </c>
      <c r="T761" s="6">
        <f t="shared" si="62"/>
        <v>4.5065257347880845E-4</v>
      </c>
      <c r="U761" s="127">
        <f t="shared" si="63"/>
        <v>-1.812392557192931E-6</v>
      </c>
    </row>
    <row r="762" spans="14:21" x14ac:dyDescent="0.25">
      <c r="N762" s="125">
        <f>+'Ejercicio 5'!C745</f>
        <v>43063</v>
      </c>
      <c r="O762" s="126">
        <f>+VLOOKUP(N762,'tasa continuas '!$A$3:$E$1056,5,FALSE)</f>
        <v>3.121228770742529E-2</v>
      </c>
      <c r="P762" s="131">
        <f t="shared" si="64"/>
        <v>-1.7976944881237245E-4</v>
      </c>
      <c r="Q762" s="128">
        <f>+VLOOKUP(N762,ASURB.MX!$A$2:$H$1054,5,FALSE)</f>
        <v>327.27999899999998</v>
      </c>
      <c r="R762" s="6">
        <f t="shared" si="65"/>
        <v>1.5085081087223463E-2</v>
      </c>
      <c r="S762" s="6">
        <f t="shared" si="66"/>
        <v>2.2755967140810702E-4</v>
      </c>
      <c r="T762" s="6">
        <f t="shared" si="62"/>
        <v>4.4925614449802101E-4</v>
      </c>
      <c r="U762" s="127">
        <f t="shared" si="63"/>
        <v>-1.3964289807874412E-6</v>
      </c>
    </row>
    <row r="763" spans="14:21" x14ac:dyDescent="0.25">
      <c r="N763" s="125">
        <f>+'Ejercicio 5'!C746</f>
        <v>43066</v>
      </c>
      <c r="O763" s="126">
        <f>+VLOOKUP(N763,'tasa continuas '!$A$3:$E$1056,5,FALSE)</f>
        <v>3.0518588378771232E-2</v>
      </c>
      <c r="P763" s="131">
        <f t="shared" si="64"/>
        <v>-6.9369932865405784E-4</v>
      </c>
      <c r="Q763" s="128">
        <f>+VLOOKUP(N763,ASURB.MX!$A$2:$H$1054,5,FALSE)</f>
        <v>321.02999899999998</v>
      </c>
      <c r="R763" s="6">
        <f t="shared" si="65"/>
        <v>-1.9281496973609581E-2</v>
      </c>
      <c r="S763" s="6">
        <f t="shared" si="66"/>
        <v>3.7177612554331542E-4</v>
      </c>
      <c r="T763" s="6">
        <f t="shared" si="62"/>
        <v>4.3321158297429614E-4</v>
      </c>
      <c r="U763" s="127">
        <f t="shared" si="63"/>
        <v>-1.6044561523724868E-5</v>
      </c>
    </row>
    <row r="764" spans="14:21" x14ac:dyDescent="0.25">
      <c r="N764" s="125">
        <f>+'Ejercicio 5'!C747</f>
        <v>43067</v>
      </c>
      <c r="O764" s="126">
        <f>+VLOOKUP(N764,'tasa continuas '!$A$3:$E$1056,5,FALSE)</f>
        <v>3.0216055956540783E-2</v>
      </c>
      <c r="P764" s="131">
        <f t="shared" si="64"/>
        <v>-3.0253242223044971E-4</v>
      </c>
      <c r="Q764" s="128">
        <f>+VLOOKUP(N764,ASURB.MX!$A$2:$H$1054,5,FALSE)</f>
        <v>320.52999899999998</v>
      </c>
      <c r="R764" s="6">
        <f t="shared" si="65"/>
        <v>-1.5587009875612451E-3</v>
      </c>
      <c r="S764" s="6">
        <f t="shared" si="66"/>
        <v>2.429548768624401E-6</v>
      </c>
      <c r="T764" s="6">
        <f t="shared" si="62"/>
        <v>3.9160543483570212E-4</v>
      </c>
      <c r="U764" s="127">
        <f t="shared" si="63"/>
        <v>-4.1606148138594024E-5</v>
      </c>
    </row>
    <row r="765" spans="14:21" x14ac:dyDescent="0.25">
      <c r="N765" s="125">
        <f>+'Ejercicio 5'!C748</f>
        <v>43068</v>
      </c>
      <c r="O765" s="126">
        <f>+VLOOKUP(N765,'tasa continuas '!$A$3:$E$1056,5,FALSE)</f>
        <v>2.9862985746513599E-2</v>
      </c>
      <c r="P765" s="131">
        <f t="shared" si="64"/>
        <v>-3.5307021002718361E-4</v>
      </c>
      <c r="Q765" s="128">
        <f>+VLOOKUP(N765,ASURB.MX!$A$2:$H$1054,5,FALSE)</f>
        <v>330.73998999999998</v>
      </c>
      <c r="R765" s="6">
        <f t="shared" si="65"/>
        <v>3.1356665382335197E-2</v>
      </c>
      <c r="S765" s="6">
        <f t="shared" si="66"/>
        <v>9.8324046389973853E-4</v>
      </c>
      <c r="T765" s="6">
        <f t="shared" si="62"/>
        <v>3.9244781462192811E-4</v>
      </c>
      <c r="U765" s="127">
        <f t="shared" si="63"/>
        <v>8.4237978622599E-7</v>
      </c>
    </row>
    <row r="766" spans="14:21" x14ac:dyDescent="0.25">
      <c r="N766" s="125">
        <f>+'Ejercicio 5'!C749</f>
        <v>43069</v>
      </c>
      <c r="O766" s="126">
        <f>+VLOOKUP(N766,'tasa continuas '!$A$3:$E$1056,5,FALSE)</f>
        <v>3.1392057156237663E-2</v>
      </c>
      <c r="P766" s="131">
        <f t="shared" si="64"/>
        <v>1.5290714097240636E-3</v>
      </c>
      <c r="Q766" s="128">
        <f>+VLOOKUP(N766,ASURB.MX!$A$2:$H$1054,5,FALSE)</f>
        <v>333.83999599999999</v>
      </c>
      <c r="R766" s="6">
        <f t="shared" si="65"/>
        <v>9.3292863146897317E-3</v>
      </c>
      <c r="S766" s="6">
        <f t="shared" si="66"/>
        <v>8.7035583141457115E-5</v>
      </c>
      <c r="T766" s="6">
        <f t="shared" si="62"/>
        <v>4.0910304521764849E-4</v>
      </c>
      <c r="U766" s="127">
        <f t="shared" si="63"/>
        <v>1.6655230595720384E-5</v>
      </c>
    </row>
    <row r="767" spans="14:21" x14ac:dyDescent="0.25">
      <c r="N767" s="125">
        <f>+'Ejercicio 5'!C750</f>
        <v>43070</v>
      </c>
      <c r="O767" s="126">
        <f>+VLOOKUP(N767,'tasa continuas '!$A$3:$E$1056,5,FALSE)</f>
        <v>3.121228770742529E-2</v>
      </c>
      <c r="P767" s="131">
        <f t="shared" si="64"/>
        <v>-1.7976944881237245E-4</v>
      </c>
      <c r="Q767" s="128">
        <f>+VLOOKUP(N767,ASURB.MX!$A$2:$H$1054,5,FALSE)</f>
        <v>346.35998499999999</v>
      </c>
      <c r="R767" s="6">
        <f t="shared" si="65"/>
        <v>3.6816828970548755E-2</v>
      </c>
      <c r="S767" s="6">
        <f t="shared" si="66"/>
        <v>1.3554788954466381E-3</v>
      </c>
      <c r="T767" s="6">
        <f t="shared" si="62"/>
        <v>4.0953582816968251E-4</v>
      </c>
      <c r="U767" s="127">
        <f t="shared" si="63"/>
        <v>4.3278295203401547E-7</v>
      </c>
    </row>
    <row r="768" spans="14:21" x14ac:dyDescent="0.25">
      <c r="N768" s="125">
        <f>+'Ejercicio 5'!C751</f>
        <v>43073</v>
      </c>
      <c r="O768" s="126">
        <f>+VLOOKUP(N768,'tasa continuas '!$A$3:$E$1056,5,FALSE)</f>
        <v>3.0518588378771232E-2</v>
      </c>
      <c r="P768" s="131">
        <f t="shared" si="64"/>
        <v>-6.9369932865405784E-4</v>
      </c>
      <c r="Q768" s="128">
        <f>+VLOOKUP(N768,ASURB.MX!$A$2:$H$1054,5,FALSE)</f>
        <v>340.67999300000002</v>
      </c>
      <c r="R768" s="6">
        <f t="shared" si="65"/>
        <v>-1.6535053546319258E-2</v>
      </c>
      <c r="S768" s="6">
        <f t="shared" si="66"/>
        <v>2.7340799577964508E-4</v>
      </c>
      <c r="T768" s="6">
        <f t="shared" si="62"/>
        <v>4.4510336422713388E-4</v>
      </c>
      <c r="U768" s="127">
        <f t="shared" si="63"/>
        <v>3.5567536057451378E-5</v>
      </c>
    </row>
    <row r="769" spans="14:21" x14ac:dyDescent="0.25">
      <c r="N769" s="125">
        <f>+'Ejercicio 5'!C752</f>
        <v>43074</v>
      </c>
      <c r="O769" s="126">
        <f>+VLOOKUP(N769,'tasa continuas '!$A$3:$E$1056,5,FALSE)</f>
        <v>3.0216055956540783E-2</v>
      </c>
      <c r="P769" s="131">
        <f t="shared" si="64"/>
        <v>-3.0253242223044971E-4</v>
      </c>
      <c r="Q769" s="128">
        <f>+VLOOKUP(N769,ASURB.MX!$A$2:$H$1054,5,FALSE)</f>
        <v>342.290009</v>
      </c>
      <c r="R769" s="6">
        <f t="shared" si="65"/>
        <v>4.7147575375091743E-3</v>
      </c>
      <c r="S769" s="6">
        <f t="shared" si="66"/>
        <v>2.2228938637499572E-5</v>
      </c>
      <c r="T769" s="6">
        <f t="shared" si="62"/>
        <v>4.2082055973325982E-4</v>
      </c>
      <c r="U769" s="127">
        <f t="shared" si="63"/>
        <v>-2.4282804493874061E-5</v>
      </c>
    </row>
    <row r="770" spans="14:21" x14ac:dyDescent="0.25">
      <c r="N770" s="125">
        <f>+'Ejercicio 5'!C753</f>
        <v>43075</v>
      </c>
      <c r="O770" s="126">
        <f>+VLOOKUP(N770,'tasa continuas '!$A$3:$E$1056,5,FALSE)</f>
        <v>2.9862985746513599E-2</v>
      </c>
      <c r="P770" s="131">
        <f t="shared" si="64"/>
        <v>-3.5307021002718361E-4</v>
      </c>
      <c r="Q770" s="128">
        <f>+VLOOKUP(N770,ASURB.MX!$A$2:$H$1054,5,FALSE)</f>
        <v>330.72000100000002</v>
      </c>
      <c r="R770" s="6">
        <f t="shared" si="65"/>
        <v>-3.4386258306084216E-2</v>
      </c>
      <c r="S770" s="6">
        <f t="shared" si="66"/>
        <v>1.1824147602927458E-3</v>
      </c>
      <c r="T770" s="6">
        <f t="shared" ref="T770:T833" si="67">_xlfn.STDEV.S(S739:S769)</f>
        <v>4.2436726885858534E-4</v>
      </c>
      <c r="U770" s="127">
        <f t="shared" si="63"/>
        <v>3.5467091253255133E-6</v>
      </c>
    </row>
    <row r="771" spans="14:21" x14ac:dyDescent="0.25">
      <c r="N771" s="125">
        <f>+'Ejercicio 5'!C754</f>
        <v>43076</v>
      </c>
      <c r="O771" s="126">
        <f>+VLOOKUP(N771,'tasa continuas '!$A$3:$E$1056,5,FALSE)</f>
        <v>3.1392057156237663E-2</v>
      </c>
      <c r="P771" s="131">
        <f t="shared" si="64"/>
        <v>1.5290714097240636E-3</v>
      </c>
      <c r="Q771" s="128">
        <f>+VLOOKUP(N771,ASURB.MX!$A$2:$H$1054,5,FALSE)</f>
        <v>334</v>
      </c>
      <c r="R771" s="6">
        <f t="shared" si="65"/>
        <v>9.8688940195362715E-3</v>
      </c>
      <c r="S771" s="6">
        <f t="shared" si="66"/>
        <v>9.7395069168838787E-5</v>
      </c>
      <c r="T771" s="6">
        <f t="shared" si="67"/>
        <v>4.4988278291147195E-4</v>
      </c>
      <c r="U771" s="127">
        <f t="shared" ref="U771:U834" si="68">T771-T770</f>
        <v>2.5515514052886618E-5</v>
      </c>
    </row>
    <row r="772" spans="14:21" x14ac:dyDescent="0.25">
      <c r="N772" s="125">
        <f>+'Ejercicio 5'!C755</f>
        <v>43077</v>
      </c>
      <c r="O772" s="126">
        <f>+VLOOKUP(N772,'tasa continuas '!$A$3:$E$1056,5,FALSE)</f>
        <v>3.121228770742529E-2</v>
      </c>
      <c r="P772" s="131">
        <f t="shared" si="64"/>
        <v>-1.7976944881237245E-4</v>
      </c>
      <c r="Q772" s="128">
        <f>+VLOOKUP(N772,ASURB.MX!$A$2:$H$1054,5,FALSE)</f>
        <v>336.32998700000002</v>
      </c>
      <c r="R772" s="6">
        <f t="shared" si="65"/>
        <v>6.9517892043967936E-3</v>
      </c>
      <c r="S772" s="6">
        <f t="shared" si="66"/>
        <v>4.8327373142367807E-5</v>
      </c>
      <c r="T772" s="6">
        <f t="shared" si="67"/>
        <v>4.4963440736799949E-4</v>
      </c>
      <c r="U772" s="127">
        <f t="shared" si="68"/>
        <v>-2.4837554347246051E-7</v>
      </c>
    </row>
    <row r="773" spans="14:21" x14ac:dyDescent="0.25">
      <c r="N773" s="125">
        <f>+'Ejercicio 5'!C756</f>
        <v>43080</v>
      </c>
      <c r="O773" s="126">
        <f>+VLOOKUP(N773,'tasa continuas '!$A$3:$E$1056,5,FALSE)</f>
        <v>3.0518588378771232E-2</v>
      </c>
      <c r="P773" s="131">
        <f t="shared" si="64"/>
        <v>-6.9369932865405784E-4</v>
      </c>
      <c r="Q773" s="128">
        <f>+VLOOKUP(N773,ASURB.MX!$A$2:$H$1054,5,FALSE)</f>
        <v>343.14001500000001</v>
      </c>
      <c r="R773" s="6">
        <f t="shared" si="65"/>
        <v>2.0045788688117537E-2</v>
      </c>
      <c r="S773" s="6">
        <f t="shared" si="66"/>
        <v>4.0183364412866099E-4</v>
      </c>
      <c r="T773" s="6">
        <f t="shared" si="67"/>
        <v>4.4990933041216385E-4</v>
      </c>
      <c r="U773" s="127">
        <f t="shared" si="68"/>
        <v>2.7492304416435473E-7</v>
      </c>
    </row>
    <row r="774" spans="14:21" x14ac:dyDescent="0.25">
      <c r="N774" s="125">
        <f>+'Ejercicio 5'!C757</f>
        <v>43082</v>
      </c>
      <c r="O774" s="126">
        <f>+VLOOKUP(N774,'tasa continuas '!$A$3:$E$1056,5,FALSE)</f>
        <v>2.9862985746513599E-2</v>
      </c>
      <c r="P774" s="131">
        <f t="shared" si="64"/>
        <v>-6.5560263225763332E-4</v>
      </c>
      <c r="Q774" s="128">
        <f>+VLOOKUP(N774,ASURB.MX!$A$2:$H$1054,5,FALSE)</f>
        <v>351.63000499999998</v>
      </c>
      <c r="R774" s="6">
        <f t="shared" si="65"/>
        <v>2.4440929753475702E-2</v>
      </c>
      <c r="S774" s="6">
        <f t="shared" si="66"/>
        <v>5.9735904721433389E-4</v>
      </c>
      <c r="T774" s="6">
        <f t="shared" si="67"/>
        <v>4.4915289790017394E-4</v>
      </c>
      <c r="U774" s="127">
        <f t="shared" si="68"/>
        <v>-7.5643251198990449E-7</v>
      </c>
    </row>
    <row r="775" spans="14:21" x14ac:dyDescent="0.25">
      <c r="N775" s="125">
        <f>+'Ejercicio 5'!C758</f>
        <v>43083</v>
      </c>
      <c r="O775" s="126">
        <f>+VLOOKUP(N775,'tasa continuas '!$A$3:$E$1056,5,FALSE)</f>
        <v>3.1392057156237663E-2</v>
      </c>
      <c r="P775" s="131">
        <f t="shared" si="64"/>
        <v>1.5290714097240636E-3</v>
      </c>
      <c r="Q775" s="128">
        <f>+VLOOKUP(N775,ASURB.MX!$A$2:$H$1054,5,FALSE)</f>
        <v>350.67001299999998</v>
      </c>
      <c r="R775" s="6">
        <f t="shared" si="65"/>
        <v>-2.7338532630116668E-3</v>
      </c>
      <c r="S775" s="6">
        <f t="shared" si="66"/>
        <v>7.4739536636795373E-6</v>
      </c>
      <c r="T775" s="6">
        <f t="shared" si="67"/>
        <v>4.4810102295709555E-4</v>
      </c>
      <c r="U775" s="127">
        <f t="shared" si="68"/>
        <v>-1.0518749430783974E-6</v>
      </c>
    </row>
    <row r="776" spans="14:21" x14ac:dyDescent="0.25">
      <c r="N776" s="125">
        <f>+'Ejercicio 5'!C759</f>
        <v>43084</v>
      </c>
      <c r="O776" s="126">
        <f>+VLOOKUP(N776,'tasa continuas '!$A$3:$E$1056,5,FALSE)</f>
        <v>3.121228770742529E-2</v>
      </c>
      <c r="P776" s="131">
        <f t="shared" si="64"/>
        <v>-1.7976944881237245E-4</v>
      </c>
      <c r="Q776" s="128">
        <f>+VLOOKUP(N776,ASURB.MX!$A$2:$H$1054,5,FALSE)</f>
        <v>354.32998700000002</v>
      </c>
      <c r="R776" s="6">
        <f t="shared" si="65"/>
        <v>1.0382998243223704E-2</v>
      </c>
      <c r="S776" s="6">
        <f t="shared" si="66"/>
        <v>1.0780665251878653E-4</v>
      </c>
      <c r="T776" s="6">
        <f t="shared" si="67"/>
        <v>4.4819117813259734E-4</v>
      </c>
      <c r="U776" s="127">
        <f t="shared" si="68"/>
        <v>9.0155175501796005E-8</v>
      </c>
    </row>
    <row r="777" spans="14:21" x14ac:dyDescent="0.25">
      <c r="N777" s="125">
        <f>+'Ejercicio 5'!C760</f>
        <v>43087</v>
      </c>
      <c r="O777" s="126">
        <f>+VLOOKUP(N777,'tasa continuas '!$A$3:$E$1056,5,FALSE)</f>
        <v>3.0518588378771232E-2</v>
      </c>
      <c r="P777" s="131">
        <f t="shared" si="64"/>
        <v>-6.9369932865405784E-4</v>
      </c>
      <c r="Q777" s="128">
        <f>+VLOOKUP(N777,ASURB.MX!$A$2:$H$1054,5,FALSE)</f>
        <v>354.39001500000001</v>
      </c>
      <c r="R777" s="6">
        <f t="shared" si="65"/>
        <v>1.6939835188543433E-4</v>
      </c>
      <c r="S777" s="6">
        <f t="shared" si="66"/>
        <v>2.8695801621501432E-8</v>
      </c>
      <c r="T777" s="6">
        <f t="shared" si="67"/>
        <v>4.4614124715900225E-4</v>
      </c>
      <c r="U777" s="127">
        <f t="shared" si="68"/>
        <v>-2.0499309735950966E-6</v>
      </c>
    </row>
    <row r="778" spans="14:21" x14ac:dyDescent="0.25">
      <c r="N778" s="125">
        <f>+'Ejercicio 5'!C761</f>
        <v>43088</v>
      </c>
      <c r="O778" s="126">
        <f>+VLOOKUP(N778,'tasa continuas '!$A$3:$E$1056,5,FALSE)</f>
        <v>3.0216055956540783E-2</v>
      </c>
      <c r="P778" s="131">
        <f t="shared" si="64"/>
        <v>-3.0253242223044971E-4</v>
      </c>
      <c r="Q778" s="128">
        <f>+VLOOKUP(N778,ASURB.MX!$A$2:$H$1054,5,FALSE)</f>
        <v>353.39999399999999</v>
      </c>
      <c r="R778" s="6">
        <f t="shared" si="65"/>
        <v>-2.7975010471209989E-3</v>
      </c>
      <c r="S778" s="6">
        <f t="shared" si="66"/>
        <v>7.8260121086430856E-6</v>
      </c>
      <c r="T778" s="6">
        <f t="shared" si="67"/>
        <v>4.4945090097503866E-4</v>
      </c>
      <c r="U778" s="127">
        <f t="shared" si="68"/>
        <v>3.3096538160364182E-6</v>
      </c>
    </row>
    <row r="779" spans="14:21" x14ac:dyDescent="0.25">
      <c r="N779" s="125">
        <f>+'Ejercicio 5'!C762</f>
        <v>43089</v>
      </c>
      <c r="O779" s="126">
        <f>+VLOOKUP(N779,'tasa continuas '!$A$3:$E$1056,5,FALSE)</f>
        <v>2.9862985746513599E-2</v>
      </c>
      <c r="P779" s="131">
        <f t="shared" si="64"/>
        <v>-3.5307021002718361E-4</v>
      </c>
      <c r="Q779" s="128">
        <f>+VLOOKUP(N779,ASURB.MX!$A$2:$H$1054,5,FALSE)</f>
        <v>353.17999300000002</v>
      </c>
      <c r="R779" s="6">
        <f t="shared" si="65"/>
        <v>-6.2272074261093325E-4</v>
      </c>
      <c r="S779" s="6">
        <f t="shared" si="66"/>
        <v>3.8778112327791219E-7</v>
      </c>
      <c r="T779" s="6">
        <f t="shared" si="67"/>
        <v>4.5385881765704924E-4</v>
      </c>
      <c r="U779" s="127">
        <f t="shared" si="68"/>
        <v>4.4079166820105726E-6</v>
      </c>
    </row>
    <row r="780" spans="14:21" x14ac:dyDescent="0.25">
      <c r="N780" s="125">
        <f>+'Ejercicio 5'!C763</f>
        <v>43090</v>
      </c>
      <c r="O780" s="126">
        <f>+VLOOKUP(N780,'tasa continuas '!$A$3:$E$1056,5,FALSE)</f>
        <v>3.1392057156237663E-2</v>
      </c>
      <c r="P780" s="131">
        <f t="shared" si="64"/>
        <v>1.5290714097240636E-3</v>
      </c>
      <c r="Q780" s="128">
        <f>+VLOOKUP(N780,ASURB.MX!$A$2:$H$1054,5,FALSE)</f>
        <v>351.98001099999999</v>
      </c>
      <c r="R780" s="6">
        <f t="shared" si="65"/>
        <v>-3.4034351112162348E-3</v>
      </c>
      <c r="S780" s="6">
        <f t="shared" si="66"/>
        <v>1.1583370556259465E-5</v>
      </c>
      <c r="T780" s="6">
        <f t="shared" si="67"/>
        <v>3.7990805203601903E-4</v>
      </c>
      <c r="U780" s="127">
        <f t="shared" si="68"/>
        <v>-7.3950765621030206E-5</v>
      </c>
    </row>
    <row r="781" spans="14:21" x14ac:dyDescent="0.25">
      <c r="N781" s="125">
        <f>+'Ejercicio 5'!C764</f>
        <v>43091</v>
      </c>
      <c r="O781" s="126">
        <f>+VLOOKUP(N781,'tasa continuas '!$A$3:$E$1056,5,FALSE)</f>
        <v>3.121228770742529E-2</v>
      </c>
      <c r="P781" s="131">
        <f t="shared" si="64"/>
        <v>-1.7976944881237245E-4</v>
      </c>
      <c r="Q781" s="128">
        <f>+VLOOKUP(N781,ASURB.MX!$A$2:$H$1054,5,FALSE)</f>
        <v>353.69000199999999</v>
      </c>
      <c r="R781" s="6">
        <f t="shared" si="65"/>
        <v>4.8464418652317447E-3</v>
      </c>
      <c r="S781" s="6">
        <f t="shared" si="66"/>
        <v>2.3487998753070953E-5</v>
      </c>
      <c r="T781" s="6">
        <f t="shared" si="67"/>
        <v>3.8169399155569552E-4</v>
      </c>
      <c r="U781" s="127">
        <f t="shared" si="68"/>
        <v>1.7859395196764914E-6</v>
      </c>
    </row>
    <row r="782" spans="14:21" x14ac:dyDescent="0.25">
      <c r="N782" s="125">
        <f>+'Ejercicio 5'!C765</f>
        <v>43095</v>
      </c>
      <c r="O782" s="126">
        <f>+VLOOKUP(N782,'tasa continuas '!$A$3:$E$1056,5,FALSE)</f>
        <v>3.0216055956540783E-2</v>
      </c>
      <c r="P782" s="131">
        <f t="shared" si="64"/>
        <v>-9.9623175088450755E-4</v>
      </c>
      <c r="Q782" s="128">
        <f>+VLOOKUP(N782,ASURB.MX!$A$2:$H$1054,5,FALSE)</f>
        <v>353.07000699999998</v>
      </c>
      <c r="R782" s="6">
        <f t="shared" si="65"/>
        <v>-1.7544715352945496E-3</v>
      </c>
      <c r="S782" s="6">
        <f t="shared" si="66"/>
        <v>3.0781703681588141E-6</v>
      </c>
      <c r="T782" s="6">
        <f t="shared" si="67"/>
        <v>3.811993133602938E-4</v>
      </c>
      <c r="U782" s="127">
        <f t="shared" si="68"/>
        <v>-4.9467819540171924E-7</v>
      </c>
    </row>
    <row r="783" spans="14:21" x14ac:dyDescent="0.25">
      <c r="N783" s="125">
        <f>+'Ejercicio 5'!C766</f>
        <v>43096</v>
      </c>
      <c r="O783" s="126">
        <f>+VLOOKUP(N783,'tasa continuas '!$A$3:$E$1056,5,FALSE)</f>
        <v>2.9862985746513599E-2</v>
      </c>
      <c r="P783" s="131">
        <f t="shared" si="64"/>
        <v>-3.5307021002718361E-4</v>
      </c>
      <c r="Q783" s="128">
        <f>+VLOOKUP(N783,ASURB.MX!$A$2:$H$1054,5,FALSE)</f>
        <v>356.79998799999998</v>
      </c>
      <c r="R783" s="6">
        <f t="shared" si="65"/>
        <v>1.0509009689789531E-2</v>
      </c>
      <c r="S783" s="6">
        <f t="shared" si="66"/>
        <v>1.1043928466009025E-4</v>
      </c>
      <c r="T783" s="6">
        <f t="shared" si="67"/>
        <v>3.8229655366908596E-4</v>
      </c>
      <c r="U783" s="127">
        <f t="shared" si="68"/>
        <v>1.0972403087921591E-6</v>
      </c>
    </row>
    <row r="784" spans="14:21" x14ac:dyDescent="0.25">
      <c r="N784" s="125">
        <f>+'Ejercicio 5'!C767</f>
        <v>43097</v>
      </c>
      <c r="O784" s="126">
        <f>+VLOOKUP(N784,'tasa continuas '!$A$3:$E$1056,5,FALSE)</f>
        <v>3.1392057156237663E-2</v>
      </c>
      <c r="P784" s="131">
        <f t="shared" si="64"/>
        <v>1.5290714097240636E-3</v>
      </c>
      <c r="Q784" s="128">
        <f>+VLOOKUP(N784,ASURB.MX!$A$2:$H$1054,5,FALSE)</f>
        <v>357.25</v>
      </c>
      <c r="R784" s="6">
        <f t="shared" si="65"/>
        <v>1.2604497364101239E-3</v>
      </c>
      <c r="S784" s="6">
        <f t="shared" si="66"/>
        <v>1.5887335380163509E-6</v>
      </c>
      <c r="T784" s="6">
        <f t="shared" si="67"/>
        <v>3.8185200179918739E-4</v>
      </c>
      <c r="U784" s="127">
        <f t="shared" si="68"/>
        <v>-4.4455186989857294E-7</v>
      </c>
    </row>
    <row r="785" spans="14:21" x14ac:dyDescent="0.25">
      <c r="N785" s="125">
        <f>+'Ejercicio 5'!C768</f>
        <v>43098</v>
      </c>
      <c r="O785" s="126">
        <f>+VLOOKUP(N785,'tasa continuas '!$A$3:$E$1056,5,FALSE)</f>
        <v>3.121228770742529E-2</v>
      </c>
      <c r="P785" s="131">
        <f t="shared" si="64"/>
        <v>-1.7976944881237245E-4</v>
      </c>
      <c r="Q785" s="128">
        <f>+VLOOKUP(N785,ASURB.MX!$A$2:$H$1054,5,FALSE)</f>
        <v>358.07000699999998</v>
      </c>
      <c r="R785" s="6">
        <f t="shared" si="65"/>
        <v>2.2927007525893814E-3</v>
      </c>
      <c r="S785" s="6">
        <f t="shared" si="66"/>
        <v>5.2564767409239159E-6</v>
      </c>
      <c r="T785" s="6">
        <f t="shared" si="67"/>
        <v>3.5741782634993505E-4</v>
      </c>
      <c r="U785" s="127">
        <f t="shared" si="68"/>
        <v>-2.4434175449252339E-5</v>
      </c>
    </row>
    <row r="786" spans="14:21" x14ac:dyDescent="0.25">
      <c r="N786" s="125">
        <f>+'Ejercicio 5'!C769</f>
        <v>43102</v>
      </c>
      <c r="O786" s="126">
        <f>+VLOOKUP(N786,'tasa continuas '!$A$3:$E$1056,5,FALSE)</f>
        <v>3.0216055956540783E-2</v>
      </c>
      <c r="P786" s="131">
        <f t="shared" si="64"/>
        <v>-9.9623175088450755E-4</v>
      </c>
      <c r="Q786" s="128">
        <f>+VLOOKUP(N786,ASURB.MX!$A$2:$H$1054,5,FALSE)</f>
        <v>371.57998700000002</v>
      </c>
      <c r="R786" s="6">
        <f t="shared" si="65"/>
        <v>3.7035631629721101E-2</v>
      </c>
      <c r="S786" s="6">
        <f t="shared" si="66"/>
        <v>1.3716380102123981E-3</v>
      </c>
      <c r="T786" s="6">
        <f t="shared" si="67"/>
        <v>3.5750289842776761E-4</v>
      </c>
      <c r="U786" s="127">
        <f t="shared" si="68"/>
        <v>8.5072077832563583E-8</v>
      </c>
    </row>
    <row r="787" spans="14:21" x14ac:dyDescent="0.25">
      <c r="N787" s="125">
        <f>+'Ejercicio 5'!C770</f>
        <v>43103</v>
      </c>
      <c r="O787" s="126">
        <f>+VLOOKUP(N787,'tasa continuas '!$A$3:$E$1056,5,FALSE)</f>
        <v>2.9862985746513599E-2</v>
      </c>
      <c r="P787" s="131">
        <f t="shared" si="64"/>
        <v>-3.5307021002718361E-4</v>
      </c>
      <c r="Q787" s="128">
        <f>+VLOOKUP(N787,ASURB.MX!$A$2:$H$1054,5,FALSE)</f>
        <v>371.48001099999999</v>
      </c>
      <c r="R787" s="6">
        <f t="shared" si="65"/>
        <v>-2.6909267319567327E-4</v>
      </c>
      <c r="S787" s="6">
        <f t="shared" si="66"/>
        <v>7.2410866767593409E-8</v>
      </c>
      <c r="T787" s="6">
        <f t="shared" si="67"/>
        <v>4.05356479128791E-4</v>
      </c>
      <c r="U787" s="127">
        <f t="shared" si="68"/>
        <v>4.7853580701023391E-5</v>
      </c>
    </row>
    <row r="788" spans="14:21" x14ac:dyDescent="0.25">
      <c r="N788" s="125">
        <f>+'Ejercicio 5'!C771</f>
        <v>43104</v>
      </c>
      <c r="O788" s="126">
        <f>+VLOOKUP(N788,'tasa continuas '!$A$3:$E$1056,5,FALSE)</f>
        <v>3.1392057156237663E-2</v>
      </c>
      <c r="P788" s="131">
        <f t="shared" si="64"/>
        <v>1.5290714097240636E-3</v>
      </c>
      <c r="Q788" s="128">
        <f>+VLOOKUP(N788,ASURB.MX!$A$2:$H$1054,5,FALSE)</f>
        <v>370.04998799999998</v>
      </c>
      <c r="R788" s="6">
        <f t="shared" si="65"/>
        <v>-3.8569573036670956E-3</v>
      </c>
      <c r="S788" s="6">
        <f t="shared" si="66"/>
        <v>1.4876119642310952E-5</v>
      </c>
      <c r="T788" s="6">
        <f t="shared" si="67"/>
        <v>4.0819213140783544E-4</v>
      </c>
      <c r="U788" s="127">
        <f t="shared" si="68"/>
        <v>2.8356522790444396E-6</v>
      </c>
    </row>
    <row r="789" spans="14:21" x14ac:dyDescent="0.25">
      <c r="N789" s="125">
        <f>+'Ejercicio 5'!C772</f>
        <v>43105</v>
      </c>
      <c r="O789" s="126">
        <f>+VLOOKUP(N789,'tasa continuas '!$A$3:$E$1056,5,FALSE)</f>
        <v>3.121228770742529E-2</v>
      </c>
      <c r="P789" s="131">
        <f t="shared" si="64"/>
        <v>-1.7976944881237245E-4</v>
      </c>
      <c r="Q789" s="128">
        <f>+VLOOKUP(N789,ASURB.MX!$A$2:$H$1054,5,FALSE)</f>
        <v>368.60998499999999</v>
      </c>
      <c r="R789" s="6">
        <f t="shared" si="65"/>
        <v>-3.8989653612516275E-3</v>
      </c>
      <c r="S789" s="6">
        <f t="shared" si="66"/>
        <v>1.5201930888240034E-5</v>
      </c>
      <c r="T789" s="6">
        <f t="shared" si="67"/>
        <v>4.0823107613003012E-4</v>
      </c>
      <c r="U789" s="127">
        <f t="shared" si="68"/>
        <v>3.8944722194681185E-8</v>
      </c>
    </row>
    <row r="790" spans="14:21" x14ac:dyDescent="0.25">
      <c r="N790" s="125">
        <f>+'Ejercicio 5'!C773</f>
        <v>43108</v>
      </c>
      <c r="O790" s="126">
        <f>+VLOOKUP(N790,'tasa continuas '!$A$3:$E$1056,5,FALSE)</f>
        <v>3.0518588378771232E-2</v>
      </c>
      <c r="P790" s="131">
        <f t="shared" si="64"/>
        <v>-6.9369932865405784E-4</v>
      </c>
      <c r="Q790" s="128">
        <f>+VLOOKUP(N790,ASURB.MX!$A$2:$H$1054,5,FALSE)</f>
        <v>367.66000400000001</v>
      </c>
      <c r="R790" s="6">
        <f t="shared" si="65"/>
        <v>-2.5805249198302209E-3</v>
      </c>
      <c r="S790" s="6">
        <f t="shared" si="66"/>
        <v>6.6591088618647683E-6</v>
      </c>
      <c r="T790" s="6">
        <f t="shared" si="67"/>
        <v>4.0988913402433696E-4</v>
      </c>
      <c r="U790" s="127">
        <f t="shared" si="68"/>
        <v>1.6580578943068379E-6</v>
      </c>
    </row>
    <row r="791" spans="14:21" x14ac:dyDescent="0.25">
      <c r="N791" s="125">
        <f>+'Ejercicio 5'!C774</f>
        <v>43109</v>
      </c>
      <c r="O791" s="126">
        <f>+VLOOKUP(N791,'tasa continuas '!$A$3:$E$1056,5,FALSE)</f>
        <v>3.0216055956540783E-2</v>
      </c>
      <c r="P791" s="131">
        <f t="shared" si="64"/>
        <v>-3.0253242223044971E-4</v>
      </c>
      <c r="Q791" s="128">
        <f>+VLOOKUP(N791,ASURB.MX!$A$2:$H$1054,5,FALSE)</f>
        <v>367.85998499999999</v>
      </c>
      <c r="R791" s="6">
        <f t="shared" si="65"/>
        <v>5.4378129192579801E-4</v>
      </c>
      <c r="S791" s="6">
        <f t="shared" si="66"/>
        <v>2.9569809344848997E-7</v>
      </c>
      <c r="T791" s="6">
        <f t="shared" si="67"/>
        <v>4.1226398316299438E-4</v>
      </c>
      <c r="U791" s="127">
        <f t="shared" si="68"/>
        <v>2.3748491386574202E-6</v>
      </c>
    </row>
    <row r="792" spans="14:21" x14ac:dyDescent="0.25">
      <c r="N792" s="125">
        <f>+'Ejercicio 5'!C775</f>
        <v>43110</v>
      </c>
      <c r="O792" s="126">
        <f>+VLOOKUP(N792,'tasa continuas '!$A$3:$E$1056,5,FALSE)</f>
        <v>2.9862985746513599E-2</v>
      </c>
      <c r="P792" s="131">
        <f t="shared" si="64"/>
        <v>-3.5307021002718361E-4</v>
      </c>
      <c r="Q792" s="128">
        <f>+VLOOKUP(N792,ASURB.MX!$A$2:$H$1054,5,FALSE)</f>
        <v>363.20001200000002</v>
      </c>
      <c r="R792" s="6">
        <f t="shared" si="65"/>
        <v>-1.2748710459483134E-2</v>
      </c>
      <c r="S792" s="6">
        <f t="shared" si="66"/>
        <v>1.6252961837973467E-4</v>
      </c>
      <c r="T792" s="6">
        <f t="shared" si="67"/>
        <v>4.1434710483145588E-4</v>
      </c>
      <c r="U792" s="127">
        <f t="shared" si="68"/>
        <v>2.083121668461493E-6</v>
      </c>
    </row>
    <row r="793" spans="14:21" x14ac:dyDescent="0.25">
      <c r="N793" s="125">
        <f>+'Ejercicio 5'!C776</f>
        <v>43111</v>
      </c>
      <c r="O793" s="126">
        <f>+VLOOKUP(N793,'tasa continuas '!$A$3:$E$1056,5,FALSE)</f>
        <v>3.1392057156237663E-2</v>
      </c>
      <c r="P793" s="131">
        <f t="shared" si="64"/>
        <v>1.5290714097240636E-3</v>
      </c>
      <c r="Q793" s="128">
        <f>+VLOOKUP(N793,ASURB.MX!$A$2:$H$1054,5,FALSE)</f>
        <v>363.07998700000002</v>
      </c>
      <c r="R793" s="6">
        <f t="shared" si="65"/>
        <v>-3.3051991314075549E-4</v>
      </c>
      <c r="S793" s="6">
        <f t="shared" si="66"/>
        <v>1.0924341298257255E-7</v>
      </c>
      <c r="T793" s="6">
        <f t="shared" si="67"/>
        <v>4.1324928912237207E-4</v>
      </c>
      <c r="U793" s="127">
        <f t="shared" si="68"/>
        <v>-1.0978157090838088E-6</v>
      </c>
    </row>
    <row r="794" spans="14:21" x14ac:dyDescent="0.25">
      <c r="N794" s="125">
        <f>+'Ejercicio 5'!C777</f>
        <v>43112</v>
      </c>
      <c r="O794" s="126">
        <f>+VLOOKUP(N794,'tasa continuas '!$A$3:$E$1056,5,FALSE)</f>
        <v>3.121228770742529E-2</v>
      </c>
      <c r="P794" s="131">
        <f t="shared" si="64"/>
        <v>-1.7976944881237245E-4</v>
      </c>
      <c r="Q794" s="128">
        <f>+VLOOKUP(N794,ASURB.MX!$A$2:$H$1054,5,FALSE)</f>
        <v>358.52999899999998</v>
      </c>
      <c r="R794" s="6">
        <f t="shared" si="65"/>
        <v>-1.2610824095912181E-2</v>
      </c>
      <c r="S794" s="6">
        <f t="shared" si="66"/>
        <v>1.5903288437803926E-4</v>
      </c>
      <c r="T794" s="6">
        <f t="shared" si="67"/>
        <v>4.1552634132197458E-4</v>
      </c>
      <c r="U794" s="127">
        <f t="shared" si="68"/>
        <v>2.2770521996025154E-6</v>
      </c>
    </row>
    <row r="795" spans="14:21" x14ac:dyDescent="0.25">
      <c r="N795" s="125">
        <f>+'Ejercicio 5'!C778</f>
        <v>43115</v>
      </c>
      <c r="O795" s="126">
        <f>+VLOOKUP(N795,'tasa continuas '!$A$3:$E$1056,5,FALSE)</f>
        <v>3.0518588378771232E-2</v>
      </c>
      <c r="P795" s="131">
        <f t="shared" si="64"/>
        <v>-6.9369932865405784E-4</v>
      </c>
      <c r="Q795" s="128">
        <f>+VLOOKUP(N795,ASURB.MX!$A$2:$H$1054,5,FALSE)</f>
        <v>361</v>
      </c>
      <c r="R795" s="6">
        <f t="shared" si="65"/>
        <v>6.8656225751484593E-3</v>
      </c>
      <c r="S795" s="6">
        <f t="shared" si="66"/>
        <v>4.7136773344388159E-5</v>
      </c>
      <c r="T795" s="6">
        <f t="shared" si="67"/>
        <v>4.1494202287950256E-4</v>
      </c>
      <c r="U795" s="127">
        <f t="shared" si="68"/>
        <v>-5.8431844247202377E-7</v>
      </c>
    </row>
    <row r="796" spans="14:21" x14ac:dyDescent="0.25">
      <c r="N796" s="125">
        <f>+'Ejercicio 5'!C779</f>
        <v>43116</v>
      </c>
      <c r="O796" s="126">
        <f>+VLOOKUP(N796,'tasa continuas '!$A$3:$E$1056,5,FALSE)</f>
        <v>3.0216055956540783E-2</v>
      </c>
      <c r="P796" s="131">
        <f t="shared" si="64"/>
        <v>-3.0253242223044971E-4</v>
      </c>
      <c r="Q796" s="128">
        <f>+VLOOKUP(N796,ASURB.MX!$A$2:$H$1054,5,FALSE)</f>
        <v>368.14999399999999</v>
      </c>
      <c r="R796" s="6">
        <f t="shared" si="65"/>
        <v>1.9612489184139961E-2</v>
      </c>
      <c r="S796" s="6">
        <f t="shared" si="66"/>
        <v>3.8464973199800695E-4</v>
      </c>
      <c r="T796" s="6">
        <f t="shared" si="67"/>
        <v>4.1420981150038573E-4</v>
      </c>
      <c r="U796" s="127">
        <f t="shared" si="68"/>
        <v>-7.3221137911682558E-7</v>
      </c>
    </row>
    <row r="797" spans="14:21" x14ac:dyDescent="0.25">
      <c r="N797" s="125">
        <f>+'Ejercicio 5'!C780</f>
        <v>43117</v>
      </c>
      <c r="O797" s="126">
        <f>+VLOOKUP(N797,'tasa continuas '!$A$3:$E$1056,5,FALSE)</f>
        <v>2.9862985746513599E-2</v>
      </c>
      <c r="P797" s="131">
        <f t="shared" si="64"/>
        <v>-3.5307021002718361E-4</v>
      </c>
      <c r="Q797" s="128">
        <f>+VLOOKUP(N797,ASURB.MX!$A$2:$H$1054,5,FALSE)</f>
        <v>377.709991</v>
      </c>
      <c r="R797" s="6">
        <f t="shared" si="65"/>
        <v>2.5636234062285854E-2</v>
      </c>
      <c r="S797" s="6">
        <f t="shared" si="66"/>
        <v>6.5721649689630553E-4</v>
      </c>
      <c r="T797" s="6">
        <f t="shared" si="67"/>
        <v>3.9120000881244781E-4</v>
      </c>
      <c r="U797" s="127">
        <f t="shared" si="68"/>
        <v>-2.3009802687937923E-5</v>
      </c>
    </row>
    <row r="798" spans="14:21" x14ac:dyDescent="0.25">
      <c r="N798" s="125">
        <f>+'Ejercicio 5'!C781</f>
        <v>43118</v>
      </c>
      <c r="O798" s="126">
        <f>+VLOOKUP(N798,'tasa continuas '!$A$3:$E$1056,5,FALSE)</f>
        <v>3.1392057156237663E-2</v>
      </c>
      <c r="P798" s="131">
        <f t="shared" si="64"/>
        <v>1.5290714097240636E-3</v>
      </c>
      <c r="Q798" s="128">
        <f>+VLOOKUP(N798,ASURB.MX!$A$2:$H$1054,5,FALSE)</f>
        <v>373.63000499999998</v>
      </c>
      <c r="R798" s="6">
        <f t="shared" si="65"/>
        <v>-1.0860665280384409E-2</v>
      </c>
      <c r="S798" s="6">
        <f t="shared" si="66"/>
        <v>1.1795405033254735E-4</v>
      </c>
      <c r="T798" s="6">
        <f t="shared" si="67"/>
        <v>3.9856584803855721E-4</v>
      </c>
      <c r="U798" s="127">
        <f t="shared" si="68"/>
        <v>7.3658392261094041E-6</v>
      </c>
    </row>
    <row r="799" spans="14:21" x14ac:dyDescent="0.25">
      <c r="N799" s="125">
        <f>+'Ejercicio 5'!C782</f>
        <v>43119</v>
      </c>
      <c r="O799" s="126">
        <f>+VLOOKUP(N799,'tasa continuas '!$A$3:$E$1056,5,FALSE)</f>
        <v>3.121228770742529E-2</v>
      </c>
      <c r="P799" s="131">
        <f t="shared" si="64"/>
        <v>-1.7976944881237245E-4</v>
      </c>
      <c r="Q799" s="128">
        <f>+VLOOKUP(N799,ASURB.MX!$A$2:$H$1054,5,FALSE)</f>
        <v>369.89999399999999</v>
      </c>
      <c r="R799" s="6">
        <f t="shared" si="65"/>
        <v>-1.0033333681114469E-2</v>
      </c>
      <c r="S799" s="6">
        <f t="shared" si="66"/>
        <v>1.0066778475658601E-4</v>
      </c>
      <c r="T799" s="6">
        <f t="shared" si="67"/>
        <v>3.3950186964004696E-4</v>
      </c>
      <c r="U799" s="127">
        <f t="shared" si="68"/>
        <v>-5.9063978398510254E-5</v>
      </c>
    </row>
    <row r="800" spans="14:21" x14ac:dyDescent="0.25">
      <c r="N800" s="125">
        <f>+'Ejercicio 5'!C783</f>
        <v>43122</v>
      </c>
      <c r="O800" s="126">
        <f>+VLOOKUP(N800,'tasa continuas '!$A$3:$E$1056,5,FALSE)</f>
        <v>3.0518588378771232E-2</v>
      </c>
      <c r="P800" s="131">
        <f t="shared" si="64"/>
        <v>-6.9369932865405784E-4</v>
      </c>
      <c r="Q800" s="128">
        <f>+VLOOKUP(N800,ASURB.MX!$A$2:$H$1054,5,FALSE)</f>
        <v>365.64001500000001</v>
      </c>
      <c r="R800" s="6">
        <f t="shared" si="65"/>
        <v>-1.1583398808232857E-2</v>
      </c>
      <c r="S800" s="6">
        <f t="shared" si="66"/>
        <v>1.3417512795057038E-4</v>
      </c>
      <c r="T800" s="6">
        <f t="shared" si="67"/>
        <v>3.3947711309908595E-4</v>
      </c>
      <c r="U800" s="127">
        <f t="shared" si="68"/>
        <v>-2.4756540961006802E-8</v>
      </c>
    </row>
    <row r="801" spans="13:21" x14ac:dyDescent="0.25">
      <c r="N801" s="125">
        <f>+'Ejercicio 5'!C784</f>
        <v>43123</v>
      </c>
      <c r="O801" s="126">
        <f>+VLOOKUP(N801,'tasa continuas '!$A$3:$E$1056,5,FALSE)</f>
        <v>3.0216055956540783E-2</v>
      </c>
      <c r="P801" s="131">
        <f t="shared" si="64"/>
        <v>-3.0253242223044971E-4</v>
      </c>
      <c r="Q801" s="128">
        <f>+VLOOKUP(N801,ASURB.MX!$A$2:$H$1054,5,FALSE)</f>
        <v>367.290009</v>
      </c>
      <c r="R801" s="6">
        <f t="shared" si="65"/>
        <v>4.5024674481563762E-3</v>
      </c>
      <c r="S801" s="6">
        <f t="shared" si="66"/>
        <v>2.027221312170779E-5</v>
      </c>
      <c r="T801" s="6">
        <f t="shared" si="67"/>
        <v>3.3830558814311126E-4</v>
      </c>
      <c r="U801" s="127">
        <f t="shared" si="68"/>
        <v>-1.1715249559746924E-6</v>
      </c>
    </row>
    <row r="802" spans="13:21" x14ac:dyDescent="0.25">
      <c r="N802" s="125">
        <f>+'Ejercicio 5'!C785</f>
        <v>43124</v>
      </c>
      <c r="O802" s="126">
        <f>+VLOOKUP(N802,'tasa continuas '!$A$3:$E$1056,5,FALSE)</f>
        <v>2.9862985746513599E-2</v>
      </c>
      <c r="P802" s="131">
        <f t="shared" ref="P802:P865" si="69">O802-O801</f>
        <v>-3.5307021002718361E-4</v>
      </c>
      <c r="Q802" s="128">
        <f>+VLOOKUP(N802,ASURB.MX!$A$2:$H$1054,5,FALSE)</f>
        <v>364.72000100000002</v>
      </c>
      <c r="R802" s="6">
        <f t="shared" ref="R802:R865" si="70">+LN(Q802/Q801)</f>
        <v>-7.0218126107160928E-3</v>
      </c>
      <c r="S802" s="6">
        <f t="shared" si="66"/>
        <v>4.9305852340011548E-5</v>
      </c>
      <c r="T802" s="6">
        <f t="shared" si="67"/>
        <v>2.8434215723550216E-4</v>
      </c>
      <c r="U802" s="127">
        <f t="shared" si="68"/>
        <v>-5.3963430907609099E-5</v>
      </c>
    </row>
    <row r="803" spans="13:21" x14ac:dyDescent="0.25">
      <c r="N803" s="125">
        <f>+'Ejercicio 5'!C786</f>
        <v>43125</v>
      </c>
      <c r="O803" s="126">
        <f>+VLOOKUP(N803,'tasa continuas '!$A$3:$E$1056,5,FALSE)</f>
        <v>3.1392057156237663E-2</v>
      </c>
      <c r="P803" s="131">
        <f t="shared" si="69"/>
        <v>1.5290714097240636E-3</v>
      </c>
      <c r="Q803" s="128">
        <f>+VLOOKUP(N803,ASURB.MX!$A$2:$H$1054,5,FALSE)</f>
        <v>366.26998900000001</v>
      </c>
      <c r="R803" s="6">
        <f t="shared" si="70"/>
        <v>4.2407976693682918E-3</v>
      </c>
      <c r="S803" s="6">
        <f t="shared" ref="S803:S866" si="71">R803^2</f>
        <v>1.7984364872519537E-5</v>
      </c>
      <c r="T803" s="6">
        <f t="shared" si="67"/>
        <v>2.8476346524648727E-4</v>
      </c>
      <c r="U803" s="127">
        <f t="shared" si="68"/>
        <v>4.2130801098511344E-7</v>
      </c>
    </row>
    <row r="804" spans="13:21" x14ac:dyDescent="0.25">
      <c r="N804" s="125">
        <f>+'Ejercicio 5'!C787</f>
        <v>43126</v>
      </c>
      <c r="O804" s="126">
        <f>+VLOOKUP(N804,'tasa continuas '!$A$3:$E$1056,5,FALSE)</f>
        <v>3.121228770742529E-2</v>
      </c>
      <c r="P804" s="131">
        <f t="shared" si="69"/>
        <v>-1.7976944881237245E-4</v>
      </c>
      <c r="Q804" s="128">
        <f>+VLOOKUP(N804,ASURB.MX!$A$2:$H$1054,5,FALSE)</f>
        <v>361.33999599999999</v>
      </c>
      <c r="R804" s="6">
        <f t="shared" si="70"/>
        <v>-1.3551404040509051E-2</v>
      </c>
      <c r="S804" s="6">
        <f t="shared" si="71"/>
        <v>1.8364055146912503E-4</v>
      </c>
      <c r="T804" s="6">
        <f t="shared" si="67"/>
        <v>2.8516708808720459E-4</v>
      </c>
      <c r="U804" s="127">
        <f t="shared" si="68"/>
        <v>4.0362284071731799E-7</v>
      </c>
    </row>
    <row r="805" spans="13:21" x14ac:dyDescent="0.25">
      <c r="N805" s="125">
        <f>+'Ejercicio 5'!C788</f>
        <v>43129</v>
      </c>
      <c r="O805" s="126">
        <f>+VLOOKUP(N805,'tasa continuas '!$A$3:$E$1056,5,FALSE)</f>
        <v>3.0518588378771232E-2</v>
      </c>
      <c r="P805" s="131">
        <f t="shared" si="69"/>
        <v>-6.9369932865405784E-4</v>
      </c>
      <c r="Q805" s="128">
        <f>+VLOOKUP(N805,ASURB.MX!$A$2:$H$1054,5,FALSE)</f>
        <v>363.14999399999999</v>
      </c>
      <c r="R805" s="6">
        <f t="shared" si="70"/>
        <v>4.9966232542042544E-3</v>
      </c>
      <c r="S805" s="6">
        <f t="shared" si="71"/>
        <v>2.4966243944454712E-5</v>
      </c>
      <c r="T805" s="6">
        <f t="shared" si="67"/>
        <v>2.8131868949293521E-4</v>
      </c>
      <c r="U805" s="127">
        <f t="shared" si="68"/>
        <v>-3.8483985942693879E-6</v>
      </c>
    </row>
    <row r="806" spans="13:21" x14ac:dyDescent="0.25">
      <c r="N806" s="125">
        <f>+'Ejercicio 5'!C789</f>
        <v>43130</v>
      </c>
      <c r="O806" s="126">
        <f>+VLOOKUP(N806,'tasa continuas '!$A$3:$E$1056,5,FALSE)</f>
        <v>3.0216055956540783E-2</v>
      </c>
      <c r="P806" s="131">
        <f t="shared" si="69"/>
        <v>-3.0253242223044971E-4</v>
      </c>
      <c r="Q806" s="128">
        <f>+VLOOKUP(N806,ASURB.MX!$A$2:$H$1054,5,FALSE)</f>
        <v>363.85000600000001</v>
      </c>
      <c r="R806" s="6">
        <f t="shared" si="70"/>
        <v>1.9257557533285544E-3</v>
      </c>
      <c r="S806" s="6">
        <f t="shared" si="71"/>
        <v>3.708535221478028E-6</v>
      </c>
      <c r="T806" s="6">
        <f t="shared" si="67"/>
        <v>2.6875914908939592E-4</v>
      </c>
      <c r="U806" s="127">
        <f t="shared" si="68"/>
        <v>-1.2559540403539286E-5</v>
      </c>
    </row>
    <row r="807" spans="13:21" x14ac:dyDescent="0.25">
      <c r="N807" s="125">
        <f>+'Ejercicio 5'!C790</f>
        <v>43131</v>
      </c>
      <c r="O807" s="126">
        <f>+VLOOKUP(N807,'tasa continuas '!$A$3:$E$1056,5,FALSE)</f>
        <v>2.9862985746513599E-2</v>
      </c>
      <c r="P807" s="131">
        <f t="shared" si="69"/>
        <v>-3.5307021002718361E-4</v>
      </c>
      <c r="Q807" s="128">
        <f>+VLOOKUP(N807,ASURB.MX!$A$2:$H$1054,5,FALSE)</f>
        <v>362.22000100000002</v>
      </c>
      <c r="R807" s="6">
        <f t="shared" si="70"/>
        <v>-4.4899464862642631E-3</v>
      </c>
      <c r="S807" s="6">
        <f t="shared" si="71"/>
        <v>2.0159619449516802E-5</v>
      </c>
      <c r="T807" s="6">
        <f t="shared" si="67"/>
        <v>2.6881295758241283E-4</v>
      </c>
      <c r="U807" s="127">
        <f t="shared" si="68"/>
        <v>5.3808493016913993E-8</v>
      </c>
    </row>
    <row r="808" spans="13:21" x14ac:dyDescent="0.25">
      <c r="M808" s="134"/>
      <c r="N808" s="125">
        <f>+'Ejercicio 5'!C791</f>
        <v>43132</v>
      </c>
      <c r="O808" s="126">
        <f>+VLOOKUP(N808,'tasa continuas '!$A$3:$E$1056,5,FALSE)</f>
        <v>3.1392057156237663E-2</v>
      </c>
      <c r="P808" s="131">
        <f t="shared" si="69"/>
        <v>1.5290714097240636E-3</v>
      </c>
      <c r="Q808" s="128">
        <f>+VLOOKUP(N808,ASURB.MX!$A$2:$H$1054,5,FALSE)</f>
        <v>365.39001500000001</v>
      </c>
      <c r="R808" s="6">
        <f t="shared" si="70"/>
        <v>8.7135525555520135E-3</v>
      </c>
      <c r="S808" s="6">
        <f t="shared" si="71"/>
        <v>7.5925998138367032E-5</v>
      </c>
      <c r="T808" s="6">
        <f t="shared" si="67"/>
        <v>2.694140008620725E-4</v>
      </c>
      <c r="U808" s="127">
        <f t="shared" si="68"/>
        <v>6.0104327965967161E-7</v>
      </c>
    </row>
    <row r="809" spans="13:21" x14ac:dyDescent="0.25">
      <c r="M809" s="134"/>
      <c r="N809" s="125">
        <f>+'Ejercicio 5'!C792</f>
        <v>43133</v>
      </c>
      <c r="O809" s="126">
        <f>+VLOOKUP(N809,'tasa continuas '!$A$3:$E$1056,5,FALSE)</f>
        <v>3.121228770742529E-2</v>
      </c>
      <c r="P809" s="131">
        <f t="shared" si="69"/>
        <v>-1.7976944881237245E-4</v>
      </c>
      <c r="Q809" s="128">
        <f>+VLOOKUP(N809,ASURB.MX!$A$2:$H$1054,5,FALSE)</f>
        <v>362.42001299999998</v>
      </c>
      <c r="R809" s="6">
        <f t="shared" si="70"/>
        <v>-8.161521198698939E-3</v>
      </c>
      <c r="S809" s="6">
        <f t="shared" si="71"/>
        <v>6.6610428276812168E-5</v>
      </c>
      <c r="T809" s="6">
        <f t="shared" si="67"/>
        <v>2.6865060523786677E-4</v>
      </c>
      <c r="U809" s="127">
        <f t="shared" si="68"/>
        <v>-7.6339562420573793E-7</v>
      </c>
    </row>
    <row r="810" spans="13:21" x14ac:dyDescent="0.25">
      <c r="M810" s="134"/>
      <c r="N810" s="125">
        <f>+'Ejercicio 5'!C793</f>
        <v>43137</v>
      </c>
      <c r="O810" s="126">
        <f>+VLOOKUP(N810,'tasa continuas '!$A$3:$E$1056,5,FALSE)</f>
        <v>3.0216055956540783E-2</v>
      </c>
      <c r="P810" s="131">
        <f t="shared" si="69"/>
        <v>-9.9623175088450755E-4</v>
      </c>
      <c r="Q810" s="128">
        <f>+VLOOKUP(N810,ASURB.MX!$A$2:$H$1054,5,FALSE)</f>
        <v>351.32998700000002</v>
      </c>
      <c r="R810" s="6">
        <f t="shared" si="70"/>
        <v>-3.1077880434089739E-2</v>
      </c>
      <c r="S810" s="6">
        <f t="shared" si="71"/>
        <v>9.6583465227557778E-4</v>
      </c>
      <c r="T810" s="6">
        <f t="shared" si="67"/>
        <v>2.680364123944673E-4</v>
      </c>
      <c r="U810" s="127">
        <f t="shared" si="68"/>
        <v>-6.1419284339947044E-7</v>
      </c>
    </row>
    <row r="811" spans="13:21" x14ac:dyDescent="0.25">
      <c r="M811" s="134"/>
      <c r="N811" s="125">
        <f>+'Ejercicio 5'!C794</f>
        <v>43138</v>
      </c>
      <c r="O811" s="126">
        <f>+VLOOKUP(N811,'tasa continuas '!$A$3:$E$1056,5,FALSE)</f>
        <v>2.9862985746513599E-2</v>
      </c>
      <c r="P811" s="131">
        <f t="shared" si="69"/>
        <v>-3.5307021002718361E-4</v>
      </c>
      <c r="Q811" s="128">
        <f>+VLOOKUP(N811,ASURB.MX!$A$2:$H$1054,5,FALSE)</f>
        <v>343.55999800000001</v>
      </c>
      <c r="R811" s="6">
        <f t="shared" si="70"/>
        <v>-2.2364152643281843E-2</v>
      </c>
      <c r="S811" s="6">
        <f t="shared" si="71"/>
        <v>5.0015532345201025E-4</v>
      </c>
      <c r="T811" s="6">
        <f t="shared" si="67"/>
        <v>3.0670122635634783E-4</v>
      </c>
      <c r="U811" s="127">
        <f t="shared" si="68"/>
        <v>3.866481396188053E-5</v>
      </c>
    </row>
    <row r="812" spans="13:21" x14ac:dyDescent="0.25">
      <c r="M812" s="134"/>
      <c r="N812" s="125">
        <f>+'Ejercicio 5'!C795</f>
        <v>43139</v>
      </c>
      <c r="O812" s="126">
        <f>+VLOOKUP(N812,'tasa continuas '!$A$3:$E$1056,5,FALSE)</f>
        <v>3.1392057156237663E-2</v>
      </c>
      <c r="P812" s="131">
        <f t="shared" si="69"/>
        <v>1.5290714097240636E-3</v>
      </c>
      <c r="Q812" s="128">
        <f>+VLOOKUP(N812,ASURB.MX!$A$2:$H$1054,5,FALSE)</f>
        <v>331.26001000000002</v>
      </c>
      <c r="R812" s="6">
        <f t="shared" si="70"/>
        <v>-3.6458167364848817E-2</v>
      </c>
      <c r="S812" s="6">
        <f t="shared" si="71"/>
        <v>1.3291979676033274E-3</v>
      </c>
      <c r="T812" s="6">
        <f t="shared" si="67"/>
        <v>3.116823039921558E-4</v>
      </c>
      <c r="U812" s="127">
        <f t="shared" si="68"/>
        <v>4.9810776358079779E-6</v>
      </c>
    </row>
    <row r="813" spans="13:21" x14ac:dyDescent="0.25">
      <c r="M813" s="134"/>
      <c r="N813" s="125">
        <f>+'Ejercicio 5'!C796</f>
        <v>43140</v>
      </c>
      <c r="O813" s="126">
        <f>+VLOOKUP(N813,'tasa continuas '!$A$3:$E$1056,5,FALSE)</f>
        <v>3.121228770742529E-2</v>
      </c>
      <c r="P813" s="131">
        <f t="shared" si="69"/>
        <v>-1.7976944881237245E-4</v>
      </c>
      <c r="Q813" s="128">
        <f>+VLOOKUP(N813,ASURB.MX!$A$2:$H$1054,5,FALSE)</f>
        <v>331.82998700000002</v>
      </c>
      <c r="R813" s="6">
        <f t="shared" si="70"/>
        <v>1.719154693809277E-3</v>
      </c>
      <c r="S813" s="6">
        <f t="shared" si="71"/>
        <v>2.955492861246469E-6</v>
      </c>
      <c r="T813" s="6">
        <f t="shared" si="67"/>
        <v>3.7344303620505761E-4</v>
      </c>
      <c r="U813" s="127">
        <f t="shared" si="68"/>
        <v>6.1760732212901806E-5</v>
      </c>
    </row>
    <row r="814" spans="13:21" x14ac:dyDescent="0.25">
      <c r="M814" s="134"/>
      <c r="N814" s="125">
        <f>+'Ejercicio 5'!C797</f>
        <v>43143</v>
      </c>
      <c r="O814" s="126">
        <f>+VLOOKUP(N814,'tasa continuas '!$A$3:$E$1056,5,FALSE)</f>
        <v>3.0518588378771232E-2</v>
      </c>
      <c r="P814" s="131">
        <f t="shared" si="69"/>
        <v>-6.9369932865405784E-4</v>
      </c>
      <c r="Q814" s="128">
        <f>+VLOOKUP(N814,ASURB.MX!$A$2:$H$1054,5,FALSE)</f>
        <v>334.540009</v>
      </c>
      <c r="R814" s="6">
        <f t="shared" si="70"/>
        <v>8.1337303808898635E-3</v>
      </c>
      <c r="S814" s="6">
        <f t="shared" si="71"/>
        <v>6.6157569909010768E-5</v>
      </c>
      <c r="T814" s="6">
        <f t="shared" si="67"/>
        <v>3.7344531691835975E-4</v>
      </c>
      <c r="U814" s="127">
        <f t="shared" si="68"/>
        <v>2.2807133021355772E-9</v>
      </c>
    </row>
    <row r="815" spans="13:21" x14ac:dyDescent="0.25">
      <c r="M815" s="134"/>
      <c r="N815" s="125">
        <f>+'Ejercicio 5'!C798</f>
        <v>43144</v>
      </c>
      <c r="O815" s="126">
        <f>+VLOOKUP(N815,'tasa continuas '!$A$3:$E$1056,5,FALSE)</f>
        <v>3.0216055956540783E-2</v>
      </c>
      <c r="P815" s="131">
        <f t="shared" si="69"/>
        <v>-3.0253242223044971E-4</v>
      </c>
      <c r="Q815" s="128">
        <f>+VLOOKUP(N815,ASURB.MX!$A$2:$H$1054,5,FALSE)</f>
        <v>336.08999599999999</v>
      </c>
      <c r="R815" s="6">
        <f t="shared" si="70"/>
        <v>4.6224885506926114E-3</v>
      </c>
      <c r="S815" s="6">
        <f t="shared" si="71"/>
        <v>2.1367400401284279E-5</v>
      </c>
      <c r="T815" s="6">
        <f t="shared" si="67"/>
        <v>3.7392833944413712E-4</v>
      </c>
      <c r="U815" s="127">
        <f t="shared" si="68"/>
        <v>4.8302252577737438E-7</v>
      </c>
    </row>
    <row r="816" spans="13:21" x14ac:dyDescent="0.25">
      <c r="M816" s="134"/>
      <c r="N816" s="125">
        <f>+'Ejercicio 5'!C799</f>
        <v>43145</v>
      </c>
      <c r="O816" s="126">
        <f>+VLOOKUP(N816,'tasa continuas '!$A$3:$E$1056,5,FALSE)</f>
        <v>2.9862985746513599E-2</v>
      </c>
      <c r="P816" s="131">
        <f t="shared" si="69"/>
        <v>-3.5307021002718361E-4</v>
      </c>
      <c r="Q816" s="128">
        <f>+VLOOKUP(N816,ASURB.MX!$A$2:$H$1054,5,FALSE)</f>
        <v>337.64001500000001</v>
      </c>
      <c r="R816" s="6">
        <f t="shared" si="70"/>
        <v>4.601314204366636E-3</v>
      </c>
      <c r="S816" s="6">
        <f t="shared" si="71"/>
        <v>2.1172092407306169E-5</v>
      </c>
      <c r="T816" s="6">
        <f t="shared" si="67"/>
        <v>3.7357782146471417E-4</v>
      </c>
      <c r="U816" s="127">
        <f t="shared" si="68"/>
        <v>-3.5051797942295274E-7</v>
      </c>
    </row>
    <row r="817" spans="13:21" x14ac:dyDescent="0.25">
      <c r="M817" s="134"/>
      <c r="N817" s="125">
        <f>+'Ejercicio 5'!C800</f>
        <v>43146</v>
      </c>
      <c r="O817" s="126">
        <f>+VLOOKUP(N817,'tasa continuas '!$A$3:$E$1056,5,FALSE)</f>
        <v>3.1392057156237663E-2</v>
      </c>
      <c r="P817" s="131">
        <f t="shared" si="69"/>
        <v>1.5290714097240636E-3</v>
      </c>
      <c r="Q817" s="128">
        <f>+VLOOKUP(N817,ASURB.MX!$A$2:$H$1054,5,FALSE)</f>
        <v>342.19000199999999</v>
      </c>
      <c r="R817" s="6">
        <f t="shared" si="70"/>
        <v>1.3385860657477114E-2</v>
      </c>
      <c r="S817" s="6">
        <f t="shared" si="71"/>
        <v>1.7918126554139363E-4</v>
      </c>
      <c r="T817" s="6">
        <f t="shared" si="67"/>
        <v>3.7329717486500326E-4</v>
      </c>
      <c r="U817" s="127">
        <f t="shared" si="68"/>
        <v>-2.8064659971091185E-7</v>
      </c>
    </row>
    <row r="818" spans="13:21" x14ac:dyDescent="0.25">
      <c r="M818" s="134"/>
      <c r="N818" s="125">
        <f>+'Ejercicio 5'!C801</f>
        <v>43147</v>
      </c>
      <c r="O818" s="126">
        <f>+VLOOKUP(N818,'tasa continuas '!$A$3:$E$1056,5,FALSE)</f>
        <v>3.121228770742529E-2</v>
      </c>
      <c r="P818" s="131">
        <f t="shared" si="69"/>
        <v>-1.7976944881237245E-4</v>
      </c>
      <c r="Q818" s="128">
        <f>+VLOOKUP(N818,ASURB.MX!$A$2:$H$1054,5,FALSE)</f>
        <v>337.10000600000001</v>
      </c>
      <c r="R818" s="6">
        <f t="shared" si="70"/>
        <v>-1.4986504160123605E-2</v>
      </c>
      <c r="S818" s="6">
        <f t="shared" si="71"/>
        <v>2.245953069414021E-4</v>
      </c>
      <c r="T818" s="6">
        <f t="shared" si="67"/>
        <v>3.0488436184599913E-4</v>
      </c>
      <c r="U818" s="127">
        <f t="shared" si="68"/>
        <v>-6.8412813019004125E-5</v>
      </c>
    </row>
    <row r="819" spans="13:21" x14ac:dyDescent="0.25">
      <c r="M819" s="134"/>
      <c r="N819" s="125">
        <f>+'Ejercicio 5'!C802</f>
        <v>43150</v>
      </c>
      <c r="O819" s="126">
        <f>+VLOOKUP(N819,'tasa continuas '!$A$3:$E$1056,5,FALSE)</f>
        <v>3.0518588378771232E-2</v>
      </c>
      <c r="P819" s="131">
        <f t="shared" si="69"/>
        <v>-6.9369932865405784E-4</v>
      </c>
      <c r="Q819" s="128">
        <f>+VLOOKUP(N819,ASURB.MX!$A$2:$H$1054,5,FALSE)</f>
        <v>340.61999500000002</v>
      </c>
      <c r="R819" s="6">
        <f t="shared" si="70"/>
        <v>1.0387831692687534E-2</v>
      </c>
      <c r="S819" s="6">
        <f t="shared" si="71"/>
        <v>1.0790704727560357E-4</v>
      </c>
      <c r="T819" s="6">
        <f t="shared" si="67"/>
        <v>3.0331317681106919E-4</v>
      </c>
      <c r="U819" s="127">
        <f t="shared" si="68"/>
        <v>-1.5711850349299397E-6</v>
      </c>
    </row>
    <row r="820" spans="13:21" x14ac:dyDescent="0.25">
      <c r="M820" s="134"/>
      <c r="N820" s="125">
        <f>+'Ejercicio 5'!C803</f>
        <v>43151</v>
      </c>
      <c r="O820" s="126">
        <f>+VLOOKUP(N820,'tasa continuas '!$A$3:$E$1056,5,FALSE)</f>
        <v>3.0216055956540783E-2</v>
      </c>
      <c r="P820" s="131">
        <f t="shared" si="69"/>
        <v>-3.0253242223044971E-4</v>
      </c>
      <c r="Q820" s="128">
        <f>+VLOOKUP(N820,ASURB.MX!$A$2:$H$1054,5,FALSE)</f>
        <v>343.14999399999999</v>
      </c>
      <c r="R820" s="6">
        <f t="shared" si="70"/>
        <v>7.4001801380033727E-3</v>
      </c>
      <c r="S820" s="6">
        <f t="shared" si="71"/>
        <v>5.4762666074899617E-5</v>
      </c>
      <c r="T820" s="6">
        <f t="shared" si="67"/>
        <v>3.0208479212989606E-4</v>
      </c>
      <c r="U820" s="127">
        <f t="shared" si="68"/>
        <v>-1.2283846811731282E-6</v>
      </c>
    </row>
    <row r="821" spans="13:21" x14ac:dyDescent="0.25">
      <c r="M821" s="134"/>
      <c r="N821" s="125">
        <f>+'Ejercicio 5'!C804</f>
        <v>43152</v>
      </c>
      <c r="O821" s="126">
        <f>+VLOOKUP(N821,'tasa continuas '!$A$3:$E$1056,5,FALSE)</f>
        <v>2.9862985746513599E-2</v>
      </c>
      <c r="P821" s="131">
        <f t="shared" si="69"/>
        <v>-3.5307021002718361E-4</v>
      </c>
      <c r="Q821" s="128">
        <f>+VLOOKUP(N821,ASURB.MX!$A$2:$H$1054,5,FALSE)</f>
        <v>341.88000499999998</v>
      </c>
      <c r="R821" s="6">
        <f t="shared" si="70"/>
        <v>-3.7078389467469167E-3</v>
      </c>
      <c r="S821" s="6">
        <f t="shared" si="71"/>
        <v>1.3748069655013285E-5</v>
      </c>
      <c r="T821" s="6">
        <f t="shared" si="67"/>
        <v>3.0143605167965722E-4</v>
      </c>
      <c r="U821" s="127">
        <f t="shared" si="68"/>
        <v>-6.4874045023884065E-7</v>
      </c>
    </row>
    <row r="822" spans="13:21" x14ac:dyDescent="0.25">
      <c r="N822" s="125">
        <f>+'Ejercicio 5'!C805</f>
        <v>43153</v>
      </c>
      <c r="O822" s="126">
        <f>+VLOOKUP(N822,'tasa continuas '!$A$3:$E$1056,5,FALSE)</f>
        <v>3.1392057156237663E-2</v>
      </c>
      <c r="P822" s="131">
        <f t="shared" si="69"/>
        <v>1.5290714097240636E-3</v>
      </c>
      <c r="Q822" s="128">
        <f>+VLOOKUP(N822,ASURB.MX!$A$2:$H$1054,5,FALSE)</f>
        <v>340.89999399999999</v>
      </c>
      <c r="R822" s="6">
        <f t="shared" si="70"/>
        <v>-2.8706513794437868E-3</v>
      </c>
      <c r="S822" s="6">
        <f t="shared" si="71"/>
        <v>8.2406393423025162E-6</v>
      </c>
      <c r="T822" s="6">
        <f t="shared" si="67"/>
        <v>3.0129963262461452E-4</v>
      </c>
      <c r="U822" s="127">
        <f t="shared" si="68"/>
        <v>-1.364190550427009E-7</v>
      </c>
    </row>
    <row r="823" spans="13:21" x14ac:dyDescent="0.25">
      <c r="N823" s="125">
        <f>+'Ejercicio 5'!C806</f>
        <v>43154</v>
      </c>
      <c r="O823" s="126">
        <f>+VLOOKUP(N823,'tasa continuas '!$A$3:$E$1056,5,FALSE)</f>
        <v>3.121228770742529E-2</v>
      </c>
      <c r="P823" s="131">
        <f t="shared" si="69"/>
        <v>-1.7976944881237245E-4</v>
      </c>
      <c r="Q823" s="128">
        <f>+VLOOKUP(N823,ASURB.MX!$A$2:$H$1054,5,FALSE)</f>
        <v>342.86999500000002</v>
      </c>
      <c r="R823" s="6">
        <f t="shared" si="70"/>
        <v>5.762190451441925E-3</v>
      </c>
      <c r="S823" s="6">
        <f t="shared" si="71"/>
        <v>3.3202838798688498E-5</v>
      </c>
      <c r="T823" s="6">
        <f t="shared" si="67"/>
        <v>3.0114123479182172E-4</v>
      </c>
      <c r="U823" s="127">
        <f t="shared" si="68"/>
        <v>-1.5839783279279892E-7</v>
      </c>
    </row>
    <row r="824" spans="13:21" x14ac:dyDescent="0.25">
      <c r="N824" s="125">
        <f>+'Ejercicio 5'!C807</f>
        <v>43157</v>
      </c>
      <c r="O824" s="126">
        <f>+VLOOKUP(N824,'tasa continuas '!$A$3:$E$1056,5,FALSE)</f>
        <v>3.0518588378771232E-2</v>
      </c>
      <c r="P824" s="131">
        <f t="shared" si="69"/>
        <v>-6.9369932865405784E-4</v>
      </c>
      <c r="Q824" s="128">
        <f>+VLOOKUP(N824,ASURB.MX!$A$2:$H$1054,5,FALSE)</f>
        <v>344.98001099999999</v>
      </c>
      <c r="R824" s="6">
        <f t="shared" si="70"/>
        <v>6.135124227559032E-3</v>
      </c>
      <c r="S824" s="6">
        <f t="shared" si="71"/>
        <v>3.7639749287581806E-5</v>
      </c>
      <c r="T824" s="6">
        <f t="shared" si="67"/>
        <v>3.0234996810774484E-4</v>
      </c>
      <c r="U824" s="127">
        <f t="shared" si="68"/>
        <v>1.2087333159231141E-6</v>
      </c>
    </row>
    <row r="825" spans="13:21" x14ac:dyDescent="0.25">
      <c r="N825" s="125">
        <f>+'Ejercicio 5'!C808</f>
        <v>43158</v>
      </c>
      <c r="O825" s="126">
        <f>+VLOOKUP(N825,'tasa continuas '!$A$3:$E$1056,5,FALSE)</f>
        <v>3.0216055956540783E-2</v>
      </c>
      <c r="P825" s="131">
        <f t="shared" si="69"/>
        <v>-3.0253242223044971E-4</v>
      </c>
      <c r="Q825" s="128">
        <f>+VLOOKUP(N825,ASURB.MX!$A$2:$H$1054,5,FALSE)</f>
        <v>329.89001500000001</v>
      </c>
      <c r="R825" s="6">
        <f t="shared" si="70"/>
        <v>-4.4727165193399449E-2</v>
      </c>
      <c r="S825" s="6">
        <f t="shared" si="71"/>
        <v>2.000519306237643E-3</v>
      </c>
      <c r="T825" s="6">
        <f t="shared" si="67"/>
        <v>3.0167843666570462E-4</v>
      </c>
      <c r="U825" s="127">
        <f t="shared" si="68"/>
        <v>-6.7153144204021688E-7</v>
      </c>
    </row>
    <row r="826" spans="13:21" x14ac:dyDescent="0.25">
      <c r="N826" s="125">
        <f>+'Ejercicio 5'!C809</f>
        <v>43159</v>
      </c>
      <c r="O826" s="126">
        <f>+VLOOKUP(N826,'tasa continuas '!$A$3:$E$1056,5,FALSE)</f>
        <v>2.9862985746513599E-2</v>
      </c>
      <c r="P826" s="131">
        <f t="shared" si="69"/>
        <v>-3.5307021002718361E-4</v>
      </c>
      <c r="Q826" s="128">
        <f>+VLOOKUP(N826,ASURB.MX!$A$2:$H$1054,5,FALSE)</f>
        <v>334.02999899999998</v>
      </c>
      <c r="R826" s="6">
        <f t="shared" si="70"/>
        <v>1.2471495279642454E-2</v>
      </c>
      <c r="S826" s="6">
        <f t="shared" si="71"/>
        <v>1.5553819451014401E-4</v>
      </c>
      <c r="T826" s="6">
        <f t="shared" si="67"/>
        <v>4.4455498560238681E-4</v>
      </c>
      <c r="U826" s="127">
        <f t="shared" si="68"/>
        <v>1.4287654893668219E-4</v>
      </c>
    </row>
    <row r="827" spans="13:21" x14ac:dyDescent="0.25">
      <c r="N827" s="125">
        <f>+'Ejercicio 5'!C810</f>
        <v>43160</v>
      </c>
      <c r="O827" s="126">
        <f>+VLOOKUP(N827,'tasa continuas '!$A$3:$E$1056,5,FALSE)</f>
        <v>3.121228770742529E-2</v>
      </c>
      <c r="P827" s="131">
        <f t="shared" si="69"/>
        <v>1.3493019609116912E-3</v>
      </c>
      <c r="Q827" s="128">
        <f>+VLOOKUP(N827,ASURB.MX!$A$2:$H$1054,5,FALSE)</f>
        <v>333.57998700000002</v>
      </c>
      <c r="R827" s="6">
        <f t="shared" si="70"/>
        <v>-1.3481286307667015E-3</v>
      </c>
      <c r="S827" s="6">
        <f t="shared" si="71"/>
        <v>1.8174508050929014E-6</v>
      </c>
      <c r="T827" s="6">
        <f t="shared" si="67"/>
        <v>4.4340409289775828E-4</v>
      </c>
      <c r="U827" s="127">
        <f t="shared" si="68"/>
        <v>-1.1508927046285358E-6</v>
      </c>
    </row>
    <row r="828" spans="13:21" x14ac:dyDescent="0.25">
      <c r="N828" s="125">
        <f>+'Ejercicio 5'!C811</f>
        <v>43161</v>
      </c>
      <c r="O828" s="126">
        <f>+VLOOKUP(N828,'tasa continuas '!$A$3:$E$1056,5,FALSE)</f>
        <v>3.1010008441007403E-2</v>
      </c>
      <c r="P828" s="131">
        <f t="shared" si="69"/>
        <v>-2.022792664178874E-4</v>
      </c>
      <c r="Q828" s="128">
        <f>+VLOOKUP(N828,ASURB.MX!$A$2:$H$1054,5,FALSE)</f>
        <v>327.85000600000001</v>
      </c>
      <c r="R828" s="6">
        <f t="shared" si="70"/>
        <v>-1.7326472667184439E-2</v>
      </c>
      <c r="S828" s="6">
        <f t="shared" si="71"/>
        <v>3.0020665508668945E-4</v>
      </c>
      <c r="T828" s="6">
        <f t="shared" si="67"/>
        <v>4.4469984788478919E-4</v>
      </c>
      <c r="U828" s="127">
        <f t="shared" si="68"/>
        <v>1.2957549870309081E-6</v>
      </c>
    </row>
    <row r="829" spans="13:21" x14ac:dyDescent="0.25">
      <c r="N829" s="125">
        <f>+'Ejercicio 5'!C812</f>
        <v>43164</v>
      </c>
      <c r="O829" s="126">
        <f>+VLOOKUP(N829,'tasa continuas '!$A$3:$E$1056,5,FALSE)</f>
        <v>3.0216055956540783E-2</v>
      </c>
      <c r="P829" s="131">
        <f t="shared" si="69"/>
        <v>-7.9395248446662015E-4</v>
      </c>
      <c r="Q829" s="128">
        <f>+VLOOKUP(N829,ASURB.MX!$A$2:$H$1054,5,FALSE)</f>
        <v>335.83999599999999</v>
      </c>
      <c r="R829" s="6">
        <f t="shared" si="70"/>
        <v>2.4078639151208531E-2</v>
      </c>
      <c r="S829" s="6">
        <f t="shared" si="71"/>
        <v>5.7978086337411223E-4</v>
      </c>
      <c r="T829" s="6">
        <f t="shared" si="67"/>
        <v>4.3789556337269094E-4</v>
      </c>
      <c r="U829" s="127">
        <f t="shared" si="68"/>
        <v>-6.8042845120982456E-6</v>
      </c>
    </row>
    <row r="830" spans="13:21" x14ac:dyDescent="0.25">
      <c r="N830" s="125">
        <f>+'Ejercicio 5'!C813</f>
        <v>43165</v>
      </c>
      <c r="O830" s="126">
        <f>+VLOOKUP(N830,'tasa continuas '!$A$3:$E$1056,5,FALSE)</f>
        <v>2.9862985746513599E-2</v>
      </c>
      <c r="P830" s="131">
        <f t="shared" si="69"/>
        <v>-3.5307021002718361E-4</v>
      </c>
      <c r="Q830" s="128">
        <f>+VLOOKUP(N830,ASURB.MX!$A$2:$H$1054,5,FALSE)</f>
        <v>332.07998700000002</v>
      </c>
      <c r="R830" s="6">
        <f t="shared" si="70"/>
        <v>-1.1258979564300007E-2</v>
      </c>
      <c r="S830" s="6">
        <f t="shared" si="71"/>
        <v>1.2676462082932517E-4</v>
      </c>
      <c r="T830" s="6">
        <f t="shared" si="67"/>
        <v>4.4212145352447857E-4</v>
      </c>
      <c r="U830" s="127">
        <f t="shared" si="68"/>
        <v>4.2258901517876288E-6</v>
      </c>
    </row>
    <row r="831" spans="13:21" x14ac:dyDescent="0.25">
      <c r="N831" s="125">
        <f>+'Ejercicio 5'!C814</f>
        <v>43166</v>
      </c>
      <c r="O831" s="126">
        <f>+VLOOKUP(N831,'tasa continuas '!$A$3:$E$1056,5,FALSE)</f>
        <v>2.9445560172356926E-2</v>
      </c>
      <c r="P831" s="131">
        <f t="shared" si="69"/>
        <v>-4.1742557415667264E-4</v>
      </c>
      <c r="Q831" s="128">
        <f>+VLOOKUP(N831,ASURB.MX!$A$2:$H$1054,5,FALSE)</f>
        <v>333.02999899999998</v>
      </c>
      <c r="R831" s="6">
        <f t="shared" si="70"/>
        <v>2.856708412343846E-3</v>
      </c>
      <c r="S831" s="6">
        <f t="shared" si="71"/>
        <v>8.1607829531560982E-6</v>
      </c>
      <c r="T831" s="6">
        <f t="shared" si="67"/>
        <v>4.4188088766540517E-4</v>
      </c>
      <c r="U831" s="127">
        <f t="shared" si="68"/>
        <v>-2.405658590733952E-7</v>
      </c>
    </row>
    <row r="832" spans="13:21" x14ac:dyDescent="0.25">
      <c r="N832" s="125">
        <f>+'Ejercicio 5'!C815</f>
        <v>43167</v>
      </c>
      <c r="O832" s="126">
        <f>+VLOOKUP(N832,'tasa continuas '!$A$3:$E$1056,5,FALSE)</f>
        <v>3.1392057156237663E-2</v>
      </c>
      <c r="P832" s="131">
        <f t="shared" si="69"/>
        <v>1.9464969838807362E-3</v>
      </c>
      <c r="Q832" s="128">
        <f>+VLOOKUP(N832,ASURB.MX!$A$2:$H$1054,5,FALSE)</f>
        <v>335.040009</v>
      </c>
      <c r="R832" s="6">
        <f t="shared" si="70"/>
        <v>6.0173815347029664E-3</v>
      </c>
      <c r="S832" s="6">
        <f t="shared" si="71"/>
        <v>3.6208880534184225E-5</v>
      </c>
      <c r="T832" s="6">
        <f t="shared" si="67"/>
        <v>4.4342925673037818E-4</v>
      </c>
      <c r="U832" s="127">
        <f t="shared" si="68"/>
        <v>1.5483690649730061E-6</v>
      </c>
    </row>
    <row r="833" spans="14:21" x14ac:dyDescent="0.25">
      <c r="N833" s="125">
        <f>+'Ejercicio 5'!C816</f>
        <v>43168</v>
      </c>
      <c r="O833" s="126">
        <f>+VLOOKUP(N833,'tasa continuas '!$A$3:$E$1056,5,FALSE)</f>
        <v>3.121228770742529E-2</v>
      </c>
      <c r="P833" s="131">
        <f t="shared" si="69"/>
        <v>-1.7976944881237245E-4</v>
      </c>
      <c r="Q833" s="128">
        <f>+VLOOKUP(N833,ASURB.MX!$A$2:$H$1054,5,FALSE)</f>
        <v>338.76998900000001</v>
      </c>
      <c r="R833" s="6">
        <f t="shared" si="70"/>
        <v>1.1071424026445504E-2</v>
      </c>
      <c r="S833" s="6">
        <f t="shared" si="71"/>
        <v>1.2257642997335477E-4</v>
      </c>
      <c r="T833" s="6">
        <f t="shared" si="67"/>
        <v>4.4318441379082247E-4</v>
      </c>
      <c r="U833" s="127">
        <f t="shared" si="68"/>
        <v>-2.4484293955571437E-7</v>
      </c>
    </row>
    <row r="834" spans="14:21" x14ac:dyDescent="0.25">
      <c r="N834" s="125">
        <f>+'Ejercicio 5'!C817</f>
        <v>43171</v>
      </c>
      <c r="O834" s="126">
        <f>+VLOOKUP(N834,'tasa continuas '!$A$3:$E$1056,5,FALSE)</f>
        <v>3.0518588378771232E-2</v>
      </c>
      <c r="P834" s="131">
        <f t="shared" si="69"/>
        <v>-6.9369932865405784E-4</v>
      </c>
      <c r="Q834" s="128">
        <f>+VLOOKUP(N834,ASURB.MX!$A$2:$H$1054,5,FALSE)</f>
        <v>337.67001299999998</v>
      </c>
      <c r="R834" s="6">
        <f t="shared" si="70"/>
        <v>-3.2522528717947121E-3</v>
      </c>
      <c r="S834" s="6">
        <f t="shared" si="71"/>
        <v>1.0577148742096953E-5</v>
      </c>
      <c r="T834" s="6">
        <f t="shared" ref="T834:T897" si="72">_xlfn.STDEV.S(S803:S833)</f>
        <v>4.4236771198140579E-4</v>
      </c>
      <c r="U834" s="127">
        <f t="shared" si="68"/>
        <v>-8.1670180941667949E-7</v>
      </c>
    </row>
    <row r="835" spans="14:21" x14ac:dyDescent="0.25">
      <c r="N835" s="125">
        <f>+'Ejercicio 5'!C818</f>
        <v>43172</v>
      </c>
      <c r="O835" s="126">
        <f>+VLOOKUP(N835,'tasa continuas '!$A$3:$E$1056,5,FALSE)</f>
        <v>3.0216055956540783E-2</v>
      </c>
      <c r="P835" s="131">
        <f t="shared" si="69"/>
        <v>-3.0253242223044971E-4</v>
      </c>
      <c r="Q835" s="128">
        <f>+VLOOKUP(N835,ASURB.MX!$A$2:$H$1054,5,FALSE)</f>
        <v>336.19000199999999</v>
      </c>
      <c r="R835" s="6">
        <f t="shared" si="70"/>
        <v>-4.3926434180029507E-3</v>
      </c>
      <c r="S835" s="6">
        <f t="shared" si="71"/>
        <v>1.9295316197724644E-5</v>
      </c>
      <c r="T835" s="6">
        <f t="shared" si="72"/>
        <v>4.4249092481177992E-4</v>
      </c>
      <c r="U835" s="127">
        <f t="shared" ref="U835:U898" si="73">T835-T834</f>
        <v>1.2321283037413202E-7</v>
      </c>
    </row>
    <row r="836" spans="14:21" x14ac:dyDescent="0.25">
      <c r="N836" s="125">
        <f>+'Ejercicio 5'!C819</f>
        <v>43173</v>
      </c>
      <c r="O836" s="126">
        <f>+VLOOKUP(N836,'tasa continuas '!$A$3:$E$1056,5,FALSE)</f>
        <v>2.9862985746513599E-2</v>
      </c>
      <c r="P836" s="131">
        <f t="shared" si="69"/>
        <v>-3.5307021002718361E-4</v>
      </c>
      <c r="Q836" s="128">
        <f>+VLOOKUP(N836,ASURB.MX!$A$2:$H$1054,5,FALSE)</f>
        <v>335.55999800000001</v>
      </c>
      <c r="R836" s="6">
        <f t="shared" si="70"/>
        <v>-1.8757102633756649E-3</v>
      </c>
      <c r="S836" s="6">
        <f t="shared" si="71"/>
        <v>3.518288992132806E-6</v>
      </c>
      <c r="T836" s="6">
        <f t="shared" si="72"/>
        <v>4.4410763579312492E-4</v>
      </c>
      <c r="U836" s="127">
        <f t="shared" si="73"/>
        <v>1.6167109813449983E-6</v>
      </c>
    </row>
    <row r="837" spans="14:21" x14ac:dyDescent="0.25">
      <c r="N837" s="125">
        <f>+'Ejercicio 5'!C820</f>
        <v>43174</v>
      </c>
      <c r="O837" s="126">
        <f>+VLOOKUP(N837,'tasa continuas '!$A$3:$E$1056,5,FALSE)</f>
        <v>3.1392057156237663E-2</v>
      </c>
      <c r="P837" s="131">
        <f t="shared" si="69"/>
        <v>1.5290714097240636E-3</v>
      </c>
      <c r="Q837" s="128">
        <f>+VLOOKUP(N837,ASURB.MX!$A$2:$H$1054,5,FALSE)</f>
        <v>331.95001200000002</v>
      </c>
      <c r="R837" s="6">
        <f t="shared" si="70"/>
        <v>-1.0816380702717591E-2</v>
      </c>
      <c r="S837" s="6">
        <f t="shared" si="71"/>
        <v>1.1699409150612149E-4</v>
      </c>
      <c r="T837" s="6">
        <f t="shared" si="72"/>
        <v>4.4445369982030732E-4</v>
      </c>
      <c r="U837" s="127">
        <f t="shared" si="73"/>
        <v>3.4606402718240009E-7</v>
      </c>
    </row>
    <row r="838" spans="14:21" x14ac:dyDescent="0.25">
      <c r="N838" s="125">
        <f>+'Ejercicio 5'!C821</f>
        <v>43175</v>
      </c>
      <c r="O838" s="126">
        <f>+VLOOKUP(N838,'tasa continuas '!$A$3:$E$1056,5,FALSE)</f>
        <v>3.121228770742529E-2</v>
      </c>
      <c r="P838" s="131">
        <f t="shared" si="69"/>
        <v>-1.7976944881237245E-4</v>
      </c>
      <c r="Q838" s="128">
        <f>+VLOOKUP(N838,ASURB.MX!$A$2:$H$1054,5,FALSE)</f>
        <v>330.20001200000002</v>
      </c>
      <c r="R838" s="6">
        <f t="shared" si="70"/>
        <v>-5.2858234875521291E-3</v>
      </c>
      <c r="S838" s="6">
        <f t="shared" si="71"/>
        <v>2.7939929941557754E-5</v>
      </c>
      <c r="T838" s="6">
        <f t="shared" si="72"/>
        <v>4.4300334428187598E-4</v>
      </c>
      <c r="U838" s="127">
        <f t="shared" si="73"/>
        <v>-1.450355538431332E-6</v>
      </c>
    </row>
    <row r="839" spans="14:21" x14ac:dyDescent="0.25">
      <c r="N839" s="125">
        <f>+'Ejercicio 5'!C822</f>
        <v>43179</v>
      </c>
      <c r="O839" s="126">
        <f>+VLOOKUP(N839,'tasa continuas '!$A$3:$E$1056,5,FALSE)</f>
        <v>3.0216055956540783E-2</v>
      </c>
      <c r="P839" s="131">
        <f t="shared" si="69"/>
        <v>-9.9623175088450755E-4</v>
      </c>
      <c r="Q839" s="128">
        <f>+VLOOKUP(N839,ASURB.MX!$A$2:$H$1054,5,FALSE)</f>
        <v>319.97000100000002</v>
      </c>
      <c r="R839" s="6">
        <f t="shared" si="70"/>
        <v>-3.1471323303378845E-2</v>
      </c>
      <c r="S839" s="6">
        <f t="shared" si="71"/>
        <v>9.9044419046579639E-4</v>
      </c>
      <c r="T839" s="6">
        <f t="shared" si="72"/>
        <v>4.4288116093129054E-4</v>
      </c>
      <c r="U839" s="127">
        <f t="shared" si="73"/>
        <v>-1.2218335058544316E-7</v>
      </c>
    </row>
    <row r="840" spans="14:21" x14ac:dyDescent="0.25">
      <c r="N840" s="125">
        <f>+'Ejercicio 5'!C823</f>
        <v>43180</v>
      </c>
      <c r="O840" s="126">
        <f>+VLOOKUP(N840,'tasa continuas '!$A$3:$E$1056,5,FALSE)</f>
        <v>2.9862985746513599E-2</v>
      </c>
      <c r="P840" s="131">
        <f t="shared" si="69"/>
        <v>-3.5307021002718361E-4</v>
      </c>
      <c r="Q840" s="128">
        <f>+VLOOKUP(N840,ASURB.MX!$A$2:$H$1054,5,FALSE)</f>
        <v>322.790009</v>
      </c>
      <c r="R840" s="6">
        <f t="shared" si="70"/>
        <v>8.7747403392569104E-3</v>
      </c>
      <c r="S840" s="6">
        <f t="shared" si="71"/>
        <v>7.6996068021382478E-5</v>
      </c>
      <c r="T840" s="6">
        <f t="shared" si="72"/>
        <v>4.6211992408534924E-4</v>
      </c>
      <c r="U840" s="127">
        <f t="shared" si="73"/>
        <v>1.92387631540587E-5</v>
      </c>
    </row>
    <row r="841" spans="14:21" x14ac:dyDescent="0.25">
      <c r="N841" s="125">
        <f>+'Ejercicio 5'!C824</f>
        <v>43181</v>
      </c>
      <c r="O841" s="126">
        <f>+VLOOKUP(N841,'tasa continuas '!$A$3:$E$1056,5,FALSE)</f>
        <v>3.1392057156237663E-2</v>
      </c>
      <c r="P841" s="131">
        <f t="shared" si="69"/>
        <v>1.5290714097240636E-3</v>
      </c>
      <c r="Q841" s="128">
        <f>+VLOOKUP(N841,ASURB.MX!$A$2:$H$1054,5,FALSE)</f>
        <v>326.55999800000001</v>
      </c>
      <c r="R841" s="6">
        <f t="shared" si="70"/>
        <v>1.1611708073569708E-2</v>
      </c>
      <c r="S841" s="6">
        <f t="shared" si="71"/>
        <v>1.3483176438580394E-4</v>
      </c>
      <c r="T841" s="6">
        <f t="shared" si="72"/>
        <v>4.6197702684606538E-4</v>
      </c>
      <c r="U841" s="127">
        <f t="shared" si="73"/>
        <v>-1.4289723928385999E-7</v>
      </c>
    </row>
    <row r="842" spans="14:21" x14ac:dyDescent="0.25">
      <c r="N842" s="125">
        <f>+'Ejercicio 5'!C825</f>
        <v>43182</v>
      </c>
      <c r="O842" s="126">
        <f>+VLOOKUP(N842,'tasa continuas '!$A$3:$E$1056,5,FALSE)</f>
        <v>3.121228770742529E-2</v>
      </c>
      <c r="P842" s="131">
        <f t="shared" si="69"/>
        <v>-1.7976944881237245E-4</v>
      </c>
      <c r="Q842" s="128">
        <f>+VLOOKUP(N842,ASURB.MX!$A$2:$H$1054,5,FALSE)</f>
        <v>311.959991</v>
      </c>
      <c r="R842" s="6">
        <f t="shared" si="70"/>
        <v>-4.5738747324641581E-2</v>
      </c>
      <c r="S842" s="6">
        <f t="shared" si="71"/>
        <v>2.0920330068274072E-3</v>
      </c>
      <c r="T842" s="6">
        <f t="shared" si="72"/>
        <v>4.4355930700134785E-4</v>
      </c>
      <c r="U842" s="127">
        <f t="shared" si="73"/>
        <v>-1.8417719844717535E-5</v>
      </c>
    </row>
    <row r="843" spans="14:21" x14ac:dyDescent="0.25">
      <c r="N843" s="125">
        <f>+'Ejercicio 5'!C826</f>
        <v>43185</v>
      </c>
      <c r="O843" s="126">
        <f>+VLOOKUP(N843,'tasa continuas '!$A$3:$E$1056,5,FALSE)</f>
        <v>3.0518588378771232E-2</v>
      </c>
      <c r="P843" s="131">
        <f t="shared" si="69"/>
        <v>-6.9369932865405784E-4</v>
      </c>
      <c r="Q843" s="128">
        <f>+VLOOKUP(N843,ASURB.MX!$A$2:$H$1054,5,FALSE)</f>
        <v>313.91000400000001</v>
      </c>
      <c r="R843" s="6">
        <f t="shared" si="70"/>
        <v>6.2313877499254036E-3</v>
      </c>
      <c r="S843" s="6">
        <f t="shared" si="71"/>
        <v>3.8830193289920385E-5</v>
      </c>
      <c r="T843" s="6">
        <f t="shared" si="72"/>
        <v>5.5365591458515437E-4</v>
      </c>
      <c r="U843" s="127">
        <f t="shared" si="73"/>
        <v>1.1009660758380652E-4</v>
      </c>
    </row>
    <row r="844" spans="14:21" x14ac:dyDescent="0.25">
      <c r="N844" s="125">
        <f>+'Ejercicio 5'!C827</f>
        <v>43186</v>
      </c>
      <c r="O844" s="126">
        <f>+VLOOKUP(N844,'tasa continuas '!$A$3:$E$1056,5,FALSE)</f>
        <v>3.0216055956540783E-2</v>
      </c>
      <c r="P844" s="131">
        <f t="shared" si="69"/>
        <v>-3.0253242223044971E-4</v>
      </c>
      <c r="Q844" s="128">
        <f>+VLOOKUP(N844,ASURB.MX!$A$2:$H$1054,5,FALSE)</f>
        <v>310.04998799999998</v>
      </c>
      <c r="R844" s="6">
        <f t="shared" si="70"/>
        <v>-1.2372797269918403E-2</v>
      </c>
      <c r="S844" s="6">
        <f t="shared" si="71"/>
        <v>1.530861122825003E-4</v>
      </c>
      <c r="T844" s="6">
        <f t="shared" si="72"/>
        <v>5.2020370543287607E-4</v>
      </c>
      <c r="U844" s="127">
        <f t="shared" si="73"/>
        <v>-3.3452209152278292E-5</v>
      </c>
    </row>
    <row r="845" spans="14:21" x14ac:dyDescent="0.25">
      <c r="N845" s="125">
        <f>+'Ejercicio 5'!C828</f>
        <v>43187</v>
      </c>
      <c r="O845" s="126">
        <f>+VLOOKUP(N845,'tasa continuas '!$A$3:$E$1056,5,FALSE)</f>
        <v>3.155287611634932E-2</v>
      </c>
      <c r="P845" s="131">
        <f t="shared" si="69"/>
        <v>1.3368201598085369E-3</v>
      </c>
      <c r="Q845" s="128">
        <f>+VLOOKUP(N845,ASURB.MX!$A$2:$H$1054,5,FALSE)</f>
        <v>306.42001299999998</v>
      </c>
      <c r="R845" s="6">
        <f t="shared" si="70"/>
        <v>-1.1776783779415443E-2</v>
      </c>
      <c r="S845" s="6">
        <f t="shared" si="71"/>
        <v>1.3869263618710267E-4</v>
      </c>
      <c r="T845" s="6">
        <f t="shared" si="72"/>
        <v>5.1856560905459486E-4</v>
      </c>
      <c r="U845" s="127">
        <f t="shared" si="73"/>
        <v>-1.6380963782812105E-6</v>
      </c>
    </row>
    <row r="846" spans="14:21" x14ac:dyDescent="0.25">
      <c r="N846" s="125">
        <f>+'Ejercicio 5'!C829</f>
        <v>43192</v>
      </c>
      <c r="O846" s="126">
        <f>+VLOOKUP(N846,'tasa continuas '!$A$3:$E$1056,5,FALSE)</f>
        <v>3.0518588378771232E-2</v>
      </c>
      <c r="P846" s="131">
        <f t="shared" si="69"/>
        <v>-1.0342877375780872E-3</v>
      </c>
      <c r="Q846" s="128">
        <f>+VLOOKUP(N846,ASURB.MX!$A$2:$H$1054,5,FALSE)</f>
        <v>306.41000400000001</v>
      </c>
      <c r="R846" s="6">
        <f t="shared" si="70"/>
        <v>-3.266484905507415E-5</v>
      </c>
      <c r="S846" s="6">
        <f t="shared" si="71"/>
        <v>1.0669923637907785E-9</v>
      </c>
      <c r="T846" s="6">
        <f t="shared" si="72"/>
        <v>5.1786949261035974E-4</v>
      </c>
      <c r="U846" s="127">
        <f t="shared" si="73"/>
        <v>-6.9611644423512187E-7</v>
      </c>
    </row>
    <row r="847" spans="14:21" x14ac:dyDescent="0.25">
      <c r="N847" s="125">
        <f>+'Ejercicio 5'!C830</f>
        <v>43193</v>
      </c>
      <c r="O847" s="126">
        <f>+VLOOKUP(N847,'tasa continuas '!$A$3:$E$1056,5,FALSE)</f>
        <v>3.0216055956540783E-2</v>
      </c>
      <c r="P847" s="131">
        <f t="shared" si="69"/>
        <v>-3.0253242223044971E-4</v>
      </c>
      <c r="Q847" s="128">
        <f>+VLOOKUP(N847,ASURB.MX!$A$2:$H$1054,5,FALSE)</f>
        <v>306.83999599999999</v>
      </c>
      <c r="R847" s="6">
        <f t="shared" si="70"/>
        <v>1.4023385910048329E-3</v>
      </c>
      <c r="S847" s="6">
        <f t="shared" si="71"/>
        <v>1.96655352382142E-6</v>
      </c>
      <c r="T847" s="6">
        <f t="shared" si="72"/>
        <v>5.182018793063991E-4</v>
      </c>
      <c r="U847" s="127">
        <f t="shared" si="73"/>
        <v>3.3238669603936205E-7</v>
      </c>
    </row>
    <row r="848" spans="14:21" x14ac:dyDescent="0.25">
      <c r="N848" s="125">
        <f>+'Ejercicio 5'!C831</f>
        <v>43194</v>
      </c>
      <c r="O848" s="126">
        <f>+VLOOKUP(N848,'tasa continuas '!$A$3:$E$1056,5,FALSE)</f>
        <v>2.9862985746513599E-2</v>
      </c>
      <c r="P848" s="131">
        <f t="shared" si="69"/>
        <v>-3.5307021002718361E-4</v>
      </c>
      <c r="Q848" s="128">
        <f>+VLOOKUP(N848,ASURB.MX!$A$2:$H$1054,5,FALSE)</f>
        <v>309.35998499999999</v>
      </c>
      <c r="R848" s="6">
        <f t="shared" si="70"/>
        <v>8.1791727568557553E-3</v>
      </c>
      <c r="S848" s="6">
        <f t="shared" si="71"/>
        <v>6.6898866986491384E-5</v>
      </c>
      <c r="T848" s="6">
        <f t="shared" si="72"/>
        <v>5.184985688546557E-4</v>
      </c>
      <c r="U848" s="127">
        <f t="shared" si="73"/>
        <v>2.966895482566E-7</v>
      </c>
    </row>
    <row r="849" spans="14:21" x14ac:dyDescent="0.25">
      <c r="N849" s="125">
        <f>+'Ejercicio 5'!C832</f>
        <v>43195</v>
      </c>
      <c r="O849" s="126">
        <f>+VLOOKUP(N849,'tasa continuas '!$A$3:$E$1056,5,FALSE)</f>
        <v>3.1392057156237663E-2</v>
      </c>
      <c r="P849" s="131">
        <f t="shared" si="69"/>
        <v>1.5290714097240636E-3</v>
      </c>
      <c r="Q849" s="128">
        <f>+VLOOKUP(N849,ASURB.MX!$A$2:$H$1054,5,FALSE)</f>
        <v>311.69000199999999</v>
      </c>
      <c r="R849" s="6">
        <f t="shared" si="70"/>
        <v>7.5035117331861152E-3</v>
      </c>
      <c r="S849" s="6">
        <f t="shared" si="71"/>
        <v>5.6302688330061695E-5</v>
      </c>
      <c r="T849" s="6">
        <f t="shared" si="72"/>
        <v>5.1941186803493777E-4</v>
      </c>
      <c r="U849" s="127">
        <f t="shared" si="73"/>
        <v>9.1329918028206641E-7</v>
      </c>
    </row>
    <row r="850" spans="14:21" x14ac:dyDescent="0.25">
      <c r="N850" s="125">
        <f>+'Ejercicio 5'!C833</f>
        <v>43196</v>
      </c>
      <c r="O850" s="126">
        <f>+VLOOKUP(N850,'tasa continuas '!$A$3:$E$1056,5,FALSE)</f>
        <v>3.121228770742529E-2</v>
      </c>
      <c r="P850" s="131">
        <f t="shared" si="69"/>
        <v>-1.7976944881237245E-4</v>
      </c>
      <c r="Q850" s="128">
        <f>+VLOOKUP(N850,ASURB.MX!$A$2:$H$1054,5,FALSE)</f>
        <v>310.19000199999999</v>
      </c>
      <c r="R850" s="6">
        <f t="shared" si="70"/>
        <v>-4.8240911408394564E-3</v>
      </c>
      <c r="S850" s="6">
        <f t="shared" si="71"/>
        <v>2.3271855335125726E-5</v>
      </c>
      <c r="T850" s="6">
        <f t="shared" si="72"/>
        <v>5.2054142445312642E-4</v>
      </c>
      <c r="U850" s="127">
        <f t="shared" si="73"/>
        <v>1.1295564181886463E-6</v>
      </c>
    </row>
    <row r="851" spans="14:21" x14ac:dyDescent="0.25">
      <c r="N851" s="125">
        <f>+'Ejercicio 5'!C834</f>
        <v>43199</v>
      </c>
      <c r="O851" s="126">
        <f>+VLOOKUP(N851,'tasa continuas '!$A$3:$E$1056,5,FALSE)</f>
        <v>3.0518588378771232E-2</v>
      </c>
      <c r="P851" s="131">
        <f t="shared" si="69"/>
        <v>-6.9369932865405784E-4</v>
      </c>
      <c r="Q851" s="128">
        <f>+VLOOKUP(N851,ASURB.MX!$A$2:$H$1054,5,FALSE)</f>
        <v>310.86999500000002</v>
      </c>
      <c r="R851" s="6">
        <f t="shared" si="70"/>
        <v>2.1897828712425928E-3</v>
      </c>
      <c r="S851" s="6">
        <f t="shared" si="71"/>
        <v>4.7951490231874532E-6</v>
      </c>
      <c r="T851" s="6">
        <f t="shared" si="72"/>
        <v>5.2149160642261244E-4</v>
      </c>
      <c r="U851" s="127">
        <f t="shared" si="73"/>
        <v>9.5018196948602491E-7</v>
      </c>
    </row>
    <row r="852" spans="14:21" x14ac:dyDescent="0.25">
      <c r="N852" s="125">
        <f>+'Ejercicio 5'!C835</f>
        <v>43200</v>
      </c>
      <c r="O852" s="126">
        <f>+VLOOKUP(N852,'tasa continuas '!$A$3:$E$1056,5,FALSE)</f>
        <v>3.0216055956540783E-2</v>
      </c>
      <c r="P852" s="131">
        <f t="shared" si="69"/>
        <v>-3.0253242223044971E-4</v>
      </c>
      <c r="Q852" s="128">
        <f>+VLOOKUP(N852,ASURB.MX!$A$2:$H$1054,5,FALSE)</f>
        <v>311.07000699999998</v>
      </c>
      <c r="R852" s="6">
        <f t="shared" si="70"/>
        <v>6.4318746583911591E-4</v>
      </c>
      <c r="S852" s="6">
        <f t="shared" si="71"/>
        <v>4.136901162125439E-7</v>
      </c>
      <c r="T852" s="6">
        <f t="shared" si="72"/>
        <v>5.2215908405529117E-4</v>
      </c>
      <c r="U852" s="127">
        <f t="shared" si="73"/>
        <v>6.6747763267872764E-7</v>
      </c>
    </row>
    <row r="853" spans="14:21" x14ac:dyDescent="0.25">
      <c r="N853" s="125">
        <f>+'Ejercicio 5'!C836</f>
        <v>43201</v>
      </c>
      <c r="O853" s="126">
        <f>+VLOOKUP(N853,'tasa continuas '!$A$3:$E$1056,5,FALSE)</f>
        <v>2.9862985746513599E-2</v>
      </c>
      <c r="P853" s="131">
        <f t="shared" si="69"/>
        <v>-3.5307021002718361E-4</v>
      </c>
      <c r="Q853" s="128">
        <f>+VLOOKUP(N853,ASURB.MX!$A$2:$H$1054,5,FALSE)</f>
        <v>312.39999399999999</v>
      </c>
      <c r="R853" s="6">
        <f t="shared" si="70"/>
        <v>4.2664090181148686E-3</v>
      </c>
      <c r="S853" s="6">
        <f t="shared" si="71"/>
        <v>1.8202245909851878E-5</v>
      </c>
      <c r="T853" s="6">
        <f t="shared" si="72"/>
        <v>5.2235550919727577E-4</v>
      </c>
      <c r="U853" s="127">
        <f t="shared" si="73"/>
        <v>1.9642514198460123E-7</v>
      </c>
    </row>
    <row r="854" spans="14:21" x14ac:dyDescent="0.25">
      <c r="N854" s="125">
        <f>+'Ejercicio 5'!C837</f>
        <v>43202</v>
      </c>
      <c r="O854" s="126">
        <f>+VLOOKUP(N854,'tasa continuas '!$A$3:$E$1056,5,FALSE)</f>
        <v>3.1392057156237663E-2</v>
      </c>
      <c r="P854" s="131">
        <f t="shared" si="69"/>
        <v>1.5290714097240636E-3</v>
      </c>
      <c r="Q854" s="128">
        <f>+VLOOKUP(N854,ASURB.MX!$A$2:$H$1054,5,FALSE)</f>
        <v>315.32000699999998</v>
      </c>
      <c r="R854" s="6">
        <f t="shared" si="70"/>
        <v>9.3036196319925615E-3</v>
      </c>
      <c r="S854" s="6">
        <f t="shared" si="71"/>
        <v>8.6557338256797401E-5</v>
      </c>
      <c r="T854" s="6">
        <f t="shared" si="72"/>
        <v>5.2221271357935151E-4</v>
      </c>
      <c r="U854" s="127">
        <f t="shared" si="73"/>
        <v>-1.4279561792425802E-7</v>
      </c>
    </row>
    <row r="855" spans="14:21" x14ac:dyDescent="0.25">
      <c r="N855" s="125">
        <f>+'Ejercicio 5'!C838</f>
        <v>43203</v>
      </c>
      <c r="O855" s="126">
        <f>+VLOOKUP(N855,'tasa continuas '!$A$3:$E$1056,5,FALSE)</f>
        <v>3.121228770742529E-2</v>
      </c>
      <c r="P855" s="131">
        <f t="shared" si="69"/>
        <v>-1.7976944881237245E-4</v>
      </c>
      <c r="Q855" s="128">
        <f>+VLOOKUP(N855,ASURB.MX!$A$2:$H$1054,5,FALSE)</f>
        <v>320.76001000000002</v>
      </c>
      <c r="R855" s="6">
        <f t="shared" si="70"/>
        <v>1.7105192723407315E-2</v>
      </c>
      <c r="S855" s="6">
        <f t="shared" si="71"/>
        <v>2.9258761810490658E-4</v>
      </c>
      <c r="T855" s="6">
        <f t="shared" si="72"/>
        <v>5.2160286356680381E-4</v>
      </c>
      <c r="U855" s="127">
        <f t="shared" si="73"/>
        <v>-6.0985001254770105E-7</v>
      </c>
    </row>
    <row r="856" spans="14:21" x14ac:dyDescent="0.25">
      <c r="N856" s="125">
        <f>+'Ejercicio 5'!C839</f>
        <v>43206</v>
      </c>
      <c r="O856" s="126">
        <f>+VLOOKUP(N856,'tasa continuas '!$A$3:$E$1056,5,FALSE)</f>
        <v>3.0518588378771232E-2</v>
      </c>
      <c r="P856" s="131">
        <f t="shared" si="69"/>
        <v>-6.9369932865405784E-4</v>
      </c>
      <c r="Q856" s="128">
        <f>+VLOOKUP(N856,ASURB.MX!$A$2:$H$1054,5,FALSE)</f>
        <v>322.01998900000001</v>
      </c>
      <c r="R856" s="6">
        <f t="shared" si="70"/>
        <v>3.9204101426382233E-3</v>
      </c>
      <c r="S856" s="6">
        <f t="shared" si="71"/>
        <v>1.5369615686500655E-5</v>
      </c>
      <c r="T856" s="6">
        <f t="shared" si="72"/>
        <v>5.2031899831371444E-4</v>
      </c>
      <c r="U856" s="127">
        <f t="shared" si="73"/>
        <v>-1.2838652530893727E-6</v>
      </c>
    </row>
    <row r="857" spans="14:21" x14ac:dyDescent="0.25">
      <c r="N857" s="125">
        <f>+'Ejercicio 5'!C840</f>
        <v>43207</v>
      </c>
      <c r="O857" s="126">
        <f>+VLOOKUP(N857,'tasa continuas '!$A$3:$E$1056,5,FALSE)</f>
        <v>3.0216055956540783E-2</v>
      </c>
      <c r="P857" s="131">
        <f t="shared" si="69"/>
        <v>-3.0253242223044971E-4</v>
      </c>
      <c r="Q857" s="128">
        <f>+VLOOKUP(N857,ASURB.MX!$A$2:$H$1054,5,FALSE)</f>
        <v>327.47000100000002</v>
      </c>
      <c r="R857" s="6">
        <f t="shared" si="70"/>
        <v>1.6782829622347506E-2</v>
      </c>
      <c r="S857" s="6">
        <f t="shared" si="71"/>
        <v>2.8166337013274491E-4</v>
      </c>
      <c r="T857" s="6">
        <f t="shared" si="72"/>
        <v>4.0732235244702225E-4</v>
      </c>
      <c r="U857" s="127">
        <f t="shared" si="73"/>
        <v>-1.1299664586669219E-4</v>
      </c>
    </row>
    <row r="858" spans="14:21" x14ac:dyDescent="0.25">
      <c r="N858" s="125">
        <f>+'Ejercicio 5'!C841</f>
        <v>43208</v>
      </c>
      <c r="O858" s="126">
        <f>+VLOOKUP(N858,'tasa continuas '!$A$3:$E$1056,5,FALSE)</f>
        <v>2.9862985746513599E-2</v>
      </c>
      <c r="P858" s="131">
        <f t="shared" si="69"/>
        <v>-3.5307021002718361E-4</v>
      </c>
      <c r="Q858" s="128">
        <f>+VLOOKUP(N858,ASURB.MX!$A$2:$H$1054,5,FALSE)</f>
        <v>326.63000499999998</v>
      </c>
      <c r="R858" s="6">
        <f t="shared" si="70"/>
        <v>-2.5684037733112348E-3</v>
      </c>
      <c r="S858" s="6">
        <f t="shared" si="71"/>
        <v>6.596697942759389E-6</v>
      </c>
      <c r="T858" s="6">
        <f t="shared" si="72"/>
        <v>4.0765946000793034E-4</v>
      </c>
      <c r="U858" s="127">
        <f t="shared" si="73"/>
        <v>3.3710756090809049E-7</v>
      </c>
    </row>
    <row r="859" spans="14:21" x14ac:dyDescent="0.25">
      <c r="N859" s="125">
        <f>+'Ejercicio 5'!C842</f>
        <v>43209</v>
      </c>
      <c r="O859" s="126">
        <f>+VLOOKUP(N859,'tasa continuas '!$A$3:$E$1056,5,FALSE)</f>
        <v>3.1392057156237663E-2</v>
      </c>
      <c r="P859" s="131">
        <f t="shared" si="69"/>
        <v>1.5290714097240636E-3</v>
      </c>
      <c r="Q859" s="128">
        <f>+VLOOKUP(N859,ASURB.MX!$A$2:$H$1054,5,FALSE)</f>
        <v>327.11999500000002</v>
      </c>
      <c r="R859" s="6">
        <f t="shared" si="70"/>
        <v>1.499013665016768E-3</v>
      </c>
      <c r="S859" s="6">
        <f t="shared" si="71"/>
        <v>2.247041967907003E-6</v>
      </c>
      <c r="T859" s="6">
        <f t="shared" si="72"/>
        <v>4.0758761489063933E-4</v>
      </c>
      <c r="U859" s="127">
        <f t="shared" si="73"/>
        <v>-7.1845117291015077E-8</v>
      </c>
    </row>
    <row r="860" spans="14:21" x14ac:dyDescent="0.25">
      <c r="N860" s="125">
        <f>+'Ejercicio 5'!C843</f>
        <v>43210</v>
      </c>
      <c r="O860" s="126">
        <f>+VLOOKUP(N860,'tasa continuas '!$A$3:$E$1056,5,FALSE)</f>
        <v>3.121228770742529E-2</v>
      </c>
      <c r="P860" s="131">
        <f t="shared" si="69"/>
        <v>-1.7976944881237245E-4</v>
      </c>
      <c r="Q860" s="128">
        <f>+VLOOKUP(N860,ASURB.MX!$A$2:$H$1054,5,FALSE)</f>
        <v>326.45001200000002</v>
      </c>
      <c r="R860" s="6">
        <f t="shared" si="70"/>
        <v>-2.0502263797592887E-3</v>
      </c>
      <c r="S860" s="6">
        <f t="shared" si="71"/>
        <v>4.2034282082608795E-6</v>
      </c>
      <c r="T860" s="6">
        <f t="shared" si="72"/>
        <v>4.0836863983444968E-4</v>
      </c>
      <c r="U860" s="127">
        <f t="shared" si="73"/>
        <v>7.8102494381035491E-7</v>
      </c>
    </row>
    <row r="861" spans="14:21" x14ac:dyDescent="0.25">
      <c r="N861" s="125">
        <f>+'Ejercicio 5'!C844</f>
        <v>43213</v>
      </c>
      <c r="O861" s="126">
        <f>+VLOOKUP(N861,'tasa continuas '!$A$3:$E$1056,5,FALSE)</f>
        <v>3.0518588378771232E-2</v>
      </c>
      <c r="P861" s="131">
        <f t="shared" si="69"/>
        <v>-6.9369932865405784E-4</v>
      </c>
      <c r="Q861" s="128">
        <f>+VLOOKUP(N861,ASURB.MX!$A$2:$H$1054,5,FALSE)</f>
        <v>333.47000100000002</v>
      </c>
      <c r="R861" s="6">
        <f t="shared" si="70"/>
        <v>2.1276074894047793E-2</v>
      </c>
      <c r="S861" s="6">
        <f t="shared" si="71"/>
        <v>4.5267136289713083E-4</v>
      </c>
      <c r="T861" s="6">
        <f t="shared" si="72"/>
        <v>4.0255924846810729E-4</v>
      </c>
      <c r="U861" s="127">
        <f t="shared" si="73"/>
        <v>-5.8093913663423945E-6</v>
      </c>
    </row>
    <row r="862" spans="14:21" x14ac:dyDescent="0.25">
      <c r="N862" s="125">
        <f>+'Ejercicio 5'!C845</f>
        <v>43214</v>
      </c>
      <c r="O862" s="126">
        <f>+VLOOKUP(N862,'tasa continuas '!$A$3:$E$1056,5,FALSE)</f>
        <v>3.0216055956540783E-2</v>
      </c>
      <c r="P862" s="131">
        <f t="shared" si="69"/>
        <v>-3.0253242223044971E-4</v>
      </c>
      <c r="Q862" s="128">
        <f>+VLOOKUP(N862,ASURB.MX!$A$2:$H$1054,5,FALSE)</f>
        <v>329.92999300000002</v>
      </c>
      <c r="R862" s="6">
        <f t="shared" si="70"/>
        <v>-1.0672419754867969E-2</v>
      </c>
      <c r="S862" s="6">
        <f t="shared" si="71"/>
        <v>1.1390054342409608E-4</v>
      </c>
      <c r="T862" s="6">
        <f t="shared" si="72"/>
        <v>4.0590580132461959E-4</v>
      </c>
      <c r="U862" s="127">
        <f t="shared" si="73"/>
        <v>3.3465528565122978E-6</v>
      </c>
    </row>
    <row r="863" spans="14:21" x14ac:dyDescent="0.25">
      <c r="N863" s="125">
        <f>+'Ejercicio 5'!C846</f>
        <v>43215</v>
      </c>
      <c r="O863" s="126">
        <f>+VLOOKUP(N863,'tasa continuas '!$A$3:$E$1056,5,FALSE)</f>
        <v>2.9862985746513599E-2</v>
      </c>
      <c r="P863" s="131">
        <f t="shared" si="69"/>
        <v>-3.5307021002718361E-4</v>
      </c>
      <c r="Q863" s="128">
        <f>+VLOOKUP(N863,ASURB.MX!$A$2:$H$1054,5,FALSE)</f>
        <v>332.14001500000001</v>
      </c>
      <c r="R863" s="6">
        <f t="shared" si="70"/>
        <v>6.6761224093883848E-3</v>
      </c>
      <c r="S863" s="6">
        <f t="shared" si="71"/>
        <v>4.4570610425137773E-5</v>
      </c>
      <c r="T863" s="6">
        <f t="shared" si="72"/>
        <v>4.0493971059426355E-4</v>
      </c>
      <c r="U863" s="127">
        <f t="shared" si="73"/>
        <v>-9.6609073035603928E-7</v>
      </c>
    </row>
    <row r="864" spans="14:21" x14ac:dyDescent="0.25">
      <c r="N864" s="125">
        <f>+'Ejercicio 5'!C847</f>
        <v>43216</v>
      </c>
      <c r="O864" s="126">
        <f>+VLOOKUP(N864,'tasa continuas '!$A$3:$E$1056,5,FALSE)</f>
        <v>3.1392057156237663E-2</v>
      </c>
      <c r="P864" s="131">
        <f t="shared" si="69"/>
        <v>1.5290714097240636E-3</v>
      </c>
      <c r="Q864" s="128">
        <f>+VLOOKUP(N864,ASURB.MX!$A$2:$H$1054,5,FALSE)</f>
        <v>331.35000600000001</v>
      </c>
      <c r="R864" s="6">
        <f t="shared" si="70"/>
        <v>-2.3813752983080131E-3</v>
      </c>
      <c r="S864" s="6">
        <f t="shared" si="71"/>
        <v>5.670948311391578E-6</v>
      </c>
      <c r="T864" s="6">
        <f t="shared" si="72"/>
        <v>4.0484773802420323E-4</v>
      </c>
      <c r="U864" s="127">
        <f t="shared" si="73"/>
        <v>-9.1972570060317588E-8</v>
      </c>
    </row>
    <row r="865" spans="14:21" x14ac:dyDescent="0.25">
      <c r="N865" s="125">
        <f>+'Ejercicio 5'!C848</f>
        <v>43217</v>
      </c>
      <c r="O865" s="126">
        <f>+VLOOKUP(N865,'tasa continuas '!$A$3:$E$1056,5,FALSE)</f>
        <v>3.121228770742529E-2</v>
      </c>
      <c r="P865" s="131">
        <f t="shared" si="69"/>
        <v>-1.7976944881237245E-4</v>
      </c>
      <c r="Q865" s="128">
        <f>+VLOOKUP(N865,ASURB.MX!$A$2:$H$1054,5,FALSE)</f>
        <v>333.52999899999998</v>
      </c>
      <c r="R865" s="6">
        <f t="shared" si="70"/>
        <v>6.5575766922487287E-3</v>
      </c>
      <c r="S865" s="6">
        <f t="shared" si="71"/>
        <v>4.3001812074723774E-5</v>
      </c>
      <c r="T865" s="6">
        <f t="shared" si="72"/>
        <v>4.0588711816008828E-4</v>
      </c>
      <c r="U865" s="127">
        <f t="shared" si="73"/>
        <v>1.0393801358850514E-6</v>
      </c>
    </row>
    <row r="866" spans="14:21" x14ac:dyDescent="0.25">
      <c r="N866" s="125">
        <f>+'Ejercicio 5'!C849</f>
        <v>43220</v>
      </c>
      <c r="O866" s="126">
        <f>+VLOOKUP(N866,'tasa continuas '!$A$3:$E$1056,5,FALSE)</f>
        <v>3.0518588378771232E-2</v>
      </c>
      <c r="P866" s="131">
        <f t="shared" ref="P866:P929" si="74">O866-O865</f>
        <v>-6.9369932865405784E-4</v>
      </c>
      <c r="Q866" s="128">
        <f>+VLOOKUP(N866,ASURB.MX!$A$2:$H$1054,5,FALSE)</f>
        <v>336.32998700000002</v>
      </c>
      <c r="R866" s="6">
        <f t="shared" ref="R866:R929" si="75">+LN(Q866/Q865)</f>
        <v>8.3599688468717157E-3</v>
      </c>
      <c r="S866" s="6">
        <f t="shared" si="71"/>
        <v>6.9889079120665607E-5</v>
      </c>
      <c r="T866" s="6">
        <f t="shared" si="72"/>
        <v>4.0550323789323808E-4</v>
      </c>
      <c r="U866" s="127">
        <f t="shared" si="73"/>
        <v>-3.8388026685020173E-7</v>
      </c>
    </row>
    <row r="867" spans="14:21" x14ac:dyDescent="0.25">
      <c r="N867" s="125">
        <f>+'Ejercicio 5'!C850</f>
        <v>43222</v>
      </c>
      <c r="O867" s="126">
        <f>+VLOOKUP(N867,'tasa continuas '!$A$3:$E$1056,5,FALSE)</f>
        <v>2.9862985746513599E-2</v>
      </c>
      <c r="P867" s="131">
        <f t="shared" si="74"/>
        <v>-6.5560263225763332E-4</v>
      </c>
      <c r="Q867" s="128">
        <f>+VLOOKUP(N867,ASURB.MX!$A$2:$H$1054,5,FALSE)</f>
        <v>333.39999399999999</v>
      </c>
      <c r="R867" s="6">
        <f t="shared" si="75"/>
        <v>-8.7498298608045932E-3</v>
      </c>
      <c r="S867" s="6">
        <f t="shared" ref="S867:S930" si="76">R867^2</f>
        <v>7.6559522593027727E-5</v>
      </c>
      <c r="T867" s="6">
        <f t="shared" si="72"/>
        <v>4.0497209103740605E-4</v>
      </c>
      <c r="U867" s="127">
        <f t="shared" si="73"/>
        <v>-5.3114685583203211E-7</v>
      </c>
    </row>
    <row r="868" spans="14:21" x14ac:dyDescent="0.25">
      <c r="N868" s="125">
        <f>+'Ejercicio 5'!C851</f>
        <v>43223</v>
      </c>
      <c r="O868" s="126">
        <f>+VLOOKUP(N868,'tasa continuas '!$A$3:$E$1056,5,FALSE)</f>
        <v>3.1392057156237663E-2</v>
      </c>
      <c r="P868" s="131">
        <f t="shared" si="74"/>
        <v>1.5290714097240636E-3</v>
      </c>
      <c r="Q868" s="128">
        <f>+VLOOKUP(N868,ASURB.MX!$A$2:$H$1054,5,FALSE)</f>
        <v>327.47000100000002</v>
      </c>
      <c r="R868" s="6">
        <f t="shared" si="75"/>
        <v>-1.7946501440522213E-2</v>
      </c>
      <c r="S868" s="6">
        <f t="shared" si="76"/>
        <v>3.2207691395466583E-4</v>
      </c>
      <c r="T868" s="6">
        <f t="shared" si="72"/>
        <v>4.0416461350498801E-4</v>
      </c>
      <c r="U868" s="127">
        <f t="shared" si="73"/>
        <v>-8.0747753241803503E-7</v>
      </c>
    </row>
    <row r="869" spans="14:21" x14ac:dyDescent="0.25">
      <c r="N869" s="125">
        <f>+'Ejercicio 5'!C852</f>
        <v>43224</v>
      </c>
      <c r="O869" s="126">
        <f>+VLOOKUP(N869,'tasa continuas '!$A$3:$E$1056,5,FALSE)</f>
        <v>3.121228770742529E-2</v>
      </c>
      <c r="P869" s="131">
        <f t="shared" si="74"/>
        <v>-1.7976944881237245E-4</v>
      </c>
      <c r="Q869" s="128">
        <f>+VLOOKUP(N869,ASURB.MX!$A$2:$H$1054,5,FALSE)</f>
        <v>324.04998799999998</v>
      </c>
      <c r="R869" s="6">
        <f t="shared" si="75"/>
        <v>-1.0498663037368591E-2</v>
      </c>
      <c r="S869" s="6">
        <f t="shared" si="76"/>
        <v>1.1022192557220949E-4</v>
      </c>
      <c r="T869" s="6">
        <f t="shared" si="72"/>
        <v>4.0485470483971145E-4</v>
      </c>
      <c r="U869" s="127">
        <f t="shared" si="73"/>
        <v>6.9009133472344372E-7</v>
      </c>
    </row>
    <row r="870" spans="14:21" x14ac:dyDescent="0.25">
      <c r="N870" s="125">
        <f>+'Ejercicio 5'!C853</f>
        <v>43227</v>
      </c>
      <c r="O870" s="126">
        <f>+VLOOKUP(N870,'tasa continuas '!$A$3:$E$1056,5,FALSE)</f>
        <v>3.0518588378771232E-2</v>
      </c>
      <c r="P870" s="131">
        <f t="shared" si="74"/>
        <v>-6.9369932865405784E-4</v>
      </c>
      <c r="Q870" s="128">
        <f>+VLOOKUP(N870,ASURB.MX!$A$2:$H$1054,5,FALSE)</f>
        <v>322.23998999999998</v>
      </c>
      <c r="R870" s="6">
        <f t="shared" si="75"/>
        <v>-5.6012093449756524E-3</v>
      </c>
      <c r="S870" s="6">
        <f t="shared" si="76"/>
        <v>3.1373546126242576E-5</v>
      </c>
      <c r="T870" s="6">
        <f t="shared" si="72"/>
        <v>4.0407993048295653E-4</v>
      </c>
      <c r="U870" s="127">
        <f t="shared" si="73"/>
        <v>-7.7477435675492269E-7</v>
      </c>
    </row>
    <row r="871" spans="14:21" x14ac:dyDescent="0.25">
      <c r="N871" s="125">
        <f>+'Ejercicio 5'!C854</f>
        <v>43228</v>
      </c>
      <c r="O871" s="126">
        <f>+VLOOKUP(N871,'tasa continuas '!$A$3:$E$1056,5,FALSE)</f>
        <v>3.0216055956540783E-2</v>
      </c>
      <c r="P871" s="131">
        <f t="shared" si="74"/>
        <v>-3.0253242223044971E-4</v>
      </c>
      <c r="Q871" s="128">
        <f>+VLOOKUP(N871,ASURB.MX!$A$2:$H$1054,5,FALSE)</f>
        <v>333.83999599999999</v>
      </c>
      <c r="R871" s="6">
        <f t="shared" si="75"/>
        <v>3.5365245804083005E-2</v>
      </c>
      <c r="S871" s="6">
        <f t="shared" si="76"/>
        <v>1.2507006107832107E-3</v>
      </c>
      <c r="T871" s="6">
        <f t="shared" si="72"/>
        <v>3.7607448699278101E-4</v>
      </c>
      <c r="U871" s="127">
        <f t="shared" si="73"/>
        <v>-2.8005443490175519E-5</v>
      </c>
    </row>
    <row r="872" spans="14:21" x14ac:dyDescent="0.25">
      <c r="N872" s="125">
        <f>+'Ejercicio 5'!C855</f>
        <v>43229</v>
      </c>
      <c r="O872" s="126">
        <f>+VLOOKUP(N872,'tasa continuas '!$A$3:$E$1056,5,FALSE)</f>
        <v>2.9862985746513599E-2</v>
      </c>
      <c r="P872" s="131">
        <f t="shared" si="74"/>
        <v>-3.5307021002718361E-4</v>
      </c>
      <c r="Q872" s="128">
        <f>+VLOOKUP(N872,ASURB.MX!$A$2:$H$1054,5,FALSE)</f>
        <v>327.75</v>
      </c>
      <c r="R872" s="6">
        <f t="shared" si="75"/>
        <v>-1.8410701657700191E-2</v>
      </c>
      <c r="S872" s="6">
        <f t="shared" si="76"/>
        <v>3.3895393552884457E-4</v>
      </c>
      <c r="T872" s="6">
        <f t="shared" si="72"/>
        <v>4.241065113009071E-4</v>
      </c>
      <c r="U872" s="127">
        <f t="shared" si="73"/>
        <v>4.8032024308126086E-5</v>
      </c>
    </row>
    <row r="873" spans="14:21" x14ac:dyDescent="0.25">
      <c r="N873" s="125">
        <f>+'Ejercicio 5'!C856</f>
        <v>43230</v>
      </c>
      <c r="O873" s="126">
        <f>+VLOOKUP(N873,'tasa continuas '!$A$3:$E$1056,5,FALSE)</f>
        <v>3.1392057156237663E-2</v>
      </c>
      <c r="P873" s="131">
        <f t="shared" si="74"/>
        <v>1.5290714097240636E-3</v>
      </c>
      <c r="Q873" s="128">
        <f>+VLOOKUP(N873,ASURB.MX!$A$2:$H$1054,5,FALSE)</f>
        <v>332.290009</v>
      </c>
      <c r="R873" s="6">
        <f t="shared" si="75"/>
        <v>1.3756986059505623E-2</v>
      </c>
      <c r="S873" s="6">
        <f t="shared" si="76"/>
        <v>1.8925466544143205E-4</v>
      </c>
      <c r="T873" s="6">
        <f t="shared" si="72"/>
        <v>4.2478001780097584E-4</v>
      </c>
      <c r="U873" s="127">
        <f t="shared" si="73"/>
        <v>6.7350650006874589E-7</v>
      </c>
    </row>
    <row r="874" spans="14:21" x14ac:dyDescent="0.25">
      <c r="N874" s="125">
        <f>+'Ejercicio 5'!C857</f>
        <v>43231</v>
      </c>
      <c r="O874" s="126">
        <f>+VLOOKUP(N874,'tasa continuas '!$A$3:$E$1056,5,FALSE)</f>
        <v>3.121228770742529E-2</v>
      </c>
      <c r="P874" s="131">
        <f t="shared" si="74"/>
        <v>-1.7976944881237245E-4</v>
      </c>
      <c r="Q874" s="128">
        <f>+VLOOKUP(N874,ASURB.MX!$A$2:$H$1054,5,FALSE)</f>
        <v>330.79998799999998</v>
      </c>
      <c r="R874" s="6">
        <f t="shared" si="75"/>
        <v>-4.4941818294746572E-3</v>
      </c>
      <c r="S874" s="6">
        <f t="shared" si="76"/>
        <v>2.0197670316380178E-5</v>
      </c>
      <c r="T874" s="6">
        <f t="shared" si="72"/>
        <v>2.3872695533662944E-4</v>
      </c>
      <c r="U874" s="127">
        <f t="shared" si="73"/>
        <v>-1.860530624643464E-4</v>
      </c>
    </row>
    <row r="875" spans="14:21" x14ac:dyDescent="0.25">
      <c r="N875" s="125">
        <f>+'Ejercicio 5'!C858</f>
        <v>43234</v>
      </c>
      <c r="O875" s="126">
        <f>+VLOOKUP(N875,'tasa continuas '!$A$3:$E$1056,5,FALSE)</f>
        <v>3.0518588378771232E-2</v>
      </c>
      <c r="P875" s="131">
        <f t="shared" si="74"/>
        <v>-6.9369932865405784E-4</v>
      </c>
      <c r="Q875" s="128">
        <f>+VLOOKUP(N875,ASURB.MX!$A$2:$H$1054,5,FALSE)</f>
        <v>332.23001099999999</v>
      </c>
      <c r="R875" s="6">
        <f t="shared" si="75"/>
        <v>4.3136063814601866E-3</v>
      </c>
      <c r="S875" s="6">
        <f t="shared" si="76"/>
        <v>1.8607200014174043E-5</v>
      </c>
      <c r="T875" s="6">
        <f t="shared" si="72"/>
        <v>2.3900510975977181E-4</v>
      </c>
      <c r="U875" s="127">
        <f t="shared" si="73"/>
        <v>2.7815442314236389E-7</v>
      </c>
    </row>
    <row r="876" spans="14:21" x14ac:dyDescent="0.25">
      <c r="N876" s="125">
        <f>+'Ejercicio 5'!C859</f>
        <v>43235</v>
      </c>
      <c r="O876" s="126">
        <f>+VLOOKUP(N876,'tasa continuas '!$A$3:$E$1056,5,FALSE)</f>
        <v>3.0216055956540783E-2</v>
      </c>
      <c r="P876" s="131">
        <f t="shared" si="74"/>
        <v>-3.0253242223044971E-4</v>
      </c>
      <c r="Q876" s="128">
        <f>+VLOOKUP(N876,ASURB.MX!$A$2:$H$1054,5,FALSE)</f>
        <v>337.290009</v>
      </c>
      <c r="R876" s="6">
        <f t="shared" si="75"/>
        <v>1.5115587857746603E-2</v>
      </c>
      <c r="S876" s="6">
        <f t="shared" si="76"/>
        <v>2.2848099628525653E-4</v>
      </c>
      <c r="T876" s="6">
        <f t="shared" si="72"/>
        <v>2.3990694144750854E-4</v>
      </c>
      <c r="U876" s="127">
        <f t="shared" si="73"/>
        <v>9.0183168773672962E-7</v>
      </c>
    </row>
    <row r="877" spans="14:21" x14ac:dyDescent="0.25">
      <c r="N877" s="125">
        <f>+'Ejercicio 5'!C860</f>
        <v>43236</v>
      </c>
      <c r="O877" s="126">
        <f>+VLOOKUP(N877,'tasa continuas '!$A$3:$E$1056,5,FALSE)</f>
        <v>2.9862985746513599E-2</v>
      </c>
      <c r="P877" s="131">
        <f t="shared" si="74"/>
        <v>-3.5307021002718361E-4</v>
      </c>
      <c r="Q877" s="128">
        <f>+VLOOKUP(N877,ASURB.MX!$A$2:$H$1054,5,FALSE)</f>
        <v>337.52999899999998</v>
      </c>
      <c r="R877" s="6">
        <f t="shared" si="75"/>
        <v>7.112711753433558E-4</v>
      </c>
      <c r="S877" s="6">
        <f t="shared" si="76"/>
        <v>5.0590668487431884E-7</v>
      </c>
      <c r="T877" s="6">
        <f t="shared" si="72"/>
        <v>2.4053346785948138E-4</v>
      </c>
      <c r="U877" s="127">
        <f t="shared" si="73"/>
        <v>6.2652641197284025E-7</v>
      </c>
    </row>
    <row r="878" spans="14:21" x14ac:dyDescent="0.25">
      <c r="N878" s="125">
        <f>+'Ejercicio 5'!C861</f>
        <v>43237</v>
      </c>
      <c r="O878" s="126">
        <f>+VLOOKUP(N878,'tasa continuas '!$A$3:$E$1056,5,FALSE)</f>
        <v>3.1392057156237663E-2</v>
      </c>
      <c r="P878" s="131">
        <f t="shared" si="74"/>
        <v>1.5290714097240636E-3</v>
      </c>
      <c r="Q878" s="128">
        <f>+VLOOKUP(N878,ASURB.MX!$A$2:$H$1054,5,FALSE)</f>
        <v>332.51998900000001</v>
      </c>
      <c r="R878" s="6">
        <f t="shared" si="75"/>
        <v>-1.4954416706220613E-2</v>
      </c>
      <c r="S878" s="6">
        <f t="shared" si="76"/>
        <v>2.2363457902329018E-4</v>
      </c>
      <c r="T878" s="6">
        <f t="shared" si="72"/>
        <v>2.405240576731404E-4</v>
      </c>
      <c r="U878" s="127">
        <f t="shared" si="73"/>
        <v>-9.4101863409813344E-9</v>
      </c>
    </row>
    <row r="879" spans="14:21" x14ac:dyDescent="0.25">
      <c r="N879" s="125">
        <f>+'Ejercicio 5'!C862</f>
        <v>43238</v>
      </c>
      <c r="O879" s="126">
        <f>+VLOOKUP(N879,'tasa continuas '!$A$3:$E$1056,5,FALSE)</f>
        <v>3.121228770742529E-2</v>
      </c>
      <c r="P879" s="131">
        <f t="shared" si="74"/>
        <v>-1.7976944881237245E-4</v>
      </c>
      <c r="Q879" s="128">
        <f>+VLOOKUP(N879,ASURB.MX!$A$2:$H$1054,5,FALSE)</f>
        <v>329.17999300000002</v>
      </c>
      <c r="R879" s="6">
        <f t="shared" si="75"/>
        <v>-1.0095283231209545E-2</v>
      </c>
      <c r="S879" s="6">
        <f t="shared" si="76"/>
        <v>1.0191474351834062E-4</v>
      </c>
      <c r="T879" s="6">
        <f t="shared" si="72"/>
        <v>2.3973819134997837E-4</v>
      </c>
      <c r="U879" s="127">
        <f t="shared" si="73"/>
        <v>-7.85866323162025E-7</v>
      </c>
    </row>
    <row r="880" spans="14:21" x14ac:dyDescent="0.25">
      <c r="N880" s="125">
        <f>+'Ejercicio 5'!C863</f>
        <v>43241</v>
      </c>
      <c r="O880" s="126">
        <f>+VLOOKUP(N880,'tasa continuas '!$A$3:$E$1056,5,FALSE)</f>
        <v>3.0518588378771232E-2</v>
      </c>
      <c r="P880" s="131">
        <f t="shared" si="74"/>
        <v>-6.9369932865405784E-4</v>
      </c>
      <c r="Q880" s="128">
        <f>+VLOOKUP(N880,ASURB.MX!$A$2:$H$1054,5,FALSE)</f>
        <v>328.73001099999999</v>
      </c>
      <c r="R880" s="6">
        <f t="shared" si="75"/>
        <v>-1.3679137493910847E-3</v>
      </c>
      <c r="S880" s="6">
        <f t="shared" si="76"/>
        <v>1.8711880257731751E-6</v>
      </c>
      <c r="T880" s="6">
        <f t="shared" si="72"/>
        <v>2.3945528621884687E-4</v>
      </c>
      <c r="U880" s="127">
        <f t="shared" si="73"/>
        <v>-2.8290513113149885E-7</v>
      </c>
    </row>
    <row r="881" spans="14:21" x14ac:dyDescent="0.25">
      <c r="N881" s="125">
        <f>+'Ejercicio 5'!C864</f>
        <v>43242</v>
      </c>
      <c r="O881" s="126">
        <f>+VLOOKUP(N881,'tasa continuas '!$A$3:$E$1056,5,FALSE)</f>
        <v>3.0216055956540783E-2</v>
      </c>
      <c r="P881" s="131">
        <f t="shared" si="74"/>
        <v>-3.0253242223044971E-4</v>
      </c>
      <c r="Q881" s="128">
        <f>+VLOOKUP(N881,ASURB.MX!$A$2:$H$1054,5,FALSE)</f>
        <v>326.80999800000001</v>
      </c>
      <c r="R881" s="6">
        <f t="shared" si="75"/>
        <v>-5.8578224484462857E-3</v>
      </c>
      <c r="S881" s="6">
        <f t="shared" si="76"/>
        <v>3.4314083837521239E-5</v>
      </c>
      <c r="T881" s="6">
        <f t="shared" si="72"/>
        <v>2.4031058194207833E-4</v>
      </c>
      <c r="U881" s="127">
        <f t="shared" si="73"/>
        <v>8.5529572323145677E-7</v>
      </c>
    </row>
    <row r="882" spans="14:21" x14ac:dyDescent="0.25">
      <c r="N882" s="125">
        <f>+'Ejercicio 5'!C865</f>
        <v>43243</v>
      </c>
      <c r="O882" s="126">
        <f>+VLOOKUP(N882,'tasa continuas '!$A$3:$E$1056,5,FALSE)</f>
        <v>2.9862985746513599E-2</v>
      </c>
      <c r="P882" s="131">
        <f t="shared" si="74"/>
        <v>-3.5307021002718361E-4</v>
      </c>
      <c r="Q882" s="128">
        <f>+VLOOKUP(N882,ASURB.MX!$A$2:$H$1054,5,FALSE)</f>
        <v>325.20001200000002</v>
      </c>
      <c r="R882" s="6">
        <f t="shared" si="75"/>
        <v>-4.9385415790991743E-3</v>
      </c>
      <c r="S882" s="6">
        <f t="shared" si="76"/>
        <v>2.4389192928491365E-5</v>
      </c>
      <c r="T882" s="6">
        <f t="shared" si="72"/>
        <v>2.4013794104981646E-4</v>
      </c>
      <c r="U882" s="127">
        <f t="shared" si="73"/>
        <v>-1.7264089226186568E-7</v>
      </c>
    </row>
    <row r="883" spans="14:21" x14ac:dyDescent="0.25">
      <c r="N883" s="125">
        <f>+'Ejercicio 5'!C866</f>
        <v>43244</v>
      </c>
      <c r="O883" s="126">
        <f>+VLOOKUP(N883,'tasa continuas '!$A$3:$E$1056,5,FALSE)</f>
        <v>3.1392057156237663E-2</v>
      </c>
      <c r="P883" s="131">
        <f t="shared" si="74"/>
        <v>1.5290714097240636E-3</v>
      </c>
      <c r="Q883" s="128">
        <f>+VLOOKUP(N883,ASURB.MX!$A$2:$H$1054,5,FALSE)</f>
        <v>322.25</v>
      </c>
      <c r="R883" s="6">
        <f t="shared" si="75"/>
        <v>-9.112772754727173E-3</v>
      </c>
      <c r="S883" s="6">
        <f t="shared" si="76"/>
        <v>8.3042627279297863E-5</v>
      </c>
      <c r="T883" s="6">
        <f t="shared" si="72"/>
        <v>2.3979126779471722E-4</v>
      </c>
      <c r="U883" s="127">
        <f t="shared" si="73"/>
        <v>-3.4667325509923973E-7</v>
      </c>
    </row>
    <row r="884" spans="14:21" x14ac:dyDescent="0.25">
      <c r="N884" s="125">
        <f>+'Ejercicio 5'!C867</f>
        <v>43245</v>
      </c>
      <c r="O884" s="126">
        <f>+VLOOKUP(N884,'tasa continuas '!$A$3:$E$1056,5,FALSE)</f>
        <v>3.121228770742529E-2</v>
      </c>
      <c r="P884" s="131">
        <f t="shared" si="74"/>
        <v>-1.7976944881237245E-4</v>
      </c>
      <c r="Q884" s="128">
        <f>+VLOOKUP(N884,ASURB.MX!$A$2:$H$1054,5,FALSE)</f>
        <v>320.66000400000001</v>
      </c>
      <c r="R884" s="6">
        <f t="shared" si="75"/>
        <v>-4.9462575843336421E-3</v>
      </c>
      <c r="S884" s="6">
        <f t="shared" si="76"/>
        <v>2.4465464090578078E-5</v>
      </c>
      <c r="T884" s="6">
        <f t="shared" si="72"/>
        <v>2.3861815744440835E-4</v>
      </c>
      <c r="U884" s="127">
        <f t="shared" si="73"/>
        <v>-1.1731103503088709E-6</v>
      </c>
    </row>
    <row r="885" spans="14:21" x14ac:dyDescent="0.25">
      <c r="N885" s="125">
        <f>+'Ejercicio 5'!C868</f>
        <v>43248</v>
      </c>
      <c r="O885" s="126">
        <f>+VLOOKUP(N885,'tasa continuas '!$A$3:$E$1056,5,FALSE)</f>
        <v>3.0518588378771232E-2</v>
      </c>
      <c r="P885" s="131">
        <f t="shared" si="74"/>
        <v>-6.9369932865405784E-4</v>
      </c>
      <c r="Q885" s="128">
        <f>+VLOOKUP(N885,ASURB.MX!$A$2:$H$1054,5,FALSE)</f>
        <v>316.48001099999999</v>
      </c>
      <c r="R885" s="6">
        <f t="shared" si="75"/>
        <v>-1.3121301043285797E-2</v>
      </c>
      <c r="S885" s="6">
        <f t="shared" si="76"/>
        <v>1.7216854106853294E-4</v>
      </c>
      <c r="T885" s="6">
        <f t="shared" si="72"/>
        <v>2.385098953335152E-4</v>
      </c>
      <c r="U885" s="127">
        <f t="shared" si="73"/>
        <v>-1.0826211089314994E-7</v>
      </c>
    </row>
    <row r="886" spans="14:21" x14ac:dyDescent="0.25">
      <c r="N886" s="125">
        <f>+'Ejercicio 5'!C869</f>
        <v>43249</v>
      </c>
      <c r="O886" s="126">
        <f>+VLOOKUP(N886,'tasa continuas '!$A$3:$E$1056,5,FALSE)</f>
        <v>3.0216055956540783E-2</v>
      </c>
      <c r="P886" s="131">
        <f t="shared" si="74"/>
        <v>-3.0253242223044971E-4</v>
      </c>
      <c r="Q886" s="128">
        <f>+VLOOKUP(N886,ASURB.MX!$A$2:$H$1054,5,FALSE)</f>
        <v>312.60000600000001</v>
      </c>
      <c r="R886" s="6">
        <f t="shared" si="75"/>
        <v>-1.2335646010443282E-2</v>
      </c>
      <c r="S886" s="6">
        <f t="shared" si="76"/>
        <v>1.5216816249496526E-4</v>
      </c>
      <c r="T886" s="6">
        <f t="shared" si="72"/>
        <v>2.3830445783388585E-4</v>
      </c>
      <c r="U886" s="127">
        <f t="shared" si="73"/>
        <v>-2.0543749962935432E-7</v>
      </c>
    </row>
    <row r="887" spans="14:21" x14ac:dyDescent="0.25">
      <c r="N887" s="125">
        <f>+'Ejercicio 5'!C870</f>
        <v>43250</v>
      </c>
      <c r="O887" s="126">
        <f>+VLOOKUP(N887,'tasa continuas '!$A$3:$E$1056,5,FALSE)</f>
        <v>2.9862985746513599E-2</v>
      </c>
      <c r="P887" s="131">
        <f t="shared" si="74"/>
        <v>-3.5307021002718361E-4</v>
      </c>
      <c r="Q887" s="128">
        <f>+VLOOKUP(N887,ASURB.MX!$A$2:$H$1054,5,FALSE)</f>
        <v>318.23001099999999</v>
      </c>
      <c r="R887" s="6">
        <f t="shared" si="75"/>
        <v>1.7849989171373828E-2</v>
      </c>
      <c r="S887" s="6">
        <f t="shared" si="76"/>
        <v>3.1862211341816295E-4</v>
      </c>
      <c r="T887" s="6">
        <f t="shared" si="72"/>
        <v>2.3679245186948751E-4</v>
      </c>
      <c r="U887" s="127">
        <f t="shared" si="73"/>
        <v>-1.512005964398336E-6</v>
      </c>
    </row>
    <row r="888" spans="14:21" x14ac:dyDescent="0.25">
      <c r="N888" s="125">
        <f>+'Ejercicio 5'!C871</f>
        <v>43251</v>
      </c>
      <c r="O888" s="126">
        <f>+VLOOKUP(N888,'tasa continuas '!$A$3:$E$1056,5,FALSE)</f>
        <v>3.1392057156237663E-2</v>
      </c>
      <c r="P888" s="131">
        <f t="shared" si="74"/>
        <v>1.5290714097240636E-3</v>
      </c>
      <c r="Q888" s="128">
        <f>+VLOOKUP(N888,ASURB.MX!$A$2:$H$1054,5,FALSE)</f>
        <v>316.66000400000001</v>
      </c>
      <c r="R888" s="6">
        <f t="shared" si="75"/>
        <v>-4.9457706474749768E-3</v>
      </c>
      <c r="S888" s="6">
        <f t="shared" si="76"/>
        <v>2.4460647297425051E-5</v>
      </c>
      <c r="T888" s="6">
        <f t="shared" si="72"/>
        <v>2.3759057349617216E-4</v>
      </c>
      <c r="U888" s="127">
        <f t="shared" si="73"/>
        <v>7.981216266846503E-7</v>
      </c>
    </row>
    <row r="889" spans="14:21" x14ac:dyDescent="0.25">
      <c r="N889" s="125">
        <f>+'Ejercicio 5'!C872</f>
        <v>43252</v>
      </c>
      <c r="O889" s="126">
        <f>+VLOOKUP(N889,'tasa continuas '!$A$3:$E$1056,5,FALSE)</f>
        <v>3.121228770742529E-2</v>
      </c>
      <c r="P889" s="131">
        <f t="shared" si="74"/>
        <v>-1.7976944881237245E-4</v>
      </c>
      <c r="Q889" s="128">
        <f>+VLOOKUP(N889,ASURB.MX!$A$2:$H$1054,5,FALSE)</f>
        <v>318.85000600000001</v>
      </c>
      <c r="R889" s="6">
        <f t="shared" si="75"/>
        <v>6.8921358737733026E-3</v>
      </c>
      <c r="S889" s="6">
        <f t="shared" si="76"/>
        <v>4.7501536902552885E-5</v>
      </c>
      <c r="T889" s="6">
        <f t="shared" si="72"/>
        <v>2.3744434387412699E-4</v>
      </c>
      <c r="U889" s="127">
        <f t="shared" si="73"/>
        <v>-1.4622962204516852E-7</v>
      </c>
    </row>
    <row r="890" spans="14:21" x14ac:dyDescent="0.25">
      <c r="N890" s="125">
        <f>+'Ejercicio 5'!C873</f>
        <v>43255</v>
      </c>
      <c r="O890" s="126">
        <f>+VLOOKUP(N890,'tasa continuas '!$A$3:$E$1056,5,FALSE)</f>
        <v>3.0518588378771232E-2</v>
      </c>
      <c r="P890" s="131">
        <f t="shared" si="74"/>
        <v>-6.9369932865405784E-4</v>
      </c>
      <c r="Q890" s="128">
        <f>+VLOOKUP(N890,ASURB.MX!$A$2:$H$1054,5,FALSE)</f>
        <v>320.08999599999999</v>
      </c>
      <c r="R890" s="6">
        <f t="shared" si="75"/>
        <v>3.8814021750134173E-3</v>
      </c>
      <c r="S890" s="6">
        <f t="shared" si="76"/>
        <v>1.5065282844198887E-5</v>
      </c>
      <c r="T890" s="6">
        <f t="shared" si="72"/>
        <v>2.3676304951428216E-4</v>
      </c>
      <c r="U890" s="127">
        <f t="shared" si="73"/>
        <v>-6.8129435984483756E-7</v>
      </c>
    </row>
    <row r="891" spans="14:21" x14ac:dyDescent="0.25">
      <c r="N891" s="125">
        <f>+'Ejercicio 5'!C874</f>
        <v>43256</v>
      </c>
      <c r="O891" s="126">
        <f>+VLOOKUP(N891,'tasa continuas '!$A$3:$E$1056,5,FALSE)</f>
        <v>3.0216055956540783E-2</v>
      </c>
      <c r="P891" s="131">
        <f t="shared" si="74"/>
        <v>-3.0253242223044971E-4</v>
      </c>
      <c r="Q891" s="128">
        <f>+VLOOKUP(N891,ASURB.MX!$A$2:$H$1054,5,FALSE)</f>
        <v>316.67001299999998</v>
      </c>
      <c r="R891" s="6">
        <f t="shared" si="75"/>
        <v>-1.0741930514856144E-2</v>
      </c>
      <c r="S891" s="6">
        <f t="shared" si="76"/>
        <v>1.1538907118599758E-4</v>
      </c>
      <c r="T891" s="6">
        <f t="shared" si="72"/>
        <v>2.3651435973006828E-4</v>
      </c>
      <c r="U891" s="127">
        <f t="shared" si="73"/>
        <v>-2.486897842138801E-7</v>
      </c>
    </row>
    <row r="892" spans="14:21" x14ac:dyDescent="0.25">
      <c r="N892" s="125">
        <f>+'Ejercicio 5'!C875</f>
        <v>43257</v>
      </c>
      <c r="O892" s="126">
        <f>+VLOOKUP(N892,'tasa continuas '!$A$3:$E$1056,5,FALSE)</f>
        <v>2.9862985746513599E-2</v>
      </c>
      <c r="P892" s="131">
        <f t="shared" si="74"/>
        <v>-3.5307021002718361E-4</v>
      </c>
      <c r="Q892" s="128">
        <f>+VLOOKUP(N892,ASURB.MX!$A$2:$H$1054,5,FALSE)</f>
        <v>314.98998999999998</v>
      </c>
      <c r="R892" s="6">
        <f t="shared" si="75"/>
        <v>-5.3194026961327009E-3</v>
      </c>
      <c r="S892" s="6">
        <f t="shared" si="76"/>
        <v>2.8296045043623848E-5</v>
      </c>
      <c r="T892" s="6">
        <f t="shared" si="72"/>
        <v>2.3512201368524417E-4</v>
      </c>
      <c r="U892" s="127">
        <f t="shared" si="73"/>
        <v>-1.3923460448241054E-6</v>
      </c>
    </row>
    <row r="893" spans="14:21" x14ac:dyDescent="0.25">
      <c r="N893" s="125">
        <f>+'Ejercicio 5'!C876</f>
        <v>43258</v>
      </c>
      <c r="O893" s="126">
        <f>+VLOOKUP(N893,'tasa continuas '!$A$3:$E$1056,5,FALSE)</f>
        <v>3.1392057156237663E-2</v>
      </c>
      <c r="P893" s="131">
        <f t="shared" si="74"/>
        <v>1.5290714097240636E-3</v>
      </c>
      <c r="Q893" s="128">
        <f>+VLOOKUP(N893,ASURB.MX!$A$2:$H$1054,5,FALSE)</f>
        <v>316.69000199999999</v>
      </c>
      <c r="R893" s="6">
        <f t="shared" si="75"/>
        <v>5.3825231948481187E-3</v>
      </c>
      <c r="S893" s="6">
        <f t="shared" si="76"/>
        <v>2.8971555943077999E-5</v>
      </c>
      <c r="T893" s="6">
        <f t="shared" si="72"/>
        <v>2.2920280552508329E-4</v>
      </c>
      <c r="U893" s="127">
        <f t="shared" si="73"/>
        <v>-5.9192081601608837E-6</v>
      </c>
    </row>
    <row r="894" spans="14:21" x14ac:dyDescent="0.25">
      <c r="N894" s="125">
        <f>+'Ejercicio 5'!C877</f>
        <v>43259</v>
      </c>
      <c r="O894" s="126">
        <f>+VLOOKUP(N894,'tasa continuas '!$A$3:$E$1056,5,FALSE)</f>
        <v>3.121228770742529E-2</v>
      </c>
      <c r="P894" s="131">
        <f t="shared" si="74"/>
        <v>-1.7976944881237245E-4</v>
      </c>
      <c r="Q894" s="128">
        <f>+VLOOKUP(N894,ASURB.MX!$A$2:$H$1054,5,FALSE)</f>
        <v>317</v>
      </c>
      <c r="R894" s="6">
        <f t="shared" si="75"/>
        <v>9.7839013950152425E-4</v>
      </c>
      <c r="S894" s="6">
        <f t="shared" si="76"/>
        <v>9.572472650738121E-7</v>
      </c>
      <c r="T894" s="6">
        <f t="shared" si="72"/>
        <v>2.2998807741541138E-4</v>
      </c>
      <c r="U894" s="127">
        <f t="shared" si="73"/>
        <v>7.852718903280959E-7</v>
      </c>
    </row>
    <row r="895" spans="14:21" x14ac:dyDescent="0.25">
      <c r="N895" s="125">
        <f>+'Ejercicio 5'!C878</f>
        <v>43262</v>
      </c>
      <c r="O895" s="126">
        <f>+VLOOKUP(N895,'tasa continuas '!$A$3:$E$1056,5,FALSE)</f>
        <v>3.0518588378771232E-2</v>
      </c>
      <c r="P895" s="131">
        <f t="shared" si="74"/>
        <v>-6.9369932865405784E-4</v>
      </c>
      <c r="Q895" s="128">
        <f>+VLOOKUP(N895,ASURB.MX!$A$2:$H$1054,5,FALSE)</f>
        <v>320.91000400000001</v>
      </c>
      <c r="R895" s="6">
        <f t="shared" si="75"/>
        <v>1.2258948573422501E-2</v>
      </c>
      <c r="S895" s="6">
        <f t="shared" si="76"/>
        <v>1.5028182012581757E-4</v>
      </c>
      <c r="T895" s="6">
        <f t="shared" si="72"/>
        <v>2.3068415052518912E-4</v>
      </c>
      <c r="U895" s="127">
        <f t="shared" si="73"/>
        <v>6.9607310977773439E-7</v>
      </c>
    </row>
    <row r="896" spans="14:21" x14ac:dyDescent="0.25">
      <c r="N896" s="125">
        <f>+'Ejercicio 5'!C879</f>
        <v>43263</v>
      </c>
      <c r="O896" s="126">
        <f>+VLOOKUP(N896,'tasa continuas '!$A$3:$E$1056,5,FALSE)</f>
        <v>3.0216055956540783E-2</v>
      </c>
      <c r="P896" s="131">
        <f t="shared" si="74"/>
        <v>-3.0253242223044971E-4</v>
      </c>
      <c r="Q896" s="128">
        <f>+VLOOKUP(N896,ASURB.MX!$A$2:$H$1054,5,FALSE)</f>
        <v>323.57998700000002</v>
      </c>
      <c r="R896" s="6">
        <f t="shared" si="75"/>
        <v>8.2856159509507536E-3</v>
      </c>
      <c r="S896" s="6">
        <f t="shared" si="76"/>
        <v>6.8651431686649566E-5</v>
      </c>
      <c r="T896" s="6">
        <f t="shared" si="72"/>
        <v>2.2949624876861995E-4</v>
      </c>
      <c r="U896" s="127">
        <f t="shared" si="73"/>
        <v>-1.1879017565691698E-6</v>
      </c>
    </row>
    <row r="897" spans="14:21" x14ac:dyDescent="0.25">
      <c r="N897" s="125">
        <f>+'Ejercicio 5'!C880</f>
        <v>43264</v>
      </c>
      <c r="O897" s="126">
        <f>+VLOOKUP(N897,'tasa continuas '!$A$3:$E$1056,5,FALSE)</f>
        <v>2.9862985746513599E-2</v>
      </c>
      <c r="P897" s="131">
        <f t="shared" si="74"/>
        <v>-3.5307021002718361E-4</v>
      </c>
      <c r="Q897" s="128">
        <f>+VLOOKUP(N897,ASURB.MX!$A$2:$H$1054,5,FALSE)</f>
        <v>323.52999899999998</v>
      </c>
      <c r="R897" s="6">
        <f t="shared" si="75"/>
        <v>-1.5449614804573713E-4</v>
      </c>
      <c r="S897" s="6">
        <f t="shared" si="76"/>
        <v>2.3869059760970326E-8</v>
      </c>
      <c r="T897" s="6">
        <f t="shared" si="72"/>
        <v>2.2919205424981032E-4</v>
      </c>
      <c r="U897" s="127">
        <f t="shared" si="73"/>
        <v>-3.0419451880963158E-7</v>
      </c>
    </row>
    <row r="898" spans="14:21" x14ac:dyDescent="0.25">
      <c r="N898" s="125">
        <f>+'Ejercicio 5'!C881</f>
        <v>43265</v>
      </c>
      <c r="O898" s="126">
        <f>+VLOOKUP(N898,'tasa continuas '!$A$3:$E$1056,5,FALSE)</f>
        <v>3.1392057156237663E-2</v>
      </c>
      <c r="P898" s="131">
        <f t="shared" si="74"/>
        <v>1.5290714097240636E-3</v>
      </c>
      <c r="Q898" s="128">
        <f>+VLOOKUP(N898,ASURB.MX!$A$2:$H$1054,5,FALSE)</f>
        <v>321.42999300000002</v>
      </c>
      <c r="R898" s="6">
        <f t="shared" si="75"/>
        <v>-6.5120734535686646E-3</v>
      </c>
      <c r="S898" s="6">
        <f t="shared" si="76"/>
        <v>4.2407100664673716E-5</v>
      </c>
      <c r="T898" s="6">
        <f t="shared" ref="T898:T961" si="77">_xlfn.STDEV.S(S867:S897)</f>
        <v>2.3022367358362E-4</v>
      </c>
      <c r="U898" s="127">
        <f t="shared" si="73"/>
        <v>1.0316193338096849E-6</v>
      </c>
    </row>
    <row r="899" spans="14:21" x14ac:dyDescent="0.25">
      <c r="N899" s="125">
        <f>+'Ejercicio 5'!C882</f>
        <v>43266</v>
      </c>
      <c r="O899" s="126">
        <f>+VLOOKUP(N899,'tasa continuas '!$A$3:$E$1056,5,FALSE)</f>
        <v>3.121228770742529E-2</v>
      </c>
      <c r="P899" s="131">
        <f t="shared" si="74"/>
        <v>-1.7976944881237245E-4</v>
      </c>
      <c r="Q899" s="128">
        <f>+VLOOKUP(N899,ASURB.MX!$A$2:$H$1054,5,FALSE)</f>
        <v>319.01998900000001</v>
      </c>
      <c r="R899" s="6">
        <f t="shared" si="75"/>
        <v>-7.5260065363345991E-3</v>
      </c>
      <c r="S899" s="6">
        <f t="shared" si="76"/>
        <v>5.6640774384951108E-5</v>
      </c>
      <c r="T899" s="6">
        <f t="shared" si="77"/>
        <v>2.305969540448555E-4</v>
      </c>
      <c r="U899" s="127">
        <f t="shared" ref="U899:U962" si="78">T899-T898</f>
        <v>3.732804612354985E-7</v>
      </c>
    </row>
    <row r="900" spans="14:21" x14ac:dyDescent="0.25">
      <c r="N900" s="125">
        <f>+'Ejercicio 5'!C883</f>
        <v>43269</v>
      </c>
      <c r="O900" s="126">
        <f>+VLOOKUP(N900,'tasa continuas '!$A$3:$E$1056,5,FALSE)</f>
        <v>3.0518588378771232E-2</v>
      </c>
      <c r="P900" s="131">
        <f t="shared" si="74"/>
        <v>-6.9369932865405784E-4</v>
      </c>
      <c r="Q900" s="128">
        <f>+VLOOKUP(N900,ASURB.MX!$A$2:$H$1054,5,FALSE)</f>
        <v>320.98998999999998</v>
      </c>
      <c r="R900" s="6">
        <f t="shared" si="75"/>
        <v>6.1561765794632337E-3</v>
      </c>
      <c r="S900" s="6">
        <f t="shared" si="76"/>
        <v>3.789851007753164E-5</v>
      </c>
      <c r="T900" s="6">
        <f t="shared" si="77"/>
        <v>2.2831584480947811E-4</v>
      </c>
      <c r="U900" s="127">
        <f t="shared" si="78"/>
        <v>-2.2811092353773902E-6</v>
      </c>
    </row>
    <row r="901" spans="14:21" x14ac:dyDescent="0.25">
      <c r="N901" s="125">
        <f>+'Ejercicio 5'!C884</f>
        <v>43270</v>
      </c>
      <c r="O901" s="126">
        <f>+VLOOKUP(N901,'tasa continuas '!$A$3:$E$1056,5,FALSE)</f>
        <v>3.0216055956540783E-2</v>
      </c>
      <c r="P901" s="131">
        <f t="shared" si="74"/>
        <v>-3.0253242223044971E-4</v>
      </c>
      <c r="Q901" s="128">
        <f>+VLOOKUP(N901,ASURB.MX!$A$2:$H$1054,5,FALSE)</f>
        <v>320.82998700000002</v>
      </c>
      <c r="R901" s="6">
        <f t="shared" si="75"/>
        <v>-4.985915336026298E-4</v>
      </c>
      <c r="S901" s="6">
        <f t="shared" si="76"/>
        <v>2.4859351738022232E-7</v>
      </c>
      <c r="T901" s="6">
        <f t="shared" si="77"/>
        <v>2.2885049228230716E-4</v>
      </c>
      <c r="U901" s="127">
        <f t="shared" si="78"/>
        <v>5.3464747282904639E-7</v>
      </c>
    </row>
    <row r="902" spans="14:21" x14ac:dyDescent="0.25">
      <c r="N902" s="125">
        <f>+'Ejercicio 5'!C885</f>
        <v>43271</v>
      </c>
      <c r="O902" s="126">
        <f>+VLOOKUP(N902,'tasa continuas '!$A$3:$E$1056,5,FALSE)</f>
        <v>2.9862985746513599E-2</v>
      </c>
      <c r="P902" s="131">
        <f t="shared" si="74"/>
        <v>-3.5307021002718361E-4</v>
      </c>
      <c r="Q902" s="128">
        <f>+VLOOKUP(N902,ASURB.MX!$A$2:$H$1054,5,FALSE)</f>
        <v>321.97000100000002</v>
      </c>
      <c r="R902" s="6">
        <f t="shared" si="75"/>
        <v>3.5470292984791096E-3</v>
      </c>
      <c r="S902" s="6">
        <f t="shared" si="76"/>
        <v>1.2581416844269204E-5</v>
      </c>
      <c r="T902" s="6">
        <f t="shared" si="77"/>
        <v>2.2933630704779102E-4</v>
      </c>
      <c r="U902" s="127">
        <f t="shared" si="78"/>
        <v>4.8581476548386054E-7</v>
      </c>
    </row>
    <row r="903" spans="14:21" x14ac:dyDescent="0.25">
      <c r="N903" s="125">
        <f>+'Ejercicio 5'!C886</f>
        <v>43272</v>
      </c>
      <c r="O903" s="126">
        <f>+VLOOKUP(N903,'tasa continuas '!$A$3:$E$1056,5,FALSE)</f>
        <v>3.1392057156237663E-2</v>
      </c>
      <c r="P903" s="131">
        <f t="shared" si="74"/>
        <v>1.5290714097240636E-3</v>
      </c>
      <c r="Q903" s="128">
        <f>+VLOOKUP(N903,ASURB.MX!$A$2:$H$1054,5,FALSE)</f>
        <v>321.86999500000002</v>
      </c>
      <c r="R903" s="6">
        <f t="shared" si="75"/>
        <v>-3.1065482550198057E-4</v>
      </c>
      <c r="S903" s="6">
        <f t="shared" si="76"/>
        <v>9.6506420607665995E-8</v>
      </c>
      <c r="T903" s="6">
        <f t="shared" si="77"/>
        <v>9.4491018741463555E-5</v>
      </c>
      <c r="U903" s="127">
        <f t="shared" si="78"/>
        <v>-1.3484528830632746E-4</v>
      </c>
    </row>
    <row r="904" spans="14:21" x14ac:dyDescent="0.25">
      <c r="N904" s="125">
        <f>+'Ejercicio 5'!C887</f>
        <v>43273</v>
      </c>
      <c r="O904" s="126">
        <f>+VLOOKUP(N904,'tasa continuas '!$A$3:$E$1056,5,FALSE)</f>
        <v>3.121228770742529E-2</v>
      </c>
      <c r="P904" s="131">
        <f t="shared" si="74"/>
        <v>-1.7976944881237245E-4</v>
      </c>
      <c r="Q904" s="128">
        <f>+VLOOKUP(N904,ASURB.MX!$A$2:$H$1054,5,FALSE)</f>
        <v>319.89001500000001</v>
      </c>
      <c r="R904" s="6">
        <f t="shared" si="75"/>
        <v>-6.1704881932269735E-3</v>
      </c>
      <c r="S904" s="6">
        <f t="shared" si="76"/>
        <v>3.807492454275348E-5</v>
      </c>
      <c r="T904" s="6">
        <f t="shared" si="77"/>
        <v>8.2718783826836489E-5</v>
      </c>
      <c r="U904" s="127">
        <f t="shared" si="78"/>
        <v>-1.1772234914627066E-5</v>
      </c>
    </row>
    <row r="905" spans="14:21" x14ac:dyDescent="0.25">
      <c r="N905" s="125">
        <f>+'Ejercicio 5'!C888</f>
        <v>43276</v>
      </c>
      <c r="O905" s="126">
        <f>+VLOOKUP(N905,'tasa continuas '!$A$3:$E$1056,5,FALSE)</f>
        <v>3.0518588378771232E-2</v>
      </c>
      <c r="P905" s="131">
        <f t="shared" si="74"/>
        <v>-6.9369932865405784E-4</v>
      </c>
      <c r="Q905" s="128">
        <f>+VLOOKUP(N905,ASURB.MX!$A$2:$H$1054,5,FALSE)</f>
        <v>313.86999500000002</v>
      </c>
      <c r="R905" s="6">
        <f t="shared" si="75"/>
        <v>-1.899836207701415E-2</v>
      </c>
      <c r="S905" s="6">
        <f t="shared" si="76"/>
        <v>3.609377616093294E-4</v>
      </c>
      <c r="T905" s="6">
        <f t="shared" si="77"/>
        <v>7.9968781161689591E-5</v>
      </c>
      <c r="U905" s="127">
        <f t="shared" si="78"/>
        <v>-2.7500026651468973E-6</v>
      </c>
    </row>
    <row r="906" spans="14:21" x14ac:dyDescent="0.25">
      <c r="N906" s="125">
        <f>+'Ejercicio 5'!C889</f>
        <v>43277</v>
      </c>
      <c r="O906" s="126">
        <f>+VLOOKUP(N906,'tasa continuas '!$A$3:$E$1056,5,FALSE)</f>
        <v>3.0216055956540783E-2</v>
      </c>
      <c r="P906" s="131">
        <f t="shared" si="74"/>
        <v>-3.0253242223044971E-4</v>
      </c>
      <c r="Q906" s="128">
        <f>+VLOOKUP(N906,ASURB.MX!$A$2:$H$1054,5,FALSE)</f>
        <v>313.51001000000002</v>
      </c>
      <c r="R906" s="6">
        <f t="shared" si="75"/>
        <v>-1.1475821245106668E-3</v>
      </c>
      <c r="S906" s="6">
        <f t="shared" si="76"/>
        <v>1.3169447324964156E-6</v>
      </c>
      <c r="T906" s="6">
        <f t="shared" si="77"/>
        <v>9.5293463498520771E-5</v>
      </c>
      <c r="U906" s="127">
        <f t="shared" si="78"/>
        <v>1.5324682336831179E-5</v>
      </c>
    </row>
    <row r="907" spans="14:21" x14ac:dyDescent="0.25">
      <c r="N907" s="125">
        <f>+'Ejercicio 5'!C890</f>
        <v>43278</v>
      </c>
      <c r="O907" s="126">
        <f>+VLOOKUP(N907,'tasa continuas '!$A$3:$E$1056,5,FALSE)</f>
        <v>2.9862985746513599E-2</v>
      </c>
      <c r="P907" s="131">
        <f t="shared" si="74"/>
        <v>-3.5307021002718361E-4</v>
      </c>
      <c r="Q907" s="128">
        <f>+VLOOKUP(N907,ASURB.MX!$A$2:$H$1054,5,FALSE)</f>
        <v>313.32000699999998</v>
      </c>
      <c r="R907" s="6">
        <f t="shared" si="75"/>
        <v>-6.0623454737721006E-4</v>
      </c>
      <c r="S907" s="6">
        <f t="shared" si="76"/>
        <v>3.6752032643365076E-7</v>
      </c>
      <c r="T907" s="6">
        <f t="shared" si="77"/>
        <v>9.5701362119882431E-5</v>
      </c>
      <c r="U907" s="127">
        <f t="shared" si="78"/>
        <v>4.0789862136166011E-7</v>
      </c>
    </row>
    <row r="908" spans="14:21" x14ac:dyDescent="0.25">
      <c r="N908" s="125">
        <f>+'Ejercicio 5'!C891</f>
        <v>43279</v>
      </c>
      <c r="O908" s="126">
        <f>+VLOOKUP(N908,'tasa continuas '!$A$3:$E$1056,5,FALSE)</f>
        <v>3.1392057156237663E-2</v>
      </c>
      <c r="P908" s="131">
        <f t="shared" si="74"/>
        <v>1.5290714097240636E-3</v>
      </c>
      <c r="Q908" s="128">
        <f>+VLOOKUP(N908,ASURB.MX!$A$2:$H$1054,5,FALSE)</f>
        <v>312.97000100000002</v>
      </c>
      <c r="R908" s="6">
        <f t="shared" si="75"/>
        <v>-1.1177123440166623E-3</v>
      </c>
      <c r="S908" s="6">
        <f t="shared" si="76"/>
        <v>1.2492808839672215E-6</v>
      </c>
      <c r="T908" s="6">
        <f t="shared" si="77"/>
        <v>9.2400090481865432E-5</v>
      </c>
      <c r="U908" s="127">
        <f t="shared" si="78"/>
        <v>-3.301271638016999E-6</v>
      </c>
    </row>
    <row r="909" spans="14:21" x14ac:dyDescent="0.25">
      <c r="N909" s="125">
        <f>+'Ejercicio 5'!C892</f>
        <v>43280</v>
      </c>
      <c r="O909" s="126">
        <f>+VLOOKUP(N909,'tasa continuas '!$A$3:$E$1056,5,FALSE)</f>
        <v>3.121228770742529E-2</v>
      </c>
      <c r="P909" s="131">
        <f t="shared" si="74"/>
        <v>-1.7976944881237245E-4</v>
      </c>
      <c r="Q909" s="128">
        <f>+VLOOKUP(N909,ASURB.MX!$A$2:$H$1054,5,FALSE)</f>
        <v>315.36999500000002</v>
      </c>
      <c r="R909" s="6">
        <f t="shared" si="75"/>
        <v>7.6391943428587112E-3</v>
      </c>
      <c r="S909" s="6">
        <f t="shared" si="76"/>
        <v>5.8357290207964536E-5</v>
      </c>
      <c r="T909" s="6">
        <f t="shared" si="77"/>
        <v>9.2381572358124188E-5</v>
      </c>
      <c r="U909" s="127">
        <f t="shared" si="78"/>
        <v>-1.85181237412433E-8</v>
      </c>
    </row>
    <row r="910" spans="14:21" x14ac:dyDescent="0.25">
      <c r="N910" s="125">
        <f>+'Ejercicio 5'!C893</f>
        <v>43283</v>
      </c>
      <c r="O910" s="126">
        <f>+VLOOKUP(N910,'tasa continuas '!$A$3:$E$1056,5,FALSE)</f>
        <v>3.0518588378771232E-2</v>
      </c>
      <c r="P910" s="131">
        <f t="shared" si="74"/>
        <v>-6.9369932865405784E-4</v>
      </c>
      <c r="Q910" s="128">
        <f>+VLOOKUP(N910,ASURB.MX!$A$2:$H$1054,5,FALSE)</f>
        <v>311.55999800000001</v>
      </c>
      <c r="R910" s="6">
        <f t="shared" si="75"/>
        <v>-1.2154607206817212E-2</v>
      </c>
      <c r="S910" s="6">
        <f t="shared" si="76"/>
        <v>1.4773447635201291E-4</v>
      </c>
      <c r="T910" s="6">
        <f t="shared" si="77"/>
        <v>8.7874949221162575E-5</v>
      </c>
      <c r="U910" s="127">
        <f t="shared" si="78"/>
        <v>-4.5066231369616139E-6</v>
      </c>
    </row>
    <row r="911" spans="14:21" x14ac:dyDescent="0.25">
      <c r="N911" s="125">
        <f>+'Ejercicio 5'!C894</f>
        <v>43284</v>
      </c>
      <c r="O911" s="126">
        <f>+VLOOKUP(N911,'tasa continuas '!$A$3:$E$1056,5,FALSE)</f>
        <v>3.0216055956540783E-2</v>
      </c>
      <c r="P911" s="131">
        <f t="shared" si="74"/>
        <v>-3.0253242223044971E-4</v>
      </c>
      <c r="Q911" s="128">
        <f>+VLOOKUP(N911,ASURB.MX!$A$2:$H$1054,5,FALSE)</f>
        <v>309.42001299999998</v>
      </c>
      <c r="R911" s="6">
        <f t="shared" si="75"/>
        <v>-6.8923103274259262E-3</v>
      </c>
      <c r="S911" s="6">
        <f t="shared" si="76"/>
        <v>4.7503941649542076E-5</v>
      </c>
      <c r="T911" s="6">
        <f t="shared" si="77"/>
        <v>8.8902763358317892E-5</v>
      </c>
      <c r="U911" s="127">
        <f t="shared" si="78"/>
        <v>1.0278141371553175E-6</v>
      </c>
    </row>
    <row r="912" spans="14:21" x14ac:dyDescent="0.25">
      <c r="N912" s="125">
        <f>+'Ejercicio 5'!C895</f>
        <v>43285</v>
      </c>
      <c r="O912" s="126">
        <f>+VLOOKUP(N912,'tasa continuas '!$A$3:$E$1056,5,FALSE)</f>
        <v>2.9862985746513599E-2</v>
      </c>
      <c r="P912" s="131">
        <f t="shared" si="74"/>
        <v>-3.5307021002718361E-4</v>
      </c>
      <c r="Q912" s="128">
        <f>+VLOOKUP(N912,ASURB.MX!$A$2:$H$1054,5,FALSE)</f>
        <v>311.57000699999998</v>
      </c>
      <c r="R912" s="6">
        <f t="shared" si="75"/>
        <v>6.9244352449247468E-3</v>
      </c>
      <c r="S912" s="6">
        <f t="shared" si="76"/>
        <v>4.794780346115604E-5</v>
      </c>
      <c r="T912" s="6">
        <f t="shared" si="77"/>
        <v>8.817897649981846E-5</v>
      </c>
      <c r="U912" s="127">
        <f t="shared" si="78"/>
        <v>-7.2378685849943194E-7</v>
      </c>
    </row>
    <row r="913" spans="14:21" x14ac:dyDescent="0.25">
      <c r="N913" s="125">
        <f>+'Ejercicio 5'!C896</f>
        <v>43286</v>
      </c>
      <c r="O913" s="126">
        <f>+VLOOKUP(N913,'tasa continuas '!$A$3:$E$1056,5,FALSE)</f>
        <v>3.1392057156237663E-2</v>
      </c>
      <c r="P913" s="131">
        <f t="shared" si="74"/>
        <v>1.5290714097240636E-3</v>
      </c>
      <c r="Q913" s="128">
        <f>+VLOOKUP(N913,ASURB.MX!$A$2:$H$1054,5,FALSE)</f>
        <v>314.26998900000001</v>
      </c>
      <c r="R913" s="6">
        <f t="shared" si="75"/>
        <v>8.6283994893641813E-3</v>
      </c>
      <c r="S913" s="6">
        <f t="shared" si="76"/>
        <v>7.4449277748060071E-5</v>
      </c>
      <c r="T913" s="6">
        <f t="shared" si="77"/>
        <v>8.8041555183859476E-5</v>
      </c>
      <c r="U913" s="127">
        <f t="shared" si="78"/>
        <v>-1.3742131595898368E-7</v>
      </c>
    </row>
    <row r="914" spans="14:21" x14ac:dyDescent="0.25">
      <c r="N914" s="125">
        <f>+'Ejercicio 5'!C897</f>
        <v>43287</v>
      </c>
      <c r="O914" s="126">
        <f>+VLOOKUP(N914,'tasa continuas '!$A$3:$E$1056,5,FALSE)</f>
        <v>3.121228770742529E-2</v>
      </c>
      <c r="P914" s="131">
        <f t="shared" si="74"/>
        <v>-1.7976944881237245E-4</v>
      </c>
      <c r="Q914" s="128">
        <f>+VLOOKUP(N914,ASURB.MX!$A$2:$H$1054,5,FALSE)</f>
        <v>320.45001200000002</v>
      </c>
      <c r="R914" s="6">
        <f t="shared" si="75"/>
        <v>1.9473841358273212E-2</v>
      </c>
      <c r="S914" s="6">
        <f t="shared" si="76"/>
        <v>3.7923049724719225E-4</v>
      </c>
      <c r="T914" s="6">
        <f t="shared" si="77"/>
        <v>8.7673428952898482E-5</v>
      </c>
      <c r="U914" s="127">
        <f t="shared" si="78"/>
        <v>-3.6812623096099401E-7</v>
      </c>
    </row>
    <row r="915" spans="14:21" x14ac:dyDescent="0.25">
      <c r="N915" s="125">
        <f>+'Ejercicio 5'!C898</f>
        <v>43290</v>
      </c>
      <c r="O915" s="126">
        <f>+VLOOKUP(N915,'tasa continuas '!$A$3:$E$1056,5,FALSE)</f>
        <v>3.0518588378771232E-2</v>
      </c>
      <c r="P915" s="131">
        <f t="shared" si="74"/>
        <v>-6.9369932865405784E-4</v>
      </c>
      <c r="Q915" s="128">
        <f>+VLOOKUP(N915,ASURB.MX!$A$2:$H$1054,5,FALSE)</f>
        <v>313.57000699999998</v>
      </c>
      <c r="R915" s="6">
        <f t="shared" si="75"/>
        <v>-2.1703652439086424E-2</v>
      </c>
      <c r="S915" s="6">
        <f t="shared" si="76"/>
        <v>4.7104852919666208E-4</v>
      </c>
      <c r="T915" s="6">
        <f t="shared" si="77"/>
        <v>1.0383545156200479E-4</v>
      </c>
      <c r="U915" s="127">
        <f t="shared" si="78"/>
        <v>1.6162022609106304E-5</v>
      </c>
    </row>
    <row r="916" spans="14:21" x14ac:dyDescent="0.25">
      <c r="N916" s="125">
        <f>+'Ejercicio 5'!C899</f>
        <v>43291</v>
      </c>
      <c r="O916" s="126">
        <f>+VLOOKUP(N916,'tasa continuas '!$A$3:$E$1056,5,FALSE)</f>
        <v>3.0216055956540783E-2</v>
      </c>
      <c r="P916" s="131">
        <f t="shared" si="74"/>
        <v>-3.0253242223044971E-4</v>
      </c>
      <c r="Q916" s="128">
        <f>+VLOOKUP(N916,ASURB.MX!$A$2:$H$1054,5,FALSE)</f>
        <v>311</v>
      </c>
      <c r="R916" s="6">
        <f t="shared" si="75"/>
        <v>-8.2297307792543288E-3</v>
      </c>
      <c r="S916" s="6">
        <f t="shared" si="76"/>
        <v>6.7728468699006065E-5</v>
      </c>
      <c r="T916" s="6">
        <f t="shared" si="77"/>
        <v>1.2484693117401652E-4</v>
      </c>
      <c r="U916" s="127">
        <f t="shared" si="78"/>
        <v>2.1011479612011733E-5</v>
      </c>
    </row>
    <row r="917" spans="14:21" x14ac:dyDescent="0.25">
      <c r="N917" s="125">
        <f>+'Ejercicio 5'!C900</f>
        <v>43292</v>
      </c>
      <c r="O917" s="126">
        <f>+VLOOKUP(N917,'tasa continuas '!$A$3:$E$1056,5,FALSE)</f>
        <v>2.9862985746513599E-2</v>
      </c>
      <c r="P917" s="131">
        <f t="shared" si="74"/>
        <v>-3.5307021002718361E-4</v>
      </c>
      <c r="Q917" s="128">
        <f>+VLOOKUP(N917,ASURB.MX!$A$2:$H$1054,5,FALSE)</f>
        <v>309.58999599999999</v>
      </c>
      <c r="R917" s="6">
        <f t="shared" si="75"/>
        <v>-4.5440836472260895E-3</v>
      </c>
      <c r="S917" s="6">
        <f t="shared" si="76"/>
        <v>2.064869619298756E-5</v>
      </c>
      <c r="T917" s="6">
        <f t="shared" si="77"/>
        <v>1.2406191109415134E-4</v>
      </c>
      <c r="U917" s="127">
        <f t="shared" si="78"/>
        <v>-7.8502007986517956E-7</v>
      </c>
    </row>
    <row r="918" spans="14:21" x14ac:dyDescent="0.25">
      <c r="N918" s="125">
        <f>+'Ejercicio 5'!C901</f>
        <v>43293</v>
      </c>
      <c r="O918" s="126">
        <f>+VLOOKUP(N918,'tasa continuas '!$A$3:$E$1056,5,FALSE)</f>
        <v>3.1392057156237663E-2</v>
      </c>
      <c r="P918" s="131">
        <f t="shared" si="74"/>
        <v>1.5290714097240636E-3</v>
      </c>
      <c r="Q918" s="128">
        <f>+VLOOKUP(N918,ASURB.MX!$A$2:$H$1054,5,FALSE)</f>
        <v>307.79998799999998</v>
      </c>
      <c r="R918" s="6">
        <f t="shared" si="75"/>
        <v>-5.7986461135846948E-3</v>
      </c>
      <c r="S918" s="6">
        <f t="shared" si="76"/>
        <v>3.3624296750590885E-5</v>
      </c>
      <c r="T918" s="6">
        <f t="shared" si="77"/>
        <v>1.2412092972056469E-4</v>
      </c>
      <c r="U918" s="127">
        <f t="shared" si="78"/>
        <v>5.9018626413353138E-8</v>
      </c>
    </row>
    <row r="919" spans="14:21" x14ac:dyDescent="0.25">
      <c r="N919" s="125">
        <f>+'Ejercicio 5'!C902</f>
        <v>43294</v>
      </c>
      <c r="O919" s="126">
        <f>+VLOOKUP(N919,'tasa continuas '!$A$3:$E$1056,5,FALSE)</f>
        <v>3.121228770742529E-2</v>
      </c>
      <c r="P919" s="131">
        <f t="shared" si="74"/>
        <v>-1.7976944881237245E-4</v>
      </c>
      <c r="Q919" s="128">
        <f>+VLOOKUP(N919,ASURB.MX!$A$2:$H$1054,5,FALSE)</f>
        <v>313.540009</v>
      </c>
      <c r="R919" s="6">
        <f t="shared" si="75"/>
        <v>1.8476789926432768E-2</v>
      </c>
      <c r="S919" s="6">
        <f t="shared" si="76"/>
        <v>3.4139176598552742E-4</v>
      </c>
      <c r="T919" s="6">
        <f t="shared" si="77"/>
        <v>1.1664277300812372E-4</v>
      </c>
      <c r="U919" s="127">
        <f t="shared" si="78"/>
        <v>-7.4781567124409691E-6</v>
      </c>
    </row>
    <row r="920" spans="14:21" x14ac:dyDescent="0.25">
      <c r="N920" s="125">
        <f>+'Ejercicio 5'!C903</f>
        <v>43297</v>
      </c>
      <c r="O920" s="126">
        <f>+VLOOKUP(N920,'tasa continuas '!$A$3:$E$1056,5,FALSE)</f>
        <v>3.0518588378771232E-2</v>
      </c>
      <c r="P920" s="131">
        <f t="shared" si="74"/>
        <v>-6.9369932865405784E-4</v>
      </c>
      <c r="Q920" s="128">
        <f>+VLOOKUP(N920,ASURB.MX!$A$2:$H$1054,5,FALSE)</f>
        <v>319.51998900000001</v>
      </c>
      <c r="R920" s="6">
        <f t="shared" si="75"/>
        <v>1.8892862896008382E-2</v>
      </c>
      <c r="S920" s="6">
        <f t="shared" si="76"/>
        <v>3.569402684073702E-4</v>
      </c>
      <c r="T920" s="6">
        <f t="shared" si="77"/>
        <v>1.2546154670554173E-4</v>
      </c>
      <c r="U920" s="127">
        <f t="shared" si="78"/>
        <v>8.8187736974180048E-6</v>
      </c>
    </row>
    <row r="921" spans="14:21" x14ac:dyDescent="0.25">
      <c r="N921" s="125">
        <f>+'Ejercicio 5'!C904</f>
        <v>43298</v>
      </c>
      <c r="O921" s="126">
        <f>+VLOOKUP(N921,'tasa continuas '!$A$3:$E$1056,5,FALSE)</f>
        <v>3.0216055956540783E-2</v>
      </c>
      <c r="P921" s="131">
        <f t="shared" si="74"/>
        <v>-3.0253242223044971E-4</v>
      </c>
      <c r="Q921" s="128">
        <f>+VLOOKUP(N921,ASURB.MX!$A$2:$H$1054,5,FALSE)</f>
        <v>329.22000100000002</v>
      </c>
      <c r="R921" s="6">
        <f t="shared" si="75"/>
        <v>2.9906388095557113E-2</v>
      </c>
      <c r="S921" s="6">
        <f t="shared" si="76"/>
        <v>8.9439204892208018E-4</v>
      </c>
      <c r="T921" s="6">
        <f t="shared" si="77"/>
        <v>1.3421926932584812E-4</v>
      </c>
      <c r="U921" s="127">
        <f t="shared" si="78"/>
        <v>8.7577226203063908E-6</v>
      </c>
    </row>
    <row r="922" spans="14:21" x14ac:dyDescent="0.25">
      <c r="N922" s="125">
        <f>+'Ejercicio 5'!C905</f>
        <v>43299</v>
      </c>
      <c r="O922" s="126">
        <f>+VLOOKUP(N922,'tasa continuas '!$A$3:$E$1056,5,FALSE)</f>
        <v>2.9862985746513599E-2</v>
      </c>
      <c r="P922" s="131">
        <f t="shared" si="74"/>
        <v>-3.5307021002718361E-4</v>
      </c>
      <c r="Q922" s="128">
        <f>+VLOOKUP(N922,ASURB.MX!$A$2:$H$1054,5,FALSE)</f>
        <v>325.39001500000001</v>
      </c>
      <c r="R922" s="6">
        <f t="shared" si="75"/>
        <v>-1.1701714332675224E-2</v>
      </c>
      <c r="S922" s="6">
        <f t="shared" si="76"/>
        <v>1.3693011832353676E-4</v>
      </c>
      <c r="T922" s="6">
        <f t="shared" si="77"/>
        <v>1.9533526597697443E-4</v>
      </c>
      <c r="U922" s="127">
        <f t="shared" si="78"/>
        <v>6.1115996651126307E-5</v>
      </c>
    </row>
    <row r="923" spans="14:21" x14ac:dyDescent="0.25">
      <c r="N923" s="125">
        <f>+'Ejercicio 5'!C906</f>
        <v>43300</v>
      </c>
      <c r="O923" s="126">
        <f>+VLOOKUP(N923,'tasa continuas '!$A$3:$E$1056,5,FALSE)</f>
        <v>3.1392057156237663E-2</v>
      </c>
      <c r="P923" s="131">
        <f t="shared" si="74"/>
        <v>1.5290714097240636E-3</v>
      </c>
      <c r="Q923" s="128">
        <f>+VLOOKUP(N923,ASURB.MX!$A$2:$H$1054,5,FALSE)</f>
        <v>323.33999599999999</v>
      </c>
      <c r="R923" s="6">
        <f t="shared" si="75"/>
        <v>-6.3201202011651698E-3</v>
      </c>
      <c r="S923" s="6">
        <f t="shared" si="76"/>
        <v>3.9943919357176068E-5</v>
      </c>
      <c r="T923" s="6">
        <f t="shared" si="77"/>
        <v>1.9533701963663202E-4</v>
      </c>
      <c r="U923" s="127">
        <f t="shared" si="78"/>
        <v>1.75365965759261E-9</v>
      </c>
    </row>
    <row r="924" spans="14:21" x14ac:dyDescent="0.25">
      <c r="N924" s="125">
        <f>+'Ejercicio 5'!C907</f>
        <v>43301</v>
      </c>
      <c r="O924" s="126">
        <f>+VLOOKUP(N924,'tasa continuas '!$A$3:$E$1056,5,FALSE)</f>
        <v>3.121228770742529E-2</v>
      </c>
      <c r="P924" s="131">
        <f t="shared" si="74"/>
        <v>-1.7976944881237245E-4</v>
      </c>
      <c r="Q924" s="128">
        <f>+VLOOKUP(N924,ASURB.MX!$A$2:$H$1054,5,FALSE)</f>
        <v>330.10000600000001</v>
      </c>
      <c r="R924" s="6">
        <f t="shared" si="75"/>
        <v>2.0691268232876207E-2</v>
      </c>
      <c r="S924" s="6">
        <f t="shared" si="76"/>
        <v>4.2812858108483206E-4</v>
      </c>
      <c r="T924" s="6">
        <f t="shared" si="77"/>
        <v>1.9515387509280689E-4</v>
      </c>
      <c r="U924" s="127">
        <f t="shared" si="78"/>
        <v>-1.8314454382513238E-7</v>
      </c>
    </row>
    <row r="925" spans="14:21" x14ac:dyDescent="0.25">
      <c r="N925" s="125">
        <f>+'Ejercicio 5'!C908</f>
        <v>43304</v>
      </c>
      <c r="O925" s="126">
        <f>+VLOOKUP(N925,'tasa continuas '!$A$3:$E$1056,5,FALSE)</f>
        <v>3.0518588378771232E-2</v>
      </c>
      <c r="P925" s="131">
        <f t="shared" si="74"/>
        <v>-6.9369932865405784E-4</v>
      </c>
      <c r="Q925" s="128">
        <f>+VLOOKUP(N925,ASURB.MX!$A$2:$H$1054,5,FALSE)</f>
        <v>335.07000699999998</v>
      </c>
      <c r="R925" s="6">
        <f t="shared" si="75"/>
        <v>1.494382907654427E-2</v>
      </c>
      <c r="S925" s="6">
        <f t="shared" si="76"/>
        <v>2.2331802746896996E-4</v>
      </c>
      <c r="T925" s="6">
        <f t="shared" si="77"/>
        <v>2.0157337584749945E-4</v>
      </c>
      <c r="U925" s="127">
        <f t="shared" si="78"/>
        <v>6.4195007546925613E-6</v>
      </c>
    </row>
    <row r="926" spans="14:21" x14ac:dyDescent="0.25">
      <c r="N926" s="125">
        <f>+'Ejercicio 5'!C909</f>
        <v>43305</v>
      </c>
      <c r="O926" s="126">
        <f>+VLOOKUP(N926,'tasa continuas '!$A$3:$E$1056,5,FALSE)</f>
        <v>3.0216055956540783E-2</v>
      </c>
      <c r="P926" s="131">
        <f t="shared" si="74"/>
        <v>-3.0253242223044971E-4</v>
      </c>
      <c r="Q926" s="128">
        <f>+VLOOKUP(N926,ASURB.MX!$A$2:$H$1054,5,FALSE)</f>
        <v>345.02999899999998</v>
      </c>
      <c r="R926" s="6">
        <f t="shared" si="75"/>
        <v>2.9291880762299296E-2</v>
      </c>
      <c r="S926" s="6">
        <f t="shared" si="76"/>
        <v>8.5801427859275958E-4</v>
      </c>
      <c r="T926" s="6">
        <f t="shared" si="77"/>
        <v>2.0044020168860738E-4</v>
      </c>
      <c r="U926" s="127">
        <f t="shared" si="78"/>
        <v>-1.1331741588920647E-6</v>
      </c>
    </row>
    <row r="927" spans="14:21" x14ac:dyDescent="0.25">
      <c r="N927" s="125">
        <f>+'Ejercicio 5'!C910</f>
        <v>43306</v>
      </c>
      <c r="O927" s="126">
        <f>+VLOOKUP(N927,'tasa continuas '!$A$3:$E$1056,5,FALSE)</f>
        <v>2.9862985746513599E-2</v>
      </c>
      <c r="P927" s="131">
        <f t="shared" si="74"/>
        <v>-3.5307021002718361E-4</v>
      </c>
      <c r="Q927" s="128">
        <f>+VLOOKUP(N927,ASURB.MX!$A$2:$H$1054,5,FALSE)</f>
        <v>340.42999300000002</v>
      </c>
      <c r="R927" s="6">
        <f t="shared" si="75"/>
        <v>-1.3421863010803548E-2</v>
      </c>
      <c r="S927" s="6">
        <f t="shared" si="76"/>
        <v>1.8014640668077649E-4</v>
      </c>
      <c r="T927" s="6">
        <f t="shared" si="77"/>
        <v>2.3772765152616377E-4</v>
      </c>
      <c r="U927" s="127">
        <f t="shared" si="78"/>
        <v>3.7287449837556389E-5</v>
      </c>
    </row>
    <row r="928" spans="14:21" x14ac:dyDescent="0.25">
      <c r="N928" s="125">
        <f>+'Ejercicio 5'!C911</f>
        <v>43307</v>
      </c>
      <c r="O928" s="126">
        <f>+VLOOKUP(N928,'tasa continuas '!$A$3:$E$1056,5,FALSE)</f>
        <v>3.1392057156237663E-2</v>
      </c>
      <c r="P928" s="131">
        <f t="shared" si="74"/>
        <v>1.5290714097240636E-3</v>
      </c>
      <c r="Q928" s="128">
        <f>+VLOOKUP(N928,ASURB.MX!$A$2:$H$1054,5,FALSE)</f>
        <v>344.07000699999998</v>
      </c>
      <c r="R928" s="6">
        <f t="shared" si="75"/>
        <v>1.0635641525740539E-2</v>
      </c>
      <c r="S928" s="6">
        <f t="shared" si="76"/>
        <v>1.1311687066405654E-4</v>
      </c>
      <c r="T928" s="6">
        <f t="shared" si="77"/>
        <v>2.3699669463451574E-4</v>
      </c>
      <c r="U928" s="127">
        <f t="shared" si="78"/>
        <v>-7.3095689164803259E-7</v>
      </c>
    </row>
    <row r="929" spans="14:21" x14ac:dyDescent="0.25">
      <c r="N929" s="125">
        <f>+'Ejercicio 5'!C912</f>
        <v>43308</v>
      </c>
      <c r="O929" s="126">
        <f>+VLOOKUP(N929,'tasa continuas '!$A$3:$E$1056,5,FALSE)</f>
        <v>3.121228770742529E-2</v>
      </c>
      <c r="P929" s="131">
        <f t="shared" si="74"/>
        <v>-1.7976944881237245E-4</v>
      </c>
      <c r="Q929" s="128">
        <f>+VLOOKUP(N929,ASURB.MX!$A$2:$H$1054,5,FALSE)</f>
        <v>344.79998799999998</v>
      </c>
      <c r="R929" s="6">
        <f t="shared" si="75"/>
        <v>2.1193585975154295E-3</v>
      </c>
      <c r="S929" s="6">
        <f t="shared" si="76"/>
        <v>4.4916808648625681E-6</v>
      </c>
      <c r="T929" s="6">
        <f t="shared" si="77"/>
        <v>2.3511008063289266E-4</v>
      </c>
      <c r="U929" s="127">
        <f t="shared" si="78"/>
        <v>-1.8866140016230793E-6</v>
      </c>
    </row>
    <row r="930" spans="14:21" x14ac:dyDescent="0.25">
      <c r="N930" s="125">
        <f>+'Ejercicio 5'!C913</f>
        <v>43311</v>
      </c>
      <c r="O930" s="126">
        <f>+VLOOKUP(N930,'tasa continuas '!$A$3:$E$1056,5,FALSE)</f>
        <v>3.0518588378771232E-2</v>
      </c>
      <c r="P930" s="131">
        <f t="shared" ref="P930:P993" si="79">O930-O929</f>
        <v>-6.9369932865405784E-4</v>
      </c>
      <c r="Q930" s="128">
        <f>+VLOOKUP(N930,ASURB.MX!$A$2:$H$1054,5,FALSE)</f>
        <v>336.98001099999999</v>
      </c>
      <c r="R930" s="6">
        <f t="shared" ref="R930:R993" si="80">+LN(Q930/Q929)</f>
        <v>-2.2940889933627733E-2</v>
      </c>
      <c r="S930" s="6">
        <f t="shared" si="76"/>
        <v>5.262844309468223E-4</v>
      </c>
      <c r="T930" s="6">
        <f t="shared" si="77"/>
        <v>2.359282603616733E-4</v>
      </c>
      <c r="U930" s="127">
        <f t="shared" si="78"/>
        <v>8.1817972878063679E-7</v>
      </c>
    </row>
    <row r="931" spans="14:21" x14ac:dyDescent="0.25">
      <c r="N931" s="125">
        <f>+'Ejercicio 5'!C914</f>
        <v>43312</v>
      </c>
      <c r="O931" s="126">
        <f>+VLOOKUP(N931,'tasa continuas '!$A$3:$E$1056,5,FALSE)</f>
        <v>3.0216055956540783E-2</v>
      </c>
      <c r="P931" s="131">
        <f t="shared" si="79"/>
        <v>-3.0253242223044971E-4</v>
      </c>
      <c r="Q931" s="128">
        <f>+VLOOKUP(N931,ASURB.MX!$A$2:$H$1054,5,FALSE)</f>
        <v>331.58999599999999</v>
      </c>
      <c r="R931" s="6">
        <f t="shared" si="80"/>
        <v>-1.6124360125241818E-2</v>
      </c>
      <c r="S931" s="6">
        <f t="shared" ref="S931:S994" si="81">R931^2</f>
        <v>2.599949894484883E-4</v>
      </c>
      <c r="T931" s="6">
        <f t="shared" si="77"/>
        <v>2.4302629012032945E-4</v>
      </c>
      <c r="U931" s="127">
        <f t="shared" si="78"/>
        <v>7.0980297586561568E-6</v>
      </c>
    </row>
    <row r="932" spans="14:21" x14ac:dyDescent="0.25">
      <c r="N932" s="125">
        <f>+'Ejercicio 5'!C915</f>
        <v>43313</v>
      </c>
      <c r="O932" s="126">
        <f>+VLOOKUP(N932,'tasa continuas '!$A$3:$E$1056,5,FALSE)</f>
        <v>2.9862985746513599E-2</v>
      </c>
      <c r="P932" s="131">
        <f t="shared" si="79"/>
        <v>-3.5307021002718361E-4</v>
      </c>
      <c r="Q932" s="128">
        <f>+VLOOKUP(N932,ASURB.MX!$A$2:$H$1054,5,FALSE)</f>
        <v>339.459991</v>
      </c>
      <c r="R932" s="6">
        <f t="shared" si="80"/>
        <v>2.3456839292804597E-2</v>
      </c>
      <c r="S932" s="6">
        <f t="shared" si="81"/>
        <v>5.5022330960846166E-4</v>
      </c>
      <c r="T932" s="6">
        <f t="shared" si="77"/>
        <v>2.4164877565093656E-4</v>
      </c>
      <c r="U932" s="127">
        <f t="shared" si="78"/>
        <v>-1.3775144693928926E-6</v>
      </c>
    </row>
    <row r="933" spans="14:21" x14ac:dyDescent="0.25">
      <c r="N933" s="125">
        <f>+'Ejercicio 5'!C916</f>
        <v>43314</v>
      </c>
      <c r="O933" s="126">
        <f>+VLOOKUP(N933,'tasa continuas '!$A$3:$E$1056,5,FALSE)</f>
        <v>3.1392057156237663E-2</v>
      </c>
      <c r="P933" s="131">
        <f t="shared" si="79"/>
        <v>1.5290714097240636E-3</v>
      </c>
      <c r="Q933" s="128">
        <f>+VLOOKUP(N933,ASURB.MX!$A$2:$H$1054,5,FALSE)</f>
        <v>336.38000499999998</v>
      </c>
      <c r="R933" s="6">
        <f t="shared" si="80"/>
        <v>-9.1146050572599255E-3</v>
      </c>
      <c r="S933" s="6">
        <f t="shared" si="81"/>
        <v>8.3076025349828209E-5</v>
      </c>
      <c r="T933" s="6">
        <f t="shared" si="77"/>
        <v>2.4680894647306008E-4</v>
      </c>
      <c r="U933" s="127">
        <f t="shared" si="78"/>
        <v>5.1601708221235207E-6</v>
      </c>
    </row>
    <row r="934" spans="14:21" x14ac:dyDescent="0.25">
      <c r="N934" s="125">
        <f>+'Ejercicio 5'!C917</f>
        <v>43315</v>
      </c>
      <c r="O934" s="126">
        <f>+VLOOKUP(N934,'tasa continuas '!$A$3:$E$1056,5,FALSE)</f>
        <v>3.121228770742529E-2</v>
      </c>
      <c r="P934" s="131">
        <f t="shared" si="79"/>
        <v>-1.7976944881237245E-4</v>
      </c>
      <c r="Q934" s="128">
        <f>+VLOOKUP(N934,ASURB.MX!$A$2:$H$1054,5,FALSE)</f>
        <v>338.67001299999998</v>
      </c>
      <c r="R934" s="6">
        <f t="shared" si="80"/>
        <v>6.7847321635850178E-3</v>
      </c>
      <c r="S934" s="6">
        <f t="shared" si="81"/>
        <v>4.603259053158504E-5</v>
      </c>
      <c r="T934" s="6">
        <f t="shared" si="77"/>
        <v>2.4519781298113386E-4</v>
      </c>
      <c r="U934" s="127">
        <f t="shared" si="78"/>
        <v>-1.6111334919262214E-6</v>
      </c>
    </row>
    <row r="935" spans="14:21" x14ac:dyDescent="0.25">
      <c r="N935" s="125">
        <f>+'Ejercicio 5'!C918</f>
        <v>43318</v>
      </c>
      <c r="O935" s="126">
        <f>+VLOOKUP(N935,'tasa continuas '!$A$3:$E$1056,5,FALSE)</f>
        <v>3.0518588378771232E-2</v>
      </c>
      <c r="P935" s="131">
        <f t="shared" si="79"/>
        <v>-6.9369932865405784E-4</v>
      </c>
      <c r="Q935" s="128">
        <f>+VLOOKUP(N935,ASURB.MX!$A$2:$H$1054,5,FALSE)</f>
        <v>344.11999500000002</v>
      </c>
      <c r="R935" s="6">
        <f t="shared" si="80"/>
        <v>1.596419889631872E-2</v>
      </c>
      <c r="S935" s="6">
        <f t="shared" si="81"/>
        <v>2.5485564640122385E-4</v>
      </c>
      <c r="T935" s="6">
        <f t="shared" si="77"/>
        <v>2.4397508588759552E-4</v>
      </c>
      <c r="U935" s="127">
        <f t="shared" si="78"/>
        <v>-1.2227270935383412E-6</v>
      </c>
    </row>
    <row r="936" spans="14:21" x14ac:dyDescent="0.25">
      <c r="N936" s="125">
        <f>+'Ejercicio 5'!C919</f>
        <v>43319</v>
      </c>
      <c r="O936" s="126">
        <f>+VLOOKUP(N936,'tasa continuas '!$A$3:$E$1056,5,FALSE)</f>
        <v>3.0216055956540783E-2</v>
      </c>
      <c r="P936" s="131">
        <f t="shared" si="79"/>
        <v>-3.0253242223044971E-4</v>
      </c>
      <c r="Q936" s="128">
        <f>+VLOOKUP(N936,ASURB.MX!$A$2:$H$1054,5,FALSE)</f>
        <v>345.92999300000002</v>
      </c>
      <c r="R936" s="6">
        <f t="shared" si="80"/>
        <v>5.2460029924946425E-3</v>
      </c>
      <c r="S936" s="6">
        <f t="shared" si="81"/>
        <v>2.7520547397262745E-5</v>
      </c>
      <c r="T936" s="6">
        <f t="shared" si="77"/>
        <v>2.417091992504399E-4</v>
      </c>
      <c r="U936" s="127">
        <f t="shared" si="78"/>
        <v>-2.2658866371556147E-6</v>
      </c>
    </row>
    <row r="937" spans="14:21" x14ac:dyDescent="0.25">
      <c r="N937" s="125">
        <f>+'Ejercicio 5'!C920</f>
        <v>43320</v>
      </c>
      <c r="O937" s="126">
        <f>+VLOOKUP(N937,'tasa continuas '!$A$3:$E$1056,5,FALSE)</f>
        <v>2.9862985746513599E-2</v>
      </c>
      <c r="P937" s="131">
        <f t="shared" si="79"/>
        <v>-3.5307021002718361E-4</v>
      </c>
      <c r="Q937" s="128">
        <f>+VLOOKUP(N937,ASURB.MX!$A$2:$H$1054,5,FALSE)</f>
        <v>343.57998700000002</v>
      </c>
      <c r="R937" s="6">
        <f t="shared" si="80"/>
        <v>-6.8164788544217234E-3</v>
      </c>
      <c r="S937" s="6">
        <f t="shared" si="81"/>
        <v>4.6464383972778494E-5</v>
      </c>
      <c r="T937" s="6">
        <f t="shared" si="77"/>
        <v>2.4292479361624975E-4</v>
      </c>
      <c r="U937" s="127">
        <f t="shared" si="78"/>
        <v>1.2155943658098461E-6</v>
      </c>
    </row>
    <row r="938" spans="14:21" x14ac:dyDescent="0.25">
      <c r="N938" s="125">
        <f>+'Ejercicio 5'!C921</f>
        <v>43321</v>
      </c>
      <c r="O938" s="126">
        <f>+VLOOKUP(N938,'tasa continuas '!$A$3:$E$1056,5,FALSE)</f>
        <v>3.1392057156237663E-2</v>
      </c>
      <c r="P938" s="131">
        <f t="shared" si="79"/>
        <v>1.5290714097240636E-3</v>
      </c>
      <c r="Q938" s="128">
        <f>+VLOOKUP(N938,ASURB.MX!$A$2:$H$1054,5,FALSE)</f>
        <v>345.16000400000001</v>
      </c>
      <c r="R938" s="6">
        <f t="shared" si="80"/>
        <v>4.5881458675301962E-3</v>
      </c>
      <c r="S938" s="6">
        <f t="shared" si="81"/>
        <v>2.1051082501734416E-5</v>
      </c>
      <c r="T938" s="6">
        <f t="shared" si="77"/>
        <v>2.4173123161013176E-4</v>
      </c>
      <c r="U938" s="127">
        <f t="shared" si="78"/>
        <v>-1.1935620061179946E-6</v>
      </c>
    </row>
    <row r="939" spans="14:21" x14ac:dyDescent="0.25">
      <c r="N939" s="125">
        <f>+'Ejercicio 5'!C922</f>
        <v>43322</v>
      </c>
      <c r="O939" s="126">
        <f>+VLOOKUP(N939,'tasa continuas '!$A$3:$E$1056,5,FALSE)</f>
        <v>3.121228770742529E-2</v>
      </c>
      <c r="P939" s="131">
        <f t="shared" si="79"/>
        <v>-1.7976944881237245E-4</v>
      </c>
      <c r="Q939" s="128">
        <f>+VLOOKUP(N939,ASURB.MX!$A$2:$H$1054,5,FALSE)</f>
        <v>341.17999300000002</v>
      </c>
      <c r="R939" s="6">
        <f t="shared" si="80"/>
        <v>-1.1597912493590865E-2</v>
      </c>
      <c r="S939" s="6">
        <f t="shared" si="81"/>
        <v>1.3451157420899107E-4</v>
      </c>
      <c r="T939" s="6">
        <f t="shared" si="77"/>
        <v>2.4114172839427269E-4</v>
      </c>
      <c r="U939" s="127">
        <f t="shared" si="78"/>
        <v>-5.895032158590688E-7</v>
      </c>
    </row>
    <row r="940" spans="14:21" x14ac:dyDescent="0.25">
      <c r="N940" s="125">
        <f>+'Ejercicio 5'!C923</f>
        <v>43325</v>
      </c>
      <c r="O940" s="126">
        <f>+VLOOKUP(N940,'tasa continuas '!$A$3:$E$1056,5,FALSE)</f>
        <v>3.0518588378771232E-2</v>
      </c>
      <c r="P940" s="131">
        <f t="shared" si="79"/>
        <v>-6.9369932865405784E-4</v>
      </c>
      <c r="Q940" s="128">
        <f>+VLOOKUP(N940,ASURB.MX!$A$2:$H$1054,5,FALSE)</f>
        <v>344.38000499999998</v>
      </c>
      <c r="R940" s="6">
        <f t="shared" si="80"/>
        <v>9.3355366415409872E-3</v>
      </c>
      <c r="S940" s="6">
        <f t="shared" si="81"/>
        <v>8.7152244385554377E-5</v>
      </c>
      <c r="T940" s="6">
        <f t="shared" si="77"/>
        <v>2.3832998924079159E-4</v>
      </c>
      <c r="U940" s="127">
        <f t="shared" si="78"/>
        <v>-2.811739153481095E-6</v>
      </c>
    </row>
    <row r="941" spans="14:21" x14ac:dyDescent="0.25">
      <c r="N941" s="125">
        <f>+'Ejercicio 5'!C924</f>
        <v>43326</v>
      </c>
      <c r="O941" s="126">
        <f>+VLOOKUP(N941,'tasa continuas '!$A$3:$E$1056,5,FALSE)</f>
        <v>3.0216055956540783E-2</v>
      </c>
      <c r="P941" s="131">
        <f t="shared" si="79"/>
        <v>-3.0253242223044971E-4</v>
      </c>
      <c r="Q941" s="128">
        <f>+VLOOKUP(N941,ASURB.MX!$A$2:$H$1054,5,FALSE)</f>
        <v>355.44000199999999</v>
      </c>
      <c r="R941" s="6">
        <f t="shared" si="80"/>
        <v>3.161075087759653E-2</v>
      </c>
      <c r="S941" s="6">
        <f t="shared" si="81"/>
        <v>9.9923957104546988E-4</v>
      </c>
      <c r="T941" s="6">
        <f t="shared" si="77"/>
        <v>2.3772719393787503E-4</v>
      </c>
      <c r="U941" s="127">
        <f t="shared" si="78"/>
        <v>-6.0279530291655961E-7</v>
      </c>
    </row>
    <row r="942" spans="14:21" x14ac:dyDescent="0.25">
      <c r="N942" s="125">
        <f>+'Ejercicio 5'!C925</f>
        <v>43327</v>
      </c>
      <c r="O942" s="126">
        <f>+VLOOKUP(N942,'tasa continuas '!$A$3:$E$1056,5,FALSE)</f>
        <v>2.9862985746513599E-2</v>
      </c>
      <c r="P942" s="131">
        <f t="shared" si="79"/>
        <v>-3.5307021002718361E-4</v>
      </c>
      <c r="Q942" s="128">
        <f>+VLOOKUP(N942,ASURB.MX!$A$2:$H$1054,5,FALSE)</f>
        <v>346.32000699999998</v>
      </c>
      <c r="R942" s="6">
        <f t="shared" si="80"/>
        <v>-2.5993240908236674E-2</v>
      </c>
      <c r="S942" s="6">
        <f t="shared" si="81"/>
        <v>6.7564857291362848E-4</v>
      </c>
      <c r="T942" s="6">
        <f t="shared" si="77"/>
        <v>2.7504063732905563E-4</v>
      </c>
      <c r="U942" s="127">
        <f t="shared" si="78"/>
        <v>3.7313443391180596E-5</v>
      </c>
    </row>
    <row r="943" spans="14:21" x14ac:dyDescent="0.25">
      <c r="N943" s="125">
        <f>+'Ejercicio 5'!C926</f>
        <v>43328</v>
      </c>
      <c r="O943" s="126">
        <f>+VLOOKUP(N943,'tasa continuas '!$A$3:$E$1056,5,FALSE)</f>
        <v>3.1392057156237663E-2</v>
      </c>
      <c r="P943" s="131">
        <f t="shared" si="79"/>
        <v>1.5290714097240636E-3</v>
      </c>
      <c r="Q943" s="128">
        <f>+VLOOKUP(N943,ASURB.MX!$A$2:$H$1054,5,FALSE)</f>
        <v>339.47000100000002</v>
      </c>
      <c r="R943" s="6">
        <f t="shared" si="80"/>
        <v>-1.9977642549168246E-2</v>
      </c>
      <c r="S943" s="6">
        <f t="shared" si="81"/>
        <v>3.9910620182233753E-4</v>
      </c>
      <c r="T943" s="6">
        <f t="shared" si="77"/>
        <v>2.8264499411598585E-4</v>
      </c>
      <c r="U943" s="127">
        <f t="shared" si="78"/>
        <v>7.6043567869302177E-6</v>
      </c>
    </row>
    <row r="944" spans="14:21" x14ac:dyDescent="0.25">
      <c r="N944" s="125">
        <f>+'Ejercicio 5'!C927</f>
        <v>43329</v>
      </c>
      <c r="O944" s="126">
        <f>+VLOOKUP(N944,'tasa continuas '!$A$3:$E$1056,5,FALSE)</f>
        <v>3.121228770742529E-2</v>
      </c>
      <c r="P944" s="131">
        <f t="shared" si="79"/>
        <v>-1.7976944881237245E-4</v>
      </c>
      <c r="Q944" s="128">
        <f>+VLOOKUP(N944,ASURB.MX!$A$2:$H$1054,5,FALSE)</f>
        <v>326.94000199999999</v>
      </c>
      <c r="R944" s="6">
        <f t="shared" si="80"/>
        <v>-3.7608906856684464E-2</v>
      </c>
      <c r="S944" s="6">
        <f t="shared" si="81"/>
        <v>1.4144298749547677E-3</v>
      </c>
      <c r="T944" s="6">
        <f t="shared" si="77"/>
        <v>2.8045928400527518E-4</v>
      </c>
      <c r="U944" s="127">
        <f t="shared" si="78"/>
        <v>-2.1857101107106646E-6</v>
      </c>
    </row>
    <row r="945" spans="14:21" x14ac:dyDescent="0.25">
      <c r="N945" s="125">
        <f>+'Ejercicio 5'!C928</f>
        <v>43332</v>
      </c>
      <c r="O945" s="126">
        <f>+VLOOKUP(N945,'tasa continuas '!$A$3:$E$1056,5,FALSE)</f>
        <v>3.0518588378771232E-2</v>
      </c>
      <c r="P945" s="131">
        <f t="shared" si="79"/>
        <v>-6.9369932865405784E-4</v>
      </c>
      <c r="Q945" s="128">
        <f>+VLOOKUP(N945,ASURB.MX!$A$2:$H$1054,5,FALSE)</f>
        <v>334.88000499999998</v>
      </c>
      <c r="R945" s="6">
        <f t="shared" si="80"/>
        <v>2.3995599688018506E-2</v>
      </c>
      <c r="S945" s="6">
        <f t="shared" si="81"/>
        <v>5.757888043876338E-4</v>
      </c>
      <c r="T945" s="6">
        <f t="shared" si="77"/>
        <v>3.4359628342309548E-4</v>
      </c>
      <c r="U945" s="127">
        <f t="shared" si="78"/>
        <v>6.3136999417820298E-5</v>
      </c>
    </row>
    <row r="946" spans="14:21" x14ac:dyDescent="0.25">
      <c r="N946" s="125">
        <f>+'Ejercicio 5'!C929</f>
        <v>43333</v>
      </c>
      <c r="O946" s="126">
        <f>+VLOOKUP(N946,'tasa continuas '!$A$3:$E$1056,5,FALSE)</f>
        <v>3.0216055956540783E-2</v>
      </c>
      <c r="P946" s="131">
        <f t="shared" si="79"/>
        <v>-3.0253242223044971E-4</v>
      </c>
      <c r="Q946" s="128">
        <f>+VLOOKUP(N946,ASURB.MX!$A$2:$H$1054,5,FALSE)</f>
        <v>335.66000400000001</v>
      </c>
      <c r="R946" s="6">
        <f t="shared" si="80"/>
        <v>2.3264811684428639E-3</v>
      </c>
      <c r="S946" s="6">
        <f t="shared" si="81"/>
        <v>5.4125146271192733E-6</v>
      </c>
      <c r="T946" s="6">
        <f t="shared" si="77"/>
        <v>3.4643248257664155E-4</v>
      </c>
      <c r="U946" s="127">
        <f t="shared" si="78"/>
        <v>2.8361991535460693E-6</v>
      </c>
    </row>
    <row r="947" spans="14:21" x14ac:dyDescent="0.25">
      <c r="N947" s="125">
        <f>+'Ejercicio 5'!C930</f>
        <v>43334</v>
      </c>
      <c r="O947" s="126">
        <f>+VLOOKUP(N947,'tasa continuas '!$A$3:$E$1056,5,FALSE)</f>
        <v>2.9862985746513599E-2</v>
      </c>
      <c r="P947" s="131">
        <f t="shared" si="79"/>
        <v>-3.5307021002718361E-4</v>
      </c>
      <c r="Q947" s="128">
        <f>+VLOOKUP(N947,ASURB.MX!$A$2:$H$1054,5,FALSE)</f>
        <v>348.04998799999998</v>
      </c>
      <c r="R947" s="6">
        <f t="shared" si="80"/>
        <v>3.6247358340016245E-2</v>
      </c>
      <c r="S947" s="6">
        <f t="shared" si="81"/>
        <v>1.3138709866295452E-3</v>
      </c>
      <c r="T947" s="6">
        <f t="shared" si="77"/>
        <v>3.5024616156307338E-4</v>
      </c>
      <c r="U947" s="127">
        <f t="shared" si="78"/>
        <v>3.8136789864318295E-6</v>
      </c>
    </row>
    <row r="948" spans="14:21" x14ac:dyDescent="0.25">
      <c r="N948" s="125">
        <f>+'Ejercicio 5'!C931</f>
        <v>43335</v>
      </c>
      <c r="O948" s="126">
        <f>+VLOOKUP(N948,'tasa continuas '!$A$3:$E$1056,5,FALSE)</f>
        <v>3.1392057156237663E-2</v>
      </c>
      <c r="P948" s="131">
        <f t="shared" si="79"/>
        <v>1.5290714097240636E-3</v>
      </c>
      <c r="Q948" s="128">
        <f>+VLOOKUP(N948,ASURB.MX!$A$2:$H$1054,5,FALSE)</f>
        <v>348.60000600000001</v>
      </c>
      <c r="R948" s="6">
        <f t="shared" si="80"/>
        <v>1.5790371607543737E-3</v>
      </c>
      <c r="S948" s="6">
        <f t="shared" si="81"/>
        <v>2.4933583550432338E-6</v>
      </c>
      <c r="T948" s="6">
        <f t="shared" si="77"/>
        <v>3.9001768822956876E-4</v>
      </c>
      <c r="U948" s="127">
        <f t="shared" si="78"/>
        <v>3.9771526666495377E-5</v>
      </c>
    </row>
    <row r="949" spans="14:21" x14ac:dyDescent="0.25">
      <c r="N949" s="125">
        <f>+'Ejercicio 5'!C932</f>
        <v>43336</v>
      </c>
      <c r="O949" s="126">
        <f>+VLOOKUP(N949,'tasa continuas '!$A$3:$E$1056,5,FALSE)</f>
        <v>3.121228770742529E-2</v>
      </c>
      <c r="P949" s="131">
        <f t="shared" si="79"/>
        <v>-1.7976944881237245E-4</v>
      </c>
      <c r="Q949" s="128">
        <f>+VLOOKUP(N949,ASURB.MX!$A$2:$H$1054,5,FALSE)</f>
        <v>349.82000699999998</v>
      </c>
      <c r="R949" s="6">
        <f t="shared" si="80"/>
        <v>3.4936061915834824E-3</v>
      </c>
      <c r="S949" s="6">
        <f t="shared" si="81"/>
        <v>1.2205284221870444E-5</v>
      </c>
      <c r="T949" s="6">
        <f t="shared" si="77"/>
        <v>3.9055209547622069E-4</v>
      </c>
      <c r="U949" s="127">
        <f t="shared" si="78"/>
        <v>5.3440724665193388E-7</v>
      </c>
    </row>
    <row r="950" spans="14:21" x14ac:dyDescent="0.25">
      <c r="N950" s="125">
        <f>+'Ejercicio 5'!C933</f>
        <v>43339</v>
      </c>
      <c r="O950" s="126">
        <f>+VLOOKUP(N950,'tasa continuas '!$A$3:$E$1056,5,FALSE)</f>
        <v>3.0518588378771232E-2</v>
      </c>
      <c r="P950" s="131">
        <f t="shared" si="79"/>
        <v>-6.9369932865405784E-4</v>
      </c>
      <c r="Q950" s="128">
        <f>+VLOOKUP(N950,ASURB.MX!$A$2:$H$1054,5,FALSE)</f>
        <v>353.66000400000001</v>
      </c>
      <c r="R950" s="6">
        <f t="shared" si="80"/>
        <v>1.0917254447921408E-2</v>
      </c>
      <c r="S950" s="6">
        <f t="shared" si="81"/>
        <v>1.1918644468065976E-4</v>
      </c>
      <c r="T950" s="6">
        <f t="shared" si="77"/>
        <v>3.9115976140930298E-4</v>
      </c>
      <c r="U950" s="127">
        <f t="shared" si="78"/>
        <v>6.0766593308229444E-7</v>
      </c>
    </row>
    <row r="951" spans="14:21" x14ac:dyDescent="0.25">
      <c r="N951" s="125">
        <f>+'Ejercicio 5'!C934</f>
        <v>43340</v>
      </c>
      <c r="O951" s="126">
        <f>+VLOOKUP(N951,'tasa continuas '!$A$3:$E$1056,5,FALSE)</f>
        <v>3.0216055956540783E-2</v>
      </c>
      <c r="P951" s="131">
        <f t="shared" si="79"/>
        <v>-3.0253242223044971E-4</v>
      </c>
      <c r="Q951" s="128">
        <f>+VLOOKUP(N951,ASURB.MX!$A$2:$H$1054,5,FALSE)</f>
        <v>356.57000699999998</v>
      </c>
      <c r="R951" s="6">
        <f t="shared" si="80"/>
        <v>8.1945827100823754E-3</v>
      </c>
      <c r="S951" s="6">
        <f t="shared" si="81"/>
        <v>6.7151185792381013E-5</v>
      </c>
      <c r="T951" s="6">
        <f t="shared" si="77"/>
        <v>3.9345104490028099E-4</v>
      </c>
      <c r="U951" s="127">
        <f t="shared" si="78"/>
        <v>2.2912834909780025E-6</v>
      </c>
    </row>
    <row r="952" spans="14:21" x14ac:dyDescent="0.25">
      <c r="N952" s="125">
        <f>+'Ejercicio 5'!C935</f>
        <v>43341</v>
      </c>
      <c r="O952" s="126">
        <f>+VLOOKUP(N952,'tasa continuas '!$A$3:$E$1056,5,FALSE)</f>
        <v>2.9862985746513599E-2</v>
      </c>
      <c r="P952" s="131">
        <f t="shared" si="79"/>
        <v>-3.5307021002718361E-4</v>
      </c>
      <c r="Q952" s="128">
        <f>+VLOOKUP(N952,ASURB.MX!$A$2:$H$1054,5,FALSE)</f>
        <v>358.39001500000001</v>
      </c>
      <c r="R952" s="6">
        <f t="shared" si="80"/>
        <v>5.0912271324330492E-3</v>
      </c>
      <c r="S952" s="6">
        <f t="shared" si="81"/>
        <v>2.592059371402245E-5</v>
      </c>
      <c r="T952" s="6">
        <f t="shared" si="77"/>
        <v>3.9666256670590751E-4</v>
      </c>
      <c r="U952" s="127">
        <f t="shared" si="78"/>
        <v>3.2115218056265197E-6</v>
      </c>
    </row>
    <row r="953" spans="14:21" x14ac:dyDescent="0.25">
      <c r="N953" s="125">
        <f>+'Ejercicio 5'!C936</f>
        <v>43342</v>
      </c>
      <c r="O953" s="126">
        <f>+VLOOKUP(N953,'tasa continuas '!$A$3:$E$1056,5,FALSE)</f>
        <v>3.1392057156237663E-2</v>
      </c>
      <c r="P953" s="131">
        <f t="shared" si="79"/>
        <v>1.5290714097240636E-3</v>
      </c>
      <c r="Q953" s="128">
        <f>+VLOOKUP(N953,ASURB.MX!$A$2:$H$1054,5,FALSE)</f>
        <v>358.54998799999998</v>
      </c>
      <c r="R953" s="6">
        <f t="shared" si="80"/>
        <v>4.4626608080315162E-4</v>
      </c>
      <c r="S953" s="6">
        <f t="shared" si="81"/>
        <v>1.9915341487540506E-7</v>
      </c>
      <c r="T953" s="6">
        <f t="shared" si="77"/>
        <v>3.8665098955270133E-4</v>
      </c>
      <c r="U953" s="127">
        <f t="shared" si="78"/>
        <v>-1.0011577153206178E-5</v>
      </c>
    </row>
    <row r="954" spans="14:21" x14ac:dyDescent="0.25">
      <c r="N954" s="125">
        <f>+'Ejercicio 5'!C937</f>
        <v>43343</v>
      </c>
      <c r="O954" s="126">
        <f>+VLOOKUP(N954,'tasa continuas '!$A$3:$E$1056,5,FALSE)</f>
        <v>3.121228770742529E-2</v>
      </c>
      <c r="P954" s="131">
        <f t="shared" si="79"/>
        <v>-1.7976944881237245E-4</v>
      </c>
      <c r="Q954" s="128">
        <f>+VLOOKUP(N954,ASURB.MX!$A$2:$H$1054,5,FALSE)</f>
        <v>357.92001299999998</v>
      </c>
      <c r="R954" s="6">
        <f t="shared" si="80"/>
        <v>-1.7585527976633356E-3</v>
      </c>
      <c r="S954" s="6">
        <f t="shared" si="81"/>
        <v>3.0925079421695445E-6</v>
      </c>
      <c r="T954" s="6">
        <f t="shared" si="77"/>
        <v>3.894689310969469E-4</v>
      </c>
      <c r="U954" s="127">
        <f t="shared" si="78"/>
        <v>2.8179415442455748E-6</v>
      </c>
    </row>
    <row r="955" spans="14:21" x14ac:dyDescent="0.25">
      <c r="N955" s="125">
        <f>+'Ejercicio 5'!C938</f>
        <v>43346</v>
      </c>
      <c r="O955" s="126">
        <f>+VLOOKUP(N955,'tasa continuas '!$A$3:$E$1056,5,FALSE)</f>
        <v>3.0518588378771232E-2</v>
      </c>
      <c r="P955" s="131">
        <f t="shared" si="79"/>
        <v>-6.9369932865405784E-4</v>
      </c>
      <c r="Q955" s="128">
        <f>+VLOOKUP(N955,ASURB.MX!$A$2:$H$1054,5,FALSE)</f>
        <v>357.04998799999998</v>
      </c>
      <c r="R955" s="6">
        <f t="shared" si="80"/>
        <v>-2.433739676404281E-3</v>
      </c>
      <c r="S955" s="6">
        <f t="shared" si="81"/>
        <v>5.9230888125044146E-6</v>
      </c>
      <c r="T955" s="6">
        <f t="shared" si="77"/>
        <v>3.9036419320398323E-4</v>
      </c>
      <c r="U955" s="127">
        <f t="shared" si="78"/>
        <v>8.9526210703632205E-7</v>
      </c>
    </row>
    <row r="956" spans="14:21" x14ac:dyDescent="0.25">
      <c r="N956" s="125">
        <f>+'Ejercicio 5'!C939</f>
        <v>43347</v>
      </c>
      <c r="O956" s="126">
        <f>+VLOOKUP(N956,'tasa continuas '!$A$3:$E$1056,5,FALSE)</f>
        <v>3.0216055956540783E-2</v>
      </c>
      <c r="P956" s="131">
        <f t="shared" si="79"/>
        <v>-3.0253242223044971E-4</v>
      </c>
      <c r="Q956" s="128">
        <f>+VLOOKUP(N956,ASURB.MX!$A$2:$H$1054,5,FALSE)</f>
        <v>355.27999899999998</v>
      </c>
      <c r="R956" s="6">
        <f t="shared" si="80"/>
        <v>-4.9695862172147269E-3</v>
      </c>
      <c r="S956" s="6">
        <f t="shared" si="81"/>
        <v>2.4696787170330579E-5</v>
      </c>
      <c r="T956" s="6">
        <f t="shared" si="77"/>
        <v>3.9328307898484505E-4</v>
      </c>
      <c r="U956" s="127">
        <f t="shared" si="78"/>
        <v>2.9188857808618279E-6</v>
      </c>
    </row>
    <row r="957" spans="14:21" x14ac:dyDescent="0.25">
      <c r="N957" s="125">
        <f>+'Ejercicio 5'!C940</f>
        <v>43348</v>
      </c>
      <c r="O957" s="126">
        <f>+VLOOKUP(N957,'tasa continuas '!$A$3:$E$1056,5,FALSE)</f>
        <v>2.9862985746513599E-2</v>
      </c>
      <c r="P957" s="131">
        <f t="shared" si="79"/>
        <v>-3.5307021002718361E-4</v>
      </c>
      <c r="Q957" s="128">
        <f>+VLOOKUP(N957,ASURB.MX!$A$2:$H$1054,5,FALSE)</f>
        <v>351.44000199999999</v>
      </c>
      <c r="R957" s="6">
        <f t="shared" si="80"/>
        <v>-1.0867202810769494E-2</v>
      </c>
      <c r="S957" s="6">
        <f t="shared" si="81"/>
        <v>1.180960969303964E-4</v>
      </c>
      <c r="T957" s="6">
        <f t="shared" si="77"/>
        <v>3.9603882731976188E-4</v>
      </c>
      <c r="U957" s="127">
        <f t="shared" si="78"/>
        <v>2.7557483349168301E-6</v>
      </c>
    </row>
    <row r="958" spans="14:21" x14ac:dyDescent="0.25">
      <c r="N958" s="125">
        <f>+'Ejercicio 5'!C941</f>
        <v>43349</v>
      </c>
      <c r="O958" s="126">
        <f>+VLOOKUP(N958,'tasa continuas '!$A$3:$E$1056,5,FALSE)</f>
        <v>3.1392057156237663E-2</v>
      </c>
      <c r="P958" s="131">
        <f t="shared" si="79"/>
        <v>1.5290714097240636E-3</v>
      </c>
      <c r="Q958" s="128">
        <f>+VLOOKUP(N958,ASURB.MX!$A$2:$H$1054,5,FALSE)</f>
        <v>360.72000100000002</v>
      </c>
      <c r="R958" s="6">
        <f t="shared" si="80"/>
        <v>2.6063031526666187E-2</v>
      </c>
      <c r="S958" s="6">
        <f t="shared" si="81"/>
        <v>6.7928161235999561E-4</v>
      </c>
      <c r="T958" s="6">
        <f t="shared" si="77"/>
        <v>3.8242050865599733E-4</v>
      </c>
      <c r="U958" s="127">
        <f t="shared" si="78"/>
        <v>-1.3618318663764556E-5</v>
      </c>
    </row>
    <row r="959" spans="14:21" x14ac:dyDescent="0.25">
      <c r="N959" s="125">
        <f>+'Ejercicio 5'!C942</f>
        <v>43350</v>
      </c>
      <c r="O959" s="126">
        <f>+VLOOKUP(N959,'tasa continuas '!$A$3:$E$1056,5,FALSE)</f>
        <v>3.121228770742529E-2</v>
      </c>
      <c r="P959" s="131">
        <f t="shared" si="79"/>
        <v>-1.7976944881237245E-4</v>
      </c>
      <c r="Q959" s="128">
        <f>+VLOOKUP(N959,ASURB.MX!$A$2:$H$1054,5,FALSE)</f>
        <v>363.73001099999999</v>
      </c>
      <c r="R959" s="6">
        <f t="shared" si="80"/>
        <v>8.3098275133722359E-3</v>
      </c>
      <c r="S959" s="6">
        <f t="shared" si="81"/>
        <v>6.9053233301998195E-5</v>
      </c>
      <c r="T959" s="6">
        <f t="shared" si="77"/>
        <v>3.893389004561752E-4</v>
      </c>
      <c r="U959" s="127">
        <f t="shared" si="78"/>
        <v>6.9183918001778765E-6</v>
      </c>
    </row>
    <row r="960" spans="14:21" x14ac:dyDescent="0.25">
      <c r="N960" s="125">
        <f>+'Ejercicio 5'!C943</f>
        <v>43353</v>
      </c>
      <c r="O960" s="126">
        <f>+VLOOKUP(N960,'tasa continuas '!$A$3:$E$1056,5,FALSE)</f>
        <v>3.0518588378771232E-2</v>
      </c>
      <c r="P960" s="131">
        <f t="shared" si="79"/>
        <v>-6.9369932865405784E-4</v>
      </c>
      <c r="Q960" s="128">
        <f>+VLOOKUP(N960,ASURB.MX!$A$2:$H$1054,5,FALSE)</f>
        <v>362.32998700000002</v>
      </c>
      <c r="R960" s="6">
        <f t="shared" si="80"/>
        <v>-3.8565014985617787E-3</v>
      </c>
      <c r="S960" s="6">
        <f t="shared" si="81"/>
        <v>1.4872603808409245E-5</v>
      </c>
      <c r="T960" s="6">
        <f t="shared" si="77"/>
        <v>3.9003811717669271E-4</v>
      </c>
      <c r="U960" s="127">
        <f t="shared" si="78"/>
        <v>6.9921672051750971E-7</v>
      </c>
    </row>
    <row r="961" spans="14:21" x14ac:dyDescent="0.25">
      <c r="N961" s="125">
        <f>+'Ejercicio 5'!C944</f>
        <v>43354</v>
      </c>
      <c r="O961" s="126">
        <f>+VLOOKUP(N961,'tasa continuas '!$A$3:$E$1056,5,FALSE)</f>
        <v>3.0216055956540783E-2</v>
      </c>
      <c r="P961" s="131">
        <f t="shared" si="79"/>
        <v>-3.0253242223044971E-4</v>
      </c>
      <c r="Q961" s="128">
        <f>+VLOOKUP(N961,ASURB.MX!$A$2:$H$1054,5,FALSE)</f>
        <v>366.67001299999998</v>
      </c>
      <c r="R961" s="6">
        <f t="shared" si="80"/>
        <v>1.1906933540470874E-2</v>
      </c>
      <c r="S961" s="6">
        <f t="shared" si="81"/>
        <v>1.4177506633719026E-4</v>
      </c>
      <c r="T961" s="6">
        <f t="shared" si="77"/>
        <v>3.8980172881411291E-4</v>
      </c>
      <c r="U961" s="127">
        <f t="shared" si="78"/>
        <v>-2.3638836257980919E-7</v>
      </c>
    </row>
    <row r="962" spans="14:21" x14ac:dyDescent="0.25">
      <c r="N962" s="125">
        <f>+'Ejercicio 5'!C945</f>
        <v>43355</v>
      </c>
      <c r="O962" s="126">
        <f>+VLOOKUP(N962,'tasa continuas '!$A$3:$E$1056,5,FALSE)</f>
        <v>2.9862985746513599E-2</v>
      </c>
      <c r="P962" s="131">
        <f t="shared" si="79"/>
        <v>-3.5307021002718361E-4</v>
      </c>
      <c r="Q962" s="128">
        <f>+VLOOKUP(N962,ASURB.MX!$A$2:$H$1054,5,FALSE)</f>
        <v>383.38000499999998</v>
      </c>
      <c r="R962" s="6">
        <f t="shared" si="80"/>
        <v>4.4564381011561092E-2</v>
      </c>
      <c r="S962" s="6">
        <f t="shared" si="81"/>
        <v>1.9859840549435867E-3</v>
      </c>
      <c r="T962" s="6">
        <f t="shared" ref="T962:T1025" si="82">_xlfn.STDEV.S(S931:S961)</f>
        <v>3.8769128444839611E-4</v>
      </c>
      <c r="U962" s="127">
        <f t="shared" si="78"/>
        <v>-2.1104443657167949E-6</v>
      </c>
    </row>
    <row r="963" spans="14:21" x14ac:dyDescent="0.25">
      <c r="N963" s="125">
        <f>+'Ejercicio 5'!C946</f>
        <v>43356</v>
      </c>
      <c r="O963" s="126">
        <f>+VLOOKUP(N963,'tasa continuas '!$A$3:$E$1056,5,FALSE)</f>
        <v>3.1392057156237663E-2</v>
      </c>
      <c r="P963" s="131">
        <f t="shared" si="79"/>
        <v>1.5290714097240636E-3</v>
      </c>
      <c r="Q963" s="128">
        <f>+VLOOKUP(N963,ASURB.MX!$A$2:$H$1054,5,FALSE)</f>
        <v>392.14001500000001</v>
      </c>
      <c r="R963" s="6">
        <f t="shared" si="80"/>
        <v>2.2592279687015177E-2</v>
      </c>
      <c r="S963" s="6">
        <f t="shared" si="81"/>
        <v>5.1041110145631861E-4</v>
      </c>
      <c r="T963" s="6">
        <f t="shared" si="82"/>
        <v>4.9594632870408612E-4</v>
      </c>
      <c r="U963" s="127">
        <f t="shared" ref="U963:U1026" si="83">T963-T962</f>
        <v>1.0825504425569001E-4</v>
      </c>
    </row>
    <row r="964" spans="14:21" x14ac:dyDescent="0.25">
      <c r="N964" s="125">
        <f>+'Ejercicio 5'!C947</f>
        <v>43357</v>
      </c>
      <c r="O964" s="126">
        <f>+VLOOKUP(N964,'tasa continuas '!$A$3:$E$1056,5,FALSE)</f>
        <v>3.121228770742529E-2</v>
      </c>
      <c r="P964" s="131">
        <f t="shared" si="79"/>
        <v>-1.7976944881237245E-4</v>
      </c>
      <c r="Q964" s="128">
        <f>+VLOOKUP(N964,ASURB.MX!$A$2:$H$1054,5,FALSE)</f>
        <v>382.26998900000001</v>
      </c>
      <c r="R964" s="6">
        <f t="shared" si="80"/>
        <v>-2.5491820695017476E-2</v>
      </c>
      <c r="S964" s="6">
        <f t="shared" si="81"/>
        <v>6.4983292234692131E-4</v>
      </c>
      <c r="T964" s="6">
        <f t="shared" si="82"/>
        <v>4.9538015796376795E-4</v>
      </c>
      <c r="U964" s="127">
        <f t="shared" si="83"/>
        <v>-5.6617074031817261E-7</v>
      </c>
    </row>
    <row r="965" spans="14:21" x14ac:dyDescent="0.25">
      <c r="N965" s="125">
        <f>+'Ejercicio 5'!C948</f>
        <v>43360</v>
      </c>
      <c r="O965" s="126">
        <f>+VLOOKUP(N965,'tasa continuas '!$A$3:$E$1056,5,FALSE)</f>
        <v>3.0518588378771232E-2</v>
      </c>
      <c r="P965" s="131">
        <f t="shared" si="79"/>
        <v>-6.9369932865405784E-4</v>
      </c>
      <c r="Q965" s="128">
        <f>+VLOOKUP(N965,ASURB.MX!$A$2:$H$1054,5,FALSE)</f>
        <v>377.92999300000002</v>
      </c>
      <c r="R965" s="6">
        <f t="shared" si="80"/>
        <v>-1.1418161680342058E-2</v>
      </c>
      <c r="S965" s="6">
        <f t="shared" si="81"/>
        <v>1.3037441615843177E-4</v>
      </c>
      <c r="T965" s="6">
        <f t="shared" si="82"/>
        <v>4.9686917611667608E-4</v>
      </c>
      <c r="U965" s="127">
        <f t="shared" si="83"/>
        <v>1.4890181529081305E-6</v>
      </c>
    </row>
    <row r="966" spans="14:21" x14ac:dyDescent="0.25">
      <c r="N966" s="125">
        <f>+'Ejercicio 5'!C949</f>
        <v>43361</v>
      </c>
      <c r="O966" s="126">
        <f>+VLOOKUP(N966,'tasa continuas '!$A$3:$E$1056,5,FALSE)</f>
        <v>3.0216055956540783E-2</v>
      </c>
      <c r="P966" s="131">
        <f t="shared" si="79"/>
        <v>-3.0253242223044971E-4</v>
      </c>
      <c r="Q966" s="128">
        <f>+VLOOKUP(N966,ASURB.MX!$A$2:$H$1054,5,FALSE)</f>
        <v>386.290009</v>
      </c>
      <c r="R966" s="6">
        <f t="shared" si="80"/>
        <v>2.1879431255549777E-2</v>
      </c>
      <c r="S966" s="6">
        <f t="shared" si="81"/>
        <v>4.7870951206632848E-4</v>
      </c>
      <c r="T966" s="6">
        <f t="shared" si="82"/>
        <v>4.954545934145472E-4</v>
      </c>
      <c r="U966" s="127">
        <f t="shared" si="83"/>
        <v>-1.4145827021288821E-6</v>
      </c>
    </row>
    <row r="967" spans="14:21" x14ac:dyDescent="0.25">
      <c r="N967" s="125">
        <f>+'Ejercicio 5'!C950</f>
        <v>43362</v>
      </c>
      <c r="O967" s="126">
        <f>+VLOOKUP(N967,'tasa continuas '!$A$3:$E$1056,5,FALSE)</f>
        <v>2.9862985746513599E-2</v>
      </c>
      <c r="P967" s="131">
        <f t="shared" si="79"/>
        <v>-3.5307021002718361E-4</v>
      </c>
      <c r="Q967" s="128">
        <f>+VLOOKUP(N967,ASURB.MX!$A$2:$H$1054,5,FALSE)</f>
        <v>384.17999300000002</v>
      </c>
      <c r="R967" s="6">
        <f t="shared" si="80"/>
        <v>-5.4772314809699912E-3</v>
      </c>
      <c r="S967" s="6">
        <f t="shared" si="81"/>
        <v>3.0000064696128724E-5</v>
      </c>
      <c r="T967" s="6">
        <f t="shared" si="82"/>
        <v>4.9581529792858494E-4</v>
      </c>
      <c r="U967" s="127">
        <f t="shared" si="83"/>
        <v>3.6070451403774195E-7</v>
      </c>
    </row>
    <row r="968" spans="14:21" x14ac:dyDescent="0.25">
      <c r="N968" s="125">
        <f>+'Ejercicio 5'!C951</f>
        <v>43363</v>
      </c>
      <c r="O968" s="126">
        <f>+VLOOKUP(N968,'tasa continuas '!$A$3:$E$1056,5,FALSE)</f>
        <v>3.1392057156237663E-2</v>
      </c>
      <c r="P968" s="131">
        <f t="shared" si="79"/>
        <v>1.5290714097240636E-3</v>
      </c>
      <c r="Q968" s="128">
        <f>+VLOOKUP(N968,ASURB.MX!$A$2:$H$1054,5,FALSE)</f>
        <v>385.26998900000001</v>
      </c>
      <c r="R968" s="6">
        <f t="shared" si="80"/>
        <v>2.8331841045133644E-3</v>
      </c>
      <c r="S968" s="6">
        <f t="shared" si="81"/>
        <v>8.026932170067194E-6</v>
      </c>
      <c r="T968" s="6">
        <f t="shared" si="82"/>
        <v>4.9576233339565978E-4</v>
      </c>
      <c r="U968" s="127">
        <f t="shared" si="83"/>
        <v>-5.2964532925160561E-8</v>
      </c>
    </row>
    <row r="969" spans="14:21" x14ac:dyDescent="0.25">
      <c r="N969" s="125">
        <f>+'Ejercicio 5'!C952</f>
        <v>43364</v>
      </c>
      <c r="O969" s="126">
        <f>+VLOOKUP(N969,'tasa continuas '!$A$3:$E$1056,5,FALSE)</f>
        <v>3.121228770742529E-2</v>
      </c>
      <c r="P969" s="131">
        <f t="shared" si="79"/>
        <v>-1.7976944881237245E-4</v>
      </c>
      <c r="Q969" s="128">
        <f>+VLOOKUP(N969,ASURB.MX!$A$2:$H$1054,5,FALSE)</f>
        <v>381.83999599999999</v>
      </c>
      <c r="R969" s="6">
        <f t="shared" si="80"/>
        <v>-8.9426964206041088E-3</v>
      </c>
      <c r="S969" s="6">
        <f t="shared" si="81"/>
        <v>7.997181927108554E-5</v>
      </c>
      <c r="T969" s="6">
        <f t="shared" si="82"/>
        <v>4.9658516565232369E-4</v>
      </c>
      <c r="U969" s="127">
        <f t="shared" si="83"/>
        <v>8.2283225666390791E-7</v>
      </c>
    </row>
    <row r="970" spans="14:21" x14ac:dyDescent="0.25">
      <c r="N970" s="125">
        <f>+'Ejercicio 5'!C953</f>
        <v>43367</v>
      </c>
      <c r="O970" s="126">
        <f>+VLOOKUP(N970,'tasa continuas '!$A$3:$E$1056,5,FALSE)</f>
        <v>3.0518588378771232E-2</v>
      </c>
      <c r="P970" s="131">
        <f t="shared" si="79"/>
        <v>-6.9369932865405784E-4</v>
      </c>
      <c r="Q970" s="128">
        <f>+VLOOKUP(N970,ASURB.MX!$A$2:$H$1054,5,FALSE)</f>
        <v>379.540009</v>
      </c>
      <c r="R970" s="6">
        <f t="shared" si="80"/>
        <v>-6.041645383300989E-3</v>
      </c>
      <c r="S970" s="6">
        <f t="shared" si="81"/>
        <v>3.6501478937562158E-5</v>
      </c>
      <c r="T970" s="6">
        <f t="shared" si="82"/>
        <v>4.9541422221966943E-4</v>
      </c>
      <c r="U970" s="127">
        <f t="shared" si="83"/>
        <v>-1.1709434326542551E-6</v>
      </c>
    </row>
    <row r="971" spans="14:21" x14ac:dyDescent="0.25">
      <c r="N971" s="125">
        <f>+'Ejercicio 5'!C954</f>
        <v>43368</v>
      </c>
      <c r="O971" s="126">
        <f>+VLOOKUP(N971,'tasa continuas '!$A$3:$E$1056,5,FALSE)</f>
        <v>3.0216055956540783E-2</v>
      </c>
      <c r="P971" s="131">
        <f t="shared" si="79"/>
        <v>-3.0253242223044971E-4</v>
      </c>
      <c r="Q971" s="128">
        <f>+VLOOKUP(N971,ASURB.MX!$A$2:$H$1054,5,FALSE)</f>
        <v>380.26001000000002</v>
      </c>
      <c r="R971" s="6">
        <f t="shared" si="80"/>
        <v>1.8952387404878254E-3</v>
      </c>
      <c r="S971" s="6">
        <f t="shared" si="81"/>
        <v>3.5919298834458789E-6</v>
      </c>
      <c r="T971" s="6">
        <f t="shared" si="82"/>
        <v>4.9712640706261026E-4</v>
      </c>
      <c r="U971" s="127">
        <f t="shared" si="83"/>
        <v>1.7121848429408259E-6</v>
      </c>
    </row>
    <row r="972" spans="14:21" x14ac:dyDescent="0.25">
      <c r="N972" s="125">
        <f>+'Ejercicio 5'!C955</f>
        <v>43369</v>
      </c>
      <c r="O972" s="126">
        <f>+VLOOKUP(N972,'tasa continuas '!$A$3:$E$1056,5,FALSE)</f>
        <v>2.9862985746513599E-2</v>
      </c>
      <c r="P972" s="131">
        <f t="shared" si="79"/>
        <v>-3.5307021002718361E-4</v>
      </c>
      <c r="Q972" s="128">
        <f>+VLOOKUP(N972,ASURB.MX!$A$2:$H$1054,5,FALSE)</f>
        <v>382.42999300000002</v>
      </c>
      <c r="R972" s="6">
        <f t="shared" si="80"/>
        <v>5.6903560996638637E-3</v>
      </c>
      <c r="S972" s="6">
        <f t="shared" si="81"/>
        <v>3.2380152540981736E-5</v>
      </c>
      <c r="T972" s="6">
        <f t="shared" si="82"/>
        <v>4.9878932714739091E-4</v>
      </c>
      <c r="U972" s="127">
        <f t="shared" si="83"/>
        <v>1.6629200847806478E-6</v>
      </c>
    </row>
    <row r="973" spans="14:21" x14ac:dyDescent="0.25">
      <c r="N973" s="125">
        <f>+'Ejercicio 5'!C956</f>
        <v>43370</v>
      </c>
      <c r="O973" s="126">
        <f>+VLOOKUP(N973,'tasa continuas '!$A$3:$E$1056,5,FALSE)</f>
        <v>3.1392057156237663E-2</v>
      </c>
      <c r="P973" s="131">
        <f t="shared" si="79"/>
        <v>1.5290714097240636E-3</v>
      </c>
      <c r="Q973" s="128">
        <f>+VLOOKUP(N973,ASURB.MX!$A$2:$H$1054,5,FALSE)</f>
        <v>386.54998799999998</v>
      </c>
      <c r="R973" s="6">
        <f t="shared" si="80"/>
        <v>1.0715583043733859E-2</v>
      </c>
      <c r="S973" s="6">
        <f t="shared" si="81"/>
        <v>1.1482371996715661E-4</v>
      </c>
      <c r="T973" s="6">
        <f t="shared" si="82"/>
        <v>4.8635205208325422E-4</v>
      </c>
      <c r="U973" s="127">
        <f t="shared" si="83"/>
        <v>-1.2437275064136686E-5</v>
      </c>
    </row>
    <row r="974" spans="14:21" x14ac:dyDescent="0.25">
      <c r="N974" s="125">
        <f>+'Ejercicio 5'!C957</f>
        <v>43371</v>
      </c>
      <c r="O974" s="126">
        <f>+VLOOKUP(N974,'tasa continuas '!$A$3:$E$1056,5,FALSE)</f>
        <v>3.121228770742529E-2</v>
      </c>
      <c r="P974" s="131">
        <f t="shared" si="79"/>
        <v>-1.7976944881237245E-4</v>
      </c>
      <c r="Q974" s="128">
        <f>+VLOOKUP(N974,ASURB.MX!$A$2:$H$1054,5,FALSE)</f>
        <v>382.63000499999998</v>
      </c>
      <c r="R974" s="6">
        <f t="shared" si="80"/>
        <v>-1.0192716850024692E-2</v>
      </c>
      <c r="S974" s="6">
        <f t="shared" si="81"/>
        <v>1.0389147678477728E-4</v>
      </c>
      <c r="T974" s="6">
        <f t="shared" si="82"/>
        <v>4.8271947733558859E-4</v>
      </c>
      <c r="U974" s="127">
        <f t="shared" si="83"/>
        <v>-3.6325747476656338E-6</v>
      </c>
    </row>
    <row r="975" spans="14:21" x14ac:dyDescent="0.25">
      <c r="N975" s="125">
        <f>+'Ejercicio 5'!C958</f>
        <v>43374</v>
      </c>
      <c r="O975" s="126">
        <f>+VLOOKUP(N975,'tasa continuas '!$A$3:$E$1056,5,FALSE)</f>
        <v>3.0518588378771232E-2</v>
      </c>
      <c r="P975" s="131">
        <f t="shared" si="79"/>
        <v>-6.9369932865405784E-4</v>
      </c>
      <c r="Q975" s="128">
        <f>+VLOOKUP(N975,ASURB.MX!$A$2:$H$1054,5,FALSE)</f>
        <v>385</v>
      </c>
      <c r="R975" s="6">
        <f t="shared" si="80"/>
        <v>6.1748564151751437E-3</v>
      </c>
      <c r="S975" s="6">
        <f t="shared" si="81"/>
        <v>3.8128851748029628E-5</v>
      </c>
      <c r="T975" s="6">
        <f t="shared" si="82"/>
        <v>4.8344826355321418E-4</v>
      </c>
      <c r="U975" s="127">
        <f t="shared" si="83"/>
        <v>7.2878621762558719E-7</v>
      </c>
    </row>
    <row r="976" spans="14:21" x14ac:dyDescent="0.25">
      <c r="N976" s="125">
        <f>+'Ejercicio 5'!C959</f>
        <v>43375</v>
      </c>
      <c r="O976" s="126">
        <f>+VLOOKUP(N976,'tasa continuas '!$A$3:$E$1056,5,FALSE)</f>
        <v>3.0216055956540783E-2</v>
      </c>
      <c r="P976" s="131">
        <f t="shared" si="79"/>
        <v>-3.0253242223044971E-4</v>
      </c>
      <c r="Q976" s="128">
        <f>+VLOOKUP(N976,ASURB.MX!$A$2:$H$1054,5,FALSE)</f>
        <v>383.17999300000002</v>
      </c>
      <c r="R976" s="6">
        <f t="shared" si="80"/>
        <v>-4.7384998881148475E-3</v>
      </c>
      <c r="S976" s="6">
        <f t="shared" si="81"/>
        <v>2.2453381189664421E-5</v>
      </c>
      <c r="T976" s="6">
        <f t="shared" si="82"/>
        <v>4.3699943553602964E-4</v>
      </c>
      <c r="U976" s="127">
        <f t="shared" si="83"/>
        <v>-4.6448828017184535E-5</v>
      </c>
    </row>
    <row r="977" spans="14:21" x14ac:dyDescent="0.25">
      <c r="N977" s="125">
        <f>+'Ejercicio 5'!C960</f>
        <v>43376</v>
      </c>
      <c r="O977" s="126">
        <f>+VLOOKUP(N977,'tasa continuas '!$A$3:$E$1056,5,FALSE)</f>
        <v>2.9862985746513599E-2</v>
      </c>
      <c r="P977" s="131">
        <f t="shared" si="79"/>
        <v>-3.5307021002718361E-4</v>
      </c>
      <c r="Q977" s="128">
        <f>+VLOOKUP(N977,ASURB.MX!$A$2:$H$1054,5,FALSE)</f>
        <v>381.45001200000002</v>
      </c>
      <c r="R977" s="6">
        <f t="shared" si="80"/>
        <v>-4.5250224045247393E-3</v>
      </c>
      <c r="S977" s="6">
        <f t="shared" si="81"/>
        <v>2.0475827761450854E-5</v>
      </c>
      <c r="T977" s="6">
        <f t="shared" si="82"/>
        <v>4.340379289340007E-4</v>
      </c>
      <c r="U977" s="127">
        <f t="shared" si="83"/>
        <v>-2.9615066020289367E-6</v>
      </c>
    </row>
    <row r="978" spans="14:21" x14ac:dyDescent="0.25">
      <c r="N978" s="125">
        <f>+'Ejercicio 5'!C961</f>
        <v>43377</v>
      </c>
      <c r="O978" s="126">
        <f>+VLOOKUP(N978,'tasa continuas '!$A$3:$E$1056,5,FALSE)</f>
        <v>3.1392057156237663E-2</v>
      </c>
      <c r="P978" s="131">
        <f t="shared" si="79"/>
        <v>1.5290714097240636E-3</v>
      </c>
      <c r="Q978" s="128">
        <f>+VLOOKUP(N978,ASURB.MX!$A$2:$H$1054,5,FALSE)</f>
        <v>372.39999399999999</v>
      </c>
      <c r="R978" s="6">
        <f t="shared" si="80"/>
        <v>-2.4011282703940671E-2</v>
      </c>
      <c r="S978" s="6">
        <f t="shared" si="81"/>
        <v>5.7654169708856045E-4</v>
      </c>
      <c r="T978" s="6">
        <f t="shared" si="82"/>
        <v>4.3379774171141389E-4</v>
      </c>
      <c r="U978" s="127">
        <f t="shared" si="83"/>
        <v>-2.4018722258681031E-7</v>
      </c>
    </row>
    <row r="979" spans="14:21" x14ac:dyDescent="0.25">
      <c r="N979" s="125">
        <f>+'Ejercicio 5'!C962</f>
        <v>43378</v>
      </c>
      <c r="O979" s="126">
        <f>+VLOOKUP(N979,'tasa continuas '!$A$3:$E$1056,5,FALSE)</f>
        <v>3.121228770742529E-2</v>
      </c>
      <c r="P979" s="131">
        <f t="shared" si="79"/>
        <v>-1.7976944881237245E-4</v>
      </c>
      <c r="Q979" s="128">
        <f>+VLOOKUP(N979,ASURB.MX!$A$2:$H$1054,5,FALSE)</f>
        <v>370.76998900000001</v>
      </c>
      <c r="R979" s="6">
        <f t="shared" si="80"/>
        <v>-4.3866346894389039E-3</v>
      </c>
      <c r="S979" s="6">
        <f t="shared" si="81"/>
        <v>1.9242563898588749E-5</v>
      </c>
      <c r="T979" s="6">
        <f t="shared" si="82"/>
        <v>3.8985285246703191E-4</v>
      </c>
      <c r="U979" s="127">
        <f t="shared" si="83"/>
        <v>-4.3944889244381985E-5</v>
      </c>
    </row>
    <row r="980" spans="14:21" x14ac:dyDescent="0.25">
      <c r="N980" s="125">
        <f>+'Ejercicio 5'!C963</f>
        <v>43381</v>
      </c>
      <c r="O980" s="126">
        <f>+VLOOKUP(N980,'tasa continuas '!$A$3:$E$1056,5,FALSE)</f>
        <v>3.0518588378771232E-2</v>
      </c>
      <c r="P980" s="131">
        <f t="shared" si="79"/>
        <v>-6.9369932865405784E-4</v>
      </c>
      <c r="Q980" s="128">
        <f>+VLOOKUP(N980,ASURB.MX!$A$2:$H$1054,5,FALSE)</f>
        <v>369.92001299999998</v>
      </c>
      <c r="R980" s="6">
        <f t="shared" si="80"/>
        <v>-2.2950934150742079E-3</v>
      </c>
      <c r="S980" s="6">
        <f t="shared" si="81"/>
        <v>5.26745378391699E-6</v>
      </c>
      <c r="T980" s="6">
        <f t="shared" si="82"/>
        <v>3.8958585920192745E-4</v>
      </c>
      <c r="U980" s="127">
        <f t="shared" si="83"/>
        <v>-2.6699326510445671E-7</v>
      </c>
    </row>
    <row r="981" spans="14:21" x14ac:dyDescent="0.25">
      <c r="N981" s="125">
        <f>+'Ejercicio 5'!C964</f>
        <v>43382</v>
      </c>
      <c r="O981" s="126">
        <f>+VLOOKUP(N981,'tasa continuas '!$A$3:$E$1056,5,FALSE)</f>
        <v>3.0216055956540783E-2</v>
      </c>
      <c r="P981" s="131">
        <f t="shared" si="79"/>
        <v>-3.0253242223044971E-4</v>
      </c>
      <c r="Q981" s="128">
        <f>+VLOOKUP(N981,ASURB.MX!$A$2:$H$1054,5,FALSE)</f>
        <v>375.42999300000002</v>
      </c>
      <c r="R981" s="6">
        <f t="shared" si="80"/>
        <v>1.4785215885008619E-2</v>
      </c>
      <c r="S981" s="6">
        <f t="shared" si="81"/>
        <v>2.1860260876631121E-4</v>
      </c>
      <c r="T981" s="6">
        <f t="shared" si="82"/>
        <v>3.8969783381628462E-4</v>
      </c>
      <c r="U981" s="127">
        <f t="shared" si="83"/>
        <v>1.1197461435716793E-7</v>
      </c>
    </row>
    <row r="982" spans="14:21" x14ac:dyDescent="0.25">
      <c r="N982" s="125">
        <f>+'Ejercicio 5'!C965</f>
        <v>43383</v>
      </c>
      <c r="O982" s="126">
        <f>+VLOOKUP(N982,'tasa continuas '!$A$3:$E$1056,5,FALSE)</f>
        <v>2.9862985746513599E-2</v>
      </c>
      <c r="P982" s="131">
        <f t="shared" si="79"/>
        <v>-3.5307021002718361E-4</v>
      </c>
      <c r="Q982" s="128">
        <f>+VLOOKUP(N982,ASURB.MX!$A$2:$H$1054,5,FALSE)</f>
        <v>367.36999500000002</v>
      </c>
      <c r="R982" s="6">
        <f t="shared" si="80"/>
        <v>-2.1702516106945385E-2</v>
      </c>
      <c r="S982" s="6">
        <f t="shared" si="81"/>
        <v>4.7099920537222383E-4</v>
      </c>
      <c r="T982" s="6">
        <f t="shared" si="82"/>
        <v>3.8944268451986092E-4</v>
      </c>
      <c r="U982" s="127">
        <f t="shared" si="83"/>
        <v>-2.5514929642369731E-7</v>
      </c>
    </row>
    <row r="983" spans="14:21" x14ac:dyDescent="0.25">
      <c r="N983" s="125">
        <f>+'Ejercicio 5'!C966</f>
        <v>43384</v>
      </c>
      <c r="O983" s="126">
        <f>+VLOOKUP(N983,'tasa continuas '!$A$3:$E$1056,5,FALSE)</f>
        <v>3.1392057156237663E-2</v>
      </c>
      <c r="P983" s="131">
        <f t="shared" si="79"/>
        <v>1.5290714097240636E-3</v>
      </c>
      <c r="Q983" s="128">
        <f>+VLOOKUP(N983,ASURB.MX!$A$2:$H$1054,5,FALSE)</f>
        <v>354.44000199999999</v>
      </c>
      <c r="R983" s="6">
        <f t="shared" si="80"/>
        <v>-3.5830416142948303E-2</v>
      </c>
      <c r="S983" s="6">
        <f t="shared" si="81"/>
        <v>1.2838187209768504E-3</v>
      </c>
      <c r="T983" s="6">
        <f t="shared" si="82"/>
        <v>3.9158229739650452E-4</v>
      </c>
      <c r="U983" s="127">
        <f t="shared" si="83"/>
        <v>2.1396128766436014E-6</v>
      </c>
    </row>
    <row r="984" spans="14:21" x14ac:dyDescent="0.25">
      <c r="N984" s="125">
        <f>+'Ejercicio 5'!C967</f>
        <v>43385</v>
      </c>
      <c r="O984" s="126">
        <f>+VLOOKUP(N984,'tasa continuas '!$A$3:$E$1056,5,FALSE)</f>
        <v>3.121228770742529E-2</v>
      </c>
      <c r="P984" s="131">
        <f t="shared" si="79"/>
        <v>-1.7976944881237245E-4</v>
      </c>
      <c r="Q984" s="128">
        <f>+VLOOKUP(N984,ASURB.MX!$A$2:$H$1054,5,FALSE)</f>
        <v>356.66000400000001</v>
      </c>
      <c r="R984" s="6">
        <f t="shared" si="80"/>
        <v>6.2438734177243937E-3</v>
      </c>
      <c r="S984" s="6">
        <f t="shared" si="81"/>
        <v>3.8985955256565303E-5</v>
      </c>
      <c r="T984" s="6">
        <f t="shared" si="82"/>
        <v>4.3433490705943953E-4</v>
      </c>
      <c r="U984" s="127">
        <f t="shared" si="83"/>
        <v>4.2752609662935004E-5</v>
      </c>
    </row>
    <row r="985" spans="14:21" x14ac:dyDescent="0.25">
      <c r="N985" s="125">
        <f>+'Ejercicio 5'!C968</f>
        <v>43388</v>
      </c>
      <c r="O985" s="126">
        <f>+VLOOKUP(N985,'tasa continuas '!$A$3:$E$1056,5,FALSE)</f>
        <v>3.0518588378771232E-2</v>
      </c>
      <c r="P985" s="131">
        <f t="shared" si="79"/>
        <v>-6.9369932865405784E-4</v>
      </c>
      <c r="Q985" s="128">
        <f>+VLOOKUP(N985,ASURB.MX!$A$2:$H$1054,5,FALSE)</f>
        <v>356.44000199999999</v>
      </c>
      <c r="R985" s="6">
        <f t="shared" si="80"/>
        <v>-6.1702988396846066E-4</v>
      </c>
      <c r="S985" s="6">
        <f t="shared" si="81"/>
        <v>3.8072587771013201E-7</v>
      </c>
      <c r="T985" s="6">
        <f t="shared" si="82"/>
        <v>4.3363442466344977E-4</v>
      </c>
      <c r="U985" s="127">
        <f t="shared" si="83"/>
        <v>-7.0048239598976148E-7</v>
      </c>
    </row>
    <row r="986" spans="14:21" x14ac:dyDescent="0.25">
      <c r="N986" s="125">
        <f>+'Ejercicio 5'!C969</f>
        <v>43389</v>
      </c>
      <c r="O986" s="126">
        <f>+VLOOKUP(N986,'tasa continuas '!$A$3:$E$1056,5,FALSE)</f>
        <v>3.0216055956540783E-2</v>
      </c>
      <c r="P986" s="131">
        <f t="shared" si="79"/>
        <v>-3.0253242223044971E-4</v>
      </c>
      <c r="Q986" s="128">
        <f>+VLOOKUP(N986,ASURB.MX!$A$2:$H$1054,5,FALSE)</f>
        <v>362.01001000000002</v>
      </c>
      <c r="R986" s="6">
        <f t="shared" si="80"/>
        <v>1.5505935021603452E-2</v>
      </c>
      <c r="S986" s="6">
        <f t="shared" si="81"/>
        <v>2.4043402089418843E-4</v>
      </c>
      <c r="T986" s="6">
        <f t="shared" si="82"/>
        <v>4.3368727870339541E-4</v>
      </c>
      <c r="U986" s="127">
        <f t="shared" si="83"/>
        <v>5.2854039945648534E-8</v>
      </c>
    </row>
    <row r="987" spans="14:21" x14ac:dyDescent="0.25">
      <c r="N987" s="125">
        <f>+'Ejercicio 5'!C970</f>
        <v>43390</v>
      </c>
      <c r="O987" s="126">
        <f>+VLOOKUP(N987,'tasa continuas '!$A$3:$E$1056,5,FALSE)</f>
        <v>2.9862985746513599E-2</v>
      </c>
      <c r="P987" s="131">
        <f t="shared" si="79"/>
        <v>-3.5307021002718361E-4</v>
      </c>
      <c r="Q987" s="128">
        <f>+VLOOKUP(N987,ASURB.MX!$A$2:$H$1054,5,FALSE)</f>
        <v>356.790009</v>
      </c>
      <c r="R987" s="6">
        <f t="shared" si="80"/>
        <v>-1.4524464744979515E-2</v>
      </c>
      <c r="S987" s="6">
        <f t="shared" si="81"/>
        <v>2.1096007612815283E-4</v>
      </c>
      <c r="T987" s="6">
        <f t="shared" si="82"/>
        <v>4.3123141547390866E-4</v>
      </c>
      <c r="U987" s="127">
        <f t="shared" si="83"/>
        <v>-2.4558632294867551E-6</v>
      </c>
    </row>
    <row r="988" spans="14:21" x14ac:dyDescent="0.25">
      <c r="N988" s="125">
        <f>+'Ejercicio 5'!C971</f>
        <v>43391</v>
      </c>
      <c r="O988" s="126">
        <f>+VLOOKUP(N988,'tasa continuas '!$A$3:$E$1056,5,FALSE)</f>
        <v>3.1392057156237663E-2</v>
      </c>
      <c r="P988" s="131">
        <f t="shared" si="79"/>
        <v>1.5290714097240636E-3</v>
      </c>
      <c r="Q988" s="128">
        <f>+VLOOKUP(N988,ASURB.MX!$A$2:$H$1054,5,FALSE)</f>
        <v>349.57998700000002</v>
      </c>
      <c r="R988" s="6">
        <f t="shared" si="80"/>
        <v>-2.0415001912727816E-2</v>
      </c>
      <c r="S988" s="6">
        <f t="shared" si="81"/>
        <v>4.1677230309668039E-4</v>
      </c>
      <c r="T988" s="6">
        <f t="shared" si="82"/>
        <v>4.2909522646209251E-4</v>
      </c>
      <c r="U988" s="127">
        <f t="shared" si="83"/>
        <v>-2.1361890118161485E-6</v>
      </c>
    </row>
    <row r="989" spans="14:21" x14ac:dyDescent="0.25">
      <c r="N989" s="125">
        <f>+'Ejercicio 5'!C972</f>
        <v>43392</v>
      </c>
      <c r="O989" s="126">
        <f>+VLOOKUP(N989,'tasa continuas '!$A$3:$E$1056,5,FALSE)</f>
        <v>3.121228770742529E-2</v>
      </c>
      <c r="P989" s="131">
        <f t="shared" si="79"/>
        <v>-1.7976944881237245E-4</v>
      </c>
      <c r="Q989" s="128">
        <f>+VLOOKUP(N989,ASURB.MX!$A$2:$H$1054,5,FALSE)</f>
        <v>363.05999800000001</v>
      </c>
      <c r="R989" s="6">
        <f t="shared" si="80"/>
        <v>3.7835707634096008E-2</v>
      </c>
      <c r="S989" s="6">
        <f t="shared" si="81"/>
        <v>1.431540772172791E-3</v>
      </c>
      <c r="T989" s="6">
        <f t="shared" si="82"/>
        <v>4.2895094017337241E-4</v>
      </c>
      <c r="U989" s="127">
        <f t="shared" si="83"/>
        <v>-1.4428628872009729E-7</v>
      </c>
    </row>
    <row r="990" spans="14:21" x14ac:dyDescent="0.25">
      <c r="N990" s="125">
        <f>+'Ejercicio 5'!C973</f>
        <v>43395</v>
      </c>
      <c r="O990" s="126">
        <f>+VLOOKUP(N990,'tasa continuas '!$A$3:$E$1056,5,FALSE)</f>
        <v>3.0518588378771232E-2</v>
      </c>
      <c r="P990" s="131">
        <f t="shared" si="79"/>
        <v>-6.9369932865405784E-4</v>
      </c>
      <c r="Q990" s="128">
        <f>+VLOOKUP(N990,ASURB.MX!$A$2:$H$1054,5,FALSE)</f>
        <v>356.63000499999998</v>
      </c>
      <c r="R990" s="6">
        <f t="shared" si="80"/>
        <v>-1.7869260568563035E-2</v>
      </c>
      <c r="S990" s="6">
        <f t="shared" si="81"/>
        <v>3.1931047326720169E-4</v>
      </c>
      <c r="T990" s="6">
        <f t="shared" si="82"/>
        <v>4.7154483981860188E-4</v>
      </c>
      <c r="U990" s="127">
        <f t="shared" si="83"/>
        <v>4.2593899645229465E-5</v>
      </c>
    </row>
    <row r="991" spans="14:21" x14ac:dyDescent="0.25">
      <c r="N991" s="125">
        <f>+'Ejercicio 5'!C974</f>
        <v>43396</v>
      </c>
      <c r="O991" s="126">
        <f>+VLOOKUP(N991,'tasa continuas '!$A$3:$E$1056,5,FALSE)</f>
        <v>3.0216055956540783E-2</v>
      </c>
      <c r="P991" s="131">
        <f t="shared" si="79"/>
        <v>-3.0253242223044971E-4</v>
      </c>
      <c r="Q991" s="128">
        <f>+VLOOKUP(N991,ASURB.MX!$A$2:$H$1054,5,FALSE)</f>
        <v>342.60998499999999</v>
      </c>
      <c r="R991" s="6">
        <f t="shared" si="80"/>
        <v>-4.010611354442372E-2</v>
      </c>
      <c r="S991" s="6">
        <f t="shared" si="81"/>
        <v>1.6085003436382079E-3</v>
      </c>
      <c r="T991" s="6">
        <f t="shared" si="82"/>
        <v>4.6954882811675694E-4</v>
      </c>
      <c r="U991" s="127">
        <f t="shared" si="83"/>
        <v>-1.9960117018449366E-6</v>
      </c>
    </row>
    <row r="992" spans="14:21" x14ac:dyDescent="0.25">
      <c r="N992" s="125">
        <f>+'Ejercicio 5'!C975</f>
        <v>43397</v>
      </c>
      <c r="O992" s="126">
        <f>+VLOOKUP(N992,'tasa continuas '!$A$3:$E$1056,5,FALSE)</f>
        <v>2.9862985746513599E-2</v>
      </c>
      <c r="P992" s="131">
        <f t="shared" si="79"/>
        <v>-3.5307021002718361E-4</v>
      </c>
      <c r="Q992" s="128">
        <f>+VLOOKUP(N992,ASURB.MX!$A$2:$H$1054,5,FALSE)</f>
        <v>326.67999300000002</v>
      </c>
      <c r="R992" s="6">
        <f t="shared" si="80"/>
        <v>-4.7611653178188988E-2</v>
      </c>
      <c r="S992" s="6">
        <f t="shared" si="81"/>
        <v>2.2668695183601538E-3</v>
      </c>
      <c r="T992" s="6">
        <f t="shared" si="82"/>
        <v>5.2053770655314223E-4</v>
      </c>
      <c r="U992" s="127">
        <f t="shared" si="83"/>
        <v>5.0988878436385285E-5</v>
      </c>
    </row>
    <row r="993" spans="14:21" x14ac:dyDescent="0.25">
      <c r="N993" s="125">
        <f>+'Ejercicio 5'!C976</f>
        <v>43398</v>
      </c>
      <c r="O993" s="126">
        <f>+VLOOKUP(N993,'tasa continuas '!$A$3:$E$1056,5,FALSE)</f>
        <v>3.1392057156237663E-2</v>
      </c>
      <c r="P993" s="131">
        <f t="shared" si="79"/>
        <v>1.5290714097240636E-3</v>
      </c>
      <c r="Q993" s="128">
        <f>+VLOOKUP(N993,ASURB.MX!$A$2:$H$1054,5,FALSE)</f>
        <v>331.79998799999998</v>
      </c>
      <c r="R993" s="6">
        <f t="shared" si="80"/>
        <v>1.5551264527600169E-2</v>
      </c>
      <c r="S993" s="6">
        <f t="shared" si="81"/>
        <v>2.418418284073953E-4</v>
      </c>
      <c r="T993" s="6">
        <f t="shared" si="82"/>
        <v>6.2081179487543325E-4</v>
      </c>
      <c r="U993" s="127">
        <f t="shared" si="83"/>
        <v>1.0027408832229102E-4</v>
      </c>
    </row>
    <row r="994" spans="14:21" x14ac:dyDescent="0.25">
      <c r="N994" s="125">
        <f>+'Ejercicio 5'!C977</f>
        <v>43399</v>
      </c>
      <c r="O994" s="126">
        <f>+VLOOKUP(N994,'tasa continuas '!$A$3:$E$1056,5,FALSE)</f>
        <v>3.121228770742529E-2</v>
      </c>
      <c r="P994" s="131">
        <f t="shared" ref="P994:P1057" si="84">O994-O993</f>
        <v>-1.7976944881237245E-4</v>
      </c>
      <c r="Q994" s="128">
        <f>+VLOOKUP(N994,ASURB.MX!$A$2:$H$1054,5,FALSE)</f>
        <v>332.76001000000002</v>
      </c>
      <c r="R994" s="6">
        <f t="shared" ref="R994:R1057" si="85">+LN(Q994/Q993)</f>
        <v>2.889197877397472E-3</v>
      </c>
      <c r="S994" s="6">
        <f t="shared" si="81"/>
        <v>8.3474643747580579E-6</v>
      </c>
      <c r="T994" s="6">
        <f t="shared" si="82"/>
        <v>5.5018426916064755E-4</v>
      </c>
      <c r="U994" s="127">
        <f t="shared" si="83"/>
        <v>-7.0627525714785696E-5</v>
      </c>
    </row>
    <row r="995" spans="14:21" x14ac:dyDescent="0.25">
      <c r="N995" s="125">
        <f>+'Ejercicio 5'!C978</f>
        <v>43402</v>
      </c>
      <c r="O995" s="126">
        <f>+VLOOKUP(N995,'tasa continuas '!$A$3:$E$1056,5,FALSE)</f>
        <v>3.0518588378771232E-2</v>
      </c>
      <c r="P995" s="131">
        <f t="shared" si="84"/>
        <v>-6.9369932865405784E-4</v>
      </c>
      <c r="Q995" s="128">
        <f>+VLOOKUP(N995,ASURB.MX!$A$2:$H$1054,5,FALSE)</f>
        <v>325.41000400000001</v>
      </c>
      <c r="R995" s="6">
        <f t="shared" si="85"/>
        <v>-2.2335601454954387E-2</v>
      </c>
      <c r="S995" s="6">
        <f t="shared" ref="S995:S1058" si="86">R995^2</f>
        <v>4.9887909235456056E-4</v>
      </c>
      <c r="T995" s="6">
        <f t="shared" si="82"/>
        <v>5.5343024628764126E-4</v>
      </c>
      <c r="U995" s="127">
        <f t="shared" si="83"/>
        <v>3.2459771269937113E-6</v>
      </c>
    </row>
    <row r="996" spans="14:21" x14ac:dyDescent="0.25">
      <c r="N996" s="125">
        <f>+'Ejercicio 5'!C979</f>
        <v>43403</v>
      </c>
      <c r="O996" s="126">
        <f>+VLOOKUP(N996,'tasa continuas '!$A$3:$E$1056,5,FALSE)</f>
        <v>3.0216055956540783E-2</v>
      </c>
      <c r="P996" s="131">
        <f t="shared" si="84"/>
        <v>-3.0253242223044971E-4</v>
      </c>
      <c r="Q996" s="128">
        <f>+VLOOKUP(N996,ASURB.MX!$A$2:$H$1054,5,FALSE)</f>
        <v>319.67001299999998</v>
      </c>
      <c r="R996" s="6">
        <f t="shared" si="85"/>
        <v>-1.779668365584619E-2</v>
      </c>
      <c r="S996" s="6">
        <f t="shared" si="86"/>
        <v>3.1672194914626295E-4</v>
      </c>
      <c r="T996" s="6">
        <f t="shared" si="82"/>
        <v>5.5144022960198515E-4</v>
      </c>
      <c r="U996" s="127">
        <f t="shared" si="83"/>
        <v>-1.9900166856561116E-6</v>
      </c>
    </row>
    <row r="997" spans="14:21" x14ac:dyDescent="0.25">
      <c r="N997" s="125">
        <f>+'Ejercicio 5'!C980</f>
        <v>43404</v>
      </c>
      <c r="O997" s="126">
        <f>+VLOOKUP(N997,'tasa continuas '!$A$3:$E$1056,5,FALSE)</f>
        <v>2.9862985746513599E-2</v>
      </c>
      <c r="P997" s="131">
        <f t="shared" si="84"/>
        <v>-3.5307021002718361E-4</v>
      </c>
      <c r="Q997" s="128">
        <f>+VLOOKUP(N997,ASURB.MX!$A$2:$H$1054,5,FALSE)</f>
        <v>337.64001500000001</v>
      </c>
      <c r="R997" s="6">
        <f t="shared" si="85"/>
        <v>5.4691029184959196E-2</v>
      </c>
      <c r="S997" s="6">
        <f t="shared" si="86"/>
        <v>2.9911086733100585E-3</v>
      </c>
      <c r="T997" s="6">
        <f t="shared" si="82"/>
        <v>5.4994120227178393E-4</v>
      </c>
      <c r="U997" s="127">
        <f t="shared" si="83"/>
        <v>-1.4990273302012197E-6</v>
      </c>
    </row>
    <row r="998" spans="14:21" x14ac:dyDescent="0.25">
      <c r="N998" s="125">
        <f>+'Ejercicio 5'!C981</f>
        <v>43405</v>
      </c>
      <c r="O998" s="126">
        <f>+VLOOKUP(N998,'tasa continuas '!$A$3:$E$1056,5,FALSE)</f>
        <v>3.1392057156237663E-2</v>
      </c>
      <c r="P998" s="131">
        <f t="shared" si="84"/>
        <v>1.5290714097240636E-3</v>
      </c>
      <c r="Q998" s="128">
        <f>+VLOOKUP(N998,ASURB.MX!$A$2:$H$1054,5,FALSE)</f>
        <v>353.58999599999999</v>
      </c>
      <c r="R998" s="6">
        <f t="shared" si="85"/>
        <v>4.6157754966528436E-2</v>
      </c>
      <c r="S998" s="6">
        <f t="shared" si="86"/>
        <v>2.1305383435500803E-3</v>
      </c>
      <c r="T998" s="6">
        <f t="shared" si="82"/>
        <v>7.2527794764038313E-4</v>
      </c>
      <c r="U998" s="127">
        <f t="shared" si="83"/>
        <v>1.753367453685992E-4</v>
      </c>
    </row>
    <row r="999" spans="14:21" x14ac:dyDescent="0.25">
      <c r="N999" s="125">
        <f>+'Ejercicio 5'!C982</f>
        <v>43409</v>
      </c>
      <c r="O999" s="126">
        <f>+VLOOKUP(N999,'tasa continuas '!$A$3:$E$1056,5,FALSE)</f>
        <v>3.0518588378771232E-2</v>
      </c>
      <c r="P999" s="131">
        <f t="shared" si="84"/>
        <v>-8.7346877746643029E-4</v>
      </c>
      <c r="Q999" s="128">
        <f>+VLOOKUP(N999,ASURB.MX!$A$2:$H$1054,5,FALSE)</f>
        <v>362.07000699999998</v>
      </c>
      <c r="R999" s="6">
        <f t="shared" si="85"/>
        <v>2.3699544123131463E-2</v>
      </c>
      <c r="S999" s="6">
        <f t="shared" si="86"/>
        <v>5.6166839164425509E-4</v>
      </c>
      <c r="T999" s="6">
        <f t="shared" si="82"/>
        <v>7.8158490506424717E-4</v>
      </c>
      <c r="U999" s="127">
        <f t="shared" si="83"/>
        <v>5.6306957423864039E-5</v>
      </c>
    </row>
    <row r="1000" spans="14:21" x14ac:dyDescent="0.25">
      <c r="N1000" s="125">
        <f>+'Ejercicio 5'!C983</f>
        <v>43410</v>
      </c>
      <c r="O1000" s="126">
        <f>+VLOOKUP(N1000,'tasa continuas '!$A$3:$E$1056,5,FALSE)</f>
        <v>3.0216055956540783E-2</v>
      </c>
      <c r="P1000" s="131">
        <f t="shared" si="84"/>
        <v>-3.0253242223044971E-4</v>
      </c>
      <c r="Q1000" s="128">
        <f>+VLOOKUP(N1000,ASURB.MX!$A$2:$H$1054,5,FALSE)</f>
        <v>351.64001500000001</v>
      </c>
      <c r="R1000" s="6">
        <f t="shared" si="85"/>
        <v>-2.9229614990954E-2</v>
      </c>
      <c r="S1000" s="6">
        <f t="shared" si="86"/>
        <v>8.5437039251940285E-4</v>
      </c>
      <c r="T1000" s="6">
        <f t="shared" si="82"/>
        <v>7.7607959051062352E-4</v>
      </c>
      <c r="U1000" s="127">
        <f t="shared" si="83"/>
        <v>-5.5053145536236494E-6</v>
      </c>
    </row>
    <row r="1001" spans="14:21" x14ac:dyDescent="0.25">
      <c r="N1001" s="125">
        <f>+'Ejercicio 5'!C984</f>
        <v>43411</v>
      </c>
      <c r="O1001" s="126">
        <f>+VLOOKUP(N1001,'tasa continuas '!$A$3:$E$1056,5,FALSE)</f>
        <v>2.9862985746513599E-2</v>
      </c>
      <c r="P1001" s="131">
        <f t="shared" si="84"/>
        <v>-3.5307021002718361E-4</v>
      </c>
      <c r="Q1001" s="128">
        <f>+VLOOKUP(N1001,ASURB.MX!$A$2:$H$1054,5,FALSE)</f>
        <v>343.64999399999999</v>
      </c>
      <c r="R1001" s="6">
        <f t="shared" si="85"/>
        <v>-2.2984287532250611E-2</v>
      </c>
      <c r="S1001" s="6">
        <f t="shared" si="86"/>
        <v>5.2827747336517091E-4</v>
      </c>
      <c r="T1001" s="6">
        <f t="shared" si="82"/>
        <v>7.736999753859791E-4</v>
      </c>
      <c r="U1001" s="127">
        <f t="shared" si="83"/>
        <v>-2.3796151246444162E-6</v>
      </c>
    </row>
    <row r="1002" spans="14:21" x14ac:dyDescent="0.25">
      <c r="N1002" s="125">
        <f>+'Ejercicio 5'!C985</f>
        <v>43412</v>
      </c>
      <c r="O1002" s="126">
        <f>+VLOOKUP(N1002,'tasa continuas '!$A$3:$E$1056,5,FALSE)</f>
        <v>3.1392057156237663E-2</v>
      </c>
      <c r="P1002" s="131">
        <f t="shared" si="84"/>
        <v>1.5290714097240636E-3</v>
      </c>
      <c r="Q1002" s="128">
        <f>+VLOOKUP(N1002,ASURB.MX!$A$2:$H$1054,5,FALSE)</f>
        <v>320.17001299999998</v>
      </c>
      <c r="R1002" s="6">
        <f t="shared" si="85"/>
        <v>-7.0771534774112216E-2</v>
      </c>
      <c r="S1002" s="6">
        <f t="shared" si="86"/>
        <v>5.0086101342833745E-3</v>
      </c>
      <c r="T1002" s="6">
        <f t="shared" si="82"/>
        <v>7.6781643114796027E-4</v>
      </c>
      <c r="U1002" s="127">
        <f t="shared" si="83"/>
        <v>-5.8835442380188391E-6</v>
      </c>
    </row>
    <row r="1003" spans="14:21" x14ac:dyDescent="0.25">
      <c r="N1003" s="125">
        <f>+'Ejercicio 5'!C986</f>
        <v>43413</v>
      </c>
      <c r="O1003" s="126">
        <f>+VLOOKUP(N1003,'tasa continuas '!$A$3:$E$1056,5,FALSE)</f>
        <v>3.121228770742529E-2</v>
      </c>
      <c r="P1003" s="131">
        <f t="shared" si="84"/>
        <v>-1.7976944881237245E-4</v>
      </c>
      <c r="Q1003" s="128">
        <f>+VLOOKUP(N1003,ASURB.MX!$A$2:$H$1054,5,FALSE)</f>
        <v>307.16000400000001</v>
      </c>
      <c r="R1003" s="6">
        <f t="shared" si="85"/>
        <v>-4.1483347849005488E-2</v>
      </c>
      <c r="S1003" s="6">
        <f t="shared" si="86"/>
        <v>1.7208681487615883E-3</v>
      </c>
      <c r="T1003" s="6">
        <f t="shared" si="82"/>
        <v>1.0998344491630707E-3</v>
      </c>
      <c r="U1003" s="127">
        <f t="shared" si="83"/>
        <v>3.3201801801511046E-4</v>
      </c>
    </row>
    <row r="1004" spans="14:21" x14ac:dyDescent="0.25">
      <c r="N1004" s="125">
        <f>+'Ejercicio 5'!C987</f>
        <v>43416</v>
      </c>
      <c r="O1004" s="126">
        <f>+VLOOKUP(N1004,'tasa continuas '!$A$3:$E$1056,5,FALSE)</f>
        <v>3.0518588378771232E-2</v>
      </c>
      <c r="P1004" s="131">
        <f t="shared" si="84"/>
        <v>-6.9369932865405784E-4</v>
      </c>
      <c r="Q1004" s="128">
        <f>+VLOOKUP(N1004,ASURB.MX!$A$2:$H$1054,5,FALSE)</f>
        <v>305</v>
      </c>
      <c r="R1004" s="6">
        <f t="shared" si="85"/>
        <v>-7.0570208774600887E-3</v>
      </c>
      <c r="S1004" s="6">
        <f t="shared" si="86"/>
        <v>4.980154366490756E-5</v>
      </c>
      <c r="T1004" s="6">
        <f t="shared" si="82"/>
        <v>1.1060081217537274E-3</v>
      </c>
      <c r="U1004" s="127">
        <f t="shared" si="83"/>
        <v>6.173672590656723E-6</v>
      </c>
    </row>
    <row r="1005" spans="14:21" x14ac:dyDescent="0.25">
      <c r="N1005" s="125">
        <f>+'Ejercicio 5'!C988</f>
        <v>43417</v>
      </c>
      <c r="O1005" s="126">
        <f>+VLOOKUP(N1005,'tasa continuas '!$A$3:$E$1056,5,FALSE)</f>
        <v>3.0216055956540783E-2</v>
      </c>
      <c r="P1005" s="131">
        <f t="shared" si="84"/>
        <v>-3.0253242223044971E-4</v>
      </c>
      <c r="Q1005" s="128">
        <f>+VLOOKUP(N1005,ASURB.MX!$A$2:$H$1054,5,FALSE)</f>
        <v>297.38000499999998</v>
      </c>
      <c r="R1005" s="6">
        <f t="shared" si="85"/>
        <v>-2.5300977524830008E-2</v>
      </c>
      <c r="S1005" s="6">
        <f t="shared" si="86"/>
        <v>6.4013946371195324E-4</v>
      </c>
      <c r="T1005" s="6">
        <f t="shared" si="82"/>
        <v>1.1073780926883607E-3</v>
      </c>
      <c r="U1005" s="127">
        <f t="shared" si="83"/>
        <v>1.369970934633237E-6</v>
      </c>
    </row>
    <row r="1006" spans="14:21" x14ac:dyDescent="0.25">
      <c r="N1006" s="125">
        <f>+'Ejercicio 5'!C989</f>
        <v>43418</v>
      </c>
      <c r="O1006" s="126">
        <f>+VLOOKUP(N1006,'tasa continuas '!$A$3:$E$1056,5,FALSE)</f>
        <v>2.9862985746513599E-2</v>
      </c>
      <c r="P1006" s="131">
        <f t="shared" si="84"/>
        <v>-3.5307021002718361E-4</v>
      </c>
      <c r="Q1006" s="128">
        <f>+VLOOKUP(N1006,ASURB.MX!$A$2:$H$1054,5,FALSE)</f>
        <v>286.66000400000001</v>
      </c>
      <c r="R1006" s="6">
        <f t="shared" si="85"/>
        <v>-3.6713940633699163E-2</v>
      </c>
      <c r="S1006" s="6">
        <f t="shared" si="86"/>
        <v>1.3479134368547866E-3</v>
      </c>
      <c r="T1006" s="6">
        <f t="shared" si="82"/>
        <v>1.1006196994511476E-3</v>
      </c>
      <c r="U1006" s="127">
        <f t="shared" si="83"/>
        <v>-6.758393237213129E-6</v>
      </c>
    </row>
    <row r="1007" spans="14:21" x14ac:dyDescent="0.25">
      <c r="N1007" s="125">
        <f>+'Ejercicio 5'!C990</f>
        <v>43419</v>
      </c>
      <c r="O1007" s="126">
        <f>+VLOOKUP(N1007,'tasa continuas '!$A$3:$E$1056,5,FALSE)</f>
        <v>3.1392057156237663E-2</v>
      </c>
      <c r="P1007" s="131">
        <f t="shared" si="84"/>
        <v>1.5290714097240636E-3</v>
      </c>
      <c r="Q1007" s="128">
        <f>+VLOOKUP(N1007,ASURB.MX!$A$2:$H$1054,5,FALSE)</f>
        <v>290.66000400000001</v>
      </c>
      <c r="R1007" s="6">
        <f t="shared" si="85"/>
        <v>1.3857354510925393E-2</v>
      </c>
      <c r="S1007" s="6">
        <f t="shared" si="86"/>
        <v>1.9202627404146433E-4</v>
      </c>
      <c r="T1007" s="6">
        <f t="shared" si="82"/>
        <v>1.0956027989963647E-3</v>
      </c>
      <c r="U1007" s="127">
        <f t="shared" si="83"/>
        <v>-5.0169004547828341E-6</v>
      </c>
    </row>
    <row r="1008" spans="14:21" x14ac:dyDescent="0.25">
      <c r="N1008" s="125">
        <f>+'Ejercicio 5'!C991</f>
        <v>43420</v>
      </c>
      <c r="O1008" s="126">
        <f>+VLOOKUP(N1008,'tasa continuas '!$A$3:$E$1056,5,FALSE)</f>
        <v>3.121228770742529E-2</v>
      </c>
      <c r="P1008" s="131">
        <f t="shared" si="84"/>
        <v>-1.7976944881237245E-4</v>
      </c>
      <c r="Q1008" s="128">
        <f>+VLOOKUP(N1008,ASURB.MX!$A$2:$H$1054,5,FALSE)</f>
        <v>293.32998700000002</v>
      </c>
      <c r="R1008" s="6">
        <f t="shared" si="85"/>
        <v>9.1439978247180396E-3</v>
      </c>
      <c r="S1008" s="6">
        <f t="shared" si="86"/>
        <v>8.3612696218448234E-5</v>
      </c>
      <c r="T1008" s="6">
        <f t="shared" si="82"/>
        <v>1.0917999304192688E-3</v>
      </c>
      <c r="U1008" s="127">
        <f t="shared" si="83"/>
        <v>-3.8028685770958963E-6</v>
      </c>
    </row>
    <row r="1009" spans="14:21" x14ac:dyDescent="0.25">
      <c r="N1009" s="125">
        <f>+'Ejercicio 5'!C992</f>
        <v>43424</v>
      </c>
      <c r="O1009" s="126">
        <f>+VLOOKUP(N1009,'tasa continuas '!$A$3:$E$1056,5,FALSE)</f>
        <v>3.0216055956540783E-2</v>
      </c>
      <c r="P1009" s="131">
        <f t="shared" si="84"/>
        <v>-9.9623175088450755E-4</v>
      </c>
      <c r="Q1009" s="128">
        <f>+VLOOKUP(N1009,ASURB.MX!$A$2:$H$1054,5,FALSE)</f>
        <v>285.76001000000002</v>
      </c>
      <c r="R1009" s="6">
        <f t="shared" si="85"/>
        <v>-2.6145878101991232E-2</v>
      </c>
      <c r="S1009" s="6">
        <f t="shared" si="86"/>
        <v>6.8360694172418465E-4</v>
      </c>
      <c r="T1009" s="6">
        <f t="shared" si="82"/>
        <v>1.0902668402568137E-3</v>
      </c>
      <c r="U1009" s="127">
        <f t="shared" si="83"/>
        <v>-1.5330901624551526E-6</v>
      </c>
    </row>
    <row r="1010" spans="14:21" x14ac:dyDescent="0.25">
      <c r="N1010" s="125">
        <f>+'Ejercicio 5'!C993</f>
        <v>43425</v>
      </c>
      <c r="O1010" s="126">
        <f>+VLOOKUP(N1010,'tasa continuas '!$A$3:$E$1056,5,FALSE)</f>
        <v>2.9862985746513599E-2</v>
      </c>
      <c r="P1010" s="131">
        <f t="shared" si="84"/>
        <v>-3.5307021002718361E-4</v>
      </c>
      <c r="Q1010" s="128">
        <f>+VLOOKUP(N1010,ASURB.MX!$A$2:$H$1054,5,FALSE)</f>
        <v>281.26001000000002</v>
      </c>
      <c r="R1010" s="6">
        <f t="shared" si="85"/>
        <v>-1.587278868614202E-2</v>
      </c>
      <c r="S1010" s="6">
        <f t="shared" si="86"/>
        <v>2.5194542067491813E-4</v>
      </c>
      <c r="T1010" s="6">
        <f t="shared" si="82"/>
        <v>1.0895481334583319E-3</v>
      </c>
      <c r="U1010" s="127">
        <f t="shared" si="83"/>
        <v>-7.1870679848175072E-7</v>
      </c>
    </row>
    <row r="1011" spans="14:21" x14ac:dyDescent="0.25">
      <c r="N1011" s="125">
        <f>+'Ejercicio 5'!C994</f>
        <v>43426</v>
      </c>
      <c r="O1011" s="126">
        <f>+VLOOKUP(N1011,'tasa continuas '!$A$3:$E$1056,5,FALSE)</f>
        <v>3.1392057156237663E-2</v>
      </c>
      <c r="P1011" s="131">
        <f t="shared" si="84"/>
        <v>1.5290714097240636E-3</v>
      </c>
      <c r="Q1011" s="128">
        <f>+VLOOKUP(N1011,ASURB.MX!$A$2:$H$1054,5,FALSE)</f>
        <v>278.85998499999999</v>
      </c>
      <c r="R1011" s="6">
        <f t="shared" si="85"/>
        <v>-8.5697340199515533E-3</v>
      </c>
      <c r="S1011" s="6">
        <f t="shared" si="86"/>
        <v>7.3440341172715013E-5</v>
      </c>
      <c r="T1011" s="6">
        <f t="shared" si="82"/>
        <v>1.0844140943868539E-3</v>
      </c>
      <c r="U1011" s="127">
        <f t="shared" si="83"/>
        <v>-5.1340390714779954E-6</v>
      </c>
    </row>
    <row r="1012" spans="14:21" x14ac:dyDescent="0.25">
      <c r="N1012" s="125">
        <f>+'Ejercicio 5'!C995</f>
        <v>43427</v>
      </c>
      <c r="O1012" s="126">
        <f>+VLOOKUP(N1012,'tasa continuas '!$A$3:$E$1056,5,FALSE)</f>
        <v>3.121228770742529E-2</v>
      </c>
      <c r="P1012" s="131">
        <f t="shared" si="84"/>
        <v>-1.7976944881237245E-4</v>
      </c>
      <c r="Q1012" s="128">
        <f>+VLOOKUP(N1012,ASURB.MX!$A$2:$H$1054,5,FALSE)</f>
        <v>280.08999599999999</v>
      </c>
      <c r="R1012" s="6">
        <f t="shared" si="85"/>
        <v>4.4011558360166929E-3</v>
      </c>
      <c r="S1012" s="6">
        <f t="shared" si="86"/>
        <v>1.9370172692903796E-5</v>
      </c>
      <c r="T1012" s="6">
        <f t="shared" si="82"/>
        <v>1.0826932508212611E-3</v>
      </c>
      <c r="U1012" s="127">
        <f t="shared" si="83"/>
        <v>-1.7208435655927893E-6</v>
      </c>
    </row>
    <row r="1013" spans="14:21" x14ac:dyDescent="0.25">
      <c r="N1013" s="125">
        <f>+'Ejercicio 5'!C996</f>
        <v>43430</v>
      </c>
      <c r="O1013" s="126">
        <f>+VLOOKUP(N1013,'tasa continuas '!$A$3:$E$1056,5,FALSE)</f>
        <v>3.0518588378771232E-2</v>
      </c>
      <c r="P1013" s="131">
        <f t="shared" si="84"/>
        <v>-6.9369932865405784E-4</v>
      </c>
      <c r="Q1013" s="128">
        <f>+VLOOKUP(N1013,ASURB.MX!$A$2:$H$1054,5,FALSE)</f>
        <v>268.47000100000002</v>
      </c>
      <c r="R1013" s="6">
        <f t="shared" si="85"/>
        <v>-4.2371786224770225E-2</v>
      </c>
      <c r="S1013" s="6">
        <f t="shared" si="86"/>
        <v>1.7953682678776277E-3</v>
      </c>
      <c r="T1013" s="6">
        <f t="shared" si="82"/>
        <v>1.0872154770001606E-3</v>
      </c>
      <c r="U1013" s="127">
        <f t="shared" si="83"/>
        <v>4.5222261788994706E-6</v>
      </c>
    </row>
    <row r="1014" spans="14:21" x14ac:dyDescent="0.25">
      <c r="N1014" s="125">
        <f>+'Ejercicio 5'!C997</f>
        <v>43431</v>
      </c>
      <c r="O1014" s="126">
        <f>+VLOOKUP(N1014,'tasa continuas '!$A$3:$E$1056,5,FALSE)</f>
        <v>3.0216055956540783E-2</v>
      </c>
      <c r="P1014" s="131">
        <f t="shared" si="84"/>
        <v>-3.0253242223044971E-4</v>
      </c>
      <c r="Q1014" s="128">
        <f>+VLOOKUP(N1014,ASURB.MX!$A$2:$H$1054,5,FALSE)</f>
        <v>267.88000499999998</v>
      </c>
      <c r="R1014" s="6">
        <f t="shared" si="85"/>
        <v>-2.200041880764511E-3</v>
      </c>
      <c r="S1014" s="6">
        <f t="shared" si="86"/>
        <v>4.8401842771178471E-6</v>
      </c>
      <c r="T1014" s="6">
        <f t="shared" si="82"/>
        <v>1.0976113658887308E-3</v>
      </c>
      <c r="U1014" s="127">
        <f t="shared" si="83"/>
        <v>1.0395888888570237E-5</v>
      </c>
    </row>
    <row r="1015" spans="14:21" x14ac:dyDescent="0.25">
      <c r="N1015" s="125">
        <f>+'Ejercicio 5'!C998</f>
        <v>43432</v>
      </c>
      <c r="O1015" s="126">
        <f>+VLOOKUP(N1015,'tasa continuas '!$A$3:$E$1056,5,FALSE)</f>
        <v>2.9862985746513599E-2</v>
      </c>
      <c r="P1015" s="131">
        <f t="shared" si="84"/>
        <v>-3.5307021002718361E-4</v>
      </c>
      <c r="Q1015" s="128">
        <f>+VLOOKUP(N1015,ASURB.MX!$A$2:$H$1054,5,FALSE)</f>
        <v>274.55999800000001</v>
      </c>
      <c r="R1015" s="6">
        <f t="shared" si="85"/>
        <v>2.4630671308292156E-2</v>
      </c>
      <c r="S1015" s="6">
        <f t="shared" si="86"/>
        <v>6.0666996909712644E-4</v>
      </c>
      <c r="T1015" s="6">
        <f t="shared" si="82"/>
        <v>1.1065986850345669E-3</v>
      </c>
      <c r="U1015" s="127">
        <f t="shared" si="83"/>
        <v>8.9873191458360747E-6</v>
      </c>
    </row>
    <row r="1016" spans="14:21" x14ac:dyDescent="0.25">
      <c r="N1016" s="125">
        <f>+'Ejercicio 5'!C999</f>
        <v>43433</v>
      </c>
      <c r="O1016" s="126">
        <f>+VLOOKUP(N1016,'tasa continuas '!$A$3:$E$1056,5,FALSE)</f>
        <v>3.1392057156237663E-2</v>
      </c>
      <c r="P1016" s="131">
        <f t="shared" si="84"/>
        <v>1.5290714097240636E-3</v>
      </c>
      <c r="Q1016" s="128">
        <f>+VLOOKUP(N1016,ASURB.MX!$A$2:$H$1054,5,FALSE)</f>
        <v>276.39001500000001</v>
      </c>
      <c r="R1016" s="6">
        <f t="shared" si="85"/>
        <v>6.643157044872389E-3</v>
      </c>
      <c r="S1016" s="6">
        <f t="shared" si="86"/>
        <v>4.4131535522837651E-5</v>
      </c>
      <c r="T1016" s="6">
        <f t="shared" si="82"/>
        <v>1.0972851174721741E-3</v>
      </c>
      <c r="U1016" s="127">
        <f t="shared" si="83"/>
        <v>-9.3135675623928597E-6</v>
      </c>
    </row>
    <row r="1017" spans="14:21" x14ac:dyDescent="0.25">
      <c r="N1017" s="125">
        <f>+'Ejercicio 5'!C1000</f>
        <v>43434</v>
      </c>
      <c r="O1017" s="126">
        <f>+VLOOKUP(N1017,'tasa continuas '!$A$3:$E$1056,5,FALSE)</f>
        <v>3.121228770742529E-2</v>
      </c>
      <c r="P1017" s="131">
        <f t="shared" si="84"/>
        <v>-1.7976944881237245E-4</v>
      </c>
      <c r="Q1017" s="128">
        <f>+VLOOKUP(N1017,ASURB.MX!$A$2:$H$1054,5,FALSE)</f>
        <v>273.42001299999998</v>
      </c>
      <c r="R1017" s="6">
        <f t="shared" si="85"/>
        <v>-1.080384401034247E-2</v>
      </c>
      <c r="S1017" s="6">
        <f t="shared" si="86"/>
        <v>1.1672304539981286E-4</v>
      </c>
      <c r="T1017" s="6">
        <f t="shared" si="82"/>
        <v>1.0961511127007407E-3</v>
      </c>
      <c r="U1017" s="127">
        <f t="shared" si="83"/>
        <v>-1.1340047714333227E-6</v>
      </c>
    </row>
    <row r="1018" spans="14:21" x14ac:dyDescent="0.25">
      <c r="N1018" s="125">
        <f>+'Ejercicio 5'!C1001</f>
        <v>43437</v>
      </c>
      <c r="O1018" s="126">
        <f>+VLOOKUP(N1018,'tasa continuas '!$A$3:$E$1056,5,FALSE)</f>
        <v>3.0518588378771232E-2</v>
      </c>
      <c r="P1018" s="131">
        <f t="shared" si="84"/>
        <v>-6.9369932865405784E-4</v>
      </c>
      <c r="Q1018" s="128">
        <f>+VLOOKUP(N1018,ASURB.MX!$A$2:$H$1054,5,FALSE)</f>
        <v>274.51001000000002</v>
      </c>
      <c r="R1018" s="6">
        <f t="shared" si="85"/>
        <v>3.978604537328804E-3</v>
      </c>
      <c r="S1018" s="6">
        <f t="shared" si="86"/>
        <v>1.5829294064453347E-5</v>
      </c>
      <c r="T1018" s="6">
        <f t="shared" si="82"/>
        <v>1.0987632679674661E-3</v>
      </c>
      <c r="U1018" s="127">
        <f t="shared" si="83"/>
        <v>2.6121552667254019E-6</v>
      </c>
    </row>
    <row r="1019" spans="14:21" x14ac:dyDescent="0.25">
      <c r="N1019" s="125">
        <f>+'Ejercicio 5'!C1002</f>
        <v>43438</v>
      </c>
      <c r="O1019" s="126">
        <f>+VLOOKUP(N1019,'tasa continuas '!$A$3:$E$1056,5,FALSE)</f>
        <v>3.0216055956540783E-2</v>
      </c>
      <c r="P1019" s="131">
        <f t="shared" si="84"/>
        <v>-3.0253242223044971E-4</v>
      </c>
      <c r="Q1019" s="128">
        <f>+VLOOKUP(N1019,ASURB.MX!$A$2:$H$1054,5,FALSE)</f>
        <v>279.07000699999998</v>
      </c>
      <c r="R1019" s="6">
        <f t="shared" si="85"/>
        <v>1.6474944905799125E-2</v>
      </c>
      <c r="S1019" s="6">
        <f t="shared" si="86"/>
        <v>2.7142380964911654E-4</v>
      </c>
      <c r="T1019" s="6">
        <f t="shared" si="82"/>
        <v>1.1032249218956194E-3</v>
      </c>
      <c r="U1019" s="127">
        <f t="shared" si="83"/>
        <v>4.4616539281532551E-6</v>
      </c>
    </row>
    <row r="1020" spans="14:21" x14ac:dyDescent="0.25">
      <c r="N1020" s="125">
        <f>+'Ejercicio 5'!C1003</f>
        <v>43439</v>
      </c>
      <c r="O1020" s="126">
        <f>+VLOOKUP(N1020,'tasa continuas '!$A$3:$E$1056,5,FALSE)</f>
        <v>2.9862985746513599E-2</v>
      </c>
      <c r="P1020" s="131">
        <f t="shared" si="84"/>
        <v>-3.5307021002718361E-4</v>
      </c>
      <c r="Q1020" s="128">
        <f>+VLOOKUP(N1020,ASURB.MX!$A$2:$H$1054,5,FALSE)</f>
        <v>280.23001099999999</v>
      </c>
      <c r="R1020" s="6">
        <f t="shared" si="85"/>
        <v>4.1480623134635417E-3</v>
      </c>
      <c r="S1020" s="6">
        <f t="shared" si="86"/>
        <v>1.7206420956376508E-5</v>
      </c>
      <c r="T1020" s="6">
        <f t="shared" si="82"/>
        <v>1.1055019569539604E-3</v>
      </c>
      <c r="U1020" s="127">
        <f t="shared" si="83"/>
        <v>2.2770350583409607E-6</v>
      </c>
    </row>
    <row r="1021" spans="14:21" x14ac:dyDescent="0.25">
      <c r="N1021" s="125">
        <f>+'Ejercicio 5'!C1004</f>
        <v>43440</v>
      </c>
      <c r="O1021" s="126">
        <f>+VLOOKUP(N1021,'tasa continuas '!$A$3:$E$1056,5,FALSE)</f>
        <v>3.1392057156237663E-2</v>
      </c>
      <c r="P1021" s="131">
        <f t="shared" si="84"/>
        <v>1.5290714097240636E-3</v>
      </c>
      <c r="Q1021" s="128">
        <f>+VLOOKUP(N1021,ASURB.MX!$A$2:$H$1054,5,FALSE)</f>
        <v>282.17001299999998</v>
      </c>
      <c r="R1021" s="6">
        <f t="shared" si="85"/>
        <v>6.8990384495672703E-3</v>
      </c>
      <c r="S1021" s="6">
        <f t="shared" si="86"/>
        <v>4.7596731528607563E-5</v>
      </c>
      <c r="T1021" s="6">
        <f t="shared" si="82"/>
        <v>1.1103358231997133E-3</v>
      </c>
      <c r="U1021" s="127">
        <f t="shared" si="83"/>
        <v>4.8338662457529571E-6</v>
      </c>
    </row>
    <row r="1022" spans="14:21" x14ac:dyDescent="0.25">
      <c r="N1022" s="125">
        <f>+'Ejercicio 5'!C1005</f>
        <v>43441</v>
      </c>
      <c r="O1022" s="126">
        <f>+VLOOKUP(N1022,'tasa continuas '!$A$3:$E$1056,5,FALSE)</f>
        <v>3.121228770742529E-2</v>
      </c>
      <c r="P1022" s="131">
        <f t="shared" si="84"/>
        <v>-1.7976944881237245E-4</v>
      </c>
      <c r="Q1022" s="128">
        <f>+VLOOKUP(N1022,ASURB.MX!$A$2:$H$1054,5,FALSE)</f>
        <v>285.51001000000002</v>
      </c>
      <c r="R1022" s="6">
        <f t="shared" si="85"/>
        <v>1.1767317521500285E-2</v>
      </c>
      <c r="S1022" s="6">
        <f t="shared" si="86"/>
        <v>1.384697616518076E-4</v>
      </c>
      <c r="T1022" s="6">
        <f t="shared" si="82"/>
        <v>1.1154412323494327E-3</v>
      </c>
      <c r="U1022" s="127">
        <f t="shared" si="83"/>
        <v>5.1054091497193532E-6</v>
      </c>
    </row>
    <row r="1023" spans="14:21" x14ac:dyDescent="0.25">
      <c r="N1023" s="125">
        <f>+'Ejercicio 5'!C1006</f>
        <v>43444</v>
      </c>
      <c r="O1023" s="126">
        <f>+VLOOKUP(N1023,'tasa continuas '!$A$3:$E$1056,5,FALSE)</f>
        <v>3.0518588378771232E-2</v>
      </c>
      <c r="P1023" s="131">
        <f t="shared" si="84"/>
        <v>-6.9369932865405784E-4</v>
      </c>
      <c r="Q1023" s="128">
        <f>+VLOOKUP(N1023,ASURB.MX!$A$2:$H$1054,5,FALSE)</f>
        <v>289.44000199999999</v>
      </c>
      <c r="R1023" s="6">
        <f t="shared" si="85"/>
        <v>1.3670938779475792E-2</v>
      </c>
      <c r="S1023" s="6">
        <f t="shared" si="86"/>
        <v>1.8689456711217504E-4</v>
      </c>
      <c r="T1023" s="6">
        <f t="shared" si="82"/>
        <v>1.1114452497070395E-3</v>
      </c>
      <c r="U1023" s="127">
        <f t="shared" si="83"/>
        <v>-3.995982642393146E-6</v>
      </c>
    </row>
    <row r="1024" spans="14:21" x14ac:dyDescent="0.25">
      <c r="N1024" s="125">
        <f>+'Ejercicio 5'!C1007</f>
        <v>43445</v>
      </c>
      <c r="O1024" s="126">
        <f>+VLOOKUP(N1024,'tasa continuas '!$A$3:$E$1056,5,FALSE)</f>
        <v>3.0216055956540783E-2</v>
      </c>
      <c r="P1024" s="131">
        <f t="shared" si="84"/>
        <v>-3.0253242223044971E-4</v>
      </c>
      <c r="Q1024" s="128">
        <f>+VLOOKUP(N1024,ASURB.MX!$A$2:$H$1054,5,FALSE)</f>
        <v>286.26998900000001</v>
      </c>
      <c r="R1024" s="6">
        <f t="shared" si="85"/>
        <v>-1.1012645558785446E-2</v>
      </c>
      <c r="S1024" s="6">
        <f t="shared" si="86"/>
        <v>1.2127836220343681E-4</v>
      </c>
      <c r="T1024" s="6">
        <f t="shared" si="82"/>
        <v>1.0797111866316671E-3</v>
      </c>
      <c r="U1024" s="127">
        <f t="shared" si="83"/>
        <v>-3.1734063075372458E-5</v>
      </c>
    </row>
    <row r="1025" spans="14:21" x14ac:dyDescent="0.25">
      <c r="N1025" s="125">
        <f>+'Ejercicio 5'!C1008</f>
        <v>43447</v>
      </c>
      <c r="O1025" s="126">
        <f>+VLOOKUP(N1025,'tasa continuas '!$A$3:$E$1056,5,FALSE)</f>
        <v>3.1392057156237663E-2</v>
      </c>
      <c r="P1025" s="131">
        <f t="shared" si="84"/>
        <v>1.17600119969688E-3</v>
      </c>
      <c r="Q1025" s="128">
        <f>+VLOOKUP(N1025,ASURB.MX!$A$2:$H$1054,5,FALSE)</f>
        <v>294.27999899999998</v>
      </c>
      <c r="R1025" s="6">
        <f t="shared" si="85"/>
        <v>2.7596308667844845E-2</v>
      </c>
      <c r="S1025" s="6">
        <f t="shared" si="86"/>
        <v>7.6155625209096858E-4</v>
      </c>
      <c r="T1025" s="6">
        <f t="shared" si="82"/>
        <v>1.0816017456105832E-3</v>
      </c>
      <c r="U1025" s="127">
        <f t="shared" si="83"/>
        <v>1.890558978916157E-6</v>
      </c>
    </row>
    <row r="1026" spans="14:21" x14ac:dyDescent="0.25">
      <c r="N1026" s="125">
        <f>+'Ejercicio 5'!C1009</f>
        <v>43448</v>
      </c>
      <c r="O1026" s="126">
        <f>+VLOOKUP(N1026,'tasa continuas '!$A$3:$E$1056,5,FALSE)</f>
        <v>3.121228770742529E-2</v>
      </c>
      <c r="P1026" s="131">
        <f t="shared" si="84"/>
        <v>-1.7976944881237245E-4</v>
      </c>
      <c r="Q1026" s="128">
        <f>+VLOOKUP(N1026,ASURB.MX!$A$2:$H$1054,5,FALSE)</f>
        <v>294.16000400000001</v>
      </c>
      <c r="R1026" s="6">
        <f t="shared" si="85"/>
        <v>-4.0784107488093152E-4</v>
      </c>
      <c r="S1026" s="6">
        <f t="shared" si="86"/>
        <v>1.6633434236003359E-7</v>
      </c>
      <c r="T1026" s="6">
        <f t="shared" ref="T1026:T1085" si="87">_xlfn.STDEV.S(S995:S1025)</f>
        <v>1.0742604884521828E-3</v>
      </c>
      <c r="U1026" s="127">
        <f t="shared" si="83"/>
        <v>-7.3412571584003782E-6</v>
      </c>
    </row>
    <row r="1027" spans="14:21" x14ac:dyDescent="0.25">
      <c r="N1027" s="125">
        <f>+'Ejercicio 5'!C1010</f>
        <v>43451</v>
      </c>
      <c r="O1027" s="126">
        <f>+VLOOKUP(N1027,'tasa continuas '!$A$3:$E$1056,5,FALSE)</f>
        <v>3.0518588378771232E-2</v>
      </c>
      <c r="P1027" s="131">
        <f t="shared" si="84"/>
        <v>-6.9369932865405784E-4</v>
      </c>
      <c r="Q1027" s="128">
        <f>+VLOOKUP(N1027,ASURB.MX!$A$2:$H$1054,5,FALSE)</f>
        <v>295.23001099999999</v>
      </c>
      <c r="R1027" s="6">
        <f t="shared" si="85"/>
        <v>3.63090024703088E-3</v>
      </c>
      <c r="S1027" s="6">
        <f t="shared" si="86"/>
        <v>1.3183436603888906E-5</v>
      </c>
      <c r="T1027" s="6">
        <f t="shared" si="87"/>
        <v>1.0812742090458699E-3</v>
      </c>
      <c r="U1027" s="127">
        <f t="shared" ref="U1027:U1085" si="88">T1027-T1026</f>
        <v>7.0137205936870919E-6</v>
      </c>
    </row>
    <row r="1028" spans="14:21" x14ac:dyDescent="0.25">
      <c r="N1028" s="125">
        <f>+'Ejercicio 5'!C1011</f>
        <v>43452</v>
      </c>
      <c r="O1028" s="126">
        <f>+VLOOKUP(N1028,'tasa continuas '!$A$3:$E$1056,5,FALSE)</f>
        <v>3.0216055956540783E-2</v>
      </c>
      <c r="P1028" s="131">
        <f t="shared" si="84"/>
        <v>-3.0253242223044971E-4</v>
      </c>
      <c r="Q1028" s="128">
        <f>+VLOOKUP(N1028,ASURB.MX!$A$2:$H$1054,5,FALSE)</f>
        <v>300.79998799999998</v>
      </c>
      <c r="R1028" s="6">
        <f t="shared" si="85"/>
        <v>1.8690801343977662E-2</v>
      </c>
      <c r="S1028" s="6">
        <f t="shared" si="86"/>
        <v>3.493460548800372E-4</v>
      </c>
      <c r="T1028" s="6">
        <f t="shared" si="87"/>
        <v>1.0861883334170202E-3</v>
      </c>
      <c r="U1028" s="127">
        <f t="shared" si="88"/>
        <v>4.9141243711502743E-6</v>
      </c>
    </row>
    <row r="1029" spans="14:21" x14ac:dyDescent="0.25">
      <c r="N1029" s="125">
        <f>+'Ejercicio 5'!C1012</f>
        <v>43453</v>
      </c>
      <c r="O1029" s="126">
        <f>+VLOOKUP(N1029,'tasa continuas '!$A$3:$E$1056,5,FALSE)</f>
        <v>2.9862985746513599E-2</v>
      </c>
      <c r="P1029" s="131">
        <f t="shared" si="84"/>
        <v>-3.5307021002718361E-4</v>
      </c>
      <c r="Q1029" s="128">
        <f>+VLOOKUP(N1029,ASURB.MX!$A$2:$H$1054,5,FALSE)</f>
        <v>302.57998700000002</v>
      </c>
      <c r="R1029" s="6">
        <f t="shared" si="85"/>
        <v>5.9001101707769552E-3</v>
      </c>
      <c r="S1029" s="6">
        <f t="shared" si="86"/>
        <v>3.4811300027305669E-5</v>
      </c>
      <c r="T1029" s="6">
        <f t="shared" si="87"/>
        <v>9.9951638696956467E-4</v>
      </c>
      <c r="U1029" s="127">
        <f t="shared" si="88"/>
        <v>-8.6671946447455534E-5</v>
      </c>
    </row>
    <row r="1030" spans="14:21" x14ac:dyDescent="0.25">
      <c r="N1030" s="125">
        <f>+'Ejercicio 5'!C1013</f>
        <v>43454</v>
      </c>
      <c r="O1030" s="126">
        <f>+VLOOKUP(N1030,'tasa continuas '!$A$3:$E$1056,5,FALSE)</f>
        <v>3.1392057156237663E-2</v>
      </c>
      <c r="P1030" s="131">
        <f t="shared" si="84"/>
        <v>1.5290714097240636E-3</v>
      </c>
      <c r="Q1030" s="128">
        <f>+VLOOKUP(N1030,ASURB.MX!$A$2:$H$1054,5,FALSE)</f>
        <v>304.07998700000002</v>
      </c>
      <c r="R1030" s="6">
        <f t="shared" si="85"/>
        <v>4.9451195762413632E-3</v>
      </c>
      <c r="S1030" s="6">
        <f t="shared" si="86"/>
        <v>2.4454207623325559E-5</v>
      </c>
      <c r="T1030" s="6">
        <f t="shared" si="87"/>
        <v>9.6282893431233149E-4</v>
      </c>
      <c r="U1030" s="127">
        <f t="shared" si="88"/>
        <v>-3.6687452657233185E-5</v>
      </c>
    </row>
    <row r="1031" spans="14:21" x14ac:dyDescent="0.25">
      <c r="N1031" s="125">
        <f>+'Ejercicio 5'!C1014</f>
        <v>43455</v>
      </c>
      <c r="O1031" s="126">
        <f>+VLOOKUP(N1031,'tasa continuas '!$A$3:$E$1056,5,FALSE)</f>
        <v>3.121228770742529E-2</v>
      </c>
      <c r="P1031" s="131">
        <f t="shared" si="84"/>
        <v>-1.7976944881237245E-4</v>
      </c>
      <c r="Q1031" s="128">
        <f>+VLOOKUP(N1031,ASURB.MX!$A$2:$H$1054,5,FALSE)</f>
        <v>304.14999399999999</v>
      </c>
      <c r="R1031" s="6">
        <f t="shared" si="85"/>
        <v>2.3019911052080854E-4</v>
      </c>
      <c r="S1031" s="6">
        <f t="shared" si="86"/>
        <v>5.2991630484571426E-8</v>
      </c>
      <c r="T1031" s="6">
        <f t="shared" si="87"/>
        <v>9.671315479008089E-4</v>
      </c>
      <c r="U1031" s="127">
        <f t="shared" si="88"/>
        <v>4.3026135884774181E-6</v>
      </c>
    </row>
    <row r="1032" spans="14:21" x14ac:dyDescent="0.25">
      <c r="N1032" s="125">
        <f>+'Ejercicio 5'!C1015</f>
        <v>43458</v>
      </c>
      <c r="O1032" s="126">
        <f>+VLOOKUP(N1032,'tasa continuas '!$A$3:$E$1056,5,FALSE)</f>
        <v>3.0518588378771232E-2</v>
      </c>
      <c r="P1032" s="131">
        <f t="shared" si="84"/>
        <v>-6.9369932865405784E-4</v>
      </c>
      <c r="Q1032" s="128">
        <f>+VLOOKUP(N1032,ASURB.MX!$A$2:$H$1054,5,FALSE)</f>
        <v>301.07998700000002</v>
      </c>
      <c r="R1032" s="6">
        <f t="shared" si="85"/>
        <v>-1.0145014051168334E-2</v>
      </c>
      <c r="S1032" s="6">
        <f t="shared" si="86"/>
        <v>1.0292131009840294E-4</v>
      </c>
      <c r="T1032" s="6">
        <f t="shared" si="87"/>
        <v>9.6934519300929066E-4</v>
      </c>
      <c r="U1032" s="127">
        <f t="shared" si="88"/>
        <v>2.2136451084817576E-6</v>
      </c>
    </row>
    <row r="1033" spans="14:21" x14ac:dyDescent="0.25">
      <c r="N1033" s="125">
        <f>+'Ejercicio 5'!C1016</f>
        <v>43460</v>
      </c>
      <c r="O1033" s="126">
        <f>+VLOOKUP(N1033,'tasa continuas '!$A$3:$E$1056,5,FALSE)</f>
        <v>2.9862985746513599E-2</v>
      </c>
      <c r="P1033" s="131">
        <f t="shared" si="84"/>
        <v>-6.5560263225763332E-4</v>
      </c>
      <c r="Q1033" s="128">
        <f>+VLOOKUP(N1033,ASURB.MX!$A$2:$H$1054,5,FALSE)</f>
        <v>304.82998700000002</v>
      </c>
      <c r="R1033" s="6">
        <f t="shared" si="85"/>
        <v>1.23782345307404E-2</v>
      </c>
      <c r="S1033" s="6">
        <f t="shared" si="86"/>
        <v>1.53220690098014E-4</v>
      </c>
      <c r="T1033" s="6">
        <f t="shared" si="87"/>
        <v>9.7177369091148188E-4</v>
      </c>
      <c r="U1033" s="127">
        <f t="shared" si="88"/>
        <v>2.4284979021912219E-6</v>
      </c>
    </row>
    <row r="1034" spans="14:21" x14ac:dyDescent="0.25">
      <c r="N1034" s="125">
        <f>+'Ejercicio 5'!C1017</f>
        <v>43461</v>
      </c>
      <c r="O1034" s="126">
        <f>+VLOOKUP(N1034,'tasa continuas '!$A$3:$E$1056,5,FALSE)</f>
        <v>3.1392057156237663E-2</v>
      </c>
      <c r="P1034" s="131">
        <f t="shared" si="84"/>
        <v>1.5290714097240636E-3</v>
      </c>
      <c r="Q1034" s="128">
        <f>+VLOOKUP(N1034,ASURB.MX!$A$2:$H$1054,5,FALSE)</f>
        <v>303.88000499999998</v>
      </c>
      <c r="R1034" s="6">
        <f t="shared" si="85"/>
        <v>-3.1212984302937791E-3</v>
      </c>
      <c r="S1034" s="6">
        <f t="shared" si="86"/>
        <v>9.7425038909544094E-6</v>
      </c>
      <c r="T1034" s="6">
        <f t="shared" si="87"/>
        <v>4.8715275931996918E-4</v>
      </c>
      <c r="U1034" s="127">
        <f t="shared" si="88"/>
        <v>-4.846209315915127E-4</v>
      </c>
    </row>
    <row r="1035" spans="14:21" x14ac:dyDescent="0.25">
      <c r="N1035" s="125">
        <f>+'Ejercicio 5'!C1018</f>
        <v>43462</v>
      </c>
      <c r="O1035" s="126">
        <f>+VLOOKUP(N1035,'tasa continuas '!$A$3:$E$1056,5,FALSE)</f>
        <v>3.121228770742529E-2</v>
      </c>
      <c r="P1035" s="131">
        <f t="shared" si="84"/>
        <v>-1.7976944881237245E-4</v>
      </c>
      <c r="Q1035" s="128">
        <f>+VLOOKUP(N1035,ASURB.MX!$A$2:$H$1054,5,FALSE)</f>
        <v>303.85998499999999</v>
      </c>
      <c r="R1035" s="6">
        <f t="shared" si="85"/>
        <v>-6.5883438103954786E-5</v>
      </c>
      <c r="S1035" s="6">
        <f t="shared" si="86"/>
        <v>4.3406274163976415E-9</v>
      </c>
      <c r="T1035" s="6">
        <f t="shared" si="87"/>
        <v>4.1445819326168301E-4</v>
      </c>
      <c r="U1035" s="127">
        <f t="shared" si="88"/>
        <v>-7.2694566058286174E-5</v>
      </c>
    </row>
    <row r="1036" spans="14:21" x14ac:dyDescent="0.25">
      <c r="N1036" s="125">
        <f>+'Ejercicio 5'!C1019</f>
        <v>43465</v>
      </c>
      <c r="O1036" s="126">
        <f>+VLOOKUP(N1036,'tasa continuas '!$A$3:$E$1056,5,FALSE)</f>
        <v>3.0518588378771232E-2</v>
      </c>
      <c r="P1036" s="131">
        <f t="shared" si="84"/>
        <v>-6.9369932865405784E-4</v>
      </c>
      <c r="Q1036" s="128">
        <f>+VLOOKUP(N1036,ASURB.MX!$A$2:$H$1054,5,FALSE)</f>
        <v>296.22000100000002</v>
      </c>
      <c r="R1036" s="6">
        <f t="shared" si="85"/>
        <v>-2.5464594776084221E-2</v>
      </c>
      <c r="S1036" s="6">
        <f t="shared" si="86"/>
        <v>6.4844558711017579E-4</v>
      </c>
      <c r="T1036" s="6">
        <f t="shared" si="87"/>
        <v>4.1540808050998678E-4</v>
      </c>
      <c r="U1036" s="127">
        <f t="shared" si="88"/>
        <v>9.4988724830377853E-7</v>
      </c>
    </row>
    <row r="1037" spans="14:21" x14ac:dyDescent="0.25">
      <c r="N1037" s="125">
        <f>+'Ejercicio 5'!C1020</f>
        <v>43467</v>
      </c>
      <c r="O1037" s="126">
        <f>+VLOOKUP(N1037,'tasa continuas '!$A$3:$E$1056,5,FALSE)</f>
        <v>2.9862985746513599E-2</v>
      </c>
      <c r="P1037" s="131">
        <f t="shared" si="84"/>
        <v>-6.5560263225763332E-4</v>
      </c>
      <c r="Q1037" s="128">
        <f>+VLOOKUP(N1037,ASURB.MX!$A$2:$H$1054,5,FALSE)</f>
        <v>306.14999399999999</v>
      </c>
      <c r="R1037" s="6">
        <f t="shared" si="85"/>
        <v>3.297273345103121E-2</v>
      </c>
      <c r="S1037" s="6">
        <f t="shared" si="86"/>
        <v>1.0872011512327525E-3</v>
      </c>
      <c r="T1037" s="6">
        <f t="shared" si="87"/>
        <v>4.1566301431211912E-4</v>
      </c>
      <c r="U1037" s="127">
        <f t="shared" si="88"/>
        <v>2.5493380213234074E-7</v>
      </c>
    </row>
    <row r="1038" spans="14:21" x14ac:dyDescent="0.25">
      <c r="N1038" s="125">
        <f>+'Ejercicio 5'!C1021</f>
        <v>43468</v>
      </c>
      <c r="O1038" s="126">
        <f>+VLOOKUP(N1038,'tasa continuas '!$A$3:$E$1056,5,FALSE)</f>
        <v>3.1392057156237663E-2</v>
      </c>
      <c r="P1038" s="131">
        <f t="shared" si="84"/>
        <v>1.5290714097240636E-3</v>
      </c>
      <c r="Q1038" s="128">
        <f>+VLOOKUP(N1038,ASURB.MX!$A$2:$H$1054,5,FALSE)</f>
        <v>301.5</v>
      </c>
      <c r="R1038" s="6">
        <f t="shared" si="85"/>
        <v>-1.530514215848703E-2</v>
      </c>
      <c r="S1038" s="6">
        <f t="shared" si="86"/>
        <v>2.3424737649149703E-4</v>
      </c>
      <c r="T1038" s="6">
        <f t="shared" si="87"/>
        <v>3.9508361579035481E-4</v>
      </c>
      <c r="U1038" s="127">
        <f t="shared" si="88"/>
        <v>-2.0579398521764316E-5</v>
      </c>
    </row>
    <row r="1039" spans="14:21" x14ac:dyDescent="0.25">
      <c r="N1039" s="125">
        <f>+'Ejercicio 5'!C1022</f>
        <v>43469</v>
      </c>
      <c r="O1039" s="126">
        <f>+VLOOKUP(N1039,'tasa continuas '!$A$3:$E$1056,5,FALSE)</f>
        <v>3.121228770742529E-2</v>
      </c>
      <c r="P1039" s="131">
        <f t="shared" si="84"/>
        <v>-1.7976944881237245E-4</v>
      </c>
      <c r="Q1039" s="128">
        <f>+VLOOKUP(N1039,ASURB.MX!$A$2:$H$1054,5,FALSE)</f>
        <v>310.82998700000002</v>
      </c>
      <c r="R1039" s="6">
        <f t="shared" si="85"/>
        <v>3.0476080941024348E-2</v>
      </c>
      <c r="S1039" s="6">
        <f t="shared" si="86"/>
        <v>9.2879150952386753E-4</v>
      </c>
      <c r="T1039" s="6">
        <f t="shared" si="87"/>
        <v>3.9493772114841837E-4</v>
      </c>
      <c r="U1039" s="127">
        <f t="shared" si="88"/>
        <v>-1.4589464193643991E-7</v>
      </c>
    </row>
    <row r="1040" spans="14:21" x14ac:dyDescent="0.25">
      <c r="N1040" s="125">
        <f>+'Ejercicio 5'!C1023</f>
        <v>43472</v>
      </c>
      <c r="O1040" s="126">
        <f>+VLOOKUP(N1040,'tasa continuas '!$A$3:$E$1056,5,FALSE)</f>
        <v>3.0518588378771232E-2</v>
      </c>
      <c r="P1040" s="131">
        <f t="shared" si="84"/>
        <v>-6.9369932865405784E-4</v>
      </c>
      <c r="Q1040" s="128">
        <f>+VLOOKUP(N1040,ASURB.MX!$A$2:$H$1054,5,FALSE)</f>
        <v>317.67001299999998</v>
      </c>
      <c r="R1040" s="6">
        <f t="shared" si="85"/>
        <v>2.1767051925177722E-2</v>
      </c>
      <c r="S1040" s="6">
        <f t="shared" si="86"/>
        <v>4.7380454951338318E-4</v>
      </c>
      <c r="T1040" s="6">
        <f t="shared" si="87"/>
        <v>4.1155183581193536E-4</v>
      </c>
      <c r="U1040" s="127">
        <f t="shared" si="88"/>
        <v>1.661411466351699E-5</v>
      </c>
    </row>
    <row r="1041" spans="14:21" x14ac:dyDescent="0.25">
      <c r="N1041" s="125">
        <f>+'Ejercicio 5'!C1024</f>
        <v>43473</v>
      </c>
      <c r="O1041" s="126">
        <f>+VLOOKUP(N1041,'tasa continuas '!$A$3:$E$1056,5,FALSE)</f>
        <v>3.0216055956540783E-2</v>
      </c>
      <c r="P1041" s="131">
        <f t="shared" si="84"/>
        <v>-3.0253242223044971E-4</v>
      </c>
      <c r="Q1041" s="128">
        <f>+VLOOKUP(N1041,ASURB.MX!$A$2:$H$1054,5,FALSE)</f>
        <v>325.32000699999998</v>
      </c>
      <c r="R1041" s="6">
        <f t="shared" si="85"/>
        <v>2.3796185782407164E-2</v>
      </c>
      <c r="S1041" s="6">
        <f t="shared" si="86"/>
        <v>5.6625845779083685E-4</v>
      </c>
      <c r="T1041" s="6">
        <f t="shared" si="87"/>
        <v>4.0642100804895692E-4</v>
      </c>
      <c r="U1041" s="127">
        <f t="shared" si="88"/>
        <v>-5.1308277629784414E-6</v>
      </c>
    </row>
    <row r="1042" spans="14:21" x14ac:dyDescent="0.25">
      <c r="N1042" s="125">
        <f>+'Ejercicio 5'!C1025</f>
        <v>43474</v>
      </c>
      <c r="O1042" s="126">
        <f>+VLOOKUP(N1042,'tasa continuas '!$A$3:$E$1056,5,FALSE)</f>
        <v>2.9862985746513599E-2</v>
      </c>
      <c r="P1042" s="131">
        <f t="shared" si="84"/>
        <v>-3.5307021002718361E-4</v>
      </c>
      <c r="Q1042" s="128">
        <f>+VLOOKUP(N1042,ASURB.MX!$A$2:$H$1054,5,FALSE)</f>
        <v>325.290009</v>
      </c>
      <c r="R1042" s="6">
        <f t="shared" si="85"/>
        <v>-9.2214996029890695E-5</v>
      </c>
      <c r="S1042" s="6">
        <f t="shared" si="86"/>
        <v>8.5036054927927567E-9</v>
      </c>
      <c r="T1042" s="6">
        <f t="shared" si="87"/>
        <v>4.097271113950699E-4</v>
      </c>
      <c r="U1042" s="127">
        <f t="shared" si="88"/>
        <v>3.3061033461129837E-6</v>
      </c>
    </row>
    <row r="1043" spans="14:21" x14ac:dyDescent="0.25">
      <c r="N1043" s="125">
        <f>+'Ejercicio 5'!C1026</f>
        <v>43475</v>
      </c>
      <c r="O1043" s="126">
        <f>+VLOOKUP(N1043,'tasa continuas '!$A$3:$E$1056,5,FALSE)</f>
        <v>3.1392057156237663E-2</v>
      </c>
      <c r="P1043" s="131">
        <f t="shared" si="84"/>
        <v>1.5290714097240636E-3</v>
      </c>
      <c r="Q1043" s="128">
        <f>+VLOOKUP(N1043,ASURB.MX!$A$2:$H$1054,5,FALSE)</f>
        <v>329.54998799999998</v>
      </c>
      <c r="R1043" s="6">
        <f t="shared" si="85"/>
        <v>1.3010931265617847E-2</v>
      </c>
      <c r="S1043" s="6">
        <f t="shared" si="86"/>
        <v>1.6928433239863204E-4</v>
      </c>
      <c r="T1043" s="6">
        <f t="shared" si="87"/>
        <v>4.1120298636548018E-4</v>
      </c>
      <c r="U1043" s="127">
        <f t="shared" si="88"/>
        <v>1.475874970410275E-6</v>
      </c>
    </row>
    <row r="1044" spans="14:21" x14ac:dyDescent="0.25">
      <c r="N1044" s="125">
        <f>+'Ejercicio 5'!C1027</f>
        <v>43476</v>
      </c>
      <c r="O1044" s="126">
        <f>+VLOOKUP(N1044,'tasa continuas '!$A$3:$E$1056,5,FALSE)</f>
        <v>3.121228770742529E-2</v>
      </c>
      <c r="P1044" s="131">
        <f t="shared" si="84"/>
        <v>-1.7976944881237245E-4</v>
      </c>
      <c r="Q1044" s="128">
        <f>+VLOOKUP(N1044,ASURB.MX!$A$2:$H$1054,5,FALSE)</f>
        <v>329.25</v>
      </c>
      <c r="R1044" s="6">
        <f t="shared" si="85"/>
        <v>-9.1071046204693924E-4</v>
      </c>
      <c r="S1044" s="6">
        <f t="shared" si="86"/>
        <v>8.2939354568174954E-7</v>
      </c>
      <c r="T1044" s="6">
        <f t="shared" si="87"/>
        <v>4.0887376285627714E-4</v>
      </c>
      <c r="U1044" s="127">
        <f t="shared" si="88"/>
        <v>-2.3292235092030322E-6</v>
      </c>
    </row>
    <row r="1045" spans="14:21" x14ac:dyDescent="0.25">
      <c r="N1045" s="125">
        <f>+'Ejercicio 5'!C1028</f>
        <v>43479</v>
      </c>
      <c r="O1045" s="126">
        <f>+VLOOKUP(N1045,'tasa continuas '!$A$3:$E$1056,5,FALSE)</f>
        <v>3.0518588378771232E-2</v>
      </c>
      <c r="P1045" s="131">
        <f t="shared" si="84"/>
        <v>-6.9369932865405784E-4</v>
      </c>
      <c r="Q1045" s="128">
        <f>+VLOOKUP(N1045,ASURB.MX!$A$2:$H$1054,5,FALSE)</f>
        <v>325.209991</v>
      </c>
      <c r="R1045" s="6">
        <f t="shared" si="85"/>
        <v>-1.2346240789438943E-2</v>
      </c>
      <c r="S1045" s="6">
        <f t="shared" si="86"/>
        <v>1.5242966163080593E-4</v>
      </c>
      <c r="T1045" s="6">
        <f t="shared" si="87"/>
        <v>3.0118027283923294E-4</v>
      </c>
      <c r="U1045" s="127">
        <f t="shared" si="88"/>
        <v>-1.0769349001704421E-4</v>
      </c>
    </row>
    <row r="1046" spans="14:21" x14ac:dyDescent="0.25">
      <c r="N1046" s="125">
        <f>+'Ejercicio 5'!C1029</f>
        <v>43480</v>
      </c>
      <c r="O1046" s="126">
        <f>+VLOOKUP(N1046,'tasa continuas '!$A$3:$E$1056,5,FALSE)</f>
        <v>3.0216055956540783E-2</v>
      </c>
      <c r="P1046" s="131">
        <f t="shared" si="84"/>
        <v>-3.0253242223044971E-4</v>
      </c>
      <c r="Q1046" s="128">
        <f>+VLOOKUP(N1046,ASURB.MX!$A$2:$H$1054,5,FALSE)</f>
        <v>333.73998999999998</v>
      </c>
      <c r="R1046" s="6">
        <f t="shared" si="85"/>
        <v>2.5891116921360219E-2</v>
      </c>
      <c r="S1046" s="6">
        <f t="shared" si="86"/>
        <v>6.7034993543554553E-4</v>
      </c>
      <c r="T1046" s="6">
        <f t="shared" si="87"/>
        <v>2.9865866925086977E-4</v>
      </c>
      <c r="U1046" s="127">
        <f t="shared" si="88"/>
        <v>-2.5216035883631675E-6</v>
      </c>
    </row>
    <row r="1047" spans="14:21" x14ac:dyDescent="0.25">
      <c r="N1047" s="125">
        <f>+'Ejercicio 5'!C1030</f>
        <v>43481</v>
      </c>
      <c r="O1047" s="126">
        <f>+VLOOKUP(N1047,'tasa continuas '!$A$3:$E$1056,5,FALSE)</f>
        <v>2.9862985746513599E-2</v>
      </c>
      <c r="P1047" s="131">
        <f t="shared" si="84"/>
        <v>-3.5307021002718361E-4</v>
      </c>
      <c r="Q1047" s="128">
        <f>+VLOOKUP(N1047,ASURB.MX!$A$2:$H$1054,5,FALSE)</f>
        <v>333.540009</v>
      </c>
      <c r="R1047" s="6">
        <f t="shared" si="85"/>
        <v>-5.9939157860856049E-4</v>
      </c>
      <c r="S1047" s="6">
        <f t="shared" si="86"/>
        <v>3.5927026450686215E-7</v>
      </c>
      <c r="T1047" s="6">
        <f t="shared" si="87"/>
        <v>3.0150749831004737E-4</v>
      </c>
      <c r="U1047" s="127">
        <f t="shared" si="88"/>
        <v>2.8488290591776027E-6</v>
      </c>
    </row>
    <row r="1048" spans="14:21" x14ac:dyDescent="0.25">
      <c r="N1048" s="125">
        <f>+'Ejercicio 5'!C1031</f>
        <v>43482</v>
      </c>
      <c r="O1048" s="126">
        <f>+VLOOKUP(N1048,'tasa continuas '!$A$3:$E$1056,5,FALSE)</f>
        <v>3.1392057156237663E-2</v>
      </c>
      <c r="P1048" s="131">
        <f t="shared" si="84"/>
        <v>1.5290714097240636E-3</v>
      </c>
      <c r="Q1048" s="128">
        <f>+VLOOKUP(N1048,ASURB.MX!$A$2:$H$1054,5,FALSE)</f>
        <v>334.66000400000001</v>
      </c>
      <c r="R1048" s="6">
        <f t="shared" si="85"/>
        <v>3.3522778421537381E-3</v>
      </c>
      <c r="S1048" s="6">
        <f t="shared" si="86"/>
        <v>1.1237766730994922E-5</v>
      </c>
      <c r="T1048" s="6">
        <f t="shared" si="87"/>
        <v>3.0254057772134278E-4</v>
      </c>
      <c r="U1048" s="127">
        <f t="shared" si="88"/>
        <v>1.0330794112954123E-6</v>
      </c>
    </row>
    <row r="1049" spans="14:21" x14ac:dyDescent="0.25">
      <c r="N1049" s="125">
        <f>+'Ejercicio 5'!C1032</f>
        <v>43483</v>
      </c>
      <c r="O1049" s="126">
        <f>+VLOOKUP(N1049,'tasa continuas '!$A$3:$E$1056,5,FALSE)</f>
        <v>3.121228770742529E-2</v>
      </c>
      <c r="P1049" s="131">
        <f t="shared" si="84"/>
        <v>-1.7976944881237245E-4</v>
      </c>
      <c r="Q1049" s="128">
        <f>+VLOOKUP(N1049,ASURB.MX!$A$2:$H$1054,5,FALSE)</f>
        <v>336.17001299999998</v>
      </c>
      <c r="R1049" s="6">
        <f t="shared" si="85"/>
        <v>4.5019200454598013E-3</v>
      </c>
      <c r="S1049" s="6">
        <f t="shared" si="86"/>
        <v>2.0267284095712779E-5</v>
      </c>
      <c r="T1049" s="6">
        <f t="shared" si="87"/>
        <v>3.0450649249527461E-4</v>
      </c>
      <c r="U1049" s="127">
        <f t="shared" si="88"/>
        <v>1.9659147739318279E-6</v>
      </c>
    </row>
    <row r="1050" spans="14:21" x14ac:dyDescent="0.25">
      <c r="N1050" s="125">
        <f>+'Ejercicio 5'!C1033</f>
        <v>43486</v>
      </c>
      <c r="O1050" s="126">
        <f>+VLOOKUP(N1050,'tasa continuas '!$A$3:$E$1056,5,FALSE)</f>
        <v>3.0518588378771232E-2</v>
      </c>
      <c r="P1050" s="131">
        <f t="shared" si="84"/>
        <v>-6.9369932865405784E-4</v>
      </c>
      <c r="Q1050" s="128">
        <f>+VLOOKUP(N1050,ASURB.MX!$A$2:$H$1054,5,FALSE)</f>
        <v>334.45001200000002</v>
      </c>
      <c r="R1050" s="6">
        <f t="shared" si="85"/>
        <v>-5.1295956200975157E-3</v>
      </c>
      <c r="S1050" s="6">
        <f t="shared" si="86"/>
        <v>2.6312751225723617E-5</v>
      </c>
      <c r="T1050" s="6">
        <f t="shared" si="87"/>
        <v>3.0440250890336476E-4</v>
      </c>
      <c r="U1050" s="127">
        <f t="shared" si="88"/>
        <v>-1.0398359190984686E-7</v>
      </c>
    </row>
    <row r="1051" spans="14:21" x14ac:dyDescent="0.25">
      <c r="N1051" s="125">
        <f>+'Ejercicio 5'!C1034</f>
        <v>43487</v>
      </c>
      <c r="O1051" s="126">
        <f>+VLOOKUP(N1051,'tasa continuas '!$A$3:$E$1056,5,FALSE)</f>
        <v>3.0216055956540783E-2</v>
      </c>
      <c r="P1051" s="131">
        <f t="shared" si="84"/>
        <v>-3.0253242223044971E-4</v>
      </c>
      <c r="Q1051" s="128">
        <f>+VLOOKUP(N1051,ASURB.MX!$A$2:$H$1054,5,FALSE)</f>
        <v>338.55999800000001</v>
      </c>
      <c r="R1051" s="6">
        <f t="shared" si="85"/>
        <v>1.2213895878288259E-2</v>
      </c>
      <c r="S1051" s="6">
        <f t="shared" si="86"/>
        <v>1.4917925252566692E-4</v>
      </c>
      <c r="T1051" s="6">
        <f t="shared" si="87"/>
        <v>3.0652364614717245E-4</v>
      </c>
      <c r="U1051" s="127">
        <f t="shared" si="88"/>
        <v>2.1211372438076836E-6</v>
      </c>
    </row>
    <row r="1052" spans="14:21" x14ac:dyDescent="0.25">
      <c r="N1052" s="125">
        <f>+'Ejercicio 5'!C1035</f>
        <v>43488</v>
      </c>
      <c r="O1052" s="126">
        <f>+VLOOKUP(N1052,'tasa continuas '!$A$3:$E$1056,5,FALSE)</f>
        <v>2.9862985746513599E-2</v>
      </c>
      <c r="P1052" s="131">
        <f t="shared" si="84"/>
        <v>-3.5307021002718361E-4</v>
      </c>
      <c r="Q1052" s="128">
        <f>+VLOOKUP(N1052,ASURB.MX!$A$2:$H$1054,5,FALSE)</f>
        <v>341.35000600000001</v>
      </c>
      <c r="R1052" s="6">
        <f t="shared" si="85"/>
        <v>8.2070381190485486E-3</v>
      </c>
      <c r="S1052" s="6">
        <f t="shared" si="86"/>
        <v>6.7355474687515933E-5</v>
      </c>
      <c r="T1052" s="6">
        <f t="shared" si="87"/>
        <v>3.0446224564039038E-4</v>
      </c>
      <c r="U1052" s="127">
        <f t="shared" si="88"/>
        <v>-2.0614005067820691E-6</v>
      </c>
    </row>
    <row r="1053" spans="14:21" x14ac:dyDescent="0.25">
      <c r="N1053" s="125">
        <f>+'Ejercicio 5'!C1036</f>
        <v>43489</v>
      </c>
      <c r="O1053" s="126">
        <f>+VLOOKUP(N1053,'tasa continuas '!$A$3:$E$1056,5,FALSE)</f>
        <v>3.1392057156237663E-2</v>
      </c>
      <c r="P1053" s="131">
        <f t="shared" si="84"/>
        <v>1.5290714097240636E-3</v>
      </c>
      <c r="Q1053" s="128">
        <f>+VLOOKUP(N1053,ASURB.MX!$A$2:$H$1054,5,FALSE)</f>
        <v>341.02999899999998</v>
      </c>
      <c r="R1053" s="6">
        <f t="shared" si="85"/>
        <v>-9.3791442045185278E-4</v>
      </c>
      <c r="S1053" s="6">
        <f t="shared" si="86"/>
        <v>8.7968346009153488E-7</v>
      </c>
      <c r="T1053" s="6">
        <f t="shared" si="87"/>
        <v>3.0409142018666941E-4</v>
      </c>
      <c r="U1053" s="127">
        <f t="shared" si="88"/>
        <v>-3.7082545372097223E-7</v>
      </c>
    </row>
    <row r="1054" spans="14:21" x14ac:dyDescent="0.25">
      <c r="N1054" s="125">
        <f>+'Ejercicio 5'!C1037</f>
        <v>43490</v>
      </c>
      <c r="O1054" s="126">
        <f>+VLOOKUP(N1054,'tasa continuas '!$A$3:$E$1056,5,FALSE)</f>
        <v>3.121228770742529E-2</v>
      </c>
      <c r="P1054" s="131">
        <f t="shared" si="84"/>
        <v>-1.7976944881237245E-4</v>
      </c>
      <c r="Q1054" s="128">
        <f>+VLOOKUP(N1054,ASURB.MX!$A$2:$H$1054,5,FALSE)</f>
        <v>342.23001099999999</v>
      </c>
      <c r="R1054" s="6">
        <f t="shared" si="85"/>
        <v>3.5126107668896444E-3</v>
      </c>
      <c r="S1054" s="6">
        <f t="shared" si="86"/>
        <v>1.2338434399669055E-5</v>
      </c>
      <c r="T1054" s="6">
        <f t="shared" si="87"/>
        <v>3.0645342135341027E-4</v>
      </c>
      <c r="U1054" s="127">
        <f t="shared" si="88"/>
        <v>2.3620011667408597E-6</v>
      </c>
    </row>
    <row r="1055" spans="14:21" x14ac:dyDescent="0.25">
      <c r="N1055" s="125">
        <f>+'Ejercicio 5'!C1038</f>
        <v>43493</v>
      </c>
      <c r="O1055" s="126">
        <f>+VLOOKUP(N1055,'tasa continuas '!$A$3:$E$1056,5,FALSE)</f>
        <v>3.0518588378771232E-2</v>
      </c>
      <c r="P1055" s="131">
        <f t="shared" si="84"/>
        <v>-6.9369932865405784E-4</v>
      </c>
      <c r="Q1055" s="128">
        <f>+VLOOKUP(N1055,ASURB.MX!$A$2:$H$1054,5,FALSE)</f>
        <v>341.01001000000002</v>
      </c>
      <c r="R1055" s="6">
        <f t="shared" si="85"/>
        <v>-3.5712260966118902E-3</v>
      </c>
      <c r="S1055" s="6">
        <f t="shared" si="86"/>
        <v>1.2753655833121798E-5</v>
      </c>
      <c r="T1055" s="6">
        <f t="shared" si="87"/>
        <v>3.0876565928061243E-4</v>
      </c>
      <c r="U1055" s="127">
        <f t="shared" si="88"/>
        <v>2.3122379272021653E-6</v>
      </c>
    </row>
    <row r="1056" spans="14:21" x14ac:dyDescent="0.25">
      <c r="N1056" s="125">
        <f>+'Ejercicio 5'!C1039</f>
        <v>43494</v>
      </c>
      <c r="O1056" s="126">
        <f>+VLOOKUP(N1056,'tasa continuas '!$A$3:$E$1056,5,FALSE)</f>
        <v>3.0216055956540783E-2</v>
      </c>
      <c r="P1056" s="131">
        <f t="shared" si="84"/>
        <v>-3.0253242223044971E-4</v>
      </c>
      <c r="Q1056" s="128">
        <f>+VLOOKUP(N1056,ASURB.MX!$A$2:$H$1054,5,FALSE)</f>
        <v>341.39001500000001</v>
      </c>
      <c r="R1056" s="6">
        <f t="shared" si="85"/>
        <v>1.1137310239100725E-3</v>
      </c>
      <c r="S1056" s="6">
        <f t="shared" si="86"/>
        <v>1.2403967936197784E-6</v>
      </c>
      <c r="T1056" s="6">
        <f t="shared" si="87"/>
        <v>3.1052129893527981E-4</v>
      </c>
      <c r="U1056" s="127">
        <f t="shared" si="88"/>
        <v>1.7556396546673813E-6</v>
      </c>
    </row>
    <row r="1057" spans="14:21" x14ac:dyDescent="0.25">
      <c r="N1057" s="125">
        <f>+'Ejercicio 5'!C1040</f>
        <v>43495</v>
      </c>
      <c r="O1057" s="126">
        <f>+VLOOKUP(N1057,'tasa continuas '!$A$3:$E$1056,5,FALSE)</f>
        <v>2.9862985746513599E-2</v>
      </c>
      <c r="P1057" s="131">
        <f t="shared" si="84"/>
        <v>-3.5307021002718361E-4</v>
      </c>
      <c r="Q1057" s="128">
        <f>+VLOOKUP(N1057,ASURB.MX!$A$2:$H$1054,5,FALSE)</f>
        <v>343.01001000000002</v>
      </c>
      <c r="R1057" s="6">
        <f t="shared" si="85"/>
        <v>4.7340676982826147E-3</v>
      </c>
      <c r="S1057" s="6">
        <f t="shared" si="86"/>
        <v>2.2411396971922852E-5</v>
      </c>
      <c r="T1057" s="6">
        <f t="shared" si="87"/>
        <v>2.9562643988713524E-4</v>
      </c>
      <c r="U1057" s="127">
        <f t="shared" si="88"/>
        <v>-1.4894859048144573E-5</v>
      </c>
    </row>
    <row r="1058" spans="14:21" x14ac:dyDescent="0.25">
      <c r="N1058" s="125">
        <f>+'Ejercicio 5'!C1041</f>
        <v>43496</v>
      </c>
      <c r="O1058" s="126">
        <f>+VLOOKUP(N1058,'tasa continuas '!$A$3:$E$1056,5,FALSE)</f>
        <v>3.1392057156237663E-2</v>
      </c>
      <c r="P1058" s="131">
        <f t="shared" ref="P1058:P1085" si="89">O1058-O1057</f>
        <v>1.5290714097240636E-3</v>
      </c>
      <c r="Q1058" s="128">
        <f>+VLOOKUP(N1058,ASURB.MX!$A$2:$H$1054,5,FALSE)</f>
        <v>345.92999300000002</v>
      </c>
      <c r="R1058" s="6">
        <f t="shared" ref="R1058:R1085" si="90">+LN(Q1058/Q1057)</f>
        <v>8.4767918022524754E-3</v>
      </c>
      <c r="S1058" s="6">
        <f t="shared" si="86"/>
        <v>7.1855999258734767E-5</v>
      </c>
      <c r="T1058" s="6">
        <f t="shared" si="87"/>
        <v>2.9517439702822523E-4</v>
      </c>
      <c r="U1058" s="127">
        <f t="shared" si="88"/>
        <v>-4.5204285891001271E-7</v>
      </c>
    </row>
    <row r="1059" spans="14:21" x14ac:dyDescent="0.25">
      <c r="N1059" s="125">
        <f>+'Ejercicio 5'!C1042</f>
        <v>43497</v>
      </c>
      <c r="O1059" s="126">
        <f>+VLOOKUP(N1059,'tasa continuas '!$A$3:$E$1056,5,FALSE)</f>
        <v>3.121228770742529E-2</v>
      </c>
      <c r="P1059" s="131">
        <f t="shared" si="89"/>
        <v>-1.7976944881237245E-4</v>
      </c>
      <c r="Q1059" s="128">
        <f>+VLOOKUP(N1059,ASURB.MX!$A$2:$H$1054,5,FALSE)</f>
        <v>333.26998900000001</v>
      </c>
      <c r="R1059" s="6">
        <f t="shared" si="90"/>
        <v>-3.7283482960357744E-2</v>
      </c>
      <c r="S1059" s="6">
        <f t="shared" ref="S1059:S1085" si="91">R1059^2</f>
        <v>1.3900581016552862E-3</v>
      </c>
      <c r="T1059" s="6">
        <f t="shared" si="87"/>
        <v>2.9417779445003024E-4</v>
      </c>
      <c r="U1059" s="127">
        <f t="shared" si="88"/>
        <v>-9.9660257819498502E-7</v>
      </c>
    </row>
    <row r="1060" spans="14:21" x14ac:dyDescent="0.25">
      <c r="N1060" s="125">
        <f>+'Ejercicio 5'!C1043</f>
        <v>43501</v>
      </c>
      <c r="O1060" s="126">
        <f>+VLOOKUP(N1060,'tasa continuas '!$A$3:$E$1056,5,FALSE)</f>
        <v>3.0216055956540783E-2</v>
      </c>
      <c r="P1060" s="131">
        <f t="shared" si="89"/>
        <v>-9.9623175088450755E-4</v>
      </c>
      <c r="Q1060" s="128">
        <f>+VLOOKUP(N1060,ASURB.MX!$A$2:$H$1054,5,FALSE)</f>
        <v>341.89001500000001</v>
      </c>
      <c r="R1060" s="6">
        <f t="shared" si="90"/>
        <v>2.5536152517584152E-2</v>
      </c>
      <c r="S1060" s="6">
        <f t="shared" si="91"/>
        <v>6.5209508540131948E-4</v>
      </c>
      <c r="T1060" s="6">
        <f t="shared" si="87"/>
        <v>3.6370688241111975E-4</v>
      </c>
      <c r="U1060" s="127">
        <f t="shared" si="88"/>
        <v>6.9529087961089507E-5</v>
      </c>
    </row>
    <row r="1061" spans="14:21" x14ac:dyDescent="0.25">
      <c r="N1061" s="125">
        <f>+'Ejercicio 5'!C1044</f>
        <v>43502</v>
      </c>
      <c r="O1061" s="126">
        <f>+VLOOKUP(N1061,'tasa continuas '!$A$3:$E$1056,5,FALSE)</f>
        <v>2.9862985746513599E-2</v>
      </c>
      <c r="P1061" s="131">
        <f t="shared" si="89"/>
        <v>-3.5307021002718361E-4</v>
      </c>
      <c r="Q1061" s="128">
        <f>+VLOOKUP(N1061,ASURB.MX!$A$2:$H$1054,5,FALSE)</f>
        <v>334.52999899999998</v>
      </c>
      <c r="R1061" s="6">
        <f t="shared" si="90"/>
        <v>-2.1762533116941568E-2</v>
      </c>
      <c r="S1061" s="6">
        <f t="shared" si="91"/>
        <v>4.736078476659785E-4</v>
      </c>
      <c r="T1061" s="6">
        <f t="shared" si="87"/>
        <v>3.6967171989262985E-4</v>
      </c>
      <c r="U1061" s="127">
        <f t="shared" si="88"/>
        <v>5.9648374815100976E-6</v>
      </c>
    </row>
    <row r="1062" spans="14:21" x14ac:dyDescent="0.25">
      <c r="N1062" s="125">
        <f>+'Ejercicio 5'!C1045</f>
        <v>43503</v>
      </c>
      <c r="O1062" s="126">
        <f>+VLOOKUP(N1062,'tasa continuas '!$A$3:$E$1056,5,FALSE)</f>
        <v>3.1392057156237663E-2</v>
      </c>
      <c r="P1062" s="131">
        <f t="shared" si="89"/>
        <v>1.5290714097240636E-3</v>
      </c>
      <c r="Q1062" s="128">
        <f>+VLOOKUP(N1062,ASURB.MX!$A$2:$H$1054,5,FALSE)</f>
        <v>325.290009</v>
      </c>
      <c r="R1062" s="6">
        <f t="shared" si="90"/>
        <v>-2.8009438836292012E-2</v>
      </c>
      <c r="S1062" s="6">
        <f t="shared" si="91"/>
        <v>7.8452866392398322E-4</v>
      </c>
      <c r="T1062" s="6">
        <f t="shared" si="87"/>
        <v>3.6945608342103358E-4</v>
      </c>
      <c r="U1062" s="127">
        <f t="shared" si="88"/>
        <v>-2.1563647159626286E-7</v>
      </c>
    </row>
    <row r="1063" spans="14:21" x14ac:dyDescent="0.25">
      <c r="N1063" s="125">
        <f>+'Ejercicio 5'!C1046</f>
        <v>43504</v>
      </c>
      <c r="O1063" s="126">
        <f>+VLOOKUP(N1063,'tasa continuas '!$A$3:$E$1056,5,FALSE)</f>
        <v>3.121228770742529E-2</v>
      </c>
      <c r="P1063" s="131">
        <f t="shared" si="89"/>
        <v>-1.7976944881237245E-4</v>
      </c>
      <c r="Q1063" s="128">
        <f>+VLOOKUP(N1063,ASURB.MX!$A$2:$H$1054,5,FALSE)</f>
        <v>318.14001500000001</v>
      </c>
      <c r="R1063" s="6">
        <f t="shared" si="90"/>
        <v>-2.2225535200552298E-2</v>
      </c>
      <c r="S1063" s="6">
        <f t="shared" si="91"/>
        <v>4.9397441495098926E-4</v>
      </c>
      <c r="T1063" s="6">
        <f t="shared" si="87"/>
        <v>3.7771826344895241E-4</v>
      </c>
      <c r="U1063" s="127">
        <f t="shared" si="88"/>
        <v>8.2621800279188248E-6</v>
      </c>
    </row>
    <row r="1064" spans="14:21" x14ac:dyDescent="0.25">
      <c r="N1064" s="125">
        <f>+'Ejercicio 5'!C1047</f>
        <v>43507</v>
      </c>
      <c r="O1064" s="126">
        <f>+VLOOKUP(N1064,'tasa continuas '!$A$3:$E$1056,5,FALSE)</f>
        <v>3.0518588378771232E-2</v>
      </c>
      <c r="P1064" s="131">
        <f t="shared" si="89"/>
        <v>-6.9369932865405784E-4</v>
      </c>
      <c r="Q1064" s="128">
        <f>+VLOOKUP(N1064,ASURB.MX!$A$2:$H$1054,5,FALSE)</f>
        <v>320.22000100000002</v>
      </c>
      <c r="R1064" s="6">
        <f t="shared" si="90"/>
        <v>6.5166780774944177E-3</v>
      </c>
      <c r="S1064" s="6">
        <f t="shared" si="91"/>
        <v>4.2467093165696341E-5</v>
      </c>
      <c r="T1064" s="6">
        <f t="shared" si="87"/>
        <v>3.7789893841350998E-4</v>
      </c>
      <c r="U1064" s="127">
        <f t="shared" si="88"/>
        <v>1.8067496455756796E-7</v>
      </c>
    </row>
    <row r="1065" spans="14:21" x14ac:dyDescent="0.25">
      <c r="N1065" s="125">
        <f>+'Ejercicio 5'!C1048</f>
        <v>43508</v>
      </c>
      <c r="O1065" s="126">
        <f>+VLOOKUP(N1065,'tasa continuas '!$A$3:$E$1056,5,FALSE)</f>
        <v>3.0216055956540783E-2</v>
      </c>
      <c r="P1065" s="131">
        <f t="shared" si="89"/>
        <v>-3.0253242223044971E-4</v>
      </c>
      <c r="Q1065" s="128">
        <f>+VLOOKUP(N1065,ASURB.MX!$A$2:$H$1054,5,FALSE)</f>
        <v>322.29998799999998</v>
      </c>
      <c r="R1065" s="6">
        <f t="shared" si="90"/>
        <v>6.474488892237667E-3</v>
      </c>
      <c r="S1065" s="6">
        <f t="shared" si="91"/>
        <v>4.191900641570893E-5</v>
      </c>
      <c r="T1065" s="6">
        <f t="shared" si="87"/>
        <v>3.798466759537238E-4</v>
      </c>
      <c r="U1065" s="127">
        <f t="shared" si="88"/>
        <v>1.9477375402138252E-6</v>
      </c>
    </row>
    <row r="1066" spans="14:21" x14ac:dyDescent="0.25">
      <c r="N1066" s="125">
        <f>+'Ejercicio 5'!C1049</f>
        <v>43509</v>
      </c>
      <c r="O1066" s="126">
        <f>+VLOOKUP(N1066,'tasa continuas '!$A$3:$E$1056,5,FALSE)</f>
        <v>2.9862985746513599E-2</v>
      </c>
      <c r="P1066" s="131">
        <f t="shared" si="89"/>
        <v>-3.5307021002718361E-4</v>
      </c>
      <c r="Q1066" s="128">
        <f>+VLOOKUP(N1066,ASURB.MX!$A$2:$H$1054,5,FALSE)</f>
        <v>312.73998999999998</v>
      </c>
      <c r="R1066" s="6">
        <f t="shared" si="90"/>
        <v>-3.0110609149078468E-2</v>
      </c>
      <c r="S1066" s="6">
        <f t="shared" si="91"/>
        <v>9.0664878332856794E-4</v>
      </c>
      <c r="T1066" s="6">
        <f t="shared" si="87"/>
        <v>3.7908173280244587E-4</v>
      </c>
      <c r="U1066" s="127">
        <f t="shared" si="88"/>
        <v>-7.6494315127793736E-7</v>
      </c>
    </row>
    <row r="1067" spans="14:21" x14ac:dyDescent="0.25">
      <c r="N1067" s="125">
        <f>+'Ejercicio 5'!C1050</f>
        <v>43510</v>
      </c>
      <c r="O1067" s="126">
        <f>+VLOOKUP(N1067,'tasa continuas '!$A$3:$E$1056,5,FALSE)</f>
        <v>3.1392057156237663E-2</v>
      </c>
      <c r="P1067" s="131">
        <f t="shared" si="89"/>
        <v>1.5290714097240636E-3</v>
      </c>
      <c r="Q1067" s="128">
        <f>+VLOOKUP(N1067,ASURB.MX!$A$2:$H$1054,5,FALSE)</f>
        <v>311.89999399999999</v>
      </c>
      <c r="R1067" s="6">
        <f t="shared" si="90"/>
        <v>-2.6895380630982931E-3</v>
      </c>
      <c r="S1067" s="6">
        <f t="shared" si="91"/>
        <v>7.233614992854518E-6</v>
      </c>
      <c r="T1067" s="6">
        <f t="shared" si="87"/>
        <v>3.9021648766393634E-4</v>
      </c>
      <c r="U1067" s="127">
        <f t="shared" si="88"/>
        <v>1.1134754861490473E-5</v>
      </c>
    </row>
    <row r="1068" spans="14:21" x14ac:dyDescent="0.25">
      <c r="N1068" s="125">
        <f>+'Ejercicio 5'!C1051</f>
        <v>43511</v>
      </c>
      <c r="O1068" s="126">
        <f>+VLOOKUP(N1068,'tasa continuas '!$A$3:$E$1056,5,FALSE)</f>
        <v>3.121228770742529E-2</v>
      </c>
      <c r="P1068" s="131">
        <f t="shared" si="89"/>
        <v>-1.7976944881237245E-4</v>
      </c>
      <c r="Q1068" s="128">
        <f>+VLOOKUP(N1068,ASURB.MX!$A$2:$H$1054,5,FALSE)</f>
        <v>313.64999399999999</v>
      </c>
      <c r="R1068" s="6">
        <f t="shared" si="90"/>
        <v>5.5950910363265355E-3</v>
      </c>
      <c r="S1068" s="6">
        <f t="shared" si="91"/>
        <v>3.1305043704781547E-5</v>
      </c>
      <c r="T1068" s="6">
        <f t="shared" si="87"/>
        <v>3.8956131227898389E-4</v>
      </c>
      <c r="U1068" s="127">
        <f t="shared" si="88"/>
        <v>-6.5517538495245102E-7</v>
      </c>
    </row>
    <row r="1069" spans="14:21" x14ac:dyDescent="0.25">
      <c r="N1069" s="125">
        <f>+'Ejercicio 5'!C1052</f>
        <v>43514</v>
      </c>
      <c r="O1069" s="126">
        <f>+VLOOKUP(N1069,'tasa continuas '!$A$3:$E$1056,5,FALSE)</f>
        <v>3.0518588378771232E-2</v>
      </c>
      <c r="P1069" s="131">
        <f t="shared" si="89"/>
        <v>-6.9369932865405784E-4</v>
      </c>
      <c r="Q1069" s="128">
        <f>+VLOOKUP(N1069,ASURB.MX!$A$2:$H$1054,5,FALSE)</f>
        <v>315.459991</v>
      </c>
      <c r="R1069" s="6">
        <f t="shared" si="90"/>
        <v>5.7541671164125421E-3</v>
      </c>
      <c r="S1069" s="6">
        <f t="shared" si="91"/>
        <v>3.3110439203603431E-5</v>
      </c>
      <c r="T1069" s="6">
        <f t="shared" si="87"/>
        <v>3.6428006397023165E-4</v>
      </c>
      <c r="U1069" s="127">
        <f t="shared" si="88"/>
        <v>-2.528124830875224E-5</v>
      </c>
    </row>
    <row r="1070" spans="14:21" x14ac:dyDescent="0.25">
      <c r="N1070" s="125">
        <f>+'Ejercicio 5'!C1053</f>
        <v>43515</v>
      </c>
      <c r="O1070" s="126">
        <f>+VLOOKUP(N1070,'tasa continuas '!$A$3:$E$1056,5,FALSE)</f>
        <v>3.0216055956540783E-2</v>
      </c>
      <c r="P1070" s="131">
        <f t="shared" si="89"/>
        <v>-3.0253242223044971E-4</v>
      </c>
      <c r="Q1070" s="128">
        <f>+VLOOKUP(N1070,ASURB.MX!$A$2:$H$1054,5,FALSE)</f>
        <v>310.83999599999999</v>
      </c>
      <c r="R1070" s="6">
        <f t="shared" si="90"/>
        <v>-1.475356505687688E-2</v>
      </c>
      <c r="S1070" s="6">
        <f t="shared" si="91"/>
        <v>2.1766768188749848E-4</v>
      </c>
      <c r="T1070" s="6">
        <f t="shared" si="87"/>
        <v>3.6674830956525312E-4</v>
      </c>
      <c r="U1070" s="127">
        <f t="shared" si="88"/>
        <v>2.4682455950214696E-6</v>
      </c>
    </row>
    <row r="1071" spans="14:21" x14ac:dyDescent="0.25">
      <c r="N1071" s="125">
        <f>+'Ejercicio 5'!C1054</f>
        <v>43516</v>
      </c>
      <c r="O1071" s="126">
        <f>+VLOOKUP(N1071,'tasa continuas '!$A$3:$E$1056,5,FALSE)</f>
        <v>2.9862985746513599E-2</v>
      </c>
      <c r="P1071" s="131">
        <f t="shared" si="89"/>
        <v>-3.5307021002718361E-4</v>
      </c>
      <c r="Q1071" s="128">
        <f>+VLOOKUP(N1071,ASURB.MX!$A$2:$H$1054,5,FALSE)</f>
        <v>318.14999399999999</v>
      </c>
      <c r="R1071" s="6">
        <f t="shared" si="90"/>
        <v>2.3244653347087644E-2</v>
      </c>
      <c r="S1071" s="6">
        <f t="shared" si="91"/>
        <v>5.4031390922627278E-4</v>
      </c>
      <c r="T1071" s="6">
        <f t="shared" si="87"/>
        <v>3.4546747397651848E-4</v>
      </c>
      <c r="U1071" s="127">
        <f t="shared" si="88"/>
        <v>-2.1280835588734638E-5</v>
      </c>
    </row>
    <row r="1072" spans="14:21" x14ac:dyDescent="0.25">
      <c r="N1072" s="125">
        <f>+'Ejercicio 5'!C1055</f>
        <v>43517</v>
      </c>
      <c r="O1072" s="126">
        <f>+VLOOKUP(N1072,'tasa continuas '!$A$3:$E$1056,5,FALSE)</f>
        <v>3.1392057156237663E-2</v>
      </c>
      <c r="P1072" s="131">
        <f t="shared" si="89"/>
        <v>1.5290714097240636E-3</v>
      </c>
      <c r="Q1072" s="128">
        <f>+VLOOKUP(N1072,ASURB.MX!$A$2:$H$1054,5,FALSE)</f>
        <v>317.459991</v>
      </c>
      <c r="R1072" s="6">
        <f t="shared" si="90"/>
        <v>-2.1711530257056103E-3</v>
      </c>
      <c r="S1072" s="6">
        <f t="shared" si="91"/>
        <v>4.7139054610306263E-6</v>
      </c>
      <c r="T1072" s="6">
        <f t="shared" si="87"/>
        <v>3.4715706386441203E-4</v>
      </c>
      <c r="U1072" s="127">
        <f t="shared" si="88"/>
        <v>1.6895898878935538E-6</v>
      </c>
    </row>
    <row r="1073" spans="14:21" x14ac:dyDescent="0.25">
      <c r="N1073" s="125">
        <f>+'Ejercicio 5'!C1056</f>
        <v>43518</v>
      </c>
      <c r="O1073" s="126">
        <f>+VLOOKUP(N1073,'tasa continuas '!$A$3:$E$1056,5,FALSE)</f>
        <v>3.121228770742529E-2</v>
      </c>
      <c r="P1073" s="131">
        <f t="shared" si="89"/>
        <v>-1.7976944881237245E-4</v>
      </c>
      <c r="Q1073" s="128">
        <f>+VLOOKUP(N1073,ASURB.MX!$A$2:$H$1054,5,FALSE)</f>
        <v>318.32000699999998</v>
      </c>
      <c r="R1073" s="6">
        <f t="shared" si="90"/>
        <v>2.7053903150560509E-3</v>
      </c>
      <c r="S1073" s="6">
        <f t="shared" si="91"/>
        <v>7.319136756799078E-6</v>
      </c>
      <c r="T1073" s="6">
        <f t="shared" si="87"/>
        <v>3.444320777988355E-4</v>
      </c>
      <c r="U1073" s="127">
        <f t="shared" si="88"/>
        <v>-2.724986065576532E-6</v>
      </c>
    </row>
    <row r="1074" spans="14:21" x14ac:dyDescent="0.25">
      <c r="N1074" s="125">
        <f>+'Ejercicio 5'!C1057</f>
        <v>43521</v>
      </c>
      <c r="O1074" s="126">
        <f>+VLOOKUP(N1074,'tasa continuas '!$A$3:$E$1056,5,FALSE)</f>
        <v>3.0518588378771232E-2</v>
      </c>
      <c r="P1074" s="131">
        <f t="shared" si="89"/>
        <v>-6.9369932865405784E-4</v>
      </c>
      <c r="Q1074" s="128">
        <f>+VLOOKUP(N1074,ASURB.MX!$A$2:$H$1054,5,FALSE)</f>
        <v>318.82000699999998</v>
      </c>
      <c r="R1074" s="6">
        <f t="shared" si="90"/>
        <v>1.5695140523401597E-3</v>
      </c>
      <c r="S1074" s="6">
        <f t="shared" si="91"/>
        <v>2.4633743604932296E-6</v>
      </c>
      <c r="T1074" s="6">
        <f t="shared" si="87"/>
        <v>3.4427459172162313E-4</v>
      </c>
      <c r="U1074" s="127">
        <f t="shared" si="88"/>
        <v>-1.5748607721236723E-7</v>
      </c>
    </row>
    <row r="1075" spans="14:21" x14ac:dyDescent="0.25">
      <c r="N1075" s="125">
        <f>+'Ejercicio 5'!C1058</f>
        <v>43522</v>
      </c>
      <c r="O1075" s="126">
        <f>+VLOOKUP(N1075,'tasa continuas '!$A$3:$E$1056,5,FALSE)</f>
        <v>3.0216055956540783E-2</v>
      </c>
      <c r="P1075" s="131">
        <f t="shared" si="89"/>
        <v>-3.0253242223044971E-4</v>
      </c>
      <c r="Q1075" s="128">
        <f>+VLOOKUP(N1075,ASURB.MX!$A$2:$H$1054,5,FALSE)</f>
        <v>328.30999800000001</v>
      </c>
      <c r="R1075" s="6">
        <f t="shared" si="90"/>
        <v>2.933157573555811E-2</v>
      </c>
      <c r="S1075" s="6">
        <f t="shared" si="91"/>
        <v>8.6034133513078123E-4</v>
      </c>
      <c r="T1075" s="6">
        <f t="shared" si="87"/>
        <v>3.4649253050138859E-4</v>
      </c>
      <c r="U1075" s="127">
        <f t="shared" si="88"/>
        <v>2.2179387797654549E-6</v>
      </c>
    </row>
    <row r="1076" spans="14:21" x14ac:dyDescent="0.25">
      <c r="N1076" s="125">
        <f>+'Ejercicio 5'!C1059</f>
        <v>43523</v>
      </c>
      <c r="O1076" s="126">
        <f>+VLOOKUP(N1076,'tasa continuas '!$A$3:$E$1056,5,FALSE)</f>
        <v>2.9862985746513599E-2</v>
      </c>
      <c r="P1076" s="131">
        <f t="shared" si="89"/>
        <v>-3.5307021002718361E-4</v>
      </c>
      <c r="Q1076" s="128">
        <f>+VLOOKUP(N1076,ASURB.MX!$A$2:$H$1054,5,FALSE)</f>
        <v>333.5</v>
      </c>
      <c r="R1076" s="6">
        <f t="shared" si="90"/>
        <v>1.5684587458657515E-2</v>
      </c>
      <c r="S1076" s="6">
        <f t="shared" si="91"/>
        <v>2.4600628374827661E-4</v>
      </c>
      <c r="T1076" s="6">
        <f t="shared" si="87"/>
        <v>3.6231946363698118E-4</v>
      </c>
      <c r="U1076" s="127">
        <f t="shared" si="88"/>
        <v>1.5826933135592593E-5</v>
      </c>
    </row>
    <row r="1077" spans="14:21" x14ac:dyDescent="0.25">
      <c r="N1077" s="125">
        <f>+'Ejercicio 5'!C1060</f>
        <v>43524</v>
      </c>
      <c r="O1077" s="126">
        <f>+VLOOKUP(N1077,'tasa continuas '!$A$3:$E$1056,5,FALSE)</f>
        <v>3.1392057156237663E-2</v>
      </c>
      <c r="P1077" s="131">
        <f t="shared" si="89"/>
        <v>1.5290714097240636E-3</v>
      </c>
      <c r="Q1077" s="128">
        <f>+VLOOKUP(N1077,ASURB.MX!$A$2:$H$1054,5,FALSE)</f>
        <v>326.97000100000002</v>
      </c>
      <c r="R1077" s="6">
        <f t="shared" si="90"/>
        <v>-1.9774438727963767E-2</v>
      </c>
      <c r="S1077" s="6">
        <f t="shared" si="91"/>
        <v>3.9102842700599331E-4</v>
      </c>
      <c r="T1077" s="6">
        <f t="shared" si="87"/>
        <v>3.6188047865165512E-4</v>
      </c>
      <c r="U1077" s="127">
        <f t="shared" si="88"/>
        <v>-4.3898498532606153E-7</v>
      </c>
    </row>
    <row r="1078" spans="14:21" x14ac:dyDescent="0.25">
      <c r="N1078" s="125">
        <f>+'Ejercicio 5'!C1061</f>
        <v>43525</v>
      </c>
      <c r="O1078" s="126">
        <f>+VLOOKUP(N1078,'tasa continuas '!$A$3:$E$1056,5,FALSE)</f>
        <v>3.121228770742529E-2</v>
      </c>
      <c r="P1078" s="131">
        <f t="shared" si="89"/>
        <v>-1.7976944881237245E-4</v>
      </c>
      <c r="Q1078" s="128">
        <f>+VLOOKUP(N1078,ASURB.MX!$A$2:$H$1054,5,FALSE)</f>
        <v>320.23998999999998</v>
      </c>
      <c r="R1078" s="6">
        <f t="shared" si="90"/>
        <v>-2.0797743169976995E-2</v>
      </c>
      <c r="S1078" s="6">
        <f t="shared" si="91"/>
        <v>4.3254612096432473E-4</v>
      </c>
      <c r="T1078" s="6">
        <f t="shared" si="87"/>
        <v>3.5451118172034576E-4</v>
      </c>
      <c r="U1078" s="127">
        <f t="shared" si="88"/>
        <v>-7.3692969313093643E-6</v>
      </c>
    </row>
    <row r="1079" spans="14:21" x14ac:dyDescent="0.25">
      <c r="N1079" s="125">
        <f>+'Ejercicio 5'!C1062</f>
        <v>43528</v>
      </c>
      <c r="O1079" s="126">
        <f>+VLOOKUP(N1079,'tasa continuas '!$A$3:$E$1056,5,FALSE)</f>
        <v>3.0518588378771232E-2</v>
      </c>
      <c r="P1079" s="131">
        <f t="shared" si="89"/>
        <v>-6.9369932865405784E-4</v>
      </c>
      <c r="Q1079" s="128">
        <f>+VLOOKUP(N1079,ASURB.MX!$A$2:$H$1054,5,FALSE)</f>
        <v>317.709991</v>
      </c>
      <c r="R1079" s="6">
        <f t="shared" si="90"/>
        <v>-7.9316947699117919E-3</v>
      </c>
      <c r="S1079" s="6">
        <f t="shared" si="91"/>
        <v>6.2911781923046068E-5</v>
      </c>
      <c r="T1079" s="6">
        <f t="shared" si="87"/>
        <v>3.5315965324432021E-4</v>
      </c>
      <c r="U1079" s="127">
        <f t="shared" si="88"/>
        <v>-1.3515284760255491E-6</v>
      </c>
    </row>
    <row r="1080" spans="14:21" x14ac:dyDescent="0.25">
      <c r="N1080" s="125">
        <f>+'Ejercicio 5'!C1063</f>
        <v>43529</v>
      </c>
      <c r="O1080" s="126">
        <f>+VLOOKUP(N1080,'tasa continuas '!$A$3:$E$1056,5,FALSE)</f>
        <v>3.0216055956540783E-2</v>
      </c>
      <c r="P1080" s="131">
        <f t="shared" si="89"/>
        <v>-3.0253242223044971E-4</v>
      </c>
      <c r="Q1080" s="128">
        <f>+VLOOKUP(N1080,ASURB.MX!$A$2:$H$1054,5,FALSE)</f>
        <v>317.22000100000002</v>
      </c>
      <c r="R1080" s="6">
        <f t="shared" si="90"/>
        <v>-1.543446060025537E-3</v>
      </c>
      <c r="S1080" s="6">
        <f t="shared" si="91"/>
        <v>2.3822257402083536E-6</v>
      </c>
      <c r="T1080" s="6">
        <f t="shared" si="87"/>
        <v>3.5208316490395941E-4</v>
      </c>
      <c r="U1080" s="127">
        <f t="shared" si="88"/>
        <v>-1.076488340360799E-6</v>
      </c>
    </row>
    <row r="1081" spans="14:21" x14ac:dyDescent="0.25">
      <c r="N1081" s="125">
        <f>+'Ejercicio 5'!C1064</f>
        <v>43530</v>
      </c>
      <c r="O1081" s="126">
        <f>+VLOOKUP(N1081,'tasa continuas '!$A$3:$E$1056,5,FALSE)</f>
        <v>2.9862985746513599E-2</v>
      </c>
      <c r="P1081" s="131">
        <f t="shared" si="89"/>
        <v>-3.5307021002718361E-4</v>
      </c>
      <c r="Q1081" s="128">
        <f>+VLOOKUP(N1081,ASURB.MX!$A$2:$H$1054,5,FALSE)</f>
        <v>316.72000100000002</v>
      </c>
      <c r="R1081" s="6">
        <f t="shared" si="90"/>
        <v>-1.5774366725620826E-3</v>
      </c>
      <c r="S1081" s="6">
        <f t="shared" si="91"/>
        <v>2.4883064559437351E-6</v>
      </c>
      <c r="T1081" s="6">
        <f t="shared" si="87"/>
        <v>3.5250059814875958E-4</v>
      </c>
      <c r="U1081" s="127">
        <f t="shared" si="88"/>
        <v>4.1743324480017626E-7</v>
      </c>
    </row>
    <row r="1082" spans="14:21" x14ac:dyDescent="0.25">
      <c r="N1082" s="125">
        <f>+'Ejercicio 5'!C1065</f>
        <v>43531</v>
      </c>
      <c r="O1082" s="126">
        <f>+VLOOKUP(N1082,'tasa continuas '!$A$3:$E$1056,5,FALSE)</f>
        <v>3.1392057156237663E-2</v>
      </c>
      <c r="P1082" s="131">
        <f t="shared" si="89"/>
        <v>1.5290714097240636E-3</v>
      </c>
      <c r="Q1082" s="128">
        <f>+VLOOKUP(N1082,ASURB.MX!$A$2:$H$1054,5,FALSE)</f>
        <v>308.58999599999999</v>
      </c>
      <c r="R1082" s="6">
        <f t="shared" si="90"/>
        <v>-2.6004583920394165E-2</v>
      </c>
      <c r="S1082" s="6">
        <f t="shared" si="91"/>
        <v>6.7623838487282275E-4</v>
      </c>
      <c r="T1082" s="6">
        <f t="shared" si="87"/>
        <v>3.5304745689663212E-4</v>
      </c>
      <c r="U1082" s="127">
        <f t="shared" si="88"/>
        <v>5.4685874787253983E-7</v>
      </c>
    </row>
    <row r="1083" spans="14:21" x14ac:dyDescent="0.25">
      <c r="N1083" s="125">
        <f>+'Ejercicio 5'!C1066</f>
        <v>43532</v>
      </c>
      <c r="O1083" s="126">
        <f>+VLOOKUP(N1083,'tasa continuas '!$A$3:$E$1056,5,FALSE)</f>
        <v>3.121228770742529E-2</v>
      </c>
      <c r="P1083" s="131">
        <f t="shared" si="89"/>
        <v>-1.7976944881237245E-4</v>
      </c>
      <c r="Q1083" s="128">
        <f>+VLOOKUP(N1083,ASURB.MX!$A$2:$H$1054,5,FALSE)</f>
        <v>312.14999399999999</v>
      </c>
      <c r="R1083" s="6">
        <f t="shared" si="90"/>
        <v>1.1470300251380792E-2</v>
      </c>
      <c r="S1083" s="6">
        <f t="shared" si="91"/>
        <v>1.3156778785682627E-4</v>
      </c>
      <c r="T1083" s="6">
        <f t="shared" si="87"/>
        <v>3.6030139166383634E-4</v>
      </c>
      <c r="U1083" s="127">
        <f t="shared" si="88"/>
        <v>7.2539347672042134E-6</v>
      </c>
    </row>
    <row r="1084" spans="14:21" x14ac:dyDescent="0.25">
      <c r="N1084" s="125">
        <f>+'Ejercicio 5'!C1067</f>
        <v>43535</v>
      </c>
      <c r="O1084" s="126">
        <f>+VLOOKUP(N1084,'tasa continuas '!$A$3:$E$1056,5,FALSE)</f>
        <v>3.0518588378771232E-2</v>
      </c>
      <c r="P1084" s="131">
        <f t="shared" si="89"/>
        <v>-6.9369932865405784E-4</v>
      </c>
      <c r="Q1084" s="128">
        <f>+VLOOKUP(N1084,ASURB.MX!$A$2:$H$1054,5,FALSE)</f>
        <v>311.23998999999998</v>
      </c>
      <c r="R1084" s="6">
        <f t="shared" si="90"/>
        <v>-2.9195356670423181E-3</v>
      </c>
      <c r="S1084" s="6">
        <f t="shared" si="91"/>
        <v>8.5236885111322334E-6</v>
      </c>
      <c r="T1084" s="6">
        <f t="shared" si="87"/>
        <v>3.5925720560767973E-4</v>
      </c>
      <c r="U1084" s="127">
        <f t="shared" si="88"/>
        <v>-1.0441860561566049E-6</v>
      </c>
    </row>
    <row r="1085" spans="14:21" ht="15.75" thickBot="1" x14ac:dyDescent="0.3">
      <c r="N1085" s="125">
        <f>+'Ejercicio 5'!C1068</f>
        <v>43536</v>
      </c>
      <c r="O1085" s="135">
        <f>+VLOOKUP(N1085,'tasa continuas '!$A$3:$E$1056,5,FALSE)</f>
        <v>3.0216055956540783E-2</v>
      </c>
      <c r="P1085" s="136">
        <f t="shared" si="89"/>
        <v>-3.0253242223044971E-4</v>
      </c>
      <c r="Q1085" s="137">
        <f>+VLOOKUP(N1085,ASURB.MX!$A$2:$H$1054,5,FALSE)</f>
        <v>305.11999500000002</v>
      </c>
      <c r="R1085" s="138">
        <f t="shared" si="90"/>
        <v>-1.9859161154068883E-2</v>
      </c>
      <c r="S1085" s="138">
        <f t="shared" si="91"/>
        <v>3.9438628174327854E-4</v>
      </c>
      <c r="T1085" s="138">
        <f t="shared" si="87"/>
        <v>3.5906464097181737E-4</v>
      </c>
      <c r="U1085" s="139">
        <f t="shared" si="88"/>
        <v>-1.9256463586235853E-7</v>
      </c>
    </row>
    <row r="1086" spans="14:21" x14ac:dyDescent="0.25">
      <c r="N1086" s="125"/>
    </row>
    <row r="1087" spans="14:21" x14ac:dyDescent="0.25">
      <c r="N1087" s="125"/>
    </row>
    <row r="1088" spans="14:21" x14ac:dyDescent="0.25">
      <c r="N1088" s="125"/>
    </row>
    <row r="1089" spans="14:14" x14ac:dyDescent="0.25">
      <c r="N1089" s="125"/>
    </row>
    <row r="1090" spans="14:14" x14ac:dyDescent="0.25">
      <c r="N1090" s="125"/>
    </row>
    <row r="1091" spans="14:14" x14ac:dyDescent="0.25">
      <c r="N1091" s="125"/>
    </row>
    <row r="1092" spans="14:14" x14ac:dyDescent="0.25">
      <c r="N1092" s="125"/>
    </row>
    <row r="1093" spans="14:14" x14ac:dyDescent="0.25">
      <c r="N1093" s="125"/>
    </row>
    <row r="1094" spans="14:14" x14ac:dyDescent="0.25">
      <c r="N1094" s="125"/>
    </row>
    <row r="1095" spans="14:14" x14ac:dyDescent="0.25">
      <c r="N1095" s="125"/>
    </row>
    <row r="1096" spans="14:14" x14ac:dyDescent="0.25">
      <c r="N1096" s="125"/>
    </row>
    <row r="1097" spans="14:14" x14ac:dyDescent="0.25">
      <c r="N1097" s="125"/>
    </row>
    <row r="1098" spans="14:14" x14ac:dyDescent="0.25">
      <c r="N1098" s="125"/>
    </row>
    <row r="1099" spans="14:14" x14ac:dyDescent="0.25">
      <c r="N1099" s="125"/>
    </row>
    <row r="1100" spans="14:14" x14ac:dyDescent="0.25">
      <c r="N1100" s="125"/>
    </row>
    <row r="1101" spans="14:14" x14ac:dyDescent="0.25">
      <c r="N1101" s="125"/>
    </row>
    <row r="1102" spans="14:14" x14ac:dyDescent="0.25">
      <c r="N1102" s="125"/>
    </row>
    <row r="1103" spans="14:14" x14ac:dyDescent="0.25">
      <c r="N1103" s="125"/>
    </row>
    <row r="1104" spans="14:14" x14ac:dyDescent="0.25">
      <c r="N1104" s="125"/>
    </row>
    <row r="1105" spans="14:14" x14ac:dyDescent="0.25">
      <c r="N1105" s="125"/>
    </row>
    <row r="1106" spans="14:14" x14ac:dyDescent="0.25">
      <c r="N1106" s="125"/>
    </row>
    <row r="1107" spans="14:14" x14ac:dyDescent="0.25">
      <c r="N1107" s="125"/>
    </row>
    <row r="1108" spans="14:14" x14ac:dyDescent="0.25">
      <c r="N1108" s="125"/>
    </row>
    <row r="1109" spans="14:14" x14ac:dyDescent="0.25">
      <c r="N1109" s="125"/>
    </row>
    <row r="1110" spans="14:14" x14ac:dyDescent="0.25">
      <c r="N1110" s="125"/>
    </row>
    <row r="1111" spans="14:14" x14ac:dyDescent="0.25">
      <c r="N1111" s="125"/>
    </row>
    <row r="1112" spans="14:14" x14ac:dyDescent="0.25">
      <c r="N1112" s="125"/>
    </row>
    <row r="1113" spans="14:14" x14ac:dyDescent="0.25">
      <c r="N1113" s="125"/>
    </row>
    <row r="1114" spans="14:14" x14ac:dyDescent="0.25">
      <c r="N1114" s="125"/>
    </row>
    <row r="1115" spans="14:14" x14ac:dyDescent="0.25">
      <c r="N1115" s="125"/>
    </row>
    <row r="1116" spans="14:14" x14ac:dyDescent="0.25">
      <c r="N1116" s="125"/>
    </row>
    <row r="1117" spans="14:14" x14ac:dyDescent="0.25">
      <c r="N1117" s="125"/>
    </row>
    <row r="1118" spans="14:14" x14ac:dyDescent="0.25">
      <c r="N1118" s="125"/>
    </row>
    <row r="1119" spans="14:14" x14ac:dyDescent="0.25">
      <c r="N1119" s="125"/>
    </row>
    <row r="1120" spans="14:14" x14ac:dyDescent="0.25">
      <c r="N1120" s="125"/>
    </row>
    <row r="1121" spans="14:14" x14ac:dyDescent="0.25">
      <c r="N1121" s="125"/>
    </row>
    <row r="1122" spans="14:14" x14ac:dyDescent="0.25">
      <c r="N1122" s="125"/>
    </row>
    <row r="1123" spans="14:14" x14ac:dyDescent="0.25">
      <c r="N1123" s="125"/>
    </row>
    <row r="1124" spans="14:14" x14ac:dyDescent="0.25">
      <c r="N1124" s="125"/>
    </row>
    <row r="1125" spans="14:14" x14ac:dyDescent="0.25">
      <c r="N1125" s="125"/>
    </row>
    <row r="1126" spans="14:14" x14ac:dyDescent="0.25">
      <c r="N1126" s="125"/>
    </row>
    <row r="1127" spans="14:14" x14ac:dyDescent="0.25">
      <c r="N1127" s="125"/>
    </row>
    <row r="1128" spans="14:14" x14ac:dyDescent="0.25">
      <c r="N1128" s="125"/>
    </row>
    <row r="1129" spans="14:14" x14ac:dyDescent="0.25">
      <c r="N1129" s="125"/>
    </row>
  </sheetData>
  <mergeCells count="6">
    <mergeCell ref="C2:H4"/>
    <mergeCell ref="K22:M22"/>
    <mergeCell ref="K27:M27"/>
    <mergeCell ref="O31:P31"/>
    <mergeCell ref="Q31:U31"/>
    <mergeCell ref="A7:H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6:N1009"/>
  <sheetViews>
    <sheetView workbookViewId="0">
      <selection activeCell="C9" sqref="C9"/>
    </sheetView>
  </sheetViews>
  <sheetFormatPr baseColWidth="10" defaultRowHeight="15" x14ac:dyDescent="0.25"/>
  <cols>
    <col min="5" max="6" width="12" bestFit="1" customWidth="1"/>
    <col min="10" max="10" width="11.85546875" bestFit="1" customWidth="1"/>
  </cols>
  <sheetData>
    <row r="6" spans="1:11" ht="15.75" thickBot="1" x14ac:dyDescent="0.3"/>
    <row r="7" spans="1:11" x14ac:dyDescent="0.25">
      <c r="I7" s="180" t="s">
        <v>258</v>
      </c>
      <c r="J7" s="188"/>
    </row>
    <row r="8" spans="1:11" x14ac:dyDescent="0.25">
      <c r="A8" s="113" t="s">
        <v>137</v>
      </c>
      <c r="B8" s="113" t="s">
        <v>138</v>
      </c>
      <c r="C8" t="s">
        <v>139</v>
      </c>
      <c r="D8" t="s">
        <v>140</v>
      </c>
      <c r="E8" t="s">
        <v>147</v>
      </c>
      <c r="F8" t="s">
        <v>146</v>
      </c>
      <c r="I8" s="189" t="s">
        <v>141</v>
      </c>
      <c r="J8" s="249">
        <f>r_asur*SQRT(35)</f>
        <v>3.1466607019182162E-3</v>
      </c>
    </row>
    <row r="9" spans="1:11" x14ac:dyDescent="0.25">
      <c r="A9">
        <v>0</v>
      </c>
      <c r="B9" t="s">
        <v>280</v>
      </c>
      <c r="C9">
        <f>+ASURB.MX!F1054</f>
        <v>305.11999500000002</v>
      </c>
      <c r="E9">
        <f>+Precio_opcion_BS(C9,$J$11,$J$10,$J$9,$J$12,TRUE)</f>
        <v>3.4023862534927787</v>
      </c>
      <c r="F9">
        <f>+Precio_opcion_BS(C9,$J$11,$J$10,$J$9,$J$12,FALSE)</f>
        <v>3.4023862534926934</v>
      </c>
      <c r="I9" s="189" t="s">
        <v>142</v>
      </c>
      <c r="J9" s="249">
        <f>sig_asur*SQRT(35)</f>
        <v>8.9646687612008752E-2</v>
      </c>
    </row>
    <row r="10" spans="1:11" x14ac:dyDescent="0.25">
      <c r="A10">
        <v>1</v>
      </c>
      <c r="B10">
        <v>1.7947774371774219</v>
      </c>
      <c r="C10">
        <f t="shared" ref="C10:C73" si="0">+$C$9*EXP(($J$8-($J$9^2)/2)*(1/360)+SQRT(1/360)*$J$9*B10)</f>
        <v>307.71765571776007</v>
      </c>
      <c r="D10">
        <f>+C10-$C$9</f>
        <v>2.5976607177600499</v>
      </c>
      <c r="E10">
        <f>+Precio_opcion_BS(C10,$J$11,$J$10,$J$9,$J$12,TRUE)</f>
        <v>4.8716410230140355</v>
      </c>
      <c r="F10">
        <f>+Precio_opcion_BS(C10,$J$11,$J$10,$J$9,$J$12,FALSE)</f>
        <v>2.2739803052539003</v>
      </c>
      <c r="I10" s="250" t="s">
        <v>257</v>
      </c>
      <c r="J10" s="249">
        <f>+r_35</f>
        <v>9.922206952380952E-2</v>
      </c>
    </row>
    <row r="11" spans="1:11" x14ac:dyDescent="0.25">
      <c r="A11">
        <f>1+A10</f>
        <v>2</v>
      </c>
      <c r="B11">
        <v>1.2105150725702047</v>
      </c>
      <c r="C11">
        <f t="shared" si="0"/>
        <v>306.86936635192046</v>
      </c>
      <c r="D11">
        <f t="shared" ref="D11:D74" si="1">+C11-$C$9</f>
        <v>1.7493713519204448</v>
      </c>
      <c r="E11">
        <f t="shared" ref="E11:E74" si="2">+Precio_opcion_BS(C11,$J$11,$J$10,$J$9,$J$12,TRUE)</f>
        <v>4.357940562992269</v>
      </c>
      <c r="F11">
        <f t="shared" ref="F11:F74" si="3">+Precio_opcion_BS(C11,$J$11,$J$10,$J$9,$J$12,FALSE)</f>
        <v>2.6085692110717531</v>
      </c>
      <c r="I11" s="250" t="s">
        <v>256</v>
      </c>
      <c r="J11" s="111">
        <f>+C9*EXP(J10*35/360)</f>
        <v>308.07760501111756</v>
      </c>
    </row>
    <row r="12" spans="1:11" ht="15.75" thickBot="1" x14ac:dyDescent="0.3">
      <c r="A12">
        <f t="shared" ref="A12:A75" si="4">1+A11</f>
        <v>3</v>
      </c>
      <c r="B12">
        <v>1.5681871510810232</v>
      </c>
      <c r="C12">
        <f t="shared" si="0"/>
        <v>307.38839172190825</v>
      </c>
      <c r="D12">
        <f t="shared" si="1"/>
        <v>2.2683967219082319</v>
      </c>
      <c r="E12">
        <f t="shared" si="2"/>
        <v>4.6684240686138025</v>
      </c>
      <c r="F12">
        <f t="shared" si="3"/>
        <v>2.4000273467055138</v>
      </c>
      <c r="I12" s="251" t="s">
        <v>259</v>
      </c>
      <c r="J12" s="252">
        <f>35/360</f>
        <v>9.7222222222222224E-2</v>
      </c>
    </row>
    <row r="13" spans="1:11" ht="15.75" thickBot="1" x14ac:dyDescent="0.3">
      <c r="A13">
        <f t="shared" si="4"/>
        <v>4</v>
      </c>
      <c r="B13">
        <v>-1.9243712492956895</v>
      </c>
      <c r="C13">
        <f t="shared" si="0"/>
        <v>302.35760643717072</v>
      </c>
      <c r="D13">
        <f t="shared" si="1"/>
        <v>-2.762388562829301</v>
      </c>
      <c r="E13">
        <f t="shared" si="2"/>
        <v>2.1834890660351789</v>
      </c>
      <c r="F13">
        <f t="shared" si="3"/>
        <v>4.9458776288644231</v>
      </c>
    </row>
    <row r="14" spans="1:11" x14ac:dyDescent="0.25">
      <c r="A14">
        <f t="shared" si="4"/>
        <v>5</v>
      </c>
      <c r="B14">
        <v>1.3683321807154594</v>
      </c>
      <c r="C14">
        <f t="shared" si="0"/>
        <v>307.09826990884085</v>
      </c>
      <c r="D14">
        <f>+C14-$C$9</f>
        <v>1.9782749088408309</v>
      </c>
      <c r="E14">
        <f t="shared" si="2"/>
        <v>4.4933753729137607</v>
      </c>
      <c r="F14">
        <f t="shared" si="3"/>
        <v>2.5151004640728445</v>
      </c>
      <c r="I14" s="253" t="s">
        <v>145</v>
      </c>
      <c r="J14" s="254" t="s">
        <v>147</v>
      </c>
      <c r="K14" s="188" t="s">
        <v>146</v>
      </c>
    </row>
    <row r="15" spans="1:11" ht="15.75" thickBot="1" x14ac:dyDescent="0.3">
      <c r="A15">
        <f t="shared" si="4"/>
        <v>6</v>
      </c>
      <c r="B15">
        <v>1.1254032328702812</v>
      </c>
      <c r="C15">
        <f t="shared" si="0"/>
        <v>306.74598793553196</v>
      </c>
      <c r="D15">
        <f>+C15-$C$9</f>
        <v>1.62599293553194</v>
      </c>
      <c r="E15">
        <f t="shared" si="2"/>
        <v>4.285927414224318</v>
      </c>
      <c r="F15">
        <f t="shared" si="3"/>
        <v>2.6599344786923496</v>
      </c>
      <c r="I15" s="255">
        <f>+PERCENTILE(D10:D10009,0.99)</f>
        <v>3.1877663795144033</v>
      </c>
      <c r="J15" s="256">
        <f>+E9</f>
        <v>3.4023862534927787</v>
      </c>
      <c r="K15" s="257">
        <f>+F9</f>
        <v>3.4023862534926934</v>
      </c>
    </row>
    <row r="16" spans="1:11" ht="15.75" thickBot="1" x14ac:dyDescent="0.3">
      <c r="A16">
        <f t="shared" si="4"/>
        <v>7</v>
      </c>
      <c r="B16">
        <v>-0.96755792495369586</v>
      </c>
      <c r="C16">
        <f t="shared" si="0"/>
        <v>303.72758303242949</v>
      </c>
      <c r="D16">
        <f t="shared" si="1"/>
        <v>-1.3924119675705242</v>
      </c>
      <c r="E16">
        <f t="shared" si="2"/>
        <v>2.7437599252922666</v>
      </c>
      <c r="F16">
        <f t="shared" si="3"/>
        <v>4.136171892862734</v>
      </c>
    </row>
    <row r="17" spans="1:14" ht="15.75" thickBot="1" x14ac:dyDescent="0.3">
      <c r="A17">
        <f t="shared" si="4"/>
        <v>8</v>
      </c>
      <c r="B17">
        <v>-2.9873974085467991</v>
      </c>
      <c r="C17">
        <f t="shared" si="0"/>
        <v>300.84279817801831</v>
      </c>
      <c r="D17">
        <f t="shared" si="1"/>
        <v>-4.277196821981704</v>
      </c>
      <c r="E17">
        <f t="shared" si="2"/>
        <v>1.6618629384320229</v>
      </c>
      <c r="F17">
        <f t="shared" si="3"/>
        <v>5.9390597604136417</v>
      </c>
      <c r="I17" s="213" t="s">
        <v>274</v>
      </c>
      <c r="J17" s="214" t="s">
        <v>275</v>
      </c>
      <c r="K17" s="214" t="s">
        <v>276</v>
      </c>
      <c r="L17" s="214" t="s">
        <v>277</v>
      </c>
      <c r="M17" s="260" t="s">
        <v>278</v>
      </c>
      <c r="N17" s="261" t="s">
        <v>279</v>
      </c>
    </row>
    <row r="18" spans="1:14" ht="15.75" thickBot="1" x14ac:dyDescent="0.3">
      <c r="A18">
        <f t="shared" si="4"/>
        <v>9</v>
      </c>
      <c r="B18">
        <v>-0.93104868518041328</v>
      </c>
      <c r="C18">
        <f t="shared" si="0"/>
        <v>303.77998015994859</v>
      </c>
      <c r="D18">
        <f t="shared" si="1"/>
        <v>-1.340014840051424</v>
      </c>
      <c r="E18">
        <f t="shared" si="2"/>
        <v>2.7669055726859426</v>
      </c>
      <c r="F18">
        <f t="shared" si="3"/>
        <v>4.1069204127373098</v>
      </c>
      <c r="I18" s="258">
        <f>+MIN(E10:E1009)</f>
        <v>1.6618629384320229</v>
      </c>
      <c r="J18" s="259">
        <f>+MAX(E10:E1009)</f>
        <v>5.7533233728594269</v>
      </c>
      <c r="K18" s="259">
        <f>+MIN(F10:F1009)</f>
        <v>1.8067737982935341</v>
      </c>
      <c r="L18" s="259">
        <f>+MAX(F10:F1009)</f>
        <v>5.9390597604136417</v>
      </c>
      <c r="M18" s="138">
        <f>+AVERAGE(E10:E1009)</f>
        <v>3.4196095663374271</v>
      </c>
      <c r="N18" s="139">
        <f>+AVERAGE(F10:F1009)</f>
        <v>3.4828705690880231</v>
      </c>
    </row>
    <row r="19" spans="1:14" x14ac:dyDescent="0.25">
      <c r="A19">
        <f t="shared" si="4"/>
        <v>10</v>
      </c>
      <c r="B19">
        <v>0.9814461315980868</v>
      </c>
      <c r="C19">
        <f t="shared" si="0"/>
        <v>306.5374201198083</v>
      </c>
      <c r="D19">
        <f t="shared" si="1"/>
        <v>1.4174251198082857</v>
      </c>
      <c r="E19">
        <f t="shared" si="2"/>
        <v>4.1657697627776713</v>
      </c>
      <c r="F19">
        <f t="shared" si="3"/>
        <v>2.7483446429693288</v>
      </c>
    </row>
    <row r="20" spans="1:14" x14ac:dyDescent="0.25">
      <c r="A20">
        <f t="shared" si="4"/>
        <v>11</v>
      </c>
      <c r="B20">
        <v>0.44623718888273839</v>
      </c>
      <c r="C20">
        <f t="shared" si="0"/>
        <v>305.76324205815382</v>
      </c>
      <c r="D20">
        <f t="shared" si="1"/>
        <v>0.64324705815380412</v>
      </c>
      <c r="E20">
        <f t="shared" si="2"/>
        <v>3.7372576601685239</v>
      </c>
      <c r="F20">
        <f t="shared" si="3"/>
        <v>3.0940106020146345</v>
      </c>
    </row>
    <row r="21" spans="1:14" x14ac:dyDescent="0.25">
      <c r="A21">
        <f t="shared" si="4"/>
        <v>12</v>
      </c>
      <c r="B21">
        <v>-0.80885746879305631</v>
      </c>
      <c r="C21">
        <f t="shared" si="0"/>
        <v>303.95541163127132</v>
      </c>
      <c r="D21">
        <f t="shared" si="1"/>
        <v>-1.1645833687286995</v>
      </c>
      <c r="E21">
        <f t="shared" si="2"/>
        <v>2.8453295789539084</v>
      </c>
      <c r="F21">
        <f t="shared" si="3"/>
        <v>4.009912947682551</v>
      </c>
    </row>
    <row r="22" spans="1:14" x14ac:dyDescent="0.25">
      <c r="A22">
        <f t="shared" si="4"/>
        <v>13</v>
      </c>
      <c r="B22">
        <v>-0.57249421966108383</v>
      </c>
      <c r="C22">
        <f t="shared" si="0"/>
        <v>304.29504891103295</v>
      </c>
      <c r="D22">
        <f t="shared" si="1"/>
        <v>-0.82494608896706723</v>
      </c>
      <c r="E22">
        <f t="shared" si="2"/>
        <v>3.001237632303571</v>
      </c>
      <c r="F22">
        <f t="shared" si="3"/>
        <v>3.8261837212705814</v>
      </c>
    </row>
    <row r="23" spans="1:14" x14ac:dyDescent="0.25">
      <c r="A23">
        <f t="shared" si="4"/>
        <v>14</v>
      </c>
      <c r="B23">
        <v>0.49020220710062373</v>
      </c>
      <c r="C23">
        <f t="shared" si="0"/>
        <v>305.82676354233467</v>
      </c>
      <c r="D23">
        <f t="shared" si="1"/>
        <v>0.70676854233465747</v>
      </c>
      <c r="E23">
        <f t="shared" si="2"/>
        <v>3.7713725929290263</v>
      </c>
      <c r="F23">
        <f t="shared" si="3"/>
        <v>3.064604050594312</v>
      </c>
    </row>
    <row r="24" spans="1:14" x14ac:dyDescent="0.25">
      <c r="A24">
        <f t="shared" si="4"/>
        <v>15</v>
      </c>
      <c r="B24">
        <v>2.3650124519239175</v>
      </c>
      <c r="C24">
        <f t="shared" si="0"/>
        <v>308.54783993424235</v>
      </c>
      <c r="D24">
        <f t="shared" si="1"/>
        <v>3.4278449342423301</v>
      </c>
      <c r="E24">
        <f t="shared" si="2"/>
        <v>5.4050922874163803</v>
      </c>
      <c r="F24">
        <f t="shared" si="3"/>
        <v>1.9772473531739934</v>
      </c>
    </row>
    <row r="25" spans="1:14" x14ac:dyDescent="0.25">
      <c r="A25">
        <f t="shared" si="4"/>
        <v>16</v>
      </c>
      <c r="B25">
        <v>1.3997181154334224</v>
      </c>
      <c r="C25">
        <f t="shared" si="0"/>
        <v>307.14381353808784</v>
      </c>
      <c r="D25">
        <f t="shared" si="1"/>
        <v>2.0238185380878235</v>
      </c>
      <c r="E25">
        <f t="shared" si="2"/>
        <v>4.5206044466868036</v>
      </c>
      <c r="F25">
        <f t="shared" si="3"/>
        <v>2.4967859085989232</v>
      </c>
    </row>
    <row r="26" spans="1:14" x14ac:dyDescent="0.25">
      <c r="A26">
        <f t="shared" si="4"/>
        <v>17</v>
      </c>
      <c r="B26">
        <v>6.2710917359654408E-2</v>
      </c>
      <c r="C26">
        <f t="shared" si="0"/>
        <v>305.20967535374814</v>
      </c>
      <c r="D26">
        <f t="shared" si="1"/>
        <v>8.9680353748121888E-2</v>
      </c>
      <c r="E26">
        <f t="shared" si="2"/>
        <v>3.4479144936666728</v>
      </c>
      <c r="F26">
        <f>+Precio_opcion_BS(C26,$J$11,$J$10,$J$9,$J$12,FALSE)</f>
        <v>3.3582341399184941</v>
      </c>
    </row>
    <row r="27" spans="1:14" x14ac:dyDescent="0.25">
      <c r="A27">
        <f t="shared" si="4"/>
        <v>18</v>
      </c>
      <c r="B27">
        <v>-0.45755040513944262</v>
      </c>
      <c r="C27">
        <f t="shared" si="0"/>
        <v>304.46035217294167</v>
      </c>
      <c r="D27">
        <f t="shared" si="1"/>
        <v>-0.65964282705834876</v>
      </c>
      <c r="E27">
        <f t="shared" si="2"/>
        <v>3.0790687159227446</v>
      </c>
      <c r="F27">
        <f t="shared" si="3"/>
        <v>3.7387115429810649</v>
      </c>
    </row>
    <row r="28" spans="1:14" x14ac:dyDescent="0.25">
      <c r="A28">
        <f t="shared" si="4"/>
        <v>19</v>
      </c>
      <c r="B28">
        <v>-0.47706589468303667</v>
      </c>
      <c r="C28">
        <f t="shared" si="0"/>
        <v>304.43228018491277</v>
      </c>
      <c r="D28">
        <f t="shared" si="1"/>
        <v>-0.68771481508724719</v>
      </c>
      <c r="E28">
        <f t="shared" si="2"/>
        <v>3.0657612680098794</v>
      </c>
      <c r="F28">
        <f t="shared" si="3"/>
        <v>3.7534760830970697</v>
      </c>
    </row>
    <row r="29" spans="1:14" x14ac:dyDescent="0.25">
      <c r="A29">
        <f t="shared" si="4"/>
        <v>20</v>
      </c>
      <c r="B29">
        <v>-1.0667501318431023</v>
      </c>
      <c r="C29">
        <f t="shared" si="0"/>
        <v>303.58527054190853</v>
      </c>
      <c r="D29">
        <f t="shared" si="1"/>
        <v>-1.5347244580914889</v>
      </c>
      <c r="E29">
        <f t="shared" si="2"/>
        <v>2.6815390152879388</v>
      </c>
      <c r="F29">
        <f t="shared" si="3"/>
        <v>4.2162634733793425</v>
      </c>
    </row>
    <row r="30" spans="1:14" x14ac:dyDescent="0.25">
      <c r="A30">
        <f t="shared" si="4"/>
        <v>21</v>
      </c>
      <c r="B30">
        <v>-0.13748512934430301</v>
      </c>
      <c r="C30">
        <f t="shared" si="0"/>
        <v>304.92111848887151</v>
      </c>
      <c r="D30">
        <f t="shared" si="1"/>
        <v>-0.19887651112850335</v>
      </c>
      <c r="E30">
        <f t="shared" si="2"/>
        <v>3.3027643709935433</v>
      </c>
      <c r="F30">
        <f t="shared" si="3"/>
        <v>3.5016408821219898</v>
      </c>
    </row>
    <row r="31" spans="1:14" x14ac:dyDescent="0.25">
      <c r="A31">
        <f t="shared" si="4"/>
        <v>22</v>
      </c>
      <c r="B31">
        <v>-2.6527375176459866</v>
      </c>
      <c r="C31">
        <f t="shared" si="0"/>
        <v>301.31886693382614</v>
      </c>
      <c r="D31">
        <f t="shared" si="1"/>
        <v>-3.8011280661738738</v>
      </c>
      <c r="E31">
        <f t="shared" si="2"/>
        <v>1.8150535968542982</v>
      </c>
      <c r="F31">
        <f t="shared" si="3"/>
        <v>5.6161816630281294</v>
      </c>
    </row>
    <row r="32" spans="1:14" x14ac:dyDescent="0.25">
      <c r="A32">
        <f t="shared" si="4"/>
        <v>23</v>
      </c>
      <c r="B32">
        <v>-0.57740137480785347</v>
      </c>
      <c r="C32">
        <f t="shared" si="0"/>
        <v>304.28799381974682</v>
      </c>
      <c r="D32">
        <f t="shared" si="1"/>
        <v>-0.8320011802532008</v>
      </c>
      <c r="E32">
        <f t="shared" si="2"/>
        <v>2.9979442541103083</v>
      </c>
      <c r="F32">
        <f t="shared" si="3"/>
        <v>3.8299454343634523</v>
      </c>
    </row>
    <row r="33" spans="1:6" x14ac:dyDescent="0.25">
      <c r="A33">
        <f t="shared" si="4"/>
        <v>24</v>
      </c>
      <c r="B33">
        <v>-1.7407759465106272</v>
      </c>
      <c r="C33">
        <f t="shared" si="0"/>
        <v>302.6200004004873</v>
      </c>
      <c r="D33">
        <f t="shared" si="1"/>
        <v>-2.4999945995127177</v>
      </c>
      <c r="E33">
        <f t="shared" si="2"/>
        <v>2.2841615804669999</v>
      </c>
      <c r="F33">
        <f t="shared" si="3"/>
        <v>4.7841561799796466</v>
      </c>
    </row>
    <row r="34" spans="1:6" x14ac:dyDescent="0.25">
      <c r="A34">
        <f t="shared" si="4"/>
        <v>25</v>
      </c>
      <c r="B34">
        <v>-1.4000058779415727</v>
      </c>
      <c r="C34">
        <f t="shared" si="0"/>
        <v>303.10763188093705</v>
      </c>
      <c r="D34">
        <f t="shared" si="1"/>
        <v>-2.0123631190629681</v>
      </c>
      <c r="E34">
        <f t="shared" si="2"/>
        <v>2.4795598794502069</v>
      </c>
      <c r="F34">
        <f t="shared" si="3"/>
        <v>4.4919229985130755</v>
      </c>
    </row>
    <row r="35" spans="1:6" x14ac:dyDescent="0.25">
      <c r="A35">
        <f t="shared" si="4"/>
        <v>26</v>
      </c>
      <c r="B35">
        <v>-0.94413729904269494</v>
      </c>
      <c r="C35">
        <f t="shared" si="0"/>
        <v>303.76119467663011</v>
      </c>
      <c r="D35">
        <f t="shared" si="1"/>
        <v>-1.3588003233699055</v>
      </c>
      <c r="E35">
        <f t="shared" si="2"/>
        <v>2.7585926905553322</v>
      </c>
      <c r="F35">
        <f t="shared" si="3"/>
        <v>4.1173930139251809</v>
      </c>
    </row>
    <row r="36" spans="1:6" x14ac:dyDescent="0.25">
      <c r="A36">
        <f t="shared" si="4"/>
        <v>27</v>
      </c>
      <c r="B36">
        <v>0.12934227252816388</v>
      </c>
      <c r="C36">
        <f t="shared" si="0"/>
        <v>305.30577644162997</v>
      </c>
      <c r="D36">
        <f t="shared" si="1"/>
        <v>0.18578144162995613</v>
      </c>
      <c r="E36">
        <f t="shared" si="2"/>
        <v>3.4971196698344045</v>
      </c>
      <c r="F36">
        <f t="shared" si="3"/>
        <v>3.3113382282044199</v>
      </c>
    </row>
    <row r="37" spans="1:6" x14ac:dyDescent="0.25">
      <c r="A37">
        <f t="shared" si="4"/>
        <v>28</v>
      </c>
      <c r="B37">
        <v>-1.6168977514455432</v>
      </c>
      <c r="C37">
        <f t="shared" si="0"/>
        <v>302.7971754634051</v>
      </c>
      <c r="D37">
        <f t="shared" si="1"/>
        <v>-2.3228195365949205</v>
      </c>
      <c r="E37">
        <f t="shared" si="2"/>
        <v>2.3539023594929347</v>
      </c>
      <c r="F37">
        <f t="shared" si="3"/>
        <v>4.6767218960877983</v>
      </c>
    </row>
    <row r="38" spans="1:6" x14ac:dyDescent="0.25">
      <c r="A38">
        <f t="shared" si="4"/>
        <v>29</v>
      </c>
      <c r="B38">
        <v>-0.98618126130128014</v>
      </c>
      <c r="C38">
        <f t="shared" si="0"/>
        <v>303.70085877718549</v>
      </c>
      <c r="D38">
        <f t="shared" si="1"/>
        <v>-1.4191362228145294</v>
      </c>
      <c r="E38">
        <f t="shared" si="2"/>
        <v>2.7320040175356155</v>
      </c>
      <c r="F38">
        <f t="shared" si="3"/>
        <v>4.1511402403500597</v>
      </c>
    </row>
    <row r="39" spans="1:6" x14ac:dyDescent="0.25">
      <c r="A39">
        <f t="shared" si="4"/>
        <v>30</v>
      </c>
      <c r="B39">
        <v>1.034229873841755</v>
      </c>
      <c r="C39">
        <f t="shared" si="0"/>
        <v>306.61387774918956</v>
      </c>
      <c r="D39">
        <f t="shared" si="1"/>
        <v>1.4938827491895381</v>
      </c>
      <c r="E39">
        <f t="shared" si="2"/>
        <v>4.2095868116659005</v>
      </c>
      <c r="F39">
        <f t="shared" si="3"/>
        <v>2.7157040624763056</v>
      </c>
    </row>
    <row r="40" spans="1:6" x14ac:dyDescent="0.25">
      <c r="A40">
        <f t="shared" si="4"/>
        <v>31</v>
      </c>
      <c r="B40">
        <v>0.62774519106100912</v>
      </c>
      <c r="C40">
        <f t="shared" si="0"/>
        <v>306.02557346261449</v>
      </c>
      <c r="D40">
        <f t="shared" si="1"/>
        <v>0.90557846261447139</v>
      </c>
      <c r="E40">
        <f t="shared" si="2"/>
        <v>3.879356151034699</v>
      </c>
      <c r="F40">
        <f t="shared" si="3"/>
        <v>2.9737776884201708</v>
      </c>
    </row>
    <row r="41" spans="1:6" x14ac:dyDescent="0.25">
      <c r="A41">
        <f t="shared" si="4"/>
        <v>32</v>
      </c>
      <c r="B41">
        <v>0.35264370412322349</v>
      </c>
      <c r="C41">
        <f t="shared" si="0"/>
        <v>305.62806036925639</v>
      </c>
      <c r="D41">
        <f t="shared" si="1"/>
        <v>0.50806536925637147</v>
      </c>
      <c r="E41">
        <f t="shared" si="2"/>
        <v>3.6652814051371365</v>
      </c>
      <c r="F41">
        <f t="shared" si="3"/>
        <v>3.1572160358806798</v>
      </c>
    </row>
    <row r="42" spans="1:6" x14ac:dyDescent="0.25">
      <c r="A42">
        <f t="shared" si="4"/>
        <v>33</v>
      </c>
      <c r="B42">
        <v>3.6700353765273967E-2</v>
      </c>
      <c r="C42">
        <f t="shared" si="0"/>
        <v>305.17216904102145</v>
      </c>
      <c r="D42">
        <f t="shared" si="1"/>
        <v>5.2174041021430639E-2</v>
      </c>
      <c r="E42">
        <f t="shared" si="2"/>
        <v>3.4288278230151548</v>
      </c>
      <c r="F42">
        <f t="shared" si="3"/>
        <v>3.3766537819936673</v>
      </c>
    </row>
    <row r="43" spans="1:6" x14ac:dyDescent="0.25">
      <c r="A43">
        <f t="shared" si="4"/>
        <v>34</v>
      </c>
      <c r="B43">
        <v>0.50432462254773958</v>
      </c>
      <c r="C43">
        <f t="shared" si="0"/>
        <v>305.84717067361095</v>
      </c>
      <c r="D43">
        <f t="shared" si="1"/>
        <v>0.72717567361092961</v>
      </c>
      <c r="E43">
        <f t="shared" si="2"/>
        <v>3.7823722605593275</v>
      </c>
      <c r="F43">
        <f t="shared" si="3"/>
        <v>3.0551965869483411</v>
      </c>
    </row>
    <row r="44" spans="1:6" x14ac:dyDescent="0.25">
      <c r="A44">
        <f t="shared" si="4"/>
        <v>35</v>
      </c>
      <c r="B44">
        <v>-0.12141548627301023</v>
      </c>
      <c r="C44">
        <f t="shared" si="0"/>
        <v>304.94427073969666</v>
      </c>
      <c r="D44">
        <f t="shared" si="1"/>
        <v>-0.17572426030335464</v>
      </c>
      <c r="E44">
        <f t="shared" si="2"/>
        <v>3.3142666838590742</v>
      </c>
      <c r="F44">
        <f t="shared" si="3"/>
        <v>3.489990944162372</v>
      </c>
    </row>
    <row r="45" spans="1:6" x14ac:dyDescent="0.25">
      <c r="A45">
        <f t="shared" si="4"/>
        <v>36</v>
      </c>
      <c r="B45">
        <v>1.3975887826982631</v>
      </c>
      <c r="C45">
        <f t="shared" si="0"/>
        <v>307.14072348375868</v>
      </c>
      <c r="D45">
        <f t="shared" si="1"/>
        <v>2.0207284837586599</v>
      </c>
      <c r="E45">
        <f t="shared" si="2"/>
        <v>4.5187540470878957</v>
      </c>
      <c r="F45">
        <f t="shared" si="3"/>
        <v>2.498025563329179</v>
      </c>
    </row>
    <row r="46" spans="1:6" x14ac:dyDescent="0.25">
      <c r="A46">
        <f t="shared" si="4"/>
        <v>37</v>
      </c>
      <c r="B46">
        <v>0.5452347676927507</v>
      </c>
      <c r="C46">
        <f t="shared" si="0"/>
        <v>305.90629421751203</v>
      </c>
      <c r="D46">
        <f t="shared" si="1"/>
        <v>0.78629921751200982</v>
      </c>
      <c r="E46">
        <f t="shared" si="2"/>
        <v>3.8143496521458644</v>
      </c>
      <c r="F46">
        <f t="shared" si="3"/>
        <v>3.0280504346337693</v>
      </c>
    </row>
    <row r="47" spans="1:6" x14ac:dyDescent="0.25">
      <c r="A47">
        <f t="shared" si="4"/>
        <v>38</v>
      </c>
      <c r="B47">
        <v>-0.19671039248914921</v>
      </c>
      <c r="C47">
        <f t="shared" si="0"/>
        <v>304.83580518954511</v>
      </c>
      <c r="D47">
        <f t="shared" si="1"/>
        <v>-0.28418981045490455</v>
      </c>
      <c r="E47">
        <f t="shared" si="2"/>
        <v>3.2605962736177503</v>
      </c>
      <c r="F47">
        <f t="shared" si="3"/>
        <v>3.544786084072598</v>
      </c>
    </row>
    <row r="48" spans="1:6" x14ac:dyDescent="0.25">
      <c r="A48">
        <f t="shared" si="4"/>
        <v>39</v>
      </c>
      <c r="B48">
        <v>-1.1917983032224138</v>
      </c>
      <c r="C48">
        <f t="shared" si="0"/>
        <v>303.40595714060908</v>
      </c>
      <c r="D48">
        <f t="shared" si="1"/>
        <v>-1.7140378593909418</v>
      </c>
      <c r="E48">
        <f t="shared" si="2"/>
        <v>2.6044775070378137</v>
      </c>
      <c r="F48">
        <f t="shared" si="3"/>
        <v>4.3185153664286702</v>
      </c>
    </row>
    <row r="49" spans="1:6" x14ac:dyDescent="0.25">
      <c r="A49">
        <f t="shared" si="4"/>
        <v>40</v>
      </c>
      <c r="B49">
        <v>-1.0256399225590229</v>
      </c>
      <c r="C49">
        <f t="shared" si="0"/>
        <v>303.6442438594745</v>
      </c>
      <c r="D49">
        <f t="shared" si="1"/>
        <v>-1.4757511405255173</v>
      </c>
      <c r="E49">
        <f t="shared" si="2"/>
        <v>2.7072088729100301</v>
      </c>
      <c r="F49">
        <f t="shared" si="3"/>
        <v>4.1829600134354905</v>
      </c>
    </row>
    <row r="50" spans="1:6" x14ac:dyDescent="0.25">
      <c r="A50">
        <f t="shared" si="4"/>
        <v>41</v>
      </c>
      <c r="B50">
        <v>-0.12816799575224588</v>
      </c>
      <c r="C50">
        <f t="shared" si="0"/>
        <v>304.93454188426733</v>
      </c>
      <c r="D50">
        <f t="shared" si="1"/>
        <v>-0.18545311573268464</v>
      </c>
      <c r="E50">
        <f t="shared" si="2"/>
        <v>3.3094302169606635</v>
      </c>
      <c r="F50">
        <f t="shared" si="3"/>
        <v>3.4948833326932913</v>
      </c>
    </row>
    <row r="51" spans="1:6" x14ac:dyDescent="0.25">
      <c r="A51">
        <f t="shared" si="4"/>
        <v>42</v>
      </c>
      <c r="B51">
        <v>-0.29421048327548593</v>
      </c>
      <c r="C51">
        <f t="shared" si="0"/>
        <v>304.69540943839451</v>
      </c>
      <c r="D51">
        <f t="shared" si="1"/>
        <v>-0.42458556160551097</v>
      </c>
      <c r="E51">
        <f t="shared" si="2"/>
        <v>3.1919440681122637</v>
      </c>
      <c r="F51">
        <f t="shared" si="3"/>
        <v>3.6165296297177179</v>
      </c>
    </row>
    <row r="52" spans="1:6" x14ac:dyDescent="0.25">
      <c r="A52">
        <f t="shared" si="4"/>
        <v>43</v>
      </c>
      <c r="B52">
        <v>-0.33247929494801959</v>
      </c>
      <c r="C52">
        <f t="shared" si="0"/>
        <v>304.64032174065471</v>
      </c>
      <c r="D52">
        <f t="shared" si="1"/>
        <v>-0.47967325934530436</v>
      </c>
      <c r="E52">
        <f t="shared" si="2"/>
        <v>3.165258750632745</v>
      </c>
      <c r="F52">
        <f t="shared" si="3"/>
        <v>3.6449320099780209</v>
      </c>
    </row>
    <row r="53" spans="1:6" x14ac:dyDescent="0.25">
      <c r="A53">
        <f t="shared" si="4"/>
        <v>44</v>
      </c>
      <c r="B53">
        <v>1.8003585244942171</v>
      </c>
      <c r="C53">
        <f t="shared" si="0"/>
        <v>307.72577018395555</v>
      </c>
      <c r="D53">
        <f t="shared" si="1"/>
        <v>2.6057751839555294</v>
      </c>
      <c r="E53">
        <f t="shared" si="2"/>
        <v>4.876709778063173</v>
      </c>
      <c r="F53">
        <f t="shared" si="3"/>
        <v>2.2709345941076151</v>
      </c>
    </row>
    <row r="54" spans="1:6" x14ac:dyDescent="0.25">
      <c r="A54">
        <f t="shared" si="4"/>
        <v>45</v>
      </c>
      <c r="B54">
        <v>-0.92376739283113929</v>
      </c>
      <c r="C54">
        <f t="shared" si="0"/>
        <v>303.79043116566811</v>
      </c>
      <c r="D54">
        <f t="shared" si="1"/>
        <v>-1.3295638343319069</v>
      </c>
      <c r="E54">
        <f t="shared" si="2"/>
        <v>2.77153741677364</v>
      </c>
      <c r="F54">
        <f t="shared" si="3"/>
        <v>4.1011012511054901</v>
      </c>
    </row>
    <row r="55" spans="1:6" x14ac:dyDescent="0.25">
      <c r="A55">
        <f t="shared" si="4"/>
        <v>46</v>
      </c>
      <c r="B55">
        <v>0.7765730468715909</v>
      </c>
      <c r="C55">
        <f t="shared" si="0"/>
        <v>306.24084055507069</v>
      </c>
      <c r="D55">
        <f t="shared" si="1"/>
        <v>1.1208455550706731</v>
      </c>
      <c r="E55">
        <f t="shared" si="2"/>
        <v>3.9983417796563572</v>
      </c>
      <c r="F55">
        <f t="shared" si="3"/>
        <v>2.8774962245856273</v>
      </c>
    </row>
    <row r="56" spans="1:6" x14ac:dyDescent="0.25">
      <c r="A56">
        <f t="shared" si="4"/>
        <v>47</v>
      </c>
      <c r="B56">
        <v>0.29505556462103599</v>
      </c>
      <c r="C56">
        <f t="shared" si="0"/>
        <v>305.54491267940068</v>
      </c>
      <c r="D56">
        <f t="shared" si="1"/>
        <v>0.42491767940066438</v>
      </c>
      <c r="E56">
        <f t="shared" si="2"/>
        <v>3.6214328099598845</v>
      </c>
      <c r="F56">
        <f t="shared" si="3"/>
        <v>3.1965151305591917</v>
      </c>
    </row>
    <row r="57" spans="1:6" x14ac:dyDescent="0.25">
      <c r="A57">
        <f t="shared" si="4"/>
        <v>48</v>
      </c>
      <c r="B57">
        <v>-0.26651046580205473</v>
      </c>
      <c r="C57">
        <f t="shared" si="0"/>
        <v>304.73528964237244</v>
      </c>
      <c r="D57">
        <f t="shared" si="1"/>
        <v>-0.38470535762758118</v>
      </c>
      <c r="E57">
        <f t="shared" si="2"/>
        <v>3.2113512885977116</v>
      </c>
      <c r="F57">
        <f t="shared" si="3"/>
        <v>3.5960566462252643</v>
      </c>
    </row>
    <row r="58" spans="1:6" x14ac:dyDescent="0.25">
      <c r="A58">
        <f t="shared" si="4"/>
        <v>49</v>
      </c>
      <c r="B58">
        <v>4.744412332915101E-2</v>
      </c>
      <c r="C58">
        <f t="shared" si="0"/>
        <v>305.18766061799147</v>
      </c>
      <c r="D58">
        <f t="shared" si="1"/>
        <v>6.7665617991451654E-2</v>
      </c>
      <c r="E58">
        <f t="shared" si="2"/>
        <v>3.4367033934578899</v>
      </c>
      <c r="F58">
        <f t="shared" si="3"/>
        <v>3.3690377754664098</v>
      </c>
    </row>
    <row r="59" spans="1:6" x14ac:dyDescent="0.25">
      <c r="A59">
        <f t="shared" si="4"/>
        <v>50</v>
      </c>
      <c r="B59">
        <v>-2.2734282787616262</v>
      </c>
      <c r="C59">
        <f t="shared" si="0"/>
        <v>301.85936228629947</v>
      </c>
      <c r="D59">
        <f t="shared" si="1"/>
        <v>-3.2606327137005451</v>
      </c>
      <c r="E59">
        <f t="shared" si="2"/>
        <v>2.0008252250367917</v>
      </c>
      <c r="F59">
        <f t="shared" si="3"/>
        <v>5.2614579387372657</v>
      </c>
    </row>
    <row r="60" spans="1:6" x14ac:dyDescent="0.25">
      <c r="A60">
        <f t="shared" si="4"/>
        <v>51</v>
      </c>
      <c r="B60">
        <v>-0.32895021423852738</v>
      </c>
      <c r="C60">
        <f t="shared" si="0"/>
        <v>304.64540141175928</v>
      </c>
      <c r="D60">
        <f t="shared" si="1"/>
        <v>-0.47459358824073661</v>
      </c>
      <c r="E60">
        <f t="shared" si="2"/>
        <v>3.1677134751473091</v>
      </c>
      <c r="F60">
        <f t="shared" si="3"/>
        <v>3.6423070633879888</v>
      </c>
    </row>
    <row r="61" spans="1:6" x14ac:dyDescent="0.25">
      <c r="A61">
        <f t="shared" si="4"/>
        <v>52</v>
      </c>
      <c r="B61">
        <v>-2.3929868471484244E-2</v>
      </c>
      <c r="C61">
        <f t="shared" si="0"/>
        <v>305.08476029741445</v>
      </c>
      <c r="D61">
        <f t="shared" si="1"/>
        <v>-3.5234702585569266E-2</v>
      </c>
      <c r="E61">
        <f t="shared" si="2"/>
        <v>3.3846014860955052</v>
      </c>
      <c r="F61">
        <f t="shared" si="3"/>
        <v>3.4198361886810176</v>
      </c>
    </row>
    <row r="62" spans="1:6" x14ac:dyDescent="0.25">
      <c r="A62">
        <f t="shared" si="4"/>
        <v>53</v>
      </c>
      <c r="B62">
        <v>-0.29015548630760313</v>
      </c>
      <c r="C62">
        <f t="shared" si="0"/>
        <v>304.70124716298528</v>
      </c>
      <c r="D62">
        <f t="shared" si="1"/>
        <v>-0.41874783701473461</v>
      </c>
      <c r="E62">
        <f t="shared" si="2"/>
        <v>3.1947802749588448</v>
      </c>
      <c r="F62">
        <f t="shared" si="3"/>
        <v>3.6135281119735225</v>
      </c>
    </row>
    <row r="63" spans="1:6" x14ac:dyDescent="0.25">
      <c r="A63">
        <f t="shared" si="4"/>
        <v>54</v>
      </c>
      <c r="B63">
        <v>1.2906289377869329</v>
      </c>
      <c r="C63">
        <f t="shared" si="0"/>
        <v>306.98554502620573</v>
      </c>
      <c r="D63">
        <f t="shared" si="1"/>
        <v>1.8655500262057103</v>
      </c>
      <c r="E63">
        <f t="shared" si="2"/>
        <v>4.4263833639753898</v>
      </c>
      <c r="F63">
        <f t="shared" si="3"/>
        <v>2.5608333377696368</v>
      </c>
    </row>
    <row r="64" spans="1:6" x14ac:dyDescent="0.25">
      <c r="A64">
        <f t="shared" si="4"/>
        <v>55</v>
      </c>
      <c r="B64">
        <v>-1.249739147138201E-2</v>
      </c>
      <c r="C64">
        <f t="shared" si="0"/>
        <v>305.10124023554414</v>
      </c>
      <c r="D64">
        <f t="shared" si="1"/>
        <v>-1.8754764455877648E-2</v>
      </c>
      <c r="E64">
        <f t="shared" si="2"/>
        <v>3.3929125302406362</v>
      </c>
      <c r="F64">
        <f t="shared" si="3"/>
        <v>3.411667294696457</v>
      </c>
    </row>
    <row r="65" spans="1:6" x14ac:dyDescent="0.25">
      <c r="A65">
        <f t="shared" si="4"/>
        <v>56</v>
      </c>
      <c r="B65">
        <v>-0.70418922494200276</v>
      </c>
      <c r="C65">
        <f t="shared" si="0"/>
        <v>304.10576570725232</v>
      </c>
      <c r="D65">
        <f t="shared" si="1"/>
        <v>-1.0142292927477001</v>
      </c>
      <c r="E65">
        <f t="shared" si="2"/>
        <v>2.9136843334613332</v>
      </c>
      <c r="F65">
        <f t="shared" si="3"/>
        <v>3.927913626208948</v>
      </c>
    </row>
    <row r="66" spans="1:6" x14ac:dyDescent="0.25">
      <c r="A66">
        <f t="shared" si="4"/>
        <v>57</v>
      </c>
      <c r="B66">
        <v>0.21826432403315482</v>
      </c>
      <c r="C66">
        <f t="shared" si="0"/>
        <v>305.4340740991413</v>
      </c>
      <c r="D66">
        <f t="shared" si="1"/>
        <v>0.3140790991412814</v>
      </c>
      <c r="E66">
        <f t="shared" si="2"/>
        <v>3.5634823968810281</v>
      </c>
      <c r="F66">
        <f t="shared" si="3"/>
        <v>3.2494032977396898</v>
      </c>
    </row>
    <row r="67" spans="1:6" x14ac:dyDescent="0.25">
      <c r="A67">
        <f t="shared" si="4"/>
        <v>58</v>
      </c>
      <c r="B67">
        <v>8.5573221107371145E-2</v>
      </c>
      <c r="C67">
        <f t="shared" si="0"/>
        <v>305.24264579357629</v>
      </c>
      <c r="D67">
        <f t="shared" si="1"/>
        <v>0.12265079357626973</v>
      </c>
      <c r="E67">
        <f t="shared" si="2"/>
        <v>3.4647472074971972</v>
      </c>
      <c r="F67">
        <f t="shared" si="3"/>
        <v>3.3420964139209275</v>
      </c>
    </row>
    <row r="68" spans="1:6" x14ac:dyDescent="0.25">
      <c r="A68">
        <f t="shared" si="4"/>
        <v>59</v>
      </c>
      <c r="B68">
        <v>1.9965813895029159</v>
      </c>
      <c r="C68">
        <f t="shared" si="0"/>
        <v>308.01119899748909</v>
      </c>
      <c r="D68">
        <f t="shared" si="1"/>
        <v>2.8912039974890718</v>
      </c>
      <c r="E68">
        <f t="shared" si="2"/>
        <v>5.0568448273240278</v>
      </c>
      <c r="F68">
        <f t="shared" si="3"/>
        <v>2.1656408298349277</v>
      </c>
    </row>
    <row r="69" spans="1:6" x14ac:dyDescent="0.25">
      <c r="A69">
        <f t="shared" si="4"/>
        <v>60</v>
      </c>
      <c r="B69">
        <v>0.19486937319912798</v>
      </c>
      <c r="C69">
        <f t="shared" si="0"/>
        <v>305.40031439620708</v>
      </c>
      <c r="D69">
        <f t="shared" si="1"/>
        <v>0.28031939620706225</v>
      </c>
      <c r="E69">
        <f t="shared" si="2"/>
        <v>3.5459454827872037</v>
      </c>
      <c r="F69">
        <f t="shared" si="3"/>
        <v>3.2656260865800846</v>
      </c>
    </row>
    <row r="70" spans="1:6" x14ac:dyDescent="0.25">
      <c r="A70">
        <f t="shared" si="4"/>
        <v>61</v>
      </c>
      <c r="B70">
        <v>-0.49206584833280631</v>
      </c>
      <c r="C70">
        <f t="shared" si="0"/>
        <v>304.4107053130511</v>
      </c>
      <c r="D70">
        <f t="shared" si="1"/>
        <v>-0.70928968694892092</v>
      </c>
      <c r="E70">
        <f t="shared" si="2"/>
        <v>3.0555588123313271</v>
      </c>
      <c r="F70">
        <f t="shared" si="3"/>
        <v>3.7648484992801912</v>
      </c>
    </row>
    <row r="71" spans="1:6" x14ac:dyDescent="0.25">
      <c r="A71">
        <f t="shared" si="4"/>
        <v>62</v>
      </c>
      <c r="B71">
        <v>1.6126522498019151</v>
      </c>
      <c r="C71">
        <f t="shared" si="0"/>
        <v>307.45297726879818</v>
      </c>
      <c r="D71">
        <f t="shared" si="1"/>
        <v>2.3329822687981618</v>
      </c>
      <c r="E71">
        <f t="shared" si="2"/>
        <v>4.7079054631453232</v>
      </c>
      <c r="F71">
        <f t="shared" si="3"/>
        <v>2.3749231943471329</v>
      </c>
    </row>
    <row r="72" spans="1:6" x14ac:dyDescent="0.25">
      <c r="A72">
        <f t="shared" si="4"/>
        <v>63</v>
      </c>
      <c r="B72">
        <v>-1.5707427621896533</v>
      </c>
      <c r="C72">
        <f t="shared" si="0"/>
        <v>302.86321451469115</v>
      </c>
      <c r="D72">
        <f t="shared" si="1"/>
        <v>-2.256780485308866</v>
      </c>
      <c r="E72">
        <f t="shared" si="2"/>
        <v>2.3802626972398002</v>
      </c>
      <c r="F72">
        <f t="shared" si="3"/>
        <v>4.6370431825486094</v>
      </c>
    </row>
    <row r="73" spans="1:6" x14ac:dyDescent="0.25">
      <c r="A73">
        <f t="shared" si="4"/>
        <v>64</v>
      </c>
      <c r="B73">
        <v>-1.3548640606283633</v>
      </c>
      <c r="C73">
        <f t="shared" si="0"/>
        <v>303.17228734341347</v>
      </c>
      <c r="D73">
        <f t="shared" si="1"/>
        <v>-1.9477076565865445</v>
      </c>
      <c r="E73">
        <f t="shared" si="2"/>
        <v>2.5062851406657103</v>
      </c>
      <c r="F73">
        <f t="shared" si="3"/>
        <v>4.453992797252198</v>
      </c>
    </row>
    <row r="74" spans="1:6" x14ac:dyDescent="0.25">
      <c r="A74">
        <f t="shared" si="4"/>
        <v>65</v>
      </c>
      <c r="B74">
        <v>-0.56353686822601035</v>
      </c>
      <c r="C74">
        <f t="shared" ref="C74:C137" si="5">+$C$9*EXP(($J$8-($J$9^2)/2)*(1/360)+SQRT(1/360)*$J$9*B74)</f>
        <v>304.30792745268434</v>
      </c>
      <c r="D74">
        <f t="shared" si="1"/>
        <v>-0.81206754731567798</v>
      </c>
      <c r="E74">
        <f t="shared" si="2"/>
        <v>3.0072554477346216</v>
      </c>
      <c r="F74">
        <f t="shared" si="3"/>
        <v>3.8193229950502143</v>
      </c>
    </row>
    <row r="75" spans="1:6" x14ac:dyDescent="0.25">
      <c r="A75">
        <f t="shared" si="4"/>
        <v>66</v>
      </c>
      <c r="B75">
        <v>-0.59229029588014503</v>
      </c>
      <c r="C75">
        <f t="shared" si="5"/>
        <v>304.26658879344109</v>
      </c>
      <c r="D75">
        <f t="shared" ref="D75:D138" si="6">+C75-$C$9</f>
        <v>-0.85340620655892963</v>
      </c>
      <c r="E75">
        <f t="shared" ref="E75:E138" si="7">+Precio_opcion_BS(C75,$J$11,$J$10,$J$9,$J$12,TRUE)</f>
        <v>2.9879664372352011</v>
      </c>
      <c r="F75">
        <f t="shared" ref="F75:F138" si="8">+Precio_opcion_BS(C75,$J$11,$J$10,$J$9,$J$12,FALSE)</f>
        <v>3.8413726437940738</v>
      </c>
    </row>
    <row r="76" spans="1:6" x14ac:dyDescent="0.25">
      <c r="A76">
        <f t="shared" ref="A76:A139" si="9">1+A75</f>
        <v>67</v>
      </c>
      <c r="B76">
        <v>-0.16729412145063813</v>
      </c>
      <c r="C76">
        <f t="shared" si="5"/>
        <v>304.87817600016331</v>
      </c>
      <c r="D76">
        <f t="shared" si="6"/>
        <v>-0.24181899983670974</v>
      </c>
      <c r="E76">
        <f t="shared" si="7"/>
        <v>3.281496455831018</v>
      </c>
      <c r="F76">
        <f t="shared" si="8"/>
        <v>3.5233154556676709</v>
      </c>
    </row>
    <row r="77" spans="1:6" x14ac:dyDescent="0.25">
      <c r="A77">
        <f t="shared" si="9"/>
        <v>68</v>
      </c>
      <c r="B77">
        <v>1.1667589295751748</v>
      </c>
      <c r="C77">
        <f t="shared" si="5"/>
        <v>306.80593109919715</v>
      </c>
      <c r="D77">
        <f t="shared" si="6"/>
        <v>1.6859360991971357</v>
      </c>
      <c r="E77">
        <f t="shared" si="7"/>
        <v>4.3208283704367432</v>
      </c>
      <c r="F77">
        <f t="shared" si="8"/>
        <v>2.6348922712395364</v>
      </c>
    </row>
    <row r="78" spans="1:6" x14ac:dyDescent="0.25">
      <c r="A78">
        <f t="shared" si="9"/>
        <v>69</v>
      </c>
      <c r="B78">
        <v>0.59443298457884741</v>
      </c>
      <c r="C78">
        <f t="shared" si="5"/>
        <v>305.97741086080958</v>
      </c>
      <c r="D78">
        <f t="shared" si="6"/>
        <v>0.85741586080956722</v>
      </c>
      <c r="E78">
        <f t="shared" si="7"/>
        <v>3.8530284394093997</v>
      </c>
      <c r="F78">
        <f t="shared" si="8"/>
        <v>2.9956125785997472</v>
      </c>
    </row>
    <row r="79" spans="1:6" x14ac:dyDescent="0.25">
      <c r="A79">
        <f t="shared" si="9"/>
        <v>70</v>
      </c>
      <c r="B79">
        <v>0.38115542665082669</v>
      </c>
      <c r="C79">
        <f t="shared" si="5"/>
        <v>305.66923492582475</v>
      </c>
      <c r="D79">
        <f t="shared" si="6"/>
        <v>0.54923992582473602</v>
      </c>
      <c r="E79">
        <f t="shared" si="7"/>
        <v>3.6871143534919213</v>
      </c>
      <c r="F79">
        <f t="shared" si="8"/>
        <v>3.1378744276671</v>
      </c>
    </row>
    <row r="80" spans="1:6" x14ac:dyDescent="0.25">
      <c r="A80">
        <f t="shared" si="9"/>
        <v>71</v>
      </c>
      <c r="B80">
        <v>0.15089492582879235</v>
      </c>
      <c r="C80">
        <f t="shared" si="5"/>
        <v>305.33686788427167</v>
      </c>
      <c r="D80">
        <f t="shared" si="6"/>
        <v>0.21687288427165186</v>
      </c>
      <c r="E80">
        <f t="shared" si="7"/>
        <v>3.5131313364738048</v>
      </c>
      <c r="F80">
        <f t="shared" si="8"/>
        <v>3.2962584522021245</v>
      </c>
    </row>
    <row r="81" spans="1:6" x14ac:dyDescent="0.25">
      <c r="A81">
        <f t="shared" si="9"/>
        <v>72</v>
      </c>
      <c r="B81">
        <v>0.12098993166939914</v>
      </c>
      <c r="C81">
        <f t="shared" si="5"/>
        <v>305.29372836673735</v>
      </c>
      <c r="D81">
        <f t="shared" si="6"/>
        <v>0.17373336673733775</v>
      </c>
      <c r="E81">
        <f t="shared" si="7"/>
        <v>3.4909272165716345</v>
      </c>
      <c r="F81">
        <f t="shared" si="8"/>
        <v>3.3171938498342399</v>
      </c>
    </row>
    <row r="82" spans="1:6" x14ac:dyDescent="0.25">
      <c r="A82">
        <f t="shared" si="9"/>
        <v>73</v>
      </c>
      <c r="B82">
        <v>1.9521953055723196</v>
      </c>
      <c r="C82">
        <f t="shared" si="5"/>
        <v>307.94661115224727</v>
      </c>
      <c r="D82">
        <f t="shared" si="6"/>
        <v>2.8266161522472544</v>
      </c>
      <c r="E82">
        <f t="shared" si="7"/>
        <v>5.0157709800035093</v>
      </c>
      <c r="F82">
        <f t="shared" si="8"/>
        <v>2.1891548277562265</v>
      </c>
    </row>
    <row r="83" spans="1:6" x14ac:dyDescent="0.25">
      <c r="A83">
        <f t="shared" si="9"/>
        <v>74</v>
      </c>
      <c r="B83">
        <v>1.0584051736128171</v>
      </c>
      <c r="C83">
        <f t="shared" si="5"/>
        <v>306.64890221144594</v>
      </c>
      <c r="D83">
        <f t="shared" si="6"/>
        <v>1.5289072114459259</v>
      </c>
      <c r="E83">
        <f t="shared" si="7"/>
        <v>4.2297482587670174</v>
      </c>
      <c r="F83">
        <f t="shared" si="8"/>
        <v>2.7008410473210347</v>
      </c>
    </row>
    <row r="84" spans="1:6" x14ac:dyDescent="0.25">
      <c r="A84">
        <f t="shared" si="9"/>
        <v>75</v>
      </c>
      <c r="B84">
        <v>2.5220577259343929E-2</v>
      </c>
      <c r="C84">
        <f t="shared" si="5"/>
        <v>305.15561707536466</v>
      </c>
      <c r="D84">
        <f t="shared" si="6"/>
        <v>3.5622075364642569E-2</v>
      </c>
      <c r="E84">
        <f t="shared" si="7"/>
        <v>3.4204255747246179</v>
      </c>
      <c r="F84">
        <f t="shared" si="8"/>
        <v>3.3848034993599185</v>
      </c>
    </row>
    <row r="85" spans="1:6" x14ac:dyDescent="0.25">
      <c r="A85">
        <f t="shared" si="9"/>
        <v>76</v>
      </c>
      <c r="B85">
        <v>0.44470307898603462</v>
      </c>
      <c r="C85">
        <f t="shared" si="5"/>
        <v>305.761025785595</v>
      </c>
      <c r="D85">
        <f t="shared" si="6"/>
        <v>0.64103078559497817</v>
      </c>
      <c r="E85">
        <f t="shared" si="7"/>
        <v>3.7360707716695174</v>
      </c>
      <c r="F85">
        <f t="shared" si="8"/>
        <v>3.095039986074454</v>
      </c>
    </row>
    <row r="86" spans="1:6" x14ac:dyDescent="0.25">
      <c r="A86">
        <f t="shared" si="9"/>
        <v>77</v>
      </c>
      <c r="B86">
        <v>-0.58746641761013763</v>
      </c>
      <c r="C86">
        <f t="shared" si="5"/>
        <v>304.27352366707021</v>
      </c>
      <c r="D86">
        <f t="shared" si="6"/>
        <v>-0.84647133292980925</v>
      </c>
      <c r="E86">
        <f t="shared" si="7"/>
        <v>2.9911967395202055</v>
      </c>
      <c r="F86">
        <f t="shared" si="8"/>
        <v>3.8376680724499579</v>
      </c>
    </row>
    <row r="87" spans="1:6" x14ac:dyDescent="0.25">
      <c r="A87">
        <f t="shared" si="9"/>
        <v>78</v>
      </c>
      <c r="B87">
        <v>1.0451389623121916</v>
      </c>
      <c r="C87">
        <f t="shared" si="5"/>
        <v>306.62968201993107</v>
      </c>
      <c r="D87">
        <f t="shared" si="6"/>
        <v>1.5096870199310501</v>
      </c>
      <c r="E87">
        <f t="shared" si="7"/>
        <v>4.218677424587753</v>
      </c>
      <c r="F87">
        <f t="shared" si="8"/>
        <v>2.7089904046566176</v>
      </c>
    </row>
    <row r="88" spans="1:6" x14ac:dyDescent="0.25">
      <c r="A88">
        <f t="shared" si="9"/>
        <v>79</v>
      </c>
      <c r="B88">
        <v>-1.849760794442401</v>
      </c>
      <c r="C88">
        <f t="shared" si="5"/>
        <v>302.46421206544471</v>
      </c>
      <c r="D88">
        <f t="shared" si="6"/>
        <v>-2.6557829345553046</v>
      </c>
      <c r="E88">
        <f t="shared" si="7"/>
        <v>2.2240154550981828</v>
      </c>
      <c r="F88">
        <f t="shared" si="8"/>
        <v>4.8797983896534163</v>
      </c>
    </row>
    <row r="89" spans="1:6" x14ac:dyDescent="0.25">
      <c r="A89">
        <f t="shared" si="9"/>
        <v>80</v>
      </c>
      <c r="B89">
        <v>-0.79986985493630813</v>
      </c>
      <c r="C89">
        <f t="shared" si="5"/>
        <v>303.96831926113407</v>
      </c>
      <c r="D89">
        <f t="shared" si="6"/>
        <v>-1.1516757388659471</v>
      </c>
      <c r="E89">
        <f t="shared" si="7"/>
        <v>2.8511563503288357</v>
      </c>
      <c r="F89">
        <f t="shared" si="8"/>
        <v>4.002832089194726</v>
      </c>
    </row>
    <row r="90" spans="1:6" x14ac:dyDescent="0.25">
      <c r="A90">
        <f t="shared" si="9"/>
        <v>81</v>
      </c>
      <c r="B90">
        <v>0.9985876232584705</v>
      </c>
      <c r="C90">
        <f t="shared" si="5"/>
        <v>306.56224760282572</v>
      </c>
      <c r="D90">
        <f t="shared" si="6"/>
        <v>1.4422526028257039</v>
      </c>
      <c r="E90">
        <f t="shared" si="7"/>
        <v>4.1799687890444943</v>
      </c>
      <c r="F90">
        <f t="shared" si="8"/>
        <v>2.7377161862187336</v>
      </c>
    </row>
    <row r="91" spans="1:6" x14ac:dyDescent="0.25">
      <c r="A91">
        <f t="shared" si="9"/>
        <v>82</v>
      </c>
      <c r="B91">
        <v>-5.07693049825515E-2</v>
      </c>
      <c r="C91">
        <f t="shared" si="5"/>
        <v>305.04607469461871</v>
      </c>
      <c r="D91">
        <f t="shared" si="6"/>
        <v>-7.3920305381307116E-2</v>
      </c>
      <c r="E91">
        <f t="shared" si="7"/>
        <v>3.3651417579376357</v>
      </c>
      <c r="F91">
        <f t="shared" si="8"/>
        <v>3.439062063318886</v>
      </c>
    </row>
    <row r="92" spans="1:6" x14ac:dyDescent="0.25">
      <c r="A92">
        <f t="shared" si="9"/>
        <v>83</v>
      </c>
      <c r="B92">
        <v>-0.92443379114543234</v>
      </c>
      <c r="C92">
        <f t="shared" si="5"/>
        <v>303.7894746539535</v>
      </c>
      <c r="D92">
        <f t="shared" si="6"/>
        <v>-1.3305203460465123</v>
      </c>
      <c r="E92">
        <f t="shared" si="7"/>
        <v>2.7711132834223235</v>
      </c>
      <c r="F92">
        <f t="shared" si="8"/>
        <v>4.101633629468779</v>
      </c>
    </row>
    <row r="93" spans="1:6" x14ac:dyDescent="0.25">
      <c r="A93">
        <f t="shared" si="9"/>
        <v>84</v>
      </c>
      <c r="B93">
        <v>1.9969936319678503</v>
      </c>
      <c r="C93">
        <f t="shared" si="5"/>
        <v>308.01179893035368</v>
      </c>
      <c r="D93">
        <f t="shared" si="6"/>
        <v>2.8918039303536602</v>
      </c>
      <c r="E93">
        <f t="shared" si="7"/>
        <v>5.0572271998972269</v>
      </c>
      <c r="F93">
        <f t="shared" si="8"/>
        <v>2.1654232695434814</v>
      </c>
    </row>
    <row r="94" spans="1:6" x14ac:dyDescent="0.25">
      <c r="A94">
        <f t="shared" si="9"/>
        <v>85</v>
      </c>
      <c r="B94">
        <v>-0.42339135204190514</v>
      </c>
      <c r="C94">
        <f t="shared" si="5"/>
        <v>304.50949437491386</v>
      </c>
      <c r="D94">
        <f t="shared" si="6"/>
        <v>-0.61050062508616065</v>
      </c>
      <c r="E94">
        <f t="shared" si="7"/>
        <v>3.102453201085325</v>
      </c>
      <c r="F94">
        <f t="shared" si="8"/>
        <v>3.7129538261714004</v>
      </c>
    </row>
    <row r="95" spans="1:6" x14ac:dyDescent="0.25">
      <c r="A95">
        <f t="shared" si="9"/>
        <v>86</v>
      </c>
      <c r="B95">
        <v>-2.1751515693803771</v>
      </c>
      <c r="C95">
        <f t="shared" si="5"/>
        <v>301.99955940463616</v>
      </c>
      <c r="D95">
        <f t="shared" si="6"/>
        <v>-3.1204355953638583</v>
      </c>
      <c r="E95">
        <f t="shared" si="7"/>
        <v>2.0511064150586833</v>
      </c>
      <c r="F95">
        <f t="shared" si="8"/>
        <v>5.1715420104224847</v>
      </c>
    </row>
    <row r="96" spans="1:6" x14ac:dyDescent="0.25">
      <c r="A96">
        <f t="shared" si="9"/>
        <v>87</v>
      </c>
      <c r="B96">
        <v>-3.9685500065123537E-2</v>
      </c>
      <c r="C96">
        <f t="shared" si="5"/>
        <v>305.06204998212513</v>
      </c>
      <c r="D96">
        <f t="shared" si="6"/>
        <v>-5.7945017874885707E-2</v>
      </c>
      <c r="E96">
        <f t="shared" si="7"/>
        <v>3.3731692002490661</v>
      </c>
      <c r="F96">
        <f t="shared" si="8"/>
        <v>3.4311142181238949</v>
      </c>
    </row>
    <row r="97" spans="1:6" x14ac:dyDescent="0.25">
      <c r="A97">
        <f t="shared" si="9"/>
        <v>88</v>
      </c>
      <c r="B97">
        <v>0.93372917924125898</v>
      </c>
      <c r="C97">
        <f t="shared" si="5"/>
        <v>306.46831818027704</v>
      </c>
      <c r="D97">
        <f t="shared" si="6"/>
        <v>1.3483231802770206</v>
      </c>
      <c r="E97">
        <f t="shared" si="7"/>
        <v>4.1263985709420581</v>
      </c>
      <c r="F97">
        <f t="shared" si="8"/>
        <v>2.7780753906650091</v>
      </c>
    </row>
    <row r="98" spans="1:6" x14ac:dyDescent="0.25">
      <c r="A98">
        <f t="shared" si="9"/>
        <v>89</v>
      </c>
      <c r="B98">
        <v>1.0076083837316325</v>
      </c>
      <c r="C98">
        <f t="shared" si="5"/>
        <v>306.57531394643428</v>
      </c>
      <c r="D98">
        <f t="shared" si="6"/>
        <v>1.4553189464342609</v>
      </c>
      <c r="E98">
        <f t="shared" si="7"/>
        <v>4.1874528663305455</v>
      </c>
      <c r="F98">
        <f t="shared" si="8"/>
        <v>2.7321339198962278</v>
      </c>
    </row>
    <row r="99" spans="1:6" x14ac:dyDescent="0.25">
      <c r="A99">
        <f t="shared" si="9"/>
        <v>90</v>
      </c>
      <c r="B99">
        <v>0.74399589276811073</v>
      </c>
      <c r="C99">
        <f t="shared" si="5"/>
        <v>306.19370747465342</v>
      </c>
      <c r="D99">
        <f t="shared" si="6"/>
        <v>1.073712474653405</v>
      </c>
      <c r="E99">
        <f t="shared" si="7"/>
        <v>3.9721066427057394</v>
      </c>
      <c r="F99">
        <f t="shared" si="8"/>
        <v>2.8983941680522776</v>
      </c>
    </row>
    <row r="100" spans="1:6" x14ac:dyDescent="0.25">
      <c r="A100">
        <f t="shared" si="9"/>
        <v>91</v>
      </c>
      <c r="B100">
        <v>-0.5932721552188216</v>
      </c>
      <c r="C100">
        <f t="shared" si="5"/>
        <v>304.26517727833539</v>
      </c>
      <c r="D100">
        <f t="shared" si="6"/>
        <v>-0.85481772166463088</v>
      </c>
      <c r="E100">
        <f t="shared" si="7"/>
        <v>2.987309221020098</v>
      </c>
      <c r="F100">
        <f t="shared" si="8"/>
        <v>3.8421269426847005</v>
      </c>
    </row>
    <row r="101" spans="1:6" x14ac:dyDescent="0.25">
      <c r="A101">
        <f t="shared" si="9"/>
        <v>92</v>
      </c>
      <c r="B101">
        <v>0.17303194576292424</v>
      </c>
      <c r="C101">
        <f t="shared" si="5"/>
        <v>305.36880561916684</v>
      </c>
      <c r="D101">
        <f t="shared" si="6"/>
        <v>0.24881061916681801</v>
      </c>
      <c r="E101">
        <f t="shared" si="7"/>
        <v>3.5296258421100788</v>
      </c>
      <c r="F101">
        <f t="shared" si="8"/>
        <v>3.2808152229431755</v>
      </c>
    </row>
    <row r="102" spans="1:6" x14ac:dyDescent="0.25">
      <c r="A102">
        <f t="shared" si="9"/>
        <v>93</v>
      </c>
      <c r="B102">
        <v>-0.63235120719043636</v>
      </c>
      <c r="C102">
        <f t="shared" si="5"/>
        <v>304.20900278374904</v>
      </c>
      <c r="D102">
        <f t="shared" si="6"/>
        <v>-0.91099221625097471</v>
      </c>
      <c r="E102">
        <f t="shared" si="7"/>
        <v>2.9612293651684354</v>
      </c>
      <c r="F102">
        <f t="shared" si="8"/>
        <v>3.8722215814193817</v>
      </c>
    </row>
    <row r="103" spans="1:6" x14ac:dyDescent="0.25">
      <c r="A103">
        <f t="shared" si="9"/>
        <v>94</v>
      </c>
      <c r="B103">
        <v>9.3649244470647111E-2</v>
      </c>
      <c r="C103">
        <f t="shared" si="5"/>
        <v>305.25429332950267</v>
      </c>
      <c r="D103">
        <f t="shared" si="6"/>
        <v>0.13429832950265563</v>
      </c>
      <c r="E103">
        <f t="shared" si="7"/>
        <v>3.4707058806289695</v>
      </c>
      <c r="F103">
        <f t="shared" si="8"/>
        <v>3.336407551126257</v>
      </c>
    </row>
    <row r="104" spans="1:6" x14ac:dyDescent="0.25">
      <c r="A104">
        <f t="shared" si="9"/>
        <v>95</v>
      </c>
      <c r="B104">
        <v>-4.9098875849981807E-2</v>
      </c>
      <c r="C104">
        <f t="shared" si="5"/>
        <v>305.04848226065013</v>
      </c>
      <c r="D104">
        <f t="shared" si="6"/>
        <v>-7.1512739349884669E-2</v>
      </c>
      <c r="E104">
        <f t="shared" si="7"/>
        <v>3.366350774692819</v>
      </c>
      <c r="F104">
        <f t="shared" si="8"/>
        <v>3.4378635140426184</v>
      </c>
    </row>
    <row r="105" spans="1:6" x14ac:dyDescent="0.25">
      <c r="A105">
        <f t="shared" si="9"/>
        <v>96</v>
      </c>
      <c r="B105">
        <v>1.919695794239789</v>
      </c>
      <c r="C105">
        <f t="shared" si="5"/>
        <v>307.8993284908467</v>
      </c>
      <c r="D105">
        <f t="shared" si="6"/>
        <v>2.7793334908466818</v>
      </c>
      <c r="E105">
        <f t="shared" si="7"/>
        <v>4.9858176616226615</v>
      </c>
      <c r="F105">
        <f t="shared" si="8"/>
        <v>2.2064841707758944</v>
      </c>
    </row>
    <row r="106" spans="1:6" x14ac:dyDescent="0.25">
      <c r="A106">
        <f t="shared" si="9"/>
        <v>97</v>
      </c>
      <c r="B106">
        <v>-0.6792412715296885</v>
      </c>
      <c r="C106">
        <f t="shared" si="5"/>
        <v>304.1416139747663</v>
      </c>
      <c r="D106">
        <f t="shared" si="6"/>
        <v>-0.97838102523371617</v>
      </c>
      <c r="E106">
        <f t="shared" si="7"/>
        <v>2.9301375752522461</v>
      </c>
      <c r="F106">
        <f t="shared" si="8"/>
        <v>3.9085186004859338</v>
      </c>
    </row>
    <row r="107" spans="1:6" x14ac:dyDescent="0.25">
      <c r="A107">
        <f t="shared" si="9"/>
        <v>98</v>
      </c>
      <c r="B107">
        <v>9.9558482405738252E-2</v>
      </c>
      <c r="C107">
        <f t="shared" si="5"/>
        <v>305.26281612990562</v>
      </c>
      <c r="D107">
        <f t="shared" si="6"/>
        <v>0.14282112990559881</v>
      </c>
      <c r="E107">
        <f t="shared" si="7"/>
        <v>3.4750700114545054</v>
      </c>
      <c r="F107">
        <f t="shared" si="8"/>
        <v>3.3322488815488782</v>
      </c>
    </row>
    <row r="108" spans="1:6" x14ac:dyDescent="0.25">
      <c r="A108">
        <f t="shared" si="9"/>
        <v>99</v>
      </c>
      <c r="B108">
        <v>0.52254927018069064</v>
      </c>
      <c r="C108">
        <f t="shared" si="5"/>
        <v>305.87350761289395</v>
      </c>
      <c r="D108">
        <f t="shared" si="6"/>
        <v>0.75351261289392824</v>
      </c>
      <c r="E108">
        <f t="shared" si="7"/>
        <v>3.7965967424581208</v>
      </c>
      <c r="F108">
        <f t="shared" si="8"/>
        <v>3.0430841295641358</v>
      </c>
    </row>
    <row r="109" spans="1:6" x14ac:dyDescent="0.25">
      <c r="A109">
        <f t="shared" si="9"/>
        <v>100</v>
      </c>
      <c r="B109">
        <v>0.10574765107914891</v>
      </c>
      <c r="C109">
        <f t="shared" si="5"/>
        <v>305.27174292511995</v>
      </c>
      <c r="D109">
        <f t="shared" si="6"/>
        <v>0.15174792511993473</v>
      </c>
      <c r="E109">
        <f t="shared" si="7"/>
        <v>3.4796446489798996</v>
      </c>
      <c r="F109">
        <f t="shared" si="8"/>
        <v>3.327896723859908</v>
      </c>
    </row>
    <row r="110" spans="1:6" x14ac:dyDescent="0.25">
      <c r="A110">
        <f t="shared" si="9"/>
        <v>101</v>
      </c>
      <c r="B110">
        <v>-1.4104663881272517</v>
      </c>
      <c r="C110">
        <f t="shared" si="5"/>
        <v>303.09265152946733</v>
      </c>
      <c r="D110">
        <f t="shared" si="6"/>
        <v>-2.0273434705326849</v>
      </c>
      <c r="E110">
        <f t="shared" si="7"/>
        <v>2.4733951768745612</v>
      </c>
      <c r="F110">
        <f t="shared" si="8"/>
        <v>4.5007386474071609</v>
      </c>
    </row>
    <row r="111" spans="1:6" x14ac:dyDescent="0.25">
      <c r="A111">
        <f t="shared" si="9"/>
        <v>102</v>
      </c>
      <c r="B111">
        <v>0.8481221385237856</v>
      </c>
      <c r="C111">
        <f t="shared" si="5"/>
        <v>306.34438424540679</v>
      </c>
      <c r="D111">
        <f t="shared" si="6"/>
        <v>1.2243892454067691</v>
      </c>
      <c r="E111">
        <f t="shared" si="7"/>
        <v>4.0563357015455495</v>
      </c>
      <c r="F111">
        <f t="shared" si="8"/>
        <v>2.8319464561387235</v>
      </c>
    </row>
    <row r="112" spans="1:6" x14ac:dyDescent="0.25">
      <c r="A112">
        <f t="shared" si="9"/>
        <v>103</v>
      </c>
      <c r="B112">
        <v>0.18956173357108488</v>
      </c>
      <c r="C112">
        <f t="shared" si="5"/>
        <v>305.39265581257592</v>
      </c>
      <c r="D112">
        <f t="shared" si="6"/>
        <v>0.27266081257590713</v>
      </c>
      <c r="E112">
        <f t="shared" si="7"/>
        <v>3.5419745358030923</v>
      </c>
      <c r="F112">
        <f t="shared" si="8"/>
        <v>3.2693137232271567</v>
      </c>
    </row>
    <row r="113" spans="1:6" x14ac:dyDescent="0.25">
      <c r="A113">
        <f t="shared" si="9"/>
        <v>104</v>
      </c>
      <c r="B113">
        <v>8.2106786588950723E-2</v>
      </c>
      <c r="C113">
        <f t="shared" si="5"/>
        <v>305.23764651140056</v>
      </c>
      <c r="D113">
        <f t="shared" si="6"/>
        <v>0.11765151140053831</v>
      </c>
      <c r="E113">
        <f t="shared" si="7"/>
        <v>3.4621916080642734</v>
      </c>
      <c r="F113">
        <f t="shared" si="8"/>
        <v>3.3445400966637067</v>
      </c>
    </row>
    <row r="114" spans="1:6" x14ac:dyDescent="0.25">
      <c r="A114">
        <f t="shared" si="9"/>
        <v>105</v>
      </c>
      <c r="B114">
        <v>0.4234731463110703</v>
      </c>
      <c r="C114">
        <f t="shared" si="5"/>
        <v>305.73035732625573</v>
      </c>
      <c r="D114">
        <f t="shared" si="6"/>
        <v>0.61036232625571074</v>
      </c>
      <c r="E114">
        <f t="shared" si="7"/>
        <v>3.7196702279021565</v>
      </c>
      <c r="F114">
        <f t="shared" si="8"/>
        <v>3.1093079016463889</v>
      </c>
    </row>
    <row r="115" spans="1:6" x14ac:dyDescent="0.25">
      <c r="A115">
        <f t="shared" si="9"/>
        <v>106</v>
      </c>
      <c r="B115">
        <v>0.44300155547593484</v>
      </c>
      <c r="C115">
        <f t="shared" si="5"/>
        <v>305.75856767549044</v>
      </c>
      <c r="D115">
        <f t="shared" si="6"/>
        <v>0.63857267549042263</v>
      </c>
      <c r="E115">
        <f t="shared" si="7"/>
        <v>3.734754638137332</v>
      </c>
      <c r="F115">
        <f t="shared" si="8"/>
        <v>3.0961819626468525</v>
      </c>
    </row>
    <row r="116" spans="1:6" x14ac:dyDescent="0.25">
      <c r="A116">
        <f t="shared" si="9"/>
        <v>107</v>
      </c>
      <c r="B116">
        <v>-0.33789709727250111</v>
      </c>
      <c r="C116">
        <f t="shared" si="5"/>
        <v>304.6325236553995</v>
      </c>
      <c r="D116">
        <f t="shared" si="6"/>
        <v>-0.48747134460052166</v>
      </c>
      <c r="E116">
        <f t="shared" si="7"/>
        <v>3.1614927169385112</v>
      </c>
      <c r="F116">
        <f t="shared" si="8"/>
        <v>3.6489640615390044</v>
      </c>
    </row>
    <row r="117" spans="1:6" x14ac:dyDescent="0.25">
      <c r="A117">
        <f t="shared" si="9"/>
        <v>108</v>
      </c>
      <c r="B117">
        <v>-0.10359296960041112</v>
      </c>
      <c r="C117">
        <f t="shared" si="5"/>
        <v>304.96995048963953</v>
      </c>
      <c r="D117">
        <f t="shared" si="6"/>
        <v>-0.15004451036048749</v>
      </c>
      <c r="E117">
        <f t="shared" si="7"/>
        <v>3.3270540327970366</v>
      </c>
      <c r="F117">
        <f t="shared" si="8"/>
        <v>3.4770985431574672</v>
      </c>
    </row>
    <row r="118" spans="1:6" x14ac:dyDescent="0.25">
      <c r="A118">
        <f t="shared" si="9"/>
        <v>109</v>
      </c>
      <c r="B118">
        <v>0.40140594080766528</v>
      </c>
      <c r="C118">
        <f t="shared" si="5"/>
        <v>305.69848261494775</v>
      </c>
      <c r="D118">
        <f t="shared" si="6"/>
        <v>0.57848761494773271</v>
      </c>
      <c r="E118">
        <f t="shared" si="7"/>
        <v>3.7026709803122344</v>
      </c>
      <c r="F118">
        <f t="shared" si="8"/>
        <v>3.1241833653644449</v>
      </c>
    </row>
    <row r="119" spans="1:6" x14ac:dyDescent="0.25">
      <c r="A119">
        <f t="shared" si="9"/>
        <v>110</v>
      </c>
      <c r="B119">
        <v>-0.27190324241798475</v>
      </c>
      <c r="C119">
        <f t="shared" si="5"/>
        <v>304.72752515755116</v>
      </c>
      <c r="D119">
        <f t="shared" si="6"/>
        <v>-0.39246984244886107</v>
      </c>
      <c r="E119">
        <f t="shared" si="7"/>
        <v>3.2075669591152405</v>
      </c>
      <c r="F119">
        <f t="shared" si="8"/>
        <v>3.6000368015640447</v>
      </c>
    </row>
    <row r="120" spans="1:6" x14ac:dyDescent="0.25">
      <c r="A120">
        <f t="shared" si="9"/>
        <v>111</v>
      </c>
      <c r="B120">
        <v>-0.94538554873744785</v>
      </c>
      <c r="C120">
        <f t="shared" si="5"/>
        <v>303.75940318213941</v>
      </c>
      <c r="D120">
        <f t="shared" si="6"/>
        <v>-1.3605918178606089</v>
      </c>
      <c r="E120">
        <f t="shared" si="7"/>
        <v>2.757800782027374</v>
      </c>
      <c r="F120">
        <f t="shared" si="8"/>
        <v>4.1183925998879261</v>
      </c>
    </row>
    <row r="121" spans="1:6" x14ac:dyDescent="0.25">
      <c r="A121">
        <f t="shared" si="9"/>
        <v>112</v>
      </c>
      <c r="B121">
        <v>1.0448349076614927</v>
      </c>
      <c r="C121">
        <f t="shared" si="5"/>
        <v>306.62924151727822</v>
      </c>
      <c r="D121">
        <f t="shared" si="6"/>
        <v>1.5092465172781999</v>
      </c>
      <c r="E121">
        <f t="shared" si="7"/>
        <v>4.2184238928694526</v>
      </c>
      <c r="F121">
        <f t="shared" si="8"/>
        <v>2.7091773755911959</v>
      </c>
    </row>
    <row r="122" spans="1:6" x14ac:dyDescent="0.25">
      <c r="A122">
        <f t="shared" si="9"/>
        <v>113</v>
      </c>
      <c r="B122">
        <v>0.63152310484822183</v>
      </c>
      <c r="C122">
        <f t="shared" si="5"/>
        <v>306.03103602784915</v>
      </c>
      <c r="D122">
        <f t="shared" si="6"/>
        <v>0.91104102784913721</v>
      </c>
      <c r="E122">
        <f t="shared" si="7"/>
        <v>3.8823490032632719</v>
      </c>
      <c r="F122">
        <f t="shared" si="8"/>
        <v>2.9713079754140779</v>
      </c>
    </row>
    <row r="123" spans="1:6" x14ac:dyDescent="0.25">
      <c r="A123">
        <f t="shared" si="9"/>
        <v>114</v>
      </c>
      <c r="B123">
        <v>4.7536071139403328E-2</v>
      </c>
      <c r="C123">
        <f t="shared" si="5"/>
        <v>305.18779320209376</v>
      </c>
      <c r="D123">
        <f t="shared" si="6"/>
        <v>6.7798202093740656E-2</v>
      </c>
      <c r="E123">
        <f t="shared" si="7"/>
        <v>3.4367708446708605</v>
      </c>
      <c r="F123">
        <f t="shared" si="8"/>
        <v>3.368972642577063</v>
      </c>
    </row>
    <row r="124" spans="1:6" x14ac:dyDescent="0.25">
      <c r="A124">
        <f t="shared" si="9"/>
        <v>115</v>
      </c>
      <c r="B124">
        <v>-1.4953265150077926</v>
      </c>
      <c r="C124">
        <f t="shared" si="5"/>
        <v>302.97115188162746</v>
      </c>
      <c r="D124">
        <f t="shared" si="6"/>
        <v>-2.1488431183725538</v>
      </c>
      <c r="E124">
        <f t="shared" si="7"/>
        <v>2.4237761191403138</v>
      </c>
      <c r="F124">
        <f t="shared" si="8"/>
        <v>4.5726192375128107</v>
      </c>
    </row>
    <row r="125" spans="1:6" x14ac:dyDescent="0.25">
      <c r="A125">
        <f t="shared" si="9"/>
        <v>116</v>
      </c>
      <c r="B125">
        <v>-0.57359532171418215</v>
      </c>
      <c r="C125">
        <f t="shared" si="5"/>
        <v>304.29346582569809</v>
      </c>
      <c r="D125">
        <f t="shared" si="6"/>
        <v>-0.82652917430192474</v>
      </c>
      <c r="E125">
        <f t="shared" si="7"/>
        <v>3.0004984318004233</v>
      </c>
      <c r="F125">
        <f t="shared" si="8"/>
        <v>3.8270276061022912</v>
      </c>
    </row>
    <row r="126" spans="1:6" x14ac:dyDescent="0.25">
      <c r="A126">
        <f t="shared" si="9"/>
        <v>117</v>
      </c>
      <c r="B126">
        <v>0.38478907163446624</v>
      </c>
      <c r="C126">
        <f t="shared" si="5"/>
        <v>305.67448277020844</v>
      </c>
      <c r="D126">
        <f t="shared" si="6"/>
        <v>0.55448777020842499</v>
      </c>
      <c r="E126">
        <f t="shared" si="7"/>
        <v>3.6899027116854199</v>
      </c>
      <c r="F126">
        <f t="shared" si="8"/>
        <v>3.1354149414769097</v>
      </c>
    </row>
    <row r="127" spans="1:6" x14ac:dyDescent="0.25">
      <c r="A127">
        <f t="shared" si="9"/>
        <v>118</v>
      </c>
      <c r="B127">
        <v>-0.49622509580198187</v>
      </c>
      <c r="C127">
        <f t="shared" si="5"/>
        <v>304.40472321658638</v>
      </c>
      <c r="D127">
        <f t="shared" si="6"/>
        <v>-0.71527178341364106</v>
      </c>
      <c r="E127">
        <f t="shared" si="7"/>
        <v>3.0527338177181491</v>
      </c>
      <c r="F127">
        <f t="shared" si="8"/>
        <v>3.7680056011317049</v>
      </c>
    </row>
    <row r="128" spans="1:6" x14ac:dyDescent="0.25">
      <c r="A128">
        <f t="shared" si="9"/>
        <v>119</v>
      </c>
      <c r="B128">
        <v>0.75938072516830835</v>
      </c>
      <c r="C128">
        <f t="shared" si="5"/>
        <v>306.21596556045955</v>
      </c>
      <c r="D128">
        <f t="shared" si="6"/>
        <v>1.0959705604595342</v>
      </c>
      <c r="E128">
        <f t="shared" si="7"/>
        <v>3.9844831287163629</v>
      </c>
      <c r="F128">
        <f t="shared" si="8"/>
        <v>2.8885125682567434</v>
      </c>
    </row>
    <row r="129" spans="1:6" x14ac:dyDescent="0.25">
      <c r="A129">
        <f t="shared" si="9"/>
        <v>120</v>
      </c>
      <c r="B129">
        <v>-0.25342469711286997</v>
      </c>
      <c r="C129">
        <f t="shared" si="5"/>
        <v>304.75413126981368</v>
      </c>
      <c r="D129">
        <f t="shared" si="6"/>
        <v>-0.36586373018633367</v>
      </c>
      <c r="E129">
        <f t="shared" si="7"/>
        <v>3.2205462362229014</v>
      </c>
      <c r="F129">
        <f t="shared" si="8"/>
        <v>3.5864099664091214</v>
      </c>
    </row>
    <row r="130" spans="1:6" x14ac:dyDescent="0.25">
      <c r="A130">
        <f t="shared" si="9"/>
        <v>121</v>
      </c>
      <c r="B130">
        <v>-1.1934414969773884E-2</v>
      </c>
      <c r="C130">
        <f t="shared" si="5"/>
        <v>305.10205179027827</v>
      </c>
      <c r="D130">
        <f t="shared" si="6"/>
        <v>-1.7943209721750009E-2</v>
      </c>
      <c r="E130">
        <f t="shared" si="7"/>
        <v>3.3933221359092443</v>
      </c>
      <c r="F130">
        <f t="shared" si="8"/>
        <v>3.4112653456309374</v>
      </c>
    </row>
    <row r="131" spans="1:6" x14ac:dyDescent="0.25">
      <c r="A131">
        <f t="shared" si="9"/>
        <v>122</v>
      </c>
      <c r="B131">
        <v>0.36218799426986892</v>
      </c>
      <c r="C131">
        <f t="shared" si="5"/>
        <v>305.64184292151435</v>
      </c>
      <c r="D131">
        <f t="shared" si="6"/>
        <v>0.52184792151433612</v>
      </c>
      <c r="E131">
        <f t="shared" si="7"/>
        <v>3.6725808609394335</v>
      </c>
      <c r="F131">
        <f t="shared" si="8"/>
        <v>3.1507329394250405</v>
      </c>
    </row>
    <row r="132" spans="1:6" x14ac:dyDescent="0.25">
      <c r="A132">
        <f t="shared" si="9"/>
        <v>123</v>
      </c>
      <c r="B132">
        <v>0.60391929069236028</v>
      </c>
      <c r="C132">
        <f t="shared" si="5"/>
        <v>305.99112533715703</v>
      </c>
      <c r="D132">
        <f t="shared" si="6"/>
        <v>0.87113033715701249</v>
      </c>
      <c r="E132">
        <f t="shared" si="7"/>
        <v>3.8605144084417589</v>
      </c>
      <c r="F132">
        <f t="shared" si="8"/>
        <v>2.9893840712847179</v>
      </c>
    </row>
    <row r="133" spans="1:6" x14ac:dyDescent="0.25">
      <c r="A133">
        <f t="shared" si="9"/>
        <v>124</v>
      </c>
      <c r="B133">
        <v>3.6304791688730992E-2</v>
      </c>
      <c r="C133">
        <f t="shared" si="5"/>
        <v>305.17159869007878</v>
      </c>
      <c r="D133">
        <f t="shared" si="6"/>
        <v>5.1603690078763975E-2</v>
      </c>
      <c r="E133">
        <f t="shared" si="7"/>
        <v>3.4285380835517003</v>
      </c>
      <c r="F133">
        <f t="shared" si="8"/>
        <v>3.3769343934728795</v>
      </c>
    </row>
    <row r="134" spans="1:6" x14ac:dyDescent="0.25">
      <c r="A134">
        <f t="shared" si="9"/>
        <v>125</v>
      </c>
      <c r="B134">
        <v>1.3085285248000715</v>
      </c>
      <c r="C134">
        <f t="shared" si="5"/>
        <v>307.01150847012235</v>
      </c>
      <c r="D134">
        <f t="shared" si="6"/>
        <v>1.8915134701223337</v>
      </c>
      <c r="E134">
        <f t="shared" si="7"/>
        <v>4.441762448216565</v>
      </c>
      <c r="F134">
        <f t="shared" si="8"/>
        <v>2.5502489780941744</v>
      </c>
    </row>
    <row r="135" spans="1:6" x14ac:dyDescent="0.25">
      <c r="A135">
        <f t="shared" si="9"/>
        <v>126</v>
      </c>
      <c r="B135">
        <v>1.3850429577443275</v>
      </c>
      <c r="C135">
        <f t="shared" si="5"/>
        <v>307.12251781017147</v>
      </c>
      <c r="D135">
        <f t="shared" si="6"/>
        <v>2.0025228101714561</v>
      </c>
      <c r="E135">
        <f t="shared" si="7"/>
        <v>4.5078607794059167</v>
      </c>
      <c r="F135">
        <f t="shared" si="8"/>
        <v>2.5053379692343754</v>
      </c>
    </row>
    <row r="136" spans="1:6" x14ac:dyDescent="0.25">
      <c r="A136">
        <f t="shared" si="9"/>
        <v>127</v>
      </c>
      <c r="B136">
        <v>0.56293182959742361</v>
      </c>
      <c r="C136">
        <f t="shared" si="5"/>
        <v>305.9318736401018</v>
      </c>
      <c r="D136">
        <f t="shared" si="6"/>
        <v>0.81187864010178146</v>
      </c>
      <c r="E136">
        <f t="shared" si="7"/>
        <v>3.8282347343820788</v>
      </c>
      <c r="F136">
        <f t="shared" si="8"/>
        <v>3.0163560942802405</v>
      </c>
    </row>
    <row r="137" spans="1:6" x14ac:dyDescent="0.25">
      <c r="A137">
        <f t="shared" si="9"/>
        <v>128</v>
      </c>
      <c r="B137">
        <v>-3.3820929650138068E-2</v>
      </c>
      <c r="C137">
        <f t="shared" si="5"/>
        <v>305.07050303145337</v>
      </c>
      <c r="D137">
        <f t="shared" si="6"/>
        <v>-4.9491968546647058E-2</v>
      </c>
      <c r="E137">
        <f t="shared" si="7"/>
        <v>3.3774216139514976</v>
      </c>
      <c r="F137">
        <f t="shared" si="8"/>
        <v>3.4269135824980594</v>
      </c>
    </row>
    <row r="138" spans="1:6" x14ac:dyDescent="0.25">
      <c r="A138">
        <f t="shared" si="9"/>
        <v>129</v>
      </c>
      <c r="B138">
        <v>-1.4228745267169052</v>
      </c>
      <c r="C138">
        <f t="shared" ref="C138:C201" si="10">+$C$9*EXP(($J$8-($J$9^2)/2)*(1/360)+SQRT(1/360)*$J$9*B138)</f>
        <v>303.07488296635773</v>
      </c>
      <c r="D138">
        <f t="shared" si="6"/>
        <v>-2.0451120336422832</v>
      </c>
      <c r="E138">
        <f t="shared" si="7"/>
        <v>2.4660964308279745</v>
      </c>
      <c r="F138">
        <f t="shared" si="8"/>
        <v>4.5112084644702009</v>
      </c>
    </row>
    <row r="139" spans="1:6" x14ac:dyDescent="0.25">
      <c r="A139">
        <f t="shared" si="9"/>
        <v>130</v>
      </c>
      <c r="B139">
        <v>1.2001288090675724</v>
      </c>
      <c r="C139">
        <f t="shared" si="10"/>
        <v>306.8543077305369</v>
      </c>
      <c r="D139">
        <f t="shared" ref="D139:D202" si="11">+C139-$C$9</f>
        <v>1.7343127305368853</v>
      </c>
      <c r="E139">
        <f t="shared" ref="E139:E202" si="12">+Precio_opcion_BS(C139,$J$11,$J$10,$J$9,$J$12,TRUE)</f>
        <v>4.349114106083249</v>
      </c>
      <c r="F139">
        <f t="shared" ref="F139:F202" si="13">+Precio_opcion_BS(C139,$J$11,$J$10,$J$9,$J$12,FALSE)</f>
        <v>2.6148013755462927</v>
      </c>
    </row>
    <row r="140" spans="1:6" x14ac:dyDescent="0.25">
      <c r="A140">
        <f t="shared" ref="A140:A203" si="14">1+A139</f>
        <v>131</v>
      </c>
      <c r="B140">
        <v>-0.55421828338052859</v>
      </c>
      <c r="C140">
        <f t="shared" si="10"/>
        <v>304.32132594056014</v>
      </c>
      <c r="D140">
        <f t="shared" si="11"/>
        <v>-0.79866905943987376</v>
      </c>
      <c r="E140">
        <f t="shared" si="12"/>
        <v>3.0135244497850238</v>
      </c>
      <c r="F140">
        <f t="shared" si="13"/>
        <v>3.8121935092248123</v>
      </c>
    </row>
    <row r="141" spans="1:6" x14ac:dyDescent="0.25">
      <c r="A141">
        <f t="shared" si="14"/>
        <v>132</v>
      </c>
      <c r="B141">
        <v>-0.94449052814795553</v>
      </c>
      <c r="C141">
        <f t="shared" si="10"/>
        <v>303.76068771929886</v>
      </c>
      <c r="D141">
        <f t="shared" si="11"/>
        <v>-1.3593072807011595</v>
      </c>
      <c r="E141">
        <f t="shared" si="12"/>
        <v>2.758368581045886</v>
      </c>
      <c r="F141">
        <f t="shared" si="13"/>
        <v>4.1176758617469886</v>
      </c>
    </row>
    <row r="142" spans="1:6" x14ac:dyDescent="0.25">
      <c r="A142">
        <f t="shared" si="14"/>
        <v>133</v>
      </c>
      <c r="B142">
        <v>-1.067575142903604</v>
      </c>
      <c r="C142">
        <f t="shared" si="10"/>
        <v>303.58408716628787</v>
      </c>
      <c r="D142">
        <f t="shared" si="11"/>
        <v>-1.5359078337121446</v>
      </c>
      <c r="E142">
        <f t="shared" si="12"/>
        <v>2.6810255673687209</v>
      </c>
      <c r="F142">
        <f t="shared" si="13"/>
        <v>4.216933401080837</v>
      </c>
    </row>
    <row r="143" spans="1:6" x14ac:dyDescent="0.25">
      <c r="A143">
        <f t="shared" si="14"/>
        <v>134</v>
      </c>
      <c r="B143">
        <v>1.3105267841150794</v>
      </c>
      <c r="C143">
        <f t="shared" si="10"/>
        <v>307.01440709188631</v>
      </c>
      <c r="D143">
        <f t="shared" si="11"/>
        <v>1.894412091886295</v>
      </c>
      <c r="E143">
        <f t="shared" si="12"/>
        <v>4.4434812984697771</v>
      </c>
      <c r="F143">
        <f t="shared" si="13"/>
        <v>2.5490692065834253</v>
      </c>
    </row>
    <row r="144" spans="1:6" x14ac:dyDescent="0.25">
      <c r="A144">
        <f t="shared" si="14"/>
        <v>135</v>
      </c>
      <c r="B144">
        <v>1.0475218943120752</v>
      </c>
      <c r="C144">
        <f t="shared" si="10"/>
        <v>306.63313434183493</v>
      </c>
      <c r="D144">
        <f t="shared" si="11"/>
        <v>1.5131393418349148</v>
      </c>
      <c r="E144">
        <f t="shared" si="12"/>
        <v>4.2206647188581314</v>
      </c>
      <c r="F144">
        <f t="shared" si="13"/>
        <v>2.7075253770231313</v>
      </c>
    </row>
    <row r="145" spans="1:6" x14ac:dyDescent="0.25">
      <c r="A145">
        <f t="shared" si="14"/>
        <v>136</v>
      </c>
      <c r="B145">
        <v>-5.508463726214001E-2</v>
      </c>
      <c r="C145">
        <f t="shared" si="10"/>
        <v>305.03985515480434</v>
      </c>
      <c r="D145">
        <f t="shared" si="11"/>
        <v>-8.0139845195674297E-2</v>
      </c>
      <c r="E145">
        <f t="shared" si="12"/>
        <v>3.3620197227610902</v>
      </c>
      <c r="F145">
        <f t="shared" si="13"/>
        <v>3.4421595679567076</v>
      </c>
    </row>
    <row r="146" spans="1:6" x14ac:dyDescent="0.25">
      <c r="A146">
        <f t="shared" si="14"/>
        <v>137</v>
      </c>
      <c r="B146">
        <v>0.62580403558955611</v>
      </c>
      <c r="C146">
        <f t="shared" si="10"/>
        <v>306.02276674289357</v>
      </c>
      <c r="D146">
        <f t="shared" si="11"/>
        <v>0.90277174289354889</v>
      </c>
      <c r="E146">
        <f t="shared" si="12"/>
        <v>3.8778189314637359</v>
      </c>
      <c r="F146">
        <f t="shared" si="13"/>
        <v>2.9750471885701018</v>
      </c>
    </row>
    <row r="147" spans="1:6" x14ac:dyDescent="0.25">
      <c r="A147">
        <f t="shared" si="14"/>
        <v>138</v>
      </c>
      <c r="B147">
        <v>0.66714520167991143</v>
      </c>
      <c r="C147">
        <f t="shared" si="10"/>
        <v>306.08254756350794</v>
      </c>
      <c r="D147">
        <f t="shared" si="11"/>
        <v>0.96255256350792706</v>
      </c>
      <c r="E147">
        <f t="shared" si="12"/>
        <v>3.9106392715042375</v>
      </c>
      <c r="F147">
        <f t="shared" si="13"/>
        <v>2.9480867079962252</v>
      </c>
    </row>
    <row r="148" spans="1:6" x14ac:dyDescent="0.25">
      <c r="A148">
        <f t="shared" si="14"/>
        <v>139</v>
      </c>
      <c r="B148">
        <v>-0.73641769769784216</v>
      </c>
      <c r="C148">
        <f t="shared" si="10"/>
        <v>304.05946215482317</v>
      </c>
      <c r="D148">
        <f t="shared" si="11"/>
        <v>-1.0605328451768514</v>
      </c>
      <c r="E148">
        <f t="shared" si="12"/>
        <v>2.8925212081754808</v>
      </c>
      <c r="F148">
        <f t="shared" si="13"/>
        <v>3.9530540533522753</v>
      </c>
    </row>
    <row r="149" spans="1:6" x14ac:dyDescent="0.25">
      <c r="A149">
        <f t="shared" si="14"/>
        <v>140</v>
      </c>
      <c r="B149">
        <v>0.9339426954743526</v>
      </c>
      <c r="C149">
        <f t="shared" si="10"/>
        <v>306.46862735195282</v>
      </c>
      <c r="D149">
        <f t="shared" si="11"/>
        <v>1.3486323519528014</v>
      </c>
      <c r="E149">
        <f t="shared" si="12"/>
        <v>4.1265742353920416</v>
      </c>
      <c r="F149">
        <f t="shared" si="13"/>
        <v>2.7779418834392118</v>
      </c>
    </row>
    <row r="150" spans="1:6" x14ac:dyDescent="0.25">
      <c r="A150">
        <f t="shared" si="14"/>
        <v>141</v>
      </c>
      <c r="B150">
        <v>-1.4553518610416589</v>
      </c>
      <c r="C150">
        <f t="shared" si="10"/>
        <v>303.02838007048962</v>
      </c>
      <c r="D150">
        <f t="shared" si="11"/>
        <v>-2.0916149295103992</v>
      </c>
      <c r="E150">
        <f t="shared" si="12"/>
        <v>2.4470631325372096</v>
      </c>
      <c r="F150">
        <f t="shared" si="13"/>
        <v>4.5386780620475236</v>
      </c>
    </row>
    <row r="151" spans="1:6" x14ac:dyDescent="0.25">
      <c r="A151">
        <f t="shared" si="14"/>
        <v>142</v>
      </c>
      <c r="B151">
        <v>-0.4056165295965149</v>
      </c>
      <c r="C151">
        <f t="shared" si="10"/>
        <v>304.53506888617585</v>
      </c>
      <c r="D151">
        <f t="shared" si="11"/>
        <v>-0.58492611382416726</v>
      </c>
      <c r="E151">
        <f t="shared" si="12"/>
        <v>3.1146676244757145</v>
      </c>
      <c r="F151">
        <f t="shared" si="13"/>
        <v>3.6995937382997965</v>
      </c>
    </row>
    <row r="152" spans="1:6" x14ac:dyDescent="0.25">
      <c r="A152">
        <f t="shared" si="14"/>
        <v>143</v>
      </c>
      <c r="B152">
        <v>-1.2140540270079248</v>
      </c>
      <c r="C152">
        <f t="shared" si="10"/>
        <v>303.3740545471577</v>
      </c>
      <c r="D152">
        <f t="shared" si="11"/>
        <v>-1.7459404528423192</v>
      </c>
      <c r="E152">
        <f t="shared" si="12"/>
        <v>2.5909229495733825</v>
      </c>
      <c r="F152">
        <f t="shared" si="13"/>
        <v>4.3368634024156165</v>
      </c>
    </row>
    <row r="153" spans="1:6" x14ac:dyDescent="0.25">
      <c r="A153">
        <f t="shared" si="14"/>
        <v>144</v>
      </c>
      <c r="B153">
        <v>2.0745424487117132</v>
      </c>
      <c r="C153">
        <f t="shared" si="10"/>
        <v>308.12467583498261</v>
      </c>
      <c r="D153">
        <f t="shared" si="11"/>
        <v>3.0046808349825938</v>
      </c>
      <c r="E153">
        <f t="shared" si="12"/>
        <v>5.1294488298239571</v>
      </c>
      <c r="F153">
        <f t="shared" si="13"/>
        <v>2.1247679948413065</v>
      </c>
    </row>
    <row r="154" spans="1:6" x14ac:dyDescent="0.25">
      <c r="A154">
        <f t="shared" si="14"/>
        <v>145</v>
      </c>
      <c r="B154">
        <v>0.47025825971931551</v>
      </c>
      <c r="C154">
        <f t="shared" si="10"/>
        <v>305.79794651732021</v>
      </c>
      <c r="D154">
        <f t="shared" si="11"/>
        <v>0.67795151732019576</v>
      </c>
      <c r="E154">
        <f t="shared" si="12"/>
        <v>3.7558728460994075</v>
      </c>
      <c r="F154">
        <f t="shared" si="13"/>
        <v>3.0779213287791549</v>
      </c>
    </row>
    <row r="155" spans="1:6" x14ac:dyDescent="0.25">
      <c r="A155">
        <f t="shared" si="14"/>
        <v>146</v>
      </c>
      <c r="B155">
        <v>-1.7274588489728062</v>
      </c>
      <c r="C155">
        <f t="shared" si="10"/>
        <v>302.63904201935389</v>
      </c>
      <c r="D155">
        <f t="shared" si="11"/>
        <v>-2.4809529806461228</v>
      </c>
      <c r="E155">
        <f t="shared" si="12"/>
        <v>2.2915884641199824</v>
      </c>
      <c r="F155">
        <f t="shared" si="13"/>
        <v>4.7725414447660626</v>
      </c>
    </row>
    <row r="156" spans="1:6" x14ac:dyDescent="0.25">
      <c r="A156">
        <f t="shared" si="14"/>
        <v>147</v>
      </c>
      <c r="B156">
        <v>-0.35100997969434483</v>
      </c>
      <c r="C156">
        <f t="shared" si="10"/>
        <v>304.61365052333656</v>
      </c>
      <c r="D156">
        <f t="shared" si="11"/>
        <v>-0.5063444766634575</v>
      </c>
      <c r="E156">
        <f t="shared" si="12"/>
        <v>3.1523898431743476</v>
      </c>
      <c r="F156">
        <f t="shared" si="13"/>
        <v>3.6587343198377482</v>
      </c>
    </row>
    <row r="157" spans="1:6" x14ac:dyDescent="0.25">
      <c r="A157">
        <f t="shared" si="14"/>
        <v>148</v>
      </c>
      <c r="B157">
        <v>-1.3508932645639025</v>
      </c>
      <c r="C157">
        <f t="shared" si="10"/>
        <v>303.17797527224792</v>
      </c>
      <c r="D157">
        <f t="shared" si="11"/>
        <v>-1.942019727752097</v>
      </c>
      <c r="E157">
        <f t="shared" si="12"/>
        <v>2.5086454379009382</v>
      </c>
      <c r="F157">
        <f t="shared" si="13"/>
        <v>4.4506651656529641</v>
      </c>
    </row>
    <row r="158" spans="1:6" x14ac:dyDescent="0.25">
      <c r="A158">
        <f t="shared" si="14"/>
        <v>149</v>
      </c>
      <c r="B158">
        <v>-4.1227326717750055E-2</v>
      </c>
      <c r="C158">
        <f t="shared" si="10"/>
        <v>305.05982766952746</v>
      </c>
      <c r="D158">
        <f t="shared" si="11"/>
        <v>-6.0167330472552294E-2</v>
      </c>
      <c r="E158">
        <f t="shared" si="12"/>
        <v>3.3720517926460047</v>
      </c>
      <c r="F158">
        <f t="shared" si="13"/>
        <v>3.4322191231185002</v>
      </c>
    </row>
    <row r="159" spans="1:6" x14ac:dyDescent="0.25">
      <c r="A159">
        <f t="shared" si="14"/>
        <v>150</v>
      </c>
      <c r="B159">
        <v>0.28591072742880985</v>
      </c>
      <c r="C159">
        <f t="shared" si="10"/>
        <v>305.53171113776648</v>
      </c>
      <c r="D159">
        <f t="shared" si="11"/>
        <v>0.41171613776646154</v>
      </c>
      <c r="E159">
        <f t="shared" si="12"/>
        <v>3.6145005112328761</v>
      </c>
      <c r="F159">
        <f t="shared" si="13"/>
        <v>3.2027843734663293</v>
      </c>
    </row>
    <row r="160" spans="1:6" x14ac:dyDescent="0.25">
      <c r="A160">
        <f t="shared" si="14"/>
        <v>151</v>
      </c>
      <c r="B160">
        <v>-0.11792169977386016</v>
      </c>
      <c r="C160">
        <f t="shared" si="10"/>
        <v>304.94930462622938</v>
      </c>
      <c r="D160">
        <f t="shared" si="11"/>
        <v>-0.17069037377063978</v>
      </c>
      <c r="E160">
        <f t="shared" si="12"/>
        <v>3.3167708987133722</v>
      </c>
      <c r="F160">
        <f t="shared" si="13"/>
        <v>3.4874612724839835</v>
      </c>
    </row>
    <row r="161" spans="1:6" x14ac:dyDescent="0.25">
      <c r="A161">
        <f t="shared" si="14"/>
        <v>152</v>
      </c>
      <c r="B161">
        <v>1.2517565174296859</v>
      </c>
      <c r="C161">
        <f t="shared" si="10"/>
        <v>306.92916794023949</v>
      </c>
      <c r="D161">
        <f t="shared" si="11"/>
        <v>1.8091729402394776</v>
      </c>
      <c r="E161">
        <f t="shared" si="12"/>
        <v>4.393094258113365</v>
      </c>
      <c r="F161">
        <f t="shared" si="13"/>
        <v>2.5839213178738305</v>
      </c>
    </row>
    <row r="162" spans="1:6" x14ac:dyDescent="0.25">
      <c r="A162">
        <f t="shared" si="14"/>
        <v>153</v>
      </c>
      <c r="B162">
        <v>0.17434189164562952</v>
      </c>
      <c r="C162">
        <f t="shared" si="10"/>
        <v>305.37069562160974</v>
      </c>
      <c r="D162">
        <f t="shared" si="11"/>
        <v>0.25070062160972384</v>
      </c>
      <c r="E162">
        <f t="shared" si="12"/>
        <v>3.5306034422157495</v>
      </c>
      <c r="F162">
        <f t="shared" si="13"/>
        <v>3.2799028206059688</v>
      </c>
    </row>
    <row r="163" spans="1:6" x14ac:dyDescent="0.25">
      <c r="A163">
        <f t="shared" si="14"/>
        <v>154</v>
      </c>
      <c r="B163">
        <v>0.84263594688321541</v>
      </c>
      <c r="C163">
        <f t="shared" si="10"/>
        <v>306.33644355496784</v>
      </c>
      <c r="D163">
        <f t="shared" si="11"/>
        <v>1.2164485549678261</v>
      </c>
      <c r="E163">
        <f t="shared" si="12"/>
        <v>4.0518707091563329</v>
      </c>
      <c r="F163">
        <f t="shared" si="13"/>
        <v>2.8354221541884215</v>
      </c>
    </row>
    <row r="164" spans="1:6" x14ac:dyDescent="0.25">
      <c r="A164">
        <f t="shared" si="14"/>
        <v>155</v>
      </c>
      <c r="B164">
        <v>8.1034157403578444E-2</v>
      </c>
      <c r="C164">
        <f t="shared" si="10"/>
        <v>305.23609958517477</v>
      </c>
      <c r="D164">
        <f t="shared" si="11"/>
        <v>0.11610458517475308</v>
      </c>
      <c r="E164">
        <f t="shared" si="12"/>
        <v>3.4614010664331545</v>
      </c>
      <c r="F164">
        <f t="shared" si="13"/>
        <v>3.3452964812583446</v>
      </c>
    </row>
    <row r="165" spans="1:6" x14ac:dyDescent="0.25">
      <c r="A165">
        <f t="shared" si="14"/>
        <v>156</v>
      </c>
      <c r="B165">
        <v>-0.1888969071714578</v>
      </c>
      <c r="C165">
        <f t="shared" si="10"/>
        <v>304.84705905686178</v>
      </c>
      <c r="D165">
        <f t="shared" si="11"/>
        <v>-0.27293594313823633</v>
      </c>
      <c r="E165">
        <f t="shared" si="12"/>
        <v>3.2661392547453829</v>
      </c>
      <c r="F165">
        <f t="shared" si="13"/>
        <v>3.5390751978835624</v>
      </c>
    </row>
    <row r="166" spans="1:6" x14ac:dyDescent="0.25">
      <c r="A166">
        <f t="shared" si="14"/>
        <v>157</v>
      </c>
      <c r="B166">
        <v>0.23500896028755769</v>
      </c>
      <c r="C166">
        <f t="shared" si="10"/>
        <v>305.45823946526997</v>
      </c>
      <c r="D166">
        <f t="shared" si="11"/>
        <v>0.33824446526995189</v>
      </c>
      <c r="E166">
        <f t="shared" si="12"/>
        <v>3.5760680718321964</v>
      </c>
      <c r="F166">
        <f t="shared" si="13"/>
        <v>3.2378236065621877</v>
      </c>
    </row>
    <row r="167" spans="1:6" x14ac:dyDescent="0.25">
      <c r="A167">
        <f t="shared" si="14"/>
        <v>158</v>
      </c>
      <c r="B167">
        <v>-1.2376677751539769</v>
      </c>
      <c r="C167">
        <f t="shared" si="10"/>
        <v>303.34020895375727</v>
      </c>
      <c r="D167">
        <f t="shared" si="11"/>
        <v>-1.7797860462427479</v>
      </c>
      <c r="E167">
        <f t="shared" si="12"/>
        <v>2.5765942578971277</v>
      </c>
      <c r="F167">
        <f t="shared" si="13"/>
        <v>4.3563803041398046</v>
      </c>
    </row>
    <row r="168" spans="1:6" x14ac:dyDescent="0.25">
      <c r="A168">
        <f t="shared" si="14"/>
        <v>159</v>
      </c>
      <c r="B168">
        <v>-0.83248186066508567</v>
      </c>
      <c r="C168">
        <f t="shared" si="10"/>
        <v>303.92148589536833</v>
      </c>
      <c r="D168">
        <f t="shared" si="11"/>
        <v>-1.1985091046316825</v>
      </c>
      <c r="E168">
        <f t="shared" si="12"/>
        <v>2.8300518185371573</v>
      </c>
      <c r="F168">
        <f t="shared" si="13"/>
        <v>4.0285609231687545</v>
      </c>
    </row>
    <row r="169" spans="1:6" x14ac:dyDescent="0.25">
      <c r="A169">
        <f t="shared" si="14"/>
        <v>160</v>
      </c>
      <c r="B169">
        <v>-0.19378433667895156</v>
      </c>
      <c r="C169">
        <f t="shared" si="10"/>
        <v>304.84001957817014</v>
      </c>
      <c r="D169">
        <f t="shared" si="11"/>
        <v>-0.27997542182987445</v>
      </c>
      <c r="E169">
        <f t="shared" si="12"/>
        <v>3.2626713347193004</v>
      </c>
      <c r="F169">
        <f t="shared" si="13"/>
        <v>3.542646756549118</v>
      </c>
    </row>
    <row r="170" spans="1:6" x14ac:dyDescent="0.25">
      <c r="A170">
        <f t="shared" si="14"/>
        <v>161</v>
      </c>
      <c r="B170">
        <v>-0.81186312406663108</v>
      </c>
      <c r="C170">
        <f t="shared" si="10"/>
        <v>303.95109515893517</v>
      </c>
      <c r="D170">
        <f t="shared" si="11"/>
        <v>-1.1688998410648423</v>
      </c>
      <c r="E170">
        <f t="shared" si="12"/>
        <v>2.8433827664003388</v>
      </c>
      <c r="F170">
        <f t="shared" si="13"/>
        <v>4.0122826074650959</v>
      </c>
    </row>
    <row r="171" spans="1:6" x14ac:dyDescent="0.25">
      <c r="A171">
        <f t="shared" si="14"/>
        <v>162</v>
      </c>
      <c r="B171">
        <v>-0.43727295325759746</v>
      </c>
      <c r="C171">
        <f t="shared" si="10"/>
        <v>304.48952294516613</v>
      </c>
      <c r="D171">
        <f t="shared" si="11"/>
        <v>-0.6304720548338878</v>
      </c>
      <c r="E171">
        <f t="shared" si="12"/>
        <v>3.0929360989428858</v>
      </c>
      <c r="F171">
        <f t="shared" si="13"/>
        <v>3.7234081537767167</v>
      </c>
    </row>
    <row r="172" spans="1:6" x14ac:dyDescent="0.25">
      <c r="A172">
        <f t="shared" si="14"/>
        <v>163</v>
      </c>
      <c r="B172">
        <v>-0.25803807932471573</v>
      </c>
      <c r="C172">
        <f t="shared" si="10"/>
        <v>304.74748852908226</v>
      </c>
      <c r="D172">
        <f t="shared" si="11"/>
        <v>-0.37250647091775591</v>
      </c>
      <c r="E172">
        <f t="shared" si="12"/>
        <v>3.2173025997487628</v>
      </c>
      <c r="F172">
        <f t="shared" si="13"/>
        <v>3.5898090706664618</v>
      </c>
    </row>
    <row r="173" spans="1:6" x14ac:dyDescent="0.25">
      <c r="A173">
        <f t="shared" si="14"/>
        <v>164</v>
      </c>
      <c r="B173">
        <v>-0.87610101330745471</v>
      </c>
      <c r="C173">
        <f t="shared" si="10"/>
        <v>303.85885669397294</v>
      </c>
      <c r="D173">
        <f t="shared" si="11"/>
        <v>-1.2611383060270782</v>
      </c>
      <c r="E173">
        <f t="shared" si="12"/>
        <v>2.8019888751810811</v>
      </c>
      <c r="F173">
        <f t="shared" si="13"/>
        <v>4.0631271812081025</v>
      </c>
    </row>
    <row r="174" spans="1:6" x14ac:dyDescent="0.25">
      <c r="A174">
        <f t="shared" si="14"/>
        <v>165</v>
      </c>
      <c r="B174">
        <v>-0.49802947528597141</v>
      </c>
      <c r="C174">
        <f t="shared" si="10"/>
        <v>304.4021280788499</v>
      </c>
      <c r="D174">
        <f t="shared" si="11"/>
        <v>-0.71786692115011874</v>
      </c>
      <c r="E174">
        <f t="shared" si="12"/>
        <v>3.0515088063496307</v>
      </c>
      <c r="F174">
        <f t="shared" si="13"/>
        <v>3.7693757274996926</v>
      </c>
    </row>
    <row r="175" spans="1:6" x14ac:dyDescent="0.25">
      <c r="A175">
        <f t="shared" si="14"/>
        <v>166</v>
      </c>
      <c r="B175">
        <v>-0.57863452348922273</v>
      </c>
      <c r="C175">
        <f t="shared" si="10"/>
        <v>304.2862209289259</v>
      </c>
      <c r="D175">
        <f t="shared" si="11"/>
        <v>-0.83377407107411727</v>
      </c>
      <c r="E175">
        <f t="shared" si="12"/>
        <v>2.9971170189677423</v>
      </c>
      <c r="F175">
        <f t="shared" si="13"/>
        <v>3.8308910900417743</v>
      </c>
    </row>
    <row r="176" spans="1:6" x14ac:dyDescent="0.25">
      <c r="A176">
        <f t="shared" si="14"/>
        <v>167</v>
      </c>
      <c r="B176">
        <v>-1.0793757385174143</v>
      </c>
      <c r="C176">
        <f t="shared" si="10"/>
        <v>303.56716118635995</v>
      </c>
      <c r="D176">
        <f t="shared" si="11"/>
        <v>-1.5528338136400635</v>
      </c>
      <c r="E176">
        <f t="shared" si="12"/>
        <v>2.6736887582875397</v>
      </c>
      <c r="F176">
        <f t="shared" si="13"/>
        <v>4.2265225719275747</v>
      </c>
    </row>
    <row r="177" spans="1:6" x14ac:dyDescent="0.25">
      <c r="A177">
        <f t="shared" si="14"/>
        <v>168</v>
      </c>
      <c r="B177">
        <v>-0.28987577845340967</v>
      </c>
      <c r="C177">
        <f t="shared" si="10"/>
        <v>304.70164984494846</v>
      </c>
      <c r="D177">
        <f t="shared" si="11"/>
        <v>-0.41834515505155423</v>
      </c>
      <c r="E177">
        <f t="shared" si="12"/>
        <v>3.1949759732440555</v>
      </c>
      <c r="F177">
        <f t="shared" si="13"/>
        <v>3.6133211282955813</v>
      </c>
    </row>
    <row r="178" spans="1:6" x14ac:dyDescent="0.25">
      <c r="A178">
        <f t="shared" si="14"/>
        <v>169</v>
      </c>
      <c r="B178">
        <v>0.42111801991622244</v>
      </c>
      <c r="C178">
        <f t="shared" si="10"/>
        <v>305.72695533365811</v>
      </c>
      <c r="D178">
        <f t="shared" si="11"/>
        <v>0.60696033365809399</v>
      </c>
      <c r="E178">
        <f t="shared" si="12"/>
        <v>3.7178536426878281</v>
      </c>
      <c r="F178">
        <f t="shared" si="13"/>
        <v>3.1108933090296773</v>
      </c>
    </row>
    <row r="179" spans="1:6" x14ac:dyDescent="0.25">
      <c r="A179">
        <f t="shared" si="14"/>
        <v>170</v>
      </c>
      <c r="B179">
        <v>-0.3247695855761849</v>
      </c>
      <c r="C179">
        <f t="shared" si="10"/>
        <v>304.65141901440154</v>
      </c>
      <c r="D179">
        <f t="shared" si="11"/>
        <v>-0.46857598559847702</v>
      </c>
      <c r="E179">
        <f t="shared" si="12"/>
        <v>3.1706230130737083</v>
      </c>
      <c r="F179">
        <f t="shared" si="13"/>
        <v>3.6391989986721569</v>
      </c>
    </row>
    <row r="180" spans="1:6" x14ac:dyDescent="0.25">
      <c r="A180">
        <f t="shared" si="14"/>
        <v>171</v>
      </c>
      <c r="B180">
        <v>0.28809761074069828</v>
      </c>
      <c r="C180">
        <f t="shared" si="10"/>
        <v>305.53486808369479</v>
      </c>
      <c r="D180">
        <f t="shared" si="11"/>
        <v>0.41487308369477205</v>
      </c>
      <c r="E180">
        <f t="shared" si="12"/>
        <v>3.6161575248411566</v>
      </c>
      <c r="F180">
        <f t="shared" si="13"/>
        <v>3.2012844411463846</v>
      </c>
    </row>
    <row r="181" spans="1:6" x14ac:dyDescent="0.25">
      <c r="A181">
        <f t="shared" si="14"/>
        <v>172</v>
      </c>
      <c r="B181">
        <v>-1.243574718094018</v>
      </c>
      <c r="C181">
        <f t="shared" si="10"/>
        <v>303.33174312082303</v>
      </c>
      <c r="D181">
        <f t="shared" si="11"/>
        <v>-1.7882518791769826</v>
      </c>
      <c r="E181">
        <f t="shared" si="12"/>
        <v>2.5730184764962019</v>
      </c>
      <c r="F181">
        <f t="shared" si="13"/>
        <v>4.3612703556731276</v>
      </c>
    </row>
    <row r="182" spans="1:6" x14ac:dyDescent="0.25">
      <c r="A182">
        <f t="shared" si="14"/>
        <v>173</v>
      </c>
      <c r="B182">
        <v>0.89160871683344245</v>
      </c>
      <c r="C182">
        <f t="shared" si="10"/>
        <v>306.40733381635573</v>
      </c>
      <c r="D182">
        <f t="shared" si="11"/>
        <v>1.2873388163557138</v>
      </c>
      <c r="E182">
        <f t="shared" si="12"/>
        <v>4.0918344202283095</v>
      </c>
      <c r="F182">
        <f t="shared" si="13"/>
        <v>2.8044956038725388</v>
      </c>
    </row>
    <row r="183" spans="1:6" x14ac:dyDescent="0.25">
      <c r="A183">
        <f t="shared" si="14"/>
        <v>174</v>
      </c>
      <c r="B183">
        <v>0.70938883001727526</v>
      </c>
      <c r="C183">
        <f t="shared" si="10"/>
        <v>306.14364544038671</v>
      </c>
      <c r="D183">
        <f t="shared" si="11"/>
        <v>1.0236504403866888</v>
      </c>
      <c r="E183">
        <f t="shared" si="12"/>
        <v>3.9443534995434959</v>
      </c>
      <c r="F183">
        <f t="shared" si="13"/>
        <v>2.9207030591567502</v>
      </c>
    </row>
    <row r="184" spans="1:6" x14ac:dyDescent="0.25">
      <c r="A184">
        <f t="shared" si="14"/>
        <v>175</v>
      </c>
      <c r="B184">
        <v>-1.009113964505286</v>
      </c>
      <c r="C184">
        <f t="shared" si="10"/>
        <v>303.66795386477293</v>
      </c>
      <c r="D184">
        <f t="shared" si="11"/>
        <v>-1.4520411352270912</v>
      </c>
      <c r="E184">
        <f t="shared" si="12"/>
        <v>2.7175748272254054</v>
      </c>
      <c r="F184">
        <f t="shared" si="13"/>
        <v>4.1696159624524114</v>
      </c>
    </row>
    <row r="185" spans="1:6" x14ac:dyDescent="0.25">
      <c r="A185">
        <f t="shared" si="14"/>
        <v>176</v>
      </c>
      <c r="B185">
        <v>1.9696023328524366</v>
      </c>
      <c r="C185">
        <f t="shared" si="10"/>
        <v>307.97193915212119</v>
      </c>
      <c r="D185">
        <f t="shared" si="11"/>
        <v>2.8519441521211775</v>
      </c>
      <c r="E185">
        <f t="shared" si="12"/>
        <v>5.0318563188459393</v>
      </c>
      <c r="F185">
        <f t="shared" si="13"/>
        <v>2.1799121667247192</v>
      </c>
    </row>
    <row r="186" spans="1:6" x14ac:dyDescent="0.25">
      <c r="A186">
        <f t="shared" si="14"/>
        <v>177</v>
      </c>
      <c r="B186">
        <v>-0.84283002327928525</v>
      </c>
      <c r="C186">
        <f t="shared" si="10"/>
        <v>303.90662664061256</v>
      </c>
      <c r="D186">
        <f t="shared" si="11"/>
        <v>-1.2133683593874593</v>
      </c>
      <c r="E186">
        <f t="shared" si="12"/>
        <v>2.8233771433380355</v>
      </c>
      <c r="F186">
        <f t="shared" si="13"/>
        <v>4.036745502725438</v>
      </c>
    </row>
    <row r="187" spans="1:6" x14ac:dyDescent="0.25">
      <c r="A187">
        <f t="shared" si="14"/>
        <v>178</v>
      </c>
      <c r="B187">
        <v>0.10388809891647989</v>
      </c>
      <c r="C187">
        <f t="shared" si="10"/>
        <v>305.26906081836046</v>
      </c>
      <c r="D187">
        <f t="shared" si="11"/>
        <v>0.14906581836044097</v>
      </c>
      <c r="E187">
        <f t="shared" si="12"/>
        <v>3.4782697815880113</v>
      </c>
      <c r="F187">
        <f t="shared" si="13"/>
        <v>3.3292039632275134</v>
      </c>
    </row>
    <row r="188" spans="1:6" x14ac:dyDescent="0.25">
      <c r="A188">
        <f t="shared" si="14"/>
        <v>179</v>
      </c>
      <c r="B188">
        <v>0.56799862551630087</v>
      </c>
      <c r="C188">
        <f t="shared" si="10"/>
        <v>305.93919760634429</v>
      </c>
      <c r="D188">
        <f t="shared" si="11"/>
        <v>0.81920260634427677</v>
      </c>
      <c r="E188">
        <f t="shared" si="12"/>
        <v>3.8322159353097902</v>
      </c>
      <c r="F188">
        <f t="shared" si="13"/>
        <v>3.0130133289654566</v>
      </c>
    </row>
    <row r="189" spans="1:6" x14ac:dyDescent="0.25">
      <c r="A189">
        <f t="shared" si="14"/>
        <v>180</v>
      </c>
      <c r="B189">
        <v>-1.1958201175408003</v>
      </c>
      <c r="C189">
        <f t="shared" si="10"/>
        <v>303.40019179973206</v>
      </c>
      <c r="D189">
        <f t="shared" si="11"/>
        <v>-1.7198032002679611</v>
      </c>
      <c r="E189">
        <f t="shared" si="12"/>
        <v>2.602024486499019</v>
      </c>
      <c r="F189">
        <f t="shared" si="13"/>
        <v>4.321827686766909</v>
      </c>
    </row>
    <row r="190" spans="1:6" x14ac:dyDescent="0.25">
      <c r="A190">
        <f t="shared" si="14"/>
        <v>181</v>
      </c>
      <c r="B190">
        <v>0.2800409443382571</v>
      </c>
      <c r="C190">
        <f t="shared" si="10"/>
        <v>305.52323778436994</v>
      </c>
      <c r="D190">
        <f t="shared" si="11"/>
        <v>0.40324278436992245</v>
      </c>
      <c r="E190">
        <f t="shared" si="12"/>
        <v>3.6100553260106096</v>
      </c>
      <c r="F190">
        <f t="shared" si="13"/>
        <v>3.2068125416406303</v>
      </c>
    </row>
    <row r="191" spans="1:6" x14ac:dyDescent="0.25">
      <c r="A191">
        <f t="shared" si="14"/>
        <v>182</v>
      </c>
      <c r="B191">
        <v>-0.28674119999182696</v>
      </c>
      <c r="C191">
        <f t="shared" si="10"/>
        <v>304.70616258340334</v>
      </c>
      <c r="D191">
        <f t="shared" si="11"/>
        <v>-0.41383241659667647</v>
      </c>
      <c r="E191">
        <f t="shared" si="12"/>
        <v>3.1971696256159134</v>
      </c>
      <c r="F191">
        <f t="shared" si="13"/>
        <v>3.6110020422125615</v>
      </c>
    </row>
    <row r="192" spans="1:6" x14ac:dyDescent="0.25">
      <c r="A192">
        <f t="shared" si="14"/>
        <v>183</v>
      </c>
      <c r="B192">
        <v>0.3898434412310221</v>
      </c>
      <c r="C192">
        <f t="shared" si="10"/>
        <v>305.68178262741236</v>
      </c>
      <c r="D192">
        <f t="shared" si="11"/>
        <v>0.56178762741234323</v>
      </c>
      <c r="E192">
        <f t="shared" si="12"/>
        <v>3.6937835057754285</v>
      </c>
      <c r="F192">
        <f t="shared" si="13"/>
        <v>3.131995878363</v>
      </c>
    </row>
    <row r="193" spans="1:6" x14ac:dyDescent="0.25">
      <c r="A193">
        <f t="shared" si="14"/>
        <v>184</v>
      </c>
      <c r="B193">
        <v>-1.5743416975083031E-2</v>
      </c>
      <c r="C193">
        <f t="shared" si="10"/>
        <v>305.09656099288895</v>
      </c>
      <c r="D193">
        <f t="shared" si="11"/>
        <v>-2.3434007111063693E-2</v>
      </c>
      <c r="E193">
        <f t="shared" si="12"/>
        <v>3.3905514366852572</v>
      </c>
      <c r="F193">
        <f t="shared" si="13"/>
        <v>3.413985443796264</v>
      </c>
    </row>
    <row r="194" spans="1:6" x14ac:dyDescent="0.25">
      <c r="A194">
        <f t="shared" si="14"/>
        <v>185</v>
      </c>
      <c r="B194">
        <v>-0.56421699427405603</v>
      </c>
      <c r="C194">
        <f t="shared" si="10"/>
        <v>304.30694957401369</v>
      </c>
      <c r="D194">
        <f t="shared" si="11"/>
        <v>-0.81304542598633134</v>
      </c>
      <c r="E194">
        <f t="shared" si="12"/>
        <v>3.0067982378758131</v>
      </c>
      <c r="F194">
        <f t="shared" si="13"/>
        <v>3.8198436638620876</v>
      </c>
    </row>
    <row r="195" spans="1:6" x14ac:dyDescent="0.25">
      <c r="A195">
        <f t="shared" si="14"/>
        <v>186</v>
      </c>
      <c r="B195">
        <v>0.93845667157563406</v>
      </c>
      <c r="C195">
        <f t="shared" si="10"/>
        <v>306.47516366594556</v>
      </c>
      <c r="D195">
        <f t="shared" si="11"/>
        <v>1.3551686659455413</v>
      </c>
      <c r="E195">
        <f t="shared" si="12"/>
        <v>4.1302890497749161</v>
      </c>
      <c r="F195">
        <f t="shared" si="13"/>
        <v>2.7751203838293463</v>
      </c>
    </row>
    <row r="196" spans="1:6" x14ac:dyDescent="0.25">
      <c r="A196">
        <f t="shared" si="14"/>
        <v>187</v>
      </c>
      <c r="B196">
        <v>0.89984717738929887</v>
      </c>
      <c r="C196">
        <f t="shared" si="10"/>
        <v>306.41926096610473</v>
      </c>
      <c r="D196">
        <f t="shared" si="11"/>
        <v>1.2992659661047128</v>
      </c>
      <c r="E196">
        <f t="shared" si="12"/>
        <v>4.0985809429230073</v>
      </c>
      <c r="F196">
        <f t="shared" si="13"/>
        <v>2.7993149768182377</v>
      </c>
    </row>
    <row r="197" spans="1:6" x14ac:dyDescent="0.25">
      <c r="A197">
        <f t="shared" si="14"/>
        <v>188</v>
      </c>
      <c r="B197">
        <v>0.59983185448274901</v>
      </c>
      <c r="C197">
        <f t="shared" si="10"/>
        <v>305.98521600200434</v>
      </c>
      <c r="D197">
        <f t="shared" si="11"/>
        <v>0.86522100200431851</v>
      </c>
      <c r="E197">
        <f t="shared" si="12"/>
        <v>3.8572877628420201</v>
      </c>
      <c r="F197">
        <f t="shared" si="13"/>
        <v>2.9920667608375879</v>
      </c>
    </row>
    <row r="198" spans="1:6" x14ac:dyDescent="0.25">
      <c r="A198">
        <f t="shared" si="14"/>
        <v>189</v>
      </c>
      <c r="B198">
        <v>0.13877897339600356</v>
      </c>
      <c r="C198">
        <f t="shared" si="10"/>
        <v>305.3193892549466</v>
      </c>
      <c r="D198">
        <f t="shared" si="11"/>
        <v>0.19939425494658281</v>
      </c>
      <c r="E198">
        <f t="shared" si="12"/>
        <v>3.5041245248279154</v>
      </c>
      <c r="F198">
        <f t="shared" si="13"/>
        <v>3.3047302698812757</v>
      </c>
    </row>
    <row r="199" spans="1:6" x14ac:dyDescent="0.25">
      <c r="A199">
        <f t="shared" si="14"/>
        <v>190</v>
      </c>
      <c r="B199">
        <v>-1.9304694250736041</v>
      </c>
      <c r="C199">
        <f t="shared" si="10"/>
        <v>302.34889484416379</v>
      </c>
      <c r="D199">
        <f t="shared" si="11"/>
        <v>-2.7711001558362227</v>
      </c>
      <c r="E199">
        <f t="shared" si="12"/>
        <v>2.1801999452583658</v>
      </c>
      <c r="F199">
        <f t="shared" si="13"/>
        <v>4.9513001010945175</v>
      </c>
    </row>
    <row r="200" spans="1:6" x14ac:dyDescent="0.25">
      <c r="A200">
        <f t="shared" si="14"/>
        <v>191</v>
      </c>
      <c r="B200">
        <v>-5.1790611611495584E-2</v>
      </c>
      <c r="C200">
        <f t="shared" si="10"/>
        <v>305.04460270908891</v>
      </c>
      <c r="D200">
        <f t="shared" si="11"/>
        <v>-7.5392290911111104E-2</v>
      </c>
      <c r="E200">
        <f t="shared" si="12"/>
        <v>3.3644026988557982</v>
      </c>
      <c r="F200">
        <f t="shared" si="13"/>
        <v>3.4397949897668525</v>
      </c>
    </row>
    <row r="201" spans="1:6" x14ac:dyDescent="0.25">
      <c r="A201">
        <f t="shared" si="14"/>
        <v>192</v>
      </c>
      <c r="B201">
        <v>-1.0021809090805311</v>
      </c>
      <c r="C201">
        <f t="shared" si="10"/>
        <v>303.67790136013468</v>
      </c>
      <c r="D201">
        <f t="shared" si="11"/>
        <v>-1.4420936398653339</v>
      </c>
      <c r="E201">
        <f t="shared" si="12"/>
        <v>2.7219316184101388</v>
      </c>
      <c r="F201">
        <f t="shared" si="13"/>
        <v>4.1640252582754158</v>
      </c>
    </row>
    <row r="202" spans="1:6" x14ac:dyDescent="0.25">
      <c r="A202">
        <f t="shared" si="14"/>
        <v>193</v>
      </c>
      <c r="B202">
        <v>-0.67124811168417331</v>
      </c>
      <c r="C202">
        <f t="shared" ref="C202:C265" si="15">+$C$9*EXP(($J$8-($J$9^2)/2)*(1/360)+SQRT(1/360)*$J$9*B202)</f>
        <v>304.15310041724217</v>
      </c>
      <c r="D202">
        <f t="shared" si="11"/>
        <v>-0.96689458275784546</v>
      </c>
      <c r="E202">
        <f t="shared" si="12"/>
        <v>2.9354221871356856</v>
      </c>
      <c r="F202">
        <f t="shared" si="13"/>
        <v>3.9023167698934458</v>
      </c>
    </row>
    <row r="203" spans="1:6" x14ac:dyDescent="0.25">
      <c r="A203">
        <f t="shared" si="14"/>
        <v>194</v>
      </c>
      <c r="B203">
        <v>-0.55465900020035452</v>
      </c>
      <c r="C203">
        <f t="shared" si="15"/>
        <v>304.32069225391029</v>
      </c>
      <c r="D203">
        <f t="shared" ref="D203:D266" si="16">+C203-$C$9</f>
        <v>-0.7993027460897224</v>
      </c>
      <c r="E203">
        <f t="shared" ref="E203:E266" si="17">+Precio_opcion_BS(C203,$J$11,$J$10,$J$9,$J$12,TRUE)</f>
        <v>3.0132277658453006</v>
      </c>
      <c r="F203">
        <f t="shared" ref="F203:F266" si="18">+Precio_opcion_BS(C203,$J$11,$J$10,$J$9,$J$12,FALSE)</f>
        <v>3.8125305119349662</v>
      </c>
    </row>
    <row r="204" spans="1:6" x14ac:dyDescent="0.25">
      <c r="A204">
        <f t="shared" ref="A204:A267" si="19">1+A203</f>
        <v>195</v>
      </c>
      <c r="B204">
        <v>0.16549625443145227</v>
      </c>
      <c r="C204">
        <f t="shared" si="15"/>
        <v>305.35793327887149</v>
      </c>
      <c r="D204">
        <f t="shared" si="16"/>
        <v>0.2379382788714679</v>
      </c>
      <c r="E204">
        <f t="shared" si="17"/>
        <v>3.5240053847877846</v>
      </c>
      <c r="F204">
        <f t="shared" si="18"/>
        <v>3.2860671059162883</v>
      </c>
    </row>
    <row r="205" spans="1:6" x14ac:dyDescent="0.25">
      <c r="A205">
        <f t="shared" si="19"/>
        <v>196</v>
      </c>
      <c r="B205">
        <v>-0.78939849986199939</v>
      </c>
      <c r="C205">
        <f t="shared" si="15"/>
        <v>303.98335846854326</v>
      </c>
      <c r="D205">
        <f t="shared" si="16"/>
        <v>-1.1366365314567588</v>
      </c>
      <c r="E205">
        <f t="shared" si="17"/>
        <v>2.8579551548406243</v>
      </c>
      <c r="F205">
        <f t="shared" si="18"/>
        <v>3.9945916862973263</v>
      </c>
    </row>
    <row r="206" spans="1:6" x14ac:dyDescent="0.25">
      <c r="A206">
        <f t="shared" si="19"/>
        <v>197</v>
      </c>
      <c r="B206">
        <v>-0.27282424277225747</v>
      </c>
      <c r="C206">
        <f t="shared" si="15"/>
        <v>304.72619912698883</v>
      </c>
      <c r="D206">
        <f t="shared" si="16"/>
        <v>-0.3937958730111859</v>
      </c>
      <c r="E206">
        <f t="shared" si="17"/>
        <v>3.2069209476971139</v>
      </c>
      <c r="F206">
        <f t="shared" si="18"/>
        <v>3.6007168207082429</v>
      </c>
    </row>
    <row r="207" spans="1:6" x14ac:dyDescent="0.25">
      <c r="A207">
        <f t="shared" si="19"/>
        <v>198</v>
      </c>
      <c r="B207">
        <v>-3.8136455314659666E-2</v>
      </c>
      <c r="C207">
        <f t="shared" si="15"/>
        <v>305.06428271483469</v>
      </c>
      <c r="D207">
        <f t="shared" si="16"/>
        <v>-5.5712285165327557E-2</v>
      </c>
      <c r="E207">
        <f t="shared" si="17"/>
        <v>3.3742920798960654</v>
      </c>
      <c r="F207">
        <f t="shared" si="18"/>
        <v>3.4300043650613361</v>
      </c>
    </row>
    <row r="208" spans="1:6" x14ac:dyDescent="0.25">
      <c r="A208">
        <f t="shared" si="19"/>
        <v>199</v>
      </c>
      <c r="B208">
        <v>0.34231125174337218</v>
      </c>
      <c r="C208">
        <f t="shared" si="15"/>
        <v>305.61314036202157</v>
      </c>
      <c r="D208">
        <f t="shared" si="16"/>
        <v>0.49314536202155068</v>
      </c>
      <c r="E208">
        <f t="shared" si="17"/>
        <v>3.657389507481895</v>
      </c>
      <c r="F208">
        <f t="shared" si="18"/>
        <v>3.1642441454602874</v>
      </c>
    </row>
    <row r="209" spans="1:6" x14ac:dyDescent="0.25">
      <c r="A209">
        <f t="shared" si="19"/>
        <v>200</v>
      </c>
      <c r="B209">
        <v>-0.33464661791754408</v>
      </c>
      <c r="C209">
        <f t="shared" si="15"/>
        <v>304.63720219179316</v>
      </c>
      <c r="D209">
        <f t="shared" si="16"/>
        <v>-0.48279280820685244</v>
      </c>
      <c r="E209">
        <f t="shared" si="17"/>
        <v>3.1637518435690879</v>
      </c>
      <c r="F209">
        <f t="shared" si="18"/>
        <v>3.6465446517759119</v>
      </c>
    </row>
    <row r="210" spans="1:6" x14ac:dyDescent="0.25">
      <c r="A210">
        <f t="shared" si="19"/>
        <v>201</v>
      </c>
      <c r="B210">
        <v>0.68325637373821313</v>
      </c>
      <c r="C210">
        <f t="shared" si="15"/>
        <v>306.10584806292985</v>
      </c>
      <c r="D210">
        <f t="shared" si="16"/>
        <v>0.98585306292983432</v>
      </c>
      <c r="E210">
        <f t="shared" si="17"/>
        <v>3.9234762886665919</v>
      </c>
      <c r="F210">
        <f t="shared" si="18"/>
        <v>2.9376232257367008</v>
      </c>
    </row>
    <row r="211" spans="1:6" x14ac:dyDescent="0.25">
      <c r="A211">
        <f t="shared" si="19"/>
        <v>202</v>
      </c>
      <c r="B211">
        <v>-0.11466456689740957</v>
      </c>
      <c r="C211">
        <f t="shared" si="15"/>
        <v>304.95399761442928</v>
      </c>
      <c r="D211">
        <f t="shared" si="16"/>
        <v>-0.16599738557073351</v>
      </c>
      <c r="E211">
        <f t="shared" si="17"/>
        <v>3.3191065945729008</v>
      </c>
      <c r="F211">
        <f t="shared" si="18"/>
        <v>3.4851039801435775</v>
      </c>
    </row>
    <row r="212" spans="1:6" x14ac:dyDescent="0.25">
      <c r="A212">
        <f t="shared" si="19"/>
        <v>203</v>
      </c>
      <c r="B212">
        <v>-1.1039520719316636</v>
      </c>
      <c r="C212">
        <f t="shared" si="15"/>
        <v>303.53191357737927</v>
      </c>
      <c r="D212">
        <f t="shared" si="16"/>
        <v>-1.5880814226207463</v>
      </c>
      <c r="E212">
        <f t="shared" si="17"/>
        <v>2.6584527921621941</v>
      </c>
      <c r="F212">
        <f t="shared" si="18"/>
        <v>4.2465342147828835</v>
      </c>
    </row>
    <row r="213" spans="1:6" x14ac:dyDescent="0.25">
      <c r="A213">
        <f t="shared" si="19"/>
        <v>204</v>
      </c>
      <c r="B213">
        <v>-0.75365621788612136</v>
      </c>
      <c r="C213">
        <f t="shared" si="15"/>
        <v>304.03469798261068</v>
      </c>
      <c r="D213">
        <f t="shared" si="16"/>
        <v>-1.0852970173893368</v>
      </c>
      <c r="E213">
        <f t="shared" si="17"/>
        <v>2.8812437527349459</v>
      </c>
      <c r="F213">
        <f t="shared" si="18"/>
        <v>3.9665407701242259</v>
      </c>
    </row>
    <row r="214" spans="1:6" x14ac:dyDescent="0.25">
      <c r="A214">
        <f t="shared" si="19"/>
        <v>205</v>
      </c>
      <c r="B214">
        <v>-1.0875296607193869</v>
      </c>
      <c r="C214">
        <f t="shared" si="15"/>
        <v>303.55546630059519</v>
      </c>
      <c r="D214">
        <f t="shared" si="16"/>
        <v>-1.564528699404832</v>
      </c>
      <c r="E214">
        <f t="shared" si="17"/>
        <v>2.6686271997421329</v>
      </c>
      <c r="F214">
        <f t="shared" si="18"/>
        <v>4.2331558991468512</v>
      </c>
    </row>
    <row r="215" spans="1:6" x14ac:dyDescent="0.25">
      <c r="A215">
        <f t="shared" si="19"/>
        <v>206</v>
      </c>
      <c r="B215">
        <v>0.26699091564798394</v>
      </c>
      <c r="C215">
        <f t="shared" si="15"/>
        <v>305.50440019515071</v>
      </c>
      <c r="D215">
        <f t="shared" si="16"/>
        <v>0.38440519515069127</v>
      </c>
      <c r="E215">
        <f t="shared" si="17"/>
        <v>3.6001849788626998</v>
      </c>
      <c r="F215">
        <f t="shared" si="18"/>
        <v>3.2157797837119801</v>
      </c>
    </row>
    <row r="216" spans="1:6" x14ac:dyDescent="0.25">
      <c r="A216">
        <f t="shared" si="19"/>
        <v>207</v>
      </c>
      <c r="B216">
        <v>-8.3887942213271283E-2</v>
      </c>
      <c r="C216">
        <f t="shared" si="15"/>
        <v>304.99834519104149</v>
      </c>
      <c r="D216">
        <f t="shared" si="16"/>
        <v>-0.12164980895852295</v>
      </c>
      <c r="E216">
        <f t="shared" si="17"/>
        <v>3.3412292320705603</v>
      </c>
      <c r="F216">
        <f t="shared" si="18"/>
        <v>3.4628790410290264</v>
      </c>
    </row>
    <row r="217" spans="1:6" x14ac:dyDescent="0.25">
      <c r="A217">
        <f t="shared" si="19"/>
        <v>208</v>
      </c>
      <c r="B217">
        <v>1.5059115528379678</v>
      </c>
      <c r="C217">
        <f t="shared" si="15"/>
        <v>307.29795923459875</v>
      </c>
      <c r="D217">
        <f t="shared" si="16"/>
        <v>2.1779642345987327</v>
      </c>
      <c r="E217">
        <f t="shared" si="17"/>
        <v>4.6134554623177735</v>
      </c>
      <c r="F217">
        <f t="shared" si="18"/>
        <v>2.4354912277189698</v>
      </c>
    </row>
    <row r="218" spans="1:6" x14ac:dyDescent="0.25">
      <c r="A218">
        <f t="shared" si="19"/>
        <v>209</v>
      </c>
      <c r="B218">
        <v>-6.299889628028689E-2</v>
      </c>
      <c r="C218">
        <f t="shared" si="15"/>
        <v>305.0284489353553</v>
      </c>
      <c r="D218">
        <f t="shared" si="16"/>
        <v>-9.1546064644717262E-2</v>
      </c>
      <c r="E218">
        <f t="shared" si="17"/>
        <v>3.3562988225631614</v>
      </c>
      <c r="F218">
        <f t="shared" si="18"/>
        <v>3.4478448872078218</v>
      </c>
    </row>
    <row r="219" spans="1:6" x14ac:dyDescent="0.25">
      <c r="A219">
        <f t="shared" si="19"/>
        <v>210</v>
      </c>
      <c r="B219">
        <v>-0.49369911024561047</v>
      </c>
      <c r="C219">
        <f t="shared" si="15"/>
        <v>304.40835623700059</v>
      </c>
      <c r="D219">
        <f t="shared" si="16"/>
        <v>-0.71163876299942785</v>
      </c>
      <c r="E219">
        <f t="shared" si="17"/>
        <v>3.0544492813931186</v>
      </c>
      <c r="F219">
        <f t="shared" si="18"/>
        <v>3.7660880443924896</v>
      </c>
    </row>
    <row r="220" spans="1:6" x14ac:dyDescent="0.25">
      <c r="A220">
        <f t="shared" si="19"/>
        <v>211</v>
      </c>
      <c r="B220">
        <v>-0.33362352065539469</v>
      </c>
      <c r="C220">
        <f t="shared" si="15"/>
        <v>304.63867478877899</v>
      </c>
      <c r="D220">
        <f t="shared" si="16"/>
        <v>-0.48132021122103197</v>
      </c>
      <c r="E220">
        <f t="shared" si="17"/>
        <v>3.1644631290239147</v>
      </c>
      <c r="F220">
        <f t="shared" si="18"/>
        <v>3.6457833402449467</v>
      </c>
    </row>
    <row r="221" spans="1:6" x14ac:dyDescent="0.25">
      <c r="A221">
        <f t="shared" si="19"/>
        <v>212</v>
      </c>
      <c r="B221">
        <v>0.20532919827362306</v>
      </c>
      <c r="C221">
        <f t="shared" si="15"/>
        <v>305.41540781525964</v>
      </c>
      <c r="D221">
        <f t="shared" si="16"/>
        <v>0.29541281525962404</v>
      </c>
      <c r="E221">
        <f t="shared" si="17"/>
        <v>3.5537793793592982</v>
      </c>
      <c r="F221">
        <f t="shared" si="18"/>
        <v>3.2583665640995889</v>
      </c>
    </row>
    <row r="222" spans="1:6" x14ac:dyDescent="0.25">
      <c r="A222">
        <f t="shared" si="19"/>
        <v>213</v>
      </c>
      <c r="B222">
        <v>-1.5563602781615933</v>
      </c>
      <c r="C222">
        <f t="shared" si="15"/>
        <v>302.88379606955192</v>
      </c>
      <c r="D222">
        <f t="shared" si="16"/>
        <v>-2.2361989304480971</v>
      </c>
      <c r="E222">
        <f t="shared" si="17"/>
        <v>2.388518771016237</v>
      </c>
      <c r="F222">
        <f t="shared" si="18"/>
        <v>4.6247177014643057</v>
      </c>
    </row>
    <row r="223" spans="1:6" x14ac:dyDescent="0.25">
      <c r="A223">
        <f t="shared" si="19"/>
        <v>214</v>
      </c>
      <c r="B223">
        <v>0.69402283694124556</v>
      </c>
      <c r="C223">
        <f t="shared" si="15"/>
        <v>306.12141985981572</v>
      </c>
      <c r="D223">
        <f t="shared" si="16"/>
        <v>1.0014248598156996</v>
      </c>
      <c r="E223">
        <f t="shared" si="17"/>
        <v>3.9320693019705288</v>
      </c>
      <c r="F223">
        <f t="shared" si="18"/>
        <v>2.9306444421548008</v>
      </c>
    </row>
    <row r="224" spans="1:6" x14ac:dyDescent="0.25">
      <c r="A224">
        <f t="shared" si="19"/>
        <v>215</v>
      </c>
      <c r="B224">
        <v>-0.25017734400737773</v>
      </c>
      <c r="C224">
        <f t="shared" si="15"/>
        <v>304.75880717229472</v>
      </c>
      <c r="D224">
        <f t="shared" si="16"/>
        <v>-0.36118782770529378</v>
      </c>
      <c r="E224">
        <f t="shared" si="17"/>
        <v>3.2228307084444054</v>
      </c>
      <c r="F224">
        <f t="shared" si="18"/>
        <v>3.5840185361496424</v>
      </c>
    </row>
    <row r="225" spans="1:6" x14ac:dyDescent="0.25">
      <c r="A225">
        <f t="shared" si="19"/>
        <v>216</v>
      </c>
      <c r="B225">
        <v>1.120729623466888</v>
      </c>
      <c r="C225">
        <f t="shared" si="15"/>
        <v>306.73921449212673</v>
      </c>
      <c r="D225">
        <f t="shared" si="16"/>
        <v>1.6192194921267173</v>
      </c>
      <c r="E225">
        <f t="shared" si="17"/>
        <v>4.2819939755507335</v>
      </c>
      <c r="F225">
        <f t="shared" si="18"/>
        <v>2.6627744834239593</v>
      </c>
    </row>
    <row r="226" spans="1:6" x14ac:dyDescent="0.25">
      <c r="A226">
        <f t="shared" si="19"/>
        <v>217</v>
      </c>
      <c r="B226">
        <v>-0.38090684140052866</v>
      </c>
      <c r="C226">
        <f t="shared" si="15"/>
        <v>304.57062488843798</v>
      </c>
      <c r="D226">
        <f t="shared" si="16"/>
        <v>-0.54937011156204107</v>
      </c>
      <c r="E226">
        <f t="shared" si="17"/>
        <v>3.1317000794449257</v>
      </c>
      <c r="F226">
        <f t="shared" si="18"/>
        <v>3.6810701910068815</v>
      </c>
    </row>
    <row r="227" spans="1:6" x14ac:dyDescent="0.25">
      <c r="A227">
        <f t="shared" si="19"/>
        <v>218</v>
      </c>
      <c r="B227">
        <v>-0.98122190821632493</v>
      </c>
      <c r="C227">
        <f t="shared" si="15"/>
        <v>303.70797515724996</v>
      </c>
      <c r="D227">
        <f t="shared" si="16"/>
        <v>-1.4120198427500554</v>
      </c>
      <c r="E227">
        <f t="shared" si="17"/>
        <v>2.7351312473779217</v>
      </c>
      <c r="F227">
        <f t="shared" si="18"/>
        <v>4.1471510901279487</v>
      </c>
    </row>
    <row r="228" spans="1:6" x14ac:dyDescent="0.25">
      <c r="A228">
        <f t="shared" si="19"/>
        <v>219</v>
      </c>
      <c r="B228">
        <v>-0.54096763851207474</v>
      </c>
      <c r="C228">
        <f t="shared" si="15"/>
        <v>304.34037905578549</v>
      </c>
      <c r="D228">
        <f t="shared" si="16"/>
        <v>-0.77961594421452673</v>
      </c>
      <c r="E228">
        <f t="shared" si="17"/>
        <v>3.0224536413932412</v>
      </c>
      <c r="F228">
        <f t="shared" si="18"/>
        <v>3.8020695856077396</v>
      </c>
    </row>
    <row r="229" spans="1:6" x14ac:dyDescent="0.25">
      <c r="A229">
        <f t="shared" si="19"/>
        <v>220</v>
      </c>
      <c r="B229">
        <v>0.44120953512177769</v>
      </c>
      <c r="C229">
        <f t="shared" si="15"/>
        <v>305.75597885026463</v>
      </c>
      <c r="D229">
        <f t="shared" si="16"/>
        <v>0.63598385026460846</v>
      </c>
      <c r="E229">
        <f t="shared" si="17"/>
        <v>3.733368820206465</v>
      </c>
      <c r="F229">
        <f t="shared" si="18"/>
        <v>3.0973849699417997</v>
      </c>
    </row>
    <row r="230" spans="1:6" x14ac:dyDescent="0.25">
      <c r="A230">
        <f t="shared" si="19"/>
        <v>221</v>
      </c>
      <c r="B230">
        <v>0.72653330418314888</v>
      </c>
      <c r="C230">
        <f t="shared" si="15"/>
        <v>306.1684453447283</v>
      </c>
      <c r="D230">
        <f t="shared" si="16"/>
        <v>1.0484503447282805</v>
      </c>
      <c r="E230">
        <f t="shared" si="17"/>
        <v>3.9580874814585343</v>
      </c>
      <c r="F230">
        <f t="shared" si="18"/>
        <v>2.909637136730197</v>
      </c>
    </row>
    <row r="231" spans="1:6" x14ac:dyDescent="0.25">
      <c r="A231">
        <f t="shared" si="19"/>
        <v>222</v>
      </c>
      <c r="B231">
        <v>-0.31887229985812321</v>
      </c>
      <c r="C231">
        <f t="shared" si="15"/>
        <v>304.65990777766768</v>
      </c>
      <c r="D231">
        <f t="shared" si="16"/>
        <v>-0.46008722233233357</v>
      </c>
      <c r="E231">
        <f t="shared" si="17"/>
        <v>3.1747302502979551</v>
      </c>
      <c r="F231">
        <f t="shared" si="18"/>
        <v>3.6348174726302318</v>
      </c>
    </row>
    <row r="232" spans="1:6" x14ac:dyDescent="0.25">
      <c r="A232">
        <f t="shared" si="19"/>
        <v>223</v>
      </c>
      <c r="B232">
        <v>-0.47107373028422883</v>
      </c>
      <c r="C232">
        <f t="shared" si="15"/>
        <v>304.4408993175756</v>
      </c>
      <c r="D232">
        <f t="shared" si="16"/>
        <v>-0.67909568242441765</v>
      </c>
      <c r="E232">
        <f t="shared" si="17"/>
        <v>3.0698432221863357</v>
      </c>
      <c r="F232">
        <f t="shared" si="18"/>
        <v>3.7489389046107249</v>
      </c>
    </row>
    <row r="233" spans="1:6" x14ac:dyDescent="0.25">
      <c r="A233">
        <f t="shared" si="19"/>
        <v>224</v>
      </c>
      <c r="B233">
        <v>-0.7484434728517394</v>
      </c>
      <c r="C233">
        <f t="shared" si="15"/>
        <v>304.04218619197883</v>
      </c>
      <c r="D233">
        <f t="shared" si="16"/>
        <v>-1.0778088080211887</v>
      </c>
      <c r="E233">
        <f t="shared" si="17"/>
        <v>2.8846508211158834</v>
      </c>
      <c r="F233">
        <f t="shared" si="18"/>
        <v>3.9624596291370437</v>
      </c>
    </row>
    <row r="234" spans="1:6" x14ac:dyDescent="0.25">
      <c r="A234">
        <f t="shared" si="19"/>
        <v>225</v>
      </c>
      <c r="B234">
        <v>0.74943475037335783</v>
      </c>
      <c r="C234">
        <f t="shared" si="15"/>
        <v>306.2015759851248</v>
      </c>
      <c r="D234">
        <f t="shared" si="16"/>
        <v>1.0815809851247877</v>
      </c>
      <c r="E234">
        <f t="shared" si="17"/>
        <v>3.9764792719284117</v>
      </c>
      <c r="F234">
        <f t="shared" si="18"/>
        <v>2.8948982868035387</v>
      </c>
    </row>
    <row r="235" spans="1:6" x14ac:dyDescent="0.25">
      <c r="A235">
        <f t="shared" si="19"/>
        <v>226</v>
      </c>
      <c r="B235">
        <v>0.5301856478643926</v>
      </c>
      <c r="C235">
        <f t="shared" si="15"/>
        <v>305.88454382642908</v>
      </c>
      <c r="D235">
        <f t="shared" si="16"/>
        <v>0.76454882642906341</v>
      </c>
      <c r="E235">
        <f t="shared" si="17"/>
        <v>3.8025669332888015</v>
      </c>
      <c r="F235">
        <f t="shared" si="18"/>
        <v>3.0380181068596812</v>
      </c>
    </row>
    <row r="236" spans="1:6" x14ac:dyDescent="0.25">
      <c r="A236">
        <f t="shared" si="19"/>
        <v>227</v>
      </c>
      <c r="B236">
        <v>-0.17485994099261079</v>
      </c>
      <c r="C236">
        <f t="shared" si="15"/>
        <v>304.86727773048136</v>
      </c>
      <c r="D236">
        <f t="shared" si="16"/>
        <v>-0.25271726951865503</v>
      </c>
      <c r="E236">
        <f t="shared" si="17"/>
        <v>3.2761126559973661</v>
      </c>
      <c r="F236">
        <f t="shared" si="18"/>
        <v>3.5288299255159643</v>
      </c>
    </row>
    <row r="237" spans="1:6" x14ac:dyDescent="0.25">
      <c r="A237">
        <f t="shared" si="19"/>
        <v>228</v>
      </c>
      <c r="B237">
        <v>-6.3085214124960071E-2</v>
      </c>
      <c r="C237">
        <f t="shared" si="15"/>
        <v>305.02832453436366</v>
      </c>
      <c r="D237">
        <f t="shared" si="16"/>
        <v>-9.1670465636354947E-2</v>
      </c>
      <c r="E237">
        <f t="shared" si="17"/>
        <v>3.356236461594591</v>
      </c>
      <c r="F237">
        <f t="shared" si="18"/>
        <v>3.4479069272309175</v>
      </c>
    </row>
    <row r="238" spans="1:6" x14ac:dyDescent="0.25">
      <c r="A238">
        <f t="shared" si="19"/>
        <v>229</v>
      </c>
      <c r="B238">
        <v>0.12108798936197979</v>
      </c>
      <c r="C238">
        <f t="shared" si="15"/>
        <v>305.29386981012516</v>
      </c>
      <c r="D238">
        <f t="shared" si="16"/>
        <v>0.17387481012514172</v>
      </c>
      <c r="E238">
        <f t="shared" si="17"/>
        <v>3.4909998761118857</v>
      </c>
      <c r="F238">
        <f t="shared" si="18"/>
        <v>3.3171250659866871</v>
      </c>
    </row>
    <row r="239" spans="1:6" x14ac:dyDescent="0.25">
      <c r="A239">
        <f t="shared" si="19"/>
        <v>230</v>
      </c>
      <c r="B239">
        <v>0.69758046954726072</v>
      </c>
      <c r="C239">
        <f t="shared" si="15"/>
        <v>306.1265655242708</v>
      </c>
      <c r="D239">
        <f t="shared" si="16"/>
        <v>1.006570524270785</v>
      </c>
      <c r="E239">
        <f t="shared" si="17"/>
        <v>3.934911307428365</v>
      </c>
      <c r="F239">
        <f t="shared" si="18"/>
        <v>2.9283407831575232</v>
      </c>
    </row>
    <row r="240" spans="1:6" x14ac:dyDescent="0.25">
      <c r="A240">
        <f t="shared" si="19"/>
        <v>231</v>
      </c>
      <c r="B240">
        <v>0.99196859917002156</v>
      </c>
      <c r="C240">
        <f t="shared" si="15"/>
        <v>306.55266046790967</v>
      </c>
      <c r="D240">
        <f t="shared" si="16"/>
        <v>1.4326654679096578</v>
      </c>
      <c r="E240">
        <f t="shared" si="17"/>
        <v>4.1744824878822726</v>
      </c>
      <c r="F240">
        <f t="shared" si="18"/>
        <v>2.7418170199725864</v>
      </c>
    </row>
    <row r="241" spans="1:6" x14ac:dyDescent="0.25">
      <c r="A241">
        <f t="shared" si="19"/>
        <v>232</v>
      </c>
      <c r="B241">
        <v>-1.0574616152272012</v>
      </c>
      <c r="C241">
        <f t="shared" si="15"/>
        <v>303.5985940805416</v>
      </c>
      <c r="D241">
        <f t="shared" si="16"/>
        <v>-1.521400919458415</v>
      </c>
      <c r="E241">
        <f t="shared" si="17"/>
        <v>2.6873243686223987</v>
      </c>
      <c r="F241">
        <f t="shared" si="18"/>
        <v>4.2087252880807569</v>
      </c>
    </row>
    <row r="242" spans="1:6" x14ac:dyDescent="0.25">
      <c r="A242">
        <f t="shared" si="19"/>
        <v>233</v>
      </c>
      <c r="B242">
        <v>-1.4088934890453155</v>
      </c>
      <c r="C242">
        <f t="shared" si="15"/>
        <v>303.09490400912051</v>
      </c>
      <c r="D242">
        <f t="shared" si="16"/>
        <v>-2.0250909908795052</v>
      </c>
      <c r="E242">
        <f t="shared" si="17"/>
        <v>2.4743214572606007</v>
      </c>
      <c r="F242">
        <f t="shared" si="18"/>
        <v>4.4994124481400206</v>
      </c>
    </row>
    <row r="243" spans="1:6" x14ac:dyDescent="0.25">
      <c r="A243">
        <f t="shared" si="19"/>
        <v>234</v>
      </c>
      <c r="B243">
        <v>-1.1138509406703074</v>
      </c>
      <c r="C243">
        <f t="shared" si="15"/>
        <v>303.51771768277729</v>
      </c>
      <c r="D243">
        <f t="shared" si="16"/>
        <v>-1.6022773172227289</v>
      </c>
      <c r="E243">
        <f t="shared" si="17"/>
        <v>2.6523328007598934</v>
      </c>
      <c r="F243">
        <f t="shared" si="18"/>
        <v>4.2546101179826223</v>
      </c>
    </row>
    <row r="244" spans="1:6" x14ac:dyDescent="0.25">
      <c r="A244">
        <f t="shared" si="19"/>
        <v>235</v>
      </c>
      <c r="B244">
        <v>1.9084959407523672</v>
      </c>
      <c r="C244">
        <f t="shared" si="15"/>
        <v>307.88303580853625</v>
      </c>
      <c r="D244">
        <f t="shared" si="16"/>
        <v>2.7630408085362319</v>
      </c>
      <c r="E244">
        <f t="shared" si="17"/>
        <v>4.9755189937880857</v>
      </c>
      <c r="F244">
        <f t="shared" si="18"/>
        <v>2.212478185251797</v>
      </c>
    </row>
    <row r="245" spans="1:6" x14ac:dyDescent="0.25">
      <c r="A245">
        <f t="shared" si="19"/>
        <v>236</v>
      </c>
      <c r="B245">
        <v>1.8135356644277438</v>
      </c>
      <c r="C245">
        <f t="shared" si="15"/>
        <v>307.74492956794819</v>
      </c>
      <c r="D245">
        <f t="shared" si="16"/>
        <v>2.6249345679481735</v>
      </c>
      <c r="E245">
        <f t="shared" si="17"/>
        <v>4.8886893321204639</v>
      </c>
      <c r="F245">
        <f t="shared" si="18"/>
        <v>2.2637547641722335</v>
      </c>
    </row>
    <row r="246" spans="1:6" x14ac:dyDescent="0.25">
      <c r="A246">
        <f t="shared" si="19"/>
        <v>237</v>
      </c>
      <c r="B246">
        <v>-0.27709807351566063</v>
      </c>
      <c r="C246">
        <f t="shared" si="15"/>
        <v>304.72004586047973</v>
      </c>
      <c r="D246">
        <f t="shared" si="16"/>
        <v>-0.3999491395202881</v>
      </c>
      <c r="E246">
        <f t="shared" si="17"/>
        <v>3.2039242957762326</v>
      </c>
      <c r="F246">
        <f t="shared" si="18"/>
        <v>3.6038734352964639</v>
      </c>
    </row>
    <row r="247" spans="1:6" x14ac:dyDescent="0.25">
      <c r="A247">
        <f t="shared" si="19"/>
        <v>238</v>
      </c>
      <c r="B247">
        <v>-1.106734526777579</v>
      </c>
      <c r="C247">
        <f t="shared" si="15"/>
        <v>303.52792321233562</v>
      </c>
      <c r="D247">
        <f t="shared" si="16"/>
        <v>-1.5920717876643948</v>
      </c>
      <c r="E247">
        <f t="shared" si="17"/>
        <v>2.6567315629326345</v>
      </c>
      <c r="F247">
        <f t="shared" si="18"/>
        <v>4.248803350596944</v>
      </c>
    </row>
    <row r="248" spans="1:6" x14ac:dyDescent="0.25">
      <c r="A248">
        <f t="shared" si="19"/>
        <v>239</v>
      </c>
      <c r="B248">
        <v>1.5466867811841016</v>
      </c>
      <c r="C248">
        <f t="shared" si="15"/>
        <v>307.35716730531806</v>
      </c>
      <c r="D248">
        <f t="shared" si="16"/>
        <v>2.2371723053180403</v>
      </c>
      <c r="E248">
        <f t="shared" si="17"/>
        <v>4.6494032361756865</v>
      </c>
      <c r="F248">
        <f t="shared" si="18"/>
        <v>2.4122309308576035</v>
      </c>
    </row>
    <row r="249" spans="1:6" x14ac:dyDescent="0.25">
      <c r="A249">
        <f t="shared" si="19"/>
        <v>240</v>
      </c>
      <c r="B249">
        <v>-1.2160446735739907</v>
      </c>
      <c r="C249">
        <f t="shared" si="15"/>
        <v>303.37120120699456</v>
      </c>
      <c r="D249">
        <f t="shared" si="16"/>
        <v>-1.7487937930054613</v>
      </c>
      <c r="E249">
        <f t="shared" si="17"/>
        <v>2.5897129326260711</v>
      </c>
      <c r="F249">
        <f t="shared" si="18"/>
        <v>4.3385067256314471</v>
      </c>
    </row>
    <row r="250" spans="1:6" x14ac:dyDescent="0.25">
      <c r="A250">
        <f t="shared" si="19"/>
        <v>241</v>
      </c>
      <c r="B250">
        <v>0.80027190042558682</v>
      </c>
      <c r="C250">
        <f t="shared" si="15"/>
        <v>306.27513294528933</v>
      </c>
      <c r="D250">
        <f t="shared" si="16"/>
        <v>1.1551379452893116</v>
      </c>
      <c r="E250">
        <f t="shared" si="17"/>
        <v>4.017493943107894</v>
      </c>
      <c r="F250">
        <f t="shared" si="18"/>
        <v>2.8623559978184971</v>
      </c>
    </row>
    <row r="251" spans="1:6" x14ac:dyDescent="0.25">
      <c r="A251">
        <f t="shared" si="19"/>
        <v>242</v>
      </c>
      <c r="B251">
        <v>1.137437011803984</v>
      </c>
      <c r="C251">
        <f t="shared" si="15"/>
        <v>306.76342913156657</v>
      </c>
      <c r="D251">
        <f t="shared" si="16"/>
        <v>1.6434341315665506</v>
      </c>
      <c r="E251">
        <f t="shared" si="17"/>
        <v>4.2960653961274033</v>
      </c>
      <c r="F251">
        <f t="shared" si="18"/>
        <v>2.6526312645607959</v>
      </c>
    </row>
    <row r="252" spans="1:6" x14ac:dyDescent="0.25">
      <c r="A252">
        <f t="shared" si="19"/>
        <v>243</v>
      </c>
      <c r="B252">
        <v>-0.74534311204762438</v>
      </c>
      <c r="C252">
        <f t="shared" si="15"/>
        <v>304.04664000788733</v>
      </c>
      <c r="D252">
        <f t="shared" si="16"/>
        <v>-1.0733549921126837</v>
      </c>
      <c r="E252">
        <f t="shared" si="17"/>
        <v>2.8866785080293198</v>
      </c>
      <c r="F252">
        <f t="shared" si="18"/>
        <v>3.9600335001419182</v>
      </c>
    </row>
    <row r="253" spans="1:6" x14ac:dyDescent="0.25">
      <c r="A253">
        <f t="shared" si="19"/>
        <v>244</v>
      </c>
      <c r="B253">
        <v>0.18449362351911291</v>
      </c>
      <c r="C253">
        <f t="shared" si="15"/>
        <v>305.3853430340136</v>
      </c>
      <c r="D253">
        <f t="shared" si="16"/>
        <v>0.26534803401358431</v>
      </c>
      <c r="E253">
        <f t="shared" si="17"/>
        <v>3.5381854430354451</v>
      </c>
      <c r="F253">
        <f t="shared" si="18"/>
        <v>3.272837409021804</v>
      </c>
    </row>
    <row r="254" spans="1:6" x14ac:dyDescent="0.25">
      <c r="A254">
        <f t="shared" si="19"/>
        <v>245</v>
      </c>
      <c r="B254">
        <v>0.39515084026213348</v>
      </c>
      <c r="C254">
        <f t="shared" si="15"/>
        <v>305.6894481142163</v>
      </c>
      <c r="D254">
        <f t="shared" si="16"/>
        <v>0.5694531142162873</v>
      </c>
      <c r="E254">
        <f t="shared" si="17"/>
        <v>3.6978613476206306</v>
      </c>
      <c r="F254">
        <f t="shared" si="18"/>
        <v>3.1284082334042864</v>
      </c>
    </row>
    <row r="255" spans="1:6" x14ac:dyDescent="0.25">
      <c r="A255">
        <f t="shared" si="19"/>
        <v>246</v>
      </c>
      <c r="B255">
        <v>-1.6930651362187619</v>
      </c>
      <c r="C255">
        <f t="shared" si="15"/>
        <v>302.68822584405444</v>
      </c>
      <c r="D255">
        <f t="shared" si="16"/>
        <v>-2.4317691559455739</v>
      </c>
      <c r="E255">
        <f t="shared" si="17"/>
        <v>2.3108479854151369</v>
      </c>
      <c r="F255">
        <f t="shared" si="18"/>
        <v>4.7426171413606539</v>
      </c>
    </row>
    <row r="256" spans="1:6" x14ac:dyDescent="0.25">
      <c r="A256">
        <f t="shared" si="19"/>
        <v>247</v>
      </c>
      <c r="B256">
        <v>3.2872835994504565E-2</v>
      </c>
      <c r="C256">
        <f t="shared" si="15"/>
        <v>305.16665028480372</v>
      </c>
      <c r="D256">
        <f t="shared" si="16"/>
        <v>4.6655284803705399E-2</v>
      </c>
      <c r="E256">
        <f t="shared" si="17"/>
        <v>3.426024921866258</v>
      </c>
      <c r="F256">
        <f t="shared" si="18"/>
        <v>3.3793696370624673</v>
      </c>
    </row>
    <row r="257" spans="1:6" x14ac:dyDescent="0.25">
      <c r="A257">
        <f t="shared" si="19"/>
        <v>248</v>
      </c>
      <c r="B257">
        <v>-0.84422092557848083</v>
      </c>
      <c r="C257">
        <f t="shared" si="15"/>
        <v>303.90462945529424</v>
      </c>
      <c r="D257">
        <f t="shared" si="16"/>
        <v>-1.2153655447057758</v>
      </c>
      <c r="E257">
        <f t="shared" si="17"/>
        <v>2.8224808054495441</v>
      </c>
      <c r="F257">
        <f t="shared" si="18"/>
        <v>4.0378463501552631</v>
      </c>
    </row>
    <row r="258" spans="1:6" x14ac:dyDescent="0.25">
      <c r="A258">
        <f t="shared" si="19"/>
        <v>249</v>
      </c>
      <c r="B258">
        <v>-0.73032176294471007</v>
      </c>
      <c r="C258">
        <f t="shared" si="15"/>
        <v>304.068219814896</v>
      </c>
      <c r="D258">
        <f t="shared" si="16"/>
        <v>-1.0517751851040202</v>
      </c>
      <c r="E258">
        <f t="shared" si="17"/>
        <v>2.8965162416830594</v>
      </c>
      <c r="F258">
        <f t="shared" si="18"/>
        <v>3.9482914267870228</v>
      </c>
    </row>
    <row r="259" spans="1:6" x14ac:dyDescent="0.25">
      <c r="A259">
        <f t="shared" si="19"/>
        <v>250</v>
      </c>
      <c r="B259">
        <v>-1.0588676754879107</v>
      </c>
      <c r="C259">
        <f t="shared" si="15"/>
        <v>303.59657717646206</v>
      </c>
      <c r="D259">
        <f t="shared" si="16"/>
        <v>-1.5234178235379545</v>
      </c>
      <c r="E259">
        <f t="shared" si="17"/>
        <v>2.6864480588228332</v>
      </c>
      <c r="F259">
        <f t="shared" si="18"/>
        <v>4.2098658823607309</v>
      </c>
    </row>
    <row r="260" spans="1:6" x14ac:dyDescent="0.25">
      <c r="A260">
        <f t="shared" si="19"/>
        <v>251</v>
      </c>
      <c r="B260">
        <v>-0.51279307910353211</v>
      </c>
      <c r="C260">
        <f t="shared" si="15"/>
        <v>304.38089524719214</v>
      </c>
      <c r="D260">
        <f t="shared" si="16"/>
        <v>-0.73909975280787421</v>
      </c>
      <c r="E260">
        <f t="shared" si="17"/>
        <v>3.0414978706814395</v>
      </c>
      <c r="F260">
        <f t="shared" si="18"/>
        <v>3.7805976234892569</v>
      </c>
    </row>
    <row r="261" spans="1:6" x14ac:dyDescent="0.25">
      <c r="A261">
        <f t="shared" si="19"/>
        <v>252</v>
      </c>
      <c r="B261">
        <v>-0.19422782514492268</v>
      </c>
      <c r="C261">
        <f t="shared" si="15"/>
        <v>304.83938081943512</v>
      </c>
      <c r="D261">
        <f t="shared" si="16"/>
        <v>-0.28061418056489629</v>
      </c>
      <c r="E261">
        <f t="shared" si="17"/>
        <v>3.2623567722025655</v>
      </c>
      <c r="F261">
        <f t="shared" si="18"/>
        <v>3.5429709527674049</v>
      </c>
    </row>
    <row r="262" spans="1:6" x14ac:dyDescent="0.25">
      <c r="A262">
        <f t="shared" si="19"/>
        <v>253</v>
      </c>
      <c r="B262">
        <v>-0.64181533513393396</v>
      </c>
      <c r="C262">
        <f t="shared" si="15"/>
        <v>304.1954000576842</v>
      </c>
      <c r="D262">
        <f t="shared" si="16"/>
        <v>-0.92459494231582084</v>
      </c>
      <c r="E262">
        <f t="shared" si="17"/>
        <v>2.9549362662265253</v>
      </c>
      <c r="F262">
        <f t="shared" si="18"/>
        <v>3.8795312085422893</v>
      </c>
    </row>
    <row r="263" spans="1:6" x14ac:dyDescent="0.25">
      <c r="A263">
        <f t="shared" si="19"/>
        <v>254</v>
      </c>
      <c r="B263">
        <v>0.99617954821701937</v>
      </c>
      <c r="C263">
        <f t="shared" si="15"/>
        <v>306.55875966114951</v>
      </c>
      <c r="D263">
        <f t="shared" si="16"/>
        <v>1.4387646611494915</v>
      </c>
      <c r="E263">
        <f t="shared" si="17"/>
        <v>4.1779723043612194</v>
      </c>
      <c r="F263">
        <f t="shared" si="18"/>
        <v>2.739207643211671</v>
      </c>
    </row>
    <row r="264" spans="1:6" x14ac:dyDescent="0.25">
      <c r="A264">
        <f t="shared" si="19"/>
        <v>255</v>
      </c>
      <c r="B264">
        <v>0.55755676300405943</v>
      </c>
      <c r="C264">
        <f t="shared" si="15"/>
        <v>305.92410426556415</v>
      </c>
      <c r="D264">
        <f t="shared" si="16"/>
        <v>0.80410926556413642</v>
      </c>
      <c r="E264">
        <f t="shared" si="17"/>
        <v>3.8240141351426473</v>
      </c>
      <c r="F264">
        <f t="shared" si="18"/>
        <v>3.0199048695784256</v>
      </c>
    </row>
    <row r="265" spans="1:6" x14ac:dyDescent="0.25">
      <c r="A265">
        <f t="shared" si="19"/>
        <v>256</v>
      </c>
      <c r="B265">
        <v>-1.791169506677442</v>
      </c>
      <c r="C265">
        <f t="shared" si="15"/>
        <v>302.54795538086182</v>
      </c>
      <c r="D265">
        <f t="shared" si="16"/>
        <v>-2.5720396191381951</v>
      </c>
      <c r="E265">
        <f t="shared" si="17"/>
        <v>2.2562102597860161</v>
      </c>
      <c r="F265">
        <f t="shared" si="18"/>
        <v>4.8282498789241686</v>
      </c>
    </row>
    <row r="266" spans="1:6" x14ac:dyDescent="0.25">
      <c r="A266">
        <f t="shared" si="19"/>
        <v>257</v>
      </c>
      <c r="B266">
        <v>9.6332666628773836E-2</v>
      </c>
      <c r="C266">
        <f t="shared" ref="C266:C329" si="20">+$C$9*EXP(($J$8-($J$9^2)/2)*(1/360)+SQRT(1/360)*$J$9*B266)</f>
        <v>305.25816355734173</v>
      </c>
      <c r="D266">
        <f t="shared" si="16"/>
        <v>0.1381685573417144</v>
      </c>
      <c r="E266">
        <f t="shared" si="17"/>
        <v>3.4726872240635487</v>
      </c>
      <c r="F266">
        <f t="shared" si="18"/>
        <v>3.3345186667217774</v>
      </c>
    </row>
    <row r="267" spans="1:6" x14ac:dyDescent="0.25">
      <c r="A267">
        <f t="shared" si="19"/>
        <v>258</v>
      </c>
      <c r="B267">
        <v>-0.53186695495807756</v>
      </c>
      <c r="C267">
        <f t="shared" si="20"/>
        <v>304.35346562856239</v>
      </c>
      <c r="D267">
        <f t="shared" ref="D267:D330" si="21">+C267-$C$9</f>
        <v>-0.76652937143762756</v>
      </c>
      <c r="E267">
        <f t="shared" ref="E267:E330" si="22">+Precio_opcion_BS(C267,$J$11,$J$10,$J$9,$J$12,TRUE)</f>
        <v>3.0285964612131977</v>
      </c>
      <c r="F267">
        <f t="shared" ref="F267:F330" si="23">+Precio_opcion_BS(C267,$J$11,$J$10,$J$9,$J$12,FALSE)</f>
        <v>3.7951258326507684</v>
      </c>
    </row>
    <row r="268" spans="1:6" x14ac:dyDescent="0.25">
      <c r="A268">
        <f t="shared" ref="A268:A331" si="24">1+A267</f>
        <v>259</v>
      </c>
      <c r="B268">
        <v>-1.1551108942601802</v>
      </c>
      <c r="C268">
        <f t="shared" si="20"/>
        <v>303.45855423853141</v>
      </c>
      <c r="D268">
        <f t="shared" si="21"/>
        <v>-1.6614407614686115</v>
      </c>
      <c r="E268">
        <f t="shared" si="22"/>
        <v>2.6269273292100479</v>
      </c>
      <c r="F268">
        <f t="shared" si="23"/>
        <v>4.2883680906786026</v>
      </c>
    </row>
    <row r="269" spans="1:6" x14ac:dyDescent="0.25">
      <c r="A269">
        <f t="shared" si="24"/>
        <v>260</v>
      </c>
      <c r="B269">
        <v>-0.82738242623935265</v>
      </c>
      <c r="C269">
        <f t="shared" si="20"/>
        <v>303.92880860214763</v>
      </c>
      <c r="D269">
        <f t="shared" si="21"/>
        <v>-1.1911863978523911</v>
      </c>
      <c r="E269">
        <f t="shared" si="22"/>
        <v>2.8333449114111886</v>
      </c>
      <c r="F269">
        <f t="shared" si="23"/>
        <v>4.0245313092634944</v>
      </c>
    </row>
    <row r="270" spans="1:6" x14ac:dyDescent="0.25">
      <c r="A270">
        <f t="shared" si="24"/>
        <v>261</v>
      </c>
      <c r="B270">
        <v>0.9668741628797366</v>
      </c>
      <c r="C270">
        <f t="shared" si="20"/>
        <v>306.51631587700632</v>
      </c>
      <c r="D270">
        <f t="shared" si="21"/>
        <v>1.3963208770063034</v>
      </c>
      <c r="E270">
        <f t="shared" si="22"/>
        <v>4.1537222898335244</v>
      </c>
      <c r="F270">
        <f t="shared" si="23"/>
        <v>2.7574014128271926</v>
      </c>
    </row>
    <row r="271" spans="1:6" x14ac:dyDescent="0.25">
      <c r="A271">
        <f t="shared" si="24"/>
        <v>262</v>
      </c>
      <c r="B271">
        <v>-0.24356610301664597</v>
      </c>
      <c r="C271">
        <f t="shared" si="20"/>
        <v>304.76832699879014</v>
      </c>
      <c r="D271">
        <f t="shared" si="21"/>
        <v>-0.35166800120987318</v>
      </c>
      <c r="E271">
        <f t="shared" si="22"/>
        <v>3.2274849051057686</v>
      </c>
      <c r="F271">
        <f t="shared" si="23"/>
        <v>3.5791529063155849</v>
      </c>
    </row>
    <row r="272" spans="1:6" x14ac:dyDescent="0.25">
      <c r="A272">
        <f t="shared" si="24"/>
        <v>263</v>
      </c>
      <c r="B272">
        <v>1.0694044594699408</v>
      </c>
      <c r="C272">
        <f t="shared" si="20"/>
        <v>306.66483897705137</v>
      </c>
      <c r="D272">
        <f t="shared" si="21"/>
        <v>1.5448439770513573</v>
      </c>
      <c r="E272">
        <f t="shared" si="22"/>
        <v>4.2389406379032835</v>
      </c>
      <c r="F272">
        <f t="shared" si="23"/>
        <v>2.6940966608518693</v>
      </c>
    </row>
    <row r="273" spans="1:6" x14ac:dyDescent="0.25">
      <c r="A273">
        <f t="shared" si="24"/>
        <v>264</v>
      </c>
      <c r="B273">
        <v>0.10078931626124785</v>
      </c>
      <c r="C273">
        <f t="shared" si="20"/>
        <v>305.26459137205035</v>
      </c>
      <c r="D273">
        <f t="shared" si="21"/>
        <v>0.14459637205033005</v>
      </c>
      <c r="E273">
        <f t="shared" si="22"/>
        <v>3.4759794577991272</v>
      </c>
      <c r="F273">
        <f t="shared" si="23"/>
        <v>3.3313830857487119</v>
      </c>
    </row>
    <row r="274" spans="1:6" x14ac:dyDescent="0.25">
      <c r="A274">
        <f t="shared" si="24"/>
        <v>265</v>
      </c>
      <c r="B274">
        <v>0.10161094186008345</v>
      </c>
      <c r="C274">
        <f t="shared" si="20"/>
        <v>305.26577641538984</v>
      </c>
      <c r="D274">
        <f t="shared" si="21"/>
        <v>0.14578141538981981</v>
      </c>
      <c r="E274">
        <f t="shared" si="22"/>
        <v>3.4765866306574935</v>
      </c>
      <c r="F274">
        <f t="shared" si="23"/>
        <v>3.3308052152676169</v>
      </c>
    </row>
    <row r="275" spans="1:6" x14ac:dyDescent="0.25">
      <c r="A275">
        <f t="shared" si="24"/>
        <v>266</v>
      </c>
      <c r="B275">
        <v>0.71493658510318936</v>
      </c>
      <c r="C275">
        <f t="shared" si="20"/>
        <v>306.1516701849705</v>
      </c>
      <c r="D275">
        <f t="shared" si="21"/>
        <v>1.0316751849704815</v>
      </c>
      <c r="E275">
        <f t="shared" si="22"/>
        <v>3.9487944274573579</v>
      </c>
      <c r="F275">
        <f t="shared" si="23"/>
        <v>2.9171192424868195</v>
      </c>
    </row>
    <row r="276" spans="1:6" x14ac:dyDescent="0.25">
      <c r="A276">
        <f t="shared" si="24"/>
        <v>267</v>
      </c>
      <c r="B276">
        <v>0.52764035949641475</v>
      </c>
      <c r="C276">
        <f t="shared" si="20"/>
        <v>305.88086529127156</v>
      </c>
      <c r="D276">
        <f t="shared" si="21"/>
        <v>0.76087029127154437</v>
      </c>
      <c r="E276">
        <f t="shared" si="22"/>
        <v>3.8005763512270789</v>
      </c>
      <c r="F276">
        <f t="shared" si="23"/>
        <v>3.0397060599555061</v>
      </c>
    </row>
    <row r="277" spans="1:6" x14ac:dyDescent="0.25">
      <c r="A277">
        <f t="shared" si="24"/>
        <v>268</v>
      </c>
      <c r="B277">
        <v>1.2342835969677608</v>
      </c>
      <c r="C277">
        <f t="shared" si="20"/>
        <v>306.90383015024719</v>
      </c>
      <c r="D277">
        <f t="shared" si="21"/>
        <v>1.783835150247171</v>
      </c>
      <c r="E277">
        <f t="shared" si="22"/>
        <v>4.3781799118103208</v>
      </c>
      <c r="F277">
        <f t="shared" si="23"/>
        <v>2.5943447615631072</v>
      </c>
    </row>
    <row r="278" spans="1:6" x14ac:dyDescent="0.25">
      <c r="A278">
        <f t="shared" si="24"/>
        <v>269</v>
      </c>
      <c r="B278">
        <v>-0.10217051807610619</v>
      </c>
      <c r="C278">
        <f t="shared" si="20"/>
        <v>304.97200013621165</v>
      </c>
      <c r="D278">
        <f t="shared" si="21"/>
        <v>-0.14799486378836946</v>
      </c>
      <c r="E278">
        <f t="shared" si="22"/>
        <v>3.3280759936221784</v>
      </c>
      <c r="F278">
        <f t="shared" si="23"/>
        <v>3.4760708574105195</v>
      </c>
    </row>
    <row r="279" spans="1:6" x14ac:dyDescent="0.25">
      <c r="A279">
        <f t="shared" si="24"/>
        <v>270</v>
      </c>
      <c r="B279">
        <v>-0.37673786524544822</v>
      </c>
      <c r="C279">
        <f t="shared" si="20"/>
        <v>304.57662424535062</v>
      </c>
      <c r="D279">
        <f t="shared" si="21"/>
        <v>-0.54337075464940199</v>
      </c>
      <c r="E279">
        <f t="shared" si="22"/>
        <v>3.1345797957129093</v>
      </c>
      <c r="F279">
        <f t="shared" si="23"/>
        <v>3.6779505503622829</v>
      </c>
    </row>
    <row r="280" spans="1:6" x14ac:dyDescent="0.25">
      <c r="A280">
        <f t="shared" si="24"/>
        <v>271</v>
      </c>
      <c r="B280">
        <v>-0.9235725650048533</v>
      </c>
      <c r="C280">
        <f t="shared" si="20"/>
        <v>303.79071081144946</v>
      </c>
      <c r="D280">
        <f t="shared" si="21"/>
        <v>-1.3292841885505595</v>
      </c>
      <c r="E280">
        <f t="shared" si="22"/>
        <v>2.7716614244460516</v>
      </c>
      <c r="F280">
        <f t="shared" si="23"/>
        <v>4.1009456129965542</v>
      </c>
    </row>
    <row r="281" spans="1:6" x14ac:dyDescent="0.25">
      <c r="A281">
        <f t="shared" si="24"/>
        <v>272</v>
      </c>
      <c r="B281">
        <v>0.32782369084069257</v>
      </c>
      <c r="C281">
        <f t="shared" si="20"/>
        <v>305.5922216263948</v>
      </c>
      <c r="D281">
        <f t="shared" si="21"/>
        <v>0.47222662639478585</v>
      </c>
      <c r="E281">
        <f t="shared" si="22"/>
        <v>3.6463420596824108</v>
      </c>
      <c r="F281">
        <f t="shared" si="23"/>
        <v>3.1741154332875681</v>
      </c>
    </row>
    <row r="282" spans="1:6" x14ac:dyDescent="0.25">
      <c r="A282">
        <f t="shared" si="24"/>
        <v>273</v>
      </c>
      <c r="B282">
        <v>0.7644035245045564</v>
      </c>
      <c r="C282">
        <f t="shared" si="20"/>
        <v>306.22323267170879</v>
      </c>
      <c r="D282">
        <f t="shared" si="21"/>
        <v>1.1032376717087686</v>
      </c>
      <c r="E282">
        <f t="shared" si="22"/>
        <v>3.9885289162822062</v>
      </c>
      <c r="F282">
        <f t="shared" si="23"/>
        <v>2.8852912445733239</v>
      </c>
    </row>
    <row r="283" spans="1:6" x14ac:dyDescent="0.25">
      <c r="A283">
        <f t="shared" si="24"/>
        <v>274</v>
      </c>
      <c r="B283">
        <v>1.5944907346237687</v>
      </c>
      <c r="C283">
        <f t="shared" si="20"/>
        <v>307.42659603245272</v>
      </c>
      <c r="D283">
        <f t="shared" si="21"/>
        <v>2.3066010324527042</v>
      </c>
      <c r="E283">
        <f t="shared" si="22"/>
        <v>4.6917560337936379</v>
      </c>
      <c r="F283">
        <f t="shared" si="23"/>
        <v>2.3851550013408342</v>
      </c>
    </row>
    <row r="284" spans="1:6" x14ac:dyDescent="0.25">
      <c r="A284">
        <f t="shared" si="24"/>
        <v>275</v>
      </c>
      <c r="B284">
        <v>-1.9835697847681033</v>
      </c>
      <c r="C284">
        <f t="shared" si="20"/>
        <v>302.2730485498804</v>
      </c>
      <c r="D284">
        <f t="shared" si="21"/>
        <v>-2.8469464501196171</v>
      </c>
      <c r="E284">
        <f t="shared" si="22"/>
        <v>2.1517077163771745</v>
      </c>
      <c r="F284">
        <f t="shared" si="23"/>
        <v>4.998654166496749</v>
      </c>
    </row>
    <row r="285" spans="1:6" x14ac:dyDescent="0.25">
      <c r="A285">
        <f t="shared" si="24"/>
        <v>276</v>
      </c>
      <c r="B285">
        <v>-1.2868593870846723</v>
      </c>
      <c r="C285">
        <f t="shared" si="20"/>
        <v>303.26971472492147</v>
      </c>
      <c r="D285">
        <f t="shared" si="21"/>
        <v>-1.8502802750785463</v>
      </c>
      <c r="E285">
        <f t="shared" si="22"/>
        <v>2.5469199187307368</v>
      </c>
      <c r="F285">
        <f t="shared" si="23"/>
        <v>4.3972001938092831</v>
      </c>
    </row>
    <row r="286" spans="1:6" x14ac:dyDescent="0.25">
      <c r="A286">
        <f t="shared" si="24"/>
        <v>277</v>
      </c>
      <c r="B286">
        <v>1.213345228311032</v>
      </c>
      <c r="C286">
        <f t="shared" si="20"/>
        <v>306.87346980783695</v>
      </c>
      <c r="D286">
        <f t="shared" si="21"/>
        <v>1.7534748078369375</v>
      </c>
      <c r="E286">
        <f t="shared" si="22"/>
        <v>4.3603475472911839</v>
      </c>
      <c r="F286">
        <f t="shared" si="23"/>
        <v>2.6068727394542037</v>
      </c>
    </row>
    <row r="287" spans="1:6" x14ac:dyDescent="0.25">
      <c r="A287">
        <f t="shared" si="24"/>
        <v>278</v>
      </c>
      <c r="B287">
        <v>-0.41498156508374867</v>
      </c>
      <c r="C287">
        <f t="shared" si="20"/>
        <v>304.5215941544534</v>
      </c>
      <c r="D287">
        <f t="shared" si="21"/>
        <v>-0.59840084554662099</v>
      </c>
      <c r="E287">
        <f t="shared" si="22"/>
        <v>3.108228258548877</v>
      </c>
      <c r="F287">
        <f t="shared" si="23"/>
        <v>3.7066291040954695</v>
      </c>
    </row>
    <row r="288" spans="1:6" x14ac:dyDescent="0.25">
      <c r="A288">
        <f t="shared" si="24"/>
        <v>279</v>
      </c>
      <c r="B288">
        <v>0.20385976086632873</v>
      </c>
      <c r="C288">
        <f t="shared" si="20"/>
        <v>305.41328738729283</v>
      </c>
      <c r="D288">
        <f t="shared" si="21"/>
        <v>0.2932923872928086</v>
      </c>
      <c r="E288">
        <f t="shared" si="22"/>
        <v>3.5526781773371852</v>
      </c>
      <c r="F288">
        <f t="shared" si="23"/>
        <v>3.2593857900442913</v>
      </c>
    </row>
    <row r="289" spans="1:6" x14ac:dyDescent="0.25">
      <c r="A289">
        <f t="shared" si="24"/>
        <v>280</v>
      </c>
      <c r="B289">
        <v>-0.73854842927376074</v>
      </c>
      <c r="C289">
        <f t="shared" si="20"/>
        <v>304.05640112137189</v>
      </c>
      <c r="D289">
        <f t="shared" si="21"/>
        <v>-1.0635938786281258</v>
      </c>
      <c r="E289">
        <f t="shared" si="22"/>
        <v>2.8911256823779183</v>
      </c>
      <c r="F289">
        <f t="shared" si="23"/>
        <v>3.9547195610059589</v>
      </c>
    </row>
    <row r="290" spans="1:6" x14ac:dyDescent="0.25">
      <c r="A290">
        <f t="shared" si="24"/>
        <v>281</v>
      </c>
      <c r="B290">
        <v>0.71813708924979558</v>
      </c>
      <c r="C290">
        <f t="shared" si="20"/>
        <v>306.15629976192827</v>
      </c>
      <c r="D290">
        <f t="shared" si="21"/>
        <v>1.0363047619282497</v>
      </c>
      <c r="E290">
        <f t="shared" si="22"/>
        <v>3.9513578083484902</v>
      </c>
      <c r="F290">
        <f t="shared" si="23"/>
        <v>2.9150530464201836</v>
      </c>
    </row>
    <row r="291" spans="1:6" x14ac:dyDescent="0.25">
      <c r="A291">
        <f t="shared" si="24"/>
        <v>282</v>
      </c>
      <c r="B291">
        <v>0.48401371470893162</v>
      </c>
      <c r="C291">
        <f t="shared" si="20"/>
        <v>305.81782149431422</v>
      </c>
      <c r="D291">
        <f t="shared" si="21"/>
        <v>0.69782649431419941</v>
      </c>
      <c r="E291">
        <f t="shared" si="22"/>
        <v>3.7665588258070102</v>
      </c>
      <c r="F291">
        <f t="shared" si="23"/>
        <v>3.0687323314927255</v>
      </c>
    </row>
    <row r="292" spans="1:6" x14ac:dyDescent="0.25">
      <c r="A292">
        <f t="shared" si="24"/>
        <v>283</v>
      </c>
      <c r="B292">
        <v>-2.1324721254303198</v>
      </c>
      <c r="C292">
        <f t="shared" si="20"/>
        <v>302.06046425039273</v>
      </c>
      <c r="D292">
        <f t="shared" si="21"/>
        <v>-3.0595307496072905</v>
      </c>
      <c r="E292">
        <f t="shared" si="22"/>
        <v>2.0732212974145483</v>
      </c>
      <c r="F292">
        <f t="shared" si="23"/>
        <v>5.1327520470217678</v>
      </c>
    </row>
    <row r="293" spans="1:6" x14ac:dyDescent="0.25">
      <c r="A293">
        <f t="shared" si="24"/>
        <v>284</v>
      </c>
      <c r="B293">
        <v>-2.3378228266841332</v>
      </c>
      <c r="C293">
        <f t="shared" si="20"/>
        <v>301.76753522624318</v>
      </c>
      <c r="D293">
        <f t="shared" si="21"/>
        <v>-3.3524597737568342</v>
      </c>
      <c r="E293">
        <f t="shared" si="22"/>
        <v>1.9683623788848053</v>
      </c>
      <c r="F293">
        <f t="shared" si="23"/>
        <v>5.32082215264154</v>
      </c>
    </row>
    <row r="294" spans="1:6" x14ac:dyDescent="0.25">
      <c r="A294">
        <f t="shared" si="24"/>
        <v>285</v>
      </c>
      <c r="B294">
        <v>-0.43029056128416132</v>
      </c>
      <c r="C294">
        <f t="shared" si="20"/>
        <v>304.4995683337188</v>
      </c>
      <c r="D294">
        <f t="shared" si="21"/>
        <v>-0.62042666628121879</v>
      </c>
      <c r="E294">
        <f t="shared" si="22"/>
        <v>3.0977207539163771</v>
      </c>
      <c r="F294">
        <f t="shared" si="23"/>
        <v>3.7181474201975675</v>
      </c>
    </row>
    <row r="295" spans="1:6" x14ac:dyDescent="0.25">
      <c r="A295">
        <f t="shared" si="24"/>
        <v>286</v>
      </c>
      <c r="B295">
        <v>-0.46268322151840457</v>
      </c>
      <c r="C295">
        <f t="shared" si="20"/>
        <v>304.45296864021327</v>
      </c>
      <c r="D295">
        <f t="shared" si="21"/>
        <v>-0.66702635978674607</v>
      </c>
      <c r="E295">
        <f t="shared" si="22"/>
        <v>3.0755649997896342</v>
      </c>
      <c r="F295">
        <f t="shared" si="23"/>
        <v>3.7425913595763234</v>
      </c>
    </row>
    <row r="296" spans="1:6" x14ac:dyDescent="0.25">
      <c r="A296">
        <f t="shared" si="24"/>
        <v>287</v>
      </c>
      <c r="B296">
        <v>-0.18234927850835822</v>
      </c>
      <c r="C296">
        <f t="shared" si="20"/>
        <v>304.85649001387821</v>
      </c>
      <c r="D296">
        <f t="shared" si="21"/>
        <v>-0.26350498612180218</v>
      </c>
      <c r="E296">
        <f t="shared" si="22"/>
        <v>3.2707889452341306</v>
      </c>
      <c r="F296">
        <f t="shared" si="23"/>
        <v>3.5342939313558759</v>
      </c>
    </row>
    <row r="297" spans="1:6" x14ac:dyDescent="0.25">
      <c r="A297">
        <f t="shared" si="24"/>
        <v>288</v>
      </c>
      <c r="B297">
        <v>0.82779452388426855</v>
      </c>
      <c r="C297">
        <f t="shared" si="20"/>
        <v>306.3149631740136</v>
      </c>
      <c r="D297">
        <f t="shared" si="21"/>
        <v>1.1949681740135816</v>
      </c>
      <c r="E297">
        <f t="shared" si="22"/>
        <v>4.0398069919815498</v>
      </c>
      <c r="F297">
        <f t="shared" si="23"/>
        <v>2.8448388179678545</v>
      </c>
    </row>
    <row r="298" spans="1:6" x14ac:dyDescent="0.25">
      <c r="A298">
        <f t="shared" si="24"/>
        <v>289</v>
      </c>
      <c r="B298">
        <v>-0.87092892286391355</v>
      </c>
      <c r="C298">
        <f t="shared" si="20"/>
        <v>303.86628220442088</v>
      </c>
      <c r="D298">
        <f t="shared" si="21"/>
        <v>-1.2537127955791334</v>
      </c>
      <c r="E298">
        <f t="shared" si="22"/>
        <v>2.805306560603583</v>
      </c>
      <c r="F298">
        <f t="shared" si="23"/>
        <v>4.0590193561826311</v>
      </c>
    </row>
    <row r="299" spans="1:6" x14ac:dyDescent="0.25">
      <c r="A299">
        <f t="shared" si="24"/>
        <v>290</v>
      </c>
      <c r="B299">
        <v>-0.80429338715845733</v>
      </c>
      <c r="C299">
        <f t="shared" si="20"/>
        <v>303.9619663032575</v>
      </c>
      <c r="D299">
        <f t="shared" si="21"/>
        <v>-1.1580286967425195</v>
      </c>
      <c r="E299">
        <f t="shared" si="22"/>
        <v>2.8482875232390938</v>
      </c>
      <c r="F299">
        <f t="shared" si="23"/>
        <v>4.0063162199815565</v>
      </c>
    </row>
    <row r="300" spans="1:6" x14ac:dyDescent="0.25">
      <c r="A300">
        <f t="shared" si="24"/>
        <v>291</v>
      </c>
      <c r="B300">
        <v>7.866262889321575E-2</v>
      </c>
      <c r="C300">
        <f t="shared" si="20"/>
        <v>305.23267943788721</v>
      </c>
      <c r="D300">
        <f t="shared" si="21"/>
        <v>0.11268443788719651</v>
      </c>
      <c r="E300">
        <f t="shared" si="22"/>
        <v>3.4596536303793073</v>
      </c>
      <c r="F300">
        <f t="shared" si="23"/>
        <v>3.3469691924920824</v>
      </c>
    </row>
    <row r="301" spans="1:6" x14ac:dyDescent="0.25">
      <c r="A301">
        <f t="shared" si="24"/>
        <v>292</v>
      </c>
      <c r="B301">
        <v>1.054525289562916</v>
      </c>
      <c r="C301">
        <f t="shared" si="20"/>
        <v>306.64328088020136</v>
      </c>
      <c r="D301">
        <f t="shared" si="21"/>
        <v>1.5232858802013425</v>
      </c>
      <c r="E301">
        <f t="shared" si="22"/>
        <v>4.226508624275084</v>
      </c>
      <c r="F301">
        <f t="shared" si="23"/>
        <v>2.7032227440736847</v>
      </c>
    </row>
    <row r="302" spans="1:6" x14ac:dyDescent="0.25">
      <c r="A302">
        <f t="shared" si="24"/>
        <v>293</v>
      </c>
      <c r="B302">
        <v>-0.49108938904424071</v>
      </c>
      <c r="C302">
        <f t="shared" si="20"/>
        <v>304.41210973646452</v>
      </c>
      <c r="D302">
        <f t="shared" si="21"/>
        <v>-0.70788526353550196</v>
      </c>
      <c r="E302">
        <f t="shared" si="22"/>
        <v>3.0562222820485374</v>
      </c>
      <c r="F302">
        <f t="shared" si="23"/>
        <v>3.7641075455839825</v>
      </c>
    </row>
    <row r="303" spans="1:6" x14ac:dyDescent="0.25">
      <c r="A303">
        <f t="shared" si="24"/>
        <v>294</v>
      </c>
      <c r="B303">
        <v>1.468565396450646</v>
      </c>
      <c r="C303">
        <f t="shared" si="20"/>
        <v>307.24374038871929</v>
      </c>
      <c r="D303">
        <f t="shared" si="21"/>
        <v>2.1237453887192714</v>
      </c>
      <c r="E303">
        <f t="shared" si="22"/>
        <v>4.5806746135918956</v>
      </c>
      <c r="F303">
        <f t="shared" si="23"/>
        <v>2.4569292248725816</v>
      </c>
    </row>
    <row r="304" spans="1:6" x14ac:dyDescent="0.25">
      <c r="A304">
        <f t="shared" si="24"/>
        <v>295</v>
      </c>
      <c r="B304">
        <v>0.3696368818919083</v>
      </c>
      <c r="C304">
        <f t="shared" si="20"/>
        <v>305.65260001322616</v>
      </c>
      <c r="D304">
        <f t="shared" si="21"/>
        <v>0.53260501322614573</v>
      </c>
      <c r="E304">
        <f t="shared" si="22"/>
        <v>3.6782841314075085</v>
      </c>
      <c r="F304">
        <f t="shared" si="23"/>
        <v>3.145679118181306</v>
      </c>
    </row>
    <row r="305" spans="1:6" x14ac:dyDescent="0.25">
      <c r="A305">
        <f t="shared" si="24"/>
        <v>296</v>
      </c>
      <c r="B305">
        <v>-0.64874746085133372</v>
      </c>
      <c r="C305">
        <f t="shared" si="20"/>
        <v>304.18543694694512</v>
      </c>
      <c r="D305">
        <f t="shared" si="21"/>
        <v>-0.93455805305490003</v>
      </c>
      <c r="E305">
        <f t="shared" si="22"/>
        <v>2.9503324645839655</v>
      </c>
      <c r="F305">
        <f t="shared" si="23"/>
        <v>3.8848905176388087</v>
      </c>
    </row>
    <row r="306" spans="1:6" x14ac:dyDescent="0.25">
      <c r="A306">
        <f t="shared" si="24"/>
        <v>297</v>
      </c>
      <c r="B306">
        <v>-0.56681297134964792</v>
      </c>
      <c r="C306">
        <f t="shared" si="20"/>
        <v>304.30321713210515</v>
      </c>
      <c r="D306">
        <f t="shared" si="21"/>
        <v>-0.81677786789487072</v>
      </c>
      <c r="E306">
        <f t="shared" si="22"/>
        <v>3.0050535353216219</v>
      </c>
      <c r="F306">
        <f t="shared" si="23"/>
        <v>3.8218314032164358</v>
      </c>
    </row>
    <row r="307" spans="1:6" x14ac:dyDescent="0.25">
      <c r="A307">
        <f t="shared" si="24"/>
        <v>298</v>
      </c>
      <c r="B307">
        <v>0.13663921928531891</v>
      </c>
      <c r="C307">
        <f t="shared" si="20"/>
        <v>305.31630252201103</v>
      </c>
      <c r="D307">
        <f t="shared" si="21"/>
        <v>0.19630752201101132</v>
      </c>
      <c r="E307">
        <f t="shared" si="22"/>
        <v>3.5025354008896556</v>
      </c>
      <c r="F307">
        <f t="shared" si="23"/>
        <v>3.3062278788785591</v>
      </c>
    </row>
    <row r="308" spans="1:6" x14ac:dyDescent="0.25">
      <c r="A308">
        <f t="shared" si="24"/>
        <v>299</v>
      </c>
      <c r="B308">
        <v>-0.66115770997114121</v>
      </c>
      <c r="C308">
        <f t="shared" si="20"/>
        <v>304.16760128706323</v>
      </c>
      <c r="D308">
        <f t="shared" si="21"/>
        <v>-0.95239371293678232</v>
      </c>
      <c r="E308">
        <f t="shared" si="22"/>
        <v>2.9421024560885201</v>
      </c>
      <c r="F308">
        <f t="shared" si="23"/>
        <v>3.894496169025274</v>
      </c>
    </row>
    <row r="309" spans="1:6" x14ac:dyDescent="0.25">
      <c r="A309">
        <f t="shared" si="24"/>
        <v>300</v>
      </c>
      <c r="B309">
        <v>1.1534126989650202</v>
      </c>
      <c r="C309">
        <f t="shared" si="20"/>
        <v>306.78658507708298</v>
      </c>
      <c r="D309">
        <f t="shared" si="21"/>
        <v>1.666590077082958</v>
      </c>
      <c r="E309">
        <f t="shared" si="22"/>
        <v>4.3095465776229673</v>
      </c>
      <c r="F309">
        <f t="shared" si="23"/>
        <v>2.6429565005399809</v>
      </c>
    </row>
    <row r="310" spans="1:6" x14ac:dyDescent="0.25">
      <c r="A310">
        <f t="shared" si="24"/>
        <v>301</v>
      </c>
      <c r="B310">
        <v>-0.20961574099003788</v>
      </c>
      <c r="C310">
        <f t="shared" si="20"/>
        <v>304.8172183534158</v>
      </c>
      <c r="D310">
        <f t="shared" si="21"/>
        <v>-0.30277664658422054</v>
      </c>
      <c r="E310">
        <f t="shared" si="22"/>
        <v>3.2514544928588123</v>
      </c>
      <c r="F310">
        <f t="shared" si="23"/>
        <v>3.5542311394429476</v>
      </c>
    </row>
    <row r="311" spans="1:6" x14ac:dyDescent="0.25">
      <c r="A311">
        <f t="shared" si="24"/>
        <v>302</v>
      </c>
      <c r="B311">
        <v>0.18537672656861537</v>
      </c>
      <c r="C311">
        <f t="shared" si="20"/>
        <v>305.38661725125343</v>
      </c>
      <c r="D311">
        <f t="shared" si="21"/>
        <v>0.2666222512534091</v>
      </c>
      <c r="E311">
        <f t="shared" si="22"/>
        <v>3.5388454949992934</v>
      </c>
      <c r="F311">
        <f t="shared" si="23"/>
        <v>3.2722232437458274</v>
      </c>
    </row>
    <row r="312" spans="1:6" x14ac:dyDescent="0.25">
      <c r="A312">
        <f t="shared" si="24"/>
        <v>303</v>
      </c>
      <c r="B312">
        <v>-0.6254093500289728</v>
      </c>
      <c r="C312">
        <f t="shared" si="20"/>
        <v>304.21898065405856</v>
      </c>
      <c r="D312">
        <f t="shared" si="21"/>
        <v>-0.90101434594146212</v>
      </c>
      <c r="E312">
        <f t="shared" si="22"/>
        <v>2.9658509739248871</v>
      </c>
      <c r="F312">
        <f t="shared" si="23"/>
        <v>3.8668653198662923</v>
      </c>
    </row>
    <row r="313" spans="1:6" x14ac:dyDescent="0.25">
      <c r="A313">
        <f t="shared" si="24"/>
        <v>304</v>
      </c>
      <c r="B313">
        <v>-0.46039367249244884</v>
      </c>
      <c r="C313">
        <f t="shared" si="20"/>
        <v>304.45626212382325</v>
      </c>
      <c r="D313">
        <f t="shared" si="21"/>
        <v>-0.66373287617676624</v>
      </c>
      <c r="E313">
        <f t="shared" si="22"/>
        <v>3.0771275452001987</v>
      </c>
      <c r="F313">
        <f t="shared" si="23"/>
        <v>3.7408604213768797</v>
      </c>
    </row>
    <row r="314" spans="1:6" x14ac:dyDescent="0.25">
      <c r="A314">
        <f t="shared" si="24"/>
        <v>305</v>
      </c>
      <c r="B314">
        <v>-0.75653567858956028</v>
      </c>
      <c r="C314">
        <f t="shared" si="20"/>
        <v>304.03056166052414</v>
      </c>
      <c r="D314">
        <f t="shared" si="21"/>
        <v>-1.0894333394758746</v>
      </c>
      <c r="E314">
        <f t="shared" si="22"/>
        <v>2.8793628844690033</v>
      </c>
      <c r="F314">
        <f t="shared" si="23"/>
        <v>3.9687962239447927</v>
      </c>
    </row>
    <row r="315" spans="1:6" x14ac:dyDescent="0.25">
      <c r="A315">
        <f t="shared" si="24"/>
        <v>306</v>
      </c>
      <c r="B315">
        <v>0.46886252457304495</v>
      </c>
      <c r="C315">
        <f t="shared" si="20"/>
        <v>305.79592992019229</v>
      </c>
      <c r="D315">
        <f t="shared" si="21"/>
        <v>0.67593492019227597</v>
      </c>
      <c r="E315">
        <f t="shared" si="22"/>
        <v>3.7547896281691919</v>
      </c>
      <c r="F315">
        <f t="shared" si="23"/>
        <v>3.0788547079768591</v>
      </c>
    </row>
    <row r="316" spans="1:6" x14ac:dyDescent="0.25">
      <c r="A316">
        <f t="shared" si="24"/>
        <v>307</v>
      </c>
      <c r="B316">
        <v>-1.1586210169307427</v>
      </c>
      <c r="C316">
        <f t="shared" si="20"/>
        <v>303.45352153816646</v>
      </c>
      <c r="D316">
        <f t="shared" si="21"/>
        <v>-1.6664734618335615</v>
      </c>
      <c r="E316">
        <f t="shared" si="22"/>
        <v>2.6247737051371303</v>
      </c>
      <c r="F316">
        <f t="shared" si="23"/>
        <v>4.2912471669706633</v>
      </c>
    </row>
    <row r="317" spans="1:6" x14ac:dyDescent="0.25">
      <c r="A317">
        <f t="shared" si="24"/>
        <v>308</v>
      </c>
      <c r="B317">
        <v>1.8703063457824169</v>
      </c>
      <c r="C317">
        <f t="shared" si="20"/>
        <v>307.82748701532302</v>
      </c>
      <c r="D317">
        <f t="shared" si="21"/>
        <v>2.7074920153229982</v>
      </c>
      <c r="E317">
        <f t="shared" si="22"/>
        <v>4.9404938398817535</v>
      </c>
      <c r="F317">
        <f t="shared" si="23"/>
        <v>2.23300182455867</v>
      </c>
    </row>
    <row r="318" spans="1:6" x14ac:dyDescent="0.25">
      <c r="A318">
        <f t="shared" si="24"/>
        <v>309</v>
      </c>
      <c r="B318">
        <v>-0.48198727157550325</v>
      </c>
      <c r="C318">
        <f t="shared" si="20"/>
        <v>304.42520145611229</v>
      </c>
      <c r="D318">
        <f t="shared" si="21"/>
        <v>-0.69479354388772663</v>
      </c>
      <c r="E318">
        <f t="shared" si="22"/>
        <v>3.0624114360910539</v>
      </c>
      <c r="F318">
        <f t="shared" si="23"/>
        <v>3.7572049799787237</v>
      </c>
    </row>
    <row r="319" spans="1:6" x14ac:dyDescent="0.25">
      <c r="A319">
        <f t="shared" si="24"/>
        <v>310</v>
      </c>
      <c r="B319">
        <v>0.23840279568774472</v>
      </c>
      <c r="C319">
        <f t="shared" si="20"/>
        <v>305.46313758163632</v>
      </c>
      <c r="D319">
        <f t="shared" si="21"/>
        <v>0.34314258163630029</v>
      </c>
      <c r="E319">
        <f t="shared" si="22"/>
        <v>3.5786224034012548</v>
      </c>
      <c r="F319">
        <f t="shared" si="23"/>
        <v>3.2354798217648977</v>
      </c>
    </row>
    <row r="320" spans="1:6" x14ac:dyDescent="0.25">
      <c r="A320">
        <f t="shared" si="24"/>
        <v>311</v>
      </c>
      <c r="B320">
        <v>0.13328692613890547</v>
      </c>
      <c r="C320">
        <f t="shared" si="20"/>
        <v>305.31146668626712</v>
      </c>
      <c r="D320">
        <f t="shared" si="21"/>
        <v>0.19147168626710709</v>
      </c>
      <c r="E320">
        <f t="shared" si="22"/>
        <v>3.500046691854493</v>
      </c>
      <c r="F320">
        <f t="shared" si="23"/>
        <v>3.3085750055873575</v>
      </c>
    </row>
    <row r="321" spans="1:6" x14ac:dyDescent="0.25">
      <c r="A321">
        <f t="shared" si="24"/>
        <v>312</v>
      </c>
      <c r="B321">
        <v>1.3984259883973829</v>
      </c>
      <c r="C321">
        <f t="shared" si="20"/>
        <v>307.1419384198536</v>
      </c>
      <c r="D321">
        <f t="shared" si="21"/>
        <v>2.0219434198535851</v>
      </c>
      <c r="E321">
        <f t="shared" si="22"/>
        <v>4.5194815290377051</v>
      </c>
      <c r="F321">
        <f t="shared" si="23"/>
        <v>2.4975381091840916</v>
      </c>
    </row>
    <row r="322" spans="1:6" x14ac:dyDescent="0.25">
      <c r="A322">
        <f t="shared" si="24"/>
        <v>313</v>
      </c>
      <c r="B322">
        <v>-1.4556710162146094</v>
      </c>
      <c r="C322">
        <f t="shared" si="20"/>
        <v>303.02792312135244</v>
      </c>
      <c r="D322">
        <f t="shared" si="21"/>
        <v>-2.0920718786475732</v>
      </c>
      <c r="E322">
        <f t="shared" si="22"/>
        <v>2.4468765986459573</v>
      </c>
      <c r="F322">
        <f t="shared" si="23"/>
        <v>4.5389484772934736</v>
      </c>
    </row>
    <row r="323" spans="1:6" x14ac:dyDescent="0.25">
      <c r="A323">
        <f t="shared" si="24"/>
        <v>314</v>
      </c>
      <c r="B323">
        <v>-0.61974448875835819</v>
      </c>
      <c r="C323">
        <f t="shared" si="20"/>
        <v>304.22712327831158</v>
      </c>
      <c r="D323">
        <f t="shared" si="21"/>
        <v>-0.89287172168843654</v>
      </c>
      <c r="E323">
        <f t="shared" si="22"/>
        <v>2.9696259690998374</v>
      </c>
      <c r="F323">
        <f t="shared" si="23"/>
        <v>3.8624976907882171</v>
      </c>
    </row>
    <row r="324" spans="1:6" x14ac:dyDescent="0.25">
      <c r="A324">
        <f t="shared" si="24"/>
        <v>315</v>
      </c>
      <c r="B324">
        <v>0.46842278134202203</v>
      </c>
      <c r="C324">
        <f t="shared" si="20"/>
        <v>305.7952945696432</v>
      </c>
      <c r="D324">
        <f t="shared" si="21"/>
        <v>0.67529956964318671</v>
      </c>
      <c r="E324">
        <f t="shared" si="22"/>
        <v>3.7544483878941151</v>
      </c>
      <c r="F324">
        <f t="shared" si="23"/>
        <v>3.0791488182508999</v>
      </c>
    </row>
    <row r="325" spans="1:6" x14ac:dyDescent="0.25">
      <c r="A325">
        <f t="shared" si="24"/>
        <v>316</v>
      </c>
      <c r="B325">
        <v>-0.8737175892528698</v>
      </c>
      <c r="C325">
        <f t="shared" si="20"/>
        <v>303.86227852578702</v>
      </c>
      <c r="D325">
        <f t="shared" si="21"/>
        <v>-1.257716474212998</v>
      </c>
      <c r="E325">
        <f t="shared" si="22"/>
        <v>2.8035174157186304</v>
      </c>
      <c r="F325">
        <f t="shared" si="23"/>
        <v>4.0612338899316001</v>
      </c>
    </row>
    <row r="326" spans="1:6" x14ac:dyDescent="0.25">
      <c r="A326">
        <f t="shared" si="24"/>
        <v>317</v>
      </c>
      <c r="B326">
        <v>-0.63532638011950382</v>
      </c>
      <c r="C326">
        <f t="shared" si="20"/>
        <v>304.20472652258854</v>
      </c>
      <c r="D326">
        <f t="shared" si="21"/>
        <v>-0.91526847741147321</v>
      </c>
      <c r="E326">
        <f t="shared" si="22"/>
        <v>2.9592500850486658</v>
      </c>
      <c r="F326">
        <f t="shared" si="23"/>
        <v>3.8745185624600538</v>
      </c>
    </row>
    <row r="327" spans="1:6" x14ac:dyDescent="0.25">
      <c r="A327">
        <f t="shared" si="24"/>
        <v>318</v>
      </c>
      <c r="B327">
        <v>-0.62058429136529325</v>
      </c>
      <c r="C327">
        <f t="shared" si="20"/>
        <v>304.22591613930229</v>
      </c>
      <c r="D327">
        <f t="shared" si="21"/>
        <v>-0.89407886069773213</v>
      </c>
      <c r="E327">
        <f t="shared" si="22"/>
        <v>2.9690661328326371</v>
      </c>
      <c r="F327">
        <f t="shared" si="23"/>
        <v>3.8631449935303408</v>
      </c>
    </row>
    <row r="328" spans="1:6" x14ac:dyDescent="0.25">
      <c r="A328">
        <f t="shared" si="24"/>
        <v>319</v>
      </c>
      <c r="B328">
        <v>-0.31942005805860552</v>
      </c>
      <c r="C328">
        <f t="shared" si="20"/>
        <v>304.65911930502517</v>
      </c>
      <c r="D328">
        <f t="shared" si="21"/>
        <v>-0.46087569497484537</v>
      </c>
      <c r="E328">
        <f t="shared" si="22"/>
        <v>3.1743486104367378</v>
      </c>
      <c r="F328">
        <f t="shared" si="23"/>
        <v>3.6352243054115263</v>
      </c>
    </row>
    <row r="329" spans="1:6" x14ac:dyDescent="0.25">
      <c r="A329">
        <f t="shared" si="24"/>
        <v>320</v>
      </c>
      <c r="B329">
        <v>-0.28758242561691438</v>
      </c>
      <c r="C329">
        <f t="shared" si="20"/>
        <v>304.70495149494559</v>
      </c>
      <c r="D329">
        <f t="shared" si="21"/>
        <v>-0.41504350505442744</v>
      </c>
      <c r="E329">
        <f t="shared" si="22"/>
        <v>3.1965808191870337</v>
      </c>
      <c r="F329">
        <f t="shared" si="23"/>
        <v>3.6116243242413759</v>
      </c>
    </row>
    <row r="330" spans="1:6" x14ac:dyDescent="0.25">
      <c r="A330">
        <f t="shared" si="24"/>
        <v>321</v>
      </c>
      <c r="B330">
        <v>0.38640081666596182</v>
      </c>
      <c r="C330">
        <f t="shared" ref="C330:C393" si="25">+$C$9*EXP(($J$8-($J$9^2)/2)*(1/360)+SQRT(1/360)*$J$9*B330)</f>
        <v>305.67681054079731</v>
      </c>
      <c r="D330">
        <f t="shared" si="21"/>
        <v>0.55681554079728812</v>
      </c>
      <c r="E330">
        <f t="shared" si="22"/>
        <v>3.6911399457704306</v>
      </c>
      <c r="F330">
        <f t="shared" si="23"/>
        <v>3.1343244049730572</v>
      </c>
    </row>
    <row r="331" spans="1:6" x14ac:dyDescent="0.25">
      <c r="A331">
        <f t="shared" si="24"/>
        <v>322</v>
      </c>
      <c r="B331">
        <v>-2.0212056928889441</v>
      </c>
      <c r="C331">
        <f t="shared" si="25"/>
        <v>302.21930254222622</v>
      </c>
      <c r="D331">
        <f t="shared" ref="D331:D394" si="26">+C331-$C$9</f>
        <v>-2.9006924577738005</v>
      </c>
      <c r="E331">
        <f t="shared" ref="E331:E394" si="27">+Precio_opcion_BS(C331,$J$11,$J$10,$J$9,$J$12,TRUE)</f>
        <v>2.1316738210555002</v>
      </c>
      <c r="F331">
        <f t="shared" ref="F331:F394" si="28">+Precio_opcion_BS(C331,$J$11,$J$10,$J$9,$J$12,FALSE)</f>
        <v>5.0323662788292438</v>
      </c>
    </row>
    <row r="332" spans="1:6" x14ac:dyDescent="0.25">
      <c r="A332">
        <f t="shared" ref="A332:A395" si="29">1+A331</f>
        <v>323</v>
      </c>
      <c r="B332">
        <v>-1.964269924800657</v>
      </c>
      <c r="C332">
        <f t="shared" si="25"/>
        <v>302.30061344740454</v>
      </c>
      <c r="D332">
        <f t="shared" si="26"/>
        <v>-2.8193815525954733</v>
      </c>
      <c r="E332">
        <f t="shared" si="27"/>
        <v>2.1620328032772278</v>
      </c>
      <c r="F332">
        <f t="shared" si="28"/>
        <v>4.9814143558726585</v>
      </c>
    </row>
    <row r="333" spans="1:6" x14ac:dyDescent="0.25">
      <c r="A333">
        <f t="shared" si="29"/>
        <v>324</v>
      </c>
      <c r="B333">
        <v>0.92650009522431565</v>
      </c>
      <c r="C333">
        <f t="shared" si="25"/>
        <v>306.45785064490138</v>
      </c>
      <c r="D333">
        <f t="shared" si="26"/>
        <v>1.3378556449013672</v>
      </c>
      <c r="E333">
        <f t="shared" si="27"/>
        <v>4.1204537392702321</v>
      </c>
      <c r="F333">
        <f t="shared" si="28"/>
        <v>2.7825980943687796</v>
      </c>
    </row>
    <row r="334" spans="1:6" x14ac:dyDescent="0.25">
      <c r="A334">
        <f t="shared" si="29"/>
        <v>325</v>
      </c>
      <c r="B334">
        <v>-0.40388149741365309</v>
      </c>
      <c r="C334">
        <f t="shared" si="25"/>
        <v>304.53756537498219</v>
      </c>
      <c r="D334">
        <f t="shared" si="26"/>
        <v>-0.58242962501782358</v>
      </c>
      <c r="E334">
        <f t="shared" si="27"/>
        <v>3.1158615907814919</v>
      </c>
      <c r="F334">
        <f t="shared" si="28"/>
        <v>3.6982912157992871</v>
      </c>
    </row>
    <row r="335" spans="1:6" x14ac:dyDescent="0.25">
      <c r="A335">
        <f t="shared" si="29"/>
        <v>326</v>
      </c>
      <c r="B335">
        <v>-0.90238209883952181</v>
      </c>
      <c r="C335">
        <f t="shared" si="25"/>
        <v>303.82112804685158</v>
      </c>
      <c r="D335">
        <f t="shared" si="26"/>
        <v>-1.2988669531484334</v>
      </c>
      <c r="E335">
        <f t="shared" si="27"/>
        <v>2.785171527026705</v>
      </c>
      <c r="F335">
        <f t="shared" si="28"/>
        <v>4.0840384801750815</v>
      </c>
    </row>
    <row r="336" spans="1:6" x14ac:dyDescent="0.25">
      <c r="A336">
        <f t="shared" si="29"/>
        <v>327</v>
      </c>
      <c r="B336">
        <v>-1.5393741953049698</v>
      </c>
      <c r="C336">
        <f t="shared" si="25"/>
        <v>302.90810521556625</v>
      </c>
      <c r="D336">
        <f t="shared" si="26"/>
        <v>-2.2118897844337653</v>
      </c>
      <c r="E336">
        <f t="shared" si="27"/>
        <v>2.3982950541839188</v>
      </c>
      <c r="F336">
        <f t="shared" si="28"/>
        <v>4.6101848386176414</v>
      </c>
    </row>
    <row r="337" spans="1:6" x14ac:dyDescent="0.25">
      <c r="A337">
        <f t="shared" si="29"/>
        <v>328</v>
      </c>
      <c r="B337">
        <v>-0.40348554251020718</v>
      </c>
      <c r="C337">
        <f t="shared" si="25"/>
        <v>304.53813510617817</v>
      </c>
      <c r="D337">
        <f t="shared" si="26"/>
        <v>-0.58185989382184289</v>
      </c>
      <c r="E337">
        <f t="shared" si="27"/>
        <v>3.1161341102866515</v>
      </c>
      <c r="F337">
        <f t="shared" si="28"/>
        <v>3.6979940041084376</v>
      </c>
    </row>
    <row r="338" spans="1:6" x14ac:dyDescent="0.25">
      <c r="A338">
        <f t="shared" si="29"/>
        <v>329</v>
      </c>
      <c r="B338">
        <v>0.41929376780597399</v>
      </c>
      <c r="C338">
        <f t="shared" si="25"/>
        <v>305.7243202178044</v>
      </c>
      <c r="D338">
        <f t="shared" si="26"/>
        <v>0.60432521780438719</v>
      </c>
      <c r="E338">
        <f t="shared" si="27"/>
        <v>3.7164469218700162</v>
      </c>
      <c r="F338">
        <f t="shared" si="28"/>
        <v>3.1121217040655722</v>
      </c>
    </row>
    <row r="339" spans="1:6" x14ac:dyDescent="0.25">
      <c r="A339">
        <f t="shared" si="29"/>
        <v>330</v>
      </c>
      <c r="B339">
        <v>1.5476767899680297</v>
      </c>
      <c r="C339">
        <f t="shared" si="25"/>
        <v>307.35860499913667</v>
      </c>
      <c r="D339">
        <f t="shared" si="26"/>
        <v>2.2386099991366564</v>
      </c>
      <c r="E339">
        <f t="shared" si="27"/>
        <v>4.6502780724927675</v>
      </c>
      <c r="F339">
        <f t="shared" si="28"/>
        <v>2.4116680733560543</v>
      </c>
    </row>
    <row r="340" spans="1:6" x14ac:dyDescent="0.25">
      <c r="A340">
        <f t="shared" si="29"/>
        <v>331</v>
      </c>
      <c r="B340">
        <v>-0.7360814851844053</v>
      </c>
      <c r="C340">
        <f t="shared" si="25"/>
        <v>304.05994516439597</v>
      </c>
      <c r="D340">
        <f t="shared" si="26"/>
        <v>-1.0600498356040475</v>
      </c>
      <c r="E340">
        <f t="shared" si="27"/>
        <v>2.8927414522719062</v>
      </c>
      <c r="F340">
        <f t="shared" si="28"/>
        <v>3.9527912878758684</v>
      </c>
    </row>
    <row r="341" spans="1:6" x14ac:dyDescent="0.25">
      <c r="A341">
        <f t="shared" si="29"/>
        <v>332</v>
      </c>
      <c r="B341">
        <v>1.6357910509683524</v>
      </c>
      <c r="C341">
        <f t="shared" si="25"/>
        <v>307.48659174081047</v>
      </c>
      <c r="D341">
        <f t="shared" si="26"/>
        <v>2.3665967408104507</v>
      </c>
      <c r="E341">
        <f t="shared" si="27"/>
        <v>4.7285276835814329</v>
      </c>
      <c r="F341">
        <f t="shared" si="28"/>
        <v>2.3619309427709538</v>
      </c>
    </row>
    <row r="342" spans="1:6" x14ac:dyDescent="0.25">
      <c r="A342">
        <f t="shared" si="29"/>
        <v>333</v>
      </c>
      <c r="B342">
        <v>-1.6763062217199156</v>
      </c>
      <c r="C342">
        <f t="shared" si="25"/>
        <v>302.71219438536718</v>
      </c>
      <c r="D342">
        <f t="shared" si="26"/>
        <v>-2.4078006146328335</v>
      </c>
      <c r="E342">
        <f t="shared" si="27"/>
        <v>2.3202734676870875</v>
      </c>
      <c r="F342">
        <f t="shared" si="28"/>
        <v>4.7280740823198641</v>
      </c>
    </row>
    <row r="343" spans="1:6" x14ac:dyDescent="0.25">
      <c r="A343">
        <f t="shared" si="29"/>
        <v>334</v>
      </c>
      <c r="B343">
        <v>-1.5047181749618532</v>
      </c>
      <c r="C343">
        <f t="shared" si="25"/>
        <v>302.95770823776468</v>
      </c>
      <c r="D343">
        <f t="shared" si="26"/>
        <v>-2.1622867622353397</v>
      </c>
      <c r="E343">
        <f t="shared" si="27"/>
        <v>2.4183274542798188</v>
      </c>
      <c r="F343">
        <f t="shared" si="28"/>
        <v>4.5806142165150732</v>
      </c>
    </row>
    <row r="344" spans="1:6" x14ac:dyDescent="0.25">
      <c r="A344">
        <f t="shared" si="29"/>
        <v>335</v>
      </c>
      <c r="B344">
        <v>-0.77009427639736172</v>
      </c>
      <c r="C344">
        <f t="shared" si="25"/>
        <v>304.01108560041126</v>
      </c>
      <c r="D344">
        <f t="shared" si="26"/>
        <v>-1.1089093995887538</v>
      </c>
      <c r="E344">
        <f t="shared" si="27"/>
        <v>2.8705174545973478</v>
      </c>
      <c r="F344">
        <f t="shared" si="28"/>
        <v>3.9794268541860447</v>
      </c>
    </row>
    <row r="345" spans="1:6" x14ac:dyDescent="0.25">
      <c r="A345">
        <f t="shared" si="29"/>
        <v>336</v>
      </c>
      <c r="B345">
        <v>0.85281391655193484</v>
      </c>
      <c r="C345">
        <f t="shared" si="25"/>
        <v>306.35117526824718</v>
      </c>
      <c r="D345">
        <f t="shared" si="26"/>
        <v>1.231180268247158</v>
      </c>
      <c r="E345">
        <f t="shared" si="27"/>
        <v>4.06015654606216</v>
      </c>
      <c r="F345">
        <f t="shared" si="28"/>
        <v>2.8289762778149452</v>
      </c>
    </row>
    <row r="346" spans="1:6" x14ac:dyDescent="0.25">
      <c r="A346">
        <f t="shared" si="29"/>
        <v>337</v>
      </c>
      <c r="B346">
        <v>6.474115877905455E-2</v>
      </c>
      <c r="C346">
        <f t="shared" si="25"/>
        <v>305.21260308400156</v>
      </c>
      <c r="D346">
        <f t="shared" si="26"/>
        <v>9.2608084001540192E-2</v>
      </c>
      <c r="E346">
        <f t="shared" si="27"/>
        <v>3.4494071600221901</v>
      </c>
      <c r="F346">
        <f t="shared" si="28"/>
        <v>3.3567990760206214</v>
      </c>
    </row>
    <row r="347" spans="1:6" x14ac:dyDescent="0.25">
      <c r="A347">
        <f t="shared" si="29"/>
        <v>338</v>
      </c>
      <c r="B347">
        <v>2.0500667513928112</v>
      </c>
      <c r="C347">
        <f t="shared" si="25"/>
        <v>308.08904553825141</v>
      </c>
      <c r="D347">
        <f t="shared" si="26"/>
        <v>2.9690505382513948</v>
      </c>
      <c r="E347">
        <f t="shared" si="27"/>
        <v>5.1065918443555063</v>
      </c>
      <c r="F347">
        <f t="shared" si="28"/>
        <v>2.1375413061040121</v>
      </c>
    </row>
    <row r="348" spans="1:6" x14ac:dyDescent="0.25">
      <c r="A348">
        <f t="shared" si="29"/>
        <v>339</v>
      </c>
      <c r="B348">
        <v>0.1854137073598027</v>
      </c>
      <c r="C348">
        <f t="shared" si="25"/>
        <v>305.38667061044424</v>
      </c>
      <c r="D348">
        <f t="shared" si="26"/>
        <v>0.26667561044422428</v>
      </c>
      <c r="E348">
        <f t="shared" si="27"/>
        <v>3.5388731370250639</v>
      </c>
      <c r="F348">
        <f t="shared" si="28"/>
        <v>3.2721975265807544</v>
      </c>
    </row>
    <row r="349" spans="1:6" x14ac:dyDescent="0.25">
      <c r="A349">
        <f t="shared" si="29"/>
        <v>340</v>
      </c>
      <c r="B349">
        <v>-0.23338428824904786</v>
      </c>
      <c r="C349">
        <f t="shared" si="25"/>
        <v>304.78298883846196</v>
      </c>
      <c r="D349">
        <f t="shared" si="26"/>
        <v>-0.3370061615380564</v>
      </c>
      <c r="E349">
        <f t="shared" si="27"/>
        <v>3.2346613055114801</v>
      </c>
      <c r="F349">
        <f t="shared" si="28"/>
        <v>3.5716674670494513</v>
      </c>
    </row>
    <row r="350" spans="1:6" x14ac:dyDescent="0.25">
      <c r="A350">
        <f t="shared" si="29"/>
        <v>341</v>
      </c>
      <c r="B350">
        <v>0.53821424110728289</v>
      </c>
      <c r="C350">
        <f t="shared" si="25"/>
        <v>305.89614730548061</v>
      </c>
      <c r="D350">
        <f t="shared" si="26"/>
        <v>0.77615230548059344</v>
      </c>
      <c r="E350">
        <f t="shared" si="27"/>
        <v>3.8088500900491056</v>
      </c>
      <c r="F350">
        <f t="shared" si="28"/>
        <v>3.0326977845684553</v>
      </c>
    </row>
    <row r="351" spans="1:6" x14ac:dyDescent="0.25">
      <c r="A351">
        <f t="shared" si="29"/>
        <v>342</v>
      </c>
      <c r="B351">
        <v>-7.6874178931530448E-3</v>
      </c>
      <c r="C351">
        <f t="shared" si="25"/>
        <v>305.10817408799176</v>
      </c>
      <c r="D351">
        <f t="shared" si="26"/>
        <v>-1.1820912008261075E-2</v>
      </c>
      <c r="E351">
        <f t="shared" si="27"/>
        <v>3.3964131579618311</v>
      </c>
      <c r="F351">
        <f t="shared" si="28"/>
        <v>3.4082340699700637</v>
      </c>
    </row>
    <row r="352" spans="1:6" x14ac:dyDescent="0.25">
      <c r="A352">
        <f t="shared" si="29"/>
        <v>343</v>
      </c>
      <c r="B352">
        <v>-0.16994924185432028</v>
      </c>
      <c r="C352">
        <f t="shared" si="25"/>
        <v>304.87435135780601</v>
      </c>
      <c r="D352">
        <f t="shared" si="26"/>
        <v>-0.24564364219401114</v>
      </c>
      <c r="E352">
        <f t="shared" si="27"/>
        <v>3.2796064301601291</v>
      </c>
      <c r="F352">
        <f t="shared" si="28"/>
        <v>3.5252500723540265</v>
      </c>
    </row>
    <row r="353" spans="1:6" x14ac:dyDescent="0.25">
      <c r="A353">
        <f t="shared" si="29"/>
        <v>344</v>
      </c>
      <c r="B353">
        <v>0.8625526600818626</v>
      </c>
      <c r="C353">
        <f t="shared" si="25"/>
        <v>306.36527190368327</v>
      </c>
      <c r="D353">
        <f t="shared" si="26"/>
        <v>1.2452769036832478</v>
      </c>
      <c r="E353">
        <f t="shared" si="27"/>
        <v>4.0680945329144436</v>
      </c>
      <c r="F353">
        <f t="shared" si="28"/>
        <v>2.8228176292311389</v>
      </c>
    </row>
    <row r="354" spans="1:6" x14ac:dyDescent="0.25">
      <c r="A354">
        <f t="shared" si="29"/>
        <v>345</v>
      </c>
      <c r="B354">
        <v>-0.27928949695530481</v>
      </c>
      <c r="C354">
        <f t="shared" si="25"/>
        <v>304.71689079718521</v>
      </c>
      <c r="D354">
        <f t="shared" si="26"/>
        <v>-0.40310420281480219</v>
      </c>
      <c r="E354">
        <f t="shared" si="27"/>
        <v>3.2023884616394582</v>
      </c>
      <c r="F354">
        <f t="shared" si="28"/>
        <v>3.6054926644542036</v>
      </c>
    </row>
    <row r="355" spans="1:6" x14ac:dyDescent="0.25">
      <c r="A355">
        <f t="shared" si="29"/>
        <v>346</v>
      </c>
      <c r="B355">
        <v>-0.98411999089645086</v>
      </c>
      <c r="C355">
        <f t="shared" si="25"/>
        <v>303.70381655876236</v>
      </c>
      <c r="D355">
        <f t="shared" si="26"/>
        <v>-1.4161784412376619</v>
      </c>
      <c r="E355">
        <f t="shared" si="27"/>
        <v>2.7333035026272228</v>
      </c>
      <c r="F355">
        <f t="shared" si="28"/>
        <v>4.1494819438648278</v>
      </c>
    </row>
    <row r="356" spans="1:6" x14ac:dyDescent="0.25">
      <c r="A356">
        <f t="shared" si="29"/>
        <v>347</v>
      </c>
      <c r="B356">
        <v>1.570837614545719</v>
      </c>
      <c r="C356">
        <f t="shared" si="25"/>
        <v>307.39224113927207</v>
      </c>
      <c r="D356">
        <f t="shared" si="26"/>
        <v>2.2722461392720561</v>
      </c>
      <c r="E356">
        <f t="shared" si="27"/>
        <v>4.6707720160214592</v>
      </c>
      <c r="F356">
        <f t="shared" si="28"/>
        <v>2.3985258767493178</v>
      </c>
    </row>
    <row r="357" spans="1:6" x14ac:dyDescent="0.25">
      <c r="A357">
        <f t="shared" si="29"/>
        <v>348</v>
      </c>
      <c r="B357">
        <v>-0.87221283767704672</v>
      </c>
      <c r="C357">
        <f t="shared" si="25"/>
        <v>303.86443888583733</v>
      </c>
      <c r="D357">
        <f t="shared" si="26"/>
        <v>-1.2555561141626868</v>
      </c>
      <c r="E357">
        <f t="shared" si="27"/>
        <v>2.8044827344624252</v>
      </c>
      <c r="F357">
        <f t="shared" si="28"/>
        <v>4.0600388486250267</v>
      </c>
    </row>
    <row r="358" spans="1:6" x14ac:dyDescent="0.25">
      <c r="A358">
        <f t="shared" si="29"/>
        <v>349</v>
      </c>
      <c r="B358">
        <v>0.13764106083052108</v>
      </c>
      <c r="C358">
        <f t="shared" si="25"/>
        <v>305.31774773899423</v>
      </c>
      <c r="D358">
        <f t="shared" si="26"/>
        <v>0.19775273899421109</v>
      </c>
      <c r="E358">
        <f t="shared" si="27"/>
        <v>3.5032793777466225</v>
      </c>
      <c r="F358">
        <f t="shared" si="28"/>
        <v>3.3055266387523545</v>
      </c>
    </row>
    <row r="359" spans="1:6" x14ac:dyDescent="0.25">
      <c r="A359">
        <f t="shared" si="29"/>
        <v>350</v>
      </c>
      <c r="B359">
        <v>-1.8398319453284884</v>
      </c>
      <c r="C359">
        <f t="shared" si="25"/>
        <v>302.47840153270755</v>
      </c>
      <c r="D359">
        <f t="shared" si="26"/>
        <v>-2.6415934672924664</v>
      </c>
      <c r="E359">
        <f t="shared" si="27"/>
        <v>2.2294482511273799</v>
      </c>
      <c r="F359">
        <f t="shared" si="28"/>
        <v>4.8710417184197752</v>
      </c>
    </row>
    <row r="360" spans="1:6" x14ac:dyDescent="0.25">
      <c r="A360">
        <f t="shared" si="29"/>
        <v>351</v>
      </c>
      <c r="B360">
        <v>1.0017092934164207</v>
      </c>
      <c r="C360">
        <f t="shared" si="25"/>
        <v>306.56676920015735</v>
      </c>
      <c r="D360">
        <f t="shared" si="26"/>
        <v>1.4467742001573356</v>
      </c>
      <c r="E360">
        <f t="shared" si="27"/>
        <v>4.1825577634072886</v>
      </c>
      <c r="F360">
        <f t="shared" si="28"/>
        <v>2.7357835632498961</v>
      </c>
    </row>
    <row r="361" spans="1:6" x14ac:dyDescent="0.25">
      <c r="A361">
        <f t="shared" si="29"/>
        <v>352</v>
      </c>
      <c r="B361">
        <v>1.7267314444932693</v>
      </c>
      <c r="C361">
        <f t="shared" si="25"/>
        <v>307.61873935137095</v>
      </c>
      <c r="D361">
        <f t="shared" si="26"/>
        <v>2.4987443513709309</v>
      </c>
      <c r="E361">
        <f t="shared" si="27"/>
        <v>4.8100860109563257</v>
      </c>
      <c r="F361">
        <f t="shared" si="28"/>
        <v>2.3113416595853522</v>
      </c>
    </row>
    <row r="362" spans="1:6" x14ac:dyDescent="0.25">
      <c r="A362">
        <f t="shared" si="29"/>
        <v>353</v>
      </c>
      <c r="B362">
        <v>0.54513122390466107</v>
      </c>
      <c r="C362">
        <f t="shared" si="25"/>
        <v>305.90614456109165</v>
      </c>
      <c r="D362">
        <f t="shared" si="26"/>
        <v>0.78614956109163359</v>
      </c>
      <c r="E362">
        <f t="shared" si="27"/>
        <v>3.8142685046050531</v>
      </c>
      <c r="F362">
        <f t="shared" si="28"/>
        <v>3.0281189435133911</v>
      </c>
    </row>
    <row r="363" spans="1:6" x14ac:dyDescent="0.25">
      <c r="A363">
        <f t="shared" si="29"/>
        <v>354</v>
      </c>
      <c r="B363">
        <v>-2.1228163927698277E-2</v>
      </c>
      <c r="C363">
        <f t="shared" si="25"/>
        <v>305.08865472951345</v>
      </c>
      <c r="D363">
        <f t="shared" si="26"/>
        <v>-3.1340270486566624E-2</v>
      </c>
      <c r="E363">
        <f t="shared" si="27"/>
        <v>3.3865643517816579</v>
      </c>
      <c r="F363">
        <f t="shared" si="28"/>
        <v>3.4179046222681677</v>
      </c>
    </row>
    <row r="364" spans="1:6" x14ac:dyDescent="0.25">
      <c r="A364">
        <f t="shared" si="29"/>
        <v>355</v>
      </c>
      <c r="B364">
        <v>1.5934375264946834</v>
      </c>
      <c r="C364">
        <f t="shared" si="25"/>
        <v>307.42506622224215</v>
      </c>
      <c r="D364">
        <f t="shared" si="26"/>
        <v>2.3050712222421339</v>
      </c>
      <c r="E364">
        <f t="shared" si="27"/>
        <v>4.6908205032934518</v>
      </c>
      <c r="F364">
        <f t="shared" si="28"/>
        <v>2.3857492810512326</v>
      </c>
    </row>
    <row r="365" spans="1:6" x14ac:dyDescent="0.25">
      <c r="A365">
        <f t="shared" si="29"/>
        <v>356</v>
      </c>
      <c r="B365">
        <v>-0.7597328175891479</v>
      </c>
      <c r="C365">
        <f t="shared" si="25"/>
        <v>304.02596906205508</v>
      </c>
      <c r="D365">
        <f t="shared" si="26"/>
        <v>-1.0940259379449344</v>
      </c>
      <c r="E365">
        <f t="shared" si="27"/>
        <v>2.8772754730705401</v>
      </c>
      <c r="F365">
        <f t="shared" si="28"/>
        <v>3.9713014110154177</v>
      </c>
    </row>
    <row r="366" spans="1:6" x14ac:dyDescent="0.25">
      <c r="A366">
        <f t="shared" si="29"/>
        <v>357</v>
      </c>
      <c r="B366">
        <v>0.98754634291354559</v>
      </c>
      <c r="C366">
        <f t="shared" si="25"/>
        <v>306.54625534520011</v>
      </c>
      <c r="D366">
        <f t="shared" si="26"/>
        <v>1.4262603452000917</v>
      </c>
      <c r="E366">
        <f t="shared" si="27"/>
        <v>4.1708194596307635</v>
      </c>
      <c r="F366">
        <f t="shared" si="28"/>
        <v>2.7445591144306434</v>
      </c>
    </row>
    <row r="367" spans="1:6" x14ac:dyDescent="0.25">
      <c r="A367">
        <f t="shared" si="29"/>
        <v>358</v>
      </c>
      <c r="B367">
        <v>0.16726149790875286</v>
      </c>
      <c r="C367">
        <f t="shared" si="25"/>
        <v>305.36048010109585</v>
      </c>
      <c r="D367">
        <f t="shared" si="26"/>
        <v>0.24048510109582821</v>
      </c>
      <c r="E367">
        <f t="shared" si="27"/>
        <v>3.5253214697018223</v>
      </c>
      <c r="F367">
        <f t="shared" si="28"/>
        <v>3.2848363686059088</v>
      </c>
    </row>
    <row r="368" spans="1:6" x14ac:dyDescent="0.25">
      <c r="A368">
        <f t="shared" si="29"/>
        <v>359</v>
      </c>
      <c r="B368">
        <v>-1.1198612437480595</v>
      </c>
      <c r="C368">
        <f t="shared" si="25"/>
        <v>303.50909867543254</v>
      </c>
      <c r="D368">
        <f t="shared" si="26"/>
        <v>-1.6108963245674772</v>
      </c>
      <c r="E368">
        <f t="shared" si="27"/>
        <v>2.6486216146485617</v>
      </c>
      <c r="F368">
        <f t="shared" si="28"/>
        <v>4.2595179392159537</v>
      </c>
    </row>
    <row r="369" spans="1:6" x14ac:dyDescent="0.25">
      <c r="A369">
        <f t="shared" si="29"/>
        <v>360</v>
      </c>
      <c r="B369">
        <v>-1.541292140069134</v>
      </c>
      <c r="C369">
        <f t="shared" si="25"/>
        <v>302.90536030613731</v>
      </c>
      <c r="D369">
        <f t="shared" si="26"/>
        <v>-2.2146346938627062</v>
      </c>
      <c r="E369">
        <f t="shared" si="27"/>
        <v>2.3971897956916735</v>
      </c>
      <c r="F369">
        <f t="shared" si="28"/>
        <v>4.6118244895543228</v>
      </c>
    </row>
    <row r="370" spans="1:6" x14ac:dyDescent="0.25">
      <c r="A370">
        <f t="shared" si="29"/>
        <v>361</v>
      </c>
      <c r="B370">
        <v>0.75407086569821125</v>
      </c>
      <c r="C370">
        <f t="shared" si="25"/>
        <v>306.20828331097988</v>
      </c>
      <c r="D370">
        <f t="shared" si="26"/>
        <v>1.0882883109798627</v>
      </c>
      <c r="E370">
        <f t="shared" si="27"/>
        <v>3.980208872467017</v>
      </c>
      <c r="F370">
        <f t="shared" si="28"/>
        <v>2.8919205614870975</v>
      </c>
    </row>
    <row r="371" spans="1:6" x14ac:dyDescent="0.25">
      <c r="A371">
        <f t="shared" si="29"/>
        <v>362</v>
      </c>
      <c r="B371">
        <v>-4.4130872276164794E-2</v>
      </c>
      <c r="C371">
        <f t="shared" si="25"/>
        <v>305.05564268667075</v>
      </c>
      <c r="D371">
        <f t="shared" si="26"/>
        <v>-6.4352313329266053E-2</v>
      </c>
      <c r="E371">
        <f t="shared" si="27"/>
        <v>3.3699481562209428</v>
      </c>
      <c r="F371">
        <f t="shared" si="28"/>
        <v>3.434300469550152</v>
      </c>
    </row>
    <row r="372" spans="1:6" x14ac:dyDescent="0.25">
      <c r="A372">
        <f t="shared" si="29"/>
        <v>363</v>
      </c>
      <c r="B372">
        <v>0.51974818670961342</v>
      </c>
      <c r="C372">
        <f t="shared" si="25"/>
        <v>305.8694595426752</v>
      </c>
      <c r="D372">
        <f t="shared" si="26"/>
        <v>0.74946454267518448</v>
      </c>
      <c r="E372">
        <f t="shared" si="27"/>
        <v>3.7944083005729965</v>
      </c>
      <c r="F372">
        <f t="shared" si="28"/>
        <v>3.0449437578977552</v>
      </c>
    </row>
    <row r="373" spans="1:6" x14ac:dyDescent="0.25">
      <c r="A373">
        <f t="shared" si="29"/>
        <v>364</v>
      </c>
      <c r="B373">
        <v>0.34990660592520295</v>
      </c>
      <c r="C373">
        <f t="shared" si="25"/>
        <v>305.62410794284528</v>
      </c>
      <c r="D373">
        <f t="shared" si="26"/>
        <v>0.50411294284526775</v>
      </c>
      <c r="E373">
        <f t="shared" si="27"/>
        <v>3.6631897703346397</v>
      </c>
      <c r="F373">
        <f t="shared" si="28"/>
        <v>3.1590768274893435</v>
      </c>
    </row>
    <row r="374" spans="1:6" x14ac:dyDescent="0.25">
      <c r="A374">
        <f t="shared" si="29"/>
        <v>365</v>
      </c>
      <c r="B374">
        <v>0.11450015272273442</v>
      </c>
      <c r="C374">
        <f t="shared" si="25"/>
        <v>305.28436732620975</v>
      </c>
      <c r="D374">
        <f t="shared" si="26"/>
        <v>0.16437232620972964</v>
      </c>
      <c r="E374">
        <f t="shared" si="27"/>
        <v>3.4861205233619614</v>
      </c>
      <c r="F374">
        <f t="shared" si="28"/>
        <v>3.3217481971521181</v>
      </c>
    </row>
    <row r="375" spans="1:6" x14ac:dyDescent="0.25">
      <c r="A375">
        <f t="shared" si="29"/>
        <v>366</v>
      </c>
      <c r="B375">
        <v>-1.7306030753631596</v>
      </c>
      <c r="C375">
        <f t="shared" si="25"/>
        <v>302.63454609978595</v>
      </c>
      <c r="D375">
        <f t="shared" si="26"/>
        <v>-2.4854489002140667</v>
      </c>
      <c r="E375">
        <f t="shared" si="27"/>
        <v>2.2898334182889784</v>
      </c>
      <c r="F375">
        <f t="shared" si="28"/>
        <v>4.7752823185030024</v>
      </c>
    </row>
    <row r="376" spans="1:6" x14ac:dyDescent="0.25">
      <c r="A376">
        <f t="shared" si="29"/>
        <v>367</v>
      </c>
      <c r="B376">
        <v>-0.23180108394559434</v>
      </c>
      <c r="C376">
        <f t="shared" si="25"/>
        <v>304.78526872013009</v>
      </c>
      <c r="D376">
        <f t="shared" si="26"/>
        <v>-0.3347262798699262</v>
      </c>
      <c r="E376">
        <f t="shared" si="27"/>
        <v>3.235778123003854</v>
      </c>
      <c r="F376">
        <f t="shared" si="28"/>
        <v>3.5705044028737518</v>
      </c>
    </row>
    <row r="377" spans="1:6" x14ac:dyDescent="0.25">
      <c r="A377">
        <f t="shared" si="29"/>
        <v>368</v>
      </c>
      <c r="B377">
        <v>-0.3158837417908833</v>
      </c>
      <c r="C377">
        <f t="shared" si="25"/>
        <v>304.66420970497876</v>
      </c>
      <c r="D377">
        <f t="shared" si="26"/>
        <v>-0.45578529502125775</v>
      </c>
      <c r="E377">
        <f t="shared" si="27"/>
        <v>3.1768129998648931</v>
      </c>
      <c r="F377">
        <f t="shared" si="28"/>
        <v>3.632598294886094</v>
      </c>
    </row>
    <row r="378" spans="1:6" x14ac:dyDescent="0.25">
      <c r="A378">
        <f t="shared" si="29"/>
        <v>369</v>
      </c>
      <c r="B378">
        <v>-0.62781519896502436</v>
      </c>
      <c r="C378">
        <f t="shared" si="25"/>
        <v>304.2155225728352</v>
      </c>
      <c r="D378">
        <f t="shared" si="26"/>
        <v>-0.90447242716481924</v>
      </c>
      <c r="E378">
        <f t="shared" si="27"/>
        <v>2.9642487128668336</v>
      </c>
      <c r="F378">
        <f t="shared" si="28"/>
        <v>3.8687211400315675</v>
      </c>
    </row>
    <row r="379" spans="1:6" x14ac:dyDescent="0.25">
      <c r="A379">
        <f t="shared" si="29"/>
        <v>370</v>
      </c>
      <c r="B379">
        <v>-1.0343972501195491</v>
      </c>
      <c r="C379">
        <f t="shared" si="25"/>
        <v>303.63168035903635</v>
      </c>
      <c r="D379">
        <f t="shared" si="26"/>
        <v>-1.4883146409636652</v>
      </c>
      <c r="E379">
        <f t="shared" si="27"/>
        <v>2.7017267177999145</v>
      </c>
      <c r="F379">
        <f t="shared" si="28"/>
        <v>4.1900413587635228</v>
      </c>
    </row>
    <row r="380" spans="1:6" x14ac:dyDescent="0.25">
      <c r="A380">
        <f t="shared" si="29"/>
        <v>371</v>
      </c>
      <c r="B380">
        <v>-0.31501280898451578</v>
      </c>
      <c r="C380">
        <f t="shared" si="25"/>
        <v>304.66546339445131</v>
      </c>
      <c r="D380">
        <f t="shared" si="26"/>
        <v>-0.45453160554870919</v>
      </c>
      <c r="E380">
        <f t="shared" si="27"/>
        <v>3.1774201283193406</v>
      </c>
      <c r="F380">
        <f t="shared" si="28"/>
        <v>3.631951733867993</v>
      </c>
    </row>
    <row r="381" spans="1:6" x14ac:dyDescent="0.25">
      <c r="A381">
        <f t="shared" si="29"/>
        <v>372</v>
      </c>
      <c r="B381">
        <v>1.5115479238500642</v>
      </c>
      <c r="C381">
        <f t="shared" si="25"/>
        <v>307.30614290309126</v>
      </c>
      <c r="D381">
        <f t="shared" si="26"/>
        <v>2.1861479030912392</v>
      </c>
      <c r="E381">
        <f t="shared" si="27"/>
        <v>4.6184147741015806</v>
      </c>
      <c r="F381">
        <f t="shared" si="28"/>
        <v>2.4322668710102704</v>
      </c>
    </row>
    <row r="382" spans="1:6" x14ac:dyDescent="0.25">
      <c r="A382">
        <f t="shared" si="29"/>
        <v>373</v>
      </c>
      <c r="B382">
        <v>0.26794759282870001</v>
      </c>
      <c r="C382">
        <f t="shared" si="25"/>
        <v>305.50578110988403</v>
      </c>
      <c r="D382">
        <f t="shared" si="26"/>
        <v>0.38578610988400897</v>
      </c>
      <c r="E382">
        <f t="shared" si="27"/>
        <v>3.6009079758272549</v>
      </c>
      <c r="F382">
        <f t="shared" si="28"/>
        <v>3.2151218659431891</v>
      </c>
    </row>
    <row r="383" spans="1:6" x14ac:dyDescent="0.25">
      <c r="A383">
        <f t="shared" si="29"/>
        <v>374</v>
      </c>
      <c r="B383">
        <v>1.0779747854474104</v>
      </c>
      <c r="C383">
        <f t="shared" si="25"/>
        <v>306.6772570187851</v>
      </c>
      <c r="D383">
        <f t="shared" si="26"/>
        <v>1.5572620187850816</v>
      </c>
      <c r="E383">
        <f t="shared" si="27"/>
        <v>4.2461114456222333</v>
      </c>
      <c r="F383">
        <f t="shared" si="28"/>
        <v>2.6888494268370948</v>
      </c>
    </row>
    <row r="384" spans="1:6" x14ac:dyDescent="0.25">
      <c r="A384">
        <f t="shared" si="29"/>
        <v>375</v>
      </c>
      <c r="B384">
        <v>-1.5272056164196726</v>
      </c>
      <c r="C384">
        <f t="shared" si="25"/>
        <v>302.92552112821664</v>
      </c>
      <c r="D384">
        <f t="shared" si="26"/>
        <v>-2.1944738717833729</v>
      </c>
      <c r="E384">
        <f t="shared" si="27"/>
        <v>2.4053157285937061</v>
      </c>
      <c r="F384">
        <f t="shared" si="28"/>
        <v>4.5997896003770222</v>
      </c>
    </row>
    <row r="385" spans="1:6" x14ac:dyDescent="0.25">
      <c r="A385">
        <f t="shared" si="29"/>
        <v>376</v>
      </c>
      <c r="B385">
        <v>0.42844810568387559</v>
      </c>
      <c r="C385">
        <f t="shared" si="25"/>
        <v>305.73754380596171</v>
      </c>
      <c r="D385">
        <f t="shared" si="26"/>
        <v>0.6175488059616896</v>
      </c>
      <c r="E385">
        <f t="shared" si="27"/>
        <v>3.7235094111579201</v>
      </c>
      <c r="F385">
        <f t="shared" si="28"/>
        <v>3.1059606051961737</v>
      </c>
    </row>
    <row r="386" spans="1:6" x14ac:dyDescent="0.25">
      <c r="A386">
        <f t="shared" si="29"/>
        <v>377</v>
      </c>
      <c r="B386">
        <v>-0.54036838179365376</v>
      </c>
      <c r="C386">
        <f t="shared" si="25"/>
        <v>304.34124075580075</v>
      </c>
      <c r="D386">
        <f t="shared" si="26"/>
        <v>-0.77875424419926276</v>
      </c>
      <c r="E386">
        <f t="shared" si="27"/>
        <v>3.0228578759630125</v>
      </c>
      <c r="F386">
        <f t="shared" si="28"/>
        <v>3.8016121201622184</v>
      </c>
    </row>
    <row r="387" spans="1:6" x14ac:dyDescent="0.25">
      <c r="A387">
        <f t="shared" si="29"/>
        <v>378</v>
      </c>
      <c r="B387">
        <v>-0.84205613126524947</v>
      </c>
      <c r="C387">
        <f t="shared" si="25"/>
        <v>303.90773787155496</v>
      </c>
      <c r="D387">
        <f t="shared" si="26"/>
        <v>-1.2122571284450601</v>
      </c>
      <c r="E387">
        <f t="shared" si="27"/>
        <v>2.8238759448474298</v>
      </c>
      <c r="F387">
        <f t="shared" si="28"/>
        <v>4.036133073292433</v>
      </c>
    </row>
    <row r="388" spans="1:6" x14ac:dyDescent="0.25">
      <c r="A388">
        <f t="shared" si="29"/>
        <v>379</v>
      </c>
      <c r="B388">
        <v>-0.88651662886076432</v>
      </c>
      <c r="C388">
        <f t="shared" si="25"/>
        <v>303.84390366579726</v>
      </c>
      <c r="D388">
        <f t="shared" si="26"/>
        <v>-1.2760913342027607</v>
      </c>
      <c r="E388">
        <f t="shared" si="27"/>
        <v>2.7953157159625448</v>
      </c>
      <c r="F388">
        <f t="shared" si="28"/>
        <v>4.071407050165277</v>
      </c>
    </row>
    <row r="389" spans="1:6" x14ac:dyDescent="0.25">
      <c r="A389">
        <f t="shared" si="29"/>
        <v>380</v>
      </c>
      <c r="B389">
        <v>-1.011077331865335</v>
      </c>
      <c r="C389">
        <f t="shared" si="25"/>
        <v>303.66513689937426</v>
      </c>
      <c r="D389">
        <f t="shared" si="26"/>
        <v>-1.4548581006257564</v>
      </c>
      <c r="E389">
        <f t="shared" si="27"/>
        <v>2.7163418910591872</v>
      </c>
      <c r="F389">
        <f t="shared" si="28"/>
        <v>4.1711999916848868</v>
      </c>
    </row>
    <row r="390" spans="1:6" x14ac:dyDescent="0.25">
      <c r="A390">
        <f t="shared" si="29"/>
        <v>381</v>
      </c>
      <c r="B390">
        <v>1.0422732341362797</v>
      </c>
      <c r="C390">
        <f t="shared" si="25"/>
        <v>306.62553028858451</v>
      </c>
      <c r="D390">
        <f t="shared" si="26"/>
        <v>1.5055352885844968</v>
      </c>
      <c r="E390">
        <f t="shared" si="27"/>
        <v>4.2162882438369422</v>
      </c>
      <c r="F390">
        <f t="shared" si="28"/>
        <v>2.7107529552523602</v>
      </c>
    </row>
    <row r="391" spans="1:6" x14ac:dyDescent="0.25">
      <c r="A391">
        <f t="shared" si="29"/>
        <v>382</v>
      </c>
      <c r="B391">
        <v>0.92343027870821093</v>
      </c>
      <c r="C391">
        <f t="shared" si="25"/>
        <v>306.45340573443929</v>
      </c>
      <c r="D391">
        <f t="shared" si="26"/>
        <v>1.3334107344392692</v>
      </c>
      <c r="E391">
        <f t="shared" si="27"/>
        <v>4.1179308605917129</v>
      </c>
      <c r="F391">
        <f t="shared" si="28"/>
        <v>2.7845201261524153</v>
      </c>
    </row>
    <row r="392" spans="1:6" x14ac:dyDescent="0.25">
      <c r="A392">
        <f t="shared" si="29"/>
        <v>383</v>
      </c>
      <c r="B392">
        <v>1.0202365442792749</v>
      </c>
      <c r="C392">
        <f t="shared" si="25"/>
        <v>306.59360645341661</v>
      </c>
      <c r="D392">
        <f t="shared" si="26"/>
        <v>1.4736114534165949</v>
      </c>
      <c r="E392">
        <f t="shared" si="27"/>
        <v>4.1979434874742481</v>
      </c>
      <c r="F392">
        <f t="shared" si="28"/>
        <v>2.7243320340575963</v>
      </c>
    </row>
    <row r="393" spans="1:6" x14ac:dyDescent="0.25">
      <c r="A393">
        <f t="shared" si="29"/>
        <v>384</v>
      </c>
      <c r="B393">
        <v>-0.45099962014617223</v>
      </c>
      <c r="C393">
        <f t="shared" si="25"/>
        <v>304.46977570709151</v>
      </c>
      <c r="D393">
        <f t="shared" si="26"/>
        <v>-0.65021929290850267</v>
      </c>
      <c r="E393">
        <f t="shared" si="27"/>
        <v>3.0835441810387749</v>
      </c>
      <c r="F393">
        <f t="shared" si="28"/>
        <v>3.7337634739472207</v>
      </c>
    </row>
    <row r="394" spans="1:6" x14ac:dyDescent="0.25">
      <c r="A394">
        <f t="shared" si="29"/>
        <v>385</v>
      </c>
      <c r="B394">
        <v>6.8633377992245601E-2</v>
      </c>
      <c r="C394">
        <f t="shared" ref="C394:C457" si="30">+$C$9*EXP(($J$8-($J$9^2)/2)*(1/360)+SQRT(1/360)*$J$9*B394)</f>
        <v>305.21821597676927</v>
      </c>
      <c r="D394">
        <f t="shared" si="26"/>
        <v>9.822097676925523E-2</v>
      </c>
      <c r="E394">
        <f t="shared" si="27"/>
        <v>3.4522699431007595</v>
      </c>
      <c r="F394">
        <f t="shared" si="28"/>
        <v>3.3540489663314474</v>
      </c>
    </row>
    <row r="395" spans="1:6" x14ac:dyDescent="0.25">
      <c r="A395">
        <f t="shared" si="29"/>
        <v>386</v>
      </c>
      <c r="B395">
        <v>-0.41439149691171212</v>
      </c>
      <c r="C395">
        <f t="shared" si="30"/>
        <v>304.52244314701773</v>
      </c>
      <c r="D395">
        <f t="shared" ref="D395:D458" si="31">+C395-$C$9</f>
        <v>-0.59755185298229208</v>
      </c>
      <c r="E395">
        <f t="shared" ref="E395:E458" si="32">+Precio_opcion_BS(C395,$J$11,$J$10,$J$9,$J$12,TRUE)</f>
        <v>3.1086337281685132</v>
      </c>
      <c r="F395">
        <f t="shared" ref="F395:F458" si="33">+Precio_opcion_BS(C395,$J$11,$J$10,$J$9,$J$12,FALSE)</f>
        <v>3.7061855811507485</v>
      </c>
    </row>
    <row r="396" spans="1:6" x14ac:dyDescent="0.25">
      <c r="A396">
        <f t="shared" ref="A396:A459" si="34">1+A395</f>
        <v>387</v>
      </c>
      <c r="B396">
        <v>1.6419192083941829</v>
      </c>
      <c r="C396">
        <f t="shared" si="30"/>
        <v>307.49549492545304</v>
      </c>
      <c r="D396">
        <f t="shared" si="31"/>
        <v>2.3754999254530276</v>
      </c>
      <c r="E396">
        <f t="shared" si="32"/>
        <v>4.7339981440392762</v>
      </c>
      <c r="F396">
        <f t="shared" si="33"/>
        <v>2.3584982185861776</v>
      </c>
    </row>
    <row r="397" spans="1:6" x14ac:dyDescent="0.25">
      <c r="A397">
        <f t="shared" si="34"/>
        <v>388</v>
      </c>
      <c r="B397">
        <v>1.9823717069926976</v>
      </c>
      <c r="C397">
        <f t="shared" si="30"/>
        <v>307.99052048473828</v>
      </c>
      <c r="D397">
        <f t="shared" si="31"/>
        <v>2.8705254847382662</v>
      </c>
      <c r="E397">
        <f t="shared" si="32"/>
        <v>5.0436747792129779</v>
      </c>
      <c r="F397">
        <f t="shared" si="33"/>
        <v>2.1731492944746407</v>
      </c>
    </row>
    <row r="398" spans="1:6" x14ac:dyDescent="0.25">
      <c r="A398">
        <f t="shared" si="34"/>
        <v>389</v>
      </c>
      <c r="B398">
        <v>-0.54594521251707473</v>
      </c>
      <c r="C398">
        <f t="shared" si="30"/>
        <v>304.33322165736809</v>
      </c>
      <c r="D398">
        <f t="shared" si="31"/>
        <v>-0.78677334263193188</v>
      </c>
      <c r="E398">
        <f t="shared" si="32"/>
        <v>3.019097355413038</v>
      </c>
      <c r="F398">
        <f t="shared" si="33"/>
        <v>3.8058706980449131</v>
      </c>
    </row>
    <row r="399" spans="1:6" x14ac:dyDescent="0.25">
      <c r="A399">
        <f t="shared" si="34"/>
        <v>390</v>
      </c>
      <c r="B399">
        <v>0.78108463936594541</v>
      </c>
      <c r="C399">
        <f t="shared" si="30"/>
        <v>306.24736856188827</v>
      </c>
      <c r="D399">
        <f t="shared" si="31"/>
        <v>1.1273735618882483</v>
      </c>
      <c r="E399">
        <f t="shared" si="32"/>
        <v>4.0019834674370145</v>
      </c>
      <c r="F399">
        <f t="shared" si="33"/>
        <v>2.8746099055487377</v>
      </c>
    </row>
    <row r="400" spans="1:6" x14ac:dyDescent="0.25">
      <c r="A400">
        <f t="shared" si="34"/>
        <v>391</v>
      </c>
      <c r="B400">
        <v>-1.3433090507675431</v>
      </c>
      <c r="C400">
        <f t="shared" si="30"/>
        <v>303.18883950330638</v>
      </c>
      <c r="D400">
        <f t="shared" si="31"/>
        <v>-1.9311554966936342</v>
      </c>
      <c r="E400">
        <f t="shared" si="32"/>
        <v>2.5131578613601988</v>
      </c>
      <c r="F400">
        <f t="shared" si="33"/>
        <v>4.4443133580537904</v>
      </c>
    </row>
    <row r="401" spans="1:6" x14ac:dyDescent="0.25">
      <c r="A401">
        <f t="shared" si="34"/>
        <v>392</v>
      </c>
      <c r="B401">
        <v>3.2355312776100396E-2</v>
      </c>
      <c r="C401">
        <f t="shared" si="30"/>
        <v>305.16590409488805</v>
      </c>
      <c r="D401">
        <f t="shared" si="31"/>
        <v>4.5909094888031632E-2</v>
      </c>
      <c r="E401">
        <f t="shared" si="32"/>
        <v>3.4256460514635307</v>
      </c>
      <c r="F401">
        <f t="shared" si="33"/>
        <v>3.3797369565754138</v>
      </c>
    </row>
    <row r="402" spans="1:6" x14ac:dyDescent="0.25">
      <c r="A402">
        <f t="shared" si="34"/>
        <v>393</v>
      </c>
      <c r="B402">
        <v>-1.9146709287086821</v>
      </c>
      <c r="C402">
        <f t="shared" si="30"/>
        <v>302.3714644173379</v>
      </c>
      <c r="D402">
        <f t="shared" si="31"/>
        <v>-2.7485305826621129</v>
      </c>
      <c r="E402">
        <f t="shared" si="32"/>
        <v>2.1887282729535826</v>
      </c>
      <c r="F402">
        <f t="shared" si="33"/>
        <v>4.9372588556156529</v>
      </c>
    </row>
    <row r="403" spans="1:6" x14ac:dyDescent="0.25">
      <c r="A403">
        <f t="shared" si="34"/>
        <v>394</v>
      </c>
      <c r="B403">
        <v>-1.3532679631414612</v>
      </c>
      <c r="C403">
        <f t="shared" si="30"/>
        <v>303.17457364516275</v>
      </c>
      <c r="D403">
        <f t="shared" si="31"/>
        <v>-1.945421354837265</v>
      </c>
      <c r="E403">
        <f t="shared" si="32"/>
        <v>2.5072336993377036</v>
      </c>
      <c r="F403">
        <f t="shared" si="33"/>
        <v>4.4526550541748975</v>
      </c>
    </row>
    <row r="404" spans="1:6" x14ac:dyDescent="0.25">
      <c r="A404">
        <f t="shared" si="34"/>
        <v>395</v>
      </c>
      <c r="B404">
        <v>1.2998244125558962</v>
      </c>
      <c r="C404">
        <f t="shared" si="30"/>
        <v>306.99888283584556</v>
      </c>
      <c r="D404">
        <f t="shared" si="31"/>
        <v>1.8788878358455463</v>
      </c>
      <c r="E404">
        <f t="shared" si="32"/>
        <v>4.4342800206148922</v>
      </c>
      <c r="F404">
        <f t="shared" si="33"/>
        <v>2.5553921847692749</v>
      </c>
    </row>
    <row r="405" spans="1:6" x14ac:dyDescent="0.25">
      <c r="A405">
        <f t="shared" si="34"/>
        <v>396</v>
      </c>
      <c r="B405">
        <v>-0.63429007710620411</v>
      </c>
      <c r="C405">
        <f t="shared" si="30"/>
        <v>304.2062160097995</v>
      </c>
      <c r="D405">
        <f t="shared" si="31"/>
        <v>-0.91377899020051245</v>
      </c>
      <c r="E405">
        <f t="shared" si="32"/>
        <v>2.9599394016584597</v>
      </c>
      <c r="F405">
        <f t="shared" si="33"/>
        <v>3.8737183918588869</v>
      </c>
    </row>
    <row r="406" spans="1:6" x14ac:dyDescent="0.25">
      <c r="A406">
        <f t="shared" si="34"/>
        <v>397</v>
      </c>
      <c r="B406">
        <v>-0.88928773710541054</v>
      </c>
      <c r="C406">
        <f t="shared" si="30"/>
        <v>303.83992548816354</v>
      </c>
      <c r="D406">
        <f t="shared" si="31"/>
        <v>-1.2800695118364729</v>
      </c>
      <c r="E406">
        <f t="shared" si="32"/>
        <v>2.7935421082451057</v>
      </c>
      <c r="F406">
        <f t="shared" si="33"/>
        <v>4.0736116200815218</v>
      </c>
    </row>
    <row r="407" spans="1:6" x14ac:dyDescent="0.25">
      <c r="A407">
        <f t="shared" si="34"/>
        <v>398</v>
      </c>
      <c r="B407">
        <v>-0.44593723711258937</v>
      </c>
      <c r="C407">
        <f t="shared" si="30"/>
        <v>304.47705832257355</v>
      </c>
      <c r="D407">
        <f t="shared" si="31"/>
        <v>-0.64293667742646221</v>
      </c>
      <c r="E407">
        <f t="shared" si="32"/>
        <v>3.0870057179264734</v>
      </c>
      <c r="F407">
        <f t="shared" si="33"/>
        <v>3.7299423953528787</v>
      </c>
    </row>
    <row r="408" spans="1:6" x14ac:dyDescent="0.25">
      <c r="A408">
        <f t="shared" si="34"/>
        <v>399</v>
      </c>
      <c r="B408">
        <v>1.2506946653940874</v>
      </c>
      <c r="C408">
        <f t="shared" si="30"/>
        <v>306.92762807018494</v>
      </c>
      <c r="D408">
        <f t="shared" si="31"/>
        <v>1.8076330701849201</v>
      </c>
      <c r="E408">
        <f t="shared" si="32"/>
        <v>4.3921870279569646</v>
      </c>
      <c r="F408">
        <f t="shared" si="33"/>
        <v>2.5845539577719876</v>
      </c>
    </row>
    <row r="409" spans="1:6" x14ac:dyDescent="0.25">
      <c r="A409">
        <f t="shared" si="34"/>
        <v>400</v>
      </c>
      <c r="B409">
        <v>2.0152743002038709</v>
      </c>
      <c r="C409">
        <f t="shared" si="30"/>
        <v>308.03840380229155</v>
      </c>
      <c r="D409">
        <f t="shared" si="31"/>
        <v>2.9184088022915375</v>
      </c>
      <c r="E409">
        <f t="shared" si="32"/>
        <v>5.0741998113471709</v>
      </c>
      <c r="F409">
        <f t="shared" si="33"/>
        <v>2.1557910090555907</v>
      </c>
    </row>
    <row r="410" spans="1:6" x14ac:dyDescent="0.25">
      <c r="A410">
        <f t="shared" si="34"/>
        <v>401</v>
      </c>
      <c r="B410">
        <v>0.1663052892554546</v>
      </c>
      <c r="C410">
        <f t="shared" si="30"/>
        <v>305.35910051910895</v>
      </c>
      <c r="D410">
        <f t="shared" si="31"/>
        <v>0.23910551910893219</v>
      </c>
      <c r="E410">
        <f t="shared" si="32"/>
        <v>3.5246085252405521</v>
      </c>
      <c r="F410">
        <f t="shared" si="33"/>
        <v>3.2855030061315631</v>
      </c>
    </row>
    <row r="411" spans="1:6" x14ac:dyDescent="0.25">
      <c r="A411">
        <f t="shared" si="34"/>
        <v>402</v>
      </c>
      <c r="B411">
        <v>-0.11656684631427924</v>
      </c>
      <c r="C411">
        <f t="shared" si="30"/>
        <v>304.95125673655639</v>
      </c>
      <c r="D411">
        <f t="shared" si="31"/>
        <v>-0.16873826344362897</v>
      </c>
      <c r="E411">
        <f t="shared" si="32"/>
        <v>3.3177423370021586</v>
      </c>
      <c r="F411">
        <f t="shared" si="33"/>
        <v>3.4864806004457591</v>
      </c>
    </row>
    <row r="412" spans="1:6" x14ac:dyDescent="0.25">
      <c r="A412">
        <f t="shared" si="34"/>
        <v>403</v>
      </c>
      <c r="B412">
        <v>4.4723381194406969E-2</v>
      </c>
      <c r="C412">
        <f t="shared" si="30"/>
        <v>305.18373747120245</v>
      </c>
      <c r="D412">
        <f t="shared" si="31"/>
        <v>6.3742471202431261E-2</v>
      </c>
      <c r="E412">
        <f t="shared" si="32"/>
        <v>3.4347078925748917</v>
      </c>
      <c r="F412">
        <f t="shared" si="33"/>
        <v>3.370965421372432</v>
      </c>
    </row>
    <row r="413" spans="1:6" x14ac:dyDescent="0.25">
      <c r="A413">
        <f t="shared" si="34"/>
        <v>404</v>
      </c>
      <c r="B413">
        <v>1.3292615721034429</v>
      </c>
      <c r="C413">
        <f t="shared" si="30"/>
        <v>307.04158460770032</v>
      </c>
      <c r="D413">
        <f t="shared" si="31"/>
        <v>1.9215896077002981</v>
      </c>
      <c r="E413">
        <f t="shared" si="32"/>
        <v>4.4596157364846079</v>
      </c>
      <c r="F413">
        <f t="shared" si="33"/>
        <v>2.5380261287842387</v>
      </c>
    </row>
    <row r="414" spans="1:6" x14ac:dyDescent="0.25">
      <c r="A414">
        <f t="shared" si="34"/>
        <v>405</v>
      </c>
      <c r="B414">
        <v>0.79669011215597352</v>
      </c>
      <c r="C414">
        <f t="shared" si="30"/>
        <v>306.26994982880808</v>
      </c>
      <c r="D414">
        <f t="shared" si="31"/>
        <v>1.1499548288080632</v>
      </c>
      <c r="E414">
        <f t="shared" si="32"/>
        <v>4.0145957157397447</v>
      </c>
      <c r="F414">
        <f t="shared" si="33"/>
        <v>2.8646408869315962</v>
      </c>
    </row>
    <row r="415" spans="1:6" x14ac:dyDescent="0.25">
      <c r="A415">
        <f t="shared" si="34"/>
        <v>406</v>
      </c>
      <c r="B415">
        <v>1.7777806131153537</v>
      </c>
      <c r="C415">
        <f t="shared" si="30"/>
        <v>307.69294497766646</v>
      </c>
      <c r="D415">
        <f t="shared" si="31"/>
        <v>2.5729499776664397</v>
      </c>
      <c r="E415">
        <f t="shared" si="32"/>
        <v>4.8562231869079824</v>
      </c>
      <c r="F415">
        <f t="shared" si="33"/>
        <v>2.2832732092414858</v>
      </c>
    </row>
    <row r="416" spans="1:6" x14ac:dyDescent="0.25">
      <c r="A416">
        <f t="shared" si="34"/>
        <v>407</v>
      </c>
      <c r="B416">
        <v>-2.9645699890986085E-2</v>
      </c>
      <c r="C416">
        <f t="shared" si="30"/>
        <v>305.07652124893769</v>
      </c>
      <c r="D416">
        <f t="shared" si="31"/>
        <v>-4.3473751062322208E-2</v>
      </c>
      <c r="E416">
        <f t="shared" si="32"/>
        <v>3.380451191761523</v>
      </c>
      <c r="F416">
        <f t="shared" si="33"/>
        <v>3.4239249428238452</v>
      </c>
    </row>
    <row r="417" spans="1:6" x14ac:dyDescent="0.25">
      <c r="A417">
        <f t="shared" si="34"/>
        <v>408</v>
      </c>
      <c r="B417">
        <v>-0.55229692145958398</v>
      </c>
      <c r="C417">
        <f t="shared" si="30"/>
        <v>304.32408859480495</v>
      </c>
      <c r="D417">
        <f t="shared" si="31"/>
        <v>-0.79590640519506906</v>
      </c>
      <c r="E417">
        <f t="shared" si="32"/>
        <v>3.0148181082972485</v>
      </c>
      <c r="F417">
        <f t="shared" si="33"/>
        <v>3.8107245134922607</v>
      </c>
    </row>
    <row r="418" spans="1:6" x14ac:dyDescent="0.25">
      <c r="A418">
        <f t="shared" si="34"/>
        <v>409</v>
      </c>
      <c r="B418">
        <v>-1.1910425151020054</v>
      </c>
      <c r="C418">
        <f t="shared" si="30"/>
        <v>303.40704058827231</v>
      </c>
      <c r="D418">
        <f t="shared" si="31"/>
        <v>-1.7129544117277078</v>
      </c>
      <c r="E418">
        <f t="shared" si="32"/>
        <v>2.6049386606898679</v>
      </c>
      <c r="F418">
        <f t="shared" si="33"/>
        <v>4.3178930724175473</v>
      </c>
    </row>
    <row r="419" spans="1:6" x14ac:dyDescent="0.25">
      <c r="A419">
        <f t="shared" si="34"/>
        <v>410</v>
      </c>
      <c r="B419">
        <v>1.5821514760319861</v>
      </c>
      <c r="C419">
        <f t="shared" si="30"/>
        <v>307.4086734395878</v>
      </c>
      <c r="D419">
        <f t="shared" si="31"/>
        <v>2.2886784395877839</v>
      </c>
      <c r="E419">
        <f t="shared" si="32"/>
        <v>4.6808023171775517</v>
      </c>
      <c r="F419">
        <f t="shared" si="33"/>
        <v>2.3921238775896967</v>
      </c>
    </row>
    <row r="420" spans="1:6" x14ac:dyDescent="0.25">
      <c r="A420">
        <f t="shared" si="34"/>
        <v>411</v>
      </c>
      <c r="B420">
        <v>1.5275542288509409</v>
      </c>
      <c r="C420">
        <f t="shared" si="30"/>
        <v>307.32938427438944</v>
      </c>
      <c r="D420">
        <f t="shared" si="31"/>
        <v>2.209389274389423</v>
      </c>
      <c r="E420">
        <f t="shared" si="32"/>
        <v>4.6325154226758798</v>
      </c>
      <c r="F420">
        <f t="shared" si="33"/>
        <v>2.4231261482863857</v>
      </c>
    </row>
    <row r="421" spans="1:6" x14ac:dyDescent="0.25">
      <c r="A421">
        <f t="shared" si="34"/>
        <v>412</v>
      </c>
      <c r="B421">
        <v>-0.98156323632678188</v>
      </c>
      <c r="C421">
        <f t="shared" si="30"/>
        <v>303.70748536613831</v>
      </c>
      <c r="D421">
        <f t="shared" si="31"/>
        <v>-1.4125096338617027</v>
      </c>
      <c r="E421">
        <f t="shared" si="32"/>
        <v>2.7349159376522891</v>
      </c>
      <c r="F421">
        <f t="shared" si="33"/>
        <v>4.147425571513935</v>
      </c>
    </row>
    <row r="422" spans="1:6" x14ac:dyDescent="0.25">
      <c r="A422">
        <f t="shared" si="34"/>
        <v>413</v>
      </c>
      <c r="B422">
        <v>0.76705562152645757</v>
      </c>
      <c r="C422">
        <f t="shared" si="30"/>
        <v>306.22706986134301</v>
      </c>
      <c r="D422">
        <f t="shared" si="31"/>
        <v>1.1070748613429942</v>
      </c>
      <c r="E422">
        <f t="shared" si="32"/>
        <v>3.9906661612133405</v>
      </c>
      <c r="F422">
        <f t="shared" si="33"/>
        <v>2.8835912998702895</v>
      </c>
    </row>
    <row r="423" spans="1:6" x14ac:dyDescent="0.25">
      <c r="A423">
        <f t="shared" si="34"/>
        <v>414</v>
      </c>
      <c r="B423">
        <v>1.2282168648250058</v>
      </c>
      <c r="C423">
        <f t="shared" si="30"/>
        <v>306.89503316423276</v>
      </c>
      <c r="D423">
        <f t="shared" si="31"/>
        <v>1.7750381642327397</v>
      </c>
      <c r="E423">
        <f t="shared" si="32"/>
        <v>4.3730086345717325</v>
      </c>
      <c r="F423">
        <f t="shared" si="33"/>
        <v>2.5979704703389359</v>
      </c>
    </row>
    <row r="424" spans="1:6" x14ac:dyDescent="0.25">
      <c r="A424">
        <f t="shared" si="34"/>
        <v>415</v>
      </c>
      <c r="B424">
        <v>1.3363408540468209</v>
      </c>
      <c r="C424">
        <f t="shared" si="30"/>
        <v>307.05185475489247</v>
      </c>
      <c r="D424">
        <f t="shared" si="31"/>
        <v>1.9318597548924572</v>
      </c>
      <c r="E424">
        <f t="shared" si="32"/>
        <v>4.4657214897549693</v>
      </c>
      <c r="F424">
        <f t="shared" si="33"/>
        <v>2.5338617348624553</v>
      </c>
    </row>
    <row r="425" spans="1:6" x14ac:dyDescent="0.25">
      <c r="A425">
        <f t="shared" si="34"/>
        <v>416</v>
      </c>
      <c r="B425">
        <v>-1.7951541965808491</v>
      </c>
      <c r="C425">
        <f t="shared" si="30"/>
        <v>302.54225941129266</v>
      </c>
      <c r="D425">
        <f t="shared" si="31"/>
        <v>-2.5777355887073554</v>
      </c>
      <c r="E425">
        <f t="shared" si="32"/>
        <v>2.2540104177705587</v>
      </c>
      <c r="F425">
        <f t="shared" si="33"/>
        <v>4.8317460064778572</v>
      </c>
    </row>
    <row r="426" spans="1:6" x14ac:dyDescent="0.25">
      <c r="A426">
        <f t="shared" si="34"/>
        <v>417</v>
      </c>
      <c r="B426">
        <v>-1.057615081419931</v>
      </c>
      <c r="C426">
        <f t="shared" si="30"/>
        <v>303.59837394239048</v>
      </c>
      <c r="D426">
        <f t="shared" si="31"/>
        <v>-1.5216210576095364</v>
      </c>
      <c r="E426">
        <f t="shared" si="32"/>
        <v>2.6872287132468102</v>
      </c>
      <c r="F426">
        <f t="shared" si="33"/>
        <v>4.2088497708562898</v>
      </c>
    </row>
    <row r="427" spans="1:6" x14ac:dyDescent="0.25">
      <c r="A427">
        <f t="shared" si="34"/>
        <v>418</v>
      </c>
      <c r="B427">
        <v>-0.15636744733068286</v>
      </c>
      <c r="C427">
        <f t="shared" si="30"/>
        <v>304.89391613816542</v>
      </c>
      <c r="D427">
        <f t="shared" si="31"/>
        <v>-0.22607886183459414</v>
      </c>
      <c r="E427">
        <f t="shared" si="32"/>
        <v>3.289281976002485</v>
      </c>
      <c r="F427">
        <f t="shared" si="33"/>
        <v>3.5153608378370222</v>
      </c>
    </row>
    <row r="428" spans="1:6" x14ac:dyDescent="0.25">
      <c r="A428">
        <f t="shared" si="34"/>
        <v>419</v>
      </c>
      <c r="B428">
        <v>0.1503003933439441</v>
      </c>
      <c r="C428">
        <f t="shared" si="30"/>
        <v>305.33601018069248</v>
      </c>
      <c r="D428">
        <f t="shared" si="31"/>
        <v>0.21601518069246595</v>
      </c>
      <c r="E428">
        <f t="shared" si="32"/>
        <v>3.5126890252549572</v>
      </c>
      <c r="F428">
        <f t="shared" si="33"/>
        <v>3.2966738445624628</v>
      </c>
    </row>
    <row r="429" spans="1:6" x14ac:dyDescent="0.25">
      <c r="A429">
        <f t="shared" si="34"/>
        <v>420</v>
      </c>
      <c r="B429">
        <v>-0.8131429584875649</v>
      </c>
      <c r="C429">
        <f t="shared" si="30"/>
        <v>303.94925718570096</v>
      </c>
      <c r="D429">
        <f t="shared" si="31"/>
        <v>-1.1707378142990592</v>
      </c>
      <c r="E429">
        <f t="shared" si="32"/>
        <v>2.8425540684694681</v>
      </c>
      <c r="F429">
        <f t="shared" si="33"/>
        <v>4.0132918827684705</v>
      </c>
    </row>
    <row r="430" spans="1:6" x14ac:dyDescent="0.25">
      <c r="A430">
        <f t="shared" si="34"/>
        <v>421</v>
      </c>
      <c r="B430">
        <v>-0.60318111064837454</v>
      </c>
      <c r="C430">
        <f t="shared" si="30"/>
        <v>304.25093258984361</v>
      </c>
      <c r="D430">
        <f t="shared" si="31"/>
        <v>-0.86906241015640262</v>
      </c>
      <c r="E430">
        <f t="shared" si="32"/>
        <v>2.980681955830363</v>
      </c>
      <c r="F430">
        <f t="shared" si="33"/>
        <v>3.8497443659866804</v>
      </c>
    </row>
    <row r="431" spans="1:6" x14ac:dyDescent="0.25">
      <c r="A431">
        <f t="shared" si="34"/>
        <v>422</v>
      </c>
      <c r="B431">
        <v>1.2661943005375786</v>
      </c>
      <c r="C431">
        <f t="shared" si="30"/>
        <v>306.95010600241886</v>
      </c>
      <c r="D431">
        <f t="shared" si="31"/>
        <v>1.8301110024188461</v>
      </c>
      <c r="E431">
        <f t="shared" si="32"/>
        <v>4.4054407969504723</v>
      </c>
      <c r="F431">
        <f t="shared" si="33"/>
        <v>2.5753297945315694</v>
      </c>
    </row>
    <row r="432" spans="1:6" x14ac:dyDescent="0.25">
      <c r="A432">
        <f t="shared" si="34"/>
        <v>423</v>
      </c>
      <c r="B432">
        <v>-0.33042726027915081</v>
      </c>
      <c r="C432">
        <f t="shared" si="30"/>
        <v>304.64327537807446</v>
      </c>
      <c r="D432">
        <f t="shared" si="31"/>
        <v>-0.47671962192555384</v>
      </c>
      <c r="E432">
        <f t="shared" si="32"/>
        <v>3.1666859335141453</v>
      </c>
      <c r="F432">
        <f t="shared" si="33"/>
        <v>3.6434055554396139</v>
      </c>
    </row>
    <row r="433" spans="1:6" x14ac:dyDescent="0.25">
      <c r="A433">
        <f t="shared" si="34"/>
        <v>424</v>
      </c>
      <c r="B433">
        <v>-2.1585267070122733</v>
      </c>
      <c r="C433">
        <f t="shared" si="30"/>
        <v>302.02328212129322</v>
      </c>
      <c r="D433">
        <f t="shared" si="31"/>
        <v>-3.0967128787067963</v>
      </c>
      <c r="E433">
        <f t="shared" si="32"/>
        <v>2.0597006635162955</v>
      </c>
      <c r="F433">
        <f t="shared" si="33"/>
        <v>5.1564135422230493</v>
      </c>
    </row>
    <row r="434" spans="1:6" x14ac:dyDescent="0.25">
      <c r="A434">
        <f t="shared" si="34"/>
        <v>425</v>
      </c>
      <c r="B434">
        <v>1.7355314934298047</v>
      </c>
      <c r="C434">
        <f t="shared" si="30"/>
        <v>307.63152992143068</v>
      </c>
      <c r="D434">
        <f t="shared" si="31"/>
        <v>2.5115349214306661</v>
      </c>
      <c r="E434">
        <f t="shared" si="32"/>
        <v>4.8180211473165286</v>
      </c>
      <c r="F434">
        <f t="shared" si="33"/>
        <v>2.3064862258858057</v>
      </c>
    </row>
    <row r="435" spans="1:6" x14ac:dyDescent="0.25">
      <c r="A435">
        <f t="shared" si="34"/>
        <v>426</v>
      </c>
      <c r="B435">
        <v>-0.17544463442494143</v>
      </c>
      <c r="C435">
        <f t="shared" si="30"/>
        <v>304.86643551848061</v>
      </c>
      <c r="D435">
        <f t="shared" si="31"/>
        <v>-0.25355948151940311</v>
      </c>
      <c r="E435">
        <f t="shared" si="32"/>
        <v>3.2756968304704515</v>
      </c>
      <c r="F435">
        <f t="shared" si="33"/>
        <v>3.5292563119897977</v>
      </c>
    </row>
    <row r="436" spans="1:6" x14ac:dyDescent="0.25">
      <c r="A436">
        <f t="shared" si="34"/>
        <v>427</v>
      </c>
      <c r="B436">
        <v>-1.6308376406317677</v>
      </c>
      <c r="C436">
        <f t="shared" si="30"/>
        <v>302.77723295259818</v>
      </c>
      <c r="D436">
        <f t="shared" si="31"/>
        <v>-2.342762047401834</v>
      </c>
      <c r="E436">
        <f t="shared" si="32"/>
        <v>2.3459811393329772</v>
      </c>
      <c r="F436">
        <f t="shared" si="33"/>
        <v>4.6887431867347402</v>
      </c>
    </row>
    <row r="437" spans="1:6" x14ac:dyDescent="0.25">
      <c r="A437">
        <f t="shared" si="34"/>
        <v>428</v>
      </c>
      <c r="B437">
        <v>1.0792020022291118</v>
      </c>
      <c r="C437">
        <f t="shared" si="30"/>
        <v>306.67903524542277</v>
      </c>
      <c r="D437">
        <f t="shared" si="31"/>
        <v>1.5590402454227501</v>
      </c>
      <c r="E437">
        <f t="shared" si="32"/>
        <v>4.2471388602359639</v>
      </c>
      <c r="F437">
        <f t="shared" si="33"/>
        <v>2.6880986148131569</v>
      </c>
    </row>
    <row r="438" spans="1:6" x14ac:dyDescent="0.25">
      <c r="A438">
        <f t="shared" si="34"/>
        <v>429</v>
      </c>
      <c r="B438">
        <v>0.55722015989283435</v>
      </c>
      <c r="C438">
        <f t="shared" si="30"/>
        <v>305.92361773013084</v>
      </c>
      <c r="D438">
        <f t="shared" si="31"/>
        <v>0.80362273013082586</v>
      </c>
      <c r="E438">
        <f t="shared" si="32"/>
        <v>3.8237499250225824</v>
      </c>
      <c r="F438">
        <f t="shared" si="33"/>
        <v>3.0201271948916997</v>
      </c>
    </row>
    <row r="439" spans="1:6" x14ac:dyDescent="0.25">
      <c r="A439">
        <f t="shared" si="34"/>
        <v>430</v>
      </c>
      <c r="B439">
        <v>-1.0625362220567098</v>
      </c>
      <c r="C439">
        <f t="shared" si="30"/>
        <v>303.59131494265489</v>
      </c>
      <c r="D439">
        <f t="shared" si="31"/>
        <v>-1.5286800573451274</v>
      </c>
      <c r="E439">
        <f t="shared" si="32"/>
        <v>2.6841625977689887</v>
      </c>
      <c r="F439">
        <f t="shared" si="33"/>
        <v>4.2128426551140592</v>
      </c>
    </row>
    <row r="440" spans="1:6" x14ac:dyDescent="0.25">
      <c r="A440">
        <f t="shared" si="34"/>
        <v>431</v>
      </c>
      <c r="B440">
        <v>-0.60328689270312796</v>
      </c>
      <c r="C440">
        <f t="shared" si="30"/>
        <v>304.25078052570541</v>
      </c>
      <c r="D440">
        <f t="shared" si="31"/>
        <v>-0.86921447429460841</v>
      </c>
      <c r="E440">
        <f t="shared" si="32"/>
        <v>2.9806112599535766</v>
      </c>
      <c r="F440">
        <f t="shared" si="33"/>
        <v>3.8498257342481281</v>
      </c>
    </row>
    <row r="441" spans="1:6" x14ac:dyDescent="0.25">
      <c r="A441">
        <f t="shared" si="34"/>
        <v>432</v>
      </c>
      <c r="B441">
        <v>-0.10043198961653117</v>
      </c>
      <c r="C441">
        <f t="shared" si="30"/>
        <v>304.97450524478398</v>
      </c>
      <c r="D441">
        <f t="shared" si="31"/>
        <v>-0.14548975521603325</v>
      </c>
      <c r="E441">
        <f t="shared" si="32"/>
        <v>3.3293253163541294</v>
      </c>
      <c r="F441">
        <f t="shared" si="33"/>
        <v>3.4748150715701058</v>
      </c>
    </row>
    <row r="442" spans="1:6" x14ac:dyDescent="0.25">
      <c r="A442">
        <f t="shared" si="34"/>
        <v>433</v>
      </c>
      <c r="B442">
        <v>0.48697390709709054</v>
      </c>
      <c r="C442">
        <f t="shared" si="30"/>
        <v>305.82209878495854</v>
      </c>
      <c r="D442">
        <f t="shared" si="31"/>
        <v>0.7021037849585241</v>
      </c>
      <c r="E442">
        <f t="shared" si="32"/>
        <v>3.7688609535790647</v>
      </c>
      <c r="F442">
        <f t="shared" si="33"/>
        <v>3.0667571686205122</v>
      </c>
    </row>
    <row r="443" spans="1:6" x14ac:dyDescent="0.25">
      <c r="A443">
        <f t="shared" si="34"/>
        <v>434</v>
      </c>
      <c r="B443">
        <v>0.28338433145790437</v>
      </c>
      <c r="C443">
        <f t="shared" si="30"/>
        <v>305.52806411799884</v>
      </c>
      <c r="D443">
        <f t="shared" si="31"/>
        <v>0.40806911799882073</v>
      </c>
      <c r="E443">
        <f t="shared" si="32"/>
        <v>3.6125868467669022</v>
      </c>
      <c r="F443">
        <f t="shared" si="33"/>
        <v>3.2045177287680247</v>
      </c>
    </row>
    <row r="444" spans="1:6" x14ac:dyDescent="0.25">
      <c r="A444">
        <f t="shared" si="34"/>
        <v>435</v>
      </c>
      <c r="B444">
        <v>1.3617183194217948</v>
      </c>
      <c r="C444">
        <f t="shared" si="30"/>
        <v>307.08867350173483</v>
      </c>
      <c r="D444">
        <f t="shared" si="31"/>
        <v>1.9686785017348143</v>
      </c>
      <c r="E444">
        <f t="shared" si="32"/>
        <v>4.4876499164774373</v>
      </c>
      <c r="F444">
        <f t="shared" si="33"/>
        <v>2.5189714147425661</v>
      </c>
    </row>
    <row r="445" spans="1:6" x14ac:dyDescent="0.25">
      <c r="A445">
        <f t="shared" si="34"/>
        <v>436</v>
      </c>
      <c r="B445">
        <v>0.2612808724728134</v>
      </c>
      <c r="C445">
        <f t="shared" si="30"/>
        <v>305.49615816876712</v>
      </c>
      <c r="D445">
        <f t="shared" si="31"/>
        <v>0.37616316876710698</v>
      </c>
      <c r="E445">
        <f t="shared" si="32"/>
        <v>3.595871601657592</v>
      </c>
      <c r="F445">
        <f t="shared" si="33"/>
        <v>3.2197084328904282</v>
      </c>
    </row>
    <row r="446" spans="1:6" x14ac:dyDescent="0.25">
      <c r="A446">
        <f t="shared" si="34"/>
        <v>437</v>
      </c>
      <c r="B446">
        <v>-1.9758116525769656E-2</v>
      </c>
      <c r="C446">
        <f t="shared" si="30"/>
        <v>305.09077378291784</v>
      </c>
      <c r="D446">
        <f t="shared" si="31"/>
        <v>-2.9221217082181283E-2</v>
      </c>
      <c r="E446">
        <f t="shared" si="32"/>
        <v>3.3876326918704081</v>
      </c>
      <c r="F446">
        <f t="shared" si="33"/>
        <v>3.4168539089525325</v>
      </c>
    </row>
    <row r="447" spans="1:6" x14ac:dyDescent="0.25">
      <c r="A447">
        <f t="shared" si="34"/>
        <v>438</v>
      </c>
      <c r="B447">
        <v>0.5572329192840848</v>
      </c>
      <c r="C447">
        <f t="shared" si="30"/>
        <v>305.92363617289328</v>
      </c>
      <c r="D447">
        <f t="shared" si="31"/>
        <v>0.80364117289326487</v>
      </c>
      <c r="E447">
        <f t="shared" si="32"/>
        <v>3.8237599400528381</v>
      </c>
      <c r="F447">
        <f t="shared" si="33"/>
        <v>3.0201187671595164</v>
      </c>
    </row>
    <row r="448" spans="1:6" x14ac:dyDescent="0.25">
      <c r="A448">
        <f t="shared" si="34"/>
        <v>439</v>
      </c>
      <c r="B448">
        <v>0.55677396722389294</v>
      </c>
      <c r="C448">
        <f t="shared" si="30"/>
        <v>305.92297279211675</v>
      </c>
      <c r="D448">
        <f t="shared" si="31"/>
        <v>0.80297779211673515</v>
      </c>
      <c r="E448">
        <f t="shared" si="32"/>
        <v>3.8233997122634946</v>
      </c>
      <c r="F448">
        <f t="shared" si="33"/>
        <v>3.0204219201467311</v>
      </c>
    </row>
    <row r="449" spans="1:6" x14ac:dyDescent="0.25">
      <c r="A449">
        <f t="shared" si="34"/>
        <v>440</v>
      </c>
      <c r="B449">
        <v>0.97349776388832776</v>
      </c>
      <c r="C449">
        <f t="shared" si="30"/>
        <v>306.52590850390675</v>
      </c>
      <c r="D449">
        <f t="shared" si="31"/>
        <v>1.4059135039067314</v>
      </c>
      <c r="E449">
        <f t="shared" si="32"/>
        <v>4.1591957634342691</v>
      </c>
      <c r="F449">
        <f t="shared" si="33"/>
        <v>2.7532822595274808</v>
      </c>
    </row>
    <row r="450" spans="1:6" x14ac:dyDescent="0.25">
      <c r="A450">
        <f t="shared" si="34"/>
        <v>441</v>
      </c>
      <c r="B450">
        <v>0.10358191357164792</v>
      </c>
      <c r="C450">
        <f t="shared" si="30"/>
        <v>305.26861919720142</v>
      </c>
      <c r="D450">
        <f t="shared" si="31"/>
        <v>0.14862419720139997</v>
      </c>
      <c r="E450">
        <f t="shared" si="32"/>
        <v>3.4780434356084697</v>
      </c>
      <c r="F450">
        <f t="shared" si="33"/>
        <v>3.3294192384070129</v>
      </c>
    </row>
    <row r="451" spans="1:6" x14ac:dyDescent="0.25">
      <c r="A451">
        <f t="shared" si="34"/>
        <v>442</v>
      </c>
      <c r="B451">
        <v>1.3282413455592808</v>
      </c>
      <c r="C451">
        <f t="shared" si="30"/>
        <v>307.04010455981177</v>
      </c>
      <c r="D451">
        <f t="shared" si="31"/>
        <v>1.920109559811749</v>
      </c>
      <c r="E451">
        <f t="shared" si="32"/>
        <v>4.4587362191023772</v>
      </c>
      <c r="F451">
        <f t="shared" si="33"/>
        <v>2.5386266592905855</v>
      </c>
    </row>
    <row r="452" spans="1:6" x14ac:dyDescent="0.25">
      <c r="A452">
        <f t="shared" si="34"/>
        <v>443</v>
      </c>
      <c r="B452">
        <v>1.2930149175038987</v>
      </c>
      <c r="C452">
        <f t="shared" si="30"/>
        <v>306.98900577533834</v>
      </c>
      <c r="D452">
        <f t="shared" si="31"/>
        <v>1.8690107753383245</v>
      </c>
      <c r="E452">
        <f t="shared" si="32"/>
        <v>4.4284315288196012</v>
      </c>
      <c r="F452">
        <f t="shared" si="33"/>
        <v>2.5594207534812057</v>
      </c>
    </row>
    <row r="453" spans="1:6" x14ac:dyDescent="0.25">
      <c r="A453">
        <f t="shared" si="34"/>
        <v>444</v>
      </c>
      <c r="B453">
        <v>0.77129100395373218</v>
      </c>
      <c r="C453">
        <f t="shared" si="30"/>
        <v>306.2331979290006</v>
      </c>
      <c r="D453">
        <f t="shared" si="31"/>
        <v>1.1132029290005789</v>
      </c>
      <c r="E453">
        <f t="shared" si="32"/>
        <v>3.9940807920735608</v>
      </c>
      <c r="F453">
        <f t="shared" si="33"/>
        <v>2.8808778630728966</v>
      </c>
    </row>
    <row r="454" spans="1:6" x14ac:dyDescent="0.25">
      <c r="A454">
        <f t="shared" si="34"/>
        <v>445</v>
      </c>
      <c r="B454">
        <v>-0.19534186275569873</v>
      </c>
      <c r="C454">
        <f t="shared" si="30"/>
        <v>304.83777627119707</v>
      </c>
      <c r="D454">
        <f t="shared" si="31"/>
        <v>-0.28221872880294541</v>
      </c>
      <c r="E454">
        <f t="shared" si="32"/>
        <v>3.2615666821564844</v>
      </c>
      <c r="F454">
        <f t="shared" si="33"/>
        <v>3.5437854109593729</v>
      </c>
    </row>
    <row r="455" spans="1:6" x14ac:dyDescent="0.25">
      <c r="A455">
        <f t="shared" si="34"/>
        <v>446</v>
      </c>
      <c r="B455">
        <v>-0.55920076650198647</v>
      </c>
      <c r="C455">
        <f t="shared" si="30"/>
        <v>304.31416193179268</v>
      </c>
      <c r="D455">
        <f t="shared" si="31"/>
        <v>-0.80583306820733469</v>
      </c>
      <c r="E455">
        <f t="shared" si="32"/>
        <v>3.010171446548469</v>
      </c>
      <c r="F455">
        <f t="shared" si="33"/>
        <v>3.8160045147557469</v>
      </c>
    </row>
    <row r="456" spans="1:6" x14ac:dyDescent="0.25">
      <c r="A456">
        <f t="shared" si="34"/>
        <v>447</v>
      </c>
      <c r="B456">
        <v>-0.12650104448156896</v>
      </c>
      <c r="C456">
        <f t="shared" si="30"/>
        <v>304.9369435592493</v>
      </c>
      <c r="D456">
        <f t="shared" si="31"/>
        <v>-0.18305144075071667</v>
      </c>
      <c r="E456">
        <f t="shared" si="32"/>
        <v>3.3106237402129182</v>
      </c>
      <c r="F456">
        <f t="shared" si="33"/>
        <v>3.4936751809636064</v>
      </c>
    </row>
    <row r="457" spans="1:6" x14ac:dyDescent="0.25">
      <c r="A457">
        <f t="shared" si="34"/>
        <v>448</v>
      </c>
      <c r="B457">
        <v>1.5294216837084529</v>
      </c>
      <c r="C457">
        <f t="shared" si="30"/>
        <v>307.33209595859188</v>
      </c>
      <c r="D457">
        <f t="shared" si="31"/>
        <v>2.2121009585918614</v>
      </c>
      <c r="E457">
        <f t="shared" si="32"/>
        <v>4.6341621892735247</v>
      </c>
      <c r="F457">
        <f t="shared" si="33"/>
        <v>2.4220612306815923</v>
      </c>
    </row>
    <row r="458" spans="1:6" x14ac:dyDescent="0.25">
      <c r="A458">
        <f t="shared" si="34"/>
        <v>449</v>
      </c>
      <c r="B458">
        <v>1.8532513222579678</v>
      </c>
      <c r="C458">
        <f t="shared" ref="C458:C521" si="35">+$C$9*EXP(($J$8-($J$9^2)/2)*(1/360)+SQRT(1/360)*$J$9*B458)</f>
        <v>307.80268281565344</v>
      </c>
      <c r="D458">
        <f t="shared" si="31"/>
        <v>2.6826878156534235</v>
      </c>
      <c r="E458">
        <f t="shared" si="32"/>
        <v>4.924897796400586</v>
      </c>
      <c r="F458">
        <f t="shared" si="33"/>
        <v>2.2422099807470914</v>
      </c>
    </row>
    <row r="459" spans="1:6" x14ac:dyDescent="0.25">
      <c r="A459">
        <f t="shared" si="34"/>
        <v>450</v>
      </c>
      <c r="B459">
        <v>-1.2201112359100736</v>
      </c>
      <c r="C459">
        <f t="shared" si="35"/>
        <v>303.36537238745382</v>
      </c>
      <c r="D459">
        <f t="shared" ref="D459:D522" si="36">+C459-$C$9</f>
        <v>-1.7546226125461999</v>
      </c>
      <c r="E459">
        <f t="shared" ref="E459:E522" si="37">+Precio_opcion_BS(C459,$J$11,$J$10,$J$9,$J$12,TRUE)</f>
        <v>2.58724227183734</v>
      </c>
      <c r="F459">
        <f t="shared" ref="F459:F522" si="38">+Precio_opcion_BS(C459,$J$11,$J$10,$J$9,$J$12,FALSE)</f>
        <v>4.3418648843834831</v>
      </c>
    </row>
    <row r="460" spans="1:6" x14ac:dyDescent="0.25">
      <c r="A460">
        <f t="shared" ref="A460:A523" si="39">1+A459</f>
        <v>451</v>
      </c>
      <c r="B460">
        <v>-8.6276957172116142E-2</v>
      </c>
      <c r="C460">
        <f t="shared" si="35"/>
        <v>304.99490250912771</v>
      </c>
      <c r="D460">
        <f t="shared" si="36"/>
        <v>-0.12509249087230501</v>
      </c>
      <c r="E460">
        <f t="shared" si="37"/>
        <v>3.3395085668992976</v>
      </c>
      <c r="F460">
        <f t="shared" si="38"/>
        <v>3.4646010577715458</v>
      </c>
    </row>
    <row r="461" spans="1:6" x14ac:dyDescent="0.25">
      <c r="A461">
        <f t="shared" si="39"/>
        <v>452</v>
      </c>
      <c r="B461">
        <v>-6.2202402444877423E-2</v>
      </c>
      <c r="C461">
        <f t="shared" si="35"/>
        <v>305.02959684202506</v>
      </c>
      <c r="D461">
        <f t="shared" si="36"/>
        <v>-9.0398157974959759E-2</v>
      </c>
      <c r="E461">
        <f t="shared" si="37"/>
        <v>3.3568742908235549</v>
      </c>
      <c r="F461">
        <f t="shared" si="38"/>
        <v>3.4472724487984578</v>
      </c>
    </row>
    <row r="462" spans="1:6" x14ac:dyDescent="0.25">
      <c r="A462">
        <f t="shared" si="39"/>
        <v>453</v>
      </c>
      <c r="B462">
        <v>-1.1318961501555973</v>
      </c>
      <c r="C462">
        <f t="shared" si="35"/>
        <v>303.49184088934066</v>
      </c>
      <c r="D462">
        <f t="shared" si="36"/>
        <v>-1.6281541106593522</v>
      </c>
      <c r="E462">
        <f t="shared" si="37"/>
        <v>2.6412010683616671</v>
      </c>
      <c r="F462">
        <f t="shared" si="38"/>
        <v>4.2693551790209767</v>
      </c>
    </row>
    <row r="463" spans="1:6" x14ac:dyDescent="0.25">
      <c r="A463">
        <f t="shared" si="39"/>
        <v>454</v>
      </c>
      <c r="B463">
        <v>-0.61267531053908797</v>
      </c>
      <c r="C463">
        <f t="shared" si="35"/>
        <v>304.23728476169373</v>
      </c>
      <c r="D463">
        <f t="shared" si="36"/>
        <v>-0.88271023830628792</v>
      </c>
      <c r="E463">
        <f t="shared" si="37"/>
        <v>2.9743412707580603</v>
      </c>
      <c r="F463">
        <f t="shared" si="38"/>
        <v>3.857051509064263</v>
      </c>
    </row>
    <row r="464" spans="1:6" x14ac:dyDescent="0.25">
      <c r="A464">
        <f t="shared" si="39"/>
        <v>455</v>
      </c>
      <c r="B464">
        <v>-7.3189700399066804E-2</v>
      </c>
      <c r="C464">
        <f t="shared" si="35"/>
        <v>305.01376233281871</v>
      </c>
      <c r="D464">
        <f t="shared" si="36"/>
        <v>-0.10623266718130253</v>
      </c>
      <c r="E464">
        <f t="shared" si="37"/>
        <v>3.3489415796450146</v>
      </c>
      <c r="F464">
        <f t="shared" si="38"/>
        <v>3.4551742468262603</v>
      </c>
    </row>
    <row r="465" spans="1:6" x14ac:dyDescent="0.25">
      <c r="A465">
        <f t="shared" si="39"/>
        <v>456</v>
      </c>
      <c r="B465">
        <v>-0.78993837941906031</v>
      </c>
      <c r="C465">
        <f t="shared" si="35"/>
        <v>303.98258306258333</v>
      </c>
      <c r="D465">
        <f t="shared" si="36"/>
        <v>-1.1374119374166867</v>
      </c>
      <c r="E465">
        <f t="shared" si="37"/>
        <v>2.8576043577403425</v>
      </c>
      <c r="F465">
        <f t="shared" si="38"/>
        <v>3.9950162951569723</v>
      </c>
    </row>
    <row r="466" spans="1:6" x14ac:dyDescent="0.25">
      <c r="A466">
        <f t="shared" si="39"/>
        <v>457</v>
      </c>
      <c r="B466">
        <v>-0.1862148206050912</v>
      </c>
      <c r="C466">
        <f t="shared" si="35"/>
        <v>304.85092219776885</v>
      </c>
      <c r="D466">
        <f t="shared" si="36"/>
        <v>-0.26907280223116459</v>
      </c>
      <c r="E466">
        <f t="shared" si="37"/>
        <v>3.2680433734615804</v>
      </c>
      <c r="F466">
        <f t="shared" si="38"/>
        <v>3.5371161756926881</v>
      </c>
    </row>
    <row r="467" spans="1:6" x14ac:dyDescent="0.25">
      <c r="A467">
        <f t="shared" si="39"/>
        <v>458</v>
      </c>
      <c r="B467">
        <v>-0.25823805596205868</v>
      </c>
      <c r="C467">
        <f t="shared" si="35"/>
        <v>304.74720058895764</v>
      </c>
      <c r="D467">
        <f t="shared" si="36"/>
        <v>-0.37279441104237776</v>
      </c>
      <c r="E467">
        <f t="shared" si="37"/>
        <v>3.2171620458951509</v>
      </c>
      <c r="F467">
        <f t="shared" si="38"/>
        <v>3.5899564569375002</v>
      </c>
    </row>
    <row r="468" spans="1:6" x14ac:dyDescent="0.25">
      <c r="A468">
        <f t="shared" si="39"/>
        <v>459</v>
      </c>
      <c r="B468">
        <v>-2.498574623659326</v>
      </c>
      <c r="C468">
        <f t="shared" si="35"/>
        <v>301.53842396721774</v>
      </c>
      <c r="D468">
        <f t="shared" si="36"/>
        <v>-3.5815710327822785</v>
      </c>
      <c r="E468">
        <f t="shared" si="37"/>
        <v>1.8889803737864952</v>
      </c>
      <c r="F468">
        <f t="shared" si="38"/>
        <v>5.4705514065687169</v>
      </c>
    </row>
    <row r="469" spans="1:6" x14ac:dyDescent="0.25">
      <c r="A469">
        <f t="shared" si="39"/>
        <v>460</v>
      </c>
      <c r="B469">
        <v>-1.5170867716844596</v>
      </c>
      <c r="C469">
        <f t="shared" si="35"/>
        <v>302.94000418303284</v>
      </c>
      <c r="D469">
        <f t="shared" si="36"/>
        <v>-2.1799908169671767</v>
      </c>
      <c r="E469">
        <f t="shared" si="37"/>
        <v>2.4111646773761635</v>
      </c>
      <c r="F469">
        <f t="shared" si="38"/>
        <v>4.5911554943432407</v>
      </c>
    </row>
    <row r="470" spans="1:6" x14ac:dyDescent="0.25">
      <c r="A470">
        <f t="shared" si="39"/>
        <v>461</v>
      </c>
      <c r="B470">
        <v>2.2874406073592315</v>
      </c>
      <c r="C470">
        <f t="shared" si="35"/>
        <v>308.43477445148062</v>
      </c>
      <c r="D470">
        <f t="shared" si="36"/>
        <v>3.3147794514806037</v>
      </c>
      <c r="E470">
        <f t="shared" si="37"/>
        <v>5.3306918708882165</v>
      </c>
      <c r="F470">
        <f t="shared" si="38"/>
        <v>2.0159124194075559</v>
      </c>
    </row>
    <row r="471" spans="1:6" x14ac:dyDescent="0.25">
      <c r="A471">
        <f t="shared" si="39"/>
        <v>462</v>
      </c>
      <c r="B471">
        <v>1.6442915033231214</v>
      </c>
      <c r="C471">
        <f t="shared" si="35"/>
        <v>307.49894154120636</v>
      </c>
      <c r="D471">
        <f t="shared" si="36"/>
        <v>2.3789465412063464</v>
      </c>
      <c r="E471">
        <f t="shared" si="37"/>
        <v>4.7361168246692955</v>
      </c>
      <c r="F471">
        <f t="shared" si="38"/>
        <v>2.3571702834628923</v>
      </c>
    </row>
    <row r="472" spans="1:6" x14ac:dyDescent="0.25">
      <c r="A472">
        <f t="shared" si="39"/>
        <v>463</v>
      </c>
      <c r="B472">
        <v>0.34757240830269304</v>
      </c>
      <c r="C472">
        <f t="shared" si="35"/>
        <v>305.62073735358001</v>
      </c>
      <c r="D472">
        <f t="shared" si="36"/>
        <v>0.50074235357999441</v>
      </c>
      <c r="E472">
        <f t="shared" si="37"/>
        <v>3.6614066201253479</v>
      </c>
      <c r="F472">
        <f t="shared" si="38"/>
        <v>3.1606642665452966</v>
      </c>
    </row>
    <row r="473" spans="1:6" x14ac:dyDescent="0.25">
      <c r="A473">
        <f t="shared" si="39"/>
        <v>464</v>
      </c>
      <c r="B473">
        <v>-1.5392273380964763</v>
      </c>
      <c r="C473">
        <f t="shared" si="35"/>
        <v>302.90831539456104</v>
      </c>
      <c r="D473">
        <f t="shared" si="36"/>
        <v>-2.2116796054389738</v>
      </c>
      <c r="E473">
        <f t="shared" si="37"/>
        <v>2.398379698536786</v>
      </c>
      <c r="F473">
        <f t="shared" si="38"/>
        <v>4.610059303975703</v>
      </c>
    </row>
    <row r="474" spans="1:6" x14ac:dyDescent="0.25">
      <c r="A474">
        <f t="shared" si="39"/>
        <v>465</v>
      </c>
      <c r="B474">
        <v>0.63050340308519959</v>
      </c>
      <c r="C474">
        <f t="shared" si="35"/>
        <v>306.02956160995353</v>
      </c>
      <c r="D474">
        <f t="shared" si="36"/>
        <v>0.90956660995351513</v>
      </c>
      <c r="E474">
        <f t="shared" si="37"/>
        <v>3.8815410571240818</v>
      </c>
      <c r="F474">
        <f t="shared" si="38"/>
        <v>2.9719744471705098</v>
      </c>
    </row>
    <row r="475" spans="1:6" x14ac:dyDescent="0.25">
      <c r="A475">
        <f t="shared" si="39"/>
        <v>466</v>
      </c>
      <c r="B475">
        <v>-0.87987918920534913</v>
      </c>
      <c r="C475">
        <f t="shared" si="35"/>
        <v>303.85343252521147</v>
      </c>
      <c r="D475">
        <f t="shared" si="36"/>
        <v>-1.2665624747885431</v>
      </c>
      <c r="E475">
        <f t="shared" si="37"/>
        <v>2.799567002644693</v>
      </c>
      <c r="F475">
        <f t="shared" si="38"/>
        <v>4.0661294774331225</v>
      </c>
    </row>
    <row r="476" spans="1:6" x14ac:dyDescent="0.25">
      <c r="A476">
        <f t="shared" si="39"/>
        <v>467</v>
      </c>
      <c r="B476">
        <v>-0.10975390389154537</v>
      </c>
      <c r="C476">
        <f t="shared" si="35"/>
        <v>304.96107320179379</v>
      </c>
      <c r="D476">
        <f t="shared" si="36"/>
        <v>-0.15892179820622232</v>
      </c>
      <c r="E476">
        <f t="shared" si="37"/>
        <v>3.322630056351727</v>
      </c>
      <c r="F476">
        <f t="shared" si="38"/>
        <v>3.4815518545578925</v>
      </c>
    </row>
    <row r="477" spans="1:6" x14ac:dyDescent="0.25">
      <c r="A477">
        <f t="shared" si="39"/>
        <v>468</v>
      </c>
      <c r="B477">
        <v>0.15791995642866311</v>
      </c>
      <c r="C477">
        <f t="shared" si="35"/>
        <v>305.34700274233973</v>
      </c>
      <c r="D477">
        <f t="shared" si="36"/>
        <v>0.22700774233970833</v>
      </c>
      <c r="E477">
        <f t="shared" si="37"/>
        <v>3.5183604074468633</v>
      </c>
      <c r="F477">
        <f t="shared" si="38"/>
        <v>3.2913526651070981</v>
      </c>
    </row>
    <row r="478" spans="1:6" x14ac:dyDescent="0.25">
      <c r="A478">
        <f t="shared" si="39"/>
        <v>469</v>
      </c>
      <c r="B478">
        <v>-0.98801181535494864</v>
      </c>
      <c r="C478">
        <f t="shared" si="35"/>
        <v>303.69823208188978</v>
      </c>
      <c r="D478">
        <f t="shared" si="36"/>
        <v>-1.4217629181102325</v>
      </c>
      <c r="E478">
        <f t="shared" si="37"/>
        <v>2.7308503340577488</v>
      </c>
      <c r="F478">
        <f t="shared" si="38"/>
        <v>4.152613252167896</v>
      </c>
    </row>
    <row r="479" spans="1:6" x14ac:dyDescent="0.25">
      <c r="A479">
        <f t="shared" si="39"/>
        <v>470</v>
      </c>
      <c r="B479">
        <v>-0.30225256594522332</v>
      </c>
      <c r="C479">
        <f t="shared" si="35"/>
        <v>304.68383208766267</v>
      </c>
      <c r="D479">
        <f t="shared" si="36"/>
        <v>-0.43616291233735183</v>
      </c>
      <c r="E479">
        <f t="shared" si="37"/>
        <v>3.1863240337041248</v>
      </c>
      <c r="F479">
        <f t="shared" si="38"/>
        <v>3.6224869460414197</v>
      </c>
    </row>
    <row r="480" spans="1:6" x14ac:dyDescent="0.25">
      <c r="A480">
        <f t="shared" si="39"/>
        <v>471</v>
      </c>
      <c r="B480">
        <v>0.46304648707703272</v>
      </c>
      <c r="C480">
        <f t="shared" si="35"/>
        <v>305.78752688991614</v>
      </c>
      <c r="D480">
        <f t="shared" si="36"/>
        <v>0.66753188991611978</v>
      </c>
      <c r="E480">
        <f t="shared" si="37"/>
        <v>3.7502779633175862</v>
      </c>
      <c r="F480">
        <f t="shared" si="38"/>
        <v>3.0827460734014096</v>
      </c>
    </row>
    <row r="481" spans="1:6" x14ac:dyDescent="0.25">
      <c r="A481">
        <f t="shared" si="39"/>
        <v>472</v>
      </c>
      <c r="B481">
        <v>-1.1320876806561924</v>
      </c>
      <c r="C481">
        <f t="shared" si="35"/>
        <v>303.49156624682774</v>
      </c>
      <c r="D481">
        <f t="shared" si="36"/>
        <v>-1.6284287531722725</v>
      </c>
      <c r="E481">
        <f t="shared" si="37"/>
        <v>2.6410830883463916</v>
      </c>
      <c r="F481">
        <f t="shared" si="38"/>
        <v>4.2695118415186073</v>
      </c>
    </row>
    <row r="482" spans="1:6" x14ac:dyDescent="0.25">
      <c r="A482">
        <f t="shared" si="39"/>
        <v>473</v>
      </c>
      <c r="B482">
        <v>0.86982056291782139</v>
      </c>
      <c r="C482">
        <f t="shared" si="35"/>
        <v>306.37579246956795</v>
      </c>
      <c r="D482">
        <f t="shared" si="36"/>
        <v>1.2557974695679377</v>
      </c>
      <c r="E482">
        <f t="shared" si="37"/>
        <v>4.0740247477939135</v>
      </c>
      <c r="F482">
        <f t="shared" si="38"/>
        <v>2.8182272782258622</v>
      </c>
    </row>
    <row r="483" spans="1:6" x14ac:dyDescent="0.25">
      <c r="A483">
        <f t="shared" si="39"/>
        <v>474</v>
      </c>
      <c r="B483">
        <v>0.1685864716431702</v>
      </c>
      <c r="C483">
        <f t="shared" si="35"/>
        <v>305.36239173381489</v>
      </c>
      <c r="D483">
        <f t="shared" si="36"/>
        <v>0.24239673381487137</v>
      </c>
      <c r="E483">
        <f t="shared" si="37"/>
        <v>3.526309515815484</v>
      </c>
      <c r="F483">
        <f t="shared" si="38"/>
        <v>3.2839127820005558</v>
      </c>
    </row>
    <row r="484" spans="1:6" x14ac:dyDescent="0.25">
      <c r="A484">
        <f t="shared" si="39"/>
        <v>475</v>
      </c>
      <c r="B484">
        <v>1.8495274351963531</v>
      </c>
      <c r="C484">
        <f t="shared" si="35"/>
        <v>307.79726719696436</v>
      </c>
      <c r="D484">
        <f t="shared" si="36"/>
        <v>2.6772721969643385</v>
      </c>
      <c r="E484">
        <f t="shared" si="37"/>
        <v>4.9214962337993313</v>
      </c>
      <c r="F484">
        <f t="shared" si="38"/>
        <v>2.2442240368349644</v>
      </c>
    </row>
    <row r="485" spans="1:6" x14ac:dyDescent="0.25">
      <c r="A485">
        <f t="shared" si="39"/>
        <v>476</v>
      </c>
      <c r="B485">
        <v>-2.1961432896239628</v>
      </c>
      <c r="C485">
        <f t="shared" si="35"/>
        <v>301.96960809621089</v>
      </c>
      <c r="D485">
        <f t="shared" si="36"/>
        <v>-3.1503869037891263</v>
      </c>
      <c r="E485">
        <f t="shared" si="37"/>
        <v>2.0402913568256906</v>
      </c>
      <c r="F485">
        <f t="shared" si="38"/>
        <v>5.1906782606147885</v>
      </c>
    </row>
    <row r="486" spans="1:6" x14ac:dyDescent="0.25">
      <c r="A486">
        <f t="shared" si="39"/>
        <v>477</v>
      </c>
      <c r="B486">
        <v>-1.4664343842599405</v>
      </c>
      <c r="C486">
        <f t="shared" si="35"/>
        <v>303.01251311583593</v>
      </c>
      <c r="D486">
        <f t="shared" si="36"/>
        <v>-2.1074818841640877</v>
      </c>
      <c r="E486">
        <f t="shared" si="37"/>
        <v>2.4405915940656371</v>
      </c>
      <c r="F486">
        <f t="shared" si="38"/>
        <v>4.5480734782296395</v>
      </c>
    </row>
    <row r="487" spans="1:6" x14ac:dyDescent="0.25">
      <c r="A487">
        <f t="shared" si="39"/>
        <v>478</v>
      </c>
      <c r="B487">
        <v>-0.57234246960649726</v>
      </c>
      <c r="C487">
        <f t="shared" si="35"/>
        <v>304.29526708699251</v>
      </c>
      <c r="D487">
        <f t="shared" si="36"/>
        <v>-0.82472791300750714</v>
      </c>
      <c r="E487">
        <f t="shared" si="37"/>
        <v>3.0013395158315745</v>
      </c>
      <c r="F487">
        <f t="shared" si="38"/>
        <v>3.8260674288390248</v>
      </c>
    </row>
    <row r="488" spans="1:6" x14ac:dyDescent="0.25">
      <c r="A488">
        <f t="shared" si="39"/>
        <v>479</v>
      </c>
      <c r="B488">
        <v>-6.7715453785151661E-2</v>
      </c>
      <c r="C488">
        <f t="shared" si="35"/>
        <v>305.02165152266497</v>
      </c>
      <c r="D488">
        <f t="shared" si="36"/>
        <v>-9.8343477335049556E-2</v>
      </c>
      <c r="E488">
        <f t="shared" si="37"/>
        <v>3.3528924089854968</v>
      </c>
      <c r="F488">
        <f t="shared" si="38"/>
        <v>3.4512358863204895</v>
      </c>
    </row>
    <row r="489" spans="1:6" x14ac:dyDescent="0.25">
      <c r="A489">
        <f t="shared" si="39"/>
        <v>480</v>
      </c>
      <c r="B489">
        <v>-0.64108664815630045</v>
      </c>
      <c r="C489">
        <f t="shared" si="35"/>
        <v>304.19644737285699</v>
      </c>
      <c r="D489">
        <f t="shared" si="36"/>
        <v>-0.92354762714302296</v>
      </c>
      <c r="E489">
        <f t="shared" si="37"/>
        <v>2.9554204839090232</v>
      </c>
      <c r="F489">
        <f t="shared" si="38"/>
        <v>3.8789681110519894</v>
      </c>
    </row>
    <row r="490" spans="1:6" x14ac:dyDescent="0.25">
      <c r="A490">
        <f t="shared" si="39"/>
        <v>481</v>
      </c>
      <c r="B490">
        <v>9.650141274750558E-2</v>
      </c>
      <c r="C490">
        <f t="shared" si="35"/>
        <v>305.25840693698478</v>
      </c>
      <c r="D490">
        <f t="shared" si="36"/>
        <v>0.13841193698476673</v>
      </c>
      <c r="E490">
        <f t="shared" si="37"/>
        <v>3.4728118444267011</v>
      </c>
      <c r="F490">
        <f t="shared" si="38"/>
        <v>3.3343999074418775</v>
      </c>
    </row>
    <row r="491" spans="1:6" x14ac:dyDescent="0.25">
      <c r="A491">
        <f t="shared" si="39"/>
        <v>482</v>
      </c>
      <c r="B491">
        <v>-3.5696514136569081E-2</v>
      </c>
      <c r="C491">
        <f t="shared" si="35"/>
        <v>305.06779958406224</v>
      </c>
      <c r="D491">
        <f t="shared" si="36"/>
        <v>-5.2195415937774214E-2</v>
      </c>
      <c r="E491">
        <f t="shared" si="37"/>
        <v>3.3760612468555848</v>
      </c>
      <c r="F491">
        <f t="shared" si="38"/>
        <v>3.4282566627933022</v>
      </c>
    </row>
    <row r="492" spans="1:6" x14ac:dyDescent="0.25">
      <c r="A492">
        <f t="shared" si="39"/>
        <v>483</v>
      </c>
      <c r="B492">
        <v>0.97634670959465941</v>
      </c>
      <c r="C492">
        <f t="shared" si="35"/>
        <v>306.53003458045544</v>
      </c>
      <c r="D492">
        <f t="shared" si="36"/>
        <v>1.4100395804554182</v>
      </c>
      <c r="E492">
        <f t="shared" si="37"/>
        <v>4.1615513656330165</v>
      </c>
      <c r="F492">
        <f t="shared" si="38"/>
        <v>2.751511785177513</v>
      </c>
    </row>
    <row r="493" spans="1:6" x14ac:dyDescent="0.25">
      <c r="A493">
        <f t="shared" si="39"/>
        <v>484</v>
      </c>
      <c r="B493">
        <v>-0.62224701368268776</v>
      </c>
      <c r="C493">
        <f t="shared" si="35"/>
        <v>304.22352614302429</v>
      </c>
      <c r="D493">
        <f t="shared" si="36"/>
        <v>-0.89646885697572998</v>
      </c>
      <c r="E493">
        <f t="shared" si="37"/>
        <v>2.9679579222960228</v>
      </c>
      <c r="F493">
        <f t="shared" si="38"/>
        <v>3.8644267792717244</v>
      </c>
    </row>
    <row r="494" spans="1:6" x14ac:dyDescent="0.25">
      <c r="A494">
        <f t="shared" si="39"/>
        <v>485</v>
      </c>
      <c r="B494">
        <v>-0.82403983101575828</v>
      </c>
      <c r="C494">
        <f t="shared" si="35"/>
        <v>303.93360861148545</v>
      </c>
      <c r="D494">
        <f t="shared" si="36"/>
        <v>-1.1863863885145634</v>
      </c>
      <c r="E494">
        <f t="shared" si="37"/>
        <v>2.8355048780172467</v>
      </c>
      <c r="F494">
        <f t="shared" si="38"/>
        <v>4.0218912665317248</v>
      </c>
    </row>
    <row r="495" spans="1:6" x14ac:dyDescent="0.25">
      <c r="A495">
        <f t="shared" si="39"/>
        <v>486</v>
      </c>
      <c r="B495">
        <v>-0.44063521678308981</v>
      </c>
      <c r="C495">
        <f t="shared" si="35"/>
        <v>304.48468586093173</v>
      </c>
      <c r="D495">
        <f t="shared" si="36"/>
        <v>-0.63530913906828346</v>
      </c>
      <c r="E495">
        <f t="shared" si="37"/>
        <v>3.0906338622996827</v>
      </c>
      <c r="F495">
        <f t="shared" si="38"/>
        <v>3.7259430013679093</v>
      </c>
    </row>
    <row r="496" spans="1:6" x14ac:dyDescent="0.25">
      <c r="A496">
        <f t="shared" si="39"/>
        <v>487</v>
      </c>
      <c r="B496">
        <v>0.23003328731191358</v>
      </c>
      <c r="C496">
        <f t="shared" si="35"/>
        <v>305.45105852085385</v>
      </c>
      <c r="D496">
        <f t="shared" si="36"/>
        <v>0.33106352085383151</v>
      </c>
      <c r="E496">
        <f t="shared" si="37"/>
        <v>3.5723252857754346</v>
      </c>
      <c r="F496">
        <f t="shared" si="38"/>
        <v>3.2412617649215179</v>
      </c>
    </row>
    <row r="497" spans="1:6" x14ac:dyDescent="0.25">
      <c r="A497">
        <f t="shared" si="39"/>
        <v>488</v>
      </c>
      <c r="B497">
        <v>9.4847442539770774E-2</v>
      </c>
      <c r="C497">
        <f t="shared" si="35"/>
        <v>305.25602145239191</v>
      </c>
      <c r="D497">
        <f t="shared" si="36"/>
        <v>0.1360264523918886</v>
      </c>
      <c r="E497">
        <f t="shared" si="37"/>
        <v>3.4715904978416745</v>
      </c>
      <c r="F497">
        <f t="shared" si="38"/>
        <v>3.3355640454497291</v>
      </c>
    </row>
    <row r="498" spans="1:6" x14ac:dyDescent="0.25">
      <c r="A498">
        <f t="shared" si="39"/>
        <v>489</v>
      </c>
      <c r="B498">
        <v>1.228955256068796</v>
      </c>
      <c r="C498">
        <f t="shared" si="35"/>
        <v>306.89610384537173</v>
      </c>
      <c r="D498">
        <f t="shared" si="36"/>
        <v>1.7761088453717093</v>
      </c>
      <c r="E498">
        <f t="shared" si="37"/>
        <v>4.3736378430308491</v>
      </c>
      <c r="F498">
        <f t="shared" si="38"/>
        <v>2.5975289976590261</v>
      </c>
    </row>
    <row r="499" spans="1:6" x14ac:dyDescent="0.25">
      <c r="A499">
        <f t="shared" si="39"/>
        <v>490</v>
      </c>
      <c r="B499">
        <v>1.5396359373814781</v>
      </c>
      <c r="C499">
        <f t="shared" si="35"/>
        <v>307.34692824263504</v>
      </c>
      <c r="D499">
        <f t="shared" si="36"/>
        <v>2.2269332426350275</v>
      </c>
      <c r="E499">
        <f t="shared" si="37"/>
        <v>4.6431754421005849</v>
      </c>
      <c r="F499">
        <f t="shared" si="38"/>
        <v>2.4162421994655148</v>
      </c>
    </row>
    <row r="500" spans="1:6" x14ac:dyDescent="0.25">
      <c r="A500">
        <f t="shared" si="39"/>
        <v>491</v>
      </c>
      <c r="B500">
        <v>-0.52480822383546777</v>
      </c>
      <c r="C500">
        <f t="shared" si="35"/>
        <v>304.36361630839446</v>
      </c>
      <c r="D500">
        <f t="shared" si="36"/>
        <v>-0.75637869160556193</v>
      </c>
      <c r="E500">
        <f t="shared" si="37"/>
        <v>3.0333666913161039</v>
      </c>
      <c r="F500">
        <f t="shared" si="38"/>
        <v>3.7897453829215806</v>
      </c>
    </row>
    <row r="501" spans="1:6" x14ac:dyDescent="0.25">
      <c r="A501">
        <f t="shared" si="39"/>
        <v>492</v>
      </c>
      <c r="B501">
        <v>-0.9797884936477621</v>
      </c>
      <c r="C501">
        <f t="shared" si="35"/>
        <v>303.71003205393384</v>
      </c>
      <c r="D501">
        <f t="shared" si="36"/>
        <v>-1.4099629460661731</v>
      </c>
      <c r="E501">
        <f t="shared" si="37"/>
        <v>2.7360355705537529</v>
      </c>
      <c r="F501">
        <f t="shared" si="38"/>
        <v>4.1459985166198692</v>
      </c>
    </row>
    <row r="502" spans="1:6" x14ac:dyDescent="0.25">
      <c r="A502">
        <f t="shared" si="39"/>
        <v>493</v>
      </c>
      <c r="B502">
        <v>-1.475680807995267</v>
      </c>
      <c r="C502">
        <f t="shared" si="35"/>
        <v>302.9992755581506</v>
      </c>
      <c r="D502">
        <f t="shared" si="36"/>
        <v>-2.1207194418494169</v>
      </c>
      <c r="E502">
        <f t="shared" si="37"/>
        <v>2.4352013170507405</v>
      </c>
      <c r="F502">
        <f t="shared" si="38"/>
        <v>4.5559207589001289</v>
      </c>
    </row>
    <row r="503" spans="1:6" x14ac:dyDescent="0.25">
      <c r="A503">
        <f t="shared" si="39"/>
        <v>494</v>
      </c>
      <c r="B503">
        <v>-1.0936834964075135</v>
      </c>
      <c r="C503">
        <f t="shared" si="35"/>
        <v>303.54664036737336</v>
      </c>
      <c r="D503">
        <f t="shared" si="36"/>
        <v>-1.5733546326266605</v>
      </c>
      <c r="E503">
        <f t="shared" si="37"/>
        <v>2.6648115235790613</v>
      </c>
      <c r="F503">
        <f t="shared" si="38"/>
        <v>4.2381661562056649</v>
      </c>
    </row>
    <row r="504" spans="1:6" x14ac:dyDescent="0.25">
      <c r="A504">
        <f t="shared" si="39"/>
        <v>495</v>
      </c>
      <c r="B504">
        <v>0.78920335663804708</v>
      </c>
      <c r="C504">
        <f t="shared" si="35"/>
        <v>306.25911621488893</v>
      </c>
      <c r="D504">
        <f t="shared" si="36"/>
        <v>1.1391212148889167</v>
      </c>
      <c r="E504">
        <f t="shared" si="37"/>
        <v>4.0085419158337743</v>
      </c>
      <c r="F504">
        <f t="shared" si="38"/>
        <v>2.8694207009448007</v>
      </c>
    </row>
    <row r="505" spans="1:6" x14ac:dyDescent="0.25">
      <c r="A505">
        <f t="shared" si="39"/>
        <v>496</v>
      </c>
      <c r="B505">
        <v>0.24509590372692977</v>
      </c>
      <c r="C505">
        <f t="shared" si="35"/>
        <v>305.47279756787196</v>
      </c>
      <c r="D505">
        <f t="shared" si="36"/>
        <v>0.3528025678719473</v>
      </c>
      <c r="E505">
        <f t="shared" si="37"/>
        <v>3.5836632955050334</v>
      </c>
      <c r="F505">
        <f t="shared" si="38"/>
        <v>3.2308607276330292</v>
      </c>
    </row>
    <row r="506" spans="1:6" x14ac:dyDescent="0.25">
      <c r="A506">
        <f t="shared" si="39"/>
        <v>497</v>
      </c>
      <c r="B506">
        <v>1.6133390921598654</v>
      </c>
      <c r="C506">
        <f t="shared" si="35"/>
        <v>307.45397501360281</v>
      </c>
      <c r="D506">
        <f t="shared" si="36"/>
        <v>2.3339800136027975</v>
      </c>
      <c r="E506">
        <f t="shared" si="37"/>
        <v>4.7085168472525822</v>
      </c>
      <c r="F506">
        <f t="shared" si="38"/>
        <v>2.3745368336497137</v>
      </c>
    </row>
    <row r="507" spans="1:6" x14ac:dyDescent="0.25">
      <c r="A507">
        <f t="shared" si="39"/>
        <v>498</v>
      </c>
      <c r="B507">
        <v>-0.5824733114754046</v>
      </c>
      <c r="C507">
        <f t="shared" si="35"/>
        <v>304.28070199147606</v>
      </c>
      <c r="D507">
        <f t="shared" si="36"/>
        <v>-0.83929300852395272</v>
      </c>
      <c r="E507">
        <f t="shared" si="37"/>
        <v>2.9945428098720868</v>
      </c>
      <c r="F507">
        <f t="shared" si="38"/>
        <v>3.8338358183959826</v>
      </c>
    </row>
    <row r="508" spans="1:6" x14ac:dyDescent="0.25">
      <c r="A508">
        <f t="shared" si="39"/>
        <v>499</v>
      </c>
      <c r="B508">
        <v>-6.021411943356067E-2</v>
      </c>
      <c r="C508">
        <f t="shared" si="35"/>
        <v>305.03246237373895</v>
      </c>
      <c r="D508">
        <f t="shared" si="36"/>
        <v>-8.7532626261065616E-2</v>
      </c>
      <c r="E508">
        <f t="shared" si="37"/>
        <v>3.3583111074594285</v>
      </c>
      <c r="F508">
        <f t="shared" si="38"/>
        <v>3.4458437337204373</v>
      </c>
    </row>
    <row r="509" spans="1:6" x14ac:dyDescent="0.25">
      <c r="A509">
        <f t="shared" si="39"/>
        <v>500</v>
      </c>
      <c r="B509">
        <v>-0.97087874610007352</v>
      </c>
      <c r="C509">
        <f t="shared" si="35"/>
        <v>303.72281752325597</v>
      </c>
      <c r="D509">
        <f t="shared" si="36"/>
        <v>-1.3971774767440479</v>
      </c>
      <c r="E509">
        <f t="shared" si="37"/>
        <v>2.7416611633389039</v>
      </c>
      <c r="F509">
        <f t="shared" si="38"/>
        <v>4.1388386400828949</v>
      </c>
    </row>
    <row r="510" spans="1:6" x14ac:dyDescent="0.25">
      <c r="A510">
        <f t="shared" si="39"/>
        <v>501</v>
      </c>
      <c r="B510">
        <v>-1.2276484003326016</v>
      </c>
      <c r="C510">
        <f t="shared" si="35"/>
        <v>303.35456926596123</v>
      </c>
      <c r="D510">
        <f t="shared" si="36"/>
        <v>-1.7654257340387858</v>
      </c>
      <c r="E510">
        <f t="shared" si="37"/>
        <v>2.5826673034712258</v>
      </c>
      <c r="F510">
        <f t="shared" si="38"/>
        <v>4.3480930375099547</v>
      </c>
    </row>
    <row r="511" spans="1:6" x14ac:dyDescent="0.25">
      <c r="A511">
        <f t="shared" si="39"/>
        <v>502</v>
      </c>
      <c r="B511">
        <v>0.87966818975398586</v>
      </c>
      <c r="C511">
        <f t="shared" si="35"/>
        <v>306.39004786048332</v>
      </c>
      <c r="D511">
        <f t="shared" si="36"/>
        <v>1.2700528604833039</v>
      </c>
      <c r="E511">
        <f t="shared" si="37"/>
        <v>4.0820683230747363</v>
      </c>
      <c r="F511">
        <f t="shared" si="38"/>
        <v>2.8120154625913756</v>
      </c>
    </row>
    <row r="512" spans="1:6" x14ac:dyDescent="0.25">
      <c r="A512">
        <f t="shared" si="39"/>
        <v>503</v>
      </c>
      <c r="B512">
        <v>0.75301200785513744</v>
      </c>
      <c r="C512">
        <f t="shared" si="35"/>
        <v>306.20675138950907</v>
      </c>
      <c r="D512">
        <f t="shared" si="36"/>
        <v>1.0867563895090484</v>
      </c>
      <c r="E512">
        <f t="shared" si="37"/>
        <v>3.9793568664196926</v>
      </c>
      <c r="F512">
        <f t="shared" si="38"/>
        <v>2.8926004769105873</v>
      </c>
    </row>
    <row r="513" spans="1:6" x14ac:dyDescent="0.25">
      <c r="A513">
        <f t="shared" si="39"/>
        <v>504</v>
      </c>
      <c r="B513">
        <v>-0.32856233186455747</v>
      </c>
      <c r="C513">
        <f t="shared" si="35"/>
        <v>304.64595972517895</v>
      </c>
      <c r="D513">
        <f t="shared" si="36"/>
        <v>-0.47403527482106256</v>
      </c>
      <c r="E513">
        <f t="shared" si="37"/>
        <v>3.1679833508597426</v>
      </c>
      <c r="F513">
        <f t="shared" si="38"/>
        <v>3.6420186256807483</v>
      </c>
    </row>
    <row r="514" spans="1:6" x14ac:dyDescent="0.25">
      <c r="A514">
        <f t="shared" si="39"/>
        <v>505</v>
      </c>
      <c r="B514">
        <v>1.1140060900920132</v>
      </c>
      <c r="C514">
        <f t="shared" si="35"/>
        <v>306.72947036447312</v>
      </c>
      <c r="D514">
        <f t="shared" si="36"/>
        <v>1.6094753644730986</v>
      </c>
      <c r="E514">
        <f t="shared" si="37"/>
        <v>4.2763390845347544</v>
      </c>
      <c r="F514">
        <f t="shared" si="38"/>
        <v>2.666863720061599</v>
      </c>
    </row>
    <row r="515" spans="1:6" x14ac:dyDescent="0.25">
      <c r="A515">
        <f t="shared" si="39"/>
        <v>506</v>
      </c>
      <c r="B515">
        <v>-0.41819337236678211</v>
      </c>
      <c r="C515">
        <f t="shared" si="35"/>
        <v>304.51697303414943</v>
      </c>
      <c r="D515">
        <f t="shared" si="36"/>
        <v>-0.60302196585058709</v>
      </c>
      <c r="E515">
        <f t="shared" si="37"/>
        <v>3.1060218531511055</v>
      </c>
      <c r="F515">
        <f t="shared" si="38"/>
        <v>3.7090438190016073</v>
      </c>
    </row>
    <row r="516" spans="1:6" x14ac:dyDescent="0.25">
      <c r="A516">
        <f t="shared" si="39"/>
        <v>507</v>
      </c>
      <c r="B516">
        <v>-0.37408734254630926</v>
      </c>
      <c r="C516">
        <f t="shared" si="35"/>
        <v>304.58043853626174</v>
      </c>
      <c r="D516">
        <f t="shared" si="36"/>
        <v>-0.53955646373827904</v>
      </c>
      <c r="E516">
        <f t="shared" si="37"/>
        <v>3.1364115471474747</v>
      </c>
      <c r="F516">
        <f t="shared" si="38"/>
        <v>3.6759680108856969</v>
      </c>
    </row>
    <row r="517" spans="1:6" x14ac:dyDescent="0.25">
      <c r="A517">
        <f t="shared" si="39"/>
        <v>508</v>
      </c>
      <c r="B517">
        <v>-5.4132645312796733E-2</v>
      </c>
      <c r="C517">
        <f t="shared" si="35"/>
        <v>305.04122721711684</v>
      </c>
      <c r="D517">
        <f t="shared" si="36"/>
        <v>-7.8767782883176096E-2</v>
      </c>
      <c r="E517">
        <f t="shared" si="37"/>
        <v>3.3627083041064907</v>
      </c>
      <c r="F517">
        <f t="shared" si="38"/>
        <v>3.4414760869896384</v>
      </c>
    </row>
    <row r="518" spans="1:6" x14ac:dyDescent="0.25">
      <c r="A518">
        <f t="shared" si="39"/>
        <v>509</v>
      </c>
      <c r="B518">
        <v>-0.19317094460573503</v>
      </c>
      <c r="C518">
        <f t="shared" si="35"/>
        <v>304.84090305215665</v>
      </c>
      <c r="D518">
        <f t="shared" si="36"/>
        <v>-0.27909194784336933</v>
      </c>
      <c r="E518">
        <f t="shared" si="37"/>
        <v>3.2631064409518444</v>
      </c>
      <c r="F518">
        <f t="shared" si="38"/>
        <v>3.5421983887952138</v>
      </c>
    </row>
    <row r="519" spans="1:6" x14ac:dyDescent="0.25">
      <c r="A519">
        <f t="shared" si="39"/>
        <v>510</v>
      </c>
      <c r="B519">
        <v>-0.54668450108287903</v>
      </c>
      <c r="C519">
        <f t="shared" si="35"/>
        <v>304.33215862719652</v>
      </c>
      <c r="D519">
        <f t="shared" si="36"/>
        <v>-0.78783637280349694</v>
      </c>
      <c r="E519">
        <f t="shared" si="37"/>
        <v>3.0185990778344376</v>
      </c>
      <c r="F519">
        <f t="shared" si="38"/>
        <v>3.8064354506378493</v>
      </c>
    </row>
    <row r="520" spans="1:6" x14ac:dyDescent="0.25">
      <c r="A520">
        <f t="shared" si="39"/>
        <v>511</v>
      </c>
      <c r="B520">
        <v>0.67356228066028589</v>
      </c>
      <c r="C520">
        <f t="shared" si="35"/>
        <v>306.09182793866074</v>
      </c>
      <c r="D520">
        <f t="shared" si="36"/>
        <v>0.97183293866072518</v>
      </c>
      <c r="E520">
        <f t="shared" si="37"/>
        <v>3.9157491290114024</v>
      </c>
      <c r="F520">
        <f t="shared" si="38"/>
        <v>2.9439161903506204</v>
      </c>
    </row>
    <row r="521" spans="1:6" x14ac:dyDescent="0.25">
      <c r="A521">
        <f t="shared" si="39"/>
        <v>512</v>
      </c>
      <c r="B521">
        <v>-0.28801571353380234</v>
      </c>
      <c r="C521">
        <f t="shared" si="35"/>
        <v>304.70432770460985</v>
      </c>
      <c r="D521">
        <f t="shared" si="36"/>
        <v>-0.41566729539016478</v>
      </c>
      <c r="E521">
        <f t="shared" si="37"/>
        <v>3.1962775718784826</v>
      </c>
      <c r="F521">
        <f t="shared" si="38"/>
        <v>3.6119448672685905</v>
      </c>
    </row>
    <row r="522" spans="1:6" x14ac:dyDescent="0.25">
      <c r="A522">
        <f t="shared" si="39"/>
        <v>513</v>
      </c>
      <c r="B522">
        <v>0.41456308376084655</v>
      </c>
      <c r="C522">
        <f t="shared" ref="C522:C585" si="40">+$C$9*EXP(($J$8-($J$9^2)/2)*(1/360)+SQRT(1/360)*$J$9*B522)</f>
        <v>305.71748689283862</v>
      </c>
      <c r="D522">
        <f t="shared" si="36"/>
        <v>0.5974918928386046</v>
      </c>
      <c r="E522">
        <f t="shared" si="37"/>
        <v>3.7128005489666691</v>
      </c>
      <c r="F522">
        <f t="shared" si="38"/>
        <v>3.1153086561280361</v>
      </c>
    </row>
    <row r="523" spans="1:6" x14ac:dyDescent="0.25">
      <c r="A523">
        <f t="shared" si="39"/>
        <v>514</v>
      </c>
      <c r="B523">
        <v>0.36312529071047506</v>
      </c>
      <c r="C523">
        <f t="shared" si="40"/>
        <v>305.64319646974661</v>
      </c>
      <c r="D523">
        <f t="shared" ref="D523:D586" si="41">+C523-$C$9</f>
        <v>0.52320146974659565</v>
      </c>
      <c r="E523">
        <f t="shared" ref="E523:E586" si="42">+Precio_opcion_BS(C523,$J$11,$J$10,$J$9,$J$12,TRUE)</f>
        <v>3.6732981983262221</v>
      </c>
      <c r="F523">
        <f t="shared" ref="F523:F586" si="43">+Precio_opcion_BS(C523,$J$11,$J$10,$J$9,$J$12,FALSE)</f>
        <v>3.1500967285795696</v>
      </c>
    </row>
    <row r="524" spans="1:6" x14ac:dyDescent="0.25">
      <c r="A524">
        <f t="shared" ref="A524:A587" si="44">1+A523</f>
        <v>515</v>
      </c>
      <c r="B524">
        <v>0.53251191079155868</v>
      </c>
      <c r="C524">
        <f t="shared" si="40"/>
        <v>305.88790585744806</v>
      </c>
      <c r="D524">
        <f t="shared" si="41"/>
        <v>0.76791085744804377</v>
      </c>
      <c r="E524">
        <f t="shared" si="42"/>
        <v>3.8043867933347713</v>
      </c>
      <c r="F524">
        <f t="shared" si="43"/>
        <v>3.0364759358866706</v>
      </c>
    </row>
    <row r="525" spans="1:6" x14ac:dyDescent="0.25">
      <c r="A525">
        <f t="shared" si="44"/>
        <v>516</v>
      </c>
      <c r="B525">
        <v>0.17623492018261222</v>
      </c>
      <c r="C525">
        <f t="shared" si="40"/>
        <v>305.37342692194738</v>
      </c>
      <c r="D525">
        <f t="shared" si="41"/>
        <v>0.2534319219473673</v>
      </c>
      <c r="E525">
        <f t="shared" si="42"/>
        <v>3.5320164967158121</v>
      </c>
      <c r="F525">
        <f t="shared" si="43"/>
        <v>3.2785845747683879</v>
      </c>
    </row>
    <row r="526" spans="1:6" x14ac:dyDescent="0.25">
      <c r="A526">
        <f t="shared" si="44"/>
        <v>517</v>
      </c>
      <c r="B526">
        <v>-0.9129943671992069</v>
      </c>
      <c r="C526">
        <f t="shared" si="40"/>
        <v>303.80589459568694</v>
      </c>
      <c r="D526">
        <f t="shared" si="41"/>
        <v>-1.3141004043130806</v>
      </c>
      <c r="E526">
        <f t="shared" si="42"/>
        <v>2.7784000659624724</v>
      </c>
      <c r="F526">
        <f t="shared" si="43"/>
        <v>4.0925004702754961</v>
      </c>
    </row>
    <row r="527" spans="1:6" x14ac:dyDescent="0.25">
      <c r="A527">
        <f t="shared" si="44"/>
        <v>518</v>
      </c>
      <c r="B527">
        <v>0.40808686997967503</v>
      </c>
      <c r="C527">
        <f t="shared" si="40"/>
        <v>305.70813245249218</v>
      </c>
      <c r="D527">
        <f t="shared" si="41"/>
        <v>0.58813745249216254</v>
      </c>
      <c r="E527">
        <f t="shared" si="42"/>
        <v>3.707812390313137</v>
      </c>
      <c r="F527">
        <f t="shared" si="43"/>
        <v>3.1196749378209176</v>
      </c>
    </row>
    <row r="528" spans="1:6" x14ac:dyDescent="0.25">
      <c r="A528">
        <f t="shared" si="44"/>
        <v>519</v>
      </c>
      <c r="B528">
        <v>1.1041962357191151</v>
      </c>
      <c r="C528">
        <f t="shared" si="40"/>
        <v>306.71525391986211</v>
      </c>
      <c r="D528">
        <f t="shared" si="41"/>
        <v>1.5952589198620899</v>
      </c>
      <c r="E528">
        <f t="shared" si="42"/>
        <v>4.2680965013503283</v>
      </c>
      <c r="F528">
        <f t="shared" si="43"/>
        <v>2.6728375814881815</v>
      </c>
    </row>
    <row r="529" spans="1:6" x14ac:dyDescent="0.25">
      <c r="A529">
        <f t="shared" si="44"/>
        <v>520</v>
      </c>
      <c r="B529">
        <v>-0.10255381667606661</v>
      </c>
      <c r="C529">
        <f t="shared" si="40"/>
        <v>304.97144783015642</v>
      </c>
      <c r="D529">
        <f t="shared" si="41"/>
        <v>-0.14854716984359584</v>
      </c>
      <c r="E529">
        <f t="shared" si="42"/>
        <v>3.3278005925738796</v>
      </c>
      <c r="F529">
        <f t="shared" si="43"/>
        <v>3.4763477624174186</v>
      </c>
    </row>
    <row r="530" spans="1:6" x14ac:dyDescent="0.25">
      <c r="A530">
        <f t="shared" si="44"/>
        <v>521</v>
      </c>
      <c r="B530">
        <v>0.15623370933707936</v>
      </c>
      <c r="C530">
        <f t="shared" si="40"/>
        <v>305.34456999984252</v>
      </c>
      <c r="D530">
        <f t="shared" si="41"/>
        <v>0.22457499984250262</v>
      </c>
      <c r="E530">
        <f t="shared" si="42"/>
        <v>3.5171047985722339</v>
      </c>
      <c r="F530">
        <f t="shared" si="43"/>
        <v>3.2925297987297029</v>
      </c>
    </row>
    <row r="531" spans="1:6" x14ac:dyDescent="0.25">
      <c r="A531">
        <f t="shared" si="44"/>
        <v>522</v>
      </c>
      <c r="B531">
        <v>0.73155717583090829</v>
      </c>
      <c r="C531">
        <f t="shared" si="40"/>
        <v>306.17571287945344</v>
      </c>
      <c r="D531">
        <f t="shared" si="41"/>
        <v>1.0557178794534252</v>
      </c>
      <c r="E531">
        <f t="shared" si="42"/>
        <v>3.9621175640993158</v>
      </c>
      <c r="F531">
        <f t="shared" si="43"/>
        <v>2.9063996846458053</v>
      </c>
    </row>
    <row r="532" spans="1:6" x14ac:dyDescent="0.25">
      <c r="A532">
        <f t="shared" si="44"/>
        <v>523</v>
      </c>
      <c r="B532">
        <v>0.37758159190932628</v>
      </c>
      <c r="C532">
        <f t="shared" si="40"/>
        <v>305.66407354948655</v>
      </c>
      <c r="D532">
        <f t="shared" si="41"/>
        <v>0.54407854948652812</v>
      </c>
      <c r="E532">
        <f t="shared" si="42"/>
        <v>3.684373189152069</v>
      </c>
      <c r="F532">
        <f t="shared" si="43"/>
        <v>3.1402946396654841</v>
      </c>
    </row>
    <row r="533" spans="1:6" x14ac:dyDescent="0.25">
      <c r="A533">
        <f t="shared" si="44"/>
        <v>524</v>
      </c>
      <c r="B533">
        <v>0.25902837477965529</v>
      </c>
      <c r="C533">
        <f t="shared" si="40"/>
        <v>305.49290691555825</v>
      </c>
      <c r="D533">
        <f t="shared" si="41"/>
        <v>0.37291191555823389</v>
      </c>
      <c r="E533">
        <f t="shared" si="42"/>
        <v>3.5941709641199964</v>
      </c>
      <c r="F533">
        <f t="shared" si="43"/>
        <v>3.2212590485616488</v>
      </c>
    </row>
    <row r="534" spans="1:6" x14ac:dyDescent="0.25">
      <c r="A534">
        <f t="shared" si="44"/>
        <v>525</v>
      </c>
      <c r="B534">
        <v>-1.0918665066525566</v>
      </c>
      <c r="C534">
        <f t="shared" si="40"/>
        <v>303.54924629752071</v>
      </c>
      <c r="D534">
        <f t="shared" si="41"/>
        <v>-1.5707487024793068</v>
      </c>
      <c r="E534">
        <f t="shared" si="42"/>
        <v>2.6659377581304113</v>
      </c>
      <c r="F534">
        <f t="shared" si="43"/>
        <v>4.2366864606096613</v>
      </c>
    </row>
    <row r="535" spans="1:6" x14ac:dyDescent="0.25">
      <c r="A535">
        <f t="shared" si="44"/>
        <v>526</v>
      </c>
      <c r="B535">
        <v>-0.14792710583521598</v>
      </c>
      <c r="C535">
        <f t="shared" si="40"/>
        <v>304.90607521026072</v>
      </c>
      <c r="D535">
        <f t="shared" si="41"/>
        <v>-0.21391978973929326</v>
      </c>
      <c r="E535">
        <f t="shared" si="42"/>
        <v>3.2953041382077686</v>
      </c>
      <c r="F535">
        <f t="shared" si="43"/>
        <v>3.509223927947005</v>
      </c>
    </row>
    <row r="536" spans="1:6" x14ac:dyDescent="0.25">
      <c r="A536">
        <f t="shared" si="44"/>
        <v>527</v>
      </c>
      <c r="B536">
        <v>8.5361523948676007E-2</v>
      </c>
      <c r="C536">
        <f t="shared" si="40"/>
        <v>305.24234048217812</v>
      </c>
      <c r="D536">
        <f t="shared" si="41"/>
        <v>0.1223454821781047</v>
      </c>
      <c r="E536">
        <f t="shared" si="42"/>
        <v>3.4645911008721555</v>
      </c>
      <c r="F536">
        <f t="shared" si="43"/>
        <v>3.3422456186939939</v>
      </c>
    </row>
    <row r="537" spans="1:6" x14ac:dyDescent="0.25">
      <c r="A537">
        <f t="shared" si="44"/>
        <v>528</v>
      </c>
      <c r="B537">
        <v>0.71797379323529198</v>
      </c>
      <c r="C537">
        <f t="shared" si="40"/>
        <v>306.1560635501142</v>
      </c>
      <c r="D537">
        <f t="shared" si="41"/>
        <v>1.0360685501141802</v>
      </c>
      <c r="E537">
        <f t="shared" si="42"/>
        <v>3.9512269947073548</v>
      </c>
      <c r="F537">
        <f t="shared" si="43"/>
        <v>2.9151584445931178</v>
      </c>
    </row>
    <row r="538" spans="1:6" x14ac:dyDescent="0.25">
      <c r="A538">
        <f t="shared" si="44"/>
        <v>529</v>
      </c>
      <c r="B538">
        <v>-0.24272490179216435</v>
      </c>
      <c r="C538">
        <f t="shared" si="40"/>
        <v>304.76953830400566</v>
      </c>
      <c r="D538">
        <f t="shared" si="41"/>
        <v>-0.35045669599435314</v>
      </c>
      <c r="E538">
        <f t="shared" si="42"/>
        <v>3.228077410557546</v>
      </c>
      <c r="F538">
        <f t="shared" si="43"/>
        <v>3.5785341065518423</v>
      </c>
    </row>
    <row r="539" spans="1:6" x14ac:dyDescent="0.25">
      <c r="A539">
        <f t="shared" si="44"/>
        <v>530</v>
      </c>
      <c r="B539">
        <v>0.28714836817633554</v>
      </c>
      <c r="C539">
        <f t="shared" si="40"/>
        <v>305.533497769973</v>
      </c>
      <c r="D539">
        <f t="shared" si="41"/>
        <v>0.41350276997297897</v>
      </c>
      <c r="E539">
        <f t="shared" si="42"/>
        <v>3.6154382193143988</v>
      </c>
      <c r="F539">
        <f t="shared" si="43"/>
        <v>3.2019354493413346</v>
      </c>
    </row>
    <row r="540" spans="1:6" x14ac:dyDescent="0.25">
      <c r="A540">
        <f t="shared" si="44"/>
        <v>531</v>
      </c>
      <c r="B540">
        <v>-1.1730892424116874</v>
      </c>
      <c r="C540">
        <f t="shared" si="40"/>
        <v>303.43277834540538</v>
      </c>
      <c r="D540">
        <f t="shared" si="41"/>
        <v>-1.6872166545946357</v>
      </c>
      <c r="E540">
        <f t="shared" si="42"/>
        <v>2.6159095166071751</v>
      </c>
      <c r="F540">
        <f t="shared" si="43"/>
        <v>4.3031261712017681</v>
      </c>
    </row>
    <row r="541" spans="1:6" x14ac:dyDescent="0.25">
      <c r="A541">
        <f t="shared" si="44"/>
        <v>532</v>
      </c>
      <c r="B541">
        <v>1.0297292448650106</v>
      </c>
      <c r="C541">
        <f t="shared" si="40"/>
        <v>306.60735781219284</v>
      </c>
      <c r="D541">
        <f t="shared" si="41"/>
        <v>1.4873628121928277</v>
      </c>
      <c r="E541">
        <f t="shared" si="42"/>
        <v>4.205839872939606</v>
      </c>
      <c r="F541">
        <f t="shared" si="43"/>
        <v>2.7184770607467499</v>
      </c>
    </row>
    <row r="542" spans="1:6" x14ac:dyDescent="0.25">
      <c r="A542">
        <f t="shared" si="44"/>
        <v>533</v>
      </c>
      <c r="B542">
        <v>-0.18693562631929739</v>
      </c>
      <c r="C542">
        <f t="shared" si="40"/>
        <v>304.8498839811142</v>
      </c>
      <c r="D542">
        <f t="shared" si="41"/>
        <v>-0.27011101888581379</v>
      </c>
      <c r="E542">
        <f t="shared" si="42"/>
        <v>3.2675315741269344</v>
      </c>
      <c r="F542">
        <f t="shared" si="43"/>
        <v>3.5376425930126629</v>
      </c>
    </row>
    <row r="543" spans="1:6" x14ac:dyDescent="0.25">
      <c r="A543">
        <f t="shared" si="44"/>
        <v>534</v>
      </c>
      <c r="B543">
        <v>-0.16119206774067338</v>
      </c>
      <c r="C543">
        <f t="shared" si="40"/>
        <v>304.88696605573932</v>
      </c>
      <c r="D543">
        <f t="shared" si="41"/>
        <v>-0.23302894426069543</v>
      </c>
      <c r="E543">
        <f t="shared" si="42"/>
        <v>3.2858428376825373</v>
      </c>
      <c r="F543">
        <f t="shared" si="43"/>
        <v>3.5188717819431474</v>
      </c>
    </row>
    <row r="544" spans="1:6" x14ac:dyDescent="0.25">
      <c r="A544">
        <f t="shared" si="44"/>
        <v>535</v>
      </c>
      <c r="B544">
        <v>2.319492037486131</v>
      </c>
      <c r="C544">
        <f t="shared" si="40"/>
        <v>308.48148625444668</v>
      </c>
      <c r="D544">
        <f t="shared" si="41"/>
        <v>3.361491254446662</v>
      </c>
      <c r="E544">
        <f t="shared" si="42"/>
        <v>5.3613636047157343</v>
      </c>
      <c r="F544">
        <f t="shared" si="43"/>
        <v>1.9998723502690297</v>
      </c>
    </row>
    <row r="545" spans="1:6" x14ac:dyDescent="0.25">
      <c r="A545">
        <f t="shared" si="44"/>
        <v>536</v>
      </c>
      <c r="B545">
        <v>-1.6659484646269602</v>
      </c>
      <c r="C545">
        <f t="shared" si="40"/>
        <v>302.72700896258351</v>
      </c>
      <c r="D545">
        <f t="shared" si="41"/>
        <v>-2.392986037416506</v>
      </c>
      <c r="E545">
        <f t="shared" si="42"/>
        <v>2.3261122700892543</v>
      </c>
      <c r="F545">
        <f t="shared" si="43"/>
        <v>4.7190983075056749</v>
      </c>
    </row>
    <row r="546" spans="1:6" x14ac:dyDescent="0.25">
      <c r="A546">
        <f t="shared" si="44"/>
        <v>537</v>
      </c>
      <c r="B546">
        <v>-0.95177698099143204</v>
      </c>
      <c r="C546">
        <f t="shared" si="40"/>
        <v>303.75023033069124</v>
      </c>
      <c r="D546">
        <f t="shared" si="41"/>
        <v>-1.369764669308779</v>
      </c>
      <c r="E546">
        <f t="shared" si="42"/>
        <v>2.753748371367351</v>
      </c>
      <c r="F546">
        <f t="shared" si="43"/>
        <v>4.1235130406760732</v>
      </c>
    </row>
    <row r="547" spans="1:6" x14ac:dyDescent="0.25">
      <c r="A547">
        <f t="shared" si="44"/>
        <v>538</v>
      </c>
      <c r="B547">
        <v>0.29919356223943816</v>
      </c>
      <c r="C547">
        <f t="shared" si="40"/>
        <v>305.55088650494895</v>
      </c>
      <c r="D547">
        <f t="shared" si="41"/>
        <v>0.43089150494893147</v>
      </c>
      <c r="E547">
        <f t="shared" si="42"/>
        <v>3.624572412334544</v>
      </c>
      <c r="F547">
        <f t="shared" si="43"/>
        <v>3.1936809073855272</v>
      </c>
    </row>
    <row r="548" spans="1:6" x14ac:dyDescent="0.25">
      <c r="A548">
        <f t="shared" si="44"/>
        <v>539</v>
      </c>
      <c r="B548">
        <v>0.28324148363197194</v>
      </c>
      <c r="C548">
        <f t="shared" si="40"/>
        <v>305.52785790900953</v>
      </c>
      <c r="D548">
        <f t="shared" si="41"/>
        <v>0.40786290900950917</v>
      </c>
      <c r="E548">
        <f t="shared" si="42"/>
        <v>3.6124786632946666</v>
      </c>
      <c r="F548">
        <f t="shared" si="43"/>
        <v>3.2046157542851006</v>
      </c>
    </row>
    <row r="549" spans="1:6" x14ac:dyDescent="0.25">
      <c r="A549">
        <f t="shared" si="44"/>
        <v>540</v>
      </c>
      <c r="B549">
        <v>-1.1008848717244697</v>
      </c>
      <c r="C549">
        <f t="shared" si="40"/>
        <v>303.5363123612965</v>
      </c>
      <c r="D549">
        <f t="shared" si="41"/>
        <v>-1.5836826387035217</v>
      </c>
      <c r="E549">
        <f t="shared" si="42"/>
        <v>2.6603510461026474</v>
      </c>
      <c r="F549">
        <f t="shared" si="43"/>
        <v>4.2440336848061122</v>
      </c>
    </row>
    <row r="550" spans="1:6" x14ac:dyDescent="0.25">
      <c r="A550">
        <f t="shared" si="44"/>
        <v>541</v>
      </c>
      <c r="B550">
        <v>0.21635762159507668</v>
      </c>
      <c r="C550">
        <f t="shared" si="40"/>
        <v>305.43132252355349</v>
      </c>
      <c r="D550">
        <f t="shared" si="41"/>
        <v>0.31132752355347293</v>
      </c>
      <c r="E550">
        <f t="shared" si="42"/>
        <v>3.5620510642838497</v>
      </c>
      <c r="F550">
        <f t="shared" si="43"/>
        <v>3.2507235407303483</v>
      </c>
    </row>
    <row r="551" spans="1:6" x14ac:dyDescent="0.25">
      <c r="A551">
        <f t="shared" si="44"/>
        <v>542</v>
      </c>
      <c r="B551">
        <v>2.7205208232415528</v>
      </c>
      <c r="C551">
        <f t="shared" si="40"/>
        <v>309.06654457456585</v>
      </c>
      <c r="D551">
        <f t="shared" si="41"/>
        <v>3.9465495745658359</v>
      </c>
      <c r="E551">
        <f t="shared" si="42"/>
        <v>5.7533233728594269</v>
      </c>
      <c r="F551">
        <f t="shared" si="43"/>
        <v>1.8067737982935341</v>
      </c>
    </row>
    <row r="552" spans="1:6" x14ac:dyDescent="0.25">
      <c r="A552">
        <f t="shared" si="44"/>
        <v>543</v>
      </c>
      <c r="B552">
        <v>0.55294438112459054</v>
      </c>
      <c r="C552">
        <f t="shared" si="40"/>
        <v>305.91743746875176</v>
      </c>
      <c r="D552">
        <f t="shared" si="41"/>
        <v>0.79744246875173985</v>
      </c>
      <c r="E552">
        <f t="shared" si="42"/>
        <v>3.820394727059778</v>
      </c>
      <c r="F552">
        <f t="shared" si="43"/>
        <v>3.0229522583079813</v>
      </c>
    </row>
    <row r="553" spans="1:6" x14ac:dyDescent="0.25">
      <c r="A553">
        <f t="shared" si="44"/>
        <v>544</v>
      </c>
      <c r="B553">
        <v>-0.50648538523170916</v>
      </c>
      <c r="C553">
        <f t="shared" si="40"/>
        <v>304.38996671296496</v>
      </c>
      <c r="D553">
        <f t="shared" si="41"/>
        <v>-0.73002828703505429</v>
      </c>
      <c r="E553">
        <f t="shared" si="42"/>
        <v>3.0457723398768906</v>
      </c>
      <c r="F553">
        <f t="shared" si="43"/>
        <v>3.7758006269118312</v>
      </c>
    </row>
    <row r="554" spans="1:6" x14ac:dyDescent="0.25">
      <c r="A554">
        <f t="shared" si="44"/>
        <v>545</v>
      </c>
      <c r="B554">
        <v>2.2563262038024217</v>
      </c>
      <c r="C554">
        <f t="shared" si="40"/>
        <v>308.38943503864374</v>
      </c>
      <c r="D554">
        <f t="shared" si="41"/>
        <v>3.2694400386437223</v>
      </c>
      <c r="E554">
        <f t="shared" si="42"/>
        <v>5.3010103872233572</v>
      </c>
      <c r="F554">
        <f t="shared" si="43"/>
        <v>2.0315703485795638</v>
      </c>
    </row>
    <row r="555" spans="1:6" x14ac:dyDescent="0.25">
      <c r="A555">
        <f t="shared" si="44"/>
        <v>546</v>
      </c>
      <c r="B555">
        <v>-1.6803109993604346</v>
      </c>
      <c r="C555">
        <f t="shared" si="40"/>
        <v>302.70646659371795</v>
      </c>
      <c r="D555">
        <f t="shared" si="41"/>
        <v>-2.4135284062820688</v>
      </c>
      <c r="E555">
        <f t="shared" si="42"/>
        <v>2.3180186741472539</v>
      </c>
      <c r="F555">
        <f t="shared" si="43"/>
        <v>4.7315470804292659</v>
      </c>
    </row>
    <row r="556" spans="1:6" x14ac:dyDescent="0.25">
      <c r="A556">
        <f t="shared" si="44"/>
        <v>547</v>
      </c>
      <c r="B556">
        <v>-0.54182022082929671</v>
      </c>
      <c r="C556">
        <f t="shared" si="40"/>
        <v>304.33915309093038</v>
      </c>
      <c r="D556">
        <f t="shared" si="41"/>
        <v>-0.78084190906963613</v>
      </c>
      <c r="E556">
        <f t="shared" si="42"/>
        <v>3.0218785853302847</v>
      </c>
      <c r="F556">
        <f t="shared" si="43"/>
        <v>3.802720494399864</v>
      </c>
    </row>
    <row r="557" spans="1:6" x14ac:dyDescent="0.25">
      <c r="A557">
        <f t="shared" si="44"/>
        <v>548</v>
      </c>
      <c r="B557">
        <v>-0.32805219048950607</v>
      </c>
      <c r="C557">
        <f t="shared" si="40"/>
        <v>304.64669401835386</v>
      </c>
      <c r="D557">
        <f t="shared" si="41"/>
        <v>-0.47330098164616174</v>
      </c>
      <c r="E557">
        <f t="shared" si="42"/>
        <v>3.1683383133039342</v>
      </c>
      <c r="F557">
        <f t="shared" si="43"/>
        <v>3.6416392949500391</v>
      </c>
    </row>
    <row r="558" spans="1:6" x14ac:dyDescent="0.25">
      <c r="A558">
        <f t="shared" si="44"/>
        <v>549</v>
      </c>
      <c r="B558">
        <v>-0.50045341633666585</v>
      </c>
      <c r="C558">
        <f t="shared" si="40"/>
        <v>304.39864189531005</v>
      </c>
      <c r="D558">
        <f t="shared" si="41"/>
        <v>-0.72135310468996749</v>
      </c>
      <c r="E558">
        <f t="shared" si="42"/>
        <v>3.049863680625208</v>
      </c>
      <c r="F558">
        <f t="shared" si="43"/>
        <v>3.7712167853151186</v>
      </c>
    </row>
    <row r="559" spans="1:6" x14ac:dyDescent="0.25">
      <c r="A559">
        <f t="shared" si="44"/>
        <v>550</v>
      </c>
      <c r="B559">
        <v>-1.1468747813464333</v>
      </c>
      <c r="C559">
        <f t="shared" si="40"/>
        <v>303.47036323855224</v>
      </c>
      <c r="D559">
        <f t="shared" si="41"/>
        <v>-1.6496317614477789</v>
      </c>
      <c r="E559">
        <f t="shared" si="42"/>
        <v>2.6319853099319772</v>
      </c>
      <c r="F559">
        <f t="shared" si="43"/>
        <v>4.2816170713796851</v>
      </c>
    </row>
    <row r="560" spans="1:6" x14ac:dyDescent="0.25">
      <c r="A560">
        <f t="shared" si="44"/>
        <v>551</v>
      </c>
      <c r="B560">
        <v>-1.2338356927163852</v>
      </c>
      <c r="C560">
        <f t="shared" si="40"/>
        <v>303.3457012221686</v>
      </c>
      <c r="D560">
        <f t="shared" si="41"/>
        <v>-1.7742937778314172</v>
      </c>
      <c r="E560">
        <f t="shared" si="42"/>
        <v>2.5789158404972028</v>
      </c>
      <c r="F560">
        <f t="shared" si="43"/>
        <v>4.3532096183285205</v>
      </c>
    </row>
    <row r="561" spans="1:6" x14ac:dyDescent="0.25">
      <c r="A561">
        <f t="shared" si="44"/>
        <v>552</v>
      </c>
      <c r="B561">
        <v>1.4913094603737898</v>
      </c>
      <c r="C561">
        <f t="shared" si="40"/>
        <v>307.27675889655558</v>
      </c>
      <c r="D561">
        <f t="shared" si="41"/>
        <v>2.1567638965555602</v>
      </c>
      <c r="E561">
        <f t="shared" si="42"/>
        <v>4.6006219914348208</v>
      </c>
      <c r="F561">
        <f t="shared" si="43"/>
        <v>2.4438580948792321</v>
      </c>
    </row>
    <row r="562" spans="1:6" x14ac:dyDescent="0.25">
      <c r="A562">
        <f t="shared" si="44"/>
        <v>553</v>
      </c>
      <c r="B562">
        <v>-0.21674799893346605</v>
      </c>
      <c r="C562">
        <f t="shared" si="40"/>
        <v>304.80694665602641</v>
      </c>
      <c r="D562">
        <f t="shared" si="41"/>
        <v>-0.31304834397360537</v>
      </c>
      <c r="E562">
        <f t="shared" si="42"/>
        <v>3.2464093819928621</v>
      </c>
      <c r="F562">
        <f t="shared" si="43"/>
        <v>3.5594577259663822</v>
      </c>
    </row>
    <row r="563" spans="1:6" x14ac:dyDescent="0.25">
      <c r="A563">
        <f t="shared" si="44"/>
        <v>554</v>
      </c>
      <c r="B563">
        <v>0.33339196860545811</v>
      </c>
      <c r="C563">
        <f t="shared" si="40"/>
        <v>305.60026154953169</v>
      </c>
      <c r="D563">
        <f t="shared" si="41"/>
        <v>0.48026654953167736</v>
      </c>
      <c r="E563">
        <f t="shared" si="42"/>
        <v>3.6505856324805279</v>
      </c>
      <c r="F563">
        <f t="shared" si="43"/>
        <v>3.1703190829487937</v>
      </c>
    </row>
    <row r="564" spans="1:6" x14ac:dyDescent="0.25">
      <c r="A564">
        <f t="shared" si="44"/>
        <v>555</v>
      </c>
      <c r="B564">
        <v>-0.13001298521859458</v>
      </c>
      <c r="C564">
        <f t="shared" si="40"/>
        <v>304.9318837212133</v>
      </c>
      <c r="D564">
        <f t="shared" si="41"/>
        <v>-0.18811127878672096</v>
      </c>
      <c r="E564">
        <f t="shared" si="42"/>
        <v>3.3081095455471257</v>
      </c>
      <c r="F564">
        <f t="shared" si="43"/>
        <v>3.4962208243337898</v>
      </c>
    </row>
    <row r="565" spans="1:6" x14ac:dyDescent="0.25">
      <c r="A565">
        <f t="shared" si="44"/>
        <v>556</v>
      </c>
      <c r="B565">
        <v>0.45740730870864893</v>
      </c>
      <c r="C565">
        <f t="shared" si="40"/>
        <v>305.77937960677758</v>
      </c>
      <c r="D565">
        <f t="shared" si="41"/>
        <v>0.65938460677756439</v>
      </c>
      <c r="E565">
        <f t="shared" si="42"/>
        <v>3.7459067448868382</v>
      </c>
      <c r="F565">
        <f t="shared" si="43"/>
        <v>3.0865221381092169</v>
      </c>
    </row>
    <row r="566" spans="1:6" x14ac:dyDescent="0.25">
      <c r="A566">
        <f t="shared" si="44"/>
        <v>557</v>
      </c>
      <c r="B566">
        <v>-2.2877346628512036</v>
      </c>
      <c r="C566">
        <f t="shared" si="40"/>
        <v>301.83895887192648</v>
      </c>
      <c r="D566">
        <f t="shared" si="41"/>
        <v>-3.2810361280735378</v>
      </c>
      <c r="E566">
        <f t="shared" si="42"/>
        <v>1.9935800600274973</v>
      </c>
      <c r="F566">
        <f t="shared" si="43"/>
        <v>5.2746161881009925</v>
      </c>
    </row>
    <row r="567" spans="1:6" x14ac:dyDescent="0.25">
      <c r="A567">
        <f t="shared" si="44"/>
        <v>558</v>
      </c>
      <c r="B567">
        <v>-2.7861029520246355E-2</v>
      </c>
      <c r="C567">
        <f t="shared" si="40"/>
        <v>305.07909372668684</v>
      </c>
      <c r="D567">
        <f t="shared" si="41"/>
        <v>-4.0901273313181719E-2</v>
      </c>
      <c r="E567">
        <f t="shared" si="42"/>
        <v>3.3817466970226349</v>
      </c>
      <c r="F567">
        <f t="shared" si="43"/>
        <v>3.4226479703357597</v>
      </c>
    </row>
    <row r="568" spans="1:6" x14ac:dyDescent="0.25">
      <c r="A568">
        <f t="shared" si="44"/>
        <v>559</v>
      </c>
      <c r="B568">
        <v>0.9652544324570923</v>
      </c>
      <c r="C568">
        <f t="shared" si="40"/>
        <v>306.51397014890023</v>
      </c>
      <c r="D568">
        <f t="shared" si="41"/>
        <v>1.3939751489002106</v>
      </c>
      <c r="E568">
        <f t="shared" si="42"/>
        <v>4.1523844785389485</v>
      </c>
      <c r="F568">
        <f t="shared" si="43"/>
        <v>2.7584093296386811</v>
      </c>
    </row>
    <row r="569" spans="1:6" x14ac:dyDescent="0.25">
      <c r="A569">
        <f t="shared" si="44"/>
        <v>560</v>
      </c>
      <c r="B569">
        <v>-0.3763449008170569</v>
      </c>
      <c r="C569">
        <f t="shared" si="40"/>
        <v>304.57718974613061</v>
      </c>
      <c r="D569">
        <f t="shared" si="41"/>
        <v>-0.54280525386940326</v>
      </c>
      <c r="E569">
        <f t="shared" si="42"/>
        <v>3.1348513253120984</v>
      </c>
      <c r="F569">
        <f t="shared" si="43"/>
        <v>3.6776565791814448</v>
      </c>
    </row>
    <row r="570" spans="1:6" x14ac:dyDescent="0.25">
      <c r="A570">
        <f t="shared" si="44"/>
        <v>561</v>
      </c>
      <c r="B570">
        <v>1.1862956827160764</v>
      </c>
      <c r="C570">
        <f t="shared" si="40"/>
        <v>306.83425279027108</v>
      </c>
      <c r="D570">
        <f t="shared" si="41"/>
        <v>1.7142577902710627</v>
      </c>
      <c r="E570">
        <f t="shared" si="42"/>
        <v>4.3373751052377258</v>
      </c>
      <c r="F570">
        <f t="shared" si="43"/>
        <v>2.6231173149666205</v>
      </c>
    </row>
    <row r="571" spans="1:6" x14ac:dyDescent="0.25">
      <c r="A571">
        <f t="shared" si="44"/>
        <v>562</v>
      </c>
      <c r="B571">
        <v>-1.1259585468524604</v>
      </c>
      <c r="C571">
        <f t="shared" si="40"/>
        <v>303.50035515677507</v>
      </c>
      <c r="D571">
        <f t="shared" si="41"/>
        <v>-1.6196398432249453</v>
      </c>
      <c r="E571">
        <f t="shared" si="42"/>
        <v>2.644860331126381</v>
      </c>
      <c r="F571">
        <f t="shared" si="43"/>
        <v>4.2645001743512694</v>
      </c>
    </row>
    <row r="572" spans="1:6" x14ac:dyDescent="0.25">
      <c r="A572">
        <f t="shared" si="44"/>
        <v>563</v>
      </c>
      <c r="B572">
        <v>0.60685428874726066</v>
      </c>
      <c r="C572">
        <f t="shared" si="40"/>
        <v>305.99536862659892</v>
      </c>
      <c r="D572">
        <f t="shared" si="41"/>
        <v>0.8753736265989005</v>
      </c>
      <c r="E572">
        <f t="shared" si="42"/>
        <v>3.8628323491591914</v>
      </c>
      <c r="F572">
        <f t="shared" si="43"/>
        <v>2.987458722560234</v>
      </c>
    </row>
    <row r="573" spans="1:6" x14ac:dyDescent="0.25">
      <c r="A573">
        <f t="shared" si="44"/>
        <v>564</v>
      </c>
      <c r="B573">
        <v>-0.65142212466143001</v>
      </c>
      <c r="C573">
        <f t="shared" si="40"/>
        <v>304.18159290717364</v>
      </c>
      <c r="D573">
        <f t="shared" si="41"/>
        <v>-0.93840209282637943</v>
      </c>
      <c r="E573">
        <f t="shared" si="42"/>
        <v>2.9485574318441934</v>
      </c>
      <c r="F573">
        <f t="shared" si="43"/>
        <v>3.886959524670516</v>
      </c>
    </row>
    <row r="574" spans="1:6" x14ac:dyDescent="0.25">
      <c r="A574">
        <f t="shared" si="44"/>
        <v>565</v>
      </c>
      <c r="B574">
        <v>-0.45892466544055716</v>
      </c>
      <c r="C574">
        <f t="shared" si="40"/>
        <v>304.45837528827286</v>
      </c>
      <c r="D574">
        <f t="shared" si="41"/>
        <v>-0.66161971172715539</v>
      </c>
      <c r="E574">
        <f t="shared" si="42"/>
        <v>3.0781303725933071</v>
      </c>
      <c r="F574">
        <f t="shared" si="43"/>
        <v>3.7397500843204057</v>
      </c>
    </row>
    <row r="575" spans="1:6" x14ac:dyDescent="0.25">
      <c r="A575">
        <f t="shared" si="44"/>
        <v>566</v>
      </c>
      <c r="B575">
        <v>0.24818505292479148</v>
      </c>
      <c r="C575">
        <f t="shared" si="40"/>
        <v>305.47725615843706</v>
      </c>
      <c r="D575">
        <f t="shared" si="41"/>
        <v>0.35726115843704065</v>
      </c>
      <c r="E575">
        <f t="shared" si="42"/>
        <v>3.5859914000605499</v>
      </c>
      <c r="F575">
        <f t="shared" si="43"/>
        <v>3.228730241623424</v>
      </c>
    </row>
    <row r="576" spans="1:6" x14ac:dyDescent="0.25">
      <c r="A576">
        <f t="shared" si="44"/>
        <v>567</v>
      </c>
      <c r="B576">
        <v>0.48653322322241799</v>
      </c>
      <c r="C576">
        <f t="shared" si="40"/>
        <v>305.8214620208613</v>
      </c>
      <c r="D576">
        <f t="shared" si="41"/>
        <v>0.70146702086128698</v>
      </c>
      <c r="E576">
        <f t="shared" si="42"/>
        <v>3.7685181799073462</v>
      </c>
      <c r="F576">
        <f t="shared" si="43"/>
        <v>3.0670511590460308</v>
      </c>
    </row>
    <row r="577" spans="1:6" x14ac:dyDescent="0.25">
      <c r="A577">
        <f t="shared" si="44"/>
        <v>568</v>
      </c>
      <c r="B577">
        <v>0.71325868065203657</v>
      </c>
      <c r="C577">
        <f t="shared" si="40"/>
        <v>306.14924309914124</v>
      </c>
      <c r="D577">
        <f t="shared" si="41"/>
        <v>1.0292480991412276</v>
      </c>
      <c r="E577">
        <f t="shared" si="42"/>
        <v>3.9474509539597591</v>
      </c>
      <c r="F577">
        <f t="shared" si="43"/>
        <v>2.9182028548184746</v>
      </c>
    </row>
    <row r="578" spans="1:6" x14ac:dyDescent="0.25">
      <c r="A578">
        <f t="shared" si="44"/>
        <v>569</v>
      </c>
      <c r="B578">
        <v>-0.47371713605484284</v>
      </c>
      <c r="C578">
        <f t="shared" si="40"/>
        <v>304.4370970111388</v>
      </c>
      <c r="D578">
        <f t="shared" si="41"/>
        <v>-0.68289798886121389</v>
      </c>
      <c r="E578">
        <f t="shared" si="42"/>
        <v>3.068042051065305</v>
      </c>
      <c r="F578">
        <f t="shared" si="43"/>
        <v>3.7509400399264621</v>
      </c>
    </row>
    <row r="579" spans="1:6" x14ac:dyDescent="0.25">
      <c r="A579">
        <f t="shared" si="44"/>
        <v>570</v>
      </c>
      <c r="B579">
        <v>1.0148225070176833</v>
      </c>
      <c r="C579">
        <f t="shared" si="40"/>
        <v>306.58576382250635</v>
      </c>
      <c r="D579">
        <f t="shared" si="41"/>
        <v>1.4657688225063339</v>
      </c>
      <c r="E579">
        <f t="shared" si="42"/>
        <v>4.1934439199612257</v>
      </c>
      <c r="F579">
        <f t="shared" si="43"/>
        <v>2.7276750974548349</v>
      </c>
    </row>
    <row r="580" spans="1:6" x14ac:dyDescent="0.25">
      <c r="A580">
        <f t="shared" si="44"/>
        <v>571</v>
      </c>
      <c r="B580">
        <v>0.5293571412626048</v>
      </c>
      <c r="C580">
        <f t="shared" si="40"/>
        <v>305.88334643635659</v>
      </c>
      <c r="D580">
        <f t="shared" si="41"/>
        <v>0.76335143635657232</v>
      </c>
      <c r="E580">
        <f t="shared" si="42"/>
        <v>3.8019189153417017</v>
      </c>
      <c r="F580">
        <f t="shared" si="43"/>
        <v>3.0385674789850725</v>
      </c>
    </row>
    <row r="581" spans="1:6" x14ac:dyDescent="0.25">
      <c r="A581">
        <f t="shared" si="44"/>
        <v>572</v>
      </c>
      <c r="B581">
        <v>0.89988400320741502</v>
      </c>
      <c r="C581">
        <f t="shared" si="40"/>
        <v>306.41931428136081</v>
      </c>
      <c r="D581">
        <f t="shared" si="41"/>
        <v>1.2993192813607948</v>
      </c>
      <c r="E581">
        <f t="shared" si="42"/>
        <v>4.0986111150599811</v>
      </c>
      <c r="F581">
        <f t="shared" si="43"/>
        <v>2.7992918336991295</v>
      </c>
    </row>
    <row r="582" spans="1:6" x14ac:dyDescent="0.25">
      <c r="A582">
        <f t="shared" si="44"/>
        <v>573</v>
      </c>
      <c r="B582">
        <v>0.313416887786516</v>
      </c>
      <c r="C582">
        <f t="shared" si="40"/>
        <v>305.5714209177462</v>
      </c>
      <c r="D582">
        <f t="shared" si="41"/>
        <v>0.45142591774617813</v>
      </c>
      <c r="E582">
        <f t="shared" si="42"/>
        <v>3.6353771593638271</v>
      </c>
      <c r="F582">
        <f t="shared" si="43"/>
        <v>3.183951241617649</v>
      </c>
    </row>
    <row r="583" spans="1:6" x14ac:dyDescent="0.25">
      <c r="A583">
        <f t="shared" si="44"/>
        <v>574</v>
      </c>
      <c r="B583">
        <v>0.1632799343374578</v>
      </c>
      <c r="C583">
        <f t="shared" si="40"/>
        <v>305.35473569154072</v>
      </c>
      <c r="D583">
        <f t="shared" si="41"/>
        <v>0.23474069154070776</v>
      </c>
      <c r="E583">
        <f t="shared" si="42"/>
        <v>3.5223534421784848</v>
      </c>
      <c r="F583">
        <f t="shared" si="43"/>
        <v>3.2876127506377202</v>
      </c>
    </row>
    <row r="584" spans="1:6" x14ac:dyDescent="0.25">
      <c r="A584">
        <f t="shared" si="44"/>
        <v>575</v>
      </c>
      <c r="B584">
        <v>1.3405794440310315</v>
      </c>
      <c r="C584">
        <f t="shared" si="40"/>
        <v>307.05800398122483</v>
      </c>
      <c r="D584">
        <f t="shared" si="41"/>
        <v>1.9380089812248116</v>
      </c>
      <c r="E584">
        <f t="shared" si="42"/>
        <v>4.4693795752273218</v>
      </c>
      <c r="F584">
        <f t="shared" si="43"/>
        <v>2.5313705940024391</v>
      </c>
    </row>
    <row r="585" spans="1:6" x14ac:dyDescent="0.25">
      <c r="A585">
        <f t="shared" si="44"/>
        <v>576</v>
      </c>
      <c r="B585">
        <v>-0.37452600729304192</v>
      </c>
      <c r="C585">
        <f t="shared" si="40"/>
        <v>304.57980726315475</v>
      </c>
      <c r="D585">
        <f t="shared" si="41"/>
        <v>-0.54018773684526877</v>
      </c>
      <c r="E585">
        <f t="shared" si="42"/>
        <v>3.1361083414413145</v>
      </c>
      <c r="F585">
        <f t="shared" si="43"/>
        <v>3.6762960782865264</v>
      </c>
    </row>
    <row r="586" spans="1:6" x14ac:dyDescent="0.25">
      <c r="A586">
        <f t="shared" si="44"/>
        <v>577</v>
      </c>
      <c r="B586">
        <v>2.5343327259700781E-2</v>
      </c>
      <c r="C586">
        <f t="shared" ref="C586:C649" si="45">+$C$9*EXP(($J$8-($J$9^2)/2)*(1/360)+SQRT(1/360)*$J$9*B586)</f>
        <v>305.1557940560993</v>
      </c>
      <c r="D586">
        <f t="shared" si="41"/>
        <v>3.5799056099278914E-2</v>
      </c>
      <c r="E586">
        <f t="shared" si="42"/>
        <v>3.4205153474180463</v>
      </c>
      <c r="F586">
        <f t="shared" si="43"/>
        <v>3.3847162913187105</v>
      </c>
    </row>
    <row r="587" spans="1:6" x14ac:dyDescent="0.25">
      <c r="A587">
        <f t="shared" si="44"/>
        <v>578</v>
      </c>
      <c r="B587">
        <v>0.89546161129870105</v>
      </c>
      <c r="C587">
        <f t="shared" si="45"/>
        <v>306.41291174840239</v>
      </c>
      <c r="D587">
        <f t="shared" ref="D587:D650" si="46">+C587-$C$9</f>
        <v>1.2929167484023765</v>
      </c>
      <c r="E587">
        <f t="shared" ref="E587:E650" si="47">+Precio_opcion_BS(C587,$J$11,$J$10,$J$9,$J$12,TRUE)</f>
        <v>4.0949887313476268</v>
      </c>
      <c r="F587">
        <f t="shared" ref="F587:F650" si="48">+Precio_opcion_BS(C587,$J$11,$J$10,$J$9,$J$12,FALSE)</f>
        <v>2.8020719829451934</v>
      </c>
    </row>
    <row r="588" spans="1:6" x14ac:dyDescent="0.25">
      <c r="A588">
        <f t="shared" ref="A588:A651" si="49">1+A587</f>
        <v>579</v>
      </c>
      <c r="B588">
        <v>1.259053648908363</v>
      </c>
      <c r="C588">
        <f t="shared" si="45"/>
        <v>306.93975025845992</v>
      </c>
      <c r="D588">
        <f t="shared" si="46"/>
        <v>1.8197552584599066</v>
      </c>
      <c r="E588">
        <f t="shared" si="47"/>
        <v>4.399331846306012</v>
      </c>
      <c r="F588">
        <f t="shared" si="48"/>
        <v>2.5795765878460486</v>
      </c>
    </row>
    <row r="589" spans="1:6" x14ac:dyDescent="0.25">
      <c r="A589">
        <f t="shared" si="49"/>
        <v>580</v>
      </c>
      <c r="B589">
        <v>-0.47386823898461816</v>
      </c>
      <c r="C589">
        <f t="shared" si="45"/>
        <v>304.43687966431446</v>
      </c>
      <c r="D589">
        <f t="shared" si="46"/>
        <v>-0.6831153356855566</v>
      </c>
      <c r="E589">
        <f t="shared" si="47"/>
        <v>3.0679391132478031</v>
      </c>
      <c r="F589">
        <f t="shared" si="48"/>
        <v>3.7510544489333029</v>
      </c>
    </row>
    <row r="590" spans="1:6" x14ac:dyDescent="0.25">
      <c r="A590">
        <f t="shared" si="49"/>
        <v>581</v>
      </c>
      <c r="B590">
        <v>0.93763479791524695</v>
      </c>
      <c r="C590">
        <f t="shared" si="45"/>
        <v>306.47397356855868</v>
      </c>
      <c r="D590">
        <f t="shared" si="46"/>
        <v>1.3539785685586594</v>
      </c>
      <c r="E590">
        <f t="shared" si="47"/>
        <v>4.1296125301045095</v>
      </c>
      <c r="F590">
        <f t="shared" si="48"/>
        <v>2.7756339615457932</v>
      </c>
    </row>
    <row r="591" spans="1:6" x14ac:dyDescent="0.25">
      <c r="A591">
        <f t="shared" si="49"/>
        <v>582</v>
      </c>
      <c r="B591">
        <v>-1.0357036551615633</v>
      </c>
      <c r="C591">
        <f t="shared" si="45"/>
        <v>303.62980619936883</v>
      </c>
      <c r="D591">
        <f t="shared" si="46"/>
        <v>-1.4901888006311879</v>
      </c>
      <c r="E591">
        <f t="shared" si="47"/>
        <v>2.7009095453292673</v>
      </c>
      <c r="F591">
        <f t="shared" si="48"/>
        <v>4.1910983459604267</v>
      </c>
    </row>
    <row r="592" spans="1:6" x14ac:dyDescent="0.25">
      <c r="A592">
        <f t="shared" si="49"/>
        <v>583</v>
      </c>
      <c r="B592">
        <v>1.3752171667185122</v>
      </c>
      <c r="C592">
        <f t="shared" si="45"/>
        <v>307.10826002394759</v>
      </c>
      <c r="D592">
        <f t="shared" si="46"/>
        <v>1.9882650239475765</v>
      </c>
      <c r="E592">
        <f t="shared" si="47"/>
        <v>4.4993401376188444</v>
      </c>
      <c r="F592">
        <f t="shared" si="48"/>
        <v>2.5110751136711826</v>
      </c>
    </row>
    <row r="593" spans="1:6" x14ac:dyDescent="0.25">
      <c r="A593">
        <f t="shared" si="49"/>
        <v>584</v>
      </c>
      <c r="B593">
        <v>-1.1987841532447809</v>
      </c>
      <c r="C593">
        <f t="shared" si="45"/>
        <v>303.39594287304527</v>
      </c>
      <c r="D593">
        <f t="shared" si="46"/>
        <v>-1.7240521269547457</v>
      </c>
      <c r="E593">
        <f t="shared" si="47"/>
        <v>2.6002176487083091</v>
      </c>
      <c r="F593">
        <f t="shared" si="48"/>
        <v>4.324269775662998</v>
      </c>
    </row>
    <row r="594" spans="1:6" x14ac:dyDescent="0.25">
      <c r="A594">
        <f t="shared" si="49"/>
        <v>585</v>
      </c>
      <c r="B594">
        <v>1.1240557993726497</v>
      </c>
      <c r="C594">
        <f t="shared" si="45"/>
        <v>306.74403509021118</v>
      </c>
      <c r="D594">
        <f t="shared" si="46"/>
        <v>1.6240400902111674</v>
      </c>
      <c r="E594">
        <f t="shared" si="47"/>
        <v>4.2847931535839621</v>
      </c>
      <c r="F594">
        <f t="shared" si="48"/>
        <v>2.6607530633727947</v>
      </c>
    </row>
    <row r="595" spans="1:6" x14ac:dyDescent="0.25">
      <c r="A595">
        <f t="shared" si="49"/>
        <v>586</v>
      </c>
      <c r="B595">
        <v>-0.57147162181396982</v>
      </c>
      <c r="C595">
        <f t="shared" si="45"/>
        <v>304.296519136043</v>
      </c>
      <c r="D595">
        <f t="shared" si="46"/>
        <v>-0.82347586395701455</v>
      </c>
      <c r="E595">
        <f t="shared" si="47"/>
        <v>3.0019242391024363</v>
      </c>
      <c r="F595">
        <f t="shared" si="48"/>
        <v>3.8254001030594225</v>
      </c>
    </row>
    <row r="596" spans="1:6" x14ac:dyDescent="0.25">
      <c r="A596">
        <f t="shared" si="49"/>
        <v>587</v>
      </c>
      <c r="B596">
        <v>-0.37456401131548228</v>
      </c>
      <c r="C596">
        <f t="shared" si="45"/>
        <v>304.57975257243595</v>
      </c>
      <c r="D596">
        <f t="shared" si="46"/>
        <v>-0.54024242756406693</v>
      </c>
      <c r="E596">
        <f t="shared" si="47"/>
        <v>3.1360820739136557</v>
      </c>
      <c r="F596">
        <f t="shared" si="48"/>
        <v>3.6763245014776658</v>
      </c>
    </row>
    <row r="597" spans="1:6" x14ac:dyDescent="0.25">
      <c r="A597">
        <f t="shared" si="49"/>
        <v>588</v>
      </c>
      <c r="B597">
        <v>-1.0490755111833601</v>
      </c>
      <c r="C597">
        <f t="shared" si="45"/>
        <v>303.61062369207821</v>
      </c>
      <c r="D597">
        <f t="shared" si="46"/>
        <v>-1.5093713079218105</v>
      </c>
      <c r="E597">
        <f t="shared" si="47"/>
        <v>2.6925549443139687</v>
      </c>
      <c r="F597">
        <f t="shared" si="48"/>
        <v>4.2019262522357224</v>
      </c>
    </row>
    <row r="598" spans="1:6" x14ac:dyDescent="0.25">
      <c r="A598">
        <f t="shared" si="49"/>
        <v>589</v>
      </c>
      <c r="B598">
        <v>0.43252979416781312</v>
      </c>
      <c r="C598">
        <f t="shared" si="45"/>
        <v>305.74344005492685</v>
      </c>
      <c r="D598">
        <f t="shared" si="46"/>
        <v>0.62344505492683311</v>
      </c>
      <c r="E598">
        <f t="shared" si="47"/>
        <v>3.7266611171822603</v>
      </c>
      <c r="F598">
        <f t="shared" si="48"/>
        <v>3.1032160622553988</v>
      </c>
    </row>
    <row r="599" spans="1:6" x14ac:dyDescent="0.25">
      <c r="A599">
        <f t="shared" si="49"/>
        <v>590</v>
      </c>
      <c r="B599">
        <v>-1.400585196992653</v>
      </c>
      <c r="C599">
        <f t="shared" si="45"/>
        <v>303.10680222679702</v>
      </c>
      <c r="D599">
        <f t="shared" si="46"/>
        <v>-2.0131927732030022</v>
      </c>
      <c r="E599">
        <f t="shared" si="47"/>
        <v>2.4792181912282274</v>
      </c>
      <c r="F599">
        <f t="shared" si="48"/>
        <v>4.4924109644312011</v>
      </c>
    </row>
    <row r="600" spans="1:6" x14ac:dyDescent="0.25">
      <c r="A600">
        <f t="shared" si="49"/>
        <v>591</v>
      </c>
      <c r="B600">
        <v>-1.5970990083894228</v>
      </c>
      <c r="C600">
        <f t="shared" si="45"/>
        <v>302.8255019524824</v>
      </c>
      <c r="D600">
        <f t="shared" si="46"/>
        <v>-2.2944930475176193</v>
      </c>
      <c r="E600">
        <f t="shared" si="47"/>
        <v>2.3651848784884351</v>
      </c>
      <c r="F600">
        <f t="shared" si="48"/>
        <v>4.6596779260059975</v>
      </c>
    </row>
    <row r="601" spans="1:6" x14ac:dyDescent="0.25">
      <c r="A601">
        <f t="shared" si="49"/>
        <v>592</v>
      </c>
      <c r="B601">
        <v>-1.9920916794181731</v>
      </c>
      <c r="C601">
        <f t="shared" si="45"/>
        <v>302.26087801008413</v>
      </c>
      <c r="D601">
        <f t="shared" si="46"/>
        <v>-2.8591169899158899</v>
      </c>
      <c r="E601">
        <f t="shared" si="47"/>
        <v>2.1471597959278199</v>
      </c>
      <c r="F601">
        <f t="shared" si="48"/>
        <v>5.006276785843653</v>
      </c>
    </row>
    <row r="602" spans="1:6" x14ac:dyDescent="0.25">
      <c r="A602">
        <f t="shared" si="49"/>
        <v>593</v>
      </c>
      <c r="B602">
        <v>0.55575621989149526</v>
      </c>
      <c r="C602">
        <f t="shared" si="45"/>
        <v>305.92150171982212</v>
      </c>
      <c r="D602">
        <f t="shared" si="46"/>
        <v>0.80150671982210042</v>
      </c>
      <c r="E602">
        <f t="shared" si="47"/>
        <v>3.8226009661540274</v>
      </c>
      <c r="F602">
        <f t="shared" si="48"/>
        <v>3.0210942463318702</v>
      </c>
    </row>
    <row r="603" spans="1:6" x14ac:dyDescent="0.25">
      <c r="A603">
        <f t="shared" si="49"/>
        <v>594</v>
      </c>
      <c r="B603">
        <v>-0.31069626627623859</v>
      </c>
      <c r="C603">
        <f t="shared" si="45"/>
        <v>304.67167704311697</v>
      </c>
      <c r="D603">
        <f t="shared" si="46"/>
        <v>-0.4483179568830451</v>
      </c>
      <c r="E603">
        <f t="shared" si="47"/>
        <v>3.1804303190083942</v>
      </c>
      <c r="F603">
        <f t="shared" si="48"/>
        <v>3.6287482758913541</v>
      </c>
    </row>
    <row r="604" spans="1:6" x14ac:dyDescent="0.25">
      <c r="A604">
        <f t="shared" si="49"/>
        <v>595</v>
      </c>
      <c r="B604">
        <v>1.5070953229460569</v>
      </c>
      <c r="C604">
        <f t="shared" si="45"/>
        <v>307.29967797884279</v>
      </c>
      <c r="D604">
        <f t="shared" si="46"/>
        <v>2.1796829788427772</v>
      </c>
      <c r="E604">
        <f t="shared" si="47"/>
        <v>4.6144967742769154</v>
      </c>
      <c r="F604">
        <f t="shared" si="48"/>
        <v>2.4348137954341098</v>
      </c>
    </row>
    <row r="605" spans="1:6" x14ac:dyDescent="0.25">
      <c r="A605">
        <f t="shared" si="49"/>
        <v>596</v>
      </c>
      <c r="B605">
        <v>-0.26595421732541702</v>
      </c>
      <c r="C605">
        <f t="shared" si="45"/>
        <v>304.73609053657975</v>
      </c>
      <c r="D605">
        <f t="shared" si="46"/>
        <v>-0.38390446342026507</v>
      </c>
      <c r="E605">
        <f t="shared" si="47"/>
        <v>3.2117417967042172</v>
      </c>
      <c r="F605">
        <f t="shared" si="48"/>
        <v>3.5956462601244255</v>
      </c>
    </row>
    <row r="606" spans="1:6" x14ac:dyDescent="0.25">
      <c r="A606">
        <f t="shared" si="49"/>
        <v>597</v>
      </c>
      <c r="B606">
        <v>-0.36371912167241821</v>
      </c>
      <c r="C606">
        <f t="shared" si="45"/>
        <v>304.59535960333181</v>
      </c>
      <c r="D606">
        <f t="shared" si="46"/>
        <v>-0.52463539666820225</v>
      </c>
      <c r="E606">
        <f t="shared" si="47"/>
        <v>3.1435836897628917</v>
      </c>
      <c r="F606">
        <f t="shared" si="48"/>
        <v>3.6682190864310371</v>
      </c>
    </row>
    <row r="607" spans="1:6" x14ac:dyDescent="0.25">
      <c r="A607">
        <f t="shared" si="49"/>
        <v>598</v>
      </c>
      <c r="B607">
        <v>0.80184676829710866</v>
      </c>
      <c r="C607">
        <f t="shared" si="45"/>
        <v>306.2774119250742</v>
      </c>
      <c r="D607">
        <f t="shared" si="46"/>
        <v>1.1574169250741875</v>
      </c>
      <c r="E607">
        <f t="shared" si="47"/>
        <v>4.0187686651134413</v>
      </c>
      <c r="F607">
        <f t="shared" si="48"/>
        <v>2.8613517400391402</v>
      </c>
    </row>
    <row r="608" spans="1:6" x14ac:dyDescent="0.25">
      <c r="A608">
        <f t="shared" si="49"/>
        <v>599</v>
      </c>
      <c r="B608">
        <v>1.6266439676888427</v>
      </c>
      <c r="C608">
        <f t="shared" si="45"/>
        <v>307.47330304292251</v>
      </c>
      <c r="D608">
        <f t="shared" si="46"/>
        <v>2.3533080429224924</v>
      </c>
      <c r="E608">
        <f t="shared" si="47"/>
        <v>4.7203691562737049</v>
      </c>
      <c r="F608">
        <f t="shared" si="48"/>
        <v>2.3670611133511414</v>
      </c>
    </row>
    <row r="609" spans="1:6" x14ac:dyDescent="0.25">
      <c r="A609">
        <f t="shared" si="49"/>
        <v>600</v>
      </c>
      <c r="B609">
        <v>0.40147793208690497</v>
      </c>
      <c r="C609">
        <f t="shared" si="45"/>
        <v>305.69858659648759</v>
      </c>
      <c r="D609">
        <f t="shared" si="46"/>
        <v>0.57859159648756986</v>
      </c>
      <c r="E609">
        <f t="shared" si="47"/>
        <v>3.702726358331546</v>
      </c>
      <c r="F609">
        <f t="shared" si="48"/>
        <v>3.1241347618438908</v>
      </c>
    </row>
    <row r="610" spans="1:6" x14ac:dyDescent="0.25">
      <c r="A610">
        <f t="shared" si="49"/>
        <v>601</v>
      </c>
      <c r="B610">
        <v>1.98237504194513</v>
      </c>
      <c r="C610">
        <f t="shared" si="45"/>
        <v>307.99052533773494</v>
      </c>
      <c r="D610">
        <f t="shared" si="46"/>
        <v>2.8705303377349196</v>
      </c>
      <c r="E610">
        <f t="shared" si="47"/>
        <v>5.043677867877193</v>
      </c>
      <c r="F610">
        <f t="shared" si="48"/>
        <v>2.1731475301422165</v>
      </c>
    </row>
    <row r="611" spans="1:6" x14ac:dyDescent="0.25">
      <c r="A611">
        <f t="shared" si="49"/>
        <v>602</v>
      </c>
      <c r="B611">
        <v>1.8053671271491785</v>
      </c>
      <c r="C611">
        <f t="shared" si="45"/>
        <v>307.73305248422827</v>
      </c>
      <c r="D611">
        <f t="shared" si="46"/>
        <v>2.6130574842282499</v>
      </c>
      <c r="E611">
        <f t="shared" si="47"/>
        <v>4.8812611869664408</v>
      </c>
      <c r="F611">
        <f t="shared" si="48"/>
        <v>2.2682037027381625</v>
      </c>
    </row>
    <row r="612" spans="1:6" x14ac:dyDescent="0.25">
      <c r="A612">
        <f t="shared" si="49"/>
        <v>603</v>
      </c>
      <c r="B612">
        <v>-2.6023156393840483</v>
      </c>
      <c r="C612">
        <f t="shared" si="45"/>
        <v>301.3906595987894</v>
      </c>
      <c r="D612">
        <f t="shared" si="46"/>
        <v>-3.7293354012106192</v>
      </c>
      <c r="E612">
        <f t="shared" si="47"/>
        <v>1.838997152946078</v>
      </c>
      <c r="F612">
        <f t="shared" si="48"/>
        <v>5.5683325541566262</v>
      </c>
    </row>
    <row r="613" spans="1:6" x14ac:dyDescent="0.25">
      <c r="A613">
        <f t="shared" si="49"/>
        <v>604</v>
      </c>
      <c r="B613">
        <v>-0.73130529283130374</v>
      </c>
      <c r="C613">
        <f t="shared" si="45"/>
        <v>304.0668068200402</v>
      </c>
      <c r="D613">
        <f t="shared" si="46"/>
        <v>-1.0531881799598182</v>
      </c>
      <c r="E613">
        <f t="shared" si="47"/>
        <v>2.8958714253822393</v>
      </c>
      <c r="F613">
        <f t="shared" si="48"/>
        <v>3.9490596053420006</v>
      </c>
    </row>
    <row r="614" spans="1:6" x14ac:dyDescent="0.25">
      <c r="A614">
        <f t="shared" si="49"/>
        <v>605</v>
      </c>
      <c r="B614">
        <v>-4.3574834238749291E-2</v>
      </c>
      <c r="C614">
        <f t="shared" si="45"/>
        <v>305.05644411950601</v>
      </c>
      <c r="D614">
        <f t="shared" si="46"/>
        <v>-6.3550880494005924E-2</v>
      </c>
      <c r="E614">
        <f t="shared" si="47"/>
        <v>3.3703509434958505</v>
      </c>
      <c r="F614">
        <f t="shared" si="48"/>
        <v>3.433901823989828</v>
      </c>
    </row>
    <row r="615" spans="1:6" x14ac:dyDescent="0.25">
      <c r="A615">
        <f t="shared" si="49"/>
        <v>606</v>
      </c>
      <c r="B615">
        <v>-1.3327470329476137</v>
      </c>
      <c r="C615">
        <f t="shared" si="45"/>
        <v>303.20397002630165</v>
      </c>
      <c r="D615">
        <f t="shared" si="46"/>
        <v>-1.9160249736983701</v>
      </c>
      <c r="E615">
        <f t="shared" si="47"/>
        <v>2.5194513251896353</v>
      </c>
      <c r="F615">
        <f t="shared" si="48"/>
        <v>4.4354762988878917</v>
      </c>
    </row>
    <row r="616" spans="1:6" x14ac:dyDescent="0.25">
      <c r="A616">
        <f t="shared" si="49"/>
        <v>607</v>
      </c>
      <c r="B616">
        <v>-1.7751212508978129</v>
      </c>
      <c r="C616">
        <f t="shared" si="45"/>
        <v>302.5708968656362</v>
      </c>
      <c r="D616">
        <f t="shared" si="46"/>
        <v>-2.5490981343638168</v>
      </c>
      <c r="E616">
        <f t="shared" si="47"/>
        <v>2.2650853626522007</v>
      </c>
      <c r="F616">
        <f t="shared" si="48"/>
        <v>4.8141834970159607</v>
      </c>
    </row>
    <row r="617" spans="1:6" x14ac:dyDescent="0.25">
      <c r="A617">
        <f t="shared" si="49"/>
        <v>608</v>
      </c>
      <c r="B617">
        <v>1.716704560378691</v>
      </c>
      <c r="C617">
        <f t="shared" si="45"/>
        <v>307.6041662665296</v>
      </c>
      <c r="D617">
        <f t="shared" si="46"/>
        <v>2.4841712665295859</v>
      </c>
      <c r="E617">
        <f t="shared" si="47"/>
        <v>4.801053849460601</v>
      </c>
      <c r="F617">
        <f t="shared" si="48"/>
        <v>2.3168825829309725</v>
      </c>
    </row>
    <row r="618" spans="1:6" x14ac:dyDescent="0.25">
      <c r="A618">
        <f t="shared" si="49"/>
        <v>609</v>
      </c>
      <c r="B618">
        <v>0.53489128569379751</v>
      </c>
      <c r="C618">
        <f t="shared" si="45"/>
        <v>305.89134468676588</v>
      </c>
      <c r="D618">
        <f t="shared" si="46"/>
        <v>0.77134968676585913</v>
      </c>
      <c r="E618">
        <f t="shared" si="47"/>
        <v>3.8062487667959317</v>
      </c>
      <c r="F618">
        <f t="shared" si="48"/>
        <v>3.0348990800300442</v>
      </c>
    </row>
    <row r="619" spans="1:6" x14ac:dyDescent="0.25">
      <c r="A619">
        <f t="shared" si="49"/>
        <v>610</v>
      </c>
      <c r="B619">
        <v>0.24826623689571611</v>
      </c>
      <c r="C619">
        <f t="shared" si="45"/>
        <v>305.47737333270567</v>
      </c>
      <c r="D619">
        <f t="shared" si="46"/>
        <v>0.35737833270565034</v>
      </c>
      <c r="E619">
        <f t="shared" si="47"/>
        <v>3.586052596463901</v>
      </c>
      <c r="F619">
        <f t="shared" si="48"/>
        <v>3.2286742637581654</v>
      </c>
    </row>
    <row r="620" spans="1:6" x14ac:dyDescent="0.25">
      <c r="A620">
        <f t="shared" si="49"/>
        <v>611</v>
      </c>
      <c r="B620">
        <v>-0.56178480881467707</v>
      </c>
      <c r="C620">
        <f t="shared" si="45"/>
        <v>304.31044656127796</v>
      </c>
      <c r="D620">
        <f t="shared" si="46"/>
        <v>-0.80954843872206084</v>
      </c>
      <c r="E620">
        <f t="shared" si="47"/>
        <v>3.0084334697770316</v>
      </c>
      <c r="F620">
        <f t="shared" si="48"/>
        <v>3.817981908499064</v>
      </c>
    </row>
    <row r="621" spans="1:6" x14ac:dyDescent="0.25">
      <c r="A621">
        <f t="shared" si="49"/>
        <v>612</v>
      </c>
      <c r="B621">
        <v>-0.33668958253528292</v>
      </c>
      <c r="C621">
        <f t="shared" si="45"/>
        <v>304.63426166809285</v>
      </c>
      <c r="D621">
        <f t="shared" si="46"/>
        <v>-0.48573333190716994</v>
      </c>
      <c r="E621">
        <f t="shared" si="47"/>
        <v>3.1623318321743454</v>
      </c>
      <c r="F621">
        <f t="shared" si="48"/>
        <v>3.648065164081487</v>
      </c>
    </row>
    <row r="622" spans="1:6" x14ac:dyDescent="0.25">
      <c r="A622">
        <f t="shared" si="49"/>
        <v>613</v>
      </c>
      <c r="B622">
        <v>-0.58822588263484643</v>
      </c>
      <c r="C622">
        <f t="shared" si="45"/>
        <v>304.27243183924043</v>
      </c>
      <c r="D622">
        <f t="shared" si="46"/>
        <v>-0.84756316075959148</v>
      </c>
      <c r="E622">
        <f t="shared" si="47"/>
        <v>2.9906880110374914</v>
      </c>
      <c r="F622">
        <f t="shared" si="48"/>
        <v>3.8382511717970544</v>
      </c>
    </row>
    <row r="623" spans="1:6" x14ac:dyDescent="0.25">
      <c r="A623">
        <f t="shared" si="49"/>
        <v>614</v>
      </c>
      <c r="B623">
        <v>1.3002506965566298</v>
      </c>
      <c r="C623">
        <f t="shared" si="45"/>
        <v>306.99950116434263</v>
      </c>
      <c r="D623">
        <f t="shared" si="46"/>
        <v>1.8795061643426152</v>
      </c>
      <c r="E623">
        <f t="shared" si="47"/>
        <v>4.4346462975170766</v>
      </c>
      <c r="F623">
        <f t="shared" si="48"/>
        <v>2.5551401331744188</v>
      </c>
    </row>
    <row r="624" spans="1:6" x14ac:dyDescent="0.25">
      <c r="A624">
        <f t="shared" si="49"/>
        <v>615</v>
      </c>
      <c r="B624">
        <v>-1.6088513536585598</v>
      </c>
      <c r="C624">
        <f t="shared" si="45"/>
        <v>302.80868729879376</v>
      </c>
      <c r="D624">
        <f t="shared" si="46"/>
        <v>-2.3113077012062604</v>
      </c>
      <c r="E624">
        <f t="shared" si="47"/>
        <v>2.3584831428597965</v>
      </c>
      <c r="F624">
        <f t="shared" si="48"/>
        <v>4.6697908440660001</v>
      </c>
    </row>
    <row r="625" spans="1:6" x14ac:dyDescent="0.25">
      <c r="A625">
        <f t="shared" si="49"/>
        <v>616</v>
      </c>
      <c r="B625">
        <v>-0.39946348804251425</v>
      </c>
      <c r="C625">
        <f t="shared" si="45"/>
        <v>304.5439224162958</v>
      </c>
      <c r="D625">
        <f t="shared" si="46"/>
        <v>-0.57607258370421732</v>
      </c>
      <c r="E625">
        <f t="shared" si="47"/>
        <v>3.1189032149792979</v>
      </c>
      <c r="F625">
        <f t="shared" si="48"/>
        <v>3.69497579868343</v>
      </c>
    </row>
    <row r="626" spans="1:6" x14ac:dyDescent="0.25">
      <c r="A626">
        <f t="shared" si="49"/>
        <v>617</v>
      </c>
      <c r="B626">
        <v>1.235933796656429</v>
      </c>
      <c r="C626">
        <f t="shared" si="45"/>
        <v>306.90622304445941</v>
      </c>
      <c r="D626">
        <f t="shared" si="46"/>
        <v>1.7862280444593921</v>
      </c>
      <c r="E626">
        <f t="shared" si="47"/>
        <v>4.3795871736569154</v>
      </c>
      <c r="F626">
        <f t="shared" si="48"/>
        <v>2.5933591291974665</v>
      </c>
    </row>
    <row r="627" spans="1:6" x14ac:dyDescent="0.25">
      <c r="A627">
        <f t="shared" si="49"/>
        <v>618</v>
      </c>
      <c r="B627">
        <v>-2.0324544575150512</v>
      </c>
      <c r="C627">
        <f t="shared" si="45"/>
        <v>302.20324058428014</v>
      </c>
      <c r="D627">
        <f t="shared" si="46"/>
        <v>-2.916754415719879</v>
      </c>
      <c r="E627">
        <f t="shared" si="47"/>
        <v>2.1257118071136034</v>
      </c>
      <c r="F627">
        <f t="shared" si="48"/>
        <v>5.0424662228334398</v>
      </c>
    </row>
    <row r="628" spans="1:6" x14ac:dyDescent="0.25">
      <c r="A628">
        <f t="shared" si="49"/>
        <v>619</v>
      </c>
      <c r="B628">
        <v>1.9310270586648048</v>
      </c>
      <c r="C628">
        <f t="shared" si="45"/>
        <v>307.91581321706212</v>
      </c>
      <c r="D628">
        <f t="shared" si="46"/>
        <v>2.7958182170621058</v>
      </c>
      <c r="E628">
        <f t="shared" si="47"/>
        <v>4.9962495473822912</v>
      </c>
      <c r="F628">
        <f t="shared" si="48"/>
        <v>2.2004313303201144</v>
      </c>
    </row>
    <row r="629" spans="1:6" x14ac:dyDescent="0.25">
      <c r="A629">
        <f t="shared" si="49"/>
        <v>620</v>
      </c>
      <c r="B629">
        <v>0.75345248192385772</v>
      </c>
      <c r="C629">
        <f t="shared" si="45"/>
        <v>306.20738865229356</v>
      </c>
      <c r="D629">
        <f t="shared" si="46"/>
        <v>1.0873936522935423</v>
      </c>
      <c r="E629">
        <f t="shared" si="47"/>
        <v>3.9797112785772981</v>
      </c>
      <c r="F629">
        <f t="shared" si="48"/>
        <v>2.8923176262836989</v>
      </c>
    </row>
    <row r="630" spans="1:6" x14ac:dyDescent="0.25">
      <c r="A630">
        <f t="shared" si="49"/>
        <v>621</v>
      </c>
      <c r="B630">
        <v>0.2416322226836638</v>
      </c>
      <c r="C630">
        <f t="shared" si="45"/>
        <v>305.46779849027268</v>
      </c>
      <c r="D630">
        <f t="shared" si="46"/>
        <v>0.34780349027266766</v>
      </c>
      <c r="E630">
        <f t="shared" si="47"/>
        <v>3.5810540722126518</v>
      </c>
      <c r="F630">
        <f t="shared" si="48"/>
        <v>3.2332505819399557</v>
      </c>
    </row>
    <row r="631" spans="1:6" x14ac:dyDescent="0.25">
      <c r="A631">
        <f t="shared" si="49"/>
        <v>622</v>
      </c>
      <c r="B631">
        <v>0.68328108702787027</v>
      </c>
      <c r="C631">
        <f t="shared" si="45"/>
        <v>306.10588380545312</v>
      </c>
      <c r="D631">
        <f t="shared" si="46"/>
        <v>0.98588880545310076</v>
      </c>
      <c r="E631">
        <f t="shared" si="47"/>
        <v>3.9234959996925625</v>
      </c>
      <c r="F631">
        <f t="shared" si="48"/>
        <v>2.9376071942394049</v>
      </c>
    </row>
    <row r="632" spans="1:6" x14ac:dyDescent="0.25">
      <c r="A632">
        <f t="shared" si="49"/>
        <v>623</v>
      </c>
      <c r="B632">
        <v>-1.8071996890917612</v>
      </c>
      <c r="C632">
        <f t="shared" si="45"/>
        <v>302.52504146905829</v>
      </c>
      <c r="D632">
        <f t="shared" si="46"/>
        <v>-2.5949535309417229</v>
      </c>
      <c r="E632">
        <f t="shared" si="47"/>
        <v>2.247369594229923</v>
      </c>
      <c r="F632">
        <f t="shared" si="48"/>
        <v>4.8423231251716174</v>
      </c>
    </row>
    <row r="633" spans="1:6" x14ac:dyDescent="0.25">
      <c r="A633">
        <f t="shared" si="49"/>
        <v>624</v>
      </c>
      <c r="B633">
        <v>1.3849811928337981</v>
      </c>
      <c r="C633">
        <f t="shared" si="45"/>
        <v>307.12242818367713</v>
      </c>
      <c r="D633">
        <f t="shared" si="46"/>
        <v>2.0024331836771125</v>
      </c>
      <c r="E633">
        <f t="shared" si="47"/>
        <v>4.5078071888102329</v>
      </c>
      <c r="F633">
        <f t="shared" si="48"/>
        <v>2.5053740051330493</v>
      </c>
    </row>
    <row r="634" spans="1:6" x14ac:dyDescent="0.25">
      <c r="A634">
        <f t="shared" si="49"/>
        <v>625</v>
      </c>
      <c r="B634">
        <v>0.54584126141793932</v>
      </c>
      <c r="C634">
        <f t="shared" si="45"/>
        <v>305.90717081121005</v>
      </c>
      <c r="D634">
        <f t="shared" si="46"/>
        <v>0.78717581121003377</v>
      </c>
      <c r="E634">
        <f t="shared" si="47"/>
        <v>3.8148249845487499</v>
      </c>
      <c r="F634">
        <f t="shared" si="48"/>
        <v>3.0276491733386592</v>
      </c>
    </row>
    <row r="635" spans="1:6" x14ac:dyDescent="0.25">
      <c r="A635">
        <f t="shared" si="49"/>
        <v>626</v>
      </c>
      <c r="B635">
        <v>-0.65208290876957486</v>
      </c>
      <c r="C635">
        <f t="shared" si="45"/>
        <v>304.18064323253878</v>
      </c>
      <c r="D635">
        <f t="shared" si="46"/>
        <v>-0.93935176746123261</v>
      </c>
      <c r="E635">
        <f t="shared" si="47"/>
        <v>2.9481190141864317</v>
      </c>
      <c r="F635">
        <f t="shared" si="48"/>
        <v>3.8874707816475791</v>
      </c>
    </row>
    <row r="636" spans="1:6" x14ac:dyDescent="0.25">
      <c r="A636">
        <f t="shared" si="49"/>
        <v>627</v>
      </c>
      <c r="B636">
        <v>-2.368568842257714</v>
      </c>
      <c r="C636">
        <f t="shared" si="45"/>
        <v>301.72370105387262</v>
      </c>
      <c r="D636">
        <f t="shared" si="46"/>
        <v>-3.3962939461274004</v>
      </c>
      <c r="E636">
        <f t="shared" si="47"/>
        <v>1.9529969055961942</v>
      </c>
      <c r="F636">
        <f t="shared" si="48"/>
        <v>5.3492908517235378</v>
      </c>
    </row>
    <row r="637" spans="1:6" x14ac:dyDescent="0.25">
      <c r="A637">
        <f t="shared" si="49"/>
        <v>628</v>
      </c>
      <c r="B637">
        <v>-3.1293569591331338E-2</v>
      </c>
      <c r="C637">
        <f t="shared" si="45"/>
        <v>305.07414597906592</v>
      </c>
      <c r="D637">
        <f t="shared" si="46"/>
        <v>-4.5849020934099372E-2</v>
      </c>
      <c r="E637">
        <f t="shared" si="47"/>
        <v>3.3792552756956979</v>
      </c>
      <c r="F637">
        <f t="shared" si="48"/>
        <v>3.4251042966297121</v>
      </c>
    </row>
    <row r="638" spans="1:6" x14ac:dyDescent="0.25">
      <c r="A638">
        <f t="shared" si="49"/>
        <v>629</v>
      </c>
      <c r="B638">
        <v>-0.5389189041954251</v>
      </c>
      <c r="C638">
        <f t="shared" si="45"/>
        <v>304.34332503933956</v>
      </c>
      <c r="D638">
        <f t="shared" si="46"/>
        <v>-0.77666996066045613</v>
      </c>
      <c r="E638">
        <f t="shared" si="47"/>
        <v>3.0238357837468186</v>
      </c>
      <c r="F638">
        <f t="shared" si="48"/>
        <v>3.8005057444071895</v>
      </c>
    </row>
    <row r="639" spans="1:6" x14ac:dyDescent="0.25">
      <c r="A639">
        <f t="shared" si="49"/>
        <v>630</v>
      </c>
      <c r="B639">
        <v>-0.21135890051802408</v>
      </c>
      <c r="C639">
        <f t="shared" si="45"/>
        <v>304.81470786721769</v>
      </c>
      <c r="D639">
        <f t="shared" si="46"/>
        <v>-0.30528713278232544</v>
      </c>
      <c r="E639">
        <f t="shared" si="47"/>
        <v>3.2502209707725171</v>
      </c>
      <c r="F639">
        <f t="shared" si="48"/>
        <v>3.5555081035548142</v>
      </c>
    </row>
    <row r="640" spans="1:6" x14ac:dyDescent="0.25">
      <c r="A640">
        <f t="shared" si="49"/>
        <v>631</v>
      </c>
      <c r="B640">
        <v>-1.1972936903592679</v>
      </c>
      <c r="C640">
        <f t="shared" si="45"/>
        <v>303.3980794348538</v>
      </c>
      <c r="D640">
        <f t="shared" si="46"/>
        <v>-1.7219155651462188</v>
      </c>
      <c r="E640">
        <f t="shared" si="47"/>
        <v>2.601126108139411</v>
      </c>
      <c r="F640">
        <f t="shared" si="48"/>
        <v>4.3230416732855588</v>
      </c>
    </row>
    <row r="641" spans="1:6" x14ac:dyDescent="0.25">
      <c r="A641">
        <f t="shared" si="49"/>
        <v>632</v>
      </c>
      <c r="B641">
        <v>0.88257489875541972</v>
      </c>
      <c r="C641">
        <f t="shared" si="45"/>
        <v>306.39425572927303</v>
      </c>
      <c r="D641">
        <f t="shared" si="46"/>
        <v>1.2742607292730099</v>
      </c>
      <c r="E641">
        <f t="shared" si="47"/>
        <v>4.0844443903432932</v>
      </c>
      <c r="F641">
        <f t="shared" si="48"/>
        <v>2.8101836610702264</v>
      </c>
    </row>
    <row r="642" spans="1:6" x14ac:dyDescent="0.25">
      <c r="A642">
        <f t="shared" si="49"/>
        <v>633</v>
      </c>
      <c r="B642">
        <v>0.93985180657882672</v>
      </c>
      <c r="C642">
        <f t="shared" si="45"/>
        <v>306.47718387330553</v>
      </c>
      <c r="D642">
        <f t="shared" si="46"/>
        <v>1.3571888733055175</v>
      </c>
      <c r="E642">
        <f t="shared" si="47"/>
        <v>4.1314376003851407</v>
      </c>
      <c r="F642">
        <f t="shared" si="48"/>
        <v>2.7742487270795664</v>
      </c>
    </row>
    <row r="643" spans="1:6" x14ac:dyDescent="0.25">
      <c r="A643">
        <f t="shared" si="49"/>
        <v>634</v>
      </c>
      <c r="B643">
        <v>-0.37057802673455909</v>
      </c>
      <c r="C643">
        <f t="shared" si="45"/>
        <v>304.58548876510798</v>
      </c>
      <c r="D643">
        <f t="shared" si="46"/>
        <v>-0.53450623489203508</v>
      </c>
      <c r="E643">
        <f t="shared" si="47"/>
        <v>3.138837885366911</v>
      </c>
      <c r="F643">
        <f t="shared" si="48"/>
        <v>3.6733441202589177</v>
      </c>
    </row>
    <row r="644" spans="1:6" x14ac:dyDescent="0.25">
      <c r="A644">
        <f t="shared" si="49"/>
        <v>635</v>
      </c>
      <c r="B644">
        <v>-1.0678864386890399</v>
      </c>
      <c r="C644">
        <f t="shared" si="45"/>
        <v>303.58364065245064</v>
      </c>
      <c r="D644">
        <f t="shared" si="46"/>
        <v>-1.5363543475493771</v>
      </c>
      <c r="E644">
        <f t="shared" si="47"/>
        <v>2.6808318489658518</v>
      </c>
      <c r="F644">
        <f t="shared" si="48"/>
        <v>4.2171861965152004</v>
      </c>
    </row>
    <row r="645" spans="1:6" x14ac:dyDescent="0.25">
      <c r="A645">
        <f t="shared" si="49"/>
        <v>636</v>
      </c>
      <c r="B645">
        <v>-0.5300136514487398</v>
      </c>
      <c r="C645">
        <f t="shared" si="45"/>
        <v>304.35613070517297</v>
      </c>
      <c r="D645">
        <f t="shared" si="46"/>
        <v>-0.76386429482704443</v>
      </c>
      <c r="E645">
        <f t="shared" si="47"/>
        <v>3.0298484260476641</v>
      </c>
      <c r="F645">
        <f t="shared" si="48"/>
        <v>3.7937127208746517</v>
      </c>
    </row>
    <row r="646" spans="1:6" x14ac:dyDescent="0.25">
      <c r="A646">
        <f t="shared" si="49"/>
        <v>637</v>
      </c>
      <c r="B646">
        <v>-0.40532499537592837</v>
      </c>
      <c r="C646">
        <f t="shared" si="45"/>
        <v>304.53548836510174</v>
      </c>
      <c r="D646">
        <f t="shared" si="46"/>
        <v>-0.58450663489827548</v>
      </c>
      <c r="E646">
        <f t="shared" si="47"/>
        <v>3.1148682233365435</v>
      </c>
      <c r="F646">
        <f t="shared" si="48"/>
        <v>3.6993748582347621</v>
      </c>
    </row>
    <row r="647" spans="1:6" x14ac:dyDescent="0.25">
      <c r="A647">
        <f t="shared" si="49"/>
        <v>638</v>
      </c>
      <c r="B647">
        <v>-0.69043072636918579</v>
      </c>
      <c r="C647">
        <f t="shared" si="45"/>
        <v>304.12553507636835</v>
      </c>
      <c r="D647">
        <f t="shared" si="46"/>
        <v>-0.99445992363166624</v>
      </c>
      <c r="E647">
        <f t="shared" si="47"/>
        <v>2.9227504408644336</v>
      </c>
      <c r="F647">
        <f t="shared" si="48"/>
        <v>3.9172103644960714</v>
      </c>
    </row>
    <row r="648" spans="1:6" x14ac:dyDescent="0.25">
      <c r="A648">
        <f t="shared" si="49"/>
        <v>639</v>
      </c>
      <c r="B648">
        <v>-2.5797660486541738</v>
      </c>
      <c r="C648">
        <f t="shared" si="45"/>
        <v>301.42277213340009</v>
      </c>
      <c r="D648">
        <f t="shared" si="46"/>
        <v>-3.6972228665999296</v>
      </c>
      <c r="E648">
        <f t="shared" si="47"/>
        <v>1.8497791028639341</v>
      </c>
      <c r="F648">
        <f t="shared" si="48"/>
        <v>5.5470019694638211</v>
      </c>
    </row>
    <row r="649" spans="1:6" x14ac:dyDescent="0.25">
      <c r="A649">
        <f t="shared" si="49"/>
        <v>640</v>
      </c>
      <c r="B649">
        <v>-1.9180040417484536</v>
      </c>
      <c r="C649">
        <f t="shared" si="45"/>
        <v>302.36670262531516</v>
      </c>
      <c r="D649">
        <f t="shared" si="46"/>
        <v>-2.753292374684861</v>
      </c>
      <c r="E649">
        <f t="shared" si="47"/>
        <v>2.1869270354551702</v>
      </c>
      <c r="F649">
        <f t="shared" si="48"/>
        <v>4.9402194101399459</v>
      </c>
    </row>
    <row r="650" spans="1:6" x14ac:dyDescent="0.25">
      <c r="A650">
        <f t="shared" si="49"/>
        <v>641</v>
      </c>
      <c r="B650">
        <v>-0.83286270391672967</v>
      </c>
      <c r="C650">
        <f t="shared" ref="C650:C713" si="50">+$C$9*EXP(($J$8-($J$9^2)/2)*(1/360)+SQRT(1/360)*$J$9*B650)</f>
        <v>303.92093901759279</v>
      </c>
      <c r="D650">
        <f t="shared" si="46"/>
        <v>-1.1990559824072307</v>
      </c>
      <c r="E650">
        <f t="shared" si="47"/>
        <v>2.829805982496481</v>
      </c>
      <c r="F650">
        <f t="shared" si="48"/>
        <v>4.0288619649036548</v>
      </c>
    </row>
    <row r="651" spans="1:6" x14ac:dyDescent="0.25">
      <c r="A651">
        <f t="shared" si="49"/>
        <v>642</v>
      </c>
      <c r="B651">
        <v>-0.60796390774720688</v>
      </c>
      <c r="C651">
        <f t="shared" si="50"/>
        <v>304.24405728490439</v>
      </c>
      <c r="D651">
        <f t="shared" ref="D651:D714" si="51">+C651-$C$9</f>
        <v>-0.87593771509563112</v>
      </c>
      <c r="E651">
        <f t="shared" ref="E651:E714" si="52">+Precio_opcion_BS(C651,$J$11,$J$10,$J$9,$J$12,TRUE)</f>
        <v>2.9774866496115351</v>
      </c>
      <c r="F651">
        <f t="shared" ref="F651:F714" si="53">+Precio_opcion_BS(C651,$J$11,$J$10,$J$9,$J$12,FALSE)</f>
        <v>3.8534243647071094</v>
      </c>
    </row>
    <row r="652" spans="1:6" x14ac:dyDescent="0.25">
      <c r="A652">
        <f t="shared" ref="A652:A715" si="54">1+A651</f>
        <v>643</v>
      </c>
      <c r="B652">
        <v>1.372570021860722</v>
      </c>
      <c r="C652">
        <f t="shared" si="50"/>
        <v>307.10441897814474</v>
      </c>
      <c r="D652">
        <f t="shared" si="51"/>
        <v>1.9844239781447186</v>
      </c>
      <c r="E652">
        <f t="shared" si="52"/>
        <v>4.4970462447165289</v>
      </c>
      <c r="F652">
        <f t="shared" si="53"/>
        <v>2.5126222665717677</v>
      </c>
    </row>
    <row r="653" spans="1:6" x14ac:dyDescent="0.25">
      <c r="A653">
        <f t="shared" si="54"/>
        <v>644</v>
      </c>
      <c r="B653">
        <v>0.2696006291610577</v>
      </c>
      <c r="C653">
        <f t="shared" si="50"/>
        <v>305.50816719825889</v>
      </c>
      <c r="D653">
        <f t="shared" si="51"/>
        <v>0.3881721982588715</v>
      </c>
      <c r="E653">
        <f t="shared" si="52"/>
        <v>3.602157454909559</v>
      </c>
      <c r="F653">
        <f t="shared" si="53"/>
        <v>3.213985256650659</v>
      </c>
    </row>
    <row r="654" spans="1:6" x14ac:dyDescent="0.25">
      <c r="A654">
        <f t="shared" si="54"/>
        <v>645</v>
      </c>
      <c r="B654">
        <v>-0.47529892993248873</v>
      </c>
      <c r="C654">
        <f t="shared" si="50"/>
        <v>304.43482176264087</v>
      </c>
      <c r="D654">
        <f t="shared" si="51"/>
        <v>-0.6851732373591517</v>
      </c>
      <c r="E654">
        <f t="shared" si="52"/>
        <v>3.066964578169177</v>
      </c>
      <c r="F654">
        <f t="shared" si="53"/>
        <v>3.7521378155282719</v>
      </c>
    </row>
    <row r="655" spans="1:6" x14ac:dyDescent="0.25">
      <c r="A655">
        <f t="shared" si="54"/>
        <v>646</v>
      </c>
      <c r="B655">
        <v>-1.1682190419087435</v>
      </c>
      <c r="C655">
        <f t="shared" si="50"/>
        <v>303.43976062649551</v>
      </c>
      <c r="D655">
        <f t="shared" si="51"/>
        <v>-1.6802343735045042</v>
      </c>
      <c r="E655">
        <f t="shared" si="52"/>
        <v>2.618891032819846</v>
      </c>
      <c r="F655">
        <f t="shared" si="53"/>
        <v>4.2991254063243218</v>
      </c>
    </row>
    <row r="656" spans="1:6" x14ac:dyDescent="0.25">
      <c r="A656">
        <f t="shared" si="54"/>
        <v>647</v>
      </c>
      <c r="B656">
        <v>-0.12221774304533628</v>
      </c>
      <c r="C656">
        <f t="shared" si="50"/>
        <v>304.94311485092766</v>
      </c>
      <c r="D656">
        <f t="shared" si="51"/>
        <v>-0.17688014907236038</v>
      </c>
      <c r="E656">
        <f t="shared" si="52"/>
        <v>3.3136918296179942</v>
      </c>
      <c r="F656">
        <f t="shared" si="53"/>
        <v>3.4905719786902694</v>
      </c>
    </row>
    <row r="657" spans="1:6" x14ac:dyDescent="0.25">
      <c r="A657">
        <f t="shared" si="54"/>
        <v>648</v>
      </c>
      <c r="B657">
        <v>-0.99790568908898181</v>
      </c>
      <c r="C657">
        <f t="shared" si="50"/>
        <v>303.6840355757887</v>
      </c>
      <c r="D657">
        <f t="shared" si="51"/>
        <v>-1.4359594242113189</v>
      </c>
      <c r="E657">
        <f t="shared" si="52"/>
        <v>2.7246205645107011</v>
      </c>
      <c r="F657">
        <f t="shared" si="53"/>
        <v>4.1605799887219632</v>
      </c>
    </row>
    <row r="658" spans="1:6" x14ac:dyDescent="0.25">
      <c r="A658">
        <f t="shared" si="54"/>
        <v>649</v>
      </c>
      <c r="B658">
        <v>-0.16234396144193064</v>
      </c>
      <c r="C658">
        <f t="shared" si="50"/>
        <v>304.88530672454692</v>
      </c>
      <c r="D658">
        <f t="shared" si="51"/>
        <v>-0.23468827545309523</v>
      </c>
      <c r="E658">
        <f t="shared" si="52"/>
        <v>3.2850220782388249</v>
      </c>
      <c r="F658">
        <f t="shared" si="53"/>
        <v>3.5197103536918632</v>
      </c>
    </row>
    <row r="659" spans="1:6" x14ac:dyDescent="0.25">
      <c r="A659">
        <f t="shared" si="54"/>
        <v>650</v>
      </c>
      <c r="B659">
        <v>-1.242908689213021</v>
      </c>
      <c r="C659">
        <f t="shared" si="50"/>
        <v>303.33269766185765</v>
      </c>
      <c r="D659">
        <f t="shared" si="51"/>
        <v>-1.7872973381423662</v>
      </c>
      <c r="E659">
        <f t="shared" si="52"/>
        <v>2.5734214881412214</v>
      </c>
      <c r="F659">
        <f t="shared" si="53"/>
        <v>4.3607188262835734</v>
      </c>
    </row>
    <row r="660" spans="1:6" x14ac:dyDescent="0.25">
      <c r="A660">
        <f t="shared" si="54"/>
        <v>651</v>
      </c>
      <c r="B660">
        <v>-0.24606210458554506</v>
      </c>
      <c r="C660">
        <f t="shared" si="50"/>
        <v>304.76473285770419</v>
      </c>
      <c r="D660">
        <f t="shared" si="51"/>
        <v>-0.3552621422958282</v>
      </c>
      <c r="E660">
        <f t="shared" si="52"/>
        <v>3.2257272485889246</v>
      </c>
      <c r="F660">
        <f t="shared" si="53"/>
        <v>3.5809893908846959</v>
      </c>
    </row>
    <row r="661" spans="1:6" x14ac:dyDescent="0.25">
      <c r="A661">
        <f t="shared" si="54"/>
        <v>652</v>
      </c>
      <c r="B661">
        <v>-0.53400894794454212</v>
      </c>
      <c r="C661">
        <f t="shared" si="50"/>
        <v>304.35038544148051</v>
      </c>
      <c r="D661">
        <f t="shared" si="51"/>
        <v>-0.7696095585195053</v>
      </c>
      <c r="E661">
        <f t="shared" si="52"/>
        <v>3.0271499049405293</v>
      </c>
      <c r="F661">
        <f t="shared" si="53"/>
        <v>3.7967594634599777</v>
      </c>
    </row>
    <row r="662" spans="1:6" x14ac:dyDescent="0.25">
      <c r="A662">
        <f t="shared" si="54"/>
        <v>653</v>
      </c>
      <c r="B662">
        <v>-0.61927062686620016</v>
      </c>
      <c r="C662">
        <f t="shared" si="50"/>
        <v>304.22780441331338</v>
      </c>
      <c r="D662">
        <f t="shared" si="51"/>
        <v>-0.8921905866866382</v>
      </c>
      <c r="E662">
        <f t="shared" si="52"/>
        <v>2.9699418899193972</v>
      </c>
      <c r="F662">
        <f t="shared" si="53"/>
        <v>3.8621324766059786</v>
      </c>
    </row>
    <row r="663" spans="1:6" x14ac:dyDescent="0.25">
      <c r="A663">
        <f t="shared" si="54"/>
        <v>654</v>
      </c>
      <c r="B663">
        <v>0.51892560723273562</v>
      </c>
      <c r="C663">
        <f t="shared" si="50"/>
        <v>305.86827077732352</v>
      </c>
      <c r="D663">
        <f t="shared" si="51"/>
        <v>0.74827577732349937</v>
      </c>
      <c r="E663">
        <f t="shared" si="52"/>
        <v>3.7937657823258348</v>
      </c>
      <c r="F663">
        <f t="shared" si="53"/>
        <v>3.0454900050022786</v>
      </c>
    </row>
    <row r="664" spans="1:6" x14ac:dyDescent="0.25">
      <c r="A664">
        <f t="shared" si="54"/>
        <v>655</v>
      </c>
      <c r="B664">
        <v>-0.256435703500902</v>
      </c>
      <c r="C664">
        <f t="shared" si="50"/>
        <v>304.74979574989101</v>
      </c>
      <c r="D664">
        <f t="shared" si="51"/>
        <v>-0.37019925010901034</v>
      </c>
      <c r="E664">
        <f t="shared" si="52"/>
        <v>3.218428976735396</v>
      </c>
      <c r="F664">
        <f t="shared" si="53"/>
        <v>3.5886282268443779</v>
      </c>
    </row>
    <row r="665" spans="1:6" x14ac:dyDescent="0.25">
      <c r="A665">
        <f t="shared" si="54"/>
        <v>656</v>
      </c>
      <c r="B665">
        <v>0.10649861216304</v>
      </c>
      <c r="C665">
        <f t="shared" si="50"/>
        <v>305.27282607312793</v>
      </c>
      <c r="D665">
        <f t="shared" si="51"/>
        <v>0.15283107312791344</v>
      </c>
      <c r="E665">
        <f t="shared" si="52"/>
        <v>3.4801999737990172</v>
      </c>
      <c r="F665">
        <f t="shared" si="53"/>
        <v>3.327368900671047</v>
      </c>
    </row>
    <row r="666" spans="1:6" x14ac:dyDescent="0.25">
      <c r="A666">
        <f t="shared" si="54"/>
        <v>657</v>
      </c>
      <c r="B666">
        <v>-1.2187490167060879</v>
      </c>
      <c r="C666">
        <f t="shared" si="50"/>
        <v>303.36732491603482</v>
      </c>
      <c r="D666">
        <f t="shared" si="51"/>
        <v>-1.7526700839651994</v>
      </c>
      <c r="E666">
        <f t="shared" si="52"/>
        <v>2.5880697150259238</v>
      </c>
      <c r="F666">
        <f t="shared" si="53"/>
        <v>4.3407397989910805</v>
      </c>
    </row>
    <row r="667" spans="1:6" x14ac:dyDescent="0.25">
      <c r="A667">
        <f t="shared" si="54"/>
        <v>658</v>
      </c>
      <c r="B667">
        <v>1.4163415114866946</v>
      </c>
      <c r="C667">
        <f t="shared" si="50"/>
        <v>307.16793821892975</v>
      </c>
      <c r="D667">
        <f t="shared" si="51"/>
        <v>2.0479432189297313</v>
      </c>
      <c r="E667">
        <f t="shared" si="52"/>
        <v>4.5350656712646469</v>
      </c>
      <c r="F667">
        <f t="shared" si="53"/>
        <v>2.4871224523348303</v>
      </c>
    </row>
    <row r="668" spans="1:6" x14ac:dyDescent="0.25">
      <c r="A668">
        <f t="shared" si="54"/>
        <v>659</v>
      </c>
      <c r="B668">
        <v>-0.47586591610243389</v>
      </c>
      <c r="C668">
        <f t="shared" si="50"/>
        <v>304.43400621524171</v>
      </c>
      <c r="D668">
        <f t="shared" si="51"/>
        <v>-0.68598878475830816</v>
      </c>
      <c r="E668">
        <f t="shared" si="52"/>
        <v>3.0665784242706309</v>
      </c>
      <c r="F668">
        <f t="shared" si="53"/>
        <v>3.7525672090288822</v>
      </c>
    </row>
    <row r="669" spans="1:6" x14ac:dyDescent="0.25">
      <c r="A669">
        <f t="shared" si="54"/>
        <v>660</v>
      </c>
      <c r="B669">
        <v>-0.29655127486099719</v>
      </c>
      <c r="C669">
        <f t="shared" si="50"/>
        <v>304.69203959860374</v>
      </c>
      <c r="D669">
        <f t="shared" si="51"/>
        <v>-0.42795540139627519</v>
      </c>
      <c r="E669">
        <f t="shared" si="52"/>
        <v>3.1903075874898263</v>
      </c>
      <c r="F669">
        <f t="shared" si="53"/>
        <v>3.6182629888860447</v>
      </c>
    </row>
    <row r="670" spans="1:6" x14ac:dyDescent="0.25">
      <c r="A670">
        <f t="shared" si="54"/>
        <v>661</v>
      </c>
      <c r="B670">
        <v>-1.5001248351412573</v>
      </c>
      <c r="C670">
        <f t="shared" si="50"/>
        <v>302.96428327615058</v>
      </c>
      <c r="D670">
        <f t="shared" si="51"/>
        <v>-2.1557117238494357</v>
      </c>
      <c r="E670">
        <f t="shared" si="52"/>
        <v>2.4209912621887497</v>
      </c>
      <c r="F670">
        <f t="shared" si="53"/>
        <v>4.576702986038157</v>
      </c>
    </row>
    <row r="671" spans="1:6" x14ac:dyDescent="0.25">
      <c r="A671">
        <f t="shared" si="54"/>
        <v>662</v>
      </c>
      <c r="B671">
        <v>-1.3897757818431233</v>
      </c>
      <c r="C671">
        <f t="shared" si="50"/>
        <v>303.12228297570982</v>
      </c>
      <c r="D671">
        <f t="shared" si="51"/>
        <v>-1.9977120242901947</v>
      </c>
      <c r="E671">
        <f t="shared" si="52"/>
        <v>2.485599056978927</v>
      </c>
      <c r="F671">
        <f t="shared" si="53"/>
        <v>4.4833110812690791</v>
      </c>
    </row>
    <row r="672" spans="1:6" x14ac:dyDescent="0.25">
      <c r="A672">
        <f t="shared" si="54"/>
        <v>663</v>
      </c>
      <c r="B672">
        <v>-0.20449315045650099</v>
      </c>
      <c r="C672">
        <f t="shared" si="50"/>
        <v>304.82459599224694</v>
      </c>
      <c r="D672">
        <f t="shared" si="51"/>
        <v>-0.29539900775307615</v>
      </c>
      <c r="E672">
        <f t="shared" si="52"/>
        <v>3.2550811875741772</v>
      </c>
      <c r="F672">
        <f t="shared" si="53"/>
        <v>3.5504801953271965</v>
      </c>
    </row>
    <row r="673" spans="1:6" x14ac:dyDescent="0.25">
      <c r="A673">
        <f t="shared" si="54"/>
        <v>664</v>
      </c>
      <c r="B673">
        <v>1.5667906257492297</v>
      </c>
      <c r="C673">
        <f t="shared" si="50"/>
        <v>307.38636348890782</v>
      </c>
      <c r="D673">
        <f t="shared" si="51"/>
        <v>2.2663684889078013</v>
      </c>
      <c r="E673">
        <f t="shared" si="52"/>
        <v>4.667187216567271</v>
      </c>
      <c r="F673">
        <f t="shared" si="53"/>
        <v>2.4008187276593986</v>
      </c>
    </row>
    <row r="674" spans="1:6" x14ac:dyDescent="0.25">
      <c r="A674">
        <f t="shared" si="54"/>
        <v>665</v>
      </c>
      <c r="B674">
        <v>-0.57649831535712126</v>
      </c>
      <c r="C674">
        <f t="shared" si="50"/>
        <v>304.28929214971703</v>
      </c>
      <c r="D674">
        <f t="shared" si="51"/>
        <v>-0.8307028502829894</v>
      </c>
      <c r="E674">
        <f t="shared" si="52"/>
        <v>2.9985501511991401</v>
      </c>
      <c r="F674">
        <f t="shared" si="53"/>
        <v>3.8292530014820727</v>
      </c>
    </row>
    <row r="675" spans="1:6" x14ac:dyDescent="0.25">
      <c r="A675">
        <f t="shared" si="54"/>
        <v>666</v>
      </c>
      <c r="B675">
        <v>0.89515066268249577</v>
      </c>
      <c r="C675">
        <f t="shared" si="50"/>
        <v>306.41246157651744</v>
      </c>
      <c r="D675">
        <f t="shared" si="51"/>
        <v>1.2924665765174268</v>
      </c>
      <c r="E675">
        <f t="shared" si="52"/>
        <v>4.0947341068759044</v>
      </c>
      <c r="F675">
        <f t="shared" si="53"/>
        <v>2.8022675303584208</v>
      </c>
    </row>
    <row r="676" spans="1:6" x14ac:dyDescent="0.25">
      <c r="A676">
        <f t="shared" si="54"/>
        <v>667</v>
      </c>
      <c r="B676">
        <v>-1.3914555292846538</v>
      </c>
      <c r="C676">
        <f t="shared" si="50"/>
        <v>303.11987726653228</v>
      </c>
      <c r="D676">
        <f t="shared" si="51"/>
        <v>-2.0001177334677323</v>
      </c>
      <c r="E676">
        <f t="shared" si="52"/>
        <v>2.4846067475693872</v>
      </c>
      <c r="F676">
        <f t="shared" si="53"/>
        <v>4.4847244810370341</v>
      </c>
    </row>
    <row r="677" spans="1:6" x14ac:dyDescent="0.25">
      <c r="A677">
        <f t="shared" si="54"/>
        <v>668</v>
      </c>
      <c r="B677">
        <v>0.22838169274310927</v>
      </c>
      <c r="C677">
        <f t="shared" si="50"/>
        <v>305.44867495923864</v>
      </c>
      <c r="D677">
        <f t="shared" si="51"/>
        <v>0.32867995923862736</v>
      </c>
      <c r="E677">
        <f t="shared" si="52"/>
        <v>3.5710834794905963</v>
      </c>
      <c r="F677">
        <f t="shared" si="53"/>
        <v>3.2424035202518837</v>
      </c>
    </row>
    <row r="678" spans="1:6" x14ac:dyDescent="0.25">
      <c r="A678">
        <f t="shared" si="54"/>
        <v>669</v>
      </c>
      <c r="B678">
        <v>0.30176804971282878</v>
      </c>
      <c r="C678">
        <f t="shared" si="50"/>
        <v>305.55460322601658</v>
      </c>
      <c r="D678">
        <f t="shared" si="51"/>
        <v>0.43460822601656446</v>
      </c>
      <c r="E678">
        <f t="shared" si="52"/>
        <v>3.626526610838539</v>
      </c>
      <c r="F678">
        <f t="shared" si="53"/>
        <v>3.1919183848218893</v>
      </c>
    </row>
    <row r="679" spans="1:6" x14ac:dyDescent="0.25">
      <c r="A679">
        <f t="shared" si="54"/>
        <v>670</v>
      </c>
      <c r="B679">
        <v>0.26161191949686297</v>
      </c>
      <c r="C679">
        <f t="shared" si="50"/>
        <v>305.49663600466971</v>
      </c>
      <c r="D679">
        <f t="shared" si="51"/>
        <v>0.3766410046696933</v>
      </c>
      <c r="E679">
        <f t="shared" si="52"/>
        <v>3.5961215855015496</v>
      </c>
      <c r="F679">
        <f t="shared" si="53"/>
        <v>3.2194805808317994</v>
      </c>
    </row>
    <row r="680" spans="1:6" x14ac:dyDescent="0.25">
      <c r="A680">
        <f t="shared" si="54"/>
        <v>671</v>
      </c>
      <c r="B680">
        <v>0.56204366445268716</v>
      </c>
      <c r="C680">
        <f t="shared" si="50"/>
        <v>305.9305898307415</v>
      </c>
      <c r="D680">
        <f t="shared" si="51"/>
        <v>0.8105948307414792</v>
      </c>
      <c r="E680">
        <f t="shared" si="52"/>
        <v>3.827537130623341</v>
      </c>
      <c r="F680">
        <f t="shared" si="53"/>
        <v>3.0169422998817765</v>
      </c>
    </row>
    <row r="681" spans="1:6" x14ac:dyDescent="0.25">
      <c r="A681">
        <f t="shared" si="54"/>
        <v>672</v>
      </c>
      <c r="B681">
        <v>-0.15657003141292156</v>
      </c>
      <c r="C681">
        <f t="shared" si="50"/>
        <v>304.89362430350815</v>
      </c>
      <c r="D681">
        <f t="shared" si="51"/>
        <v>-0.22637069649186969</v>
      </c>
      <c r="E681">
        <f t="shared" si="52"/>
        <v>3.2891375207643136</v>
      </c>
      <c r="F681">
        <f t="shared" si="53"/>
        <v>3.5155082172561265</v>
      </c>
    </row>
    <row r="682" spans="1:6" x14ac:dyDescent="0.25">
      <c r="A682">
        <f t="shared" si="54"/>
        <v>673</v>
      </c>
      <c r="B682">
        <v>-1.3425899831289709</v>
      </c>
      <c r="C682">
        <f t="shared" si="50"/>
        <v>303.18986957318873</v>
      </c>
      <c r="D682">
        <f t="shared" si="51"/>
        <v>-1.9301254268112871</v>
      </c>
      <c r="E682">
        <f t="shared" si="52"/>
        <v>2.5135859794508661</v>
      </c>
      <c r="F682">
        <f t="shared" si="53"/>
        <v>4.4437114062621106</v>
      </c>
    </row>
    <row r="683" spans="1:6" x14ac:dyDescent="0.25">
      <c r="A683">
        <f t="shared" si="54"/>
        <v>674</v>
      </c>
      <c r="B683">
        <v>6.1857344097613891E-2</v>
      </c>
      <c r="C683">
        <f t="shared" si="50"/>
        <v>305.20844445814441</v>
      </c>
      <c r="D683">
        <f t="shared" si="51"/>
        <v>8.8449458144395976E-2</v>
      </c>
      <c r="E683">
        <f t="shared" si="52"/>
        <v>3.4472870567104223</v>
      </c>
      <c r="F683">
        <f t="shared" si="53"/>
        <v>3.3588375985659695</v>
      </c>
    </row>
    <row r="684" spans="1:6" x14ac:dyDescent="0.25">
      <c r="A684">
        <f t="shared" si="54"/>
        <v>675</v>
      </c>
      <c r="B684">
        <v>0.17834895096062078</v>
      </c>
      <c r="C684">
        <f t="shared" si="50"/>
        <v>305.37647711771785</v>
      </c>
      <c r="D684">
        <f t="shared" si="51"/>
        <v>0.25648211771783735</v>
      </c>
      <c r="E684">
        <f t="shared" si="52"/>
        <v>3.5335949453716466</v>
      </c>
      <c r="F684">
        <f t="shared" si="53"/>
        <v>3.2771128276538093</v>
      </c>
    </row>
    <row r="685" spans="1:6" x14ac:dyDescent="0.25">
      <c r="A685">
        <f t="shared" si="54"/>
        <v>676</v>
      </c>
      <c r="B685">
        <v>1.0417622742582866</v>
      </c>
      <c r="C685">
        <f t="shared" si="50"/>
        <v>306.6247900400021</v>
      </c>
      <c r="D685">
        <f t="shared" si="51"/>
        <v>1.5047950400020795</v>
      </c>
      <c r="E685">
        <f t="shared" si="52"/>
        <v>4.2158623386210365</v>
      </c>
      <c r="F685">
        <f t="shared" si="53"/>
        <v>2.7110672986189002</v>
      </c>
    </row>
    <row r="686" spans="1:6" x14ac:dyDescent="0.25">
      <c r="A686">
        <f t="shared" si="54"/>
        <v>677</v>
      </c>
      <c r="B686">
        <v>2.1066110293166909</v>
      </c>
      <c r="C686">
        <f t="shared" si="50"/>
        <v>308.17136564605494</v>
      </c>
      <c r="D686">
        <f t="shared" si="51"/>
        <v>3.0513706460549201</v>
      </c>
      <c r="E686">
        <f t="shared" si="52"/>
        <v>5.1594838187776588</v>
      </c>
      <c r="F686">
        <f t="shared" si="53"/>
        <v>2.1081131727226676</v>
      </c>
    </row>
    <row r="687" spans="1:6" x14ac:dyDescent="0.25">
      <c r="A687">
        <f t="shared" si="54"/>
        <v>678</v>
      </c>
      <c r="B687">
        <v>0.55996920348266643</v>
      </c>
      <c r="C687">
        <f t="shared" si="50"/>
        <v>305.92759129630531</v>
      </c>
      <c r="D687">
        <f t="shared" si="51"/>
        <v>0.80759629630529162</v>
      </c>
      <c r="E687">
        <f t="shared" si="52"/>
        <v>3.8259080673864787</v>
      </c>
      <c r="F687">
        <f t="shared" si="53"/>
        <v>3.0183117710811018</v>
      </c>
    </row>
    <row r="688" spans="1:6" x14ac:dyDescent="0.25">
      <c r="A688">
        <f t="shared" si="54"/>
        <v>679</v>
      </c>
      <c r="B688">
        <v>0.22483719148663492</v>
      </c>
      <c r="C688">
        <f t="shared" si="50"/>
        <v>305.44355964002381</v>
      </c>
      <c r="D688">
        <f t="shared" si="51"/>
        <v>0.32356464002378971</v>
      </c>
      <c r="E688">
        <f t="shared" si="52"/>
        <v>3.5684193560469453</v>
      </c>
      <c r="F688">
        <f t="shared" si="53"/>
        <v>3.2448547160230703</v>
      </c>
    </row>
    <row r="689" spans="1:6" x14ac:dyDescent="0.25">
      <c r="A689">
        <f t="shared" si="54"/>
        <v>680</v>
      </c>
      <c r="B689">
        <v>-0.13060380684765133</v>
      </c>
      <c r="C689">
        <f t="shared" si="50"/>
        <v>304.93103250161698</v>
      </c>
      <c r="D689">
        <f t="shared" si="51"/>
        <v>-0.18896249838303447</v>
      </c>
      <c r="E689">
        <f t="shared" si="52"/>
        <v>3.307686698813626</v>
      </c>
      <c r="F689">
        <f t="shared" si="53"/>
        <v>3.496649197196632</v>
      </c>
    </row>
    <row r="690" spans="1:6" x14ac:dyDescent="0.25">
      <c r="A690">
        <f t="shared" si="54"/>
        <v>681</v>
      </c>
      <c r="B690">
        <v>-0.48248168173290423</v>
      </c>
      <c r="C690">
        <f t="shared" si="50"/>
        <v>304.42449032369552</v>
      </c>
      <c r="D690">
        <f t="shared" si="51"/>
        <v>-0.69550467630449475</v>
      </c>
      <c r="E690">
        <f t="shared" si="52"/>
        <v>3.0620750399659471</v>
      </c>
      <c r="F690">
        <f t="shared" si="53"/>
        <v>3.757579716270385</v>
      </c>
    </row>
    <row r="691" spans="1:6" x14ac:dyDescent="0.25">
      <c r="A691">
        <f t="shared" si="54"/>
        <v>682</v>
      </c>
      <c r="B691">
        <v>-0.18673419757107057</v>
      </c>
      <c r="C691">
        <f t="shared" si="50"/>
        <v>304.85017410981385</v>
      </c>
      <c r="D691">
        <f t="shared" si="51"/>
        <v>-0.26982089018616762</v>
      </c>
      <c r="E691">
        <f t="shared" si="52"/>
        <v>3.2676745909055569</v>
      </c>
      <c r="F691">
        <f t="shared" si="53"/>
        <v>3.5374954810916392</v>
      </c>
    </row>
    <row r="692" spans="1:6" x14ac:dyDescent="0.25">
      <c r="A692">
        <f t="shared" si="54"/>
        <v>683</v>
      </c>
      <c r="B692">
        <v>-0.15891983126215301</v>
      </c>
      <c r="C692">
        <f t="shared" si="50"/>
        <v>304.89023929472023</v>
      </c>
      <c r="D692">
        <f t="shared" si="51"/>
        <v>-0.22975570527978562</v>
      </c>
      <c r="E692">
        <f t="shared" si="52"/>
        <v>3.2874622665341064</v>
      </c>
      <c r="F692">
        <f t="shared" si="53"/>
        <v>3.5172179718138636</v>
      </c>
    </row>
    <row r="693" spans="1:6" x14ac:dyDescent="0.25">
      <c r="A693">
        <f t="shared" si="54"/>
        <v>684</v>
      </c>
      <c r="B693">
        <v>0.98149021131727554</v>
      </c>
      <c r="C693">
        <f t="shared" si="50"/>
        <v>306.53748396164298</v>
      </c>
      <c r="D693">
        <f t="shared" si="51"/>
        <v>1.4174889616429596</v>
      </c>
      <c r="E693">
        <f t="shared" si="52"/>
        <v>4.1658062382011849</v>
      </c>
      <c r="F693">
        <f t="shared" si="53"/>
        <v>2.7483172765581685</v>
      </c>
    </row>
    <row r="694" spans="1:6" x14ac:dyDescent="0.25">
      <c r="A694">
        <f t="shared" si="54"/>
        <v>685</v>
      </c>
      <c r="B694">
        <v>-1.9551861101545456</v>
      </c>
      <c r="C694">
        <f t="shared" si="50"/>
        <v>302.31358821564612</v>
      </c>
      <c r="D694">
        <f t="shared" si="51"/>
        <v>-2.8064067843538965</v>
      </c>
      <c r="E694">
        <f t="shared" si="52"/>
        <v>2.1669046127622948</v>
      </c>
      <c r="F694">
        <f t="shared" si="53"/>
        <v>4.973311397116106</v>
      </c>
    </row>
    <row r="695" spans="1:6" x14ac:dyDescent="0.25">
      <c r="A695">
        <f t="shared" si="54"/>
        <v>686</v>
      </c>
      <c r="B695">
        <v>1.8966300773334011</v>
      </c>
      <c r="C695">
        <f t="shared" si="50"/>
        <v>307.86577520695056</v>
      </c>
      <c r="D695">
        <f t="shared" si="51"/>
        <v>2.7457802069505419</v>
      </c>
      <c r="E695">
        <f t="shared" si="52"/>
        <v>4.9646211853530531</v>
      </c>
      <c r="F695">
        <f t="shared" si="53"/>
        <v>2.2188409784024259</v>
      </c>
    </row>
    <row r="696" spans="1:6" x14ac:dyDescent="0.25">
      <c r="A696">
        <f t="shared" si="54"/>
        <v>687</v>
      </c>
      <c r="B696">
        <v>0.99296184067868565</v>
      </c>
      <c r="C696">
        <f t="shared" si="50"/>
        <v>306.55409908086318</v>
      </c>
      <c r="D696">
        <f t="shared" si="51"/>
        <v>1.4341040808631647</v>
      </c>
      <c r="E696">
        <f t="shared" si="52"/>
        <v>4.1753054752289245</v>
      </c>
      <c r="F696">
        <f t="shared" si="53"/>
        <v>2.7412013943657314</v>
      </c>
    </row>
    <row r="697" spans="1:6" x14ac:dyDescent="0.25">
      <c r="A697">
        <f t="shared" si="54"/>
        <v>688</v>
      </c>
      <c r="B697">
        <v>-0.52714040491604641</v>
      </c>
      <c r="C697">
        <f t="shared" si="50"/>
        <v>304.36026252038585</v>
      </c>
      <c r="D697">
        <f t="shared" si="51"/>
        <v>-0.75973247961417201</v>
      </c>
      <c r="E697">
        <f t="shared" si="52"/>
        <v>3.0317900727418703</v>
      </c>
      <c r="F697">
        <f t="shared" si="53"/>
        <v>3.791522552355957</v>
      </c>
    </row>
    <row r="698" spans="1:6" x14ac:dyDescent="0.25">
      <c r="A698">
        <f t="shared" si="54"/>
        <v>689</v>
      </c>
      <c r="B698">
        <v>-1.3658544701910096</v>
      </c>
      <c r="C698">
        <f t="shared" si="50"/>
        <v>303.15654479279726</v>
      </c>
      <c r="D698">
        <f t="shared" si="51"/>
        <v>-1.9634502072027544</v>
      </c>
      <c r="E698">
        <f t="shared" si="52"/>
        <v>2.4997602758482174</v>
      </c>
      <c r="F698">
        <f t="shared" si="53"/>
        <v>4.4632104830509149</v>
      </c>
    </row>
    <row r="699" spans="1:6" x14ac:dyDescent="0.25">
      <c r="A699">
        <f t="shared" si="54"/>
        <v>690</v>
      </c>
      <c r="B699">
        <v>0.30332491688829055</v>
      </c>
      <c r="C699">
        <f t="shared" si="50"/>
        <v>305.55685085688123</v>
      </c>
      <c r="D699">
        <f t="shared" si="51"/>
        <v>0.43685585688120909</v>
      </c>
      <c r="E699">
        <f t="shared" si="52"/>
        <v>3.6277086952623279</v>
      </c>
      <c r="F699">
        <f t="shared" si="53"/>
        <v>3.1908528383810335</v>
      </c>
    </row>
    <row r="700" spans="1:6" x14ac:dyDescent="0.25">
      <c r="A700">
        <f t="shared" si="54"/>
        <v>691</v>
      </c>
      <c r="B700">
        <v>-9.6982362775545991E-2</v>
      </c>
      <c r="C700">
        <f t="shared" si="50"/>
        <v>304.97947599785999</v>
      </c>
      <c r="D700">
        <f t="shared" si="51"/>
        <v>-0.14051900214002444</v>
      </c>
      <c r="E700">
        <f t="shared" si="52"/>
        <v>3.3318051502122898</v>
      </c>
      <c r="F700">
        <f t="shared" si="53"/>
        <v>3.4723241523522574</v>
      </c>
    </row>
    <row r="701" spans="1:6" x14ac:dyDescent="0.25">
      <c r="A701">
        <f t="shared" si="54"/>
        <v>692</v>
      </c>
      <c r="B701">
        <v>-2.1322997221732254</v>
      </c>
      <c r="C701">
        <f t="shared" si="50"/>
        <v>302.06071029991477</v>
      </c>
      <c r="D701">
        <f t="shared" si="51"/>
        <v>-3.059284700085243</v>
      </c>
      <c r="E701">
        <f t="shared" si="52"/>
        <v>2.0733109738287254</v>
      </c>
      <c r="F701">
        <f t="shared" si="53"/>
        <v>5.1325956739138974</v>
      </c>
    </row>
    <row r="702" spans="1:6" x14ac:dyDescent="0.25">
      <c r="A702">
        <f t="shared" si="54"/>
        <v>693</v>
      </c>
      <c r="B702">
        <v>-1.1885311491418338</v>
      </c>
      <c r="C702">
        <f t="shared" si="50"/>
        <v>303.41064074353886</v>
      </c>
      <c r="D702">
        <f t="shared" si="51"/>
        <v>-1.7093542564611539</v>
      </c>
      <c r="E702">
        <f t="shared" si="52"/>
        <v>2.6064714038133161</v>
      </c>
      <c r="F702">
        <f t="shared" si="53"/>
        <v>4.3158256602744132</v>
      </c>
    </row>
    <row r="703" spans="1:6" x14ac:dyDescent="0.25">
      <c r="A703">
        <f t="shared" si="54"/>
        <v>694</v>
      </c>
      <c r="B703">
        <v>1.0751256352920144</v>
      </c>
      <c r="C703">
        <f t="shared" si="50"/>
        <v>306.67312866429472</v>
      </c>
      <c r="D703">
        <f t="shared" si="51"/>
        <v>1.5531336642947053</v>
      </c>
      <c r="E703">
        <f t="shared" si="52"/>
        <v>4.2437267428734344</v>
      </c>
      <c r="F703">
        <f t="shared" si="53"/>
        <v>2.6905930785787291</v>
      </c>
    </row>
    <row r="704" spans="1:6" x14ac:dyDescent="0.25">
      <c r="A704">
        <f t="shared" si="54"/>
        <v>695</v>
      </c>
      <c r="B704">
        <v>0.97673632170642333</v>
      </c>
      <c r="C704">
        <f t="shared" si="50"/>
        <v>306.53059885294857</v>
      </c>
      <c r="D704">
        <f t="shared" si="51"/>
        <v>1.4106038529485545</v>
      </c>
      <c r="E704">
        <f t="shared" si="52"/>
        <v>4.1618735728695242</v>
      </c>
      <c r="F704">
        <f t="shared" si="53"/>
        <v>2.7512697199209128</v>
      </c>
    </row>
    <row r="705" spans="1:6" x14ac:dyDescent="0.25">
      <c r="A705">
        <f t="shared" si="54"/>
        <v>696</v>
      </c>
      <c r="B705">
        <v>-0.20729217318656484</v>
      </c>
      <c r="C705">
        <f t="shared" si="50"/>
        <v>304.82056477171506</v>
      </c>
      <c r="D705">
        <f t="shared" si="51"/>
        <v>-0.29943022828496169</v>
      </c>
      <c r="E705">
        <f t="shared" si="52"/>
        <v>3.2530992071605738</v>
      </c>
      <c r="F705">
        <f t="shared" si="53"/>
        <v>3.5525294354454786</v>
      </c>
    </row>
    <row r="706" spans="1:6" x14ac:dyDescent="0.25">
      <c r="A706">
        <f t="shared" si="54"/>
        <v>697</v>
      </c>
      <c r="B706">
        <v>0.11546050422630842</v>
      </c>
      <c r="C706">
        <f t="shared" si="50"/>
        <v>305.28575254625929</v>
      </c>
      <c r="D706">
        <f t="shared" si="51"/>
        <v>0.16575754625927175</v>
      </c>
      <c r="E706">
        <f t="shared" si="52"/>
        <v>3.4868315459910093</v>
      </c>
      <c r="F706">
        <f t="shared" si="53"/>
        <v>3.3210739997316523</v>
      </c>
    </row>
    <row r="707" spans="1:6" x14ac:dyDescent="0.25">
      <c r="A707">
        <f t="shared" si="54"/>
        <v>698</v>
      </c>
      <c r="B707">
        <v>-0.65999269357108459</v>
      </c>
      <c r="C707">
        <f t="shared" si="50"/>
        <v>304.16927557128326</v>
      </c>
      <c r="D707">
        <f t="shared" si="51"/>
        <v>-0.95071942871675219</v>
      </c>
      <c r="E707">
        <f t="shared" si="52"/>
        <v>2.9428743986084669</v>
      </c>
      <c r="F707">
        <f t="shared" si="53"/>
        <v>3.8935938273251622</v>
      </c>
    </row>
    <row r="708" spans="1:6" x14ac:dyDescent="0.25">
      <c r="A708">
        <f t="shared" si="54"/>
        <v>699</v>
      </c>
      <c r="B708">
        <v>0.54052165350331838</v>
      </c>
      <c r="C708">
        <f t="shared" si="50"/>
        <v>305.89948221912715</v>
      </c>
      <c r="D708">
        <f t="shared" si="51"/>
        <v>0.77948721912713381</v>
      </c>
      <c r="E708">
        <f t="shared" si="52"/>
        <v>3.8106570651139577</v>
      </c>
      <c r="F708">
        <f t="shared" si="53"/>
        <v>3.0311698459867955</v>
      </c>
    </row>
    <row r="709" spans="1:6" x14ac:dyDescent="0.25">
      <c r="A709">
        <f t="shared" si="54"/>
        <v>700</v>
      </c>
      <c r="B709">
        <v>-0.57183844247163573</v>
      </c>
      <c r="C709">
        <f t="shared" si="50"/>
        <v>304.29599174422214</v>
      </c>
      <c r="D709">
        <f t="shared" si="51"/>
        <v>-0.8240032557778818</v>
      </c>
      <c r="E709">
        <f t="shared" si="52"/>
        <v>3.0016779312971664</v>
      </c>
      <c r="F709">
        <f t="shared" si="53"/>
        <v>3.825681187074963</v>
      </c>
    </row>
    <row r="710" spans="1:6" x14ac:dyDescent="0.25">
      <c r="A710">
        <f t="shared" si="54"/>
        <v>701</v>
      </c>
      <c r="B710">
        <v>-2.0969966886569273</v>
      </c>
      <c r="C710">
        <f t="shared" si="50"/>
        <v>302.11109810976814</v>
      </c>
      <c r="D710">
        <f t="shared" si="51"/>
        <v>-3.0088968902318811</v>
      </c>
      <c r="E710">
        <f t="shared" si="52"/>
        <v>2.0917323596467128</v>
      </c>
      <c r="F710">
        <f t="shared" si="53"/>
        <v>5.1006292498785513</v>
      </c>
    </row>
    <row r="711" spans="1:6" x14ac:dyDescent="0.25">
      <c r="A711">
        <f t="shared" si="54"/>
        <v>702</v>
      </c>
      <c r="B711">
        <v>-0.33462572214933123</v>
      </c>
      <c r="C711">
        <f t="shared" si="50"/>
        <v>304.63723226808565</v>
      </c>
      <c r="D711">
        <f t="shared" si="51"/>
        <v>-0.48276273191436303</v>
      </c>
      <c r="E711">
        <f t="shared" si="52"/>
        <v>3.1637663698341214</v>
      </c>
      <c r="F711">
        <f t="shared" si="53"/>
        <v>3.6465291017483992</v>
      </c>
    </row>
    <row r="712" spans="1:6" x14ac:dyDescent="0.25">
      <c r="A712">
        <f t="shared" si="54"/>
        <v>703</v>
      </c>
      <c r="B712">
        <v>-5.1469607020101227E-2</v>
      </c>
      <c r="C712">
        <f t="shared" si="50"/>
        <v>305.04506536478743</v>
      </c>
      <c r="D712">
        <f t="shared" si="51"/>
        <v>-7.4929635212583889E-2</v>
      </c>
      <c r="E712">
        <f t="shared" si="52"/>
        <v>3.3646349795465937</v>
      </c>
      <c r="F712">
        <f t="shared" si="53"/>
        <v>3.4395646147591208</v>
      </c>
    </row>
    <row r="713" spans="1:6" x14ac:dyDescent="0.25">
      <c r="A713">
        <f t="shared" si="54"/>
        <v>704</v>
      </c>
      <c r="B713">
        <v>-0.5354594016626455</v>
      </c>
      <c r="C713">
        <f t="shared" si="50"/>
        <v>304.34829970594467</v>
      </c>
      <c r="D713">
        <f t="shared" si="51"/>
        <v>-0.77169529405534831</v>
      </c>
      <c r="E713">
        <f t="shared" si="52"/>
        <v>3.0261706274359597</v>
      </c>
      <c r="F713">
        <f t="shared" si="53"/>
        <v>3.7978659214912511</v>
      </c>
    </row>
    <row r="714" spans="1:6" x14ac:dyDescent="0.25">
      <c r="A714">
        <f t="shared" si="54"/>
        <v>705</v>
      </c>
      <c r="B714">
        <v>-0.13107200554069839</v>
      </c>
      <c r="C714">
        <f t="shared" ref="C714:C777" si="55">+$C$9*EXP(($J$8-($J$9^2)/2)*(1/360)+SQRT(1/360)*$J$9*B714)</f>
        <v>304.93035795131993</v>
      </c>
      <c r="D714">
        <f t="shared" si="51"/>
        <v>-0.18963704868008335</v>
      </c>
      <c r="E714">
        <f t="shared" si="52"/>
        <v>3.3073516373451923</v>
      </c>
      <c r="F714">
        <f t="shared" si="53"/>
        <v>3.4969886860252188</v>
      </c>
    </row>
    <row r="715" spans="1:6" x14ac:dyDescent="0.25">
      <c r="A715">
        <f t="shared" si="54"/>
        <v>706</v>
      </c>
      <c r="B715">
        <v>-0.31028506160048613</v>
      </c>
      <c r="C715">
        <f t="shared" si="55"/>
        <v>304.67226897747156</v>
      </c>
      <c r="D715">
        <f t="shared" ref="D715:D778" si="56">+C715-$C$9</f>
        <v>-0.44772602252845672</v>
      </c>
      <c r="E715">
        <f t="shared" ref="E715:E778" si="57">+Precio_opcion_BS(C715,$J$11,$J$10,$J$9,$J$12,TRUE)</f>
        <v>3.1807171748052667</v>
      </c>
      <c r="F715">
        <f t="shared" ref="F715:F778" si="58">+Precio_opcion_BS(C715,$J$11,$J$10,$J$9,$J$12,FALSE)</f>
        <v>3.6284431973336666</v>
      </c>
    </row>
    <row r="716" spans="1:6" x14ac:dyDescent="0.25">
      <c r="A716">
        <f t="shared" ref="A716:A779" si="59">1+A715</f>
        <v>707</v>
      </c>
      <c r="B716">
        <v>-4.330655078904385E-2</v>
      </c>
      <c r="C716">
        <f t="shared" si="55"/>
        <v>305.05683080453474</v>
      </c>
      <c r="D716">
        <f t="shared" si="56"/>
        <v>-6.3164195465276407E-2</v>
      </c>
      <c r="E716">
        <f t="shared" si="57"/>
        <v>3.3705452959296736</v>
      </c>
      <c r="F716">
        <f t="shared" si="58"/>
        <v>3.4337094913948931</v>
      </c>
    </row>
    <row r="717" spans="1:6" x14ac:dyDescent="0.25">
      <c r="A717">
        <f t="shared" si="59"/>
        <v>708</v>
      </c>
      <c r="B717">
        <v>-2.3599535874368307</v>
      </c>
      <c r="C717">
        <f t="shared" si="55"/>
        <v>301.73598306226364</v>
      </c>
      <c r="D717">
        <f t="shared" si="56"/>
        <v>-3.3840119377363749</v>
      </c>
      <c r="E717">
        <f t="shared" si="57"/>
        <v>1.9572936840738038</v>
      </c>
      <c r="F717">
        <f t="shared" si="58"/>
        <v>5.341305621810136</v>
      </c>
    </row>
    <row r="718" spans="1:6" x14ac:dyDescent="0.25">
      <c r="A718">
        <f t="shared" si="59"/>
        <v>709</v>
      </c>
      <c r="B718">
        <v>-1.5365833780865708</v>
      </c>
      <c r="C718">
        <f t="shared" si="55"/>
        <v>302.91209940030842</v>
      </c>
      <c r="D718">
        <f t="shared" si="56"/>
        <v>-2.2078955996915965</v>
      </c>
      <c r="E718">
        <f t="shared" si="57"/>
        <v>2.3999039580012322</v>
      </c>
      <c r="F718">
        <f t="shared" si="58"/>
        <v>4.6077995576928004</v>
      </c>
    </row>
    <row r="719" spans="1:6" x14ac:dyDescent="0.25">
      <c r="A719">
        <f t="shared" si="59"/>
        <v>710</v>
      </c>
      <c r="B719">
        <v>-2.3322130666613434</v>
      </c>
      <c r="C719">
        <f t="shared" si="55"/>
        <v>301.77553367103025</v>
      </c>
      <c r="D719">
        <f t="shared" si="56"/>
        <v>-3.3444613289697713</v>
      </c>
      <c r="E719">
        <f t="shared" si="57"/>
        <v>1.971175236996018</v>
      </c>
      <c r="F719">
        <f t="shared" si="58"/>
        <v>5.3156365659657467</v>
      </c>
    </row>
    <row r="720" spans="1:6" x14ac:dyDescent="0.25">
      <c r="A720">
        <f t="shared" si="59"/>
        <v>711</v>
      </c>
      <c r="B720">
        <v>0.37191123096121986</v>
      </c>
      <c r="C720">
        <f t="shared" si="55"/>
        <v>305.65588452290643</v>
      </c>
      <c r="D720">
        <f t="shared" si="56"/>
        <v>0.535889522906416</v>
      </c>
      <c r="E720">
        <f t="shared" si="57"/>
        <v>3.6800266094933249</v>
      </c>
      <c r="F720">
        <f t="shared" si="58"/>
        <v>3.1441370865868521</v>
      </c>
    </row>
    <row r="721" spans="1:6" x14ac:dyDescent="0.25">
      <c r="A721">
        <f t="shared" si="59"/>
        <v>712</v>
      </c>
      <c r="B721">
        <v>0.36241291244809726</v>
      </c>
      <c r="C721">
        <f t="shared" si="55"/>
        <v>305.64216772493518</v>
      </c>
      <c r="D721">
        <f t="shared" si="56"/>
        <v>0.5221727249351602</v>
      </c>
      <c r="E721">
        <f t="shared" si="57"/>
        <v>3.6727529886122454</v>
      </c>
      <c r="F721">
        <f t="shared" si="58"/>
        <v>3.1505802636770284</v>
      </c>
    </row>
    <row r="722" spans="1:6" x14ac:dyDescent="0.25">
      <c r="A722">
        <f t="shared" si="59"/>
        <v>713</v>
      </c>
      <c r="B722">
        <v>-1.6905602629704555</v>
      </c>
      <c r="C722">
        <f t="shared" si="55"/>
        <v>302.69180818444119</v>
      </c>
      <c r="D722">
        <f t="shared" si="56"/>
        <v>-2.4281868155588313</v>
      </c>
      <c r="E722">
        <f t="shared" si="57"/>
        <v>2.3122550593290896</v>
      </c>
      <c r="F722">
        <f t="shared" si="58"/>
        <v>4.7404418748878925</v>
      </c>
    </row>
    <row r="723" spans="1:6" x14ac:dyDescent="0.25">
      <c r="A723">
        <f t="shared" si="59"/>
        <v>714</v>
      </c>
      <c r="B723">
        <v>-0.52869251645710014</v>
      </c>
      <c r="C723">
        <f t="shared" si="55"/>
        <v>304.35803053018947</v>
      </c>
      <c r="D723">
        <f t="shared" si="56"/>
        <v>-0.76196446981055033</v>
      </c>
      <c r="E723">
        <f t="shared" si="57"/>
        <v>3.030741103756128</v>
      </c>
      <c r="F723">
        <f t="shared" si="58"/>
        <v>3.7927055735666215</v>
      </c>
    </row>
    <row r="724" spans="1:6" x14ac:dyDescent="0.25">
      <c r="A724">
        <f t="shared" si="59"/>
        <v>715</v>
      </c>
      <c r="B724">
        <v>-0.15781515200477647</v>
      </c>
      <c r="C724">
        <f t="shared" si="55"/>
        <v>304.89183063791319</v>
      </c>
      <c r="D724">
        <f t="shared" si="56"/>
        <v>-0.22816436208682944</v>
      </c>
      <c r="E724">
        <f t="shared" si="57"/>
        <v>3.2882497617693218</v>
      </c>
      <c r="F724">
        <f t="shared" si="58"/>
        <v>3.5164141238561228</v>
      </c>
    </row>
    <row r="725" spans="1:6" x14ac:dyDescent="0.25">
      <c r="A725">
        <f t="shared" si="59"/>
        <v>716</v>
      </c>
      <c r="B725">
        <v>-0.19545972555470345</v>
      </c>
      <c r="C725">
        <f t="shared" si="55"/>
        <v>304.83760651391577</v>
      </c>
      <c r="D725">
        <f t="shared" si="56"/>
        <v>-0.28238848608424405</v>
      </c>
      <c r="E725">
        <f t="shared" si="57"/>
        <v>3.2614830996106718</v>
      </c>
      <c r="F725">
        <f t="shared" si="58"/>
        <v>3.5438715856948875</v>
      </c>
    </row>
    <row r="726" spans="1:6" x14ac:dyDescent="0.25">
      <c r="A726">
        <f t="shared" si="59"/>
        <v>717</v>
      </c>
      <c r="B726">
        <v>0.19347967544600284</v>
      </c>
      <c r="C726">
        <f t="shared" si="55"/>
        <v>305.39830913290353</v>
      </c>
      <c r="D726">
        <f t="shared" si="56"/>
        <v>0.27831413290351747</v>
      </c>
      <c r="E726">
        <f t="shared" si="57"/>
        <v>3.5449054966512392</v>
      </c>
      <c r="F726">
        <f t="shared" si="58"/>
        <v>3.2665913637476649</v>
      </c>
    </row>
    <row r="727" spans="1:6" x14ac:dyDescent="0.25">
      <c r="A727">
        <f t="shared" si="59"/>
        <v>718</v>
      </c>
      <c r="B727">
        <v>0.25706952703356512</v>
      </c>
      <c r="C727">
        <f t="shared" si="55"/>
        <v>305.49007954455664</v>
      </c>
      <c r="D727">
        <f t="shared" si="56"/>
        <v>0.37008454455661877</v>
      </c>
      <c r="E727">
        <f t="shared" si="57"/>
        <v>3.5926924480374396</v>
      </c>
      <c r="F727">
        <f t="shared" si="58"/>
        <v>3.222607903480764</v>
      </c>
    </row>
    <row r="728" spans="1:6" x14ac:dyDescent="0.25">
      <c r="A728">
        <f t="shared" si="59"/>
        <v>719</v>
      </c>
      <c r="B728">
        <v>-2.7601083813340082</v>
      </c>
      <c r="C728">
        <f t="shared" si="55"/>
        <v>301.16604502714807</v>
      </c>
      <c r="D728">
        <f t="shared" si="56"/>
        <v>-3.9539499728519445</v>
      </c>
      <c r="E728">
        <f t="shared" si="57"/>
        <v>1.7648247330790667</v>
      </c>
      <c r="F728">
        <f t="shared" si="58"/>
        <v>5.7187747059309686</v>
      </c>
    </row>
    <row r="729" spans="1:6" x14ac:dyDescent="0.25">
      <c r="A729">
        <f t="shared" si="59"/>
        <v>720</v>
      </c>
      <c r="B729">
        <v>-0.28283530719225008</v>
      </c>
      <c r="C729">
        <f t="shared" si="55"/>
        <v>304.71178584854823</v>
      </c>
      <c r="D729">
        <f t="shared" si="56"/>
        <v>-0.4082091514517856</v>
      </c>
      <c r="E729">
        <f t="shared" si="57"/>
        <v>3.1999044415909452</v>
      </c>
      <c r="F729">
        <f t="shared" si="58"/>
        <v>3.608113593042674</v>
      </c>
    </row>
    <row r="730" spans="1:6" x14ac:dyDescent="0.25">
      <c r="A730">
        <f t="shared" si="59"/>
        <v>721</v>
      </c>
      <c r="B730">
        <v>-0.19326422468479276</v>
      </c>
      <c r="C730">
        <f t="shared" si="55"/>
        <v>304.84076869987507</v>
      </c>
      <c r="D730">
        <f t="shared" si="56"/>
        <v>-0.27922630012494665</v>
      </c>
      <c r="E730">
        <f t="shared" si="57"/>
        <v>3.2630402708131498</v>
      </c>
      <c r="F730">
        <f t="shared" si="58"/>
        <v>3.5422665709380396</v>
      </c>
    </row>
    <row r="731" spans="1:6" x14ac:dyDescent="0.25">
      <c r="A731">
        <f t="shared" si="59"/>
        <v>722</v>
      </c>
      <c r="B731">
        <v>-1.6339319039025537</v>
      </c>
      <c r="C731">
        <f t="shared" si="55"/>
        <v>302.77280645431415</v>
      </c>
      <c r="D731">
        <f t="shared" si="56"/>
        <v>-2.3471885456858672</v>
      </c>
      <c r="E731">
        <f t="shared" si="57"/>
        <v>2.344225379119635</v>
      </c>
      <c r="F731">
        <f t="shared" si="58"/>
        <v>4.6914139248054312</v>
      </c>
    </row>
    <row r="732" spans="1:6" x14ac:dyDescent="0.25">
      <c r="A732">
        <f t="shared" si="59"/>
        <v>723</v>
      </c>
      <c r="B732">
        <v>0.32618064713634626</v>
      </c>
      <c r="C732">
        <f t="shared" si="55"/>
        <v>305.58984930938618</v>
      </c>
      <c r="D732">
        <f t="shared" si="56"/>
        <v>0.46985430938616446</v>
      </c>
      <c r="E732">
        <f t="shared" si="57"/>
        <v>3.6450904962759125</v>
      </c>
      <c r="F732">
        <f t="shared" si="58"/>
        <v>3.1752361868896912</v>
      </c>
    </row>
    <row r="733" spans="1:6" x14ac:dyDescent="0.25">
      <c r="A733">
        <f t="shared" si="59"/>
        <v>724</v>
      </c>
      <c r="B733">
        <v>-0.42570902482903622</v>
      </c>
      <c r="C733">
        <f t="shared" si="55"/>
        <v>304.50615985297804</v>
      </c>
      <c r="D733">
        <f t="shared" si="56"/>
        <v>-0.61383514702197317</v>
      </c>
      <c r="E733">
        <f t="shared" si="57"/>
        <v>3.1008628839799144</v>
      </c>
      <c r="F733">
        <f t="shared" si="58"/>
        <v>3.7146980310018023</v>
      </c>
    </row>
    <row r="734" spans="1:6" x14ac:dyDescent="0.25">
      <c r="A734">
        <f t="shared" si="59"/>
        <v>725</v>
      </c>
      <c r="B734">
        <v>1.0893994045153843</v>
      </c>
      <c r="C734">
        <f t="shared" si="55"/>
        <v>306.69381159306329</v>
      </c>
      <c r="D734">
        <f t="shared" si="56"/>
        <v>1.5738165930632704</v>
      </c>
      <c r="E734">
        <f t="shared" si="57"/>
        <v>4.2556818448817353</v>
      </c>
      <c r="F734">
        <f t="shared" si="58"/>
        <v>2.6818652518183796</v>
      </c>
    </row>
    <row r="735" spans="1:6" x14ac:dyDescent="0.25">
      <c r="A735">
        <f t="shared" si="59"/>
        <v>726</v>
      </c>
      <c r="B735">
        <v>-1.5041853052121501</v>
      </c>
      <c r="C735">
        <f t="shared" si="55"/>
        <v>302.95847099549377</v>
      </c>
      <c r="D735">
        <f t="shared" si="56"/>
        <v>-2.1615240045062478</v>
      </c>
      <c r="E735">
        <f t="shared" si="57"/>
        <v>2.4186363761237004</v>
      </c>
      <c r="F735">
        <f t="shared" si="58"/>
        <v>4.5801603806299056</v>
      </c>
    </row>
    <row r="736" spans="1:6" x14ac:dyDescent="0.25">
      <c r="A736">
        <f t="shared" si="59"/>
        <v>727</v>
      </c>
      <c r="B736">
        <v>-3.6055788264063485E-2</v>
      </c>
      <c r="C736">
        <f t="shared" si="55"/>
        <v>305.0672817329168</v>
      </c>
      <c r="D736">
        <f t="shared" si="56"/>
        <v>-5.2713267083220217E-2</v>
      </c>
      <c r="E736">
        <f t="shared" si="57"/>
        <v>3.3758007046410512</v>
      </c>
      <c r="F736">
        <f t="shared" si="58"/>
        <v>3.4285139717242146</v>
      </c>
    </row>
    <row r="737" spans="1:6" x14ac:dyDescent="0.25">
      <c r="A737">
        <f t="shared" si="59"/>
        <v>728</v>
      </c>
      <c r="B737">
        <v>4.1093631750509056E-2</v>
      </c>
      <c r="C737">
        <f t="shared" si="55"/>
        <v>305.17850366897591</v>
      </c>
      <c r="D737">
        <f t="shared" si="56"/>
        <v>5.8508668975889577E-2</v>
      </c>
      <c r="E737">
        <f t="shared" si="57"/>
        <v>3.43204684978096</v>
      </c>
      <c r="F737">
        <f t="shared" si="58"/>
        <v>3.3735381808050136</v>
      </c>
    </row>
    <row r="738" spans="1:6" x14ac:dyDescent="0.25">
      <c r="A738">
        <f t="shared" si="59"/>
        <v>729</v>
      </c>
      <c r="B738">
        <v>0.57541489423738068</v>
      </c>
      <c r="C738">
        <f t="shared" si="55"/>
        <v>305.94991801120074</v>
      </c>
      <c r="D738">
        <f t="shared" si="56"/>
        <v>0.82992301120071943</v>
      </c>
      <c r="E738">
        <f t="shared" si="57"/>
        <v>3.8380478754650369</v>
      </c>
      <c r="F738">
        <f t="shared" si="58"/>
        <v>3.008124864264289</v>
      </c>
    </row>
    <row r="739" spans="1:6" x14ac:dyDescent="0.25">
      <c r="A739">
        <f t="shared" si="59"/>
        <v>730</v>
      </c>
      <c r="B739">
        <v>-0.31930703634175656</v>
      </c>
      <c r="C739">
        <f t="shared" si="55"/>
        <v>304.65928199440185</v>
      </c>
      <c r="D739">
        <f t="shared" si="56"/>
        <v>-0.46071300559816564</v>
      </c>
      <c r="E739">
        <f t="shared" si="57"/>
        <v>3.1744273536537264</v>
      </c>
      <c r="F739">
        <f t="shared" si="58"/>
        <v>3.6351403592518636</v>
      </c>
    </row>
    <row r="740" spans="1:6" x14ac:dyDescent="0.25">
      <c r="A740">
        <f t="shared" si="59"/>
        <v>731</v>
      </c>
      <c r="B740">
        <v>-1.2269064936535021</v>
      </c>
      <c r="C740">
        <f t="shared" si="55"/>
        <v>303.35563263394386</v>
      </c>
      <c r="D740">
        <f t="shared" si="56"/>
        <v>-1.7643623660561616</v>
      </c>
      <c r="E740">
        <f t="shared" si="57"/>
        <v>2.5831173855625877</v>
      </c>
      <c r="F740">
        <f t="shared" si="58"/>
        <v>4.3474797516186641</v>
      </c>
    </row>
    <row r="741" spans="1:6" x14ac:dyDescent="0.25">
      <c r="A741">
        <f t="shared" si="59"/>
        <v>732</v>
      </c>
      <c r="B741">
        <v>-0.26375124738102584</v>
      </c>
      <c r="C741">
        <f t="shared" si="55"/>
        <v>304.73926242368071</v>
      </c>
      <c r="D741">
        <f t="shared" si="56"/>
        <v>-0.38073257631930346</v>
      </c>
      <c r="E741">
        <f t="shared" si="57"/>
        <v>3.2132886724772902</v>
      </c>
      <c r="F741">
        <f t="shared" si="58"/>
        <v>3.5940212487965653</v>
      </c>
    </row>
    <row r="742" spans="1:6" x14ac:dyDescent="0.25">
      <c r="A742">
        <f t="shared" si="59"/>
        <v>733</v>
      </c>
      <c r="B742">
        <v>-0.27272101920713021</v>
      </c>
      <c r="C742">
        <f t="shared" si="55"/>
        <v>304.72634774510504</v>
      </c>
      <c r="D742">
        <f t="shared" si="56"/>
        <v>-0.39364725489497232</v>
      </c>
      <c r="E742">
        <f t="shared" si="57"/>
        <v>3.2069933469099965</v>
      </c>
      <c r="F742">
        <f t="shared" si="58"/>
        <v>3.600640601804912</v>
      </c>
    </row>
    <row r="743" spans="1:6" x14ac:dyDescent="0.25">
      <c r="A743">
        <f t="shared" si="59"/>
        <v>734</v>
      </c>
      <c r="B743">
        <v>1.0964812751778534</v>
      </c>
      <c r="C743">
        <f t="shared" si="55"/>
        <v>306.70407385904315</v>
      </c>
      <c r="D743">
        <f t="shared" si="56"/>
        <v>1.5840788590431316</v>
      </c>
      <c r="E743">
        <f t="shared" si="57"/>
        <v>4.2616208641289575</v>
      </c>
      <c r="F743">
        <f t="shared" si="58"/>
        <v>2.677542005085769</v>
      </c>
    </row>
    <row r="744" spans="1:6" x14ac:dyDescent="0.25">
      <c r="A744">
        <f t="shared" si="59"/>
        <v>735</v>
      </c>
      <c r="B744">
        <v>-1.1636256897626727</v>
      </c>
      <c r="C744">
        <f t="shared" si="55"/>
        <v>303.44634614445181</v>
      </c>
      <c r="D744">
        <f t="shared" si="56"/>
        <v>-1.6736488555482083</v>
      </c>
      <c r="E744">
        <f t="shared" si="57"/>
        <v>2.6217051926975756</v>
      </c>
      <c r="F744">
        <f t="shared" si="58"/>
        <v>4.2953540482457129</v>
      </c>
    </row>
    <row r="745" spans="1:6" x14ac:dyDescent="0.25">
      <c r="A745">
        <f t="shared" si="59"/>
        <v>736</v>
      </c>
      <c r="B745">
        <v>-0.11405239547944228</v>
      </c>
      <c r="C745">
        <f t="shared" si="55"/>
        <v>304.95487965996159</v>
      </c>
      <c r="D745">
        <f t="shared" si="56"/>
        <v>-0.16511534003842598</v>
      </c>
      <c r="E745">
        <f t="shared" si="57"/>
        <v>3.3195457028834596</v>
      </c>
      <c r="F745">
        <f t="shared" si="58"/>
        <v>3.4846610429218572</v>
      </c>
    </row>
    <row r="746" spans="1:6" x14ac:dyDescent="0.25">
      <c r="A746">
        <f t="shared" si="59"/>
        <v>737</v>
      </c>
      <c r="B746">
        <v>-0.91669123130291463</v>
      </c>
      <c r="C746">
        <f t="shared" si="55"/>
        <v>303.8005880869174</v>
      </c>
      <c r="D746">
        <f t="shared" si="56"/>
        <v>-1.3194069130826165</v>
      </c>
      <c r="E746">
        <f t="shared" si="57"/>
        <v>2.7760437911215661</v>
      </c>
      <c r="F746">
        <f t="shared" si="58"/>
        <v>4.0954507042041257</v>
      </c>
    </row>
    <row r="747" spans="1:6" x14ac:dyDescent="0.25">
      <c r="A747">
        <f t="shared" si="59"/>
        <v>738</v>
      </c>
      <c r="B747">
        <v>-0.49253894463868853</v>
      </c>
      <c r="C747">
        <f t="shared" si="55"/>
        <v>304.41002486967642</v>
      </c>
      <c r="D747">
        <f t="shared" si="56"/>
        <v>-0.70997013032359746</v>
      </c>
      <c r="E747">
        <f t="shared" si="57"/>
        <v>3.0552373943208693</v>
      </c>
      <c r="F747">
        <f t="shared" si="58"/>
        <v>3.7652075246444099</v>
      </c>
    </row>
    <row r="748" spans="1:6" x14ac:dyDescent="0.25">
      <c r="A748">
        <f t="shared" si="59"/>
        <v>739</v>
      </c>
      <c r="B748">
        <v>-1.1772467020107995</v>
      </c>
      <c r="C748">
        <f t="shared" si="55"/>
        <v>303.42681802971794</v>
      </c>
      <c r="D748">
        <f t="shared" si="56"/>
        <v>-1.6931769702820816</v>
      </c>
      <c r="E748">
        <f t="shared" si="57"/>
        <v>2.6133661753035682</v>
      </c>
      <c r="F748">
        <f t="shared" si="58"/>
        <v>4.3065431455855787</v>
      </c>
    </row>
    <row r="749" spans="1:6" x14ac:dyDescent="0.25">
      <c r="A749">
        <f t="shared" si="59"/>
        <v>740</v>
      </c>
      <c r="B749">
        <v>1.7905022027425503</v>
      </c>
      <c r="C749">
        <f t="shared" si="55"/>
        <v>307.71144000466171</v>
      </c>
      <c r="D749">
        <f t="shared" si="56"/>
        <v>2.5914450046616935</v>
      </c>
      <c r="E749">
        <f t="shared" si="57"/>
        <v>4.8677603008593451</v>
      </c>
      <c r="F749">
        <f t="shared" si="58"/>
        <v>2.276315296197609</v>
      </c>
    </row>
    <row r="750" spans="1:6" x14ac:dyDescent="0.25">
      <c r="A750">
        <f t="shared" si="59"/>
        <v>741</v>
      </c>
      <c r="B750">
        <v>-0.3048617495418679</v>
      </c>
      <c r="C750">
        <f t="shared" si="55"/>
        <v>304.68007601168398</v>
      </c>
      <c r="D750">
        <f t="shared" si="56"/>
        <v>-0.43991898831603748</v>
      </c>
      <c r="E750">
        <f t="shared" si="57"/>
        <v>3.184502056420115</v>
      </c>
      <c r="F750">
        <f t="shared" si="58"/>
        <v>3.6244210447360956</v>
      </c>
    </row>
    <row r="751" spans="1:6" x14ac:dyDescent="0.25">
      <c r="A751">
        <f t="shared" si="59"/>
        <v>742</v>
      </c>
      <c r="B751">
        <v>0.29055084470877635</v>
      </c>
      <c r="C751">
        <f t="shared" si="55"/>
        <v>305.53840956752316</v>
      </c>
      <c r="D751">
        <f t="shared" si="56"/>
        <v>0.41841456752314343</v>
      </c>
      <c r="E751">
        <f t="shared" si="57"/>
        <v>3.6180169271743807</v>
      </c>
      <c r="F751">
        <f t="shared" si="58"/>
        <v>3.1996023596512089</v>
      </c>
    </row>
    <row r="752" spans="1:6" x14ac:dyDescent="0.25">
      <c r="A752">
        <f t="shared" si="59"/>
        <v>743</v>
      </c>
      <c r="B752">
        <v>-0.57955687015779001</v>
      </c>
      <c r="C752">
        <f t="shared" si="55"/>
        <v>304.28489488313721</v>
      </c>
      <c r="D752">
        <f t="shared" si="56"/>
        <v>-0.8351001168628045</v>
      </c>
      <c r="E752">
        <f t="shared" si="57"/>
        <v>2.9964983788309496</v>
      </c>
      <c r="F752">
        <f t="shared" si="58"/>
        <v>3.8315984956936973</v>
      </c>
    </row>
    <row r="753" spans="1:6" x14ac:dyDescent="0.25">
      <c r="A753">
        <f t="shared" si="59"/>
        <v>744</v>
      </c>
      <c r="B753">
        <v>-2.151822312154541</v>
      </c>
      <c r="C753">
        <f t="shared" si="55"/>
        <v>302.03284943209422</v>
      </c>
      <c r="D753">
        <f t="shared" si="56"/>
        <v>-3.0871455679057931</v>
      </c>
      <c r="E753">
        <f t="shared" si="57"/>
        <v>2.0631737764548319</v>
      </c>
      <c r="F753">
        <f t="shared" si="58"/>
        <v>5.1503193443605539</v>
      </c>
    </row>
    <row r="754" spans="1:6" x14ac:dyDescent="0.25">
      <c r="A754">
        <f t="shared" si="59"/>
        <v>745</v>
      </c>
      <c r="B754">
        <v>-1.4965911806431678</v>
      </c>
      <c r="C754">
        <f t="shared" si="55"/>
        <v>302.96934154768098</v>
      </c>
      <c r="D754">
        <f t="shared" si="56"/>
        <v>-2.1506534523190339</v>
      </c>
      <c r="E754">
        <f t="shared" si="57"/>
        <v>2.4230419146812352</v>
      </c>
      <c r="F754">
        <f t="shared" si="58"/>
        <v>4.5736953670001981</v>
      </c>
    </row>
    <row r="755" spans="1:6" x14ac:dyDescent="0.25">
      <c r="A755">
        <f t="shared" si="59"/>
        <v>746</v>
      </c>
      <c r="B755">
        <v>0.17977992991528952</v>
      </c>
      <c r="C755">
        <f t="shared" si="55"/>
        <v>305.37854180029217</v>
      </c>
      <c r="D755">
        <f t="shared" si="56"/>
        <v>0.2585468002921516</v>
      </c>
      <c r="E755">
        <f t="shared" si="57"/>
        <v>3.5346636464289816</v>
      </c>
      <c r="F755">
        <f t="shared" si="58"/>
        <v>3.2761168461367731</v>
      </c>
    </row>
    <row r="756" spans="1:6" x14ac:dyDescent="0.25">
      <c r="A756">
        <f t="shared" si="59"/>
        <v>747</v>
      </c>
      <c r="B756">
        <v>-0.28097546513307425</v>
      </c>
      <c r="C756">
        <f t="shared" si="55"/>
        <v>304.71446347643439</v>
      </c>
      <c r="D756">
        <f t="shared" si="56"/>
        <v>-0.40553152356562805</v>
      </c>
      <c r="E756">
        <f t="shared" si="57"/>
        <v>3.201207198039981</v>
      </c>
      <c r="F756">
        <f t="shared" si="58"/>
        <v>3.6067387216055522</v>
      </c>
    </row>
    <row r="757" spans="1:6" x14ac:dyDescent="0.25">
      <c r="A757">
        <f t="shared" si="59"/>
        <v>748</v>
      </c>
      <c r="B757">
        <v>9.6537162125312825E-2</v>
      </c>
      <c r="C757">
        <f t="shared" si="55"/>
        <v>305.25845849772628</v>
      </c>
      <c r="D757">
        <f t="shared" si="56"/>
        <v>0.13846349772626354</v>
      </c>
      <c r="E757">
        <f t="shared" si="57"/>
        <v>3.4728382459972238</v>
      </c>
      <c r="F757">
        <f t="shared" si="58"/>
        <v>3.3343747482709318</v>
      </c>
    </row>
    <row r="758" spans="1:6" x14ac:dyDescent="0.25">
      <c r="A758">
        <f t="shared" si="59"/>
        <v>749</v>
      </c>
      <c r="B758">
        <v>1.0254609307100688</v>
      </c>
      <c r="C758">
        <f t="shared" si="55"/>
        <v>306.60117455135952</v>
      </c>
      <c r="D758">
        <f t="shared" si="56"/>
        <v>1.481179551359503</v>
      </c>
      <c r="E758">
        <f t="shared" si="57"/>
        <v>4.2022882145750486</v>
      </c>
      <c r="F758">
        <f t="shared" si="58"/>
        <v>2.7211086632154888</v>
      </c>
    </row>
    <row r="759" spans="1:6" x14ac:dyDescent="0.25">
      <c r="A759">
        <f t="shared" si="59"/>
        <v>750</v>
      </c>
      <c r="B759">
        <v>-1.3225578993501477</v>
      </c>
      <c r="C759">
        <f t="shared" si="55"/>
        <v>303.2185670929469</v>
      </c>
      <c r="D759">
        <f t="shared" si="56"/>
        <v>-1.9014279070531188</v>
      </c>
      <c r="E759">
        <f t="shared" si="57"/>
        <v>2.5255328878858165</v>
      </c>
      <c r="F759">
        <f t="shared" si="58"/>
        <v>4.4269607949388785</v>
      </c>
    </row>
    <row r="760" spans="1:6" x14ac:dyDescent="0.25">
      <c r="A760">
        <f t="shared" si="59"/>
        <v>751</v>
      </c>
      <c r="B760">
        <v>4.5075256324549853E-2</v>
      </c>
      <c r="C760">
        <f t="shared" si="55"/>
        <v>305.18424485117208</v>
      </c>
      <c r="D760">
        <f t="shared" si="56"/>
        <v>6.4249851172064609E-2</v>
      </c>
      <c r="E760">
        <f t="shared" si="57"/>
        <v>3.4349659298812298</v>
      </c>
      <c r="F760">
        <f t="shared" si="58"/>
        <v>3.3707160787091368</v>
      </c>
    </row>
    <row r="761" spans="1:6" x14ac:dyDescent="0.25">
      <c r="A761">
        <f t="shared" si="59"/>
        <v>752</v>
      </c>
      <c r="B761">
        <v>-1.2079587278078644E-3</v>
      </c>
      <c r="C761">
        <f t="shared" si="55"/>
        <v>305.11751484866426</v>
      </c>
      <c r="D761">
        <f t="shared" si="56"/>
        <v>-2.4801513357601834E-3</v>
      </c>
      <c r="E761">
        <f t="shared" si="57"/>
        <v>3.4011324936181779</v>
      </c>
      <c r="F761">
        <f t="shared" si="58"/>
        <v>3.4036126449539097</v>
      </c>
    </row>
    <row r="762" spans="1:6" x14ac:dyDescent="0.25">
      <c r="A762">
        <f t="shared" si="59"/>
        <v>753</v>
      </c>
      <c r="B762">
        <v>-2.4264564438091027</v>
      </c>
      <c r="C762">
        <f t="shared" si="55"/>
        <v>301.64118877362336</v>
      </c>
      <c r="D762">
        <f t="shared" si="56"/>
        <v>-3.4788062263766619</v>
      </c>
      <c r="E762">
        <f t="shared" si="57"/>
        <v>1.924302044988778</v>
      </c>
      <c r="F762">
        <f t="shared" si="58"/>
        <v>5.4031082713653689</v>
      </c>
    </row>
    <row r="763" spans="1:6" x14ac:dyDescent="0.25">
      <c r="A763">
        <f t="shared" si="59"/>
        <v>754</v>
      </c>
      <c r="B763">
        <v>-1.2586211137905321</v>
      </c>
      <c r="C763">
        <f t="shared" si="55"/>
        <v>303.31017968803513</v>
      </c>
      <c r="D763">
        <f t="shared" si="56"/>
        <v>-1.8098153119648828</v>
      </c>
      <c r="E763">
        <f t="shared" si="57"/>
        <v>2.5639254990935001</v>
      </c>
      <c r="F763">
        <f t="shared" si="58"/>
        <v>4.3737408110583544</v>
      </c>
    </row>
    <row r="764" spans="1:6" x14ac:dyDescent="0.25">
      <c r="A764">
        <f t="shared" si="59"/>
        <v>755</v>
      </c>
      <c r="B764">
        <v>0.59159816386852671</v>
      </c>
      <c r="C764">
        <f t="shared" si="55"/>
        <v>305.97331264286368</v>
      </c>
      <c r="D764">
        <f t="shared" si="56"/>
        <v>0.85331764286365797</v>
      </c>
      <c r="E764">
        <f t="shared" si="57"/>
        <v>3.850793141771959</v>
      </c>
      <c r="F764">
        <f t="shared" si="58"/>
        <v>2.9974754989082442</v>
      </c>
    </row>
    <row r="765" spans="1:6" x14ac:dyDescent="0.25">
      <c r="A765">
        <f t="shared" si="59"/>
        <v>756</v>
      </c>
      <c r="B765">
        <v>-0.4043954495678227</v>
      </c>
      <c r="C765">
        <f t="shared" si="55"/>
        <v>304.5368258616096</v>
      </c>
      <c r="D765">
        <f t="shared" si="56"/>
        <v>-0.58316913839041717</v>
      </c>
      <c r="E765">
        <f t="shared" si="57"/>
        <v>3.1155078820272308</v>
      </c>
      <c r="F765">
        <f t="shared" si="58"/>
        <v>3.6986770204176196</v>
      </c>
    </row>
    <row r="766" spans="1:6" x14ac:dyDescent="0.25">
      <c r="A766">
        <f t="shared" si="59"/>
        <v>757</v>
      </c>
      <c r="B766">
        <v>-0.83265840229590549</v>
      </c>
      <c r="C766">
        <f t="shared" si="55"/>
        <v>303.92123238755238</v>
      </c>
      <c r="D766">
        <f t="shared" si="56"/>
        <v>-1.1987626124476378</v>
      </c>
      <c r="E766">
        <f t="shared" si="57"/>
        <v>2.8299378583290604</v>
      </c>
      <c r="F766">
        <f t="shared" si="58"/>
        <v>4.0287004707766414</v>
      </c>
    </row>
    <row r="767" spans="1:6" x14ac:dyDescent="0.25">
      <c r="A767">
        <f t="shared" si="59"/>
        <v>758</v>
      </c>
      <c r="B767">
        <v>0.93800860963446708</v>
      </c>
      <c r="C767">
        <f t="shared" si="55"/>
        <v>306.47451485841958</v>
      </c>
      <c r="D767">
        <f t="shared" si="56"/>
        <v>1.3545198584195646</v>
      </c>
      <c r="E767">
        <f t="shared" si="57"/>
        <v>4.1299202222766667</v>
      </c>
      <c r="F767">
        <f t="shared" si="58"/>
        <v>2.7754003638570452</v>
      </c>
    </row>
    <row r="768" spans="1:6" x14ac:dyDescent="0.25">
      <c r="A768">
        <f t="shared" si="59"/>
        <v>759</v>
      </c>
      <c r="B768">
        <v>0.48872589517376247</v>
      </c>
      <c r="C768">
        <f t="shared" si="55"/>
        <v>305.82463032502346</v>
      </c>
      <c r="D768">
        <f t="shared" si="56"/>
        <v>0.70463532502344606</v>
      </c>
      <c r="E768">
        <f t="shared" si="57"/>
        <v>3.7702238820330933</v>
      </c>
      <c r="F768">
        <f t="shared" si="58"/>
        <v>3.0655885570095904</v>
      </c>
    </row>
    <row r="769" spans="1:6" x14ac:dyDescent="0.25">
      <c r="A769">
        <f t="shared" si="59"/>
        <v>760</v>
      </c>
      <c r="B769">
        <v>0.23661370615334099</v>
      </c>
      <c r="C769">
        <f t="shared" si="55"/>
        <v>305.46055548765781</v>
      </c>
      <c r="D769">
        <f t="shared" si="56"/>
        <v>0.34056048765779678</v>
      </c>
      <c r="E769">
        <f t="shared" si="57"/>
        <v>3.5772757209247175</v>
      </c>
      <c r="F769">
        <f t="shared" si="58"/>
        <v>3.2367152332668638</v>
      </c>
    </row>
    <row r="770" spans="1:6" x14ac:dyDescent="0.25">
      <c r="A770">
        <f t="shared" si="59"/>
        <v>761</v>
      </c>
      <c r="B770">
        <v>-0.26706629330482784</v>
      </c>
      <c r="C770">
        <f t="shared" si="55"/>
        <v>304.73448935639163</v>
      </c>
      <c r="D770">
        <f t="shared" si="56"/>
        <v>-0.3855056436083828</v>
      </c>
      <c r="E770">
        <f t="shared" si="57"/>
        <v>3.2109611070491439</v>
      </c>
      <c r="F770">
        <f t="shared" si="58"/>
        <v>3.5964667506574415</v>
      </c>
    </row>
    <row r="771" spans="1:6" x14ac:dyDescent="0.25">
      <c r="A771">
        <f t="shared" si="59"/>
        <v>762</v>
      </c>
      <c r="B771">
        <v>0.62539318656952692</v>
      </c>
      <c r="C771">
        <f t="shared" si="55"/>
        <v>306.02217269895607</v>
      </c>
      <c r="D771">
        <f t="shared" si="56"/>
        <v>0.90217769895605215</v>
      </c>
      <c r="E771">
        <f t="shared" si="57"/>
        <v>3.8774936247781113</v>
      </c>
      <c r="F771">
        <f t="shared" si="58"/>
        <v>2.9753159258219739</v>
      </c>
    </row>
    <row r="772" spans="1:6" x14ac:dyDescent="0.25">
      <c r="A772">
        <f t="shared" si="59"/>
        <v>763</v>
      </c>
      <c r="B772">
        <v>2.2001891497085584</v>
      </c>
      <c r="C772">
        <f t="shared" si="55"/>
        <v>308.30764987769999</v>
      </c>
      <c r="D772">
        <f t="shared" si="56"/>
        <v>3.1876548776999698</v>
      </c>
      <c r="E772">
        <f t="shared" si="57"/>
        <v>5.2476923012997929</v>
      </c>
      <c r="F772">
        <f t="shared" si="58"/>
        <v>2.0600374235997805</v>
      </c>
    </row>
    <row r="773" spans="1:6" x14ac:dyDescent="0.25">
      <c r="A773">
        <f t="shared" si="59"/>
        <v>764</v>
      </c>
      <c r="B773">
        <v>1.104929276276104</v>
      </c>
      <c r="C773">
        <f t="shared" si="55"/>
        <v>306.71631621973108</v>
      </c>
      <c r="D773">
        <f t="shared" si="56"/>
        <v>1.5963212197310668</v>
      </c>
      <c r="E773">
        <f t="shared" si="57"/>
        <v>4.2687120958898674</v>
      </c>
      <c r="F773">
        <f t="shared" si="58"/>
        <v>2.6723908761587438</v>
      </c>
    </row>
    <row r="774" spans="1:6" x14ac:dyDescent="0.25">
      <c r="A774">
        <f t="shared" si="59"/>
        <v>765</v>
      </c>
      <c r="B774">
        <v>-1.1140220146962432</v>
      </c>
      <c r="C774">
        <f t="shared" si="55"/>
        <v>303.51747235261558</v>
      </c>
      <c r="D774">
        <f t="shared" si="56"/>
        <v>-1.6025226473844327</v>
      </c>
      <c r="E774">
        <f t="shared" si="57"/>
        <v>2.6522271185338013</v>
      </c>
      <c r="F774">
        <f t="shared" si="58"/>
        <v>4.2547497659181772</v>
      </c>
    </row>
    <row r="775" spans="1:6" x14ac:dyDescent="0.25">
      <c r="A775">
        <f t="shared" si="59"/>
        <v>766</v>
      </c>
      <c r="B775">
        <v>0.19838974100255288</v>
      </c>
      <c r="C775">
        <f t="shared" si="55"/>
        <v>305.40539416714284</v>
      </c>
      <c r="D775">
        <f t="shared" si="56"/>
        <v>0.28539916714282754</v>
      </c>
      <c r="E775">
        <f t="shared" si="57"/>
        <v>3.5485808353803634</v>
      </c>
      <c r="F775">
        <f t="shared" si="58"/>
        <v>3.263181668237479</v>
      </c>
    </row>
    <row r="776" spans="1:6" x14ac:dyDescent="0.25">
      <c r="A776">
        <f t="shared" si="59"/>
        <v>767</v>
      </c>
      <c r="B776">
        <v>1.4307864100048024</v>
      </c>
      <c r="C776">
        <f t="shared" si="55"/>
        <v>307.18890289685481</v>
      </c>
      <c r="D776">
        <f t="shared" si="56"/>
        <v>2.068907896854796</v>
      </c>
      <c r="E776">
        <f t="shared" si="57"/>
        <v>4.5476539416811192</v>
      </c>
      <c r="F776">
        <f t="shared" si="58"/>
        <v>2.4787460448262237</v>
      </c>
    </row>
    <row r="777" spans="1:6" x14ac:dyDescent="0.25">
      <c r="A777">
        <f t="shared" si="59"/>
        <v>768</v>
      </c>
      <c r="B777">
        <v>0.79789319482335297</v>
      </c>
      <c r="C777">
        <f t="shared" si="55"/>
        <v>306.27169076995006</v>
      </c>
      <c r="D777">
        <f t="shared" si="56"/>
        <v>1.1516957699500381</v>
      </c>
      <c r="E777">
        <f t="shared" si="57"/>
        <v>4.0155690543757601</v>
      </c>
      <c r="F777">
        <f t="shared" si="58"/>
        <v>2.8638732844256651</v>
      </c>
    </row>
    <row r="778" spans="1:6" x14ac:dyDescent="0.25">
      <c r="A778">
        <f t="shared" si="59"/>
        <v>769</v>
      </c>
      <c r="B778">
        <v>-0.27184955211965933</v>
      </c>
      <c r="C778">
        <f t="shared" ref="C778:C841" si="60">+$C$9*EXP(($J$8-($J$9^2)/2)*(1/360)+SQRT(1/360)*$J$9*B778)</f>
        <v>304.72760245951969</v>
      </c>
      <c r="D778">
        <f t="shared" si="56"/>
        <v>-0.3923925404803299</v>
      </c>
      <c r="E778">
        <f t="shared" si="57"/>
        <v>3.2076046213853431</v>
      </c>
      <c r="F778">
        <f t="shared" si="58"/>
        <v>3.5999971618656446</v>
      </c>
    </row>
    <row r="779" spans="1:6" x14ac:dyDescent="0.25">
      <c r="A779">
        <f t="shared" si="59"/>
        <v>770</v>
      </c>
      <c r="B779">
        <v>-1.4867675328615024</v>
      </c>
      <c r="C779">
        <f t="shared" si="60"/>
        <v>302.98340411264218</v>
      </c>
      <c r="D779">
        <f t="shared" ref="D779:D842" si="61">+C779-$C$9</f>
        <v>-2.1365908873578405</v>
      </c>
      <c r="E779">
        <f t="shared" ref="E779:E842" si="62">+Precio_opcion_BS(C779,$J$11,$J$10,$J$9,$J$12,TRUE)</f>
        <v>2.4287491151334848</v>
      </c>
      <c r="F779">
        <f t="shared" ref="F779:F842" si="63">+Precio_opcion_BS(C779,$J$11,$J$10,$J$9,$J$12,FALSE)</f>
        <v>4.5653400024912685</v>
      </c>
    </row>
    <row r="780" spans="1:6" x14ac:dyDescent="0.25">
      <c r="A780">
        <f t="shared" ref="A780:A843" si="64">1+A779</f>
        <v>771</v>
      </c>
      <c r="B780">
        <v>-0.38157092031008932</v>
      </c>
      <c r="C780">
        <f t="shared" si="60"/>
        <v>304.5696692579042</v>
      </c>
      <c r="D780">
        <f t="shared" si="61"/>
        <v>-0.55032574209582208</v>
      </c>
      <c r="E780">
        <f t="shared" si="62"/>
        <v>3.1312415283428265</v>
      </c>
      <c r="F780">
        <f t="shared" si="63"/>
        <v>3.6815672704385918</v>
      </c>
    </row>
    <row r="781" spans="1:6" x14ac:dyDescent="0.25">
      <c r="A781">
        <f t="shared" si="64"/>
        <v>772</v>
      </c>
      <c r="B781">
        <v>-1.9519934627453008</v>
      </c>
      <c r="C781">
        <f t="shared" si="60"/>
        <v>302.31814853124155</v>
      </c>
      <c r="D781">
        <f t="shared" si="61"/>
        <v>-2.8018464687584697</v>
      </c>
      <c r="E781">
        <f t="shared" si="62"/>
        <v>2.1686187305041784</v>
      </c>
      <c r="F781">
        <f t="shared" si="63"/>
        <v>4.9704651992626054</v>
      </c>
    </row>
    <row r="782" spans="1:6" x14ac:dyDescent="0.25">
      <c r="A782">
        <f t="shared" si="64"/>
        <v>773</v>
      </c>
      <c r="B782">
        <v>-2.2741330888460349</v>
      </c>
      <c r="C782">
        <f t="shared" si="60"/>
        <v>301.85835707113114</v>
      </c>
      <c r="D782">
        <f t="shared" si="61"/>
        <v>-3.261637928868879</v>
      </c>
      <c r="E782">
        <f t="shared" si="62"/>
        <v>2.000467847146723</v>
      </c>
      <c r="F782">
        <f t="shared" si="63"/>
        <v>5.2621057760155452</v>
      </c>
    </row>
    <row r="783" spans="1:6" x14ac:dyDescent="0.25">
      <c r="A783">
        <f t="shared" si="64"/>
        <v>774</v>
      </c>
      <c r="B783">
        <v>8.4080340320006525E-2</v>
      </c>
      <c r="C783">
        <f t="shared" si="60"/>
        <v>305.24049275503847</v>
      </c>
      <c r="D783">
        <f t="shared" si="61"/>
        <v>0.12049775503845694</v>
      </c>
      <c r="E783">
        <f t="shared" si="62"/>
        <v>3.4636464454635814</v>
      </c>
      <c r="F783">
        <f t="shared" si="63"/>
        <v>3.3431486904250676</v>
      </c>
    </row>
    <row r="784" spans="1:6" x14ac:dyDescent="0.25">
      <c r="A784">
        <f t="shared" si="64"/>
        <v>775</v>
      </c>
      <c r="B784">
        <v>0.74810509835282069</v>
      </c>
      <c r="C784">
        <f t="shared" si="60"/>
        <v>306.19965233071594</v>
      </c>
      <c r="D784">
        <f t="shared" si="61"/>
        <v>1.0796573307159179</v>
      </c>
      <c r="E784">
        <f t="shared" si="62"/>
        <v>3.975410009312867</v>
      </c>
      <c r="F784">
        <f t="shared" si="63"/>
        <v>2.8957526785968923</v>
      </c>
    </row>
    <row r="785" spans="1:6" x14ac:dyDescent="0.25">
      <c r="A785">
        <f t="shared" si="64"/>
        <v>776</v>
      </c>
      <c r="B785">
        <v>-1.4210962789925838</v>
      </c>
      <c r="C785">
        <f t="shared" si="60"/>
        <v>303.07742936872336</v>
      </c>
      <c r="D785">
        <f t="shared" si="61"/>
        <v>-2.0425656312766591</v>
      </c>
      <c r="E785">
        <f t="shared" si="62"/>
        <v>2.4671415201675444</v>
      </c>
      <c r="F785">
        <f t="shared" si="63"/>
        <v>4.5097071514441609</v>
      </c>
    </row>
    <row r="786" spans="1:6" x14ac:dyDescent="0.25">
      <c r="A786">
        <f t="shared" si="64"/>
        <v>777</v>
      </c>
      <c r="B786">
        <v>0.83773210716487323</v>
      </c>
      <c r="C786">
        <f t="shared" si="60"/>
        <v>306.32934593243954</v>
      </c>
      <c r="D786">
        <f t="shared" si="61"/>
        <v>1.20935093243952</v>
      </c>
      <c r="E786">
        <f t="shared" si="62"/>
        <v>4.0478822239330725</v>
      </c>
      <c r="F786">
        <f t="shared" si="63"/>
        <v>2.8385312914935241</v>
      </c>
    </row>
    <row r="787" spans="1:6" x14ac:dyDescent="0.25">
      <c r="A787">
        <f t="shared" si="64"/>
        <v>778</v>
      </c>
      <c r="B787">
        <v>0.81165977865373329</v>
      </c>
      <c r="C787">
        <f t="shared" si="60"/>
        <v>306.29161264266349</v>
      </c>
      <c r="D787">
        <f t="shared" si="61"/>
        <v>1.1716176426634775</v>
      </c>
      <c r="E787">
        <f t="shared" si="62"/>
        <v>4.0267170702862245</v>
      </c>
      <c r="F787">
        <f t="shared" si="63"/>
        <v>2.8550994276226902</v>
      </c>
    </row>
    <row r="788" spans="1:6" x14ac:dyDescent="0.25">
      <c r="A788">
        <f t="shared" si="64"/>
        <v>779</v>
      </c>
      <c r="B788">
        <v>-0.41861438305846432</v>
      </c>
      <c r="C788">
        <f t="shared" si="60"/>
        <v>304.51636729283706</v>
      </c>
      <c r="D788">
        <f t="shared" si="61"/>
        <v>-0.60362770716295699</v>
      </c>
      <c r="E788">
        <f t="shared" si="62"/>
        <v>3.1057327092863716</v>
      </c>
      <c r="F788">
        <f t="shared" si="63"/>
        <v>3.7093604164492717</v>
      </c>
    </row>
    <row r="789" spans="1:6" x14ac:dyDescent="0.25">
      <c r="A789">
        <f t="shared" si="64"/>
        <v>780</v>
      </c>
      <c r="B789">
        <v>-0.81496783548462892</v>
      </c>
      <c r="C789">
        <f t="shared" si="60"/>
        <v>303.94663649475774</v>
      </c>
      <c r="D789">
        <f t="shared" si="61"/>
        <v>-1.1733585052422768</v>
      </c>
      <c r="E789">
        <f t="shared" si="62"/>
        <v>2.8413727341957156</v>
      </c>
      <c r="F789">
        <f t="shared" si="63"/>
        <v>4.0147312394379355</v>
      </c>
    </row>
    <row r="790" spans="1:6" x14ac:dyDescent="0.25">
      <c r="A790">
        <f t="shared" si="64"/>
        <v>781</v>
      </c>
      <c r="B790">
        <v>-1.3406536791511079</v>
      </c>
      <c r="C790">
        <f t="shared" si="60"/>
        <v>303.1926433608208</v>
      </c>
      <c r="D790">
        <f t="shared" si="61"/>
        <v>-1.9273516391792214</v>
      </c>
      <c r="E790">
        <f t="shared" si="62"/>
        <v>2.5147390650380856</v>
      </c>
      <c r="F790">
        <f t="shared" si="63"/>
        <v>4.442090704217236</v>
      </c>
    </row>
    <row r="791" spans="1:6" x14ac:dyDescent="0.25">
      <c r="A791">
        <f t="shared" si="64"/>
        <v>782</v>
      </c>
      <c r="B791">
        <v>0.14622240570888051</v>
      </c>
      <c r="C791">
        <f t="shared" si="60"/>
        <v>305.33012712792203</v>
      </c>
      <c r="D791">
        <f t="shared" si="61"/>
        <v>0.21013212792200875</v>
      </c>
      <c r="E791">
        <f t="shared" si="62"/>
        <v>3.5096561057604845</v>
      </c>
      <c r="F791">
        <f t="shared" si="63"/>
        <v>3.299523977838362</v>
      </c>
    </row>
    <row r="792" spans="1:6" x14ac:dyDescent="0.25">
      <c r="A792">
        <f t="shared" si="64"/>
        <v>783</v>
      </c>
      <c r="B792">
        <v>1.8350170386568592</v>
      </c>
      <c r="C792">
        <f t="shared" si="60"/>
        <v>307.77616575419955</v>
      </c>
      <c r="D792">
        <f t="shared" si="61"/>
        <v>2.6561707541995361</v>
      </c>
      <c r="E792">
        <f t="shared" si="62"/>
        <v>4.9082546709615826</v>
      </c>
      <c r="F792">
        <f t="shared" si="63"/>
        <v>2.2520839167619613</v>
      </c>
    </row>
    <row r="793" spans="1:6" x14ac:dyDescent="0.25">
      <c r="A793">
        <f t="shared" si="64"/>
        <v>784</v>
      </c>
      <c r="B793">
        <v>0.6381239550059461</v>
      </c>
      <c r="C793">
        <f t="shared" si="60"/>
        <v>306.04058057034541</v>
      </c>
      <c r="D793">
        <f t="shared" si="61"/>
        <v>0.9205855703453949</v>
      </c>
      <c r="E793">
        <f t="shared" si="62"/>
        <v>3.8875816213551104</v>
      </c>
      <c r="F793">
        <f t="shared" si="63"/>
        <v>2.9669960510096587</v>
      </c>
    </row>
    <row r="794" spans="1:6" x14ac:dyDescent="0.25">
      <c r="A794">
        <f t="shared" si="64"/>
        <v>785</v>
      </c>
      <c r="B794">
        <v>0.68793739844526203</v>
      </c>
      <c r="C794">
        <f t="shared" si="60"/>
        <v>306.11261824517737</v>
      </c>
      <c r="D794">
        <f t="shared" si="61"/>
        <v>0.99262324517735578</v>
      </c>
      <c r="E794">
        <f t="shared" si="62"/>
        <v>3.9272109133847835</v>
      </c>
      <c r="F794">
        <f t="shared" si="63"/>
        <v>2.9345876682073424</v>
      </c>
    </row>
    <row r="795" spans="1:6" x14ac:dyDescent="0.25">
      <c r="A795">
        <f t="shared" si="64"/>
        <v>786</v>
      </c>
      <c r="B795">
        <v>-0.41553221525626977</v>
      </c>
      <c r="C795">
        <f t="shared" si="60"/>
        <v>304.52080187880739</v>
      </c>
      <c r="D795">
        <f t="shared" si="61"/>
        <v>-0.59919312119262713</v>
      </c>
      <c r="E795">
        <f t="shared" si="62"/>
        <v>3.1078499067367318</v>
      </c>
      <c r="F795">
        <f t="shared" si="63"/>
        <v>3.7070430279292736</v>
      </c>
    </row>
    <row r="796" spans="1:6" x14ac:dyDescent="0.25">
      <c r="A796">
        <f t="shared" si="64"/>
        <v>787</v>
      </c>
      <c r="B796">
        <v>-0.71335430519795617</v>
      </c>
      <c r="C796">
        <f t="shared" si="60"/>
        <v>304.09259726145933</v>
      </c>
      <c r="D796">
        <f t="shared" si="61"/>
        <v>-1.0273977385406852</v>
      </c>
      <c r="E796">
        <f t="shared" si="62"/>
        <v>2.9076554898860252</v>
      </c>
      <c r="F796">
        <f t="shared" si="63"/>
        <v>3.9350532284266535</v>
      </c>
    </row>
    <row r="797" spans="1:6" x14ac:dyDescent="0.25">
      <c r="A797">
        <f t="shared" si="64"/>
        <v>788</v>
      </c>
      <c r="B797">
        <v>-1.3811185176159555</v>
      </c>
      <c r="C797">
        <f t="shared" si="60"/>
        <v>303.13468208291533</v>
      </c>
      <c r="D797">
        <f t="shared" si="61"/>
        <v>-1.9853129170846842</v>
      </c>
      <c r="E797">
        <f t="shared" si="62"/>
        <v>2.4907176711229226</v>
      </c>
      <c r="F797">
        <f t="shared" si="63"/>
        <v>4.47603058820755</v>
      </c>
    </row>
    <row r="798" spans="1:6" x14ac:dyDescent="0.25">
      <c r="A798">
        <f t="shared" si="64"/>
        <v>789</v>
      </c>
      <c r="B798">
        <v>-4.2654428312638076E-2</v>
      </c>
      <c r="C798">
        <f t="shared" si="60"/>
        <v>305.05777073037473</v>
      </c>
      <c r="D798">
        <f t="shared" si="61"/>
        <v>-6.2224269625289708E-2</v>
      </c>
      <c r="E798">
        <f t="shared" si="62"/>
        <v>3.3710177428565373</v>
      </c>
      <c r="F798">
        <f t="shared" si="63"/>
        <v>3.4332420124817986</v>
      </c>
    </row>
    <row r="799" spans="1:6" x14ac:dyDescent="0.25">
      <c r="A799">
        <f t="shared" si="64"/>
        <v>790</v>
      </c>
      <c r="B799">
        <v>-0.14133263597157872</v>
      </c>
      <c r="C799">
        <f t="shared" si="60"/>
        <v>304.91557547544988</v>
      </c>
      <c r="D799">
        <f t="shared" si="61"/>
        <v>-0.20441952455013279</v>
      </c>
      <c r="E799">
        <f t="shared" si="62"/>
        <v>3.3000142584307923</v>
      </c>
      <c r="F799">
        <f t="shared" si="63"/>
        <v>3.5044337829808967</v>
      </c>
    </row>
    <row r="800" spans="1:6" x14ac:dyDescent="0.25">
      <c r="A800">
        <f t="shared" si="64"/>
        <v>791</v>
      </c>
      <c r="B800">
        <v>1.3325583640892797</v>
      </c>
      <c r="C800">
        <f t="shared" si="60"/>
        <v>307.04636732954646</v>
      </c>
      <c r="D800">
        <f t="shared" si="61"/>
        <v>1.9263723295464388</v>
      </c>
      <c r="E800">
        <f t="shared" si="62"/>
        <v>4.4624585420674805</v>
      </c>
      <c r="F800">
        <f t="shared" si="63"/>
        <v>2.5360862125209991</v>
      </c>
    </row>
    <row r="801" spans="1:6" x14ac:dyDescent="0.25">
      <c r="A801">
        <f t="shared" si="64"/>
        <v>792</v>
      </c>
      <c r="B801">
        <v>0.57010901450044149</v>
      </c>
      <c r="C801">
        <f t="shared" si="60"/>
        <v>305.94224818899988</v>
      </c>
      <c r="D801">
        <f t="shared" si="61"/>
        <v>0.82225318899986632</v>
      </c>
      <c r="E801">
        <f t="shared" si="62"/>
        <v>3.8338749212053074</v>
      </c>
      <c r="F801">
        <f t="shared" si="63"/>
        <v>3.0116217322053842</v>
      </c>
    </row>
    <row r="802" spans="1:6" x14ac:dyDescent="0.25">
      <c r="A802">
        <f t="shared" si="64"/>
        <v>793</v>
      </c>
      <c r="B802">
        <v>1.026609740331915</v>
      </c>
      <c r="C802">
        <f t="shared" si="60"/>
        <v>306.60283875341526</v>
      </c>
      <c r="D802">
        <f t="shared" si="61"/>
        <v>1.4828437534152386</v>
      </c>
      <c r="E802">
        <f t="shared" si="62"/>
        <v>4.2032439584539247</v>
      </c>
      <c r="F802">
        <f t="shared" si="63"/>
        <v>2.7204002050386293</v>
      </c>
    </row>
    <row r="803" spans="1:6" x14ac:dyDescent="0.25">
      <c r="A803">
        <f t="shared" si="64"/>
        <v>794</v>
      </c>
      <c r="B803">
        <v>-1.8258047243678019</v>
      </c>
      <c r="C803">
        <f t="shared" si="60"/>
        <v>302.49844917921905</v>
      </c>
      <c r="D803">
        <f t="shared" si="61"/>
        <v>-2.6215458207809661</v>
      </c>
      <c r="E803">
        <f t="shared" si="62"/>
        <v>2.2371394939921032</v>
      </c>
      <c r="F803">
        <f t="shared" si="63"/>
        <v>4.8586853147730267</v>
      </c>
    </row>
    <row r="804" spans="1:6" x14ac:dyDescent="0.25">
      <c r="A804">
        <f t="shared" si="64"/>
        <v>795</v>
      </c>
      <c r="B804">
        <v>-0.1127240188002749</v>
      </c>
      <c r="C804">
        <f t="shared" si="60"/>
        <v>304.95679365668235</v>
      </c>
      <c r="D804">
        <f t="shared" si="61"/>
        <v>-0.16320134331766667</v>
      </c>
      <c r="E804">
        <f t="shared" si="62"/>
        <v>3.3204986721957539</v>
      </c>
      <c r="F804">
        <f t="shared" si="63"/>
        <v>3.4837000155133353</v>
      </c>
    </row>
    <row r="805" spans="1:6" x14ac:dyDescent="0.25">
      <c r="A805">
        <f t="shared" si="64"/>
        <v>796</v>
      </c>
      <c r="B805">
        <v>-1.1822716183982402</v>
      </c>
      <c r="C805">
        <f t="shared" si="60"/>
        <v>303.41961424635565</v>
      </c>
      <c r="D805">
        <f t="shared" si="61"/>
        <v>-1.7003807536443674</v>
      </c>
      <c r="E805">
        <f t="shared" si="62"/>
        <v>2.6102944231681846</v>
      </c>
      <c r="F805">
        <f t="shared" si="63"/>
        <v>4.3106751768125093</v>
      </c>
    </row>
    <row r="806" spans="1:6" x14ac:dyDescent="0.25">
      <c r="A806">
        <f t="shared" si="64"/>
        <v>797</v>
      </c>
      <c r="B806">
        <v>1.1043411611749372</v>
      </c>
      <c r="C806">
        <f t="shared" si="60"/>
        <v>306.71546394109134</v>
      </c>
      <c r="D806">
        <f t="shared" si="61"/>
        <v>1.5954689410913261</v>
      </c>
      <c r="E806">
        <f t="shared" si="62"/>
        <v>4.2682182029430464</v>
      </c>
      <c r="F806">
        <f t="shared" si="63"/>
        <v>2.6727492618516635</v>
      </c>
    </row>
    <row r="807" spans="1:6" x14ac:dyDescent="0.25">
      <c r="A807">
        <f t="shared" si="64"/>
        <v>798</v>
      </c>
      <c r="B807">
        <v>-1.8532276910593779</v>
      </c>
      <c r="C807">
        <f t="shared" si="60"/>
        <v>302.4592576282559</v>
      </c>
      <c r="D807">
        <f t="shared" si="61"/>
        <v>-2.6607373717441192</v>
      </c>
      <c r="E807">
        <f t="shared" si="62"/>
        <v>2.222120663938739</v>
      </c>
      <c r="F807">
        <f t="shared" si="63"/>
        <v>4.8828580356828297</v>
      </c>
    </row>
    <row r="808" spans="1:6" x14ac:dyDescent="0.25">
      <c r="A808">
        <f t="shared" si="64"/>
        <v>799</v>
      </c>
      <c r="B808">
        <v>0.48427356778042646</v>
      </c>
      <c r="C808">
        <f t="shared" si="60"/>
        <v>305.81819696316069</v>
      </c>
      <c r="D808">
        <f t="shared" si="61"/>
        <v>0.6982019631606704</v>
      </c>
      <c r="E808">
        <f t="shared" si="62"/>
        <v>3.7667608770074139</v>
      </c>
      <c r="F808">
        <f t="shared" si="63"/>
        <v>3.0685589138466582</v>
      </c>
    </row>
    <row r="809" spans="1:6" x14ac:dyDescent="0.25">
      <c r="A809">
        <f t="shared" si="64"/>
        <v>800</v>
      </c>
      <c r="B809">
        <v>1.5157164358309201</v>
      </c>
      <c r="C809">
        <f t="shared" si="60"/>
        <v>307.31219546958675</v>
      </c>
      <c r="D809">
        <f t="shared" si="61"/>
        <v>2.1922004695867372</v>
      </c>
      <c r="E809">
        <f t="shared" si="62"/>
        <v>4.6220845654669063</v>
      </c>
      <c r="F809">
        <f t="shared" si="63"/>
        <v>2.4298840958801122</v>
      </c>
    </row>
    <row r="810" spans="1:6" x14ac:dyDescent="0.25">
      <c r="A810">
        <f t="shared" si="64"/>
        <v>801</v>
      </c>
      <c r="B810">
        <v>-0.45894179333281443</v>
      </c>
      <c r="C810">
        <f t="shared" si="60"/>
        <v>304.45835064974096</v>
      </c>
      <c r="D810">
        <f t="shared" si="61"/>
        <v>-0.66164435025905277</v>
      </c>
      <c r="E810">
        <f t="shared" si="62"/>
        <v>3.0781186788804575</v>
      </c>
      <c r="F810">
        <f t="shared" si="63"/>
        <v>3.7397630291394819</v>
      </c>
    </row>
    <row r="811" spans="1:6" x14ac:dyDescent="0.25">
      <c r="A811">
        <f t="shared" si="64"/>
        <v>802</v>
      </c>
      <c r="B811">
        <v>1.4519774531477405</v>
      </c>
      <c r="C811">
        <f t="shared" si="60"/>
        <v>307.21966121588207</v>
      </c>
      <c r="D811">
        <f t="shared" si="61"/>
        <v>2.0996662158820527</v>
      </c>
      <c r="E811">
        <f t="shared" si="62"/>
        <v>4.5661585824339852</v>
      </c>
      <c r="F811">
        <f t="shared" si="63"/>
        <v>2.4664923665518614</v>
      </c>
    </row>
    <row r="812" spans="1:6" x14ac:dyDescent="0.25">
      <c r="A812">
        <f t="shared" si="64"/>
        <v>803</v>
      </c>
      <c r="B812">
        <v>1.3705709233880581</v>
      </c>
      <c r="C812">
        <f t="shared" si="60"/>
        <v>307.10151828893873</v>
      </c>
      <c r="D812">
        <f t="shared" si="61"/>
        <v>1.9815232889387175</v>
      </c>
      <c r="E812">
        <f t="shared" si="62"/>
        <v>4.4953143786308942</v>
      </c>
      <c r="F812">
        <f t="shared" si="63"/>
        <v>2.5137910896921341</v>
      </c>
    </row>
    <row r="813" spans="1:6" x14ac:dyDescent="0.25">
      <c r="A813">
        <f t="shared" si="64"/>
        <v>804</v>
      </c>
      <c r="B813">
        <v>9.2902346046904186E-2</v>
      </c>
      <c r="C813">
        <f t="shared" si="60"/>
        <v>305.25321610665924</v>
      </c>
      <c r="D813">
        <f t="shared" si="61"/>
        <v>0.13322110665922082</v>
      </c>
      <c r="E813">
        <f t="shared" si="62"/>
        <v>3.4701545264152571</v>
      </c>
      <c r="F813">
        <f t="shared" si="63"/>
        <v>3.3369334197560079</v>
      </c>
    </row>
    <row r="814" spans="1:6" x14ac:dyDescent="0.25">
      <c r="A814">
        <f t="shared" si="64"/>
        <v>805</v>
      </c>
      <c r="B814">
        <v>-0.10987901005026032</v>
      </c>
      <c r="C814">
        <f t="shared" si="60"/>
        <v>304.96089293905487</v>
      </c>
      <c r="D814">
        <f t="shared" si="61"/>
        <v>-0.15910206094514479</v>
      </c>
      <c r="E814">
        <f t="shared" si="62"/>
        <v>3.3225402610265178</v>
      </c>
      <c r="F814">
        <f t="shared" si="63"/>
        <v>3.4816423219716341</v>
      </c>
    </row>
    <row r="815" spans="1:6" x14ac:dyDescent="0.25">
      <c r="A815">
        <f t="shared" si="64"/>
        <v>806</v>
      </c>
      <c r="B815">
        <v>0.99601339185446669</v>
      </c>
      <c r="C815">
        <f t="shared" si="60"/>
        <v>306.55851899581836</v>
      </c>
      <c r="D815">
        <f t="shared" si="61"/>
        <v>1.4385239958183433</v>
      </c>
      <c r="E815">
        <f t="shared" si="62"/>
        <v>4.1778345689757543</v>
      </c>
      <c r="F815">
        <f t="shared" si="63"/>
        <v>2.7393105731572973</v>
      </c>
    </row>
    <row r="816" spans="1:6" x14ac:dyDescent="0.25">
      <c r="A816">
        <f t="shared" si="64"/>
        <v>807</v>
      </c>
      <c r="B816">
        <v>0.13528728395690756</v>
      </c>
      <c r="C816">
        <f t="shared" si="60"/>
        <v>305.31435228442911</v>
      </c>
      <c r="D816">
        <f t="shared" si="61"/>
        <v>0.19435728442908839</v>
      </c>
      <c r="E816">
        <f t="shared" si="62"/>
        <v>3.5015316013814584</v>
      </c>
      <c r="F816">
        <f t="shared" si="63"/>
        <v>3.3071743169523415</v>
      </c>
    </row>
    <row r="817" spans="1:6" x14ac:dyDescent="0.25">
      <c r="A817">
        <f t="shared" si="64"/>
        <v>808</v>
      </c>
      <c r="B817">
        <v>1.4531481134836441</v>
      </c>
      <c r="C817">
        <f t="shared" si="60"/>
        <v>307.22136049260268</v>
      </c>
      <c r="D817">
        <f t="shared" si="61"/>
        <v>2.1013654926026675</v>
      </c>
      <c r="E817">
        <f t="shared" si="62"/>
        <v>4.5671821305724336</v>
      </c>
      <c r="F817">
        <f t="shared" si="63"/>
        <v>2.4658166379697093</v>
      </c>
    </row>
    <row r="818" spans="1:6" x14ac:dyDescent="0.25">
      <c r="A818">
        <f t="shared" si="64"/>
        <v>809</v>
      </c>
      <c r="B818">
        <v>-0.66829327964525387</v>
      </c>
      <c r="C818">
        <f t="shared" si="60"/>
        <v>304.15734672117293</v>
      </c>
      <c r="D818">
        <f t="shared" si="61"/>
        <v>-0.96264827882708914</v>
      </c>
      <c r="E818">
        <f t="shared" si="62"/>
        <v>2.9373773602004007</v>
      </c>
      <c r="F818">
        <f t="shared" si="63"/>
        <v>3.900025639027433</v>
      </c>
    </row>
    <row r="819" spans="1:6" x14ac:dyDescent="0.25">
      <c r="A819">
        <f t="shared" si="64"/>
        <v>810</v>
      </c>
      <c r="B819">
        <v>2.4203767450807336</v>
      </c>
      <c r="C819">
        <f t="shared" si="60"/>
        <v>308.62856196341443</v>
      </c>
      <c r="D819">
        <f t="shared" si="61"/>
        <v>3.5085669634144097</v>
      </c>
      <c r="E819">
        <f t="shared" si="62"/>
        <v>5.4585420658150383</v>
      </c>
      <c r="F819">
        <f t="shared" si="63"/>
        <v>1.9499751024005718</v>
      </c>
    </row>
    <row r="820" spans="1:6" x14ac:dyDescent="0.25">
      <c r="A820">
        <f t="shared" si="64"/>
        <v>811</v>
      </c>
      <c r="B820">
        <v>1.9781297930621498</v>
      </c>
      <c r="C820">
        <f t="shared" si="60"/>
        <v>307.98434774669545</v>
      </c>
      <c r="D820">
        <f t="shared" si="61"/>
        <v>2.8643527466954311</v>
      </c>
      <c r="E820">
        <f t="shared" si="62"/>
        <v>5.0397470039044663</v>
      </c>
      <c r="F820">
        <f t="shared" si="63"/>
        <v>2.1753942572089926</v>
      </c>
    </row>
    <row r="821" spans="1:6" x14ac:dyDescent="0.25">
      <c r="A821">
        <f t="shared" si="64"/>
        <v>812</v>
      </c>
      <c r="B821">
        <v>1.6721704497610554</v>
      </c>
      <c r="C821">
        <f t="shared" si="60"/>
        <v>307.53944868139996</v>
      </c>
      <c r="D821">
        <f t="shared" si="61"/>
        <v>2.4194536813999434</v>
      </c>
      <c r="E821">
        <f t="shared" si="62"/>
        <v>4.7610566815198752</v>
      </c>
      <c r="F821">
        <f t="shared" si="63"/>
        <v>2.3416030001198607</v>
      </c>
    </row>
    <row r="822" spans="1:6" x14ac:dyDescent="0.25">
      <c r="A822">
        <f t="shared" si="64"/>
        <v>813</v>
      </c>
      <c r="B822">
        <v>0.29734552054167368</v>
      </c>
      <c r="C822">
        <f t="shared" si="60"/>
        <v>305.54821856275805</v>
      </c>
      <c r="D822">
        <f t="shared" si="61"/>
        <v>0.42822356275803486</v>
      </c>
      <c r="E822">
        <f t="shared" si="62"/>
        <v>3.6231700436856613</v>
      </c>
      <c r="F822">
        <f t="shared" si="63"/>
        <v>3.1949464809275696</v>
      </c>
    </row>
    <row r="823" spans="1:6" x14ac:dyDescent="0.25">
      <c r="A823">
        <f t="shared" si="64"/>
        <v>814</v>
      </c>
      <c r="B823">
        <v>0.93454287806739156</v>
      </c>
      <c r="C823">
        <f t="shared" si="60"/>
        <v>306.4694964184967</v>
      </c>
      <c r="D823">
        <f t="shared" si="61"/>
        <v>1.3495014184966863</v>
      </c>
      <c r="E823">
        <f t="shared" si="62"/>
        <v>4.1270680431113647</v>
      </c>
      <c r="F823">
        <f t="shared" si="63"/>
        <v>2.7775666246146216</v>
      </c>
    </row>
    <row r="824" spans="1:6" x14ac:dyDescent="0.25">
      <c r="A824">
        <f t="shared" si="64"/>
        <v>815</v>
      </c>
      <c r="B824">
        <v>1.1958563291224804</v>
      </c>
      <c r="C824">
        <f t="shared" si="60"/>
        <v>306.84811344999707</v>
      </c>
      <c r="D824">
        <f t="shared" si="61"/>
        <v>1.728118449997055</v>
      </c>
      <c r="E824">
        <f t="shared" si="62"/>
        <v>4.3454863821081062</v>
      </c>
      <c r="F824">
        <f t="shared" si="63"/>
        <v>2.6173679321109944</v>
      </c>
    </row>
    <row r="825" spans="1:6" x14ac:dyDescent="0.25">
      <c r="A825">
        <f t="shared" si="64"/>
        <v>816</v>
      </c>
      <c r="B825">
        <v>1.2197957976446019</v>
      </c>
      <c r="C825">
        <f t="shared" si="60"/>
        <v>306.88282272324795</v>
      </c>
      <c r="D825">
        <f t="shared" si="61"/>
        <v>1.7628277232479377</v>
      </c>
      <c r="E825">
        <f t="shared" si="62"/>
        <v>4.3658365900597573</v>
      </c>
      <c r="F825">
        <f t="shared" si="63"/>
        <v>2.6030088668117486</v>
      </c>
    </row>
    <row r="826" spans="1:6" x14ac:dyDescent="0.25">
      <c r="A826">
        <f t="shared" si="64"/>
        <v>817</v>
      </c>
      <c r="B826">
        <v>0.67269060167015604</v>
      </c>
      <c r="C826">
        <f t="shared" si="60"/>
        <v>306.09056730059751</v>
      </c>
      <c r="D826">
        <f t="shared" si="61"/>
        <v>0.970572300597496</v>
      </c>
      <c r="E826">
        <f t="shared" si="62"/>
        <v>3.9150547766253396</v>
      </c>
      <c r="F826">
        <f t="shared" si="63"/>
        <v>2.9444824760277868</v>
      </c>
    </row>
    <row r="827" spans="1:6" x14ac:dyDescent="0.25">
      <c r="A827">
        <f t="shared" si="64"/>
        <v>818</v>
      </c>
      <c r="B827">
        <v>0.435912787199361</v>
      </c>
      <c r="C827">
        <f t="shared" si="60"/>
        <v>305.7483270817047</v>
      </c>
      <c r="D827">
        <f t="shared" si="61"/>
        <v>0.62833208170468424</v>
      </c>
      <c r="E827">
        <f t="shared" si="62"/>
        <v>3.7292745917470427</v>
      </c>
      <c r="F827">
        <f t="shared" si="63"/>
        <v>3.1009425100423016</v>
      </c>
    </row>
    <row r="828" spans="1:6" x14ac:dyDescent="0.25">
      <c r="A828">
        <f t="shared" si="64"/>
        <v>819</v>
      </c>
      <c r="B828">
        <v>-1.3472801459369452</v>
      </c>
      <c r="C828">
        <f t="shared" si="60"/>
        <v>303.1831509421865</v>
      </c>
      <c r="D828">
        <f t="shared" si="61"/>
        <v>-1.9368440578135164</v>
      </c>
      <c r="E828">
        <f t="shared" si="62"/>
        <v>2.5107944584509596</v>
      </c>
      <c r="F828">
        <f t="shared" si="63"/>
        <v>4.4476385162644192</v>
      </c>
    </row>
    <row r="829" spans="1:6" x14ac:dyDescent="0.25">
      <c r="A829">
        <f t="shared" si="64"/>
        <v>820</v>
      </c>
      <c r="B829">
        <v>0.20156209322844115</v>
      </c>
      <c r="C829">
        <f t="shared" si="60"/>
        <v>305.4099718358201</v>
      </c>
      <c r="D829">
        <f t="shared" si="61"/>
        <v>0.28997683582008449</v>
      </c>
      <c r="E829">
        <f t="shared" si="62"/>
        <v>3.5509567323634599</v>
      </c>
      <c r="F829">
        <f t="shared" si="63"/>
        <v>3.2609798965432901</v>
      </c>
    </row>
    <row r="830" spans="1:6" x14ac:dyDescent="0.25">
      <c r="A830">
        <f t="shared" si="64"/>
        <v>821</v>
      </c>
      <c r="B830">
        <v>-1.8384023363494795</v>
      </c>
      <c r="C830">
        <f t="shared" si="60"/>
        <v>302.48044466317526</v>
      </c>
      <c r="D830">
        <f t="shared" si="61"/>
        <v>-2.6395503368247546</v>
      </c>
      <c r="E830">
        <f t="shared" si="62"/>
        <v>2.2302312638105803</v>
      </c>
      <c r="F830">
        <f t="shared" si="63"/>
        <v>4.8697816006352639</v>
      </c>
    </row>
    <row r="831" spans="1:6" x14ac:dyDescent="0.25">
      <c r="A831">
        <f t="shared" si="64"/>
        <v>822</v>
      </c>
      <c r="B831">
        <v>0.194206983667956</v>
      </c>
      <c r="C831">
        <f t="shared" si="60"/>
        <v>305.39935860010053</v>
      </c>
      <c r="D831">
        <f t="shared" si="61"/>
        <v>0.27936360010050976</v>
      </c>
      <c r="E831">
        <f t="shared" si="62"/>
        <v>3.5454497565417</v>
      </c>
      <c r="F831">
        <f t="shared" si="63"/>
        <v>3.2660861564411618</v>
      </c>
    </row>
    <row r="832" spans="1:6" x14ac:dyDescent="0.25">
      <c r="A832">
        <f t="shared" si="64"/>
        <v>823</v>
      </c>
      <c r="B832">
        <v>-0.44065567651181453</v>
      </c>
      <c r="C832">
        <f t="shared" si="60"/>
        <v>304.48465642699836</v>
      </c>
      <c r="D832">
        <f t="shared" si="61"/>
        <v>-0.63533857300166119</v>
      </c>
      <c r="E832">
        <f t="shared" si="62"/>
        <v>3.0906198564093756</v>
      </c>
      <c r="F832">
        <f t="shared" si="63"/>
        <v>3.7259584294109231</v>
      </c>
    </row>
    <row r="833" spans="1:6" x14ac:dyDescent="0.25">
      <c r="A833">
        <f t="shared" si="64"/>
        <v>824</v>
      </c>
      <c r="B833">
        <v>2.1719693491316554</v>
      </c>
      <c r="C833">
        <f t="shared" si="60"/>
        <v>308.26654510173142</v>
      </c>
      <c r="D833">
        <f t="shared" si="61"/>
        <v>3.1465501017314068</v>
      </c>
      <c r="E833">
        <f t="shared" si="62"/>
        <v>5.2210033855623692</v>
      </c>
      <c r="F833">
        <f t="shared" si="63"/>
        <v>2.0744532838309198</v>
      </c>
    </row>
    <row r="834" spans="1:6" x14ac:dyDescent="0.25">
      <c r="A834">
        <f t="shared" si="64"/>
        <v>825</v>
      </c>
      <c r="B834">
        <v>0.25388412287448903</v>
      </c>
      <c r="C834">
        <f t="shared" si="60"/>
        <v>305.48548183658528</v>
      </c>
      <c r="D834">
        <f t="shared" si="61"/>
        <v>0.36548683658526215</v>
      </c>
      <c r="E834">
        <f t="shared" si="62"/>
        <v>3.5902889664453426</v>
      </c>
      <c r="F834">
        <f t="shared" si="63"/>
        <v>3.2248021298600236</v>
      </c>
    </row>
    <row r="835" spans="1:6" x14ac:dyDescent="0.25">
      <c r="A835">
        <f t="shared" si="64"/>
        <v>826</v>
      </c>
      <c r="B835">
        <v>-1.0388781298265344</v>
      </c>
      <c r="C835">
        <f t="shared" si="60"/>
        <v>303.62525216810531</v>
      </c>
      <c r="D835">
        <f t="shared" si="61"/>
        <v>-1.4947428318947118</v>
      </c>
      <c r="E835">
        <f t="shared" si="62"/>
        <v>2.6989245724181501</v>
      </c>
      <c r="F835">
        <f t="shared" si="63"/>
        <v>4.193667404312805</v>
      </c>
    </row>
    <row r="836" spans="1:6" x14ac:dyDescent="0.25">
      <c r="A836">
        <f t="shared" si="64"/>
        <v>827</v>
      </c>
      <c r="B836">
        <v>-2.2317505487471418</v>
      </c>
      <c r="C836">
        <f t="shared" si="60"/>
        <v>301.91880990533701</v>
      </c>
      <c r="D836">
        <f t="shared" si="61"/>
        <v>-3.2011850946630034</v>
      </c>
      <c r="E836">
        <f t="shared" si="62"/>
        <v>2.0220396560227982</v>
      </c>
      <c r="F836">
        <f t="shared" si="63"/>
        <v>5.2232247506857163</v>
      </c>
    </row>
    <row r="837" spans="1:6" x14ac:dyDescent="0.25">
      <c r="A837">
        <f t="shared" si="64"/>
        <v>828</v>
      </c>
      <c r="B837">
        <v>2.1017149925933301</v>
      </c>
      <c r="C837">
        <f t="shared" si="60"/>
        <v>308.16423687079839</v>
      </c>
      <c r="D837">
        <f t="shared" si="61"/>
        <v>3.0442418707983734</v>
      </c>
      <c r="E837">
        <f t="shared" si="62"/>
        <v>5.154891860508684</v>
      </c>
      <c r="F837">
        <f t="shared" si="63"/>
        <v>2.1106499897102111</v>
      </c>
    </row>
    <row r="838" spans="1:6" x14ac:dyDescent="0.25">
      <c r="A838">
        <f t="shared" si="64"/>
        <v>829</v>
      </c>
      <c r="B838">
        <v>0.16228865766564135</v>
      </c>
      <c r="C838">
        <f t="shared" si="60"/>
        <v>305.35330554175454</v>
      </c>
      <c r="D838">
        <f t="shared" si="61"/>
        <v>0.23331054175451982</v>
      </c>
      <c r="E838">
        <f t="shared" si="62"/>
        <v>3.5216147504777382</v>
      </c>
      <c r="F838">
        <f t="shared" si="63"/>
        <v>3.2883042087231615</v>
      </c>
    </row>
    <row r="839" spans="1:6" x14ac:dyDescent="0.25">
      <c r="A839">
        <f t="shared" si="64"/>
        <v>830</v>
      </c>
      <c r="B839">
        <v>-0.66681492919307961</v>
      </c>
      <c r="C839">
        <f t="shared" si="60"/>
        <v>304.1594712382344</v>
      </c>
      <c r="D839">
        <f t="shared" si="61"/>
        <v>-0.96052376176561438</v>
      </c>
      <c r="E839">
        <f t="shared" si="62"/>
        <v>2.9383558912786611</v>
      </c>
      <c r="F839">
        <f t="shared" si="63"/>
        <v>3.8988796530442471</v>
      </c>
    </row>
    <row r="840" spans="1:6" x14ac:dyDescent="0.25">
      <c r="A840">
        <f t="shared" si="64"/>
        <v>831</v>
      </c>
      <c r="B840">
        <v>0.45968309075886971</v>
      </c>
      <c r="C840">
        <f t="shared" si="60"/>
        <v>305.78266754913187</v>
      </c>
      <c r="D840">
        <f t="shared" si="61"/>
        <v>0.66267254913185525</v>
      </c>
      <c r="E840">
        <f t="shared" si="62"/>
        <v>3.7476704357852668</v>
      </c>
      <c r="F840">
        <f t="shared" si="63"/>
        <v>3.0849978866533263</v>
      </c>
    </row>
    <row r="841" spans="1:6" x14ac:dyDescent="0.25">
      <c r="A841">
        <f t="shared" si="64"/>
        <v>832</v>
      </c>
      <c r="B841">
        <v>1.0438910424394565</v>
      </c>
      <c r="C841">
        <f t="shared" si="60"/>
        <v>306.62787408577361</v>
      </c>
      <c r="D841">
        <f t="shared" si="61"/>
        <v>1.5078790857735953</v>
      </c>
      <c r="E841">
        <f t="shared" si="62"/>
        <v>4.2176369228759256</v>
      </c>
      <c r="F841">
        <f t="shared" si="63"/>
        <v>2.7097578371022735</v>
      </c>
    </row>
    <row r="842" spans="1:6" x14ac:dyDescent="0.25">
      <c r="A842">
        <f t="shared" si="64"/>
        <v>833</v>
      </c>
      <c r="B842">
        <v>-0.483278596061819</v>
      </c>
      <c r="C842">
        <f t="shared" ref="C842:C905" si="65">+$C$9*EXP(($J$8-($J$9^2)/2)*(1/360)+SQRT(1/360)*$J$9*B842)</f>
        <v>304.4233440893891</v>
      </c>
      <c r="D842">
        <f t="shared" si="61"/>
        <v>-0.69665091061091289</v>
      </c>
      <c r="E842">
        <f t="shared" si="62"/>
        <v>3.061532871782731</v>
      </c>
      <c r="F842">
        <f t="shared" si="63"/>
        <v>3.7581837823935587</v>
      </c>
    </row>
    <row r="843" spans="1:6" x14ac:dyDescent="0.25">
      <c r="A843">
        <f t="shared" si="64"/>
        <v>834</v>
      </c>
      <c r="B843">
        <v>0.13463423334794949</v>
      </c>
      <c r="C843">
        <f t="shared" si="65"/>
        <v>305.31341022915382</v>
      </c>
      <c r="D843">
        <f t="shared" ref="D843:D906" si="66">+C843-$C$9</f>
        <v>0.19341522915379983</v>
      </c>
      <c r="E843">
        <f t="shared" ref="E843:E906" si="67">+Precio_opcion_BS(C843,$J$11,$J$10,$J$9,$J$12,TRUE)</f>
        <v>3.5010467832676113</v>
      </c>
      <c r="F843">
        <f t="shared" ref="F843:F906" si="68">+Precio_opcion_BS(C843,$J$11,$J$10,$J$9,$J$12,FALSE)</f>
        <v>3.3076315541137546</v>
      </c>
    </row>
    <row r="844" spans="1:6" x14ac:dyDescent="0.25">
      <c r="A844">
        <f t="shared" ref="A844:A907" si="69">1+A843</f>
        <v>835</v>
      </c>
      <c r="B844">
        <v>0.49992383057259743</v>
      </c>
      <c r="C844">
        <f t="shared" si="65"/>
        <v>305.84081130807238</v>
      </c>
      <c r="D844">
        <f t="shared" si="66"/>
        <v>0.72081630807235797</v>
      </c>
      <c r="E844">
        <f t="shared" si="67"/>
        <v>3.7789424183205824</v>
      </c>
      <c r="F844">
        <f t="shared" si="68"/>
        <v>3.0581261102481392</v>
      </c>
    </row>
    <row r="845" spans="1:6" x14ac:dyDescent="0.25">
      <c r="A845">
        <f t="shared" si="69"/>
        <v>836</v>
      </c>
      <c r="B845">
        <v>-0.27238268248708508</v>
      </c>
      <c r="C845">
        <f t="shared" si="65"/>
        <v>304.72683487242296</v>
      </c>
      <c r="D845">
        <f t="shared" si="66"/>
        <v>-0.39316012757706176</v>
      </c>
      <c r="E845">
        <f t="shared" si="67"/>
        <v>3.2072306578958205</v>
      </c>
      <c r="F845">
        <f t="shared" si="68"/>
        <v>3.6003907854728254</v>
      </c>
    </row>
    <row r="846" spans="1:6" x14ac:dyDescent="0.25">
      <c r="A846">
        <f t="shared" si="69"/>
        <v>837</v>
      </c>
      <c r="B846">
        <v>1.6547109400509989</v>
      </c>
      <c r="C846">
        <f t="shared" si="65"/>
        <v>307.51407999619892</v>
      </c>
      <c r="D846">
        <f t="shared" si="66"/>
        <v>2.3940849961988988</v>
      </c>
      <c r="E846">
        <f t="shared" si="67"/>
        <v>4.7454288908572551</v>
      </c>
      <c r="F846">
        <f t="shared" si="68"/>
        <v>2.3513438946583278</v>
      </c>
    </row>
    <row r="847" spans="1:6" x14ac:dyDescent="0.25">
      <c r="A847">
        <f t="shared" si="69"/>
        <v>838</v>
      </c>
      <c r="B847">
        <v>1.1968460712449336</v>
      </c>
      <c r="C847">
        <f t="shared" si="65"/>
        <v>306.84954837605937</v>
      </c>
      <c r="D847">
        <f t="shared" si="66"/>
        <v>1.7295533760593571</v>
      </c>
      <c r="E847">
        <f t="shared" si="67"/>
        <v>4.3463266015011754</v>
      </c>
      <c r="F847">
        <f t="shared" si="68"/>
        <v>2.6167732254417473</v>
      </c>
    </row>
    <row r="848" spans="1:6" x14ac:dyDescent="0.25">
      <c r="A848">
        <f t="shared" si="69"/>
        <v>839</v>
      </c>
      <c r="B848">
        <v>-0.86943816209836156</v>
      </c>
      <c r="C848">
        <f t="shared" si="65"/>
        <v>303.86842250610391</v>
      </c>
      <c r="D848">
        <f t="shared" si="66"/>
        <v>-1.2515724938961057</v>
      </c>
      <c r="E848">
        <f t="shared" si="67"/>
        <v>2.8062633145353288</v>
      </c>
      <c r="F848">
        <f t="shared" si="68"/>
        <v>4.0578358084314061</v>
      </c>
    </row>
    <row r="849" spans="1:6" x14ac:dyDescent="0.25">
      <c r="A849">
        <f t="shared" si="69"/>
        <v>840</v>
      </c>
      <c r="B849">
        <v>-2.327538098065534</v>
      </c>
      <c r="C849">
        <f t="shared" si="65"/>
        <v>301.78219944399819</v>
      </c>
      <c r="D849">
        <f t="shared" si="66"/>
        <v>-3.3377955560018222</v>
      </c>
      <c r="E849">
        <f t="shared" si="67"/>
        <v>1.9735215770634937</v>
      </c>
      <c r="F849">
        <f t="shared" si="68"/>
        <v>5.3113171330653017</v>
      </c>
    </row>
    <row r="850" spans="1:6" x14ac:dyDescent="0.25">
      <c r="A850">
        <f t="shared" si="69"/>
        <v>841</v>
      </c>
      <c r="B850">
        <v>-0.15991261160737882</v>
      </c>
      <c r="C850">
        <f t="shared" si="65"/>
        <v>304.88880915433725</v>
      </c>
      <c r="D850">
        <f t="shared" si="66"/>
        <v>-0.23118584566276468</v>
      </c>
      <c r="E850">
        <f t="shared" si="67"/>
        <v>3.2867546455702836</v>
      </c>
      <c r="F850">
        <f t="shared" si="68"/>
        <v>3.5179404912330483</v>
      </c>
    </row>
    <row r="851" spans="1:6" x14ac:dyDescent="0.25">
      <c r="A851">
        <f t="shared" si="69"/>
        <v>842</v>
      </c>
      <c r="B851">
        <v>0.63701927159374971</v>
      </c>
      <c r="C851">
        <f t="shared" si="65"/>
        <v>306.03898322539408</v>
      </c>
      <c r="D851">
        <f t="shared" si="66"/>
        <v>0.91898822539405955</v>
      </c>
      <c r="E851">
        <f t="shared" si="67"/>
        <v>3.886705612826546</v>
      </c>
      <c r="F851">
        <f t="shared" si="68"/>
        <v>2.9677173874324296</v>
      </c>
    </row>
    <row r="852" spans="1:6" x14ac:dyDescent="0.25">
      <c r="A852">
        <f t="shared" si="69"/>
        <v>843</v>
      </c>
      <c r="B852">
        <v>0.47044862283844308</v>
      </c>
      <c r="C852">
        <f t="shared" si="65"/>
        <v>305.79822156030292</v>
      </c>
      <c r="D852">
        <f t="shared" si="66"/>
        <v>0.67822656030290318</v>
      </c>
      <c r="E852">
        <f t="shared" si="67"/>
        <v>3.7560206004620795</v>
      </c>
      <c r="F852">
        <f t="shared" si="68"/>
        <v>3.0777940401591195</v>
      </c>
    </row>
    <row r="853" spans="1:6" x14ac:dyDescent="0.25">
      <c r="A853">
        <f t="shared" si="69"/>
        <v>844</v>
      </c>
      <c r="B853">
        <v>-1.5424733043535539</v>
      </c>
      <c r="C853">
        <f t="shared" si="65"/>
        <v>302.90366986890211</v>
      </c>
      <c r="D853">
        <f t="shared" si="66"/>
        <v>-2.2163251310979035</v>
      </c>
      <c r="E853">
        <f t="shared" si="67"/>
        <v>2.3965092997317896</v>
      </c>
      <c r="F853">
        <f t="shared" si="68"/>
        <v>4.6128344308296505</v>
      </c>
    </row>
    <row r="854" spans="1:6" x14ac:dyDescent="0.25">
      <c r="A854">
        <f t="shared" si="69"/>
        <v>845</v>
      </c>
      <c r="B854">
        <v>-0.15884751927347893</v>
      </c>
      <c r="C854">
        <f t="shared" si="65"/>
        <v>304.8903434633371</v>
      </c>
      <c r="D854">
        <f t="shared" si="66"/>
        <v>-0.22965153666291371</v>
      </c>
      <c r="E854">
        <f t="shared" si="67"/>
        <v>3.2875138119959786</v>
      </c>
      <c r="F854">
        <f t="shared" si="68"/>
        <v>3.5171653486588355</v>
      </c>
    </row>
    <row r="855" spans="1:6" x14ac:dyDescent="0.25">
      <c r="A855">
        <f t="shared" si="69"/>
        <v>846</v>
      </c>
      <c r="B855">
        <v>-0.28836925367111971</v>
      </c>
      <c r="C855">
        <f t="shared" si="65"/>
        <v>304.70381872547057</v>
      </c>
      <c r="D855">
        <f t="shared" si="66"/>
        <v>-0.41617627452944816</v>
      </c>
      <c r="E855">
        <f t="shared" si="67"/>
        <v>3.1960301519884808</v>
      </c>
      <c r="F855">
        <f t="shared" si="68"/>
        <v>3.6122064265178722</v>
      </c>
    </row>
    <row r="856" spans="1:6" x14ac:dyDescent="0.25">
      <c r="A856">
        <f t="shared" si="69"/>
        <v>847</v>
      </c>
      <c r="B856">
        <v>0.24916282851934976</v>
      </c>
      <c r="C856">
        <f t="shared" si="65"/>
        <v>305.47866740232541</v>
      </c>
      <c r="D856">
        <f t="shared" si="66"/>
        <v>0.35867240232539643</v>
      </c>
      <c r="E856">
        <f t="shared" si="67"/>
        <v>3.5867284905694987</v>
      </c>
      <c r="F856">
        <f t="shared" si="68"/>
        <v>3.2280560882440739</v>
      </c>
    </row>
    <row r="857" spans="1:6" x14ac:dyDescent="0.25">
      <c r="A857">
        <f t="shared" si="69"/>
        <v>848</v>
      </c>
      <c r="B857">
        <v>1.2357078667182853</v>
      </c>
      <c r="C857">
        <f t="shared" si="65"/>
        <v>306.90589543061725</v>
      </c>
      <c r="D857">
        <f t="shared" si="66"/>
        <v>1.7859004306172324</v>
      </c>
      <c r="E857">
        <f t="shared" si="67"/>
        <v>4.3793944885049712</v>
      </c>
      <c r="F857">
        <f t="shared" si="68"/>
        <v>2.5934940578876819</v>
      </c>
    </row>
    <row r="858" spans="1:6" x14ac:dyDescent="0.25">
      <c r="A858">
        <f t="shared" si="69"/>
        <v>849</v>
      </c>
      <c r="B858">
        <v>-1.7139496042945683</v>
      </c>
      <c r="C858">
        <f t="shared" si="65"/>
        <v>302.65835960642164</v>
      </c>
      <c r="D858">
        <f t="shared" si="66"/>
        <v>-2.4616353935783764</v>
      </c>
      <c r="E858">
        <f t="shared" si="67"/>
        <v>2.299139794796929</v>
      </c>
      <c r="F858">
        <f t="shared" si="68"/>
        <v>4.7607751883752485</v>
      </c>
    </row>
    <row r="859" spans="1:6" x14ac:dyDescent="0.25">
      <c r="A859">
        <f t="shared" si="69"/>
        <v>850</v>
      </c>
      <c r="B859">
        <v>2.6301569169860581</v>
      </c>
      <c r="C859">
        <f t="shared" si="65"/>
        <v>308.93461648241936</v>
      </c>
      <c r="D859">
        <f t="shared" si="66"/>
        <v>3.8146214824193407</v>
      </c>
      <c r="E859">
        <f t="shared" si="67"/>
        <v>5.6636877121937061</v>
      </c>
      <c r="F859">
        <f t="shared" si="68"/>
        <v>1.8490662297742944</v>
      </c>
    </row>
    <row r="860" spans="1:6" x14ac:dyDescent="0.25">
      <c r="A860">
        <f t="shared" si="69"/>
        <v>851</v>
      </c>
      <c r="B860">
        <v>-2.1047815260883649</v>
      </c>
      <c r="C860">
        <f t="shared" si="65"/>
        <v>302.09998613524311</v>
      </c>
      <c r="D860">
        <f t="shared" si="66"/>
        <v>-3.0200088647569032</v>
      </c>
      <c r="E860">
        <f t="shared" si="67"/>
        <v>2.0876601887531621</v>
      </c>
      <c r="F860">
        <f t="shared" si="68"/>
        <v>5.1076690535099942</v>
      </c>
    </row>
    <row r="861" spans="1:6" x14ac:dyDescent="0.25">
      <c r="A861">
        <f t="shared" si="69"/>
        <v>852</v>
      </c>
      <c r="B861">
        <v>-1.1493745250327043</v>
      </c>
      <c r="C861">
        <f t="shared" si="65"/>
        <v>303.46677903887098</v>
      </c>
      <c r="D861">
        <f t="shared" si="66"/>
        <v>-1.6532159611290353</v>
      </c>
      <c r="E861">
        <f t="shared" si="67"/>
        <v>2.6304494587401308</v>
      </c>
      <c r="F861">
        <f t="shared" si="68"/>
        <v>4.2836654198690951</v>
      </c>
    </row>
    <row r="862" spans="1:6" x14ac:dyDescent="0.25">
      <c r="A862">
        <f t="shared" si="69"/>
        <v>853</v>
      </c>
      <c r="B862">
        <v>-1.3778586381074888E-2</v>
      </c>
      <c r="C862">
        <f t="shared" si="65"/>
        <v>305.09939334626637</v>
      </c>
      <c r="D862">
        <f t="shared" si="66"/>
        <v>-2.0601653733649528E-2</v>
      </c>
      <c r="E862">
        <f t="shared" si="67"/>
        <v>3.3919804882055189</v>
      </c>
      <c r="F862">
        <f t="shared" si="68"/>
        <v>3.4125821419390832</v>
      </c>
    </row>
    <row r="863" spans="1:6" x14ac:dyDescent="0.25">
      <c r="A863">
        <f t="shared" si="69"/>
        <v>854</v>
      </c>
      <c r="B863">
        <v>1.138441710917742</v>
      </c>
      <c r="C863">
        <f t="shared" si="65"/>
        <v>306.76488534029789</v>
      </c>
      <c r="D863">
        <f t="shared" si="66"/>
        <v>1.6448903402978772</v>
      </c>
      <c r="E863">
        <f t="shared" si="67"/>
        <v>4.296912468177311</v>
      </c>
      <c r="F863">
        <f t="shared" si="68"/>
        <v>2.652022127879377</v>
      </c>
    </row>
    <row r="864" spans="1:6" x14ac:dyDescent="0.25">
      <c r="A864">
        <f t="shared" si="69"/>
        <v>855</v>
      </c>
      <c r="B864">
        <v>1.5453774971134531</v>
      </c>
      <c r="C864">
        <f t="shared" si="65"/>
        <v>307.35526596926803</v>
      </c>
      <c r="D864">
        <f t="shared" si="66"/>
        <v>2.2352709692680151</v>
      </c>
      <c r="E864">
        <f t="shared" si="67"/>
        <v>4.6482464155995729</v>
      </c>
      <c r="F864">
        <f t="shared" si="68"/>
        <v>2.412975446331501</v>
      </c>
    </row>
    <row r="865" spans="1:6" x14ac:dyDescent="0.25">
      <c r="A865">
        <f t="shared" si="69"/>
        <v>856</v>
      </c>
      <c r="B865">
        <v>1.1551041277309093</v>
      </c>
      <c r="C865">
        <f t="shared" si="65"/>
        <v>306.78903681932525</v>
      </c>
      <c r="D865">
        <f t="shared" si="66"/>
        <v>1.6690418193252299</v>
      </c>
      <c r="E865">
        <f t="shared" si="67"/>
        <v>4.3109753888892612</v>
      </c>
      <c r="F865">
        <f t="shared" si="68"/>
        <v>2.6419335695639887</v>
      </c>
    </row>
    <row r="866" spans="1:6" x14ac:dyDescent="0.25">
      <c r="A866">
        <f t="shared" si="69"/>
        <v>857</v>
      </c>
      <c r="B866">
        <v>-1.9188904594453535</v>
      </c>
      <c r="C866">
        <f t="shared" si="65"/>
        <v>302.36543627323152</v>
      </c>
      <c r="D866">
        <f t="shared" si="66"/>
        <v>-2.7545587267684937</v>
      </c>
      <c r="E866">
        <f t="shared" si="67"/>
        <v>2.1864481856353137</v>
      </c>
      <c r="F866">
        <f t="shared" si="68"/>
        <v>4.9410069124037648</v>
      </c>
    </row>
    <row r="867" spans="1:6" x14ac:dyDescent="0.25">
      <c r="A867">
        <f t="shared" si="69"/>
        <v>858</v>
      </c>
      <c r="B867">
        <v>-0.83582041166764853</v>
      </c>
      <c r="C867">
        <f t="shared" si="65"/>
        <v>303.91669188475953</v>
      </c>
      <c r="D867">
        <f t="shared" si="66"/>
        <v>-1.2033031152404874</v>
      </c>
      <c r="E867">
        <f t="shared" si="67"/>
        <v>2.8278972580660877</v>
      </c>
      <c r="F867">
        <f t="shared" si="68"/>
        <v>4.0312003733065751</v>
      </c>
    </row>
    <row r="868" spans="1:6" x14ac:dyDescent="0.25">
      <c r="A868">
        <f t="shared" si="69"/>
        <v>859</v>
      </c>
      <c r="B868">
        <v>0.50879340548657115</v>
      </c>
      <c r="C868">
        <f t="shared" si="65"/>
        <v>305.85362842481931</v>
      </c>
      <c r="D868">
        <f t="shared" si="66"/>
        <v>0.73363342481928839</v>
      </c>
      <c r="E868">
        <f t="shared" si="67"/>
        <v>3.7858570875928592</v>
      </c>
      <c r="F868">
        <f t="shared" si="68"/>
        <v>3.0522236627734856</v>
      </c>
    </row>
    <row r="869" spans="1:6" x14ac:dyDescent="0.25">
      <c r="A869">
        <f t="shared" si="69"/>
        <v>860</v>
      </c>
      <c r="B869">
        <v>-0.7259821367813728</v>
      </c>
      <c r="C869">
        <f t="shared" si="65"/>
        <v>304.07445444654252</v>
      </c>
      <c r="D869">
        <f t="shared" si="66"/>
        <v>-1.0455405534574993</v>
      </c>
      <c r="E869">
        <f t="shared" si="67"/>
        <v>2.8993625109397385</v>
      </c>
      <c r="F869">
        <f t="shared" si="68"/>
        <v>3.944903064397181</v>
      </c>
    </row>
    <row r="870" spans="1:6" x14ac:dyDescent="0.25">
      <c r="A870">
        <f t="shared" si="69"/>
        <v>861</v>
      </c>
      <c r="B870">
        <v>-0.30933748360189789</v>
      </c>
      <c r="C870">
        <f t="shared" si="65"/>
        <v>304.673633032417</v>
      </c>
      <c r="D870">
        <f t="shared" si="66"/>
        <v>-0.44636196758301594</v>
      </c>
      <c r="E870">
        <f t="shared" si="67"/>
        <v>3.1813782684372711</v>
      </c>
      <c r="F870">
        <f t="shared" si="68"/>
        <v>3.6277402360202302</v>
      </c>
    </row>
    <row r="871" spans="1:6" x14ac:dyDescent="0.25">
      <c r="A871">
        <f t="shared" si="69"/>
        <v>862</v>
      </c>
      <c r="B871">
        <v>-1.3454573942181571</v>
      </c>
      <c r="C871">
        <f t="shared" si="65"/>
        <v>303.18576200575762</v>
      </c>
      <c r="D871">
        <f t="shared" si="66"/>
        <v>-1.934232994242393</v>
      </c>
      <c r="E871">
        <f t="shared" si="67"/>
        <v>2.5118790813385488</v>
      </c>
      <c r="F871">
        <f t="shared" si="68"/>
        <v>4.4461120755809134</v>
      </c>
    </row>
    <row r="872" spans="1:6" x14ac:dyDescent="0.25">
      <c r="A872">
        <f t="shared" si="69"/>
        <v>863</v>
      </c>
      <c r="B872">
        <v>-0.61431154888986772</v>
      </c>
      <c r="C872">
        <f t="shared" si="65"/>
        <v>304.23493274542051</v>
      </c>
      <c r="D872">
        <f t="shared" si="66"/>
        <v>-0.88506225457950904</v>
      </c>
      <c r="E872">
        <f t="shared" si="67"/>
        <v>2.9732494196912853</v>
      </c>
      <c r="F872">
        <f t="shared" si="68"/>
        <v>3.8583116742707091</v>
      </c>
    </row>
    <row r="873" spans="1:6" x14ac:dyDescent="0.25">
      <c r="A873">
        <f t="shared" si="69"/>
        <v>864</v>
      </c>
      <c r="B873">
        <v>0.68047727995301832</v>
      </c>
      <c r="C873">
        <f t="shared" si="65"/>
        <v>306.10182872079901</v>
      </c>
      <c r="D873">
        <f t="shared" si="66"/>
        <v>0.98183372079898845</v>
      </c>
      <c r="E873">
        <f t="shared" si="67"/>
        <v>3.9212601079979095</v>
      </c>
      <c r="F873">
        <f t="shared" si="68"/>
        <v>2.9394263871988926</v>
      </c>
    </row>
    <row r="874" spans="1:6" x14ac:dyDescent="0.25">
      <c r="A874">
        <f t="shared" si="69"/>
        <v>865</v>
      </c>
      <c r="B874">
        <v>0.85183360356114635</v>
      </c>
      <c r="C874">
        <f t="shared" si="65"/>
        <v>306.34975632083695</v>
      </c>
      <c r="D874">
        <f t="shared" si="66"/>
        <v>1.2297613208369285</v>
      </c>
      <c r="E874">
        <f t="shared" si="67"/>
        <v>4.0593580259426858</v>
      </c>
      <c r="F874">
        <f t="shared" si="68"/>
        <v>2.8295967051057005</v>
      </c>
    </row>
    <row r="875" spans="1:6" x14ac:dyDescent="0.25">
      <c r="A875">
        <f t="shared" si="69"/>
        <v>866</v>
      </c>
      <c r="B875">
        <v>-0.95417957343095627</v>
      </c>
      <c r="C875">
        <f t="shared" si="65"/>
        <v>303.74678225132271</v>
      </c>
      <c r="D875">
        <f t="shared" si="66"/>
        <v>-1.3732127486773038</v>
      </c>
      <c r="E875">
        <f t="shared" si="67"/>
        <v>2.7522260796361593</v>
      </c>
      <c r="F875">
        <f t="shared" si="68"/>
        <v>4.1254388283134062</v>
      </c>
    </row>
    <row r="876" spans="1:6" x14ac:dyDescent="0.25">
      <c r="A876">
        <f t="shared" si="69"/>
        <v>867</v>
      </c>
      <c r="B876">
        <v>0.91799850814408368</v>
      </c>
      <c r="C876">
        <f t="shared" si="65"/>
        <v>306.44554101393209</v>
      </c>
      <c r="D876">
        <f t="shared" si="66"/>
        <v>1.3255460139320689</v>
      </c>
      <c r="E876">
        <f t="shared" si="67"/>
        <v>4.1134691602280782</v>
      </c>
      <c r="F876">
        <f t="shared" si="68"/>
        <v>2.7879231462959524</v>
      </c>
    </row>
    <row r="877" spans="1:6" x14ac:dyDescent="0.25">
      <c r="A877">
        <f t="shared" si="69"/>
        <v>868</v>
      </c>
      <c r="B877">
        <v>2.2078434726893841</v>
      </c>
      <c r="C877">
        <f t="shared" si="65"/>
        <v>308.31880005914337</v>
      </c>
      <c r="D877">
        <f t="shared" si="66"/>
        <v>3.1988050591433534</v>
      </c>
      <c r="E877">
        <f t="shared" si="67"/>
        <v>5.2549445264351391</v>
      </c>
      <c r="F877">
        <f t="shared" si="68"/>
        <v>2.0561394672917146</v>
      </c>
    </row>
    <row r="878" spans="1:6" x14ac:dyDescent="0.25">
      <c r="A878">
        <f t="shared" si="69"/>
        <v>869</v>
      </c>
      <c r="B878">
        <v>0.15725270619768397</v>
      </c>
      <c r="C878">
        <f t="shared" si="65"/>
        <v>305.34604010056034</v>
      </c>
      <c r="D878">
        <f t="shared" si="66"/>
        <v>0.22604510056032723</v>
      </c>
      <c r="E878">
        <f t="shared" si="67"/>
        <v>3.5178635270920608</v>
      </c>
      <c r="F878">
        <f t="shared" si="68"/>
        <v>3.2918184265316484</v>
      </c>
    </row>
    <row r="879" spans="1:6" x14ac:dyDescent="0.25">
      <c r="A879">
        <f t="shared" si="69"/>
        <v>870</v>
      </c>
      <c r="B879">
        <v>-9.8109199940738141E-3</v>
      </c>
      <c r="C879">
        <f t="shared" si="65"/>
        <v>305.10511291864293</v>
      </c>
      <c r="D879">
        <f t="shared" si="66"/>
        <v>-1.4882081357086463E-2</v>
      </c>
      <c r="E879">
        <f t="shared" si="67"/>
        <v>3.394867417435222</v>
      </c>
      <c r="F879">
        <f t="shared" si="68"/>
        <v>3.4097494987922232</v>
      </c>
    </row>
    <row r="880" spans="1:6" x14ac:dyDescent="0.25">
      <c r="A880">
        <f t="shared" si="69"/>
        <v>871</v>
      </c>
      <c r="B880">
        <v>-0.66066501462365923</v>
      </c>
      <c r="C880">
        <f t="shared" si="65"/>
        <v>304.16830935497995</v>
      </c>
      <c r="D880">
        <f t="shared" si="66"/>
        <v>-0.95168564502006348</v>
      </c>
      <c r="E880">
        <f t="shared" si="67"/>
        <v>2.9424289006549884</v>
      </c>
      <c r="F880">
        <f t="shared" si="68"/>
        <v>3.894114545674995</v>
      </c>
    </row>
    <row r="881" spans="1:6" x14ac:dyDescent="0.25">
      <c r="A881">
        <f t="shared" si="69"/>
        <v>872</v>
      </c>
      <c r="B881">
        <v>-1.1367437557469315</v>
      </c>
      <c r="C881">
        <f t="shared" si="65"/>
        <v>303.4848898087929</v>
      </c>
      <c r="D881">
        <f t="shared" si="66"/>
        <v>-1.6351051912071171</v>
      </c>
      <c r="E881">
        <f t="shared" si="67"/>
        <v>2.6382161204818289</v>
      </c>
      <c r="F881">
        <f t="shared" si="68"/>
        <v>4.2733213116888749</v>
      </c>
    </row>
    <row r="882" spans="1:6" x14ac:dyDescent="0.25">
      <c r="A882">
        <f t="shared" si="69"/>
        <v>873</v>
      </c>
      <c r="B882">
        <v>0.71139235671207435</v>
      </c>
      <c r="C882">
        <f t="shared" si="65"/>
        <v>306.14654348745734</v>
      </c>
      <c r="D882">
        <f t="shared" si="66"/>
        <v>1.026548487457319</v>
      </c>
      <c r="E882">
        <f t="shared" si="67"/>
        <v>3.9459569479525101</v>
      </c>
      <c r="F882">
        <f t="shared" si="68"/>
        <v>2.9194084604951342</v>
      </c>
    </row>
    <row r="883" spans="1:6" x14ac:dyDescent="0.25">
      <c r="A883">
        <f t="shared" si="69"/>
        <v>874</v>
      </c>
      <c r="B883">
        <v>1.6268809296539564</v>
      </c>
      <c r="C883">
        <f t="shared" si="65"/>
        <v>307.47364728923441</v>
      </c>
      <c r="D883">
        <f t="shared" si="66"/>
        <v>2.3536522892343896</v>
      </c>
      <c r="E883">
        <f t="shared" si="67"/>
        <v>4.7205804053367615</v>
      </c>
      <c r="F883">
        <f t="shared" si="68"/>
        <v>2.366928116102315</v>
      </c>
    </row>
    <row r="884" spans="1:6" x14ac:dyDescent="0.25">
      <c r="A884">
        <f t="shared" si="69"/>
        <v>875</v>
      </c>
      <c r="B884">
        <v>0.91005928062117269</v>
      </c>
      <c r="C884">
        <f t="shared" si="65"/>
        <v>306.4340460819422</v>
      </c>
      <c r="D884">
        <f t="shared" si="66"/>
        <v>1.314051081942182</v>
      </c>
      <c r="E884">
        <f t="shared" si="67"/>
        <v>4.106953129193073</v>
      </c>
      <c r="F884">
        <f t="shared" si="68"/>
        <v>2.7929020472508057</v>
      </c>
    </row>
    <row r="885" spans="1:6" x14ac:dyDescent="0.25">
      <c r="A885">
        <f t="shared" si="69"/>
        <v>876</v>
      </c>
      <c r="B885">
        <v>-2.0620371112183595</v>
      </c>
      <c r="C885">
        <f t="shared" si="65"/>
        <v>302.16100398990363</v>
      </c>
      <c r="D885">
        <f t="shared" si="66"/>
        <v>-2.9589910100963834</v>
      </c>
      <c r="E885">
        <f t="shared" si="67"/>
        <v>2.1100891217581363</v>
      </c>
      <c r="F885">
        <f t="shared" si="68"/>
        <v>5.0690801318544345</v>
      </c>
    </row>
    <row r="886" spans="1:6" x14ac:dyDescent="0.25">
      <c r="A886">
        <f t="shared" si="69"/>
        <v>877</v>
      </c>
      <c r="B886">
        <v>0.12141358655881937</v>
      </c>
      <c r="C886">
        <f t="shared" si="65"/>
        <v>305.29433946850128</v>
      </c>
      <c r="D886">
        <f t="shared" si="66"/>
        <v>0.17434446850126051</v>
      </c>
      <c r="E886">
        <f t="shared" si="67"/>
        <v>3.4912411465632829</v>
      </c>
      <c r="F886">
        <f t="shared" si="68"/>
        <v>3.3168966780619655</v>
      </c>
    </row>
    <row r="887" spans="1:6" x14ac:dyDescent="0.25">
      <c r="A887">
        <f t="shared" si="69"/>
        <v>878</v>
      </c>
      <c r="B887">
        <v>1.7470783773557967</v>
      </c>
      <c r="C887">
        <f t="shared" si="65"/>
        <v>307.64831372891001</v>
      </c>
      <c r="D887">
        <f t="shared" si="66"/>
        <v>2.5283187289099942</v>
      </c>
      <c r="E887">
        <f t="shared" si="67"/>
        <v>4.8284446294454995</v>
      </c>
      <c r="F887">
        <f t="shared" si="68"/>
        <v>2.3001259005354484</v>
      </c>
    </row>
    <row r="888" spans="1:6" x14ac:dyDescent="0.25">
      <c r="A888">
        <f t="shared" si="69"/>
        <v>879</v>
      </c>
      <c r="B888">
        <v>0.48476325478543791</v>
      </c>
      <c r="C888">
        <f t="shared" si="65"/>
        <v>305.81890452662878</v>
      </c>
      <c r="D888">
        <f t="shared" si="66"/>
        <v>0.69890952662876771</v>
      </c>
      <c r="E888">
        <f t="shared" si="67"/>
        <v>3.7671416562190245</v>
      </c>
      <c r="F888">
        <f t="shared" si="68"/>
        <v>3.0682321295902</v>
      </c>
    </row>
    <row r="889" spans="1:6" x14ac:dyDescent="0.25">
      <c r="A889">
        <f t="shared" si="69"/>
        <v>880</v>
      </c>
      <c r="B889">
        <v>0.29716486914067786</v>
      </c>
      <c r="C889">
        <f t="shared" si="65"/>
        <v>305.54795776497127</v>
      </c>
      <c r="D889">
        <f t="shared" si="66"/>
        <v>0.42796276497125518</v>
      </c>
      <c r="E889">
        <f t="shared" si="67"/>
        <v>3.6230329765684814</v>
      </c>
      <c r="F889">
        <f t="shared" si="68"/>
        <v>3.1950702115971694</v>
      </c>
    </row>
    <row r="890" spans="1:6" x14ac:dyDescent="0.25">
      <c r="A890">
        <f t="shared" si="69"/>
        <v>881</v>
      </c>
      <c r="B890">
        <v>0.63726209936678657</v>
      </c>
      <c r="C890">
        <f t="shared" si="65"/>
        <v>306.03933434764616</v>
      </c>
      <c r="D890">
        <f t="shared" si="66"/>
        <v>0.91933934764614378</v>
      </c>
      <c r="E890">
        <f t="shared" si="67"/>
        <v>3.8868981635395983</v>
      </c>
      <c r="F890">
        <f t="shared" si="68"/>
        <v>2.9675588158933977</v>
      </c>
    </row>
    <row r="891" spans="1:6" x14ac:dyDescent="0.25">
      <c r="A891">
        <f t="shared" si="69"/>
        <v>882</v>
      </c>
      <c r="B891">
        <v>0.18792287912822586</v>
      </c>
      <c r="C891">
        <f t="shared" si="65"/>
        <v>305.39029108951263</v>
      </c>
      <c r="D891">
        <f t="shared" si="66"/>
        <v>0.27029608951261253</v>
      </c>
      <c r="E891">
        <f t="shared" si="67"/>
        <v>3.5407489889965973</v>
      </c>
      <c r="F891">
        <f t="shared" si="68"/>
        <v>3.2704528994839563</v>
      </c>
    </row>
    <row r="892" spans="1:6" x14ac:dyDescent="0.25">
      <c r="A892">
        <f t="shared" si="69"/>
        <v>883</v>
      </c>
      <c r="B892">
        <v>0.25441027941198729</v>
      </c>
      <c r="C892">
        <f t="shared" si="65"/>
        <v>305.48624126891741</v>
      </c>
      <c r="D892">
        <f t="shared" si="66"/>
        <v>0.36624626891739354</v>
      </c>
      <c r="E892">
        <f t="shared" si="67"/>
        <v>3.5906858966297079</v>
      </c>
      <c r="F892">
        <f t="shared" si="68"/>
        <v>3.2244396277122291</v>
      </c>
    </row>
    <row r="893" spans="1:6" x14ac:dyDescent="0.25">
      <c r="A893">
        <f t="shared" si="69"/>
        <v>884</v>
      </c>
      <c r="B893">
        <v>-0.58350281668152348</v>
      </c>
      <c r="C893">
        <f t="shared" si="65"/>
        <v>304.27922191247399</v>
      </c>
      <c r="D893">
        <f t="shared" si="66"/>
        <v>-0.8407730875260313</v>
      </c>
      <c r="E893">
        <f t="shared" si="67"/>
        <v>2.9938526957274973</v>
      </c>
      <c r="F893">
        <f t="shared" si="68"/>
        <v>3.8346257832535002</v>
      </c>
    </row>
    <row r="894" spans="1:6" x14ac:dyDescent="0.25">
      <c r="A894">
        <f t="shared" si="69"/>
        <v>885</v>
      </c>
      <c r="B894">
        <v>0.30759256300947196</v>
      </c>
      <c r="C894">
        <f t="shared" si="65"/>
        <v>305.5630120922641</v>
      </c>
      <c r="D894">
        <f t="shared" si="66"/>
        <v>0.44301709226408548</v>
      </c>
      <c r="E894">
        <f t="shared" si="67"/>
        <v>3.6309502480734182</v>
      </c>
      <c r="F894">
        <f t="shared" si="68"/>
        <v>3.1879331558092474</v>
      </c>
    </row>
    <row r="895" spans="1:6" x14ac:dyDescent="0.25">
      <c r="A895">
        <f t="shared" si="69"/>
        <v>886</v>
      </c>
      <c r="B895">
        <v>-1.7427299738853501</v>
      </c>
      <c r="C895">
        <f t="shared" si="65"/>
        <v>302.61720651074444</v>
      </c>
      <c r="D895">
        <f t="shared" si="66"/>
        <v>-2.502788489255579</v>
      </c>
      <c r="E895">
        <f t="shared" si="67"/>
        <v>2.2830732511357041</v>
      </c>
      <c r="F895">
        <f t="shared" si="68"/>
        <v>4.7858617403911978</v>
      </c>
    </row>
    <row r="896" spans="1:6" x14ac:dyDescent="0.25">
      <c r="A896">
        <f t="shared" si="69"/>
        <v>887</v>
      </c>
      <c r="B896">
        <v>0.73172773493506726</v>
      </c>
      <c r="C896">
        <f t="shared" si="65"/>
        <v>306.17595961334905</v>
      </c>
      <c r="D896">
        <f t="shared" si="66"/>
        <v>1.0559646133490332</v>
      </c>
      <c r="E896">
        <f t="shared" si="67"/>
        <v>3.9622544288178005</v>
      </c>
      <c r="F896">
        <f t="shared" si="68"/>
        <v>2.906289815468682</v>
      </c>
    </row>
    <row r="897" spans="1:6" x14ac:dyDescent="0.25">
      <c r="A897">
        <f t="shared" si="69"/>
        <v>888</v>
      </c>
      <c r="B897">
        <v>0.1173988472540078</v>
      </c>
      <c r="C897">
        <f t="shared" si="65"/>
        <v>305.28854844963593</v>
      </c>
      <c r="D897">
        <f t="shared" si="66"/>
        <v>0.16855344963590824</v>
      </c>
      <c r="E897">
        <f t="shared" si="67"/>
        <v>3.4882669344544581</v>
      </c>
      <c r="F897">
        <f t="shared" si="68"/>
        <v>3.319713484818493</v>
      </c>
    </row>
    <row r="898" spans="1:6" x14ac:dyDescent="0.25">
      <c r="A898">
        <f t="shared" si="69"/>
        <v>889</v>
      </c>
      <c r="B898">
        <v>-2.1477755546894279</v>
      </c>
      <c r="C898">
        <f t="shared" si="65"/>
        <v>302.03862438577477</v>
      </c>
      <c r="D898">
        <f t="shared" si="66"/>
        <v>-3.0813706142252499</v>
      </c>
      <c r="E898">
        <f t="shared" si="67"/>
        <v>2.065272161780058</v>
      </c>
      <c r="F898">
        <f t="shared" si="68"/>
        <v>5.1466427760052795</v>
      </c>
    </row>
    <row r="899" spans="1:6" x14ac:dyDescent="0.25">
      <c r="A899">
        <f t="shared" si="69"/>
        <v>890</v>
      </c>
      <c r="B899">
        <v>0.36193915854116421</v>
      </c>
      <c r="C899">
        <f t="shared" si="65"/>
        <v>305.64148357925899</v>
      </c>
      <c r="D899">
        <f t="shared" si="66"/>
        <v>0.52148857925897119</v>
      </c>
      <c r="E899">
        <f t="shared" si="67"/>
        <v>3.6723904353371211</v>
      </c>
      <c r="F899">
        <f t="shared" si="68"/>
        <v>3.150901856078093</v>
      </c>
    </row>
    <row r="900" spans="1:6" x14ac:dyDescent="0.25">
      <c r="A900">
        <f t="shared" si="69"/>
        <v>891</v>
      </c>
      <c r="B900">
        <v>1.1215044147844444</v>
      </c>
      <c r="C900">
        <f t="shared" si="65"/>
        <v>306.74033738374015</v>
      </c>
      <c r="D900">
        <f t="shared" si="66"/>
        <v>1.6203423837401374</v>
      </c>
      <c r="E900">
        <f t="shared" si="67"/>
        <v>4.2826459107211008</v>
      </c>
      <c r="F900">
        <f t="shared" si="68"/>
        <v>2.6623035269809066</v>
      </c>
    </row>
    <row r="901" spans="1:6" x14ac:dyDescent="0.25">
      <c r="A901">
        <f t="shared" si="69"/>
        <v>892</v>
      </c>
      <c r="B901">
        <v>0.5479099714559007</v>
      </c>
      <c r="C901">
        <f t="shared" si="65"/>
        <v>305.91016083331192</v>
      </c>
      <c r="D901">
        <f t="shared" si="66"/>
        <v>0.79016583331190304</v>
      </c>
      <c r="E901">
        <f t="shared" si="67"/>
        <v>3.8164465904065423</v>
      </c>
      <c r="F901">
        <f t="shared" si="68"/>
        <v>3.026280757094554</v>
      </c>
    </row>
    <row r="902" spans="1:6" x14ac:dyDescent="0.25">
      <c r="A902">
        <f t="shared" si="69"/>
        <v>893</v>
      </c>
      <c r="B902">
        <v>-0.16978334527867714</v>
      </c>
      <c r="C902">
        <f t="shared" si="65"/>
        <v>304.87459032675753</v>
      </c>
      <c r="D902">
        <f t="shared" si="66"/>
        <v>-0.24540467324248993</v>
      </c>
      <c r="E902">
        <f t="shared" si="67"/>
        <v>3.2797245015274257</v>
      </c>
      <c r="F902">
        <f t="shared" si="68"/>
        <v>3.5251291747698588</v>
      </c>
    </row>
    <row r="903" spans="1:6" x14ac:dyDescent="0.25">
      <c r="A903">
        <f t="shared" si="69"/>
        <v>894</v>
      </c>
      <c r="B903">
        <v>0.53677391507611738</v>
      </c>
      <c r="C903">
        <f t="shared" si="65"/>
        <v>305.89406561413756</v>
      </c>
      <c r="D903">
        <f t="shared" si="66"/>
        <v>0.77407061413754263</v>
      </c>
      <c r="E903">
        <f t="shared" si="67"/>
        <v>3.8077224170936574</v>
      </c>
      <c r="F903">
        <f t="shared" si="68"/>
        <v>3.0336518029560864</v>
      </c>
    </row>
    <row r="904" spans="1:6" x14ac:dyDescent="0.25">
      <c r="A904">
        <f t="shared" si="69"/>
        <v>895</v>
      </c>
      <c r="B904">
        <v>0.654915817102523</v>
      </c>
      <c r="C904">
        <f t="shared" si="65"/>
        <v>306.0648622151096</v>
      </c>
      <c r="D904">
        <f t="shared" si="66"/>
        <v>0.94486721510958205</v>
      </c>
      <c r="E904">
        <f t="shared" si="67"/>
        <v>3.9009125909353486</v>
      </c>
      <c r="F904">
        <f t="shared" si="68"/>
        <v>2.9560453758257381</v>
      </c>
    </row>
    <row r="905" spans="1:6" x14ac:dyDescent="0.25">
      <c r="A905">
        <f t="shared" si="69"/>
        <v>896</v>
      </c>
      <c r="B905">
        <v>1.1920140510500328</v>
      </c>
      <c r="C905">
        <f t="shared" si="65"/>
        <v>306.84254298685914</v>
      </c>
      <c r="D905">
        <f t="shared" si="66"/>
        <v>1.7225479868591265</v>
      </c>
      <c r="E905">
        <f t="shared" si="67"/>
        <v>4.3422254901227006</v>
      </c>
      <c r="F905">
        <f t="shared" si="68"/>
        <v>2.6196775032635173</v>
      </c>
    </row>
    <row r="906" spans="1:6" x14ac:dyDescent="0.25">
      <c r="A906">
        <f t="shared" si="69"/>
        <v>897</v>
      </c>
      <c r="B906">
        <v>1.5053584874006221</v>
      </c>
      <c r="C906">
        <f t="shared" ref="C906:C969" si="70">+$C$9*EXP(($J$8-($J$9^2)/2)*(1/360)+SQRT(1/360)*$J$9*B906)</f>
        <v>307.29715622890518</v>
      </c>
      <c r="D906">
        <f t="shared" si="66"/>
        <v>2.1771612289051632</v>
      </c>
      <c r="E906">
        <f t="shared" si="67"/>
        <v>4.6129690016516633</v>
      </c>
      <c r="F906">
        <f t="shared" si="68"/>
        <v>2.4358077727464149</v>
      </c>
    </row>
    <row r="907" spans="1:6" x14ac:dyDescent="0.25">
      <c r="A907">
        <f t="shared" si="69"/>
        <v>898</v>
      </c>
      <c r="B907">
        <v>0.67992801475353948</v>
      </c>
      <c r="C907">
        <f t="shared" si="70"/>
        <v>306.10103433688499</v>
      </c>
      <c r="D907">
        <f t="shared" ref="D907:D970" si="71">+C907-$C$9</f>
        <v>0.98103933688497591</v>
      </c>
      <c r="E907">
        <f t="shared" ref="E907:E970" si="72">+Precio_opcion_BS(C907,$J$11,$J$10,$J$9,$J$12,TRUE)</f>
        <v>3.9208221898326769</v>
      </c>
      <c r="F907">
        <f t="shared" ref="F907:F970" si="73">+Precio_opcion_BS(C907,$J$11,$J$10,$J$9,$J$12,FALSE)</f>
        <v>2.9397828529476158</v>
      </c>
    </row>
    <row r="908" spans="1:6" x14ac:dyDescent="0.25">
      <c r="A908">
        <f t="shared" ref="A908:A971" si="74">1+A907</f>
        <v>899</v>
      </c>
      <c r="B908">
        <v>1.8190833643578044</v>
      </c>
      <c r="C908">
        <f t="shared" si="70"/>
        <v>307.75299620575265</v>
      </c>
      <c r="D908">
        <f t="shared" si="71"/>
        <v>2.6330012057526346</v>
      </c>
      <c r="E908">
        <f t="shared" si="72"/>
        <v>4.8937378988093769</v>
      </c>
      <c r="F908">
        <f t="shared" si="73"/>
        <v>2.2607366930566997</v>
      </c>
    </row>
    <row r="909" spans="1:6" x14ac:dyDescent="0.25">
      <c r="A909">
        <f t="shared" si="74"/>
        <v>900</v>
      </c>
      <c r="B909">
        <v>-0.59516392664575135</v>
      </c>
      <c r="C909">
        <f t="shared" si="70"/>
        <v>304.26245769752273</v>
      </c>
      <c r="D909">
        <f t="shared" si="71"/>
        <v>-0.85753730247728299</v>
      </c>
      <c r="E909">
        <f t="shared" si="72"/>
        <v>2.9860432182295256</v>
      </c>
      <c r="F909">
        <f t="shared" si="73"/>
        <v>3.8435805207067801</v>
      </c>
    </row>
    <row r="910" spans="1:6" x14ac:dyDescent="0.25">
      <c r="A910">
        <f t="shared" si="74"/>
        <v>901</v>
      </c>
      <c r="B910">
        <v>0.1711602935938254</v>
      </c>
      <c r="C910">
        <f t="shared" si="70"/>
        <v>305.36610520182091</v>
      </c>
      <c r="D910">
        <f t="shared" si="71"/>
        <v>0.2461102018208976</v>
      </c>
      <c r="E910">
        <f t="shared" si="72"/>
        <v>3.5282293458776053</v>
      </c>
      <c r="F910">
        <f t="shared" si="73"/>
        <v>3.2821191440566508</v>
      </c>
    </row>
    <row r="911" spans="1:6" x14ac:dyDescent="0.25">
      <c r="A911">
        <f t="shared" si="74"/>
        <v>902</v>
      </c>
      <c r="B911">
        <v>-0.499201436830703</v>
      </c>
      <c r="C911">
        <f t="shared" si="70"/>
        <v>304.40044252419113</v>
      </c>
      <c r="D911">
        <f t="shared" si="71"/>
        <v>-0.71955247580888226</v>
      </c>
      <c r="E911">
        <f t="shared" si="72"/>
        <v>3.0507133242043381</v>
      </c>
      <c r="F911">
        <f t="shared" si="73"/>
        <v>3.7702658000131635</v>
      </c>
    </row>
    <row r="912" spans="1:6" x14ac:dyDescent="0.25">
      <c r="A912">
        <f t="shared" si="74"/>
        <v>903</v>
      </c>
      <c r="B912">
        <v>0.48045611868497234</v>
      </c>
      <c r="C912">
        <f t="shared" si="70"/>
        <v>305.81268107237787</v>
      </c>
      <c r="D912">
        <f t="shared" si="71"/>
        <v>0.69268607237785318</v>
      </c>
      <c r="E912">
        <f t="shared" si="72"/>
        <v>3.7637932671173644</v>
      </c>
      <c r="F912">
        <f t="shared" si="73"/>
        <v>3.0711071947394544</v>
      </c>
    </row>
    <row r="913" spans="1:6" x14ac:dyDescent="0.25">
      <c r="A913">
        <f t="shared" si="74"/>
        <v>904</v>
      </c>
      <c r="B913">
        <v>7.0681235661127884E-2</v>
      </c>
      <c r="C913">
        <f t="shared" si="70"/>
        <v>305.221169193474</v>
      </c>
      <c r="D913">
        <f t="shared" si="71"/>
        <v>0.10117419347398027</v>
      </c>
      <c r="E913">
        <f t="shared" si="72"/>
        <v>3.4537767842160463</v>
      </c>
      <c r="F913">
        <f t="shared" si="73"/>
        <v>3.3526025907420092</v>
      </c>
    </row>
    <row r="914" spans="1:6" x14ac:dyDescent="0.25">
      <c r="A914">
        <f t="shared" si="74"/>
        <v>905</v>
      </c>
      <c r="B914">
        <v>1.6379769476347765</v>
      </c>
      <c r="C914">
        <f t="shared" si="70"/>
        <v>307.48976745237121</v>
      </c>
      <c r="D914">
        <f t="shared" si="71"/>
        <v>2.369772452371194</v>
      </c>
      <c r="E914">
        <f t="shared" si="72"/>
        <v>4.7304785587640197</v>
      </c>
      <c r="F914">
        <f t="shared" si="73"/>
        <v>2.3607061063927262</v>
      </c>
    </row>
    <row r="915" spans="1:6" x14ac:dyDescent="0.25">
      <c r="A915">
        <f t="shared" si="74"/>
        <v>906</v>
      </c>
      <c r="B915">
        <v>-0.14160725236340024</v>
      </c>
      <c r="C915">
        <f t="shared" si="70"/>
        <v>304.91517984584613</v>
      </c>
      <c r="D915">
        <f t="shared" si="71"/>
        <v>-0.2048151541538914</v>
      </c>
      <c r="E915">
        <f t="shared" si="72"/>
        <v>3.2998180256087437</v>
      </c>
      <c r="F915">
        <f t="shared" si="73"/>
        <v>3.5046331797625783</v>
      </c>
    </row>
    <row r="916" spans="1:6" x14ac:dyDescent="0.25">
      <c r="A916">
        <f t="shared" si="74"/>
        <v>907</v>
      </c>
      <c r="B916">
        <v>-1.1533527607810472</v>
      </c>
      <c r="C916">
        <f t="shared" si="70"/>
        <v>303.46107502482721</v>
      </c>
      <c r="D916">
        <f t="shared" si="71"/>
        <v>-1.6589199751728074</v>
      </c>
      <c r="E916">
        <f t="shared" si="72"/>
        <v>2.6280064800271106</v>
      </c>
      <c r="F916">
        <f t="shared" si="73"/>
        <v>4.2869264551998754</v>
      </c>
    </row>
    <row r="917" spans="1:6" x14ac:dyDescent="0.25">
      <c r="A917">
        <f t="shared" si="74"/>
        <v>908</v>
      </c>
      <c r="B917">
        <v>-1.6235701958683444</v>
      </c>
      <c r="C917">
        <f t="shared" si="70"/>
        <v>302.78762965010787</v>
      </c>
      <c r="D917">
        <f t="shared" si="71"/>
        <v>-2.3323653498921431</v>
      </c>
      <c r="E917">
        <f t="shared" si="72"/>
        <v>2.3501084752472394</v>
      </c>
      <c r="F917">
        <f t="shared" si="73"/>
        <v>4.6824738251393114</v>
      </c>
    </row>
    <row r="918" spans="1:6" x14ac:dyDescent="0.25">
      <c r="A918">
        <f t="shared" si="74"/>
        <v>909</v>
      </c>
      <c r="B918">
        <v>0.80526681733776595</v>
      </c>
      <c r="C918">
        <f t="shared" si="70"/>
        <v>306.28236111144093</v>
      </c>
      <c r="D918">
        <f t="shared" si="71"/>
        <v>1.1623661114409174</v>
      </c>
      <c r="E918">
        <f t="shared" si="72"/>
        <v>4.0215377617234367</v>
      </c>
      <c r="F918">
        <f t="shared" si="73"/>
        <v>2.859171650282434</v>
      </c>
    </row>
    <row r="919" spans="1:6" x14ac:dyDescent="0.25">
      <c r="A919">
        <f t="shared" si="74"/>
        <v>910</v>
      </c>
      <c r="B919">
        <v>-1.3374129372644192</v>
      </c>
      <c r="C919">
        <f t="shared" si="70"/>
        <v>303.19728583421687</v>
      </c>
      <c r="D919">
        <f t="shared" si="71"/>
        <v>-1.9227091657831465</v>
      </c>
      <c r="E919">
        <f t="shared" si="72"/>
        <v>2.5166697704082281</v>
      </c>
      <c r="F919">
        <f t="shared" si="73"/>
        <v>4.4393789361913321</v>
      </c>
    </row>
    <row r="920" spans="1:6" x14ac:dyDescent="0.25">
      <c r="A920">
        <f t="shared" si="74"/>
        <v>911</v>
      </c>
      <c r="B920">
        <v>0.37575346215835848</v>
      </c>
      <c r="C920">
        <f t="shared" si="70"/>
        <v>305.66143337558117</v>
      </c>
      <c r="D920">
        <f t="shared" si="71"/>
        <v>0.54143837558115138</v>
      </c>
      <c r="E920">
        <f t="shared" si="72"/>
        <v>3.6829714940189717</v>
      </c>
      <c r="F920">
        <f t="shared" si="73"/>
        <v>3.1415331184378203</v>
      </c>
    </row>
    <row r="921" spans="1:6" x14ac:dyDescent="0.25">
      <c r="A921">
        <f t="shared" si="74"/>
        <v>912</v>
      </c>
      <c r="B921">
        <v>-1.5140038978297716</v>
      </c>
      <c r="C921">
        <f t="shared" si="70"/>
        <v>302.94441682348031</v>
      </c>
      <c r="D921">
        <f t="shared" si="71"/>
        <v>-2.1755781765197071</v>
      </c>
      <c r="E921">
        <f t="shared" si="72"/>
        <v>2.4129486192208276</v>
      </c>
      <c r="F921">
        <f t="shared" si="73"/>
        <v>4.5885267957404778</v>
      </c>
    </row>
    <row r="922" spans="1:6" x14ac:dyDescent="0.25">
      <c r="A922">
        <f t="shared" si="74"/>
        <v>913</v>
      </c>
      <c r="B922">
        <v>0.19030210570557418</v>
      </c>
      <c r="C922">
        <f t="shared" si="70"/>
        <v>305.39372411056297</v>
      </c>
      <c r="D922">
        <f t="shared" si="71"/>
        <v>0.27372911056295379</v>
      </c>
      <c r="E922">
        <f t="shared" si="72"/>
        <v>3.5425282799802176</v>
      </c>
      <c r="F922">
        <f t="shared" si="73"/>
        <v>3.2687991694172354</v>
      </c>
    </row>
    <row r="923" spans="1:6" x14ac:dyDescent="0.25">
      <c r="A923">
        <f t="shared" si="74"/>
        <v>914</v>
      </c>
      <c r="B923">
        <v>-0.63271996641994832</v>
      </c>
      <c r="C923">
        <f t="shared" si="70"/>
        <v>304.20847275725379</v>
      </c>
      <c r="D923">
        <f t="shared" si="71"/>
        <v>-0.91152224274622995</v>
      </c>
      <c r="E923">
        <f t="shared" si="72"/>
        <v>2.9609839944615146</v>
      </c>
      <c r="F923">
        <f t="shared" si="73"/>
        <v>3.8725062372076593</v>
      </c>
    </row>
    <row r="924" spans="1:6" x14ac:dyDescent="0.25">
      <c r="A924">
        <f t="shared" si="74"/>
        <v>915</v>
      </c>
      <c r="B924">
        <v>1.2257320510562508</v>
      </c>
      <c r="C924">
        <f t="shared" si="70"/>
        <v>306.89143016514441</v>
      </c>
      <c r="D924">
        <f t="shared" si="71"/>
        <v>1.7714351651443963</v>
      </c>
      <c r="E924">
        <f t="shared" si="72"/>
        <v>4.3708916378891161</v>
      </c>
      <c r="F924">
        <f t="shared" si="73"/>
        <v>2.5994564727446772</v>
      </c>
    </row>
    <row r="925" spans="1:6" x14ac:dyDescent="0.25">
      <c r="A925">
        <f t="shared" si="74"/>
        <v>916</v>
      </c>
      <c r="B925">
        <v>0.1973169122487656</v>
      </c>
      <c r="C925">
        <f t="shared" si="70"/>
        <v>305.40384610281046</v>
      </c>
      <c r="D925">
        <f t="shared" si="71"/>
        <v>0.2838511028104449</v>
      </c>
      <c r="E925">
        <f t="shared" si="72"/>
        <v>3.5477775819213377</v>
      </c>
      <c r="F925">
        <f t="shared" si="73"/>
        <v>3.2639264791108076</v>
      </c>
    </row>
    <row r="926" spans="1:6" x14ac:dyDescent="0.25">
      <c r="A926">
        <f t="shared" si="74"/>
        <v>917</v>
      </c>
      <c r="B926">
        <v>-0.32538020406093449</v>
      </c>
      <c r="C926">
        <f t="shared" si="70"/>
        <v>304.6505400819027</v>
      </c>
      <c r="D926">
        <f t="shared" si="71"/>
        <v>-0.46945491809731266</v>
      </c>
      <c r="E926">
        <f t="shared" si="72"/>
        <v>3.170197939553816</v>
      </c>
      <c r="F926">
        <f t="shared" si="73"/>
        <v>3.6396528576510718</v>
      </c>
    </row>
    <row r="927" spans="1:6" x14ac:dyDescent="0.25">
      <c r="A927">
        <f t="shared" si="74"/>
        <v>918</v>
      </c>
      <c r="B927">
        <v>0.68072173046238027</v>
      </c>
      <c r="C927">
        <f t="shared" si="70"/>
        <v>306.10218226206956</v>
      </c>
      <c r="D927">
        <f t="shared" si="71"/>
        <v>0.98218726206954443</v>
      </c>
      <c r="E927">
        <f t="shared" si="72"/>
        <v>3.921455013251574</v>
      </c>
      <c r="F927">
        <f t="shared" si="73"/>
        <v>2.9392677511820011</v>
      </c>
    </row>
    <row r="928" spans="1:6" x14ac:dyDescent="0.25">
      <c r="A928">
        <f t="shared" si="74"/>
        <v>919</v>
      </c>
      <c r="B928">
        <v>-0.1741470371926509</v>
      </c>
      <c r="C928">
        <f t="shared" si="70"/>
        <v>304.86830462413712</v>
      </c>
      <c r="D928">
        <f t="shared" si="71"/>
        <v>-0.25169037586289278</v>
      </c>
      <c r="E928">
        <f t="shared" si="72"/>
        <v>3.2766197093626772</v>
      </c>
      <c r="F928">
        <f t="shared" si="73"/>
        <v>3.5283100852255131</v>
      </c>
    </row>
    <row r="929" spans="1:6" x14ac:dyDescent="0.25">
      <c r="A929">
        <f t="shared" si="74"/>
        <v>920</v>
      </c>
      <c r="B929">
        <v>0.2493138910283848</v>
      </c>
      <c r="C929">
        <f t="shared" si="70"/>
        <v>305.47888543457361</v>
      </c>
      <c r="D929">
        <f t="shared" si="71"/>
        <v>0.35889043457359548</v>
      </c>
      <c r="E929">
        <f t="shared" si="72"/>
        <v>3.5868423767623767</v>
      </c>
      <c r="F929">
        <f t="shared" si="73"/>
        <v>3.2279519421887244</v>
      </c>
    </row>
    <row r="930" spans="1:6" x14ac:dyDescent="0.25">
      <c r="A930">
        <f t="shared" si="74"/>
        <v>921</v>
      </c>
      <c r="B930">
        <v>1.1118556360185259</v>
      </c>
      <c r="C930">
        <f t="shared" si="70"/>
        <v>306.72635386923804</v>
      </c>
      <c r="D930">
        <f t="shared" si="71"/>
        <v>1.6063588692380222</v>
      </c>
      <c r="E930">
        <f t="shared" si="72"/>
        <v>4.2745313763672357</v>
      </c>
      <c r="F930">
        <f t="shared" si="73"/>
        <v>2.6681725071291567</v>
      </c>
    </row>
    <row r="931" spans="1:6" x14ac:dyDescent="0.25">
      <c r="A931">
        <f t="shared" si="74"/>
        <v>922</v>
      </c>
      <c r="B931">
        <v>0.10623592913647668</v>
      </c>
      <c r="C931">
        <f t="shared" si="70"/>
        <v>305.2724471920763</v>
      </c>
      <c r="D931">
        <f t="shared" si="71"/>
        <v>0.15245219207628224</v>
      </c>
      <c r="E931">
        <f t="shared" si="72"/>
        <v>3.4800057170560024</v>
      </c>
      <c r="F931">
        <f t="shared" si="73"/>
        <v>3.3275535249796633</v>
      </c>
    </row>
    <row r="932" spans="1:6" x14ac:dyDescent="0.25">
      <c r="A932">
        <f t="shared" si="74"/>
        <v>923</v>
      </c>
      <c r="B932">
        <v>2.3806289537078928</v>
      </c>
      <c r="C932">
        <f t="shared" si="70"/>
        <v>308.5706069068325</v>
      </c>
      <c r="D932">
        <f t="shared" si="71"/>
        <v>3.4506119068324779</v>
      </c>
      <c r="E932">
        <f t="shared" si="72"/>
        <v>5.4201393852369222</v>
      </c>
      <c r="F932">
        <f t="shared" si="73"/>
        <v>1.9695274784044017</v>
      </c>
    </row>
    <row r="933" spans="1:6" x14ac:dyDescent="0.25">
      <c r="A933">
        <f t="shared" si="74"/>
        <v>924</v>
      </c>
      <c r="B933">
        <v>-1.3315665407629462</v>
      </c>
      <c r="C933">
        <f t="shared" si="70"/>
        <v>303.20566117660462</v>
      </c>
      <c r="D933">
        <f t="shared" si="71"/>
        <v>-1.9143338233953955</v>
      </c>
      <c r="E933">
        <f t="shared" si="72"/>
        <v>2.5201554052162436</v>
      </c>
      <c r="F933">
        <f t="shared" si="73"/>
        <v>4.434489228611568</v>
      </c>
    </row>
    <row r="934" spans="1:6" x14ac:dyDescent="0.25">
      <c r="A934">
        <f t="shared" si="74"/>
        <v>925</v>
      </c>
      <c r="B934">
        <v>-0.81392904588298165</v>
      </c>
      <c r="C934">
        <f t="shared" si="70"/>
        <v>303.94812828924563</v>
      </c>
      <c r="D934">
        <f t="shared" si="71"/>
        <v>-1.1718667107543865</v>
      </c>
      <c r="E934">
        <f t="shared" si="72"/>
        <v>2.8420451542430101</v>
      </c>
      <c r="F934">
        <f t="shared" si="73"/>
        <v>4.0139118649973113</v>
      </c>
    </row>
    <row r="935" spans="1:6" x14ac:dyDescent="0.25">
      <c r="A935">
        <f t="shared" si="74"/>
        <v>926</v>
      </c>
      <c r="B935">
        <v>0.96348408009131836</v>
      </c>
      <c r="C935">
        <f t="shared" si="70"/>
        <v>306.51140630742043</v>
      </c>
      <c r="D935">
        <f t="shared" si="71"/>
        <v>1.3914113074204124</v>
      </c>
      <c r="E935">
        <f t="shared" si="72"/>
        <v>4.1509225617274694</v>
      </c>
      <c r="F935">
        <f t="shared" si="73"/>
        <v>2.7595112543069718</v>
      </c>
    </row>
    <row r="936" spans="1:6" x14ac:dyDescent="0.25">
      <c r="A936">
        <f t="shared" si="74"/>
        <v>927</v>
      </c>
      <c r="B936">
        <v>1.4184309435717823</v>
      </c>
      <c r="C936">
        <f t="shared" si="70"/>
        <v>307.17097063844341</v>
      </c>
      <c r="D936">
        <f t="shared" si="71"/>
        <v>2.0509756384433899</v>
      </c>
      <c r="E936">
        <f t="shared" si="72"/>
        <v>4.536885268726536</v>
      </c>
      <c r="F936">
        <f t="shared" si="73"/>
        <v>2.4859096302830892</v>
      </c>
    </row>
    <row r="937" spans="1:6" x14ac:dyDescent="0.25">
      <c r="A937">
        <f t="shared" si="74"/>
        <v>928</v>
      </c>
      <c r="B937">
        <v>7.2718097288114819E-2</v>
      </c>
      <c r="C937">
        <f t="shared" si="70"/>
        <v>305.2241065811254</v>
      </c>
      <c r="D937">
        <f t="shared" si="71"/>
        <v>0.10411158112538033</v>
      </c>
      <c r="E937">
        <f t="shared" si="72"/>
        <v>3.4552759531715367</v>
      </c>
      <c r="F937">
        <f t="shared" si="73"/>
        <v>3.3511643720460995</v>
      </c>
    </row>
    <row r="938" spans="1:6" x14ac:dyDescent="0.25">
      <c r="A938">
        <f t="shared" si="74"/>
        <v>929</v>
      </c>
      <c r="B938">
        <v>0.39649886622457919</v>
      </c>
      <c r="C938">
        <f t="shared" si="70"/>
        <v>305.6913951013629</v>
      </c>
      <c r="D938">
        <f t="shared" si="71"/>
        <v>0.57140010136288311</v>
      </c>
      <c r="E938">
        <f t="shared" si="72"/>
        <v>3.6988975302012932</v>
      </c>
      <c r="F938">
        <f t="shared" si="73"/>
        <v>3.1274974288383532</v>
      </c>
    </row>
    <row r="939" spans="1:6" x14ac:dyDescent="0.25">
      <c r="A939">
        <f t="shared" si="74"/>
        <v>930</v>
      </c>
      <c r="B939">
        <v>0.87854673744079437</v>
      </c>
      <c r="C939">
        <f t="shared" si="70"/>
        <v>306.38842441648541</v>
      </c>
      <c r="D939">
        <f t="shared" si="71"/>
        <v>1.2684294164853895</v>
      </c>
      <c r="E939">
        <f t="shared" si="72"/>
        <v>4.0811518266871758</v>
      </c>
      <c r="F939">
        <f t="shared" si="73"/>
        <v>2.8127224102017294</v>
      </c>
    </row>
    <row r="940" spans="1:6" x14ac:dyDescent="0.25">
      <c r="A940">
        <f t="shared" si="74"/>
        <v>931</v>
      </c>
      <c r="B940">
        <v>-1.6293568743854423</v>
      </c>
      <c r="C940">
        <f t="shared" si="70"/>
        <v>302.77935128562859</v>
      </c>
      <c r="D940">
        <f t="shared" si="71"/>
        <v>-2.3406437143714243</v>
      </c>
      <c r="E940">
        <f t="shared" si="72"/>
        <v>2.3468216869354848</v>
      </c>
      <c r="F940">
        <f t="shared" si="73"/>
        <v>4.687465401306838</v>
      </c>
    </row>
    <row r="941" spans="1:6" x14ac:dyDescent="0.25">
      <c r="A941">
        <f t="shared" si="74"/>
        <v>932</v>
      </c>
      <c r="B941">
        <v>0.2843000534733221</v>
      </c>
      <c r="C941">
        <f t="shared" si="70"/>
        <v>305.52938601829584</v>
      </c>
      <c r="D941">
        <f t="shared" si="71"/>
        <v>0.40939101829582114</v>
      </c>
      <c r="E941">
        <f t="shared" si="72"/>
        <v>3.6132804027321015</v>
      </c>
      <c r="F941">
        <f t="shared" si="73"/>
        <v>3.2038893844362519</v>
      </c>
    </row>
    <row r="942" spans="1:6" x14ac:dyDescent="0.25">
      <c r="A942">
        <f t="shared" si="74"/>
        <v>933</v>
      </c>
      <c r="B942">
        <v>-0.66987348923976919</v>
      </c>
      <c r="C942">
        <f t="shared" si="70"/>
        <v>304.15507584015012</v>
      </c>
      <c r="D942">
        <f t="shared" si="71"/>
        <v>-0.96491915984989873</v>
      </c>
      <c r="E942">
        <f t="shared" si="72"/>
        <v>2.9363316483988058</v>
      </c>
      <c r="F942">
        <f t="shared" si="73"/>
        <v>3.9012508082486477</v>
      </c>
    </row>
    <row r="943" spans="1:6" x14ac:dyDescent="0.25">
      <c r="A943">
        <f t="shared" si="74"/>
        <v>934</v>
      </c>
      <c r="B943">
        <v>-0.50940952244982496</v>
      </c>
      <c r="C943">
        <f t="shared" si="70"/>
        <v>304.38576130552758</v>
      </c>
      <c r="D943">
        <f t="shared" si="71"/>
        <v>-0.73423369447243658</v>
      </c>
      <c r="E943">
        <f t="shared" si="72"/>
        <v>3.0437902759211966</v>
      </c>
      <c r="F943">
        <f t="shared" si="73"/>
        <v>3.7780239703935763</v>
      </c>
    </row>
    <row r="944" spans="1:6" x14ac:dyDescent="0.25">
      <c r="A944">
        <f t="shared" si="74"/>
        <v>935</v>
      </c>
      <c r="B944">
        <v>-0.61428026417661286</v>
      </c>
      <c r="C944">
        <f t="shared" si="70"/>
        <v>304.23497771556538</v>
      </c>
      <c r="D944">
        <f t="shared" si="71"/>
        <v>-0.8850172844346389</v>
      </c>
      <c r="E944">
        <f t="shared" si="72"/>
        <v>2.9732702932713835</v>
      </c>
      <c r="F944">
        <f t="shared" si="73"/>
        <v>3.8582875777059371</v>
      </c>
    </row>
    <row r="945" spans="1:6" x14ac:dyDescent="0.25">
      <c r="A945">
        <f t="shared" si="74"/>
        <v>936</v>
      </c>
      <c r="B945">
        <v>-0.57905580685635327</v>
      </c>
      <c r="C945">
        <f t="shared" si="70"/>
        <v>304.28561525460071</v>
      </c>
      <c r="D945">
        <f t="shared" si="71"/>
        <v>-0.83437974539930337</v>
      </c>
      <c r="E945">
        <f t="shared" si="72"/>
        <v>2.9968344435307301</v>
      </c>
      <c r="F945">
        <f t="shared" si="73"/>
        <v>3.8312141889299767</v>
      </c>
    </row>
    <row r="946" spans="1:6" x14ac:dyDescent="0.25">
      <c r="A946">
        <f t="shared" si="74"/>
        <v>937</v>
      </c>
      <c r="B946">
        <v>-1.2115849860000421</v>
      </c>
      <c r="C946">
        <f t="shared" si="70"/>
        <v>303.37759364255305</v>
      </c>
      <c r="D946">
        <f t="shared" si="71"/>
        <v>-1.7424013574469654</v>
      </c>
      <c r="E946">
        <f t="shared" si="72"/>
        <v>2.5924242974908935</v>
      </c>
      <c r="F946">
        <f t="shared" si="73"/>
        <v>4.3348256549377879</v>
      </c>
    </row>
    <row r="947" spans="1:6" x14ac:dyDescent="0.25">
      <c r="A947">
        <f t="shared" si="74"/>
        <v>938</v>
      </c>
      <c r="B947">
        <v>1.1275213134886377</v>
      </c>
      <c r="C947">
        <f t="shared" si="70"/>
        <v>306.74905771054887</v>
      </c>
      <c r="D947">
        <f t="shared" si="71"/>
        <v>1.6290627105488511</v>
      </c>
      <c r="E947">
        <f t="shared" si="72"/>
        <v>4.2877107664234302</v>
      </c>
      <c r="F947">
        <f t="shared" si="73"/>
        <v>2.6586480558744938</v>
      </c>
    </row>
    <row r="948" spans="1:6" x14ac:dyDescent="0.25">
      <c r="A948">
        <f t="shared" si="74"/>
        <v>939</v>
      </c>
      <c r="B948">
        <v>-1.3828676736353747</v>
      </c>
      <c r="C948">
        <f t="shared" si="70"/>
        <v>303.13217686575001</v>
      </c>
      <c r="D948">
        <f t="shared" si="71"/>
        <v>-1.9878181342500056</v>
      </c>
      <c r="E948">
        <f t="shared" si="72"/>
        <v>2.4896828948629235</v>
      </c>
      <c r="F948">
        <f t="shared" si="73"/>
        <v>4.4775010291128865</v>
      </c>
    </row>
    <row r="949" spans="1:6" x14ac:dyDescent="0.25">
      <c r="A949">
        <f t="shared" si="74"/>
        <v>940</v>
      </c>
      <c r="B949">
        <v>-1.6466399354978014</v>
      </c>
      <c r="C949">
        <f t="shared" si="70"/>
        <v>302.75462765851984</v>
      </c>
      <c r="D949">
        <f t="shared" si="71"/>
        <v>-2.3653673414801801</v>
      </c>
      <c r="E949">
        <f t="shared" si="72"/>
        <v>2.3370241589817056</v>
      </c>
      <c r="F949">
        <f t="shared" si="73"/>
        <v>4.7023915004618004</v>
      </c>
    </row>
    <row r="950" spans="1:6" x14ac:dyDescent="0.25">
      <c r="A950">
        <f t="shared" si="74"/>
        <v>941</v>
      </c>
      <c r="B950">
        <v>-5.6444949273955519E-2</v>
      </c>
      <c r="C950">
        <f t="shared" si="70"/>
        <v>305.037894610232</v>
      </c>
      <c r="D950">
        <f t="shared" si="71"/>
        <v>-8.2100389768015702E-2</v>
      </c>
      <c r="E950">
        <f t="shared" si="72"/>
        <v>3.3610359593499766</v>
      </c>
      <c r="F950">
        <f t="shared" si="73"/>
        <v>3.443136349117907</v>
      </c>
    </row>
    <row r="951" spans="1:6" x14ac:dyDescent="0.25">
      <c r="A951">
        <f t="shared" si="74"/>
        <v>942</v>
      </c>
      <c r="B951">
        <v>-0.77411669027415109</v>
      </c>
      <c r="C951">
        <f t="shared" si="70"/>
        <v>304.00530789965819</v>
      </c>
      <c r="D951">
        <f t="shared" si="71"/>
        <v>-1.1146871003418255</v>
      </c>
      <c r="E951">
        <f t="shared" si="72"/>
        <v>2.8678968019477793</v>
      </c>
      <c r="F951">
        <f t="shared" si="73"/>
        <v>3.982583902289548</v>
      </c>
    </row>
    <row r="952" spans="1:6" x14ac:dyDescent="0.25">
      <c r="A952">
        <f t="shared" si="74"/>
        <v>943</v>
      </c>
      <c r="B952">
        <v>0.86454599546015753</v>
      </c>
      <c r="C952">
        <f t="shared" si="70"/>
        <v>306.36815729653176</v>
      </c>
      <c r="D952">
        <f t="shared" si="71"/>
        <v>1.2481622965317456</v>
      </c>
      <c r="E952">
        <f t="shared" si="72"/>
        <v>4.0697204596986012</v>
      </c>
      <c r="F952">
        <f t="shared" si="73"/>
        <v>2.8215581631667703</v>
      </c>
    </row>
    <row r="953" spans="1:6" x14ac:dyDescent="0.25">
      <c r="A953">
        <f t="shared" si="74"/>
        <v>944</v>
      </c>
      <c r="B953">
        <v>-3.6152996749393304E-2</v>
      </c>
      <c r="C953">
        <f t="shared" si="70"/>
        <v>305.06714161853802</v>
      </c>
      <c r="D953">
        <f t="shared" si="71"/>
        <v>-5.285338146200047E-2</v>
      </c>
      <c r="E953">
        <f t="shared" si="72"/>
        <v>3.375730212195208</v>
      </c>
      <c r="F953">
        <f t="shared" si="73"/>
        <v>3.42858359365718</v>
      </c>
    </row>
    <row r="954" spans="1:6" x14ac:dyDescent="0.25">
      <c r="A954">
        <f t="shared" si="74"/>
        <v>945</v>
      </c>
      <c r="B954">
        <v>2.0344386618467328E-3</v>
      </c>
      <c r="C954">
        <f t="shared" si="70"/>
        <v>305.12218918225318</v>
      </c>
      <c r="D954">
        <f t="shared" si="71"/>
        <v>2.1941822531630351E-3</v>
      </c>
      <c r="E954">
        <f t="shared" si="72"/>
        <v>3.4034956908464551</v>
      </c>
      <c r="F954">
        <f t="shared" si="73"/>
        <v>3.4013015085932352</v>
      </c>
    </row>
    <row r="955" spans="1:6" x14ac:dyDescent="0.25">
      <c r="A955">
        <f t="shared" si="74"/>
        <v>946</v>
      </c>
      <c r="B955">
        <v>-1.2651196416030388</v>
      </c>
      <c r="C955">
        <f t="shared" si="70"/>
        <v>303.30086693045729</v>
      </c>
      <c r="D955">
        <f t="shared" si="71"/>
        <v>-1.8191280695427281</v>
      </c>
      <c r="E955">
        <f t="shared" si="72"/>
        <v>2.5600050816323829</v>
      </c>
      <c r="F955">
        <f t="shared" si="73"/>
        <v>4.37913315117504</v>
      </c>
    </row>
    <row r="956" spans="1:6" x14ac:dyDescent="0.25">
      <c r="A956">
        <f t="shared" si="74"/>
        <v>947</v>
      </c>
      <c r="B956">
        <v>0.50600534704208688</v>
      </c>
      <c r="C956">
        <f t="shared" si="70"/>
        <v>305.84959943985336</v>
      </c>
      <c r="D956">
        <f t="shared" si="71"/>
        <v>0.72960443985334678</v>
      </c>
      <c r="E956">
        <f t="shared" si="72"/>
        <v>3.783682680062725</v>
      </c>
      <c r="F956">
        <f t="shared" si="73"/>
        <v>3.0540782402093498</v>
      </c>
    </row>
    <row r="957" spans="1:6" x14ac:dyDescent="0.25">
      <c r="A957">
        <f t="shared" si="74"/>
        <v>948</v>
      </c>
      <c r="B957">
        <v>-0.64929906977084928</v>
      </c>
      <c r="C957">
        <f t="shared" si="70"/>
        <v>304.18464416796041</v>
      </c>
      <c r="D957">
        <f t="shared" si="71"/>
        <v>-0.93535083203960312</v>
      </c>
      <c r="E957">
        <f t="shared" si="72"/>
        <v>2.9499663326289181</v>
      </c>
      <c r="F957">
        <f t="shared" si="73"/>
        <v>3.8853171646684643</v>
      </c>
    </row>
    <row r="958" spans="1:6" x14ac:dyDescent="0.25">
      <c r="A958">
        <f t="shared" si="74"/>
        <v>949</v>
      </c>
      <c r="B958">
        <v>0.41770774905600072</v>
      </c>
      <c r="C958">
        <f t="shared" si="70"/>
        <v>305.72202924636554</v>
      </c>
      <c r="D958">
        <f t="shared" si="71"/>
        <v>0.60203424636551972</v>
      </c>
      <c r="E958">
        <f t="shared" si="72"/>
        <v>3.7152241803538004</v>
      </c>
      <c r="F958">
        <f t="shared" si="73"/>
        <v>3.1131899339882523</v>
      </c>
    </row>
    <row r="959" spans="1:6" x14ac:dyDescent="0.25">
      <c r="A959">
        <f t="shared" si="74"/>
        <v>950</v>
      </c>
      <c r="B959">
        <v>-1.0652816561330756</v>
      </c>
      <c r="C959">
        <f t="shared" si="70"/>
        <v>303.58737689884526</v>
      </c>
      <c r="D959">
        <f t="shared" si="71"/>
        <v>-1.5326181011547533</v>
      </c>
      <c r="E959">
        <f t="shared" si="72"/>
        <v>2.6824530908095312</v>
      </c>
      <c r="F959">
        <f t="shared" si="73"/>
        <v>4.2150711919642561</v>
      </c>
    </row>
    <row r="960" spans="1:6" x14ac:dyDescent="0.25">
      <c r="A960">
        <f t="shared" si="74"/>
        <v>951</v>
      </c>
      <c r="B960">
        <v>0.29268713324441104</v>
      </c>
      <c r="C960">
        <f t="shared" si="70"/>
        <v>305.54149354297317</v>
      </c>
      <c r="D960">
        <f t="shared" si="71"/>
        <v>0.42149854297315414</v>
      </c>
      <c r="E960">
        <f t="shared" si="72"/>
        <v>3.6196365979580776</v>
      </c>
      <c r="F960">
        <f t="shared" si="73"/>
        <v>3.1981380549848666</v>
      </c>
    </row>
    <row r="961" spans="1:6" x14ac:dyDescent="0.25">
      <c r="A961">
        <f t="shared" si="74"/>
        <v>952</v>
      </c>
      <c r="B961">
        <v>2.1242647256819773</v>
      </c>
      <c r="C961">
        <f t="shared" si="70"/>
        <v>308.19707132297839</v>
      </c>
      <c r="D961">
        <f t="shared" si="71"/>
        <v>3.0770763229783711</v>
      </c>
      <c r="E961">
        <f t="shared" si="72"/>
        <v>5.1760602246037877</v>
      </c>
      <c r="F961">
        <f t="shared" si="73"/>
        <v>2.0989839016253597</v>
      </c>
    </row>
    <row r="962" spans="1:6" x14ac:dyDescent="0.25">
      <c r="A962">
        <f t="shared" si="74"/>
        <v>953</v>
      </c>
      <c r="B962">
        <v>0.27617417841460346</v>
      </c>
      <c r="C962">
        <f t="shared" si="70"/>
        <v>305.51765602435603</v>
      </c>
      <c r="D962">
        <f t="shared" si="71"/>
        <v>0.39766102435601169</v>
      </c>
      <c r="E962">
        <f t="shared" si="72"/>
        <v>3.60712892149499</v>
      </c>
      <c r="F962">
        <f t="shared" si="73"/>
        <v>3.2094678971389499</v>
      </c>
    </row>
    <row r="963" spans="1:6" x14ac:dyDescent="0.25">
      <c r="A963">
        <f t="shared" si="74"/>
        <v>954</v>
      </c>
      <c r="B963">
        <v>-0.21592013004408225</v>
      </c>
      <c r="C963">
        <f t="shared" si="70"/>
        <v>304.80813891409241</v>
      </c>
      <c r="D963">
        <f t="shared" si="71"/>
        <v>-0.31185608590760694</v>
      </c>
      <c r="E963">
        <f t="shared" si="72"/>
        <v>3.2469947255210911</v>
      </c>
      <c r="F963">
        <f t="shared" si="73"/>
        <v>3.5588508114286412</v>
      </c>
    </row>
    <row r="964" spans="1:6" x14ac:dyDescent="0.25">
      <c r="A964">
        <f t="shared" si="74"/>
        <v>955</v>
      </c>
      <c r="B964">
        <v>-1.3554850415829762</v>
      </c>
      <c r="C964">
        <f t="shared" si="70"/>
        <v>303.17139783483498</v>
      </c>
      <c r="D964">
        <f t="shared" si="71"/>
        <v>-1.9485971651650402</v>
      </c>
      <c r="E964">
        <f t="shared" si="72"/>
        <v>2.5059161593935926</v>
      </c>
      <c r="F964">
        <f t="shared" si="73"/>
        <v>4.4545133245585475</v>
      </c>
    </row>
    <row r="965" spans="1:6" x14ac:dyDescent="0.25">
      <c r="A965">
        <f t="shared" si="74"/>
        <v>956</v>
      </c>
      <c r="B965">
        <v>-0.55981313248867659</v>
      </c>
      <c r="C965">
        <f t="shared" si="70"/>
        <v>304.31328145970542</v>
      </c>
      <c r="D965">
        <f t="shared" si="71"/>
        <v>-0.80671354029459508</v>
      </c>
      <c r="E965">
        <f t="shared" si="72"/>
        <v>3.0097595207957113</v>
      </c>
      <c r="F965">
        <f t="shared" si="73"/>
        <v>3.8164730610903064</v>
      </c>
    </row>
    <row r="966" spans="1:6" x14ac:dyDescent="0.25">
      <c r="A966">
        <f t="shared" si="74"/>
        <v>957</v>
      </c>
      <c r="B966">
        <v>1.2146101754751704</v>
      </c>
      <c r="C966">
        <f t="shared" si="70"/>
        <v>306.87530387833203</v>
      </c>
      <c r="D966">
        <f t="shared" si="71"/>
        <v>1.7553088783320163</v>
      </c>
      <c r="E966">
        <f t="shared" si="72"/>
        <v>4.3614236142748268</v>
      </c>
      <c r="F966">
        <f t="shared" si="73"/>
        <v>2.6061147359427537</v>
      </c>
    </row>
    <row r="967" spans="1:6" x14ac:dyDescent="0.25">
      <c r="A967">
        <f t="shared" si="74"/>
        <v>958</v>
      </c>
      <c r="B967">
        <v>0.98304309832390846</v>
      </c>
      <c r="C967">
        <f t="shared" si="70"/>
        <v>306.53973305785792</v>
      </c>
      <c r="D967">
        <f t="shared" si="71"/>
        <v>1.4197380578578986</v>
      </c>
      <c r="E967">
        <f t="shared" si="72"/>
        <v>4.1670913570368668</v>
      </c>
      <c r="F967">
        <f t="shared" si="73"/>
        <v>2.7473532991789114</v>
      </c>
    </row>
    <row r="968" spans="1:6" x14ac:dyDescent="0.25">
      <c r="A968">
        <f t="shared" si="74"/>
        <v>959</v>
      </c>
      <c r="B968">
        <v>1.3399395681020116</v>
      </c>
      <c r="C968">
        <f t="shared" si="70"/>
        <v>307.05707565945312</v>
      </c>
      <c r="D968">
        <f t="shared" si="71"/>
        <v>1.9370806594531018</v>
      </c>
      <c r="E968">
        <f t="shared" si="72"/>
        <v>4.4688272206464319</v>
      </c>
      <c r="F968">
        <f t="shared" si="73"/>
        <v>2.531746561193259</v>
      </c>
    </row>
    <row r="969" spans="1:6" x14ac:dyDescent="0.25">
      <c r="A969">
        <f t="shared" si="74"/>
        <v>960</v>
      </c>
      <c r="B969">
        <v>2.3576259662300045</v>
      </c>
      <c r="C969">
        <f t="shared" si="70"/>
        <v>308.53707191581799</v>
      </c>
      <c r="D969">
        <f t="shared" si="71"/>
        <v>3.4170769158179723</v>
      </c>
      <c r="E969">
        <f t="shared" si="72"/>
        <v>5.3979831775065463</v>
      </c>
      <c r="F969">
        <f t="shared" si="73"/>
        <v>1.9809062616885456</v>
      </c>
    </row>
    <row r="970" spans="1:6" x14ac:dyDescent="0.25">
      <c r="A970">
        <f t="shared" si="74"/>
        <v>961</v>
      </c>
      <c r="B970">
        <v>-4.8928344475983064E-2</v>
      </c>
      <c r="C970">
        <f t="shared" ref="C970:C1009" si="75">+$C$9*EXP(($J$8-($J$9^2)/2)*(1/360)+SQRT(1/360)*$J$9*B970)</f>
        <v>305.04872804619163</v>
      </c>
      <c r="D970">
        <f t="shared" si="71"/>
        <v>-7.1266953808390099E-2</v>
      </c>
      <c r="E970">
        <f t="shared" si="72"/>
        <v>3.3664742170257398</v>
      </c>
      <c r="F970">
        <f t="shared" si="73"/>
        <v>3.4377411708340446</v>
      </c>
    </row>
    <row r="971" spans="1:6" x14ac:dyDescent="0.25">
      <c r="A971">
        <f t="shared" si="74"/>
        <v>962</v>
      </c>
      <c r="B971">
        <v>-0.71621621002157942</v>
      </c>
      <c r="C971">
        <f t="shared" si="75"/>
        <v>304.08848537517832</v>
      </c>
      <c r="D971">
        <f t="shared" ref="D971:D1009" si="76">+C971-$C$9</f>
        <v>-1.0315096248216946</v>
      </c>
      <c r="E971">
        <f t="shared" ref="E971:E1009" si="77">+Precio_opcion_BS(C971,$J$11,$J$10,$J$9,$J$12,TRUE)</f>
        <v>2.9057746236106539</v>
      </c>
      <c r="F971">
        <f t="shared" ref="F971:F1009" si="78">+Precio_opcion_BS(C971,$J$11,$J$10,$J$9,$J$12,FALSE)</f>
        <v>3.9372842484322916</v>
      </c>
    </row>
    <row r="972" spans="1:6" x14ac:dyDescent="0.25">
      <c r="A972">
        <f t="shared" ref="A972:A1009" si="79">1+A971</f>
        <v>963</v>
      </c>
      <c r="B972">
        <v>-0.24900865631634428</v>
      </c>
      <c r="C972">
        <f t="shared" si="75"/>
        <v>304.76048999720058</v>
      </c>
      <c r="D972">
        <f t="shared" si="76"/>
        <v>-0.35950500279943753</v>
      </c>
      <c r="E972">
        <f t="shared" si="77"/>
        <v>3.2236531246302889</v>
      </c>
      <c r="F972">
        <f t="shared" si="78"/>
        <v>3.5831581274296695</v>
      </c>
    </row>
    <row r="973" spans="1:6" x14ac:dyDescent="0.25">
      <c r="A973">
        <f t="shared" si="79"/>
        <v>964</v>
      </c>
      <c r="B973">
        <v>0.51803766791635686</v>
      </c>
      <c r="C973">
        <f t="shared" si="75"/>
        <v>305.86698756122343</v>
      </c>
      <c r="D973">
        <f t="shared" si="76"/>
        <v>0.74699256122340785</v>
      </c>
      <c r="E973">
        <f t="shared" si="77"/>
        <v>3.7930722878241454</v>
      </c>
      <c r="F973">
        <f t="shared" si="78"/>
        <v>3.0460797266007091</v>
      </c>
    </row>
    <row r="974" spans="1:6" x14ac:dyDescent="0.25">
      <c r="A974">
        <f t="shared" si="79"/>
        <v>965</v>
      </c>
      <c r="B974">
        <v>0.21667253210337786</v>
      </c>
      <c r="C974">
        <f t="shared" si="75"/>
        <v>305.43177697139555</v>
      </c>
      <c r="D974">
        <f t="shared" si="76"/>
        <v>0.31178197139553276</v>
      </c>
      <c r="E974">
        <f t="shared" si="77"/>
        <v>3.5622874375774245</v>
      </c>
      <c r="F974">
        <f t="shared" si="78"/>
        <v>3.2505054661818349</v>
      </c>
    </row>
    <row r="975" spans="1:6" x14ac:dyDescent="0.25">
      <c r="A975">
        <f t="shared" si="79"/>
        <v>966</v>
      </c>
      <c r="B975">
        <v>0.9639449816705814</v>
      </c>
      <c r="C975">
        <f t="shared" si="75"/>
        <v>306.51207378749638</v>
      </c>
      <c r="D975">
        <f t="shared" si="76"/>
        <v>1.3920787874963594</v>
      </c>
      <c r="E975">
        <f t="shared" si="77"/>
        <v>4.1513031336034203</v>
      </c>
      <c r="F975">
        <f t="shared" si="78"/>
        <v>2.7592243461069756</v>
      </c>
    </row>
    <row r="976" spans="1:6" x14ac:dyDescent="0.25">
      <c r="A976">
        <f t="shared" si="79"/>
        <v>967</v>
      </c>
      <c r="B976">
        <v>-0.35644583528753804</v>
      </c>
      <c r="C976">
        <f t="shared" si="75"/>
        <v>304.60582713853393</v>
      </c>
      <c r="D976">
        <f t="shared" si="76"/>
        <v>-0.51416786146609184</v>
      </c>
      <c r="E976">
        <f t="shared" si="77"/>
        <v>3.1486213624038726</v>
      </c>
      <c r="F976">
        <f t="shared" si="78"/>
        <v>3.6627892238699076</v>
      </c>
    </row>
    <row r="977" spans="1:6" x14ac:dyDescent="0.25">
      <c r="A977">
        <f t="shared" si="79"/>
        <v>968</v>
      </c>
      <c r="B977">
        <v>-0.38733851216517973</v>
      </c>
      <c r="C977">
        <f t="shared" si="75"/>
        <v>304.56136963709207</v>
      </c>
      <c r="D977">
        <f t="shared" si="76"/>
        <v>-0.55862536290794651</v>
      </c>
      <c r="E977">
        <f t="shared" si="77"/>
        <v>3.127260824075023</v>
      </c>
      <c r="F977">
        <f t="shared" si="78"/>
        <v>3.6858861869828843</v>
      </c>
    </row>
    <row r="978" spans="1:6" x14ac:dyDescent="0.25">
      <c r="A978">
        <f t="shared" si="79"/>
        <v>969</v>
      </c>
      <c r="B978">
        <v>-0.56379136511330807</v>
      </c>
      <c r="C978">
        <f t="shared" si="75"/>
        <v>304.307561539147</v>
      </c>
      <c r="D978">
        <f t="shared" si="76"/>
        <v>-0.81243346085301482</v>
      </c>
      <c r="E978">
        <f t="shared" si="77"/>
        <v>3.0070843586212277</v>
      </c>
      <c r="F978">
        <f t="shared" si="78"/>
        <v>3.8195178194741857</v>
      </c>
    </row>
    <row r="979" spans="1:6" x14ac:dyDescent="0.25">
      <c r="A979">
        <f t="shared" si="79"/>
        <v>970</v>
      </c>
      <c r="B979">
        <v>4.0867684048166403E-2</v>
      </c>
      <c r="C979">
        <f t="shared" si="75"/>
        <v>305.17817787381176</v>
      </c>
      <c r="D979">
        <f t="shared" si="76"/>
        <v>5.8182873811745139E-2</v>
      </c>
      <c r="E979">
        <f t="shared" si="77"/>
        <v>3.4318812468000317</v>
      </c>
      <c r="F979">
        <f t="shared" si="78"/>
        <v>3.3736983729882297</v>
      </c>
    </row>
    <row r="980" spans="1:6" x14ac:dyDescent="0.25">
      <c r="A980">
        <f t="shared" si="79"/>
        <v>971</v>
      </c>
      <c r="B980">
        <v>-1.6044496875488787</v>
      </c>
      <c r="C980">
        <f t="shared" si="75"/>
        <v>302.81498486786205</v>
      </c>
      <c r="D980">
        <f t="shared" si="76"/>
        <v>-2.3050101321379657</v>
      </c>
      <c r="E980">
        <f t="shared" si="77"/>
        <v>2.3609916246101079</v>
      </c>
      <c r="F980">
        <f t="shared" si="78"/>
        <v>4.6660017567480168</v>
      </c>
    </row>
    <row r="981" spans="1:6" x14ac:dyDescent="0.25">
      <c r="A981">
        <f t="shared" si="79"/>
        <v>972</v>
      </c>
      <c r="B981">
        <v>1.8304460061162027</v>
      </c>
      <c r="C981">
        <f t="shared" si="75"/>
        <v>307.7695187247167</v>
      </c>
      <c r="D981">
        <f t="shared" si="76"/>
        <v>2.649523724716687</v>
      </c>
      <c r="E981">
        <f t="shared" si="77"/>
        <v>4.9040875885935122</v>
      </c>
      <c r="F981">
        <f t="shared" si="78"/>
        <v>2.2545638638767258</v>
      </c>
    </row>
    <row r="982" spans="1:6" x14ac:dyDescent="0.25">
      <c r="A982">
        <f t="shared" si="79"/>
        <v>973</v>
      </c>
      <c r="B982">
        <v>-0.40440300398749973</v>
      </c>
      <c r="C982">
        <f t="shared" si="75"/>
        <v>304.53681499175053</v>
      </c>
      <c r="D982">
        <f t="shared" si="76"/>
        <v>-0.58318000824948513</v>
      </c>
      <c r="E982">
        <f t="shared" si="77"/>
        <v>3.1155026831717123</v>
      </c>
      <c r="F982">
        <f t="shared" si="78"/>
        <v>3.6986826914211406</v>
      </c>
    </row>
    <row r="983" spans="1:6" x14ac:dyDescent="0.25">
      <c r="A983">
        <f t="shared" si="79"/>
        <v>974</v>
      </c>
      <c r="B983">
        <v>-1.6291148432160263</v>
      </c>
      <c r="C983">
        <f t="shared" si="75"/>
        <v>302.77969752846639</v>
      </c>
      <c r="D983">
        <f t="shared" si="76"/>
        <v>-2.3402974715336313</v>
      </c>
      <c r="E983">
        <f t="shared" si="77"/>
        <v>2.3469590943942791</v>
      </c>
      <c r="F983">
        <f t="shared" si="78"/>
        <v>4.6872565659278109</v>
      </c>
    </row>
    <row r="984" spans="1:6" x14ac:dyDescent="0.25">
      <c r="A984">
        <f t="shared" si="79"/>
        <v>975</v>
      </c>
      <c r="B984">
        <v>-0.12111897753393874</v>
      </c>
      <c r="C984">
        <f t="shared" si="75"/>
        <v>304.9446979495662</v>
      </c>
      <c r="D984">
        <f t="shared" si="76"/>
        <v>-0.17529705043381227</v>
      </c>
      <c r="E984">
        <f t="shared" si="77"/>
        <v>3.3144791625209393</v>
      </c>
      <c r="F984">
        <f t="shared" si="78"/>
        <v>3.4897762129546948</v>
      </c>
    </row>
    <row r="985" spans="1:6" x14ac:dyDescent="0.25">
      <c r="A985">
        <f t="shared" si="79"/>
        <v>976</v>
      </c>
      <c r="B985">
        <v>-0.52387861242796641</v>
      </c>
      <c r="C985">
        <f t="shared" si="75"/>
        <v>304.3649531443894</v>
      </c>
      <c r="D985">
        <f t="shared" si="76"/>
        <v>-0.75504185561061377</v>
      </c>
      <c r="E985">
        <f t="shared" si="77"/>
        <v>3.0339952856553793</v>
      </c>
      <c r="F985">
        <f t="shared" si="78"/>
        <v>3.7890371412659647</v>
      </c>
    </row>
    <row r="986" spans="1:6" x14ac:dyDescent="0.25">
      <c r="A986">
        <f t="shared" si="79"/>
        <v>977</v>
      </c>
      <c r="B986">
        <v>-0.55683460198595558</v>
      </c>
      <c r="C986">
        <f t="shared" si="75"/>
        <v>304.31756407449006</v>
      </c>
      <c r="D986">
        <f t="shared" si="76"/>
        <v>-0.80243092550995243</v>
      </c>
      <c r="E986">
        <f t="shared" si="77"/>
        <v>3.0117634675392537</v>
      </c>
      <c r="F986">
        <f t="shared" si="78"/>
        <v>3.8141943930491493</v>
      </c>
    </row>
    <row r="987" spans="1:6" x14ac:dyDescent="0.25">
      <c r="A987">
        <f t="shared" si="79"/>
        <v>978</v>
      </c>
      <c r="B987">
        <v>7.8178781617741819E-2</v>
      </c>
      <c r="C987">
        <f t="shared" si="75"/>
        <v>305.23198165256576</v>
      </c>
      <c r="D987">
        <f t="shared" si="76"/>
        <v>0.11198665256574714</v>
      </c>
      <c r="E987">
        <f t="shared" si="77"/>
        <v>3.4592971821183482</v>
      </c>
      <c r="F987">
        <f t="shared" si="78"/>
        <v>3.3473105295525443</v>
      </c>
    </row>
    <row r="988" spans="1:6" x14ac:dyDescent="0.25">
      <c r="A988">
        <f t="shared" si="79"/>
        <v>979</v>
      </c>
      <c r="B988">
        <v>-0.57290621890131477</v>
      </c>
      <c r="C988">
        <f t="shared" si="75"/>
        <v>304.29445656719423</v>
      </c>
      <c r="D988">
        <f t="shared" si="76"/>
        <v>-0.82553843280578576</v>
      </c>
      <c r="E988">
        <f t="shared" si="77"/>
        <v>3.0009610315628095</v>
      </c>
      <c r="F988">
        <f t="shared" si="78"/>
        <v>3.8264994643685384</v>
      </c>
    </row>
    <row r="989" spans="1:6" x14ac:dyDescent="0.25">
      <c r="A989">
        <f t="shared" si="79"/>
        <v>980</v>
      </c>
      <c r="B989">
        <v>2.3685999050257547E-2</v>
      </c>
      <c r="C989">
        <f t="shared" si="75"/>
        <v>305.15340453186474</v>
      </c>
      <c r="D989">
        <f t="shared" si="76"/>
        <v>3.3409531864720066E-2</v>
      </c>
      <c r="E989">
        <f t="shared" si="77"/>
        <v>3.41930339545425</v>
      </c>
      <c r="F989">
        <f t="shared" si="78"/>
        <v>3.3858938635894731</v>
      </c>
    </row>
    <row r="990" spans="1:6" x14ac:dyDescent="0.25">
      <c r="A990">
        <f t="shared" si="79"/>
        <v>981</v>
      </c>
      <c r="B990">
        <v>-0.31936202763792493</v>
      </c>
      <c r="C990">
        <f t="shared" si="75"/>
        <v>304.65920283704014</v>
      </c>
      <c r="D990">
        <f t="shared" si="76"/>
        <v>-0.46079216295987635</v>
      </c>
      <c r="E990">
        <f t="shared" si="77"/>
        <v>3.1743890405775232</v>
      </c>
      <c r="F990">
        <f t="shared" si="78"/>
        <v>3.6351812035373428</v>
      </c>
    </row>
    <row r="991" spans="1:6" x14ac:dyDescent="0.25">
      <c r="A991">
        <f t="shared" si="79"/>
        <v>982</v>
      </c>
      <c r="B991">
        <v>0.47702113874717045</v>
      </c>
      <c r="C991">
        <f t="shared" si="75"/>
        <v>305.80771790218591</v>
      </c>
      <c r="D991">
        <f t="shared" si="76"/>
        <v>0.6877229021858966</v>
      </c>
      <c r="E991">
        <f t="shared" si="77"/>
        <v>3.7611242351413239</v>
      </c>
      <c r="F991">
        <f t="shared" si="78"/>
        <v>3.0734013329553136</v>
      </c>
    </row>
    <row r="992" spans="1:6" x14ac:dyDescent="0.25">
      <c r="A992">
        <f t="shared" si="79"/>
        <v>983</v>
      </c>
      <c r="B992">
        <v>0.10941005007754351</v>
      </c>
      <c r="C992">
        <f t="shared" si="75"/>
        <v>305.2770254191787</v>
      </c>
      <c r="D992">
        <f t="shared" si="76"/>
        <v>0.15703041917868177</v>
      </c>
      <c r="E992">
        <f t="shared" si="77"/>
        <v>3.4823534767848514</v>
      </c>
      <c r="F992">
        <f t="shared" si="78"/>
        <v>3.3253230576061128</v>
      </c>
    </row>
    <row r="993" spans="1:6" x14ac:dyDescent="0.25">
      <c r="A993">
        <f t="shared" si="79"/>
        <v>984</v>
      </c>
      <c r="B993">
        <v>-1.5077203343973795</v>
      </c>
      <c r="C993">
        <f t="shared" si="75"/>
        <v>302.95341093773698</v>
      </c>
      <c r="D993">
        <f t="shared" si="76"/>
        <v>-2.1665840622630412</v>
      </c>
      <c r="E993">
        <f t="shared" si="77"/>
        <v>2.4165875173856222</v>
      </c>
      <c r="F993">
        <f t="shared" si="78"/>
        <v>4.5831715796486208</v>
      </c>
    </row>
    <row r="994" spans="1:6" x14ac:dyDescent="0.25">
      <c r="A994">
        <f t="shared" si="79"/>
        <v>985</v>
      </c>
      <c r="B994">
        <v>-0.74204993423282695</v>
      </c>
      <c r="C994">
        <f t="shared" si="75"/>
        <v>304.05137088606699</v>
      </c>
      <c r="D994">
        <f t="shared" si="76"/>
        <v>-1.0686241139330264</v>
      </c>
      <c r="E994">
        <f t="shared" si="77"/>
        <v>2.8888333464146285</v>
      </c>
      <c r="F994">
        <f t="shared" si="78"/>
        <v>3.9574574603476265</v>
      </c>
    </row>
    <row r="995" spans="1:6" x14ac:dyDescent="0.25">
      <c r="A995">
        <f t="shared" si="79"/>
        <v>986</v>
      </c>
      <c r="B995">
        <v>0.82584202683933416</v>
      </c>
      <c r="C995">
        <f t="shared" si="75"/>
        <v>306.31213738591867</v>
      </c>
      <c r="D995">
        <f t="shared" si="76"/>
        <v>1.1921423859186575</v>
      </c>
      <c r="E995">
        <f t="shared" si="77"/>
        <v>4.0382215663753129</v>
      </c>
      <c r="F995">
        <f t="shared" si="78"/>
        <v>2.8460791804565986</v>
      </c>
    </row>
    <row r="996" spans="1:6" x14ac:dyDescent="0.25">
      <c r="A996">
        <f t="shared" si="79"/>
        <v>987</v>
      </c>
      <c r="B996">
        <v>-0.51411505568656646</v>
      </c>
      <c r="C996">
        <f t="shared" si="75"/>
        <v>304.3789940691359</v>
      </c>
      <c r="D996">
        <f t="shared" si="76"/>
        <v>-0.74100093086411789</v>
      </c>
      <c r="E996">
        <f t="shared" si="77"/>
        <v>3.0406025245211765</v>
      </c>
      <c r="F996">
        <f t="shared" si="78"/>
        <v>3.781603455385266</v>
      </c>
    </row>
    <row r="997" spans="1:6" x14ac:dyDescent="0.25">
      <c r="A997">
        <f t="shared" si="79"/>
        <v>988</v>
      </c>
      <c r="B997">
        <v>0.90731537224633962</v>
      </c>
      <c r="C997">
        <f t="shared" si="75"/>
        <v>306.43007337250089</v>
      </c>
      <c r="D997">
        <f t="shared" si="76"/>
        <v>1.3100783725008682</v>
      </c>
      <c r="E997">
        <f t="shared" si="77"/>
        <v>4.1047025652443097</v>
      </c>
      <c r="F997">
        <f t="shared" si="78"/>
        <v>2.794624192743413</v>
      </c>
    </row>
    <row r="998" spans="1:6" x14ac:dyDescent="0.25">
      <c r="A998">
        <f t="shared" si="79"/>
        <v>989</v>
      </c>
      <c r="B998">
        <v>-0.86454108179900169</v>
      </c>
      <c r="C998">
        <f t="shared" si="75"/>
        <v>303.87545340443342</v>
      </c>
      <c r="D998">
        <f t="shared" si="76"/>
        <v>-1.2445415955666022</v>
      </c>
      <c r="E998">
        <f t="shared" si="77"/>
        <v>2.8094077554551689</v>
      </c>
      <c r="F998">
        <f t="shared" si="78"/>
        <v>4.0539493510217142</v>
      </c>
    </row>
    <row r="999" spans="1:6" x14ac:dyDescent="0.25">
      <c r="A999">
        <f t="shared" si="79"/>
        <v>990</v>
      </c>
      <c r="B999">
        <v>0.61698046015806163</v>
      </c>
      <c r="C999">
        <f t="shared" si="75"/>
        <v>306.01000904586664</v>
      </c>
      <c r="D999">
        <f t="shared" si="76"/>
        <v>0.89001404586662147</v>
      </c>
      <c r="E999">
        <f t="shared" si="77"/>
        <v>3.8708362330204977</v>
      </c>
      <c r="F999">
        <f t="shared" si="78"/>
        <v>2.9808221871538478</v>
      </c>
    </row>
    <row r="1000" spans="1:6" x14ac:dyDescent="0.25">
      <c r="A1000">
        <f t="shared" si="79"/>
        <v>991</v>
      </c>
      <c r="B1000">
        <v>1.033159074561218</v>
      </c>
      <c r="C1000">
        <f t="shared" si="75"/>
        <v>306.61232649925307</v>
      </c>
      <c r="D1000">
        <f t="shared" si="76"/>
        <v>1.492331499253055</v>
      </c>
      <c r="E1000">
        <f t="shared" si="77"/>
        <v>4.2086951485250665</v>
      </c>
      <c r="F1000">
        <f t="shared" si="78"/>
        <v>2.7163636492719547</v>
      </c>
    </row>
    <row r="1001" spans="1:6" x14ac:dyDescent="0.25">
      <c r="A1001">
        <f t="shared" si="79"/>
        <v>992</v>
      </c>
      <c r="B1001">
        <v>-1.1433868047462015</v>
      </c>
      <c r="C1001">
        <f t="shared" si="75"/>
        <v>303.47536446388921</v>
      </c>
      <c r="D1001">
        <f t="shared" si="76"/>
        <v>-1.6446305361108102</v>
      </c>
      <c r="E1001">
        <f t="shared" si="77"/>
        <v>2.6341293586401662</v>
      </c>
      <c r="F1001">
        <f t="shared" si="78"/>
        <v>4.2787598947509196</v>
      </c>
    </row>
    <row r="1002" spans="1:6" x14ac:dyDescent="0.25">
      <c r="A1002">
        <f t="shared" si="79"/>
        <v>993</v>
      </c>
      <c r="B1002">
        <v>-0.71989709620994191</v>
      </c>
      <c r="C1002">
        <f t="shared" si="75"/>
        <v>304.0831968864228</v>
      </c>
      <c r="D1002">
        <f t="shared" si="76"/>
        <v>-1.0367981135772197</v>
      </c>
      <c r="E1002">
        <f t="shared" si="77"/>
        <v>2.9033567137188072</v>
      </c>
      <c r="F1002">
        <f t="shared" si="78"/>
        <v>3.9401548272959985</v>
      </c>
    </row>
    <row r="1003" spans="1:6" x14ac:dyDescent="0.25">
      <c r="A1003">
        <f t="shared" si="79"/>
        <v>994</v>
      </c>
      <c r="B1003">
        <v>-0.4889350902240352</v>
      </c>
      <c r="C1003">
        <f t="shared" si="75"/>
        <v>304.4152082477035</v>
      </c>
      <c r="D1003">
        <f t="shared" si="76"/>
        <v>-0.70478675229651344</v>
      </c>
      <c r="E1003">
        <f t="shared" si="77"/>
        <v>3.0576863893935808</v>
      </c>
      <c r="F1003">
        <f t="shared" si="78"/>
        <v>3.762473141690009</v>
      </c>
    </row>
    <row r="1004" spans="1:6" x14ac:dyDescent="0.25">
      <c r="A1004">
        <f t="shared" si="79"/>
        <v>995</v>
      </c>
      <c r="B1004">
        <v>-0.70737236448475282</v>
      </c>
      <c r="C1004">
        <f t="shared" si="75"/>
        <v>304.10119208741372</v>
      </c>
      <c r="D1004">
        <f t="shared" si="76"/>
        <v>-1.0188029125862954</v>
      </c>
      <c r="E1004">
        <f t="shared" si="77"/>
        <v>2.9115894986998399</v>
      </c>
      <c r="F1004">
        <f t="shared" si="78"/>
        <v>3.9303924112860216</v>
      </c>
    </row>
    <row r="1005" spans="1:6" x14ac:dyDescent="0.25">
      <c r="A1005">
        <f t="shared" si="79"/>
        <v>996</v>
      </c>
      <c r="B1005">
        <v>-0.94486851305615494</v>
      </c>
      <c r="C1005">
        <f t="shared" si="75"/>
        <v>303.76014523317161</v>
      </c>
      <c r="D1005">
        <f t="shared" si="76"/>
        <v>-1.359849766828404</v>
      </c>
      <c r="E1005">
        <f t="shared" si="77"/>
        <v>2.7581287786331643</v>
      </c>
      <c r="F1005">
        <f t="shared" si="78"/>
        <v>4.1179785454615114</v>
      </c>
    </row>
    <row r="1006" spans="1:6" x14ac:dyDescent="0.25">
      <c r="A1006">
        <f t="shared" si="79"/>
        <v>997</v>
      </c>
      <c r="B1006">
        <v>-0.59983411556680721</v>
      </c>
      <c r="C1006">
        <f t="shared" si="75"/>
        <v>304.25574401154955</v>
      </c>
      <c r="D1006">
        <f t="shared" si="76"/>
        <v>-0.86425098845046477</v>
      </c>
      <c r="E1006">
        <f t="shared" si="77"/>
        <v>2.9829193835857382</v>
      </c>
      <c r="F1006">
        <f t="shared" si="78"/>
        <v>3.8471703720361745</v>
      </c>
    </row>
    <row r="1007" spans="1:6" x14ac:dyDescent="0.25">
      <c r="A1007">
        <f t="shared" si="79"/>
        <v>998</v>
      </c>
      <c r="B1007">
        <v>1.4112029938099011</v>
      </c>
      <c r="C1007">
        <f t="shared" si="75"/>
        <v>307.16048074983172</v>
      </c>
      <c r="D1007">
        <f t="shared" si="76"/>
        <v>2.0404857498317028</v>
      </c>
      <c r="E1007">
        <f t="shared" si="77"/>
        <v>4.5305925914668137</v>
      </c>
      <c r="F1007">
        <f t="shared" si="78"/>
        <v>2.4901068416350682</v>
      </c>
    </row>
    <row r="1008" spans="1:6" x14ac:dyDescent="0.25">
      <c r="A1008">
        <f t="shared" si="79"/>
        <v>999</v>
      </c>
      <c r="B1008">
        <v>-2.349558283120722</v>
      </c>
      <c r="C1008">
        <f t="shared" si="75"/>
        <v>301.75080339568188</v>
      </c>
      <c r="D1008">
        <f t="shared" si="76"/>
        <v>-3.3691916043181322</v>
      </c>
      <c r="E1008">
        <f t="shared" si="77"/>
        <v>1.9624872997685259</v>
      </c>
      <c r="F1008">
        <f t="shared" si="78"/>
        <v>5.3316789040866013</v>
      </c>
    </row>
    <row r="1009" spans="1:6" x14ac:dyDescent="0.25">
      <c r="A1009">
        <f t="shared" si="79"/>
        <v>1000</v>
      </c>
      <c r="B1009">
        <v>-0.98816880990106881</v>
      </c>
      <c r="C1009">
        <f t="shared" si="75"/>
        <v>303.69800680861874</v>
      </c>
      <c r="D1009">
        <f t="shared" si="76"/>
        <v>-1.4219881913812742</v>
      </c>
      <c r="E1009">
        <f t="shared" si="77"/>
        <v>2.7307514056213051</v>
      </c>
      <c r="F1009">
        <f t="shared" si="78"/>
        <v>4.1527395970025225</v>
      </c>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8:AR1760"/>
  <sheetViews>
    <sheetView topLeftCell="AG1" workbookViewId="0">
      <selection activeCell="AR25" sqref="AR25"/>
    </sheetView>
  </sheetViews>
  <sheetFormatPr baseColWidth="10" defaultRowHeight="15" x14ac:dyDescent="0.25"/>
  <cols>
    <col min="1" max="1" width="14.140625" bestFit="1" customWidth="1"/>
    <col min="2" max="2" width="12.7109375" bestFit="1" customWidth="1"/>
    <col min="4" max="4" width="11.5703125" bestFit="1" customWidth="1"/>
    <col min="6" max="6" width="12.7109375" bestFit="1" customWidth="1"/>
    <col min="16" max="16" width="12.28515625" customWidth="1"/>
    <col min="17" max="17" width="12.5703125" customWidth="1"/>
    <col min="20" max="20" width="12.140625" customWidth="1"/>
    <col min="21" max="23" width="0" hidden="1" customWidth="1"/>
    <col min="24" max="24" width="13.140625" hidden="1" customWidth="1"/>
    <col min="25" max="28" width="0" hidden="1" customWidth="1"/>
    <col min="39" max="39" width="15.7109375" customWidth="1"/>
    <col min="40" max="40" width="16" customWidth="1"/>
    <col min="41" max="41" width="15.7109375" customWidth="1"/>
    <col min="42" max="42" width="11.42578125" customWidth="1"/>
    <col min="44" max="44" width="16.28515625" customWidth="1"/>
  </cols>
  <sheetData>
    <row r="8" spans="1:44" ht="15.75" thickBot="1" x14ac:dyDescent="0.3"/>
    <row r="9" spans="1:44" ht="15.75" thickBot="1" x14ac:dyDescent="0.3">
      <c r="A9" s="3"/>
      <c r="B9" s="215" t="s">
        <v>260</v>
      </c>
      <c r="C9" s="216" t="s">
        <v>261</v>
      </c>
      <c r="D9" s="216" t="s">
        <v>262</v>
      </c>
      <c r="E9" s="216" t="s">
        <v>268</v>
      </c>
      <c r="F9" s="217" t="s">
        <v>263</v>
      </c>
    </row>
    <row r="10" spans="1:44" x14ac:dyDescent="0.25">
      <c r="A10" s="218" t="s">
        <v>265</v>
      </c>
      <c r="B10" s="219">
        <v>489591.00259943202</v>
      </c>
      <c r="C10" s="220">
        <v>13009.833276279594</v>
      </c>
      <c r="D10" s="221">
        <v>0.48959100259943195</v>
      </c>
      <c r="E10" s="212">
        <f>+Bim</f>
        <v>37.632381000000002</v>
      </c>
      <c r="F10" s="222">
        <f>+E10*C10</f>
        <v>489591.00259943202</v>
      </c>
    </row>
    <row r="11" spans="1:44" x14ac:dyDescent="0.25">
      <c r="A11" s="223" t="s">
        <v>266</v>
      </c>
      <c r="B11" s="224">
        <v>254769.60880203082</v>
      </c>
      <c r="C11" s="225">
        <v>27904.666900551019</v>
      </c>
      <c r="D11" s="226">
        <v>0.25476960880203081</v>
      </c>
      <c r="E11" s="211">
        <f>+Cem</f>
        <v>9.1300000000000008</v>
      </c>
      <c r="F11" s="227">
        <f t="shared" ref="F11:F12" si="0">+E11*C11</f>
        <v>254769.60880203082</v>
      </c>
    </row>
    <row r="12" spans="1:44" ht="15.75" thickBot="1" x14ac:dyDescent="0.3">
      <c r="A12" s="228" t="s">
        <v>267</v>
      </c>
      <c r="B12" s="229">
        <v>255639.38859853731</v>
      </c>
      <c r="C12" s="230">
        <v>17284.610452909892</v>
      </c>
      <c r="D12" s="231">
        <v>0.2556393885985373</v>
      </c>
      <c r="E12" s="232">
        <f>+Gen</f>
        <v>14.79</v>
      </c>
      <c r="F12" s="233">
        <f t="shared" si="0"/>
        <v>255639.38859853728</v>
      </c>
    </row>
    <row r="13" spans="1:44" ht="15.75" thickBot="1" x14ac:dyDescent="0.3">
      <c r="A13" s="3" t="s">
        <v>264</v>
      </c>
      <c r="B13" s="235">
        <v>1000000.0000000001</v>
      </c>
      <c r="C13" s="234"/>
      <c r="D13" s="234">
        <v>1</v>
      </c>
      <c r="E13" s="234"/>
      <c r="F13" s="235">
        <f>+SUM(F10:F12)</f>
        <v>1000000.0000000001</v>
      </c>
      <c r="AM13" s="363" t="s">
        <v>295</v>
      </c>
      <c r="AN13" s="364"/>
      <c r="AO13" s="364"/>
      <c r="AP13" s="364"/>
      <c r="AQ13" s="364"/>
      <c r="AR13" s="365"/>
    </row>
    <row r="14" spans="1:44" ht="15.75" thickBot="1" x14ac:dyDescent="0.3">
      <c r="AM14" s="289"/>
      <c r="AN14" s="290"/>
      <c r="AO14" s="290"/>
      <c r="AP14" s="290"/>
      <c r="AQ14" s="290"/>
      <c r="AR14" s="291"/>
    </row>
    <row r="15" spans="1:44" ht="30" x14ac:dyDescent="0.25">
      <c r="A15" s="244" t="s">
        <v>273</v>
      </c>
      <c r="B15" t="s">
        <v>82</v>
      </c>
      <c r="C15" s="236" t="s">
        <v>265</v>
      </c>
      <c r="D15" s="236" t="s">
        <v>266</v>
      </c>
      <c r="E15" s="236" t="s">
        <v>267</v>
      </c>
      <c r="F15" t="s">
        <v>139</v>
      </c>
      <c r="G15" s="210" t="s">
        <v>128</v>
      </c>
      <c r="H15" s="159" t="s">
        <v>132</v>
      </c>
      <c r="I15" s="159" t="s">
        <v>287</v>
      </c>
      <c r="J15" s="160" t="s">
        <v>288</v>
      </c>
      <c r="K15" s="159" t="s">
        <v>284</v>
      </c>
      <c r="L15" s="159"/>
      <c r="M15" s="244" t="s">
        <v>273</v>
      </c>
      <c r="N15" s="3" t="str">
        <f>+B15</f>
        <v>Fecha</v>
      </c>
      <c r="O15" s="267" t="s">
        <v>265</v>
      </c>
      <c r="P15" s="267" t="s">
        <v>266</v>
      </c>
      <c r="Q15" s="267" t="s">
        <v>267</v>
      </c>
      <c r="R15" s="268" t="s">
        <v>139</v>
      </c>
      <c r="S15" s="122" t="s">
        <v>128</v>
      </c>
      <c r="T15" s="266" t="s">
        <v>281</v>
      </c>
      <c r="U15" s="159" t="s">
        <v>132</v>
      </c>
      <c r="V15" s="159" t="s">
        <v>287</v>
      </c>
      <c r="W15" s="160" t="s">
        <v>288</v>
      </c>
      <c r="X15" s="159" t="s">
        <v>284</v>
      </c>
      <c r="Y15" s="281" t="s">
        <v>285</v>
      </c>
      <c r="Z15" s="281" t="s">
        <v>289</v>
      </c>
      <c r="AA15" s="281" t="s">
        <v>290</v>
      </c>
      <c r="AB15" s="281" t="s">
        <v>286</v>
      </c>
      <c r="AD15" s="244" t="s">
        <v>273</v>
      </c>
      <c r="AE15" s="268" t="str">
        <f>+N15</f>
        <v>Fecha</v>
      </c>
      <c r="AF15" s="268" t="str">
        <f t="shared" ref="AF15:AK15" si="1">+O15</f>
        <v>BIMBOA.MX</v>
      </c>
      <c r="AG15" s="268" t="str">
        <f t="shared" si="1"/>
        <v>CEMEXCPO.MX</v>
      </c>
      <c r="AH15" s="268" t="str">
        <f t="shared" si="1"/>
        <v>GENTERA.MX</v>
      </c>
      <c r="AI15" s="268" t="str">
        <f t="shared" si="1"/>
        <v>ASURB.MX</v>
      </c>
      <c r="AJ15" s="268" t="str">
        <f t="shared" si="1"/>
        <v>r0(t)</v>
      </c>
      <c r="AK15" s="268" t="str">
        <f t="shared" si="1"/>
        <v>Forward(ASURB)</v>
      </c>
      <c r="AM15" s="283" t="s">
        <v>265</v>
      </c>
      <c r="AN15" s="284" t="s">
        <v>266</v>
      </c>
      <c r="AO15" s="284" t="s">
        <v>267</v>
      </c>
      <c r="AP15" s="284" t="s">
        <v>139</v>
      </c>
      <c r="AQ15" s="284" t="s">
        <v>128</v>
      </c>
      <c r="AR15" s="285" t="s">
        <v>281</v>
      </c>
    </row>
    <row r="16" spans="1:44" ht="15.75" thickBot="1" x14ac:dyDescent="0.3">
      <c r="A16">
        <v>0</v>
      </c>
      <c r="B16" s="282">
        <v>43536</v>
      </c>
      <c r="M16">
        <v>0</v>
      </c>
      <c r="O16" s="263">
        <f>+E10</f>
        <v>37.632381000000002</v>
      </c>
      <c r="P16" s="263">
        <f>+E11</f>
        <v>9.1300000000000008</v>
      </c>
      <c r="Q16" s="263">
        <f>+E12</f>
        <v>14.79</v>
      </c>
      <c r="R16">
        <f>+ASURB.MX!F1054</f>
        <v>305.11999500000002</v>
      </c>
      <c r="S16" s="264">
        <f>+'Tasas de interés simple  '!G1056</f>
        <v>3.0677193846153847E-2</v>
      </c>
      <c r="T16" s="265">
        <f>R16-'Ejercicio 7'!J11*EXP(-'Ejercicio 7'!J10*35/360)</f>
        <v>0</v>
      </c>
      <c r="U16" s="280">
        <f>+Cetes!D1126/100</f>
        <v>8.2007980000000008E-2</v>
      </c>
      <c r="V16" s="280">
        <f>+Cetes!G1126/100</f>
        <v>8.2620810000000003E-2</v>
      </c>
      <c r="W16" s="280">
        <f t="shared" ref="W16:X16" si="2">+J1069</f>
        <v>-2.7647000000000088E-4</v>
      </c>
      <c r="X16" s="280">
        <f t="shared" si="2"/>
        <v>0</v>
      </c>
      <c r="Y16" s="262">
        <f>+C_28</f>
        <v>9.9388699999999996</v>
      </c>
      <c r="Z16" s="262">
        <f>+C_91</f>
        <v>9.7976279999999996</v>
      </c>
      <c r="AA16" s="262">
        <f>+C_182</f>
        <v>9.6148880000000005</v>
      </c>
      <c r="AB16" s="262">
        <f>+C_364</f>
        <v>9.2969439999999999</v>
      </c>
      <c r="AD16">
        <v>0</v>
      </c>
      <c r="AE16" s="282">
        <v>43536</v>
      </c>
      <c r="AM16" s="286">
        <f>+PERCENTILE(AF18:AF1069,0.99)</f>
        <v>2.0214960061590941</v>
      </c>
      <c r="AN16" s="287">
        <f t="shared" ref="AN16:AR16" si="3">+PERCENTILE(AG18:AG1069,0.99)</f>
        <v>0.30939494805128515</v>
      </c>
      <c r="AO16" s="287">
        <f t="shared" si="3"/>
        <v>0.75056580357599101</v>
      </c>
      <c r="AP16" s="287">
        <f t="shared" si="3"/>
        <v>11.213345553972971</v>
      </c>
      <c r="AQ16" s="287">
        <f t="shared" si="3"/>
        <v>1.6516866999999966E-3</v>
      </c>
      <c r="AR16" s="288">
        <f t="shared" si="3"/>
        <v>-293.80970727325007</v>
      </c>
    </row>
    <row r="17" spans="1:37" hidden="1" x14ac:dyDescent="0.25">
      <c r="A17" s="6">
        <f>+A16+1</f>
        <v>1</v>
      </c>
      <c r="B17" s="245">
        <f>+Rendimientos!F690</f>
        <v>42009</v>
      </c>
      <c r="C17" s="247">
        <f>+Rendimientos!G690</f>
        <v>-2.4134743631440924E-2</v>
      </c>
      <c r="D17" s="247">
        <f>+Rendimientos!H690</f>
        <v>-1.5099410499536099E-3</v>
      </c>
      <c r="E17" s="247">
        <f>+Rendimientos!I690</f>
        <v>-2.6242774677246186E-2</v>
      </c>
      <c r="F17">
        <f>+VLOOKUP(B17,ASURB.MX!$A$2:$H$1054,8,FALSE)</f>
        <v>0</v>
      </c>
      <c r="G17" s="264">
        <f>+VLOOKUP(B17,'Tasas de interés simple  '!$A$3:$G$1056,7,FALSE)</f>
        <v>2.7527178695652174E-2</v>
      </c>
      <c r="H17" s="264">
        <f>+VLOOKUP(B17,Cetes!$A$19:$M$1126,4,FALSE)/100</f>
        <v>2.704869E-2</v>
      </c>
      <c r="I17" s="264">
        <f>+VLOOKUP(B17,Cetes!$A$19:$M$1126,7,FALSE)/100</f>
        <v>2.940531E-2</v>
      </c>
      <c r="J17" s="264">
        <f>+VLOOKUP(B17,Cetes!$A$19:$M$1126,10,FALSE)/100</f>
        <v>3.0124990000000001E-2</v>
      </c>
      <c r="K17" s="264">
        <f>+VLOOKUP(B17,Cetes!$A$19:$M$1126,13,FALSE)/100</f>
        <v>3.2250599999999997E-2</v>
      </c>
      <c r="M17" s="6">
        <f>+M16+1</f>
        <v>1</v>
      </c>
      <c r="N17" s="1">
        <f t="shared" ref="N17:N80" si="4">+B17</f>
        <v>42009</v>
      </c>
      <c r="O17" s="263">
        <f t="shared" ref="O17:O80" si="5">+$O$16*EXP(C17)</f>
        <v>36.735005652909855</v>
      </c>
      <c r="P17" s="263">
        <f t="shared" ref="P17:P80" si="6">+$P$16*EXP(D17)</f>
        <v>9.1162246408213043</v>
      </c>
      <c r="Q17" s="263">
        <f t="shared" ref="Q17:Q80" si="7">+$Q$16*EXP(E17)</f>
        <v>14.406917915863319</v>
      </c>
      <c r="R17" s="263">
        <f>+$R$16*EXP(F17)</f>
        <v>305.11999500000002</v>
      </c>
      <c r="S17" s="98">
        <f t="shared" ref="S17:S80" si="8">+$S$16+G17</f>
        <v>5.8204372541806021E-2</v>
      </c>
      <c r="T17" s="265">
        <f>R17-'Ejercicio 7'!$J$12*EXP(-S17*34/360)</f>
        <v>305.02330574983802</v>
      </c>
      <c r="Y17" s="262"/>
      <c r="AD17" s="6">
        <f>+AD16+1</f>
        <v>1</v>
      </c>
      <c r="AE17" s="1">
        <f>+S17</f>
        <v>5.8204372541806021E-2</v>
      </c>
    </row>
    <row r="18" spans="1:37" x14ac:dyDescent="0.25">
      <c r="A18" s="6">
        <f>+A16+1</f>
        <v>1</v>
      </c>
      <c r="B18" s="245">
        <f>+Rendimientos!F691</f>
        <v>42010</v>
      </c>
      <c r="C18" s="247">
        <f>+Rendimientos!G691</f>
        <v>1.3860311376071011E-2</v>
      </c>
      <c r="D18" s="247">
        <f>+Rendimientos!H691</f>
        <v>-7.3296003457322218E-3</v>
      </c>
      <c r="E18" s="247">
        <f>+Rendimientos!I691</f>
        <v>2.764195061533024E-2</v>
      </c>
      <c r="F18">
        <f>+VLOOKUP(B18,ASURB.MX!$A$2:$H$1054,8,FALSE)</f>
        <v>-4.6171405222252678E-3</v>
      </c>
      <c r="G18" s="264">
        <f>+dr!F5</f>
        <v>-1.2066199999999985E-3</v>
      </c>
      <c r="H18" s="264">
        <f>+dr!G5</f>
        <v>-2.0547000000000273E-4</v>
      </c>
      <c r="I18" s="264">
        <f>+dr!H5</f>
        <v>-2.0814000000000249E-4</v>
      </c>
      <c r="J18" s="264">
        <f>+dr!I5</f>
        <v>-3.2122999999999874E-4</v>
      </c>
      <c r="K18" s="264">
        <f>+dr!J5</f>
        <v>0</v>
      </c>
      <c r="M18" s="6">
        <f>+M16+1</f>
        <v>1</v>
      </c>
      <c r="N18" s="1">
        <f t="shared" si="4"/>
        <v>42010</v>
      </c>
      <c r="O18" s="263">
        <f t="shared" si="5"/>
        <v>38.157609022089126</v>
      </c>
      <c r="P18" s="263">
        <f t="shared" si="6"/>
        <v>9.0633253964387279</v>
      </c>
      <c r="Q18" s="263">
        <f t="shared" si="7"/>
        <v>15.204527226253647</v>
      </c>
      <c r="R18" s="263">
        <f t="shared" ref="R18" si="9">+$R$16*EXP(F18)</f>
        <v>303.71446037930048</v>
      </c>
      <c r="S18" s="98">
        <f t="shared" si="8"/>
        <v>2.9470573846153848E-2</v>
      </c>
      <c r="T18" s="265">
        <f>R18-'Ejercicio 7'!$J$12*EXP(-S18*34/360)</f>
        <v>303.61750838255995</v>
      </c>
      <c r="U18" s="280">
        <f>+U$16+H18</f>
        <v>8.1802510000000009E-2</v>
      </c>
      <c r="V18" s="280">
        <f>+V$16+I18</f>
        <v>8.2412669999999993E-2</v>
      </c>
      <c r="W18" s="280">
        <f t="shared" ref="W18:X18" si="10">+W$16+J18</f>
        <v>-5.9769999999999962E-4</v>
      </c>
      <c r="X18" s="280">
        <f t="shared" si="10"/>
        <v>0</v>
      </c>
      <c r="Y18" s="262">
        <f>10*(1+U$18*28/360)^(-1)</f>
        <v>9.9367780698667065</v>
      </c>
      <c r="Z18" s="262">
        <f>10*(1+V$18*91/360)^(-1)</f>
        <v>9.7959302831965029</v>
      </c>
      <c r="AA18" s="262">
        <f t="shared" ref="AA18:AB18" si="11">10*(1+W$18*27/360)^(-1)</f>
        <v>10.00044829509595</v>
      </c>
      <c r="AB18" s="262">
        <f t="shared" si="11"/>
        <v>10</v>
      </c>
      <c r="AD18" s="6">
        <f>+AD16+1</f>
        <v>1</v>
      </c>
      <c r="AE18" s="1">
        <f>+$AE$16+1</f>
        <v>43537</v>
      </c>
      <c r="AF18" s="262">
        <f>-(O18-O$16)</f>
        <v>-0.52522802208912367</v>
      </c>
      <c r="AG18" s="262">
        <f t="shared" ref="AG18:AK18" si="12">-(P18-P$16)</f>
        <v>6.667460356127286E-2</v>
      </c>
      <c r="AH18" s="262">
        <f t="shared" si="12"/>
        <v>-0.41452722625364835</v>
      </c>
      <c r="AI18" s="262">
        <f t="shared" si="12"/>
        <v>1.4055346206995409</v>
      </c>
      <c r="AJ18" s="262">
        <f t="shared" si="12"/>
        <v>1.2066199999999985E-3</v>
      </c>
      <c r="AK18" s="262">
        <f t="shared" si="12"/>
        <v>-303.61750838255995</v>
      </c>
    </row>
    <row r="19" spans="1:37" x14ac:dyDescent="0.25">
      <c r="A19" s="6">
        <f t="shared" ref="A19:A82" si="13">+A18+1</f>
        <v>2</v>
      </c>
      <c r="B19" s="245">
        <f>+Rendimientos!F692</f>
        <v>42011</v>
      </c>
      <c r="C19" s="247">
        <f>+Rendimientos!G692</f>
        <v>2.2459952975878307E-2</v>
      </c>
      <c r="D19" s="247">
        <f>+Rendimientos!H692</f>
        <v>2.4308960435123969E-2</v>
      </c>
      <c r="E19" s="247">
        <f>+Rendimientos!I692</f>
        <v>-1.8698828679277014E-2</v>
      </c>
      <c r="F19">
        <f>+VLOOKUP(B19,ASURB.MX!$A$2:$H$1054,8,FALSE)</f>
        <v>1.3525706074398392E-2</v>
      </c>
      <c r="G19" s="264">
        <f>+dr!F6</f>
        <v>2.9962999999999865E-4</v>
      </c>
      <c r="H19" s="264">
        <f>+dr!G6</f>
        <v>9.910000000000127E-5</v>
      </c>
      <c r="I19" s="264">
        <f>+dr!H6</f>
        <v>-2.5999999999984369E-6</v>
      </c>
      <c r="J19" s="264">
        <f>+dr!I6</f>
        <v>-1.0897999999999464E-4</v>
      </c>
      <c r="K19" s="264">
        <f>+dr!J6</f>
        <v>0</v>
      </c>
      <c r="M19" s="6">
        <f t="shared" ref="M19:M82" si="14">+M18+1</f>
        <v>2</v>
      </c>
      <c r="N19" s="1">
        <f t="shared" si="4"/>
        <v>42011</v>
      </c>
      <c r="O19" s="263">
        <f t="shared" si="5"/>
        <v>38.48716578802518</v>
      </c>
      <c r="P19" s="263">
        <f t="shared" si="6"/>
        <v>9.3546603758457074</v>
      </c>
      <c r="Q19" s="263">
        <f t="shared" si="7"/>
        <v>14.516013916388561</v>
      </c>
      <c r="R19" s="263">
        <f t="shared" ref="R19:R82" si="15">+$R$16*EXP(F19)</f>
        <v>309.27499467756803</v>
      </c>
      <c r="S19" s="98">
        <f t="shared" si="8"/>
        <v>3.0976823846153845E-2</v>
      </c>
      <c r="T19" s="265">
        <f>R19-'Ejercicio 7'!$J$12*EXP(-S19*34/360)</f>
        <v>309.17805647194132</v>
      </c>
      <c r="U19" s="280">
        <f t="shared" ref="U19:U82" si="16">+U$16+H19</f>
        <v>8.2107080000000013E-2</v>
      </c>
      <c r="V19" s="280">
        <f t="shared" ref="V19:V82" si="17">+V$16+I19</f>
        <v>8.2618209999999997E-2</v>
      </c>
      <c r="W19" s="280">
        <f t="shared" ref="W19:W82" si="18">+W$16+J19</f>
        <v>-3.8544999999999552E-4</v>
      </c>
      <c r="X19" s="280">
        <f t="shared" ref="X19:X82" si="19">+X$16+K19</f>
        <v>0</v>
      </c>
      <c r="Y19" s="262">
        <f t="shared" ref="Y19:Y82" si="20">10*(1+U$18*28/360)^(-1)</f>
        <v>9.9367780698667065</v>
      </c>
      <c r="Z19" s="262">
        <f t="shared" ref="Z19:Z82" si="21">10*(1+V$18*91/360)^(-1)</f>
        <v>9.7959302831965029</v>
      </c>
      <c r="AA19" s="262">
        <f t="shared" ref="AA19:AA82" si="22">10*(1+W$18*27/360)^(-1)</f>
        <v>10.00044829509595</v>
      </c>
      <c r="AB19" s="262">
        <f t="shared" ref="AB19:AB82" si="23">10*(1+X$18*27/360)^(-1)</f>
        <v>10</v>
      </c>
      <c r="AD19" s="6">
        <f t="shared" ref="AD19:AD82" si="24">+AD18+1</f>
        <v>2</v>
      </c>
      <c r="AE19" s="1">
        <f t="shared" ref="AE19:AE82" si="25">+$AE$16+1</f>
        <v>43537</v>
      </c>
      <c r="AF19" s="262">
        <f t="shared" ref="AF19:AF82" si="26">-(O19-O$16)</f>
        <v>-0.85478478802517799</v>
      </c>
      <c r="AG19" s="262">
        <f t="shared" ref="AG19:AG82" si="27">-(P19-P$16)</f>
        <v>-0.22466037584570664</v>
      </c>
      <c r="AH19" s="262">
        <f t="shared" ref="AH19:AH82" si="28">-(Q19-Q$16)</f>
        <v>0.2739860836114385</v>
      </c>
      <c r="AI19" s="262">
        <f t="shared" ref="AI19:AI82" si="29">-(R19-R$16)</f>
        <v>-4.1549996775680142</v>
      </c>
      <c r="AJ19" s="262">
        <f t="shared" ref="AJ19:AJ82" si="30">-(S19-S$16)</f>
        <v>-2.9962999999999865E-4</v>
      </c>
      <c r="AK19" s="262">
        <f t="shared" ref="AK19:AK82" si="31">-(T19-T$16)</f>
        <v>-309.17805647194132</v>
      </c>
    </row>
    <row r="20" spans="1:37" x14ac:dyDescent="0.25">
      <c r="A20" s="6">
        <f t="shared" si="13"/>
        <v>3</v>
      </c>
      <c r="B20" s="245">
        <f>+Rendimientos!F693</f>
        <v>42012</v>
      </c>
      <c r="C20" s="247">
        <f>+Rendimientos!G693</f>
        <v>1.2704242713788659E-2</v>
      </c>
      <c r="D20" s="247">
        <f>+Rendimientos!H693</f>
        <v>1.5477519586881702E-2</v>
      </c>
      <c r="E20" s="247">
        <f>+Rendimientos!I693</f>
        <v>6.7436415397164216E-3</v>
      </c>
      <c r="F20">
        <f>+VLOOKUP(B20,ASURB.MX!$A$2:$H$1054,8,FALSE)</f>
        <v>1.525949025547994E-2</v>
      </c>
      <c r="G20" s="264">
        <f>+dr!F7</f>
        <v>1.9196999999999999E-3</v>
      </c>
      <c r="H20" s="264">
        <f>+dr!G7</f>
        <v>-1.8616999999999939E-4</v>
      </c>
      <c r="I20" s="264">
        <f>+dr!H7</f>
        <v>3.2390000000003666E-5</v>
      </c>
      <c r="J20" s="264">
        <f>+dr!I7</f>
        <v>-1.3691000000000397E-4</v>
      </c>
      <c r="K20" s="264">
        <f>+dr!J7</f>
        <v>0</v>
      </c>
      <c r="M20" s="6">
        <f t="shared" si="14"/>
        <v>3</v>
      </c>
      <c r="N20" s="1">
        <f t="shared" si="4"/>
        <v>42012</v>
      </c>
      <c r="O20" s="263">
        <f t="shared" si="5"/>
        <v>38.113521694969911</v>
      </c>
      <c r="P20" s="263">
        <f t="shared" si="6"/>
        <v>9.2724089798448972</v>
      </c>
      <c r="Q20" s="263">
        <f t="shared" si="7"/>
        <v>14.890075515816783</v>
      </c>
      <c r="R20" s="263">
        <f t="shared" si="15"/>
        <v>309.81167588119564</v>
      </c>
      <c r="S20" s="98">
        <f t="shared" si="8"/>
        <v>3.2596893846153843E-2</v>
      </c>
      <c r="T20" s="265">
        <f>R20-'Ejercicio 7'!$J$12*EXP(-S20*34/360)</f>
        <v>309.71475250662058</v>
      </c>
      <c r="U20" s="280">
        <f t="shared" si="16"/>
        <v>8.1821810000000009E-2</v>
      </c>
      <c r="V20" s="280">
        <f t="shared" si="17"/>
        <v>8.265320000000001E-2</v>
      </c>
      <c r="W20" s="280">
        <f t="shared" si="18"/>
        <v>-4.1338000000000485E-4</v>
      </c>
      <c r="X20" s="280">
        <f t="shared" si="19"/>
        <v>0</v>
      </c>
      <c r="Y20" s="262">
        <f t="shared" si="20"/>
        <v>9.9367780698667065</v>
      </c>
      <c r="Z20" s="262">
        <f t="shared" si="21"/>
        <v>9.7959302831965029</v>
      </c>
      <c r="AA20" s="262">
        <f t="shared" si="22"/>
        <v>10.00044829509595</v>
      </c>
      <c r="AB20" s="262">
        <f t="shared" si="23"/>
        <v>10</v>
      </c>
      <c r="AD20" s="6">
        <f t="shared" si="24"/>
        <v>3</v>
      </c>
      <c r="AE20" s="1">
        <f t="shared" si="25"/>
        <v>43537</v>
      </c>
      <c r="AF20" s="262">
        <f t="shared" si="26"/>
        <v>-0.48114069496990908</v>
      </c>
      <c r="AG20" s="262">
        <f t="shared" si="27"/>
        <v>-0.14240897984489642</v>
      </c>
      <c r="AH20" s="262">
        <f t="shared" si="28"/>
        <v>-0.10007551581678342</v>
      </c>
      <c r="AI20" s="262">
        <f t="shared" si="29"/>
        <v>-4.691680881195623</v>
      </c>
      <c r="AJ20" s="262">
        <f t="shared" si="30"/>
        <v>-1.9196999999999964E-3</v>
      </c>
      <c r="AK20" s="262">
        <f t="shared" si="31"/>
        <v>-309.71475250662058</v>
      </c>
    </row>
    <row r="21" spans="1:37" x14ac:dyDescent="0.25">
      <c r="A21" s="6">
        <f t="shared" si="13"/>
        <v>4</v>
      </c>
      <c r="B21" s="245">
        <f>+Rendimientos!F694</f>
        <v>42013</v>
      </c>
      <c r="C21" s="247">
        <f>+Rendimientos!G694</f>
        <v>-3.3240530112977752E-3</v>
      </c>
      <c r="D21" s="247">
        <f>+Rendimientos!H694</f>
        <v>-1.9695280106725586E-2</v>
      </c>
      <c r="E21" s="247">
        <f>+Rendimientos!I694</f>
        <v>-6.3876097018188815E-3</v>
      </c>
      <c r="F21">
        <f>+VLOOKUP(B21,ASURB.MX!$A$2:$H$1054,8,FALSE)</f>
        <v>-1.8571155690281518E-2</v>
      </c>
      <c r="G21" s="264">
        <f>+dr!F8</f>
        <v>8.0093999999999999E-4</v>
      </c>
      <c r="H21" s="264">
        <f>+dr!G8</f>
        <v>-2.0536000000000165E-4</v>
      </c>
      <c r="I21" s="264">
        <f>+dr!H8</f>
        <v>-2.6000000000053758E-6</v>
      </c>
      <c r="J21" s="264">
        <f>+dr!I8</f>
        <v>-1.0925999999999991E-4</v>
      </c>
      <c r="K21" s="264">
        <f>+dr!J8</f>
        <v>0</v>
      </c>
      <c r="M21" s="6">
        <f t="shared" si="14"/>
        <v>4</v>
      </c>
      <c r="N21" s="1">
        <f t="shared" si="4"/>
        <v>42013</v>
      </c>
      <c r="O21" s="263">
        <f t="shared" si="5"/>
        <v>37.507496646710621</v>
      </c>
      <c r="P21" s="263">
        <f t="shared" si="6"/>
        <v>8.9519413063196147</v>
      </c>
      <c r="Q21" s="263">
        <f t="shared" si="7"/>
        <v>14.695828338614703</v>
      </c>
      <c r="R21" s="263">
        <f t="shared" si="15"/>
        <v>299.50585594693695</v>
      </c>
      <c r="S21" s="98">
        <f t="shared" si="8"/>
        <v>3.1478133846153847E-2</v>
      </c>
      <c r="T21" s="265">
        <f>R21-'Ejercicio 7'!$J$12*EXP(-S21*34/360)</f>
        <v>299.40892233083247</v>
      </c>
      <c r="U21" s="280">
        <f t="shared" si="16"/>
        <v>8.1802620000000006E-2</v>
      </c>
      <c r="V21" s="280">
        <f t="shared" si="17"/>
        <v>8.2618209999999997E-2</v>
      </c>
      <c r="W21" s="280">
        <f t="shared" si="18"/>
        <v>-3.8573000000000079E-4</v>
      </c>
      <c r="X21" s="280">
        <f t="shared" si="19"/>
        <v>0</v>
      </c>
      <c r="Y21" s="262">
        <f t="shared" si="20"/>
        <v>9.9367780698667065</v>
      </c>
      <c r="Z21" s="262">
        <f t="shared" si="21"/>
        <v>9.7959302831965029</v>
      </c>
      <c r="AA21" s="262">
        <f t="shared" si="22"/>
        <v>10.00044829509595</v>
      </c>
      <c r="AB21" s="262">
        <f t="shared" si="23"/>
        <v>10</v>
      </c>
      <c r="AD21" s="6">
        <f t="shared" si="24"/>
        <v>4</v>
      </c>
      <c r="AE21" s="1">
        <f t="shared" si="25"/>
        <v>43537</v>
      </c>
      <c r="AF21" s="262">
        <f t="shared" si="26"/>
        <v>0.12488435328938152</v>
      </c>
      <c r="AG21" s="262">
        <f t="shared" si="27"/>
        <v>0.17805869368038607</v>
      </c>
      <c r="AH21" s="262">
        <f t="shared" si="28"/>
        <v>9.417166138529609E-2</v>
      </c>
      <c r="AI21" s="262">
        <f t="shared" si="29"/>
        <v>5.6141390530630702</v>
      </c>
      <c r="AJ21" s="262">
        <f t="shared" si="30"/>
        <v>-8.0093999999999999E-4</v>
      </c>
      <c r="AK21" s="262">
        <f t="shared" si="31"/>
        <v>-299.40892233083247</v>
      </c>
    </row>
    <row r="22" spans="1:37" x14ac:dyDescent="0.25">
      <c r="A22" s="6">
        <f t="shared" si="13"/>
        <v>5</v>
      </c>
      <c r="B22" s="245">
        <f>+Rendimientos!F695</f>
        <v>42016</v>
      </c>
      <c r="C22" s="247">
        <f>+Rendimientos!G695</f>
        <v>-1.545438931317546E-2</v>
      </c>
      <c r="D22" s="247">
        <f>+Rendimientos!H695</f>
        <v>-1.2257894227942923E-2</v>
      </c>
      <c r="E22" s="247">
        <f>+Rendimientos!I695</f>
        <v>-1.2538250116398817E-2</v>
      </c>
      <c r="F22">
        <f>+VLOOKUP(B22,ASURB.MX!$A$2:$H$1054,8,FALSE)</f>
        <v>0</v>
      </c>
      <c r="G22" s="264">
        <f>+dr!F9</f>
        <v>-3.020600000000033E-4</v>
      </c>
      <c r="H22" s="264">
        <f>+dr!G9</f>
        <v>6.3389999999999974E-5</v>
      </c>
      <c r="I22" s="264">
        <f>+dr!H9</f>
        <v>8.5490000000004035E-5</v>
      </c>
      <c r="J22" s="264">
        <f>+dr!I9</f>
        <v>4.8840000000001382E-5</v>
      </c>
      <c r="K22" s="264">
        <f>+dr!J9</f>
        <v>0</v>
      </c>
      <c r="M22" s="6">
        <f t="shared" si="14"/>
        <v>5</v>
      </c>
      <c r="N22" s="1">
        <f t="shared" si="4"/>
        <v>42016</v>
      </c>
      <c r="O22" s="263">
        <f t="shared" si="5"/>
        <v>37.055266495725533</v>
      </c>
      <c r="P22" s="263">
        <f t="shared" si="6"/>
        <v>9.0187685501348192</v>
      </c>
      <c r="Q22" s="263">
        <f t="shared" si="7"/>
        <v>14.605716988244877</v>
      </c>
      <c r="R22" s="263">
        <f t="shared" si="15"/>
        <v>305.11999500000002</v>
      </c>
      <c r="S22" s="98">
        <f t="shared" si="8"/>
        <v>3.0375133846153844E-2</v>
      </c>
      <c r="T22" s="265">
        <f>R22-'Ejercicio 7'!$J$12*EXP(-S22*34/360)</f>
        <v>305.02305128557941</v>
      </c>
      <c r="U22" s="280">
        <f t="shared" si="16"/>
        <v>8.2071370000000005E-2</v>
      </c>
      <c r="V22" s="280">
        <f t="shared" si="17"/>
        <v>8.270630000000001E-2</v>
      </c>
      <c r="W22" s="280">
        <f t="shared" si="18"/>
        <v>-2.276299999999995E-4</v>
      </c>
      <c r="X22" s="280">
        <f t="shared" si="19"/>
        <v>0</v>
      </c>
      <c r="Y22" s="262">
        <f t="shared" si="20"/>
        <v>9.9367780698667065</v>
      </c>
      <c r="Z22" s="262">
        <f t="shared" si="21"/>
        <v>9.7959302831965029</v>
      </c>
      <c r="AA22" s="262">
        <f t="shared" si="22"/>
        <v>10.00044829509595</v>
      </c>
      <c r="AB22" s="262">
        <f t="shared" si="23"/>
        <v>10</v>
      </c>
      <c r="AD22" s="6">
        <f t="shared" si="24"/>
        <v>5</v>
      </c>
      <c r="AE22" s="1">
        <f t="shared" si="25"/>
        <v>43537</v>
      </c>
      <c r="AF22" s="262">
        <f t="shared" si="26"/>
        <v>0.5771145042744692</v>
      </c>
      <c r="AG22" s="262">
        <f t="shared" si="27"/>
        <v>0.11123144986518163</v>
      </c>
      <c r="AH22" s="262">
        <f t="shared" si="28"/>
        <v>0.18428301175512196</v>
      </c>
      <c r="AI22" s="262">
        <f t="shared" si="29"/>
        <v>0</v>
      </c>
      <c r="AJ22" s="262">
        <f t="shared" si="30"/>
        <v>3.020600000000033E-4</v>
      </c>
      <c r="AK22" s="262">
        <f t="shared" si="31"/>
        <v>-305.02305128557941</v>
      </c>
    </row>
    <row r="23" spans="1:37" x14ac:dyDescent="0.25">
      <c r="A23" s="6">
        <f t="shared" si="13"/>
        <v>6</v>
      </c>
      <c r="B23" s="245">
        <f>+Rendimientos!F696</f>
        <v>42017</v>
      </c>
      <c r="C23" s="247">
        <f>+Rendimientos!G696</f>
        <v>-1.569698148009847E-2</v>
      </c>
      <c r="D23" s="247">
        <f>+Rendimientos!H696</f>
        <v>3.5175074955793879E-3</v>
      </c>
      <c r="E23" s="247">
        <f>+Rendimientos!I696</f>
        <v>-1.087349360359894E-2</v>
      </c>
      <c r="F23">
        <f>+VLOOKUP(B23,ASURB.MX!$A$2:$H$1054,8,FALSE)</f>
        <v>2.6550589490908598E-2</v>
      </c>
      <c r="G23" s="264">
        <f>+dr!F10</f>
        <v>-9.5219999999996557E-5</v>
      </c>
      <c r="H23" s="264">
        <f>+dr!G10</f>
        <v>7.6680000000002579E-5</v>
      </c>
      <c r="I23" s="264">
        <f>+dr!H10</f>
        <v>-2.6600000000001622E-5</v>
      </c>
      <c r="J23" s="264">
        <f>+dr!I10</f>
        <v>-4.9599999999982991E-6</v>
      </c>
      <c r="K23" s="264">
        <f>+dr!J10</f>
        <v>0</v>
      </c>
      <c r="M23" s="6">
        <f t="shared" si="14"/>
        <v>6</v>
      </c>
      <c r="N23" s="1">
        <f t="shared" si="4"/>
        <v>42017</v>
      </c>
      <c r="O23" s="263">
        <f t="shared" si="5"/>
        <v>37.046278268611253</v>
      </c>
      <c r="P23" s="263">
        <f t="shared" si="6"/>
        <v>9.1621713918195731</v>
      </c>
      <c r="Q23" s="263">
        <f t="shared" si="7"/>
        <v>14.630052201207059</v>
      </c>
      <c r="R23" s="263">
        <f t="shared" si="15"/>
        <v>313.32961357490564</v>
      </c>
      <c r="S23" s="98">
        <f t="shared" si="8"/>
        <v>3.058197384615385E-2</v>
      </c>
      <c r="T23" s="265">
        <f>R23-'Ejercicio 7'!$J$12*EXP(-S23*34/360)</f>
        <v>313.23267175425121</v>
      </c>
      <c r="U23" s="280">
        <f t="shared" si="16"/>
        <v>8.2084660000000004E-2</v>
      </c>
      <c r="V23" s="280">
        <f t="shared" si="17"/>
        <v>8.2594210000000001E-2</v>
      </c>
      <c r="W23" s="280">
        <f t="shared" si="18"/>
        <v>-2.8142999999999918E-4</v>
      </c>
      <c r="X23" s="280">
        <f t="shared" si="19"/>
        <v>0</v>
      </c>
      <c r="Y23" s="262">
        <f t="shared" si="20"/>
        <v>9.9367780698667065</v>
      </c>
      <c r="Z23" s="262">
        <f t="shared" si="21"/>
        <v>9.7959302831965029</v>
      </c>
      <c r="AA23" s="262">
        <f t="shared" si="22"/>
        <v>10.00044829509595</v>
      </c>
      <c r="AB23" s="262">
        <f t="shared" si="23"/>
        <v>10</v>
      </c>
      <c r="AD23" s="6">
        <f t="shared" si="24"/>
        <v>6</v>
      </c>
      <c r="AE23" s="1">
        <f t="shared" si="25"/>
        <v>43537</v>
      </c>
      <c r="AF23" s="262">
        <f t="shared" si="26"/>
        <v>0.58610273138874902</v>
      </c>
      <c r="AG23" s="262">
        <f t="shared" si="27"/>
        <v>-3.2171391819572293E-2</v>
      </c>
      <c r="AH23" s="262">
        <f t="shared" si="28"/>
        <v>0.15994779879294008</v>
      </c>
      <c r="AI23" s="262">
        <f t="shared" si="29"/>
        <v>-8.209618574905619</v>
      </c>
      <c r="AJ23" s="262">
        <f t="shared" si="30"/>
        <v>9.5219999999996557E-5</v>
      </c>
      <c r="AK23" s="262">
        <f t="shared" si="31"/>
        <v>-313.23267175425121</v>
      </c>
    </row>
    <row r="24" spans="1:37" x14ac:dyDescent="0.25">
      <c r="A24" s="6">
        <f t="shared" si="13"/>
        <v>7</v>
      </c>
      <c r="B24" s="245">
        <f>+Rendimientos!F697</f>
        <v>42018</v>
      </c>
      <c r="C24" s="247">
        <f>+Rendimientos!G697</f>
        <v>-3.8556845677182455E-2</v>
      </c>
      <c r="D24" s="247">
        <f>+Rendimientos!H697</f>
        <v>-2.617336459540202E-2</v>
      </c>
      <c r="E24" s="247">
        <f>+Rendimientos!I697</f>
        <v>2.3411743719997821E-2</v>
      </c>
      <c r="F24">
        <f>+VLOOKUP(B24,ASURB.MX!$A$2:$H$1054,8,FALSE)</f>
        <v>-2.9133924680874758E-2</v>
      </c>
      <c r="G24" s="264">
        <f>+dr!F11</f>
        <v>-1.0034000000000085E-4</v>
      </c>
      <c r="H24" s="264">
        <f>+dr!G11</f>
        <v>6.5200000000001368E-5</v>
      </c>
      <c r="I24" s="264">
        <f>+dr!H11</f>
        <v>3.7159999999997889E-5</v>
      </c>
      <c r="J24" s="264">
        <f>+dr!I11</f>
        <v>2.1148999999999474E-4</v>
      </c>
      <c r="K24" s="264">
        <f>+dr!J11</f>
        <v>0</v>
      </c>
      <c r="M24" s="6">
        <f t="shared" si="14"/>
        <v>7</v>
      </c>
      <c r="N24" s="1">
        <f t="shared" si="4"/>
        <v>42018</v>
      </c>
      <c r="O24" s="263">
        <f t="shared" si="5"/>
        <v>36.209011738751357</v>
      </c>
      <c r="P24" s="263">
        <f t="shared" si="6"/>
        <v>8.8941373059467566</v>
      </c>
      <c r="Q24" s="263">
        <f t="shared" si="7"/>
        <v>15.140344778567437</v>
      </c>
      <c r="R24" s="263">
        <f t="shared" si="15"/>
        <v>296.35889435277903</v>
      </c>
      <c r="S24" s="98">
        <f t="shared" si="8"/>
        <v>3.0576853846153846E-2</v>
      </c>
      <c r="T24" s="265">
        <f>R24-'Ejercicio 7'!$J$12*EXP(-S24*34/360)</f>
        <v>296.26195248524783</v>
      </c>
      <c r="U24" s="280">
        <f t="shared" si="16"/>
        <v>8.2073180000000009E-2</v>
      </c>
      <c r="V24" s="280">
        <f t="shared" si="17"/>
        <v>8.2657969999999997E-2</v>
      </c>
      <c r="W24" s="280">
        <f t="shared" si="18"/>
        <v>-6.4980000000006144E-5</v>
      </c>
      <c r="X24" s="280">
        <f t="shared" si="19"/>
        <v>0</v>
      </c>
      <c r="Y24" s="262">
        <f t="shared" si="20"/>
        <v>9.9367780698667065</v>
      </c>
      <c r="Z24" s="262">
        <f t="shared" si="21"/>
        <v>9.7959302831965029</v>
      </c>
      <c r="AA24" s="262">
        <f t="shared" si="22"/>
        <v>10.00044829509595</v>
      </c>
      <c r="AB24" s="262">
        <f t="shared" si="23"/>
        <v>10</v>
      </c>
      <c r="AD24" s="6">
        <f t="shared" si="24"/>
        <v>7</v>
      </c>
      <c r="AE24" s="1">
        <f t="shared" si="25"/>
        <v>43537</v>
      </c>
      <c r="AF24" s="262">
        <f t="shared" si="26"/>
        <v>1.423369261248645</v>
      </c>
      <c r="AG24" s="262">
        <f t="shared" si="27"/>
        <v>0.23586269405324423</v>
      </c>
      <c r="AH24" s="262">
        <f t="shared" si="28"/>
        <v>-0.35034477856743784</v>
      </c>
      <c r="AI24" s="262">
        <f t="shared" si="29"/>
        <v>8.7611006472209851</v>
      </c>
      <c r="AJ24" s="262">
        <f t="shared" si="30"/>
        <v>1.0034000000000085E-4</v>
      </c>
      <c r="AK24" s="262">
        <f t="shared" si="31"/>
        <v>-296.26195248524783</v>
      </c>
    </row>
    <row r="25" spans="1:37" x14ac:dyDescent="0.25">
      <c r="A25" s="6">
        <f t="shared" si="13"/>
        <v>8</v>
      </c>
      <c r="B25" s="245">
        <f>+Rendimientos!F698</f>
        <v>42019</v>
      </c>
      <c r="C25" s="247">
        <f>+Rendimientos!G698</f>
        <v>-5.0217944555291192E-3</v>
      </c>
      <c r="D25" s="247">
        <f>+Rendimientos!H698</f>
        <v>-2.6877190744802569E-2</v>
      </c>
      <c r="E25" s="247">
        <f>+Rendimientos!I698</f>
        <v>7.1176644605798196E-4</v>
      </c>
      <c r="F25">
        <f>+VLOOKUP(B25,ASURB.MX!$A$2:$H$1054,8,FALSE)</f>
        <v>-1.4891478496774496E-2</v>
      </c>
      <c r="G25" s="264">
        <f>+dr!F12</f>
        <v>-9.3603999999999909E-4</v>
      </c>
      <c r="H25" s="264">
        <f>+dr!G12</f>
        <v>8.8999999999991863E-7</v>
      </c>
      <c r="I25" s="264">
        <f>+dr!H12</f>
        <v>-3.8639999999999508E-5</v>
      </c>
      <c r="J25" s="264">
        <f>+dr!I12</f>
        <v>8.6150000000000115E-5</v>
      </c>
      <c r="K25" s="264">
        <f>+dr!J12</f>
        <v>0</v>
      </c>
      <c r="M25" s="6">
        <f t="shared" si="14"/>
        <v>8</v>
      </c>
      <c r="N25" s="1">
        <f t="shared" si="4"/>
        <v>42019</v>
      </c>
      <c r="O25" s="263">
        <f t="shared" si="5"/>
        <v>37.443872639023574</v>
      </c>
      <c r="P25" s="263">
        <f t="shared" si="6"/>
        <v>8.8878795819676828</v>
      </c>
      <c r="Q25" s="263">
        <f t="shared" si="7"/>
        <v>14.800530773018055</v>
      </c>
      <c r="R25" s="263">
        <f t="shared" si="15"/>
        <v>300.60997096199492</v>
      </c>
      <c r="S25" s="98">
        <f t="shared" si="8"/>
        <v>2.9741153846153848E-2</v>
      </c>
      <c r="T25" s="265">
        <f>R25-'Ejercicio 7'!$J$12*EXP(-S25*34/360)</f>
        <v>300.51302144280942</v>
      </c>
      <c r="U25" s="280">
        <f t="shared" si="16"/>
        <v>8.2008870000000011E-2</v>
      </c>
      <c r="V25" s="280">
        <f t="shared" si="17"/>
        <v>8.258217000000001E-2</v>
      </c>
      <c r="W25" s="280">
        <f t="shared" si="18"/>
        <v>-1.9032000000000077E-4</v>
      </c>
      <c r="X25" s="280">
        <f t="shared" si="19"/>
        <v>0</v>
      </c>
      <c r="Y25" s="262">
        <f t="shared" si="20"/>
        <v>9.9367780698667065</v>
      </c>
      <c r="Z25" s="262">
        <f t="shared" si="21"/>
        <v>9.7959302831965029</v>
      </c>
      <c r="AA25" s="262">
        <f t="shared" si="22"/>
        <v>10.00044829509595</v>
      </c>
      <c r="AB25" s="262">
        <f t="shared" si="23"/>
        <v>10</v>
      </c>
      <c r="AD25" s="6">
        <f t="shared" si="24"/>
        <v>8</v>
      </c>
      <c r="AE25" s="1">
        <f t="shared" si="25"/>
        <v>43537</v>
      </c>
      <c r="AF25" s="262">
        <f t="shared" si="26"/>
        <v>0.18850836097642798</v>
      </c>
      <c r="AG25" s="262">
        <f t="shared" si="27"/>
        <v>0.24212041803231799</v>
      </c>
      <c r="AH25" s="262">
        <f t="shared" si="28"/>
        <v>-1.0530773018055939E-2</v>
      </c>
      <c r="AI25" s="262">
        <f t="shared" si="29"/>
        <v>4.5100240380050991</v>
      </c>
      <c r="AJ25" s="262">
        <f t="shared" si="30"/>
        <v>9.3603999999999909E-4</v>
      </c>
      <c r="AK25" s="262">
        <f t="shared" si="31"/>
        <v>-300.51302144280942</v>
      </c>
    </row>
    <row r="26" spans="1:37" x14ac:dyDescent="0.25">
      <c r="A26" s="6">
        <f t="shared" si="13"/>
        <v>9</v>
      </c>
      <c r="B26" s="245">
        <f>+Rendimientos!F699</f>
        <v>42020</v>
      </c>
      <c r="C26" s="247">
        <f>+Rendimientos!G699</f>
        <v>-1.5932568028353543E-2</v>
      </c>
      <c r="D26" s="247">
        <f>+Rendimientos!H699</f>
        <v>3.5082217626806245E-2</v>
      </c>
      <c r="E26" s="247">
        <f>+Rendimientos!I699</f>
        <v>-7.8572254615099316E-3</v>
      </c>
      <c r="F26">
        <f>+VLOOKUP(B26,ASURB.MX!$A$2:$H$1054,8,FALSE)</f>
        <v>3.4494312212810331E-2</v>
      </c>
      <c r="G26" s="264">
        <f>+dr!F13</f>
        <v>6.7174999999999874E-4</v>
      </c>
      <c r="H26" s="264">
        <f>+dr!G13</f>
        <v>8.6450000000001803E-5</v>
      </c>
      <c r="I26" s="264">
        <f>+dr!H13</f>
        <v>-7.8439999999999066E-5</v>
      </c>
      <c r="J26" s="264">
        <f>+dr!I13</f>
        <v>-1.1048999999999781E-4</v>
      </c>
      <c r="K26" s="264">
        <f>+dr!J13</f>
        <v>0</v>
      </c>
      <c r="M26" s="6">
        <f t="shared" si="14"/>
        <v>9</v>
      </c>
      <c r="N26" s="1">
        <f t="shared" si="4"/>
        <v>42020</v>
      </c>
      <c r="O26" s="263">
        <f t="shared" si="5"/>
        <v>37.037551691760676</v>
      </c>
      <c r="P26" s="263">
        <f t="shared" si="6"/>
        <v>9.455985358056699</v>
      </c>
      <c r="Q26" s="263">
        <f t="shared" si="7"/>
        <v>14.674246979723364</v>
      </c>
      <c r="R26" s="263">
        <f t="shared" si="15"/>
        <v>315.82852935203783</v>
      </c>
      <c r="S26" s="98">
        <f t="shared" si="8"/>
        <v>3.1348943846153846E-2</v>
      </c>
      <c r="T26" s="265">
        <f>R26-'Ejercicio 7'!$J$12*EXP(-S26*34/360)</f>
        <v>315.73159455321218</v>
      </c>
      <c r="U26" s="280">
        <f t="shared" si="16"/>
        <v>8.209443000000001E-2</v>
      </c>
      <c r="V26" s="280">
        <f t="shared" si="17"/>
        <v>8.2542370000000004E-2</v>
      </c>
      <c r="W26" s="280">
        <f t="shared" si="18"/>
        <v>-3.8695999999999869E-4</v>
      </c>
      <c r="X26" s="280">
        <f t="shared" si="19"/>
        <v>0</v>
      </c>
      <c r="Y26" s="262">
        <f t="shared" si="20"/>
        <v>9.9367780698667065</v>
      </c>
      <c r="Z26" s="262">
        <f t="shared" si="21"/>
        <v>9.7959302831965029</v>
      </c>
      <c r="AA26" s="262">
        <f t="shared" si="22"/>
        <v>10.00044829509595</v>
      </c>
      <c r="AB26" s="262">
        <f t="shared" si="23"/>
        <v>10</v>
      </c>
      <c r="AD26" s="6">
        <f t="shared" si="24"/>
        <v>9</v>
      </c>
      <c r="AE26" s="1">
        <f t="shared" si="25"/>
        <v>43537</v>
      </c>
      <c r="AF26" s="262">
        <f t="shared" si="26"/>
        <v>0.59482930823932634</v>
      </c>
      <c r="AG26" s="262">
        <f t="shared" si="27"/>
        <v>-0.32598535805669826</v>
      </c>
      <c r="AH26" s="262">
        <f t="shared" si="28"/>
        <v>0.11575302027663525</v>
      </c>
      <c r="AI26" s="262">
        <f t="shared" si="29"/>
        <v>-10.708534352037816</v>
      </c>
      <c r="AJ26" s="262">
        <f t="shared" si="30"/>
        <v>-6.7174999999999874E-4</v>
      </c>
      <c r="AK26" s="262">
        <f t="shared" si="31"/>
        <v>-315.73159455321218</v>
      </c>
    </row>
    <row r="27" spans="1:37" x14ac:dyDescent="0.25">
      <c r="A27" s="6">
        <f t="shared" si="13"/>
        <v>10</v>
      </c>
      <c r="B27" s="245">
        <f>+Rendimientos!F700</f>
        <v>42023</v>
      </c>
      <c r="C27" s="247">
        <f>+Rendimientos!G700</f>
        <v>0</v>
      </c>
      <c r="D27" s="247">
        <f>+Rendimientos!H700</f>
        <v>5.1067282167105541E-4</v>
      </c>
      <c r="E27" s="247">
        <f>+Rendimientos!I700</f>
        <v>2.1491496187046213E-3</v>
      </c>
      <c r="F27">
        <f>+VLOOKUP(B27,ASURB.MX!$A$2:$H$1054,8,FALSE)</f>
        <v>3.8747663609197129E-3</v>
      </c>
      <c r="G27" s="264">
        <f>+dr!F14</f>
        <v>-5.6998999999999939E-4</v>
      </c>
      <c r="H27" s="264">
        <f>+dr!G14</f>
        <v>4.9399999999949484E-6</v>
      </c>
      <c r="I27" s="264">
        <f>+dr!H14</f>
        <v>3.3800000000007435E-6</v>
      </c>
      <c r="J27" s="264">
        <f>+dr!I14</f>
        <v>-9.4459999999997601E-5</v>
      </c>
      <c r="K27" s="264">
        <f>+dr!J14</f>
        <v>0</v>
      </c>
      <c r="M27" s="6">
        <f t="shared" si="14"/>
        <v>10</v>
      </c>
      <c r="N27" s="1">
        <f t="shared" si="4"/>
        <v>42023</v>
      </c>
      <c r="O27" s="263">
        <f t="shared" si="5"/>
        <v>37.632381000000002</v>
      </c>
      <c r="P27" s="263">
        <f t="shared" si="6"/>
        <v>9.1346636335559594</v>
      </c>
      <c r="Q27" s="263">
        <f t="shared" si="7"/>
        <v>14.821820103694828</v>
      </c>
      <c r="R27" s="263">
        <f t="shared" si="15"/>
        <v>306.30455716141176</v>
      </c>
      <c r="S27" s="98">
        <f t="shared" si="8"/>
        <v>3.0107203846153847E-2</v>
      </c>
      <c r="T27" s="265">
        <f>R27-'Ejercicio 7'!$J$12*EXP(-S27*34/360)</f>
        <v>306.20761099384788</v>
      </c>
      <c r="U27" s="280">
        <f t="shared" si="16"/>
        <v>8.2012920000000003E-2</v>
      </c>
      <c r="V27" s="280">
        <f t="shared" si="17"/>
        <v>8.262419E-2</v>
      </c>
      <c r="W27" s="280">
        <f t="shared" si="18"/>
        <v>-3.7092999999999848E-4</v>
      </c>
      <c r="X27" s="280">
        <f t="shared" si="19"/>
        <v>0</v>
      </c>
      <c r="Y27" s="262">
        <f t="shared" si="20"/>
        <v>9.9367780698667065</v>
      </c>
      <c r="Z27" s="262">
        <f t="shared" si="21"/>
        <v>9.7959302831965029</v>
      </c>
      <c r="AA27" s="262">
        <f t="shared" si="22"/>
        <v>10.00044829509595</v>
      </c>
      <c r="AB27" s="262">
        <f t="shared" si="23"/>
        <v>10</v>
      </c>
      <c r="AD27" s="6">
        <f t="shared" si="24"/>
        <v>10</v>
      </c>
      <c r="AE27" s="1">
        <f t="shared" si="25"/>
        <v>43537</v>
      </c>
      <c r="AF27" s="262">
        <f t="shared" si="26"/>
        <v>0</v>
      </c>
      <c r="AG27" s="262">
        <f t="shared" si="27"/>
        <v>-4.6636335559586684E-3</v>
      </c>
      <c r="AH27" s="262">
        <f t="shared" si="28"/>
        <v>-3.1820103694828461E-2</v>
      </c>
      <c r="AI27" s="262">
        <f t="shared" si="29"/>
        <v>-1.1845621614117476</v>
      </c>
      <c r="AJ27" s="262">
        <f t="shared" si="30"/>
        <v>5.6998999999999939E-4</v>
      </c>
      <c r="AK27" s="262">
        <f t="shared" si="31"/>
        <v>-306.20761099384788</v>
      </c>
    </row>
    <row r="28" spans="1:37" x14ac:dyDescent="0.25">
      <c r="A28" s="6">
        <f t="shared" si="13"/>
        <v>11</v>
      </c>
      <c r="B28" s="245">
        <f>+Rendimientos!F701</f>
        <v>42024</v>
      </c>
      <c r="C28" s="247">
        <f>+Rendimientos!G701</f>
        <v>1.3780724784077559E-2</v>
      </c>
      <c r="D28" s="247">
        <f>+Rendimientos!H701</f>
        <v>1.5700444808521119E-2</v>
      </c>
      <c r="E28" s="247">
        <f>+Rendimientos!I701</f>
        <v>1.0726788096921452E-3</v>
      </c>
      <c r="F28">
        <f>+VLOOKUP(B28,ASURB.MX!$A$2:$H$1054,8,FALSE)</f>
        <v>2.8918420336194382E-2</v>
      </c>
      <c r="G28" s="264">
        <f>+dr!F15</f>
        <v>-8.6400000000000365E-5</v>
      </c>
      <c r="H28" s="264">
        <f>+dr!G15</f>
        <v>6.2809999999999949E-5</v>
      </c>
      <c r="I28" s="264">
        <f>+dr!H15</f>
        <v>-9.6650000000000208E-5</v>
      </c>
      <c r="J28" s="264">
        <f>+dr!I15</f>
        <v>-1.0809999999999986E-5</v>
      </c>
      <c r="K28" s="264">
        <f>+dr!J15</f>
        <v>0</v>
      </c>
      <c r="M28" s="6">
        <f t="shared" si="14"/>
        <v>11</v>
      </c>
      <c r="N28" s="1">
        <f t="shared" si="4"/>
        <v>42024</v>
      </c>
      <c r="O28" s="263">
        <f t="shared" si="5"/>
        <v>38.154572308870868</v>
      </c>
      <c r="P28" s="263">
        <f t="shared" si="6"/>
        <v>9.2744762640881984</v>
      </c>
      <c r="Q28" s="263">
        <f t="shared" si="7"/>
        <v>14.805873431620164</v>
      </c>
      <c r="R28" s="263">
        <f t="shared" si="15"/>
        <v>314.07240415284525</v>
      </c>
      <c r="S28" s="98">
        <f t="shared" si="8"/>
        <v>3.0590793846153846E-2</v>
      </c>
      <c r="T28" s="265">
        <f>R28-'Ejercicio 7'!$J$12*EXP(-S28*34/360)</f>
        <v>313.97546241294333</v>
      </c>
      <c r="U28" s="280">
        <f t="shared" si="16"/>
        <v>8.2070790000000005E-2</v>
      </c>
      <c r="V28" s="280">
        <f t="shared" si="17"/>
        <v>8.2524159999999999E-2</v>
      </c>
      <c r="W28" s="280">
        <f t="shared" si="18"/>
        <v>-2.8728000000000087E-4</v>
      </c>
      <c r="X28" s="280">
        <f t="shared" si="19"/>
        <v>0</v>
      </c>
      <c r="Y28" s="262">
        <f t="shared" si="20"/>
        <v>9.9367780698667065</v>
      </c>
      <c r="Z28" s="262">
        <f t="shared" si="21"/>
        <v>9.7959302831965029</v>
      </c>
      <c r="AA28" s="262">
        <f t="shared" si="22"/>
        <v>10.00044829509595</v>
      </c>
      <c r="AB28" s="262">
        <f t="shared" si="23"/>
        <v>10</v>
      </c>
      <c r="AD28" s="6">
        <f t="shared" si="24"/>
        <v>11</v>
      </c>
      <c r="AE28" s="1">
        <f t="shared" si="25"/>
        <v>43537</v>
      </c>
      <c r="AF28" s="262">
        <f t="shared" si="26"/>
        <v>-0.52219130887086607</v>
      </c>
      <c r="AG28" s="262">
        <f t="shared" si="27"/>
        <v>-0.14447626408819758</v>
      </c>
      <c r="AH28" s="262">
        <f t="shared" si="28"/>
        <v>-1.5873431620164524E-2</v>
      </c>
      <c r="AI28" s="262">
        <f t="shared" si="29"/>
        <v>-8.9524091528452345</v>
      </c>
      <c r="AJ28" s="262">
        <f t="shared" si="30"/>
        <v>8.6400000000000365E-5</v>
      </c>
      <c r="AK28" s="262">
        <f t="shared" si="31"/>
        <v>-313.97546241294333</v>
      </c>
    </row>
    <row r="29" spans="1:37" x14ac:dyDescent="0.25">
      <c r="A29" s="6">
        <f t="shared" si="13"/>
        <v>12</v>
      </c>
      <c r="B29" s="245">
        <f>+Rendimientos!F702</f>
        <v>42025</v>
      </c>
      <c r="C29" s="247">
        <f>+Rendimientos!G702</f>
        <v>-1.4425456133431852E-3</v>
      </c>
      <c r="D29" s="247">
        <f>+Rendimientos!H702</f>
        <v>7.5093313959115433E-3</v>
      </c>
      <c r="E29" s="247">
        <f>+Rendimientos!I702</f>
        <v>9.9574346059618252E-3</v>
      </c>
      <c r="F29">
        <f>+VLOOKUP(B29,ASURB.MX!$A$2:$H$1054,8,FALSE)</f>
        <v>1.0068366615534107E-2</v>
      </c>
      <c r="G29" s="264">
        <f>+dr!F16</f>
        <v>-4.3140000000000539E-5</v>
      </c>
      <c r="H29" s="264">
        <f>+dr!G16</f>
        <v>-6.7930000000000768E-5</v>
      </c>
      <c r="I29" s="264">
        <f>+dr!H16</f>
        <v>-4.859999999998893E-6</v>
      </c>
      <c r="J29" s="264">
        <f>+dr!I16</f>
        <v>-9.8359999999998726E-5</v>
      </c>
      <c r="K29" s="264">
        <f>+dr!J16</f>
        <v>0</v>
      </c>
      <c r="M29" s="6">
        <f t="shared" si="14"/>
        <v>12</v>
      </c>
      <c r="N29" s="1">
        <f t="shared" si="4"/>
        <v>42025</v>
      </c>
      <c r="O29" s="263">
        <f t="shared" si="5"/>
        <v>37.578133710370743</v>
      </c>
      <c r="P29" s="263">
        <f t="shared" si="6"/>
        <v>9.1988182618232237</v>
      </c>
      <c r="Q29" s="263">
        <f t="shared" si="7"/>
        <v>14.938006115525766</v>
      </c>
      <c r="R29" s="263">
        <f t="shared" si="15"/>
        <v>308.20757231880816</v>
      </c>
      <c r="S29" s="98">
        <f t="shared" si="8"/>
        <v>3.0634053846153846E-2</v>
      </c>
      <c r="T29" s="265">
        <f>R29-'Ejercicio 7'!$J$12*EXP(-S29*34/360)</f>
        <v>308.11063097497703</v>
      </c>
      <c r="U29" s="280">
        <f t="shared" si="16"/>
        <v>8.1940050000000014E-2</v>
      </c>
      <c r="V29" s="280">
        <f t="shared" si="17"/>
        <v>8.2615950000000007E-2</v>
      </c>
      <c r="W29" s="280">
        <f t="shared" si="18"/>
        <v>-3.7482999999999961E-4</v>
      </c>
      <c r="X29" s="280">
        <f t="shared" si="19"/>
        <v>0</v>
      </c>
      <c r="Y29" s="262">
        <f t="shared" si="20"/>
        <v>9.9367780698667065</v>
      </c>
      <c r="Z29" s="262">
        <f t="shared" si="21"/>
        <v>9.7959302831965029</v>
      </c>
      <c r="AA29" s="262">
        <f t="shared" si="22"/>
        <v>10.00044829509595</v>
      </c>
      <c r="AB29" s="262">
        <f t="shared" si="23"/>
        <v>10</v>
      </c>
      <c r="AD29" s="6">
        <f t="shared" si="24"/>
        <v>12</v>
      </c>
      <c r="AE29" s="1">
        <f t="shared" si="25"/>
        <v>43537</v>
      </c>
      <c r="AF29" s="262">
        <f t="shared" si="26"/>
        <v>5.4247289629259399E-2</v>
      </c>
      <c r="AG29" s="262">
        <f t="shared" si="27"/>
        <v>-6.8818261823222926E-2</v>
      </c>
      <c r="AH29" s="262">
        <f t="shared" si="28"/>
        <v>-0.14800611552576726</v>
      </c>
      <c r="AI29" s="262">
        <f t="shared" si="29"/>
        <v>-3.0875773188081439</v>
      </c>
      <c r="AJ29" s="262">
        <f t="shared" si="30"/>
        <v>4.3140000000000539E-5</v>
      </c>
      <c r="AK29" s="262">
        <f t="shared" si="31"/>
        <v>-308.11063097497703</v>
      </c>
    </row>
    <row r="30" spans="1:37" x14ac:dyDescent="0.25">
      <c r="A30" s="6">
        <f t="shared" si="13"/>
        <v>13</v>
      </c>
      <c r="B30" s="245">
        <f>+Rendimientos!F703</f>
        <v>42026</v>
      </c>
      <c r="C30" s="247">
        <f>+Rendimientos!G703</f>
        <v>2.9132580158269052E-2</v>
      </c>
      <c r="D30" s="247">
        <f>+Rendimientos!H703</f>
        <v>1.9020056866509035E-2</v>
      </c>
      <c r="E30" s="247">
        <f>+Rendimientos!I703</f>
        <v>-1.0622099744769665E-3</v>
      </c>
      <c r="F30">
        <f>+VLOOKUP(B30,ASURB.MX!$A$2:$H$1054,8,FALSE)</f>
        <v>-1.9360374272848029E-3</v>
      </c>
      <c r="G30" s="264">
        <f>+dr!F17</f>
        <v>1.3591500000000034E-3</v>
      </c>
      <c r="H30" s="264">
        <f>+dr!G17</f>
        <v>-1.5599999999976744E-6</v>
      </c>
      <c r="I30" s="264">
        <f>+dr!H17</f>
        <v>1.3888999999999568E-4</v>
      </c>
      <c r="J30" s="264">
        <f>+dr!I17</f>
        <v>-2.0166000000000628E-4</v>
      </c>
      <c r="K30" s="264">
        <f>+dr!J17</f>
        <v>0</v>
      </c>
      <c r="M30" s="6">
        <f t="shared" si="14"/>
        <v>13</v>
      </c>
      <c r="N30" s="1">
        <f t="shared" si="4"/>
        <v>42026</v>
      </c>
      <c r="O30" s="263">
        <f t="shared" si="5"/>
        <v>38.744835005912222</v>
      </c>
      <c r="P30" s="263">
        <f t="shared" si="6"/>
        <v>9.3053150854677806</v>
      </c>
      <c r="Q30" s="263">
        <f t="shared" si="7"/>
        <v>14.774298255228784</v>
      </c>
      <c r="R30" s="263">
        <f t="shared" si="15"/>
        <v>304.52984273264184</v>
      </c>
      <c r="S30" s="98">
        <f t="shared" si="8"/>
        <v>3.203634384615385E-2</v>
      </c>
      <c r="T30" s="265">
        <f>R30-'Ejercicio 7'!$J$12*EXP(-S30*34/360)</f>
        <v>304.43291422672678</v>
      </c>
      <c r="U30" s="280">
        <f t="shared" si="16"/>
        <v>8.200642000000001E-2</v>
      </c>
      <c r="V30" s="280">
        <f t="shared" si="17"/>
        <v>8.2759699999999992E-2</v>
      </c>
      <c r="W30" s="280">
        <f t="shared" si="18"/>
        <v>-4.7813000000000716E-4</v>
      </c>
      <c r="X30" s="280">
        <f t="shared" si="19"/>
        <v>0</v>
      </c>
      <c r="Y30" s="262">
        <f t="shared" si="20"/>
        <v>9.9367780698667065</v>
      </c>
      <c r="Z30" s="262">
        <f t="shared" si="21"/>
        <v>9.7959302831965029</v>
      </c>
      <c r="AA30" s="262">
        <f t="shared" si="22"/>
        <v>10.00044829509595</v>
      </c>
      <c r="AB30" s="262">
        <f t="shared" si="23"/>
        <v>10</v>
      </c>
      <c r="AD30" s="6">
        <f t="shared" si="24"/>
        <v>13</v>
      </c>
      <c r="AE30" s="1">
        <f t="shared" si="25"/>
        <v>43537</v>
      </c>
      <c r="AF30" s="262">
        <f t="shared" si="26"/>
        <v>-1.1124540059122197</v>
      </c>
      <c r="AG30" s="262">
        <f t="shared" si="27"/>
        <v>-0.17531508546777985</v>
      </c>
      <c r="AH30" s="262">
        <f t="shared" si="28"/>
        <v>1.5701744771215331E-2</v>
      </c>
      <c r="AI30" s="262">
        <f t="shared" si="29"/>
        <v>0.59015226735817805</v>
      </c>
      <c r="AJ30" s="262">
        <f t="shared" si="30"/>
        <v>-1.3591500000000034E-3</v>
      </c>
      <c r="AK30" s="262">
        <f t="shared" si="31"/>
        <v>-304.43291422672678</v>
      </c>
    </row>
    <row r="31" spans="1:37" x14ac:dyDescent="0.25">
      <c r="A31" s="6">
        <f t="shared" si="13"/>
        <v>14</v>
      </c>
      <c r="B31" s="245">
        <f>+Rendimientos!F704</f>
        <v>42027</v>
      </c>
      <c r="C31" s="247">
        <f>+Rendimientos!G704</f>
        <v>-2.1232253913410003E-2</v>
      </c>
      <c r="D31" s="247">
        <f>+Rendimientos!H704</f>
        <v>-1.1318895853699166E-2</v>
      </c>
      <c r="E31" s="247">
        <f>+Rendimientos!I704</f>
        <v>4.2417994714368471E-3</v>
      </c>
      <c r="F31">
        <f>+VLOOKUP(B31,ASURB.MX!$A$2:$H$1054,8,FALSE)</f>
        <v>-2.3325912747106509E-2</v>
      </c>
      <c r="G31" s="264">
        <f>+dr!F18</f>
        <v>3.1999999999983431E-6</v>
      </c>
      <c r="H31" s="264">
        <f>+dr!G18</f>
        <v>3.5830000000000584E-5</v>
      </c>
      <c r="I31" s="264">
        <f>+dr!H18</f>
        <v>-1.0968999999999562E-4</v>
      </c>
      <c r="J31" s="264">
        <f>+dr!I18</f>
        <v>-2.7217999999999687E-4</v>
      </c>
      <c r="K31" s="264">
        <f>+dr!J18</f>
        <v>0</v>
      </c>
      <c r="M31" s="6">
        <f t="shared" si="14"/>
        <v>14</v>
      </c>
      <c r="N31" s="1">
        <f t="shared" si="4"/>
        <v>42027</v>
      </c>
      <c r="O31" s="263">
        <f t="shared" si="5"/>
        <v>36.841783514970579</v>
      </c>
      <c r="P31" s="263">
        <f t="shared" si="6"/>
        <v>9.0272411363909004</v>
      </c>
      <c r="Q31" s="263">
        <f t="shared" si="7"/>
        <v>14.852869459736322</v>
      </c>
      <c r="R31" s="263">
        <f t="shared" si="15"/>
        <v>298.08515857679504</v>
      </c>
      <c r="S31" s="98">
        <f t="shared" si="8"/>
        <v>3.0680393846153845E-2</v>
      </c>
      <c r="T31" s="265">
        <f>R31-'Ejercicio 7'!$J$12*EXP(-S31*34/360)</f>
        <v>297.98821765723216</v>
      </c>
      <c r="U31" s="280">
        <f t="shared" si="16"/>
        <v>8.2043810000000009E-2</v>
      </c>
      <c r="V31" s="280">
        <f t="shared" si="17"/>
        <v>8.2511120000000007E-2</v>
      </c>
      <c r="W31" s="280">
        <f t="shared" si="18"/>
        <v>-5.4864999999999775E-4</v>
      </c>
      <c r="X31" s="280">
        <f t="shared" si="19"/>
        <v>0</v>
      </c>
      <c r="Y31" s="262">
        <f t="shared" si="20"/>
        <v>9.9367780698667065</v>
      </c>
      <c r="Z31" s="262">
        <f t="shared" si="21"/>
        <v>9.7959302831965029</v>
      </c>
      <c r="AA31" s="262">
        <f t="shared" si="22"/>
        <v>10.00044829509595</v>
      </c>
      <c r="AB31" s="262">
        <f t="shared" si="23"/>
        <v>10</v>
      </c>
      <c r="AD31" s="6">
        <f t="shared" si="24"/>
        <v>14</v>
      </c>
      <c r="AE31" s="1">
        <f t="shared" si="25"/>
        <v>43537</v>
      </c>
      <c r="AF31" s="262">
        <f t="shared" si="26"/>
        <v>0.79059748502942284</v>
      </c>
      <c r="AG31" s="262">
        <f t="shared" si="27"/>
        <v>0.10275886360910036</v>
      </c>
      <c r="AH31" s="262">
        <f t="shared" si="28"/>
        <v>-6.2869459736322852E-2</v>
      </c>
      <c r="AI31" s="262">
        <f t="shared" si="29"/>
        <v>7.0348364232049789</v>
      </c>
      <c r="AJ31" s="262">
        <f t="shared" si="30"/>
        <v>-3.1999999999983431E-6</v>
      </c>
      <c r="AK31" s="262">
        <f t="shared" si="31"/>
        <v>-297.98821765723216</v>
      </c>
    </row>
    <row r="32" spans="1:37" x14ac:dyDescent="0.25">
      <c r="A32" s="6">
        <f t="shared" si="13"/>
        <v>15</v>
      </c>
      <c r="B32" s="245">
        <f>+Rendimientos!F705</f>
        <v>42030</v>
      </c>
      <c r="C32" s="247">
        <f>+Rendimientos!G705</f>
        <v>2.852335423849113E-3</v>
      </c>
      <c r="D32" s="247">
        <f>+Rendimientos!H705</f>
        <v>-2.7259071006784067E-3</v>
      </c>
      <c r="E32" s="247">
        <f>+Rendimientos!I705</f>
        <v>3.4665608782215862E-2</v>
      </c>
      <c r="F32">
        <f>+VLOOKUP(B32,ASURB.MX!$A$2:$H$1054,8,FALSE)</f>
        <v>3.3509882548592385E-2</v>
      </c>
      <c r="G32" s="264">
        <f>+dr!F19</f>
        <v>-5.899300000000024E-4</v>
      </c>
      <c r="H32" s="264">
        <f>+dr!G19</f>
        <v>-1.8022000000000177E-4</v>
      </c>
      <c r="I32" s="264">
        <f>+dr!H19</f>
        <v>-7.0730000000001486E-5</v>
      </c>
      <c r="J32" s="264">
        <f>+dr!I19</f>
        <v>-4.1714000000000334E-4</v>
      </c>
      <c r="K32" s="264">
        <f>+dr!J19</f>
        <v>0</v>
      </c>
      <c r="M32" s="6">
        <f t="shared" si="14"/>
        <v>15</v>
      </c>
      <c r="N32" s="1">
        <f t="shared" si="4"/>
        <v>42030</v>
      </c>
      <c r="O32" s="263">
        <f t="shared" si="5"/>
        <v>37.739874404153454</v>
      </c>
      <c r="P32" s="263">
        <f t="shared" si="6"/>
        <v>9.1051463579202423</v>
      </c>
      <c r="Q32" s="263">
        <f t="shared" si="7"/>
        <v>15.31169454080956</v>
      </c>
      <c r="R32" s="263">
        <f t="shared" si="15"/>
        <v>315.51777136372471</v>
      </c>
      <c r="S32" s="98">
        <f t="shared" si="8"/>
        <v>3.0087263846153844E-2</v>
      </c>
      <c r="T32" s="265">
        <f>R32-'Ejercicio 7'!$J$12*EXP(-S32*34/360)</f>
        <v>315.42082501358948</v>
      </c>
      <c r="U32" s="280">
        <f t="shared" si="16"/>
        <v>8.1827759999999999E-2</v>
      </c>
      <c r="V32" s="280">
        <f t="shared" si="17"/>
        <v>8.2550079999999998E-2</v>
      </c>
      <c r="W32" s="280">
        <f t="shared" si="18"/>
        <v>-6.9361000000000422E-4</v>
      </c>
      <c r="X32" s="280">
        <f t="shared" si="19"/>
        <v>0</v>
      </c>
      <c r="Y32" s="262">
        <f t="shared" si="20"/>
        <v>9.9367780698667065</v>
      </c>
      <c r="Z32" s="262">
        <f t="shared" si="21"/>
        <v>9.7959302831965029</v>
      </c>
      <c r="AA32" s="262">
        <f t="shared" si="22"/>
        <v>10.00044829509595</v>
      </c>
      <c r="AB32" s="262">
        <f t="shared" si="23"/>
        <v>10</v>
      </c>
      <c r="AD32" s="6">
        <f t="shared" si="24"/>
        <v>15</v>
      </c>
      <c r="AE32" s="1">
        <f t="shared" si="25"/>
        <v>43537</v>
      </c>
      <c r="AF32" s="262">
        <f t="shared" si="26"/>
        <v>-0.10749340415345188</v>
      </c>
      <c r="AG32" s="262">
        <f t="shared" si="27"/>
        <v>2.4853642079758487E-2</v>
      </c>
      <c r="AH32" s="262">
        <f t="shared" si="28"/>
        <v>-0.52169454080956079</v>
      </c>
      <c r="AI32" s="262">
        <f t="shared" si="29"/>
        <v>-10.397776363724688</v>
      </c>
      <c r="AJ32" s="262">
        <f t="shared" si="30"/>
        <v>5.899300000000024E-4</v>
      </c>
      <c r="AK32" s="262">
        <f t="shared" si="31"/>
        <v>-315.42082501358948</v>
      </c>
    </row>
    <row r="33" spans="1:37" x14ac:dyDescent="0.25">
      <c r="A33" s="6">
        <f t="shared" si="13"/>
        <v>16</v>
      </c>
      <c r="B33" s="245">
        <f>+Rendimientos!F706</f>
        <v>42031</v>
      </c>
      <c r="C33" s="247">
        <f>+Rendimientos!G706</f>
        <v>4.2752899296691089E-3</v>
      </c>
      <c r="D33" s="247">
        <f>+Rendimientos!H706</f>
        <v>-8.7227806156077812E-3</v>
      </c>
      <c r="E33" s="247">
        <f>+Rendimientos!I706</f>
        <v>-1.1996818243358721E-2</v>
      </c>
      <c r="F33">
        <f>+VLOOKUP(B33,ASURB.MX!$A$2:$H$1054,8,FALSE)</f>
        <v>1.3761823931999046E-3</v>
      </c>
      <c r="G33" s="264">
        <f>+dr!F20</f>
        <v>3.5772000000000234E-4</v>
      </c>
      <c r="H33" s="264">
        <f>+dr!G20</f>
        <v>-1.5963000000000088E-4</v>
      </c>
      <c r="I33" s="264">
        <f>+dr!H20</f>
        <v>-8.3429999999998922E-5</v>
      </c>
      <c r="J33" s="264">
        <f>+dr!I20</f>
        <v>-9.1009999999999008E-5</v>
      </c>
      <c r="K33" s="264">
        <f>+dr!J20</f>
        <v>0</v>
      </c>
      <c r="M33" s="6">
        <f t="shared" si="14"/>
        <v>16</v>
      </c>
      <c r="N33" s="1">
        <f t="shared" si="4"/>
        <v>42031</v>
      </c>
      <c r="O33" s="263">
        <f t="shared" si="5"/>
        <v>37.793614754454943</v>
      </c>
      <c r="P33" s="263">
        <f t="shared" si="6"/>
        <v>9.0507073419701314</v>
      </c>
      <c r="Q33" s="263">
        <f t="shared" si="7"/>
        <v>14.613627130159156</v>
      </c>
      <c r="R33" s="263">
        <f t="shared" si="15"/>
        <v>305.54018482753781</v>
      </c>
      <c r="S33" s="98">
        <f t="shared" si="8"/>
        <v>3.1034913846153849E-2</v>
      </c>
      <c r="T33" s="265">
        <f>R33-'Ejercicio 7'!$J$12*EXP(-S33*34/360)</f>
        <v>305.44324715373955</v>
      </c>
      <c r="U33" s="280">
        <f t="shared" si="16"/>
        <v>8.1848350000000014E-2</v>
      </c>
      <c r="V33" s="280">
        <f t="shared" si="17"/>
        <v>8.2537380000000007E-2</v>
      </c>
      <c r="W33" s="280">
        <f t="shared" si="18"/>
        <v>-3.6747999999999989E-4</v>
      </c>
      <c r="X33" s="280">
        <f t="shared" si="19"/>
        <v>0</v>
      </c>
      <c r="Y33" s="262">
        <f t="shared" si="20"/>
        <v>9.9367780698667065</v>
      </c>
      <c r="Z33" s="262">
        <f t="shared" si="21"/>
        <v>9.7959302831965029</v>
      </c>
      <c r="AA33" s="262">
        <f t="shared" si="22"/>
        <v>10.00044829509595</v>
      </c>
      <c r="AB33" s="262">
        <f t="shared" si="23"/>
        <v>10</v>
      </c>
      <c r="AD33" s="6">
        <f t="shared" si="24"/>
        <v>16</v>
      </c>
      <c r="AE33" s="1">
        <f t="shared" si="25"/>
        <v>43537</v>
      </c>
      <c r="AF33" s="262">
        <f t="shared" si="26"/>
        <v>-0.16123375445494048</v>
      </c>
      <c r="AG33" s="262">
        <f t="shared" si="27"/>
        <v>7.9292658029869401E-2</v>
      </c>
      <c r="AH33" s="262">
        <f t="shared" si="28"/>
        <v>0.17637286984084355</v>
      </c>
      <c r="AI33" s="262">
        <f t="shared" si="29"/>
        <v>-0.4201898275377971</v>
      </c>
      <c r="AJ33" s="262">
        <f t="shared" si="30"/>
        <v>-3.5772000000000234E-4</v>
      </c>
      <c r="AK33" s="262">
        <f t="shared" si="31"/>
        <v>-305.44324715373955</v>
      </c>
    </row>
    <row r="34" spans="1:37" x14ac:dyDescent="0.25">
      <c r="A34" s="6">
        <f t="shared" si="13"/>
        <v>17</v>
      </c>
      <c r="B34" s="245">
        <f>+Rendimientos!F707</f>
        <v>42032</v>
      </c>
      <c r="C34" s="247">
        <f>+Rendimientos!G707</f>
        <v>-1.8643446085735739E-2</v>
      </c>
      <c r="D34" s="247">
        <f>+Rendimientos!H707</f>
        <v>-1.8186930435316422E-2</v>
      </c>
      <c r="E34" s="247">
        <f>+Rendimientos!I707</f>
        <v>-2.7622792441709706E-3</v>
      </c>
      <c r="F34">
        <f>+VLOOKUP(B34,ASURB.MX!$A$2:$H$1054,8,FALSE)</f>
        <v>-1.5094343165840424E-2</v>
      </c>
      <c r="G34" s="264">
        <f>+dr!F21</f>
        <v>-1.6890000000002042E-5</v>
      </c>
      <c r="H34" s="264">
        <f>+dr!G21</f>
        <v>-1.2161999999999937E-4</v>
      </c>
      <c r="I34" s="264">
        <f>+dr!H21</f>
        <v>-5.7580000000001519E-5</v>
      </c>
      <c r="J34" s="264">
        <f>+dr!I21</f>
        <v>-2.1959999999999688E-4</v>
      </c>
      <c r="K34" s="264">
        <f>+dr!J21</f>
        <v>0</v>
      </c>
      <c r="M34" s="6">
        <f t="shared" si="14"/>
        <v>17</v>
      </c>
      <c r="N34" s="1">
        <f t="shared" si="4"/>
        <v>42032</v>
      </c>
      <c r="O34" s="263">
        <f t="shared" si="5"/>
        <v>36.937283374575586</v>
      </c>
      <c r="P34" s="263">
        <f t="shared" si="6"/>
        <v>8.9654541525341056</v>
      </c>
      <c r="Q34" s="263">
        <f t="shared" si="7"/>
        <v>14.749202263290563</v>
      </c>
      <c r="R34" s="263">
        <f t="shared" si="15"/>
        <v>300.54899400496203</v>
      </c>
      <c r="S34" s="98">
        <f t="shared" si="8"/>
        <v>3.0660303846153845E-2</v>
      </c>
      <c r="T34" s="265">
        <f>R34-'Ejercicio 7'!$J$12*EXP(-S34*34/360)</f>
        <v>300.45205290146436</v>
      </c>
      <c r="U34" s="280">
        <f t="shared" si="16"/>
        <v>8.1886360000000005E-2</v>
      </c>
      <c r="V34" s="280">
        <f t="shared" si="17"/>
        <v>8.2563230000000001E-2</v>
      </c>
      <c r="W34" s="280">
        <f t="shared" si="18"/>
        <v>-4.9606999999999776E-4</v>
      </c>
      <c r="X34" s="280">
        <f t="shared" si="19"/>
        <v>0</v>
      </c>
      <c r="Y34" s="262">
        <f t="shared" si="20"/>
        <v>9.9367780698667065</v>
      </c>
      <c r="Z34" s="262">
        <f t="shared" si="21"/>
        <v>9.7959302831965029</v>
      </c>
      <c r="AA34" s="262">
        <f t="shared" si="22"/>
        <v>10.00044829509595</v>
      </c>
      <c r="AB34" s="262">
        <f t="shared" si="23"/>
        <v>10</v>
      </c>
      <c r="AD34" s="6">
        <f t="shared" si="24"/>
        <v>17</v>
      </c>
      <c r="AE34" s="1">
        <f t="shared" si="25"/>
        <v>43537</v>
      </c>
      <c r="AF34" s="262">
        <f t="shared" si="26"/>
        <v>0.69509762542441678</v>
      </c>
      <c r="AG34" s="262">
        <f t="shared" si="27"/>
        <v>0.16454584746589518</v>
      </c>
      <c r="AH34" s="262">
        <f t="shared" si="28"/>
        <v>4.0797736709436094E-2</v>
      </c>
      <c r="AI34" s="262">
        <f t="shared" si="29"/>
        <v>4.5710009950379913</v>
      </c>
      <c r="AJ34" s="262">
        <f t="shared" si="30"/>
        <v>1.6890000000002042E-5</v>
      </c>
      <c r="AK34" s="262">
        <f t="shared" si="31"/>
        <v>-300.45205290146436</v>
      </c>
    </row>
    <row r="35" spans="1:37" x14ac:dyDescent="0.25">
      <c r="A35" s="6">
        <f t="shared" si="13"/>
        <v>18</v>
      </c>
      <c r="B35" s="245">
        <f>+Rendimientos!F708</f>
        <v>42033</v>
      </c>
      <c r="C35" s="247">
        <f>+Rendimientos!G708</f>
        <v>6.4904210513557856E-3</v>
      </c>
      <c r="D35" s="247">
        <f>+Rendimientos!H708</f>
        <v>5.085230597925444E-3</v>
      </c>
      <c r="E35" s="247">
        <f>+Rendimientos!I708</f>
        <v>-2.1318446188104846E-2</v>
      </c>
      <c r="F35">
        <f>+VLOOKUP(B35,ASURB.MX!$A$2:$H$1054,8,FALSE)</f>
        <v>-2.9963979244462696E-3</v>
      </c>
      <c r="G35" s="264">
        <f>+dr!F22</f>
        <v>-4.6954000000000093E-4</v>
      </c>
      <c r="H35" s="264">
        <f>+dr!G22</f>
        <v>-2.8924999999999784E-4</v>
      </c>
      <c r="I35" s="264">
        <f>+dr!H22</f>
        <v>8.6609999999997384E-5</v>
      </c>
      <c r="J35" s="264">
        <f>+dr!I22</f>
        <v>6.9936999999999777E-4</v>
      </c>
      <c r="K35" s="264">
        <f>+dr!J22</f>
        <v>0</v>
      </c>
      <c r="M35" s="6">
        <f t="shared" si="14"/>
        <v>18</v>
      </c>
      <c r="N35" s="1">
        <f t="shared" si="4"/>
        <v>42033</v>
      </c>
      <c r="O35" s="263">
        <f t="shared" si="5"/>
        <v>37.877425358166683</v>
      </c>
      <c r="P35" s="263">
        <f t="shared" si="6"/>
        <v>9.1765464046538536</v>
      </c>
      <c r="Q35" s="263">
        <f t="shared" si="7"/>
        <v>14.478037276028367</v>
      </c>
      <c r="R35" s="263">
        <f t="shared" si="15"/>
        <v>304.20710245796022</v>
      </c>
      <c r="S35" s="98">
        <f t="shared" si="8"/>
        <v>3.0207653846153846E-2</v>
      </c>
      <c r="T35" s="265">
        <f>R35-'Ejercicio 7'!$J$12*EXP(-S35*34/360)</f>
        <v>304.11015721011489</v>
      </c>
      <c r="U35" s="280">
        <f t="shared" si="16"/>
        <v>8.1718730000000017E-2</v>
      </c>
      <c r="V35" s="280">
        <f t="shared" si="17"/>
        <v>8.2707420000000004E-2</v>
      </c>
      <c r="W35" s="280">
        <f t="shared" si="18"/>
        <v>4.2289999999999689E-4</v>
      </c>
      <c r="X35" s="280">
        <f t="shared" si="19"/>
        <v>0</v>
      </c>
      <c r="Y35" s="262">
        <f t="shared" si="20"/>
        <v>9.9367780698667065</v>
      </c>
      <c r="Z35" s="262">
        <f t="shared" si="21"/>
        <v>9.7959302831965029</v>
      </c>
      <c r="AA35" s="262">
        <f t="shared" si="22"/>
        <v>10.00044829509595</v>
      </c>
      <c r="AB35" s="262">
        <f t="shared" si="23"/>
        <v>10</v>
      </c>
      <c r="AD35" s="6">
        <f t="shared" si="24"/>
        <v>18</v>
      </c>
      <c r="AE35" s="1">
        <f t="shared" si="25"/>
        <v>43537</v>
      </c>
      <c r="AF35" s="262">
        <f t="shared" si="26"/>
        <v>-0.24504435816668035</v>
      </c>
      <c r="AG35" s="262">
        <f t="shared" si="27"/>
        <v>-4.6546404653852846E-2</v>
      </c>
      <c r="AH35" s="262">
        <f t="shared" si="28"/>
        <v>0.31196272397163227</v>
      </c>
      <c r="AI35" s="262">
        <f t="shared" si="29"/>
        <v>0.91289254203979908</v>
      </c>
      <c r="AJ35" s="262">
        <f t="shared" si="30"/>
        <v>4.6954000000000093E-4</v>
      </c>
      <c r="AK35" s="262">
        <f t="shared" si="31"/>
        <v>-304.11015721011489</v>
      </c>
    </row>
    <row r="36" spans="1:37" x14ac:dyDescent="0.25">
      <c r="A36" s="6">
        <f t="shared" si="13"/>
        <v>19</v>
      </c>
      <c r="B36" s="245">
        <f>+Rendimientos!F709</f>
        <v>42034</v>
      </c>
      <c r="C36" s="247">
        <f>+Rendimientos!G709</f>
        <v>-4.4092701616104173E-2</v>
      </c>
      <c r="D36" s="247">
        <f>+Rendimientos!H709</f>
        <v>-3.3263446155420533E-2</v>
      </c>
      <c r="E36" s="247">
        <f>+Rendimientos!I709</f>
        <v>3.5322204273781691E-4</v>
      </c>
      <c r="F36">
        <f>+VLOOKUP(B36,ASURB.MX!$A$2:$H$1054,8,FALSE)</f>
        <v>-2.0004834623107762E-2</v>
      </c>
      <c r="G36" s="264">
        <f>+dr!F23</f>
        <v>-6.6449999999999496E-4</v>
      </c>
      <c r="H36" s="264">
        <f>+dr!G23</f>
        <v>5.7254999999999806E-4</v>
      </c>
      <c r="I36" s="264">
        <f>+dr!H23</f>
        <v>7.9730000000003548E-5</v>
      </c>
      <c r="J36" s="264">
        <f>+dr!I23</f>
        <v>3.0054999999999665E-4</v>
      </c>
      <c r="K36" s="264">
        <f>+dr!J23</f>
        <v>0</v>
      </c>
      <c r="M36" s="6">
        <f t="shared" si="14"/>
        <v>19</v>
      </c>
      <c r="N36" s="1">
        <f t="shared" si="4"/>
        <v>42034</v>
      </c>
      <c r="O36" s="263">
        <f t="shared" si="5"/>
        <v>36.009117668952527</v>
      </c>
      <c r="P36" s="263">
        <f t="shared" si="6"/>
        <v>8.8313001704804375</v>
      </c>
      <c r="Q36" s="263">
        <f t="shared" si="7"/>
        <v>14.795225076763909</v>
      </c>
      <c r="R36" s="263">
        <f t="shared" si="15"/>
        <v>299.07676837141321</v>
      </c>
      <c r="S36" s="98">
        <f t="shared" si="8"/>
        <v>3.0012693846153852E-2</v>
      </c>
      <c r="T36" s="265">
        <f>R36-'Ejercicio 7'!$J$12*EXP(-S36*34/360)</f>
        <v>298.97982133850934</v>
      </c>
      <c r="U36" s="280">
        <f t="shared" si="16"/>
        <v>8.2580530000000013E-2</v>
      </c>
      <c r="V36" s="280">
        <f t="shared" si="17"/>
        <v>8.2700540000000003E-2</v>
      </c>
      <c r="W36" s="280">
        <f t="shared" si="18"/>
        <v>2.4079999999995771E-5</v>
      </c>
      <c r="X36" s="280">
        <f t="shared" si="19"/>
        <v>0</v>
      </c>
      <c r="Y36" s="262">
        <f t="shared" si="20"/>
        <v>9.9367780698667065</v>
      </c>
      <c r="Z36" s="262">
        <f t="shared" si="21"/>
        <v>9.7959302831965029</v>
      </c>
      <c r="AA36" s="262">
        <f t="shared" si="22"/>
        <v>10.00044829509595</v>
      </c>
      <c r="AB36" s="262">
        <f t="shared" si="23"/>
        <v>10</v>
      </c>
      <c r="AD36" s="6">
        <f t="shared" si="24"/>
        <v>19</v>
      </c>
      <c r="AE36" s="1">
        <f t="shared" si="25"/>
        <v>43537</v>
      </c>
      <c r="AF36" s="262">
        <f t="shared" si="26"/>
        <v>1.6232633310474753</v>
      </c>
      <c r="AG36" s="262">
        <f t="shared" si="27"/>
        <v>0.29869982951956331</v>
      </c>
      <c r="AH36" s="262">
        <f t="shared" si="28"/>
        <v>-5.2250767639101525E-3</v>
      </c>
      <c r="AI36" s="262">
        <f t="shared" si="29"/>
        <v>6.0432266285868081</v>
      </c>
      <c r="AJ36" s="262">
        <f t="shared" si="30"/>
        <v>6.6449999999999496E-4</v>
      </c>
      <c r="AK36" s="262">
        <f t="shared" si="31"/>
        <v>-298.97982133850934</v>
      </c>
    </row>
    <row r="37" spans="1:37" x14ac:dyDescent="0.25">
      <c r="A37" s="6">
        <f t="shared" si="13"/>
        <v>20</v>
      </c>
      <c r="B37" s="245">
        <f>+Rendimientos!F710</f>
        <v>42038</v>
      </c>
      <c r="C37" s="247">
        <f>+Rendimientos!G710</f>
        <v>3.034003706283514E-2</v>
      </c>
      <c r="D37" s="247">
        <f>+Rendimientos!H710</f>
        <v>4.1849289596351792E-2</v>
      </c>
      <c r="E37" s="247">
        <f>+Rendimientos!I710</f>
        <v>2.8543547203648493E-2</v>
      </c>
      <c r="F37">
        <f>+VLOOKUP(B37,ASURB.MX!$A$2:$H$1054,8,FALSE)</f>
        <v>-1.7864422538448301E-2</v>
      </c>
      <c r="G37" s="264">
        <f>+dr!F24</f>
        <v>1.1320799999999971E-3</v>
      </c>
      <c r="H37" s="264">
        <f>+dr!G24</f>
        <v>-1.1542000000000149E-4</v>
      </c>
      <c r="I37" s="264">
        <f>+dr!H24</f>
        <v>1.9136999999999627E-4</v>
      </c>
      <c r="J37" s="264">
        <f>+dr!I24</f>
        <v>7.0662000000000502E-4</v>
      </c>
      <c r="K37" s="264">
        <f>+dr!J24</f>
        <v>0</v>
      </c>
      <c r="M37" s="6">
        <f t="shared" si="14"/>
        <v>20</v>
      </c>
      <c r="N37" s="1">
        <f t="shared" si="4"/>
        <v>42038</v>
      </c>
      <c r="O37" s="263">
        <f t="shared" si="5"/>
        <v>38.791645979885907</v>
      </c>
      <c r="P37" s="263">
        <f t="shared" si="6"/>
        <v>9.5201916909374518</v>
      </c>
      <c r="Q37" s="263">
        <f t="shared" si="7"/>
        <v>15.218241757686187</v>
      </c>
      <c r="R37" s="263">
        <f t="shared" si="15"/>
        <v>299.71760147948322</v>
      </c>
      <c r="S37" s="98">
        <f t="shared" si="8"/>
        <v>3.180927384615384E-2</v>
      </c>
      <c r="T37" s="265">
        <f>R37-'Ejercicio 7'!$J$12*EXP(-S37*34/360)</f>
        <v>299.62067089486555</v>
      </c>
      <c r="U37" s="280">
        <f t="shared" si="16"/>
        <v>8.1892560000000003E-2</v>
      </c>
      <c r="V37" s="280">
        <f t="shared" si="17"/>
        <v>8.2812179999999999E-2</v>
      </c>
      <c r="W37" s="280">
        <f t="shared" si="18"/>
        <v>4.3015000000000414E-4</v>
      </c>
      <c r="X37" s="280">
        <f t="shared" si="19"/>
        <v>0</v>
      </c>
      <c r="Y37" s="262">
        <f t="shared" si="20"/>
        <v>9.9367780698667065</v>
      </c>
      <c r="Z37" s="262">
        <f t="shared" si="21"/>
        <v>9.7959302831965029</v>
      </c>
      <c r="AA37" s="262">
        <f t="shared" si="22"/>
        <v>10.00044829509595</v>
      </c>
      <c r="AB37" s="262">
        <f t="shared" si="23"/>
        <v>10</v>
      </c>
      <c r="AD37" s="6">
        <f t="shared" si="24"/>
        <v>20</v>
      </c>
      <c r="AE37" s="1">
        <f t="shared" si="25"/>
        <v>43537</v>
      </c>
      <c r="AF37" s="262">
        <f t="shared" si="26"/>
        <v>-1.1592649798859043</v>
      </c>
      <c r="AG37" s="262">
        <f t="shared" si="27"/>
        <v>-0.39019169093745099</v>
      </c>
      <c r="AH37" s="262">
        <f t="shared" si="28"/>
        <v>-0.42824175768618744</v>
      </c>
      <c r="AI37" s="262">
        <f t="shared" si="29"/>
        <v>5.4023935205167959</v>
      </c>
      <c r="AJ37" s="262">
        <f t="shared" si="30"/>
        <v>-1.1320799999999936E-3</v>
      </c>
      <c r="AK37" s="262">
        <f t="shared" si="31"/>
        <v>-299.62067089486555</v>
      </c>
    </row>
    <row r="38" spans="1:37" x14ac:dyDescent="0.25">
      <c r="A38" s="6">
        <f t="shared" si="13"/>
        <v>21</v>
      </c>
      <c r="B38" s="245">
        <f>+Rendimientos!F711</f>
        <v>42039</v>
      </c>
      <c r="C38" s="247">
        <f>+Rendimientos!G711</f>
        <v>-4.9297384691861082E-2</v>
      </c>
      <c r="D38" s="247">
        <f>+Rendimientos!H711</f>
        <v>-1.878227004298123E-2</v>
      </c>
      <c r="E38" s="247">
        <f>+Rendimientos!I711</f>
        <v>-9.6552328600411005E-3</v>
      </c>
      <c r="F38">
        <f>+VLOOKUP(B38,ASURB.MX!$A$2:$H$1054,8,FALSE)</f>
        <v>7.4522979904080265E-3</v>
      </c>
      <c r="G38" s="264">
        <f>+dr!F25</f>
        <v>8.4060000000000384E-5</v>
      </c>
      <c r="H38" s="264">
        <f>+dr!G25</f>
        <v>7.7200000000027247E-6</v>
      </c>
      <c r="I38" s="264">
        <f>+dr!H25</f>
        <v>-1.7899999999997779E-5</v>
      </c>
      <c r="J38" s="264">
        <f>+dr!I25</f>
        <v>3.9049999999998808E-5</v>
      </c>
      <c r="K38" s="264">
        <f>+dr!J25</f>
        <v>0</v>
      </c>
      <c r="M38" s="6">
        <f t="shared" si="14"/>
        <v>21</v>
      </c>
      <c r="N38" s="1">
        <f t="shared" si="4"/>
        <v>42039</v>
      </c>
      <c r="O38" s="263">
        <f t="shared" si="5"/>
        <v>35.822188499163737</v>
      </c>
      <c r="P38" s="263">
        <f t="shared" si="6"/>
        <v>8.9601182510707407</v>
      </c>
      <c r="Q38" s="263">
        <f t="shared" si="7"/>
        <v>14.647886280553656</v>
      </c>
      <c r="R38" s="263">
        <f t="shared" si="15"/>
        <v>307.40233389756531</v>
      </c>
      <c r="S38" s="98">
        <f t="shared" si="8"/>
        <v>3.0761253846153847E-2</v>
      </c>
      <c r="T38" s="265">
        <f>R38-'Ejercicio 7'!$J$12*EXP(-S38*34/360)</f>
        <v>307.30539371831588</v>
      </c>
      <c r="U38" s="280">
        <f t="shared" si="16"/>
        <v>8.2015700000000011E-2</v>
      </c>
      <c r="V38" s="280">
        <f t="shared" si="17"/>
        <v>8.2602910000000002E-2</v>
      </c>
      <c r="W38" s="280">
        <f t="shared" si="18"/>
        <v>-2.3742000000000207E-4</v>
      </c>
      <c r="X38" s="280">
        <f t="shared" si="19"/>
        <v>0</v>
      </c>
      <c r="Y38" s="262">
        <f t="shared" si="20"/>
        <v>9.9367780698667065</v>
      </c>
      <c r="Z38" s="262">
        <f t="shared" si="21"/>
        <v>9.7959302831965029</v>
      </c>
      <c r="AA38" s="262">
        <f t="shared" si="22"/>
        <v>10.00044829509595</v>
      </c>
      <c r="AB38" s="262">
        <f t="shared" si="23"/>
        <v>10</v>
      </c>
      <c r="AD38" s="6">
        <f t="shared" si="24"/>
        <v>21</v>
      </c>
      <c r="AE38" s="1">
        <f t="shared" si="25"/>
        <v>43537</v>
      </c>
      <c r="AF38" s="262">
        <f t="shared" si="26"/>
        <v>1.8101925008362656</v>
      </c>
      <c r="AG38" s="262">
        <f t="shared" si="27"/>
        <v>0.16988174892926011</v>
      </c>
      <c r="AH38" s="262">
        <f t="shared" si="28"/>
        <v>0.14211371944634266</v>
      </c>
      <c r="AI38" s="262">
        <f t="shared" si="29"/>
        <v>-2.2823388975652961</v>
      </c>
      <c r="AJ38" s="262">
        <f t="shared" si="30"/>
        <v>-8.4060000000000384E-5</v>
      </c>
      <c r="AK38" s="262">
        <f t="shared" si="31"/>
        <v>-307.30539371831588</v>
      </c>
    </row>
    <row r="39" spans="1:37" x14ac:dyDescent="0.25">
      <c r="A39" s="6">
        <f t="shared" si="13"/>
        <v>22</v>
      </c>
      <c r="B39" s="245">
        <f>+Rendimientos!F712</f>
        <v>42040</v>
      </c>
      <c r="C39" s="247">
        <f>+Rendimientos!G712</f>
        <v>0.123045133151562</v>
      </c>
      <c r="D39" s="247">
        <f>+Rendimientos!H712</f>
        <v>-6.6837907244856175E-3</v>
      </c>
      <c r="E39" s="247">
        <f>+Rendimientos!I712</f>
        <v>1.2738989527680638E-2</v>
      </c>
      <c r="F39">
        <f>+VLOOKUP(B39,ASURB.MX!$A$2:$H$1054,8,FALSE)</f>
        <v>2.1631691080758841E-3</v>
      </c>
      <c r="G39" s="264">
        <f>+dr!F26</f>
        <v>-8.1580000000001235E-5</v>
      </c>
      <c r="H39" s="264">
        <f>+dr!G26</f>
        <v>-4.7829999999998707E-5</v>
      </c>
      <c r="I39" s="264">
        <f>+dr!H26</f>
        <v>2.1259000000000208E-4</v>
      </c>
      <c r="J39" s="264">
        <f>+dr!I26</f>
        <v>2.4422999999999806E-4</v>
      </c>
      <c r="K39" s="264">
        <f>+dr!J26</f>
        <v>0</v>
      </c>
      <c r="M39" s="6">
        <f t="shared" si="14"/>
        <v>22</v>
      </c>
      <c r="N39" s="1">
        <f t="shared" si="4"/>
        <v>42040</v>
      </c>
      <c r="O39" s="263">
        <f t="shared" si="5"/>
        <v>42.559794210356316</v>
      </c>
      <c r="P39" s="263">
        <f t="shared" si="6"/>
        <v>9.0691804696080318</v>
      </c>
      <c r="Q39" s="263">
        <f t="shared" si="7"/>
        <v>14.979614841608093</v>
      </c>
      <c r="R39" s="263">
        <f t="shared" si="15"/>
        <v>305.78073553654855</v>
      </c>
      <c r="S39" s="98">
        <f t="shared" si="8"/>
        <v>3.0595613846153846E-2</v>
      </c>
      <c r="T39" s="265">
        <f>R39-'Ejercicio 7'!$J$12*EXP(-S39*34/360)</f>
        <v>305.68379384077662</v>
      </c>
      <c r="U39" s="280">
        <f t="shared" si="16"/>
        <v>8.1960150000000009E-2</v>
      </c>
      <c r="V39" s="280">
        <f t="shared" si="17"/>
        <v>8.2833400000000001E-2</v>
      </c>
      <c r="W39" s="280">
        <f t="shared" si="18"/>
        <v>-3.2240000000002822E-5</v>
      </c>
      <c r="X39" s="280">
        <f t="shared" si="19"/>
        <v>0</v>
      </c>
      <c r="Y39" s="262">
        <f t="shared" si="20"/>
        <v>9.9367780698667065</v>
      </c>
      <c r="Z39" s="262">
        <f t="shared" si="21"/>
        <v>9.7959302831965029</v>
      </c>
      <c r="AA39" s="262">
        <f t="shared" si="22"/>
        <v>10.00044829509595</v>
      </c>
      <c r="AB39" s="262">
        <f t="shared" si="23"/>
        <v>10</v>
      </c>
      <c r="AD39" s="6">
        <f t="shared" si="24"/>
        <v>22</v>
      </c>
      <c r="AE39" s="1">
        <f t="shared" si="25"/>
        <v>43537</v>
      </c>
      <c r="AF39" s="262">
        <f t="shared" si="26"/>
        <v>-4.9274132103563133</v>
      </c>
      <c r="AG39" s="262">
        <f t="shared" si="27"/>
        <v>6.0819530391968968E-2</v>
      </c>
      <c r="AH39" s="262">
        <f t="shared" si="28"/>
        <v>-0.18961484160809405</v>
      </c>
      <c r="AI39" s="262">
        <f t="shared" si="29"/>
        <v>-0.6607405365485306</v>
      </c>
      <c r="AJ39" s="262">
        <f t="shared" si="30"/>
        <v>8.1580000000001235E-5</v>
      </c>
      <c r="AK39" s="262">
        <f t="shared" si="31"/>
        <v>-305.68379384077662</v>
      </c>
    </row>
    <row r="40" spans="1:37" x14ac:dyDescent="0.25">
      <c r="A40" s="6">
        <f t="shared" si="13"/>
        <v>23</v>
      </c>
      <c r="B40" s="245">
        <f>+Rendimientos!F713</f>
        <v>42041</v>
      </c>
      <c r="C40" s="247">
        <f>+Rendimientos!G713</f>
        <v>-4.7559701383329978E-3</v>
      </c>
      <c r="D40" s="247">
        <f>+Rendimientos!H713</f>
        <v>1.4340886856967595E-2</v>
      </c>
      <c r="E40" s="247">
        <f>+Rendimientos!I713</f>
        <v>-2.039132268497296E-2</v>
      </c>
      <c r="F40">
        <f>+VLOOKUP(B40,ASURB.MX!$A$2:$H$1054,8,FALSE)</f>
        <v>2.735313769927376E-2</v>
      </c>
      <c r="G40" s="264">
        <f>+dr!F27</f>
        <v>-2.4589999999997947E-5</v>
      </c>
      <c r="H40" s="264">
        <f>+dr!G27</f>
        <v>6.1379999999999768E-5</v>
      </c>
      <c r="I40" s="264">
        <f>+dr!H27</f>
        <v>7.9499999999961546E-6</v>
      </c>
      <c r="J40" s="264">
        <f>+dr!I27</f>
        <v>1.1016999999999971E-4</v>
      </c>
      <c r="K40" s="264">
        <f>+dr!J27</f>
        <v>0</v>
      </c>
      <c r="M40" s="6">
        <f t="shared" si="14"/>
        <v>23</v>
      </c>
      <c r="N40" s="1">
        <f t="shared" si="4"/>
        <v>42041</v>
      </c>
      <c r="O40" s="263">
        <f t="shared" si="5"/>
        <v>37.45382745395834</v>
      </c>
      <c r="P40" s="263">
        <f t="shared" si="6"/>
        <v>9.261875643714589</v>
      </c>
      <c r="Q40" s="263">
        <f t="shared" si="7"/>
        <v>14.491466428945913</v>
      </c>
      <c r="R40" s="263">
        <f t="shared" si="15"/>
        <v>313.58117662714409</v>
      </c>
      <c r="S40" s="98">
        <f t="shared" si="8"/>
        <v>3.0652603846153849E-2</v>
      </c>
      <c r="T40" s="265">
        <f>R40-'Ejercicio 7'!$J$12*EXP(-S40*34/360)</f>
        <v>313.4842354531487</v>
      </c>
      <c r="U40" s="280">
        <f t="shared" si="16"/>
        <v>8.2069360000000008E-2</v>
      </c>
      <c r="V40" s="280">
        <f t="shared" si="17"/>
        <v>8.2628759999999996E-2</v>
      </c>
      <c r="W40" s="280">
        <f t="shared" si="18"/>
        <v>-1.6630000000000117E-4</v>
      </c>
      <c r="X40" s="280">
        <f t="shared" si="19"/>
        <v>0</v>
      </c>
      <c r="Y40" s="262">
        <f t="shared" si="20"/>
        <v>9.9367780698667065</v>
      </c>
      <c r="Z40" s="262">
        <f t="shared" si="21"/>
        <v>9.7959302831965029</v>
      </c>
      <c r="AA40" s="262">
        <f t="shared" si="22"/>
        <v>10.00044829509595</v>
      </c>
      <c r="AB40" s="262">
        <f t="shared" si="23"/>
        <v>10</v>
      </c>
      <c r="AD40" s="6">
        <f t="shared" si="24"/>
        <v>23</v>
      </c>
      <c r="AE40" s="1">
        <f t="shared" si="25"/>
        <v>43537</v>
      </c>
      <c r="AF40" s="262">
        <f t="shared" si="26"/>
        <v>0.17855354604166251</v>
      </c>
      <c r="AG40" s="262">
        <f t="shared" si="27"/>
        <v>-0.13187564371458826</v>
      </c>
      <c r="AH40" s="262">
        <f t="shared" si="28"/>
        <v>0.29853357105408662</v>
      </c>
      <c r="AI40" s="262">
        <f t="shared" si="29"/>
        <v>-8.4611816271440716</v>
      </c>
      <c r="AJ40" s="262">
        <f t="shared" si="30"/>
        <v>2.4589999999997947E-5</v>
      </c>
      <c r="AK40" s="262">
        <f t="shared" si="31"/>
        <v>-313.4842354531487</v>
      </c>
    </row>
    <row r="41" spans="1:37" x14ac:dyDescent="0.25">
      <c r="A41" s="6">
        <f t="shared" si="13"/>
        <v>24</v>
      </c>
      <c r="B41" s="245">
        <f>+Rendimientos!F714</f>
        <v>42044</v>
      </c>
      <c r="C41" s="247">
        <f>+Rendimientos!G714</f>
        <v>1.4185497207163984E-2</v>
      </c>
      <c r="D41" s="247">
        <f>+Rendimientos!H714</f>
        <v>-1.3309748164546409E-2</v>
      </c>
      <c r="E41" s="247">
        <f>+Rendimientos!I714</f>
        <v>-8.4152612688440445E-3</v>
      </c>
      <c r="F41">
        <f>+VLOOKUP(B41,ASURB.MX!$A$2:$H$1054,8,FALSE)</f>
        <v>-9.5063884928220359E-3</v>
      </c>
      <c r="G41" s="264">
        <f>+dr!F28</f>
        <v>-4.0861000000000022E-4</v>
      </c>
      <c r="H41" s="264">
        <f>+dr!G28</f>
        <v>2.0539999999999795E-4</v>
      </c>
      <c r="I41" s="264">
        <f>+dr!H28</f>
        <v>-1.9689999999999638E-4</v>
      </c>
      <c r="J41" s="264">
        <f>+dr!I28</f>
        <v>-3.5936999999999775E-4</v>
      </c>
      <c r="K41" s="264">
        <f>+dr!J28</f>
        <v>0</v>
      </c>
      <c r="M41" s="6">
        <f t="shared" si="14"/>
        <v>24</v>
      </c>
      <c r="N41" s="1">
        <f t="shared" si="4"/>
        <v>42044</v>
      </c>
      <c r="O41" s="263">
        <f t="shared" si="5"/>
        <v>38.170019353614116</v>
      </c>
      <c r="P41" s="263">
        <f t="shared" si="6"/>
        <v>9.0092871103511118</v>
      </c>
      <c r="Q41" s="263">
        <f t="shared" si="7"/>
        <v>14.666060508847398</v>
      </c>
      <c r="R41" s="263">
        <f t="shared" si="15"/>
        <v>302.23314926978071</v>
      </c>
      <c r="S41" s="98">
        <f t="shared" si="8"/>
        <v>3.0268583846153847E-2</v>
      </c>
      <c r="T41" s="265">
        <f>R41-'Ejercicio 7'!$J$12*EXP(-S41*34/360)</f>
        <v>302.13620457980517</v>
      </c>
      <c r="U41" s="280">
        <f t="shared" si="16"/>
        <v>8.2213380000000003E-2</v>
      </c>
      <c r="V41" s="280">
        <f t="shared" si="17"/>
        <v>8.2423910000000003E-2</v>
      </c>
      <c r="W41" s="280">
        <f t="shared" si="18"/>
        <v>-6.3583999999999863E-4</v>
      </c>
      <c r="X41" s="280">
        <f t="shared" si="19"/>
        <v>0</v>
      </c>
      <c r="Y41" s="262">
        <f t="shared" si="20"/>
        <v>9.9367780698667065</v>
      </c>
      <c r="Z41" s="262">
        <f t="shared" si="21"/>
        <v>9.7959302831965029</v>
      </c>
      <c r="AA41" s="262">
        <f t="shared" si="22"/>
        <v>10.00044829509595</v>
      </c>
      <c r="AB41" s="262">
        <f t="shared" si="23"/>
        <v>10</v>
      </c>
      <c r="AD41" s="6">
        <f t="shared" si="24"/>
        <v>24</v>
      </c>
      <c r="AE41" s="1">
        <f t="shared" si="25"/>
        <v>43537</v>
      </c>
      <c r="AF41" s="262">
        <f t="shared" si="26"/>
        <v>-0.53763835361411338</v>
      </c>
      <c r="AG41" s="262">
        <f t="shared" si="27"/>
        <v>0.12071288964888893</v>
      </c>
      <c r="AH41" s="262">
        <f t="shared" si="28"/>
        <v>0.12393949115260128</v>
      </c>
      <c r="AI41" s="262">
        <f t="shared" si="29"/>
        <v>2.8868457302193065</v>
      </c>
      <c r="AJ41" s="262">
        <f t="shared" si="30"/>
        <v>4.0861000000000022E-4</v>
      </c>
      <c r="AK41" s="262">
        <f t="shared" si="31"/>
        <v>-302.13620457980517</v>
      </c>
    </row>
    <row r="42" spans="1:37" x14ac:dyDescent="0.25">
      <c r="A42" s="6">
        <f t="shared" si="13"/>
        <v>25</v>
      </c>
      <c r="B42" s="245">
        <f>+Rendimientos!F715</f>
        <v>42045</v>
      </c>
      <c r="C42" s="247">
        <f>+Rendimientos!G715</f>
        <v>-2.3063034767489103E-2</v>
      </c>
      <c r="D42" s="247">
        <f>+Rendimientos!H715</f>
        <v>2.8304127123991852E-3</v>
      </c>
      <c r="E42" s="247">
        <f>+Rendimientos!I715</f>
        <v>-1.7620070667899825E-3</v>
      </c>
      <c r="F42">
        <f>+VLOOKUP(B42,ASURB.MX!$A$2:$H$1054,8,FALSE)</f>
        <v>-4.0004703604018315E-3</v>
      </c>
      <c r="G42" s="264">
        <f>+dr!F29</f>
        <v>-5.3063000000000068E-4</v>
      </c>
      <c r="H42" s="264">
        <f>+dr!G29</f>
        <v>2.3302000000000392E-4</v>
      </c>
      <c r="I42" s="264">
        <f>+dr!H29</f>
        <v>4.9424999999999816E-4</v>
      </c>
      <c r="J42" s="264">
        <f>+dr!I29</f>
        <v>5.0473000000000184E-4</v>
      </c>
      <c r="K42" s="264">
        <f>+dr!J29</f>
        <v>0</v>
      </c>
      <c r="M42" s="6">
        <f t="shared" si="14"/>
        <v>25</v>
      </c>
      <c r="N42" s="1">
        <f t="shared" si="4"/>
        <v>42045</v>
      </c>
      <c r="O42" s="263">
        <f t="shared" si="5"/>
        <v>36.774395987800744</v>
      </c>
      <c r="P42" s="263">
        <f t="shared" si="6"/>
        <v>9.1558782738854845</v>
      </c>
      <c r="Q42" s="263">
        <f t="shared" si="7"/>
        <v>14.763962861029999</v>
      </c>
      <c r="R42" s="263">
        <f t="shared" si="15"/>
        <v>303.90180978518777</v>
      </c>
      <c r="S42" s="98">
        <f t="shared" si="8"/>
        <v>3.0146563846153846E-2</v>
      </c>
      <c r="T42" s="265">
        <f>R42-'Ejercicio 7'!$J$12*EXP(-S42*34/360)</f>
        <v>303.80486397800445</v>
      </c>
      <c r="U42" s="280">
        <f t="shared" si="16"/>
        <v>8.2241000000000009E-2</v>
      </c>
      <c r="V42" s="280">
        <f t="shared" si="17"/>
        <v>8.3115060000000004E-2</v>
      </c>
      <c r="W42" s="280">
        <f t="shared" si="18"/>
        <v>2.2826000000000096E-4</v>
      </c>
      <c r="X42" s="280">
        <f t="shared" si="19"/>
        <v>0</v>
      </c>
      <c r="Y42" s="262">
        <f t="shared" si="20"/>
        <v>9.9367780698667065</v>
      </c>
      <c r="Z42" s="262">
        <f t="shared" si="21"/>
        <v>9.7959302831965029</v>
      </c>
      <c r="AA42" s="262">
        <f t="shared" si="22"/>
        <v>10.00044829509595</v>
      </c>
      <c r="AB42" s="262">
        <f t="shared" si="23"/>
        <v>10</v>
      </c>
      <c r="AD42" s="6">
        <f t="shared" si="24"/>
        <v>25</v>
      </c>
      <c r="AE42" s="1">
        <f t="shared" si="25"/>
        <v>43537</v>
      </c>
      <c r="AF42" s="262">
        <f t="shared" si="26"/>
        <v>0.85798501219925782</v>
      </c>
      <c r="AG42" s="262">
        <f t="shared" si="27"/>
        <v>-2.5878273885483694E-2</v>
      </c>
      <c r="AH42" s="262">
        <f t="shared" si="28"/>
        <v>2.6037138970000484E-2</v>
      </c>
      <c r="AI42" s="262">
        <f t="shared" si="29"/>
        <v>1.2181852148122516</v>
      </c>
      <c r="AJ42" s="262">
        <f t="shared" si="30"/>
        <v>5.3063000000000068E-4</v>
      </c>
      <c r="AK42" s="262">
        <f t="shared" si="31"/>
        <v>-303.80486397800445</v>
      </c>
    </row>
    <row r="43" spans="1:37" x14ac:dyDescent="0.25">
      <c r="A43" s="6">
        <f t="shared" si="13"/>
        <v>26</v>
      </c>
      <c r="B43" s="245">
        <f>+Rendimientos!F716</f>
        <v>42046</v>
      </c>
      <c r="C43" s="247">
        <f>+Rendimientos!G716</f>
        <v>-1.1046919596014225E-2</v>
      </c>
      <c r="D43" s="247">
        <f>+Rendimientos!H716</f>
        <v>1.959081676995127E-2</v>
      </c>
      <c r="E43" s="247">
        <f>+Rendimientos!I716</f>
        <v>5.2771020505398896E-3</v>
      </c>
      <c r="F43">
        <f>+VLOOKUP(B43,ASURB.MX!$A$2:$H$1054,8,FALSE)</f>
        <v>-2.0090938883873467E-2</v>
      </c>
      <c r="G43" s="264">
        <f>+dr!F30</f>
        <v>-2.8949999999999809E-4</v>
      </c>
      <c r="H43" s="264">
        <f>+dr!G30</f>
        <v>1.5199999999996466E-5</v>
      </c>
      <c r="I43" s="264">
        <f>+dr!H30</f>
        <v>-1.1999999999928734E-7</v>
      </c>
      <c r="J43" s="264">
        <f>+dr!I30</f>
        <v>2.0109000000000099E-4</v>
      </c>
      <c r="K43" s="264">
        <f>+dr!J30</f>
        <v>0</v>
      </c>
      <c r="M43" s="6">
        <f t="shared" si="14"/>
        <v>26</v>
      </c>
      <c r="N43" s="1">
        <f t="shared" si="4"/>
        <v>42046</v>
      </c>
      <c r="O43" s="263">
        <f t="shared" si="5"/>
        <v>37.218946903919644</v>
      </c>
      <c r="P43" s="263">
        <f t="shared" si="6"/>
        <v>9.3106277021775394</v>
      </c>
      <c r="Q43" s="263">
        <f t="shared" si="7"/>
        <v>14.868254636577481</v>
      </c>
      <c r="R43" s="263">
        <f t="shared" si="15"/>
        <v>299.05101769599776</v>
      </c>
      <c r="S43" s="98">
        <f t="shared" si="8"/>
        <v>3.0387693846153849E-2</v>
      </c>
      <c r="T43" s="265">
        <f>R43-'Ejercicio 7'!$J$12*EXP(-S43*34/360)</f>
        <v>298.95407409657383</v>
      </c>
      <c r="U43" s="280">
        <f t="shared" si="16"/>
        <v>8.2023180000000001E-2</v>
      </c>
      <c r="V43" s="280">
        <f t="shared" si="17"/>
        <v>8.2620689999999997E-2</v>
      </c>
      <c r="W43" s="280">
        <f t="shared" si="18"/>
        <v>-7.5379999999999892E-5</v>
      </c>
      <c r="X43" s="280">
        <f t="shared" si="19"/>
        <v>0</v>
      </c>
      <c r="Y43" s="262">
        <f t="shared" si="20"/>
        <v>9.9367780698667065</v>
      </c>
      <c r="Z43" s="262">
        <f t="shared" si="21"/>
        <v>9.7959302831965029</v>
      </c>
      <c r="AA43" s="262">
        <f t="shared" si="22"/>
        <v>10.00044829509595</v>
      </c>
      <c r="AB43" s="262">
        <f t="shared" si="23"/>
        <v>10</v>
      </c>
      <c r="AD43" s="6">
        <f t="shared" si="24"/>
        <v>26</v>
      </c>
      <c r="AE43" s="1">
        <f t="shared" si="25"/>
        <v>43537</v>
      </c>
      <c r="AF43" s="262">
        <f t="shared" si="26"/>
        <v>0.41343409608035842</v>
      </c>
      <c r="AG43" s="262">
        <f t="shared" si="27"/>
        <v>-0.18062770217753865</v>
      </c>
      <c r="AH43" s="262">
        <f t="shared" si="28"/>
        <v>-7.8254636577481662E-2</v>
      </c>
      <c r="AI43" s="262">
        <f t="shared" si="29"/>
        <v>6.0689773040022601</v>
      </c>
      <c r="AJ43" s="262">
        <f t="shared" si="30"/>
        <v>2.8949999999999809E-4</v>
      </c>
      <c r="AK43" s="262">
        <f t="shared" si="31"/>
        <v>-298.95407409657383</v>
      </c>
    </row>
    <row r="44" spans="1:37" x14ac:dyDescent="0.25">
      <c r="A44" s="6">
        <f t="shared" si="13"/>
        <v>27</v>
      </c>
      <c r="B44" s="245">
        <f>+Rendimientos!F717</f>
        <v>42047</v>
      </c>
      <c r="C44" s="247">
        <f>+Rendimientos!G717</f>
        <v>2.9406305285503507E-2</v>
      </c>
      <c r="D44" s="247">
        <f>+Rendimientos!H717</f>
        <v>2.1436553650567632E-2</v>
      </c>
      <c r="E44" s="247">
        <f>+Rendimientos!I717</f>
        <v>2.3579358595755297E-2</v>
      </c>
      <c r="F44">
        <f>+VLOOKUP(B44,ASURB.MX!$A$2:$H$1054,8,FALSE)</f>
        <v>2.6967866847876377E-2</v>
      </c>
      <c r="G44" s="264">
        <f>+dr!F31</f>
        <v>4.0749999999999814E-4</v>
      </c>
      <c r="H44" s="264">
        <f>+dr!G31</f>
        <v>3.2800000000013374E-6</v>
      </c>
      <c r="I44" s="264">
        <f>+dr!H31</f>
        <v>-3.4409999999998608E-5</v>
      </c>
      <c r="J44" s="264">
        <f>+dr!I31</f>
        <v>-1.464500000000063E-4</v>
      </c>
      <c r="K44" s="264">
        <f>+dr!J31</f>
        <v>0</v>
      </c>
      <c r="M44" s="6">
        <f t="shared" si="14"/>
        <v>27</v>
      </c>
      <c r="N44" s="1">
        <f t="shared" si="4"/>
        <v>42047</v>
      </c>
      <c r="O44" s="263">
        <f t="shared" si="5"/>
        <v>38.755441892423349</v>
      </c>
      <c r="P44" s="263">
        <f t="shared" si="6"/>
        <v>9.3278285403365828</v>
      </c>
      <c r="Q44" s="263">
        <f t="shared" si="7"/>
        <v>15.14288273827038</v>
      </c>
      <c r="R44" s="263">
        <f t="shared" si="15"/>
        <v>313.46038621025019</v>
      </c>
      <c r="S44" s="98">
        <f t="shared" si="8"/>
        <v>3.1084693846153845E-2</v>
      </c>
      <c r="T44" s="265">
        <f>R44-'Ejercicio 7'!$J$12*EXP(-S44*34/360)</f>
        <v>313.36344899219796</v>
      </c>
      <c r="U44" s="280">
        <f t="shared" si="16"/>
        <v>8.2011260000000002E-2</v>
      </c>
      <c r="V44" s="280">
        <f t="shared" si="17"/>
        <v>8.2586400000000004E-2</v>
      </c>
      <c r="W44" s="280">
        <f t="shared" si="18"/>
        <v>-4.2292000000000718E-4</v>
      </c>
      <c r="X44" s="280">
        <f t="shared" si="19"/>
        <v>0</v>
      </c>
      <c r="Y44" s="262">
        <f t="shared" si="20"/>
        <v>9.9367780698667065</v>
      </c>
      <c r="Z44" s="262">
        <f t="shared" si="21"/>
        <v>9.7959302831965029</v>
      </c>
      <c r="AA44" s="262">
        <f t="shared" si="22"/>
        <v>10.00044829509595</v>
      </c>
      <c r="AB44" s="262">
        <f t="shared" si="23"/>
        <v>10</v>
      </c>
      <c r="AD44" s="6">
        <f t="shared" si="24"/>
        <v>27</v>
      </c>
      <c r="AE44" s="1">
        <f t="shared" si="25"/>
        <v>43537</v>
      </c>
      <c r="AF44" s="262">
        <f t="shared" si="26"/>
        <v>-1.1230608924233465</v>
      </c>
      <c r="AG44" s="262">
        <f t="shared" si="27"/>
        <v>-0.19782854033658204</v>
      </c>
      <c r="AH44" s="262">
        <f t="shared" si="28"/>
        <v>-0.35288273827038097</v>
      </c>
      <c r="AI44" s="262">
        <f t="shared" si="29"/>
        <v>-8.3403912102501749</v>
      </c>
      <c r="AJ44" s="262">
        <f t="shared" si="30"/>
        <v>-4.0749999999999814E-4</v>
      </c>
      <c r="AK44" s="262">
        <f t="shared" si="31"/>
        <v>-313.36344899219796</v>
      </c>
    </row>
    <row r="45" spans="1:37" x14ac:dyDescent="0.25">
      <c r="A45" s="6">
        <f t="shared" si="13"/>
        <v>28</v>
      </c>
      <c r="B45" s="245">
        <f>+Rendimientos!F718</f>
        <v>42048</v>
      </c>
      <c r="C45" s="247">
        <f>+Rendimientos!G718</f>
        <v>-1.0837199100655131E-2</v>
      </c>
      <c r="D45" s="247">
        <f>+Rendimientos!H718</f>
        <v>1.7248232928802718E-3</v>
      </c>
      <c r="E45" s="247">
        <f>+Rendimientos!I718</f>
        <v>1.7121303743118275E-3</v>
      </c>
      <c r="F45">
        <f>+VLOOKUP(B45,ASURB.MX!$A$2:$H$1054,8,FALSE)</f>
        <v>-6.4711278527374667E-3</v>
      </c>
      <c r="G45" s="264">
        <f>+dr!F32</f>
        <v>1.5174999999999911E-4</v>
      </c>
      <c r="H45" s="264">
        <f>+dr!G32</f>
        <v>2.9318000000000052E-4</v>
      </c>
      <c r="I45" s="264">
        <f>+dr!H32</f>
        <v>1.322700000000003E-4</v>
      </c>
      <c r="J45" s="264">
        <f>+dr!I32</f>
        <v>1.999700000000007E-4</v>
      </c>
      <c r="K45" s="264">
        <f>+dr!J32</f>
        <v>0</v>
      </c>
      <c r="M45" s="6">
        <f t="shared" si="14"/>
        <v>28</v>
      </c>
      <c r="N45" s="1">
        <f t="shared" si="4"/>
        <v>42048</v>
      </c>
      <c r="O45" s="263">
        <f t="shared" si="5"/>
        <v>37.226753298452934</v>
      </c>
      <c r="P45" s="263">
        <f t="shared" si="6"/>
        <v>9.1457612254208716</v>
      </c>
      <c r="Q45" s="263">
        <f t="shared" si="7"/>
        <v>14.815344098245159</v>
      </c>
      <c r="R45" s="263">
        <f t="shared" si="15"/>
        <v>303.15189926938859</v>
      </c>
      <c r="S45" s="98">
        <f t="shared" si="8"/>
        <v>3.0828943846153846E-2</v>
      </c>
      <c r="T45" s="265">
        <f>R45-'Ejercicio 7'!$J$12*EXP(-S45*34/360)</f>
        <v>303.05495970987039</v>
      </c>
      <c r="U45" s="280">
        <f t="shared" si="16"/>
        <v>8.2301160000000012E-2</v>
      </c>
      <c r="V45" s="280">
        <f t="shared" si="17"/>
        <v>8.2753080000000007E-2</v>
      </c>
      <c r="W45" s="280">
        <f t="shared" si="18"/>
        <v>-7.6500000000000179E-5</v>
      </c>
      <c r="X45" s="280">
        <f t="shared" si="19"/>
        <v>0</v>
      </c>
      <c r="Y45" s="262">
        <f t="shared" si="20"/>
        <v>9.9367780698667065</v>
      </c>
      <c r="Z45" s="262">
        <f t="shared" si="21"/>
        <v>9.7959302831965029</v>
      </c>
      <c r="AA45" s="262">
        <f t="shared" si="22"/>
        <v>10.00044829509595</v>
      </c>
      <c r="AB45" s="262">
        <f t="shared" si="23"/>
        <v>10</v>
      </c>
      <c r="AD45" s="6">
        <f t="shared" si="24"/>
        <v>28</v>
      </c>
      <c r="AE45" s="1">
        <f t="shared" si="25"/>
        <v>43537</v>
      </c>
      <c r="AF45" s="262">
        <f t="shared" si="26"/>
        <v>0.4056277015470684</v>
      </c>
      <c r="AG45" s="262">
        <f t="shared" si="27"/>
        <v>-1.5761225420870772E-2</v>
      </c>
      <c r="AH45" s="262">
        <f t="shared" si="28"/>
        <v>-2.5344098245160041E-2</v>
      </c>
      <c r="AI45" s="262">
        <f t="shared" si="29"/>
        <v>1.9680957306114237</v>
      </c>
      <c r="AJ45" s="262">
        <f t="shared" si="30"/>
        <v>-1.5174999999999911E-4</v>
      </c>
      <c r="AK45" s="262">
        <f t="shared" si="31"/>
        <v>-303.05495970987039</v>
      </c>
    </row>
    <row r="46" spans="1:37" x14ac:dyDescent="0.25">
      <c r="A46" s="6">
        <f t="shared" si="13"/>
        <v>29</v>
      </c>
      <c r="B46" s="245">
        <f>+Rendimientos!F719</f>
        <v>42051</v>
      </c>
      <c r="C46" s="247">
        <f>+Rendimientos!G719</f>
        <v>-2.0479943340587013E-3</v>
      </c>
      <c r="D46" s="247">
        <f>+Rendimientos!H719</f>
        <v>-3.9467172918729388E-3</v>
      </c>
      <c r="E46" s="247">
        <f>+Rendimientos!I719</f>
        <v>-4.8011795279960219E-3</v>
      </c>
      <c r="F46">
        <f>+VLOOKUP(B46,ASURB.MX!$A$2:$H$1054,8,FALSE)</f>
        <v>-4.1677569159322839E-3</v>
      </c>
      <c r="G46" s="264">
        <f>+dr!F33</f>
        <v>-2.1035999999999971E-4</v>
      </c>
      <c r="H46" s="264">
        <f>+dr!G33</f>
        <v>-2.7189000000000033E-4</v>
      </c>
      <c r="I46" s="264">
        <f>+dr!H33</f>
        <v>-5.7720000000000687E-5</v>
      </c>
      <c r="J46" s="264">
        <f>+dr!I33</f>
        <v>1.0001999999999928E-4</v>
      </c>
      <c r="K46" s="264">
        <f>+dr!J33</f>
        <v>0</v>
      </c>
      <c r="M46" s="6">
        <f t="shared" si="14"/>
        <v>29</v>
      </c>
      <c r="N46" s="1">
        <f t="shared" si="4"/>
        <v>42051</v>
      </c>
      <c r="O46" s="263">
        <f t="shared" si="5"/>
        <v>37.555388963472666</v>
      </c>
      <c r="P46" s="263">
        <f t="shared" si="6"/>
        <v>9.0940374847466678</v>
      </c>
      <c r="Q46" s="263">
        <f t="shared" si="7"/>
        <v>14.719160746845118</v>
      </c>
      <c r="R46" s="263">
        <f t="shared" si="15"/>
        <v>303.85097535028666</v>
      </c>
      <c r="S46" s="98">
        <f t="shared" si="8"/>
        <v>3.0466833846153847E-2</v>
      </c>
      <c r="T46" s="265">
        <f>R46-'Ejercicio 7'!$J$12*EXP(-S46*34/360)</f>
        <v>303.75403247544881</v>
      </c>
      <c r="U46" s="280">
        <f t="shared" si="16"/>
        <v>8.1736090000000011E-2</v>
      </c>
      <c r="V46" s="280">
        <f t="shared" si="17"/>
        <v>8.2563090000000006E-2</v>
      </c>
      <c r="W46" s="280">
        <f t="shared" si="18"/>
        <v>-1.7645000000000161E-4</v>
      </c>
      <c r="X46" s="280">
        <f t="shared" si="19"/>
        <v>0</v>
      </c>
      <c r="Y46" s="262">
        <f t="shared" si="20"/>
        <v>9.9367780698667065</v>
      </c>
      <c r="Z46" s="262">
        <f t="shared" si="21"/>
        <v>9.7959302831965029</v>
      </c>
      <c r="AA46" s="262">
        <f t="shared" si="22"/>
        <v>10.00044829509595</v>
      </c>
      <c r="AB46" s="262">
        <f t="shared" si="23"/>
        <v>10</v>
      </c>
      <c r="AD46" s="6">
        <f t="shared" si="24"/>
        <v>29</v>
      </c>
      <c r="AE46" s="1">
        <f t="shared" si="25"/>
        <v>43537</v>
      </c>
      <c r="AF46" s="262">
        <f t="shared" si="26"/>
        <v>7.6992036527336438E-2</v>
      </c>
      <c r="AG46" s="262">
        <f t="shared" si="27"/>
        <v>3.5962515253332938E-2</v>
      </c>
      <c r="AH46" s="262">
        <f t="shared" si="28"/>
        <v>7.0839253154881376E-2</v>
      </c>
      <c r="AI46" s="262">
        <f t="shared" si="29"/>
        <v>1.269019649713357</v>
      </c>
      <c r="AJ46" s="262">
        <f t="shared" si="30"/>
        <v>2.1035999999999971E-4</v>
      </c>
      <c r="AK46" s="262">
        <f t="shared" si="31"/>
        <v>-303.75403247544881</v>
      </c>
    </row>
    <row r="47" spans="1:37" x14ac:dyDescent="0.25">
      <c r="A47" s="6">
        <f t="shared" si="13"/>
        <v>30</v>
      </c>
      <c r="B47" s="245">
        <f>+Rendimientos!F720</f>
        <v>42052</v>
      </c>
      <c r="C47" s="247">
        <f>+Rendimientos!G720</f>
        <v>1.9601165841714428E-2</v>
      </c>
      <c r="D47" s="247">
        <f>+Rendimientos!H720</f>
        <v>1.1304988319600182E-2</v>
      </c>
      <c r="E47" s="247">
        <f>+Rendimientos!I720</f>
        <v>1.3995838938444805E-2</v>
      </c>
      <c r="F47">
        <f>+VLOOKUP(B47,ASURB.MX!$A$2:$H$1054,8,FALSE)</f>
        <v>1.4110077327562674E-2</v>
      </c>
      <c r="G47" s="264">
        <f>+dr!F34</f>
        <v>1.6523000000000232E-4</v>
      </c>
      <c r="H47" s="264">
        <f>+dr!G34</f>
        <v>3.4529000000000157E-4</v>
      </c>
      <c r="I47" s="264">
        <f>+dr!H34</f>
        <v>4.1353999999999697E-4</v>
      </c>
      <c r="J47" s="264">
        <f>+dr!I34</f>
        <v>1.1868299999999998E-3</v>
      </c>
      <c r="K47" s="264">
        <f>+dr!J34</f>
        <v>0</v>
      </c>
      <c r="M47" s="6">
        <f t="shared" si="14"/>
        <v>30</v>
      </c>
      <c r="N47" s="1">
        <f t="shared" si="4"/>
        <v>42052</v>
      </c>
      <c r="O47" s="263">
        <f t="shared" si="5"/>
        <v>38.377296295213377</v>
      </c>
      <c r="P47" s="263">
        <f t="shared" si="6"/>
        <v>9.2338001677063843</v>
      </c>
      <c r="Q47" s="263">
        <f t="shared" si="7"/>
        <v>14.99845379808097</v>
      </c>
      <c r="R47" s="263">
        <f t="shared" si="15"/>
        <v>309.45577891119007</v>
      </c>
      <c r="S47" s="98">
        <f t="shared" si="8"/>
        <v>3.0842423846153849E-2</v>
      </c>
      <c r="T47" s="265">
        <f>R47-'Ejercicio 7'!$J$12*EXP(-S47*34/360)</f>
        <v>309.3588394750866</v>
      </c>
      <c r="U47" s="280">
        <f t="shared" si="16"/>
        <v>8.2353270000000006E-2</v>
      </c>
      <c r="V47" s="280">
        <f t="shared" si="17"/>
        <v>8.3034350000000007E-2</v>
      </c>
      <c r="W47" s="280">
        <f t="shared" si="18"/>
        <v>9.1035999999999895E-4</v>
      </c>
      <c r="X47" s="280">
        <f t="shared" si="19"/>
        <v>0</v>
      </c>
      <c r="Y47" s="262">
        <f t="shared" si="20"/>
        <v>9.9367780698667065</v>
      </c>
      <c r="Z47" s="262">
        <f t="shared" si="21"/>
        <v>9.7959302831965029</v>
      </c>
      <c r="AA47" s="262">
        <f t="shared" si="22"/>
        <v>10.00044829509595</v>
      </c>
      <c r="AB47" s="262">
        <f t="shared" si="23"/>
        <v>10</v>
      </c>
      <c r="AD47" s="6">
        <f t="shared" si="24"/>
        <v>30</v>
      </c>
      <c r="AE47" s="1">
        <f t="shared" si="25"/>
        <v>43537</v>
      </c>
      <c r="AF47" s="262">
        <f t="shared" si="26"/>
        <v>-0.74491529521337441</v>
      </c>
      <c r="AG47" s="262">
        <f t="shared" si="27"/>
        <v>-0.10380016770638356</v>
      </c>
      <c r="AH47" s="262">
        <f t="shared" si="28"/>
        <v>-0.20845379808097064</v>
      </c>
      <c r="AI47" s="262">
        <f t="shared" si="29"/>
        <v>-4.3357839111900489</v>
      </c>
      <c r="AJ47" s="262">
        <f t="shared" si="30"/>
        <v>-1.6523000000000232E-4</v>
      </c>
      <c r="AK47" s="262">
        <f t="shared" si="31"/>
        <v>-309.3588394750866</v>
      </c>
    </row>
    <row r="48" spans="1:37" x14ac:dyDescent="0.25">
      <c r="A48" s="6">
        <f t="shared" si="13"/>
        <v>31</v>
      </c>
      <c r="B48" s="245">
        <f>+Rendimientos!F721</f>
        <v>42053</v>
      </c>
      <c r="C48" s="247">
        <f>+Rendimientos!G721</f>
        <v>-1.6871437732750592E-2</v>
      </c>
      <c r="D48" s="247">
        <f>+Rendimientos!H721</f>
        <v>2.9378614032367859E-2</v>
      </c>
      <c r="E48" s="247">
        <f>+Rendimientos!I721</f>
        <v>-1.9165554222890846E-2</v>
      </c>
      <c r="F48">
        <f>+VLOOKUP(B48,ASURB.MX!$A$2:$H$1054,8,FALSE)</f>
        <v>-1.4619470976401238E-2</v>
      </c>
      <c r="G48" s="264">
        <f>+dr!F35</f>
        <v>-2.1530000000000507E-4</v>
      </c>
      <c r="H48" s="264">
        <f>+dr!G35</f>
        <v>3.779999999998368E-6</v>
      </c>
      <c r="I48" s="264">
        <f>+dr!H35</f>
        <v>2.9200000000000059E-6</v>
      </c>
      <c r="J48" s="264">
        <f>+dr!I35</f>
        <v>-6.7108999999999919E-4</v>
      </c>
      <c r="K48" s="264">
        <f>+dr!J35</f>
        <v>0</v>
      </c>
      <c r="M48" s="6">
        <f t="shared" si="14"/>
        <v>31</v>
      </c>
      <c r="N48" s="1">
        <f t="shared" si="4"/>
        <v>42053</v>
      </c>
      <c r="O48" s="263">
        <f t="shared" si="5"/>
        <v>37.002794575307199</v>
      </c>
      <c r="P48" s="263">
        <f t="shared" si="6"/>
        <v>9.4022056807524859</v>
      </c>
      <c r="Q48" s="263">
        <f t="shared" si="7"/>
        <v>14.509240502687881</v>
      </c>
      <c r="R48" s="263">
        <f t="shared" si="15"/>
        <v>300.69175025658308</v>
      </c>
      <c r="S48" s="98">
        <f t="shared" si="8"/>
        <v>3.0461893846153842E-2</v>
      </c>
      <c r="T48" s="265">
        <f>R48-'Ejercicio 7'!$J$12*EXP(-S48*34/360)</f>
        <v>300.594807336516</v>
      </c>
      <c r="U48" s="280">
        <f t="shared" si="16"/>
        <v>8.2011760000000003E-2</v>
      </c>
      <c r="V48" s="280">
        <f t="shared" si="17"/>
        <v>8.2623730000000006E-2</v>
      </c>
      <c r="W48" s="280">
        <f t="shared" si="18"/>
        <v>-9.4756000000000007E-4</v>
      </c>
      <c r="X48" s="280">
        <f t="shared" si="19"/>
        <v>0</v>
      </c>
      <c r="Y48" s="262">
        <f t="shared" si="20"/>
        <v>9.9367780698667065</v>
      </c>
      <c r="Z48" s="262">
        <f t="shared" si="21"/>
        <v>9.7959302831965029</v>
      </c>
      <c r="AA48" s="262">
        <f t="shared" si="22"/>
        <v>10.00044829509595</v>
      </c>
      <c r="AB48" s="262">
        <f t="shared" si="23"/>
        <v>10</v>
      </c>
      <c r="AD48" s="6">
        <f t="shared" si="24"/>
        <v>31</v>
      </c>
      <c r="AE48" s="1">
        <f t="shared" si="25"/>
        <v>43537</v>
      </c>
      <c r="AF48" s="262">
        <f t="shared" si="26"/>
        <v>0.62958642469280335</v>
      </c>
      <c r="AG48" s="262">
        <f t="shared" si="27"/>
        <v>-0.27220568075248508</v>
      </c>
      <c r="AH48" s="262">
        <f t="shared" si="28"/>
        <v>0.28075949731211836</v>
      </c>
      <c r="AI48" s="262">
        <f t="shared" si="29"/>
        <v>4.4282447434169399</v>
      </c>
      <c r="AJ48" s="262">
        <f t="shared" si="30"/>
        <v>2.1530000000000507E-4</v>
      </c>
      <c r="AK48" s="262">
        <f t="shared" si="31"/>
        <v>-300.594807336516</v>
      </c>
    </row>
    <row r="49" spans="1:37" x14ac:dyDescent="0.25">
      <c r="A49" s="6">
        <f t="shared" si="13"/>
        <v>32</v>
      </c>
      <c r="B49" s="245">
        <f>+Rendimientos!F722</f>
        <v>42054</v>
      </c>
      <c r="C49" s="247">
        <f>+Rendimientos!G722</f>
        <v>6.7842917142853561E-3</v>
      </c>
      <c r="D49" s="247">
        <f>+Rendimientos!H722</f>
        <v>-3.3278085091632617E-3</v>
      </c>
      <c r="E49" s="247">
        <f>+Rendimientos!I722</f>
        <v>1.1679979538979613E-2</v>
      </c>
      <c r="F49">
        <f>+VLOOKUP(B49,ASURB.MX!$A$2:$H$1054,8,FALSE)</f>
        <v>1.1349893098438434E-2</v>
      </c>
      <c r="G49" s="264">
        <f>+dr!F36</f>
        <v>1.0526600000000039E-3</v>
      </c>
      <c r="H49" s="264">
        <f>+dr!G36</f>
        <v>-1.2141000000000235E-4</v>
      </c>
      <c r="I49" s="264">
        <f>+dr!H36</f>
        <v>2.483800000000029E-4</v>
      </c>
      <c r="J49" s="264">
        <f>+dr!I36</f>
        <v>1.0036000000000073E-4</v>
      </c>
      <c r="K49" s="264">
        <f>+dr!J36</f>
        <v>0</v>
      </c>
      <c r="M49" s="6">
        <f t="shared" si="14"/>
        <v>32</v>
      </c>
      <c r="N49" s="1">
        <f t="shared" si="4"/>
        <v>42054</v>
      </c>
      <c r="O49" s="263">
        <f t="shared" si="5"/>
        <v>37.888558057973569</v>
      </c>
      <c r="P49" s="263">
        <f t="shared" si="6"/>
        <v>9.0996676065024538</v>
      </c>
      <c r="Q49" s="263">
        <f t="shared" si="7"/>
        <v>14.963759676734723</v>
      </c>
      <c r="R49" s="263">
        <f t="shared" si="15"/>
        <v>308.60280167932177</v>
      </c>
      <c r="S49" s="98">
        <f t="shared" si="8"/>
        <v>3.1729853846153851E-2</v>
      </c>
      <c r="T49" s="265">
        <f>R49-'Ejercicio 7'!$J$12*EXP(-S49*34/360)</f>
        <v>308.50587036764665</v>
      </c>
      <c r="U49" s="280">
        <f t="shared" si="16"/>
        <v>8.1886570000000006E-2</v>
      </c>
      <c r="V49" s="280">
        <f t="shared" si="17"/>
        <v>8.2869190000000009E-2</v>
      </c>
      <c r="W49" s="280">
        <f t="shared" si="18"/>
        <v>-1.7611000000000016E-4</v>
      </c>
      <c r="X49" s="280">
        <f t="shared" si="19"/>
        <v>0</v>
      </c>
      <c r="Y49" s="262">
        <f t="shared" si="20"/>
        <v>9.9367780698667065</v>
      </c>
      <c r="Z49" s="262">
        <f t="shared" si="21"/>
        <v>9.7959302831965029</v>
      </c>
      <c r="AA49" s="262">
        <f t="shared" si="22"/>
        <v>10.00044829509595</v>
      </c>
      <c r="AB49" s="262">
        <f t="shared" si="23"/>
        <v>10</v>
      </c>
      <c r="AD49" s="6">
        <f t="shared" si="24"/>
        <v>32</v>
      </c>
      <c r="AE49" s="1">
        <f t="shared" si="25"/>
        <v>43537</v>
      </c>
      <c r="AF49" s="262">
        <f t="shared" si="26"/>
        <v>-0.25617705797356649</v>
      </c>
      <c r="AG49" s="262">
        <f t="shared" si="27"/>
        <v>3.0332393497547017E-2</v>
      </c>
      <c r="AH49" s="262">
        <f t="shared" si="28"/>
        <v>-0.17375967673472381</v>
      </c>
      <c r="AI49" s="262">
        <f t="shared" si="29"/>
        <v>-3.4828066793217545</v>
      </c>
      <c r="AJ49" s="262">
        <f t="shared" si="30"/>
        <v>-1.0526600000000039E-3</v>
      </c>
      <c r="AK49" s="262">
        <f t="shared" si="31"/>
        <v>-308.50587036764665</v>
      </c>
    </row>
    <row r="50" spans="1:37" x14ac:dyDescent="0.25">
      <c r="A50" s="6">
        <f t="shared" si="13"/>
        <v>33</v>
      </c>
      <c r="B50" s="245">
        <f>+Rendimientos!F723</f>
        <v>42055</v>
      </c>
      <c r="C50" s="247">
        <f>+Rendimientos!G723</f>
        <v>1.2095428033355201E-2</v>
      </c>
      <c r="D50" s="247">
        <f>+Rendimientos!H723</f>
        <v>-4.5339661080121422E-3</v>
      </c>
      <c r="E50" s="247">
        <f>+Rendimientos!I723</f>
        <v>-8.919485913537497E-3</v>
      </c>
      <c r="F50">
        <f>+VLOOKUP(B50,ASURB.MX!$A$2:$H$1054,8,FALSE)</f>
        <v>4.0726578747895233E-3</v>
      </c>
      <c r="G50" s="264">
        <f>+dr!F37</f>
        <v>-1.3211000000000125E-4</v>
      </c>
      <c r="H50" s="264">
        <f>+dr!G37</f>
        <v>-2.2749999999998466E-5</v>
      </c>
      <c r="I50" s="264">
        <f>+dr!H37</f>
        <v>1.2355999999999479E-4</v>
      </c>
      <c r="J50" s="264">
        <f>+dr!I37</f>
        <v>8.3890000000003129E-5</v>
      </c>
      <c r="K50" s="264">
        <f>+dr!J37</f>
        <v>0</v>
      </c>
      <c r="M50" s="6">
        <f t="shared" si="14"/>
        <v>33</v>
      </c>
      <c r="N50" s="1">
        <f t="shared" si="4"/>
        <v>42055</v>
      </c>
      <c r="O50" s="263">
        <f t="shared" si="5"/>
        <v>38.09032468549546</v>
      </c>
      <c r="P50" s="263">
        <f t="shared" si="6"/>
        <v>9.0886985897831298</v>
      </c>
      <c r="Q50" s="263">
        <f t="shared" si="7"/>
        <v>14.658667383752846</v>
      </c>
      <c r="R50" s="263">
        <f t="shared" si="15"/>
        <v>306.3651782319335</v>
      </c>
      <c r="S50" s="98">
        <f t="shared" si="8"/>
        <v>3.0545083846153846E-2</v>
      </c>
      <c r="T50" s="265">
        <f>R50-'Ejercicio 7'!$J$12*EXP(-S50*34/360)</f>
        <v>306.26823607352776</v>
      </c>
      <c r="U50" s="280">
        <f t="shared" si="16"/>
        <v>8.1985230000000006E-2</v>
      </c>
      <c r="V50" s="280">
        <f t="shared" si="17"/>
        <v>8.2744369999999998E-2</v>
      </c>
      <c r="W50" s="280">
        <f t="shared" si="18"/>
        <v>-1.9257999999999775E-4</v>
      </c>
      <c r="X50" s="280">
        <f t="shared" si="19"/>
        <v>0</v>
      </c>
      <c r="Y50" s="262">
        <f t="shared" si="20"/>
        <v>9.9367780698667065</v>
      </c>
      <c r="Z50" s="262">
        <f t="shared" si="21"/>
        <v>9.7959302831965029</v>
      </c>
      <c r="AA50" s="262">
        <f t="shared" si="22"/>
        <v>10.00044829509595</v>
      </c>
      <c r="AB50" s="262">
        <f t="shared" si="23"/>
        <v>10</v>
      </c>
      <c r="AD50" s="6">
        <f t="shared" si="24"/>
        <v>33</v>
      </c>
      <c r="AE50" s="1">
        <f t="shared" si="25"/>
        <v>43537</v>
      </c>
      <c r="AF50" s="262">
        <f t="shared" si="26"/>
        <v>-0.45794368549545794</v>
      </c>
      <c r="AG50" s="262">
        <f t="shared" si="27"/>
        <v>4.1301410216870948E-2</v>
      </c>
      <c r="AH50" s="262">
        <f t="shared" si="28"/>
        <v>0.13133261624715331</v>
      </c>
      <c r="AI50" s="262">
        <f t="shared" si="29"/>
        <v>-1.2451832319334812</v>
      </c>
      <c r="AJ50" s="262">
        <f t="shared" si="30"/>
        <v>1.3211000000000125E-4</v>
      </c>
      <c r="AK50" s="262">
        <f t="shared" si="31"/>
        <v>-306.26823607352776</v>
      </c>
    </row>
    <row r="51" spans="1:37" x14ac:dyDescent="0.25">
      <c r="A51" s="6">
        <f t="shared" si="13"/>
        <v>34</v>
      </c>
      <c r="B51" s="245">
        <f>+Rendimientos!F724</f>
        <v>42058</v>
      </c>
      <c r="C51" s="247">
        <f>+Rendimientos!G724</f>
        <v>9.9664748949215027E-3</v>
      </c>
      <c r="D51" s="247">
        <f>+Rendimientos!H724</f>
        <v>2.6668148523684945E-2</v>
      </c>
      <c r="E51" s="247">
        <f>+Rendimientos!I724</f>
        <v>7.2104011869999528E-3</v>
      </c>
      <c r="F51">
        <f>+VLOOKUP(B51,ASURB.MX!$A$2:$H$1054,8,FALSE)</f>
        <v>1.3110589568769695E-2</v>
      </c>
      <c r="G51" s="264">
        <f>+dr!F38</f>
        <v>5.3732000000000085E-4</v>
      </c>
      <c r="H51" s="264">
        <f>+dr!G38</f>
        <v>6.7069999999998936E-5</v>
      </c>
      <c r="I51" s="264">
        <f>+dr!H38</f>
        <v>-1.8183999999999562E-4</v>
      </c>
      <c r="J51" s="264">
        <f>+dr!I38</f>
        <v>1.5699999999993497E-6</v>
      </c>
      <c r="K51" s="264">
        <f>+dr!J38</f>
        <v>0</v>
      </c>
      <c r="M51" s="6">
        <f t="shared" si="14"/>
        <v>34</v>
      </c>
      <c r="N51" s="1">
        <f t="shared" si="4"/>
        <v>42058</v>
      </c>
      <c r="O51" s="263">
        <f t="shared" si="5"/>
        <v>38.009318429070582</v>
      </c>
      <c r="P51" s="263">
        <f t="shared" si="6"/>
        <v>9.3767558325979437</v>
      </c>
      <c r="Q51" s="263">
        <f t="shared" si="7"/>
        <v>14.8970272244749</v>
      </c>
      <c r="R51" s="263">
        <f t="shared" si="15"/>
        <v>309.14663616621073</v>
      </c>
      <c r="S51" s="98">
        <f t="shared" si="8"/>
        <v>3.1214513846153848E-2</v>
      </c>
      <c r="T51" s="265">
        <f>R51-'Ejercicio 7'!$J$12*EXP(-S51*34/360)</f>
        <v>309.0497001366769</v>
      </c>
      <c r="U51" s="280">
        <f t="shared" si="16"/>
        <v>8.207505000000001E-2</v>
      </c>
      <c r="V51" s="280">
        <f t="shared" si="17"/>
        <v>8.243897E-2</v>
      </c>
      <c r="W51" s="280">
        <f t="shared" si="18"/>
        <v>-2.7490000000000153E-4</v>
      </c>
      <c r="X51" s="280">
        <f t="shared" si="19"/>
        <v>0</v>
      </c>
      <c r="Y51" s="262">
        <f t="shared" si="20"/>
        <v>9.9367780698667065</v>
      </c>
      <c r="Z51" s="262">
        <f t="shared" si="21"/>
        <v>9.7959302831965029</v>
      </c>
      <c r="AA51" s="262">
        <f t="shared" si="22"/>
        <v>10.00044829509595</v>
      </c>
      <c r="AB51" s="262">
        <f t="shared" si="23"/>
        <v>10</v>
      </c>
      <c r="AD51" s="6">
        <f t="shared" si="24"/>
        <v>34</v>
      </c>
      <c r="AE51" s="1">
        <f t="shared" si="25"/>
        <v>43537</v>
      </c>
      <c r="AF51" s="262">
        <f t="shared" si="26"/>
        <v>-0.37693742907057981</v>
      </c>
      <c r="AG51" s="262">
        <f t="shared" si="27"/>
        <v>-0.24675583259794287</v>
      </c>
      <c r="AH51" s="262">
        <f t="shared" si="28"/>
        <v>-0.10702722447490132</v>
      </c>
      <c r="AI51" s="262">
        <f t="shared" si="29"/>
        <v>-4.0266411662107089</v>
      </c>
      <c r="AJ51" s="262">
        <f t="shared" si="30"/>
        <v>-5.3732000000000085E-4</v>
      </c>
      <c r="AK51" s="262">
        <f t="shared" si="31"/>
        <v>-309.0497001366769</v>
      </c>
    </row>
    <row r="52" spans="1:37" x14ac:dyDescent="0.25">
      <c r="A52" s="6">
        <f t="shared" si="13"/>
        <v>35</v>
      </c>
      <c r="B52" s="245">
        <f>+Rendimientos!F725</f>
        <v>42059</v>
      </c>
      <c r="C52" s="247">
        <f>+Rendimientos!G725</f>
        <v>1.7704797851053382E-2</v>
      </c>
      <c r="D52" s="247">
        <f>+Rendimientos!H725</f>
        <v>-2.098167618810336E-3</v>
      </c>
      <c r="E52" s="247">
        <f>+Rendimientos!I725</f>
        <v>2.0318956203618697E-2</v>
      </c>
      <c r="F52">
        <f>+VLOOKUP(B52,ASURB.MX!$A$2:$H$1054,8,FALSE)</f>
        <v>3.1151609362762575E-3</v>
      </c>
      <c r="G52" s="264">
        <f>+dr!F39</f>
        <v>5.1218999999999917E-4</v>
      </c>
      <c r="H52" s="264">
        <f>+dr!G39</f>
        <v>3.3232000000000053E-4</v>
      </c>
      <c r="I52" s="264">
        <f>+dr!H39</f>
        <v>2.5334999999999941E-4</v>
      </c>
      <c r="J52" s="264">
        <f>+dr!I39</f>
        <v>-1.6200000000007875E-6</v>
      </c>
      <c r="K52" s="264">
        <f>+dr!J39</f>
        <v>0</v>
      </c>
      <c r="M52" s="6">
        <f t="shared" si="14"/>
        <v>35</v>
      </c>
      <c r="N52" s="1">
        <f t="shared" si="4"/>
        <v>42059</v>
      </c>
      <c r="O52" s="263">
        <f t="shared" si="5"/>
        <v>38.304587781789373</v>
      </c>
      <c r="P52" s="263">
        <f t="shared" si="6"/>
        <v>9.110863812125416</v>
      </c>
      <c r="Q52" s="263">
        <f t="shared" si="7"/>
        <v>15.093591245881486</v>
      </c>
      <c r="R52" s="263">
        <f t="shared" si="15"/>
        <v>306.0719749047542</v>
      </c>
      <c r="S52" s="98">
        <f t="shared" si="8"/>
        <v>3.1189383846153846E-2</v>
      </c>
      <c r="T52" s="265">
        <f>R52-'Ejercicio 7'!$J$12*EXP(-S52*34/360)</f>
        <v>305.97503864515323</v>
      </c>
      <c r="U52" s="280">
        <f t="shared" si="16"/>
        <v>8.2340300000000005E-2</v>
      </c>
      <c r="V52" s="280">
        <f t="shared" si="17"/>
        <v>8.2874160000000002E-2</v>
      </c>
      <c r="W52" s="280">
        <f t="shared" si="18"/>
        <v>-2.7809000000000167E-4</v>
      </c>
      <c r="X52" s="280">
        <f t="shared" si="19"/>
        <v>0</v>
      </c>
      <c r="Y52" s="262">
        <f t="shared" si="20"/>
        <v>9.9367780698667065</v>
      </c>
      <c r="Z52" s="262">
        <f t="shared" si="21"/>
        <v>9.7959302831965029</v>
      </c>
      <c r="AA52" s="262">
        <f t="shared" si="22"/>
        <v>10.00044829509595</v>
      </c>
      <c r="AB52" s="262">
        <f t="shared" si="23"/>
        <v>10</v>
      </c>
      <c r="AD52" s="6">
        <f t="shared" si="24"/>
        <v>35</v>
      </c>
      <c r="AE52" s="1">
        <f t="shared" si="25"/>
        <v>43537</v>
      </c>
      <c r="AF52" s="262">
        <f t="shared" si="26"/>
        <v>-0.67220678178937021</v>
      </c>
      <c r="AG52" s="262">
        <f t="shared" si="27"/>
        <v>1.913618787458482E-2</v>
      </c>
      <c r="AH52" s="262">
        <f t="shared" si="28"/>
        <v>-0.30359124588148667</v>
      </c>
      <c r="AI52" s="262">
        <f t="shared" si="29"/>
        <v>-0.95197990475418237</v>
      </c>
      <c r="AJ52" s="262">
        <f t="shared" si="30"/>
        <v>-5.1218999999999917E-4</v>
      </c>
      <c r="AK52" s="262">
        <f t="shared" si="31"/>
        <v>-305.97503864515323</v>
      </c>
    </row>
    <row r="53" spans="1:37" x14ac:dyDescent="0.25">
      <c r="A53" s="6">
        <f t="shared" si="13"/>
        <v>36</v>
      </c>
      <c r="B53" s="245">
        <f>+Rendimientos!F726</f>
        <v>42060</v>
      </c>
      <c r="C53" s="247">
        <f>+Rendimientos!G726</f>
        <v>-1.2429189513624379E-2</v>
      </c>
      <c r="D53" s="247">
        <f>+Rendimientos!H726</f>
        <v>-1.1737226982857656E-2</v>
      </c>
      <c r="E53" s="247">
        <f>+Rendimientos!I726</f>
        <v>-2.1688274374216044E-2</v>
      </c>
      <c r="F53">
        <f>+VLOOKUP(B53,ASURB.MX!$A$2:$H$1054,8,FALSE)</f>
        <v>-1.9747750389732674E-4</v>
      </c>
      <c r="G53" s="264">
        <f>+dr!F40</f>
        <v>-3.8980000000000958E-5</v>
      </c>
      <c r="H53" s="264">
        <f>+dr!G40</f>
        <v>-3.0159999999997827E-5</v>
      </c>
      <c r="I53" s="264">
        <f>+dr!H40</f>
        <v>-1.0000000001675335E-8</v>
      </c>
      <c r="J53" s="264">
        <f>+dr!I40</f>
        <v>-9.5930000000001014E-5</v>
      </c>
      <c r="K53" s="264">
        <f>+dr!J40</f>
        <v>0</v>
      </c>
      <c r="M53" s="6">
        <f t="shared" si="14"/>
        <v>36</v>
      </c>
      <c r="N53" s="1">
        <f t="shared" si="4"/>
        <v>42060</v>
      </c>
      <c r="O53" s="263">
        <f t="shared" si="5"/>
        <v>37.167535813436935</v>
      </c>
      <c r="P53" s="263">
        <f t="shared" si="6"/>
        <v>9.0234655501908083</v>
      </c>
      <c r="Q53" s="263">
        <f t="shared" si="7"/>
        <v>14.472683879743558</v>
      </c>
      <c r="R53" s="263">
        <f t="shared" si="15"/>
        <v>305.05974661404446</v>
      </c>
      <c r="S53" s="98">
        <f t="shared" si="8"/>
        <v>3.0638213846153846E-2</v>
      </c>
      <c r="T53" s="265">
        <f>R53-'Ejercicio 7'!$J$12*EXP(-S53*34/360)</f>
        <v>304.96280530830052</v>
      </c>
      <c r="U53" s="280">
        <f t="shared" si="16"/>
        <v>8.1977820000000007E-2</v>
      </c>
      <c r="V53" s="280">
        <f t="shared" si="17"/>
        <v>8.2620799999999994E-2</v>
      </c>
      <c r="W53" s="280">
        <f t="shared" si="18"/>
        <v>-3.724000000000019E-4</v>
      </c>
      <c r="X53" s="280">
        <f t="shared" si="19"/>
        <v>0</v>
      </c>
      <c r="Y53" s="262">
        <f t="shared" si="20"/>
        <v>9.9367780698667065</v>
      </c>
      <c r="Z53" s="262">
        <f t="shared" si="21"/>
        <v>9.7959302831965029</v>
      </c>
      <c r="AA53" s="262">
        <f t="shared" si="22"/>
        <v>10.00044829509595</v>
      </c>
      <c r="AB53" s="262">
        <f t="shared" si="23"/>
        <v>10</v>
      </c>
      <c r="AD53" s="6">
        <f t="shared" si="24"/>
        <v>36</v>
      </c>
      <c r="AE53" s="1">
        <f t="shared" si="25"/>
        <v>43537</v>
      </c>
      <c r="AF53" s="262">
        <f t="shared" si="26"/>
        <v>0.46484518656306761</v>
      </c>
      <c r="AG53" s="262">
        <f t="shared" si="27"/>
        <v>0.10653444980919247</v>
      </c>
      <c r="AH53" s="262">
        <f t="shared" si="28"/>
        <v>0.31731612025644118</v>
      </c>
      <c r="AI53" s="262">
        <f t="shared" si="29"/>
        <v>6.0248385955560479E-2</v>
      </c>
      <c r="AJ53" s="262">
        <f t="shared" si="30"/>
        <v>3.8980000000000958E-5</v>
      </c>
      <c r="AK53" s="262">
        <f t="shared" si="31"/>
        <v>-304.96280530830052</v>
      </c>
    </row>
    <row r="54" spans="1:37" x14ac:dyDescent="0.25">
      <c r="A54" s="6">
        <f t="shared" si="13"/>
        <v>37</v>
      </c>
      <c r="B54" s="245">
        <f>+Rendimientos!F727</f>
        <v>42061</v>
      </c>
      <c r="C54" s="247">
        <f>+Rendimientos!G727</f>
        <v>1.3722052288710535E-2</v>
      </c>
      <c r="D54" s="247">
        <f>+Rendimientos!H727</f>
        <v>9.1668364707629818E-3</v>
      </c>
      <c r="E54" s="247">
        <f>+Rendimientos!I727</f>
        <v>-1.9720432056273312E-2</v>
      </c>
      <c r="F54">
        <f>+VLOOKUP(B54,ASURB.MX!$A$2:$H$1054,8,FALSE)</f>
        <v>2.5151858142956531E-3</v>
      </c>
      <c r="G54" s="264">
        <f>+dr!F41</f>
        <v>-4.5997999999999872E-4</v>
      </c>
      <c r="H54" s="264">
        <f>+dr!G41</f>
        <v>-7.2189999999999754E-5</v>
      </c>
      <c r="I54" s="264">
        <f>+dr!H41</f>
        <v>-8.4359999999998603E-5</v>
      </c>
      <c r="J54" s="264">
        <f>+dr!I41</f>
        <v>-7.1279999999999955E-5</v>
      </c>
      <c r="K54" s="264">
        <f>+dr!J41</f>
        <v>0</v>
      </c>
      <c r="M54" s="6">
        <f t="shared" si="14"/>
        <v>37</v>
      </c>
      <c r="N54" s="1">
        <f t="shared" si="4"/>
        <v>42061</v>
      </c>
      <c r="O54" s="263">
        <f t="shared" si="5"/>
        <v>38.152333750575387</v>
      </c>
      <c r="P54" s="263">
        <f t="shared" si="6"/>
        <v>9.2140779928219985</v>
      </c>
      <c r="Q54" s="263">
        <f t="shared" si="7"/>
        <v>14.5011918799614</v>
      </c>
      <c r="R54" s="263">
        <f t="shared" si="15"/>
        <v>305.8883944116472</v>
      </c>
      <c r="S54" s="98">
        <f t="shared" si="8"/>
        <v>3.0217213846153848E-2</v>
      </c>
      <c r="T54" s="265">
        <f>R54-'Ejercicio 7'!$J$12*EXP(-S54*34/360)</f>
        <v>305.79144925133261</v>
      </c>
      <c r="U54" s="280">
        <f t="shared" si="16"/>
        <v>8.1935790000000008E-2</v>
      </c>
      <c r="V54" s="280">
        <f t="shared" si="17"/>
        <v>8.2536450000000011E-2</v>
      </c>
      <c r="W54" s="280">
        <f t="shared" si="18"/>
        <v>-3.4775000000000084E-4</v>
      </c>
      <c r="X54" s="280">
        <f t="shared" si="19"/>
        <v>0</v>
      </c>
      <c r="Y54" s="262">
        <f t="shared" si="20"/>
        <v>9.9367780698667065</v>
      </c>
      <c r="Z54" s="262">
        <f t="shared" si="21"/>
        <v>9.7959302831965029</v>
      </c>
      <c r="AA54" s="262">
        <f t="shared" si="22"/>
        <v>10.00044829509595</v>
      </c>
      <c r="AB54" s="262">
        <f t="shared" si="23"/>
        <v>10</v>
      </c>
      <c r="AD54" s="6">
        <f t="shared" si="24"/>
        <v>37</v>
      </c>
      <c r="AE54" s="1">
        <f t="shared" si="25"/>
        <v>43537</v>
      </c>
      <c r="AF54" s="262">
        <f t="shared" si="26"/>
        <v>-0.51995275057538493</v>
      </c>
      <c r="AG54" s="262">
        <f t="shared" si="27"/>
        <v>-8.4077992821997682E-2</v>
      </c>
      <c r="AH54" s="262">
        <f t="shared" si="28"/>
        <v>0.28880812003859901</v>
      </c>
      <c r="AI54" s="262">
        <f t="shared" si="29"/>
        <v>-0.76839941164718084</v>
      </c>
      <c r="AJ54" s="262">
        <f t="shared" si="30"/>
        <v>4.5997999999999872E-4</v>
      </c>
      <c r="AK54" s="262">
        <f t="shared" si="31"/>
        <v>-305.79144925133261</v>
      </c>
    </row>
    <row r="55" spans="1:37" x14ac:dyDescent="0.25">
      <c r="A55" s="6">
        <f t="shared" si="13"/>
        <v>38</v>
      </c>
      <c r="B55" s="245">
        <f>+Rendimientos!F728</f>
        <v>42062</v>
      </c>
      <c r="C55" s="247">
        <f>+Rendimientos!G728</f>
        <v>-1.7013260181566698E-2</v>
      </c>
      <c r="D55" s="247">
        <f>+Rendimientos!H728</f>
        <v>-1.2241112004626823E-2</v>
      </c>
      <c r="E55" s="247">
        <f>+Rendimientos!I728</f>
        <v>1.3965707017038359E-3</v>
      </c>
      <c r="F55">
        <f>+VLOOKUP(B55,ASURB.MX!$A$2:$H$1054,8,FALSE)</f>
        <v>9.851814042170429E-3</v>
      </c>
      <c r="G55" s="264">
        <f>+dr!F42</f>
        <v>1.8059999999999951E-4</v>
      </c>
      <c r="H55" s="264">
        <f>+dr!G42</f>
        <v>6.712999999999858E-5</v>
      </c>
      <c r="I55" s="264">
        <f>+dr!H42</f>
        <v>1.8445000000000267E-4</v>
      </c>
      <c r="J55" s="264">
        <f>+dr!I42</f>
        <v>5.5119999999998781E-5</v>
      </c>
      <c r="K55" s="264">
        <f>+dr!J42</f>
        <v>0</v>
      </c>
      <c r="M55" s="6">
        <f t="shared" si="14"/>
        <v>38</v>
      </c>
      <c r="N55" s="1">
        <f t="shared" si="4"/>
        <v>42062</v>
      </c>
      <c r="O55" s="263">
        <f t="shared" si="5"/>
        <v>36.99754712047973</v>
      </c>
      <c r="P55" s="263">
        <f t="shared" si="6"/>
        <v>9.018919906392707</v>
      </c>
      <c r="Q55" s="263">
        <f t="shared" si="7"/>
        <v>14.810669710674835</v>
      </c>
      <c r="R55" s="263">
        <f t="shared" si="15"/>
        <v>308.14083640207042</v>
      </c>
      <c r="S55" s="98">
        <f t="shared" si="8"/>
        <v>3.0857793846153846E-2</v>
      </c>
      <c r="T55" s="265">
        <f>R55-'Ejercicio 7'!$J$12*EXP(-S55*34/360)</f>
        <v>308.04389710668522</v>
      </c>
      <c r="U55" s="280">
        <f t="shared" si="16"/>
        <v>8.2075110000000007E-2</v>
      </c>
      <c r="V55" s="280">
        <f t="shared" si="17"/>
        <v>8.2805260000000006E-2</v>
      </c>
      <c r="W55" s="280">
        <f t="shared" si="18"/>
        <v>-2.213500000000021E-4</v>
      </c>
      <c r="X55" s="280">
        <f t="shared" si="19"/>
        <v>0</v>
      </c>
      <c r="Y55" s="262">
        <f t="shared" si="20"/>
        <v>9.9367780698667065</v>
      </c>
      <c r="Z55" s="262">
        <f t="shared" si="21"/>
        <v>9.7959302831965029</v>
      </c>
      <c r="AA55" s="262">
        <f t="shared" si="22"/>
        <v>10.00044829509595</v>
      </c>
      <c r="AB55" s="262">
        <f t="shared" si="23"/>
        <v>10</v>
      </c>
      <c r="AD55" s="6">
        <f t="shared" si="24"/>
        <v>38</v>
      </c>
      <c r="AE55" s="1">
        <f t="shared" si="25"/>
        <v>43537</v>
      </c>
      <c r="AF55" s="262">
        <f t="shared" si="26"/>
        <v>0.63483387952027215</v>
      </c>
      <c r="AG55" s="262">
        <f t="shared" si="27"/>
        <v>0.11108009360729376</v>
      </c>
      <c r="AH55" s="262">
        <f t="shared" si="28"/>
        <v>-2.0669710674836139E-2</v>
      </c>
      <c r="AI55" s="262">
        <f t="shared" si="29"/>
        <v>-3.0208414020704026</v>
      </c>
      <c r="AJ55" s="262">
        <f t="shared" si="30"/>
        <v>-1.8059999999999951E-4</v>
      </c>
      <c r="AK55" s="262">
        <f t="shared" si="31"/>
        <v>-308.04389710668522</v>
      </c>
    </row>
    <row r="56" spans="1:37" x14ac:dyDescent="0.25">
      <c r="A56" s="6">
        <f t="shared" si="13"/>
        <v>39</v>
      </c>
      <c r="B56" s="245">
        <f>+Rendimientos!F729</f>
        <v>42065</v>
      </c>
      <c r="C56" s="247">
        <f>+Rendimientos!G729</f>
        <v>2.6323512443672055E-3</v>
      </c>
      <c r="D56" s="247">
        <f>+Rendimientos!H729</f>
        <v>-1.0237020331250714E-2</v>
      </c>
      <c r="E56" s="247">
        <f>+Rendimientos!I729</f>
        <v>-9.8176952830900215E-3</v>
      </c>
      <c r="F56">
        <f>+VLOOKUP(B56,ASURB.MX!$A$2:$H$1054,8,FALSE)</f>
        <v>-1.4642625505808637E-3</v>
      </c>
      <c r="G56" s="264">
        <f>+dr!F43</f>
        <v>2.9407000000000044E-4</v>
      </c>
      <c r="H56" s="264">
        <f>+dr!G43</f>
        <v>8.7850000000000428E-5</v>
      </c>
      <c r="I56" s="264">
        <f>+dr!H43</f>
        <v>1.3559999999995798E-5</v>
      </c>
      <c r="J56" s="264">
        <f>+dr!I43</f>
        <v>3.5411999999999944E-4</v>
      </c>
      <c r="K56" s="264">
        <f>+dr!J43</f>
        <v>0</v>
      </c>
      <c r="M56" s="6">
        <f t="shared" si="14"/>
        <v>39</v>
      </c>
      <c r="N56" s="1">
        <f t="shared" si="4"/>
        <v>42065</v>
      </c>
      <c r="O56" s="263">
        <f t="shared" si="5"/>
        <v>37.731573141955558</v>
      </c>
      <c r="P56" s="263">
        <f t="shared" si="6"/>
        <v>9.0370127725054612</v>
      </c>
      <c r="Q56" s="263">
        <f t="shared" si="7"/>
        <v>14.645506742753945</v>
      </c>
      <c r="R56" s="263">
        <f t="shared" si="15"/>
        <v>304.67354615681694</v>
      </c>
      <c r="S56" s="98">
        <f t="shared" si="8"/>
        <v>3.0971263846153847E-2</v>
      </c>
      <c r="T56" s="265">
        <f>R56-'Ejercicio 7'!$J$12*EXP(-S56*34/360)</f>
        <v>304.57660790028689</v>
      </c>
      <c r="U56" s="280">
        <f t="shared" si="16"/>
        <v>8.2095830000000009E-2</v>
      </c>
      <c r="V56" s="280">
        <f t="shared" si="17"/>
        <v>8.2634369999999999E-2</v>
      </c>
      <c r="W56" s="280">
        <f t="shared" si="18"/>
        <v>7.7649999999998554E-5</v>
      </c>
      <c r="X56" s="280">
        <f t="shared" si="19"/>
        <v>0</v>
      </c>
      <c r="Y56" s="262">
        <f t="shared" si="20"/>
        <v>9.9367780698667065</v>
      </c>
      <c r="Z56" s="262">
        <f t="shared" si="21"/>
        <v>9.7959302831965029</v>
      </c>
      <c r="AA56" s="262">
        <f t="shared" si="22"/>
        <v>10.00044829509595</v>
      </c>
      <c r="AB56" s="262">
        <f t="shared" si="23"/>
        <v>10</v>
      </c>
      <c r="AD56" s="6">
        <f t="shared" si="24"/>
        <v>39</v>
      </c>
      <c r="AE56" s="1">
        <f t="shared" si="25"/>
        <v>43537</v>
      </c>
      <c r="AF56" s="262">
        <f t="shared" si="26"/>
        <v>-9.9192141955555257E-2</v>
      </c>
      <c r="AG56" s="262">
        <f t="shared" si="27"/>
        <v>9.2987227494539582E-2</v>
      </c>
      <c r="AH56" s="262">
        <f t="shared" si="28"/>
        <v>0.14449325724605444</v>
      </c>
      <c r="AI56" s="262">
        <f t="shared" si="29"/>
        <v>0.44644884318307732</v>
      </c>
      <c r="AJ56" s="262">
        <f t="shared" si="30"/>
        <v>-2.9407000000000044E-4</v>
      </c>
      <c r="AK56" s="262">
        <f t="shared" si="31"/>
        <v>-304.57660790028689</v>
      </c>
    </row>
    <row r="57" spans="1:37" x14ac:dyDescent="0.25">
      <c r="A57" s="6">
        <f t="shared" si="13"/>
        <v>40</v>
      </c>
      <c r="B57" s="245">
        <f>+Rendimientos!F730</f>
        <v>42066</v>
      </c>
      <c r="C57" s="247">
        <f>+Rendimientos!G730</f>
        <v>-1.5252205889244558E-2</v>
      </c>
      <c r="D57" s="247">
        <f>+Rendimientos!H730</f>
        <v>3.1058349445634821E-3</v>
      </c>
      <c r="E57" s="247">
        <f>+Rendimientos!I730</f>
        <v>2.1120001793093223E-3</v>
      </c>
      <c r="F57">
        <f>+VLOOKUP(B57,ASURB.MX!$A$2:$H$1054,8,FALSE)</f>
        <v>-4.5039003270292647E-3</v>
      </c>
      <c r="G57" s="264">
        <f>+dr!F44</f>
        <v>6.5275999999999876E-4</v>
      </c>
      <c r="H57" s="264">
        <f>+dr!G44</f>
        <v>1.9494999999999929E-4</v>
      </c>
      <c r="I57" s="264">
        <f>+dr!H44</f>
        <v>1.5527000000000596E-4</v>
      </c>
      <c r="J57" s="264">
        <f>+dr!I44</f>
        <v>8.6782999999999999E-4</v>
      </c>
      <c r="K57" s="264">
        <f>+dr!J44</f>
        <v>0</v>
      </c>
      <c r="M57" s="6">
        <f t="shared" si="14"/>
        <v>40</v>
      </c>
      <c r="N57" s="1">
        <f t="shared" si="4"/>
        <v>42066</v>
      </c>
      <c r="O57" s="263">
        <f t="shared" si="5"/>
        <v>37.062759213806487</v>
      </c>
      <c r="P57" s="263">
        <f t="shared" si="6"/>
        <v>9.1584003536195748</v>
      </c>
      <c r="Q57" s="263">
        <f t="shared" si="7"/>
        <v>14.821269491614686</v>
      </c>
      <c r="R57" s="263">
        <f t="shared" si="15"/>
        <v>303.74885501146832</v>
      </c>
      <c r="S57" s="98">
        <f t="shared" si="8"/>
        <v>3.1329953846153849E-2</v>
      </c>
      <c r="T57" s="265">
        <f>R57-'Ejercicio 7'!$J$12*EXP(-S57*34/360)</f>
        <v>303.65192003878997</v>
      </c>
      <c r="U57" s="280">
        <f t="shared" si="16"/>
        <v>8.2202930000000007E-2</v>
      </c>
      <c r="V57" s="280">
        <f t="shared" si="17"/>
        <v>8.2776080000000002E-2</v>
      </c>
      <c r="W57" s="280">
        <f t="shared" si="18"/>
        <v>5.9135999999999911E-4</v>
      </c>
      <c r="X57" s="280">
        <f t="shared" si="19"/>
        <v>0</v>
      </c>
      <c r="Y57" s="262">
        <f t="shared" si="20"/>
        <v>9.9367780698667065</v>
      </c>
      <c r="Z57" s="262">
        <f t="shared" si="21"/>
        <v>9.7959302831965029</v>
      </c>
      <c r="AA57" s="262">
        <f t="shared" si="22"/>
        <v>10.00044829509595</v>
      </c>
      <c r="AB57" s="262">
        <f t="shared" si="23"/>
        <v>10</v>
      </c>
      <c r="AD57" s="6">
        <f t="shared" si="24"/>
        <v>40</v>
      </c>
      <c r="AE57" s="1">
        <f t="shared" si="25"/>
        <v>43537</v>
      </c>
      <c r="AF57" s="262">
        <f t="shared" si="26"/>
        <v>0.56962178619351533</v>
      </c>
      <c r="AG57" s="262">
        <f t="shared" si="27"/>
        <v>-2.8400353619574048E-2</v>
      </c>
      <c r="AH57" s="262">
        <f t="shared" si="28"/>
        <v>-3.1269491614686729E-2</v>
      </c>
      <c r="AI57" s="262">
        <f t="shared" si="29"/>
        <v>1.3711399885316951</v>
      </c>
      <c r="AJ57" s="262">
        <f t="shared" si="30"/>
        <v>-6.5276000000000223E-4</v>
      </c>
      <c r="AK57" s="262">
        <f t="shared" si="31"/>
        <v>-303.65192003878997</v>
      </c>
    </row>
    <row r="58" spans="1:37" x14ac:dyDescent="0.25">
      <c r="A58" s="6">
        <f t="shared" si="13"/>
        <v>41</v>
      </c>
      <c r="B58" s="245">
        <f>+Rendimientos!F731</f>
        <v>42067</v>
      </c>
      <c r="C58" s="247">
        <f>+Rendimientos!G731</f>
        <v>-1.3459194128131341E-2</v>
      </c>
      <c r="D58" s="247">
        <f>+Rendimientos!H731</f>
        <v>-2.6272930014657791E-3</v>
      </c>
      <c r="E58" s="247">
        <f>+Rendimientos!I731</f>
        <v>-3.0343348886068162E-2</v>
      </c>
      <c r="F58">
        <f>+VLOOKUP(B58,ASURB.MX!$A$2:$H$1054,8,FALSE)</f>
        <v>-6.4975903567418575E-3</v>
      </c>
      <c r="G58" s="264">
        <f>+dr!F45</f>
        <v>-6.7000000000122517E-7</v>
      </c>
      <c r="H58" s="264">
        <f>+dr!G45</f>
        <v>2.8979999999997896E-5</v>
      </c>
      <c r="I58" s="264">
        <f>+dr!H45</f>
        <v>2.3917999999999162E-4</v>
      </c>
      <c r="J58" s="264">
        <f>+dr!I45</f>
        <v>2.7010000000000228E-4</v>
      </c>
      <c r="K58" s="264">
        <f>+dr!J45</f>
        <v>0</v>
      </c>
      <c r="M58" s="6">
        <f t="shared" si="14"/>
        <v>41</v>
      </c>
      <c r="N58" s="1">
        <f t="shared" si="4"/>
        <v>42067</v>
      </c>
      <c r="O58" s="263">
        <f t="shared" si="5"/>
        <v>37.129272788967924</v>
      </c>
      <c r="P58" s="263">
        <f t="shared" si="6"/>
        <v>9.106044298000576</v>
      </c>
      <c r="Q58" s="263">
        <f t="shared" si="7"/>
        <v>14.347962238504126</v>
      </c>
      <c r="R58" s="263">
        <f t="shared" si="15"/>
        <v>303.14387721718248</v>
      </c>
      <c r="S58" s="98">
        <f t="shared" si="8"/>
        <v>3.0676523846153846E-2</v>
      </c>
      <c r="T58" s="265">
        <f>R58-'Ejercicio 7'!$J$12*EXP(-S58*34/360)</f>
        <v>303.04693626218773</v>
      </c>
      <c r="U58" s="280">
        <f t="shared" si="16"/>
        <v>8.2036960000000006E-2</v>
      </c>
      <c r="V58" s="280">
        <f t="shared" si="17"/>
        <v>8.2859989999999994E-2</v>
      </c>
      <c r="W58" s="280">
        <f t="shared" si="18"/>
        <v>-6.369999999998599E-6</v>
      </c>
      <c r="X58" s="280">
        <f t="shared" si="19"/>
        <v>0</v>
      </c>
      <c r="Y58" s="262">
        <f t="shared" si="20"/>
        <v>9.9367780698667065</v>
      </c>
      <c r="Z58" s="262">
        <f t="shared" si="21"/>
        <v>9.7959302831965029</v>
      </c>
      <c r="AA58" s="262">
        <f t="shared" si="22"/>
        <v>10.00044829509595</v>
      </c>
      <c r="AB58" s="262">
        <f t="shared" si="23"/>
        <v>10</v>
      </c>
      <c r="AD58" s="6">
        <f t="shared" si="24"/>
        <v>41</v>
      </c>
      <c r="AE58" s="1">
        <f t="shared" si="25"/>
        <v>43537</v>
      </c>
      <c r="AF58" s="262">
        <f t="shared" si="26"/>
        <v>0.50310821103207815</v>
      </c>
      <c r="AG58" s="262">
        <f t="shared" si="27"/>
        <v>2.3955701999424761E-2</v>
      </c>
      <c r="AH58" s="262">
        <f t="shared" si="28"/>
        <v>0.44203776149587348</v>
      </c>
      <c r="AI58" s="262">
        <f t="shared" si="29"/>
        <v>1.9761177828175391</v>
      </c>
      <c r="AJ58" s="262">
        <f t="shared" si="30"/>
        <v>6.7000000000122517E-7</v>
      </c>
      <c r="AK58" s="262">
        <f t="shared" si="31"/>
        <v>-303.04693626218773</v>
      </c>
    </row>
    <row r="59" spans="1:37" x14ac:dyDescent="0.25">
      <c r="A59" s="6">
        <f t="shared" si="13"/>
        <v>42</v>
      </c>
      <c r="B59" s="245">
        <f>+Rendimientos!F732</f>
        <v>42068</v>
      </c>
      <c r="C59" s="247">
        <f>+Rendimientos!G732</f>
        <v>1.1449566813324409E-2</v>
      </c>
      <c r="D59" s="247">
        <f>+Rendimientos!H732</f>
        <v>-1.6397831539572888E-2</v>
      </c>
      <c r="E59" s="247">
        <f>+Rendimientos!I732</f>
        <v>-1.6813286067310865E-2</v>
      </c>
      <c r="F59">
        <f>+VLOOKUP(B59,ASURB.MX!$A$2:$H$1054,8,FALSE)</f>
        <v>-1.3824165135196327E-2</v>
      </c>
      <c r="G59" s="264">
        <f>+dr!F46</f>
        <v>1.453600000000041E-4</v>
      </c>
      <c r="H59" s="264">
        <f>+dr!G46</f>
        <v>-1.1221999999999621E-4</v>
      </c>
      <c r="I59" s="264">
        <f>+dr!H46</f>
        <v>7.6718000000000619E-4</v>
      </c>
      <c r="J59" s="264">
        <f>+dr!I46</f>
        <v>1.0939400000000016E-3</v>
      </c>
      <c r="K59" s="264">
        <f>+dr!J46</f>
        <v>0</v>
      </c>
      <c r="M59" s="6">
        <f t="shared" si="14"/>
        <v>42</v>
      </c>
      <c r="N59" s="1">
        <f t="shared" si="4"/>
        <v>42068</v>
      </c>
      <c r="O59" s="263">
        <f t="shared" si="5"/>
        <v>38.065731564649127</v>
      </c>
      <c r="P59" s="263">
        <f t="shared" si="6"/>
        <v>8.9815085938675203</v>
      </c>
      <c r="Q59" s="263">
        <f t="shared" si="7"/>
        <v>14.543410299590979</v>
      </c>
      <c r="R59" s="263">
        <f t="shared" si="15"/>
        <v>300.93098728265642</v>
      </c>
      <c r="S59" s="98">
        <f t="shared" si="8"/>
        <v>3.0822553846153851E-2</v>
      </c>
      <c r="T59" s="265">
        <f>R59-'Ejercicio 7'!$J$12*EXP(-S59*34/360)</f>
        <v>300.83404766463514</v>
      </c>
      <c r="U59" s="280">
        <f t="shared" si="16"/>
        <v>8.1895760000000012E-2</v>
      </c>
      <c r="V59" s="280">
        <f t="shared" si="17"/>
        <v>8.3387990000000009E-2</v>
      </c>
      <c r="W59" s="280">
        <f t="shared" si="18"/>
        <v>8.174700000000007E-4</v>
      </c>
      <c r="X59" s="280">
        <f t="shared" si="19"/>
        <v>0</v>
      </c>
      <c r="Y59" s="262">
        <f t="shared" si="20"/>
        <v>9.9367780698667065</v>
      </c>
      <c r="Z59" s="262">
        <f t="shared" si="21"/>
        <v>9.7959302831965029</v>
      </c>
      <c r="AA59" s="262">
        <f t="shared" si="22"/>
        <v>10.00044829509595</v>
      </c>
      <c r="AB59" s="262">
        <f t="shared" si="23"/>
        <v>10</v>
      </c>
      <c r="AD59" s="6">
        <f t="shared" si="24"/>
        <v>42</v>
      </c>
      <c r="AE59" s="1">
        <f t="shared" si="25"/>
        <v>43537</v>
      </c>
      <c r="AF59" s="262">
        <f t="shared" si="26"/>
        <v>-0.43335056464912469</v>
      </c>
      <c r="AG59" s="262">
        <f t="shared" si="27"/>
        <v>0.14849140613248046</v>
      </c>
      <c r="AH59" s="262">
        <f t="shared" si="28"/>
        <v>0.24658970040901984</v>
      </c>
      <c r="AI59" s="262">
        <f t="shared" si="29"/>
        <v>4.1890077173435998</v>
      </c>
      <c r="AJ59" s="262">
        <f t="shared" si="30"/>
        <v>-1.453600000000041E-4</v>
      </c>
      <c r="AK59" s="262">
        <f t="shared" si="31"/>
        <v>-300.83404766463514</v>
      </c>
    </row>
    <row r="60" spans="1:37" x14ac:dyDescent="0.25">
      <c r="A60" s="6">
        <f t="shared" si="13"/>
        <v>43</v>
      </c>
      <c r="B60" s="245">
        <f>+Rendimientos!F733</f>
        <v>42069</v>
      </c>
      <c r="C60" s="247">
        <f>+Rendimientos!G733</f>
        <v>-3.7530549767487466E-2</v>
      </c>
      <c r="D60" s="247">
        <f>+Rendimientos!H733</f>
        <v>-7.8106940212603242E-3</v>
      </c>
      <c r="E60" s="247">
        <f>+Rendimientos!I733</f>
        <v>9.1727287931671082E-3</v>
      </c>
      <c r="F60">
        <f>+VLOOKUP(B60,ASURB.MX!$A$2:$H$1054,8,FALSE)</f>
        <v>1.7508884464057925E-3</v>
      </c>
      <c r="G60" s="264">
        <f>+dr!F47</f>
        <v>-6.2550000000001493E-5</v>
      </c>
      <c r="H60" s="264">
        <f>+dr!G47</f>
        <v>9.4981999999999706E-4</v>
      </c>
      <c r="I60" s="264">
        <f>+dr!H47</f>
        <v>3.2481000000000176E-4</v>
      </c>
      <c r="J60" s="264">
        <f>+dr!I47</f>
        <v>5.9283999999999726E-4</v>
      </c>
      <c r="K60" s="264">
        <f>+dr!J47</f>
        <v>0</v>
      </c>
      <c r="M60" s="6">
        <f t="shared" si="14"/>
        <v>43</v>
      </c>
      <c r="N60" s="1">
        <f t="shared" si="4"/>
        <v>42069</v>
      </c>
      <c r="O60" s="263">
        <f t="shared" si="5"/>
        <v>36.246191975091726</v>
      </c>
      <c r="P60" s="263">
        <f t="shared" si="6"/>
        <v>9.0589661366014962</v>
      </c>
      <c r="Q60" s="263">
        <f t="shared" si="7"/>
        <v>14.926288773229913</v>
      </c>
      <c r="R60" s="263">
        <f t="shared" si="15"/>
        <v>305.65469403659739</v>
      </c>
      <c r="S60" s="98">
        <f t="shared" si="8"/>
        <v>3.0614643846153845E-2</v>
      </c>
      <c r="T60" s="265">
        <f>R60-'Ejercicio 7'!$J$12*EXP(-S60*34/360)</f>
        <v>305.55775251505651</v>
      </c>
      <c r="U60" s="280">
        <f t="shared" si="16"/>
        <v>8.2957799999999998E-2</v>
      </c>
      <c r="V60" s="280">
        <f t="shared" si="17"/>
        <v>8.2945619999999998E-2</v>
      </c>
      <c r="W60" s="280">
        <f t="shared" si="18"/>
        <v>3.1636999999999638E-4</v>
      </c>
      <c r="X60" s="280">
        <f t="shared" si="19"/>
        <v>0</v>
      </c>
      <c r="Y60" s="262">
        <f t="shared" si="20"/>
        <v>9.9367780698667065</v>
      </c>
      <c r="Z60" s="262">
        <f t="shared" si="21"/>
        <v>9.7959302831965029</v>
      </c>
      <c r="AA60" s="262">
        <f t="shared" si="22"/>
        <v>10.00044829509595</v>
      </c>
      <c r="AB60" s="262">
        <f t="shared" si="23"/>
        <v>10</v>
      </c>
      <c r="AD60" s="6">
        <f t="shared" si="24"/>
        <v>43</v>
      </c>
      <c r="AE60" s="1">
        <f t="shared" si="25"/>
        <v>43537</v>
      </c>
      <c r="AF60" s="262">
        <f t="shared" si="26"/>
        <v>1.3861890249082762</v>
      </c>
      <c r="AG60" s="262">
        <f t="shared" si="27"/>
        <v>7.1033863398504593E-2</v>
      </c>
      <c r="AH60" s="262">
        <f t="shared" si="28"/>
        <v>-0.13628877322991428</v>
      </c>
      <c r="AI60" s="262">
        <f t="shared" si="29"/>
        <v>-0.53469903659737383</v>
      </c>
      <c r="AJ60" s="262">
        <f t="shared" si="30"/>
        <v>6.2550000000001493E-5</v>
      </c>
      <c r="AK60" s="262">
        <f t="shared" si="31"/>
        <v>-305.55775251505651</v>
      </c>
    </row>
    <row r="61" spans="1:37" x14ac:dyDescent="0.25">
      <c r="A61" s="6">
        <f t="shared" si="13"/>
        <v>44</v>
      </c>
      <c r="B61" s="245">
        <f>+Rendimientos!F734</f>
        <v>42072</v>
      </c>
      <c r="C61" s="247">
        <f>+Rendimientos!G734</f>
        <v>1.3836072138060248E-3</v>
      </c>
      <c r="D61" s="247">
        <f>+Rendimientos!H734</f>
        <v>2.0134207045249253E-2</v>
      </c>
      <c r="E61" s="247">
        <f>+Rendimientos!I734</f>
        <v>1.9530489401985818E-2</v>
      </c>
      <c r="F61">
        <f>+VLOOKUP(B61,ASURB.MX!$A$2:$H$1054,8,FALSE)</f>
        <v>-1.3942575354744E-2</v>
      </c>
      <c r="G61" s="264">
        <f>+dr!F48</f>
        <v>3.0126000000000111E-4</v>
      </c>
      <c r="H61" s="264">
        <f>+dr!G48</f>
        <v>6.5610000000000668E-5</v>
      </c>
      <c r="I61" s="264">
        <f>+dr!H48</f>
        <v>4.9807999999999797E-4</v>
      </c>
      <c r="J61" s="264">
        <f>+dr!I48</f>
        <v>1.332600000000031E-4</v>
      </c>
      <c r="K61" s="264">
        <f>+dr!J48</f>
        <v>0</v>
      </c>
      <c r="M61" s="6">
        <f t="shared" si="14"/>
        <v>44</v>
      </c>
      <c r="N61" s="1">
        <f t="shared" si="4"/>
        <v>42072</v>
      </c>
      <c r="O61" s="263">
        <f t="shared" si="5"/>
        <v>37.684485471573403</v>
      </c>
      <c r="P61" s="263">
        <f t="shared" si="6"/>
        <v>9.3156883815652822</v>
      </c>
      <c r="Q61" s="263">
        <f t="shared" si="7"/>
        <v>15.081695140724982</v>
      </c>
      <c r="R61" s="263">
        <f t="shared" si="15"/>
        <v>300.89535608797399</v>
      </c>
      <c r="S61" s="98">
        <f t="shared" si="8"/>
        <v>3.0978453846153848E-2</v>
      </c>
      <c r="T61" s="265">
        <f>R61-'Ejercicio 7'!$J$12*EXP(-S61*34/360)</f>
        <v>300.79841789727038</v>
      </c>
      <c r="U61" s="280">
        <f t="shared" si="16"/>
        <v>8.2073590000000002E-2</v>
      </c>
      <c r="V61" s="280">
        <f t="shared" si="17"/>
        <v>8.3118890000000001E-2</v>
      </c>
      <c r="W61" s="280">
        <f t="shared" si="18"/>
        <v>-1.4320999999999778E-4</v>
      </c>
      <c r="X61" s="280">
        <f t="shared" si="19"/>
        <v>0</v>
      </c>
      <c r="Y61" s="262">
        <f t="shared" si="20"/>
        <v>9.9367780698667065</v>
      </c>
      <c r="Z61" s="262">
        <f t="shared" si="21"/>
        <v>9.7959302831965029</v>
      </c>
      <c r="AA61" s="262">
        <f t="shared" si="22"/>
        <v>10.00044829509595</v>
      </c>
      <c r="AB61" s="262">
        <f t="shared" si="23"/>
        <v>10</v>
      </c>
      <c r="AD61" s="6">
        <f t="shared" si="24"/>
        <v>44</v>
      </c>
      <c r="AE61" s="1">
        <f t="shared" si="25"/>
        <v>43537</v>
      </c>
      <c r="AF61" s="262">
        <f t="shared" si="26"/>
        <v>-5.2104471573400701E-2</v>
      </c>
      <c r="AG61" s="262">
        <f t="shared" si="27"/>
        <v>-0.18568838156528145</v>
      </c>
      <c r="AH61" s="262">
        <f t="shared" si="28"/>
        <v>-0.29169514072498259</v>
      </c>
      <c r="AI61" s="262">
        <f t="shared" si="29"/>
        <v>4.2246389120260233</v>
      </c>
      <c r="AJ61" s="262">
        <f t="shared" si="30"/>
        <v>-3.0126000000000111E-4</v>
      </c>
      <c r="AK61" s="262">
        <f t="shared" si="31"/>
        <v>-300.79841789727038</v>
      </c>
    </row>
    <row r="62" spans="1:37" x14ac:dyDescent="0.25">
      <c r="A62" s="6">
        <f t="shared" si="13"/>
        <v>45</v>
      </c>
      <c r="B62" s="245">
        <f>+Rendimientos!F735</f>
        <v>42073</v>
      </c>
      <c r="C62" s="247">
        <f>+Rendimientos!G735</f>
        <v>-7.6611902518443631E-3</v>
      </c>
      <c r="D62" s="247">
        <f>+Rendimientos!H735</f>
        <v>-1.8665036311643676E-2</v>
      </c>
      <c r="E62" s="247">
        <f>+Rendimientos!I735</f>
        <v>-2.3922937579597979E-2</v>
      </c>
      <c r="F62">
        <f>+VLOOKUP(B62,ASURB.MX!$A$2:$H$1054,8,FALSE)</f>
        <v>-2.0294640789937793E-3</v>
      </c>
      <c r="G62" s="264">
        <f>+dr!F49</f>
        <v>-7.0360000000001949E-5</v>
      </c>
      <c r="H62" s="264">
        <f>+dr!G49</f>
        <v>5.0245999999999971E-4</v>
      </c>
      <c r="I62" s="264">
        <f>+dr!H49</f>
        <v>5.0183999999999646E-4</v>
      </c>
      <c r="J62" s="264">
        <f>+dr!I49</f>
        <v>-4.5650000000001245E-5</v>
      </c>
      <c r="K62" s="264">
        <f>+dr!J49</f>
        <v>0</v>
      </c>
      <c r="M62" s="6">
        <f t="shared" si="14"/>
        <v>45</v>
      </c>
      <c r="N62" s="1">
        <f t="shared" si="4"/>
        <v>42073</v>
      </c>
      <c r="O62" s="263">
        <f t="shared" si="5"/>
        <v>37.345173748998164</v>
      </c>
      <c r="P62" s="263">
        <f t="shared" si="6"/>
        <v>8.9611687407417495</v>
      </c>
      <c r="Q62" s="263">
        <f t="shared" si="7"/>
        <v>14.440378414954822</v>
      </c>
      <c r="R62" s="263">
        <f t="shared" si="15"/>
        <v>304.50139285809882</v>
      </c>
      <c r="S62" s="98">
        <f t="shared" si="8"/>
        <v>3.0606833846153845E-2</v>
      </c>
      <c r="T62" s="265">
        <f>R62-'Ejercicio 7'!$J$12*EXP(-S62*34/360)</f>
        <v>304.40445126505273</v>
      </c>
      <c r="U62" s="280">
        <f t="shared" si="16"/>
        <v>8.2510440000000004E-2</v>
      </c>
      <c r="V62" s="280">
        <f t="shared" si="17"/>
        <v>8.3122649999999992E-2</v>
      </c>
      <c r="W62" s="280">
        <f t="shared" si="18"/>
        <v>-3.2212000000000213E-4</v>
      </c>
      <c r="X62" s="280">
        <f t="shared" si="19"/>
        <v>0</v>
      </c>
      <c r="Y62" s="262">
        <f t="shared" si="20"/>
        <v>9.9367780698667065</v>
      </c>
      <c r="Z62" s="262">
        <f t="shared" si="21"/>
        <v>9.7959302831965029</v>
      </c>
      <c r="AA62" s="262">
        <f t="shared" si="22"/>
        <v>10.00044829509595</v>
      </c>
      <c r="AB62" s="262">
        <f t="shared" si="23"/>
        <v>10</v>
      </c>
      <c r="AD62" s="6">
        <f t="shared" si="24"/>
        <v>45</v>
      </c>
      <c r="AE62" s="1">
        <f t="shared" si="25"/>
        <v>43537</v>
      </c>
      <c r="AF62" s="262">
        <f t="shared" si="26"/>
        <v>0.28720725100183842</v>
      </c>
      <c r="AG62" s="262">
        <f t="shared" si="27"/>
        <v>0.16883125925825127</v>
      </c>
      <c r="AH62" s="262">
        <f t="shared" si="28"/>
        <v>0.3496215850451776</v>
      </c>
      <c r="AI62" s="262">
        <f t="shared" si="29"/>
        <v>0.61860214190119223</v>
      </c>
      <c r="AJ62" s="262">
        <f t="shared" si="30"/>
        <v>7.0360000000001949E-5</v>
      </c>
      <c r="AK62" s="262">
        <f t="shared" si="31"/>
        <v>-304.40445126505273</v>
      </c>
    </row>
    <row r="63" spans="1:37" x14ac:dyDescent="0.25">
      <c r="A63" s="6">
        <f t="shared" si="13"/>
        <v>46</v>
      </c>
      <c r="B63" s="245">
        <f>+Rendimientos!F736</f>
        <v>42074</v>
      </c>
      <c r="C63" s="247">
        <f>+Rendimientos!G736</f>
        <v>9.0506865098746361E-3</v>
      </c>
      <c r="D63" s="247">
        <f>+Rendimientos!H736</f>
        <v>2.2978355197311669E-2</v>
      </c>
      <c r="E63" s="247">
        <f>+Rendimientos!I736</f>
        <v>8.4020153996529831E-3</v>
      </c>
      <c r="F63">
        <f>+VLOOKUP(B63,ASURB.MX!$A$2:$H$1054,8,FALSE)</f>
        <v>5.0771241788511064E-4</v>
      </c>
      <c r="G63" s="264">
        <f>+dr!F50</f>
        <v>5.2240000000002007E-5</v>
      </c>
      <c r="H63" s="264">
        <f>+dr!G50</f>
        <v>-2.3850999999999734E-4</v>
      </c>
      <c r="I63" s="264">
        <f>+dr!H50</f>
        <v>-7.375899999999963E-4</v>
      </c>
      <c r="J63" s="264">
        <f>+dr!I50</f>
        <v>-8.5252999999999718E-4</v>
      </c>
      <c r="K63" s="264">
        <f>+dr!J50</f>
        <v>0</v>
      </c>
      <c r="M63" s="6">
        <f t="shared" si="14"/>
        <v>46</v>
      </c>
      <c r="N63" s="1">
        <f t="shared" si="4"/>
        <v>42074</v>
      </c>
      <c r="O63" s="263">
        <f t="shared" si="5"/>
        <v>37.974525870471837</v>
      </c>
      <c r="P63" s="263">
        <f t="shared" si="6"/>
        <v>9.3422212933411117</v>
      </c>
      <c r="Q63" s="263">
        <f t="shared" si="7"/>
        <v>14.914789314519572</v>
      </c>
      <c r="R63" s="263">
        <f t="shared" si="15"/>
        <v>305.27494754274312</v>
      </c>
      <c r="S63" s="98">
        <f t="shared" si="8"/>
        <v>3.0729433846153849E-2</v>
      </c>
      <c r="T63" s="265">
        <f>R63-'Ejercicio 7'!$J$12*EXP(-S63*34/360)</f>
        <v>305.17800707216645</v>
      </c>
      <c r="U63" s="280">
        <f t="shared" si="16"/>
        <v>8.1769470000000011E-2</v>
      </c>
      <c r="V63" s="280">
        <f t="shared" si="17"/>
        <v>8.1883220000000007E-2</v>
      </c>
      <c r="W63" s="280">
        <f t="shared" si="18"/>
        <v>-1.1289999999999981E-3</v>
      </c>
      <c r="X63" s="280">
        <f t="shared" si="19"/>
        <v>0</v>
      </c>
      <c r="Y63" s="262">
        <f t="shared" si="20"/>
        <v>9.9367780698667065</v>
      </c>
      <c r="Z63" s="262">
        <f t="shared" si="21"/>
        <v>9.7959302831965029</v>
      </c>
      <c r="AA63" s="262">
        <f t="shared" si="22"/>
        <v>10.00044829509595</v>
      </c>
      <c r="AB63" s="262">
        <f t="shared" si="23"/>
        <v>10</v>
      </c>
      <c r="AD63" s="6">
        <f t="shared" si="24"/>
        <v>46</v>
      </c>
      <c r="AE63" s="1">
        <f t="shared" si="25"/>
        <v>43537</v>
      </c>
      <c r="AF63" s="262">
        <f t="shared" si="26"/>
        <v>-0.34214487047183439</v>
      </c>
      <c r="AG63" s="262">
        <f t="shared" si="27"/>
        <v>-0.21222129334111095</v>
      </c>
      <c r="AH63" s="262">
        <f t="shared" si="28"/>
        <v>-0.12478931451957287</v>
      </c>
      <c r="AI63" s="262">
        <f t="shared" si="29"/>
        <v>-0.15495254274310355</v>
      </c>
      <c r="AJ63" s="262">
        <f t="shared" si="30"/>
        <v>-5.2240000000002007E-5</v>
      </c>
      <c r="AK63" s="262">
        <f t="shared" si="31"/>
        <v>-305.17800707216645</v>
      </c>
    </row>
    <row r="64" spans="1:37" x14ac:dyDescent="0.25">
      <c r="A64" s="6">
        <f t="shared" si="13"/>
        <v>47</v>
      </c>
      <c r="B64" s="245">
        <f>+Rendimientos!F737</f>
        <v>42075</v>
      </c>
      <c r="C64" s="247">
        <f>+Rendimientos!G737</f>
        <v>3.5427770900951013E-2</v>
      </c>
      <c r="D64" s="247">
        <f>+Rendimientos!H737</f>
        <v>1.5423392976424052E-2</v>
      </c>
      <c r="E64" s="247">
        <f>+Rendimientos!I737</f>
        <v>1.2651555708442792E-2</v>
      </c>
      <c r="F64">
        <f>+VLOOKUP(B64,ASURB.MX!$A$2:$H$1054,8,FALSE)</f>
        <v>3.8587929411128964E-2</v>
      </c>
      <c r="G64" s="264">
        <f>+dr!F51</f>
        <v>-1.0288000000000311E-4</v>
      </c>
      <c r="H64" s="264">
        <f>+dr!G51</f>
        <v>-1.0536000000000573E-4</v>
      </c>
      <c r="I64" s="264">
        <f>+dr!H51</f>
        <v>-2.4665000000000104E-4</v>
      </c>
      <c r="J64" s="264">
        <f>+dr!I51</f>
        <v>5.4109999999996106E-5</v>
      </c>
      <c r="K64" s="264">
        <f>+dr!J51</f>
        <v>0</v>
      </c>
      <c r="M64" s="6">
        <f t="shared" si="14"/>
        <v>47</v>
      </c>
      <c r="N64" s="1">
        <f t="shared" si="4"/>
        <v>42075</v>
      </c>
      <c r="O64" s="263">
        <f t="shared" si="5"/>
        <v>38.989510463878688</v>
      </c>
      <c r="P64" s="263">
        <f t="shared" si="6"/>
        <v>9.2719071093584375</v>
      </c>
      <c r="Q64" s="263">
        <f t="shared" si="7"/>
        <v>14.978305173927238</v>
      </c>
      <c r="R64" s="263">
        <f t="shared" si="15"/>
        <v>317.12406034631624</v>
      </c>
      <c r="S64" s="98">
        <f t="shared" si="8"/>
        <v>3.0574313846153844E-2</v>
      </c>
      <c r="T64" s="265">
        <f>R64-'Ejercicio 7'!$J$12*EXP(-S64*34/360)</f>
        <v>317.02711845552977</v>
      </c>
      <c r="U64" s="280">
        <f t="shared" si="16"/>
        <v>8.1902620000000009E-2</v>
      </c>
      <c r="V64" s="280">
        <f t="shared" si="17"/>
        <v>8.2374160000000002E-2</v>
      </c>
      <c r="W64" s="280">
        <f t="shared" si="18"/>
        <v>-2.2236000000000478E-4</v>
      </c>
      <c r="X64" s="280">
        <f t="shared" si="19"/>
        <v>0</v>
      </c>
      <c r="Y64" s="262">
        <f t="shared" si="20"/>
        <v>9.9367780698667065</v>
      </c>
      <c r="Z64" s="262">
        <f t="shared" si="21"/>
        <v>9.7959302831965029</v>
      </c>
      <c r="AA64" s="262">
        <f t="shared" si="22"/>
        <v>10.00044829509595</v>
      </c>
      <c r="AB64" s="262">
        <f t="shared" si="23"/>
        <v>10</v>
      </c>
      <c r="AD64" s="6">
        <f t="shared" si="24"/>
        <v>47</v>
      </c>
      <c r="AE64" s="1">
        <f t="shared" si="25"/>
        <v>43537</v>
      </c>
      <c r="AF64" s="262">
        <f t="shared" si="26"/>
        <v>-1.3571294638786853</v>
      </c>
      <c r="AG64" s="262">
        <f t="shared" si="27"/>
        <v>-0.14190710935843676</v>
      </c>
      <c r="AH64" s="262">
        <f t="shared" si="28"/>
        <v>-0.18830517392723856</v>
      </c>
      <c r="AI64" s="262">
        <f t="shared" si="29"/>
        <v>-12.004065346316224</v>
      </c>
      <c r="AJ64" s="262">
        <f t="shared" si="30"/>
        <v>1.0288000000000311E-4</v>
      </c>
      <c r="AK64" s="262">
        <f t="shared" si="31"/>
        <v>-317.02711845552977</v>
      </c>
    </row>
    <row r="65" spans="1:37" x14ac:dyDescent="0.25">
      <c r="A65" s="6">
        <f t="shared" si="13"/>
        <v>48</v>
      </c>
      <c r="B65" s="245">
        <f>+Rendimientos!F738</f>
        <v>42076</v>
      </c>
      <c r="C65" s="247">
        <f>+Rendimientos!G738</f>
        <v>1.3393027095070442E-3</v>
      </c>
      <c r="D65" s="247">
        <f>+Rendimientos!H738</f>
        <v>7.0605753376083821E-4</v>
      </c>
      <c r="E65" s="247">
        <f>+Rendimientos!I738</f>
        <v>-2.1420317088170826E-2</v>
      </c>
      <c r="F65">
        <f>+VLOOKUP(B65,ASURB.MX!$A$2:$H$1054,8,FALSE)</f>
        <v>-1.9232384220915881E-2</v>
      </c>
      <c r="G65" s="264">
        <f>+dr!F52</f>
        <v>8.8560000000004885E-5</v>
      </c>
      <c r="H65" s="264">
        <f>+dr!G52</f>
        <v>2.1190000000004261E-5</v>
      </c>
      <c r="I65" s="264">
        <f>+dr!H52</f>
        <v>1.814099999999999E-4</v>
      </c>
      <c r="J65" s="264">
        <f>+dr!I52</f>
        <v>3.5140000000000171E-4</v>
      </c>
      <c r="K65" s="264">
        <f>+dr!J52</f>
        <v>0</v>
      </c>
      <c r="M65" s="6">
        <f t="shared" si="14"/>
        <v>48</v>
      </c>
      <c r="N65" s="1">
        <f t="shared" si="4"/>
        <v>42076</v>
      </c>
      <c r="O65" s="263">
        <f t="shared" si="5"/>
        <v>37.682815916109512</v>
      </c>
      <c r="P65" s="263">
        <f t="shared" si="6"/>
        <v>9.1364485815501357</v>
      </c>
      <c r="Q65" s="263">
        <f t="shared" si="7"/>
        <v>14.476562460461539</v>
      </c>
      <c r="R65" s="263">
        <f t="shared" si="15"/>
        <v>299.30787959091356</v>
      </c>
      <c r="S65" s="98">
        <f t="shared" si="8"/>
        <v>3.0765753846153852E-2</v>
      </c>
      <c r="T65" s="265">
        <f>R65-'Ejercicio 7'!$J$12*EXP(-S65*34/360)</f>
        <v>299.21093945286373</v>
      </c>
      <c r="U65" s="280">
        <f t="shared" si="16"/>
        <v>8.2029170000000012E-2</v>
      </c>
      <c r="V65" s="280">
        <f t="shared" si="17"/>
        <v>8.280222000000001E-2</v>
      </c>
      <c r="W65" s="280">
        <f t="shared" si="18"/>
        <v>7.4930000000000829E-5</v>
      </c>
      <c r="X65" s="280">
        <f t="shared" si="19"/>
        <v>0</v>
      </c>
      <c r="Y65" s="262">
        <f t="shared" si="20"/>
        <v>9.9367780698667065</v>
      </c>
      <c r="Z65" s="262">
        <f t="shared" si="21"/>
        <v>9.7959302831965029</v>
      </c>
      <c r="AA65" s="262">
        <f t="shared" si="22"/>
        <v>10.00044829509595</v>
      </c>
      <c r="AB65" s="262">
        <f t="shared" si="23"/>
        <v>10</v>
      </c>
      <c r="AD65" s="6">
        <f t="shared" si="24"/>
        <v>48</v>
      </c>
      <c r="AE65" s="1">
        <f t="shared" si="25"/>
        <v>43537</v>
      </c>
      <c r="AF65" s="262">
        <f t="shared" si="26"/>
        <v>-5.0434916109509231E-2</v>
      </c>
      <c r="AG65" s="262">
        <f t="shared" si="27"/>
        <v>-6.4485815501349464E-3</v>
      </c>
      <c r="AH65" s="262">
        <f t="shared" si="28"/>
        <v>0.31343753953846054</v>
      </c>
      <c r="AI65" s="262">
        <f t="shared" si="29"/>
        <v>5.8121154090864593</v>
      </c>
      <c r="AJ65" s="262">
        <f t="shared" si="30"/>
        <v>-8.8560000000004885E-5</v>
      </c>
      <c r="AK65" s="262">
        <f t="shared" si="31"/>
        <v>-299.21093945286373</v>
      </c>
    </row>
    <row r="66" spans="1:37" x14ac:dyDescent="0.25">
      <c r="A66" s="6">
        <f t="shared" si="13"/>
        <v>49</v>
      </c>
      <c r="B66" s="245">
        <f>+Rendimientos!F739</f>
        <v>42080</v>
      </c>
      <c r="C66" s="247">
        <f>+Rendimientos!G739</f>
        <v>-1.2103571514678666E-2</v>
      </c>
      <c r="D66" s="247">
        <f>+Rendimientos!H739</f>
        <v>-9.9314401508080689E-3</v>
      </c>
      <c r="E66" s="247">
        <f>+Rendimientos!I739</f>
        <v>3.6674598007532653E-4</v>
      </c>
      <c r="F66">
        <f>+VLOOKUP(B66,ASURB.MX!$A$2:$H$1054,8,FALSE)</f>
        <v>4.2729553517220752E-3</v>
      </c>
      <c r="G66" s="264">
        <f>+dr!F53</f>
        <v>8.7439999999994189E-5</v>
      </c>
      <c r="H66" s="264">
        <f>+dr!G53</f>
        <v>2.3174000000000111E-4</v>
      </c>
      <c r="I66" s="264">
        <f>+dr!H53</f>
        <v>1.2764999999999999E-4</v>
      </c>
      <c r="J66" s="264">
        <f>+dr!I53</f>
        <v>-3.0730999999999814E-4</v>
      </c>
      <c r="K66" s="264">
        <f>+dr!J53</f>
        <v>0</v>
      </c>
      <c r="M66" s="6">
        <f t="shared" si="14"/>
        <v>49</v>
      </c>
      <c r="N66" s="1">
        <f t="shared" si="4"/>
        <v>42080</v>
      </c>
      <c r="O66" s="263">
        <f t="shared" si="5"/>
        <v>37.179640202670797</v>
      </c>
      <c r="P66" s="263">
        <f t="shared" si="6"/>
        <v>9.0397747264768498</v>
      </c>
      <c r="Q66" s="263">
        <f t="shared" si="7"/>
        <v>14.795425167813749</v>
      </c>
      <c r="R66" s="263">
        <f t="shared" si="15"/>
        <v>306.42654855010812</v>
      </c>
      <c r="S66" s="98">
        <f t="shared" si="8"/>
        <v>3.0764633846153841E-2</v>
      </c>
      <c r="T66" s="265">
        <f>R66-'Ejercicio 7'!$J$12*EXP(-S66*34/360)</f>
        <v>306.32960840180414</v>
      </c>
      <c r="U66" s="280">
        <f t="shared" si="16"/>
        <v>8.2239720000000016E-2</v>
      </c>
      <c r="V66" s="280">
        <f t="shared" si="17"/>
        <v>8.2748459999999996E-2</v>
      </c>
      <c r="W66" s="280">
        <f t="shared" si="18"/>
        <v>-5.8377999999999902E-4</v>
      </c>
      <c r="X66" s="280">
        <f t="shared" si="19"/>
        <v>0</v>
      </c>
      <c r="Y66" s="262">
        <f t="shared" si="20"/>
        <v>9.9367780698667065</v>
      </c>
      <c r="Z66" s="262">
        <f t="shared" si="21"/>
        <v>9.7959302831965029</v>
      </c>
      <c r="AA66" s="262">
        <f t="shared" si="22"/>
        <v>10.00044829509595</v>
      </c>
      <c r="AB66" s="262">
        <f t="shared" si="23"/>
        <v>10</v>
      </c>
      <c r="AD66" s="6">
        <f t="shared" si="24"/>
        <v>49</v>
      </c>
      <c r="AE66" s="1">
        <f t="shared" si="25"/>
        <v>43537</v>
      </c>
      <c r="AF66" s="262">
        <f t="shared" si="26"/>
        <v>0.45274079732920569</v>
      </c>
      <c r="AG66" s="262">
        <f t="shared" si="27"/>
        <v>9.0225273523151017E-2</v>
      </c>
      <c r="AH66" s="262">
        <f t="shared" si="28"/>
        <v>-5.4251678137493542E-3</v>
      </c>
      <c r="AI66" s="262">
        <f t="shared" si="29"/>
        <v>-1.3065535501081058</v>
      </c>
      <c r="AJ66" s="262">
        <f t="shared" si="30"/>
        <v>-8.7439999999994189E-5</v>
      </c>
      <c r="AK66" s="262">
        <f t="shared" si="31"/>
        <v>-306.32960840180414</v>
      </c>
    </row>
    <row r="67" spans="1:37" x14ac:dyDescent="0.25">
      <c r="A67" s="6">
        <f t="shared" si="13"/>
        <v>50</v>
      </c>
      <c r="B67" s="245">
        <f>+Rendimientos!F740</f>
        <v>42081</v>
      </c>
      <c r="C67" s="247">
        <f>+Rendimientos!G740</f>
        <v>-1.2937801827004927E-2</v>
      </c>
      <c r="D67" s="247">
        <f>+Rendimientos!H740</f>
        <v>2.3254038906168617E-2</v>
      </c>
      <c r="E67" s="247">
        <f>+Rendimientos!I740</f>
        <v>2.3922937579597993E-2</v>
      </c>
      <c r="F67">
        <f>+VLOOKUP(B67,ASURB.MX!$A$2:$H$1054,8,FALSE)</f>
        <v>1.3542079829415667E-2</v>
      </c>
      <c r="G67" s="264">
        <f>+dr!F54</f>
        <v>-5.9672999999999671E-4</v>
      </c>
      <c r="H67" s="264">
        <f>+dr!G54</f>
        <v>-2.3569000000000367E-4</v>
      </c>
      <c r="I67" s="264">
        <f>+dr!H54</f>
        <v>-9.2484000000000316E-4</v>
      </c>
      <c r="J67" s="264">
        <f>+dr!I54</f>
        <v>-1.3000100000000042E-3</v>
      </c>
      <c r="K67" s="264">
        <f>+dr!J54</f>
        <v>0</v>
      </c>
      <c r="M67" s="6">
        <f t="shared" si="14"/>
        <v>50</v>
      </c>
      <c r="N67" s="1">
        <f t="shared" si="4"/>
        <v>42081</v>
      </c>
      <c r="O67" s="263">
        <f t="shared" si="5"/>
        <v>37.148636753618888</v>
      </c>
      <c r="P67" s="263">
        <f t="shared" si="6"/>
        <v>9.3447971466002979</v>
      </c>
      <c r="Q67" s="263">
        <f t="shared" si="7"/>
        <v>15.148086408418706</v>
      </c>
      <c r="R67" s="263">
        <f t="shared" si="15"/>
        <v>309.28005871202237</v>
      </c>
      <c r="S67" s="98">
        <f t="shared" si="8"/>
        <v>3.008046384615385E-2</v>
      </c>
      <c r="T67" s="265">
        <f>R67-'Ejercicio 7'!$J$12*EXP(-S67*34/360)</f>
        <v>309.18311229962603</v>
      </c>
      <c r="U67" s="280">
        <f t="shared" si="16"/>
        <v>8.1772289999999997E-2</v>
      </c>
      <c r="V67" s="280">
        <f t="shared" si="17"/>
        <v>8.1695970000000007E-2</v>
      </c>
      <c r="W67" s="280">
        <f t="shared" si="18"/>
        <v>-1.5764800000000051E-3</v>
      </c>
      <c r="X67" s="280">
        <f t="shared" si="19"/>
        <v>0</v>
      </c>
      <c r="Y67" s="262">
        <f t="shared" si="20"/>
        <v>9.9367780698667065</v>
      </c>
      <c r="Z67" s="262">
        <f t="shared" si="21"/>
        <v>9.7959302831965029</v>
      </c>
      <c r="AA67" s="262">
        <f t="shared" si="22"/>
        <v>10.00044829509595</v>
      </c>
      <c r="AB67" s="262">
        <f t="shared" si="23"/>
        <v>10</v>
      </c>
      <c r="AD67" s="6">
        <f t="shared" si="24"/>
        <v>50</v>
      </c>
      <c r="AE67" s="1">
        <f t="shared" si="25"/>
        <v>43537</v>
      </c>
      <c r="AF67" s="262">
        <f t="shared" si="26"/>
        <v>0.48374424638111435</v>
      </c>
      <c r="AG67" s="262">
        <f t="shared" si="27"/>
        <v>-0.21479714660029714</v>
      </c>
      <c r="AH67" s="262">
        <f t="shared" si="28"/>
        <v>-0.35808640841870698</v>
      </c>
      <c r="AI67" s="262">
        <f t="shared" si="29"/>
        <v>-4.1600637120223496</v>
      </c>
      <c r="AJ67" s="262">
        <f t="shared" si="30"/>
        <v>5.9672999999999671E-4</v>
      </c>
      <c r="AK67" s="262">
        <f t="shared" si="31"/>
        <v>-309.18311229962603</v>
      </c>
    </row>
    <row r="68" spans="1:37" x14ac:dyDescent="0.25">
      <c r="A68" s="6">
        <f t="shared" si="13"/>
        <v>51</v>
      </c>
      <c r="B68" s="245">
        <f>+Rendimientos!F741</f>
        <v>42082</v>
      </c>
      <c r="C68" s="247">
        <f>+Rendimientos!G741</f>
        <v>-2.0776386778648941E-2</v>
      </c>
      <c r="D68" s="247">
        <f>+Rendimientos!H741</f>
        <v>-6.0549438047984502E-3</v>
      </c>
      <c r="E68" s="247">
        <f>+Rendimientos!I741</f>
        <v>-5.3869805089717922E-3</v>
      </c>
      <c r="F68">
        <f>+VLOOKUP(B68,ASURB.MX!$A$2:$H$1054,8,FALSE)</f>
        <v>-4.7066139991733518E-3</v>
      </c>
      <c r="G68" s="264">
        <f>+dr!F55</f>
        <v>-5.0026000000000237E-4</v>
      </c>
      <c r="H68" s="264">
        <f>+dr!G55</f>
        <v>3.9999999999762448E-8</v>
      </c>
      <c r="I68" s="264">
        <f>+dr!H55</f>
        <v>1.0000000001675335E-8</v>
      </c>
      <c r="J68" s="264">
        <f>+dr!I55</f>
        <v>-2.9999999999999472E-4</v>
      </c>
      <c r="K68" s="264">
        <f>+dr!J55</f>
        <v>0</v>
      </c>
      <c r="M68" s="6">
        <f t="shared" si="14"/>
        <v>51</v>
      </c>
      <c r="N68" s="1">
        <f t="shared" si="4"/>
        <v>42082</v>
      </c>
      <c r="O68" s="263">
        <f t="shared" si="5"/>
        <v>36.85858230197757</v>
      </c>
      <c r="P68" s="263">
        <f t="shared" si="6"/>
        <v>9.0748853893830468</v>
      </c>
      <c r="Q68" s="263">
        <f t="shared" si="7"/>
        <v>14.710540773081524</v>
      </c>
      <c r="R68" s="263">
        <f t="shared" si="15"/>
        <v>303.68728720618816</v>
      </c>
      <c r="S68" s="98">
        <f t="shared" si="8"/>
        <v>3.0176933846153844E-2</v>
      </c>
      <c r="T68" s="265">
        <f>R68-'Ejercicio 7'!$J$12*EXP(-S68*34/360)</f>
        <v>303.59034167707193</v>
      </c>
      <c r="U68" s="280">
        <f t="shared" si="16"/>
        <v>8.2008020000000015E-2</v>
      </c>
      <c r="V68" s="280">
        <f t="shared" si="17"/>
        <v>8.2620820000000011E-2</v>
      </c>
      <c r="W68" s="280">
        <f t="shared" si="18"/>
        <v>-5.764699999999956E-4</v>
      </c>
      <c r="X68" s="280">
        <f t="shared" si="19"/>
        <v>0</v>
      </c>
      <c r="Y68" s="262">
        <f t="shared" si="20"/>
        <v>9.9367780698667065</v>
      </c>
      <c r="Z68" s="262">
        <f t="shared" si="21"/>
        <v>9.7959302831965029</v>
      </c>
      <c r="AA68" s="262">
        <f t="shared" si="22"/>
        <v>10.00044829509595</v>
      </c>
      <c r="AB68" s="262">
        <f t="shared" si="23"/>
        <v>10</v>
      </c>
      <c r="AD68" s="6">
        <f t="shared" si="24"/>
        <v>51</v>
      </c>
      <c r="AE68" s="1">
        <f t="shared" si="25"/>
        <v>43537</v>
      </c>
      <c r="AF68" s="262">
        <f t="shared" si="26"/>
        <v>0.77379869802243206</v>
      </c>
      <c r="AG68" s="262">
        <f t="shared" si="27"/>
        <v>5.5114610616953996E-2</v>
      </c>
      <c r="AH68" s="262">
        <f t="shared" si="28"/>
        <v>7.9459226918475068E-2</v>
      </c>
      <c r="AI68" s="262">
        <f t="shared" si="29"/>
        <v>1.4327077938118578</v>
      </c>
      <c r="AJ68" s="262">
        <f t="shared" si="30"/>
        <v>5.0026000000000237E-4</v>
      </c>
      <c r="AK68" s="262">
        <f t="shared" si="31"/>
        <v>-303.59034167707193</v>
      </c>
    </row>
    <row r="69" spans="1:37" x14ac:dyDescent="0.25">
      <c r="A69" s="6">
        <f t="shared" si="13"/>
        <v>52</v>
      </c>
      <c r="B69" s="245">
        <f>+Rendimientos!F742</f>
        <v>42083</v>
      </c>
      <c r="C69" s="247">
        <f>+Rendimientos!G742</f>
        <v>0</v>
      </c>
      <c r="D69" s="247">
        <f>+Rendimientos!H742</f>
        <v>3.2179182400339859E-2</v>
      </c>
      <c r="E69" s="247">
        <f>+Rendimientos!I742</f>
        <v>-2.523968419156683E-3</v>
      </c>
      <c r="F69">
        <f>+VLOOKUP(B69,ASURB.MX!$A$2:$H$1054,8,FALSE)</f>
        <v>2.115167519427455E-2</v>
      </c>
      <c r="G69" s="264">
        <f>+dr!F56</f>
        <v>-1.1547999999999767E-4</v>
      </c>
      <c r="H69" s="264">
        <f>+dr!G56</f>
        <v>-4.9415999999999696E-4</v>
      </c>
      <c r="I69" s="264">
        <f>+dr!H56</f>
        <v>-5.1700000000001745E-5</v>
      </c>
      <c r="J69" s="264">
        <f>+dr!I56</f>
        <v>-3.2234000000000429E-4</v>
      </c>
      <c r="K69" s="264">
        <f>+dr!J56</f>
        <v>0</v>
      </c>
      <c r="M69" s="6">
        <f t="shared" si="14"/>
        <v>52</v>
      </c>
      <c r="N69" s="1">
        <f t="shared" si="4"/>
        <v>42083</v>
      </c>
      <c r="O69" s="263">
        <f t="shared" si="5"/>
        <v>37.632381000000002</v>
      </c>
      <c r="P69" s="263">
        <f t="shared" si="6"/>
        <v>9.4285741066265114</v>
      </c>
      <c r="Q69" s="263">
        <f t="shared" si="7"/>
        <v>14.752717576702214</v>
      </c>
      <c r="R69" s="263">
        <f t="shared" si="15"/>
        <v>311.64253214659624</v>
      </c>
      <c r="S69" s="98">
        <f t="shared" si="8"/>
        <v>3.0561713846153849E-2</v>
      </c>
      <c r="T69" s="265">
        <f>R69-'Ejercicio 7'!$J$12*EXP(-S69*34/360)</f>
        <v>311.54559014044884</v>
      </c>
      <c r="U69" s="280">
        <f t="shared" si="16"/>
        <v>8.1513820000000015E-2</v>
      </c>
      <c r="V69" s="280">
        <f t="shared" si="17"/>
        <v>8.2569110000000001E-2</v>
      </c>
      <c r="W69" s="280">
        <f t="shared" si="18"/>
        <v>-5.9881000000000517E-4</v>
      </c>
      <c r="X69" s="280">
        <f t="shared" si="19"/>
        <v>0</v>
      </c>
      <c r="Y69" s="262">
        <f t="shared" si="20"/>
        <v>9.9367780698667065</v>
      </c>
      <c r="Z69" s="262">
        <f t="shared" si="21"/>
        <v>9.7959302831965029</v>
      </c>
      <c r="AA69" s="262">
        <f t="shared" si="22"/>
        <v>10.00044829509595</v>
      </c>
      <c r="AB69" s="262">
        <f t="shared" si="23"/>
        <v>10</v>
      </c>
      <c r="AD69" s="6">
        <f t="shared" si="24"/>
        <v>52</v>
      </c>
      <c r="AE69" s="1">
        <f t="shared" si="25"/>
        <v>43537</v>
      </c>
      <c r="AF69" s="262">
        <f t="shared" si="26"/>
        <v>0</v>
      </c>
      <c r="AG69" s="262">
        <f t="shared" si="27"/>
        <v>-0.29857410662651063</v>
      </c>
      <c r="AH69" s="262">
        <f t="shared" si="28"/>
        <v>3.7282423297785527E-2</v>
      </c>
      <c r="AI69" s="262">
        <f t="shared" si="29"/>
        <v>-6.5225371465962212</v>
      </c>
      <c r="AJ69" s="262">
        <f t="shared" si="30"/>
        <v>1.1547999999999767E-4</v>
      </c>
      <c r="AK69" s="262">
        <f t="shared" si="31"/>
        <v>-311.54559014044884</v>
      </c>
    </row>
    <row r="70" spans="1:37" x14ac:dyDescent="0.25">
      <c r="A70" s="6">
        <f t="shared" si="13"/>
        <v>53</v>
      </c>
      <c r="B70" s="245">
        <f>+Rendimientos!F743</f>
        <v>42086</v>
      </c>
      <c r="C70" s="247">
        <f>+Rendimientos!G743</f>
        <v>1.043825474672226E-2</v>
      </c>
      <c r="D70" s="247">
        <f>+Rendimientos!H743</f>
        <v>-6.808817479379471E-3</v>
      </c>
      <c r="E70" s="247">
        <f>+Rendimientos!I743</f>
        <v>1.0825228734888614E-3</v>
      </c>
      <c r="F70">
        <f>+VLOOKUP(B70,ASURB.MX!$A$2:$H$1054,8,FALSE)</f>
        <v>-1.3807373255244386E-2</v>
      </c>
      <c r="G70" s="264">
        <f>+dr!F57</f>
        <v>1.1528000000000233E-4</v>
      </c>
      <c r="H70" s="264">
        <f>+dr!G57</f>
        <v>-5.9700000000009745E-6</v>
      </c>
      <c r="I70" s="264">
        <f>+dr!H57</f>
        <v>1.5174000000000437E-4</v>
      </c>
      <c r="J70" s="264">
        <f>+dr!I57</f>
        <v>-7.7670000000001904E-5</v>
      </c>
      <c r="K70" s="264">
        <f>+dr!J57</f>
        <v>0</v>
      </c>
      <c r="M70" s="6">
        <f t="shared" si="14"/>
        <v>53</v>
      </c>
      <c r="N70" s="1">
        <f t="shared" si="4"/>
        <v>42086</v>
      </c>
      <c r="O70" s="263">
        <f t="shared" si="5"/>
        <v>38.027254690336754</v>
      </c>
      <c r="P70" s="263">
        <f t="shared" si="6"/>
        <v>9.0680466502847228</v>
      </c>
      <c r="Q70" s="263">
        <f t="shared" si="7"/>
        <v>14.806019182300179</v>
      </c>
      <c r="R70" s="263">
        <f t="shared" si="15"/>
        <v>300.93604052209525</v>
      </c>
      <c r="S70" s="98">
        <f t="shared" si="8"/>
        <v>3.0792473846153849E-2</v>
      </c>
      <c r="T70" s="265">
        <f>R70-'Ejercicio 7'!$J$12*EXP(-S70*34/360)</f>
        <v>300.83910062867892</v>
      </c>
      <c r="U70" s="280">
        <f t="shared" si="16"/>
        <v>8.2002010000000014E-2</v>
      </c>
      <c r="V70" s="280">
        <f t="shared" si="17"/>
        <v>8.277255E-2</v>
      </c>
      <c r="W70" s="280">
        <f t="shared" si="18"/>
        <v>-3.5414000000000279E-4</v>
      </c>
      <c r="X70" s="280">
        <f t="shared" si="19"/>
        <v>0</v>
      </c>
      <c r="Y70" s="262">
        <f t="shared" si="20"/>
        <v>9.9367780698667065</v>
      </c>
      <c r="Z70" s="262">
        <f t="shared" si="21"/>
        <v>9.7959302831965029</v>
      </c>
      <c r="AA70" s="262">
        <f t="shared" si="22"/>
        <v>10.00044829509595</v>
      </c>
      <c r="AB70" s="262">
        <f t="shared" si="23"/>
        <v>10</v>
      </c>
      <c r="AD70" s="6">
        <f t="shared" si="24"/>
        <v>53</v>
      </c>
      <c r="AE70" s="1">
        <f t="shared" si="25"/>
        <v>43537</v>
      </c>
      <c r="AF70" s="262">
        <f t="shared" si="26"/>
        <v>-0.39487369033675179</v>
      </c>
      <c r="AG70" s="262">
        <f t="shared" si="27"/>
        <v>6.1953349715277994E-2</v>
      </c>
      <c r="AH70" s="262">
        <f t="shared" si="28"/>
        <v>-1.601918230018029E-2</v>
      </c>
      <c r="AI70" s="262">
        <f t="shared" si="29"/>
        <v>4.1839544779047628</v>
      </c>
      <c r="AJ70" s="262">
        <f t="shared" si="30"/>
        <v>-1.1528000000000233E-4</v>
      </c>
      <c r="AK70" s="262">
        <f t="shared" si="31"/>
        <v>-300.83910062867892</v>
      </c>
    </row>
    <row r="71" spans="1:37" x14ac:dyDescent="0.25">
      <c r="A71" s="6">
        <f t="shared" si="13"/>
        <v>54</v>
      </c>
      <c r="B71" s="245">
        <f>+Rendimientos!F744</f>
        <v>42087</v>
      </c>
      <c r="C71" s="247">
        <f>+Rendimientos!G744</f>
        <v>1.4439036822388746E-2</v>
      </c>
      <c r="D71" s="247">
        <f>+Rendimientos!H744</f>
        <v>1.3122359237110562E-2</v>
      </c>
      <c r="E71" s="247">
        <f>+Rendimientos!I744</f>
        <v>0</v>
      </c>
      <c r="F71">
        <f>+VLOOKUP(B71,ASURB.MX!$A$2:$H$1054,8,FALSE)</f>
        <v>3.8949911076039952E-3</v>
      </c>
      <c r="G71" s="264">
        <f>+dr!F58</f>
        <v>1.0783299999999954E-3</v>
      </c>
      <c r="H71" s="264">
        <f>+dr!G58</f>
        <v>1.6386999999999999E-4</v>
      </c>
      <c r="I71" s="264">
        <f>+dr!H58</f>
        <v>2.0334999999999798E-4</v>
      </c>
      <c r="J71" s="264">
        <f>+dr!I58</f>
        <v>6.3220000000002718E-5</v>
      </c>
      <c r="K71" s="264">
        <f>+dr!J58</f>
        <v>0</v>
      </c>
      <c r="M71" s="6">
        <f t="shared" si="14"/>
        <v>54</v>
      </c>
      <c r="N71" s="1">
        <f t="shared" si="4"/>
        <v>42087</v>
      </c>
      <c r="O71" s="263">
        <f t="shared" si="5"/>
        <v>38.17969819256686</v>
      </c>
      <c r="P71" s="263">
        <f t="shared" si="6"/>
        <v>9.2505966656997529</v>
      </c>
      <c r="Q71" s="263">
        <f t="shared" si="7"/>
        <v>14.79</v>
      </c>
      <c r="R71" s="263">
        <f t="shared" si="15"/>
        <v>306.31075215613447</v>
      </c>
      <c r="S71" s="98">
        <f t="shared" si="8"/>
        <v>3.1755523846153842E-2</v>
      </c>
      <c r="T71" s="265">
        <f>R71-'Ejercicio 7'!$J$12*EXP(-S71*34/360)</f>
        <v>306.21382107945823</v>
      </c>
      <c r="U71" s="280">
        <f t="shared" si="16"/>
        <v>8.2171850000000005E-2</v>
      </c>
      <c r="V71" s="280">
        <f t="shared" si="17"/>
        <v>8.2824160000000008E-2</v>
      </c>
      <c r="W71" s="280">
        <f t="shared" si="18"/>
        <v>-2.1324999999999816E-4</v>
      </c>
      <c r="X71" s="280">
        <f t="shared" si="19"/>
        <v>0</v>
      </c>
      <c r="Y71" s="262">
        <f t="shared" si="20"/>
        <v>9.9367780698667065</v>
      </c>
      <c r="Z71" s="262">
        <f t="shared" si="21"/>
        <v>9.7959302831965029</v>
      </c>
      <c r="AA71" s="262">
        <f t="shared" si="22"/>
        <v>10.00044829509595</v>
      </c>
      <c r="AB71" s="262">
        <f t="shared" si="23"/>
        <v>10</v>
      </c>
      <c r="AD71" s="6">
        <f t="shared" si="24"/>
        <v>54</v>
      </c>
      <c r="AE71" s="1">
        <f t="shared" si="25"/>
        <v>43537</v>
      </c>
      <c r="AF71" s="262">
        <f t="shared" si="26"/>
        <v>-0.54731719256685807</v>
      </c>
      <c r="AG71" s="262">
        <f t="shared" si="27"/>
        <v>-0.12059666569975214</v>
      </c>
      <c r="AH71" s="262">
        <f t="shared" si="28"/>
        <v>0</v>
      </c>
      <c r="AI71" s="262">
        <f t="shared" si="29"/>
        <v>-1.1907571561344525</v>
      </c>
      <c r="AJ71" s="262">
        <f t="shared" si="30"/>
        <v>-1.0783299999999954E-3</v>
      </c>
      <c r="AK71" s="262">
        <f t="shared" si="31"/>
        <v>-306.21382107945823</v>
      </c>
    </row>
    <row r="72" spans="1:37" x14ac:dyDescent="0.25">
      <c r="A72" s="6">
        <f t="shared" si="13"/>
        <v>55</v>
      </c>
      <c r="B72" s="245">
        <f>+Rendimientos!F745</f>
        <v>42088</v>
      </c>
      <c r="C72" s="247">
        <f>+Rendimientos!G745</f>
        <v>-6.1615438544435136E-3</v>
      </c>
      <c r="D72" s="247">
        <f>+Rendimientos!H745</f>
        <v>-1.6087322681545443E-2</v>
      </c>
      <c r="E72" s="247">
        <f>+Rendimientos!I745</f>
        <v>5.3946467205186147E-3</v>
      </c>
      <c r="F72">
        <f>+VLOOKUP(B72,ASURB.MX!$A$2:$H$1054,8,FALSE)</f>
        <v>-1.457751519952658E-4</v>
      </c>
      <c r="G72" s="264">
        <f>+dr!F59</f>
        <v>1.0045000000000193E-4</v>
      </c>
      <c r="H72" s="264">
        <f>+dr!G59</f>
        <v>1.9265999999999728E-4</v>
      </c>
      <c r="I72" s="264">
        <f>+dr!H59</f>
        <v>9.6699999999998176E-5</v>
      </c>
      <c r="J72" s="264">
        <f>+dr!I59</f>
        <v>1.5926000000000134E-4</v>
      </c>
      <c r="K72" s="264">
        <f>+dr!J59</f>
        <v>0</v>
      </c>
      <c r="M72" s="6">
        <f t="shared" si="14"/>
        <v>55</v>
      </c>
      <c r="N72" s="1">
        <f t="shared" si="4"/>
        <v>42088</v>
      </c>
      <c r="O72" s="263">
        <f t="shared" si="5"/>
        <v>37.401220318785612</v>
      </c>
      <c r="P72" s="263">
        <f t="shared" si="6"/>
        <v>8.9842978648686316</v>
      </c>
      <c r="Q72" s="263">
        <f t="shared" si="7"/>
        <v>14.870002423381395</v>
      </c>
      <c r="R72" s="263">
        <f t="shared" si="15"/>
        <v>305.07551932815477</v>
      </c>
      <c r="S72" s="98">
        <f t="shared" si="8"/>
        <v>3.0777643846153849E-2</v>
      </c>
      <c r="T72" s="265">
        <f>R72-'Ejercicio 7'!$J$12*EXP(-S72*34/360)</f>
        <v>304.97857929896327</v>
      </c>
      <c r="U72" s="280">
        <f t="shared" si="16"/>
        <v>8.2200640000000005E-2</v>
      </c>
      <c r="V72" s="280">
        <f t="shared" si="17"/>
        <v>8.2717509999999994E-2</v>
      </c>
      <c r="W72" s="280">
        <f t="shared" si="18"/>
        <v>-1.1720999999999954E-4</v>
      </c>
      <c r="X72" s="280">
        <f t="shared" si="19"/>
        <v>0</v>
      </c>
      <c r="Y72" s="262">
        <f t="shared" si="20"/>
        <v>9.9367780698667065</v>
      </c>
      <c r="Z72" s="262">
        <f t="shared" si="21"/>
        <v>9.7959302831965029</v>
      </c>
      <c r="AA72" s="262">
        <f t="shared" si="22"/>
        <v>10.00044829509595</v>
      </c>
      <c r="AB72" s="262">
        <f t="shared" si="23"/>
        <v>10</v>
      </c>
      <c r="AD72" s="6">
        <f t="shared" si="24"/>
        <v>55</v>
      </c>
      <c r="AE72" s="1">
        <f t="shared" si="25"/>
        <v>43537</v>
      </c>
      <c r="AF72" s="262">
        <f t="shared" si="26"/>
        <v>0.23116068121439071</v>
      </c>
      <c r="AG72" s="262">
        <f t="shared" si="27"/>
        <v>0.1457021351313692</v>
      </c>
      <c r="AH72" s="262">
        <f t="shared" si="28"/>
        <v>-8.0002423381396071E-2</v>
      </c>
      <c r="AI72" s="262">
        <f t="shared" si="29"/>
        <v>4.4475671845248144E-2</v>
      </c>
      <c r="AJ72" s="262">
        <f t="shared" si="30"/>
        <v>-1.0045000000000193E-4</v>
      </c>
      <c r="AK72" s="262">
        <f t="shared" si="31"/>
        <v>-304.97857929896327</v>
      </c>
    </row>
    <row r="73" spans="1:37" x14ac:dyDescent="0.25">
      <c r="A73" s="6">
        <f t="shared" si="13"/>
        <v>56</v>
      </c>
      <c r="B73" s="245">
        <f>+Rendimientos!F746</f>
        <v>42089</v>
      </c>
      <c r="C73" s="247">
        <f>+Rendimientos!G746</f>
        <v>-1.6624075108638971E-2</v>
      </c>
      <c r="D73" s="247">
        <f>+Rendimientos!H746</f>
        <v>-2.9908329306590518E-2</v>
      </c>
      <c r="E73" s="247">
        <f>+Rendimientos!I746</f>
        <v>-1.5907657535176551E-2</v>
      </c>
      <c r="F73">
        <f>+VLOOKUP(B73,ASURB.MX!$A$2:$H$1054,8,FALSE)</f>
        <v>4.0742067820260571E-3</v>
      </c>
      <c r="G73" s="264">
        <f>+dr!F60</f>
        <v>-1.7999999999997185E-6</v>
      </c>
      <c r="H73" s="264">
        <f>+dr!G60</f>
        <v>3.7914000000000697E-4</v>
      </c>
      <c r="I73" s="264">
        <f>+dr!H60</f>
        <v>9.9939999999999751E-5</v>
      </c>
      <c r="J73" s="264">
        <f>+dr!I60</f>
        <v>-2.0447999999999994E-4</v>
      </c>
      <c r="K73" s="264">
        <f>+dr!J60</f>
        <v>0</v>
      </c>
      <c r="M73" s="6">
        <f t="shared" si="14"/>
        <v>56</v>
      </c>
      <c r="N73" s="1">
        <f t="shared" si="4"/>
        <v>42089</v>
      </c>
      <c r="O73" s="263">
        <f t="shared" si="5"/>
        <v>37.011948815834607</v>
      </c>
      <c r="P73" s="263">
        <f t="shared" si="6"/>
        <v>8.8609799762460337</v>
      </c>
      <c r="Q73" s="263">
        <f t="shared" si="7"/>
        <v>14.556587192697405</v>
      </c>
      <c r="R73" s="263">
        <f t="shared" si="15"/>
        <v>306.36565276354258</v>
      </c>
      <c r="S73" s="98">
        <f t="shared" si="8"/>
        <v>3.0675393846153847E-2</v>
      </c>
      <c r="T73" s="265">
        <f>R73-'Ejercicio 7'!$J$12*EXP(-S73*34/360)</f>
        <v>306.26871179820205</v>
      </c>
      <c r="U73" s="280">
        <f t="shared" si="16"/>
        <v>8.2387120000000008E-2</v>
      </c>
      <c r="V73" s="280">
        <f t="shared" si="17"/>
        <v>8.272075000000001E-2</v>
      </c>
      <c r="W73" s="280">
        <f t="shared" si="18"/>
        <v>-4.8095000000000082E-4</v>
      </c>
      <c r="X73" s="280">
        <f t="shared" si="19"/>
        <v>0</v>
      </c>
      <c r="Y73" s="262">
        <f t="shared" si="20"/>
        <v>9.9367780698667065</v>
      </c>
      <c r="Z73" s="262">
        <f t="shared" si="21"/>
        <v>9.7959302831965029</v>
      </c>
      <c r="AA73" s="262">
        <f t="shared" si="22"/>
        <v>10.00044829509595</v>
      </c>
      <c r="AB73" s="262">
        <f t="shared" si="23"/>
        <v>10</v>
      </c>
      <c r="AD73" s="6">
        <f t="shared" si="24"/>
        <v>56</v>
      </c>
      <c r="AE73" s="1">
        <f t="shared" si="25"/>
        <v>43537</v>
      </c>
      <c r="AF73" s="262">
        <f t="shared" si="26"/>
        <v>0.62043218416539503</v>
      </c>
      <c r="AG73" s="262">
        <f t="shared" si="27"/>
        <v>0.26902002375396705</v>
      </c>
      <c r="AH73" s="262">
        <f t="shared" si="28"/>
        <v>0.23341280730259406</v>
      </c>
      <c r="AI73" s="262">
        <f t="shared" si="29"/>
        <v>-1.2456577635425674</v>
      </c>
      <c r="AJ73" s="262">
        <f t="shared" si="30"/>
        <v>1.7999999999997185E-6</v>
      </c>
      <c r="AK73" s="262">
        <f t="shared" si="31"/>
        <v>-306.26871179820205</v>
      </c>
    </row>
    <row r="74" spans="1:37" x14ac:dyDescent="0.25">
      <c r="A74" s="6">
        <f t="shared" si="13"/>
        <v>57</v>
      </c>
      <c r="B74" s="245">
        <f>+Rendimientos!F747</f>
        <v>42090</v>
      </c>
      <c r="C74" s="247">
        <f>+Rendimientos!G747</f>
        <v>4.8818618217016559E-3</v>
      </c>
      <c r="D74" s="247">
        <f>+Rendimientos!H747</f>
        <v>3.0548426040575768E-3</v>
      </c>
      <c r="E74" s="247">
        <f>+Rendimientos!I747</f>
        <v>-9.8885233745986158E-3</v>
      </c>
      <c r="F74">
        <f>+VLOOKUP(B74,ASURB.MX!$A$2:$H$1054,8,FALSE)</f>
        <v>1.8415969502194967E-2</v>
      </c>
      <c r="G74" s="264">
        <f>+dr!F61</f>
        <v>-2.0071000000000325E-4</v>
      </c>
      <c r="H74" s="264">
        <f>+dr!G61</f>
        <v>-2.7510000000000728E-4</v>
      </c>
      <c r="I74" s="264">
        <f>+dr!H61</f>
        <v>2.085200000000037E-4</v>
      </c>
      <c r="J74" s="264">
        <f>+dr!I61</f>
        <v>1.6585999999999684E-4</v>
      </c>
      <c r="K74" s="264">
        <f>+dr!J61</f>
        <v>0</v>
      </c>
      <c r="M74" s="6">
        <f t="shared" si="14"/>
        <v>57</v>
      </c>
      <c r="N74" s="1">
        <f t="shared" si="4"/>
        <v>42090</v>
      </c>
      <c r="O74" s="263">
        <f t="shared" si="5"/>
        <v>37.816546252961423</v>
      </c>
      <c r="P74" s="263">
        <f t="shared" si="6"/>
        <v>9.1579333572569723</v>
      </c>
      <c r="Q74" s="263">
        <f t="shared" si="7"/>
        <v>14.644469466196771</v>
      </c>
      <c r="R74" s="263">
        <f t="shared" si="15"/>
        <v>310.79113501449297</v>
      </c>
      <c r="S74" s="98">
        <f t="shared" si="8"/>
        <v>3.0476483846153844E-2</v>
      </c>
      <c r="T74" s="265">
        <f>R74-'Ejercicio 7'!$J$12*EXP(-S74*34/360)</f>
        <v>310.69419222800775</v>
      </c>
      <c r="U74" s="280">
        <f t="shared" si="16"/>
        <v>8.1732880000000008E-2</v>
      </c>
      <c r="V74" s="280">
        <f t="shared" si="17"/>
        <v>8.2829330000000007E-2</v>
      </c>
      <c r="W74" s="280">
        <f t="shared" si="18"/>
        <v>-1.1061000000000404E-4</v>
      </c>
      <c r="X74" s="280">
        <f t="shared" si="19"/>
        <v>0</v>
      </c>
      <c r="Y74" s="262">
        <f t="shared" si="20"/>
        <v>9.9367780698667065</v>
      </c>
      <c r="Z74" s="262">
        <f t="shared" si="21"/>
        <v>9.7959302831965029</v>
      </c>
      <c r="AA74" s="262">
        <f t="shared" si="22"/>
        <v>10.00044829509595</v>
      </c>
      <c r="AB74" s="262">
        <f t="shared" si="23"/>
        <v>10</v>
      </c>
      <c r="AD74" s="6">
        <f t="shared" si="24"/>
        <v>57</v>
      </c>
      <c r="AE74" s="1">
        <f t="shared" si="25"/>
        <v>43537</v>
      </c>
      <c r="AF74" s="262">
        <f t="shared" si="26"/>
        <v>-0.18416525296142083</v>
      </c>
      <c r="AG74" s="262">
        <f t="shared" si="27"/>
        <v>-2.7933357256971547E-2</v>
      </c>
      <c r="AH74" s="262">
        <f t="shared" si="28"/>
        <v>0.14553053380322822</v>
      </c>
      <c r="AI74" s="262">
        <f t="shared" si="29"/>
        <v>-5.6711400144929485</v>
      </c>
      <c r="AJ74" s="262">
        <f t="shared" si="30"/>
        <v>2.0071000000000325E-4</v>
      </c>
      <c r="AK74" s="262">
        <f t="shared" si="31"/>
        <v>-310.69419222800775</v>
      </c>
    </row>
    <row r="75" spans="1:37" x14ac:dyDescent="0.25">
      <c r="A75" s="6">
        <f t="shared" si="13"/>
        <v>58</v>
      </c>
      <c r="B75" s="245">
        <f>+Rendimientos!F748</f>
        <v>42093</v>
      </c>
      <c r="C75" s="247">
        <f>+Rendimientos!G748</f>
        <v>8.2983505938757415E-3</v>
      </c>
      <c r="D75" s="247">
        <f>+Rendimientos!H748</f>
        <v>1.1895233637759866E-2</v>
      </c>
      <c r="E75" s="247">
        <f>+Rendimientos!I748</f>
        <v>5.5057010591179111E-3</v>
      </c>
      <c r="F75">
        <f>+VLOOKUP(B75,ASURB.MX!$A$2:$H$1054,8,FALSE)</f>
        <v>-1.0797592693608627E-2</v>
      </c>
      <c r="G75" s="264">
        <f>+dr!F62</f>
        <v>-1.8562999999999913E-4</v>
      </c>
      <c r="H75" s="264">
        <f>+dr!G62</f>
        <v>-6.0270000000001156E-5</v>
      </c>
      <c r="I75" s="264">
        <f>+dr!H62</f>
        <v>3.1379999999999603E-4</v>
      </c>
      <c r="J75" s="264">
        <f>+dr!I62</f>
        <v>1.9161600000000001E-3</v>
      </c>
      <c r="K75" s="264">
        <f>+dr!J62</f>
        <v>0</v>
      </c>
      <c r="M75" s="6">
        <f t="shared" si="14"/>
        <v>58</v>
      </c>
      <c r="N75" s="1">
        <f t="shared" si="4"/>
        <v>42093</v>
      </c>
      <c r="O75" s="263">
        <f t="shared" si="5"/>
        <v>37.945967015039827</v>
      </c>
      <c r="P75" s="263">
        <f t="shared" si="6"/>
        <v>9.2392519838203828</v>
      </c>
      <c r="Q75" s="263">
        <f t="shared" si="7"/>
        <v>14.87165389336525</v>
      </c>
      <c r="R75" s="263">
        <f t="shared" si="15"/>
        <v>301.84315639223075</v>
      </c>
      <c r="S75" s="98">
        <f t="shared" si="8"/>
        <v>3.0491563846153848E-2</v>
      </c>
      <c r="T75" s="265">
        <f>R75-'Ejercicio 7'!$J$12*EXP(-S75*34/360)</f>
        <v>301.74621374381348</v>
      </c>
      <c r="U75" s="280">
        <f t="shared" si="16"/>
        <v>8.1947710000000007E-2</v>
      </c>
      <c r="V75" s="280">
        <f t="shared" si="17"/>
        <v>8.2934609999999992E-2</v>
      </c>
      <c r="W75" s="280">
        <f t="shared" si="18"/>
        <v>1.6396899999999992E-3</v>
      </c>
      <c r="X75" s="280">
        <f t="shared" si="19"/>
        <v>0</v>
      </c>
      <c r="Y75" s="262">
        <f t="shared" si="20"/>
        <v>9.9367780698667065</v>
      </c>
      <c r="Z75" s="262">
        <f t="shared" si="21"/>
        <v>9.7959302831965029</v>
      </c>
      <c r="AA75" s="262">
        <f t="shared" si="22"/>
        <v>10.00044829509595</v>
      </c>
      <c r="AB75" s="262">
        <f t="shared" si="23"/>
        <v>10</v>
      </c>
      <c r="AD75" s="6">
        <f t="shared" si="24"/>
        <v>58</v>
      </c>
      <c r="AE75" s="1">
        <f t="shared" si="25"/>
        <v>43537</v>
      </c>
      <c r="AF75" s="262">
        <f t="shared" si="26"/>
        <v>-0.31358601503982442</v>
      </c>
      <c r="AG75" s="262">
        <f t="shared" si="27"/>
        <v>-0.10925198382038204</v>
      </c>
      <c r="AH75" s="262">
        <f t="shared" si="28"/>
        <v>-8.1653893365251307E-2</v>
      </c>
      <c r="AI75" s="262">
        <f t="shared" si="29"/>
        <v>3.2768386077692639</v>
      </c>
      <c r="AJ75" s="262">
        <f t="shared" si="30"/>
        <v>1.8562999999999913E-4</v>
      </c>
      <c r="AK75" s="262">
        <f t="shared" si="31"/>
        <v>-301.74621374381348</v>
      </c>
    </row>
    <row r="76" spans="1:37" x14ac:dyDescent="0.25">
      <c r="A76" s="6">
        <f t="shared" si="13"/>
        <v>59</v>
      </c>
      <c r="B76" s="245">
        <f>+Rendimientos!F749</f>
        <v>42094</v>
      </c>
      <c r="C76" s="247">
        <f>+Rendimientos!G749</f>
        <v>-2.7558812773454369E-3</v>
      </c>
      <c r="D76" s="247">
        <f>+Rendimientos!H749</f>
        <v>3.0095088679497986E-3</v>
      </c>
      <c r="E76" s="247">
        <f>+Rendimientos!I749</f>
        <v>5.4755118435565993E-3</v>
      </c>
      <c r="F76">
        <f>+VLOOKUP(B76,ASURB.MX!$A$2:$H$1054,8,FALSE)</f>
        <v>-1.2859618964903565E-2</v>
      </c>
      <c r="G76" s="264">
        <f>+dr!F63</f>
        <v>1.1799000000000184E-4</v>
      </c>
      <c r="H76" s="264">
        <f>+dr!G63</f>
        <v>1.2726000000000404E-4</v>
      </c>
      <c r="I76" s="264">
        <f>+dr!H63</f>
        <v>7.7720000000003342E-5</v>
      </c>
      <c r="J76" s="264">
        <f>+dr!I63</f>
        <v>5.0000000001437783E-8</v>
      </c>
      <c r="K76" s="264">
        <f>+dr!J63</f>
        <v>0</v>
      </c>
      <c r="M76" s="6">
        <f t="shared" si="14"/>
        <v>59</v>
      </c>
      <c r="N76" s="1">
        <f t="shared" si="4"/>
        <v>42094</v>
      </c>
      <c r="O76" s="263">
        <f t="shared" si="5"/>
        <v>37.528813401331853</v>
      </c>
      <c r="P76" s="263">
        <f t="shared" si="6"/>
        <v>9.1575182033331721</v>
      </c>
      <c r="Q76" s="263">
        <f t="shared" si="7"/>
        <v>14.871204936576971</v>
      </c>
      <c r="R76" s="263">
        <f t="shared" si="15"/>
        <v>301.22138914444952</v>
      </c>
      <c r="S76" s="98">
        <f t="shared" si="8"/>
        <v>3.0795183846153849E-2</v>
      </c>
      <c r="T76" s="265">
        <f>R76-'Ejercicio 7'!$J$12*EXP(-S76*34/360)</f>
        <v>301.12444927584443</v>
      </c>
      <c r="U76" s="280">
        <f t="shared" si="16"/>
        <v>8.2135240000000012E-2</v>
      </c>
      <c r="V76" s="280">
        <f t="shared" si="17"/>
        <v>8.2698530000000006E-2</v>
      </c>
      <c r="W76" s="280">
        <f t="shared" si="18"/>
        <v>-2.7641999999999944E-4</v>
      </c>
      <c r="X76" s="280">
        <f t="shared" si="19"/>
        <v>0</v>
      </c>
      <c r="Y76" s="262">
        <f t="shared" si="20"/>
        <v>9.9367780698667065</v>
      </c>
      <c r="Z76" s="262">
        <f t="shared" si="21"/>
        <v>9.7959302831965029</v>
      </c>
      <c r="AA76" s="262">
        <f t="shared" si="22"/>
        <v>10.00044829509595</v>
      </c>
      <c r="AB76" s="262">
        <f t="shared" si="23"/>
        <v>10</v>
      </c>
      <c r="AD76" s="6">
        <f t="shared" si="24"/>
        <v>59</v>
      </c>
      <c r="AE76" s="1">
        <f t="shared" si="25"/>
        <v>43537</v>
      </c>
      <c r="AF76" s="262">
        <f t="shared" si="26"/>
        <v>0.10356759866814969</v>
      </c>
      <c r="AG76" s="262">
        <f t="shared" si="27"/>
        <v>-2.7518203333171343E-2</v>
      </c>
      <c r="AH76" s="262">
        <f t="shared" si="28"/>
        <v>-8.1204936576972031E-2</v>
      </c>
      <c r="AI76" s="262">
        <f t="shared" si="29"/>
        <v>3.8986058555504997</v>
      </c>
      <c r="AJ76" s="262">
        <f t="shared" si="30"/>
        <v>-1.1799000000000184E-4</v>
      </c>
      <c r="AK76" s="262">
        <f t="shared" si="31"/>
        <v>-301.12444927584443</v>
      </c>
    </row>
    <row r="77" spans="1:37" x14ac:dyDescent="0.25">
      <c r="A77" s="6">
        <f t="shared" si="13"/>
        <v>60</v>
      </c>
      <c r="B77" s="245">
        <f>+Rendimientos!F750</f>
        <v>42095</v>
      </c>
      <c r="C77" s="247">
        <f>+Rendimientos!G750</f>
        <v>-9.7254614725315065E-3</v>
      </c>
      <c r="D77" s="247">
        <f>+Rendimientos!H750</f>
        <v>-9.2502009960171037E-4</v>
      </c>
      <c r="E77" s="247">
        <f>+Rendimientos!I750</f>
        <v>-3.6423849742411445E-4</v>
      </c>
      <c r="F77">
        <f>+VLOOKUP(B77,ASURB.MX!$A$2:$H$1054,8,FALSE)</f>
        <v>3.7109317844354124E-2</v>
      </c>
      <c r="G77" s="264">
        <f>+dr!F64</f>
        <v>-1.4583000000000304E-4</v>
      </c>
      <c r="H77" s="264">
        <f>+dr!G64</f>
        <v>6.5040000000002318E-5</v>
      </c>
      <c r="I77" s="264">
        <f>+dr!H64</f>
        <v>1.6718000000000288E-4</v>
      </c>
      <c r="J77" s="264">
        <f>+dr!I64</f>
        <v>-4.1324000000000222E-4</v>
      </c>
      <c r="K77" s="264">
        <f>+dr!J64</f>
        <v>0</v>
      </c>
      <c r="M77" s="6">
        <f t="shared" si="14"/>
        <v>60</v>
      </c>
      <c r="N77" s="1">
        <f t="shared" si="4"/>
        <v>42095</v>
      </c>
      <c r="O77" s="263">
        <f t="shared" si="5"/>
        <v>37.268162694794704</v>
      </c>
      <c r="P77" s="263">
        <f t="shared" si="6"/>
        <v>9.1215584713843825</v>
      </c>
      <c r="Q77" s="263">
        <f t="shared" si="7"/>
        <v>14.784613893596296</v>
      </c>
      <c r="R77" s="263">
        <f t="shared" si="15"/>
        <v>316.65550353471309</v>
      </c>
      <c r="S77" s="98">
        <f t="shared" si="8"/>
        <v>3.0531363846153844E-2</v>
      </c>
      <c r="T77" s="265">
        <f>R77-'Ejercicio 7'!$J$12*EXP(-S77*34/360)</f>
        <v>316.55856125069181</v>
      </c>
      <c r="U77" s="280">
        <f t="shared" si="16"/>
        <v>8.207302000000001E-2</v>
      </c>
      <c r="V77" s="280">
        <f t="shared" si="17"/>
        <v>8.2787990000000006E-2</v>
      </c>
      <c r="W77" s="280">
        <f t="shared" si="18"/>
        <v>-6.897100000000031E-4</v>
      </c>
      <c r="X77" s="280">
        <f t="shared" si="19"/>
        <v>0</v>
      </c>
      <c r="Y77" s="262">
        <f t="shared" si="20"/>
        <v>9.9367780698667065</v>
      </c>
      <c r="Z77" s="262">
        <f t="shared" si="21"/>
        <v>9.7959302831965029</v>
      </c>
      <c r="AA77" s="262">
        <f t="shared" si="22"/>
        <v>10.00044829509595</v>
      </c>
      <c r="AB77" s="262">
        <f t="shared" si="23"/>
        <v>10</v>
      </c>
      <c r="AD77" s="6">
        <f t="shared" si="24"/>
        <v>60</v>
      </c>
      <c r="AE77" s="1">
        <f t="shared" si="25"/>
        <v>43537</v>
      </c>
      <c r="AF77" s="262">
        <f t="shared" si="26"/>
        <v>0.36421830520529852</v>
      </c>
      <c r="AG77" s="262">
        <f t="shared" si="27"/>
        <v>8.44152861561831E-3</v>
      </c>
      <c r="AH77" s="262">
        <f t="shared" si="28"/>
        <v>5.3861064037032946E-3</v>
      </c>
      <c r="AI77" s="262">
        <f t="shared" si="29"/>
        <v>-11.535508534713074</v>
      </c>
      <c r="AJ77" s="262">
        <f t="shared" si="30"/>
        <v>1.4583000000000304E-4</v>
      </c>
      <c r="AK77" s="262">
        <f t="shared" si="31"/>
        <v>-316.55856125069181</v>
      </c>
    </row>
    <row r="78" spans="1:37" x14ac:dyDescent="0.25">
      <c r="A78" s="6">
        <f t="shared" si="13"/>
        <v>61</v>
      </c>
      <c r="B78" s="245">
        <f>+Rendimientos!F751</f>
        <v>42100</v>
      </c>
      <c r="C78" s="247">
        <f>+Rendimientos!G751</f>
        <v>4.7693217837290552E-2</v>
      </c>
      <c r="D78" s="247">
        <f>+Rendimientos!H751</f>
        <v>2.535841379767027E-2</v>
      </c>
      <c r="E78" s="247">
        <f>+Rendimientos!I751</f>
        <v>9.7845597840060874E-3</v>
      </c>
      <c r="F78">
        <f>+VLOOKUP(B78,ASURB.MX!$A$2:$H$1054,8,FALSE)</f>
        <v>-2.079703772906091E-2</v>
      </c>
      <c r="G78" s="264">
        <f>+dr!F65</f>
        <v>2.2514000000000214E-4</v>
      </c>
      <c r="H78" s="264">
        <f>+dr!G65</f>
        <v>-2.5027000000000382E-4</v>
      </c>
      <c r="I78" s="264">
        <f>+dr!H65</f>
        <v>-9.7259000000000234E-4</v>
      </c>
      <c r="J78" s="264">
        <f>+dr!I65</f>
        <v>-7.6484999999999748E-4</v>
      </c>
      <c r="K78" s="264">
        <f>+dr!J65</f>
        <v>0</v>
      </c>
      <c r="M78" s="6">
        <f t="shared" si="14"/>
        <v>61</v>
      </c>
      <c r="N78" s="1">
        <f t="shared" si="4"/>
        <v>42100</v>
      </c>
      <c r="O78" s="263">
        <f t="shared" si="5"/>
        <v>39.470679077311942</v>
      </c>
      <c r="P78" s="263">
        <f t="shared" si="6"/>
        <v>9.3644828088237784</v>
      </c>
      <c r="Q78" s="263">
        <f t="shared" si="7"/>
        <v>14.935423933581722</v>
      </c>
      <c r="R78" s="263">
        <f t="shared" si="15"/>
        <v>298.83993264997423</v>
      </c>
      <c r="S78" s="98">
        <f t="shared" si="8"/>
        <v>3.0902333846153849E-2</v>
      </c>
      <c r="T78" s="265">
        <f>R78-'Ejercicio 7'!$J$12*EXP(-S78*34/360)</f>
        <v>298.74299376236871</v>
      </c>
      <c r="U78" s="280">
        <f t="shared" si="16"/>
        <v>8.1757710000000011E-2</v>
      </c>
      <c r="V78" s="280">
        <f t="shared" si="17"/>
        <v>8.1648219999999994E-2</v>
      </c>
      <c r="W78" s="280">
        <f t="shared" si="18"/>
        <v>-1.0413199999999984E-3</v>
      </c>
      <c r="X78" s="280">
        <f t="shared" si="19"/>
        <v>0</v>
      </c>
      <c r="Y78" s="262">
        <f t="shared" si="20"/>
        <v>9.9367780698667065</v>
      </c>
      <c r="Z78" s="262">
        <f t="shared" si="21"/>
        <v>9.7959302831965029</v>
      </c>
      <c r="AA78" s="262">
        <f t="shared" si="22"/>
        <v>10.00044829509595</v>
      </c>
      <c r="AB78" s="262">
        <f t="shared" si="23"/>
        <v>10</v>
      </c>
      <c r="AD78" s="6">
        <f t="shared" si="24"/>
        <v>61</v>
      </c>
      <c r="AE78" s="1">
        <f t="shared" si="25"/>
        <v>43537</v>
      </c>
      <c r="AF78" s="262">
        <f t="shared" si="26"/>
        <v>-1.8382980773119399</v>
      </c>
      <c r="AG78" s="262">
        <f t="shared" si="27"/>
        <v>-0.23448280882377759</v>
      </c>
      <c r="AH78" s="262">
        <f t="shared" si="28"/>
        <v>-0.14542393358172312</v>
      </c>
      <c r="AI78" s="262">
        <f t="shared" si="29"/>
        <v>6.2800623500257871</v>
      </c>
      <c r="AJ78" s="262">
        <f t="shared" si="30"/>
        <v>-2.2514000000000214E-4</v>
      </c>
      <c r="AK78" s="262">
        <f t="shared" si="31"/>
        <v>-298.74299376236871</v>
      </c>
    </row>
    <row r="79" spans="1:37" x14ac:dyDescent="0.25">
      <c r="A79" s="6">
        <f t="shared" si="13"/>
        <v>62</v>
      </c>
      <c r="B79" s="245">
        <f>+Rendimientos!F752</f>
        <v>42101</v>
      </c>
      <c r="C79" s="247">
        <f>+Rendimientos!G752</f>
        <v>5.307111354288116E-3</v>
      </c>
      <c r="D79" s="247">
        <f>+Rendimientos!H752</f>
        <v>-6.5633940711299988E-3</v>
      </c>
      <c r="E79" s="247">
        <f>+Rendimientos!I752</f>
        <v>-2.8891815014011812E-3</v>
      </c>
      <c r="F79">
        <f>+VLOOKUP(B79,ASURB.MX!$A$2:$H$1054,8,FALSE)</f>
        <v>2.1593819851199299E-2</v>
      </c>
      <c r="G79" s="264">
        <f>+dr!F66</f>
        <v>-2.6471999999999954E-4</v>
      </c>
      <c r="H79" s="264">
        <f>+dr!G66</f>
        <v>-3.4201999999999844E-4</v>
      </c>
      <c r="I79" s="264">
        <f>+dr!H66</f>
        <v>-2.6253000000000387E-4</v>
      </c>
      <c r="J79" s="264">
        <f>+dr!I66</f>
        <v>-4.210499999999992E-4</v>
      </c>
      <c r="K79" s="264">
        <f>+dr!J66</f>
        <v>0</v>
      </c>
      <c r="M79" s="6">
        <f t="shared" si="14"/>
        <v>62</v>
      </c>
      <c r="N79" s="1">
        <f t="shared" si="4"/>
        <v>42101</v>
      </c>
      <c r="O79" s="263">
        <f t="shared" si="5"/>
        <v>37.832631141382777</v>
      </c>
      <c r="P79" s="263">
        <f t="shared" si="6"/>
        <v>9.0702724343183814</v>
      </c>
      <c r="Q79" s="263">
        <f t="shared" si="7"/>
        <v>14.747330674987909</v>
      </c>
      <c r="R79" s="263">
        <f t="shared" si="15"/>
        <v>311.78035369334037</v>
      </c>
      <c r="S79" s="98">
        <f t="shared" si="8"/>
        <v>3.0412473846153847E-2</v>
      </c>
      <c r="T79" s="265">
        <f>R79-'Ejercicio 7'!$J$12*EXP(-S79*34/360)</f>
        <v>311.68341032079655</v>
      </c>
      <c r="U79" s="280">
        <f t="shared" si="16"/>
        <v>8.166596000000001E-2</v>
      </c>
      <c r="V79" s="280">
        <f t="shared" si="17"/>
        <v>8.2358280000000006E-2</v>
      </c>
      <c r="W79" s="280">
        <f t="shared" si="18"/>
        <v>-6.9752000000000008E-4</v>
      </c>
      <c r="X79" s="280">
        <f t="shared" si="19"/>
        <v>0</v>
      </c>
      <c r="Y79" s="262">
        <f t="shared" si="20"/>
        <v>9.9367780698667065</v>
      </c>
      <c r="Z79" s="262">
        <f t="shared" si="21"/>
        <v>9.7959302831965029</v>
      </c>
      <c r="AA79" s="262">
        <f t="shared" si="22"/>
        <v>10.00044829509595</v>
      </c>
      <c r="AB79" s="262">
        <f t="shared" si="23"/>
        <v>10</v>
      </c>
      <c r="AD79" s="6">
        <f t="shared" si="24"/>
        <v>62</v>
      </c>
      <c r="AE79" s="1">
        <f t="shared" si="25"/>
        <v>43537</v>
      </c>
      <c r="AF79" s="262">
        <f t="shared" si="26"/>
        <v>-0.20025014138277442</v>
      </c>
      <c r="AG79" s="262">
        <f t="shared" si="27"/>
        <v>5.972756568161941E-2</v>
      </c>
      <c r="AH79" s="262">
        <f t="shared" si="28"/>
        <v>4.2669325012090198E-2</v>
      </c>
      <c r="AI79" s="262">
        <f t="shared" si="29"/>
        <v>-6.6603586933403562</v>
      </c>
      <c r="AJ79" s="262">
        <f t="shared" si="30"/>
        <v>2.6471999999999954E-4</v>
      </c>
      <c r="AK79" s="262">
        <f t="shared" si="31"/>
        <v>-311.68341032079655</v>
      </c>
    </row>
    <row r="80" spans="1:37" x14ac:dyDescent="0.25">
      <c r="A80" s="6">
        <f t="shared" si="13"/>
        <v>63</v>
      </c>
      <c r="B80" s="245">
        <f>+Rendimientos!F753</f>
        <v>42102</v>
      </c>
      <c r="C80" s="247">
        <f>+Rendimientos!G753</f>
        <v>-2.0722895469279103E-2</v>
      </c>
      <c r="D80" s="247">
        <f>+Rendimientos!H753</f>
        <v>-1.3947885807367579E-2</v>
      </c>
      <c r="E80" s="247">
        <f>+Rendimientos!I753</f>
        <v>-3.6182481282147176E-4</v>
      </c>
      <c r="F80">
        <f>+VLOOKUP(B80,ASURB.MX!$A$2:$H$1054,8,FALSE)</f>
        <v>2.191679395013087E-2</v>
      </c>
      <c r="G80" s="264">
        <f>+dr!F67</f>
        <v>-2.2390000000000604E-5</v>
      </c>
      <c r="H80" s="264">
        <f>+dr!G67</f>
        <v>1.3961000000000182E-4</v>
      </c>
      <c r="I80" s="264">
        <f>+dr!H67</f>
        <v>-2.1213999999999261E-4</v>
      </c>
      <c r="J80" s="264">
        <f>+dr!I67</f>
        <v>4.7470000000000845E-5</v>
      </c>
      <c r="K80" s="264">
        <f>+dr!J67</f>
        <v>0</v>
      </c>
      <c r="M80" s="6">
        <f t="shared" si="14"/>
        <v>63</v>
      </c>
      <c r="N80" s="1">
        <f t="shared" si="4"/>
        <v>42102</v>
      </c>
      <c r="O80" s="263">
        <f t="shared" si="5"/>
        <v>36.860553968539463</v>
      </c>
      <c r="P80" s="263">
        <f t="shared" si="6"/>
        <v>9.0035397791002563</v>
      </c>
      <c r="Q80" s="263">
        <f t="shared" si="7"/>
        <v>14.784649579034273</v>
      </c>
      <c r="R80" s="263">
        <f t="shared" si="15"/>
        <v>311.88106693514783</v>
      </c>
      <c r="S80" s="98">
        <f t="shared" si="8"/>
        <v>3.0654803846153846E-2</v>
      </c>
      <c r="T80" s="265">
        <f>R80-'Ejercicio 7'!$J$12*EXP(-S80*34/360)</f>
        <v>311.78412578129462</v>
      </c>
      <c r="U80" s="280">
        <f t="shared" si="16"/>
        <v>8.2147590000000006E-2</v>
      </c>
      <c r="V80" s="280">
        <f t="shared" si="17"/>
        <v>8.2408670000000017E-2</v>
      </c>
      <c r="W80" s="280">
        <f t="shared" si="18"/>
        <v>-2.2900000000000004E-4</v>
      </c>
      <c r="X80" s="280">
        <f t="shared" si="19"/>
        <v>0</v>
      </c>
      <c r="Y80" s="262">
        <f t="shared" si="20"/>
        <v>9.9367780698667065</v>
      </c>
      <c r="Z80" s="262">
        <f t="shared" si="21"/>
        <v>9.7959302831965029</v>
      </c>
      <c r="AA80" s="262">
        <f t="shared" si="22"/>
        <v>10.00044829509595</v>
      </c>
      <c r="AB80" s="262">
        <f t="shared" si="23"/>
        <v>10</v>
      </c>
      <c r="AD80" s="6">
        <f t="shared" si="24"/>
        <v>63</v>
      </c>
      <c r="AE80" s="1">
        <f t="shared" si="25"/>
        <v>43537</v>
      </c>
      <c r="AF80" s="262">
        <f t="shared" si="26"/>
        <v>0.7718270314605391</v>
      </c>
      <c r="AG80" s="262">
        <f t="shared" si="27"/>
        <v>0.12646022089974451</v>
      </c>
      <c r="AH80" s="262">
        <f t="shared" si="28"/>
        <v>5.3504209657262436E-3</v>
      </c>
      <c r="AI80" s="262">
        <f t="shared" si="29"/>
        <v>-6.761071935147811</v>
      </c>
      <c r="AJ80" s="262">
        <f t="shared" si="30"/>
        <v>2.2390000000000604E-5</v>
      </c>
      <c r="AK80" s="262">
        <f t="shared" si="31"/>
        <v>-311.78412578129462</v>
      </c>
    </row>
    <row r="81" spans="1:37" x14ac:dyDescent="0.25">
      <c r="A81" s="6">
        <f t="shared" si="13"/>
        <v>64</v>
      </c>
      <c r="B81" s="245">
        <f>+Rendimientos!F754</f>
        <v>42103</v>
      </c>
      <c r="C81" s="247">
        <f>+Rendimientos!G754</f>
        <v>4.0428306296500177E-3</v>
      </c>
      <c r="D81" s="247">
        <f>+Rendimientos!H754</f>
        <v>-1.0182992469510386E-2</v>
      </c>
      <c r="E81" s="247">
        <f>+Rendimientos!I754</f>
        <v>-7.2620045004352044E-3</v>
      </c>
      <c r="F81">
        <f>+VLOOKUP(B81,ASURB.MX!$A$2:$H$1054,8,FALSE)</f>
        <v>-1.9267911798879368E-3</v>
      </c>
      <c r="G81" s="264">
        <f>+dr!F68</f>
        <v>-1.0129000000000041E-4</v>
      </c>
      <c r="H81" s="264">
        <f>+dr!G68</f>
        <v>-4.1974000000000178E-4</v>
      </c>
      <c r="I81" s="264">
        <f>+dr!H68</f>
        <v>-1.9001000000000434E-4</v>
      </c>
      <c r="J81" s="264">
        <f>+dr!I68</f>
        <v>-2.7833000000000024E-4</v>
      </c>
      <c r="K81" s="264">
        <f>+dr!J68</f>
        <v>0</v>
      </c>
      <c r="M81" s="6">
        <f t="shared" si="14"/>
        <v>64</v>
      </c>
      <c r="N81" s="1">
        <f t="shared" ref="N81:N144" si="32">+B81</f>
        <v>42103</v>
      </c>
      <c r="O81" s="263">
        <f t="shared" ref="O81:O144" si="33">+$O$16*EXP(C81)</f>
        <v>37.784830298277754</v>
      </c>
      <c r="P81" s="263">
        <f t="shared" ref="P81:P144" si="34">+$P$16*EXP(D81)</f>
        <v>9.0375010361718804</v>
      </c>
      <c r="Q81" s="263">
        <f t="shared" ref="Q81:Q144" si="35">+$Q$16*EXP(E81)</f>
        <v>14.682983999084261</v>
      </c>
      <c r="R81" s="263">
        <f t="shared" si="15"/>
        <v>304.53265850392512</v>
      </c>
      <c r="S81" s="98">
        <f t="shared" ref="S81:S144" si="36">+$S$16+G81</f>
        <v>3.0575903846153846E-2</v>
      </c>
      <c r="T81" s="265">
        <f>R81-'Ejercicio 7'!$J$12*EXP(-S81*34/360)</f>
        <v>304.43571662769608</v>
      </c>
      <c r="U81" s="280">
        <f t="shared" si="16"/>
        <v>8.1588240000000006E-2</v>
      </c>
      <c r="V81" s="280">
        <f t="shared" si="17"/>
        <v>8.2430799999999999E-2</v>
      </c>
      <c r="W81" s="280">
        <f t="shared" si="18"/>
        <v>-5.5480000000000113E-4</v>
      </c>
      <c r="X81" s="280">
        <f t="shared" si="19"/>
        <v>0</v>
      </c>
      <c r="Y81" s="262">
        <f t="shared" si="20"/>
        <v>9.9367780698667065</v>
      </c>
      <c r="Z81" s="262">
        <f t="shared" si="21"/>
        <v>9.7959302831965029</v>
      </c>
      <c r="AA81" s="262">
        <f t="shared" si="22"/>
        <v>10.00044829509595</v>
      </c>
      <c r="AB81" s="262">
        <f t="shared" si="23"/>
        <v>10</v>
      </c>
      <c r="AD81" s="6">
        <f t="shared" si="24"/>
        <v>64</v>
      </c>
      <c r="AE81" s="1">
        <f t="shared" si="25"/>
        <v>43537</v>
      </c>
      <c r="AF81" s="262">
        <f t="shared" si="26"/>
        <v>-0.15244929827775167</v>
      </c>
      <c r="AG81" s="262">
        <f t="shared" si="27"/>
        <v>9.2498963828120395E-2</v>
      </c>
      <c r="AH81" s="262">
        <f t="shared" si="28"/>
        <v>0.10701600091573837</v>
      </c>
      <c r="AI81" s="262">
        <f t="shared" si="29"/>
        <v>0.58733649607489724</v>
      </c>
      <c r="AJ81" s="262">
        <f t="shared" si="30"/>
        <v>1.0129000000000041E-4</v>
      </c>
      <c r="AK81" s="262">
        <f t="shared" si="31"/>
        <v>-304.43571662769608</v>
      </c>
    </row>
    <row r="82" spans="1:37" x14ac:dyDescent="0.25">
      <c r="A82" s="6">
        <f t="shared" si="13"/>
        <v>65</v>
      </c>
      <c r="B82" s="245">
        <f>+Rendimientos!F755</f>
        <v>42104</v>
      </c>
      <c r="C82" s="247">
        <f>+Rendimientos!G755</f>
        <v>1.3465060962980181E-3</v>
      </c>
      <c r="D82" s="247">
        <f>+Rendimientos!H755</f>
        <v>2.3260871956775746E-4</v>
      </c>
      <c r="E82" s="247">
        <f>+Rendimientos!I755</f>
        <v>-2.9197603393153484E-3</v>
      </c>
      <c r="F82">
        <f>+VLOOKUP(B82,ASURB.MX!$A$2:$H$1054,8,FALSE)</f>
        <v>8.686945008084172E-3</v>
      </c>
      <c r="G82" s="264">
        <f>+dr!F69</f>
        <v>9.6790000000002846E-5</v>
      </c>
      <c r="H82" s="264">
        <f>+dr!G69</f>
        <v>2.3583000000000284E-4</v>
      </c>
      <c r="I82" s="264">
        <f>+dr!H69</f>
        <v>3.2589999999999009E-5</v>
      </c>
      <c r="J82" s="264">
        <f>+dr!I69</f>
        <v>2.2112999999999994E-4</v>
      </c>
      <c r="K82" s="264">
        <f>+dr!J69</f>
        <v>0</v>
      </c>
      <c r="M82" s="6">
        <f t="shared" si="14"/>
        <v>65</v>
      </c>
      <c r="N82" s="1">
        <f t="shared" si="32"/>
        <v>42104</v>
      </c>
      <c r="O82" s="263">
        <f t="shared" si="33"/>
        <v>37.683087360985589</v>
      </c>
      <c r="P82" s="263">
        <f t="shared" si="34"/>
        <v>9.1321239646264232</v>
      </c>
      <c r="Q82" s="263">
        <f t="shared" si="35"/>
        <v>14.74687972564832</v>
      </c>
      <c r="R82" s="263">
        <f t="shared" si="15"/>
        <v>307.78210166366682</v>
      </c>
      <c r="S82" s="98">
        <f t="shared" si="36"/>
        <v>3.077398384615385E-2</v>
      </c>
      <c r="T82" s="265">
        <f>R82-'Ejercicio 7'!$J$12*EXP(-S82*34/360)</f>
        <v>307.68516160096635</v>
      </c>
      <c r="U82" s="280">
        <f t="shared" si="16"/>
        <v>8.2243810000000014E-2</v>
      </c>
      <c r="V82" s="280">
        <f t="shared" si="17"/>
        <v>8.2653400000000002E-2</v>
      </c>
      <c r="W82" s="280">
        <f t="shared" si="18"/>
        <v>-5.5340000000000944E-5</v>
      </c>
      <c r="X82" s="280">
        <f t="shared" si="19"/>
        <v>0</v>
      </c>
      <c r="Y82" s="262">
        <f t="shared" si="20"/>
        <v>9.9367780698667065</v>
      </c>
      <c r="Z82" s="262">
        <f t="shared" si="21"/>
        <v>9.7959302831965029</v>
      </c>
      <c r="AA82" s="262">
        <f t="shared" si="22"/>
        <v>10.00044829509595</v>
      </c>
      <c r="AB82" s="262">
        <f t="shared" si="23"/>
        <v>10</v>
      </c>
      <c r="AD82" s="6">
        <f t="shared" si="24"/>
        <v>65</v>
      </c>
      <c r="AE82" s="1">
        <f t="shared" si="25"/>
        <v>43537</v>
      </c>
      <c r="AF82" s="262">
        <f t="shared" si="26"/>
        <v>-5.070636098558623E-2</v>
      </c>
      <c r="AG82" s="262">
        <f t="shared" si="27"/>
        <v>-2.1239646264223921E-3</v>
      </c>
      <c r="AH82" s="262">
        <f t="shared" si="28"/>
        <v>4.31202743516792E-2</v>
      </c>
      <c r="AI82" s="262">
        <f t="shared" si="29"/>
        <v>-2.6621066636668047</v>
      </c>
      <c r="AJ82" s="262">
        <f t="shared" si="30"/>
        <v>-9.6790000000002846E-5</v>
      </c>
      <c r="AK82" s="262">
        <f t="shared" si="31"/>
        <v>-307.68516160096635</v>
      </c>
    </row>
    <row r="83" spans="1:37" x14ac:dyDescent="0.25">
      <c r="A83" s="6">
        <f t="shared" ref="A83:A146" si="37">+A82+1</f>
        <v>66</v>
      </c>
      <c r="B83" s="245">
        <f>+Rendimientos!F756</f>
        <v>42107</v>
      </c>
      <c r="C83" s="247">
        <f>+Rendimientos!G756</f>
        <v>1.3371460350030838E-3</v>
      </c>
      <c r="D83" s="247">
        <f>+Rendimientos!H756</f>
        <v>-5.1294025525336065E-3</v>
      </c>
      <c r="E83" s="247">
        <f>+Rendimientos!I756</f>
        <v>-2.0307097802254769E-2</v>
      </c>
      <c r="F83">
        <f>+VLOOKUP(B83,ASURB.MX!$A$2:$H$1054,8,FALSE)</f>
        <v>-1.4905487777986047E-2</v>
      </c>
      <c r="G83" s="264">
        <f>+dr!F70</f>
        <v>2.4500000000010624E-6</v>
      </c>
      <c r="H83" s="264">
        <f>+dr!G70</f>
        <v>1.0488999999999638E-4</v>
      </c>
      <c r="I83" s="264">
        <f>+dr!H70</f>
        <v>1.3533000000000295E-4</v>
      </c>
      <c r="J83" s="264">
        <f>+dr!I70</f>
        <v>1.600999999999686E-5</v>
      </c>
      <c r="K83" s="264">
        <f>+dr!J70</f>
        <v>0</v>
      </c>
      <c r="M83" s="6">
        <f t="shared" ref="M83:M146" si="38">+M82+1</f>
        <v>66</v>
      </c>
      <c r="N83" s="1">
        <f t="shared" si="32"/>
        <v>42107</v>
      </c>
      <c r="O83" s="263">
        <f t="shared" si="33"/>
        <v>37.682734646628823</v>
      </c>
      <c r="P83" s="263">
        <f t="shared" si="34"/>
        <v>9.0832884582640858</v>
      </c>
      <c r="Q83" s="263">
        <f t="shared" si="35"/>
        <v>14.492687022407754</v>
      </c>
      <c r="R83" s="263">
        <f t="shared" ref="R83:R146" si="39">+$R$16*EXP(F83)</f>
        <v>300.60575966187542</v>
      </c>
      <c r="S83" s="98">
        <f t="shared" si="36"/>
        <v>3.0679643846153848E-2</v>
      </c>
      <c r="T83" s="265">
        <f>R83-'Ejercicio 7'!$J$12*EXP(-S83*34/360)</f>
        <v>300.50881873544591</v>
      </c>
      <c r="U83" s="280">
        <f t="shared" ref="U83:U146" si="40">+U$16+H83</f>
        <v>8.2112870000000004E-2</v>
      </c>
      <c r="V83" s="280">
        <f t="shared" ref="V83:V146" si="41">+V$16+I83</f>
        <v>8.2756140000000006E-2</v>
      </c>
      <c r="W83" s="280">
        <f t="shared" ref="W83:W146" si="42">+W$16+J83</f>
        <v>-2.6046000000000402E-4</v>
      </c>
      <c r="X83" s="280">
        <f t="shared" ref="X83:X146" si="43">+X$16+K83</f>
        <v>0</v>
      </c>
      <c r="Y83" s="262">
        <f t="shared" ref="Y83:Y146" si="44">10*(1+U$18*28/360)^(-1)</f>
        <v>9.9367780698667065</v>
      </c>
      <c r="Z83" s="262">
        <f t="shared" ref="Z83:Z146" si="45">10*(1+V$18*91/360)^(-1)</f>
        <v>9.7959302831965029</v>
      </c>
      <c r="AA83" s="262">
        <f t="shared" ref="AA83:AA146" si="46">10*(1+W$18*27/360)^(-1)</f>
        <v>10.00044829509595</v>
      </c>
      <c r="AB83" s="262">
        <f t="shared" ref="AB83:AB146" si="47">10*(1+X$18*27/360)^(-1)</f>
        <v>10</v>
      </c>
      <c r="AD83" s="6">
        <f t="shared" ref="AD83:AD146" si="48">+AD82+1</f>
        <v>66</v>
      </c>
      <c r="AE83" s="1">
        <f t="shared" ref="AE83:AE146" si="49">+$AE$16+1</f>
        <v>43537</v>
      </c>
      <c r="AF83" s="262">
        <f t="shared" ref="AF83:AF146" si="50">-(O83-O$16)</f>
        <v>-5.0353646628821025E-2</v>
      </c>
      <c r="AG83" s="262">
        <f t="shared" ref="AG83:AG146" si="51">-(P83-P$16)</f>
        <v>4.6711541735914963E-2</v>
      </c>
      <c r="AH83" s="262">
        <f t="shared" ref="AH83:AH146" si="52">-(Q83-Q$16)</f>
        <v>0.29731297759224518</v>
      </c>
      <c r="AI83" s="262">
        <f t="shared" ref="AI83:AI146" si="53">-(R83-R$16)</f>
        <v>4.5142353381245925</v>
      </c>
      <c r="AJ83" s="262">
        <f t="shared" ref="AJ83:AJ146" si="54">-(S83-S$16)</f>
        <v>-2.4500000000010624E-6</v>
      </c>
      <c r="AK83" s="262">
        <f t="shared" ref="AK83:AK146" si="55">-(T83-T$16)</f>
        <v>-300.50881873544591</v>
      </c>
    </row>
    <row r="84" spans="1:37" x14ac:dyDescent="0.25">
      <c r="A84" s="6">
        <f t="shared" si="37"/>
        <v>67</v>
      </c>
      <c r="B84" s="245">
        <f>+Rendimientos!F757</f>
        <v>42108</v>
      </c>
      <c r="C84" s="247">
        <f>+Rendimientos!G757</f>
        <v>5.3608127419820179E-3</v>
      </c>
      <c r="D84" s="247">
        <f>+Rendimientos!H757</f>
        <v>-5.8610077116531302E-3</v>
      </c>
      <c r="E84" s="247">
        <f>+Rendimientos!I757</f>
        <v>1.2601977102442491E-2</v>
      </c>
      <c r="F84">
        <f>+VLOOKUP(B84,ASURB.MX!$A$2:$H$1054,8,FALSE)</f>
        <v>-1.5506420664203852E-2</v>
      </c>
      <c r="G84" s="264">
        <f>+dr!F71</f>
        <v>-2.2696000000000174E-4</v>
      </c>
      <c r="H84" s="264">
        <f>+dr!G71</f>
        <v>-2.6066999999999757E-4</v>
      </c>
      <c r="I84" s="264">
        <f>+dr!H71</f>
        <v>-3.4245000000000109E-4</v>
      </c>
      <c r="J84" s="264">
        <f>+dr!I71</f>
        <v>-4.9414999999999876E-4</v>
      </c>
      <c r="K84" s="264">
        <f>+dr!J71</f>
        <v>0</v>
      </c>
      <c r="M84" s="6">
        <f t="shared" si="38"/>
        <v>67</v>
      </c>
      <c r="N84" s="1">
        <f t="shared" si="32"/>
        <v>42108</v>
      </c>
      <c r="O84" s="263">
        <f t="shared" si="33"/>
        <v>37.834662860727761</v>
      </c>
      <c r="P84" s="263">
        <f t="shared" si="34"/>
        <v>9.0766455078709392</v>
      </c>
      <c r="Q84" s="263">
        <f t="shared" si="35"/>
        <v>14.977562588844787</v>
      </c>
      <c r="R84" s="263">
        <f t="shared" si="39"/>
        <v>300.42517004166353</v>
      </c>
      <c r="S84" s="98">
        <f t="shared" si="36"/>
        <v>3.0450233846153845E-2</v>
      </c>
      <c r="T84" s="265">
        <f>R84-'Ejercicio 7'!$J$12*EXP(-S84*34/360)</f>
        <v>300.32822701484071</v>
      </c>
      <c r="U84" s="280">
        <f t="shared" si="40"/>
        <v>8.1747310000000017E-2</v>
      </c>
      <c r="V84" s="280">
        <f t="shared" si="41"/>
        <v>8.2278359999999995E-2</v>
      </c>
      <c r="W84" s="280">
        <f t="shared" si="42"/>
        <v>-7.7061999999999964E-4</v>
      </c>
      <c r="X84" s="280">
        <f t="shared" si="43"/>
        <v>0</v>
      </c>
      <c r="Y84" s="262">
        <f t="shared" si="44"/>
        <v>9.9367780698667065</v>
      </c>
      <c r="Z84" s="262">
        <f t="shared" si="45"/>
        <v>9.7959302831965029</v>
      </c>
      <c r="AA84" s="262">
        <f t="shared" si="46"/>
        <v>10.00044829509595</v>
      </c>
      <c r="AB84" s="262">
        <f t="shared" si="47"/>
        <v>10</v>
      </c>
      <c r="AD84" s="6">
        <f t="shared" si="48"/>
        <v>67</v>
      </c>
      <c r="AE84" s="1">
        <f t="shared" si="49"/>
        <v>43537</v>
      </c>
      <c r="AF84" s="262">
        <f t="shared" si="50"/>
        <v>-0.20228186072775856</v>
      </c>
      <c r="AG84" s="262">
        <f t="shared" si="51"/>
        <v>5.3354492129061626E-2</v>
      </c>
      <c r="AH84" s="262">
        <f t="shared" si="52"/>
        <v>-0.18756258884478783</v>
      </c>
      <c r="AI84" s="262">
        <f t="shared" si="53"/>
        <v>4.6948249583364827</v>
      </c>
      <c r="AJ84" s="262">
        <f t="shared" si="54"/>
        <v>2.2696000000000174E-4</v>
      </c>
      <c r="AK84" s="262">
        <f t="shared" si="55"/>
        <v>-300.32822701484071</v>
      </c>
    </row>
    <row r="85" spans="1:37" x14ac:dyDescent="0.25">
      <c r="A85" s="6">
        <f t="shared" si="37"/>
        <v>68</v>
      </c>
      <c r="B85" s="245">
        <f>+Rendimientos!F758</f>
        <v>42109</v>
      </c>
      <c r="C85" s="247">
        <f>+Rendimientos!G758</f>
        <v>2.439733371638194E-2</v>
      </c>
      <c r="D85" s="247">
        <f>+Rendimientos!H758</f>
        <v>4.9255074768055308E-3</v>
      </c>
      <c r="E85" s="247">
        <f>+Rendimientos!I758</f>
        <v>5.1434517634460445E-3</v>
      </c>
      <c r="F85">
        <f>+VLOOKUP(B85,ASURB.MX!$A$2:$H$1054,8,FALSE)</f>
        <v>1.7353067392884693E-2</v>
      </c>
      <c r="G85" s="264">
        <f>+dr!F72</f>
        <v>-5.2318000000000156E-4</v>
      </c>
      <c r="H85" s="264">
        <f>+dr!G72</f>
        <v>-1.9658000000000175E-4</v>
      </c>
      <c r="I85" s="264">
        <f>+dr!H72</f>
        <v>-2.5540999999999758E-4</v>
      </c>
      <c r="J85" s="264">
        <f>+dr!I72</f>
        <v>-2.1518000000000231E-4</v>
      </c>
      <c r="K85" s="264">
        <f>+dr!J72</f>
        <v>0</v>
      </c>
      <c r="M85" s="6">
        <f t="shared" si="38"/>
        <v>68</v>
      </c>
      <c r="N85" s="1">
        <f t="shared" si="32"/>
        <v>42109</v>
      </c>
      <c r="O85" s="263">
        <f t="shared" si="33"/>
        <v>38.561802358160882</v>
      </c>
      <c r="P85" s="263">
        <f t="shared" si="34"/>
        <v>9.1750808150683874</v>
      </c>
      <c r="Q85" s="263">
        <f t="shared" si="35"/>
        <v>14.866267622862152</v>
      </c>
      <c r="R85" s="263">
        <f t="shared" si="39"/>
        <v>310.46096995918197</v>
      </c>
      <c r="S85" s="98">
        <f t="shared" si="36"/>
        <v>3.0154013846153845E-2</v>
      </c>
      <c r="T85" s="265">
        <f>R85-'Ejercicio 7'!$J$12*EXP(-S85*34/360)</f>
        <v>310.36402422021075</v>
      </c>
      <c r="U85" s="280">
        <f t="shared" si="40"/>
        <v>8.1811400000000006E-2</v>
      </c>
      <c r="V85" s="280">
        <f t="shared" si="41"/>
        <v>8.2365400000000005E-2</v>
      </c>
      <c r="W85" s="280">
        <f t="shared" si="42"/>
        <v>-4.916500000000032E-4</v>
      </c>
      <c r="X85" s="280">
        <f t="shared" si="43"/>
        <v>0</v>
      </c>
      <c r="Y85" s="262">
        <f t="shared" si="44"/>
        <v>9.9367780698667065</v>
      </c>
      <c r="Z85" s="262">
        <f t="shared" si="45"/>
        <v>9.7959302831965029</v>
      </c>
      <c r="AA85" s="262">
        <f t="shared" si="46"/>
        <v>10.00044829509595</v>
      </c>
      <c r="AB85" s="262">
        <f t="shared" si="47"/>
        <v>10</v>
      </c>
      <c r="AD85" s="6">
        <f t="shared" si="48"/>
        <v>68</v>
      </c>
      <c r="AE85" s="1">
        <f t="shared" si="49"/>
        <v>43537</v>
      </c>
      <c r="AF85" s="262">
        <f t="shared" si="50"/>
        <v>-0.92942135816088012</v>
      </c>
      <c r="AG85" s="262">
        <f t="shared" si="51"/>
        <v>-4.508081506838657E-2</v>
      </c>
      <c r="AH85" s="262">
        <f t="shared" si="52"/>
        <v>-7.6267622862152606E-2</v>
      </c>
      <c r="AI85" s="262">
        <f t="shared" si="53"/>
        <v>-5.3409749591819491</v>
      </c>
      <c r="AJ85" s="262">
        <f t="shared" si="54"/>
        <v>5.2318000000000156E-4</v>
      </c>
      <c r="AK85" s="262">
        <f t="shared" si="55"/>
        <v>-310.36402422021075</v>
      </c>
    </row>
    <row r="86" spans="1:37" x14ac:dyDescent="0.25">
      <c r="A86" s="6">
        <f t="shared" si="37"/>
        <v>69</v>
      </c>
      <c r="B86" s="245">
        <f>+Rendimientos!F759</f>
        <v>42110</v>
      </c>
      <c r="C86" s="247">
        <f>+Rendimientos!G759</f>
        <v>-3.2663336401944796E-3</v>
      </c>
      <c r="D86" s="247">
        <f>+Rendimientos!H759</f>
        <v>1.8315072865234334E-2</v>
      </c>
      <c r="E86" s="247">
        <f>+Rendimientos!I759</f>
        <v>5.1168349254943034E-3</v>
      </c>
      <c r="F86">
        <f>+VLOOKUP(B86,ASURB.MX!$A$2:$H$1054,8,FALSE)</f>
        <v>-1.0757926715775938E-2</v>
      </c>
      <c r="G86" s="264">
        <f>+dr!F73</f>
        <v>5.9310000000003388E-5</v>
      </c>
      <c r="H86" s="264">
        <f>+dr!G73</f>
        <v>1.3622000000000287E-4</v>
      </c>
      <c r="I86" s="264">
        <f>+dr!H73</f>
        <v>9.6999999999944353E-6</v>
      </c>
      <c r="J86" s="264">
        <f>+dr!I73</f>
        <v>-8.8819999999996402E-5</v>
      </c>
      <c r="K86" s="264">
        <f>+dr!J73</f>
        <v>0</v>
      </c>
      <c r="M86" s="6">
        <f t="shared" si="38"/>
        <v>69</v>
      </c>
      <c r="N86" s="1">
        <f t="shared" si="32"/>
        <v>42110</v>
      </c>
      <c r="O86" s="263">
        <f t="shared" si="33"/>
        <v>37.509661618308527</v>
      </c>
      <c r="P86" s="263">
        <f t="shared" si="34"/>
        <v>9.2987572990445653</v>
      </c>
      <c r="Q86" s="263">
        <f t="shared" si="35"/>
        <v>14.865871935091889</v>
      </c>
      <c r="R86" s="263">
        <f t="shared" si="39"/>
        <v>301.85512953364275</v>
      </c>
      <c r="S86" s="98">
        <f t="shared" si="36"/>
        <v>3.073650384615385E-2</v>
      </c>
      <c r="T86" s="265">
        <f>R86-'Ejercicio 7'!$J$12*EXP(-S86*34/360)</f>
        <v>301.75818912779539</v>
      </c>
      <c r="U86" s="280">
        <f t="shared" si="40"/>
        <v>8.2144200000000014E-2</v>
      </c>
      <c r="V86" s="280">
        <f t="shared" si="41"/>
        <v>8.263050999999999E-2</v>
      </c>
      <c r="W86" s="280">
        <f t="shared" si="42"/>
        <v>-3.6528999999999728E-4</v>
      </c>
      <c r="X86" s="280">
        <f t="shared" si="43"/>
        <v>0</v>
      </c>
      <c r="Y86" s="262">
        <f t="shared" si="44"/>
        <v>9.9367780698667065</v>
      </c>
      <c r="Z86" s="262">
        <f t="shared" si="45"/>
        <v>9.7959302831965029</v>
      </c>
      <c r="AA86" s="262">
        <f t="shared" si="46"/>
        <v>10.00044829509595</v>
      </c>
      <c r="AB86" s="262">
        <f t="shared" si="47"/>
        <v>10</v>
      </c>
      <c r="AD86" s="6">
        <f t="shared" si="48"/>
        <v>69</v>
      </c>
      <c r="AE86" s="1">
        <f t="shared" si="49"/>
        <v>43537</v>
      </c>
      <c r="AF86" s="262">
        <f t="shared" si="50"/>
        <v>0.12271938169147489</v>
      </c>
      <c r="AG86" s="262">
        <f t="shared" si="51"/>
        <v>-0.16875729904456449</v>
      </c>
      <c r="AH86" s="262">
        <f t="shared" si="52"/>
        <v>-7.5871935091889497E-2</v>
      </c>
      <c r="AI86" s="262">
        <f t="shared" si="53"/>
        <v>3.2648654663572643</v>
      </c>
      <c r="AJ86" s="262">
        <f t="shared" si="54"/>
        <v>-5.9310000000003388E-5</v>
      </c>
      <c r="AK86" s="262">
        <f t="shared" si="55"/>
        <v>-301.75818912779539</v>
      </c>
    </row>
    <row r="87" spans="1:37" x14ac:dyDescent="0.25">
      <c r="A87" s="6">
        <f t="shared" si="37"/>
        <v>70</v>
      </c>
      <c r="B87" s="245">
        <f>+Rendimientos!F760</f>
        <v>42111</v>
      </c>
      <c r="C87" s="247">
        <f>+Rendimientos!G760</f>
        <v>-1.249540010984131E-2</v>
      </c>
      <c r="D87" s="247">
        <f>+Rendimientos!H760</f>
        <v>-1.9485595737347702E-2</v>
      </c>
      <c r="E87" s="247">
        <f>+Rendimientos!I760</f>
        <v>-2.5102813887089799E-2</v>
      </c>
      <c r="F87">
        <f>+VLOOKUP(B87,ASURB.MX!$A$2:$H$1054,8,FALSE)</f>
        <v>9.3305161829616522E-5</v>
      </c>
      <c r="G87" s="264">
        <f>+dr!F74</f>
        <v>-1.460000000000003E-4</v>
      </c>
      <c r="H87" s="264">
        <f>+dr!G74</f>
        <v>-1.980000000002119E-6</v>
      </c>
      <c r="I87" s="264">
        <f>+dr!H74</f>
        <v>6.706000000000073E-5</v>
      </c>
      <c r="J87" s="264">
        <f>+dr!I74</f>
        <v>7.6909999999999479E-5</v>
      </c>
      <c r="K87" s="264">
        <f>+dr!J74</f>
        <v>0</v>
      </c>
      <c r="M87" s="6">
        <f t="shared" si="38"/>
        <v>70</v>
      </c>
      <c r="N87" s="1">
        <f t="shared" si="32"/>
        <v>42111</v>
      </c>
      <c r="O87" s="263">
        <f t="shared" si="33"/>
        <v>37.165075010197334</v>
      </c>
      <c r="P87" s="263">
        <f t="shared" si="34"/>
        <v>8.9538185852982899</v>
      </c>
      <c r="Q87" s="263">
        <f t="shared" si="35"/>
        <v>14.423350601923762</v>
      </c>
      <c r="R87" s="263">
        <f t="shared" si="39"/>
        <v>305.14846559871722</v>
      </c>
      <c r="S87" s="98">
        <f t="shared" si="36"/>
        <v>3.0531193846153847E-2</v>
      </c>
      <c r="T87" s="265">
        <f>R87-'Ejercicio 7'!$J$12*EXP(-S87*34/360)</f>
        <v>305.05152331313946</v>
      </c>
      <c r="U87" s="280">
        <f t="shared" si="40"/>
        <v>8.2006000000000009E-2</v>
      </c>
      <c r="V87" s="280">
        <f t="shared" si="41"/>
        <v>8.2687869999999997E-2</v>
      </c>
      <c r="W87" s="280">
        <f t="shared" si="42"/>
        <v>-1.995600000000014E-4</v>
      </c>
      <c r="X87" s="280">
        <f t="shared" si="43"/>
        <v>0</v>
      </c>
      <c r="Y87" s="262">
        <f t="shared" si="44"/>
        <v>9.9367780698667065</v>
      </c>
      <c r="Z87" s="262">
        <f t="shared" si="45"/>
        <v>9.7959302831965029</v>
      </c>
      <c r="AA87" s="262">
        <f t="shared" si="46"/>
        <v>10.00044829509595</v>
      </c>
      <c r="AB87" s="262">
        <f t="shared" si="47"/>
        <v>10</v>
      </c>
      <c r="AD87" s="6">
        <f t="shared" si="48"/>
        <v>70</v>
      </c>
      <c r="AE87" s="1">
        <f t="shared" si="49"/>
        <v>43537</v>
      </c>
      <c r="AF87" s="262">
        <f t="shared" si="50"/>
        <v>0.46730598980266791</v>
      </c>
      <c r="AG87" s="262">
        <f t="shared" si="51"/>
        <v>0.17618141470171089</v>
      </c>
      <c r="AH87" s="262">
        <f t="shared" si="52"/>
        <v>0.36664939807623753</v>
      </c>
      <c r="AI87" s="262">
        <f t="shared" si="53"/>
        <v>-2.847059871720603E-2</v>
      </c>
      <c r="AJ87" s="262">
        <f t="shared" si="54"/>
        <v>1.460000000000003E-4</v>
      </c>
      <c r="AK87" s="262">
        <f t="shared" si="55"/>
        <v>-305.05152331313946</v>
      </c>
    </row>
    <row r="88" spans="1:37" x14ac:dyDescent="0.25">
      <c r="A88" s="6">
        <f t="shared" si="37"/>
        <v>71</v>
      </c>
      <c r="B88" s="245">
        <f>+Rendimientos!F761</f>
        <v>42114</v>
      </c>
      <c r="C88" s="247">
        <f>+Rendimientos!G761</f>
        <v>-3.975822125840486E-3</v>
      </c>
      <c r="D88" s="247">
        <f>+Rendimientos!H761</f>
        <v>-1.2018503544161646E-2</v>
      </c>
      <c r="E88" s="247">
        <f>+Rendimientos!I761</f>
        <v>1.4842527198149429E-2</v>
      </c>
      <c r="F88">
        <f>+VLOOKUP(B88,ASURB.MX!$A$2:$H$1054,8,FALSE)</f>
        <v>7.1995498354855995E-3</v>
      </c>
      <c r="G88" s="264">
        <f>+dr!F75</f>
        <v>-1.6162000000000121E-4</v>
      </c>
      <c r="H88" s="264">
        <f>+dr!G75</f>
        <v>1.419999999999963E-4</v>
      </c>
      <c r="I88" s="264">
        <f>+dr!H75</f>
        <v>-7.6710000000000667E-5</v>
      </c>
      <c r="J88" s="264">
        <f>+dr!I75</f>
        <v>1.4870999999999635E-4</v>
      </c>
      <c r="K88" s="264">
        <f>+dr!J75</f>
        <v>0</v>
      </c>
      <c r="M88" s="6">
        <f t="shared" si="38"/>
        <v>71</v>
      </c>
      <c r="N88" s="1">
        <f t="shared" si="32"/>
        <v>42114</v>
      </c>
      <c r="O88" s="263">
        <f t="shared" si="33"/>
        <v>37.483058383750105</v>
      </c>
      <c r="P88" s="263">
        <f t="shared" si="34"/>
        <v>9.0209278177488645</v>
      </c>
      <c r="Q88" s="263">
        <f t="shared" si="35"/>
        <v>15.011158190396475</v>
      </c>
      <c r="R88" s="263">
        <f t="shared" si="39"/>
        <v>307.32464834270775</v>
      </c>
      <c r="S88" s="98">
        <f t="shared" si="36"/>
        <v>3.0515573846153846E-2</v>
      </c>
      <c r="T88" s="265">
        <f>R88-'Ejercicio 7'!$J$12*EXP(-S88*34/360)</f>
        <v>307.22770591411847</v>
      </c>
      <c r="U88" s="280">
        <f t="shared" si="40"/>
        <v>8.2149980000000011E-2</v>
      </c>
      <c r="V88" s="280">
        <f t="shared" si="41"/>
        <v>8.2544100000000009E-2</v>
      </c>
      <c r="W88" s="280">
        <f t="shared" si="42"/>
        <v>-1.2776000000000454E-4</v>
      </c>
      <c r="X88" s="280">
        <f t="shared" si="43"/>
        <v>0</v>
      </c>
      <c r="Y88" s="262">
        <f t="shared" si="44"/>
        <v>9.9367780698667065</v>
      </c>
      <c r="Z88" s="262">
        <f t="shared" si="45"/>
        <v>9.7959302831965029</v>
      </c>
      <c r="AA88" s="262">
        <f t="shared" si="46"/>
        <v>10.00044829509595</v>
      </c>
      <c r="AB88" s="262">
        <f t="shared" si="47"/>
        <v>10</v>
      </c>
      <c r="AD88" s="6">
        <f t="shared" si="48"/>
        <v>71</v>
      </c>
      <c r="AE88" s="1">
        <f t="shared" si="49"/>
        <v>43537</v>
      </c>
      <c r="AF88" s="262">
        <f t="shared" si="50"/>
        <v>0.14932261624989707</v>
      </c>
      <c r="AG88" s="262">
        <f t="shared" si="51"/>
        <v>0.10907218225113624</v>
      </c>
      <c r="AH88" s="262">
        <f t="shared" si="52"/>
        <v>-0.22115819039647633</v>
      </c>
      <c r="AI88" s="262">
        <f t="shared" si="53"/>
        <v>-2.2046533427077293</v>
      </c>
      <c r="AJ88" s="262">
        <f t="shared" si="54"/>
        <v>1.6162000000000121E-4</v>
      </c>
      <c r="AK88" s="262">
        <f t="shared" si="55"/>
        <v>-307.22770591411847</v>
      </c>
    </row>
    <row r="89" spans="1:37" x14ac:dyDescent="0.25">
      <c r="A89" s="6">
        <f t="shared" si="37"/>
        <v>72</v>
      </c>
      <c r="B89" s="245">
        <f>+Rendimientos!F762</f>
        <v>42115</v>
      </c>
      <c r="C89" s="247">
        <f>+Rendimientos!G762</f>
        <v>5.3000694327994258E-3</v>
      </c>
      <c r="D89" s="247">
        <f>+Rendimientos!H762</f>
        <v>1.1549924976840466E-2</v>
      </c>
      <c r="E89" s="247">
        <f>+Rendimientos!I762</f>
        <v>-1.7462688432648518E-2</v>
      </c>
      <c r="F89">
        <f>+VLOOKUP(B89,ASURB.MX!$A$2:$H$1054,8,FALSE)</f>
        <v>1.3651732834779858E-2</v>
      </c>
      <c r="G89" s="264">
        <f>+dr!F76</f>
        <v>2.2314999999999835E-4</v>
      </c>
      <c r="H89" s="264">
        <f>+dr!G76</f>
        <v>8.0060000000006792E-5</v>
      </c>
      <c r="I89" s="264">
        <f>+dr!H76</f>
        <v>-6.0189999999994692E-5</v>
      </c>
      <c r="J89" s="264">
        <f>+dr!I76</f>
        <v>6.0490000000003319E-5</v>
      </c>
      <c r="K89" s="264">
        <f>+dr!J76</f>
        <v>0</v>
      </c>
      <c r="M89" s="6">
        <f t="shared" si="38"/>
        <v>72</v>
      </c>
      <c r="N89" s="1">
        <f t="shared" si="32"/>
        <v>42115</v>
      </c>
      <c r="O89" s="263">
        <f t="shared" si="33"/>
        <v>37.832364727902601</v>
      </c>
      <c r="P89" s="263">
        <f t="shared" si="34"/>
        <v>9.2360621408618488</v>
      </c>
      <c r="Q89" s="263">
        <f t="shared" si="35"/>
        <v>14.533968840527081</v>
      </c>
      <c r="R89" s="263">
        <f t="shared" si="39"/>
        <v>309.31397405938526</v>
      </c>
      <c r="S89" s="98">
        <f t="shared" si="36"/>
        <v>3.0900343846153845E-2</v>
      </c>
      <c r="T89" s="265">
        <f>R89-'Ejercicio 7'!$J$12*EXP(-S89*34/360)</f>
        <v>309.21703515356057</v>
      </c>
      <c r="U89" s="280">
        <f t="shared" si="40"/>
        <v>8.2088040000000015E-2</v>
      </c>
      <c r="V89" s="280">
        <f t="shared" si="41"/>
        <v>8.2560620000000001E-2</v>
      </c>
      <c r="W89" s="280">
        <f t="shared" si="42"/>
        <v>-2.1597999999999756E-4</v>
      </c>
      <c r="X89" s="280">
        <f t="shared" si="43"/>
        <v>0</v>
      </c>
      <c r="Y89" s="262">
        <f t="shared" si="44"/>
        <v>9.9367780698667065</v>
      </c>
      <c r="Z89" s="262">
        <f t="shared" si="45"/>
        <v>9.7959302831965029</v>
      </c>
      <c r="AA89" s="262">
        <f t="shared" si="46"/>
        <v>10.00044829509595</v>
      </c>
      <c r="AB89" s="262">
        <f t="shared" si="47"/>
        <v>10</v>
      </c>
      <c r="AD89" s="6">
        <f t="shared" si="48"/>
        <v>72</v>
      </c>
      <c r="AE89" s="1">
        <f t="shared" si="49"/>
        <v>43537</v>
      </c>
      <c r="AF89" s="262">
        <f t="shared" si="50"/>
        <v>-0.19998372790259822</v>
      </c>
      <c r="AG89" s="262">
        <f t="shared" si="51"/>
        <v>-0.10606214086184806</v>
      </c>
      <c r="AH89" s="262">
        <f t="shared" si="52"/>
        <v>0.25603115947291855</v>
      </c>
      <c r="AI89" s="262">
        <f t="shared" si="53"/>
        <v>-4.1939790593852422</v>
      </c>
      <c r="AJ89" s="262">
        <f t="shared" si="54"/>
        <v>-2.2314999999999835E-4</v>
      </c>
      <c r="AK89" s="262">
        <f t="shared" si="55"/>
        <v>-309.21703515356057</v>
      </c>
    </row>
    <row r="90" spans="1:37" x14ac:dyDescent="0.25">
      <c r="A90" s="6">
        <f t="shared" si="37"/>
        <v>73</v>
      </c>
      <c r="B90" s="245">
        <f>+Rendimientos!F763</f>
        <v>42116</v>
      </c>
      <c r="C90" s="247">
        <f>+Rendimientos!G763</f>
        <v>1.8985208725452736E-2</v>
      </c>
      <c r="D90" s="247">
        <f>+Rendimientos!H763</f>
        <v>-1.273589957128494E-2</v>
      </c>
      <c r="E90" s="247">
        <f>+Rendimientos!I763</f>
        <v>1.3402978881567476E-2</v>
      </c>
      <c r="F90">
        <f>+VLOOKUP(B90,ASURB.MX!$A$2:$H$1054,8,FALSE)</f>
        <v>1.6391721648258507E-2</v>
      </c>
      <c r="G90" s="264">
        <f>+dr!F77</f>
        <v>7.6070000000000998E-5</v>
      </c>
      <c r="H90" s="264">
        <f>+dr!G77</f>
        <v>-1.5994000000000078E-4</v>
      </c>
      <c r="I90" s="264">
        <f>+dr!H77</f>
        <v>-1.3800000000000617E-4</v>
      </c>
      <c r="J90" s="264">
        <f>+dr!I77</f>
        <v>-2.2000000000216291E-7</v>
      </c>
      <c r="K90" s="264">
        <f>+dr!J77</f>
        <v>0</v>
      </c>
      <c r="M90" s="6">
        <f t="shared" si="38"/>
        <v>73</v>
      </c>
      <c r="N90" s="1">
        <f t="shared" si="32"/>
        <v>42116</v>
      </c>
      <c r="O90" s="263">
        <f t="shared" si="33"/>
        <v>38.353664805196836</v>
      </c>
      <c r="P90" s="263">
        <f t="shared" si="34"/>
        <v>9.0144585607585306</v>
      </c>
      <c r="Q90" s="263">
        <f t="shared" si="35"/>
        <v>14.989564449239468</v>
      </c>
      <c r="R90" s="263">
        <f t="shared" si="39"/>
        <v>310.16265304266335</v>
      </c>
      <c r="S90" s="98">
        <f t="shared" si="36"/>
        <v>3.0753263846153848E-2</v>
      </c>
      <c r="T90" s="265">
        <f>R90-'Ejercicio 7'!$J$12*EXP(-S90*34/360)</f>
        <v>310.06571279026178</v>
      </c>
      <c r="U90" s="280">
        <f t="shared" si="40"/>
        <v>8.1848040000000011E-2</v>
      </c>
      <c r="V90" s="280">
        <f t="shared" si="41"/>
        <v>8.248280999999999E-2</v>
      </c>
      <c r="W90" s="280">
        <f t="shared" si="42"/>
        <v>-2.7669000000000304E-4</v>
      </c>
      <c r="X90" s="280">
        <f t="shared" si="43"/>
        <v>0</v>
      </c>
      <c r="Y90" s="262">
        <f t="shared" si="44"/>
        <v>9.9367780698667065</v>
      </c>
      <c r="Z90" s="262">
        <f t="shared" si="45"/>
        <v>9.7959302831965029</v>
      </c>
      <c r="AA90" s="262">
        <f t="shared" si="46"/>
        <v>10.00044829509595</v>
      </c>
      <c r="AB90" s="262">
        <f t="shared" si="47"/>
        <v>10</v>
      </c>
      <c r="AD90" s="6">
        <f t="shared" si="48"/>
        <v>73</v>
      </c>
      <c r="AE90" s="1">
        <f t="shared" si="49"/>
        <v>43537</v>
      </c>
      <c r="AF90" s="262">
        <f t="shared" si="50"/>
        <v>-0.72128380519683333</v>
      </c>
      <c r="AG90" s="262">
        <f t="shared" si="51"/>
        <v>0.1155414392414702</v>
      </c>
      <c r="AH90" s="262">
        <f t="shared" si="52"/>
        <v>-0.19956444923946925</v>
      </c>
      <c r="AI90" s="262">
        <f t="shared" si="53"/>
        <v>-5.0426580426633336</v>
      </c>
      <c r="AJ90" s="262">
        <f t="shared" si="54"/>
        <v>-7.6070000000000998E-5</v>
      </c>
      <c r="AK90" s="262">
        <f t="shared" si="55"/>
        <v>-310.06571279026178</v>
      </c>
    </row>
    <row r="91" spans="1:37" x14ac:dyDescent="0.25">
      <c r="A91" s="6">
        <f t="shared" si="37"/>
        <v>74</v>
      </c>
      <c r="B91" s="245">
        <f>+Rendimientos!F764</f>
        <v>42117</v>
      </c>
      <c r="C91" s="247">
        <f>+Rendimientos!G764</f>
        <v>7.7534695718521462E-3</v>
      </c>
      <c r="D91" s="247">
        <f>+Rendimientos!H764</f>
        <v>2.4848671552446053E-2</v>
      </c>
      <c r="E91" s="247">
        <f>+Rendimientos!I764</f>
        <v>1.7232358783069095E-2</v>
      </c>
      <c r="F91">
        <f>+VLOOKUP(B91,ASURB.MX!$A$2:$H$1054,8,FALSE)</f>
        <v>3.4821760001492792E-2</v>
      </c>
      <c r="G91" s="264">
        <f>+dr!F78</f>
        <v>-8.3299999999997959E-5</v>
      </c>
      <c r="H91" s="264">
        <f>+dr!G78</f>
        <v>-1.9433000000000297E-4</v>
      </c>
      <c r="I91" s="264">
        <f>+dr!H78</f>
        <v>-1.104299999999947E-4</v>
      </c>
      <c r="J91" s="264">
        <f>+dr!I78</f>
        <v>-5.2544999999999675E-4</v>
      </c>
      <c r="K91" s="264">
        <f>+dr!J78</f>
        <v>0</v>
      </c>
      <c r="M91" s="6">
        <f t="shared" si="38"/>
        <v>74</v>
      </c>
      <c r="N91" s="1">
        <f t="shared" si="32"/>
        <v>42117</v>
      </c>
      <c r="O91" s="263">
        <f t="shared" si="33"/>
        <v>37.925296609718202</v>
      </c>
      <c r="P91" s="263">
        <f t="shared" si="34"/>
        <v>9.3597105527450442</v>
      </c>
      <c r="Q91" s="263">
        <f t="shared" si="35"/>
        <v>15.047075231110879</v>
      </c>
      <c r="R91" s="263">
        <f t="shared" si="39"/>
        <v>315.93196363931708</v>
      </c>
      <c r="S91" s="98">
        <f t="shared" si="36"/>
        <v>3.0593893846153849E-2</v>
      </c>
      <c r="T91" s="265">
        <f>R91-'Ejercicio 7'!$J$12*EXP(-S91*34/360)</f>
        <v>315.83502192779753</v>
      </c>
      <c r="U91" s="280">
        <f t="shared" si="40"/>
        <v>8.1813650000000002E-2</v>
      </c>
      <c r="V91" s="280">
        <f t="shared" si="41"/>
        <v>8.2510380000000008E-2</v>
      </c>
      <c r="W91" s="280">
        <f t="shared" si="42"/>
        <v>-8.0191999999999763E-4</v>
      </c>
      <c r="X91" s="280">
        <f t="shared" si="43"/>
        <v>0</v>
      </c>
      <c r="Y91" s="262">
        <f t="shared" si="44"/>
        <v>9.9367780698667065</v>
      </c>
      <c r="Z91" s="262">
        <f t="shared" si="45"/>
        <v>9.7959302831965029</v>
      </c>
      <c r="AA91" s="262">
        <f t="shared" si="46"/>
        <v>10.00044829509595</v>
      </c>
      <c r="AB91" s="262">
        <f t="shared" si="47"/>
        <v>10</v>
      </c>
      <c r="AD91" s="6">
        <f t="shared" si="48"/>
        <v>74</v>
      </c>
      <c r="AE91" s="1">
        <f t="shared" si="49"/>
        <v>43537</v>
      </c>
      <c r="AF91" s="262">
        <f t="shared" si="50"/>
        <v>-0.29291560971820019</v>
      </c>
      <c r="AG91" s="262">
        <f t="shared" si="51"/>
        <v>-0.22971055274504337</v>
      </c>
      <c r="AH91" s="262">
        <f t="shared" si="52"/>
        <v>-0.25707523111088015</v>
      </c>
      <c r="AI91" s="262">
        <f t="shared" si="53"/>
        <v>-10.811968639317058</v>
      </c>
      <c r="AJ91" s="262">
        <f t="shared" si="54"/>
        <v>8.3299999999997959E-5</v>
      </c>
      <c r="AK91" s="262">
        <f t="shared" si="55"/>
        <v>-315.83502192779753</v>
      </c>
    </row>
    <row r="92" spans="1:37" x14ac:dyDescent="0.25">
      <c r="A92" s="6">
        <f t="shared" si="37"/>
        <v>75</v>
      </c>
      <c r="B92" s="245">
        <f>+Rendimientos!F765</f>
        <v>42118</v>
      </c>
      <c r="C92" s="247">
        <f>+Rendimientos!G765</f>
        <v>2.4157525996887221E-2</v>
      </c>
      <c r="D92" s="247">
        <f>+Rendimientos!H765</f>
        <v>-1.9404383482595312E-2</v>
      </c>
      <c r="E92" s="247">
        <f>+Rendimientos!I765</f>
        <v>-3.6366646189701576E-4</v>
      </c>
      <c r="F92">
        <f>+VLOOKUP(B92,ASURB.MX!$A$2:$H$1054,8,FALSE)</f>
        <v>6.8729465394253191E-3</v>
      </c>
      <c r="G92" s="264">
        <f>+dr!F79</f>
        <v>-2.8850000000000403E-5</v>
      </c>
      <c r="H92" s="264">
        <f>+dr!G79</f>
        <v>-7.6539999999999941E-5</v>
      </c>
      <c r="I92" s="264">
        <f>+dr!H79</f>
        <v>-9.137000000000034E-5</v>
      </c>
      <c r="J92" s="264">
        <f>+dr!I79</f>
        <v>-1.4480000000000048E-4</v>
      </c>
      <c r="K92" s="264">
        <f>+dr!J79</f>
        <v>0</v>
      </c>
      <c r="M92" s="6">
        <f t="shared" si="38"/>
        <v>75</v>
      </c>
      <c r="N92" s="1">
        <f t="shared" si="32"/>
        <v>42118</v>
      </c>
      <c r="O92" s="263">
        <f t="shared" si="33"/>
        <v>38.552556048990233</v>
      </c>
      <c r="P92" s="263">
        <f t="shared" si="34"/>
        <v>8.9545457746221881</v>
      </c>
      <c r="Q92" s="263">
        <f t="shared" si="35"/>
        <v>14.784622350923117</v>
      </c>
      <c r="R92" s="263">
        <f t="shared" si="39"/>
        <v>307.22429148893013</v>
      </c>
      <c r="S92" s="98">
        <f t="shared" si="36"/>
        <v>3.0648343846153846E-2</v>
      </c>
      <c r="T92" s="265">
        <f>R92-'Ejercicio 7'!$J$12*EXP(-S92*34/360)</f>
        <v>307.12735027593203</v>
      </c>
      <c r="U92" s="280">
        <f t="shared" si="40"/>
        <v>8.1931440000000008E-2</v>
      </c>
      <c r="V92" s="280">
        <f t="shared" si="41"/>
        <v>8.2529440000000009E-2</v>
      </c>
      <c r="W92" s="280">
        <f t="shared" si="42"/>
        <v>-4.2127000000000137E-4</v>
      </c>
      <c r="X92" s="280">
        <f t="shared" si="43"/>
        <v>0</v>
      </c>
      <c r="Y92" s="262">
        <f t="shared" si="44"/>
        <v>9.9367780698667065</v>
      </c>
      <c r="Z92" s="262">
        <f t="shared" si="45"/>
        <v>9.7959302831965029</v>
      </c>
      <c r="AA92" s="262">
        <f t="shared" si="46"/>
        <v>10.00044829509595</v>
      </c>
      <c r="AB92" s="262">
        <f t="shared" si="47"/>
        <v>10</v>
      </c>
      <c r="AD92" s="6">
        <f t="shared" si="48"/>
        <v>75</v>
      </c>
      <c r="AE92" s="1">
        <f t="shared" si="49"/>
        <v>43537</v>
      </c>
      <c r="AF92" s="262">
        <f t="shared" si="50"/>
        <v>-0.92017504899023095</v>
      </c>
      <c r="AG92" s="262">
        <f t="shared" si="51"/>
        <v>0.17545422537781263</v>
      </c>
      <c r="AH92" s="262">
        <f t="shared" si="52"/>
        <v>5.3776490768822072E-3</v>
      </c>
      <c r="AI92" s="262">
        <f t="shared" si="53"/>
        <v>-2.1042964889301174</v>
      </c>
      <c r="AJ92" s="262">
        <f t="shared" si="54"/>
        <v>2.8850000000000403E-5</v>
      </c>
      <c r="AK92" s="262">
        <f t="shared" si="55"/>
        <v>-307.12735027593203</v>
      </c>
    </row>
    <row r="93" spans="1:37" x14ac:dyDescent="0.25">
      <c r="A93" s="6">
        <f t="shared" si="37"/>
        <v>76</v>
      </c>
      <c r="B93" s="245">
        <f>+Rendimientos!F766</f>
        <v>42121</v>
      </c>
      <c r="C93" s="247">
        <f>+Rendimientos!G766</f>
        <v>6.8865267191487679E-3</v>
      </c>
      <c r="D93" s="247">
        <f>+Rendimientos!H766</f>
        <v>-6.1568177201885566E-3</v>
      </c>
      <c r="E93" s="247">
        <f>+Rendimientos!I766</f>
        <v>2.9048756120405896E-3</v>
      </c>
      <c r="F93">
        <f>+VLOOKUP(B93,ASURB.MX!$A$2:$H$1054,8,FALSE)</f>
        <v>6.7831841112992201E-3</v>
      </c>
      <c r="G93" s="264">
        <f>+dr!F80</f>
        <v>-7.8700000000000991E-6</v>
      </c>
      <c r="H93" s="264">
        <f>+dr!G80</f>
        <v>6.4339999999999536E-5</v>
      </c>
      <c r="I93" s="264">
        <f>+dr!H80</f>
        <v>9.9950000000001427E-5</v>
      </c>
      <c r="J93" s="264">
        <f>+dr!I80</f>
        <v>7.2309999999999042E-5</v>
      </c>
      <c r="K93" s="264">
        <f>+dr!J80</f>
        <v>0</v>
      </c>
      <c r="M93" s="6">
        <f t="shared" si="38"/>
        <v>76</v>
      </c>
      <c r="N93" s="1">
        <f t="shared" si="32"/>
        <v>42121</v>
      </c>
      <c r="O93" s="263">
        <f t="shared" si="33"/>
        <v>37.892431792903174</v>
      </c>
      <c r="P93" s="263">
        <f t="shared" si="34"/>
        <v>9.0739609423660319</v>
      </c>
      <c r="Q93" s="263">
        <f t="shared" si="35"/>
        <v>14.833025572014272</v>
      </c>
      <c r="R93" s="263">
        <f t="shared" si="39"/>
        <v>307.1967155282079</v>
      </c>
      <c r="S93" s="98">
        <f t="shared" si="36"/>
        <v>3.0669323846153847E-2</v>
      </c>
      <c r="T93" s="265">
        <f>R93-'Ejercicio 7'!$J$12*EXP(-S93*34/360)</f>
        <v>307.09977450729326</v>
      </c>
      <c r="U93" s="280">
        <f t="shared" si="40"/>
        <v>8.2072320000000004E-2</v>
      </c>
      <c r="V93" s="280">
        <f t="shared" si="41"/>
        <v>8.2720760000000004E-2</v>
      </c>
      <c r="W93" s="280">
        <f t="shared" si="42"/>
        <v>-2.0416000000000184E-4</v>
      </c>
      <c r="X93" s="280">
        <f t="shared" si="43"/>
        <v>0</v>
      </c>
      <c r="Y93" s="262">
        <f t="shared" si="44"/>
        <v>9.9367780698667065</v>
      </c>
      <c r="Z93" s="262">
        <f t="shared" si="45"/>
        <v>9.7959302831965029</v>
      </c>
      <c r="AA93" s="262">
        <f t="shared" si="46"/>
        <v>10.00044829509595</v>
      </c>
      <c r="AB93" s="262">
        <f t="shared" si="47"/>
        <v>10</v>
      </c>
      <c r="AD93" s="6">
        <f t="shared" si="48"/>
        <v>76</v>
      </c>
      <c r="AE93" s="1">
        <f t="shared" si="49"/>
        <v>43537</v>
      </c>
      <c r="AF93" s="262">
        <f t="shared" si="50"/>
        <v>-0.26005079290317212</v>
      </c>
      <c r="AG93" s="262">
        <f t="shared" si="51"/>
        <v>5.6039057633968881E-2</v>
      </c>
      <c r="AH93" s="262">
        <f t="shared" si="52"/>
        <v>-4.3025572014272484E-2</v>
      </c>
      <c r="AI93" s="262">
        <f t="shared" si="53"/>
        <v>-2.0767205282078862</v>
      </c>
      <c r="AJ93" s="262">
        <f t="shared" si="54"/>
        <v>7.8700000000000991E-6</v>
      </c>
      <c r="AK93" s="262">
        <f t="shared" si="55"/>
        <v>-307.09977450729326</v>
      </c>
    </row>
    <row r="94" spans="1:37" x14ac:dyDescent="0.25">
      <c r="A94" s="6">
        <f t="shared" si="37"/>
        <v>77</v>
      </c>
      <c r="B94" s="245">
        <f>+Rendimientos!F767</f>
        <v>42122</v>
      </c>
      <c r="C94" s="247">
        <f>+Rendimientos!G767</f>
        <v>-6.0813566364504744E-3</v>
      </c>
      <c r="D94" s="247">
        <f>+Rendimientos!H767</f>
        <v>1.8985042447819825E-3</v>
      </c>
      <c r="E94" s="247">
        <f>+Rendimientos!I767</f>
        <v>-1.8144841599541254E-3</v>
      </c>
      <c r="F94">
        <f>+VLOOKUP(B94,ASURB.MX!$A$2:$H$1054,8,FALSE)</f>
        <v>-1.449527108225071E-2</v>
      </c>
      <c r="G94" s="264">
        <f>+dr!F81</f>
        <v>1.2093999999999994E-4</v>
      </c>
      <c r="H94" s="264">
        <f>+dr!G81</f>
        <v>-3.492999999999899E-5</v>
      </c>
      <c r="I94" s="264">
        <f>+dr!H81</f>
        <v>-1.3754000000000197E-4</v>
      </c>
      <c r="J94" s="264">
        <f>+dr!I81</f>
        <v>-9.6930000000002015E-5</v>
      </c>
      <c r="K94" s="264">
        <f>+dr!J81</f>
        <v>0</v>
      </c>
      <c r="M94" s="6">
        <f t="shared" si="38"/>
        <v>77</v>
      </c>
      <c r="N94" s="1">
        <f t="shared" si="32"/>
        <v>42122</v>
      </c>
      <c r="O94" s="263">
        <f t="shared" si="33"/>
        <v>37.404219538840472</v>
      </c>
      <c r="P94" s="263">
        <f t="shared" si="34"/>
        <v>9.1473498078856323</v>
      </c>
      <c r="Q94" s="263">
        <f t="shared" si="35"/>
        <v>14.763188111503947</v>
      </c>
      <c r="R94" s="263">
        <f t="shared" si="39"/>
        <v>300.7290984594103</v>
      </c>
      <c r="S94" s="98">
        <f t="shared" si="36"/>
        <v>3.0798133846153847E-2</v>
      </c>
      <c r="T94" s="265">
        <f>R94-'Ejercicio 7'!$J$12*EXP(-S94*34/360)</f>
        <v>300.63215861781367</v>
      </c>
      <c r="U94" s="280">
        <f t="shared" si="40"/>
        <v>8.1973050000000006E-2</v>
      </c>
      <c r="V94" s="280">
        <f t="shared" si="41"/>
        <v>8.2483269999999997E-2</v>
      </c>
      <c r="W94" s="280">
        <f t="shared" si="42"/>
        <v>-3.734000000000029E-4</v>
      </c>
      <c r="X94" s="280">
        <f t="shared" si="43"/>
        <v>0</v>
      </c>
      <c r="Y94" s="262">
        <f t="shared" si="44"/>
        <v>9.9367780698667065</v>
      </c>
      <c r="Z94" s="262">
        <f t="shared" si="45"/>
        <v>9.7959302831965029</v>
      </c>
      <c r="AA94" s="262">
        <f t="shared" si="46"/>
        <v>10.00044829509595</v>
      </c>
      <c r="AB94" s="262">
        <f t="shared" si="47"/>
        <v>10</v>
      </c>
      <c r="AD94" s="6">
        <f t="shared" si="48"/>
        <v>77</v>
      </c>
      <c r="AE94" s="1">
        <f t="shared" si="49"/>
        <v>43537</v>
      </c>
      <c r="AF94" s="262">
        <f t="shared" si="50"/>
        <v>0.22816146115953018</v>
      </c>
      <c r="AG94" s="262">
        <f t="shared" si="51"/>
        <v>-1.7349807885631563E-2</v>
      </c>
      <c r="AH94" s="262">
        <f t="shared" si="52"/>
        <v>2.6811888496052205E-2</v>
      </c>
      <c r="AI94" s="262">
        <f t="shared" si="53"/>
        <v>4.390896540589722</v>
      </c>
      <c r="AJ94" s="262">
        <f t="shared" si="54"/>
        <v>-1.2093999999999994E-4</v>
      </c>
      <c r="AK94" s="262">
        <f t="shared" si="55"/>
        <v>-300.63215861781367</v>
      </c>
    </row>
    <row r="95" spans="1:37" x14ac:dyDescent="0.25">
      <c r="A95" s="6">
        <f t="shared" si="37"/>
        <v>78</v>
      </c>
      <c r="B95" s="245">
        <f>+Rendimientos!F768</f>
        <v>42123</v>
      </c>
      <c r="C95" s="247">
        <f>+Rendimientos!G768</f>
        <v>-6.5519661781707926E-3</v>
      </c>
      <c r="D95" s="247">
        <f>+Rendimientos!H768</f>
        <v>-9.4878935932962228E-4</v>
      </c>
      <c r="E95" s="247">
        <f>+Rendimientos!I768</f>
        <v>-3.2112036409473008E-2</v>
      </c>
      <c r="F95">
        <f>+VLOOKUP(B95,ASURB.MX!$A$2:$H$1054,8,FALSE)</f>
        <v>-1.142620235672912E-2</v>
      </c>
      <c r="G95" s="264">
        <f>+dr!F82</f>
        <v>-6.0040000000000787E-5</v>
      </c>
      <c r="H95" s="264">
        <f>+dr!G82</f>
        <v>-5.3719999999996687E-5</v>
      </c>
      <c r="I95" s="264">
        <f>+dr!H82</f>
        <v>3.1739999999998852E-5</v>
      </c>
      <c r="J95" s="264">
        <f>+dr!I82</f>
        <v>-9.4360000000001665E-5</v>
      </c>
      <c r="K95" s="264">
        <f>+dr!J82</f>
        <v>0</v>
      </c>
      <c r="M95" s="6">
        <f t="shared" si="38"/>
        <v>78</v>
      </c>
      <c r="N95" s="1">
        <f t="shared" si="32"/>
        <v>42123</v>
      </c>
      <c r="O95" s="263">
        <f t="shared" si="33"/>
        <v>37.386620897593936</v>
      </c>
      <c r="P95" s="263">
        <f t="shared" si="34"/>
        <v>9.1213416612686711</v>
      </c>
      <c r="Q95" s="263">
        <f t="shared" si="35"/>
        <v>14.32260760552775</v>
      </c>
      <c r="R95" s="263">
        <f t="shared" si="39"/>
        <v>301.65347449155973</v>
      </c>
      <c r="S95" s="98">
        <f t="shared" si="36"/>
        <v>3.0617153846153846E-2</v>
      </c>
      <c r="T95" s="265">
        <f>R95-'Ejercicio 7'!$J$12*EXP(-S95*34/360)</f>
        <v>301.55653299299934</v>
      </c>
      <c r="U95" s="280">
        <f t="shared" si="40"/>
        <v>8.1954260000000015E-2</v>
      </c>
      <c r="V95" s="280">
        <f t="shared" si="41"/>
        <v>8.2652550000000005E-2</v>
      </c>
      <c r="W95" s="280">
        <f t="shared" si="42"/>
        <v>-3.7083000000000255E-4</v>
      </c>
      <c r="X95" s="280">
        <f t="shared" si="43"/>
        <v>0</v>
      </c>
      <c r="Y95" s="262">
        <f t="shared" si="44"/>
        <v>9.9367780698667065</v>
      </c>
      <c r="Z95" s="262">
        <f t="shared" si="45"/>
        <v>9.7959302831965029</v>
      </c>
      <c r="AA95" s="262">
        <f t="shared" si="46"/>
        <v>10.00044829509595</v>
      </c>
      <c r="AB95" s="262">
        <f t="shared" si="47"/>
        <v>10</v>
      </c>
      <c r="AD95" s="6">
        <f t="shared" si="48"/>
        <v>78</v>
      </c>
      <c r="AE95" s="1">
        <f t="shared" si="49"/>
        <v>43537</v>
      </c>
      <c r="AF95" s="262">
        <f t="shared" si="50"/>
        <v>0.24576010240606649</v>
      </c>
      <c r="AG95" s="262">
        <f t="shared" si="51"/>
        <v>8.6583387313297067E-3</v>
      </c>
      <c r="AH95" s="262">
        <f t="shared" si="52"/>
        <v>0.4673923944722489</v>
      </c>
      <c r="AI95" s="262">
        <f t="shared" si="53"/>
        <v>3.4665205084402828</v>
      </c>
      <c r="AJ95" s="262">
        <f t="shared" si="54"/>
        <v>6.0040000000000787E-5</v>
      </c>
      <c r="AK95" s="262">
        <f t="shared" si="55"/>
        <v>-301.55653299299934</v>
      </c>
    </row>
    <row r="96" spans="1:37" x14ac:dyDescent="0.25">
      <c r="A96" s="6">
        <f t="shared" si="37"/>
        <v>79</v>
      </c>
      <c r="B96" s="245">
        <f>+Rendimientos!F769</f>
        <v>42124</v>
      </c>
      <c r="C96" s="247">
        <f>+Rendimientos!G769</f>
        <v>-2.798226895114922E-2</v>
      </c>
      <c r="D96" s="247">
        <f>+Rendimientos!H769</f>
        <v>-2.2559185201571925E-2</v>
      </c>
      <c r="E96" s="247">
        <f>+Rendimientos!I769</f>
        <v>-1.7786693308338725E-2</v>
      </c>
      <c r="F96">
        <f>+VLOOKUP(B96,ASURB.MX!$A$2:$H$1054,8,FALSE)</f>
        <v>-2.5551509631991876E-2</v>
      </c>
      <c r="G96" s="264">
        <f>+dr!F83</f>
        <v>3.5943999999999907E-4</v>
      </c>
      <c r="H96" s="264">
        <f>+dr!G83</f>
        <v>9.5229999999994763E-5</v>
      </c>
      <c r="I96" s="264">
        <f>+dr!H83</f>
        <v>3.058499999999964E-4</v>
      </c>
      <c r="J96" s="264">
        <f>+dr!I83</f>
        <v>5.9432000000000235E-4</v>
      </c>
      <c r="K96" s="264">
        <f>+dr!J83</f>
        <v>0</v>
      </c>
      <c r="M96" s="6">
        <f t="shared" si="38"/>
        <v>79</v>
      </c>
      <c r="N96" s="1">
        <f t="shared" si="32"/>
        <v>42124</v>
      </c>
      <c r="O96" s="263">
        <f t="shared" si="33"/>
        <v>36.593938342588316</v>
      </c>
      <c r="P96" s="263">
        <f t="shared" si="34"/>
        <v>8.9263404726806925</v>
      </c>
      <c r="Q96" s="263">
        <f t="shared" si="35"/>
        <v>14.529260526559151</v>
      </c>
      <c r="R96" s="263">
        <f t="shared" si="39"/>
        <v>297.42247887890818</v>
      </c>
      <c r="S96" s="98">
        <f t="shared" si="36"/>
        <v>3.1036633846153846E-2</v>
      </c>
      <c r="T96" s="265">
        <f>R96-'Ejercicio 7'!$J$12*EXP(-S96*34/360)</f>
        <v>297.32554122085691</v>
      </c>
      <c r="U96" s="280">
        <f t="shared" si="40"/>
        <v>8.210321000000001E-2</v>
      </c>
      <c r="V96" s="280">
        <f t="shared" si="41"/>
        <v>8.2926659999999999E-2</v>
      </c>
      <c r="W96" s="280">
        <f t="shared" si="42"/>
        <v>3.1785000000000146E-4</v>
      </c>
      <c r="X96" s="280">
        <f t="shared" si="43"/>
        <v>0</v>
      </c>
      <c r="Y96" s="262">
        <f t="shared" si="44"/>
        <v>9.9367780698667065</v>
      </c>
      <c r="Z96" s="262">
        <f t="shared" si="45"/>
        <v>9.7959302831965029</v>
      </c>
      <c r="AA96" s="262">
        <f t="shared" si="46"/>
        <v>10.00044829509595</v>
      </c>
      <c r="AB96" s="262">
        <f t="shared" si="47"/>
        <v>10</v>
      </c>
      <c r="AD96" s="6">
        <f t="shared" si="48"/>
        <v>79</v>
      </c>
      <c r="AE96" s="1">
        <f t="shared" si="49"/>
        <v>43537</v>
      </c>
      <c r="AF96" s="262">
        <f t="shared" si="50"/>
        <v>1.0384426574116858</v>
      </c>
      <c r="AG96" s="262">
        <f t="shared" si="51"/>
        <v>0.20365952731930825</v>
      </c>
      <c r="AH96" s="262">
        <f t="shared" si="52"/>
        <v>0.26073947344084836</v>
      </c>
      <c r="AI96" s="262">
        <f t="shared" si="53"/>
        <v>7.6975161210918372</v>
      </c>
      <c r="AJ96" s="262">
        <f t="shared" si="54"/>
        <v>-3.5943999999999907E-4</v>
      </c>
      <c r="AK96" s="262">
        <f t="shared" si="55"/>
        <v>-297.32554122085691</v>
      </c>
    </row>
    <row r="97" spans="1:37" x14ac:dyDescent="0.25">
      <c r="A97" s="6">
        <f t="shared" si="37"/>
        <v>80</v>
      </c>
      <c r="B97" s="245">
        <f>+Rendimientos!F770</f>
        <v>42128</v>
      </c>
      <c r="C97" s="247">
        <f>+Rendimientos!G770</f>
        <v>1.4092610139416728E-2</v>
      </c>
      <c r="D97" s="247">
        <f>+Rendimientos!H770</f>
        <v>1.1823113219492722E-2</v>
      </c>
      <c r="E97" s="247">
        <f>+Rendimientos!I770</f>
        <v>3.9675989844386278E-2</v>
      </c>
      <c r="F97">
        <f>+VLOOKUP(B97,ASURB.MX!$A$2:$H$1054,8,FALSE)</f>
        <v>2.2359293183504526E-2</v>
      </c>
      <c r="G97" s="264">
        <f>+dr!F84</f>
        <v>1.4288000000000148E-4</v>
      </c>
      <c r="H97" s="264">
        <f>+dr!G84</f>
        <v>-9.5199999999989737E-6</v>
      </c>
      <c r="I97" s="264">
        <f>+dr!H84</f>
        <v>1.4880000000001836E-5</v>
      </c>
      <c r="J97" s="264">
        <f>+dr!I84</f>
        <v>7.7433000000000363E-4</v>
      </c>
      <c r="K97" s="264">
        <f>+dr!J84</f>
        <v>0</v>
      </c>
      <c r="M97" s="6">
        <f t="shared" si="38"/>
        <v>80</v>
      </c>
      <c r="N97" s="1">
        <f t="shared" si="32"/>
        <v>42128</v>
      </c>
      <c r="O97" s="263">
        <f t="shared" si="33"/>
        <v>38.16647401710101</v>
      </c>
      <c r="P97" s="263">
        <f t="shared" si="34"/>
        <v>9.2385856691305701</v>
      </c>
      <c r="Q97" s="263">
        <f t="shared" si="35"/>
        <v>15.388604478318767</v>
      </c>
      <c r="R97" s="263">
        <f t="shared" si="39"/>
        <v>312.01910460669995</v>
      </c>
      <c r="S97" s="98">
        <f t="shared" si="36"/>
        <v>3.0820073846153848E-2</v>
      </c>
      <c r="T97" s="265">
        <f>R97-'Ejercicio 7'!$J$12*EXP(-S97*34/360)</f>
        <v>311.92216496597325</v>
      </c>
      <c r="U97" s="280">
        <f t="shared" si="40"/>
        <v>8.1998460000000009E-2</v>
      </c>
      <c r="V97" s="280">
        <f t="shared" si="41"/>
        <v>8.2635690000000012E-2</v>
      </c>
      <c r="W97" s="280">
        <f t="shared" si="42"/>
        <v>4.9786000000000274E-4</v>
      </c>
      <c r="X97" s="280">
        <f t="shared" si="43"/>
        <v>0</v>
      </c>
      <c r="Y97" s="262">
        <f t="shared" si="44"/>
        <v>9.9367780698667065</v>
      </c>
      <c r="Z97" s="262">
        <f t="shared" si="45"/>
        <v>9.7959302831965029</v>
      </c>
      <c r="AA97" s="262">
        <f t="shared" si="46"/>
        <v>10.00044829509595</v>
      </c>
      <c r="AB97" s="262">
        <f t="shared" si="47"/>
        <v>10</v>
      </c>
      <c r="AD97" s="6">
        <f t="shared" si="48"/>
        <v>80</v>
      </c>
      <c r="AE97" s="1">
        <f t="shared" si="49"/>
        <v>43537</v>
      </c>
      <c r="AF97" s="262">
        <f t="shared" si="50"/>
        <v>-0.53409301710100721</v>
      </c>
      <c r="AG97" s="262">
        <f t="shared" si="51"/>
        <v>-0.10858566913056933</v>
      </c>
      <c r="AH97" s="262">
        <f t="shared" si="52"/>
        <v>-0.59860447831876762</v>
      </c>
      <c r="AI97" s="262">
        <f t="shared" si="53"/>
        <v>-6.8991096066999376</v>
      </c>
      <c r="AJ97" s="262">
        <f t="shared" si="54"/>
        <v>-1.4288000000000148E-4</v>
      </c>
      <c r="AK97" s="262">
        <f t="shared" si="55"/>
        <v>-311.92216496597325</v>
      </c>
    </row>
    <row r="98" spans="1:37" x14ac:dyDescent="0.25">
      <c r="A98" s="6">
        <f t="shared" si="37"/>
        <v>81</v>
      </c>
      <c r="B98" s="245">
        <f>+Rendimientos!F771</f>
        <v>42129</v>
      </c>
      <c r="C98" s="247">
        <f>+Rendimientos!G771</f>
        <v>-4.6730913303840299E-3</v>
      </c>
      <c r="D98" s="247">
        <f>+Rendimientos!H771</f>
        <v>1.3579597455857084E-2</v>
      </c>
      <c r="E98" s="247">
        <f>+Rendimientos!I771</f>
        <v>-5.5198827564879524E-3</v>
      </c>
      <c r="F98">
        <f>+VLOOKUP(B98,ASURB.MX!$A$2:$H$1054,8,FALSE)</f>
        <v>2.4202657478697962E-2</v>
      </c>
      <c r="G98" s="264">
        <f>+dr!F85</f>
        <v>5.5700999999999667E-4</v>
      </c>
      <c r="H98" s="264">
        <f>+dr!G85</f>
        <v>1.1879000000000056E-4</v>
      </c>
      <c r="I98" s="264">
        <f>+dr!H85</f>
        <v>4.1532999999999848E-4</v>
      </c>
      <c r="J98" s="264">
        <f>+dr!I85</f>
        <v>6.5308000000000033E-4</v>
      </c>
      <c r="K98" s="264">
        <f>+dr!J85</f>
        <v>0</v>
      </c>
      <c r="M98" s="6">
        <f t="shared" si="38"/>
        <v>81</v>
      </c>
      <c r="N98" s="1">
        <f t="shared" si="32"/>
        <v>42129</v>
      </c>
      <c r="O98" s="263">
        <f t="shared" si="33"/>
        <v>37.456931711167648</v>
      </c>
      <c r="P98" s="263">
        <f t="shared" si="34"/>
        <v>9.2548273591851888</v>
      </c>
      <c r="Q98" s="263">
        <f t="shared" si="35"/>
        <v>14.708585839061044</v>
      </c>
      <c r="R98" s="263">
        <f t="shared" si="39"/>
        <v>312.59479992863351</v>
      </c>
      <c r="S98" s="98">
        <f t="shared" si="36"/>
        <v>3.1234203846153843E-2</v>
      </c>
      <c r="T98" s="265">
        <f>R98-'Ejercicio 7'!$J$12*EXP(-S98*34/360)</f>
        <v>312.49786407936284</v>
      </c>
      <c r="U98" s="280">
        <f t="shared" si="40"/>
        <v>8.2126770000000016E-2</v>
      </c>
      <c r="V98" s="280">
        <f t="shared" si="41"/>
        <v>8.3036140000000008E-2</v>
      </c>
      <c r="W98" s="280">
        <f t="shared" si="42"/>
        <v>3.7660999999999945E-4</v>
      </c>
      <c r="X98" s="280">
        <f t="shared" si="43"/>
        <v>0</v>
      </c>
      <c r="Y98" s="262">
        <f t="shared" si="44"/>
        <v>9.9367780698667065</v>
      </c>
      <c r="Z98" s="262">
        <f t="shared" si="45"/>
        <v>9.7959302831965029</v>
      </c>
      <c r="AA98" s="262">
        <f t="shared" si="46"/>
        <v>10.00044829509595</v>
      </c>
      <c r="AB98" s="262">
        <f t="shared" si="47"/>
        <v>10</v>
      </c>
      <c r="AD98" s="6">
        <f t="shared" si="48"/>
        <v>81</v>
      </c>
      <c r="AE98" s="1">
        <f t="shared" si="49"/>
        <v>43537</v>
      </c>
      <c r="AF98" s="262">
        <f t="shared" si="50"/>
        <v>0.175449288832354</v>
      </c>
      <c r="AG98" s="262">
        <f t="shared" si="51"/>
        <v>-0.12482735918518806</v>
      </c>
      <c r="AH98" s="262">
        <f t="shared" si="52"/>
        <v>8.1414160938955149E-2</v>
      </c>
      <c r="AI98" s="262">
        <f t="shared" si="53"/>
        <v>-7.474804928633489</v>
      </c>
      <c r="AJ98" s="262">
        <f t="shared" si="54"/>
        <v>-5.5700999999999667E-4</v>
      </c>
      <c r="AK98" s="262">
        <f t="shared" si="55"/>
        <v>-312.49786407936284</v>
      </c>
    </row>
    <row r="99" spans="1:37" x14ac:dyDescent="0.25">
      <c r="A99" s="6">
        <f t="shared" si="37"/>
        <v>82</v>
      </c>
      <c r="B99" s="245">
        <f>+Rendimientos!F772</f>
        <v>42130</v>
      </c>
      <c r="C99" s="247">
        <f>+Rendimientos!G772</f>
        <v>-8.7400940291879666E-3</v>
      </c>
      <c r="D99" s="247">
        <f>+Rendimientos!H772</f>
        <v>-4.0308467921041152E-3</v>
      </c>
      <c r="E99" s="247">
        <f>+Rendimientos!I772</f>
        <v>-6.2928488153878711E-3</v>
      </c>
      <c r="F99">
        <f>+VLOOKUP(B99,ASURB.MX!$A$2:$H$1054,8,FALSE)</f>
        <v>8.9705441142887352E-3</v>
      </c>
      <c r="G99" s="264">
        <f>+dr!F86</f>
        <v>-4.4360000000000233E-5</v>
      </c>
      <c r="H99" s="264">
        <f>+dr!G86</f>
        <v>2.9230000000001616E-5</v>
      </c>
      <c r="I99" s="264">
        <f>+dr!H86</f>
        <v>-2.0613999999999355E-4</v>
      </c>
      <c r="J99" s="264">
        <f>+dr!I86</f>
        <v>-2.4920000000004661E-5</v>
      </c>
      <c r="K99" s="264">
        <f>+dr!J86</f>
        <v>0</v>
      </c>
      <c r="M99" s="6">
        <f t="shared" si="38"/>
        <v>82</v>
      </c>
      <c r="N99" s="1">
        <f t="shared" si="32"/>
        <v>42130</v>
      </c>
      <c r="O99" s="263">
        <f t="shared" si="33"/>
        <v>37.304903627674136</v>
      </c>
      <c r="P99" s="263">
        <f t="shared" si="34"/>
        <v>9.0932724400998559</v>
      </c>
      <c r="Q99" s="263">
        <f t="shared" si="35"/>
        <v>14.697220994318512</v>
      </c>
      <c r="R99" s="263">
        <f t="shared" si="39"/>
        <v>307.86940077099371</v>
      </c>
      <c r="S99" s="98">
        <f t="shared" si="36"/>
        <v>3.0632833846153847E-2</v>
      </c>
      <c r="T99" s="265">
        <f>R99-'Ejercicio 7'!$J$12*EXP(-S99*34/360)</f>
        <v>307.77245941599278</v>
      </c>
      <c r="U99" s="280">
        <f t="shared" si="40"/>
        <v>8.2037210000000013E-2</v>
      </c>
      <c r="V99" s="280">
        <f t="shared" si="41"/>
        <v>8.2414670000000009E-2</v>
      </c>
      <c r="W99" s="280">
        <f t="shared" si="42"/>
        <v>-3.0139000000000554E-4</v>
      </c>
      <c r="X99" s="280">
        <f t="shared" si="43"/>
        <v>0</v>
      </c>
      <c r="Y99" s="262">
        <f t="shared" si="44"/>
        <v>9.9367780698667065</v>
      </c>
      <c r="Z99" s="262">
        <f t="shared" si="45"/>
        <v>9.7959302831965029</v>
      </c>
      <c r="AA99" s="262">
        <f t="shared" si="46"/>
        <v>10.00044829509595</v>
      </c>
      <c r="AB99" s="262">
        <f t="shared" si="47"/>
        <v>10</v>
      </c>
      <c r="AD99" s="6">
        <f t="shared" si="48"/>
        <v>82</v>
      </c>
      <c r="AE99" s="1">
        <f t="shared" si="49"/>
        <v>43537</v>
      </c>
      <c r="AF99" s="262">
        <f t="shared" si="50"/>
        <v>0.32747737232586616</v>
      </c>
      <c r="AG99" s="262">
        <f t="shared" si="51"/>
        <v>3.6727559900144868E-2</v>
      </c>
      <c r="AH99" s="262">
        <f t="shared" si="52"/>
        <v>9.2779005681487448E-2</v>
      </c>
      <c r="AI99" s="262">
        <f t="shared" si="53"/>
        <v>-2.7494057709936897</v>
      </c>
      <c r="AJ99" s="262">
        <f t="shared" si="54"/>
        <v>4.4360000000000233E-5</v>
      </c>
      <c r="AK99" s="262">
        <f t="shared" si="55"/>
        <v>-307.77245941599278</v>
      </c>
    </row>
    <row r="100" spans="1:37" x14ac:dyDescent="0.25">
      <c r="A100" s="6">
        <f t="shared" si="37"/>
        <v>83</v>
      </c>
      <c r="B100" s="245">
        <f>+Rendimientos!F773</f>
        <v>42131</v>
      </c>
      <c r="C100" s="247">
        <f>+Rendimientos!G773</f>
        <v>7.3998685982948403E-3</v>
      </c>
      <c r="D100" s="247">
        <f>+Rendimientos!H773</f>
        <v>-9.7886693772411392E-3</v>
      </c>
      <c r="E100" s="247">
        <f>+Rendimientos!I773</f>
        <v>-1.4211219878314064E-2</v>
      </c>
      <c r="F100">
        <f>+VLOOKUP(B100,ASURB.MX!$A$2:$H$1054,8,FALSE)</f>
        <v>-9.0144611375930044E-3</v>
      </c>
      <c r="G100" s="264">
        <f>+dr!F87</f>
        <v>-4.3981999999999702E-4</v>
      </c>
      <c r="H100" s="264">
        <f>+dr!G87</f>
        <v>-1.1399000000000131E-4</v>
      </c>
      <c r="I100" s="264">
        <f>+dr!H87</f>
        <v>-7.5810000000002542E-5</v>
      </c>
      <c r="J100" s="264">
        <f>+dr!I87</f>
        <v>-4.2959999999994669E-5</v>
      </c>
      <c r="K100" s="264">
        <f>+dr!J87</f>
        <v>0</v>
      </c>
      <c r="M100" s="6">
        <f t="shared" si="38"/>
        <v>83</v>
      </c>
      <c r="N100" s="1">
        <f t="shared" si="32"/>
        <v>42131</v>
      </c>
      <c r="O100" s="263">
        <f t="shared" si="33"/>
        <v>37.911888558604225</v>
      </c>
      <c r="P100" s="263">
        <f t="shared" si="34"/>
        <v>9.0410654342428991</v>
      </c>
      <c r="Q100" s="263">
        <f t="shared" si="35"/>
        <v>14.581302493422577</v>
      </c>
      <c r="R100" s="263">
        <f t="shared" si="39"/>
        <v>302.38186259864182</v>
      </c>
      <c r="S100" s="98">
        <f t="shared" si="36"/>
        <v>3.023737384615385E-2</v>
      </c>
      <c r="T100" s="265">
        <f>R100-'Ejercicio 7'!$J$12*EXP(-S100*34/360)</f>
        <v>302.28491762291065</v>
      </c>
      <c r="U100" s="280">
        <f t="shared" si="40"/>
        <v>8.189399E-2</v>
      </c>
      <c r="V100" s="280">
        <f t="shared" si="41"/>
        <v>8.2545000000000007E-2</v>
      </c>
      <c r="W100" s="280">
        <f t="shared" si="42"/>
        <v>-3.1942999999999555E-4</v>
      </c>
      <c r="X100" s="280">
        <f t="shared" si="43"/>
        <v>0</v>
      </c>
      <c r="Y100" s="262">
        <f t="shared" si="44"/>
        <v>9.9367780698667065</v>
      </c>
      <c r="Z100" s="262">
        <f t="shared" si="45"/>
        <v>9.7959302831965029</v>
      </c>
      <c r="AA100" s="262">
        <f t="shared" si="46"/>
        <v>10.00044829509595</v>
      </c>
      <c r="AB100" s="262">
        <f t="shared" si="47"/>
        <v>10</v>
      </c>
      <c r="AD100" s="6">
        <f t="shared" si="48"/>
        <v>83</v>
      </c>
      <c r="AE100" s="1">
        <f t="shared" si="49"/>
        <v>43537</v>
      </c>
      <c r="AF100" s="262">
        <f t="shared" si="50"/>
        <v>-0.27950755860422305</v>
      </c>
      <c r="AG100" s="262">
        <f t="shared" si="51"/>
        <v>8.893456575710168E-2</v>
      </c>
      <c r="AH100" s="262">
        <f t="shared" si="52"/>
        <v>0.20869750657742259</v>
      </c>
      <c r="AI100" s="262">
        <f t="shared" si="53"/>
        <v>2.7381324013582002</v>
      </c>
      <c r="AJ100" s="262">
        <f t="shared" si="54"/>
        <v>4.3981999999999702E-4</v>
      </c>
      <c r="AK100" s="262">
        <f t="shared" si="55"/>
        <v>-302.28491762291065</v>
      </c>
    </row>
    <row r="101" spans="1:37" x14ac:dyDescent="0.25">
      <c r="A101" s="6">
        <f t="shared" si="37"/>
        <v>84</v>
      </c>
      <c r="B101" s="245">
        <f>+Rendimientos!F774</f>
        <v>42132</v>
      </c>
      <c r="C101" s="247">
        <f>+Rendimientos!G774</f>
        <v>2.3187866269495778E-2</v>
      </c>
      <c r="D101" s="247">
        <f>+Rendimientos!H774</f>
        <v>5.2644197497640844E-3</v>
      </c>
      <c r="E101" s="247">
        <f>+Rendimientos!I774</f>
        <v>3.7593914900372503E-3</v>
      </c>
      <c r="F101">
        <f>+VLOOKUP(B101,ASURB.MX!$A$2:$H$1054,8,FALSE)</f>
        <v>-2.9937221806279643E-3</v>
      </c>
      <c r="G101" s="264">
        <f>+dr!F88</f>
        <v>-3.6703000000000083E-4</v>
      </c>
      <c r="H101" s="264">
        <f>+dr!G88</f>
        <v>-7.3090000000001348E-5</v>
      </c>
      <c r="I101" s="264">
        <f>+dr!H88</f>
        <v>1.5160000000000173E-4</v>
      </c>
      <c r="J101" s="264">
        <f>+dr!I88</f>
        <v>-4.0115000000000289E-4</v>
      </c>
      <c r="K101" s="264">
        <f>+dr!J88</f>
        <v>0</v>
      </c>
      <c r="M101" s="6">
        <f t="shared" si="38"/>
        <v>84</v>
      </c>
      <c r="N101" s="1">
        <f t="shared" si="32"/>
        <v>42132</v>
      </c>
      <c r="O101" s="263">
        <f t="shared" si="33"/>
        <v>38.515191306472197</v>
      </c>
      <c r="P101" s="263">
        <f t="shared" si="34"/>
        <v>9.1781908895534379</v>
      </c>
      <c r="Q101" s="263">
        <f t="shared" si="35"/>
        <v>14.845706044945414</v>
      </c>
      <c r="R101" s="263">
        <f t="shared" si="39"/>
        <v>304.20791643932307</v>
      </c>
      <c r="S101" s="98">
        <f t="shared" si="36"/>
        <v>3.0310163846153846E-2</v>
      </c>
      <c r="T101" s="265">
        <f>R101-'Ejercicio 7'!$J$12*EXP(-S101*34/360)</f>
        <v>304.11097213004859</v>
      </c>
      <c r="U101" s="280">
        <f t="shared" si="40"/>
        <v>8.193489000000001E-2</v>
      </c>
      <c r="V101" s="280">
        <f t="shared" si="41"/>
        <v>8.2772410000000005E-2</v>
      </c>
      <c r="W101" s="280">
        <f t="shared" si="42"/>
        <v>-6.7762000000000377E-4</v>
      </c>
      <c r="X101" s="280">
        <f t="shared" si="43"/>
        <v>0</v>
      </c>
      <c r="Y101" s="262">
        <f t="shared" si="44"/>
        <v>9.9367780698667065</v>
      </c>
      <c r="Z101" s="262">
        <f t="shared" si="45"/>
        <v>9.7959302831965029</v>
      </c>
      <c r="AA101" s="262">
        <f t="shared" si="46"/>
        <v>10.00044829509595</v>
      </c>
      <c r="AB101" s="262">
        <f t="shared" si="47"/>
        <v>10</v>
      </c>
      <c r="AD101" s="6">
        <f t="shared" si="48"/>
        <v>84</v>
      </c>
      <c r="AE101" s="1">
        <f t="shared" si="49"/>
        <v>43537</v>
      </c>
      <c r="AF101" s="262">
        <f t="shared" si="50"/>
        <v>-0.88281030647219438</v>
      </c>
      <c r="AG101" s="262">
        <f t="shared" si="51"/>
        <v>-4.8190889553437088E-2</v>
      </c>
      <c r="AH101" s="262">
        <f t="shared" si="52"/>
        <v>-5.5706044945415201E-2</v>
      </c>
      <c r="AI101" s="262">
        <f t="shared" si="53"/>
        <v>0.91207856067694593</v>
      </c>
      <c r="AJ101" s="262">
        <f t="shared" si="54"/>
        <v>3.6703000000000083E-4</v>
      </c>
      <c r="AK101" s="262">
        <f t="shared" si="55"/>
        <v>-304.11097213004859</v>
      </c>
    </row>
    <row r="102" spans="1:37" x14ac:dyDescent="0.25">
      <c r="A102" s="6">
        <f t="shared" si="37"/>
        <v>85</v>
      </c>
      <c r="B102" s="245">
        <f>+Rendimientos!F775</f>
        <v>42135</v>
      </c>
      <c r="C102" s="247">
        <f>+Rendimientos!G775</f>
        <v>1.1073186978528219E-2</v>
      </c>
      <c r="D102" s="247">
        <f>+Rendimientos!H775</f>
        <v>-6.4647537615498511E-3</v>
      </c>
      <c r="E102" s="247">
        <f>+Rendimientos!I775</f>
        <v>2.1530279507549911E-2</v>
      </c>
      <c r="F102">
        <f>+VLOOKUP(B102,ASURB.MX!$A$2:$H$1054,8,FALSE)</f>
        <v>8.6044614828081015E-3</v>
      </c>
      <c r="G102" s="264">
        <f>+dr!F89</f>
        <v>-1.6029999999996741E-5</v>
      </c>
      <c r="H102" s="264">
        <f>+dr!G89</f>
        <v>8.316000000000226E-5</v>
      </c>
      <c r="I102" s="264">
        <f>+dr!H89</f>
        <v>5.9879999999998268E-5</v>
      </c>
      <c r="J102" s="264">
        <f>+dr!I89</f>
        <v>-5.8320000000000594E-5</v>
      </c>
      <c r="K102" s="264">
        <f>+dr!J89</f>
        <v>0</v>
      </c>
      <c r="M102" s="6">
        <f t="shared" si="38"/>
        <v>85</v>
      </c>
      <c r="N102" s="1">
        <f t="shared" si="32"/>
        <v>42135</v>
      </c>
      <c r="O102" s="263">
        <f t="shared" si="33"/>
        <v>38.051407086782838</v>
      </c>
      <c r="P102" s="263">
        <f t="shared" si="34"/>
        <v>9.0711671729271988</v>
      </c>
      <c r="Q102" s="263">
        <f t="shared" si="35"/>
        <v>15.111885542614674</v>
      </c>
      <c r="R102" s="263">
        <f t="shared" si="39"/>
        <v>307.75671575787862</v>
      </c>
      <c r="S102" s="98">
        <f t="shared" si="36"/>
        <v>3.066116384615385E-2</v>
      </c>
      <c r="T102" s="265">
        <f>R102-'Ejercicio 7'!$J$12*EXP(-S102*34/360)</f>
        <v>307.65977466225473</v>
      </c>
      <c r="U102" s="280">
        <f t="shared" si="40"/>
        <v>8.2091140000000007E-2</v>
      </c>
      <c r="V102" s="280">
        <f t="shared" si="41"/>
        <v>8.2680690000000001E-2</v>
      </c>
      <c r="W102" s="280">
        <f t="shared" si="42"/>
        <v>-3.3479000000000148E-4</v>
      </c>
      <c r="X102" s="280">
        <f t="shared" si="43"/>
        <v>0</v>
      </c>
      <c r="Y102" s="262">
        <f t="shared" si="44"/>
        <v>9.9367780698667065</v>
      </c>
      <c r="Z102" s="262">
        <f t="shared" si="45"/>
        <v>9.7959302831965029</v>
      </c>
      <c r="AA102" s="262">
        <f t="shared" si="46"/>
        <v>10.00044829509595</v>
      </c>
      <c r="AB102" s="262">
        <f t="shared" si="47"/>
        <v>10</v>
      </c>
      <c r="AD102" s="6">
        <f t="shared" si="48"/>
        <v>85</v>
      </c>
      <c r="AE102" s="1">
        <f t="shared" si="49"/>
        <v>43537</v>
      </c>
      <c r="AF102" s="262">
        <f t="shared" si="50"/>
        <v>-0.4190260867828357</v>
      </c>
      <c r="AG102" s="262">
        <f t="shared" si="51"/>
        <v>5.8832827072802019E-2</v>
      </c>
      <c r="AH102" s="262">
        <f t="shared" si="52"/>
        <v>-0.32188554261467495</v>
      </c>
      <c r="AI102" s="262">
        <f t="shared" si="53"/>
        <v>-2.6367207578786065</v>
      </c>
      <c r="AJ102" s="262">
        <f t="shared" si="54"/>
        <v>1.6029999999996741E-5</v>
      </c>
      <c r="AK102" s="262">
        <f t="shared" si="55"/>
        <v>-307.65977466225473</v>
      </c>
    </row>
    <row r="103" spans="1:37" x14ac:dyDescent="0.25">
      <c r="A103" s="6">
        <f t="shared" si="37"/>
        <v>86</v>
      </c>
      <c r="B103" s="245">
        <f>+Rendimientos!F776</f>
        <v>42136</v>
      </c>
      <c r="C103" s="247">
        <f>+Rendimientos!G776</f>
        <v>-2.5952724520822332E-3</v>
      </c>
      <c r="D103" s="247">
        <f>+Rendimientos!H776</f>
        <v>5.748508185743819E-3</v>
      </c>
      <c r="E103" s="247">
        <f>+Rendimientos!I776</f>
        <v>4.5231641930826953E-3</v>
      </c>
      <c r="F103">
        <f>+VLOOKUP(B103,ASURB.MX!$A$2:$H$1054,8,FALSE)</f>
        <v>-1.6661080077436944E-2</v>
      </c>
      <c r="G103" s="264">
        <f>+dr!F90</f>
        <v>3.6757999999999583E-4</v>
      </c>
      <c r="H103" s="264">
        <f>+dr!G90</f>
        <v>2.6542000000000232E-4</v>
      </c>
      <c r="I103" s="264">
        <f>+dr!H90</f>
        <v>-5.2389999999999382E-5</v>
      </c>
      <c r="J103" s="264">
        <f>+dr!I90</f>
        <v>1.7848999999999643E-4</v>
      </c>
      <c r="K103" s="264">
        <f>+dr!J90</f>
        <v>0</v>
      </c>
      <c r="M103" s="6">
        <f t="shared" si="38"/>
        <v>86</v>
      </c>
      <c r="N103" s="1">
        <f t="shared" si="32"/>
        <v>42136</v>
      </c>
      <c r="O103" s="263">
        <f t="shared" si="33"/>
        <v>37.534841344023206</v>
      </c>
      <c r="P103" s="263">
        <f t="shared" si="34"/>
        <v>9.1826350212158712</v>
      </c>
      <c r="Q103" s="263">
        <f t="shared" si="35"/>
        <v>14.857049121194569</v>
      </c>
      <c r="R103" s="263">
        <f t="shared" si="39"/>
        <v>300.07848148322466</v>
      </c>
      <c r="S103" s="98">
        <f t="shared" si="36"/>
        <v>3.1044773846153843E-2</v>
      </c>
      <c r="T103" s="265">
        <f>R103-'Ejercicio 7'!$J$12*EXP(-S103*34/360)</f>
        <v>299.98154389969687</v>
      </c>
      <c r="U103" s="280">
        <f t="shared" si="40"/>
        <v>8.227340000000001E-2</v>
      </c>
      <c r="V103" s="280">
        <f t="shared" si="41"/>
        <v>8.2568420000000003E-2</v>
      </c>
      <c r="W103" s="280">
        <f t="shared" si="42"/>
        <v>-9.7980000000004452E-5</v>
      </c>
      <c r="X103" s="280">
        <f t="shared" si="43"/>
        <v>0</v>
      </c>
      <c r="Y103" s="262">
        <f t="shared" si="44"/>
        <v>9.9367780698667065</v>
      </c>
      <c r="Z103" s="262">
        <f t="shared" si="45"/>
        <v>9.7959302831965029</v>
      </c>
      <c r="AA103" s="262">
        <f t="shared" si="46"/>
        <v>10.00044829509595</v>
      </c>
      <c r="AB103" s="262">
        <f t="shared" si="47"/>
        <v>10</v>
      </c>
      <c r="AD103" s="6">
        <f t="shared" si="48"/>
        <v>86</v>
      </c>
      <c r="AE103" s="1">
        <f t="shared" si="49"/>
        <v>43537</v>
      </c>
      <c r="AF103" s="262">
        <f t="shared" si="50"/>
        <v>9.7539655976795814E-2</v>
      </c>
      <c r="AG103" s="262">
        <f t="shared" si="51"/>
        <v>-5.2635021215870381E-2</v>
      </c>
      <c r="AH103" s="262">
        <f t="shared" si="52"/>
        <v>-6.704912119456985E-2</v>
      </c>
      <c r="AI103" s="262">
        <f t="shared" si="53"/>
        <v>5.0415135167753533</v>
      </c>
      <c r="AJ103" s="262">
        <f t="shared" si="54"/>
        <v>-3.6757999999999583E-4</v>
      </c>
      <c r="AK103" s="262">
        <f t="shared" si="55"/>
        <v>-299.98154389969687</v>
      </c>
    </row>
    <row r="104" spans="1:37" x14ac:dyDescent="0.25">
      <c r="A104" s="6">
        <f t="shared" si="37"/>
        <v>87</v>
      </c>
      <c r="B104" s="245">
        <f>+Rendimientos!F777</f>
        <v>42137</v>
      </c>
      <c r="C104" s="247">
        <f>+Rendimientos!G777</f>
        <v>-2.6020254207767672E-3</v>
      </c>
      <c r="D104" s="247">
        <f>+Rendimientos!H777</f>
        <v>1.9395109425100605E-2</v>
      </c>
      <c r="E104" s="247">
        <f>+Rendimientos!I777</f>
        <v>-7.5499846573928442E-3</v>
      </c>
      <c r="F104">
        <f>+VLOOKUP(B104,ASURB.MX!$A$2:$H$1054,8,FALSE)</f>
        <v>-4.8565898584606929E-3</v>
      </c>
      <c r="G104" s="264">
        <f>+dr!F91</f>
        <v>1.5140000000000292E-5</v>
      </c>
      <c r="H104" s="264">
        <f>+dr!G91</f>
        <v>1.6399999999996279E-5</v>
      </c>
      <c r="I104" s="264">
        <f>+dr!H91</f>
        <v>3.9254999999999846E-4</v>
      </c>
      <c r="J104" s="264">
        <f>+dr!I91</f>
        <v>3.2141000000000114E-4</v>
      </c>
      <c r="K104" s="264">
        <f>+dr!J91</f>
        <v>0</v>
      </c>
      <c r="M104" s="6">
        <f t="shared" si="38"/>
        <v>87</v>
      </c>
      <c r="N104" s="1">
        <f t="shared" si="32"/>
        <v>42137</v>
      </c>
      <c r="O104" s="263">
        <f t="shared" si="33"/>
        <v>37.534587873270496</v>
      </c>
      <c r="P104" s="263">
        <f t="shared" si="34"/>
        <v>9.3088057222442959</v>
      </c>
      <c r="Q104" s="263">
        <f t="shared" si="35"/>
        <v>14.678756199837963</v>
      </c>
      <c r="R104" s="263">
        <f t="shared" si="39"/>
        <v>303.64174485954641</v>
      </c>
      <c r="S104" s="98">
        <f t="shared" si="36"/>
        <v>3.0692333846153847E-2</v>
      </c>
      <c r="T104" s="265">
        <f>R104-'Ejercicio 7'!$J$12*EXP(-S104*34/360)</f>
        <v>303.54480404930052</v>
      </c>
      <c r="U104" s="280">
        <f t="shared" si="40"/>
        <v>8.2024380000000008E-2</v>
      </c>
      <c r="V104" s="280">
        <f t="shared" si="41"/>
        <v>8.3013360000000008E-2</v>
      </c>
      <c r="W104" s="280">
        <f t="shared" si="42"/>
        <v>4.4940000000000258E-5</v>
      </c>
      <c r="X104" s="280">
        <f t="shared" si="43"/>
        <v>0</v>
      </c>
      <c r="Y104" s="262">
        <f t="shared" si="44"/>
        <v>9.9367780698667065</v>
      </c>
      <c r="Z104" s="262">
        <f t="shared" si="45"/>
        <v>9.7959302831965029</v>
      </c>
      <c r="AA104" s="262">
        <f t="shared" si="46"/>
        <v>10.00044829509595</v>
      </c>
      <c r="AB104" s="262">
        <f t="shared" si="47"/>
        <v>10</v>
      </c>
      <c r="AD104" s="6">
        <f t="shared" si="48"/>
        <v>87</v>
      </c>
      <c r="AE104" s="1">
        <f t="shared" si="49"/>
        <v>43537</v>
      </c>
      <c r="AF104" s="262">
        <f t="shared" si="50"/>
        <v>9.7793126729506241E-2</v>
      </c>
      <c r="AG104" s="262">
        <f t="shared" si="51"/>
        <v>-0.17880572224429514</v>
      </c>
      <c r="AH104" s="262">
        <f t="shared" si="52"/>
        <v>0.11124380016203617</v>
      </c>
      <c r="AI104" s="262">
        <f t="shared" si="53"/>
        <v>1.4782501404536106</v>
      </c>
      <c r="AJ104" s="262">
        <f t="shared" si="54"/>
        <v>-1.5140000000000292E-5</v>
      </c>
      <c r="AK104" s="262">
        <f t="shared" si="55"/>
        <v>-303.54480404930052</v>
      </c>
    </row>
    <row r="105" spans="1:37" x14ac:dyDescent="0.25">
      <c r="A105" s="6">
        <f t="shared" si="37"/>
        <v>88</v>
      </c>
      <c r="B105" s="245">
        <f>+Rendimientos!F778</f>
        <v>42138</v>
      </c>
      <c r="C105" s="247">
        <f>+Rendimientos!G778</f>
        <v>9.7193935675124396E-3</v>
      </c>
      <c r="D105" s="247">
        <f>+Rendimientos!H778</f>
        <v>5.1401888305769548E-3</v>
      </c>
      <c r="E105" s="247">
        <f>+Rendimientos!I778</f>
        <v>-7.6075936656742303E-3</v>
      </c>
      <c r="F105">
        <f>+VLOOKUP(B105,ASURB.MX!$A$2:$H$1054,8,FALSE)</f>
        <v>1.5159342222044743E-2</v>
      </c>
      <c r="G105" s="264">
        <f>+dr!F92</f>
        <v>-5.1244999999999763E-4</v>
      </c>
      <c r="H105" s="264">
        <f>+dr!G92</f>
        <v>1.9470000000000598E-5</v>
      </c>
      <c r="I105" s="264">
        <f>+dr!H92</f>
        <v>-3.6013000000000017E-4</v>
      </c>
      <c r="J105" s="264">
        <f>+dr!I92</f>
        <v>-4.1155999999999832E-4</v>
      </c>
      <c r="K105" s="264">
        <f>+dr!J92</f>
        <v>0</v>
      </c>
      <c r="M105" s="6">
        <f t="shared" si="38"/>
        <v>88</v>
      </c>
      <c r="N105" s="1">
        <f t="shared" si="32"/>
        <v>42138</v>
      </c>
      <c r="O105" s="263">
        <f t="shared" si="33"/>
        <v>37.999928196342566</v>
      </c>
      <c r="P105" s="263">
        <f t="shared" si="34"/>
        <v>9.1770507452848058</v>
      </c>
      <c r="Q105" s="263">
        <f t="shared" si="35"/>
        <v>14.67791059560793</v>
      </c>
      <c r="R105" s="263">
        <f t="shared" si="39"/>
        <v>309.78065040471705</v>
      </c>
      <c r="S105" s="98">
        <f t="shared" si="36"/>
        <v>3.0164743846153849E-2</v>
      </c>
      <c r="T105" s="265">
        <f>R105-'Ejercicio 7'!$J$12*EXP(-S105*34/360)</f>
        <v>309.68370476398951</v>
      </c>
      <c r="U105" s="280">
        <f t="shared" si="40"/>
        <v>8.2027450000000002E-2</v>
      </c>
      <c r="V105" s="280">
        <f t="shared" si="41"/>
        <v>8.2260680000000003E-2</v>
      </c>
      <c r="W105" s="280">
        <f t="shared" si="42"/>
        <v>-6.880299999999992E-4</v>
      </c>
      <c r="X105" s="280">
        <f t="shared" si="43"/>
        <v>0</v>
      </c>
      <c r="Y105" s="262">
        <f t="shared" si="44"/>
        <v>9.9367780698667065</v>
      </c>
      <c r="Z105" s="262">
        <f t="shared" si="45"/>
        <v>9.7959302831965029</v>
      </c>
      <c r="AA105" s="262">
        <f t="shared" si="46"/>
        <v>10.00044829509595</v>
      </c>
      <c r="AB105" s="262">
        <f t="shared" si="47"/>
        <v>10</v>
      </c>
      <c r="AD105" s="6">
        <f t="shared" si="48"/>
        <v>88</v>
      </c>
      <c r="AE105" s="1">
        <f t="shared" si="49"/>
        <v>43537</v>
      </c>
      <c r="AF105" s="262">
        <f t="shared" si="50"/>
        <v>-0.36754719634256361</v>
      </c>
      <c r="AG105" s="262">
        <f t="shared" si="51"/>
        <v>-4.7050745284805018E-2</v>
      </c>
      <c r="AH105" s="262">
        <f t="shared" si="52"/>
        <v>0.11208940439206927</v>
      </c>
      <c r="AI105" s="262">
        <f t="shared" si="53"/>
        <v>-4.6606554047170334</v>
      </c>
      <c r="AJ105" s="262">
        <f t="shared" si="54"/>
        <v>5.1244999999999763E-4</v>
      </c>
      <c r="AK105" s="262">
        <f t="shared" si="55"/>
        <v>-309.68370476398951</v>
      </c>
    </row>
    <row r="106" spans="1:37" x14ac:dyDescent="0.25">
      <c r="A106" s="6">
        <f t="shared" si="37"/>
        <v>89</v>
      </c>
      <c r="B106" s="245">
        <f>+Rendimientos!F779</f>
        <v>42139</v>
      </c>
      <c r="C106" s="247">
        <f>+Rendimientos!G779</f>
        <v>1.026105431148165E-2</v>
      </c>
      <c r="D106" s="247">
        <f>+Rendimientos!H779</f>
        <v>-1.2428371961381615E-2</v>
      </c>
      <c r="E106" s="247">
        <f>+Rendimientos!I779</f>
        <v>5.7110927129903578E-3</v>
      </c>
      <c r="F106">
        <f>+VLOOKUP(B106,ASURB.MX!$A$2:$H$1054,8,FALSE)</f>
        <v>1.1546610346965374E-2</v>
      </c>
      <c r="G106" s="264">
        <f>+dr!F93</f>
        <v>5.1399999999972301E-6</v>
      </c>
      <c r="H106" s="264">
        <f>+dr!G93</f>
        <v>-2.1265999999999993E-4</v>
      </c>
      <c r="I106" s="264">
        <f>+dr!H93</f>
        <v>-1.5383000000000063E-4</v>
      </c>
      <c r="J106" s="264">
        <f>+dr!I93</f>
        <v>-3.7496000000000057E-4</v>
      </c>
      <c r="K106" s="264">
        <f>+dr!J93</f>
        <v>0</v>
      </c>
      <c r="M106" s="6">
        <f t="shared" si="38"/>
        <v>89</v>
      </c>
      <c r="N106" s="1">
        <f t="shared" si="32"/>
        <v>42139</v>
      </c>
      <c r="O106" s="263">
        <f t="shared" si="33"/>
        <v>38.020516841247151</v>
      </c>
      <c r="P106" s="263">
        <f t="shared" si="34"/>
        <v>9.017231181961229</v>
      </c>
      <c r="Q106" s="263">
        <f t="shared" si="35"/>
        <v>14.874708720661504</v>
      </c>
      <c r="R106" s="263">
        <f t="shared" si="39"/>
        <v>308.66351514485302</v>
      </c>
      <c r="S106" s="98">
        <f t="shared" si="36"/>
        <v>3.0682333846153844E-2</v>
      </c>
      <c r="T106" s="265">
        <f>R106-'Ejercicio 7'!$J$12*EXP(-S106*34/360)</f>
        <v>308.56657424305189</v>
      </c>
      <c r="U106" s="280">
        <f t="shared" si="40"/>
        <v>8.1795320000000005E-2</v>
      </c>
      <c r="V106" s="280">
        <f t="shared" si="41"/>
        <v>8.2466979999999995E-2</v>
      </c>
      <c r="W106" s="280">
        <f t="shared" si="42"/>
        <v>-6.5143000000000145E-4</v>
      </c>
      <c r="X106" s="280">
        <f t="shared" si="43"/>
        <v>0</v>
      </c>
      <c r="Y106" s="262">
        <f t="shared" si="44"/>
        <v>9.9367780698667065</v>
      </c>
      <c r="Z106" s="262">
        <f t="shared" si="45"/>
        <v>9.7959302831965029</v>
      </c>
      <c r="AA106" s="262">
        <f t="shared" si="46"/>
        <v>10.00044829509595</v>
      </c>
      <c r="AB106" s="262">
        <f t="shared" si="47"/>
        <v>10</v>
      </c>
      <c r="AD106" s="6">
        <f t="shared" si="48"/>
        <v>89</v>
      </c>
      <c r="AE106" s="1">
        <f t="shared" si="49"/>
        <v>43537</v>
      </c>
      <c r="AF106" s="262">
        <f t="shared" si="50"/>
        <v>-0.38813584124714851</v>
      </c>
      <c r="AG106" s="262">
        <f t="shared" si="51"/>
        <v>0.11276881803877181</v>
      </c>
      <c r="AH106" s="262">
        <f t="shared" si="52"/>
        <v>-8.4708720661504699E-2</v>
      </c>
      <c r="AI106" s="262">
        <f t="shared" si="53"/>
        <v>-3.5435201448530051</v>
      </c>
      <c r="AJ106" s="262">
        <f t="shared" si="54"/>
        <v>-5.1399999999972301E-6</v>
      </c>
      <c r="AK106" s="262">
        <f t="shared" si="55"/>
        <v>-308.56657424305189</v>
      </c>
    </row>
    <row r="107" spans="1:37" x14ac:dyDescent="0.25">
      <c r="A107" s="6">
        <f t="shared" si="37"/>
        <v>90</v>
      </c>
      <c r="B107" s="245">
        <f>+Rendimientos!F780</f>
        <v>42142</v>
      </c>
      <c r="C107" s="247">
        <f>+Rendimientos!G780</f>
        <v>-1.0261054311481806E-2</v>
      </c>
      <c r="D107" s="247">
        <f>+Rendimientos!H780</f>
        <v>2.8275664904070094E-3</v>
      </c>
      <c r="E107" s="247">
        <f>+Rendimientos!I780</f>
        <v>-7.5960001033410752E-4</v>
      </c>
      <c r="F107">
        <f>+VLOOKUP(B107,ASURB.MX!$A$2:$H$1054,8,FALSE)</f>
        <v>1.0865429331041675E-3</v>
      </c>
      <c r="G107" s="264">
        <f>+dr!F94</f>
        <v>3.3240999999999826E-4</v>
      </c>
      <c r="H107" s="264">
        <f>+dr!G94</f>
        <v>-6.4280000000003362E-5</v>
      </c>
      <c r="I107" s="264">
        <f>+dr!H94</f>
        <v>-8.5950000000001303E-5</v>
      </c>
      <c r="J107" s="264">
        <f>+dr!I94</f>
        <v>1.8657999999999869E-4</v>
      </c>
      <c r="K107" s="264">
        <f>+dr!J94</f>
        <v>0</v>
      </c>
      <c r="M107" s="6">
        <f t="shared" si="38"/>
        <v>90</v>
      </c>
      <c r="N107" s="1">
        <f t="shared" si="32"/>
        <v>42142</v>
      </c>
      <c r="O107" s="263">
        <f t="shared" si="33"/>
        <v>37.24820747814713</v>
      </c>
      <c r="P107" s="263">
        <f t="shared" si="34"/>
        <v>9.1558522142604701</v>
      </c>
      <c r="Q107" s="263">
        <f t="shared" si="35"/>
        <v>14.778769781624133</v>
      </c>
      <c r="R107" s="263">
        <f t="shared" si="39"/>
        <v>305.45170114816796</v>
      </c>
      <c r="S107" s="98">
        <f t="shared" si="36"/>
        <v>3.1009603846153845E-2</v>
      </c>
      <c r="T107" s="265">
        <f>R107-'Ejercicio 7'!$J$12*EXP(-S107*34/360)</f>
        <v>305.35476324265068</v>
      </c>
      <c r="U107" s="280">
        <f t="shared" si="40"/>
        <v>8.1943700000000008E-2</v>
      </c>
      <c r="V107" s="280">
        <f t="shared" si="41"/>
        <v>8.2534860000000002E-2</v>
      </c>
      <c r="W107" s="280">
        <f t="shared" si="42"/>
        <v>-8.989000000000219E-5</v>
      </c>
      <c r="X107" s="280">
        <f t="shared" si="43"/>
        <v>0</v>
      </c>
      <c r="Y107" s="262">
        <f t="shared" si="44"/>
        <v>9.9367780698667065</v>
      </c>
      <c r="Z107" s="262">
        <f t="shared" si="45"/>
        <v>9.7959302831965029</v>
      </c>
      <c r="AA107" s="262">
        <f t="shared" si="46"/>
        <v>10.00044829509595</v>
      </c>
      <c r="AB107" s="262">
        <f t="shared" si="47"/>
        <v>10</v>
      </c>
      <c r="AD107" s="6">
        <f t="shared" si="48"/>
        <v>90</v>
      </c>
      <c r="AE107" s="1">
        <f t="shared" si="49"/>
        <v>43537</v>
      </c>
      <c r="AF107" s="262">
        <f t="shared" si="50"/>
        <v>0.38417352185287257</v>
      </c>
      <c r="AG107" s="262">
        <f t="shared" si="51"/>
        <v>-2.5852214260469353E-2</v>
      </c>
      <c r="AH107" s="262">
        <f t="shared" si="52"/>
        <v>1.123021837586613E-2</v>
      </c>
      <c r="AI107" s="262">
        <f t="shared" si="53"/>
        <v>-0.33170614816793886</v>
      </c>
      <c r="AJ107" s="262">
        <f t="shared" si="54"/>
        <v>-3.3240999999999826E-4</v>
      </c>
      <c r="AK107" s="262">
        <f t="shared" si="55"/>
        <v>-305.35476324265068</v>
      </c>
    </row>
    <row r="108" spans="1:37" x14ac:dyDescent="0.25">
      <c r="A108" s="6">
        <f t="shared" si="37"/>
        <v>91</v>
      </c>
      <c r="B108" s="245">
        <f>+Rendimientos!F781</f>
        <v>42143</v>
      </c>
      <c r="C108" s="247">
        <f>+Rendimientos!G781</f>
        <v>-1.9405283207982989E-3</v>
      </c>
      <c r="D108" s="247">
        <f>+Rendimientos!H781</f>
        <v>-1.4127838540043806E-3</v>
      </c>
      <c r="E108" s="247">
        <f>+Rendimientos!I781</f>
        <v>-1.0311411682949257E-2</v>
      </c>
      <c r="F108">
        <f>+VLOOKUP(B108,ASURB.MX!$A$2:$H$1054,8,FALSE)</f>
        <v>-7.6307795309944991E-3</v>
      </c>
      <c r="G108" s="264">
        <f>+dr!F95</f>
        <v>2.5246000000000296E-4</v>
      </c>
      <c r="H108" s="264">
        <f>+dr!G95</f>
        <v>4.1430000000002021E-5</v>
      </c>
      <c r="I108" s="264">
        <f>+dr!H95</f>
        <v>3.0001000000000333E-4</v>
      </c>
      <c r="J108" s="264">
        <f>+dr!I95</f>
        <v>1.91280000000002E-4</v>
      </c>
      <c r="K108" s="264">
        <f>+dr!J95</f>
        <v>0</v>
      </c>
      <c r="M108" s="6">
        <f t="shared" si="38"/>
        <v>91</v>
      </c>
      <c r="N108" s="1">
        <f t="shared" si="32"/>
        <v>42143</v>
      </c>
      <c r="O108" s="263">
        <f t="shared" si="33"/>
        <v>37.559425108271327</v>
      </c>
      <c r="P108" s="263">
        <f t="shared" si="34"/>
        <v>9.1171103906728383</v>
      </c>
      <c r="Q108" s="263">
        <f t="shared" si="35"/>
        <v>14.638277800561296</v>
      </c>
      <c r="R108" s="263">
        <f t="shared" si="39"/>
        <v>302.80055241998986</v>
      </c>
      <c r="S108" s="98">
        <f t="shared" si="36"/>
        <v>3.092965384615385E-2</v>
      </c>
      <c r="T108" s="265">
        <f>R108-'Ejercicio 7'!$J$12*EXP(-S108*34/360)</f>
        <v>302.70361378250789</v>
      </c>
      <c r="U108" s="280">
        <f t="shared" si="40"/>
        <v>8.2049410000000017E-2</v>
      </c>
      <c r="V108" s="280">
        <f t="shared" si="41"/>
        <v>8.2920820000000006E-2</v>
      </c>
      <c r="W108" s="280">
        <f t="shared" si="42"/>
        <v>-8.5189999999998878E-5</v>
      </c>
      <c r="X108" s="280">
        <f t="shared" si="43"/>
        <v>0</v>
      </c>
      <c r="Y108" s="262">
        <f t="shared" si="44"/>
        <v>9.9367780698667065</v>
      </c>
      <c r="Z108" s="262">
        <f t="shared" si="45"/>
        <v>9.7959302831965029</v>
      </c>
      <c r="AA108" s="262">
        <f t="shared" si="46"/>
        <v>10.00044829509595</v>
      </c>
      <c r="AB108" s="262">
        <f t="shared" si="47"/>
        <v>10</v>
      </c>
      <c r="AD108" s="6">
        <f t="shared" si="48"/>
        <v>91</v>
      </c>
      <c r="AE108" s="1">
        <f t="shared" si="49"/>
        <v>43537</v>
      </c>
      <c r="AF108" s="262">
        <f t="shared" si="50"/>
        <v>7.2955891728675226E-2</v>
      </c>
      <c r="AG108" s="262">
        <f t="shared" si="51"/>
        <v>1.2889609327162432E-2</v>
      </c>
      <c r="AH108" s="262">
        <f t="shared" si="52"/>
        <v>0.15172219943870324</v>
      </c>
      <c r="AI108" s="262">
        <f t="shared" si="53"/>
        <v>2.3194425800101612</v>
      </c>
      <c r="AJ108" s="262">
        <f t="shared" si="54"/>
        <v>-2.5246000000000296E-4</v>
      </c>
      <c r="AK108" s="262">
        <f t="shared" si="55"/>
        <v>-302.70361378250789</v>
      </c>
    </row>
    <row r="109" spans="1:37" x14ac:dyDescent="0.25">
      <c r="A109" s="6">
        <f t="shared" si="37"/>
        <v>92</v>
      </c>
      <c r="B109" s="245">
        <f>+Rendimientos!F782</f>
        <v>42144</v>
      </c>
      <c r="C109" s="247">
        <f>+Rendimientos!G782</f>
        <v>-1.0387678870698382E-2</v>
      </c>
      <c r="D109" s="247">
        <f>+Rendimientos!H782</f>
        <v>-4.4869517555587287E-3</v>
      </c>
      <c r="E109" s="247">
        <f>+Rendimientos!I782</f>
        <v>4.9780374292405774E-3</v>
      </c>
      <c r="F109">
        <f>+VLOOKUP(B109,ASURB.MX!$A$2:$H$1054,8,FALSE)</f>
        <v>-5.0464001226792083E-3</v>
      </c>
      <c r="G109" s="264">
        <f>+dr!F96</f>
        <v>-2.6315000000000019E-4</v>
      </c>
      <c r="H109" s="264">
        <f>+dr!G96</f>
        <v>3.2999999999977492E-7</v>
      </c>
      <c r="I109" s="264">
        <f>+dr!H96</f>
        <v>-2.2149999999999948E-4</v>
      </c>
      <c r="J109" s="264">
        <f>+dr!I96</f>
        <v>-1.9131999999999483E-4</v>
      </c>
      <c r="K109" s="264">
        <f>+dr!J96</f>
        <v>0</v>
      </c>
      <c r="M109" s="6">
        <f t="shared" si="38"/>
        <v>92</v>
      </c>
      <c r="N109" s="1">
        <f t="shared" si="32"/>
        <v>42144</v>
      </c>
      <c r="O109" s="263">
        <f t="shared" si="33"/>
        <v>37.243491238895764</v>
      </c>
      <c r="P109" s="263">
        <f t="shared" si="34"/>
        <v>9.0891258991067296</v>
      </c>
      <c r="Q109" s="263">
        <f t="shared" si="35"/>
        <v>14.863808732474661</v>
      </c>
      <c r="R109" s="263">
        <f t="shared" si="39"/>
        <v>303.58411600917356</v>
      </c>
      <c r="S109" s="98">
        <f t="shared" si="36"/>
        <v>3.0414043846153847E-2</v>
      </c>
      <c r="T109" s="265">
        <f>R109-'Ejercicio 7'!$J$12*EXP(-S109*34/360)</f>
        <v>303.48717265100424</v>
      </c>
      <c r="U109" s="280">
        <f t="shared" si="40"/>
        <v>8.2008310000000001E-2</v>
      </c>
      <c r="V109" s="280">
        <f t="shared" si="41"/>
        <v>8.2399310000000003E-2</v>
      </c>
      <c r="W109" s="280">
        <f t="shared" si="42"/>
        <v>-4.6778999999999571E-4</v>
      </c>
      <c r="X109" s="280">
        <f t="shared" si="43"/>
        <v>0</v>
      </c>
      <c r="Y109" s="262">
        <f t="shared" si="44"/>
        <v>9.9367780698667065</v>
      </c>
      <c r="Z109" s="262">
        <f t="shared" si="45"/>
        <v>9.7959302831965029</v>
      </c>
      <c r="AA109" s="262">
        <f t="shared" si="46"/>
        <v>10.00044829509595</v>
      </c>
      <c r="AB109" s="262">
        <f t="shared" si="47"/>
        <v>10</v>
      </c>
      <c r="AD109" s="6">
        <f t="shared" si="48"/>
        <v>92</v>
      </c>
      <c r="AE109" s="1">
        <f t="shared" si="49"/>
        <v>43537</v>
      </c>
      <c r="AF109" s="262">
        <f t="shared" si="50"/>
        <v>0.38888976110423812</v>
      </c>
      <c r="AG109" s="262">
        <f t="shared" si="51"/>
        <v>4.0874100893271148E-2</v>
      </c>
      <c r="AH109" s="262">
        <f t="shared" si="52"/>
        <v>-7.3808732474661909E-2</v>
      </c>
      <c r="AI109" s="262">
        <f t="shared" si="53"/>
        <v>1.5358789908264612</v>
      </c>
      <c r="AJ109" s="262">
        <f t="shared" si="54"/>
        <v>2.6315000000000019E-4</v>
      </c>
      <c r="AK109" s="262">
        <f t="shared" si="55"/>
        <v>-303.48717265100424</v>
      </c>
    </row>
    <row r="110" spans="1:37" x14ac:dyDescent="0.25">
      <c r="A110" s="6">
        <f t="shared" si="37"/>
        <v>93</v>
      </c>
      <c r="B110" s="245">
        <f>+Rendimientos!F783</f>
        <v>42145</v>
      </c>
      <c r="C110" s="247">
        <f>+Rendimientos!G783</f>
        <v>-1.3069634745020314E-3</v>
      </c>
      <c r="D110" s="247">
        <f>+Rendimientos!H783</f>
        <v>-7.8414222692401014E-3</v>
      </c>
      <c r="E110" s="247">
        <f>+Rendimientos!I783</f>
        <v>-9.2095746952348071E-3</v>
      </c>
      <c r="F110">
        <f>+VLOOKUP(B110,ASURB.MX!$A$2:$H$1054,8,FALSE)</f>
        <v>3.7761877419256562E-3</v>
      </c>
      <c r="G110" s="264">
        <f>+dr!F97</f>
        <v>1.4200999999999797E-4</v>
      </c>
      <c r="H110" s="264">
        <f>+dr!G97</f>
        <v>-1.006900000000005E-4</v>
      </c>
      <c r="I110" s="264">
        <f>+dr!H97</f>
        <v>-1.7848000000000169E-4</v>
      </c>
      <c r="J110" s="264">
        <f>+dr!I97</f>
        <v>-2.8240000000000209E-4</v>
      </c>
      <c r="K110" s="264">
        <f>+dr!J97</f>
        <v>0</v>
      </c>
      <c r="M110" s="6">
        <f t="shared" si="38"/>
        <v>93</v>
      </c>
      <c r="N110" s="1">
        <f t="shared" si="32"/>
        <v>42145</v>
      </c>
      <c r="O110" s="263">
        <f t="shared" si="33"/>
        <v>37.583228979518793</v>
      </c>
      <c r="P110" s="263">
        <f t="shared" si="34"/>
        <v>9.0586877747204202</v>
      </c>
      <c r="Q110" s="263">
        <f t="shared" si="35"/>
        <v>14.654415685504985</v>
      </c>
      <c r="R110" s="263">
        <f t="shared" si="39"/>
        <v>306.27436356942093</v>
      </c>
      <c r="S110" s="98">
        <f t="shared" si="36"/>
        <v>3.0819203846153845E-2</v>
      </c>
      <c r="T110" s="265">
        <f>R110-'Ejercicio 7'!$J$12*EXP(-S110*34/360)</f>
        <v>306.17742392072904</v>
      </c>
      <c r="U110" s="280">
        <f t="shared" si="40"/>
        <v>8.1907290000000008E-2</v>
      </c>
      <c r="V110" s="280">
        <f t="shared" si="41"/>
        <v>8.2442330000000008E-2</v>
      </c>
      <c r="W110" s="280">
        <f t="shared" si="42"/>
        <v>-5.5887000000000298E-4</v>
      </c>
      <c r="X110" s="280">
        <f t="shared" si="43"/>
        <v>0</v>
      </c>
      <c r="Y110" s="262">
        <f t="shared" si="44"/>
        <v>9.9367780698667065</v>
      </c>
      <c r="Z110" s="262">
        <f t="shared" si="45"/>
        <v>9.7959302831965029</v>
      </c>
      <c r="AA110" s="262">
        <f t="shared" si="46"/>
        <v>10.00044829509595</v>
      </c>
      <c r="AB110" s="262">
        <f t="shared" si="47"/>
        <v>10</v>
      </c>
      <c r="AD110" s="6">
        <f t="shared" si="48"/>
        <v>93</v>
      </c>
      <c r="AE110" s="1">
        <f t="shared" si="49"/>
        <v>43537</v>
      </c>
      <c r="AF110" s="262">
        <f t="shared" si="50"/>
        <v>4.9152020481209036E-2</v>
      </c>
      <c r="AG110" s="262">
        <f t="shared" si="51"/>
        <v>7.1312225279580588E-2</v>
      </c>
      <c r="AH110" s="262">
        <f t="shared" si="52"/>
        <v>0.13558431449501462</v>
      </c>
      <c r="AI110" s="262">
        <f t="shared" si="53"/>
        <v>-1.1543685694209103</v>
      </c>
      <c r="AJ110" s="262">
        <f t="shared" si="54"/>
        <v>-1.4200999999999797E-4</v>
      </c>
      <c r="AK110" s="262">
        <f t="shared" si="55"/>
        <v>-306.17742392072904</v>
      </c>
    </row>
    <row r="111" spans="1:37" x14ac:dyDescent="0.25">
      <c r="A111" s="6">
        <f t="shared" si="37"/>
        <v>94</v>
      </c>
      <c r="B111" s="245">
        <f>+Rendimientos!F784</f>
        <v>42146</v>
      </c>
      <c r="C111" s="247">
        <f>+Rendimientos!G784</f>
        <v>-1.9805030856333075E-2</v>
      </c>
      <c r="D111" s="247">
        <f>+Rendimientos!H784</f>
        <v>-3.8239665018029519E-3</v>
      </c>
      <c r="E111" s="247">
        <f>+Rendimientos!I784</f>
        <v>-1.2412828854106621E-2</v>
      </c>
      <c r="F111">
        <f>+VLOOKUP(B111,ASURB.MX!$A$2:$H$1054,8,FALSE)</f>
        <v>-1.8862393144565119E-3</v>
      </c>
      <c r="G111" s="264">
        <f>+dr!F98</f>
        <v>-6.1949999999998118E-5</v>
      </c>
      <c r="H111" s="264">
        <f>+dr!G98</f>
        <v>-6.5999999999954984E-7</v>
      </c>
      <c r="I111" s="264">
        <f>+dr!H98</f>
        <v>1.4899999999998248E-5</v>
      </c>
      <c r="J111" s="264">
        <f>+dr!I98</f>
        <v>1.1051000000000116E-4</v>
      </c>
      <c r="K111" s="264">
        <f>+dr!J98</f>
        <v>0</v>
      </c>
      <c r="M111" s="6">
        <f t="shared" si="38"/>
        <v>94</v>
      </c>
      <c r="N111" s="1">
        <f t="shared" si="32"/>
        <v>42146</v>
      </c>
      <c r="O111" s="263">
        <f t="shared" si="33"/>
        <v>36.894402498448294</v>
      </c>
      <c r="P111" s="263">
        <f t="shared" si="34"/>
        <v>9.0951538535490215</v>
      </c>
      <c r="Q111" s="263">
        <f t="shared" si="35"/>
        <v>14.607548970588592</v>
      </c>
      <c r="R111" s="263">
        <f t="shared" si="39"/>
        <v>304.54500812171057</v>
      </c>
      <c r="S111" s="98">
        <f t="shared" si="36"/>
        <v>3.0615243846153849E-2</v>
      </c>
      <c r="T111" s="265">
        <f>R111-'Ejercicio 7'!$J$12*EXP(-S111*34/360)</f>
        <v>304.44806660566303</v>
      </c>
      <c r="U111" s="280">
        <f t="shared" si="40"/>
        <v>8.2007320000000009E-2</v>
      </c>
      <c r="V111" s="280">
        <f t="shared" si="41"/>
        <v>8.2635710000000001E-2</v>
      </c>
      <c r="W111" s="280">
        <f t="shared" si="42"/>
        <v>-1.6595999999999972E-4</v>
      </c>
      <c r="X111" s="280">
        <f t="shared" si="43"/>
        <v>0</v>
      </c>
      <c r="Y111" s="262">
        <f t="shared" si="44"/>
        <v>9.9367780698667065</v>
      </c>
      <c r="Z111" s="262">
        <f t="shared" si="45"/>
        <v>9.7959302831965029</v>
      </c>
      <c r="AA111" s="262">
        <f t="shared" si="46"/>
        <v>10.00044829509595</v>
      </c>
      <c r="AB111" s="262">
        <f t="shared" si="47"/>
        <v>10</v>
      </c>
      <c r="AD111" s="6">
        <f t="shared" si="48"/>
        <v>94</v>
      </c>
      <c r="AE111" s="1">
        <f t="shared" si="49"/>
        <v>43537</v>
      </c>
      <c r="AF111" s="262">
        <f t="shared" si="50"/>
        <v>0.73797850155170863</v>
      </c>
      <c r="AG111" s="262">
        <f t="shared" si="51"/>
        <v>3.4846146450979276E-2</v>
      </c>
      <c r="AH111" s="262">
        <f t="shared" si="52"/>
        <v>0.18245102941140701</v>
      </c>
      <c r="AI111" s="262">
        <f t="shared" si="53"/>
        <v>0.57498687828945094</v>
      </c>
      <c r="AJ111" s="262">
        <f t="shared" si="54"/>
        <v>6.1949999999998118E-5</v>
      </c>
      <c r="AK111" s="262">
        <f t="shared" si="55"/>
        <v>-304.44806660566303</v>
      </c>
    </row>
    <row r="112" spans="1:37" x14ac:dyDescent="0.25">
      <c r="A112" s="6">
        <f t="shared" si="37"/>
        <v>95</v>
      </c>
      <c r="B112" s="245">
        <f>+Rendimientos!F785</f>
        <v>42149</v>
      </c>
      <c r="C112" s="247">
        <f>+Rendimientos!G785</f>
        <v>-2.6642903589360173E-3</v>
      </c>
      <c r="D112" s="247">
        <f>+Rendimientos!H785</f>
        <v>-3.3582401458242621E-3</v>
      </c>
      <c r="E112" s="247">
        <f>+Rendimientos!I785</f>
        <v>9.7106755374111991E-3</v>
      </c>
      <c r="F112">
        <f>+VLOOKUP(B112,ASURB.MX!$A$2:$H$1054,8,FALSE)</f>
        <v>-9.7958598521179201E-3</v>
      </c>
      <c r="G112" s="264">
        <f>+dr!F99</f>
        <v>6.3159999999999605E-5</v>
      </c>
      <c r="H112" s="264">
        <f>+dr!G99</f>
        <v>3.3140000000000946E-5</v>
      </c>
      <c r="I112" s="264">
        <f>+dr!H99</f>
        <v>-1.5029999999999211E-5</v>
      </c>
      <c r="J112" s="264">
        <f>+dr!I99</f>
        <v>-7.1520000000005468E-5</v>
      </c>
      <c r="K112" s="264">
        <f>+dr!J99</f>
        <v>0</v>
      </c>
      <c r="M112" s="6">
        <f t="shared" si="38"/>
        <v>95</v>
      </c>
      <c r="N112" s="1">
        <f t="shared" si="32"/>
        <v>42149</v>
      </c>
      <c r="O112" s="263">
        <f t="shared" si="33"/>
        <v>37.532250857235567</v>
      </c>
      <c r="P112" s="263">
        <f t="shared" si="34"/>
        <v>9.0993906929376038</v>
      </c>
      <c r="Q112" s="263">
        <f t="shared" si="35"/>
        <v>14.934320481801169</v>
      </c>
      <c r="R112" s="263">
        <f t="shared" si="39"/>
        <v>302.14567409062761</v>
      </c>
      <c r="S112" s="98">
        <f t="shared" si="36"/>
        <v>3.0740353846153846E-2</v>
      </c>
      <c r="T112" s="265">
        <f>R112-'Ejercicio 7'!$J$12*EXP(-S112*34/360)</f>
        <v>302.04873372002885</v>
      </c>
      <c r="U112" s="280">
        <f t="shared" si="40"/>
        <v>8.2041120000000009E-2</v>
      </c>
      <c r="V112" s="280">
        <f t="shared" si="41"/>
        <v>8.2605780000000004E-2</v>
      </c>
      <c r="W112" s="280">
        <f t="shared" si="42"/>
        <v>-3.4799000000000635E-4</v>
      </c>
      <c r="X112" s="280">
        <f t="shared" si="43"/>
        <v>0</v>
      </c>
      <c r="Y112" s="262">
        <f t="shared" si="44"/>
        <v>9.9367780698667065</v>
      </c>
      <c r="Z112" s="262">
        <f t="shared" si="45"/>
        <v>9.7959302831965029</v>
      </c>
      <c r="AA112" s="262">
        <f t="shared" si="46"/>
        <v>10.00044829509595</v>
      </c>
      <c r="AB112" s="262">
        <f t="shared" si="47"/>
        <v>10</v>
      </c>
      <c r="AD112" s="6">
        <f t="shared" si="48"/>
        <v>95</v>
      </c>
      <c r="AE112" s="1">
        <f t="shared" si="49"/>
        <v>43537</v>
      </c>
      <c r="AF112" s="262">
        <f t="shared" si="50"/>
        <v>0.10013014276443499</v>
      </c>
      <c r="AG112" s="262">
        <f t="shared" si="51"/>
        <v>3.0609307062396951E-2</v>
      </c>
      <c r="AH112" s="262">
        <f t="shared" si="52"/>
        <v>-0.14432048180117008</v>
      </c>
      <c r="AI112" s="262">
        <f t="shared" si="53"/>
        <v>2.974320909372409</v>
      </c>
      <c r="AJ112" s="262">
        <f t="shared" si="54"/>
        <v>-6.3159999999999605E-5</v>
      </c>
      <c r="AK112" s="262">
        <f t="shared" si="55"/>
        <v>-302.04873372002885</v>
      </c>
    </row>
    <row r="113" spans="1:37" x14ac:dyDescent="0.25">
      <c r="A113" s="6">
        <f t="shared" si="37"/>
        <v>96</v>
      </c>
      <c r="B113" s="245">
        <f>+Rendimientos!F786</f>
        <v>42150</v>
      </c>
      <c r="C113" s="247">
        <f>+Rendimientos!G786</f>
        <v>-1.2784352879916513E-2</v>
      </c>
      <c r="D113" s="247">
        <f>+Rendimientos!H786</f>
        <v>-1.745057628834263E-2</v>
      </c>
      <c r="E113" s="247">
        <f>+Rendimientos!I786</f>
        <v>7.7280788810856849E-4</v>
      </c>
      <c r="F113">
        <f>+VLOOKUP(B113,ASURB.MX!$A$2:$H$1054,8,FALSE)</f>
        <v>-2.3528145653312891E-3</v>
      </c>
      <c r="G113" s="264">
        <f>+dr!F100</f>
        <v>5.2299999999984303E-6</v>
      </c>
      <c r="H113" s="264">
        <f>+dr!G100</f>
        <v>3.4949999999999912E-4</v>
      </c>
      <c r="I113" s="264">
        <f>+dr!H100</f>
        <v>7.9929999999998891E-5</v>
      </c>
      <c r="J113" s="264">
        <f>+dr!I100</f>
        <v>5.4342000000000279E-4</v>
      </c>
      <c r="K113" s="264">
        <f>+dr!J100</f>
        <v>0</v>
      </c>
      <c r="M113" s="6">
        <f t="shared" si="38"/>
        <v>96</v>
      </c>
      <c r="N113" s="1">
        <f t="shared" si="32"/>
        <v>42150</v>
      </c>
      <c r="O113" s="263">
        <f t="shared" si="33"/>
        <v>37.154337610198532</v>
      </c>
      <c r="P113" s="263">
        <f t="shared" si="34"/>
        <v>8.9720583330882882</v>
      </c>
      <c r="Q113" s="263">
        <f t="shared" si="35"/>
        <v>14.801434246333931</v>
      </c>
      <c r="R113" s="263">
        <f t="shared" si="39"/>
        <v>304.40294810156541</v>
      </c>
      <c r="S113" s="98">
        <f t="shared" si="36"/>
        <v>3.0682423846153845E-2</v>
      </c>
      <c r="T113" s="265">
        <f>R113-'Ejercicio 7'!$J$12*EXP(-S113*34/360)</f>
        <v>304.30600720058828</v>
      </c>
      <c r="U113" s="280">
        <f t="shared" si="40"/>
        <v>8.2357480000000011E-2</v>
      </c>
      <c r="V113" s="280">
        <f t="shared" si="41"/>
        <v>8.2700739999999995E-2</v>
      </c>
      <c r="W113" s="280">
        <f t="shared" si="42"/>
        <v>2.6695000000000191E-4</v>
      </c>
      <c r="X113" s="280">
        <f t="shared" si="43"/>
        <v>0</v>
      </c>
      <c r="Y113" s="262">
        <f t="shared" si="44"/>
        <v>9.9367780698667065</v>
      </c>
      <c r="Z113" s="262">
        <f t="shared" si="45"/>
        <v>9.7959302831965029</v>
      </c>
      <c r="AA113" s="262">
        <f t="shared" si="46"/>
        <v>10.00044829509595</v>
      </c>
      <c r="AB113" s="262">
        <f t="shared" si="47"/>
        <v>10</v>
      </c>
      <c r="AD113" s="6">
        <f t="shared" si="48"/>
        <v>96</v>
      </c>
      <c r="AE113" s="1">
        <f t="shared" si="49"/>
        <v>43537</v>
      </c>
      <c r="AF113" s="262">
        <f t="shared" si="50"/>
        <v>0.47804338980147065</v>
      </c>
      <c r="AG113" s="262">
        <f t="shared" si="51"/>
        <v>0.15794166691171263</v>
      </c>
      <c r="AH113" s="262">
        <f t="shared" si="52"/>
        <v>-1.1434246333932307E-2</v>
      </c>
      <c r="AI113" s="262">
        <f t="shared" si="53"/>
        <v>0.71704689843460301</v>
      </c>
      <c r="AJ113" s="262">
        <f t="shared" si="54"/>
        <v>-5.2299999999984303E-6</v>
      </c>
      <c r="AK113" s="262">
        <f t="shared" si="55"/>
        <v>-304.30600720058828</v>
      </c>
    </row>
    <row r="114" spans="1:37" x14ac:dyDescent="0.25">
      <c r="A114" s="6">
        <f t="shared" si="37"/>
        <v>97</v>
      </c>
      <c r="B114" s="245">
        <f>+Rendimientos!F787</f>
        <v>42151</v>
      </c>
      <c r="C114" s="247">
        <f>+Rendimientos!G787</f>
        <v>1.8781631721803714E-2</v>
      </c>
      <c r="D114" s="247">
        <f>+Rendimientos!H787</f>
        <v>-4.8909101661612036E-4</v>
      </c>
      <c r="E114" s="247">
        <f>+Rendimientos!I787</f>
        <v>5.3929535858173467E-3</v>
      </c>
      <c r="F114">
        <f>+VLOOKUP(B114,ASURB.MX!$A$2:$H$1054,8,FALSE)</f>
        <v>1.7578614832640768E-2</v>
      </c>
      <c r="G114" s="264">
        <f>+dr!F101</f>
        <v>3.5489999999999133E-5</v>
      </c>
      <c r="H114" s="264">
        <f>+dr!G101</f>
        <v>1.1833999999999803E-4</v>
      </c>
      <c r="I114" s="264">
        <f>+dr!H101</f>
        <v>-2.0400000000017626E-6</v>
      </c>
      <c r="J114" s="264">
        <f>+dr!I101</f>
        <v>-6.3000000000146272E-7</v>
      </c>
      <c r="K114" s="264">
        <f>+dr!J101</f>
        <v>0</v>
      </c>
      <c r="M114" s="6">
        <f t="shared" si="38"/>
        <v>97</v>
      </c>
      <c r="N114" s="1">
        <f t="shared" si="32"/>
        <v>42151</v>
      </c>
      <c r="O114" s="263">
        <f t="shared" si="33"/>
        <v>38.345857675739808</v>
      </c>
      <c r="P114" s="263">
        <f t="shared" si="34"/>
        <v>9.1255356908340417</v>
      </c>
      <c r="Q114" s="263">
        <f t="shared" si="35"/>
        <v>14.869977246485599</v>
      </c>
      <c r="R114" s="263">
        <f t="shared" si="39"/>
        <v>310.53100153352472</v>
      </c>
      <c r="S114" s="98">
        <f t="shared" si="36"/>
        <v>3.0712683846153846E-2</v>
      </c>
      <c r="T114" s="265">
        <f>R114-'Ejercicio 7'!$J$12*EXP(-S114*34/360)</f>
        <v>310.43406090959354</v>
      </c>
      <c r="U114" s="280">
        <f t="shared" si="40"/>
        <v>8.2126320000000003E-2</v>
      </c>
      <c r="V114" s="280">
        <f t="shared" si="41"/>
        <v>8.2618770000000008E-2</v>
      </c>
      <c r="W114" s="280">
        <f t="shared" si="42"/>
        <v>-2.7710000000000234E-4</v>
      </c>
      <c r="X114" s="280">
        <f t="shared" si="43"/>
        <v>0</v>
      </c>
      <c r="Y114" s="262">
        <f t="shared" si="44"/>
        <v>9.9367780698667065</v>
      </c>
      <c r="Z114" s="262">
        <f t="shared" si="45"/>
        <v>9.7959302831965029</v>
      </c>
      <c r="AA114" s="262">
        <f t="shared" si="46"/>
        <v>10.00044829509595</v>
      </c>
      <c r="AB114" s="262">
        <f t="shared" si="47"/>
        <v>10</v>
      </c>
      <c r="AD114" s="6">
        <f t="shared" si="48"/>
        <v>97</v>
      </c>
      <c r="AE114" s="1">
        <f t="shared" si="49"/>
        <v>43537</v>
      </c>
      <c r="AF114" s="262">
        <f t="shared" si="50"/>
        <v>-0.71347667573980544</v>
      </c>
      <c r="AG114" s="262">
        <f t="shared" si="51"/>
        <v>4.4643091659590795E-3</v>
      </c>
      <c r="AH114" s="262">
        <f t="shared" si="52"/>
        <v>-7.9977246485599451E-2</v>
      </c>
      <c r="AI114" s="262">
        <f t="shared" si="53"/>
        <v>-5.4110065335246986</v>
      </c>
      <c r="AJ114" s="262">
        <f t="shared" si="54"/>
        <v>-3.5489999999999133E-5</v>
      </c>
      <c r="AK114" s="262">
        <f t="shared" si="55"/>
        <v>-310.43406090959354</v>
      </c>
    </row>
    <row r="115" spans="1:37" x14ac:dyDescent="0.25">
      <c r="A115" s="6">
        <f t="shared" si="37"/>
        <v>98</v>
      </c>
      <c r="B115" s="245">
        <f>+Rendimientos!F788</f>
        <v>42152</v>
      </c>
      <c r="C115" s="247">
        <f>+Rendimientos!G788</f>
        <v>-2.4215350217149965E-2</v>
      </c>
      <c r="D115" s="247">
        <f>+Rendimientos!H788</f>
        <v>2.4431670416191998E-3</v>
      </c>
      <c r="E115" s="247">
        <f>+Rendimientos!I788</f>
        <v>4.5994893750505904E-3</v>
      </c>
      <c r="F115">
        <f>+VLOOKUP(B115,ASURB.MX!$A$2:$H$1054,8,FALSE)</f>
        <v>-1.3852111095382888E-2</v>
      </c>
      <c r="G115" s="264">
        <f>+dr!F102</f>
        <v>6.399000000000335E-5</v>
      </c>
      <c r="H115" s="264">
        <f>+dr!G102</f>
        <v>-2.0020999999999581E-4</v>
      </c>
      <c r="I115" s="264">
        <f>+dr!H102</f>
        <v>1.3701000000000685E-4</v>
      </c>
      <c r="J115" s="264">
        <f>+dr!I102</f>
        <v>-1.0856999999999534E-4</v>
      </c>
      <c r="K115" s="264">
        <f>+dr!J102</f>
        <v>0</v>
      </c>
      <c r="M115" s="6">
        <f t="shared" si="38"/>
        <v>98</v>
      </c>
      <c r="N115" s="1">
        <f t="shared" si="32"/>
        <v>42152</v>
      </c>
      <c r="O115" s="263">
        <f t="shared" si="33"/>
        <v>36.732044688866374</v>
      </c>
      <c r="P115" s="263">
        <f t="shared" si="34"/>
        <v>9.1523333860772613</v>
      </c>
      <c r="Q115" s="263">
        <f t="shared" si="35"/>
        <v>14.85818313144847</v>
      </c>
      <c r="R115" s="263">
        <f t="shared" si="39"/>
        <v>300.92257759477587</v>
      </c>
      <c r="S115" s="98">
        <f t="shared" si="36"/>
        <v>3.074118384615385E-2</v>
      </c>
      <c r="T115" s="265">
        <f>R115-'Ejercicio 7'!$J$12*EXP(-S115*34/360)</f>
        <v>300.82563723177617</v>
      </c>
      <c r="U115" s="280">
        <f t="shared" si="40"/>
        <v>8.1807770000000016E-2</v>
      </c>
      <c r="V115" s="280">
        <f t="shared" si="41"/>
        <v>8.275782000000001E-2</v>
      </c>
      <c r="W115" s="280">
        <f t="shared" si="42"/>
        <v>-3.8503999999999622E-4</v>
      </c>
      <c r="X115" s="280">
        <f t="shared" si="43"/>
        <v>0</v>
      </c>
      <c r="Y115" s="262">
        <f t="shared" si="44"/>
        <v>9.9367780698667065</v>
      </c>
      <c r="Z115" s="262">
        <f t="shared" si="45"/>
        <v>9.7959302831965029</v>
      </c>
      <c r="AA115" s="262">
        <f t="shared" si="46"/>
        <v>10.00044829509595</v>
      </c>
      <c r="AB115" s="262">
        <f t="shared" si="47"/>
        <v>10</v>
      </c>
      <c r="AD115" s="6">
        <f t="shared" si="48"/>
        <v>98</v>
      </c>
      <c r="AE115" s="1">
        <f t="shared" si="49"/>
        <v>43537</v>
      </c>
      <c r="AF115" s="262">
        <f t="shared" si="50"/>
        <v>0.90033631113362844</v>
      </c>
      <c r="AG115" s="262">
        <f t="shared" si="51"/>
        <v>-2.2333386077260542E-2</v>
      </c>
      <c r="AH115" s="262">
        <f t="shared" si="52"/>
        <v>-6.8183131448471102E-2</v>
      </c>
      <c r="AI115" s="262">
        <f t="shared" si="53"/>
        <v>4.1974174052241437</v>
      </c>
      <c r="AJ115" s="262">
        <f t="shared" si="54"/>
        <v>-6.399000000000335E-5</v>
      </c>
      <c r="AK115" s="262">
        <f t="shared" si="55"/>
        <v>-300.82563723177617</v>
      </c>
    </row>
    <row r="116" spans="1:37" x14ac:dyDescent="0.25">
      <c r="A116" s="6">
        <f t="shared" si="37"/>
        <v>99</v>
      </c>
      <c r="B116" s="245">
        <f>+Rendimientos!F789</f>
        <v>42153</v>
      </c>
      <c r="C116" s="247">
        <f>+Rendimientos!G789</f>
        <v>-1.85486372224936E-2</v>
      </c>
      <c r="D116" s="247">
        <f>+Rendimientos!H789</f>
        <v>1.6937197831109193E-2</v>
      </c>
      <c r="E116" s="247">
        <f>+Rendimientos!I789</f>
        <v>1.1028820626537802E-2</v>
      </c>
      <c r="F116">
        <f>+VLOOKUP(B116,ASURB.MX!$A$2:$H$1054,8,FALSE)</f>
        <v>-1.6339680864756307E-2</v>
      </c>
      <c r="G116" s="264">
        <f>+dr!F103</f>
        <v>-1.2366999999999934E-4</v>
      </c>
      <c r="H116" s="264">
        <f>+dr!G103</f>
        <v>-6.4800000000000274E-5</v>
      </c>
      <c r="I116" s="264">
        <f>+dr!H103</f>
        <v>1.466999999999441E-5</v>
      </c>
      <c r="J116" s="264">
        <f>+dr!I103</f>
        <v>2.5119999999996534E-5</v>
      </c>
      <c r="K116" s="264">
        <f>+dr!J103</f>
        <v>0</v>
      </c>
      <c r="M116" s="6">
        <f t="shared" si="38"/>
        <v>99</v>
      </c>
      <c r="N116" s="1">
        <f t="shared" si="32"/>
        <v>42153</v>
      </c>
      <c r="O116" s="263">
        <f t="shared" si="33"/>
        <v>36.940785522438283</v>
      </c>
      <c r="P116" s="263">
        <f t="shared" si="34"/>
        <v>9.2859535964905646</v>
      </c>
      <c r="Q116" s="263">
        <f t="shared" si="35"/>
        <v>14.954019062945497</v>
      </c>
      <c r="R116" s="263">
        <f t="shared" si="39"/>
        <v>300.1749419712479</v>
      </c>
      <c r="S116" s="98">
        <f t="shared" si="36"/>
        <v>3.0553523846153847E-2</v>
      </c>
      <c r="T116" s="265">
        <f>R116-'Ejercicio 7'!$J$12*EXP(-S116*34/360)</f>
        <v>300.07799989011585</v>
      </c>
      <c r="U116" s="280">
        <f t="shared" si="40"/>
        <v>8.1943180000000004E-2</v>
      </c>
      <c r="V116" s="280">
        <f t="shared" si="41"/>
        <v>8.2635479999999997E-2</v>
      </c>
      <c r="W116" s="280">
        <f t="shared" si="42"/>
        <v>-2.5135000000000435E-4</v>
      </c>
      <c r="X116" s="280">
        <f t="shared" si="43"/>
        <v>0</v>
      </c>
      <c r="Y116" s="262">
        <f t="shared" si="44"/>
        <v>9.9367780698667065</v>
      </c>
      <c r="Z116" s="262">
        <f t="shared" si="45"/>
        <v>9.7959302831965029</v>
      </c>
      <c r="AA116" s="262">
        <f t="shared" si="46"/>
        <v>10.00044829509595</v>
      </c>
      <c r="AB116" s="262">
        <f t="shared" si="47"/>
        <v>10</v>
      </c>
      <c r="AD116" s="6">
        <f t="shared" si="48"/>
        <v>99</v>
      </c>
      <c r="AE116" s="1">
        <f t="shared" si="49"/>
        <v>43537</v>
      </c>
      <c r="AF116" s="262">
        <f t="shared" si="50"/>
        <v>0.69159547756171946</v>
      </c>
      <c r="AG116" s="262">
        <f t="shared" si="51"/>
        <v>-0.15595359649056384</v>
      </c>
      <c r="AH116" s="262">
        <f t="shared" si="52"/>
        <v>-0.1640190629454974</v>
      </c>
      <c r="AI116" s="262">
        <f t="shared" si="53"/>
        <v>4.9450530287521133</v>
      </c>
      <c r="AJ116" s="262">
        <f t="shared" si="54"/>
        <v>1.2366999999999934E-4</v>
      </c>
      <c r="AK116" s="262">
        <f t="shared" si="55"/>
        <v>-300.07799989011585</v>
      </c>
    </row>
    <row r="117" spans="1:37" x14ac:dyDescent="0.25">
      <c r="A117" s="6">
        <f t="shared" si="37"/>
        <v>100</v>
      </c>
      <c r="B117" s="245">
        <f>+Rendimientos!F790</f>
        <v>42156</v>
      </c>
      <c r="C117" s="247">
        <f>+Rendimientos!G790</f>
        <v>-8.3530593051411896E-3</v>
      </c>
      <c r="D117" s="247">
        <f>+Rendimientos!H790</f>
        <v>-1.4500085619634994E-2</v>
      </c>
      <c r="E117" s="247">
        <f>+Rendimientos!I790</f>
        <v>1.053430376539085E-2</v>
      </c>
      <c r="F117">
        <f>+VLOOKUP(B117,ASURB.MX!$A$2:$H$1054,8,FALSE)</f>
        <v>1.753864870251812E-3</v>
      </c>
      <c r="G117" s="264">
        <f>+dr!F104</f>
        <v>1.4546999999999824E-4</v>
      </c>
      <c r="H117" s="264">
        <f>+dr!G104</f>
        <v>-2.142000000000116E-5</v>
      </c>
      <c r="I117" s="264">
        <f>+dr!H104</f>
        <v>-2.5369999999996784E-5</v>
      </c>
      <c r="J117" s="264">
        <f>+dr!I104</f>
        <v>5.2000000000385072E-7</v>
      </c>
      <c r="K117" s="264">
        <f>+dr!J104</f>
        <v>0</v>
      </c>
      <c r="M117" s="6">
        <f t="shared" si="38"/>
        <v>100</v>
      </c>
      <c r="N117" s="1">
        <f t="shared" si="32"/>
        <v>42156</v>
      </c>
      <c r="O117" s="263">
        <f t="shared" si="33"/>
        <v>37.31934471517615</v>
      </c>
      <c r="P117" s="263">
        <f t="shared" si="34"/>
        <v>8.9985693985723909</v>
      </c>
      <c r="Q117" s="263">
        <f t="shared" si="35"/>
        <v>14.946625876555286</v>
      </c>
      <c r="R117" s="263">
        <f t="shared" si="39"/>
        <v>305.65560379587129</v>
      </c>
      <c r="S117" s="98">
        <f t="shared" si="36"/>
        <v>3.0822663846153845E-2</v>
      </c>
      <c r="T117" s="265">
        <f>R117-'Ejercicio 7'!$J$12*EXP(-S117*34/360)</f>
        <v>305.5586641788571</v>
      </c>
      <c r="U117" s="280">
        <f t="shared" si="40"/>
        <v>8.1986560000000014E-2</v>
      </c>
      <c r="V117" s="280">
        <f t="shared" si="41"/>
        <v>8.2595440000000006E-2</v>
      </c>
      <c r="W117" s="280">
        <f t="shared" si="42"/>
        <v>-2.7594999999999703E-4</v>
      </c>
      <c r="X117" s="280">
        <f t="shared" si="43"/>
        <v>0</v>
      </c>
      <c r="Y117" s="262">
        <f t="shared" si="44"/>
        <v>9.9367780698667065</v>
      </c>
      <c r="Z117" s="262">
        <f t="shared" si="45"/>
        <v>9.7959302831965029</v>
      </c>
      <c r="AA117" s="262">
        <f t="shared" si="46"/>
        <v>10.00044829509595</v>
      </c>
      <c r="AB117" s="262">
        <f t="shared" si="47"/>
        <v>10</v>
      </c>
      <c r="AD117" s="6">
        <f t="shared" si="48"/>
        <v>100</v>
      </c>
      <c r="AE117" s="1">
        <f t="shared" si="49"/>
        <v>43537</v>
      </c>
      <c r="AF117" s="262">
        <f t="shared" si="50"/>
        <v>0.31303628482385193</v>
      </c>
      <c r="AG117" s="262">
        <f t="shared" si="51"/>
        <v>0.13143060142760987</v>
      </c>
      <c r="AH117" s="262">
        <f t="shared" si="52"/>
        <v>-0.15662587655528704</v>
      </c>
      <c r="AI117" s="262">
        <f t="shared" si="53"/>
        <v>-0.53560879587126919</v>
      </c>
      <c r="AJ117" s="262">
        <f t="shared" si="54"/>
        <v>-1.4546999999999824E-4</v>
      </c>
      <c r="AK117" s="262">
        <f t="shared" si="55"/>
        <v>-305.5586641788571</v>
      </c>
    </row>
    <row r="118" spans="1:37" x14ac:dyDescent="0.25">
      <c r="A118" s="6">
        <f t="shared" si="37"/>
        <v>101</v>
      </c>
      <c r="B118" s="245">
        <f>+Rendimientos!F791</f>
        <v>42157</v>
      </c>
      <c r="C118" s="247">
        <f>+Rendimientos!G791</f>
        <v>1.9385503621864329E-2</v>
      </c>
      <c r="D118" s="247">
        <f>+Rendimientos!H791</f>
        <v>-8.5564480998844422E-3</v>
      </c>
      <c r="E118" s="247">
        <f>+Rendimientos!I791</f>
        <v>-7.8904126974652811E-3</v>
      </c>
      <c r="F118">
        <f>+VLOOKUP(B118,ASURB.MX!$A$2:$H$1054,8,FALSE)</f>
        <v>3.2746908556334268E-3</v>
      </c>
      <c r="G118" s="264">
        <f>+dr!F105</f>
        <v>-3.5539000000000057E-4</v>
      </c>
      <c r="H118" s="264">
        <f>+dr!G105</f>
        <v>8.9499999999999302E-5</v>
      </c>
      <c r="I118" s="264">
        <f>+dr!H105</f>
        <v>2.9578999999999717E-4</v>
      </c>
      <c r="J118" s="264">
        <f>+dr!I105</f>
        <v>2.3679999999999535E-4</v>
      </c>
      <c r="K118" s="264">
        <f>+dr!J105</f>
        <v>0</v>
      </c>
      <c r="M118" s="6">
        <f t="shared" si="38"/>
        <v>101</v>
      </c>
      <c r="N118" s="1">
        <f t="shared" si="32"/>
        <v>42157</v>
      </c>
      <c r="O118" s="263">
        <f t="shared" si="33"/>
        <v>38.369020654706084</v>
      </c>
      <c r="P118" s="263">
        <f t="shared" si="34"/>
        <v>9.0522128940990623</v>
      </c>
      <c r="Q118" s="263">
        <f t="shared" si="35"/>
        <v>14.673759990107346</v>
      </c>
      <c r="R118" s="263">
        <f t="shared" si="39"/>
        <v>306.12080643716985</v>
      </c>
      <c r="S118" s="98">
        <f t="shared" si="36"/>
        <v>3.0321803846153846E-2</v>
      </c>
      <c r="T118" s="265">
        <f>R118-'Ejercicio 7'!$J$12*EXP(-S118*34/360)</f>
        <v>306.02386223446945</v>
      </c>
      <c r="U118" s="280">
        <f t="shared" si="40"/>
        <v>8.209748E-2</v>
      </c>
      <c r="V118" s="280">
        <f t="shared" si="41"/>
        <v>8.2916600000000007E-2</v>
      </c>
      <c r="W118" s="280">
        <f t="shared" si="42"/>
        <v>-3.9670000000005534E-5</v>
      </c>
      <c r="X118" s="280">
        <f t="shared" si="43"/>
        <v>0</v>
      </c>
      <c r="Y118" s="262">
        <f t="shared" si="44"/>
        <v>9.9367780698667065</v>
      </c>
      <c r="Z118" s="262">
        <f t="shared" si="45"/>
        <v>9.7959302831965029</v>
      </c>
      <c r="AA118" s="262">
        <f t="shared" si="46"/>
        <v>10.00044829509595</v>
      </c>
      <c r="AB118" s="262">
        <f t="shared" si="47"/>
        <v>10</v>
      </c>
      <c r="AD118" s="6">
        <f t="shared" si="48"/>
        <v>101</v>
      </c>
      <c r="AE118" s="1">
        <f t="shared" si="49"/>
        <v>43537</v>
      </c>
      <c r="AF118" s="262">
        <f t="shared" si="50"/>
        <v>-0.73663965470608161</v>
      </c>
      <c r="AG118" s="262">
        <f t="shared" si="51"/>
        <v>7.7787105900938514E-2</v>
      </c>
      <c r="AH118" s="262">
        <f t="shared" si="52"/>
        <v>0.11624000989265326</v>
      </c>
      <c r="AI118" s="262">
        <f t="shared" si="53"/>
        <v>-1.0008114371698298</v>
      </c>
      <c r="AJ118" s="262">
        <f t="shared" si="54"/>
        <v>3.5539000000000057E-4</v>
      </c>
      <c r="AK118" s="262">
        <f t="shared" si="55"/>
        <v>-306.02386223446945</v>
      </c>
    </row>
    <row r="119" spans="1:37" x14ac:dyDescent="0.25">
      <c r="A119" s="6">
        <f t="shared" si="37"/>
        <v>102</v>
      </c>
      <c r="B119" s="245">
        <f>+Rendimientos!F792</f>
        <v>42158</v>
      </c>
      <c r="C119" s="247">
        <f>+Rendimientos!G792</f>
        <v>-1.5897207007652049E-2</v>
      </c>
      <c r="D119" s="247">
        <f>+Rendimientos!H792</f>
        <v>-7.145565578845191E-3</v>
      </c>
      <c r="E119" s="247">
        <f>+Rendimientos!I792</f>
        <v>-5.2948766516652873E-3</v>
      </c>
      <c r="F119">
        <f>+VLOOKUP(B119,ASURB.MX!$A$2:$H$1054,8,FALSE)</f>
        <v>7.8067726421781804E-3</v>
      </c>
      <c r="G119" s="264">
        <f>+dr!F106</f>
        <v>1.4807000000000362E-4</v>
      </c>
      <c r="H119" s="264">
        <f>+dr!G106</f>
        <v>1.0860000000001424E-5</v>
      </c>
      <c r="I119" s="264">
        <f>+dr!H106</f>
        <v>4.3810000000005234E-5</v>
      </c>
      <c r="J119" s="264">
        <f>+dr!I106</f>
        <v>2.46780000000002E-4</v>
      </c>
      <c r="K119" s="264">
        <f>+dr!J106</f>
        <v>0</v>
      </c>
      <c r="M119" s="6">
        <f t="shared" si="38"/>
        <v>102</v>
      </c>
      <c r="N119" s="1">
        <f t="shared" si="32"/>
        <v>42158</v>
      </c>
      <c r="O119" s="263">
        <f t="shared" si="33"/>
        <v>37.03886140054896</v>
      </c>
      <c r="P119" s="263">
        <f t="shared" si="34"/>
        <v>9.0649935169066556</v>
      </c>
      <c r="Q119" s="263">
        <f t="shared" si="35"/>
        <v>14.711895733027351</v>
      </c>
      <c r="R119" s="263">
        <f t="shared" si="39"/>
        <v>307.51131954801104</v>
      </c>
      <c r="S119" s="98">
        <f t="shared" si="36"/>
        <v>3.082526384615385E-2</v>
      </c>
      <c r="T119" s="265">
        <f>R119-'Ejercicio 7'!$J$12*EXP(-S119*34/360)</f>
        <v>307.41437995480095</v>
      </c>
      <c r="U119" s="280">
        <f t="shared" si="40"/>
        <v>8.201884000000001E-2</v>
      </c>
      <c r="V119" s="280">
        <f t="shared" si="41"/>
        <v>8.2664620000000008E-2</v>
      </c>
      <c r="W119" s="280">
        <f t="shared" si="42"/>
        <v>-2.9689999999998884E-5</v>
      </c>
      <c r="X119" s="280">
        <f t="shared" si="43"/>
        <v>0</v>
      </c>
      <c r="Y119" s="262">
        <f t="shared" si="44"/>
        <v>9.9367780698667065</v>
      </c>
      <c r="Z119" s="262">
        <f t="shared" si="45"/>
        <v>9.7959302831965029</v>
      </c>
      <c r="AA119" s="262">
        <f t="shared" si="46"/>
        <v>10.00044829509595</v>
      </c>
      <c r="AB119" s="262">
        <f t="shared" si="47"/>
        <v>10</v>
      </c>
      <c r="AD119" s="6">
        <f t="shared" si="48"/>
        <v>102</v>
      </c>
      <c r="AE119" s="1">
        <f t="shared" si="49"/>
        <v>43537</v>
      </c>
      <c r="AF119" s="262">
        <f t="shared" si="50"/>
        <v>0.59351959945104227</v>
      </c>
      <c r="AG119" s="262">
        <f t="shared" si="51"/>
        <v>6.5006483093345224E-2</v>
      </c>
      <c r="AH119" s="262">
        <f t="shared" si="52"/>
        <v>7.8104266972648162E-2</v>
      </c>
      <c r="AI119" s="262">
        <f t="shared" si="53"/>
        <v>-2.3913245480110277</v>
      </c>
      <c r="AJ119" s="262">
        <f t="shared" si="54"/>
        <v>-1.4807000000000362E-4</v>
      </c>
      <c r="AK119" s="262">
        <f t="shared" si="55"/>
        <v>-307.41437995480095</v>
      </c>
    </row>
    <row r="120" spans="1:37" x14ac:dyDescent="0.25">
      <c r="A120" s="6">
        <f t="shared" si="37"/>
        <v>103</v>
      </c>
      <c r="B120" s="245">
        <f>+Rendimientos!F793</f>
        <v>42159</v>
      </c>
      <c r="C120" s="247">
        <f>+Rendimientos!G793</f>
        <v>-6.9963942107155496E-3</v>
      </c>
      <c r="D120" s="247">
        <f>+Rendimientos!H793</f>
        <v>-4.4610428466482959E-3</v>
      </c>
      <c r="E120" s="247">
        <f>+Rendimientos!I793</f>
        <v>1.6547916606537594E-2</v>
      </c>
      <c r="F120">
        <f>+VLOOKUP(B120,ASURB.MX!$A$2:$H$1054,8,FALSE)</f>
        <v>-1.8522771775662542E-2</v>
      </c>
      <c r="G120" s="264">
        <f>+dr!F107</f>
        <v>6.0794000000000126E-4</v>
      </c>
      <c r="H120" s="264">
        <f>+dr!G107</f>
        <v>1.84359999999998E-4</v>
      </c>
      <c r="I120" s="264">
        <f>+dr!H107</f>
        <v>-4.0500000000054381E-6</v>
      </c>
      <c r="J120" s="264">
        <f>+dr!I107</f>
        <v>-1.9426000000000165E-4</v>
      </c>
      <c r="K120" s="264">
        <f>+dr!J107</f>
        <v>0</v>
      </c>
      <c r="M120" s="6">
        <f t="shared" si="38"/>
        <v>103</v>
      </c>
      <c r="N120" s="1">
        <f t="shared" si="32"/>
        <v>42159</v>
      </c>
      <c r="O120" s="263">
        <f t="shared" si="33"/>
        <v>37.370008926911076</v>
      </c>
      <c r="P120" s="263">
        <f t="shared" si="34"/>
        <v>9.0893613914923872</v>
      </c>
      <c r="Q120" s="263">
        <f t="shared" si="35"/>
        <v>15.036779901869954</v>
      </c>
      <c r="R120" s="263">
        <f t="shared" si="39"/>
        <v>299.52034756327669</v>
      </c>
      <c r="S120" s="98">
        <f t="shared" si="36"/>
        <v>3.1285133846153848E-2</v>
      </c>
      <c r="T120" s="265">
        <f>R120-'Ejercicio 7'!$J$12*EXP(-S120*34/360)</f>
        <v>299.42341218027173</v>
      </c>
      <c r="U120" s="280">
        <f t="shared" si="40"/>
        <v>8.2192340000000003E-2</v>
      </c>
      <c r="V120" s="280">
        <f t="shared" si="41"/>
        <v>8.2616759999999997E-2</v>
      </c>
      <c r="W120" s="280">
        <f t="shared" si="42"/>
        <v>-4.7073000000000254E-4</v>
      </c>
      <c r="X120" s="280">
        <f t="shared" si="43"/>
        <v>0</v>
      </c>
      <c r="Y120" s="262">
        <f t="shared" si="44"/>
        <v>9.9367780698667065</v>
      </c>
      <c r="Z120" s="262">
        <f t="shared" si="45"/>
        <v>9.7959302831965029</v>
      </c>
      <c r="AA120" s="262">
        <f t="shared" si="46"/>
        <v>10.00044829509595</v>
      </c>
      <c r="AB120" s="262">
        <f t="shared" si="47"/>
        <v>10</v>
      </c>
      <c r="AD120" s="6">
        <f t="shared" si="48"/>
        <v>103</v>
      </c>
      <c r="AE120" s="1">
        <f t="shared" si="49"/>
        <v>43537</v>
      </c>
      <c r="AF120" s="262">
        <f t="shared" si="50"/>
        <v>0.26237207308892607</v>
      </c>
      <c r="AG120" s="262">
        <f t="shared" si="51"/>
        <v>4.0638608507613583E-2</v>
      </c>
      <c r="AH120" s="262">
        <f t="shared" si="52"/>
        <v>-0.2467799018699548</v>
      </c>
      <c r="AI120" s="262">
        <f t="shared" si="53"/>
        <v>5.5996474367233304</v>
      </c>
      <c r="AJ120" s="262">
        <f t="shared" si="54"/>
        <v>-6.0794000000000126E-4</v>
      </c>
      <c r="AK120" s="262">
        <f t="shared" si="55"/>
        <v>-299.42341218027173</v>
      </c>
    </row>
    <row r="121" spans="1:37" x14ac:dyDescent="0.25">
      <c r="A121" s="6">
        <f t="shared" si="37"/>
        <v>104</v>
      </c>
      <c r="B121" s="245">
        <f>+Rendimientos!F794</f>
        <v>42160</v>
      </c>
      <c r="C121" s="247">
        <f>+Rendimientos!G794</f>
        <v>2.0152458994394783E-2</v>
      </c>
      <c r="D121" s="247">
        <f>+Rendimientos!H794</f>
        <v>1.2413337181439018E-3</v>
      </c>
      <c r="E121" s="247">
        <f>+Rendimientos!I794</f>
        <v>2.9794734876819836E-3</v>
      </c>
      <c r="F121">
        <f>+VLOOKUP(B121,ASURB.MX!$A$2:$H$1054,8,FALSE)</f>
        <v>-2.7198047784816591E-3</v>
      </c>
      <c r="G121" s="264">
        <f>+dr!F108</f>
        <v>2.7169999999996503E-5</v>
      </c>
      <c r="H121" s="264">
        <f>+dr!G108</f>
        <v>1.0148000000000101E-4</v>
      </c>
      <c r="I121" s="264">
        <f>+dr!H108</f>
        <v>9.5160000000003853E-5</v>
      </c>
      <c r="J121" s="264">
        <f>+dr!I108</f>
        <v>5.402099999999993E-4</v>
      </c>
      <c r="K121" s="264">
        <f>+dr!J108</f>
        <v>0</v>
      </c>
      <c r="M121" s="6">
        <f t="shared" si="38"/>
        <v>104</v>
      </c>
      <c r="N121" s="1">
        <f t="shared" si="32"/>
        <v>42160</v>
      </c>
      <c r="O121" s="263">
        <f t="shared" si="33"/>
        <v>38.398459268844547</v>
      </c>
      <c r="P121" s="263">
        <f t="shared" si="34"/>
        <v>9.1413404140095853</v>
      </c>
      <c r="Q121" s="263">
        <f t="shared" si="35"/>
        <v>14.834132125484034</v>
      </c>
      <c r="R121" s="263">
        <f t="shared" si="39"/>
        <v>304.29125569502162</v>
      </c>
      <c r="S121" s="98">
        <f t="shared" si="36"/>
        <v>3.0704363846153843E-2</v>
      </c>
      <c r="T121" s="265">
        <f>R121-'Ejercicio 7'!$J$12*EXP(-S121*34/360)</f>
        <v>304.19431499491662</v>
      </c>
      <c r="U121" s="280">
        <f t="shared" si="40"/>
        <v>8.2109460000000009E-2</v>
      </c>
      <c r="V121" s="280">
        <f t="shared" si="41"/>
        <v>8.271597E-2</v>
      </c>
      <c r="W121" s="280">
        <f t="shared" si="42"/>
        <v>2.6373999999999842E-4</v>
      </c>
      <c r="X121" s="280">
        <f t="shared" si="43"/>
        <v>0</v>
      </c>
      <c r="Y121" s="262">
        <f t="shared" si="44"/>
        <v>9.9367780698667065</v>
      </c>
      <c r="Z121" s="262">
        <f t="shared" si="45"/>
        <v>9.7959302831965029</v>
      </c>
      <c r="AA121" s="262">
        <f t="shared" si="46"/>
        <v>10.00044829509595</v>
      </c>
      <c r="AB121" s="262">
        <f t="shared" si="47"/>
        <v>10</v>
      </c>
      <c r="AD121" s="6">
        <f t="shared" si="48"/>
        <v>104</v>
      </c>
      <c r="AE121" s="1">
        <f t="shared" si="49"/>
        <v>43537</v>
      </c>
      <c r="AF121" s="262">
        <f t="shared" si="50"/>
        <v>-0.76607826884454511</v>
      </c>
      <c r="AG121" s="262">
        <f t="shared" si="51"/>
        <v>-1.1340414009584521E-2</v>
      </c>
      <c r="AH121" s="262">
        <f t="shared" si="52"/>
        <v>-4.4132125484035001E-2</v>
      </c>
      <c r="AI121" s="262">
        <f t="shared" si="53"/>
        <v>0.82873930497839865</v>
      </c>
      <c r="AJ121" s="262">
        <f t="shared" si="54"/>
        <v>-2.7169999999996503E-5</v>
      </c>
      <c r="AK121" s="262">
        <f t="shared" si="55"/>
        <v>-304.19431499491662</v>
      </c>
    </row>
    <row r="122" spans="1:37" x14ac:dyDescent="0.25">
      <c r="A122" s="6">
        <f t="shared" si="37"/>
        <v>105</v>
      </c>
      <c r="B122" s="245">
        <f>+Rendimientos!F795</f>
        <v>42163</v>
      </c>
      <c r="C122" s="247">
        <f>+Rendimientos!G795</f>
        <v>2.0584166382866891E-3</v>
      </c>
      <c r="D122" s="247">
        <f>+Rendimientos!H795</f>
        <v>1.5507898905459779E-2</v>
      </c>
      <c r="E122" s="247">
        <f>+Rendimientos!I795</f>
        <v>1.0358924256835123E-2</v>
      </c>
      <c r="F122">
        <f>+VLOOKUP(B122,ASURB.MX!$A$2:$H$1054,8,FALSE)</f>
        <v>-1.6808652447704462E-3</v>
      </c>
      <c r="G122" s="264">
        <f>+dr!F109</f>
        <v>1.3246999999999912E-4</v>
      </c>
      <c r="H122" s="264">
        <f>+dr!G109</f>
        <v>-1.2819999999996723E-5</v>
      </c>
      <c r="I122" s="264">
        <f>+dr!H109</f>
        <v>-3.3999999999999309E-5</v>
      </c>
      <c r="J122" s="264">
        <f>+dr!I109</f>
        <v>-3.5210000000000796E-5</v>
      </c>
      <c r="K122" s="264">
        <f>+dr!J109</f>
        <v>0</v>
      </c>
      <c r="M122" s="6">
        <f t="shared" si="38"/>
        <v>105</v>
      </c>
      <c r="N122" s="1">
        <f t="shared" si="32"/>
        <v>42163</v>
      </c>
      <c r="O122" s="263">
        <f t="shared" si="33"/>
        <v>37.709923899606494</v>
      </c>
      <c r="P122" s="263">
        <f t="shared" si="34"/>
        <v>9.2726906735900929</v>
      </c>
      <c r="Q122" s="263">
        <f t="shared" si="35"/>
        <v>14.944004774505002</v>
      </c>
      <c r="R122" s="263">
        <f t="shared" si="39"/>
        <v>304.60756019249789</v>
      </c>
      <c r="S122" s="98">
        <f t="shared" si="36"/>
        <v>3.0809663846153846E-2</v>
      </c>
      <c r="T122" s="265">
        <f>R122-'Ejercicio 7'!$J$12*EXP(-S122*34/360)</f>
        <v>304.51062045646336</v>
      </c>
      <c r="U122" s="280">
        <f t="shared" si="40"/>
        <v>8.1995160000000011E-2</v>
      </c>
      <c r="V122" s="280">
        <f t="shared" si="41"/>
        <v>8.258681000000001E-2</v>
      </c>
      <c r="W122" s="280">
        <f t="shared" si="42"/>
        <v>-3.1168000000000168E-4</v>
      </c>
      <c r="X122" s="280">
        <f t="shared" si="43"/>
        <v>0</v>
      </c>
      <c r="Y122" s="262">
        <f t="shared" si="44"/>
        <v>9.9367780698667065</v>
      </c>
      <c r="Z122" s="262">
        <f t="shared" si="45"/>
        <v>9.7959302831965029</v>
      </c>
      <c r="AA122" s="262">
        <f t="shared" si="46"/>
        <v>10.00044829509595</v>
      </c>
      <c r="AB122" s="262">
        <f t="shared" si="47"/>
        <v>10</v>
      </c>
      <c r="AD122" s="6">
        <f t="shared" si="48"/>
        <v>105</v>
      </c>
      <c r="AE122" s="1">
        <f t="shared" si="49"/>
        <v>43537</v>
      </c>
      <c r="AF122" s="262">
        <f t="shared" si="50"/>
        <v>-7.7542899606491744E-2</v>
      </c>
      <c r="AG122" s="262">
        <f t="shared" si="51"/>
        <v>-0.14269067359009213</v>
      </c>
      <c r="AH122" s="262">
        <f t="shared" si="52"/>
        <v>-0.15400477450500283</v>
      </c>
      <c r="AI122" s="262">
        <f t="shared" si="53"/>
        <v>0.51243480750213166</v>
      </c>
      <c r="AJ122" s="262">
        <f t="shared" si="54"/>
        <v>-1.3246999999999912E-4</v>
      </c>
      <c r="AK122" s="262">
        <f t="shared" si="55"/>
        <v>-304.51062045646336</v>
      </c>
    </row>
    <row r="123" spans="1:37" x14ac:dyDescent="0.25">
      <c r="A123" s="6">
        <f t="shared" si="37"/>
        <v>106</v>
      </c>
      <c r="B123" s="245">
        <f>+Rendimientos!F796</f>
        <v>42164</v>
      </c>
      <c r="C123" s="247">
        <f>+Rendimientos!G796</f>
        <v>2.7429164743711038E-3</v>
      </c>
      <c r="D123" s="247">
        <f>+Rendimientos!H796</f>
        <v>7.5434693619145857E-3</v>
      </c>
      <c r="E123" s="247">
        <f>+Rendimientos!I796</f>
        <v>1.207255674566219E-2</v>
      </c>
      <c r="F123">
        <f>+VLOOKUP(B123,ASURB.MX!$A$2:$H$1054,8,FALSE)</f>
        <v>-1.0144807802992928E-2</v>
      </c>
      <c r="G123" s="264">
        <f>+dr!F110</f>
        <v>-1.0256299999999996E-3</v>
      </c>
      <c r="H123" s="264">
        <f>+dr!G110</f>
        <v>5.2579999999999988E-5</v>
      </c>
      <c r="I123" s="264">
        <f>+dr!H110</f>
        <v>2.7154999999999541E-4</v>
      </c>
      <c r="J123" s="264">
        <f>+dr!I110</f>
        <v>-1.2386999999999815E-4</v>
      </c>
      <c r="K123" s="264">
        <f>+dr!J110</f>
        <v>0</v>
      </c>
      <c r="M123" s="6">
        <f t="shared" si="38"/>
        <v>106</v>
      </c>
      <c r="N123" s="1">
        <f t="shared" si="32"/>
        <v>42164</v>
      </c>
      <c r="O123" s="263">
        <f t="shared" si="33"/>
        <v>37.73574517265493</v>
      </c>
      <c r="P123" s="263">
        <f t="shared" si="34"/>
        <v>9.1991322961285285</v>
      </c>
      <c r="Q123" s="263">
        <f t="shared" si="35"/>
        <v>14.969635260944843</v>
      </c>
      <c r="R123" s="263">
        <f t="shared" si="39"/>
        <v>302.040259369983</v>
      </c>
      <c r="S123" s="98">
        <f t="shared" si="36"/>
        <v>2.9651563846153847E-2</v>
      </c>
      <c r="T123" s="265">
        <f>R123-'Ejercicio 7'!$J$12*EXP(-S123*34/360)</f>
        <v>301.94330903047722</v>
      </c>
      <c r="U123" s="280">
        <f t="shared" si="40"/>
        <v>8.2060560000000005E-2</v>
      </c>
      <c r="V123" s="280">
        <f t="shared" si="41"/>
        <v>8.2892359999999998E-2</v>
      </c>
      <c r="W123" s="280">
        <f t="shared" si="42"/>
        <v>-4.0033999999999903E-4</v>
      </c>
      <c r="X123" s="280">
        <f t="shared" si="43"/>
        <v>0</v>
      </c>
      <c r="Y123" s="262">
        <f t="shared" si="44"/>
        <v>9.9367780698667065</v>
      </c>
      <c r="Z123" s="262">
        <f t="shared" si="45"/>
        <v>9.7959302831965029</v>
      </c>
      <c r="AA123" s="262">
        <f t="shared" si="46"/>
        <v>10.00044829509595</v>
      </c>
      <c r="AB123" s="262">
        <f t="shared" si="47"/>
        <v>10</v>
      </c>
      <c r="AD123" s="6">
        <f t="shared" si="48"/>
        <v>106</v>
      </c>
      <c r="AE123" s="1">
        <f t="shared" si="49"/>
        <v>43537</v>
      </c>
      <c r="AF123" s="262">
        <f t="shared" si="50"/>
        <v>-0.1033641726549277</v>
      </c>
      <c r="AG123" s="262">
        <f t="shared" si="51"/>
        <v>-6.913229612852767E-2</v>
      </c>
      <c r="AH123" s="262">
        <f t="shared" si="52"/>
        <v>-0.17963526094484372</v>
      </c>
      <c r="AI123" s="262">
        <f t="shared" si="53"/>
        <v>3.0797356300170122</v>
      </c>
      <c r="AJ123" s="262">
        <f t="shared" si="54"/>
        <v>1.0256299999999996E-3</v>
      </c>
      <c r="AK123" s="262">
        <f t="shared" si="55"/>
        <v>-301.94330903047722</v>
      </c>
    </row>
    <row r="124" spans="1:37" x14ac:dyDescent="0.25">
      <c r="A124" s="6">
        <f t="shared" si="37"/>
        <v>107</v>
      </c>
      <c r="B124" s="245">
        <f>+Rendimientos!F797</f>
        <v>42165</v>
      </c>
      <c r="C124" s="247">
        <f>+Rendimientos!G797</f>
        <v>9.5340563775604369E-3</v>
      </c>
      <c r="D124" s="247">
        <f>+Rendimientos!H797</f>
        <v>1.453685664197159E-3</v>
      </c>
      <c r="E124" s="247">
        <f>+Rendimientos!I797</f>
        <v>-5.1038564833189902E-3</v>
      </c>
      <c r="F124">
        <f>+VLOOKUP(B124,ASURB.MX!$A$2:$H$1054,8,FALSE)</f>
        <v>-2.391355307004787E-3</v>
      </c>
      <c r="G124" s="264">
        <f>+dr!F111</f>
        <v>2.0549000000000262E-4</v>
      </c>
      <c r="H124" s="264">
        <f>+dr!G111</f>
        <v>5.1719999999998156E-5</v>
      </c>
      <c r="I124" s="264">
        <f>+dr!H111</f>
        <v>-1.5246999999999483E-4</v>
      </c>
      <c r="J124" s="264">
        <f>+dr!I111</f>
        <v>4.6370000000003908E-5</v>
      </c>
      <c r="K124" s="264">
        <f>+dr!J111</f>
        <v>0</v>
      </c>
      <c r="M124" s="6">
        <f t="shared" si="38"/>
        <v>107</v>
      </c>
      <c r="N124" s="1">
        <f t="shared" si="32"/>
        <v>42165</v>
      </c>
      <c r="O124" s="263">
        <f t="shared" si="33"/>
        <v>37.992886049038333</v>
      </c>
      <c r="P124" s="263">
        <f t="shared" si="34"/>
        <v>9.1432818015574533</v>
      </c>
      <c r="Q124" s="263">
        <f t="shared" si="35"/>
        <v>14.714706270253068</v>
      </c>
      <c r="R124" s="263">
        <f t="shared" si="39"/>
        <v>304.39121641225341</v>
      </c>
      <c r="S124" s="98">
        <f t="shared" si="36"/>
        <v>3.0882683846153849E-2</v>
      </c>
      <c r="T124" s="265">
        <f>R124-'Ejercicio 7'!$J$12*EXP(-S124*34/360)</f>
        <v>304.2942773447453</v>
      </c>
      <c r="U124" s="280">
        <f t="shared" si="40"/>
        <v>8.2059700000000013E-2</v>
      </c>
      <c r="V124" s="280">
        <f t="shared" si="41"/>
        <v>8.2468340000000001E-2</v>
      </c>
      <c r="W124" s="280">
        <f t="shared" si="42"/>
        <v>-2.3009999999999697E-4</v>
      </c>
      <c r="X124" s="280">
        <f t="shared" si="43"/>
        <v>0</v>
      </c>
      <c r="Y124" s="262">
        <f t="shared" si="44"/>
        <v>9.9367780698667065</v>
      </c>
      <c r="Z124" s="262">
        <f t="shared" si="45"/>
        <v>9.7959302831965029</v>
      </c>
      <c r="AA124" s="262">
        <f t="shared" si="46"/>
        <v>10.00044829509595</v>
      </c>
      <c r="AB124" s="262">
        <f t="shared" si="47"/>
        <v>10</v>
      </c>
      <c r="AD124" s="6">
        <f t="shared" si="48"/>
        <v>107</v>
      </c>
      <c r="AE124" s="1">
        <f t="shared" si="49"/>
        <v>43537</v>
      </c>
      <c r="AF124" s="262">
        <f t="shared" si="50"/>
        <v>-0.36050504903833058</v>
      </c>
      <c r="AG124" s="262">
        <f t="shared" si="51"/>
        <v>-1.3281801557452511E-2</v>
      </c>
      <c r="AH124" s="262">
        <f t="shared" si="52"/>
        <v>7.5293729746931604E-2</v>
      </c>
      <c r="AI124" s="262">
        <f t="shared" si="53"/>
        <v>0.72877858774660353</v>
      </c>
      <c r="AJ124" s="262">
        <f t="shared" si="54"/>
        <v>-2.0549000000000262E-4</v>
      </c>
      <c r="AK124" s="262">
        <f t="shared" si="55"/>
        <v>-304.2942773447453</v>
      </c>
    </row>
    <row r="125" spans="1:37" x14ac:dyDescent="0.25">
      <c r="A125" s="6">
        <f t="shared" si="37"/>
        <v>108</v>
      </c>
      <c r="B125" s="245">
        <f>+Rendimientos!F798</f>
        <v>42166</v>
      </c>
      <c r="C125" s="247">
        <f>+Rendimientos!G798</f>
        <v>-2.716854234177786E-3</v>
      </c>
      <c r="D125" s="247">
        <f>+Rendimientos!H798</f>
        <v>-1.6958890825574987E-3</v>
      </c>
      <c r="E125" s="247">
        <f>+Rendimientos!I798</f>
        <v>-3.294877742979731E-3</v>
      </c>
      <c r="F125">
        <f>+VLOOKUP(B125,ASURB.MX!$A$2:$H$1054,8,FALSE)</f>
        <v>2.7625121519040758E-4</v>
      </c>
      <c r="G125" s="264">
        <f>+dr!F112</f>
        <v>-3.3930000000000418E-4</v>
      </c>
      <c r="H125" s="264">
        <f>+dr!G112</f>
        <v>1.0842999999999617E-4</v>
      </c>
      <c r="I125" s="264">
        <f>+dr!H112</f>
        <v>1.8001999999999602E-4</v>
      </c>
      <c r="J125" s="264">
        <f>+dr!I112</f>
        <v>-2.3321000000000452E-4</v>
      </c>
      <c r="K125" s="264">
        <f>+dr!J112</f>
        <v>0</v>
      </c>
      <c r="M125" s="6">
        <f t="shared" si="38"/>
        <v>108</v>
      </c>
      <c r="N125" s="1">
        <f t="shared" si="32"/>
        <v>42166</v>
      </c>
      <c r="O125" s="263">
        <f t="shared" si="33"/>
        <v>37.530278068533129</v>
      </c>
      <c r="P125" s="263">
        <f t="shared" si="34"/>
        <v>9.1145296543791492</v>
      </c>
      <c r="Q125" s="263">
        <f t="shared" si="35"/>
        <v>14.741348951823097</v>
      </c>
      <c r="R125" s="263">
        <f t="shared" si="39"/>
        <v>305.20429641304543</v>
      </c>
      <c r="S125" s="98">
        <f t="shared" si="36"/>
        <v>3.0337893846153843E-2</v>
      </c>
      <c r="T125" s="265">
        <f>R125-'Ejercicio 7'!$J$12*EXP(-S125*34/360)</f>
        <v>305.10735235766236</v>
      </c>
      <c r="U125" s="280">
        <f t="shared" si="40"/>
        <v>8.2116410000000001E-2</v>
      </c>
      <c r="V125" s="280">
        <f t="shared" si="41"/>
        <v>8.2800829999999992E-2</v>
      </c>
      <c r="W125" s="280">
        <f t="shared" si="42"/>
        <v>-5.0968000000000541E-4</v>
      </c>
      <c r="X125" s="280">
        <f t="shared" si="43"/>
        <v>0</v>
      </c>
      <c r="Y125" s="262">
        <f t="shared" si="44"/>
        <v>9.9367780698667065</v>
      </c>
      <c r="Z125" s="262">
        <f t="shared" si="45"/>
        <v>9.7959302831965029</v>
      </c>
      <c r="AA125" s="262">
        <f t="shared" si="46"/>
        <v>10.00044829509595</v>
      </c>
      <c r="AB125" s="262">
        <f t="shared" si="47"/>
        <v>10</v>
      </c>
      <c r="AD125" s="6">
        <f t="shared" si="48"/>
        <v>108</v>
      </c>
      <c r="AE125" s="1">
        <f t="shared" si="49"/>
        <v>43537</v>
      </c>
      <c r="AF125" s="262">
        <f t="shared" si="50"/>
        <v>0.10210293146687377</v>
      </c>
      <c r="AG125" s="262">
        <f t="shared" si="51"/>
        <v>1.5470345620851589E-2</v>
      </c>
      <c r="AH125" s="262">
        <f t="shared" si="52"/>
        <v>4.8651048176902023E-2</v>
      </c>
      <c r="AI125" s="262">
        <f t="shared" si="53"/>
        <v>-8.430141304540939E-2</v>
      </c>
      <c r="AJ125" s="262">
        <f t="shared" si="54"/>
        <v>3.3930000000000418E-4</v>
      </c>
      <c r="AK125" s="262">
        <f t="shared" si="55"/>
        <v>-305.10735235766236</v>
      </c>
    </row>
    <row r="126" spans="1:37" x14ac:dyDescent="0.25">
      <c r="A126" s="6">
        <f t="shared" si="37"/>
        <v>109</v>
      </c>
      <c r="B126" s="245">
        <f>+Rendimientos!F799</f>
        <v>42167</v>
      </c>
      <c r="C126" s="247">
        <f>+Rendimientos!G799</f>
        <v>1.3593497789213904E-3</v>
      </c>
      <c r="D126" s="247">
        <f>+Rendimientos!H799</f>
        <v>-5.3489965111056777E-3</v>
      </c>
      <c r="E126" s="247">
        <f>+Rendimientos!I799</f>
        <v>6.9430691463052393E-3</v>
      </c>
      <c r="F126">
        <f>+VLOOKUP(B126,ASURB.MX!$A$2:$H$1054,8,FALSE)</f>
        <v>1.765600591060543E-2</v>
      </c>
      <c r="G126" s="264">
        <f>+dr!F113</f>
        <v>7.3350000000003274E-5</v>
      </c>
      <c r="H126" s="264">
        <f>+dr!G113</f>
        <v>-4.6749999999998182E-5</v>
      </c>
      <c r="I126" s="264">
        <f>+dr!H113</f>
        <v>6.0000000003113119E-8</v>
      </c>
      <c r="J126" s="264">
        <f>+dr!I113</f>
        <v>-8.4899999999998865E-6</v>
      </c>
      <c r="K126" s="264">
        <f>+dr!J113</f>
        <v>0</v>
      </c>
      <c r="M126" s="6">
        <f t="shared" si="38"/>
        <v>109</v>
      </c>
      <c r="N126" s="1">
        <f t="shared" si="32"/>
        <v>42167</v>
      </c>
      <c r="O126" s="263">
        <f t="shared" si="33"/>
        <v>37.683571353708039</v>
      </c>
      <c r="P126" s="263">
        <f t="shared" si="34"/>
        <v>9.0812940419835808</v>
      </c>
      <c r="Q126" s="263">
        <f t="shared" si="35"/>
        <v>14.893045304057868</v>
      </c>
      <c r="R126" s="263">
        <f t="shared" si="39"/>
        <v>310.55503479244277</v>
      </c>
      <c r="S126" s="98">
        <f t="shared" si="36"/>
        <v>3.075054384615385E-2</v>
      </c>
      <c r="T126" s="265">
        <f>R126-'Ejercicio 7'!$J$12*EXP(-S126*34/360)</f>
        <v>310.45809451513833</v>
      </c>
      <c r="U126" s="280">
        <f t="shared" si="40"/>
        <v>8.196123000000001E-2</v>
      </c>
      <c r="V126" s="280">
        <f t="shared" si="41"/>
        <v>8.2620870000000013E-2</v>
      </c>
      <c r="W126" s="280">
        <f t="shared" si="42"/>
        <v>-2.8496000000000077E-4</v>
      </c>
      <c r="X126" s="280">
        <f t="shared" si="43"/>
        <v>0</v>
      </c>
      <c r="Y126" s="262">
        <f t="shared" si="44"/>
        <v>9.9367780698667065</v>
      </c>
      <c r="Z126" s="262">
        <f t="shared" si="45"/>
        <v>9.7959302831965029</v>
      </c>
      <c r="AA126" s="262">
        <f t="shared" si="46"/>
        <v>10.00044829509595</v>
      </c>
      <c r="AB126" s="262">
        <f t="shared" si="47"/>
        <v>10</v>
      </c>
      <c r="AD126" s="6">
        <f t="shared" si="48"/>
        <v>109</v>
      </c>
      <c r="AE126" s="1">
        <f t="shared" si="49"/>
        <v>43537</v>
      </c>
      <c r="AF126" s="262">
        <f t="shared" si="50"/>
        <v>-5.1190353708037151E-2</v>
      </c>
      <c r="AG126" s="262">
        <f t="shared" si="51"/>
        <v>4.870595801641997E-2</v>
      </c>
      <c r="AH126" s="262">
        <f t="shared" si="52"/>
        <v>-0.10304530405786849</v>
      </c>
      <c r="AI126" s="262">
        <f t="shared" si="53"/>
        <v>-5.4350397924427511</v>
      </c>
      <c r="AJ126" s="262">
        <f t="shared" si="54"/>
        <v>-7.3350000000003274E-5</v>
      </c>
      <c r="AK126" s="262">
        <f t="shared" si="55"/>
        <v>-310.45809451513833</v>
      </c>
    </row>
    <row r="127" spans="1:37" x14ac:dyDescent="0.25">
      <c r="A127" s="6">
        <f t="shared" si="37"/>
        <v>110</v>
      </c>
      <c r="B127" s="245">
        <f>+Rendimientos!F800</f>
        <v>42170</v>
      </c>
      <c r="C127" s="247">
        <f>+Rendimientos!G800</f>
        <v>-1.1610088980111743E-2</v>
      </c>
      <c r="D127" s="247">
        <f>+Rendimientos!H800</f>
        <v>-1.0291819054958058E-2</v>
      </c>
      <c r="E127" s="247">
        <f>+Rendimientos!I800</f>
        <v>-5.1113104325081829E-3</v>
      </c>
      <c r="F127">
        <f>+VLOOKUP(B127,ASURB.MX!$A$2:$H$1054,8,FALSE)</f>
        <v>-2.6207618064184725E-2</v>
      </c>
      <c r="G127" s="264">
        <f>+dr!F114</f>
        <v>1.6137999999999916E-4</v>
      </c>
      <c r="H127" s="264">
        <f>+dr!G114</f>
        <v>8.6470000000005154E-5</v>
      </c>
      <c r="I127" s="264">
        <f>+dr!H114</f>
        <v>7.8259999999996666E-5</v>
      </c>
      <c r="J127" s="264">
        <f>+dr!I114</f>
        <v>2.08479999999997E-4</v>
      </c>
      <c r="K127" s="264">
        <f>+dr!J114</f>
        <v>0</v>
      </c>
      <c r="M127" s="6">
        <f t="shared" si="38"/>
        <v>110</v>
      </c>
      <c r="N127" s="1">
        <f t="shared" si="32"/>
        <v>42170</v>
      </c>
      <c r="O127" s="263">
        <f t="shared" si="33"/>
        <v>37.197992233583236</v>
      </c>
      <c r="P127" s="263">
        <f t="shared" si="34"/>
        <v>9.0365175693077759</v>
      </c>
      <c r="Q127" s="263">
        <f t="shared" si="35"/>
        <v>14.714596587988979</v>
      </c>
      <c r="R127" s="263">
        <f t="shared" si="39"/>
        <v>297.22740148555141</v>
      </c>
      <c r="S127" s="98">
        <f t="shared" si="36"/>
        <v>3.0838573846153846E-2</v>
      </c>
      <c r="T127" s="265">
        <f>R127-'Ejercicio 7'!$J$12*EXP(-S127*34/360)</f>
        <v>297.13046201419968</v>
      </c>
      <c r="U127" s="280">
        <f t="shared" si="40"/>
        <v>8.2094450000000013E-2</v>
      </c>
      <c r="V127" s="280">
        <f t="shared" si="41"/>
        <v>8.269907E-2</v>
      </c>
      <c r="W127" s="280">
        <f t="shared" si="42"/>
        <v>-6.7990000000003881E-5</v>
      </c>
      <c r="X127" s="280">
        <f t="shared" si="43"/>
        <v>0</v>
      </c>
      <c r="Y127" s="262">
        <f t="shared" si="44"/>
        <v>9.9367780698667065</v>
      </c>
      <c r="Z127" s="262">
        <f t="shared" si="45"/>
        <v>9.7959302831965029</v>
      </c>
      <c r="AA127" s="262">
        <f t="shared" si="46"/>
        <v>10.00044829509595</v>
      </c>
      <c r="AB127" s="262">
        <f t="shared" si="47"/>
        <v>10</v>
      </c>
      <c r="AD127" s="6">
        <f t="shared" si="48"/>
        <v>110</v>
      </c>
      <c r="AE127" s="1">
        <f t="shared" si="49"/>
        <v>43537</v>
      </c>
      <c r="AF127" s="262">
        <f t="shared" si="50"/>
        <v>0.43438876641676671</v>
      </c>
      <c r="AG127" s="262">
        <f t="shared" si="51"/>
        <v>9.3482430692224838E-2</v>
      </c>
      <c r="AH127" s="262">
        <f t="shared" si="52"/>
        <v>7.5403412011020521E-2</v>
      </c>
      <c r="AI127" s="262">
        <f t="shared" si="53"/>
        <v>7.8925935144486061</v>
      </c>
      <c r="AJ127" s="262">
        <f t="shared" si="54"/>
        <v>-1.6137999999999916E-4</v>
      </c>
      <c r="AK127" s="262">
        <f t="shared" si="55"/>
        <v>-297.13046201419968</v>
      </c>
    </row>
    <row r="128" spans="1:37" x14ac:dyDescent="0.25">
      <c r="A128" s="6">
        <f t="shared" si="37"/>
        <v>111</v>
      </c>
      <c r="B128" s="245">
        <f>+Rendimientos!F801</f>
        <v>42171</v>
      </c>
      <c r="C128" s="247">
        <f>+Rendimientos!G801</f>
        <v>6.8479473988828313E-3</v>
      </c>
      <c r="D128" s="247">
        <f>+Rendimientos!H801</f>
        <v>7.3874353882095241E-4</v>
      </c>
      <c r="E128" s="247">
        <f>+Rendimientos!I801</f>
        <v>8.0205247113113755E-3</v>
      </c>
      <c r="F128">
        <f>+VLOOKUP(B128,ASURB.MX!$A$2:$H$1054,8,FALSE)</f>
        <v>1.6574188223231732E-2</v>
      </c>
      <c r="G128" s="264">
        <f>+dr!F115</f>
        <v>-5.8481999999999978E-4</v>
      </c>
      <c r="H128" s="264">
        <f>+dr!G115</f>
        <v>1.0449999999995185E-5</v>
      </c>
      <c r="I128" s="264">
        <f>+dr!H115</f>
        <v>1.2175999999999854E-4</v>
      </c>
      <c r="J128" s="264">
        <f>+dr!I115</f>
        <v>-8.9979999999996452E-5</v>
      </c>
      <c r="K128" s="264">
        <f>+dr!J115</f>
        <v>0</v>
      </c>
      <c r="M128" s="6">
        <f t="shared" si="38"/>
        <v>111</v>
      </c>
      <c r="N128" s="1">
        <f t="shared" si="32"/>
        <v>42171</v>
      </c>
      <c r="O128" s="263">
        <f t="shared" si="33"/>
        <v>37.890969956839882</v>
      </c>
      <c r="P128" s="263">
        <f t="shared" si="34"/>
        <v>9.1367472204353337</v>
      </c>
      <c r="Q128" s="263">
        <f t="shared" si="35"/>
        <v>14.909100546452521</v>
      </c>
      <c r="R128" s="263">
        <f t="shared" si="39"/>
        <v>310.21925252324826</v>
      </c>
      <c r="S128" s="98">
        <f t="shared" si="36"/>
        <v>3.0092373846153847E-2</v>
      </c>
      <c r="T128" s="265">
        <f>R128-'Ejercicio 7'!$J$12*EXP(-S128*34/360)</f>
        <v>310.12230621990039</v>
      </c>
      <c r="U128" s="280">
        <f t="shared" si="40"/>
        <v>8.2018430000000003E-2</v>
      </c>
      <c r="V128" s="280">
        <f t="shared" si="41"/>
        <v>8.2742570000000001E-2</v>
      </c>
      <c r="W128" s="280">
        <f t="shared" si="42"/>
        <v>-3.6644999999999733E-4</v>
      </c>
      <c r="X128" s="280">
        <f t="shared" si="43"/>
        <v>0</v>
      </c>
      <c r="Y128" s="262">
        <f t="shared" si="44"/>
        <v>9.9367780698667065</v>
      </c>
      <c r="Z128" s="262">
        <f t="shared" si="45"/>
        <v>9.7959302831965029</v>
      </c>
      <c r="AA128" s="262">
        <f t="shared" si="46"/>
        <v>10.00044829509595</v>
      </c>
      <c r="AB128" s="262">
        <f t="shared" si="47"/>
        <v>10</v>
      </c>
      <c r="AD128" s="6">
        <f t="shared" si="48"/>
        <v>111</v>
      </c>
      <c r="AE128" s="1">
        <f t="shared" si="49"/>
        <v>43537</v>
      </c>
      <c r="AF128" s="262">
        <f t="shared" si="50"/>
        <v>-0.25858895683987981</v>
      </c>
      <c r="AG128" s="262">
        <f t="shared" si="51"/>
        <v>-6.7472204353329346E-3</v>
      </c>
      <c r="AH128" s="262">
        <f t="shared" si="52"/>
        <v>-0.11910054645252188</v>
      </c>
      <c r="AI128" s="262">
        <f t="shared" si="53"/>
        <v>-5.0992575232482409</v>
      </c>
      <c r="AJ128" s="262">
        <f t="shared" si="54"/>
        <v>5.8481999999999978E-4</v>
      </c>
      <c r="AK128" s="262">
        <f t="shared" si="55"/>
        <v>-310.12230621990039</v>
      </c>
    </row>
    <row r="129" spans="1:37" x14ac:dyDescent="0.25">
      <c r="A129" s="6">
        <f t="shared" si="37"/>
        <v>112</v>
      </c>
      <c r="B129" s="245">
        <f>+Rendimientos!F802</f>
        <v>42172</v>
      </c>
      <c r="C129" s="247">
        <f>+Rendimientos!G802</f>
        <v>8.1487946737280881E-3</v>
      </c>
      <c r="D129" s="247">
        <f>+Rendimientos!H802</f>
        <v>1.4755733685409386E-3</v>
      </c>
      <c r="E129" s="247">
        <f>+Rendimientos!I802</f>
        <v>-1.08991235992584E-3</v>
      </c>
      <c r="F129">
        <f>+VLOOKUP(B129,ASURB.MX!$A$2:$H$1054,8,FALSE)</f>
        <v>-6.4588049926380875E-3</v>
      </c>
      <c r="G129" s="264">
        <f>+dr!F116</f>
        <v>6.696999999999953E-5</v>
      </c>
      <c r="H129" s="264">
        <f>+dr!G116</f>
        <v>-4.9859999999998794E-5</v>
      </c>
      <c r="I129" s="264">
        <f>+dr!H116</f>
        <v>-1.1350999999999722E-4</v>
      </c>
      <c r="J129" s="264">
        <f>+dr!I116</f>
        <v>-1.1738000000000026E-4</v>
      </c>
      <c r="K129" s="264">
        <f>+dr!J116</f>
        <v>0</v>
      </c>
      <c r="M129" s="6">
        <f t="shared" si="38"/>
        <v>112</v>
      </c>
      <c r="N129" s="1">
        <f t="shared" si="32"/>
        <v>42172</v>
      </c>
      <c r="O129" s="263">
        <f t="shared" si="33"/>
        <v>37.940292395374058</v>
      </c>
      <c r="P129" s="263">
        <f t="shared" si="34"/>
        <v>9.1434819291964171</v>
      </c>
      <c r="Q129" s="263">
        <f t="shared" si="35"/>
        <v>14.773888977592792</v>
      </c>
      <c r="R129" s="263">
        <f t="shared" si="39"/>
        <v>303.15563499084948</v>
      </c>
      <c r="S129" s="98">
        <f t="shared" si="36"/>
        <v>3.0744163846153846E-2</v>
      </c>
      <c r="T129" s="265">
        <f>R129-'Ejercicio 7'!$J$12*EXP(-S129*34/360)</f>
        <v>303.05869465513308</v>
      </c>
      <c r="U129" s="280">
        <f t="shared" si="40"/>
        <v>8.1958120000000009E-2</v>
      </c>
      <c r="V129" s="280">
        <f t="shared" si="41"/>
        <v>8.2507300000000006E-2</v>
      </c>
      <c r="W129" s="280">
        <f t="shared" si="42"/>
        <v>-3.9385000000000114E-4</v>
      </c>
      <c r="X129" s="280">
        <f t="shared" si="43"/>
        <v>0</v>
      </c>
      <c r="Y129" s="262">
        <f t="shared" si="44"/>
        <v>9.9367780698667065</v>
      </c>
      <c r="Z129" s="262">
        <f t="shared" si="45"/>
        <v>9.7959302831965029</v>
      </c>
      <c r="AA129" s="262">
        <f t="shared" si="46"/>
        <v>10.00044829509595</v>
      </c>
      <c r="AB129" s="262">
        <f t="shared" si="47"/>
        <v>10</v>
      </c>
      <c r="AD129" s="6">
        <f t="shared" si="48"/>
        <v>112</v>
      </c>
      <c r="AE129" s="1">
        <f t="shared" si="49"/>
        <v>43537</v>
      </c>
      <c r="AF129" s="262">
        <f t="shared" si="50"/>
        <v>-0.30791139537405599</v>
      </c>
      <c r="AG129" s="262">
        <f t="shared" si="51"/>
        <v>-1.3481929196416331E-2</v>
      </c>
      <c r="AH129" s="262">
        <f t="shared" si="52"/>
        <v>1.6111022407207187E-2</v>
      </c>
      <c r="AI129" s="262">
        <f t="shared" si="53"/>
        <v>1.9643600091505391</v>
      </c>
      <c r="AJ129" s="262">
        <f t="shared" si="54"/>
        <v>-6.696999999999953E-5</v>
      </c>
      <c r="AK129" s="262">
        <f t="shared" si="55"/>
        <v>-303.05869465513308</v>
      </c>
    </row>
    <row r="130" spans="1:37" x14ac:dyDescent="0.25">
      <c r="A130" s="6">
        <f t="shared" si="37"/>
        <v>113</v>
      </c>
      <c r="B130" s="245">
        <f>+Rendimientos!F803</f>
        <v>42173</v>
      </c>
      <c r="C130" s="247">
        <f>+Rendimientos!G803</f>
        <v>4.0532750040555825E-3</v>
      </c>
      <c r="D130" s="247">
        <f>+Rendimientos!H803</f>
        <v>6.3695881363541101E-3</v>
      </c>
      <c r="E130" s="247">
        <f>+Rendimientos!I803</f>
        <v>3.628417381458865E-3</v>
      </c>
      <c r="F130">
        <f>+VLOOKUP(B130,ASURB.MX!$A$2:$H$1054,8,FALSE)</f>
        <v>-1.7938783824045213E-3</v>
      </c>
      <c r="G130" s="264">
        <f>+dr!F117</f>
        <v>1.6170999999999894E-4</v>
      </c>
      <c r="H130" s="264">
        <f>+dr!G117</f>
        <v>-2.2134000000000043E-4</v>
      </c>
      <c r="I130" s="264">
        <f>+dr!H117</f>
        <v>-4.1224000000000122E-4</v>
      </c>
      <c r="J130" s="264">
        <f>+dr!I117</f>
        <v>-6.3454000000000288E-4</v>
      </c>
      <c r="K130" s="264">
        <f>+dr!J117</f>
        <v>0</v>
      </c>
      <c r="M130" s="6">
        <f t="shared" si="38"/>
        <v>113</v>
      </c>
      <c r="N130" s="1">
        <f t="shared" si="32"/>
        <v>42173</v>
      </c>
      <c r="O130" s="263">
        <f t="shared" si="33"/>
        <v>37.785224939253126</v>
      </c>
      <c r="P130" s="263">
        <f t="shared" si="34"/>
        <v>9.1883399431442498</v>
      </c>
      <c r="Q130" s="263">
        <f t="shared" si="35"/>
        <v>14.843761769157634</v>
      </c>
      <c r="R130" s="263">
        <f t="shared" si="39"/>
        <v>304.57313748151938</v>
      </c>
      <c r="S130" s="98">
        <f t="shared" si="36"/>
        <v>3.0838903846153846E-2</v>
      </c>
      <c r="T130" s="265">
        <f>R130-'Ejercicio 7'!$J$12*EXP(-S130*34/360)</f>
        <v>304.47619801318893</v>
      </c>
      <c r="U130" s="280">
        <f t="shared" si="40"/>
        <v>8.1786640000000008E-2</v>
      </c>
      <c r="V130" s="280">
        <f t="shared" si="41"/>
        <v>8.2208570000000009E-2</v>
      </c>
      <c r="W130" s="280">
        <f t="shared" si="42"/>
        <v>-9.1101000000000376E-4</v>
      </c>
      <c r="X130" s="280">
        <f t="shared" si="43"/>
        <v>0</v>
      </c>
      <c r="Y130" s="262">
        <f t="shared" si="44"/>
        <v>9.9367780698667065</v>
      </c>
      <c r="Z130" s="262">
        <f t="shared" si="45"/>
        <v>9.7959302831965029</v>
      </c>
      <c r="AA130" s="262">
        <f t="shared" si="46"/>
        <v>10.00044829509595</v>
      </c>
      <c r="AB130" s="262">
        <f t="shared" si="47"/>
        <v>10</v>
      </c>
      <c r="AD130" s="6">
        <f t="shared" si="48"/>
        <v>113</v>
      </c>
      <c r="AE130" s="1">
        <f t="shared" si="49"/>
        <v>43537</v>
      </c>
      <c r="AF130" s="262">
        <f t="shared" si="50"/>
        <v>-0.15284393925312401</v>
      </c>
      <c r="AG130" s="262">
        <f t="shared" si="51"/>
        <v>-5.8339943144249062E-2</v>
      </c>
      <c r="AH130" s="262">
        <f t="shared" si="52"/>
        <v>-5.3761769157635086E-2</v>
      </c>
      <c r="AI130" s="262">
        <f t="shared" si="53"/>
        <v>0.54685751848063546</v>
      </c>
      <c r="AJ130" s="262">
        <f t="shared" si="54"/>
        <v>-1.6170999999999894E-4</v>
      </c>
      <c r="AK130" s="262">
        <f t="shared" si="55"/>
        <v>-304.47619801318893</v>
      </c>
    </row>
    <row r="131" spans="1:37" x14ac:dyDescent="0.25">
      <c r="A131" s="6">
        <f t="shared" si="37"/>
        <v>114</v>
      </c>
      <c r="B131" s="245">
        <f>+Rendimientos!F804</f>
        <v>42174</v>
      </c>
      <c r="C131" s="247">
        <f>+Rendimientos!G804</f>
        <v>-6.0824236412983547E-3</v>
      </c>
      <c r="D131" s="247">
        <f>+Rendimientos!H804</f>
        <v>-3.4247553822382534E-3</v>
      </c>
      <c r="E131" s="247">
        <f>+Rendimientos!I804</f>
        <v>-3.2650771967321752E-3</v>
      </c>
      <c r="F131">
        <f>+VLOOKUP(B131,ASURB.MX!$A$2:$H$1054,8,FALSE)</f>
        <v>-9.5293269064557901E-3</v>
      </c>
      <c r="G131" s="264">
        <f>+dr!F118</f>
        <v>-1.3870999999999675E-4</v>
      </c>
      <c r="H131" s="264">
        <f>+dr!G118</f>
        <v>-1.7875000000000182E-4</v>
      </c>
      <c r="I131" s="264">
        <f>+dr!H118</f>
        <v>7.1660000000001167E-5</v>
      </c>
      <c r="J131" s="264">
        <f>+dr!I118</f>
        <v>-2.6069000000000092E-4</v>
      </c>
      <c r="K131" s="264">
        <f>+dr!J118</f>
        <v>0</v>
      </c>
      <c r="M131" s="6">
        <f t="shared" si="38"/>
        <v>114</v>
      </c>
      <c r="N131" s="1">
        <f t="shared" si="32"/>
        <v>42174</v>
      </c>
      <c r="O131" s="263">
        <f t="shared" si="33"/>
        <v>37.404179628378181</v>
      </c>
      <c r="P131" s="263">
        <f t="shared" si="34"/>
        <v>9.0987854649431057</v>
      </c>
      <c r="Q131" s="263">
        <f t="shared" si="35"/>
        <v>14.741788258620046</v>
      </c>
      <c r="R131" s="263">
        <f t="shared" si="39"/>
        <v>302.22621660030143</v>
      </c>
      <c r="S131" s="98">
        <f t="shared" si="36"/>
        <v>3.053848384615385E-2</v>
      </c>
      <c r="T131" s="265">
        <f>R131-'Ejercicio 7'!$J$12*EXP(-S131*34/360)</f>
        <v>302.12927438146841</v>
      </c>
      <c r="U131" s="280">
        <f t="shared" si="40"/>
        <v>8.1829230000000003E-2</v>
      </c>
      <c r="V131" s="280">
        <f t="shared" si="41"/>
        <v>8.2692470000000004E-2</v>
      </c>
      <c r="W131" s="280">
        <f t="shared" si="42"/>
        <v>-5.371600000000018E-4</v>
      </c>
      <c r="X131" s="280">
        <f t="shared" si="43"/>
        <v>0</v>
      </c>
      <c r="Y131" s="262">
        <f t="shared" si="44"/>
        <v>9.9367780698667065</v>
      </c>
      <c r="Z131" s="262">
        <f t="shared" si="45"/>
        <v>9.7959302831965029</v>
      </c>
      <c r="AA131" s="262">
        <f t="shared" si="46"/>
        <v>10.00044829509595</v>
      </c>
      <c r="AB131" s="262">
        <f t="shared" si="47"/>
        <v>10</v>
      </c>
      <c r="AD131" s="6">
        <f t="shared" si="48"/>
        <v>114</v>
      </c>
      <c r="AE131" s="1">
        <f t="shared" si="49"/>
        <v>43537</v>
      </c>
      <c r="AF131" s="262">
        <f t="shared" si="50"/>
        <v>0.22820137162182164</v>
      </c>
      <c r="AG131" s="262">
        <f t="shared" si="51"/>
        <v>3.1214535056895087E-2</v>
      </c>
      <c r="AH131" s="262">
        <f t="shared" si="52"/>
        <v>4.821174137995321E-2</v>
      </c>
      <c r="AI131" s="262">
        <f t="shared" si="53"/>
        <v>2.89377839969859</v>
      </c>
      <c r="AJ131" s="262">
        <f t="shared" si="54"/>
        <v>1.3870999999999675E-4</v>
      </c>
      <c r="AK131" s="262">
        <f t="shared" si="55"/>
        <v>-302.12927438146841</v>
      </c>
    </row>
    <row r="132" spans="1:37" x14ac:dyDescent="0.25">
      <c r="A132" s="6">
        <f t="shared" si="37"/>
        <v>115</v>
      </c>
      <c r="B132" s="245">
        <f>+Rendimientos!F805</f>
        <v>42177</v>
      </c>
      <c r="C132" s="247">
        <f>+Rendimientos!G805</f>
        <v>6.0824236412983486E-3</v>
      </c>
      <c r="D132" s="247">
        <f>+Rendimientos!H805</f>
        <v>-1.0592415398538169E-2</v>
      </c>
      <c r="E132" s="247">
        <f>+Rendimientos!I805</f>
        <v>-1.4545241047918005E-3</v>
      </c>
      <c r="F132">
        <f>+VLOOKUP(B132,ASURB.MX!$A$2:$H$1054,8,FALSE)</f>
        <v>2.0472369824214125E-2</v>
      </c>
      <c r="G132" s="264">
        <f>+dr!F119</f>
        <v>-3.3720000000004441E-5</v>
      </c>
      <c r="H132" s="264">
        <f>+dr!G119</f>
        <v>-2.7999999999833713E-7</v>
      </c>
      <c r="I132" s="264">
        <f>+dr!H119</f>
        <v>-4.5309999999999795E-5</v>
      </c>
      <c r="J132" s="264">
        <f>+dr!I119</f>
        <v>2.025600000000044E-4</v>
      </c>
      <c r="K132" s="264">
        <f>+dr!J119</f>
        <v>0</v>
      </c>
      <c r="M132" s="6">
        <f t="shared" si="38"/>
        <v>115</v>
      </c>
      <c r="N132" s="1">
        <f t="shared" si="32"/>
        <v>42177</v>
      </c>
      <c r="O132" s="263">
        <f t="shared" si="33"/>
        <v>37.861974618866043</v>
      </c>
      <c r="P132" s="263">
        <f t="shared" si="34"/>
        <v>9.0338016333883981</v>
      </c>
      <c r="Q132" s="263">
        <f t="shared" si="35"/>
        <v>14.768503226068011</v>
      </c>
      <c r="R132" s="263">
        <f t="shared" si="39"/>
        <v>311.43090358931568</v>
      </c>
      <c r="S132" s="98">
        <f t="shared" si="36"/>
        <v>3.0643473846153842E-2</v>
      </c>
      <c r="T132" s="265">
        <f>R132-'Ejercicio 7'!$J$12*EXP(-S132*34/360)</f>
        <v>311.33396233172999</v>
      </c>
      <c r="U132" s="280">
        <f t="shared" si="40"/>
        <v>8.2007700000000017E-2</v>
      </c>
      <c r="V132" s="280">
        <f t="shared" si="41"/>
        <v>8.2575499999999996E-2</v>
      </c>
      <c r="W132" s="280">
        <f t="shared" si="42"/>
        <v>-7.3909999999996479E-5</v>
      </c>
      <c r="X132" s="280">
        <f t="shared" si="43"/>
        <v>0</v>
      </c>
      <c r="Y132" s="262">
        <f t="shared" si="44"/>
        <v>9.9367780698667065</v>
      </c>
      <c r="Z132" s="262">
        <f t="shared" si="45"/>
        <v>9.7959302831965029</v>
      </c>
      <c r="AA132" s="262">
        <f t="shared" si="46"/>
        <v>10.00044829509595</v>
      </c>
      <c r="AB132" s="262">
        <f t="shared" si="47"/>
        <v>10</v>
      </c>
      <c r="AD132" s="6">
        <f t="shared" si="48"/>
        <v>115</v>
      </c>
      <c r="AE132" s="1">
        <f t="shared" si="49"/>
        <v>43537</v>
      </c>
      <c r="AF132" s="262">
        <f t="shared" si="50"/>
        <v>-0.22959361886604057</v>
      </c>
      <c r="AG132" s="262">
        <f t="shared" si="51"/>
        <v>9.6198366611602637E-2</v>
      </c>
      <c r="AH132" s="262">
        <f t="shared" si="52"/>
        <v>2.1496773931987789E-2</v>
      </c>
      <c r="AI132" s="262">
        <f t="shared" si="53"/>
        <v>-6.3109085893156589</v>
      </c>
      <c r="AJ132" s="262">
        <f t="shared" si="54"/>
        <v>3.3720000000004441E-5</v>
      </c>
      <c r="AK132" s="262">
        <f t="shared" si="55"/>
        <v>-311.33396233172999</v>
      </c>
    </row>
    <row r="133" spans="1:37" x14ac:dyDescent="0.25">
      <c r="A133" s="6">
        <f t="shared" si="37"/>
        <v>116</v>
      </c>
      <c r="B133" s="245">
        <f>+Rendimientos!F806</f>
        <v>42178</v>
      </c>
      <c r="C133" s="247">
        <f>+Rendimientos!G806</f>
        <v>5.3789363120798454E-3</v>
      </c>
      <c r="D133" s="247">
        <f>+Rendimientos!H806</f>
        <v>1.6212607410356933E-2</v>
      </c>
      <c r="E133" s="247">
        <f>+Rendimientos!I806</f>
        <v>1.013764063502866E-2</v>
      </c>
      <c r="F133">
        <f>+VLOOKUP(B133,ASURB.MX!$A$2:$H$1054,8,FALSE)</f>
        <v>4.9058862043403978E-3</v>
      </c>
      <c r="G133" s="264">
        <f>+dr!F120</f>
        <v>3.3495000000000399E-4</v>
      </c>
      <c r="H133" s="264">
        <f>+dr!G120</f>
        <v>1.4899999999999983E-4</v>
      </c>
      <c r="I133" s="264">
        <f>+dr!H120</f>
        <v>1.9734000000000418E-4</v>
      </c>
      <c r="J133" s="264">
        <f>+dr!I120</f>
        <v>2.1683000000000119E-4</v>
      </c>
      <c r="K133" s="264">
        <f>+dr!J120</f>
        <v>0</v>
      </c>
      <c r="M133" s="6">
        <f t="shared" si="38"/>
        <v>116</v>
      </c>
      <c r="N133" s="1">
        <f t="shared" si="32"/>
        <v>42178</v>
      </c>
      <c r="O133" s="263">
        <f t="shared" si="33"/>
        <v>37.835348566105942</v>
      </c>
      <c r="P133" s="263">
        <f t="shared" si="34"/>
        <v>9.2792275205863657</v>
      </c>
      <c r="Q133" s="263">
        <f t="shared" si="35"/>
        <v>14.940698276854587</v>
      </c>
      <c r="R133" s="263">
        <f t="shared" si="39"/>
        <v>306.6205567571601</v>
      </c>
      <c r="S133" s="98">
        <f t="shared" si="36"/>
        <v>3.1012143846153851E-2</v>
      </c>
      <c r="T133" s="265">
        <f>R133-'Ejercicio 7'!$J$12*EXP(-S133*34/360)</f>
        <v>306.52361887489718</v>
      </c>
      <c r="U133" s="280">
        <f t="shared" si="40"/>
        <v>8.2156980000000004E-2</v>
      </c>
      <c r="V133" s="280">
        <f t="shared" si="41"/>
        <v>8.2818150000000007E-2</v>
      </c>
      <c r="W133" s="280">
        <f t="shared" si="42"/>
        <v>-5.9639999999999693E-5</v>
      </c>
      <c r="X133" s="280">
        <f t="shared" si="43"/>
        <v>0</v>
      </c>
      <c r="Y133" s="262">
        <f t="shared" si="44"/>
        <v>9.9367780698667065</v>
      </c>
      <c r="Z133" s="262">
        <f t="shared" si="45"/>
        <v>9.7959302831965029</v>
      </c>
      <c r="AA133" s="262">
        <f t="shared" si="46"/>
        <v>10.00044829509595</v>
      </c>
      <c r="AB133" s="262">
        <f t="shared" si="47"/>
        <v>10</v>
      </c>
      <c r="AD133" s="6">
        <f t="shared" si="48"/>
        <v>116</v>
      </c>
      <c r="AE133" s="1">
        <f t="shared" si="49"/>
        <v>43537</v>
      </c>
      <c r="AF133" s="262">
        <f t="shared" si="50"/>
        <v>-0.20296756610594002</v>
      </c>
      <c r="AG133" s="262">
        <f t="shared" si="51"/>
        <v>-0.1492275205863649</v>
      </c>
      <c r="AH133" s="262">
        <f t="shared" si="52"/>
        <v>-0.15069827685458748</v>
      </c>
      <c r="AI133" s="262">
        <f t="shared" si="53"/>
        <v>-1.5005617571600851</v>
      </c>
      <c r="AJ133" s="262">
        <f t="shared" si="54"/>
        <v>-3.3495000000000399E-4</v>
      </c>
      <c r="AK133" s="262">
        <f t="shared" si="55"/>
        <v>-306.52361887489718</v>
      </c>
    </row>
    <row r="134" spans="1:37" x14ac:dyDescent="0.25">
      <c r="A134" s="6">
        <f t="shared" si="37"/>
        <v>117</v>
      </c>
      <c r="B134" s="245">
        <f>+Rendimientos!F807</f>
        <v>42179</v>
      </c>
      <c r="C134" s="247">
        <f>+Rendimientos!G807</f>
        <v>-1.4178214187555964E-2</v>
      </c>
      <c r="D134" s="247">
        <f>+Rendimientos!H807</f>
        <v>4.3764161440081216E-3</v>
      </c>
      <c r="E134" s="247">
        <f>+Rendimientos!I807</f>
        <v>1.7994957586482017E-3</v>
      </c>
      <c r="F134">
        <f>+VLOOKUP(B134,ASURB.MX!$A$2:$H$1054,8,FALSE)</f>
        <v>-1.3597307081974591E-4</v>
      </c>
      <c r="G134" s="264">
        <f>+dr!F121</f>
        <v>3.2447000000000031E-4</v>
      </c>
      <c r="H134" s="264">
        <f>+dr!G121</f>
        <v>-4.8620000000002689E-5</v>
      </c>
      <c r="I134" s="264">
        <f>+dr!H121</f>
        <v>-9.8020000000004215E-5</v>
      </c>
      <c r="J134" s="264">
        <f>+dr!I121</f>
        <v>1.7493999999999843E-4</v>
      </c>
      <c r="K134" s="264">
        <f>+dr!J121</f>
        <v>0</v>
      </c>
      <c r="M134" s="6">
        <f t="shared" si="38"/>
        <v>117</v>
      </c>
      <c r="N134" s="1">
        <f t="shared" si="32"/>
        <v>42179</v>
      </c>
      <c r="O134" s="263">
        <f t="shared" si="33"/>
        <v>37.102585692469411</v>
      </c>
      <c r="P134" s="263">
        <f t="shared" si="34"/>
        <v>9.170044240611352</v>
      </c>
      <c r="Q134" s="263">
        <f t="shared" si="35"/>
        <v>14.816638503018639</v>
      </c>
      <c r="R134" s="263">
        <f t="shared" si="39"/>
        <v>305.0785097178159</v>
      </c>
      <c r="S134" s="98">
        <f t="shared" si="36"/>
        <v>3.1001663846153847E-2</v>
      </c>
      <c r="T134" s="265">
        <f>R134-'Ejercicio 7'!$J$12*EXP(-S134*34/360)</f>
        <v>304.98157173960595</v>
      </c>
      <c r="U134" s="280">
        <f t="shared" si="40"/>
        <v>8.1959360000000009E-2</v>
      </c>
      <c r="V134" s="280">
        <f t="shared" si="41"/>
        <v>8.2522789999999999E-2</v>
      </c>
      <c r="W134" s="280">
        <f t="shared" si="42"/>
        <v>-1.0153000000000245E-4</v>
      </c>
      <c r="X134" s="280">
        <f t="shared" si="43"/>
        <v>0</v>
      </c>
      <c r="Y134" s="262">
        <f t="shared" si="44"/>
        <v>9.9367780698667065</v>
      </c>
      <c r="Z134" s="262">
        <f t="shared" si="45"/>
        <v>9.7959302831965029</v>
      </c>
      <c r="AA134" s="262">
        <f t="shared" si="46"/>
        <v>10.00044829509595</v>
      </c>
      <c r="AB134" s="262">
        <f t="shared" si="47"/>
        <v>10</v>
      </c>
      <c r="AD134" s="6">
        <f t="shared" si="48"/>
        <v>117</v>
      </c>
      <c r="AE134" s="1">
        <f t="shared" si="49"/>
        <v>43537</v>
      </c>
      <c r="AF134" s="262">
        <f t="shared" si="50"/>
        <v>0.52979530753059123</v>
      </c>
      <c r="AG134" s="262">
        <f t="shared" si="51"/>
        <v>-4.0044240611351256E-2</v>
      </c>
      <c r="AH134" s="262">
        <f t="shared" si="52"/>
        <v>-2.6638503018640236E-2</v>
      </c>
      <c r="AI134" s="262">
        <f t="shared" si="53"/>
        <v>4.1485282184112293E-2</v>
      </c>
      <c r="AJ134" s="262">
        <f t="shared" si="54"/>
        <v>-3.2447000000000031E-4</v>
      </c>
      <c r="AK134" s="262">
        <f t="shared" si="55"/>
        <v>-304.98157173960595</v>
      </c>
    </row>
    <row r="135" spans="1:37" x14ac:dyDescent="0.25">
      <c r="A135" s="6">
        <f t="shared" si="37"/>
        <v>118</v>
      </c>
      <c r="B135" s="245">
        <f>+Rendimientos!F808</f>
        <v>42180</v>
      </c>
      <c r="C135" s="247">
        <f>+Rendimientos!G808</f>
        <v>2.7168542341778749E-3</v>
      </c>
      <c r="D135" s="247">
        <f>+Rendimientos!H808</f>
        <v>3.8739896382568592E-3</v>
      </c>
      <c r="E135" s="247">
        <f>+Rendimientos!I808</f>
        <v>-2.5201854173139038E-3</v>
      </c>
      <c r="F135">
        <f>+VLOOKUP(B135,ASURB.MX!$A$2:$H$1054,8,FALSE)</f>
        <v>1.529152039620066E-2</v>
      </c>
      <c r="G135" s="264">
        <f>+dr!F122</f>
        <v>1.8854999999999913E-4</v>
      </c>
      <c r="H135" s="264">
        <f>+dr!G122</f>
        <v>6.740000000000218E-5</v>
      </c>
      <c r="I135" s="264">
        <f>+dr!H122</f>
        <v>2.3862000000000189E-4</v>
      </c>
      <c r="J135" s="264">
        <f>+dr!I122</f>
        <v>-7.8000000000022496E-6</v>
      </c>
      <c r="K135" s="264">
        <f>+dr!J122</f>
        <v>0</v>
      </c>
      <c r="M135" s="6">
        <f t="shared" si="38"/>
        <v>118</v>
      </c>
      <c r="N135" s="1">
        <f t="shared" si="32"/>
        <v>42180</v>
      </c>
      <c r="O135" s="263">
        <f t="shared" si="33"/>
        <v>37.734761707416077</v>
      </c>
      <c r="P135" s="263">
        <f t="shared" si="34"/>
        <v>9.1654381245402536</v>
      </c>
      <c r="Q135" s="263">
        <f t="shared" si="35"/>
        <v>14.752773386365556</v>
      </c>
      <c r="R135" s="263">
        <f t="shared" si="39"/>
        <v>309.82159935169528</v>
      </c>
      <c r="S135" s="98">
        <f t="shared" si="36"/>
        <v>3.0865743846153846E-2</v>
      </c>
      <c r="T135" s="265">
        <f>R135-'Ejercicio 7'!$J$12*EXP(-S135*34/360)</f>
        <v>309.7246601290953</v>
      </c>
      <c r="U135" s="280">
        <f t="shared" si="40"/>
        <v>8.2075380000000003E-2</v>
      </c>
      <c r="V135" s="280">
        <f t="shared" si="41"/>
        <v>8.2859430000000012E-2</v>
      </c>
      <c r="W135" s="280">
        <f t="shared" si="42"/>
        <v>-2.8427000000000313E-4</v>
      </c>
      <c r="X135" s="280">
        <f t="shared" si="43"/>
        <v>0</v>
      </c>
      <c r="Y135" s="262">
        <f t="shared" si="44"/>
        <v>9.9367780698667065</v>
      </c>
      <c r="Z135" s="262">
        <f t="shared" si="45"/>
        <v>9.7959302831965029</v>
      </c>
      <c r="AA135" s="262">
        <f t="shared" si="46"/>
        <v>10.00044829509595</v>
      </c>
      <c r="AB135" s="262">
        <f t="shared" si="47"/>
        <v>10</v>
      </c>
      <c r="AD135" s="6">
        <f t="shared" si="48"/>
        <v>118</v>
      </c>
      <c r="AE135" s="1">
        <f t="shared" si="49"/>
        <v>43537</v>
      </c>
      <c r="AF135" s="262">
        <f t="shared" si="50"/>
        <v>-0.1023807074160743</v>
      </c>
      <c r="AG135" s="262">
        <f t="shared" si="51"/>
        <v>-3.5438124540252858E-2</v>
      </c>
      <c r="AH135" s="262">
        <f t="shared" si="52"/>
        <v>3.722661363444324E-2</v>
      </c>
      <c r="AI135" s="262">
        <f t="shared" si="53"/>
        <v>-4.7016043516952664</v>
      </c>
      <c r="AJ135" s="262">
        <f t="shared" si="54"/>
        <v>-1.8854999999999913E-4</v>
      </c>
      <c r="AK135" s="262">
        <f t="shared" si="55"/>
        <v>-309.7246601290953</v>
      </c>
    </row>
    <row r="136" spans="1:37" x14ac:dyDescent="0.25">
      <c r="A136" s="6">
        <f t="shared" si="37"/>
        <v>119</v>
      </c>
      <c r="B136" s="245">
        <f>+Rendimientos!F809</f>
        <v>42181</v>
      </c>
      <c r="C136" s="247">
        <f>+Rendimientos!G809</f>
        <v>2.0291486372427561E-3</v>
      </c>
      <c r="D136" s="247">
        <f>+Rendimientos!H809</f>
        <v>2.4165788177309757E-4</v>
      </c>
      <c r="E136" s="247">
        <f>+Rendimientos!I809</f>
        <v>1.1469691856803771E-2</v>
      </c>
      <c r="F136">
        <f>+VLOOKUP(B136,ASURB.MX!$A$2:$H$1054,8,FALSE)</f>
        <v>2.229204303646406E-3</v>
      </c>
      <c r="G136" s="264">
        <f>+dr!F123</f>
        <v>-2.3971000000000062E-4</v>
      </c>
      <c r="H136" s="264">
        <f>+dr!G123</f>
        <v>6.6899999999998211E-5</v>
      </c>
      <c r="I136" s="264">
        <f>+dr!H123</f>
        <v>-3.8559999999999983E-5</v>
      </c>
      <c r="J136" s="264">
        <f>+dr!I123</f>
        <v>1.1600000000000499E-4</v>
      </c>
      <c r="K136" s="264">
        <f>+dr!J123</f>
        <v>0</v>
      </c>
      <c r="M136" s="6">
        <f t="shared" si="38"/>
        <v>119</v>
      </c>
      <c r="N136" s="1">
        <f t="shared" si="32"/>
        <v>42181</v>
      </c>
      <c r="O136" s="263">
        <f t="shared" si="33"/>
        <v>37.708820221665739</v>
      </c>
      <c r="P136" s="263">
        <f t="shared" si="34"/>
        <v>9.1322066030713636</v>
      </c>
      <c r="Q136" s="263">
        <f t="shared" si="35"/>
        <v>14.960613313228006</v>
      </c>
      <c r="R136" s="263">
        <f t="shared" si="39"/>
        <v>305.80092849393702</v>
      </c>
      <c r="S136" s="98">
        <f t="shared" si="36"/>
        <v>3.0437483846153846E-2</v>
      </c>
      <c r="T136" s="265">
        <f>R136-'Ejercicio 7'!$J$12*EXP(-S136*34/360)</f>
        <v>305.70398535037856</v>
      </c>
      <c r="U136" s="280">
        <f t="shared" si="40"/>
        <v>8.2074880000000003E-2</v>
      </c>
      <c r="V136" s="280">
        <f t="shared" si="41"/>
        <v>8.2582249999999996E-2</v>
      </c>
      <c r="W136" s="280">
        <f t="shared" si="42"/>
        <v>-1.6046999999999589E-4</v>
      </c>
      <c r="X136" s="280">
        <f t="shared" si="43"/>
        <v>0</v>
      </c>
      <c r="Y136" s="262">
        <f t="shared" si="44"/>
        <v>9.9367780698667065</v>
      </c>
      <c r="Z136" s="262">
        <f t="shared" si="45"/>
        <v>9.7959302831965029</v>
      </c>
      <c r="AA136" s="262">
        <f t="shared" si="46"/>
        <v>10.00044829509595</v>
      </c>
      <c r="AB136" s="262">
        <f t="shared" si="47"/>
        <v>10</v>
      </c>
      <c r="AD136" s="6">
        <f t="shared" si="48"/>
        <v>119</v>
      </c>
      <c r="AE136" s="1">
        <f t="shared" si="49"/>
        <v>43537</v>
      </c>
      <c r="AF136" s="262">
        <f t="shared" si="50"/>
        <v>-7.6439221665737023E-2</v>
      </c>
      <c r="AG136" s="262">
        <f t="shared" si="51"/>
        <v>-2.2066030713627782E-3</v>
      </c>
      <c r="AH136" s="262">
        <f t="shared" si="52"/>
        <v>-0.17061331322800655</v>
      </c>
      <c r="AI136" s="262">
        <f t="shared" si="53"/>
        <v>-0.68093349393700464</v>
      </c>
      <c r="AJ136" s="262">
        <f t="shared" si="54"/>
        <v>2.3971000000000062E-4</v>
      </c>
      <c r="AK136" s="262">
        <f t="shared" si="55"/>
        <v>-305.70398535037856</v>
      </c>
    </row>
    <row r="137" spans="1:37" x14ac:dyDescent="0.25">
      <c r="A137" s="6">
        <f t="shared" si="37"/>
        <v>120</v>
      </c>
      <c r="B137" s="245">
        <f>+Rendimientos!F810</f>
        <v>42184</v>
      </c>
      <c r="C137" s="247">
        <f>+Rendimientos!G810</f>
        <v>-3.7215538565414666E-2</v>
      </c>
      <c r="D137" s="247">
        <f>+Rendimientos!H810</f>
        <v>-1.9025003833160286E-2</v>
      </c>
      <c r="E137" s="247">
        <f>+Rendimientos!I810</f>
        <v>-2.1405527756702893E-3</v>
      </c>
      <c r="F137">
        <f>+VLOOKUP(B137,ASURB.MX!$A$2:$H$1054,8,FALSE)</f>
        <v>-2.5072311073265154E-2</v>
      </c>
      <c r="G137" s="264">
        <f>+dr!F124</f>
        <v>-1.7456999999999889E-4</v>
      </c>
      <c r="H137" s="264">
        <f>+dr!G124</f>
        <v>-7.4649999999995553E-5</v>
      </c>
      <c r="I137" s="264">
        <f>+dr!H124</f>
        <v>-3.0100000000005123E-5</v>
      </c>
      <c r="J137" s="264">
        <f>+dr!I124</f>
        <v>1.0003999999999569E-4</v>
      </c>
      <c r="K137" s="264">
        <f>+dr!J124</f>
        <v>0</v>
      </c>
      <c r="M137" s="6">
        <f t="shared" si="38"/>
        <v>120</v>
      </c>
      <c r="N137" s="1">
        <f t="shared" si="32"/>
        <v>42184</v>
      </c>
      <c r="O137" s="263">
        <f t="shared" si="33"/>
        <v>36.257611730177317</v>
      </c>
      <c r="P137" s="263">
        <f t="shared" si="34"/>
        <v>8.957943591549558</v>
      </c>
      <c r="Q137" s="263">
        <f t="shared" si="35"/>
        <v>14.758375083924136</v>
      </c>
      <c r="R137" s="263">
        <f t="shared" si="39"/>
        <v>297.56503745632432</v>
      </c>
      <c r="S137" s="98">
        <f t="shared" si="36"/>
        <v>3.0502623846153848E-2</v>
      </c>
      <c r="T137" s="265">
        <f>R137-'Ejercicio 7'!$J$12*EXP(-S137*34/360)</f>
        <v>297.468094909169</v>
      </c>
      <c r="U137" s="280">
        <f t="shared" si="40"/>
        <v>8.1933330000000013E-2</v>
      </c>
      <c r="V137" s="280">
        <f t="shared" si="41"/>
        <v>8.2590709999999998E-2</v>
      </c>
      <c r="W137" s="280">
        <f t="shared" si="42"/>
        <v>-1.7643000000000519E-4</v>
      </c>
      <c r="X137" s="280">
        <f t="shared" si="43"/>
        <v>0</v>
      </c>
      <c r="Y137" s="262">
        <f t="shared" si="44"/>
        <v>9.9367780698667065</v>
      </c>
      <c r="Z137" s="262">
        <f t="shared" si="45"/>
        <v>9.7959302831965029</v>
      </c>
      <c r="AA137" s="262">
        <f t="shared" si="46"/>
        <v>10.00044829509595</v>
      </c>
      <c r="AB137" s="262">
        <f t="shared" si="47"/>
        <v>10</v>
      </c>
      <c r="AD137" s="6">
        <f t="shared" si="48"/>
        <v>120</v>
      </c>
      <c r="AE137" s="1">
        <f t="shared" si="49"/>
        <v>43537</v>
      </c>
      <c r="AF137" s="262">
        <f t="shared" si="50"/>
        <v>1.3747692698226857</v>
      </c>
      <c r="AG137" s="262">
        <f t="shared" si="51"/>
        <v>0.17205640845044279</v>
      </c>
      <c r="AH137" s="262">
        <f t="shared" si="52"/>
        <v>3.1624916075863041E-2</v>
      </c>
      <c r="AI137" s="262">
        <f t="shared" si="53"/>
        <v>7.5549575436756982</v>
      </c>
      <c r="AJ137" s="262">
        <f t="shared" si="54"/>
        <v>1.7456999999999889E-4</v>
      </c>
      <c r="AK137" s="262">
        <f t="shared" si="55"/>
        <v>-297.468094909169</v>
      </c>
    </row>
    <row r="138" spans="1:37" x14ac:dyDescent="0.25">
      <c r="A138" s="6">
        <f t="shared" si="37"/>
        <v>121</v>
      </c>
      <c r="B138" s="245">
        <f>+Rendimientos!F811</f>
        <v>42185</v>
      </c>
      <c r="C138" s="247">
        <f>+Rendimientos!G811</f>
        <v>1.1869396310663426E-2</v>
      </c>
      <c r="D138" s="247">
        <f>+Rendimientos!H811</f>
        <v>1.2305655708003513E-3</v>
      </c>
      <c r="E138" s="247">
        <f>+Rendimientos!I811</f>
        <v>-5.7305890060982143E-3</v>
      </c>
      <c r="F138">
        <f>+VLOOKUP(B138,ASURB.MX!$A$2:$H$1054,8,FALSE)</f>
        <v>1.9087012491802554E-2</v>
      </c>
      <c r="G138" s="264">
        <f>+dr!F125</f>
        <v>1.4008000000000076E-4</v>
      </c>
      <c r="H138" s="264">
        <f>+dr!G125</f>
        <v>1.021000000000008E-5</v>
      </c>
      <c r="I138" s="264">
        <f>+dr!H125</f>
        <v>3.3007000000000175E-4</v>
      </c>
      <c r="J138" s="264">
        <f>+dr!I125</f>
        <v>-1.0003999999999569E-4</v>
      </c>
      <c r="K138" s="264">
        <f>+dr!J125</f>
        <v>0</v>
      </c>
      <c r="M138" s="6">
        <f t="shared" si="38"/>
        <v>121</v>
      </c>
      <c r="N138" s="1">
        <f t="shared" si="32"/>
        <v>42185</v>
      </c>
      <c r="O138" s="263">
        <f t="shared" si="33"/>
        <v>38.081716036739415</v>
      </c>
      <c r="P138" s="263">
        <f t="shared" si="34"/>
        <v>9.1412419792390711</v>
      </c>
      <c r="Q138" s="263">
        <f t="shared" si="35"/>
        <v>14.705486974588345</v>
      </c>
      <c r="R138" s="263">
        <f t="shared" si="39"/>
        <v>310.99975921695233</v>
      </c>
      <c r="S138" s="98">
        <f t="shared" si="36"/>
        <v>3.0817273846153848E-2</v>
      </c>
      <c r="T138" s="265">
        <f>R138-'Ejercicio 7'!$J$12*EXP(-S138*34/360)</f>
        <v>310.90281955059049</v>
      </c>
      <c r="U138" s="280">
        <f t="shared" si="40"/>
        <v>8.2018190000000005E-2</v>
      </c>
      <c r="V138" s="280">
        <f t="shared" si="41"/>
        <v>8.2950880000000005E-2</v>
      </c>
      <c r="W138" s="280">
        <f t="shared" si="42"/>
        <v>-3.7650999999999657E-4</v>
      </c>
      <c r="X138" s="280">
        <f t="shared" si="43"/>
        <v>0</v>
      </c>
      <c r="Y138" s="262">
        <f t="shared" si="44"/>
        <v>9.9367780698667065</v>
      </c>
      <c r="Z138" s="262">
        <f t="shared" si="45"/>
        <v>9.7959302831965029</v>
      </c>
      <c r="AA138" s="262">
        <f t="shared" si="46"/>
        <v>10.00044829509595</v>
      </c>
      <c r="AB138" s="262">
        <f t="shared" si="47"/>
        <v>10</v>
      </c>
      <c r="AD138" s="6">
        <f t="shared" si="48"/>
        <v>121</v>
      </c>
      <c r="AE138" s="1">
        <f t="shared" si="49"/>
        <v>43537</v>
      </c>
      <c r="AF138" s="262">
        <f t="shared" si="50"/>
        <v>-0.44933503673941289</v>
      </c>
      <c r="AG138" s="262">
        <f t="shared" si="51"/>
        <v>-1.1241979239070332E-2</v>
      </c>
      <c r="AH138" s="262">
        <f t="shared" si="52"/>
        <v>8.4513025411654397E-2</v>
      </c>
      <c r="AI138" s="262">
        <f t="shared" si="53"/>
        <v>-5.8797642169523101</v>
      </c>
      <c r="AJ138" s="262">
        <f t="shared" si="54"/>
        <v>-1.4008000000000076E-4</v>
      </c>
      <c r="AK138" s="262">
        <f t="shared" si="55"/>
        <v>-310.90281955059049</v>
      </c>
    </row>
    <row r="139" spans="1:37" x14ac:dyDescent="0.25">
      <c r="A139" s="6">
        <f t="shared" si="37"/>
        <v>122</v>
      </c>
      <c r="B139" s="245">
        <f>+Rendimientos!F812</f>
        <v>42186</v>
      </c>
      <c r="C139" s="247">
        <f>+Rendimientos!G812</f>
        <v>-5.5698290148482339E-3</v>
      </c>
      <c r="D139" s="247">
        <f>+Rendimientos!H812</f>
        <v>4.1723142394764195E-3</v>
      </c>
      <c r="E139" s="247">
        <f>+Rendimientos!I812</f>
        <v>5.7305890060981354E-3</v>
      </c>
      <c r="F139">
        <f>+VLOOKUP(B139,ASURB.MX!$A$2:$H$1054,8,FALSE)</f>
        <v>-5.3906717034832791E-3</v>
      </c>
      <c r="G139" s="264">
        <f>+dr!F126</f>
        <v>6.1942999999999721E-4</v>
      </c>
      <c r="H139" s="264">
        <f>+dr!G126</f>
        <v>-6.5560000000002699E-5</v>
      </c>
      <c r="I139" s="264">
        <f>+dr!H126</f>
        <v>-3.633999999999582E-5</v>
      </c>
      <c r="J139" s="264">
        <f>+dr!I126</f>
        <v>1.0327999999999726E-4</v>
      </c>
      <c r="K139" s="264">
        <f>+dr!J126</f>
        <v>0</v>
      </c>
      <c r="M139" s="6">
        <f t="shared" si="38"/>
        <v>122</v>
      </c>
      <c r="N139" s="1">
        <f t="shared" si="32"/>
        <v>42186</v>
      </c>
      <c r="O139" s="263">
        <f t="shared" si="33"/>
        <v>37.423357724737109</v>
      </c>
      <c r="P139" s="263">
        <f t="shared" si="34"/>
        <v>9.1681728081051688</v>
      </c>
      <c r="Q139" s="263">
        <f t="shared" si="35"/>
        <v>14.874998725169611</v>
      </c>
      <c r="R139" s="263">
        <f t="shared" si="39"/>
        <v>303.47961861442184</v>
      </c>
      <c r="S139" s="98">
        <f t="shared" si="36"/>
        <v>3.1296623846153844E-2</v>
      </c>
      <c r="T139" s="265">
        <f>R139-'Ejercicio 7'!$J$12*EXP(-S139*34/360)</f>
        <v>303.38268333660784</v>
      </c>
      <c r="U139" s="280">
        <f t="shared" si="40"/>
        <v>8.1942420000000002E-2</v>
      </c>
      <c r="V139" s="280">
        <f t="shared" si="41"/>
        <v>8.2584470000000007E-2</v>
      </c>
      <c r="W139" s="280">
        <f t="shared" si="42"/>
        <v>-1.7319000000000362E-4</v>
      </c>
      <c r="X139" s="280">
        <f t="shared" si="43"/>
        <v>0</v>
      </c>
      <c r="Y139" s="262">
        <f t="shared" si="44"/>
        <v>9.9367780698667065</v>
      </c>
      <c r="Z139" s="262">
        <f t="shared" si="45"/>
        <v>9.7959302831965029</v>
      </c>
      <c r="AA139" s="262">
        <f t="shared" si="46"/>
        <v>10.00044829509595</v>
      </c>
      <c r="AB139" s="262">
        <f t="shared" si="47"/>
        <v>10</v>
      </c>
      <c r="AD139" s="6">
        <f t="shared" si="48"/>
        <v>122</v>
      </c>
      <c r="AE139" s="1">
        <f t="shared" si="49"/>
        <v>43537</v>
      </c>
      <c r="AF139" s="262">
        <f t="shared" si="50"/>
        <v>0.20902327526289355</v>
      </c>
      <c r="AG139" s="262">
        <f t="shared" si="51"/>
        <v>-3.8172808105167988E-2</v>
      </c>
      <c r="AH139" s="262">
        <f t="shared" si="52"/>
        <v>-8.4998725169612044E-2</v>
      </c>
      <c r="AI139" s="262">
        <f t="shared" si="53"/>
        <v>1.640376385578179</v>
      </c>
      <c r="AJ139" s="262">
        <f t="shared" si="54"/>
        <v>-6.1942999999999721E-4</v>
      </c>
      <c r="AK139" s="262">
        <f t="shared" si="55"/>
        <v>-303.38268333660784</v>
      </c>
    </row>
    <row r="140" spans="1:37" x14ac:dyDescent="0.25">
      <c r="A140" s="6">
        <f t="shared" si="37"/>
        <v>123</v>
      </c>
      <c r="B140" s="245">
        <f>+Rendimientos!F813</f>
        <v>42187</v>
      </c>
      <c r="C140" s="247">
        <f>+Rendimientos!G813</f>
        <v>0</v>
      </c>
      <c r="D140" s="247">
        <f>+Rendimientos!H813</f>
        <v>7.5636889411328017E-3</v>
      </c>
      <c r="E140" s="247">
        <f>+Rendimientos!I813</f>
        <v>-5.7305890060982143E-3</v>
      </c>
      <c r="F140">
        <f>+VLOOKUP(B140,ASURB.MX!$A$2:$H$1054,8,FALSE)</f>
        <v>1.2444231836721525E-2</v>
      </c>
      <c r="G140" s="264">
        <f>+dr!F127</f>
        <v>-3.994799999999972E-4</v>
      </c>
      <c r="H140" s="264">
        <f>+dr!G127</f>
        <v>2.5330000000000491E-5</v>
      </c>
      <c r="I140" s="264">
        <f>+dr!H127</f>
        <v>-6.3660000000000105E-5</v>
      </c>
      <c r="J140" s="264">
        <f>+dr!I127</f>
        <v>-3.0095000000000122E-4</v>
      </c>
      <c r="K140" s="264">
        <f>+dr!J127</f>
        <v>0</v>
      </c>
      <c r="M140" s="6">
        <f t="shared" si="38"/>
        <v>123</v>
      </c>
      <c r="N140" s="1">
        <f t="shared" si="32"/>
        <v>42187</v>
      </c>
      <c r="O140" s="263">
        <f t="shared" si="33"/>
        <v>37.632381000000002</v>
      </c>
      <c r="P140" s="263">
        <f t="shared" si="34"/>
        <v>9.1993183005931893</v>
      </c>
      <c r="Q140" s="263">
        <f t="shared" si="35"/>
        <v>14.705486974588345</v>
      </c>
      <c r="R140" s="263">
        <f t="shared" si="39"/>
        <v>308.94070253521846</v>
      </c>
      <c r="S140" s="98">
        <f t="shared" si="36"/>
        <v>3.027771384615385E-2</v>
      </c>
      <c r="T140" s="265">
        <f>R140-'Ejercicio 7'!$J$12*EXP(-S140*34/360)</f>
        <v>308.84375792883617</v>
      </c>
      <c r="U140" s="280">
        <f t="shared" si="40"/>
        <v>8.2033310000000012E-2</v>
      </c>
      <c r="V140" s="280">
        <f t="shared" si="41"/>
        <v>8.2557149999999996E-2</v>
      </c>
      <c r="W140" s="280">
        <f t="shared" si="42"/>
        <v>-5.774200000000021E-4</v>
      </c>
      <c r="X140" s="280">
        <f t="shared" si="43"/>
        <v>0</v>
      </c>
      <c r="Y140" s="262">
        <f t="shared" si="44"/>
        <v>9.9367780698667065</v>
      </c>
      <c r="Z140" s="262">
        <f t="shared" si="45"/>
        <v>9.7959302831965029</v>
      </c>
      <c r="AA140" s="262">
        <f t="shared" si="46"/>
        <v>10.00044829509595</v>
      </c>
      <c r="AB140" s="262">
        <f t="shared" si="47"/>
        <v>10</v>
      </c>
      <c r="AD140" s="6">
        <f t="shared" si="48"/>
        <v>123</v>
      </c>
      <c r="AE140" s="1">
        <f t="shared" si="49"/>
        <v>43537</v>
      </c>
      <c r="AF140" s="262">
        <f t="shared" si="50"/>
        <v>0</v>
      </c>
      <c r="AG140" s="262">
        <f t="shared" si="51"/>
        <v>-6.9318300593188553E-2</v>
      </c>
      <c r="AH140" s="262">
        <f t="shared" si="52"/>
        <v>8.4513025411654397E-2</v>
      </c>
      <c r="AI140" s="262">
        <f t="shared" si="53"/>
        <v>-3.8207075352184461</v>
      </c>
      <c r="AJ140" s="262">
        <f t="shared" si="54"/>
        <v>3.994799999999972E-4</v>
      </c>
      <c r="AK140" s="262">
        <f t="shared" si="55"/>
        <v>-308.84375792883617</v>
      </c>
    </row>
    <row r="141" spans="1:37" x14ac:dyDescent="0.25">
      <c r="A141" s="6">
        <f t="shared" si="37"/>
        <v>124</v>
      </c>
      <c r="B141" s="245">
        <f>+Rendimientos!F814</f>
        <v>42188</v>
      </c>
      <c r="C141" s="247">
        <f>+Rendimientos!G814</f>
        <v>2.0885570540884173E-3</v>
      </c>
      <c r="D141" s="247">
        <f>+Rendimientos!H814</f>
        <v>6.0584350817508821E-3</v>
      </c>
      <c r="E141" s="247">
        <f>+Rendimientos!I814</f>
        <v>-2.5175880237241696E-3</v>
      </c>
      <c r="F141">
        <f>+VLOOKUP(B141,ASURB.MX!$A$2:$H$1054,8,FALSE)</f>
        <v>6.22542758855332E-4</v>
      </c>
      <c r="G141" s="264">
        <f>+dr!F128</f>
        <v>-4.2150000000004684E-5</v>
      </c>
      <c r="H141" s="264">
        <f>+dr!G128</f>
        <v>-2.9799999999999965E-5</v>
      </c>
      <c r="I141" s="264">
        <f>+dr!H128</f>
        <v>-8.4100000000003616E-6</v>
      </c>
      <c r="J141" s="264">
        <f>+dr!I128</f>
        <v>5.4159999999997543E-5</v>
      </c>
      <c r="K141" s="264">
        <f>+dr!J128</f>
        <v>0</v>
      </c>
      <c r="M141" s="6">
        <f t="shared" si="38"/>
        <v>124</v>
      </c>
      <c r="N141" s="1">
        <f t="shared" si="32"/>
        <v>42188</v>
      </c>
      <c r="O141" s="263">
        <f t="shared" si="33"/>
        <v>37.711060509521545</v>
      </c>
      <c r="P141" s="263">
        <f t="shared" si="34"/>
        <v>9.1854814078482647</v>
      </c>
      <c r="Q141" s="263">
        <f t="shared" si="35"/>
        <v>14.752811705174345</v>
      </c>
      <c r="R141" s="263">
        <f t="shared" si="39"/>
        <v>305.31000438181496</v>
      </c>
      <c r="S141" s="98">
        <f t="shared" si="36"/>
        <v>3.0635043846153842E-2</v>
      </c>
      <c r="T141" s="265">
        <f>R141-'Ejercicio 7'!$J$12*EXP(-S141*34/360)</f>
        <v>305.21306304704785</v>
      </c>
      <c r="U141" s="280">
        <f t="shared" si="40"/>
        <v>8.1978180000000012E-2</v>
      </c>
      <c r="V141" s="280">
        <f t="shared" si="41"/>
        <v>8.2612400000000002E-2</v>
      </c>
      <c r="W141" s="280">
        <f t="shared" si="42"/>
        <v>-2.2231000000000334E-4</v>
      </c>
      <c r="X141" s="280">
        <f t="shared" si="43"/>
        <v>0</v>
      </c>
      <c r="Y141" s="262">
        <f t="shared" si="44"/>
        <v>9.9367780698667065</v>
      </c>
      <c r="Z141" s="262">
        <f t="shared" si="45"/>
        <v>9.7959302831965029</v>
      </c>
      <c r="AA141" s="262">
        <f t="shared" si="46"/>
        <v>10.00044829509595</v>
      </c>
      <c r="AB141" s="262">
        <f t="shared" si="47"/>
        <v>10</v>
      </c>
      <c r="AD141" s="6">
        <f t="shared" si="48"/>
        <v>124</v>
      </c>
      <c r="AE141" s="1">
        <f t="shared" si="49"/>
        <v>43537</v>
      </c>
      <c r="AF141" s="262">
        <f t="shared" si="50"/>
        <v>-7.8679509521542457E-2</v>
      </c>
      <c r="AG141" s="262">
        <f t="shared" si="51"/>
        <v>-5.5481407848263942E-2</v>
      </c>
      <c r="AH141" s="262">
        <f t="shared" si="52"/>
        <v>3.7188294825654111E-2</v>
      </c>
      <c r="AI141" s="262">
        <f t="shared" si="53"/>
        <v>-0.19000938181494575</v>
      </c>
      <c r="AJ141" s="262">
        <f t="shared" si="54"/>
        <v>4.2150000000004684E-5</v>
      </c>
      <c r="AK141" s="262">
        <f t="shared" si="55"/>
        <v>-305.21306304704785</v>
      </c>
    </row>
    <row r="142" spans="1:37" x14ac:dyDescent="0.25">
      <c r="A142" s="6">
        <f t="shared" si="37"/>
        <v>125</v>
      </c>
      <c r="B142" s="245">
        <f>+Rendimientos!F815</f>
        <v>42191</v>
      </c>
      <c r="C142" s="247">
        <f>+Rendimientos!G815</f>
        <v>-1.8272984185024911E-2</v>
      </c>
      <c r="D142" s="247">
        <f>+Rendimientos!H815</f>
        <v>2.8950012005109667E-3</v>
      </c>
      <c r="E142" s="247">
        <f>+Rendimientos!I815</f>
        <v>4.3118360218169132E-3</v>
      </c>
      <c r="F142">
        <f>+VLOOKUP(B142,ASURB.MX!$A$2:$H$1054,8,FALSE)</f>
        <v>-2.537317510869878E-3</v>
      </c>
      <c r="G142" s="264">
        <f>+dr!F129</f>
        <v>4.2050000000001808E-5</v>
      </c>
      <c r="H142" s="264">
        <f>+dr!G129</f>
        <v>3.0410000000001547E-5</v>
      </c>
      <c r="I142" s="264">
        <f>+dr!H129</f>
        <v>-8.0520000000000591E-5</v>
      </c>
      <c r="J142" s="264">
        <f>+dr!I129</f>
        <v>-5.6449999999992617E-5</v>
      </c>
      <c r="K142" s="264">
        <f>+dr!J129</f>
        <v>0</v>
      </c>
      <c r="M142" s="6">
        <f t="shared" si="38"/>
        <v>125</v>
      </c>
      <c r="N142" s="1">
        <f t="shared" si="32"/>
        <v>42191</v>
      </c>
      <c r="O142" s="263">
        <f t="shared" si="33"/>
        <v>36.950969765768342</v>
      </c>
      <c r="P142" s="263">
        <f t="shared" si="34"/>
        <v>9.1564696573186062</v>
      </c>
      <c r="Q142" s="263">
        <f t="shared" si="35"/>
        <v>14.853909739904919</v>
      </c>
      <c r="R142" s="263">
        <f t="shared" si="39"/>
        <v>304.34679004183306</v>
      </c>
      <c r="S142" s="98">
        <f t="shared" si="36"/>
        <v>3.0719243846153849E-2</v>
      </c>
      <c r="T142" s="265">
        <f>R142-'Ejercicio 7'!$J$12*EXP(-S142*34/360)</f>
        <v>304.24984947796196</v>
      </c>
      <c r="U142" s="280">
        <f t="shared" si="40"/>
        <v>8.2038390000000017E-2</v>
      </c>
      <c r="V142" s="280">
        <f t="shared" si="41"/>
        <v>8.2540290000000002E-2</v>
      </c>
      <c r="W142" s="280">
        <f t="shared" si="42"/>
        <v>-3.329199999999935E-4</v>
      </c>
      <c r="X142" s="280">
        <f t="shared" si="43"/>
        <v>0</v>
      </c>
      <c r="Y142" s="262">
        <f t="shared" si="44"/>
        <v>9.9367780698667065</v>
      </c>
      <c r="Z142" s="262">
        <f t="shared" si="45"/>
        <v>9.7959302831965029</v>
      </c>
      <c r="AA142" s="262">
        <f t="shared" si="46"/>
        <v>10.00044829509595</v>
      </c>
      <c r="AB142" s="262">
        <f t="shared" si="47"/>
        <v>10</v>
      </c>
      <c r="AD142" s="6">
        <f t="shared" si="48"/>
        <v>125</v>
      </c>
      <c r="AE142" s="1">
        <f t="shared" si="49"/>
        <v>43537</v>
      </c>
      <c r="AF142" s="262">
        <f t="shared" si="50"/>
        <v>0.6814112342316605</v>
      </c>
      <c r="AG142" s="262">
        <f t="shared" si="51"/>
        <v>-2.64696573186054E-2</v>
      </c>
      <c r="AH142" s="262">
        <f t="shared" si="52"/>
        <v>-6.3909739904920215E-2</v>
      </c>
      <c r="AI142" s="262">
        <f t="shared" si="53"/>
        <v>0.77320495816695711</v>
      </c>
      <c r="AJ142" s="262">
        <f t="shared" si="54"/>
        <v>-4.2050000000001808E-5</v>
      </c>
      <c r="AK142" s="262">
        <f t="shared" si="55"/>
        <v>-304.24984947796196</v>
      </c>
    </row>
    <row r="143" spans="1:37" x14ac:dyDescent="0.25">
      <c r="A143" s="6">
        <f t="shared" si="37"/>
        <v>126</v>
      </c>
      <c r="B143" s="245">
        <f>+Rendimientos!F816</f>
        <v>42192</v>
      </c>
      <c r="C143" s="247">
        <f>+Rendimientos!G816</f>
        <v>1.0583401278680011E-2</v>
      </c>
      <c r="D143" s="247">
        <f>+Rendimientos!H816</f>
        <v>-3.1366590822840658E-3</v>
      </c>
      <c r="E143" s="247">
        <f>+Rendimientos!I816</f>
        <v>2.5066885910557308E-3</v>
      </c>
      <c r="F143">
        <f>+VLOOKUP(B143,ASURB.MX!$A$2:$H$1054,8,FALSE)</f>
        <v>1.0684476545035983E-2</v>
      </c>
      <c r="G143" s="264">
        <f>+dr!F130</f>
        <v>-5.717899999999991E-4</v>
      </c>
      <c r="H143" s="264">
        <f>+dr!G130</f>
        <v>9.0170000000000528E-5</v>
      </c>
      <c r="I143" s="264">
        <f>+dr!H130</f>
        <v>2.7270000000002848E-5</v>
      </c>
      <c r="J143" s="264">
        <f>+dr!I130</f>
        <v>1.1245000000000005E-4</v>
      </c>
      <c r="K143" s="264">
        <f>+dr!J130</f>
        <v>0</v>
      </c>
      <c r="M143" s="6">
        <f t="shared" si="38"/>
        <v>126</v>
      </c>
      <c r="N143" s="1">
        <f t="shared" si="32"/>
        <v>42192</v>
      </c>
      <c r="O143" s="263">
        <f t="shared" si="33"/>
        <v>38.032774615064206</v>
      </c>
      <c r="P143" s="263">
        <f t="shared" si="34"/>
        <v>9.1014071690031191</v>
      </c>
      <c r="Q143" s="263">
        <f t="shared" si="35"/>
        <v>14.827120429503134</v>
      </c>
      <c r="R143" s="263">
        <f t="shared" si="39"/>
        <v>308.39752057295567</v>
      </c>
      <c r="S143" s="98">
        <f t="shared" si="36"/>
        <v>3.0105403846153848E-2</v>
      </c>
      <c r="T143" s="265">
        <f>R143-'Ejercicio 7'!$J$12*EXP(-S143*34/360)</f>
        <v>308.30057438891095</v>
      </c>
      <c r="U143" s="280">
        <f t="shared" si="40"/>
        <v>8.2098150000000009E-2</v>
      </c>
      <c r="V143" s="280">
        <f t="shared" si="41"/>
        <v>8.2648080000000013E-2</v>
      </c>
      <c r="W143" s="280">
        <f t="shared" si="42"/>
        <v>-1.6402000000000083E-4</v>
      </c>
      <c r="X143" s="280">
        <f t="shared" si="43"/>
        <v>0</v>
      </c>
      <c r="Y143" s="262">
        <f t="shared" si="44"/>
        <v>9.9367780698667065</v>
      </c>
      <c r="Z143" s="262">
        <f t="shared" si="45"/>
        <v>9.7959302831965029</v>
      </c>
      <c r="AA143" s="262">
        <f t="shared" si="46"/>
        <v>10.00044829509595</v>
      </c>
      <c r="AB143" s="262">
        <f t="shared" si="47"/>
        <v>10</v>
      </c>
      <c r="AD143" s="6">
        <f t="shared" si="48"/>
        <v>126</v>
      </c>
      <c r="AE143" s="1">
        <f t="shared" si="49"/>
        <v>43537</v>
      </c>
      <c r="AF143" s="262">
        <f t="shared" si="50"/>
        <v>-0.40039361506420335</v>
      </c>
      <c r="AG143" s="262">
        <f t="shared" si="51"/>
        <v>2.8592830996881702E-2</v>
      </c>
      <c r="AH143" s="262">
        <f t="shared" si="52"/>
        <v>-3.7120429503135099E-2</v>
      </c>
      <c r="AI143" s="262">
        <f t="shared" si="53"/>
        <v>-3.2775255729556534</v>
      </c>
      <c r="AJ143" s="262">
        <f t="shared" si="54"/>
        <v>5.717899999999991E-4</v>
      </c>
      <c r="AK143" s="262">
        <f t="shared" si="55"/>
        <v>-308.30057438891095</v>
      </c>
    </row>
    <row r="144" spans="1:37" x14ac:dyDescent="0.25">
      <c r="A144" s="6">
        <f t="shared" si="37"/>
        <v>127</v>
      </c>
      <c r="B144" s="245">
        <f>+Rendimientos!F817</f>
        <v>42193</v>
      </c>
      <c r="C144" s="247">
        <f>+Rendimientos!G817</f>
        <v>-3.063551889321367E-2</v>
      </c>
      <c r="D144" s="247">
        <f>+Rendimientos!H817</f>
        <v>-7.2763739312772507E-3</v>
      </c>
      <c r="E144" s="247">
        <f>+Rendimientos!I817</f>
        <v>-7.1787970055179895E-3</v>
      </c>
      <c r="F144">
        <f>+VLOOKUP(B144,ASURB.MX!$A$2:$H$1054,8,FALSE)</f>
        <v>2.6422878380686185E-3</v>
      </c>
      <c r="G144" s="264">
        <f>+dr!F131</f>
        <v>3.6204000000000097E-4</v>
      </c>
      <c r="H144" s="264">
        <f>+dr!G131</f>
        <v>7.9000000000051251E-7</v>
      </c>
      <c r="I144" s="264">
        <f>+dr!H131</f>
        <v>-2.231200000000072E-4</v>
      </c>
      <c r="J144" s="264">
        <f>+dr!I131</f>
        <v>-1.122400000000065E-4</v>
      </c>
      <c r="K144" s="264">
        <f>+dr!J131</f>
        <v>0</v>
      </c>
      <c r="M144" s="6">
        <f t="shared" si="38"/>
        <v>127</v>
      </c>
      <c r="N144" s="1">
        <f t="shared" si="32"/>
        <v>42193</v>
      </c>
      <c r="O144" s="263">
        <f t="shared" si="33"/>
        <v>36.496974169777388</v>
      </c>
      <c r="P144" s="263">
        <f t="shared" si="34"/>
        <v>9.0638078175912806</v>
      </c>
      <c r="Q144" s="263">
        <f t="shared" si="35"/>
        <v>14.684205784230871</v>
      </c>
      <c r="R144" s="263">
        <f t="shared" si="39"/>
        <v>305.92727591653221</v>
      </c>
      <c r="S144" s="98">
        <f t="shared" si="36"/>
        <v>3.1039233846153848E-2</v>
      </c>
      <c r="T144" s="265">
        <f>R144-'Ejercicio 7'!$J$12*EXP(-S144*34/360)</f>
        <v>305.83033828228452</v>
      </c>
      <c r="U144" s="280">
        <f t="shared" si="40"/>
        <v>8.2008770000000009E-2</v>
      </c>
      <c r="V144" s="280">
        <f t="shared" si="41"/>
        <v>8.2397689999999996E-2</v>
      </c>
      <c r="W144" s="280">
        <f t="shared" si="42"/>
        <v>-3.8871000000000738E-4</v>
      </c>
      <c r="X144" s="280">
        <f t="shared" si="43"/>
        <v>0</v>
      </c>
      <c r="Y144" s="262">
        <f t="shared" si="44"/>
        <v>9.9367780698667065</v>
      </c>
      <c r="Z144" s="262">
        <f t="shared" si="45"/>
        <v>9.7959302831965029</v>
      </c>
      <c r="AA144" s="262">
        <f t="shared" si="46"/>
        <v>10.00044829509595</v>
      </c>
      <c r="AB144" s="262">
        <f t="shared" si="47"/>
        <v>10</v>
      </c>
      <c r="AD144" s="6">
        <f t="shared" si="48"/>
        <v>127</v>
      </c>
      <c r="AE144" s="1">
        <f t="shared" si="49"/>
        <v>43537</v>
      </c>
      <c r="AF144" s="262">
        <f t="shared" si="50"/>
        <v>1.1354068302226139</v>
      </c>
      <c r="AG144" s="262">
        <f t="shared" si="51"/>
        <v>6.6192182408720157E-2</v>
      </c>
      <c r="AH144" s="262">
        <f t="shared" si="52"/>
        <v>0.10579421576912829</v>
      </c>
      <c r="AI144" s="262">
        <f t="shared" si="53"/>
        <v>-0.8072809165321928</v>
      </c>
      <c r="AJ144" s="262">
        <f t="shared" si="54"/>
        <v>-3.6204000000000097E-4</v>
      </c>
      <c r="AK144" s="262">
        <f t="shared" si="55"/>
        <v>-305.83033828228452</v>
      </c>
    </row>
    <row r="145" spans="1:37" x14ac:dyDescent="0.25">
      <c r="A145" s="6">
        <f t="shared" si="37"/>
        <v>128</v>
      </c>
      <c r="B145" s="245">
        <f>+Rendimientos!F818</f>
        <v>42194</v>
      </c>
      <c r="C145" s="247">
        <f>+Rendimientos!G818</f>
        <v>1.3649436175539225E-2</v>
      </c>
      <c r="D145" s="247">
        <f>+Rendimientos!H818</f>
        <v>1.6657087352659455E-2</v>
      </c>
      <c r="E145" s="247">
        <f>+Rendimientos!I818</f>
        <v>1.4399451161571342E-3</v>
      </c>
      <c r="F145">
        <f>+VLOOKUP(B145,ASURB.MX!$A$2:$H$1054,8,FALSE)</f>
        <v>1.2804148627017424E-2</v>
      </c>
      <c r="G145" s="264">
        <f>+dr!F132</f>
        <v>2.3955999999999977E-4</v>
      </c>
      <c r="H145" s="264">
        <f>+dr!G132</f>
        <v>6.0729999999998424E-5</v>
      </c>
      <c r="I145" s="264">
        <f>+dr!H132</f>
        <v>1.8488000000000532E-4</v>
      </c>
      <c r="J145" s="264">
        <f>+dr!I132</f>
        <v>-1.9999999999881224E-7</v>
      </c>
      <c r="K145" s="264">
        <f>+dr!J132</f>
        <v>0</v>
      </c>
      <c r="M145" s="6">
        <f t="shared" si="38"/>
        <v>128</v>
      </c>
      <c r="N145" s="1">
        <f t="shared" ref="N145:N208" si="56">+B145</f>
        <v>42194</v>
      </c>
      <c r="O145" s="263">
        <f t="shared" ref="O145:O208" si="57">+$O$16*EXP(C145)</f>
        <v>38.149563376978108</v>
      </c>
      <c r="P145" s="263">
        <f t="shared" ref="P145:P208" si="58">+$P$16*EXP(D145)</f>
        <v>9.2833528678484658</v>
      </c>
      <c r="Q145" s="263">
        <f t="shared" ref="Q145:Q208" si="59">+$Q$16*EXP(E145)</f>
        <v>14.81131212873335</v>
      </c>
      <c r="R145" s="263">
        <f t="shared" si="39"/>
        <v>309.05191549377167</v>
      </c>
      <c r="S145" s="98">
        <f t="shared" ref="S145:S208" si="60">+$S$16+G145</f>
        <v>3.0916753846153847E-2</v>
      </c>
      <c r="T145" s="265">
        <f>R145-'Ejercicio 7'!$J$12*EXP(-S145*34/360)</f>
        <v>308.95497673818602</v>
      </c>
      <c r="U145" s="280">
        <f t="shared" si="40"/>
        <v>8.2068710000000003E-2</v>
      </c>
      <c r="V145" s="280">
        <f t="shared" si="41"/>
        <v>8.2805690000000015E-2</v>
      </c>
      <c r="W145" s="280">
        <f t="shared" si="42"/>
        <v>-2.7666999999999969E-4</v>
      </c>
      <c r="X145" s="280">
        <f t="shared" si="43"/>
        <v>0</v>
      </c>
      <c r="Y145" s="262">
        <f t="shared" si="44"/>
        <v>9.9367780698667065</v>
      </c>
      <c r="Z145" s="262">
        <f t="shared" si="45"/>
        <v>9.7959302831965029</v>
      </c>
      <c r="AA145" s="262">
        <f t="shared" si="46"/>
        <v>10.00044829509595</v>
      </c>
      <c r="AB145" s="262">
        <f t="shared" si="47"/>
        <v>10</v>
      </c>
      <c r="AD145" s="6">
        <f t="shared" si="48"/>
        <v>128</v>
      </c>
      <c r="AE145" s="1">
        <f t="shared" si="49"/>
        <v>43537</v>
      </c>
      <c r="AF145" s="262">
        <f t="shared" si="50"/>
        <v>-0.51718237697810565</v>
      </c>
      <c r="AG145" s="262">
        <f t="shared" si="51"/>
        <v>-0.15335286784846502</v>
      </c>
      <c r="AH145" s="262">
        <f t="shared" si="52"/>
        <v>-2.1312128733351088E-2</v>
      </c>
      <c r="AI145" s="262">
        <f t="shared" si="53"/>
        <v>-3.9319204937716563</v>
      </c>
      <c r="AJ145" s="262">
        <f t="shared" si="54"/>
        <v>-2.3955999999999977E-4</v>
      </c>
      <c r="AK145" s="262">
        <f t="shared" si="55"/>
        <v>-308.95497673818602</v>
      </c>
    </row>
    <row r="146" spans="1:37" x14ac:dyDescent="0.25">
      <c r="A146" s="6">
        <f t="shared" si="37"/>
        <v>129</v>
      </c>
      <c r="B146" s="245">
        <f>+Rendimientos!F819</f>
        <v>42195</v>
      </c>
      <c r="C146" s="247">
        <f>+Rendimientos!G819</f>
        <v>1.4881386646667485E-2</v>
      </c>
      <c r="D146" s="247">
        <f>+Rendimientos!H819</f>
        <v>1.9206317881564263E-2</v>
      </c>
      <c r="E146" s="247">
        <f>+Rendimientos!I819</f>
        <v>2.8734818616209011E-3</v>
      </c>
      <c r="F146">
        <f>+VLOOKUP(B146,ASURB.MX!$A$2:$H$1054,8,FALSE)</f>
        <v>4.6785544525829196E-3</v>
      </c>
      <c r="G146" s="264">
        <f>+dr!F133</f>
        <v>3.5279999999998646E-5</v>
      </c>
      <c r="H146" s="264">
        <f>+dr!G133</f>
        <v>1.7770000000000286E-5</v>
      </c>
      <c r="I146" s="264">
        <f>+dr!H133</f>
        <v>3.7169999999996095E-5</v>
      </c>
      <c r="J146" s="264">
        <f>+dr!I133</f>
        <v>1.7350000000006249E-5</v>
      </c>
      <c r="K146" s="264">
        <f>+dr!J133</f>
        <v>0</v>
      </c>
      <c r="M146" s="6">
        <f t="shared" si="38"/>
        <v>129</v>
      </c>
      <c r="N146" s="1">
        <f t="shared" si="56"/>
        <v>42195</v>
      </c>
      <c r="O146" s="263">
        <f t="shared" si="57"/>
        <v>38.196590711279242</v>
      </c>
      <c r="P146" s="263">
        <f t="shared" si="58"/>
        <v>9.3070484643264511</v>
      </c>
      <c r="Q146" s="263">
        <f t="shared" si="59"/>
        <v>14.832559915020893</v>
      </c>
      <c r="R146" s="263">
        <f t="shared" si="39"/>
        <v>306.55086009130042</v>
      </c>
      <c r="S146" s="98">
        <f t="shared" si="60"/>
        <v>3.0712473846153845E-2</v>
      </c>
      <c r="T146" s="265">
        <f>R146-'Ejercicio 7'!$J$12*EXP(-S146*34/360)</f>
        <v>306.45391946544657</v>
      </c>
      <c r="U146" s="280">
        <f t="shared" si="40"/>
        <v>8.2025750000000008E-2</v>
      </c>
      <c r="V146" s="280">
        <f t="shared" si="41"/>
        <v>8.2657979999999992E-2</v>
      </c>
      <c r="W146" s="280">
        <f t="shared" si="42"/>
        <v>-2.5911999999999463E-4</v>
      </c>
      <c r="X146" s="280">
        <f t="shared" si="43"/>
        <v>0</v>
      </c>
      <c r="Y146" s="262">
        <f t="shared" si="44"/>
        <v>9.9367780698667065</v>
      </c>
      <c r="Z146" s="262">
        <f t="shared" si="45"/>
        <v>9.7959302831965029</v>
      </c>
      <c r="AA146" s="262">
        <f t="shared" si="46"/>
        <v>10.00044829509595</v>
      </c>
      <c r="AB146" s="262">
        <f t="shared" si="47"/>
        <v>10</v>
      </c>
      <c r="AD146" s="6">
        <f t="shared" si="48"/>
        <v>129</v>
      </c>
      <c r="AE146" s="1">
        <f t="shared" si="49"/>
        <v>43537</v>
      </c>
      <c r="AF146" s="262">
        <f t="shared" si="50"/>
        <v>-0.56420971127923991</v>
      </c>
      <c r="AG146" s="262">
        <f t="shared" si="51"/>
        <v>-0.17704846432645027</v>
      </c>
      <c r="AH146" s="262">
        <f t="shared" si="52"/>
        <v>-4.2559915020893513E-2</v>
      </c>
      <c r="AI146" s="262">
        <f t="shared" si="53"/>
        <v>-1.4308650913004044</v>
      </c>
      <c r="AJ146" s="262">
        <f t="shared" si="54"/>
        <v>-3.5279999999998646E-5</v>
      </c>
      <c r="AK146" s="262">
        <f t="shared" si="55"/>
        <v>-306.45391946544657</v>
      </c>
    </row>
    <row r="147" spans="1:37" x14ac:dyDescent="0.25">
      <c r="A147" s="6">
        <f t="shared" ref="A147:A210" si="61">+A146+1</f>
        <v>130</v>
      </c>
      <c r="B147" s="245">
        <f>+Rendimientos!F820</f>
        <v>42198</v>
      </c>
      <c r="C147" s="247">
        <f>+Rendimientos!G820</f>
        <v>8.3998782117473969E-3</v>
      </c>
      <c r="D147" s="247">
        <f>+Rendimientos!H820</f>
        <v>-1.13370438044739E-2</v>
      </c>
      <c r="E147" s="247">
        <f>+Rendimientos!I820</f>
        <v>0</v>
      </c>
      <c r="F147">
        <f>+VLOOKUP(B147,ASURB.MX!$A$2:$H$1054,8,FALSE)</f>
        <v>1.2242186149566535E-2</v>
      </c>
      <c r="G147" s="264">
        <f>+dr!F134</f>
        <v>-5.6050000000001932E-5</v>
      </c>
      <c r="H147" s="264">
        <f>+dr!G134</f>
        <v>3.467999999999874E-5</v>
      </c>
      <c r="I147" s="264">
        <f>+dr!H134</f>
        <v>-2.7449999999998309E-5</v>
      </c>
      <c r="J147" s="264">
        <f>+dr!I134</f>
        <v>-1.8850000000000811E-5</v>
      </c>
      <c r="K147" s="264">
        <f>+dr!J134</f>
        <v>0</v>
      </c>
      <c r="M147" s="6">
        <f t="shared" ref="M147:M210" si="62">+M146+1</f>
        <v>130</v>
      </c>
      <c r="N147" s="1">
        <f t="shared" si="56"/>
        <v>42198</v>
      </c>
      <c r="O147" s="263">
        <f t="shared" si="57"/>
        <v>37.949819774256127</v>
      </c>
      <c r="P147" s="263">
        <f t="shared" si="58"/>
        <v>9.0270773119496699</v>
      </c>
      <c r="Q147" s="263">
        <f t="shared" si="59"/>
        <v>14.79</v>
      </c>
      <c r="R147" s="263">
        <f t="shared" ref="R147:R210" si="63">+$R$16*EXP(F147)</f>
        <v>308.8782887041196</v>
      </c>
      <c r="S147" s="98">
        <f t="shared" si="60"/>
        <v>3.0621143846153845E-2</v>
      </c>
      <c r="T147" s="265">
        <f>R147-'Ejercicio 7'!$J$12*EXP(-S147*34/360)</f>
        <v>308.78134724209002</v>
      </c>
      <c r="U147" s="280">
        <f t="shared" ref="U147:U210" si="64">+U$16+H147</f>
        <v>8.2042660000000003E-2</v>
      </c>
      <c r="V147" s="280">
        <f t="shared" ref="V147:V210" si="65">+V$16+I147</f>
        <v>8.2593360000000005E-2</v>
      </c>
      <c r="W147" s="280">
        <f t="shared" ref="W147:W210" si="66">+W$16+J147</f>
        <v>-2.9532000000000169E-4</v>
      </c>
      <c r="X147" s="280">
        <f t="shared" ref="X147:X210" si="67">+X$16+K147</f>
        <v>0</v>
      </c>
      <c r="Y147" s="262">
        <f t="shared" ref="Y147:Y210" si="68">10*(1+U$18*28/360)^(-1)</f>
        <v>9.9367780698667065</v>
      </c>
      <c r="Z147" s="262">
        <f t="shared" ref="Z147:Z210" si="69">10*(1+V$18*91/360)^(-1)</f>
        <v>9.7959302831965029</v>
      </c>
      <c r="AA147" s="262">
        <f t="shared" ref="AA147:AA210" si="70">10*(1+W$18*27/360)^(-1)</f>
        <v>10.00044829509595</v>
      </c>
      <c r="AB147" s="262">
        <f t="shared" ref="AB147:AB210" si="71">10*(1+X$18*27/360)^(-1)</f>
        <v>10</v>
      </c>
      <c r="AD147" s="6">
        <f t="shared" ref="AD147:AD210" si="72">+AD146+1</f>
        <v>130</v>
      </c>
      <c r="AE147" s="1">
        <f t="shared" ref="AE147:AE210" si="73">+$AE$16+1</f>
        <v>43537</v>
      </c>
      <c r="AF147" s="262">
        <f t="shared" ref="AF147:AF210" si="74">-(O147-O$16)</f>
        <v>-0.3174387742561251</v>
      </c>
      <c r="AG147" s="262">
        <f t="shared" ref="AG147:AG210" si="75">-(P147-P$16)</f>
        <v>0.10292268805033089</v>
      </c>
      <c r="AH147" s="262">
        <f t="shared" ref="AH147:AH210" si="76">-(Q147-Q$16)</f>
        <v>0</v>
      </c>
      <c r="AI147" s="262">
        <f t="shared" ref="AI147:AI210" si="77">-(R147-R$16)</f>
        <v>-3.7582937041195805</v>
      </c>
      <c r="AJ147" s="262">
        <f t="shared" ref="AJ147:AJ210" si="78">-(S147-S$16)</f>
        <v>5.6050000000001932E-5</v>
      </c>
      <c r="AK147" s="262">
        <f t="shared" ref="AK147:AK210" si="79">-(T147-T$16)</f>
        <v>-308.78134724209002</v>
      </c>
    </row>
    <row r="148" spans="1:37" x14ac:dyDescent="0.25">
      <c r="A148" s="6">
        <f t="shared" si="61"/>
        <v>131</v>
      </c>
      <c r="B148" s="245">
        <f>+Rendimientos!F821</f>
        <v>42199</v>
      </c>
      <c r="C148" s="247">
        <f>+Rendimientos!G821</f>
        <v>-6.9415628848387917E-4</v>
      </c>
      <c r="D148" s="247">
        <f>+Rendimientos!H821</f>
        <v>-1.1882541493987021E-3</v>
      </c>
      <c r="E148" s="247">
        <f>+Rendimientos!I821</f>
        <v>2.8653700277397748E-3</v>
      </c>
      <c r="F148">
        <f>+VLOOKUP(B148,ASURB.MX!$A$2:$H$1054,8,FALSE)</f>
        <v>2.0897862300193332E-3</v>
      </c>
      <c r="G148" s="264">
        <f>+dr!F135</f>
        <v>-4.2999999999999636E-4</v>
      </c>
      <c r="H148" s="264">
        <f>+dr!G135</f>
        <v>4.6629999999998895E-5</v>
      </c>
      <c r="I148" s="264">
        <f>+dr!H135</f>
        <v>9.0020000000003153E-5</v>
      </c>
      <c r="J148" s="264">
        <f>+dr!I135</f>
        <v>9.1519999999997714E-5</v>
      </c>
      <c r="K148" s="264">
        <f>+dr!J135</f>
        <v>0</v>
      </c>
      <c r="M148" s="6">
        <f t="shared" si="62"/>
        <v>131</v>
      </c>
      <c r="N148" s="1">
        <f t="shared" si="56"/>
        <v>42199</v>
      </c>
      <c r="O148" s="263">
        <f t="shared" si="57"/>
        <v>37.60626731061766</v>
      </c>
      <c r="P148" s="263">
        <f t="shared" si="58"/>
        <v>9.1191576826060388</v>
      </c>
      <c r="Q148" s="263">
        <f t="shared" si="59"/>
        <v>14.832439596246834</v>
      </c>
      <c r="R148" s="263">
        <f t="shared" si="63"/>
        <v>305.75829728942227</v>
      </c>
      <c r="S148" s="98">
        <f t="shared" si="60"/>
        <v>3.024719384615385E-2</v>
      </c>
      <c r="T148" s="265">
        <f>R148-'Ejercicio 7'!$J$12*EXP(-S148*34/360)</f>
        <v>305.66135240360211</v>
      </c>
      <c r="U148" s="280">
        <f t="shared" si="64"/>
        <v>8.205461E-2</v>
      </c>
      <c r="V148" s="280">
        <f t="shared" si="65"/>
        <v>8.2710830000000013E-2</v>
      </c>
      <c r="W148" s="280">
        <f t="shared" si="66"/>
        <v>-1.8495000000000317E-4</v>
      </c>
      <c r="X148" s="280">
        <f t="shared" si="67"/>
        <v>0</v>
      </c>
      <c r="Y148" s="262">
        <f t="shared" si="68"/>
        <v>9.9367780698667065</v>
      </c>
      <c r="Z148" s="262">
        <f t="shared" si="69"/>
        <v>9.7959302831965029</v>
      </c>
      <c r="AA148" s="262">
        <f t="shared" si="70"/>
        <v>10.00044829509595</v>
      </c>
      <c r="AB148" s="262">
        <f t="shared" si="71"/>
        <v>10</v>
      </c>
      <c r="AD148" s="6">
        <f t="shared" si="72"/>
        <v>131</v>
      </c>
      <c r="AE148" s="1">
        <f t="shared" si="73"/>
        <v>43537</v>
      </c>
      <c r="AF148" s="262">
        <f t="shared" si="74"/>
        <v>2.6113689382341931E-2</v>
      </c>
      <c r="AG148" s="262">
        <f t="shared" si="75"/>
        <v>1.084231739396202E-2</v>
      </c>
      <c r="AH148" s="262">
        <f t="shared" si="76"/>
        <v>-4.243959624683491E-2</v>
      </c>
      <c r="AI148" s="262">
        <f t="shared" si="77"/>
        <v>-0.63830228942225631</v>
      </c>
      <c r="AJ148" s="262">
        <f t="shared" si="78"/>
        <v>4.2999999999999636E-4</v>
      </c>
      <c r="AK148" s="262">
        <f t="shared" si="79"/>
        <v>-305.66135240360211</v>
      </c>
    </row>
    <row r="149" spans="1:37" x14ac:dyDescent="0.25">
      <c r="A149" s="6">
        <f t="shared" si="61"/>
        <v>132</v>
      </c>
      <c r="B149" s="245">
        <f>+Rendimientos!F822</f>
        <v>42200</v>
      </c>
      <c r="C149" s="247">
        <f>+Rendimientos!G822</f>
        <v>-7.7057219232634097E-3</v>
      </c>
      <c r="D149" s="247">
        <f>+Rendimientos!H822</f>
        <v>-5.484805212240049E-3</v>
      </c>
      <c r="E149" s="247">
        <f>+Rendimientos!I822</f>
        <v>-7.8994866641836897E-3</v>
      </c>
      <c r="F149">
        <f>+VLOOKUP(B149,ASURB.MX!$A$2:$H$1054,8,FALSE)</f>
        <v>9.7512530430259852E-3</v>
      </c>
      <c r="G149" s="264">
        <f>+dr!F136</f>
        <v>-6.3999999999966861E-7</v>
      </c>
      <c r="H149" s="264">
        <f>+dr!G136</f>
        <v>-1.8839999999999135E-5</v>
      </c>
      <c r="I149" s="264">
        <f>+dr!H136</f>
        <v>-4.5960000000004608E-5</v>
      </c>
      <c r="J149" s="264">
        <f>+dr!I136</f>
        <v>1.0994999999999755E-4</v>
      </c>
      <c r="K149" s="264">
        <f>+dr!J136</f>
        <v>0</v>
      </c>
      <c r="M149" s="6">
        <f t="shared" si="62"/>
        <v>132</v>
      </c>
      <c r="N149" s="1">
        <f t="shared" si="56"/>
        <v>42200</v>
      </c>
      <c r="O149" s="263">
        <f t="shared" si="57"/>
        <v>37.343510743020175</v>
      </c>
      <c r="P149" s="263">
        <f t="shared" si="58"/>
        <v>9.0800608069790378</v>
      </c>
      <c r="Q149" s="263">
        <f t="shared" si="59"/>
        <v>14.673626841501655</v>
      </c>
      <c r="R149" s="263">
        <f t="shared" si="63"/>
        <v>308.10985100967173</v>
      </c>
      <c r="S149" s="98">
        <f t="shared" si="60"/>
        <v>3.0676553846153847E-2</v>
      </c>
      <c r="T149" s="265">
        <f>R149-'Ejercicio 7'!$J$12*EXP(-S149*34/360)</f>
        <v>308.01291005495165</v>
      </c>
      <c r="U149" s="280">
        <f t="shared" si="64"/>
        <v>8.1989140000000016E-2</v>
      </c>
      <c r="V149" s="280">
        <f t="shared" si="65"/>
        <v>8.2574850000000005E-2</v>
      </c>
      <c r="W149" s="280">
        <f t="shared" si="66"/>
        <v>-1.6652000000000333E-4</v>
      </c>
      <c r="X149" s="280">
        <f t="shared" si="67"/>
        <v>0</v>
      </c>
      <c r="Y149" s="262">
        <f t="shared" si="68"/>
        <v>9.9367780698667065</v>
      </c>
      <c r="Z149" s="262">
        <f t="shared" si="69"/>
        <v>9.7959302831965029</v>
      </c>
      <c r="AA149" s="262">
        <f t="shared" si="70"/>
        <v>10.00044829509595</v>
      </c>
      <c r="AB149" s="262">
        <f t="shared" si="71"/>
        <v>10</v>
      </c>
      <c r="AD149" s="6">
        <f t="shared" si="72"/>
        <v>132</v>
      </c>
      <c r="AE149" s="1">
        <f t="shared" si="73"/>
        <v>43537</v>
      </c>
      <c r="AF149" s="262">
        <f t="shared" si="74"/>
        <v>0.28887025697982693</v>
      </c>
      <c r="AG149" s="262">
        <f t="shared" si="75"/>
        <v>4.9939193020962946E-2</v>
      </c>
      <c r="AH149" s="262">
        <f t="shared" si="76"/>
        <v>0.11637315849834451</v>
      </c>
      <c r="AI149" s="262">
        <f t="shared" si="77"/>
        <v>-2.9898560096717119</v>
      </c>
      <c r="AJ149" s="262">
        <f t="shared" si="78"/>
        <v>6.3999999999966861E-7</v>
      </c>
      <c r="AK149" s="262">
        <f t="shared" si="79"/>
        <v>-308.01291005495165</v>
      </c>
    </row>
    <row r="150" spans="1:37" x14ac:dyDescent="0.25">
      <c r="A150" s="6">
        <f t="shared" si="61"/>
        <v>133</v>
      </c>
      <c r="B150" s="245">
        <f>+Rendimientos!F823</f>
        <v>42201</v>
      </c>
      <c r="C150" s="247">
        <f>+Rendimientos!G823</f>
        <v>6.995240480510012E-4</v>
      </c>
      <c r="D150" s="247">
        <f>+Rendimientos!H823</f>
        <v>4.2949657379279345E-3</v>
      </c>
      <c r="E150" s="247">
        <f>+Rendimientos!I823</f>
        <v>-6.8727459416813713E-3</v>
      </c>
      <c r="F150">
        <f>+VLOOKUP(B150,ASURB.MX!$A$2:$H$1054,8,FALSE)</f>
        <v>1.1243544815991465E-2</v>
      </c>
      <c r="G150" s="264">
        <f>+dr!F137</f>
        <v>1.6077999999999579E-4</v>
      </c>
      <c r="H150" s="264">
        <f>+dr!G137</f>
        <v>7.9309999999999103E-5</v>
      </c>
      <c r="I150" s="264">
        <f>+dr!H137</f>
        <v>1.3613000000000514E-4</v>
      </c>
      <c r="J150" s="264">
        <f>+dr!I137</f>
        <v>8.0419999999997716E-5</v>
      </c>
      <c r="K150" s="264">
        <f>+dr!J137</f>
        <v>0</v>
      </c>
      <c r="M150" s="6">
        <f t="shared" si="62"/>
        <v>133</v>
      </c>
      <c r="N150" s="1">
        <f t="shared" si="56"/>
        <v>42201</v>
      </c>
      <c r="O150" s="263">
        <f t="shared" si="57"/>
        <v>37.658714965041995</v>
      </c>
      <c r="P150" s="263">
        <f t="shared" si="58"/>
        <v>9.1692973672011657</v>
      </c>
      <c r="Q150" s="263">
        <f t="shared" si="59"/>
        <v>14.688700588817509</v>
      </c>
      <c r="R150" s="263">
        <f t="shared" si="63"/>
        <v>308.56998404648522</v>
      </c>
      <c r="S150" s="98">
        <f t="shared" si="60"/>
        <v>3.0837973846153843E-2</v>
      </c>
      <c r="T150" s="265">
        <f>R150-'Ejercicio 7'!$J$12*EXP(-S150*34/360)</f>
        <v>308.47304456964025</v>
      </c>
      <c r="U150" s="280">
        <f t="shared" si="64"/>
        <v>8.2087290000000007E-2</v>
      </c>
      <c r="V150" s="280">
        <f t="shared" si="65"/>
        <v>8.2756940000000001E-2</v>
      </c>
      <c r="W150" s="280">
        <f t="shared" si="66"/>
        <v>-1.9605000000000317E-4</v>
      </c>
      <c r="X150" s="280">
        <f t="shared" si="67"/>
        <v>0</v>
      </c>
      <c r="Y150" s="262">
        <f t="shared" si="68"/>
        <v>9.9367780698667065</v>
      </c>
      <c r="Z150" s="262">
        <f t="shared" si="69"/>
        <v>9.7959302831965029</v>
      </c>
      <c r="AA150" s="262">
        <f t="shared" si="70"/>
        <v>10.00044829509595</v>
      </c>
      <c r="AB150" s="262">
        <f t="shared" si="71"/>
        <v>10</v>
      </c>
      <c r="AD150" s="6">
        <f t="shared" si="72"/>
        <v>133</v>
      </c>
      <c r="AE150" s="1">
        <f t="shared" si="73"/>
        <v>43537</v>
      </c>
      <c r="AF150" s="262">
        <f t="shared" si="74"/>
        <v>-2.6333965041992258E-2</v>
      </c>
      <c r="AG150" s="262">
        <f t="shared" si="75"/>
        <v>-3.9297367201164946E-2</v>
      </c>
      <c r="AH150" s="262">
        <f t="shared" si="76"/>
        <v>0.10129941118248986</v>
      </c>
      <c r="AI150" s="262">
        <f t="shared" si="77"/>
        <v>-3.4499890464852001</v>
      </c>
      <c r="AJ150" s="262">
        <f t="shared" si="78"/>
        <v>-1.6077999999999579E-4</v>
      </c>
      <c r="AK150" s="262">
        <f t="shared" si="79"/>
        <v>-308.47304456964025</v>
      </c>
    </row>
    <row r="151" spans="1:37" x14ac:dyDescent="0.25">
      <c r="A151" s="6">
        <f t="shared" si="61"/>
        <v>134</v>
      </c>
      <c r="B151" s="245">
        <f>+Rendimientos!F824</f>
        <v>42202</v>
      </c>
      <c r="C151" s="247">
        <f>+Rendimientos!G824</f>
        <v>8.4015662336717912E-3</v>
      </c>
      <c r="D151" s="247">
        <f>+Rendimientos!H824</f>
        <v>1.1834484772256912E-2</v>
      </c>
      <c r="E151" s="247">
        <f>+Rendimientos!I824</f>
        <v>5.0687461675016808E-3</v>
      </c>
      <c r="F151">
        <f>+VLOOKUP(B151,ASURB.MX!$A$2:$H$1054,8,FALSE)</f>
        <v>-3.0918996513119453E-3</v>
      </c>
      <c r="G151" s="264">
        <f>+dr!F138</f>
        <v>-1.106999999999983E-4</v>
      </c>
      <c r="H151" s="264">
        <f>+dr!G138</f>
        <v>-4.1829999999999645E-5</v>
      </c>
      <c r="I151" s="264">
        <f>+dr!H138</f>
        <v>2.6039999999998009E-5</v>
      </c>
      <c r="J151" s="264">
        <f>+dr!I138</f>
        <v>1.7311000000000409E-4</v>
      </c>
      <c r="K151" s="264">
        <f>+dr!J138</f>
        <v>0</v>
      </c>
      <c r="M151" s="6">
        <f t="shared" si="62"/>
        <v>134</v>
      </c>
      <c r="N151" s="1">
        <f t="shared" si="56"/>
        <v>42202</v>
      </c>
      <c r="O151" s="263">
        <f t="shared" si="57"/>
        <v>37.949883834437998</v>
      </c>
      <c r="P151" s="263">
        <f t="shared" si="58"/>
        <v>9.2386907267923064</v>
      </c>
      <c r="Q151" s="263">
        <f t="shared" si="59"/>
        <v>14.865157070962654</v>
      </c>
      <c r="R151" s="263">
        <f t="shared" si="63"/>
        <v>304.17805154157907</v>
      </c>
      <c r="S151" s="98">
        <f t="shared" si="60"/>
        <v>3.0566493846153849E-2</v>
      </c>
      <c r="T151" s="265">
        <f>R151-'Ejercicio 7'!$J$12*EXP(-S151*34/360)</f>
        <v>304.08110957919558</v>
      </c>
      <c r="U151" s="280">
        <f t="shared" si="64"/>
        <v>8.1966150000000015E-2</v>
      </c>
      <c r="V151" s="280">
        <f t="shared" si="65"/>
        <v>8.2646849999999994E-2</v>
      </c>
      <c r="W151" s="280">
        <f t="shared" si="66"/>
        <v>-1.0335999999999679E-4</v>
      </c>
      <c r="X151" s="280">
        <f t="shared" si="67"/>
        <v>0</v>
      </c>
      <c r="Y151" s="262">
        <f t="shared" si="68"/>
        <v>9.9367780698667065</v>
      </c>
      <c r="Z151" s="262">
        <f t="shared" si="69"/>
        <v>9.7959302831965029</v>
      </c>
      <c r="AA151" s="262">
        <f t="shared" si="70"/>
        <v>10.00044829509595</v>
      </c>
      <c r="AB151" s="262">
        <f t="shared" si="71"/>
        <v>10</v>
      </c>
      <c r="AD151" s="6">
        <f t="shared" si="72"/>
        <v>134</v>
      </c>
      <c r="AE151" s="1">
        <f t="shared" si="73"/>
        <v>43537</v>
      </c>
      <c r="AF151" s="262">
        <f t="shared" si="74"/>
        <v>-0.31750283443799532</v>
      </c>
      <c r="AG151" s="262">
        <f t="shared" si="75"/>
        <v>-0.10869072679230563</v>
      </c>
      <c r="AH151" s="262">
        <f t="shared" si="76"/>
        <v>-7.5157070962655226E-2</v>
      </c>
      <c r="AI151" s="262">
        <f t="shared" si="77"/>
        <v>0.94194345842095117</v>
      </c>
      <c r="AJ151" s="262">
        <f t="shared" si="78"/>
        <v>1.106999999999983E-4</v>
      </c>
      <c r="AK151" s="262">
        <f t="shared" si="79"/>
        <v>-304.08110957919558</v>
      </c>
    </row>
    <row r="152" spans="1:37" x14ac:dyDescent="0.25">
      <c r="A152" s="6">
        <f t="shared" si="61"/>
        <v>135</v>
      </c>
      <c r="B152" s="245">
        <f>+Rendimientos!F825</f>
        <v>42205</v>
      </c>
      <c r="C152" s="247">
        <f>+Rendimientos!G825</f>
        <v>9.019006923989055E-3</v>
      </c>
      <c r="D152" s="247">
        <f>+Rendimientos!H825</f>
        <v>0</v>
      </c>
      <c r="E152" s="247">
        <f>+Rendimientos!I825</f>
        <v>1.077586678762363E-2</v>
      </c>
      <c r="F152">
        <f>+VLOOKUP(B152,ASURB.MX!$A$2:$H$1054,8,FALSE)</f>
        <v>3.6758668056654795E-3</v>
      </c>
      <c r="G152" s="264">
        <f>+dr!F139</f>
        <v>1.9230999999999762E-4</v>
      </c>
      <c r="H152" s="264">
        <f>+dr!G139</f>
        <v>5.1100000000005308E-5</v>
      </c>
      <c r="I152" s="264">
        <f>+dr!H139</f>
        <v>-1.6109999999999736E-5</v>
      </c>
      <c r="J152" s="264">
        <f>+dr!I139</f>
        <v>3.7252999999999592E-4</v>
      </c>
      <c r="K152" s="264">
        <f>+dr!J139</f>
        <v>0</v>
      </c>
      <c r="M152" s="6">
        <f t="shared" si="62"/>
        <v>135</v>
      </c>
      <c r="N152" s="1">
        <f t="shared" si="56"/>
        <v>42205</v>
      </c>
      <c r="O152" s="263">
        <f t="shared" si="57"/>
        <v>37.9733228722734</v>
      </c>
      <c r="P152" s="263">
        <f t="shared" si="58"/>
        <v>9.1300000000000008</v>
      </c>
      <c r="Q152" s="263">
        <f t="shared" si="59"/>
        <v>14.950236864797265</v>
      </c>
      <c r="R152" s="263">
        <f t="shared" si="63"/>
        <v>306.24363937968064</v>
      </c>
      <c r="S152" s="98">
        <f t="shared" si="60"/>
        <v>3.0869503846153844E-2</v>
      </c>
      <c r="T152" s="265">
        <f>R152-'Ejercicio 7'!$J$12*EXP(-S152*34/360)</f>
        <v>306.14670019150486</v>
      </c>
      <c r="U152" s="280">
        <f t="shared" si="64"/>
        <v>8.2059080000000006E-2</v>
      </c>
      <c r="V152" s="280">
        <f t="shared" si="65"/>
        <v>8.2604700000000003E-2</v>
      </c>
      <c r="W152" s="280">
        <f t="shared" si="66"/>
        <v>9.6059999999995038E-5</v>
      </c>
      <c r="X152" s="280">
        <f t="shared" si="67"/>
        <v>0</v>
      </c>
      <c r="Y152" s="262">
        <f t="shared" si="68"/>
        <v>9.9367780698667065</v>
      </c>
      <c r="Z152" s="262">
        <f t="shared" si="69"/>
        <v>9.7959302831965029</v>
      </c>
      <c r="AA152" s="262">
        <f t="shared" si="70"/>
        <v>10.00044829509595</v>
      </c>
      <c r="AB152" s="262">
        <f t="shared" si="71"/>
        <v>10</v>
      </c>
      <c r="AD152" s="6">
        <f t="shared" si="72"/>
        <v>135</v>
      </c>
      <c r="AE152" s="1">
        <f t="shared" si="73"/>
        <v>43537</v>
      </c>
      <c r="AF152" s="262">
        <f t="shared" si="74"/>
        <v>-0.34094187227339745</v>
      </c>
      <c r="AG152" s="262">
        <f t="shared" si="75"/>
        <v>0</v>
      </c>
      <c r="AH152" s="262">
        <f t="shared" si="76"/>
        <v>-0.16023686479726607</v>
      </c>
      <c r="AI152" s="262">
        <f t="shared" si="77"/>
        <v>-1.123644379680627</v>
      </c>
      <c r="AJ152" s="262">
        <f t="shared" si="78"/>
        <v>-1.9230999999999762E-4</v>
      </c>
      <c r="AK152" s="262">
        <f t="shared" si="79"/>
        <v>-306.14670019150486</v>
      </c>
    </row>
    <row r="153" spans="1:37" x14ac:dyDescent="0.25">
      <c r="A153" s="6">
        <f t="shared" si="61"/>
        <v>136</v>
      </c>
      <c r="B153" s="245">
        <f>+Rendimientos!F826</f>
        <v>42206</v>
      </c>
      <c r="C153" s="247">
        <f>+Rendimientos!G826</f>
        <v>-1.7420573157660733E-2</v>
      </c>
      <c r="D153" s="247">
        <f>+Rendimientos!H826</f>
        <v>2.6240816269069739E-2</v>
      </c>
      <c r="E153" s="247">
        <f>+Rendimientos!I826</f>
        <v>-6.4516815961300662E-3</v>
      </c>
      <c r="F153">
        <f>+VLOOKUP(B153,ASURB.MX!$A$2:$H$1054,8,FALSE)</f>
        <v>-1.042959826305622E-3</v>
      </c>
      <c r="G153" s="264">
        <f>+dr!F140</f>
        <v>2.7989000000000486E-4</v>
      </c>
      <c r="H153" s="264">
        <f>+dr!G140</f>
        <v>5.1789999999996006E-5</v>
      </c>
      <c r="I153" s="264">
        <f>+dr!H140</f>
        <v>1.6657999999999951E-4</v>
      </c>
      <c r="J153" s="264">
        <f>+dr!I140</f>
        <v>3.7398000000000292E-4</v>
      </c>
      <c r="K153" s="264">
        <f>+dr!J140</f>
        <v>0</v>
      </c>
      <c r="M153" s="6">
        <f t="shared" si="62"/>
        <v>136</v>
      </c>
      <c r="N153" s="1">
        <f t="shared" si="56"/>
        <v>42206</v>
      </c>
      <c r="O153" s="263">
        <f t="shared" si="57"/>
        <v>36.982480608055212</v>
      </c>
      <c r="P153" s="263">
        <f t="shared" si="58"/>
        <v>9.3727496984231617</v>
      </c>
      <c r="Q153" s="263">
        <f t="shared" si="59"/>
        <v>14.694886779218646</v>
      </c>
      <c r="R153" s="263">
        <f t="shared" si="63"/>
        <v>304.80193299479072</v>
      </c>
      <c r="S153" s="98">
        <f t="shared" si="60"/>
        <v>3.0957083846153852E-2</v>
      </c>
      <c r="T153" s="265">
        <f>R153-'Ejercicio 7'!$J$12*EXP(-S153*34/360)</f>
        <v>304.70499460843871</v>
      </c>
      <c r="U153" s="280">
        <f t="shared" si="64"/>
        <v>8.2059770000000004E-2</v>
      </c>
      <c r="V153" s="280">
        <f t="shared" si="65"/>
        <v>8.2787390000000002E-2</v>
      </c>
      <c r="W153" s="280">
        <f t="shared" si="66"/>
        <v>9.7510000000002039E-5</v>
      </c>
      <c r="X153" s="280">
        <f t="shared" si="67"/>
        <v>0</v>
      </c>
      <c r="Y153" s="262">
        <f t="shared" si="68"/>
        <v>9.9367780698667065</v>
      </c>
      <c r="Z153" s="262">
        <f t="shared" si="69"/>
        <v>9.7959302831965029</v>
      </c>
      <c r="AA153" s="262">
        <f t="shared" si="70"/>
        <v>10.00044829509595</v>
      </c>
      <c r="AB153" s="262">
        <f t="shared" si="71"/>
        <v>10</v>
      </c>
      <c r="AD153" s="6">
        <f t="shared" si="72"/>
        <v>136</v>
      </c>
      <c r="AE153" s="1">
        <f t="shared" si="73"/>
        <v>43537</v>
      </c>
      <c r="AF153" s="262">
        <f t="shared" si="74"/>
        <v>0.6499003919447901</v>
      </c>
      <c r="AG153" s="262">
        <f t="shared" si="75"/>
        <v>-0.24274969842316096</v>
      </c>
      <c r="AH153" s="262">
        <f t="shared" si="76"/>
        <v>9.5113220781353647E-2</v>
      </c>
      <c r="AI153" s="262">
        <f t="shared" si="77"/>
        <v>0.31806200520929906</v>
      </c>
      <c r="AJ153" s="262">
        <f t="shared" si="78"/>
        <v>-2.7989000000000486E-4</v>
      </c>
      <c r="AK153" s="262">
        <f t="shared" si="79"/>
        <v>-304.70499460843871</v>
      </c>
    </row>
    <row r="154" spans="1:37" x14ac:dyDescent="0.25">
      <c r="A154" s="6">
        <f t="shared" si="61"/>
        <v>137</v>
      </c>
      <c r="B154" s="245">
        <f>+Rendimientos!F827</f>
        <v>42207</v>
      </c>
      <c r="C154" s="247">
        <f>+Rendimientos!G827</f>
        <v>7.70035416369628E-3</v>
      </c>
      <c r="D154" s="247">
        <f>+Rendimientos!H827</f>
        <v>-2.6240816269069645E-2</v>
      </c>
      <c r="E154" s="247">
        <f>+Rendimientos!I827</f>
        <v>-1.3029347406984899E-2</v>
      </c>
      <c r="F154">
        <f>+VLOOKUP(B154,ASURB.MX!$A$2:$H$1054,8,FALSE)</f>
        <v>-1.2727265270878878E-2</v>
      </c>
      <c r="G154" s="264">
        <f>+dr!F141</f>
        <v>-2.0000000003350671E-8</v>
      </c>
      <c r="H154" s="264">
        <f>+dr!G141</f>
        <v>1.2649999999995998E-5</v>
      </c>
      <c r="I154" s="264">
        <f>+dr!H141</f>
        <v>-5.0660000000000982E-5</v>
      </c>
      <c r="J154" s="264">
        <f>+dr!I141</f>
        <v>-1.8669999999999798E-4</v>
      </c>
      <c r="K154" s="264">
        <f>+dr!J141</f>
        <v>0</v>
      </c>
      <c r="M154" s="6">
        <f t="shared" si="62"/>
        <v>137</v>
      </c>
      <c r="N154" s="1">
        <f t="shared" si="56"/>
        <v>42207</v>
      </c>
      <c r="O154" s="263">
        <f t="shared" si="57"/>
        <v>37.9232822456067</v>
      </c>
      <c r="P154" s="263">
        <f t="shared" si="58"/>
        <v>8.8935374017321394</v>
      </c>
      <c r="Q154" s="263">
        <f t="shared" si="59"/>
        <v>14.598545921194807</v>
      </c>
      <c r="R154" s="263">
        <f t="shared" si="63"/>
        <v>301.26125954646136</v>
      </c>
      <c r="S154" s="98">
        <f t="shared" si="60"/>
        <v>3.0677173846153843E-2</v>
      </c>
      <c r="T154" s="265">
        <f>R154-'Ejercicio 7'!$J$12*EXP(-S154*34/360)</f>
        <v>301.16431859741766</v>
      </c>
      <c r="U154" s="280">
        <f t="shared" si="64"/>
        <v>8.2020630000000011E-2</v>
      </c>
      <c r="V154" s="280">
        <f t="shared" si="65"/>
        <v>8.2570150000000009E-2</v>
      </c>
      <c r="W154" s="280">
        <f t="shared" si="66"/>
        <v>-4.6316999999999886E-4</v>
      </c>
      <c r="X154" s="280">
        <f t="shared" si="67"/>
        <v>0</v>
      </c>
      <c r="Y154" s="262">
        <f t="shared" si="68"/>
        <v>9.9367780698667065</v>
      </c>
      <c r="Z154" s="262">
        <f t="shared" si="69"/>
        <v>9.7959302831965029</v>
      </c>
      <c r="AA154" s="262">
        <f t="shared" si="70"/>
        <v>10.00044829509595</v>
      </c>
      <c r="AB154" s="262">
        <f t="shared" si="71"/>
        <v>10</v>
      </c>
      <c r="AD154" s="6">
        <f t="shared" si="72"/>
        <v>137</v>
      </c>
      <c r="AE154" s="1">
        <f t="shared" si="73"/>
        <v>43537</v>
      </c>
      <c r="AF154" s="262">
        <f t="shared" si="74"/>
        <v>-0.2909012456066975</v>
      </c>
      <c r="AG154" s="262">
        <f t="shared" si="75"/>
        <v>0.23646259826786142</v>
      </c>
      <c r="AH154" s="262">
        <f t="shared" si="76"/>
        <v>0.19145407880519194</v>
      </c>
      <c r="AI154" s="262">
        <f t="shared" si="77"/>
        <v>3.8587354535386567</v>
      </c>
      <c r="AJ154" s="262">
        <f t="shared" si="78"/>
        <v>2.0000000003350671E-8</v>
      </c>
      <c r="AK154" s="262">
        <f t="shared" si="79"/>
        <v>-301.16431859741766</v>
      </c>
    </row>
    <row r="155" spans="1:37" x14ac:dyDescent="0.25">
      <c r="A155" s="6">
        <f t="shared" si="61"/>
        <v>138</v>
      </c>
      <c r="B155" s="245">
        <f>+Rendimientos!F828</f>
        <v>42208</v>
      </c>
      <c r="C155" s="247">
        <f>+Rendimientos!G828</f>
        <v>-2.1854043261831085E-2</v>
      </c>
      <c r="D155" s="247">
        <f>+Rendimientos!H828</f>
        <v>1.3554775468806703E-2</v>
      </c>
      <c r="E155" s="247">
        <f>+Rendimientos!I828</f>
        <v>-2.553402852771375E-3</v>
      </c>
      <c r="F155">
        <f>+VLOOKUP(B155,ASURB.MX!$A$2:$H$1054,8,FALSE)</f>
        <v>2.5995041700529135E-2</v>
      </c>
      <c r="G155" s="264">
        <f>+dr!F142</f>
        <v>1.3110000000003674E-5</v>
      </c>
      <c r="H155" s="264">
        <f>+dr!G142</f>
        <v>5.9320000000001594E-5</v>
      </c>
      <c r="I155" s="264">
        <f>+dr!H142</f>
        <v>1.0120999999999741E-4</v>
      </c>
      <c r="J155" s="264">
        <f>+dr!I142</f>
        <v>-1.5906000000000253E-4</v>
      </c>
      <c r="K155" s="264">
        <f>+dr!J142</f>
        <v>0</v>
      </c>
      <c r="M155" s="6">
        <f t="shared" si="62"/>
        <v>138</v>
      </c>
      <c r="N155" s="1">
        <f t="shared" si="56"/>
        <v>42208</v>
      </c>
      <c r="O155" s="263">
        <f t="shared" si="57"/>
        <v>36.818882806850155</v>
      </c>
      <c r="P155" s="263">
        <f t="shared" si="58"/>
        <v>9.2545976388313953</v>
      </c>
      <c r="Q155" s="263">
        <f t="shared" si="59"/>
        <v>14.752283345206775</v>
      </c>
      <c r="R155" s="263">
        <f t="shared" si="63"/>
        <v>313.15559234345471</v>
      </c>
      <c r="S155" s="98">
        <f t="shared" si="60"/>
        <v>3.069030384615385E-2</v>
      </c>
      <c r="T155" s="265">
        <f>R155-'Ejercicio 7'!$J$12*EXP(-S155*34/360)</f>
        <v>313.05865151462314</v>
      </c>
      <c r="U155" s="280">
        <f t="shared" si="64"/>
        <v>8.206730000000001E-2</v>
      </c>
      <c r="V155" s="280">
        <f t="shared" si="65"/>
        <v>8.2722020000000007E-2</v>
      </c>
      <c r="W155" s="280">
        <f t="shared" si="66"/>
        <v>-4.3553000000000341E-4</v>
      </c>
      <c r="X155" s="280">
        <f t="shared" si="67"/>
        <v>0</v>
      </c>
      <c r="Y155" s="262">
        <f t="shared" si="68"/>
        <v>9.9367780698667065</v>
      </c>
      <c r="Z155" s="262">
        <f t="shared" si="69"/>
        <v>9.7959302831965029</v>
      </c>
      <c r="AA155" s="262">
        <f t="shared" si="70"/>
        <v>10.00044829509595</v>
      </c>
      <c r="AB155" s="262">
        <f t="shared" si="71"/>
        <v>10</v>
      </c>
      <c r="AD155" s="6">
        <f t="shared" si="72"/>
        <v>138</v>
      </c>
      <c r="AE155" s="1">
        <f t="shared" si="73"/>
        <v>43537</v>
      </c>
      <c r="AF155" s="262">
        <f t="shared" si="74"/>
        <v>0.81349819314984728</v>
      </c>
      <c r="AG155" s="262">
        <f t="shared" si="75"/>
        <v>-0.12459763883139452</v>
      </c>
      <c r="AH155" s="262">
        <f t="shared" si="76"/>
        <v>3.7716654793223725E-2</v>
      </c>
      <c r="AI155" s="262">
        <f t="shared" si="77"/>
        <v>-8.0355973434546968</v>
      </c>
      <c r="AJ155" s="262">
        <f t="shared" si="78"/>
        <v>-1.3110000000003674E-5</v>
      </c>
      <c r="AK155" s="262">
        <f t="shared" si="79"/>
        <v>-313.05865151462314</v>
      </c>
    </row>
    <row r="156" spans="1:37" x14ac:dyDescent="0.25">
      <c r="A156" s="6">
        <f t="shared" si="61"/>
        <v>139</v>
      </c>
      <c r="B156" s="245">
        <f>+Rendimientos!F829</f>
        <v>42209</v>
      </c>
      <c r="C156" s="247">
        <f>+Rendimientos!G829</f>
        <v>-6.3254991053802209E-2</v>
      </c>
      <c r="D156" s="247">
        <f>+Rendimientos!H829</f>
        <v>-2.7534437270463497E-2</v>
      </c>
      <c r="E156" s="247">
        <f>+Rendimientos!I829</f>
        <v>-2.4026340159463578E-2</v>
      </c>
      <c r="F156">
        <f>+VLOOKUP(B156,ASURB.MX!$A$2:$H$1054,8,FALSE)</f>
        <v>-1.4855041821709049E-2</v>
      </c>
      <c r="G156" s="264">
        <f>+dr!F143</f>
        <v>1.1606999999999937E-4</v>
      </c>
      <c r="H156" s="264">
        <f>+dr!G143</f>
        <v>-2.697000000000116E-5</v>
      </c>
      <c r="I156" s="264">
        <f>+dr!H143</f>
        <v>-1.7110000000000736E-5</v>
      </c>
      <c r="J156" s="264">
        <f>+dr!I143</f>
        <v>8.0400000000001304E-5</v>
      </c>
      <c r="K156" s="264">
        <f>+dr!J143</f>
        <v>0</v>
      </c>
      <c r="M156" s="6">
        <f t="shared" si="62"/>
        <v>139</v>
      </c>
      <c r="N156" s="1">
        <f t="shared" si="56"/>
        <v>42209</v>
      </c>
      <c r="O156" s="263">
        <f t="shared" si="57"/>
        <v>35.325669661056928</v>
      </c>
      <c r="P156" s="263">
        <f t="shared" si="58"/>
        <v>8.8820399732334305</v>
      </c>
      <c r="Q156" s="263">
        <f t="shared" si="59"/>
        <v>14.438885319768756</v>
      </c>
      <c r="R156" s="263">
        <f t="shared" si="63"/>
        <v>300.62092438938032</v>
      </c>
      <c r="S156" s="98">
        <f t="shared" si="60"/>
        <v>3.0793263846153846E-2</v>
      </c>
      <c r="T156" s="265">
        <f>R156-'Ejercicio 7'!$J$12*EXP(-S156*34/360)</f>
        <v>300.5239845031968</v>
      </c>
      <c r="U156" s="280">
        <f t="shared" si="64"/>
        <v>8.1981010000000007E-2</v>
      </c>
      <c r="V156" s="280">
        <f t="shared" si="65"/>
        <v>8.2603700000000002E-2</v>
      </c>
      <c r="W156" s="280">
        <f t="shared" si="66"/>
        <v>-1.9606999999999958E-4</v>
      </c>
      <c r="X156" s="280">
        <f t="shared" si="67"/>
        <v>0</v>
      </c>
      <c r="Y156" s="262">
        <f t="shared" si="68"/>
        <v>9.9367780698667065</v>
      </c>
      <c r="Z156" s="262">
        <f t="shared" si="69"/>
        <v>9.7959302831965029</v>
      </c>
      <c r="AA156" s="262">
        <f t="shared" si="70"/>
        <v>10.00044829509595</v>
      </c>
      <c r="AB156" s="262">
        <f t="shared" si="71"/>
        <v>10</v>
      </c>
      <c r="AD156" s="6">
        <f t="shared" si="72"/>
        <v>139</v>
      </c>
      <c r="AE156" s="1">
        <f t="shared" si="73"/>
        <v>43537</v>
      </c>
      <c r="AF156" s="262">
        <f t="shared" si="74"/>
        <v>2.3067113389430745</v>
      </c>
      <c r="AG156" s="262">
        <f t="shared" si="75"/>
        <v>0.24796002676657025</v>
      </c>
      <c r="AH156" s="262">
        <f t="shared" si="76"/>
        <v>0.35111468023124282</v>
      </c>
      <c r="AI156" s="262">
        <f t="shared" si="77"/>
        <v>4.4990706106196967</v>
      </c>
      <c r="AJ156" s="262">
        <f t="shared" si="78"/>
        <v>-1.1606999999999937E-4</v>
      </c>
      <c r="AK156" s="262">
        <f t="shared" si="79"/>
        <v>-300.5239845031968</v>
      </c>
    </row>
    <row r="157" spans="1:37" x14ac:dyDescent="0.25">
      <c r="A157" s="6">
        <f t="shared" si="61"/>
        <v>140</v>
      </c>
      <c r="B157" s="245">
        <f>+Rendimientos!F830</f>
        <v>42212</v>
      </c>
      <c r="C157" s="247">
        <f>+Rendimientos!G830</f>
        <v>-2.5375929668369362E-2</v>
      </c>
      <c r="D157" s="247">
        <f>+Rendimientos!H830</f>
        <v>4.9982897571767826E-3</v>
      </c>
      <c r="E157" s="247">
        <f>+Rendimientos!I830</f>
        <v>4.8517049319656167E-3</v>
      </c>
      <c r="F157">
        <f>+VLOOKUP(B157,ASURB.MX!$A$2:$H$1054,8,FALSE)</f>
        <v>-1.168973646958717E-2</v>
      </c>
      <c r="G157" s="264">
        <f>+dr!F144</f>
        <v>-1.2743000000000476E-4</v>
      </c>
      <c r="H157" s="264">
        <f>+dr!G144</f>
        <v>4.3940000000006196E-5</v>
      </c>
      <c r="I157" s="264">
        <f>+dr!H144</f>
        <v>1.3429000000000219E-4</v>
      </c>
      <c r="J157" s="264">
        <f>+dr!I144</f>
        <v>1.6537999999999969E-4</v>
      </c>
      <c r="K157" s="264">
        <f>+dr!J144</f>
        <v>0</v>
      </c>
      <c r="M157" s="6">
        <f t="shared" si="62"/>
        <v>140</v>
      </c>
      <c r="N157" s="1">
        <f t="shared" si="56"/>
        <v>42212</v>
      </c>
      <c r="O157" s="263">
        <f t="shared" si="57"/>
        <v>36.689438961047607</v>
      </c>
      <c r="P157" s="263">
        <f t="shared" si="58"/>
        <v>9.1757486226746838</v>
      </c>
      <c r="Q157" s="263">
        <f t="shared" si="59"/>
        <v>14.861931069005925</v>
      </c>
      <c r="R157" s="263">
        <f t="shared" si="63"/>
        <v>301.57398898480034</v>
      </c>
      <c r="S157" s="98">
        <f t="shared" si="60"/>
        <v>3.0549763846153842E-2</v>
      </c>
      <c r="T157" s="265">
        <f>R157-'Ejercicio 7'!$J$12*EXP(-S157*34/360)</f>
        <v>301.47704686924305</v>
      </c>
      <c r="U157" s="280">
        <f t="shared" si="64"/>
        <v>8.2051920000000014E-2</v>
      </c>
      <c r="V157" s="280">
        <f t="shared" si="65"/>
        <v>8.2755099999999998E-2</v>
      </c>
      <c r="W157" s="280">
        <f t="shared" si="66"/>
        <v>-1.1109000000000119E-4</v>
      </c>
      <c r="X157" s="280">
        <f t="shared" si="67"/>
        <v>0</v>
      </c>
      <c r="Y157" s="262">
        <f t="shared" si="68"/>
        <v>9.9367780698667065</v>
      </c>
      <c r="Z157" s="262">
        <f t="shared" si="69"/>
        <v>9.7959302831965029</v>
      </c>
      <c r="AA157" s="262">
        <f t="shared" si="70"/>
        <v>10.00044829509595</v>
      </c>
      <c r="AB157" s="262">
        <f t="shared" si="71"/>
        <v>10</v>
      </c>
      <c r="AD157" s="6">
        <f t="shared" si="72"/>
        <v>140</v>
      </c>
      <c r="AE157" s="1">
        <f t="shared" si="73"/>
        <v>43537</v>
      </c>
      <c r="AF157" s="262">
        <f t="shared" si="74"/>
        <v>0.94294203895239548</v>
      </c>
      <c r="AG157" s="262">
        <f t="shared" si="75"/>
        <v>-4.5748622674683048E-2</v>
      </c>
      <c r="AH157" s="262">
        <f t="shared" si="76"/>
        <v>-7.1931069005925607E-2</v>
      </c>
      <c r="AI157" s="262">
        <f t="shared" si="77"/>
        <v>3.54600601519968</v>
      </c>
      <c r="AJ157" s="262">
        <f t="shared" si="78"/>
        <v>1.2743000000000476E-4</v>
      </c>
      <c r="AK157" s="262">
        <f t="shared" si="79"/>
        <v>-301.47704686924305</v>
      </c>
    </row>
    <row r="158" spans="1:37" x14ac:dyDescent="0.25">
      <c r="A158" s="6">
        <f t="shared" si="61"/>
        <v>141</v>
      </c>
      <c r="B158" s="245">
        <f>+Rendimientos!F831</f>
        <v>42213</v>
      </c>
      <c r="C158" s="247">
        <f>+Rendimientos!G831</f>
        <v>5.7507467538338249E-2</v>
      </c>
      <c r="D158" s="247">
        <f>+Rendimientos!H831</f>
        <v>5.4456750862279801E-3</v>
      </c>
      <c r="E158" s="247">
        <f>+Rendimientos!I831</f>
        <v>-3.7222762692456547E-4</v>
      </c>
      <c r="F158">
        <f>+VLOOKUP(B158,ASURB.MX!$A$2:$H$1054,8,FALSE)</f>
        <v>1.8563722996950683E-2</v>
      </c>
      <c r="G158" s="264">
        <f>+dr!F145</f>
        <v>-1.9019999999998066E-5</v>
      </c>
      <c r="H158" s="264">
        <f>+dr!G145</f>
        <v>-5.4100000000001369E-5</v>
      </c>
      <c r="I158" s="264">
        <f>+dr!H145</f>
        <v>-1.3432999999999501E-4</v>
      </c>
      <c r="J158" s="264">
        <f>+dr!I145</f>
        <v>-5.4760000000000919E-5</v>
      </c>
      <c r="K158" s="264">
        <f>+dr!J145</f>
        <v>0</v>
      </c>
      <c r="M158" s="6">
        <f t="shared" si="62"/>
        <v>141</v>
      </c>
      <c r="N158" s="1">
        <f t="shared" si="56"/>
        <v>42213</v>
      </c>
      <c r="O158" s="263">
        <f t="shared" si="57"/>
        <v>39.859961309544872</v>
      </c>
      <c r="P158" s="263">
        <f t="shared" si="58"/>
        <v>9.1798546364081961</v>
      </c>
      <c r="Q158" s="263">
        <f t="shared" si="59"/>
        <v>14.784495777873108</v>
      </c>
      <c r="R158" s="263">
        <f t="shared" si="63"/>
        <v>310.83705888345298</v>
      </c>
      <c r="S158" s="98">
        <f t="shared" si="60"/>
        <v>3.0658173846153849E-2</v>
      </c>
      <c r="T158" s="265">
        <f>R158-'Ejercicio 7'!$J$12*EXP(-S158*34/360)</f>
        <v>310.74011776045398</v>
      </c>
      <c r="U158" s="280">
        <f t="shared" si="64"/>
        <v>8.1953880000000007E-2</v>
      </c>
      <c r="V158" s="280">
        <f t="shared" si="65"/>
        <v>8.2486480000000001E-2</v>
      </c>
      <c r="W158" s="280">
        <f t="shared" si="66"/>
        <v>-3.312300000000018E-4</v>
      </c>
      <c r="X158" s="280">
        <f t="shared" si="67"/>
        <v>0</v>
      </c>
      <c r="Y158" s="262">
        <f t="shared" si="68"/>
        <v>9.9367780698667065</v>
      </c>
      <c r="Z158" s="262">
        <f t="shared" si="69"/>
        <v>9.7959302831965029</v>
      </c>
      <c r="AA158" s="262">
        <f t="shared" si="70"/>
        <v>10.00044829509595</v>
      </c>
      <c r="AB158" s="262">
        <f t="shared" si="71"/>
        <v>10</v>
      </c>
      <c r="AD158" s="6">
        <f t="shared" si="72"/>
        <v>141</v>
      </c>
      <c r="AE158" s="1">
        <f t="shared" si="73"/>
        <v>43537</v>
      </c>
      <c r="AF158" s="262">
        <f t="shared" si="74"/>
        <v>-2.2275803095448694</v>
      </c>
      <c r="AG158" s="262">
        <f t="shared" si="75"/>
        <v>-4.9854636408195319E-2</v>
      </c>
      <c r="AH158" s="262">
        <f t="shared" si="76"/>
        <v>5.5042221268912783E-3</v>
      </c>
      <c r="AI158" s="262">
        <f t="shared" si="77"/>
        <v>-5.7170638834529655</v>
      </c>
      <c r="AJ158" s="262">
        <f t="shared" si="78"/>
        <v>1.9019999999998066E-5</v>
      </c>
      <c r="AK158" s="262">
        <f t="shared" si="79"/>
        <v>-310.74011776045398</v>
      </c>
    </row>
    <row r="159" spans="1:37" x14ac:dyDescent="0.25">
      <c r="A159" s="6">
        <f t="shared" si="61"/>
        <v>142</v>
      </c>
      <c r="B159" s="245">
        <f>+Rendimientos!F832</f>
        <v>42214</v>
      </c>
      <c r="C159" s="247">
        <f>+Rendimientos!G832</f>
        <v>2.0373203359625253E-2</v>
      </c>
      <c r="D159" s="247">
        <f>+Rendimientos!H832</f>
        <v>-1.0682550250644733E-2</v>
      </c>
      <c r="E159" s="247">
        <f>+Rendimientos!I832</f>
        <v>1.3686044650847409E-2</v>
      </c>
      <c r="F159">
        <f>+VLOOKUP(B159,ASURB.MX!$A$2:$H$1054,8,FALSE)</f>
        <v>-1.0098129140476508E-2</v>
      </c>
      <c r="G159" s="264">
        <f>+dr!F146</f>
        <v>-2.8656999999999988E-4</v>
      </c>
      <c r="H159" s="264">
        <f>+dr!G146</f>
        <v>3.4491999999999856E-4</v>
      </c>
      <c r="I159" s="264">
        <f>+dr!H146</f>
        <v>7.6299999999945856E-6</v>
      </c>
      <c r="J159" s="264">
        <f>+dr!I146</f>
        <v>-3.2527999999999724E-4</v>
      </c>
      <c r="K159" s="264">
        <f>+dr!J146</f>
        <v>0</v>
      </c>
      <c r="M159" s="6">
        <f t="shared" si="62"/>
        <v>142</v>
      </c>
      <c r="N159" s="1">
        <f t="shared" si="56"/>
        <v>42214</v>
      </c>
      <c r="O159" s="263">
        <f t="shared" si="57"/>
        <v>38.406936447972015</v>
      </c>
      <c r="P159" s="263">
        <f t="shared" si="58"/>
        <v>9.0329874097097296</v>
      </c>
      <c r="Q159" s="263">
        <f t="shared" si="59"/>
        <v>14.993808082416773</v>
      </c>
      <c r="R159" s="263">
        <f t="shared" si="63"/>
        <v>302.05435853437899</v>
      </c>
      <c r="S159" s="98">
        <f t="shared" si="60"/>
        <v>3.0390623846153847E-2</v>
      </c>
      <c r="T159" s="265">
        <f>R159-'Ejercicio 7'!$J$12*EXP(-S159*34/360)</f>
        <v>301.95741496178152</v>
      </c>
      <c r="U159" s="280">
        <f t="shared" si="64"/>
        <v>8.2352900000000007E-2</v>
      </c>
      <c r="V159" s="280">
        <f t="shared" si="65"/>
        <v>8.2628439999999997E-2</v>
      </c>
      <c r="W159" s="280">
        <f t="shared" si="66"/>
        <v>-6.0174999999999812E-4</v>
      </c>
      <c r="X159" s="280">
        <f t="shared" si="67"/>
        <v>0</v>
      </c>
      <c r="Y159" s="262">
        <f t="shared" si="68"/>
        <v>9.9367780698667065</v>
      </c>
      <c r="Z159" s="262">
        <f t="shared" si="69"/>
        <v>9.7959302831965029</v>
      </c>
      <c r="AA159" s="262">
        <f t="shared" si="70"/>
        <v>10.00044829509595</v>
      </c>
      <c r="AB159" s="262">
        <f t="shared" si="71"/>
        <v>10</v>
      </c>
      <c r="AD159" s="6">
        <f t="shared" si="72"/>
        <v>142</v>
      </c>
      <c r="AE159" s="1">
        <f t="shared" si="73"/>
        <v>43537</v>
      </c>
      <c r="AF159" s="262">
        <f t="shared" si="74"/>
        <v>-0.7745554479720127</v>
      </c>
      <c r="AG159" s="262">
        <f t="shared" si="75"/>
        <v>9.7012590290271206E-2</v>
      </c>
      <c r="AH159" s="262">
        <f t="shared" si="76"/>
        <v>-0.20380808241677428</v>
      </c>
      <c r="AI159" s="262">
        <f t="shared" si="77"/>
        <v>3.0656364656210258</v>
      </c>
      <c r="AJ159" s="262">
        <f t="shared" si="78"/>
        <v>2.8656999999999988E-4</v>
      </c>
      <c r="AK159" s="262">
        <f t="shared" si="79"/>
        <v>-301.95741496178152</v>
      </c>
    </row>
    <row r="160" spans="1:37" x14ac:dyDescent="0.25">
      <c r="A160" s="6">
        <f t="shared" si="61"/>
        <v>143</v>
      </c>
      <c r="B160" s="245">
        <f>+Rendimientos!F833</f>
        <v>42215</v>
      </c>
      <c r="C160" s="247">
        <f>+Rendimientos!G833</f>
        <v>-1.8172667829111925E-2</v>
      </c>
      <c r="D160" s="247">
        <f>+Rendimientos!H833</f>
        <v>1.398297432939369E-2</v>
      </c>
      <c r="E160" s="247">
        <f>+Rendimientos!I833</f>
        <v>-2.9432988869654724E-3</v>
      </c>
      <c r="F160">
        <f>+VLOOKUP(B160,ASURB.MX!$A$2:$H$1054,8,FALSE)</f>
        <v>2.9346474704616799E-4</v>
      </c>
      <c r="G160" s="264">
        <f>+dr!F147</f>
        <v>2.1749000000000074E-4</v>
      </c>
      <c r="H160" s="264">
        <f>+dr!G147</f>
        <v>3.1569000000000041E-4</v>
      </c>
      <c r="I160" s="264">
        <f>+dr!H147</f>
        <v>-4.789999999997574E-6</v>
      </c>
      <c r="J160" s="264">
        <f>+dr!I147</f>
        <v>6.2323999999999713E-4</v>
      </c>
      <c r="K160" s="264">
        <f>+dr!J147</f>
        <v>0</v>
      </c>
      <c r="M160" s="6">
        <f t="shared" si="62"/>
        <v>143</v>
      </c>
      <c r="N160" s="1">
        <f t="shared" si="56"/>
        <v>42215</v>
      </c>
      <c r="O160" s="263">
        <f t="shared" si="57"/>
        <v>36.954676738334577</v>
      </c>
      <c r="P160" s="263">
        <f t="shared" si="58"/>
        <v>9.2585612955516154</v>
      </c>
      <c r="Q160" s="263">
        <f t="shared" si="59"/>
        <v>14.746532609602527</v>
      </c>
      <c r="R160" s="263">
        <f t="shared" si="63"/>
        <v>305.20955010214141</v>
      </c>
      <c r="S160" s="98">
        <f t="shared" si="60"/>
        <v>3.0894683846153848E-2</v>
      </c>
      <c r="T160" s="265">
        <f>R160-'Ejercicio 7'!$J$12*EXP(-S160*34/360)</f>
        <v>305.11261114449752</v>
      </c>
      <c r="U160" s="280">
        <f t="shared" si="64"/>
        <v>8.2323670000000015E-2</v>
      </c>
      <c r="V160" s="280">
        <f t="shared" si="65"/>
        <v>8.2616020000000012E-2</v>
      </c>
      <c r="W160" s="280">
        <f t="shared" si="66"/>
        <v>3.4676999999999625E-4</v>
      </c>
      <c r="X160" s="280">
        <f t="shared" si="67"/>
        <v>0</v>
      </c>
      <c r="Y160" s="262">
        <f t="shared" si="68"/>
        <v>9.9367780698667065</v>
      </c>
      <c r="Z160" s="262">
        <f t="shared" si="69"/>
        <v>9.7959302831965029</v>
      </c>
      <c r="AA160" s="262">
        <f t="shared" si="70"/>
        <v>10.00044829509595</v>
      </c>
      <c r="AB160" s="262">
        <f t="shared" si="71"/>
        <v>10</v>
      </c>
      <c r="AD160" s="6">
        <f t="shared" si="72"/>
        <v>143</v>
      </c>
      <c r="AE160" s="1">
        <f t="shared" si="73"/>
        <v>43537</v>
      </c>
      <c r="AF160" s="262">
        <f t="shared" si="74"/>
        <v>0.67770426166542563</v>
      </c>
      <c r="AG160" s="262">
        <f t="shared" si="75"/>
        <v>-0.12856129555161466</v>
      </c>
      <c r="AH160" s="262">
        <f t="shared" si="76"/>
        <v>4.3467390397472272E-2</v>
      </c>
      <c r="AI160" s="262">
        <f t="shared" si="77"/>
        <v>-8.9555102141389398E-2</v>
      </c>
      <c r="AJ160" s="262">
        <f t="shared" si="78"/>
        <v>-2.1749000000000074E-4</v>
      </c>
      <c r="AK160" s="262">
        <f t="shared" si="79"/>
        <v>-305.11261114449752</v>
      </c>
    </row>
    <row r="161" spans="1:37" x14ac:dyDescent="0.25">
      <c r="A161" s="6">
        <f t="shared" si="61"/>
        <v>144</v>
      </c>
      <c r="B161" s="245">
        <f>+Rendimientos!F834</f>
        <v>42216</v>
      </c>
      <c r="C161" s="247">
        <f>+Rendimientos!G834</f>
        <v>7.3134707438072535E-3</v>
      </c>
      <c r="D161" s="247">
        <f>+Rendimientos!H834</f>
        <v>1.726593601116393E-2</v>
      </c>
      <c r="E161" s="247">
        <f>+Rendimientos!I834</f>
        <v>2.0784713480903428E-2</v>
      </c>
      <c r="F161">
        <f>+VLOOKUP(B161,ASURB.MX!$A$2:$H$1054,8,FALSE)</f>
        <v>1.0925064490946651E-2</v>
      </c>
      <c r="G161" s="264">
        <f>+dr!F148</f>
        <v>1.0838000000000167E-4</v>
      </c>
      <c r="H161" s="264">
        <f>+dr!G148</f>
        <v>1.0177999999999576E-4</v>
      </c>
      <c r="I161" s="264">
        <f>+dr!H148</f>
        <v>9.7269999999996526E-5</v>
      </c>
      <c r="J161" s="264">
        <f>+dr!I148</f>
        <v>-2.5182999999999456E-4</v>
      </c>
      <c r="K161" s="264">
        <f>+dr!J148</f>
        <v>0</v>
      </c>
      <c r="M161" s="6">
        <f t="shared" si="62"/>
        <v>144</v>
      </c>
      <c r="N161" s="1">
        <f t="shared" si="56"/>
        <v>42216</v>
      </c>
      <c r="O161" s="263">
        <f t="shared" si="57"/>
        <v>37.908613194267453</v>
      </c>
      <c r="P161" s="263">
        <f t="shared" si="58"/>
        <v>9.2890067457918235</v>
      </c>
      <c r="Q161" s="263">
        <f t="shared" si="59"/>
        <v>15.100622833223991</v>
      </c>
      <c r="R161" s="263">
        <f t="shared" si="63"/>
        <v>308.47172622508901</v>
      </c>
      <c r="S161" s="98">
        <f t="shared" si="60"/>
        <v>3.0785573846153848E-2</v>
      </c>
      <c r="T161" s="265">
        <f>R161-'Ejercicio 7'!$J$12*EXP(-S161*34/360)</f>
        <v>308.37478626850015</v>
      </c>
      <c r="U161" s="280">
        <f t="shared" si="64"/>
        <v>8.2109760000000004E-2</v>
      </c>
      <c r="V161" s="280">
        <f t="shared" si="65"/>
        <v>8.2718079999999999E-2</v>
      </c>
      <c r="W161" s="280">
        <f t="shared" si="66"/>
        <v>-5.2829999999999544E-4</v>
      </c>
      <c r="X161" s="280">
        <f t="shared" si="67"/>
        <v>0</v>
      </c>
      <c r="Y161" s="262">
        <f t="shared" si="68"/>
        <v>9.9367780698667065</v>
      </c>
      <c r="Z161" s="262">
        <f t="shared" si="69"/>
        <v>9.7959302831965029</v>
      </c>
      <c r="AA161" s="262">
        <f t="shared" si="70"/>
        <v>10.00044829509595</v>
      </c>
      <c r="AB161" s="262">
        <f t="shared" si="71"/>
        <v>10</v>
      </c>
      <c r="AD161" s="6">
        <f t="shared" si="72"/>
        <v>144</v>
      </c>
      <c r="AE161" s="1">
        <f t="shared" si="73"/>
        <v>43537</v>
      </c>
      <c r="AF161" s="262">
        <f t="shared" si="74"/>
        <v>-0.27623219426745038</v>
      </c>
      <c r="AG161" s="262">
        <f t="shared" si="75"/>
        <v>-0.15900674579182272</v>
      </c>
      <c r="AH161" s="262">
        <f t="shared" si="76"/>
        <v>-0.31062283322399153</v>
      </c>
      <c r="AI161" s="262">
        <f t="shared" si="77"/>
        <v>-3.3517312250889972</v>
      </c>
      <c r="AJ161" s="262">
        <f t="shared" si="78"/>
        <v>-1.0838000000000167E-4</v>
      </c>
      <c r="AK161" s="262">
        <f t="shared" si="79"/>
        <v>-308.37478626850015</v>
      </c>
    </row>
    <row r="162" spans="1:37" x14ac:dyDescent="0.25">
      <c r="A162" s="6">
        <f t="shared" si="61"/>
        <v>145</v>
      </c>
      <c r="B162" s="245">
        <f>+Rendimientos!F835</f>
        <v>42219</v>
      </c>
      <c r="C162" s="247">
        <f>+Rendimientos!G835</f>
        <v>-8.7826052908940976E-3</v>
      </c>
      <c r="D162" s="247">
        <f>+Rendimientos!H835</f>
        <v>9.4393501727611847E-3</v>
      </c>
      <c r="E162" s="247">
        <f>+Rendimientos!I835</f>
        <v>1.2551660308883082E-2</v>
      </c>
      <c r="F162">
        <f>+VLOOKUP(B162,ASURB.MX!$A$2:$H$1054,8,FALSE)</f>
        <v>3.0468737097998237E-2</v>
      </c>
      <c r="G162" s="264">
        <f>+dr!F149</f>
        <v>-6.5460000000003293E-5</v>
      </c>
      <c r="H162" s="264">
        <f>+dr!G149</f>
        <v>2.6200000000003998E-5</v>
      </c>
      <c r="I162" s="264">
        <f>+dr!H149</f>
        <v>1.4340000000001574E-5</v>
      </c>
      <c r="J162" s="264">
        <f>+dr!I149</f>
        <v>-9.1410000000000102E-5</v>
      </c>
      <c r="K162" s="264">
        <f>+dr!J149</f>
        <v>0</v>
      </c>
      <c r="M162" s="6">
        <f t="shared" si="62"/>
        <v>145</v>
      </c>
      <c r="N162" s="1">
        <f t="shared" si="56"/>
        <v>42219</v>
      </c>
      <c r="O162" s="263">
        <f t="shared" si="57"/>
        <v>37.303317782861463</v>
      </c>
      <c r="P162" s="263">
        <f t="shared" si="58"/>
        <v>9.2165892974932486</v>
      </c>
      <c r="Q162" s="263">
        <f t="shared" si="59"/>
        <v>14.976808984879607</v>
      </c>
      <c r="R162" s="263">
        <f t="shared" si="63"/>
        <v>314.55969349424112</v>
      </c>
      <c r="S162" s="98">
        <f t="shared" si="60"/>
        <v>3.0611733846153844E-2</v>
      </c>
      <c r="T162" s="265">
        <f>R162-'Ejercicio 7'!$J$12*EXP(-S162*34/360)</f>
        <v>314.46275194605744</v>
      </c>
      <c r="U162" s="280">
        <f t="shared" si="64"/>
        <v>8.2034180000000012E-2</v>
      </c>
      <c r="V162" s="280">
        <f t="shared" si="65"/>
        <v>8.2635150000000004E-2</v>
      </c>
      <c r="W162" s="280">
        <f t="shared" si="66"/>
        <v>-3.6788000000000098E-4</v>
      </c>
      <c r="X162" s="280">
        <f t="shared" si="67"/>
        <v>0</v>
      </c>
      <c r="Y162" s="262">
        <f t="shared" si="68"/>
        <v>9.9367780698667065</v>
      </c>
      <c r="Z162" s="262">
        <f t="shared" si="69"/>
        <v>9.7959302831965029</v>
      </c>
      <c r="AA162" s="262">
        <f t="shared" si="70"/>
        <v>10.00044829509595</v>
      </c>
      <c r="AB162" s="262">
        <f t="shared" si="71"/>
        <v>10</v>
      </c>
      <c r="AD162" s="6">
        <f t="shared" si="72"/>
        <v>145</v>
      </c>
      <c r="AE162" s="1">
        <f t="shared" si="73"/>
        <v>43537</v>
      </c>
      <c r="AF162" s="262">
        <f t="shared" si="74"/>
        <v>0.3290632171385397</v>
      </c>
      <c r="AG162" s="262">
        <f t="shared" si="75"/>
        <v>-8.6589297493247841E-2</v>
      </c>
      <c r="AH162" s="262">
        <f t="shared" si="76"/>
        <v>-0.18680898487960818</v>
      </c>
      <c r="AI162" s="262">
        <f t="shared" si="77"/>
        <v>-9.4396984942410995</v>
      </c>
      <c r="AJ162" s="262">
        <f t="shared" si="78"/>
        <v>6.5460000000003293E-5</v>
      </c>
      <c r="AK162" s="262">
        <f t="shared" si="79"/>
        <v>-314.46275194605744</v>
      </c>
    </row>
    <row r="163" spans="1:37" x14ac:dyDescent="0.25">
      <c r="A163" s="6">
        <f t="shared" si="61"/>
        <v>146</v>
      </c>
      <c r="B163" s="245">
        <f>+Rendimientos!F836</f>
        <v>42220</v>
      </c>
      <c r="C163" s="247">
        <f>+Rendimientos!G836</f>
        <v>-1.480322450611974E-2</v>
      </c>
      <c r="D163" s="247">
        <f>+Rendimientos!H836</f>
        <v>5.2565918962935625E-3</v>
      </c>
      <c r="E163" s="247">
        <f>+Rendimientos!I836</f>
        <v>8.8700027835266811E-3</v>
      </c>
      <c r="F163">
        <f>+VLOOKUP(B163,ASURB.MX!$A$2:$H$1054,8,FALSE)</f>
        <v>1.9290151869420715E-3</v>
      </c>
      <c r="G163" s="264">
        <f>+dr!F150</f>
        <v>9.0590000000001503E-5</v>
      </c>
      <c r="H163" s="264">
        <f>+dr!G150</f>
        <v>1.5500000000001624E-5</v>
      </c>
      <c r="I163" s="264">
        <f>+dr!H150</f>
        <v>4.281999999999897E-5</v>
      </c>
      <c r="J163" s="264">
        <f>+dr!I150</f>
        <v>-1.0004000000000263E-4</v>
      </c>
      <c r="K163" s="264">
        <f>+dr!J150</f>
        <v>0</v>
      </c>
      <c r="M163" s="6">
        <f t="shared" si="62"/>
        <v>146</v>
      </c>
      <c r="N163" s="1">
        <f t="shared" si="56"/>
        <v>42220</v>
      </c>
      <c r="O163" s="263">
        <f t="shared" si="57"/>
        <v>37.079403438894722</v>
      </c>
      <c r="P163" s="263">
        <f t="shared" si="58"/>
        <v>9.1781190443012264</v>
      </c>
      <c r="Q163" s="263">
        <f t="shared" si="59"/>
        <v>14.921770881267058</v>
      </c>
      <c r="R163" s="263">
        <f t="shared" si="63"/>
        <v>305.70914416034333</v>
      </c>
      <c r="S163" s="98">
        <f t="shared" si="60"/>
        <v>3.0767783846153848E-2</v>
      </c>
      <c r="T163" s="265">
        <f>R163-'Ejercicio 7'!$J$12*EXP(-S163*34/360)</f>
        <v>305.61220404087902</v>
      </c>
      <c r="U163" s="280">
        <f t="shared" si="64"/>
        <v>8.202348000000001E-2</v>
      </c>
      <c r="V163" s="280">
        <f t="shared" si="65"/>
        <v>8.2663630000000002E-2</v>
      </c>
      <c r="W163" s="280">
        <f t="shared" si="66"/>
        <v>-3.7651000000000351E-4</v>
      </c>
      <c r="X163" s="280">
        <f t="shared" si="67"/>
        <v>0</v>
      </c>
      <c r="Y163" s="262">
        <f t="shared" si="68"/>
        <v>9.9367780698667065</v>
      </c>
      <c r="Z163" s="262">
        <f t="shared" si="69"/>
        <v>9.7959302831965029</v>
      </c>
      <c r="AA163" s="262">
        <f t="shared" si="70"/>
        <v>10.00044829509595</v>
      </c>
      <c r="AB163" s="262">
        <f t="shared" si="71"/>
        <v>10</v>
      </c>
      <c r="AD163" s="6">
        <f t="shared" si="72"/>
        <v>146</v>
      </c>
      <c r="AE163" s="1">
        <f t="shared" si="73"/>
        <v>43537</v>
      </c>
      <c r="AF163" s="262">
        <f t="shared" si="74"/>
        <v>0.55297756110527985</v>
      </c>
      <c r="AG163" s="262">
        <f t="shared" si="75"/>
        <v>-4.81190443012256E-2</v>
      </c>
      <c r="AH163" s="262">
        <f t="shared" si="76"/>
        <v>-0.13177088126705883</v>
      </c>
      <c r="AI163" s="262">
        <f t="shared" si="77"/>
        <v>-0.589149160343311</v>
      </c>
      <c r="AJ163" s="262">
        <f t="shared" si="78"/>
        <v>-9.0590000000001503E-5</v>
      </c>
      <c r="AK163" s="262">
        <f t="shared" si="79"/>
        <v>-305.61220404087902</v>
      </c>
    </row>
    <row r="164" spans="1:37" x14ac:dyDescent="0.25">
      <c r="A164" s="6">
        <f t="shared" si="61"/>
        <v>147</v>
      </c>
      <c r="B164" s="245">
        <f>+Rendimientos!F837</f>
        <v>42221</v>
      </c>
      <c r="C164" s="247">
        <f>+Rendimientos!G837</f>
        <v>-1.2000776919314992E-2</v>
      </c>
      <c r="D164" s="247">
        <f>+Rendimientos!H837</f>
        <v>0</v>
      </c>
      <c r="E164" s="247">
        <f>+Rendimientos!I837</f>
        <v>-3.8930731729570904E-3</v>
      </c>
      <c r="F164">
        <f>+VLOOKUP(B164,ASURB.MX!$A$2:$H$1054,8,FALSE)</f>
        <v>2.1095155663111254E-2</v>
      </c>
      <c r="G164" s="264">
        <f>+dr!F151</f>
        <v>1.3350999999999988E-4</v>
      </c>
      <c r="H164" s="264">
        <f>+dr!G151</f>
        <v>1.1611999999999734E-4</v>
      </c>
      <c r="I164" s="264">
        <f>+dr!H151</f>
        <v>1.0641000000000123E-4</v>
      </c>
      <c r="J164" s="264">
        <f>+dr!I151</f>
        <v>3.8830999999999588E-4</v>
      </c>
      <c r="K164" s="264">
        <f>+dr!J151</f>
        <v>0</v>
      </c>
      <c r="M164" s="6">
        <f t="shared" si="62"/>
        <v>147</v>
      </c>
      <c r="N164" s="1">
        <f t="shared" si="56"/>
        <v>42221</v>
      </c>
      <c r="O164" s="263">
        <f t="shared" si="57"/>
        <v>37.183462265181518</v>
      </c>
      <c r="P164" s="263">
        <f t="shared" si="58"/>
        <v>9.1300000000000008</v>
      </c>
      <c r="Q164" s="263">
        <f t="shared" si="59"/>
        <v>14.732533381228315</v>
      </c>
      <c r="R164" s="263">
        <f t="shared" si="63"/>
        <v>311.62491875454378</v>
      </c>
      <c r="S164" s="98">
        <f t="shared" si="60"/>
        <v>3.0810703846153847E-2</v>
      </c>
      <c r="T164" s="265">
        <f>R164-'Ejercicio 7'!$J$12*EXP(-S164*34/360)</f>
        <v>311.52797902803087</v>
      </c>
      <c r="U164" s="280">
        <f t="shared" si="64"/>
        <v>8.2124100000000005E-2</v>
      </c>
      <c r="V164" s="280">
        <f t="shared" si="65"/>
        <v>8.2727220000000004E-2</v>
      </c>
      <c r="W164" s="280">
        <f t="shared" si="66"/>
        <v>1.11839999999995E-4</v>
      </c>
      <c r="X164" s="280">
        <f t="shared" si="67"/>
        <v>0</v>
      </c>
      <c r="Y164" s="262">
        <f t="shared" si="68"/>
        <v>9.9367780698667065</v>
      </c>
      <c r="Z164" s="262">
        <f t="shared" si="69"/>
        <v>9.7959302831965029</v>
      </c>
      <c r="AA164" s="262">
        <f t="shared" si="70"/>
        <v>10.00044829509595</v>
      </c>
      <c r="AB164" s="262">
        <f t="shared" si="71"/>
        <v>10</v>
      </c>
      <c r="AD164" s="6">
        <f t="shared" si="72"/>
        <v>147</v>
      </c>
      <c r="AE164" s="1">
        <f t="shared" si="73"/>
        <v>43537</v>
      </c>
      <c r="AF164" s="262">
        <f t="shared" si="74"/>
        <v>0.44891873481848421</v>
      </c>
      <c r="AG164" s="262">
        <f t="shared" si="75"/>
        <v>0</v>
      </c>
      <c r="AH164" s="262">
        <f t="shared" si="76"/>
        <v>5.7466618771684352E-2</v>
      </c>
      <c r="AI164" s="262">
        <f t="shared" si="77"/>
        <v>-6.5049237545437677</v>
      </c>
      <c r="AJ164" s="262">
        <f t="shared" si="78"/>
        <v>-1.3350999999999988E-4</v>
      </c>
      <c r="AK164" s="262">
        <f t="shared" si="79"/>
        <v>-311.52797902803087</v>
      </c>
    </row>
    <row r="165" spans="1:37" x14ac:dyDescent="0.25">
      <c r="A165" s="6">
        <f t="shared" si="61"/>
        <v>148</v>
      </c>
      <c r="B165" s="245">
        <f>+Rendimientos!F838</f>
        <v>42222</v>
      </c>
      <c r="C165" s="247">
        <f>+Rendimientos!G838</f>
        <v>1.5720168715763681E-2</v>
      </c>
      <c r="D165" s="247">
        <f>+Rendimientos!H838</f>
        <v>-1.7243804909564935E-2</v>
      </c>
      <c r="E165" s="247">
        <f>+Rendimientos!I838</f>
        <v>-7.0956126607549686E-4</v>
      </c>
      <c r="F165">
        <f>+VLOOKUP(B165,ASURB.MX!$A$2:$H$1054,8,FALSE)</f>
        <v>-1.5450121761075405E-2</v>
      </c>
      <c r="G165" s="264">
        <f>+dr!F152</f>
        <v>-8.3589999999997971E-5</v>
      </c>
      <c r="H165" s="264">
        <f>+dr!G152</f>
        <v>2.1688999999999736E-4</v>
      </c>
      <c r="I165" s="264">
        <f>+dr!H152</f>
        <v>1.9945000000000379E-4</v>
      </c>
      <c r="J165" s="264">
        <f>+dr!I152</f>
        <v>-2.5440000000001572E-5</v>
      </c>
      <c r="K165" s="264">
        <f>+dr!J152</f>
        <v>0</v>
      </c>
      <c r="M165" s="6">
        <f t="shared" si="62"/>
        <v>148</v>
      </c>
      <c r="N165" s="1">
        <f t="shared" si="56"/>
        <v>42222</v>
      </c>
      <c r="O165" s="263">
        <f t="shared" si="57"/>
        <v>38.22864276713414</v>
      </c>
      <c r="P165" s="263">
        <f t="shared" si="58"/>
        <v>8.973913689771015</v>
      </c>
      <c r="Q165" s="263">
        <f t="shared" si="59"/>
        <v>14.779509311208106</v>
      </c>
      <c r="R165" s="263">
        <f t="shared" si="63"/>
        <v>300.44208412532674</v>
      </c>
      <c r="S165" s="98">
        <f t="shared" si="60"/>
        <v>3.0593603846153849E-2</v>
      </c>
      <c r="T165" s="265">
        <f>R165-'Ejercicio 7'!$J$12*EXP(-S165*34/360)</f>
        <v>300.3451424111521</v>
      </c>
      <c r="U165" s="280">
        <f t="shared" si="64"/>
        <v>8.2224870000000005E-2</v>
      </c>
      <c r="V165" s="280">
        <f t="shared" si="65"/>
        <v>8.2820260000000007E-2</v>
      </c>
      <c r="W165" s="280">
        <f t="shared" si="66"/>
        <v>-3.0191000000000245E-4</v>
      </c>
      <c r="X165" s="280">
        <f t="shared" si="67"/>
        <v>0</v>
      </c>
      <c r="Y165" s="262">
        <f t="shared" si="68"/>
        <v>9.9367780698667065</v>
      </c>
      <c r="Z165" s="262">
        <f t="shared" si="69"/>
        <v>9.7959302831965029</v>
      </c>
      <c r="AA165" s="262">
        <f t="shared" si="70"/>
        <v>10.00044829509595</v>
      </c>
      <c r="AB165" s="262">
        <f t="shared" si="71"/>
        <v>10</v>
      </c>
      <c r="AD165" s="6">
        <f t="shared" si="72"/>
        <v>148</v>
      </c>
      <c r="AE165" s="1">
        <f t="shared" si="73"/>
        <v>43537</v>
      </c>
      <c r="AF165" s="262">
        <f t="shared" si="74"/>
        <v>-0.5962617671341377</v>
      </c>
      <c r="AG165" s="262">
        <f t="shared" si="75"/>
        <v>0.15608631022898578</v>
      </c>
      <c r="AH165" s="262">
        <f t="shared" si="76"/>
        <v>1.0490688791893632E-2</v>
      </c>
      <c r="AI165" s="262">
        <f t="shared" si="77"/>
        <v>4.6779108746732732</v>
      </c>
      <c r="AJ165" s="262">
        <f t="shared" si="78"/>
        <v>8.3589999999997971E-5</v>
      </c>
      <c r="AK165" s="262">
        <f t="shared" si="79"/>
        <v>-300.3451424111521</v>
      </c>
    </row>
    <row r="166" spans="1:37" x14ac:dyDescent="0.25">
      <c r="A166" s="6">
        <f t="shared" si="61"/>
        <v>149</v>
      </c>
      <c r="B166" s="245">
        <f>+Rendimientos!F839</f>
        <v>42223</v>
      </c>
      <c r="C166" s="247">
        <f>+Rendimientos!G839</f>
        <v>2.3499288590766058E-2</v>
      </c>
      <c r="D166" s="247">
        <f>+Rendimientos!H839</f>
        <v>9.6931592423309936E-3</v>
      </c>
      <c r="E166" s="247">
        <f>+Rendimientos!I839</f>
        <v>-5.6938000708047828E-3</v>
      </c>
      <c r="F166">
        <f>+VLOOKUP(B166,ASURB.MX!$A$2:$H$1054,8,FALSE)</f>
        <v>7.3983418083150539E-3</v>
      </c>
      <c r="G166" s="264">
        <f>+dr!F153</f>
        <v>3.6109999999998921E-5</v>
      </c>
      <c r="H166" s="264">
        <f>+dr!G153</f>
        <v>2.5290000000004198E-5</v>
      </c>
      <c r="I166" s="264">
        <f>+dr!H153</f>
        <v>1.3702999999999632E-4</v>
      </c>
      <c r="J166" s="264">
        <f>+dr!I153</f>
        <v>7.0170000000008281E-5</v>
      </c>
      <c r="K166" s="264">
        <f>+dr!J153</f>
        <v>0</v>
      </c>
      <c r="M166" s="6">
        <f t="shared" si="62"/>
        <v>149</v>
      </c>
      <c r="N166" s="1">
        <f t="shared" si="56"/>
        <v>42223</v>
      </c>
      <c r="O166" s="263">
        <f t="shared" si="57"/>
        <v>38.527187664622929</v>
      </c>
      <c r="P166" s="263">
        <f t="shared" si="58"/>
        <v>9.2189288483345031</v>
      </c>
      <c r="Q166" s="263">
        <f t="shared" si="59"/>
        <v>14.706027983748626</v>
      </c>
      <c r="R166" s="263">
        <f t="shared" si="63"/>
        <v>307.3857480887192</v>
      </c>
      <c r="S166" s="98">
        <f t="shared" si="60"/>
        <v>3.0713303846153846E-2</v>
      </c>
      <c r="T166" s="265">
        <f>R166-'Ejercicio 7'!$J$12*EXP(-S166*34/360)</f>
        <v>307.28880747046441</v>
      </c>
      <c r="U166" s="280">
        <f t="shared" si="64"/>
        <v>8.2033270000000019E-2</v>
      </c>
      <c r="V166" s="280">
        <f t="shared" si="65"/>
        <v>8.2757839999999999E-2</v>
      </c>
      <c r="W166" s="280">
        <f t="shared" si="66"/>
        <v>-2.062999999999926E-4</v>
      </c>
      <c r="X166" s="280">
        <f t="shared" si="67"/>
        <v>0</v>
      </c>
      <c r="Y166" s="262">
        <f t="shared" si="68"/>
        <v>9.9367780698667065</v>
      </c>
      <c r="Z166" s="262">
        <f t="shared" si="69"/>
        <v>9.7959302831965029</v>
      </c>
      <c r="AA166" s="262">
        <f t="shared" si="70"/>
        <v>10.00044829509595</v>
      </c>
      <c r="AB166" s="262">
        <f t="shared" si="71"/>
        <v>10</v>
      </c>
      <c r="AD166" s="6">
        <f t="shared" si="72"/>
        <v>149</v>
      </c>
      <c r="AE166" s="1">
        <f t="shared" si="73"/>
        <v>43537</v>
      </c>
      <c r="AF166" s="262">
        <f t="shared" si="74"/>
        <v>-0.89480666462292646</v>
      </c>
      <c r="AG166" s="262">
        <f t="shared" si="75"/>
        <v>-8.892884833450232E-2</v>
      </c>
      <c r="AH166" s="262">
        <f t="shared" si="76"/>
        <v>8.397201625137285E-2</v>
      </c>
      <c r="AI166" s="262">
        <f t="shared" si="77"/>
        <v>-2.2657530887191797</v>
      </c>
      <c r="AJ166" s="262">
        <f t="shared" si="78"/>
        <v>-3.6109999999998921E-5</v>
      </c>
      <c r="AK166" s="262">
        <f t="shared" si="79"/>
        <v>-307.28880747046441</v>
      </c>
    </row>
    <row r="167" spans="1:37" x14ac:dyDescent="0.25">
      <c r="A167" s="6">
        <f t="shared" si="61"/>
        <v>150</v>
      </c>
      <c r="B167" s="245">
        <f>+Rendimientos!F840</f>
        <v>42226</v>
      </c>
      <c r="C167" s="247">
        <f>+Rendimientos!G840</f>
        <v>1.2976257440028314E-2</v>
      </c>
      <c r="D167" s="247">
        <f>+Rendimientos!H840</f>
        <v>4.8115247052344544E-3</v>
      </c>
      <c r="E167" s="247">
        <f>+Rendimientos!I840</f>
        <v>1.4264317263107914E-3</v>
      </c>
      <c r="F167">
        <f>+VLOOKUP(B167,ASURB.MX!$A$2:$H$1054,8,FALSE)</f>
        <v>-2.8573204222125392E-3</v>
      </c>
      <c r="G167" s="264">
        <f>+dr!F154</f>
        <v>1.6524999999999873E-4</v>
      </c>
      <c r="H167" s="264">
        <f>+dr!G154</f>
        <v>3.2184999999999853E-4</v>
      </c>
      <c r="I167" s="264">
        <f>+dr!H154</f>
        <v>2.6624000000000092E-4</v>
      </c>
      <c r="J167" s="264">
        <f>+dr!I154</f>
        <v>1.6698999999999881E-4</v>
      </c>
      <c r="K167" s="264">
        <f>+dr!J154</f>
        <v>0</v>
      </c>
      <c r="M167" s="6">
        <f t="shared" si="62"/>
        <v>150</v>
      </c>
      <c r="N167" s="1">
        <f t="shared" si="56"/>
        <v>42226</v>
      </c>
      <c r="O167" s="263">
        <f t="shared" si="57"/>
        <v>38.123890544315721</v>
      </c>
      <c r="P167" s="263">
        <f t="shared" si="58"/>
        <v>9.1740350735270884</v>
      </c>
      <c r="Q167" s="263">
        <f t="shared" si="59"/>
        <v>14.811111979050771</v>
      </c>
      <c r="R167" s="263">
        <f t="shared" si="63"/>
        <v>304.24941376413898</v>
      </c>
      <c r="S167" s="98">
        <f t="shared" si="60"/>
        <v>3.0842443846153846E-2</v>
      </c>
      <c r="T167" s="265">
        <f>R167-'Ejercicio 7'!$J$12*EXP(-S167*34/360)</f>
        <v>304.1524743282186</v>
      </c>
      <c r="U167" s="280">
        <f t="shared" si="64"/>
        <v>8.2329830000000007E-2</v>
      </c>
      <c r="V167" s="280">
        <f t="shared" si="65"/>
        <v>8.2887050000000004E-2</v>
      </c>
      <c r="W167" s="280">
        <f t="shared" si="66"/>
        <v>-1.0948000000000208E-4</v>
      </c>
      <c r="X167" s="280">
        <f t="shared" si="67"/>
        <v>0</v>
      </c>
      <c r="Y167" s="262">
        <f t="shared" si="68"/>
        <v>9.9367780698667065</v>
      </c>
      <c r="Z167" s="262">
        <f t="shared" si="69"/>
        <v>9.7959302831965029</v>
      </c>
      <c r="AA167" s="262">
        <f t="shared" si="70"/>
        <v>10.00044829509595</v>
      </c>
      <c r="AB167" s="262">
        <f t="shared" si="71"/>
        <v>10</v>
      </c>
      <c r="AD167" s="6">
        <f t="shared" si="72"/>
        <v>150</v>
      </c>
      <c r="AE167" s="1">
        <f t="shared" si="73"/>
        <v>43537</v>
      </c>
      <c r="AF167" s="262">
        <f t="shared" si="74"/>
        <v>-0.49150954431571847</v>
      </c>
      <c r="AG167" s="262">
        <f t="shared" si="75"/>
        <v>-4.4035073527087576E-2</v>
      </c>
      <c r="AH167" s="262">
        <f t="shared" si="76"/>
        <v>-2.1111979050772334E-2</v>
      </c>
      <c r="AI167" s="262">
        <f t="shared" si="77"/>
        <v>0.87058123586103875</v>
      </c>
      <c r="AJ167" s="262">
        <f t="shared" si="78"/>
        <v>-1.6524999999999873E-4</v>
      </c>
      <c r="AK167" s="262">
        <f t="shared" si="79"/>
        <v>-304.1524743282186</v>
      </c>
    </row>
    <row r="168" spans="1:37" x14ac:dyDescent="0.25">
      <c r="A168" s="6">
        <f t="shared" si="61"/>
        <v>151</v>
      </c>
      <c r="B168" s="245">
        <f>+Rendimientos!F841</f>
        <v>42227</v>
      </c>
      <c r="C168" s="247">
        <f>+Rendimientos!G841</f>
        <v>-4.8431502863089025E-2</v>
      </c>
      <c r="D168" s="247">
        <f>+Rendimientos!H841</f>
        <v>-1.7291441938823718E-2</v>
      </c>
      <c r="E168" s="247">
        <f>+Rendimientos!I841</f>
        <v>-5.0017423280415522E-3</v>
      </c>
      <c r="F168">
        <f>+VLOOKUP(B168,ASURB.MX!$A$2:$H$1054,8,FALSE)</f>
        <v>-3.4635650735925262E-3</v>
      </c>
      <c r="G168" s="264">
        <f>+dr!F155</f>
        <v>-4.4769000000000059E-4</v>
      </c>
      <c r="H168" s="264">
        <f>+dr!G155</f>
        <v>4.1980999999999963E-4</v>
      </c>
      <c r="I168" s="264">
        <f>+dr!H155</f>
        <v>4.3361999999999568E-4</v>
      </c>
      <c r="J168" s="264">
        <f>+dr!I155</f>
        <v>-1.3360000000003924E-5</v>
      </c>
      <c r="K168" s="264">
        <f>+dr!J155</f>
        <v>0</v>
      </c>
      <c r="M168" s="6">
        <f t="shared" si="62"/>
        <v>151</v>
      </c>
      <c r="N168" s="1">
        <f t="shared" si="56"/>
        <v>42227</v>
      </c>
      <c r="O168" s="263">
        <f t="shared" si="57"/>
        <v>35.85321971399572</v>
      </c>
      <c r="P168" s="263">
        <f t="shared" si="58"/>
        <v>8.9734862093640384</v>
      </c>
      <c r="Q168" s="263">
        <f t="shared" si="59"/>
        <v>14.716208926773955</v>
      </c>
      <c r="R168" s="263">
        <f t="shared" si="63"/>
        <v>304.06502008384774</v>
      </c>
      <c r="S168" s="98">
        <f t="shared" si="60"/>
        <v>3.0229503846153846E-2</v>
      </c>
      <c r="T168" s="265">
        <f>R168-'Ejercicio 7'!$J$12*EXP(-S168*34/360)</f>
        <v>303.96807503605947</v>
      </c>
      <c r="U168" s="280">
        <f t="shared" si="64"/>
        <v>8.2427790000000001E-2</v>
      </c>
      <c r="V168" s="280">
        <f t="shared" si="65"/>
        <v>8.3054429999999999E-2</v>
      </c>
      <c r="W168" s="280">
        <f t="shared" si="66"/>
        <v>-2.8983000000000481E-4</v>
      </c>
      <c r="X168" s="280">
        <f t="shared" si="67"/>
        <v>0</v>
      </c>
      <c r="Y168" s="262">
        <f t="shared" si="68"/>
        <v>9.9367780698667065</v>
      </c>
      <c r="Z168" s="262">
        <f t="shared" si="69"/>
        <v>9.7959302831965029</v>
      </c>
      <c r="AA168" s="262">
        <f t="shared" si="70"/>
        <v>10.00044829509595</v>
      </c>
      <c r="AB168" s="262">
        <f t="shared" si="71"/>
        <v>10</v>
      </c>
      <c r="AD168" s="6">
        <f t="shared" si="72"/>
        <v>151</v>
      </c>
      <c r="AE168" s="1">
        <f t="shared" si="73"/>
        <v>43537</v>
      </c>
      <c r="AF168" s="262">
        <f t="shared" si="74"/>
        <v>1.7791612860042818</v>
      </c>
      <c r="AG168" s="262">
        <f t="shared" si="75"/>
        <v>0.15651379063596238</v>
      </c>
      <c r="AH168" s="262">
        <f t="shared" si="76"/>
        <v>7.3791073226043835E-2</v>
      </c>
      <c r="AI168" s="262">
        <f t="shared" si="77"/>
        <v>1.0549749161522755</v>
      </c>
      <c r="AJ168" s="262">
        <f t="shared" si="78"/>
        <v>4.4769000000000059E-4</v>
      </c>
      <c r="AK168" s="262">
        <f t="shared" si="79"/>
        <v>-303.96807503605947</v>
      </c>
    </row>
    <row r="169" spans="1:37" x14ac:dyDescent="0.25">
      <c r="A169" s="6">
        <f t="shared" si="61"/>
        <v>152</v>
      </c>
      <c r="B169" s="245">
        <f>+Rendimientos!F842</f>
        <v>42228</v>
      </c>
      <c r="C169" s="247">
        <f>+Rendimientos!G842</f>
        <v>-9.0678746675300955E-3</v>
      </c>
      <c r="D169" s="247">
        <f>+Rendimientos!H842</f>
        <v>-8.1728990802983608E-3</v>
      </c>
      <c r="E169" s="247">
        <f>+Rendimientos!I842</f>
        <v>-3.3876912024964366E-2</v>
      </c>
      <c r="F169">
        <f>+VLOOKUP(B169,ASURB.MX!$A$2:$H$1054,8,FALSE)</f>
        <v>4.7839901370128122E-4</v>
      </c>
      <c r="G169" s="264">
        <f>+dr!F156</f>
        <v>-6.590000000000068E-5</v>
      </c>
      <c r="H169" s="264">
        <f>+dr!G156</f>
        <v>1.0957000000000328E-4</v>
      </c>
      <c r="I169" s="264">
        <f>+dr!H156</f>
        <v>1.0000000000000286E-4</v>
      </c>
      <c r="J169" s="264">
        <f>+dr!I156</f>
        <v>1.1341000000000129E-4</v>
      </c>
      <c r="K169" s="264">
        <f>+dr!J156</f>
        <v>0</v>
      </c>
      <c r="M169" s="6">
        <f t="shared" si="62"/>
        <v>152</v>
      </c>
      <c r="N169" s="1">
        <f t="shared" si="56"/>
        <v>42228</v>
      </c>
      <c r="O169" s="263">
        <f t="shared" si="57"/>
        <v>37.292677806352984</v>
      </c>
      <c r="P169" s="263">
        <f t="shared" si="58"/>
        <v>9.0556855273996568</v>
      </c>
      <c r="Q169" s="263">
        <f t="shared" si="59"/>
        <v>14.297352277426279</v>
      </c>
      <c r="R169" s="263">
        <f t="shared" si="63"/>
        <v>305.26599902597496</v>
      </c>
      <c r="S169" s="98">
        <f t="shared" si="60"/>
        <v>3.0611293846153846E-2</v>
      </c>
      <c r="T169" s="265">
        <f>R169-'Ejercicio 7'!$J$12*EXP(-S169*34/360)</f>
        <v>305.16905747376285</v>
      </c>
      <c r="U169" s="280">
        <f t="shared" si="64"/>
        <v>8.2117550000000011E-2</v>
      </c>
      <c r="V169" s="280">
        <f t="shared" si="65"/>
        <v>8.2720810000000006E-2</v>
      </c>
      <c r="W169" s="280">
        <f t="shared" si="66"/>
        <v>-1.6305999999999959E-4</v>
      </c>
      <c r="X169" s="280">
        <f t="shared" si="67"/>
        <v>0</v>
      </c>
      <c r="Y169" s="262">
        <f t="shared" si="68"/>
        <v>9.9367780698667065</v>
      </c>
      <c r="Z169" s="262">
        <f t="shared" si="69"/>
        <v>9.7959302831965029</v>
      </c>
      <c r="AA169" s="262">
        <f t="shared" si="70"/>
        <v>10.00044829509595</v>
      </c>
      <c r="AB169" s="262">
        <f t="shared" si="71"/>
        <v>10</v>
      </c>
      <c r="AD169" s="6">
        <f t="shared" si="72"/>
        <v>152</v>
      </c>
      <c r="AE169" s="1">
        <f t="shared" si="73"/>
        <v>43537</v>
      </c>
      <c r="AF169" s="262">
        <f t="shared" si="74"/>
        <v>0.33970319364701851</v>
      </c>
      <c r="AG169" s="262">
        <f t="shared" si="75"/>
        <v>7.4314472600343962E-2</v>
      </c>
      <c r="AH169" s="262">
        <f t="shared" si="76"/>
        <v>0.4926477225737198</v>
      </c>
      <c r="AI169" s="262">
        <f t="shared" si="77"/>
        <v>-0.14600402597494622</v>
      </c>
      <c r="AJ169" s="262">
        <f t="shared" si="78"/>
        <v>6.590000000000068E-5</v>
      </c>
      <c r="AK169" s="262">
        <f t="shared" si="79"/>
        <v>-305.16905747376285</v>
      </c>
    </row>
    <row r="170" spans="1:37" x14ac:dyDescent="0.25">
      <c r="A170" s="6">
        <f t="shared" si="61"/>
        <v>153</v>
      </c>
      <c r="B170" s="245">
        <f>+Rendimientos!F843</f>
        <v>42229</v>
      </c>
      <c r="C170" s="247">
        <f>+Rendimientos!G843</f>
        <v>-1.5111201587779501E-3</v>
      </c>
      <c r="D170" s="247">
        <f>+Rendimientos!H843</f>
        <v>-1.488157623876029E-2</v>
      </c>
      <c r="E170" s="247">
        <f>+Rendimientos!I843</f>
        <v>2.5901676387535166E-3</v>
      </c>
      <c r="F170">
        <f>+VLOOKUP(B170,ASURB.MX!$A$2:$H$1054,8,FALSE)</f>
        <v>6.6347929757054865E-3</v>
      </c>
      <c r="G170" s="264">
        <f>+dr!F157</f>
        <v>-5.5920000000000969E-5</v>
      </c>
      <c r="H170" s="264">
        <f>+dr!G157</f>
        <v>1.4478999999999881E-4</v>
      </c>
      <c r="I170" s="264">
        <f>+dr!H157</f>
        <v>-6.0020000000000906E-5</v>
      </c>
      <c r="J170" s="264">
        <f>+dr!I157</f>
        <v>-6.999999999784956E-8</v>
      </c>
      <c r="K170" s="264">
        <f>+dr!J157</f>
        <v>0</v>
      </c>
      <c r="M170" s="6">
        <f t="shared" si="62"/>
        <v>153</v>
      </c>
      <c r="N170" s="1">
        <f t="shared" si="56"/>
        <v>42229</v>
      </c>
      <c r="O170" s="263">
        <f t="shared" si="57"/>
        <v>37.575556895286233</v>
      </c>
      <c r="P170" s="263">
        <f t="shared" si="58"/>
        <v>8.9951371834818445</v>
      </c>
      <c r="Q170" s="263">
        <f t="shared" si="59"/>
        <v>14.828358235061385</v>
      </c>
      <c r="R170" s="263">
        <f t="shared" si="63"/>
        <v>307.15113364079764</v>
      </c>
      <c r="S170" s="98">
        <f t="shared" si="60"/>
        <v>3.0621273846153846E-2</v>
      </c>
      <c r="T170" s="265">
        <f>R170-'Ejercicio 7'!$J$12*EXP(-S170*34/360)</f>
        <v>307.05419217995825</v>
      </c>
      <c r="U170" s="280">
        <f t="shared" si="64"/>
        <v>8.2152770000000014E-2</v>
      </c>
      <c r="V170" s="280">
        <f t="shared" si="65"/>
        <v>8.2560789999999995E-2</v>
      </c>
      <c r="W170" s="280">
        <f t="shared" si="66"/>
        <v>-2.7653999999999873E-4</v>
      </c>
      <c r="X170" s="280">
        <f t="shared" si="67"/>
        <v>0</v>
      </c>
      <c r="Y170" s="262">
        <f t="shared" si="68"/>
        <v>9.9367780698667065</v>
      </c>
      <c r="Z170" s="262">
        <f t="shared" si="69"/>
        <v>9.7959302831965029</v>
      </c>
      <c r="AA170" s="262">
        <f t="shared" si="70"/>
        <v>10.00044829509595</v>
      </c>
      <c r="AB170" s="262">
        <f t="shared" si="71"/>
        <v>10</v>
      </c>
      <c r="AD170" s="6">
        <f t="shared" si="72"/>
        <v>153</v>
      </c>
      <c r="AE170" s="1">
        <f t="shared" si="73"/>
        <v>43537</v>
      </c>
      <c r="AF170" s="262">
        <f t="shared" si="74"/>
        <v>5.6824104713768975E-2</v>
      </c>
      <c r="AG170" s="262">
        <f t="shared" si="75"/>
        <v>0.13486281651815624</v>
      </c>
      <c r="AH170" s="262">
        <f t="shared" si="76"/>
        <v>-3.8358235061386026E-2</v>
      </c>
      <c r="AI170" s="262">
        <f t="shared" si="77"/>
        <v>-2.0311386407976215</v>
      </c>
      <c r="AJ170" s="262">
        <f t="shared" si="78"/>
        <v>5.5920000000000969E-5</v>
      </c>
      <c r="AK170" s="262">
        <f t="shared" si="79"/>
        <v>-307.05419217995825</v>
      </c>
    </row>
    <row r="171" spans="1:37" x14ac:dyDescent="0.25">
      <c r="A171" s="6">
        <f t="shared" si="61"/>
        <v>154</v>
      </c>
      <c r="B171" s="245">
        <f>+Rendimientos!F844</f>
        <v>42230</v>
      </c>
      <c r="C171" s="247">
        <f>+Rendimientos!G844</f>
        <v>5.3034867393620478E-3</v>
      </c>
      <c r="D171" s="247">
        <f>+Rendimientos!H844</f>
        <v>-5.2493464666534938E-3</v>
      </c>
      <c r="E171" s="247">
        <f>+Rendimientos!I844</f>
        <v>-1.4792682034870928E-3</v>
      </c>
      <c r="F171">
        <f>+VLOOKUP(B171,ASURB.MX!$A$2:$H$1054,8,FALSE)</f>
        <v>8.5559864563374711E-3</v>
      </c>
      <c r="G171" s="264">
        <f>+dr!F158</f>
        <v>-7.2539999999995941E-5</v>
      </c>
      <c r="H171" s="264">
        <f>+dr!G158</f>
        <v>-1.8438999999999955E-4</v>
      </c>
      <c r="I171" s="264">
        <f>+dr!H158</f>
        <v>4.6005000000000351E-4</v>
      </c>
      <c r="J171" s="264">
        <f>+dr!I158</f>
        <v>-9.9660000000001414E-5</v>
      </c>
      <c r="K171" s="264">
        <f>+dr!J158</f>
        <v>0</v>
      </c>
      <c r="M171" s="6">
        <f t="shared" si="62"/>
        <v>154</v>
      </c>
      <c r="N171" s="1">
        <f t="shared" si="56"/>
        <v>42230</v>
      </c>
      <c r="O171" s="263">
        <f t="shared" si="57"/>
        <v>37.832494012911766</v>
      </c>
      <c r="P171" s="263">
        <f t="shared" si="58"/>
        <v>9.0821990384292661</v>
      </c>
      <c r="Q171" s="263">
        <f t="shared" si="59"/>
        <v>14.768137797287725</v>
      </c>
      <c r="R171" s="263">
        <f t="shared" si="63"/>
        <v>307.74179760451761</v>
      </c>
      <c r="S171" s="98">
        <f t="shared" si="60"/>
        <v>3.0604653846153851E-2</v>
      </c>
      <c r="T171" s="265">
        <f>R171-'Ejercicio 7'!$J$12*EXP(-S171*34/360)</f>
        <v>307.64485599151232</v>
      </c>
      <c r="U171" s="280">
        <f t="shared" si="64"/>
        <v>8.1823590000000002E-2</v>
      </c>
      <c r="V171" s="280">
        <f t="shared" si="65"/>
        <v>8.3080860000000006E-2</v>
      </c>
      <c r="W171" s="280">
        <f t="shared" si="66"/>
        <v>-3.761300000000023E-4</v>
      </c>
      <c r="X171" s="280">
        <f t="shared" si="67"/>
        <v>0</v>
      </c>
      <c r="Y171" s="262">
        <f t="shared" si="68"/>
        <v>9.9367780698667065</v>
      </c>
      <c r="Z171" s="262">
        <f t="shared" si="69"/>
        <v>9.7959302831965029</v>
      </c>
      <c r="AA171" s="262">
        <f t="shared" si="70"/>
        <v>10.00044829509595</v>
      </c>
      <c r="AB171" s="262">
        <f t="shared" si="71"/>
        <v>10</v>
      </c>
      <c r="AD171" s="6">
        <f t="shared" si="72"/>
        <v>154</v>
      </c>
      <c r="AE171" s="1">
        <f t="shared" si="73"/>
        <v>43537</v>
      </c>
      <c r="AF171" s="262">
        <f t="shared" si="74"/>
        <v>-0.20011301291176409</v>
      </c>
      <c r="AG171" s="262">
        <f t="shared" si="75"/>
        <v>4.7800961570734657E-2</v>
      </c>
      <c r="AH171" s="262">
        <f t="shared" si="76"/>
        <v>2.1862202712274126E-2</v>
      </c>
      <c r="AI171" s="262">
        <f t="shared" si="77"/>
        <v>-2.6218026045175975</v>
      </c>
      <c r="AJ171" s="262">
        <f t="shared" si="78"/>
        <v>7.2539999999995941E-5</v>
      </c>
      <c r="AK171" s="262">
        <f t="shared" si="79"/>
        <v>-307.64485599151232</v>
      </c>
    </row>
    <row r="172" spans="1:37" x14ac:dyDescent="0.25">
      <c r="A172" s="6">
        <f t="shared" si="61"/>
        <v>155</v>
      </c>
      <c r="B172" s="245">
        <f>+Rendimientos!F845</f>
        <v>42233</v>
      </c>
      <c r="C172" s="247">
        <f>+Rendimientos!G845</f>
        <v>-9.1160580054190504E-3</v>
      </c>
      <c r="D172" s="247">
        <f>+Rendimientos!H845</f>
        <v>7.1513883372736941E-3</v>
      </c>
      <c r="E172" s="247">
        <f>+Rendimientos!I845</f>
        <v>1.3965618930708957E-2</v>
      </c>
      <c r="F172">
        <f>+VLOOKUP(B172,ASURB.MX!$A$2:$H$1054,8,FALSE)</f>
        <v>-1.3716933861418893E-2</v>
      </c>
      <c r="G172" s="264">
        <f>+dr!F159</f>
        <v>2.7155999999999708E-4</v>
      </c>
      <c r="H172" s="264">
        <f>+dr!G159</f>
        <v>-7.5200000000039124E-6</v>
      </c>
      <c r="I172" s="264">
        <f>+dr!H159</f>
        <v>-3.1148000000000287E-4</v>
      </c>
      <c r="J172" s="264">
        <f>+dr!I159</f>
        <v>-1.002800000000012E-4</v>
      </c>
      <c r="K172" s="264">
        <f>+dr!J159</f>
        <v>0</v>
      </c>
      <c r="M172" s="6">
        <f t="shared" si="62"/>
        <v>155</v>
      </c>
      <c r="N172" s="1">
        <f t="shared" si="56"/>
        <v>42233</v>
      </c>
      <c r="O172" s="263">
        <f t="shared" si="57"/>
        <v>37.290880963946734</v>
      </c>
      <c r="P172" s="263">
        <f t="shared" si="58"/>
        <v>9.1955261978995964</v>
      </c>
      <c r="Q172" s="263">
        <f t="shared" si="59"/>
        <v>14.998000551539757</v>
      </c>
      <c r="R172" s="263">
        <f t="shared" si="63"/>
        <v>300.96325822593809</v>
      </c>
      <c r="S172" s="98">
        <f t="shared" si="60"/>
        <v>3.0948753846153844E-2</v>
      </c>
      <c r="T172" s="265">
        <f>R172-'Ejercicio 7'!$J$12*EXP(-S172*34/360)</f>
        <v>300.86631976332245</v>
      </c>
      <c r="U172" s="280">
        <f t="shared" si="64"/>
        <v>8.2000459999999997E-2</v>
      </c>
      <c r="V172" s="280">
        <f t="shared" si="65"/>
        <v>8.230933E-2</v>
      </c>
      <c r="W172" s="280">
        <f t="shared" si="66"/>
        <v>-3.7675000000000208E-4</v>
      </c>
      <c r="X172" s="280">
        <f t="shared" si="67"/>
        <v>0</v>
      </c>
      <c r="Y172" s="262">
        <f t="shared" si="68"/>
        <v>9.9367780698667065</v>
      </c>
      <c r="Z172" s="262">
        <f t="shared" si="69"/>
        <v>9.7959302831965029</v>
      </c>
      <c r="AA172" s="262">
        <f t="shared" si="70"/>
        <v>10.00044829509595</v>
      </c>
      <c r="AB172" s="262">
        <f t="shared" si="71"/>
        <v>10</v>
      </c>
      <c r="AD172" s="6">
        <f t="shared" si="72"/>
        <v>155</v>
      </c>
      <c r="AE172" s="1">
        <f t="shared" si="73"/>
        <v>43537</v>
      </c>
      <c r="AF172" s="262">
        <f t="shared" si="74"/>
        <v>0.34150003605326873</v>
      </c>
      <c r="AG172" s="262">
        <f t="shared" si="75"/>
        <v>-6.5526197899595573E-2</v>
      </c>
      <c r="AH172" s="262">
        <f t="shared" si="76"/>
        <v>-0.20800055153975805</v>
      </c>
      <c r="AI172" s="262">
        <f t="shared" si="77"/>
        <v>4.1567367740619261</v>
      </c>
      <c r="AJ172" s="262">
        <f t="shared" si="78"/>
        <v>-2.7155999999999708E-4</v>
      </c>
      <c r="AK172" s="262">
        <f t="shared" si="79"/>
        <v>-300.86631976332245</v>
      </c>
    </row>
    <row r="173" spans="1:37" x14ac:dyDescent="0.25">
      <c r="A173" s="6">
        <f t="shared" si="61"/>
        <v>156</v>
      </c>
      <c r="B173" s="245">
        <f>+Rendimientos!F846</f>
        <v>42234</v>
      </c>
      <c r="C173" s="247">
        <f>+Rendimientos!G846</f>
        <v>1.0627354208896029E-2</v>
      </c>
      <c r="D173" s="247">
        <f>+Rendimientos!H846</f>
        <v>-7.390601674820519E-3</v>
      </c>
      <c r="E173" s="247">
        <f>+Rendimientos!I846</f>
        <v>-1.4608162482739047E-3</v>
      </c>
      <c r="F173">
        <f>+VLOOKUP(B173,ASURB.MX!$A$2:$H$1054,8,FALSE)</f>
        <v>-1.0402690904082589E-2</v>
      </c>
      <c r="G173" s="264">
        <f>+dr!F160</f>
        <v>1.7106000000000066E-4</v>
      </c>
      <c r="H173" s="264">
        <f>+dr!G160</f>
        <v>2.9951999999999757E-4</v>
      </c>
      <c r="I173" s="264">
        <f>+dr!H160</f>
        <v>5.6620000000000281E-5</v>
      </c>
      <c r="J173" s="264">
        <f>+dr!I160</f>
        <v>1.9994999999999735E-4</v>
      </c>
      <c r="K173" s="264">
        <f>+dr!J160</f>
        <v>0</v>
      </c>
      <c r="M173" s="6">
        <f t="shared" si="62"/>
        <v>156</v>
      </c>
      <c r="N173" s="1">
        <f t="shared" si="56"/>
        <v>42234</v>
      </c>
      <c r="O173" s="263">
        <f t="shared" si="57"/>
        <v>38.034446303690324</v>
      </c>
      <c r="P173" s="263">
        <f t="shared" si="58"/>
        <v>9.0627725384062945</v>
      </c>
      <c r="Q173" s="263">
        <f t="shared" si="59"/>
        <v>14.768410300819047</v>
      </c>
      <c r="R173" s="263">
        <f t="shared" si="63"/>
        <v>301.96237833377592</v>
      </c>
      <c r="S173" s="98">
        <f t="shared" si="60"/>
        <v>3.0848253846153847E-2</v>
      </c>
      <c r="T173" s="265">
        <f>R173-'Ejercicio 7'!$J$12*EXP(-S173*34/360)</f>
        <v>301.86543895104836</v>
      </c>
      <c r="U173" s="280">
        <f t="shared" si="64"/>
        <v>8.2307500000000006E-2</v>
      </c>
      <c r="V173" s="280">
        <f t="shared" si="65"/>
        <v>8.2677429999999996E-2</v>
      </c>
      <c r="W173" s="280">
        <f t="shared" si="66"/>
        <v>-7.652000000000353E-5</v>
      </c>
      <c r="X173" s="280">
        <f t="shared" si="67"/>
        <v>0</v>
      </c>
      <c r="Y173" s="262">
        <f t="shared" si="68"/>
        <v>9.9367780698667065</v>
      </c>
      <c r="Z173" s="262">
        <f t="shared" si="69"/>
        <v>9.7959302831965029</v>
      </c>
      <c r="AA173" s="262">
        <f t="shared" si="70"/>
        <v>10.00044829509595</v>
      </c>
      <c r="AB173" s="262">
        <f t="shared" si="71"/>
        <v>10</v>
      </c>
      <c r="AD173" s="6">
        <f t="shared" si="72"/>
        <v>156</v>
      </c>
      <c r="AE173" s="1">
        <f t="shared" si="73"/>
        <v>43537</v>
      </c>
      <c r="AF173" s="262">
        <f t="shared" si="74"/>
        <v>-0.40206530369032123</v>
      </c>
      <c r="AG173" s="262">
        <f t="shared" si="75"/>
        <v>6.7227461593706295E-2</v>
      </c>
      <c r="AH173" s="262">
        <f t="shared" si="76"/>
        <v>2.1589699180951882E-2</v>
      </c>
      <c r="AI173" s="262">
        <f t="shared" si="77"/>
        <v>3.1576166662241008</v>
      </c>
      <c r="AJ173" s="262">
        <f t="shared" si="78"/>
        <v>-1.7106000000000066E-4</v>
      </c>
      <c r="AK173" s="262">
        <f t="shared" si="79"/>
        <v>-301.86543895104836</v>
      </c>
    </row>
    <row r="174" spans="1:37" x14ac:dyDescent="0.25">
      <c r="A174" s="6">
        <f t="shared" si="61"/>
        <v>157</v>
      </c>
      <c r="B174" s="245">
        <f>+Rendimientos!F847</f>
        <v>42235</v>
      </c>
      <c r="C174" s="247">
        <f>+Rendimientos!G847</f>
        <v>-1.1386661954826778E-2</v>
      </c>
      <c r="D174" s="247">
        <f>+Rendimientos!H847</f>
        <v>-1.9572871966403428E-2</v>
      </c>
      <c r="E174" s="247">
        <f>+Rendimientos!I847</f>
        <v>-7.7051288620543562E-3</v>
      </c>
      <c r="F174">
        <f>+VLOOKUP(B174,ASURB.MX!$A$2:$H$1054,8,FALSE)</f>
        <v>-1.9534751654392529E-2</v>
      </c>
      <c r="G174" s="264">
        <f>+dr!F161</f>
        <v>-1.0558000000000095E-4</v>
      </c>
      <c r="H174" s="264">
        <f>+dr!G161</f>
        <v>-2.0808999999999411E-4</v>
      </c>
      <c r="I174" s="264">
        <f>+dr!H161</f>
        <v>5.2240000000002007E-5</v>
      </c>
      <c r="J174" s="264">
        <f>+dr!I161</f>
        <v>-2.4998999999999855E-4</v>
      </c>
      <c r="K174" s="264">
        <f>+dr!J161</f>
        <v>0</v>
      </c>
      <c r="M174" s="6">
        <f t="shared" si="62"/>
        <v>157</v>
      </c>
      <c r="N174" s="1">
        <f t="shared" si="56"/>
        <v>42235</v>
      </c>
      <c r="O174" s="263">
        <f t="shared" si="57"/>
        <v>37.206304198858817</v>
      </c>
      <c r="P174" s="263">
        <f t="shared" si="58"/>
        <v>8.9530371638767701</v>
      </c>
      <c r="Q174" s="263">
        <f t="shared" si="59"/>
        <v>14.67647905252959</v>
      </c>
      <c r="R174" s="263">
        <f t="shared" si="63"/>
        <v>299.2173923164342</v>
      </c>
      <c r="S174" s="98">
        <f t="shared" si="60"/>
        <v>3.0571613846153846E-2</v>
      </c>
      <c r="T174" s="265">
        <f>R174-'Ejercicio 7'!$J$12*EXP(-S174*34/360)</f>
        <v>299.12045040092755</v>
      </c>
      <c r="U174" s="280">
        <f t="shared" si="64"/>
        <v>8.1799890000000014E-2</v>
      </c>
      <c r="V174" s="280">
        <f t="shared" si="65"/>
        <v>8.2673049999999998E-2</v>
      </c>
      <c r="W174" s="280">
        <f t="shared" si="66"/>
        <v>-5.2645999999999943E-4</v>
      </c>
      <c r="X174" s="280">
        <f t="shared" si="67"/>
        <v>0</v>
      </c>
      <c r="Y174" s="262">
        <f t="shared" si="68"/>
        <v>9.9367780698667065</v>
      </c>
      <c r="Z174" s="262">
        <f t="shared" si="69"/>
        <v>9.7959302831965029</v>
      </c>
      <c r="AA174" s="262">
        <f t="shared" si="70"/>
        <v>10.00044829509595</v>
      </c>
      <c r="AB174" s="262">
        <f t="shared" si="71"/>
        <v>10</v>
      </c>
      <c r="AD174" s="6">
        <f t="shared" si="72"/>
        <v>157</v>
      </c>
      <c r="AE174" s="1">
        <f t="shared" si="73"/>
        <v>43537</v>
      </c>
      <c r="AF174" s="262">
        <f t="shared" si="74"/>
        <v>0.42607680114118551</v>
      </c>
      <c r="AG174" s="262">
        <f t="shared" si="75"/>
        <v>0.17696283612323072</v>
      </c>
      <c r="AH174" s="262">
        <f t="shared" si="76"/>
        <v>0.11352094747040908</v>
      </c>
      <c r="AI174" s="262">
        <f t="shared" si="77"/>
        <v>5.9026026835658172</v>
      </c>
      <c r="AJ174" s="262">
        <f t="shared" si="78"/>
        <v>1.0558000000000095E-4</v>
      </c>
      <c r="AK174" s="262">
        <f t="shared" si="79"/>
        <v>-299.12045040092755</v>
      </c>
    </row>
    <row r="175" spans="1:37" x14ac:dyDescent="0.25">
      <c r="A175" s="6">
        <f t="shared" si="61"/>
        <v>158</v>
      </c>
      <c r="B175" s="245">
        <f>+Rendimientos!F848</f>
        <v>42236</v>
      </c>
      <c r="C175" s="247">
        <f>+Rendimientos!G848</f>
        <v>-3.8917251024528379E-2</v>
      </c>
      <c r="D175" s="247">
        <f>+Rendimientos!H848</f>
        <v>3.8967089427736834E-3</v>
      </c>
      <c r="E175" s="247">
        <f>+Rendimientos!I848</f>
        <v>-9.2506533306450697E-3</v>
      </c>
      <c r="F175">
        <f>+VLOOKUP(B175,ASURB.MX!$A$2:$H$1054,8,FALSE)</f>
        <v>5.643773337166238E-3</v>
      </c>
      <c r="G175" s="264">
        <f>+dr!F162</f>
        <v>-6.5715999999999691E-4</v>
      </c>
      <c r="H175" s="264">
        <f>+dr!G162</f>
        <v>4.319999999995161E-6</v>
      </c>
      <c r="I175" s="264">
        <f>+dr!H162</f>
        <v>6.2510000000001731E-5</v>
      </c>
      <c r="J175" s="264">
        <f>+dr!I162</f>
        <v>-4.0309999999994794E-5</v>
      </c>
      <c r="K175" s="264">
        <f>+dr!J162</f>
        <v>0</v>
      </c>
      <c r="M175" s="6">
        <f t="shared" si="62"/>
        <v>158</v>
      </c>
      <c r="N175" s="1">
        <f t="shared" si="56"/>
        <v>42236</v>
      </c>
      <c r="O175" s="263">
        <f t="shared" si="57"/>
        <v>36.195964168646846</v>
      </c>
      <c r="P175" s="263">
        <f t="shared" si="58"/>
        <v>9.1656463592854998</v>
      </c>
      <c r="Q175" s="263">
        <f t="shared" si="59"/>
        <v>14.653813714470049</v>
      </c>
      <c r="R175" s="263">
        <f t="shared" si="63"/>
        <v>306.84689161517133</v>
      </c>
      <c r="S175" s="98">
        <f t="shared" si="60"/>
        <v>3.002003384615385E-2</v>
      </c>
      <c r="T175" s="265">
        <f>R175-'Ejercicio 7'!$J$12*EXP(-S175*34/360)</f>
        <v>306.74994464947326</v>
      </c>
      <c r="U175" s="280">
        <f t="shared" si="64"/>
        <v>8.201230000000001E-2</v>
      </c>
      <c r="V175" s="280">
        <f t="shared" si="65"/>
        <v>8.2683320000000005E-2</v>
      </c>
      <c r="W175" s="280">
        <f t="shared" si="66"/>
        <v>-3.1677999999999568E-4</v>
      </c>
      <c r="X175" s="280">
        <f t="shared" si="67"/>
        <v>0</v>
      </c>
      <c r="Y175" s="262">
        <f t="shared" si="68"/>
        <v>9.9367780698667065</v>
      </c>
      <c r="Z175" s="262">
        <f t="shared" si="69"/>
        <v>9.7959302831965029</v>
      </c>
      <c r="AA175" s="262">
        <f t="shared" si="70"/>
        <v>10.00044829509595</v>
      </c>
      <c r="AB175" s="262">
        <f t="shared" si="71"/>
        <v>10</v>
      </c>
      <c r="AD175" s="6">
        <f t="shared" si="72"/>
        <v>158</v>
      </c>
      <c r="AE175" s="1">
        <f t="shared" si="73"/>
        <v>43537</v>
      </c>
      <c r="AF175" s="262">
        <f t="shared" si="74"/>
        <v>1.4364168313531565</v>
      </c>
      <c r="AG175" s="262">
        <f t="shared" si="75"/>
        <v>-3.5646359285498974E-2</v>
      </c>
      <c r="AH175" s="262">
        <f t="shared" si="76"/>
        <v>0.13618628552995027</v>
      </c>
      <c r="AI175" s="262">
        <f t="shared" si="77"/>
        <v>-1.726896615171313</v>
      </c>
      <c r="AJ175" s="262">
        <f t="shared" si="78"/>
        <v>6.5715999999999691E-4</v>
      </c>
      <c r="AK175" s="262">
        <f t="shared" si="79"/>
        <v>-306.74994464947326</v>
      </c>
    </row>
    <row r="176" spans="1:37" x14ac:dyDescent="0.25">
      <c r="A176" s="6">
        <f t="shared" si="61"/>
        <v>159</v>
      </c>
      <c r="B176" s="245">
        <f>+Rendimientos!F849</f>
        <v>42237</v>
      </c>
      <c r="C176" s="247">
        <f>+Rendimientos!G849</f>
        <v>-5.2960004396483198E-2</v>
      </c>
      <c r="D176" s="247">
        <f>+Rendimientos!H849</f>
        <v>-1.9141703493429408E-2</v>
      </c>
      <c r="E176" s="247">
        <f>+Rendimientos!I849</f>
        <v>-8.5870421972748419E-3</v>
      </c>
      <c r="F176">
        <f>+VLOOKUP(B176,ASURB.MX!$A$2:$H$1054,8,FALSE)</f>
        <v>-2.0892995755152972E-2</v>
      </c>
      <c r="G176" s="264">
        <f>+dr!F163</f>
        <v>1.7640299999999963E-3</v>
      </c>
      <c r="H176" s="264">
        <f>+dr!G163</f>
        <v>1.4402000000000165E-4</v>
      </c>
      <c r="I176" s="264">
        <f>+dr!H163</f>
        <v>4.46709999999996E-4</v>
      </c>
      <c r="J176" s="264">
        <f>+dr!I163</f>
        <v>3.2668999999999754E-4</v>
      </c>
      <c r="K176" s="264">
        <f>+dr!J163</f>
        <v>0</v>
      </c>
      <c r="M176" s="6">
        <f t="shared" si="62"/>
        <v>159</v>
      </c>
      <c r="N176" s="1">
        <f t="shared" si="56"/>
        <v>42237</v>
      </c>
      <c r="O176" s="263">
        <f t="shared" si="57"/>
        <v>35.691225426073451</v>
      </c>
      <c r="P176" s="263">
        <f t="shared" si="58"/>
        <v>8.9568982635716097</v>
      </c>
      <c r="Q176" s="263">
        <f t="shared" si="59"/>
        <v>14.663541375732473</v>
      </c>
      <c r="R176" s="263">
        <f t="shared" si="63"/>
        <v>298.81125793572613</v>
      </c>
      <c r="S176" s="98">
        <f t="shared" si="60"/>
        <v>3.2441223846153847E-2</v>
      </c>
      <c r="T176" s="265">
        <f>R176-'Ejercicio 7'!$J$12*EXP(-S176*34/360)</f>
        <v>298.71433313615699</v>
      </c>
      <c r="U176" s="280">
        <f t="shared" si="64"/>
        <v>8.2152000000000003E-2</v>
      </c>
      <c r="V176" s="280">
        <f t="shared" si="65"/>
        <v>8.3067520000000006E-2</v>
      </c>
      <c r="W176" s="280">
        <f t="shared" si="66"/>
        <v>5.0219999999996656E-5</v>
      </c>
      <c r="X176" s="280">
        <f t="shared" si="67"/>
        <v>0</v>
      </c>
      <c r="Y176" s="262">
        <f t="shared" si="68"/>
        <v>9.9367780698667065</v>
      </c>
      <c r="Z176" s="262">
        <f t="shared" si="69"/>
        <v>9.7959302831965029</v>
      </c>
      <c r="AA176" s="262">
        <f t="shared" si="70"/>
        <v>10.00044829509595</v>
      </c>
      <c r="AB176" s="262">
        <f t="shared" si="71"/>
        <v>10</v>
      </c>
      <c r="AD176" s="6">
        <f t="shared" si="72"/>
        <v>159</v>
      </c>
      <c r="AE176" s="1">
        <f t="shared" si="73"/>
        <v>43537</v>
      </c>
      <c r="AF176" s="262">
        <f t="shared" si="74"/>
        <v>1.9411555739265509</v>
      </c>
      <c r="AG176" s="262">
        <f t="shared" si="75"/>
        <v>0.17310173642839111</v>
      </c>
      <c r="AH176" s="262">
        <f t="shared" si="76"/>
        <v>0.12645862426752608</v>
      </c>
      <c r="AI176" s="262">
        <f t="shared" si="77"/>
        <v>6.3087370642738847</v>
      </c>
      <c r="AJ176" s="262">
        <f t="shared" si="78"/>
        <v>-1.7640299999999998E-3</v>
      </c>
      <c r="AK176" s="262">
        <f t="shared" si="79"/>
        <v>-298.71433313615699</v>
      </c>
    </row>
    <row r="177" spans="1:37" x14ac:dyDescent="0.25">
      <c r="A177" s="6">
        <f t="shared" si="61"/>
        <v>160</v>
      </c>
      <c r="B177" s="245">
        <f>+Rendimientos!F850</f>
        <v>42240</v>
      </c>
      <c r="C177" s="247">
        <f>+Rendimientos!G850</f>
        <v>-1.2633204271755519E-2</v>
      </c>
      <c r="D177" s="247">
        <f>+Rendimientos!H850</f>
        <v>-3.1205475594080736E-2</v>
      </c>
      <c r="E177" s="247">
        <f>+Rendimientos!I850</f>
        <v>-3.8605868141168689E-2</v>
      </c>
      <c r="F177">
        <f>+VLOOKUP(B177,ASURB.MX!$A$2:$H$1054,8,FALSE)</f>
        <v>-1.1222832031770548E-2</v>
      </c>
      <c r="G177" s="264">
        <f>+dr!F164</f>
        <v>-1.8003299999999958E-3</v>
      </c>
      <c r="H177" s="264">
        <f>+dr!G164</f>
        <v>3.5617000000000287E-4</v>
      </c>
      <c r="I177" s="264">
        <f>+dr!H164</f>
        <v>1.934199999999997E-4</v>
      </c>
      <c r="J177" s="264">
        <f>+dr!I164</f>
        <v>2.6357999999999937E-4</v>
      </c>
      <c r="K177" s="264">
        <f>+dr!J164</f>
        <v>0</v>
      </c>
      <c r="M177" s="6">
        <f t="shared" si="62"/>
        <v>160</v>
      </c>
      <c r="N177" s="1">
        <f t="shared" si="56"/>
        <v>42240</v>
      </c>
      <c r="O177" s="263">
        <f t="shared" si="57"/>
        <v>37.159953861049011</v>
      </c>
      <c r="P177" s="263">
        <f t="shared" si="58"/>
        <v>8.8494934404355554</v>
      </c>
      <c r="Q177" s="263">
        <f t="shared" si="59"/>
        <v>14.229900340256236</v>
      </c>
      <c r="R177" s="263">
        <f t="shared" si="63"/>
        <v>301.71482809523167</v>
      </c>
      <c r="S177" s="98">
        <f t="shared" si="60"/>
        <v>2.8876863846153851E-2</v>
      </c>
      <c r="T177" s="265">
        <f>R177-'Ejercicio 7'!$J$12*EXP(-S177*34/360)</f>
        <v>301.61787066198707</v>
      </c>
      <c r="U177" s="280">
        <f t="shared" si="64"/>
        <v>8.2364150000000011E-2</v>
      </c>
      <c r="V177" s="280">
        <f t="shared" si="65"/>
        <v>8.2814230000000003E-2</v>
      </c>
      <c r="W177" s="280">
        <f t="shared" si="66"/>
        <v>-1.2890000000001511E-5</v>
      </c>
      <c r="X177" s="280">
        <f t="shared" si="67"/>
        <v>0</v>
      </c>
      <c r="Y177" s="262">
        <f t="shared" si="68"/>
        <v>9.9367780698667065</v>
      </c>
      <c r="Z177" s="262">
        <f t="shared" si="69"/>
        <v>9.7959302831965029</v>
      </c>
      <c r="AA177" s="262">
        <f t="shared" si="70"/>
        <v>10.00044829509595</v>
      </c>
      <c r="AB177" s="262">
        <f t="shared" si="71"/>
        <v>10</v>
      </c>
      <c r="AD177" s="6">
        <f t="shared" si="72"/>
        <v>160</v>
      </c>
      <c r="AE177" s="1">
        <f t="shared" si="73"/>
        <v>43537</v>
      </c>
      <c r="AF177" s="262">
        <f t="shared" si="74"/>
        <v>0.47242713895099087</v>
      </c>
      <c r="AG177" s="262">
        <f t="shared" si="75"/>
        <v>0.28050655956444537</v>
      </c>
      <c r="AH177" s="262">
        <f t="shared" si="76"/>
        <v>0.56009965974376286</v>
      </c>
      <c r="AI177" s="262">
        <f t="shared" si="77"/>
        <v>3.4051669047683504</v>
      </c>
      <c r="AJ177" s="262">
        <f t="shared" si="78"/>
        <v>1.8003299999999958E-3</v>
      </c>
      <c r="AK177" s="262">
        <f t="shared" si="79"/>
        <v>-301.61787066198707</v>
      </c>
    </row>
    <row r="178" spans="1:37" x14ac:dyDescent="0.25">
      <c r="A178" s="6">
        <f t="shared" si="61"/>
        <v>161</v>
      </c>
      <c r="B178" s="245">
        <f>+Rendimientos!F851</f>
        <v>42241</v>
      </c>
      <c r="C178" s="247">
        <f>+Rendimientos!G851</f>
        <v>1.2633204271755523E-2</v>
      </c>
      <c r="D178" s="247">
        <f>+Rendimientos!H851</f>
        <v>1.4465396667869742E-2</v>
      </c>
      <c r="E178" s="247">
        <f>+Rendimientos!I851</f>
        <v>-1.0578038241384514E-2</v>
      </c>
      <c r="F178">
        <f>+VLOOKUP(B178,ASURB.MX!$A$2:$H$1054,8,FALSE)</f>
        <v>1.864920519305438E-2</v>
      </c>
      <c r="G178" s="264">
        <f>+dr!F165</f>
        <v>1.71199E-3</v>
      </c>
      <c r="H178" s="264">
        <f>+dr!G165</f>
        <v>4.400199999999993E-4</v>
      </c>
      <c r="I178" s="264">
        <f>+dr!H165</f>
        <v>9.9920000000003339E-5</v>
      </c>
      <c r="J178" s="264">
        <f>+dr!I165</f>
        <v>5.0000000001437783E-8</v>
      </c>
      <c r="K178" s="264">
        <f>+dr!J165</f>
        <v>0</v>
      </c>
      <c r="M178" s="6">
        <f t="shared" si="62"/>
        <v>161</v>
      </c>
      <c r="N178" s="1">
        <f t="shared" si="56"/>
        <v>42241</v>
      </c>
      <c r="O178" s="263">
        <f t="shared" si="57"/>
        <v>38.110814265935218</v>
      </c>
      <c r="P178" s="263">
        <f t="shared" si="58"/>
        <v>9.2630289098945742</v>
      </c>
      <c r="Q178" s="263">
        <f t="shared" si="59"/>
        <v>14.634375367199221</v>
      </c>
      <c r="R178" s="263">
        <f t="shared" si="63"/>
        <v>310.8636310535843</v>
      </c>
      <c r="S178" s="98">
        <f t="shared" si="60"/>
        <v>3.2389183846153843E-2</v>
      </c>
      <c r="T178" s="265">
        <f>R178-'Ejercicio 7'!$J$12*EXP(-S178*34/360)</f>
        <v>310.7667057776394</v>
      </c>
      <c r="U178" s="280">
        <f t="shared" si="64"/>
        <v>8.2448000000000007E-2</v>
      </c>
      <c r="V178" s="280">
        <f t="shared" si="65"/>
        <v>8.2720730000000006E-2</v>
      </c>
      <c r="W178" s="280">
        <f t="shared" si="66"/>
        <v>-2.7641999999999944E-4</v>
      </c>
      <c r="X178" s="280">
        <f t="shared" si="67"/>
        <v>0</v>
      </c>
      <c r="Y178" s="262">
        <f t="shared" si="68"/>
        <v>9.9367780698667065</v>
      </c>
      <c r="Z178" s="262">
        <f t="shared" si="69"/>
        <v>9.7959302831965029</v>
      </c>
      <c r="AA178" s="262">
        <f t="shared" si="70"/>
        <v>10.00044829509595</v>
      </c>
      <c r="AB178" s="262">
        <f t="shared" si="71"/>
        <v>10</v>
      </c>
      <c r="AD178" s="6">
        <f t="shared" si="72"/>
        <v>161</v>
      </c>
      <c r="AE178" s="1">
        <f t="shared" si="73"/>
        <v>43537</v>
      </c>
      <c r="AF178" s="262">
        <f t="shared" si="74"/>
        <v>-0.47843326593521596</v>
      </c>
      <c r="AG178" s="262">
        <f t="shared" si="75"/>
        <v>-0.13302890989457339</v>
      </c>
      <c r="AH178" s="262">
        <f t="shared" si="76"/>
        <v>0.15562463280077843</v>
      </c>
      <c r="AI178" s="262">
        <f t="shared" si="77"/>
        <v>-5.7436360535842823</v>
      </c>
      <c r="AJ178" s="262">
        <f t="shared" si="78"/>
        <v>-1.7119899999999966E-3</v>
      </c>
      <c r="AK178" s="262">
        <f t="shared" si="79"/>
        <v>-310.7667057776394</v>
      </c>
    </row>
    <row r="179" spans="1:37" x14ac:dyDescent="0.25">
      <c r="A179" s="6">
        <f t="shared" si="61"/>
        <v>162</v>
      </c>
      <c r="B179" s="245">
        <f>+Rendimientos!F852</f>
        <v>42242</v>
      </c>
      <c r="C179" s="247">
        <f>+Rendimientos!G852</f>
        <v>1.4118981199677401E-2</v>
      </c>
      <c r="D179" s="247">
        <f>+Rendimientos!H852</f>
        <v>1.0277075692631126E-2</v>
      </c>
      <c r="E179" s="247">
        <f>+Rendimientos!I852</f>
        <v>1.135712418389471E-2</v>
      </c>
      <c r="F179">
        <f>+VLOOKUP(B179,ASURB.MX!$A$2:$H$1054,8,FALSE)</f>
        <v>1.0894072471196569E-2</v>
      </c>
      <c r="G179" s="264">
        <f>+dr!F166</f>
        <v>5.0740000000000507E-5</v>
      </c>
      <c r="H179" s="264">
        <f>+dr!G166</f>
        <v>5.2179999999998894E-5</v>
      </c>
      <c r="I179" s="264">
        <f>+dr!H166</f>
        <v>-4.5620000000003158E-5</v>
      </c>
      <c r="J179" s="264">
        <f>+dr!I166</f>
        <v>-5.7210000000001981E-5</v>
      </c>
      <c r="K179" s="264">
        <f>+dr!J166</f>
        <v>0</v>
      </c>
      <c r="M179" s="6">
        <f t="shared" si="62"/>
        <v>162</v>
      </c>
      <c r="N179" s="1">
        <f t="shared" si="56"/>
        <v>42242</v>
      </c>
      <c r="O179" s="263">
        <f t="shared" si="57"/>
        <v>38.167480520758474</v>
      </c>
      <c r="P179" s="263">
        <f t="shared" si="58"/>
        <v>9.2243135044848508</v>
      </c>
      <c r="Q179" s="263">
        <f t="shared" si="59"/>
        <v>14.95892932658505</v>
      </c>
      <c r="R179" s="263">
        <f t="shared" si="63"/>
        <v>308.46216621140036</v>
      </c>
      <c r="S179" s="98">
        <f t="shared" si="60"/>
        <v>3.0727933846153847E-2</v>
      </c>
      <c r="T179" s="265">
        <f>R179-'Ejercicio 7'!$J$12*EXP(-S179*34/360)</f>
        <v>308.36522572709049</v>
      </c>
      <c r="U179" s="280">
        <f t="shared" si="64"/>
        <v>8.2060160000000007E-2</v>
      </c>
      <c r="V179" s="280">
        <f t="shared" si="65"/>
        <v>8.2575189999999993E-2</v>
      </c>
      <c r="W179" s="280">
        <f t="shared" si="66"/>
        <v>-3.3368000000000286E-4</v>
      </c>
      <c r="X179" s="280">
        <f t="shared" si="67"/>
        <v>0</v>
      </c>
      <c r="Y179" s="262">
        <f t="shared" si="68"/>
        <v>9.9367780698667065</v>
      </c>
      <c r="Z179" s="262">
        <f t="shared" si="69"/>
        <v>9.7959302831965029</v>
      </c>
      <c r="AA179" s="262">
        <f t="shared" si="70"/>
        <v>10.00044829509595</v>
      </c>
      <c r="AB179" s="262">
        <f t="shared" si="71"/>
        <v>10</v>
      </c>
      <c r="AD179" s="6">
        <f t="shared" si="72"/>
        <v>162</v>
      </c>
      <c r="AE179" s="1">
        <f t="shared" si="73"/>
        <v>43537</v>
      </c>
      <c r="AF179" s="262">
        <f t="shared" si="74"/>
        <v>-0.53509952075847167</v>
      </c>
      <c r="AG179" s="262">
        <f t="shared" si="75"/>
        <v>-9.4313504484849986E-2</v>
      </c>
      <c r="AH179" s="262">
        <f t="shared" si="76"/>
        <v>-0.16892932658505089</v>
      </c>
      <c r="AI179" s="262">
        <f t="shared" si="77"/>
        <v>-3.3421712114003412</v>
      </c>
      <c r="AJ179" s="262">
        <f t="shared" si="78"/>
        <v>-5.0740000000000507E-5</v>
      </c>
      <c r="AK179" s="262">
        <f t="shared" si="79"/>
        <v>-308.36522572709049</v>
      </c>
    </row>
    <row r="180" spans="1:37" x14ac:dyDescent="0.25">
      <c r="A180" s="6">
        <f t="shared" si="61"/>
        <v>163</v>
      </c>
      <c r="B180" s="245">
        <f>+Rendimientos!F853</f>
        <v>42243</v>
      </c>
      <c r="C180" s="247">
        <f>+Rendimientos!G853</f>
        <v>5.7710069079831151E-2</v>
      </c>
      <c r="D180" s="247">
        <f>+Rendimientos!H853</f>
        <v>5.4119824237958837E-2</v>
      </c>
      <c r="E180" s="247">
        <f>+Rendimientos!I853</f>
        <v>1.1999333159891478E-2</v>
      </c>
      <c r="F180">
        <f>+VLOOKUP(B180,ASURB.MX!$A$2:$H$1054,8,FALSE)</f>
        <v>3.102543188660393E-3</v>
      </c>
      <c r="G180" s="264">
        <f>+dr!F167</f>
        <v>-1.6338999999999937E-4</v>
      </c>
      <c r="H180" s="264">
        <f>+dr!G167</f>
        <v>-4.9223000000000322E-4</v>
      </c>
      <c r="I180" s="264">
        <f>+dr!H167</f>
        <v>-1.5418000000000376E-4</v>
      </c>
      <c r="J180" s="264">
        <f>+dr!I167</f>
        <v>-1.4283999999999825E-4</v>
      </c>
      <c r="K180" s="264">
        <f>+dr!J167</f>
        <v>0</v>
      </c>
      <c r="M180" s="6">
        <f t="shared" si="62"/>
        <v>163</v>
      </c>
      <c r="N180" s="1">
        <f t="shared" si="56"/>
        <v>42243</v>
      </c>
      <c r="O180" s="263">
        <f t="shared" si="57"/>
        <v>39.868037817278861</v>
      </c>
      <c r="P180" s="263">
        <f t="shared" si="58"/>
        <v>9.6377291820450122</v>
      </c>
      <c r="Q180" s="263">
        <f t="shared" si="59"/>
        <v>14.968539170703677</v>
      </c>
      <c r="R180" s="263">
        <f t="shared" si="63"/>
        <v>306.06811299018693</v>
      </c>
      <c r="S180" s="98">
        <f t="shared" si="60"/>
        <v>3.0513803846153847E-2</v>
      </c>
      <c r="T180" s="265">
        <f>R180-'Ejercicio 7'!$J$12*EXP(-S180*34/360)</f>
        <v>305.97117054539211</v>
      </c>
      <c r="U180" s="280">
        <f t="shared" si="64"/>
        <v>8.1515749999999998E-2</v>
      </c>
      <c r="V180" s="280">
        <f t="shared" si="65"/>
        <v>8.2466629999999999E-2</v>
      </c>
      <c r="W180" s="280">
        <f t="shared" si="66"/>
        <v>-4.1930999999999913E-4</v>
      </c>
      <c r="X180" s="280">
        <f t="shared" si="67"/>
        <v>0</v>
      </c>
      <c r="Y180" s="262">
        <f t="shared" si="68"/>
        <v>9.9367780698667065</v>
      </c>
      <c r="Z180" s="262">
        <f t="shared" si="69"/>
        <v>9.7959302831965029</v>
      </c>
      <c r="AA180" s="262">
        <f t="shared" si="70"/>
        <v>10.00044829509595</v>
      </c>
      <c r="AB180" s="262">
        <f t="shared" si="71"/>
        <v>10</v>
      </c>
      <c r="AD180" s="6">
        <f t="shared" si="72"/>
        <v>163</v>
      </c>
      <c r="AE180" s="1">
        <f t="shared" si="73"/>
        <v>43537</v>
      </c>
      <c r="AF180" s="262">
        <f t="shared" si="74"/>
        <v>-2.2356568172788585</v>
      </c>
      <c r="AG180" s="262">
        <f t="shared" si="75"/>
        <v>-0.50772918204501138</v>
      </c>
      <c r="AH180" s="262">
        <f t="shared" si="76"/>
        <v>-0.17853917070367764</v>
      </c>
      <c r="AI180" s="262">
        <f t="shared" si="77"/>
        <v>-0.94811799018691545</v>
      </c>
      <c r="AJ180" s="262">
        <f t="shared" si="78"/>
        <v>1.6338999999999937E-4</v>
      </c>
      <c r="AK180" s="262">
        <f t="shared" si="79"/>
        <v>-305.97117054539211</v>
      </c>
    </row>
    <row r="181" spans="1:37" x14ac:dyDescent="0.25">
      <c r="A181" s="6">
        <f t="shared" si="61"/>
        <v>164</v>
      </c>
      <c r="B181" s="245">
        <f>+Rendimientos!F854</f>
        <v>42244</v>
      </c>
      <c r="C181" s="247">
        <f>+Rendimientos!G854</f>
        <v>0</v>
      </c>
      <c r="D181" s="247">
        <f>+Rendimientos!H854</f>
        <v>-2.2215082931848693E-2</v>
      </c>
      <c r="E181" s="247">
        <f>+Rendimientos!I854</f>
        <v>2.5452441780462163E-2</v>
      </c>
      <c r="F181">
        <f>+VLOOKUP(B181,ASURB.MX!$A$2:$H$1054,8,FALSE)</f>
        <v>-6.0507841662678129E-3</v>
      </c>
      <c r="G181" s="264">
        <f>+dr!F168</f>
        <v>-2.196200000000037E-4</v>
      </c>
      <c r="H181" s="264">
        <f>+dr!G168</f>
        <v>2.1000000000742647E-7</v>
      </c>
      <c r="I181" s="264">
        <f>+dr!H168</f>
        <v>-9.9999999999995925E-5</v>
      </c>
      <c r="J181" s="264">
        <f>+dr!I168</f>
        <v>1.0004999999999736E-4</v>
      </c>
      <c r="K181" s="264">
        <f>+dr!J168</f>
        <v>0</v>
      </c>
      <c r="M181" s="6">
        <f t="shared" si="62"/>
        <v>164</v>
      </c>
      <c r="N181" s="1">
        <f t="shared" si="56"/>
        <v>42244</v>
      </c>
      <c r="O181" s="263">
        <f t="shared" si="57"/>
        <v>37.632381000000002</v>
      </c>
      <c r="P181" s="263">
        <f t="shared" si="58"/>
        <v>8.9294125752260811</v>
      </c>
      <c r="Q181" s="263">
        <f t="shared" si="59"/>
        <v>15.171273197841117</v>
      </c>
      <c r="R181" s="263">
        <f t="shared" si="63"/>
        <v>303.27935404181557</v>
      </c>
      <c r="S181" s="98">
        <f t="shared" si="60"/>
        <v>3.0457573846153843E-2</v>
      </c>
      <c r="T181" s="265">
        <f>R181-'Ejercicio 7'!$J$12*EXP(-S181*34/360)</f>
        <v>303.18241108219576</v>
      </c>
      <c r="U181" s="280">
        <f t="shared" si="64"/>
        <v>8.2008190000000009E-2</v>
      </c>
      <c r="V181" s="280">
        <f t="shared" si="65"/>
        <v>8.252081E-2</v>
      </c>
      <c r="W181" s="280">
        <f t="shared" si="66"/>
        <v>-1.7642000000000352E-4</v>
      </c>
      <c r="X181" s="280">
        <f t="shared" si="67"/>
        <v>0</v>
      </c>
      <c r="Y181" s="262">
        <f t="shared" si="68"/>
        <v>9.9367780698667065</v>
      </c>
      <c r="Z181" s="262">
        <f t="shared" si="69"/>
        <v>9.7959302831965029</v>
      </c>
      <c r="AA181" s="262">
        <f t="shared" si="70"/>
        <v>10.00044829509595</v>
      </c>
      <c r="AB181" s="262">
        <f t="shared" si="71"/>
        <v>10</v>
      </c>
      <c r="AD181" s="6">
        <f t="shared" si="72"/>
        <v>164</v>
      </c>
      <c r="AE181" s="1">
        <f t="shared" si="73"/>
        <v>43537</v>
      </c>
      <c r="AF181" s="262">
        <f t="shared" si="74"/>
        <v>0</v>
      </c>
      <c r="AG181" s="262">
        <f t="shared" si="75"/>
        <v>0.20058742477391966</v>
      </c>
      <c r="AH181" s="262">
        <f t="shared" si="76"/>
        <v>-0.38127319784111791</v>
      </c>
      <c r="AI181" s="262">
        <f t="shared" si="77"/>
        <v>1.8406409581844514</v>
      </c>
      <c r="AJ181" s="262">
        <f t="shared" si="78"/>
        <v>2.196200000000037E-4</v>
      </c>
      <c r="AK181" s="262">
        <f t="shared" si="79"/>
        <v>-303.18241108219576</v>
      </c>
    </row>
    <row r="182" spans="1:37" x14ac:dyDescent="0.25">
      <c r="A182" s="6">
        <f t="shared" si="61"/>
        <v>165</v>
      </c>
      <c r="B182" s="245">
        <f>+Rendimientos!F855</f>
        <v>42247</v>
      </c>
      <c r="C182" s="247">
        <f>+Rendimientos!G855</f>
        <v>2.2332638593705316E-2</v>
      </c>
      <c r="D182" s="247">
        <f>+Rendimientos!H855</f>
        <v>3.9777896736701873E-2</v>
      </c>
      <c r="E182" s="247">
        <f>+Rendimientos!I855</f>
        <v>3.7438860594057191E-3</v>
      </c>
      <c r="F182">
        <f>+VLOOKUP(B182,ASURB.MX!$A$2:$H$1054,8,FALSE)</f>
        <v>-2.4597960026334029E-4</v>
      </c>
      <c r="G182" s="264">
        <f>+dr!F169</f>
        <v>-9.8817999999999823E-4</v>
      </c>
      <c r="H182" s="264">
        <f>+dr!G169</f>
        <v>-8.8509999999999978E-5</v>
      </c>
      <c r="I182" s="264">
        <f>+dr!H169</f>
        <v>1.0841999999999796E-4</v>
      </c>
      <c r="J182" s="264">
        <f>+dr!I169</f>
        <v>1.5480999999999828E-4</v>
      </c>
      <c r="K182" s="264">
        <f>+dr!J169</f>
        <v>0</v>
      </c>
      <c r="M182" s="6">
        <f t="shared" si="62"/>
        <v>165</v>
      </c>
      <c r="N182" s="1">
        <f t="shared" si="56"/>
        <v>42247</v>
      </c>
      <c r="O182" s="263">
        <f t="shared" si="57"/>
        <v>38.482266130196358</v>
      </c>
      <c r="P182" s="263">
        <f t="shared" si="58"/>
        <v>9.5004920437443339</v>
      </c>
      <c r="Q182" s="263">
        <f t="shared" si="59"/>
        <v>14.845475857664738</v>
      </c>
      <c r="R182" s="263">
        <f t="shared" si="63"/>
        <v>305.04495093563042</v>
      </c>
      <c r="S182" s="98">
        <f t="shared" si="60"/>
        <v>2.9689013846153849E-2</v>
      </c>
      <c r="T182" s="265">
        <f>R182-'Ejercicio 7'!$J$12*EXP(-S182*34/360)</f>
        <v>304.948000939032</v>
      </c>
      <c r="U182" s="280">
        <f t="shared" si="64"/>
        <v>8.1919470000000008E-2</v>
      </c>
      <c r="V182" s="280">
        <f t="shared" si="65"/>
        <v>8.2729230000000001E-2</v>
      </c>
      <c r="W182" s="280">
        <f t="shared" si="66"/>
        <v>-1.216600000000026E-4</v>
      </c>
      <c r="X182" s="280">
        <f t="shared" si="67"/>
        <v>0</v>
      </c>
      <c r="Y182" s="262">
        <f t="shared" si="68"/>
        <v>9.9367780698667065</v>
      </c>
      <c r="Z182" s="262">
        <f t="shared" si="69"/>
        <v>9.7959302831965029</v>
      </c>
      <c r="AA182" s="262">
        <f t="shared" si="70"/>
        <v>10.00044829509595</v>
      </c>
      <c r="AB182" s="262">
        <f t="shared" si="71"/>
        <v>10</v>
      </c>
      <c r="AD182" s="6">
        <f t="shared" si="72"/>
        <v>165</v>
      </c>
      <c r="AE182" s="1">
        <f t="shared" si="73"/>
        <v>43537</v>
      </c>
      <c r="AF182" s="262">
        <f t="shared" si="74"/>
        <v>-0.84988513019635548</v>
      </c>
      <c r="AG182" s="262">
        <f t="shared" si="75"/>
        <v>-0.37049204374433309</v>
      </c>
      <c r="AH182" s="262">
        <f t="shared" si="76"/>
        <v>-5.5475857664738726E-2</v>
      </c>
      <c r="AI182" s="262">
        <f t="shared" si="77"/>
        <v>7.5044064369592434E-2</v>
      </c>
      <c r="AJ182" s="262">
        <f t="shared" si="78"/>
        <v>9.8817999999999823E-4</v>
      </c>
      <c r="AK182" s="262">
        <f t="shared" si="79"/>
        <v>-304.948000939032</v>
      </c>
    </row>
    <row r="183" spans="1:37" x14ac:dyDescent="0.25">
      <c r="A183" s="6">
        <f t="shared" si="61"/>
        <v>166</v>
      </c>
      <c r="B183" s="245">
        <f>+Rendimientos!F856</f>
        <v>42248</v>
      </c>
      <c r="C183" s="247">
        <f>+Rendimientos!G856</f>
        <v>-5.6398901247745728E-2</v>
      </c>
      <c r="D183" s="247">
        <f>+Rendimientos!H856</f>
        <v>-1.756281380485307E-2</v>
      </c>
      <c r="E183" s="247">
        <f>+Rendimientos!I856</f>
        <v>-4.4943652070762044E-3</v>
      </c>
      <c r="F183">
        <f>+VLOOKUP(B183,ASURB.MX!$A$2:$H$1054,8,FALSE)</f>
        <v>4.6649538239260492E-3</v>
      </c>
      <c r="G183" s="264">
        <f>+dr!F170</f>
        <v>1.2073099999999996E-3</v>
      </c>
      <c r="H183" s="264">
        <f>+dr!G170</f>
        <v>-1.1153000000000551E-4</v>
      </c>
      <c r="I183" s="264">
        <f>+dr!H170</f>
        <v>1.3888000000000095E-4</v>
      </c>
      <c r="J183" s="264">
        <f>+dr!I170</f>
        <v>-1.6889999999998573E-5</v>
      </c>
      <c r="K183" s="264">
        <f>+dr!J170</f>
        <v>0</v>
      </c>
      <c r="M183" s="6">
        <f t="shared" si="62"/>
        <v>166</v>
      </c>
      <c r="N183" s="1">
        <f t="shared" si="56"/>
        <v>42248</v>
      </c>
      <c r="O183" s="263">
        <f t="shared" si="57"/>
        <v>35.568697784050286</v>
      </c>
      <c r="P183" s="263">
        <f t="shared" si="58"/>
        <v>8.9710513880525582</v>
      </c>
      <c r="Q183" s="263">
        <f t="shared" si="59"/>
        <v>14.72367748901933</v>
      </c>
      <c r="R183" s="263">
        <f t="shared" si="63"/>
        <v>306.54669083524016</v>
      </c>
      <c r="S183" s="98">
        <f t="shared" si="60"/>
        <v>3.188450384615385E-2</v>
      </c>
      <c r="T183" s="265">
        <f>R183-'Ejercicio 7'!$J$12*EXP(-S183*34/360)</f>
        <v>306.44976093931729</v>
      </c>
      <c r="U183" s="280">
        <f t="shared" si="64"/>
        <v>8.189645000000001E-2</v>
      </c>
      <c r="V183" s="280">
        <f t="shared" si="65"/>
        <v>8.2759689999999997E-2</v>
      </c>
      <c r="W183" s="280">
        <f t="shared" si="66"/>
        <v>-2.9335999999999945E-4</v>
      </c>
      <c r="X183" s="280">
        <f t="shared" si="67"/>
        <v>0</v>
      </c>
      <c r="Y183" s="262">
        <f t="shared" si="68"/>
        <v>9.9367780698667065</v>
      </c>
      <c r="Z183" s="262">
        <f t="shared" si="69"/>
        <v>9.7959302831965029</v>
      </c>
      <c r="AA183" s="262">
        <f t="shared" si="70"/>
        <v>10.00044829509595</v>
      </c>
      <c r="AB183" s="262">
        <f t="shared" si="71"/>
        <v>10</v>
      </c>
      <c r="AD183" s="6">
        <f t="shared" si="72"/>
        <v>166</v>
      </c>
      <c r="AE183" s="1">
        <f t="shared" si="73"/>
        <v>43537</v>
      </c>
      <c r="AF183" s="262">
        <f t="shared" si="74"/>
        <v>2.063683215949716</v>
      </c>
      <c r="AG183" s="262">
        <f t="shared" si="75"/>
        <v>0.15894861194744259</v>
      </c>
      <c r="AH183" s="262">
        <f t="shared" si="76"/>
        <v>6.6322510980668881E-2</v>
      </c>
      <c r="AI183" s="262">
        <f t="shared" si="77"/>
        <v>-1.4266958352401389</v>
      </c>
      <c r="AJ183" s="262">
        <f t="shared" si="78"/>
        <v>-1.2073100000000031E-3</v>
      </c>
      <c r="AK183" s="262">
        <f t="shared" si="79"/>
        <v>-306.44976093931729</v>
      </c>
    </row>
    <row r="184" spans="1:37" x14ac:dyDescent="0.25">
      <c r="A184" s="6">
        <f t="shared" si="61"/>
        <v>167</v>
      </c>
      <c r="B184" s="245">
        <f>+Rendimientos!F857</f>
        <v>42249</v>
      </c>
      <c r="C184" s="247">
        <f>+Rendimientos!G857</f>
        <v>2.0735784656242085E-2</v>
      </c>
      <c r="D184" s="247">
        <f>+Rendimientos!H857</f>
        <v>6.5929251617354977E-3</v>
      </c>
      <c r="E184" s="247">
        <f>+Rendimientos!I857</f>
        <v>0</v>
      </c>
      <c r="F184">
        <f>+VLOOKUP(B184,ASURB.MX!$A$2:$H$1054,8,FALSE)</f>
        <v>8.9781114334493454E-4</v>
      </c>
      <c r="G184" s="264">
        <f>+dr!F171</f>
        <v>2.4601000000000137E-4</v>
      </c>
      <c r="H184" s="264">
        <f>+dr!G171</f>
        <v>-5.6799999999995743E-5</v>
      </c>
      <c r="I184" s="264">
        <f>+dr!H171</f>
        <v>-1.2273000000000145E-4</v>
      </c>
      <c r="J184" s="264">
        <f>+dr!I171</f>
        <v>-1.3794000000000306E-4</v>
      </c>
      <c r="K184" s="264">
        <f>+dr!J171</f>
        <v>0</v>
      </c>
      <c r="M184" s="6">
        <f t="shared" si="62"/>
        <v>167</v>
      </c>
      <c r="N184" s="1">
        <f t="shared" si="56"/>
        <v>42249</v>
      </c>
      <c r="O184" s="263">
        <f t="shared" si="57"/>
        <v>38.420864609681274</v>
      </c>
      <c r="P184" s="263">
        <f t="shared" si="58"/>
        <v>9.1903922688269706</v>
      </c>
      <c r="Q184" s="263">
        <f t="shared" si="59"/>
        <v>14.79</v>
      </c>
      <c r="R184" s="263">
        <f t="shared" si="63"/>
        <v>305.39405814163024</v>
      </c>
      <c r="S184" s="98">
        <f t="shared" si="60"/>
        <v>3.0923203846153848E-2</v>
      </c>
      <c r="T184" s="265">
        <f>R184-'Ejercicio 7'!$J$12*EXP(-S184*34/360)</f>
        <v>305.29711944509643</v>
      </c>
      <c r="U184" s="280">
        <f t="shared" si="64"/>
        <v>8.1951180000000012E-2</v>
      </c>
      <c r="V184" s="280">
        <f t="shared" si="65"/>
        <v>8.2498080000000001E-2</v>
      </c>
      <c r="W184" s="280">
        <f t="shared" si="66"/>
        <v>-4.1441000000000394E-4</v>
      </c>
      <c r="X184" s="280">
        <f t="shared" si="67"/>
        <v>0</v>
      </c>
      <c r="Y184" s="262">
        <f t="shared" si="68"/>
        <v>9.9367780698667065</v>
      </c>
      <c r="Z184" s="262">
        <f t="shared" si="69"/>
        <v>9.7959302831965029</v>
      </c>
      <c r="AA184" s="262">
        <f t="shared" si="70"/>
        <v>10.00044829509595</v>
      </c>
      <c r="AB184" s="262">
        <f t="shared" si="71"/>
        <v>10</v>
      </c>
      <c r="AD184" s="6">
        <f t="shared" si="72"/>
        <v>167</v>
      </c>
      <c r="AE184" s="1">
        <f t="shared" si="73"/>
        <v>43537</v>
      </c>
      <c r="AF184" s="262">
        <f t="shared" si="74"/>
        <v>-0.78848360968127196</v>
      </c>
      <c r="AG184" s="262">
        <f t="shared" si="75"/>
        <v>-6.0392268826969797E-2</v>
      </c>
      <c r="AH184" s="262">
        <f t="shared" si="76"/>
        <v>0</v>
      </c>
      <c r="AI184" s="262">
        <f t="shared" si="77"/>
        <v>-0.27406314163022216</v>
      </c>
      <c r="AJ184" s="262">
        <f t="shared" si="78"/>
        <v>-2.4601000000000137E-4</v>
      </c>
      <c r="AK184" s="262">
        <f t="shared" si="79"/>
        <v>-305.29711944509643</v>
      </c>
    </row>
    <row r="185" spans="1:37" x14ac:dyDescent="0.25">
      <c r="A185" s="6">
        <f t="shared" si="61"/>
        <v>168</v>
      </c>
      <c r="B185" s="245">
        <f>+Rendimientos!F858</f>
        <v>42250</v>
      </c>
      <c r="C185" s="247">
        <f>+Rendimientos!G858</f>
        <v>5.5080610376983825E-3</v>
      </c>
      <c r="D185" s="247">
        <f>+Rendimientos!H858</f>
        <v>-6.12058378394099E-3</v>
      </c>
      <c r="E185" s="247">
        <f>+Rendimientos!I858</f>
        <v>1.4533603622183765E-2</v>
      </c>
      <c r="F185">
        <f>+VLOOKUP(B185,ASURB.MX!$A$2:$H$1054,8,FALSE)</f>
        <v>-6.9362218791278014E-4</v>
      </c>
      <c r="G185" s="264">
        <f>+dr!F172</f>
        <v>1.8039999999996947E-5</v>
      </c>
      <c r="H185" s="264">
        <f>+dr!G172</f>
        <v>-3.9129999999998333E-5</v>
      </c>
      <c r="I185" s="264">
        <f>+dr!H172</f>
        <v>-1.1523999999999562E-4</v>
      </c>
      <c r="J185" s="264">
        <f>+dr!I172</f>
        <v>-5.8400000000000118E-5</v>
      </c>
      <c r="K185" s="264">
        <f>+dr!J172</f>
        <v>0</v>
      </c>
      <c r="M185" s="6">
        <f t="shared" si="62"/>
        <v>168</v>
      </c>
      <c r="N185" s="1">
        <f t="shared" si="56"/>
        <v>42250</v>
      </c>
      <c r="O185" s="263">
        <f t="shared" si="57"/>
        <v>37.840234360539867</v>
      </c>
      <c r="P185" s="263">
        <f t="shared" si="58"/>
        <v>9.0742897336449957</v>
      </c>
      <c r="Q185" s="263">
        <f t="shared" si="59"/>
        <v>15.006521605940911</v>
      </c>
      <c r="R185" s="263">
        <f t="shared" si="63"/>
        <v>304.90843038293065</v>
      </c>
      <c r="S185" s="98">
        <f t="shared" si="60"/>
        <v>3.0695233846153844E-2</v>
      </c>
      <c r="T185" s="265">
        <f>R185-'Ejercicio 7'!$J$12*EXP(-S185*34/360)</f>
        <v>304.81148959923576</v>
      </c>
      <c r="U185" s="280">
        <f t="shared" si="64"/>
        <v>8.196885000000001E-2</v>
      </c>
      <c r="V185" s="280">
        <f t="shared" si="65"/>
        <v>8.250557E-2</v>
      </c>
      <c r="W185" s="280">
        <f t="shared" si="66"/>
        <v>-3.34870000000001E-4</v>
      </c>
      <c r="X185" s="280">
        <f t="shared" si="67"/>
        <v>0</v>
      </c>
      <c r="Y185" s="262">
        <f t="shared" si="68"/>
        <v>9.9367780698667065</v>
      </c>
      <c r="Z185" s="262">
        <f t="shared" si="69"/>
        <v>9.7959302831965029</v>
      </c>
      <c r="AA185" s="262">
        <f t="shared" si="70"/>
        <v>10.00044829509595</v>
      </c>
      <c r="AB185" s="262">
        <f t="shared" si="71"/>
        <v>10</v>
      </c>
      <c r="AD185" s="6">
        <f t="shared" si="72"/>
        <v>168</v>
      </c>
      <c r="AE185" s="1">
        <f t="shared" si="73"/>
        <v>43537</v>
      </c>
      <c r="AF185" s="262">
        <f t="shared" si="74"/>
        <v>-0.2078533605398647</v>
      </c>
      <c r="AG185" s="262">
        <f t="shared" si="75"/>
        <v>5.5710266355005089E-2</v>
      </c>
      <c r="AH185" s="262">
        <f t="shared" si="76"/>
        <v>-0.21652160594091185</v>
      </c>
      <c r="AI185" s="262">
        <f t="shared" si="77"/>
        <v>0.2115646170693708</v>
      </c>
      <c r="AJ185" s="262">
        <f t="shared" si="78"/>
        <v>-1.8039999999996947E-5</v>
      </c>
      <c r="AK185" s="262">
        <f t="shared" si="79"/>
        <v>-304.81148959923576</v>
      </c>
    </row>
    <row r="186" spans="1:37" x14ac:dyDescent="0.25">
      <c r="A186" s="6">
        <f t="shared" si="61"/>
        <v>169</v>
      </c>
      <c r="B186" s="245">
        <f>+Rendimientos!F859</f>
        <v>42251</v>
      </c>
      <c r="C186" s="247">
        <f>+Rendimientos!G859</f>
        <v>-1.7419148851799498E-2</v>
      </c>
      <c r="D186" s="247">
        <f>+Rendimientos!H859</f>
        <v>-1.1812355012891808E-3</v>
      </c>
      <c r="E186" s="247">
        <f>+Rendimientos!I859</f>
        <v>-1.0039238415107539E-2</v>
      </c>
      <c r="F186">
        <f>+VLOOKUP(B186,ASURB.MX!$A$2:$H$1054,8,FALSE)</f>
        <v>5.941685850196712E-3</v>
      </c>
      <c r="G186" s="264">
        <f>+dr!F173</f>
        <v>-1.2284999999999727E-4</v>
      </c>
      <c r="H186" s="264">
        <f>+dr!G173</f>
        <v>-7.6650000000004492E-5</v>
      </c>
      <c r="I186" s="264">
        <f>+dr!H173</f>
        <v>-9.8640000000004002E-5</v>
      </c>
      <c r="J186" s="264">
        <f>+dr!I173</f>
        <v>-4.7399999999996056E-5</v>
      </c>
      <c r="K186" s="264">
        <f>+dr!J173</f>
        <v>0</v>
      </c>
      <c r="M186" s="6">
        <f t="shared" si="62"/>
        <v>169</v>
      </c>
      <c r="N186" s="1">
        <f t="shared" si="56"/>
        <v>42251</v>
      </c>
      <c r="O186" s="263">
        <f t="shared" si="57"/>
        <v>36.982533282456622</v>
      </c>
      <c r="P186" s="263">
        <f t="shared" si="58"/>
        <v>9.11922168698948</v>
      </c>
      <c r="Q186" s="263">
        <f t="shared" si="59"/>
        <v>14.64226249070432</v>
      </c>
      <c r="R186" s="263">
        <f t="shared" si="63"/>
        <v>306.93831876173732</v>
      </c>
      <c r="S186" s="98">
        <f t="shared" si="60"/>
        <v>3.055434384615385E-2</v>
      </c>
      <c r="T186" s="265">
        <f>R186-'Ejercicio 7'!$J$12*EXP(-S186*34/360)</f>
        <v>306.84137668811286</v>
      </c>
      <c r="U186" s="280">
        <f t="shared" si="64"/>
        <v>8.1931329999999997E-2</v>
      </c>
      <c r="V186" s="280">
        <f t="shared" si="65"/>
        <v>8.2522170000000006E-2</v>
      </c>
      <c r="W186" s="280">
        <f t="shared" si="66"/>
        <v>-3.2386999999999694E-4</v>
      </c>
      <c r="X186" s="280">
        <f t="shared" si="67"/>
        <v>0</v>
      </c>
      <c r="Y186" s="262">
        <f t="shared" si="68"/>
        <v>9.9367780698667065</v>
      </c>
      <c r="Z186" s="262">
        <f t="shared" si="69"/>
        <v>9.7959302831965029</v>
      </c>
      <c r="AA186" s="262">
        <f t="shared" si="70"/>
        <v>10.00044829509595</v>
      </c>
      <c r="AB186" s="262">
        <f t="shared" si="71"/>
        <v>10</v>
      </c>
      <c r="AD186" s="6">
        <f t="shared" si="72"/>
        <v>169</v>
      </c>
      <c r="AE186" s="1">
        <f t="shared" si="73"/>
        <v>43537</v>
      </c>
      <c r="AF186" s="262">
        <f t="shared" si="74"/>
        <v>0.64984771754338055</v>
      </c>
      <c r="AG186" s="262">
        <f t="shared" si="75"/>
        <v>1.077831301052079E-2</v>
      </c>
      <c r="AH186" s="262">
        <f t="shared" si="76"/>
        <v>0.14773750929567875</v>
      </c>
      <c r="AI186" s="262">
        <f t="shared" si="77"/>
        <v>-1.8183237617373038</v>
      </c>
      <c r="AJ186" s="262">
        <f t="shared" si="78"/>
        <v>1.2284999999999727E-4</v>
      </c>
      <c r="AK186" s="262">
        <f t="shared" si="79"/>
        <v>-306.84137668811286</v>
      </c>
    </row>
    <row r="187" spans="1:37" x14ac:dyDescent="0.25">
      <c r="A187" s="6">
        <f t="shared" si="61"/>
        <v>170</v>
      </c>
      <c r="B187" s="245">
        <f>+Rendimientos!F860</f>
        <v>42254</v>
      </c>
      <c r="C187" s="247">
        <f>+Rendimientos!G860</f>
        <v>-4.7975013428862611E-3</v>
      </c>
      <c r="D187" s="247">
        <f>+Rendimientos!H860</f>
        <v>-4.0269290386671479E-3</v>
      </c>
      <c r="E187" s="247">
        <f>+Rendimientos!I860</f>
        <v>1.0778809613459698E-2</v>
      </c>
      <c r="F187">
        <f>+VLOOKUP(B187,ASURB.MX!$A$2:$H$1054,8,FALSE)</f>
        <v>1.6499402036981258E-2</v>
      </c>
      <c r="G187" s="264">
        <f>+dr!F174</f>
        <v>-2.7660000000002266E-5</v>
      </c>
      <c r="H187" s="264">
        <f>+dr!G174</f>
        <v>3.8490000000002134E-5</v>
      </c>
      <c r="I187" s="264">
        <f>+dr!H174</f>
        <v>-1.766999999999741E-5</v>
      </c>
      <c r="J187" s="264">
        <f>+dr!I174</f>
        <v>-4.6589999999999132E-5</v>
      </c>
      <c r="K187" s="264">
        <f>+dr!J174</f>
        <v>0</v>
      </c>
      <c r="M187" s="6">
        <f t="shared" si="62"/>
        <v>170</v>
      </c>
      <c r="N187" s="1">
        <f t="shared" si="56"/>
        <v>42254</v>
      </c>
      <c r="O187" s="263">
        <f t="shared" si="57"/>
        <v>37.452271983689549</v>
      </c>
      <c r="P187" s="263">
        <f t="shared" si="58"/>
        <v>9.0933080653689977</v>
      </c>
      <c r="Q187" s="263">
        <f t="shared" si="59"/>
        <v>14.950280860805304</v>
      </c>
      <c r="R187" s="263">
        <f t="shared" si="63"/>
        <v>310.19605327595303</v>
      </c>
      <c r="S187" s="98">
        <f t="shared" si="60"/>
        <v>3.0649533846153845E-2</v>
      </c>
      <c r="T187" s="265">
        <f>R187-'Ejercicio 7'!$J$12*EXP(-S187*34/360)</f>
        <v>310.09911207385005</v>
      </c>
      <c r="U187" s="280">
        <f t="shared" si="64"/>
        <v>8.204647000000001E-2</v>
      </c>
      <c r="V187" s="280">
        <f t="shared" si="65"/>
        <v>8.2603140000000005E-2</v>
      </c>
      <c r="W187" s="280">
        <f t="shared" si="66"/>
        <v>-3.2306000000000001E-4</v>
      </c>
      <c r="X187" s="280">
        <f t="shared" si="67"/>
        <v>0</v>
      </c>
      <c r="Y187" s="262">
        <f t="shared" si="68"/>
        <v>9.9367780698667065</v>
      </c>
      <c r="Z187" s="262">
        <f t="shared" si="69"/>
        <v>9.7959302831965029</v>
      </c>
      <c r="AA187" s="262">
        <f t="shared" si="70"/>
        <v>10.00044829509595</v>
      </c>
      <c r="AB187" s="262">
        <f t="shared" si="71"/>
        <v>10</v>
      </c>
      <c r="AD187" s="6">
        <f t="shared" si="72"/>
        <v>170</v>
      </c>
      <c r="AE187" s="1">
        <f t="shared" si="73"/>
        <v>43537</v>
      </c>
      <c r="AF187" s="262">
        <f t="shared" si="74"/>
        <v>0.18010901631045328</v>
      </c>
      <c r="AG187" s="262">
        <f t="shared" si="75"/>
        <v>3.6691934631003065E-2</v>
      </c>
      <c r="AH187" s="262">
        <f t="shared" si="76"/>
        <v>-0.16028086080530457</v>
      </c>
      <c r="AI187" s="262">
        <f t="shared" si="77"/>
        <v>-5.0760582759530166</v>
      </c>
      <c r="AJ187" s="262">
        <f t="shared" si="78"/>
        <v>2.7660000000002266E-5</v>
      </c>
      <c r="AK187" s="262">
        <f t="shared" si="79"/>
        <v>-310.09911207385005</v>
      </c>
    </row>
    <row r="188" spans="1:37" x14ac:dyDescent="0.25">
      <c r="A188" s="6">
        <f t="shared" si="61"/>
        <v>171</v>
      </c>
      <c r="B188" s="245">
        <f>+Rendimientos!F861</f>
        <v>42255</v>
      </c>
      <c r="C188" s="247">
        <f>+Rendimientos!G861</f>
        <v>2.3786036462735499E-2</v>
      </c>
      <c r="D188" s="247">
        <f>+Rendimientos!H861</f>
        <v>4.026929038667206E-3</v>
      </c>
      <c r="E188" s="247">
        <f>+Rendimientos!I861</f>
        <v>4.0584141919669994E-3</v>
      </c>
      <c r="F188">
        <f>+VLOOKUP(B188,ASURB.MX!$A$2:$H$1054,8,FALSE)</f>
        <v>-1.0028113847564307E-2</v>
      </c>
      <c r="G188" s="264">
        <f>+dr!F175</f>
        <v>6.2460000000000293E-5</v>
      </c>
      <c r="H188" s="264">
        <f>+dr!G175</f>
        <v>2.3406000000000121E-4</v>
      </c>
      <c r="I188" s="264">
        <f>+dr!H175</f>
        <v>4.4573000000000529E-4</v>
      </c>
      <c r="J188" s="264">
        <f>+dr!I175</f>
        <v>1.2456999999999746E-4</v>
      </c>
      <c r="K188" s="264">
        <f>+dr!J175</f>
        <v>0</v>
      </c>
      <c r="M188" s="6">
        <f t="shared" si="62"/>
        <v>171</v>
      </c>
      <c r="N188" s="1">
        <f t="shared" si="56"/>
        <v>42255</v>
      </c>
      <c r="O188" s="263">
        <f t="shared" si="57"/>
        <v>38.538236837786464</v>
      </c>
      <c r="P188" s="263">
        <f t="shared" si="58"/>
        <v>9.166839988348892</v>
      </c>
      <c r="Q188" s="263">
        <f t="shared" si="59"/>
        <v>14.850145911856446</v>
      </c>
      <c r="R188" s="263">
        <f t="shared" si="63"/>
        <v>302.07550769914104</v>
      </c>
      <c r="S188" s="98">
        <f t="shared" si="60"/>
        <v>3.0739653846153847E-2</v>
      </c>
      <c r="T188" s="265">
        <f>R188-'Ejercicio 7'!$J$12*EXP(-S188*34/360)</f>
        <v>301.97856732213347</v>
      </c>
      <c r="U188" s="280">
        <f t="shared" si="64"/>
        <v>8.2242040000000016E-2</v>
      </c>
      <c r="V188" s="280">
        <f t="shared" si="65"/>
        <v>8.3066540000000008E-2</v>
      </c>
      <c r="W188" s="280">
        <f t="shared" si="66"/>
        <v>-1.5190000000000342E-4</v>
      </c>
      <c r="X188" s="280">
        <f t="shared" si="67"/>
        <v>0</v>
      </c>
      <c r="Y188" s="262">
        <f t="shared" si="68"/>
        <v>9.9367780698667065</v>
      </c>
      <c r="Z188" s="262">
        <f t="shared" si="69"/>
        <v>9.7959302831965029</v>
      </c>
      <c r="AA188" s="262">
        <f t="shared" si="70"/>
        <v>10.00044829509595</v>
      </c>
      <c r="AB188" s="262">
        <f t="shared" si="71"/>
        <v>10</v>
      </c>
      <c r="AD188" s="6">
        <f t="shared" si="72"/>
        <v>171</v>
      </c>
      <c r="AE188" s="1">
        <f t="shared" si="73"/>
        <v>43537</v>
      </c>
      <c r="AF188" s="262">
        <f t="shared" si="74"/>
        <v>-0.90585583778646139</v>
      </c>
      <c r="AG188" s="262">
        <f t="shared" si="75"/>
        <v>-3.6839988348891239E-2</v>
      </c>
      <c r="AH188" s="262">
        <f t="shared" si="76"/>
        <v>-6.0145911856446688E-2</v>
      </c>
      <c r="AI188" s="262">
        <f t="shared" si="77"/>
        <v>3.0444873008589752</v>
      </c>
      <c r="AJ188" s="262">
        <f t="shared" si="78"/>
        <v>-6.2460000000000293E-5</v>
      </c>
      <c r="AK188" s="262">
        <f t="shared" si="79"/>
        <v>-301.97856732213347</v>
      </c>
    </row>
    <row r="189" spans="1:37" x14ac:dyDescent="0.25">
      <c r="A189" s="6">
        <f t="shared" si="61"/>
        <v>172</v>
      </c>
      <c r="B189" s="245">
        <f>+Rendimientos!F862</f>
        <v>42256</v>
      </c>
      <c r="C189" s="247">
        <f>+Rendimientos!G862</f>
        <v>-3.132736233007112E-3</v>
      </c>
      <c r="D189" s="247">
        <f>+Rendimientos!H862</f>
        <v>-1.2848191921064978E-2</v>
      </c>
      <c r="E189" s="247">
        <f>+Rendimientos!I862</f>
        <v>-9.9909027357317007E-3</v>
      </c>
      <c r="F189">
        <f>+VLOOKUP(B189,ASURB.MX!$A$2:$H$1054,8,FALSE)</f>
        <v>-1.2902922796249553E-2</v>
      </c>
      <c r="G189" s="264">
        <f>+dr!F176</f>
        <v>-1.6980999999999941E-4</v>
      </c>
      <c r="H189" s="264">
        <f>+dr!G176</f>
        <v>-1.464500000000063E-4</v>
      </c>
      <c r="I189" s="264">
        <f>+dr!H176</f>
        <v>-5.4249000000000658E-4</v>
      </c>
      <c r="J189" s="264">
        <f>+dr!I176</f>
        <v>-2.7217999999999687E-4</v>
      </c>
      <c r="K189" s="264">
        <f>+dr!J176</f>
        <v>0</v>
      </c>
      <c r="M189" s="6">
        <f t="shared" si="62"/>
        <v>172</v>
      </c>
      <c r="N189" s="1">
        <f t="shared" si="56"/>
        <v>42256</v>
      </c>
      <c r="O189" s="263">
        <f t="shared" si="57"/>
        <v>37.514673146601346</v>
      </c>
      <c r="P189" s="263">
        <f t="shared" si="58"/>
        <v>9.0134463628568522</v>
      </c>
      <c r="Q189" s="263">
        <f t="shared" si="59"/>
        <v>14.642970251514321</v>
      </c>
      <c r="R189" s="263">
        <f t="shared" si="63"/>
        <v>301.20834538664059</v>
      </c>
      <c r="S189" s="98">
        <f t="shared" si="60"/>
        <v>3.0507383846153847E-2</v>
      </c>
      <c r="T189" s="265">
        <f>R189-'Ejercicio 7'!$J$12*EXP(-S189*34/360)</f>
        <v>301.11140288306632</v>
      </c>
      <c r="U189" s="280">
        <f t="shared" si="64"/>
        <v>8.1861530000000002E-2</v>
      </c>
      <c r="V189" s="280">
        <f t="shared" si="65"/>
        <v>8.2078319999999996E-2</v>
      </c>
      <c r="W189" s="280">
        <f t="shared" si="66"/>
        <v>-5.4864999999999775E-4</v>
      </c>
      <c r="X189" s="280">
        <f t="shared" si="67"/>
        <v>0</v>
      </c>
      <c r="Y189" s="262">
        <f t="shared" si="68"/>
        <v>9.9367780698667065</v>
      </c>
      <c r="Z189" s="262">
        <f t="shared" si="69"/>
        <v>9.7959302831965029</v>
      </c>
      <c r="AA189" s="262">
        <f t="shared" si="70"/>
        <v>10.00044829509595</v>
      </c>
      <c r="AB189" s="262">
        <f t="shared" si="71"/>
        <v>10</v>
      </c>
      <c r="AD189" s="6">
        <f t="shared" si="72"/>
        <v>172</v>
      </c>
      <c r="AE189" s="1">
        <f t="shared" si="73"/>
        <v>43537</v>
      </c>
      <c r="AF189" s="262">
        <f t="shared" si="74"/>
        <v>0.11770785339865597</v>
      </c>
      <c r="AG189" s="262">
        <f t="shared" si="75"/>
        <v>0.11655363714314859</v>
      </c>
      <c r="AH189" s="262">
        <f t="shared" si="76"/>
        <v>0.14702974848567862</v>
      </c>
      <c r="AI189" s="262">
        <f t="shared" si="77"/>
        <v>3.9116496133594296</v>
      </c>
      <c r="AJ189" s="262">
        <f t="shared" si="78"/>
        <v>1.6980999999999941E-4</v>
      </c>
      <c r="AK189" s="262">
        <f t="shared" si="79"/>
        <v>-301.11140288306632</v>
      </c>
    </row>
    <row r="190" spans="1:37" x14ac:dyDescent="0.25">
      <c r="A190" s="6">
        <f t="shared" si="61"/>
        <v>173</v>
      </c>
      <c r="B190" s="245">
        <f>+Rendimientos!F863</f>
        <v>42257</v>
      </c>
      <c r="C190" s="247">
        <f>+Rendimientos!G863</f>
        <v>1.8692605407159894E-2</v>
      </c>
      <c r="D190" s="247">
        <f>+Rendimientos!H863</f>
        <v>8.1087332320602026E-3</v>
      </c>
      <c r="E190" s="247">
        <f>+Rendimientos!I863</f>
        <v>1.8788440767452144E-2</v>
      </c>
      <c r="F190">
        <f>+VLOOKUP(B190,ASURB.MX!$A$2:$H$1054,8,FALSE)</f>
        <v>2.2491920679986416E-2</v>
      </c>
      <c r="G190" s="264">
        <f>+dr!F177</f>
        <v>1.1057000000000081E-4</v>
      </c>
      <c r="H190" s="264">
        <f>+dr!G177</f>
        <v>4.6310000000000795E-5</v>
      </c>
      <c r="I190" s="264">
        <f>+dr!H177</f>
        <v>-3.7320000000000408E-5</v>
      </c>
      <c r="J190" s="264">
        <f>+dr!I177</f>
        <v>4.5899999999987617E-6</v>
      </c>
      <c r="K190" s="264">
        <f>+dr!J177</f>
        <v>0</v>
      </c>
      <c r="M190" s="6">
        <f t="shared" si="62"/>
        <v>173</v>
      </c>
      <c r="N190" s="1">
        <f t="shared" si="56"/>
        <v>42257</v>
      </c>
      <c r="O190" s="263">
        <f t="shared" si="57"/>
        <v>38.34244403730316</v>
      </c>
      <c r="P190" s="263">
        <f t="shared" si="58"/>
        <v>9.2043337031974684</v>
      </c>
      <c r="Q190" s="263">
        <f t="shared" si="59"/>
        <v>15.070507940675954</v>
      </c>
      <c r="R190" s="263">
        <f t="shared" si="63"/>
        <v>312.06048966373601</v>
      </c>
      <c r="S190" s="98">
        <f t="shared" si="60"/>
        <v>3.0787763846153848E-2</v>
      </c>
      <c r="T190" s="265">
        <f>R190-'Ejercicio 7'!$J$12*EXP(-S190*34/360)</f>
        <v>311.96354972719757</v>
      </c>
      <c r="U190" s="280">
        <f t="shared" si="64"/>
        <v>8.2054290000000002E-2</v>
      </c>
      <c r="V190" s="280">
        <f t="shared" si="65"/>
        <v>8.2583490000000009E-2</v>
      </c>
      <c r="W190" s="280">
        <f t="shared" si="66"/>
        <v>-2.7188000000000212E-4</v>
      </c>
      <c r="X190" s="280">
        <f t="shared" si="67"/>
        <v>0</v>
      </c>
      <c r="Y190" s="262">
        <f t="shared" si="68"/>
        <v>9.9367780698667065</v>
      </c>
      <c r="Z190" s="262">
        <f t="shared" si="69"/>
        <v>9.7959302831965029</v>
      </c>
      <c r="AA190" s="262">
        <f t="shared" si="70"/>
        <v>10.00044829509595</v>
      </c>
      <c r="AB190" s="262">
        <f t="shared" si="71"/>
        <v>10</v>
      </c>
      <c r="AD190" s="6">
        <f t="shared" si="72"/>
        <v>173</v>
      </c>
      <c r="AE190" s="1">
        <f t="shared" si="73"/>
        <v>43537</v>
      </c>
      <c r="AF190" s="262">
        <f t="shared" si="74"/>
        <v>-0.71006303730315778</v>
      </c>
      <c r="AG190" s="262">
        <f t="shared" si="75"/>
        <v>-7.4333703197467571E-2</v>
      </c>
      <c r="AH190" s="262">
        <f t="shared" si="76"/>
        <v>-0.28050794067595497</v>
      </c>
      <c r="AI190" s="262">
        <f t="shared" si="77"/>
        <v>-6.9404946637359899</v>
      </c>
      <c r="AJ190" s="262">
        <f t="shared" si="78"/>
        <v>-1.1057000000000081E-4</v>
      </c>
      <c r="AK190" s="262">
        <f t="shared" si="79"/>
        <v>-311.96354972719757</v>
      </c>
    </row>
    <row r="191" spans="1:37" x14ac:dyDescent="0.25">
      <c r="A191" s="6">
        <f t="shared" si="61"/>
        <v>174</v>
      </c>
      <c r="B191" s="245">
        <f>+Rendimientos!F864</f>
        <v>42258</v>
      </c>
      <c r="C191" s="247">
        <f>+Rendimientos!G864</f>
        <v>-3.0926653313145575E-3</v>
      </c>
      <c r="D191" s="247">
        <f>+Rendimientos!H864</f>
        <v>-6.4339437041876831E-3</v>
      </c>
      <c r="E191" s="247">
        <f>+Rendimientos!I864</f>
        <v>-9.5342378027558142E-3</v>
      </c>
      <c r="F191">
        <f>+VLOOKUP(B191,ASURB.MX!$A$2:$H$1054,8,FALSE)</f>
        <v>-1.0787272316532676E-3</v>
      </c>
      <c r="G191" s="264">
        <f>+dr!F178</f>
        <v>1.8384999999999582E-4</v>
      </c>
      <c r="H191" s="264">
        <f>+dr!G178</f>
        <v>-1.000099999999976E-4</v>
      </c>
      <c r="I191" s="264">
        <f>+dr!H178</f>
        <v>-2.5990999999999514E-4</v>
      </c>
      <c r="J191" s="264">
        <f>+dr!I178</f>
        <v>-2.0459999999999923E-4</v>
      </c>
      <c r="K191" s="264">
        <f>+dr!J178</f>
        <v>0</v>
      </c>
      <c r="M191" s="6">
        <f t="shared" si="62"/>
        <v>174</v>
      </c>
      <c r="N191" s="1">
        <f t="shared" si="56"/>
        <v>42258</v>
      </c>
      <c r="O191" s="263">
        <f t="shared" si="57"/>
        <v>37.516176423499658</v>
      </c>
      <c r="P191" s="263">
        <f t="shared" si="58"/>
        <v>9.0714466604136295</v>
      </c>
      <c r="Q191" s="263">
        <f t="shared" si="59"/>
        <v>14.649658709618695</v>
      </c>
      <c r="R191" s="263">
        <f t="shared" si="63"/>
        <v>304.79103121546785</v>
      </c>
      <c r="S191" s="98">
        <f t="shared" si="60"/>
        <v>3.0861043846153843E-2</v>
      </c>
      <c r="T191" s="265">
        <f>R191-'Ejercicio 7'!$J$12*EXP(-S191*34/360)</f>
        <v>304.69409194983763</v>
      </c>
      <c r="U191" s="280">
        <f t="shared" si="64"/>
        <v>8.190797000000001E-2</v>
      </c>
      <c r="V191" s="280">
        <f t="shared" si="65"/>
        <v>8.2360900000000015E-2</v>
      </c>
      <c r="W191" s="280">
        <f t="shared" si="66"/>
        <v>-4.8107000000000011E-4</v>
      </c>
      <c r="X191" s="280">
        <f t="shared" si="67"/>
        <v>0</v>
      </c>
      <c r="Y191" s="262">
        <f t="shared" si="68"/>
        <v>9.9367780698667065</v>
      </c>
      <c r="Z191" s="262">
        <f t="shared" si="69"/>
        <v>9.7959302831965029</v>
      </c>
      <c r="AA191" s="262">
        <f t="shared" si="70"/>
        <v>10.00044829509595</v>
      </c>
      <c r="AB191" s="262">
        <f t="shared" si="71"/>
        <v>10</v>
      </c>
      <c r="AD191" s="6">
        <f t="shared" si="72"/>
        <v>174</v>
      </c>
      <c r="AE191" s="1">
        <f t="shared" si="73"/>
        <v>43537</v>
      </c>
      <c r="AF191" s="262">
        <f t="shared" si="74"/>
        <v>0.1162045765003441</v>
      </c>
      <c r="AG191" s="262">
        <f t="shared" si="75"/>
        <v>5.8553339586371322E-2</v>
      </c>
      <c r="AH191" s="262">
        <f t="shared" si="76"/>
        <v>0.14034129038130416</v>
      </c>
      <c r="AI191" s="262">
        <f t="shared" si="77"/>
        <v>0.32896378453216357</v>
      </c>
      <c r="AJ191" s="262">
        <f t="shared" si="78"/>
        <v>-1.8384999999999582E-4</v>
      </c>
      <c r="AK191" s="262">
        <f t="shared" si="79"/>
        <v>-304.69409194983763</v>
      </c>
    </row>
    <row r="192" spans="1:37" x14ac:dyDescent="0.25">
      <c r="A192" s="6">
        <f t="shared" si="61"/>
        <v>175</v>
      </c>
      <c r="B192" s="245">
        <f>+Rendimientos!F865</f>
        <v>42261</v>
      </c>
      <c r="C192" s="247">
        <f>+Rendimientos!G865</f>
        <v>1.6118465442917569E-2</v>
      </c>
      <c r="D192" s="247">
        <f>+Rendimientos!H865</f>
        <v>-9.5665797063284501E-4</v>
      </c>
      <c r="E192" s="247">
        <f>+Rendimientos!I865</f>
        <v>6.976334778114936E-3</v>
      </c>
      <c r="F192">
        <f>+VLOOKUP(B192,ASURB.MX!$A$2:$H$1054,8,FALSE)</f>
        <v>6.7932849468657066E-4</v>
      </c>
      <c r="G192" s="264">
        <f>+dr!F179</f>
        <v>4.7721000000000569E-4</v>
      </c>
      <c r="H192" s="264">
        <f>+dr!G179</f>
        <v>-5.7040000000001256E-5</v>
      </c>
      <c r="I192" s="264">
        <f>+dr!H179</f>
        <v>2.5082999999999356E-4</v>
      </c>
      <c r="J192" s="264">
        <f>+dr!I179</f>
        <v>8.0001000000000377E-4</v>
      </c>
      <c r="K192" s="264">
        <f>+dr!J179</f>
        <v>0</v>
      </c>
      <c r="M192" s="6">
        <f t="shared" si="62"/>
        <v>175</v>
      </c>
      <c r="N192" s="1">
        <f t="shared" si="56"/>
        <v>42261</v>
      </c>
      <c r="O192" s="263">
        <f t="shared" si="57"/>
        <v>38.243872143135796</v>
      </c>
      <c r="P192" s="263">
        <f t="shared" si="58"/>
        <v>9.1212698892589472</v>
      </c>
      <c r="Q192" s="263">
        <f t="shared" si="59"/>
        <v>14.893540738859908</v>
      </c>
      <c r="R192" s="263">
        <f t="shared" si="63"/>
        <v>305.32734212733408</v>
      </c>
      <c r="S192" s="98">
        <f t="shared" si="60"/>
        <v>3.1154403846153852E-2</v>
      </c>
      <c r="T192" s="265">
        <f>R192-'Ejercicio 7'!$J$12*EXP(-S192*34/360)</f>
        <v>305.23040554748746</v>
      </c>
      <c r="U192" s="280">
        <f t="shared" si="64"/>
        <v>8.195094E-2</v>
      </c>
      <c r="V192" s="280">
        <f t="shared" si="65"/>
        <v>8.2871639999999996E-2</v>
      </c>
      <c r="W192" s="280">
        <f t="shared" si="66"/>
        <v>5.2354000000000289E-4</v>
      </c>
      <c r="X192" s="280">
        <f t="shared" si="67"/>
        <v>0</v>
      </c>
      <c r="Y192" s="262">
        <f t="shared" si="68"/>
        <v>9.9367780698667065</v>
      </c>
      <c r="Z192" s="262">
        <f t="shared" si="69"/>
        <v>9.7959302831965029</v>
      </c>
      <c r="AA192" s="262">
        <f t="shared" si="70"/>
        <v>10.00044829509595</v>
      </c>
      <c r="AB192" s="262">
        <f t="shared" si="71"/>
        <v>10</v>
      </c>
      <c r="AD192" s="6">
        <f t="shared" si="72"/>
        <v>175</v>
      </c>
      <c r="AE192" s="1">
        <f t="shared" si="73"/>
        <v>43537</v>
      </c>
      <c r="AF192" s="262">
        <f t="shared" si="74"/>
        <v>-0.61149114313579389</v>
      </c>
      <c r="AG192" s="262">
        <f t="shared" si="75"/>
        <v>8.730110741053565E-3</v>
      </c>
      <c r="AH192" s="262">
        <f t="shared" si="76"/>
        <v>-0.103540738859909</v>
      </c>
      <c r="AI192" s="262">
        <f t="shared" si="77"/>
        <v>-0.20734712733406013</v>
      </c>
      <c r="AJ192" s="262">
        <f t="shared" si="78"/>
        <v>-4.7721000000000569E-4</v>
      </c>
      <c r="AK192" s="262">
        <f t="shared" si="79"/>
        <v>-305.23040554748746</v>
      </c>
    </row>
    <row r="193" spans="1:37" x14ac:dyDescent="0.25">
      <c r="A193" s="6">
        <f t="shared" si="61"/>
        <v>176</v>
      </c>
      <c r="B193" s="245">
        <f>+Rendimientos!F866</f>
        <v>42262</v>
      </c>
      <c r="C193" s="247">
        <f>+Rendimientos!G866</f>
        <v>7.6580716107931717E-4</v>
      </c>
      <c r="D193" s="247">
        <f>+Rendimientos!H866</f>
        <v>6.2023475254218505E-3</v>
      </c>
      <c r="E193" s="247">
        <f>+Rendimientos!I866</f>
        <v>-1.2148234270061571E-2</v>
      </c>
      <c r="F193">
        <f>+VLOOKUP(B193,ASURB.MX!$A$2:$H$1054,8,FALSE)</f>
        <v>2.352857315011863E-2</v>
      </c>
      <c r="G193" s="264">
        <f>+dr!F180</f>
        <v>-2.1209000000000505E-4</v>
      </c>
      <c r="H193" s="264">
        <f>+dr!G180</f>
        <v>-1.2862999999999764E-4</v>
      </c>
      <c r="I193" s="264">
        <f>+dr!H180</f>
        <v>-1.0865999999999654E-4</v>
      </c>
      <c r="J193" s="264">
        <f>+dr!I180</f>
        <v>-1.9350000000000617E-4</v>
      </c>
      <c r="K193" s="264">
        <f>+dr!J180</f>
        <v>0</v>
      </c>
      <c r="M193" s="6">
        <f t="shared" si="62"/>
        <v>176</v>
      </c>
      <c r="N193" s="1">
        <f t="shared" si="56"/>
        <v>42262</v>
      </c>
      <c r="O193" s="263">
        <f t="shared" si="57"/>
        <v>37.661211184630211</v>
      </c>
      <c r="P193" s="263">
        <f t="shared" si="58"/>
        <v>9.1868034080478207</v>
      </c>
      <c r="Q193" s="263">
        <f t="shared" si="59"/>
        <v>14.611414560316884</v>
      </c>
      <c r="R193" s="263">
        <f t="shared" si="63"/>
        <v>312.38415567677697</v>
      </c>
      <c r="S193" s="98">
        <f t="shared" si="60"/>
        <v>3.0465103846153842E-2</v>
      </c>
      <c r="T193" s="265">
        <f>R193-'Ejercicio 7'!$J$12*EXP(-S193*34/360)</f>
        <v>312.28721278609976</v>
      </c>
      <c r="U193" s="280">
        <f t="shared" si="64"/>
        <v>8.1879350000000017E-2</v>
      </c>
      <c r="V193" s="280">
        <f t="shared" si="65"/>
        <v>8.2512150000000006E-2</v>
      </c>
      <c r="W193" s="280">
        <f t="shared" si="66"/>
        <v>-4.6997000000000705E-4</v>
      </c>
      <c r="X193" s="280">
        <f t="shared" si="67"/>
        <v>0</v>
      </c>
      <c r="Y193" s="262">
        <f t="shared" si="68"/>
        <v>9.9367780698667065</v>
      </c>
      <c r="Z193" s="262">
        <f t="shared" si="69"/>
        <v>9.7959302831965029</v>
      </c>
      <c r="AA193" s="262">
        <f t="shared" si="70"/>
        <v>10.00044829509595</v>
      </c>
      <c r="AB193" s="262">
        <f t="shared" si="71"/>
        <v>10</v>
      </c>
      <c r="AD193" s="6">
        <f t="shared" si="72"/>
        <v>176</v>
      </c>
      <c r="AE193" s="1">
        <f t="shared" si="73"/>
        <v>43537</v>
      </c>
      <c r="AF193" s="262">
        <f t="shared" si="74"/>
        <v>-2.8830184630209033E-2</v>
      </c>
      <c r="AG193" s="262">
        <f t="shared" si="75"/>
        <v>-5.6803408047819914E-2</v>
      </c>
      <c r="AH193" s="262">
        <f t="shared" si="76"/>
        <v>0.1785854396831148</v>
      </c>
      <c r="AI193" s="262">
        <f t="shared" si="77"/>
        <v>-7.2641606767769531</v>
      </c>
      <c r="AJ193" s="262">
        <f t="shared" si="78"/>
        <v>2.1209000000000505E-4</v>
      </c>
      <c r="AK193" s="262">
        <f t="shared" si="79"/>
        <v>-312.28721278609976</v>
      </c>
    </row>
    <row r="194" spans="1:37" x14ac:dyDescent="0.25">
      <c r="A194" s="6">
        <f t="shared" si="61"/>
        <v>177</v>
      </c>
      <c r="B194" s="245">
        <f>+Rendimientos!F867</f>
        <v>42264</v>
      </c>
      <c r="C194" s="247">
        <f>+Rendimientos!G867</f>
        <v>1.2100633225014279E-2</v>
      </c>
      <c r="D194" s="247">
        <f>+Rendimientos!H867</f>
        <v>5.6912543598051039E-3</v>
      </c>
      <c r="E194" s="247">
        <f>+Rendimientos!I867</f>
        <v>-1.1118067512499231E-3</v>
      </c>
      <c r="F194">
        <f>+VLOOKUP(B194,ASURB.MX!$A$2:$H$1054,8,FALSE)</f>
        <v>1.6868291232857283E-2</v>
      </c>
      <c r="G194" s="264">
        <f>+dr!F181</f>
        <v>-3.5464999999999802E-4</v>
      </c>
      <c r="H194" s="264">
        <f>+dr!G181</f>
        <v>-4.8435000000000145E-4</v>
      </c>
      <c r="I194" s="264">
        <f>+dr!H181</f>
        <v>-8.6133000000000043E-4</v>
      </c>
      <c r="J194" s="264">
        <f>+dr!I181</f>
        <v>-8.7654000000000204E-4</v>
      </c>
      <c r="K194" s="264">
        <f>+dr!J181</f>
        <v>0</v>
      </c>
      <c r="M194" s="6">
        <f t="shared" si="62"/>
        <v>177</v>
      </c>
      <c r="N194" s="1">
        <f t="shared" si="56"/>
        <v>42264</v>
      </c>
      <c r="O194" s="263">
        <f t="shared" si="57"/>
        <v>38.090522953451817</v>
      </c>
      <c r="P194" s="263">
        <f t="shared" si="58"/>
        <v>9.182109295278762</v>
      </c>
      <c r="Q194" s="263">
        <f t="shared" si="59"/>
        <v>14.773565515827149</v>
      </c>
      <c r="R194" s="263">
        <f t="shared" si="63"/>
        <v>310.31050235682676</v>
      </c>
      <c r="S194" s="98">
        <f t="shared" si="60"/>
        <v>3.0322543846153849E-2</v>
      </c>
      <c r="T194" s="265">
        <f>R194-'Ejercicio 7'!$J$12*EXP(-S194*34/360)</f>
        <v>310.21355816090164</v>
      </c>
      <c r="U194" s="280">
        <f t="shared" si="64"/>
        <v>8.1523630000000014E-2</v>
      </c>
      <c r="V194" s="280">
        <f t="shared" si="65"/>
        <v>8.1759479999999995E-2</v>
      </c>
      <c r="W194" s="280">
        <f t="shared" si="66"/>
        <v>-1.1530100000000029E-3</v>
      </c>
      <c r="X194" s="280">
        <f t="shared" si="67"/>
        <v>0</v>
      </c>
      <c r="Y194" s="262">
        <f t="shared" si="68"/>
        <v>9.9367780698667065</v>
      </c>
      <c r="Z194" s="262">
        <f t="shared" si="69"/>
        <v>9.7959302831965029</v>
      </c>
      <c r="AA194" s="262">
        <f t="shared" si="70"/>
        <v>10.00044829509595</v>
      </c>
      <c r="AB194" s="262">
        <f t="shared" si="71"/>
        <v>10</v>
      </c>
      <c r="AD194" s="6">
        <f t="shared" si="72"/>
        <v>177</v>
      </c>
      <c r="AE194" s="1">
        <f t="shared" si="73"/>
        <v>43537</v>
      </c>
      <c r="AF194" s="262">
        <f t="shared" si="74"/>
        <v>-0.45814195345181474</v>
      </c>
      <c r="AG194" s="262">
        <f t="shared" si="75"/>
        <v>-5.2109295278761181E-2</v>
      </c>
      <c r="AH194" s="262">
        <f t="shared" si="76"/>
        <v>1.643448417284965E-2</v>
      </c>
      <c r="AI194" s="262">
        <f t="shared" si="77"/>
        <v>-5.1905073568267426</v>
      </c>
      <c r="AJ194" s="262">
        <f t="shared" si="78"/>
        <v>3.5464999999999802E-4</v>
      </c>
      <c r="AK194" s="262">
        <f t="shared" si="79"/>
        <v>-310.21355816090164</v>
      </c>
    </row>
    <row r="195" spans="1:37" x14ac:dyDescent="0.25">
      <c r="A195" s="6">
        <f t="shared" si="61"/>
        <v>178</v>
      </c>
      <c r="B195" s="245">
        <f>+Rendimientos!F868</f>
        <v>42265</v>
      </c>
      <c r="C195" s="247">
        <f>+Rendimientos!G868</f>
        <v>-3.3641911698975485E-2</v>
      </c>
      <c r="D195" s="247">
        <f>+Rendimientos!H868</f>
        <v>5.6590229738452177E-3</v>
      </c>
      <c r="E195" s="247">
        <f>+Rendimientos!I868</f>
        <v>7.4142567997713925E-4</v>
      </c>
      <c r="F195">
        <f>+VLOOKUP(B195,ASURB.MX!$A$2:$H$1054,8,FALSE)</f>
        <v>6.3483081763801626E-3</v>
      </c>
      <c r="G195" s="264">
        <f>+dr!F182</f>
        <v>2.7306000000000552E-4</v>
      </c>
      <c r="H195" s="264">
        <f>+dr!G182</f>
        <v>-1.7182000000000308E-4</v>
      </c>
      <c r="I195" s="264">
        <f>+dr!H182</f>
        <v>-2.4649999999994121E-5</v>
      </c>
      <c r="J195" s="264">
        <f>+dr!I182</f>
        <v>-2.0727999999999719E-4</v>
      </c>
      <c r="K195" s="264">
        <f>+dr!J182</f>
        <v>0</v>
      </c>
      <c r="M195" s="6">
        <f t="shared" si="62"/>
        <v>178</v>
      </c>
      <c r="N195" s="1">
        <f t="shared" si="56"/>
        <v>42265</v>
      </c>
      <c r="O195" s="263">
        <f t="shared" si="57"/>
        <v>36.38741470112064</v>
      </c>
      <c r="P195" s="263">
        <f t="shared" si="58"/>
        <v>9.1818133479395616</v>
      </c>
      <c r="Q195" s="263">
        <f t="shared" si="59"/>
        <v>14.800969751932238</v>
      </c>
      <c r="R195" s="263">
        <f t="shared" si="63"/>
        <v>307.06315211320089</v>
      </c>
      <c r="S195" s="98">
        <f t="shared" si="60"/>
        <v>3.0950253846153852E-2</v>
      </c>
      <c r="T195" s="265">
        <f>R195-'Ejercicio 7'!$J$12*EXP(-S195*34/360)</f>
        <v>306.96621366431822</v>
      </c>
      <c r="U195" s="280">
        <f t="shared" si="64"/>
        <v>8.1836160000000005E-2</v>
      </c>
      <c r="V195" s="280">
        <f t="shared" si="65"/>
        <v>8.2596160000000002E-2</v>
      </c>
      <c r="W195" s="280">
        <f t="shared" si="66"/>
        <v>-4.8374999999999807E-4</v>
      </c>
      <c r="X195" s="280">
        <f t="shared" si="67"/>
        <v>0</v>
      </c>
      <c r="Y195" s="262">
        <f t="shared" si="68"/>
        <v>9.9367780698667065</v>
      </c>
      <c r="Z195" s="262">
        <f t="shared" si="69"/>
        <v>9.7959302831965029</v>
      </c>
      <c r="AA195" s="262">
        <f t="shared" si="70"/>
        <v>10.00044829509595</v>
      </c>
      <c r="AB195" s="262">
        <f t="shared" si="71"/>
        <v>10</v>
      </c>
      <c r="AD195" s="6">
        <f t="shared" si="72"/>
        <v>178</v>
      </c>
      <c r="AE195" s="1">
        <f t="shared" si="73"/>
        <v>43537</v>
      </c>
      <c r="AF195" s="262">
        <f t="shared" si="74"/>
        <v>1.2449662988793619</v>
      </c>
      <c r="AG195" s="262">
        <f t="shared" si="75"/>
        <v>-5.1813347939560828E-2</v>
      </c>
      <c r="AH195" s="262">
        <f t="shared" si="76"/>
        <v>-1.0969751932238481E-2</v>
      </c>
      <c r="AI195" s="262">
        <f t="shared" si="77"/>
        <v>-1.9431571132008685</v>
      </c>
      <c r="AJ195" s="262">
        <f t="shared" si="78"/>
        <v>-2.7306000000000552E-4</v>
      </c>
      <c r="AK195" s="262">
        <f t="shared" si="79"/>
        <v>-306.96621366431822</v>
      </c>
    </row>
    <row r="196" spans="1:37" x14ac:dyDescent="0.25">
      <c r="A196" s="6">
        <f t="shared" si="61"/>
        <v>179</v>
      </c>
      <c r="B196" s="245">
        <f>+Rendimientos!F869</f>
        <v>42268</v>
      </c>
      <c r="C196" s="247">
        <f>+Rendimientos!G869</f>
        <v>-3.1167631137406322E-3</v>
      </c>
      <c r="D196" s="247">
        <f>+Rendimientos!H869</f>
        <v>1.1750206202222806E-3</v>
      </c>
      <c r="E196" s="247">
        <f>+Rendimientos!I869</f>
        <v>-3.3400800749981033E-3</v>
      </c>
      <c r="F196">
        <f>+VLOOKUP(B196,ASURB.MX!$A$2:$H$1054,8,FALSE)</f>
        <v>-9.7685923417619846E-3</v>
      </c>
      <c r="G196" s="264">
        <f>+dr!F183</f>
        <v>-4.9863000000000338E-4</v>
      </c>
      <c r="H196" s="264">
        <f>+dr!G183</f>
        <v>-3.718100000000002E-4</v>
      </c>
      <c r="I196" s="264">
        <f>+dr!H183</f>
        <v>-4.1080000000000283E-4</v>
      </c>
      <c r="J196" s="264">
        <f>+dr!I183</f>
        <v>-3.9399999999994995E-5</v>
      </c>
      <c r="K196" s="264">
        <f>+dr!J183</f>
        <v>0</v>
      </c>
      <c r="M196" s="6">
        <f t="shared" si="62"/>
        <v>179</v>
      </c>
      <c r="N196" s="1">
        <f t="shared" si="56"/>
        <v>42268</v>
      </c>
      <c r="O196" s="263">
        <f t="shared" si="57"/>
        <v>37.515272377735542</v>
      </c>
      <c r="P196" s="263">
        <f t="shared" si="58"/>
        <v>9.140734243506321</v>
      </c>
      <c r="Q196" s="263">
        <f t="shared" si="59"/>
        <v>14.740682623533289</v>
      </c>
      <c r="R196" s="263">
        <f t="shared" si="63"/>
        <v>302.15391296325117</v>
      </c>
      <c r="S196" s="98">
        <f t="shared" si="60"/>
        <v>3.0178563846153843E-2</v>
      </c>
      <c r="T196" s="265">
        <f>R196-'Ejercicio 7'!$J$12*EXP(-S196*34/360)</f>
        <v>302.05696744905919</v>
      </c>
      <c r="U196" s="280">
        <f t="shared" si="64"/>
        <v>8.1636170000000008E-2</v>
      </c>
      <c r="V196" s="280">
        <f t="shared" si="65"/>
        <v>8.221001E-2</v>
      </c>
      <c r="W196" s="280">
        <f t="shared" si="66"/>
        <v>-3.1586999999999588E-4</v>
      </c>
      <c r="X196" s="280">
        <f t="shared" si="67"/>
        <v>0</v>
      </c>
      <c r="Y196" s="262">
        <f t="shared" si="68"/>
        <v>9.9367780698667065</v>
      </c>
      <c r="Z196" s="262">
        <f t="shared" si="69"/>
        <v>9.7959302831965029</v>
      </c>
      <c r="AA196" s="262">
        <f t="shared" si="70"/>
        <v>10.00044829509595</v>
      </c>
      <c r="AB196" s="262">
        <f t="shared" si="71"/>
        <v>10</v>
      </c>
      <c r="AD196" s="6">
        <f t="shared" si="72"/>
        <v>179</v>
      </c>
      <c r="AE196" s="1">
        <f t="shared" si="73"/>
        <v>43537</v>
      </c>
      <c r="AF196" s="262">
        <f t="shared" si="74"/>
        <v>0.11710862226446039</v>
      </c>
      <c r="AG196" s="262">
        <f t="shared" si="75"/>
        <v>-1.073424350632024E-2</v>
      </c>
      <c r="AH196" s="262">
        <f t="shared" si="76"/>
        <v>4.9317376466710527E-2</v>
      </c>
      <c r="AI196" s="262">
        <f t="shared" si="77"/>
        <v>2.9660820367488441</v>
      </c>
      <c r="AJ196" s="262">
        <f t="shared" si="78"/>
        <v>4.9863000000000338E-4</v>
      </c>
      <c r="AK196" s="262">
        <f t="shared" si="79"/>
        <v>-302.05696744905919</v>
      </c>
    </row>
    <row r="197" spans="1:37" x14ac:dyDescent="0.25">
      <c r="A197" s="6">
        <f t="shared" si="61"/>
        <v>180</v>
      </c>
      <c r="B197" s="245">
        <f>+Rendimientos!F870</f>
        <v>42269</v>
      </c>
      <c r="C197" s="247">
        <f>+Rendimientos!G870</f>
        <v>-2.5281465398303195E-2</v>
      </c>
      <c r="D197" s="247">
        <f>+Rendimientos!H870</f>
        <v>1.1906173909730205E-2</v>
      </c>
      <c r="E197" s="247">
        <f>+Rendimientos!I870</f>
        <v>-6.7139430715680119E-3</v>
      </c>
      <c r="F197">
        <f>+VLOOKUP(B197,ASURB.MX!$A$2:$H$1054,8,FALSE)</f>
        <v>5.0035580919831932E-4</v>
      </c>
      <c r="G197" s="264">
        <f>+dr!F184</f>
        <v>-1.3870900000000005E-3</v>
      </c>
      <c r="H197" s="264">
        <f>+dr!G184</f>
        <v>-6.3271999999999634E-4</v>
      </c>
      <c r="I197" s="264">
        <f>+dr!H184</f>
        <v>-2.4443000000000381E-4</v>
      </c>
      <c r="J197" s="264">
        <f>+dr!I184</f>
        <v>-3.8075000000000608E-4</v>
      </c>
      <c r="K197" s="264">
        <f>+dr!J184</f>
        <v>0</v>
      </c>
      <c r="M197" s="6">
        <f t="shared" si="62"/>
        <v>180</v>
      </c>
      <c r="N197" s="1">
        <f t="shared" si="56"/>
        <v>42269</v>
      </c>
      <c r="O197" s="263">
        <f t="shared" si="57"/>
        <v>36.692904965822422</v>
      </c>
      <c r="P197" s="263">
        <f t="shared" si="58"/>
        <v>9.2393530643028114</v>
      </c>
      <c r="Q197" s="263">
        <f t="shared" si="59"/>
        <v>14.69103338185146</v>
      </c>
      <c r="R197" s="263">
        <f t="shared" si="63"/>
        <v>305.2727017626728</v>
      </c>
      <c r="S197" s="98">
        <f t="shared" si="60"/>
        <v>2.9290103846153846E-2</v>
      </c>
      <c r="T197" s="265">
        <f>R197-'Ejercicio 7'!$J$12*EXP(-S197*34/360)</f>
        <v>305.17574811343064</v>
      </c>
      <c r="U197" s="280">
        <f t="shared" si="64"/>
        <v>8.1375260000000005E-2</v>
      </c>
      <c r="V197" s="280">
        <f t="shared" si="65"/>
        <v>8.2376379999999999E-2</v>
      </c>
      <c r="W197" s="280">
        <f t="shared" si="66"/>
        <v>-6.5722000000000697E-4</v>
      </c>
      <c r="X197" s="280">
        <f t="shared" si="67"/>
        <v>0</v>
      </c>
      <c r="Y197" s="262">
        <f t="shared" si="68"/>
        <v>9.9367780698667065</v>
      </c>
      <c r="Z197" s="262">
        <f t="shared" si="69"/>
        <v>9.7959302831965029</v>
      </c>
      <c r="AA197" s="262">
        <f t="shared" si="70"/>
        <v>10.00044829509595</v>
      </c>
      <c r="AB197" s="262">
        <f t="shared" si="71"/>
        <v>10</v>
      </c>
      <c r="AD197" s="6">
        <f t="shared" si="72"/>
        <v>180</v>
      </c>
      <c r="AE197" s="1">
        <f t="shared" si="73"/>
        <v>43537</v>
      </c>
      <c r="AF197" s="262">
        <f t="shared" si="74"/>
        <v>0.93947603417758074</v>
      </c>
      <c r="AG197" s="262">
        <f t="shared" si="75"/>
        <v>-0.10935306430281067</v>
      </c>
      <c r="AH197" s="262">
        <f t="shared" si="76"/>
        <v>9.8966618148539354E-2</v>
      </c>
      <c r="AI197" s="262">
        <f t="shared" si="77"/>
        <v>-0.1527067626727785</v>
      </c>
      <c r="AJ197" s="262">
        <f t="shared" si="78"/>
        <v>1.3870900000000005E-3</v>
      </c>
      <c r="AK197" s="262">
        <f t="shared" si="79"/>
        <v>-305.17574811343064</v>
      </c>
    </row>
    <row r="198" spans="1:37" x14ac:dyDescent="0.25">
      <c r="A198" s="6">
        <f t="shared" si="61"/>
        <v>181</v>
      </c>
      <c r="B198" s="245">
        <f>+Rendimientos!F871</f>
        <v>42270</v>
      </c>
      <c r="C198" s="247">
        <f>+Rendimientos!G871</f>
        <v>-3.2521332419477363E-2</v>
      </c>
      <c r="D198" s="247">
        <f>+Rendimientos!H871</f>
        <v>-1.1671398265445462E-2</v>
      </c>
      <c r="E198" s="247">
        <f>+Rendimientos!I871</f>
        <v>6.713943071568018E-3</v>
      </c>
      <c r="F198">
        <f>+VLOOKUP(B198,ASURB.MX!$A$2:$H$1054,8,FALSE)</f>
        <v>6.6725921673812761E-3</v>
      </c>
      <c r="G198" s="264">
        <f>+dr!F185</f>
        <v>3.7465000000000068E-4</v>
      </c>
      <c r="H198" s="264">
        <f>+dr!G185</f>
        <v>-1.4204999999999773E-4</v>
      </c>
      <c r="I198" s="264">
        <f>+dr!H185</f>
        <v>8.7200000000037248E-6</v>
      </c>
      <c r="J198" s="264">
        <f>+dr!I185</f>
        <v>1.6718000000000288E-4</v>
      </c>
      <c r="K198" s="264">
        <f>+dr!J185</f>
        <v>0</v>
      </c>
      <c r="M198" s="6">
        <f t="shared" si="62"/>
        <v>181</v>
      </c>
      <c r="N198" s="1">
        <f t="shared" si="56"/>
        <v>42270</v>
      </c>
      <c r="O198" s="263">
        <f t="shared" si="57"/>
        <v>36.428212538405624</v>
      </c>
      <c r="P198" s="263">
        <f t="shared" si="58"/>
        <v>9.0240595729062534</v>
      </c>
      <c r="Q198" s="263">
        <f t="shared" si="59"/>
        <v>14.889633309949801</v>
      </c>
      <c r="R198" s="263">
        <f t="shared" si="63"/>
        <v>307.16274392479988</v>
      </c>
      <c r="S198" s="98">
        <f t="shared" si="60"/>
        <v>3.1051843846153847E-2</v>
      </c>
      <c r="T198" s="265">
        <f>R198-'Ejercicio 7'!$J$12*EXP(-S198*34/360)</f>
        <v>307.06580640599947</v>
      </c>
      <c r="U198" s="280">
        <f t="shared" si="64"/>
        <v>8.1865930000000003E-2</v>
      </c>
      <c r="V198" s="280">
        <f t="shared" si="65"/>
        <v>8.2629530000000007E-2</v>
      </c>
      <c r="W198" s="280">
        <f t="shared" si="66"/>
        <v>-1.09289999999998E-4</v>
      </c>
      <c r="X198" s="280">
        <f t="shared" si="67"/>
        <v>0</v>
      </c>
      <c r="Y198" s="262">
        <f t="shared" si="68"/>
        <v>9.9367780698667065</v>
      </c>
      <c r="Z198" s="262">
        <f t="shared" si="69"/>
        <v>9.7959302831965029</v>
      </c>
      <c r="AA198" s="262">
        <f t="shared" si="70"/>
        <v>10.00044829509595</v>
      </c>
      <c r="AB198" s="262">
        <f t="shared" si="71"/>
        <v>10</v>
      </c>
      <c r="AD198" s="6">
        <f t="shared" si="72"/>
        <v>181</v>
      </c>
      <c r="AE198" s="1">
        <f t="shared" si="73"/>
        <v>43537</v>
      </c>
      <c r="AF198" s="262">
        <f t="shared" si="74"/>
        <v>1.204168461594378</v>
      </c>
      <c r="AG198" s="262">
        <f t="shared" si="75"/>
        <v>0.1059404270937474</v>
      </c>
      <c r="AH198" s="262">
        <f t="shared" si="76"/>
        <v>-9.9633309949801685E-2</v>
      </c>
      <c r="AI198" s="262">
        <f t="shared" si="77"/>
        <v>-2.0427489247998665</v>
      </c>
      <c r="AJ198" s="262">
        <f t="shared" si="78"/>
        <v>-3.7465000000000068E-4</v>
      </c>
      <c r="AK198" s="262">
        <f t="shared" si="79"/>
        <v>-307.06580640599947</v>
      </c>
    </row>
    <row r="199" spans="1:37" x14ac:dyDescent="0.25">
      <c r="A199" s="6">
        <f t="shared" si="61"/>
        <v>182</v>
      </c>
      <c r="B199" s="245">
        <f>+Rendimientos!F872</f>
        <v>42271</v>
      </c>
      <c r="C199" s="247">
        <f>+Rendimientos!G872</f>
        <v>-1.0802657402422191E-2</v>
      </c>
      <c r="D199" s="247">
        <f>+Rendimientos!H872</f>
        <v>-1.7288734436905446E-2</v>
      </c>
      <c r="E199" s="247">
        <f>+Rendimientos!I872</f>
        <v>-1.0087958244012299E-2</v>
      </c>
      <c r="F199">
        <f>+VLOOKUP(B199,ASURB.MX!$A$2:$H$1054,8,FALSE)</f>
        <v>-7.4809288071064212E-3</v>
      </c>
      <c r="G199" s="264">
        <f>+dr!F186</f>
        <v>3.1689999999999843E-4</v>
      </c>
      <c r="H199" s="264">
        <f>+dr!G186</f>
        <v>1.0199999999999793E-4</v>
      </c>
      <c r="I199" s="264">
        <f>+dr!H186</f>
        <v>2.1819999999998785E-5</v>
      </c>
      <c r="J199" s="264">
        <f>+dr!I186</f>
        <v>4.143600000000025E-4</v>
      </c>
      <c r="K199" s="264">
        <f>+dr!J186</f>
        <v>0</v>
      </c>
      <c r="M199" s="6">
        <f t="shared" si="62"/>
        <v>182</v>
      </c>
      <c r="N199" s="1">
        <f t="shared" si="56"/>
        <v>42271</v>
      </c>
      <c r="O199" s="263">
        <f t="shared" si="57"/>
        <v>37.228039195939971</v>
      </c>
      <c r="P199" s="263">
        <f t="shared" si="58"/>
        <v>8.9735105051280541</v>
      </c>
      <c r="Q199" s="263">
        <f t="shared" si="59"/>
        <v>14.641549139558309</v>
      </c>
      <c r="R199" s="263">
        <f t="shared" si="63"/>
        <v>302.84593070186298</v>
      </c>
      <c r="S199" s="98">
        <f t="shared" si="60"/>
        <v>3.0994093846153845E-2</v>
      </c>
      <c r="T199" s="265">
        <f>R199-'Ejercicio 7'!$J$12*EXP(-S199*34/360)</f>
        <v>302.74899265434777</v>
      </c>
      <c r="U199" s="280">
        <f t="shared" si="64"/>
        <v>8.2109979999999999E-2</v>
      </c>
      <c r="V199" s="280">
        <f t="shared" si="65"/>
        <v>8.2642629999999995E-2</v>
      </c>
      <c r="W199" s="280">
        <f t="shared" si="66"/>
        <v>1.3789000000000162E-4</v>
      </c>
      <c r="X199" s="280">
        <f t="shared" si="67"/>
        <v>0</v>
      </c>
      <c r="Y199" s="262">
        <f t="shared" si="68"/>
        <v>9.9367780698667065</v>
      </c>
      <c r="Z199" s="262">
        <f t="shared" si="69"/>
        <v>9.7959302831965029</v>
      </c>
      <c r="AA199" s="262">
        <f t="shared" si="70"/>
        <v>10.00044829509595</v>
      </c>
      <c r="AB199" s="262">
        <f t="shared" si="71"/>
        <v>10</v>
      </c>
      <c r="AD199" s="6">
        <f t="shared" si="72"/>
        <v>182</v>
      </c>
      <c r="AE199" s="1">
        <f t="shared" si="73"/>
        <v>43537</v>
      </c>
      <c r="AF199" s="262">
        <f t="shared" si="74"/>
        <v>0.40434180406003151</v>
      </c>
      <c r="AG199" s="262">
        <f t="shared" si="75"/>
        <v>0.15648949487194663</v>
      </c>
      <c r="AH199" s="262">
        <f t="shared" si="76"/>
        <v>0.14845086044168987</v>
      </c>
      <c r="AI199" s="262">
        <f t="shared" si="77"/>
        <v>2.2740642981370343</v>
      </c>
      <c r="AJ199" s="262">
        <f t="shared" si="78"/>
        <v>-3.1689999999999843E-4</v>
      </c>
      <c r="AK199" s="262">
        <f t="shared" si="79"/>
        <v>-302.74899265434777</v>
      </c>
    </row>
    <row r="200" spans="1:37" x14ac:dyDescent="0.25">
      <c r="A200" s="6">
        <f t="shared" si="61"/>
        <v>183</v>
      </c>
      <c r="B200" s="245">
        <f>+Rendimientos!F873</f>
        <v>42272</v>
      </c>
      <c r="C200" s="247">
        <f>+Rendimientos!G873</f>
        <v>-1.0920630390938041E-2</v>
      </c>
      <c r="D200" s="247">
        <f>+Rendimientos!H873</f>
        <v>-8.6373974611550254E-3</v>
      </c>
      <c r="E200" s="247">
        <f>+Rendimientos!I873</f>
        <v>1.8970318882229661E-2</v>
      </c>
      <c r="F200">
        <f>+VLOOKUP(B200,ASURB.MX!$A$2:$H$1054,8,FALSE)</f>
        <v>-5.250829443135257E-3</v>
      </c>
      <c r="G200" s="264">
        <f>+dr!F187</f>
        <v>-8.9080000000001797E-5</v>
      </c>
      <c r="H200" s="264">
        <f>+dr!G187</f>
        <v>-1.1347999999999914E-4</v>
      </c>
      <c r="I200" s="264">
        <f>+dr!H187</f>
        <v>-4.7970000000001345E-5</v>
      </c>
      <c r="J200" s="264">
        <f>+dr!I187</f>
        <v>-7.4460000000005355E-5</v>
      </c>
      <c r="K200" s="264">
        <f>+dr!J187</f>
        <v>0</v>
      </c>
      <c r="M200" s="6">
        <f t="shared" si="62"/>
        <v>183</v>
      </c>
      <c r="N200" s="1">
        <f t="shared" si="56"/>
        <v>42272</v>
      </c>
      <c r="O200" s="263">
        <f t="shared" si="57"/>
        <v>37.223647551952219</v>
      </c>
      <c r="P200" s="263">
        <f t="shared" si="58"/>
        <v>9.0514801529050661</v>
      </c>
      <c r="Q200" s="263">
        <f t="shared" si="59"/>
        <v>15.07324918552761</v>
      </c>
      <c r="R200" s="263">
        <f t="shared" si="63"/>
        <v>303.52206085779886</v>
      </c>
      <c r="S200" s="98">
        <f t="shared" si="60"/>
        <v>3.0588113846153845E-2</v>
      </c>
      <c r="T200" s="265">
        <f>R200-'Ejercicio 7'!$J$12*EXP(-S200*34/360)</f>
        <v>303.42511909335991</v>
      </c>
      <c r="U200" s="280">
        <f t="shared" si="64"/>
        <v>8.1894500000000009E-2</v>
      </c>
      <c r="V200" s="280">
        <f t="shared" si="65"/>
        <v>8.2572840000000008E-2</v>
      </c>
      <c r="W200" s="280">
        <f t="shared" si="66"/>
        <v>-3.5093000000000624E-4</v>
      </c>
      <c r="X200" s="280">
        <f t="shared" si="67"/>
        <v>0</v>
      </c>
      <c r="Y200" s="262">
        <f t="shared" si="68"/>
        <v>9.9367780698667065</v>
      </c>
      <c r="Z200" s="262">
        <f t="shared" si="69"/>
        <v>9.7959302831965029</v>
      </c>
      <c r="AA200" s="262">
        <f t="shared" si="70"/>
        <v>10.00044829509595</v>
      </c>
      <c r="AB200" s="262">
        <f t="shared" si="71"/>
        <v>10</v>
      </c>
      <c r="AD200" s="6">
        <f t="shared" si="72"/>
        <v>183</v>
      </c>
      <c r="AE200" s="1">
        <f t="shared" si="73"/>
        <v>43537</v>
      </c>
      <c r="AF200" s="262">
        <f t="shared" si="74"/>
        <v>0.40873344804778355</v>
      </c>
      <c r="AG200" s="262">
        <f t="shared" si="75"/>
        <v>7.8519847094934647E-2</v>
      </c>
      <c r="AH200" s="262">
        <f t="shared" si="76"/>
        <v>-0.28324918552761069</v>
      </c>
      <c r="AI200" s="262">
        <f t="shared" si="77"/>
        <v>1.5979341422011544</v>
      </c>
      <c r="AJ200" s="262">
        <f t="shared" si="78"/>
        <v>8.9080000000001797E-5</v>
      </c>
      <c r="AK200" s="262">
        <f t="shared" si="79"/>
        <v>-303.42511909335991</v>
      </c>
    </row>
    <row r="201" spans="1:37" x14ac:dyDescent="0.25">
      <c r="A201" s="6">
        <f t="shared" si="61"/>
        <v>184</v>
      </c>
      <c r="B201" s="245">
        <f>+Rendimientos!F874</f>
        <v>42275</v>
      </c>
      <c r="C201" s="247">
        <f>+Rendimientos!G874</f>
        <v>-3.6116289331452847E-2</v>
      </c>
      <c r="D201" s="247">
        <f>+Rendimientos!H874</f>
        <v>-2.6540171673975401E-3</v>
      </c>
      <c r="E201" s="247">
        <f>+Rendimientos!I874</f>
        <v>8.0734215544818622E-3</v>
      </c>
      <c r="F201">
        <f>+VLOOKUP(B201,ASURB.MX!$A$2:$H$1054,8,FALSE)</f>
        <v>3.8739837625912055E-5</v>
      </c>
      <c r="G201" s="264">
        <f>+dr!F188</f>
        <v>-9.6459999999999602E-5</v>
      </c>
      <c r="H201" s="264">
        <f>+dr!G188</f>
        <v>-1.8697000000000158E-4</v>
      </c>
      <c r="I201" s="264">
        <f>+dr!H188</f>
        <v>-4.3309999999999876E-4</v>
      </c>
      <c r="J201" s="264">
        <f>+dr!I188</f>
        <v>8.1669999999998966E-5</v>
      </c>
      <c r="K201" s="264">
        <f>+dr!J188</f>
        <v>0</v>
      </c>
      <c r="M201" s="6">
        <f t="shared" si="62"/>
        <v>184</v>
      </c>
      <c r="N201" s="1">
        <f t="shared" si="56"/>
        <v>42275</v>
      </c>
      <c r="O201" s="263">
        <f t="shared" si="57"/>
        <v>36.297489796048126</v>
      </c>
      <c r="P201" s="263">
        <f t="shared" si="58"/>
        <v>9.1058009498134282</v>
      </c>
      <c r="Q201" s="263">
        <f t="shared" si="59"/>
        <v>14.909889211664705</v>
      </c>
      <c r="R201" s="263">
        <f t="shared" si="63"/>
        <v>305.13181552802394</v>
      </c>
      <c r="S201" s="98">
        <f t="shared" si="60"/>
        <v>3.0580733846153847E-2</v>
      </c>
      <c r="T201" s="265">
        <f>R201-'Ejercicio 7'!$J$12*EXP(-S201*34/360)</f>
        <v>305.03487369601652</v>
      </c>
      <c r="U201" s="280">
        <f t="shared" si="64"/>
        <v>8.182101E-2</v>
      </c>
      <c r="V201" s="280">
        <f t="shared" si="65"/>
        <v>8.2187709999999997E-2</v>
      </c>
      <c r="W201" s="280">
        <f t="shared" si="66"/>
        <v>-1.9480000000000192E-4</v>
      </c>
      <c r="X201" s="280">
        <f t="shared" si="67"/>
        <v>0</v>
      </c>
      <c r="Y201" s="262">
        <f t="shared" si="68"/>
        <v>9.9367780698667065</v>
      </c>
      <c r="Z201" s="262">
        <f t="shared" si="69"/>
        <v>9.7959302831965029</v>
      </c>
      <c r="AA201" s="262">
        <f t="shared" si="70"/>
        <v>10.00044829509595</v>
      </c>
      <c r="AB201" s="262">
        <f t="shared" si="71"/>
        <v>10</v>
      </c>
      <c r="AD201" s="6">
        <f t="shared" si="72"/>
        <v>184</v>
      </c>
      <c r="AE201" s="1">
        <f t="shared" si="73"/>
        <v>43537</v>
      </c>
      <c r="AF201" s="262">
        <f t="shared" si="74"/>
        <v>1.3348912039518765</v>
      </c>
      <c r="AG201" s="262">
        <f t="shared" si="75"/>
        <v>2.4199050186572535E-2</v>
      </c>
      <c r="AH201" s="262">
        <f t="shared" si="76"/>
        <v>-0.1198892116647059</v>
      </c>
      <c r="AI201" s="262">
        <f t="shared" si="77"/>
        <v>-1.1820528023918087E-2</v>
      </c>
      <c r="AJ201" s="262">
        <f t="shared" si="78"/>
        <v>9.6459999999999602E-5</v>
      </c>
      <c r="AK201" s="262">
        <f t="shared" si="79"/>
        <v>-305.03487369601652</v>
      </c>
    </row>
    <row r="202" spans="1:37" x14ac:dyDescent="0.25">
      <c r="A202" s="6">
        <f t="shared" si="61"/>
        <v>185</v>
      </c>
      <c r="B202" s="245">
        <f>+Rendimientos!F875</f>
        <v>42276</v>
      </c>
      <c r="C202" s="247">
        <f>+Rendimientos!G875</f>
        <v>1.2190508816074331E-2</v>
      </c>
      <c r="D202" s="247">
        <f>+Rendimientos!H875</f>
        <v>-1.2088239783980758E-3</v>
      </c>
      <c r="E202" s="247">
        <f>+Rendimientos!I875</f>
        <v>9.4580990405961959E-3</v>
      </c>
      <c r="F202">
        <f>+VLOOKUP(B202,ASURB.MX!$A$2:$H$1054,8,FALSE)</f>
        <v>-2.2706838420366145E-2</v>
      </c>
      <c r="G202" s="264">
        <f>+dr!F189</f>
        <v>-2.0519999999999566E-5</v>
      </c>
      <c r="H202" s="264">
        <f>+dr!G189</f>
        <v>-1.3069999999996973E-5</v>
      </c>
      <c r="I202" s="264">
        <f>+dr!H189</f>
        <v>-1.4966000000000285E-4</v>
      </c>
      <c r="J202" s="264">
        <f>+dr!I189</f>
        <v>8.7600000000034872E-6</v>
      </c>
      <c r="K202" s="264">
        <f>+dr!J189</f>
        <v>0</v>
      </c>
      <c r="M202" s="6">
        <f t="shared" si="62"/>
        <v>185</v>
      </c>
      <c r="N202" s="1">
        <f t="shared" si="56"/>
        <v>42276</v>
      </c>
      <c r="O202" s="263">
        <f t="shared" si="57"/>
        <v>38.093946515561072</v>
      </c>
      <c r="P202" s="263">
        <f t="shared" si="58"/>
        <v>9.1189701050211163</v>
      </c>
      <c r="Q202" s="263">
        <f t="shared" si="59"/>
        <v>14.930548899778101</v>
      </c>
      <c r="R202" s="263">
        <f t="shared" si="63"/>
        <v>298.26975257846038</v>
      </c>
      <c r="S202" s="98">
        <f t="shared" si="60"/>
        <v>3.0656673846153847E-2</v>
      </c>
      <c r="T202" s="265">
        <f>R202-'Ejercicio 7'!$J$12*EXP(-S202*34/360)</f>
        <v>298.17281144172807</v>
      </c>
      <c r="U202" s="280">
        <f t="shared" si="64"/>
        <v>8.1994910000000004E-2</v>
      </c>
      <c r="V202" s="280">
        <f t="shared" si="65"/>
        <v>8.2471149999999993E-2</v>
      </c>
      <c r="W202" s="280">
        <f t="shared" si="66"/>
        <v>-2.6770999999999739E-4</v>
      </c>
      <c r="X202" s="280">
        <f t="shared" si="67"/>
        <v>0</v>
      </c>
      <c r="Y202" s="262">
        <f t="shared" si="68"/>
        <v>9.9367780698667065</v>
      </c>
      <c r="Z202" s="262">
        <f t="shared" si="69"/>
        <v>9.7959302831965029</v>
      </c>
      <c r="AA202" s="262">
        <f t="shared" si="70"/>
        <v>10.00044829509595</v>
      </c>
      <c r="AB202" s="262">
        <f t="shared" si="71"/>
        <v>10</v>
      </c>
      <c r="AD202" s="6">
        <f t="shared" si="72"/>
        <v>185</v>
      </c>
      <c r="AE202" s="1">
        <f t="shared" si="73"/>
        <v>43537</v>
      </c>
      <c r="AF202" s="262">
        <f t="shared" si="74"/>
        <v>-0.46156551556106962</v>
      </c>
      <c r="AG202" s="262">
        <f t="shared" si="75"/>
        <v>1.1029894978884514E-2</v>
      </c>
      <c r="AH202" s="262">
        <f t="shared" si="76"/>
        <v>-0.1405488997781017</v>
      </c>
      <c r="AI202" s="262">
        <f t="shared" si="77"/>
        <v>6.8502424215396331</v>
      </c>
      <c r="AJ202" s="262">
        <f t="shared" si="78"/>
        <v>2.0519999999999566E-5</v>
      </c>
      <c r="AK202" s="262">
        <f t="shared" si="79"/>
        <v>-298.17281144172807</v>
      </c>
    </row>
    <row r="203" spans="1:37" x14ac:dyDescent="0.25">
      <c r="A203" s="6">
        <f t="shared" si="61"/>
        <v>186</v>
      </c>
      <c r="B203" s="245">
        <f>+Rendimientos!F876</f>
        <v>42277</v>
      </c>
      <c r="C203" s="247">
        <f>+Rendimientos!G876</f>
        <v>1.9696399279568583E-2</v>
      </c>
      <c r="D203" s="247">
        <f>+Rendimientos!H876</f>
        <v>3.4941199694205394E-2</v>
      </c>
      <c r="E203" s="247">
        <f>+Rendimientos!I876</f>
        <v>1.8086494304003168E-3</v>
      </c>
      <c r="F203">
        <f>+VLOOKUP(B203,ASURB.MX!$A$2:$H$1054,8,FALSE)</f>
        <v>2.2474643513891383E-2</v>
      </c>
      <c r="G203" s="264">
        <f>+dr!F190</f>
        <v>-7.8253000000000003E-4</v>
      </c>
      <c r="H203" s="264">
        <f>+dr!G190</f>
        <v>-1.9985000000000142E-4</v>
      </c>
      <c r="I203" s="264">
        <f>+dr!H190</f>
        <v>-6.9869999999999655E-5</v>
      </c>
      <c r="J203" s="264">
        <f>+dr!I190</f>
        <v>4.9920000000001907E-5</v>
      </c>
      <c r="K203" s="264">
        <f>+dr!J190</f>
        <v>0</v>
      </c>
      <c r="M203" s="6">
        <f t="shared" si="62"/>
        <v>186</v>
      </c>
      <c r="N203" s="1">
        <f t="shared" si="56"/>
        <v>42277</v>
      </c>
      <c r="O203" s="263">
        <f t="shared" si="57"/>
        <v>38.380951271110312</v>
      </c>
      <c r="P203" s="263">
        <f t="shared" si="58"/>
        <v>9.454651988567516</v>
      </c>
      <c r="Q203" s="263">
        <f t="shared" si="59"/>
        <v>14.816774130284708</v>
      </c>
      <c r="R203" s="263">
        <f t="shared" si="63"/>
        <v>312.05509818939925</v>
      </c>
      <c r="S203" s="98">
        <f t="shared" si="60"/>
        <v>2.9894663846153847E-2</v>
      </c>
      <c r="T203" s="265">
        <f>R203-'Ejercicio 7'!$J$12*EXP(-S203*34/360)</f>
        <v>311.95815007579387</v>
      </c>
      <c r="U203" s="280">
        <f t="shared" si="64"/>
        <v>8.1808130000000007E-2</v>
      </c>
      <c r="V203" s="280">
        <f t="shared" si="65"/>
        <v>8.2550940000000003E-2</v>
      </c>
      <c r="W203" s="280">
        <f t="shared" si="66"/>
        <v>-2.2654999999999897E-4</v>
      </c>
      <c r="X203" s="280">
        <f t="shared" si="67"/>
        <v>0</v>
      </c>
      <c r="Y203" s="262">
        <f t="shared" si="68"/>
        <v>9.9367780698667065</v>
      </c>
      <c r="Z203" s="262">
        <f t="shared" si="69"/>
        <v>9.7959302831965029</v>
      </c>
      <c r="AA203" s="262">
        <f t="shared" si="70"/>
        <v>10.00044829509595</v>
      </c>
      <c r="AB203" s="262">
        <f t="shared" si="71"/>
        <v>10</v>
      </c>
      <c r="AD203" s="6">
        <f t="shared" si="72"/>
        <v>186</v>
      </c>
      <c r="AE203" s="1">
        <f t="shared" si="73"/>
        <v>43537</v>
      </c>
      <c r="AF203" s="262">
        <f t="shared" si="74"/>
        <v>-0.74857027111031016</v>
      </c>
      <c r="AG203" s="262">
        <f t="shared" si="75"/>
        <v>-0.3246519885675152</v>
      </c>
      <c r="AH203" s="262">
        <f t="shared" si="76"/>
        <v>-2.6774130284708875E-2</v>
      </c>
      <c r="AI203" s="262">
        <f t="shared" si="77"/>
        <v>-6.9351031893992285</v>
      </c>
      <c r="AJ203" s="262">
        <f t="shared" si="78"/>
        <v>7.8253000000000003E-4</v>
      </c>
      <c r="AK203" s="262">
        <f t="shared" si="79"/>
        <v>-311.95815007579387</v>
      </c>
    </row>
    <row r="204" spans="1:37" x14ac:dyDescent="0.25">
      <c r="A204" s="6">
        <f t="shared" si="61"/>
        <v>187</v>
      </c>
      <c r="B204" s="245">
        <f>+Rendimientos!F877</f>
        <v>42278</v>
      </c>
      <c r="C204" s="247">
        <f>+Rendimientos!G877</f>
        <v>7.6036958955357338E-3</v>
      </c>
      <c r="D204" s="247">
        <f>+Rendimientos!H877</f>
        <v>3.2649462192048534E-3</v>
      </c>
      <c r="E204" s="247">
        <f>+Rendimientos!I877</f>
        <v>-1.2363835247363671E-2</v>
      </c>
      <c r="F204">
        <f>+VLOOKUP(B204,ASURB.MX!$A$2:$H$1054,8,FALSE)</f>
        <v>-1.9361558665334082E-4</v>
      </c>
      <c r="G204" s="264">
        <f>+dr!F191</f>
        <v>8.7492000000000125E-4</v>
      </c>
      <c r="H204" s="264">
        <f>+dr!G191</f>
        <v>-4.9739999999999507E-5</v>
      </c>
      <c r="I204" s="264">
        <f>+dr!H191</f>
        <v>2.5991999999999682E-4</v>
      </c>
      <c r="J204" s="264">
        <f>+dr!I191</f>
        <v>3.6059999999997483E-5</v>
      </c>
      <c r="K204" s="264">
        <f>+dr!J191</f>
        <v>0</v>
      </c>
      <c r="M204" s="6">
        <f t="shared" si="62"/>
        <v>187</v>
      </c>
      <c r="N204" s="1">
        <f t="shared" si="56"/>
        <v>42278</v>
      </c>
      <c r="O204" s="263">
        <f t="shared" si="57"/>
        <v>37.919616823971388</v>
      </c>
      <c r="P204" s="263">
        <f t="shared" si="58"/>
        <v>9.1598576743085172</v>
      </c>
      <c r="Q204" s="263">
        <f t="shared" si="59"/>
        <v>14.60826466463041</v>
      </c>
      <c r="R204" s="263">
        <f t="shared" si="63"/>
        <v>305.06092473181525</v>
      </c>
      <c r="S204" s="98">
        <f t="shared" si="60"/>
        <v>3.1552113846153848E-2</v>
      </c>
      <c r="T204" s="265">
        <f>R204-'Ejercicio 7'!$J$12*EXP(-S204*34/360)</f>
        <v>304.96399179298362</v>
      </c>
      <c r="U204" s="280">
        <f t="shared" si="64"/>
        <v>8.1958240000000016E-2</v>
      </c>
      <c r="V204" s="280">
        <f t="shared" si="65"/>
        <v>8.288073E-2</v>
      </c>
      <c r="W204" s="280">
        <f t="shared" si="66"/>
        <v>-2.404100000000034E-4</v>
      </c>
      <c r="X204" s="280">
        <f t="shared" si="67"/>
        <v>0</v>
      </c>
      <c r="Y204" s="262">
        <f t="shared" si="68"/>
        <v>9.9367780698667065</v>
      </c>
      <c r="Z204" s="262">
        <f t="shared" si="69"/>
        <v>9.7959302831965029</v>
      </c>
      <c r="AA204" s="262">
        <f t="shared" si="70"/>
        <v>10.00044829509595</v>
      </c>
      <c r="AB204" s="262">
        <f t="shared" si="71"/>
        <v>10</v>
      </c>
      <c r="AD204" s="6">
        <f t="shared" si="72"/>
        <v>187</v>
      </c>
      <c r="AE204" s="1">
        <f t="shared" si="73"/>
        <v>43537</v>
      </c>
      <c r="AF204" s="262">
        <f t="shared" si="74"/>
        <v>-0.28723582397138614</v>
      </c>
      <c r="AG204" s="262">
        <f t="shared" si="75"/>
        <v>-2.985767430851638E-2</v>
      </c>
      <c r="AH204" s="262">
        <f t="shared" si="76"/>
        <v>0.18173533536958963</v>
      </c>
      <c r="AI204" s="262">
        <f t="shared" si="77"/>
        <v>5.9070268184768793E-2</v>
      </c>
      <c r="AJ204" s="262">
        <f t="shared" si="78"/>
        <v>-8.7492000000000125E-4</v>
      </c>
      <c r="AK204" s="262">
        <f t="shared" si="79"/>
        <v>-304.96399179298362</v>
      </c>
    </row>
    <row r="205" spans="1:37" x14ac:dyDescent="0.25">
      <c r="A205" s="6">
        <f t="shared" si="61"/>
        <v>188</v>
      </c>
      <c r="B205" s="245">
        <f>+Rendimientos!F878</f>
        <v>42279</v>
      </c>
      <c r="C205" s="247">
        <f>+Rendimientos!G878</f>
        <v>6.7146622296561393E-3</v>
      </c>
      <c r="D205" s="247">
        <f>+Rendimientos!H878</f>
        <v>-9.5918448434640924E-3</v>
      </c>
      <c r="E205" s="247">
        <f>+Rendimientos!I878</f>
        <v>1.416909690704796E-2</v>
      </c>
      <c r="F205">
        <f>+VLOOKUP(B205,ASURB.MX!$A$2:$H$1054,8,FALSE)</f>
        <v>8.94402334141608E-3</v>
      </c>
      <c r="G205" s="264">
        <f>+dr!F192</f>
        <v>-2.7541999999999844E-4</v>
      </c>
      <c r="H205" s="264">
        <f>+dr!G192</f>
        <v>-3.5035000000000274E-4</v>
      </c>
      <c r="I205" s="264">
        <f>+dr!H192</f>
        <v>-3.0984999999999346E-4</v>
      </c>
      <c r="J205" s="264">
        <f>+dr!I192</f>
        <v>-6.3604000000000438E-4</v>
      </c>
      <c r="K205" s="264">
        <f>+dr!J192</f>
        <v>0</v>
      </c>
      <c r="M205" s="6">
        <f t="shared" si="62"/>
        <v>188</v>
      </c>
      <c r="N205" s="1">
        <f t="shared" si="56"/>
        <v>42279</v>
      </c>
      <c r="O205" s="263">
        <f t="shared" si="57"/>
        <v>37.885919989047409</v>
      </c>
      <c r="P205" s="263">
        <f t="shared" si="58"/>
        <v>9.0428451128683047</v>
      </c>
      <c r="Q205" s="263">
        <f t="shared" si="59"/>
        <v>15.001052624845435</v>
      </c>
      <c r="R205" s="263">
        <f t="shared" si="63"/>
        <v>307.86123594481069</v>
      </c>
      <c r="S205" s="98">
        <f t="shared" si="60"/>
        <v>3.0401773846153848E-2</v>
      </c>
      <c r="T205" s="265">
        <f>R205-'Ejercicio 7'!$J$12*EXP(-S205*34/360)</f>
        <v>307.76429247430013</v>
      </c>
      <c r="U205" s="280">
        <f t="shared" si="64"/>
        <v>8.1657630000000009E-2</v>
      </c>
      <c r="V205" s="280">
        <f t="shared" si="65"/>
        <v>8.2310960000000016E-2</v>
      </c>
      <c r="W205" s="280">
        <f t="shared" si="66"/>
        <v>-9.1251000000000526E-4</v>
      </c>
      <c r="X205" s="280">
        <f t="shared" si="67"/>
        <v>0</v>
      </c>
      <c r="Y205" s="262">
        <f t="shared" si="68"/>
        <v>9.9367780698667065</v>
      </c>
      <c r="Z205" s="262">
        <f t="shared" si="69"/>
        <v>9.7959302831965029</v>
      </c>
      <c r="AA205" s="262">
        <f t="shared" si="70"/>
        <v>10.00044829509595</v>
      </c>
      <c r="AB205" s="262">
        <f t="shared" si="71"/>
        <v>10</v>
      </c>
      <c r="AD205" s="6">
        <f t="shared" si="72"/>
        <v>188</v>
      </c>
      <c r="AE205" s="1">
        <f t="shared" si="73"/>
        <v>43537</v>
      </c>
      <c r="AF205" s="262">
        <f t="shared" si="74"/>
        <v>-0.25353898904740646</v>
      </c>
      <c r="AG205" s="262">
        <f t="shared" si="75"/>
        <v>8.7154887131696057E-2</v>
      </c>
      <c r="AH205" s="262">
        <f t="shared" si="76"/>
        <v>-0.2110526248454363</v>
      </c>
      <c r="AI205" s="262">
        <f t="shared" si="77"/>
        <v>-2.74124094481067</v>
      </c>
      <c r="AJ205" s="262">
        <f t="shared" si="78"/>
        <v>2.7541999999999844E-4</v>
      </c>
      <c r="AK205" s="262">
        <f t="shared" si="79"/>
        <v>-307.76429247430013</v>
      </c>
    </row>
    <row r="206" spans="1:37" x14ac:dyDescent="0.25">
      <c r="A206" s="6">
        <f t="shared" si="61"/>
        <v>189</v>
      </c>
      <c r="B206" s="245">
        <f>+Rendimientos!F879</f>
        <v>42282</v>
      </c>
      <c r="C206" s="247">
        <f>+Rendimientos!G879</f>
        <v>2.3143656435187853E-2</v>
      </c>
      <c r="D206" s="247">
        <f>+Rendimientos!H879</f>
        <v>2.1626219033940689E-2</v>
      </c>
      <c r="E206" s="247">
        <f>+Rendimientos!I879</f>
        <v>6.8309443816510895E-3</v>
      </c>
      <c r="F206">
        <f>+VLOOKUP(B206,ASURB.MX!$A$2:$H$1054,8,FALSE)</f>
        <v>8.5605130659531271E-3</v>
      </c>
      <c r="G206" s="264">
        <f>+dr!F193</f>
        <v>3.1869999999999815E-5</v>
      </c>
      <c r="H206" s="264">
        <f>+dr!G193</f>
        <v>-9.8560000000001008E-5</v>
      </c>
      <c r="I206" s="264">
        <f>+dr!H193</f>
        <v>-1.8010000000000248E-4</v>
      </c>
      <c r="J206" s="264">
        <f>+dr!I193</f>
        <v>-4.3259999999996357E-5</v>
      </c>
      <c r="K206" s="264">
        <f>+dr!J193</f>
        <v>0</v>
      </c>
      <c r="M206" s="6">
        <f t="shared" si="62"/>
        <v>189</v>
      </c>
      <c r="N206" s="1">
        <f t="shared" si="56"/>
        <v>42282</v>
      </c>
      <c r="O206" s="263">
        <f t="shared" si="57"/>
        <v>38.513488593884802</v>
      </c>
      <c r="P206" s="263">
        <f t="shared" si="58"/>
        <v>9.3295978742981216</v>
      </c>
      <c r="Q206" s="263">
        <f t="shared" si="59"/>
        <v>14.891375518472074</v>
      </c>
      <c r="R206" s="263">
        <f t="shared" si="63"/>
        <v>307.74319063465066</v>
      </c>
      <c r="S206" s="98">
        <f t="shared" si="60"/>
        <v>3.0709063846153847E-2</v>
      </c>
      <c r="T206" s="265">
        <f>R206-'Ejercicio 7'!$J$12*EXP(-S206*34/360)</f>
        <v>307.64624997757653</v>
      </c>
      <c r="U206" s="280">
        <f t="shared" si="64"/>
        <v>8.1909420000000011E-2</v>
      </c>
      <c r="V206" s="280">
        <f t="shared" si="65"/>
        <v>8.244071E-2</v>
      </c>
      <c r="W206" s="280">
        <f t="shared" si="66"/>
        <v>-3.1972999999999724E-4</v>
      </c>
      <c r="X206" s="280">
        <f t="shared" si="67"/>
        <v>0</v>
      </c>
      <c r="Y206" s="262">
        <f t="shared" si="68"/>
        <v>9.9367780698667065</v>
      </c>
      <c r="Z206" s="262">
        <f t="shared" si="69"/>
        <v>9.7959302831965029</v>
      </c>
      <c r="AA206" s="262">
        <f t="shared" si="70"/>
        <v>10.00044829509595</v>
      </c>
      <c r="AB206" s="262">
        <f t="shared" si="71"/>
        <v>10</v>
      </c>
      <c r="AD206" s="6">
        <f t="shared" si="72"/>
        <v>189</v>
      </c>
      <c r="AE206" s="1">
        <f t="shared" si="73"/>
        <v>43537</v>
      </c>
      <c r="AF206" s="262">
        <f t="shared" si="74"/>
        <v>-0.8811075938847992</v>
      </c>
      <c r="AG206" s="262">
        <f t="shared" si="75"/>
        <v>-0.19959787429812081</v>
      </c>
      <c r="AH206" s="262">
        <f t="shared" si="76"/>
        <v>-0.10137551847207504</v>
      </c>
      <c r="AI206" s="262">
        <f t="shared" si="77"/>
        <v>-2.6231956346506422</v>
      </c>
      <c r="AJ206" s="262">
        <f t="shared" si="78"/>
        <v>-3.1869999999999815E-5</v>
      </c>
      <c r="AK206" s="262">
        <f t="shared" si="79"/>
        <v>-307.64624997757653</v>
      </c>
    </row>
    <row r="207" spans="1:37" x14ac:dyDescent="0.25">
      <c r="A207" s="6">
        <f t="shared" si="61"/>
        <v>190</v>
      </c>
      <c r="B207" s="245">
        <f>+Rendimientos!F880</f>
        <v>42283</v>
      </c>
      <c r="C207" s="247">
        <f>+Rendimientos!G880</f>
        <v>6.5090003488292849E-3</v>
      </c>
      <c r="D207" s="247">
        <f>+Rendimientos!H880</f>
        <v>9.1596298404722342E-3</v>
      </c>
      <c r="E207" s="247">
        <f>+Rendimientos!I880</f>
        <v>1.2462355015283965E-2</v>
      </c>
      <c r="F207">
        <f>+VLOOKUP(B207,ASURB.MX!$A$2:$H$1054,8,FALSE)</f>
        <v>-1.0942921163414185E-2</v>
      </c>
      <c r="G207" s="264">
        <f>+dr!F194</f>
        <v>-1.3165000000000052E-4</v>
      </c>
      <c r="H207" s="264">
        <f>+dr!G194</f>
        <v>-4.7969999999997875E-5</v>
      </c>
      <c r="I207" s="264">
        <f>+dr!H194</f>
        <v>-1.8494999999999623E-4</v>
      </c>
      <c r="J207" s="264">
        <f>+dr!I194</f>
        <v>-5.0673000000000384E-4</v>
      </c>
      <c r="K207" s="264">
        <f>+dr!J194</f>
        <v>0</v>
      </c>
      <c r="M207" s="6">
        <f t="shared" si="62"/>
        <v>190</v>
      </c>
      <c r="N207" s="1">
        <f t="shared" si="56"/>
        <v>42283</v>
      </c>
      <c r="O207" s="263">
        <f t="shared" si="57"/>
        <v>37.878129100657446</v>
      </c>
      <c r="P207" s="263">
        <f t="shared" si="58"/>
        <v>9.2140115906077025</v>
      </c>
      <c r="Q207" s="263">
        <f t="shared" si="59"/>
        <v>14.975471536277544</v>
      </c>
      <c r="R207" s="263">
        <f t="shared" si="63"/>
        <v>301.79929317555525</v>
      </c>
      <c r="S207" s="98">
        <f t="shared" si="60"/>
        <v>3.0545543846153846E-2</v>
      </c>
      <c r="T207" s="265">
        <f>R207-'Ejercicio 7'!$J$12*EXP(-S207*34/360)</f>
        <v>301.70235102136115</v>
      </c>
      <c r="U207" s="280">
        <f t="shared" si="64"/>
        <v>8.1960010000000014E-2</v>
      </c>
      <c r="V207" s="280">
        <f t="shared" si="65"/>
        <v>8.243586E-2</v>
      </c>
      <c r="W207" s="280">
        <f t="shared" si="66"/>
        <v>-7.8320000000000473E-4</v>
      </c>
      <c r="X207" s="280">
        <f t="shared" si="67"/>
        <v>0</v>
      </c>
      <c r="Y207" s="262">
        <f t="shared" si="68"/>
        <v>9.9367780698667065</v>
      </c>
      <c r="Z207" s="262">
        <f t="shared" si="69"/>
        <v>9.7959302831965029</v>
      </c>
      <c r="AA207" s="262">
        <f t="shared" si="70"/>
        <v>10.00044829509595</v>
      </c>
      <c r="AB207" s="262">
        <f t="shared" si="71"/>
        <v>10</v>
      </c>
      <c r="AD207" s="6">
        <f t="shared" si="72"/>
        <v>190</v>
      </c>
      <c r="AE207" s="1">
        <f t="shared" si="73"/>
        <v>43537</v>
      </c>
      <c r="AF207" s="262">
        <f t="shared" si="74"/>
        <v>-0.24574810065744401</v>
      </c>
      <c r="AG207" s="262">
        <f t="shared" si="75"/>
        <v>-8.4011590607701692E-2</v>
      </c>
      <c r="AH207" s="262">
        <f t="shared" si="76"/>
        <v>-0.18547153627754476</v>
      </c>
      <c r="AI207" s="262">
        <f t="shared" si="77"/>
        <v>3.3207018244447681</v>
      </c>
      <c r="AJ207" s="262">
        <f t="shared" si="78"/>
        <v>1.3165000000000052E-4</v>
      </c>
      <c r="AK207" s="262">
        <f t="shared" si="79"/>
        <v>-301.70235102136115</v>
      </c>
    </row>
    <row r="208" spans="1:37" x14ac:dyDescent="0.25">
      <c r="A208" s="6">
        <f t="shared" si="61"/>
        <v>191</v>
      </c>
      <c r="B208" s="245">
        <f>+Rendimientos!F881</f>
        <v>42284</v>
      </c>
      <c r="C208" s="247">
        <f>+Rendimientos!G881</f>
        <v>4.1344047770658733E-2</v>
      </c>
      <c r="D208" s="247">
        <f>+Rendimientos!H881</f>
        <v>2.5042654260325121E-3</v>
      </c>
      <c r="E208" s="247">
        <f>+Rendimientos!I881</f>
        <v>-1.605186373180132E-2</v>
      </c>
      <c r="F208">
        <f>+VLOOKUP(B208,ASURB.MX!$A$2:$H$1054,8,FALSE)</f>
        <v>8.5808446589070511E-3</v>
      </c>
      <c r="G208" s="264">
        <f>+dr!F195</f>
        <v>3.5659999999999858E-5</v>
      </c>
      <c r="H208" s="264">
        <f>+dr!G195</f>
        <v>3.950000000000134E-5</v>
      </c>
      <c r="I208" s="264">
        <f>+dr!H195</f>
        <v>-3.0949000000000254E-4</v>
      </c>
      <c r="J208" s="264">
        <f>+dr!I195</f>
        <v>-5.9995999999999661E-4</v>
      </c>
      <c r="K208" s="264">
        <f>+dr!J195</f>
        <v>0</v>
      </c>
      <c r="M208" s="6">
        <f t="shared" si="62"/>
        <v>191</v>
      </c>
      <c r="N208" s="1">
        <f t="shared" si="56"/>
        <v>42284</v>
      </c>
      <c r="O208" s="263">
        <f t="shared" si="57"/>
        <v>39.220866912365572</v>
      </c>
      <c r="P208" s="263">
        <f t="shared" si="58"/>
        <v>9.1528925959439977</v>
      </c>
      <c r="Q208" s="263">
        <f t="shared" si="59"/>
        <v>14.554488193970458</v>
      </c>
      <c r="R208" s="263">
        <f t="shared" si="63"/>
        <v>307.74944760754386</v>
      </c>
      <c r="S208" s="98">
        <f t="shared" si="60"/>
        <v>3.0712853846153847E-2</v>
      </c>
      <c r="T208" s="265">
        <f>R208-'Ejercicio 7'!$J$12*EXP(-S208*34/360)</f>
        <v>307.65250698516911</v>
      </c>
      <c r="U208" s="280">
        <f t="shared" si="64"/>
        <v>8.2047480000000006E-2</v>
      </c>
      <c r="V208" s="280">
        <f t="shared" si="65"/>
        <v>8.2311319999999993E-2</v>
      </c>
      <c r="W208" s="280">
        <f t="shared" si="66"/>
        <v>-8.7642999999999749E-4</v>
      </c>
      <c r="X208" s="280">
        <f t="shared" si="67"/>
        <v>0</v>
      </c>
      <c r="Y208" s="262">
        <f t="shared" si="68"/>
        <v>9.9367780698667065</v>
      </c>
      <c r="Z208" s="262">
        <f t="shared" si="69"/>
        <v>9.7959302831965029</v>
      </c>
      <c r="AA208" s="262">
        <f t="shared" si="70"/>
        <v>10.00044829509595</v>
      </c>
      <c r="AB208" s="262">
        <f t="shared" si="71"/>
        <v>10</v>
      </c>
      <c r="AD208" s="6">
        <f t="shared" si="72"/>
        <v>191</v>
      </c>
      <c r="AE208" s="1">
        <f t="shared" si="73"/>
        <v>43537</v>
      </c>
      <c r="AF208" s="262">
        <f t="shared" si="74"/>
        <v>-1.5884859123655701</v>
      </c>
      <c r="AG208" s="262">
        <f t="shared" si="75"/>
        <v>-2.2892595943996952E-2</v>
      </c>
      <c r="AH208" s="262">
        <f t="shared" si="76"/>
        <v>0.23551180602954069</v>
      </c>
      <c r="AI208" s="262">
        <f t="shared" si="77"/>
        <v>-2.6294526075438398</v>
      </c>
      <c r="AJ208" s="262">
        <f t="shared" si="78"/>
        <v>-3.5659999999999858E-5</v>
      </c>
      <c r="AK208" s="262">
        <f t="shared" si="79"/>
        <v>-307.65250698516911</v>
      </c>
    </row>
    <row r="209" spans="1:37" x14ac:dyDescent="0.25">
      <c r="A209" s="6">
        <f t="shared" si="61"/>
        <v>192</v>
      </c>
      <c r="B209" s="245">
        <f>+Rendimientos!F882</f>
        <v>42285</v>
      </c>
      <c r="C209" s="247">
        <f>+Rendimientos!G882</f>
        <v>1.238164872916634E-2</v>
      </c>
      <c r="D209" s="247">
        <f>+Rendimientos!H882</f>
        <v>-8.6777245396805099E-3</v>
      </c>
      <c r="E209" s="247">
        <f>+Rendimientos!I882</f>
        <v>6.8089536638193913E-3</v>
      </c>
      <c r="F209">
        <f>+VLOOKUP(B209,ASURB.MX!$A$2:$H$1054,8,FALSE)</f>
        <v>-1.0853239890948743E-2</v>
      </c>
      <c r="G209" s="264">
        <f>+dr!F196</f>
        <v>-1.1810000000000986E-5</v>
      </c>
      <c r="H209" s="264">
        <f>+dr!G196</f>
        <v>4.0754999999999958E-4</v>
      </c>
      <c r="I209" s="264">
        <f>+dr!H196</f>
        <v>-5.4900000000038252E-6</v>
      </c>
      <c r="J209" s="264">
        <f>+dr!I196</f>
        <v>-5.0466999999999873E-4</v>
      </c>
      <c r="K209" s="264">
        <f>+dr!J196</f>
        <v>0</v>
      </c>
      <c r="M209" s="6">
        <f t="shared" si="62"/>
        <v>192</v>
      </c>
      <c r="N209" s="1">
        <f t="shared" ref="N209:N272" si="80">+B209</f>
        <v>42285</v>
      </c>
      <c r="O209" s="263">
        <f t="shared" ref="O209:O272" si="81">+$O$16*EXP(C209)</f>
        <v>38.10122848510273</v>
      </c>
      <c r="P209" s="263">
        <f t="shared" ref="P209:P272" si="82">+$P$16*EXP(D209)</f>
        <v>9.0511151405141597</v>
      </c>
      <c r="Q209" s="263">
        <f t="shared" ref="Q209:Q272" si="83">+$Q$16*EXP(E209)</f>
        <v>14.891048050035566</v>
      </c>
      <c r="R209" s="263">
        <f t="shared" si="63"/>
        <v>301.82636013387793</v>
      </c>
      <c r="S209" s="98">
        <f t="shared" ref="S209:S272" si="84">+$S$16+G209</f>
        <v>3.0665383846153846E-2</v>
      </c>
      <c r="T209" s="265">
        <f>R209-'Ejercicio 7'!$J$12*EXP(-S209*34/360)</f>
        <v>301.72941907689045</v>
      </c>
      <c r="U209" s="280">
        <f t="shared" si="64"/>
        <v>8.2415530000000015E-2</v>
      </c>
      <c r="V209" s="280">
        <f t="shared" si="65"/>
        <v>8.2615319999999992E-2</v>
      </c>
      <c r="W209" s="280">
        <f t="shared" si="66"/>
        <v>-7.8113999999999961E-4</v>
      </c>
      <c r="X209" s="280">
        <f t="shared" si="67"/>
        <v>0</v>
      </c>
      <c r="Y209" s="262">
        <f t="shared" si="68"/>
        <v>9.9367780698667065</v>
      </c>
      <c r="Z209" s="262">
        <f t="shared" si="69"/>
        <v>9.7959302831965029</v>
      </c>
      <c r="AA209" s="262">
        <f t="shared" si="70"/>
        <v>10.00044829509595</v>
      </c>
      <c r="AB209" s="262">
        <f t="shared" si="71"/>
        <v>10</v>
      </c>
      <c r="AD209" s="6">
        <f t="shared" si="72"/>
        <v>192</v>
      </c>
      <c r="AE209" s="1">
        <f t="shared" si="73"/>
        <v>43537</v>
      </c>
      <c r="AF209" s="262">
        <f t="shared" si="74"/>
        <v>-0.468847485102728</v>
      </c>
      <c r="AG209" s="262">
        <f t="shared" si="75"/>
        <v>7.8884859485841119E-2</v>
      </c>
      <c r="AH209" s="262">
        <f t="shared" si="76"/>
        <v>-0.10104805003556727</v>
      </c>
      <c r="AI209" s="262">
        <f t="shared" si="77"/>
        <v>3.2936348661220904</v>
      </c>
      <c r="AJ209" s="262">
        <f t="shared" si="78"/>
        <v>1.1810000000000986E-5</v>
      </c>
      <c r="AK209" s="262">
        <f t="shared" si="79"/>
        <v>-301.72941907689045</v>
      </c>
    </row>
    <row r="210" spans="1:37" x14ac:dyDescent="0.25">
      <c r="A210" s="6">
        <f t="shared" si="61"/>
        <v>193</v>
      </c>
      <c r="B210" s="245">
        <f>+Rendimientos!F883</f>
        <v>42286</v>
      </c>
      <c r="C210" s="247">
        <f>+Rendimientos!G883</f>
        <v>-6.9463276902922986E-3</v>
      </c>
      <c r="D210" s="247">
        <f>+Rendimientos!H883</f>
        <v>1.4798192985589632E-2</v>
      </c>
      <c r="E210" s="247">
        <f>+Rendimientos!I883</f>
        <v>1.3127853274157166E-2</v>
      </c>
      <c r="F210">
        <f>+VLOOKUP(B210,ASURB.MX!$A$2:$H$1054,8,FALSE)</f>
        <v>6.303898864221712E-3</v>
      </c>
      <c r="G210" s="264">
        <f>+dr!F197</f>
        <v>-4.5949999999999463E-5</v>
      </c>
      <c r="H210" s="264">
        <f>+dr!G197</f>
        <v>6.6320000000001655E-5</v>
      </c>
      <c r="I210" s="264">
        <f>+dr!H197</f>
        <v>6.6400000000021997E-6</v>
      </c>
      <c r="J210" s="264">
        <f>+dr!I197</f>
        <v>4.3196000000000206E-4</v>
      </c>
      <c r="K210" s="264">
        <f>+dr!J197</f>
        <v>0</v>
      </c>
      <c r="M210" s="6">
        <f t="shared" si="62"/>
        <v>193</v>
      </c>
      <c r="N210" s="1">
        <f t="shared" si="80"/>
        <v>42286</v>
      </c>
      <c r="O210" s="263">
        <f t="shared" si="81"/>
        <v>37.3718799600639</v>
      </c>
      <c r="P210" s="263">
        <f t="shared" si="82"/>
        <v>9.2661121248195499</v>
      </c>
      <c r="Q210" s="263">
        <f t="shared" si="83"/>
        <v>14.985441003474326</v>
      </c>
      <c r="R210" s="263">
        <f t="shared" si="63"/>
        <v>307.04951595261485</v>
      </c>
      <c r="S210" s="98">
        <f t="shared" si="84"/>
        <v>3.0631243846153847E-2</v>
      </c>
      <c r="T210" s="265">
        <f>R210-'Ejercicio 7'!$J$12*EXP(-S210*34/360)</f>
        <v>306.95257458305662</v>
      </c>
      <c r="U210" s="280">
        <f t="shared" si="64"/>
        <v>8.2074300000000017E-2</v>
      </c>
      <c r="V210" s="280">
        <f t="shared" si="65"/>
        <v>8.2627450000000005E-2</v>
      </c>
      <c r="W210" s="280">
        <f t="shared" si="66"/>
        <v>1.5549000000000118E-4</v>
      </c>
      <c r="X210" s="280">
        <f t="shared" si="67"/>
        <v>0</v>
      </c>
      <c r="Y210" s="262">
        <f t="shared" si="68"/>
        <v>9.9367780698667065</v>
      </c>
      <c r="Z210" s="262">
        <f t="shared" si="69"/>
        <v>9.7959302831965029</v>
      </c>
      <c r="AA210" s="262">
        <f t="shared" si="70"/>
        <v>10.00044829509595</v>
      </c>
      <c r="AB210" s="262">
        <f t="shared" si="71"/>
        <v>10</v>
      </c>
      <c r="AD210" s="6">
        <f t="shared" si="72"/>
        <v>193</v>
      </c>
      <c r="AE210" s="1">
        <f t="shared" si="73"/>
        <v>43537</v>
      </c>
      <c r="AF210" s="262">
        <f t="shared" si="74"/>
        <v>0.26050103993610207</v>
      </c>
      <c r="AG210" s="262">
        <f t="shared" si="75"/>
        <v>-0.13611212481954915</v>
      </c>
      <c r="AH210" s="262">
        <f t="shared" si="76"/>
        <v>-0.19544100347432725</v>
      </c>
      <c r="AI210" s="262">
        <f t="shared" si="77"/>
        <v>-1.9295209526148369</v>
      </c>
      <c r="AJ210" s="262">
        <f t="shared" si="78"/>
        <v>4.5949999999999463E-5</v>
      </c>
      <c r="AK210" s="262">
        <f t="shared" si="79"/>
        <v>-306.95257458305662</v>
      </c>
    </row>
    <row r="211" spans="1:37" x14ac:dyDescent="0.25">
      <c r="A211" s="6">
        <f t="shared" ref="A211:A274" si="85">+A210+1</f>
        <v>194</v>
      </c>
      <c r="B211" s="245">
        <f>+Rendimientos!F884</f>
        <v>42289</v>
      </c>
      <c r="C211" s="247">
        <f>+Rendimientos!G884</f>
        <v>-1.3257737998974114E-2</v>
      </c>
      <c r="D211" s="247">
        <f>+Rendimientos!H884</f>
        <v>1.2129506030079661E-2</v>
      </c>
      <c r="E211" s="247">
        <f>+Rendimientos!I884</f>
        <v>-4.5930374884820754E-3</v>
      </c>
      <c r="F211">
        <f>+VLOOKUP(B211,ASURB.MX!$A$2:$H$1054,8,FALSE)</f>
        <v>1.0368299697103284E-2</v>
      </c>
      <c r="G211" s="264">
        <f>+dr!F198</f>
        <v>-1.2937000000000018E-4</v>
      </c>
      <c r="H211" s="264">
        <f>+dr!G198</f>
        <v>-6.6800000000002274E-5</v>
      </c>
      <c r="I211" s="264">
        <f>+dr!H198</f>
        <v>-2.4360000000001047E-5</v>
      </c>
      <c r="J211" s="264">
        <f>+dr!I198</f>
        <v>3.6245999999999501E-4</v>
      </c>
      <c r="K211" s="264">
        <f>+dr!J198</f>
        <v>0</v>
      </c>
      <c r="M211" s="6">
        <f t="shared" ref="M211:M274" si="86">+M210+1</f>
        <v>194</v>
      </c>
      <c r="N211" s="1">
        <f t="shared" si="80"/>
        <v>42289</v>
      </c>
      <c r="O211" s="263">
        <f t="shared" si="81"/>
        <v>37.136753462030832</v>
      </c>
      <c r="P211" s="263">
        <f t="shared" si="82"/>
        <v>9.2414167390471711</v>
      </c>
      <c r="Q211" s="263">
        <f t="shared" si="83"/>
        <v>14.722224741844922</v>
      </c>
      <c r="R211" s="263">
        <f t="shared" ref="R211:R274" si="87">+$R$16*EXP(F211)</f>
        <v>308.30002783027686</v>
      </c>
      <c r="S211" s="98">
        <f t="shared" si="84"/>
        <v>3.0547823846153847E-2</v>
      </c>
      <c r="T211" s="265">
        <f>R211-'Ejercicio 7'!$J$12*EXP(-S211*34/360)</f>
        <v>308.2030856969576</v>
      </c>
      <c r="U211" s="280">
        <f t="shared" ref="U211:U274" si="88">+U$16+H211</f>
        <v>8.1941180000000002E-2</v>
      </c>
      <c r="V211" s="280">
        <f t="shared" ref="V211:V274" si="89">+V$16+I211</f>
        <v>8.2596450000000002E-2</v>
      </c>
      <c r="W211" s="280">
        <f t="shared" ref="W211:W274" si="90">+W$16+J211</f>
        <v>8.5989999999994127E-5</v>
      </c>
      <c r="X211" s="280">
        <f t="shared" ref="X211:X274" si="91">+X$16+K211</f>
        <v>0</v>
      </c>
      <c r="Y211" s="262">
        <f t="shared" ref="Y211:Y274" si="92">10*(1+U$18*28/360)^(-1)</f>
        <v>9.9367780698667065</v>
      </c>
      <c r="Z211" s="262">
        <f t="shared" ref="Z211:Z274" si="93">10*(1+V$18*91/360)^(-1)</f>
        <v>9.7959302831965029</v>
      </c>
      <c r="AA211" s="262">
        <f t="shared" ref="AA211:AA274" si="94">10*(1+W$18*27/360)^(-1)</f>
        <v>10.00044829509595</v>
      </c>
      <c r="AB211" s="262">
        <f t="shared" ref="AB211:AB274" si="95">10*(1+X$18*27/360)^(-1)</f>
        <v>10</v>
      </c>
      <c r="AD211" s="6">
        <f t="shared" ref="AD211:AD274" si="96">+AD210+1</f>
        <v>194</v>
      </c>
      <c r="AE211" s="1">
        <f t="shared" ref="AE211:AE274" si="97">+$AE$16+1</f>
        <v>43537</v>
      </c>
      <c r="AF211" s="262">
        <f t="shared" ref="AF211:AF274" si="98">-(O211-O$16)</f>
        <v>0.49562753796917036</v>
      </c>
      <c r="AG211" s="262">
        <f t="shared" ref="AG211:AG274" si="99">-(P211-P$16)</f>
        <v>-0.11141673904717031</v>
      </c>
      <c r="AH211" s="262">
        <f t="shared" ref="AH211:AH274" si="100">-(Q211-Q$16)</f>
        <v>6.7775258155077012E-2</v>
      </c>
      <c r="AI211" s="262">
        <f t="shared" ref="AI211:AI274" si="101">-(R211-R$16)</f>
        <v>-3.1800328302768435</v>
      </c>
      <c r="AJ211" s="262">
        <f t="shared" ref="AJ211:AJ274" si="102">-(S211-S$16)</f>
        <v>1.2937000000000018E-4</v>
      </c>
      <c r="AK211" s="262">
        <f t="shared" ref="AK211:AK274" si="103">-(T211-T$16)</f>
        <v>-308.2030856969576</v>
      </c>
    </row>
    <row r="212" spans="1:37" x14ac:dyDescent="0.25">
      <c r="A212" s="6">
        <f t="shared" si="85"/>
        <v>195</v>
      </c>
      <c r="B212" s="245">
        <f>+Rendimientos!F885</f>
        <v>42290</v>
      </c>
      <c r="C212" s="247">
        <f>+Rendimientos!G885</f>
        <v>5.4863318324164375E-3</v>
      </c>
      <c r="D212" s="247">
        <f>+Rendimientos!H885</f>
        <v>-1.0097746824623418E-2</v>
      </c>
      <c r="E212" s="247">
        <f>+Rendimientos!I885</f>
        <v>1.4414084968412885E-2</v>
      </c>
      <c r="F212">
        <f>+VLOOKUP(B212,ASURB.MX!$A$2:$H$1054,8,FALSE)</f>
        <v>-1.024520623548267E-3</v>
      </c>
      <c r="G212" s="264">
        <f>+dr!F199</f>
        <v>1.5147000000000077E-4</v>
      </c>
      <c r="H212" s="264">
        <f>+dr!G199</f>
        <v>-1.5799999999996373E-5</v>
      </c>
      <c r="I212" s="264">
        <f>+dr!H199</f>
        <v>1.7730000000000523E-5</v>
      </c>
      <c r="J212" s="264">
        <f>+dr!I199</f>
        <v>-2.5000000000025002E-7</v>
      </c>
      <c r="K212" s="264">
        <f>+dr!J199</f>
        <v>0</v>
      </c>
      <c r="M212" s="6">
        <f t="shared" si="86"/>
        <v>195</v>
      </c>
      <c r="N212" s="1">
        <f t="shared" si="80"/>
        <v>42290</v>
      </c>
      <c r="O212" s="263">
        <f t="shared" si="81"/>
        <v>37.839412131252757</v>
      </c>
      <c r="P212" s="263">
        <f t="shared" si="82"/>
        <v>9.0382714766137564</v>
      </c>
      <c r="Q212" s="263">
        <f t="shared" si="83"/>
        <v>15.004728153858409</v>
      </c>
      <c r="R212" s="263">
        <f t="shared" si="87"/>
        <v>304.80755335125133</v>
      </c>
      <c r="S212" s="98">
        <f t="shared" si="84"/>
        <v>3.0828663846153848E-2</v>
      </c>
      <c r="T212" s="265">
        <f>R212-'Ejercicio 7'!$J$12*EXP(-S212*34/360)</f>
        <v>304.7106137891696</v>
      </c>
      <c r="U212" s="280">
        <f t="shared" si="88"/>
        <v>8.1992180000000012E-2</v>
      </c>
      <c r="V212" s="280">
        <f t="shared" si="89"/>
        <v>8.263854000000001E-2</v>
      </c>
      <c r="W212" s="280">
        <f t="shared" si="90"/>
        <v>-2.7672000000000113E-4</v>
      </c>
      <c r="X212" s="280">
        <f t="shared" si="91"/>
        <v>0</v>
      </c>
      <c r="Y212" s="262">
        <f t="shared" si="92"/>
        <v>9.9367780698667065</v>
      </c>
      <c r="Z212" s="262">
        <f t="shared" si="93"/>
        <v>9.7959302831965029</v>
      </c>
      <c r="AA212" s="262">
        <f t="shared" si="94"/>
        <v>10.00044829509595</v>
      </c>
      <c r="AB212" s="262">
        <f t="shared" si="95"/>
        <v>10</v>
      </c>
      <c r="AD212" s="6">
        <f t="shared" si="96"/>
        <v>195</v>
      </c>
      <c r="AE212" s="1">
        <f t="shared" si="97"/>
        <v>43537</v>
      </c>
      <c r="AF212" s="262">
        <f t="shared" si="98"/>
        <v>-0.20703113125275507</v>
      </c>
      <c r="AG212" s="262">
        <f t="shared" si="99"/>
        <v>9.1728523386244376E-2</v>
      </c>
      <c r="AH212" s="262">
        <f t="shared" si="100"/>
        <v>-0.2147281538584096</v>
      </c>
      <c r="AI212" s="262">
        <f t="shared" si="101"/>
        <v>0.31244164874868829</v>
      </c>
      <c r="AJ212" s="262">
        <f t="shared" si="102"/>
        <v>-1.5147000000000077E-4</v>
      </c>
      <c r="AK212" s="262">
        <f t="shared" si="103"/>
        <v>-304.7106137891696</v>
      </c>
    </row>
    <row r="213" spans="1:37" x14ac:dyDescent="0.25">
      <c r="A213" s="6">
        <f t="shared" si="85"/>
        <v>196</v>
      </c>
      <c r="B213" s="245">
        <f>+Rendimientos!F886</f>
        <v>42291</v>
      </c>
      <c r="C213" s="247">
        <f>+Rendimientos!G886</f>
        <v>1.7028028989868303E-2</v>
      </c>
      <c r="D213" s="247">
        <f>+Rendimientos!H886</f>
        <v>-5.4274819533404106E-3</v>
      </c>
      <c r="E213" s="247">
        <f>+Rendimientos!I886</f>
        <v>3.8321606500921258E-3</v>
      </c>
      <c r="F213">
        <f>+VLOOKUP(B213,ASURB.MX!$A$2:$H$1054,8,FALSE)</f>
        <v>2.0098944789359555E-3</v>
      </c>
      <c r="G213" s="264">
        <f>+dr!F200</f>
        <v>-4.7000000000241293E-7</v>
      </c>
      <c r="H213" s="264">
        <f>+dr!G200</f>
        <v>-1.8414000000000624E-4</v>
      </c>
      <c r="I213" s="264">
        <f>+dr!H200</f>
        <v>-1.0007999999999545E-4</v>
      </c>
      <c r="J213" s="264">
        <f>+dr!I200</f>
        <v>-5.8952999999999783E-4</v>
      </c>
      <c r="K213" s="264">
        <f>+dr!J200</f>
        <v>0</v>
      </c>
      <c r="M213" s="6">
        <f t="shared" si="86"/>
        <v>196</v>
      </c>
      <c r="N213" s="1">
        <f t="shared" si="80"/>
        <v>42291</v>
      </c>
      <c r="O213" s="263">
        <f t="shared" si="81"/>
        <v>38.278673199618368</v>
      </c>
      <c r="P213" s="263">
        <f t="shared" si="82"/>
        <v>9.0805813205741259</v>
      </c>
      <c r="Q213" s="263">
        <f t="shared" si="83"/>
        <v>14.846786393812289</v>
      </c>
      <c r="R213" s="263">
        <f t="shared" si="87"/>
        <v>305.7338706993981</v>
      </c>
      <c r="S213" s="98">
        <f t="shared" si="84"/>
        <v>3.0676723846153844E-2</v>
      </c>
      <c r="T213" s="265">
        <f>R213-'Ejercicio 7'!$J$12*EXP(-S213*34/360)</f>
        <v>305.63692974623444</v>
      </c>
      <c r="U213" s="280">
        <f t="shared" si="88"/>
        <v>8.1823840000000009E-2</v>
      </c>
      <c r="V213" s="280">
        <f t="shared" si="89"/>
        <v>8.2520730000000014E-2</v>
      </c>
      <c r="W213" s="280">
        <f t="shared" si="90"/>
        <v>-8.6599999999999872E-4</v>
      </c>
      <c r="X213" s="280">
        <f t="shared" si="91"/>
        <v>0</v>
      </c>
      <c r="Y213" s="262">
        <f t="shared" si="92"/>
        <v>9.9367780698667065</v>
      </c>
      <c r="Z213" s="262">
        <f t="shared" si="93"/>
        <v>9.7959302831965029</v>
      </c>
      <c r="AA213" s="262">
        <f t="shared" si="94"/>
        <v>10.00044829509595</v>
      </c>
      <c r="AB213" s="262">
        <f t="shared" si="95"/>
        <v>10</v>
      </c>
      <c r="AD213" s="6">
        <f t="shared" si="96"/>
        <v>196</v>
      </c>
      <c r="AE213" s="1">
        <f t="shared" si="97"/>
        <v>43537</v>
      </c>
      <c r="AF213" s="262">
        <f t="shared" si="98"/>
        <v>-0.64629219961836526</v>
      </c>
      <c r="AG213" s="262">
        <f t="shared" si="99"/>
        <v>4.9418679425874856E-2</v>
      </c>
      <c r="AH213" s="262">
        <f t="shared" si="100"/>
        <v>-5.6786393812290115E-2</v>
      </c>
      <c r="AI213" s="262">
        <f t="shared" si="101"/>
        <v>-0.61387569939807918</v>
      </c>
      <c r="AJ213" s="262">
        <f t="shared" si="102"/>
        <v>4.7000000000241293E-7</v>
      </c>
      <c r="AK213" s="262">
        <f t="shared" si="103"/>
        <v>-305.63692974623444</v>
      </c>
    </row>
    <row r="214" spans="1:37" x14ac:dyDescent="0.25">
      <c r="A214" s="6">
        <f t="shared" si="85"/>
        <v>197</v>
      </c>
      <c r="B214" s="245">
        <f>+Rendimientos!F887</f>
        <v>42292</v>
      </c>
      <c r="C214" s="247">
        <f>+Rendimientos!G887</f>
        <v>-2.3295730296905456E-2</v>
      </c>
      <c r="D214" s="247">
        <f>+Rendimientos!H887</f>
        <v>-1.1344046952849035E-3</v>
      </c>
      <c r="E214" s="247">
        <f>+Rendimientos!I887</f>
        <v>1.7369804768203364E-3</v>
      </c>
      <c r="F214">
        <f>+VLOOKUP(B214,ASURB.MX!$A$2:$H$1054,8,FALSE)</f>
        <v>-5.0131855635784251E-3</v>
      </c>
      <c r="G214" s="264">
        <f>+dr!F201</f>
        <v>1.9999000000000405E-4</v>
      </c>
      <c r="H214" s="264">
        <f>+dr!G201</f>
        <v>-1.0015999999999844E-4</v>
      </c>
      <c r="I214" s="264">
        <f>+dr!H201</f>
        <v>5.9993999999999326E-4</v>
      </c>
      <c r="J214" s="264">
        <f>+dr!I201</f>
        <v>7.00039999999999E-4</v>
      </c>
      <c r="K214" s="264">
        <f>+dr!J201</f>
        <v>0</v>
      </c>
      <c r="M214" s="6">
        <f t="shared" si="86"/>
        <v>197</v>
      </c>
      <c r="N214" s="1">
        <f t="shared" si="80"/>
        <v>42292</v>
      </c>
      <c r="O214" s="263">
        <f t="shared" si="81"/>
        <v>36.765839745795638</v>
      </c>
      <c r="P214" s="263">
        <f t="shared" si="82"/>
        <v>9.1196487574911629</v>
      </c>
      <c r="Q214" s="263">
        <f t="shared" si="83"/>
        <v>14.815712265639178</v>
      </c>
      <c r="R214" s="263">
        <f t="shared" si="87"/>
        <v>303.59419958919671</v>
      </c>
      <c r="S214" s="98">
        <f t="shared" si="84"/>
        <v>3.0877183846153851E-2</v>
      </c>
      <c r="T214" s="265">
        <f>R214-'Ejercicio 7'!$J$12*EXP(-S214*34/360)</f>
        <v>303.49726047133413</v>
      </c>
      <c r="U214" s="280">
        <f t="shared" si="88"/>
        <v>8.1907820000000006E-2</v>
      </c>
      <c r="V214" s="280">
        <f t="shared" si="89"/>
        <v>8.3220749999999996E-2</v>
      </c>
      <c r="W214" s="280">
        <f t="shared" si="90"/>
        <v>4.2356999999999811E-4</v>
      </c>
      <c r="X214" s="280">
        <f t="shared" si="91"/>
        <v>0</v>
      </c>
      <c r="Y214" s="262">
        <f t="shared" si="92"/>
        <v>9.9367780698667065</v>
      </c>
      <c r="Z214" s="262">
        <f t="shared" si="93"/>
        <v>9.7959302831965029</v>
      </c>
      <c r="AA214" s="262">
        <f t="shared" si="94"/>
        <v>10.00044829509595</v>
      </c>
      <c r="AB214" s="262">
        <f t="shared" si="95"/>
        <v>10</v>
      </c>
      <c r="AD214" s="6">
        <f t="shared" si="96"/>
        <v>197</v>
      </c>
      <c r="AE214" s="1">
        <f t="shared" si="97"/>
        <v>43537</v>
      </c>
      <c r="AF214" s="262">
        <f t="shared" si="98"/>
        <v>0.86654125420436401</v>
      </c>
      <c r="AG214" s="262">
        <f t="shared" si="99"/>
        <v>1.0351242508837899E-2</v>
      </c>
      <c r="AH214" s="262">
        <f t="shared" si="100"/>
        <v>-2.5712265639178611E-2</v>
      </c>
      <c r="AI214" s="262">
        <f t="shared" si="101"/>
        <v>1.5257954108033118</v>
      </c>
      <c r="AJ214" s="262">
        <f t="shared" si="102"/>
        <v>-1.9999000000000405E-4</v>
      </c>
      <c r="AK214" s="262">
        <f t="shared" si="103"/>
        <v>-303.49726047133413</v>
      </c>
    </row>
    <row r="215" spans="1:37" x14ac:dyDescent="0.25">
      <c r="A215" s="6">
        <f t="shared" si="85"/>
        <v>198</v>
      </c>
      <c r="B215" s="245">
        <f>+Rendimientos!F888</f>
        <v>42293</v>
      </c>
      <c r="C215" s="247">
        <f>+Rendimientos!G888</f>
        <v>1.4817959585508496E-2</v>
      </c>
      <c r="D215" s="247">
        <f>+Rendimientos!H888</f>
        <v>1.8667013686628164E-2</v>
      </c>
      <c r="E215" s="247">
        <f>+Rendimientos!I888</f>
        <v>9.3280915482099568E-3</v>
      </c>
      <c r="F215">
        <f>+VLOOKUP(B215,ASURB.MX!$A$2:$H$1054,8,FALSE)</f>
        <v>5.3162452478749686E-3</v>
      </c>
      <c r="G215" s="264">
        <f>+dr!F202</f>
        <v>1.4668999999999793E-4</v>
      </c>
      <c r="H215" s="264">
        <f>+dr!G202</f>
        <v>1.1746000000000326E-4</v>
      </c>
      <c r="I215" s="264">
        <f>+dr!H202</f>
        <v>1.0000000001675335E-8</v>
      </c>
      <c r="J215" s="264">
        <f>+dr!I202</f>
        <v>-2.0002999999999688E-4</v>
      </c>
      <c r="K215" s="264">
        <f>+dr!J202</f>
        <v>0</v>
      </c>
      <c r="M215" s="6">
        <f t="shared" si="86"/>
        <v>198</v>
      </c>
      <c r="N215" s="1">
        <f t="shared" si="80"/>
        <v>42293</v>
      </c>
      <c r="O215" s="263">
        <f t="shared" si="81"/>
        <v>38.194168090614802</v>
      </c>
      <c r="P215" s="263">
        <f t="shared" si="82"/>
        <v>9.3020304872768254</v>
      </c>
      <c r="Q215" s="263">
        <f t="shared" si="83"/>
        <v>14.928607942727904</v>
      </c>
      <c r="R215" s="263">
        <f t="shared" si="87"/>
        <v>306.74640709570525</v>
      </c>
      <c r="S215" s="98">
        <f t="shared" si="84"/>
        <v>3.0823883846153845E-2</v>
      </c>
      <c r="T215" s="265">
        <f>R215-'Ejercicio 7'!$J$12*EXP(-S215*34/360)</f>
        <v>306.64946748986068</v>
      </c>
      <c r="U215" s="280">
        <f t="shared" si="88"/>
        <v>8.2125440000000008E-2</v>
      </c>
      <c r="V215" s="280">
        <f t="shared" si="89"/>
        <v>8.2620820000000011E-2</v>
      </c>
      <c r="W215" s="280">
        <f t="shared" si="90"/>
        <v>-4.7649999999999776E-4</v>
      </c>
      <c r="X215" s="280">
        <f t="shared" si="91"/>
        <v>0</v>
      </c>
      <c r="Y215" s="262">
        <f t="shared" si="92"/>
        <v>9.9367780698667065</v>
      </c>
      <c r="Z215" s="262">
        <f t="shared" si="93"/>
        <v>9.7959302831965029</v>
      </c>
      <c r="AA215" s="262">
        <f t="shared" si="94"/>
        <v>10.00044829509595</v>
      </c>
      <c r="AB215" s="262">
        <f t="shared" si="95"/>
        <v>10</v>
      </c>
      <c r="AD215" s="6">
        <f t="shared" si="96"/>
        <v>198</v>
      </c>
      <c r="AE215" s="1">
        <f t="shared" si="97"/>
        <v>43537</v>
      </c>
      <c r="AF215" s="262">
        <f t="shared" si="98"/>
        <v>-0.56178709061479992</v>
      </c>
      <c r="AG215" s="262">
        <f t="shared" si="99"/>
        <v>-0.17203048727682457</v>
      </c>
      <c r="AH215" s="262">
        <f t="shared" si="100"/>
        <v>-0.138607942727905</v>
      </c>
      <c r="AI215" s="262">
        <f t="shared" si="101"/>
        <v>-1.6264120957052342</v>
      </c>
      <c r="AJ215" s="262">
        <f t="shared" si="102"/>
        <v>-1.4668999999999793E-4</v>
      </c>
      <c r="AK215" s="262">
        <f t="shared" si="103"/>
        <v>-306.64946748986068</v>
      </c>
    </row>
    <row r="216" spans="1:37" x14ac:dyDescent="0.25">
      <c r="A216" s="6">
        <f t="shared" si="85"/>
        <v>199</v>
      </c>
      <c r="B216" s="245">
        <f>+Rendimientos!F889</f>
        <v>42296</v>
      </c>
      <c r="C216" s="247">
        <f>+Rendimientos!G889</f>
        <v>-8.5502582784713291E-3</v>
      </c>
      <c r="D216" s="247">
        <f>+Rendimientos!H889</f>
        <v>3.7806471345022746E-3</v>
      </c>
      <c r="E216" s="247">
        <f>+Rendimientos!I889</f>
        <v>-9.3280915482099654E-3</v>
      </c>
      <c r="F216">
        <f>+VLOOKUP(B216,ASURB.MX!$A$2:$H$1054,8,FALSE)</f>
        <v>7.1946502555834003E-4</v>
      </c>
      <c r="G216" s="264">
        <f>+dr!F203</f>
        <v>-7.9019999999999091E-5</v>
      </c>
      <c r="H216" s="264">
        <f>+dr!G203</f>
        <v>8.2669999999999966E-5</v>
      </c>
      <c r="I216" s="264">
        <f>+dr!H203</f>
        <v>1.0045000000000193E-4</v>
      </c>
      <c r="J216" s="264">
        <f>+dr!I203</f>
        <v>-3.9999999999762448E-8</v>
      </c>
      <c r="K216" s="264">
        <f>+dr!J203</f>
        <v>0</v>
      </c>
      <c r="M216" s="6">
        <f t="shared" si="86"/>
        <v>199</v>
      </c>
      <c r="N216" s="1">
        <f t="shared" si="80"/>
        <v>42296</v>
      </c>
      <c r="O216" s="263">
        <f t="shared" si="81"/>
        <v>37.311986104292068</v>
      </c>
      <c r="P216" s="263">
        <f t="shared" si="82"/>
        <v>9.1645826395248786</v>
      </c>
      <c r="Q216" s="263">
        <f t="shared" si="83"/>
        <v>14.652678993191435</v>
      </c>
      <c r="R216" s="263">
        <f t="shared" si="87"/>
        <v>305.33959715356286</v>
      </c>
      <c r="S216" s="98">
        <f t="shared" si="84"/>
        <v>3.0598173846153848E-2</v>
      </c>
      <c r="T216" s="265">
        <f>R216-'Ejercicio 7'!$J$12*EXP(-S216*34/360)</f>
        <v>305.24265548122929</v>
      </c>
      <c r="U216" s="280">
        <f t="shared" si="88"/>
        <v>8.2090650000000015E-2</v>
      </c>
      <c r="V216" s="280">
        <f t="shared" si="89"/>
        <v>8.2721260000000005E-2</v>
      </c>
      <c r="W216" s="280">
        <f t="shared" si="90"/>
        <v>-2.7651000000000064E-4</v>
      </c>
      <c r="X216" s="280">
        <f t="shared" si="91"/>
        <v>0</v>
      </c>
      <c r="Y216" s="262">
        <f t="shared" si="92"/>
        <v>9.9367780698667065</v>
      </c>
      <c r="Z216" s="262">
        <f t="shared" si="93"/>
        <v>9.7959302831965029</v>
      </c>
      <c r="AA216" s="262">
        <f t="shared" si="94"/>
        <v>10.00044829509595</v>
      </c>
      <c r="AB216" s="262">
        <f t="shared" si="95"/>
        <v>10</v>
      </c>
      <c r="AD216" s="6">
        <f t="shared" si="96"/>
        <v>199</v>
      </c>
      <c r="AE216" s="1">
        <f t="shared" si="97"/>
        <v>43537</v>
      </c>
      <c r="AF216" s="262">
        <f t="shared" si="98"/>
        <v>0.32039489570793478</v>
      </c>
      <c r="AG216" s="262">
        <f t="shared" si="99"/>
        <v>-3.4582639524877834E-2</v>
      </c>
      <c r="AH216" s="262">
        <f t="shared" si="100"/>
        <v>0.13732100680856441</v>
      </c>
      <c r="AI216" s="262">
        <f t="shared" si="101"/>
        <v>-0.21960215356284607</v>
      </c>
      <c r="AJ216" s="262">
        <f t="shared" si="102"/>
        <v>7.9019999999999091E-5</v>
      </c>
      <c r="AK216" s="262">
        <f t="shared" si="103"/>
        <v>-305.24265548122929</v>
      </c>
    </row>
    <row r="217" spans="1:37" x14ac:dyDescent="0.25">
      <c r="A217" s="6">
        <f t="shared" si="85"/>
        <v>200</v>
      </c>
      <c r="B217" s="245">
        <f>+Rendimientos!F890</f>
        <v>42297</v>
      </c>
      <c r="C217" s="247">
        <f>+Rendimientos!G890</f>
        <v>1.5608063677241435E-3</v>
      </c>
      <c r="D217" s="247">
        <f>+Rendimientos!H890</f>
        <v>3.7664987855589071E-3</v>
      </c>
      <c r="E217" s="247">
        <f>+Rendimientos!I890</f>
        <v>1.2760950293302341E-2</v>
      </c>
      <c r="F217">
        <f>+VLOOKUP(B217,ASURB.MX!$A$2:$H$1054,8,FALSE)</f>
        <v>2.7068523753803843E-2</v>
      </c>
      <c r="G217" s="264">
        <f>+dr!F204</f>
        <v>1.318999999999973E-4</v>
      </c>
      <c r="H217" s="264">
        <f>+dr!G204</f>
        <v>2.2097999999999909E-4</v>
      </c>
      <c r="I217" s="264">
        <f>+dr!H204</f>
        <v>2.9963999999999685E-4</v>
      </c>
      <c r="J217" s="264">
        <f>+dr!I204</f>
        <v>1.011499999999943E-4</v>
      </c>
      <c r="K217" s="264">
        <f>+dr!J204</f>
        <v>0</v>
      </c>
      <c r="M217" s="6">
        <f t="shared" si="86"/>
        <v>200</v>
      </c>
      <c r="N217" s="1">
        <f t="shared" si="80"/>
        <v>42297</v>
      </c>
      <c r="O217" s="263">
        <f t="shared" si="81"/>
        <v>37.691163722187511</v>
      </c>
      <c r="P217" s="263">
        <f t="shared" si="82"/>
        <v>9.1644529767290344</v>
      </c>
      <c r="Q217" s="263">
        <f t="shared" si="83"/>
        <v>14.979943809030908</v>
      </c>
      <c r="R217" s="263">
        <f t="shared" si="87"/>
        <v>313.49193975087121</v>
      </c>
      <c r="S217" s="98">
        <f t="shared" si="84"/>
        <v>3.0809093846153844E-2</v>
      </c>
      <c r="T217" s="265">
        <f>R217-'Ejercicio 7'!$J$12*EXP(-S217*34/360)</f>
        <v>313.39500000961806</v>
      </c>
      <c r="U217" s="280">
        <f t="shared" si="88"/>
        <v>8.2228960000000004E-2</v>
      </c>
      <c r="V217" s="280">
        <f t="shared" si="89"/>
        <v>8.2920450000000007E-2</v>
      </c>
      <c r="W217" s="280">
        <f t="shared" si="90"/>
        <v>-1.7532000000000658E-4</v>
      </c>
      <c r="X217" s="280">
        <f t="shared" si="91"/>
        <v>0</v>
      </c>
      <c r="Y217" s="262">
        <f t="shared" si="92"/>
        <v>9.9367780698667065</v>
      </c>
      <c r="Z217" s="262">
        <f t="shared" si="93"/>
        <v>9.7959302831965029</v>
      </c>
      <c r="AA217" s="262">
        <f t="shared" si="94"/>
        <v>10.00044829509595</v>
      </c>
      <c r="AB217" s="262">
        <f t="shared" si="95"/>
        <v>10</v>
      </c>
      <c r="AD217" s="6">
        <f t="shared" si="96"/>
        <v>200</v>
      </c>
      <c r="AE217" s="1">
        <f t="shared" si="97"/>
        <v>43537</v>
      </c>
      <c r="AF217" s="262">
        <f t="shared" si="98"/>
        <v>-5.8782722187508796E-2</v>
      </c>
      <c r="AG217" s="262">
        <f t="shared" si="99"/>
        <v>-3.445297672903358E-2</v>
      </c>
      <c r="AH217" s="262">
        <f t="shared" si="100"/>
        <v>-0.18994380903090935</v>
      </c>
      <c r="AI217" s="262">
        <f t="shared" si="101"/>
        <v>-8.3719447508711937</v>
      </c>
      <c r="AJ217" s="262">
        <f t="shared" si="102"/>
        <v>-1.318999999999973E-4</v>
      </c>
      <c r="AK217" s="262">
        <f t="shared" si="103"/>
        <v>-313.39500000961806</v>
      </c>
    </row>
    <row r="218" spans="1:37" x14ac:dyDescent="0.25">
      <c r="A218" s="6">
        <f t="shared" si="85"/>
        <v>201</v>
      </c>
      <c r="B218" s="245">
        <f>+Rendimientos!F891</f>
        <v>42298</v>
      </c>
      <c r="C218" s="247">
        <f>+Rendimientos!G891</f>
        <v>-2.0474403455883344E-2</v>
      </c>
      <c r="D218" s="247">
        <f>+Rendimientos!H891</f>
        <v>1.405374021836741E-2</v>
      </c>
      <c r="E218" s="247">
        <f>+Rendimientos!I891</f>
        <v>-6.1876793307472271E-3</v>
      </c>
      <c r="F218">
        <f>+VLOOKUP(B218,ASURB.MX!$A$2:$H$1054,8,FALSE)</f>
        <v>-1.5180205942130345E-2</v>
      </c>
      <c r="G218" s="264">
        <f>+dr!F205</f>
        <v>7.5090000000003349E-5</v>
      </c>
      <c r="H218" s="264">
        <f>+dr!G205</f>
        <v>-1.2110000000000246E-4</v>
      </c>
      <c r="I218" s="264">
        <f>+dr!H205</f>
        <v>-1.4999999999737446E-7</v>
      </c>
      <c r="J218" s="264">
        <f>+dr!I205</f>
        <v>1.2269000000000863E-4</v>
      </c>
      <c r="K218" s="264">
        <f>+dr!J205</f>
        <v>0</v>
      </c>
      <c r="M218" s="6">
        <f t="shared" si="86"/>
        <v>201</v>
      </c>
      <c r="N218" s="1">
        <f t="shared" si="80"/>
        <v>42298</v>
      </c>
      <c r="O218" s="263">
        <f t="shared" si="81"/>
        <v>36.869714659942176</v>
      </c>
      <c r="P218" s="263">
        <f t="shared" si="82"/>
        <v>9.2592165090554239</v>
      </c>
      <c r="Q218" s="263">
        <f t="shared" si="83"/>
        <v>14.698766774759175</v>
      </c>
      <c r="R218" s="263">
        <f t="shared" si="87"/>
        <v>300.52318914178005</v>
      </c>
      <c r="S218" s="98">
        <f t="shared" si="84"/>
        <v>3.075228384615385E-2</v>
      </c>
      <c r="T218" s="265">
        <f>R218-'Ejercicio 7'!$J$12*EXP(-S218*34/360)</f>
        <v>300.42624888040609</v>
      </c>
      <c r="U218" s="280">
        <f t="shared" si="88"/>
        <v>8.1886880000000009E-2</v>
      </c>
      <c r="V218" s="280">
        <f t="shared" si="89"/>
        <v>8.2620660000000012E-2</v>
      </c>
      <c r="W218" s="280">
        <f t="shared" si="90"/>
        <v>-1.5377999999999226E-4</v>
      </c>
      <c r="X218" s="280">
        <f t="shared" si="91"/>
        <v>0</v>
      </c>
      <c r="Y218" s="262">
        <f t="shared" si="92"/>
        <v>9.9367780698667065</v>
      </c>
      <c r="Z218" s="262">
        <f t="shared" si="93"/>
        <v>9.7959302831965029</v>
      </c>
      <c r="AA218" s="262">
        <f t="shared" si="94"/>
        <v>10.00044829509595</v>
      </c>
      <c r="AB218" s="262">
        <f t="shared" si="95"/>
        <v>10</v>
      </c>
      <c r="AD218" s="6">
        <f t="shared" si="96"/>
        <v>201</v>
      </c>
      <c r="AE218" s="1">
        <f t="shared" si="97"/>
        <v>43537</v>
      </c>
      <c r="AF218" s="262">
        <f t="shared" si="98"/>
        <v>0.76266634005782663</v>
      </c>
      <c r="AG218" s="262">
        <f t="shared" si="99"/>
        <v>-0.12921650905542315</v>
      </c>
      <c r="AH218" s="262">
        <f t="shared" si="100"/>
        <v>9.1233225240824112E-2</v>
      </c>
      <c r="AI218" s="262">
        <f t="shared" si="101"/>
        <v>4.596805858219966</v>
      </c>
      <c r="AJ218" s="262">
        <f t="shared" si="102"/>
        <v>-7.5090000000003349E-5</v>
      </c>
      <c r="AK218" s="262">
        <f t="shared" si="103"/>
        <v>-300.42624888040609</v>
      </c>
    </row>
    <row r="219" spans="1:37" x14ac:dyDescent="0.25">
      <c r="A219" s="6">
        <f t="shared" si="85"/>
        <v>202</v>
      </c>
      <c r="B219" s="245">
        <f>+Rendimientos!F892</f>
        <v>42299</v>
      </c>
      <c r="C219" s="247">
        <f>+Rendimientos!G892</f>
        <v>-7.7726454411427476E-2</v>
      </c>
      <c r="D219" s="247">
        <f>+Rendimientos!H892</f>
        <v>3.6188557613286015E-2</v>
      </c>
      <c r="E219" s="247">
        <f>+Rendimientos!I892</f>
        <v>2.4108973491063041E-3</v>
      </c>
      <c r="F219">
        <f>+VLOOKUP(B219,ASURB.MX!$A$2:$H$1054,8,FALSE)</f>
        <v>2.0726799536835538E-2</v>
      </c>
      <c r="G219" s="264">
        <f>+dr!F206</f>
        <v>-2.1000000000014063E-6</v>
      </c>
      <c r="H219" s="264">
        <f>+dr!G206</f>
        <v>1.1420000000001568E-5</v>
      </c>
      <c r="I219" s="264">
        <f>+dr!H206</f>
        <v>-9.9879999999996638E-5</v>
      </c>
      <c r="J219" s="264">
        <f>+dr!I206</f>
        <v>-1.1660000000000142E-4</v>
      </c>
      <c r="K219" s="264">
        <f>+dr!J206</f>
        <v>0</v>
      </c>
      <c r="M219" s="6">
        <f t="shared" si="86"/>
        <v>202</v>
      </c>
      <c r="N219" s="1">
        <f t="shared" si="80"/>
        <v>42299</v>
      </c>
      <c r="O219" s="263">
        <f t="shared" si="81"/>
        <v>34.818136756292105</v>
      </c>
      <c r="P219" s="263">
        <f t="shared" si="82"/>
        <v>9.4664526819116936</v>
      </c>
      <c r="Q219" s="263">
        <f t="shared" si="83"/>
        <v>14.825700189247033</v>
      </c>
      <c r="R219" s="263">
        <f t="shared" si="87"/>
        <v>311.51015094563087</v>
      </c>
      <c r="S219" s="98">
        <f t="shared" si="84"/>
        <v>3.0675093846153845E-2</v>
      </c>
      <c r="T219" s="265">
        <f>R219-'Ejercicio 7'!$J$12*EXP(-S219*34/360)</f>
        <v>311.41320997754366</v>
      </c>
      <c r="U219" s="280">
        <f t="shared" si="88"/>
        <v>8.2019400000000006E-2</v>
      </c>
      <c r="V219" s="280">
        <f t="shared" si="89"/>
        <v>8.2520930000000006E-2</v>
      </c>
      <c r="W219" s="280">
        <f t="shared" si="90"/>
        <v>-3.9307000000000231E-4</v>
      </c>
      <c r="X219" s="280">
        <f t="shared" si="91"/>
        <v>0</v>
      </c>
      <c r="Y219" s="262">
        <f t="shared" si="92"/>
        <v>9.9367780698667065</v>
      </c>
      <c r="Z219" s="262">
        <f t="shared" si="93"/>
        <v>9.7959302831965029</v>
      </c>
      <c r="AA219" s="262">
        <f t="shared" si="94"/>
        <v>10.00044829509595</v>
      </c>
      <c r="AB219" s="262">
        <f t="shared" si="95"/>
        <v>10</v>
      </c>
      <c r="AD219" s="6">
        <f t="shared" si="96"/>
        <v>202</v>
      </c>
      <c r="AE219" s="1">
        <f t="shared" si="97"/>
        <v>43537</v>
      </c>
      <c r="AF219" s="262">
        <f t="shared" si="98"/>
        <v>2.8142442437078969</v>
      </c>
      <c r="AG219" s="262">
        <f t="shared" si="99"/>
        <v>-0.33645268191169286</v>
      </c>
      <c r="AH219" s="262">
        <f t="shared" si="100"/>
        <v>-3.5700189247034331E-2</v>
      </c>
      <c r="AI219" s="262">
        <f t="shared" si="101"/>
        <v>-6.3901559456308519</v>
      </c>
      <c r="AJ219" s="262">
        <f t="shared" si="102"/>
        <v>2.1000000000014063E-6</v>
      </c>
      <c r="AK219" s="262">
        <f t="shared" si="103"/>
        <v>-311.41320997754366</v>
      </c>
    </row>
    <row r="220" spans="1:37" x14ac:dyDescent="0.25">
      <c r="A220" s="6">
        <f t="shared" si="85"/>
        <v>203</v>
      </c>
      <c r="B220" s="245">
        <f>+Rendimientos!F893</f>
        <v>42300</v>
      </c>
      <c r="C220" s="247">
        <f>+Rendimientos!G893</f>
        <v>-1.721995892478289E-3</v>
      </c>
      <c r="D220" s="247">
        <f>+Rendimientos!H893</f>
        <v>-4.4261551673316383E-3</v>
      </c>
      <c r="E220" s="247">
        <f>+Rendimientos!I893</f>
        <v>8.2220724237131258E-3</v>
      </c>
      <c r="F220">
        <f>+VLOOKUP(B220,ASURB.MX!$A$2:$H$1054,8,FALSE)</f>
        <v>-3.9641285410060366E-2</v>
      </c>
      <c r="G220" s="264">
        <f>+dr!F207</f>
        <v>-3.0770000000002878E-5</v>
      </c>
      <c r="H220" s="264">
        <f>+dr!G207</f>
        <v>3.2719999999999971E-5</v>
      </c>
      <c r="I220" s="264">
        <f>+dr!H207</f>
        <v>-1.0011000000000048E-4</v>
      </c>
      <c r="J220" s="264">
        <f>+dr!I207</f>
        <v>9.4899999999939477E-6</v>
      </c>
      <c r="K220" s="264">
        <f>+dr!J207</f>
        <v>0</v>
      </c>
      <c r="M220" s="6">
        <f t="shared" si="86"/>
        <v>203</v>
      </c>
      <c r="N220" s="1">
        <f t="shared" si="80"/>
        <v>42300</v>
      </c>
      <c r="O220" s="263">
        <f t="shared" si="81"/>
        <v>37.567633957563757</v>
      </c>
      <c r="P220" s="263">
        <f t="shared" si="82"/>
        <v>9.0896785037494308</v>
      </c>
      <c r="Q220" s="263">
        <f t="shared" si="83"/>
        <v>14.912105744396838</v>
      </c>
      <c r="R220" s="263">
        <f t="shared" si="87"/>
        <v>293.26124709259642</v>
      </c>
      <c r="S220" s="98">
        <f t="shared" si="84"/>
        <v>3.0646423846153844E-2</v>
      </c>
      <c r="T220" s="265">
        <f>R220-'Ejercicio 7'!$J$12*EXP(-S220*34/360)</f>
        <v>293.16430586201966</v>
      </c>
      <c r="U220" s="280">
        <f t="shared" si="88"/>
        <v>8.2040700000000008E-2</v>
      </c>
      <c r="V220" s="280">
        <f t="shared" si="89"/>
        <v>8.2520700000000002E-2</v>
      </c>
      <c r="W220" s="280">
        <f t="shared" si="90"/>
        <v>-2.6698000000000693E-4</v>
      </c>
      <c r="X220" s="280">
        <f t="shared" si="91"/>
        <v>0</v>
      </c>
      <c r="Y220" s="262">
        <f t="shared" si="92"/>
        <v>9.9367780698667065</v>
      </c>
      <c r="Z220" s="262">
        <f t="shared" si="93"/>
        <v>9.7959302831965029</v>
      </c>
      <c r="AA220" s="262">
        <f t="shared" si="94"/>
        <v>10.00044829509595</v>
      </c>
      <c r="AB220" s="262">
        <f t="shared" si="95"/>
        <v>10</v>
      </c>
      <c r="AD220" s="6">
        <f t="shared" si="96"/>
        <v>203</v>
      </c>
      <c r="AE220" s="1">
        <f t="shared" si="97"/>
        <v>43537</v>
      </c>
      <c r="AF220" s="262">
        <f t="shared" si="98"/>
        <v>6.4747042436245295E-2</v>
      </c>
      <c r="AG220" s="262">
        <f t="shared" si="99"/>
        <v>4.0321496250570021E-2</v>
      </c>
      <c r="AH220" s="262">
        <f t="shared" si="100"/>
        <v>-0.12210574439683874</v>
      </c>
      <c r="AI220" s="262">
        <f t="shared" si="101"/>
        <v>11.858747907403597</v>
      </c>
      <c r="AJ220" s="262">
        <f t="shared" si="102"/>
        <v>3.0770000000002878E-5</v>
      </c>
      <c r="AK220" s="262">
        <f t="shared" si="103"/>
        <v>-293.16430586201966</v>
      </c>
    </row>
    <row r="221" spans="1:37" x14ac:dyDescent="0.25">
      <c r="A221" s="6">
        <f t="shared" si="85"/>
        <v>204</v>
      </c>
      <c r="B221" s="245">
        <f>+Rendimientos!F894</f>
        <v>42303</v>
      </c>
      <c r="C221" s="247">
        <f>+Rendimientos!G894</f>
        <v>-3.4171112551725343E-2</v>
      </c>
      <c r="D221" s="247">
        <f>+Rendimientos!H894</f>
        <v>7.5758879981647886E-3</v>
      </c>
      <c r="E221" s="247">
        <f>+Rendimientos!I894</f>
        <v>7.8165304702869191E-3</v>
      </c>
      <c r="F221">
        <f>+VLOOKUP(B221,ASURB.MX!$A$2:$H$1054,8,FALSE)</f>
        <v>1.5054838714916535E-2</v>
      </c>
      <c r="G221" s="264">
        <f>+dr!F208</f>
        <v>-4.1589999999997601E-5</v>
      </c>
      <c r="H221" s="264">
        <f>+dr!G208</f>
        <v>5.5929999999995705E-5</v>
      </c>
      <c r="I221" s="264">
        <f>+dr!H208</f>
        <v>-9.9820000000000464E-5</v>
      </c>
      <c r="J221" s="264">
        <f>+dr!I208</f>
        <v>1.8337000000000214E-4</v>
      </c>
      <c r="K221" s="264">
        <f>+dr!J208</f>
        <v>0</v>
      </c>
      <c r="M221" s="6">
        <f t="shared" si="86"/>
        <v>204</v>
      </c>
      <c r="N221" s="1">
        <f t="shared" si="80"/>
        <v>42303</v>
      </c>
      <c r="O221" s="263">
        <f t="shared" si="81"/>
        <v>36.368163544544956</v>
      </c>
      <c r="P221" s="263">
        <f t="shared" si="82"/>
        <v>9.1994305242863028</v>
      </c>
      <c r="Q221" s="263">
        <f t="shared" si="83"/>
        <v>14.906059485992147</v>
      </c>
      <c r="R221" s="263">
        <f t="shared" si="87"/>
        <v>309.74827893180498</v>
      </c>
      <c r="S221" s="98">
        <f t="shared" si="84"/>
        <v>3.0635603846153849E-2</v>
      </c>
      <c r="T221" s="265">
        <f>R221-'Ejercicio 7'!$J$12*EXP(-S221*34/360)</f>
        <v>309.65133760216503</v>
      </c>
      <c r="U221" s="280">
        <f t="shared" si="88"/>
        <v>8.2063910000000004E-2</v>
      </c>
      <c r="V221" s="280">
        <f t="shared" si="89"/>
        <v>8.2520990000000002E-2</v>
      </c>
      <c r="W221" s="280">
        <f t="shared" si="90"/>
        <v>-9.3099999999998739E-5</v>
      </c>
      <c r="X221" s="280">
        <f t="shared" si="91"/>
        <v>0</v>
      </c>
      <c r="Y221" s="262">
        <f t="shared" si="92"/>
        <v>9.9367780698667065</v>
      </c>
      <c r="Z221" s="262">
        <f t="shared" si="93"/>
        <v>9.7959302831965029</v>
      </c>
      <c r="AA221" s="262">
        <f t="shared" si="94"/>
        <v>10.00044829509595</v>
      </c>
      <c r="AB221" s="262">
        <f t="shared" si="95"/>
        <v>10</v>
      </c>
      <c r="AD221" s="6">
        <f t="shared" si="96"/>
        <v>204</v>
      </c>
      <c r="AE221" s="1">
        <f t="shared" si="97"/>
        <v>43537</v>
      </c>
      <c r="AF221" s="262">
        <f t="shared" si="98"/>
        <v>1.2642174554550465</v>
      </c>
      <c r="AG221" s="262">
        <f t="shared" si="99"/>
        <v>-6.9430524286302031E-2</v>
      </c>
      <c r="AH221" s="262">
        <f t="shared" si="100"/>
        <v>-0.11605948599214777</v>
      </c>
      <c r="AI221" s="262">
        <f t="shared" si="101"/>
        <v>-4.6282839318049582</v>
      </c>
      <c r="AJ221" s="262">
        <f t="shared" si="102"/>
        <v>4.1589999999997601E-5</v>
      </c>
      <c r="AK221" s="262">
        <f t="shared" si="103"/>
        <v>-309.65133760216503</v>
      </c>
    </row>
    <row r="222" spans="1:37" x14ac:dyDescent="0.25">
      <c r="A222" s="6">
        <f t="shared" si="85"/>
        <v>205</v>
      </c>
      <c r="B222" s="245">
        <f>+Rendimientos!F895</f>
        <v>42304</v>
      </c>
      <c r="C222" s="247">
        <f>+Rendimientos!G895</f>
        <v>-3.3534303861538835E-2</v>
      </c>
      <c r="D222" s="247">
        <f>+Rendimientos!H895</f>
        <v>-1.6487495848268991E-2</v>
      </c>
      <c r="E222" s="247">
        <f>+Rendimientos!I895</f>
        <v>3.3837552763647203E-4</v>
      </c>
      <c r="F222">
        <f>+VLOOKUP(B222,ASURB.MX!$A$2:$H$1054,8,FALSE)</f>
        <v>-1.3607574123539953E-2</v>
      </c>
      <c r="G222" s="264">
        <f>+dr!F209</f>
        <v>4.7862000000000252E-4</v>
      </c>
      <c r="H222" s="264">
        <f>+dr!G209</f>
        <v>1.6253000000000795E-4</v>
      </c>
      <c r="I222" s="264">
        <f>+dr!H209</f>
        <v>9.8749999999994675E-5</v>
      </c>
      <c r="J222" s="264">
        <f>+dr!I209</f>
        <v>-6.9869999999999655E-5</v>
      </c>
      <c r="K222" s="264">
        <f>+dr!J209</f>
        <v>0</v>
      </c>
      <c r="M222" s="6">
        <f t="shared" si="86"/>
        <v>205</v>
      </c>
      <c r="N222" s="1">
        <f t="shared" si="80"/>
        <v>42304</v>
      </c>
      <c r="O222" s="263">
        <f t="shared" si="81"/>
        <v>36.391330482807156</v>
      </c>
      <c r="P222" s="263">
        <f t="shared" si="82"/>
        <v>8.980703309211588</v>
      </c>
      <c r="Q222" s="263">
        <f t="shared" si="83"/>
        <v>14.795005420861946</v>
      </c>
      <c r="R222" s="263">
        <f t="shared" si="87"/>
        <v>300.99617328872739</v>
      </c>
      <c r="S222" s="98">
        <f t="shared" si="84"/>
        <v>3.1155813846153849E-2</v>
      </c>
      <c r="T222" s="265">
        <f>R222-'Ejercicio 7'!$J$12*EXP(-S222*34/360)</f>
        <v>300.89923672178952</v>
      </c>
      <c r="U222" s="280">
        <f t="shared" si="88"/>
        <v>8.2170510000000016E-2</v>
      </c>
      <c r="V222" s="280">
        <f t="shared" si="89"/>
        <v>8.2719559999999998E-2</v>
      </c>
      <c r="W222" s="280">
        <f t="shared" si="90"/>
        <v>-3.4634000000000054E-4</v>
      </c>
      <c r="X222" s="280">
        <f t="shared" si="91"/>
        <v>0</v>
      </c>
      <c r="Y222" s="262">
        <f t="shared" si="92"/>
        <v>9.9367780698667065</v>
      </c>
      <c r="Z222" s="262">
        <f t="shared" si="93"/>
        <v>9.7959302831965029</v>
      </c>
      <c r="AA222" s="262">
        <f t="shared" si="94"/>
        <v>10.00044829509595</v>
      </c>
      <c r="AB222" s="262">
        <f t="shared" si="95"/>
        <v>10</v>
      </c>
      <c r="AD222" s="6">
        <f t="shared" si="96"/>
        <v>205</v>
      </c>
      <c r="AE222" s="1">
        <f t="shared" si="97"/>
        <v>43537</v>
      </c>
      <c r="AF222" s="262">
        <f t="shared" si="98"/>
        <v>1.2410505171928463</v>
      </c>
      <c r="AG222" s="262">
        <f t="shared" si="99"/>
        <v>0.14929669078841279</v>
      </c>
      <c r="AH222" s="262">
        <f t="shared" si="100"/>
        <v>-5.0054208619467744E-3</v>
      </c>
      <c r="AI222" s="262">
        <f t="shared" si="101"/>
        <v>4.1238217112726261</v>
      </c>
      <c r="AJ222" s="262">
        <f t="shared" si="102"/>
        <v>-4.7862000000000252E-4</v>
      </c>
      <c r="AK222" s="262">
        <f t="shared" si="103"/>
        <v>-300.89923672178952</v>
      </c>
    </row>
    <row r="223" spans="1:37" x14ac:dyDescent="0.25">
      <c r="A223" s="6">
        <f t="shared" si="85"/>
        <v>206</v>
      </c>
      <c r="B223" s="245">
        <f>+Rendimientos!F896</f>
        <v>42305</v>
      </c>
      <c r="C223" s="247">
        <f>+Rendimientos!G896</f>
        <v>1.4645896799614359E-2</v>
      </c>
      <c r="D223" s="247">
        <f>+Rendimientos!H896</f>
        <v>-5.1281850413078022E-3</v>
      </c>
      <c r="E223" s="247">
        <f>+Rendimientos!I896</f>
        <v>1.077091851543009E-2</v>
      </c>
      <c r="F223">
        <f>+VLOOKUP(B223,ASURB.MX!$A$2:$H$1054,8,FALSE)</f>
        <v>-7.6406597146034538E-3</v>
      </c>
      <c r="G223" s="264">
        <f>+dr!F210</f>
        <v>-4.9121000000000234E-4</v>
      </c>
      <c r="H223" s="264">
        <f>+dr!G210</f>
        <v>-2.7635000000000159E-4</v>
      </c>
      <c r="I223" s="264">
        <f>+dr!H210</f>
        <v>1.5877000000000252E-4</v>
      </c>
      <c r="J223" s="264">
        <f>+dr!I210</f>
        <v>3.9804000000000228E-4</v>
      </c>
      <c r="K223" s="264">
        <f>+dr!J210</f>
        <v>0</v>
      </c>
      <c r="M223" s="6">
        <f t="shared" si="86"/>
        <v>206</v>
      </c>
      <c r="N223" s="1">
        <f t="shared" si="80"/>
        <v>42305</v>
      </c>
      <c r="O223" s="263">
        <f t="shared" si="81"/>
        <v>38.187596860996472</v>
      </c>
      <c r="P223" s="263">
        <f t="shared" si="82"/>
        <v>9.0832995172764832</v>
      </c>
      <c r="Q223" s="263">
        <f t="shared" si="83"/>
        <v>14.950162887138932</v>
      </c>
      <c r="R223" s="263">
        <f t="shared" si="87"/>
        <v>302.79756070971439</v>
      </c>
      <c r="S223" s="98">
        <f t="shared" si="84"/>
        <v>3.0185983846153844E-2</v>
      </c>
      <c r="T223" s="265">
        <f>R223-'Ejercicio 7'!$J$12*EXP(-S223*34/360)</f>
        <v>302.70061526345961</v>
      </c>
      <c r="U223" s="280">
        <f t="shared" si="88"/>
        <v>8.173163E-2</v>
      </c>
      <c r="V223" s="280">
        <f t="shared" si="89"/>
        <v>8.2779580000000005E-2</v>
      </c>
      <c r="W223" s="280">
        <f t="shared" si="90"/>
        <v>1.215700000000014E-4</v>
      </c>
      <c r="X223" s="280">
        <f t="shared" si="91"/>
        <v>0</v>
      </c>
      <c r="Y223" s="262">
        <f t="shared" si="92"/>
        <v>9.9367780698667065</v>
      </c>
      <c r="Z223" s="262">
        <f t="shared" si="93"/>
        <v>9.7959302831965029</v>
      </c>
      <c r="AA223" s="262">
        <f t="shared" si="94"/>
        <v>10.00044829509595</v>
      </c>
      <c r="AB223" s="262">
        <f t="shared" si="95"/>
        <v>10</v>
      </c>
      <c r="AD223" s="6">
        <f t="shared" si="96"/>
        <v>206</v>
      </c>
      <c r="AE223" s="1">
        <f t="shared" si="97"/>
        <v>43537</v>
      </c>
      <c r="AF223" s="262">
        <f t="shared" si="98"/>
        <v>-0.55521586099646925</v>
      </c>
      <c r="AG223" s="262">
        <f t="shared" si="99"/>
        <v>4.6700482723517567E-2</v>
      </c>
      <c r="AH223" s="262">
        <f t="shared" si="100"/>
        <v>-0.16016288713893267</v>
      </c>
      <c r="AI223" s="262">
        <f t="shared" si="101"/>
        <v>2.3224342902856279</v>
      </c>
      <c r="AJ223" s="262">
        <f t="shared" si="102"/>
        <v>4.9121000000000234E-4</v>
      </c>
      <c r="AK223" s="262">
        <f t="shared" si="103"/>
        <v>-302.70061526345961</v>
      </c>
    </row>
    <row r="224" spans="1:37" x14ac:dyDescent="0.25">
      <c r="A224" s="6">
        <f t="shared" si="85"/>
        <v>207</v>
      </c>
      <c r="B224" s="245">
        <f>+Rendimientos!F897</f>
        <v>42306</v>
      </c>
      <c r="C224" s="247">
        <f>+Rendimientos!G897</f>
        <v>-1.9261072095192937E-2</v>
      </c>
      <c r="D224" s="247">
        <f>+Rendimientos!H897</f>
        <v>-1.5006721805928124E-3</v>
      </c>
      <c r="E224" s="247">
        <f>+Rendimientos!I897</f>
        <v>-6.6976345386201663E-4</v>
      </c>
      <c r="F224">
        <f>+VLOOKUP(B224,ASURB.MX!$A$2:$H$1054,8,FALSE)</f>
        <v>-1.7056740529686875E-2</v>
      </c>
      <c r="G224" s="264">
        <f>+dr!F211</f>
        <v>-1.2948000000000126E-4</v>
      </c>
      <c r="H224" s="264">
        <f>+dr!G211</f>
        <v>3.4428000000000236E-4</v>
      </c>
      <c r="I224" s="264">
        <f>+dr!H211</f>
        <v>7.4285999999999797E-4</v>
      </c>
      <c r="J224" s="264">
        <f>+dr!I211</f>
        <v>3.7120999999999682E-4</v>
      </c>
      <c r="K224" s="264">
        <f>+dr!J211</f>
        <v>0</v>
      </c>
      <c r="M224" s="6">
        <f t="shared" si="86"/>
        <v>207</v>
      </c>
      <c r="N224" s="1">
        <f t="shared" si="80"/>
        <v>42306</v>
      </c>
      <c r="O224" s="263">
        <f t="shared" si="81"/>
        <v>36.914476991277489</v>
      </c>
      <c r="P224" s="263">
        <f t="shared" si="82"/>
        <v>9.1163091383081607</v>
      </c>
      <c r="Q224" s="263">
        <f t="shared" si="83"/>
        <v>14.780097515048816</v>
      </c>
      <c r="R224" s="263">
        <f t="shared" si="87"/>
        <v>299.95977578065515</v>
      </c>
      <c r="S224" s="98">
        <f t="shared" si="84"/>
        <v>3.0547713846153846E-2</v>
      </c>
      <c r="T224" s="265">
        <f>R224-'Ejercicio 7'!$J$12*EXP(-S224*34/360)</f>
        <v>299.8628336463288</v>
      </c>
      <c r="U224" s="280">
        <f t="shared" si="88"/>
        <v>8.235226000000001E-2</v>
      </c>
      <c r="V224" s="280">
        <f t="shared" si="89"/>
        <v>8.3363670000000001E-2</v>
      </c>
      <c r="W224" s="280">
        <f t="shared" si="90"/>
        <v>9.4739999999995939E-5</v>
      </c>
      <c r="X224" s="280">
        <f t="shared" si="91"/>
        <v>0</v>
      </c>
      <c r="Y224" s="262">
        <f t="shared" si="92"/>
        <v>9.9367780698667065</v>
      </c>
      <c r="Z224" s="262">
        <f t="shared" si="93"/>
        <v>9.7959302831965029</v>
      </c>
      <c r="AA224" s="262">
        <f t="shared" si="94"/>
        <v>10.00044829509595</v>
      </c>
      <c r="AB224" s="262">
        <f t="shared" si="95"/>
        <v>10</v>
      </c>
      <c r="AD224" s="6">
        <f t="shared" si="96"/>
        <v>207</v>
      </c>
      <c r="AE224" s="1">
        <f t="shared" si="97"/>
        <v>43537</v>
      </c>
      <c r="AF224" s="262">
        <f t="shared" si="98"/>
        <v>0.71790400872251325</v>
      </c>
      <c r="AG224" s="262">
        <f t="shared" si="99"/>
        <v>1.3690861691840084E-2</v>
      </c>
      <c r="AH224" s="262">
        <f t="shared" si="100"/>
        <v>9.90248495118351E-3</v>
      </c>
      <c r="AI224" s="262">
        <f t="shared" si="101"/>
        <v>5.1602192193448673</v>
      </c>
      <c r="AJ224" s="262">
        <f t="shared" si="102"/>
        <v>1.2948000000000126E-4</v>
      </c>
      <c r="AK224" s="262">
        <f t="shared" si="103"/>
        <v>-299.8628336463288</v>
      </c>
    </row>
    <row r="225" spans="1:37" x14ac:dyDescent="0.25">
      <c r="A225" s="6">
        <f t="shared" si="85"/>
        <v>208</v>
      </c>
      <c r="B225" s="245">
        <f>+Rendimientos!F898</f>
        <v>42307</v>
      </c>
      <c r="C225" s="247">
        <f>+Rendimientos!G898</f>
        <v>-3.1032766380301675E-2</v>
      </c>
      <c r="D225" s="247">
        <f>+Rendimientos!H898</f>
        <v>5.562581353158156E-3</v>
      </c>
      <c r="E225" s="247">
        <f>+Rendimientos!I898</f>
        <v>1.9244192835538354E-2</v>
      </c>
      <c r="F225">
        <f>+VLOOKUP(B225,ASURB.MX!$A$2:$H$1054,8,FALSE)</f>
        <v>-2.0696217376257576E-3</v>
      </c>
      <c r="G225" s="264">
        <f>+dr!F212</f>
        <v>-4.4029999999996988E-5</v>
      </c>
      <c r="H225" s="264">
        <f>+dr!G212</f>
        <v>-2.8152000000000385E-4</v>
      </c>
      <c r="I225" s="264">
        <f>+dr!H212</f>
        <v>-1.9968999999999543E-4</v>
      </c>
      <c r="J225" s="264">
        <f>+dr!I212</f>
        <v>-1.994700000000002E-4</v>
      </c>
      <c r="K225" s="264">
        <f>+dr!J212</f>
        <v>0</v>
      </c>
      <c r="M225" s="6">
        <f t="shared" si="86"/>
        <v>208</v>
      </c>
      <c r="N225" s="1">
        <f t="shared" si="80"/>
        <v>42307</v>
      </c>
      <c r="O225" s="263">
        <f t="shared" si="81"/>
        <v>36.482478717833679</v>
      </c>
      <c r="P225" s="263">
        <f t="shared" si="82"/>
        <v>9.1809278816780271</v>
      </c>
      <c r="Q225" s="263">
        <f t="shared" si="83"/>
        <v>15.077377921222034</v>
      </c>
      <c r="R225" s="263">
        <f t="shared" si="87"/>
        <v>304.48916504063334</v>
      </c>
      <c r="S225" s="98">
        <f t="shared" si="84"/>
        <v>3.063316384615385E-2</v>
      </c>
      <c r="T225" s="265">
        <f>R225-'Ejercicio 7'!$J$12*EXP(-S225*34/360)</f>
        <v>304.39222368865376</v>
      </c>
      <c r="U225" s="280">
        <f t="shared" si="88"/>
        <v>8.1726460000000001E-2</v>
      </c>
      <c r="V225" s="280">
        <f t="shared" si="89"/>
        <v>8.2421120000000014E-2</v>
      </c>
      <c r="W225" s="280">
        <f t="shared" si="90"/>
        <v>-4.7594000000000108E-4</v>
      </c>
      <c r="X225" s="280">
        <f t="shared" si="91"/>
        <v>0</v>
      </c>
      <c r="Y225" s="262">
        <f t="shared" si="92"/>
        <v>9.9367780698667065</v>
      </c>
      <c r="Z225" s="262">
        <f t="shared" si="93"/>
        <v>9.7959302831965029</v>
      </c>
      <c r="AA225" s="262">
        <f t="shared" si="94"/>
        <v>10.00044829509595</v>
      </c>
      <c r="AB225" s="262">
        <f t="shared" si="95"/>
        <v>10</v>
      </c>
      <c r="AD225" s="6">
        <f t="shared" si="96"/>
        <v>208</v>
      </c>
      <c r="AE225" s="1">
        <f t="shared" si="97"/>
        <v>43537</v>
      </c>
      <c r="AF225" s="262">
        <f t="shared" si="98"/>
        <v>1.1499022821663232</v>
      </c>
      <c r="AG225" s="262">
        <f t="shared" si="99"/>
        <v>-5.092788167802631E-2</v>
      </c>
      <c r="AH225" s="262">
        <f t="shared" si="100"/>
        <v>-0.28737792122203487</v>
      </c>
      <c r="AI225" s="262">
        <f t="shared" si="101"/>
        <v>0.63082995936667885</v>
      </c>
      <c r="AJ225" s="262">
        <f t="shared" si="102"/>
        <v>4.4029999999996988E-5</v>
      </c>
      <c r="AK225" s="262">
        <f t="shared" si="103"/>
        <v>-304.39222368865376</v>
      </c>
    </row>
    <row r="226" spans="1:37" x14ac:dyDescent="0.25">
      <c r="A226" s="6">
        <f t="shared" si="85"/>
        <v>209</v>
      </c>
      <c r="B226" s="245">
        <f>+Rendimientos!F899</f>
        <v>42311</v>
      </c>
      <c r="C226" s="247">
        <f>+Rendimientos!G899</f>
        <v>4.764409265399212E-3</v>
      </c>
      <c r="D226" s="247">
        <f>+Rendimientos!H899</f>
        <v>3.3979848643354224E-2</v>
      </c>
      <c r="E226" s="247">
        <f>+Rendimientos!I899</f>
        <v>-6.263477414056591E-3</v>
      </c>
      <c r="F226">
        <f>+VLOOKUP(B226,ASURB.MX!$A$2:$H$1054,8,FALSE)</f>
        <v>2.9275704005178111E-2</v>
      </c>
      <c r="G226" s="264">
        <f>+dr!F213</f>
        <v>-2.4033000000000387E-4</v>
      </c>
      <c r="H226" s="264">
        <f>+dr!G213</f>
        <v>-4.9849999999997119E-5</v>
      </c>
      <c r="I226" s="264">
        <f>+dr!H213</f>
        <v>1.9931999999999589E-4</v>
      </c>
      <c r="J226" s="264">
        <f>+dr!I213</f>
        <v>3.5620000000007035E-5</v>
      </c>
      <c r="K226" s="264">
        <f>+dr!J213</f>
        <v>0</v>
      </c>
      <c r="M226" s="6">
        <f t="shared" si="86"/>
        <v>209</v>
      </c>
      <c r="N226" s="1">
        <f t="shared" si="80"/>
        <v>42311</v>
      </c>
      <c r="O226" s="263">
        <f t="shared" si="81"/>
        <v>37.812104863764844</v>
      </c>
      <c r="P226" s="263">
        <f t="shared" si="82"/>
        <v>9.4455671165182036</v>
      </c>
      <c r="Q226" s="263">
        <f t="shared" si="83"/>
        <v>14.697652678634345</v>
      </c>
      <c r="R226" s="263">
        <f t="shared" si="87"/>
        <v>314.18463714204074</v>
      </c>
      <c r="S226" s="98">
        <f t="shared" si="84"/>
        <v>3.0436863846153843E-2</v>
      </c>
      <c r="T226" s="265">
        <f>R226-'Ejercicio 7'!$J$12*EXP(-S226*34/360)</f>
        <v>314.08769399280573</v>
      </c>
      <c r="U226" s="280">
        <f t="shared" si="88"/>
        <v>8.1958130000000018E-2</v>
      </c>
      <c r="V226" s="280">
        <f t="shared" si="89"/>
        <v>8.2820129999999992E-2</v>
      </c>
      <c r="W226" s="280">
        <f t="shared" si="90"/>
        <v>-2.4084999999999385E-4</v>
      </c>
      <c r="X226" s="280">
        <f t="shared" si="91"/>
        <v>0</v>
      </c>
      <c r="Y226" s="262">
        <f t="shared" si="92"/>
        <v>9.9367780698667065</v>
      </c>
      <c r="Z226" s="262">
        <f t="shared" si="93"/>
        <v>9.7959302831965029</v>
      </c>
      <c r="AA226" s="262">
        <f t="shared" si="94"/>
        <v>10.00044829509595</v>
      </c>
      <c r="AB226" s="262">
        <f t="shared" si="95"/>
        <v>10</v>
      </c>
      <c r="AD226" s="6">
        <f t="shared" si="96"/>
        <v>209</v>
      </c>
      <c r="AE226" s="1">
        <f t="shared" si="97"/>
        <v>43537</v>
      </c>
      <c r="AF226" s="262">
        <f t="shared" si="98"/>
        <v>-0.17972386376484195</v>
      </c>
      <c r="AG226" s="262">
        <f t="shared" si="99"/>
        <v>-0.31556711651820279</v>
      </c>
      <c r="AH226" s="262">
        <f t="shared" si="100"/>
        <v>9.2347321365654267E-2</v>
      </c>
      <c r="AI226" s="262">
        <f t="shared" si="101"/>
        <v>-9.064642142040725</v>
      </c>
      <c r="AJ226" s="262">
        <f t="shared" si="102"/>
        <v>2.4033000000000387E-4</v>
      </c>
      <c r="AK226" s="262">
        <f t="shared" si="103"/>
        <v>-314.08769399280573</v>
      </c>
    </row>
    <row r="227" spans="1:37" x14ac:dyDescent="0.25">
      <c r="A227" s="6">
        <f t="shared" si="85"/>
        <v>210</v>
      </c>
      <c r="B227" s="245">
        <f>+Rendimientos!F900</f>
        <v>42312</v>
      </c>
      <c r="C227" s="247">
        <f>+Rendimientos!G900</f>
        <v>9.4612557727784732E-3</v>
      </c>
      <c r="D227" s="247">
        <f>+Rendimientos!H900</f>
        <v>5.3475755634618174E-3</v>
      </c>
      <c r="E227" s="247">
        <f>+Rendimientos!I900</f>
        <v>3.5729721220906174E-2</v>
      </c>
      <c r="F227">
        <f>+VLOOKUP(B227,ASURB.MX!$A$2:$H$1054,8,FALSE)</f>
        <v>4.5450525450089953E-3</v>
      </c>
      <c r="G227" s="264">
        <f>+dr!F214</f>
        <v>-4.0731999999999574E-4</v>
      </c>
      <c r="H227" s="264">
        <f>+dr!G214</f>
        <v>4.801099999999954E-4</v>
      </c>
      <c r="I227" s="264">
        <f>+dr!H214</f>
        <v>5.8630000000003957E-5</v>
      </c>
      <c r="J227" s="264">
        <f>+dr!I214</f>
        <v>1.8594999999999723E-4</v>
      </c>
      <c r="K227" s="264">
        <f>+dr!J214</f>
        <v>0</v>
      </c>
      <c r="M227" s="6">
        <f t="shared" si="86"/>
        <v>210</v>
      </c>
      <c r="N227" s="1">
        <f t="shared" si="80"/>
        <v>42312</v>
      </c>
      <c r="O227" s="263">
        <f t="shared" si="81"/>
        <v>37.990120244633893</v>
      </c>
      <c r="P227" s="263">
        <f t="shared" si="82"/>
        <v>9.1789541412190978</v>
      </c>
      <c r="Q227" s="263">
        <f t="shared" si="83"/>
        <v>15.327996577489586</v>
      </c>
      <c r="R227" s="263">
        <f t="shared" si="87"/>
        <v>306.5099376983793</v>
      </c>
      <c r="S227" s="98">
        <f t="shared" si="84"/>
        <v>3.0269873846153851E-2</v>
      </c>
      <c r="T227" s="265">
        <f>R227-'Ejercicio 7'!$J$12*EXP(-S227*34/360)</f>
        <v>306.41299302021486</v>
      </c>
      <c r="U227" s="280">
        <f t="shared" si="88"/>
        <v>8.248809E-2</v>
      </c>
      <c r="V227" s="280">
        <f t="shared" si="89"/>
        <v>8.2679440000000007E-2</v>
      </c>
      <c r="W227" s="280">
        <f t="shared" si="90"/>
        <v>-9.0520000000003653E-5</v>
      </c>
      <c r="X227" s="280">
        <f t="shared" si="91"/>
        <v>0</v>
      </c>
      <c r="Y227" s="262">
        <f t="shared" si="92"/>
        <v>9.9367780698667065</v>
      </c>
      <c r="Z227" s="262">
        <f t="shared" si="93"/>
        <v>9.7959302831965029</v>
      </c>
      <c r="AA227" s="262">
        <f t="shared" si="94"/>
        <v>10.00044829509595</v>
      </c>
      <c r="AB227" s="262">
        <f t="shared" si="95"/>
        <v>10</v>
      </c>
      <c r="AD227" s="6">
        <f t="shared" si="96"/>
        <v>210</v>
      </c>
      <c r="AE227" s="1">
        <f t="shared" si="97"/>
        <v>43537</v>
      </c>
      <c r="AF227" s="262">
        <f t="shared" si="98"/>
        <v>-0.35773924463389051</v>
      </c>
      <c r="AG227" s="262">
        <f t="shared" si="99"/>
        <v>-4.8954141219097025E-2</v>
      </c>
      <c r="AH227" s="262">
        <f t="shared" si="100"/>
        <v>-0.53799657748958651</v>
      </c>
      <c r="AI227" s="262">
        <f t="shared" si="101"/>
        <v>-1.3899426983792864</v>
      </c>
      <c r="AJ227" s="262">
        <f t="shared" si="102"/>
        <v>4.0731999999999574E-4</v>
      </c>
      <c r="AK227" s="262">
        <f t="shared" si="103"/>
        <v>-306.41299302021486</v>
      </c>
    </row>
    <row r="228" spans="1:37" x14ac:dyDescent="0.25">
      <c r="A228" s="6">
        <f t="shared" si="85"/>
        <v>211</v>
      </c>
      <c r="B228" s="245">
        <f>+Rendimientos!F901</f>
        <v>42313</v>
      </c>
      <c r="C228" s="247">
        <f>+Rendimientos!G901</f>
        <v>6.5698149748418203E-3</v>
      </c>
      <c r="D228" s="247">
        <f>+Rendimientos!H901</f>
        <v>-3.4644492490653982E-2</v>
      </c>
      <c r="E228" s="247">
        <f>+Rendimientos!I901</f>
        <v>1.3627195783832747E-2</v>
      </c>
      <c r="F228">
        <f>+VLOOKUP(B228,ASURB.MX!$A$2:$H$1054,8,FALSE)</f>
        <v>7.9328288435072229E-4</v>
      </c>
      <c r="G228" s="264">
        <f>+dr!F215</f>
        <v>6.2708999999999682E-4</v>
      </c>
      <c r="H228" s="264">
        <f>+dr!G215</f>
        <v>-2.1729999999997585E-5</v>
      </c>
      <c r="I228" s="264">
        <f>+dr!H215</f>
        <v>-1.1021000000000641E-4</v>
      </c>
      <c r="J228" s="264">
        <f>+dr!I215</f>
        <v>3.0813999999999842E-4</v>
      </c>
      <c r="K228" s="264">
        <f>+dr!J215</f>
        <v>0</v>
      </c>
      <c r="M228" s="6">
        <f t="shared" si="86"/>
        <v>211</v>
      </c>
      <c r="N228" s="1">
        <f t="shared" si="80"/>
        <v>42313</v>
      </c>
      <c r="O228" s="263">
        <f t="shared" si="81"/>
        <v>37.880432714958765</v>
      </c>
      <c r="P228" s="263">
        <f t="shared" si="82"/>
        <v>8.8191121537897121</v>
      </c>
      <c r="Q228" s="263">
        <f t="shared" si="83"/>
        <v>14.992925739761574</v>
      </c>
      <c r="R228" s="263">
        <f t="shared" si="87"/>
        <v>305.3621375007591</v>
      </c>
      <c r="S228" s="98">
        <f t="shared" si="84"/>
        <v>3.1304283846153844E-2</v>
      </c>
      <c r="T228" s="265">
        <f>R228-'Ejercicio 7'!$J$12*EXP(-S228*34/360)</f>
        <v>305.26520229307238</v>
      </c>
      <c r="U228" s="280">
        <f t="shared" si="88"/>
        <v>8.1986250000000011E-2</v>
      </c>
      <c r="V228" s="280">
        <f t="shared" si="89"/>
        <v>8.251059999999999E-2</v>
      </c>
      <c r="W228" s="280">
        <f t="shared" si="90"/>
        <v>3.1669999999997533E-5</v>
      </c>
      <c r="X228" s="280">
        <f t="shared" si="91"/>
        <v>0</v>
      </c>
      <c r="Y228" s="262">
        <f t="shared" si="92"/>
        <v>9.9367780698667065</v>
      </c>
      <c r="Z228" s="262">
        <f t="shared" si="93"/>
        <v>9.7959302831965029</v>
      </c>
      <c r="AA228" s="262">
        <f t="shared" si="94"/>
        <v>10.00044829509595</v>
      </c>
      <c r="AB228" s="262">
        <f t="shared" si="95"/>
        <v>10</v>
      </c>
      <c r="AD228" s="6">
        <f t="shared" si="96"/>
        <v>211</v>
      </c>
      <c r="AE228" s="1">
        <f t="shared" si="97"/>
        <v>43537</v>
      </c>
      <c r="AF228" s="262">
        <f t="shared" si="98"/>
        <v>-0.24805171495876266</v>
      </c>
      <c r="AG228" s="262">
        <f t="shared" si="99"/>
        <v>0.31088784621028864</v>
      </c>
      <c r="AH228" s="262">
        <f t="shared" si="100"/>
        <v>-0.20292573976157513</v>
      </c>
      <c r="AI228" s="262">
        <f t="shared" si="101"/>
        <v>-0.24214250075908694</v>
      </c>
      <c r="AJ228" s="262">
        <f t="shared" si="102"/>
        <v>-6.2708999999999682E-4</v>
      </c>
      <c r="AK228" s="262">
        <f t="shared" si="103"/>
        <v>-305.26520229307238</v>
      </c>
    </row>
    <row r="229" spans="1:37" x14ac:dyDescent="0.25">
      <c r="A229" s="6">
        <f t="shared" si="85"/>
        <v>212</v>
      </c>
      <c r="B229" s="245">
        <f>+Rendimientos!F902</f>
        <v>42314</v>
      </c>
      <c r="C229" s="247">
        <f>+Rendimientos!G902</f>
        <v>-2.1750471465872296E-2</v>
      </c>
      <c r="D229" s="247">
        <f>+Rendimientos!H902</f>
        <v>2.1213158044963783E-3</v>
      </c>
      <c r="E229" s="247">
        <f>+Rendimientos!I902</f>
        <v>-3.7843145120249654E-3</v>
      </c>
      <c r="F229">
        <f>+VLOOKUP(B229,ASURB.MX!$A$2:$H$1054,8,FALSE)</f>
        <v>1.4172377451349456E-2</v>
      </c>
      <c r="G229" s="264">
        <f>+dr!F216</f>
        <v>-2.0979999999999957E-4</v>
      </c>
      <c r="H229" s="264">
        <f>+dr!G216</f>
        <v>3.5580000000000334E-5</v>
      </c>
      <c r="I229" s="264">
        <f>+dr!H216</f>
        <v>2.451400000000048E-4</v>
      </c>
      <c r="J229" s="264">
        <f>+dr!I216</f>
        <v>6.48089999999997E-4</v>
      </c>
      <c r="K229" s="264">
        <f>+dr!J216</f>
        <v>0</v>
      </c>
      <c r="M229" s="6">
        <f t="shared" si="86"/>
        <v>212</v>
      </c>
      <c r="N229" s="1">
        <f t="shared" si="80"/>
        <v>42314</v>
      </c>
      <c r="O229" s="263">
        <f t="shared" si="81"/>
        <v>36.822696402154705</v>
      </c>
      <c r="P229" s="263">
        <f t="shared" si="82"/>
        <v>9.1493881702404956</v>
      </c>
      <c r="Q229" s="263">
        <f t="shared" si="83"/>
        <v>14.734135758965644</v>
      </c>
      <c r="R229" s="263">
        <f t="shared" si="87"/>
        <v>309.47505864508139</v>
      </c>
      <c r="S229" s="98">
        <f t="shared" si="84"/>
        <v>3.0467393846153847E-2</v>
      </c>
      <c r="T229" s="265">
        <f>R229-'Ejercicio 7'!$J$12*EXP(-S229*34/360)</f>
        <v>309.37811577537076</v>
      </c>
      <c r="U229" s="280">
        <f t="shared" si="88"/>
        <v>8.2043560000000015E-2</v>
      </c>
      <c r="V229" s="280">
        <f t="shared" si="89"/>
        <v>8.2865950000000008E-2</v>
      </c>
      <c r="W229" s="280">
        <f t="shared" si="90"/>
        <v>3.7161999999999612E-4</v>
      </c>
      <c r="X229" s="280">
        <f t="shared" si="91"/>
        <v>0</v>
      </c>
      <c r="Y229" s="262">
        <f t="shared" si="92"/>
        <v>9.9367780698667065</v>
      </c>
      <c r="Z229" s="262">
        <f t="shared" si="93"/>
        <v>9.7959302831965029</v>
      </c>
      <c r="AA229" s="262">
        <f t="shared" si="94"/>
        <v>10.00044829509595</v>
      </c>
      <c r="AB229" s="262">
        <f t="shared" si="95"/>
        <v>10</v>
      </c>
      <c r="AD229" s="6">
        <f t="shared" si="96"/>
        <v>212</v>
      </c>
      <c r="AE229" s="1">
        <f t="shared" si="97"/>
        <v>43537</v>
      </c>
      <c r="AF229" s="262">
        <f t="shared" si="98"/>
        <v>0.80968459784529756</v>
      </c>
      <c r="AG229" s="262">
        <f t="shared" si="99"/>
        <v>-1.9388170240494773E-2</v>
      </c>
      <c r="AH229" s="262">
        <f t="shared" si="100"/>
        <v>5.5864241034354833E-2</v>
      </c>
      <c r="AI229" s="262">
        <f t="shared" si="101"/>
        <v>-4.3550636450813727</v>
      </c>
      <c r="AJ229" s="262">
        <f t="shared" si="102"/>
        <v>2.0979999999999957E-4</v>
      </c>
      <c r="AK229" s="262">
        <f t="shared" si="103"/>
        <v>-309.37811577537076</v>
      </c>
    </row>
    <row r="230" spans="1:37" x14ac:dyDescent="0.25">
      <c r="A230" s="6">
        <f t="shared" si="85"/>
        <v>213</v>
      </c>
      <c r="B230" s="245">
        <f>+Rendimientos!F903</f>
        <v>42317</v>
      </c>
      <c r="C230" s="247">
        <f>+Rendimientos!G903</f>
        <v>-4.197793707636327E-2</v>
      </c>
      <c r="D230" s="247">
        <f>+Rendimientos!H903</f>
        <v>-5.9511446738550163E-3</v>
      </c>
      <c r="E230" s="247">
        <f>+Rendimientos!I903</f>
        <v>1.3806278054609135E-2</v>
      </c>
      <c r="F230">
        <f>+VLOOKUP(B230,ASURB.MX!$A$2:$H$1054,8,FALSE)</f>
        <v>-3.4542330903702886E-2</v>
      </c>
      <c r="G230" s="264">
        <f>+dr!F217</f>
        <v>3.0920000000000253E-5</v>
      </c>
      <c r="H230" s="264">
        <f>+dr!G217</f>
        <v>-9.3100000000005678E-5</v>
      </c>
      <c r="I230" s="264">
        <f>+dr!H217</f>
        <v>2.6655999999999902E-4</v>
      </c>
      <c r="J230" s="264">
        <f>+dr!I217</f>
        <v>3.3099000000000323E-4</v>
      </c>
      <c r="K230" s="264">
        <f>+dr!J217</f>
        <v>0</v>
      </c>
      <c r="M230" s="6">
        <f t="shared" si="86"/>
        <v>213</v>
      </c>
      <c r="N230" s="1">
        <f t="shared" si="80"/>
        <v>42317</v>
      </c>
      <c r="O230" s="263">
        <f t="shared" si="81"/>
        <v>36.085349051408052</v>
      </c>
      <c r="P230" s="263">
        <f t="shared" si="82"/>
        <v>9.0758274034891517</v>
      </c>
      <c r="Q230" s="263">
        <f t="shared" si="83"/>
        <v>14.995610947377996</v>
      </c>
      <c r="R230" s="263">
        <f t="shared" si="87"/>
        <v>294.76039163685175</v>
      </c>
      <c r="S230" s="98">
        <f t="shared" si="84"/>
        <v>3.0708113846153847E-2</v>
      </c>
      <c r="T230" s="265">
        <f>R230-'Ejercicio 7'!$J$12*EXP(-S230*34/360)</f>
        <v>294.6634509710799</v>
      </c>
      <c r="U230" s="280">
        <f t="shared" si="88"/>
        <v>8.1914879999999995E-2</v>
      </c>
      <c r="V230" s="280">
        <f t="shared" si="89"/>
        <v>8.2887370000000002E-2</v>
      </c>
      <c r="W230" s="280">
        <f t="shared" si="90"/>
        <v>5.4520000000002344E-5</v>
      </c>
      <c r="X230" s="280">
        <f t="shared" si="91"/>
        <v>0</v>
      </c>
      <c r="Y230" s="262">
        <f t="shared" si="92"/>
        <v>9.9367780698667065</v>
      </c>
      <c r="Z230" s="262">
        <f t="shared" si="93"/>
        <v>9.7959302831965029</v>
      </c>
      <c r="AA230" s="262">
        <f t="shared" si="94"/>
        <v>10.00044829509595</v>
      </c>
      <c r="AB230" s="262">
        <f t="shared" si="95"/>
        <v>10</v>
      </c>
      <c r="AD230" s="6">
        <f t="shared" si="96"/>
        <v>213</v>
      </c>
      <c r="AE230" s="1">
        <f t="shared" si="97"/>
        <v>43537</v>
      </c>
      <c r="AF230" s="262">
        <f t="shared" si="98"/>
        <v>1.5470319485919504</v>
      </c>
      <c r="AG230" s="262">
        <f t="shared" si="99"/>
        <v>5.4172596510849047E-2</v>
      </c>
      <c r="AH230" s="262">
        <f t="shared" si="100"/>
        <v>-0.20561094737799657</v>
      </c>
      <c r="AI230" s="262">
        <f t="shared" si="101"/>
        <v>10.359603363148267</v>
      </c>
      <c r="AJ230" s="262">
        <f t="shared" si="102"/>
        <v>-3.0920000000000253E-5</v>
      </c>
      <c r="AK230" s="262">
        <f t="shared" si="103"/>
        <v>-294.6634509710799</v>
      </c>
    </row>
    <row r="231" spans="1:37" x14ac:dyDescent="0.25">
      <c r="A231" s="6">
        <f t="shared" si="85"/>
        <v>214</v>
      </c>
      <c r="B231" s="245">
        <f>+Rendimientos!F904</f>
        <v>42318</v>
      </c>
      <c r="C231" s="247">
        <f>+Rendimientos!G904</f>
        <v>-1.9958869132371197E-3</v>
      </c>
      <c r="D231" s="247">
        <f>+Rendimientos!H904</f>
        <v>-1.9204288612867651E-3</v>
      </c>
      <c r="E231" s="247">
        <f>+Rendimientos!I904</f>
        <v>-3.7465068849734089E-3</v>
      </c>
      <c r="F231">
        <f>+VLOOKUP(B231,ASURB.MX!$A$2:$H$1054,8,FALSE)</f>
        <v>4.1533555920916492E-3</v>
      </c>
      <c r="G231" s="264">
        <f>+dr!F218</f>
        <v>1.350800000000027E-4</v>
      </c>
      <c r="H231" s="264">
        <f>+dr!G218</f>
        <v>-5.7539999999994818E-5</v>
      </c>
      <c r="I231" s="264">
        <f>+dr!H218</f>
        <v>1.5049000000000312E-4</v>
      </c>
      <c r="J231" s="264">
        <f>+dr!I218</f>
        <v>9.1229999999997702E-5</v>
      </c>
      <c r="K231" s="264">
        <f>+dr!J218</f>
        <v>0</v>
      </c>
      <c r="M231" s="6">
        <f t="shared" si="86"/>
        <v>214</v>
      </c>
      <c r="N231" s="1">
        <f t="shared" si="80"/>
        <v>42318</v>
      </c>
      <c r="O231" s="263">
        <f t="shared" si="81"/>
        <v>37.557345928915275</v>
      </c>
      <c r="P231" s="263">
        <f t="shared" si="82"/>
        <v>9.1124833096588258</v>
      </c>
      <c r="Q231" s="263">
        <f t="shared" si="83"/>
        <v>14.734692832206088</v>
      </c>
      <c r="R231" s="263">
        <f t="shared" si="87"/>
        <v>306.38990220004814</v>
      </c>
      <c r="S231" s="98">
        <f t="shared" si="84"/>
        <v>3.081227384615385E-2</v>
      </c>
      <c r="T231" s="265">
        <f>R231-'Ejercicio 7'!$J$12*EXP(-S231*34/360)</f>
        <v>306.29296248790922</v>
      </c>
      <c r="U231" s="280">
        <f t="shared" si="88"/>
        <v>8.1950440000000013E-2</v>
      </c>
      <c r="V231" s="280">
        <f t="shared" si="89"/>
        <v>8.2771300000000006E-2</v>
      </c>
      <c r="W231" s="280">
        <f t="shared" si="90"/>
        <v>-1.8524000000000318E-4</v>
      </c>
      <c r="X231" s="280">
        <f t="shared" si="91"/>
        <v>0</v>
      </c>
      <c r="Y231" s="262">
        <f t="shared" si="92"/>
        <v>9.9367780698667065</v>
      </c>
      <c r="Z231" s="262">
        <f t="shared" si="93"/>
        <v>9.7959302831965029</v>
      </c>
      <c r="AA231" s="262">
        <f t="shared" si="94"/>
        <v>10.00044829509595</v>
      </c>
      <c r="AB231" s="262">
        <f t="shared" si="95"/>
        <v>10</v>
      </c>
      <c r="AD231" s="6">
        <f t="shared" si="96"/>
        <v>214</v>
      </c>
      <c r="AE231" s="1">
        <f t="shared" si="97"/>
        <v>43537</v>
      </c>
      <c r="AF231" s="262">
        <f t="shared" si="98"/>
        <v>7.5035071084727178E-2</v>
      </c>
      <c r="AG231" s="262">
        <f t="shared" si="99"/>
        <v>1.7516690341174979E-2</v>
      </c>
      <c r="AH231" s="262">
        <f t="shared" si="100"/>
        <v>5.5307167793911205E-2</v>
      </c>
      <c r="AI231" s="262">
        <f t="shared" si="101"/>
        <v>-1.2699072000481237</v>
      </c>
      <c r="AJ231" s="262">
        <f t="shared" si="102"/>
        <v>-1.350800000000027E-4</v>
      </c>
      <c r="AK231" s="262">
        <f t="shared" si="103"/>
        <v>-306.29296248790922</v>
      </c>
    </row>
    <row r="232" spans="1:37" x14ac:dyDescent="0.25">
      <c r="A232" s="6">
        <f t="shared" si="85"/>
        <v>215</v>
      </c>
      <c r="B232" s="245">
        <f>+Rendimientos!F905</f>
        <v>42319</v>
      </c>
      <c r="C232" s="247">
        <f>+Rendimientos!G905</f>
        <v>-1.0040720370185262E-2</v>
      </c>
      <c r="D232" s="247">
        <f>+Rendimientos!H905</f>
        <v>2.7802964825679576E-2</v>
      </c>
      <c r="E232" s="247">
        <f>+Rendimientos!I905</f>
        <v>1.5518655090846434E-2</v>
      </c>
      <c r="F232">
        <f>+VLOOKUP(B232,ASURB.MX!$A$2:$H$1054,8,FALSE)</f>
        <v>2.0319973306766178E-3</v>
      </c>
      <c r="G232" s="264">
        <f>+dr!F219</f>
        <v>-8.4040000000000503E-5</v>
      </c>
      <c r="H232" s="264">
        <f>+dr!G219</f>
        <v>5.9036999999999978E-4</v>
      </c>
      <c r="I232" s="264">
        <f>+dr!H219</f>
        <v>-2.1069000000000643E-4</v>
      </c>
      <c r="J232" s="264">
        <f>+dr!I219</f>
        <v>-2.2054999999999991E-4</v>
      </c>
      <c r="K232" s="264">
        <f>+dr!J219</f>
        <v>0</v>
      </c>
      <c r="M232" s="6">
        <f t="shared" si="86"/>
        <v>215</v>
      </c>
      <c r="N232" s="1">
        <f t="shared" si="80"/>
        <v>42319</v>
      </c>
      <c r="O232" s="263">
        <f t="shared" si="81"/>
        <v>37.256415426718647</v>
      </c>
      <c r="P232" s="263">
        <f t="shared" si="82"/>
        <v>9.3874027679919241</v>
      </c>
      <c r="Q232" s="263">
        <f t="shared" si="83"/>
        <v>15.021311085091554</v>
      </c>
      <c r="R232" s="263">
        <f t="shared" si="87"/>
        <v>305.74062836449582</v>
      </c>
      <c r="S232" s="98">
        <f t="shared" si="84"/>
        <v>3.0593153846153846E-2</v>
      </c>
      <c r="T232" s="265">
        <f>R232-'Ejercicio 7'!$J$12*EXP(-S232*34/360)</f>
        <v>305.6436866462011</v>
      </c>
      <c r="U232" s="280">
        <f t="shared" si="88"/>
        <v>8.2598350000000015E-2</v>
      </c>
      <c r="V232" s="280">
        <f t="shared" si="89"/>
        <v>8.2410120000000003E-2</v>
      </c>
      <c r="W232" s="280">
        <f t="shared" si="90"/>
        <v>-4.9702000000000079E-4</v>
      </c>
      <c r="X232" s="280">
        <f t="shared" si="91"/>
        <v>0</v>
      </c>
      <c r="Y232" s="262">
        <f t="shared" si="92"/>
        <v>9.9367780698667065</v>
      </c>
      <c r="Z232" s="262">
        <f t="shared" si="93"/>
        <v>9.7959302831965029</v>
      </c>
      <c r="AA232" s="262">
        <f t="shared" si="94"/>
        <v>10.00044829509595</v>
      </c>
      <c r="AB232" s="262">
        <f t="shared" si="95"/>
        <v>10</v>
      </c>
      <c r="AD232" s="6">
        <f t="shared" si="96"/>
        <v>215</v>
      </c>
      <c r="AE232" s="1">
        <f t="shared" si="97"/>
        <v>43537</v>
      </c>
      <c r="AF232" s="262">
        <f t="shared" si="98"/>
        <v>0.3759655732813556</v>
      </c>
      <c r="AG232" s="262">
        <f t="shared" si="99"/>
        <v>-0.2574027679919233</v>
      </c>
      <c r="AH232" s="262">
        <f t="shared" si="100"/>
        <v>-0.23131108509155496</v>
      </c>
      <c r="AI232" s="262">
        <f t="shared" si="101"/>
        <v>-0.6206333644958022</v>
      </c>
      <c r="AJ232" s="262">
        <f t="shared" si="102"/>
        <v>8.4040000000000503E-5</v>
      </c>
      <c r="AK232" s="262">
        <f t="shared" si="103"/>
        <v>-305.6436866462011</v>
      </c>
    </row>
    <row r="233" spans="1:37" x14ac:dyDescent="0.25">
      <c r="A233" s="6">
        <f t="shared" si="85"/>
        <v>216</v>
      </c>
      <c r="B233" s="245">
        <f>+Rendimientos!F906</f>
        <v>42320</v>
      </c>
      <c r="C233" s="247">
        <f>+Rendimientos!G906</f>
        <v>-3.0311052847556176E-3</v>
      </c>
      <c r="D233" s="247">
        <f>+Rendimientos!H906</f>
        <v>-2.0779255336449677E-2</v>
      </c>
      <c r="E233" s="247">
        <f>+Rendimientos!I906</f>
        <v>1.2547927029748105E-2</v>
      </c>
      <c r="F233">
        <f>+VLOOKUP(B233,ASURB.MX!$A$2:$H$1054,8,FALSE)</f>
        <v>-1.2603118626544958E-2</v>
      </c>
      <c r="G233" s="264">
        <f>+dr!F220</f>
        <v>5.7220999999999661E-4</v>
      </c>
      <c r="H233" s="264">
        <f>+dr!G220</f>
        <v>-2.3491999999999957E-4</v>
      </c>
      <c r="I233" s="264">
        <f>+dr!H220</f>
        <v>6.5059000000000644E-4</v>
      </c>
      <c r="J233" s="264">
        <f>+dr!I220</f>
        <v>-1.8328000000000094E-4</v>
      </c>
      <c r="K233" s="264">
        <f>+dr!J220</f>
        <v>0</v>
      </c>
      <c r="M233" s="6">
        <f t="shared" si="86"/>
        <v>216</v>
      </c>
      <c r="N233" s="1">
        <f t="shared" si="80"/>
        <v>42320</v>
      </c>
      <c r="O233" s="263">
        <f t="shared" si="81"/>
        <v>37.518485992154851</v>
      </c>
      <c r="P233" s="263">
        <f t="shared" si="82"/>
        <v>8.9422428810616328</v>
      </c>
      <c r="Q233" s="263">
        <f t="shared" si="83"/>
        <v>14.976753072375484</v>
      </c>
      <c r="R233" s="263">
        <f t="shared" si="87"/>
        <v>301.29866244257585</v>
      </c>
      <c r="S233" s="98">
        <f t="shared" si="84"/>
        <v>3.1249403846153843E-2</v>
      </c>
      <c r="T233" s="265">
        <f>R233-'Ejercicio 7'!$J$12*EXP(-S233*34/360)</f>
        <v>301.20172673246185</v>
      </c>
      <c r="U233" s="280">
        <f t="shared" si="88"/>
        <v>8.1773060000000009E-2</v>
      </c>
      <c r="V233" s="280">
        <f t="shared" si="89"/>
        <v>8.3271400000000009E-2</v>
      </c>
      <c r="W233" s="280">
        <f t="shared" si="90"/>
        <v>-4.5975000000000182E-4</v>
      </c>
      <c r="X233" s="280">
        <f t="shared" si="91"/>
        <v>0</v>
      </c>
      <c r="Y233" s="262">
        <f t="shared" si="92"/>
        <v>9.9367780698667065</v>
      </c>
      <c r="Z233" s="262">
        <f t="shared" si="93"/>
        <v>9.7959302831965029</v>
      </c>
      <c r="AA233" s="262">
        <f t="shared" si="94"/>
        <v>10.00044829509595</v>
      </c>
      <c r="AB233" s="262">
        <f t="shared" si="95"/>
        <v>10</v>
      </c>
      <c r="AD233" s="6">
        <f t="shared" si="96"/>
        <v>216</v>
      </c>
      <c r="AE233" s="1">
        <f t="shared" si="97"/>
        <v>43537</v>
      </c>
      <c r="AF233" s="262">
        <f t="shared" si="98"/>
        <v>0.1138950078451515</v>
      </c>
      <c r="AG233" s="262">
        <f t="shared" si="99"/>
        <v>0.187757118938368</v>
      </c>
      <c r="AH233" s="262">
        <f t="shared" si="100"/>
        <v>-0.18675307237548466</v>
      </c>
      <c r="AI233" s="262">
        <f t="shared" si="101"/>
        <v>3.8213325574241708</v>
      </c>
      <c r="AJ233" s="262">
        <f t="shared" si="102"/>
        <v>-5.7220999999999661E-4</v>
      </c>
      <c r="AK233" s="262">
        <f t="shared" si="103"/>
        <v>-301.20172673246185</v>
      </c>
    </row>
    <row r="234" spans="1:37" x14ac:dyDescent="0.25">
      <c r="A234" s="6">
        <f t="shared" si="85"/>
        <v>217</v>
      </c>
      <c r="B234" s="245">
        <f>+Rendimientos!F907</f>
        <v>42321</v>
      </c>
      <c r="C234" s="247">
        <f>+Rendimientos!G907</f>
        <v>-5.5136742171411186E-2</v>
      </c>
      <c r="D234" s="247">
        <f>+Rendimientos!H907</f>
        <v>-5.3164332057695912E-3</v>
      </c>
      <c r="E234" s="247">
        <f>+Rendimientos!I907</f>
        <v>-5.7953409244981937E-3</v>
      </c>
      <c r="F234">
        <f>+VLOOKUP(B234,ASURB.MX!$A$2:$H$1054,8,FALSE)</f>
        <v>4.2187511028459737E-3</v>
      </c>
      <c r="G234" s="264">
        <f>+dr!F221</f>
        <v>-5.2158000000000065E-4</v>
      </c>
      <c r="H234" s="264">
        <f>+dr!G221</f>
        <v>-4.4700000000001683E-5</v>
      </c>
      <c r="I234" s="264">
        <f>+dr!H221</f>
        <v>1.6250000000002374E-5</v>
      </c>
      <c r="J234" s="264">
        <f>+dr!I221</f>
        <v>-1.8479999999999885E-4</v>
      </c>
      <c r="K234" s="264">
        <f>+dr!J221</f>
        <v>0</v>
      </c>
      <c r="M234" s="6">
        <f t="shared" si="86"/>
        <v>217</v>
      </c>
      <c r="N234" s="1">
        <f t="shared" si="80"/>
        <v>42321</v>
      </c>
      <c r="O234" s="263">
        <f t="shared" si="81"/>
        <v>35.613619481992686</v>
      </c>
      <c r="P234" s="263">
        <f t="shared" si="82"/>
        <v>9.081589763749129</v>
      </c>
      <c r="Q234" s="263">
        <f t="shared" si="83"/>
        <v>14.704534796923733</v>
      </c>
      <c r="R234" s="263">
        <f t="shared" si="87"/>
        <v>306.40993937935616</v>
      </c>
      <c r="S234" s="98">
        <f t="shared" si="84"/>
        <v>3.0155613846153846E-2</v>
      </c>
      <c r="T234" s="265">
        <f>R234-'Ejercicio 7'!$J$12*EXP(-S234*34/360)</f>
        <v>306.31299365503452</v>
      </c>
      <c r="U234" s="280">
        <f t="shared" si="88"/>
        <v>8.1963279999999999E-2</v>
      </c>
      <c r="V234" s="280">
        <f t="shared" si="89"/>
        <v>8.2637060000000012E-2</v>
      </c>
      <c r="W234" s="280">
        <f t="shared" si="90"/>
        <v>-4.6126999999999974E-4</v>
      </c>
      <c r="X234" s="280">
        <f t="shared" si="91"/>
        <v>0</v>
      </c>
      <c r="Y234" s="262">
        <f t="shared" si="92"/>
        <v>9.9367780698667065</v>
      </c>
      <c r="Z234" s="262">
        <f t="shared" si="93"/>
        <v>9.7959302831965029</v>
      </c>
      <c r="AA234" s="262">
        <f t="shared" si="94"/>
        <v>10.00044829509595</v>
      </c>
      <c r="AB234" s="262">
        <f t="shared" si="95"/>
        <v>10</v>
      </c>
      <c r="AD234" s="6">
        <f t="shared" si="96"/>
        <v>217</v>
      </c>
      <c r="AE234" s="1">
        <f t="shared" si="97"/>
        <v>43537</v>
      </c>
      <c r="AF234" s="262">
        <f t="shared" si="98"/>
        <v>2.0187615180073166</v>
      </c>
      <c r="AG234" s="262">
        <f t="shared" si="99"/>
        <v>4.8410236250871819E-2</v>
      </c>
      <c r="AH234" s="262">
        <f t="shared" si="100"/>
        <v>8.546520307626615E-2</v>
      </c>
      <c r="AI234" s="262">
        <f t="shared" si="101"/>
        <v>-1.2899443793561431</v>
      </c>
      <c r="AJ234" s="262">
        <f t="shared" si="102"/>
        <v>5.2158000000000065E-4</v>
      </c>
      <c r="AK234" s="262">
        <f t="shared" si="103"/>
        <v>-306.31299365503452</v>
      </c>
    </row>
    <row r="235" spans="1:37" x14ac:dyDescent="0.25">
      <c r="A235" s="6">
        <f t="shared" si="85"/>
        <v>218</v>
      </c>
      <c r="B235" s="245">
        <f>+Rendimientos!F908</f>
        <v>42325</v>
      </c>
      <c r="C235" s="247">
        <f>+Rendimientos!G908</f>
        <v>5.6147767244291602E-2</v>
      </c>
      <c r="D235" s="247">
        <f>+Rendimientos!H908</f>
        <v>-6.3995026897698622E-4</v>
      </c>
      <c r="E235" s="247">
        <f>+Rendimientos!I908</f>
        <v>-7.9851637082981423E-3</v>
      </c>
      <c r="F235">
        <f>+VLOOKUP(B235,ASURB.MX!$A$2:$H$1054,8,FALSE)</f>
        <v>1.7572164514012851E-2</v>
      </c>
      <c r="G235" s="264">
        <f>+dr!F222</f>
        <v>8.3690000000000847E-5</v>
      </c>
      <c r="H235" s="264">
        <f>+dr!G222</f>
        <v>6.7480000000001705E-5</v>
      </c>
      <c r="I235" s="264">
        <f>+dr!H222</f>
        <v>-6.6810000000007419E-5</v>
      </c>
      <c r="J235" s="264">
        <f>+dr!I222</f>
        <v>1.7350000000000004E-4</v>
      </c>
      <c r="K235" s="264">
        <f>+dr!J222</f>
        <v>0</v>
      </c>
      <c r="M235" s="6">
        <f t="shared" si="86"/>
        <v>218</v>
      </c>
      <c r="N235" s="1">
        <f t="shared" si="80"/>
        <v>42325</v>
      </c>
      <c r="O235" s="263">
        <f t="shared" si="81"/>
        <v>39.805800537984403</v>
      </c>
      <c r="P235" s="263">
        <f t="shared" si="82"/>
        <v>9.1241591231789254</v>
      </c>
      <c r="Q235" s="263">
        <f t="shared" si="83"/>
        <v>14.672369702382188</v>
      </c>
      <c r="R235" s="263">
        <f t="shared" si="87"/>
        <v>310.52899851608106</v>
      </c>
      <c r="S235" s="98">
        <f t="shared" si="84"/>
        <v>3.0760883846153848E-2</v>
      </c>
      <c r="T235" s="265">
        <f>R235-'Ejercicio 7'!$J$12*EXP(-S235*34/360)</f>
        <v>310.4320583334441</v>
      </c>
      <c r="U235" s="280">
        <f t="shared" si="88"/>
        <v>8.2075460000000017E-2</v>
      </c>
      <c r="V235" s="280">
        <f t="shared" si="89"/>
        <v>8.2553999999999989E-2</v>
      </c>
      <c r="W235" s="280">
        <f t="shared" si="90"/>
        <v>-1.0297000000000084E-4</v>
      </c>
      <c r="X235" s="280">
        <f t="shared" si="91"/>
        <v>0</v>
      </c>
      <c r="Y235" s="262">
        <f t="shared" si="92"/>
        <v>9.9367780698667065</v>
      </c>
      <c r="Z235" s="262">
        <f t="shared" si="93"/>
        <v>9.7959302831965029</v>
      </c>
      <c r="AA235" s="262">
        <f t="shared" si="94"/>
        <v>10.00044829509595</v>
      </c>
      <c r="AB235" s="262">
        <f t="shared" si="95"/>
        <v>10</v>
      </c>
      <c r="AD235" s="6">
        <f t="shared" si="96"/>
        <v>218</v>
      </c>
      <c r="AE235" s="1">
        <f t="shared" si="97"/>
        <v>43537</v>
      </c>
      <c r="AF235" s="262">
        <f t="shared" si="98"/>
        <v>-2.173419537984401</v>
      </c>
      <c r="AG235" s="262">
        <f t="shared" si="99"/>
        <v>5.8408768210753692E-3</v>
      </c>
      <c r="AH235" s="262">
        <f t="shared" si="100"/>
        <v>0.11763029761781141</v>
      </c>
      <c r="AI235" s="262">
        <f t="shared" si="101"/>
        <v>-5.409003516081043</v>
      </c>
      <c r="AJ235" s="262">
        <f t="shared" si="102"/>
        <v>-8.3690000000000847E-5</v>
      </c>
      <c r="AK235" s="262">
        <f t="shared" si="103"/>
        <v>-310.4320583334441</v>
      </c>
    </row>
    <row r="236" spans="1:37" x14ac:dyDescent="0.25">
      <c r="A236" s="6">
        <f t="shared" si="85"/>
        <v>219</v>
      </c>
      <c r="B236" s="245">
        <f>+Rendimientos!F909</f>
        <v>42326</v>
      </c>
      <c r="C236" s="247">
        <f>+Rendimientos!G909</f>
        <v>6.0480395269652204E-3</v>
      </c>
      <c r="D236" s="247">
        <f>+Rendimientos!H909</f>
        <v>6.5923598116181727E-3</v>
      </c>
      <c r="E236" s="247">
        <f>+Rendimientos!I909</f>
        <v>-3.7071547701892625E-3</v>
      </c>
      <c r="F236">
        <f>+VLOOKUP(B236,ASURB.MX!$A$2:$H$1054,8,FALSE)</f>
        <v>-1.2563916559267569E-2</v>
      </c>
      <c r="G236" s="264">
        <f>+dr!F223</f>
        <v>-7.8600000000018933E-6</v>
      </c>
      <c r="H236" s="264">
        <f>+dr!G223</f>
        <v>-2.418699999999982E-4</v>
      </c>
      <c r="I236" s="264">
        <f>+dr!H223</f>
        <v>-1.3373999999999331E-4</v>
      </c>
      <c r="J236" s="264">
        <f>+dr!I223</f>
        <v>-5.8481999999999978E-4</v>
      </c>
      <c r="K236" s="264">
        <f>+dr!J223</f>
        <v>0</v>
      </c>
      <c r="M236" s="6">
        <f t="shared" si="86"/>
        <v>219</v>
      </c>
      <c r="N236" s="1">
        <f t="shared" si="80"/>
        <v>42326</v>
      </c>
      <c r="O236" s="263">
        <f t="shared" si="81"/>
        <v>37.860672790783106</v>
      </c>
      <c r="P236" s="263">
        <f t="shared" si="82"/>
        <v>9.1903870730390924</v>
      </c>
      <c r="Q236" s="263">
        <f t="shared" si="83"/>
        <v>14.735272684938872</v>
      </c>
      <c r="R236" s="263">
        <f t="shared" si="87"/>
        <v>301.31047420453274</v>
      </c>
      <c r="S236" s="98">
        <f t="shared" si="84"/>
        <v>3.0669333846153845E-2</v>
      </c>
      <c r="T236" s="265">
        <f>R236-'Ejercicio 7'!$J$12*EXP(-S236*34/360)</f>
        <v>301.21353318370967</v>
      </c>
      <c r="U236" s="280">
        <f t="shared" si="88"/>
        <v>8.1766110000000003E-2</v>
      </c>
      <c r="V236" s="280">
        <f t="shared" si="89"/>
        <v>8.248707000000001E-2</v>
      </c>
      <c r="W236" s="280">
        <f t="shared" si="90"/>
        <v>-8.6129000000000067E-4</v>
      </c>
      <c r="X236" s="280">
        <f t="shared" si="91"/>
        <v>0</v>
      </c>
      <c r="Y236" s="262">
        <f t="shared" si="92"/>
        <v>9.9367780698667065</v>
      </c>
      <c r="Z236" s="262">
        <f t="shared" si="93"/>
        <v>9.7959302831965029</v>
      </c>
      <c r="AA236" s="262">
        <f t="shared" si="94"/>
        <v>10.00044829509595</v>
      </c>
      <c r="AB236" s="262">
        <f t="shared" si="95"/>
        <v>10</v>
      </c>
      <c r="AD236" s="6">
        <f t="shared" si="96"/>
        <v>219</v>
      </c>
      <c r="AE236" s="1">
        <f t="shared" si="97"/>
        <v>43537</v>
      </c>
      <c r="AF236" s="262">
        <f t="shared" si="98"/>
        <v>-0.22829179078310347</v>
      </c>
      <c r="AG236" s="262">
        <f t="shared" si="99"/>
        <v>-6.0387073039091632E-2</v>
      </c>
      <c r="AH236" s="262">
        <f t="shared" si="100"/>
        <v>5.4727315061127157E-2</v>
      </c>
      <c r="AI236" s="262">
        <f t="shared" si="101"/>
        <v>3.8095207954672787</v>
      </c>
      <c r="AJ236" s="262">
        <f t="shared" si="102"/>
        <v>7.8600000000018933E-6</v>
      </c>
      <c r="AK236" s="262">
        <f t="shared" si="103"/>
        <v>-301.21353318370967</v>
      </c>
    </row>
    <row r="237" spans="1:37" x14ac:dyDescent="0.25">
      <c r="A237" s="6">
        <f t="shared" si="85"/>
        <v>220</v>
      </c>
      <c r="B237" s="245">
        <f>+Rendimientos!F910</f>
        <v>42327</v>
      </c>
      <c r="C237" s="247">
        <f>+Rendimientos!G910</f>
        <v>5.0127809713667142E-3</v>
      </c>
      <c r="D237" s="247">
        <f>+Rendimientos!H910</f>
        <v>2.7181218598387475E-2</v>
      </c>
      <c r="E237" s="247">
        <f>+Rendimientos!I910</f>
        <v>4.5675538066608921E-2</v>
      </c>
      <c r="F237">
        <f>+VLOOKUP(B237,ASURB.MX!$A$2:$H$1054,8,FALSE)</f>
        <v>2.4971878184375254E-2</v>
      </c>
      <c r="G237" s="264">
        <f>+dr!F224</f>
        <v>-6.3199999999995898E-5</v>
      </c>
      <c r="H237" s="264">
        <f>+dr!G224</f>
        <v>4.2131000000000113E-4</v>
      </c>
      <c r="I237" s="264">
        <f>+dr!H224</f>
        <v>-1.7768000000000644E-4</v>
      </c>
      <c r="J237" s="264">
        <f>+dr!I224</f>
        <v>-1.000500000000043E-4</v>
      </c>
      <c r="K237" s="264">
        <f>+dr!J224</f>
        <v>0</v>
      </c>
      <c r="M237" s="6">
        <f t="shared" si="86"/>
        <v>220</v>
      </c>
      <c r="N237" s="1">
        <f t="shared" si="80"/>
        <v>42327</v>
      </c>
      <c r="O237" s="263">
        <f t="shared" si="81"/>
        <v>37.821497487138743</v>
      </c>
      <c r="P237" s="263">
        <f t="shared" si="82"/>
        <v>9.3815679997973707</v>
      </c>
      <c r="Q237" s="263">
        <f t="shared" si="83"/>
        <v>15.481206660824316</v>
      </c>
      <c r="R237" s="263">
        <f t="shared" si="87"/>
        <v>312.83534682619182</v>
      </c>
      <c r="S237" s="98">
        <f t="shared" si="84"/>
        <v>3.0613993846153851E-2</v>
      </c>
      <c r="T237" s="265">
        <f>R237-'Ejercicio 7'!$J$12*EXP(-S237*34/360)</f>
        <v>312.73840529869977</v>
      </c>
      <c r="U237" s="280">
        <f t="shared" si="88"/>
        <v>8.2429290000000016E-2</v>
      </c>
      <c r="V237" s="280">
        <f t="shared" si="89"/>
        <v>8.2443130000000003E-2</v>
      </c>
      <c r="W237" s="280">
        <f t="shared" si="90"/>
        <v>-3.7652000000000518E-4</v>
      </c>
      <c r="X237" s="280">
        <f t="shared" si="91"/>
        <v>0</v>
      </c>
      <c r="Y237" s="262">
        <f t="shared" si="92"/>
        <v>9.9367780698667065</v>
      </c>
      <c r="Z237" s="262">
        <f t="shared" si="93"/>
        <v>9.7959302831965029</v>
      </c>
      <c r="AA237" s="262">
        <f t="shared" si="94"/>
        <v>10.00044829509595</v>
      </c>
      <c r="AB237" s="262">
        <f t="shared" si="95"/>
        <v>10</v>
      </c>
      <c r="AD237" s="6">
        <f t="shared" si="96"/>
        <v>220</v>
      </c>
      <c r="AE237" s="1">
        <f t="shared" si="97"/>
        <v>43537</v>
      </c>
      <c r="AF237" s="262">
        <f t="shared" si="98"/>
        <v>-0.1891164871387403</v>
      </c>
      <c r="AG237" s="262">
        <f t="shared" si="99"/>
        <v>-0.25156799979736988</v>
      </c>
      <c r="AH237" s="262">
        <f t="shared" si="100"/>
        <v>-0.69120666082431725</v>
      </c>
      <c r="AI237" s="262">
        <f t="shared" si="101"/>
        <v>-7.7153518261918066</v>
      </c>
      <c r="AJ237" s="262">
        <f t="shared" si="102"/>
        <v>6.3199999999995898E-5</v>
      </c>
      <c r="AK237" s="262">
        <f t="shared" si="103"/>
        <v>-312.73840529869977</v>
      </c>
    </row>
    <row r="238" spans="1:37" x14ac:dyDescent="0.25">
      <c r="A238" s="6">
        <f t="shared" si="85"/>
        <v>221</v>
      </c>
      <c r="B238" s="245">
        <f>+Rendimientos!F911</f>
        <v>42328</v>
      </c>
      <c r="C238" s="247">
        <f>+Rendimientos!G911</f>
        <v>2.2739711113406468E-2</v>
      </c>
      <c r="D238" s="247">
        <f>+Rendimientos!H911</f>
        <v>1.1484971497851881E-2</v>
      </c>
      <c r="E238" s="247">
        <f>+Rendimientos!I911</f>
        <v>-7.7173964504538162E-3</v>
      </c>
      <c r="F238">
        <f>+VLOOKUP(B238,ASURB.MX!$A$2:$H$1054,8,FALSE)</f>
        <v>-7.8266514217789872E-3</v>
      </c>
      <c r="G238" s="264">
        <f>+dr!F225</f>
        <v>-1.5309999999997548E-5</v>
      </c>
      <c r="H238" s="264">
        <f>+dr!G225</f>
        <v>-6.4030000000006582E-5</v>
      </c>
      <c r="I238" s="264">
        <f>+dr!H225</f>
        <v>8.7810000000007604E-5</v>
      </c>
      <c r="J238" s="264">
        <f>+dr!I225</f>
        <v>1.0002000000000622E-4</v>
      </c>
      <c r="K238" s="264">
        <f>+dr!J225</f>
        <v>0</v>
      </c>
      <c r="M238" s="6">
        <f t="shared" si="86"/>
        <v>221</v>
      </c>
      <c r="N238" s="1">
        <f t="shared" si="80"/>
        <v>42328</v>
      </c>
      <c r="O238" s="263">
        <f t="shared" si="81"/>
        <v>38.49793439207685</v>
      </c>
      <c r="P238" s="263">
        <f t="shared" si="82"/>
        <v>9.2354622459764872</v>
      </c>
      <c r="Q238" s="263">
        <f t="shared" si="83"/>
        <v>14.676299008629774</v>
      </c>
      <c r="R238" s="263">
        <f t="shared" si="87"/>
        <v>302.74124811146987</v>
      </c>
      <c r="S238" s="98">
        <f t="shared" si="84"/>
        <v>3.0661883846153849E-2</v>
      </c>
      <c r="T238" s="265">
        <f>R238-'Ejercicio 7'!$J$12*EXP(-S238*34/360)</f>
        <v>302.644307022438</v>
      </c>
      <c r="U238" s="280">
        <f t="shared" si="88"/>
        <v>8.1943950000000002E-2</v>
      </c>
      <c r="V238" s="280">
        <f t="shared" si="89"/>
        <v>8.270862000000001E-2</v>
      </c>
      <c r="W238" s="280">
        <f t="shared" si="90"/>
        <v>-1.7644999999999467E-4</v>
      </c>
      <c r="X238" s="280">
        <f t="shared" si="91"/>
        <v>0</v>
      </c>
      <c r="Y238" s="262">
        <f t="shared" si="92"/>
        <v>9.9367780698667065</v>
      </c>
      <c r="Z238" s="262">
        <f t="shared" si="93"/>
        <v>9.7959302831965029</v>
      </c>
      <c r="AA238" s="262">
        <f t="shared" si="94"/>
        <v>10.00044829509595</v>
      </c>
      <c r="AB238" s="262">
        <f t="shared" si="95"/>
        <v>10</v>
      </c>
      <c r="AD238" s="6">
        <f t="shared" si="96"/>
        <v>221</v>
      </c>
      <c r="AE238" s="1">
        <f t="shared" si="97"/>
        <v>43537</v>
      </c>
      <c r="AF238" s="262">
        <f t="shared" si="98"/>
        <v>-0.86555339207684767</v>
      </c>
      <c r="AG238" s="262">
        <f t="shared" si="99"/>
        <v>-0.10546224597648646</v>
      </c>
      <c r="AH238" s="262">
        <f t="shared" si="100"/>
        <v>0.11370099137022471</v>
      </c>
      <c r="AI238" s="262">
        <f t="shared" si="101"/>
        <v>2.378746888530145</v>
      </c>
      <c r="AJ238" s="262">
        <f t="shared" si="102"/>
        <v>1.5309999999997548E-5</v>
      </c>
      <c r="AK238" s="262">
        <f t="shared" si="103"/>
        <v>-302.644307022438</v>
      </c>
    </row>
    <row r="239" spans="1:37" x14ac:dyDescent="0.25">
      <c r="A239" s="6">
        <f t="shared" si="85"/>
        <v>222</v>
      </c>
      <c r="B239" s="245">
        <f>+Rendimientos!F912</f>
        <v>42331</v>
      </c>
      <c r="C239" s="247">
        <f>+Rendimientos!G912</f>
        <v>-1.7751932834181541E-2</v>
      </c>
      <c r="D239" s="247">
        <f>+Rendimientos!H912</f>
        <v>-1.0866352105663309E-2</v>
      </c>
      <c r="E239" s="247">
        <f>+Rendimientos!I912</f>
        <v>-1.5313536897748453E-2</v>
      </c>
      <c r="F239">
        <f>+VLOOKUP(B239,ASURB.MX!$A$2:$H$1054,8,FALSE)</f>
        <v>-1.5121315403674015E-3</v>
      </c>
      <c r="G239" s="264">
        <f>+dr!F226</f>
        <v>-4.9290000000003914E-5</v>
      </c>
      <c r="H239" s="264">
        <f>+dr!G226</f>
        <v>1.2024000000000756E-4</v>
      </c>
      <c r="I239" s="264">
        <f>+dr!H226</f>
        <v>2.3519999999992158E-5</v>
      </c>
      <c r="J239" s="264">
        <f>+dr!I226</f>
        <v>2.1949999999999747E-5</v>
      </c>
      <c r="K239" s="264">
        <f>+dr!J226</f>
        <v>0</v>
      </c>
      <c r="M239" s="6">
        <f t="shared" si="86"/>
        <v>222</v>
      </c>
      <c r="N239" s="1">
        <f t="shared" si="80"/>
        <v>42331</v>
      </c>
      <c r="O239" s="263">
        <f t="shared" si="81"/>
        <v>36.970228135343795</v>
      </c>
      <c r="P239" s="263">
        <f t="shared" si="82"/>
        <v>9.0313272824393742</v>
      </c>
      <c r="Q239" s="263">
        <f t="shared" si="83"/>
        <v>14.565238131155178</v>
      </c>
      <c r="R239" s="263">
        <f t="shared" si="87"/>
        <v>304.65896209101277</v>
      </c>
      <c r="S239" s="98">
        <f t="shared" si="84"/>
        <v>3.0627903846153843E-2</v>
      </c>
      <c r="T239" s="265">
        <f>R239-'Ejercicio 7'!$J$12*EXP(-S239*34/360)</f>
        <v>304.56202069087487</v>
      </c>
      <c r="U239" s="280">
        <f t="shared" si="88"/>
        <v>8.2128220000000016E-2</v>
      </c>
      <c r="V239" s="280">
        <f t="shared" si="89"/>
        <v>8.2644329999999988E-2</v>
      </c>
      <c r="W239" s="280">
        <f t="shared" si="90"/>
        <v>-2.5452000000000113E-4</v>
      </c>
      <c r="X239" s="280">
        <f t="shared" si="91"/>
        <v>0</v>
      </c>
      <c r="Y239" s="262">
        <f t="shared" si="92"/>
        <v>9.9367780698667065</v>
      </c>
      <c r="Z239" s="262">
        <f t="shared" si="93"/>
        <v>9.7959302831965029</v>
      </c>
      <c r="AA239" s="262">
        <f t="shared" si="94"/>
        <v>10.00044829509595</v>
      </c>
      <c r="AB239" s="262">
        <f t="shared" si="95"/>
        <v>10</v>
      </c>
      <c r="AD239" s="6">
        <f t="shared" si="96"/>
        <v>222</v>
      </c>
      <c r="AE239" s="1">
        <f t="shared" si="97"/>
        <v>43537</v>
      </c>
      <c r="AF239" s="262">
        <f t="shared" si="98"/>
        <v>0.66215286465620693</v>
      </c>
      <c r="AG239" s="262">
        <f t="shared" si="99"/>
        <v>9.8672717560626566E-2</v>
      </c>
      <c r="AH239" s="262">
        <f t="shared" si="100"/>
        <v>0.22476186884482097</v>
      </c>
      <c r="AI239" s="262">
        <f t="shared" si="101"/>
        <v>0.46103290898724936</v>
      </c>
      <c r="AJ239" s="262">
        <f t="shared" si="102"/>
        <v>4.9290000000003914E-5</v>
      </c>
      <c r="AK239" s="262">
        <f t="shared" si="103"/>
        <v>-304.56202069087487</v>
      </c>
    </row>
    <row r="240" spans="1:37" x14ac:dyDescent="0.25">
      <c r="A240" s="6">
        <f t="shared" si="85"/>
        <v>223</v>
      </c>
      <c r="B240" s="245">
        <f>+Rendimientos!F913</f>
        <v>42332</v>
      </c>
      <c r="C240" s="247">
        <f>+Rendimientos!G913</f>
        <v>6.9411431441710044E-3</v>
      </c>
      <c r="D240" s="247">
        <f>+Rendimientos!H913</f>
        <v>-2.1882628370785015E-2</v>
      </c>
      <c r="E240" s="247">
        <f>+Rendimientos!I913</f>
        <v>2.0662601883960321E-2</v>
      </c>
      <c r="F240">
        <f>+VLOOKUP(B240,ASURB.MX!$A$2:$H$1054,8,FALSE)</f>
        <v>-1.4672841604588226E-2</v>
      </c>
      <c r="G240" s="264">
        <f>+dr!F227</f>
        <v>2.959299999999998E-4</v>
      </c>
      <c r="H240" s="264">
        <f>+dr!G227</f>
        <v>-1.080000000000525E-5</v>
      </c>
      <c r="I240" s="264">
        <f>+dr!H227</f>
        <v>-5.4800000000000681E-5</v>
      </c>
      <c r="J240" s="264">
        <f>+dr!I227</f>
        <v>-4.5899999999987617E-6</v>
      </c>
      <c r="K240" s="264">
        <f>+dr!J227</f>
        <v>0</v>
      </c>
      <c r="M240" s="6">
        <f t="shared" si="86"/>
        <v>223</v>
      </c>
      <c r="N240" s="1">
        <f t="shared" si="80"/>
        <v>42332</v>
      </c>
      <c r="O240" s="263">
        <f t="shared" si="81"/>
        <v>37.89450139857982</v>
      </c>
      <c r="P240" s="263">
        <f t="shared" si="82"/>
        <v>8.9323816926853077</v>
      </c>
      <c r="Q240" s="263">
        <f t="shared" si="83"/>
        <v>15.098778984634929</v>
      </c>
      <c r="R240" s="263">
        <f t="shared" si="87"/>
        <v>300.67570257722247</v>
      </c>
      <c r="S240" s="98">
        <f t="shared" si="84"/>
        <v>3.0973123846153847E-2</v>
      </c>
      <c r="T240" s="265">
        <f>R240-'Ejercicio 7'!$J$12*EXP(-S240*34/360)</f>
        <v>300.57876433772122</v>
      </c>
      <c r="U240" s="280">
        <f t="shared" si="88"/>
        <v>8.1997180000000003E-2</v>
      </c>
      <c r="V240" s="280">
        <f t="shared" si="89"/>
        <v>8.2566009999999995E-2</v>
      </c>
      <c r="W240" s="280">
        <f t="shared" si="90"/>
        <v>-2.8105999999999964E-4</v>
      </c>
      <c r="X240" s="280">
        <f t="shared" si="91"/>
        <v>0</v>
      </c>
      <c r="Y240" s="262">
        <f t="shared" si="92"/>
        <v>9.9367780698667065</v>
      </c>
      <c r="Z240" s="262">
        <f t="shared" si="93"/>
        <v>9.7959302831965029</v>
      </c>
      <c r="AA240" s="262">
        <f t="shared" si="94"/>
        <v>10.00044829509595</v>
      </c>
      <c r="AB240" s="262">
        <f t="shared" si="95"/>
        <v>10</v>
      </c>
      <c r="AD240" s="6">
        <f t="shared" si="96"/>
        <v>223</v>
      </c>
      <c r="AE240" s="1">
        <f t="shared" si="97"/>
        <v>43537</v>
      </c>
      <c r="AF240" s="262">
        <f t="shared" si="98"/>
        <v>-0.2621203985798175</v>
      </c>
      <c r="AG240" s="262">
        <f t="shared" si="99"/>
        <v>0.1976183073146931</v>
      </c>
      <c r="AH240" s="262">
        <f t="shared" si="100"/>
        <v>-0.30877898463493025</v>
      </c>
      <c r="AI240" s="262">
        <f t="shared" si="101"/>
        <v>4.4442924227775507</v>
      </c>
      <c r="AJ240" s="262">
        <f t="shared" si="102"/>
        <v>-2.959299999999998E-4</v>
      </c>
      <c r="AK240" s="262">
        <f t="shared" si="103"/>
        <v>-300.57876433772122</v>
      </c>
    </row>
    <row r="241" spans="1:37" x14ac:dyDescent="0.25">
      <c r="A241" s="6">
        <f t="shared" si="85"/>
        <v>224</v>
      </c>
      <c r="B241" s="245">
        <f>+Rendimientos!F914</f>
        <v>42333</v>
      </c>
      <c r="C241" s="247">
        <f>+Rendimientos!G914</f>
        <v>1.2763796688945441E-2</v>
      </c>
      <c r="D241" s="247">
        <f>+Rendimientos!H914</f>
        <v>-1.2082795213771294E-2</v>
      </c>
      <c r="E241" s="247">
        <f>+Rendimientos!I914</f>
        <v>-1.1026847952265132E-2</v>
      </c>
      <c r="F241">
        <f>+VLOOKUP(B241,ASURB.MX!$A$2:$H$1054,8,FALSE)</f>
        <v>-2.322607388417058E-2</v>
      </c>
      <c r="G241" s="264">
        <f>+dr!F228</f>
        <v>-3.1809999999996702E-5</v>
      </c>
      <c r="H241" s="264">
        <f>+dr!G228</f>
        <v>-3.8509999999998545E-5</v>
      </c>
      <c r="I241" s="264">
        <f>+dr!H228</f>
        <v>4.2680000000003271E-5</v>
      </c>
      <c r="J241" s="264">
        <f>+dr!I228</f>
        <v>-1.7300000000004812E-5</v>
      </c>
      <c r="K241" s="264">
        <f>+dr!J228</f>
        <v>0</v>
      </c>
      <c r="M241" s="6">
        <f t="shared" si="86"/>
        <v>224</v>
      </c>
      <c r="N241" s="1">
        <f t="shared" si="80"/>
        <v>42333</v>
      </c>
      <c r="O241" s="263">
        <f t="shared" si="81"/>
        <v>38.11579157428357</v>
      </c>
      <c r="P241" s="263">
        <f t="shared" si="82"/>
        <v>9.0203478658812699</v>
      </c>
      <c r="Q241" s="263">
        <f t="shared" si="83"/>
        <v>14.627808791103535</v>
      </c>
      <c r="R241" s="263">
        <f t="shared" si="87"/>
        <v>298.11492054576127</v>
      </c>
      <c r="S241" s="98">
        <f t="shared" si="84"/>
        <v>3.064538384615385E-2</v>
      </c>
      <c r="T241" s="265">
        <f>R241-'Ejercicio 7'!$J$12*EXP(-S241*34/360)</f>
        <v>298.01797930566272</v>
      </c>
      <c r="U241" s="280">
        <f t="shared" si="88"/>
        <v>8.1969470000000016E-2</v>
      </c>
      <c r="V241" s="280">
        <f t="shared" si="89"/>
        <v>8.2663490000000006E-2</v>
      </c>
      <c r="W241" s="280">
        <f t="shared" si="90"/>
        <v>-2.9377000000000569E-4</v>
      </c>
      <c r="X241" s="280">
        <f t="shared" si="91"/>
        <v>0</v>
      </c>
      <c r="Y241" s="262">
        <f t="shared" si="92"/>
        <v>9.9367780698667065</v>
      </c>
      <c r="Z241" s="262">
        <f t="shared" si="93"/>
        <v>9.7959302831965029</v>
      </c>
      <c r="AA241" s="262">
        <f t="shared" si="94"/>
        <v>10.00044829509595</v>
      </c>
      <c r="AB241" s="262">
        <f t="shared" si="95"/>
        <v>10</v>
      </c>
      <c r="AD241" s="6">
        <f t="shared" si="96"/>
        <v>224</v>
      </c>
      <c r="AE241" s="1">
        <f t="shared" si="97"/>
        <v>43537</v>
      </c>
      <c r="AF241" s="262">
        <f t="shared" si="98"/>
        <v>-0.48341057428356748</v>
      </c>
      <c r="AG241" s="262">
        <f t="shared" si="99"/>
        <v>0.10965213411873087</v>
      </c>
      <c r="AH241" s="262">
        <f t="shared" si="100"/>
        <v>0.16219120889646454</v>
      </c>
      <c r="AI241" s="262">
        <f t="shared" si="101"/>
        <v>7.005074454238752</v>
      </c>
      <c r="AJ241" s="262">
        <f t="shared" si="102"/>
        <v>3.1809999999996702E-5</v>
      </c>
      <c r="AK241" s="262">
        <f t="shared" si="103"/>
        <v>-298.01797930566272</v>
      </c>
    </row>
    <row r="242" spans="1:37" x14ac:dyDescent="0.25">
      <c r="A242" s="6">
        <f t="shared" si="85"/>
        <v>225</v>
      </c>
      <c r="B242" s="245">
        <f>+Rendimientos!F915</f>
        <v>42334</v>
      </c>
      <c r="C242" s="247">
        <f>+Rendimientos!G915</f>
        <v>1.1639657542766585E-2</v>
      </c>
      <c r="D242" s="247">
        <f>+Rendimientos!H915</f>
        <v>4.468537624397262E-3</v>
      </c>
      <c r="E242" s="247">
        <f>+Rendimientos!I915</f>
        <v>2.9923302466780236E-3</v>
      </c>
      <c r="F242">
        <f>+VLOOKUP(B242,ASURB.MX!$A$2:$H$1054,8,FALSE)</f>
        <v>9.1138974116897892E-3</v>
      </c>
      <c r="G242" s="264">
        <f>+dr!F229</f>
        <v>1.750799999999976E-4</v>
      </c>
      <c r="H242" s="264">
        <f>+dr!G229</f>
        <v>8.9599999999995239E-5</v>
      </c>
      <c r="I242" s="264">
        <f>+dr!H229</f>
        <v>3.3564999999999984E-4</v>
      </c>
      <c r="J242" s="264">
        <f>+dr!I229</f>
        <v>-1.1999999999928734E-7</v>
      </c>
      <c r="K242" s="264">
        <f>+dr!J229</f>
        <v>0</v>
      </c>
      <c r="M242" s="6">
        <f t="shared" si="86"/>
        <v>225</v>
      </c>
      <c r="N242" s="1">
        <f t="shared" si="80"/>
        <v>42334</v>
      </c>
      <c r="O242" s="263">
        <f t="shared" si="81"/>
        <v>38.072968195115394</v>
      </c>
      <c r="P242" s="263">
        <f t="shared" si="82"/>
        <v>9.1708890375734082</v>
      </c>
      <c r="Q242" s="263">
        <f t="shared" si="83"/>
        <v>14.834322845571705</v>
      </c>
      <c r="R242" s="263">
        <f t="shared" si="87"/>
        <v>307.91353802829821</v>
      </c>
      <c r="S242" s="98">
        <f t="shared" si="84"/>
        <v>3.0852273846153844E-2</v>
      </c>
      <c r="T242" s="265">
        <f>R242-'Ejercicio 7'!$J$12*EXP(-S242*34/360)</f>
        <v>307.81659868237529</v>
      </c>
      <c r="U242" s="280">
        <f t="shared" si="88"/>
        <v>8.2097580000000003E-2</v>
      </c>
      <c r="V242" s="280">
        <f t="shared" si="89"/>
        <v>8.295646000000001E-2</v>
      </c>
      <c r="W242" s="280">
        <f t="shared" si="90"/>
        <v>-2.7659000000000017E-4</v>
      </c>
      <c r="X242" s="280">
        <f t="shared" si="91"/>
        <v>0</v>
      </c>
      <c r="Y242" s="262">
        <f t="shared" si="92"/>
        <v>9.9367780698667065</v>
      </c>
      <c r="Z242" s="262">
        <f t="shared" si="93"/>
        <v>9.7959302831965029</v>
      </c>
      <c r="AA242" s="262">
        <f t="shared" si="94"/>
        <v>10.00044829509595</v>
      </c>
      <c r="AB242" s="262">
        <f t="shared" si="95"/>
        <v>10</v>
      </c>
      <c r="AD242" s="6">
        <f t="shared" si="96"/>
        <v>225</v>
      </c>
      <c r="AE242" s="1">
        <f t="shared" si="97"/>
        <v>43537</v>
      </c>
      <c r="AF242" s="262">
        <f t="shared" si="98"/>
        <v>-0.44058719511539124</v>
      </c>
      <c r="AG242" s="262">
        <f t="shared" si="99"/>
        <v>-4.088903757340745E-2</v>
      </c>
      <c r="AH242" s="262">
        <f t="shared" si="100"/>
        <v>-4.4322845571706182E-2</v>
      </c>
      <c r="AI242" s="262">
        <f t="shared" si="101"/>
        <v>-2.7935430282981883</v>
      </c>
      <c r="AJ242" s="262">
        <f t="shared" si="102"/>
        <v>-1.750799999999976E-4</v>
      </c>
      <c r="AK242" s="262">
        <f t="shared" si="103"/>
        <v>-307.81659868237529</v>
      </c>
    </row>
    <row r="243" spans="1:37" x14ac:dyDescent="0.25">
      <c r="A243" s="6">
        <f t="shared" si="85"/>
        <v>226</v>
      </c>
      <c r="B243" s="245">
        <f>+Rendimientos!F916</f>
        <v>42335</v>
      </c>
      <c r="C243" s="247">
        <f>+Rendimientos!G916</f>
        <v>1.9266654183081918E-3</v>
      </c>
      <c r="D243" s="247">
        <f>+Rendimientos!H916</f>
        <v>-3.1898333125934143E-3</v>
      </c>
      <c r="E243" s="247">
        <f>+Rendimientos!I916</f>
        <v>8.6271182429390469E-3</v>
      </c>
      <c r="F243">
        <f>+VLOOKUP(B243,ASURB.MX!$A$2:$H$1054,8,FALSE)</f>
        <v>5.0103280583260303E-3</v>
      </c>
      <c r="G243" s="264">
        <f>+dr!F230</f>
        <v>-1.0796299999999981E-3</v>
      </c>
      <c r="H243" s="264">
        <f>+dr!G230</f>
        <v>7.8470000000004092E-5</v>
      </c>
      <c r="I243" s="264">
        <f>+dr!H230</f>
        <v>1.4590000000001824E-5</v>
      </c>
      <c r="J243" s="264">
        <f>+dr!I230</f>
        <v>1.2220000000000286E-5</v>
      </c>
      <c r="K243" s="264">
        <f>+dr!J230</f>
        <v>0</v>
      </c>
      <c r="M243" s="6">
        <f t="shared" si="86"/>
        <v>226</v>
      </c>
      <c r="N243" s="1">
        <f t="shared" si="80"/>
        <v>42335</v>
      </c>
      <c r="O243" s="263">
        <f t="shared" si="81"/>
        <v>37.704955898404727</v>
      </c>
      <c r="P243" s="263">
        <f t="shared" si="82"/>
        <v>9.1009232215490545</v>
      </c>
      <c r="Q243" s="263">
        <f t="shared" si="83"/>
        <v>14.918147053905445</v>
      </c>
      <c r="R243" s="263">
        <f t="shared" si="87"/>
        <v>306.65258244896017</v>
      </c>
      <c r="S243" s="98">
        <f t="shared" si="84"/>
        <v>2.9597563846153849E-2</v>
      </c>
      <c r="T243" s="265">
        <f>R243-'Ejercicio 7'!$J$12*EXP(-S243*34/360)</f>
        <v>306.5556316150064</v>
      </c>
      <c r="U243" s="280">
        <f t="shared" si="88"/>
        <v>8.2086450000000005E-2</v>
      </c>
      <c r="V243" s="280">
        <f t="shared" si="89"/>
        <v>8.2635399999999998E-2</v>
      </c>
      <c r="W243" s="280">
        <f t="shared" si="90"/>
        <v>-2.642500000000006E-4</v>
      </c>
      <c r="X243" s="280">
        <f t="shared" si="91"/>
        <v>0</v>
      </c>
      <c r="Y243" s="262">
        <f t="shared" si="92"/>
        <v>9.9367780698667065</v>
      </c>
      <c r="Z243" s="262">
        <f t="shared" si="93"/>
        <v>9.7959302831965029</v>
      </c>
      <c r="AA243" s="262">
        <f t="shared" si="94"/>
        <v>10.00044829509595</v>
      </c>
      <c r="AB243" s="262">
        <f t="shared" si="95"/>
        <v>10</v>
      </c>
      <c r="AD243" s="6">
        <f t="shared" si="96"/>
        <v>226</v>
      </c>
      <c r="AE243" s="1">
        <f t="shared" si="97"/>
        <v>43537</v>
      </c>
      <c r="AF243" s="262">
        <f t="shared" si="98"/>
        <v>-7.2574898404724308E-2</v>
      </c>
      <c r="AG243" s="262">
        <f t="shared" si="99"/>
        <v>2.907677845094625E-2</v>
      </c>
      <c r="AH243" s="262">
        <f t="shared" si="100"/>
        <v>-0.12814705390544567</v>
      </c>
      <c r="AI243" s="262">
        <f t="shared" si="101"/>
        <v>-1.5325874489601574</v>
      </c>
      <c r="AJ243" s="262">
        <f t="shared" si="102"/>
        <v>1.0796299999999981E-3</v>
      </c>
      <c r="AK243" s="262">
        <f t="shared" si="103"/>
        <v>-306.5556316150064</v>
      </c>
    </row>
    <row r="244" spans="1:37" x14ac:dyDescent="0.25">
      <c r="A244" s="6">
        <f t="shared" si="85"/>
        <v>227</v>
      </c>
      <c r="B244" s="245">
        <f>+Rendimientos!F917</f>
        <v>42338</v>
      </c>
      <c r="C244" s="247">
        <f>+Rendimientos!G917</f>
        <v>1.1483713571473758E-2</v>
      </c>
      <c r="D244" s="247">
        <f>+Rendimientos!H917</f>
        <v>-2.3053826012008973E-2</v>
      </c>
      <c r="E244" s="247">
        <f>+Rendimientos!I917</f>
        <v>-3.9268155202135266E-2</v>
      </c>
      <c r="F244">
        <f>+VLOOKUP(B244,ASURB.MX!$A$2:$H$1054,8,FALSE)</f>
        <v>-2.7893094756686904E-2</v>
      </c>
      <c r="G244" s="264">
        <f>+dr!F231</f>
        <v>-2.3901000000000477E-4</v>
      </c>
      <c r="H244" s="264">
        <f>+dr!G231</f>
        <v>1.2500000000000011E-4</v>
      </c>
      <c r="I244" s="264">
        <f>+dr!H231</f>
        <v>1.2757000000000046E-4</v>
      </c>
      <c r="J244" s="264">
        <f>+dr!I231</f>
        <v>8.7810000000000665E-5</v>
      </c>
      <c r="K244" s="264">
        <f>+dr!J231</f>
        <v>0</v>
      </c>
      <c r="M244" s="6">
        <f t="shared" si="86"/>
        <v>227</v>
      </c>
      <c r="N244" s="1">
        <f t="shared" si="80"/>
        <v>42338</v>
      </c>
      <c r="O244" s="263">
        <f t="shared" si="81"/>
        <v>38.067031408171239</v>
      </c>
      <c r="P244" s="263">
        <f t="shared" si="82"/>
        <v>8.9219262322167907</v>
      </c>
      <c r="Q244" s="263">
        <f t="shared" si="83"/>
        <v>14.22047918148218</v>
      </c>
      <c r="R244" s="263">
        <f t="shared" si="87"/>
        <v>296.72685357738857</v>
      </c>
      <c r="S244" s="98">
        <f t="shared" si="84"/>
        <v>3.0438183846153842E-2</v>
      </c>
      <c r="T244" s="265">
        <f>R244-'Ejercicio 7'!$J$12*EXP(-S244*34/360)</f>
        <v>296.62991044023909</v>
      </c>
      <c r="U244" s="280">
        <f t="shared" si="88"/>
        <v>8.2132980000000008E-2</v>
      </c>
      <c r="V244" s="280">
        <f t="shared" si="89"/>
        <v>8.274838000000001E-2</v>
      </c>
      <c r="W244" s="280">
        <f t="shared" si="90"/>
        <v>-1.8866000000000022E-4</v>
      </c>
      <c r="X244" s="280">
        <f t="shared" si="91"/>
        <v>0</v>
      </c>
      <c r="Y244" s="262">
        <f t="shared" si="92"/>
        <v>9.9367780698667065</v>
      </c>
      <c r="Z244" s="262">
        <f t="shared" si="93"/>
        <v>9.7959302831965029</v>
      </c>
      <c r="AA244" s="262">
        <f t="shared" si="94"/>
        <v>10.00044829509595</v>
      </c>
      <c r="AB244" s="262">
        <f t="shared" si="95"/>
        <v>10</v>
      </c>
      <c r="AD244" s="6">
        <f t="shared" si="96"/>
        <v>227</v>
      </c>
      <c r="AE244" s="1">
        <f t="shared" si="97"/>
        <v>43537</v>
      </c>
      <c r="AF244" s="262">
        <f t="shared" si="98"/>
        <v>-0.43465040817123679</v>
      </c>
      <c r="AG244" s="262">
        <f t="shared" si="99"/>
        <v>0.20807376778321007</v>
      </c>
      <c r="AH244" s="262">
        <f t="shared" si="100"/>
        <v>0.56952081851781955</v>
      </c>
      <c r="AI244" s="262">
        <f t="shared" si="101"/>
        <v>8.3931414226114498</v>
      </c>
      <c r="AJ244" s="262">
        <f t="shared" si="102"/>
        <v>2.3901000000000477E-4</v>
      </c>
      <c r="AK244" s="262">
        <f t="shared" si="103"/>
        <v>-296.62991044023909</v>
      </c>
    </row>
    <row r="245" spans="1:37" x14ac:dyDescent="0.25">
      <c r="A245" s="6">
        <f t="shared" si="85"/>
        <v>228</v>
      </c>
      <c r="B245" s="245">
        <f>+Rendimientos!F918</f>
        <v>42339</v>
      </c>
      <c r="C245" s="247">
        <f>+Rendimientos!G918</f>
        <v>-1.6307878139292058E-2</v>
      </c>
      <c r="D245" s="247">
        <f>+Rendimientos!H918</f>
        <v>3.6593294293017983E-2</v>
      </c>
      <c r="E245" s="247">
        <f>+Rendimientos!I918</f>
        <v>0</v>
      </c>
      <c r="F245">
        <f>+VLOOKUP(B245,ASURB.MX!$A$2:$H$1054,8,FALSE)</f>
        <v>5.1657907941590406E-3</v>
      </c>
      <c r="G245" s="264">
        <f>+dr!F232</f>
        <v>1.8258900000000002E-3</v>
      </c>
      <c r="H245" s="264">
        <f>+dr!G232</f>
        <v>1.926499999999956E-4</v>
      </c>
      <c r="I245" s="264">
        <f>+dr!H232</f>
        <v>1.2858999999999787E-4</v>
      </c>
      <c r="J245" s="264">
        <f>+dr!I232</f>
        <v>-1.2519999999995035E-5</v>
      </c>
      <c r="K245" s="264">
        <f>+dr!J232</f>
        <v>0</v>
      </c>
      <c r="M245" s="6">
        <f t="shared" si="86"/>
        <v>228</v>
      </c>
      <c r="N245" s="1">
        <f t="shared" si="80"/>
        <v>42339</v>
      </c>
      <c r="O245" s="263">
        <f t="shared" si="81"/>
        <v>37.023653732311836</v>
      </c>
      <c r="P245" s="263">
        <f t="shared" si="82"/>
        <v>9.4702848780018574</v>
      </c>
      <c r="Q245" s="263">
        <f t="shared" si="83"/>
        <v>14.79</v>
      </c>
      <c r="R245" s="263">
        <f t="shared" si="87"/>
        <v>306.70025920426133</v>
      </c>
      <c r="S245" s="98">
        <f t="shared" si="84"/>
        <v>3.2503083846153843E-2</v>
      </c>
      <c r="T245" s="265">
        <f>R245-'Ejercicio 7'!$J$12*EXP(-S245*34/360)</f>
        <v>306.60333497095758</v>
      </c>
      <c r="U245" s="280">
        <f t="shared" si="88"/>
        <v>8.2200629999999997E-2</v>
      </c>
      <c r="V245" s="280">
        <f t="shared" si="89"/>
        <v>8.2749400000000001E-2</v>
      </c>
      <c r="W245" s="280">
        <f t="shared" si="90"/>
        <v>-2.8898999999999592E-4</v>
      </c>
      <c r="X245" s="280">
        <f t="shared" si="91"/>
        <v>0</v>
      </c>
      <c r="Y245" s="262">
        <f t="shared" si="92"/>
        <v>9.9367780698667065</v>
      </c>
      <c r="Z245" s="262">
        <f t="shared" si="93"/>
        <v>9.7959302831965029</v>
      </c>
      <c r="AA245" s="262">
        <f t="shared" si="94"/>
        <v>10.00044829509595</v>
      </c>
      <c r="AB245" s="262">
        <f t="shared" si="95"/>
        <v>10</v>
      </c>
      <c r="AD245" s="6">
        <f t="shared" si="96"/>
        <v>228</v>
      </c>
      <c r="AE245" s="1">
        <f t="shared" si="97"/>
        <v>43537</v>
      </c>
      <c r="AF245" s="262">
        <f t="shared" si="98"/>
        <v>0.60872726768816676</v>
      </c>
      <c r="AG245" s="262">
        <f t="shared" si="99"/>
        <v>-0.34028487800185658</v>
      </c>
      <c r="AH245" s="262">
        <f t="shared" si="100"/>
        <v>0</v>
      </c>
      <c r="AI245" s="262">
        <f t="shared" si="101"/>
        <v>-1.5802642042613115</v>
      </c>
      <c r="AJ245" s="262">
        <f t="shared" si="102"/>
        <v>-1.8258899999999967E-3</v>
      </c>
      <c r="AK245" s="262">
        <f t="shared" si="103"/>
        <v>-306.60333497095758</v>
      </c>
    </row>
    <row r="246" spans="1:37" x14ac:dyDescent="0.25">
      <c r="A246" s="6">
        <f t="shared" si="85"/>
        <v>229</v>
      </c>
      <c r="B246" s="245">
        <f>+Rendimientos!F919</f>
        <v>42340</v>
      </c>
      <c r="C246" s="247">
        <f>+Rendimientos!G919</f>
        <v>-1.8545560705528569E-2</v>
      </c>
      <c r="D246" s="247">
        <f>+Rendimientos!H919</f>
        <v>-7.169944347461649E-3</v>
      </c>
      <c r="E246" s="247">
        <f>+Rendimientos!I919</f>
        <v>-1.4272569326030824E-2</v>
      </c>
      <c r="F246">
        <f>+VLOOKUP(B246,ASURB.MX!$A$2:$H$1054,8,FALSE)</f>
        <v>-1.5698662047348901E-2</v>
      </c>
      <c r="G246" s="264">
        <f>+dr!F233</f>
        <v>-3.719099999999996E-4</v>
      </c>
      <c r="H246" s="264">
        <f>+dr!G233</f>
        <v>7.090000000001262E-6</v>
      </c>
      <c r="I246" s="264">
        <f>+dr!H233</f>
        <v>1.0099999999998999E-5</v>
      </c>
      <c r="J246" s="264">
        <f>+dr!I233</f>
        <v>3.0440999999999108E-4</v>
      </c>
      <c r="K246" s="264">
        <f>+dr!J233</f>
        <v>0</v>
      </c>
      <c r="M246" s="6">
        <f t="shared" si="86"/>
        <v>229</v>
      </c>
      <c r="N246" s="1">
        <f t="shared" si="80"/>
        <v>42340</v>
      </c>
      <c r="O246" s="263">
        <f t="shared" si="81"/>
        <v>36.940899171566471</v>
      </c>
      <c r="P246" s="263">
        <f t="shared" si="82"/>
        <v>9.0647725262209491</v>
      </c>
      <c r="Q246" s="263">
        <f t="shared" si="83"/>
        <v>14.580407966007277</v>
      </c>
      <c r="R246" s="263">
        <f t="shared" si="87"/>
        <v>300.36742144245625</v>
      </c>
      <c r="S246" s="98">
        <f t="shared" si="84"/>
        <v>3.0305283846153847E-2</v>
      </c>
      <c r="T246" s="265">
        <f>R246-'Ejercicio 7'!$J$12*EXP(-S246*34/360)</f>
        <v>300.2704770885012</v>
      </c>
      <c r="U246" s="280">
        <f t="shared" si="88"/>
        <v>8.2015070000000009E-2</v>
      </c>
      <c r="V246" s="280">
        <f t="shared" si="89"/>
        <v>8.2630910000000002E-2</v>
      </c>
      <c r="W246" s="280">
        <f t="shared" si="90"/>
        <v>2.7939999999990195E-5</v>
      </c>
      <c r="X246" s="280">
        <f t="shared" si="91"/>
        <v>0</v>
      </c>
      <c r="Y246" s="262">
        <f t="shared" si="92"/>
        <v>9.9367780698667065</v>
      </c>
      <c r="Z246" s="262">
        <f t="shared" si="93"/>
        <v>9.7959302831965029</v>
      </c>
      <c r="AA246" s="262">
        <f t="shared" si="94"/>
        <v>10.00044829509595</v>
      </c>
      <c r="AB246" s="262">
        <f t="shared" si="95"/>
        <v>10</v>
      </c>
      <c r="AD246" s="6">
        <f t="shared" si="96"/>
        <v>229</v>
      </c>
      <c r="AE246" s="1">
        <f t="shared" si="97"/>
        <v>43537</v>
      </c>
      <c r="AF246" s="262">
        <f t="shared" si="98"/>
        <v>0.69148182843353112</v>
      </c>
      <c r="AG246" s="262">
        <f t="shared" si="99"/>
        <v>6.5227473779051692E-2</v>
      </c>
      <c r="AH246" s="262">
        <f t="shared" si="100"/>
        <v>0.20959203399272219</v>
      </c>
      <c r="AI246" s="262">
        <f t="shared" si="101"/>
        <v>4.7525735575437693</v>
      </c>
      <c r="AJ246" s="262">
        <f t="shared" si="102"/>
        <v>3.719099999999996E-4</v>
      </c>
      <c r="AK246" s="262">
        <f t="shared" si="103"/>
        <v>-300.2704770885012</v>
      </c>
    </row>
    <row r="247" spans="1:37" x14ac:dyDescent="0.25">
      <c r="A247" s="6">
        <f t="shared" si="85"/>
        <v>230</v>
      </c>
      <c r="B247" s="245">
        <f>+Rendimientos!F920</f>
        <v>42341</v>
      </c>
      <c r="C247" s="247">
        <f>+Rendimientos!G920</f>
        <v>-1.3889335716340887E-2</v>
      </c>
      <c r="D247" s="247">
        <f>+Rendimientos!H920</f>
        <v>-1.4066811798435282E-2</v>
      </c>
      <c r="E247" s="247">
        <f>+Rendimientos!I920</f>
        <v>-5.6409553020201498E-3</v>
      </c>
      <c r="F247">
        <f>+VLOOKUP(B247,ASURB.MX!$A$2:$H$1054,8,FALSE)</f>
        <v>-2.2762957435300532E-2</v>
      </c>
      <c r="G247" s="264">
        <f>+dr!F234</f>
        <v>1.0803400000000025E-3</v>
      </c>
      <c r="H247" s="264">
        <f>+dr!G234</f>
        <v>1.6580000000000067E-4</v>
      </c>
      <c r="I247" s="264">
        <f>+dr!H234</f>
        <v>2.0363000000000325E-4</v>
      </c>
      <c r="J247" s="264">
        <f>+dr!I234</f>
        <v>1.9370000000000498E-4</v>
      </c>
      <c r="K247" s="264">
        <f>+dr!J234</f>
        <v>0</v>
      </c>
      <c r="M247" s="6">
        <f t="shared" si="86"/>
        <v>230</v>
      </c>
      <c r="N247" s="1">
        <f t="shared" si="80"/>
        <v>42341</v>
      </c>
      <c r="O247" s="263">
        <f t="shared" si="81"/>
        <v>37.113305378971155</v>
      </c>
      <c r="P247" s="263">
        <f t="shared" si="82"/>
        <v>9.002469087876678</v>
      </c>
      <c r="Q247" s="263">
        <f t="shared" si="83"/>
        <v>14.706805140931333</v>
      </c>
      <c r="R247" s="263">
        <f t="shared" si="87"/>
        <v>298.25301444342915</v>
      </c>
      <c r="S247" s="98">
        <f t="shared" si="84"/>
        <v>3.1757533846153846E-2</v>
      </c>
      <c r="T247" s="265">
        <f>R247-'Ejercicio 7'!$J$12*EXP(-S247*34/360)</f>
        <v>298.15608338515369</v>
      </c>
      <c r="U247" s="280">
        <f t="shared" si="88"/>
        <v>8.2173780000000002E-2</v>
      </c>
      <c r="V247" s="280">
        <f t="shared" si="89"/>
        <v>8.2824439999999999E-2</v>
      </c>
      <c r="W247" s="280">
        <f t="shared" si="90"/>
        <v>-8.2769999999995902E-5</v>
      </c>
      <c r="X247" s="280">
        <f t="shared" si="91"/>
        <v>0</v>
      </c>
      <c r="Y247" s="262">
        <f t="shared" si="92"/>
        <v>9.9367780698667065</v>
      </c>
      <c r="Z247" s="262">
        <f t="shared" si="93"/>
        <v>9.7959302831965029</v>
      </c>
      <c r="AA247" s="262">
        <f t="shared" si="94"/>
        <v>10.00044829509595</v>
      </c>
      <c r="AB247" s="262">
        <f t="shared" si="95"/>
        <v>10</v>
      </c>
      <c r="AD247" s="6">
        <f t="shared" si="96"/>
        <v>230</v>
      </c>
      <c r="AE247" s="1">
        <f t="shared" si="97"/>
        <v>43537</v>
      </c>
      <c r="AF247" s="262">
        <f t="shared" si="98"/>
        <v>0.51907562102884697</v>
      </c>
      <c r="AG247" s="262">
        <f t="shared" si="99"/>
        <v>0.12753091212332279</v>
      </c>
      <c r="AH247" s="262">
        <f t="shared" si="100"/>
        <v>8.319485906866575E-2</v>
      </c>
      <c r="AI247" s="262">
        <f t="shared" si="101"/>
        <v>6.8669805565708657</v>
      </c>
      <c r="AJ247" s="262">
        <f t="shared" si="102"/>
        <v>-1.0803399999999991E-3</v>
      </c>
      <c r="AK247" s="262">
        <f t="shared" si="103"/>
        <v>-298.15608338515369</v>
      </c>
    </row>
    <row r="248" spans="1:37" x14ac:dyDescent="0.25">
      <c r="A248" s="6">
        <f t="shared" si="85"/>
        <v>231</v>
      </c>
      <c r="B248" s="245">
        <f>+Rendimientos!F921</f>
        <v>42342</v>
      </c>
      <c r="C248" s="247">
        <f>+Rendimientos!G921</f>
        <v>-4.0037644212742671E-3</v>
      </c>
      <c r="D248" s="247">
        <f>+Rendimientos!H921</f>
        <v>-4.9488539190389444E-3</v>
      </c>
      <c r="E248" s="247">
        <f>+Rendimientos!I921</f>
        <v>1.929718351439411E-2</v>
      </c>
      <c r="F248">
        <f>+VLOOKUP(B248,ASURB.MX!$A$2:$H$1054,8,FALSE)</f>
        <v>2.0747906610201334E-2</v>
      </c>
      <c r="G248" s="264">
        <f>+dr!F235</f>
        <v>8.2169999999999466E-5</v>
      </c>
      <c r="H248" s="264">
        <f>+dr!G235</f>
        <v>2.0302999999999988E-4</v>
      </c>
      <c r="I248" s="264">
        <f>+dr!H235</f>
        <v>-7.9900000000063254E-6</v>
      </c>
      <c r="J248" s="264">
        <f>+dr!I235</f>
        <v>1.4390000000003011E-5</v>
      </c>
      <c r="K248" s="264">
        <f>+dr!J235</f>
        <v>0</v>
      </c>
      <c r="M248" s="6">
        <f t="shared" si="86"/>
        <v>231</v>
      </c>
      <c r="N248" s="1">
        <f t="shared" si="80"/>
        <v>42342</v>
      </c>
      <c r="O248" s="263">
        <f t="shared" si="81"/>
        <v>37.482011035691706</v>
      </c>
      <c r="P248" s="263">
        <f t="shared" si="82"/>
        <v>9.0849285816394243</v>
      </c>
      <c r="Q248" s="263">
        <f t="shared" si="83"/>
        <v>15.078176902882547</v>
      </c>
      <c r="R248" s="263">
        <f t="shared" si="87"/>
        <v>311.51672608263175</v>
      </c>
      <c r="S248" s="98">
        <f t="shared" si="84"/>
        <v>3.0759363846153846E-2</v>
      </c>
      <c r="T248" s="265">
        <f>R248-'Ejercicio 7'!$J$12*EXP(-S248*34/360)</f>
        <v>311.4197858860785</v>
      </c>
      <c r="U248" s="280">
        <f t="shared" si="88"/>
        <v>8.2211010000000001E-2</v>
      </c>
      <c r="V248" s="280">
        <f t="shared" si="89"/>
        <v>8.2612820000000003E-2</v>
      </c>
      <c r="W248" s="280">
        <f t="shared" si="90"/>
        <v>-2.6207999999999787E-4</v>
      </c>
      <c r="X248" s="280">
        <f t="shared" si="91"/>
        <v>0</v>
      </c>
      <c r="Y248" s="262">
        <f t="shared" si="92"/>
        <v>9.9367780698667065</v>
      </c>
      <c r="Z248" s="262">
        <f t="shared" si="93"/>
        <v>9.7959302831965029</v>
      </c>
      <c r="AA248" s="262">
        <f t="shared" si="94"/>
        <v>10.00044829509595</v>
      </c>
      <c r="AB248" s="262">
        <f t="shared" si="95"/>
        <v>10</v>
      </c>
      <c r="AD248" s="6">
        <f t="shared" si="96"/>
        <v>231</v>
      </c>
      <c r="AE248" s="1">
        <f t="shared" si="97"/>
        <v>43537</v>
      </c>
      <c r="AF248" s="262">
        <f t="shared" si="98"/>
        <v>0.15036996430829674</v>
      </c>
      <c r="AG248" s="262">
        <f t="shared" si="99"/>
        <v>4.5071418360576487E-2</v>
      </c>
      <c r="AH248" s="262">
        <f t="shared" si="100"/>
        <v>-0.28817690288254738</v>
      </c>
      <c r="AI248" s="262">
        <f t="shared" si="101"/>
        <v>-6.3967310826317316</v>
      </c>
      <c r="AJ248" s="262">
        <f t="shared" si="102"/>
        <v>-8.2169999999999466E-5</v>
      </c>
      <c r="AK248" s="262">
        <f t="shared" si="103"/>
        <v>-311.4197858860785</v>
      </c>
    </row>
    <row r="249" spans="1:37" x14ac:dyDescent="0.25">
      <c r="A249" s="6">
        <f t="shared" si="85"/>
        <v>232</v>
      </c>
      <c r="B249" s="245">
        <f>+Rendimientos!F922</f>
        <v>42345</v>
      </c>
      <c r="C249" s="247">
        <f>+Rendimientos!G922</f>
        <v>-2.3339684626708358E-2</v>
      </c>
      <c r="D249" s="247">
        <f>+Rendimientos!H922</f>
        <v>-2.1585941393364953E-4</v>
      </c>
      <c r="E249" s="247">
        <f>+Rendimientos!I922</f>
        <v>-3.5454654548804428E-2</v>
      </c>
      <c r="F249">
        <f>+VLOOKUP(B249,ASURB.MX!$A$2:$H$1054,8,FALSE)</f>
        <v>-5.8668323392155226E-3</v>
      </c>
      <c r="G249" s="264">
        <f>+dr!F236</f>
        <v>4.0475999999999707E-4</v>
      </c>
      <c r="H249" s="264">
        <f>+dr!G236</f>
        <v>-6.6259999999998542E-5</v>
      </c>
      <c r="I249" s="264">
        <f>+dr!H236</f>
        <v>-5.1239999999994068E-5</v>
      </c>
      <c r="J249" s="264">
        <f>+dr!I236</f>
        <v>5.5019999999995906E-5</v>
      </c>
      <c r="K249" s="264">
        <f>+dr!J236</f>
        <v>0</v>
      </c>
      <c r="M249" s="6">
        <f t="shared" si="86"/>
        <v>232</v>
      </c>
      <c r="N249" s="1">
        <f t="shared" si="80"/>
        <v>42345</v>
      </c>
      <c r="O249" s="263">
        <f t="shared" si="81"/>
        <v>36.76422376346494</v>
      </c>
      <c r="P249" s="263">
        <f t="shared" si="82"/>
        <v>9.1280294162429652</v>
      </c>
      <c r="Q249" s="263">
        <f t="shared" si="83"/>
        <v>14.274812522400483</v>
      </c>
      <c r="R249" s="263">
        <f t="shared" si="87"/>
        <v>303.33514796463845</v>
      </c>
      <c r="S249" s="98">
        <f t="shared" si="84"/>
        <v>3.1081953846153844E-2</v>
      </c>
      <c r="T249" s="265">
        <f>R249-'Ejercicio 7'!$J$12*EXP(-S249*34/360)</f>
        <v>303.23821072150105</v>
      </c>
      <c r="U249" s="280">
        <f t="shared" si="88"/>
        <v>8.194172000000001E-2</v>
      </c>
      <c r="V249" s="280">
        <f t="shared" si="89"/>
        <v>8.2569570000000009E-2</v>
      </c>
      <c r="W249" s="280">
        <f t="shared" si="90"/>
        <v>-2.2145000000000498E-4</v>
      </c>
      <c r="X249" s="280">
        <f t="shared" si="91"/>
        <v>0</v>
      </c>
      <c r="Y249" s="262">
        <f t="shared" si="92"/>
        <v>9.9367780698667065</v>
      </c>
      <c r="Z249" s="262">
        <f t="shared" si="93"/>
        <v>9.7959302831965029</v>
      </c>
      <c r="AA249" s="262">
        <f t="shared" si="94"/>
        <v>10.00044829509595</v>
      </c>
      <c r="AB249" s="262">
        <f t="shared" si="95"/>
        <v>10</v>
      </c>
      <c r="AD249" s="6">
        <f t="shared" si="96"/>
        <v>232</v>
      </c>
      <c r="AE249" s="1">
        <f t="shared" si="97"/>
        <v>43537</v>
      </c>
      <c r="AF249" s="262">
        <f t="shared" si="98"/>
        <v>0.86815723653506183</v>
      </c>
      <c r="AG249" s="262">
        <f t="shared" si="99"/>
        <v>1.9705837570356266E-3</v>
      </c>
      <c r="AH249" s="262">
        <f t="shared" si="100"/>
        <v>0.51518747759951644</v>
      </c>
      <c r="AI249" s="262">
        <f t="shared" si="101"/>
        <v>1.7848470353615653</v>
      </c>
      <c r="AJ249" s="262">
        <f t="shared" si="102"/>
        <v>-4.0475999999999707E-4</v>
      </c>
      <c r="AK249" s="262">
        <f t="shared" si="103"/>
        <v>-303.23821072150105</v>
      </c>
    </row>
    <row r="250" spans="1:37" x14ac:dyDescent="0.25">
      <c r="A250" s="6">
        <f t="shared" si="85"/>
        <v>233</v>
      </c>
      <c r="B250" s="245">
        <f>+Rendimientos!F923</f>
        <v>42346</v>
      </c>
      <c r="C250" s="247">
        <f>+Rendimientos!G923</f>
        <v>-3.2344733675967831E-2</v>
      </c>
      <c r="D250" s="247">
        <f>+Rendimientos!H923</f>
        <v>-1.3247945161524628E-2</v>
      </c>
      <c r="E250" s="247">
        <f>+Rendimientos!I923</f>
        <v>-1.1241510068378846E-2</v>
      </c>
      <c r="F250">
        <f>+VLOOKUP(B250,ASURB.MX!$A$2:$H$1054,8,FALSE)</f>
        <v>7.5999493694915614E-3</v>
      </c>
      <c r="G250" s="264">
        <f>+dr!F237</f>
        <v>-7.2999999999948106E-6</v>
      </c>
      <c r="H250" s="264">
        <f>+dr!G237</f>
        <v>3.3880000000000021E-5</v>
      </c>
      <c r="I250" s="264">
        <f>+dr!H237</f>
        <v>1.5137999999999957E-4</v>
      </c>
      <c r="J250" s="264">
        <f>+dr!I237</f>
        <v>-5.4842000000000085E-4</v>
      </c>
      <c r="K250" s="264">
        <f>+dr!J237</f>
        <v>0</v>
      </c>
      <c r="M250" s="6">
        <f t="shared" si="86"/>
        <v>233</v>
      </c>
      <c r="N250" s="1">
        <f t="shared" si="80"/>
        <v>42346</v>
      </c>
      <c r="O250" s="263">
        <f t="shared" si="81"/>
        <v>36.434646283047094</v>
      </c>
      <c r="P250" s="263">
        <f t="shared" si="82"/>
        <v>9.0098439285559575</v>
      </c>
      <c r="Q250" s="263">
        <f t="shared" si="83"/>
        <v>14.624669091713642</v>
      </c>
      <c r="R250" s="263">
        <f t="shared" si="87"/>
        <v>307.44772562709204</v>
      </c>
      <c r="S250" s="98">
        <f t="shared" si="84"/>
        <v>3.0669893846153852E-2</v>
      </c>
      <c r="T250" s="265">
        <f>R250-'Ejercicio 7'!$J$12*EXP(-S250*34/360)</f>
        <v>307.35078461139608</v>
      </c>
      <c r="U250" s="280">
        <f t="shared" si="88"/>
        <v>8.2041860000000008E-2</v>
      </c>
      <c r="V250" s="280">
        <f t="shared" si="89"/>
        <v>8.2772189999999995E-2</v>
      </c>
      <c r="W250" s="280">
        <f t="shared" si="90"/>
        <v>-8.2489000000000173E-4</v>
      </c>
      <c r="X250" s="280">
        <f t="shared" si="91"/>
        <v>0</v>
      </c>
      <c r="Y250" s="262">
        <f t="shared" si="92"/>
        <v>9.9367780698667065</v>
      </c>
      <c r="Z250" s="262">
        <f t="shared" si="93"/>
        <v>9.7959302831965029</v>
      </c>
      <c r="AA250" s="262">
        <f t="shared" si="94"/>
        <v>10.00044829509595</v>
      </c>
      <c r="AB250" s="262">
        <f t="shared" si="95"/>
        <v>10</v>
      </c>
      <c r="AD250" s="6">
        <f t="shared" si="96"/>
        <v>233</v>
      </c>
      <c r="AE250" s="1">
        <f t="shared" si="97"/>
        <v>43537</v>
      </c>
      <c r="AF250" s="262">
        <f t="shared" si="98"/>
        <v>1.1977347169529082</v>
      </c>
      <c r="AG250" s="262">
        <f t="shared" si="99"/>
        <v>0.12015607144404328</v>
      </c>
      <c r="AH250" s="262">
        <f t="shared" si="100"/>
        <v>0.16533090828635721</v>
      </c>
      <c r="AI250" s="262">
        <f t="shared" si="101"/>
        <v>-2.3277306270920235</v>
      </c>
      <c r="AJ250" s="262">
        <f t="shared" si="102"/>
        <v>7.2999999999948106E-6</v>
      </c>
      <c r="AK250" s="262">
        <f t="shared" si="103"/>
        <v>-307.35078461139608</v>
      </c>
    </row>
    <row r="251" spans="1:37" x14ac:dyDescent="0.25">
      <c r="A251" s="6">
        <f t="shared" si="85"/>
        <v>234</v>
      </c>
      <c r="B251" s="245">
        <f>+Rendimientos!F924</f>
        <v>42347</v>
      </c>
      <c r="C251" s="247">
        <f>+Rendimientos!G924</f>
        <v>1.2644286790129357E-2</v>
      </c>
      <c r="D251" s="247">
        <f>+Rendimientos!H924</f>
        <v>-1.1654979042324784E-2</v>
      </c>
      <c r="E251" s="247">
        <f>+Rendimientos!I924</f>
        <v>2.5806447095227613E-3</v>
      </c>
      <c r="F251">
        <f>+VLOOKUP(B251,ASURB.MX!$A$2:$H$1054,8,FALSE)</f>
        <v>4.5003128947704828E-3</v>
      </c>
      <c r="G251" s="264">
        <f>+dr!F238</f>
        <v>-6.6839999999998567E-5</v>
      </c>
      <c r="H251" s="264">
        <f>+dr!G238</f>
        <v>1.0527999999999926E-4</v>
      </c>
      <c r="I251" s="264">
        <f>+dr!H238</f>
        <v>-2.0003999999999855E-4</v>
      </c>
      <c r="J251" s="264">
        <f>+dr!I238</f>
        <v>-2.3544999999999816E-4</v>
      </c>
      <c r="K251" s="264">
        <f>+dr!J238</f>
        <v>0</v>
      </c>
      <c r="M251" s="6">
        <f t="shared" si="86"/>
        <v>234</v>
      </c>
      <c r="N251" s="1">
        <f t="shared" si="80"/>
        <v>42347</v>
      </c>
      <c r="O251" s="263">
        <f t="shared" si="81"/>
        <v>38.111236632074998</v>
      </c>
      <c r="P251" s="263">
        <f t="shared" si="82"/>
        <v>9.024207742170244</v>
      </c>
      <c r="Q251" s="263">
        <f t="shared" si="83"/>
        <v>14.828217026327666</v>
      </c>
      <c r="R251" s="263">
        <f t="shared" si="87"/>
        <v>306.49622485772818</v>
      </c>
      <c r="S251" s="98">
        <f t="shared" si="84"/>
        <v>3.0610353846153848E-2</v>
      </c>
      <c r="T251" s="265">
        <f>R251-'Ejercicio 7'!$J$12*EXP(-S251*34/360)</f>
        <v>306.3992832969098</v>
      </c>
      <c r="U251" s="280">
        <f t="shared" si="88"/>
        <v>8.2113260000000007E-2</v>
      </c>
      <c r="V251" s="280">
        <f t="shared" si="89"/>
        <v>8.2420770000000004E-2</v>
      </c>
      <c r="W251" s="280">
        <f t="shared" si="90"/>
        <v>-5.1191999999999904E-4</v>
      </c>
      <c r="X251" s="280">
        <f t="shared" si="91"/>
        <v>0</v>
      </c>
      <c r="Y251" s="262">
        <f t="shared" si="92"/>
        <v>9.9367780698667065</v>
      </c>
      <c r="Z251" s="262">
        <f t="shared" si="93"/>
        <v>9.7959302831965029</v>
      </c>
      <c r="AA251" s="262">
        <f t="shared" si="94"/>
        <v>10.00044829509595</v>
      </c>
      <c r="AB251" s="262">
        <f t="shared" si="95"/>
        <v>10</v>
      </c>
      <c r="AD251" s="6">
        <f t="shared" si="96"/>
        <v>234</v>
      </c>
      <c r="AE251" s="1">
        <f t="shared" si="97"/>
        <v>43537</v>
      </c>
      <c r="AF251" s="262">
        <f t="shared" si="98"/>
        <v>-0.47885563207499615</v>
      </c>
      <c r="AG251" s="262">
        <f t="shared" si="99"/>
        <v>0.10579225782975676</v>
      </c>
      <c r="AH251" s="262">
        <f t="shared" si="100"/>
        <v>-3.8217026327666659E-2</v>
      </c>
      <c r="AI251" s="262">
        <f t="shared" si="101"/>
        <v>-1.3762298577281626</v>
      </c>
      <c r="AJ251" s="262">
        <f t="shared" si="102"/>
        <v>6.6839999999998567E-5</v>
      </c>
      <c r="AK251" s="262">
        <f t="shared" si="103"/>
        <v>-306.3992832969098</v>
      </c>
    </row>
    <row r="252" spans="1:37" x14ac:dyDescent="0.25">
      <c r="A252" s="6">
        <f t="shared" si="85"/>
        <v>235</v>
      </c>
      <c r="B252" s="245">
        <f>+Rendimientos!F925</f>
        <v>42348</v>
      </c>
      <c r="C252" s="247">
        <f>+Rendimientos!G925</f>
        <v>-3.1455466803000142E-3</v>
      </c>
      <c r="D252" s="247">
        <f>+Rendimientos!H925</f>
        <v>-3.1013904400474185E-3</v>
      </c>
      <c r="E252" s="247">
        <f>+Rendimientos!I925</f>
        <v>2.1986005869086632E-2</v>
      </c>
      <c r="F252">
        <f>+VLOOKUP(B252,ASURB.MX!$A$2:$H$1054,8,FALSE)</f>
        <v>-6.3141764904543788E-3</v>
      </c>
      <c r="G252" s="264">
        <f>+dr!F239</f>
        <v>6.7859999999995979E-5</v>
      </c>
      <c r="H252" s="264">
        <f>+dr!G239</f>
        <v>-1.7578999999999512E-4</v>
      </c>
      <c r="I252" s="264">
        <f>+dr!H239</f>
        <v>3.0278999999999723E-4</v>
      </c>
      <c r="J252" s="264">
        <f>+dr!I239</f>
        <v>1.8547999999999482E-4</v>
      </c>
      <c r="K252" s="264">
        <f>+dr!J239</f>
        <v>0</v>
      </c>
      <c r="M252" s="6">
        <f t="shared" si="86"/>
        <v>235</v>
      </c>
      <c r="N252" s="1">
        <f t="shared" si="80"/>
        <v>42348</v>
      </c>
      <c r="O252" s="263">
        <f t="shared" si="81"/>
        <v>37.514192569936498</v>
      </c>
      <c r="P252" s="263">
        <f t="shared" si="82"/>
        <v>9.1017281689369938</v>
      </c>
      <c r="Q252" s="263">
        <f t="shared" si="83"/>
        <v>15.118773996734816</v>
      </c>
      <c r="R252" s="263">
        <f t="shared" si="87"/>
        <v>303.19948310703398</v>
      </c>
      <c r="S252" s="98">
        <f t="shared" si="84"/>
        <v>3.0745053846153843E-2</v>
      </c>
      <c r="T252" s="265">
        <f>R252-'Ejercicio 7'!$J$12*EXP(-S252*34/360)</f>
        <v>303.10254277946598</v>
      </c>
      <c r="U252" s="280">
        <f t="shared" si="88"/>
        <v>8.1832190000000013E-2</v>
      </c>
      <c r="V252" s="280">
        <f t="shared" si="89"/>
        <v>8.29236E-2</v>
      </c>
      <c r="W252" s="280">
        <f t="shared" si="90"/>
        <v>-9.0990000000006066E-5</v>
      </c>
      <c r="X252" s="280">
        <f t="shared" si="91"/>
        <v>0</v>
      </c>
      <c r="Y252" s="262">
        <f t="shared" si="92"/>
        <v>9.9367780698667065</v>
      </c>
      <c r="Z252" s="262">
        <f t="shared" si="93"/>
        <v>9.7959302831965029</v>
      </c>
      <c r="AA252" s="262">
        <f t="shared" si="94"/>
        <v>10.00044829509595</v>
      </c>
      <c r="AB252" s="262">
        <f t="shared" si="95"/>
        <v>10</v>
      </c>
      <c r="AD252" s="6">
        <f t="shared" si="96"/>
        <v>235</v>
      </c>
      <c r="AE252" s="1">
        <f t="shared" si="97"/>
        <v>43537</v>
      </c>
      <c r="AF252" s="262">
        <f t="shared" si="98"/>
        <v>0.11818843006350477</v>
      </c>
      <c r="AG252" s="262">
        <f t="shared" si="99"/>
        <v>2.8271831063007014E-2</v>
      </c>
      <c r="AH252" s="262">
        <f t="shared" si="100"/>
        <v>-0.32877399673481733</v>
      </c>
      <c r="AI252" s="262">
        <f t="shared" si="101"/>
        <v>1.920511892966033</v>
      </c>
      <c r="AJ252" s="262">
        <f t="shared" si="102"/>
        <v>-6.7859999999995979E-5</v>
      </c>
      <c r="AK252" s="262">
        <f t="shared" si="103"/>
        <v>-303.10254277946598</v>
      </c>
    </row>
    <row r="253" spans="1:37" x14ac:dyDescent="0.25">
      <c r="A253" s="6">
        <f t="shared" si="85"/>
        <v>236</v>
      </c>
      <c r="B253" s="245">
        <f>+Rendimientos!F926</f>
        <v>42349</v>
      </c>
      <c r="C253" s="247">
        <f>+Rendimientos!G926</f>
        <v>-5.3950711221972945E-2</v>
      </c>
      <c r="D253" s="247">
        <f>+Rendimientos!H926</f>
        <v>5.9727972153226314E-3</v>
      </c>
      <c r="E253" s="247">
        <f>+Rendimientos!I926</f>
        <v>-2.7801785828422871E-2</v>
      </c>
      <c r="F253">
        <f>+VLOOKUP(B253,ASURB.MX!$A$2:$H$1054,8,FALSE)</f>
        <v>-2.363710405322185E-2</v>
      </c>
      <c r="G253" s="264">
        <f>+dr!F240</f>
        <v>6.2380000000000768E-5</v>
      </c>
      <c r="H253" s="264">
        <f>+dr!G240</f>
        <v>-4.6330000000004146E-5</v>
      </c>
      <c r="I253" s="264">
        <f>+dr!H240</f>
        <v>5.2820000000002032E-5</v>
      </c>
      <c r="J253" s="264">
        <f>+dr!I240</f>
        <v>-3.2999999999977492E-6</v>
      </c>
      <c r="K253" s="264">
        <f>+dr!J240</f>
        <v>0</v>
      </c>
      <c r="M253" s="6">
        <f t="shared" si="86"/>
        <v>236</v>
      </c>
      <c r="N253" s="1">
        <f t="shared" si="80"/>
        <v>42349</v>
      </c>
      <c r="O253" s="263">
        <f t="shared" si="81"/>
        <v>35.655883395120078</v>
      </c>
      <c r="P253" s="263">
        <f t="shared" si="82"/>
        <v>9.1846948164998636</v>
      </c>
      <c r="Q253" s="263">
        <f t="shared" si="83"/>
        <v>14.384474869204087</v>
      </c>
      <c r="R253" s="263">
        <f t="shared" si="87"/>
        <v>297.99241149875456</v>
      </c>
      <c r="S253" s="98">
        <f t="shared" si="84"/>
        <v>3.0739573846153848E-2</v>
      </c>
      <c r="T253" s="265">
        <f>R253-'Ejercicio 7'!$J$12*EXP(-S253*34/360)</f>
        <v>297.89547112101451</v>
      </c>
      <c r="U253" s="280">
        <f t="shared" si="88"/>
        <v>8.1961649999999997E-2</v>
      </c>
      <c r="V253" s="280">
        <f t="shared" si="89"/>
        <v>8.2673629999999998E-2</v>
      </c>
      <c r="W253" s="280">
        <f t="shared" si="90"/>
        <v>-2.7976999999999863E-4</v>
      </c>
      <c r="X253" s="280">
        <f t="shared" si="91"/>
        <v>0</v>
      </c>
      <c r="Y253" s="262">
        <f t="shared" si="92"/>
        <v>9.9367780698667065</v>
      </c>
      <c r="Z253" s="262">
        <f t="shared" si="93"/>
        <v>9.7959302831965029</v>
      </c>
      <c r="AA253" s="262">
        <f t="shared" si="94"/>
        <v>10.00044829509595</v>
      </c>
      <c r="AB253" s="262">
        <f t="shared" si="95"/>
        <v>10</v>
      </c>
      <c r="AD253" s="6">
        <f t="shared" si="96"/>
        <v>236</v>
      </c>
      <c r="AE253" s="1">
        <f t="shared" si="97"/>
        <v>43537</v>
      </c>
      <c r="AF253" s="262">
        <f t="shared" si="98"/>
        <v>1.9764976048799241</v>
      </c>
      <c r="AG253" s="262">
        <f t="shared" si="99"/>
        <v>-5.4694816499862853E-2</v>
      </c>
      <c r="AH253" s="262">
        <f t="shared" si="100"/>
        <v>0.40552513079591179</v>
      </c>
      <c r="AI253" s="262">
        <f t="shared" si="101"/>
        <v>7.1275835012454536</v>
      </c>
      <c r="AJ253" s="262">
        <f t="shared" si="102"/>
        <v>-6.2380000000000768E-5</v>
      </c>
      <c r="AK253" s="262">
        <f t="shared" si="103"/>
        <v>-297.89547112101451</v>
      </c>
    </row>
    <row r="254" spans="1:37" x14ac:dyDescent="0.25">
      <c r="A254" s="6">
        <f t="shared" si="85"/>
        <v>237</v>
      </c>
      <c r="B254" s="245">
        <f>+Rendimientos!F927</f>
        <v>42352</v>
      </c>
      <c r="C254" s="247">
        <f>+Rendimientos!G927</f>
        <v>-3.1534660272620425E-2</v>
      </c>
      <c r="D254" s="247">
        <f>+Rendimientos!H927</f>
        <v>5.7180156343224573E-3</v>
      </c>
      <c r="E254" s="247">
        <f>+Rendimientos!I927</f>
        <v>5.8157799593361783E-3</v>
      </c>
      <c r="F254">
        <f>+VLOOKUP(B254,ASURB.MX!$A$2:$H$1054,8,FALSE)</f>
        <v>2.8463542839816591E-3</v>
      </c>
      <c r="G254" s="264">
        <f>+dr!F241</f>
        <v>-2.597000000000016E-5</v>
      </c>
      <c r="H254" s="264">
        <f>+dr!G241</f>
        <v>-8.5609999999999853E-5</v>
      </c>
      <c r="I254" s="264">
        <f>+dr!H241</f>
        <v>-1.1600000000000499E-5</v>
      </c>
      <c r="J254" s="264">
        <f>+dr!I241</f>
        <v>3.4740000000000465E-4</v>
      </c>
      <c r="K254" s="264">
        <f>+dr!J241</f>
        <v>0</v>
      </c>
      <c r="M254" s="6">
        <f t="shared" si="86"/>
        <v>237</v>
      </c>
      <c r="N254" s="1">
        <f t="shared" si="80"/>
        <v>42352</v>
      </c>
      <c r="O254" s="263">
        <f t="shared" si="81"/>
        <v>36.464172978742134</v>
      </c>
      <c r="P254" s="263">
        <f t="shared" si="82"/>
        <v>9.1823550235142459</v>
      </c>
      <c r="Q254" s="263">
        <f t="shared" si="83"/>
        <v>14.876265994469597</v>
      </c>
      <c r="R254" s="263">
        <f t="shared" si="87"/>
        <v>305.98971177875194</v>
      </c>
      <c r="S254" s="98">
        <f t="shared" si="84"/>
        <v>3.0651223846153847E-2</v>
      </c>
      <c r="T254" s="265">
        <f>R254-'Ejercicio 7'!$J$12*EXP(-S254*34/360)</f>
        <v>305.89277059212185</v>
      </c>
      <c r="U254" s="280">
        <f t="shared" si="88"/>
        <v>8.1922370000000008E-2</v>
      </c>
      <c r="V254" s="280">
        <f t="shared" si="89"/>
        <v>8.2609210000000002E-2</v>
      </c>
      <c r="W254" s="280">
        <f t="shared" si="90"/>
        <v>7.0930000000003768E-5</v>
      </c>
      <c r="X254" s="280">
        <f t="shared" si="91"/>
        <v>0</v>
      </c>
      <c r="Y254" s="262">
        <f t="shared" si="92"/>
        <v>9.9367780698667065</v>
      </c>
      <c r="Z254" s="262">
        <f t="shared" si="93"/>
        <v>9.7959302831965029</v>
      </c>
      <c r="AA254" s="262">
        <f t="shared" si="94"/>
        <v>10.00044829509595</v>
      </c>
      <c r="AB254" s="262">
        <f t="shared" si="95"/>
        <v>10</v>
      </c>
      <c r="AD254" s="6">
        <f t="shared" si="96"/>
        <v>237</v>
      </c>
      <c r="AE254" s="1">
        <f t="shared" si="97"/>
        <v>43537</v>
      </c>
      <c r="AF254" s="262">
        <f t="shared" si="98"/>
        <v>1.1682080212578683</v>
      </c>
      <c r="AG254" s="262">
        <f t="shared" si="99"/>
        <v>-5.2355023514245147E-2</v>
      </c>
      <c r="AH254" s="262">
        <f t="shared" si="100"/>
        <v>-8.6265994469597373E-2</v>
      </c>
      <c r="AI254" s="262">
        <f t="shared" si="101"/>
        <v>-0.86971677875192199</v>
      </c>
      <c r="AJ254" s="262">
        <f t="shared" si="102"/>
        <v>2.597000000000016E-5</v>
      </c>
      <c r="AK254" s="262">
        <f t="shared" si="103"/>
        <v>-305.89277059212185</v>
      </c>
    </row>
    <row r="255" spans="1:37" x14ac:dyDescent="0.25">
      <c r="A255" s="6">
        <f t="shared" si="85"/>
        <v>238</v>
      </c>
      <c r="B255" s="245">
        <f>+Rendimientos!F928</f>
        <v>42353</v>
      </c>
      <c r="C255" s="247">
        <f>+Rendimientos!G928</f>
        <v>2.3743732544520498E-2</v>
      </c>
      <c r="D255" s="247">
        <f>+Rendimientos!H928</f>
        <v>9.8201627454255168E-3</v>
      </c>
      <c r="E255" s="247">
        <f>+Rendimientos!I928</f>
        <v>4.1028208251947439E-2</v>
      </c>
      <c r="F255">
        <f>+VLOOKUP(B255,ASURB.MX!$A$2:$H$1054,8,FALSE)</f>
        <v>2.2685209339302539E-2</v>
      </c>
      <c r="G255" s="264">
        <f>+dr!F242</f>
        <v>-4.5233000000000079E-4</v>
      </c>
      <c r="H255" s="264">
        <f>+dr!G242</f>
        <v>5.3209999999997981E-5</v>
      </c>
      <c r="I255" s="264">
        <f>+dr!H242</f>
        <v>-2.1188000000000456E-4</v>
      </c>
      <c r="J255" s="264">
        <f>+dr!I242</f>
        <v>-8.0227000000000076E-4</v>
      </c>
      <c r="K255" s="264">
        <f>+dr!J242</f>
        <v>0</v>
      </c>
      <c r="M255" s="6">
        <f t="shared" si="86"/>
        <v>238</v>
      </c>
      <c r="N255" s="1">
        <f t="shared" si="80"/>
        <v>42353</v>
      </c>
      <c r="O255" s="263">
        <f t="shared" si="81"/>
        <v>38.536606553851065</v>
      </c>
      <c r="P255" s="263">
        <f t="shared" si="82"/>
        <v>9.2200997589463221</v>
      </c>
      <c r="Q255" s="263">
        <f t="shared" si="83"/>
        <v>15.409427307894884</v>
      </c>
      <c r="R255" s="263">
        <f t="shared" si="87"/>
        <v>312.12081324715314</v>
      </c>
      <c r="S255" s="98">
        <f t="shared" si="84"/>
        <v>3.0224863846153846E-2</v>
      </c>
      <c r="T255" s="265">
        <f>R255-'Ejercicio 7'!$J$12*EXP(-S255*34/360)</f>
        <v>312.02386815688141</v>
      </c>
      <c r="U255" s="280">
        <f t="shared" si="88"/>
        <v>8.2061190000000006E-2</v>
      </c>
      <c r="V255" s="280">
        <f t="shared" si="89"/>
        <v>8.2408929999999991E-2</v>
      </c>
      <c r="W255" s="280">
        <f t="shared" si="90"/>
        <v>-1.0787400000000016E-3</v>
      </c>
      <c r="X255" s="280">
        <f t="shared" si="91"/>
        <v>0</v>
      </c>
      <c r="Y255" s="262">
        <f t="shared" si="92"/>
        <v>9.9367780698667065</v>
      </c>
      <c r="Z255" s="262">
        <f t="shared" si="93"/>
        <v>9.7959302831965029</v>
      </c>
      <c r="AA255" s="262">
        <f t="shared" si="94"/>
        <v>10.00044829509595</v>
      </c>
      <c r="AB255" s="262">
        <f t="shared" si="95"/>
        <v>10</v>
      </c>
      <c r="AD255" s="6">
        <f t="shared" si="96"/>
        <v>238</v>
      </c>
      <c r="AE255" s="1">
        <f t="shared" si="97"/>
        <v>43537</v>
      </c>
      <c r="AF255" s="262">
        <f t="shared" si="98"/>
        <v>-0.90422555385106307</v>
      </c>
      <c r="AG255" s="262">
        <f t="shared" si="99"/>
        <v>-9.0099758946321273E-2</v>
      </c>
      <c r="AH255" s="262">
        <f t="shared" si="100"/>
        <v>-0.61942730789488465</v>
      </c>
      <c r="AI255" s="262">
        <f t="shared" si="101"/>
        <v>-7.00081824715312</v>
      </c>
      <c r="AJ255" s="262">
        <f t="shared" si="102"/>
        <v>4.5233000000000079E-4</v>
      </c>
      <c r="AK255" s="262">
        <f t="shared" si="103"/>
        <v>-312.02386815688141</v>
      </c>
    </row>
    <row r="256" spans="1:37" x14ac:dyDescent="0.25">
      <c r="A256" s="6">
        <f t="shared" si="85"/>
        <v>239</v>
      </c>
      <c r="B256" s="245">
        <f>+Rendimientos!F929</f>
        <v>42354</v>
      </c>
      <c r="C256" s="247">
        <f>+Rendimientos!G929</f>
        <v>1.6620469552091323E-2</v>
      </c>
      <c r="D256" s="247">
        <f>+Rendimientos!H929</f>
        <v>1.38020875239284E-2</v>
      </c>
      <c r="E256" s="247">
        <f>+Rendimientos!I929</f>
        <v>5.1818798382542275E-2</v>
      </c>
      <c r="F256">
        <f>+VLOOKUP(B256,ASURB.MX!$A$2:$H$1054,8,FALSE)</f>
        <v>-1.5717816285120098E-3</v>
      </c>
      <c r="G256" s="264">
        <f>+dr!F243</f>
        <v>8.1625999999999921E-4</v>
      </c>
      <c r="H256" s="264">
        <f>+dr!G243</f>
        <v>-1.8721000000000015E-4</v>
      </c>
      <c r="I256" s="264">
        <f>+dr!H243</f>
        <v>-3.2169999999998034E-5</v>
      </c>
      <c r="J256" s="264">
        <f>+dr!I243</f>
        <v>5.0163999999999764E-4</v>
      </c>
      <c r="K256" s="264">
        <f>+dr!J243</f>
        <v>0</v>
      </c>
      <c r="M256" s="6">
        <f t="shared" si="86"/>
        <v>239</v>
      </c>
      <c r="N256" s="1">
        <f t="shared" si="80"/>
        <v>42354</v>
      </c>
      <c r="O256" s="263">
        <f t="shared" si="81"/>
        <v>38.263075543792105</v>
      </c>
      <c r="P256" s="263">
        <f t="shared" si="82"/>
        <v>9.2568866954367586</v>
      </c>
      <c r="Q256" s="263">
        <f t="shared" si="83"/>
        <v>15.576604470111414</v>
      </c>
      <c r="R256" s="263">
        <f t="shared" si="87"/>
        <v>304.6407896990678</v>
      </c>
      <c r="S256" s="98">
        <f t="shared" si="84"/>
        <v>3.1493453846153846E-2</v>
      </c>
      <c r="T256" s="265">
        <f>R256-'Ejercicio 7'!$J$12*EXP(-S256*34/360)</f>
        <v>304.54385622321541</v>
      </c>
      <c r="U256" s="280">
        <f t="shared" si="88"/>
        <v>8.1820770000000015E-2</v>
      </c>
      <c r="V256" s="280">
        <f t="shared" si="89"/>
        <v>8.2588640000000005E-2</v>
      </c>
      <c r="W256" s="280">
        <f t="shared" si="90"/>
        <v>2.2516999999999676E-4</v>
      </c>
      <c r="X256" s="280">
        <f t="shared" si="91"/>
        <v>0</v>
      </c>
      <c r="Y256" s="262">
        <f t="shared" si="92"/>
        <v>9.9367780698667065</v>
      </c>
      <c r="Z256" s="262">
        <f t="shared" si="93"/>
        <v>9.7959302831965029</v>
      </c>
      <c r="AA256" s="262">
        <f t="shared" si="94"/>
        <v>10.00044829509595</v>
      </c>
      <c r="AB256" s="262">
        <f t="shared" si="95"/>
        <v>10</v>
      </c>
      <c r="AD256" s="6">
        <f t="shared" si="96"/>
        <v>239</v>
      </c>
      <c r="AE256" s="1">
        <f t="shared" si="97"/>
        <v>43537</v>
      </c>
      <c r="AF256" s="262">
        <f t="shared" si="98"/>
        <v>-0.63069454379210299</v>
      </c>
      <c r="AG256" s="262">
        <f t="shared" si="99"/>
        <v>-0.12688669543675779</v>
      </c>
      <c r="AH256" s="262">
        <f t="shared" si="100"/>
        <v>-0.78660447011141521</v>
      </c>
      <c r="AI256" s="262">
        <f t="shared" si="101"/>
        <v>0.47920530093222169</v>
      </c>
      <c r="AJ256" s="262">
        <f t="shared" si="102"/>
        <v>-8.1625999999999921E-4</v>
      </c>
      <c r="AK256" s="262">
        <f t="shared" si="103"/>
        <v>-304.54385622321541</v>
      </c>
    </row>
    <row r="257" spans="1:37" x14ac:dyDescent="0.25">
      <c r="A257" s="6">
        <f t="shared" si="85"/>
        <v>240</v>
      </c>
      <c r="B257" s="245">
        <f>+Rendimientos!F930</f>
        <v>42355</v>
      </c>
      <c r="C257" s="247">
        <f>+Rendimientos!G930</f>
        <v>4.3857066602695826E-3</v>
      </c>
      <c r="D257" s="247">
        <f>+Rendimientos!H930</f>
        <v>2.2867843208462711E-2</v>
      </c>
      <c r="E257" s="247">
        <f>+Rendimientos!I930</f>
        <v>-1.8370898383618731E-2</v>
      </c>
      <c r="F257">
        <f>+VLOOKUP(B257,ASURB.MX!$A$2:$H$1054,8,FALSE)</f>
        <v>-9.6454680689547594E-3</v>
      </c>
      <c r="G257" s="264">
        <f>+dr!F244</f>
        <v>-1.8713000000000063E-4</v>
      </c>
      <c r="H257" s="264">
        <f>+dr!G244</f>
        <v>-1.9090999999999553E-4</v>
      </c>
      <c r="I257" s="264">
        <f>+dr!H244</f>
        <v>-1.5672999999999382E-4</v>
      </c>
      <c r="J257" s="264">
        <f>+dr!I244</f>
        <v>-6.4000000000313806E-7</v>
      </c>
      <c r="K257" s="264">
        <f>+dr!J244</f>
        <v>0</v>
      </c>
      <c r="M257" s="6">
        <f t="shared" si="86"/>
        <v>240</v>
      </c>
      <c r="N257" s="1">
        <f t="shared" si="80"/>
        <v>42355</v>
      </c>
      <c r="O257" s="263">
        <f t="shared" si="81"/>
        <v>37.797788032229306</v>
      </c>
      <c r="P257" s="263">
        <f t="shared" si="82"/>
        <v>9.3411889229314227</v>
      </c>
      <c r="Q257" s="263">
        <f t="shared" si="83"/>
        <v>14.520774937722843</v>
      </c>
      <c r="R257" s="263">
        <f t="shared" si="87"/>
        <v>302.19111773441881</v>
      </c>
      <c r="S257" s="98">
        <f t="shared" si="84"/>
        <v>3.0490063846153846E-2</v>
      </c>
      <c r="T257" s="265">
        <f>R257-'Ejercicio 7'!$J$12*EXP(-S257*34/360)</f>
        <v>302.094175072268</v>
      </c>
      <c r="U257" s="280">
        <f t="shared" si="88"/>
        <v>8.181707000000002E-2</v>
      </c>
      <c r="V257" s="280">
        <f t="shared" si="89"/>
        <v>8.2464080000000009E-2</v>
      </c>
      <c r="W257" s="280">
        <f t="shared" si="90"/>
        <v>-2.7711000000000402E-4</v>
      </c>
      <c r="X257" s="280">
        <f t="shared" si="91"/>
        <v>0</v>
      </c>
      <c r="Y257" s="262">
        <f t="shared" si="92"/>
        <v>9.9367780698667065</v>
      </c>
      <c r="Z257" s="262">
        <f t="shared" si="93"/>
        <v>9.7959302831965029</v>
      </c>
      <c r="AA257" s="262">
        <f t="shared" si="94"/>
        <v>10.00044829509595</v>
      </c>
      <c r="AB257" s="262">
        <f t="shared" si="95"/>
        <v>10</v>
      </c>
      <c r="AD257" s="6">
        <f t="shared" si="96"/>
        <v>240</v>
      </c>
      <c r="AE257" s="1">
        <f t="shared" si="97"/>
        <v>43537</v>
      </c>
      <c r="AF257" s="262">
        <f t="shared" si="98"/>
        <v>-0.16540703222930375</v>
      </c>
      <c r="AG257" s="262">
        <f t="shared" si="99"/>
        <v>-0.21118892293142189</v>
      </c>
      <c r="AH257" s="262">
        <f t="shared" si="100"/>
        <v>0.26922506227715637</v>
      </c>
      <c r="AI257" s="262">
        <f t="shared" si="101"/>
        <v>2.9288772655812068</v>
      </c>
      <c r="AJ257" s="262">
        <f t="shared" si="102"/>
        <v>1.8713000000000063E-4</v>
      </c>
      <c r="AK257" s="262">
        <f t="shared" si="103"/>
        <v>-302.094175072268</v>
      </c>
    </row>
    <row r="258" spans="1:37" x14ac:dyDescent="0.25">
      <c r="A258" s="6">
        <f t="shared" si="85"/>
        <v>241</v>
      </c>
      <c r="B258" s="245">
        <f>+Rendimientos!F931</f>
        <v>42356</v>
      </c>
      <c r="C258" s="247">
        <f>+Rendimientos!G931</f>
        <v>-1.7660632294823758E-2</v>
      </c>
      <c r="D258" s="247">
        <f>+Rendimientos!H931</f>
        <v>-3.1039828233195718E-2</v>
      </c>
      <c r="E258" s="247">
        <f>+Rendimientos!I931</f>
        <v>-1.5976183186859415E-2</v>
      </c>
      <c r="F258">
        <f>+VLOOKUP(B258,ASURB.MX!$A$2:$H$1054,8,FALSE)</f>
        <v>-4.1624319067703839E-3</v>
      </c>
      <c r="G258" s="264">
        <f>+dr!F245</f>
        <v>1.8679000000000612E-4</v>
      </c>
      <c r="H258" s="264">
        <f>+dr!G245</f>
        <v>1.0397000000000184E-4</v>
      </c>
      <c r="I258" s="264">
        <f>+dr!H245</f>
        <v>1.5666999999999071E-4</v>
      </c>
      <c r="J258" s="264">
        <f>+dr!I245</f>
        <v>2.8460000000007923E-5</v>
      </c>
      <c r="K258" s="264">
        <f>+dr!J245</f>
        <v>0</v>
      </c>
      <c r="M258" s="6">
        <f t="shared" si="86"/>
        <v>241</v>
      </c>
      <c r="N258" s="1">
        <f t="shared" si="80"/>
        <v>42356</v>
      </c>
      <c r="O258" s="263">
        <f t="shared" si="81"/>
        <v>36.973603691205426</v>
      </c>
      <c r="P258" s="263">
        <f t="shared" si="82"/>
        <v>8.8509594570866756</v>
      </c>
      <c r="Q258" s="263">
        <f t="shared" si="83"/>
        <v>14.555589727250123</v>
      </c>
      <c r="R258" s="263">
        <f t="shared" si="87"/>
        <v>303.85259336382217</v>
      </c>
      <c r="S258" s="98">
        <f t="shared" si="84"/>
        <v>3.0863983846153853E-2</v>
      </c>
      <c r="T258" s="265">
        <f>R258-'Ejercicio 7'!$J$12*EXP(-S258*34/360)</f>
        <v>303.75565412510872</v>
      </c>
      <c r="U258" s="280">
        <f t="shared" si="88"/>
        <v>8.2111950000000017E-2</v>
      </c>
      <c r="V258" s="280">
        <f t="shared" si="89"/>
        <v>8.2777479999999987E-2</v>
      </c>
      <c r="W258" s="280">
        <f t="shared" si="90"/>
        <v>-2.4800999999999296E-4</v>
      </c>
      <c r="X258" s="280">
        <f t="shared" si="91"/>
        <v>0</v>
      </c>
      <c r="Y258" s="262">
        <f t="shared" si="92"/>
        <v>9.9367780698667065</v>
      </c>
      <c r="Z258" s="262">
        <f t="shared" si="93"/>
        <v>9.7959302831965029</v>
      </c>
      <c r="AA258" s="262">
        <f t="shared" si="94"/>
        <v>10.00044829509595</v>
      </c>
      <c r="AB258" s="262">
        <f t="shared" si="95"/>
        <v>10</v>
      </c>
      <c r="AD258" s="6">
        <f t="shared" si="96"/>
        <v>241</v>
      </c>
      <c r="AE258" s="1">
        <f t="shared" si="97"/>
        <v>43537</v>
      </c>
      <c r="AF258" s="262">
        <f t="shared" si="98"/>
        <v>0.6587773087945763</v>
      </c>
      <c r="AG258" s="262">
        <f t="shared" si="99"/>
        <v>0.27904054291332514</v>
      </c>
      <c r="AH258" s="262">
        <f t="shared" si="100"/>
        <v>0.23441027274987647</v>
      </c>
      <c r="AI258" s="262">
        <f t="shared" si="101"/>
        <v>1.2674016361778513</v>
      </c>
      <c r="AJ258" s="262">
        <f t="shared" si="102"/>
        <v>-1.8679000000000612E-4</v>
      </c>
      <c r="AK258" s="262">
        <f t="shared" si="103"/>
        <v>-303.75565412510872</v>
      </c>
    </row>
    <row r="259" spans="1:37" x14ac:dyDescent="0.25">
      <c r="A259" s="6">
        <f t="shared" si="85"/>
        <v>242</v>
      </c>
      <c r="B259" s="245">
        <f>+Rendimientos!F932</f>
        <v>42359</v>
      </c>
      <c r="C259" s="247">
        <f>+Rendimientos!G932</f>
        <v>-1.6844457119652729E-2</v>
      </c>
      <c r="D259" s="247">
        <f>+Rendimientos!H932</f>
        <v>-8.6416048753231128E-4</v>
      </c>
      <c r="E259" s="247">
        <f>+Rendimientos!I932</f>
        <v>-3.6529174564966542E-3</v>
      </c>
      <c r="F259">
        <f>+VLOOKUP(B259,ASURB.MX!$A$2:$H$1054,8,FALSE)</f>
        <v>7.4556577734318013E-3</v>
      </c>
      <c r="G259" s="264">
        <f>+dr!F246</f>
        <v>-5.4000000000026249E-7</v>
      </c>
      <c r="H259" s="264">
        <f>+dr!G246</f>
        <v>-1.2770000000002224E-5</v>
      </c>
      <c r="I259" s="264">
        <f>+dr!H246</f>
        <v>-9.9979999999999514E-5</v>
      </c>
      <c r="J259" s="264">
        <f>+dr!I246</f>
        <v>-2.7869999999999284E-5</v>
      </c>
      <c r="K259" s="264">
        <f>+dr!J246</f>
        <v>0</v>
      </c>
      <c r="M259" s="6">
        <f t="shared" si="86"/>
        <v>242</v>
      </c>
      <c r="N259" s="1">
        <f t="shared" si="80"/>
        <v>42359</v>
      </c>
      <c r="O259" s="263">
        <f t="shared" si="81"/>
        <v>37.003792946859448</v>
      </c>
      <c r="P259" s="263">
        <f t="shared" si="82"/>
        <v>9.1221136227873973</v>
      </c>
      <c r="Q259" s="263">
        <f t="shared" si="83"/>
        <v>14.736071908219497</v>
      </c>
      <c r="R259" s="263">
        <f t="shared" si="87"/>
        <v>307.40336670444321</v>
      </c>
      <c r="S259" s="98">
        <f t="shared" si="84"/>
        <v>3.0676653846153847E-2</v>
      </c>
      <c r="T259" s="265">
        <f>R259-'Ejercicio 7'!$J$12*EXP(-S259*34/360)</f>
        <v>307.30642575063865</v>
      </c>
      <c r="U259" s="280">
        <f t="shared" si="88"/>
        <v>8.1995210000000013E-2</v>
      </c>
      <c r="V259" s="280">
        <f t="shared" si="89"/>
        <v>8.2520830000000003E-2</v>
      </c>
      <c r="W259" s="280">
        <f t="shared" si="90"/>
        <v>-3.0434000000000017E-4</v>
      </c>
      <c r="X259" s="280">
        <f t="shared" si="91"/>
        <v>0</v>
      </c>
      <c r="Y259" s="262">
        <f t="shared" si="92"/>
        <v>9.9367780698667065</v>
      </c>
      <c r="Z259" s="262">
        <f t="shared" si="93"/>
        <v>9.7959302831965029</v>
      </c>
      <c r="AA259" s="262">
        <f t="shared" si="94"/>
        <v>10.00044829509595</v>
      </c>
      <c r="AB259" s="262">
        <f t="shared" si="95"/>
        <v>10</v>
      </c>
      <c r="AD259" s="6">
        <f t="shared" si="96"/>
        <v>242</v>
      </c>
      <c r="AE259" s="1">
        <f t="shared" si="97"/>
        <v>43537</v>
      </c>
      <c r="AF259" s="262">
        <f t="shared" si="98"/>
        <v>0.62858805314055388</v>
      </c>
      <c r="AG259" s="262">
        <f t="shared" si="99"/>
        <v>7.8863772126034348E-3</v>
      </c>
      <c r="AH259" s="262">
        <f t="shared" si="100"/>
        <v>5.3928091780502285E-2</v>
      </c>
      <c r="AI259" s="262">
        <f t="shared" si="101"/>
        <v>-2.2833717044431978</v>
      </c>
      <c r="AJ259" s="262">
        <f t="shared" si="102"/>
        <v>5.4000000000026249E-7</v>
      </c>
      <c r="AK259" s="262">
        <f t="shared" si="103"/>
        <v>-307.30642575063865</v>
      </c>
    </row>
    <row r="260" spans="1:37" x14ac:dyDescent="0.25">
      <c r="A260" s="6">
        <f t="shared" si="85"/>
        <v>243</v>
      </c>
      <c r="B260" s="245">
        <f>+Rendimientos!F933</f>
        <v>42360</v>
      </c>
      <c r="C260" s="247">
        <f>+Rendimientos!G933</f>
        <v>2.9020539045711648E-2</v>
      </c>
      <c r="D260" s="247">
        <f>+Rendimientos!H933</f>
        <v>-1.9470177424477186E-3</v>
      </c>
      <c r="E260" s="247">
        <f>+Rendimientos!I933</f>
        <v>1.6634285317164318E-2</v>
      </c>
      <c r="F260">
        <f>+VLOOKUP(B260,ASURB.MX!$A$2:$H$1054,8,FALSE)</f>
        <v>1.2343740751197678E-2</v>
      </c>
      <c r="G260" s="264">
        <f>+dr!F247</f>
        <v>-9.1281000000000695E-4</v>
      </c>
      <c r="H260" s="264">
        <f>+dr!G247</f>
        <v>-1.416300000000037E-4</v>
      </c>
      <c r="I260" s="264">
        <f>+dr!H247</f>
        <v>5.8200000000036001E-6</v>
      </c>
      <c r="J260" s="264">
        <f>+dr!I247</f>
        <v>6.479999999996211E-6</v>
      </c>
      <c r="K260" s="264">
        <f>+dr!J247</f>
        <v>0</v>
      </c>
      <c r="M260" s="6">
        <f t="shared" si="86"/>
        <v>243</v>
      </c>
      <c r="N260" s="1">
        <f t="shared" si="80"/>
        <v>42360</v>
      </c>
      <c r="O260" s="263">
        <f t="shared" si="81"/>
        <v>38.740494234669271</v>
      </c>
      <c r="P260" s="263">
        <f t="shared" si="82"/>
        <v>9.1122410221441168</v>
      </c>
      <c r="Q260" s="263">
        <f t="shared" si="83"/>
        <v>15.038078665247509</v>
      </c>
      <c r="R260" s="263">
        <f t="shared" si="87"/>
        <v>308.90965830851832</v>
      </c>
      <c r="S260" s="98">
        <f t="shared" si="84"/>
        <v>2.976438384615384E-2</v>
      </c>
      <c r="T260" s="265">
        <f>R260-'Ejercicio 7'!$J$12*EXP(-S260*34/360)</f>
        <v>308.81270900203447</v>
      </c>
      <c r="U260" s="280">
        <f t="shared" si="88"/>
        <v>8.1866350000000004E-2</v>
      </c>
      <c r="V260" s="280">
        <f t="shared" si="89"/>
        <v>8.2626630000000006E-2</v>
      </c>
      <c r="W260" s="280">
        <f t="shared" si="90"/>
        <v>-2.6999000000000467E-4</v>
      </c>
      <c r="X260" s="280">
        <f t="shared" si="91"/>
        <v>0</v>
      </c>
      <c r="Y260" s="262">
        <f t="shared" si="92"/>
        <v>9.9367780698667065</v>
      </c>
      <c r="Z260" s="262">
        <f t="shared" si="93"/>
        <v>9.7959302831965029</v>
      </c>
      <c r="AA260" s="262">
        <f t="shared" si="94"/>
        <v>10.00044829509595</v>
      </c>
      <c r="AB260" s="262">
        <f t="shared" si="95"/>
        <v>10</v>
      </c>
      <c r="AD260" s="6">
        <f t="shared" si="96"/>
        <v>243</v>
      </c>
      <c r="AE260" s="1">
        <f t="shared" si="97"/>
        <v>43537</v>
      </c>
      <c r="AF260" s="262">
        <f t="shared" si="98"/>
        <v>-1.1081132346692684</v>
      </c>
      <c r="AG260" s="262">
        <f t="shared" si="99"/>
        <v>1.7758977855883984E-2</v>
      </c>
      <c r="AH260" s="262">
        <f t="shared" si="100"/>
        <v>-0.24807866524750999</v>
      </c>
      <c r="AI260" s="262">
        <f t="shared" si="101"/>
        <v>-3.7896633085182998</v>
      </c>
      <c r="AJ260" s="262">
        <f t="shared" si="102"/>
        <v>9.1281000000000695E-4</v>
      </c>
      <c r="AK260" s="262">
        <f t="shared" si="103"/>
        <v>-308.81270900203447</v>
      </c>
    </row>
    <row r="261" spans="1:37" x14ac:dyDescent="0.25">
      <c r="A261" s="6">
        <f t="shared" si="85"/>
        <v>244</v>
      </c>
      <c r="B261" s="245">
        <f>+Rendimientos!F934</f>
        <v>42361</v>
      </c>
      <c r="C261" s="247">
        <f>+Rendimientos!G934</f>
        <v>6.9066006672615171E-2</v>
      </c>
      <c r="D261" s="247">
        <f>+Rendimientos!H934</f>
        <v>1.2695122990385353E-2</v>
      </c>
      <c r="E261" s="247">
        <f>+Rendimientos!I934</f>
        <v>1.7980126812651095E-3</v>
      </c>
      <c r="F261">
        <f>+VLOOKUP(B261,ASURB.MX!$A$2:$H$1054,8,FALSE)</f>
        <v>1.2020214752905358E-3</v>
      </c>
      <c r="G261" s="264">
        <f>+dr!F248</f>
        <v>-8.3460000000000478E-5</v>
      </c>
      <c r="H261" s="264">
        <f>+dr!G248</f>
        <v>1.4157000000000058E-4</v>
      </c>
      <c r="I261" s="264">
        <f>+dr!H248</f>
        <v>-5.7399999999971363E-6</v>
      </c>
      <c r="J261" s="264">
        <f>+dr!I248</f>
        <v>2.9353000000000018E-4</v>
      </c>
      <c r="K261" s="264">
        <f>+dr!J248</f>
        <v>0</v>
      </c>
      <c r="M261" s="6">
        <f t="shared" si="86"/>
        <v>244</v>
      </c>
      <c r="N261" s="1">
        <f t="shared" si="80"/>
        <v>42361</v>
      </c>
      <c r="O261" s="263">
        <f t="shared" si="81"/>
        <v>40.323357162661132</v>
      </c>
      <c r="P261" s="263">
        <f t="shared" si="82"/>
        <v>9.2466453196395637</v>
      </c>
      <c r="Q261" s="263">
        <f t="shared" si="83"/>
        <v>14.816616528813476</v>
      </c>
      <c r="R261" s="263">
        <f t="shared" si="87"/>
        <v>305.48697630204737</v>
      </c>
      <c r="S261" s="98">
        <f t="shared" si="84"/>
        <v>3.0593733846153846E-2</v>
      </c>
      <c r="T261" s="265">
        <f>R261-'Ejercicio 7'!$J$12*EXP(-S261*34/360)</f>
        <v>305.39003458906291</v>
      </c>
      <c r="U261" s="280">
        <f t="shared" si="88"/>
        <v>8.2149550000000016E-2</v>
      </c>
      <c r="V261" s="280">
        <f t="shared" si="89"/>
        <v>8.2615070000000013E-2</v>
      </c>
      <c r="W261" s="280">
        <f t="shared" si="90"/>
        <v>1.7059999999999298E-5</v>
      </c>
      <c r="X261" s="280">
        <f t="shared" si="91"/>
        <v>0</v>
      </c>
      <c r="Y261" s="262">
        <f t="shared" si="92"/>
        <v>9.9367780698667065</v>
      </c>
      <c r="Z261" s="262">
        <f t="shared" si="93"/>
        <v>9.7959302831965029</v>
      </c>
      <c r="AA261" s="262">
        <f t="shared" si="94"/>
        <v>10.00044829509595</v>
      </c>
      <c r="AB261" s="262">
        <f t="shared" si="95"/>
        <v>10</v>
      </c>
      <c r="AD261" s="6">
        <f t="shared" si="96"/>
        <v>244</v>
      </c>
      <c r="AE261" s="1">
        <f t="shared" si="97"/>
        <v>43537</v>
      </c>
      <c r="AF261" s="262">
        <f t="shared" si="98"/>
        <v>-2.6909761626611299</v>
      </c>
      <c r="AG261" s="262">
        <f t="shared" si="99"/>
        <v>-0.11664531963956293</v>
      </c>
      <c r="AH261" s="262">
        <f t="shared" si="100"/>
        <v>-2.6616528813477203E-2</v>
      </c>
      <c r="AI261" s="262">
        <f t="shared" si="101"/>
        <v>-0.3669813020473498</v>
      </c>
      <c r="AJ261" s="262">
        <f t="shared" si="102"/>
        <v>8.3460000000000478E-5</v>
      </c>
      <c r="AK261" s="262">
        <f t="shared" si="103"/>
        <v>-305.39003458906291</v>
      </c>
    </row>
    <row r="262" spans="1:37" x14ac:dyDescent="0.25">
      <c r="A262" s="6">
        <f t="shared" si="85"/>
        <v>245</v>
      </c>
      <c r="B262" s="245">
        <f>+Rendimientos!F935</f>
        <v>42362</v>
      </c>
      <c r="C262" s="247">
        <f>+Rendimientos!G935</f>
        <v>-2.0553735114073601E-3</v>
      </c>
      <c r="D262" s="247">
        <f>+Rendimientos!H935</f>
        <v>-7.727027013420297E-3</v>
      </c>
      <c r="E262" s="247">
        <f>+Rendimientos!I935</f>
        <v>-4.8019600420781917E-3</v>
      </c>
      <c r="F262">
        <f>+VLOOKUP(B262,ASURB.MX!$A$2:$H$1054,8,FALSE)</f>
        <v>-7.6105983885437953E-4</v>
      </c>
      <c r="G262" s="264">
        <f>+dr!F249</f>
        <v>-4.4196999999999292E-4</v>
      </c>
      <c r="H262" s="264">
        <f>+dr!G249</f>
        <v>3.3442000000000194E-4</v>
      </c>
      <c r="I262" s="264">
        <f>+dr!H249</f>
        <v>2.8721999999999775E-4</v>
      </c>
      <c r="J262" s="264">
        <f>+dr!I249</f>
        <v>-7.6429999999995391E-5</v>
      </c>
      <c r="K262" s="264">
        <f>+dr!J249</f>
        <v>0</v>
      </c>
      <c r="M262" s="6">
        <f t="shared" si="86"/>
        <v>245</v>
      </c>
      <c r="N262" s="1">
        <f t="shared" si="80"/>
        <v>42362</v>
      </c>
      <c r="O262" s="263">
        <f t="shared" si="81"/>
        <v>37.555111836619595</v>
      </c>
      <c r="P262" s="263">
        <f t="shared" si="82"/>
        <v>9.0597241049002974</v>
      </c>
      <c r="Q262" s="263">
        <f t="shared" si="83"/>
        <v>14.719149258337362</v>
      </c>
      <c r="R262" s="263">
        <f t="shared" si="87"/>
        <v>304.88786876795461</v>
      </c>
      <c r="S262" s="98">
        <f t="shared" si="84"/>
        <v>3.0235223846153854E-2</v>
      </c>
      <c r="T262" s="265">
        <f>R262-'Ejercicio 7'!$J$12*EXP(-S262*34/360)</f>
        <v>304.79092377253824</v>
      </c>
      <c r="U262" s="280">
        <f t="shared" si="88"/>
        <v>8.234240000000001E-2</v>
      </c>
      <c r="V262" s="280">
        <f t="shared" si="89"/>
        <v>8.2908029999999994E-2</v>
      </c>
      <c r="W262" s="280">
        <f t="shared" si="90"/>
        <v>-3.5289999999999627E-4</v>
      </c>
      <c r="X262" s="280">
        <f t="shared" si="91"/>
        <v>0</v>
      </c>
      <c r="Y262" s="262">
        <f t="shared" si="92"/>
        <v>9.9367780698667065</v>
      </c>
      <c r="Z262" s="262">
        <f t="shared" si="93"/>
        <v>9.7959302831965029</v>
      </c>
      <c r="AA262" s="262">
        <f t="shared" si="94"/>
        <v>10.00044829509595</v>
      </c>
      <c r="AB262" s="262">
        <f t="shared" si="95"/>
        <v>10</v>
      </c>
      <c r="AD262" s="6">
        <f t="shared" si="96"/>
        <v>245</v>
      </c>
      <c r="AE262" s="1">
        <f t="shared" si="97"/>
        <v>43537</v>
      </c>
      <c r="AF262" s="262">
        <f t="shared" si="98"/>
        <v>7.7269163380407235E-2</v>
      </c>
      <c r="AG262" s="262">
        <f t="shared" si="99"/>
        <v>7.0275895099703334E-2</v>
      </c>
      <c r="AH262" s="262">
        <f t="shared" si="100"/>
        <v>7.0850741662637162E-2</v>
      </c>
      <c r="AI262" s="262">
        <f t="shared" si="101"/>
        <v>0.2321262320454025</v>
      </c>
      <c r="AJ262" s="262">
        <f t="shared" si="102"/>
        <v>4.4196999999999292E-4</v>
      </c>
      <c r="AK262" s="262">
        <f t="shared" si="103"/>
        <v>-304.79092377253824</v>
      </c>
    </row>
    <row r="263" spans="1:37" x14ac:dyDescent="0.25">
      <c r="A263" s="6">
        <f t="shared" si="85"/>
        <v>246</v>
      </c>
      <c r="B263" s="245">
        <f>+Rendimientos!F936</f>
        <v>42366</v>
      </c>
      <c r="C263" s="247">
        <f>+Rendimientos!G936</f>
        <v>-3.454105405478896E-2</v>
      </c>
      <c r="D263" s="247">
        <f>+Rendimientos!H936</f>
        <v>-2.1542703631333661E-4</v>
      </c>
      <c r="E263" s="247">
        <f>+Rendimientos!I936</f>
        <v>-8.1558677413988666E-3</v>
      </c>
      <c r="F263">
        <f>+VLOOKUP(B263,ASURB.MX!$A$2:$H$1054,8,FALSE)</f>
        <v>-7.7642654918753211E-3</v>
      </c>
      <c r="G263" s="264">
        <f>+dr!F250</f>
        <v>4.6379999999998645E-5</v>
      </c>
      <c r="H263" s="264">
        <f>+dr!G250</f>
        <v>-5.5520000000003344E-5</v>
      </c>
      <c r="I263" s="264">
        <f>+dr!H250</f>
        <v>-2.7989999999998572E-5</v>
      </c>
      <c r="J263" s="264">
        <f>+dr!I250</f>
        <v>2.2969999999997159E-5</v>
      </c>
      <c r="K263" s="264">
        <f>+dr!J250</f>
        <v>0</v>
      </c>
      <c r="M263" s="6">
        <f t="shared" si="86"/>
        <v>246</v>
      </c>
      <c r="N263" s="1">
        <f t="shared" si="80"/>
        <v>42366</v>
      </c>
      <c r="O263" s="263">
        <f t="shared" si="81"/>
        <v>36.354711939766482</v>
      </c>
      <c r="P263" s="263">
        <f t="shared" si="82"/>
        <v>9.1280333629994566</v>
      </c>
      <c r="Q263" s="263">
        <f t="shared" si="83"/>
        <v>14.669865283462133</v>
      </c>
      <c r="R263" s="263">
        <f t="shared" si="87"/>
        <v>302.76013549490085</v>
      </c>
      <c r="S263" s="98">
        <f t="shared" si="84"/>
        <v>3.0723573846153845E-2</v>
      </c>
      <c r="T263" s="265">
        <f>R263-'Ejercicio 7'!$J$12*EXP(-S263*34/360)</f>
        <v>302.66319497067303</v>
      </c>
      <c r="U263" s="280">
        <f t="shared" si="88"/>
        <v>8.1952460000000005E-2</v>
      </c>
      <c r="V263" s="280">
        <f t="shared" si="89"/>
        <v>8.2592820000000011E-2</v>
      </c>
      <c r="W263" s="280">
        <f t="shared" si="90"/>
        <v>-2.5350000000000372E-4</v>
      </c>
      <c r="X263" s="280">
        <f t="shared" si="91"/>
        <v>0</v>
      </c>
      <c r="Y263" s="262">
        <f t="shared" si="92"/>
        <v>9.9367780698667065</v>
      </c>
      <c r="Z263" s="262">
        <f t="shared" si="93"/>
        <v>9.7959302831965029</v>
      </c>
      <c r="AA263" s="262">
        <f t="shared" si="94"/>
        <v>10.00044829509595</v>
      </c>
      <c r="AB263" s="262">
        <f t="shared" si="95"/>
        <v>10</v>
      </c>
      <c r="AD263" s="6">
        <f t="shared" si="96"/>
        <v>246</v>
      </c>
      <c r="AE263" s="1">
        <f t="shared" si="97"/>
        <v>43537</v>
      </c>
      <c r="AF263" s="262">
        <f t="shared" si="98"/>
        <v>1.2776690602335208</v>
      </c>
      <c r="AG263" s="262">
        <f t="shared" si="99"/>
        <v>1.9666370005442246E-3</v>
      </c>
      <c r="AH263" s="262">
        <f t="shared" si="100"/>
        <v>0.12013471653786567</v>
      </c>
      <c r="AI263" s="262">
        <f t="shared" si="101"/>
        <v>2.3598595050991662</v>
      </c>
      <c r="AJ263" s="262">
        <f t="shared" si="102"/>
        <v>-4.6379999999998645E-5</v>
      </c>
      <c r="AK263" s="262">
        <f t="shared" si="103"/>
        <v>-302.66319497067303</v>
      </c>
    </row>
    <row r="264" spans="1:37" x14ac:dyDescent="0.25">
      <c r="A264" s="6">
        <f t="shared" si="85"/>
        <v>247</v>
      </c>
      <c r="B264" s="245">
        <f>+Rendimientos!F937</f>
        <v>42367</v>
      </c>
      <c r="C264" s="247">
        <f>+Rendimientos!G937</f>
        <v>-8.5556822934082771E-3</v>
      </c>
      <c r="D264" s="247">
        <f>+Rendimientos!H937</f>
        <v>3.4424043124184293E-3</v>
      </c>
      <c r="E264" s="247">
        <f>+Rendimientos!I937</f>
        <v>1.8180694438328009E-3</v>
      </c>
      <c r="F264">
        <f>+VLOOKUP(B264,ASURB.MX!$A$2:$H$1054,8,FALSE)</f>
        <v>5.249215565243325E-4</v>
      </c>
      <c r="G264" s="264">
        <f>+dr!F251</f>
        <v>-1.0074700000000034E-3</v>
      </c>
      <c r="H264" s="264">
        <f>+dr!G251</f>
        <v>2.4754999999999916E-4</v>
      </c>
      <c r="I264" s="264">
        <f>+dr!H251</f>
        <v>2.4060000000000054E-4</v>
      </c>
      <c r="J264" s="264">
        <f>+dr!I251</f>
        <v>-5.0000000000050004E-6</v>
      </c>
      <c r="K264" s="264">
        <f>+dr!J251</f>
        <v>0</v>
      </c>
      <c r="M264" s="6">
        <f t="shared" si="86"/>
        <v>247</v>
      </c>
      <c r="N264" s="1">
        <f t="shared" si="80"/>
        <v>42367</v>
      </c>
      <c r="O264" s="263">
        <f t="shared" si="81"/>
        <v>37.31178372407097</v>
      </c>
      <c r="P264" s="263">
        <f t="shared" si="82"/>
        <v>9.1614833094222945</v>
      </c>
      <c r="Q264" s="263">
        <f t="shared" si="83"/>
        <v>14.816913705153439</v>
      </c>
      <c r="R264" s="263">
        <f t="shared" si="87"/>
        <v>305.28020110684298</v>
      </c>
      <c r="S264" s="98">
        <f t="shared" si="84"/>
        <v>2.9669723846153843E-2</v>
      </c>
      <c r="T264" s="265">
        <f>R264-'Ejercicio 7'!$J$12*EXP(-S264*34/360)</f>
        <v>305.18325093361767</v>
      </c>
      <c r="U264" s="280">
        <f t="shared" si="88"/>
        <v>8.2255530000000007E-2</v>
      </c>
      <c r="V264" s="280">
        <f t="shared" si="89"/>
        <v>8.2861409999999996E-2</v>
      </c>
      <c r="W264" s="280">
        <f t="shared" si="90"/>
        <v>-2.8147000000000588E-4</v>
      </c>
      <c r="X264" s="280">
        <f t="shared" si="91"/>
        <v>0</v>
      </c>
      <c r="Y264" s="262">
        <f t="shared" si="92"/>
        <v>9.9367780698667065</v>
      </c>
      <c r="Z264" s="262">
        <f t="shared" si="93"/>
        <v>9.7959302831965029</v>
      </c>
      <c r="AA264" s="262">
        <f t="shared" si="94"/>
        <v>10.00044829509595</v>
      </c>
      <c r="AB264" s="262">
        <f t="shared" si="95"/>
        <v>10</v>
      </c>
      <c r="AD264" s="6">
        <f t="shared" si="96"/>
        <v>247</v>
      </c>
      <c r="AE264" s="1">
        <f t="shared" si="97"/>
        <v>43537</v>
      </c>
      <c r="AF264" s="262">
        <f t="shared" si="98"/>
        <v>0.32059727592903187</v>
      </c>
      <c r="AG264" s="262">
        <f t="shared" si="99"/>
        <v>-3.1483309422293715E-2</v>
      </c>
      <c r="AH264" s="262">
        <f t="shared" si="100"/>
        <v>-2.6913705153440048E-2</v>
      </c>
      <c r="AI264" s="262">
        <f t="shared" si="101"/>
        <v>-0.16020610684296344</v>
      </c>
      <c r="AJ264" s="262">
        <f t="shared" si="102"/>
        <v>1.0074700000000034E-3</v>
      </c>
      <c r="AK264" s="262">
        <f t="shared" si="103"/>
        <v>-305.18325093361767</v>
      </c>
    </row>
    <row r="265" spans="1:37" x14ac:dyDescent="0.25">
      <c r="A265" s="6">
        <f t="shared" si="85"/>
        <v>248</v>
      </c>
      <c r="B265" s="245">
        <f>+Rendimientos!F938</f>
        <v>42368</v>
      </c>
      <c r="C265" s="247">
        <f>+Rendimientos!G938</f>
        <v>-5.3852973150980378E-3</v>
      </c>
      <c r="D265" s="247">
        <f>+Rendimientos!H938</f>
        <v>-2.193122848165787E-2</v>
      </c>
      <c r="E265" s="247">
        <f>+Rendimientos!I938</f>
        <v>6.0368555826291635E-3</v>
      </c>
      <c r="F265">
        <f>+VLOOKUP(B265,ASURB.MX!$A$2:$H$1054,8,FALSE)</f>
        <v>-1.3123656465768069E-2</v>
      </c>
      <c r="G265" s="264">
        <f>+dr!F252</f>
        <v>-6.3699999999999868E-5</v>
      </c>
      <c r="H265" s="264">
        <f>+dr!G252</f>
        <v>-1.5739000000000031E-4</v>
      </c>
      <c r="I265" s="264">
        <f>+dr!H252</f>
        <v>1.5979999999998773E-5</v>
      </c>
      <c r="J265" s="264">
        <f>+dr!I252</f>
        <v>-5.5069999999997343E-5</v>
      </c>
      <c r="K265" s="264">
        <f>+dr!J252</f>
        <v>0</v>
      </c>
      <c r="M265" s="6">
        <f t="shared" si="86"/>
        <v>248</v>
      </c>
      <c r="N265" s="1">
        <f t="shared" si="80"/>
        <v>42368</v>
      </c>
      <c r="O265" s="263">
        <f t="shared" si="81"/>
        <v>37.430264157756724</v>
      </c>
      <c r="P265" s="263">
        <f t="shared" si="82"/>
        <v>8.9319475884935251</v>
      </c>
      <c r="Q265" s="263">
        <f t="shared" si="83"/>
        <v>14.879555137807907</v>
      </c>
      <c r="R265" s="263">
        <f t="shared" si="87"/>
        <v>301.14186590067419</v>
      </c>
      <c r="S265" s="98">
        <f t="shared" si="84"/>
        <v>3.0613493846153847E-2</v>
      </c>
      <c r="T265" s="265">
        <f>R265-'Ejercicio 7'!$J$12*EXP(-S265*34/360)</f>
        <v>301.04492436860437</v>
      </c>
      <c r="U265" s="280">
        <f t="shared" si="88"/>
        <v>8.1850590000000001E-2</v>
      </c>
      <c r="V265" s="280">
        <f t="shared" si="89"/>
        <v>8.2636790000000002E-2</v>
      </c>
      <c r="W265" s="280">
        <f t="shared" si="90"/>
        <v>-3.3153999999999823E-4</v>
      </c>
      <c r="X265" s="280">
        <f t="shared" si="91"/>
        <v>0</v>
      </c>
      <c r="Y265" s="262">
        <f t="shared" si="92"/>
        <v>9.9367780698667065</v>
      </c>
      <c r="Z265" s="262">
        <f t="shared" si="93"/>
        <v>9.7959302831965029</v>
      </c>
      <c r="AA265" s="262">
        <f t="shared" si="94"/>
        <v>10.00044829509595</v>
      </c>
      <c r="AB265" s="262">
        <f t="shared" si="95"/>
        <v>10</v>
      </c>
      <c r="AD265" s="6">
        <f t="shared" si="96"/>
        <v>248</v>
      </c>
      <c r="AE265" s="1">
        <f t="shared" si="97"/>
        <v>43537</v>
      </c>
      <c r="AF265" s="262">
        <f t="shared" si="98"/>
        <v>0.20211684224327797</v>
      </c>
      <c r="AG265" s="262">
        <f t="shared" si="99"/>
        <v>0.19805241150647568</v>
      </c>
      <c r="AH265" s="262">
        <f t="shared" si="100"/>
        <v>-8.9555137807908025E-2</v>
      </c>
      <c r="AI265" s="262">
        <f t="shared" si="101"/>
        <v>3.9781290993258267</v>
      </c>
      <c r="AJ265" s="262">
        <f t="shared" si="102"/>
        <v>6.3699999999999868E-5</v>
      </c>
      <c r="AK265" s="262">
        <f t="shared" si="103"/>
        <v>-301.04492436860437</v>
      </c>
    </row>
    <row r="266" spans="1:37" x14ac:dyDescent="0.25">
      <c r="A266" s="6">
        <f t="shared" si="85"/>
        <v>249</v>
      </c>
      <c r="B266" s="245">
        <f>+Rendimientos!F939</f>
        <v>42369</v>
      </c>
      <c r="C266" s="247">
        <f>+Rendimientos!G939</f>
        <v>1.8192673498734699E-2</v>
      </c>
      <c r="D266" s="247">
        <f>+Rendimientos!H939</f>
        <v>8.7432539877797342E-3</v>
      </c>
      <c r="E266" s="247">
        <f>+Rendimientos!I939</f>
        <v>3.604636420239709E-3</v>
      </c>
      <c r="F266">
        <f>+VLOOKUP(B266,ASURB.MX!$A$2:$H$1054,8,FALSE)</f>
        <v>-2.5388244241806124E-3</v>
      </c>
      <c r="G266" s="264">
        <f>+dr!F253</f>
        <v>-2.8508000000000006E-4</v>
      </c>
      <c r="H266" s="264">
        <f>+dr!G253</f>
        <v>-3.6287999999999598E-4</v>
      </c>
      <c r="I266" s="264">
        <f>+dr!H253</f>
        <v>1.4269999999996785E-5</v>
      </c>
      <c r="J266" s="264">
        <f>+dr!I253</f>
        <v>1.0123000000000076E-4</v>
      </c>
      <c r="K266" s="264">
        <f>+dr!J253</f>
        <v>0</v>
      </c>
      <c r="M266" s="6">
        <f t="shared" si="86"/>
        <v>249</v>
      </c>
      <c r="N266" s="1">
        <f t="shared" si="80"/>
        <v>42369</v>
      </c>
      <c r="O266" s="263">
        <f t="shared" si="81"/>
        <v>38.323280216783722</v>
      </c>
      <c r="P266" s="263">
        <f t="shared" si="82"/>
        <v>9.210175897275402</v>
      </c>
      <c r="Q266" s="263">
        <f t="shared" si="83"/>
        <v>14.843408774431948</v>
      </c>
      <c r="R266" s="263">
        <f t="shared" si="87"/>
        <v>304.34633141794961</v>
      </c>
      <c r="S266" s="98">
        <f t="shared" si="84"/>
        <v>3.0392113846153847E-2</v>
      </c>
      <c r="T266" s="265">
        <f>R266-'Ejercicio 7'!$J$12*EXP(-S266*34/360)</f>
        <v>304.24938785899428</v>
      </c>
      <c r="U266" s="280">
        <f t="shared" si="88"/>
        <v>8.1645100000000012E-2</v>
      </c>
      <c r="V266" s="280">
        <f t="shared" si="89"/>
        <v>8.263508E-2</v>
      </c>
      <c r="W266" s="280">
        <f t="shared" si="90"/>
        <v>-1.7524000000000012E-4</v>
      </c>
      <c r="X266" s="280">
        <f t="shared" si="91"/>
        <v>0</v>
      </c>
      <c r="Y266" s="262">
        <f t="shared" si="92"/>
        <v>9.9367780698667065</v>
      </c>
      <c r="Z266" s="262">
        <f t="shared" si="93"/>
        <v>9.7959302831965029</v>
      </c>
      <c r="AA266" s="262">
        <f t="shared" si="94"/>
        <v>10.00044829509595</v>
      </c>
      <c r="AB266" s="262">
        <f t="shared" si="95"/>
        <v>10</v>
      </c>
      <c r="AD266" s="6">
        <f t="shared" si="96"/>
        <v>249</v>
      </c>
      <c r="AE266" s="1">
        <f t="shared" si="97"/>
        <v>43537</v>
      </c>
      <c r="AF266" s="262">
        <f t="shared" si="98"/>
        <v>-0.69089921678371979</v>
      </c>
      <c r="AG266" s="262">
        <f t="shared" si="99"/>
        <v>-8.0175897275401198E-2</v>
      </c>
      <c r="AH266" s="262">
        <f t="shared" si="100"/>
        <v>-5.3408774431948913E-2</v>
      </c>
      <c r="AI266" s="262">
        <f t="shared" si="101"/>
        <v>0.77366358205040342</v>
      </c>
      <c r="AJ266" s="262">
        <f t="shared" si="102"/>
        <v>2.8508000000000006E-4</v>
      </c>
      <c r="AK266" s="262">
        <f t="shared" si="103"/>
        <v>-304.24938785899428</v>
      </c>
    </row>
    <row r="267" spans="1:37" x14ac:dyDescent="0.25">
      <c r="A267" s="6">
        <f t="shared" si="85"/>
        <v>250</v>
      </c>
      <c r="B267" s="245">
        <f>+Rendimientos!F940</f>
        <v>42373</v>
      </c>
      <c r="C267" s="247">
        <f>+Rendimientos!G940</f>
        <v>-3.3427171657080562E-2</v>
      </c>
      <c r="D267" s="247">
        <f>+Rendimientos!H940</f>
        <v>-2.0447066414135052E-2</v>
      </c>
      <c r="E267" s="247">
        <f>+Rendimientos!I940</f>
        <v>-4.7591373264116603E-2</v>
      </c>
      <c r="F267">
        <f>+VLOOKUP(B267,ASURB.MX!$A$2:$H$1054,8,FALSE)</f>
        <v>-2.3229048042484809E-2</v>
      </c>
      <c r="G267" s="264">
        <f>+dr!F254</f>
        <v>-2.8383999999999701E-4</v>
      </c>
      <c r="H267" s="264">
        <f>+dr!G254</f>
        <v>9.3919999999997339E-5</v>
      </c>
      <c r="I267" s="264">
        <f>+dr!H254</f>
        <v>-2.8690999999999439E-4</v>
      </c>
      <c r="J267" s="264">
        <f>+dr!I254</f>
        <v>-2.8188999999999992E-4</v>
      </c>
      <c r="K267" s="264">
        <f>+dr!J254</f>
        <v>0</v>
      </c>
      <c r="M267" s="6">
        <f t="shared" si="86"/>
        <v>250</v>
      </c>
      <c r="N267" s="1">
        <f t="shared" si="80"/>
        <v>42373</v>
      </c>
      <c r="O267" s="263">
        <f t="shared" si="81"/>
        <v>36.395229375109686</v>
      </c>
      <c r="P267" s="263">
        <f t="shared" si="82"/>
        <v>8.9452138885279329</v>
      </c>
      <c r="Q267" s="263">
        <f t="shared" si="83"/>
        <v>14.102610237227946</v>
      </c>
      <c r="R267" s="263">
        <f t="shared" si="87"/>
        <v>298.11403390611025</v>
      </c>
      <c r="S267" s="98">
        <f t="shared" si="84"/>
        <v>3.039335384615385E-2</v>
      </c>
      <c r="T267" s="265">
        <f>R267-'Ejercicio 7'!$J$12*EXP(-S267*34/360)</f>
        <v>298.01709035850809</v>
      </c>
      <c r="U267" s="280">
        <f t="shared" si="88"/>
        <v>8.2101900000000005E-2</v>
      </c>
      <c r="V267" s="280">
        <f t="shared" si="89"/>
        <v>8.2333900000000015E-2</v>
      </c>
      <c r="W267" s="280">
        <f t="shared" si="90"/>
        <v>-5.583600000000008E-4</v>
      </c>
      <c r="X267" s="280">
        <f t="shared" si="91"/>
        <v>0</v>
      </c>
      <c r="Y267" s="262">
        <f t="shared" si="92"/>
        <v>9.9367780698667065</v>
      </c>
      <c r="Z267" s="262">
        <f t="shared" si="93"/>
        <v>9.7959302831965029</v>
      </c>
      <c r="AA267" s="262">
        <f t="shared" si="94"/>
        <v>10.00044829509595</v>
      </c>
      <c r="AB267" s="262">
        <f t="shared" si="95"/>
        <v>10</v>
      </c>
      <c r="AD267" s="6">
        <f t="shared" si="96"/>
        <v>250</v>
      </c>
      <c r="AE267" s="1">
        <f t="shared" si="97"/>
        <v>43537</v>
      </c>
      <c r="AF267" s="262">
        <f t="shared" si="98"/>
        <v>1.2371516248903163</v>
      </c>
      <c r="AG267" s="262">
        <f t="shared" si="99"/>
        <v>0.18478611147206792</v>
      </c>
      <c r="AH267" s="262">
        <f t="shared" si="100"/>
        <v>0.6873897627720531</v>
      </c>
      <c r="AI267" s="262">
        <f t="shared" si="101"/>
        <v>7.0059610938897663</v>
      </c>
      <c r="AJ267" s="262">
        <f t="shared" si="102"/>
        <v>2.8383999999999701E-4</v>
      </c>
      <c r="AK267" s="262">
        <f t="shared" si="103"/>
        <v>-298.01709035850809</v>
      </c>
    </row>
    <row r="268" spans="1:37" x14ac:dyDescent="0.25">
      <c r="A268" s="6">
        <f t="shared" si="85"/>
        <v>251</v>
      </c>
      <c r="B268" s="245">
        <f>+Rendimientos!F941</f>
        <v>42374</v>
      </c>
      <c r="C268" s="247">
        <f>+Rendimientos!G941</f>
        <v>-1.4356682527315447E-2</v>
      </c>
      <c r="D268" s="247">
        <f>+Rendimientos!H941</f>
        <v>1.6522034580467953E-2</v>
      </c>
      <c r="E268" s="247">
        <f>+Rendimientos!I941</f>
        <v>1.1257163154972558E-2</v>
      </c>
      <c r="F268">
        <f>+VLOOKUP(B268,ASURB.MX!$A$2:$H$1054,8,FALSE)</f>
        <v>-2.2321129958275992E-2</v>
      </c>
      <c r="G268" s="264">
        <f>+dr!F255</f>
        <v>-2.4565000000000003E-4</v>
      </c>
      <c r="H268" s="264">
        <f>+dr!G255</f>
        <v>6.1800000000014621E-6</v>
      </c>
      <c r="I268" s="264">
        <f>+dr!H255</f>
        <v>-1.431300000000052E-4</v>
      </c>
      <c r="J268" s="264">
        <f>+dr!I255</f>
        <v>-2.0579999999999904E-4</v>
      </c>
      <c r="K268" s="264">
        <f>+dr!J255</f>
        <v>0</v>
      </c>
      <c r="M268" s="6">
        <f t="shared" si="86"/>
        <v>251</v>
      </c>
      <c r="N268" s="1">
        <f t="shared" si="80"/>
        <v>42374</v>
      </c>
      <c r="O268" s="263">
        <f t="shared" si="81"/>
        <v>37.09596464644121</v>
      </c>
      <c r="P268" s="263">
        <f t="shared" si="82"/>
        <v>9.2820992099653221</v>
      </c>
      <c r="Q268" s="263">
        <f t="shared" si="83"/>
        <v>14.957434091351862</v>
      </c>
      <c r="R268" s="263">
        <f t="shared" si="87"/>
        <v>298.38481993581559</v>
      </c>
      <c r="S268" s="98">
        <f t="shared" si="84"/>
        <v>3.0431543846153847E-2</v>
      </c>
      <c r="T268" s="265">
        <f>R268-'Ejercicio 7'!$J$12*EXP(-S268*34/360)</f>
        <v>298.28787673787201</v>
      </c>
      <c r="U268" s="280">
        <f t="shared" si="88"/>
        <v>8.2014160000000003E-2</v>
      </c>
      <c r="V268" s="280">
        <f t="shared" si="89"/>
        <v>8.2477679999999998E-2</v>
      </c>
      <c r="W268" s="280">
        <f t="shared" si="90"/>
        <v>-4.8226999999999992E-4</v>
      </c>
      <c r="X268" s="280">
        <f t="shared" si="91"/>
        <v>0</v>
      </c>
      <c r="Y268" s="262">
        <f t="shared" si="92"/>
        <v>9.9367780698667065</v>
      </c>
      <c r="Z268" s="262">
        <f t="shared" si="93"/>
        <v>9.7959302831965029</v>
      </c>
      <c r="AA268" s="262">
        <f t="shared" si="94"/>
        <v>10.00044829509595</v>
      </c>
      <c r="AB268" s="262">
        <f t="shared" si="95"/>
        <v>10</v>
      </c>
      <c r="AD268" s="6">
        <f t="shared" si="96"/>
        <v>251</v>
      </c>
      <c r="AE268" s="1">
        <f t="shared" si="97"/>
        <v>43537</v>
      </c>
      <c r="AF268" s="262">
        <f t="shared" si="98"/>
        <v>0.53641635355879203</v>
      </c>
      <c r="AG268" s="262">
        <f t="shared" si="99"/>
        <v>-0.15209920996532134</v>
      </c>
      <c r="AH268" s="262">
        <f t="shared" si="100"/>
        <v>-0.16743409135186305</v>
      </c>
      <c r="AI268" s="262">
        <f t="shared" si="101"/>
        <v>6.7351750641844319</v>
      </c>
      <c r="AJ268" s="262">
        <f t="shared" si="102"/>
        <v>2.4565000000000003E-4</v>
      </c>
      <c r="AK268" s="262">
        <f t="shared" si="103"/>
        <v>-298.28787673787201</v>
      </c>
    </row>
    <row r="269" spans="1:37" x14ac:dyDescent="0.25">
      <c r="A269" s="6">
        <f t="shared" si="85"/>
        <v>252</v>
      </c>
      <c r="B269" s="245">
        <f>+Rendimientos!F942</f>
        <v>42375</v>
      </c>
      <c r="C269" s="247">
        <f>+Rendimientos!G942</f>
        <v>-2.2270369450775786E-3</v>
      </c>
      <c r="D269" s="247">
        <f>+Rendimientos!H942</f>
        <v>4.3602592701805862E-3</v>
      </c>
      <c r="E269" s="247">
        <f>+Rendimientos!I942</f>
        <v>-8.4309874848477115E-3</v>
      </c>
      <c r="F269">
        <f>+VLOOKUP(B269,ASURB.MX!$A$2:$H$1054,8,FALSE)</f>
        <v>-4.5591382785239096E-3</v>
      </c>
      <c r="G269" s="264">
        <f>+dr!F256</f>
        <v>7.1931999999999899E-4</v>
      </c>
      <c r="H269" s="264">
        <f>+dr!G256</f>
        <v>7.0479999999997767E-5</v>
      </c>
      <c r="I269" s="264">
        <f>+dr!H256</f>
        <v>-2.0014999999999616E-4</v>
      </c>
      <c r="J269" s="264">
        <f>+dr!I256</f>
        <v>-7.6340000000001129E-5</v>
      </c>
      <c r="K269" s="264">
        <f>+dr!J256</f>
        <v>0</v>
      </c>
      <c r="M269" s="6">
        <f t="shared" si="86"/>
        <v>252</v>
      </c>
      <c r="N269" s="1">
        <f t="shared" si="80"/>
        <v>42375</v>
      </c>
      <c r="O269" s="263">
        <f t="shared" si="81"/>
        <v>37.548665550481488</v>
      </c>
      <c r="P269" s="263">
        <f t="shared" si="82"/>
        <v>9.1698960825604523</v>
      </c>
      <c r="Q269" s="263">
        <f t="shared" si="83"/>
        <v>14.665829869025464</v>
      </c>
      <c r="R269" s="263">
        <f t="shared" si="87"/>
        <v>303.73207701034414</v>
      </c>
      <c r="S269" s="98">
        <f t="shared" si="84"/>
        <v>3.1396513846153842E-2</v>
      </c>
      <c r="T269" s="265">
        <f>R269-'Ejercicio 7'!$J$12*EXP(-S269*34/360)</f>
        <v>303.63514264701865</v>
      </c>
      <c r="U269" s="280">
        <f t="shared" si="88"/>
        <v>8.2078460000000006E-2</v>
      </c>
      <c r="V269" s="280">
        <f t="shared" si="89"/>
        <v>8.2420660000000007E-2</v>
      </c>
      <c r="W269" s="280">
        <f t="shared" si="90"/>
        <v>-3.5281000000000201E-4</v>
      </c>
      <c r="X269" s="280">
        <f t="shared" si="91"/>
        <v>0</v>
      </c>
      <c r="Y269" s="262">
        <f t="shared" si="92"/>
        <v>9.9367780698667065</v>
      </c>
      <c r="Z269" s="262">
        <f t="shared" si="93"/>
        <v>9.7959302831965029</v>
      </c>
      <c r="AA269" s="262">
        <f t="shared" si="94"/>
        <v>10.00044829509595</v>
      </c>
      <c r="AB269" s="262">
        <f t="shared" si="95"/>
        <v>10</v>
      </c>
      <c r="AD269" s="6">
        <f t="shared" si="96"/>
        <v>252</v>
      </c>
      <c r="AE269" s="1">
        <f t="shared" si="97"/>
        <v>43537</v>
      </c>
      <c r="AF269" s="262">
        <f t="shared" si="98"/>
        <v>8.3715449518514617E-2</v>
      </c>
      <c r="AG269" s="262">
        <f t="shared" si="99"/>
        <v>-3.9896082560451518E-2</v>
      </c>
      <c r="AH269" s="262">
        <f t="shared" si="100"/>
        <v>0.12417013097453555</v>
      </c>
      <c r="AI269" s="262">
        <f t="shared" si="101"/>
        <v>1.3879179896558753</v>
      </c>
      <c r="AJ269" s="262">
        <f t="shared" si="102"/>
        <v>-7.1931999999999552E-4</v>
      </c>
      <c r="AK269" s="262">
        <f t="shared" si="103"/>
        <v>-303.63514264701865</v>
      </c>
    </row>
    <row r="270" spans="1:37" x14ac:dyDescent="0.25">
      <c r="A270" s="6">
        <f t="shared" si="85"/>
        <v>253</v>
      </c>
      <c r="B270" s="245">
        <f>+Rendimientos!F943</f>
        <v>42376</v>
      </c>
      <c r="C270" s="247">
        <f>+Rendimientos!G943</f>
        <v>-8.2461746909030298E-2</v>
      </c>
      <c r="D270" s="247">
        <f>+Rendimientos!H943</f>
        <v>4.5576738042943264E-3</v>
      </c>
      <c r="E270" s="247">
        <f>+Rendimientos!I943</f>
        <v>-4.1619298743621219E-2</v>
      </c>
      <c r="F270">
        <f>+VLOOKUP(B270,ASURB.MX!$A$2:$H$1054,8,FALSE)</f>
        <v>-5.4465801343548358E-3</v>
      </c>
      <c r="G270" s="264">
        <f>+dr!F257</f>
        <v>-5.2048000000000025E-4</v>
      </c>
      <c r="H270" s="264">
        <f>+dr!G257</f>
        <v>-4.4999999999975615E-6</v>
      </c>
      <c r="I270" s="264">
        <f>+dr!H257</f>
        <v>-4.939000000000332E-5</v>
      </c>
      <c r="J270" s="264">
        <f>+dr!I257</f>
        <v>-2.8030999999999889E-4</v>
      </c>
      <c r="K270" s="264">
        <f>+dr!J257</f>
        <v>0</v>
      </c>
      <c r="M270" s="6">
        <f t="shared" si="86"/>
        <v>253</v>
      </c>
      <c r="N270" s="1">
        <f t="shared" si="80"/>
        <v>42376</v>
      </c>
      <c r="O270" s="263">
        <f t="shared" si="81"/>
        <v>34.65365244255041</v>
      </c>
      <c r="P270" s="263">
        <f t="shared" si="82"/>
        <v>9.1717065320221014</v>
      </c>
      <c r="Q270" s="263">
        <f t="shared" si="83"/>
        <v>14.187084067434826</v>
      </c>
      <c r="R270" s="263">
        <f t="shared" si="87"/>
        <v>303.46265201943584</v>
      </c>
      <c r="S270" s="98">
        <f t="shared" si="84"/>
        <v>3.0156713846153847E-2</v>
      </c>
      <c r="T270" s="265">
        <f>R270-'Ejercicio 7'!$J$12*EXP(-S270*34/360)</f>
        <v>303.36570630518577</v>
      </c>
      <c r="U270" s="280">
        <f t="shared" si="88"/>
        <v>8.2003480000000017E-2</v>
      </c>
      <c r="V270" s="280">
        <f t="shared" si="89"/>
        <v>8.2571420000000006E-2</v>
      </c>
      <c r="W270" s="280">
        <f t="shared" si="90"/>
        <v>-5.5677999999999978E-4</v>
      </c>
      <c r="X270" s="280">
        <f t="shared" si="91"/>
        <v>0</v>
      </c>
      <c r="Y270" s="262">
        <f t="shared" si="92"/>
        <v>9.9367780698667065</v>
      </c>
      <c r="Z270" s="262">
        <f t="shared" si="93"/>
        <v>9.7959302831965029</v>
      </c>
      <c r="AA270" s="262">
        <f t="shared" si="94"/>
        <v>10.00044829509595</v>
      </c>
      <c r="AB270" s="262">
        <f t="shared" si="95"/>
        <v>10</v>
      </c>
      <c r="AD270" s="6">
        <f t="shared" si="96"/>
        <v>253</v>
      </c>
      <c r="AE270" s="1">
        <f t="shared" si="97"/>
        <v>43537</v>
      </c>
      <c r="AF270" s="262">
        <f t="shared" si="98"/>
        <v>2.9787285574495925</v>
      </c>
      <c r="AG270" s="262">
        <f t="shared" si="99"/>
        <v>-4.1706532022100617E-2</v>
      </c>
      <c r="AH270" s="262">
        <f t="shared" si="100"/>
        <v>0.60291593256517295</v>
      </c>
      <c r="AI270" s="262">
        <f t="shared" si="101"/>
        <v>1.6573429805641808</v>
      </c>
      <c r="AJ270" s="262">
        <f t="shared" si="102"/>
        <v>5.2048000000000025E-4</v>
      </c>
      <c r="AK270" s="262">
        <f t="shared" si="103"/>
        <v>-303.36570630518577</v>
      </c>
    </row>
    <row r="271" spans="1:37" x14ac:dyDescent="0.25">
      <c r="A271" s="6">
        <f t="shared" si="85"/>
        <v>254</v>
      </c>
      <c r="B271" s="245">
        <f>+Rendimientos!F944</f>
        <v>42377</v>
      </c>
      <c r="C271" s="247">
        <f>+Rendimientos!G944</f>
        <v>-6.115410464001491E-2</v>
      </c>
      <c r="D271" s="247">
        <f>+Rendimientos!H944</f>
        <v>8.1950732530702702E-3</v>
      </c>
      <c r="E271" s="247">
        <f>+Rendimientos!I944</f>
        <v>-2.291000870018471E-3</v>
      </c>
      <c r="F271">
        <f>+VLOOKUP(B271,ASURB.MX!$A$2:$H$1054,8,FALSE)</f>
        <v>-4.1262358151585637E-3</v>
      </c>
      <c r="G271" s="264">
        <f>+dr!F258</f>
        <v>9.6674000000000065E-4</v>
      </c>
      <c r="H271" s="264">
        <f>+dr!G258</f>
        <v>-3.3399999999995933E-5</v>
      </c>
      <c r="I271" s="264">
        <f>+dr!H258</f>
        <v>-2.1084999999999854E-4</v>
      </c>
      <c r="J271" s="264">
        <f>+dr!I258</f>
        <v>1.1657999999999807E-4</v>
      </c>
      <c r="K271" s="264">
        <f>+dr!J258</f>
        <v>0</v>
      </c>
      <c r="M271" s="6">
        <f t="shared" si="86"/>
        <v>254</v>
      </c>
      <c r="N271" s="1">
        <f t="shared" si="80"/>
        <v>42377</v>
      </c>
      <c r="O271" s="263">
        <f t="shared" si="81"/>
        <v>35.399962894001831</v>
      </c>
      <c r="P271" s="263">
        <f t="shared" si="82"/>
        <v>9.205128439871082</v>
      </c>
      <c r="Q271" s="263">
        <f t="shared" si="83"/>
        <v>14.756154881533881</v>
      </c>
      <c r="R271" s="263">
        <f t="shared" si="87"/>
        <v>303.86359183917779</v>
      </c>
      <c r="S271" s="98">
        <f t="shared" si="84"/>
        <v>3.1643933846153847E-2</v>
      </c>
      <c r="T271" s="265">
        <f>R271-'Ejercicio 7'!$J$12*EXP(-S271*34/360)</f>
        <v>303.76665974093419</v>
      </c>
      <c r="U271" s="280">
        <f t="shared" si="88"/>
        <v>8.1974580000000019E-2</v>
      </c>
      <c r="V271" s="280">
        <f t="shared" si="89"/>
        <v>8.2409960000000004E-2</v>
      </c>
      <c r="W271" s="280">
        <f t="shared" si="90"/>
        <v>-1.5989000000000281E-4</v>
      </c>
      <c r="X271" s="280">
        <f t="shared" si="91"/>
        <v>0</v>
      </c>
      <c r="Y271" s="262">
        <f t="shared" si="92"/>
        <v>9.9367780698667065</v>
      </c>
      <c r="Z271" s="262">
        <f t="shared" si="93"/>
        <v>9.7959302831965029</v>
      </c>
      <c r="AA271" s="262">
        <f t="shared" si="94"/>
        <v>10.00044829509595</v>
      </c>
      <c r="AB271" s="262">
        <f t="shared" si="95"/>
        <v>10</v>
      </c>
      <c r="AD271" s="6">
        <f t="shared" si="96"/>
        <v>254</v>
      </c>
      <c r="AE271" s="1">
        <f t="shared" si="97"/>
        <v>43537</v>
      </c>
      <c r="AF271" s="262">
        <f t="shared" si="98"/>
        <v>2.2324181059981711</v>
      </c>
      <c r="AG271" s="262">
        <f t="shared" si="99"/>
        <v>-7.5128439871081198E-2</v>
      </c>
      <c r="AH271" s="262">
        <f t="shared" si="100"/>
        <v>3.3845118466118151E-2</v>
      </c>
      <c r="AI271" s="262">
        <f t="shared" si="101"/>
        <v>1.2564031608222308</v>
      </c>
      <c r="AJ271" s="262">
        <f t="shared" si="102"/>
        <v>-9.6674000000000065E-4</v>
      </c>
      <c r="AK271" s="262">
        <f t="shared" si="103"/>
        <v>-303.76665974093419</v>
      </c>
    </row>
    <row r="272" spans="1:37" x14ac:dyDescent="0.25">
      <c r="A272" s="6">
        <f t="shared" si="85"/>
        <v>255</v>
      </c>
      <c r="B272" s="245">
        <f>+Rendimientos!F945</f>
        <v>42380</v>
      </c>
      <c r="C272" s="247">
        <f>+Rendimientos!G945</f>
        <v>7.6932629698650947E-3</v>
      </c>
      <c r="D272" s="247">
        <f>+Rendimientos!H945</f>
        <v>1.6191118399089207E-2</v>
      </c>
      <c r="E272" s="247">
        <f>+Rendimientos!I945</f>
        <v>-3.7047439592325704E-2</v>
      </c>
      <c r="F272">
        <f>+VLOOKUP(B272,ASURB.MX!$A$2:$H$1054,8,FALSE)</f>
        <v>-8.4354424537962259E-3</v>
      </c>
      <c r="G272" s="264">
        <f>+dr!F259</f>
        <v>5.6501999999999941E-4</v>
      </c>
      <c r="H272" s="264">
        <f>+dr!G259</f>
        <v>-6.400000000003625E-6</v>
      </c>
      <c r="I272" s="264">
        <f>+dr!H259</f>
        <v>6.0219999999999718E-5</v>
      </c>
      <c r="J272" s="264">
        <f>+dr!I259</f>
        <v>1.860500000000001E-4</v>
      </c>
      <c r="K272" s="264">
        <f>+dr!J259</f>
        <v>0</v>
      </c>
      <c r="M272" s="6">
        <f t="shared" si="86"/>
        <v>255</v>
      </c>
      <c r="N272" s="1">
        <f t="shared" si="80"/>
        <v>42380</v>
      </c>
      <c r="O272" s="263">
        <f t="shared" si="81"/>
        <v>37.923013325215067</v>
      </c>
      <c r="P272" s="263">
        <f t="shared" si="82"/>
        <v>9.2790281213040746</v>
      </c>
      <c r="Q272" s="263">
        <f t="shared" si="83"/>
        <v>14.252093912249986</v>
      </c>
      <c r="R272" s="263">
        <f t="shared" si="87"/>
        <v>302.55699804518258</v>
      </c>
      <c r="S272" s="98">
        <f t="shared" si="84"/>
        <v>3.1242213846153846E-2</v>
      </c>
      <c r="T272" s="265">
        <f>R272-'Ejercicio 7'!$J$12*EXP(-S272*34/360)</f>
        <v>302.46006226924385</v>
      </c>
      <c r="U272" s="280">
        <f t="shared" si="88"/>
        <v>8.2001580000000004E-2</v>
      </c>
      <c r="V272" s="280">
        <f t="shared" si="89"/>
        <v>8.2681030000000003E-2</v>
      </c>
      <c r="W272" s="280">
        <f t="shared" si="90"/>
        <v>-9.0420000000000778E-5</v>
      </c>
      <c r="X272" s="280">
        <f t="shared" si="91"/>
        <v>0</v>
      </c>
      <c r="Y272" s="262">
        <f t="shared" si="92"/>
        <v>9.9367780698667065</v>
      </c>
      <c r="Z272" s="262">
        <f t="shared" si="93"/>
        <v>9.7959302831965029</v>
      </c>
      <c r="AA272" s="262">
        <f t="shared" si="94"/>
        <v>10.00044829509595</v>
      </c>
      <c r="AB272" s="262">
        <f t="shared" si="95"/>
        <v>10</v>
      </c>
      <c r="AD272" s="6">
        <f t="shared" si="96"/>
        <v>255</v>
      </c>
      <c r="AE272" s="1">
        <f t="shared" si="97"/>
        <v>43537</v>
      </c>
      <c r="AF272" s="262">
        <f t="shared" si="98"/>
        <v>-0.29063232521506421</v>
      </c>
      <c r="AG272" s="262">
        <f t="shared" si="99"/>
        <v>-0.14902812130407384</v>
      </c>
      <c r="AH272" s="262">
        <f t="shared" si="100"/>
        <v>0.53790608775001303</v>
      </c>
      <c r="AI272" s="262">
        <f t="shared" si="101"/>
        <v>2.5629969548174358</v>
      </c>
      <c r="AJ272" s="262">
        <f t="shared" si="102"/>
        <v>-5.6501999999999941E-4</v>
      </c>
      <c r="AK272" s="262">
        <f t="shared" si="103"/>
        <v>-302.46006226924385</v>
      </c>
    </row>
    <row r="273" spans="1:37" x14ac:dyDescent="0.25">
      <c r="A273" s="6">
        <f t="shared" si="85"/>
        <v>256</v>
      </c>
      <c r="B273" s="245">
        <f>+Rendimientos!F946</f>
        <v>42381</v>
      </c>
      <c r="C273" s="247">
        <f>+Rendimientos!G946</f>
        <v>2.0227018832006456E-2</v>
      </c>
      <c r="D273" s="247">
        <f>+Rendimientos!H946</f>
        <v>-6.3409419826701335E-4</v>
      </c>
      <c r="E273" s="247">
        <f>+Rendimientos!I946</f>
        <v>-8.1939623155017384E-3</v>
      </c>
      <c r="F273">
        <f>+VLOOKUP(B273,ASURB.MX!$A$2:$H$1054,8,FALSE)</f>
        <v>1.7318282312782346E-2</v>
      </c>
      <c r="G273" s="264">
        <f>+dr!F260</f>
        <v>-5.522199999999991E-4</v>
      </c>
      <c r="H273" s="264">
        <f>+dr!G260</f>
        <v>9.3719999999998527E-5</v>
      </c>
      <c r="I273" s="264">
        <f>+dr!H260</f>
        <v>-1.0000000000000286E-4</v>
      </c>
      <c r="J273" s="264">
        <f>+dr!I260</f>
        <v>-1.4957000000000165E-4</v>
      </c>
      <c r="K273" s="264">
        <f>+dr!J260</f>
        <v>0</v>
      </c>
      <c r="M273" s="6">
        <f t="shared" si="86"/>
        <v>256</v>
      </c>
      <c r="N273" s="1">
        <f t="shared" ref="N273:N336" si="104">+B273</f>
        <v>42381</v>
      </c>
      <c r="O273" s="263">
        <f t="shared" ref="O273:O336" si="105">+$O$16*EXP(C273)</f>
        <v>38.401322358466594</v>
      </c>
      <c r="P273" s="263">
        <f t="shared" ref="P273:P336" si="106">+$P$16*EXP(D273)</f>
        <v>9.1242125550563689</v>
      </c>
      <c r="Q273" s="263">
        <f t="shared" ref="Q273:Q336" si="107">+$Q$16*EXP(E273)</f>
        <v>14.669306451836306</v>
      </c>
      <c r="R273" s="263">
        <f t="shared" si="87"/>
        <v>310.45017073730025</v>
      </c>
      <c r="S273" s="98">
        <f t="shared" ref="S273:S336" si="108">+$S$16+G273</f>
        <v>3.0124973846153848E-2</v>
      </c>
      <c r="T273" s="265">
        <f>R273-'Ejercicio 7'!$J$12*EXP(-S273*34/360)</f>
        <v>310.35322473243883</v>
      </c>
      <c r="U273" s="280">
        <f t="shared" si="88"/>
        <v>8.21017E-2</v>
      </c>
      <c r="V273" s="280">
        <f t="shared" si="89"/>
        <v>8.252081E-2</v>
      </c>
      <c r="W273" s="280">
        <f t="shared" si="90"/>
        <v>-4.2604000000000253E-4</v>
      </c>
      <c r="X273" s="280">
        <f t="shared" si="91"/>
        <v>0</v>
      </c>
      <c r="Y273" s="262">
        <f t="shared" si="92"/>
        <v>9.9367780698667065</v>
      </c>
      <c r="Z273" s="262">
        <f t="shared" si="93"/>
        <v>9.7959302831965029</v>
      </c>
      <c r="AA273" s="262">
        <f t="shared" si="94"/>
        <v>10.00044829509595</v>
      </c>
      <c r="AB273" s="262">
        <f t="shared" si="95"/>
        <v>10</v>
      </c>
      <c r="AD273" s="6">
        <f t="shared" si="96"/>
        <v>256</v>
      </c>
      <c r="AE273" s="1">
        <f t="shared" si="97"/>
        <v>43537</v>
      </c>
      <c r="AF273" s="262">
        <f t="shared" si="98"/>
        <v>-0.7689413584665914</v>
      </c>
      <c r="AG273" s="262">
        <f t="shared" si="99"/>
        <v>5.7874449436319253E-3</v>
      </c>
      <c r="AH273" s="262">
        <f t="shared" si="100"/>
        <v>0.12069354816369326</v>
      </c>
      <c r="AI273" s="262">
        <f t="shared" si="101"/>
        <v>-5.3301757373002374</v>
      </c>
      <c r="AJ273" s="262">
        <f t="shared" si="102"/>
        <v>5.522199999999991E-4</v>
      </c>
      <c r="AK273" s="262">
        <f t="shared" si="103"/>
        <v>-310.35322473243883</v>
      </c>
    </row>
    <row r="274" spans="1:37" x14ac:dyDescent="0.25">
      <c r="A274" s="6">
        <f t="shared" si="85"/>
        <v>257</v>
      </c>
      <c r="B274" s="245">
        <f>+Rendimientos!F947</f>
        <v>42382</v>
      </c>
      <c r="C274" s="247">
        <f>+Rendimientos!G947</f>
        <v>-3.437639048103399E-2</v>
      </c>
      <c r="D274" s="247">
        <f>+Rendimientos!H947</f>
        <v>3.588409425546868E-3</v>
      </c>
      <c r="E274" s="247">
        <f>+Rendimientos!I947</f>
        <v>8.8737810810456102E-3</v>
      </c>
      <c r="F274">
        <f>+VLOOKUP(B274,ASURB.MX!$A$2:$H$1054,8,FALSE)</f>
        <v>-2.2246315706814235E-2</v>
      </c>
      <c r="G274" s="264">
        <f>+dr!F261</f>
        <v>-1.108800000000007E-4</v>
      </c>
      <c r="H274" s="264">
        <f>+dr!G261</f>
        <v>8.0900000000001804E-5</v>
      </c>
      <c r="I274" s="264">
        <f>+dr!H261</f>
        <v>-4.8199999999998244E-5</v>
      </c>
      <c r="J274" s="264">
        <f>+dr!I261</f>
        <v>-1.749099999999934E-4</v>
      </c>
      <c r="K274" s="264">
        <f>+dr!J261</f>
        <v>0</v>
      </c>
      <c r="M274" s="6">
        <f t="shared" si="86"/>
        <v>257</v>
      </c>
      <c r="N274" s="1">
        <f t="shared" si="104"/>
        <v>42382</v>
      </c>
      <c r="O274" s="263">
        <f t="shared" si="105"/>
        <v>36.360698729446881</v>
      </c>
      <c r="P274" s="263">
        <f t="shared" si="106"/>
        <v>9.1628210304839914</v>
      </c>
      <c r="Q274" s="263">
        <f t="shared" si="107"/>
        <v>14.921827260263466</v>
      </c>
      <c r="R274" s="263">
        <f t="shared" si="87"/>
        <v>298.40714420784309</v>
      </c>
      <c r="S274" s="98">
        <f t="shared" si="108"/>
        <v>3.0566313846153846E-2</v>
      </c>
      <c r="T274" s="265">
        <f>R274-'Ejercicio 7'!$J$12*EXP(-S274*34/360)</f>
        <v>298.3102022438116</v>
      </c>
      <c r="U274" s="280">
        <f t="shared" si="88"/>
        <v>8.2088880000000003E-2</v>
      </c>
      <c r="V274" s="280">
        <f t="shared" si="89"/>
        <v>8.2572610000000005E-2</v>
      </c>
      <c r="W274" s="280">
        <f t="shared" si="90"/>
        <v>-4.5137999999999429E-4</v>
      </c>
      <c r="X274" s="280">
        <f t="shared" si="91"/>
        <v>0</v>
      </c>
      <c r="Y274" s="262">
        <f t="shared" si="92"/>
        <v>9.9367780698667065</v>
      </c>
      <c r="Z274" s="262">
        <f t="shared" si="93"/>
        <v>9.7959302831965029</v>
      </c>
      <c r="AA274" s="262">
        <f t="shared" si="94"/>
        <v>10.00044829509595</v>
      </c>
      <c r="AB274" s="262">
        <f t="shared" si="95"/>
        <v>10</v>
      </c>
      <c r="AD274" s="6">
        <f t="shared" si="96"/>
        <v>257</v>
      </c>
      <c r="AE274" s="1">
        <f t="shared" si="97"/>
        <v>43537</v>
      </c>
      <c r="AF274" s="262">
        <f t="shared" si="98"/>
        <v>1.2716822705531214</v>
      </c>
      <c r="AG274" s="262">
        <f t="shared" si="99"/>
        <v>-3.2821030483990654E-2</v>
      </c>
      <c r="AH274" s="262">
        <f t="shared" si="100"/>
        <v>-0.13182726026346714</v>
      </c>
      <c r="AI274" s="262">
        <f t="shared" si="101"/>
        <v>6.712850792156928</v>
      </c>
      <c r="AJ274" s="262">
        <f t="shared" si="102"/>
        <v>1.108800000000007E-4</v>
      </c>
      <c r="AK274" s="262">
        <f t="shared" si="103"/>
        <v>-298.3102022438116</v>
      </c>
    </row>
    <row r="275" spans="1:37" x14ac:dyDescent="0.25">
      <c r="A275" s="6">
        <f t="shared" ref="A275:A338" si="109">+A274+1</f>
        <v>258</v>
      </c>
      <c r="B275" s="245">
        <f>+Rendimientos!F948</f>
        <v>42383</v>
      </c>
      <c r="C275" s="247">
        <f>+Rendimientos!G948</f>
        <v>3.0615536988759087E-2</v>
      </c>
      <c r="D275" s="247">
        <f>+Rendimientos!H948</f>
        <v>-4.2147381567373072E-4</v>
      </c>
      <c r="E275" s="247">
        <f>+Rendimientos!I948</f>
        <v>3.3085582847378239E-2</v>
      </c>
      <c r="F275">
        <f>+VLOOKUP(B275,ASURB.MX!$A$2:$H$1054,8,FALSE)</f>
        <v>-6.2833133892821183E-3</v>
      </c>
      <c r="G275" s="264">
        <f>+dr!F262</f>
        <v>2.4607000000000101E-4</v>
      </c>
      <c r="H275" s="264">
        <f>+dr!G262</f>
        <v>-7.5300000000000367E-5</v>
      </c>
      <c r="I275" s="264">
        <f>+dr!H262</f>
        <v>-6.355999999999723E-5</v>
      </c>
      <c r="J275" s="264">
        <f>+dr!I262</f>
        <v>-1.2149000000000881E-4</v>
      </c>
      <c r="K275" s="264">
        <f>+dr!J262</f>
        <v>0</v>
      </c>
      <c r="M275" s="6">
        <f t="shared" ref="M275:M338" si="110">+M274+1</f>
        <v>258</v>
      </c>
      <c r="N275" s="1">
        <f t="shared" si="104"/>
        <v>42383</v>
      </c>
      <c r="O275" s="263">
        <f t="shared" si="105"/>
        <v>38.802334547762058</v>
      </c>
      <c r="P275" s="263">
        <f t="shared" si="106"/>
        <v>9.1261527548763919</v>
      </c>
      <c r="Q275" s="263">
        <f t="shared" si="107"/>
        <v>15.287520768951124</v>
      </c>
      <c r="R275" s="263">
        <f t="shared" ref="R275:R338" si="111">+$R$16*EXP(F275)</f>
        <v>303.20884092776146</v>
      </c>
      <c r="S275" s="98">
        <f t="shared" si="108"/>
        <v>3.0923263846153848E-2</v>
      </c>
      <c r="T275" s="265">
        <f>R275-'Ejercicio 7'!$J$12*EXP(-S275*34/360)</f>
        <v>303.11190223177698</v>
      </c>
      <c r="U275" s="280">
        <f t="shared" ref="U275:U338" si="112">+U$16+H275</f>
        <v>8.1932680000000008E-2</v>
      </c>
      <c r="V275" s="280">
        <f t="shared" ref="V275:V338" si="113">+V$16+I275</f>
        <v>8.2557249999999999E-2</v>
      </c>
      <c r="W275" s="280">
        <f t="shared" ref="W275:W338" si="114">+W$16+J275</f>
        <v>-3.9796000000000969E-4</v>
      </c>
      <c r="X275" s="280">
        <f t="shared" ref="X275:X338" si="115">+X$16+K275</f>
        <v>0</v>
      </c>
      <c r="Y275" s="262">
        <f t="shared" ref="Y275:Y338" si="116">10*(1+U$18*28/360)^(-1)</f>
        <v>9.9367780698667065</v>
      </c>
      <c r="Z275" s="262">
        <f t="shared" ref="Z275:Z338" si="117">10*(1+V$18*91/360)^(-1)</f>
        <v>9.7959302831965029</v>
      </c>
      <c r="AA275" s="262">
        <f t="shared" ref="AA275:AA338" si="118">10*(1+W$18*27/360)^(-1)</f>
        <v>10.00044829509595</v>
      </c>
      <c r="AB275" s="262">
        <f t="shared" ref="AB275:AB338" si="119">10*(1+X$18*27/360)^(-1)</f>
        <v>10</v>
      </c>
      <c r="AD275" s="6">
        <f t="shared" ref="AD275:AD338" si="120">+AD274+1</f>
        <v>258</v>
      </c>
      <c r="AE275" s="1">
        <f t="shared" ref="AE275:AE338" si="121">+$AE$16+1</f>
        <v>43537</v>
      </c>
      <c r="AF275" s="262">
        <f t="shared" ref="AF275:AF338" si="122">-(O275-O$16)</f>
        <v>-1.1699535477620557</v>
      </c>
      <c r="AG275" s="262">
        <f t="shared" ref="AG275:AG338" si="123">-(P275-P$16)</f>
        <v>3.8472451236089E-3</v>
      </c>
      <c r="AH275" s="262">
        <f t="shared" ref="AH275:AH338" si="124">-(Q275-Q$16)</f>
        <v>-0.49752076895112474</v>
      </c>
      <c r="AI275" s="262">
        <f t="shared" ref="AI275:AI338" si="125">-(R275-R$16)</f>
        <v>1.9111540722385598</v>
      </c>
      <c r="AJ275" s="262">
        <f t="shared" ref="AJ275:AJ338" si="126">-(S275-S$16)</f>
        <v>-2.4607000000000101E-4</v>
      </c>
      <c r="AK275" s="262">
        <f t="shared" ref="AK275:AK338" si="127">-(T275-T$16)</f>
        <v>-303.11190223177698</v>
      </c>
    </row>
    <row r="276" spans="1:37" x14ac:dyDescent="0.25">
      <c r="A276" s="6">
        <f t="shared" si="109"/>
        <v>259</v>
      </c>
      <c r="B276" s="245">
        <f>+Rendimientos!F949</f>
        <v>42384</v>
      </c>
      <c r="C276" s="247">
        <f>+Rendimientos!G949</f>
        <v>-5.0374852133002407E-3</v>
      </c>
      <c r="D276" s="247">
        <f>+Rendimientos!H949</f>
        <v>-5.4957358041173559E-3</v>
      </c>
      <c r="E276" s="247">
        <f>+Rendimientos!I949</f>
        <v>-3.0370996606528748E-2</v>
      </c>
      <c r="F276">
        <f>+VLOOKUP(B276,ASURB.MX!$A$2:$H$1054,8,FALSE)</f>
        <v>-8.7826870025011616E-3</v>
      </c>
      <c r="G276" s="264">
        <f>+dr!F263</f>
        <v>6.8382999999999639E-4</v>
      </c>
      <c r="H276" s="264">
        <f>+dr!G263</f>
        <v>-2.339999999999981E-5</v>
      </c>
      <c r="I276" s="264">
        <f>+dr!H263</f>
        <v>-7.8560000000005292E-5</v>
      </c>
      <c r="J276" s="264">
        <f>+dr!I263</f>
        <v>-8.0059999999999854E-5</v>
      </c>
      <c r="K276" s="264">
        <f>+dr!J263</f>
        <v>0</v>
      </c>
      <c r="M276" s="6">
        <f t="shared" si="110"/>
        <v>259</v>
      </c>
      <c r="N276" s="1">
        <f t="shared" si="104"/>
        <v>42384</v>
      </c>
      <c r="O276" s="263">
        <f t="shared" si="105"/>
        <v>37.443285120897293</v>
      </c>
      <c r="P276" s="263">
        <f t="shared" si="106"/>
        <v>9.0799615570825658</v>
      </c>
      <c r="Q276" s="263">
        <f t="shared" si="107"/>
        <v>14.347565555538692</v>
      </c>
      <c r="R276" s="263">
        <f t="shared" si="111"/>
        <v>302.451955015804</v>
      </c>
      <c r="S276" s="98">
        <f t="shared" si="108"/>
        <v>3.1361023846153843E-2</v>
      </c>
      <c r="T276" s="265">
        <f>R276-'Ejercicio 7'!$J$12*EXP(-S276*34/360)</f>
        <v>302.35502032757012</v>
      </c>
      <c r="U276" s="280">
        <f t="shared" si="112"/>
        <v>8.1984580000000001E-2</v>
      </c>
      <c r="V276" s="280">
        <f t="shared" si="113"/>
        <v>8.2542249999999998E-2</v>
      </c>
      <c r="W276" s="280">
        <f t="shared" si="114"/>
        <v>-3.5653000000000074E-4</v>
      </c>
      <c r="X276" s="280">
        <f t="shared" si="115"/>
        <v>0</v>
      </c>
      <c r="Y276" s="262">
        <f t="shared" si="116"/>
        <v>9.9367780698667065</v>
      </c>
      <c r="Z276" s="262">
        <f t="shared" si="117"/>
        <v>9.7959302831965029</v>
      </c>
      <c r="AA276" s="262">
        <f t="shared" si="118"/>
        <v>10.00044829509595</v>
      </c>
      <c r="AB276" s="262">
        <f t="shared" si="119"/>
        <v>10</v>
      </c>
      <c r="AD276" s="6">
        <f t="shared" si="120"/>
        <v>259</v>
      </c>
      <c r="AE276" s="1">
        <f t="shared" si="121"/>
        <v>43537</v>
      </c>
      <c r="AF276" s="262">
        <f t="shared" si="122"/>
        <v>0.18909587910270886</v>
      </c>
      <c r="AG276" s="262">
        <f t="shared" si="123"/>
        <v>5.0038442917434978E-2</v>
      </c>
      <c r="AH276" s="262">
        <f t="shared" si="124"/>
        <v>0.44243444446130731</v>
      </c>
      <c r="AI276" s="262">
        <f t="shared" si="125"/>
        <v>2.6680399841960138</v>
      </c>
      <c r="AJ276" s="262">
        <f t="shared" si="126"/>
        <v>-6.8382999999999639E-4</v>
      </c>
      <c r="AK276" s="262">
        <f t="shared" si="127"/>
        <v>-302.35502032757012</v>
      </c>
    </row>
    <row r="277" spans="1:37" x14ac:dyDescent="0.25">
      <c r="A277" s="6">
        <f t="shared" si="109"/>
        <v>260</v>
      </c>
      <c r="B277" s="245">
        <f>+Rendimientos!F950</f>
        <v>42387</v>
      </c>
      <c r="C277" s="247">
        <f>+Rendimientos!G950</f>
        <v>-8.8778149468164771E-3</v>
      </c>
      <c r="D277" s="247">
        <f>+Rendimientos!H950</f>
        <v>-1.3657846611985465E-2</v>
      </c>
      <c r="E277" s="247">
        <f>+Rendimientos!I950</f>
        <v>-1.2274286392412905E-2</v>
      </c>
      <c r="F277">
        <f>+VLOOKUP(B277,ASURB.MX!$A$2:$H$1054,8,FALSE)</f>
        <v>1.0468017400539728E-2</v>
      </c>
      <c r="G277" s="264">
        <f>+dr!F264</f>
        <v>-3.6350000000000965E-5</v>
      </c>
      <c r="H277" s="264">
        <f>+dr!G264</f>
        <v>1.7820000000001723E-5</v>
      </c>
      <c r="I277" s="264">
        <f>+dr!H264</f>
        <v>-6.8299999999993366E-6</v>
      </c>
      <c r="J277" s="264">
        <f>+dr!I264</f>
        <v>9.885000000000449E-5</v>
      </c>
      <c r="K277" s="264">
        <f>+dr!J264</f>
        <v>0</v>
      </c>
      <c r="M277" s="6">
        <f t="shared" si="110"/>
        <v>260</v>
      </c>
      <c r="N277" s="1">
        <f t="shared" si="104"/>
        <v>42387</v>
      </c>
      <c r="O277" s="263">
        <f t="shared" si="105"/>
        <v>37.299766315880255</v>
      </c>
      <c r="P277" s="263">
        <f t="shared" si="106"/>
        <v>9.0061515372711884</v>
      </c>
      <c r="Q277" s="263">
        <f t="shared" si="107"/>
        <v>14.609572876577511</v>
      </c>
      <c r="R277" s="263">
        <f t="shared" si="111"/>
        <v>308.33077233388167</v>
      </c>
      <c r="S277" s="98">
        <f t="shared" si="108"/>
        <v>3.0640843846153846E-2</v>
      </c>
      <c r="T277" s="265">
        <f>R277-'Ejercicio 7'!$J$12*EXP(-S277*34/360)</f>
        <v>308.23383105221689</v>
      </c>
      <c r="U277" s="280">
        <f t="shared" si="112"/>
        <v>8.202580000000001E-2</v>
      </c>
      <c r="V277" s="280">
        <f t="shared" si="113"/>
        <v>8.2613980000000004E-2</v>
      </c>
      <c r="W277" s="280">
        <f t="shared" si="114"/>
        <v>-1.7761999999999639E-4</v>
      </c>
      <c r="X277" s="280">
        <f t="shared" si="115"/>
        <v>0</v>
      </c>
      <c r="Y277" s="262">
        <f t="shared" si="116"/>
        <v>9.9367780698667065</v>
      </c>
      <c r="Z277" s="262">
        <f t="shared" si="117"/>
        <v>9.7959302831965029</v>
      </c>
      <c r="AA277" s="262">
        <f t="shared" si="118"/>
        <v>10.00044829509595</v>
      </c>
      <c r="AB277" s="262">
        <f t="shared" si="119"/>
        <v>10</v>
      </c>
      <c r="AD277" s="6">
        <f t="shared" si="120"/>
        <v>260</v>
      </c>
      <c r="AE277" s="1">
        <f t="shared" si="121"/>
        <v>43537</v>
      </c>
      <c r="AF277" s="262">
        <f t="shared" si="122"/>
        <v>0.33261468411974704</v>
      </c>
      <c r="AG277" s="262">
        <f t="shared" si="123"/>
        <v>0.12384846272881234</v>
      </c>
      <c r="AH277" s="262">
        <f t="shared" si="124"/>
        <v>0.18042712342248812</v>
      </c>
      <c r="AI277" s="262">
        <f t="shared" si="125"/>
        <v>-3.2107773338816514</v>
      </c>
      <c r="AJ277" s="262">
        <f t="shared" si="126"/>
        <v>3.6350000000000965E-5</v>
      </c>
      <c r="AK277" s="262">
        <f t="shared" si="127"/>
        <v>-308.23383105221689</v>
      </c>
    </row>
    <row r="278" spans="1:37" x14ac:dyDescent="0.25">
      <c r="A278" s="6">
        <f t="shared" si="109"/>
        <v>261</v>
      </c>
      <c r="B278" s="245">
        <f>+Rendimientos!F951</f>
        <v>42388</v>
      </c>
      <c r="C278" s="247">
        <f>+Rendimientos!G951</f>
        <v>-4.2948298952448317E-2</v>
      </c>
      <c r="D278" s="247">
        <f>+Rendimientos!H951</f>
        <v>4.0741910981342876E-3</v>
      </c>
      <c r="E278" s="247">
        <f>+Rendimientos!I951</f>
        <v>4.7912735156566905E-3</v>
      </c>
      <c r="F278">
        <f>+VLOOKUP(B278,ASURB.MX!$A$2:$H$1054,8,FALSE)</f>
        <v>7.8126810381752929E-3</v>
      </c>
      <c r="G278" s="264">
        <f>+dr!F265</f>
        <v>1.7150000000000498E-5</v>
      </c>
      <c r="H278" s="264">
        <f>+dr!G265</f>
        <v>1.7642999999999825E-4</v>
      </c>
      <c r="I278" s="264">
        <f>+dr!H265</f>
        <v>1.553000000000665E-5</v>
      </c>
      <c r="J278" s="264">
        <f>+dr!I265</f>
        <v>2.4980999999999615E-4</v>
      </c>
      <c r="K278" s="264">
        <f>+dr!J265</f>
        <v>0</v>
      </c>
      <c r="M278" s="6">
        <f t="shared" si="110"/>
        <v>261</v>
      </c>
      <c r="N278" s="1">
        <f t="shared" si="104"/>
        <v>42388</v>
      </c>
      <c r="O278" s="263">
        <f t="shared" si="105"/>
        <v>36.050350187931002</v>
      </c>
      <c r="P278" s="263">
        <f t="shared" si="106"/>
        <v>9.1672732423237022</v>
      </c>
      <c r="Q278" s="263">
        <f t="shared" si="107"/>
        <v>14.861032968599352</v>
      </c>
      <c r="R278" s="263">
        <f t="shared" si="111"/>
        <v>307.51313645202799</v>
      </c>
      <c r="S278" s="98">
        <f t="shared" si="108"/>
        <v>3.0694343846153847E-2</v>
      </c>
      <c r="T278" s="265">
        <f>R278-'Ejercicio 7'!$J$12*EXP(-S278*34/360)</f>
        <v>307.41619566018471</v>
      </c>
      <c r="U278" s="280">
        <f t="shared" si="112"/>
        <v>8.2184410000000013E-2</v>
      </c>
      <c r="V278" s="280">
        <f t="shared" si="113"/>
        <v>8.2636340000000003E-2</v>
      </c>
      <c r="W278" s="280">
        <f t="shared" si="114"/>
        <v>-2.6660000000004735E-5</v>
      </c>
      <c r="X278" s="280">
        <f t="shared" si="115"/>
        <v>0</v>
      </c>
      <c r="Y278" s="262">
        <f t="shared" si="116"/>
        <v>9.9367780698667065</v>
      </c>
      <c r="Z278" s="262">
        <f t="shared" si="117"/>
        <v>9.7959302831965029</v>
      </c>
      <c r="AA278" s="262">
        <f t="shared" si="118"/>
        <v>10.00044829509595</v>
      </c>
      <c r="AB278" s="262">
        <f t="shared" si="119"/>
        <v>10</v>
      </c>
      <c r="AD278" s="6">
        <f t="shared" si="120"/>
        <v>261</v>
      </c>
      <c r="AE278" s="1">
        <f t="shared" si="121"/>
        <v>43537</v>
      </c>
      <c r="AF278" s="262">
        <f t="shared" si="122"/>
        <v>1.5820308120690001</v>
      </c>
      <c r="AG278" s="262">
        <f t="shared" si="123"/>
        <v>-3.7273242323701439E-2</v>
      </c>
      <c r="AH278" s="262">
        <f t="shared" si="124"/>
        <v>-7.1032968599352486E-2</v>
      </c>
      <c r="AI278" s="262">
        <f t="shared" si="125"/>
        <v>-2.3931414520279759</v>
      </c>
      <c r="AJ278" s="262">
        <f t="shared" si="126"/>
        <v>-1.7150000000000498E-5</v>
      </c>
      <c r="AK278" s="262">
        <f t="shared" si="127"/>
        <v>-307.41619566018471</v>
      </c>
    </row>
    <row r="279" spans="1:37" x14ac:dyDescent="0.25">
      <c r="A279" s="6">
        <f t="shared" si="109"/>
        <v>262</v>
      </c>
      <c r="B279" s="245">
        <f>+Rendimientos!F952</f>
        <v>42389</v>
      </c>
      <c r="C279" s="247">
        <f>+Rendimientos!G952</f>
        <v>-2.0147936064828793E-2</v>
      </c>
      <c r="D279" s="247">
        <f>+Rendimientos!H952</f>
        <v>-1.7135145006000295E-3</v>
      </c>
      <c r="E279" s="247">
        <f>+Rendimientos!I952</f>
        <v>1.7262252921565094E-2</v>
      </c>
      <c r="F279">
        <f>+VLOOKUP(B279,ASURB.MX!$A$2:$H$1054,8,FALSE)</f>
        <v>-2.2448727876678513E-3</v>
      </c>
      <c r="G279" s="264">
        <f>+dr!F266</f>
        <v>7.3515999999999859E-4</v>
      </c>
      <c r="H279" s="264">
        <f>+dr!G266</f>
        <v>1.97379999999997E-4</v>
      </c>
      <c r="I279" s="264">
        <f>+dr!H266</f>
        <v>3.399999999999237E-5</v>
      </c>
      <c r="J279" s="264">
        <f>+dr!I266</f>
        <v>1.4787000000000133E-4</v>
      </c>
      <c r="K279" s="264">
        <f>+dr!J266</f>
        <v>0</v>
      </c>
      <c r="M279" s="6">
        <f t="shared" si="110"/>
        <v>262</v>
      </c>
      <c r="N279" s="1">
        <f t="shared" si="104"/>
        <v>42389</v>
      </c>
      <c r="O279" s="263">
        <f t="shared" si="105"/>
        <v>36.881753384514703</v>
      </c>
      <c r="P279" s="263">
        <f t="shared" si="106"/>
        <v>9.1143690083994606</v>
      </c>
      <c r="Q279" s="263">
        <f t="shared" si="107"/>
        <v>15.047525057185345</v>
      </c>
      <c r="R279" s="263">
        <f t="shared" si="111"/>
        <v>304.43580767033768</v>
      </c>
      <c r="S279" s="98">
        <f t="shared" si="108"/>
        <v>3.1412353846153845E-2</v>
      </c>
      <c r="T279" s="265">
        <f>R279-'Ejercicio 7'!$J$12*EXP(-S279*34/360)</f>
        <v>304.33887345202589</v>
      </c>
      <c r="U279" s="280">
        <f t="shared" si="112"/>
        <v>8.2205360000000005E-2</v>
      </c>
      <c r="V279" s="280">
        <f t="shared" si="113"/>
        <v>8.2654809999999995E-2</v>
      </c>
      <c r="W279" s="280">
        <f t="shared" si="114"/>
        <v>-1.2859999999999955E-4</v>
      </c>
      <c r="X279" s="280">
        <f t="shared" si="115"/>
        <v>0</v>
      </c>
      <c r="Y279" s="262">
        <f t="shared" si="116"/>
        <v>9.9367780698667065</v>
      </c>
      <c r="Z279" s="262">
        <f t="shared" si="117"/>
        <v>9.7959302831965029</v>
      </c>
      <c r="AA279" s="262">
        <f t="shared" si="118"/>
        <v>10.00044829509595</v>
      </c>
      <c r="AB279" s="262">
        <f t="shared" si="119"/>
        <v>10</v>
      </c>
      <c r="AD279" s="6">
        <f t="shared" si="120"/>
        <v>262</v>
      </c>
      <c r="AE279" s="1">
        <f t="shared" si="121"/>
        <v>43537</v>
      </c>
      <c r="AF279" s="262">
        <f t="shared" si="122"/>
        <v>0.75062761548529977</v>
      </c>
      <c r="AG279" s="262">
        <f t="shared" si="123"/>
        <v>1.5630991600540156E-2</v>
      </c>
      <c r="AH279" s="262">
        <f t="shared" si="124"/>
        <v>-0.25752505718534557</v>
      </c>
      <c r="AI279" s="262">
        <f t="shared" si="125"/>
        <v>0.6841873296623362</v>
      </c>
      <c r="AJ279" s="262">
        <f t="shared" si="126"/>
        <v>-7.3515999999999859E-4</v>
      </c>
      <c r="AK279" s="262">
        <f t="shared" si="127"/>
        <v>-304.33887345202589</v>
      </c>
    </row>
    <row r="280" spans="1:37" x14ac:dyDescent="0.25">
      <c r="A280" s="6">
        <f t="shared" si="109"/>
        <v>263</v>
      </c>
      <c r="B280" s="245">
        <f>+Rendimientos!F953</f>
        <v>42390</v>
      </c>
      <c r="C280" s="247">
        <f>+Rendimientos!G953</f>
        <v>6.6909687370853399E-2</v>
      </c>
      <c r="D280" s="247">
        <f>+Rendimientos!H953</f>
        <v>-3.601041691202149E-2</v>
      </c>
      <c r="E280" s="247">
        <f>+Rendimientos!I953</f>
        <v>0.13185211814974968</v>
      </c>
      <c r="F280">
        <f>+VLOOKUP(B280,ASURB.MX!$A$2:$H$1054,8,FALSE)</f>
        <v>1.8425227413124603E-2</v>
      </c>
      <c r="G280" s="264">
        <f>+dr!F267</f>
        <v>-8.998399999999955E-4</v>
      </c>
      <c r="H280" s="264">
        <f>+dr!G267</f>
        <v>-8.3059999999995915E-5</v>
      </c>
      <c r="I280" s="264">
        <f>+dr!H267</f>
        <v>1.4762000000000108E-4</v>
      </c>
      <c r="J280" s="264">
        <f>+dr!I267</f>
        <v>-6.2679999999995517E-5</v>
      </c>
      <c r="K280" s="264">
        <f>+dr!J267</f>
        <v>0</v>
      </c>
      <c r="M280" s="6">
        <f t="shared" si="110"/>
        <v>263</v>
      </c>
      <c r="N280" s="1">
        <f t="shared" si="104"/>
        <v>42390</v>
      </c>
      <c r="O280" s="263">
        <f t="shared" si="105"/>
        <v>40.236500807971261</v>
      </c>
      <c r="P280" s="263">
        <f t="shared" si="106"/>
        <v>8.8070741365066283</v>
      </c>
      <c r="Q280" s="263">
        <f t="shared" si="107"/>
        <v>16.874496425685305</v>
      </c>
      <c r="R280" s="263">
        <f t="shared" si="111"/>
        <v>310.79401230445751</v>
      </c>
      <c r="S280" s="98">
        <f t="shared" si="108"/>
        <v>2.9777353846153851E-2</v>
      </c>
      <c r="T280" s="265">
        <f>R280-'Ejercicio 7'!$J$12*EXP(-S280*34/360)</f>
        <v>310.6970631167311</v>
      </c>
      <c r="U280" s="280">
        <f t="shared" si="112"/>
        <v>8.1924920000000012E-2</v>
      </c>
      <c r="V280" s="280">
        <f t="shared" si="113"/>
        <v>8.2768430000000004E-2</v>
      </c>
      <c r="W280" s="280">
        <f t="shared" si="114"/>
        <v>-3.391499999999964E-4</v>
      </c>
      <c r="X280" s="280">
        <f t="shared" si="115"/>
        <v>0</v>
      </c>
      <c r="Y280" s="262">
        <f t="shared" si="116"/>
        <v>9.9367780698667065</v>
      </c>
      <c r="Z280" s="262">
        <f t="shared" si="117"/>
        <v>9.7959302831965029</v>
      </c>
      <c r="AA280" s="262">
        <f t="shared" si="118"/>
        <v>10.00044829509595</v>
      </c>
      <c r="AB280" s="262">
        <f t="shared" si="119"/>
        <v>10</v>
      </c>
      <c r="AD280" s="6">
        <f t="shared" si="120"/>
        <v>263</v>
      </c>
      <c r="AE280" s="1">
        <f t="shared" si="121"/>
        <v>43537</v>
      </c>
      <c r="AF280" s="262">
        <f t="shared" si="122"/>
        <v>-2.6041198079712586</v>
      </c>
      <c r="AG280" s="262">
        <f t="shared" si="123"/>
        <v>0.32292586349337249</v>
      </c>
      <c r="AH280" s="262">
        <f t="shared" si="124"/>
        <v>-2.0844964256853054</v>
      </c>
      <c r="AI280" s="262">
        <f t="shared" si="125"/>
        <v>-5.6740173044574931</v>
      </c>
      <c r="AJ280" s="262">
        <f t="shared" si="126"/>
        <v>8.998399999999955E-4</v>
      </c>
      <c r="AK280" s="262">
        <f t="shared" si="127"/>
        <v>-310.6970631167311</v>
      </c>
    </row>
    <row r="281" spans="1:37" x14ac:dyDescent="0.25">
      <c r="A281" s="6">
        <f t="shared" si="109"/>
        <v>264</v>
      </c>
      <c r="B281" s="245">
        <f>+Rendimientos!F954</f>
        <v>42391</v>
      </c>
      <c r="C281" s="247">
        <f>+Rendimientos!G954</f>
        <v>2.1344927565124992E-2</v>
      </c>
      <c r="D281" s="247">
        <f>+Rendimientos!H954</f>
        <v>5.1537747421239392E-2</v>
      </c>
      <c r="E281" s="247">
        <f>+Rendimientos!I954</f>
        <v>-0.10634135372309995</v>
      </c>
      <c r="F281">
        <f>+VLOOKUP(B281,ASURB.MX!$A$2:$H$1054,8,FALSE)</f>
        <v>9.6012145287299247E-3</v>
      </c>
      <c r="G281" s="264">
        <f>+dr!F268</f>
        <v>8.207000000000006E-5</v>
      </c>
      <c r="H281" s="264">
        <f>+dr!G268</f>
        <v>7.4459999999998416E-5</v>
      </c>
      <c r="I281" s="264">
        <f>+dr!H268</f>
        <v>5.0000000001437783E-8</v>
      </c>
      <c r="J281" s="264">
        <f>+dr!I268</f>
        <v>4.6359999999995294E-5</v>
      </c>
      <c r="K281" s="264">
        <f>+dr!J268</f>
        <v>0</v>
      </c>
      <c r="M281" s="6">
        <f t="shared" si="110"/>
        <v>264</v>
      </c>
      <c r="N281" s="1">
        <f t="shared" si="104"/>
        <v>42391</v>
      </c>
      <c r="O281" s="263">
        <f t="shared" si="105"/>
        <v>38.444275536487545</v>
      </c>
      <c r="P281" s="263">
        <f t="shared" si="106"/>
        <v>9.6128759252755991</v>
      </c>
      <c r="Q281" s="263">
        <f t="shared" si="107"/>
        <v>13.297950465299511</v>
      </c>
      <c r="R281" s="263">
        <f t="shared" si="111"/>
        <v>308.06362613322887</v>
      </c>
      <c r="S281" s="98">
        <f t="shared" si="108"/>
        <v>3.0759263846153847E-2</v>
      </c>
      <c r="T281" s="265">
        <f>R281-'Ejercicio 7'!$J$12*EXP(-S281*34/360)</f>
        <v>307.9666859357601</v>
      </c>
      <c r="U281" s="280">
        <f t="shared" si="112"/>
        <v>8.2082440000000007E-2</v>
      </c>
      <c r="V281" s="280">
        <f t="shared" si="113"/>
        <v>8.2620860000000004E-2</v>
      </c>
      <c r="W281" s="280">
        <f t="shared" si="114"/>
        <v>-2.3011000000000559E-4</v>
      </c>
      <c r="X281" s="280">
        <f t="shared" si="115"/>
        <v>0</v>
      </c>
      <c r="Y281" s="262">
        <f t="shared" si="116"/>
        <v>9.9367780698667065</v>
      </c>
      <c r="Z281" s="262">
        <f t="shared" si="117"/>
        <v>9.7959302831965029</v>
      </c>
      <c r="AA281" s="262">
        <f t="shared" si="118"/>
        <v>10.00044829509595</v>
      </c>
      <c r="AB281" s="262">
        <f t="shared" si="119"/>
        <v>10</v>
      </c>
      <c r="AD281" s="6">
        <f t="shared" si="120"/>
        <v>264</v>
      </c>
      <c r="AE281" s="1">
        <f t="shared" si="121"/>
        <v>43537</v>
      </c>
      <c r="AF281" s="262">
        <f t="shared" si="122"/>
        <v>-0.81189453648754295</v>
      </c>
      <c r="AG281" s="262">
        <f t="shared" si="123"/>
        <v>-0.48287592527559831</v>
      </c>
      <c r="AH281" s="262">
        <f t="shared" si="124"/>
        <v>1.4920495347004881</v>
      </c>
      <c r="AI281" s="262">
        <f t="shared" si="125"/>
        <v>-2.9436311332288483</v>
      </c>
      <c r="AJ281" s="262">
        <f t="shared" si="126"/>
        <v>-8.207000000000006E-5</v>
      </c>
      <c r="AK281" s="262">
        <f t="shared" si="127"/>
        <v>-307.9666859357601</v>
      </c>
    </row>
    <row r="282" spans="1:37" x14ac:dyDescent="0.25">
      <c r="A282" s="6">
        <f t="shared" si="109"/>
        <v>265</v>
      </c>
      <c r="B282" s="245">
        <f>+Rendimientos!F955</f>
        <v>42394</v>
      </c>
      <c r="C282" s="247">
        <f>+Rendimientos!G955</f>
        <v>-7.4778137310097678E-2</v>
      </c>
      <c r="D282" s="247">
        <f>+Rendimientos!H955</f>
        <v>-5.9272084643496167E-3</v>
      </c>
      <c r="E282" s="247">
        <f>+Rendimientos!I955</f>
        <v>8.1446002980714149E-3</v>
      </c>
      <c r="F282">
        <f>+VLOOKUP(B282,ASURB.MX!$A$2:$H$1054,8,FALSE)</f>
        <v>1.9518617443355132E-2</v>
      </c>
      <c r="G282" s="264">
        <f>+dr!F269</f>
        <v>-4.5999999999997432E-5</v>
      </c>
      <c r="H282" s="264">
        <f>+dr!G269</f>
        <v>-9.4469999999999277E-5</v>
      </c>
      <c r="I282" s="264">
        <f>+dr!H269</f>
        <v>9.9950000000001427E-5</v>
      </c>
      <c r="J282" s="264">
        <f>+dr!I269</f>
        <v>-2.2999999999689935E-7</v>
      </c>
      <c r="K282" s="264">
        <f>+dr!J269</f>
        <v>0</v>
      </c>
      <c r="M282" s="6">
        <f t="shared" si="110"/>
        <v>265</v>
      </c>
      <c r="N282" s="1">
        <f t="shared" si="104"/>
        <v>42394</v>
      </c>
      <c r="O282" s="263">
        <f t="shared" si="105"/>
        <v>34.920943142769815</v>
      </c>
      <c r="P282" s="263">
        <f t="shared" si="106"/>
        <v>9.0760446469952996</v>
      </c>
      <c r="Q282" s="263">
        <f t="shared" si="107"/>
        <v>14.91095051661658</v>
      </c>
      <c r="R282" s="263">
        <f t="shared" si="111"/>
        <v>311.13401722408815</v>
      </c>
      <c r="S282" s="98">
        <f t="shared" si="108"/>
        <v>3.0631193846153849E-2</v>
      </c>
      <c r="T282" s="265">
        <f>R282-'Ejercicio 7'!$J$12*EXP(-S282*34/360)</f>
        <v>311.0370758540721</v>
      </c>
      <c r="U282" s="280">
        <f t="shared" si="112"/>
        <v>8.1913510000000009E-2</v>
      </c>
      <c r="V282" s="280">
        <f t="shared" si="113"/>
        <v>8.2720760000000004E-2</v>
      </c>
      <c r="W282" s="280">
        <f t="shared" si="114"/>
        <v>-2.7669999999999778E-4</v>
      </c>
      <c r="X282" s="280">
        <f t="shared" si="115"/>
        <v>0</v>
      </c>
      <c r="Y282" s="262">
        <f t="shared" si="116"/>
        <v>9.9367780698667065</v>
      </c>
      <c r="Z282" s="262">
        <f t="shared" si="117"/>
        <v>9.7959302831965029</v>
      </c>
      <c r="AA282" s="262">
        <f t="shared" si="118"/>
        <v>10.00044829509595</v>
      </c>
      <c r="AB282" s="262">
        <f t="shared" si="119"/>
        <v>10</v>
      </c>
      <c r="AD282" s="6">
        <f t="shared" si="120"/>
        <v>265</v>
      </c>
      <c r="AE282" s="1">
        <f t="shared" si="121"/>
        <v>43537</v>
      </c>
      <c r="AF282" s="262">
        <f t="shared" si="122"/>
        <v>2.7114378572301874</v>
      </c>
      <c r="AG282" s="262">
        <f t="shared" si="123"/>
        <v>5.3955353004701223E-2</v>
      </c>
      <c r="AH282" s="262">
        <f t="shared" si="124"/>
        <v>-0.12095051661658118</v>
      </c>
      <c r="AI282" s="262">
        <f t="shared" si="125"/>
        <v>-6.0140222240881371</v>
      </c>
      <c r="AJ282" s="262">
        <f t="shared" si="126"/>
        <v>4.5999999999997432E-5</v>
      </c>
      <c r="AK282" s="262">
        <f t="shared" si="127"/>
        <v>-311.0370758540721</v>
      </c>
    </row>
    <row r="283" spans="1:37" x14ac:dyDescent="0.25">
      <c r="A283" s="6">
        <f t="shared" si="109"/>
        <v>266</v>
      </c>
      <c r="B283" s="245">
        <f>+Rendimientos!F956</f>
        <v>42395</v>
      </c>
      <c r="C283" s="247">
        <f>+Rendimientos!G956</f>
        <v>2.1193003658656479E-2</v>
      </c>
      <c r="D283" s="247">
        <f>+Rendimientos!H956</f>
        <v>1.8302694871370682E-2</v>
      </c>
      <c r="E283" s="247">
        <f>+Rendimientos!I956</f>
        <v>-7.8176238441798919E-3</v>
      </c>
      <c r="F283">
        <f>+VLOOKUP(B283,ASURB.MX!$A$2:$H$1054,8,FALSE)</f>
        <v>1.1406266628265504E-2</v>
      </c>
      <c r="G283" s="264">
        <f>+dr!F270</f>
        <v>1.0338199999999978E-3</v>
      </c>
      <c r="H283" s="264">
        <f>+dr!G270</f>
        <v>1.1448000000000014E-4</v>
      </c>
      <c r="I283" s="264">
        <f>+dr!H270</f>
        <v>-1.0000000000000286E-4</v>
      </c>
      <c r="J283" s="264">
        <f>+dr!I270</f>
        <v>9.6999999999597408E-7</v>
      </c>
      <c r="K283" s="264">
        <f>+dr!J270</f>
        <v>0</v>
      </c>
      <c r="M283" s="6">
        <f t="shared" si="110"/>
        <v>266</v>
      </c>
      <c r="N283" s="1">
        <f t="shared" si="104"/>
        <v>42395</v>
      </c>
      <c r="O283" s="263">
        <f t="shared" si="105"/>
        <v>38.438435375607952</v>
      </c>
      <c r="P283" s="263">
        <f t="shared" si="106"/>
        <v>9.298642199796129</v>
      </c>
      <c r="Q283" s="263">
        <f t="shared" si="107"/>
        <v>14.674828115143736</v>
      </c>
      <c r="R283" s="263">
        <f t="shared" si="111"/>
        <v>308.62019919894215</v>
      </c>
      <c r="S283" s="98">
        <f t="shared" si="108"/>
        <v>3.1711013846153845E-2</v>
      </c>
      <c r="T283" s="265">
        <f>R283-'Ejercicio 7'!$J$12*EXP(-S283*34/360)</f>
        <v>308.52326771479375</v>
      </c>
      <c r="U283" s="280">
        <f t="shared" si="112"/>
        <v>8.2122460000000008E-2</v>
      </c>
      <c r="V283" s="280">
        <f t="shared" si="113"/>
        <v>8.252081E-2</v>
      </c>
      <c r="W283" s="280">
        <f t="shared" si="114"/>
        <v>-2.7550000000000491E-4</v>
      </c>
      <c r="X283" s="280">
        <f t="shared" si="115"/>
        <v>0</v>
      </c>
      <c r="Y283" s="262">
        <f t="shared" si="116"/>
        <v>9.9367780698667065</v>
      </c>
      <c r="Z283" s="262">
        <f t="shared" si="117"/>
        <v>9.7959302831965029</v>
      </c>
      <c r="AA283" s="262">
        <f t="shared" si="118"/>
        <v>10.00044829509595</v>
      </c>
      <c r="AB283" s="262">
        <f t="shared" si="119"/>
        <v>10</v>
      </c>
      <c r="AD283" s="6">
        <f t="shared" si="120"/>
        <v>266</v>
      </c>
      <c r="AE283" s="1">
        <f t="shared" si="121"/>
        <v>43537</v>
      </c>
      <c r="AF283" s="262">
        <f t="shared" si="122"/>
        <v>-0.80605437560794968</v>
      </c>
      <c r="AG283" s="262">
        <f t="shared" si="123"/>
        <v>-0.16864219979612827</v>
      </c>
      <c r="AH283" s="262">
        <f t="shared" si="124"/>
        <v>0.11517188485626306</v>
      </c>
      <c r="AI283" s="262">
        <f t="shared" si="125"/>
        <v>-3.5002041989421286</v>
      </c>
      <c r="AJ283" s="262">
        <f t="shared" si="126"/>
        <v>-1.0338199999999978E-3</v>
      </c>
      <c r="AK283" s="262">
        <f t="shared" si="127"/>
        <v>-308.52326771479375</v>
      </c>
    </row>
    <row r="284" spans="1:37" x14ac:dyDescent="0.25">
      <c r="A284" s="6">
        <f t="shared" si="109"/>
        <v>267</v>
      </c>
      <c r="B284" s="245">
        <f>+Rendimientos!F957</f>
        <v>42396</v>
      </c>
      <c r="C284" s="247">
        <f>+Rendimientos!G957</f>
        <v>-3.9386486103376627E-3</v>
      </c>
      <c r="D284" s="247">
        <f>+Rendimientos!H957</f>
        <v>8.336343255741824E-4</v>
      </c>
      <c r="E284" s="247">
        <f>+Rendimientos!I957</f>
        <v>-2.9473863686203788E-3</v>
      </c>
      <c r="F284">
        <f>+VLOOKUP(B284,ASURB.MX!$A$2:$H$1054,8,FALSE)</f>
        <v>-1.4478506965856881E-2</v>
      </c>
      <c r="G284" s="264">
        <f>+dr!F271</f>
        <v>6.815000000000293E-5</v>
      </c>
      <c r="H284" s="264">
        <f>+dr!G271</f>
        <v>1.9593999999999862E-4</v>
      </c>
      <c r="I284" s="264">
        <f>+dr!H271</f>
        <v>7.0239999999999192E-5</v>
      </c>
      <c r="J284" s="264">
        <f>+dr!I271</f>
        <v>9.3950000000002365E-5</v>
      </c>
      <c r="K284" s="264">
        <f>+dr!J271</f>
        <v>0</v>
      </c>
      <c r="M284" s="6">
        <f t="shared" si="110"/>
        <v>267</v>
      </c>
      <c r="N284" s="1">
        <f t="shared" si="104"/>
        <v>42396</v>
      </c>
      <c r="O284" s="263">
        <f t="shared" si="105"/>
        <v>37.48445178670071</v>
      </c>
      <c r="P284" s="263">
        <f t="shared" si="106"/>
        <v>9.1376142547035766</v>
      </c>
      <c r="Q284" s="263">
        <f t="shared" si="107"/>
        <v>14.746472333544201</v>
      </c>
      <c r="R284" s="263">
        <f t="shared" si="111"/>
        <v>300.73413995927791</v>
      </c>
      <c r="S284" s="98">
        <f t="shared" si="108"/>
        <v>3.074534384615385E-2</v>
      </c>
      <c r="T284" s="265">
        <f>R284-'Ejercicio 7'!$J$12*EXP(-S284*34/360)</f>
        <v>300.637199634365</v>
      </c>
      <c r="U284" s="280">
        <f t="shared" si="112"/>
        <v>8.2203920000000014E-2</v>
      </c>
      <c r="V284" s="280">
        <f t="shared" si="113"/>
        <v>8.2691050000000002E-2</v>
      </c>
      <c r="W284" s="280">
        <f t="shared" si="114"/>
        <v>-1.8251999999999852E-4</v>
      </c>
      <c r="X284" s="280">
        <f t="shared" si="115"/>
        <v>0</v>
      </c>
      <c r="Y284" s="262">
        <f t="shared" si="116"/>
        <v>9.9367780698667065</v>
      </c>
      <c r="Z284" s="262">
        <f t="shared" si="117"/>
        <v>9.7959302831965029</v>
      </c>
      <c r="AA284" s="262">
        <f t="shared" si="118"/>
        <v>10.00044829509595</v>
      </c>
      <c r="AB284" s="262">
        <f t="shared" si="119"/>
        <v>10</v>
      </c>
      <c r="AD284" s="6">
        <f t="shared" si="120"/>
        <v>267</v>
      </c>
      <c r="AE284" s="1">
        <f t="shared" si="121"/>
        <v>43537</v>
      </c>
      <c r="AF284" s="262">
        <f t="shared" si="122"/>
        <v>0.14792921329929243</v>
      </c>
      <c r="AG284" s="262">
        <f t="shared" si="123"/>
        <v>-7.6142547035757957E-3</v>
      </c>
      <c r="AH284" s="262">
        <f t="shared" si="124"/>
        <v>4.3527666455798197E-2</v>
      </c>
      <c r="AI284" s="262">
        <f t="shared" si="125"/>
        <v>4.385855040722106</v>
      </c>
      <c r="AJ284" s="262">
        <f t="shared" si="126"/>
        <v>-6.815000000000293E-5</v>
      </c>
      <c r="AK284" s="262">
        <f t="shared" si="127"/>
        <v>-300.637199634365</v>
      </c>
    </row>
    <row r="285" spans="1:37" x14ac:dyDescent="0.25">
      <c r="A285" s="6">
        <f t="shared" si="109"/>
        <v>268</v>
      </c>
      <c r="B285" s="245">
        <f>+Rendimientos!F958</f>
        <v>42397</v>
      </c>
      <c r="C285" s="247">
        <f>+Rendimientos!G958</f>
        <v>2.5975303947175878E-2</v>
      </c>
      <c r="D285" s="247">
        <f>+Rendimientos!H958</f>
        <v>1.9798443463559332E-2</v>
      </c>
      <c r="E285" s="247">
        <f>+Rendimientos!I958</f>
        <v>2.6219267028382398E-2</v>
      </c>
      <c r="F285">
        <f>+VLOOKUP(B285,ASURB.MX!$A$2:$H$1054,8,FALSE)</f>
        <v>9.6895398179700967E-3</v>
      </c>
      <c r="G285" s="264">
        <f>+dr!F272</f>
        <v>-4.3520000000000364E-4</v>
      </c>
      <c r="H285" s="264">
        <f>+dr!G272</f>
        <v>-2.7329999999999022E-5</v>
      </c>
      <c r="I285" s="264">
        <f>+dr!H272</f>
        <v>-6.9729999999997017E-5</v>
      </c>
      <c r="J285" s="264">
        <f>+dr!I272</f>
        <v>-1.3615999999999628E-4</v>
      </c>
      <c r="K285" s="264">
        <f>+dr!J272</f>
        <v>0</v>
      </c>
      <c r="M285" s="6">
        <f t="shared" si="110"/>
        <v>268</v>
      </c>
      <c r="N285" s="1">
        <f t="shared" si="104"/>
        <v>42397</v>
      </c>
      <c r="O285" s="263">
        <f t="shared" si="105"/>
        <v>38.622699768842253</v>
      </c>
      <c r="P285" s="263">
        <f t="shared" si="106"/>
        <v>9.3125610377218457</v>
      </c>
      <c r="Q285" s="263">
        <f t="shared" si="107"/>
        <v>15.182911374826002</v>
      </c>
      <c r="R285" s="263">
        <f t="shared" si="111"/>
        <v>308.09083714380398</v>
      </c>
      <c r="S285" s="98">
        <f t="shared" si="108"/>
        <v>3.0241993846153843E-2</v>
      </c>
      <c r="T285" s="265">
        <f>R285-'Ejercicio 7'!$J$12*EXP(-S285*34/360)</f>
        <v>307.99389221037313</v>
      </c>
      <c r="U285" s="280">
        <f t="shared" si="112"/>
        <v>8.1980650000000016E-2</v>
      </c>
      <c r="V285" s="280">
        <f t="shared" si="113"/>
        <v>8.2551079999999999E-2</v>
      </c>
      <c r="W285" s="280">
        <f t="shared" si="114"/>
        <v>-4.1262999999999717E-4</v>
      </c>
      <c r="X285" s="280">
        <f t="shared" si="115"/>
        <v>0</v>
      </c>
      <c r="Y285" s="262">
        <f t="shared" si="116"/>
        <v>9.9367780698667065</v>
      </c>
      <c r="Z285" s="262">
        <f t="shared" si="117"/>
        <v>9.7959302831965029</v>
      </c>
      <c r="AA285" s="262">
        <f t="shared" si="118"/>
        <v>10.00044829509595</v>
      </c>
      <c r="AB285" s="262">
        <f t="shared" si="119"/>
        <v>10</v>
      </c>
      <c r="AD285" s="6">
        <f t="shared" si="120"/>
        <v>268</v>
      </c>
      <c r="AE285" s="1">
        <f t="shared" si="121"/>
        <v>43537</v>
      </c>
      <c r="AF285" s="262">
        <f t="shared" si="122"/>
        <v>-0.99031876884225056</v>
      </c>
      <c r="AG285" s="262">
        <f t="shared" si="123"/>
        <v>-0.18256103772184495</v>
      </c>
      <c r="AH285" s="262">
        <f t="shared" si="124"/>
        <v>-0.39291137482600291</v>
      </c>
      <c r="AI285" s="262">
        <f t="shared" si="125"/>
        <v>-2.9708421438039636</v>
      </c>
      <c r="AJ285" s="262">
        <f t="shared" si="126"/>
        <v>4.3520000000000364E-4</v>
      </c>
      <c r="AK285" s="262">
        <f t="shared" si="127"/>
        <v>-307.99389221037313</v>
      </c>
    </row>
    <row r="286" spans="1:37" x14ac:dyDescent="0.25">
      <c r="A286" s="6">
        <f t="shared" si="109"/>
        <v>269</v>
      </c>
      <c r="B286" s="245">
        <f>+Rendimientos!F959</f>
        <v>42398</v>
      </c>
      <c r="C286" s="247">
        <f>+Rendimientos!G959</f>
        <v>5.0010082363294239E-2</v>
      </c>
      <c r="D286" s="247">
        <f>+Rendimientos!H959</f>
        <v>3.3928821585286914E-2</v>
      </c>
      <c r="E286" s="247">
        <f>+Rendimientos!I959</f>
        <v>3.5774150846942888E-2</v>
      </c>
      <c r="F286">
        <f>+VLOOKUP(B286,ASURB.MX!$A$2:$H$1054,8,FALSE)</f>
        <v>3.4423147527491052E-2</v>
      </c>
      <c r="G286" s="264">
        <f>+dr!F273</f>
        <v>-7.8229999999998578E-5</v>
      </c>
      <c r="H286" s="264">
        <f>+dr!G273</f>
        <v>6.9799999999967111E-6</v>
      </c>
      <c r="I286" s="264">
        <f>+dr!H273</f>
        <v>-9.9540000000002127E-5</v>
      </c>
      <c r="J286" s="264">
        <f>+dr!I273</f>
        <v>-5.5867000000000416E-4</v>
      </c>
      <c r="K286" s="264">
        <f>+dr!J273</f>
        <v>0</v>
      </c>
      <c r="M286" s="6">
        <f t="shared" si="110"/>
        <v>269</v>
      </c>
      <c r="N286" s="1">
        <f t="shared" si="104"/>
        <v>42398</v>
      </c>
      <c r="O286" s="263">
        <f t="shared" si="105"/>
        <v>39.562233311908415</v>
      </c>
      <c r="P286" s="263">
        <f t="shared" si="106"/>
        <v>9.4450851493132593</v>
      </c>
      <c r="Q286" s="263">
        <f t="shared" si="107"/>
        <v>15.328677609774308</v>
      </c>
      <c r="R286" s="263">
        <f t="shared" si="111"/>
        <v>315.80605431385561</v>
      </c>
      <c r="S286" s="98">
        <f t="shared" si="108"/>
        <v>3.0598963846153848E-2</v>
      </c>
      <c r="T286" s="265">
        <f>R286-'Ejercicio 7'!$J$12*EXP(-S286*34/360)</f>
        <v>315.70911264875497</v>
      </c>
      <c r="U286" s="280">
        <f t="shared" si="112"/>
        <v>8.2014959999999998E-2</v>
      </c>
      <c r="V286" s="280">
        <f t="shared" si="113"/>
        <v>8.2521270000000008E-2</v>
      </c>
      <c r="W286" s="280">
        <f t="shared" si="114"/>
        <v>-8.3514000000000504E-4</v>
      </c>
      <c r="X286" s="280">
        <f t="shared" si="115"/>
        <v>0</v>
      </c>
      <c r="Y286" s="262">
        <f t="shared" si="116"/>
        <v>9.9367780698667065</v>
      </c>
      <c r="Z286" s="262">
        <f t="shared" si="117"/>
        <v>9.7959302831965029</v>
      </c>
      <c r="AA286" s="262">
        <f t="shared" si="118"/>
        <v>10.00044829509595</v>
      </c>
      <c r="AB286" s="262">
        <f t="shared" si="119"/>
        <v>10</v>
      </c>
      <c r="AD286" s="6">
        <f t="shared" si="120"/>
        <v>269</v>
      </c>
      <c r="AE286" s="1">
        <f t="shared" si="121"/>
        <v>43537</v>
      </c>
      <c r="AF286" s="262">
        <f t="shared" si="122"/>
        <v>-1.9298523119084123</v>
      </c>
      <c r="AG286" s="262">
        <f t="shared" si="123"/>
        <v>-0.31508514931325848</v>
      </c>
      <c r="AH286" s="262">
        <f t="shared" si="124"/>
        <v>-0.53867760977430912</v>
      </c>
      <c r="AI286" s="262">
        <f t="shared" si="125"/>
        <v>-10.686059313855594</v>
      </c>
      <c r="AJ286" s="262">
        <f t="shared" si="126"/>
        <v>7.8229999999998578E-5</v>
      </c>
      <c r="AK286" s="262">
        <f t="shared" si="127"/>
        <v>-315.70911264875497</v>
      </c>
    </row>
    <row r="287" spans="1:37" x14ac:dyDescent="0.25">
      <c r="A287" s="6">
        <f t="shared" si="109"/>
        <v>270</v>
      </c>
      <c r="B287" s="245">
        <f>+Rendimientos!F960</f>
        <v>42402</v>
      </c>
      <c r="C287" s="247">
        <f>+Rendimientos!G960</f>
        <v>-2.0949015256761835E-2</v>
      </c>
      <c r="D287" s="247">
        <f>+Rendimientos!H960</f>
        <v>2.2446515965041356E-2</v>
      </c>
      <c r="E287" s="247">
        <f>+Rendimientos!I960</f>
        <v>-3.0039819836776002E-2</v>
      </c>
      <c r="F287">
        <f>+VLOOKUP(B287,ASURB.MX!$A$2:$H$1054,8,FALSE)</f>
        <v>-1.3970899151536514E-2</v>
      </c>
      <c r="G287" s="264">
        <f>+dr!F274</f>
        <v>-4.6629999999998895E-5</v>
      </c>
      <c r="H287" s="264">
        <f>+dr!G274</f>
        <v>1.1275000000000174E-4</v>
      </c>
      <c r="I287" s="264">
        <f>+dr!H274</f>
        <v>1.0241000000000416E-4</v>
      </c>
      <c r="J287" s="264">
        <f>+dr!I274</f>
        <v>-1.0004999999999736E-4</v>
      </c>
      <c r="K287" s="264">
        <f>+dr!J274</f>
        <v>0</v>
      </c>
      <c r="M287" s="6">
        <f t="shared" si="110"/>
        <v>270</v>
      </c>
      <c r="N287" s="1">
        <f t="shared" si="104"/>
        <v>42402</v>
      </c>
      <c r="O287" s="263">
        <f t="shared" si="105"/>
        <v>36.852220010181554</v>
      </c>
      <c r="P287" s="263">
        <f t="shared" si="106"/>
        <v>9.3372540545440792</v>
      </c>
      <c r="Q287" s="263">
        <f t="shared" si="107"/>
        <v>14.352317922846582</v>
      </c>
      <c r="R287" s="263">
        <f t="shared" si="111"/>
        <v>300.88683370974599</v>
      </c>
      <c r="S287" s="98">
        <f t="shared" si="108"/>
        <v>3.0630563846153848E-2</v>
      </c>
      <c r="T287" s="265">
        <f>R287-'Ejercicio 7'!$J$12*EXP(-S287*34/360)</f>
        <v>300.78989233396192</v>
      </c>
      <c r="U287" s="280">
        <f t="shared" si="112"/>
        <v>8.2120730000000003E-2</v>
      </c>
      <c r="V287" s="280">
        <f t="shared" si="113"/>
        <v>8.2723220000000014E-2</v>
      </c>
      <c r="W287" s="280">
        <f t="shared" si="114"/>
        <v>-3.7651999999999824E-4</v>
      </c>
      <c r="X287" s="280">
        <f t="shared" si="115"/>
        <v>0</v>
      </c>
      <c r="Y287" s="262">
        <f t="shared" si="116"/>
        <v>9.9367780698667065</v>
      </c>
      <c r="Z287" s="262">
        <f t="shared" si="117"/>
        <v>9.7959302831965029</v>
      </c>
      <c r="AA287" s="262">
        <f t="shared" si="118"/>
        <v>10.00044829509595</v>
      </c>
      <c r="AB287" s="262">
        <f t="shared" si="119"/>
        <v>10</v>
      </c>
      <c r="AD287" s="6">
        <f t="shared" si="120"/>
        <v>270</v>
      </c>
      <c r="AE287" s="1">
        <f t="shared" si="121"/>
        <v>43537</v>
      </c>
      <c r="AF287" s="262">
        <f t="shared" si="122"/>
        <v>0.78016098981844806</v>
      </c>
      <c r="AG287" s="262">
        <f t="shared" si="123"/>
        <v>-0.20725405454407841</v>
      </c>
      <c r="AH287" s="262">
        <f t="shared" si="124"/>
        <v>0.43768207715341667</v>
      </c>
      <c r="AI287" s="262">
        <f t="shared" si="125"/>
        <v>4.2331612902540314</v>
      </c>
      <c r="AJ287" s="262">
        <f t="shared" si="126"/>
        <v>4.6629999999998895E-5</v>
      </c>
      <c r="AK287" s="262">
        <f t="shared" si="127"/>
        <v>-300.78989233396192</v>
      </c>
    </row>
    <row r="288" spans="1:37" x14ac:dyDescent="0.25">
      <c r="A288" s="6">
        <f t="shared" si="109"/>
        <v>271</v>
      </c>
      <c r="B288" s="245">
        <f>+Rendimientos!F961</f>
        <v>42403</v>
      </c>
      <c r="C288" s="247">
        <f>+Rendimientos!G961</f>
        <v>4.504640980907728E-2</v>
      </c>
      <c r="D288" s="247">
        <f>+Rendimientos!H961</f>
        <v>-7.7504407969934703E-3</v>
      </c>
      <c r="E288" s="247">
        <f>+Rendimientos!I961</f>
        <v>3.4882201666498538E-3</v>
      </c>
      <c r="F288">
        <f>+VLOOKUP(B288,ASURB.MX!$A$2:$H$1054,8,FALSE)</f>
        <v>-1.5040353064910484E-2</v>
      </c>
      <c r="G288" s="264">
        <f>+dr!F275</f>
        <v>-6.6800000000019621E-6</v>
      </c>
      <c r="H288" s="264">
        <f>+dr!G275</f>
        <v>8.2709999999999728E-5</v>
      </c>
      <c r="I288" s="264">
        <f>+dr!H275</f>
        <v>-1.4220000000000205E-4</v>
      </c>
      <c r="J288" s="264">
        <f>+dr!I275</f>
        <v>2.264999999999906E-5</v>
      </c>
      <c r="K288" s="264">
        <f>+dr!J275</f>
        <v>0</v>
      </c>
      <c r="M288" s="6">
        <f t="shared" si="110"/>
        <v>271</v>
      </c>
      <c r="N288" s="1">
        <f t="shared" si="104"/>
        <v>42403</v>
      </c>
      <c r="O288" s="263">
        <f t="shared" si="105"/>
        <v>39.366345902902538</v>
      </c>
      <c r="P288" s="263">
        <f t="shared" si="106"/>
        <v>9.0595119849641481</v>
      </c>
      <c r="Q288" s="263">
        <f t="shared" si="107"/>
        <v>14.841680860972483</v>
      </c>
      <c r="R288" s="263">
        <f t="shared" si="111"/>
        <v>300.56522111353041</v>
      </c>
      <c r="S288" s="98">
        <f t="shared" si="108"/>
        <v>3.0670513846153845E-2</v>
      </c>
      <c r="T288" s="265">
        <f>R288-'Ejercicio 7'!$J$12*EXP(-S288*34/360)</f>
        <v>300.46828010351089</v>
      </c>
      <c r="U288" s="280">
        <f t="shared" si="112"/>
        <v>8.2090690000000008E-2</v>
      </c>
      <c r="V288" s="280">
        <f t="shared" si="113"/>
        <v>8.2478610000000008E-2</v>
      </c>
      <c r="W288" s="280">
        <f t="shared" si="114"/>
        <v>-2.5382000000000182E-4</v>
      </c>
      <c r="X288" s="280">
        <f t="shared" si="115"/>
        <v>0</v>
      </c>
      <c r="Y288" s="262">
        <f t="shared" si="116"/>
        <v>9.9367780698667065</v>
      </c>
      <c r="Z288" s="262">
        <f t="shared" si="117"/>
        <v>9.7959302831965029</v>
      </c>
      <c r="AA288" s="262">
        <f t="shared" si="118"/>
        <v>10.00044829509595</v>
      </c>
      <c r="AB288" s="262">
        <f t="shared" si="119"/>
        <v>10</v>
      </c>
      <c r="AD288" s="6">
        <f t="shared" si="120"/>
        <v>271</v>
      </c>
      <c r="AE288" s="1">
        <f t="shared" si="121"/>
        <v>43537</v>
      </c>
      <c r="AF288" s="262">
        <f t="shared" si="122"/>
        <v>-1.7339649029025352</v>
      </c>
      <c r="AG288" s="262">
        <f t="shared" si="123"/>
        <v>7.0488015035852669E-2</v>
      </c>
      <c r="AH288" s="262">
        <f t="shared" si="124"/>
        <v>-5.16808609724837E-2</v>
      </c>
      <c r="AI288" s="262">
        <f t="shared" si="125"/>
        <v>4.5547738864696043</v>
      </c>
      <c r="AJ288" s="262">
        <f t="shared" si="126"/>
        <v>6.6800000000019621E-6</v>
      </c>
      <c r="AK288" s="262">
        <f t="shared" si="127"/>
        <v>-300.46828010351089</v>
      </c>
    </row>
    <row r="289" spans="1:37" x14ac:dyDescent="0.25">
      <c r="A289" s="6">
        <f t="shared" si="109"/>
        <v>272</v>
      </c>
      <c r="B289" s="245">
        <f>+Rendimientos!F962</f>
        <v>42404</v>
      </c>
      <c r="C289" s="247">
        <f>+Rendimientos!G962</f>
        <v>0.11460371899624559</v>
      </c>
      <c r="D289" s="247">
        <f>+Rendimientos!H962</f>
        <v>2.1372918522040568E-3</v>
      </c>
      <c r="E289" s="247">
        <f>+Rendimientos!I962</f>
        <v>4.2150684694123718E-2</v>
      </c>
      <c r="F289">
        <f>+VLOOKUP(B289,ASURB.MX!$A$2:$H$1054,8,FALSE)</f>
        <v>1.8429211026006549E-2</v>
      </c>
      <c r="G289" s="264">
        <f>+dr!F276</f>
        <v>5.8636000000000105E-4</v>
      </c>
      <c r="H289" s="264">
        <f>+dr!G276</f>
        <v>-1.7186999999999758E-4</v>
      </c>
      <c r="I289" s="264">
        <f>+dr!H276</f>
        <v>9.1319999999998902E-5</v>
      </c>
      <c r="J289" s="264">
        <f>+dr!I276</f>
        <v>2.9338999999999754E-4</v>
      </c>
      <c r="K289" s="264">
        <f>+dr!J276</f>
        <v>0</v>
      </c>
      <c r="M289" s="6">
        <f t="shared" si="110"/>
        <v>272</v>
      </c>
      <c r="N289" s="1">
        <f t="shared" si="104"/>
        <v>42404</v>
      </c>
      <c r="O289" s="263">
        <f t="shared" si="105"/>
        <v>42.202041455025388</v>
      </c>
      <c r="P289" s="263">
        <f t="shared" si="106"/>
        <v>9.1495343424700248</v>
      </c>
      <c r="Q289" s="263">
        <f t="shared" si="107"/>
        <v>15.426733738248501</v>
      </c>
      <c r="R289" s="263">
        <f t="shared" si="111"/>
        <v>310.79525038995456</v>
      </c>
      <c r="S289" s="98">
        <f t="shared" si="108"/>
        <v>3.1263553846153848E-2</v>
      </c>
      <c r="T289" s="265">
        <f>R289-'Ejercicio 7'!$J$12*EXP(-S289*34/360)</f>
        <v>310.69831480938433</v>
      </c>
      <c r="U289" s="280">
        <f t="shared" si="112"/>
        <v>8.1836110000000017E-2</v>
      </c>
      <c r="V289" s="280">
        <f t="shared" si="113"/>
        <v>8.2712129999999995E-2</v>
      </c>
      <c r="W289" s="280">
        <f t="shared" si="114"/>
        <v>1.691999999999666E-5</v>
      </c>
      <c r="X289" s="280">
        <f t="shared" si="115"/>
        <v>0</v>
      </c>
      <c r="Y289" s="262">
        <f t="shared" si="116"/>
        <v>9.9367780698667065</v>
      </c>
      <c r="Z289" s="262">
        <f t="shared" si="117"/>
        <v>9.7959302831965029</v>
      </c>
      <c r="AA289" s="262">
        <f t="shared" si="118"/>
        <v>10.00044829509595</v>
      </c>
      <c r="AB289" s="262">
        <f t="shared" si="119"/>
        <v>10</v>
      </c>
      <c r="AD289" s="6">
        <f t="shared" si="120"/>
        <v>272</v>
      </c>
      <c r="AE289" s="1">
        <f t="shared" si="121"/>
        <v>43537</v>
      </c>
      <c r="AF289" s="262">
        <f t="shared" si="122"/>
        <v>-4.5696604550253852</v>
      </c>
      <c r="AG289" s="262">
        <f t="shared" si="123"/>
        <v>-1.9534342470024058E-2</v>
      </c>
      <c r="AH289" s="262">
        <f t="shared" si="124"/>
        <v>-0.63673373824850188</v>
      </c>
      <c r="AI289" s="262">
        <f t="shared" si="125"/>
        <v>-5.6752553899545433</v>
      </c>
      <c r="AJ289" s="262">
        <f t="shared" si="126"/>
        <v>-5.8636000000000105E-4</v>
      </c>
      <c r="AK289" s="262">
        <f t="shared" si="127"/>
        <v>-310.69831480938433</v>
      </c>
    </row>
    <row r="290" spans="1:37" x14ac:dyDescent="0.25">
      <c r="A290" s="6">
        <f t="shared" si="109"/>
        <v>273</v>
      </c>
      <c r="B290" s="245">
        <f>+Rendimientos!F963</f>
        <v>42405</v>
      </c>
      <c r="C290" s="247">
        <f>+Rendimientos!G963</f>
        <v>-1.8212172605736092E-2</v>
      </c>
      <c r="D290" s="247">
        <f>+Rendimientos!H963</f>
        <v>-2.7949044960846062E-2</v>
      </c>
      <c r="E290" s="247">
        <f>+Rendimientos!I963</f>
        <v>-1.8377313196530798E-2</v>
      </c>
      <c r="F290">
        <f>+VLOOKUP(B290,ASURB.MX!$A$2:$H$1054,8,FALSE)</f>
        <v>-1.5909523798143099E-3</v>
      </c>
      <c r="G290" s="264">
        <f>+dr!F277</f>
        <v>-5.6119999999999781E-5</v>
      </c>
      <c r="H290" s="264">
        <f>+dr!G277</f>
        <v>1.7528999999999462E-4</v>
      </c>
      <c r="I290" s="264">
        <f>+dr!H277</f>
        <v>1.5459000000000306E-4</v>
      </c>
      <c r="J290" s="264">
        <f>+dr!I277</f>
        <v>1.8528000000000294E-4</v>
      </c>
      <c r="K290" s="264">
        <f>+dr!J277</f>
        <v>0</v>
      </c>
      <c r="M290" s="6">
        <f t="shared" si="110"/>
        <v>273</v>
      </c>
      <c r="N290" s="1">
        <f t="shared" si="104"/>
        <v>42405</v>
      </c>
      <c r="O290" s="263">
        <f t="shared" si="105"/>
        <v>36.953216880920671</v>
      </c>
      <c r="P290" s="263">
        <f t="shared" si="106"/>
        <v>8.8783581744580271</v>
      </c>
      <c r="Q290" s="263">
        <f t="shared" si="107"/>
        <v>14.520681789967043</v>
      </c>
      <c r="R290" s="263">
        <f t="shared" si="111"/>
        <v>304.63494956223201</v>
      </c>
      <c r="S290" s="98">
        <f t="shared" si="108"/>
        <v>3.0621073846153847E-2</v>
      </c>
      <c r="T290" s="265">
        <f>R290-'Ejercicio 7'!$J$12*EXP(-S290*34/360)</f>
        <v>304.53800809956152</v>
      </c>
      <c r="U290" s="280">
        <f t="shared" si="112"/>
        <v>8.2183270000000003E-2</v>
      </c>
      <c r="V290" s="280">
        <f t="shared" si="113"/>
        <v>8.2775399999999999E-2</v>
      </c>
      <c r="W290" s="280">
        <f t="shared" si="114"/>
        <v>-9.1189999999997939E-5</v>
      </c>
      <c r="X290" s="280">
        <f t="shared" si="115"/>
        <v>0</v>
      </c>
      <c r="Y290" s="262">
        <f t="shared" si="116"/>
        <v>9.9367780698667065</v>
      </c>
      <c r="Z290" s="262">
        <f t="shared" si="117"/>
        <v>9.7959302831965029</v>
      </c>
      <c r="AA290" s="262">
        <f t="shared" si="118"/>
        <v>10.00044829509595</v>
      </c>
      <c r="AB290" s="262">
        <f t="shared" si="119"/>
        <v>10</v>
      </c>
      <c r="AD290" s="6">
        <f t="shared" si="120"/>
        <v>273</v>
      </c>
      <c r="AE290" s="1">
        <f t="shared" si="121"/>
        <v>43537</v>
      </c>
      <c r="AF290" s="262">
        <f t="shared" si="122"/>
        <v>0.67916411907933139</v>
      </c>
      <c r="AG290" s="262">
        <f t="shared" si="123"/>
        <v>0.25164182554197367</v>
      </c>
      <c r="AH290" s="262">
        <f t="shared" si="124"/>
        <v>0.26931821003295653</v>
      </c>
      <c r="AI290" s="262">
        <f t="shared" si="125"/>
        <v>0.48504543776800801</v>
      </c>
      <c r="AJ290" s="262">
        <f t="shared" si="126"/>
        <v>5.6119999999999781E-5</v>
      </c>
      <c r="AK290" s="262">
        <f t="shared" si="127"/>
        <v>-304.53800809956152</v>
      </c>
    </row>
    <row r="291" spans="1:37" x14ac:dyDescent="0.25">
      <c r="A291" s="6">
        <f t="shared" si="109"/>
        <v>274</v>
      </c>
      <c r="B291" s="245">
        <f>+Rendimientos!F964</f>
        <v>42408</v>
      </c>
      <c r="C291" s="247">
        <f>+Rendimientos!G964</f>
        <v>-7.752292971404641E-2</v>
      </c>
      <c r="D291" s="247">
        <f>+Rendimientos!H964</f>
        <v>9.7329234484023353E-3</v>
      </c>
      <c r="E291" s="247">
        <f>+Rendimientos!I964</f>
        <v>1.3814558215103044E-2</v>
      </c>
      <c r="F291">
        <f>+VLOOKUP(B291,ASURB.MX!$A$2:$H$1054,8,FALSE)</f>
        <v>-6.1425218874396649E-3</v>
      </c>
      <c r="G291" s="264">
        <f>+dr!F278</f>
        <v>-2.1600000000003561E-5</v>
      </c>
      <c r="H291" s="264">
        <f>+dr!G278</f>
        <v>1.3930000000002274E-5</v>
      </c>
      <c r="I291" s="264">
        <f>+dr!H278</f>
        <v>6.257999999999958E-5</v>
      </c>
      <c r="J291" s="264">
        <f>+dr!I278</f>
        <v>3.8661000000000251E-4</v>
      </c>
      <c r="K291" s="264">
        <f>+dr!J278</f>
        <v>0</v>
      </c>
      <c r="M291" s="6">
        <f t="shared" si="110"/>
        <v>274</v>
      </c>
      <c r="N291" s="1">
        <f t="shared" si="104"/>
        <v>42408</v>
      </c>
      <c r="O291" s="263">
        <f t="shared" si="105"/>
        <v>34.825223828211421</v>
      </c>
      <c r="P291" s="263">
        <f t="shared" si="106"/>
        <v>9.2192954390095316</v>
      </c>
      <c r="Q291" s="263">
        <f t="shared" si="107"/>
        <v>14.995735113957403</v>
      </c>
      <c r="R291" s="263">
        <f t="shared" si="111"/>
        <v>303.25153316112886</v>
      </c>
      <c r="S291" s="98">
        <f t="shared" si="108"/>
        <v>3.0655593846153843E-2</v>
      </c>
      <c r="T291" s="265">
        <f>R291-'Ejercicio 7'!$J$12*EXP(-S291*34/360)</f>
        <v>303.15459201450858</v>
      </c>
      <c r="U291" s="280">
        <f t="shared" si="112"/>
        <v>8.2021910000000003E-2</v>
      </c>
      <c r="V291" s="280">
        <f t="shared" si="113"/>
        <v>8.2683389999999996E-2</v>
      </c>
      <c r="W291" s="280">
        <f t="shared" si="114"/>
        <v>1.1014000000000163E-4</v>
      </c>
      <c r="X291" s="280">
        <f t="shared" si="115"/>
        <v>0</v>
      </c>
      <c r="Y291" s="262">
        <f t="shared" si="116"/>
        <v>9.9367780698667065</v>
      </c>
      <c r="Z291" s="262">
        <f t="shared" si="117"/>
        <v>9.7959302831965029</v>
      </c>
      <c r="AA291" s="262">
        <f t="shared" si="118"/>
        <v>10.00044829509595</v>
      </c>
      <c r="AB291" s="262">
        <f t="shared" si="119"/>
        <v>10</v>
      </c>
      <c r="AD291" s="6">
        <f t="shared" si="120"/>
        <v>274</v>
      </c>
      <c r="AE291" s="1">
        <f t="shared" si="121"/>
        <v>43537</v>
      </c>
      <c r="AF291" s="262">
        <f t="shared" si="122"/>
        <v>2.8071571717885817</v>
      </c>
      <c r="AG291" s="262">
        <f t="shared" si="123"/>
        <v>-8.9295439009530853E-2</v>
      </c>
      <c r="AH291" s="262">
        <f t="shared" si="124"/>
        <v>-0.20573511395740418</v>
      </c>
      <c r="AI291" s="262">
        <f t="shared" si="125"/>
        <v>1.8684618388711556</v>
      </c>
      <c r="AJ291" s="262">
        <f t="shared" si="126"/>
        <v>2.1600000000003561E-5</v>
      </c>
      <c r="AK291" s="262">
        <f t="shared" si="127"/>
        <v>-303.15459201450858</v>
      </c>
    </row>
    <row r="292" spans="1:37" x14ac:dyDescent="0.25">
      <c r="A292" s="6">
        <f t="shared" si="109"/>
        <v>275</v>
      </c>
      <c r="B292" s="245">
        <f>+Rendimientos!F965</f>
        <v>42409</v>
      </c>
      <c r="C292" s="247">
        <f>+Rendimientos!G965</f>
        <v>-2.9640709009928583E-2</v>
      </c>
      <c r="D292" s="247">
        <f>+Rendimientos!H965</f>
        <v>1.5884276366252566E-2</v>
      </c>
      <c r="E292" s="247">
        <f>+Rendimientos!I965</f>
        <v>-7.3438991554296285E-3</v>
      </c>
      <c r="F292">
        <f>+VLOOKUP(B292,ASURB.MX!$A$2:$H$1054,8,FALSE)</f>
        <v>5.7749730370364981E-3</v>
      </c>
      <c r="G292" s="264">
        <f>+dr!F279</f>
        <v>-7.9209999999996228E-5</v>
      </c>
      <c r="H292" s="264">
        <f>+dr!G279</f>
        <v>-8.0070000000001529E-5</v>
      </c>
      <c r="I292" s="264">
        <f>+dr!H279</f>
        <v>3.3040000000000153E-4</v>
      </c>
      <c r="J292" s="264">
        <f>+dr!I279</f>
        <v>1.2059999999994298E-5</v>
      </c>
      <c r="K292" s="264">
        <f>+dr!J279</f>
        <v>0</v>
      </c>
      <c r="M292" s="6">
        <f t="shared" si="110"/>
        <v>275</v>
      </c>
      <c r="N292" s="1">
        <f t="shared" si="104"/>
        <v>42409</v>
      </c>
      <c r="O292" s="263">
        <f t="shared" si="105"/>
        <v>36.53329978593667</v>
      </c>
      <c r="P292" s="263">
        <f t="shared" si="106"/>
        <v>9.2761813622275913</v>
      </c>
      <c r="Q292" s="263">
        <f t="shared" si="107"/>
        <v>14.681781590411461</v>
      </c>
      <c r="R292" s="263">
        <f t="shared" si="111"/>
        <v>306.88715247630608</v>
      </c>
      <c r="S292" s="98">
        <f t="shared" si="108"/>
        <v>3.0597983846153851E-2</v>
      </c>
      <c r="T292" s="265">
        <f>R292-'Ejercicio 7'!$J$12*EXP(-S292*34/360)</f>
        <v>306.79021080223293</v>
      </c>
      <c r="U292" s="280">
        <f t="shared" si="112"/>
        <v>8.1927910000000007E-2</v>
      </c>
      <c r="V292" s="280">
        <f t="shared" si="113"/>
        <v>8.2951209999999997E-2</v>
      </c>
      <c r="W292" s="280">
        <f t="shared" si="114"/>
        <v>-2.6441000000000658E-4</v>
      </c>
      <c r="X292" s="280">
        <f t="shared" si="115"/>
        <v>0</v>
      </c>
      <c r="Y292" s="262">
        <f t="shared" si="116"/>
        <v>9.9367780698667065</v>
      </c>
      <c r="Z292" s="262">
        <f t="shared" si="117"/>
        <v>9.7959302831965029</v>
      </c>
      <c r="AA292" s="262">
        <f t="shared" si="118"/>
        <v>10.00044829509595</v>
      </c>
      <c r="AB292" s="262">
        <f t="shared" si="119"/>
        <v>10</v>
      </c>
      <c r="AD292" s="6">
        <f t="shared" si="120"/>
        <v>275</v>
      </c>
      <c r="AE292" s="1">
        <f t="shared" si="121"/>
        <v>43537</v>
      </c>
      <c r="AF292" s="262">
        <f t="shared" si="122"/>
        <v>1.0990812140633324</v>
      </c>
      <c r="AG292" s="262">
        <f t="shared" si="123"/>
        <v>-0.14618136222759048</v>
      </c>
      <c r="AH292" s="262">
        <f t="shared" si="124"/>
        <v>0.10821840958853812</v>
      </c>
      <c r="AI292" s="262">
        <f t="shared" si="125"/>
        <v>-1.7671574763060676</v>
      </c>
      <c r="AJ292" s="262">
        <f t="shared" si="126"/>
        <v>7.9209999999996228E-5</v>
      </c>
      <c r="AK292" s="262">
        <f t="shared" si="127"/>
        <v>-306.79021080223293</v>
      </c>
    </row>
    <row r="293" spans="1:37" x14ac:dyDescent="0.25">
      <c r="A293" s="6">
        <f t="shared" si="109"/>
        <v>276</v>
      </c>
      <c r="B293" s="245">
        <f>+Rendimientos!F966</f>
        <v>42410</v>
      </c>
      <c r="C293" s="247">
        <f>+Rendimientos!G966</f>
        <v>-1.203369579632789E-3</v>
      </c>
      <c r="D293" s="247">
        <f>+Rendimientos!H966</f>
        <v>9.1024194184107388E-3</v>
      </c>
      <c r="E293" s="247">
        <f>+Rendimientos!I966</f>
        <v>1.6448684908962841E-2</v>
      </c>
      <c r="F293">
        <f>+VLOOKUP(B293,ASURB.MX!$A$2:$H$1054,8,FALSE)</f>
        <v>1.6967213699650489E-2</v>
      </c>
      <c r="G293" s="264">
        <f>+dr!F280</f>
        <v>3.2129999999999659E-4</v>
      </c>
      <c r="H293" s="264">
        <f>+dr!G280</f>
        <v>-2.2939999999999072E-4</v>
      </c>
      <c r="I293" s="264">
        <f>+dr!H280</f>
        <v>-1.0005999999999904E-4</v>
      </c>
      <c r="J293" s="264">
        <f>+dr!I280</f>
        <v>6.0000000003113119E-8</v>
      </c>
      <c r="K293" s="264">
        <f>+dr!J280</f>
        <v>0</v>
      </c>
      <c r="M293" s="6">
        <f t="shared" si="110"/>
        <v>276</v>
      </c>
      <c r="N293" s="1">
        <f t="shared" si="104"/>
        <v>42410</v>
      </c>
      <c r="O293" s="263">
        <f t="shared" si="105"/>
        <v>37.587122574263383</v>
      </c>
      <c r="P293" s="263">
        <f t="shared" si="106"/>
        <v>9.2134844681943164</v>
      </c>
      <c r="Q293" s="263">
        <f t="shared" si="107"/>
        <v>15.035287850704844</v>
      </c>
      <c r="R293" s="263">
        <f t="shared" si="111"/>
        <v>310.34120055553745</v>
      </c>
      <c r="S293" s="98">
        <f t="shared" si="108"/>
        <v>3.0998493846153843E-2</v>
      </c>
      <c r="T293" s="265">
        <f>R293-'Ejercicio 7'!$J$12*EXP(-S293*34/360)</f>
        <v>310.24426254830536</v>
      </c>
      <c r="U293" s="280">
        <f t="shared" si="112"/>
        <v>8.1778580000000017E-2</v>
      </c>
      <c r="V293" s="280">
        <f t="shared" si="113"/>
        <v>8.2520750000000004E-2</v>
      </c>
      <c r="W293" s="280">
        <f t="shared" si="114"/>
        <v>-2.7640999999999777E-4</v>
      </c>
      <c r="X293" s="280">
        <f t="shared" si="115"/>
        <v>0</v>
      </c>
      <c r="Y293" s="262">
        <f t="shared" si="116"/>
        <v>9.9367780698667065</v>
      </c>
      <c r="Z293" s="262">
        <f t="shared" si="117"/>
        <v>9.7959302831965029</v>
      </c>
      <c r="AA293" s="262">
        <f t="shared" si="118"/>
        <v>10.00044829509595</v>
      </c>
      <c r="AB293" s="262">
        <f t="shared" si="119"/>
        <v>10</v>
      </c>
      <c r="AD293" s="6">
        <f t="shared" si="120"/>
        <v>276</v>
      </c>
      <c r="AE293" s="1">
        <f t="shared" si="121"/>
        <v>43537</v>
      </c>
      <c r="AF293" s="262">
        <f t="shared" si="122"/>
        <v>4.5258425736619756E-2</v>
      </c>
      <c r="AG293" s="262">
        <f t="shared" si="123"/>
        <v>-8.3484468194315653E-2</v>
      </c>
      <c r="AH293" s="262">
        <f t="shared" si="124"/>
        <v>-0.2452878507048446</v>
      </c>
      <c r="AI293" s="262">
        <f t="shared" si="125"/>
        <v>-5.2212055555374377</v>
      </c>
      <c r="AJ293" s="262">
        <f t="shared" si="126"/>
        <v>-3.2129999999999659E-4</v>
      </c>
      <c r="AK293" s="262">
        <f t="shared" si="127"/>
        <v>-310.24426254830536</v>
      </c>
    </row>
    <row r="294" spans="1:37" x14ac:dyDescent="0.25">
      <c r="A294" s="6">
        <f t="shared" si="109"/>
        <v>277</v>
      </c>
      <c r="B294" s="245">
        <f>+Rendimientos!F967</f>
        <v>42411</v>
      </c>
      <c r="C294" s="247">
        <f>+Rendimientos!G967</f>
        <v>-1.578761717430335E-2</v>
      </c>
      <c r="D294" s="247">
        <f>+Rendimientos!H967</f>
        <v>-2.3406627729002268E-2</v>
      </c>
      <c r="E294" s="247">
        <f>+Rendimientos!I967</f>
        <v>-4.2385311242565064E-3</v>
      </c>
      <c r="F294">
        <f>+VLOOKUP(B294,ASURB.MX!$A$2:$H$1054,8,FALSE)</f>
        <v>5.6455489910283777E-3</v>
      </c>
      <c r="G294" s="264">
        <f>+dr!F281</f>
        <v>-4.5768000000000197E-4</v>
      </c>
      <c r="H294" s="264">
        <f>+dr!G281</f>
        <v>5.5195999999999718E-4</v>
      </c>
      <c r="I294" s="264">
        <f>+dr!H281</f>
        <v>1.0991999999999946E-4</v>
      </c>
      <c r="J294" s="264">
        <f>+dr!I281</f>
        <v>2.8144999999999559E-4</v>
      </c>
      <c r="K294" s="264">
        <f>+dr!J281</f>
        <v>0</v>
      </c>
      <c r="M294" s="6">
        <f t="shared" si="110"/>
        <v>277</v>
      </c>
      <c r="N294" s="1">
        <f t="shared" si="104"/>
        <v>42411</v>
      </c>
      <c r="O294" s="263">
        <f t="shared" si="105"/>
        <v>37.042920705622493</v>
      </c>
      <c r="P294" s="263">
        <f t="shared" si="106"/>
        <v>8.9187791165097341</v>
      </c>
      <c r="Q294" s="263">
        <f t="shared" si="107"/>
        <v>14.727444789426842</v>
      </c>
      <c r="R294" s="263">
        <f t="shared" si="111"/>
        <v>306.84743646952325</v>
      </c>
      <c r="S294" s="98">
        <f t="shared" si="108"/>
        <v>3.0219513846153845E-2</v>
      </c>
      <c r="T294" s="265">
        <f>R294-'Ejercicio 7'!$J$12*EXP(-S294*34/360)</f>
        <v>306.75049133026727</v>
      </c>
      <c r="U294" s="280">
        <f t="shared" si="112"/>
        <v>8.2559939999999998E-2</v>
      </c>
      <c r="V294" s="280">
        <f t="shared" si="113"/>
        <v>8.2730730000000002E-2</v>
      </c>
      <c r="W294" s="280">
        <f t="shared" si="114"/>
        <v>4.9799999999947109E-6</v>
      </c>
      <c r="X294" s="280">
        <f t="shared" si="115"/>
        <v>0</v>
      </c>
      <c r="Y294" s="262">
        <f t="shared" si="116"/>
        <v>9.9367780698667065</v>
      </c>
      <c r="Z294" s="262">
        <f t="shared" si="117"/>
        <v>9.7959302831965029</v>
      </c>
      <c r="AA294" s="262">
        <f t="shared" si="118"/>
        <v>10.00044829509595</v>
      </c>
      <c r="AB294" s="262">
        <f t="shared" si="119"/>
        <v>10</v>
      </c>
      <c r="AD294" s="6">
        <f t="shared" si="120"/>
        <v>277</v>
      </c>
      <c r="AE294" s="1">
        <f t="shared" si="121"/>
        <v>43537</v>
      </c>
      <c r="AF294" s="262">
        <f t="shared" si="122"/>
        <v>0.5894602943775098</v>
      </c>
      <c r="AG294" s="262">
        <f t="shared" si="123"/>
        <v>0.21122088349026669</v>
      </c>
      <c r="AH294" s="262">
        <f t="shared" si="124"/>
        <v>6.2555210573156828E-2</v>
      </c>
      <c r="AI294" s="262">
        <f t="shared" si="125"/>
        <v>-1.7274414695232281</v>
      </c>
      <c r="AJ294" s="262">
        <f t="shared" si="126"/>
        <v>4.5768000000000197E-4</v>
      </c>
      <c r="AK294" s="262">
        <f t="shared" si="127"/>
        <v>-306.75049133026727</v>
      </c>
    </row>
    <row r="295" spans="1:37" x14ac:dyDescent="0.25">
      <c r="A295" s="6">
        <f t="shared" si="109"/>
        <v>278</v>
      </c>
      <c r="B295" s="245">
        <f>+Rendimientos!F968</f>
        <v>42412</v>
      </c>
      <c r="C295" s="247">
        <f>+Rendimientos!G968</f>
        <v>3.6062020241362715E-2</v>
      </c>
      <c r="D295" s="247">
        <f>+Rendimientos!H968</f>
        <v>-5.1443197586605056E-3</v>
      </c>
      <c r="E295" s="247">
        <f>+Rendimientos!I968</f>
        <v>4.8425179992651413E-3</v>
      </c>
      <c r="F295">
        <f>+VLOOKUP(B295,ASURB.MX!$A$2:$H$1054,8,FALSE)</f>
        <v>-1.5584041027986303E-3</v>
      </c>
      <c r="G295" s="264">
        <f>+dr!F282</f>
        <v>6.0000000003113119E-8</v>
      </c>
      <c r="H295" s="264">
        <f>+dr!G282</f>
        <v>-1.3886999999999927E-4</v>
      </c>
      <c r="I295" s="264">
        <f>+dr!H282</f>
        <v>4.5940000000001258E-5</v>
      </c>
      <c r="J295" s="264">
        <f>+dr!I282</f>
        <v>4.099999999999937E-6</v>
      </c>
      <c r="K295" s="264">
        <f>+dr!J282</f>
        <v>0</v>
      </c>
      <c r="M295" s="6">
        <f t="shared" si="110"/>
        <v>278</v>
      </c>
      <c r="N295" s="1">
        <f t="shared" si="104"/>
        <v>42412</v>
      </c>
      <c r="O295" s="263">
        <f t="shared" si="105"/>
        <v>39.014247379030188</v>
      </c>
      <c r="P295" s="263">
        <f t="shared" si="106"/>
        <v>9.0831529619884588</v>
      </c>
      <c r="Q295" s="263">
        <f t="shared" si="107"/>
        <v>14.861794534072564</v>
      </c>
      <c r="R295" s="263">
        <f t="shared" si="111"/>
        <v>304.64486506632443</v>
      </c>
      <c r="S295" s="98">
        <f t="shared" si="108"/>
        <v>3.067725384615385E-2</v>
      </c>
      <c r="T295" s="265">
        <f>R295-'Ejercicio 7'!$J$12*EXP(-S295*34/360)</f>
        <v>304.54792411801321</v>
      </c>
      <c r="U295" s="280">
        <f t="shared" si="112"/>
        <v>8.1869110000000009E-2</v>
      </c>
      <c r="V295" s="280">
        <f t="shared" si="113"/>
        <v>8.2666750000000011E-2</v>
      </c>
      <c r="W295" s="280">
        <f t="shared" si="114"/>
        <v>-2.7237000000000094E-4</v>
      </c>
      <c r="X295" s="280">
        <f t="shared" si="115"/>
        <v>0</v>
      </c>
      <c r="Y295" s="262">
        <f t="shared" si="116"/>
        <v>9.9367780698667065</v>
      </c>
      <c r="Z295" s="262">
        <f t="shared" si="117"/>
        <v>9.7959302831965029</v>
      </c>
      <c r="AA295" s="262">
        <f t="shared" si="118"/>
        <v>10.00044829509595</v>
      </c>
      <c r="AB295" s="262">
        <f t="shared" si="119"/>
        <v>10</v>
      </c>
      <c r="AD295" s="6">
        <f t="shared" si="120"/>
        <v>278</v>
      </c>
      <c r="AE295" s="1">
        <f t="shared" si="121"/>
        <v>43537</v>
      </c>
      <c r="AF295" s="262">
        <f t="shared" si="122"/>
        <v>-1.3818663790301855</v>
      </c>
      <c r="AG295" s="262">
        <f t="shared" si="123"/>
        <v>4.6847038011541997E-2</v>
      </c>
      <c r="AH295" s="262">
        <f t="shared" si="124"/>
        <v>-7.1794534072564531E-2</v>
      </c>
      <c r="AI295" s="262">
        <f t="shared" si="125"/>
        <v>0.4751299336755892</v>
      </c>
      <c r="AJ295" s="262">
        <f t="shared" si="126"/>
        <v>-6.0000000003113119E-8</v>
      </c>
      <c r="AK295" s="262">
        <f t="shared" si="127"/>
        <v>-304.54792411801321</v>
      </c>
    </row>
    <row r="296" spans="1:37" x14ac:dyDescent="0.25">
      <c r="A296" s="6">
        <f t="shared" si="109"/>
        <v>279</v>
      </c>
      <c r="B296" s="245">
        <f>+Rendimientos!F969</f>
        <v>42415</v>
      </c>
      <c r="C296" s="247">
        <f>+Rendimientos!G969</f>
        <v>3.1379663470605626E-2</v>
      </c>
      <c r="D296" s="247">
        <f>+Rendimientos!H969</f>
        <v>2.0226454161712572E-2</v>
      </c>
      <c r="E296" s="247">
        <f>+Rendimientos!I969</f>
        <v>1.8843086981511086E-2</v>
      </c>
      <c r="F296">
        <f>+VLOOKUP(B296,ASURB.MX!$A$2:$H$1054,8,FALSE)</f>
        <v>-4.0470934489038185E-3</v>
      </c>
      <c r="G296" s="264">
        <f>+dr!F283</f>
        <v>-1.3900000000038881E-6</v>
      </c>
      <c r="H296" s="264">
        <f>+dr!G283</f>
        <v>-6.7460000000005294E-5</v>
      </c>
      <c r="I296" s="264">
        <f>+dr!H283</f>
        <v>3.8699999999960988E-6</v>
      </c>
      <c r="J296" s="264">
        <f>+dr!I283</f>
        <v>-4.181999999999797E-5</v>
      </c>
      <c r="K296" s="264">
        <f>+dr!J283</f>
        <v>0</v>
      </c>
      <c r="M296" s="6">
        <f t="shared" si="110"/>
        <v>279</v>
      </c>
      <c r="N296" s="1">
        <f t="shared" si="104"/>
        <v>42415</v>
      </c>
      <c r="O296" s="263">
        <f t="shared" si="105"/>
        <v>38.831995770166991</v>
      </c>
      <c r="P296" s="263">
        <f t="shared" si="106"/>
        <v>9.3165477665936383</v>
      </c>
      <c r="Q296" s="263">
        <f t="shared" si="107"/>
        <v>15.071331509381109</v>
      </c>
      <c r="R296" s="263">
        <f t="shared" si="111"/>
        <v>303.88764127450668</v>
      </c>
      <c r="S296" s="98">
        <f t="shared" si="108"/>
        <v>3.0675803846153843E-2</v>
      </c>
      <c r="T296" s="265">
        <f>R296-'Ejercicio 7'!$J$12*EXP(-S296*34/360)</f>
        <v>303.79070031291991</v>
      </c>
      <c r="U296" s="280">
        <f t="shared" si="112"/>
        <v>8.1940520000000003E-2</v>
      </c>
      <c r="V296" s="280">
        <f t="shared" si="113"/>
        <v>8.2624680000000006E-2</v>
      </c>
      <c r="W296" s="280">
        <f t="shared" si="114"/>
        <v>-3.1828999999999885E-4</v>
      </c>
      <c r="X296" s="280">
        <f t="shared" si="115"/>
        <v>0</v>
      </c>
      <c r="Y296" s="262">
        <f t="shared" si="116"/>
        <v>9.9367780698667065</v>
      </c>
      <c r="Z296" s="262">
        <f t="shared" si="117"/>
        <v>9.7959302831965029</v>
      </c>
      <c r="AA296" s="262">
        <f t="shared" si="118"/>
        <v>10.00044829509595</v>
      </c>
      <c r="AB296" s="262">
        <f t="shared" si="119"/>
        <v>10</v>
      </c>
      <c r="AD296" s="6">
        <f t="shared" si="120"/>
        <v>279</v>
      </c>
      <c r="AE296" s="1">
        <f t="shared" si="121"/>
        <v>43537</v>
      </c>
      <c r="AF296" s="262">
        <f t="shared" si="122"/>
        <v>-1.1996147701669884</v>
      </c>
      <c r="AG296" s="262">
        <f t="shared" si="123"/>
        <v>-0.18654776659363748</v>
      </c>
      <c r="AH296" s="262">
        <f t="shared" si="124"/>
        <v>-0.28133150938110951</v>
      </c>
      <c r="AI296" s="262">
        <f t="shared" si="125"/>
        <v>1.2323537254933399</v>
      </c>
      <c r="AJ296" s="262">
        <f t="shared" si="126"/>
        <v>1.3900000000038881E-6</v>
      </c>
      <c r="AK296" s="262">
        <f t="shared" si="127"/>
        <v>-303.79070031291991</v>
      </c>
    </row>
    <row r="297" spans="1:37" x14ac:dyDescent="0.25">
      <c r="A297" s="6">
        <f t="shared" si="109"/>
        <v>280</v>
      </c>
      <c r="B297" s="245">
        <f>+Rendimientos!F970</f>
        <v>42416</v>
      </c>
      <c r="C297" s="247">
        <f>+Rendimientos!G970</f>
        <v>5.7047923430637616E-3</v>
      </c>
      <c r="D297" s="247">
        <f>+Rendimientos!H970</f>
        <v>-8.7864883715061022E-3</v>
      </c>
      <c r="E297" s="247">
        <f>+Rendimientos!I970</f>
        <v>0</v>
      </c>
      <c r="F297">
        <f>+VLOOKUP(B297,ASURB.MX!$A$2:$H$1054,8,FALSE)</f>
        <v>1.9404201218016823E-2</v>
      </c>
      <c r="G297" s="264">
        <f>+dr!F284</f>
        <v>6.9723000000000701E-4</v>
      </c>
      <c r="H297" s="264">
        <f>+dr!G284</f>
        <v>7.7300000000002367E-5</v>
      </c>
      <c r="I297" s="264">
        <f>+dr!H284</f>
        <v>2.40230000000001E-4</v>
      </c>
      <c r="J297" s="264">
        <f>+dr!I284</f>
        <v>-1.6775999999999597E-4</v>
      </c>
      <c r="K297" s="264">
        <f>+dr!J284</f>
        <v>0</v>
      </c>
      <c r="M297" s="6">
        <f t="shared" si="110"/>
        <v>280</v>
      </c>
      <c r="N297" s="1">
        <f t="shared" si="104"/>
        <v>42416</v>
      </c>
      <c r="O297" s="263">
        <f t="shared" si="105"/>
        <v>37.847679451558172</v>
      </c>
      <c r="P297" s="263">
        <f t="shared" si="106"/>
        <v>9.0501307600826468</v>
      </c>
      <c r="Q297" s="263">
        <f t="shared" si="107"/>
        <v>14.79</v>
      </c>
      <c r="R297" s="263">
        <f t="shared" si="111"/>
        <v>311.09842048072437</v>
      </c>
      <c r="S297" s="98">
        <f t="shared" si="108"/>
        <v>3.1374423846153854E-2</v>
      </c>
      <c r="T297" s="265">
        <f>R297-'Ejercicio 7'!$J$12*EXP(-S297*34/360)</f>
        <v>311.00148591516665</v>
      </c>
      <c r="U297" s="280">
        <f t="shared" si="112"/>
        <v>8.208528000000001E-2</v>
      </c>
      <c r="V297" s="280">
        <f t="shared" si="113"/>
        <v>8.2861039999999997E-2</v>
      </c>
      <c r="W297" s="280">
        <f t="shared" si="114"/>
        <v>-4.4422999999999685E-4</v>
      </c>
      <c r="X297" s="280">
        <f t="shared" si="115"/>
        <v>0</v>
      </c>
      <c r="Y297" s="262">
        <f t="shared" si="116"/>
        <v>9.9367780698667065</v>
      </c>
      <c r="Z297" s="262">
        <f t="shared" si="117"/>
        <v>9.7959302831965029</v>
      </c>
      <c r="AA297" s="262">
        <f t="shared" si="118"/>
        <v>10.00044829509595</v>
      </c>
      <c r="AB297" s="262">
        <f t="shared" si="119"/>
        <v>10</v>
      </c>
      <c r="AD297" s="6">
        <f t="shared" si="120"/>
        <v>280</v>
      </c>
      <c r="AE297" s="1">
        <f t="shared" si="121"/>
        <v>43537</v>
      </c>
      <c r="AF297" s="262">
        <f t="shared" si="122"/>
        <v>-0.21529845155816929</v>
      </c>
      <c r="AG297" s="262">
        <f t="shared" si="123"/>
        <v>7.9869239917353951E-2</v>
      </c>
      <c r="AH297" s="262">
        <f t="shared" si="124"/>
        <v>0</v>
      </c>
      <c r="AI297" s="262">
        <f t="shared" si="125"/>
        <v>-5.9784254807243542</v>
      </c>
      <c r="AJ297" s="262">
        <f t="shared" si="126"/>
        <v>-6.9723000000000701E-4</v>
      </c>
      <c r="AK297" s="262">
        <f t="shared" si="127"/>
        <v>-311.00148591516665</v>
      </c>
    </row>
    <row r="298" spans="1:37" x14ac:dyDescent="0.25">
      <c r="A298" s="6">
        <f t="shared" si="109"/>
        <v>281</v>
      </c>
      <c r="B298" s="245">
        <f>+Rendimientos!F971</f>
        <v>42417</v>
      </c>
      <c r="C298" s="247">
        <f>+Rendimientos!G971</f>
        <v>8.501805017444504E-2</v>
      </c>
      <c r="D298" s="247">
        <f>+Rendimientos!H971</f>
        <v>5.4762605604204177E-3</v>
      </c>
      <c r="E298" s="247">
        <f>+Rendimientos!I971</f>
        <v>4.7731469308148033E-2</v>
      </c>
      <c r="F298">
        <f>+VLOOKUP(B298,ASURB.MX!$A$2:$H$1054,8,FALSE)</f>
        <v>1.1588892413084003E-2</v>
      </c>
      <c r="G298" s="264">
        <f>+dr!F285</f>
        <v>4.8002200000000009E-3</v>
      </c>
      <c r="H298" s="264">
        <f>+dr!G285</f>
        <v>4.4666500000000026E-3</v>
      </c>
      <c r="I298" s="264">
        <f>+dr!H285</f>
        <v>3.2346199999999936E-3</v>
      </c>
      <c r="J298" s="264">
        <f>+dr!I285</f>
        <v>3.541919999999997E-3</v>
      </c>
      <c r="K298" s="264">
        <f>+dr!J285</f>
        <v>0</v>
      </c>
      <c r="M298" s="6">
        <f t="shared" si="110"/>
        <v>281</v>
      </c>
      <c r="N298" s="1">
        <f t="shared" si="104"/>
        <v>42417</v>
      </c>
      <c r="O298" s="263">
        <f t="shared" si="105"/>
        <v>40.971754995847107</v>
      </c>
      <c r="P298" s="263">
        <f t="shared" si="106"/>
        <v>9.1801354109090578</v>
      </c>
      <c r="Q298" s="263">
        <f t="shared" si="107"/>
        <v>15.513067698083313</v>
      </c>
      <c r="R298" s="263">
        <f t="shared" si="111"/>
        <v>308.67656635192282</v>
      </c>
      <c r="S298" s="98">
        <f t="shared" si="108"/>
        <v>3.5477413846153848E-2</v>
      </c>
      <c r="T298" s="265">
        <f>R298-'Ejercicio 7'!$J$12*EXP(-S298*34/360)</f>
        <v>308.57966934167933</v>
      </c>
      <c r="U298" s="280">
        <f t="shared" si="112"/>
        <v>8.6474630000000011E-2</v>
      </c>
      <c r="V298" s="280">
        <f t="shared" si="113"/>
        <v>8.5855429999999996E-2</v>
      </c>
      <c r="W298" s="280">
        <f t="shared" si="114"/>
        <v>3.2654499999999961E-3</v>
      </c>
      <c r="X298" s="280">
        <f t="shared" si="115"/>
        <v>0</v>
      </c>
      <c r="Y298" s="262">
        <f t="shared" si="116"/>
        <v>9.9367780698667065</v>
      </c>
      <c r="Z298" s="262">
        <f t="shared" si="117"/>
        <v>9.7959302831965029</v>
      </c>
      <c r="AA298" s="262">
        <f t="shared" si="118"/>
        <v>10.00044829509595</v>
      </c>
      <c r="AB298" s="262">
        <f t="shared" si="119"/>
        <v>10</v>
      </c>
      <c r="AD298" s="6">
        <f t="shared" si="120"/>
        <v>281</v>
      </c>
      <c r="AE298" s="1">
        <f t="shared" si="121"/>
        <v>43537</v>
      </c>
      <c r="AF298" s="262">
        <f t="shared" si="122"/>
        <v>-3.3393739958471045</v>
      </c>
      <c r="AG298" s="262">
        <f t="shared" si="123"/>
        <v>-5.0135410909057043E-2</v>
      </c>
      <c r="AH298" s="262">
        <f t="shared" si="124"/>
        <v>-0.72306769808331417</v>
      </c>
      <c r="AI298" s="262">
        <f t="shared" si="125"/>
        <v>-3.5565713519227984</v>
      </c>
      <c r="AJ298" s="262">
        <f t="shared" si="126"/>
        <v>-4.8002200000000009E-3</v>
      </c>
      <c r="AK298" s="262">
        <f t="shared" si="127"/>
        <v>-308.57966934167933</v>
      </c>
    </row>
    <row r="299" spans="1:37" x14ac:dyDescent="0.25">
      <c r="A299" s="6">
        <f t="shared" si="109"/>
        <v>282</v>
      </c>
      <c r="B299" s="245">
        <f>+Rendimientos!F972</f>
        <v>42418</v>
      </c>
      <c r="C299" s="247">
        <f>+Rendimientos!G972</f>
        <v>-3.8343340471928881E-2</v>
      </c>
      <c r="D299" s="247">
        <f>+Rendimientos!H972</f>
        <v>1.4137906270416728E-2</v>
      </c>
      <c r="E299" s="247">
        <f>+Rendimientos!I972</f>
        <v>2.7032375193065762E-2</v>
      </c>
      <c r="F299">
        <f>+VLOOKUP(B299,ASURB.MX!$A$2:$H$1054,8,FALSE)</f>
        <v>-1.0919641710295325E-2</v>
      </c>
      <c r="G299" s="264">
        <f>+dr!F286</f>
        <v>3.8811999999999874E-4</v>
      </c>
      <c r="H299" s="264">
        <f>+dr!G286</f>
        <v>1.0397999999999658E-4</v>
      </c>
      <c r="I299" s="264">
        <f>+dr!H286</f>
        <v>1.4257100000000036E-3</v>
      </c>
      <c r="J299" s="264">
        <f>+dr!I286</f>
        <v>1.5039700000000003E-3</v>
      </c>
      <c r="K299" s="264">
        <f>+dr!J286</f>
        <v>0</v>
      </c>
      <c r="M299" s="6">
        <f t="shared" si="110"/>
        <v>282</v>
      </c>
      <c r="N299" s="1">
        <f t="shared" si="104"/>
        <v>42418</v>
      </c>
      <c r="O299" s="263">
        <f t="shared" si="105"/>
        <v>36.216743376577753</v>
      </c>
      <c r="P299" s="263">
        <f t="shared" si="106"/>
        <v>9.2599958535507749</v>
      </c>
      <c r="Q299" s="263">
        <f t="shared" si="107"/>
        <v>15.195261744441273</v>
      </c>
      <c r="R299" s="263">
        <f t="shared" si="111"/>
        <v>301.80631897983017</v>
      </c>
      <c r="S299" s="98">
        <f t="shared" si="108"/>
        <v>3.1065313846153846E-2</v>
      </c>
      <c r="T299" s="265">
        <f>R299-'Ejercicio 7'!$J$12*EXP(-S299*34/360)</f>
        <v>301.70938158435035</v>
      </c>
      <c r="U299" s="280">
        <f t="shared" si="112"/>
        <v>8.2111960000000012E-2</v>
      </c>
      <c r="V299" s="280">
        <f t="shared" si="113"/>
        <v>8.4046520000000013E-2</v>
      </c>
      <c r="W299" s="280">
        <f t="shared" si="114"/>
        <v>1.2274999999999994E-3</v>
      </c>
      <c r="X299" s="280">
        <f t="shared" si="115"/>
        <v>0</v>
      </c>
      <c r="Y299" s="262">
        <f t="shared" si="116"/>
        <v>9.9367780698667065</v>
      </c>
      <c r="Z299" s="262">
        <f t="shared" si="117"/>
        <v>9.7959302831965029</v>
      </c>
      <c r="AA299" s="262">
        <f t="shared" si="118"/>
        <v>10.00044829509595</v>
      </c>
      <c r="AB299" s="262">
        <f t="shared" si="119"/>
        <v>10</v>
      </c>
      <c r="AD299" s="6">
        <f t="shared" si="120"/>
        <v>282</v>
      </c>
      <c r="AE299" s="1">
        <f t="shared" si="121"/>
        <v>43537</v>
      </c>
      <c r="AF299" s="262">
        <f t="shared" si="122"/>
        <v>1.4156376234222492</v>
      </c>
      <c r="AG299" s="262">
        <f t="shared" si="123"/>
        <v>-0.12999585355077414</v>
      </c>
      <c r="AH299" s="262">
        <f t="shared" si="124"/>
        <v>-0.40526174444127427</v>
      </c>
      <c r="AI299" s="262">
        <f t="shared" si="125"/>
        <v>3.3136760201698507</v>
      </c>
      <c r="AJ299" s="262">
        <f t="shared" si="126"/>
        <v>-3.8811999999999874E-4</v>
      </c>
      <c r="AK299" s="262">
        <f t="shared" si="127"/>
        <v>-301.70938158435035</v>
      </c>
    </row>
    <row r="300" spans="1:37" x14ac:dyDescent="0.25">
      <c r="A300" s="6">
        <f t="shared" si="109"/>
        <v>283</v>
      </c>
      <c r="B300" s="245">
        <f>+Rendimientos!F973</f>
        <v>42419</v>
      </c>
      <c r="C300" s="247">
        <f>+Rendimientos!G973</f>
        <v>5.4144558404495514E-3</v>
      </c>
      <c r="D300" s="247">
        <f>+Rendimientos!H973</f>
        <v>1.5835502337273155E-2</v>
      </c>
      <c r="E300" s="247">
        <f>+Rendimientos!I973</f>
        <v>-3.383524590245475E-2</v>
      </c>
      <c r="F300">
        <f>+VLOOKUP(B300,ASURB.MX!$A$2:$H$1054,8,FALSE)</f>
        <v>-1.5466604986004594E-2</v>
      </c>
      <c r="G300" s="264">
        <f>+dr!F287</f>
        <v>-1.6842400000000035E-3</v>
      </c>
      <c r="H300" s="264">
        <f>+dr!G287</f>
        <v>7.2358000000000144E-4</v>
      </c>
      <c r="I300" s="264">
        <f>+dr!H287</f>
        <v>1.0066800000000029E-3</v>
      </c>
      <c r="J300" s="264">
        <f>+dr!I287</f>
        <v>8.7813999999999948E-4</v>
      </c>
      <c r="K300" s="264">
        <f>+dr!J287</f>
        <v>0</v>
      </c>
      <c r="M300" s="6">
        <f t="shared" si="110"/>
        <v>283</v>
      </c>
      <c r="N300" s="1">
        <f t="shared" si="104"/>
        <v>42419</v>
      </c>
      <c r="O300" s="263">
        <f t="shared" si="105"/>
        <v>37.83669248371023</v>
      </c>
      <c r="P300" s="263">
        <f t="shared" si="106"/>
        <v>9.2757289365224143</v>
      </c>
      <c r="Q300" s="263">
        <f t="shared" si="107"/>
        <v>14.297948005068577</v>
      </c>
      <c r="R300" s="263">
        <f t="shared" si="111"/>
        <v>300.43713191169024</v>
      </c>
      <c r="S300" s="98">
        <f t="shared" si="108"/>
        <v>2.8992953846153843E-2</v>
      </c>
      <c r="T300" s="265">
        <f>R300-'Ejercicio 7'!$J$12*EXP(-S300*34/360)</f>
        <v>300.34017554148653</v>
      </c>
      <c r="U300" s="280">
        <f t="shared" si="112"/>
        <v>8.273156000000001E-2</v>
      </c>
      <c r="V300" s="280">
        <f t="shared" si="113"/>
        <v>8.3627489999999999E-2</v>
      </c>
      <c r="W300" s="280">
        <f t="shared" si="114"/>
        <v>6.0166999999999859E-4</v>
      </c>
      <c r="X300" s="280">
        <f t="shared" si="115"/>
        <v>0</v>
      </c>
      <c r="Y300" s="262">
        <f t="shared" si="116"/>
        <v>9.9367780698667065</v>
      </c>
      <c r="Z300" s="262">
        <f t="shared" si="117"/>
        <v>9.7959302831965029</v>
      </c>
      <c r="AA300" s="262">
        <f t="shared" si="118"/>
        <v>10.00044829509595</v>
      </c>
      <c r="AB300" s="262">
        <f t="shared" si="119"/>
        <v>10</v>
      </c>
      <c r="AD300" s="6">
        <f t="shared" si="120"/>
        <v>283</v>
      </c>
      <c r="AE300" s="1">
        <f t="shared" si="121"/>
        <v>43537</v>
      </c>
      <c r="AF300" s="262">
        <f t="shared" si="122"/>
        <v>-0.204311483710228</v>
      </c>
      <c r="AG300" s="262">
        <f t="shared" si="123"/>
        <v>-0.14572893652241348</v>
      </c>
      <c r="AH300" s="262">
        <f t="shared" si="124"/>
        <v>0.4920519949314226</v>
      </c>
      <c r="AI300" s="262">
        <f t="shared" si="125"/>
        <v>4.682863088309773</v>
      </c>
      <c r="AJ300" s="262">
        <f t="shared" si="126"/>
        <v>1.6842400000000035E-3</v>
      </c>
      <c r="AK300" s="262">
        <f t="shared" si="127"/>
        <v>-300.34017554148653</v>
      </c>
    </row>
    <row r="301" spans="1:37" x14ac:dyDescent="0.25">
      <c r="A301" s="6">
        <f t="shared" si="109"/>
        <v>284</v>
      </c>
      <c r="B301" s="245">
        <f>+Rendimientos!F974</f>
        <v>42422</v>
      </c>
      <c r="C301" s="247">
        <f>+Rendimientos!G974</f>
        <v>5.6678301262275604E-2</v>
      </c>
      <c r="D301" s="247">
        <f>+Rendimientos!H974</f>
        <v>1.6519923708914277E-2</v>
      </c>
      <c r="E301" s="247">
        <f>+Rendimientos!I974</f>
        <v>-1.6633393339484822E-2</v>
      </c>
      <c r="F301">
        <f>+VLOOKUP(B301,ASURB.MX!$A$2:$H$1054,8,FALSE)</f>
        <v>1.0139753744069514E-2</v>
      </c>
      <c r="G301" s="264">
        <f>+dr!F288</f>
        <v>1.7752899999999988E-3</v>
      </c>
      <c r="H301" s="264">
        <f>+dr!G288</f>
        <v>6.4580000000001581E-5</v>
      </c>
      <c r="I301" s="264">
        <f>+dr!H288</f>
        <v>-7.6429999999995391E-5</v>
      </c>
      <c r="J301" s="264">
        <f>+dr!I288</f>
        <v>1.0747999999999314E-4</v>
      </c>
      <c r="K301" s="264">
        <f>+dr!J288</f>
        <v>0</v>
      </c>
      <c r="M301" s="6">
        <f t="shared" si="110"/>
        <v>284</v>
      </c>
      <c r="N301" s="1">
        <f t="shared" si="104"/>
        <v>42422</v>
      </c>
      <c r="O301" s="263">
        <f t="shared" si="105"/>
        <v>39.826924472270285</v>
      </c>
      <c r="P301" s="263">
        <f t="shared" si="106"/>
        <v>9.282079616666822</v>
      </c>
      <c r="Q301" s="263">
        <f t="shared" si="107"/>
        <v>14.54602678867829</v>
      </c>
      <c r="R301" s="263">
        <f t="shared" si="111"/>
        <v>308.2295751577393</v>
      </c>
      <c r="S301" s="98">
        <f t="shared" si="108"/>
        <v>3.2452483846153846E-2</v>
      </c>
      <c r="T301" s="265">
        <f>R301-'Ejercicio 7'!$J$12*EXP(-S301*34/360)</f>
        <v>308.13265046124428</v>
      </c>
      <c r="U301" s="280">
        <f t="shared" si="112"/>
        <v>8.2072560000000017E-2</v>
      </c>
      <c r="V301" s="280">
        <f t="shared" si="113"/>
        <v>8.2544380000000001E-2</v>
      </c>
      <c r="W301" s="280">
        <f t="shared" si="114"/>
        <v>-1.6899000000000775E-4</v>
      </c>
      <c r="X301" s="280">
        <f t="shared" si="115"/>
        <v>0</v>
      </c>
      <c r="Y301" s="262">
        <f t="shared" si="116"/>
        <v>9.9367780698667065</v>
      </c>
      <c r="Z301" s="262">
        <f t="shared" si="117"/>
        <v>9.7959302831965029</v>
      </c>
      <c r="AA301" s="262">
        <f t="shared" si="118"/>
        <v>10.00044829509595</v>
      </c>
      <c r="AB301" s="262">
        <f t="shared" si="119"/>
        <v>10</v>
      </c>
      <c r="AD301" s="6">
        <f t="shared" si="120"/>
        <v>284</v>
      </c>
      <c r="AE301" s="1">
        <f t="shared" si="121"/>
        <v>43537</v>
      </c>
      <c r="AF301" s="262">
        <f t="shared" si="122"/>
        <v>-2.1945434722702828</v>
      </c>
      <c r="AG301" s="262">
        <f t="shared" si="123"/>
        <v>-0.15207961666682124</v>
      </c>
      <c r="AH301" s="262">
        <f t="shared" si="124"/>
        <v>0.24397321132170902</v>
      </c>
      <c r="AI301" s="262">
        <f t="shared" si="125"/>
        <v>-3.1095801577392876</v>
      </c>
      <c r="AJ301" s="262">
        <f t="shared" si="126"/>
        <v>-1.7752899999999988E-3</v>
      </c>
      <c r="AK301" s="262">
        <f t="shared" si="127"/>
        <v>-308.13265046124428</v>
      </c>
    </row>
    <row r="302" spans="1:37" x14ac:dyDescent="0.25">
      <c r="A302" s="6">
        <f t="shared" si="109"/>
        <v>285</v>
      </c>
      <c r="B302" s="245">
        <f>+Rendimientos!F975</f>
        <v>42423</v>
      </c>
      <c r="C302" s="247">
        <f>+Rendimientos!G975</f>
        <v>-1.2320849238876677E-2</v>
      </c>
      <c r="D302" s="247">
        <f>+Rendimientos!H975</f>
        <v>-3.0242279637557108E-2</v>
      </c>
      <c r="E302" s="247">
        <f>+Rendimientos!I975</f>
        <v>6.0545403147576901E-3</v>
      </c>
      <c r="F302">
        <f>+VLOOKUP(B302,ASURB.MX!$A$2:$H$1054,8,FALSE)</f>
        <v>5.7595599397937082E-3</v>
      </c>
      <c r="G302" s="264">
        <f>+dr!F289</f>
        <v>3.1165000000000359E-4</v>
      </c>
      <c r="H302" s="264">
        <f>+dr!G289</f>
        <v>2.9065999999999814E-4</v>
      </c>
      <c r="I302" s="264">
        <f>+dr!H289</f>
        <v>4.0954999999999464E-4</v>
      </c>
      <c r="J302" s="264">
        <f>+dr!I289</f>
        <v>3.1190000000014262E-5</v>
      </c>
      <c r="K302" s="264">
        <f>+dr!J289</f>
        <v>0</v>
      </c>
      <c r="M302" s="6">
        <f t="shared" si="110"/>
        <v>285</v>
      </c>
      <c r="N302" s="1">
        <f t="shared" si="104"/>
        <v>42423</v>
      </c>
      <c r="O302" s="263">
        <f t="shared" si="105"/>
        <v>37.171562772615651</v>
      </c>
      <c r="P302" s="263">
        <f t="shared" si="106"/>
        <v>8.8580213430960342</v>
      </c>
      <c r="Q302" s="263">
        <f t="shared" si="107"/>
        <v>14.879818281081512</v>
      </c>
      <c r="R302" s="263">
        <f t="shared" si="111"/>
        <v>306.88242243123477</v>
      </c>
      <c r="S302" s="98">
        <f t="shared" si="108"/>
        <v>3.098884384615385E-2</v>
      </c>
      <c r="T302" s="265">
        <f>R302-'Ejercicio 7'!$J$12*EXP(-S302*34/360)</f>
        <v>306.78548433565442</v>
      </c>
      <c r="U302" s="280">
        <f t="shared" si="112"/>
        <v>8.2298640000000006E-2</v>
      </c>
      <c r="V302" s="280">
        <f t="shared" si="113"/>
        <v>8.3030359999999998E-2</v>
      </c>
      <c r="W302" s="280">
        <f t="shared" si="114"/>
        <v>-2.4527999999998662E-4</v>
      </c>
      <c r="X302" s="280">
        <f t="shared" si="115"/>
        <v>0</v>
      </c>
      <c r="Y302" s="262">
        <f t="shared" si="116"/>
        <v>9.9367780698667065</v>
      </c>
      <c r="Z302" s="262">
        <f t="shared" si="117"/>
        <v>9.7959302831965029</v>
      </c>
      <c r="AA302" s="262">
        <f t="shared" si="118"/>
        <v>10.00044829509595</v>
      </c>
      <c r="AB302" s="262">
        <f t="shared" si="119"/>
        <v>10</v>
      </c>
      <c r="AD302" s="6">
        <f t="shared" si="120"/>
        <v>285</v>
      </c>
      <c r="AE302" s="1">
        <f t="shared" si="121"/>
        <v>43537</v>
      </c>
      <c r="AF302" s="262">
        <f t="shared" si="122"/>
        <v>0.46081822738435108</v>
      </c>
      <c r="AG302" s="262">
        <f t="shared" si="123"/>
        <v>0.27197865690396661</v>
      </c>
      <c r="AH302" s="262">
        <f t="shared" si="124"/>
        <v>-8.9818281081512907E-2</v>
      </c>
      <c r="AI302" s="262">
        <f t="shared" si="125"/>
        <v>-1.7624274312347552</v>
      </c>
      <c r="AJ302" s="262">
        <f t="shared" si="126"/>
        <v>-3.1165000000000359E-4</v>
      </c>
      <c r="AK302" s="262">
        <f t="shared" si="127"/>
        <v>-306.78548433565442</v>
      </c>
    </row>
    <row r="303" spans="1:37" x14ac:dyDescent="0.25">
      <c r="A303" s="6">
        <f t="shared" si="109"/>
        <v>286</v>
      </c>
      <c r="B303" s="245">
        <f>+Rendimientos!F976</f>
        <v>42424</v>
      </c>
      <c r="C303" s="247">
        <f>+Rendimientos!G976</f>
        <v>4.1245816398963091E-3</v>
      </c>
      <c r="D303" s="247">
        <f>+Rendimientos!H976</f>
        <v>-1.7422091254520409E-2</v>
      </c>
      <c r="E303" s="247">
        <f>+Rendimientos!I976</f>
        <v>2.8701742945263626E-3</v>
      </c>
      <c r="F303">
        <f>+VLOOKUP(B303,ASURB.MX!$A$2:$H$1054,8,FALSE)</f>
        <v>-1.0279927882834685E-2</v>
      </c>
      <c r="G303" s="264">
        <f>+dr!F290</f>
        <v>-6.9150000000003931E-5</v>
      </c>
      <c r="H303" s="264">
        <f>+dr!G290</f>
        <v>4.3732000000000493E-4</v>
      </c>
      <c r="I303" s="264">
        <f>+dr!H290</f>
        <v>-5.2000000000385072E-7</v>
      </c>
      <c r="J303" s="264">
        <f>+dr!I290</f>
        <v>-2.7200000000000835E-4</v>
      </c>
      <c r="K303" s="264">
        <f>+dr!J290</f>
        <v>0</v>
      </c>
      <c r="M303" s="6">
        <f t="shared" si="110"/>
        <v>286</v>
      </c>
      <c r="N303" s="1">
        <f t="shared" si="104"/>
        <v>42424</v>
      </c>
      <c r="O303" s="263">
        <f t="shared" si="105"/>
        <v>37.787919372592377</v>
      </c>
      <c r="P303" s="263">
        <f t="shared" si="106"/>
        <v>8.9723139061133477</v>
      </c>
      <c r="Q303" s="263">
        <f t="shared" si="107"/>
        <v>14.832510855414924</v>
      </c>
      <c r="R303" s="263">
        <f t="shared" si="111"/>
        <v>301.99945042313766</v>
      </c>
      <c r="S303" s="98">
        <f t="shared" si="108"/>
        <v>3.0608043846153843E-2</v>
      </c>
      <c r="T303" s="265">
        <f>R303-'Ejercicio 7'!$J$12*EXP(-S303*34/360)</f>
        <v>301.90250884116983</v>
      </c>
      <c r="U303" s="280">
        <f t="shared" si="112"/>
        <v>8.2445300000000013E-2</v>
      </c>
      <c r="V303" s="280">
        <f t="shared" si="113"/>
        <v>8.2620289999999999E-2</v>
      </c>
      <c r="W303" s="280">
        <f t="shared" si="114"/>
        <v>-5.4847000000000923E-4</v>
      </c>
      <c r="X303" s="280">
        <f t="shared" si="115"/>
        <v>0</v>
      </c>
      <c r="Y303" s="262">
        <f t="shared" si="116"/>
        <v>9.9367780698667065</v>
      </c>
      <c r="Z303" s="262">
        <f t="shared" si="117"/>
        <v>9.7959302831965029</v>
      </c>
      <c r="AA303" s="262">
        <f t="shared" si="118"/>
        <v>10.00044829509595</v>
      </c>
      <c r="AB303" s="262">
        <f t="shared" si="119"/>
        <v>10</v>
      </c>
      <c r="AD303" s="6">
        <f t="shared" si="120"/>
        <v>286</v>
      </c>
      <c r="AE303" s="1">
        <f t="shared" si="121"/>
        <v>43537</v>
      </c>
      <c r="AF303" s="262">
        <f t="shared" si="122"/>
        <v>-0.15553837259237469</v>
      </c>
      <c r="AG303" s="262">
        <f t="shared" si="123"/>
        <v>0.15768609388665311</v>
      </c>
      <c r="AH303" s="262">
        <f t="shared" si="124"/>
        <v>-4.251085541492472E-2</v>
      </c>
      <c r="AI303" s="262">
        <f t="shared" si="125"/>
        <v>3.1205445768623576</v>
      </c>
      <c r="AJ303" s="262">
        <f t="shared" si="126"/>
        <v>6.9150000000003931E-5</v>
      </c>
      <c r="AK303" s="262">
        <f t="shared" si="127"/>
        <v>-301.90250884116983</v>
      </c>
    </row>
    <row r="304" spans="1:37" x14ac:dyDescent="0.25">
      <c r="A304" s="6">
        <f t="shared" si="109"/>
        <v>287</v>
      </c>
      <c r="B304" s="245">
        <f>+Rendimientos!F977</f>
        <v>42425</v>
      </c>
      <c r="C304" s="247">
        <f>+Rendimientos!G977</f>
        <v>1.0234880659397866E-2</v>
      </c>
      <c r="D304" s="247">
        <f>+Rendimientos!H977</f>
        <v>-3.1292751893033798E-3</v>
      </c>
      <c r="E304" s="247">
        <f>+Rendimientos!I977</f>
        <v>-3.4109199221170811E-2</v>
      </c>
      <c r="F304">
        <f>+VLOOKUP(B304,ASURB.MX!$A$2:$H$1054,8,FALSE)</f>
        <v>8.626501770599964E-3</v>
      </c>
      <c r="G304" s="264">
        <f>+dr!F291</f>
        <v>2.8566000000000008E-4</v>
      </c>
      <c r="H304" s="264">
        <f>+dr!G291</f>
        <v>-9.2060000000004916E-5</v>
      </c>
      <c r="I304" s="264">
        <f>+dr!H291</f>
        <v>-4.5711999999999836E-4</v>
      </c>
      <c r="J304" s="264">
        <f>+dr!I291</f>
        <v>-1.6452000000000133E-4</v>
      </c>
      <c r="K304" s="264">
        <f>+dr!J291</f>
        <v>0</v>
      </c>
      <c r="M304" s="6">
        <f t="shared" si="110"/>
        <v>287</v>
      </c>
      <c r="N304" s="1">
        <f t="shared" si="104"/>
        <v>42425</v>
      </c>
      <c r="O304" s="263">
        <f t="shared" si="105"/>
        <v>38.019521718490353</v>
      </c>
      <c r="P304" s="263">
        <f t="shared" si="106"/>
        <v>9.1014743730677417</v>
      </c>
      <c r="Q304" s="263">
        <f t="shared" si="107"/>
        <v>14.294031571246274</v>
      </c>
      <c r="R304" s="263">
        <f t="shared" si="111"/>
        <v>307.76349887921452</v>
      </c>
      <c r="S304" s="98">
        <f t="shared" si="108"/>
        <v>3.0962853846153847E-2</v>
      </c>
      <c r="T304" s="265">
        <f>R304-'Ejercicio 7'!$J$12*EXP(-S304*34/360)</f>
        <v>307.66656054568853</v>
      </c>
      <c r="U304" s="280">
        <f t="shared" si="112"/>
        <v>8.1915920000000003E-2</v>
      </c>
      <c r="V304" s="280">
        <f t="shared" si="113"/>
        <v>8.2163690000000011E-2</v>
      </c>
      <c r="W304" s="280">
        <f t="shared" si="114"/>
        <v>-4.4099000000000221E-4</v>
      </c>
      <c r="X304" s="280">
        <f t="shared" si="115"/>
        <v>0</v>
      </c>
      <c r="Y304" s="262">
        <f t="shared" si="116"/>
        <v>9.9367780698667065</v>
      </c>
      <c r="Z304" s="262">
        <f t="shared" si="117"/>
        <v>9.7959302831965029</v>
      </c>
      <c r="AA304" s="262">
        <f t="shared" si="118"/>
        <v>10.00044829509595</v>
      </c>
      <c r="AB304" s="262">
        <f t="shared" si="119"/>
        <v>10</v>
      </c>
      <c r="AD304" s="6">
        <f t="shared" si="120"/>
        <v>287</v>
      </c>
      <c r="AE304" s="1">
        <f t="shared" si="121"/>
        <v>43537</v>
      </c>
      <c r="AF304" s="262">
        <f t="shared" si="122"/>
        <v>-0.38714071849035037</v>
      </c>
      <c r="AG304" s="262">
        <f t="shared" si="123"/>
        <v>2.8525626932259129E-2</v>
      </c>
      <c r="AH304" s="262">
        <f t="shared" si="124"/>
        <v>0.49596842875372538</v>
      </c>
      <c r="AI304" s="262">
        <f t="shared" si="125"/>
        <v>-2.6435038792145065</v>
      </c>
      <c r="AJ304" s="262">
        <f t="shared" si="126"/>
        <v>-2.8566000000000008E-4</v>
      </c>
      <c r="AK304" s="262">
        <f t="shared" si="127"/>
        <v>-307.66656054568853</v>
      </c>
    </row>
    <row r="305" spans="1:37" x14ac:dyDescent="0.25">
      <c r="A305" s="6">
        <f t="shared" si="109"/>
        <v>288</v>
      </c>
      <c r="B305" s="245">
        <f>+Rendimientos!F978</f>
        <v>42426</v>
      </c>
      <c r="C305" s="247">
        <f>+Rendimientos!G978</f>
        <v>9.1232215298069335E-3</v>
      </c>
      <c r="D305" s="247">
        <f>+Rendimientos!H978</f>
        <v>1.3232315530628539E-2</v>
      </c>
      <c r="E305" s="247">
        <f>+Rendimientos!I978</f>
        <v>0</v>
      </c>
      <c r="F305">
        <f>+VLOOKUP(B305,ASURB.MX!$A$2:$H$1054,8,FALSE)</f>
        <v>6.9889823185009178E-3</v>
      </c>
      <c r="G305" s="264">
        <f>+dr!F292</f>
        <v>1.4732000000000009E-3</v>
      </c>
      <c r="H305" s="264">
        <f>+dr!G292</f>
        <v>4.4009000000000409E-4</v>
      </c>
      <c r="I305" s="264">
        <f>+dr!H292</f>
        <v>2.3414999999999547E-4</v>
      </c>
      <c r="J305" s="264">
        <f>+dr!I292</f>
        <v>1.2163999999999925E-4</v>
      </c>
      <c r="K305" s="264">
        <f>+dr!J292</f>
        <v>0</v>
      </c>
      <c r="M305" s="6">
        <f t="shared" si="110"/>
        <v>288</v>
      </c>
      <c r="N305" s="1">
        <f t="shared" si="104"/>
        <v>42426</v>
      </c>
      <c r="O305" s="263">
        <f t="shared" si="105"/>
        <v>37.97728045336342</v>
      </c>
      <c r="P305" s="263">
        <f t="shared" si="106"/>
        <v>9.2516138829456374</v>
      </c>
      <c r="Q305" s="263">
        <f t="shared" si="107"/>
        <v>14.79</v>
      </c>
      <c r="R305" s="263">
        <f t="shared" si="111"/>
        <v>307.25994256730434</v>
      </c>
      <c r="S305" s="98">
        <f t="shared" si="108"/>
        <v>3.2150393846153848E-2</v>
      </c>
      <c r="T305" s="265">
        <f>R305-'Ejercicio 7'!$J$12*EXP(-S305*34/360)</f>
        <v>307.16301510543826</v>
      </c>
      <c r="U305" s="280">
        <f t="shared" si="112"/>
        <v>8.2448070000000012E-2</v>
      </c>
      <c r="V305" s="280">
        <f t="shared" si="113"/>
        <v>8.2854960000000005E-2</v>
      </c>
      <c r="W305" s="280">
        <f t="shared" si="114"/>
        <v>-1.5483000000000163E-4</v>
      </c>
      <c r="X305" s="280">
        <f t="shared" si="115"/>
        <v>0</v>
      </c>
      <c r="Y305" s="262">
        <f t="shared" si="116"/>
        <v>9.9367780698667065</v>
      </c>
      <c r="Z305" s="262">
        <f t="shared" si="117"/>
        <v>9.7959302831965029</v>
      </c>
      <c r="AA305" s="262">
        <f t="shared" si="118"/>
        <v>10.00044829509595</v>
      </c>
      <c r="AB305" s="262">
        <f t="shared" si="119"/>
        <v>10</v>
      </c>
      <c r="AD305" s="6">
        <f t="shared" si="120"/>
        <v>288</v>
      </c>
      <c r="AE305" s="1">
        <f t="shared" si="121"/>
        <v>43537</v>
      </c>
      <c r="AF305" s="262">
        <f t="shared" si="122"/>
        <v>-0.34489945336341776</v>
      </c>
      <c r="AG305" s="262">
        <f t="shared" si="123"/>
        <v>-0.12161388294563658</v>
      </c>
      <c r="AH305" s="262">
        <f t="shared" si="124"/>
        <v>0</v>
      </c>
      <c r="AI305" s="262">
        <f t="shared" si="125"/>
        <v>-2.1399475673043185</v>
      </c>
      <c r="AJ305" s="262">
        <f t="shared" si="126"/>
        <v>-1.4732000000000009E-3</v>
      </c>
      <c r="AK305" s="262">
        <f t="shared" si="127"/>
        <v>-307.16301510543826</v>
      </c>
    </row>
    <row r="306" spans="1:37" x14ac:dyDescent="0.25">
      <c r="A306" s="6">
        <f t="shared" si="109"/>
        <v>289</v>
      </c>
      <c r="B306" s="245">
        <f>+Rendimientos!F979</f>
        <v>42429</v>
      </c>
      <c r="C306" s="247">
        <f>+Rendimientos!G979</f>
        <v>9.0407402864567631E-3</v>
      </c>
      <c r="D306" s="247">
        <f>+Rendimientos!H979</f>
        <v>-4.4561083483119802E-3</v>
      </c>
      <c r="E306" s="247">
        <f>+Rendimientos!I979</f>
        <v>8.8574724178995309E-3</v>
      </c>
      <c r="F306">
        <f>+VLOOKUP(B306,ASURB.MX!$A$2:$H$1054,8,FALSE)</f>
        <v>-6.9101296667035518E-3</v>
      </c>
      <c r="G306" s="264">
        <f>+dr!F293</f>
        <v>-1.1156000000000013E-3</v>
      </c>
      <c r="H306" s="264">
        <f>+dr!G293</f>
        <v>-2.8700000000000253E-4</v>
      </c>
      <c r="I306" s="264">
        <f>+dr!H293</f>
        <v>-2.589299999999975E-4</v>
      </c>
      <c r="J306" s="264">
        <f>+dr!I293</f>
        <v>-1.2695999999999541E-4</v>
      </c>
      <c r="K306" s="264">
        <f>+dr!J293</f>
        <v>0</v>
      </c>
      <c r="M306" s="6">
        <f t="shared" si="110"/>
        <v>289</v>
      </c>
      <c r="N306" s="1">
        <f t="shared" si="104"/>
        <v>42429</v>
      </c>
      <c r="O306" s="263">
        <f t="shared" si="105"/>
        <v>37.97414816923169</v>
      </c>
      <c r="P306" s="263">
        <f t="shared" si="106"/>
        <v>9.0894062430417115</v>
      </c>
      <c r="Q306" s="263">
        <f t="shared" si="107"/>
        <v>14.921583907193542</v>
      </c>
      <c r="R306" s="263">
        <f t="shared" si="111"/>
        <v>303.01884424353779</v>
      </c>
      <c r="S306" s="98">
        <f t="shared" si="108"/>
        <v>2.9561593846153845E-2</v>
      </c>
      <c r="T306" s="265">
        <f>R306-'Ejercicio 7'!$J$12*EXP(-S306*34/360)</f>
        <v>302.92189308022535</v>
      </c>
      <c r="U306" s="280">
        <f t="shared" si="112"/>
        <v>8.1720979999999999E-2</v>
      </c>
      <c r="V306" s="280">
        <f t="shared" si="113"/>
        <v>8.2361879999999998E-2</v>
      </c>
      <c r="W306" s="280">
        <f t="shared" si="114"/>
        <v>-4.0342999999999629E-4</v>
      </c>
      <c r="X306" s="280">
        <f t="shared" si="115"/>
        <v>0</v>
      </c>
      <c r="Y306" s="262">
        <f t="shared" si="116"/>
        <v>9.9367780698667065</v>
      </c>
      <c r="Z306" s="262">
        <f t="shared" si="117"/>
        <v>9.7959302831965029</v>
      </c>
      <c r="AA306" s="262">
        <f t="shared" si="118"/>
        <v>10.00044829509595</v>
      </c>
      <c r="AB306" s="262">
        <f t="shared" si="119"/>
        <v>10</v>
      </c>
      <c r="AD306" s="6">
        <f t="shared" si="120"/>
        <v>289</v>
      </c>
      <c r="AE306" s="1">
        <f t="shared" si="121"/>
        <v>43537</v>
      </c>
      <c r="AF306" s="262">
        <f t="shared" si="122"/>
        <v>-0.34176716923168726</v>
      </c>
      <c r="AG306" s="262">
        <f t="shared" si="123"/>
        <v>4.0593756958289262E-2</v>
      </c>
      <c r="AH306" s="262">
        <f t="shared" si="124"/>
        <v>-0.13158390719354252</v>
      </c>
      <c r="AI306" s="262">
        <f t="shared" si="125"/>
        <v>2.101150756462232</v>
      </c>
      <c r="AJ306" s="262">
        <f t="shared" si="126"/>
        <v>1.1156000000000013E-3</v>
      </c>
      <c r="AK306" s="262">
        <f t="shared" si="127"/>
        <v>-302.92189308022535</v>
      </c>
    </row>
    <row r="307" spans="1:37" x14ac:dyDescent="0.25">
      <c r="A307" s="6">
        <f t="shared" si="109"/>
        <v>290</v>
      </c>
      <c r="B307" s="245">
        <f>+Rendimientos!F980</f>
        <v>42430</v>
      </c>
      <c r="C307" s="247">
        <f>+Rendimientos!G980</f>
        <v>4.114261595759159E-2</v>
      </c>
      <c r="D307" s="247">
        <f>+Rendimientos!H980</f>
        <v>3.7539069101139064E-2</v>
      </c>
      <c r="E307" s="247">
        <f>+Rendimientos!I980</f>
        <v>1.1689096590273789E-2</v>
      </c>
      <c r="F307">
        <f>+VLOOKUP(B307,ASURB.MX!$A$2:$H$1054,8,FALSE)</f>
        <v>4.9126078700363809E-3</v>
      </c>
      <c r="G307" s="264">
        <f>+dr!F294</f>
        <v>7.1899999999999742E-5</v>
      </c>
      <c r="H307" s="264">
        <f>+dr!G294</f>
        <v>-3.3420000000006223E-5</v>
      </c>
      <c r="I307" s="264">
        <f>+dr!H294</f>
        <v>-2.7105999999999658E-4</v>
      </c>
      <c r="J307" s="264">
        <f>+dr!I294</f>
        <v>-4.9686999999999648E-4</v>
      </c>
      <c r="K307" s="264">
        <f>+dr!J294</f>
        <v>0</v>
      </c>
      <c r="M307" s="6">
        <f t="shared" si="110"/>
        <v>290</v>
      </c>
      <c r="N307" s="1">
        <f t="shared" si="104"/>
        <v>42430</v>
      </c>
      <c r="O307" s="263">
        <f t="shared" si="105"/>
        <v>39.212967377668853</v>
      </c>
      <c r="P307" s="263">
        <f t="shared" si="106"/>
        <v>9.479245871738307</v>
      </c>
      <c r="Q307" s="263">
        <f t="shared" si="107"/>
        <v>14.963896102721151</v>
      </c>
      <c r="R307" s="263">
        <f t="shared" si="111"/>
        <v>306.62261776496484</v>
      </c>
      <c r="S307" s="98">
        <f t="shared" si="108"/>
        <v>3.0749093846153847E-2</v>
      </c>
      <c r="T307" s="265">
        <f>R307-'Ejercicio 7'!$J$12*EXP(-S307*34/360)</f>
        <v>306.52567747438496</v>
      </c>
      <c r="U307" s="280">
        <f t="shared" si="112"/>
        <v>8.1974560000000002E-2</v>
      </c>
      <c r="V307" s="280">
        <f t="shared" si="113"/>
        <v>8.2349749999999999E-2</v>
      </c>
      <c r="W307" s="280">
        <f t="shared" si="114"/>
        <v>-7.7333999999999736E-4</v>
      </c>
      <c r="X307" s="280">
        <f t="shared" si="115"/>
        <v>0</v>
      </c>
      <c r="Y307" s="262">
        <f t="shared" si="116"/>
        <v>9.9367780698667065</v>
      </c>
      <c r="Z307" s="262">
        <f t="shared" si="117"/>
        <v>9.7959302831965029</v>
      </c>
      <c r="AA307" s="262">
        <f t="shared" si="118"/>
        <v>10.00044829509595</v>
      </c>
      <c r="AB307" s="262">
        <f t="shared" si="119"/>
        <v>10</v>
      </c>
      <c r="AD307" s="6">
        <f t="shared" si="120"/>
        <v>290</v>
      </c>
      <c r="AE307" s="1">
        <f t="shared" si="121"/>
        <v>43537</v>
      </c>
      <c r="AF307" s="262">
        <f t="shared" si="122"/>
        <v>-1.5805863776688511</v>
      </c>
      <c r="AG307" s="262">
        <f t="shared" si="123"/>
        <v>-0.34924587173830623</v>
      </c>
      <c r="AH307" s="262">
        <f t="shared" si="124"/>
        <v>-0.17389610272115164</v>
      </c>
      <c r="AI307" s="262">
        <f t="shared" si="125"/>
        <v>-1.5026227649648263</v>
      </c>
      <c r="AJ307" s="262">
        <f t="shared" si="126"/>
        <v>-7.1899999999999742E-5</v>
      </c>
      <c r="AK307" s="262">
        <f t="shared" si="127"/>
        <v>-306.52567747438496</v>
      </c>
    </row>
    <row r="308" spans="1:37" x14ac:dyDescent="0.25">
      <c r="A308" s="6">
        <f t="shared" si="109"/>
        <v>291</v>
      </c>
      <c r="B308" s="245">
        <f>+Rendimientos!F981</f>
        <v>42431</v>
      </c>
      <c r="C308" s="247">
        <f>+Rendimientos!G981</f>
        <v>-9.6061436853723398E-4</v>
      </c>
      <c r="D308" s="247">
        <f>+Rendimientos!H981</f>
        <v>8.1951677646479038E-3</v>
      </c>
      <c r="E308" s="247">
        <f>+Rendimientos!I981</f>
        <v>-4.6591297893592938E-3</v>
      </c>
      <c r="F308">
        <f>+VLOOKUP(B308,ASURB.MX!$A$2:$H$1054,8,FALSE)</f>
        <v>1.4131143440939815E-2</v>
      </c>
      <c r="G308" s="264">
        <f>+dr!F295</f>
        <v>-4.1336999999999624E-4</v>
      </c>
      <c r="H308" s="264">
        <f>+dr!G295</f>
        <v>4.9630000000001895E-5</v>
      </c>
      <c r="I308" s="264">
        <f>+dr!H295</f>
        <v>1.5349000000000612E-4</v>
      </c>
      <c r="J308" s="264">
        <f>+dr!I295</f>
        <v>2.0584999999999354E-4</v>
      </c>
      <c r="K308" s="264">
        <f>+dr!J295</f>
        <v>0</v>
      </c>
      <c r="M308" s="6">
        <f t="shared" si="110"/>
        <v>291</v>
      </c>
      <c r="N308" s="1">
        <f t="shared" si="104"/>
        <v>42431</v>
      </c>
      <c r="O308" s="263">
        <f t="shared" si="105"/>
        <v>37.596248151734301</v>
      </c>
      <c r="P308" s="263">
        <f t="shared" si="106"/>
        <v>9.2051293098623344</v>
      </c>
      <c r="Q308" s="263">
        <f t="shared" si="107"/>
        <v>14.721251748291747</v>
      </c>
      <c r="R308" s="263">
        <f t="shared" si="111"/>
        <v>309.46229801037958</v>
      </c>
      <c r="S308" s="98">
        <f t="shared" si="108"/>
        <v>3.0263823846153851E-2</v>
      </c>
      <c r="T308" s="265">
        <f>R308-'Ejercicio 7'!$J$12*EXP(-S308*34/360)</f>
        <v>309.36535327682202</v>
      </c>
      <c r="U308" s="280">
        <f t="shared" si="112"/>
        <v>8.2057610000000003E-2</v>
      </c>
      <c r="V308" s="280">
        <f t="shared" si="113"/>
        <v>8.2774300000000009E-2</v>
      </c>
      <c r="W308" s="280">
        <f t="shared" si="114"/>
        <v>-7.0620000000007344E-5</v>
      </c>
      <c r="X308" s="280">
        <f t="shared" si="115"/>
        <v>0</v>
      </c>
      <c r="Y308" s="262">
        <f t="shared" si="116"/>
        <v>9.9367780698667065</v>
      </c>
      <c r="Z308" s="262">
        <f t="shared" si="117"/>
        <v>9.7959302831965029</v>
      </c>
      <c r="AA308" s="262">
        <f t="shared" si="118"/>
        <v>10.00044829509595</v>
      </c>
      <c r="AB308" s="262">
        <f t="shared" si="119"/>
        <v>10</v>
      </c>
      <c r="AD308" s="6">
        <f t="shared" si="120"/>
        <v>291</v>
      </c>
      <c r="AE308" s="1">
        <f t="shared" si="121"/>
        <v>43537</v>
      </c>
      <c r="AF308" s="262">
        <f t="shared" si="122"/>
        <v>3.6132848265701512E-2</v>
      </c>
      <c r="AG308" s="262">
        <f t="shared" si="123"/>
        <v>-7.5129309862333571E-2</v>
      </c>
      <c r="AH308" s="262">
        <f t="shared" si="124"/>
        <v>6.8748251708251829E-2</v>
      </c>
      <c r="AI308" s="262">
        <f t="shared" si="125"/>
        <v>-4.3423030103795668</v>
      </c>
      <c r="AJ308" s="262">
        <f t="shared" si="126"/>
        <v>4.1336999999999624E-4</v>
      </c>
      <c r="AK308" s="262">
        <f t="shared" si="127"/>
        <v>-309.36535327682202</v>
      </c>
    </row>
    <row r="309" spans="1:37" x14ac:dyDescent="0.25">
      <c r="A309" s="6">
        <f t="shared" si="109"/>
        <v>292</v>
      </c>
      <c r="B309" s="245">
        <f>+Rendimientos!F982</f>
        <v>42432</v>
      </c>
      <c r="C309" s="247">
        <f>+Rendimientos!G982</f>
        <v>5.7467939371272482E-3</v>
      </c>
      <c r="D309" s="247">
        <f>+Rendimientos!H982</f>
        <v>-2.23211169142589E-2</v>
      </c>
      <c r="E309" s="247">
        <f>+Rendimientos!I982</f>
        <v>7.5603754816066038E-3</v>
      </c>
      <c r="F309">
        <f>+VLOOKUP(B309,ASURB.MX!$A$2:$H$1054,8,FALSE)</f>
        <v>-1.2446710351103916E-2</v>
      </c>
      <c r="G309" s="264">
        <f>+dr!F296</f>
        <v>-2.1888999999999936E-4</v>
      </c>
      <c r="H309" s="264">
        <f>+dr!G296</f>
        <v>4.7830000000005646E-5</v>
      </c>
      <c r="I309" s="264">
        <f>+dr!H296</f>
        <v>-1.0002000000000622E-4</v>
      </c>
      <c r="J309" s="264">
        <f>+dr!I296</f>
        <v>2.5137000000000076E-4</v>
      </c>
      <c r="K309" s="264">
        <f>+dr!J296</f>
        <v>0</v>
      </c>
      <c r="M309" s="6">
        <f t="shared" si="110"/>
        <v>292</v>
      </c>
      <c r="N309" s="1">
        <f t="shared" si="104"/>
        <v>42432</v>
      </c>
      <c r="O309" s="263">
        <f t="shared" si="105"/>
        <v>37.849269147811398</v>
      </c>
      <c r="P309" s="263">
        <f t="shared" si="106"/>
        <v>8.928465804245981</v>
      </c>
      <c r="Q309" s="263">
        <f t="shared" si="107"/>
        <v>14.902241713484855</v>
      </c>
      <c r="R309" s="263">
        <f t="shared" si="111"/>
        <v>301.34579173237057</v>
      </c>
      <c r="S309" s="98">
        <f t="shared" si="108"/>
        <v>3.0458303846153847E-2</v>
      </c>
      <c r="T309" s="265">
        <f>R309-'Ejercicio 7'!$J$12*EXP(-S309*34/360)</f>
        <v>301.24884877943447</v>
      </c>
      <c r="U309" s="280">
        <f t="shared" si="112"/>
        <v>8.2055810000000007E-2</v>
      </c>
      <c r="V309" s="280">
        <f t="shared" si="113"/>
        <v>8.2520789999999997E-2</v>
      </c>
      <c r="W309" s="280">
        <f t="shared" si="114"/>
        <v>-2.5100000000000122E-5</v>
      </c>
      <c r="X309" s="280">
        <f t="shared" si="115"/>
        <v>0</v>
      </c>
      <c r="Y309" s="262">
        <f t="shared" si="116"/>
        <v>9.9367780698667065</v>
      </c>
      <c r="Z309" s="262">
        <f t="shared" si="117"/>
        <v>9.7959302831965029</v>
      </c>
      <c r="AA309" s="262">
        <f t="shared" si="118"/>
        <v>10.00044829509595</v>
      </c>
      <c r="AB309" s="262">
        <f t="shared" si="119"/>
        <v>10</v>
      </c>
      <c r="AD309" s="6">
        <f t="shared" si="120"/>
        <v>292</v>
      </c>
      <c r="AE309" s="1">
        <f t="shared" si="121"/>
        <v>43537</v>
      </c>
      <c r="AF309" s="262">
        <f t="shared" si="122"/>
        <v>-0.21688814781139598</v>
      </c>
      <c r="AG309" s="262">
        <f t="shared" si="123"/>
        <v>0.20153419575401976</v>
      </c>
      <c r="AH309" s="262">
        <f t="shared" si="124"/>
        <v>-0.11224171348485612</v>
      </c>
      <c r="AI309" s="262">
        <f t="shared" si="125"/>
        <v>3.7742032676294457</v>
      </c>
      <c r="AJ309" s="262">
        <f t="shared" si="126"/>
        <v>2.1888999999999936E-4</v>
      </c>
      <c r="AK309" s="262">
        <f t="shared" si="127"/>
        <v>-301.24884877943447</v>
      </c>
    </row>
    <row r="310" spans="1:37" x14ac:dyDescent="0.25">
      <c r="A310" s="6">
        <f t="shared" si="109"/>
        <v>293</v>
      </c>
      <c r="B310" s="245">
        <f>+Rendimientos!F983</f>
        <v>42433</v>
      </c>
      <c r="C310" s="247">
        <f>+Rendimientos!G983</f>
        <v>5.7149840750164551E-3</v>
      </c>
      <c r="D310" s="247">
        <f>+Rendimientos!H983</f>
        <v>-7.4250760983903194E-3</v>
      </c>
      <c r="E310" s="247">
        <f>+Rendimientos!I983</f>
        <v>-3.4822167991191851E-3</v>
      </c>
      <c r="F310">
        <f>+VLOOKUP(B310,ASURB.MX!$A$2:$H$1054,8,FALSE)</f>
        <v>-1.8048449843661E-2</v>
      </c>
      <c r="G310" s="264">
        <f>+dr!F297</f>
        <v>8.7440000000001128E-5</v>
      </c>
      <c r="H310" s="264">
        <f>+dr!G297</f>
        <v>-1.5445000000000736E-4</v>
      </c>
      <c r="I310" s="264">
        <f>+dr!H297</f>
        <v>5.4340000000006883E-5</v>
      </c>
      <c r="J310" s="264">
        <f>+dr!I297</f>
        <v>-9.5650000000002677E-5</v>
      </c>
      <c r="K310" s="264">
        <f>+dr!J297</f>
        <v>0</v>
      </c>
      <c r="M310" s="6">
        <f t="shared" si="110"/>
        <v>293</v>
      </c>
      <c r="N310" s="1">
        <f t="shared" si="104"/>
        <v>42433</v>
      </c>
      <c r="O310" s="263">
        <f t="shared" si="105"/>
        <v>37.848065186927826</v>
      </c>
      <c r="P310" s="263">
        <f t="shared" si="106"/>
        <v>9.0624601099325162</v>
      </c>
      <c r="Q310" s="263">
        <f t="shared" si="107"/>
        <v>14.738587580088703</v>
      </c>
      <c r="R310" s="263">
        <f t="shared" si="111"/>
        <v>299.66245033177233</v>
      </c>
      <c r="S310" s="98">
        <f t="shared" si="108"/>
        <v>3.0764633846153848E-2</v>
      </c>
      <c r="T310" s="265">
        <f>R310-'Ejercicio 7'!$J$12*EXP(-S310*34/360)</f>
        <v>299.56551018346835</v>
      </c>
      <c r="U310" s="280">
        <f t="shared" si="112"/>
        <v>8.1853530000000008E-2</v>
      </c>
      <c r="V310" s="280">
        <f t="shared" si="113"/>
        <v>8.2675150000000003E-2</v>
      </c>
      <c r="W310" s="280">
        <f t="shared" si="114"/>
        <v>-3.7212000000000356E-4</v>
      </c>
      <c r="X310" s="280">
        <f t="shared" si="115"/>
        <v>0</v>
      </c>
      <c r="Y310" s="262">
        <f t="shared" si="116"/>
        <v>9.9367780698667065</v>
      </c>
      <c r="Z310" s="262">
        <f t="shared" si="117"/>
        <v>9.7959302831965029</v>
      </c>
      <c r="AA310" s="262">
        <f t="shared" si="118"/>
        <v>10.00044829509595</v>
      </c>
      <c r="AB310" s="262">
        <f t="shared" si="119"/>
        <v>10</v>
      </c>
      <c r="AD310" s="6">
        <f t="shared" si="120"/>
        <v>293</v>
      </c>
      <c r="AE310" s="1">
        <f t="shared" si="121"/>
        <v>43537</v>
      </c>
      <c r="AF310" s="262">
        <f t="shared" si="122"/>
        <v>-0.21568418692782387</v>
      </c>
      <c r="AG310" s="262">
        <f t="shared" si="123"/>
        <v>6.753989006748462E-2</v>
      </c>
      <c r="AH310" s="262">
        <f t="shared" si="124"/>
        <v>5.141241991129597E-2</v>
      </c>
      <c r="AI310" s="262">
        <f t="shared" si="125"/>
        <v>5.4575446682276834</v>
      </c>
      <c r="AJ310" s="262">
        <f t="shared" si="126"/>
        <v>-8.7440000000001128E-5</v>
      </c>
      <c r="AK310" s="262">
        <f t="shared" si="127"/>
        <v>-299.56551018346835</v>
      </c>
    </row>
    <row r="311" spans="1:37" x14ac:dyDescent="0.25">
      <c r="A311" s="6">
        <f t="shared" si="109"/>
        <v>294</v>
      </c>
      <c r="B311" s="245">
        <f>+Rendimientos!F984</f>
        <v>42436</v>
      </c>
      <c r="C311" s="247">
        <f>+Rendimientos!G984</f>
        <v>4.2759805015633236E-2</v>
      </c>
      <c r="D311" s="247">
        <f>+Rendimientos!H984</f>
        <v>-1.1918612496593631E-2</v>
      </c>
      <c r="E311" s="247">
        <f>+Rendimientos!I984</f>
        <v>-8.4660640658957443E-3</v>
      </c>
      <c r="F311">
        <f>+VLOOKUP(B311,ASURB.MX!$A$2:$H$1054,8,FALSE)</f>
        <v>-6.2362473842479497E-3</v>
      </c>
      <c r="G311" s="264">
        <f>+dr!F298</f>
        <v>6.6579999999996642E-5</v>
      </c>
      <c r="H311" s="264">
        <f>+dr!G298</f>
        <v>-9.6439999999996251E-5</v>
      </c>
      <c r="I311" s="264">
        <f>+dr!H298</f>
        <v>2.8389999999996196E-5</v>
      </c>
      <c r="J311" s="264">
        <f>+dr!I298</f>
        <v>1.120199999999974E-4</v>
      </c>
      <c r="K311" s="264">
        <f>+dr!J298</f>
        <v>0</v>
      </c>
      <c r="M311" s="6">
        <f t="shared" si="110"/>
        <v>294</v>
      </c>
      <c r="N311" s="1">
        <f t="shared" si="104"/>
        <v>42436</v>
      </c>
      <c r="O311" s="263">
        <f t="shared" si="105"/>
        <v>39.276433463943597</v>
      </c>
      <c r="P311" s="263">
        <f t="shared" si="106"/>
        <v>9.0218289726865208</v>
      </c>
      <c r="Q311" s="263">
        <f t="shared" si="107"/>
        <v>14.665315450877493</v>
      </c>
      <c r="R311" s="263">
        <f t="shared" si="111"/>
        <v>303.22311209243566</v>
      </c>
      <c r="S311" s="98">
        <f t="shared" si="108"/>
        <v>3.0743773846153843E-2</v>
      </c>
      <c r="T311" s="265">
        <f>R311-'Ejercicio 7'!$J$12*EXP(-S311*34/360)</f>
        <v>303.12617175314864</v>
      </c>
      <c r="U311" s="280">
        <f t="shared" si="112"/>
        <v>8.1911540000000005E-2</v>
      </c>
      <c r="V311" s="280">
        <f t="shared" si="113"/>
        <v>8.2649200000000006E-2</v>
      </c>
      <c r="W311" s="280">
        <f t="shared" si="114"/>
        <v>-1.6445000000000348E-4</v>
      </c>
      <c r="X311" s="280">
        <f t="shared" si="115"/>
        <v>0</v>
      </c>
      <c r="Y311" s="262">
        <f t="shared" si="116"/>
        <v>9.9367780698667065</v>
      </c>
      <c r="Z311" s="262">
        <f t="shared" si="117"/>
        <v>9.7959302831965029</v>
      </c>
      <c r="AA311" s="262">
        <f t="shared" si="118"/>
        <v>10.00044829509595</v>
      </c>
      <c r="AB311" s="262">
        <f t="shared" si="119"/>
        <v>10</v>
      </c>
      <c r="AD311" s="6">
        <f t="shared" si="120"/>
        <v>294</v>
      </c>
      <c r="AE311" s="1">
        <f t="shared" si="121"/>
        <v>43537</v>
      </c>
      <c r="AF311" s="262">
        <f t="shared" si="122"/>
        <v>-1.6440524639435949</v>
      </c>
      <c r="AG311" s="262">
        <f t="shared" si="123"/>
        <v>0.10817102731347994</v>
      </c>
      <c r="AH311" s="262">
        <f t="shared" si="124"/>
        <v>0.12468454912250593</v>
      </c>
      <c r="AI311" s="262">
        <f t="shared" si="125"/>
        <v>1.8968829075643612</v>
      </c>
      <c r="AJ311" s="262">
        <f t="shared" si="126"/>
        <v>-6.6579999999996642E-5</v>
      </c>
      <c r="AK311" s="262">
        <f t="shared" si="127"/>
        <v>-303.12617175314864</v>
      </c>
    </row>
    <row r="312" spans="1:37" x14ac:dyDescent="0.25">
      <c r="A312" s="6">
        <f t="shared" si="109"/>
        <v>295</v>
      </c>
      <c r="B312" s="245">
        <f>+Rendimientos!F985</f>
        <v>42437</v>
      </c>
      <c r="C312" s="247">
        <f>+Rendimientos!G985</f>
        <v>-3.5191639354054526E-2</v>
      </c>
      <c r="D312" s="247">
        <f>+Rendimientos!H985</f>
        <v>1.153636987373049E-2</v>
      </c>
      <c r="E312" s="247">
        <f>+Rendimientos!I985</f>
        <v>-1.5064513229950767E-2</v>
      </c>
      <c r="F312">
        <f>+VLOOKUP(B312,ASURB.MX!$A$2:$H$1054,8,FALSE)</f>
        <v>1.2829780455150722E-2</v>
      </c>
      <c r="G312" s="264">
        <f>+dr!F299</f>
        <v>-2.1180999999999978E-4</v>
      </c>
      <c r="H312" s="264">
        <f>+dr!G299</f>
        <v>-3.3452999999999955E-4</v>
      </c>
      <c r="I312" s="264">
        <f>+dr!H299</f>
        <v>-8.2830000000005954E-5</v>
      </c>
      <c r="J312" s="264">
        <f>+dr!I299</f>
        <v>-3.7959999999989669E-5</v>
      </c>
      <c r="K312" s="264">
        <f>+dr!J299</f>
        <v>0</v>
      </c>
      <c r="M312" s="6">
        <f t="shared" si="110"/>
        <v>295</v>
      </c>
      <c r="N312" s="1">
        <f t="shared" si="104"/>
        <v>42437</v>
      </c>
      <c r="O312" s="263">
        <f t="shared" si="105"/>
        <v>36.331067790721299</v>
      </c>
      <c r="P312" s="263">
        <f t="shared" si="106"/>
        <v>9.2359369459357179</v>
      </c>
      <c r="Q312" s="263">
        <f t="shared" si="107"/>
        <v>14.56886567182994</v>
      </c>
      <c r="R312" s="263">
        <f t="shared" si="111"/>
        <v>309.05983716087684</v>
      </c>
      <c r="S312" s="98">
        <f t="shared" si="108"/>
        <v>3.0465383846153847E-2</v>
      </c>
      <c r="T312" s="265">
        <f>R312-'Ejercicio 7'!$J$12*EXP(-S312*34/360)</f>
        <v>308.96289427276321</v>
      </c>
      <c r="U312" s="280">
        <f t="shared" si="112"/>
        <v>8.1673450000000009E-2</v>
      </c>
      <c r="V312" s="280">
        <f t="shared" si="113"/>
        <v>8.2537979999999997E-2</v>
      </c>
      <c r="W312" s="280">
        <f t="shared" si="114"/>
        <v>-3.1442999999999055E-4</v>
      </c>
      <c r="X312" s="280">
        <f t="shared" si="115"/>
        <v>0</v>
      </c>
      <c r="Y312" s="262">
        <f t="shared" si="116"/>
        <v>9.9367780698667065</v>
      </c>
      <c r="Z312" s="262">
        <f t="shared" si="117"/>
        <v>9.7959302831965029</v>
      </c>
      <c r="AA312" s="262">
        <f t="shared" si="118"/>
        <v>10.00044829509595</v>
      </c>
      <c r="AB312" s="262">
        <f t="shared" si="119"/>
        <v>10</v>
      </c>
      <c r="AD312" s="6">
        <f t="shared" si="120"/>
        <v>295</v>
      </c>
      <c r="AE312" s="1">
        <f t="shared" si="121"/>
        <v>43537</v>
      </c>
      <c r="AF312" s="262">
        <f t="shared" si="122"/>
        <v>1.3013132092787032</v>
      </c>
      <c r="AG312" s="262">
        <f t="shared" si="123"/>
        <v>-0.10593694593571712</v>
      </c>
      <c r="AH312" s="262">
        <f t="shared" si="124"/>
        <v>0.22113432817005929</v>
      </c>
      <c r="AI312" s="262">
        <f t="shared" si="125"/>
        <v>-3.9398421608768217</v>
      </c>
      <c r="AJ312" s="262">
        <f t="shared" si="126"/>
        <v>2.1180999999999978E-4</v>
      </c>
      <c r="AK312" s="262">
        <f t="shared" si="127"/>
        <v>-308.96289427276321</v>
      </c>
    </row>
    <row r="313" spans="1:37" x14ac:dyDescent="0.25">
      <c r="A313" s="6">
        <f t="shared" si="109"/>
        <v>296</v>
      </c>
      <c r="B313" s="245">
        <f>+Rendimientos!F986</f>
        <v>42438</v>
      </c>
      <c r="C313" s="247">
        <f>+Rendimientos!G986</f>
        <v>1.4967641714472121E-2</v>
      </c>
      <c r="D313" s="247">
        <f>+Rendimientos!H986</f>
        <v>-1.541160566488981E-2</v>
      </c>
      <c r="E313" s="247">
        <f>+Rendimientos!I986</f>
        <v>-3.2791057089940215E-3</v>
      </c>
      <c r="F313">
        <f>+VLOOKUP(B313,ASURB.MX!$A$2:$H$1054,8,FALSE)</f>
        <v>-1.266940329885154E-2</v>
      </c>
      <c r="G313" s="264">
        <f>+dr!F300</f>
        <v>4.3939999999999257E-5</v>
      </c>
      <c r="H313" s="264">
        <f>+dr!G300</f>
        <v>-6.8609999999996729E-5</v>
      </c>
      <c r="I313" s="264">
        <f>+dr!H300</f>
        <v>1.3000000000096268E-7</v>
      </c>
      <c r="J313" s="264">
        <f>+dr!I300</f>
        <v>1.2809999999999905E-4</v>
      </c>
      <c r="K313" s="264">
        <f>+dr!J300</f>
        <v>0</v>
      </c>
      <c r="M313" s="6">
        <f t="shared" si="110"/>
        <v>296</v>
      </c>
      <c r="N313" s="1">
        <f t="shared" si="104"/>
        <v>42438</v>
      </c>
      <c r="O313" s="263">
        <f t="shared" si="105"/>
        <v>38.19988550289515</v>
      </c>
      <c r="P313" s="263">
        <f t="shared" si="106"/>
        <v>8.9903707593666322</v>
      </c>
      <c r="Q313" s="263">
        <f t="shared" si="107"/>
        <v>14.741581454713277</v>
      </c>
      <c r="R313" s="263">
        <f t="shared" si="111"/>
        <v>301.27869162135642</v>
      </c>
      <c r="S313" s="98">
        <f t="shared" si="108"/>
        <v>3.0721133846153846E-2</v>
      </c>
      <c r="T313" s="265">
        <f>R313-'Ejercicio 7'!$J$12*EXP(-S313*34/360)</f>
        <v>301.18175107478919</v>
      </c>
      <c r="U313" s="280">
        <f t="shared" si="112"/>
        <v>8.1939370000000011E-2</v>
      </c>
      <c r="V313" s="280">
        <f t="shared" si="113"/>
        <v>8.2620940000000004E-2</v>
      </c>
      <c r="W313" s="280">
        <f t="shared" si="114"/>
        <v>-1.4837000000000183E-4</v>
      </c>
      <c r="X313" s="280">
        <f t="shared" si="115"/>
        <v>0</v>
      </c>
      <c r="Y313" s="262">
        <f t="shared" si="116"/>
        <v>9.9367780698667065</v>
      </c>
      <c r="Z313" s="262">
        <f t="shared" si="117"/>
        <v>9.7959302831965029</v>
      </c>
      <c r="AA313" s="262">
        <f t="shared" si="118"/>
        <v>10.00044829509595</v>
      </c>
      <c r="AB313" s="262">
        <f t="shared" si="119"/>
        <v>10</v>
      </c>
      <c r="AD313" s="6">
        <f t="shared" si="120"/>
        <v>296</v>
      </c>
      <c r="AE313" s="1">
        <f t="shared" si="121"/>
        <v>43537</v>
      </c>
      <c r="AF313" s="262">
        <f t="shared" si="122"/>
        <v>-0.56750450289514731</v>
      </c>
      <c r="AG313" s="262">
        <f t="shared" si="123"/>
        <v>0.13962924063336857</v>
      </c>
      <c r="AH313" s="262">
        <f t="shared" si="124"/>
        <v>4.8418545286722292E-2</v>
      </c>
      <c r="AI313" s="262">
        <f t="shared" si="125"/>
        <v>3.8413033786436017</v>
      </c>
      <c r="AJ313" s="262">
        <f t="shared" si="126"/>
        <v>-4.3939999999999257E-5</v>
      </c>
      <c r="AK313" s="262">
        <f t="shared" si="127"/>
        <v>-301.18175107478919</v>
      </c>
    </row>
    <row r="314" spans="1:37" x14ac:dyDescent="0.25">
      <c r="A314" s="6">
        <f t="shared" si="109"/>
        <v>297</v>
      </c>
      <c r="B314" s="245">
        <f>+Rendimientos!F987</f>
        <v>42439</v>
      </c>
      <c r="C314" s="247">
        <f>+Rendimientos!G987</f>
        <v>7.3971502248131888E-3</v>
      </c>
      <c r="D314" s="247">
        <f>+Rendimientos!H987</f>
        <v>-1.28958379797327E-2</v>
      </c>
      <c r="E314" s="247">
        <f>+Rendimientos!I987</f>
        <v>-4.7889562989424468E-3</v>
      </c>
      <c r="F314">
        <f>+VLOOKUP(B314,ASURB.MX!$A$2:$H$1054,8,FALSE)</f>
        <v>-1.0398270688800707E-2</v>
      </c>
      <c r="G314" s="264">
        <f>+dr!F301</f>
        <v>-1.4911000000000091E-4</v>
      </c>
      <c r="H314" s="264">
        <f>+dr!G301</f>
        <v>1.0761999999999577E-4</v>
      </c>
      <c r="I314" s="264">
        <f>+dr!H301</f>
        <v>-3.274999999999112E-5</v>
      </c>
      <c r="J314" s="264">
        <f>+dr!I301</f>
        <v>-8.1370000000004217E-5</v>
      </c>
      <c r="K314" s="264">
        <f>+dr!J301</f>
        <v>0</v>
      </c>
      <c r="M314" s="6">
        <f t="shared" si="110"/>
        <v>297</v>
      </c>
      <c r="N314" s="1">
        <f t="shared" si="104"/>
        <v>42439</v>
      </c>
      <c r="O314" s="263">
        <f t="shared" si="105"/>
        <v>37.911785500071801</v>
      </c>
      <c r="P314" s="263">
        <f t="shared" si="106"/>
        <v>9.0130169178934114</v>
      </c>
      <c r="Q314" s="263">
        <f t="shared" si="107"/>
        <v>14.719340663617983</v>
      </c>
      <c r="R314" s="263">
        <f t="shared" si="111"/>
        <v>301.96371307544507</v>
      </c>
      <c r="S314" s="98">
        <f t="shared" si="108"/>
        <v>3.0528083846153846E-2</v>
      </c>
      <c r="T314" s="265">
        <f>R314-'Ejercicio 7'!$J$12*EXP(-S314*34/360)</f>
        <v>301.86677076139324</v>
      </c>
      <c r="U314" s="280">
        <f t="shared" si="112"/>
        <v>8.2115600000000011E-2</v>
      </c>
      <c r="V314" s="280">
        <f t="shared" si="113"/>
        <v>8.2588060000000019E-2</v>
      </c>
      <c r="W314" s="280">
        <f t="shared" si="114"/>
        <v>-3.578400000000051E-4</v>
      </c>
      <c r="X314" s="280">
        <f t="shared" si="115"/>
        <v>0</v>
      </c>
      <c r="Y314" s="262">
        <f t="shared" si="116"/>
        <v>9.9367780698667065</v>
      </c>
      <c r="Z314" s="262">
        <f t="shared" si="117"/>
        <v>9.7959302831965029</v>
      </c>
      <c r="AA314" s="262">
        <f t="shared" si="118"/>
        <v>10.00044829509595</v>
      </c>
      <c r="AB314" s="262">
        <f t="shared" si="119"/>
        <v>10</v>
      </c>
      <c r="AD314" s="6">
        <f t="shared" si="120"/>
        <v>297</v>
      </c>
      <c r="AE314" s="1">
        <f t="shared" si="121"/>
        <v>43537</v>
      </c>
      <c r="AF314" s="262">
        <f t="shared" si="122"/>
        <v>-0.27940450007179862</v>
      </c>
      <c r="AG314" s="262">
        <f t="shared" si="123"/>
        <v>0.11698308210658936</v>
      </c>
      <c r="AH314" s="262">
        <f t="shared" si="124"/>
        <v>7.0659336382016491E-2</v>
      </c>
      <c r="AI314" s="262">
        <f t="shared" si="125"/>
        <v>3.1562819245549463</v>
      </c>
      <c r="AJ314" s="262">
        <f t="shared" si="126"/>
        <v>1.4911000000000091E-4</v>
      </c>
      <c r="AK314" s="262">
        <f t="shared" si="127"/>
        <v>-301.86677076139324</v>
      </c>
    </row>
    <row r="315" spans="1:37" x14ac:dyDescent="0.25">
      <c r="A315" s="6">
        <f t="shared" si="109"/>
        <v>298</v>
      </c>
      <c r="B315" s="245">
        <f>+Rendimientos!F988</f>
        <v>42440</v>
      </c>
      <c r="C315" s="247">
        <f>+Rendimientos!G988</f>
        <v>-7.3971502248132677E-3</v>
      </c>
      <c r="D315" s="247">
        <f>+Rendimientos!H988</f>
        <v>-1.0080175913752007E-2</v>
      </c>
      <c r="E315" s="247">
        <f>+Rendimientos!I988</f>
        <v>1.2522320755094133E-2</v>
      </c>
      <c r="F315">
        <f>+VLOOKUP(B315,ASURB.MX!$A$2:$H$1054,8,FALSE)</f>
        <v>1.9339370386352063E-2</v>
      </c>
      <c r="G315" s="264">
        <f>+dr!F302</f>
        <v>6.2660000000006044E-5</v>
      </c>
      <c r="H315" s="264">
        <f>+dr!G302</f>
        <v>-1.7872000000000027E-4</v>
      </c>
      <c r="I315" s="264">
        <f>+dr!H302</f>
        <v>-6.7260000000006481E-5</v>
      </c>
      <c r="J315" s="264">
        <f>+dr!I302</f>
        <v>1.7630000000004586E-5</v>
      </c>
      <c r="K315" s="264">
        <f>+dr!J302</f>
        <v>0</v>
      </c>
      <c r="M315" s="6">
        <f t="shared" si="110"/>
        <v>298</v>
      </c>
      <c r="N315" s="1">
        <f t="shared" si="104"/>
        <v>42440</v>
      </c>
      <c r="O315" s="263">
        <f t="shared" si="105"/>
        <v>37.355035671598188</v>
      </c>
      <c r="P315" s="263">
        <f t="shared" si="106"/>
        <v>9.0384302886715346</v>
      </c>
      <c r="Q315" s="263">
        <f t="shared" si="107"/>
        <v>14.976369578432834</v>
      </c>
      <c r="R315" s="263">
        <f t="shared" si="111"/>
        <v>311.07825236515993</v>
      </c>
      <c r="S315" s="98">
        <f t="shared" si="108"/>
        <v>3.0739853846153853E-2</v>
      </c>
      <c r="T315" s="265">
        <f>R315-'Ejercicio 7'!$J$12*EXP(-S315*34/360)</f>
        <v>310.98131198998345</v>
      </c>
      <c r="U315" s="280">
        <f t="shared" si="112"/>
        <v>8.1829260000000015E-2</v>
      </c>
      <c r="V315" s="280">
        <f t="shared" si="113"/>
        <v>8.2553550000000003E-2</v>
      </c>
      <c r="W315" s="280">
        <f t="shared" si="114"/>
        <v>-2.588399999999963E-4</v>
      </c>
      <c r="X315" s="280">
        <f t="shared" si="115"/>
        <v>0</v>
      </c>
      <c r="Y315" s="262">
        <f t="shared" si="116"/>
        <v>9.9367780698667065</v>
      </c>
      <c r="Z315" s="262">
        <f t="shared" si="117"/>
        <v>9.7959302831965029</v>
      </c>
      <c r="AA315" s="262">
        <f t="shared" si="118"/>
        <v>10.00044829509595</v>
      </c>
      <c r="AB315" s="262">
        <f t="shared" si="119"/>
        <v>10</v>
      </c>
      <c r="AD315" s="6">
        <f t="shared" si="120"/>
        <v>298</v>
      </c>
      <c r="AE315" s="1">
        <f t="shared" si="121"/>
        <v>43537</v>
      </c>
      <c r="AF315" s="262">
        <f t="shared" si="122"/>
        <v>0.27734532840181458</v>
      </c>
      <c r="AG315" s="262">
        <f t="shared" si="123"/>
        <v>9.1569711328466141E-2</v>
      </c>
      <c r="AH315" s="262">
        <f t="shared" si="124"/>
        <v>-0.18636957843283497</v>
      </c>
      <c r="AI315" s="262">
        <f t="shared" si="125"/>
        <v>-5.9582573651599091</v>
      </c>
      <c r="AJ315" s="262">
        <f t="shared" si="126"/>
        <v>-6.2660000000006044E-5</v>
      </c>
      <c r="AK315" s="262">
        <f t="shared" si="127"/>
        <v>-310.98131198998345</v>
      </c>
    </row>
    <row r="316" spans="1:37" x14ac:dyDescent="0.25">
      <c r="A316" s="6">
        <f t="shared" si="109"/>
        <v>299</v>
      </c>
      <c r="B316" s="245">
        <f>+Rendimientos!F989</f>
        <v>42443</v>
      </c>
      <c r="C316" s="247">
        <f>+Rendimientos!G989</f>
        <v>1.2914529008480049E-2</v>
      </c>
      <c r="D316" s="247">
        <f>+Rendimientos!H989</f>
        <v>1.2437374583842239E-2</v>
      </c>
      <c r="E316" s="247">
        <f>+Rendimientos!I989</f>
        <v>-1.0723904802619279E-2</v>
      </c>
      <c r="F316">
        <f>+VLOOKUP(B316,ASURB.MX!$A$2:$H$1054,8,FALSE)</f>
        <v>-2.384905550034826E-4</v>
      </c>
      <c r="G316" s="264">
        <f>+dr!F303</f>
        <v>-1.7836000000000241E-4</v>
      </c>
      <c r="H316" s="264">
        <f>+dr!G303</f>
        <v>-1.7000000000072513E-7</v>
      </c>
      <c r="I316" s="264">
        <f>+dr!H303</f>
        <v>1.2444000000000344E-4</v>
      </c>
      <c r="J316" s="264">
        <f>+dr!I303</f>
        <v>1.1355999999999866E-4</v>
      </c>
      <c r="K316" s="264">
        <f>+dr!J303</f>
        <v>0</v>
      </c>
      <c r="M316" s="6">
        <f t="shared" si="110"/>
        <v>299</v>
      </c>
      <c r="N316" s="1">
        <f t="shared" si="104"/>
        <v>42443</v>
      </c>
      <c r="O316" s="263">
        <f t="shared" si="105"/>
        <v>38.121537288980036</v>
      </c>
      <c r="P316" s="263">
        <f t="shared" si="106"/>
        <v>9.2442623186631021</v>
      </c>
      <c r="Q316" s="263">
        <f t="shared" si="107"/>
        <v>14.632240856869213</v>
      </c>
      <c r="R316" s="263">
        <f t="shared" si="111"/>
        <v>305.04723543962865</v>
      </c>
      <c r="S316" s="98">
        <f t="shared" si="108"/>
        <v>3.0498833846153844E-2</v>
      </c>
      <c r="T316" s="265">
        <f>R316-'Ejercicio 7'!$J$12*EXP(-S316*34/360)</f>
        <v>304.95029285777326</v>
      </c>
      <c r="U316" s="280">
        <f t="shared" si="112"/>
        <v>8.2007810000000014E-2</v>
      </c>
      <c r="V316" s="280">
        <f t="shared" si="113"/>
        <v>8.2745250000000006E-2</v>
      </c>
      <c r="W316" s="280">
        <f t="shared" si="114"/>
        <v>-1.6291000000000222E-4</v>
      </c>
      <c r="X316" s="280">
        <f t="shared" si="115"/>
        <v>0</v>
      </c>
      <c r="Y316" s="262">
        <f t="shared" si="116"/>
        <v>9.9367780698667065</v>
      </c>
      <c r="Z316" s="262">
        <f t="shared" si="117"/>
        <v>9.7959302831965029</v>
      </c>
      <c r="AA316" s="262">
        <f t="shared" si="118"/>
        <v>10.00044829509595</v>
      </c>
      <c r="AB316" s="262">
        <f t="shared" si="119"/>
        <v>10</v>
      </c>
      <c r="AD316" s="6">
        <f t="shared" si="120"/>
        <v>299</v>
      </c>
      <c r="AE316" s="1">
        <f t="shared" si="121"/>
        <v>43537</v>
      </c>
      <c r="AF316" s="262">
        <f t="shared" si="122"/>
        <v>-0.48915628898003405</v>
      </c>
      <c r="AG316" s="262">
        <f t="shared" si="123"/>
        <v>-0.11426231866310133</v>
      </c>
      <c r="AH316" s="262">
        <f t="shared" si="124"/>
        <v>0.15775914313078587</v>
      </c>
      <c r="AI316" s="262">
        <f t="shared" si="125"/>
        <v>7.2759560371366661E-2</v>
      </c>
      <c r="AJ316" s="262">
        <f t="shared" si="126"/>
        <v>1.7836000000000241E-4</v>
      </c>
      <c r="AK316" s="262">
        <f t="shared" si="127"/>
        <v>-304.95029285777326</v>
      </c>
    </row>
    <row r="317" spans="1:37" x14ac:dyDescent="0.25">
      <c r="A317" s="6">
        <f t="shared" si="109"/>
        <v>300</v>
      </c>
      <c r="B317" s="245">
        <f>+Rendimientos!F990</f>
        <v>42444</v>
      </c>
      <c r="C317" s="247">
        <f>+Rendimientos!G990</f>
        <v>-2.2243399114376075E-2</v>
      </c>
      <c r="D317" s="247">
        <f>+Rendimientos!H990</f>
        <v>-8.4721673779872431E-3</v>
      </c>
      <c r="E317" s="247">
        <f>+Rendimientos!I990</f>
        <v>-2.9948887817228315E-4</v>
      </c>
      <c r="F317">
        <f>+VLOOKUP(B317,ASURB.MX!$A$2:$H$1054,8,FALSE)</f>
        <v>-3.2246610572616344E-3</v>
      </c>
      <c r="G317" s="264">
        <f>+dr!F304</f>
        <v>1.1234000000000244E-4</v>
      </c>
      <c r="H317" s="264">
        <f>+dr!G304</f>
        <v>-2.1322000000000008E-4</v>
      </c>
      <c r="I317" s="264">
        <f>+dr!H304</f>
        <v>1.7545999999999534E-4</v>
      </c>
      <c r="J317" s="264">
        <f>+dr!I304</f>
        <v>8.638999999999869E-5</v>
      </c>
      <c r="K317" s="264">
        <f>+dr!J304</f>
        <v>0</v>
      </c>
      <c r="M317" s="6">
        <f t="shared" si="110"/>
        <v>300</v>
      </c>
      <c r="N317" s="1">
        <f t="shared" si="104"/>
        <v>42444</v>
      </c>
      <c r="O317" s="263">
        <f t="shared" si="105"/>
        <v>36.804549949817094</v>
      </c>
      <c r="P317" s="263">
        <f t="shared" si="106"/>
        <v>9.0529758532874691</v>
      </c>
      <c r="Q317" s="263">
        <f t="shared" si="107"/>
        <v>14.785571222709706</v>
      </c>
      <c r="R317" s="263">
        <f t="shared" si="111"/>
        <v>304.13767111633769</v>
      </c>
      <c r="S317" s="98">
        <f t="shared" si="108"/>
        <v>3.0789533846153849E-2</v>
      </c>
      <c r="T317" s="265">
        <f>R317-'Ejercicio 7'!$J$12*EXP(-S317*34/360)</f>
        <v>304.04073119600434</v>
      </c>
      <c r="U317" s="280">
        <f t="shared" si="112"/>
        <v>8.1794760000000008E-2</v>
      </c>
      <c r="V317" s="280">
        <f t="shared" si="113"/>
        <v>8.2796270000000005E-2</v>
      </c>
      <c r="W317" s="280">
        <f t="shared" si="114"/>
        <v>-1.9008000000000219E-4</v>
      </c>
      <c r="X317" s="280">
        <f t="shared" si="115"/>
        <v>0</v>
      </c>
      <c r="Y317" s="262">
        <f t="shared" si="116"/>
        <v>9.9367780698667065</v>
      </c>
      <c r="Z317" s="262">
        <f t="shared" si="117"/>
        <v>9.7959302831965029</v>
      </c>
      <c r="AA317" s="262">
        <f t="shared" si="118"/>
        <v>10.00044829509595</v>
      </c>
      <c r="AB317" s="262">
        <f t="shared" si="119"/>
        <v>10</v>
      </c>
      <c r="AD317" s="6">
        <f t="shared" si="120"/>
        <v>300</v>
      </c>
      <c r="AE317" s="1">
        <f t="shared" si="121"/>
        <v>43537</v>
      </c>
      <c r="AF317" s="262">
        <f t="shared" si="122"/>
        <v>0.82783105018290826</v>
      </c>
      <c r="AG317" s="262">
        <f t="shared" si="123"/>
        <v>7.702414671253166E-2</v>
      </c>
      <c r="AH317" s="262">
        <f t="shared" si="124"/>
        <v>4.4287772902933398E-3</v>
      </c>
      <c r="AI317" s="262">
        <f t="shared" si="125"/>
        <v>0.98232388366233181</v>
      </c>
      <c r="AJ317" s="262">
        <f t="shared" si="126"/>
        <v>-1.1234000000000244E-4</v>
      </c>
      <c r="AK317" s="262">
        <f t="shared" si="127"/>
        <v>-304.04073119600434</v>
      </c>
    </row>
    <row r="318" spans="1:37" x14ac:dyDescent="0.25">
      <c r="A318" s="6">
        <f t="shared" si="109"/>
        <v>301</v>
      </c>
      <c r="B318" s="245">
        <f>+Rendimientos!F991</f>
        <v>42445</v>
      </c>
      <c r="C318" s="247">
        <f>+Rendimientos!G991</f>
        <v>2.3164962269509853E-2</v>
      </c>
      <c r="D318" s="247">
        <f>+Rendimientos!H991</f>
        <v>0</v>
      </c>
      <c r="E318" s="247">
        <f>+Rendimientos!I991</f>
        <v>2.8645064867600597E-2</v>
      </c>
      <c r="F318">
        <f>+VLOOKUP(B318,ASURB.MX!$A$2:$H$1054,8,FALSE)</f>
        <v>1.0759781051154079E-3</v>
      </c>
      <c r="G318" s="264">
        <f>+dr!F305</f>
        <v>-6.1250000000005744E-5</v>
      </c>
      <c r="H318" s="264">
        <f>+dr!G305</f>
        <v>-3.8665999999999701E-4</v>
      </c>
      <c r="I318" s="264">
        <f>+dr!H305</f>
        <v>-2.7751999999999638E-4</v>
      </c>
      <c r="J318" s="264">
        <f>+dr!I305</f>
        <v>-9.926000000000379E-5</v>
      </c>
      <c r="K318" s="264">
        <f>+dr!J305</f>
        <v>0</v>
      </c>
      <c r="M318" s="6">
        <f t="shared" si="110"/>
        <v>301</v>
      </c>
      <c r="N318" s="1">
        <f t="shared" si="104"/>
        <v>42445</v>
      </c>
      <c r="O318" s="263">
        <f t="shared" si="105"/>
        <v>38.514309164633389</v>
      </c>
      <c r="P318" s="263">
        <f t="shared" si="106"/>
        <v>9.1300000000000008</v>
      </c>
      <c r="Q318" s="263">
        <f t="shared" si="107"/>
        <v>15.219786756459891</v>
      </c>
      <c r="R318" s="263">
        <f t="shared" si="111"/>
        <v>305.44847412053298</v>
      </c>
      <c r="S318" s="98">
        <f t="shared" si="108"/>
        <v>3.0615943846153841E-2</v>
      </c>
      <c r="T318" s="265">
        <f>R318-'Ejercicio 7'!$J$12*EXP(-S318*34/360)</f>
        <v>305.35153261089431</v>
      </c>
      <c r="U318" s="280">
        <f t="shared" si="112"/>
        <v>8.1621320000000011E-2</v>
      </c>
      <c r="V318" s="280">
        <f t="shared" si="113"/>
        <v>8.2343290000000013E-2</v>
      </c>
      <c r="W318" s="280">
        <f t="shared" si="114"/>
        <v>-3.7573000000000467E-4</v>
      </c>
      <c r="X318" s="280">
        <f t="shared" si="115"/>
        <v>0</v>
      </c>
      <c r="Y318" s="262">
        <f t="shared" si="116"/>
        <v>9.9367780698667065</v>
      </c>
      <c r="Z318" s="262">
        <f t="shared" si="117"/>
        <v>9.7959302831965029</v>
      </c>
      <c r="AA318" s="262">
        <f t="shared" si="118"/>
        <v>10.00044829509595</v>
      </c>
      <c r="AB318" s="262">
        <f t="shared" si="119"/>
        <v>10</v>
      </c>
      <c r="AD318" s="6">
        <f t="shared" si="120"/>
        <v>301</v>
      </c>
      <c r="AE318" s="1">
        <f t="shared" si="121"/>
        <v>43537</v>
      </c>
      <c r="AF318" s="262">
        <f t="shared" si="122"/>
        <v>-0.8819281646333863</v>
      </c>
      <c r="AG318" s="262">
        <f t="shared" si="123"/>
        <v>0</v>
      </c>
      <c r="AH318" s="262">
        <f t="shared" si="124"/>
        <v>-0.42978675645989206</v>
      </c>
      <c r="AI318" s="262">
        <f t="shared" si="125"/>
        <v>-0.32847912053296113</v>
      </c>
      <c r="AJ318" s="262">
        <f t="shared" si="126"/>
        <v>6.1250000000005744E-5</v>
      </c>
      <c r="AK318" s="262">
        <f t="shared" si="127"/>
        <v>-305.35153261089431</v>
      </c>
    </row>
    <row r="319" spans="1:37" x14ac:dyDescent="0.25">
      <c r="A319" s="6">
        <f t="shared" si="109"/>
        <v>302</v>
      </c>
      <c r="B319" s="245">
        <f>+Rendimientos!F992</f>
        <v>42446</v>
      </c>
      <c r="C319" s="247">
        <f>+Rendimientos!G992</f>
        <v>3.0655796784793101E-2</v>
      </c>
      <c r="D319" s="247">
        <f>+Rendimientos!H992</f>
        <v>2.5011027356257327E-2</v>
      </c>
      <c r="E319" s="247">
        <f>+Rendimientos!I992</f>
        <v>-5.2540229079954832E-3</v>
      </c>
      <c r="F319">
        <f>+VLOOKUP(B319,ASURB.MX!$A$2:$H$1054,8,FALSE)</f>
        <v>1.4316513861895435E-2</v>
      </c>
      <c r="G319" s="264">
        <f>+dr!F306</f>
        <v>-9.8349999999997051E-5</v>
      </c>
      <c r="H319" s="264">
        <f>+dr!G306</f>
        <v>3.3899999999989494E-6</v>
      </c>
      <c r="I319" s="264">
        <f>+dr!H306</f>
        <v>-3.6373000000000655E-4</v>
      </c>
      <c r="J319" s="264">
        <f>+dr!I306</f>
        <v>-7.4782999999999794E-4</v>
      </c>
      <c r="K319" s="264">
        <f>+dr!J306</f>
        <v>0</v>
      </c>
      <c r="M319" s="6">
        <f t="shared" si="110"/>
        <v>302</v>
      </c>
      <c r="N319" s="1">
        <f t="shared" si="104"/>
        <v>42446</v>
      </c>
      <c r="O319" s="263">
        <f t="shared" si="105"/>
        <v>38.803896753283418</v>
      </c>
      <c r="P319" s="263">
        <f t="shared" si="106"/>
        <v>9.3612302794401607</v>
      </c>
      <c r="Q319" s="263">
        <f t="shared" si="107"/>
        <v>14.712496781321978</v>
      </c>
      <c r="R319" s="263">
        <f t="shared" si="111"/>
        <v>309.51966848406181</v>
      </c>
      <c r="S319" s="98">
        <f t="shared" si="108"/>
        <v>3.057884384615385E-2</v>
      </c>
      <c r="T319" s="265">
        <f>R319-'Ejercicio 7'!$J$12*EXP(-S319*34/360)</f>
        <v>309.42272663475029</v>
      </c>
      <c r="U319" s="280">
        <f t="shared" si="112"/>
        <v>8.201137E-2</v>
      </c>
      <c r="V319" s="280">
        <f t="shared" si="113"/>
        <v>8.2257079999999996E-2</v>
      </c>
      <c r="W319" s="280">
        <f t="shared" si="114"/>
        <v>-1.0242999999999988E-3</v>
      </c>
      <c r="X319" s="280">
        <f t="shared" si="115"/>
        <v>0</v>
      </c>
      <c r="Y319" s="262">
        <f t="shared" si="116"/>
        <v>9.9367780698667065</v>
      </c>
      <c r="Z319" s="262">
        <f t="shared" si="117"/>
        <v>9.7959302831965029</v>
      </c>
      <c r="AA319" s="262">
        <f t="shared" si="118"/>
        <v>10.00044829509595</v>
      </c>
      <c r="AB319" s="262">
        <f t="shared" si="119"/>
        <v>10</v>
      </c>
      <c r="AD319" s="6">
        <f t="shared" si="120"/>
        <v>302</v>
      </c>
      <c r="AE319" s="1">
        <f t="shared" si="121"/>
        <v>43537</v>
      </c>
      <c r="AF319" s="262">
        <f t="shared" si="122"/>
        <v>-1.1715157532834155</v>
      </c>
      <c r="AG319" s="262">
        <f t="shared" si="123"/>
        <v>-0.23123027944015995</v>
      </c>
      <c r="AH319" s="262">
        <f t="shared" si="124"/>
        <v>7.7503218678021568E-2</v>
      </c>
      <c r="AI319" s="262">
        <f t="shared" si="125"/>
        <v>-4.3996734840617933</v>
      </c>
      <c r="AJ319" s="262">
        <f t="shared" si="126"/>
        <v>9.8349999999997051E-5</v>
      </c>
      <c r="AK319" s="262">
        <f t="shared" si="127"/>
        <v>-309.42272663475029</v>
      </c>
    </row>
    <row r="320" spans="1:37" x14ac:dyDescent="0.25">
      <c r="A320" s="6">
        <f t="shared" si="109"/>
        <v>303</v>
      </c>
      <c r="B320" s="245">
        <f>+Rendimientos!F993</f>
        <v>42447</v>
      </c>
      <c r="C320" s="247">
        <f>+Rendimientos!G993</f>
        <v>6.0312105654743188E-2</v>
      </c>
      <c r="D320" s="247">
        <f>+Rendimientos!H993</f>
        <v>-1.4578867562795876E-2</v>
      </c>
      <c r="E320" s="247">
        <f>+Rendimientos!I993</f>
        <v>-5.8535543512634118E-4</v>
      </c>
      <c r="F320">
        <f>+VLOOKUP(B320,ASURB.MX!$A$2:$H$1054,8,FALSE)</f>
        <v>1.3766001371792833E-2</v>
      </c>
      <c r="G320" s="264">
        <f>+dr!F307</f>
        <v>-1.1765000000000386E-4</v>
      </c>
      <c r="H320" s="264">
        <f>+dr!G307</f>
        <v>1.7701999999999996E-4</v>
      </c>
      <c r="I320" s="264">
        <f>+dr!H307</f>
        <v>-4.3649999999999245E-5</v>
      </c>
      <c r="J320" s="264">
        <f>+dr!I307</f>
        <v>-7.8470000000004092E-5</v>
      </c>
      <c r="K320" s="264">
        <f>+dr!J307</f>
        <v>0</v>
      </c>
      <c r="M320" s="6">
        <f t="shared" si="110"/>
        <v>303</v>
      </c>
      <c r="N320" s="1">
        <f t="shared" si="104"/>
        <v>42447</v>
      </c>
      <c r="O320" s="263">
        <f t="shared" si="105"/>
        <v>39.971910992142554</v>
      </c>
      <c r="P320" s="263">
        <f t="shared" si="106"/>
        <v>8.9978605017140065</v>
      </c>
      <c r="Q320" s="263">
        <f t="shared" si="107"/>
        <v>14.781345126450242</v>
      </c>
      <c r="R320" s="263">
        <f t="shared" si="111"/>
        <v>309.34932093415807</v>
      </c>
      <c r="S320" s="98">
        <f t="shared" si="108"/>
        <v>3.0559543846153843E-2</v>
      </c>
      <c r="T320" s="265">
        <f>R320-'Ejercicio 7'!$J$12*EXP(-S320*34/360)</f>
        <v>309.25237890814293</v>
      </c>
      <c r="U320" s="280">
        <f t="shared" si="112"/>
        <v>8.2185000000000008E-2</v>
      </c>
      <c r="V320" s="280">
        <f t="shared" si="113"/>
        <v>8.2577160000000011E-2</v>
      </c>
      <c r="W320" s="280">
        <f t="shared" si="114"/>
        <v>-3.5494000000000497E-4</v>
      </c>
      <c r="X320" s="280">
        <f t="shared" si="115"/>
        <v>0</v>
      </c>
      <c r="Y320" s="262">
        <f t="shared" si="116"/>
        <v>9.9367780698667065</v>
      </c>
      <c r="Z320" s="262">
        <f t="shared" si="117"/>
        <v>9.7959302831965029</v>
      </c>
      <c r="AA320" s="262">
        <f t="shared" si="118"/>
        <v>10.00044829509595</v>
      </c>
      <c r="AB320" s="262">
        <f t="shared" si="119"/>
        <v>10</v>
      </c>
      <c r="AD320" s="6">
        <f t="shared" si="120"/>
        <v>303</v>
      </c>
      <c r="AE320" s="1">
        <f t="shared" si="121"/>
        <v>43537</v>
      </c>
      <c r="AF320" s="262">
        <f t="shared" si="122"/>
        <v>-2.3395299921425519</v>
      </c>
      <c r="AG320" s="262">
        <f t="shared" si="123"/>
        <v>0.13213949828599425</v>
      </c>
      <c r="AH320" s="262">
        <f t="shared" si="124"/>
        <v>8.654873549756914E-3</v>
      </c>
      <c r="AI320" s="262">
        <f t="shared" si="125"/>
        <v>-4.2293259341580551</v>
      </c>
      <c r="AJ320" s="262">
        <f t="shared" si="126"/>
        <v>1.1765000000000386E-4</v>
      </c>
      <c r="AK320" s="262">
        <f t="shared" si="127"/>
        <v>-309.25237890814293</v>
      </c>
    </row>
    <row r="321" spans="1:37" x14ac:dyDescent="0.25">
      <c r="A321" s="6">
        <f t="shared" si="109"/>
        <v>304</v>
      </c>
      <c r="B321" s="245">
        <f>+Rendimientos!F994</f>
        <v>42451</v>
      </c>
      <c r="C321" s="247">
        <f>+Rendimientos!G994</f>
        <v>3.9350443778081313E-2</v>
      </c>
      <c r="D321" s="247">
        <f>+Rendimientos!H994</f>
        <v>8.5786468941682938E-3</v>
      </c>
      <c r="E321" s="247">
        <f>+Rendimientos!I994</f>
        <v>2.3727985790300377E-2</v>
      </c>
      <c r="F321">
        <f>+VLOOKUP(B321,ASURB.MX!$A$2:$H$1054,8,FALSE)</f>
        <v>1.0057629296900433E-2</v>
      </c>
      <c r="G321" s="264">
        <f>+dr!F308</f>
        <v>-1.5279999999999461E-5</v>
      </c>
      <c r="H321" s="264">
        <f>+dr!G308</f>
        <v>-1.071500000000003E-4</v>
      </c>
      <c r="I321" s="264">
        <f>+dr!H308</f>
        <v>-1.5149999999998498E-5</v>
      </c>
      <c r="J321" s="264">
        <f>+dr!I308</f>
        <v>1.5149000000000412E-4</v>
      </c>
      <c r="K321" s="264">
        <f>+dr!J308</f>
        <v>0</v>
      </c>
      <c r="M321" s="6">
        <f t="shared" si="110"/>
        <v>304</v>
      </c>
      <c r="N321" s="1">
        <f t="shared" si="104"/>
        <v>42451</v>
      </c>
      <c r="O321" s="263">
        <f t="shared" si="105"/>
        <v>39.142753924550313</v>
      </c>
      <c r="P321" s="263">
        <f t="shared" si="106"/>
        <v>9.2086599617595937</v>
      </c>
      <c r="Q321" s="263">
        <f t="shared" si="107"/>
        <v>15.145133549710845</v>
      </c>
      <c r="R321" s="263">
        <f t="shared" si="111"/>
        <v>308.20426301366547</v>
      </c>
      <c r="S321" s="98">
        <f t="shared" si="108"/>
        <v>3.0661913846153847E-2</v>
      </c>
      <c r="T321" s="265">
        <f>R321-'Ejercicio 7'!$J$12*EXP(-S321*34/360)</f>
        <v>308.10732192490826</v>
      </c>
      <c r="U321" s="280">
        <f t="shared" si="112"/>
        <v>8.1900830000000008E-2</v>
      </c>
      <c r="V321" s="280">
        <f t="shared" si="113"/>
        <v>8.2605659999999997E-2</v>
      </c>
      <c r="W321" s="280">
        <f t="shared" si="114"/>
        <v>-1.2497999999999676E-4</v>
      </c>
      <c r="X321" s="280">
        <f t="shared" si="115"/>
        <v>0</v>
      </c>
      <c r="Y321" s="262">
        <f t="shared" si="116"/>
        <v>9.9367780698667065</v>
      </c>
      <c r="Z321" s="262">
        <f t="shared" si="117"/>
        <v>9.7959302831965029</v>
      </c>
      <c r="AA321" s="262">
        <f t="shared" si="118"/>
        <v>10.00044829509595</v>
      </c>
      <c r="AB321" s="262">
        <f t="shared" si="119"/>
        <v>10</v>
      </c>
      <c r="AD321" s="6">
        <f t="shared" si="120"/>
        <v>304</v>
      </c>
      <c r="AE321" s="1">
        <f t="shared" si="121"/>
        <v>43537</v>
      </c>
      <c r="AF321" s="262">
        <f t="shared" si="122"/>
        <v>-1.5103729245503104</v>
      </c>
      <c r="AG321" s="262">
        <f t="shared" si="123"/>
        <v>-7.8659961759592889E-2</v>
      </c>
      <c r="AH321" s="262">
        <f t="shared" si="124"/>
        <v>-0.3551335497108461</v>
      </c>
      <c r="AI321" s="262">
        <f t="shared" si="125"/>
        <v>-3.0842680136654508</v>
      </c>
      <c r="AJ321" s="262">
        <f t="shared" si="126"/>
        <v>1.5279999999999461E-5</v>
      </c>
      <c r="AK321" s="262">
        <f t="shared" si="127"/>
        <v>-308.10732192490826</v>
      </c>
    </row>
    <row r="322" spans="1:37" x14ac:dyDescent="0.25">
      <c r="A322" s="6">
        <f t="shared" si="109"/>
        <v>305</v>
      </c>
      <c r="B322" s="245">
        <f>+Rendimientos!F995</f>
        <v>42452</v>
      </c>
      <c r="C322" s="247">
        <f>+Rendimientos!G995</f>
        <v>-3.4343870663849793E-2</v>
      </c>
      <c r="D322" s="247">
        <f>+Rendimientos!H995</f>
        <v>-2.1377872642995796E-3</v>
      </c>
      <c r="E322" s="247">
        <f>+Rendimientos!I995</f>
        <v>-4.4139930773452886E-2</v>
      </c>
      <c r="F322">
        <f>+VLOOKUP(B322,ASURB.MX!$A$2:$H$1054,8,FALSE)</f>
        <v>-1.0019062809735654E-2</v>
      </c>
      <c r="G322" s="264">
        <f>+dr!F309</f>
        <v>-3.3229999999995208E-5</v>
      </c>
      <c r="H322" s="264">
        <f>+dr!G309</f>
        <v>2.674000000000426E-5</v>
      </c>
      <c r="I322" s="264">
        <f>+dr!H309</f>
        <v>-9.9979999999999514E-5</v>
      </c>
      <c r="J322" s="264">
        <f>+dr!I309</f>
        <v>-1.3010000000000799E-5</v>
      </c>
      <c r="K322" s="264">
        <f>+dr!J309</f>
        <v>0</v>
      </c>
      <c r="M322" s="6">
        <f t="shared" si="110"/>
        <v>305</v>
      </c>
      <c r="N322" s="1">
        <f t="shared" si="104"/>
        <v>42452</v>
      </c>
      <c r="O322" s="263">
        <f t="shared" si="105"/>
        <v>36.361881191948882</v>
      </c>
      <c r="P322" s="263">
        <f t="shared" si="106"/>
        <v>9.1105028500817209</v>
      </c>
      <c r="Q322" s="263">
        <f t="shared" si="107"/>
        <v>14.151368680508721</v>
      </c>
      <c r="R322" s="263">
        <f t="shared" si="111"/>
        <v>302.07824180836155</v>
      </c>
      <c r="S322" s="98">
        <f t="shared" si="108"/>
        <v>3.0643963846153852E-2</v>
      </c>
      <c r="T322" s="265">
        <f>R322-'Ejercicio 7'!$J$12*EXP(-S322*34/360)</f>
        <v>301.98130055526212</v>
      </c>
      <c r="U322" s="280">
        <f t="shared" si="112"/>
        <v>8.2034720000000005E-2</v>
      </c>
      <c r="V322" s="280">
        <f t="shared" si="113"/>
        <v>8.2520830000000003E-2</v>
      </c>
      <c r="W322" s="280">
        <f t="shared" si="114"/>
        <v>-2.8948000000000168E-4</v>
      </c>
      <c r="X322" s="280">
        <f t="shared" si="115"/>
        <v>0</v>
      </c>
      <c r="Y322" s="262">
        <f t="shared" si="116"/>
        <v>9.9367780698667065</v>
      </c>
      <c r="Z322" s="262">
        <f t="shared" si="117"/>
        <v>9.7959302831965029</v>
      </c>
      <c r="AA322" s="262">
        <f t="shared" si="118"/>
        <v>10.00044829509595</v>
      </c>
      <c r="AB322" s="262">
        <f t="shared" si="119"/>
        <v>10</v>
      </c>
      <c r="AD322" s="6">
        <f t="shared" si="120"/>
        <v>305</v>
      </c>
      <c r="AE322" s="1">
        <f t="shared" si="121"/>
        <v>43537</v>
      </c>
      <c r="AF322" s="262">
        <f t="shared" si="122"/>
        <v>1.2704998080511203</v>
      </c>
      <c r="AG322" s="262">
        <f t="shared" si="123"/>
        <v>1.9497149918279888E-2</v>
      </c>
      <c r="AH322" s="262">
        <f t="shared" si="124"/>
        <v>0.63863131949127805</v>
      </c>
      <c r="AI322" s="262">
        <f t="shared" si="125"/>
        <v>3.0417531916384632</v>
      </c>
      <c r="AJ322" s="262">
        <f t="shared" si="126"/>
        <v>3.3229999999995208E-5</v>
      </c>
      <c r="AK322" s="262">
        <f t="shared" si="127"/>
        <v>-301.98130055526212</v>
      </c>
    </row>
    <row r="323" spans="1:37" x14ac:dyDescent="0.25">
      <c r="A323" s="6">
        <f t="shared" si="109"/>
        <v>306</v>
      </c>
      <c r="B323" s="245">
        <f>+Rendimientos!F996</f>
        <v>42457</v>
      </c>
      <c r="C323" s="247">
        <f>+Rendimientos!G996</f>
        <v>1.6500979005905494E-2</v>
      </c>
      <c r="D323" s="247">
        <f>+Rendimientos!H996</f>
        <v>2.3318451461913554E-3</v>
      </c>
      <c r="E323" s="247">
        <f>+Rendimientos!I996</f>
        <v>-2.9882840715742578E-4</v>
      </c>
      <c r="F323">
        <f>+VLOOKUP(B323,ASURB.MX!$A$2:$H$1054,8,FALSE)</f>
        <v>4.2124985070080096E-3</v>
      </c>
      <c r="G323" s="264">
        <f>+dr!F310</f>
        <v>-1.996500000000026E-4</v>
      </c>
      <c r="H323" s="264">
        <f>+dr!G310</f>
        <v>-8.2760000000001166E-5</v>
      </c>
      <c r="I323" s="264">
        <f>+dr!H310</f>
        <v>-9.9330000000001639E-5</v>
      </c>
      <c r="J323" s="264">
        <f>+dr!I310</f>
        <v>-1.2889999999994572E-5</v>
      </c>
      <c r="K323" s="264">
        <f>+dr!J310</f>
        <v>0</v>
      </c>
      <c r="M323" s="6">
        <f t="shared" si="110"/>
        <v>306</v>
      </c>
      <c r="N323" s="1">
        <f t="shared" si="104"/>
        <v>42457</v>
      </c>
      <c r="O323" s="263">
        <f t="shared" si="105"/>
        <v>38.258503741145667</v>
      </c>
      <c r="P323" s="263">
        <f t="shared" si="106"/>
        <v>9.1513145876854711</v>
      </c>
      <c r="Q323" s="263">
        <f t="shared" si="107"/>
        <v>14.785580988154161</v>
      </c>
      <c r="R323" s="263">
        <f t="shared" si="111"/>
        <v>306.40802352783402</v>
      </c>
      <c r="S323" s="98">
        <f t="shared" si="108"/>
        <v>3.0477543846153844E-2</v>
      </c>
      <c r="T323" s="265">
        <f>R323-'Ejercicio 7'!$J$12*EXP(-S323*34/360)</f>
        <v>306.31108075105385</v>
      </c>
      <c r="U323" s="280">
        <f t="shared" si="112"/>
        <v>8.1925220000000007E-2</v>
      </c>
      <c r="V323" s="280">
        <f t="shared" si="113"/>
        <v>8.2521480000000008E-2</v>
      </c>
      <c r="W323" s="280">
        <f t="shared" si="114"/>
        <v>-2.8935999999999545E-4</v>
      </c>
      <c r="X323" s="280">
        <f t="shared" si="115"/>
        <v>0</v>
      </c>
      <c r="Y323" s="262">
        <f t="shared" si="116"/>
        <v>9.9367780698667065</v>
      </c>
      <c r="Z323" s="262">
        <f t="shared" si="117"/>
        <v>9.7959302831965029</v>
      </c>
      <c r="AA323" s="262">
        <f t="shared" si="118"/>
        <v>10.00044829509595</v>
      </c>
      <c r="AB323" s="262">
        <f t="shared" si="119"/>
        <v>10</v>
      </c>
      <c r="AD323" s="6">
        <f t="shared" si="120"/>
        <v>306</v>
      </c>
      <c r="AE323" s="1">
        <f t="shared" si="121"/>
        <v>43537</v>
      </c>
      <c r="AF323" s="262">
        <f t="shared" si="122"/>
        <v>-0.62612274114566446</v>
      </c>
      <c r="AG323" s="262">
        <f t="shared" si="123"/>
        <v>-2.1314587685470343E-2</v>
      </c>
      <c r="AH323" s="262">
        <f t="shared" si="124"/>
        <v>4.4190118458384831E-3</v>
      </c>
      <c r="AI323" s="262">
        <f t="shared" si="125"/>
        <v>-1.2880285278340011</v>
      </c>
      <c r="AJ323" s="262">
        <f t="shared" si="126"/>
        <v>1.996500000000026E-4</v>
      </c>
      <c r="AK323" s="262">
        <f t="shared" si="127"/>
        <v>-306.31108075105385</v>
      </c>
    </row>
    <row r="324" spans="1:37" x14ac:dyDescent="0.25">
      <c r="A324" s="6">
        <f t="shared" si="109"/>
        <v>307</v>
      </c>
      <c r="B324" s="245">
        <f>+Rendimientos!F997</f>
        <v>42458</v>
      </c>
      <c r="C324" s="247">
        <f>+Rendimientos!G997</f>
        <v>-8.2348622657822462E-4</v>
      </c>
      <c r="D324" s="247">
        <f>+Rendimientos!H997</f>
        <v>-9.7086636546580153E-4</v>
      </c>
      <c r="E324" s="247">
        <f>+Rendimientos!I997</f>
        <v>-2.9912076278943133E-4</v>
      </c>
      <c r="F324">
        <f>+VLOOKUP(B324,ASURB.MX!$A$2:$H$1054,8,FALSE)</f>
        <v>6.3432127623896722E-3</v>
      </c>
      <c r="G324" s="264">
        <f>+dr!F311</f>
        <v>-1.0840000000000155E-4</v>
      </c>
      <c r="H324" s="264">
        <f>+dr!G311</f>
        <v>-1.1749999999999955E-4</v>
      </c>
      <c r="I324" s="264">
        <f>+dr!H311</f>
        <v>-1.9691999999999626E-4</v>
      </c>
      <c r="J324" s="264">
        <f>+dr!I311</f>
        <v>-2.6178000000000312E-4</v>
      </c>
      <c r="K324" s="264">
        <f>+dr!J311</f>
        <v>0</v>
      </c>
      <c r="M324" s="6">
        <f t="shared" si="110"/>
        <v>307</v>
      </c>
      <c r="N324" s="1">
        <f t="shared" si="104"/>
        <v>42458</v>
      </c>
      <c r="O324" s="263">
        <f t="shared" si="105"/>
        <v>37.601404008886455</v>
      </c>
      <c r="P324" s="263">
        <f t="shared" si="106"/>
        <v>9.1211402915756725</v>
      </c>
      <c r="Q324" s="263">
        <f t="shared" si="107"/>
        <v>14.785576665506918</v>
      </c>
      <c r="R324" s="263">
        <f t="shared" si="111"/>
        <v>307.06158750330582</v>
      </c>
      <c r="S324" s="98">
        <f t="shared" si="108"/>
        <v>3.0568793846153845E-2</v>
      </c>
      <c r="T324" s="265">
        <f>R324-'Ejercicio 7'!$J$12*EXP(-S324*34/360)</f>
        <v>306.96464556198026</v>
      </c>
      <c r="U324" s="280">
        <f t="shared" si="112"/>
        <v>8.1890480000000015E-2</v>
      </c>
      <c r="V324" s="280">
        <f t="shared" si="113"/>
        <v>8.242389E-2</v>
      </c>
      <c r="W324" s="280">
        <f t="shared" si="114"/>
        <v>-5.38250000000004E-4</v>
      </c>
      <c r="X324" s="280">
        <f t="shared" si="115"/>
        <v>0</v>
      </c>
      <c r="Y324" s="262">
        <f t="shared" si="116"/>
        <v>9.9367780698667065</v>
      </c>
      <c r="Z324" s="262">
        <f t="shared" si="117"/>
        <v>9.7959302831965029</v>
      </c>
      <c r="AA324" s="262">
        <f t="shared" si="118"/>
        <v>10.00044829509595</v>
      </c>
      <c r="AB324" s="262">
        <f t="shared" si="119"/>
        <v>10</v>
      </c>
      <c r="AD324" s="6">
        <f t="shared" si="120"/>
        <v>307</v>
      </c>
      <c r="AE324" s="1">
        <f t="shared" si="121"/>
        <v>43537</v>
      </c>
      <c r="AF324" s="262">
        <f t="shared" si="122"/>
        <v>3.097699111354757E-2</v>
      </c>
      <c r="AG324" s="262">
        <f t="shared" si="123"/>
        <v>8.8597084243282609E-3</v>
      </c>
      <c r="AH324" s="262">
        <f t="shared" si="124"/>
        <v>4.423334493081299E-3</v>
      </c>
      <c r="AI324" s="262">
        <f t="shared" si="125"/>
        <v>-1.9415925033057988</v>
      </c>
      <c r="AJ324" s="262">
        <f t="shared" si="126"/>
        <v>1.0840000000000155E-4</v>
      </c>
      <c r="AK324" s="262">
        <f t="shared" si="127"/>
        <v>-306.96464556198026</v>
      </c>
    </row>
    <row r="325" spans="1:37" x14ac:dyDescent="0.25">
      <c r="A325" s="6">
        <f t="shared" si="109"/>
        <v>308</v>
      </c>
      <c r="B325" s="245">
        <f>+Rendimientos!F998</f>
        <v>42459</v>
      </c>
      <c r="C325" s="247">
        <f>+Rendimientos!G998</f>
        <v>1.9465953804264875E-2</v>
      </c>
      <c r="D325" s="247">
        <f>+Rendimientos!H998</f>
        <v>1.9428871688572814E-4</v>
      </c>
      <c r="E325" s="247">
        <f>+Rendimientos!I998</f>
        <v>3.0336648032286855E-2</v>
      </c>
      <c r="F325">
        <f>+VLOOKUP(B325,ASURB.MX!$A$2:$H$1054,8,FALSE)</f>
        <v>-2.3614415279414262E-2</v>
      </c>
      <c r="G325" s="264">
        <f>+dr!F312</f>
        <v>-2.0880000000000898E-5</v>
      </c>
      <c r="H325" s="264">
        <f>+dr!G312</f>
        <v>-9.9840000000003815E-5</v>
      </c>
      <c r="I325" s="264">
        <f>+dr!H312</f>
        <v>4.7953000000000578E-4</v>
      </c>
      <c r="J325" s="264">
        <f>+dr!I312</f>
        <v>9.4770000000000965E-5</v>
      </c>
      <c r="K325" s="264">
        <f>+dr!J312</f>
        <v>0</v>
      </c>
      <c r="M325" s="6">
        <f t="shared" si="110"/>
        <v>308</v>
      </c>
      <c r="N325" s="1">
        <f t="shared" si="104"/>
        <v>42459</v>
      </c>
      <c r="O325" s="263">
        <f t="shared" si="105"/>
        <v>38.372107573586213</v>
      </c>
      <c r="P325" s="263">
        <f t="shared" si="106"/>
        <v>9.1317740283164301</v>
      </c>
      <c r="Q325" s="263">
        <f t="shared" si="107"/>
        <v>15.24555407914753</v>
      </c>
      <c r="R325" s="263">
        <f t="shared" si="111"/>
        <v>297.99917265787633</v>
      </c>
      <c r="S325" s="98">
        <f t="shared" si="108"/>
        <v>3.0656313846153846E-2</v>
      </c>
      <c r="T325" s="265">
        <f>R325-'Ejercicio 7'!$J$12*EXP(-S325*34/360)</f>
        <v>297.90223151784801</v>
      </c>
      <c r="U325" s="280">
        <f t="shared" si="112"/>
        <v>8.1908140000000004E-2</v>
      </c>
      <c r="V325" s="280">
        <f t="shared" si="113"/>
        <v>8.3100340000000009E-2</v>
      </c>
      <c r="W325" s="280">
        <f t="shared" si="114"/>
        <v>-1.8169999999999992E-4</v>
      </c>
      <c r="X325" s="280">
        <f t="shared" si="115"/>
        <v>0</v>
      </c>
      <c r="Y325" s="262">
        <f t="shared" si="116"/>
        <v>9.9367780698667065</v>
      </c>
      <c r="Z325" s="262">
        <f t="shared" si="117"/>
        <v>9.7959302831965029</v>
      </c>
      <c r="AA325" s="262">
        <f t="shared" si="118"/>
        <v>10.00044829509595</v>
      </c>
      <c r="AB325" s="262">
        <f t="shared" si="119"/>
        <v>10</v>
      </c>
      <c r="AD325" s="6">
        <f t="shared" si="120"/>
        <v>308</v>
      </c>
      <c r="AE325" s="1">
        <f t="shared" si="121"/>
        <v>43537</v>
      </c>
      <c r="AF325" s="262">
        <f t="shared" si="122"/>
        <v>-0.73972657358621063</v>
      </c>
      <c r="AG325" s="262">
        <f t="shared" si="123"/>
        <v>-1.7740283164293658E-3</v>
      </c>
      <c r="AH325" s="262">
        <f t="shared" si="124"/>
        <v>-0.45555407914753054</v>
      </c>
      <c r="AI325" s="262">
        <f t="shared" si="125"/>
        <v>7.120822342123688</v>
      </c>
      <c r="AJ325" s="262">
        <f t="shared" si="126"/>
        <v>2.0880000000000898E-5</v>
      </c>
      <c r="AK325" s="262">
        <f t="shared" si="127"/>
        <v>-297.90223151784801</v>
      </c>
    </row>
    <row r="326" spans="1:37" x14ac:dyDescent="0.25">
      <c r="A326" s="6">
        <f t="shared" si="109"/>
        <v>309</v>
      </c>
      <c r="B326" s="245">
        <f>+Rendimientos!F999</f>
        <v>42460</v>
      </c>
      <c r="C326" s="247">
        <f>+Rendimientos!G999</f>
        <v>8.0038845726613378E-3</v>
      </c>
      <c r="D326" s="247">
        <f>+Rendimientos!H999</f>
        <v>-7.9961271274799402E-3</v>
      </c>
      <c r="E326" s="247">
        <f>+Rendimientos!I999</f>
        <v>-1.4906036224259006E-2</v>
      </c>
      <c r="F326">
        <f>+VLOOKUP(B326,ASURB.MX!$A$2:$H$1054,8,FALSE)</f>
        <v>2.0889832905392838E-2</v>
      </c>
      <c r="G326" s="264">
        <f>+dr!F313</f>
        <v>2.3385000000000072E-4</v>
      </c>
      <c r="H326" s="264">
        <f>+dr!G313</f>
        <v>2.111600000000019E-4</v>
      </c>
      <c r="I326" s="264">
        <f>+dr!H313</f>
        <v>-1.9394000000000355E-4</v>
      </c>
      <c r="J326" s="264">
        <f>+dr!I313</f>
        <v>2.9266999999999488E-4</v>
      </c>
      <c r="K326" s="264">
        <f>+dr!J313</f>
        <v>0</v>
      </c>
      <c r="M326" s="6">
        <f t="shared" si="110"/>
        <v>309</v>
      </c>
      <c r="N326" s="1">
        <f t="shared" si="104"/>
        <v>42460</v>
      </c>
      <c r="O326" s="263">
        <f t="shared" si="105"/>
        <v>37.934794862102216</v>
      </c>
      <c r="P326" s="263">
        <f t="shared" si="106"/>
        <v>9.0572864601102765</v>
      </c>
      <c r="Q326" s="263">
        <f t="shared" si="107"/>
        <v>14.571174684995851</v>
      </c>
      <c r="R326" s="263">
        <f t="shared" si="111"/>
        <v>311.56094163505543</v>
      </c>
      <c r="S326" s="98">
        <f t="shared" si="108"/>
        <v>3.0911043846153848E-2</v>
      </c>
      <c r="T326" s="265">
        <f>R326-'Ejercicio 7'!$J$12*EXP(-S326*34/360)</f>
        <v>311.46400282719287</v>
      </c>
      <c r="U326" s="280">
        <f t="shared" si="112"/>
        <v>8.221914000000001E-2</v>
      </c>
      <c r="V326" s="280">
        <f t="shared" si="113"/>
        <v>8.2426869999999999E-2</v>
      </c>
      <c r="W326" s="280">
        <f t="shared" si="114"/>
        <v>1.6199999999993997E-5</v>
      </c>
      <c r="X326" s="280">
        <f t="shared" si="115"/>
        <v>0</v>
      </c>
      <c r="Y326" s="262">
        <f t="shared" si="116"/>
        <v>9.9367780698667065</v>
      </c>
      <c r="Z326" s="262">
        <f t="shared" si="117"/>
        <v>9.7959302831965029</v>
      </c>
      <c r="AA326" s="262">
        <f t="shared" si="118"/>
        <v>10.00044829509595</v>
      </c>
      <c r="AB326" s="262">
        <f t="shared" si="119"/>
        <v>10</v>
      </c>
      <c r="AD326" s="6">
        <f t="shared" si="120"/>
        <v>309</v>
      </c>
      <c r="AE326" s="1">
        <f t="shared" si="121"/>
        <v>43537</v>
      </c>
      <c r="AF326" s="262">
        <f t="shared" si="122"/>
        <v>-0.30241386210221322</v>
      </c>
      <c r="AG326" s="262">
        <f t="shared" si="123"/>
        <v>7.2713539889724288E-2</v>
      </c>
      <c r="AH326" s="262">
        <f t="shared" si="124"/>
        <v>0.21882531500414792</v>
      </c>
      <c r="AI326" s="262">
        <f t="shared" si="125"/>
        <v>-6.4409466350554112</v>
      </c>
      <c r="AJ326" s="262">
        <f t="shared" si="126"/>
        <v>-2.3385000000000072E-4</v>
      </c>
      <c r="AK326" s="262">
        <f t="shared" si="127"/>
        <v>-311.46400282719287</v>
      </c>
    </row>
    <row r="327" spans="1:37" x14ac:dyDescent="0.25">
      <c r="A327" s="6">
        <f t="shared" si="109"/>
        <v>310</v>
      </c>
      <c r="B327" s="245">
        <f>+Rendimientos!F1000</f>
        <v>42461</v>
      </c>
      <c r="C327" s="247">
        <f>+Rendimientos!G1000</f>
        <v>0</v>
      </c>
      <c r="D327" s="247">
        <f>+Rendimientos!H1000</f>
        <v>-9.6409812438183525E-3</v>
      </c>
      <c r="E327" s="247">
        <f>+Rendimientos!I1000</f>
        <v>2.9447462836153975E-4</v>
      </c>
      <c r="F327">
        <f>+VLOOKUP(B327,ASURB.MX!$A$2:$H$1054,8,FALSE)</f>
        <v>-1.4163799144797392E-2</v>
      </c>
      <c r="G327" s="264">
        <f>+dr!F314</f>
        <v>-8.7040000000003503E-5</v>
      </c>
      <c r="H327" s="264">
        <f>+dr!G314</f>
        <v>-1.9850000000001811E-5</v>
      </c>
      <c r="I327" s="264">
        <f>+dr!H314</f>
        <v>-1.0809999999999986E-5</v>
      </c>
      <c r="J327" s="264">
        <f>+dr!I314</f>
        <v>-2.5589999999998947E-5</v>
      </c>
      <c r="K327" s="264">
        <f>+dr!J314</f>
        <v>0</v>
      </c>
      <c r="M327" s="6">
        <f t="shared" si="110"/>
        <v>310</v>
      </c>
      <c r="N327" s="1">
        <f t="shared" si="104"/>
        <v>42461</v>
      </c>
      <c r="O327" s="263">
        <f t="shared" si="105"/>
        <v>37.632381000000002</v>
      </c>
      <c r="P327" s="263">
        <f t="shared" si="106"/>
        <v>9.0424007909267772</v>
      </c>
      <c r="Q327" s="263">
        <f t="shared" si="107"/>
        <v>14.794355921076109</v>
      </c>
      <c r="R327" s="263">
        <f t="shared" si="111"/>
        <v>300.82879823925197</v>
      </c>
      <c r="S327" s="98">
        <f t="shared" si="108"/>
        <v>3.0590153846153843E-2</v>
      </c>
      <c r="T327" s="265">
        <f>R327-'Ejercicio 7'!$J$12*EXP(-S327*34/360)</f>
        <v>300.73185649349045</v>
      </c>
      <c r="U327" s="280">
        <f t="shared" si="112"/>
        <v>8.1988130000000006E-2</v>
      </c>
      <c r="V327" s="280">
        <f t="shared" si="113"/>
        <v>8.2610000000000003E-2</v>
      </c>
      <c r="W327" s="280">
        <f t="shared" si="114"/>
        <v>-3.0205999999999983E-4</v>
      </c>
      <c r="X327" s="280">
        <f t="shared" si="115"/>
        <v>0</v>
      </c>
      <c r="Y327" s="262">
        <f t="shared" si="116"/>
        <v>9.9367780698667065</v>
      </c>
      <c r="Z327" s="262">
        <f t="shared" si="117"/>
        <v>9.7959302831965029</v>
      </c>
      <c r="AA327" s="262">
        <f t="shared" si="118"/>
        <v>10.00044829509595</v>
      </c>
      <c r="AB327" s="262">
        <f t="shared" si="119"/>
        <v>10</v>
      </c>
      <c r="AD327" s="6">
        <f t="shared" si="120"/>
        <v>310</v>
      </c>
      <c r="AE327" s="1">
        <f t="shared" si="121"/>
        <v>43537</v>
      </c>
      <c r="AF327" s="262">
        <f t="shared" si="122"/>
        <v>0</v>
      </c>
      <c r="AG327" s="262">
        <f t="shared" si="123"/>
        <v>8.7599209073223605E-2</v>
      </c>
      <c r="AH327" s="262">
        <f t="shared" si="124"/>
        <v>-4.3559210761099365E-3</v>
      </c>
      <c r="AI327" s="262">
        <f t="shared" si="125"/>
        <v>4.2911967607480506</v>
      </c>
      <c r="AJ327" s="262">
        <f t="shared" si="126"/>
        <v>8.7040000000003503E-5</v>
      </c>
      <c r="AK327" s="262">
        <f t="shared" si="127"/>
        <v>-300.73185649349045</v>
      </c>
    </row>
    <row r="328" spans="1:37" x14ac:dyDescent="0.25">
      <c r="A328" s="6">
        <f t="shared" si="109"/>
        <v>311</v>
      </c>
      <c r="B328" s="245">
        <f>+Rendimientos!F1001</f>
        <v>42464</v>
      </c>
      <c r="C328" s="247">
        <f>+Rendimientos!G1001</f>
        <v>-8.0038845726614089E-3</v>
      </c>
      <c r="D328" s="247">
        <f>+Rendimientos!H1001</f>
        <v>-1.2934357130894086E-2</v>
      </c>
      <c r="E328" s="247">
        <f>+Rendimientos!I1001</f>
        <v>-1.6323494939508992E-2</v>
      </c>
      <c r="F328">
        <f>+VLOOKUP(B328,ASURB.MX!$A$2:$H$1054,8,FALSE)</f>
        <v>-7.7075014420142866E-3</v>
      </c>
      <c r="G328" s="264">
        <f>+dr!F315</f>
        <v>-2.0539999999992509E-5</v>
      </c>
      <c r="H328" s="264">
        <f>+dr!G315</f>
        <v>-1.6827999999999982E-4</v>
      </c>
      <c r="I328" s="264">
        <f>+dr!H315</f>
        <v>-1.3523000000000701E-4</v>
      </c>
      <c r="J328" s="264">
        <f>+dr!I315</f>
        <v>-2.4935999999999708E-4</v>
      </c>
      <c r="K328" s="264">
        <f>+dr!J315</f>
        <v>0</v>
      </c>
      <c r="M328" s="6">
        <f t="shared" si="110"/>
        <v>311</v>
      </c>
      <c r="N328" s="1">
        <f t="shared" si="104"/>
        <v>42464</v>
      </c>
      <c r="O328" s="263">
        <f t="shared" si="105"/>
        <v>37.332377962691332</v>
      </c>
      <c r="P328" s="263">
        <f t="shared" si="106"/>
        <v>9.0126697508186648</v>
      </c>
      <c r="Q328" s="263">
        <f t="shared" si="107"/>
        <v>14.550535277656785</v>
      </c>
      <c r="R328" s="263">
        <f t="shared" si="111"/>
        <v>302.77732187410766</v>
      </c>
      <c r="S328" s="98">
        <f t="shared" si="108"/>
        <v>3.0656653846153854E-2</v>
      </c>
      <c r="T328" s="265">
        <f>R328-'Ejercicio 7'!$J$12*EXP(-S328*34/360)</f>
        <v>302.68038073719225</v>
      </c>
      <c r="U328" s="280">
        <f t="shared" si="112"/>
        <v>8.1839700000000015E-2</v>
      </c>
      <c r="V328" s="280">
        <f t="shared" si="113"/>
        <v>8.2485580000000003E-2</v>
      </c>
      <c r="W328" s="280">
        <f t="shared" si="114"/>
        <v>-5.2582999999999797E-4</v>
      </c>
      <c r="X328" s="280">
        <f t="shared" si="115"/>
        <v>0</v>
      </c>
      <c r="Y328" s="262">
        <f t="shared" si="116"/>
        <v>9.9367780698667065</v>
      </c>
      <c r="Z328" s="262">
        <f t="shared" si="117"/>
        <v>9.7959302831965029</v>
      </c>
      <c r="AA328" s="262">
        <f t="shared" si="118"/>
        <v>10.00044829509595</v>
      </c>
      <c r="AB328" s="262">
        <f t="shared" si="119"/>
        <v>10</v>
      </c>
      <c r="AD328" s="6">
        <f t="shared" si="120"/>
        <v>311</v>
      </c>
      <c r="AE328" s="1">
        <f t="shared" si="121"/>
        <v>43537</v>
      </c>
      <c r="AF328" s="262">
        <f t="shared" si="122"/>
        <v>0.30000303730867017</v>
      </c>
      <c r="AG328" s="262">
        <f t="shared" si="123"/>
        <v>0.11733024918133594</v>
      </c>
      <c r="AH328" s="262">
        <f t="shared" si="124"/>
        <v>0.23946472234321448</v>
      </c>
      <c r="AI328" s="262">
        <f t="shared" si="125"/>
        <v>2.342673125892361</v>
      </c>
      <c r="AJ328" s="262">
        <f t="shared" si="126"/>
        <v>2.0539999999992509E-5</v>
      </c>
      <c r="AK328" s="262">
        <f t="shared" si="127"/>
        <v>-302.68038073719225</v>
      </c>
    </row>
    <row r="329" spans="1:37" x14ac:dyDescent="0.25">
      <c r="A329" s="6">
        <f t="shared" si="109"/>
        <v>312</v>
      </c>
      <c r="B329" s="245">
        <f>+Rendimientos!F1002</f>
        <v>42465</v>
      </c>
      <c r="C329" s="247">
        <f>+Rendimientos!G1002</f>
        <v>0</v>
      </c>
      <c r="D329" s="247">
        <f>+Rendimientos!H1002</f>
        <v>-9.8621939815055053E-3</v>
      </c>
      <c r="E329" s="247">
        <f>+Rendimientos!I1002</f>
        <v>-1.6898159266172282E-2</v>
      </c>
      <c r="F329">
        <f>+VLOOKUP(B329,ASURB.MX!$A$2:$H$1054,8,FALSE)</f>
        <v>-4.2508484050533561E-3</v>
      </c>
      <c r="G329" s="264">
        <f>+dr!F316</f>
        <v>-6.3100000000024248E-6</v>
      </c>
      <c r="H329" s="264">
        <f>+dr!G316</f>
        <v>-9.1580000000000827E-5</v>
      </c>
      <c r="I329" s="264">
        <f>+dr!H316</f>
        <v>5.6860000000005795E-5</v>
      </c>
      <c r="J329" s="264">
        <f>+dr!I316</f>
        <v>-2.0789999999992759E-5</v>
      </c>
      <c r="K329" s="264">
        <f>+dr!J316</f>
        <v>0</v>
      </c>
      <c r="M329" s="6">
        <f t="shared" si="110"/>
        <v>312</v>
      </c>
      <c r="N329" s="1">
        <f t="shared" si="104"/>
        <v>42465</v>
      </c>
      <c r="O329" s="263">
        <f t="shared" si="105"/>
        <v>37.632381000000002</v>
      </c>
      <c r="P329" s="263">
        <f t="shared" si="106"/>
        <v>9.0404007179215196</v>
      </c>
      <c r="Q329" s="263">
        <f t="shared" si="107"/>
        <v>14.542176006216453</v>
      </c>
      <c r="R329" s="263">
        <f t="shared" si="111"/>
        <v>303.8257289691681</v>
      </c>
      <c r="S329" s="98">
        <f t="shared" si="108"/>
        <v>3.0670883846153844E-2</v>
      </c>
      <c r="T329" s="265">
        <f>R329-'Ejercicio 7'!$J$12*EXP(-S329*34/360)</f>
        <v>303.7287879625361</v>
      </c>
      <c r="U329" s="280">
        <f t="shared" si="112"/>
        <v>8.19164E-2</v>
      </c>
      <c r="V329" s="280">
        <f t="shared" si="113"/>
        <v>8.2677670000000009E-2</v>
      </c>
      <c r="W329" s="280">
        <f t="shared" si="114"/>
        <v>-2.9725999999999364E-4</v>
      </c>
      <c r="X329" s="280">
        <f t="shared" si="115"/>
        <v>0</v>
      </c>
      <c r="Y329" s="262">
        <f t="shared" si="116"/>
        <v>9.9367780698667065</v>
      </c>
      <c r="Z329" s="262">
        <f t="shared" si="117"/>
        <v>9.7959302831965029</v>
      </c>
      <c r="AA329" s="262">
        <f t="shared" si="118"/>
        <v>10.00044829509595</v>
      </c>
      <c r="AB329" s="262">
        <f t="shared" si="119"/>
        <v>10</v>
      </c>
      <c r="AD329" s="6">
        <f t="shared" si="120"/>
        <v>312</v>
      </c>
      <c r="AE329" s="1">
        <f t="shared" si="121"/>
        <v>43537</v>
      </c>
      <c r="AF329" s="262">
        <f t="shared" si="122"/>
        <v>0</v>
      </c>
      <c r="AG329" s="262">
        <f t="shared" si="123"/>
        <v>8.9599282078481224E-2</v>
      </c>
      <c r="AH329" s="262">
        <f t="shared" si="124"/>
        <v>0.24782399378354647</v>
      </c>
      <c r="AI329" s="262">
        <f t="shared" si="125"/>
        <v>1.2942660308319205</v>
      </c>
      <c r="AJ329" s="262">
        <f t="shared" si="126"/>
        <v>6.3100000000024248E-6</v>
      </c>
      <c r="AK329" s="262">
        <f t="shared" si="127"/>
        <v>-303.7287879625361</v>
      </c>
    </row>
    <row r="330" spans="1:37" x14ac:dyDescent="0.25">
      <c r="A330" s="6">
        <f t="shared" si="109"/>
        <v>313</v>
      </c>
      <c r="B330" s="245">
        <f>+Rendimientos!F1003</f>
        <v>42466</v>
      </c>
      <c r="C330" s="247">
        <f>+Rendimientos!G1003</f>
        <v>1.6059100930019294E-3</v>
      </c>
      <c r="D330" s="247">
        <f>+Rendimientos!H1003</f>
        <v>-4.0459102673919104E-4</v>
      </c>
      <c r="E330" s="247">
        <f>+Rendimientos!I1003</f>
        <v>2.3756969710046181E-2</v>
      </c>
      <c r="F330">
        <f>+VLOOKUP(B330,ASURB.MX!$A$2:$H$1054,8,FALSE)</f>
        <v>5.8599090380020025E-3</v>
      </c>
      <c r="G330" s="264">
        <f>+dr!F317</f>
        <v>-1.8900000000000167E-4</v>
      </c>
      <c r="H330" s="264">
        <f>+dr!G317</f>
        <v>-1.2290000000000217E-4</v>
      </c>
      <c r="I330" s="264">
        <f>+dr!H317</f>
        <v>-9.2969999999997777E-5</v>
      </c>
      <c r="J330" s="264">
        <f>+dr!I317</f>
        <v>-2.5080000000000241E-4</v>
      </c>
      <c r="K330" s="264">
        <f>+dr!J317</f>
        <v>0</v>
      </c>
      <c r="M330" s="6">
        <f t="shared" si="110"/>
        <v>313</v>
      </c>
      <c r="N330" s="1">
        <f t="shared" si="104"/>
        <v>42466</v>
      </c>
      <c r="O330" s="263">
        <f t="shared" si="105"/>
        <v>37.692863772420445</v>
      </c>
      <c r="P330" s="263">
        <f t="shared" si="106"/>
        <v>9.1263068310877529</v>
      </c>
      <c r="Q330" s="263">
        <f t="shared" si="107"/>
        <v>15.14557252140772</v>
      </c>
      <c r="R330" s="263">
        <f t="shared" si="111"/>
        <v>306.91321935077747</v>
      </c>
      <c r="S330" s="98">
        <f t="shared" si="108"/>
        <v>3.0488193846153845E-2</v>
      </c>
      <c r="T330" s="265">
        <f>R330-'Ejercicio 7'!$J$12*EXP(-S330*34/360)</f>
        <v>306.81627667150553</v>
      </c>
      <c r="U330" s="280">
        <f t="shared" si="112"/>
        <v>8.1885079999999999E-2</v>
      </c>
      <c r="V330" s="280">
        <f t="shared" si="113"/>
        <v>8.2527840000000005E-2</v>
      </c>
      <c r="W330" s="280">
        <f t="shared" si="114"/>
        <v>-5.2727000000000329E-4</v>
      </c>
      <c r="X330" s="280">
        <f t="shared" si="115"/>
        <v>0</v>
      </c>
      <c r="Y330" s="262">
        <f t="shared" si="116"/>
        <v>9.9367780698667065</v>
      </c>
      <c r="Z330" s="262">
        <f t="shared" si="117"/>
        <v>9.7959302831965029</v>
      </c>
      <c r="AA330" s="262">
        <f t="shared" si="118"/>
        <v>10.00044829509595</v>
      </c>
      <c r="AB330" s="262">
        <f t="shared" si="119"/>
        <v>10</v>
      </c>
      <c r="AD330" s="6">
        <f t="shared" si="120"/>
        <v>313</v>
      </c>
      <c r="AE330" s="1">
        <f t="shared" si="121"/>
        <v>43537</v>
      </c>
      <c r="AF330" s="262">
        <f t="shared" si="122"/>
        <v>-6.0482772420442643E-2</v>
      </c>
      <c r="AG330" s="262">
        <f t="shared" si="123"/>
        <v>3.6931689122479128E-3</v>
      </c>
      <c r="AH330" s="262">
        <f t="shared" si="124"/>
        <v>-0.355572521407721</v>
      </c>
      <c r="AI330" s="262">
        <f t="shared" si="125"/>
        <v>-1.7932243507774501</v>
      </c>
      <c r="AJ330" s="262">
        <f t="shared" si="126"/>
        <v>1.8900000000000167E-4</v>
      </c>
      <c r="AK330" s="262">
        <f t="shared" si="127"/>
        <v>-306.81627667150553</v>
      </c>
    </row>
    <row r="331" spans="1:37" x14ac:dyDescent="0.25">
      <c r="A331" s="6">
        <f t="shared" si="109"/>
        <v>314</v>
      </c>
      <c r="B331" s="245">
        <f>+Rendimientos!F1004</f>
        <v>42467</v>
      </c>
      <c r="C331" s="247">
        <f>+Rendimientos!G1004</f>
        <v>-1.0480430044448171E-2</v>
      </c>
      <c r="D331" s="247">
        <f>+Rendimientos!H1004</f>
        <v>-2.2282127574433323E-3</v>
      </c>
      <c r="E331" s="247">
        <f>+Rendimientos!I1004</f>
        <v>3.3604232561912403E-2</v>
      </c>
      <c r="F331">
        <f>+VLOOKUP(B331,ASURB.MX!$A$2:$H$1054,8,FALSE)</f>
        <v>2.5474696414254924E-2</v>
      </c>
      <c r="G331" s="264">
        <f>+dr!F318</f>
        <v>-1.0057999999999595E-4</v>
      </c>
      <c r="H331" s="264">
        <f>+dr!G318</f>
        <v>1.7634000000000399E-4</v>
      </c>
      <c r="I331" s="264">
        <f>+dr!H318</f>
        <v>-5.1190000000006508E-5</v>
      </c>
      <c r="J331" s="264">
        <f>+dr!I318</f>
        <v>-1.7908000000000507E-4</v>
      </c>
      <c r="K331" s="264">
        <f>+dr!J318</f>
        <v>0</v>
      </c>
      <c r="M331" s="6">
        <f t="shared" si="110"/>
        <v>314</v>
      </c>
      <c r="N331" s="1">
        <f t="shared" si="104"/>
        <v>42467</v>
      </c>
      <c r="O331" s="263">
        <f t="shared" si="105"/>
        <v>37.240037021562649</v>
      </c>
      <c r="P331" s="263">
        <f t="shared" si="106"/>
        <v>9.1096790656148343</v>
      </c>
      <c r="Q331" s="263">
        <f t="shared" si="107"/>
        <v>15.295451693742033</v>
      </c>
      <c r="R331" s="263">
        <f t="shared" si="111"/>
        <v>312.99268569463749</v>
      </c>
      <c r="S331" s="98">
        <f t="shared" si="108"/>
        <v>3.0576613846153851E-2</v>
      </c>
      <c r="T331" s="265">
        <f>R331-'Ejercicio 7'!$J$12*EXP(-S331*34/360)</f>
        <v>312.89574382490895</v>
      </c>
      <c r="U331" s="280">
        <f t="shared" si="112"/>
        <v>8.2184320000000005E-2</v>
      </c>
      <c r="V331" s="280">
        <f t="shared" si="113"/>
        <v>8.2569619999999996E-2</v>
      </c>
      <c r="W331" s="280">
        <f t="shared" si="114"/>
        <v>-4.5555000000000595E-4</v>
      </c>
      <c r="X331" s="280">
        <f t="shared" si="115"/>
        <v>0</v>
      </c>
      <c r="Y331" s="262">
        <f t="shared" si="116"/>
        <v>9.9367780698667065</v>
      </c>
      <c r="Z331" s="262">
        <f t="shared" si="117"/>
        <v>9.7959302831965029</v>
      </c>
      <c r="AA331" s="262">
        <f t="shared" si="118"/>
        <v>10.00044829509595</v>
      </c>
      <c r="AB331" s="262">
        <f t="shared" si="119"/>
        <v>10</v>
      </c>
      <c r="AD331" s="6">
        <f t="shared" si="120"/>
        <v>314</v>
      </c>
      <c r="AE331" s="1">
        <f t="shared" si="121"/>
        <v>43537</v>
      </c>
      <c r="AF331" s="262">
        <f t="shared" si="122"/>
        <v>0.3923439784373528</v>
      </c>
      <c r="AG331" s="262">
        <f t="shared" si="123"/>
        <v>2.0320934385166467E-2</v>
      </c>
      <c r="AH331" s="262">
        <f t="shared" si="124"/>
        <v>-0.50545169374203347</v>
      </c>
      <c r="AI331" s="262">
        <f t="shared" si="125"/>
        <v>-7.8726906946374697</v>
      </c>
      <c r="AJ331" s="262">
        <f t="shared" si="126"/>
        <v>1.0057999999999595E-4</v>
      </c>
      <c r="AK331" s="262">
        <f t="shared" si="127"/>
        <v>-312.89574382490895</v>
      </c>
    </row>
    <row r="332" spans="1:37" x14ac:dyDescent="0.25">
      <c r="A332" s="6">
        <f t="shared" si="109"/>
        <v>315</v>
      </c>
      <c r="B332" s="245">
        <f>+Rendimientos!F1005</f>
        <v>42468</v>
      </c>
      <c r="C332" s="247">
        <f>+Rendimientos!G1005</f>
        <v>1.6202136095301064E-3</v>
      </c>
      <c r="D332" s="247">
        <f>+Rendimientos!H1005</f>
        <v>-4.0642544815565167E-3</v>
      </c>
      <c r="E332" s="247">
        <f>+Rendimientos!I1005</f>
        <v>-3.0933327067437098E-2</v>
      </c>
      <c r="F332">
        <f>+VLOOKUP(B332,ASURB.MX!$A$2:$H$1054,8,FALSE)</f>
        <v>-1.5302485577219449E-4</v>
      </c>
      <c r="G332" s="264">
        <f>+dr!F319</f>
        <v>-1.3407000000000002E-4</v>
      </c>
      <c r="H332" s="264">
        <f>+dr!G319</f>
        <v>-4.1869999999999408E-5</v>
      </c>
      <c r="I332" s="264">
        <f>+dr!H319</f>
        <v>-4.8699999999998744E-5</v>
      </c>
      <c r="J332" s="264">
        <f>+dr!I319</f>
        <v>1.3033000000000489E-4</v>
      </c>
      <c r="K332" s="264">
        <f>+dr!J319</f>
        <v>0</v>
      </c>
      <c r="M332" s="6">
        <f t="shared" si="110"/>
        <v>315</v>
      </c>
      <c r="N332" s="1">
        <f t="shared" si="104"/>
        <v>42468</v>
      </c>
      <c r="O332" s="263">
        <f t="shared" si="105"/>
        <v>37.693402916776229</v>
      </c>
      <c r="P332" s="263">
        <f t="shared" si="106"/>
        <v>9.0929686599523958</v>
      </c>
      <c r="Q332" s="263">
        <f t="shared" si="107"/>
        <v>14.339499750423432</v>
      </c>
      <c r="R332" s="263">
        <f t="shared" si="111"/>
        <v>305.07330762902711</v>
      </c>
      <c r="S332" s="98">
        <f t="shared" si="108"/>
        <v>3.0543123846153847E-2</v>
      </c>
      <c r="T332" s="265">
        <f>R332-'Ejercicio 7'!$J$12*EXP(-S332*34/360)</f>
        <v>304.9763654526763</v>
      </c>
      <c r="U332" s="280">
        <f t="shared" si="112"/>
        <v>8.1966110000000009E-2</v>
      </c>
      <c r="V332" s="280">
        <f t="shared" si="113"/>
        <v>8.2572110000000004E-2</v>
      </c>
      <c r="W332" s="280">
        <f t="shared" si="114"/>
        <v>-1.46139999999996E-4</v>
      </c>
      <c r="X332" s="280">
        <f t="shared" si="115"/>
        <v>0</v>
      </c>
      <c r="Y332" s="262">
        <f t="shared" si="116"/>
        <v>9.9367780698667065</v>
      </c>
      <c r="Z332" s="262">
        <f t="shared" si="117"/>
        <v>9.7959302831965029</v>
      </c>
      <c r="AA332" s="262">
        <f t="shared" si="118"/>
        <v>10.00044829509595</v>
      </c>
      <c r="AB332" s="262">
        <f t="shared" si="119"/>
        <v>10</v>
      </c>
      <c r="AD332" s="6">
        <f t="shared" si="120"/>
        <v>315</v>
      </c>
      <c r="AE332" s="1">
        <f t="shared" si="121"/>
        <v>43537</v>
      </c>
      <c r="AF332" s="262">
        <f t="shared" si="122"/>
        <v>-6.1021916776226703E-2</v>
      </c>
      <c r="AG332" s="262">
        <f t="shared" si="123"/>
        <v>3.7031340047604999E-2</v>
      </c>
      <c r="AH332" s="262">
        <f t="shared" si="124"/>
        <v>0.45050024957656731</v>
      </c>
      <c r="AI332" s="262">
        <f t="shared" si="125"/>
        <v>4.6687370972904318E-2</v>
      </c>
      <c r="AJ332" s="262">
        <f t="shared" si="126"/>
        <v>1.3407000000000002E-4</v>
      </c>
      <c r="AK332" s="262">
        <f t="shared" si="127"/>
        <v>-304.9763654526763</v>
      </c>
    </row>
    <row r="333" spans="1:37" x14ac:dyDescent="0.25">
      <c r="A333" s="6">
        <f t="shared" si="109"/>
        <v>316</v>
      </c>
      <c r="B333" s="245">
        <f>+Rendimientos!F1006</f>
        <v>42471</v>
      </c>
      <c r="C333" s="247">
        <f>+Rendimientos!G1006</f>
        <v>8.0619240439827305E-3</v>
      </c>
      <c r="D333" s="247">
        <f>+Rendimientos!H1006</f>
        <v>-2.0382753234756E-3</v>
      </c>
      <c r="E333" s="247">
        <f>+Rendimientos!I1006</f>
        <v>-1.1026847952265132E-2</v>
      </c>
      <c r="F333">
        <f>+VLOOKUP(B333,ASURB.MX!$A$2:$H$1054,8,FALSE)</f>
        <v>-1.4751102447525821E-2</v>
      </c>
      <c r="G333" s="264">
        <f>+dr!F320</f>
        <v>1.23939999999996E-4</v>
      </c>
      <c r="H333" s="264">
        <f>+dr!G320</f>
        <v>-1.4253000000000182E-4</v>
      </c>
      <c r="I333" s="264">
        <f>+dr!H320</f>
        <v>-7.1500000000002117E-5</v>
      </c>
      <c r="J333" s="264">
        <f>+dr!I320</f>
        <v>-4.7270000000002033E-5</v>
      </c>
      <c r="K333" s="264">
        <f>+dr!J320</f>
        <v>0</v>
      </c>
      <c r="M333" s="6">
        <f t="shared" si="110"/>
        <v>316</v>
      </c>
      <c r="N333" s="1">
        <f t="shared" si="104"/>
        <v>42471</v>
      </c>
      <c r="O333" s="263">
        <f t="shared" si="105"/>
        <v>37.936996641435137</v>
      </c>
      <c r="P333" s="263">
        <f t="shared" si="106"/>
        <v>9.1114094990126642</v>
      </c>
      <c r="Q333" s="263">
        <f t="shared" si="107"/>
        <v>14.627808791103535</v>
      </c>
      <c r="R333" s="263">
        <f t="shared" si="111"/>
        <v>300.65217236404709</v>
      </c>
      <c r="S333" s="98">
        <f t="shared" si="108"/>
        <v>3.0801133846153843E-2</v>
      </c>
      <c r="T333" s="265">
        <f>R333-'Ejercicio 7'!$J$12*EXP(-S333*34/360)</f>
        <v>300.55523254991675</v>
      </c>
      <c r="U333" s="280">
        <f t="shared" si="112"/>
        <v>8.1865450000000006E-2</v>
      </c>
      <c r="V333" s="280">
        <f t="shared" si="113"/>
        <v>8.2549310000000001E-2</v>
      </c>
      <c r="W333" s="280">
        <f t="shared" si="114"/>
        <v>-3.2374000000000291E-4</v>
      </c>
      <c r="X333" s="280">
        <f t="shared" si="115"/>
        <v>0</v>
      </c>
      <c r="Y333" s="262">
        <f t="shared" si="116"/>
        <v>9.9367780698667065</v>
      </c>
      <c r="Z333" s="262">
        <f t="shared" si="117"/>
        <v>9.7959302831965029</v>
      </c>
      <c r="AA333" s="262">
        <f t="shared" si="118"/>
        <v>10.00044829509595</v>
      </c>
      <c r="AB333" s="262">
        <f t="shared" si="119"/>
        <v>10</v>
      </c>
      <c r="AD333" s="6">
        <f t="shared" si="120"/>
        <v>316</v>
      </c>
      <c r="AE333" s="1">
        <f t="shared" si="121"/>
        <v>43537</v>
      </c>
      <c r="AF333" s="262">
        <f t="shared" si="122"/>
        <v>-0.30461564143513442</v>
      </c>
      <c r="AG333" s="262">
        <f t="shared" si="123"/>
        <v>1.8590500987336611E-2</v>
      </c>
      <c r="AH333" s="262">
        <f t="shared" si="124"/>
        <v>0.16219120889646454</v>
      </c>
      <c r="AI333" s="262">
        <f t="shared" si="125"/>
        <v>4.4678226359529276</v>
      </c>
      <c r="AJ333" s="262">
        <f t="shared" si="126"/>
        <v>-1.23939999999996E-4</v>
      </c>
      <c r="AK333" s="262">
        <f t="shared" si="127"/>
        <v>-300.55523254991675</v>
      </c>
    </row>
    <row r="334" spans="1:37" x14ac:dyDescent="0.25">
      <c r="A334" s="6">
        <f t="shared" si="109"/>
        <v>317</v>
      </c>
      <c r="B334" s="245">
        <f>+Rendimientos!F1007</f>
        <v>42472</v>
      </c>
      <c r="C334" s="247">
        <f>+Rendimientos!G1007</f>
        <v>1.0379969018519793E-2</v>
      </c>
      <c r="D334" s="247">
        <f>+Rendimientos!H1007</f>
        <v>9.9482919264198971E-3</v>
      </c>
      <c r="E334" s="247">
        <f>+Rendimientos!I1007</f>
        <v>1.8114881689323334E-2</v>
      </c>
      <c r="F334">
        <f>+VLOOKUP(B334,ASURB.MX!$A$2:$H$1054,8,FALSE)</f>
        <v>-1.6699698949132567E-3</v>
      </c>
      <c r="G334" s="264">
        <f>+dr!F321</f>
        <v>1.4873000000000663E-4</v>
      </c>
      <c r="H334" s="264">
        <f>+dr!G321</f>
        <v>1.3310000000002487E-5</v>
      </c>
      <c r="I334" s="264">
        <f>+dr!H321</f>
        <v>-5.532999999999233E-5</v>
      </c>
      <c r="J334" s="264">
        <f>+dr!I321</f>
        <v>-1.0086000000000123E-4</v>
      </c>
      <c r="K334" s="264">
        <f>+dr!J321</f>
        <v>0</v>
      </c>
      <c r="M334" s="6">
        <f t="shared" si="110"/>
        <v>317</v>
      </c>
      <c r="N334" s="1">
        <f t="shared" si="104"/>
        <v>42472</v>
      </c>
      <c r="O334" s="263">
        <f t="shared" si="105"/>
        <v>38.025038308697923</v>
      </c>
      <c r="P334" s="263">
        <f t="shared" si="106"/>
        <v>9.2212811984639451</v>
      </c>
      <c r="Q334" s="263">
        <f t="shared" si="107"/>
        <v>15.060360481080908</v>
      </c>
      <c r="R334" s="263">
        <f t="shared" si="111"/>
        <v>304.61087901651518</v>
      </c>
      <c r="S334" s="98">
        <f t="shared" si="108"/>
        <v>3.0825923846153853E-2</v>
      </c>
      <c r="T334" s="265">
        <f>R334-'Ejercicio 7'!$J$12*EXP(-S334*34/360)</f>
        <v>304.51393942934766</v>
      </c>
      <c r="U334" s="280">
        <f t="shared" si="112"/>
        <v>8.2021290000000011E-2</v>
      </c>
      <c r="V334" s="280">
        <f t="shared" si="113"/>
        <v>8.2565480000000011E-2</v>
      </c>
      <c r="W334" s="280">
        <f t="shared" si="114"/>
        <v>-3.7733000000000211E-4</v>
      </c>
      <c r="X334" s="280">
        <f t="shared" si="115"/>
        <v>0</v>
      </c>
      <c r="Y334" s="262">
        <f t="shared" si="116"/>
        <v>9.9367780698667065</v>
      </c>
      <c r="Z334" s="262">
        <f t="shared" si="117"/>
        <v>9.7959302831965029</v>
      </c>
      <c r="AA334" s="262">
        <f t="shared" si="118"/>
        <v>10.00044829509595</v>
      </c>
      <c r="AB334" s="262">
        <f t="shared" si="119"/>
        <v>10</v>
      </c>
      <c r="AD334" s="6">
        <f t="shared" si="120"/>
        <v>317</v>
      </c>
      <c r="AE334" s="1">
        <f t="shared" si="121"/>
        <v>43537</v>
      </c>
      <c r="AF334" s="262">
        <f t="shared" si="122"/>
        <v>-0.39265730869792037</v>
      </c>
      <c r="AG334" s="262">
        <f t="shared" si="123"/>
        <v>-9.1281198463944335E-2</v>
      </c>
      <c r="AH334" s="262">
        <f t="shared" si="124"/>
        <v>-0.2703604810809086</v>
      </c>
      <c r="AI334" s="262">
        <f t="shared" si="125"/>
        <v>0.50911598348483267</v>
      </c>
      <c r="AJ334" s="262">
        <f t="shared" si="126"/>
        <v>-1.4873000000000663E-4</v>
      </c>
      <c r="AK334" s="262">
        <f t="shared" si="127"/>
        <v>-304.51393942934766</v>
      </c>
    </row>
    <row r="335" spans="1:37" x14ac:dyDescent="0.25">
      <c r="A335" s="6">
        <f t="shared" si="109"/>
        <v>318</v>
      </c>
      <c r="B335" s="245">
        <f>+Rendimientos!F1008</f>
        <v>42473</v>
      </c>
      <c r="C335" s="247">
        <f>+Rendimientos!G1008</f>
        <v>1.1836681176166118E-2</v>
      </c>
      <c r="D335" s="247">
        <f>+Rendimientos!H1008</f>
        <v>-7.0958934831852226E-3</v>
      </c>
      <c r="E335" s="247">
        <f>+Rendimientos!I1008</f>
        <v>-2.3570666902994544E-3</v>
      </c>
      <c r="F335">
        <f>+VLOOKUP(B335,ASURB.MX!$A$2:$H$1054,8,FALSE)</f>
        <v>6.0446876548137136E-3</v>
      </c>
      <c r="G335" s="264">
        <f>+dr!F322</f>
        <v>2.7729999999996646E-5</v>
      </c>
      <c r="H335" s="264">
        <f>+dr!G322</f>
        <v>1.1979000000000156E-4</v>
      </c>
      <c r="I335" s="264">
        <f>+dr!H322</f>
        <v>-1.2308000000000457E-4</v>
      </c>
      <c r="J335" s="264">
        <f>+dr!I322</f>
        <v>3.6709999999995357E-5</v>
      </c>
      <c r="K335" s="264">
        <f>+dr!J322</f>
        <v>0</v>
      </c>
      <c r="M335" s="6">
        <f t="shared" si="110"/>
        <v>318</v>
      </c>
      <c r="N335" s="1">
        <f t="shared" si="104"/>
        <v>42473</v>
      </c>
      <c r="O335" s="263">
        <f t="shared" si="105"/>
        <v>38.080470208656209</v>
      </c>
      <c r="P335" s="263">
        <f t="shared" si="106"/>
        <v>9.065443805315077</v>
      </c>
      <c r="Q335" s="263">
        <f t="shared" si="107"/>
        <v>14.75518003625977</v>
      </c>
      <c r="R335" s="263">
        <f t="shared" si="111"/>
        <v>306.96993559074315</v>
      </c>
      <c r="S335" s="98">
        <f t="shared" si="108"/>
        <v>3.0704923846153843E-2</v>
      </c>
      <c r="T335" s="265">
        <f>R335-'Ejercicio 7'!$J$12*EXP(-S335*34/360)</f>
        <v>306.8729948957652</v>
      </c>
      <c r="U335" s="280">
        <f t="shared" si="112"/>
        <v>8.2127770000000017E-2</v>
      </c>
      <c r="V335" s="280">
        <f t="shared" si="113"/>
        <v>8.2497729999999991E-2</v>
      </c>
      <c r="W335" s="280">
        <f t="shared" si="114"/>
        <v>-2.3976000000000552E-4</v>
      </c>
      <c r="X335" s="280">
        <f t="shared" si="115"/>
        <v>0</v>
      </c>
      <c r="Y335" s="262">
        <f t="shared" si="116"/>
        <v>9.9367780698667065</v>
      </c>
      <c r="Z335" s="262">
        <f t="shared" si="117"/>
        <v>9.7959302831965029</v>
      </c>
      <c r="AA335" s="262">
        <f t="shared" si="118"/>
        <v>10.00044829509595</v>
      </c>
      <c r="AB335" s="262">
        <f t="shared" si="119"/>
        <v>10</v>
      </c>
      <c r="AD335" s="6">
        <f t="shared" si="120"/>
        <v>318</v>
      </c>
      <c r="AE335" s="1">
        <f t="shared" si="121"/>
        <v>43537</v>
      </c>
      <c r="AF335" s="262">
        <f t="shared" si="122"/>
        <v>-0.44808920865620649</v>
      </c>
      <c r="AG335" s="262">
        <f t="shared" si="123"/>
        <v>6.4556194684923796E-2</v>
      </c>
      <c r="AH335" s="262">
        <f t="shared" si="124"/>
        <v>3.4819963740229554E-2</v>
      </c>
      <c r="AI335" s="262">
        <f t="shared" si="125"/>
        <v>-1.849940590743131</v>
      </c>
      <c r="AJ335" s="262">
        <f t="shared" si="126"/>
        <v>-2.7729999999996646E-5</v>
      </c>
      <c r="AK335" s="262">
        <f t="shared" si="127"/>
        <v>-306.8729948957652</v>
      </c>
    </row>
    <row r="336" spans="1:37" x14ac:dyDescent="0.25">
      <c r="A336" s="6">
        <f t="shared" si="109"/>
        <v>319</v>
      </c>
      <c r="B336" s="245">
        <f>+Rendimientos!F1009</f>
        <v>42474</v>
      </c>
      <c r="C336" s="247">
        <f>+Rendimientos!G1009</f>
        <v>-1.1836681176166071E-2</v>
      </c>
      <c r="D336" s="247">
        <f>+Rendimientos!H1009</f>
        <v>2.6414678769655525E-3</v>
      </c>
      <c r="E336" s="247">
        <f>+Rendimientos!I1009</f>
        <v>2.6514679019412246E-3</v>
      </c>
      <c r="F336">
        <f>+VLOOKUP(B336,ASURB.MX!$A$2:$H$1054,8,FALSE)</f>
        <v>-2.0107936981044513E-3</v>
      </c>
      <c r="G336" s="264">
        <f>+dr!F323</f>
        <v>-2.8401000000000121E-4</v>
      </c>
      <c r="H336" s="264">
        <f>+dr!G323</f>
        <v>-3.1370000000002785E-5</v>
      </c>
      <c r="I336" s="264">
        <f>+dr!H323</f>
        <v>1.8049999999998623E-5</v>
      </c>
      <c r="J336" s="264">
        <f>+dr!I323</f>
        <v>1.5920000000002599E-5</v>
      </c>
      <c r="K336" s="264">
        <f>+dr!J323</f>
        <v>0</v>
      </c>
      <c r="M336" s="6">
        <f t="shared" si="110"/>
        <v>319</v>
      </c>
      <c r="N336" s="1">
        <f t="shared" si="104"/>
        <v>42474</v>
      </c>
      <c r="O336" s="263">
        <f t="shared" si="105"/>
        <v>37.189564413709377</v>
      </c>
      <c r="P336" s="263">
        <f t="shared" si="106"/>
        <v>9.1541484813945999</v>
      </c>
      <c r="Q336" s="263">
        <f t="shared" si="107"/>
        <v>14.82926724518483</v>
      </c>
      <c r="R336" s="263">
        <f t="shared" si="111"/>
        <v>304.50707806815717</v>
      </c>
      <c r="S336" s="98">
        <f t="shared" si="108"/>
        <v>3.0393183846153846E-2</v>
      </c>
      <c r="T336" s="265">
        <f>R336-'Ejercicio 7'!$J$12*EXP(-S336*34/360)</f>
        <v>304.41013451899852</v>
      </c>
      <c r="U336" s="280">
        <f t="shared" si="112"/>
        <v>8.1976610000000005E-2</v>
      </c>
      <c r="V336" s="280">
        <f t="shared" si="113"/>
        <v>8.2638860000000008E-2</v>
      </c>
      <c r="W336" s="280">
        <f t="shared" si="114"/>
        <v>-2.6054999999999828E-4</v>
      </c>
      <c r="X336" s="280">
        <f t="shared" si="115"/>
        <v>0</v>
      </c>
      <c r="Y336" s="262">
        <f t="shared" si="116"/>
        <v>9.9367780698667065</v>
      </c>
      <c r="Z336" s="262">
        <f t="shared" si="117"/>
        <v>9.7959302831965029</v>
      </c>
      <c r="AA336" s="262">
        <f t="shared" si="118"/>
        <v>10.00044829509595</v>
      </c>
      <c r="AB336" s="262">
        <f t="shared" si="119"/>
        <v>10</v>
      </c>
      <c r="AD336" s="6">
        <f t="shared" si="120"/>
        <v>319</v>
      </c>
      <c r="AE336" s="1">
        <f t="shared" si="121"/>
        <v>43537</v>
      </c>
      <c r="AF336" s="262">
        <f t="shared" si="122"/>
        <v>0.44281658629062548</v>
      </c>
      <c r="AG336" s="262">
        <f t="shared" si="123"/>
        <v>-2.4148481394599131E-2</v>
      </c>
      <c r="AH336" s="262">
        <f t="shared" si="124"/>
        <v>-3.9267245184831268E-2</v>
      </c>
      <c r="AI336" s="262">
        <f t="shared" si="125"/>
        <v>0.61291693184284668</v>
      </c>
      <c r="AJ336" s="262">
        <f t="shared" si="126"/>
        <v>2.8401000000000121E-4</v>
      </c>
      <c r="AK336" s="262">
        <f t="shared" si="127"/>
        <v>-304.41013451899852</v>
      </c>
    </row>
    <row r="337" spans="1:37" x14ac:dyDescent="0.25">
      <c r="A337" s="6">
        <f t="shared" si="109"/>
        <v>320</v>
      </c>
      <c r="B337" s="245">
        <f>+Rendimientos!F1010</f>
        <v>42475</v>
      </c>
      <c r="C337" s="247">
        <f>+Rendimientos!G1010</f>
        <v>1.9659098136266196E-2</v>
      </c>
      <c r="D337" s="247">
        <f>+Rendimientos!H1010</f>
        <v>-2.6414678769656145E-3</v>
      </c>
      <c r="E337" s="247">
        <f>+Rendimientos!I1010</f>
        <v>2.5560279276119539E-2</v>
      </c>
      <c r="F337">
        <f>+VLOOKUP(B337,ASURB.MX!$A$2:$H$1054,8,FALSE)</f>
        <v>1.7801611905143871E-2</v>
      </c>
      <c r="G337" s="264">
        <f>+dr!F324</f>
        <v>3.9919999999998845E-5</v>
      </c>
      <c r="H337" s="264">
        <f>+dr!G324</f>
        <v>2.2450000000000248E-5</v>
      </c>
      <c r="I337" s="264">
        <f>+dr!H324</f>
        <v>-1.1259999999999742E-4</v>
      </c>
      <c r="J337" s="264">
        <f>+dr!I324</f>
        <v>-1.8779000000000018E-4</v>
      </c>
      <c r="K337" s="264">
        <f>+dr!J324</f>
        <v>0</v>
      </c>
      <c r="M337" s="6">
        <f t="shared" si="110"/>
        <v>320</v>
      </c>
      <c r="N337" s="1">
        <f t="shared" ref="N337:N400" si="128">+B337</f>
        <v>42475</v>
      </c>
      <c r="O337" s="263">
        <f t="shared" ref="O337:O400" si="129">+$O$16*EXP(C337)</f>
        <v>38.37951964444769</v>
      </c>
      <c r="P337" s="263">
        <f t="shared" ref="P337:P400" si="130">+$P$16*EXP(D337)</f>
        <v>9.105915221871177</v>
      </c>
      <c r="Q337" s="263">
        <f t="shared" ref="Q337:Q400" si="131">+$Q$16*EXP(E337)</f>
        <v>15.172909318164679</v>
      </c>
      <c r="R337" s="263">
        <f t="shared" si="111"/>
        <v>310.60025675935748</v>
      </c>
      <c r="S337" s="98">
        <f t="shared" ref="S337:S400" si="132">+$S$16+G337</f>
        <v>3.0717113846153846E-2</v>
      </c>
      <c r="T337" s="265">
        <f>R337-'Ejercicio 7'!$J$12*EXP(-S337*34/360)</f>
        <v>310.50331617598516</v>
      </c>
      <c r="U337" s="280">
        <f t="shared" si="112"/>
        <v>8.2030430000000015E-2</v>
      </c>
      <c r="V337" s="280">
        <f t="shared" si="113"/>
        <v>8.2508209999999998E-2</v>
      </c>
      <c r="W337" s="280">
        <f t="shared" si="114"/>
        <v>-4.6426000000000106E-4</v>
      </c>
      <c r="X337" s="280">
        <f t="shared" si="115"/>
        <v>0</v>
      </c>
      <c r="Y337" s="262">
        <f t="shared" si="116"/>
        <v>9.9367780698667065</v>
      </c>
      <c r="Z337" s="262">
        <f t="shared" si="117"/>
        <v>9.7959302831965029</v>
      </c>
      <c r="AA337" s="262">
        <f t="shared" si="118"/>
        <v>10.00044829509595</v>
      </c>
      <c r="AB337" s="262">
        <f t="shared" si="119"/>
        <v>10</v>
      </c>
      <c r="AD337" s="6">
        <f t="shared" si="120"/>
        <v>320</v>
      </c>
      <c r="AE337" s="1">
        <f t="shared" si="121"/>
        <v>43537</v>
      </c>
      <c r="AF337" s="262">
        <f t="shared" si="122"/>
        <v>-0.74713864444768774</v>
      </c>
      <c r="AG337" s="262">
        <f t="shared" si="123"/>
        <v>2.4084778128823814E-2</v>
      </c>
      <c r="AH337" s="262">
        <f t="shared" si="124"/>
        <v>-0.3829093181646801</v>
      </c>
      <c r="AI337" s="262">
        <f t="shared" si="125"/>
        <v>-5.480261759357461</v>
      </c>
      <c r="AJ337" s="262">
        <f t="shared" si="126"/>
        <v>-3.9919999999998845E-5</v>
      </c>
      <c r="AK337" s="262">
        <f t="shared" si="127"/>
        <v>-310.50331617598516</v>
      </c>
    </row>
    <row r="338" spans="1:37" x14ac:dyDescent="0.25">
      <c r="A338" s="6">
        <f t="shared" si="109"/>
        <v>321</v>
      </c>
      <c r="B338" s="245">
        <f>+Rendimientos!F1011</f>
        <v>42478</v>
      </c>
      <c r="C338" s="247">
        <f>+Rendimientos!G1011</f>
        <v>3.111913561120862E-3</v>
      </c>
      <c r="D338" s="247">
        <f>+Rendimientos!H1011</f>
        <v>-2.7851199290588134E-2</v>
      </c>
      <c r="E338" s="247">
        <f>+Rendimientos!I1011</f>
        <v>-5.4210582644620024E-2</v>
      </c>
      <c r="F338">
        <f>+VLOOKUP(B338,ASURB.MX!$A$2:$H$1054,8,FALSE)</f>
        <v>-3.0618518853133807E-2</v>
      </c>
      <c r="G338" s="264">
        <f>+dr!F325</f>
        <v>2.0480999999999971E-4</v>
      </c>
      <c r="H338" s="264">
        <f>+dr!G325</f>
        <v>1.1530000000002649E-5</v>
      </c>
      <c r="I338" s="264">
        <f>+dr!H325</f>
        <v>-6.2750000000000306E-5</v>
      </c>
      <c r="J338" s="264">
        <f>+dr!I325</f>
        <v>-3.5379999999994582E-5</v>
      </c>
      <c r="K338" s="264">
        <f>+dr!J325</f>
        <v>0</v>
      </c>
      <c r="M338" s="6">
        <f t="shared" si="110"/>
        <v>321</v>
      </c>
      <c r="N338" s="1">
        <f t="shared" si="128"/>
        <v>42478</v>
      </c>
      <c r="O338" s="263">
        <f t="shared" si="129"/>
        <v>37.749672122033822</v>
      </c>
      <c r="P338" s="263">
        <f t="shared" si="130"/>
        <v>8.8792269258654866</v>
      </c>
      <c r="Q338" s="263">
        <f t="shared" si="131"/>
        <v>14.009570372133286</v>
      </c>
      <c r="R338" s="263">
        <f t="shared" si="111"/>
        <v>295.91924809421147</v>
      </c>
      <c r="S338" s="98">
        <f t="shared" si="132"/>
        <v>3.0882003846153847E-2</v>
      </c>
      <c r="T338" s="265">
        <f>R338-'Ejercicio 7'!$J$12*EXP(-S338*34/360)</f>
        <v>295.82230902047769</v>
      </c>
      <c r="U338" s="280">
        <f t="shared" si="112"/>
        <v>8.2019510000000018E-2</v>
      </c>
      <c r="V338" s="280">
        <f t="shared" si="113"/>
        <v>8.2558060000000003E-2</v>
      </c>
      <c r="W338" s="280">
        <f t="shared" si="114"/>
        <v>-3.1184999999999546E-4</v>
      </c>
      <c r="X338" s="280">
        <f t="shared" si="115"/>
        <v>0</v>
      </c>
      <c r="Y338" s="262">
        <f t="shared" si="116"/>
        <v>9.9367780698667065</v>
      </c>
      <c r="Z338" s="262">
        <f t="shared" si="117"/>
        <v>9.7959302831965029</v>
      </c>
      <c r="AA338" s="262">
        <f t="shared" si="118"/>
        <v>10.00044829509595</v>
      </c>
      <c r="AB338" s="262">
        <f t="shared" si="119"/>
        <v>10</v>
      </c>
      <c r="AD338" s="6">
        <f t="shared" si="120"/>
        <v>321</v>
      </c>
      <c r="AE338" s="1">
        <f t="shared" si="121"/>
        <v>43537</v>
      </c>
      <c r="AF338" s="262">
        <f t="shared" si="122"/>
        <v>-0.11729112203381931</v>
      </c>
      <c r="AG338" s="262">
        <f t="shared" si="123"/>
        <v>0.25077307413451422</v>
      </c>
      <c r="AH338" s="262">
        <f t="shared" si="124"/>
        <v>0.7804296278667131</v>
      </c>
      <c r="AI338" s="262">
        <f t="shared" si="125"/>
        <v>9.2007469057885487</v>
      </c>
      <c r="AJ338" s="262">
        <f t="shared" si="126"/>
        <v>-2.0480999999999971E-4</v>
      </c>
      <c r="AK338" s="262">
        <f t="shared" si="127"/>
        <v>-295.82230902047769</v>
      </c>
    </row>
    <row r="339" spans="1:37" x14ac:dyDescent="0.25">
      <c r="A339" s="6">
        <f t="shared" ref="A339:A402" si="133">+A338+1</f>
        <v>322</v>
      </c>
      <c r="B339" s="245">
        <f>+Rendimientos!F1012</f>
        <v>42479</v>
      </c>
      <c r="C339" s="247">
        <f>+Rendimientos!G1012</f>
        <v>9.2697351680454867E-3</v>
      </c>
      <c r="D339" s="247">
        <f>+Rendimientos!H1012</f>
        <v>4.8590938755177608E-2</v>
      </c>
      <c r="E339" s="247">
        <f>+Rendimientos!I1012</f>
        <v>4.4701944631023616E-2</v>
      </c>
      <c r="F339">
        <f>+VLOOKUP(B339,ASURB.MX!$A$2:$H$1054,8,FALSE)</f>
        <v>1.0530509878441134E-2</v>
      </c>
      <c r="G339" s="264">
        <f>+dr!F326</f>
        <v>-2.3378999999999761E-4</v>
      </c>
      <c r="H339" s="264">
        <f>+dr!G326</f>
        <v>-5.0728000000000578E-4</v>
      </c>
      <c r="I339" s="264">
        <f>+dr!H326</f>
        <v>0</v>
      </c>
      <c r="J339" s="264">
        <f>+dr!I326</f>
        <v>2.8576999999999075E-4</v>
      </c>
      <c r="K339" s="264">
        <f>+dr!J326</f>
        <v>0</v>
      </c>
      <c r="M339" s="6">
        <f t="shared" ref="M339:M402" si="134">+M338+1</f>
        <v>322</v>
      </c>
      <c r="N339" s="1">
        <f t="shared" si="128"/>
        <v>42479</v>
      </c>
      <c r="O339" s="263">
        <f t="shared" si="129"/>
        <v>37.982845050527786</v>
      </c>
      <c r="P339" s="263">
        <f t="shared" si="130"/>
        <v>9.5845903158013801</v>
      </c>
      <c r="Q339" s="263">
        <f t="shared" si="131"/>
        <v>15.466141594459254</v>
      </c>
      <c r="R339" s="263">
        <f t="shared" ref="R339:R402" si="135">+$R$16*EXP(F339)</f>
        <v>308.35004128993415</v>
      </c>
      <c r="S339" s="98">
        <f t="shared" si="132"/>
        <v>3.0443403846153849E-2</v>
      </c>
      <c r="T339" s="265">
        <f>R339-'Ejercicio 7'!$J$12*EXP(-S339*34/360)</f>
        <v>308.25309820057765</v>
      </c>
      <c r="U339" s="280">
        <f t="shared" ref="U339:U402" si="136">+U$16+H339</f>
        <v>8.1500700000000009E-2</v>
      </c>
      <c r="V339" s="280">
        <f t="shared" ref="V339:V402" si="137">+V$16+I339</f>
        <v>8.2620810000000003E-2</v>
      </c>
      <c r="W339" s="280">
        <f t="shared" ref="W339:W402" si="138">+W$16+J339</f>
        <v>9.2999999999898719E-6</v>
      </c>
      <c r="X339" s="280">
        <f t="shared" ref="X339:X402" si="139">+X$16+K339</f>
        <v>0</v>
      </c>
      <c r="Y339" s="262">
        <f t="shared" ref="Y339:Y402" si="140">10*(1+U$18*28/360)^(-1)</f>
        <v>9.9367780698667065</v>
      </c>
      <c r="Z339" s="262">
        <f t="shared" ref="Z339:Z402" si="141">10*(1+V$18*91/360)^(-1)</f>
        <v>9.7959302831965029</v>
      </c>
      <c r="AA339" s="262">
        <f t="shared" ref="AA339:AA402" si="142">10*(1+W$18*27/360)^(-1)</f>
        <v>10.00044829509595</v>
      </c>
      <c r="AB339" s="262">
        <f t="shared" ref="AB339:AB402" si="143">10*(1+X$18*27/360)^(-1)</f>
        <v>10</v>
      </c>
      <c r="AD339" s="6">
        <f t="shared" ref="AD339:AD402" si="144">+AD338+1</f>
        <v>322</v>
      </c>
      <c r="AE339" s="1">
        <f t="shared" ref="AE339:AE402" si="145">+$AE$16+1</f>
        <v>43537</v>
      </c>
      <c r="AF339" s="262">
        <f t="shared" ref="AF339:AF402" si="146">-(O339-O$16)</f>
        <v>-0.3504640505277834</v>
      </c>
      <c r="AG339" s="262">
        <f t="shared" ref="AG339:AG402" si="147">-(P339-P$16)</f>
        <v>-0.45459031580137932</v>
      </c>
      <c r="AH339" s="262">
        <f t="shared" ref="AH339:AH402" si="148">-(Q339-Q$16)</f>
        <v>-0.67614159445925459</v>
      </c>
      <c r="AI339" s="262">
        <f t="shared" ref="AI339:AI402" si="149">-(R339-R$16)</f>
        <v>-3.2300462899341369</v>
      </c>
      <c r="AJ339" s="262">
        <f t="shared" ref="AJ339:AJ402" si="150">-(S339-S$16)</f>
        <v>2.3378999999999761E-4</v>
      </c>
      <c r="AK339" s="262">
        <f t="shared" ref="AK339:AK402" si="151">-(T339-T$16)</f>
        <v>-308.25309820057765</v>
      </c>
    </row>
    <row r="340" spans="1:37" x14ac:dyDescent="0.25">
      <c r="A340" s="6">
        <f t="shared" si="133"/>
        <v>323</v>
      </c>
      <c r="B340" s="245">
        <f>+Rendimientos!F1013</f>
        <v>42480</v>
      </c>
      <c r="C340" s="247">
        <f>+Rendimientos!G1013</f>
        <v>5.3768923727281802E-3</v>
      </c>
      <c r="D340" s="247">
        <f>+Rendimientos!H1013</f>
        <v>6.3567632353326211E-3</v>
      </c>
      <c r="E340" s="247">
        <f>+Rendimientos!I1013</f>
        <v>-2.2249293099613855E-2</v>
      </c>
      <c r="F340">
        <f>+VLOOKUP(B340,ASURB.MX!$A$2:$H$1054,8,FALSE)</f>
        <v>-5.7585522805248604E-3</v>
      </c>
      <c r="G340" s="264">
        <f>+dr!F327</f>
        <v>1.334999999999531E-5</v>
      </c>
      <c r="H340" s="264">
        <f>+dr!G327</f>
        <v>1.399000000000053E-4</v>
      </c>
      <c r="I340" s="264">
        <f>+dr!H327</f>
        <v>-1.0001999999999928E-4</v>
      </c>
      <c r="J340" s="264">
        <f>+dr!I327</f>
        <v>2.550000000003938E-6</v>
      </c>
      <c r="K340" s="264">
        <f>+dr!J327</f>
        <v>0</v>
      </c>
      <c r="M340" s="6">
        <f t="shared" si="134"/>
        <v>323</v>
      </c>
      <c r="N340" s="1">
        <f t="shared" si="128"/>
        <v>42480</v>
      </c>
      <c r="O340" s="263">
        <f t="shared" si="129"/>
        <v>37.835271233027157</v>
      </c>
      <c r="P340" s="263">
        <f t="shared" si="130"/>
        <v>9.1882221043495651</v>
      </c>
      <c r="Q340" s="263">
        <f t="shared" si="131"/>
        <v>14.464566710235205</v>
      </c>
      <c r="R340" s="263">
        <f t="shared" si="135"/>
        <v>303.36799489056443</v>
      </c>
      <c r="S340" s="98">
        <f t="shared" si="132"/>
        <v>3.0690543846153842E-2</v>
      </c>
      <c r="T340" s="265">
        <f>R340-'Ejercicio 7'!$J$12*EXP(-S340*34/360)</f>
        <v>303.27105406393019</v>
      </c>
      <c r="U340" s="280">
        <f t="shared" si="136"/>
        <v>8.2147880000000006E-2</v>
      </c>
      <c r="V340" s="280">
        <f t="shared" si="137"/>
        <v>8.2520790000000011E-2</v>
      </c>
      <c r="W340" s="280">
        <f t="shared" si="138"/>
        <v>-2.7391999999999694E-4</v>
      </c>
      <c r="X340" s="280">
        <f t="shared" si="139"/>
        <v>0</v>
      </c>
      <c r="Y340" s="262">
        <f t="shared" si="140"/>
        <v>9.9367780698667065</v>
      </c>
      <c r="Z340" s="262">
        <f t="shared" si="141"/>
        <v>9.7959302831965029</v>
      </c>
      <c r="AA340" s="262">
        <f t="shared" si="142"/>
        <v>10.00044829509595</v>
      </c>
      <c r="AB340" s="262">
        <f t="shared" si="143"/>
        <v>10</v>
      </c>
      <c r="AD340" s="6">
        <f t="shared" si="144"/>
        <v>323</v>
      </c>
      <c r="AE340" s="1">
        <f t="shared" si="145"/>
        <v>43537</v>
      </c>
      <c r="AF340" s="262">
        <f t="shared" si="146"/>
        <v>-0.20289023302715492</v>
      </c>
      <c r="AG340" s="262">
        <f t="shared" si="147"/>
        <v>-5.8222104349564319E-2</v>
      </c>
      <c r="AH340" s="262">
        <f t="shared" si="148"/>
        <v>0.3254332897647938</v>
      </c>
      <c r="AI340" s="262">
        <f t="shared" si="149"/>
        <v>1.7520001094355848</v>
      </c>
      <c r="AJ340" s="262">
        <f t="shared" si="150"/>
        <v>-1.334999999999531E-5</v>
      </c>
      <c r="AK340" s="262">
        <f t="shared" si="151"/>
        <v>-303.27105406393019</v>
      </c>
    </row>
    <row r="341" spans="1:37" x14ac:dyDescent="0.25">
      <c r="A341" s="6">
        <f t="shared" si="133"/>
        <v>324</v>
      </c>
      <c r="B341" s="245">
        <f>+Rendimientos!F1014</f>
        <v>42481</v>
      </c>
      <c r="C341" s="247">
        <f>+Rendimientos!G1014</f>
        <v>-1.5321231179866981E-3</v>
      </c>
      <c r="D341" s="247">
        <f>+Rendimientos!H1014</f>
        <v>2.3733738290769419E-3</v>
      </c>
      <c r="E341" s="247">
        <f>+Rendimientos!I1014</f>
        <v>-1.3410809992520794E-2</v>
      </c>
      <c r="F341">
        <f>+VLOOKUP(B341,ASURB.MX!$A$2:$H$1054,8,FALSE)</f>
        <v>-2.2892425201716058E-2</v>
      </c>
      <c r="G341" s="264">
        <f>+dr!F328</f>
        <v>-1.6529999999993772E-5</v>
      </c>
      <c r="H341" s="264">
        <f>+dr!G328</f>
        <v>-1.1500000000000399E-4</v>
      </c>
      <c r="I341" s="264">
        <f>+dr!H328</f>
        <v>-1.8798999999999899E-4</v>
      </c>
      <c r="J341" s="264">
        <f>+dr!I328</f>
        <v>7.7080000000000204E-5</v>
      </c>
      <c r="K341" s="264">
        <f>+dr!J328</f>
        <v>0</v>
      </c>
      <c r="M341" s="6">
        <f t="shared" si="134"/>
        <v>324</v>
      </c>
      <c r="N341" s="1">
        <f t="shared" si="128"/>
        <v>42481</v>
      </c>
      <c r="O341" s="263">
        <f t="shared" si="129"/>
        <v>37.574767705685204</v>
      </c>
      <c r="P341" s="263">
        <f t="shared" si="130"/>
        <v>9.1516946376184016</v>
      </c>
      <c r="Q341" s="263">
        <f t="shared" si="131"/>
        <v>14.592978184131846</v>
      </c>
      <c r="R341" s="263">
        <f t="shared" si="135"/>
        <v>298.21440279135862</v>
      </c>
      <c r="S341" s="98">
        <f t="shared" si="132"/>
        <v>3.0660663846153853E-2</v>
      </c>
      <c r="T341" s="265">
        <f>R341-'Ejercicio 7'!$J$12*EXP(-S341*34/360)</f>
        <v>298.11746169115696</v>
      </c>
      <c r="U341" s="280">
        <f t="shared" si="136"/>
        <v>8.1892980000000004E-2</v>
      </c>
      <c r="V341" s="280">
        <f t="shared" si="137"/>
        <v>8.2432820000000004E-2</v>
      </c>
      <c r="W341" s="280">
        <f t="shared" si="138"/>
        <v>-1.9939000000000068E-4</v>
      </c>
      <c r="X341" s="280">
        <f t="shared" si="139"/>
        <v>0</v>
      </c>
      <c r="Y341" s="262">
        <f t="shared" si="140"/>
        <v>9.9367780698667065</v>
      </c>
      <c r="Z341" s="262">
        <f t="shared" si="141"/>
        <v>9.7959302831965029</v>
      </c>
      <c r="AA341" s="262">
        <f t="shared" si="142"/>
        <v>10.00044829509595</v>
      </c>
      <c r="AB341" s="262">
        <f t="shared" si="143"/>
        <v>10</v>
      </c>
      <c r="AD341" s="6">
        <f t="shared" si="144"/>
        <v>324</v>
      </c>
      <c r="AE341" s="1">
        <f t="shared" si="145"/>
        <v>43537</v>
      </c>
      <c r="AF341" s="262">
        <f t="shared" si="146"/>
        <v>5.7613294314798225E-2</v>
      </c>
      <c r="AG341" s="262">
        <f t="shared" si="147"/>
        <v>-2.1694637618400847E-2</v>
      </c>
      <c r="AH341" s="262">
        <f t="shared" si="148"/>
        <v>0.19702181586815293</v>
      </c>
      <c r="AI341" s="262">
        <f t="shared" si="149"/>
        <v>6.9055922086413943</v>
      </c>
      <c r="AJ341" s="262">
        <f t="shared" si="150"/>
        <v>1.6529999999993772E-5</v>
      </c>
      <c r="AK341" s="262">
        <f t="shared" si="151"/>
        <v>-298.11746169115696</v>
      </c>
    </row>
    <row r="342" spans="1:37" x14ac:dyDescent="0.25">
      <c r="A342" s="6">
        <f t="shared" si="133"/>
        <v>325</v>
      </c>
      <c r="B342" s="245">
        <f>+Rendimientos!F1015</f>
        <v>42482</v>
      </c>
      <c r="C342" s="247">
        <f>+Rendimientos!G1015</f>
        <v>1.2183569231767144E-2</v>
      </c>
      <c r="D342" s="247">
        <f>+Rendimientos!H1015</f>
        <v>-7.1712360288057834E-3</v>
      </c>
      <c r="E342" s="247">
        <f>+Rendimientos!I1015</f>
        <v>9.8521067218708194E-3</v>
      </c>
      <c r="F342">
        <f>+VLOOKUP(B342,ASURB.MX!$A$2:$H$1054,8,FALSE)</f>
        <v>5.8518528647941532E-3</v>
      </c>
      <c r="G342" s="264">
        <f>+dr!F329</f>
        <v>5.7629999999996018E-5</v>
      </c>
      <c r="H342" s="264">
        <f>+dr!G329</f>
        <v>-2.6859999999996609E-5</v>
      </c>
      <c r="I342" s="264">
        <f>+dr!H329</f>
        <v>-3.0660000000001797E-5</v>
      </c>
      <c r="J342" s="264">
        <f>+dr!I329</f>
        <v>2.2929999999997397E-5</v>
      </c>
      <c r="K342" s="264">
        <f>+dr!J329</f>
        <v>0</v>
      </c>
      <c r="M342" s="6">
        <f t="shared" si="134"/>
        <v>325</v>
      </c>
      <c r="N342" s="1">
        <f t="shared" si="128"/>
        <v>42482</v>
      </c>
      <c r="O342" s="263">
        <f t="shared" si="129"/>
        <v>38.093682160324896</v>
      </c>
      <c r="P342" s="263">
        <f t="shared" si="130"/>
        <v>9.0647608174309493</v>
      </c>
      <c r="Q342" s="263">
        <f t="shared" si="131"/>
        <v>14.936432809807014</v>
      </c>
      <c r="R342" s="263">
        <f t="shared" si="135"/>
        <v>306.91074681468217</v>
      </c>
      <c r="S342" s="98">
        <f t="shared" si="132"/>
        <v>3.0734823846153843E-2</v>
      </c>
      <c r="T342" s="265">
        <f>R342-'Ejercicio 7'!$J$12*EXP(-S342*34/360)</f>
        <v>306.8138063934536</v>
      </c>
      <c r="U342" s="280">
        <f t="shared" si="136"/>
        <v>8.1981120000000018E-2</v>
      </c>
      <c r="V342" s="280">
        <f t="shared" si="137"/>
        <v>8.2590150000000001E-2</v>
      </c>
      <c r="W342" s="280">
        <f t="shared" si="138"/>
        <v>-2.5354000000000348E-4</v>
      </c>
      <c r="X342" s="280">
        <f t="shared" si="139"/>
        <v>0</v>
      </c>
      <c r="Y342" s="262">
        <f t="shared" si="140"/>
        <v>9.9367780698667065</v>
      </c>
      <c r="Z342" s="262">
        <f t="shared" si="141"/>
        <v>9.7959302831965029</v>
      </c>
      <c r="AA342" s="262">
        <f t="shared" si="142"/>
        <v>10.00044829509595</v>
      </c>
      <c r="AB342" s="262">
        <f t="shared" si="143"/>
        <v>10</v>
      </c>
      <c r="AD342" s="6">
        <f t="shared" si="144"/>
        <v>325</v>
      </c>
      <c r="AE342" s="1">
        <f t="shared" si="145"/>
        <v>43537</v>
      </c>
      <c r="AF342" s="262">
        <f t="shared" si="146"/>
        <v>-0.46130116032489354</v>
      </c>
      <c r="AG342" s="262">
        <f t="shared" si="147"/>
        <v>6.5239182569051479E-2</v>
      </c>
      <c r="AH342" s="262">
        <f t="shared" si="148"/>
        <v>-0.14643280980701512</v>
      </c>
      <c r="AI342" s="262">
        <f t="shared" si="149"/>
        <v>-1.7907518146821531</v>
      </c>
      <c r="AJ342" s="262">
        <f t="shared" si="150"/>
        <v>-5.7629999999996018E-5</v>
      </c>
      <c r="AK342" s="262">
        <f t="shared" si="151"/>
        <v>-306.8138063934536</v>
      </c>
    </row>
    <row r="343" spans="1:37" x14ac:dyDescent="0.25">
      <c r="A343" s="6">
        <f t="shared" si="133"/>
        <v>326</v>
      </c>
      <c r="B343" s="245">
        <f>+Rendimientos!F1016</f>
        <v>42485</v>
      </c>
      <c r="C343" s="247">
        <f>+Rendimientos!G1016</f>
        <v>-2.5298073654554151E-2</v>
      </c>
      <c r="D343" s="247">
        <f>+Rendimientos!H1016</f>
        <v>-1.40048555790999E-3</v>
      </c>
      <c r="E343" s="247">
        <f>+Rendimientos!I1016</f>
        <v>2.2037142537611652E-2</v>
      </c>
      <c r="F343">
        <f>+VLOOKUP(B343,ASURB.MX!$A$2:$H$1054,8,FALSE)</f>
        <v>1.735272461788356E-2</v>
      </c>
      <c r="G343" s="264">
        <f>+dr!F330</f>
        <v>2.9240000000000516E-4</v>
      </c>
      <c r="H343" s="264">
        <f>+dr!G330</f>
        <v>-1.2709000000000331E-4</v>
      </c>
      <c r="I343" s="264">
        <f>+dr!H330</f>
        <v>-1.7125999999999947E-4</v>
      </c>
      <c r="J343" s="264">
        <f>+dr!I330</f>
        <v>-8.9999999999992863E-5</v>
      </c>
      <c r="K343" s="264">
        <f>+dr!J330</f>
        <v>0</v>
      </c>
      <c r="M343" s="6">
        <f t="shared" si="134"/>
        <v>326</v>
      </c>
      <c r="N343" s="1">
        <f t="shared" si="128"/>
        <v>42485</v>
      </c>
      <c r="O343" s="263">
        <f t="shared" si="129"/>
        <v>36.692295565714709</v>
      </c>
      <c r="P343" s="263">
        <f t="shared" si="130"/>
        <v>9.1172225162854232</v>
      </c>
      <c r="Q343" s="263">
        <f t="shared" si="131"/>
        <v>15.119547140237014</v>
      </c>
      <c r="R343" s="263">
        <f t="shared" si="135"/>
        <v>310.46086354094086</v>
      </c>
      <c r="S343" s="98">
        <f t="shared" si="132"/>
        <v>3.0969593846153852E-2</v>
      </c>
      <c r="T343" s="265">
        <f>R343-'Ejercicio 7'!$J$12*EXP(-S343*34/360)</f>
        <v>310.36392526912152</v>
      </c>
      <c r="U343" s="280">
        <f t="shared" si="136"/>
        <v>8.1880890000000012E-2</v>
      </c>
      <c r="V343" s="280">
        <f t="shared" si="137"/>
        <v>8.244955000000001E-2</v>
      </c>
      <c r="W343" s="280">
        <f t="shared" si="138"/>
        <v>-3.6646999999999375E-4</v>
      </c>
      <c r="X343" s="280">
        <f t="shared" si="139"/>
        <v>0</v>
      </c>
      <c r="Y343" s="262">
        <f t="shared" si="140"/>
        <v>9.9367780698667065</v>
      </c>
      <c r="Z343" s="262">
        <f t="shared" si="141"/>
        <v>9.7959302831965029</v>
      </c>
      <c r="AA343" s="262">
        <f t="shared" si="142"/>
        <v>10.00044829509595</v>
      </c>
      <c r="AB343" s="262">
        <f t="shared" si="143"/>
        <v>10</v>
      </c>
      <c r="AD343" s="6">
        <f t="shared" si="144"/>
        <v>326</v>
      </c>
      <c r="AE343" s="1">
        <f t="shared" si="145"/>
        <v>43537</v>
      </c>
      <c r="AF343" s="262">
        <f t="shared" si="146"/>
        <v>0.94008543428529379</v>
      </c>
      <c r="AG343" s="262">
        <f t="shared" si="147"/>
        <v>1.2777483714577542E-2</v>
      </c>
      <c r="AH343" s="262">
        <f t="shared" si="148"/>
        <v>-0.3295471402370147</v>
      </c>
      <c r="AI343" s="262">
        <f t="shared" si="149"/>
        <v>-5.3408685409408463</v>
      </c>
      <c r="AJ343" s="262">
        <f t="shared" si="150"/>
        <v>-2.9240000000000516E-4</v>
      </c>
      <c r="AK343" s="262">
        <f t="shared" si="151"/>
        <v>-310.36392526912152</v>
      </c>
    </row>
    <row r="344" spans="1:37" x14ac:dyDescent="0.25">
      <c r="A344" s="6">
        <f t="shared" si="133"/>
        <v>327</v>
      </c>
      <c r="B344" s="245">
        <f>+Rendimientos!F1017</f>
        <v>42486</v>
      </c>
      <c r="C344" s="247">
        <f>+Rendimientos!G1017</f>
        <v>0</v>
      </c>
      <c r="D344" s="247">
        <f>+Rendimientos!H1017</f>
        <v>7.3800336437405759E-3</v>
      </c>
      <c r="E344" s="247">
        <f>+Rendimientos!I1017</f>
        <v>-1.8478439266961463E-2</v>
      </c>
      <c r="F344">
        <f>+VLOOKUP(B344,ASURB.MX!$A$2:$H$1054,8,FALSE)</f>
        <v>2.1821480991559518E-3</v>
      </c>
      <c r="G344" s="264">
        <f>+dr!F331</f>
        <v>2.020199999999972E-4</v>
      </c>
      <c r="H344" s="264">
        <f>+dr!G331</f>
        <v>8.4300000000002429E-5</v>
      </c>
      <c r="I344" s="264">
        <f>+dr!H331</f>
        <v>-2.0000000003350671E-8</v>
      </c>
      <c r="J344" s="264">
        <f>+dr!I331</f>
        <v>-2.0996000000000209E-4</v>
      </c>
      <c r="K344" s="264">
        <f>+dr!J331</f>
        <v>0</v>
      </c>
      <c r="M344" s="6">
        <f t="shared" si="134"/>
        <v>327</v>
      </c>
      <c r="N344" s="1">
        <f t="shared" si="128"/>
        <v>42486</v>
      </c>
      <c r="O344" s="263">
        <f t="shared" si="129"/>
        <v>37.632381000000002</v>
      </c>
      <c r="P344" s="263">
        <f t="shared" si="130"/>
        <v>9.1976289521885288</v>
      </c>
      <c r="Q344" s="263">
        <f t="shared" si="131"/>
        <v>14.519213444722892</v>
      </c>
      <c r="R344" s="263">
        <f t="shared" si="135"/>
        <v>305.78653900147253</v>
      </c>
      <c r="S344" s="98">
        <f t="shared" si="132"/>
        <v>3.0879213846153844E-2</v>
      </c>
      <c r="T344" s="265">
        <f>R344-'Ejercicio 7'!$J$12*EXP(-S344*34/360)</f>
        <v>305.68959990219531</v>
      </c>
      <c r="U344" s="280">
        <f t="shared" si="136"/>
        <v>8.2092280000000017E-2</v>
      </c>
      <c r="V344" s="280">
        <f t="shared" si="137"/>
        <v>8.262079E-2</v>
      </c>
      <c r="W344" s="280">
        <f t="shared" si="138"/>
        <v>-4.8643000000000297E-4</v>
      </c>
      <c r="X344" s="280">
        <f t="shared" si="139"/>
        <v>0</v>
      </c>
      <c r="Y344" s="262">
        <f t="shared" si="140"/>
        <v>9.9367780698667065</v>
      </c>
      <c r="Z344" s="262">
        <f t="shared" si="141"/>
        <v>9.7959302831965029</v>
      </c>
      <c r="AA344" s="262">
        <f t="shared" si="142"/>
        <v>10.00044829509595</v>
      </c>
      <c r="AB344" s="262">
        <f t="shared" si="143"/>
        <v>10</v>
      </c>
      <c r="AD344" s="6">
        <f t="shared" si="144"/>
        <v>327</v>
      </c>
      <c r="AE344" s="1">
        <f t="shared" si="145"/>
        <v>43537</v>
      </c>
      <c r="AF344" s="262">
        <f t="shared" si="146"/>
        <v>0</v>
      </c>
      <c r="AG344" s="262">
        <f t="shared" si="147"/>
        <v>-6.7628952188528046E-2</v>
      </c>
      <c r="AH344" s="262">
        <f t="shared" si="148"/>
        <v>0.27078655527710715</v>
      </c>
      <c r="AI344" s="262">
        <f t="shared" si="149"/>
        <v>-0.66654400147251636</v>
      </c>
      <c r="AJ344" s="262">
        <f t="shared" si="150"/>
        <v>-2.020199999999972E-4</v>
      </c>
      <c r="AK344" s="262">
        <f t="shared" si="151"/>
        <v>-305.68959990219531</v>
      </c>
    </row>
    <row r="345" spans="1:37" x14ac:dyDescent="0.25">
      <c r="A345" s="6">
        <f t="shared" si="133"/>
        <v>328</v>
      </c>
      <c r="B345" s="245">
        <f>+Rendimientos!F1018</f>
        <v>42487</v>
      </c>
      <c r="C345" s="247">
        <f>+Rendimientos!G1018</f>
        <v>8.5040001082402339E-3</v>
      </c>
      <c r="D345" s="247">
        <f>+Rendimientos!H1018</f>
        <v>2.4537587271810261E-2</v>
      </c>
      <c r="E345" s="247">
        <f>+Rendimientos!I1018</f>
        <v>8.5482851730935578E-3</v>
      </c>
      <c r="F345">
        <f>+VLOOKUP(B345,ASURB.MX!$A$2:$H$1054,8,FALSE)</f>
        <v>2.2857702220045691E-2</v>
      </c>
      <c r="G345" s="264">
        <f>+dr!F332</f>
        <v>1.2530999999999654E-4</v>
      </c>
      <c r="H345" s="264">
        <f>+dr!G332</f>
        <v>2.2732999999999781E-4</v>
      </c>
      <c r="I345" s="264">
        <f>+dr!H332</f>
        <v>1.0448999999999875E-4</v>
      </c>
      <c r="J345" s="264">
        <f>+dr!I332</f>
        <v>3.1599999999951112E-6</v>
      </c>
      <c r="K345" s="264">
        <f>+dr!J332</f>
        <v>0</v>
      </c>
      <c r="M345" s="6">
        <f t="shared" si="134"/>
        <v>328</v>
      </c>
      <c r="N345" s="1">
        <f t="shared" si="128"/>
        <v>42487</v>
      </c>
      <c r="O345" s="263">
        <f t="shared" si="129"/>
        <v>37.953771387183728</v>
      </c>
      <c r="P345" s="263">
        <f t="shared" si="130"/>
        <v>9.3567993467594714</v>
      </c>
      <c r="Q345" s="263">
        <f t="shared" si="131"/>
        <v>14.916971056931114</v>
      </c>
      <c r="R345" s="263">
        <f t="shared" si="135"/>
        <v>312.17465650902619</v>
      </c>
      <c r="S345" s="98">
        <f t="shared" si="132"/>
        <v>3.0802503846153843E-2</v>
      </c>
      <c r="T345" s="265">
        <f>R345-'Ejercicio 7'!$J$12*EXP(-S345*34/360)</f>
        <v>312.07771670743881</v>
      </c>
      <c r="U345" s="280">
        <f t="shared" si="136"/>
        <v>8.2235310000000006E-2</v>
      </c>
      <c r="V345" s="280">
        <f t="shared" si="137"/>
        <v>8.2725300000000002E-2</v>
      </c>
      <c r="W345" s="280">
        <f t="shared" si="138"/>
        <v>-2.7331000000000577E-4</v>
      </c>
      <c r="X345" s="280">
        <f t="shared" si="139"/>
        <v>0</v>
      </c>
      <c r="Y345" s="262">
        <f t="shared" si="140"/>
        <v>9.9367780698667065</v>
      </c>
      <c r="Z345" s="262">
        <f t="shared" si="141"/>
        <v>9.7959302831965029</v>
      </c>
      <c r="AA345" s="262">
        <f t="shared" si="142"/>
        <v>10.00044829509595</v>
      </c>
      <c r="AB345" s="262">
        <f t="shared" si="143"/>
        <v>10</v>
      </c>
      <c r="AD345" s="6">
        <f t="shared" si="144"/>
        <v>328</v>
      </c>
      <c r="AE345" s="1">
        <f t="shared" si="145"/>
        <v>43537</v>
      </c>
      <c r="AF345" s="262">
        <f t="shared" si="146"/>
        <v>-0.32139038718372603</v>
      </c>
      <c r="AG345" s="262">
        <f t="shared" si="147"/>
        <v>-0.22679934675947067</v>
      </c>
      <c r="AH345" s="262">
        <f t="shared" si="148"/>
        <v>-0.1269710569311151</v>
      </c>
      <c r="AI345" s="262">
        <f t="shared" si="149"/>
        <v>-7.0546615090261753</v>
      </c>
      <c r="AJ345" s="262">
        <f t="shared" si="150"/>
        <v>-1.2530999999999654E-4</v>
      </c>
      <c r="AK345" s="262">
        <f t="shared" si="151"/>
        <v>-312.07771670743881</v>
      </c>
    </row>
    <row r="346" spans="1:37" x14ac:dyDescent="0.25">
      <c r="A346" s="6">
        <f t="shared" si="133"/>
        <v>329</v>
      </c>
      <c r="B346" s="245">
        <f>+Rendimientos!F1019</f>
        <v>42488</v>
      </c>
      <c r="C346" s="247">
        <f>+Rendimientos!G1019</f>
        <v>9.1915992180728202E-3</v>
      </c>
      <c r="D346" s="247">
        <f>+Rendimientos!H1019</f>
        <v>1.0608657926325907E-2</v>
      </c>
      <c r="E346" s="247">
        <f>+Rendimientos!I1019</f>
        <v>2.0525961689589261E-3</v>
      </c>
      <c r="F346">
        <f>+VLOOKUP(B346,ASURB.MX!$A$2:$H$1054,8,FALSE)</f>
        <v>8.8629785738099758E-3</v>
      </c>
      <c r="G346" s="264">
        <f>+dr!F333</f>
        <v>6.8820000000004156E-5</v>
      </c>
      <c r="H346" s="264">
        <f>+dr!G333</f>
        <v>4.7624000000000277E-4</v>
      </c>
      <c r="I346" s="264">
        <f>+dr!H333</f>
        <v>-6.9429999999995329E-5</v>
      </c>
      <c r="J346" s="264">
        <f>+dr!I333</f>
        <v>1.0068000000000576E-4</v>
      </c>
      <c r="K346" s="264">
        <f>+dr!J333</f>
        <v>0</v>
      </c>
      <c r="M346" s="6">
        <f t="shared" si="134"/>
        <v>329</v>
      </c>
      <c r="N346" s="1">
        <f t="shared" si="128"/>
        <v>42488</v>
      </c>
      <c r="O346" s="263">
        <f t="shared" si="129"/>
        <v>37.979877340791013</v>
      </c>
      <c r="P346" s="263">
        <f t="shared" si="130"/>
        <v>9.2273726301087944</v>
      </c>
      <c r="Q346" s="263">
        <f t="shared" si="131"/>
        <v>14.820389074918801</v>
      </c>
      <c r="R346" s="263">
        <f t="shared" si="135"/>
        <v>307.83628641351675</v>
      </c>
      <c r="S346" s="98">
        <f t="shared" si="132"/>
        <v>3.0746013846153851E-2</v>
      </c>
      <c r="T346" s="265">
        <f>R346-'Ejercicio 7'!$J$12*EXP(-S346*34/360)</f>
        <v>307.73934609473798</v>
      </c>
      <c r="U346" s="280">
        <f t="shared" si="136"/>
        <v>8.2484220000000011E-2</v>
      </c>
      <c r="V346" s="280">
        <f t="shared" si="137"/>
        <v>8.2551380000000008E-2</v>
      </c>
      <c r="W346" s="280">
        <f t="shared" si="138"/>
        <v>-1.7578999999999512E-4</v>
      </c>
      <c r="X346" s="280">
        <f t="shared" si="139"/>
        <v>0</v>
      </c>
      <c r="Y346" s="262">
        <f t="shared" si="140"/>
        <v>9.9367780698667065</v>
      </c>
      <c r="Z346" s="262">
        <f t="shared" si="141"/>
        <v>9.7959302831965029</v>
      </c>
      <c r="AA346" s="262">
        <f t="shared" si="142"/>
        <v>10.00044829509595</v>
      </c>
      <c r="AB346" s="262">
        <f t="shared" si="143"/>
        <v>10</v>
      </c>
      <c r="AD346" s="6">
        <f t="shared" si="144"/>
        <v>329</v>
      </c>
      <c r="AE346" s="1">
        <f t="shared" si="145"/>
        <v>43537</v>
      </c>
      <c r="AF346" s="262">
        <f t="shared" si="146"/>
        <v>-0.34749634079101099</v>
      </c>
      <c r="AG346" s="262">
        <f t="shared" si="147"/>
        <v>-9.7372630108793601E-2</v>
      </c>
      <c r="AH346" s="262">
        <f t="shared" si="148"/>
        <v>-3.0389074918801384E-2</v>
      </c>
      <c r="AI346" s="262">
        <f t="shared" si="149"/>
        <v>-2.7162914135167284</v>
      </c>
      <c r="AJ346" s="262">
        <f t="shared" si="150"/>
        <v>-6.8820000000004156E-5</v>
      </c>
      <c r="AK346" s="262">
        <f t="shared" si="151"/>
        <v>-307.73934609473798</v>
      </c>
    </row>
    <row r="347" spans="1:37" x14ac:dyDescent="0.25">
      <c r="A347" s="6">
        <f t="shared" si="133"/>
        <v>330</v>
      </c>
      <c r="B347" s="245">
        <f>+Rendimientos!F1020</f>
        <v>42489</v>
      </c>
      <c r="C347" s="247">
        <f>+Rendimientos!G1020</f>
        <v>1.2942962764427291E-2</v>
      </c>
      <c r="D347" s="247">
        <f>+Rendimientos!H1020</f>
        <v>6.3115124945204775E-3</v>
      </c>
      <c r="E347" s="247">
        <f>+Rendimientos!I1020</f>
        <v>2.3405823245813621E-3</v>
      </c>
      <c r="F347">
        <f>+VLOOKUP(B347,ASURB.MX!$A$2:$H$1054,8,FALSE)</f>
        <v>-3.7022711130370264E-3</v>
      </c>
      <c r="G347" s="264">
        <f>+dr!F334</f>
        <v>-1.4552000000000315E-4</v>
      </c>
      <c r="H347" s="264">
        <f>+dr!G334</f>
        <v>-1.7081000000000041E-4</v>
      </c>
      <c r="I347" s="264">
        <f>+dr!H334</f>
        <v>6.9099999999988615E-6</v>
      </c>
      <c r="J347" s="264">
        <f>+dr!I334</f>
        <v>2.3714999999999847E-4</v>
      </c>
      <c r="K347" s="264">
        <f>+dr!J334</f>
        <v>0</v>
      </c>
      <c r="M347" s="6">
        <f t="shared" si="134"/>
        <v>330</v>
      </c>
      <c r="N347" s="1">
        <f t="shared" si="128"/>
        <v>42489</v>
      </c>
      <c r="O347" s="263">
        <f t="shared" si="129"/>
        <v>38.122621242878012</v>
      </c>
      <c r="P347" s="263">
        <f t="shared" si="130"/>
        <v>9.1878063398994918</v>
      </c>
      <c r="Q347" s="263">
        <f t="shared" si="131"/>
        <v>14.824657756424401</v>
      </c>
      <c r="R347" s="263">
        <f t="shared" si="135"/>
        <v>303.99244658938028</v>
      </c>
      <c r="S347" s="98">
        <f t="shared" si="132"/>
        <v>3.0531673846153844E-2</v>
      </c>
      <c r="T347" s="265">
        <f>R347-'Ejercicio 7'!$J$12*EXP(-S347*34/360)</f>
        <v>303.89550430819725</v>
      </c>
      <c r="U347" s="280">
        <f t="shared" si="136"/>
        <v>8.1837170000000015E-2</v>
      </c>
      <c r="V347" s="280">
        <f t="shared" si="137"/>
        <v>8.2627720000000002E-2</v>
      </c>
      <c r="W347" s="280">
        <f t="shared" si="138"/>
        <v>-3.9320000000002409E-5</v>
      </c>
      <c r="X347" s="280">
        <f t="shared" si="139"/>
        <v>0</v>
      </c>
      <c r="Y347" s="262">
        <f t="shared" si="140"/>
        <v>9.9367780698667065</v>
      </c>
      <c r="Z347" s="262">
        <f t="shared" si="141"/>
        <v>9.7959302831965029</v>
      </c>
      <c r="AA347" s="262">
        <f t="shared" si="142"/>
        <v>10.00044829509595</v>
      </c>
      <c r="AB347" s="262">
        <f t="shared" si="143"/>
        <v>10</v>
      </c>
      <c r="AD347" s="6">
        <f t="shared" si="144"/>
        <v>330</v>
      </c>
      <c r="AE347" s="1">
        <f t="shared" si="145"/>
        <v>43537</v>
      </c>
      <c r="AF347" s="262">
        <f t="shared" si="146"/>
        <v>-0.49024024287800927</v>
      </c>
      <c r="AG347" s="262">
        <f t="shared" si="147"/>
        <v>-5.7806339899491022E-2</v>
      </c>
      <c r="AH347" s="262">
        <f t="shared" si="148"/>
        <v>-3.4657756424401498E-2</v>
      </c>
      <c r="AI347" s="262">
        <f t="shared" si="149"/>
        <v>1.1275484106197382</v>
      </c>
      <c r="AJ347" s="262">
        <f t="shared" si="150"/>
        <v>1.4552000000000315E-4</v>
      </c>
      <c r="AK347" s="262">
        <f t="shared" si="151"/>
        <v>-303.89550430819725</v>
      </c>
    </row>
    <row r="348" spans="1:37" x14ac:dyDescent="0.25">
      <c r="A348" s="6">
        <f t="shared" si="133"/>
        <v>331</v>
      </c>
      <c r="B348" s="245">
        <f>+Rendimientos!F1021</f>
        <v>42492</v>
      </c>
      <c r="C348" s="247">
        <f>+Rendimientos!G1021</f>
        <v>2.350884697702769E-3</v>
      </c>
      <c r="D348" s="247">
        <f>+Rendimientos!H1021</f>
        <v>1.5325206689504252E-2</v>
      </c>
      <c r="E348" s="247">
        <f>+Rendimientos!I1021</f>
        <v>1.1332392221444089E-2</v>
      </c>
      <c r="F348">
        <f>+VLOOKUP(B348,ASURB.MX!$A$2:$H$1054,8,FALSE)</f>
        <v>2.7549239623397111E-2</v>
      </c>
      <c r="G348" s="264">
        <f>+dr!F335</f>
        <v>2.6300000000034629E-6</v>
      </c>
      <c r="H348" s="264">
        <f>+dr!G335</f>
        <v>-1.2760000000000549E-5</v>
      </c>
      <c r="I348" s="264">
        <f>+dr!H335</f>
        <v>5.7149999999998868E-5</v>
      </c>
      <c r="J348" s="264">
        <f>+dr!I335</f>
        <v>1.2307999999999764E-4</v>
      </c>
      <c r="K348" s="264">
        <f>+dr!J335</f>
        <v>0</v>
      </c>
      <c r="M348" s="6">
        <f t="shared" si="134"/>
        <v>331</v>
      </c>
      <c r="N348" s="1">
        <f t="shared" si="128"/>
        <v>42492</v>
      </c>
      <c r="O348" s="263">
        <f t="shared" si="129"/>
        <v>37.720954460834932</v>
      </c>
      <c r="P348" s="263">
        <f t="shared" si="130"/>
        <v>9.2709967799183701</v>
      </c>
      <c r="Q348" s="263">
        <f t="shared" si="131"/>
        <v>14.95855936748157</v>
      </c>
      <c r="R348" s="263">
        <f t="shared" si="135"/>
        <v>313.64267652917698</v>
      </c>
      <c r="S348" s="98">
        <f t="shared" si="132"/>
        <v>3.067982384615385E-2</v>
      </c>
      <c r="T348" s="265">
        <f>R348-'Ejercicio 7'!$J$12*EXP(-S348*34/360)</f>
        <v>313.54573560439547</v>
      </c>
      <c r="U348" s="280">
        <f t="shared" si="136"/>
        <v>8.1995220000000008E-2</v>
      </c>
      <c r="V348" s="280">
        <f t="shared" si="137"/>
        <v>8.2677959999999995E-2</v>
      </c>
      <c r="W348" s="280">
        <f t="shared" si="138"/>
        <v>-1.5339000000000325E-4</v>
      </c>
      <c r="X348" s="280">
        <f t="shared" si="139"/>
        <v>0</v>
      </c>
      <c r="Y348" s="262">
        <f t="shared" si="140"/>
        <v>9.9367780698667065</v>
      </c>
      <c r="Z348" s="262">
        <f t="shared" si="141"/>
        <v>9.7959302831965029</v>
      </c>
      <c r="AA348" s="262">
        <f t="shared" si="142"/>
        <v>10.00044829509595</v>
      </c>
      <c r="AB348" s="262">
        <f t="shared" si="143"/>
        <v>10</v>
      </c>
      <c r="AD348" s="6">
        <f t="shared" si="144"/>
        <v>331</v>
      </c>
      <c r="AE348" s="1">
        <f t="shared" si="145"/>
        <v>43537</v>
      </c>
      <c r="AF348" s="262">
        <f t="shared" si="146"/>
        <v>-8.8573460834929563E-2</v>
      </c>
      <c r="AG348" s="262">
        <f t="shared" si="147"/>
        <v>-0.14099677991836934</v>
      </c>
      <c r="AH348" s="262">
        <f t="shared" si="148"/>
        <v>-0.16855936748157063</v>
      </c>
      <c r="AI348" s="262">
        <f t="shared" si="149"/>
        <v>-8.522681529176964</v>
      </c>
      <c r="AJ348" s="262">
        <f t="shared" si="150"/>
        <v>-2.6300000000034629E-6</v>
      </c>
      <c r="AK348" s="262">
        <f t="shared" si="151"/>
        <v>-313.54573560439547</v>
      </c>
    </row>
    <row r="349" spans="1:37" x14ac:dyDescent="0.25">
      <c r="A349" s="6">
        <f t="shared" si="133"/>
        <v>332</v>
      </c>
      <c r="B349" s="245">
        <f>+Rendimientos!F1022</f>
        <v>42493</v>
      </c>
      <c r="C349" s="247">
        <f>+Rendimientos!G1022</f>
        <v>-2.3719711620397647E-2</v>
      </c>
      <c r="D349" s="247">
        <f>+Rendimientos!H1022</f>
        <v>-8.4849231979695471E-3</v>
      </c>
      <c r="E349" s="247">
        <f>+Rendimientos!I1022</f>
        <v>-1.7782189015624037E-2</v>
      </c>
      <c r="F349">
        <f>+VLOOKUP(B349,ASURB.MX!$A$2:$H$1054,8,FALSE)</f>
        <v>9.0901728016788263E-3</v>
      </c>
      <c r="G349" s="264">
        <f>+dr!F336</f>
        <v>-5.4390000000001382E-5</v>
      </c>
      <c r="H349" s="264">
        <f>+dr!G336</f>
        <v>-4.2599999999989868E-6</v>
      </c>
      <c r="I349" s="264">
        <f>+dr!H336</f>
        <v>9.0820000000005341E-5</v>
      </c>
      <c r="J349" s="264">
        <f>+dr!I336</f>
        <v>-6.790000000000268E-5</v>
      </c>
      <c r="K349" s="264">
        <f>+dr!J336</f>
        <v>0</v>
      </c>
      <c r="M349" s="6">
        <f t="shared" si="134"/>
        <v>332</v>
      </c>
      <c r="N349" s="1">
        <f t="shared" si="128"/>
        <v>42493</v>
      </c>
      <c r="O349" s="263">
        <f t="shared" si="129"/>
        <v>36.750255020450609</v>
      </c>
      <c r="P349" s="263">
        <f t="shared" si="130"/>
        <v>9.0528603758936868</v>
      </c>
      <c r="Q349" s="263">
        <f t="shared" si="131"/>
        <v>14.52932597074888</v>
      </c>
      <c r="R349" s="263">
        <f t="shared" si="135"/>
        <v>307.90623298634637</v>
      </c>
      <c r="S349" s="98">
        <f t="shared" si="132"/>
        <v>3.0622803846153845E-2</v>
      </c>
      <c r="T349" s="265">
        <f>R349-'Ejercicio 7'!$J$12*EXP(-S349*34/360)</f>
        <v>307.80929153951502</v>
      </c>
      <c r="U349" s="280">
        <f t="shared" si="136"/>
        <v>8.2003720000000002E-2</v>
      </c>
      <c r="V349" s="280">
        <f t="shared" si="137"/>
        <v>8.2711630000000008E-2</v>
      </c>
      <c r="W349" s="280">
        <f t="shared" si="138"/>
        <v>-3.4437000000000356E-4</v>
      </c>
      <c r="X349" s="280">
        <f t="shared" si="139"/>
        <v>0</v>
      </c>
      <c r="Y349" s="262">
        <f t="shared" si="140"/>
        <v>9.9367780698667065</v>
      </c>
      <c r="Z349" s="262">
        <f t="shared" si="141"/>
        <v>9.7959302831965029</v>
      </c>
      <c r="AA349" s="262">
        <f t="shared" si="142"/>
        <v>10.00044829509595</v>
      </c>
      <c r="AB349" s="262">
        <f t="shared" si="143"/>
        <v>10</v>
      </c>
      <c r="AD349" s="6">
        <f t="shared" si="144"/>
        <v>332</v>
      </c>
      <c r="AE349" s="1">
        <f t="shared" si="145"/>
        <v>43537</v>
      </c>
      <c r="AF349" s="262">
        <f t="shared" si="146"/>
        <v>0.88212597954939298</v>
      </c>
      <c r="AG349" s="262">
        <f t="shared" si="147"/>
        <v>7.7139624106314031E-2</v>
      </c>
      <c r="AH349" s="262">
        <f t="shared" si="148"/>
        <v>0.26067402925111871</v>
      </c>
      <c r="AI349" s="262">
        <f t="shared" si="149"/>
        <v>-2.7862379863463502</v>
      </c>
      <c r="AJ349" s="262">
        <f t="shared" si="150"/>
        <v>5.4390000000001382E-5</v>
      </c>
      <c r="AK349" s="262">
        <f t="shared" si="151"/>
        <v>-307.80929153951502</v>
      </c>
    </row>
    <row r="350" spans="1:37" x14ac:dyDescent="0.25">
      <c r="A350" s="6">
        <f t="shared" si="133"/>
        <v>333</v>
      </c>
      <c r="B350" s="245">
        <f>+Rendimientos!F1023</f>
        <v>42494</v>
      </c>
      <c r="C350" s="247">
        <f>+Rendimientos!G1023</f>
        <v>-1.2878769232143138E-2</v>
      </c>
      <c r="D350" s="247">
        <f>+Rendimientos!H1023</f>
        <v>2.2098302604300384E-2</v>
      </c>
      <c r="E350" s="247">
        <f>+Rendimientos!I1023</f>
        <v>5.5726706442049039E-3</v>
      </c>
      <c r="F350">
        <f>+VLOOKUP(B350,ASURB.MX!$A$2:$H$1054,8,FALSE)</f>
        <v>-1.3074548923467218E-2</v>
      </c>
      <c r="G350" s="264">
        <f>+dr!F337</f>
        <v>-9.0180000000002203E-5</v>
      </c>
      <c r="H350" s="264">
        <f>+dr!G337</f>
        <v>-7.3250000000003868E-5</v>
      </c>
      <c r="I350" s="264">
        <f>+dr!H337</f>
        <v>-9.9930000000005015E-5</v>
      </c>
      <c r="J350" s="264">
        <f>+dr!I337</f>
        <v>-3.4809999999996233E-5</v>
      </c>
      <c r="K350" s="264">
        <f>+dr!J337</f>
        <v>0</v>
      </c>
      <c r="M350" s="6">
        <f t="shared" si="134"/>
        <v>333</v>
      </c>
      <c r="N350" s="1">
        <f t="shared" si="128"/>
        <v>42494</v>
      </c>
      <c r="O350" s="263">
        <f t="shared" si="129"/>
        <v>37.150829798771966</v>
      </c>
      <c r="P350" s="263">
        <f t="shared" si="130"/>
        <v>9.3340032639468618</v>
      </c>
      <c r="Q350" s="263">
        <f t="shared" si="131"/>
        <v>14.872649875205919</v>
      </c>
      <c r="R350" s="263">
        <f t="shared" si="135"/>
        <v>301.15665460070784</v>
      </c>
      <c r="S350" s="98">
        <f t="shared" si="132"/>
        <v>3.0587013846153845E-2</v>
      </c>
      <c r="T350" s="265">
        <f>R350-'Ejercicio 7'!$J$12*EXP(-S350*34/360)</f>
        <v>301.05971282619771</v>
      </c>
      <c r="U350" s="280">
        <f t="shared" si="136"/>
        <v>8.1934730000000011E-2</v>
      </c>
      <c r="V350" s="280">
        <f t="shared" si="137"/>
        <v>8.2520879999999991E-2</v>
      </c>
      <c r="W350" s="280">
        <f t="shared" si="138"/>
        <v>-3.1127999999999711E-4</v>
      </c>
      <c r="X350" s="280">
        <f t="shared" si="139"/>
        <v>0</v>
      </c>
      <c r="Y350" s="262">
        <f t="shared" si="140"/>
        <v>9.9367780698667065</v>
      </c>
      <c r="Z350" s="262">
        <f t="shared" si="141"/>
        <v>9.7959302831965029</v>
      </c>
      <c r="AA350" s="262">
        <f t="shared" si="142"/>
        <v>10.00044829509595</v>
      </c>
      <c r="AB350" s="262">
        <f t="shared" si="143"/>
        <v>10</v>
      </c>
      <c r="AD350" s="6">
        <f t="shared" si="144"/>
        <v>333</v>
      </c>
      <c r="AE350" s="1">
        <f t="shared" si="145"/>
        <v>43537</v>
      </c>
      <c r="AF350" s="262">
        <f t="shared" si="146"/>
        <v>0.48155120122803652</v>
      </c>
      <c r="AG350" s="262">
        <f t="shared" si="147"/>
        <v>-0.20400326394686097</v>
      </c>
      <c r="AH350" s="262">
        <f t="shared" si="148"/>
        <v>-8.2649875205920154E-2</v>
      </c>
      <c r="AI350" s="262">
        <f t="shared" si="149"/>
        <v>3.9633403992921785</v>
      </c>
      <c r="AJ350" s="262">
        <f t="shared" si="150"/>
        <v>9.0180000000002203E-5</v>
      </c>
      <c r="AK350" s="262">
        <f t="shared" si="151"/>
        <v>-301.05971282619771</v>
      </c>
    </row>
    <row r="351" spans="1:37" x14ac:dyDescent="0.25">
      <c r="A351" s="6">
        <f t="shared" si="133"/>
        <v>334</v>
      </c>
      <c r="B351" s="245">
        <f>+Rendimientos!F1024</f>
        <v>42495</v>
      </c>
      <c r="C351" s="247">
        <f>+Rendimientos!G1024</f>
        <v>-1.4696096429767823E-2</v>
      </c>
      <c r="D351" s="247">
        <f>+Rendimientos!H1024</f>
        <v>-1.9450770938264417E-2</v>
      </c>
      <c r="E351" s="247">
        <f>+Rendimientos!I1024</f>
        <v>-1.4138697192583066E-2</v>
      </c>
      <c r="F351">
        <f>+VLOOKUP(B351,ASURB.MX!$A$2:$H$1054,8,FALSE)</f>
        <v>3.4688781485894223E-3</v>
      </c>
      <c r="G351" s="264">
        <f>+dr!F338</f>
        <v>1.4132000000000033E-4</v>
      </c>
      <c r="H351" s="264">
        <f>+dr!G338</f>
        <v>-7.7679999999996641E-5</v>
      </c>
      <c r="I351" s="264">
        <f>+dr!H338</f>
        <v>-9.8839999999995876E-5</v>
      </c>
      <c r="J351" s="264">
        <f>+dr!I338</f>
        <v>-1.146500000000078E-4</v>
      </c>
      <c r="K351" s="264">
        <f>+dr!J338</f>
        <v>0</v>
      </c>
      <c r="M351" s="6">
        <f t="shared" si="134"/>
        <v>334</v>
      </c>
      <c r="N351" s="1">
        <f t="shared" si="128"/>
        <v>42495</v>
      </c>
      <c r="O351" s="263">
        <f t="shared" si="129"/>
        <v>37.083375896834497</v>
      </c>
      <c r="P351" s="263">
        <f t="shared" si="130"/>
        <v>8.9541304056610596</v>
      </c>
      <c r="Q351" s="263">
        <f t="shared" si="131"/>
        <v>14.582360006987255</v>
      </c>
      <c r="R351" s="263">
        <f t="shared" si="135"/>
        <v>306.18025697997257</v>
      </c>
      <c r="S351" s="98">
        <f t="shared" si="132"/>
        <v>3.0818513846153847E-2</v>
      </c>
      <c r="T351" s="265">
        <f>R351-'Ejercicio 7'!$J$12*EXP(-S351*34/360)</f>
        <v>306.08331732496345</v>
      </c>
      <c r="U351" s="280">
        <f t="shared" si="136"/>
        <v>8.1930300000000011E-2</v>
      </c>
      <c r="V351" s="280">
        <f t="shared" si="137"/>
        <v>8.252197E-2</v>
      </c>
      <c r="W351" s="280">
        <f t="shared" si="138"/>
        <v>-3.9112000000000868E-4</v>
      </c>
      <c r="X351" s="280">
        <f t="shared" si="139"/>
        <v>0</v>
      </c>
      <c r="Y351" s="262">
        <f t="shared" si="140"/>
        <v>9.9367780698667065</v>
      </c>
      <c r="Z351" s="262">
        <f t="shared" si="141"/>
        <v>9.7959302831965029</v>
      </c>
      <c r="AA351" s="262">
        <f t="shared" si="142"/>
        <v>10.00044829509595</v>
      </c>
      <c r="AB351" s="262">
        <f t="shared" si="143"/>
        <v>10</v>
      </c>
      <c r="AD351" s="6">
        <f t="shared" si="144"/>
        <v>334</v>
      </c>
      <c r="AE351" s="1">
        <f t="shared" si="145"/>
        <v>43537</v>
      </c>
      <c r="AF351" s="262">
        <f t="shared" si="146"/>
        <v>0.54900510316550566</v>
      </c>
      <c r="AG351" s="262">
        <f t="shared" si="147"/>
        <v>0.17586959433894123</v>
      </c>
      <c r="AH351" s="262">
        <f t="shared" si="148"/>
        <v>0.20763999301274438</v>
      </c>
      <c r="AI351" s="262">
        <f t="shared" si="149"/>
        <v>-1.0602619799725517</v>
      </c>
      <c r="AJ351" s="262">
        <f t="shared" si="150"/>
        <v>-1.4132000000000033E-4</v>
      </c>
      <c r="AK351" s="262">
        <f t="shared" si="151"/>
        <v>-306.08331732496345</v>
      </c>
    </row>
    <row r="352" spans="1:37" x14ac:dyDescent="0.25">
      <c r="A352" s="6">
        <f t="shared" si="133"/>
        <v>335</v>
      </c>
      <c r="B352" s="245">
        <f>+Rendimientos!F1025</f>
        <v>42496</v>
      </c>
      <c r="C352" s="247">
        <f>+Rendimientos!G1025</f>
        <v>2.4686624961745619E-3</v>
      </c>
      <c r="D352" s="247">
        <f>+Rendimientos!H1025</f>
        <v>9.398565188161177E-3</v>
      </c>
      <c r="E352" s="247">
        <f>+Rendimientos!I1025</f>
        <v>-1.0137271387950104E-2</v>
      </c>
      <c r="F352">
        <f>+VLOOKUP(B352,ASURB.MX!$A$2:$H$1054,8,FALSE)</f>
        <v>-3.9866149466365576E-3</v>
      </c>
      <c r="G352" s="264">
        <f>+dr!F339</f>
        <v>1.3873000000000357E-4</v>
      </c>
      <c r="H352" s="264">
        <f>+dr!G339</f>
        <v>-4.8930000000002583E-5</v>
      </c>
      <c r="I352" s="264">
        <f>+dr!H339</f>
        <v>7.7899999999998804E-5</v>
      </c>
      <c r="J352" s="264">
        <f>+dr!I339</f>
        <v>-4.6799999999992681E-5</v>
      </c>
      <c r="K352" s="264">
        <f>+dr!J339</f>
        <v>0</v>
      </c>
      <c r="M352" s="6">
        <f t="shared" si="134"/>
        <v>335</v>
      </c>
      <c r="N352" s="1">
        <f t="shared" si="128"/>
        <v>42496</v>
      </c>
      <c r="O352" s="263">
        <f t="shared" si="129"/>
        <v>37.725397413443041</v>
      </c>
      <c r="P352" s="263">
        <f t="shared" si="130"/>
        <v>9.2162134067060872</v>
      </c>
      <c r="Q352" s="263">
        <f t="shared" si="131"/>
        <v>14.640827136540382</v>
      </c>
      <c r="R352" s="263">
        <f t="shared" si="135"/>
        <v>303.90602049967686</v>
      </c>
      <c r="S352" s="98">
        <f t="shared" si="132"/>
        <v>3.081592384615385E-2</v>
      </c>
      <c r="T352" s="265">
        <f>R352-'Ejercicio 7'!$J$12*EXP(-S352*34/360)</f>
        <v>303.80908082095522</v>
      </c>
      <c r="U352" s="280">
        <f t="shared" si="136"/>
        <v>8.1959050000000006E-2</v>
      </c>
      <c r="V352" s="280">
        <f t="shared" si="137"/>
        <v>8.2698710000000009E-2</v>
      </c>
      <c r="W352" s="280">
        <f t="shared" si="138"/>
        <v>-3.2326999999999356E-4</v>
      </c>
      <c r="X352" s="280">
        <f t="shared" si="139"/>
        <v>0</v>
      </c>
      <c r="Y352" s="262">
        <f t="shared" si="140"/>
        <v>9.9367780698667065</v>
      </c>
      <c r="Z352" s="262">
        <f t="shared" si="141"/>
        <v>9.7959302831965029</v>
      </c>
      <c r="AA352" s="262">
        <f t="shared" si="142"/>
        <v>10.00044829509595</v>
      </c>
      <c r="AB352" s="262">
        <f t="shared" si="143"/>
        <v>10</v>
      </c>
      <c r="AD352" s="6">
        <f t="shared" si="144"/>
        <v>335</v>
      </c>
      <c r="AE352" s="1">
        <f t="shared" si="145"/>
        <v>43537</v>
      </c>
      <c r="AF352" s="262">
        <f t="shared" si="146"/>
        <v>-9.3016413443038459E-2</v>
      </c>
      <c r="AG352" s="262">
        <f t="shared" si="147"/>
        <v>-8.621340670608646E-2</v>
      </c>
      <c r="AH352" s="262">
        <f t="shared" si="148"/>
        <v>0.14917286345961678</v>
      </c>
      <c r="AI352" s="262">
        <f t="shared" si="149"/>
        <v>1.213974500323161</v>
      </c>
      <c r="AJ352" s="262">
        <f t="shared" si="150"/>
        <v>-1.3873000000000357E-4</v>
      </c>
      <c r="AK352" s="262">
        <f t="shared" si="151"/>
        <v>-303.80908082095522</v>
      </c>
    </row>
    <row r="353" spans="1:37" x14ac:dyDescent="0.25">
      <c r="A353" s="6">
        <f t="shared" si="133"/>
        <v>336</v>
      </c>
      <c r="B353" s="245">
        <f>+Rendimientos!F1026</f>
        <v>42499</v>
      </c>
      <c r="C353" s="247">
        <f>+Rendimientos!G1026</f>
        <v>8.1869354734848338E-4</v>
      </c>
      <c r="D353" s="247">
        <f>+Rendimientos!H1026</f>
        <v>1.6513925740762325E-2</v>
      </c>
      <c r="E353" s="247">
        <f>+Rendimientos!I1026</f>
        <v>2.8071073773497067E-2</v>
      </c>
      <c r="F353">
        <f>+VLOOKUP(B353,ASURB.MX!$A$2:$H$1054,8,FALSE)</f>
        <v>1.0193026176658033E-2</v>
      </c>
      <c r="G353" s="264">
        <f>+dr!F340</f>
        <v>9.0649999999997677E-5</v>
      </c>
      <c r="H353" s="264">
        <f>+dr!G340</f>
        <v>4.7760000000000857E-5</v>
      </c>
      <c r="I353" s="264">
        <f>+dr!H340</f>
        <v>-4.7650000000003245E-5</v>
      </c>
      <c r="J353" s="264">
        <f>+dr!I340</f>
        <v>2.0011000000000334E-4</v>
      </c>
      <c r="K353" s="264">
        <f>+dr!J340</f>
        <v>0</v>
      </c>
      <c r="M353" s="6">
        <f t="shared" si="134"/>
        <v>336</v>
      </c>
      <c r="N353" s="1">
        <f t="shared" si="128"/>
        <v>42499</v>
      </c>
      <c r="O353" s="263">
        <f t="shared" si="129"/>
        <v>37.663203002661852</v>
      </c>
      <c r="P353" s="263">
        <f t="shared" si="130"/>
        <v>9.2820239432158616</v>
      </c>
      <c r="Q353" s="263">
        <f t="shared" si="131"/>
        <v>15.211053241127322</v>
      </c>
      <c r="R353" s="263">
        <f t="shared" si="135"/>
        <v>308.24599573438184</v>
      </c>
      <c r="S353" s="98">
        <f t="shared" si="132"/>
        <v>3.0767843846153844E-2</v>
      </c>
      <c r="T353" s="265">
        <f>R353-'Ejercicio 7'!$J$12*EXP(-S353*34/360)</f>
        <v>308.14905561546686</v>
      </c>
      <c r="U353" s="280">
        <f t="shared" si="136"/>
        <v>8.2055740000000016E-2</v>
      </c>
      <c r="V353" s="280">
        <f t="shared" si="137"/>
        <v>8.2573160000000007E-2</v>
      </c>
      <c r="W353" s="280">
        <f t="shared" si="138"/>
        <v>-7.6359999999997541E-5</v>
      </c>
      <c r="X353" s="280">
        <f t="shared" si="139"/>
        <v>0</v>
      </c>
      <c r="Y353" s="262">
        <f t="shared" si="140"/>
        <v>9.9367780698667065</v>
      </c>
      <c r="Z353" s="262">
        <f t="shared" si="141"/>
        <v>9.7959302831965029</v>
      </c>
      <c r="AA353" s="262">
        <f t="shared" si="142"/>
        <v>10.00044829509595</v>
      </c>
      <c r="AB353" s="262">
        <f t="shared" si="143"/>
        <v>10</v>
      </c>
      <c r="AD353" s="6">
        <f t="shared" si="144"/>
        <v>336</v>
      </c>
      <c r="AE353" s="1">
        <f t="shared" si="145"/>
        <v>43537</v>
      </c>
      <c r="AF353" s="262">
        <f t="shared" si="146"/>
        <v>-3.0822002661849979E-2</v>
      </c>
      <c r="AG353" s="262">
        <f t="shared" si="147"/>
        <v>-0.15202394321586077</v>
      </c>
      <c r="AH353" s="262">
        <f t="shared" si="148"/>
        <v>-0.42105324112732312</v>
      </c>
      <c r="AI353" s="262">
        <f t="shared" si="149"/>
        <v>-3.1260007343818188</v>
      </c>
      <c r="AJ353" s="262">
        <f t="shared" si="150"/>
        <v>-9.0649999999997677E-5</v>
      </c>
      <c r="AK353" s="262">
        <f t="shared" si="151"/>
        <v>-308.14905561546686</v>
      </c>
    </row>
    <row r="354" spans="1:37" x14ac:dyDescent="0.25">
      <c r="A354" s="6">
        <f t="shared" si="133"/>
        <v>337</v>
      </c>
      <c r="B354" s="245">
        <f>+Rendimientos!F1027</f>
        <v>42500</v>
      </c>
      <c r="C354" s="247">
        <f>+Rendimientos!G1027</f>
        <v>2.3488468425255326E-2</v>
      </c>
      <c r="D354" s="247">
        <f>+Rendimientos!H1027</f>
        <v>1.1526989620227759E-2</v>
      </c>
      <c r="E354" s="247">
        <f>+Rendimientos!I1027</f>
        <v>3.3126307366328073E-2</v>
      </c>
      <c r="F354">
        <f>+VLOOKUP(B354,ASURB.MX!$A$2:$H$1054,8,FALSE)</f>
        <v>2.4019063808575762E-2</v>
      </c>
      <c r="G354" s="264">
        <f>+dr!F341</f>
        <v>-1.1694999999999761E-4</v>
      </c>
      <c r="H354" s="264">
        <f>+dr!G341</f>
        <v>2.1050000000000235E-4</v>
      </c>
      <c r="I354" s="264">
        <f>+dr!H341</f>
        <v>-3.1520000000000159E-5</v>
      </c>
      <c r="J354" s="264">
        <f>+dr!I341</f>
        <v>-1.0614000000000456E-4</v>
      </c>
      <c r="K354" s="264">
        <f>+dr!J341</f>
        <v>0</v>
      </c>
      <c r="M354" s="6">
        <f t="shared" si="134"/>
        <v>337</v>
      </c>
      <c r="N354" s="1">
        <f t="shared" si="128"/>
        <v>42500</v>
      </c>
      <c r="O354" s="263">
        <f t="shared" si="129"/>
        <v>38.526770796331029</v>
      </c>
      <c r="P354" s="263">
        <f t="shared" si="130"/>
        <v>9.2358503109121592</v>
      </c>
      <c r="Q354" s="263">
        <f t="shared" si="131"/>
        <v>15.288143358557621</v>
      </c>
      <c r="R354" s="263">
        <f t="shared" si="135"/>
        <v>312.53741476999062</v>
      </c>
      <c r="S354" s="98">
        <f t="shared" si="132"/>
        <v>3.0560243846153849E-2</v>
      </c>
      <c r="T354" s="265">
        <f>R354-'Ejercicio 7'!$J$12*EXP(-S354*34/360)</f>
        <v>312.44047275038446</v>
      </c>
      <c r="U354" s="280">
        <f t="shared" si="136"/>
        <v>8.221848000000001E-2</v>
      </c>
      <c r="V354" s="280">
        <f t="shared" si="137"/>
        <v>8.258929000000001E-2</v>
      </c>
      <c r="W354" s="280">
        <f t="shared" si="138"/>
        <v>-3.8261000000000545E-4</v>
      </c>
      <c r="X354" s="280">
        <f t="shared" si="139"/>
        <v>0</v>
      </c>
      <c r="Y354" s="262">
        <f t="shared" si="140"/>
        <v>9.9367780698667065</v>
      </c>
      <c r="Z354" s="262">
        <f t="shared" si="141"/>
        <v>9.7959302831965029</v>
      </c>
      <c r="AA354" s="262">
        <f t="shared" si="142"/>
        <v>10.00044829509595</v>
      </c>
      <c r="AB354" s="262">
        <f t="shared" si="143"/>
        <v>10</v>
      </c>
      <c r="AD354" s="6">
        <f t="shared" si="144"/>
        <v>337</v>
      </c>
      <c r="AE354" s="1">
        <f t="shared" si="145"/>
        <v>43537</v>
      </c>
      <c r="AF354" s="262">
        <f t="shared" si="146"/>
        <v>-0.89438979633102633</v>
      </c>
      <c r="AG354" s="262">
        <f t="shared" si="147"/>
        <v>-0.10585031091215846</v>
      </c>
      <c r="AH354" s="262">
        <f t="shared" si="148"/>
        <v>-0.4981433585576216</v>
      </c>
      <c r="AI354" s="262">
        <f t="shared" si="149"/>
        <v>-7.4174197699906017</v>
      </c>
      <c r="AJ354" s="262">
        <f t="shared" si="150"/>
        <v>1.1694999999999761E-4</v>
      </c>
      <c r="AK354" s="262">
        <f t="shared" si="151"/>
        <v>-312.44047275038446</v>
      </c>
    </row>
    <row r="355" spans="1:37" x14ac:dyDescent="0.25">
      <c r="A355" s="6">
        <f t="shared" si="133"/>
        <v>338</v>
      </c>
      <c r="B355" s="245">
        <f>+Rendimientos!F1028</f>
        <v>42501</v>
      </c>
      <c r="C355" s="247">
        <f>+Rendimientos!G1028</f>
        <v>-1.2889130642934831E-2</v>
      </c>
      <c r="D355" s="247">
        <f>+Rendimientos!H1028</f>
        <v>2.3620714010981073E-3</v>
      </c>
      <c r="E355" s="247">
        <f>+Rendimientos!I1028</f>
        <v>-2.9852958316883765E-2</v>
      </c>
      <c r="F355">
        <f>+VLOOKUP(B355,ASURB.MX!$A$2:$H$1054,8,FALSE)</f>
        <v>4.6458224047319973E-4</v>
      </c>
      <c r="G355" s="264">
        <f>+dr!F342</f>
        <v>3.3930000000001459E-5</v>
      </c>
      <c r="H355" s="264">
        <f>+dr!G342</f>
        <v>-2.471999999999891E-5</v>
      </c>
      <c r="I355" s="264">
        <f>+dr!H342</f>
        <v>2.6200000000017876E-6</v>
      </c>
      <c r="J355" s="264">
        <f>+dr!I342</f>
        <v>6.0600000000021748E-6</v>
      </c>
      <c r="K355" s="264">
        <f>+dr!J342</f>
        <v>0</v>
      </c>
      <c r="M355" s="6">
        <f t="shared" si="134"/>
        <v>338</v>
      </c>
      <c r="N355" s="1">
        <f t="shared" si="128"/>
        <v>42501</v>
      </c>
      <c r="O355" s="263">
        <f t="shared" si="129"/>
        <v>37.150444865757393</v>
      </c>
      <c r="P355" s="263">
        <f t="shared" si="130"/>
        <v>9.1515912018334156</v>
      </c>
      <c r="Q355" s="263">
        <f t="shared" si="131"/>
        <v>14.355000069374805</v>
      </c>
      <c r="R355" s="263">
        <f t="shared" si="135"/>
        <v>305.26178126403016</v>
      </c>
      <c r="S355" s="98">
        <f t="shared" si="132"/>
        <v>3.0711123846153848E-2</v>
      </c>
      <c r="T355" s="265">
        <f>R355-'Ejercicio 7'!$J$12*EXP(-S355*34/360)</f>
        <v>305.1648406258164</v>
      </c>
      <c r="U355" s="280">
        <f t="shared" si="136"/>
        <v>8.1983260000000002E-2</v>
      </c>
      <c r="V355" s="280">
        <f t="shared" si="137"/>
        <v>8.2623429999999998E-2</v>
      </c>
      <c r="W355" s="280">
        <f t="shared" si="138"/>
        <v>-2.7040999999999871E-4</v>
      </c>
      <c r="X355" s="280">
        <f t="shared" si="139"/>
        <v>0</v>
      </c>
      <c r="Y355" s="262">
        <f t="shared" si="140"/>
        <v>9.9367780698667065</v>
      </c>
      <c r="Z355" s="262">
        <f t="shared" si="141"/>
        <v>9.7959302831965029</v>
      </c>
      <c r="AA355" s="262">
        <f t="shared" si="142"/>
        <v>10.00044829509595</v>
      </c>
      <c r="AB355" s="262">
        <f t="shared" si="143"/>
        <v>10</v>
      </c>
      <c r="AD355" s="6">
        <f t="shared" si="144"/>
        <v>338</v>
      </c>
      <c r="AE355" s="1">
        <f t="shared" si="145"/>
        <v>43537</v>
      </c>
      <c r="AF355" s="262">
        <f t="shared" si="146"/>
        <v>0.48193613424260917</v>
      </c>
      <c r="AG355" s="262">
        <f t="shared" si="147"/>
        <v>-2.1591201833414786E-2</v>
      </c>
      <c r="AH355" s="262">
        <f t="shared" si="148"/>
        <v>0.43499993062519415</v>
      </c>
      <c r="AI355" s="262">
        <f t="shared" si="149"/>
        <v>-0.14178626403014505</v>
      </c>
      <c r="AJ355" s="262">
        <f t="shared" si="150"/>
        <v>-3.3930000000001459E-5</v>
      </c>
      <c r="AK355" s="262">
        <f t="shared" si="151"/>
        <v>-305.1648406258164</v>
      </c>
    </row>
    <row r="356" spans="1:37" x14ac:dyDescent="0.25">
      <c r="A356" s="6">
        <f t="shared" si="133"/>
        <v>339</v>
      </c>
      <c r="B356" s="245">
        <f>+Rendimientos!F1029</f>
        <v>42502</v>
      </c>
      <c r="C356" s="247">
        <f>+Rendimientos!G1029</f>
        <v>-3.2526398268996897E-3</v>
      </c>
      <c r="D356" s="247">
        <f>+Rendimientos!H1029</f>
        <v>-1.6468706674141978E-2</v>
      </c>
      <c r="E356" s="247">
        <f>+Rendimientos!I1029</f>
        <v>-6.2584565966199539E-3</v>
      </c>
      <c r="F356">
        <f>+VLOOKUP(B356,ASURB.MX!$A$2:$H$1054,8,FALSE)</f>
        <v>1.4858299629358751E-2</v>
      </c>
      <c r="G356" s="264">
        <f>+dr!F343</f>
        <v>-1.5740000000007137E-5</v>
      </c>
      <c r="H356" s="264">
        <f>+dr!G343</f>
        <v>2.3359999999999354E-4</v>
      </c>
      <c r="I356" s="264">
        <f>+dr!H343</f>
        <v>1.4803000000000038E-4</v>
      </c>
      <c r="J356" s="264">
        <f>+dr!I343</f>
        <v>0</v>
      </c>
      <c r="K356" s="264">
        <f>+dr!J343</f>
        <v>0</v>
      </c>
      <c r="M356" s="6">
        <f t="shared" si="134"/>
        <v>339</v>
      </c>
      <c r="N356" s="1">
        <f t="shared" si="128"/>
        <v>42502</v>
      </c>
      <c r="O356" s="263">
        <f t="shared" si="129"/>
        <v>37.510175272128407</v>
      </c>
      <c r="P356" s="263">
        <f t="shared" si="130"/>
        <v>8.9808720507951012</v>
      </c>
      <c r="Q356" s="263">
        <f t="shared" si="131"/>
        <v>14.697726473050446</v>
      </c>
      <c r="R356" s="263">
        <f t="shared" si="135"/>
        <v>309.68740727033691</v>
      </c>
      <c r="S356" s="98">
        <f t="shared" si="132"/>
        <v>3.066145384615384E-2</v>
      </c>
      <c r="T356" s="265">
        <f>R356-'Ejercicio 7'!$J$12*EXP(-S356*34/360)</f>
        <v>309.59046617736811</v>
      </c>
      <c r="U356" s="280">
        <f t="shared" si="136"/>
        <v>8.2241580000000009E-2</v>
      </c>
      <c r="V356" s="280">
        <f t="shared" si="137"/>
        <v>8.276884000000001E-2</v>
      </c>
      <c r="W356" s="280">
        <f t="shared" si="138"/>
        <v>-2.7647000000000088E-4</v>
      </c>
      <c r="X356" s="280">
        <f t="shared" si="139"/>
        <v>0</v>
      </c>
      <c r="Y356" s="262">
        <f t="shared" si="140"/>
        <v>9.9367780698667065</v>
      </c>
      <c r="Z356" s="262">
        <f t="shared" si="141"/>
        <v>9.7959302831965029</v>
      </c>
      <c r="AA356" s="262">
        <f t="shared" si="142"/>
        <v>10.00044829509595</v>
      </c>
      <c r="AB356" s="262">
        <f t="shared" si="143"/>
        <v>10</v>
      </c>
      <c r="AD356" s="6">
        <f t="shared" si="144"/>
        <v>339</v>
      </c>
      <c r="AE356" s="1">
        <f t="shared" si="145"/>
        <v>43537</v>
      </c>
      <c r="AF356" s="262">
        <f t="shared" si="146"/>
        <v>0.12220572787159512</v>
      </c>
      <c r="AG356" s="262">
        <f t="shared" si="147"/>
        <v>0.14912794920489958</v>
      </c>
      <c r="AH356" s="262">
        <f t="shared" si="148"/>
        <v>9.2273526949552931E-2</v>
      </c>
      <c r="AI356" s="262">
        <f t="shared" si="149"/>
        <v>-4.567412270336888</v>
      </c>
      <c r="AJ356" s="262">
        <f t="shared" si="150"/>
        <v>1.5740000000007137E-5</v>
      </c>
      <c r="AK356" s="262">
        <f t="shared" si="151"/>
        <v>-309.59046617736811</v>
      </c>
    </row>
    <row r="357" spans="1:37" x14ac:dyDescent="0.25">
      <c r="A357" s="6">
        <f t="shared" si="133"/>
        <v>340</v>
      </c>
      <c r="B357" s="245">
        <f>+Rendimientos!F1030</f>
        <v>42503</v>
      </c>
      <c r="C357" s="247">
        <f>+Rendimientos!G1030</f>
        <v>-2.4716306946715321E-2</v>
      </c>
      <c r="D357" s="247">
        <f>+Rendimientos!H1030</f>
        <v>2.7636125904523228E-3</v>
      </c>
      <c r="E357" s="247">
        <f>+Rendimientos!I1030</f>
        <v>-1.475714405970327E-2</v>
      </c>
      <c r="F357">
        <f>+VLOOKUP(B357,ASURB.MX!$A$2:$H$1054,8,FALSE)</f>
        <v>-5.5416052619343776E-3</v>
      </c>
      <c r="G357" s="264">
        <f>+dr!F344</f>
        <v>1.0734000000000438E-4</v>
      </c>
      <c r="H357" s="264">
        <f>+dr!G344</f>
        <v>3.740000000002075E-6</v>
      </c>
      <c r="I357" s="264">
        <f>+dr!H344</f>
        <v>2.0781999999999745E-4</v>
      </c>
      <c r="J357" s="264">
        <f>+dr!I344</f>
        <v>-6.4989999999993942E-5</v>
      </c>
      <c r="K357" s="264">
        <f>+dr!J344</f>
        <v>0</v>
      </c>
      <c r="M357" s="6">
        <f t="shared" si="134"/>
        <v>340</v>
      </c>
      <c r="N357" s="1">
        <f t="shared" si="128"/>
        <v>42503</v>
      </c>
      <c r="O357" s="263">
        <f t="shared" si="129"/>
        <v>36.713648132212946</v>
      </c>
      <c r="P357" s="263">
        <f t="shared" si="130"/>
        <v>9.1552666805277418</v>
      </c>
      <c r="Q357" s="263">
        <f t="shared" si="131"/>
        <v>14.573344380256124</v>
      </c>
      <c r="R357" s="263">
        <f t="shared" si="135"/>
        <v>303.43381681226839</v>
      </c>
      <c r="S357" s="98">
        <f t="shared" si="132"/>
        <v>3.0784533846153851E-2</v>
      </c>
      <c r="T357" s="265">
        <f>R357-'Ejercicio 7'!$J$12*EXP(-S357*34/360)</f>
        <v>303.33687684615785</v>
      </c>
      <c r="U357" s="280">
        <f t="shared" si="136"/>
        <v>8.201172000000001E-2</v>
      </c>
      <c r="V357" s="280">
        <f t="shared" si="137"/>
        <v>8.282863E-2</v>
      </c>
      <c r="W357" s="280">
        <f t="shared" si="138"/>
        <v>-3.4145999999999482E-4</v>
      </c>
      <c r="X357" s="280">
        <f t="shared" si="139"/>
        <v>0</v>
      </c>
      <c r="Y357" s="262">
        <f t="shared" si="140"/>
        <v>9.9367780698667065</v>
      </c>
      <c r="Z357" s="262">
        <f t="shared" si="141"/>
        <v>9.7959302831965029</v>
      </c>
      <c r="AA357" s="262">
        <f t="shared" si="142"/>
        <v>10.00044829509595</v>
      </c>
      <c r="AB357" s="262">
        <f t="shared" si="143"/>
        <v>10</v>
      </c>
      <c r="AD357" s="6">
        <f t="shared" si="144"/>
        <v>340</v>
      </c>
      <c r="AE357" s="1">
        <f t="shared" si="145"/>
        <v>43537</v>
      </c>
      <c r="AF357" s="262">
        <f t="shared" si="146"/>
        <v>0.91873286778705676</v>
      </c>
      <c r="AG357" s="262">
        <f t="shared" si="147"/>
        <v>-2.5266680527741059E-2</v>
      </c>
      <c r="AH357" s="262">
        <f t="shared" si="148"/>
        <v>0.21665561974387515</v>
      </c>
      <c r="AI357" s="262">
        <f t="shared" si="149"/>
        <v>1.6861781877316275</v>
      </c>
      <c r="AJ357" s="262">
        <f t="shared" si="150"/>
        <v>-1.0734000000000438E-4</v>
      </c>
      <c r="AK357" s="262">
        <f t="shared" si="151"/>
        <v>-303.33687684615785</v>
      </c>
    </row>
    <row r="358" spans="1:37" x14ac:dyDescent="0.25">
      <c r="A358" s="6">
        <f t="shared" si="133"/>
        <v>341</v>
      </c>
      <c r="B358" s="245">
        <f>+Rendimientos!F1031</f>
        <v>42506</v>
      </c>
      <c r="C358" s="247">
        <f>+Rendimientos!G1031</f>
        <v>4.9923747337836622E-3</v>
      </c>
      <c r="D358" s="247">
        <f>+Rendimientos!H1031</f>
        <v>4.7724073812525697E-3</v>
      </c>
      <c r="E358" s="247">
        <f>+Rendimientos!I1031</f>
        <v>1.0562973037796812E-2</v>
      </c>
      <c r="F358">
        <f>+VLOOKUP(B358,ASURB.MX!$A$2:$H$1054,8,FALSE)</f>
        <v>2.6992312108457667E-2</v>
      </c>
      <c r="G358" s="264">
        <f>+dr!F345</f>
        <v>7.1319999999999717E-5</v>
      </c>
      <c r="H358" s="264">
        <f>+dr!G345</f>
        <v>-6.5709999999996604E-5</v>
      </c>
      <c r="I358" s="264">
        <f>+dr!H345</f>
        <v>2.5507999999999781E-4</v>
      </c>
      <c r="J358" s="264">
        <f>+dr!I345</f>
        <v>2.9696999999999363E-4</v>
      </c>
      <c r="K358" s="264">
        <f>+dr!J345</f>
        <v>0</v>
      </c>
      <c r="M358" s="6">
        <f t="shared" si="134"/>
        <v>341</v>
      </c>
      <c r="N358" s="1">
        <f t="shared" si="128"/>
        <v>42506</v>
      </c>
      <c r="O358" s="263">
        <f t="shared" si="129"/>
        <v>37.820725700549929</v>
      </c>
      <c r="P358" s="263">
        <f t="shared" si="130"/>
        <v>9.1736762168436989</v>
      </c>
      <c r="Q358" s="263">
        <f t="shared" si="131"/>
        <v>14.947054391586668</v>
      </c>
      <c r="R358" s="263">
        <f t="shared" si="135"/>
        <v>313.46804892473119</v>
      </c>
      <c r="S358" s="98">
        <f t="shared" si="132"/>
        <v>3.0748513846153847E-2</v>
      </c>
      <c r="T358" s="265">
        <f>R358-'Ejercicio 7'!$J$12*EXP(-S358*34/360)</f>
        <v>313.37110862884111</v>
      </c>
      <c r="U358" s="280">
        <f t="shared" si="136"/>
        <v>8.1942270000000011E-2</v>
      </c>
      <c r="V358" s="280">
        <f t="shared" si="137"/>
        <v>8.2875890000000008E-2</v>
      </c>
      <c r="W358" s="280">
        <f t="shared" si="138"/>
        <v>2.0499999999992746E-5</v>
      </c>
      <c r="X358" s="280">
        <f t="shared" si="139"/>
        <v>0</v>
      </c>
      <c r="Y358" s="262">
        <f t="shared" si="140"/>
        <v>9.9367780698667065</v>
      </c>
      <c r="Z358" s="262">
        <f t="shared" si="141"/>
        <v>9.7959302831965029</v>
      </c>
      <c r="AA358" s="262">
        <f t="shared" si="142"/>
        <v>10.00044829509595</v>
      </c>
      <c r="AB358" s="262">
        <f t="shared" si="143"/>
        <v>10</v>
      </c>
      <c r="AD358" s="6">
        <f t="shared" si="144"/>
        <v>341</v>
      </c>
      <c r="AE358" s="1">
        <f t="shared" si="145"/>
        <v>43537</v>
      </c>
      <c r="AF358" s="262">
        <f t="shared" si="146"/>
        <v>-0.18834470054992636</v>
      </c>
      <c r="AG358" s="262">
        <f t="shared" si="147"/>
        <v>-4.3676216843698157E-2</v>
      </c>
      <c r="AH358" s="262">
        <f t="shared" si="148"/>
        <v>-0.15705439158666934</v>
      </c>
      <c r="AI358" s="262">
        <f t="shared" si="149"/>
        <v>-8.3480539247311754</v>
      </c>
      <c r="AJ358" s="262">
        <f t="shared" si="150"/>
        <v>-7.1319999999999717E-5</v>
      </c>
      <c r="AK358" s="262">
        <f t="shared" si="151"/>
        <v>-313.37110862884111</v>
      </c>
    </row>
    <row r="359" spans="1:37" x14ac:dyDescent="0.25">
      <c r="A359" s="6">
        <f t="shared" si="133"/>
        <v>342</v>
      </c>
      <c r="B359" s="245">
        <f>+Rendimientos!F1032</f>
        <v>42507</v>
      </c>
      <c r="C359" s="247">
        <f>+Rendimientos!G1032</f>
        <v>7.4464221360679064E-3</v>
      </c>
      <c r="D359" s="247">
        <f>+Rendimientos!H1032</f>
        <v>4.3185093685031345E-2</v>
      </c>
      <c r="E359" s="247">
        <f>+Rendimientos!I1032</f>
        <v>-1.0866376633313685E-2</v>
      </c>
      <c r="F359">
        <f>+VLOOKUP(B359,ASURB.MX!$A$2:$H$1054,8,FALSE)</f>
        <v>-9.4150762528021435E-3</v>
      </c>
      <c r="G359" s="264">
        <f>+dr!F346</f>
        <v>-2.0942999999999656E-4</v>
      </c>
      <c r="H359" s="264">
        <f>+dr!G346</f>
        <v>-5.3799999999992743E-6</v>
      </c>
      <c r="I359" s="264">
        <f>+dr!H346</f>
        <v>8.641000000000898E-5</v>
      </c>
      <c r="J359" s="264">
        <f>+dr!I346</f>
        <v>5.8470000000004907E-5</v>
      </c>
      <c r="K359" s="264">
        <f>+dr!J346</f>
        <v>0</v>
      </c>
      <c r="M359" s="6">
        <f t="shared" si="134"/>
        <v>342</v>
      </c>
      <c r="N359" s="1">
        <f t="shared" si="128"/>
        <v>42507</v>
      </c>
      <c r="O359" s="263">
        <f t="shared" si="129"/>
        <v>37.913653532222845</v>
      </c>
      <c r="P359" s="263">
        <f t="shared" si="130"/>
        <v>9.5329172994909186</v>
      </c>
      <c r="Q359" s="263">
        <f t="shared" si="131"/>
        <v>14.630156323224362</v>
      </c>
      <c r="R359" s="263">
        <f t="shared" si="135"/>
        <v>302.26074811568583</v>
      </c>
      <c r="S359" s="98">
        <f t="shared" si="132"/>
        <v>3.046776384615385E-2</v>
      </c>
      <c r="T359" s="265">
        <f>R359-'Ejercicio 7'!$J$12*EXP(-S359*34/360)</f>
        <v>302.16380524936278</v>
      </c>
      <c r="U359" s="280">
        <f t="shared" si="136"/>
        <v>8.2002600000000009E-2</v>
      </c>
      <c r="V359" s="280">
        <f t="shared" si="137"/>
        <v>8.2707220000000012E-2</v>
      </c>
      <c r="W359" s="280">
        <f t="shared" si="138"/>
        <v>-2.1799999999999597E-4</v>
      </c>
      <c r="X359" s="280">
        <f t="shared" si="139"/>
        <v>0</v>
      </c>
      <c r="Y359" s="262">
        <f t="shared" si="140"/>
        <v>9.9367780698667065</v>
      </c>
      <c r="Z359" s="262">
        <f t="shared" si="141"/>
        <v>9.7959302831965029</v>
      </c>
      <c r="AA359" s="262">
        <f t="shared" si="142"/>
        <v>10.00044829509595</v>
      </c>
      <c r="AB359" s="262">
        <f t="shared" si="143"/>
        <v>10</v>
      </c>
      <c r="AD359" s="6">
        <f t="shared" si="144"/>
        <v>342</v>
      </c>
      <c r="AE359" s="1">
        <f t="shared" si="145"/>
        <v>43537</v>
      </c>
      <c r="AF359" s="262">
        <f t="shared" si="146"/>
        <v>-0.2812725322228431</v>
      </c>
      <c r="AG359" s="262">
        <f t="shared" si="147"/>
        <v>-0.40291729949091781</v>
      </c>
      <c r="AH359" s="262">
        <f t="shared" si="148"/>
        <v>0.15984367677563682</v>
      </c>
      <c r="AI359" s="262">
        <f t="shared" si="149"/>
        <v>2.8592468843141887</v>
      </c>
      <c r="AJ359" s="262">
        <f t="shared" si="150"/>
        <v>2.0942999999999656E-4</v>
      </c>
      <c r="AK359" s="262">
        <f t="shared" si="151"/>
        <v>-302.16380524936278</v>
      </c>
    </row>
    <row r="360" spans="1:37" x14ac:dyDescent="0.25">
      <c r="A360" s="6">
        <f t="shared" si="133"/>
        <v>343</v>
      </c>
      <c r="B360" s="245">
        <f>+Rendimientos!F1033</f>
        <v>42508</v>
      </c>
      <c r="C360" s="247">
        <f>+Rendimientos!G1033</f>
        <v>-9.1048975829375704E-3</v>
      </c>
      <c r="D360" s="247">
        <f>+Rendimientos!H1033</f>
        <v>-2.9858016895029662E-3</v>
      </c>
      <c r="E360" s="247">
        <f>+Rendimientos!I1033</f>
        <v>9.664875175349974E-3</v>
      </c>
      <c r="F360">
        <f>+VLOOKUP(B360,ASURB.MX!$A$2:$H$1054,8,FALSE)</f>
        <v>-4.3217517400160948E-3</v>
      </c>
      <c r="G360" s="264">
        <f>+dr!F347</f>
        <v>4.1579999999992456E-5</v>
      </c>
      <c r="H360" s="264">
        <f>+dr!G347</f>
        <v>8.7623999999999341E-4</v>
      </c>
      <c r="I360" s="264">
        <f>+dr!H347</f>
        <v>4.2999999999994432E-5</v>
      </c>
      <c r="J360" s="264">
        <f>+dr!I347</f>
        <v>5.8761999999999703E-4</v>
      </c>
      <c r="K360" s="264">
        <f>+dr!J347</f>
        <v>0</v>
      </c>
      <c r="M360" s="6">
        <f t="shared" si="134"/>
        <v>343</v>
      </c>
      <c r="N360" s="1">
        <f t="shared" si="128"/>
        <v>42508</v>
      </c>
      <c r="O360" s="263">
        <f t="shared" si="129"/>
        <v>37.291297148255389</v>
      </c>
      <c r="P360" s="263">
        <f t="shared" si="130"/>
        <v>9.1027802871291801</v>
      </c>
      <c r="Q360" s="263">
        <f t="shared" si="131"/>
        <v>14.933636500179386</v>
      </c>
      <c r="R360" s="263">
        <f t="shared" si="135"/>
        <v>303.80418747542763</v>
      </c>
      <c r="S360" s="98">
        <f t="shared" si="132"/>
        <v>3.0718773846153839E-2</v>
      </c>
      <c r="T360" s="265">
        <f>R360-'Ejercicio 7'!$J$12*EXP(-S360*34/360)</f>
        <v>303.70724690725342</v>
      </c>
      <c r="U360" s="280">
        <f t="shared" si="136"/>
        <v>8.2884220000000008E-2</v>
      </c>
      <c r="V360" s="280">
        <f t="shared" si="137"/>
        <v>8.2663810000000004E-2</v>
      </c>
      <c r="W360" s="280">
        <f t="shared" si="138"/>
        <v>3.1114999999999615E-4</v>
      </c>
      <c r="X360" s="280">
        <f t="shared" si="139"/>
        <v>0</v>
      </c>
      <c r="Y360" s="262">
        <f t="shared" si="140"/>
        <v>9.9367780698667065</v>
      </c>
      <c r="Z360" s="262">
        <f t="shared" si="141"/>
        <v>9.7959302831965029</v>
      </c>
      <c r="AA360" s="262">
        <f t="shared" si="142"/>
        <v>10.00044829509595</v>
      </c>
      <c r="AB360" s="262">
        <f t="shared" si="143"/>
        <v>10</v>
      </c>
      <c r="AD360" s="6">
        <f t="shared" si="144"/>
        <v>343</v>
      </c>
      <c r="AE360" s="1">
        <f t="shared" si="145"/>
        <v>43537</v>
      </c>
      <c r="AF360" s="262">
        <f t="shared" si="146"/>
        <v>0.34108385174461375</v>
      </c>
      <c r="AG360" s="262">
        <f t="shared" si="147"/>
        <v>2.72197128708207E-2</v>
      </c>
      <c r="AH360" s="262">
        <f t="shared" si="148"/>
        <v>-0.14363650017938667</v>
      </c>
      <c r="AI360" s="262">
        <f t="shared" si="149"/>
        <v>1.3158075245723921</v>
      </c>
      <c r="AJ360" s="262">
        <f t="shared" si="150"/>
        <v>-4.1579999999992456E-5</v>
      </c>
      <c r="AK360" s="262">
        <f t="shared" si="151"/>
        <v>-303.70724690725342</v>
      </c>
    </row>
    <row r="361" spans="1:37" x14ac:dyDescent="0.25">
      <c r="A361" s="6">
        <f t="shared" si="133"/>
        <v>344</v>
      </c>
      <c r="B361" s="245">
        <f>+Rendimientos!F1034</f>
        <v>42509</v>
      </c>
      <c r="C361" s="247">
        <f>+Rendimientos!G1034</f>
        <v>-2.1001724112287949E-2</v>
      </c>
      <c r="D361" s="247">
        <f>+Rendimientos!H1034</f>
        <v>1.7574948413475102E-3</v>
      </c>
      <c r="E361" s="247">
        <f>+Rendimientos!I1034</f>
        <v>-1.7586868907776724E-2</v>
      </c>
      <c r="F361">
        <f>+VLOOKUP(B361,ASURB.MX!$A$2:$H$1054,8,FALSE)</f>
        <v>-6.9398290177342774E-3</v>
      </c>
      <c r="G361" s="264">
        <f>+dr!F348</f>
        <v>4.2116000000000375E-4</v>
      </c>
      <c r="H361" s="264">
        <f>+dr!G348</f>
        <v>2.8405000000000791E-4</v>
      </c>
      <c r="I361" s="264">
        <f>+dr!H348</f>
        <v>9.5081000000000332E-4</v>
      </c>
      <c r="J361" s="264">
        <f>+dr!I348</f>
        <v>1.3575899999999988E-3</v>
      </c>
      <c r="K361" s="264">
        <f>+dr!J348</f>
        <v>0</v>
      </c>
      <c r="M361" s="6">
        <f t="shared" si="134"/>
        <v>344</v>
      </c>
      <c r="N361" s="1">
        <f t="shared" si="128"/>
        <v>42509</v>
      </c>
      <c r="O361" s="263">
        <f t="shared" si="129"/>
        <v>36.85027762303217</v>
      </c>
      <c r="P361" s="263">
        <f t="shared" si="130"/>
        <v>9.146060036483302</v>
      </c>
      <c r="Q361" s="263">
        <f t="shared" si="131"/>
        <v>14.53216411742897</v>
      </c>
      <c r="R361" s="263">
        <f t="shared" si="135"/>
        <v>303.00984491415147</v>
      </c>
      <c r="S361" s="98">
        <f t="shared" si="132"/>
        <v>3.1098353846153851E-2</v>
      </c>
      <c r="T361" s="265">
        <f>R361-'Ejercicio 7'!$J$12*EXP(-S361*34/360)</f>
        <v>302.91290782115897</v>
      </c>
      <c r="U361" s="280">
        <f t="shared" si="136"/>
        <v>8.2292030000000016E-2</v>
      </c>
      <c r="V361" s="280">
        <f t="shared" si="137"/>
        <v>8.3571620000000013E-2</v>
      </c>
      <c r="W361" s="280">
        <f t="shared" si="138"/>
        <v>1.0811199999999979E-3</v>
      </c>
      <c r="X361" s="280">
        <f t="shared" si="139"/>
        <v>0</v>
      </c>
      <c r="Y361" s="262">
        <f t="shared" si="140"/>
        <v>9.9367780698667065</v>
      </c>
      <c r="Z361" s="262">
        <f t="shared" si="141"/>
        <v>9.7959302831965029</v>
      </c>
      <c r="AA361" s="262">
        <f t="shared" si="142"/>
        <v>10.00044829509595</v>
      </c>
      <c r="AB361" s="262">
        <f t="shared" si="143"/>
        <v>10</v>
      </c>
      <c r="AD361" s="6">
        <f t="shared" si="144"/>
        <v>344</v>
      </c>
      <c r="AE361" s="1">
        <f t="shared" si="145"/>
        <v>43537</v>
      </c>
      <c r="AF361" s="262">
        <f t="shared" si="146"/>
        <v>0.78210337696783228</v>
      </c>
      <c r="AG361" s="262">
        <f t="shared" si="147"/>
        <v>-1.6060036483301232E-2</v>
      </c>
      <c r="AH361" s="262">
        <f t="shared" si="148"/>
        <v>0.25783588257102963</v>
      </c>
      <c r="AI361" s="262">
        <f t="shared" si="149"/>
        <v>2.1101500858485451</v>
      </c>
      <c r="AJ361" s="262">
        <f t="shared" si="150"/>
        <v>-4.2116000000000375E-4</v>
      </c>
      <c r="AK361" s="262">
        <f t="shared" si="151"/>
        <v>-302.91290782115897</v>
      </c>
    </row>
    <row r="362" spans="1:37" x14ac:dyDescent="0.25">
      <c r="A362" s="6">
        <f t="shared" si="133"/>
        <v>345</v>
      </c>
      <c r="B362" s="245">
        <f>+Rendimientos!F1035</f>
        <v>42510</v>
      </c>
      <c r="C362" s="247">
        <f>+Rendimientos!G1035</f>
        <v>5.0811372336731758E-3</v>
      </c>
      <c r="D362" s="247">
        <f>+Rendimientos!H1035</f>
        <v>-3.1573248893525363E-2</v>
      </c>
      <c r="E362" s="247">
        <f>+Rendimientos!I1035</f>
        <v>-1.6656763747963339E-2</v>
      </c>
      <c r="F362">
        <f>+VLOOKUP(B362,ASURB.MX!$A$2:$H$1054,8,FALSE)</f>
        <v>2.2483231073637737E-3</v>
      </c>
      <c r="G362" s="264">
        <f>+dr!F349</f>
        <v>-4.3029999999999458E-5</v>
      </c>
      <c r="H362" s="264">
        <f>+dr!G349</f>
        <v>5.1217999999999403E-4</v>
      </c>
      <c r="I362" s="264">
        <f>+dr!H349</f>
        <v>6.3059000000000032E-4</v>
      </c>
      <c r="J362" s="264">
        <f>+dr!I349</f>
        <v>3.5069000000000072E-4</v>
      </c>
      <c r="K362" s="264">
        <f>+dr!J349</f>
        <v>0</v>
      </c>
      <c r="M362" s="6">
        <f t="shared" si="134"/>
        <v>345</v>
      </c>
      <c r="N362" s="1">
        <f t="shared" si="128"/>
        <v>42510</v>
      </c>
      <c r="O362" s="263">
        <f t="shared" si="129"/>
        <v>37.824082911705766</v>
      </c>
      <c r="P362" s="263">
        <f t="shared" si="130"/>
        <v>8.8462394314400434</v>
      </c>
      <c r="Q362" s="263">
        <f t="shared" si="131"/>
        <v>14.545686846062813</v>
      </c>
      <c r="R362" s="263">
        <f t="shared" si="135"/>
        <v>305.80677509775535</v>
      </c>
      <c r="S362" s="98">
        <f t="shared" si="132"/>
        <v>3.0634163846153847E-2</v>
      </c>
      <c r="T362" s="265">
        <f>R362-'Ejercicio 7'!$J$12*EXP(-S362*34/360)</f>
        <v>305.70983375493137</v>
      </c>
      <c r="U362" s="280">
        <f t="shared" si="136"/>
        <v>8.2520160000000009E-2</v>
      </c>
      <c r="V362" s="280">
        <f t="shared" si="137"/>
        <v>8.3251400000000003E-2</v>
      </c>
      <c r="W362" s="280">
        <f t="shared" si="138"/>
        <v>7.4219999999999842E-5</v>
      </c>
      <c r="X362" s="280">
        <f t="shared" si="139"/>
        <v>0</v>
      </c>
      <c r="Y362" s="262">
        <f t="shared" si="140"/>
        <v>9.9367780698667065</v>
      </c>
      <c r="Z362" s="262">
        <f t="shared" si="141"/>
        <v>9.7959302831965029</v>
      </c>
      <c r="AA362" s="262">
        <f t="shared" si="142"/>
        <v>10.00044829509595</v>
      </c>
      <c r="AB362" s="262">
        <f t="shared" si="143"/>
        <v>10</v>
      </c>
      <c r="AD362" s="6">
        <f t="shared" si="144"/>
        <v>345</v>
      </c>
      <c r="AE362" s="1">
        <f t="shared" si="145"/>
        <v>43537</v>
      </c>
      <c r="AF362" s="262">
        <f t="shared" si="146"/>
        <v>-0.19170191170576345</v>
      </c>
      <c r="AG362" s="262">
        <f t="shared" si="147"/>
        <v>0.28376056855995735</v>
      </c>
      <c r="AH362" s="262">
        <f t="shared" si="148"/>
        <v>0.24431315393718656</v>
      </c>
      <c r="AI362" s="262">
        <f t="shared" si="149"/>
        <v>-0.68678009775533155</v>
      </c>
      <c r="AJ362" s="262">
        <f t="shared" si="150"/>
        <v>4.3029999999999458E-5</v>
      </c>
      <c r="AK362" s="262">
        <f t="shared" si="151"/>
        <v>-305.70983375493137</v>
      </c>
    </row>
    <row r="363" spans="1:37" x14ac:dyDescent="0.25">
      <c r="A363" s="6">
        <f t="shared" si="133"/>
        <v>346</v>
      </c>
      <c r="B363" s="245">
        <f>+Rendimientos!F1036</f>
        <v>42513</v>
      </c>
      <c r="C363" s="247">
        <f>+Rendimientos!G1036</f>
        <v>6.7320278232800438E-3</v>
      </c>
      <c r="D363" s="247">
        <f>+Rendimientos!H1036</f>
        <v>1.6297094108510435E-3</v>
      </c>
      <c r="E363" s="247">
        <f>+Rendimientos!I1036</f>
        <v>-7.4930113746709565E-3</v>
      </c>
      <c r="F363">
        <f>+VLOOKUP(B363,ASURB.MX!$A$2:$H$1054,8,FALSE)</f>
        <v>-1.0370671547255059E-2</v>
      </c>
      <c r="G363" s="264">
        <f>+dr!F350</f>
        <v>4.1841999999999574E-4</v>
      </c>
      <c r="H363" s="264">
        <f>+dr!G350</f>
        <v>9.4622000000000456E-4</v>
      </c>
      <c r="I363" s="264">
        <f>+dr!H350</f>
        <v>2.6526999999999801E-4</v>
      </c>
      <c r="J363" s="264">
        <f>+dr!I350</f>
        <v>1.5959699999999952E-3</v>
      </c>
      <c r="K363" s="264">
        <f>+dr!J350</f>
        <v>0</v>
      </c>
      <c r="M363" s="6">
        <f t="shared" si="134"/>
        <v>346</v>
      </c>
      <c r="N363" s="1">
        <f t="shared" si="128"/>
        <v>42513</v>
      </c>
      <c r="O363" s="263">
        <f t="shared" si="129"/>
        <v>37.886577906250551</v>
      </c>
      <c r="P363" s="263">
        <f t="shared" si="130"/>
        <v>9.1448913779345506</v>
      </c>
      <c r="Q363" s="263">
        <f t="shared" si="131"/>
        <v>14.679592520588685</v>
      </c>
      <c r="R363" s="263">
        <f t="shared" si="135"/>
        <v>301.97204712970978</v>
      </c>
      <c r="S363" s="98">
        <f t="shared" si="132"/>
        <v>3.1095613846153843E-2</v>
      </c>
      <c r="T363" s="265">
        <f>R363-'Ejercicio 7'!$J$12*EXP(-S363*34/360)</f>
        <v>301.8751100116321</v>
      </c>
      <c r="U363" s="280">
        <f t="shared" si="136"/>
        <v>8.2954200000000006E-2</v>
      </c>
      <c r="V363" s="280">
        <f t="shared" si="137"/>
        <v>8.2886080000000001E-2</v>
      </c>
      <c r="W363" s="280">
        <f t="shared" si="138"/>
        <v>1.3194999999999943E-3</v>
      </c>
      <c r="X363" s="280">
        <f t="shared" si="139"/>
        <v>0</v>
      </c>
      <c r="Y363" s="262">
        <f t="shared" si="140"/>
        <v>9.9367780698667065</v>
      </c>
      <c r="Z363" s="262">
        <f t="shared" si="141"/>
        <v>9.7959302831965029</v>
      </c>
      <c r="AA363" s="262">
        <f t="shared" si="142"/>
        <v>10.00044829509595</v>
      </c>
      <c r="AB363" s="262">
        <f t="shared" si="143"/>
        <v>10</v>
      </c>
      <c r="AD363" s="6">
        <f t="shared" si="144"/>
        <v>346</v>
      </c>
      <c r="AE363" s="1">
        <f t="shared" si="145"/>
        <v>43537</v>
      </c>
      <c r="AF363" s="262">
        <f t="shared" si="146"/>
        <v>-0.25419690625054869</v>
      </c>
      <c r="AG363" s="262">
        <f t="shared" si="147"/>
        <v>-1.4891377934549865E-2</v>
      </c>
      <c r="AH363" s="262">
        <f t="shared" si="148"/>
        <v>0.11040747941131457</v>
      </c>
      <c r="AI363" s="262">
        <f t="shared" si="149"/>
        <v>3.1479478702902384</v>
      </c>
      <c r="AJ363" s="262">
        <f t="shared" si="150"/>
        <v>-4.1841999999999574E-4</v>
      </c>
      <c r="AK363" s="262">
        <f t="shared" si="151"/>
        <v>-301.8751100116321</v>
      </c>
    </row>
    <row r="364" spans="1:37" x14ac:dyDescent="0.25">
      <c r="A364" s="6">
        <f t="shared" si="133"/>
        <v>347</v>
      </c>
      <c r="B364" s="245">
        <f>+Rendimientos!F1037</f>
        <v>42514</v>
      </c>
      <c r="C364" s="247">
        <f>+Rendimientos!G1037</f>
        <v>5.854659768420767E-3</v>
      </c>
      <c r="D364" s="247">
        <f>+Rendimientos!H1037</f>
        <v>1.4192362251234984E-2</v>
      </c>
      <c r="E364" s="247">
        <f>+Rendimientos!I1037</f>
        <v>3.0553267666816382E-2</v>
      </c>
      <c r="F364">
        <f>+VLOOKUP(B364,ASURB.MX!$A$2:$H$1054,8,FALSE)</f>
        <v>2.7972575094865441E-3</v>
      </c>
      <c r="G364" s="264">
        <f>+dr!F351</f>
        <v>3.9520000000001221E-5</v>
      </c>
      <c r="H364" s="264">
        <f>+dr!G351</f>
        <v>7.6686999999999589E-4</v>
      </c>
      <c r="I364" s="264">
        <f>+dr!H351</f>
        <v>7.5727999999999906E-4</v>
      </c>
      <c r="J364" s="264">
        <f>+dr!I351</f>
        <v>-3.6136999999999975E-4</v>
      </c>
      <c r="K364" s="264">
        <f>+dr!J351</f>
        <v>0</v>
      </c>
      <c r="M364" s="6">
        <f t="shared" si="134"/>
        <v>347</v>
      </c>
      <c r="N364" s="1">
        <f t="shared" si="128"/>
        <v>42514</v>
      </c>
      <c r="O364" s="263">
        <f t="shared" si="129"/>
        <v>37.853352010888628</v>
      </c>
      <c r="P364" s="263">
        <f t="shared" si="130"/>
        <v>9.2605001294376468</v>
      </c>
      <c r="Q364" s="263">
        <f t="shared" si="131"/>
        <v>15.248856923217877</v>
      </c>
      <c r="R364" s="263">
        <f t="shared" si="135"/>
        <v>305.97468903966194</v>
      </c>
      <c r="S364" s="98">
        <f t="shared" si="132"/>
        <v>3.0716713846153848E-2</v>
      </c>
      <c r="T364" s="265">
        <f>R364-'Ejercicio 7'!$J$12*EXP(-S364*34/360)</f>
        <v>305.87774845262743</v>
      </c>
      <c r="U364" s="280">
        <f t="shared" si="136"/>
        <v>8.2774850000000011E-2</v>
      </c>
      <c r="V364" s="280">
        <f t="shared" si="137"/>
        <v>8.3378090000000002E-2</v>
      </c>
      <c r="W364" s="280">
        <f t="shared" si="138"/>
        <v>-6.3784000000000063E-4</v>
      </c>
      <c r="X364" s="280">
        <f t="shared" si="139"/>
        <v>0</v>
      </c>
      <c r="Y364" s="262">
        <f t="shared" si="140"/>
        <v>9.9367780698667065</v>
      </c>
      <c r="Z364" s="262">
        <f t="shared" si="141"/>
        <v>9.7959302831965029</v>
      </c>
      <c r="AA364" s="262">
        <f t="shared" si="142"/>
        <v>10.00044829509595</v>
      </c>
      <c r="AB364" s="262">
        <f t="shared" si="143"/>
        <v>10</v>
      </c>
      <c r="AD364" s="6">
        <f t="shared" si="144"/>
        <v>347</v>
      </c>
      <c r="AE364" s="1">
        <f t="shared" si="145"/>
        <v>43537</v>
      </c>
      <c r="AF364" s="262">
        <f t="shared" si="146"/>
        <v>-0.22097101088862559</v>
      </c>
      <c r="AG364" s="262">
        <f t="shared" si="147"/>
        <v>-0.130500129437646</v>
      </c>
      <c r="AH364" s="262">
        <f t="shared" si="148"/>
        <v>-0.45885692321787808</v>
      </c>
      <c r="AI364" s="262">
        <f t="shared" si="149"/>
        <v>-0.85469403966192203</v>
      </c>
      <c r="AJ364" s="262">
        <f t="shared" si="150"/>
        <v>-3.9520000000001221E-5</v>
      </c>
      <c r="AK364" s="262">
        <f t="shared" si="151"/>
        <v>-305.87774845262743</v>
      </c>
    </row>
    <row r="365" spans="1:37" x14ac:dyDescent="0.25">
      <c r="A365" s="6">
        <f t="shared" si="133"/>
        <v>348</v>
      </c>
      <c r="B365" s="245">
        <f>+Rendimientos!F1038</f>
        <v>42515</v>
      </c>
      <c r="C365" s="247">
        <f>+Rendimientos!G1038</f>
        <v>8.3096989314051014E-3</v>
      </c>
      <c r="D365" s="247">
        <f>+Rendimientos!H1038</f>
        <v>4.8046702764378783E-3</v>
      </c>
      <c r="E365" s="247">
        <f>+Rendimientos!I1038</f>
        <v>-1.8095903669249177E-2</v>
      </c>
      <c r="F365">
        <f>+VLOOKUP(B365,ASURB.MX!$A$2:$H$1054,8,FALSE)</f>
        <v>-4.9981508540469753E-3</v>
      </c>
      <c r="G365" s="264">
        <f>+dr!F352</f>
        <v>-4.8589999999994193E-5</v>
      </c>
      <c r="H365" s="264">
        <f>+dr!G352</f>
        <v>-1.2783999999999712E-4</v>
      </c>
      <c r="I365" s="264">
        <f>+dr!H352</f>
        <v>2.615000000000256E-5</v>
      </c>
      <c r="J365" s="264">
        <f>+dr!I352</f>
        <v>-3.0943999999999416E-4</v>
      </c>
      <c r="K365" s="264">
        <f>+dr!J352</f>
        <v>0</v>
      </c>
      <c r="M365" s="6">
        <f t="shared" si="134"/>
        <v>348</v>
      </c>
      <c r="N365" s="1">
        <f t="shared" si="128"/>
        <v>42515</v>
      </c>
      <c r="O365" s="263">
        <f t="shared" si="129"/>
        <v>37.946397641124832</v>
      </c>
      <c r="P365" s="263">
        <f t="shared" si="130"/>
        <v>9.1739721909724121</v>
      </c>
      <c r="Q365" s="263">
        <f t="shared" si="131"/>
        <v>14.524768623175294</v>
      </c>
      <c r="R365" s="263">
        <f t="shared" si="135"/>
        <v>303.59876407411571</v>
      </c>
      <c r="S365" s="98">
        <f t="shared" si="132"/>
        <v>3.0628603846153853E-2</v>
      </c>
      <c r="T365" s="265">
        <f>R365-'Ejercicio 7'!$J$12*EXP(-S365*34/360)</f>
        <v>303.50182268038674</v>
      </c>
      <c r="U365" s="280">
        <f t="shared" si="136"/>
        <v>8.1880140000000018E-2</v>
      </c>
      <c r="V365" s="280">
        <f t="shared" si="137"/>
        <v>8.2646960000000005E-2</v>
      </c>
      <c r="W365" s="280">
        <f t="shared" si="138"/>
        <v>-5.8590999999999505E-4</v>
      </c>
      <c r="X365" s="280">
        <f t="shared" si="139"/>
        <v>0</v>
      </c>
      <c r="Y365" s="262">
        <f t="shared" si="140"/>
        <v>9.9367780698667065</v>
      </c>
      <c r="Z365" s="262">
        <f t="shared" si="141"/>
        <v>9.7959302831965029</v>
      </c>
      <c r="AA365" s="262">
        <f t="shared" si="142"/>
        <v>10.00044829509595</v>
      </c>
      <c r="AB365" s="262">
        <f t="shared" si="143"/>
        <v>10</v>
      </c>
      <c r="AD365" s="6">
        <f t="shared" si="144"/>
        <v>348</v>
      </c>
      <c r="AE365" s="1">
        <f t="shared" si="145"/>
        <v>43537</v>
      </c>
      <c r="AF365" s="262">
        <f t="shared" si="146"/>
        <v>-0.31401664112483019</v>
      </c>
      <c r="AG365" s="262">
        <f t="shared" si="147"/>
        <v>-4.397219097241134E-2</v>
      </c>
      <c r="AH365" s="262">
        <f t="shared" si="148"/>
        <v>0.26523137682470477</v>
      </c>
      <c r="AI365" s="262">
        <f t="shared" si="149"/>
        <v>1.5212309258843106</v>
      </c>
      <c r="AJ365" s="262">
        <f t="shared" si="150"/>
        <v>4.8589999999994193E-5</v>
      </c>
      <c r="AK365" s="262">
        <f t="shared" si="151"/>
        <v>-303.50182268038674</v>
      </c>
    </row>
    <row r="366" spans="1:37" x14ac:dyDescent="0.25">
      <c r="A366" s="6">
        <f t="shared" si="133"/>
        <v>349</v>
      </c>
      <c r="B366" s="245">
        <f>+Rendimientos!F1039</f>
        <v>42516</v>
      </c>
      <c r="C366" s="247">
        <f>+Rendimientos!G1039</f>
        <v>2.4743556105850796E-3</v>
      </c>
      <c r="D366" s="247">
        <f>+Rendimientos!H1039</f>
        <v>-1.8635192013595904E-2</v>
      </c>
      <c r="E366" s="247">
        <f>+Rendimientos!I1039</f>
        <v>6.4784247483452824E-3</v>
      </c>
      <c r="F366">
        <f>+VLOOKUP(B366,ASURB.MX!$A$2:$H$1054,8,FALSE)</f>
        <v>1.1588593386896483E-2</v>
      </c>
      <c r="G366" s="264">
        <f>+dr!F353</f>
        <v>-1.091860000000007E-3</v>
      </c>
      <c r="H366" s="264">
        <f>+dr!G353</f>
        <v>-1.0575999999999988E-3</v>
      </c>
      <c r="I366" s="264">
        <f>+dr!H353</f>
        <v>-7.2920000000004093E-5</v>
      </c>
      <c r="J366" s="264">
        <f>+dr!I353</f>
        <v>-5.2730000000000832E-4</v>
      </c>
      <c r="K366" s="264">
        <f>+dr!J353</f>
        <v>0</v>
      </c>
      <c r="M366" s="6">
        <f t="shared" si="134"/>
        <v>349</v>
      </c>
      <c r="N366" s="1">
        <f t="shared" si="128"/>
        <v>42516</v>
      </c>
      <c r="O366" s="263">
        <f t="shared" si="129"/>
        <v>37.725612189058069</v>
      </c>
      <c r="P366" s="263">
        <f t="shared" si="130"/>
        <v>8.9614361845233201</v>
      </c>
      <c r="Q366" s="263">
        <f t="shared" si="131"/>
        <v>14.886126941402468</v>
      </c>
      <c r="R366" s="263">
        <f t="shared" si="135"/>
        <v>308.67647404955983</v>
      </c>
      <c r="S366" s="98">
        <f t="shared" si="132"/>
        <v>2.958533384615384E-2</v>
      </c>
      <c r="T366" s="265">
        <f>R366-'Ejercicio 7'!$J$12*EXP(-S366*34/360)</f>
        <v>308.57952310362242</v>
      </c>
      <c r="U366" s="280">
        <f t="shared" si="136"/>
        <v>8.0950380000000016E-2</v>
      </c>
      <c r="V366" s="280">
        <f t="shared" si="137"/>
        <v>8.2547889999999999E-2</v>
      </c>
      <c r="W366" s="280">
        <f t="shared" si="138"/>
        <v>-8.037700000000092E-4</v>
      </c>
      <c r="X366" s="280">
        <f t="shared" si="139"/>
        <v>0</v>
      </c>
      <c r="Y366" s="262">
        <f t="shared" si="140"/>
        <v>9.9367780698667065</v>
      </c>
      <c r="Z366" s="262">
        <f t="shared" si="141"/>
        <v>9.7959302831965029</v>
      </c>
      <c r="AA366" s="262">
        <f t="shared" si="142"/>
        <v>10.00044829509595</v>
      </c>
      <c r="AB366" s="262">
        <f t="shared" si="143"/>
        <v>10</v>
      </c>
      <c r="AD366" s="6">
        <f t="shared" si="144"/>
        <v>349</v>
      </c>
      <c r="AE366" s="1">
        <f t="shared" si="145"/>
        <v>43537</v>
      </c>
      <c r="AF366" s="262">
        <f t="shared" si="146"/>
        <v>-9.3231189058066377E-2</v>
      </c>
      <c r="AG366" s="262">
        <f t="shared" si="147"/>
        <v>0.16856381547668065</v>
      </c>
      <c r="AH366" s="262">
        <f t="shared" si="148"/>
        <v>-9.6126941402468802E-2</v>
      </c>
      <c r="AI366" s="262">
        <f t="shared" si="149"/>
        <v>-3.5564790495598118</v>
      </c>
      <c r="AJ366" s="262">
        <f t="shared" si="150"/>
        <v>1.091860000000007E-3</v>
      </c>
      <c r="AK366" s="262">
        <f t="shared" si="151"/>
        <v>-308.57952310362242</v>
      </c>
    </row>
    <row r="367" spans="1:37" x14ac:dyDescent="0.25">
      <c r="A367" s="6">
        <f t="shared" si="133"/>
        <v>350</v>
      </c>
      <c r="B367" s="245">
        <f>+Rendimientos!F1040</f>
        <v>42517</v>
      </c>
      <c r="C367" s="247">
        <f>+Rendimientos!G1040</f>
        <v>-1.1617098672081464E-2</v>
      </c>
      <c r="D367" s="247">
        <f>+Rendimientos!H1040</f>
        <v>1.9875730286610781E-3</v>
      </c>
      <c r="E367" s="247">
        <f>+Rendimientos!I1040</f>
        <v>7.963411040435393E-3</v>
      </c>
      <c r="F367">
        <f>+VLOOKUP(B367,ASURB.MX!$A$2:$H$1054,8,FALSE)</f>
        <v>1.8342814947341451E-2</v>
      </c>
      <c r="G367" s="264">
        <f>+dr!F354</f>
        <v>-3.5933999999999272E-4</v>
      </c>
      <c r="H367" s="264">
        <f>+dr!G354</f>
        <v>3.7639999999999202E-4</v>
      </c>
      <c r="I367" s="264">
        <f>+dr!H354</f>
        <v>-5.0200000000014122E-6</v>
      </c>
      <c r="J367" s="264">
        <f>+dr!I354</f>
        <v>5.6024999999999825E-4</v>
      </c>
      <c r="K367" s="264">
        <f>+dr!J354</f>
        <v>0</v>
      </c>
      <c r="M367" s="6">
        <f t="shared" si="134"/>
        <v>350</v>
      </c>
      <c r="N367" s="1">
        <f t="shared" si="128"/>
        <v>42517</v>
      </c>
      <c r="O367" s="263">
        <f t="shared" si="129"/>
        <v>37.19773148802966</v>
      </c>
      <c r="P367" s="263">
        <f t="shared" si="130"/>
        <v>9.1481645874939144</v>
      </c>
      <c r="Q367" s="263">
        <f t="shared" si="131"/>
        <v>14.908249057306922</v>
      </c>
      <c r="R367" s="263">
        <f t="shared" si="135"/>
        <v>310.7684000589515</v>
      </c>
      <c r="S367" s="98">
        <f t="shared" si="132"/>
        <v>3.0317853846153854E-2</v>
      </c>
      <c r="T367" s="265">
        <f>R367-'Ejercicio 7'!$J$12*EXP(-S367*34/360)</f>
        <v>310.6714558200855</v>
      </c>
      <c r="U367" s="280">
        <f t="shared" si="136"/>
        <v>8.2384380000000007E-2</v>
      </c>
      <c r="V367" s="280">
        <f t="shared" si="137"/>
        <v>8.2615789999999995E-2</v>
      </c>
      <c r="W367" s="280">
        <f t="shared" si="138"/>
        <v>2.8377999999999737E-4</v>
      </c>
      <c r="X367" s="280">
        <f t="shared" si="139"/>
        <v>0</v>
      </c>
      <c r="Y367" s="262">
        <f t="shared" si="140"/>
        <v>9.9367780698667065</v>
      </c>
      <c r="Z367" s="262">
        <f t="shared" si="141"/>
        <v>9.7959302831965029</v>
      </c>
      <c r="AA367" s="262">
        <f t="shared" si="142"/>
        <v>10.00044829509595</v>
      </c>
      <c r="AB367" s="262">
        <f t="shared" si="143"/>
        <v>10</v>
      </c>
      <c r="AD367" s="6">
        <f t="shared" si="144"/>
        <v>350</v>
      </c>
      <c r="AE367" s="1">
        <f t="shared" si="145"/>
        <v>43537</v>
      </c>
      <c r="AF367" s="262">
        <f t="shared" si="146"/>
        <v>0.43464951197034196</v>
      </c>
      <c r="AG367" s="262">
        <f t="shared" si="147"/>
        <v>-1.8164587493913587E-2</v>
      </c>
      <c r="AH367" s="262">
        <f t="shared" si="148"/>
        <v>-0.11824905730692237</v>
      </c>
      <c r="AI367" s="262">
        <f t="shared" si="149"/>
        <v>-5.6484050589514823</v>
      </c>
      <c r="AJ367" s="262">
        <f t="shared" si="150"/>
        <v>3.5933999999999272E-4</v>
      </c>
      <c r="AK367" s="262">
        <f t="shared" si="151"/>
        <v>-310.6714558200855</v>
      </c>
    </row>
    <row r="368" spans="1:37" x14ac:dyDescent="0.25">
      <c r="A368" s="6">
        <f t="shared" si="133"/>
        <v>351</v>
      </c>
      <c r="B368" s="245">
        <f>+Rendimientos!F1041</f>
        <v>42520</v>
      </c>
      <c r="C368" s="247">
        <f>+Rendimientos!G1041</f>
        <v>-1.6681730427192563E-3</v>
      </c>
      <c r="D368" s="247">
        <f>+Rendimientos!H1041</f>
        <v>1.8033789138088244E-3</v>
      </c>
      <c r="E368" s="247">
        <f>+Rendimientos!I1041</f>
        <v>-5.1996333200027504E-3</v>
      </c>
      <c r="F368">
        <f>+VLOOKUP(B368,ASURB.MX!$A$2:$H$1054,8,FALSE)</f>
        <v>1.3781982231433559E-4</v>
      </c>
      <c r="G368" s="264">
        <f>+dr!F355</f>
        <v>9.2051999999999412E-4</v>
      </c>
      <c r="H368" s="264">
        <f>+dr!G355</f>
        <v>3.8790000000003821E-5</v>
      </c>
      <c r="I368" s="264">
        <f>+dr!H355</f>
        <v>5.6587000000000304E-4</v>
      </c>
      <c r="J368" s="264">
        <f>+dr!I355</f>
        <v>5.1092000000001192E-4</v>
      </c>
      <c r="K368" s="264">
        <f>+dr!J355</f>
        <v>0</v>
      </c>
      <c r="M368" s="6">
        <f t="shared" si="134"/>
        <v>351</v>
      </c>
      <c r="N368" s="1">
        <f t="shared" si="128"/>
        <v>42520</v>
      </c>
      <c r="O368" s="263">
        <f t="shared" si="129"/>
        <v>37.569656009097855</v>
      </c>
      <c r="P368" s="263">
        <f t="shared" si="130"/>
        <v>9.1464797045927195</v>
      </c>
      <c r="Q368" s="263">
        <f t="shared" si="131"/>
        <v>14.713297009722107</v>
      </c>
      <c r="R368" s="263">
        <f t="shared" si="135"/>
        <v>305.16204948139949</v>
      </c>
      <c r="S368" s="98">
        <f t="shared" si="132"/>
        <v>3.1597713846153841E-2</v>
      </c>
      <c r="T368" s="265">
        <f>R368-'Ejercicio 7'!$J$12*EXP(-S368*34/360)</f>
        <v>305.0651169600248</v>
      </c>
      <c r="U368" s="280">
        <f t="shared" si="136"/>
        <v>8.2046770000000019E-2</v>
      </c>
      <c r="V368" s="280">
        <f t="shared" si="137"/>
        <v>8.3186680000000013E-2</v>
      </c>
      <c r="W368" s="280">
        <f t="shared" si="138"/>
        <v>2.3445000000001104E-4</v>
      </c>
      <c r="X368" s="280">
        <f t="shared" si="139"/>
        <v>0</v>
      </c>
      <c r="Y368" s="262">
        <f t="shared" si="140"/>
        <v>9.9367780698667065</v>
      </c>
      <c r="Z368" s="262">
        <f t="shared" si="141"/>
        <v>9.7959302831965029</v>
      </c>
      <c r="AA368" s="262">
        <f t="shared" si="142"/>
        <v>10.00044829509595</v>
      </c>
      <c r="AB368" s="262">
        <f t="shared" si="143"/>
        <v>10</v>
      </c>
      <c r="AD368" s="6">
        <f t="shared" si="144"/>
        <v>351</v>
      </c>
      <c r="AE368" s="1">
        <f t="shared" si="145"/>
        <v>43537</v>
      </c>
      <c r="AF368" s="262">
        <f t="shared" si="146"/>
        <v>6.2724990902147226E-2</v>
      </c>
      <c r="AG368" s="262">
        <f t="shared" si="147"/>
        <v>-1.6479704592718747E-2</v>
      </c>
      <c r="AH368" s="262">
        <f t="shared" si="148"/>
        <v>7.6702990277892624E-2</v>
      </c>
      <c r="AI368" s="262">
        <f t="shared" si="149"/>
        <v>-4.2054481399475208E-2</v>
      </c>
      <c r="AJ368" s="262">
        <f t="shared" si="150"/>
        <v>-9.2051999999999412E-4</v>
      </c>
      <c r="AK368" s="262">
        <f t="shared" si="151"/>
        <v>-305.0651169600248</v>
      </c>
    </row>
    <row r="369" spans="1:37" x14ac:dyDescent="0.25">
      <c r="A369" s="6">
        <f t="shared" si="133"/>
        <v>352</v>
      </c>
      <c r="B369" s="245">
        <f>+Rendimientos!F1042</f>
        <v>42521</v>
      </c>
      <c r="C369" s="247">
        <f>+Rendimientos!G1042</f>
        <v>-1.9422177937085332E-2</v>
      </c>
      <c r="D369" s="247">
        <f>+Rendimientos!H1042</f>
        <v>-1.9835073061636576E-2</v>
      </c>
      <c r="E369" s="247">
        <f>+Rendimientos!I1042</f>
        <v>3.0204627915440419E-2</v>
      </c>
      <c r="F369">
        <f>+VLOOKUP(B369,ASURB.MX!$A$2:$H$1054,8,FALSE)</f>
        <v>3.6142989776301684E-3</v>
      </c>
      <c r="G369" s="264">
        <f>+dr!F356</f>
        <v>9.3250000000003053E-5</v>
      </c>
      <c r="H369" s="264">
        <f>+dr!G356</f>
        <v>-3.7166999999999756E-4</v>
      </c>
      <c r="I369" s="264">
        <f>+dr!H356</f>
        <v>7.3907999999999613E-4</v>
      </c>
      <c r="J369" s="264">
        <f>+dr!I356</f>
        <v>7.8870000000001717E-5</v>
      </c>
      <c r="K369" s="264">
        <f>+dr!J356</f>
        <v>0</v>
      </c>
      <c r="M369" s="6">
        <f t="shared" si="134"/>
        <v>352</v>
      </c>
      <c r="N369" s="1">
        <f t="shared" si="128"/>
        <v>42521</v>
      </c>
      <c r="O369" s="263">
        <f t="shared" si="129"/>
        <v>36.908530332417392</v>
      </c>
      <c r="P369" s="263">
        <f t="shared" si="130"/>
        <v>8.9506899754578715</v>
      </c>
      <c r="Q369" s="263">
        <f t="shared" si="131"/>
        <v>15.24354149217052</v>
      </c>
      <c r="R369" s="263">
        <f t="shared" si="135"/>
        <v>306.22478520436567</v>
      </c>
      <c r="S369" s="98">
        <f t="shared" si="132"/>
        <v>3.077044384615385E-2</v>
      </c>
      <c r="T369" s="265">
        <f>R369-'Ejercicio 7'!$J$12*EXP(-S369*34/360)</f>
        <v>306.12784510925491</v>
      </c>
      <c r="U369" s="280">
        <f t="shared" si="136"/>
        <v>8.1636310000000017E-2</v>
      </c>
      <c r="V369" s="280">
        <f t="shared" si="137"/>
        <v>8.3359889999999992E-2</v>
      </c>
      <c r="W369" s="280">
        <f t="shared" si="138"/>
        <v>-1.9759999999999917E-4</v>
      </c>
      <c r="X369" s="280">
        <f t="shared" si="139"/>
        <v>0</v>
      </c>
      <c r="Y369" s="262">
        <f t="shared" si="140"/>
        <v>9.9367780698667065</v>
      </c>
      <c r="Z369" s="262">
        <f t="shared" si="141"/>
        <v>9.7959302831965029</v>
      </c>
      <c r="AA369" s="262">
        <f t="shared" si="142"/>
        <v>10.00044829509595</v>
      </c>
      <c r="AB369" s="262">
        <f t="shared" si="143"/>
        <v>10</v>
      </c>
      <c r="AD369" s="6">
        <f t="shared" si="144"/>
        <v>352</v>
      </c>
      <c r="AE369" s="1">
        <f t="shared" si="145"/>
        <v>43537</v>
      </c>
      <c r="AF369" s="262">
        <f t="shared" si="146"/>
        <v>0.72385066758261019</v>
      </c>
      <c r="AG369" s="262">
        <f t="shared" si="147"/>
        <v>0.1793100245421293</v>
      </c>
      <c r="AH369" s="262">
        <f t="shared" si="148"/>
        <v>-0.45354149217052075</v>
      </c>
      <c r="AI369" s="262">
        <f t="shared" si="149"/>
        <v>-1.1047902043656563</v>
      </c>
      <c r="AJ369" s="262">
        <f t="shared" si="150"/>
        <v>-9.3250000000003053E-5</v>
      </c>
      <c r="AK369" s="262">
        <f t="shared" si="151"/>
        <v>-306.12784510925491</v>
      </c>
    </row>
    <row r="370" spans="1:37" x14ac:dyDescent="0.25">
      <c r="A370" s="6">
        <f t="shared" si="133"/>
        <v>353</v>
      </c>
      <c r="B370" s="245">
        <f>+Rendimientos!F1043</f>
        <v>42522</v>
      </c>
      <c r="C370" s="247">
        <f>+Rendimientos!G1043</f>
        <v>-4.2648534630449243E-3</v>
      </c>
      <c r="D370" s="247">
        <f>+Rendimientos!H1043</f>
        <v>-1.3507449541613422E-2</v>
      </c>
      <c r="E370" s="247">
        <f>+Rendimientos!I1043</f>
        <v>-6.8666982228758663E-3</v>
      </c>
      <c r="F370">
        <f>+VLOOKUP(B370,ASURB.MX!$A$2:$H$1054,8,FALSE)</f>
        <v>-6.9993633957316174E-3</v>
      </c>
      <c r="G370" s="264">
        <f>+dr!F357</f>
        <v>1.6549999999997123E-5</v>
      </c>
      <c r="H370" s="264">
        <f>+dr!G357</f>
        <v>-9.6050000000000302E-5</v>
      </c>
      <c r="I370" s="264">
        <f>+dr!H357</f>
        <v>-3.0405000000000015E-4</v>
      </c>
      <c r="J370" s="264">
        <f>+dr!I357</f>
        <v>-2.4040000000002948E-5</v>
      </c>
      <c r="K370" s="264">
        <f>+dr!J357</f>
        <v>0</v>
      </c>
      <c r="M370" s="6">
        <f t="shared" si="134"/>
        <v>353</v>
      </c>
      <c r="N370" s="1">
        <f t="shared" si="128"/>
        <v>42522</v>
      </c>
      <c r="O370" s="263">
        <f t="shared" si="129"/>
        <v>37.472226170762852</v>
      </c>
      <c r="P370" s="263">
        <f t="shared" si="130"/>
        <v>9.0075061379391528</v>
      </c>
      <c r="Q370" s="263">
        <f t="shared" si="131"/>
        <v>14.688789422216907</v>
      </c>
      <c r="R370" s="263">
        <f t="shared" si="135"/>
        <v>302.99180594848207</v>
      </c>
      <c r="S370" s="98">
        <f t="shared" si="132"/>
        <v>3.0693743846153844E-2</v>
      </c>
      <c r="T370" s="265">
        <f>R370-'Ejercicio 7'!$J$12*EXP(-S370*34/360)</f>
        <v>302.8948651511455</v>
      </c>
      <c r="U370" s="280">
        <f t="shared" si="136"/>
        <v>8.1911930000000008E-2</v>
      </c>
      <c r="V370" s="280">
        <f t="shared" si="137"/>
        <v>8.2316760000000003E-2</v>
      </c>
      <c r="W370" s="280">
        <f t="shared" si="138"/>
        <v>-3.0051000000000383E-4</v>
      </c>
      <c r="X370" s="280">
        <f t="shared" si="139"/>
        <v>0</v>
      </c>
      <c r="Y370" s="262">
        <f t="shared" si="140"/>
        <v>9.9367780698667065</v>
      </c>
      <c r="Z370" s="262">
        <f t="shared" si="141"/>
        <v>9.7959302831965029</v>
      </c>
      <c r="AA370" s="262">
        <f t="shared" si="142"/>
        <v>10.00044829509595</v>
      </c>
      <c r="AB370" s="262">
        <f t="shared" si="143"/>
        <v>10</v>
      </c>
      <c r="AD370" s="6">
        <f t="shared" si="144"/>
        <v>353</v>
      </c>
      <c r="AE370" s="1">
        <f t="shared" si="145"/>
        <v>43537</v>
      </c>
      <c r="AF370" s="262">
        <f t="shared" si="146"/>
        <v>0.16015482923715041</v>
      </c>
      <c r="AG370" s="262">
        <f t="shared" si="147"/>
        <v>0.122493862060848</v>
      </c>
      <c r="AH370" s="262">
        <f t="shared" si="148"/>
        <v>0.1012105777830925</v>
      </c>
      <c r="AI370" s="262">
        <f t="shared" si="149"/>
        <v>2.1281890515179498</v>
      </c>
      <c r="AJ370" s="262">
        <f t="shared" si="150"/>
        <v>-1.6549999999997123E-5</v>
      </c>
      <c r="AK370" s="262">
        <f t="shared" si="151"/>
        <v>-302.8948651511455</v>
      </c>
    </row>
    <row r="371" spans="1:37" x14ac:dyDescent="0.25">
      <c r="A371" s="6">
        <f t="shared" si="133"/>
        <v>354</v>
      </c>
      <c r="B371" s="245">
        <f>+Rendimientos!F1044</f>
        <v>42523</v>
      </c>
      <c r="C371" s="247">
        <f>+Rendimientos!G1044</f>
        <v>-9.4651759167701296E-3</v>
      </c>
      <c r="D371" s="247">
        <f>+Rendimientos!H1044</f>
        <v>1.8622861507955544E-4</v>
      </c>
      <c r="E371" s="247">
        <f>+Rendimientos!I1044</f>
        <v>-1.1146483941859558E-2</v>
      </c>
      <c r="F371">
        <f>+VLOOKUP(B371,ASURB.MX!$A$2:$H$1054,8,FALSE)</f>
        <v>1.7294570291957436E-4</v>
      </c>
      <c r="G371" s="264">
        <f>+dr!F358</f>
        <v>-1.0840000000000155E-4</v>
      </c>
      <c r="H371" s="264">
        <f>+dr!G358</f>
        <v>-1.4733000000000107E-4</v>
      </c>
      <c r="I371" s="264">
        <f>+dr!H358</f>
        <v>-1.9598999999999311E-4</v>
      </c>
      <c r="J371" s="264">
        <f>+dr!I358</f>
        <v>-6.3436000000000742E-4</v>
      </c>
      <c r="K371" s="264">
        <f>+dr!J358</f>
        <v>0</v>
      </c>
      <c r="M371" s="6">
        <f t="shared" si="134"/>
        <v>354</v>
      </c>
      <c r="N371" s="1">
        <f t="shared" si="128"/>
        <v>42523</v>
      </c>
      <c r="O371" s="263">
        <f t="shared" si="129"/>
        <v>37.277864321775837</v>
      </c>
      <c r="P371" s="263">
        <f t="shared" si="130"/>
        <v>9.1317004255847127</v>
      </c>
      <c r="Q371" s="263">
        <f t="shared" si="131"/>
        <v>14.626058883401269</v>
      </c>
      <c r="R371" s="263">
        <f t="shared" si="135"/>
        <v>305.17276875537567</v>
      </c>
      <c r="S371" s="98">
        <f t="shared" si="132"/>
        <v>3.0568793846153845E-2</v>
      </c>
      <c r="T371" s="265">
        <f>R371-'Ejercicio 7'!$J$12*EXP(-S371*34/360)</f>
        <v>305.07582681405012</v>
      </c>
      <c r="U371" s="280">
        <f t="shared" si="136"/>
        <v>8.1860650000000007E-2</v>
      </c>
      <c r="V371" s="280">
        <f t="shared" si="137"/>
        <v>8.242482000000001E-2</v>
      </c>
      <c r="W371" s="280">
        <f t="shared" si="138"/>
        <v>-9.108300000000083E-4</v>
      </c>
      <c r="X371" s="280">
        <f t="shared" si="139"/>
        <v>0</v>
      </c>
      <c r="Y371" s="262">
        <f t="shared" si="140"/>
        <v>9.9367780698667065</v>
      </c>
      <c r="Z371" s="262">
        <f t="shared" si="141"/>
        <v>9.7959302831965029</v>
      </c>
      <c r="AA371" s="262">
        <f t="shared" si="142"/>
        <v>10.00044829509595</v>
      </c>
      <c r="AB371" s="262">
        <f t="shared" si="143"/>
        <v>10</v>
      </c>
      <c r="AD371" s="6">
        <f t="shared" si="144"/>
        <v>354</v>
      </c>
      <c r="AE371" s="1">
        <f t="shared" si="145"/>
        <v>43537</v>
      </c>
      <c r="AF371" s="262">
        <f t="shared" si="146"/>
        <v>0.3545166782241651</v>
      </c>
      <c r="AG371" s="262">
        <f t="shared" si="147"/>
        <v>-1.7004255847119509E-3</v>
      </c>
      <c r="AH371" s="262">
        <f t="shared" si="148"/>
        <v>0.16394111659873012</v>
      </c>
      <c r="AI371" s="262">
        <f t="shared" si="149"/>
        <v>-5.2773755375653764E-2</v>
      </c>
      <c r="AJ371" s="262">
        <f t="shared" si="150"/>
        <v>1.0840000000000155E-4</v>
      </c>
      <c r="AK371" s="262">
        <f t="shared" si="151"/>
        <v>-305.07582681405012</v>
      </c>
    </row>
    <row r="372" spans="1:37" x14ac:dyDescent="0.25">
      <c r="A372" s="6">
        <f t="shared" si="133"/>
        <v>355</v>
      </c>
      <c r="B372" s="245">
        <f>+Rendimientos!F1045</f>
        <v>42524</v>
      </c>
      <c r="C372" s="247">
        <f>+Rendimientos!G1045</f>
        <v>2.5602037250246186E-2</v>
      </c>
      <c r="D372" s="247">
        <f>+Rendimientos!H1045</f>
        <v>1.4239685575153477E-2</v>
      </c>
      <c r="E372" s="247">
        <f>+Rendimientos!I1045</f>
        <v>5.4381227464220215E-3</v>
      </c>
      <c r="F372">
        <f>+VLOOKUP(B372,ASURB.MX!$A$2:$H$1054,8,FALSE)</f>
        <v>6.2422257744725162E-3</v>
      </c>
      <c r="G372" s="264">
        <f>+dr!F359</f>
        <v>2.2040000000000948E-5</v>
      </c>
      <c r="H372" s="264">
        <f>+dr!G359</f>
        <v>-3.1677000000000094E-4</v>
      </c>
      <c r="I372" s="264">
        <f>+dr!H359</f>
        <v>-5.3247000000000017E-4</v>
      </c>
      <c r="J372" s="264">
        <f>+dr!I359</f>
        <v>-1.0019999999999474E-4</v>
      </c>
      <c r="K372" s="264">
        <f>+dr!J359</f>
        <v>0</v>
      </c>
      <c r="M372" s="6">
        <f t="shared" si="134"/>
        <v>355</v>
      </c>
      <c r="N372" s="1">
        <f t="shared" si="128"/>
        <v>42524</v>
      </c>
      <c r="O372" s="263">
        <f t="shared" si="129"/>
        <v>38.608285891550565</v>
      </c>
      <c r="P372" s="263">
        <f t="shared" si="130"/>
        <v>9.2609383774545151</v>
      </c>
      <c r="Q372" s="263">
        <f t="shared" si="131"/>
        <v>14.87064892604552</v>
      </c>
      <c r="R372" s="263">
        <f t="shared" si="135"/>
        <v>307.03057984419019</v>
      </c>
      <c r="S372" s="98">
        <f t="shared" si="132"/>
        <v>3.0699233846153848E-2</v>
      </c>
      <c r="T372" s="265">
        <f>R372-'Ejercicio 7'!$J$12*EXP(-S372*34/360)</f>
        <v>306.93363909711741</v>
      </c>
      <c r="U372" s="280">
        <f t="shared" si="136"/>
        <v>8.1691210000000014E-2</v>
      </c>
      <c r="V372" s="280">
        <f t="shared" si="137"/>
        <v>8.208834000000001E-2</v>
      </c>
      <c r="W372" s="280">
        <f t="shared" si="138"/>
        <v>-3.7666999999999562E-4</v>
      </c>
      <c r="X372" s="280">
        <f t="shared" si="139"/>
        <v>0</v>
      </c>
      <c r="Y372" s="262">
        <f t="shared" si="140"/>
        <v>9.9367780698667065</v>
      </c>
      <c r="Z372" s="262">
        <f t="shared" si="141"/>
        <v>9.7959302831965029</v>
      </c>
      <c r="AA372" s="262">
        <f t="shared" si="142"/>
        <v>10.00044829509595</v>
      </c>
      <c r="AB372" s="262">
        <f t="shared" si="143"/>
        <v>10</v>
      </c>
      <c r="AD372" s="6">
        <f t="shared" si="144"/>
        <v>355</v>
      </c>
      <c r="AE372" s="1">
        <f t="shared" si="145"/>
        <v>43537</v>
      </c>
      <c r="AF372" s="262">
        <f t="shared" si="146"/>
        <v>-0.97590489155056304</v>
      </c>
      <c r="AG372" s="262">
        <f t="shared" si="147"/>
        <v>-0.13093837745451431</v>
      </c>
      <c r="AH372" s="262">
        <f t="shared" si="148"/>
        <v>-8.0648926045521208E-2</v>
      </c>
      <c r="AI372" s="262">
        <f t="shared" si="149"/>
        <v>-1.9105848441901685</v>
      </c>
      <c r="AJ372" s="262">
        <f t="shared" si="150"/>
        <v>-2.2040000000000948E-5</v>
      </c>
      <c r="AK372" s="262">
        <f t="shared" si="151"/>
        <v>-306.93363909711741</v>
      </c>
    </row>
    <row r="373" spans="1:37" x14ac:dyDescent="0.25">
      <c r="A373" s="6">
        <f t="shared" si="133"/>
        <v>356</v>
      </c>
      <c r="B373" s="245">
        <f>+Rendimientos!F1046</f>
        <v>42527</v>
      </c>
      <c r="C373" s="247">
        <f>+Rendimientos!G1046</f>
        <v>-4.223212840893731E-3</v>
      </c>
      <c r="D373" s="247">
        <f>+Rendimientos!H1046</f>
        <v>-3.4948628456924957E-3</v>
      </c>
      <c r="E373" s="247">
        <f>+Rendimientos!I1046</f>
        <v>9.034911044107386E-4</v>
      </c>
      <c r="F373">
        <f>+VLOOKUP(B373,ASURB.MX!$A$2:$H$1054,8,FALSE)</f>
        <v>-3.3750248198171203E-3</v>
      </c>
      <c r="G373" s="264">
        <f>+dr!F360</f>
        <v>-2.1929999999996397E-5</v>
      </c>
      <c r="H373" s="264">
        <f>+dr!G360</f>
        <v>1.6630000000003586E-5</v>
      </c>
      <c r="I373" s="264">
        <f>+dr!H360</f>
        <v>1.3250999999999541E-4</v>
      </c>
      <c r="J373" s="264">
        <f>+dr!I360</f>
        <v>-9.1239999999999377E-5</v>
      </c>
      <c r="K373" s="264">
        <f>+dr!J360</f>
        <v>0</v>
      </c>
      <c r="M373" s="6">
        <f t="shared" si="134"/>
        <v>356</v>
      </c>
      <c r="N373" s="1">
        <f t="shared" si="128"/>
        <v>42527</v>
      </c>
      <c r="O373" s="263">
        <f t="shared" si="129"/>
        <v>37.473786570061762</v>
      </c>
      <c r="P373" s="263">
        <f t="shared" si="130"/>
        <v>9.0981475945336427</v>
      </c>
      <c r="Q373" s="263">
        <f t="shared" si="131"/>
        <v>14.803368671762842</v>
      </c>
      <c r="R373" s="263">
        <f t="shared" si="135"/>
        <v>304.09194326976547</v>
      </c>
      <c r="S373" s="98">
        <f t="shared" si="132"/>
        <v>3.065526384615385E-2</v>
      </c>
      <c r="T373" s="265">
        <f>R373-'Ejercicio 7'!$J$12*EXP(-S373*34/360)</f>
        <v>303.99500212012384</v>
      </c>
      <c r="U373" s="280">
        <f t="shared" si="136"/>
        <v>8.2024610000000012E-2</v>
      </c>
      <c r="V373" s="280">
        <f t="shared" si="137"/>
        <v>8.2753319999999991E-2</v>
      </c>
      <c r="W373" s="280">
        <f t="shared" si="138"/>
        <v>-3.6771000000000026E-4</v>
      </c>
      <c r="X373" s="280">
        <f t="shared" si="139"/>
        <v>0</v>
      </c>
      <c r="Y373" s="262">
        <f t="shared" si="140"/>
        <v>9.9367780698667065</v>
      </c>
      <c r="Z373" s="262">
        <f t="shared" si="141"/>
        <v>9.7959302831965029</v>
      </c>
      <c r="AA373" s="262">
        <f t="shared" si="142"/>
        <v>10.00044829509595</v>
      </c>
      <c r="AB373" s="262">
        <f t="shared" si="143"/>
        <v>10</v>
      </c>
      <c r="AD373" s="6">
        <f t="shared" si="144"/>
        <v>356</v>
      </c>
      <c r="AE373" s="1">
        <f t="shared" si="145"/>
        <v>43537</v>
      </c>
      <c r="AF373" s="262">
        <f t="shared" si="146"/>
        <v>0.15859442993824047</v>
      </c>
      <c r="AG373" s="262">
        <f t="shared" si="147"/>
        <v>3.1852405466358036E-2</v>
      </c>
      <c r="AH373" s="262">
        <f t="shared" si="148"/>
        <v>-1.336867176284251E-2</v>
      </c>
      <c r="AI373" s="262">
        <f t="shared" si="149"/>
        <v>1.0280517302345515</v>
      </c>
      <c r="AJ373" s="262">
        <f t="shared" si="150"/>
        <v>2.1929999999996397E-5</v>
      </c>
      <c r="AK373" s="262">
        <f t="shared" si="151"/>
        <v>-303.99500212012384</v>
      </c>
    </row>
    <row r="374" spans="1:37" x14ac:dyDescent="0.25">
      <c r="A374" s="6">
        <f t="shared" si="133"/>
        <v>357</v>
      </c>
      <c r="B374" s="245">
        <f>+Rendimientos!F1047</f>
        <v>42528</v>
      </c>
      <c r="C374" s="247">
        <f>+Rendimientos!G1047</f>
        <v>2.0103805775683437E-2</v>
      </c>
      <c r="D374" s="247">
        <f>+Rendimientos!H1047</f>
        <v>1.7715830188248943E-2</v>
      </c>
      <c r="E374" s="247">
        <f>+Rendimientos!I1047</f>
        <v>-9.0716543148846567E-3</v>
      </c>
      <c r="F374">
        <f>+VLOOKUP(B374,ASURB.MX!$A$2:$H$1054,8,FALSE)</f>
        <v>-7.0619362262668911E-3</v>
      </c>
      <c r="G374" s="264">
        <f>+dr!F361</f>
        <v>-1.2374000000000412E-4</v>
      </c>
      <c r="H374" s="264">
        <f>+dr!G361</f>
        <v>-1.7718000000000594E-4</v>
      </c>
      <c r="I374" s="264">
        <f>+dr!H361</f>
        <v>-1.0005999999999904E-4</v>
      </c>
      <c r="J374" s="264">
        <f>+dr!I361</f>
        <v>-1.6999000000000181E-4</v>
      </c>
      <c r="K374" s="264">
        <f>+dr!J361</f>
        <v>0</v>
      </c>
      <c r="M374" s="6">
        <f t="shared" si="134"/>
        <v>357</v>
      </c>
      <c r="N374" s="1">
        <f t="shared" si="128"/>
        <v>42528</v>
      </c>
      <c r="O374" s="263">
        <f t="shared" si="129"/>
        <v>38.396591105654004</v>
      </c>
      <c r="P374" s="263">
        <f t="shared" si="130"/>
        <v>9.293186756048291</v>
      </c>
      <c r="Q374" s="263">
        <f t="shared" si="131"/>
        <v>14.656436967474924</v>
      </c>
      <c r="R374" s="263">
        <f t="shared" si="135"/>
        <v>302.97284748670336</v>
      </c>
      <c r="S374" s="98">
        <f t="shared" si="132"/>
        <v>3.0553453846153843E-2</v>
      </c>
      <c r="T374" s="265">
        <f>R374-'Ejercicio 7'!$J$12*EXP(-S374*34/360)</f>
        <v>302.87590540493039</v>
      </c>
      <c r="U374" s="280">
        <f t="shared" si="136"/>
        <v>8.1830800000000009E-2</v>
      </c>
      <c r="V374" s="280">
        <f t="shared" si="137"/>
        <v>8.2520750000000004E-2</v>
      </c>
      <c r="W374" s="280">
        <f t="shared" si="138"/>
        <v>-4.4646000000000269E-4</v>
      </c>
      <c r="X374" s="280">
        <f t="shared" si="139"/>
        <v>0</v>
      </c>
      <c r="Y374" s="262">
        <f t="shared" si="140"/>
        <v>9.9367780698667065</v>
      </c>
      <c r="Z374" s="262">
        <f t="shared" si="141"/>
        <v>9.7959302831965029</v>
      </c>
      <c r="AA374" s="262">
        <f t="shared" si="142"/>
        <v>10.00044829509595</v>
      </c>
      <c r="AB374" s="262">
        <f t="shared" si="143"/>
        <v>10</v>
      </c>
      <c r="AD374" s="6">
        <f t="shared" si="144"/>
        <v>357</v>
      </c>
      <c r="AE374" s="1">
        <f t="shared" si="145"/>
        <v>43537</v>
      </c>
      <c r="AF374" s="262">
        <f t="shared" si="146"/>
        <v>-0.76421010565400138</v>
      </c>
      <c r="AG374" s="262">
        <f t="shared" si="147"/>
        <v>-0.16318675604829025</v>
      </c>
      <c r="AH374" s="262">
        <f t="shared" si="148"/>
        <v>0.13356303252507473</v>
      </c>
      <c r="AI374" s="262">
        <f t="shared" si="149"/>
        <v>2.1471475132966589</v>
      </c>
      <c r="AJ374" s="262">
        <f t="shared" si="150"/>
        <v>1.2374000000000412E-4</v>
      </c>
      <c r="AK374" s="262">
        <f t="shared" si="151"/>
        <v>-302.87590540493039</v>
      </c>
    </row>
    <row r="375" spans="1:37" x14ac:dyDescent="0.25">
      <c r="A375" s="6">
        <f t="shared" si="133"/>
        <v>358</v>
      </c>
      <c r="B375" s="245">
        <f>+Rendimientos!F1048</f>
        <v>42529</v>
      </c>
      <c r="C375" s="247">
        <f>+Rendimientos!G1048</f>
        <v>2.9409260992120621E-2</v>
      </c>
      <c r="D375" s="247">
        <f>+Rendimientos!H1048</f>
        <v>-1.2936460948347909E-2</v>
      </c>
      <c r="E375" s="247">
        <f>+Rendimientos!I1048</f>
        <v>-1.4688216168224561E-2</v>
      </c>
      <c r="F375">
        <f>+VLOOKUP(B375,ASURB.MX!$A$2:$H$1054,8,FALSE)</f>
        <v>2.2901566794997301E-3</v>
      </c>
      <c r="G375" s="264">
        <f>+dr!F362</f>
        <v>1.5148000000000245E-4</v>
      </c>
      <c r="H375" s="264">
        <f>+dr!G362</f>
        <v>-8.879999999999999E-5</v>
      </c>
      <c r="I375" s="264">
        <f>+dr!H362</f>
        <v>-3.5276999999999531E-4</v>
      </c>
      <c r="J375" s="264">
        <f>+dr!I362</f>
        <v>-1.0599999999999499E-5</v>
      </c>
      <c r="K375" s="264">
        <f>+dr!J362</f>
        <v>0</v>
      </c>
      <c r="M375" s="6">
        <f t="shared" si="134"/>
        <v>358</v>
      </c>
      <c r="N375" s="1">
        <f t="shared" si="128"/>
        <v>42529</v>
      </c>
      <c r="O375" s="263">
        <f t="shared" si="129"/>
        <v>38.755556442308688</v>
      </c>
      <c r="P375" s="263">
        <f t="shared" si="130"/>
        <v>9.0126507898266812</v>
      </c>
      <c r="Q375" s="263">
        <f t="shared" si="131"/>
        <v>14.574348924776217</v>
      </c>
      <c r="R375" s="263">
        <f t="shared" si="135"/>
        <v>305.81956835513301</v>
      </c>
      <c r="S375" s="98">
        <f t="shared" si="132"/>
        <v>3.0828673846153849E-2</v>
      </c>
      <c r="T375" s="265">
        <f>R375-'Ejercicio 7'!$J$12*EXP(-S375*34/360)</f>
        <v>305.72262879314286</v>
      </c>
      <c r="U375" s="280">
        <f t="shared" si="136"/>
        <v>8.1919180000000008E-2</v>
      </c>
      <c r="V375" s="280">
        <f t="shared" si="137"/>
        <v>8.2268040000000014E-2</v>
      </c>
      <c r="W375" s="280">
        <f t="shared" si="138"/>
        <v>-2.8707000000000038E-4</v>
      </c>
      <c r="X375" s="280">
        <f t="shared" si="139"/>
        <v>0</v>
      </c>
      <c r="Y375" s="262">
        <f t="shared" si="140"/>
        <v>9.9367780698667065</v>
      </c>
      <c r="Z375" s="262">
        <f t="shared" si="141"/>
        <v>9.7959302831965029</v>
      </c>
      <c r="AA375" s="262">
        <f t="shared" si="142"/>
        <v>10.00044829509595</v>
      </c>
      <c r="AB375" s="262">
        <f t="shared" si="143"/>
        <v>10</v>
      </c>
      <c r="AD375" s="6">
        <f t="shared" si="144"/>
        <v>358</v>
      </c>
      <c r="AE375" s="1">
        <f t="shared" si="145"/>
        <v>43537</v>
      </c>
      <c r="AF375" s="262">
        <f t="shared" si="146"/>
        <v>-1.1231754423086855</v>
      </c>
      <c r="AG375" s="262">
        <f t="shared" si="147"/>
        <v>0.11734921017331956</v>
      </c>
      <c r="AH375" s="262">
        <f t="shared" si="148"/>
        <v>0.21565107522378213</v>
      </c>
      <c r="AI375" s="262">
        <f t="shared" si="149"/>
        <v>-0.69957335513299768</v>
      </c>
      <c r="AJ375" s="262">
        <f t="shared" si="150"/>
        <v>-1.5148000000000245E-4</v>
      </c>
      <c r="AK375" s="262">
        <f t="shared" si="151"/>
        <v>-305.72262879314286</v>
      </c>
    </row>
    <row r="376" spans="1:37" x14ac:dyDescent="0.25">
      <c r="A376" s="6">
        <f t="shared" si="133"/>
        <v>359</v>
      </c>
      <c r="B376" s="245">
        <f>+Rendimientos!F1049</f>
        <v>42530</v>
      </c>
      <c r="C376" s="247">
        <f>+Rendimientos!G1049</f>
        <v>-3.107498585953538E-2</v>
      </c>
      <c r="D376" s="247">
        <f>+Rendimientos!H1049</f>
        <v>-5.1479361884293378E-3</v>
      </c>
      <c r="E376" s="247">
        <f>+Rendimientos!I1049</f>
        <v>-6.1673294466998323E-4</v>
      </c>
      <c r="F376">
        <f>+VLOOKUP(B376,ASURB.MX!$A$2:$H$1054,8,FALSE)</f>
        <v>4.8408157402816529E-3</v>
      </c>
      <c r="G376" s="264">
        <f>+dr!F363</f>
        <v>-8.1544000000000061E-4</v>
      </c>
      <c r="H376" s="264">
        <f>+dr!G363</f>
        <v>3.6587999999999898E-4</v>
      </c>
      <c r="I376" s="264">
        <f>+dr!H363</f>
        <v>1.6181999999999308E-4</v>
      </c>
      <c r="J376" s="264">
        <f>+dr!I363</f>
        <v>-1.2406999999999696E-4</v>
      </c>
      <c r="K376" s="264">
        <f>+dr!J363</f>
        <v>0</v>
      </c>
      <c r="M376" s="6">
        <f t="shared" si="134"/>
        <v>359</v>
      </c>
      <c r="N376" s="1">
        <f t="shared" si="128"/>
        <v>42530</v>
      </c>
      <c r="O376" s="263">
        <f t="shared" si="129"/>
        <v>36.480938479095322</v>
      </c>
      <c r="P376" s="263">
        <f t="shared" si="130"/>
        <v>9.0831201134630888</v>
      </c>
      <c r="Q376" s="263">
        <f t="shared" si="131"/>
        <v>14.780881331928867</v>
      </c>
      <c r="R376" s="263">
        <f t="shared" si="135"/>
        <v>306.60060546436898</v>
      </c>
      <c r="S376" s="98">
        <f t="shared" si="132"/>
        <v>2.9861753846153846E-2</v>
      </c>
      <c r="T376" s="265">
        <f>R376-'Ejercicio 7'!$J$12*EXP(-S376*34/360)</f>
        <v>306.50365704943226</v>
      </c>
      <c r="U376" s="280">
        <f t="shared" si="136"/>
        <v>8.2373860000000007E-2</v>
      </c>
      <c r="V376" s="280">
        <f t="shared" si="137"/>
        <v>8.2782629999999996E-2</v>
      </c>
      <c r="W376" s="280">
        <f t="shared" si="138"/>
        <v>-4.0053999999999784E-4</v>
      </c>
      <c r="X376" s="280">
        <f t="shared" si="139"/>
        <v>0</v>
      </c>
      <c r="Y376" s="262">
        <f t="shared" si="140"/>
        <v>9.9367780698667065</v>
      </c>
      <c r="Z376" s="262">
        <f t="shared" si="141"/>
        <v>9.7959302831965029</v>
      </c>
      <c r="AA376" s="262">
        <f t="shared" si="142"/>
        <v>10.00044829509595</v>
      </c>
      <c r="AB376" s="262">
        <f t="shared" si="143"/>
        <v>10</v>
      </c>
      <c r="AD376" s="6">
        <f t="shared" si="144"/>
        <v>359</v>
      </c>
      <c r="AE376" s="1">
        <f t="shared" si="145"/>
        <v>43537</v>
      </c>
      <c r="AF376" s="262">
        <f t="shared" si="146"/>
        <v>1.1514425209046806</v>
      </c>
      <c r="AG376" s="262">
        <f t="shared" si="147"/>
        <v>4.6879886536911997E-2</v>
      </c>
      <c r="AH376" s="262">
        <f t="shared" si="148"/>
        <v>9.1186680711317081E-3</v>
      </c>
      <c r="AI376" s="262">
        <f t="shared" si="149"/>
        <v>-1.480610464368965</v>
      </c>
      <c r="AJ376" s="262">
        <f t="shared" si="150"/>
        <v>8.1544000000000061E-4</v>
      </c>
      <c r="AK376" s="262">
        <f t="shared" si="151"/>
        <v>-306.50365704943226</v>
      </c>
    </row>
    <row r="377" spans="1:37" x14ac:dyDescent="0.25">
      <c r="A377" s="6">
        <f t="shared" si="133"/>
        <v>360</v>
      </c>
      <c r="B377" s="245">
        <f>+Rendimientos!F1050</f>
        <v>42531</v>
      </c>
      <c r="C377" s="247">
        <f>+Rendimientos!G1050</f>
        <v>-2.7790635268057941E-2</v>
      </c>
      <c r="D377" s="247">
        <f>+Rendimientos!H1050</f>
        <v>-1.0562484396012291E-2</v>
      </c>
      <c r="E377" s="247">
        <f>+Rendimientos!I1050</f>
        <v>2.1569203064099869E-3</v>
      </c>
      <c r="F377">
        <f>+VLOOKUP(B377,ASURB.MX!$A$2:$H$1054,8,FALSE)</f>
        <v>1.0427311163578428E-2</v>
      </c>
      <c r="G377" s="264">
        <f>+dr!F364</f>
        <v>5.1999000000000489E-4</v>
      </c>
      <c r="H377" s="264">
        <f>+dr!G364</f>
        <v>1.352600000000051E-4</v>
      </c>
      <c r="I377" s="264">
        <f>+dr!H364</f>
        <v>3.9095000000000102E-4</v>
      </c>
      <c r="J377" s="264">
        <f>+dr!I364</f>
        <v>4.5402999999999416E-4</v>
      </c>
      <c r="K377" s="264">
        <f>+dr!J364</f>
        <v>0</v>
      </c>
      <c r="M377" s="6">
        <f t="shared" si="134"/>
        <v>360</v>
      </c>
      <c r="N377" s="1">
        <f t="shared" si="128"/>
        <v>42531</v>
      </c>
      <c r="O377" s="263">
        <f t="shared" si="129"/>
        <v>36.600951645742818</v>
      </c>
      <c r="P377" s="263">
        <f t="shared" si="130"/>
        <v>9.034072028174478</v>
      </c>
      <c r="Q377" s="263">
        <f t="shared" si="131"/>
        <v>14.821935279877577</v>
      </c>
      <c r="R377" s="263">
        <f t="shared" si="135"/>
        <v>308.31822160384877</v>
      </c>
      <c r="S377" s="98">
        <f t="shared" si="132"/>
        <v>3.1197183846153852E-2</v>
      </c>
      <c r="T377" s="265">
        <f>R377-'Ejercicio 7'!$J$12*EXP(-S377*34/360)</f>
        <v>308.22128541565746</v>
      </c>
      <c r="U377" s="280">
        <f t="shared" si="136"/>
        <v>8.2143240000000006E-2</v>
      </c>
      <c r="V377" s="280">
        <f t="shared" si="137"/>
        <v>8.3011760000000004E-2</v>
      </c>
      <c r="W377" s="280">
        <f t="shared" si="138"/>
        <v>1.7755999999999328E-4</v>
      </c>
      <c r="X377" s="280">
        <f t="shared" si="139"/>
        <v>0</v>
      </c>
      <c r="Y377" s="262">
        <f t="shared" si="140"/>
        <v>9.9367780698667065</v>
      </c>
      <c r="Z377" s="262">
        <f t="shared" si="141"/>
        <v>9.7959302831965029</v>
      </c>
      <c r="AA377" s="262">
        <f t="shared" si="142"/>
        <v>10.00044829509595</v>
      </c>
      <c r="AB377" s="262">
        <f t="shared" si="143"/>
        <v>10</v>
      </c>
      <c r="AD377" s="6">
        <f t="shared" si="144"/>
        <v>360</v>
      </c>
      <c r="AE377" s="1">
        <f t="shared" si="145"/>
        <v>43537</v>
      </c>
      <c r="AF377" s="262">
        <f t="shared" si="146"/>
        <v>1.0314293542571846</v>
      </c>
      <c r="AG377" s="262">
        <f t="shared" si="147"/>
        <v>9.5927971825522818E-2</v>
      </c>
      <c r="AH377" s="262">
        <f t="shared" si="148"/>
        <v>-3.1935279877577827E-2</v>
      </c>
      <c r="AI377" s="262">
        <f t="shared" si="149"/>
        <v>-3.1982266038487523</v>
      </c>
      <c r="AJ377" s="262">
        <f t="shared" si="150"/>
        <v>-5.1999000000000489E-4</v>
      </c>
      <c r="AK377" s="262">
        <f t="shared" si="151"/>
        <v>-308.22128541565746</v>
      </c>
    </row>
    <row r="378" spans="1:37" x14ac:dyDescent="0.25">
      <c r="A378" s="6">
        <f t="shared" si="133"/>
        <v>361</v>
      </c>
      <c r="B378" s="245">
        <f>+Rendimientos!F1051</f>
        <v>42534</v>
      </c>
      <c r="C378" s="247">
        <f>+Rendimientos!G1051</f>
        <v>-1.2026270049563421E-2</v>
      </c>
      <c r="D378" s="247">
        <f>+Rendimientos!H1051</f>
        <v>-6.3539770678574187E-3</v>
      </c>
      <c r="E378" s="247">
        <f>+Rendimientos!I1051</f>
        <v>-4.9367128081583044E-3</v>
      </c>
      <c r="F378">
        <f>+VLOOKUP(B378,ASURB.MX!$A$2:$H$1054,8,FALSE)</f>
        <v>-6.7408968433991488E-3</v>
      </c>
      <c r="G378" s="264">
        <f>+dr!F365</f>
        <v>8.0594999999999278E-4</v>
      </c>
      <c r="H378" s="264">
        <f>+dr!G365</f>
        <v>9.1680999999999707E-4</v>
      </c>
      <c r="I378" s="264">
        <f>+dr!H365</f>
        <v>5.0660000000000288E-4</v>
      </c>
      <c r="J378" s="264">
        <f>+dr!I365</f>
        <v>9.6512000000000681E-4</v>
      </c>
      <c r="K378" s="264">
        <f>+dr!J365</f>
        <v>0</v>
      </c>
      <c r="M378" s="6">
        <f t="shared" si="134"/>
        <v>361</v>
      </c>
      <c r="N378" s="1">
        <f t="shared" si="128"/>
        <v>42534</v>
      </c>
      <c r="O378" s="263">
        <f t="shared" si="129"/>
        <v>37.182514354417563</v>
      </c>
      <c r="P378" s="263">
        <f t="shared" si="130"/>
        <v>9.0721721024949069</v>
      </c>
      <c r="Q378" s="263">
        <f t="shared" si="131"/>
        <v>14.717165945891875</v>
      </c>
      <c r="R378" s="263">
        <f t="shared" si="135"/>
        <v>303.07012931750012</v>
      </c>
      <c r="S378" s="98">
        <f t="shared" si="132"/>
        <v>3.148314384615384E-2</v>
      </c>
      <c r="T378" s="265">
        <f>R378-'Ejercicio 7'!$J$12*EXP(-S378*34/360)</f>
        <v>302.9731957472614</v>
      </c>
      <c r="U378" s="280">
        <f t="shared" si="136"/>
        <v>8.2924789999999998E-2</v>
      </c>
      <c r="V378" s="280">
        <f t="shared" si="137"/>
        <v>8.3127410000000013E-2</v>
      </c>
      <c r="W378" s="280">
        <f t="shared" si="138"/>
        <v>6.8865000000000592E-4</v>
      </c>
      <c r="X378" s="280">
        <f t="shared" si="139"/>
        <v>0</v>
      </c>
      <c r="Y378" s="262">
        <f t="shared" si="140"/>
        <v>9.9367780698667065</v>
      </c>
      <c r="Z378" s="262">
        <f t="shared" si="141"/>
        <v>9.7959302831965029</v>
      </c>
      <c r="AA378" s="262">
        <f t="shared" si="142"/>
        <v>10.00044829509595</v>
      </c>
      <c r="AB378" s="262">
        <f t="shared" si="143"/>
        <v>10</v>
      </c>
      <c r="AD378" s="6">
        <f t="shared" si="144"/>
        <v>361</v>
      </c>
      <c r="AE378" s="1">
        <f t="shared" si="145"/>
        <v>43537</v>
      </c>
      <c r="AF378" s="262">
        <f t="shared" si="146"/>
        <v>0.44986664558243916</v>
      </c>
      <c r="AG378" s="262">
        <f t="shared" si="147"/>
        <v>5.7827897505093873E-2</v>
      </c>
      <c r="AH378" s="262">
        <f t="shared" si="148"/>
        <v>7.2834054108124491E-2</v>
      </c>
      <c r="AI378" s="262">
        <f t="shared" si="149"/>
        <v>2.0498656824998989</v>
      </c>
      <c r="AJ378" s="262">
        <f t="shared" si="150"/>
        <v>-8.0594999999999278E-4</v>
      </c>
      <c r="AK378" s="262">
        <f t="shared" si="151"/>
        <v>-302.9731957472614</v>
      </c>
    </row>
    <row r="379" spans="1:37" x14ac:dyDescent="0.25">
      <c r="A379" s="6">
        <f t="shared" si="133"/>
        <v>362</v>
      </c>
      <c r="B379" s="245">
        <f>+Rendimientos!F1052</f>
        <v>42535</v>
      </c>
      <c r="C379" s="247">
        <f>+Rendimientos!G1052</f>
        <v>-2.9824635324836795E-2</v>
      </c>
      <c r="D379" s="247">
        <f>+Rendimientos!H1052</f>
        <v>-1.5873372068841561E-2</v>
      </c>
      <c r="E379" s="247">
        <f>+Rendimientos!I1052</f>
        <v>-6.5168278437400928E-3</v>
      </c>
      <c r="F379">
        <f>+VLOOKUP(B379,ASURB.MX!$A$2:$H$1054,8,FALSE)</f>
        <v>3.7428399604514241E-3</v>
      </c>
      <c r="G379" s="264">
        <f>+dr!F366</f>
        <v>4.2670000000001596E-5</v>
      </c>
      <c r="H379" s="264">
        <f>+dr!G366</f>
        <v>4.4893000000000016E-4</v>
      </c>
      <c r="I379" s="264">
        <f>+dr!H366</f>
        <v>6.9342000000000015E-4</v>
      </c>
      <c r="J379" s="264">
        <f>+dr!I366</f>
        <v>9.3189999999993001E-5</v>
      </c>
      <c r="K379" s="264">
        <f>+dr!J366</f>
        <v>0</v>
      </c>
      <c r="M379" s="6">
        <f t="shared" si="134"/>
        <v>362</v>
      </c>
      <c r="N379" s="1">
        <f t="shared" si="128"/>
        <v>42535</v>
      </c>
      <c r="O379" s="263">
        <f t="shared" si="129"/>
        <v>36.5265809686382</v>
      </c>
      <c r="P379" s="263">
        <f t="shared" si="130"/>
        <v>8.9862202665437092</v>
      </c>
      <c r="Q379" s="263">
        <f t="shared" si="131"/>
        <v>14.693929493668044</v>
      </c>
      <c r="R379" s="263">
        <f t="shared" si="135"/>
        <v>306.26415016917156</v>
      </c>
      <c r="S379" s="98">
        <f t="shared" si="132"/>
        <v>3.0719863846153848E-2</v>
      </c>
      <c r="T379" s="265">
        <f>R379-'Ejercicio 7'!$J$12*EXP(-S379*34/360)</f>
        <v>306.16720961097684</v>
      </c>
      <c r="U379" s="280">
        <f t="shared" si="136"/>
        <v>8.2456910000000008E-2</v>
      </c>
      <c r="V379" s="280">
        <f t="shared" si="137"/>
        <v>8.3314230000000003E-2</v>
      </c>
      <c r="W379" s="280">
        <f t="shared" si="138"/>
        <v>-1.8328000000000788E-4</v>
      </c>
      <c r="X379" s="280">
        <f t="shared" si="139"/>
        <v>0</v>
      </c>
      <c r="Y379" s="262">
        <f t="shared" si="140"/>
        <v>9.9367780698667065</v>
      </c>
      <c r="Z379" s="262">
        <f t="shared" si="141"/>
        <v>9.7959302831965029</v>
      </c>
      <c r="AA379" s="262">
        <f t="shared" si="142"/>
        <v>10.00044829509595</v>
      </c>
      <c r="AB379" s="262">
        <f t="shared" si="143"/>
        <v>10</v>
      </c>
      <c r="AD379" s="6">
        <f t="shared" si="144"/>
        <v>362</v>
      </c>
      <c r="AE379" s="1">
        <f t="shared" si="145"/>
        <v>43537</v>
      </c>
      <c r="AF379" s="262">
        <f t="shared" si="146"/>
        <v>1.1058000313618024</v>
      </c>
      <c r="AG379" s="262">
        <f t="shared" si="147"/>
        <v>0.14377973345629158</v>
      </c>
      <c r="AH379" s="262">
        <f t="shared" si="148"/>
        <v>9.607050633195513E-2</v>
      </c>
      <c r="AI379" s="262">
        <f t="shared" si="149"/>
        <v>-1.1441551691715404</v>
      </c>
      <c r="AJ379" s="262">
        <f t="shared" si="150"/>
        <v>-4.2670000000001596E-5</v>
      </c>
      <c r="AK379" s="262">
        <f t="shared" si="151"/>
        <v>-306.16720961097684</v>
      </c>
    </row>
    <row r="380" spans="1:37" x14ac:dyDescent="0.25">
      <c r="A380" s="6">
        <f t="shared" si="133"/>
        <v>363</v>
      </c>
      <c r="B380" s="245">
        <f>+Rendimientos!F1053</f>
        <v>42536</v>
      </c>
      <c r="C380" s="247">
        <f>+Rendimientos!G1053</f>
        <v>3.2410054291974709E-2</v>
      </c>
      <c r="D380" s="247">
        <f>+Rendimientos!H1053</f>
        <v>1.9429060619371014E-2</v>
      </c>
      <c r="E380" s="247">
        <f>+Rendimientos!I1053</f>
        <v>-1.2531517804331128E-2</v>
      </c>
      <c r="F380">
        <f>+VLOOKUP(B380,ASURB.MX!$A$2:$H$1054,8,FALSE)</f>
        <v>6.2300932755610843E-3</v>
      </c>
      <c r="G380" s="264">
        <f>+dr!F367</f>
        <v>-2.7039999999999703E-4</v>
      </c>
      <c r="H380" s="264">
        <f>+dr!G367</f>
        <v>1.1347999999999914E-4</v>
      </c>
      <c r="I380" s="264">
        <f>+dr!H367</f>
        <v>-9.9960000000003102E-5</v>
      </c>
      <c r="J380" s="264">
        <f>+dr!I367</f>
        <v>2.0796000000000009E-4</v>
      </c>
      <c r="K380" s="264">
        <f>+dr!J367</f>
        <v>0</v>
      </c>
      <c r="M380" s="6">
        <f t="shared" si="134"/>
        <v>363</v>
      </c>
      <c r="N380" s="1">
        <f t="shared" si="128"/>
        <v>42536</v>
      </c>
      <c r="O380" s="263">
        <f t="shared" si="129"/>
        <v>38.872028523332808</v>
      </c>
      <c r="P380" s="263">
        <f t="shared" si="130"/>
        <v>9.3091217726809123</v>
      </c>
      <c r="Q380" s="263">
        <f t="shared" si="131"/>
        <v>14.605815318820611</v>
      </c>
      <c r="R380" s="263">
        <f t="shared" si="135"/>
        <v>307.02685481861147</v>
      </c>
      <c r="S380" s="98">
        <f t="shared" si="132"/>
        <v>3.040679384615385E-2</v>
      </c>
      <c r="T380" s="265">
        <f>R380-'Ejercicio 7'!$J$12*EXP(-S380*34/360)</f>
        <v>306.92991139406291</v>
      </c>
      <c r="U380" s="280">
        <f t="shared" si="136"/>
        <v>8.2121460000000007E-2</v>
      </c>
      <c r="V380" s="280">
        <f t="shared" si="137"/>
        <v>8.2520850000000007E-2</v>
      </c>
      <c r="W380" s="280">
        <f t="shared" si="138"/>
        <v>-6.8510000000000792E-5</v>
      </c>
      <c r="X380" s="280">
        <f t="shared" si="139"/>
        <v>0</v>
      </c>
      <c r="Y380" s="262">
        <f t="shared" si="140"/>
        <v>9.9367780698667065</v>
      </c>
      <c r="Z380" s="262">
        <f t="shared" si="141"/>
        <v>9.7959302831965029</v>
      </c>
      <c r="AA380" s="262">
        <f t="shared" si="142"/>
        <v>10.00044829509595</v>
      </c>
      <c r="AB380" s="262">
        <f t="shared" si="143"/>
        <v>10</v>
      </c>
      <c r="AD380" s="6">
        <f t="shared" si="144"/>
        <v>363</v>
      </c>
      <c r="AE380" s="1">
        <f t="shared" si="145"/>
        <v>43537</v>
      </c>
      <c r="AF380" s="262">
        <f t="shared" si="146"/>
        <v>-1.2396475233328061</v>
      </c>
      <c r="AG380" s="262">
        <f t="shared" si="147"/>
        <v>-0.17912177268091156</v>
      </c>
      <c r="AH380" s="262">
        <f t="shared" si="148"/>
        <v>0.18418468117938858</v>
      </c>
      <c r="AI380" s="262">
        <f t="shared" si="149"/>
        <v>-1.9068598186114514</v>
      </c>
      <c r="AJ380" s="262">
        <f t="shared" si="150"/>
        <v>2.7039999999999703E-4</v>
      </c>
      <c r="AK380" s="262">
        <f t="shared" si="151"/>
        <v>-306.92991139406291</v>
      </c>
    </row>
    <row r="381" spans="1:37" x14ac:dyDescent="0.25">
      <c r="A381" s="6">
        <f t="shared" si="133"/>
        <v>364</v>
      </c>
      <c r="B381" s="245">
        <f>+Rendimientos!F1054</f>
        <v>42537</v>
      </c>
      <c r="C381" s="247">
        <f>+Rendimientos!G1054</f>
        <v>1.0293093596989277E-2</v>
      </c>
      <c r="D381" s="247">
        <f>+Rendimientos!H1054</f>
        <v>2.3082930002995296E-2</v>
      </c>
      <c r="E381" s="247">
        <f>+Rendimientos!I1054</f>
        <v>-6.6424291886989411E-3</v>
      </c>
      <c r="F381">
        <f>+VLOOKUP(B381,ASURB.MX!$A$2:$H$1054,8,FALSE)</f>
        <v>-1.6441908392473198E-2</v>
      </c>
      <c r="G381" s="264">
        <f>+dr!F368</f>
        <v>-4.1021000000000113E-4</v>
      </c>
      <c r="H381" s="264">
        <f>+dr!G368</f>
        <v>-2.9076000000000102E-4</v>
      </c>
      <c r="I381" s="264">
        <f>+dr!H368</f>
        <v>-8.0003999999999492E-4</v>
      </c>
      <c r="J381" s="264">
        <f>+dr!I368</f>
        <v>-8.0001000000000377E-4</v>
      </c>
      <c r="K381" s="264">
        <f>+dr!J368</f>
        <v>0</v>
      </c>
      <c r="M381" s="6">
        <f t="shared" si="134"/>
        <v>364</v>
      </c>
      <c r="N381" s="1">
        <f t="shared" si="128"/>
        <v>42537</v>
      </c>
      <c r="O381" s="263">
        <f t="shared" si="129"/>
        <v>38.021735010955908</v>
      </c>
      <c r="P381" s="263">
        <f t="shared" si="130"/>
        <v>9.3431983054020495</v>
      </c>
      <c r="Q381" s="263">
        <f t="shared" si="131"/>
        <v>14.692084032259553</v>
      </c>
      <c r="R381" s="263">
        <f t="shared" si="135"/>
        <v>300.14425739747838</v>
      </c>
      <c r="S381" s="98">
        <f t="shared" si="132"/>
        <v>3.0266983846153846E-2</v>
      </c>
      <c r="T381" s="265">
        <f>R381-'Ejercicio 7'!$J$12*EXP(-S381*34/360)</f>
        <v>300.04731269285344</v>
      </c>
      <c r="U381" s="280">
        <f t="shared" si="136"/>
        <v>8.1717220000000007E-2</v>
      </c>
      <c r="V381" s="280">
        <f t="shared" si="137"/>
        <v>8.1820770000000015E-2</v>
      </c>
      <c r="W381" s="280">
        <f t="shared" si="138"/>
        <v>-1.0764800000000047E-3</v>
      </c>
      <c r="X381" s="280">
        <f t="shared" si="139"/>
        <v>0</v>
      </c>
      <c r="Y381" s="262">
        <f t="shared" si="140"/>
        <v>9.9367780698667065</v>
      </c>
      <c r="Z381" s="262">
        <f t="shared" si="141"/>
        <v>9.7959302831965029</v>
      </c>
      <c r="AA381" s="262">
        <f t="shared" si="142"/>
        <v>10.00044829509595</v>
      </c>
      <c r="AB381" s="262">
        <f t="shared" si="143"/>
        <v>10</v>
      </c>
      <c r="AD381" s="6">
        <f t="shared" si="144"/>
        <v>364</v>
      </c>
      <c r="AE381" s="1">
        <f t="shared" si="145"/>
        <v>43537</v>
      </c>
      <c r="AF381" s="262">
        <f t="shared" si="146"/>
        <v>-0.38935401095590549</v>
      </c>
      <c r="AG381" s="262">
        <f t="shared" si="147"/>
        <v>-0.21319830540204876</v>
      </c>
      <c r="AH381" s="262">
        <f t="shared" si="148"/>
        <v>9.7915967740446419E-2</v>
      </c>
      <c r="AI381" s="262">
        <f t="shared" si="149"/>
        <v>4.9757376025216331</v>
      </c>
      <c r="AJ381" s="262">
        <f t="shared" si="150"/>
        <v>4.1021000000000113E-4</v>
      </c>
      <c r="AK381" s="262">
        <f t="shared" si="151"/>
        <v>-300.04731269285344</v>
      </c>
    </row>
    <row r="382" spans="1:37" x14ac:dyDescent="0.25">
      <c r="A382" s="6">
        <f t="shared" si="133"/>
        <v>365</v>
      </c>
      <c r="B382" s="245">
        <f>+Rendimientos!F1055</f>
        <v>42538</v>
      </c>
      <c r="C382" s="247">
        <f>+Rendimientos!G1055</f>
        <v>2.0273694752773314E-2</v>
      </c>
      <c r="D382" s="247">
        <f>+Rendimientos!H1055</f>
        <v>1.44983570193649E-2</v>
      </c>
      <c r="E382" s="247">
        <f>+Rendimientos!I1055</f>
        <v>1.5118401067392082E-2</v>
      </c>
      <c r="F382">
        <f>+VLOOKUP(B382,ASURB.MX!$A$2:$H$1054,8,FALSE)</f>
        <v>7.9748027909914004E-3</v>
      </c>
      <c r="G382" s="264">
        <f>+dr!F369</f>
        <v>8.6759999999998227E-5</v>
      </c>
      <c r="H382" s="264">
        <f>+dr!G369</f>
        <v>-6.8193999999999894E-4</v>
      </c>
      <c r="I382" s="264">
        <f>+dr!H369</f>
        <v>2.237699999999912E-4</v>
      </c>
      <c r="J382" s="264">
        <f>+dr!I369</f>
        <v>-1.1929999999993335E-5</v>
      </c>
      <c r="K382" s="264">
        <f>+dr!J369</f>
        <v>0</v>
      </c>
      <c r="M382" s="6">
        <f t="shared" si="134"/>
        <v>365</v>
      </c>
      <c r="N382" s="1">
        <f t="shared" si="128"/>
        <v>42538</v>
      </c>
      <c r="O382" s="263">
        <f t="shared" si="129"/>
        <v>38.403114817378345</v>
      </c>
      <c r="P382" s="263">
        <f t="shared" si="130"/>
        <v>9.2633342276150152</v>
      </c>
      <c r="Q382" s="263">
        <f t="shared" si="131"/>
        <v>15.015299947963348</v>
      </c>
      <c r="R382" s="263">
        <f t="shared" si="135"/>
        <v>307.56299506219699</v>
      </c>
      <c r="S382" s="98">
        <f t="shared" si="132"/>
        <v>3.0763953846153845E-2</v>
      </c>
      <c r="T382" s="265">
        <f>R382-'Ejercicio 7'!$J$12*EXP(-S382*34/360)</f>
        <v>307.46605490766729</v>
      </c>
      <c r="U382" s="280">
        <f t="shared" si="136"/>
        <v>8.1326040000000016E-2</v>
      </c>
      <c r="V382" s="280">
        <f t="shared" si="137"/>
        <v>8.2844580000000001E-2</v>
      </c>
      <c r="W382" s="280">
        <f t="shared" si="138"/>
        <v>-2.8839999999999422E-4</v>
      </c>
      <c r="X382" s="280">
        <f t="shared" si="139"/>
        <v>0</v>
      </c>
      <c r="Y382" s="262">
        <f t="shared" si="140"/>
        <v>9.9367780698667065</v>
      </c>
      <c r="Z382" s="262">
        <f t="shared" si="141"/>
        <v>9.7959302831965029</v>
      </c>
      <c r="AA382" s="262">
        <f t="shared" si="142"/>
        <v>10.00044829509595</v>
      </c>
      <c r="AB382" s="262">
        <f t="shared" si="143"/>
        <v>10</v>
      </c>
      <c r="AD382" s="6">
        <f t="shared" si="144"/>
        <v>365</v>
      </c>
      <c r="AE382" s="1">
        <f t="shared" si="145"/>
        <v>43537</v>
      </c>
      <c r="AF382" s="262">
        <f t="shared" si="146"/>
        <v>-0.77073381737834268</v>
      </c>
      <c r="AG382" s="262">
        <f t="shared" si="147"/>
        <v>-0.13333422761501446</v>
      </c>
      <c r="AH382" s="262">
        <f t="shared" si="148"/>
        <v>-0.2252999479633484</v>
      </c>
      <c r="AI382" s="262">
        <f t="shared" si="149"/>
        <v>-2.4430000621969725</v>
      </c>
      <c r="AJ382" s="262">
        <f t="shared" si="150"/>
        <v>-8.6759999999998227E-5</v>
      </c>
      <c r="AK382" s="262">
        <f t="shared" si="151"/>
        <v>-307.46605490766729</v>
      </c>
    </row>
    <row r="383" spans="1:37" x14ac:dyDescent="0.25">
      <c r="A383" s="6">
        <f t="shared" si="133"/>
        <v>366</v>
      </c>
      <c r="B383" s="245">
        <f>+Rendimientos!F1056</f>
        <v>42541</v>
      </c>
      <c r="C383" s="247">
        <f>+Rendimientos!G1056</f>
        <v>1.9870826164104863E-2</v>
      </c>
      <c r="D383" s="247">
        <f>+Rendimientos!H1056</f>
        <v>-1.3403639191001952E-2</v>
      </c>
      <c r="E383" s="247">
        <f>+Rendimientos!I1056</f>
        <v>3.7427674482354602E-2</v>
      </c>
      <c r="F383">
        <f>+VLOOKUP(B383,ASURB.MX!$A$2:$H$1054,8,FALSE)</f>
        <v>1.7929271672561236E-2</v>
      </c>
      <c r="G383" s="264">
        <f>+dr!F370</f>
        <v>5.1348000000000366E-4</v>
      </c>
      <c r="H383" s="264">
        <f>+dr!G370</f>
        <v>-3.1169999999997033E-5</v>
      </c>
      <c r="I383" s="264">
        <f>+dr!H370</f>
        <v>-1.5367999999998938E-4</v>
      </c>
      <c r="J383" s="264">
        <f>+dr!I370</f>
        <v>-1.5238000000000057E-4</v>
      </c>
      <c r="K383" s="264">
        <f>+dr!J370</f>
        <v>0</v>
      </c>
      <c r="M383" s="6">
        <f t="shared" si="134"/>
        <v>366</v>
      </c>
      <c r="N383" s="1">
        <f t="shared" si="128"/>
        <v>42541</v>
      </c>
      <c r="O383" s="263">
        <f t="shared" si="129"/>
        <v>38.387646524765216</v>
      </c>
      <c r="P383" s="263">
        <f t="shared" si="130"/>
        <v>9.0084412588462417</v>
      </c>
      <c r="Q383" s="263">
        <f t="shared" si="131"/>
        <v>15.354044907434988</v>
      </c>
      <c r="R383" s="263">
        <f t="shared" si="135"/>
        <v>310.63991044693154</v>
      </c>
      <c r="S383" s="98">
        <f t="shared" si="132"/>
        <v>3.119067384615385E-2</v>
      </c>
      <c r="T383" s="265">
        <f>R383-'Ejercicio 7'!$J$12*EXP(-S383*34/360)</f>
        <v>310.54297419914059</v>
      </c>
      <c r="U383" s="280">
        <f t="shared" si="136"/>
        <v>8.1976810000000011E-2</v>
      </c>
      <c r="V383" s="280">
        <f t="shared" si="137"/>
        <v>8.2467130000000013E-2</v>
      </c>
      <c r="W383" s="280">
        <f t="shared" si="138"/>
        <v>-4.2885000000000145E-4</v>
      </c>
      <c r="X383" s="280">
        <f t="shared" si="139"/>
        <v>0</v>
      </c>
      <c r="Y383" s="262">
        <f t="shared" si="140"/>
        <v>9.9367780698667065</v>
      </c>
      <c r="Z383" s="262">
        <f t="shared" si="141"/>
        <v>9.7959302831965029</v>
      </c>
      <c r="AA383" s="262">
        <f t="shared" si="142"/>
        <v>10.00044829509595</v>
      </c>
      <c r="AB383" s="262">
        <f t="shared" si="143"/>
        <v>10</v>
      </c>
      <c r="AD383" s="6">
        <f t="shared" si="144"/>
        <v>366</v>
      </c>
      <c r="AE383" s="1">
        <f t="shared" si="145"/>
        <v>43537</v>
      </c>
      <c r="AF383" s="262">
        <f t="shared" si="146"/>
        <v>-0.75526552476521402</v>
      </c>
      <c r="AG383" s="262">
        <f t="shared" si="147"/>
        <v>0.12155874115375909</v>
      </c>
      <c r="AH383" s="262">
        <f t="shared" si="148"/>
        <v>-0.56404490743498847</v>
      </c>
      <c r="AI383" s="262">
        <f t="shared" si="149"/>
        <v>-5.5199154469315204</v>
      </c>
      <c r="AJ383" s="262">
        <f t="shared" si="150"/>
        <v>-5.1348000000000366E-4</v>
      </c>
      <c r="AK383" s="262">
        <f t="shared" si="151"/>
        <v>-310.54297419914059</v>
      </c>
    </row>
    <row r="384" spans="1:37" x14ac:dyDescent="0.25">
      <c r="A384" s="6">
        <f t="shared" si="133"/>
        <v>367</v>
      </c>
      <c r="B384" s="245">
        <f>+Rendimientos!F1057</f>
        <v>42542</v>
      </c>
      <c r="C384" s="247">
        <f>+Rendimientos!G1057</f>
        <v>-1.2377234257511012E-2</v>
      </c>
      <c r="D384" s="247">
        <f>+Rendimientos!H1057</f>
        <v>3.4586189180510433E-3</v>
      </c>
      <c r="E384" s="247">
        <f>+Rendimientos!I1057</f>
        <v>-1.5781755728697593E-2</v>
      </c>
      <c r="F384">
        <f>+VLOOKUP(B384,ASURB.MX!$A$2:$H$1054,8,FALSE)</f>
        <v>1.059819240312789E-2</v>
      </c>
      <c r="G384" s="264">
        <f>+dr!F371</f>
        <v>-8.6806000000000383E-4</v>
      </c>
      <c r="H384" s="264">
        <f>+dr!G371</f>
        <v>4.7689999999996069E-5</v>
      </c>
      <c r="I384" s="264">
        <f>+dr!H371</f>
        <v>1.1967999999999007E-4</v>
      </c>
      <c r="J384" s="264">
        <f>+dr!I371</f>
        <v>2.6422999999999724E-4</v>
      </c>
      <c r="K384" s="264">
        <f>+dr!J371</f>
        <v>0</v>
      </c>
      <c r="M384" s="6">
        <f t="shared" si="134"/>
        <v>367</v>
      </c>
      <c r="N384" s="1">
        <f t="shared" si="128"/>
        <v>42542</v>
      </c>
      <c r="O384" s="263">
        <f t="shared" si="129"/>
        <v>37.169466912444157</v>
      </c>
      <c r="P384" s="263">
        <f t="shared" si="130"/>
        <v>9.161631860465512</v>
      </c>
      <c r="Q384" s="263">
        <f t="shared" si="131"/>
        <v>14.558420008696137</v>
      </c>
      <c r="R384" s="263">
        <f t="shared" si="135"/>
        <v>308.37091190549597</v>
      </c>
      <c r="S384" s="98">
        <f t="shared" si="132"/>
        <v>2.9809133846153843E-2</v>
      </c>
      <c r="T384" s="265">
        <f>R384-'Ejercicio 7'!$J$12*EXP(-S384*34/360)</f>
        <v>308.27396300875671</v>
      </c>
      <c r="U384" s="280">
        <f t="shared" si="136"/>
        <v>8.2055669999999997E-2</v>
      </c>
      <c r="V384" s="280">
        <f t="shared" si="137"/>
        <v>8.274049E-2</v>
      </c>
      <c r="W384" s="280">
        <f t="shared" si="138"/>
        <v>-1.2240000000003637E-5</v>
      </c>
      <c r="X384" s="280">
        <f t="shared" si="139"/>
        <v>0</v>
      </c>
      <c r="Y384" s="262">
        <f t="shared" si="140"/>
        <v>9.9367780698667065</v>
      </c>
      <c r="Z384" s="262">
        <f t="shared" si="141"/>
        <v>9.7959302831965029</v>
      </c>
      <c r="AA384" s="262">
        <f t="shared" si="142"/>
        <v>10.00044829509595</v>
      </c>
      <c r="AB384" s="262">
        <f t="shared" si="143"/>
        <v>10</v>
      </c>
      <c r="AD384" s="6">
        <f t="shared" si="144"/>
        <v>367</v>
      </c>
      <c r="AE384" s="1">
        <f t="shared" si="145"/>
        <v>43537</v>
      </c>
      <c r="AF384" s="262">
        <f t="shared" si="146"/>
        <v>0.46291408755584484</v>
      </c>
      <c r="AG384" s="262">
        <f t="shared" si="147"/>
        <v>-3.1631860465511252E-2</v>
      </c>
      <c r="AH384" s="262">
        <f t="shared" si="148"/>
        <v>0.23157999130386209</v>
      </c>
      <c r="AI384" s="262">
        <f t="shared" si="149"/>
        <v>-3.2509169054959557</v>
      </c>
      <c r="AJ384" s="262">
        <f t="shared" si="150"/>
        <v>8.6806000000000383E-4</v>
      </c>
      <c r="AK384" s="262">
        <f t="shared" si="151"/>
        <v>-308.27396300875671</v>
      </c>
    </row>
    <row r="385" spans="1:37" x14ac:dyDescent="0.25">
      <c r="A385" s="6">
        <f t="shared" si="133"/>
        <v>368</v>
      </c>
      <c r="B385" s="245">
        <f>+Rendimientos!F1058</f>
        <v>42543</v>
      </c>
      <c r="C385" s="247">
        <f>+Rendimientos!G1058</f>
        <v>6.6236801306752561E-3</v>
      </c>
      <c r="D385" s="247">
        <f>+Rendimientos!H1058</f>
        <v>2.4236029960847866E-2</v>
      </c>
      <c r="E385" s="247">
        <f>+Rendimientos!I1058</f>
        <v>4.8825473095149971E-3</v>
      </c>
      <c r="F385">
        <f>+VLOOKUP(B385,ASURB.MX!$A$2:$H$1054,8,FALSE)</f>
        <v>-7.3042059691012491E-3</v>
      </c>
      <c r="G385" s="264">
        <f>+dr!F372</f>
        <v>-1.3243999999999756E-4</v>
      </c>
      <c r="H385" s="264">
        <f>+dr!G372</f>
        <v>-9.7899999999997989E-5</v>
      </c>
      <c r="I385" s="264">
        <f>+dr!H372</f>
        <v>-1.5091999999999883E-4</v>
      </c>
      <c r="J385" s="264">
        <f>+dr!I372</f>
        <v>-1.9988999999999424E-4</v>
      </c>
      <c r="K385" s="264">
        <f>+dr!J372</f>
        <v>0</v>
      </c>
      <c r="M385" s="6">
        <f t="shared" si="134"/>
        <v>368</v>
      </c>
      <c r="N385" s="1">
        <f t="shared" si="128"/>
        <v>42543</v>
      </c>
      <c r="O385" s="263">
        <f t="shared" si="129"/>
        <v>37.882473205325169</v>
      </c>
      <c r="P385" s="263">
        <f t="shared" si="130"/>
        <v>9.3539781609052355</v>
      </c>
      <c r="Q385" s="263">
        <f t="shared" si="131"/>
        <v>14.862389453363862</v>
      </c>
      <c r="R385" s="263">
        <f t="shared" si="135"/>
        <v>302.89945522357829</v>
      </c>
      <c r="S385" s="98">
        <f t="shared" si="132"/>
        <v>3.0544753846153849E-2</v>
      </c>
      <c r="T385" s="265">
        <f>R385-'Ejercicio 7'!$J$12*EXP(-S385*34/360)</f>
        <v>302.80251306215121</v>
      </c>
      <c r="U385" s="280">
        <f t="shared" si="136"/>
        <v>8.191008000000001E-2</v>
      </c>
      <c r="V385" s="280">
        <f t="shared" si="137"/>
        <v>8.2469890000000004E-2</v>
      </c>
      <c r="W385" s="280">
        <f t="shared" si="138"/>
        <v>-4.7635999999999512E-4</v>
      </c>
      <c r="X385" s="280">
        <f t="shared" si="139"/>
        <v>0</v>
      </c>
      <c r="Y385" s="262">
        <f t="shared" si="140"/>
        <v>9.9367780698667065</v>
      </c>
      <c r="Z385" s="262">
        <f t="shared" si="141"/>
        <v>9.7959302831965029</v>
      </c>
      <c r="AA385" s="262">
        <f t="shared" si="142"/>
        <v>10.00044829509595</v>
      </c>
      <c r="AB385" s="262">
        <f t="shared" si="143"/>
        <v>10</v>
      </c>
      <c r="AD385" s="6">
        <f t="shared" si="144"/>
        <v>368</v>
      </c>
      <c r="AE385" s="1">
        <f t="shared" si="145"/>
        <v>43537</v>
      </c>
      <c r="AF385" s="262">
        <f t="shared" si="146"/>
        <v>-0.25009220532516707</v>
      </c>
      <c r="AG385" s="262">
        <f t="shared" si="147"/>
        <v>-0.2239781609052347</v>
      </c>
      <c r="AH385" s="262">
        <f t="shared" si="148"/>
        <v>-7.2389453363863154E-2</v>
      </c>
      <c r="AI385" s="262">
        <f t="shared" si="149"/>
        <v>2.2205397764217309</v>
      </c>
      <c r="AJ385" s="262">
        <f t="shared" si="150"/>
        <v>1.3243999999999756E-4</v>
      </c>
      <c r="AK385" s="262">
        <f t="shared" si="151"/>
        <v>-302.80251306215121</v>
      </c>
    </row>
    <row r="386" spans="1:37" x14ac:dyDescent="0.25">
      <c r="A386" s="6">
        <f t="shared" si="133"/>
        <v>369</v>
      </c>
      <c r="B386" s="245">
        <f>+Rendimientos!F1059</f>
        <v>42544</v>
      </c>
      <c r="C386" s="247">
        <f>+Rendimientos!G1059</f>
        <v>1.9586578937495925E-2</v>
      </c>
      <c r="D386" s="247">
        <f>+Rendimientos!H1059</f>
        <v>2.55660396391473E-2</v>
      </c>
      <c r="E386" s="247">
        <f>+Rendimientos!I1059</f>
        <v>-2.1331226458013845E-3</v>
      </c>
      <c r="F386">
        <f>+VLOOKUP(B386,ASURB.MX!$A$2:$H$1054,8,FALSE)</f>
        <v>7.1912867867942611E-4</v>
      </c>
      <c r="G386" s="264">
        <f>+dr!F373</f>
        <v>-1.5841999999999939E-4</v>
      </c>
      <c r="H386" s="264">
        <f>+dr!G373</f>
        <v>-2.608399999999983E-4</v>
      </c>
      <c r="I386" s="264">
        <f>+dr!H373</f>
        <v>-3.8417999999999092E-4</v>
      </c>
      <c r="J386" s="264">
        <f>+dr!I373</f>
        <v>-4.2609000000000397E-4</v>
      </c>
      <c r="K386" s="264">
        <f>+dr!J373</f>
        <v>0</v>
      </c>
      <c r="M386" s="6">
        <f t="shared" si="134"/>
        <v>369</v>
      </c>
      <c r="N386" s="1">
        <f t="shared" si="128"/>
        <v>42544</v>
      </c>
      <c r="O386" s="263">
        <f t="shared" si="129"/>
        <v>38.376736493351054</v>
      </c>
      <c r="P386" s="263">
        <f t="shared" si="130"/>
        <v>9.3664273193052843</v>
      </c>
      <c r="Q386" s="263">
        <f t="shared" si="131"/>
        <v>14.758484740975046</v>
      </c>
      <c r="R386" s="263">
        <f t="shared" si="135"/>
        <v>305.33949445355961</v>
      </c>
      <c r="S386" s="98">
        <f t="shared" si="132"/>
        <v>3.0518773846153847E-2</v>
      </c>
      <c r="T386" s="265">
        <f>R386-'Ejercicio 7'!$J$12*EXP(-S386*34/360)</f>
        <v>305.24255205426851</v>
      </c>
      <c r="U386" s="280">
        <f t="shared" si="136"/>
        <v>8.174714000000001E-2</v>
      </c>
      <c r="V386" s="280">
        <f t="shared" si="137"/>
        <v>8.2236630000000005E-2</v>
      </c>
      <c r="W386" s="280">
        <f t="shared" si="138"/>
        <v>-7.0256000000000485E-4</v>
      </c>
      <c r="X386" s="280">
        <f t="shared" si="139"/>
        <v>0</v>
      </c>
      <c r="Y386" s="262">
        <f t="shared" si="140"/>
        <v>9.9367780698667065</v>
      </c>
      <c r="Z386" s="262">
        <f t="shared" si="141"/>
        <v>9.7959302831965029</v>
      </c>
      <c r="AA386" s="262">
        <f t="shared" si="142"/>
        <v>10.00044829509595</v>
      </c>
      <c r="AB386" s="262">
        <f t="shared" si="143"/>
        <v>10</v>
      </c>
      <c r="AD386" s="6">
        <f t="shared" si="144"/>
        <v>369</v>
      </c>
      <c r="AE386" s="1">
        <f t="shared" si="145"/>
        <v>43537</v>
      </c>
      <c r="AF386" s="262">
        <f t="shared" si="146"/>
        <v>-0.74435549335105122</v>
      </c>
      <c r="AG386" s="262">
        <f t="shared" si="147"/>
        <v>-0.23642731930528349</v>
      </c>
      <c r="AH386" s="262">
        <f t="shared" si="148"/>
        <v>3.1515259024953224E-2</v>
      </c>
      <c r="AI386" s="262">
        <f t="shared" si="149"/>
        <v>-0.21949945355959244</v>
      </c>
      <c r="AJ386" s="262">
        <f t="shared" si="150"/>
        <v>1.5841999999999939E-4</v>
      </c>
      <c r="AK386" s="262">
        <f t="shared" si="151"/>
        <v>-305.24255205426851</v>
      </c>
    </row>
    <row r="387" spans="1:37" x14ac:dyDescent="0.25">
      <c r="A387" s="6">
        <f t="shared" si="133"/>
        <v>370</v>
      </c>
      <c r="B387" s="245">
        <f>+Rendimientos!F1060</f>
        <v>42545</v>
      </c>
      <c r="C387" s="247">
        <f>+Rendimientos!G1060</f>
        <v>-9.5792043288186871E-2</v>
      </c>
      <c r="D387" s="247">
        <f>+Rendimientos!H1060</f>
        <v>-4.0217056863193483E-2</v>
      </c>
      <c r="E387" s="247">
        <f>+Rendimientos!I1060</f>
        <v>-7.3485399901091972E-3</v>
      </c>
      <c r="F387">
        <f>+VLOOKUP(B387,ASURB.MX!$A$2:$H$1054,8,FALSE)</f>
        <v>-1.6637678609425034E-2</v>
      </c>
      <c r="G387" s="264">
        <f>+dr!F374</f>
        <v>4.0675999999999907E-4</v>
      </c>
      <c r="H387" s="264">
        <f>+dr!G374</f>
        <v>8.2397000000000026E-4</v>
      </c>
      <c r="I387" s="264">
        <f>+dr!H374</f>
        <v>8.4028999999999354E-4</v>
      </c>
      <c r="J387" s="264">
        <f>+dr!I374</f>
        <v>6.4242999999999939E-4</v>
      </c>
      <c r="K387" s="264">
        <f>+dr!J374</f>
        <v>0</v>
      </c>
      <c r="M387" s="6">
        <f t="shared" si="134"/>
        <v>370</v>
      </c>
      <c r="N387" s="1">
        <f t="shared" si="128"/>
        <v>42545</v>
      </c>
      <c r="O387" s="263">
        <f t="shared" si="129"/>
        <v>34.194774270964004</v>
      </c>
      <c r="P387" s="263">
        <f t="shared" si="130"/>
        <v>8.7701037616374418</v>
      </c>
      <c r="Q387" s="263">
        <f t="shared" si="131"/>
        <v>14.681713454848403</v>
      </c>
      <c r="R387" s="263">
        <f t="shared" si="135"/>
        <v>300.08550384237662</v>
      </c>
      <c r="S387" s="98">
        <f t="shared" si="132"/>
        <v>3.1083953846153846E-2</v>
      </c>
      <c r="T387" s="265">
        <f>R387-'Ejercicio 7'!$J$12*EXP(-S387*34/360)</f>
        <v>299.98856661754957</v>
      </c>
      <c r="U387" s="280">
        <f t="shared" si="136"/>
        <v>8.2831950000000015E-2</v>
      </c>
      <c r="V387" s="280">
        <f t="shared" si="137"/>
        <v>8.3461099999999996E-2</v>
      </c>
      <c r="W387" s="280">
        <f t="shared" si="138"/>
        <v>3.6595999999999851E-4</v>
      </c>
      <c r="X387" s="280">
        <f t="shared" si="139"/>
        <v>0</v>
      </c>
      <c r="Y387" s="262">
        <f t="shared" si="140"/>
        <v>9.9367780698667065</v>
      </c>
      <c r="Z387" s="262">
        <f t="shared" si="141"/>
        <v>9.7959302831965029</v>
      </c>
      <c r="AA387" s="262">
        <f t="shared" si="142"/>
        <v>10.00044829509595</v>
      </c>
      <c r="AB387" s="262">
        <f t="shared" si="143"/>
        <v>10</v>
      </c>
      <c r="AD387" s="6">
        <f t="shared" si="144"/>
        <v>370</v>
      </c>
      <c r="AE387" s="1">
        <f t="shared" si="145"/>
        <v>43537</v>
      </c>
      <c r="AF387" s="262">
        <f t="shared" si="146"/>
        <v>3.4376067290359984</v>
      </c>
      <c r="AG387" s="262">
        <f t="shared" si="147"/>
        <v>0.35989623836255902</v>
      </c>
      <c r="AH387" s="262">
        <f t="shared" si="148"/>
        <v>0.10828654515159641</v>
      </c>
      <c r="AI387" s="262">
        <f t="shared" si="149"/>
        <v>5.0344911576233926</v>
      </c>
      <c r="AJ387" s="262">
        <f t="shared" si="150"/>
        <v>-4.0675999999999907E-4</v>
      </c>
      <c r="AK387" s="262">
        <f t="shared" si="151"/>
        <v>-299.98856661754957</v>
      </c>
    </row>
    <row r="388" spans="1:37" x14ac:dyDescent="0.25">
      <c r="A388" s="6">
        <f t="shared" si="133"/>
        <v>371</v>
      </c>
      <c r="B388" s="245">
        <f>+Rendimientos!F1061</f>
        <v>42548</v>
      </c>
      <c r="C388" s="247">
        <f>+Rendimientos!G1061</f>
        <v>-5.7684865602695687E-2</v>
      </c>
      <c r="D388" s="247">
        <f>+Rendimientos!H1061</f>
        <v>-1.8001546734717095E-4</v>
      </c>
      <c r="E388" s="247">
        <f>+Rendimientos!I1061</f>
        <v>-2.5207608538233686E-2</v>
      </c>
      <c r="F388">
        <f>+VLOOKUP(B388,ASURB.MX!$A$2:$H$1054,8,FALSE)</f>
        <v>-6.1798139763610555E-3</v>
      </c>
      <c r="G388" s="264">
        <f>+dr!F375</f>
        <v>-1.116999999999993E-4</v>
      </c>
      <c r="H388" s="264">
        <f>+dr!G375</f>
        <v>7.4160000000003667E-5</v>
      </c>
      <c r="I388" s="264">
        <f>+dr!H375</f>
        <v>-9.3879999999997576E-5</v>
      </c>
      <c r="J388" s="264">
        <f>+dr!I375</f>
        <v>-1.6359999999993047E-5</v>
      </c>
      <c r="K388" s="264">
        <f>+dr!J375</f>
        <v>0</v>
      </c>
      <c r="M388" s="6">
        <f t="shared" si="134"/>
        <v>371</v>
      </c>
      <c r="N388" s="1">
        <f t="shared" si="128"/>
        <v>42548</v>
      </c>
      <c r="O388" s="263">
        <f t="shared" si="129"/>
        <v>35.522987103999931</v>
      </c>
      <c r="P388" s="263">
        <f t="shared" si="130"/>
        <v>9.1283566067056654</v>
      </c>
      <c r="Q388" s="263">
        <f t="shared" si="131"/>
        <v>14.421839191124374</v>
      </c>
      <c r="R388" s="263">
        <f t="shared" si="135"/>
        <v>303.24022448885199</v>
      </c>
      <c r="S388" s="98">
        <f t="shared" si="132"/>
        <v>3.0565493846153848E-2</v>
      </c>
      <c r="T388" s="265">
        <f>R388-'Ejercicio 7'!$J$12*EXP(-S388*34/360)</f>
        <v>303.14328251731285</v>
      </c>
      <c r="U388" s="280">
        <f t="shared" si="136"/>
        <v>8.2082140000000012E-2</v>
      </c>
      <c r="V388" s="280">
        <f t="shared" si="137"/>
        <v>8.2526929999999998E-2</v>
      </c>
      <c r="W388" s="280">
        <f t="shared" si="138"/>
        <v>-2.9282999999999393E-4</v>
      </c>
      <c r="X388" s="280">
        <f t="shared" si="139"/>
        <v>0</v>
      </c>
      <c r="Y388" s="262">
        <f t="shared" si="140"/>
        <v>9.9367780698667065</v>
      </c>
      <c r="Z388" s="262">
        <f t="shared" si="141"/>
        <v>9.7959302831965029</v>
      </c>
      <c r="AA388" s="262">
        <f t="shared" si="142"/>
        <v>10.00044829509595</v>
      </c>
      <c r="AB388" s="262">
        <f t="shared" si="143"/>
        <v>10</v>
      </c>
      <c r="AD388" s="6">
        <f t="shared" si="144"/>
        <v>371</v>
      </c>
      <c r="AE388" s="1">
        <f t="shared" si="145"/>
        <v>43537</v>
      </c>
      <c r="AF388" s="262">
        <f t="shared" si="146"/>
        <v>2.1093938960000713</v>
      </c>
      <c r="AG388" s="262">
        <f t="shared" si="147"/>
        <v>1.6433932943353824E-3</v>
      </c>
      <c r="AH388" s="262">
        <f t="shared" si="148"/>
        <v>0.36816080887562563</v>
      </c>
      <c r="AI388" s="262">
        <f t="shared" si="149"/>
        <v>1.8797705111480241</v>
      </c>
      <c r="AJ388" s="262">
        <f t="shared" si="150"/>
        <v>1.116999999999993E-4</v>
      </c>
      <c r="AK388" s="262">
        <f t="shared" si="151"/>
        <v>-303.14328251731285</v>
      </c>
    </row>
    <row r="389" spans="1:37" x14ac:dyDescent="0.25">
      <c r="A389" s="6">
        <f t="shared" si="133"/>
        <v>372</v>
      </c>
      <c r="B389" s="245">
        <f>+Rendimientos!F1062</f>
        <v>42549</v>
      </c>
      <c r="C389" s="247">
        <f>+Rendimientos!G1062</f>
        <v>7.5095442427685222E-3</v>
      </c>
      <c r="D389" s="247">
        <f>+Rendimientos!H1062</f>
        <v>9.8522367284920899E-3</v>
      </c>
      <c r="E389" s="247">
        <f>+Rendimientos!I1062</f>
        <v>8.1608051109722229E-3</v>
      </c>
      <c r="F389">
        <f>+VLOOKUP(B389,ASURB.MX!$A$2:$H$1054,8,FALSE)</f>
        <v>-1.6475118995442275E-3</v>
      </c>
      <c r="G389" s="264">
        <f>+dr!F376</f>
        <v>1.1644399999999958E-3</v>
      </c>
      <c r="H389" s="264">
        <f>+dr!G376</f>
        <v>1.425999999999511E-5</v>
      </c>
      <c r="I389" s="264">
        <f>+dr!H376</f>
        <v>9.8959999999995163E-5</v>
      </c>
      <c r="J389" s="264">
        <f>+dr!I376</f>
        <v>-3.0000000000000165E-4</v>
      </c>
      <c r="K389" s="264">
        <f>+dr!J376</f>
        <v>0</v>
      </c>
      <c r="M389" s="6">
        <f t="shared" si="134"/>
        <v>372</v>
      </c>
      <c r="N389" s="1">
        <f t="shared" si="128"/>
        <v>42549</v>
      </c>
      <c r="O389" s="263">
        <f t="shared" si="129"/>
        <v>37.916046797439698</v>
      </c>
      <c r="P389" s="263">
        <f t="shared" si="130"/>
        <v>9.2203954890124589</v>
      </c>
      <c r="Q389" s="263">
        <f t="shared" si="131"/>
        <v>14.911192147737664</v>
      </c>
      <c r="R389" s="263">
        <f t="shared" si="135"/>
        <v>304.61772004304305</v>
      </c>
      <c r="S389" s="98">
        <f t="shared" si="132"/>
        <v>3.1841633846153843E-2</v>
      </c>
      <c r="T389" s="265">
        <f>R389-'Ejercicio 7'!$J$12*EXP(-S389*34/360)</f>
        <v>304.52078975466634</v>
      </c>
      <c r="U389" s="280">
        <f t="shared" si="136"/>
        <v>8.2022239999999996E-2</v>
      </c>
      <c r="V389" s="280">
        <f t="shared" si="137"/>
        <v>8.2719769999999998E-2</v>
      </c>
      <c r="W389" s="280">
        <f t="shared" si="138"/>
        <v>-5.7647000000000254E-4</v>
      </c>
      <c r="X389" s="280">
        <f t="shared" si="139"/>
        <v>0</v>
      </c>
      <c r="Y389" s="262">
        <f t="shared" si="140"/>
        <v>9.9367780698667065</v>
      </c>
      <c r="Z389" s="262">
        <f t="shared" si="141"/>
        <v>9.7959302831965029</v>
      </c>
      <c r="AA389" s="262">
        <f t="shared" si="142"/>
        <v>10.00044829509595</v>
      </c>
      <c r="AB389" s="262">
        <f t="shared" si="143"/>
        <v>10</v>
      </c>
      <c r="AD389" s="6">
        <f t="shared" si="144"/>
        <v>372</v>
      </c>
      <c r="AE389" s="1">
        <f t="shared" si="145"/>
        <v>43537</v>
      </c>
      <c r="AF389" s="262">
        <f t="shared" si="146"/>
        <v>-0.28366579743969567</v>
      </c>
      <c r="AG389" s="262">
        <f t="shared" si="147"/>
        <v>-9.0395489012458086E-2</v>
      </c>
      <c r="AH389" s="262">
        <f t="shared" si="148"/>
        <v>-0.12119214773766451</v>
      </c>
      <c r="AI389" s="262">
        <f t="shared" si="149"/>
        <v>0.50227495695696689</v>
      </c>
      <c r="AJ389" s="262">
        <f t="shared" si="150"/>
        <v>-1.1644399999999958E-3</v>
      </c>
      <c r="AK389" s="262">
        <f t="shared" si="151"/>
        <v>-304.52078975466634</v>
      </c>
    </row>
    <row r="390" spans="1:37" x14ac:dyDescent="0.25">
      <c r="A390" s="6">
        <f t="shared" si="133"/>
        <v>373</v>
      </c>
      <c r="B390" s="245">
        <f>+Rendimientos!F1063</f>
        <v>42550</v>
      </c>
      <c r="C390" s="247">
        <f>+Rendimientos!G1063</f>
        <v>2.1291735467622253E-2</v>
      </c>
      <c r="D390" s="247">
        <f>+Rendimientos!H1063</f>
        <v>2.4301271556117856E-2</v>
      </c>
      <c r="E390" s="247">
        <f>+Rendimientos!I1063</f>
        <v>2.7745387077131957E-2</v>
      </c>
      <c r="F390">
        <f>+VLOOKUP(B390,ASURB.MX!$A$2:$H$1054,8,FALSE)</f>
        <v>9.0100423771369495E-3</v>
      </c>
      <c r="G390" s="264">
        <f>+dr!F377</f>
        <v>-3.2620999999999345E-4</v>
      </c>
      <c r="H390" s="264">
        <f>+dr!G377</f>
        <v>-1.2608999999999537E-4</v>
      </c>
      <c r="I390" s="264">
        <f>+dr!H377</f>
        <v>-5.618199999999976E-4</v>
      </c>
      <c r="J390" s="264">
        <f>+dr!I377</f>
        <v>-2.0477000000000689E-4</v>
      </c>
      <c r="K390" s="264">
        <f>+dr!J377</f>
        <v>0</v>
      </c>
      <c r="M390" s="6">
        <f t="shared" si="134"/>
        <v>373</v>
      </c>
      <c r="N390" s="1">
        <f t="shared" si="128"/>
        <v>42550</v>
      </c>
      <c r="O390" s="263">
        <f t="shared" si="129"/>
        <v>38.442230659220925</v>
      </c>
      <c r="P390" s="263">
        <f t="shared" si="130"/>
        <v>9.3545884492704516</v>
      </c>
      <c r="Q390" s="263">
        <f t="shared" si="131"/>
        <v>15.206100010093495</v>
      </c>
      <c r="R390" s="263">
        <f t="shared" si="135"/>
        <v>307.88156131766692</v>
      </c>
      <c r="S390" s="98">
        <f t="shared" si="132"/>
        <v>3.0350983846153853E-2</v>
      </c>
      <c r="T390" s="265">
        <f>R390-'Ejercicio 7'!$J$12*EXP(-S390*34/360)</f>
        <v>307.7846173821336</v>
      </c>
      <c r="U390" s="280">
        <f t="shared" si="136"/>
        <v>8.1881890000000013E-2</v>
      </c>
      <c r="V390" s="280">
        <f t="shared" si="137"/>
        <v>8.2058989999999998E-2</v>
      </c>
      <c r="W390" s="280">
        <f t="shared" si="138"/>
        <v>-4.8124000000000777E-4</v>
      </c>
      <c r="X390" s="280">
        <f t="shared" si="139"/>
        <v>0</v>
      </c>
      <c r="Y390" s="262">
        <f t="shared" si="140"/>
        <v>9.9367780698667065</v>
      </c>
      <c r="Z390" s="262">
        <f t="shared" si="141"/>
        <v>9.7959302831965029</v>
      </c>
      <c r="AA390" s="262">
        <f t="shared" si="142"/>
        <v>10.00044829509595</v>
      </c>
      <c r="AB390" s="262">
        <f t="shared" si="143"/>
        <v>10</v>
      </c>
      <c r="AD390" s="6">
        <f t="shared" si="144"/>
        <v>373</v>
      </c>
      <c r="AE390" s="1">
        <f t="shared" si="145"/>
        <v>43537</v>
      </c>
      <c r="AF390" s="262">
        <f t="shared" si="146"/>
        <v>-0.809849659220923</v>
      </c>
      <c r="AG390" s="262">
        <f t="shared" si="147"/>
        <v>-0.22458844927045085</v>
      </c>
      <c r="AH390" s="262">
        <f t="shared" si="148"/>
        <v>-0.41610001009349595</v>
      </c>
      <c r="AI390" s="262">
        <f t="shared" si="149"/>
        <v>-2.7615663176669045</v>
      </c>
      <c r="AJ390" s="262">
        <f t="shared" si="150"/>
        <v>3.2620999999999345E-4</v>
      </c>
      <c r="AK390" s="262">
        <f t="shared" si="151"/>
        <v>-307.7846173821336</v>
      </c>
    </row>
    <row r="391" spans="1:37" x14ac:dyDescent="0.25">
      <c r="A391" s="6">
        <f t="shared" si="133"/>
        <v>374</v>
      </c>
      <c r="B391" s="245">
        <f>+Rendimientos!F1064</f>
        <v>42551</v>
      </c>
      <c r="C391" s="247">
        <f>+Rendimientos!G1064</f>
        <v>3.4208171329736956E-2</v>
      </c>
      <c r="D391" s="247">
        <f>+Rendimientos!H1064</f>
        <v>-4.533452903761905E-3</v>
      </c>
      <c r="E391" s="247">
        <f>+Rendimientos!I1064</f>
        <v>-1.1621032058403077E-2</v>
      </c>
      <c r="F391">
        <f>+VLOOKUP(B391,ASURB.MX!$A$2:$H$1054,8,FALSE)</f>
        <v>9.7217879046616034E-3</v>
      </c>
      <c r="G391" s="264">
        <f>+dr!F378</f>
        <v>2.69958E-3</v>
      </c>
      <c r="H391" s="264">
        <f>+dr!G378</f>
        <v>1.6776599999999905E-3</v>
      </c>
      <c r="I391" s="264">
        <f>+dr!H378</f>
        <v>1.1401499999999995E-3</v>
      </c>
      <c r="J391" s="264">
        <f>+dr!I378</f>
        <v>7.5408000000000419E-4</v>
      </c>
      <c r="K391" s="264">
        <f>+dr!J378</f>
        <v>0</v>
      </c>
      <c r="M391" s="6">
        <f t="shared" si="134"/>
        <v>374</v>
      </c>
      <c r="N391" s="1">
        <f t="shared" si="128"/>
        <v>42551</v>
      </c>
      <c r="O391" s="263">
        <f t="shared" si="129"/>
        <v>38.941987858799997</v>
      </c>
      <c r="P391" s="263">
        <f t="shared" si="130"/>
        <v>9.0887032541430735</v>
      </c>
      <c r="Q391" s="263">
        <f t="shared" si="131"/>
        <v>14.619119761309578</v>
      </c>
      <c r="R391" s="263">
        <f t="shared" si="135"/>
        <v>308.10077264402861</v>
      </c>
      <c r="S391" s="98">
        <f t="shared" si="132"/>
        <v>3.3376773846153847E-2</v>
      </c>
      <c r="T391" s="265">
        <f>R391-'Ejercicio 7'!$J$12*EXP(-S391*34/360)</f>
        <v>308.00385640811413</v>
      </c>
      <c r="U391" s="280">
        <f t="shared" si="136"/>
        <v>8.3685640000000006E-2</v>
      </c>
      <c r="V391" s="280">
        <f t="shared" si="137"/>
        <v>8.3760959999999995E-2</v>
      </c>
      <c r="W391" s="280">
        <f t="shared" si="138"/>
        <v>4.7761000000000331E-4</v>
      </c>
      <c r="X391" s="280">
        <f t="shared" si="139"/>
        <v>0</v>
      </c>
      <c r="Y391" s="262">
        <f t="shared" si="140"/>
        <v>9.9367780698667065</v>
      </c>
      <c r="Z391" s="262">
        <f t="shared" si="141"/>
        <v>9.7959302831965029</v>
      </c>
      <c r="AA391" s="262">
        <f t="shared" si="142"/>
        <v>10.00044829509595</v>
      </c>
      <c r="AB391" s="262">
        <f t="shared" si="143"/>
        <v>10</v>
      </c>
      <c r="AD391" s="6">
        <f t="shared" si="144"/>
        <v>374</v>
      </c>
      <c r="AE391" s="1">
        <f t="shared" si="145"/>
        <v>43537</v>
      </c>
      <c r="AF391" s="262">
        <f t="shared" si="146"/>
        <v>-1.3096068587999952</v>
      </c>
      <c r="AG391" s="262">
        <f t="shared" si="147"/>
        <v>4.129674585692733E-2</v>
      </c>
      <c r="AH391" s="262">
        <f t="shared" si="148"/>
        <v>0.17088023869042068</v>
      </c>
      <c r="AI391" s="262">
        <f t="shared" si="149"/>
        <v>-2.980777644028592</v>
      </c>
      <c r="AJ391" s="262">
        <f t="shared" si="150"/>
        <v>-2.69958E-3</v>
      </c>
      <c r="AK391" s="262">
        <f t="shared" si="151"/>
        <v>-308.00385640811413</v>
      </c>
    </row>
    <row r="392" spans="1:37" x14ac:dyDescent="0.25">
      <c r="A392" s="6">
        <f t="shared" si="133"/>
        <v>375</v>
      </c>
      <c r="B392" s="245">
        <f>+Rendimientos!F1065</f>
        <v>42552</v>
      </c>
      <c r="C392" s="247">
        <f>+Rendimientos!G1065</f>
        <v>8.8314848153306358E-4</v>
      </c>
      <c r="D392" s="247">
        <f>+Rendimientos!H1065</f>
        <v>1.3884241274955288E-2</v>
      </c>
      <c r="E392" s="247">
        <f>+Rendimientos!I1065</f>
        <v>7.6606205657422065E-3</v>
      </c>
      <c r="F392">
        <f>+VLOOKUP(B392,ASURB.MX!$A$2:$H$1054,8,FALSE)</f>
        <v>-1.6174151564291139E-2</v>
      </c>
      <c r="G392" s="264">
        <f>+dr!F379</f>
        <v>1.3666199999999989E-3</v>
      </c>
      <c r="H392" s="264">
        <f>+dr!G379</f>
        <v>6.4578000000000552E-4</v>
      </c>
      <c r="I392" s="264">
        <f>+dr!H379</f>
        <v>1.11903E-3</v>
      </c>
      <c r="J392" s="264">
        <f>+dr!I379</f>
        <v>1.7811499999999952E-3</v>
      </c>
      <c r="K392" s="264">
        <f>+dr!J379</f>
        <v>0</v>
      </c>
      <c r="M392" s="6">
        <f t="shared" si="134"/>
        <v>375</v>
      </c>
      <c r="N392" s="1">
        <f t="shared" si="128"/>
        <v>42552</v>
      </c>
      <c r="O392" s="263">
        <f t="shared" si="129"/>
        <v>37.665630660168979</v>
      </c>
      <c r="P392" s="263">
        <f t="shared" si="130"/>
        <v>9.2576472146409436</v>
      </c>
      <c r="Q392" s="263">
        <f t="shared" si="131"/>
        <v>14.903735664838621</v>
      </c>
      <c r="R392" s="263">
        <f t="shared" si="135"/>
        <v>300.22463383202557</v>
      </c>
      <c r="S392" s="98">
        <f t="shared" si="132"/>
        <v>3.2043813846153846E-2</v>
      </c>
      <c r="T392" s="265">
        <f>R392-'Ejercicio 7'!$J$12*EXP(-S392*34/360)</f>
        <v>300.12770539449355</v>
      </c>
      <c r="U392" s="280">
        <f t="shared" si="136"/>
        <v>8.2653760000000021E-2</v>
      </c>
      <c r="V392" s="280">
        <f t="shared" si="137"/>
        <v>8.373984000000001E-2</v>
      </c>
      <c r="W392" s="280">
        <f t="shared" si="138"/>
        <v>1.5046799999999944E-3</v>
      </c>
      <c r="X392" s="280">
        <f t="shared" si="139"/>
        <v>0</v>
      </c>
      <c r="Y392" s="262">
        <f t="shared" si="140"/>
        <v>9.9367780698667065</v>
      </c>
      <c r="Z392" s="262">
        <f t="shared" si="141"/>
        <v>9.7959302831965029</v>
      </c>
      <c r="AA392" s="262">
        <f t="shared" si="142"/>
        <v>10.00044829509595</v>
      </c>
      <c r="AB392" s="262">
        <f t="shared" si="143"/>
        <v>10</v>
      </c>
      <c r="AD392" s="6">
        <f t="shared" si="144"/>
        <v>375</v>
      </c>
      <c r="AE392" s="1">
        <f t="shared" si="145"/>
        <v>43537</v>
      </c>
      <c r="AF392" s="262">
        <f t="shared" si="146"/>
        <v>-3.3249660168976902E-2</v>
      </c>
      <c r="AG392" s="262">
        <f t="shared" si="147"/>
        <v>-0.12764721464094286</v>
      </c>
      <c r="AH392" s="262">
        <f t="shared" si="148"/>
        <v>-0.11373566483862163</v>
      </c>
      <c r="AI392" s="262">
        <f t="shared" si="149"/>
        <v>4.8953611679744427</v>
      </c>
      <c r="AJ392" s="262">
        <f t="shared" si="150"/>
        <v>-1.3666199999999989E-3</v>
      </c>
      <c r="AK392" s="262">
        <f t="shared" si="151"/>
        <v>-300.12770539449355</v>
      </c>
    </row>
    <row r="393" spans="1:37" x14ac:dyDescent="0.25">
      <c r="A393" s="6">
        <f t="shared" si="133"/>
        <v>376</v>
      </c>
      <c r="B393" s="245">
        <f>+Rendimientos!F1066</f>
        <v>42555</v>
      </c>
      <c r="C393" s="247">
        <f>+Rendimientos!G1066</f>
        <v>-1.1560822401075971E-2</v>
      </c>
      <c r="D393" s="247">
        <f>+Rendimientos!H1066</f>
        <v>3.1220693040930152E-2</v>
      </c>
      <c r="E393" s="247">
        <f>+Rendimientos!I1066</f>
        <v>-8.8917065735725966E-3</v>
      </c>
      <c r="F393">
        <f>+VLOOKUP(B393,ASURB.MX!$A$2:$H$1054,8,FALSE)</f>
        <v>1.3243353002059916E-2</v>
      </c>
      <c r="G393" s="264">
        <f>+dr!F380</f>
        <v>2.9839999999996258E-5</v>
      </c>
      <c r="H393" s="264">
        <f>+dr!G380</f>
        <v>-8.2799999999924601E-6</v>
      </c>
      <c r="I393" s="264">
        <f>+dr!H380</f>
        <v>-1.5769999999998285E-5</v>
      </c>
      <c r="J393" s="264">
        <f>+dr!I380</f>
        <v>1.2787999999999689E-4</v>
      </c>
      <c r="K393" s="264">
        <f>+dr!J380</f>
        <v>0</v>
      </c>
      <c r="M393" s="6">
        <f t="shared" si="134"/>
        <v>376</v>
      </c>
      <c r="N393" s="1">
        <f t="shared" si="128"/>
        <v>42555</v>
      </c>
      <c r="O393" s="263">
        <f t="shared" si="129"/>
        <v>37.199824896551725</v>
      </c>
      <c r="P393" s="263">
        <f t="shared" si="130"/>
        <v>9.4195412483117362</v>
      </c>
      <c r="Q393" s="263">
        <f t="shared" si="131"/>
        <v>14.65907459751357</v>
      </c>
      <c r="R393" s="263">
        <f t="shared" si="135"/>
        <v>309.18768225966812</v>
      </c>
      <c r="S393" s="98">
        <f t="shared" si="132"/>
        <v>3.0707033846153843E-2</v>
      </c>
      <c r="T393" s="265">
        <f>R393-'Ejercicio 7'!$J$12*EXP(-S393*34/360)</f>
        <v>309.0907415840083</v>
      </c>
      <c r="U393" s="280">
        <f t="shared" si="136"/>
        <v>8.1999700000000009E-2</v>
      </c>
      <c r="V393" s="280">
        <f t="shared" si="137"/>
        <v>8.2605040000000005E-2</v>
      </c>
      <c r="W393" s="280">
        <f t="shared" si="138"/>
        <v>-1.48590000000004E-4</v>
      </c>
      <c r="X393" s="280">
        <f t="shared" si="139"/>
        <v>0</v>
      </c>
      <c r="Y393" s="262">
        <f t="shared" si="140"/>
        <v>9.9367780698667065</v>
      </c>
      <c r="Z393" s="262">
        <f t="shared" si="141"/>
        <v>9.7959302831965029</v>
      </c>
      <c r="AA393" s="262">
        <f t="shared" si="142"/>
        <v>10.00044829509595</v>
      </c>
      <c r="AB393" s="262">
        <f t="shared" si="143"/>
        <v>10</v>
      </c>
      <c r="AD393" s="6">
        <f t="shared" si="144"/>
        <v>376</v>
      </c>
      <c r="AE393" s="1">
        <f t="shared" si="145"/>
        <v>43537</v>
      </c>
      <c r="AF393" s="262">
        <f t="shared" si="146"/>
        <v>0.43255610344827744</v>
      </c>
      <c r="AG393" s="262">
        <f t="shared" si="147"/>
        <v>-0.28954124831173544</v>
      </c>
      <c r="AH393" s="262">
        <f t="shared" si="148"/>
        <v>0.13092540248642948</v>
      </c>
      <c r="AI393" s="262">
        <f t="shared" si="149"/>
        <v>-4.0676872596681051</v>
      </c>
      <c r="AJ393" s="262">
        <f t="shared" si="150"/>
        <v>-2.9839999999996258E-5</v>
      </c>
      <c r="AK393" s="262">
        <f t="shared" si="151"/>
        <v>-309.0907415840083</v>
      </c>
    </row>
    <row r="394" spans="1:37" x14ac:dyDescent="0.25">
      <c r="A394" s="6">
        <f t="shared" si="133"/>
        <v>377</v>
      </c>
      <c r="B394" s="245">
        <f>+Rendimientos!F1067</f>
        <v>42556</v>
      </c>
      <c r="C394" s="247">
        <f>+Rendimientos!G1067</f>
        <v>-2.2616629400510471E-2</v>
      </c>
      <c r="D394" s="247">
        <f>+Rendimientos!H1067</f>
        <v>-2.5720460047533453E-2</v>
      </c>
      <c r="E394" s="247">
        <f>+Rendimientos!I1067</f>
        <v>-3.0805105345627223E-4</v>
      </c>
      <c r="F394">
        <f>+VLOOKUP(B394,ASURB.MX!$A$2:$H$1054,8,FALSE)</f>
        <v>3.3437972623750387E-3</v>
      </c>
      <c r="G394" s="264">
        <f>+dr!F381</f>
        <v>4.13860000000002E-4</v>
      </c>
      <c r="H394" s="264">
        <f>+dr!G381</f>
        <v>4.2533999999999628E-4</v>
      </c>
      <c r="I394" s="264">
        <f>+dr!H381</f>
        <v>5.5269999999999625E-4</v>
      </c>
      <c r="J394" s="264">
        <f>+dr!I381</f>
        <v>7.9121000000000746E-4</v>
      </c>
      <c r="K394" s="264">
        <f>+dr!J381</f>
        <v>0</v>
      </c>
      <c r="M394" s="6">
        <f t="shared" si="134"/>
        <v>377</v>
      </c>
      <c r="N394" s="1">
        <f t="shared" si="128"/>
        <v>42556</v>
      </c>
      <c r="O394" s="263">
        <f t="shared" si="129"/>
        <v>36.790815940241863</v>
      </c>
      <c r="P394" s="263">
        <f t="shared" si="130"/>
        <v>8.8981664135136853</v>
      </c>
      <c r="Q394" s="263">
        <f t="shared" si="131"/>
        <v>14.785444626599192</v>
      </c>
      <c r="R394" s="263">
        <f t="shared" si="135"/>
        <v>306.14196207711831</v>
      </c>
      <c r="S394" s="98">
        <f t="shared" si="132"/>
        <v>3.1091053846153849E-2</v>
      </c>
      <c r="T394" s="265">
        <f>R394-'Ejercicio 7'!$J$12*EXP(-S394*34/360)</f>
        <v>306.04502491729301</v>
      </c>
      <c r="U394" s="280">
        <f t="shared" si="136"/>
        <v>8.2433320000000004E-2</v>
      </c>
      <c r="V394" s="280">
        <f t="shared" si="137"/>
        <v>8.3173510000000006E-2</v>
      </c>
      <c r="W394" s="280">
        <f t="shared" si="138"/>
        <v>5.1474000000000658E-4</v>
      </c>
      <c r="X394" s="280">
        <f t="shared" si="139"/>
        <v>0</v>
      </c>
      <c r="Y394" s="262">
        <f t="shared" si="140"/>
        <v>9.9367780698667065</v>
      </c>
      <c r="Z394" s="262">
        <f t="shared" si="141"/>
        <v>9.7959302831965029</v>
      </c>
      <c r="AA394" s="262">
        <f t="shared" si="142"/>
        <v>10.00044829509595</v>
      </c>
      <c r="AB394" s="262">
        <f t="shared" si="143"/>
        <v>10</v>
      </c>
      <c r="AD394" s="6">
        <f t="shared" si="144"/>
        <v>377</v>
      </c>
      <c r="AE394" s="1">
        <f t="shared" si="145"/>
        <v>43537</v>
      </c>
      <c r="AF394" s="262">
        <f t="shared" si="146"/>
        <v>0.841565059758139</v>
      </c>
      <c r="AG394" s="262">
        <f t="shared" si="147"/>
        <v>0.23183358648631547</v>
      </c>
      <c r="AH394" s="262">
        <f t="shared" si="148"/>
        <v>4.5553734008070279E-3</v>
      </c>
      <c r="AI394" s="262">
        <f t="shared" si="149"/>
        <v>-1.0219670771182905</v>
      </c>
      <c r="AJ394" s="262">
        <f t="shared" si="150"/>
        <v>-4.13860000000002E-4</v>
      </c>
      <c r="AK394" s="262">
        <f t="shared" si="151"/>
        <v>-306.04502491729301</v>
      </c>
    </row>
    <row r="395" spans="1:37" x14ac:dyDescent="0.25">
      <c r="A395" s="6">
        <f t="shared" si="133"/>
        <v>378</v>
      </c>
      <c r="B395" s="245">
        <f>+Rendimientos!F1068</f>
        <v>42557</v>
      </c>
      <c r="C395" s="247">
        <f>+Rendimientos!G1068</f>
        <v>8.2063211057180809E-3</v>
      </c>
      <c r="D395" s="247">
        <f>+Rendimientos!H1068</f>
        <v>-2.4114235521357899E-2</v>
      </c>
      <c r="E395" s="247">
        <f>+Rendimientos!I1068</f>
        <v>-1.3647747580038727E-2</v>
      </c>
      <c r="F395">
        <f>+VLOOKUP(B395,ASURB.MX!$A$2:$H$1054,8,FALSE)</f>
        <v>-2.5443984142319048E-2</v>
      </c>
      <c r="G395" s="264">
        <f>+dr!F382</f>
        <v>-1.0714299999999982E-3</v>
      </c>
      <c r="H395" s="264">
        <f>+dr!G382</f>
        <v>-1.2331999999999621E-4</v>
      </c>
      <c r="I395" s="264">
        <f>+dr!H382</f>
        <v>1.5852000000000227E-4</v>
      </c>
      <c r="J395" s="264">
        <f>+dr!I382</f>
        <v>-7.7080000000000204E-5</v>
      </c>
      <c r="K395" s="264">
        <f>+dr!J382</f>
        <v>0</v>
      </c>
      <c r="M395" s="6">
        <f t="shared" si="134"/>
        <v>378</v>
      </c>
      <c r="N395" s="1">
        <f t="shared" si="128"/>
        <v>42557</v>
      </c>
      <c r="O395" s="263">
        <f t="shared" si="129"/>
        <v>37.942475027803148</v>
      </c>
      <c r="P395" s="263">
        <f t="shared" si="130"/>
        <v>8.9124703512375643</v>
      </c>
      <c r="Q395" s="263">
        <f t="shared" si="131"/>
        <v>14.589520968674515</v>
      </c>
      <c r="R395" s="263">
        <f t="shared" si="135"/>
        <v>297.45446109601028</v>
      </c>
      <c r="S395" s="98">
        <f t="shared" si="132"/>
        <v>2.9605763846153849E-2</v>
      </c>
      <c r="T395" s="265">
        <f>R395-'Ejercicio 7'!$J$12*EXP(-S395*34/360)</f>
        <v>297.3575103371395</v>
      </c>
      <c r="U395" s="280">
        <f t="shared" si="136"/>
        <v>8.1884660000000012E-2</v>
      </c>
      <c r="V395" s="280">
        <f t="shared" si="137"/>
        <v>8.2779330000000012E-2</v>
      </c>
      <c r="W395" s="280">
        <f t="shared" si="138"/>
        <v>-3.5355000000000109E-4</v>
      </c>
      <c r="X395" s="280">
        <f t="shared" si="139"/>
        <v>0</v>
      </c>
      <c r="Y395" s="262">
        <f t="shared" si="140"/>
        <v>9.9367780698667065</v>
      </c>
      <c r="Z395" s="262">
        <f t="shared" si="141"/>
        <v>9.7959302831965029</v>
      </c>
      <c r="AA395" s="262">
        <f t="shared" si="142"/>
        <v>10.00044829509595</v>
      </c>
      <c r="AB395" s="262">
        <f t="shared" si="143"/>
        <v>10</v>
      </c>
      <c r="AD395" s="6">
        <f t="shared" si="144"/>
        <v>378</v>
      </c>
      <c r="AE395" s="1">
        <f t="shared" si="145"/>
        <v>43537</v>
      </c>
      <c r="AF395" s="262">
        <f t="shared" si="146"/>
        <v>-0.31009402780314588</v>
      </c>
      <c r="AG395" s="262">
        <f t="shared" si="147"/>
        <v>0.21752964876243652</v>
      </c>
      <c r="AH395" s="262">
        <f t="shared" si="148"/>
        <v>0.20047903132548406</v>
      </c>
      <c r="AI395" s="262">
        <f t="shared" si="149"/>
        <v>7.6655339039897399</v>
      </c>
      <c r="AJ395" s="262">
        <f t="shared" si="150"/>
        <v>1.0714299999999982E-3</v>
      </c>
      <c r="AK395" s="262">
        <f t="shared" si="151"/>
        <v>-297.3575103371395</v>
      </c>
    </row>
    <row r="396" spans="1:37" x14ac:dyDescent="0.25">
      <c r="A396" s="6">
        <f t="shared" si="133"/>
        <v>379</v>
      </c>
      <c r="B396" s="245">
        <f>+Rendimientos!F1069</f>
        <v>42558</v>
      </c>
      <c r="C396" s="247">
        <f>+Rendimientos!G1069</f>
        <v>3.2140566278079222E-2</v>
      </c>
      <c r="D396" s="247">
        <f>+Rendimientos!H1069</f>
        <v>-1.5216193719946827E-2</v>
      </c>
      <c r="E396" s="247">
        <f>+Rendimientos!I1069</f>
        <v>5.9161202603356692E-3</v>
      </c>
      <c r="F396">
        <f>+VLOOKUP(B396,ASURB.MX!$A$2:$H$1054,8,FALSE)</f>
        <v>-2.3679373743047349E-3</v>
      </c>
      <c r="G396" s="264">
        <f>+dr!F383</f>
        <v>-4.0634000000000503E-4</v>
      </c>
      <c r="H396" s="264">
        <f>+dr!G383</f>
        <v>7.4499999999921851E-6</v>
      </c>
      <c r="I396" s="264">
        <f>+dr!H383</f>
        <v>2.1785000000000554E-4</v>
      </c>
      <c r="J396" s="264">
        <f>+dr!I383</f>
        <v>-3.1500000000073136E-6</v>
      </c>
      <c r="K396" s="264">
        <f>+dr!J383</f>
        <v>0</v>
      </c>
      <c r="M396" s="6">
        <f t="shared" si="134"/>
        <v>379</v>
      </c>
      <c r="N396" s="1">
        <f t="shared" si="128"/>
        <v>42558</v>
      </c>
      <c r="O396" s="263">
        <f t="shared" si="129"/>
        <v>38.861554388960194</v>
      </c>
      <c r="P396" s="263">
        <f t="shared" si="130"/>
        <v>8.9921277568660365</v>
      </c>
      <c r="Q396" s="263">
        <f t="shared" si="131"/>
        <v>14.877758758368167</v>
      </c>
      <c r="R396" s="263">
        <f t="shared" si="135"/>
        <v>304.39834470873848</v>
      </c>
      <c r="S396" s="98">
        <f t="shared" si="132"/>
        <v>3.0270853846153842E-2</v>
      </c>
      <c r="T396" s="265">
        <f>R396-'Ejercicio 7'!$J$12*EXP(-S396*34/360)</f>
        <v>304.30140003954682</v>
      </c>
      <c r="U396" s="280">
        <f t="shared" si="136"/>
        <v>8.201543E-2</v>
      </c>
      <c r="V396" s="280">
        <f t="shared" si="137"/>
        <v>8.2838660000000008E-2</v>
      </c>
      <c r="W396" s="280">
        <f t="shared" si="138"/>
        <v>-2.796200000000082E-4</v>
      </c>
      <c r="X396" s="280">
        <f t="shared" si="139"/>
        <v>0</v>
      </c>
      <c r="Y396" s="262">
        <f t="shared" si="140"/>
        <v>9.9367780698667065</v>
      </c>
      <c r="Z396" s="262">
        <f t="shared" si="141"/>
        <v>9.7959302831965029</v>
      </c>
      <c r="AA396" s="262">
        <f t="shared" si="142"/>
        <v>10.00044829509595</v>
      </c>
      <c r="AB396" s="262">
        <f t="shared" si="143"/>
        <v>10</v>
      </c>
      <c r="AD396" s="6">
        <f t="shared" si="144"/>
        <v>379</v>
      </c>
      <c r="AE396" s="1">
        <f t="shared" si="145"/>
        <v>43537</v>
      </c>
      <c r="AF396" s="262">
        <f t="shared" si="146"/>
        <v>-1.2291733889601915</v>
      </c>
      <c r="AG396" s="262">
        <f t="shared" si="147"/>
        <v>0.13787224313396429</v>
      </c>
      <c r="AH396" s="262">
        <f t="shared" si="148"/>
        <v>-8.7758758368167378E-2</v>
      </c>
      <c r="AI396" s="262">
        <f t="shared" si="149"/>
        <v>0.72165029126153968</v>
      </c>
      <c r="AJ396" s="262">
        <f t="shared" si="150"/>
        <v>4.0634000000000503E-4</v>
      </c>
      <c r="AK396" s="262">
        <f t="shared" si="151"/>
        <v>-304.30140003954682</v>
      </c>
    </row>
    <row r="397" spans="1:37" x14ac:dyDescent="0.25">
      <c r="A397" s="6">
        <f t="shared" si="133"/>
        <v>380</v>
      </c>
      <c r="B397" s="245">
        <f>+Rendimientos!F1070</f>
        <v>42559</v>
      </c>
      <c r="C397" s="247">
        <f>+Rendimientos!G1070</f>
        <v>1.3966694806470264E-2</v>
      </c>
      <c r="D397" s="247">
        <f>+Rendimientos!H1070</f>
        <v>1.2402688555343416E-2</v>
      </c>
      <c r="E397" s="247">
        <f>+Rendimientos!I1070</f>
        <v>1.2035323270295419E-2</v>
      </c>
      <c r="F397">
        <f>+VLOOKUP(B397,ASURB.MX!$A$2:$H$1054,8,FALSE)</f>
        <v>2.7916220663433927E-3</v>
      </c>
      <c r="G397" s="264">
        <f>+dr!F384</f>
        <v>2.9341000000000089E-4</v>
      </c>
      <c r="H397" s="264">
        <f>+dr!G384</f>
        <v>-3.9970000000000283E-5</v>
      </c>
      <c r="I397" s="264">
        <f>+dr!H384</f>
        <v>-3.5550000000009185E-5</v>
      </c>
      <c r="J397" s="264">
        <f>+dr!I384</f>
        <v>-6.9389999999995566E-5</v>
      </c>
      <c r="K397" s="264">
        <f>+dr!J384</f>
        <v>0</v>
      </c>
      <c r="M397" s="6">
        <f t="shared" si="134"/>
        <v>380</v>
      </c>
      <c r="N397" s="1">
        <f t="shared" si="128"/>
        <v>42559</v>
      </c>
      <c r="O397" s="263">
        <f t="shared" si="129"/>
        <v>38.1616685753635</v>
      </c>
      <c r="P397" s="263">
        <f t="shared" si="130"/>
        <v>9.2439416774777836</v>
      </c>
      <c r="Q397" s="263">
        <f t="shared" si="131"/>
        <v>14.969077899775417</v>
      </c>
      <c r="R397" s="263">
        <f t="shared" si="135"/>
        <v>305.97296474155723</v>
      </c>
      <c r="S397" s="98">
        <f t="shared" si="132"/>
        <v>3.0970603846153848E-2</v>
      </c>
      <c r="T397" s="265">
        <f>R397-'Ejercicio 7'!$J$12*EXP(-S397*34/360)</f>
        <v>305.87602647898473</v>
      </c>
      <c r="U397" s="280">
        <f t="shared" si="136"/>
        <v>8.1968010000000008E-2</v>
      </c>
      <c r="V397" s="280">
        <f t="shared" si="137"/>
        <v>8.2585259999999994E-2</v>
      </c>
      <c r="W397" s="280">
        <f t="shared" si="138"/>
        <v>-3.4585999999999645E-4</v>
      </c>
      <c r="X397" s="280">
        <f t="shared" si="139"/>
        <v>0</v>
      </c>
      <c r="Y397" s="262">
        <f t="shared" si="140"/>
        <v>9.9367780698667065</v>
      </c>
      <c r="Z397" s="262">
        <f t="shared" si="141"/>
        <v>9.7959302831965029</v>
      </c>
      <c r="AA397" s="262">
        <f t="shared" si="142"/>
        <v>10.00044829509595</v>
      </c>
      <c r="AB397" s="262">
        <f t="shared" si="143"/>
        <v>10</v>
      </c>
      <c r="AD397" s="6">
        <f t="shared" si="144"/>
        <v>380</v>
      </c>
      <c r="AE397" s="1">
        <f t="shared" si="145"/>
        <v>43537</v>
      </c>
      <c r="AF397" s="262">
        <f t="shared" si="146"/>
        <v>-0.52928757536349735</v>
      </c>
      <c r="AG397" s="262">
        <f t="shared" si="147"/>
        <v>-0.11394167747778283</v>
      </c>
      <c r="AH397" s="262">
        <f t="shared" si="148"/>
        <v>-0.1790778997754181</v>
      </c>
      <c r="AI397" s="262">
        <f t="shared" si="149"/>
        <v>-0.85296974155721728</v>
      </c>
      <c r="AJ397" s="262">
        <f t="shared" si="150"/>
        <v>-2.9341000000000089E-4</v>
      </c>
      <c r="AK397" s="262">
        <f t="shared" si="151"/>
        <v>-305.87602647898473</v>
      </c>
    </row>
    <row r="398" spans="1:37" x14ac:dyDescent="0.25">
      <c r="A398" s="6">
        <f t="shared" si="133"/>
        <v>381</v>
      </c>
      <c r="B398" s="245">
        <f>+Rendimientos!F1071</f>
        <v>42562</v>
      </c>
      <c r="C398" s="247">
        <f>+Rendimientos!G1071</f>
        <v>4.3237919912369506E-2</v>
      </c>
      <c r="D398" s="247">
        <f>+Rendimientos!H1071</f>
        <v>3.6910236944789373E-3</v>
      </c>
      <c r="E398" s="247">
        <f>+Rendimientos!I1071</f>
        <v>1.4918829694976319E-2</v>
      </c>
      <c r="F398">
        <f>+VLOOKUP(B398,ASURB.MX!$A$2:$H$1054,8,FALSE)</f>
        <v>6.5067208210283587E-3</v>
      </c>
      <c r="G398" s="264">
        <f>+dr!F385</f>
        <v>1.9299999999999873E-5</v>
      </c>
      <c r="H398" s="264">
        <f>+dr!G385</f>
        <v>-7.0460000000001355E-5</v>
      </c>
      <c r="I398" s="264">
        <f>+dr!H385</f>
        <v>-1.081099999999946E-4</v>
      </c>
      <c r="J398" s="264">
        <f>+dr!I385</f>
        <v>3.9520000000001221E-5</v>
      </c>
      <c r="K398" s="264">
        <f>+dr!J385</f>
        <v>0</v>
      </c>
      <c r="M398" s="6">
        <f t="shared" si="134"/>
        <v>381</v>
      </c>
      <c r="N398" s="1">
        <f t="shared" si="128"/>
        <v>42562</v>
      </c>
      <c r="O398" s="263">
        <f t="shared" si="129"/>
        <v>39.295216601764572</v>
      </c>
      <c r="P398" s="263">
        <f t="shared" si="130"/>
        <v>9.1637613149078643</v>
      </c>
      <c r="Q398" s="263">
        <f t="shared" si="131"/>
        <v>15.012303622945792</v>
      </c>
      <c r="R398" s="263">
        <f t="shared" si="135"/>
        <v>307.11179865221288</v>
      </c>
      <c r="S398" s="98">
        <f t="shared" si="132"/>
        <v>3.0696493846153847E-2</v>
      </c>
      <c r="T398" s="265">
        <f>R398-'Ejercicio 7'!$J$12*EXP(-S398*34/360)</f>
        <v>307.01485788005397</v>
      </c>
      <c r="U398" s="280">
        <f t="shared" si="136"/>
        <v>8.1937520000000014E-2</v>
      </c>
      <c r="V398" s="280">
        <f t="shared" si="137"/>
        <v>8.2512700000000008E-2</v>
      </c>
      <c r="W398" s="280">
        <f t="shared" si="138"/>
        <v>-2.3694999999999966E-4</v>
      </c>
      <c r="X398" s="280">
        <f t="shared" si="139"/>
        <v>0</v>
      </c>
      <c r="Y398" s="262">
        <f t="shared" si="140"/>
        <v>9.9367780698667065</v>
      </c>
      <c r="Z398" s="262">
        <f t="shared" si="141"/>
        <v>9.7959302831965029</v>
      </c>
      <c r="AA398" s="262">
        <f t="shared" si="142"/>
        <v>10.00044829509595</v>
      </c>
      <c r="AB398" s="262">
        <f t="shared" si="143"/>
        <v>10</v>
      </c>
      <c r="AD398" s="6">
        <f t="shared" si="144"/>
        <v>381</v>
      </c>
      <c r="AE398" s="1">
        <f t="shared" si="145"/>
        <v>43537</v>
      </c>
      <c r="AF398" s="262">
        <f t="shared" si="146"/>
        <v>-1.66283560176457</v>
      </c>
      <c r="AG398" s="262">
        <f t="shared" si="147"/>
        <v>-3.3761314907863493E-2</v>
      </c>
      <c r="AH398" s="262">
        <f t="shared" si="148"/>
        <v>-0.22230362294579287</v>
      </c>
      <c r="AI398" s="262">
        <f t="shared" si="149"/>
        <v>-1.9918036522128659</v>
      </c>
      <c r="AJ398" s="262">
        <f t="shared" si="150"/>
        <v>-1.9299999999999873E-5</v>
      </c>
      <c r="AK398" s="262">
        <f t="shared" si="151"/>
        <v>-307.01485788005397</v>
      </c>
    </row>
    <row r="399" spans="1:37" x14ac:dyDescent="0.25">
      <c r="A399" s="6">
        <f t="shared" si="133"/>
        <v>382</v>
      </c>
      <c r="B399" s="245">
        <f>+Rendimientos!F1072</f>
        <v>42563</v>
      </c>
      <c r="C399" s="247">
        <f>+Rendimientos!G1072</f>
        <v>2.8637067663909478E-2</v>
      </c>
      <c r="D399" s="247">
        <f>+Rendimientos!H1072</f>
        <v>3.8522427231303612E-3</v>
      </c>
      <c r="E399" s="247">
        <f>+Rendimientos!I1072</f>
        <v>-1.2096284111643952E-3</v>
      </c>
      <c r="F399">
        <f>+VLOOKUP(B399,ASURB.MX!$A$2:$H$1054,8,FALSE)</f>
        <v>2.6609509982170169E-3</v>
      </c>
      <c r="G399" s="264">
        <f>+dr!F386</f>
        <v>-1.9939999999996072E-5</v>
      </c>
      <c r="H399" s="264">
        <f>+dr!G386</f>
        <v>-8.0589999999998441E-5</v>
      </c>
      <c r="I399" s="264">
        <f>+dr!H386</f>
        <v>3.2920000000005722E-5</v>
      </c>
      <c r="J399" s="264">
        <f>+dr!I386</f>
        <v>-1.3635000000000036E-4</v>
      </c>
      <c r="K399" s="264">
        <f>+dr!J386</f>
        <v>0</v>
      </c>
      <c r="M399" s="6">
        <f t="shared" si="134"/>
        <v>382</v>
      </c>
      <c r="N399" s="1">
        <f t="shared" si="128"/>
        <v>42563</v>
      </c>
      <c r="O399" s="263">
        <f t="shared" si="129"/>
        <v>38.725641211850004</v>
      </c>
      <c r="P399" s="263">
        <f t="shared" si="130"/>
        <v>9.1652388067025434</v>
      </c>
      <c r="Q399" s="263">
        <f t="shared" si="131"/>
        <v>14.772120411807926</v>
      </c>
      <c r="R399" s="263">
        <f t="shared" si="135"/>
        <v>305.93298553955606</v>
      </c>
      <c r="S399" s="98">
        <f t="shared" si="132"/>
        <v>3.0657253846153851E-2</v>
      </c>
      <c r="T399" s="265">
        <f>R399-'Ejercicio 7'!$J$12*EXP(-S399*34/360)</f>
        <v>305.836044408134</v>
      </c>
      <c r="U399" s="280">
        <f t="shared" si="136"/>
        <v>8.1927390000000017E-2</v>
      </c>
      <c r="V399" s="280">
        <f t="shared" si="137"/>
        <v>8.2653730000000009E-2</v>
      </c>
      <c r="W399" s="280">
        <f t="shared" si="138"/>
        <v>-4.1282000000000124E-4</v>
      </c>
      <c r="X399" s="280">
        <f t="shared" si="139"/>
        <v>0</v>
      </c>
      <c r="Y399" s="262">
        <f t="shared" si="140"/>
        <v>9.9367780698667065</v>
      </c>
      <c r="Z399" s="262">
        <f t="shared" si="141"/>
        <v>9.7959302831965029</v>
      </c>
      <c r="AA399" s="262">
        <f t="shared" si="142"/>
        <v>10.00044829509595</v>
      </c>
      <c r="AB399" s="262">
        <f t="shared" si="143"/>
        <v>10</v>
      </c>
      <c r="AD399" s="6">
        <f t="shared" si="144"/>
        <v>382</v>
      </c>
      <c r="AE399" s="1">
        <f t="shared" si="145"/>
        <v>43537</v>
      </c>
      <c r="AF399" s="262">
        <f t="shared" si="146"/>
        <v>-1.0932602118500014</v>
      </c>
      <c r="AG399" s="262">
        <f t="shared" si="147"/>
        <v>-3.5238806702542647E-2</v>
      </c>
      <c r="AH399" s="262">
        <f t="shared" si="148"/>
        <v>1.787958819207347E-2</v>
      </c>
      <c r="AI399" s="262">
        <f t="shared" si="149"/>
        <v>-0.81299053955603995</v>
      </c>
      <c r="AJ399" s="262">
        <f t="shared" si="150"/>
        <v>1.9939999999996072E-5</v>
      </c>
      <c r="AK399" s="262">
        <f t="shared" si="151"/>
        <v>-305.836044408134</v>
      </c>
    </row>
    <row r="400" spans="1:37" x14ac:dyDescent="0.25">
      <c r="A400" s="6">
        <f t="shared" si="133"/>
        <v>383</v>
      </c>
      <c r="B400" s="245">
        <f>+Rendimientos!F1073</f>
        <v>42564</v>
      </c>
      <c r="C400" s="247">
        <f>+Rendimientos!G1073</f>
        <v>-1.0539193381861878E-2</v>
      </c>
      <c r="D400" s="247">
        <f>+Rendimientos!H1073</f>
        <v>-1.3991611262004001E-3</v>
      </c>
      <c r="E400" s="247">
        <f>+Rendimientos!I1073</f>
        <v>1.0235020323282518E-2</v>
      </c>
      <c r="F400">
        <f>+VLOOKUP(B400,ASURB.MX!$A$2:$H$1054,8,FALSE)</f>
        <v>-5.6101293124238543E-3</v>
      </c>
      <c r="G400" s="264">
        <f>+dr!F387</f>
        <v>-2.5649000000000505E-4</v>
      </c>
      <c r="H400" s="264">
        <f>+dr!G387</f>
        <v>3.0949999999994871E-5</v>
      </c>
      <c r="I400" s="264">
        <f>+dr!H387</f>
        <v>-2.0610000000000767E-4</v>
      </c>
      <c r="J400" s="264">
        <f>+dr!I387</f>
        <v>-3.7000000000023126E-6</v>
      </c>
      <c r="K400" s="264">
        <f>+dr!J387</f>
        <v>0</v>
      </c>
      <c r="M400" s="6">
        <f t="shared" si="134"/>
        <v>383</v>
      </c>
      <c r="N400" s="1">
        <f t="shared" si="128"/>
        <v>42564</v>
      </c>
      <c r="O400" s="263">
        <f t="shared" si="129"/>
        <v>37.237848736997933</v>
      </c>
      <c r="P400" s="263">
        <f t="shared" si="130"/>
        <v>9.1172345914320232</v>
      </c>
      <c r="Q400" s="263">
        <f t="shared" si="131"/>
        <v>14.942153268237234</v>
      </c>
      <c r="R400" s="263">
        <f t="shared" si="135"/>
        <v>303.41302501046232</v>
      </c>
      <c r="S400" s="98">
        <f t="shared" si="132"/>
        <v>3.0420703846153842E-2</v>
      </c>
      <c r="T400" s="265">
        <f>R400-'Ejercicio 7'!$J$12*EXP(-S400*34/360)</f>
        <v>303.31608171327036</v>
      </c>
      <c r="U400" s="280">
        <f t="shared" si="136"/>
        <v>8.203893000000001E-2</v>
      </c>
      <c r="V400" s="280">
        <f t="shared" si="137"/>
        <v>8.2414710000000002E-2</v>
      </c>
      <c r="W400" s="280">
        <f t="shared" si="138"/>
        <v>-2.8017000000000319E-4</v>
      </c>
      <c r="X400" s="280">
        <f t="shared" si="139"/>
        <v>0</v>
      </c>
      <c r="Y400" s="262">
        <f t="shared" si="140"/>
        <v>9.9367780698667065</v>
      </c>
      <c r="Z400" s="262">
        <f t="shared" si="141"/>
        <v>9.7959302831965029</v>
      </c>
      <c r="AA400" s="262">
        <f t="shared" si="142"/>
        <v>10.00044829509595</v>
      </c>
      <c r="AB400" s="262">
        <f t="shared" si="143"/>
        <v>10</v>
      </c>
      <c r="AD400" s="6">
        <f t="shared" si="144"/>
        <v>383</v>
      </c>
      <c r="AE400" s="1">
        <f t="shared" si="145"/>
        <v>43537</v>
      </c>
      <c r="AF400" s="262">
        <f t="shared" si="146"/>
        <v>0.39453226300206978</v>
      </c>
      <c r="AG400" s="262">
        <f t="shared" si="147"/>
        <v>1.2765408567977587E-2</v>
      </c>
      <c r="AH400" s="262">
        <f t="shared" si="148"/>
        <v>-0.1521532682372353</v>
      </c>
      <c r="AI400" s="262">
        <f t="shared" si="149"/>
        <v>1.7069699895376971</v>
      </c>
      <c r="AJ400" s="262">
        <f t="shared" si="150"/>
        <v>2.5649000000000505E-4</v>
      </c>
      <c r="AK400" s="262">
        <f t="shared" si="151"/>
        <v>-303.31608171327036</v>
      </c>
    </row>
    <row r="401" spans="1:37" x14ac:dyDescent="0.25">
      <c r="A401" s="6">
        <f t="shared" si="133"/>
        <v>384</v>
      </c>
      <c r="B401" s="245">
        <f>+Rendimientos!F1074</f>
        <v>42565</v>
      </c>
      <c r="C401" s="247">
        <f>+Rendimientos!G1074</f>
        <v>9.7337093347206697E-3</v>
      </c>
      <c r="D401" s="247">
        <f>+Rendimientos!H1074</f>
        <v>4.265442997535146E-2</v>
      </c>
      <c r="E401" s="247">
        <f>+Rendimientos!I1074</f>
        <v>6.5672024976788871E-3</v>
      </c>
      <c r="F401">
        <f>+VLOOKUP(B401,ASURB.MX!$A$2:$H$1054,8,FALSE)</f>
        <v>4.0704820856914048E-3</v>
      </c>
      <c r="G401" s="264">
        <f>+dr!F388</f>
        <v>-1.8249999999999517E-4</v>
      </c>
      <c r="H401" s="264">
        <f>+dr!G388</f>
        <v>-5.0229999999991393E-5</v>
      </c>
      <c r="I401" s="264">
        <f>+dr!H388</f>
        <v>-6.812999999999958E-5</v>
      </c>
      <c r="J401" s="264">
        <f>+dr!I388</f>
        <v>-4.4599999999908602E-6</v>
      </c>
      <c r="K401" s="264">
        <f>+dr!J388</f>
        <v>0</v>
      </c>
      <c r="M401" s="6">
        <f t="shared" si="134"/>
        <v>384</v>
      </c>
      <c r="N401" s="1">
        <f t="shared" ref="N401:N464" si="152">+B401</f>
        <v>42565</v>
      </c>
      <c r="O401" s="263">
        <f t="shared" ref="O401:O464" si="153">+$O$16*EXP(C401)</f>
        <v>38.000472198362452</v>
      </c>
      <c r="P401" s="263">
        <f t="shared" ref="P401:P464" si="154">+$P$16*EXP(D401)</f>
        <v>9.5278598682489939</v>
      </c>
      <c r="Q401" s="263">
        <f t="shared" ref="Q401:Q464" si="155">+$Q$16*EXP(E401)</f>
        <v>14.887448556912778</v>
      </c>
      <c r="R401" s="263">
        <f t="shared" si="135"/>
        <v>306.36451164664385</v>
      </c>
      <c r="S401" s="98">
        <f t="shared" ref="S401:S464" si="156">+$S$16+G401</f>
        <v>3.0494693846153852E-2</v>
      </c>
      <c r="T401" s="265">
        <f>R401-'Ejercicio 7'!$J$12*EXP(-S401*34/360)</f>
        <v>306.2675690268839</v>
      </c>
      <c r="U401" s="280">
        <f t="shared" si="136"/>
        <v>8.1957750000000024E-2</v>
      </c>
      <c r="V401" s="280">
        <f t="shared" si="137"/>
        <v>8.2552680000000003E-2</v>
      </c>
      <c r="W401" s="280">
        <f t="shared" si="138"/>
        <v>-2.8092999999999174E-4</v>
      </c>
      <c r="X401" s="280">
        <f t="shared" si="139"/>
        <v>0</v>
      </c>
      <c r="Y401" s="262">
        <f t="shared" si="140"/>
        <v>9.9367780698667065</v>
      </c>
      <c r="Z401" s="262">
        <f t="shared" si="141"/>
        <v>9.7959302831965029</v>
      </c>
      <c r="AA401" s="262">
        <f t="shared" si="142"/>
        <v>10.00044829509595</v>
      </c>
      <c r="AB401" s="262">
        <f t="shared" si="143"/>
        <v>10</v>
      </c>
      <c r="AD401" s="6">
        <f t="shared" si="144"/>
        <v>384</v>
      </c>
      <c r="AE401" s="1">
        <f t="shared" si="145"/>
        <v>43537</v>
      </c>
      <c r="AF401" s="262">
        <f t="shared" si="146"/>
        <v>-0.36809119836244975</v>
      </c>
      <c r="AG401" s="262">
        <f t="shared" si="147"/>
        <v>-0.39785986824899311</v>
      </c>
      <c r="AH401" s="262">
        <f t="shared" si="148"/>
        <v>-9.7448556912778983E-2</v>
      </c>
      <c r="AI401" s="262">
        <f t="shared" si="149"/>
        <v>-1.2445166466438309</v>
      </c>
      <c r="AJ401" s="262">
        <f t="shared" si="150"/>
        <v>1.8249999999999517E-4</v>
      </c>
      <c r="AK401" s="262">
        <f t="shared" si="151"/>
        <v>-306.2675690268839</v>
      </c>
    </row>
    <row r="402" spans="1:37" x14ac:dyDescent="0.25">
      <c r="A402" s="6">
        <f t="shared" si="133"/>
        <v>385</v>
      </c>
      <c r="B402" s="245">
        <f>+Rendimientos!F1075</f>
        <v>42566</v>
      </c>
      <c r="C402" s="247">
        <f>+Rendimientos!G1075</f>
        <v>7.2344388954337152E-3</v>
      </c>
      <c r="D402" s="247">
        <f>+Rendimientos!H1075</f>
        <v>-1.4527276577137028E-2</v>
      </c>
      <c r="E402" s="247">
        <f>+Rendimientos!I1075</f>
        <v>-1.3479367557139065E-2</v>
      </c>
      <c r="F402">
        <f>+VLOOKUP(B402,ASURB.MX!$A$2:$H$1054,8,FALSE)</f>
        <v>1.7842931999645427E-3</v>
      </c>
      <c r="G402" s="264">
        <f>+dr!F389</f>
        <v>-3.1200000000022876E-6</v>
      </c>
      <c r="H402" s="264">
        <f>+dr!G389</f>
        <v>6.2409999999998855E-5</v>
      </c>
      <c r="I402" s="264">
        <f>+dr!H389</f>
        <v>1.5508000000000188E-4</v>
      </c>
      <c r="J402" s="264">
        <f>+dr!I389</f>
        <v>2.0389999999999298E-4</v>
      </c>
      <c r="K402" s="264">
        <f>+dr!J389</f>
        <v>0</v>
      </c>
      <c r="M402" s="6">
        <f t="shared" si="134"/>
        <v>385</v>
      </c>
      <c r="N402" s="1">
        <f t="shared" si="152"/>
        <v>42566</v>
      </c>
      <c r="O402" s="263">
        <f t="shared" si="153"/>
        <v>37.905617324883536</v>
      </c>
      <c r="P402" s="263">
        <f t="shared" si="154"/>
        <v>8.9983247221808043</v>
      </c>
      <c r="Q402" s="263">
        <f t="shared" si="155"/>
        <v>14.591977759380748</v>
      </c>
      <c r="R402" s="263">
        <f t="shared" si="135"/>
        <v>305.66490452686429</v>
      </c>
      <c r="S402" s="98">
        <f t="shared" si="156"/>
        <v>3.0674073846153845E-2</v>
      </c>
      <c r="T402" s="265">
        <f>R402-'Ejercicio 7'!$J$12*EXP(-S402*34/360)</f>
        <v>305.56796354943845</v>
      </c>
      <c r="U402" s="280">
        <f t="shared" si="136"/>
        <v>8.2070390000000007E-2</v>
      </c>
      <c r="V402" s="280">
        <f t="shared" si="137"/>
        <v>8.2775890000000005E-2</v>
      </c>
      <c r="W402" s="280">
        <f t="shared" si="138"/>
        <v>-7.2570000000007906E-5</v>
      </c>
      <c r="X402" s="280">
        <f t="shared" si="139"/>
        <v>0</v>
      </c>
      <c r="Y402" s="262">
        <f t="shared" si="140"/>
        <v>9.9367780698667065</v>
      </c>
      <c r="Z402" s="262">
        <f t="shared" si="141"/>
        <v>9.7959302831965029</v>
      </c>
      <c r="AA402" s="262">
        <f t="shared" si="142"/>
        <v>10.00044829509595</v>
      </c>
      <c r="AB402" s="262">
        <f t="shared" si="143"/>
        <v>10</v>
      </c>
      <c r="AD402" s="6">
        <f t="shared" si="144"/>
        <v>385</v>
      </c>
      <c r="AE402" s="1">
        <f t="shared" si="145"/>
        <v>43537</v>
      </c>
      <c r="AF402" s="262">
        <f t="shared" si="146"/>
        <v>-0.27323632488353411</v>
      </c>
      <c r="AG402" s="262">
        <f t="shared" si="147"/>
        <v>0.13167527781919652</v>
      </c>
      <c r="AH402" s="262">
        <f t="shared" si="148"/>
        <v>0.19802224061925067</v>
      </c>
      <c r="AI402" s="262">
        <f t="shared" si="149"/>
        <v>-0.54490952686427363</v>
      </c>
      <c r="AJ402" s="262">
        <f t="shared" si="150"/>
        <v>3.1200000000022876E-6</v>
      </c>
      <c r="AK402" s="262">
        <f t="shared" si="151"/>
        <v>-305.56796354943845</v>
      </c>
    </row>
    <row r="403" spans="1:37" x14ac:dyDescent="0.25">
      <c r="A403" s="6">
        <f t="shared" ref="A403:A466" si="157">+A402+1</f>
        <v>386</v>
      </c>
      <c r="B403" s="245">
        <f>+Rendimientos!F1076</f>
        <v>42569</v>
      </c>
      <c r="C403" s="247">
        <f>+Rendimientos!G1076</f>
        <v>4.0053699457173103E-2</v>
      </c>
      <c r="D403" s="247">
        <f>+Rendimientos!H1076</f>
        <v>5.1032068820627244E-4</v>
      </c>
      <c r="E403" s="247">
        <f>+Rendimientos!I1076</f>
        <v>3.3118172057646786E-3</v>
      </c>
      <c r="F403">
        <f>+VLOOKUP(B403,ASURB.MX!$A$2:$H$1054,8,FALSE)</f>
        <v>4.9515539995965826E-3</v>
      </c>
      <c r="G403" s="264">
        <f>+dr!F390</f>
        <v>4.4244000000000228E-4</v>
      </c>
      <c r="H403" s="264">
        <f>+dr!G390</f>
        <v>-1.9170000000005849E-5</v>
      </c>
      <c r="I403" s="264">
        <f>+dr!H390</f>
        <v>-6.9350000000002743E-5</v>
      </c>
      <c r="J403" s="264">
        <f>+dr!I390</f>
        <v>8.1030000000002766E-5</v>
      </c>
      <c r="K403" s="264">
        <f>+dr!J390</f>
        <v>0</v>
      </c>
      <c r="M403" s="6">
        <f t="shared" ref="M403:M466" si="158">+M402+1</f>
        <v>386</v>
      </c>
      <c r="N403" s="1">
        <f t="shared" si="152"/>
        <v>42569</v>
      </c>
      <c r="O403" s="263">
        <f t="shared" si="153"/>
        <v>39.1702909702</v>
      </c>
      <c r="P403" s="263">
        <f t="shared" si="154"/>
        <v>9.1346604169357715</v>
      </c>
      <c r="Q403" s="263">
        <f t="shared" si="155"/>
        <v>14.839062975432265</v>
      </c>
      <c r="R403" s="263">
        <f t="shared" ref="R403:R466" si="159">+$R$16*EXP(F403)</f>
        <v>306.6345597617082</v>
      </c>
      <c r="S403" s="98">
        <f t="shared" si="156"/>
        <v>3.1119633846153849E-2</v>
      </c>
      <c r="T403" s="265">
        <f>R403-'Ejercicio 7'!$J$12*EXP(-S403*34/360)</f>
        <v>306.53762286353748</v>
      </c>
      <c r="U403" s="280">
        <f t="shared" ref="U403:U466" si="160">+U$16+H403</f>
        <v>8.1988809999999995E-2</v>
      </c>
      <c r="V403" s="280">
        <f t="shared" ref="V403:V466" si="161">+V$16+I403</f>
        <v>8.2551459999999993E-2</v>
      </c>
      <c r="W403" s="280">
        <f t="shared" ref="W403:W466" si="162">+W$16+J403</f>
        <v>-1.9543999999999812E-4</v>
      </c>
      <c r="X403" s="280">
        <f t="shared" ref="X403:X466" si="163">+X$16+K403</f>
        <v>0</v>
      </c>
      <c r="Y403" s="262">
        <f t="shared" ref="Y403:Y466" si="164">10*(1+U$18*28/360)^(-1)</f>
        <v>9.9367780698667065</v>
      </c>
      <c r="Z403" s="262">
        <f t="shared" ref="Z403:Z466" si="165">10*(1+V$18*91/360)^(-1)</f>
        <v>9.7959302831965029</v>
      </c>
      <c r="AA403" s="262">
        <f t="shared" ref="AA403:AA466" si="166">10*(1+W$18*27/360)^(-1)</f>
        <v>10.00044829509595</v>
      </c>
      <c r="AB403" s="262">
        <f t="shared" ref="AB403:AB466" si="167">10*(1+X$18*27/360)^(-1)</f>
        <v>10</v>
      </c>
      <c r="AD403" s="6">
        <f t="shared" ref="AD403:AD466" si="168">+AD402+1</f>
        <v>386</v>
      </c>
      <c r="AE403" s="1">
        <f t="shared" ref="AE403:AE466" si="169">+$AE$16+1</f>
        <v>43537</v>
      </c>
      <c r="AF403" s="262">
        <f t="shared" ref="AF403:AF466" si="170">-(O403-O$16)</f>
        <v>-1.5379099701999976</v>
      </c>
      <c r="AG403" s="262">
        <f t="shared" ref="AG403:AG466" si="171">-(P403-P$16)</f>
        <v>-4.6604169357706837E-3</v>
      </c>
      <c r="AH403" s="262">
        <f t="shared" ref="AH403:AH466" si="172">-(Q403-Q$16)</f>
        <v>-4.9062975432265787E-2</v>
      </c>
      <c r="AI403" s="262">
        <f t="shared" ref="AI403:AI466" si="173">-(R403-R$16)</f>
        <v>-1.5145647617081863</v>
      </c>
      <c r="AJ403" s="262">
        <f t="shared" ref="AJ403:AJ466" si="174">-(S403-S$16)</f>
        <v>-4.4244000000000228E-4</v>
      </c>
      <c r="AK403" s="262">
        <f t="shared" ref="AK403:AK466" si="175">-(T403-T$16)</f>
        <v>-306.53762286353748</v>
      </c>
    </row>
    <row r="404" spans="1:37" x14ac:dyDescent="0.25">
      <c r="A404" s="6">
        <f t="shared" si="157"/>
        <v>387</v>
      </c>
      <c r="B404" s="245">
        <f>+Rendimientos!F1077</f>
        <v>42570</v>
      </c>
      <c r="C404" s="247">
        <f>+Rendimientos!G1077</f>
        <v>-3.6850501843426926E-2</v>
      </c>
      <c r="D404" s="247">
        <f>+Rendimientos!H1077</f>
        <v>3.0565715249913812E-3</v>
      </c>
      <c r="E404" s="247">
        <f>+Rendimientos!I1077</f>
        <v>-1.2030466652935181E-3</v>
      </c>
      <c r="F404">
        <f>+VLOOKUP(B404,ASURB.MX!$A$2:$H$1054,8,FALSE)</f>
        <v>-2.4378314690426564E-3</v>
      </c>
      <c r="G404" s="264">
        <f>+dr!F391</f>
        <v>-2.599700000000052E-4</v>
      </c>
      <c r="H404" s="264">
        <f>+dr!G391</f>
        <v>5.2549999999998431E-5</v>
      </c>
      <c r="I404" s="264">
        <f>+dr!H391</f>
        <v>-1.1499999999997623E-5</v>
      </c>
      <c r="J404" s="264">
        <f>+dr!I391</f>
        <v>2.267199999999997E-4</v>
      </c>
      <c r="K404" s="264">
        <f>+dr!J391</f>
        <v>0</v>
      </c>
      <c r="M404" s="6">
        <f t="shared" si="158"/>
        <v>387</v>
      </c>
      <c r="N404" s="1">
        <f t="shared" si="152"/>
        <v>42570</v>
      </c>
      <c r="O404" s="263">
        <f t="shared" si="153"/>
        <v>36.270849505900536</v>
      </c>
      <c r="P404" s="263">
        <f t="shared" si="154"/>
        <v>9.157949190613353</v>
      </c>
      <c r="Q404" s="263">
        <f t="shared" si="155"/>
        <v>14.77221763847041</v>
      </c>
      <c r="R404" s="263">
        <f t="shared" si="159"/>
        <v>304.37706980549905</v>
      </c>
      <c r="S404" s="98">
        <f t="shared" si="156"/>
        <v>3.0417223846153842E-2</v>
      </c>
      <c r="T404" s="265">
        <f>R404-'Ejercicio 7'!$J$12*EXP(-S404*34/360)</f>
        <v>304.2801264764451</v>
      </c>
      <c r="U404" s="280">
        <f t="shared" si="160"/>
        <v>8.2060530000000007E-2</v>
      </c>
      <c r="V404" s="280">
        <f t="shared" si="161"/>
        <v>8.2609310000000005E-2</v>
      </c>
      <c r="W404" s="280">
        <f t="shared" si="162"/>
        <v>-4.9750000000001182E-5</v>
      </c>
      <c r="X404" s="280">
        <f t="shared" si="163"/>
        <v>0</v>
      </c>
      <c r="Y404" s="262">
        <f t="shared" si="164"/>
        <v>9.9367780698667065</v>
      </c>
      <c r="Z404" s="262">
        <f t="shared" si="165"/>
        <v>9.7959302831965029</v>
      </c>
      <c r="AA404" s="262">
        <f t="shared" si="166"/>
        <v>10.00044829509595</v>
      </c>
      <c r="AB404" s="262">
        <f t="shared" si="167"/>
        <v>10</v>
      </c>
      <c r="AD404" s="6">
        <f t="shared" si="168"/>
        <v>387</v>
      </c>
      <c r="AE404" s="1">
        <f t="shared" si="169"/>
        <v>43537</v>
      </c>
      <c r="AF404" s="262">
        <f t="shared" si="170"/>
        <v>1.3615314940994665</v>
      </c>
      <c r="AG404" s="262">
        <f t="shared" si="171"/>
        <v>-2.7949190613352215E-2</v>
      </c>
      <c r="AH404" s="262">
        <f t="shared" si="172"/>
        <v>1.7782361529588897E-2</v>
      </c>
      <c r="AI404" s="262">
        <f t="shared" si="173"/>
        <v>0.74292519450096961</v>
      </c>
      <c r="AJ404" s="262">
        <f t="shared" si="174"/>
        <v>2.599700000000052E-4</v>
      </c>
      <c r="AK404" s="262">
        <f t="shared" si="175"/>
        <v>-304.2801264764451</v>
      </c>
    </row>
    <row r="405" spans="1:37" x14ac:dyDescent="0.25">
      <c r="A405" s="6">
        <f t="shared" si="157"/>
        <v>388</v>
      </c>
      <c r="B405" s="245">
        <f>+Rendimientos!F1078</f>
        <v>42571</v>
      </c>
      <c r="C405" s="247">
        <f>+Rendimientos!G1078</f>
        <v>2.6015741055473871E-2</v>
      </c>
      <c r="D405" s="247">
        <f>+Rendimientos!H1078</f>
        <v>-3.2265971663140844E-3</v>
      </c>
      <c r="E405" s="247">
        <f>+Rendimientos!I1078</f>
        <v>-1.8073547830170724E-3</v>
      </c>
      <c r="F405">
        <f>+VLOOKUP(B405,ASURB.MX!$A$2:$H$1054,8,FALSE)</f>
        <v>2.8631814193560087E-2</v>
      </c>
      <c r="G405" s="264">
        <f>+dr!F392</f>
        <v>1.6268000000000532E-4</v>
      </c>
      <c r="H405" s="264">
        <f>+dr!G392</f>
        <v>-2.0049999999993684E-5</v>
      </c>
      <c r="I405" s="264">
        <f>+dr!H392</f>
        <v>2.333000000000196E-5</v>
      </c>
      <c r="J405" s="264">
        <f>+dr!I392</f>
        <v>-1.5600000000046133E-6</v>
      </c>
      <c r="K405" s="264">
        <f>+dr!J392</f>
        <v>0</v>
      </c>
      <c r="M405" s="6">
        <f t="shared" si="158"/>
        <v>388</v>
      </c>
      <c r="N405" s="1">
        <f t="shared" si="152"/>
        <v>42571</v>
      </c>
      <c r="O405" s="263">
        <f t="shared" si="153"/>
        <v>38.624261590713132</v>
      </c>
      <c r="P405" s="263">
        <f t="shared" si="154"/>
        <v>9.1005886426892566</v>
      </c>
      <c r="Q405" s="263">
        <f t="shared" si="155"/>
        <v>14.763293364211979</v>
      </c>
      <c r="R405" s="263">
        <f t="shared" si="159"/>
        <v>313.98240197078837</v>
      </c>
      <c r="S405" s="98">
        <f t="shared" si="156"/>
        <v>3.0839873846153852E-2</v>
      </c>
      <c r="T405" s="265">
        <f>R405-'Ejercicio 7'!$J$12*EXP(-S405*34/360)</f>
        <v>313.88546251133863</v>
      </c>
      <c r="U405" s="280">
        <f t="shared" si="160"/>
        <v>8.1987930000000014E-2</v>
      </c>
      <c r="V405" s="280">
        <f t="shared" si="161"/>
        <v>8.2644140000000005E-2</v>
      </c>
      <c r="W405" s="280">
        <f t="shared" si="162"/>
        <v>-2.7803000000000549E-4</v>
      </c>
      <c r="X405" s="280">
        <f t="shared" si="163"/>
        <v>0</v>
      </c>
      <c r="Y405" s="262">
        <f t="shared" si="164"/>
        <v>9.9367780698667065</v>
      </c>
      <c r="Z405" s="262">
        <f t="shared" si="165"/>
        <v>9.7959302831965029</v>
      </c>
      <c r="AA405" s="262">
        <f t="shared" si="166"/>
        <v>10.00044829509595</v>
      </c>
      <c r="AB405" s="262">
        <f t="shared" si="167"/>
        <v>10</v>
      </c>
      <c r="AD405" s="6">
        <f t="shared" si="168"/>
        <v>388</v>
      </c>
      <c r="AE405" s="1">
        <f t="shared" si="169"/>
        <v>43537</v>
      </c>
      <c r="AF405" s="262">
        <f t="shared" si="170"/>
        <v>-0.99188059071313006</v>
      </c>
      <c r="AG405" s="262">
        <f t="shared" si="171"/>
        <v>2.9411357310744179E-2</v>
      </c>
      <c r="AH405" s="262">
        <f t="shared" si="172"/>
        <v>2.670663578802035E-2</v>
      </c>
      <c r="AI405" s="262">
        <f t="shared" si="173"/>
        <v>-8.8624069707883564</v>
      </c>
      <c r="AJ405" s="262">
        <f t="shared" si="174"/>
        <v>-1.6268000000000532E-4</v>
      </c>
      <c r="AK405" s="262">
        <f t="shared" si="175"/>
        <v>-313.88546251133863</v>
      </c>
    </row>
    <row r="406" spans="1:37" x14ac:dyDescent="0.25">
      <c r="A406" s="6">
        <f t="shared" si="157"/>
        <v>389</v>
      </c>
      <c r="B406" s="245">
        <f>+Rendimientos!F1079</f>
        <v>42572</v>
      </c>
      <c r="C406" s="247">
        <f>+Rendimientos!G1079</f>
        <v>-1.8064712327081282E-2</v>
      </c>
      <c r="D406" s="247">
        <f>+Rendimientos!H1079</f>
        <v>5.1005994684919496E-4</v>
      </c>
      <c r="E406" s="247">
        <f>+Rendimientos!I1079</f>
        <v>9.8997250497481898E-3</v>
      </c>
      <c r="F406">
        <f>+VLOOKUP(B406,ASURB.MX!$A$2:$H$1054,8,FALSE)</f>
        <v>2.673350350961189E-3</v>
      </c>
      <c r="G406" s="264">
        <f>+dr!F393</f>
        <v>1.729999999999926E-4</v>
      </c>
      <c r="H406" s="264">
        <f>+dr!G393</f>
        <v>4.2349999999996557E-5</v>
      </c>
      <c r="I406" s="264">
        <f>+dr!H393</f>
        <v>2.6959999999999484E-4</v>
      </c>
      <c r="J406" s="264">
        <f>+dr!I393</f>
        <v>9.2330000000001577E-5</v>
      </c>
      <c r="K406" s="264">
        <f>+dr!J393</f>
        <v>0</v>
      </c>
      <c r="M406" s="6">
        <f t="shared" si="158"/>
        <v>389</v>
      </c>
      <c r="N406" s="1">
        <f t="shared" si="152"/>
        <v>42572</v>
      </c>
      <c r="O406" s="263">
        <f t="shared" si="153"/>
        <v>36.95866641436411</v>
      </c>
      <c r="P406" s="263">
        <f t="shared" si="154"/>
        <v>9.134658035152329</v>
      </c>
      <c r="Q406" s="263">
        <f t="shared" si="155"/>
        <v>14.937144074696358</v>
      </c>
      <c r="R406" s="263">
        <f t="shared" si="159"/>
        <v>305.93677893407761</v>
      </c>
      <c r="S406" s="98">
        <f t="shared" si="156"/>
        <v>3.0850193846153839E-2</v>
      </c>
      <c r="T406" s="265">
        <f>R406-'Ejercicio 7'!$J$12*EXP(-S406*34/360)</f>
        <v>305.83983956911152</v>
      </c>
      <c r="U406" s="280">
        <f t="shared" si="160"/>
        <v>8.2050330000000005E-2</v>
      </c>
      <c r="V406" s="280">
        <f t="shared" si="161"/>
        <v>8.2890409999999998E-2</v>
      </c>
      <c r="W406" s="280">
        <f t="shared" si="162"/>
        <v>-1.841399999999993E-4</v>
      </c>
      <c r="X406" s="280">
        <f t="shared" si="163"/>
        <v>0</v>
      </c>
      <c r="Y406" s="262">
        <f t="shared" si="164"/>
        <v>9.9367780698667065</v>
      </c>
      <c r="Z406" s="262">
        <f t="shared" si="165"/>
        <v>9.7959302831965029</v>
      </c>
      <c r="AA406" s="262">
        <f t="shared" si="166"/>
        <v>10.00044829509595</v>
      </c>
      <c r="AB406" s="262">
        <f t="shared" si="167"/>
        <v>10</v>
      </c>
      <c r="AD406" s="6">
        <f t="shared" si="168"/>
        <v>389</v>
      </c>
      <c r="AE406" s="1">
        <f t="shared" si="169"/>
        <v>43537</v>
      </c>
      <c r="AF406" s="262">
        <f t="shared" si="170"/>
        <v>0.67371458563589215</v>
      </c>
      <c r="AG406" s="262">
        <f t="shared" si="171"/>
        <v>-4.6580351523282104E-3</v>
      </c>
      <c r="AH406" s="262">
        <f t="shared" si="172"/>
        <v>-0.14714407469635837</v>
      </c>
      <c r="AI406" s="262">
        <f t="shared" si="173"/>
        <v>-0.81678393407759131</v>
      </c>
      <c r="AJ406" s="262">
        <f t="shared" si="174"/>
        <v>-1.729999999999926E-4</v>
      </c>
      <c r="AK406" s="262">
        <f t="shared" si="175"/>
        <v>-305.83983956911152</v>
      </c>
    </row>
    <row r="407" spans="1:37" x14ac:dyDescent="0.25">
      <c r="A407" s="6">
        <f t="shared" si="157"/>
        <v>390</v>
      </c>
      <c r="B407" s="245">
        <f>+Rendimientos!F1080</f>
        <v>42573</v>
      </c>
      <c r="C407" s="247">
        <f>+Rendimientos!G1080</f>
        <v>1.0248427418266648E-2</v>
      </c>
      <c r="D407" s="247">
        <f>+Rendimientos!H1080</f>
        <v>0</v>
      </c>
      <c r="E407" s="247">
        <f>+Rendimientos!I1080</f>
        <v>9.2112298163800933E-3</v>
      </c>
      <c r="F407">
        <f>+VLOOKUP(B407,ASURB.MX!$A$2:$H$1054,8,FALSE)</f>
        <v>2.4975730382825142E-3</v>
      </c>
      <c r="G407" s="264">
        <f>+dr!F394</f>
        <v>1.9860000000010425E-5</v>
      </c>
      <c r="H407" s="264">
        <f>+dr!G394</f>
        <v>-1.8069999999995034E-5</v>
      </c>
      <c r="I407" s="264">
        <f>+dr!H394</f>
        <v>-3.7729999999999708E-5</v>
      </c>
      <c r="J407" s="264">
        <f>+dr!I394</f>
        <v>-1.4323000000000113E-4</v>
      </c>
      <c r="K407" s="264">
        <f>+dr!J394</f>
        <v>0</v>
      </c>
      <c r="M407" s="6">
        <f t="shared" si="158"/>
        <v>390</v>
      </c>
      <c r="N407" s="1">
        <f t="shared" si="152"/>
        <v>42573</v>
      </c>
      <c r="O407" s="263">
        <f t="shared" si="153"/>
        <v>38.020036763271968</v>
      </c>
      <c r="P407" s="263">
        <f t="shared" si="154"/>
        <v>9.1300000000000008</v>
      </c>
      <c r="Q407" s="263">
        <f t="shared" si="155"/>
        <v>14.926863461683432</v>
      </c>
      <c r="R407" s="263">
        <f t="shared" si="159"/>
        <v>305.88300691531589</v>
      </c>
      <c r="S407" s="98">
        <f t="shared" si="156"/>
        <v>3.0697053846153857E-2</v>
      </c>
      <c r="T407" s="265">
        <f>R407-'Ejercicio 7'!$J$12*EXP(-S407*34/360)</f>
        <v>305.78606614828408</v>
      </c>
      <c r="U407" s="280">
        <f t="shared" si="160"/>
        <v>8.1989910000000013E-2</v>
      </c>
      <c r="V407" s="280">
        <f t="shared" si="161"/>
        <v>8.2583080000000003E-2</v>
      </c>
      <c r="W407" s="280">
        <f t="shared" si="162"/>
        <v>-4.1970000000000202E-4</v>
      </c>
      <c r="X407" s="280">
        <f t="shared" si="163"/>
        <v>0</v>
      </c>
      <c r="Y407" s="262">
        <f t="shared" si="164"/>
        <v>9.9367780698667065</v>
      </c>
      <c r="Z407" s="262">
        <f t="shared" si="165"/>
        <v>9.7959302831965029</v>
      </c>
      <c r="AA407" s="262">
        <f t="shared" si="166"/>
        <v>10.00044829509595</v>
      </c>
      <c r="AB407" s="262">
        <f t="shared" si="167"/>
        <v>10</v>
      </c>
      <c r="AD407" s="6">
        <f t="shared" si="168"/>
        <v>390</v>
      </c>
      <c r="AE407" s="1">
        <f t="shared" si="169"/>
        <v>43537</v>
      </c>
      <c r="AF407" s="262">
        <f t="shared" si="170"/>
        <v>-0.38765576327196527</v>
      </c>
      <c r="AG407" s="262">
        <f t="shared" si="171"/>
        <v>0</v>
      </c>
      <c r="AH407" s="262">
        <f t="shared" si="172"/>
        <v>-0.13686346168343277</v>
      </c>
      <c r="AI407" s="262">
        <f t="shared" si="173"/>
        <v>-0.76301191531587165</v>
      </c>
      <c r="AJ407" s="262">
        <f t="shared" si="174"/>
        <v>-1.9860000000010425E-5</v>
      </c>
      <c r="AK407" s="262">
        <f t="shared" si="175"/>
        <v>-305.78606614828408</v>
      </c>
    </row>
    <row r="408" spans="1:37" x14ac:dyDescent="0.25">
      <c r="A408" s="6">
        <f t="shared" si="157"/>
        <v>391</v>
      </c>
      <c r="B408" s="245">
        <f>+Rendimientos!F1081</f>
        <v>42576</v>
      </c>
      <c r="C408" s="247">
        <f>+Rendimientos!G1081</f>
        <v>3.135475353292724E-3</v>
      </c>
      <c r="D408" s="247">
        <f>+Rendimientos!H1081</f>
        <v>-2.1132904554598035E-2</v>
      </c>
      <c r="E408" s="247">
        <f>+Rendimientos!I1081</f>
        <v>2.9568726166614593E-4</v>
      </c>
      <c r="F408">
        <f>+VLOOKUP(B408,ASURB.MX!$A$2:$H$1054,8,FALSE)</f>
        <v>-3.547788539718915E-2</v>
      </c>
      <c r="G408" s="264">
        <f>+dr!F395</f>
        <v>2.810999999999092E-5</v>
      </c>
      <c r="H408" s="264">
        <f>+dr!G395</f>
        <v>-2.0002999999999688E-4</v>
      </c>
      <c r="I408" s="264">
        <f>+dr!H395</f>
        <v>-3.1439999999993695E-5</v>
      </c>
      <c r="J408" s="264">
        <f>+dr!I395</f>
        <v>-1.8369999999996722E-5</v>
      </c>
      <c r="K408" s="264">
        <f>+dr!J395</f>
        <v>0</v>
      </c>
      <c r="M408" s="6">
        <f t="shared" si="158"/>
        <v>391</v>
      </c>
      <c r="N408" s="1">
        <f t="shared" si="152"/>
        <v>42576</v>
      </c>
      <c r="O408" s="263">
        <f t="shared" si="153"/>
        <v>37.750561582441513</v>
      </c>
      <c r="P408" s="263">
        <f t="shared" si="154"/>
        <v>8.9390810229855262</v>
      </c>
      <c r="Q408" s="263">
        <f t="shared" si="155"/>
        <v>14.794373861215696</v>
      </c>
      <c r="R408" s="263">
        <f t="shared" si="159"/>
        <v>294.48475618405178</v>
      </c>
      <c r="S408" s="98">
        <f t="shared" si="156"/>
        <v>3.0705303846153838E-2</v>
      </c>
      <c r="T408" s="265">
        <f>R408-'Ejercicio 7'!$J$12*EXP(-S408*34/360)</f>
        <v>294.38781549255293</v>
      </c>
      <c r="U408" s="280">
        <f t="shared" si="160"/>
        <v>8.1807950000000018E-2</v>
      </c>
      <c r="V408" s="280">
        <f t="shared" si="161"/>
        <v>8.2589370000000009E-2</v>
      </c>
      <c r="W408" s="280">
        <f t="shared" si="162"/>
        <v>-2.948399999999976E-4</v>
      </c>
      <c r="X408" s="280">
        <f t="shared" si="163"/>
        <v>0</v>
      </c>
      <c r="Y408" s="262">
        <f t="shared" si="164"/>
        <v>9.9367780698667065</v>
      </c>
      <c r="Z408" s="262">
        <f t="shared" si="165"/>
        <v>9.7959302831965029</v>
      </c>
      <c r="AA408" s="262">
        <f t="shared" si="166"/>
        <v>10.00044829509595</v>
      </c>
      <c r="AB408" s="262">
        <f t="shared" si="167"/>
        <v>10</v>
      </c>
      <c r="AD408" s="6">
        <f t="shared" si="168"/>
        <v>391</v>
      </c>
      <c r="AE408" s="1">
        <f t="shared" si="169"/>
        <v>43537</v>
      </c>
      <c r="AF408" s="262">
        <f t="shared" si="170"/>
        <v>-0.11818058244151075</v>
      </c>
      <c r="AG408" s="262">
        <f t="shared" si="171"/>
        <v>0.19091897701447458</v>
      </c>
      <c r="AH408" s="262">
        <f t="shared" si="172"/>
        <v>-4.3738612156971612E-3</v>
      </c>
      <c r="AI408" s="262">
        <f t="shared" si="173"/>
        <v>10.635238815948242</v>
      </c>
      <c r="AJ408" s="262">
        <f t="shared" si="174"/>
        <v>-2.810999999999092E-5</v>
      </c>
      <c r="AK408" s="262">
        <f t="shared" si="175"/>
        <v>-294.38781549255293</v>
      </c>
    </row>
    <row r="409" spans="1:37" x14ac:dyDescent="0.25">
      <c r="A409" s="6">
        <f t="shared" si="157"/>
        <v>392</v>
      </c>
      <c r="B409" s="245">
        <f>+Rendimientos!F1082</f>
        <v>42577</v>
      </c>
      <c r="C409" s="247">
        <f>+Rendimientos!G1082</f>
        <v>1.8585215268388671E-2</v>
      </c>
      <c r="D409" s="247">
        <f>+Rendimientos!H1082</f>
        <v>-1.9816602356009246E-2</v>
      </c>
      <c r="E409" s="247">
        <f>+Rendimientos!I1082</f>
        <v>-6.2286903281091807E-3</v>
      </c>
      <c r="F409">
        <f>+VLOOKUP(B409,ASURB.MX!$A$2:$H$1054,8,FALSE)</f>
        <v>-2.7279101407643043E-3</v>
      </c>
      <c r="G409" s="264">
        <f>+dr!F396</f>
        <v>7.7410000000006918E-5</v>
      </c>
      <c r="H409" s="264">
        <f>+dr!G396</f>
        <v>6.4589999999989378E-5</v>
      </c>
      <c r="I409" s="264">
        <f>+dr!H396</f>
        <v>2.7632999999999824E-4</v>
      </c>
      <c r="J409" s="264">
        <f>+dr!I396</f>
        <v>1.7765999999999615E-4</v>
      </c>
      <c r="K409" s="264">
        <f>+dr!J396</f>
        <v>0</v>
      </c>
      <c r="M409" s="6">
        <f t="shared" si="158"/>
        <v>392</v>
      </c>
      <c r="N409" s="1">
        <f t="shared" si="152"/>
        <v>42577</v>
      </c>
      <c r="O409" s="263">
        <f t="shared" si="153"/>
        <v>38.338326658004092</v>
      </c>
      <c r="P409" s="263">
        <f t="shared" si="154"/>
        <v>8.9508553025444204</v>
      </c>
      <c r="Q409" s="263">
        <f t="shared" si="155"/>
        <v>14.698163976034524</v>
      </c>
      <c r="R409" s="263">
        <f t="shared" si="159"/>
        <v>304.28878931415022</v>
      </c>
      <c r="S409" s="98">
        <f t="shared" si="156"/>
        <v>3.0754603846153854E-2</v>
      </c>
      <c r="T409" s="265">
        <f>R409-'Ejercicio 7'!$J$12*EXP(-S409*34/360)</f>
        <v>304.19184907401694</v>
      </c>
      <c r="U409" s="280">
        <f t="shared" si="160"/>
        <v>8.2072569999999997E-2</v>
      </c>
      <c r="V409" s="280">
        <f t="shared" si="161"/>
        <v>8.2897140000000008E-2</v>
      </c>
      <c r="W409" s="280">
        <f t="shared" si="162"/>
        <v>-9.8810000000004727E-5</v>
      </c>
      <c r="X409" s="280">
        <f t="shared" si="163"/>
        <v>0</v>
      </c>
      <c r="Y409" s="262">
        <f t="shared" si="164"/>
        <v>9.9367780698667065</v>
      </c>
      <c r="Z409" s="262">
        <f t="shared" si="165"/>
        <v>9.7959302831965029</v>
      </c>
      <c r="AA409" s="262">
        <f t="shared" si="166"/>
        <v>10.00044829509595</v>
      </c>
      <c r="AB409" s="262">
        <f t="shared" si="167"/>
        <v>10</v>
      </c>
      <c r="AD409" s="6">
        <f t="shared" si="168"/>
        <v>392</v>
      </c>
      <c r="AE409" s="1">
        <f t="shared" si="169"/>
        <v>43537</v>
      </c>
      <c r="AF409" s="262">
        <f t="shared" si="170"/>
        <v>-0.70594565800409015</v>
      </c>
      <c r="AG409" s="262">
        <f t="shared" si="171"/>
        <v>0.17914469745558037</v>
      </c>
      <c r="AH409" s="262">
        <f t="shared" si="172"/>
        <v>9.1836023965475633E-2</v>
      </c>
      <c r="AI409" s="262">
        <f t="shared" si="173"/>
        <v>0.83120568584979537</v>
      </c>
      <c r="AJ409" s="262">
        <f t="shared" si="174"/>
        <v>-7.7410000000006918E-5</v>
      </c>
      <c r="AK409" s="262">
        <f t="shared" si="175"/>
        <v>-304.19184907401694</v>
      </c>
    </row>
    <row r="410" spans="1:37" x14ac:dyDescent="0.25">
      <c r="A410" s="6">
        <f t="shared" si="157"/>
        <v>393</v>
      </c>
      <c r="B410" s="245">
        <f>+Rendimientos!F1083</f>
        <v>42578</v>
      </c>
      <c r="C410" s="247">
        <f>+Rendimientos!G1083</f>
        <v>2.4262681263719714E-2</v>
      </c>
      <c r="D410" s="247">
        <f>+Rendimientos!H1083</f>
        <v>-3.5485981501341694E-3</v>
      </c>
      <c r="E410" s="247">
        <f>+Rendimientos!I1083</f>
        <v>3.5942463543356805E-2</v>
      </c>
      <c r="F410">
        <f>+VLOOKUP(B410,ASURB.MX!$A$2:$H$1054,8,FALSE)</f>
        <v>-1.3291488464819931E-2</v>
      </c>
      <c r="G410" s="264">
        <f>+dr!F397</f>
        <v>5.0263999999999864E-4</v>
      </c>
      <c r="H410" s="264">
        <f>+dr!G397</f>
        <v>4.8775000000000207E-4</v>
      </c>
      <c r="I410" s="264">
        <f>+dr!H397</f>
        <v>2.5579999999997272E-5</v>
      </c>
      <c r="J410" s="264">
        <f>+dr!I397</f>
        <v>8.1510000000006855E-5</v>
      </c>
      <c r="K410" s="264">
        <f>+dr!J397</f>
        <v>0</v>
      </c>
      <c r="M410" s="6">
        <f t="shared" si="158"/>
        <v>393</v>
      </c>
      <c r="N410" s="1">
        <f t="shared" si="152"/>
        <v>42578</v>
      </c>
      <c r="O410" s="263">
        <f t="shared" si="153"/>
        <v>38.556610266466066</v>
      </c>
      <c r="P410" s="263">
        <f t="shared" si="154"/>
        <v>9.0976587159379338</v>
      </c>
      <c r="Q410" s="263">
        <f t="shared" si="155"/>
        <v>15.33125783797176</v>
      </c>
      <c r="R410" s="263">
        <f t="shared" si="159"/>
        <v>301.09132890030338</v>
      </c>
      <c r="S410" s="98">
        <f t="shared" si="156"/>
        <v>3.1179833846153845E-2</v>
      </c>
      <c r="T410" s="265">
        <f>R410-'Ejercicio 7'!$J$12*EXP(-S410*34/360)</f>
        <v>300.99439255327121</v>
      </c>
      <c r="U410" s="280">
        <f t="shared" si="160"/>
        <v>8.2495730000000017E-2</v>
      </c>
      <c r="V410" s="280">
        <f t="shared" si="161"/>
        <v>8.264639E-2</v>
      </c>
      <c r="W410" s="280">
        <f t="shared" si="162"/>
        <v>-1.9495999999999403E-4</v>
      </c>
      <c r="X410" s="280">
        <f t="shared" si="163"/>
        <v>0</v>
      </c>
      <c r="Y410" s="262">
        <f t="shared" si="164"/>
        <v>9.9367780698667065</v>
      </c>
      <c r="Z410" s="262">
        <f t="shared" si="165"/>
        <v>9.7959302831965029</v>
      </c>
      <c r="AA410" s="262">
        <f t="shared" si="166"/>
        <v>10.00044829509595</v>
      </c>
      <c r="AB410" s="262">
        <f t="shared" si="167"/>
        <v>10</v>
      </c>
      <c r="AD410" s="6">
        <f t="shared" si="168"/>
        <v>393</v>
      </c>
      <c r="AE410" s="1">
        <f t="shared" si="169"/>
        <v>43537</v>
      </c>
      <c r="AF410" s="262">
        <f t="shared" si="170"/>
        <v>-0.92422926646606385</v>
      </c>
      <c r="AG410" s="262">
        <f t="shared" si="171"/>
        <v>3.2341284062066933E-2</v>
      </c>
      <c r="AH410" s="262">
        <f t="shared" si="172"/>
        <v>-0.54125783797176119</v>
      </c>
      <c r="AI410" s="262">
        <f t="shared" si="173"/>
        <v>4.0286660996966361</v>
      </c>
      <c r="AJ410" s="262">
        <f t="shared" si="174"/>
        <v>-5.0263999999999864E-4</v>
      </c>
      <c r="AK410" s="262">
        <f t="shared" si="175"/>
        <v>-300.99439255327121</v>
      </c>
    </row>
    <row r="411" spans="1:37" x14ac:dyDescent="0.25">
      <c r="A411" s="6">
        <f t="shared" si="157"/>
        <v>394</v>
      </c>
      <c r="B411" s="245">
        <f>+Rendimientos!F1084</f>
        <v>42579</v>
      </c>
      <c r="C411" s="247">
        <f>+Rendimientos!G1084</f>
        <v>4.968564594003106E-2</v>
      </c>
      <c r="D411" s="247">
        <f>+Rendimientos!H1084</f>
        <v>2.4854530068461954E-3</v>
      </c>
      <c r="E411" s="247">
        <f>+Rendimientos!I1084</f>
        <v>1.5097821431010646E-2</v>
      </c>
      <c r="F411">
        <f>+VLOOKUP(B411,ASURB.MX!$A$2:$H$1054,8,FALSE)</f>
        <v>1.2768785133026532E-3</v>
      </c>
      <c r="G411" s="264">
        <f>+dr!F398</f>
        <v>2.9215999999999964E-4</v>
      </c>
      <c r="H411" s="264">
        <f>+dr!G398</f>
        <v>-4.9919999999994968E-5</v>
      </c>
      <c r="I411" s="264">
        <f>+dr!H398</f>
        <v>2.7850000000002872E-5</v>
      </c>
      <c r="J411" s="264">
        <f>+dr!I398</f>
        <v>4.7693000000000041E-4</v>
      </c>
      <c r="K411" s="264">
        <f>+dr!J398</f>
        <v>0</v>
      </c>
      <c r="M411" s="6">
        <f t="shared" si="158"/>
        <v>394</v>
      </c>
      <c r="N411" s="1">
        <f t="shared" si="152"/>
        <v>42579</v>
      </c>
      <c r="O411" s="263">
        <f t="shared" si="153"/>
        <v>39.549399964351657</v>
      </c>
      <c r="P411" s="263">
        <f t="shared" si="154"/>
        <v>9.1527204095113426</v>
      </c>
      <c r="Q411" s="263">
        <f t="shared" si="155"/>
        <v>15.01499094172989</v>
      </c>
      <c r="R411" s="263">
        <f t="shared" si="159"/>
        <v>305.50984500817572</v>
      </c>
      <c r="S411" s="98">
        <f t="shared" si="156"/>
        <v>3.0969353846153846E-2</v>
      </c>
      <c r="T411" s="265">
        <f>R411-'Ejercicio 7'!$J$12*EXP(-S411*34/360)</f>
        <v>305.41290673415909</v>
      </c>
      <c r="U411" s="280">
        <f t="shared" si="160"/>
        <v>8.1958060000000013E-2</v>
      </c>
      <c r="V411" s="280">
        <f t="shared" si="161"/>
        <v>8.2648660000000013E-2</v>
      </c>
      <c r="W411" s="280">
        <f t="shared" si="162"/>
        <v>2.0045999999999953E-4</v>
      </c>
      <c r="X411" s="280">
        <f t="shared" si="163"/>
        <v>0</v>
      </c>
      <c r="Y411" s="262">
        <f t="shared" si="164"/>
        <v>9.9367780698667065</v>
      </c>
      <c r="Z411" s="262">
        <f t="shared" si="165"/>
        <v>9.7959302831965029</v>
      </c>
      <c r="AA411" s="262">
        <f t="shared" si="166"/>
        <v>10.00044829509595</v>
      </c>
      <c r="AB411" s="262">
        <f t="shared" si="167"/>
        <v>10</v>
      </c>
      <c r="AD411" s="6">
        <f t="shared" si="168"/>
        <v>394</v>
      </c>
      <c r="AE411" s="1">
        <f t="shared" si="169"/>
        <v>43537</v>
      </c>
      <c r="AF411" s="262">
        <f t="shared" si="170"/>
        <v>-1.9170189643516551</v>
      </c>
      <c r="AG411" s="262">
        <f t="shared" si="171"/>
        <v>-2.2720409511341799E-2</v>
      </c>
      <c r="AH411" s="262">
        <f t="shared" si="172"/>
        <v>-0.22499094172989054</v>
      </c>
      <c r="AI411" s="262">
        <f t="shared" si="173"/>
        <v>-0.38985000817569926</v>
      </c>
      <c r="AJ411" s="262">
        <f t="shared" si="174"/>
        <v>-2.9215999999999964E-4</v>
      </c>
      <c r="AK411" s="262">
        <f t="shared" si="175"/>
        <v>-305.41290673415909</v>
      </c>
    </row>
    <row r="412" spans="1:37" x14ac:dyDescent="0.25">
      <c r="A412" s="6">
        <f t="shared" si="157"/>
        <v>395</v>
      </c>
      <c r="B412" s="245">
        <f>+Rendimientos!F1085</f>
        <v>42580</v>
      </c>
      <c r="C412" s="247">
        <f>+Rendimientos!G1085</f>
        <v>1.8362077078130857E-2</v>
      </c>
      <c r="D412" s="247">
        <f>+Rendimientos!H1085</f>
        <v>-9.0837900910113074E-3</v>
      </c>
      <c r="E412" s="247">
        <f>+Rendimientos!I1085</f>
        <v>-1.5097821431010747E-2</v>
      </c>
      <c r="F412">
        <f>+VLOOKUP(B412,ASURB.MX!$A$2:$H$1054,8,FALSE)</f>
        <v>2.1148542440124294E-2</v>
      </c>
      <c r="G412" s="264">
        <f>+dr!F399</f>
        <v>-5.9172000000000391E-4</v>
      </c>
      <c r="H412" s="264">
        <f>+dr!G399</f>
        <v>-2.3100000000053633E-6</v>
      </c>
      <c r="I412" s="264">
        <f>+dr!H399</f>
        <v>-1.5512000000000858E-4</v>
      </c>
      <c r="J412" s="264">
        <f>+dr!I399</f>
        <v>5.5330999999999436E-4</v>
      </c>
      <c r="K412" s="264">
        <f>+dr!J399</f>
        <v>0</v>
      </c>
      <c r="M412" s="6">
        <f t="shared" si="158"/>
        <v>395</v>
      </c>
      <c r="N412" s="1">
        <f t="shared" si="152"/>
        <v>42580</v>
      </c>
      <c r="O412" s="263">
        <f t="shared" si="153"/>
        <v>38.329772867550261</v>
      </c>
      <c r="P412" s="263">
        <f t="shared" si="154"/>
        <v>9.0474405405691858</v>
      </c>
      <c r="Q412" s="263">
        <f t="shared" si="155"/>
        <v>14.568380417204452</v>
      </c>
      <c r="R412" s="263">
        <f t="shared" si="159"/>
        <v>311.64155584868951</v>
      </c>
      <c r="S412" s="98">
        <f t="shared" si="156"/>
        <v>3.0085473846153843E-2</v>
      </c>
      <c r="T412" s="265">
        <f>R412-'Ejercicio 7'!$J$12*EXP(-S412*34/360)</f>
        <v>311.54460948216496</v>
      </c>
      <c r="U412" s="280">
        <f t="shared" si="160"/>
        <v>8.2005670000000003E-2</v>
      </c>
      <c r="V412" s="280">
        <f t="shared" si="161"/>
        <v>8.2465689999999994E-2</v>
      </c>
      <c r="W412" s="280">
        <f t="shared" si="162"/>
        <v>2.7683999999999348E-4</v>
      </c>
      <c r="X412" s="280">
        <f t="shared" si="163"/>
        <v>0</v>
      </c>
      <c r="Y412" s="262">
        <f t="shared" si="164"/>
        <v>9.9367780698667065</v>
      </c>
      <c r="Z412" s="262">
        <f t="shared" si="165"/>
        <v>9.7959302831965029</v>
      </c>
      <c r="AA412" s="262">
        <f t="shared" si="166"/>
        <v>10.00044829509595</v>
      </c>
      <c r="AB412" s="262">
        <f t="shared" si="167"/>
        <v>10</v>
      </c>
      <c r="AD412" s="6">
        <f t="shared" si="168"/>
        <v>395</v>
      </c>
      <c r="AE412" s="1">
        <f t="shared" si="169"/>
        <v>43537</v>
      </c>
      <c r="AF412" s="262">
        <f t="shared" si="170"/>
        <v>-0.69739186755025884</v>
      </c>
      <c r="AG412" s="262">
        <f t="shared" si="171"/>
        <v>8.2559459430814996E-2</v>
      </c>
      <c r="AH412" s="262">
        <f t="shared" si="172"/>
        <v>0.22161958279554739</v>
      </c>
      <c r="AI412" s="262">
        <f t="shared" si="173"/>
        <v>-6.5215608486894894</v>
      </c>
      <c r="AJ412" s="262">
        <f t="shared" si="174"/>
        <v>5.9172000000000391E-4</v>
      </c>
      <c r="AK412" s="262">
        <f t="shared" si="175"/>
        <v>-311.54460948216496</v>
      </c>
    </row>
    <row r="413" spans="1:37" x14ac:dyDescent="0.25">
      <c r="A413" s="6">
        <f t="shared" si="157"/>
        <v>396</v>
      </c>
      <c r="B413" s="245">
        <f>+Rendimientos!F1086</f>
        <v>42583</v>
      </c>
      <c r="C413" s="247">
        <f>+Rendimientos!G1086</f>
        <v>-1.3983164220920492E-3</v>
      </c>
      <c r="D413" s="247">
        <f>+Rendimientos!H1086</f>
        <v>-4.4830972715055352E-3</v>
      </c>
      <c r="E413" s="247">
        <f>+Rendimientos!I1086</f>
        <v>1.1699425191679042E-2</v>
      </c>
      <c r="F413">
        <f>+VLOOKUP(B413,ASURB.MX!$A$2:$H$1054,8,FALSE)</f>
        <v>-3.4415954638900128E-3</v>
      </c>
      <c r="G413" s="264">
        <f>+dr!F400</f>
        <v>4.2548000000000585E-4</v>
      </c>
      <c r="H413" s="264">
        <f>+dr!G400</f>
        <v>3.7030000000007335E-5</v>
      </c>
      <c r="I413" s="264">
        <f>+dr!H400</f>
        <v>4.2130000000001333E-5</v>
      </c>
      <c r="J413" s="264">
        <f>+dr!I400</f>
        <v>1.7185000000000811E-4</v>
      </c>
      <c r="K413" s="264">
        <f>+dr!J400</f>
        <v>0</v>
      </c>
      <c r="M413" s="6">
        <f t="shared" si="158"/>
        <v>396</v>
      </c>
      <c r="N413" s="1">
        <f t="shared" si="152"/>
        <v>42583</v>
      </c>
      <c r="O413" s="263">
        <f t="shared" si="153"/>
        <v>37.579795797589597</v>
      </c>
      <c r="P413" s="263">
        <f t="shared" si="154"/>
        <v>9.0891609330650844</v>
      </c>
      <c r="Q413" s="263">
        <f t="shared" si="155"/>
        <v>14.964050659637643</v>
      </c>
      <c r="R413" s="263">
        <f t="shared" si="159"/>
        <v>304.07170034704433</v>
      </c>
      <c r="S413" s="98">
        <f t="shared" si="156"/>
        <v>3.1102673846153853E-2</v>
      </c>
      <c r="T413" s="265">
        <f>R413-'Ejercicio 7'!$J$12*EXP(-S413*34/360)</f>
        <v>303.97476329360211</v>
      </c>
      <c r="U413" s="280">
        <f t="shared" si="160"/>
        <v>8.2045010000000015E-2</v>
      </c>
      <c r="V413" s="280">
        <f t="shared" si="161"/>
        <v>8.2662940000000004E-2</v>
      </c>
      <c r="W413" s="280">
        <f t="shared" si="162"/>
        <v>-1.0461999999999277E-4</v>
      </c>
      <c r="X413" s="280">
        <f t="shared" si="163"/>
        <v>0</v>
      </c>
      <c r="Y413" s="262">
        <f t="shared" si="164"/>
        <v>9.9367780698667065</v>
      </c>
      <c r="Z413" s="262">
        <f t="shared" si="165"/>
        <v>9.7959302831965029</v>
      </c>
      <c r="AA413" s="262">
        <f t="shared" si="166"/>
        <v>10.00044829509595</v>
      </c>
      <c r="AB413" s="262">
        <f t="shared" si="167"/>
        <v>10</v>
      </c>
      <c r="AD413" s="6">
        <f t="shared" si="168"/>
        <v>396</v>
      </c>
      <c r="AE413" s="1">
        <f t="shared" si="169"/>
        <v>43537</v>
      </c>
      <c r="AF413" s="262">
        <f t="shared" si="170"/>
        <v>5.2585202410405429E-2</v>
      </c>
      <c r="AG413" s="262">
        <f t="shared" si="171"/>
        <v>4.0839066934916346E-2</v>
      </c>
      <c r="AH413" s="262">
        <f t="shared" si="172"/>
        <v>-0.17405065963764343</v>
      </c>
      <c r="AI413" s="262">
        <f t="shared" si="173"/>
        <v>1.0482946529556898</v>
      </c>
      <c r="AJ413" s="262">
        <f t="shared" si="174"/>
        <v>-4.2548000000000585E-4</v>
      </c>
      <c r="AK413" s="262">
        <f t="shared" si="175"/>
        <v>-303.97476329360211</v>
      </c>
    </row>
    <row r="414" spans="1:37" x14ac:dyDescent="0.25">
      <c r="A414" s="6">
        <f t="shared" si="157"/>
        <v>397</v>
      </c>
      <c r="B414" s="245">
        <f>+Rendimientos!F1087</f>
        <v>42584</v>
      </c>
      <c r="C414" s="247">
        <f>+Rendimientos!G1087</f>
        <v>-2.2680419536381578E-2</v>
      </c>
      <c r="D414" s="247">
        <f>+Rendimientos!H1087</f>
        <v>-1.4117802247010857E-2</v>
      </c>
      <c r="E414" s="247">
        <f>+Rendimientos!I1087</f>
        <v>-2.5863490034881947E-2</v>
      </c>
      <c r="F414">
        <f>+VLOOKUP(B414,ASURB.MX!$A$2:$H$1054,8,FALSE)</f>
        <v>-1.7033741319644732E-2</v>
      </c>
      <c r="G414" s="264">
        <f>+dr!F401</f>
        <v>-9.0360000000004603E-5</v>
      </c>
      <c r="H414" s="264">
        <f>+dr!G401</f>
        <v>-2.3876000000000452E-4</v>
      </c>
      <c r="I414" s="264">
        <f>+dr!H401</f>
        <v>6.2100000000002431E-5</v>
      </c>
      <c r="J414" s="264">
        <f>+dr!I401</f>
        <v>5.1107999999999015E-4</v>
      </c>
      <c r="K414" s="264">
        <f>+dr!J401</f>
        <v>0</v>
      </c>
      <c r="M414" s="6">
        <f t="shared" si="158"/>
        <v>397</v>
      </c>
      <c r="N414" s="1">
        <f t="shared" si="152"/>
        <v>42584</v>
      </c>
      <c r="O414" s="263">
        <f t="shared" si="153"/>
        <v>36.788469123946889</v>
      </c>
      <c r="P414" s="263">
        <f t="shared" si="154"/>
        <v>9.0020100596427266</v>
      </c>
      <c r="Q414" s="263">
        <f t="shared" si="155"/>
        <v>14.412383274970477</v>
      </c>
      <c r="R414" s="263">
        <f t="shared" si="159"/>
        <v>299.96667469787701</v>
      </c>
      <c r="S414" s="98">
        <f t="shared" si="156"/>
        <v>3.0586833846153842E-2</v>
      </c>
      <c r="T414" s="265">
        <f>R414-'Ejercicio 7'!$J$12*EXP(-S414*34/360)</f>
        <v>299.86973292171888</v>
      </c>
      <c r="U414" s="280">
        <f t="shared" si="160"/>
        <v>8.1769220000000004E-2</v>
      </c>
      <c r="V414" s="280">
        <f t="shared" si="161"/>
        <v>8.2682909999999998E-2</v>
      </c>
      <c r="W414" s="280">
        <f t="shared" si="162"/>
        <v>2.3460999999998927E-4</v>
      </c>
      <c r="X414" s="280">
        <f t="shared" si="163"/>
        <v>0</v>
      </c>
      <c r="Y414" s="262">
        <f t="shared" si="164"/>
        <v>9.9367780698667065</v>
      </c>
      <c r="Z414" s="262">
        <f t="shared" si="165"/>
        <v>9.7959302831965029</v>
      </c>
      <c r="AA414" s="262">
        <f t="shared" si="166"/>
        <v>10.00044829509595</v>
      </c>
      <c r="AB414" s="262">
        <f t="shared" si="167"/>
        <v>10</v>
      </c>
      <c r="AD414" s="6">
        <f t="shared" si="168"/>
        <v>397</v>
      </c>
      <c r="AE414" s="1">
        <f t="shared" si="169"/>
        <v>43537</v>
      </c>
      <c r="AF414" s="262">
        <f t="shared" si="170"/>
        <v>0.84391187605311302</v>
      </c>
      <c r="AG414" s="262">
        <f t="shared" si="171"/>
        <v>0.12798994035727418</v>
      </c>
      <c r="AH414" s="262">
        <f t="shared" si="172"/>
        <v>0.37761672502952237</v>
      </c>
      <c r="AI414" s="262">
        <f t="shared" si="173"/>
        <v>5.1533203021230065</v>
      </c>
      <c r="AJ414" s="262">
        <f t="shared" si="174"/>
        <v>9.0360000000004603E-5</v>
      </c>
      <c r="AK414" s="262">
        <f t="shared" si="175"/>
        <v>-299.86973292171888</v>
      </c>
    </row>
    <row r="415" spans="1:37" x14ac:dyDescent="0.25">
      <c r="A415" s="6">
        <f t="shared" si="157"/>
        <v>398</v>
      </c>
      <c r="B415" s="245">
        <f>+Rendimientos!F1088</f>
        <v>42585</v>
      </c>
      <c r="C415" s="247">
        <f>+Rendimientos!G1088</f>
        <v>1.7052860413400355E-2</v>
      </c>
      <c r="D415" s="247">
        <f>+Rendimientos!H1088</f>
        <v>6.1784705566816679E-3</v>
      </c>
      <c r="E415" s="247">
        <f>+Rendimientos!I1088</f>
        <v>6.0949779885487538E-3</v>
      </c>
      <c r="F415">
        <f>+VLOOKUP(B415,ASURB.MX!$A$2:$H$1054,8,FALSE)</f>
        <v>1.5395809702643929E-2</v>
      </c>
      <c r="G415" s="264">
        <f>+dr!F402</f>
        <v>2.8355000000000741E-4</v>
      </c>
      <c r="H415" s="264">
        <f>+dr!G402</f>
        <v>1.2813999999999881E-4</v>
      </c>
      <c r="I415" s="264">
        <f>+dr!H402</f>
        <v>4.7675000000000495E-4</v>
      </c>
      <c r="J415" s="264">
        <f>+dr!I402</f>
        <v>3.8414000000000503E-4</v>
      </c>
      <c r="K415" s="264">
        <f>+dr!J402</f>
        <v>0</v>
      </c>
      <c r="M415" s="6">
        <f t="shared" si="158"/>
        <v>398</v>
      </c>
      <c r="N415" s="1">
        <f t="shared" si="152"/>
        <v>42585</v>
      </c>
      <c r="O415" s="263">
        <f t="shared" si="153"/>
        <v>38.279623725366235</v>
      </c>
      <c r="P415" s="263">
        <f t="shared" si="154"/>
        <v>9.1865840576487461</v>
      </c>
      <c r="Q415" s="263">
        <f t="shared" si="155"/>
        <v>14.880419998485177</v>
      </c>
      <c r="R415" s="263">
        <f t="shared" si="159"/>
        <v>309.85391211632145</v>
      </c>
      <c r="S415" s="98">
        <f t="shared" si="156"/>
        <v>3.0960743846153854E-2</v>
      </c>
      <c r="T415" s="265">
        <f>R415-'Ejercicio 7'!$J$12*EXP(-S415*34/360)</f>
        <v>309.75697376347779</v>
      </c>
      <c r="U415" s="280">
        <f t="shared" si="160"/>
        <v>8.2136120000000007E-2</v>
      </c>
      <c r="V415" s="280">
        <f t="shared" si="161"/>
        <v>8.3097560000000015E-2</v>
      </c>
      <c r="W415" s="280">
        <f t="shared" si="162"/>
        <v>1.0767000000000415E-4</v>
      </c>
      <c r="X415" s="280">
        <f t="shared" si="163"/>
        <v>0</v>
      </c>
      <c r="Y415" s="262">
        <f t="shared" si="164"/>
        <v>9.9367780698667065</v>
      </c>
      <c r="Z415" s="262">
        <f t="shared" si="165"/>
        <v>9.7959302831965029</v>
      </c>
      <c r="AA415" s="262">
        <f t="shared" si="166"/>
        <v>10.00044829509595</v>
      </c>
      <c r="AB415" s="262">
        <f t="shared" si="167"/>
        <v>10</v>
      </c>
      <c r="AD415" s="6">
        <f t="shared" si="168"/>
        <v>398</v>
      </c>
      <c r="AE415" s="1">
        <f t="shared" si="169"/>
        <v>43537</v>
      </c>
      <c r="AF415" s="262">
        <f t="shared" si="170"/>
        <v>-0.64724272536623317</v>
      </c>
      <c r="AG415" s="262">
        <f t="shared" si="171"/>
        <v>-5.6584057648745301E-2</v>
      </c>
      <c r="AH415" s="262">
        <f t="shared" si="172"/>
        <v>-9.0419998485177899E-2</v>
      </c>
      <c r="AI415" s="262">
        <f t="shared" si="173"/>
        <v>-4.733917116321436</v>
      </c>
      <c r="AJ415" s="262">
        <f t="shared" si="174"/>
        <v>-2.8355000000000741E-4</v>
      </c>
      <c r="AK415" s="262">
        <f t="shared" si="175"/>
        <v>-309.75697376347779</v>
      </c>
    </row>
    <row r="416" spans="1:37" x14ac:dyDescent="0.25">
      <c r="A416" s="6">
        <f t="shared" si="157"/>
        <v>399</v>
      </c>
      <c r="B416" s="245">
        <f>+Rendimientos!F1089</f>
        <v>42586</v>
      </c>
      <c r="C416" s="247">
        <f>+Rendimientos!G1089</f>
        <v>7.0258755450733224E-3</v>
      </c>
      <c r="D416" s="247">
        <f>+Rendimientos!H1089</f>
        <v>6.8604914636426978E-3</v>
      </c>
      <c r="E416" s="247">
        <f>+Rendimientos!I1089</f>
        <v>2.3732186523592519E-2</v>
      </c>
      <c r="F416">
        <f>+VLOOKUP(B416,ASURB.MX!$A$2:$H$1054,8,FALSE)</f>
        <v>5.1490675704199381E-3</v>
      </c>
      <c r="G416" s="264">
        <f>+dr!F403</f>
        <v>1.6092299999999893E-3</v>
      </c>
      <c r="H416" s="264">
        <f>+dr!G403</f>
        <v>5.580899999999972E-4</v>
      </c>
      <c r="I416" s="264">
        <f>+dr!H403</f>
        <v>1.0309299999999993E-3</v>
      </c>
      <c r="J416" s="264">
        <f>+dr!I403</f>
        <v>1.4312000000000352E-4</v>
      </c>
      <c r="K416" s="264">
        <f>+dr!J403</f>
        <v>0</v>
      </c>
      <c r="M416" s="6">
        <f t="shared" si="158"/>
        <v>399</v>
      </c>
      <c r="N416" s="1">
        <f t="shared" si="152"/>
        <v>42586</v>
      </c>
      <c r="O416" s="263">
        <f t="shared" si="153"/>
        <v>37.89771242670146</v>
      </c>
      <c r="P416" s="263">
        <f t="shared" si="154"/>
        <v>9.1928516371067825</v>
      </c>
      <c r="Q416" s="263">
        <f t="shared" si="155"/>
        <v>15.145197170511189</v>
      </c>
      <c r="R416" s="263">
        <f t="shared" si="159"/>
        <v>306.69513023009239</v>
      </c>
      <c r="S416" s="98">
        <f t="shared" si="156"/>
        <v>3.2286423846153836E-2</v>
      </c>
      <c r="T416" s="265">
        <f>R416-'Ejercicio 7'!$J$12*EXP(-S416*34/360)</f>
        <v>306.59820401347235</v>
      </c>
      <c r="U416" s="280">
        <f t="shared" si="160"/>
        <v>8.2566070000000005E-2</v>
      </c>
      <c r="V416" s="280">
        <f t="shared" si="161"/>
        <v>8.3651740000000002E-2</v>
      </c>
      <c r="W416" s="280">
        <f t="shared" si="162"/>
        <v>-1.3334999999999736E-4</v>
      </c>
      <c r="X416" s="280">
        <f t="shared" si="163"/>
        <v>0</v>
      </c>
      <c r="Y416" s="262">
        <f t="shared" si="164"/>
        <v>9.9367780698667065</v>
      </c>
      <c r="Z416" s="262">
        <f t="shared" si="165"/>
        <v>9.7959302831965029</v>
      </c>
      <c r="AA416" s="262">
        <f t="shared" si="166"/>
        <v>10.00044829509595</v>
      </c>
      <c r="AB416" s="262">
        <f t="shared" si="167"/>
        <v>10</v>
      </c>
      <c r="AD416" s="6">
        <f t="shared" si="168"/>
        <v>399</v>
      </c>
      <c r="AE416" s="1">
        <f t="shared" si="169"/>
        <v>43537</v>
      </c>
      <c r="AF416" s="262">
        <f t="shared" si="170"/>
        <v>-0.26533142670145793</v>
      </c>
      <c r="AG416" s="262">
        <f t="shared" si="171"/>
        <v>-6.2851637106781766E-2</v>
      </c>
      <c r="AH416" s="262">
        <f t="shared" si="172"/>
        <v>-0.3551971705111896</v>
      </c>
      <c r="AI416" s="262">
        <f t="shared" si="173"/>
        <v>-1.5751352300923713</v>
      </c>
      <c r="AJ416" s="262">
        <f t="shared" si="174"/>
        <v>-1.6092299999999893E-3</v>
      </c>
      <c r="AK416" s="262">
        <f t="shared" si="175"/>
        <v>-306.59820401347235</v>
      </c>
    </row>
    <row r="417" spans="1:37" x14ac:dyDescent="0.25">
      <c r="A417" s="6">
        <f t="shared" si="157"/>
        <v>400</v>
      </c>
      <c r="B417" s="245">
        <f>+Rendimientos!F1090</f>
        <v>42587</v>
      </c>
      <c r="C417" s="247">
        <f>+Rendimientos!G1090</f>
        <v>2.9642740820598475E-2</v>
      </c>
      <c r="D417" s="247">
        <f>+Rendimientos!H1090</f>
        <v>-3.6000753614912523E-4</v>
      </c>
      <c r="E417" s="247">
        <f>+Rendimientos!I1090</f>
        <v>1.5421576379161714E-2</v>
      </c>
      <c r="F417">
        <f>+VLOOKUP(B417,ASURB.MX!$A$2:$H$1054,8,FALSE)</f>
        <v>5.1572830086763855E-3</v>
      </c>
      <c r="G417" s="264">
        <f>+dr!F404</f>
        <v>-2.1836199999999972E-3</v>
      </c>
      <c r="H417" s="264">
        <f>+dr!G404</f>
        <v>-8.8473999999999497E-4</v>
      </c>
      <c r="I417" s="264">
        <f>+dr!H404</f>
        <v>-8.9374000000000398E-4</v>
      </c>
      <c r="J417" s="264">
        <f>+dr!I404</f>
        <v>-4.3514000000000053E-4</v>
      </c>
      <c r="K417" s="264">
        <f>+dr!J404</f>
        <v>0</v>
      </c>
      <c r="M417" s="6">
        <f t="shared" si="158"/>
        <v>400</v>
      </c>
      <c r="N417" s="1">
        <f t="shared" si="152"/>
        <v>42587</v>
      </c>
      <c r="O417" s="263">
        <f t="shared" si="153"/>
        <v>38.764606139399149</v>
      </c>
      <c r="P417" s="263">
        <f t="shared" si="154"/>
        <v>9.1267137227727364</v>
      </c>
      <c r="Q417" s="263">
        <f t="shared" si="155"/>
        <v>15.019852906343802</v>
      </c>
      <c r="R417" s="263">
        <f t="shared" si="159"/>
        <v>306.69764987534836</v>
      </c>
      <c r="S417" s="98">
        <f t="shared" si="156"/>
        <v>2.849357384615385E-2</v>
      </c>
      <c r="T417" s="265">
        <f>R417-'Ejercicio 7'!$J$12*EXP(-S417*34/360)</f>
        <v>306.60068893221887</v>
      </c>
      <c r="U417" s="280">
        <f t="shared" si="160"/>
        <v>8.1123240000000013E-2</v>
      </c>
      <c r="V417" s="280">
        <f t="shared" si="161"/>
        <v>8.1727069999999999E-2</v>
      </c>
      <c r="W417" s="280">
        <f t="shared" si="162"/>
        <v>-7.1161000000000141E-4</v>
      </c>
      <c r="X417" s="280">
        <f t="shared" si="163"/>
        <v>0</v>
      </c>
      <c r="Y417" s="262">
        <f t="shared" si="164"/>
        <v>9.9367780698667065</v>
      </c>
      <c r="Z417" s="262">
        <f t="shared" si="165"/>
        <v>9.7959302831965029</v>
      </c>
      <c r="AA417" s="262">
        <f t="shared" si="166"/>
        <v>10.00044829509595</v>
      </c>
      <c r="AB417" s="262">
        <f t="shared" si="167"/>
        <v>10</v>
      </c>
      <c r="AD417" s="6">
        <f t="shared" si="168"/>
        <v>400</v>
      </c>
      <c r="AE417" s="1">
        <f t="shared" si="169"/>
        <v>43537</v>
      </c>
      <c r="AF417" s="262">
        <f t="shared" si="170"/>
        <v>-1.1322251393991465</v>
      </c>
      <c r="AG417" s="262">
        <f t="shared" si="171"/>
        <v>3.2862772272643781E-3</v>
      </c>
      <c r="AH417" s="262">
        <f t="shared" si="172"/>
        <v>-0.22985290634380284</v>
      </c>
      <c r="AI417" s="262">
        <f t="shared" si="173"/>
        <v>-1.5776548753483439</v>
      </c>
      <c r="AJ417" s="262">
        <f t="shared" si="174"/>
        <v>2.1836199999999972E-3</v>
      </c>
      <c r="AK417" s="262">
        <f t="shared" si="175"/>
        <v>-306.60068893221887</v>
      </c>
    </row>
    <row r="418" spans="1:37" x14ac:dyDescent="0.25">
      <c r="A418" s="6">
        <f t="shared" si="157"/>
        <v>401</v>
      </c>
      <c r="B418" s="245">
        <f>+Rendimientos!F1091</f>
        <v>42590</v>
      </c>
      <c r="C418" s="247">
        <f>+Rendimientos!G1091</f>
        <v>-9.5553206351248251E-3</v>
      </c>
      <c r="D418" s="247">
        <f>+Rendimientos!H1091</f>
        <v>5.0269907477544784E-3</v>
      </c>
      <c r="E418" s="247">
        <f>+Rendimientos!I1091</f>
        <v>3.3334752546439984E-3</v>
      </c>
      <c r="F418">
        <f>+VLOOKUP(B418,ASURB.MX!$A$2:$H$1054,8,FALSE)</f>
        <v>-1.8466906290576922E-2</v>
      </c>
      <c r="G418" s="264">
        <f>+dr!F405</f>
        <v>5.531700000000056E-4</v>
      </c>
      <c r="H418" s="264">
        <f>+dr!G405</f>
        <v>-6.9030000000004643E-5</v>
      </c>
      <c r="I418" s="264">
        <f>+dr!H405</f>
        <v>-1.2239E-4</v>
      </c>
      <c r="J418" s="264">
        <f>+dr!I405</f>
        <v>-1.3901000000000885E-4</v>
      </c>
      <c r="K418" s="264">
        <f>+dr!J405</f>
        <v>0</v>
      </c>
      <c r="M418" s="6">
        <f t="shared" si="158"/>
        <v>401</v>
      </c>
      <c r="N418" s="1">
        <f t="shared" si="152"/>
        <v>42590</v>
      </c>
      <c r="O418" s="263">
        <f t="shared" si="153"/>
        <v>37.274504070652405</v>
      </c>
      <c r="P418" s="263">
        <f t="shared" si="154"/>
        <v>9.1760119795287292</v>
      </c>
      <c r="Q418" s="263">
        <f t="shared" si="155"/>
        <v>14.839384364063822</v>
      </c>
      <c r="R418" s="263">
        <f t="shared" si="159"/>
        <v>299.53708088018942</v>
      </c>
      <c r="S418" s="98">
        <f t="shared" si="156"/>
        <v>3.1230363846153852E-2</v>
      </c>
      <c r="T418" s="265">
        <f>R418-'Ejercicio 7'!$J$12*EXP(-S418*34/360)</f>
        <v>299.44014499576332</v>
      </c>
      <c r="U418" s="280">
        <f t="shared" si="160"/>
        <v>8.193895000000001E-2</v>
      </c>
      <c r="V418" s="280">
        <f t="shared" si="161"/>
        <v>8.2498420000000003E-2</v>
      </c>
      <c r="W418" s="280">
        <f t="shared" si="162"/>
        <v>-4.1548000000000973E-4</v>
      </c>
      <c r="X418" s="280">
        <f t="shared" si="163"/>
        <v>0</v>
      </c>
      <c r="Y418" s="262">
        <f t="shared" si="164"/>
        <v>9.9367780698667065</v>
      </c>
      <c r="Z418" s="262">
        <f t="shared" si="165"/>
        <v>9.7959302831965029</v>
      </c>
      <c r="AA418" s="262">
        <f t="shared" si="166"/>
        <v>10.00044829509595</v>
      </c>
      <c r="AB418" s="262">
        <f t="shared" si="167"/>
        <v>10</v>
      </c>
      <c r="AD418" s="6">
        <f t="shared" si="168"/>
        <v>401</v>
      </c>
      <c r="AE418" s="1">
        <f t="shared" si="169"/>
        <v>43537</v>
      </c>
      <c r="AF418" s="262">
        <f t="shared" si="170"/>
        <v>0.35787692934759718</v>
      </c>
      <c r="AG418" s="262">
        <f t="shared" si="171"/>
        <v>-4.6011979528728375E-2</v>
      </c>
      <c r="AH418" s="262">
        <f t="shared" si="172"/>
        <v>-4.9384364063822517E-2</v>
      </c>
      <c r="AI418" s="262">
        <f t="shared" si="173"/>
        <v>5.5829141198105958</v>
      </c>
      <c r="AJ418" s="262">
        <f t="shared" si="174"/>
        <v>-5.531700000000056E-4</v>
      </c>
      <c r="AK418" s="262">
        <f t="shared" si="175"/>
        <v>-299.44014499576332</v>
      </c>
    </row>
    <row r="419" spans="1:37" x14ac:dyDescent="0.25">
      <c r="A419" s="6">
        <f t="shared" si="157"/>
        <v>402</v>
      </c>
      <c r="B419" s="245">
        <f>+Rendimientos!F1092</f>
        <v>42591</v>
      </c>
      <c r="C419" s="247">
        <f>+Rendimientos!G1092</f>
        <v>2.8403269310206539E-2</v>
      </c>
      <c r="D419" s="247">
        <f>+Rendimientos!H1092</f>
        <v>-5.3869987122391856E-3</v>
      </c>
      <c r="E419" s="247">
        <f>+Rendimientos!I1092</f>
        <v>-6.9569353555698765E-3</v>
      </c>
      <c r="F419">
        <f>+VLOOKUP(B419,ASURB.MX!$A$2:$H$1054,8,FALSE)</f>
        <v>1.0425122807291423E-2</v>
      </c>
      <c r="G419" s="264">
        <f>+dr!F406</f>
        <v>-3.6620000000000402E-4</v>
      </c>
      <c r="H419" s="264">
        <f>+dr!G406</f>
        <v>-2.8206999999998844E-4</v>
      </c>
      <c r="I419" s="264">
        <f>+dr!H406</f>
        <v>1.2446000000000679E-4</v>
      </c>
      <c r="J419" s="264">
        <f>+dr!I406</f>
        <v>-3.5959999999998771E-4</v>
      </c>
      <c r="K419" s="264">
        <f>+dr!J406</f>
        <v>0</v>
      </c>
      <c r="M419" s="6">
        <f t="shared" si="158"/>
        <v>402</v>
      </c>
      <c r="N419" s="1">
        <f t="shared" si="152"/>
        <v>42591</v>
      </c>
      <c r="O419" s="263">
        <f t="shared" si="153"/>
        <v>38.716588279010217</v>
      </c>
      <c r="P419" s="263">
        <f t="shared" si="154"/>
        <v>9.0809489393782155</v>
      </c>
      <c r="Q419" s="263">
        <f t="shared" si="155"/>
        <v>14.687464007778399</v>
      </c>
      <c r="R419" s="263">
        <f t="shared" si="159"/>
        <v>308.31754689446842</v>
      </c>
      <c r="S419" s="98">
        <f t="shared" si="156"/>
        <v>3.0310993846153843E-2</v>
      </c>
      <c r="T419" s="265">
        <f>R419-'Ejercicio 7'!$J$12*EXP(-S419*34/360)</f>
        <v>308.22060259279328</v>
      </c>
      <c r="U419" s="280">
        <f t="shared" si="160"/>
        <v>8.1725910000000013E-2</v>
      </c>
      <c r="V419" s="280">
        <f t="shared" si="161"/>
        <v>8.274527000000001E-2</v>
      </c>
      <c r="W419" s="280">
        <f t="shared" si="162"/>
        <v>-6.3606999999998859E-4</v>
      </c>
      <c r="X419" s="280">
        <f t="shared" si="163"/>
        <v>0</v>
      </c>
      <c r="Y419" s="262">
        <f t="shared" si="164"/>
        <v>9.9367780698667065</v>
      </c>
      <c r="Z419" s="262">
        <f t="shared" si="165"/>
        <v>9.7959302831965029</v>
      </c>
      <c r="AA419" s="262">
        <f t="shared" si="166"/>
        <v>10.00044829509595</v>
      </c>
      <c r="AB419" s="262">
        <f t="shared" si="167"/>
        <v>10</v>
      </c>
      <c r="AD419" s="6">
        <f t="shared" si="168"/>
        <v>402</v>
      </c>
      <c r="AE419" s="1">
        <f t="shared" si="169"/>
        <v>43537</v>
      </c>
      <c r="AF419" s="262">
        <f t="shared" si="170"/>
        <v>-1.0842072790102151</v>
      </c>
      <c r="AG419" s="262">
        <f t="shared" si="171"/>
        <v>4.9051060621785325E-2</v>
      </c>
      <c r="AH419" s="262">
        <f t="shared" si="172"/>
        <v>0.10253599222160048</v>
      </c>
      <c r="AI419" s="262">
        <f t="shared" si="173"/>
        <v>-3.197551894468404</v>
      </c>
      <c r="AJ419" s="262">
        <f t="shared" si="174"/>
        <v>3.6620000000000402E-4</v>
      </c>
      <c r="AK419" s="262">
        <f t="shared" si="175"/>
        <v>-308.22060259279328</v>
      </c>
    </row>
    <row r="420" spans="1:37" x14ac:dyDescent="0.25">
      <c r="A420" s="6">
        <f t="shared" si="157"/>
        <v>403</v>
      </c>
      <c r="B420" s="245">
        <f>+Rendimientos!F1093</f>
        <v>42592</v>
      </c>
      <c r="C420" s="247">
        <f>+Rendimientos!G1093</f>
        <v>3.2785126045282324E-2</v>
      </c>
      <c r="D420" s="247">
        <f>+Rendimientos!H1093</f>
        <v>7.1761803724939522E-3</v>
      </c>
      <c r="E420" s="247">
        <f>+Rendimientos!I1093</f>
        <v>-4.478119898720323E-3</v>
      </c>
      <c r="F420">
        <f>+VLOOKUP(B420,ASURB.MX!$A$2:$H$1054,8,FALSE)</f>
        <v>1.6344498402328818E-3</v>
      </c>
      <c r="G420" s="264">
        <f>+dr!F407</f>
        <v>1.0120000000000268E-4</v>
      </c>
      <c r="H420" s="264">
        <f>+dr!G407</f>
        <v>6.5136999999999834E-4</v>
      </c>
      <c r="I420" s="264">
        <f>+dr!H407</f>
        <v>-1.2363000000000651E-4</v>
      </c>
      <c r="J420" s="264">
        <f>+dr!I407</f>
        <v>-3.0595000000001316E-4</v>
      </c>
      <c r="K420" s="264">
        <f>+dr!J407</f>
        <v>0</v>
      </c>
      <c r="M420" s="6">
        <f t="shared" si="158"/>
        <v>403</v>
      </c>
      <c r="N420" s="1">
        <f t="shared" si="152"/>
        <v>42592</v>
      </c>
      <c r="O420" s="263">
        <f t="shared" si="153"/>
        <v>38.886611057803108</v>
      </c>
      <c r="P420" s="263">
        <f t="shared" si="154"/>
        <v>9.1957541765349795</v>
      </c>
      <c r="Q420" s="263">
        <f t="shared" si="155"/>
        <v>14.723916681643146</v>
      </c>
      <c r="R420" s="263">
        <f t="shared" si="159"/>
        <v>305.61910610199857</v>
      </c>
      <c r="S420" s="98">
        <f t="shared" si="156"/>
        <v>3.0778393846153849E-2</v>
      </c>
      <c r="T420" s="265">
        <f>R420-'Ejercicio 7'!$J$12*EXP(-S420*34/360)</f>
        <v>305.52216607967364</v>
      </c>
      <c r="U420" s="280">
        <f t="shared" si="160"/>
        <v>8.2659350000000006E-2</v>
      </c>
      <c r="V420" s="280">
        <f t="shared" si="161"/>
        <v>8.2497180000000003E-2</v>
      </c>
      <c r="W420" s="280">
        <f t="shared" si="162"/>
        <v>-5.8242000000001404E-4</v>
      </c>
      <c r="X420" s="280">
        <f t="shared" si="163"/>
        <v>0</v>
      </c>
      <c r="Y420" s="262">
        <f t="shared" si="164"/>
        <v>9.9367780698667065</v>
      </c>
      <c r="Z420" s="262">
        <f t="shared" si="165"/>
        <v>9.7959302831965029</v>
      </c>
      <c r="AA420" s="262">
        <f t="shared" si="166"/>
        <v>10.00044829509595</v>
      </c>
      <c r="AB420" s="262">
        <f t="shared" si="167"/>
        <v>10</v>
      </c>
      <c r="AD420" s="6">
        <f t="shared" si="168"/>
        <v>403</v>
      </c>
      <c r="AE420" s="1">
        <f t="shared" si="169"/>
        <v>43537</v>
      </c>
      <c r="AF420" s="262">
        <f t="shared" si="170"/>
        <v>-1.254230057803106</v>
      </c>
      <c r="AG420" s="262">
        <f t="shared" si="171"/>
        <v>-6.5754176534978725E-2</v>
      </c>
      <c r="AH420" s="262">
        <f t="shared" si="172"/>
        <v>6.6083318356852772E-2</v>
      </c>
      <c r="AI420" s="262">
        <f t="shared" si="173"/>
        <v>-0.49911110199855102</v>
      </c>
      <c r="AJ420" s="262">
        <f t="shared" si="174"/>
        <v>-1.0120000000000268E-4</v>
      </c>
      <c r="AK420" s="262">
        <f t="shared" si="175"/>
        <v>-305.52216607967364</v>
      </c>
    </row>
    <row r="421" spans="1:37" x14ac:dyDescent="0.25">
      <c r="A421" s="6">
        <f t="shared" si="157"/>
        <v>404</v>
      </c>
      <c r="B421" s="245">
        <f>+Rendimientos!F1094</f>
        <v>42593</v>
      </c>
      <c r="C421" s="247">
        <f>+Rendimientos!G1094</f>
        <v>1.7275010287153916E-2</v>
      </c>
      <c r="D421" s="247">
        <f>+Rendimientos!H1094</f>
        <v>-1.4767037180131356E-2</v>
      </c>
      <c r="E421" s="247">
        <f>+Rendimientos!I1094</f>
        <v>1.681607143134678E-3</v>
      </c>
      <c r="F421">
        <f>+VLOOKUP(B421,ASURB.MX!$A$2:$H$1054,8,FALSE)</f>
        <v>4.7487938483362409E-3</v>
      </c>
      <c r="G421" s="264">
        <f>+dr!F408</f>
        <v>-7.7239999999999254E-5</v>
      </c>
      <c r="H421" s="264">
        <f>+dr!G408</f>
        <v>-7.2712000000000471E-4</v>
      </c>
      <c r="I421" s="264">
        <f>+dr!H408</f>
        <v>-6.9434999999999636E-4</v>
      </c>
      <c r="J421" s="264">
        <f>+dr!I408</f>
        <v>-9.8428999999999184E-4</v>
      </c>
      <c r="K421" s="264">
        <f>+dr!J408</f>
        <v>0</v>
      </c>
      <c r="M421" s="6">
        <f t="shared" si="158"/>
        <v>404</v>
      </c>
      <c r="N421" s="1">
        <f t="shared" si="152"/>
        <v>42593</v>
      </c>
      <c r="O421" s="263">
        <f t="shared" si="153"/>
        <v>38.288128483574667</v>
      </c>
      <c r="P421" s="263">
        <f t="shared" si="154"/>
        <v>8.9961675370338146</v>
      </c>
      <c r="Q421" s="263">
        <f t="shared" si="155"/>
        <v>14.814891892973696</v>
      </c>
      <c r="R421" s="263">
        <f t="shared" si="159"/>
        <v>306.57239279469405</v>
      </c>
      <c r="S421" s="98">
        <f t="shared" si="156"/>
        <v>3.0599953846153848E-2</v>
      </c>
      <c r="T421" s="265">
        <f>R421-'Ejercicio 7'!$J$12*EXP(-S421*34/360)</f>
        <v>306.47545113865743</v>
      </c>
      <c r="U421" s="280">
        <f t="shared" si="160"/>
        <v>8.128086000000001E-2</v>
      </c>
      <c r="V421" s="280">
        <f t="shared" si="161"/>
        <v>8.1926460000000007E-2</v>
      </c>
      <c r="W421" s="280">
        <f t="shared" si="162"/>
        <v>-1.2607599999999927E-3</v>
      </c>
      <c r="X421" s="280">
        <f t="shared" si="163"/>
        <v>0</v>
      </c>
      <c r="Y421" s="262">
        <f t="shared" si="164"/>
        <v>9.9367780698667065</v>
      </c>
      <c r="Z421" s="262">
        <f t="shared" si="165"/>
        <v>9.7959302831965029</v>
      </c>
      <c r="AA421" s="262">
        <f t="shared" si="166"/>
        <v>10.00044829509595</v>
      </c>
      <c r="AB421" s="262">
        <f t="shared" si="167"/>
        <v>10</v>
      </c>
      <c r="AD421" s="6">
        <f t="shared" si="168"/>
        <v>404</v>
      </c>
      <c r="AE421" s="1">
        <f t="shared" si="169"/>
        <v>43537</v>
      </c>
      <c r="AF421" s="262">
        <f t="shared" si="170"/>
        <v>-0.65574748357466461</v>
      </c>
      <c r="AG421" s="262">
        <f t="shared" si="171"/>
        <v>0.13383246296618623</v>
      </c>
      <c r="AH421" s="262">
        <f t="shared" si="172"/>
        <v>-2.4891892973696983E-2</v>
      </c>
      <c r="AI421" s="262">
        <f t="shared" si="173"/>
        <v>-1.4523977946940363</v>
      </c>
      <c r="AJ421" s="262">
        <f t="shared" si="174"/>
        <v>7.7239999999999254E-5</v>
      </c>
      <c r="AK421" s="262">
        <f t="shared" si="175"/>
        <v>-306.47545113865743</v>
      </c>
    </row>
    <row r="422" spans="1:37" x14ac:dyDescent="0.25">
      <c r="A422" s="6">
        <f t="shared" si="157"/>
        <v>405</v>
      </c>
      <c r="B422" s="245">
        <f>+Rendimientos!F1095</f>
        <v>42594</v>
      </c>
      <c r="C422" s="247">
        <f>+Rendimientos!G1095</f>
        <v>9.4647454953072519E-3</v>
      </c>
      <c r="D422" s="247">
        <f>+Rendimientos!H1095</f>
        <v>1.0878945390916054E-3</v>
      </c>
      <c r="E422" s="247">
        <f>+Rendimientos!I1095</f>
        <v>-1.8370056026743624E-2</v>
      </c>
      <c r="F422">
        <f>+VLOOKUP(B422,ASURB.MX!$A$2:$H$1054,8,FALSE)</f>
        <v>2.4521616019610682E-3</v>
      </c>
      <c r="G422" s="264">
        <f>+dr!F409</f>
        <v>2.7884999999999716E-4</v>
      </c>
      <c r="H422" s="264">
        <f>+dr!G409</f>
        <v>2.2491999999999651E-4</v>
      </c>
      <c r="I422" s="264">
        <f>+dr!H409</f>
        <v>-2.9998999999999998E-4</v>
      </c>
      <c r="J422" s="264">
        <f>+dr!I409</f>
        <v>-3.3409999999997608E-5</v>
      </c>
      <c r="K422" s="264">
        <f>+dr!J409</f>
        <v>0</v>
      </c>
      <c r="M422" s="6">
        <f t="shared" si="158"/>
        <v>405</v>
      </c>
      <c r="N422" s="1">
        <f t="shared" si="152"/>
        <v>42594</v>
      </c>
      <c r="O422" s="263">
        <f t="shared" si="153"/>
        <v>37.990252819843704</v>
      </c>
      <c r="P422" s="263">
        <f t="shared" si="154"/>
        <v>9.1399378818454657</v>
      </c>
      <c r="Q422" s="263">
        <f t="shared" si="155"/>
        <v>14.520787169402595</v>
      </c>
      <c r="R422" s="263">
        <f t="shared" si="159"/>
        <v>305.86911664401651</v>
      </c>
      <c r="S422" s="98">
        <f t="shared" si="156"/>
        <v>3.0956043846153844E-2</v>
      </c>
      <c r="T422" s="265">
        <f>R422-'Ejercicio 7'!$J$12*EXP(-S422*34/360)</f>
        <v>305.77217824814301</v>
      </c>
      <c r="U422" s="280">
        <f t="shared" si="160"/>
        <v>8.2232899999999998E-2</v>
      </c>
      <c r="V422" s="280">
        <f t="shared" si="161"/>
        <v>8.2320820000000003E-2</v>
      </c>
      <c r="W422" s="280">
        <f t="shared" si="162"/>
        <v>-3.0987999999999849E-4</v>
      </c>
      <c r="X422" s="280">
        <f t="shared" si="163"/>
        <v>0</v>
      </c>
      <c r="Y422" s="262">
        <f t="shared" si="164"/>
        <v>9.9367780698667065</v>
      </c>
      <c r="Z422" s="262">
        <f t="shared" si="165"/>
        <v>9.7959302831965029</v>
      </c>
      <c r="AA422" s="262">
        <f t="shared" si="166"/>
        <v>10.00044829509595</v>
      </c>
      <c r="AB422" s="262">
        <f t="shared" si="167"/>
        <v>10</v>
      </c>
      <c r="AD422" s="6">
        <f t="shared" si="168"/>
        <v>405</v>
      </c>
      <c r="AE422" s="1">
        <f t="shared" si="169"/>
        <v>43537</v>
      </c>
      <c r="AF422" s="262">
        <f t="shared" si="170"/>
        <v>-0.35787181984370164</v>
      </c>
      <c r="AG422" s="262">
        <f t="shared" si="171"/>
        <v>-9.9378818454649576E-3</v>
      </c>
      <c r="AH422" s="262">
        <f t="shared" si="172"/>
        <v>0.26921283059740375</v>
      </c>
      <c r="AI422" s="262">
        <f t="shared" si="173"/>
        <v>-0.74912164401649761</v>
      </c>
      <c r="AJ422" s="262">
        <f t="shared" si="174"/>
        <v>-2.7884999999999716E-4</v>
      </c>
      <c r="AK422" s="262">
        <f t="shared" si="175"/>
        <v>-305.77217824814301</v>
      </c>
    </row>
    <row r="423" spans="1:37" x14ac:dyDescent="0.25">
      <c r="A423" s="6">
        <f t="shared" si="157"/>
        <v>406</v>
      </c>
      <c r="B423" s="245">
        <f>+Rendimientos!F1096</f>
        <v>42597</v>
      </c>
      <c r="C423" s="247">
        <f>+Rendimientos!G1096</f>
        <v>8.1326650895946692E-3</v>
      </c>
      <c r="D423" s="247">
        <f>+Rendimientos!H1096</f>
        <v>4.3399665016852209E-3</v>
      </c>
      <c r="E423" s="247">
        <f>+Rendimientos!I1096</f>
        <v>1.0780376541994015E-2</v>
      </c>
      <c r="F423">
        <f>+VLOOKUP(B423,ASURB.MX!$A$2:$H$1054,8,FALSE)</f>
        <v>8.8605844328767114E-3</v>
      </c>
      <c r="G423" s="264">
        <f>+dr!F410</f>
        <v>-1.3724000000000375E-4</v>
      </c>
      <c r="H423" s="264">
        <f>+dr!G410</f>
        <v>-3.0608999999999498E-4</v>
      </c>
      <c r="I423" s="264">
        <f>+dr!H410</f>
        <v>-2.0341000000000109E-4</v>
      </c>
      <c r="J423" s="264">
        <f>+dr!I410</f>
        <v>-3.7798000000000692E-4</v>
      </c>
      <c r="K423" s="264">
        <f>+dr!J410</f>
        <v>0</v>
      </c>
      <c r="M423" s="6">
        <f t="shared" si="158"/>
        <v>406</v>
      </c>
      <c r="N423" s="1">
        <f t="shared" si="152"/>
        <v>42597</v>
      </c>
      <c r="O423" s="263">
        <f t="shared" si="153"/>
        <v>37.939680439171134</v>
      </c>
      <c r="P423" s="263">
        <f t="shared" si="154"/>
        <v>9.1697100018701754</v>
      </c>
      <c r="Q423" s="263">
        <f t="shared" si="155"/>
        <v>14.950304286845334</v>
      </c>
      <c r="R423" s="263">
        <f t="shared" si="159"/>
        <v>307.83554941094491</v>
      </c>
      <c r="S423" s="98">
        <f t="shared" si="156"/>
        <v>3.0539953846153843E-2</v>
      </c>
      <c r="T423" s="265">
        <f>R423-'Ejercicio 7'!$J$12*EXP(-S423*34/360)</f>
        <v>307.7386072055707</v>
      </c>
      <c r="U423" s="280">
        <f t="shared" si="160"/>
        <v>8.1701890000000013E-2</v>
      </c>
      <c r="V423" s="280">
        <f t="shared" si="161"/>
        <v>8.2417400000000002E-2</v>
      </c>
      <c r="W423" s="280">
        <f t="shared" si="162"/>
        <v>-6.544500000000078E-4</v>
      </c>
      <c r="X423" s="280">
        <f t="shared" si="163"/>
        <v>0</v>
      </c>
      <c r="Y423" s="262">
        <f t="shared" si="164"/>
        <v>9.9367780698667065</v>
      </c>
      <c r="Z423" s="262">
        <f t="shared" si="165"/>
        <v>9.7959302831965029</v>
      </c>
      <c r="AA423" s="262">
        <f t="shared" si="166"/>
        <v>10.00044829509595</v>
      </c>
      <c r="AB423" s="262">
        <f t="shared" si="167"/>
        <v>10</v>
      </c>
      <c r="AD423" s="6">
        <f t="shared" si="168"/>
        <v>406</v>
      </c>
      <c r="AE423" s="1">
        <f t="shared" si="169"/>
        <v>43537</v>
      </c>
      <c r="AF423" s="262">
        <f t="shared" si="170"/>
        <v>-0.30729943917113189</v>
      </c>
      <c r="AG423" s="262">
        <f t="shared" si="171"/>
        <v>-3.9710001870174594E-2</v>
      </c>
      <c r="AH423" s="262">
        <f t="shared" si="172"/>
        <v>-0.16030428684533504</v>
      </c>
      <c r="AI423" s="262">
        <f t="shared" si="173"/>
        <v>-2.7155544109448897</v>
      </c>
      <c r="AJ423" s="262">
        <f t="shared" si="174"/>
        <v>1.3724000000000375E-4</v>
      </c>
      <c r="AK423" s="262">
        <f t="shared" si="175"/>
        <v>-307.7386072055707</v>
      </c>
    </row>
    <row r="424" spans="1:37" x14ac:dyDescent="0.25">
      <c r="A424" s="6">
        <f t="shared" si="157"/>
        <v>407</v>
      </c>
      <c r="B424" s="245">
        <f>+Rendimientos!F1097</f>
        <v>42598</v>
      </c>
      <c r="C424" s="247">
        <f>+Rendimientos!G1097</f>
        <v>-1.1909131811566354E-2</v>
      </c>
      <c r="D424" s="247">
        <f>+Rendimientos!H1097</f>
        <v>-8.1528891436965893E-3</v>
      </c>
      <c r="E424" s="247">
        <f>+Rendimientos!I1097</f>
        <v>6.7493068947172353E-3</v>
      </c>
      <c r="F424">
        <f>+VLOOKUP(B424,ASURB.MX!$A$2:$H$1054,8,FALSE)</f>
        <v>-1.5262818787457534E-2</v>
      </c>
      <c r="G424" s="264">
        <f>+dr!F411</f>
        <v>-3.0089999999999978E-4</v>
      </c>
      <c r="H424" s="264">
        <f>+dr!G411</f>
        <v>-2.4679999999999147E-5</v>
      </c>
      <c r="I424" s="264">
        <f>+dr!H411</f>
        <v>-1.9186000000000203E-4</v>
      </c>
      <c r="J424" s="264">
        <f>+dr!I411</f>
        <v>-1.0004000000000263E-4</v>
      </c>
      <c r="K424" s="264">
        <f>+dr!J411</f>
        <v>0</v>
      </c>
      <c r="M424" s="6">
        <f t="shared" si="158"/>
        <v>407</v>
      </c>
      <c r="N424" s="1">
        <f t="shared" si="152"/>
        <v>42598</v>
      </c>
      <c r="O424" s="263">
        <f t="shared" si="153"/>
        <v>37.186870103740759</v>
      </c>
      <c r="P424" s="263">
        <f t="shared" si="154"/>
        <v>9.0558667329058942</v>
      </c>
      <c r="Q424" s="263">
        <f t="shared" si="155"/>
        <v>14.890159873619528</v>
      </c>
      <c r="R424" s="263">
        <f t="shared" si="159"/>
        <v>300.49836309152772</v>
      </c>
      <c r="S424" s="98">
        <f t="shared" si="156"/>
        <v>3.0376293846153847E-2</v>
      </c>
      <c r="T424" s="265">
        <f>R424-'Ejercicio 7'!$J$12*EXP(-S424*34/360)</f>
        <v>300.4014193877278</v>
      </c>
      <c r="U424" s="280">
        <f t="shared" si="160"/>
        <v>8.1983300000000009E-2</v>
      </c>
      <c r="V424" s="280">
        <f t="shared" si="161"/>
        <v>8.2428950000000001E-2</v>
      </c>
      <c r="W424" s="280">
        <f t="shared" si="162"/>
        <v>-3.7651000000000351E-4</v>
      </c>
      <c r="X424" s="280">
        <f t="shared" si="163"/>
        <v>0</v>
      </c>
      <c r="Y424" s="262">
        <f t="shared" si="164"/>
        <v>9.9367780698667065</v>
      </c>
      <c r="Z424" s="262">
        <f t="shared" si="165"/>
        <v>9.7959302831965029</v>
      </c>
      <c r="AA424" s="262">
        <f t="shared" si="166"/>
        <v>10.00044829509595</v>
      </c>
      <c r="AB424" s="262">
        <f t="shared" si="167"/>
        <v>10</v>
      </c>
      <c r="AD424" s="6">
        <f t="shared" si="168"/>
        <v>407</v>
      </c>
      <c r="AE424" s="1">
        <f t="shared" si="169"/>
        <v>43537</v>
      </c>
      <c r="AF424" s="262">
        <f t="shared" si="170"/>
        <v>0.44551089625924334</v>
      </c>
      <c r="AG424" s="262">
        <f t="shared" si="171"/>
        <v>7.4133267094106614E-2</v>
      </c>
      <c r="AH424" s="262">
        <f t="shared" si="172"/>
        <v>-0.10015987361952838</v>
      </c>
      <c r="AI424" s="262">
        <f t="shared" si="173"/>
        <v>4.6216319084722954</v>
      </c>
      <c r="AJ424" s="262">
        <f t="shared" si="174"/>
        <v>3.0089999999999978E-4</v>
      </c>
      <c r="AK424" s="262">
        <f t="shared" si="175"/>
        <v>-300.4014193877278</v>
      </c>
    </row>
    <row r="425" spans="1:37" x14ac:dyDescent="0.25">
      <c r="A425" s="6">
        <f t="shared" si="157"/>
        <v>408</v>
      </c>
      <c r="B425" s="245">
        <f>+Rendimientos!F1098</f>
        <v>42599</v>
      </c>
      <c r="C425" s="247">
        <f>+Rendimientos!G1098</f>
        <v>-2.527782315396999E-3</v>
      </c>
      <c r="D425" s="247">
        <f>+Rendimientos!H1098</f>
        <v>3.4504535942166252E-3</v>
      </c>
      <c r="E425" s="247">
        <f>+Rendimientos!I1098</f>
        <v>1.3362952630644498E-2</v>
      </c>
      <c r="F425">
        <f>+VLOOKUP(B425,ASURB.MX!$A$2:$H$1054,8,FALSE)</f>
        <v>2.037844582982868E-2</v>
      </c>
      <c r="G425" s="264">
        <f>+dr!F412</f>
        <v>3.7799000000000166E-4</v>
      </c>
      <c r="H425" s="264">
        <f>+dr!G412</f>
        <v>5.7859999999999856E-5</v>
      </c>
      <c r="I425" s="264">
        <f>+dr!H412</f>
        <v>1.0972999999999539E-4</v>
      </c>
      <c r="J425" s="264">
        <f>+dr!I412</f>
        <v>9.7830000000007078E-5</v>
      </c>
      <c r="K425" s="264">
        <f>+dr!J412</f>
        <v>0</v>
      </c>
      <c r="M425" s="6">
        <f t="shared" si="158"/>
        <v>408</v>
      </c>
      <c r="N425" s="1">
        <f t="shared" si="152"/>
        <v>42599</v>
      </c>
      <c r="O425" s="263">
        <f t="shared" si="153"/>
        <v>37.537374661081969</v>
      </c>
      <c r="P425" s="263">
        <f t="shared" si="154"/>
        <v>9.1615570530799335</v>
      </c>
      <c r="Q425" s="263">
        <f t="shared" si="155"/>
        <v>14.988964485178833</v>
      </c>
      <c r="R425" s="263">
        <f t="shared" si="159"/>
        <v>311.40165412851007</v>
      </c>
      <c r="S425" s="98">
        <f t="shared" si="156"/>
        <v>3.1055183846153848E-2</v>
      </c>
      <c r="T425" s="265">
        <f>R425-'Ejercicio 7'!$J$12*EXP(-S425*34/360)</f>
        <v>311.30471664028806</v>
      </c>
      <c r="U425" s="280">
        <f t="shared" si="160"/>
        <v>8.2065840000000001E-2</v>
      </c>
      <c r="V425" s="280">
        <f t="shared" si="161"/>
        <v>8.2730539999999991E-2</v>
      </c>
      <c r="W425" s="280">
        <f t="shared" si="162"/>
        <v>-1.786399999999938E-4</v>
      </c>
      <c r="X425" s="280">
        <f t="shared" si="163"/>
        <v>0</v>
      </c>
      <c r="Y425" s="262">
        <f t="shared" si="164"/>
        <v>9.9367780698667065</v>
      </c>
      <c r="Z425" s="262">
        <f t="shared" si="165"/>
        <v>9.7959302831965029</v>
      </c>
      <c r="AA425" s="262">
        <f t="shared" si="166"/>
        <v>10.00044829509595</v>
      </c>
      <c r="AB425" s="262">
        <f t="shared" si="167"/>
        <v>10</v>
      </c>
      <c r="AD425" s="6">
        <f t="shared" si="168"/>
        <v>408</v>
      </c>
      <c r="AE425" s="1">
        <f t="shared" si="169"/>
        <v>43537</v>
      </c>
      <c r="AF425" s="262">
        <f t="shared" si="170"/>
        <v>9.5006338918032895E-2</v>
      </c>
      <c r="AG425" s="262">
        <f t="shared" si="171"/>
        <v>-3.1557053079932729E-2</v>
      </c>
      <c r="AH425" s="262">
        <f t="shared" si="172"/>
        <v>-0.19896448517883414</v>
      </c>
      <c r="AI425" s="262">
        <f t="shared" si="173"/>
        <v>-6.2816591285100571</v>
      </c>
      <c r="AJ425" s="262">
        <f t="shared" si="174"/>
        <v>-3.7799000000000166E-4</v>
      </c>
      <c r="AK425" s="262">
        <f t="shared" si="175"/>
        <v>-311.30471664028806</v>
      </c>
    </row>
    <row r="426" spans="1:37" x14ac:dyDescent="0.25">
      <c r="A426" s="6">
        <f t="shared" si="157"/>
        <v>409</v>
      </c>
      <c r="B426" s="245">
        <f>+Rendimientos!F1099</f>
        <v>42600</v>
      </c>
      <c r="C426" s="247">
        <f>+Rendimientos!G1099</f>
        <v>-6.3376290790576493E-3</v>
      </c>
      <c r="D426" s="247">
        <f>+Rendimientos!H1099</f>
        <v>8.6642870436608576E-3</v>
      </c>
      <c r="E426" s="247">
        <f>+Rendimientos!I1099</f>
        <v>-4.9900394199009299E-3</v>
      </c>
      <c r="F426">
        <f>+VLOOKUP(B426,ASURB.MX!$A$2:$H$1054,8,FALSE)</f>
        <v>1.3716327630749758E-2</v>
      </c>
      <c r="G426" s="264">
        <f>+dr!F413</f>
        <v>-1.7728999999999662E-4</v>
      </c>
      <c r="H426" s="264">
        <f>+dr!G413</f>
        <v>3.3789999999999515E-4</v>
      </c>
      <c r="I426" s="264">
        <f>+dr!H413</f>
        <v>2.5003000000001219E-4</v>
      </c>
      <c r="J426" s="264">
        <f>+dr!I413</f>
        <v>-8.4970000000003654E-5</v>
      </c>
      <c r="K426" s="264">
        <f>+dr!J413</f>
        <v>0</v>
      </c>
      <c r="M426" s="6">
        <f t="shared" si="158"/>
        <v>409</v>
      </c>
      <c r="N426" s="1">
        <f t="shared" si="152"/>
        <v>42600</v>
      </c>
      <c r="O426" s="263">
        <f t="shared" si="153"/>
        <v>37.394635096302139</v>
      </c>
      <c r="P426" s="263">
        <f t="shared" si="154"/>
        <v>9.209448626545548</v>
      </c>
      <c r="Q426" s="263">
        <f t="shared" si="155"/>
        <v>14.71638115022296</v>
      </c>
      <c r="R426" s="263">
        <f t="shared" si="159"/>
        <v>309.33395477774849</v>
      </c>
      <c r="S426" s="98">
        <f t="shared" si="156"/>
        <v>3.049990384615385E-2</v>
      </c>
      <c r="T426" s="265">
        <f>R426-'Ejercicio 7'!$J$12*EXP(-S426*34/360)</f>
        <v>309.23701220568972</v>
      </c>
      <c r="U426" s="280">
        <f t="shared" si="160"/>
        <v>8.234588000000001E-2</v>
      </c>
      <c r="V426" s="280">
        <f t="shared" si="161"/>
        <v>8.2870840000000015E-2</v>
      </c>
      <c r="W426" s="280">
        <f t="shared" si="162"/>
        <v>-3.6144000000000454E-4</v>
      </c>
      <c r="X426" s="280">
        <f t="shared" si="163"/>
        <v>0</v>
      </c>
      <c r="Y426" s="262">
        <f t="shared" si="164"/>
        <v>9.9367780698667065</v>
      </c>
      <c r="Z426" s="262">
        <f t="shared" si="165"/>
        <v>9.7959302831965029</v>
      </c>
      <c r="AA426" s="262">
        <f t="shared" si="166"/>
        <v>10.00044829509595</v>
      </c>
      <c r="AB426" s="262">
        <f t="shared" si="167"/>
        <v>10</v>
      </c>
      <c r="AD426" s="6">
        <f t="shared" si="168"/>
        <v>409</v>
      </c>
      <c r="AE426" s="1">
        <f t="shared" si="169"/>
        <v>43537</v>
      </c>
      <c r="AF426" s="262">
        <f t="shared" si="170"/>
        <v>0.23774590369786353</v>
      </c>
      <c r="AG426" s="262">
        <f t="shared" si="171"/>
        <v>-7.9448626545547185E-2</v>
      </c>
      <c r="AH426" s="262">
        <f t="shared" si="172"/>
        <v>7.3618849777039586E-2</v>
      </c>
      <c r="AI426" s="262">
        <f t="shared" si="173"/>
        <v>-4.213959777748471</v>
      </c>
      <c r="AJ426" s="262">
        <f t="shared" si="174"/>
        <v>1.7728999999999662E-4</v>
      </c>
      <c r="AK426" s="262">
        <f t="shared" si="175"/>
        <v>-309.23701220568972</v>
      </c>
    </row>
    <row r="427" spans="1:37" x14ac:dyDescent="0.25">
      <c r="A427" s="6">
        <f t="shared" si="157"/>
        <v>410</v>
      </c>
      <c r="B427" s="245">
        <f>+Rendimientos!F1100</f>
        <v>42601</v>
      </c>
      <c r="C427" s="247">
        <f>+Rendimientos!G1100</f>
        <v>3.1771326211189731E-3</v>
      </c>
      <c r="D427" s="247">
        <f>+Rendimientos!H1100</f>
        <v>-8.6642870436609044E-3</v>
      </c>
      <c r="E427" s="247">
        <f>+Rendimientos!I1100</f>
        <v>-1.6691006009396183E-3</v>
      </c>
      <c r="F427">
        <f>+VLOOKUP(B427,ASURB.MX!$A$2:$H$1054,8,FALSE)</f>
        <v>-8.7282595615179228E-3</v>
      </c>
      <c r="G427" s="264">
        <f>+dr!F414</f>
        <v>1.1666999999999927E-4</v>
      </c>
      <c r="H427" s="264">
        <f>+dr!G414</f>
        <v>1.3694000000000206E-4</v>
      </c>
      <c r="I427" s="264">
        <f>+dr!H414</f>
        <v>-8.043000000000633E-5</v>
      </c>
      <c r="J427" s="264">
        <f>+dr!I414</f>
        <v>4.1270000000002971E-5</v>
      </c>
      <c r="K427" s="264">
        <f>+dr!J414</f>
        <v>0</v>
      </c>
      <c r="M427" s="6">
        <f t="shared" si="158"/>
        <v>410</v>
      </c>
      <c r="N427" s="1">
        <f t="shared" si="152"/>
        <v>42601</v>
      </c>
      <c r="O427" s="263">
        <f t="shared" si="153"/>
        <v>37.752134200451202</v>
      </c>
      <c r="P427" s="263">
        <f t="shared" si="154"/>
        <v>9.0512367656550001</v>
      </c>
      <c r="Q427" s="263">
        <f t="shared" si="155"/>
        <v>14.765334592361731</v>
      </c>
      <c r="R427" s="263">
        <f t="shared" si="159"/>
        <v>302.46841714972771</v>
      </c>
      <c r="S427" s="98">
        <f t="shared" si="156"/>
        <v>3.0793863846153846E-2</v>
      </c>
      <c r="T427" s="265">
        <f>R427-'Ejercicio 7'!$J$12*EXP(-S427*34/360)</f>
        <v>302.37147726903743</v>
      </c>
      <c r="U427" s="280">
        <f t="shared" si="160"/>
        <v>8.214492000000001E-2</v>
      </c>
      <c r="V427" s="280">
        <f t="shared" si="161"/>
        <v>8.2540379999999997E-2</v>
      </c>
      <c r="W427" s="280">
        <f t="shared" si="162"/>
        <v>-2.3519999999999791E-4</v>
      </c>
      <c r="X427" s="280">
        <f t="shared" si="163"/>
        <v>0</v>
      </c>
      <c r="Y427" s="262">
        <f t="shared" si="164"/>
        <v>9.9367780698667065</v>
      </c>
      <c r="Z427" s="262">
        <f t="shared" si="165"/>
        <v>9.7959302831965029</v>
      </c>
      <c r="AA427" s="262">
        <f t="shared" si="166"/>
        <v>10.00044829509595</v>
      </c>
      <c r="AB427" s="262">
        <f t="shared" si="167"/>
        <v>10</v>
      </c>
      <c r="AD427" s="6">
        <f t="shared" si="168"/>
        <v>410</v>
      </c>
      <c r="AE427" s="1">
        <f t="shared" si="169"/>
        <v>43537</v>
      </c>
      <c r="AF427" s="262">
        <f t="shared" si="170"/>
        <v>-0.11975320045119986</v>
      </c>
      <c r="AG427" s="262">
        <f t="shared" si="171"/>
        <v>7.8763234345000654E-2</v>
      </c>
      <c r="AH427" s="262">
        <f t="shared" si="172"/>
        <v>2.4665407638268633E-2</v>
      </c>
      <c r="AI427" s="262">
        <f t="shared" si="173"/>
        <v>2.6515778502723037</v>
      </c>
      <c r="AJ427" s="262">
        <f t="shared" si="174"/>
        <v>-1.1666999999999927E-4</v>
      </c>
      <c r="AK427" s="262">
        <f t="shared" si="175"/>
        <v>-302.37147726903743</v>
      </c>
    </row>
    <row r="428" spans="1:37" x14ac:dyDescent="0.25">
      <c r="A428" s="6">
        <f t="shared" si="157"/>
        <v>411</v>
      </c>
      <c r="B428" s="245">
        <f>+Rendimientos!F1101</f>
        <v>42604</v>
      </c>
      <c r="C428" s="247">
        <f>+Rendimientos!G1101</f>
        <v>0</v>
      </c>
      <c r="D428" s="247">
        <f>+Rendimientos!H1101</f>
        <v>1.081866595115573E-2</v>
      </c>
      <c r="E428" s="247">
        <f>+Rendimientos!I1101</f>
        <v>-3.9051993677537643E-3</v>
      </c>
      <c r="F428">
        <f>+VLOOKUP(B428,ASURB.MX!$A$2:$H$1054,8,FALSE)</f>
        <v>1.7246713965952383E-3</v>
      </c>
      <c r="G428" s="264">
        <f>+dr!F415</f>
        <v>1.9020000000000148E-4</v>
      </c>
      <c r="H428" s="264">
        <f>+dr!G415</f>
        <v>2.0016999999999951E-4</v>
      </c>
      <c r="I428" s="264">
        <f>+dr!H415</f>
        <v>2.4491000000000096E-4</v>
      </c>
      <c r="J428" s="264">
        <f>+dr!I415</f>
        <v>1.015599999999936E-4</v>
      </c>
      <c r="K428" s="264">
        <f>+dr!J415</f>
        <v>0</v>
      </c>
      <c r="M428" s="6">
        <f t="shared" si="158"/>
        <v>411</v>
      </c>
      <c r="N428" s="1">
        <f t="shared" si="152"/>
        <v>42604</v>
      </c>
      <c r="O428" s="263">
        <f t="shared" si="153"/>
        <v>37.632381000000002</v>
      </c>
      <c r="P428" s="263">
        <f t="shared" si="154"/>
        <v>9.229310655902573</v>
      </c>
      <c r="Q428" s="263">
        <f t="shared" si="155"/>
        <v>14.73235473274185</v>
      </c>
      <c r="R428" s="263">
        <f t="shared" si="159"/>
        <v>305.64668077730153</v>
      </c>
      <c r="S428" s="98">
        <f t="shared" si="156"/>
        <v>3.0867393846153848E-2</v>
      </c>
      <c r="T428" s="265">
        <f>R428-'Ejercicio 7'!$J$12*EXP(-S428*34/360)</f>
        <v>305.54974156980791</v>
      </c>
      <c r="U428" s="280">
        <f t="shared" si="160"/>
        <v>8.2208150000000008E-2</v>
      </c>
      <c r="V428" s="280">
        <f t="shared" si="161"/>
        <v>8.2865720000000004E-2</v>
      </c>
      <c r="W428" s="280">
        <f t="shared" si="162"/>
        <v>-1.7491000000000728E-4</v>
      </c>
      <c r="X428" s="280">
        <f t="shared" si="163"/>
        <v>0</v>
      </c>
      <c r="Y428" s="262">
        <f t="shared" si="164"/>
        <v>9.9367780698667065</v>
      </c>
      <c r="Z428" s="262">
        <f t="shared" si="165"/>
        <v>9.7959302831965029</v>
      </c>
      <c r="AA428" s="262">
        <f t="shared" si="166"/>
        <v>10.00044829509595</v>
      </c>
      <c r="AB428" s="262">
        <f t="shared" si="167"/>
        <v>10</v>
      </c>
      <c r="AD428" s="6">
        <f t="shared" si="168"/>
        <v>411</v>
      </c>
      <c r="AE428" s="1">
        <f t="shared" si="169"/>
        <v>43537</v>
      </c>
      <c r="AF428" s="262">
        <f t="shared" si="170"/>
        <v>0</v>
      </c>
      <c r="AG428" s="262">
        <f t="shared" si="171"/>
        <v>-9.9310655902572265E-2</v>
      </c>
      <c r="AH428" s="262">
        <f t="shared" si="172"/>
        <v>5.7645267258148891E-2</v>
      </c>
      <c r="AI428" s="262">
        <f t="shared" si="173"/>
        <v>-0.52668577730150901</v>
      </c>
      <c r="AJ428" s="262">
        <f t="shared" si="174"/>
        <v>-1.9020000000000148E-4</v>
      </c>
      <c r="AK428" s="262">
        <f t="shared" si="175"/>
        <v>-305.54974156980791</v>
      </c>
    </row>
    <row r="429" spans="1:37" x14ac:dyDescent="0.25">
      <c r="A429" s="6">
        <f t="shared" si="157"/>
        <v>412</v>
      </c>
      <c r="B429" s="245">
        <f>+Rendimientos!F1102</f>
        <v>42605</v>
      </c>
      <c r="C429" s="247">
        <f>+Rendimientos!G1102</f>
        <v>-1.276286874057358E-2</v>
      </c>
      <c r="D429" s="247">
        <f>+Rendimientos!H1102</f>
        <v>-1.8096692400624937E-2</v>
      </c>
      <c r="E429" s="247">
        <f>+Rendimientos!I1102</f>
        <v>-2.6335996921785811E-2</v>
      </c>
      <c r="F429">
        <f>+VLOOKUP(B429,ASURB.MX!$A$2:$H$1054,8,FALSE)</f>
        <v>-2.2000578630362169E-2</v>
      </c>
      <c r="G429" s="264">
        <f>+dr!F416</f>
        <v>-1.1257000000000628E-4</v>
      </c>
      <c r="H429" s="264">
        <f>+dr!G416</f>
        <v>-3.8459999999999883E-4</v>
      </c>
      <c r="I429" s="264">
        <f>+dr!H416</f>
        <v>7.0360000000005418E-5</v>
      </c>
      <c r="J429" s="264">
        <f>+dr!I416</f>
        <v>3.8073000000000967E-4</v>
      </c>
      <c r="K429" s="264">
        <f>+dr!J416</f>
        <v>0</v>
      </c>
      <c r="M429" s="6">
        <f t="shared" si="158"/>
        <v>412</v>
      </c>
      <c r="N429" s="1">
        <f t="shared" si="152"/>
        <v>42605</v>
      </c>
      <c r="O429" s="263">
        <f t="shared" si="153"/>
        <v>37.155135847739636</v>
      </c>
      <c r="P429" s="263">
        <f t="shared" si="154"/>
        <v>8.9662632140004561</v>
      </c>
      <c r="Q429" s="263">
        <f t="shared" si="155"/>
        <v>14.405574933237205</v>
      </c>
      <c r="R429" s="263">
        <f t="shared" si="159"/>
        <v>298.48048291770414</v>
      </c>
      <c r="S429" s="98">
        <f t="shared" si="156"/>
        <v>3.0564623846153841E-2</v>
      </c>
      <c r="T429" s="265">
        <f>R429-'Ejercicio 7'!$J$12*EXP(-S429*34/360)</f>
        <v>298.38354093819964</v>
      </c>
      <c r="U429" s="280">
        <f t="shared" si="160"/>
        <v>8.1623380000000009E-2</v>
      </c>
      <c r="V429" s="280">
        <f t="shared" si="161"/>
        <v>8.2691170000000008E-2</v>
      </c>
      <c r="W429" s="280">
        <f t="shared" si="162"/>
        <v>1.0426000000000879E-4</v>
      </c>
      <c r="X429" s="280">
        <f t="shared" si="163"/>
        <v>0</v>
      </c>
      <c r="Y429" s="262">
        <f t="shared" si="164"/>
        <v>9.9367780698667065</v>
      </c>
      <c r="Z429" s="262">
        <f t="shared" si="165"/>
        <v>9.7959302831965029</v>
      </c>
      <c r="AA429" s="262">
        <f t="shared" si="166"/>
        <v>10.00044829509595</v>
      </c>
      <c r="AB429" s="262">
        <f t="shared" si="167"/>
        <v>10</v>
      </c>
      <c r="AD429" s="6">
        <f t="shared" si="168"/>
        <v>412</v>
      </c>
      <c r="AE429" s="1">
        <f t="shared" si="169"/>
        <v>43537</v>
      </c>
      <c r="AF429" s="262">
        <f t="shared" si="170"/>
        <v>0.47724515226036601</v>
      </c>
      <c r="AG429" s="262">
        <f t="shared" si="171"/>
        <v>0.16373678599954467</v>
      </c>
      <c r="AH429" s="262">
        <f t="shared" si="172"/>
        <v>0.38442506676279464</v>
      </c>
      <c r="AI429" s="262">
        <f t="shared" si="173"/>
        <v>6.6395120822958802</v>
      </c>
      <c r="AJ429" s="262">
        <f t="shared" si="174"/>
        <v>1.1257000000000628E-4</v>
      </c>
      <c r="AK429" s="262">
        <f t="shared" si="175"/>
        <v>-298.38354093819964</v>
      </c>
    </row>
    <row r="430" spans="1:37" x14ac:dyDescent="0.25">
      <c r="A430" s="6">
        <f t="shared" si="157"/>
        <v>413</v>
      </c>
      <c r="B430" s="245">
        <f>+Rendimientos!F1103</f>
        <v>42606</v>
      </c>
      <c r="C430" s="247">
        <f>+Rendimientos!G1103</f>
        <v>-1.2934634113983127E-2</v>
      </c>
      <c r="D430" s="247">
        <f>+Rendimientos!H1103</f>
        <v>7.8217179193545358E-3</v>
      </c>
      <c r="E430" s="247">
        <f>+Rendimientos!I1103</f>
        <v>2.865424425454211E-3</v>
      </c>
      <c r="F430">
        <f>+VLOOKUP(B430,ASURB.MX!$A$2:$H$1054,8,FALSE)</f>
        <v>8.3584706689790629E-3</v>
      </c>
      <c r="G430" s="264">
        <f>+dr!F417</f>
        <v>-3.4433999999999854E-4</v>
      </c>
      <c r="H430" s="264">
        <f>+dr!G417</f>
        <v>-1.1535000000000017E-4</v>
      </c>
      <c r="I430" s="264">
        <f>+dr!H417</f>
        <v>-4.9830000000007646E-5</v>
      </c>
      <c r="J430" s="264">
        <f>+dr!I417</f>
        <v>-4.0284000000000847E-4</v>
      </c>
      <c r="K430" s="264">
        <f>+dr!J417</f>
        <v>0</v>
      </c>
      <c r="M430" s="6">
        <f t="shared" si="158"/>
        <v>413</v>
      </c>
      <c r="N430" s="1">
        <f t="shared" si="152"/>
        <v>42606</v>
      </c>
      <c r="O430" s="263">
        <f t="shared" si="153"/>
        <v>37.148754430025654</v>
      </c>
      <c r="P430" s="263">
        <f t="shared" si="154"/>
        <v>9.201692297561463</v>
      </c>
      <c r="Q430" s="263">
        <f t="shared" si="155"/>
        <v>14.832440403097669</v>
      </c>
      <c r="R430" s="263">
        <f t="shared" si="159"/>
        <v>307.68101974355181</v>
      </c>
      <c r="S430" s="98">
        <f t="shared" si="156"/>
        <v>3.0332853846153848E-2</v>
      </c>
      <c r="T430" s="265">
        <f>R430-'Ejercicio 7'!$J$12*EXP(-S430*34/360)</f>
        <v>307.58407564202338</v>
      </c>
      <c r="U430" s="280">
        <f t="shared" si="160"/>
        <v>8.1892630000000008E-2</v>
      </c>
      <c r="V430" s="280">
        <f t="shared" si="161"/>
        <v>8.2570979999999988E-2</v>
      </c>
      <c r="W430" s="280">
        <f t="shared" si="162"/>
        <v>-6.7931000000000935E-4</v>
      </c>
      <c r="X430" s="280">
        <f t="shared" si="163"/>
        <v>0</v>
      </c>
      <c r="Y430" s="262">
        <f t="shared" si="164"/>
        <v>9.9367780698667065</v>
      </c>
      <c r="Z430" s="262">
        <f t="shared" si="165"/>
        <v>9.7959302831965029</v>
      </c>
      <c r="AA430" s="262">
        <f t="shared" si="166"/>
        <v>10.00044829509595</v>
      </c>
      <c r="AB430" s="262">
        <f t="shared" si="167"/>
        <v>10</v>
      </c>
      <c r="AD430" s="6">
        <f t="shared" si="168"/>
        <v>413</v>
      </c>
      <c r="AE430" s="1">
        <f t="shared" si="169"/>
        <v>43537</v>
      </c>
      <c r="AF430" s="262">
        <f t="shared" si="170"/>
        <v>0.48362656997434783</v>
      </c>
      <c r="AG430" s="262">
        <f t="shared" si="171"/>
        <v>-7.1692297561462226E-2</v>
      </c>
      <c r="AH430" s="262">
        <f t="shared" si="172"/>
        <v>-4.2440403097669943E-2</v>
      </c>
      <c r="AI430" s="262">
        <f t="shared" si="173"/>
        <v>-2.5610247435517977</v>
      </c>
      <c r="AJ430" s="262">
        <f t="shared" si="174"/>
        <v>3.4433999999999854E-4</v>
      </c>
      <c r="AK430" s="262">
        <f t="shared" si="175"/>
        <v>-307.58407564202338</v>
      </c>
    </row>
    <row r="431" spans="1:37" x14ac:dyDescent="0.25">
      <c r="A431" s="6">
        <f t="shared" si="157"/>
        <v>414</v>
      </c>
      <c r="B431" s="245">
        <f>+Rendimientos!F1104</f>
        <v>42607</v>
      </c>
      <c r="C431" s="247">
        <f>+Rendimientos!G1104</f>
        <v>-3.5090353176131947E-2</v>
      </c>
      <c r="D431" s="247">
        <f>+Rendimientos!H1104</f>
        <v>-3.0849583920069417E-3</v>
      </c>
      <c r="E431" s="247">
        <f>+Rendimientos!I1104</f>
        <v>1.3075843395113473E-2</v>
      </c>
      <c r="F431">
        <f>+VLOOKUP(B431,ASURB.MX!$A$2:$H$1054,8,FALSE)</f>
        <v>-2.5723280218191225E-3</v>
      </c>
      <c r="G431" s="264">
        <f>+dr!F418</f>
        <v>8.9800000000056501E-6</v>
      </c>
      <c r="H431" s="264">
        <f>+dr!G418</f>
        <v>3.245899999999996E-4</v>
      </c>
      <c r="I431" s="264">
        <f>+dr!H418</f>
        <v>9.4600000000027995E-6</v>
      </c>
      <c r="J431" s="264">
        <f>+dr!I418</f>
        <v>-1.037899999999925E-4</v>
      </c>
      <c r="K431" s="264">
        <f>+dr!J418</f>
        <v>0</v>
      </c>
      <c r="M431" s="6">
        <f t="shared" si="158"/>
        <v>414</v>
      </c>
      <c r="N431" s="1">
        <f t="shared" si="152"/>
        <v>42607</v>
      </c>
      <c r="O431" s="263">
        <f t="shared" si="153"/>
        <v>36.334747812082171</v>
      </c>
      <c r="P431" s="263">
        <f t="shared" si="154"/>
        <v>9.1018777302003127</v>
      </c>
      <c r="Q431" s="263">
        <f t="shared" si="155"/>
        <v>14.984661632767983</v>
      </c>
      <c r="R431" s="263">
        <f t="shared" si="159"/>
        <v>304.33613489173013</v>
      </c>
      <c r="S431" s="98">
        <f t="shared" si="156"/>
        <v>3.0686173846153852E-2</v>
      </c>
      <c r="T431" s="265">
        <f>R431-'Ejercicio 7'!$J$12*EXP(-S431*34/360)</f>
        <v>304.23919402508625</v>
      </c>
      <c r="U431" s="280">
        <f t="shared" si="160"/>
        <v>8.2332570000000008E-2</v>
      </c>
      <c r="V431" s="280">
        <f t="shared" si="161"/>
        <v>8.2630270000000006E-2</v>
      </c>
      <c r="W431" s="280">
        <f t="shared" si="162"/>
        <v>-3.8025999999999338E-4</v>
      </c>
      <c r="X431" s="280">
        <f t="shared" si="163"/>
        <v>0</v>
      </c>
      <c r="Y431" s="262">
        <f t="shared" si="164"/>
        <v>9.9367780698667065</v>
      </c>
      <c r="Z431" s="262">
        <f t="shared" si="165"/>
        <v>9.7959302831965029</v>
      </c>
      <c r="AA431" s="262">
        <f t="shared" si="166"/>
        <v>10.00044829509595</v>
      </c>
      <c r="AB431" s="262">
        <f t="shared" si="167"/>
        <v>10</v>
      </c>
      <c r="AD431" s="6">
        <f t="shared" si="168"/>
        <v>414</v>
      </c>
      <c r="AE431" s="1">
        <f t="shared" si="169"/>
        <v>43537</v>
      </c>
      <c r="AF431" s="262">
        <f t="shared" si="170"/>
        <v>1.2976331879178318</v>
      </c>
      <c r="AG431" s="262">
        <f t="shared" si="171"/>
        <v>2.8122269799688127E-2</v>
      </c>
      <c r="AH431" s="262">
        <f t="shared" si="172"/>
        <v>-0.19466163276798376</v>
      </c>
      <c r="AI431" s="262">
        <f t="shared" si="173"/>
        <v>0.7838601082698915</v>
      </c>
      <c r="AJ431" s="262">
        <f t="shared" si="174"/>
        <v>-8.9800000000056501E-6</v>
      </c>
      <c r="AK431" s="262">
        <f t="shared" si="175"/>
        <v>-304.23919402508625</v>
      </c>
    </row>
    <row r="432" spans="1:37" x14ac:dyDescent="0.25">
      <c r="A432" s="6">
        <f t="shared" si="157"/>
        <v>415</v>
      </c>
      <c r="B432" s="245">
        <f>+Rendimientos!F1105</f>
        <v>42608</v>
      </c>
      <c r="C432" s="247">
        <f>+Rendimientos!G1105</f>
        <v>4.5450070889787898E-2</v>
      </c>
      <c r="D432" s="247">
        <f>+Rendimientos!H1105</f>
        <v>-3.0822865488649789E-2</v>
      </c>
      <c r="E432" s="247">
        <f>+Rendimientos!I1105</f>
        <v>-8.5084263190378789E-3</v>
      </c>
      <c r="F432">
        <f>+VLOOKUP(B432,ASURB.MX!$A$2:$H$1054,8,FALSE)</f>
        <v>-1.8298998063958277E-2</v>
      </c>
      <c r="G432" s="264">
        <f>+dr!F419</f>
        <v>3.6238999999999716E-4</v>
      </c>
      <c r="H432" s="264">
        <f>+dr!G419</f>
        <v>-1.1883000000000032E-4</v>
      </c>
      <c r="I432" s="264">
        <f>+dr!H419</f>
        <v>-8.3529999999998328E-5</v>
      </c>
      <c r="J432" s="264">
        <f>+dr!I419</f>
        <v>1.6307999999999601E-4</v>
      </c>
      <c r="K432" s="264">
        <f>+dr!J419</f>
        <v>0</v>
      </c>
      <c r="M432" s="6">
        <f t="shared" si="158"/>
        <v>415</v>
      </c>
      <c r="N432" s="1">
        <f t="shared" si="152"/>
        <v>42608</v>
      </c>
      <c r="O432" s="263">
        <f t="shared" si="153"/>
        <v>39.382239772285764</v>
      </c>
      <c r="P432" s="263">
        <f t="shared" si="154"/>
        <v>8.8528799938772824</v>
      </c>
      <c r="Q432" s="263">
        <f t="shared" si="155"/>
        <v>14.664694208230665</v>
      </c>
      <c r="R432" s="263">
        <f t="shared" si="159"/>
        <v>299.58737984293316</v>
      </c>
      <c r="S432" s="98">
        <f t="shared" si="156"/>
        <v>3.1039583846153844E-2</v>
      </c>
      <c r="T432" s="265">
        <f>R432-'Ejercicio 7'!$J$12*EXP(-S432*34/360)</f>
        <v>299.49044221188979</v>
      </c>
      <c r="U432" s="280">
        <f t="shared" si="160"/>
        <v>8.1889150000000008E-2</v>
      </c>
      <c r="V432" s="280">
        <f t="shared" si="161"/>
        <v>8.2537280000000005E-2</v>
      </c>
      <c r="W432" s="280">
        <f t="shared" si="162"/>
        <v>-1.1339000000000488E-4</v>
      </c>
      <c r="X432" s="280">
        <f t="shared" si="163"/>
        <v>0</v>
      </c>
      <c r="Y432" s="262">
        <f t="shared" si="164"/>
        <v>9.9367780698667065</v>
      </c>
      <c r="Z432" s="262">
        <f t="shared" si="165"/>
        <v>9.7959302831965029</v>
      </c>
      <c r="AA432" s="262">
        <f t="shared" si="166"/>
        <v>10.00044829509595</v>
      </c>
      <c r="AB432" s="262">
        <f t="shared" si="167"/>
        <v>10</v>
      </c>
      <c r="AD432" s="6">
        <f t="shared" si="168"/>
        <v>415</v>
      </c>
      <c r="AE432" s="1">
        <f t="shared" si="169"/>
        <v>43537</v>
      </c>
      <c r="AF432" s="262">
        <f t="shared" si="170"/>
        <v>-1.7498587722857621</v>
      </c>
      <c r="AG432" s="262">
        <f t="shared" si="171"/>
        <v>0.27712000612271837</v>
      </c>
      <c r="AH432" s="262">
        <f t="shared" si="172"/>
        <v>0.12530579176933365</v>
      </c>
      <c r="AI432" s="262">
        <f t="shared" si="173"/>
        <v>5.5326151570668571</v>
      </c>
      <c r="AJ432" s="262">
        <f t="shared" si="174"/>
        <v>-3.6238999999999716E-4</v>
      </c>
      <c r="AK432" s="262">
        <f t="shared" si="175"/>
        <v>-299.49044221188979</v>
      </c>
    </row>
    <row r="433" spans="1:37" x14ac:dyDescent="0.25">
      <c r="A433" s="6">
        <f t="shared" si="157"/>
        <v>416</v>
      </c>
      <c r="B433" s="245">
        <f>+Rendimientos!F1106</f>
        <v>42611</v>
      </c>
      <c r="C433" s="247">
        <f>+Rendimientos!G1106</f>
        <v>7.698298238846624E-3</v>
      </c>
      <c r="D433" s="247">
        <f>+Rendimientos!H1106</f>
        <v>-6.3933483232845008E-3</v>
      </c>
      <c r="E433" s="247">
        <f>+Rendimientos!I1106</f>
        <v>-1.4921248175873921E-2</v>
      </c>
      <c r="F433">
        <f>+VLOOKUP(B433,ASURB.MX!$A$2:$H$1054,8,FALSE)</f>
        <v>5.3719088243439368E-3</v>
      </c>
      <c r="G433" s="264">
        <f>+dr!F420</f>
        <v>-9.3980000000000452E-5</v>
      </c>
      <c r="H433" s="264">
        <f>+dr!G420</f>
        <v>2.6079999999999853E-4</v>
      </c>
      <c r="I433" s="264">
        <f>+dr!H420</f>
        <v>-6.7020000000007907E-5</v>
      </c>
      <c r="J433" s="264">
        <f>+dr!I420</f>
        <v>2.04380000000004E-4</v>
      </c>
      <c r="K433" s="264">
        <f>+dr!J420</f>
        <v>0</v>
      </c>
      <c r="M433" s="6">
        <f t="shared" si="158"/>
        <v>416</v>
      </c>
      <c r="N433" s="1">
        <f t="shared" si="152"/>
        <v>42611</v>
      </c>
      <c r="O433" s="263">
        <f t="shared" si="153"/>
        <v>37.9232042782685</v>
      </c>
      <c r="P433" s="263">
        <f t="shared" si="154"/>
        <v>9.071814926721057</v>
      </c>
      <c r="Q433" s="263">
        <f t="shared" si="155"/>
        <v>14.570953030677472</v>
      </c>
      <c r="R433" s="263">
        <f t="shared" si="159"/>
        <v>306.76348217301876</v>
      </c>
      <c r="S433" s="98">
        <f t="shared" si="156"/>
        <v>3.0583213846153846E-2</v>
      </c>
      <c r="T433" s="265">
        <f>R433-'Ejercicio 7'!$J$12*EXP(-S433*34/360)</f>
        <v>306.66654036371727</v>
      </c>
      <c r="U433" s="280">
        <f t="shared" si="160"/>
        <v>8.2268780000000014E-2</v>
      </c>
      <c r="V433" s="280">
        <f t="shared" si="161"/>
        <v>8.2553789999999988E-2</v>
      </c>
      <c r="W433" s="280">
        <f t="shared" si="162"/>
        <v>-7.2089999999996879E-5</v>
      </c>
      <c r="X433" s="280">
        <f t="shared" si="163"/>
        <v>0</v>
      </c>
      <c r="Y433" s="262">
        <f t="shared" si="164"/>
        <v>9.9367780698667065</v>
      </c>
      <c r="Z433" s="262">
        <f t="shared" si="165"/>
        <v>9.7959302831965029</v>
      </c>
      <c r="AA433" s="262">
        <f t="shared" si="166"/>
        <v>10.00044829509595</v>
      </c>
      <c r="AB433" s="262">
        <f t="shared" si="167"/>
        <v>10</v>
      </c>
      <c r="AD433" s="6">
        <f t="shared" si="168"/>
        <v>416</v>
      </c>
      <c r="AE433" s="1">
        <f t="shared" si="169"/>
        <v>43537</v>
      </c>
      <c r="AF433" s="262">
        <f t="shared" si="170"/>
        <v>-0.29082327826849763</v>
      </c>
      <c r="AG433" s="262">
        <f t="shared" si="171"/>
        <v>5.8185073278943733E-2</v>
      </c>
      <c r="AH433" s="262">
        <f t="shared" si="172"/>
        <v>0.21904696932252676</v>
      </c>
      <c r="AI433" s="262">
        <f t="shared" si="173"/>
        <v>-1.643487173018741</v>
      </c>
      <c r="AJ433" s="262">
        <f t="shared" si="174"/>
        <v>9.3980000000000452E-5</v>
      </c>
      <c r="AK433" s="262">
        <f t="shared" si="175"/>
        <v>-306.66654036371727</v>
      </c>
    </row>
    <row r="434" spans="1:37" x14ac:dyDescent="0.25">
      <c r="A434" s="6">
        <f t="shared" si="157"/>
        <v>417</v>
      </c>
      <c r="B434" s="245">
        <f>+Rendimientos!F1107</f>
        <v>42612</v>
      </c>
      <c r="C434" s="247">
        <f>+Rendimientos!G1107</f>
        <v>-3.8417411632442225E-3</v>
      </c>
      <c r="D434" s="247">
        <f>+Rendimientos!H1107</f>
        <v>3.7726410759203764E-4</v>
      </c>
      <c r="E434" s="247">
        <f>+Rendimientos!I1107</f>
        <v>3.7729602963883793E-2</v>
      </c>
      <c r="F434">
        <f>+VLOOKUP(B434,ASURB.MX!$A$2:$H$1054,8,FALSE)</f>
        <v>9.9691308145608802E-3</v>
      </c>
      <c r="G434" s="264">
        <f>+dr!F421</f>
        <v>3.0145000000000172E-4</v>
      </c>
      <c r="H434" s="264">
        <f>+dr!G421</f>
        <v>1.3346000000000191E-4</v>
      </c>
      <c r="I434" s="264">
        <f>+dr!H421</f>
        <v>1.0075000000001055E-4</v>
      </c>
      <c r="J434" s="264">
        <f>+dr!I421</f>
        <v>2.0273999999999293E-4</v>
      </c>
      <c r="K434" s="264">
        <f>+dr!J421</f>
        <v>0</v>
      </c>
      <c r="M434" s="6">
        <f t="shared" si="158"/>
        <v>417</v>
      </c>
      <c r="N434" s="1">
        <f t="shared" si="152"/>
        <v>42612</v>
      </c>
      <c r="O434" s="263">
        <f t="shared" si="153"/>
        <v>37.488084485243981</v>
      </c>
      <c r="P434" s="263">
        <f t="shared" si="154"/>
        <v>9.1334450711122948</v>
      </c>
      <c r="Q434" s="263">
        <f t="shared" si="155"/>
        <v>15.358681430813229</v>
      </c>
      <c r="R434" s="263">
        <f t="shared" si="159"/>
        <v>308.17698861102758</v>
      </c>
      <c r="S434" s="98">
        <f t="shared" si="156"/>
        <v>3.0978643846153849E-2</v>
      </c>
      <c r="T434" s="265">
        <f>R434-'Ejercicio 7'!$J$12*EXP(-S434*34/360)</f>
        <v>308.08005042206349</v>
      </c>
      <c r="U434" s="280">
        <f t="shared" si="160"/>
        <v>8.214144000000001E-2</v>
      </c>
      <c r="V434" s="280">
        <f t="shared" si="161"/>
        <v>8.2721560000000013E-2</v>
      </c>
      <c r="W434" s="280">
        <f t="shared" si="162"/>
        <v>-7.3730000000007956E-5</v>
      </c>
      <c r="X434" s="280">
        <f t="shared" si="163"/>
        <v>0</v>
      </c>
      <c r="Y434" s="262">
        <f t="shared" si="164"/>
        <v>9.9367780698667065</v>
      </c>
      <c r="Z434" s="262">
        <f t="shared" si="165"/>
        <v>9.7959302831965029</v>
      </c>
      <c r="AA434" s="262">
        <f t="shared" si="166"/>
        <v>10.00044829509595</v>
      </c>
      <c r="AB434" s="262">
        <f t="shared" si="167"/>
        <v>10</v>
      </c>
      <c r="AD434" s="6">
        <f t="shared" si="168"/>
        <v>417</v>
      </c>
      <c r="AE434" s="1">
        <f t="shared" si="169"/>
        <v>43537</v>
      </c>
      <c r="AF434" s="262">
        <f t="shared" si="170"/>
        <v>0.14429651475602157</v>
      </c>
      <c r="AG434" s="262">
        <f t="shared" si="171"/>
        <v>-3.4450711122939737E-3</v>
      </c>
      <c r="AH434" s="262">
        <f t="shared" si="172"/>
        <v>-0.56868143081323019</v>
      </c>
      <c r="AI434" s="262">
        <f t="shared" si="173"/>
        <v>-3.0569936110275648</v>
      </c>
      <c r="AJ434" s="262">
        <f t="shared" si="174"/>
        <v>-3.0145000000000172E-4</v>
      </c>
      <c r="AK434" s="262">
        <f t="shared" si="175"/>
        <v>-308.08005042206349</v>
      </c>
    </row>
    <row r="435" spans="1:37" x14ac:dyDescent="0.25">
      <c r="A435" s="6">
        <f t="shared" si="157"/>
        <v>418</v>
      </c>
      <c r="B435" s="245">
        <f>+Rendimientos!F1108</f>
        <v>42613</v>
      </c>
      <c r="C435" s="247">
        <f>+Rendimientos!G1108</f>
        <v>-1.2816406752752388E-3</v>
      </c>
      <c r="D435" s="247">
        <f>+Rendimientos!H1108</f>
        <v>8.6369299579921108E-3</v>
      </c>
      <c r="E435" s="247">
        <f>+Rendimientos!I1108</f>
        <v>1.4921368511845589E-2</v>
      </c>
      <c r="F435">
        <f>+VLOOKUP(B435,ASURB.MX!$A$2:$H$1054,8,FALSE)</f>
        <v>-1.2407410487674455E-2</v>
      </c>
      <c r="G435" s="264">
        <f>+dr!F422</f>
        <v>7.0899999999998742E-5</v>
      </c>
      <c r="H435" s="264">
        <f>+dr!G422</f>
        <v>-2.4771000000000515E-4</v>
      </c>
      <c r="I435" s="264">
        <f>+dr!H422</f>
        <v>-1.60500000000105E-5</v>
      </c>
      <c r="J435" s="264">
        <f>+dr!I422</f>
        <v>-7.4259999999992665E-5</v>
      </c>
      <c r="K435" s="264">
        <f>+dr!J422</f>
        <v>0</v>
      </c>
      <c r="M435" s="6">
        <f t="shared" si="158"/>
        <v>418</v>
      </c>
      <c r="N435" s="1">
        <f t="shared" si="152"/>
        <v>42613</v>
      </c>
      <c r="O435" s="263">
        <f t="shared" si="153"/>
        <v>37.584180704130645</v>
      </c>
      <c r="P435" s="263">
        <f t="shared" si="154"/>
        <v>9.2091966863167016</v>
      </c>
      <c r="Q435" s="263">
        <f t="shared" si="155"/>
        <v>15.012341736483858</v>
      </c>
      <c r="R435" s="263">
        <f t="shared" si="159"/>
        <v>301.35763481354491</v>
      </c>
      <c r="S435" s="98">
        <f t="shared" si="156"/>
        <v>3.0748093846153846E-2</v>
      </c>
      <c r="T435" s="265">
        <f>R435-'Ejercicio 7'!$J$12*EXP(-S435*34/360)</f>
        <v>301.26069451380954</v>
      </c>
      <c r="U435" s="280">
        <f t="shared" si="160"/>
        <v>8.1760269999999996E-2</v>
      </c>
      <c r="V435" s="280">
        <f t="shared" si="161"/>
        <v>8.2604759999999999E-2</v>
      </c>
      <c r="W435" s="280">
        <f t="shared" si="162"/>
        <v>-3.5072999999999355E-4</v>
      </c>
      <c r="X435" s="280">
        <f t="shared" si="163"/>
        <v>0</v>
      </c>
      <c r="Y435" s="262">
        <f t="shared" si="164"/>
        <v>9.9367780698667065</v>
      </c>
      <c r="Z435" s="262">
        <f t="shared" si="165"/>
        <v>9.7959302831965029</v>
      </c>
      <c r="AA435" s="262">
        <f t="shared" si="166"/>
        <v>10.00044829509595</v>
      </c>
      <c r="AB435" s="262">
        <f t="shared" si="167"/>
        <v>10</v>
      </c>
      <c r="AD435" s="6">
        <f t="shared" si="168"/>
        <v>418</v>
      </c>
      <c r="AE435" s="1">
        <f t="shared" si="169"/>
        <v>43537</v>
      </c>
      <c r="AF435" s="262">
        <f t="shared" si="170"/>
        <v>4.8200295869357035E-2</v>
      </c>
      <c r="AG435" s="262">
        <f t="shared" si="171"/>
        <v>-7.9196686316700848E-2</v>
      </c>
      <c r="AH435" s="262">
        <f t="shared" si="172"/>
        <v>-0.22234173648385891</v>
      </c>
      <c r="AI435" s="262">
        <f t="shared" si="173"/>
        <v>3.7623601864551119</v>
      </c>
      <c r="AJ435" s="262">
        <f t="shared" si="174"/>
        <v>-7.0899999999998742E-5</v>
      </c>
      <c r="AK435" s="262">
        <f t="shared" si="175"/>
        <v>-301.26069451380954</v>
      </c>
    </row>
    <row r="436" spans="1:37" x14ac:dyDescent="0.25">
      <c r="A436" s="6">
        <f t="shared" si="157"/>
        <v>419</v>
      </c>
      <c r="B436" s="245">
        <f>+Rendimientos!F1109</f>
        <v>42614</v>
      </c>
      <c r="C436" s="247">
        <f>+Rendimientos!G1109</f>
        <v>-6.4464041078179579E-3</v>
      </c>
      <c r="D436" s="247">
        <f>+Rendimientos!H1109</f>
        <v>-7.1295075578497701E-3</v>
      </c>
      <c r="E436" s="247">
        <f>+Rendimientos!I1109</f>
        <v>-2.640124965820996E-2</v>
      </c>
      <c r="F436">
        <f>+VLOOKUP(B436,ASURB.MX!$A$2:$H$1054,8,FALSE)</f>
        <v>1.9853991756041967E-2</v>
      </c>
      <c r="G436" s="264">
        <f>+dr!F423</f>
        <v>-4.1427999999999604E-4</v>
      </c>
      <c r="H436" s="264">
        <f>+dr!G423</f>
        <v>4.7500000000005871E-5</v>
      </c>
      <c r="I436" s="264">
        <f>+dr!H423</f>
        <v>1.4650000000004937E-5</v>
      </c>
      <c r="J436" s="264">
        <f>+dr!I423</f>
        <v>-6.2720000000002218E-5</v>
      </c>
      <c r="K436" s="264">
        <f>+dr!J423</f>
        <v>0</v>
      </c>
      <c r="M436" s="6">
        <f t="shared" si="158"/>
        <v>419</v>
      </c>
      <c r="N436" s="1">
        <f t="shared" si="152"/>
        <v>42614</v>
      </c>
      <c r="O436" s="263">
        <f t="shared" si="153"/>
        <v>37.390567715012828</v>
      </c>
      <c r="P436" s="263">
        <f t="shared" si="154"/>
        <v>9.0651390839316299</v>
      </c>
      <c r="Q436" s="263">
        <f t="shared" si="155"/>
        <v>14.404634960721271</v>
      </c>
      <c r="R436" s="263">
        <f t="shared" si="159"/>
        <v>311.23838108076836</v>
      </c>
      <c r="S436" s="98">
        <f t="shared" si="156"/>
        <v>3.0262913846153851E-2</v>
      </c>
      <c r="T436" s="265">
        <f>R436-'Ejercicio 7'!$J$12*EXP(-S436*34/360)</f>
        <v>311.14143633887898</v>
      </c>
      <c r="U436" s="280">
        <f t="shared" si="160"/>
        <v>8.2055480000000014E-2</v>
      </c>
      <c r="V436" s="280">
        <f t="shared" si="161"/>
        <v>8.2635460000000008E-2</v>
      </c>
      <c r="W436" s="280">
        <f t="shared" si="162"/>
        <v>-3.391900000000031E-4</v>
      </c>
      <c r="X436" s="280">
        <f t="shared" si="163"/>
        <v>0</v>
      </c>
      <c r="Y436" s="262">
        <f t="shared" si="164"/>
        <v>9.9367780698667065</v>
      </c>
      <c r="Z436" s="262">
        <f t="shared" si="165"/>
        <v>9.7959302831965029</v>
      </c>
      <c r="AA436" s="262">
        <f t="shared" si="166"/>
        <v>10.00044829509595</v>
      </c>
      <c r="AB436" s="262">
        <f t="shared" si="167"/>
        <v>10</v>
      </c>
      <c r="AD436" s="6">
        <f t="shared" si="168"/>
        <v>419</v>
      </c>
      <c r="AE436" s="1">
        <f t="shared" si="169"/>
        <v>43537</v>
      </c>
      <c r="AF436" s="262">
        <f t="shared" si="170"/>
        <v>0.24181328498717392</v>
      </c>
      <c r="AG436" s="262">
        <f t="shared" si="171"/>
        <v>6.4860916068370855E-2</v>
      </c>
      <c r="AH436" s="262">
        <f t="shared" si="172"/>
        <v>0.38536503927872801</v>
      </c>
      <c r="AI436" s="262">
        <f t="shared" si="173"/>
        <v>-6.1183860807683459</v>
      </c>
      <c r="AJ436" s="262">
        <f t="shared" si="174"/>
        <v>4.1427999999999604E-4</v>
      </c>
      <c r="AK436" s="262">
        <f t="shared" si="175"/>
        <v>-311.14143633887898</v>
      </c>
    </row>
    <row r="437" spans="1:37" x14ac:dyDescent="0.25">
      <c r="A437" s="6">
        <f t="shared" si="157"/>
        <v>420</v>
      </c>
      <c r="B437" s="245">
        <f>+Rendimientos!F1110</f>
        <v>42615</v>
      </c>
      <c r="C437" s="247">
        <f>+Rendimientos!G1110</f>
        <v>1.1569785946337379E-2</v>
      </c>
      <c r="D437" s="247">
        <f>+Rendimientos!H1110</f>
        <v>3.2783729839954541E-2</v>
      </c>
      <c r="E437" s="247">
        <f>+Rendimientos!I1110</f>
        <v>-2.8167517499373717E-4</v>
      </c>
      <c r="F437">
        <f>+VLOOKUP(B437,ASURB.MX!$A$2:$H$1054,8,FALSE)</f>
        <v>4.1021130129040062E-4</v>
      </c>
      <c r="G437" s="264">
        <f>+dr!F424</f>
        <v>2.8754999999999059E-4</v>
      </c>
      <c r="H437" s="264">
        <f>+dr!G424</f>
        <v>-1.5358000000000038E-4</v>
      </c>
      <c r="I437" s="264">
        <f>+dr!H424</f>
        <v>-1.3131000000000254E-4</v>
      </c>
      <c r="J437" s="264">
        <f>+dr!I424</f>
        <v>-2.6113999999999998E-4</v>
      </c>
      <c r="K437" s="264">
        <f>+dr!J424</f>
        <v>0</v>
      </c>
      <c r="M437" s="6">
        <f t="shared" si="158"/>
        <v>420</v>
      </c>
      <c r="N437" s="1">
        <f t="shared" si="152"/>
        <v>42615</v>
      </c>
      <c r="O437" s="263">
        <f t="shared" si="153"/>
        <v>38.070308068981511</v>
      </c>
      <c r="P437" s="263">
        <f t="shared" si="154"/>
        <v>9.4342758502754975</v>
      </c>
      <c r="Q437" s="263">
        <f t="shared" si="155"/>
        <v>14.785834610832744</v>
      </c>
      <c r="R437" s="263">
        <f t="shared" si="159"/>
        <v>305.24518434548537</v>
      </c>
      <c r="S437" s="98">
        <f t="shared" si="156"/>
        <v>3.0964743846153837E-2</v>
      </c>
      <c r="T437" s="265">
        <f>R437-'Ejercicio 7'!$J$12*EXP(-S437*34/360)</f>
        <v>305.14824602926291</v>
      </c>
      <c r="U437" s="280">
        <f t="shared" si="160"/>
        <v>8.1854400000000008E-2</v>
      </c>
      <c r="V437" s="280">
        <f t="shared" si="161"/>
        <v>8.2489499999999993E-2</v>
      </c>
      <c r="W437" s="280">
        <f t="shared" si="162"/>
        <v>-5.3761000000000086E-4</v>
      </c>
      <c r="X437" s="280">
        <f t="shared" si="163"/>
        <v>0</v>
      </c>
      <c r="Y437" s="262">
        <f t="shared" si="164"/>
        <v>9.9367780698667065</v>
      </c>
      <c r="Z437" s="262">
        <f t="shared" si="165"/>
        <v>9.7959302831965029</v>
      </c>
      <c r="AA437" s="262">
        <f t="shared" si="166"/>
        <v>10.00044829509595</v>
      </c>
      <c r="AB437" s="262">
        <f t="shared" si="167"/>
        <v>10</v>
      </c>
      <c r="AD437" s="6">
        <f t="shared" si="168"/>
        <v>420</v>
      </c>
      <c r="AE437" s="1">
        <f t="shared" si="169"/>
        <v>43537</v>
      </c>
      <c r="AF437" s="262">
        <f t="shared" si="170"/>
        <v>-0.43792706898150868</v>
      </c>
      <c r="AG437" s="262">
        <f t="shared" si="171"/>
        <v>-0.30427585027549675</v>
      </c>
      <c r="AH437" s="262">
        <f t="shared" si="172"/>
        <v>4.1653891672552845E-3</v>
      </c>
      <c r="AI437" s="262">
        <f t="shared" si="173"/>
        <v>-0.12518934548535299</v>
      </c>
      <c r="AJ437" s="262">
        <f t="shared" si="174"/>
        <v>-2.8754999999999059E-4</v>
      </c>
      <c r="AK437" s="262">
        <f t="shared" si="175"/>
        <v>-305.14824602926291</v>
      </c>
    </row>
    <row r="438" spans="1:37" x14ac:dyDescent="0.25">
      <c r="A438" s="6">
        <f t="shared" si="157"/>
        <v>421</v>
      </c>
      <c r="B438" s="245">
        <f>+Rendimientos!F1111</f>
        <v>42618</v>
      </c>
      <c r="C438" s="247">
        <f>+Rendimientos!G1111</f>
        <v>6.9995882085036208E-3</v>
      </c>
      <c r="D438" s="247">
        <f>+Rendimientos!H1111</f>
        <v>-1.3760356541623556E-2</v>
      </c>
      <c r="E438" s="247">
        <f>+Rendimientos!I1111</f>
        <v>1.0368605530464987E-2</v>
      </c>
      <c r="F438">
        <f>+VLOOKUP(B438,ASURB.MX!$A$2:$H$1054,8,FALSE)</f>
        <v>-4.1021130129040599E-4</v>
      </c>
      <c r="G438" s="264">
        <f>+dr!F425</f>
        <v>1.0830000000003337E-5</v>
      </c>
      <c r="H438" s="264">
        <f>+dr!G425</f>
        <v>-1.4647000000000271E-4</v>
      </c>
      <c r="I438" s="264">
        <f>+dr!H425</f>
        <v>2.2880000000002898E-5</v>
      </c>
      <c r="J438" s="264">
        <f>+dr!I425</f>
        <v>-2.0187000000000677E-4</v>
      </c>
      <c r="K438" s="264">
        <f>+dr!J425</f>
        <v>0</v>
      </c>
      <c r="M438" s="6">
        <f t="shared" si="158"/>
        <v>421</v>
      </c>
      <c r="N438" s="1">
        <f t="shared" si="152"/>
        <v>42618</v>
      </c>
      <c r="O438" s="263">
        <f t="shared" si="153"/>
        <v>37.896716209873674</v>
      </c>
      <c r="P438" s="263">
        <f t="shared" si="154"/>
        <v>9.0052283646287812</v>
      </c>
      <c r="Q438" s="263">
        <f t="shared" si="155"/>
        <v>14.94414945220468</v>
      </c>
      <c r="R438" s="263">
        <f t="shared" si="159"/>
        <v>304.99485699806746</v>
      </c>
      <c r="S438" s="98">
        <f t="shared" si="156"/>
        <v>3.068802384615385E-2</v>
      </c>
      <c r="T438" s="265">
        <f>R438-'Ejercicio 7'!$J$12*EXP(-S438*34/360)</f>
        <v>304.89791614836128</v>
      </c>
      <c r="U438" s="280">
        <f t="shared" si="160"/>
        <v>8.1861509999999998E-2</v>
      </c>
      <c r="V438" s="280">
        <f t="shared" si="161"/>
        <v>8.2643690000000006E-2</v>
      </c>
      <c r="W438" s="280">
        <f t="shared" si="162"/>
        <v>-4.7834000000000765E-4</v>
      </c>
      <c r="X438" s="280">
        <f t="shared" si="163"/>
        <v>0</v>
      </c>
      <c r="Y438" s="262">
        <f t="shared" si="164"/>
        <v>9.9367780698667065</v>
      </c>
      <c r="Z438" s="262">
        <f t="shared" si="165"/>
        <v>9.7959302831965029</v>
      </c>
      <c r="AA438" s="262">
        <f t="shared" si="166"/>
        <v>10.00044829509595</v>
      </c>
      <c r="AB438" s="262">
        <f t="shared" si="167"/>
        <v>10</v>
      </c>
      <c r="AD438" s="6">
        <f t="shared" si="168"/>
        <v>421</v>
      </c>
      <c r="AE438" s="1">
        <f t="shared" si="169"/>
        <v>43537</v>
      </c>
      <c r="AF438" s="262">
        <f t="shared" si="170"/>
        <v>-0.26433520987367132</v>
      </c>
      <c r="AG438" s="262">
        <f t="shared" si="171"/>
        <v>0.1247716353712196</v>
      </c>
      <c r="AH438" s="262">
        <f t="shared" si="172"/>
        <v>-0.15414945220468113</v>
      </c>
      <c r="AI438" s="262">
        <f t="shared" si="173"/>
        <v>0.1251380019325552</v>
      </c>
      <c r="AJ438" s="262">
        <f t="shared" si="174"/>
        <v>-1.0830000000003337E-5</v>
      </c>
      <c r="AK438" s="262">
        <f t="shared" si="175"/>
        <v>-304.89791614836128</v>
      </c>
    </row>
    <row r="439" spans="1:37" x14ac:dyDescent="0.25">
      <c r="A439" s="6">
        <f t="shared" si="157"/>
        <v>422</v>
      </c>
      <c r="B439" s="245">
        <f>+Rendimientos!F1112</f>
        <v>42619</v>
      </c>
      <c r="C439" s="247">
        <f>+Rendimientos!G1112</f>
        <v>-1.0841329371747756E-2</v>
      </c>
      <c r="D439" s="247">
        <f>+Rendimientos!H1112</f>
        <v>-7.3936681851790936E-4</v>
      </c>
      <c r="E439" s="247">
        <f>+Rendimientos!I1112</f>
        <v>-2.7987708152428278E-2</v>
      </c>
      <c r="F439">
        <f>+VLOOKUP(B439,ASURB.MX!$A$2:$H$1054,8,FALSE)</f>
        <v>-3.253180216350697E-3</v>
      </c>
      <c r="G439" s="264">
        <f>+dr!F426</f>
        <v>2.9259999999996233E-5</v>
      </c>
      <c r="H439" s="264">
        <f>+dr!G426</f>
        <v>1.3020000000002474E-5</v>
      </c>
      <c r="I439" s="264">
        <f>+dr!H426</f>
        <v>2.0110000000003736E-5</v>
      </c>
      <c r="J439" s="264">
        <f>+dr!I426</f>
        <v>-2.3150999999999727E-4</v>
      </c>
      <c r="K439" s="264">
        <f>+dr!J426</f>
        <v>0</v>
      </c>
      <c r="M439" s="6">
        <f t="shared" si="158"/>
        <v>422</v>
      </c>
      <c r="N439" s="1">
        <f t="shared" si="152"/>
        <v>42619</v>
      </c>
      <c r="O439" s="263">
        <f t="shared" si="153"/>
        <v>37.226599542187436</v>
      </c>
      <c r="P439" s="263">
        <f t="shared" si="154"/>
        <v>9.1232520758499405</v>
      </c>
      <c r="Q439" s="263">
        <f t="shared" si="155"/>
        <v>14.381800722806267</v>
      </c>
      <c r="R439" s="263">
        <f t="shared" si="159"/>
        <v>304.12899748939304</v>
      </c>
      <c r="S439" s="98">
        <f t="shared" si="156"/>
        <v>3.0706453846153843E-2</v>
      </c>
      <c r="T439" s="265">
        <f>R439-'Ejercicio 7'!$J$12*EXP(-S439*34/360)</f>
        <v>304.03205680842302</v>
      </c>
      <c r="U439" s="280">
        <f t="shared" si="160"/>
        <v>8.2021000000000011E-2</v>
      </c>
      <c r="V439" s="280">
        <f t="shared" si="161"/>
        <v>8.2640920000000007E-2</v>
      </c>
      <c r="W439" s="280">
        <f t="shared" si="162"/>
        <v>-5.0797999999999816E-4</v>
      </c>
      <c r="X439" s="280">
        <f t="shared" si="163"/>
        <v>0</v>
      </c>
      <c r="Y439" s="262">
        <f t="shared" si="164"/>
        <v>9.9367780698667065</v>
      </c>
      <c r="Z439" s="262">
        <f t="shared" si="165"/>
        <v>9.7959302831965029</v>
      </c>
      <c r="AA439" s="262">
        <f t="shared" si="166"/>
        <v>10.00044829509595</v>
      </c>
      <c r="AB439" s="262">
        <f t="shared" si="167"/>
        <v>10</v>
      </c>
      <c r="AD439" s="6">
        <f t="shared" si="168"/>
        <v>422</v>
      </c>
      <c r="AE439" s="1">
        <f t="shared" si="169"/>
        <v>43537</v>
      </c>
      <c r="AF439" s="262">
        <f t="shared" si="170"/>
        <v>0.4057814578125658</v>
      </c>
      <c r="AG439" s="262">
        <f t="shared" si="171"/>
        <v>6.7479241500603138E-3</v>
      </c>
      <c r="AH439" s="262">
        <f t="shared" si="172"/>
        <v>0.40819927719373261</v>
      </c>
      <c r="AI439" s="262">
        <f t="shared" si="173"/>
        <v>0.99099751060697372</v>
      </c>
      <c r="AJ439" s="262">
        <f t="shared" si="174"/>
        <v>-2.9259999999996233E-5</v>
      </c>
      <c r="AK439" s="262">
        <f t="shared" si="175"/>
        <v>-304.03205680842302</v>
      </c>
    </row>
    <row r="440" spans="1:37" x14ac:dyDescent="0.25">
      <c r="A440" s="6">
        <f t="shared" si="157"/>
        <v>423</v>
      </c>
      <c r="B440" s="245">
        <f>+Rendimientos!F1113</f>
        <v>42620</v>
      </c>
      <c r="C440" s="247">
        <f>+Rendimientos!G1113</f>
        <v>-1.2262680468099923E-2</v>
      </c>
      <c r="D440" s="247">
        <f>+Rendimientos!H1113</f>
        <v>-1.0407052458877306E-2</v>
      </c>
      <c r="E440" s="247">
        <f>+Rendimientos!I1113</f>
        <v>3.1486669694982625E-3</v>
      </c>
      <c r="F440">
        <f>+VLOOKUP(B440,ASURB.MX!$A$2:$H$1054,8,FALSE)</f>
        <v>-9.3386413905505571E-3</v>
      </c>
      <c r="G440" s="264">
        <f>+dr!F427</f>
        <v>-4.3150999999999606E-4</v>
      </c>
      <c r="H440" s="264">
        <f>+dr!G427</f>
        <v>-2.0182000000000533E-4</v>
      </c>
      <c r="I440" s="264">
        <f>+dr!H427</f>
        <v>-1.4569999999999861E-4</v>
      </c>
      <c r="J440" s="264">
        <f>+dr!I427</f>
        <v>-2.6570999999999539E-4</v>
      </c>
      <c r="K440" s="264">
        <f>+dr!J427</f>
        <v>0</v>
      </c>
      <c r="M440" s="6">
        <f t="shared" si="158"/>
        <v>423</v>
      </c>
      <c r="N440" s="1">
        <f t="shared" si="152"/>
        <v>42620</v>
      </c>
      <c r="O440" s="263">
        <f t="shared" si="153"/>
        <v>37.173725059618164</v>
      </c>
      <c r="P440" s="263">
        <f t="shared" si="154"/>
        <v>9.0354763206231556</v>
      </c>
      <c r="Q440" s="263">
        <f t="shared" si="155"/>
        <v>14.836642176284196</v>
      </c>
      <c r="R440" s="263">
        <f t="shared" si="159"/>
        <v>302.28385225730182</v>
      </c>
      <c r="S440" s="98">
        <f t="shared" si="156"/>
        <v>3.0245683846153851E-2</v>
      </c>
      <c r="T440" s="265">
        <f>R440-'Ejercicio 7'!$J$12*EXP(-S440*34/360)</f>
        <v>302.18690735765625</v>
      </c>
      <c r="U440" s="280">
        <f t="shared" si="160"/>
        <v>8.1806160000000003E-2</v>
      </c>
      <c r="V440" s="280">
        <f t="shared" si="161"/>
        <v>8.2475110000000004E-2</v>
      </c>
      <c r="W440" s="280">
        <f t="shared" si="162"/>
        <v>-5.4217999999999628E-4</v>
      </c>
      <c r="X440" s="280">
        <f t="shared" si="163"/>
        <v>0</v>
      </c>
      <c r="Y440" s="262">
        <f t="shared" si="164"/>
        <v>9.9367780698667065</v>
      </c>
      <c r="Z440" s="262">
        <f t="shared" si="165"/>
        <v>9.7959302831965029</v>
      </c>
      <c r="AA440" s="262">
        <f t="shared" si="166"/>
        <v>10.00044829509595</v>
      </c>
      <c r="AB440" s="262">
        <f t="shared" si="167"/>
        <v>10</v>
      </c>
      <c r="AD440" s="6">
        <f t="shared" si="168"/>
        <v>423</v>
      </c>
      <c r="AE440" s="1">
        <f t="shared" si="169"/>
        <v>43537</v>
      </c>
      <c r="AF440" s="262">
        <f t="shared" si="170"/>
        <v>0.45865594038183843</v>
      </c>
      <c r="AG440" s="262">
        <f t="shared" si="171"/>
        <v>9.4523679376845138E-2</v>
      </c>
      <c r="AH440" s="262">
        <f t="shared" si="172"/>
        <v>-4.6642176284196424E-2</v>
      </c>
      <c r="AI440" s="262">
        <f t="shared" si="173"/>
        <v>2.8361427426982004</v>
      </c>
      <c r="AJ440" s="262">
        <f t="shared" si="174"/>
        <v>4.3150999999999606E-4</v>
      </c>
      <c r="AK440" s="262">
        <f t="shared" si="175"/>
        <v>-302.18690735765625</v>
      </c>
    </row>
    <row r="441" spans="1:37" x14ac:dyDescent="0.25">
      <c r="A441" s="6">
        <f t="shared" si="157"/>
        <v>424</v>
      </c>
      <c r="B441" s="245">
        <f>+Rendimientos!F1114</f>
        <v>42621</v>
      </c>
      <c r="C441" s="247">
        <f>+Rendimientos!G1114</f>
        <v>1.9430451191812625E-3</v>
      </c>
      <c r="D441" s="247">
        <f>+Rendimientos!H1114</f>
        <v>3.3569848886969371E-3</v>
      </c>
      <c r="E441" s="247">
        <f>+Rendimientos!I1114</f>
        <v>7.1195836539786122E-3</v>
      </c>
      <c r="F441">
        <f>+VLOOKUP(B441,ASURB.MX!$A$2:$H$1054,8,FALSE)</f>
        <v>2.5242454610914893E-3</v>
      </c>
      <c r="G441" s="264">
        <f>+dr!F428</f>
        <v>3.9638000000000173E-4</v>
      </c>
      <c r="H441" s="264">
        <f>+dr!G428</f>
        <v>-2.1267999999999981E-4</v>
      </c>
      <c r="I441" s="264">
        <f>+dr!H428</f>
        <v>1.2571999999999584E-4</v>
      </c>
      <c r="J441" s="264">
        <f>+dr!I428</f>
        <v>6.4233999999999819E-4</v>
      </c>
      <c r="K441" s="264">
        <f>+dr!J428</f>
        <v>0</v>
      </c>
      <c r="M441" s="6">
        <f t="shared" si="158"/>
        <v>424</v>
      </c>
      <c r="N441" s="1">
        <f t="shared" si="152"/>
        <v>42621</v>
      </c>
      <c r="O441" s="263">
        <f t="shared" si="153"/>
        <v>37.705573499361819</v>
      </c>
      <c r="P441" s="263">
        <f t="shared" si="154"/>
        <v>9.1607007742198991</v>
      </c>
      <c r="Q441" s="263">
        <f t="shared" si="155"/>
        <v>14.895674374645195</v>
      </c>
      <c r="R441" s="263">
        <f t="shared" si="159"/>
        <v>305.89116566501275</v>
      </c>
      <c r="S441" s="98">
        <f t="shared" si="156"/>
        <v>3.1073573846153849E-2</v>
      </c>
      <c r="T441" s="265">
        <f>R441-'Ejercicio 7'!$J$12*EXP(-S441*34/360)</f>
        <v>305.79422834515486</v>
      </c>
      <c r="U441" s="280">
        <f t="shared" si="160"/>
        <v>8.1795300000000015E-2</v>
      </c>
      <c r="V441" s="280">
        <f t="shared" si="161"/>
        <v>8.2746529999999999E-2</v>
      </c>
      <c r="W441" s="280">
        <f t="shared" si="162"/>
        <v>3.6586999999999731E-4</v>
      </c>
      <c r="X441" s="280">
        <f t="shared" si="163"/>
        <v>0</v>
      </c>
      <c r="Y441" s="262">
        <f t="shared" si="164"/>
        <v>9.9367780698667065</v>
      </c>
      <c r="Z441" s="262">
        <f t="shared" si="165"/>
        <v>9.7959302831965029</v>
      </c>
      <c r="AA441" s="262">
        <f t="shared" si="166"/>
        <v>10.00044829509595</v>
      </c>
      <c r="AB441" s="262">
        <f t="shared" si="167"/>
        <v>10</v>
      </c>
      <c r="AD441" s="6">
        <f t="shared" si="168"/>
        <v>424</v>
      </c>
      <c r="AE441" s="1">
        <f t="shared" si="169"/>
        <v>43537</v>
      </c>
      <c r="AF441" s="262">
        <f t="shared" si="170"/>
        <v>-7.3192499361816488E-2</v>
      </c>
      <c r="AG441" s="262">
        <f t="shared" si="171"/>
        <v>-3.0700774219898364E-2</v>
      </c>
      <c r="AH441" s="262">
        <f t="shared" si="172"/>
        <v>-0.10567437464519536</v>
      </c>
      <c r="AI441" s="262">
        <f t="shared" si="173"/>
        <v>-0.77117066501273257</v>
      </c>
      <c r="AJ441" s="262">
        <f t="shared" si="174"/>
        <v>-3.9638000000000173E-4</v>
      </c>
      <c r="AK441" s="262">
        <f t="shared" si="175"/>
        <v>-305.79422834515486</v>
      </c>
    </row>
    <row r="442" spans="1:37" x14ac:dyDescent="0.25">
      <c r="A442" s="6">
        <f t="shared" si="157"/>
        <v>425</v>
      </c>
      <c r="B442" s="245">
        <f>+Rendimientos!F1115</f>
        <v>42622</v>
      </c>
      <c r="C442" s="247">
        <f>+Rendimientos!G1115</f>
        <v>-4.1681731089255242E-2</v>
      </c>
      <c r="D442" s="247">
        <f>+Rendimientos!H1115</f>
        <v>-3.5437510311933981E-3</v>
      </c>
      <c r="E442" s="247">
        <f>+Rendimientos!I1115</f>
        <v>-1.544198018020739E-2</v>
      </c>
      <c r="F442">
        <f>+VLOOKUP(B442,ASURB.MX!$A$2:$H$1054,8,FALSE)</f>
        <v>-2.5107906911966432E-2</v>
      </c>
      <c r="G442" s="264">
        <f>+dr!F429</f>
        <v>-4.2631000000000613E-4</v>
      </c>
      <c r="H442" s="264">
        <f>+dr!G429</f>
        <v>-6.1039999999991379E-5</v>
      </c>
      <c r="I442" s="264">
        <f>+dr!H429</f>
        <v>4.4908000000000448E-4</v>
      </c>
      <c r="J442" s="264">
        <f>+dr!I429</f>
        <v>7.4931999999999777E-4</v>
      </c>
      <c r="K442" s="264">
        <f>+dr!J429</f>
        <v>0</v>
      </c>
      <c r="M442" s="6">
        <f t="shared" si="158"/>
        <v>425</v>
      </c>
      <c r="N442" s="1">
        <f t="shared" si="152"/>
        <v>42622</v>
      </c>
      <c r="O442" s="263">
        <f t="shared" si="153"/>
        <v>36.096039331028209</v>
      </c>
      <c r="P442" s="263">
        <f t="shared" si="154"/>
        <v>9.0977028134786853</v>
      </c>
      <c r="Q442" s="263">
        <f t="shared" si="155"/>
        <v>14.563367444300967</v>
      </c>
      <c r="R442" s="263">
        <f t="shared" si="159"/>
        <v>297.55444556776257</v>
      </c>
      <c r="S442" s="98">
        <f t="shared" si="156"/>
        <v>3.0250883846153841E-2</v>
      </c>
      <c r="T442" s="265">
        <f>R442-'Ejercicio 7'!$J$12*EXP(-S442*34/360)</f>
        <v>297.45750071572769</v>
      </c>
      <c r="U442" s="280">
        <f t="shared" si="160"/>
        <v>8.1946940000000024E-2</v>
      </c>
      <c r="V442" s="280">
        <f t="shared" si="161"/>
        <v>8.3069890000000007E-2</v>
      </c>
      <c r="W442" s="280">
        <f t="shared" si="162"/>
        <v>4.7284999999999688E-4</v>
      </c>
      <c r="X442" s="280">
        <f t="shared" si="163"/>
        <v>0</v>
      </c>
      <c r="Y442" s="262">
        <f t="shared" si="164"/>
        <v>9.9367780698667065</v>
      </c>
      <c r="Z442" s="262">
        <f t="shared" si="165"/>
        <v>9.7959302831965029</v>
      </c>
      <c r="AA442" s="262">
        <f t="shared" si="166"/>
        <v>10.00044829509595</v>
      </c>
      <c r="AB442" s="262">
        <f t="shared" si="167"/>
        <v>10</v>
      </c>
      <c r="AD442" s="6">
        <f t="shared" si="168"/>
        <v>425</v>
      </c>
      <c r="AE442" s="1">
        <f t="shared" si="169"/>
        <v>43537</v>
      </c>
      <c r="AF442" s="262">
        <f t="shared" si="170"/>
        <v>1.5363416689717937</v>
      </c>
      <c r="AG442" s="262">
        <f t="shared" si="171"/>
        <v>3.2297186521315524E-2</v>
      </c>
      <c r="AH442" s="262">
        <f t="shared" si="172"/>
        <v>0.22663255569903207</v>
      </c>
      <c r="AI442" s="262">
        <f t="shared" si="173"/>
        <v>7.5655494322374466</v>
      </c>
      <c r="AJ442" s="262">
        <f t="shared" si="174"/>
        <v>4.2631000000000613E-4</v>
      </c>
      <c r="AK442" s="262">
        <f t="shared" si="175"/>
        <v>-297.45750071572769</v>
      </c>
    </row>
    <row r="443" spans="1:37" x14ac:dyDescent="0.25">
      <c r="A443" s="6">
        <f t="shared" si="157"/>
        <v>426</v>
      </c>
      <c r="B443" s="245">
        <f>+Rendimientos!F1116</f>
        <v>42625</v>
      </c>
      <c r="C443" s="247">
        <f>+Rendimientos!G1116</f>
        <v>2.1391673320639171E-2</v>
      </c>
      <c r="D443" s="247">
        <f>+Rendimientos!H1116</f>
        <v>8.7434431427786969E-3</v>
      </c>
      <c r="E443" s="247">
        <f>+Rendimientos!I1116</f>
        <v>0</v>
      </c>
      <c r="F443">
        <f>+VLOOKUP(B443,ASURB.MX!$A$2:$H$1054,8,FALSE)</f>
        <v>-1.9271659102245806E-2</v>
      </c>
      <c r="G443" s="264">
        <f>+dr!F430</f>
        <v>4.1559000000000734E-4</v>
      </c>
      <c r="H443" s="264">
        <f>+dr!G430</f>
        <v>4.1477999999999654E-4</v>
      </c>
      <c r="I443" s="264">
        <f>+dr!H430</f>
        <v>1.2410999999999672E-4</v>
      </c>
      <c r="J443" s="264">
        <f>+dr!I430</f>
        <v>-2.490599999999954E-4</v>
      </c>
      <c r="K443" s="264">
        <f>+dr!J430</f>
        <v>0</v>
      </c>
      <c r="M443" s="6">
        <f t="shared" si="158"/>
        <v>426</v>
      </c>
      <c r="N443" s="1">
        <f t="shared" si="152"/>
        <v>42625</v>
      </c>
      <c r="O443" s="263">
        <f t="shared" si="153"/>
        <v>38.446072685196903</v>
      </c>
      <c r="P443" s="263">
        <f t="shared" si="154"/>
        <v>9.2101776394263801</v>
      </c>
      <c r="Q443" s="263">
        <f t="shared" si="155"/>
        <v>14.79</v>
      </c>
      <c r="R443" s="263">
        <f t="shared" si="159"/>
        <v>299.29612454030217</v>
      </c>
      <c r="S443" s="98">
        <f t="shared" si="156"/>
        <v>3.1092783846153854E-2</v>
      </c>
      <c r="T443" s="265">
        <f>R443-'Ejercicio 7'!$J$12*EXP(-S443*34/360)</f>
        <v>299.19918739631532</v>
      </c>
      <c r="U443" s="280">
        <f t="shared" si="160"/>
        <v>8.2422760000000012E-2</v>
      </c>
      <c r="V443" s="280">
        <f t="shared" si="161"/>
        <v>8.274492E-2</v>
      </c>
      <c r="W443" s="280">
        <f t="shared" si="162"/>
        <v>-5.2552999999999628E-4</v>
      </c>
      <c r="X443" s="280">
        <f t="shared" si="163"/>
        <v>0</v>
      </c>
      <c r="Y443" s="262">
        <f t="shared" si="164"/>
        <v>9.9367780698667065</v>
      </c>
      <c r="Z443" s="262">
        <f t="shared" si="165"/>
        <v>9.7959302831965029</v>
      </c>
      <c r="AA443" s="262">
        <f t="shared" si="166"/>
        <v>10.00044829509595</v>
      </c>
      <c r="AB443" s="262">
        <f t="shared" si="167"/>
        <v>10</v>
      </c>
      <c r="AD443" s="6">
        <f t="shared" si="168"/>
        <v>426</v>
      </c>
      <c r="AE443" s="1">
        <f t="shared" si="169"/>
        <v>43537</v>
      </c>
      <c r="AF443" s="262">
        <f t="shared" si="170"/>
        <v>-0.81369168519690049</v>
      </c>
      <c r="AG443" s="262">
        <f t="shared" si="171"/>
        <v>-8.0177639426379343E-2</v>
      </c>
      <c r="AH443" s="262">
        <f t="shared" si="172"/>
        <v>0</v>
      </c>
      <c r="AI443" s="262">
        <f t="shared" si="173"/>
        <v>5.8238704596978437</v>
      </c>
      <c r="AJ443" s="262">
        <f t="shared" si="174"/>
        <v>-4.1559000000000734E-4</v>
      </c>
      <c r="AK443" s="262">
        <f t="shared" si="175"/>
        <v>-299.19918739631532</v>
      </c>
    </row>
    <row r="444" spans="1:37" x14ac:dyDescent="0.25">
      <c r="A444" s="6">
        <f t="shared" si="157"/>
        <v>427</v>
      </c>
      <c r="B444" s="245">
        <f>+Rendimientos!F1117</f>
        <v>42626</v>
      </c>
      <c r="C444" s="247">
        <f>+Rendimientos!G1117</f>
        <v>-3.1583411166611064E-2</v>
      </c>
      <c r="D444" s="247">
        <f>+Rendimientos!H1117</f>
        <v>-2.7985737619653266E-2</v>
      </c>
      <c r="E444" s="247">
        <f>+Rendimientos!I1117</f>
        <v>-9.8467799733438013E-3</v>
      </c>
      <c r="F444">
        <f>+VLOOKUP(B444,ASURB.MX!$A$2:$H$1054,8,FALSE)</f>
        <v>5.6517898313294913E-3</v>
      </c>
      <c r="G444" s="264">
        <f>+dr!F431</f>
        <v>-8.4015999999999952E-4</v>
      </c>
      <c r="H444" s="264">
        <f>+dr!G431</f>
        <v>-1.520500000000008E-4</v>
      </c>
      <c r="I444" s="264">
        <f>+dr!H431</f>
        <v>-2.7252000000000526E-4</v>
      </c>
      <c r="J444" s="264">
        <f>+dr!I431</f>
        <v>8.5886999999999769E-4</v>
      </c>
      <c r="K444" s="264">
        <f>+dr!J431</f>
        <v>0</v>
      </c>
      <c r="M444" s="6">
        <f t="shared" si="158"/>
        <v>427</v>
      </c>
      <c r="N444" s="1">
        <f t="shared" si="152"/>
        <v>42626</v>
      </c>
      <c r="O444" s="263">
        <f t="shared" si="153"/>
        <v>36.462395361041366</v>
      </c>
      <c r="P444" s="263">
        <f t="shared" si="154"/>
        <v>8.8780324098673855</v>
      </c>
      <c r="Q444" s="263">
        <f t="shared" si="155"/>
        <v>14.645080788921119</v>
      </c>
      <c r="R444" s="263">
        <f t="shared" si="159"/>
        <v>306.84935146134666</v>
      </c>
      <c r="S444" s="98">
        <f t="shared" si="156"/>
        <v>2.9837033846153847E-2</v>
      </c>
      <c r="T444" s="265">
        <f>R444-'Ejercicio 7'!$J$12*EXP(-S444*34/360)</f>
        <v>306.7524028200674</v>
      </c>
      <c r="U444" s="280">
        <f t="shared" si="160"/>
        <v>8.1855930000000007E-2</v>
      </c>
      <c r="V444" s="280">
        <f t="shared" si="161"/>
        <v>8.2348289999999991E-2</v>
      </c>
      <c r="W444" s="280">
        <f t="shared" si="162"/>
        <v>5.8239999999999681E-4</v>
      </c>
      <c r="X444" s="280">
        <f t="shared" si="163"/>
        <v>0</v>
      </c>
      <c r="Y444" s="262">
        <f t="shared" si="164"/>
        <v>9.9367780698667065</v>
      </c>
      <c r="Z444" s="262">
        <f t="shared" si="165"/>
        <v>9.7959302831965029</v>
      </c>
      <c r="AA444" s="262">
        <f t="shared" si="166"/>
        <v>10.00044829509595</v>
      </c>
      <c r="AB444" s="262">
        <f t="shared" si="167"/>
        <v>10</v>
      </c>
      <c r="AD444" s="6">
        <f t="shared" si="168"/>
        <v>427</v>
      </c>
      <c r="AE444" s="1">
        <f t="shared" si="169"/>
        <v>43537</v>
      </c>
      <c r="AF444" s="262">
        <f t="shared" si="170"/>
        <v>1.1699856389586358</v>
      </c>
      <c r="AG444" s="262">
        <f t="shared" si="171"/>
        <v>0.25196759013261527</v>
      </c>
      <c r="AH444" s="262">
        <f t="shared" si="172"/>
        <v>0.14491921107888039</v>
      </c>
      <c r="AI444" s="262">
        <f t="shared" si="173"/>
        <v>-1.7293564613466401</v>
      </c>
      <c r="AJ444" s="262">
        <f t="shared" si="174"/>
        <v>8.4015999999999952E-4</v>
      </c>
      <c r="AK444" s="262">
        <f t="shared" si="175"/>
        <v>-306.7524028200674</v>
      </c>
    </row>
    <row r="445" spans="1:37" x14ac:dyDescent="0.25">
      <c r="A445" s="6">
        <f t="shared" si="157"/>
        <v>428</v>
      </c>
      <c r="B445" s="245">
        <f>+Rendimientos!F1118</f>
        <v>42627</v>
      </c>
      <c r="C445" s="247">
        <f>+Rendimientos!G1118</f>
        <v>-1.0289507381683568E-2</v>
      </c>
      <c r="D445" s="247">
        <f>+Rendimientos!H1118</f>
        <v>-3.9037848694921266E-2</v>
      </c>
      <c r="E445" s="247">
        <f>+Rendimientos!I1118</f>
        <v>-1.4658676427833504E-2</v>
      </c>
      <c r="F445">
        <f>+VLOOKUP(B445,ASURB.MX!$A$2:$H$1054,8,FALSE)</f>
        <v>-5.4712938480865033E-3</v>
      </c>
      <c r="G445" s="264">
        <f>+dr!F432</f>
        <v>1.03023E-3</v>
      </c>
      <c r="H445" s="264">
        <f>+dr!G432</f>
        <v>4.4672000000000461E-4</v>
      </c>
      <c r="I445" s="264">
        <f>+dr!H432</f>
        <v>1.1263000000000245E-4</v>
      </c>
      <c r="J445" s="264">
        <f>+dr!I432</f>
        <v>4.4287999999999272E-4</v>
      </c>
      <c r="K445" s="264">
        <f>+dr!J432</f>
        <v>0</v>
      </c>
      <c r="M445" s="6">
        <f t="shared" si="158"/>
        <v>428</v>
      </c>
      <c r="N445" s="1">
        <f t="shared" si="152"/>
        <v>42627</v>
      </c>
      <c r="O445" s="263">
        <f t="shared" si="153"/>
        <v>37.24714766736237</v>
      </c>
      <c r="P445" s="263">
        <f t="shared" si="154"/>
        <v>8.78045163958177</v>
      </c>
      <c r="Q445" s="263">
        <f t="shared" si="155"/>
        <v>14.574779453618648</v>
      </c>
      <c r="R445" s="263">
        <f t="shared" si="159"/>
        <v>303.4551524229974</v>
      </c>
      <c r="S445" s="98">
        <f t="shared" si="156"/>
        <v>3.1707423846153847E-2</v>
      </c>
      <c r="T445" s="265">
        <f>R445-'Ejercicio 7'!$J$12*EXP(-S445*34/360)</f>
        <v>303.35822090598384</v>
      </c>
      <c r="U445" s="280">
        <f t="shared" si="160"/>
        <v>8.245470000000002E-2</v>
      </c>
      <c r="V445" s="280">
        <f t="shared" si="161"/>
        <v>8.2733440000000005E-2</v>
      </c>
      <c r="W445" s="280">
        <f t="shared" si="162"/>
        <v>1.6640999999999184E-4</v>
      </c>
      <c r="X445" s="280">
        <f t="shared" si="163"/>
        <v>0</v>
      </c>
      <c r="Y445" s="262">
        <f t="shared" si="164"/>
        <v>9.9367780698667065</v>
      </c>
      <c r="Z445" s="262">
        <f t="shared" si="165"/>
        <v>9.7959302831965029</v>
      </c>
      <c r="AA445" s="262">
        <f t="shared" si="166"/>
        <v>10.00044829509595</v>
      </c>
      <c r="AB445" s="262">
        <f t="shared" si="167"/>
        <v>10</v>
      </c>
      <c r="AD445" s="6">
        <f t="shared" si="168"/>
        <v>428</v>
      </c>
      <c r="AE445" s="1">
        <f t="shared" si="169"/>
        <v>43537</v>
      </c>
      <c r="AF445" s="262">
        <f t="shared" si="170"/>
        <v>0.38523333263763249</v>
      </c>
      <c r="AG445" s="262">
        <f t="shared" si="171"/>
        <v>0.34954836041823079</v>
      </c>
      <c r="AH445" s="262">
        <f t="shared" si="172"/>
        <v>0.21522054638135124</v>
      </c>
      <c r="AI445" s="262">
        <f t="shared" si="173"/>
        <v>1.6648425770026165</v>
      </c>
      <c r="AJ445" s="262">
        <f t="shared" si="174"/>
        <v>-1.03023E-3</v>
      </c>
      <c r="AK445" s="262">
        <f t="shared" si="175"/>
        <v>-303.35822090598384</v>
      </c>
    </row>
    <row r="446" spans="1:37" x14ac:dyDescent="0.25">
      <c r="A446" s="6">
        <f t="shared" si="157"/>
        <v>429</v>
      </c>
      <c r="B446" s="245">
        <f>+Rendimientos!F1119</f>
        <v>42628</v>
      </c>
      <c r="C446" s="247">
        <f>+Rendimientos!G1119</f>
        <v>6.1849749024380004E-3</v>
      </c>
      <c r="D446" s="247">
        <f>+Rendimientos!H1119</f>
        <v>1.4354844567684264E-2</v>
      </c>
      <c r="E446" s="247">
        <f>+Rendimientos!I1119</f>
        <v>-8.6016641577041399E-3</v>
      </c>
      <c r="F446">
        <f>+VLOOKUP(B446,ASURB.MX!$A$2:$H$1054,8,FALSE)</f>
        <v>-1.4432366720720525E-4</v>
      </c>
      <c r="G446" s="264">
        <f>+dr!F433</f>
        <v>-6.4160000000007544E-5</v>
      </c>
      <c r="H446" s="264">
        <f>+dr!G433</f>
        <v>-3.1163000000000718E-4</v>
      </c>
      <c r="I446" s="264">
        <f>+dr!H433</f>
        <v>2.1958999999999868E-4</v>
      </c>
      <c r="J446" s="264">
        <f>+dr!I433</f>
        <v>5.2900000000008496E-5</v>
      </c>
      <c r="K446" s="264">
        <f>+dr!J433</f>
        <v>0</v>
      </c>
      <c r="M446" s="6">
        <f t="shared" si="158"/>
        <v>429</v>
      </c>
      <c r="N446" s="1">
        <f t="shared" si="152"/>
        <v>42628</v>
      </c>
      <c r="O446" s="263">
        <f t="shared" si="153"/>
        <v>37.865857611211929</v>
      </c>
      <c r="P446" s="263">
        <f t="shared" si="154"/>
        <v>9.2620049191977092</v>
      </c>
      <c r="Q446" s="263">
        <f t="shared" si="155"/>
        <v>14.663326967578261</v>
      </c>
      <c r="R446" s="263">
        <f t="shared" si="159"/>
        <v>305.07596214095167</v>
      </c>
      <c r="S446" s="98">
        <f t="shared" si="156"/>
        <v>3.0613033846153839E-2</v>
      </c>
      <c r="T446" s="265">
        <f>R446-'Ejercicio 7'!$J$12*EXP(-S446*34/360)</f>
        <v>304.97902060467027</v>
      </c>
      <c r="U446" s="280">
        <f t="shared" si="160"/>
        <v>8.1696350000000001E-2</v>
      </c>
      <c r="V446" s="280">
        <f t="shared" si="161"/>
        <v>8.2840400000000008E-2</v>
      </c>
      <c r="W446" s="280">
        <f t="shared" si="162"/>
        <v>-2.2356999999999239E-4</v>
      </c>
      <c r="X446" s="280">
        <f t="shared" si="163"/>
        <v>0</v>
      </c>
      <c r="Y446" s="262">
        <f t="shared" si="164"/>
        <v>9.9367780698667065</v>
      </c>
      <c r="Z446" s="262">
        <f t="shared" si="165"/>
        <v>9.7959302831965029</v>
      </c>
      <c r="AA446" s="262">
        <f t="shared" si="166"/>
        <v>10.00044829509595</v>
      </c>
      <c r="AB446" s="262">
        <f t="shared" si="167"/>
        <v>10</v>
      </c>
      <c r="AD446" s="6">
        <f t="shared" si="168"/>
        <v>429</v>
      </c>
      <c r="AE446" s="1">
        <f t="shared" si="169"/>
        <v>43537</v>
      </c>
      <c r="AF446" s="262">
        <f t="shared" si="170"/>
        <v>-0.23347661121192687</v>
      </c>
      <c r="AG446" s="262">
        <f t="shared" si="171"/>
        <v>-0.1320049191977084</v>
      </c>
      <c r="AH446" s="262">
        <f t="shared" si="172"/>
        <v>0.12667303242173844</v>
      </c>
      <c r="AI446" s="262">
        <f t="shared" si="173"/>
        <v>4.4032859048343198E-2</v>
      </c>
      <c r="AJ446" s="262">
        <f t="shared" si="174"/>
        <v>6.4160000000007544E-5</v>
      </c>
      <c r="AK446" s="262">
        <f t="shared" si="175"/>
        <v>-304.97902060467027</v>
      </c>
    </row>
    <row r="447" spans="1:37" x14ac:dyDescent="0.25">
      <c r="A447" s="6">
        <f t="shared" si="157"/>
        <v>430</v>
      </c>
      <c r="B447" s="245">
        <f>+Rendimientos!F1120</f>
        <v>42632</v>
      </c>
      <c r="C447" s="247">
        <f>+Rendimientos!G1120</f>
        <v>-8.2527676250910374E-3</v>
      </c>
      <c r="D447" s="247">
        <f>+Rendimientos!H1120</f>
        <v>1.9143872701702366E-2</v>
      </c>
      <c r="E447" s="247">
        <f>+Rendimientos!I1120</f>
        <v>-4.4782846301518343E-3</v>
      </c>
      <c r="F447">
        <f>+VLOOKUP(B447,ASURB.MX!$A$2:$H$1054,8,FALSE)</f>
        <v>-2.6025862430167882E-3</v>
      </c>
      <c r="G447" s="264">
        <f>+dr!F434</f>
        <v>2.1353000000000344E-4</v>
      </c>
      <c r="H447" s="264">
        <f>+dr!G434</f>
        <v>9.7928000000000598E-4</v>
      </c>
      <c r="I447" s="264">
        <f>+dr!H434</f>
        <v>3.4676000000000151E-4</v>
      </c>
      <c r="J447" s="264">
        <f>+dr!I434</f>
        <v>6.0413999999999607E-4</v>
      </c>
      <c r="K447" s="264">
        <f>+dr!J434</f>
        <v>0</v>
      </c>
      <c r="M447" s="6">
        <f t="shared" si="158"/>
        <v>430</v>
      </c>
      <c r="N447" s="1">
        <f t="shared" si="152"/>
        <v>42632</v>
      </c>
      <c r="O447" s="263">
        <f t="shared" si="153"/>
        <v>37.323087722649127</v>
      </c>
      <c r="P447" s="263">
        <f t="shared" si="154"/>
        <v>9.3064673021566886</v>
      </c>
      <c r="Q447" s="263">
        <f t="shared" si="155"/>
        <v>14.723914256151474</v>
      </c>
      <c r="R447" s="263">
        <f t="shared" si="159"/>
        <v>304.3269263609597</v>
      </c>
      <c r="S447" s="98">
        <f t="shared" si="156"/>
        <v>3.089072384615385E-2</v>
      </c>
      <c r="T447" s="265">
        <f>R447-'Ejercicio 7'!$J$12*EXP(-S447*34/360)</f>
        <v>304.22998736706063</v>
      </c>
      <c r="U447" s="280">
        <f t="shared" si="160"/>
        <v>8.2987260000000007E-2</v>
      </c>
      <c r="V447" s="280">
        <f t="shared" si="161"/>
        <v>8.2967570000000004E-2</v>
      </c>
      <c r="W447" s="280">
        <f t="shared" si="162"/>
        <v>3.2766999999999519E-4</v>
      </c>
      <c r="X447" s="280">
        <f t="shared" si="163"/>
        <v>0</v>
      </c>
      <c r="Y447" s="262">
        <f t="shared" si="164"/>
        <v>9.9367780698667065</v>
      </c>
      <c r="Z447" s="262">
        <f t="shared" si="165"/>
        <v>9.7959302831965029</v>
      </c>
      <c r="AA447" s="262">
        <f t="shared" si="166"/>
        <v>10.00044829509595</v>
      </c>
      <c r="AB447" s="262">
        <f t="shared" si="167"/>
        <v>10</v>
      </c>
      <c r="AD447" s="6">
        <f t="shared" si="168"/>
        <v>430</v>
      </c>
      <c r="AE447" s="1">
        <f t="shared" si="169"/>
        <v>43537</v>
      </c>
      <c r="AF447" s="262">
        <f t="shared" si="170"/>
        <v>0.30929327735087497</v>
      </c>
      <c r="AG447" s="262">
        <f t="shared" si="171"/>
        <v>-0.17646730215668782</v>
      </c>
      <c r="AH447" s="262">
        <f t="shared" si="172"/>
        <v>6.6085743848525169E-2</v>
      </c>
      <c r="AI447" s="262">
        <f t="shared" si="173"/>
        <v>0.79306863904031388</v>
      </c>
      <c r="AJ447" s="262">
        <f t="shared" si="174"/>
        <v>-2.1353000000000344E-4</v>
      </c>
      <c r="AK447" s="262">
        <f t="shared" si="175"/>
        <v>-304.22998736706063</v>
      </c>
    </row>
    <row r="448" spans="1:37" x14ac:dyDescent="0.25">
      <c r="A448" s="6">
        <f t="shared" si="157"/>
        <v>431</v>
      </c>
      <c r="B448" s="245">
        <f>+Rendimientos!F1121</f>
        <v>42633</v>
      </c>
      <c r="C448" s="247">
        <f>+Rendimientos!G1121</f>
        <v>9.6275634921454776E-3</v>
      </c>
      <c r="D448" s="247">
        <f>+Rendimientos!H1121</f>
        <v>7.6322193580644279E-3</v>
      </c>
      <c r="E448" s="247">
        <f>+Rendimientos!I1121</f>
        <v>2.4823990944563629E-2</v>
      </c>
      <c r="F448">
        <f>+VLOOKUP(B448,ASURB.MX!$A$2:$H$1054,8,FALSE)</f>
        <v>8.684876411610646E-3</v>
      </c>
      <c r="G448" s="264">
        <f>+dr!F435</f>
        <v>-5.0762999999999503E-4</v>
      </c>
      <c r="H448" s="264">
        <f>+dr!G435</f>
        <v>3.958499999999962E-4</v>
      </c>
      <c r="I448" s="264">
        <f>+dr!H435</f>
        <v>8.2016999999999507E-4</v>
      </c>
      <c r="J448" s="264">
        <f>+dr!I435</f>
        <v>8.8727999999999724E-4</v>
      </c>
      <c r="K448" s="264">
        <f>+dr!J435</f>
        <v>0</v>
      </c>
      <c r="M448" s="6">
        <f t="shared" si="158"/>
        <v>431</v>
      </c>
      <c r="N448" s="1">
        <f t="shared" si="152"/>
        <v>42633</v>
      </c>
      <c r="O448" s="263">
        <f t="shared" si="153"/>
        <v>37.996438820289647</v>
      </c>
      <c r="P448" s="263">
        <f t="shared" si="154"/>
        <v>9.1999487553142316</v>
      </c>
      <c r="Q448" s="263">
        <f t="shared" si="155"/>
        <v>15.161741793841397</v>
      </c>
      <c r="R448" s="263">
        <f t="shared" si="159"/>
        <v>307.78146498735526</v>
      </c>
      <c r="S448" s="98">
        <f t="shared" si="156"/>
        <v>3.0169563846153852E-2</v>
      </c>
      <c r="T448" s="265">
        <f>R448-'Ejercicio 7'!$J$12*EXP(-S448*34/360)</f>
        <v>307.68451939075953</v>
      </c>
      <c r="U448" s="280">
        <f t="shared" si="160"/>
        <v>8.2403830000000011E-2</v>
      </c>
      <c r="V448" s="280">
        <f t="shared" si="161"/>
        <v>8.3440979999999998E-2</v>
      </c>
      <c r="W448" s="280">
        <f t="shared" si="162"/>
        <v>6.1080999999999636E-4</v>
      </c>
      <c r="X448" s="280">
        <f t="shared" si="163"/>
        <v>0</v>
      </c>
      <c r="Y448" s="262">
        <f t="shared" si="164"/>
        <v>9.9367780698667065</v>
      </c>
      <c r="Z448" s="262">
        <f t="shared" si="165"/>
        <v>9.7959302831965029</v>
      </c>
      <c r="AA448" s="262">
        <f t="shared" si="166"/>
        <v>10.00044829509595</v>
      </c>
      <c r="AB448" s="262">
        <f t="shared" si="167"/>
        <v>10</v>
      </c>
      <c r="AD448" s="6">
        <f t="shared" si="168"/>
        <v>431</v>
      </c>
      <c r="AE448" s="1">
        <f t="shared" si="169"/>
        <v>43537</v>
      </c>
      <c r="AF448" s="262">
        <f t="shared" si="170"/>
        <v>-0.36405782028964495</v>
      </c>
      <c r="AG448" s="262">
        <f t="shared" si="171"/>
        <v>-6.9948755314230837E-2</v>
      </c>
      <c r="AH448" s="262">
        <f t="shared" si="172"/>
        <v>-0.37174179384139805</v>
      </c>
      <c r="AI448" s="262">
        <f t="shared" si="173"/>
        <v>-2.6614699873552468</v>
      </c>
      <c r="AJ448" s="262">
        <f t="shared" si="174"/>
        <v>5.0762999999999503E-4</v>
      </c>
      <c r="AK448" s="262">
        <f t="shared" si="175"/>
        <v>-307.68451939075953</v>
      </c>
    </row>
    <row r="449" spans="1:37" x14ac:dyDescent="0.25">
      <c r="A449" s="6">
        <f t="shared" si="157"/>
        <v>432</v>
      </c>
      <c r="B449" s="245">
        <f>+Rendimientos!F1122</f>
        <v>42634</v>
      </c>
      <c r="C449" s="247">
        <f>+Rendimientos!G1122</f>
        <v>8.1810775456243739E-3</v>
      </c>
      <c r="D449" s="247">
        <f>+Rendimientos!H1122</f>
        <v>-5.1453574132383486E-3</v>
      </c>
      <c r="E449" s="247">
        <f>+Rendimientos!I1122</f>
        <v>-7.0297771769179587E-3</v>
      </c>
      <c r="F449">
        <f>+VLOOKUP(B449,ASURB.MX!$A$2:$H$1054,8,FALSE)</f>
        <v>9.0012974431146805E-3</v>
      </c>
      <c r="G449" s="264">
        <f>+dr!F436</f>
        <v>1.299999999995749E-6</v>
      </c>
      <c r="H449" s="264">
        <f>+dr!G436</f>
        <v>4.9599999999996869E-5</v>
      </c>
      <c r="I449" s="264">
        <f>+dr!H436</f>
        <v>5.8701000000000586E-4</v>
      </c>
      <c r="J449" s="264">
        <f>+dr!I436</f>
        <v>-2.4807999999999081E-4</v>
      </c>
      <c r="K449" s="264">
        <f>+dr!J436</f>
        <v>0</v>
      </c>
      <c r="M449" s="6">
        <f t="shared" si="158"/>
        <v>432</v>
      </c>
      <c r="N449" s="1">
        <f t="shared" si="152"/>
        <v>42634</v>
      </c>
      <c r="O449" s="263">
        <f t="shared" si="153"/>
        <v>37.941517236743763</v>
      </c>
      <c r="P449" s="263">
        <f t="shared" si="154"/>
        <v>9.0831435368180973</v>
      </c>
      <c r="Q449" s="263">
        <f t="shared" si="155"/>
        <v>14.686394185113476</v>
      </c>
      <c r="R449" s="263">
        <f t="shared" si="159"/>
        <v>307.87886892549898</v>
      </c>
      <c r="S449" s="98">
        <f t="shared" si="156"/>
        <v>3.0678493846153843E-2</v>
      </c>
      <c r="T449" s="265">
        <f>R449-'Ejercicio 7'!$J$12*EXP(-S449*34/360)</f>
        <v>307.78192798854059</v>
      </c>
      <c r="U449" s="280">
        <f t="shared" si="160"/>
        <v>8.2057580000000005E-2</v>
      </c>
      <c r="V449" s="280">
        <f t="shared" si="161"/>
        <v>8.3207820000000016E-2</v>
      </c>
      <c r="W449" s="280">
        <f t="shared" si="162"/>
        <v>-5.2454999999999169E-4</v>
      </c>
      <c r="X449" s="280">
        <f t="shared" si="163"/>
        <v>0</v>
      </c>
      <c r="Y449" s="262">
        <f t="shared" si="164"/>
        <v>9.9367780698667065</v>
      </c>
      <c r="Z449" s="262">
        <f t="shared" si="165"/>
        <v>9.7959302831965029</v>
      </c>
      <c r="AA449" s="262">
        <f t="shared" si="166"/>
        <v>10.00044829509595</v>
      </c>
      <c r="AB449" s="262">
        <f t="shared" si="167"/>
        <v>10</v>
      </c>
      <c r="AD449" s="6">
        <f t="shared" si="168"/>
        <v>432</v>
      </c>
      <c r="AE449" s="1">
        <f t="shared" si="169"/>
        <v>43537</v>
      </c>
      <c r="AF449" s="262">
        <f t="shared" si="170"/>
        <v>-0.30913623674376112</v>
      </c>
      <c r="AG449" s="262">
        <f t="shared" si="171"/>
        <v>4.6856463181903507E-2</v>
      </c>
      <c r="AH449" s="262">
        <f t="shared" si="172"/>
        <v>0.10360581488652265</v>
      </c>
      <c r="AI449" s="262">
        <f t="shared" si="173"/>
        <v>-2.7588739254989605</v>
      </c>
      <c r="AJ449" s="262">
        <f t="shared" si="174"/>
        <v>-1.299999999995749E-6</v>
      </c>
      <c r="AK449" s="262">
        <f t="shared" si="175"/>
        <v>-307.78192798854059</v>
      </c>
    </row>
    <row r="450" spans="1:37" x14ac:dyDescent="0.25">
      <c r="A450" s="6">
        <f t="shared" si="157"/>
        <v>433</v>
      </c>
      <c r="B450" s="245">
        <f>+Rendimientos!F1123</f>
        <v>42635</v>
      </c>
      <c r="C450" s="247">
        <f>+Rendimientos!G1123</f>
        <v>3.7961267998531618E-2</v>
      </c>
      <c r="D450" s="247">
        <f>+Rendimientos!H1123</f>
        <v>1.2908329747255112E-2</v>
      </c>
      <c r="E450" s="247">
        <f>+Rendimientos!I1123</f>
        <v>1.4010673735517929E-2</v>
      </c>
      <c r="F450">
        <f>+VLOOKUP(B450,ASURB.MX!$A$2:$H$1054,8,FALSE)</f>
        <v>1.7308995191882958E-2</v>
      </c>
      <c r="G450" s="264">
        <f>+dr!F437</f>
        <v>5.9830000000003769E-5</v>
      </c>
      <c r="H450" s="264">
        <f>+dr!G437</f>
        <v>6.6194000000000669E-4</v>
      </c>
      <c r="I450" s="264">
        <f>+dr!H437</f>
        <v>1.3674999999999798E-4</v>
      </c>
      <c r="J450" s="264">
        <f>+dr!I437</f>
        <v>5.6689999999991192E-5</v>
      </c>
      <c r="K450" s="264">
        <f>+dr!J437</f>
        <v>0</v>
      </c>
      <c r="M450" s="6">
        <f t="shared" si="158"/>
        <v>433</v>
      </c>
      <c r="N450" s="1">
        <f t="shared" si="152"/>
        <v>42635</v>
      </c>
      <c r="O450" s="263">
        <f t="shared" si="153"/>
        <v>39.088415510396437</v>
      </c>
      <c r="P450" s="263">
        <f t="shared" si="154"/>
        <v>9.2486169770779654</v>
      </c>
      <c r="Q450" s="263">
        <f t="shared" si="155"/>
        <v>14.998676298749846</v>
      </c>
      <c r="R450" s="263">
        <f t="shared" si="159"/>
        <v>310.4472875624196</v>
      </c>
      <c r="S450" s="98">
        <f t="shared" si="156"/>
        <v>3.0737023846153851E-2</v>
      </c>
      <c r="T450" s="265">
        <f>R450-'Ejercicio 7'!$J$12*EXP(-S450*34/360)</f>
        <v>310.3503471613331</v>
      </c>
      <c r="U450" s="280">
        <f t="shared" si="160"/>
        <v>8.2669920000000008E-2</v>
      </c>
      <c r="V450" s="280">
        <f t="shared" si="161"/>
        <v>8.2757560000000008E-2</v>
      </c>
      <c r="W450" s="280">
        <f t="shared" si="162"/>
        <v>-2.1978000000000969E-4</v>
      </c>
      <c r="X450" s="280">
        <f t="shared" si="163"/>
        <v>0</v>
      </c>
      <c r="Y450" s="262">
        <f t="shared" si="164"/>
        <v>9.9367780698667065</v>
      </c>
      <c r="Z450" s="262">
        <f t="shared" si="165"/>
        <v>9.7959302831965029</v>
      </c>
      <c r="AA450" s="262">
        <f t="shared" si="166"/>
        <v>10.00044829509595</v>
      </c>
      <c r="AB450" s="262">
        <f t="shared" si="167"/>
        <v>10</v>
      </c>
      <c r="AD450" s="6">
        <f t="shared" si="168"/>
        <v>433</v>
      </c>
      <c r="AE450" s="1">
        <f t="shared" si="169"/>
        <v>43537</v>
      </c>
      <c r="AF450" s="262">
        <f t="shared" si="170"/>
        <v>-1.4560345103964352</v>
      </c>
      <c r="AG450" s="262">
        <f t="shared" si="171"/>
        <v>-0.11861697707796459</v>
      </c>
      <c r="AH450" s="262">
        <f t="shared" si="172"/>
        <v>-0.20867629874984672</v>
      </c>
      <c r="AI450" s="262">
        <f t="shared" si="173"/>
        <v>-5.3272925624195864</v>
      </c>
      <c r="AJ450" s="262">
        <f t="shared" si="174"/>
        <v>-5.9830000000003769E-5</v>
      </c>
      <c r="AK450" s="262">
        <f t="shared" si="175"/>
        <v>-310.3503471613331</v>
      </c>
    </row>
    <row r="451" spans="1:37" x14ac:dyDescent="0.25">
      <c r="A451" s="6">
        <f t="shared" si="157"/>
        <v>434</v>
      </c>
      <c r="B451" s="245">
        <f>+Rendimientos!F1124</f>
        <v>42636</v>
      </c>
      <c r="C451" s="247">
        <f>+Rendimientos!G1124</f>
        <v>1.3110390672225374E-3</v>
      </c>
      <c r="D451" s="247">
        <f>+Rendimientos!H1124</f>
        <v>9.946581198086904E-3</v>
      </c>
      <c r="E451" s="247">
        <f>+Rendimientos!I1124</f>
        <v>-5.798649442819593E-4</v>
      </c>
      <c r="F451">
        <f>+VLOOKUP(B451,ASURB.MX!$A$2:$H$1054,8,FALSE)</f>
        <v>-1.3440532849777179E-2</v>
      </c>
      <c r="G451" s="264">
        <f>+dr!F438</f>
        <v>5.6237999999999427E-4</v>
      </c>
      <c r="H451" s="264">
        <f>+dr!G438</f>
        <v>8.2136000000000015E-4</v>
      </c>
      <c r="I451" s="264">
        <f>+dr!H438</f>
        <v>6.4283999999999869E-4</v>
      </c>
      <c r="J451" s="264">
        <f>+dr!I438</f>
        <v>8.0002000000000545E-4</v>
      </c>
      <c r="K451" s="264">
        <f>+dr!J438</f>
        <v>0</v>
      </c>
      <c r="M451" s="6">
        <f t="shared" si="158"/>
        <v>434</v>
      </c>
      <c r="N451" s="1">
        <f t="shared" si="152"/>
        <v>42636</v>
      </c>
      <c r="O451" s="263">
        <f t="shared" si="153"/>
        <v>37.681750877531194</v>
      </c>
      <c r="P451" s="263">
        <f t="shared" si="154"/>
        <v>9.2212654233704257</v>
      </c>
      <c r="Q451" s="263">
        <f t="shared" si="155"/>
        <v>14.781426283513124</v>
      </c>
      <c r="R451" s="263">
        <f t="shared" si="159"/>
        <v>301.04645627246117</v>
      </c>
      <c r="S451" s="98">
        <f t="shared" si="156"/>
        <v>3.1239573846153841E-2</v>
      </c>
      <c r="T451" s="265">
        <f>R451-'Ejercicio 7'!$J$12*EXP(-S451*34/360)</f>
        <v>300.94952047235313</v>
      </c>
      <c r="U451" s="280">
        <f t="shared" si="160"/>
        <v>8.2829340000000001E-2</v>
      </c>
      <c r="V451" s="280">
        <f t="shared" si="161"/>
        <v>8.3263649999999995E-2</v>
      </c>
      <c r="W451" s="280">
        <f t="shared" si="162"/>
        <v>5.2355000000000457E-4</v>
      </c>
      <c r="X451" s="280">
        <f t="shared" si="163"/>
        <v>0</v>
      </c>
      <c r="Y451" s="262">
        <f t="shared" si="164"/>
        <v>9.9367780698667065</v>
      </c>
      <c r="Z451" s="262">
        <f t="shared" si="165"/>
        <v>9.7959302831965029</v>
      </c>
      <c r="AA451" s="262">
        <f t="shared" si="166"/>
        <v>10.00044829509595</v>
      </c>
      <c r="AB451" s="262">
        <f t="shared" si="167"/>
        <v>10</v>
      </c>
      <c r="AD451" s="6">
        <f t="shared" si="168"/>
        <v>434</v>
      </c>
      <c r="AE451" s="1">
        <f t="shared" si="169"/>
        <v>43537</v>
      </c>
      <c r="AF451" s="262">
        <f t="shared" si="170"/>
        <v>-4.9369877531191264E-2</v>
      </c>
      <c r="AG451" s="262">
        <f t="shared" si="171"/>
        <v>-9.126542337042487E-2</v>
      </c>
      <c r="AH451" s="262">
        <f t="shared" si="172"/>
        <v>8.5737164868753268E-3</v>
      </c>
      <c r="AI451" s="262">
        <f t="shared" si="173"/>
        <v>4.0735387275388462</v>
      </c>
      <c r="AJ451" s="262">
        <f t="shared" si="174"/>
        <v>-5.6237999999999427E-4</v>
      </c>
      <c r="AK451" s="262">
        <f t="shared" si="175"/>
        <v>-300.94952047235313</v>
      </c>
    </row>
    <row r="452" spans="1:37" x14ac:dyDescent="0.25">
      <c r="A452" s="6">
        <f t="shared" si="157"/>
        <v>435</v>
      </c>
      <c r="B452" s="245">
        <f>+Rendimientos!F1125</f>
        <v>42639</v>
      </c>
      <c r="C452" s="247">
        <f>+Rendimientos!G1125</f>
        <v>-1.6454178733258697E-2</v>
      </c>
      <c r="D452" s="247">
        <f>+Rendimientos!H1125</f>
        <v>-1.5052048239388832E-2</v>
      </c>
      <c r="E452" s="247">
        <f>+Rendimientos!I1125</f>
        <v>2.900065747343751E-4</v>
      </c>
      <c r="F452">
        <f>+VLOOKUP(B452,ASURB.MX!$A$2:$H$1054,8,FALSE)</f>
        <v>-6.0755805855993404E-3</v>
      </c>
      <c r="G452" s="264">
        <f>+dr!F439</f>
        <v>1.6147400000000034E-3</v>
      </c>
      <c r="H452" s="264">
        <f>+dr!G439</f>
        <v>2.8494999999999215E-4</v>
      </c>
      <c r="I452" s="264">
        <f>+dr!H439</f>
        <v>4.0282000000000512E-4</v>
      </c>
      <c r="J452" s="264">
        <f>+dr!I439</f>
        <v>2.4129999999999985E-4</v>
      </c>
      <c r="K452" s="264">
        <f>+dr!J439</f>
        <v>0</v>
      </c>
      <c r="M452" s="6">
        <f t="shared" si="158"/>
        <v>435</v>
      </c>
      <c r="N452" s="1">
        <f t="shared" si="152"/>
        <v>42639</v>
      </c>
      <c r="O452" s="263">
        <f t="shared" si="153"/>
        <v>37.018237545985279</v>
      </c>
      <c r="P452" s="263">
        <f t="shared" si="154"/>
        <v>8.9936038951453252</v>
      </c>
      <c r="Q452" s="263">
        <f t="shared" si="155"/>
        <v>14.794289819248148</v>
      </c>
      <c r="R452" s="263">
        <f t="shared" si="159"/>
        <v>303.2718338930149</v>
      </c>
      <c r="S452" s="98">
        <f t="shared" si="156"/>
        <v>3.229193384615385E-2</v>
      </c>
      <c r="T452" s="265">
        <f>R452-'Ejercicio 7'!$J$12*EXP(-S452*34/360)</f>
        <v>303.17490772683419</v>
      </c>
      <c r="U452" s="280">
        <f t="shared" si="160"/>
        <v>8.229293E-2</v>
      </c>
      <c r="V452" s="280">
        <f t="shared" si="161"/>
        <v>8.3023630000000015E-2</v>
      </c>
      <c r="W452" s="280">
        <f t="shared" si="162"/>
        <v>-3.5170000000001034E-5</v>
      </c>
      <c r="X452" s="280">
        <f t="shared" si="163"/>
        <v>0</v>
      </c>
      <c r="Y452" s="262">
        <f t="shared" si="164"/>
        <v>9.9367780698667065</v>
      </c>
      <c r="Z452" s="262">
        <f t="shared" si="165"/>
        <v>9.7959302831965029</v>
      </c>
      <c r="AA452" s="262">
        <f t="shared" si="166"/>
        <v>10.00044829509595</v>
      </c>
      <c r="AB452" s="262">
        <f t="shared" si="167"/>
        <v>10</v>
      </c>
      <c r="AD452" s="6">
        <f t="shared" si="168"/>
        <v>435</v>
      </c>
      <c r="AE452" s="1">
        <f t="shared" si="169"/>
        <v>43537</v>
      </c>
      <c r="AF452" s="262">
        <f t="shared" si="170"/>
        <v>0.61414345401472303</v>
      </c>
      <c r="AG452" s="262">
        <f t="shared" si="171"/>
        <v>0.13639610485467557</v>
      </c>
      <c r="AH452" s="262">
        <f t="shared" si="172"/>
        <v>-4.2898192481484188E-3</v>
      </c>
      <c r="AI452" s="262">
        <f t="shared" si="173"/>
        <v>1.8481611069851169</v>
      </c>
      <c r="AJ452" s="262">
        <f t="shared" si="174"/>
        <v>-1.6147400000000034E-3</v>
      </c>
      <c r="AK452" s="262">
        <f t="shared" si="175"/>
        <v>-303.17490772683419</v>
      </c>
    </row>
    <row r="453" spans="1:37" x14ac:dyDescent="0.25">
      <c r="A453" s="6">
        <f t="shared" si="157"/>
        <v>436</v>
      </c>
      <c r="B453" s="245">
        <f>+Rendimientos!F1126</f>
        <v>42640</v>
      </c>
      <c r="C453" s="247">
        <f>+Rendimientos!G1126</f>
        <v>2.1012432953911787E-2</v>
      </c>
      <c r="D453" s="247">
        <f>+Rendimientos!H1126</f>
        <v>3.2269947863667318E-2</v>
      </c>
      <c r="E453" s="247">
        <f>+Rendimientos!I1126</f>
        <v>1.4964061728047711E-2</v>
      </c>
      <c r="F453">
        <f>+VLOOKUP(B453,ASURB.MX!$A$2:$H$1054,8,FALSE)</f>
        <v>8.3046449618701113E-3</v>
      </c>
      <c r="G453" s="264">
        <f>+dr!F440</f>
        <v>-1.7865600000000065E-3</v>
      </c>
      <c r="H453" s="264">
        <f>+dr!G440</f>
        <v>-3.2659999999996858E-5</v>
      </c>
      <c r="I453" s="264">
        <f>+dr!H440</f>
        <v>-4.2489999999999195E-5</v>
      </c>
      <c r="J453" s="264">
        <f>+dr!I440</f>
        <v>-6.4132999999999551E-4</v>
      </c>
      <c r="K453" s="264">
        <f>+dr!J440</f>
        <v>0</v>
      </c>
      <c r="M453" s="6">
        <f t="shared" si="158"/>
        <v>436</v>
      </c>
      <c r="N453" s="1">
        <f t="shared" si="152"/>
        <v>42640</v>
      </c>
      <c r="O453" s="263">
        <f t="shared" si="153"/>
        <v>38.431495146862751</v>
      </c>
      <c r="P453" s="263">
        <f t="shared" si="154"/>
        <v>9.4294299343630303</v>
      </c>
      <c r="Q453" s="263">
        <f t="shared" si="155"/>
        <v>15.012982675317087</v>
      </c>
      <c r="R453" s="263">
        <f t="shared" si="159"/>
        <v>307.66445904079984</v>
      </c>
      <c r="S453" s="98">
        <f t="shared" si="156"/>
        <v>2.889063384615384E-2</v>
      </c>
      <c r="T453" s="265">
        <f>R453-'Ejercicio 7'!$J$12*EXP(-S453*34/360)</f>
        <v>307.56750173364833</v>
      </c>
      <c r="U453" s="280">
        <f t="shared" si="160"/>
        <v>8.1975320000000018E-2</v>
      </c>
      <c r="V453" s="280">
        <f t="shared" si="161"/>
        <v>8.2578320000000011E-2</v>
      </c>
      <c r="W453" s="280">
        <f t="shared" si="162"/>
        <v>-9.177999999999964E-4</v>
      </c>
      <c r="X453" s="280">
        <f t="shared" si="163"/>
        <v>0</v>
      </c>
      <c r="Y453" s="262">
        <f t="shared" si="164"/>
        <v>9.9367780698667065</v>
      </c>
      <c r="Z453" s="262">
        <f t="shared" si="165"/>
        <v>9.7959302831965029</v>
      </c>
      <c r="AA453" s="262">
        <f t="shared" si="166"/>
        <v>10.00044829509595</v>
      </c>
      <c r="AB453" s="262">
        <f t="shared" si="167"/>
        <v>10</v>
      </c>
      <c r="AD453" s="6">
        <f t="shared" si="168"/>
        <v>436</v>
      </c>
      <c r="AE453" s="1">
        <f t="shared" si="169"/>
        <v>43537</v>
      </c>
      <c r="AF453" s="262">
        <f t="shared" si="170"/>
        <v>-0.79911414686274895</v>
      </c>
      <c r="AG453" s="262">
        <f t="shared" si="171"/>
        <v>-0.29942993436302956</v>
      </c>
      <c r="AH453" s="262">
        <f t="shared" si="172"/>
        <v>-0.2229826753170876</v>
      </c>
      <c r="AI453" s="262">
        <f t="shared" si="173"/>
        <v>-2.5444640407998236</v>
      </c>
      <c r="AJ453" s="262">
        <f t="shared" si="174"/>
        <v>1.7865600000000065E-3</v>
      </c>
      <c r="AK453" s="262">
        <f t="shared" si="175"/>
        <v>-307.56750173364833</v>
      </c>
    </row>
    <row r="454" spans="1:37" x14ac:dyDescent="0.25">
      <c r="A454" s="6">
        <f t="shared" si="157"/>
        <v>437</v>
      </c>
      <c r="B454" s="245">
        <f>+Rendimientos!F1127</f>
        <v>42641</v>
      </c>
      <c r="C454" s="247">
        <f>+Rendimientos!G1127</f>
        <v>1.9301510043409617E-2</v>
      </c>
      <c r="D454" s="247">
        <f>+Rendimientos!H1127</f>
        <v>-2.2272631539995199E-2</v>
      </c>
      <c r="E454" s="247">
        <f>+Rendimientos!I1127</f>
        <v>-4.2935653916772211E-3</v>
      </c>
      <c r="F454">
        <f>+VLOOKUP(B454,ASURB.MX!$A$2:$H$1054,8,FALSE)</f>
        <v>1.2014986194550253E-2</v>
      </c>
      <c r="G454" s="264">
        <f>+dr!F441</f>
        <v>-3.4676000000000151E-4</v>
      </c>
      <c r="H454" s="264">
        <f>+dr!G441</f>
        <v>4.6721000000000262E-4</v>
      </c>
      <c r="I454" s="264">
        <f>+dr!H441</f>
        <v>-8.251500000000106E-4</v>
      </c>
      <c r="J454" s="264">
        <f>+dr!I441</f>
        <v>-7.6650000000004492E-5</v>
      </c>
      <c r="K454" s="264">
        <f>+dr!J441</f>
        <v>0</v>
      </c>
      <c r="M454" s="6">
        <f t="shared" si="158"/>
        <v>437</v>
      </c>
      <c r="N454" s="1">
        <f t="shared" si="152"/>
        <v>42641</v>
      </c>
      <c r="O454" s="263">
        <f t="shared" si="153"/>
        <v>38.365798038700909</v>
      </c>
      <c r="P454" s="263">
        <f t="shared" si="154"/>
        <v>8.9288987147469303</v>
      </c>
      <c r="Q454" s="263">
        <f t="shared" si="155"/>
        <v>14.726634297594494</v>
      </c>
      <c r="R454" s="263">
        <f t="shared" si="159"/>
        <v>308.80811954233758</v>
      </c>
      <c r="S454" s="98">
        <f t="shared" si="156"/>
        <v>3.0330433846153845E-2</v>
      </c>
      <c r="T454" s="265">
        <f>R454-'Ejercicio 7'!$J$12*EXP(-S454*34/360)</f>
        <v>308.71117541865203</v>
      </c>
      <c r="U454" s="280">
        <f t="shared" si="160"/>
        <v>8.2475190000000004E-2</v>
      </c>
      <c r="V454" s="280">
        <f t="shared" si="161"/>
        <v>8.1795659999999992E-2</v>
      </c>
      <c r="W454" s="280">
        <f t="shared" si="162"/>
        <v>-3.5312000000000537E-4</v>
      </c>
      <c r="X454" s="280">
        <f t="shared" si="163"/>
        <v>0</v>
      </c>
      <c r="Y454" s="262">
        <f t="shared" si="164"/>
        <v>9.9367780698667065</v>
      </c>
      <c r="Z454" s="262">
        <f t="shared" si="165"/>
        <v>9.7959302831965029</v>
      </c>
      <c r="AA454" s="262">
        <f t="shared" si="166"/>
        <v>10.00044829509595</v>
      </c>
      <c r="AB454" s="262">
        <f t="shared" si="167"/>
        <v>10</v>
      </c>
      <c r="AD454" s="6">
        <f t="shared" si="168"/>
        <v>437</v>
      </c>
      <c r="AE454" s="1">
        <f t="shared" si="169"/>
        <v>43537</v>
      </c>
      <c r="AF454" s="262">
        <f t="shared" si="170"/>
        <v>-0.73341703870090669</v>
      </c>
      <c r="AG454" s="262">
        <f t="shared" si="171"/>
        <v>0.20110128525307047</v>
      </c>
      <c r="AH454" s="262">
        <f t="shared" si="172"/>
        <v>6.3365702405505431E-2</v>
      </c>
      <c r="AI454" s="262">
        <f t="shared" si="173"/>
        <v>-3.6881245423375617</v>
      </c>
      <c r="AJ454" s="262">
        <f t="shared" si="174"/>
        <v>3.4676000000000151E-4</v>
      </c>
      <c r="AK454" s="262">
        <f t="shared" si="175"/>
        <v>-308.71117541865203</v>
      </c>
    </row>
    <row r="455" spans="1:37" x14ac:dyDescent="0.25">
      <c r="A455" s="6">
        <f t="shared" si="157"/>
        <v>438</v>
      </c>
      <c r="B455" s="245">
        <f>+Rendimientos!F1128</f>
        <v>42642</v>
      </c>
      <c r="C455" s="247">
        <f>+Rendimientos!G1128</f>
        <v>1.7067582188764547E-2</v>
      </c>
      <c r="D455" s="247">
        <f>+Rendimientos!H1128</f>
        <v>-7.1576895941699581E-3</v>
      </c>
      <c r="E455" s="247">
        <f>+Rendimientos!I1128</f>
        <v>3.1505656451661294E-3</v>
      </c>
      <c r="F455">
        <f>+VLOOKUP(B455,ASURB.MX!$A$2:$H$1054,8,FALSE)</f>
        <v>-1.6016687751770398E-2</v>
      </c>
      <c r="G455" s="264">
        <f>+dr!F442</f>
        <v>4.1885900000000059E-3</v>
      </c>
      <c r="H455" s="264">
        <f>+dr!G442</f>
        <v>1.0050900000000001E-3</v>
      </c>
      <c r="I455" s="264">
        <f>+dr!H442</f>
        <v>1.398400000000008E-3</v>
      </c>
      <c r="J455" s="264">
        <f>+dr!I442</f>
        <v>8.2783000000000162E-4</v>
      </c>
      <c r="K455" s="264">
        <f>+dr!J442</f>
        <v>0</v>
      </c>
      <c r="M455" s="6">
        <f t="shared" si="158"/>
        <v>438</v>
      </c>
      <c r="N455" s="1">
        <f t="shared" si="152"/>
        <v>42642</v>
      </c>
      <c r="O455" s="263">
        <f t="shared" si="153"/>
        <v>38.280187273535951</v>
      </c>
      <c r="P455" s="263">
        <f t="shared" si="154"/>
        <v>9.0648836134525759</v>
      </c>
      <c r="Q455" s="263">
        <f t="shared" si="155"/>
        <v>14.836670346282432</v>
      </c>
      <c r="R455" s="263">
        <f t="shared" si="159"/>
        <v>300.27191206968951</v>
      </c>
      <c r="S455" s="98">
        <f t="shared" si="156"/>
        <v>3.4865783846153853E-2</v>
      </c>
      <c r="T455" s="265">
        <f>R455-'Ejercicio 7'!$J$12*EXP(-S455*34/360)</f>
        <v>300.17500946202318</v>
      </c>
      <c r="U455" s="280">
        <f t="shared" si="160"/>
        <v>8.3013070000000008E-2</v>
      </c>
      <c r="V455" s="280">
        <f t="shared" si="161"/>
        <v>8.4019210000000011E-2</v>
      </c>
      <c r="W455" s="280">
        <f t="shared" si="162"/>
        <v>5.5136000000000074E-4</v>
      </c>
      <c r="X455" s="280">
        <f t="shared" si="163"/>
        <v>0</v>
      </c>
      <c r="Y455" s="262">
        <f t="shared" si="164"/>
        <v>9.9367780698667065</v>
      </c>
      <c r="Z455" s="262">
        <f t="shared" si="165"/>
        <v>9.7959302831965029</v>
      </c>
      <c r="AA455" s="262">
        <f t="shared" si="166"/>
        <v>10.00044829509595</v>
      </c>
      <c r="AB455" s="262">
        <f t="shared" si="167"/>
        <v>10</v>
      </c>
      <c r="AD455" s="6">
        <f t="shared" si="168"/>
        <v>438</v>
      </c>
      <c r="AE455" s="1">
        <f t="shared" si="169"/>
        <v>43537</v>
      </c>
      <c r="AF455" s="262">
        <f t="shared" si="170"/>
        <v>-0.64780627353594866</v>
      </c>
      <c r="AG455" s="262">
        <f t="shared" si="171"/>
        <v>6.5116386547424909E-2</v>
      </c>
      <c r="AH455" s="262">
        <f t="shared" si="172"/>
        <v>-4.6670346282432718E-2</v>
      </c>
      <c r="AI455" s="262">
        <f t="shared" si="173"/>
        <v>4.8480829303105111</v>
      </c>
      <c r="AJ455" s="262">
        <f t="shared" si="174"/>
        <v>-4.1885900000000059E-3</v>
      </c>
      <c r="AK455" s="262">
        <f t="shared" si="175"/>
        <v>-300.17500946202318</v>
      </c>
    </row>
    <row r="456" spans="1:37" x14ac:dyDescent="0.25">
      <c r="A456" s="6">
        <f t="shared" si="157"/>
        <v>439</v>
      </c>
      <c r="B456" s="245">
        <f>+Rendimientos!F1129</f>
        <v>42643</v>
      </c>
      <c r="C456" s="247">
        <f>+Rendimientos!G1129</f>
        <v>-3.8323955151914529E-2</v>
      </c>
      <c r="D456" s="247">
        <f>+Rendimientos!H1129</f>
        <v>-3.4423194965288624E-2</v>
      </c>
      <c r="E456" s="247">
        <f>+Rendimientos!I1129</f>
        <v>-2.0037393233900041E-3</v>
      </c>
      <c r="F456">
        <f>+VLOOKUP(B456,ASURB.MX!$A$2:$H$1054,8,FALSE)</f>
        <v>8.6912842264781458E-3</v>
      </c>
      <c r="G456" s="264">
        <f>+dr!F443</f>
        <v>-1.3689999999999536E-4</v>
      </c>
      <c r="H456" s="264">
        <f>+dr!G443</f>
        <v>2.181699999999967E-4</v>
      </c>
      <c r="I456" s="264">
        <f>+dr!H443</f>
        <v>1.999700000000007E-4</v>
      </c>
      <c r="J456" s="264">
        <f>+dr!I443</f>
        <v>5.2441999999999767E-4</v>
      </c>
      <c r="K456" s="264">
        <f>+dr!J443</f>
        <v>0</v>
      </c>
      <c r="M456" s="6">
        <f t="shared" si="158"/>
        <v>439</v>
      </c>
      <c r="N456" s="1">
        <f t="shared" si="152"/>
        <v>42643</v>
      </c>
      <c r="O456" s="263">
        <f t="shared" si="153"/>
        <v>36.21744545654299</v>
      </c>
      <c r="P456" s="263">
        <f t="shared" si="154"/>
        <v>8.8210640174485988</v>
      </c>
      <c r="Q456" s="263">
        <f t="shared" si="155"/>
        <v>14.760394366298762</v>
      </c>
      <c r="R456" s="263">
        <f t="shared" si="159"/>
        <v>307.78343720032132</v>
      </c>
      <c r="S456" s="98">
        <f t="shared" si="156"/>
        <v>3.0540293846153851E-2</v>
      </c>
      <c r="T456" s="265">
        <f>R456-'Ejercicio 7'!$J$12*EXP(-S456*34/360)</f>
        <v>307.68649499806003</v>
      </c>
      <c r="U456" s="280">
        <f t="shared" si="160"/>
        <v>8.2226149999999998E-2</v>
      </c>
      <c r="V456" s="280">
        <f t="shared" si="161"/>
        <v>8.2820780000000011E-2</v>
      </c>
      <c r="W456" s="280">
        <f t="shared" si="162"/>
        <v>2.4794999999999678E-4</v>
      </c>
      <c r="X456" s="280">
        <f t="shared" si="163"/>
        <v>0</v>
      </c>
      <c r="Y456" s="262">
        <f t="shared" si="164"/>
        <v>9.9367780698667065</v>
      </c>
      <c r="Z456" s="262">
        <f t="shared" si="165"/>
        <v>9.7959302831965029</v>
      </c>
      <c r="AA456" s="262">
        <f t="shared" si="166"/>
        <v>10.00044829509595</v>
      </c>
      <c r="AB456" s="262">
        <f t="shared" si="167"/>
        <v>10</v>
      </c>
      <c r="AD456" s="6">
        <f t="shared" si="168"/>
        <v>439</v>
      </c>
      <c r="AE456" s="1">
        <f t="shared" si="169"/>
        <v>43537</v>
      </c>
      <c r="AF456" s="262">
        <f t="shared" si="170"/>
        <v>1.4149355434570126</v>
      </c>
      <c r="AG456" s="262">
        <f t="shared" si="171"/>
        <v>0.30893598255140198</v>
      </c>
      <c r="AH456" s="262">
        <f t="shared" si="172"/>
        <v>2.9605633701237366E-2</v>
      </c>
      <c r="AI456" s="262">
        <f t="shared" si="173"/>
        <v>-2.663442200321299</v>
      </c>
      <c r="AJ456" s="262">
        <f t="shared" si="174"/>
        <v>1.3689999999999536E-4</v>
      </c>
      <c r="AK456" s="262">
        <f t="shared" si="175"/>
        <v>-307.68649499806003</v>
      </c>
    </row>
    <row r="457" spans="1:37" x14ac:dyDescent="0.25">
      <c r="A457" s="6">
        <f t="shared" si="157"/>
        <v>440</v>
      </c>
      <c r="B457" s="245">
        <f>+Rendimientos!F1130</f>
        <v>42646</v>
      </c>
      <c r="C457" s="247">
        <f>+Rendimientos!G1130</f>
        <v>0</v>
      </c>
      <c r="D457" s="247">
        <f>+Rendimientos!H1130</f>
        <v>3.6877659208834568E-2</v>
      </c>
      <c r="E457" s="247">
        <f>+Rendimientos!I1130</f>
        <v>1.9858793692224513E-2</v>
      </c>
      <c r="F457">
        <f>+VLOOKUP(B457,ASURB.MX!$A$2:$H$1054,8,FALSE)</f>
        <v>-8.9041794033983372E-3</v>
      </c>
      <c r="G457" s="264">
        <f>+dr!F444</f>
        <v>5.4159999999997543E-5</v>
      </c>
      <c r="H457" s="264">
        <f>+dr!G444</f>
        <v>5.2929999999999644E-5</v>
      </c>
      <c r="I457" s="264">
        <f>+dr!H444</f>
        <v>-3.0000000005026006E-8</v>
      </c>
      <c r="J457" s="264">
        <f>+dr!I444</f>
        <v>5.2059999999992668E-5</v>
      </c>
      <c r="K457" s="264">
        <f>+dr!J444</f>
        <v>0</v>
      </c>
      <c r="M457" s="6">
        <f t="shared" si="158"/>
        <v>440</v>
      </c>
      <c r="N457" s="1">
        <f t="shared" si="152"/>
        <v>42646</v>
      </c>
      <c r="O457" s="263">
        <f t="shared" si="153"/>
        <v>37.632381000000002</v>
      </c>
      <c r="P457" s="263">
        <f t="shared" si="154"/>
        <v>9.4729782776999887</v>
      </c>
      <c r="Q457" s="263">
        <f t="shared" si="155"/>
        <v>15.086647338813213</v>
      </c>
      <c r="R457" s="263">
        <f t="shared" si="159"/>
        <v>302.41521163369913</v>
      </c>
      <c r="S457" s="98">
        <f t="shared" si="156"/>
        <v>3.0731353846153844E-2</v>
      </c>
      <c r="T457" s="265">
        <f>R457-'Ejercicio 7'!$J$12*EXP(-S457*34/360)</f>
        <v>302.318271180701</v>
      </c>
      <c r="U457" s="280">
        <f t="shared" si="160"/>
        <v>8.2060910000000015E-2</v>
      </c>
      <c r="V457" s="280">
        <f t="shared" si="161"/>
        <v>8.2620780000000005E-2</v>
      </c>
      <c r="W457" s="280">
        <f t="shared" si="162"/>
        <v>-2.2441000000000821E-4</v>
      </c>
      <c r="X457" s="280">
        <f t="shared" si="163"/>
        <v>0</v>
      </c>
      <c r="Y457" s="262">
        <f t="shared" si="164"/>
        <v>9.9367780698667065</v>
      </c>
      <c r="Z457" s="262">
        <f t="shared" si="165"/>
        <v>9.7959302831965029</v>
      </c>
      <c r="AA457" s="262">
        <f t="shared" si="166"/>
        <v>10.00044829509595</v>
      </c>
      <c r="AB457" s="262">
        <f t="shared" si="167"/>
        <v>10</v>
      </c>
      <c r="AD457" s="6">
        <f t="shared" si="168"/>
        <v>440</v>
      </c>
      <c r="AE457" s="1">
        <f t="shared" si="169"/>
        <v>43537</v>
      </c>
      <c r="AF457" s="262">
        <f t="shared" si="170"/>
        <v>0</v>
      </c>
      <c r="AG457" s="262">
        <f t="shared" si="171"/>
        <v>-0.3429782776999879</v>
      </c>
      <c r="AH457" s="262">
        <f t="shared" si="172"/>
        <v>-0.29664733881321403</v>
      </c>
      <c r="AI457" s="262">
        <f t="shared" si="173"/>
        <v>2.7047833663008873</v>
      </c>
      <c r="AJ457" s="262">
        <f t="shared" si="174"/>
        <v>-5.4159999999997543E-5</v>
      </c>
      <c r="AK457" s="262">
        <f t="shared" si="175"/>
        <v>-302.318271180701</v>
      </c>
    </row>
    <row r="458" spans="1:37" x14ac:dyDescent="0.25">
      <c r="A458" s="6">
        <f t="shared" si="157"/>
        <v>441</v>
      </c>
      <c r="B458" s="245">
        <f>+Rendimientos!F1131</f>
        <v>42647</v>
      </c>
      <c r="C458" s="247">
        <f>+Rendimientos!G1131</f>
        <v>-3.9144303681354058E-3</v>
      </c>
      <c r="D458" s="247">
        <f>+Rendimientos!H1131</f>
        <v>7.1401285514423388E-3</v>
      </c>
      <c r="E458" s="247">
        <f>+Rendimientos!I1131</f>
        <v>4.4842719909403235E-3</v>
      </c>
      <c r="F458">
        <f>+VLOOKUP(B458,ASURB.MX!$A$2:$H$1054,8,FALSE)</f>
        <v>3.8537829856716721E-2</v>
      </c>
      <c r="G458" s="264">
        <f>+dr!F445</f>
        <v>-5.7767999999999708E-4</v>
      </c>
      <c r="H458" s="264">
        <f>+dr!G445</f>
        <v>-2.8563999999999673E-4</v>
      </c>
      <c r="I458" s="264">
        <f>+dr!H445</f>
        <v>7.3047000000000389E-4</v>
      </c>
      <c r="J458" s="264">
        <f>+dr!I445</f>
        <v>-5.878899999999937E-4</v>
      </c>
      <c r="K458" s="264">
        <f>+dr!J445</f>
        <v>0</v>
      </c>
      <c r="M458" s="6">
        <f t="shared" si="158"/>
        <v>441</v>
      </c>
      <c r="N458" s="1">
        <f t="shared" si="152"/>
        <v>42647</v>
      </c>
      <c r="O458" s="263">
        <f t="shared" si="153"/>
        <v>37.485359605225739</v>
      </c>
      <c r="P458" s="263">
        <f t="shared" si="154"/>
        <v>9.1954226588269172</v>
      </c>
      <c r="Q458" s="263">
        <f t="shared" si="155"/>
        <v>14.856471309073175</v>
      </c>
      <c r="R458" s="263">
        <f t="shared" si="159"/>
        <v>317.10817297017803</v>
      </c>
      <c r="S458" s="98">
        <f t="shared" si="156"/>
        <v>3.009951384615385E-2</v>
      </c>
      <c r="T458" s="265">
        <f>R458-'Ejercicio 7'!$J$12*EXP(-S458*34/360)</f>
        <v>317.01122673220425</v>
      </c>
      <c r="U458" s="280">
        <f t="shared" si="160"/>
        <v>8.1722340000000004E-2</v>
      </c>
      <c r="V458" s="280">
        <f t="shared" si="161"/>
        <v>8.335128E-2</v>
      </c>
      <c r="W458" s="280">
        <f t="shared" si="162"/>
        <v>-8.6435999999999458E-4</v>
      </c>
      <c r="X458" s="280">
        <f t="shared" si="163"/>
        <v>0</v>
      </c>
      <c r="Y458" s="262">
        <f t="shared" si="164"/>
        <v>9.9367780698667065</v>
      </c>
      <c r="Z458" s="262">
        <f t="shared" si="165"/>
        <v>9.7959302831965029</v>
      </c>
      <c r="AA458" s="262">
        <f t="shared" si="166"/>
        <v>10.00044829509595</v>
      </c>
      <c r="AB458" s="262">
        <f t="shared" si="167"/>
        <v>10</v>
      </c>
      <c r="AD458" s="6">
        <f t="shared" si="168"/>
        <v>441</v>
      </c>
      <c r="AE458" s="1">
        <f t="shared" si="169"/>
        <v>43537</v>
      </c>
      <c r="AF458" s="262">
        <f t="shared" si="170"/>
        <v>0.14702139477426357</v>
      </c>
      <c r="AG458" s="262">
        <f t="shared" si="171"/>
        <v>-6.5422658826916447E-2</v>
      </c>
      <c r="AH458" s="262">
        <f t="shared" si="172"/>
        <v>-6.6471309073175888E-2</v>
      </c>
      <c r="AI458" s="262">
        <f t="shared" si="173"/>
        <v>-11.988177970178015</v>
      </c>
      <c r="AJ458" s="262">
        <f t="shared" si="174"/>
        <v>5.7767999999999708E-4</v>
      </c>
      <c r="AK458" s="262">
        <f t="shared" si="175"/>
        <v>-317.01122673220425</v>
      </c>
    </row>
    <row r="459" spans="1:37" x14ac:dyDescent="0.25">
      <c r="A459" s="6">
        <f t="shared" si="157"/>
        <v>442</v>
      </c>
      <c r="B459" s="245">
        <f>+Rendimientos!F1132</f>
        <v>42648</v>
      </c>
      <c r="C459" s="247">
        <f>+Rendimientos!G1132</f>
        <v>1.5566616122966687E-2</v>
      </c>
      <c r="D459" s="247">
        <f>+Rendimientos!H1132</f>
        <v>-2.2492188892806872E-3</v>
      </c>
      <c r="E459" s="247">
        <f>+Rendimientos!I1132</f>
        <v>2.7852409869052318E-2</v>
      </c>
      <c r="F459">
        <f>+VLOOKUP(B459,ASURB.MX!$A$2:$H$1054,8,FALSE)</f>
        <v>5.7209241527927607E-3</v>
      </c>
      <c r="G459" s="264">
        <f>+dr!F446</f>
        <v>-1.2190000000009138E-5</v>
      </c>
      <c r="H459" s="264">
        <f>+dr!G446</f>
        <v>2.260800000000035E-4</v>
      </c>
      <c r="I459" s="264">
        <f>+dr!H446</f>
        <v>-7.9660000000002229E-5</v>
      </c>
      <c r="J459" s="264">
        <f>+dr!I446</f>
        <v>5.8826000000000711E-4</v>
      </c>
      <c r="K459" s="264">
        <f>+dr!J446</f>
        <v>0</v>
      </c>
      <c r="M459" s="6">
        <f t="shared" si="158"/>
        <v>442</v>
      </c>
      <c r="N459" s="1">
        <f t="shared" si="152"/>
        <v>42648</v>
      </c>
      <c r="O459" s="263">
        <f t="shared" si="153"/>
        <v>38.222773110580157</v>
      </c>
      <c r="P459" s="263">
        <f t="shared" si="154"/>
        <v>9.1094877085052293</v>
      </c>
      <c r="Q459" s="263">
        <f t="shared" si="155"/>
        <v>15.207727496458309</v>
      </c>
      <c r="R459" s="263">
        <f t="shared" si="159"/>
        <v>306.87056601636982</v>
      </c>
      <c r="S459" s="98">
        <f t="shared" si="156"/>
        <v>3.0665003846153838E-2</v>
      </c>
      <c r="T459" s="265">
        <f>R459-'Ejercicio 7'!$J$12*EXP(-S459*34/360)</f>
        <v>306.77362495590324</v>
      </c>
      <c r="U459" s="280">
        <f t="shared" si="160"/>
        <v>8.2234060000000012E-2</v>
      </c>
      <c r="V459" s="280">
        <f t="shared" si="161"/>
        <v>8.2541150000000008E-2</v>
      </c>
      <c r="W459" s="280">
        <f t="shared" si="162"/>
        <v>3.1179000000000623E-4</v>
      </c>
      <c r="X459" s="280">
        <f t="shared" si="163"/>
        <v>0</v>
      </c>
      <c r="Y459" s="262">
        <f t="shared" si="164"/>
        <v>9.9367780698667065</v>
      </c>
      <c r="Z459" s="262">
        <f t="shared" si="165"/>
        <v>9.7959302831965029</v>
      </c>
      <c r="AA459" s="262">
        <f t="shared" si="166"/>
        <v>10.00044829509595</v>
      </c>
      <c r="AB459" s="262">
        <f t="shared" si="167"/>
        <v>10</v>
      </c>
      <c r="AD459" s="6">
        <f t="shared" si="168"/>
        <v>442</v>
      </c>
      <c r="AE459" s="1">
        <f t="shared" si="169"/>
        <v>43537</v>
      </c>
      <c r="AF459" s="262">
        <f t="shared" si="170"/>
        <v>-0.59039211058015439</v>
      </c>
      <c r="AG459" s="262">
        <f t="shared" si="171"/>
        <v>2.0512291494771517E-2</v>
      </c>
      <c r="AH459" s="262">
        <f t="shared" si="172"/>
        <v>-0.4177274964583102</v>
      </c>
      <c r="AI459" s="262">
        <f t="shared" si="173"/>
        <v>-1.7505710163698041</v>
      </c>
      <c r="AJ459" s="262">
        <f t="shared" si="174"/>
        <v>1.2190000000009138E-5</v>
      </c>
      <c r="AK459" s="262">
        <f t="shared" si="175"/>
        <v>-306.77362495590324</v>
      </c>
    </row>
    <row r="460" spans="1:37" x14ac:dyDescent="0.25">
      <c r="A460" s="6">
        <f t="shared" si="157"/>
        <v>443</v>
      </c>
      <c r="B460" s="245">
        <f>+Rendimientos!F1133</f>
        <v>42649</v>
      </c>
      <c r="C460" s="247">
        <f>+Rendimientos!G1133</f>
        <v>1.1517974673393222E-2</v>
      </c>
      <c r="D460" s="247">
        <f>+Rendimientos!H1133</f>
        <v>-1.5126044056209301E-2</v>
      </c>
      <c r="E460" s="247">
        <f>+Rendimientos!I1133</f>
        <v>-8.46666514304905E-3</v>
      </c>
      <c r="F460">
        <f>+VLOOKUP(B460,ASURB.MX!$A$2:$H$1054,8,FALSE)</f>
        <v>-3.4354316622191364E-3</v>
      </c>
      <c r="G460" s="264">
        <f>+dr!F447</f>
        <v>5.9361000000000136E-4</v>
      </c>
      <c r="H460" s="264">
        <f>+dr!G447</f>
        <v>1.8080999999999653E-4</v>
      </c>
      <c r="I460" s="264">
        <f>+dr!H447</f>
        <v>-3.5099999999996245E-5</v>
      </c>
      <c r="J460" s="264">
        <f>+dr!I447</f>
        <v>-2.28030000000011E-4</v>
      </c>
      <c r="K460" s="264">
        <f>+dr!J447</f>
        <v>0</v>
      </c>
      <c r="M460" s="6">
        <f t="shared" si="158"/>
        <v>443</v>
      </c>
      <c r="N460" s="1">
        <f t="shared" si="152"/>
        <v>42649</v>
      </c>
      <c r="O460" s="263">
        <f t="shared" si="153"/>
        <v>38.068335648956321</v>
      </c>
      <c r="P460" s="263">
        <f t="shared" si="154"/>
        <v>8.9929384307000415</v>
      </c>
      <c r="Q460" s="263">
        <f t="shared" si="155"/>
        <v>14.66530663589408</v>
      </c>
      <c r="R460" s="263">
        <f t="shared" si="159"/>
        <v>304.07357459047523</v>
      </c>
      <c r="S460" s="98">
        <f t="shared" si="156"/>
        <v>3.1270803846153848E-2</v>
      </c>
      <c r="T460" s="265">
        <f>R460-'Ejercicio 7'!$J$12*EXP(-S460*34/360)</f>
        <v>303.9766390762789</v>
      </c>
      <c r="U460" s="280">
        <f t="shared" si="160"/>
        <v>8.2188790000000012E-2</v>
      </c>
      <c r="V460" s="280">
        <f t="shared" si="161"/>
        <v>8.2585710000000007E-2</v>
      </c>
      <c r="W460" s="280">
        <f t="shared" si="162"/>
        <v>-5.0450000000001188E-4</v>
      </c>
      <c r="X460" s="280">
        <f t="shared" si="163"/>
        <v>0</v>
      </c>
      <c r="Y460" s="262">
        <f t="shared" si="164"/>
        <v>9.9367780698667065</v>
      </c>
      <c r="Z460" s="262">
        <f t="shared" si="165"/>
        <v>9.7959302831965029</v>
      </c>
      <c r="AA460" s="262">
        <f t="shared" si="166"/>
        <v>10.00044829509595</v>
      </c>
      <c r="AB460" s="262">
        <f t="shared" si="167"/>
        <v>10</v>
      </c>
      <c r="AD460" s="6">
        <f t="shared" si="168"/>
        <v>443</v>
      </c>
      <c r="AE460" s="1">
        <f t="shared" si="169"/>
        <v>43537</v>
      </c>
      <c r="AF460" s="262">
        <f t="shared" si="170"/>
        <v>-0.43595464895631864</v>
      </c>
      <c r="AG460" s="262">
        <f t="shared" si="171"/>
        <v>0.13706156929995927</v>
      </c>
      <c r="AH460" s="262">
        <f t="shared" si="172"/>
        <v>0.12469336410591936</v>
      </c>
      <c r="AI460" s="262">
        <f t="shared" si="173"/>
        <v>1.0464204095247851</v>
      </c>
      <c r="AJ460" s="262">
        <f t="shared" si="174"/>
        <v>-5.9361000000000136E-4</v>
      </c>
      <c r="AK460" s="262">
        <f t="shared" si="175"/>
        <v>-303.9766390762789</v>
      </c>
    </row>
    <row r="461" spans="1:37" x14ac:dyDescent="0.25">
      <c r="A461" s="6">
        <f t="shared" si="157"/>
        <v>444</v>
      </c>
      <c r="B461" s="245">
        <f>+Rendimientos!F1134</f>
        <v>42650</v>
      </c>
      <c r="C461" s="247">
        <f>+Rendimientos!G1134</f>
        <v>-7.0240952694164329E-3</v>
      </c>
      <c r="D461" s="247">
        <f>+Rendimientos!H1134</f>
        <v>-1.5745386064298029E-2</v>
      </c>
      <c r="E461" s="247">
        <f>+Rendimientos!I1134</f>
        <v>-5.2246967567901419E-3</v>
      </c>
      <c r="F461">
        <f>+VLOOKUP(B461,ASURB.MX!$A$2:$H$1054,8,FALSE)</f>
        <v>-5.6378831019017906E-3</v>
      </c>
      <c r="G461" s="264">
        <f>+dr!F448</f>
        <v>8.443000000001033E-5</v>
      </c>
      <c r="H461" s="264">
        <f>+dr!G448</f>
        <v>2.2942999999999575E-4</v>
      </c>
      <c r="I461" s="264">
        <f>+dr!H448</f>
        <v>-6.9600000000002993E-6</v>
      </c>
      <c r="J461" s="264">
        <f>+dr!I448</f>
        <v>2.9042000000000651E-4</v>
      </c>
      <c r="K461" s="264">
        <f>+dr!J448</f>
        <v>0</v>
      </c>
      <c r="M461" s="6">
        <f t="shared" si="158"/>
        <v>444</v>
      </c>
      <c r="N461" s="1">
        <f t="shared" si="152"/>
        <v>42650</v>
      </c>
      <c r="O461" s="263">
        <f t="shared" si="153"/>
        <v>37.368973752437917</v>
      </c>
      <c r="P461" s="263">
        <f t="shared" si="154"/>
        <v>8.9873704505737315</v>
      </c>
      <c r="Q461" s="263">
        <f t="shared" si="155"/>
        <v>14.7129282485538</v>
      </c>
      <c r="R461" s="263">
        <f t="shared" si="159"/>
        <v>303.40460426609565</v>
      </c>
      <c r="S461" s="98">
        <f t="shared" si="156"/>
        <v>3.0761623846153857E-2</v>
      </c>
      <c r="T461" s="265">
        <f>R461-'Ejercicio 7'!$J$12*EXP(-S461*34/360)</f>
        <v>303.30766409023374</v>
      </c>
      <c r="U461" s="280">
        <f t="shared" si="160"/>
        <v>8.2237410000000011E-2</v>
      </c>
      <c r="V461" s="280">
        <f t="shared" si="161"/>
        <v>8.2613850000000003E-2</v>
      </c>
      <c r="W461" s="280">
        <f t="shared" si="162"/>
        <v>1.3950000000005625E-5</v>
      </c>
      <c r="X461" s="280">
        <f t="shared" si="163"/>
        <v>0</v>
      </c>
      <c r="Y461" s="262">
        <f t="shared" si="164"/>
        <v>9.9367780698667065</v>
      </c>
      <c r="Z461" s="262">
        <f t="shared" si="165"/>
        <v>9.7959302831965029</v>
      </c>
      <c r="AA461" s="262">
        <f t="shared" si="166"/>
        <v>10.00044829509595</v>
      </c>
      <c r="AB461" s="262">
        <f t="shared" si="167"/>
        <v>10</v>
      </c>
      <c r="AD461" s="6">
        <f t="shared" si="168"/>
        <v>444</v>
      </c>
      <c r="AE461" s="1">
        <f t="shared" si="169"/>
        <v>43537</v>
      </c>
      <c r="AF461" s="262">
        <f t="shared" si="170"/>
        <v>0.26340724756208544</v>
      </c>
      <c r="AG461" s="262">
        <f t="shared" si="171"/>
        <v>0.14262954942626926</v>
      </c>
      <c r="AH461" s="262">
        <f t="shared" si="172"/>
        <v>7.7071751446199599E-2</v>
      </c>
      <c r="AI461" s="262">
        <f t="shared" si="173"/>
        <v>1.7153907339043712</v>
      </c>
      <c r="AJ461" s="262">
        <f t="shared" si="174"/>
        <v>-8.443000000001033E-5</v>
      </c>
      <c r="AK461" s="262">
        <f t="shared" si="175"/>
        <v>-303.30766409023374</v>
      </c>
    </row>
    <row r="462" spans="1:37" x14ac:dyDescent="0.25">
      <c r="A462" s="6">
        <f t="shared" si="157"/>
        <v>445</v>
      </c>
      <c r="B462" s="245">
        <f>+Rendimientos!F1135</f>
        <v>42653</v>
      </c>
      <c r="C462" s="247">
        <f>+Rendimientos!G1135</f>
        <v>2.59242358382119E-2</v>
      </c>
      <c r="D462" s="247">
        <f>+Rendimientos!H1135</f>
        <v>1.0396704834518175E-2</v>
      </c>
      <c r="E462" s="247">
        <f>+Rendimientos!I1135</f>
        <v>8.2373937037952833E-3</v>
      </c>
      <c r="F462">
        <f>+VLOOKUP(B462,ASURB.MX!$A$2:$H$1054,8,FALSE)</f>
        <v>7.1019768292671344E-3</v>
      </c>
      <c r="G462" s="264">
        <f>+dr!F449</f>
        <v>-6.5530000000008082E-5</v>
      </c>
      <c r="H462" s="264">
        <f>+dr!G449</f>
        <v>-2.8248999999999636E-4</v>
      </c>
      <c r="I462" s="264">
        <f>+dr!H449</f>
        <v>-2.2630000000002648E-5</v>
      </c>
      <c r="J462" s="264">
        <f>+dr!I449</f>
        <v>-1.3976000000000266E-4</v>
      </c>
      <c r="K462" s="264">
        <f>+dr!J449</f>
        <v>0</v>
      </c>
      <c r="M462" s="6">
        <f t="shared" si="158"/>
        <v>445</v>
      </c>
      <c r="N462" s="1">
        <f t="shared" si="152"/>
        <v>42653</v>
      </c>
      <c r="O462" s="263">
        <f t="shared" si="153"/>
        <v>38.62072743096418</v>
      </c>
      <c r="P462" s="263">
        <f t="shared" si="154"/>
        <v>9.225417067201704</v>
      </c>
      <c r="Q462" s="263">
        <f t="shared" si="155"/>
        <v>14.912334218695818</v>
      </c>
      <c r="R462" s="263">
        <f t="shared" si="159"/>
        <v>307.29466321577718</v>
      </c>
      <c r="S462" s="98">
        <f t="shared" si="156"/>
        <v>3.0611663846153839E-2</v>
      </c>
      <c r="T462" s="265">
        <f>R462-'Ejercicio 7'!$J$12*EXP(-S462*34/360)</f>
        <v>307.19772166695259</v>
      </c>
      <c r="U462" s="280">
        <f t="shared" si="160"/>
        <v>8.1725490000000012E-2</v>
      </c>
      <c r="V462" s="280">
        <f t="shared" si="161"/>
        <v>8.2598179999999993E-2</v>
      </c>
      <c r="W462" s="280">
        <f t="shared" si="162"/>
        <v>-4.1623000000000354E-4</v>
      </c>
      <c r="X462" s="280">
        <f t="shared" si="163"/>
        <v>0</v>
      </c>
      <c r="Y462" s="262">
        <f t="shared" si="164"/>
        <v>9.9367780698667065</v>
      </c>
      <c r="Z462" s="262">
        <f t="shared" si="165"/>
        <v>9.7959302831965029</v>
      </c>
      <c r="AA462" s="262">
        <f t="shared" si="166"/>
        <v>10.00044829509595</v>
      </c>
      <c r="AB462" s="262">
        <f t="shared" si="167"/>
        <v>10</v>
      </c>
      <c r="AD462" s="6">
        <f t="shared" si="168"/>
        <v>445</v>
      </c>
      <c r="AE462" s="1">
        <f t="shared" si="169"/>
        <v>43537</v>
      </c>
      <c r="AF462" s="262">
        <f t="shared" si="170"/>
        <v>-0.98834643096417807</v>
      </c>
      <c r="AG462" s="262">
        <f t="shared" si="171"/>
        <v>-9.5417067201703176E-2</v>
      </c>
      <c r="AH462" s="262">
        <f t="shared" si="172"/>
        <v>-0.12233421869581917</v>
      </c>
      <c r="AI462" s="262">
        <f t="shared" si="173"/>
        <v>-2.1746682157771602</v>
      </c>
      <c r="AJ462" s="262">
        <f t="shared" si="174"/>
        <v>6.5530000000008082E-5</v>
      </c>
      <c r="AK462" s="262">
        <f t="shared" si="175"/>
        <v>-307.19772166695259</v>
      </c>
    </row>
    <row r="463" spans="1:37" x14ac:dyDescent="0.25">
      <c r="A463" s="6">
        <f t="shared" si="157"/>
        <v>446</v>
      </c>
      <c r="B463" s="245">
        <f>+Rendimientos!F1136</f>
        <v>42654</v>
      </c>
      <c r="C463" s="247">
        <f>+Rendimientos!G1136</f>
        <v>-4.378623990324502E-3</v>
      </c>
      <c r="D463" s="247">
        <f>+Rendimientos!H1136</f>
        <v>-5.7475241523264567E-4</v>
      </c>
      <c r="E463" s="247">
        <f>+Rendimientos!I1136</f>
        <v>0</v>
      </c>
      <c r="F463">
        <f>+VLOOKUP(B463,ASURB.MX!$A$2:$H$1054,8,FALSE)</f>
        <v>-5.0823412554629839E-3</v>
      </c>
      <c r="G463" s="264">
        <f>+dr!F450</f>
        <v>5.4699999999997806E-5</v>
      </c>
      <c r="H463" s="264">
        <f>+dr!G450</f>
        <v>1.9660000000004674E-5</v>
      </c>
      <c r="I463" s="264">
        <f>+dr!H450</f>
        <v>-2.5377000000000038E-4</v>
      </c>
      <c r="J463" s="264">
        <f>+dr!I450</f>
        <v>-2.5072999999999762E-4</v>
      </c>
      <c r="K463" s="264">
        <f>+dr!J450</f>
        <v>0</v>
      </c>
      <c r="M463" s="6">
        <f t="shared" si="158"/>
        <v>446</v>
      </c>
      <c r="N463" s="1">
        <f t="shared" si="152"/>
        <v>42654</v>
      </c>
      <c r="O463" s="263">
        <f t="shared" si="153"/>
        <v>37.467963178339112</v>
      </c>
      <c r="P463" s="263">
        <f t="shared" si="154"/>
        <v>9.1247540181637046</v>
      </c>
      <c r="Q463" s="263">
        <f t="shared" si="155"/>
        <v>14.79</v>
      </c>
      <c r="R463" s="263">
        <f t="shared" si="159"/>
        <v>303.57320504822633</v>
      </c>
      <c r="S463" s="98">
        <f t="shared" si="156"/>
        <v>3.0731893846153845E-2</v>
      </c>
      <c r="T463" s="265">
        <f>R463-'Ejercicio 7'!$J$12*EXP(-S463*34/360)</f>
        <v>303.47626460017216</v>
      </c>
      <c r="U463" s="280">
        <f t="shared" si="160"/>
        <v>8.2027640000000013E-2</v>
      </c>
      <c r="V463" s="280">
        <f t="shared" si="161"/>
        <v>8.2367040000000002E-2</v>
      </c>
      <c r="W463" s="280">
        <f t="shared" si="162"/>
        <v>-5.271999999999985E-4</v>
      </c>
      <c r="X463" s="280">
        <f t="shared" si="163"/>
        <v>0</v>
      </c>
      <c r="Y463" s="262">
        <f t="shared" si="164"/>
        <v>9.9367780698667065</v>
      </c>
      <c r="Z463" s="262">
        <f t="shared" si="165"/>
        <v>9.7959302831965029</v>
      </c>
      <c r="AA463" s="262">
        <f t="shared" si="166"/>
        <v>10.00044829509595</v>
      </c>
      <c r="AB463" s="262">
        <f t="shared" si="167"/>
        <v>10</v>
      </c>
      <c r="AD463" s="6">
        <f t="shared" si="168"/>
        <v>446</v>
      </c>
      <c r="AE463" s="1">
        <f t="shared" si="169"/>
        <v>43537</v>
      </c>
      <c r="AF463" s="262">
        <f t="shared" si="170"/>
        <v>0.1644178216608907</v>
      </c>
      <c r="AG463" s="262">
        <f t="shared" si="171"/>
        <v>5.2459818362962096E-3</v>
      </c>
      <c r="AH463" s="262">
        <f t="shared" si="172"/>
        <v>0</v>
      </c>
      <c r="AI463" s="262">
        <f t="shared" si="173"/>
        <v>1.5467899517736896</v>
      </c>
      <c r="AJ463" s="262">
        <f t="shared" si="174"/>
        <v>-5.4699999999997806E-5</v>
      </c>
      <c r="AK463" s="262">
        <f t="shared" si="175"/>
        <v>-303.47626460017216</v>
      </c>
    </row>
    <row r="464" spans="1:37" x14ac:dyDescent="0.25">
      <c r="A464" s="6">
        <f t="shared" si="157"/>
        <v>447</v>
      </c>
      <c r="B464" s="245">
        <f>+Rendimientos!F1137</f>
        <v>42655</v>
      </c>
      <c r="C464" s="247">
        <f>+Rendimientos!G1137</f>
        <v>-8.1838874994133344E-3</v>
      </c>
      <c r="D464" s="247">
        <f>+Rendimientos!H1137</f>
        <v>-1.3311547812237812E-2</v>
      </c>
      <c r="E464" s="247">
        <f>+Rendimientos!I1137</f>
        <v>6.5411653455020903E-3</v>
      </c>
      <c r="F464">
        <f>+VLOOKUP(B464,ASURB.MX!$A$2:$H$1054,8,FALSE)</f>
        <v>-1.1633323642061624E-3</v>
      </c>
      <c r="G464" s="264">
        <f>+dr!F451</f>
        <v>-1.504599999999981E-4</v>
      </c>
      <c r="H464" s="264">
        <f>+dr!G451</f>
        <v>-2.1326000000000678E-4</v>
      </c>
      <c r="I464" s="264">
        <f>+dr!H451</f>
        <v>-1.991500000000021E-4</v>
      </c>
      <c r="J464" s="264">
        <f>+dr!I451</f>
        <v>2.7798999999999879E-4</v>
      </c>
      <c r="K464" s="264">
        <f>+dr!J451</f>
        <v>0</v>
      </c>
      <c r="M464" s="6">
        <f t="shared" si="158"/>
        <v>447</v>
      </c>
      <c r="N464" s="1">
        <f t="shared" si="152"/>
        <v>42655</v>
      </c>
      <c r="O464" s="263">
        <f t="shared" si="153"/>
        <v>37.325658630163339</v>
      </c>
      <c r="P464" s="263">
        <f t="shared" si="154"/>
        <v>9.0092708968229509</v>
      </c>
      <c r="Q464" s="263">
        <f t="shared" si="155"/>
        <v>14.887060935195482</v>
      </c>
      <c r="R464" s="263">
        <f t="shared" si="159"/>
        <v>304.7652454206916</v>
      </c>
      <c r="S464" s="98">
        <f t="shared" si="156"/>
        <v>3.0526733846153849E-2</v>
      </c>
      <c r="T464" s="265">
        <f>R464-'Ejercicio 7'!$J$12*EXP(-S464*34/360)</f>
        <v>304.66830309427962</v>
      </c>
      <c r="U464" s="280">
        <f t="shared" si="160"/>
        <v>8.1794720000000001E-2</v>
      </c>
      <c r="V464" s="280">
        <f t="shared" si="161"/>
        <v>8.2421660000000008E-2</v>
      </c>
      <c r="W464" s="280">
        <f t="shared" si="162"/>
        <v>1.5199999999979119E-6</v>
      </c>
      <c r="X464" s="280">
        <f t="shared" si="163"/>
        <v>0</v>
      </c>
      <c r="Y464" s="262">
        <f t="shared" si="164"/>
        <v>9.9367780698667065</v>
      </c>
      <c r="Z464" s="262">
        <f t="shared" si="165"/>
        <v>9.7959302831965029</v>
      </c>
      <c r="AA464" s="262">
        <f t="shared" si="166"/>
        <v>10.00044829509595</v>
      </c>
      <c r="AB464" s="262">
        <f t="shared" si="167"/>
        <v>10</v>
      </c>
      <c r="AD464" s="6">
        <f t="shared" si="168"/>
        <v>447</v>
      </c>
      <c r="AE464" s="1">
        <f t="shared" si="169"/>
        <v>43537</v>
      </c>
      <c r="AF464" s="262">
        <f t="shared" si="170"/>
        <v>0.30672236983666323</v>
      </c>
      <c r="AG464" s="262">
        <f t="shared" si="171"/>
        <v>0.12072910317704988</v>
      </c>
      <c r="AH464" s="262">
        <f t="shared" si="172"/>
        <v>-9.7060935195482756E-2</v>
      </c>
      <c r="AI464" s="262">
        <f t="shared" si="173"/>
        <v>0.35474957930841811</v>
      </c>
      <c r="AJ464" s="262">
        <f t="shared" si="174"/>
        <v>1.504599999999981E-4</v>
      </c>
      <c r="AK464" s="262">
        <f t="shared" si="175"/>
        <v>-304.66830309427962</v>
      </c>
    </row>
    <row r="465" spans="1:37" x14ac:dyDescent="0.25">
      <c r="A465" s="6">
        <f t="shared" si="157"/>
        <v>448</v>
      </c>
      <c r="B465" s="245">
        <f>+Rendimientos!F1138</f>
        <v>42656</v>
      </c>
      <c r="C465" s="247">
        <f>+Rendimientos!G1138</f>
        <v>1.6301342294232257E-2</v>
      </c>
      <c r="D465" s="247">
        <f>+Rendimientos!H1138</f>
        <v>-5.6481708452018331E-3</v>
      </c>
      <c r="E465" s="247">
        <f>+Rendimientos!I1138</f>
        <v>-2.2528335239484488E-2</v>
      </c>
      <c r="F465">
        <f>+VLOOKUP(B465,ASURB.MX!$A$2:$H$1054,8,FALSE)</f>
        <v>-1.7719217421124013E-2</v>
      </c>
      <c r="G465" s="264">
        <f>+dr!F452</f>
        <v>2.6724000000000192E-4</v>
      </c>
      <c r="H465" s="264">
        <f>+dr!G452</f>
        <v>3.8650999999999963E-4</v>
      </c>
      <c r="I465" s="264">
        <f>+dr!H452</f>
        <v>2.6672000000000501E-4</v>
      </c>
      <c r="J465" s="264">
        <f>+dr!I452</f>
        <v>-7.8090000000002879E-5</v>
      </c>
      <c r="K465" s="264">
        <f>+dr!J452</f>
        <v>0</v>
      </c>
      <c r="M465" s="6">
        <f t="shared" si="158"/>
        <v>448</v>
      </c>
      <c r="N465" s="1">
        <f t="shared" ref="N465:N528" si="176">+B465</f>
        <v>42656</v>
      </c>
      <c r="O465" s="263">
        <f t="shared" ref="O465:O528" si="177">+$O$16*EXP(C465)</f>
        <v>38.250866701607336</v>
      </c>
      <c r="P465" s="263">
        <f t="shared" ref="P465:P528" si="178">+$P$16*EXP(D465)</f>
        <v>9.078577558257205</v>
      </c>
      <c r="Q465" s="263">
        <f t="shared" ref="Q465:Q528" si="179">+$Q$16*EXP(E465)</f>
        <v>14.460531049673946</v>
      </c>
      <c r="R465" s="263">
        <f t="shared" si="159"/>
        <v>299.76112516882495</v>
      </c>
      <c r="S465" s="98">
        <f t="shared" ref="S465:S528" si="180">+$S$16+G465</f>
        <v>3.0944433846153849E-2</v>
      </c>
      <c r="T465" s="265">
        <f>R465-'Ejercicio 7'!$J$12*EXP(-S465*34/360)</f>
        <v>299.66418666665845</v>
      </c>
      <c r="U465" s="280">
        <f t="shared" si="160"/>
        <v>8.2394490000000015E-2</v>
      </c>
      <c r="V465" s="280">
        <f t="shared" si="161"/>
        <v>8.2887530000000015E-2</v>
      </c>
      <c r="W465" s="280">
        <f t="shared" si="162"/>
        <v>-3.5456000000000376E-4</v>
      </c>
      <c r="X465" s="280">
        <f t="shared" si="163"/>
        <v>0</v>
      </c>
      <c r="Y465" s="262">
        <f t="shared" si="164"/>
        <v>9.9367780698667065</v>
      </c>
      <c r="Z465" s="262">
        <f t="shared" si="165"/>
        <v>9.7959302831965029</v>
      </c>
      <c r="AA465" s="262">
        <f t="shared" si="166"/>
        <v>10.00044829509595</v>
      </c>
      <c r="AB465" s="262">
        <f t="shared" si="167"/>
        <v>10</v>
      </c>
      <c r="AD465" s="6">
        <f t="shared" si="168"/>
        <v>448</v>
      </c>
      <c r="AE465" s="1">
        <f t="shared" si="169"/>
        <v>43537</v>
      </c>
      <c r="AF465" s="262">
        <f t="shared" si="170"/>
        <v>-0.61848570160733374</v>
      </c>
      <c r="AG465" s="262">
        <f t="shared" si="171"/>
        <v>5.1422441742795755E-2</v>
      </c>
      <c r="AH465" s="262">
        <f t="shared" si="172"/>
        <v>0.32946895032605283</v>
      </c>
      <c r="AI465" s="262">
        <f t="shared" si="173"/>
        <v>5.3588698311750704</v>
      </c>
      <c r="AJ465" s="262">
        <f t="shared" si="174"/>
        <v>-2.6724000000000192E-4</v>
      </c>
      <c r="AK465" s="262">
        <f t="shared" si="175"/>
        <v>-299.66418666665845</v>
      </c>
    </row>
    <row r="466" spans="1:37" x14ac:dyDescent="0.25">
      <c r="A466" s="6">
        <f t="shared" si="157"/>
        <v>449</v>
      </c>
      <c r="B466" s="245">
        <f>+Rendimientos!F1139</f>
        <v>42657</v>
      </c>
      <c r="C466" s="247">
        <f>+Rendimientos!G1139</f>
        <v>-8.1174547948189343E-3</v>
      </c>
      <c r="D466" s="247">
        <f>+Rendimientos!H1139</f>
        <v>1.1650585596922565E-2</v>
      </c>
      <c r="E466" s="247">
        <f>+Rendimientos!I1139</f>
        <v>2.7406521792609394E-2</v>
      </c>
      <c r="F466">
        <f>+VLOOKUP(B466,ASURB.MX!$A$2:$H$1054,8,FALSE)</f>
        <v>1.8403733147482979E-2</v>
      </c>
      <c r="G466" s="264">
        <f>+dr!F453</f>
        <v>1.9617000000000245E-4</v>
      </c>
      <c r="H466" s="264">
        <f>+dr!G453</f>
        <v>-1.4920000000001599E-5</v>
      </c>
      <c r="I466" s="264">
        <f>+dr!H453</f>
        <v>-1.100600000000021E-4</v>
      </c>
      <c r="J466" s="264">
        <f>+dr!I453</f>
        <v>-6.3540999999999598E-4</v>
      </c>
      <c r="K466" s="264">
        <f>+dr!J453</f>
        <v>0</v>
      </c>
      <c r="M466" s="6">
        <f t="shared" si="158"/>
        <v>449</v>
      </c>
      <c r="N466" s="1">
        <f t="shared" si="176"/>
        <v>42657</v>
      </c>
      <c r="O466" s="263">
        <f t="shared" si="177"/>
        <v>37.32813835698348</v>
      </c>
      <c r="P466" s="263">
        <f t="shared" si="178"/>
        <v>9.2369918953981145</v>
      </c>
      <c r="Q466" s="263">
        <f t="shared" si="179"/>
        <v>15.200948063644296</v>
      </c>
      <c r="R466" s="263">
        <f t="shared" si="159"/>
        <v>310.78733208719063</v>
      </c>
      <c r="S466" s="98">
        <f t="shared" si="180"/>
        <v>3.0873363846153849E-2</v>
      </c>
      <c r="T466" s="265">
        <f>R466-'Ejercicio 7'!$J$12*EXP(-S466*34/360)</f>
        <v>310.69039293435458</v>
      </c>
      <c r="U466" s="280">
        <f t="shared" si="160"/>
        <v>8.1993060000000006E-2</v>
      </c>
      <c r="V466" s="280">
        <f t="shared" si="161"/>
        <v>8.2510749999999994E-2</v>
      </c>
      <c r="W466" s="280">
        <f t="shared" si="162"/>
        <v>-9.1187999999999686E-4</v>
      </c>
      <c r="X466" s="280">
        <f t="shared" si="163"/>
        <v>0</v>
      </c>
      <c r="Y466" s="262">
        <f t="shared" si="164"/>
        <v>9.9367780698667065</v>
      </c>
      <c r="Z466" s="262">
        <f t="shared" si="165"/>
        <v>9.7959302831965029</v>
      </c>
      <c r="AA466" s="262">
        <f t="shared" si="166"/>
        <v>10.00044829509595</v>
      </c>
      <c r="AB466" s="262">
        <f t="shared" si="167"/>
        <v>10</v>
      </c>
      <c r="AD466" s="6">
        <f t="shared" si="168"/>
        <v>449</v>
      </c>
      <c r="AE466" s="1">
        <f t="shared" si="169"/>
        <v>43537</v>
      </c>
      <c r="AF466" s="262">
        <f t="shared" si="170"/>
        <v>0.30424264301652215</v>
      </c>
      <c r="AG466" s="262">
        <f t="shared" si="171"/>
        <v>-0.10699189539811371</v>
      </c>
      <c r="AH466" s="262">
        <f t="shared" si="172"/>
        <v>-0.41094806364429637</v>
      </c>
      <c r="AI466" s="262">
        <f t="shared" si="173"/>
        <v>-5.6673370871906172</v>
      </c>
      <c r="AJ466" s="262">
        <f t="shared" si="174"/>
        <v>-1.9617000000000245E-4</v>
      </c>
      <c r="AK466" s="262">
        <f t="shared" si="175"/>
        <v>-310.69039293435458</v>
      </c>
    </row>
    <row r="467" spans="1:37" x14ac:dyDescent="0.25">
      <c r="A467" s="6">
        <f t="shared" ref="A467:A530" si="181">+A466+1</f>
        <v>450</v>
      </c>
      <c r="B467" s="245">
        <f>+Rendimientos!F1140</f>
        <v>42660</v>
      </c>
      <c r="C467" s="247">
        <f>+Rendimientos!G1140</f>
        <v>7.4963648915019375E-3</v>
      </c>
      <c r="D467" s="247">
        <f>+Rendimientos!H1140</f>
        <v>-1.2823176654388306E-2</v>
      </c>
      <c r="E467" s="247">
        <f>+Rendimientos!I1140</f>
        <v>1.2626039249744389E-2</v>
      </c>
      <c r="F467">
        <f>+VLOOKUP(B467,ASURB.MX!$A$2:$H$1054,8,FALSE)</f>
        <v>-1.6436042474489878E-3</v>
      </c>
      <c r="G467" s="264">
        <f>+dr!F454</f>
        <v>-1.0803000000000201E-4</v>
      </c>
      <c r="H467" s="264">
        <f>+dr!G454</f>
        <v>-4.8502999999999741E-4</v>
      </c>
      <c r="I467" s="264">
        <f>+dr!H454</f>
        <v>-2.6031999999999444E-4</v>
      </c>
      <c r="J467" s="264">
        <f>+dr!I454</f>
        <v>-6.0000000000337561E-7</v>
      </c>
      <c r="K467" s="264">
        <f>+dr!J454</f>
        <v>0</v>
      </c>
      <c r="M467" s="6">
        <f t="shared" ref="M467:M530" si="182">+M466+1</f>
        <v>450</v>
      </c>
      <c r="N467" s="1">
        <f t="shared" si="176"/>
        <v>42660</v>
      </c>
      <c r="O467" s="263">
        <f t="shared" si="177"/>
        <v>37.915547091833218</v>
      </c>
      <c r="P467" s="263">
        <f t="shared" si="178"/>
        <v>9.0136718394414626</v>
      </c>
      <c r="Q467" s="263">
        <f t="shared" si="179"/>
        <v>14.977922985497964</v>
      </c>
      <c r="R467" s="263">
        <f t="shared" ref="R467:R530" si="183">+$R$16*EXP(F467)</f>
        <v>304.61891038544076</v>
      </c>
      <c r="S467" s="98">
        <f t="shared" si="180"/>
        <v>3.0569163846153845E-2</v>
      </c>
      <c r="T467" s="265">
        <f>R467-'Ejercicio 7'!$J$12*EXP(-S467*34/360)</f>
        <v>304.52196844750279</v>
      </c>
      <c r="U467" s="280">
        <f t="shared" ref="U467:U530" si="184">+U$16+H467</f>
        <v>8.1522950000000011E-2</v>
      </c>
      <c r="V467" s="280">
        <f t="shared" ref="V467:V530" si="185">+V$16+I467</f>
        <v>8.2360490000000008E-2</v>
      </c>
      <c r="W467" s="280">
        <f t="shared" ref="W467:W530" si="186">+W$16+J467</f>
        <v>-2.7707000000000426E-4</v>
      </c>
      <c r="X467" s="280">
        <f t="shared" ref="X467:X530" si="187">+X$16+K467</f>
        <v>0</v>
      </c>
      <c r="Y467" s="262">
        <f t="shared" ref="Y467:Y530" si="188">10*(1+U$18*28/360)^(-1)</f>
        <v>9.9367780698667065</v>
      </c>
      <c r="Z467" s="262">
        <f t="shared" ref="Z467:Z530" si="189">10*(1+V$18*91/360)^(-1)</f>
        <v>9.7959302831965029</v>
      </c>
      <c r="AA467" s="262">
        <f t="shared" ref="AA467:AA530" si="190">10*(1+W$18*27/360)^(-1)</f>
        <v>10.00044829509595</v>
      </c>
      <c r="AB467" s="262">
        <f t="shared" ref="AB467:AB530" si="191">10*(1+X$18*27/360)^(-1)</f>
        <v>10</v>
      </c>
      <c r="AD467" s="6">
        <f t="shared" ref="AD467:AD530" si="192">+AD466+1</f>
        <v>450</v>
      </c>
      <c r="AE467" s="1">
        <f t="shared" ref="AE467:AE530" si="193">+$AE$16+1</f>
        <v>43537</v>
      </c>
      <c r="AF467" s="262">
        <f t="shared" ref="AF467:AF530" si="194">-(O467-O$16)</f>
        <v>-0.28316609183321617</v>
      </c>
      <c r="AG467" s="262">
        <f t="shared" ref="AG467:AG530" si="195">-(P467-P$16)</f>
        <v>0.11632816055853823</v>
      </c>
      <c r="AH467" s="262">
        <f t="shared" ref="AH467:AH530" si="196">-(Q467-Q$16)</f>
        <v>-0.18792298549796449</v>
      </c>
      <c r="AI467" s="262">
        <f t="shared" ref="AI467:AI530" si="197">-(R467-R$16)</f>
        <v>0.5010846145592609</v>
      </c>
      <c r="AJ467" s="262">
        <f t="shared" ref="AJ467:AJ530" si="198">-(S467-S$16)</f>
        <v>1.0803000000000201E-4</v>
      </c>
      <c r="AK467" s="262">
        <f t="shared" ref="AK467:AK530" si="199">-(T467-T$16)</f>
        <v>-304.52196844750279</v>
      </c>
    </row>
    <row r="468" spans="1:37" x14ac:dyDescent="0.25">
      <c r="A468" s="6">
        <f t="shared" si="181"/>
        <v>451</v>
      </c>
      <c r="B468" s="245">
        <f>+Rendimientos!F1141</f>
        <v>42661</v>
      </c>
      <c r="C468" s="247">
        <f>+Rendimientos!G1141</f>
        <v>1.4213893922050542E-2</v>
      </c>
      <c r="D468" s="247">
        <f>+Rendimientos!H1141</f>
        <v>1.6676801315775071E-2</v>
      </c>
      <c r="E468" s="247">
        <f>+Rendimientos!I1141</f>
        <v>-4.2804203523125065E-3</v>
      </c>
      <c r="F468">
        <f>+VLOOKUP(B468,ASURB.MX!$A$2:$H$1054,8,FALSE)</f>
        <v>2.5076242899563627E-2</v>
      </c>
      <c r="G468" s="264">
        <f>+dr!F455</f>
        <v>-4.7889999999999738E-4</v>
      </c>
      <c r="H468" s="264">
        <f>+dr!G455</f>
        <v>6.9280000000004893E-5</v>
      </c>
      <c r="I468" s="264">
        <f>+dr!H455</f>
        <v>-2.2956000000001059E-4</v>
      </c>
      <c r="J468" s="264">
        <f>+dr!I455</f>
        <v>-4.413399999999984E-4</v>
      </c>
      <c r="K468" s="264">
        <f>+dr!J455</f>
        <v>0</v>
      </c>
      <c r="M468" s="6">
        <f t="shared" si="182"/>
        <v>451</v>
      </c>
      <c r="N468" s="1">
        <f t="shared" si="176"/>
        <v>42661</v>
      </c>
      <c r="O468" s="263">
        <f t="shared" si="177"/>
        <v>38.171103272160707</v>
      </c>
      <c r="P468" s="263">
        <f t="shared" si="178"/>
        <v>9.2835358813284472</v>
      </c>
      <c r="Q468" s="263">
        <f t="shared" si="179"/>
        <v>14.726827881054373</v>
      </c>
      <c r="R468" s="263">
        <f t="shared" si="183"/>
        <v>312.86799750182377</v>
      </c>
      <c r="S468" s="98">
        <f t="shared" si="180"/>
        <v>3.0198293846153849E-2</v>
      </c>
      <c r="T468" s="265">
        <f>R468-'Ejercicio 7'!$J$12*EXP(-S468*34/360)</f>
        <v>312.7710521682788</v>
      </c>
      <c r="U468" s="280">
        <f t="shared" si="184"/>
        <v>8.2077260000000013E-2</v>
      </c>
      <c r="V468" s="280">
        <f t="shared" si="185"/>
        <v>8.2391249999999999E-2</v>
      </c>
      <c r="W468" s="280">
        <f t="shared" si="186"/>
        <v>-7.1780999999999928E-4</v>
      </c>
      <c r="X468" s="280">
        <f t="shared" si="187"/>
        <v>0</v>
      </c>
      <c r="Y468" s="262">
        <f t="shared" si="188"/>
        <v>9.9367780698667065</v>
      </c>
      <c r="Z468" s="262">
        <f t="shared" si="189"/>
        <v>9.7959302831965029</v>
      </c>
      <c r="AA468" s="262">
        <f t="shared" si="190"/>
        <v>10.00044829509595</v>
      </c>
      <c r="AB468" s="262">
        <f t="shared" si="191"/>
        <v>10</v>
      </c>
      <c r="AD468" s="6">
        <f t="shared" si="192"/>
        <v>451</v>
      </c>
      <c r="AE468" s="1">
        <f t="shared" si="193"/>
        <v>43537</v>
      </c>
      <c r="AF468" s="262">
        <f t="shared" si="194"/>
        <v>-0.53872227216070456</v>
      </c>
      <c r="AG468" s="262">
        <f t="shared" si="195"/>
        <v>-0.15353588132844642</v>
      </c>
      <c r="AH468" s="262">
        <f t="shared" si="196"/>
        <v>6.3172118945626465E-2</v>
      </c>
      <c r="AI468" s="262">
        <f t="shared" si="197"/>
        <v>-7.7480025018237484</v>
      </c>
      <c r="AJ468" s="262">
        <f t="shared" si="198"/>
        <v>4.7889999999999738E-4</v>
      </c>
      <c r="AK468" s="262">
        <f t="shared" si="199"/>
        <v>-312.7710521682788</v>
      </c>
    </row>
    <row r="469" spans="1:37" x14ac:dyDescent="0.25">
      <c r="A469" s="6">
        <f t="shared" si="181"/>
        <v>452</v>
      </c>
      <c r="B469" s="245">
        <f>+Rendimientos!F1142</f>
        <v>42662</v>
      </c>
      <c r="C469" s="247">
        <f>+Rendimientos!G1142</f>
        <v>9.1584106848033864E-3</v>
      </c>
      <c r="D469" s="247">
        <f>+Rendimientos!H1142</f>
        <v>2.4692577484007237E-2</v>
      </c>
      <c r="E469" s="247">
        <f>+Rendimientos!I1142</f>
        <v>2.1221085082002225E-2</v>
      </c>
      <c r="F469">
        <f>+VLOOKUP(B469,ASURB.MX!$A$2:$H$1054,8,FALSE)</f>
        <v>-2.9453115921957459E-3</v>
      </c>
      <c r="G469" s="264">
        <f>+dr!F456</f>
        <v>-1.3069999999996973E-5</v>
      </c>
      <c r="H469" s="264">
        <f>+dr!G456</f>
        <v>1.1390999999999485E-4</v>
      </c>
      <c r="I469" s="264">
        <f>+dr!H456</f>
        <v>-3.6679999999990331E-5</v>
      </c>
      <c r="J469" s="264">
        <f>+dr!I456</f>
        <v>3.329600000000002E-4</v>
      </c>
      <c r="K469" s="264">
        <f>+dr!J456</f>
        <v>0</v>
      </c>
      <c r="M469" s="6">
        <f t="shared" si="182"/>
        <v>452</v>
      </c>
      <c r="N469" s="1">
        <f t="shared" si="176"/>
        <v>42662</v>
      </c>
      <c r="O469" s="263">
        <f t="shared" si="177"/>
        <v>37.978616865285105</v>
      </c>
      <c r="P469" s="263">
        <f t="shared" si="178"/>
        <v>9.3582496714658738</v>
      </c>
      <c r="Q469" s="263">
        <f t="shared" si="179"/>
        <v>15.107213754128081</v>
      </c>
      <c r="R469" s="263">
        <f t="shared" si="183"/>
        <v>304.222643680038</v>
      </c>
      <c r="S469" s="98">
        <f t="shared" si="180"/>
        <v>3.066412384615385E-2</v>
      </c>
      <c r="T469" s="265">
        <f>R469-'Ejercicio 7'!$J$12*EXP(-S469*34/360)</f>
        <v>304.12570261151455</v>
      </c>
      <c r="U469" s="280">
        <f t="shared" si="184"/>
        <v>8.2121890000000003E-2</v>
      </c>
      <c r="V469" s="280">
        <f t="shared" si="185"/>
        <v>8.2584130000000006E-2</v>
      </c>
      <c r="W469" s="280">
        <f t="shared" si="186"/>
        <v>5.6489999999999319E-5</v>
      </c>
      <c r="X469" s="280">
        <f t="shared" si="187"/>
        <v>0</v>
      </c>
      <c r="Y469" s="262">
        <f t="shared" si="188"/>
        <v>9.9367780698667065</v>
      </c>
      <c r="Z469" s="262">
        <f t="shared" si="189"/>
        <v>9.7959302831965029</v>
      </c>
      <c r="AA469" s="262">
        <f t="shared" si="190"/>
        <v>10.00044829509595</v>
      </c>
      <c r="AB469" s="262">
        <f t="shared" si="191"/>
        <v>10</v>
      </c>
      <c r="AD469" s="6">
        <f t="shared" si="192"/>
        <v>452</v>
      </c>
      <c r="AE469" s="1">
        <f t="shared" si="193"/>
        <v>43537</v>
      </c>
      <c r="AF469" s="262">
        <f t="shared" si="194"/>
        <v>-0.34623586528510231</v>
      </c>
      <c r="AG469" s="262">
        <f t="shared" si="195"/>
        <v>-0.22824967146587305</v>
      </c>
      <c r="AH469" s="262">
        <f t="shared" si="196"/>
        <v>-0.3172137541280815</v>
      </c>
      <c r="AI469" s="262">
        <f t="shared" si="197"/>
        <v>0.89735131996201289</v>
      </c>
      <c r="AJ469" s="262">
        <f t="shared" si="198"/>
        <v>1.3069999999996973E-5</v>
      </c>
      <c r="AK469" s="262">
        <f t="shared" si="199"/>
        <v>-304.12570261151455</v>
      </c>
    </row>
    <row r="470" spans="1:37" x14ac:dyDescent="0.25">
      <c r="A470" s="6">
        <f t="shared" si="181"/>
        <v>453</v>
      </c>
      <c r="B470" s="245">
        <f>+Rendimientos!F1143</f>
        <v>42663</v>
      </c>
      <c r="C470" s="247">
        <f>+Rendimientos!G1143</f>
        <v>1.4486184770454288E-2</v>
      </c>
      <c r="D470" s="247">
        <f>+Rendimientos!H1143</f>
        <v>-2.6424859228073933E-2</v>
      </c>
      <c r="E470" s="247">
        <f>+Rendimientos!I1143</f>
        <v>-1.7741880569222716E-2</v>
      </c>
      <c r="F470">
        <f>+VLOOKUP(B470,ASURB.MX!$A$2:$H$1054,8,FALSE)</f>
        <v>1.1298902415720399E-2</v>
      </c>
      <c r="G470" s="264">
        <f>+dr!F457</f>
        <v>-9.9960000000003102E-5</v>
      </c>
      <c r="H470" s="264">
        <f>+dr!G457</f>
        <v>-8.0070000000001529E-5</v>
      </c>
      <c r="I470" s="264">
        <f>+dr!H457</f>
        <v>1.1589999999991885E-5</v>
      </c>
      <c r="J470" s="264">
        <f>+dr!I457</f>
        <v>2.7116999999999419E-4</v>
      </c>
      <c r="K470" s="264">
        <f>+dr!J457</f>
        <v>0</v>
      </c>
      <c r="M470" s="6">
        <f t="shared" si="182"/>
        <v>453</v>
      </c>
      <c r="N470" s="1">
        <f t="shared" si="176"/>
        <v>42663</v>
      </c>
      <c r="O470" s="263">
        <f t="shared" si="177"/>
        <v>38.181498329430447</v>
      </c>
      <c r="P470" s="263">
        <f t="shared" si="178"/>
        <v>8.8919007594035779</v>
      </c>
      <c r="Q470" s="263">
        <f t="shared" si="179"/>
        <v>14.52991163710959</v>
      </c>
      <c r="R470" s="263">
        <f t="shared" si="183"/>
        <v>308.58706621295994</v>
      </c>
      <c r="S470" s="98">
        <f t="shared" si="180"/>
        <v>3.0577233846153844E-2</v>
      </c>
      <c r="T470" s="265">
        <f>R470-'Ejercicio 7'!$J$12*EXP(-S470*34/360)</f>
        <v>308.4901243489079</v>
      </c>
      <c r="U470" s="280">
        <f t="shared" si="184"/>
        <v>8.1927910000000007E-2</v>
      </c>
      <c r="V470" s="280">
        <f t="shared" si="185"/>
        <v>8.2632399999999995E-2</v>
      </c>
      <c r="W470" s="280">
        <f t="shared" si="186"/>
        <v>-5.3000000000066882E-6</v>
      </c>
      <c r="X470" s="280">
        <f t="shared" si="187"/>
        <v>0</v>
      </c>
      <c r="Y470" s="262">
        <f t="shared" si="188"/>
        <v>9.9367780698667065</v>
      </c>
      <c r="Z470" s="262">
        <f t="shared" si="189"/>
        <v>9.7959302831965029</v>
      </c>
      <c r="AA470" s="262">
        <f t="shared" si="190"/>
        <v>10.00044829509595</v>
      </c>
      <c r="AB470" s="262">
        <f t="shared" si="191"/>
        <v>10</v>
      </c>
      <c r="AD470" s="6">
        <f t="shared" si="192"/>
        <v>453</v>
      </c>
      <c r="AE470" s="1">
        <f t="shared" si="193"/>
        <v>43537</v>
      </c>
      <c r="AF470" s="262">
        <f t="shared" si="194"/>
        <v>-0.54911732943044456</v>
      </c>
      <c r="AG470" s="262">
        <f t="shared" si="195"/>
        <v>0.23809924059642285</v>
      </c>
      <c r="AH470" s="262">
        <f t="shared" si="196"/>
        <v>0.26008836289040893</v>
      </c>
      <c r="AI470" s="262">
        <f t="shared" si="197"/>
        <v>-3.4670712129599224</v>
      </c>
      <c r="AJ470" s="262">
        <f t="shared" si="198"/>
        <v>9.9960000000003102E-5</v>
      </c>
      <c r="AK470" s="262">
        <f t="shared" si="199"/>
        <v>-308.4901243489079</v>
      </c>
    </row>
    <row r="471" spans="1:37" x14ac:dyDescent="0.25">
      <c r="A471" s="6">
        <f t="shared" si="181"/>
        <v>454</v>
      </c>
      <c r="B471" s="245">
        <f>+Rendimientos!F1144</f>
        <v>42664</v>
      </c>
      <c r="C471" s="247">
        <f>+Rendimientos!G1144</f>
        <v>1.4279328217788698E-2</v>
      </c>
      <c r="D471" s="247">
        <f>+Rendimientos!H1144</f>
        <v>-4.8276522154236294E-3</v>
      </c>
      <c r="E471" s="247">
        <f>+Rendimientos!I1144</f>
        <v>1.5639896597402083E-2</v>
      </c>
      <c r="F471">
        <f>+VLOOKUP(B471,ASURB.MX!$A$2:$H$1054,8,FALSE)</f>
        <v>-1.3931285662009607E-3</v>
      </c>
      <c r="G471" s="264">
        <f>+dr!F458</f>
        <v>-1.7818000000000001E-4</v>
      </c>
      <c r="H471" s="264">
        <f>+dr!G458</f>
        <v>5.9040000000003257E-5</v>
      </c>
      <c r="I471" s="264">
        <f>+dr!H458</f>
        <v>1.0800999999999866E-4</v>
      </c>
      <c r="J471" s="264">
        <f>+dr!I458</f>
        <v>1.5494000000000618E-4</v>
      </c>
      <c r="K471" s="264">
        <f>+dr!J458</f>
        <v>0</v>
      </c>
      <c r="M471" s="6">
        <f t="shared" si="182"/>
        <v>454</v>
      </c>
      <c r="N471" s="1">
        <f t="shared" si="176"/>
        <v>42664</v>
      </c>
      <c r="O471" s="263">
        <f t="shared" si="177"/>
        <v>38.173601053140246</v>
      </c>
      <c r="P471" s="263">
        <f t="shared" si="178"/>
        <v>9.0860297571915716</v>
      </c>
      <c r="Q471" s="263">
        <f t="shared" si="179"/>
        <v>15.023132401885318</v>
      </c>
      <c r="R471" s="263">
        <f t="shared" si="183"/>
        <v>304.69521957093923</v>
      </c>
      <c r="S471" s="98">
        <f t="shared" si="180"/>
        <v>3.0499013846153847E-2</v>
      </c>
      <c r="T471" s="265">
        <f>R471-'Ejercicio 7'!$J$12*EXP(-S471*34/360)</f>
        <v>304.5982769907319</v>
      </c>
      <c r="U471" s="280">
        <f t="shared" si="184"/>
        <v>8.2067020000000018E-2</v>
      </c>
      <c r="V471" s="280">
        <f t="shared" si="185"/>
        <v>8.2728820000000008E-2</v>
      </c>
      <c r="W471" s="280">
        <f t="shared" si="186"/>
        <v>-1.215299999999947E-4</v>
      </c>
      <c r="X471" s="280">
        <f t="shared" si="187"/>
        <v>0</v>
      </c>
      <c r="Y471" s="262">
        <f t="shared" si="188"/>
        <v>9.9367780698667065</v>
      </c>
      <c r="Z471" s="262">
        <f t="shared" si="189"/>
        <v>9.7959302831965029</v>
      </c>
      <c r="AA471" s="262">
        <f t="shared" si="190"/>
        <v>10.00044829509595</v>
      </c>
      <c r="AB471" s="262">
        <f t="shared" si="191"/>
        <v>10</v>
      </c>
      <c r="AD471" s="6">
        <f t="shared" si="192"/>
        <v>454</v>
      </c>
      <c r="AE471" s="1">
        <f t="shared" si="193"/>
        <v>43537</v>
      </c>
      <c r="AF471" s="262">
        <f t="shared" si="194"/>
        <v>-0.54122005314024335</v>
      </c>
      <c r="AG471" s="262">
        <f t="shared" si="195"/>
        <v>4.3970242808429205E-2</v>
      </c>
      <c r="AH471" s="262">
        <f t="shared" si="196"/>
        <v>-0.23313240188531914</v>
      </c>
      <c r="AI471" s="262">
        <f t="shared" si="197"/>
        <v>0.42477542906078725</v>
      </c>
      <c r="AJ471" s="262">
        <f t="shared" si="198"/>
        <v>1.7818000000000001E-4</v>
      </c>
      <c r="AK471" s="262">
        <f t="shared" si="199"/>
        <v>-304.5982769907319</v>
      </c>
    </row>
    <row r="472" spans="1:37" x14ac:dyDescent="0.25">
      <c r="A472" s="6">
        <f t="shared" si="181"/>
        <v>455</v>
      </c>
      <c r="B472" s="245">
        <f>+Rendimientos!F1145</f>
        <v>42667</v>
      </c>
      <c r="C472" s="247">
        <f>+Rendimientos!G1145</f>
        <v>5.8954661889203108E-4</v>
      </c>
      <c r="D472" s="247">
        <f>+Rendimientos!H1145</f>
        <v>6.7521786067832974E-3</v>
      </c>
      <c r="E472" s="247">
        <f>+Rendimientos!I1145</f>
        <v>3.6755412522225138E-3</v>
      </c>
      <c r="F472">
        <f>+VLOOKUP(B472,ASURB.MX!$A$2:$H$1054,8,FALSE)</f>
        <v>3.313382455473969E-3</v>
      </c>
      <c r="G472" s="264">
        <f>+dr!F459</f>
        <v>7.7299999999995428E-5</v>
      </c>
      <c r="H472" s="264">
        <f>+dr!G459</f>
        <v>2.3763000000000256E-4</v>
      </c>
      <c r="I472" s="264">
        <f>+dr!H459</f>
        <v>1.6896000000000272E-4</v>
      </c>
      <c r="J472" s="264">
        <f>+dr!I459</f>
        <v>5.882999999999583E-5</v>
      </c>
      <c r="K472" s="264">
        <f>+dr!J459</f>
        <v>0</v>
      </c>
      <c r="M472" s="6">
        <f t="shared" si="182"/>
        <v>455</v>
      </c>
      <c r="N472" s="1">
        <f t="shared" si="176"/>
        <v>42667</v>
      </c>
      <c r="O472" s="263">
        <f t="shared" si="177"/>
        <v>37.654573584118097</v>
      </c>
      <c r="P472" s="263">
        <f t="shared" si="178"/>
        <v>9.1918559870051091</v>
      </c>
      <c r="Q472" s="263">
        <f t="shared" si="179"/>
        <v>14.844461281150616</v>
      </c>
      <c r="R472" s="263">
        <f t="shared" si="183"/>
        <v>306.13265097005586</v>
      </c>
      <c r="S472" s="98">
        <f t="shared" si="180"/>
        <v>3.0754493846153842E-2</v>
      </c>
      <c r="T472" s="265">
        <f>R472-'Ejercicio 7'!$J$12*EXP(-S472*34/360)</f>
        <v>306.03571072891549</v>
      </c>
      <c r="U472" s="280">
        <f t="shared" si="184"/>
        <v>8.2245610000000011E-2</v>
      </c>
      <c r="V472" s="280">
        <f t="shared" si="185"/>
        <v>8.2789770000000013E-2</v>
      </c>
      <c r="W472" s="280">
        <f t="shared" si="186"/>
        <v>-2.1764000000000505E-4</v>
      </c>
      <c r="X472" s="280">
        <f t="shared" si="187"/>
        <v>0</v>
      </c>
      <c r="Y472" s="262">
        <f t="shared" si="188"/>
        <v>9.9367780698667065</v>
      </c>
      <c r="Z472" s="262">
        <f t="shared" si="189"/>
        <v>9.7959302831965029</v>
      </c>
      <c r="AA472" s="262">
        <f t="shared" si="190"/>
        <v>10.00044829509595</v>
      </c>
      <c r="AB472" s="262">
        <f t="shared" si="191"/>
        <v>10</v>
      </c>
      <c r="AD472" s="6">
        <f t="shared" si="192"/>
        <v>455</v>
      </c>
      <c r="AE472" s="1">
        <f t="shared" si="193"/>
        <v>43537</v>
      </c>
      <c r="AF472" s="262">
        <f t="shared" si="194"/>
        <v>-2.2192584118094771E-2</v>
      </c>
      <c r="AG472" s="262">
        <f t="shared" si="195"/>
        <v>-6.1855987005108304E-2</v>
      </c>
      <c r="AH472" s="262">
        <f t="shared" si="196"/>
        <v>-5.4461281150617324E-2</v>
      </c>
      <c r="AI472" s="262">
        <f t="shared" si="197"/>
        <v>-1.012655970055846</v>
      </c>
      <c r="AJ472" s="262">
        <f t="shared" si="198"/>
        <v>-7.7299999999995428E-5</v>
      </c>
      <c r="AK472" s="262">
        <f t="shared" si="199"/>
        <v>-306.03571072891549</v>
      </c>
    </row>
    <row r="473" spans="1:37" x14ac:dyDescent="0.25">
      <c r="A473" s="6">
        <f t="shared" si="181"/>
        <v>456</v>
      </c>
      <c r="B473" s="245">
        <f>+Rendimientos!F1146</f>
        <v>42668</v>
      </c>
      <c r="C473" s="247">
        <f>+Rendimientos!G1146</f>
        <v>-4.1464734459163138E-3</v>
      </c>
      <c r="D473" s="247">
        <f>+Rendimientos!H1146</f>
        <v>-1.4915510719793195E-2</v>
      </c>
      <c r="E473" s="247">
        <f>+Rendimientos!I1146</f>
        <v>-2.7901525913184674E-2</v>
      </c>
      <c r="F473">
        <f>+VLOOKUP(B473,ASURB.MX!$A$2:$H$1054,8,FALSE)</f>
        <v>-2.981433919276571E-3</v>
      </c>
      <c r="G473" s="264">
        <f>+dr!F460</f>
        <v>-2.2999999999689935E-7</v>
      </c>
      <c r="H473" s="264">
        <f>+dr!G460</f>
        <v>2.0020999999999928E-4</v>
      </c>
      <c r="I473" s="264">
        <f>+dr!H460</f>
        <v>-1.2057999999999514E-4</v>
      </c>
      <c r="J473" s="264">
        <f>+dr!I460</f>
        <v>-1.7150000000000498E-5</v>
      </c>
      <c r="K473" s="264">
        <f>+dr!J460</f>
        <v>0</v>
      </c>
      <c r="M473" s="6">
        <f t="shared" si="182"/>
        <v>456</v>
      </c>
      <c r="N473" s="1">
        <f t="shared" si="176"/>
        <v>42668</v>
      </c>
      <c r="O473" s="263">
        <f t="shared" si="177"/>
        <v>37.476662396113831</v>
      </c>
      <c r="P473" s="263">
        <f t="shared" si="178"/>
        <v>8.9948319433488138</v>
      </c>
      <c r="Q473" s="263">
        <f t="shared" si="179"/>
        <v>14.383040232007986</v>
      </c>
      <c r="R473" s="263">
        <f t="shared" si="183"/>
        <v>304.21165464867346</v>
      </c>
      <c r="S473" s="98">
        <f t="shared" si="180"/>
        <v>3.067696384615385E-2</v>
      </c>
      <c r="T473" s="265">
        <f>R473-'Ejercicio 7'!$J$12*EXP(-S473*34/360)</f>
        <v>304.11471369770715</v>
      </c>
      <c r="U473" s="280">
        <f t="shared" si="184"/>
        <v>8.2208190000000014E-2</v>
      </c>
      <c r="V473" s="280">
        <f t="shared" si="185"/>
        <v>8.2500230000000008E-2</v>
      </c>
      <c r="W473" s="280">
        <f t="shared" si="186"/>
        <v>-2.9362000000000138E-4</v>
      </c>
      <c r="X473" s="280">
        <f t="shared" si="187"/>
        <v>0</v>
      </c>
      <c r="Y473" s="262">
        <f t="shared" si="188"/>
        <v>9.9367780698667065</v>
      </c>
      <c r="Z473" s="262">
        <f t="shared" si="189"/>
        <v>9.7959302831965029</v>
      </c>
      <c r="AA473" s="262">
        <f t="shared" si="190"/>
        <v>10.00044829509595</v>
      </c>
      <c r="AB473" s="262">
        <f t="shared" si="191"/>
        <v>10</v>
      </c>
      <c r="AD473" s="6">
        <f t="shared" si="192"/>
        <v>456</v>
      </c>
      <c r="AE473" s="1">
        <f t="shared" si="193"/>
        <v>43537</v>
      </c>
      <c r="AF473" s="262">
        <f t="shared" si="194"/>
        <v>0.15571860388617154</v>
      </c>
      <c r="AG473" s="262">
        <f t="shared" si="195"/>
        <v>0.13516805665118703</v>
      </c>
      <c r="AH473" s="262">
        <f t="shared" si="196"/>
        <v>0.40695976799201361</v>
      </c>
      <c r="AI473" s="262">
        <f t="shared" si="197"/>
        <v>0.90834035132655799</v>
      </c>
      <c r="AJ473" s="262">
        <f t="shared" si="198"/>
        <v>2.2999999999689935E-7</v>
      </c>
      <c r="AK473" s="262">
        <f t="shared" si="199"/>
        <v>-304.11471369770715</v>
      </c>
    </row>
    <row r="474" spans="1:37" x14ac:dyDescent="0.25">
      <c r="A474" s="6">
        <f t="shared" si="181"/>
        <v>457</v>
      </c>
      <c r="B474" s="245">
        <f>+Rendimientos!F1147</f>
        <v>42669</v>
      </c>
      <c r="C474" s="247">
        <f>+Rendimientos!G1147</f>
        <v>5.9786946157433605E-4</v>
      </c>
      <c r="D474" s="247">
        <f>+Rendimientos!H1147</f>
        <v>-6.6574962969278787E-3</v>
      </c>
      <c r="E474" s="247">
        <f>+Rendimientos!I1147</f>
        <v>1.5508509123921078E-2</v>
      </c>
      <c r="F474">
        <f>+VLOOKUP(B474,ASURB.MX!$A$2:$H$1054,8,FALSE)</f>
        <v>-1.5938292394311662E-3</v>
      </c>
      <c r="G474" s="264">
        <f>+dr!F461</f>
        <v>1.2535999999999797E-4</v>
      </c>
      <c r="H474" s="264">
        <f>+dr!G461</f>
        <v>1.0010999999999354E-4</v>
      </c>
      <c r="I474" s="264">
        <f>+dr!H461</f>
        <v>-9.8540000000001127E-5</v>
      </c>
      <c r="J474" s="264">
        <f>+dr!I461</f>
        <v>-2.3299999999996934E-5</v>
      </c>
      <c r="K474" s="264">
        <f>+dr!J461</f>
        <v>0</v>
      </c>
      <c r="M474" s="6">
        <f t="shared" si="182"/>
        <v>457</v>
      </c>
      <c r="N474" s="1">
        <f t="shared" si="176"/>
        <v>42669</v>
      </c>
      <c r="O474" s="263">
        <f t="shared" si="177"/>
        <v>37.654886978514469</v>
      </c>
      <c r="P474" s="263">
        <f t="shared" si="178"/>
        <v>9.0694189416521276</v>
      </c>
      <c r="Q474" s="263">
        <f t="shared" si="179"/>
        <v>15.021158680139258</v>
      </c>
      <c r="R474" s="263">
        <f t="shared" si="183"/>
        <v>304.63407317150836</v>
      </c>
      <c r="S474" s="98">
        <f t="shared" si="180"/>
        <v>3.0802553846153845E-2</v>
      </c>
      <c r="T474" s="265">
        <f>R474-'Ejercicio 7'!$J$12*EXP(-S474*34/360)</f>
        <v>304.53713337037874</v>
      </c>
      <c r="U474" s="280">
        <f t="shared" si="184"/>
        <v>8.2108089999999995E-2</v>
      </c>
      <c r="V474" s="280">
        <f t="shared" si="185"/>
        <v>8.2522270000000009E-2</v>
      </c>
      <c r="W474" s="280">
        <f t="shared" si="186"/>
        <v>-2.9976999999999782E-4</v>
      </c>
      <c r="X474" s="280">
        <f t="shared" si="187"/>
        <v>0</v>
      </c>
      <c r="Y474" s="262">
        <f t="shared" si="188"/>
        <v>9.9367780698667065</v>
      </c>
      <c r="Z474" s="262">
        <f t="shared" si="189"/>
        <v>9.7959302831965029</v>
      </c>
      <c r="AA474" s="262">
        <f t="shared" si="190"/>
        <v>10.00044829509595</v>
      </c>
      <c r="AB474" s="262">
        <f t="shared" si="191"/>
        <v>10</v>
      </c>
      <c r="AD474" s="6">
        <f t="shared" si="192"/>
        <v>457</v>
      </c>
      <c r="AE474" s="1">
        <f t="shared" si="193"/>
        <v>43537</v>
      </c>
      <c r="AF474" s="262">
        <f t="shared" si="194"/>
        <v>-2.2505978514466563E-2</v>
      </c>
      <c r="AG474" s="262">
        <f t="shared" si="195"/>
        <v>6.0581058347873196E-2</v>
      </c>
      <c r="AH474" s="262">
        <f t="shared" si="196"/>
        <v>-0.23115868013925933</v>
      </c>
      <c r="AI474" s="262">
        <f t="shared" si="197"/>
        <v>0.48592182849165511</v>
      </c>
      <c r="AJ474" s="262">
        <f t="shared" si="198"/>
        <v>-1.2535999999999797E-4</v>
      </c>
      <c r="AK474" s="262">
        <f t="shared" si="199"/>
        <v>-304.53713337037874</v>
      </c>
    </row>
    <row r="475" spans="1:37" x14ac:dyDescent="0.25">
      <c r="A475" s="6">
        <f t="shared" si="181"/>
        <v>458</v>
      </c>
      <c r="B475" s="245">
        <f>+Rendimientos!F1148</f>
        <v>42670</v>
      </c>
      <c r="C475" s="247">
        <f>+Rendimientos!G1148</f>
        <v>-1.1898664202127025E-3</v>
      </c>
      <c r="D475" s="247">
        <f>+Rendimientos!H1148</f>
        <v>1.1912942663286775E-2</v>
      </c>
      <c r="E475" s="247">
        <f>+Rendimientos!I1148</f>
        <v>-1.4700357363850822E-2</v>
      </c>
      <c r="F475">
        <f>+VLOOKUP(B475,ASURB.MX!$A$2:$H$1054,8,FALSE)</f>
        <v>5.9305845736983866E-3</v>
      </c>
      <c r="G475" s="264">
        <f>+dr!F462</f>
        <v>-2.3533999999999361E-4</v>
      </c>
      <c r="H475" s="264">
        <f>+dr!G462</f>
        <v>9.9840000000003815E-5</v>
      </c>
      <c r="I475" s="264">
        <f>+dr!H462</f>
        <v>-1.035599999999956E-4</v>
      </c>
      <c r="J475" s="264">
        <f>+dr!I462</f>
        <v>-9.9920000000003339E-5</v>
      </c>
      <c r="K475" s="264">
        <f>+dr!J462</f>
        <v>0</v>
      </c>
      <c r="M475" s="6">
        <f t="shared" si="182"/>
        <v>458</v>
      </c>
      <c r="N475" s="1">
        <f t="shared" si="176"/>
        <v>42670</v>
      </c>
      <c r="O475" s="263">
        <f t="shared" si="177"/>
        <v>37.587630122598391</v>
      </c>
      <c r="P475" s="263">
        <f t="shared" si="178"/>
        <v>9.2394156034183812</v>
      </c>
      <c r="Q475" s="263">
        <f t="shared" si="179"/>
        <v>14.574171975828985</v>
      </c>
      <c r="R475" s="263">
        <f t="shared" si="183"/>
        <v>306.934911373506</v>
      </c>
      <c r="S475" s="98">
        <f t="shared" si="180"/>
        <v>3.0441853846153853E-2</v>
      </c>
      <c r="T475" s="265">
        <f>R475-'Ejercicio 7'!$J$12*EXP(-S475*34/360)</f>
        <v>306.83796826995808</v>
      </c>
      <c r="U475" s="280">
        <f t="shared" si="184"/>
        <v>8.2107820000000012E-2</v>
      </c>
      <c r="V475" s="280">
        <f t="shared" si="185"/>
        <v>8.2517250000000014E-2</v>
      </c>
      <c r="W475" s="280">
        <f t="shared" si="186"/>
        <v>-3.7639000000000422E-4</v>
      </c>
      <c r="X475" s="280">
        <f t="shared" si="187"/>
        <v>0</v>
      </c>
      <c r="Y475" s="262">
        <f t="shared" si="188"/>
        <v>9.9367780698667065</v>
      </c>
      <c r="Z475" s="262">
        <f t="shared" si="189"/>
        <v>9.7959302831965029</v>
      </c>
      <c r="AA475" s="262">
        <f t="shared" si="190"/>
        <v>10.00044829509595</v>
      </c>
      <c r="AB475" s="262">
        <f t="shared" si="191"/>
        <v>10</v>
      </c>
      <c r="AD475" s="6">
        <f t="shared" si="192"/>
        <v>458</v>
      </c>
      <c r="AE475" s="1">
        <f t="shared" si="193"/>
        <v>43537</v>
      </c>
      <c r="AF475" s="262">
        <f t="shared" si="194"/>
        <v>4.4750877401611433E-2</v>
      </c>
      <c r="AG475" s="262">
        <f t="shared" si="195"/>
        <v>-0.10941560341838041</v>
      </c>
      <c r="AH475" s="262">
        <f t="shared" si="196"/>
        <v>0.21582802417101377</v>
      </c>
      <c r="AI475" s="262">
        <f t="shared" si="197"/>
        <v>-1.8149163735059801</v>
      </c>
      <c r="AJ475" s="262">
        <f t="shared" si="198"/>
        <v>2.3533999999999361E-4</v>
      </c>
      <c r="AK475" s="262">
        <f t="shared" si="199"/>
        <v>-306.83796826995808</v>
      </c>
    </row>
    <row r="476" spans="1:37" x14ac:dyDescent="0.25">
      <c r="A476" s="6">
        <f t="shared" si="181"/>
        <v>459</v>
      </c>
      <c r="B476" s="245">
        <f>+Rendimientos!F1149</f>
        <v>42671</v>
      </c>
      <c r="C476" s="247">
        <f>+Rendimientos!G1149</f>
        <v>-2.5831187301000393E-2</v>
      </c>
      <c r="D476" s="247">
        <f>+Rendimientos!H1149</f>
        <v>-1.7488347977122174E-3</v>
      </c>
      <c r="E476" s="247">
        <f>+Rendimientos!I1149</f>
        <v>-2.7847915589181892E-2</v>
      </c>
      <c r="F476">
        <f>+VLOOKUP(B476,ASURB.MX!$A$2:$H$1054,8,FALSE)</f>
        <v>6.2751494640729479E-4</v>
      </c>
      <c r="G476" s="264">
        <f>+dr!F463</f>
        <v>4.7196999999999517E-4</v>
      </c>
      <c r="H476" s="264">
        <f>+dr!G463</f>
        <v>-9.5259999999999789E-5</v>
      </c>
      <c r="I476" s="264">
        <f>+dr!H463</f>
        <v>2.047999999999911E-4</v>
      </c>
      <c r="J476" s="264">
        <f>+dr!I463</f>
        <v>6.9997000000000115E-4</v>
      </c>
      <c r="K476" s="264">
        <f>+dr!J463</f>
        <v>0</v>
      </c>
      <c r="M476" s="6">
        <f t="shared" si="182"/>
        <v>459</v>
      </c>
      <c r="N476" s="1">
        <f t="shared" si="176"/>
        <v>42671</v>
      </c>
      <c r="O476" s="263">
        <f t="shared" si="177"/>
        <v>36.67273961546433</v>
      </c>
      <c r="P476" s="263">
        <f t="shared" si="178"/>
        <v>9.1140470918632204</v>
      </c>
      <c r="Q476" s="263">
        <f t="shared" si="179"/>
        <v>14.383811332124248</v>
      </c>
      <c r="R476" s="263">
        <f t="shared" si="183"/>
        <v>305.31152244419229</v>
      </c>
      <c r="S476" s="98">
        <f t="shared" si="180"/>
        <v>3.1149163846153842E-2</v>
      </c>
      <c r="T476" s="265">
        <f>R476-'Ejercicio 7'!$J$12*EXP(-S476*34/360)</f>
        <v>305.21458581637285</v>
      </c>
      <c r="U476" s="280">
        <f t="shared" si="184"/>
        <v>8.1912720000000008E-2</v>
      </c>
      <c r="V476" s="280">
        <f t="shared" si="185"/>
        <v>8.2825609999999994E-2</v>
      </c>
      <c r="W476" s="280">
        <f t="shared" si="186"/>
        <v>4.2350000000000027E-4</v>
      </c>
      <c r="X476" s="280">
        <f t="shared" si="187"/>
        <v>0</v>
      </c>
      <c r="Y476" s="262">
        <f t="shared" si="188"/>
        <v>9.9367780698667065</v>
      </c>
      <c r="Z476" s="262">
        <f t="shared" si="189"/>
        <v>9.7959302831965029</v>
      </c>
      <c r="AA476" s="262">
        <f t="shared" si="190"/>
        <v>10.00044829509595</v>
      </c>
      <c r="AB476" s="262">
        <f t="shared" si="191"/>
        <v>10</v>
      </c>
      <c r="AD476" s="6">
        <f t="shared" si="192"/>
        <v>459</v>
      </c>
      <c r="AE476" s="1">
        <f t="shared" si="193"/>
        <v>43537</v>
      </c>
      <c r="AF476" s="262">
        <f t="shared" si="194"/>
        <v>0.95964138453567216</v>
      </c>
      <c r="AG476" s="262">
        <f t="shared" si="195"/>
        <v>1.5952908136780408E-2</v>
      </c>
      <c r="AH476" s="262">
        <f t="shared" si="196"/>
        <v>0.40618866787575136</v>
      </c>
      <c r="AI476" s="262">
        <f t="shared" si="197"/>
        <v>-0.19152744419227474</v>
      </c>
      <c r="AJ476" s="262">
        <f t="shared" si="198"/>
        <v>-4.7196999999999517E-4</v>
      </c>
      <c r="AK476" s="262">
        <f t="shared" si="199"/>
        <v>-305.21458581637285</v>
      </c>
    </row>
    <row r="477" spans="1:37" x14ac:dyDescent="0.25">
      <c r="A477" s="6">
        <f t="shared" si="181"/>
        <v>460</v>
      </c>
      <c r="B477" s="245">
        <f>+Rendimientos!F1150</f>
        <v>42674</v>
      </c>
      <c r="C477" s="247">
        <f>+Rendimientos!G1150</f>
        <v>-4.2691056277458306E-3</v>
      </c>
      <c r="D477" s="247">
        <f>+Rendimientos!H1150</f>
        <v>-9.9677090331971117E-3</v>
      </c>
      <c r="E477" s="247">
        <f>+Rendimientos!I1150</f>
        <v>3.2146647379892451E-2</v>
      </c>
      <c r="F477">
        <f>+VLOOKUP(B477,ASURB.MX!$A$2:$H$1054,8,FALSE)</f>
        <v>-7.5555511785878283E-3</v>
      </c>
      <c r="G477" s="264">
        <f>+dr!F464</f>
        <v>3.7784000000000428E-4</v>
      </c>
      <c r="H477" s="264">
        <f>+dr!G464</f>
        <v>-2.0400000000017626E-6</v>
      </c>
      <c r="I477" s="264">
        <f>+dr!H464</f>
        <v>5.6602000000000735E-4</v>
      </c>
      <c r="J477" s="264">
        <f>+dr!I464</f>
        <v>-5.6540000000000756E-5</v>
      </c>
      <c r="K477" s="264">
        <f>+dr!J464</f>
        <v>0</v>
      </c>
      <c r="M477" s="6">
        <f t="shared" si="182"/>
        <v>460</v>
      </c>
      <c r="N477" s="1">
        <f t="shared" si="176"/>
        <v>42674</v>
      </c>
      <c r="O477" s="263">
        <f t="shared" si="177"/>
        <v>37.472066833024229</v>
      </c>
      <c r="P477" s="263">
        <f t="shared" si="178"/>
        <v>9.0394468698960022</v>
      </c>
      <c r="Q477" s="263">
        <f t="shared" si="179"/>
        <v>15.273173510120365</v>
      </c>
      <c r="R477" s="263">
        <f t="shared" si="183"/>
        <v>302.82333246349805</v>
      </c>
      <c r="S477" s="98">
        <f t="shared" si="180"/>
        <v>3.1055033846153851E-2</v>
      </c>
      <c r="T477" s="265">
        <f>R477-'Ejercicio 7'!$J$12*EXP(-S477*34/360)</f>
        <v>302.72639497390276</v>
      </c>
      <c r="U477" s="280">
        <f t="shared" si="184"/>
        <v>8.2005939999999999E-2</v>
      </c>
      <c r="V477" s="280">
        <f t="shared" si="185"/>
        <v>8.3186830000000017E-2</v>
      </c>
      <c r="W477" s="280">
        <f t="shared" si="186"/>
        <v>-3.3301000000000164E-4</v>
      </c>
      <c r="X477" s="280">
        <f t="shared" si="187"/>
        <v>0</v>
      </c>
      <c r="Y477" s="262">
        <f t="shared" si="188"/>
        <v>9.9367780698667065</v>
      </c>
      <c r="Z477" s="262">
        <f t="shared" si="189"/>
        <v>9.7959302831965029</v>
      </c>
      <c r="AA477" s="262">
        <f t="shared" si="190"/>
        <v>10.00044829509595</v>
      </c>
      <c r="AB477" s="262">
        <f t="shared" si="191"/>
        <v>10</v>
      </c>
      <c r="AD477" s="6">
        <f t="shared" si="192"/>
        <v>460</v>
      </c>
      <c r="AE477" s="1">
        <f t="shared" si="193"/>
        <v>43537</v>
      </c>
      <c r="AF477" s="262">
        <f t="shared" si="194"/>
        <v>0.16031416697577328</v>
      </c>
      <c r="AG477" s="262">
        <f t="shared" si="195"/>
        <v>9.0553130103998569E-2</v>
      </c>
      <c r="AH477" s="262">
        <f t="shared" si="196"/>
        <v>-0.48317351012036625</v>
      </c>
      <c r="AI477" s="262">
        <f t="shared" si="197"/>
        <v>2.2966625365019695</v>
      </c>
      <c r="AJ477" s="262">
        <f t="shared" si="198"/>
        <v>-3.7784000000000428E-4</v>
      </c>
      <c r="AK477" s="262">
        <f t="shared" si="199"/>
        <v>-302.72639497390276</v>
      </c>
    </row>
    <row r="478" spans="1:37" x14ac:dyDescent="0.25">
      <c r="A478" s="6">
        <f t="shared" si="181"/>
        <v>461</v>
      </c>
      <c r="B478" s="245">
        <f>+Rendimientos!F1151</f>
        <v>42675</v>
      </c>
      <c r="C478" s="247">
        <f>+Rendimientos!G1151</f>
        <v>-1.602002759682631E-2</v>
      </c>
      <c r="D478" s="247">
        <f>+Rendimientos!H1151</f>
        <v>-1.5439730805509833E-2</v>
      </c>
      <c r="E478" s="247">
        <f>+Rendimientos!I1151</f>
        <v>-3.1592950351293787E-2</v>
      </c>
      <c r="F478">
        <f>+VLOOKUP(B478,ASURB.MX!$A$2:$H$1054,8,FALSE)</f>
        <v>-6.9092451129695847E-3</v>
      </c>
      <c r="G478" s="264">
        <f>+dr!F465</f>
        <v>7.3721999999999677E-4</v>
      </c>
      <c r="H478" s="264">
        <f>+dr!G465</f>
        <v>4.4020000000000864E-4</v>
      </c>
      <c r="I478" s="264">
        <f>+dr!H465</f>
        <v>4.1870999999999575E-4</v>
      </c>
      <c r="J478" s="264">
        <f>+dr!I465</f>
        <v>6.5654000000000406E-4</v>
      </c>
      <c r="K478" s="264">
        <f>+dr!J465</f>
        <v>0</v>
      </c>
      <c r="M478" s="6">
        <f t="shared" si="182"/>
        <v>461</v>
      </c>
      <c r="N478" s="1">
        <f t="shared" si="176"/>
        <v>42675</v>
      </c>
      <c r="O478" s="263">
        <f t="shared" si="177"/>
        <v>37.034312545121672</v>
      </c>
      <c r="P478" s="263">
        <f t="shared" si="178"/>
        <v>8.9901179074805633</v>
      </c>
      <c r="Q478" s="263">
        <f t="shared" si="179"/>
        <v>14.330044201402188</v>
      </c>
      <c r="R478" s="263">
        <f t="shared" si="183"/>
        <v>303.01911228010647</v>
      </c>
      <c r="S478" s="98">
        <f t="shared" si="180"/>
        <v>3.1414413846153844E-2</v>
      </c>
      <c r="T478" s="265">
        <f>R478-'Ejercicio 7'!$J$12*EXP(-S478*34/360)</f>
        <v>302.92217808065374</v>
      </c>
      <c r="U478" s="280">
        <f t="shared" si="184"/>
        <v>8.244818000000001E-2</v>
      </c>
      <c r="V478" s="280">
        <f t="shared" si="185"/>
        <v>8.3039520000000006E-2</v>
      </c>
      <c r="W478" s="280">
        <f t="shared" si="186"/>
        <v>3.8007000000000318E-4</v>
      </c>
      <c r="X478" s="280">
        <f t="shared" si="187"/>
        <v>0</v>
      </c>
      <c r="Y478" s="262">
        <f t="shared" si="188"/>
        <v>9.9367780698667065</v>
      </c>
      <c r="Z478" s="262">
        <f t="shared" si="189"/>
        <v>9.7959302831965029</v>
      </c>
      <c r="AA478" s="262">
        <f t="shared" si="190"/>
        <v>10.00044829509595</v>
      </c>
      <c r="AB478" s="262">
        <f t="shared" si="191"/>
        <v>10</v>
      </c>
      <c r="AD478" s="6">
        <f t="shared" si="192"/>
        <v>461</v>
      </c>
      <c r="AE478" s="1">
        <f t="shared" si="193"/>
        <v>43537</v>
      </c>
      <c r="AF478" s="262">
        <f t="shared" si="194"/>
        <v>0.59806845487833016</v>
      </c>
      <c r="AG478" s="262">
        <f t="shared" si="195"/>
        <v>0.13988209251943751</v>
      </c>
      <c r="AH478" s="262">
        <f t="shared" si="196"/>
        <v>0.45995579859781088</v>
      </c>
      <c r="AI478" s="262">
        <f t="shared" si="197"/>
        <v>2.1008827198935478</v>
      </c>
      <c r="AJ478" s="262">
        <f t="shared" si="198"/>
        <v>-7.3721999999999677E-4</v>
      </c>
      <c r="AK478" s="262">
        <f t="shared" si="199"/>
        <v>-302.92217808065374</v>
      </c>
    </row>
    <row r="479" spans="1:37" x14ac:dyDescent="0.25">
      <c r="A479" s="6">
        <f t="shared" si="181"/>
        <v>462</v>
      </c>
      <c r="B479" s="245">
        <f>+Rendimientos!F1152</f>
        <v>42677</v>
      </c>
      <c r="C479" s="247">
        <f>+Rendimientos!G1152</f>
        <v>6.8046085658734256E-3</v>
      </c>
      <c r="D479" s="247">
        <f>+Rendimientos!H1152</f>
        <v>-2.7914541155199691E-2</v>
      </c>
      <c r="E479" s="247">
        <f>+Rendimientos!I1152</f>
        <v>-2.3234068185098527E-2</v>
      </c>
      <c r="F479">
        <f>+VLOOKUP(B479,ASURB.MX!$A$2:$H$1054,8,FALSE)</f>
        <v>-2.3245020398925904E-2</v>
      </c>
      <c r="G479" s="264">
        <f>+dr!F466</f>
        <v>2.9101000000000127E-4</v>
      </c>
      <c r="H479" s="264">
        <f>+dr!G466</f>
        <v>1.0734199999999985E-3</v>
      </c>
      <c r="I479" s="264">
        <f>+dr!H466</f>
        <v>1.4539000000000218E-4</v>
      </c>
      <c r="J479" s="264">
        <f>+dr!I466</f>
        <v>1.975100000000049E-4</v>
      </c>
      <c r="K479" s="264">
        <f>+dr!J466</f>
        <v>0</v>
      </c>
      <c r="M479" s="6">
        <f t="shared" si="182"/>
        <v>462</v>
      </c>
      <c r="N479" s="1">
        <f t="shared" si="176"/>
        <v>42677</v>
      </c>
      <c r="O479" s="263">
        <f t="shared" si="177"/>
        <v>37.889327842004285</v>
      </c>
      <c r="P479" s="263">
        <f t="shared" si="178"/>
        <v>8.8786645168878966</v>
      </c>
      <c r="Q479" s="263">
        <f t="shared" si="179"/>
        <v>14.450329376752876</v>
      </c>
      <c r="R479" s="263">
        <f t="shared" si="183"/>
        <v>298.10927236052726</v>
      </c>
      <c r="S479" s="98">
        <f t="shared" si="180"/>
        <v>3.0968203846153848E-2</v>
      </c>
      <c r="T479" s="265">
        <f>R479-'Ejercicio 7'!$J$12*EXP(-S479*34/360)</f>
        <v>298.01233407598204</v>
      </c>
      <c r="U479" s="280">
        <f t="shared" si="184"/>
        <v>8.30814E-2</v>
      </c>
      <c r="V479" s="280">
        <f t="shared" si="185"/>
        <v>8.2766200000000012E-2</v>
      </c>
      <c r="W479" s="280">
        <f t="shared" si="186"/>
        <v>-7.8959999999995978E-5</v>
      </c>
      <c r="X479" s="280">
        <f t="shared" si="187"/>
        <v>0</v>
      </c>
      <c r="Y479" s="262">
        <f t="shared" si="188"/>
        <v>9.9367780698667065</v>
      </c>
      <c r="Z479" s="262">
        <f t="shared" si="189"/>
        <v>9.7959302831965029</v>
      </c>
      <c r="AA479" s="262">
        <f t="shared" si="190"/>
        <v>10.00044829509595</v>
      </c>
      <c r="AB479" s="262">
        <f t="shared" si="191"/>
        <v>10</v>
      </c>
      <c r="AD479" s="6">
        <f t="shared" si="192"/>
        <v>462</v>
      </c>
      <c r="AE479" s="1">
        <f t="shared" si="193"/>
        <v>43537</v>
      </c>
      <c r="AF479" s="262">
        <f t="shared" si="194"/>
        <v>-0.25694684200428242</v>
      </c>
      <c r="AG479" s="262">
        <f t="shared" si="195"/>
        <v>0.25133548311210419</v>
      </c>
      <c r="AH479" s="262">
        <f t="shared" si="196"/>
        <v>0.33967062324712316</v>
      </c>
      <c r="AI479" s="262">
        <f t="shared" si="197"/>
        <v>7.0107226394727604</v>
      </c>
      <c r="AJ479" s="262">
        <f t="shared" si="198"/>
        <v>-2.9101000000000127E-4</v>
      </c>
      <c r="AK479" s="262">
        <f t="shared" si="199"/>
        <v>-298.01233407598204</v>
      </c>
    </row>
    <row r="480" spans="1:37" x14ac:dyDescent="0.25">
      <c r="A480" s="6">
        <f t="shared" si="181"/>
        <v>463</v>
      </c>
      <c r="B480" s="245">
        <f>+Rendimientos!F1153</f>
        <v>42678</v>
      </c>
      <c r="C480" s="247">
        <f>+Rendimientos!G1153</f>
        <v>-2.3715962026322798E-2</v>
      </c>
      <c r="D480" s="247">
        <f>+Rendimientos!H1153</f>
        <v>1.86959557219834E-2</v>
      </c>
      <c r="E480" s="247">
        <f>+Rendimientos!I1153</f>
        <v>-1.6562341903435356E-2</v>
      </c>
      <c r="F480">
        <f>+VLOOKUP(B480,ASURB.MX!$A$2:$H$1054,8,FALSE)</f>
        <v>-1.1065550602859252E-2</v>
      </c>
      <c r="G480" s="264">
        <f>+dr!F467</f>
        <v>-4.7819000000001027E-4</v>
      </c>
      <c r="H480" s="264">
        <f>+dr!G467</f>
        <v>-3.1332000000000582E-4</v>
      </c>
      <c r="I480" s="264">
        <f>+dr!H467</f>
        <v>3.5889999999996758E-5</v>
      </c>
      <c r="J480" s="264">
        <f>+dr!I467</f>
        <v>2.5499999999900602E-6</v>
      </c>
      <c r="K480" s="264">
        <f>+dr!J467</f>
        <v>0</v>
      </c>
      <c r="M480" s="6">
        <f t="shared" si="182"/>
        <v>463</v>
      </c>
      <c r="N480" s="1">
        <f t="shared" si="176"/>
        <v>42678</v>
      </c>
      <c r="O480" s="263">
        <f t="shared" si="177"/>
        <v>36.750392819247431</v>
      </c>
      <c r="P480" s="263">
        <f t="shared" si="178"/>
        <v>9.3022997108679828</v>
      </c>
      <c r="Q480" s="263">
        <f t="shared" si="179"/>
        <v>14.547060341487709</v>
      </c>
      <c r="R480" s="263">
        <f t="shared" si="183"/>
        <v>301.76228596654124</v>
      </c>
      <c r="S480" s="98">
        <f t="shared" si="180"/>
        <v>3.0199003846153837E-2</v>
      </c>
      <c r="T480" s="265">
        <f>R480-'Ejercicio 7'!$J$12*EXP(-S480*34/360)</f>
        <v>301.665340639497</v>
      </c>
      <c r="U480" s="280">
        <f t="shared" si="184"/>
        <v>8.1694660000000002E-2</v>
      </c>
      <c r="V480" s="280">
        <f t="shared" si="185"/>
        <v>8.26567E-2</v>
      </c>
      <c r="W480" s="280">
        <f t="shared" si="186"/>
        <v>-2.7392000000001082E-4</v>
      </c>
      <c r="X480" s="280">
        <f t="shared" si="187"/>
        <v>0</v>
      </c>
      <c r="Y480" s="262">
        <f t="shared" si="188"/>
        <v>9.9367780698667065</v>
      </c>
      <c r="Z480" s="262">
        <f t="shared" si="189"/>
        <v>9.7959302831965029</v>
      </c>
      <c r="AA480" s="262">
        <f t="shared" si="190"/>
        <v>10.00044829509595</v>
      </c>
      <c r="AB480" s="262">
        <f t="shared" si="191"/>
        <v>10</v>
      </c>
      <c r="AD480" s="6">
        <f t="shared" si="192"/>
        <v>463</v>
      </c>
      <c r="AE480" s="1">
        <f t="shared" si="193"/>
        <v>43537</v>
      </c>
      <c r="AF480" s="262">
        <f t="shared" si="194"/>
        <v>0.88198818075257179</v>
      </c>
      <c r="AG480" s="262">
        <f t="shared" si="195"/>
        <v>-0.17229971086798201</v>
      </c>
      <c r="AH480" s="262">
        <f t="shared" si="196"/>
        <v>0.24293965851228982</v>
      </c>
      <c r="AI480" s="262">
        <f t="shared" si="197"/>
        <v>3.3577090334587751</v>
      </c>
      <c r="AJ480" s="262">
        <f t="shared" si="198"/>
        <v>4.7819000000001027E-4</v>
      </c>
      <c r="AK480" s="262">
        <f t="shared" si="199"/>
        <v>-301.665340639497</v>
      </c>
    </row>
    <row r="481" spans="1:37" x14ac:dyDescent="0.25">
      <c r="A481" s="6">
        <f t="shared" si="181"/>
        <v>464</v>
      </c>
      <c r="B481" s="245">
        <f>+Rendimientos!F1154</f>
        <v>42681</v>
      </c>
      <c r="C481" s="247">
        <f>+Rendimientos!G1154</f>
        <v>5.1098747437820308E-2</v>
      </c>
      <c r="D481" s="247">
        <f>+Rendimientos!H1154</f>
        <v>4.0636806068717904E-2</v>
      </c>
      <c r="E481" s="247">
        <f>+Rendimientos!I1154</f>
        <v>3.7025498588973166E-2</v>
      </c>
      <c r="F481">
        <f>+VLOOKUP(B481,ASURB.MX!$A$2:$H$1054,8,FALSE)</f>
        <v>5.69947048642813E-2</v>
      </c>
      <c r="G481" s="264">
        <f>+dr!F468</f>
        <v>-2.0586999999999689E-4</v>
      </c>
      <c r="H481" s="264">
        <f>+dr!G468</f>
        <v>-2.7322999999999931E-4</v>
      </c>
      <c r="I481" s="264">
        <f>+dr!H468</f>
        <v>-1.9903999999999755E-4</v>
      </c>
      <c r="J481" s="264">
        <f>+dr!I468</f>
        <v>-6.671999999999928E-5</v>
      </c>
      <c r="K481" s="264">
        <f>+dr!J468</f>
        <v>0</v>
      </c>
      <c r="M481" s="6">
        <f t="shared" si="182"/>
        <v>464</v>
      </c>
      <c r="N481" s="1">
        <f t="shared" si="176"/>
        <v>42681</v>
      </c>
      <c r="O481" s="263">
        <f t="shared" si="177"/>
        <v>39.605326786509544</v>
      </c>
      <c r="P481" s="263">
        <f t="shared" si="178"/>
        <v>9.5086556103993676</v>
      </c>
      <c r="Q481" s="263">
        <f t="shared" si="179"/>
        <v>15.347871122264319</v>
      </c>
      <c r="R481" s="263">
        <f t="shared" si="183"/>
        <v>323.01534515997565</v>
      </c>
      <c r="S481" s="98">
        <f t="shared" si="180"/>
        <v>3.047132384615385E-2</v>
      </c>
      <c r="T481" s="265">
        <f>R481-'Ejercicio 7'!$J$12*EXP(-S481*34/360)</f>
        <v>322.91840232624696</v>
      </c>
      <c r="U481" s="280">
        <f t="shared" si="184"/>
        <v>8.1734750000000009E-2</v>
      </c>
      <c r="V481" s="280">
        <f t="shared" si="185"/>
        <v>8.2421770000000005E-2</v>
      </c>
      <c r="W481" s="280">
        <f t="shared" si="186"/>
        <v>-3.4319000000000016E-4</v>
      </c>
      <c r="X481" s="280">
        <f t="shared" si="187"/>
        <v>0</v>
      </c>
      <c r="Y481" s="262">
        <f t="shared" si="188"/>
        <v>9.9367780698667065</v>
      </c>
      <c r="Z481" s="262">
        <f t="shared" si="189"/>
        <v>9.7959302831965029</v>
      </c>
      <c r="AA481" s="262">
        <f t="shared" si="190"/>
        <v>10.00044829509595</v>
      </c>
      <c r="AB481" s="262">
        <f t="shared" si="191"/>
        <v>10</v>
      </c>
      <c r="AD481" s="6">
        <f t="shared" si="192"/>
        <v>464</v>
      </c>
      <c r="AE481" s="1">
        <f t="shared" si="193"/>
        <v>43537</v>
      </c>
      <c r="AF481" s="262">
        <f t="shared" si="194"/>
        <v>-1.9729457865095412</v>
      </c>
      <c r="AG481" s="262">
        <f t="shared" si="195"/>
        <v>-0.37865561039936679</v>
      </c>
      <c r="AH481" s="262">
        <f t="shared" si="196"/>
        <v>-0.55787112226432001</v>
      </c>
      <c r="AI481" s="262">
        <f t="shared" si="197"/>
        <v>-17.895350159975635</v>
      </c>
      <c r="AJ481" s="262">
        <f t="shared" si="198"/>
        <v>2.0586999999999689E-4</v>
      </c>
      <c r="AK481" s="262">
        <f t="shared" si="199"/>
        <v>-322.91840232624696</v>
      </c>
    </row>
    <row r="482" spans="1:37" x14ac:dyDescent="0.25">
      <c r="A482" s="6">
        <f t="shared" si="181"/>
        <v>465</v>
      </c>
      <c r="B482" s="245">
        <f>+Rendimientos!F1155</f>
        <v>42682</v>
      </c>
      <c r="C482" s="247">
        <f>+Rendimientos!G1155</f>
        <v>4.7890662315162652E-3</v>
      </c>
      <c r="D482" s="247">
        <f>+Rendimientos!H1155</f>
        <v>5.3981183543516708E-3</v>
      </c>
      <c r="E482" s="247">
        <f>+Rendimientos!I1155</f>
        <v>-5.5514169865252504E-4</v>
      </c>
      <c r="F482">
        <f>+VLOOKUP(B482,ASURB.MX!$A$2:$H$1054,8,FALSE)</f>
        <v>-5.5159937496180502E-3</v>
      </c>
      <c r="G482" s="264">
        <f>+dr!F469</f>
        <v>1.7573000000000588E-4</v>
      </c>
      <c r="H482" s="264">
        <f>+dr!G469</f>
        <v>2.0401000000000447E-4</v>
      </c>
      <c r="I482" s="264">
        <f>+dr!H469</f>
        <v>2.9904999999999515E-4</v>
      </c>
      <c r="J482" s="264">
        <f>+dr!I469</f>
        <v>-3.4151999999999794E-4</v>
      </c>
      <c r="K482" s="264">
        <f>+dr!J469</f>
        <v>0</v>
      </c>
      <c r="M482" s="6">
        <f t="shared" si="182"/>
        <v>465</v>
      </c>
      <c r="N482" s="1">
        <f t="shared" si="176"/>
        <v>42682</v>
      </c>
      <c r="O482" s="263">
        <f t="shared" si="177"/>
        <v>37.813037207047614</v>
      </c>
      <c r="P482" s="263">
        <f t="shared" si="178"/>
        <v>9.1794180829032008</v>
      </c>
      <c r="Q482" s="263">
        <f t="shared" si="179"/>
        <v>14.781791732863413</v>
      </c>
      <c r="R482" s="263">
        <f t="shared" si="183"/>
        <v>303.4415883107244</v>
      </c>
      <c r="S482" s="98">
        <f t="shared" si="180"/>
        <v>3.0852923846153853E-2</v>
      </c>
      <c r="T482" s="265">
        <f>R482-'Ejercicio 7'!$J$12*EXP(-S482*34/360)</f>
        <v>303.34464897075247</v>
      </c>
      <c r="U482" s="280">
        <f t="shared" si="184"/>
        <v>8.2211990000000013E-2</v>
      </c>
      <c r="V482" s="280">
        <f t="shared" si="185"/>
        <v>8.2919859999999998E-2</v>
      </c>
      <c r="W482" s="280">
        <f t="shared" si="186"/>
        <v>-6.1798999999999882E-4</v>
      </c>
      <c r="X482" s="280">
        <f t="shared" si="187"/>
        <v>0</v>
      </c>
      <c r="Y482" s="262">
        <f t="shared" si="188"/>
        <v>9.9367780698667065</v>
      </c>
      <c r="Z482" s="262">
        <f t="shared" si="189"/>
        <v>9.7959302831965029</v>
      </c>
      <c r="AA482" s="262">
        <f t="shared" si="190"/>
        <v>10.00044829509595</v>
      </c>
      <c r="AB482" s="262">
        <f t="shared" si="191"/>
        <v>10</v>
      </c>
      <c r="AD482" s="6">
        <f t="shared" si="192"/>
        <v>465</v>
      </c>
      <c r="AE482" s="1">
        <f t="shared" si="193"/>
        <v>43537</v>
      </c>
      <c r="AF482" s="262">
        <f t="shared" si="194"/>
        <v>-0.18065620704761187</v>
      </c>
      <c r="AG482" s="262">
        <f t="shared" si="195"/>
        <v>-4.9418082903200045E-2</v>
      </c>
      <c r="AH482" s="262">
        <f t="shared" si="196"/>
        <v>8.2082671365864002E-3</v>
      </c>
      <c r="AI482" s="262">
        <f t="shared" si="197"/>
        <v>1.6784066892756186</v>
      </c>
      <c r="AJ482" s="262">
        <f t="shared" si="198"/>
        <v>-1.7573000000000588E-4</v>
      </c>
      <c r="AK482" s="262">
        <f t="shared" si="199"/>
        <v>-303.34464897075247</v>
      </c>
    </row>
    <row r="483" spans="1:37" x14ac:dyDescent="0.25">
      <c r="A483" s="6">
        <f t="shared" si="181"/>
        <v>466</v>
      </c>
      <c r="B483" s="245">
        <f>+Rendimientos!F1156</f>
        <v>42683</v>
      </c>
      <c r="C483" s="247">
        <f>+Rendimientos!G1156</f>
        <v>-2.2956432612061057E-2</v>
      </c>
      <c r="D483" s="247">
        <f>+Rendimientos!H1156</f>
        <v>0</v>
      </c>
      <c r="E483" s="247">
        <f>+Rendimientos!I1156</f>
        <v>1.3871541629898127E-3</v>
      </c>
      <c r="F483">
        <f>+VLOOKUP(B483,ASURB.MX!$A$2:$H$1054,8,FALSE)</f>
        <v>2.1378633873894381E-3</v>
      </c>
      <c r="G483" s="264">
        <f>+dr!F470</f>
        <v>1.382300000000003E-3</v>
      </c>
      <c r="H483" s="264">
        <f>+dr!G470</f>
        <v>3.9850999999999984E-3</v>
      </c>
      <c r="I483" s="264">
        <f>+dr!H470</f>
        <v>3.4284900000000063E-3</v>
      </c>
      <c r="J483" s="264">
        <f>+dr!I470</f>
        <v>4.0711299999999992E-3</v>
      </c>
      <c r="K483" s="264">
        <f>+dr!J470</f>
        <v>0</v>
      </c>
      <c r="M483" s="6">
        <f t="shared" si="182"/>
        <v>466</v>
      </c>
      <c r="N483" s="1">
        <f t="shared" si="176"/>
        <v>42683</v>
      </c>
      <c r="O483" s="263">
        <f t="shared" si="177"/>
        <v>36.77831642663751</v>
      </c>
      <c r="P483" s="263">
        <f t="shared" si="178"/>
        <v>9.1300000000000008</v>
      </c>
      <c r="Q483" s="263">
        <f t="shared" si="179"/>
        <v>14.810530246086763</v>
      </c>
      <c r="R483" s="263">
        <f t="shared" si="183"/>
        <v>305.77299763257082</v>
      </c>
      <c r="S483" s="98">
        <f t="shared" si="180"/>
        <v>3.205949384615385E-2</v>
      </c>
      <c r="T483" s="265">
        <f>R483-'Ejercicio 7'!$J$12*EXP(-S483*34/360)</f>
        <v>305.67606933857894</v>
      </c>
      <c r="U483" s="280">
        <f t="shared" si="184"/>
        <v>8.599308E-2</v>
      </c>
      <c r="V483" s="280">
        <f t="shared" si="185"/>
        <v>8.6049300000000009E-2</v>
      </c>
      <c r="W483" s="280">
        <f t="shared" si="186"/>
        <v>3.7946599999999983E-3</v>
      </c>
      <c r="X483" s="280">
        <f t="shared" si="187"/>
        <v>0</v>
      </c>
      <c r="Y483" s="262">
        <f t="shared" si="188"/>
        <v>9.9367780698667065</v>
      </c>
      <c r="Z483" s="262">
        <f t="shared" si="189"/>
        <v>9.7959302831965029</v>
      </c>
      <c r="AA483" s="262">
        <f t="shared" si="190"/>
        <v>10.00044829509595</v>
      </c>
      <c r="AB483" s="262">
        <f t="shared" si="191"/>
        <v>10</v>
      </c>
      <c r="AD483" s="6">
        <f t="shared" si="192"/>
        <v>466</v>
      </c>
      <c r="AE483" s="1">
        <f t="shared" si="193"/>
        <v>43537</v>
      </c>
      <c r="AF483" s="262">
        <f t="shared" si="194"/>
        <v>0.85406457336249275</v>
      </c>
      <c r="AG483" s="262">
        <f t="shared" si="195"/>
        <v>0</v>
      </c>
      <c r="AH483" s="262">
        <f t="shared" si="196"/>
        <v>-2.0530246086764237E-2</v>
      </c>
      <c r="AI483" s="262">
        <f t="shared" si="197"/>
        <v>-0.6530026325708036</v>
      </c>
      <c r="AJ483" s="262">
        <f t="shared" si="198"/>
        <v>-1.382300000000003E-3</v>
      </c>
      <c r="AK483" s="262">
        <f t="shared" si="199"/>
        <v>-305.67606933857894</v>
      </c>
    </row>
    <row r="484" spans="1:37" x14ac:dyDescent="0.25">
      <c r="A484" s="6">
        <f t="shared" si="181"/>
        <v>467</v>
      </c>
      <c r="B484" s="245">
        <f>+Rendimientos!F1157</f>
        <v>42684</v>
      </c>
      <c r="C484" s="247">
        <f>+Rendimientos!G1157</f>
        <v>-5.5293452593592488E-2</v>
      </c>
      <c r="D484" s="247">
        <f>+Rendimientos!H1157</f>
        <v>-3.9412977517847135E-2</v>
      </c>
      <c r="E484" s="247">
        <f>+Rendimientos!I1157</f>
        <v>-0.10576092330293045</v>
      </c>
      <c r="F484">
        <f>+VLOOKUP(B484,ASURB.MX!$A$2:$H$1054,8,FALSE)</f>
        <v>-3.6297132843620468E-2</v>
      </c>
      <c r="G484" s="264">
        <f>+dr!F471</f>
        <v>3.421659999999993E-3</v>
      </c>
      <c r="H484" s="264">
        <f>+dr!G471</f>
        <v>6.3775999999999416E-4</v>
      </c>
      <c r="I484" s="264">
        <f>+dr!H471</f>
        <v>2.6845899999999936E-3</v>
      </c>
      <c r="J484" s="264">
        <f>+dr!I471</f>
        <v>3.3370600000000028E-3</v>
      </c>
      <c r="K484" s="264">
        <f>+dr!J471</f>
        <v>0</v>
      </c>
      <c r="M484" s="6">
        <f t="shared" si="182"/>
        <v>467</v>
      </c>
      <c r="N484" s="1">
        <f t="shared" si="176"/>
        <v>42684</v>
      </c>
      <c r="O484" s="263">
        <f t="shared" si="177"/>
        <v>35.608038893927834</v>
      </c>
      <c r="P484" s="263">
        <f t="shared" si="178"/>
        <v>8.7771584568159611</v>
      </c>
      <c r="Q484" s="263">
        <f t="shared" si="179"/>
        <v>13.305671240745186</v>
      </c>
      <c r="R484" s="263">
        <f t="shared" si="183"/>
        <v>294.24359909668709</v>
      </c>
      <c r="S484" s="98">
        <f t="shared" si="180"/>
        <v>3.409885384615384E-2</v>
      </c>
      <c r="T484" s="265">
        <f>R484-'Ejercicio 7'!$J$12*EXP(-S484*34/360)</f>
        <v>294.14668946988996</v>
      </c>
      <c r="U484" s="280">
        <f t="shared" si="184"/>
        <v>8.2645739999999995E-2</v>
      </c>
      <c r="V484" s="280">
        <f t="shared" si="185"/>
        <v>8.5305400000000003E-2</v>
      </c>
      <c r="W484" s="280">
        <f t="shared" si="186"/>
        <v>3.0605900000000019E-3</v>
      </c>
      <c r="X484" s="280">
        <f t="shared" si="187"/>
        <v>0</v>
      </c>
      <c r="Y484" s="262">
        <f t="shared" si="188"/>
        <v>9.9367780698667065</v>
      </c>
      <c r="Z484" s="262">
        <f t="shared" si="189"/>
        <v>9.7959302831965029</v>
      </c>
      <c r="AA484" s="262">
        <f t="shared" si="190"/>
        <v>10.00044829509595</v>
      </c>
      <c r="AB484" s="262">
        <f t="shared" si="191"/>
        <v>10</v>
      </c>
      <c r="AD484" s="6">
        <f t="shared" si="192"/>
        <v>467</v>
      </c>
      <c r="AE484" s="1">
        <f t="shared" si="193"/>
        <v>43537</v>
      </c>
      <c r="AF484" s="262">
        <f t="shared" si="194"/>
        <v>2.0243421060721687</v>
      </c>
      <c r="AG484" s="262">
        <f t="shared" si="195"/>
        <v>0.35284154318403971</v>
      </c>
      <c r="AH484" s="262">
        <f t="shared" si="196"/>
        <v>1.4843287592548133</v>
      </c>
      <c r="AI484" s="262">
        <f t="shared" si="197"/>
        <v>10.876395903312925</v>
      </c>
      <c r="AJ484" s="262">
        <f t="shared" si="198"/>
        <v>-3.421659999999993E-3</v>
      </c>
      <c r="AK484" s="262">
        <f t="shared" si="199"/>
        <v>-294.14668946988996</v>
      </c>
    </row>
    <row r="485" spans="1:37" x14ac:dyDescent="0.25">
      <c r="A485" s="6">
        <f t="shared" si="181"/>
        <v>468</v>
      </c>
      <c r="B485" s="245">
        <f>+Rendimientos!F1158</f>
        <v>42685</v>
      </c>
      <c r="C485" s="247">
        <f>+Rendimientos!G1158</f>
        <v>-4.531704380839505E-3</v>
      </c>
      <c r="D485" s="247">
        <f>+Rendimientos!H1158</f>
        <v>-1.4010256813029014E-3</v>
      </c>
      <c r="E485" s="247">
        <f>+Rendimientos!I1158</f>
        <v>-3.2574214077189072E-2</v>
      </c>
      <c r="F485">
        <f>+VLOOKUP(B485,ASURB.MX!$A$2:$H$1054,8,FALSE)</f>
        <v>-4.20250374282213E-2</v>
      </c>
      <c r="G485" s="264">
        <f>+dr!F472</f>
        <v>9.4269999999999771E-4</v>
      </c>
      <c r="H485" s="264">
        <f>+dr!G472</f>
        <v>1.0646200000000022E-3</v>
      </c>
      <c r="I485" s="264">
        <f>+dr!H472</f>
        <v>4.750900000000044E-4</v>
      </c>
      <c r="J485" s="264">
        <f>+dr!I472</f>
        <v>2.0000299999999929E-3</v>
      </c>
      <c r="K485" s="264">
        <f>+dr!J472</f>
        <v>0</v>
      </c>
      <c r="M485" s="6">
        <f t="shared" si="182"/>
        <v>468</v>
      </c>
      <c r="N485" s="1">
        <f t="shared" si="176"/>
        <v>42685</v>
      </c>
      <c r="O485" s="263">
        <f t="shared" si="177"/>
        <v>37.462228006886306</v>
      </c>
      <c r="P485" s="263">
        <f t="shared" si="178"/>
        <v>9.1172175918615945</v>
      </c>
      <c r="Q485" s="263">
        <f t="shared" si="179"/>
        <v>14.315989545626566</v>
      </c>
      <c r="R485" s="263">
        <f t="shared" si="183"/>
        <v>292.56301753667515</v>
      </c>
      <c r="S485" s="98">
        <f t="shared" si="180"/>
        <v>3.1619893846153845E-2</v>
      </c>
      <c r="T485" s="265">
        <f>R485-'Ejercicio 7'!$J$12*EXP(-S485*34/360)</f>
        <v>292.46608521835236</v>
      </c>
      <c r="U485" s="280">
        <f t="shared" si="184"/>
        <v>8.307260000000001E-2</v>
      </c>
      <c r="V485" s="280">
        <f t="shared" si="185"/>
        <v>8.30959E-2</v>
      </c>
      <c r="W485" s="280">
        <f t="shared" si="186"/>
        <v>1.723559999999992E-3</v>
      </c>
      <c r="X485" s="280">
        <f t="shared" si="187"/>
        <v>0</v>
      </c>
      <c r="Y485" s="262">
        <f t="shared" si="188"/>
        <v>9.9367780698667065</v>
      </c>
      <c r="Z485" s="262">
        <f t="shared" si="189"/>
        <v>9.7959302831965029</v>
      </c>
      <c r="AA485" s="262">
        <f t="shared" si="190"/>
        <v>10.00044829509595</v>
      </c>
      <c r="AB485" s="262">
        <f t="shared" si="191"/>
        <v>10</v>
      </c>
      <c r="AD485" s="6">
        <f t="shared" si="192"/>
        <v>468</v>
      </c>
      <c r="AE485" s="1">
        <f t="shared" si="193"/>
        <v>43537</v>
      </c>
      <c r="AF485" s="262">
        <f t="shared" si="194"/>
        <v>0.17015299311369603</v>
      </c>
      <c r="AG485" s="262">
        <f t="shared" si="195"/>
        <v>1.2782408138406254E-2</v>
      </c>
      <c r="AH485" s="262">
        <f t="shared" si="196"/>
        <v>0.47401045437343292</v>
      </c>
      <c r="AI485" s="262">
        <f t="shared" si="197"/>
        <v>12.55697746332487</v>
      </c>
      <c r="AJ485" s="262">
        <f t="shared" si="198"/>
        <v>-9.4269999999999771E-4</v>
      </c>
      <c r="AK485" s="262">
        <f t="shared" si="199"/>
        <v>-292.46608521835236</v>
      </c>
    </row>
    <row r="486" spans="1:37" x14ac:dyDescent="0.25">
      <c r="A486" s="6">
        <f t="shared" si="181"/>
        <v>469</v>
      </c>
      <c r="B486" s="245">
        <f>+Rendimientos!F1159</f>
        <v>42688</v>
      </c>
      <c r="C486" s="247">
        <f>+Rendimientos!G1159</f>
        <v>0</v>
      </c>
      <c r="D486" s="247">
        <f>+Rendimientos!H1159</f>
        <v>2.8042854796738143E-2</v>
      </c>
      <c r="E486" s="247">
        <f>+Rendimientos!I1159</f>
        <v>-1.274226897406787E-3</v>
      </c>
      <c r="F486">
        <f>+VLOOKUP(B486,ASURB.MX!$A$2:$H$1054,8,FALSE)</f>
        <v>5.4416803462925621E-2</v>
      </c>
      <c r="G486" s="264">
        <f>+dr!F473</f>
        <v>-5.5706599999999981E-3</v>
      </c>
      <c r="H486" s="264">
        <f>+dr!G473</f>
        <v>-1.1436000000000085E-4</v>
      </c>
      <c r="I486" s="264">
        <f>+dr!H473</f>
        <v>9.0075000000000571E-4</v>
      </c>
      <c r="J486" s="264">
        <f>+dr!I473</f>
        <v>5.0919000000000658E-4</v>
      </c>
      <c r="K486" s="264">
        <f>+dr!J473</f>
        <v>0</v>
      </c>
      <c r="M486" s="6">
        <f t="shared" si="182"/>
        <v>469</v>
      </c>
      <c r="N486" s="1">
        <f t="shared" si="176"/>
        <v>42688</v>
      </c>
      <c r="O486" s="263">
        <f t="shared" si="177"/>
        <v>37.632381000000002</v>
      </c>
      <c r="P486" s="263">
        <f t="shared" si="178"/>
        <v>9.3896549819012165</v>
      </c>
      <c r="Q486" s="263">
        <f t="shared" si="179"/>
        <v>14.771166186011834</v>
      </c>
      <c r="R486" s="263">
        <f t="shared" si="183"/>
        <v>322.18371583877922</v>
      </c>
      <c r="S486" s="98">
        <f t="shared" si="180"/>
        <v>2.5106533846153849E-2</v>
      </c>
      <c r="T486" s="265">
        <f>R486-'Ejercicio 7'!$J$12*EXP(-S486*34/360)</f>
        <v>322.0867238741323</v>
      </c>
      <c r="U486" s="280">
        <f t="shared" si="184"/>
        <v>8.189362E-2</v>
      </c>
      <c r="V486" s="280">
        <f t="shared" si="185"/>
        <v>8.3521560000000009E-2</v>
      </c>
      <c r="W486" s="280">
        <f t="shared" si="186"/>
        <v>2.327200000000057E-4</v>
      </c>
      <c r="X486" s="280">
        <f t="shared" si="187"/>
        <v>0</v>
      </c>
      <c r="Y486" s="262">
        <f t="shared" si="188"/>
        <v>9.9367780698667065</v>
      </c>
      <c r="Z486" s="262">
        <f t="shared" si="189"/>
        <v>9.7959302831965029</v>
      </c>
      <c r="AA486" s="262">
        <f t="shared" si="190"/>
        <v>10.00044829509595</v>
      </c>
      <c r="AB486" s="262">
        <f t="shared" si="191"/>
        <v>10</v>
      </c>
      <c r="AD486" s="6">
        <f t="shared" si="192"/>
        <v>469</v>
      </c>
      <c r="AE486" s="1">
        <f t="shared" si="193"/>
        <v>43537</v>
      </c>
      <c r="AF486" s="262">
        <f t="shared" si="194"/>
        <v>0</v>
      </c>
      <c r="AG486" s="262">
        <f t="shared" si="195"/>
        <v>-0.25965498190121572</v>
      </c>
      <c r="AH486" s="262">
        <f t="shared" si="196"/>
        <v>1.8833813988164749E-2</v>
      </c>
      <c r="AI486" s="262">
        <f t="shared" si="197"/>
        <v>-17.063720838779204</v>
      </c>
      <c r="AJ486" s="262">
        <f t="shared" si="198"/>
        <v>5.5706599999999981E-3</v>
      </c>
      <c r="AK486" s="262">
        <f t="shared" si="199"/>
        <v>-322.0867238741323</v>
      </c>
    </row>
    <row r="487" spans="1:37" x14ac:dyDescent="0.25">
      <c r="A487" s="6">
        <f t="shared" si="181"/>
        <v>470</v>
      </c>
      <c r="B487" s="245">
        <f>+Rendimientos!F1160</f>
        <v>42689</v>
      </c>
      <c r="C487" s="247">
        <f>+Rendimientos!G1160</f>
        <v>5.176458389232275E-3</v>
      </c>
      <c r="D487" s="247">
        <f>+Rendimientos!H1160</f>
        <v>-2.8443464620404913E-2</v>
      </c>
      <c r="E487" s="247">
        <f>+Rendimientos!I1160</f>
        <v>5.4888865240268529E-2</v>
      </c>
      <c r="F487">
        <f>+VLOOKUP(B487,ASURB.MX!$A$2:$H$1054,8,FALSE)</f>
        <v>1.3369669528716443E-2</v>
      </c>
      <c r="G487" s="264">
        <f>+dr!F474</f>
        <v>7.2352800000000037E-3</v>
      </c>
      <c r="H487" s="264">
        <f>+dr!G474</f>
        <v>2.7711100000000072E-3</v>
      </c>
      <c r="I487" s="264">
        <f>+dr!H474</f>
        <v>7.1115999999999541E-4</v>
      </c>
      <c r="J487" s="264">
        <f>+dr!I474</f>
        <v>4.735000000000017E-4</v>
      </c>
      <c r="K487" s="264">
        <f>+dr!J474</f>
        <v>0</v>
      </c>
      <c r="M487" s="6">
        <f t="shared" si="182"/>
        <v>470</v>
      </c>
      <c r="N487" s="1">
        <f t="shared" si="176"/>
        <v>42689</v>
      </c>
      <c r="O487" s="263">
        <f t="shared" si="177"/>
        <v>37.827688518839466</v>
      </c>
      <c r="P487" s="263">
        <f t="shared" si="178"/>
        <v>8.8739696246140287</v>
      </c>
      <c r="Q487" s="263">
        <f t="shared" si="179"/>
        <v>15.624499169597263</v>
      </c>
      <c r="R487" s="263">
        <f t="shared" si="183"/>
        <v>309.22674024055846</v>
      </c>
      <c r="S487" s="98">
        <f t="shared" si="180"/>
        <v>3.791247384615385E-2</v>
      </c>
      <c r="T487" s="265">
        <f>R487-'Ejercicio 7'!$J$12*EXP(-S487*34/360)</f>
        <v>309.12986551192256</v>
      </c>
      <c r="U487" s="280">
        <f t="shared" si="184"/>
        <v>8.4779090000000015E-2</v>
      </c>
      <c r="V487" s="280">
        <f t="shared" si="185"/>
        <v>8.3331970000000005E-2</v>
      </c>
      <c r="W487" s="280">
        <f t="shared" si="186"/>
        <v>1.9703000000000082E-4</v>
      </c>
      <c r="X487" s="280">
        <f t="shared" si="187"/>
        <v>0</v>
      </c>
      <c r="Y487" s="262">
        <f t="shared" si="188"/>
        <v>9.9367780698667065</v>
      </c>
      <c r="Z487" s="262">
        <f t="shared" si="189"/>
        <v>9.7959302831965029</v>
      </c>
      <c r="AA487" s="262">
        <f t="shared" si="190"/>
        <v>10.00044829509595</v>
      </c>
      <c r="AB487" s="262">
        <f t="shared" si="191"/>
        <v>10</v>
      </c>
      <c r="AD487" s="6">
        <f t="shared" si="192"/>
        <v>470</v>
      </c>
      <c r="AE487" s="1">
        <f t="shared" si="193"/>
        <v>43537</v>
      </c>
      <c r="AF487" s="262">
        <f t="shared" si="194"/>
        <v>-0.19530751883946351</v>
      </c>
      <c r="AG487" s="262">
        <f t="shared" si="195"/>
        <v>0.25603037538597206</v>
      </c>
      <c r="AH487" s="262">
        <f t="shared" si="196"/>
        <v>-0.83449916959726345</v>
      </c>
      <c r="AI487" s="262">
        <f t="shared" si="197"/>
        <v>-4.106745240558439</v>
      </c>
      <c r="AJ487" s="262">
        <f t="shared" si="198"/>
        <v>-7.2352800000000037E-3</v>
      </c>
      <c r="AK487" s="262">
        <f t="shared" si="199"/>
        <v>-309.12986551192256</v>
      </c>
    </row>
    <row r="488" spans="1:37" x14ac:dyDescent="0.25">
      <c r="A488" s="6">
        <f t="shared" si="181"/>
        <v>471</v>
      </c>
      <c r="B488" s="245">
        <f>+Rendimientos!F1161</f>
        <v>42690</v>
      </c>
      <c r="C488" s="247">
        <f>+Rendimientos!G1161</f>
        <v>0</v>
      </c>
      <c r="D488" s="247">
        <f>+Rendimientos!H1161</f>
        <v>-5.0215931465733953E-3</v>
      </c>
      <c r="E488" s="247">
        <f>+Rendimientos!I1161</f>
        <v>9.3108275426443121E-3</v>
      </c>
      <c r="F488">
        <f>+VLOOKUP(B488,ASURB.MX!$A$2:$H$1054,8,FALSE)</f>
        <v>-4.9817094723657903E-4</v>
      </c>
      <c r="G488" s="264">
        <f>+dr!F475</f>
        <v>4.1845000000000077E-4</v>
      </c>
      <c r="H488" s="264">
        <f>+dr!G475</f>
        <v>6.0376999999999653E-4</v>
      </c>
      <c r="I488" s="264">
        <f>+dr!H475</f>
        <v>4.1015999999999969E-4</v>
      </c>
      <c r="J488" s="264">
        <f>+dr!I475</f>
        <v>-1.9192999999999294E-4</v>
      </c>
      <c r="K488" s="264">
        <f>+dr!J475</f>
        <v>0</v>
      </c>
      <c r="M488" s="6">
        <f t="shared" si="182"/>
        <v>471</v>
      </c>
      <c r="N488" s="1">
        <f t="shared" si="176"/>
        <v>42690</v>
      </c>
      <c r="O488" s="263">
        <f t="shared" si="177"/>
        <v>37.632381000000002</v>
      </c>
      <c r="P488" s="263">
        <f t="shared" si="178"/>
        <v>9.084267774985765</v>
      </c>
      <c r="Q488" s="263">
        <f t="shared" si="179"/>
        <v>14.928350217381986</v>
      </c>
      <c r="R488" s="263">
        <f t="shared" si="183"/>
        <v>304.96803093825315</v>
      </c>
      <c r="S488" s="98">
        <f t="shared" si="180"/>
        <v>3.1095643846153848E-2</v>
      </c>
      <c r="T488" s="265">
        <f>R488-'Ejercicio 7'!$J$12*EXP(-S488*34/360)</f>
        <v>304.87109382045008</v>
      </c>
      <c r="U488" s="280">
        <f t="shared" si="184"/>
        <v>8.2611750000000012E-2</v>
      </c>
      <c r="V488" s="280">
        <f t="shared" si="185"/>
        <v>8.3030970000000009E-2</v>
      </c>
      <c r="W488" s="280">
        <f t="shared" si="186"/>
        <v>-4.6839999999999382E-4</v>
      </c>
      <c r="X488" s="280">
        <f t="shared" si="187"/>
        <v>0</v>
      </c>
      <c r="Y488" s="262">
        <f t="shared" si="188"/>
        <v>9.9367780698667065</v>
      </c>
      <c r="Z488" s="262">
        <f t="shared" si="189"/>
        <v>9.7959302831965029</v>
      </c>
      <c r="AA488" s="262">
        <f t="shared" si="190"/>
        <v>10.00044829509595</v>
      </c>
      <c r="AB488" s="262">
        <f t="shared" si="191"/>
        <v>10</v>
      </c>
      <c r="AD488" s="6">
        <f t="shared" si="192"/>
        <v>471</v>
      </c>
      <c r="AE488" s="1">
        <f t="shared" si="193"/>
        <v>43537</v>
      </c>
      <c r="AF488" s="262">
        <f t="shared" si="194"/>
        <v>0</v>
      </c>
      <c r="AG488" s="262">
        <f t="shared" si="195"/>
        <v>4.5732225014235794E-2</v>
      </c>
      <c r="AH488" s="262">
        <f t="shared" si="196"/>
        <v>-0.13835021738198705</v>
      </c>
      <c r="AI488" s="262">
        <f t="shared" si="197"/>
        <v>0.15196406174686672</v>
      </c>
      <c r="AJ488" s="262">
        <f t="shared" si="198"/>
        <v>-4.1845000000000077E-4</v>
      </c>
      <c r="AK488" s="262">
        <f t="shared" si="199"/>
        <v>-304.87109382045008</v>
      </c>
    </row>
    <row r="489" spans="1:37" x14ac:dyDescent="0.25">
      <c r="A489" s="6">
        <f t="shared" si="181"/>
        <v>472</v>
      </c>
      <c r="B489" s="245">
        <f>+Rendimientos!F1162</f>
        <v>42691</v>
      </c>
      <c r="C489" s="247">
        <f>+Rendimientos!G1162</f>
        <v>4.7285731377012745E-2</v>
      </c>
      <c r="D489" s="247">
        <f>+Rendimientos!H1162</f>
        <v>-2.0342463863189771E-2</v>
      </c>
      <c r="E489" s="247">
        <f>+Rendimientos!I1162</f>
        <v>-3.7464359190611571E-2</v>
      </c>
      <c r="F489">
        <f>+VLOOKUP(B489,ASURB.MX!$A$2:$H$1054,8,FALSE)</f>
        <v>9.2580750876097573E-3</v>
      </c>
      <c r="G489" s="264">
        <f>+dr!F476</f>
        <v>-3.0439199999999986E-3</v>
      </c>
      <c r="H489" s="264">
        <f>+dr!G476</f>
        <v>-2.4987100000000081E-3</v>
      </c>
      <c r="I489" s="264">
        <f>+dr!H476</f>
        <v>-2.2069000000000047E-3</v>
      </c>
      <c r="J489" s="264">
        <f>+dr!I476</f>
        <v>-3.7827200000000033E-3</v>
      </c>
      <c r="K489" s="264">
        <f>+dr!J476</f>
        <v>0</v>
      </c>
      <c r="M489" s="6">
        <f t="shared" si="182"/>
        <v>472</v>
      </c>
      <c r="N489" s="1">
        <f t="shared" si="176"/>
        <v>42691</v>
      </c>
      <c r="O489" s="263">
        <f t="shared" si="177"/>
        <v>39.454598586523609</v>
      </c>
      <c r="P489" s="263">
        <f t="shared" si="178"/>
        <v>8.9461496296590255</v>
      </c>
      <c r="Q489" s="263">
        <f t="shared" si="179"/>
        <v>14.246153173472624</v>
      </c>
      <c r="R489" s="263">
        <f t="shared" si="183"/>
        <v>307.95793548707974</v>
      </c>
      <c r="S489" s="98">
        <f t="shared" si="180"/>
        <v>2.7633273846153848E-2</v>
      </c>
      <c r="T489" s="265">
        <f>R489-'Ejercicio 7'!$J$12*EXP(-S489*34/360)</f>
        <v>307.86096666549969</v>
      </c>
      <c r="U489" s="280">
        <f t="shared" si="184"/>
        <v>7.9509269999999993E-2</v>
      </c>
      <c r="V489" s="280">
        <f t="shared" si="185"/>
        <v>8.0413910000000005E-2</v>
      </c>
      <c r="W489" s="280">
        <f t="shared" si="186"/>
        <v>-4.0591900000000042E-3</v>
      </c>
      <c r="X489" s="280">
        <f t="shared" si="187"/>
        <v>0</v>
      </c>
      <c r="Y489" s="262">
        <f t="shared" si="188"/>
        <v>9.9367780698667065</v>
      </c>
      <c r="Z489" s="262">
        <f t="shared" si="189"/>
        <v>9.7959302831965029</v>
      </c>
      <c r="AA489" s="262">
        <f t="shared" si="190"/>
        <v>10.00044829509595</v>
      </c>
      <c r="AB489" s="262">
        <f t="shared" si="191"/>
        <v>10</v>
      </c>
      <c r="AD489" s="6">
        <f t="shared" si="192"/>
        <v>472</v>
      </c>
      <c r="AE489" s="1">
        <f t="shared" si="193"/>
        <v>43537</v>
      </c>
      <c r="AF489" s="262">
        <f t="shared" si="194"/>
        <v>-1.8222175865236068</v>
      </c>
      <c r="AG489" s="262">
        <f t="shared" si="195"/>
        <v>0.18385037034097529</v>
      </c>
      <c r="AH489" s="262">
        <f t="shared" si="196"/>
        <v>0.54384682652737482</v>
      </c>
      <c r="AI489" s="262">
        <f t="shared" si="197"/>
        <v>-2.8379404870797202</v>
      </c>
      <c r="AJ489" s="262">
        <f t="shared" si="198"/>
        <v>3.0439199999999986E-3</v>
      </c>
      <c r="AK489" s="262">
        <f t="shared" si="199"/>
        <v>-307.86096666549969</v>
      </c>
    </row>
    <row r="490" spans="1:37" x14ac:dyDescent="0.25">
      <c r="A490" s="6">
        <f t="shared" si="181"/>
        <v>473</v>
      </c>
      <c r="B490" s="245">
        <f>+Rendimientos!F1163</f>
        <v>42692</v>
      </c>
      <c r="C490" s="247">
        <f>+Rendimientos!G1163</f>
        <v>-2.1156695008429521E-2</v>
      </c>
      <c r="D490" s="247">
        <f>+Rendimientos!H1163</f>
        <v>-4.4330337823799901E-2</v>
      </c>
      <c r="E490" s="247">
        <f>+Rendimientos!I1163</f>
        <v>-1.5530696237205856E-3</v>
      </c>
      <c r="F490">
        <f>+VLOOKUP(B490,ASURB.MX!$A$2:$H$1054,8,FALSE)</f>
        <v>1.0574608372858663E-2</v>
      </c>
      <c r="G490" s="264">
        <f>+dr!F477</f>
        <v>2.7675999999999396E-4</v>
      </c>
      <c r="H490" s="264">
        <f>+dr!G477</f>
        <v>7.1165000000000811E-4</v>
      </c>
      <c r="I490" s="264">
        <f>+dr!H477</f>
        <v>1.0576600000000019E-3</v>
      </c>
      <c r="J490" s="264">
        <f>+dr!I477</f>
        <v>1.4882099999999968E-3</v>
      </c>
      <c r="K490" s="264">
        <f>+dr!J477</f>
        <v>0</v>
      </c>
      <c r="M490" s="6">
        <f t="shared" si="182"/>
        <v>473</v>
      </c>
      <c r="N490" s="1">
        <f t="shared" si="176"/>
        <v>42692</v>
      </c>
      <c r="O490" s="263">
        <f t="shared" si="177"/>
        <v>36.844567344960751</v>
      </c>
      <c r="P490" s="263">
        <f t="shared" si="178"/>
        <v>8.7341039502385218</v>
      </c>
      <c r="Q490" s="263">
        <f t="shared" si="179"/>
        <v>14.767047927961528</v>
      </c>
      <c r="R490" s="263">
        <f t="shared" si="183"/>
        <v>308.36363936233369</v>
      </c>
      <c r="S490" s="98">
        <f t="shared" si="180"/>
        <v>3.0953953846153841E-2</v>
      </c>
      <c r="T490" s="265">
        <f>R490-'Ejercicio 7'!$J$12*EXP(-S490*34/360)</f>
        <v>308.2667009473256</v>
      </c>
      <c r="U490" s="280">
        <f t="shared" si="184"/>
        <v>8.2719630000000016E-2</v>
      </c>
      <c r="V490" s="280">
        <f t="shared" si="185"/>
        <v>8.3678470000000005E-2</v>
      </c>
      <c r="W490" s="280">
        <f t="shared" si="186"/>
        <v>1.2117399999999959E-3</v>
      </c>
      <c r="X490" s="280">
        <f t="shared" si="187"/>
        <v>0</v>
      </c>
      <c r="Y490" s="262">
        <f t="shared" si="188"/>
        <v>9.9367780698667065</v>
      </c>
      <c r="Z490" s="262">
        <f t="shared" si="189"/>
        <v>9.7959302831965029</v>
      </c>
      <c r="AA490" s="262">
        <f t="shared" si="190"/>
        <v>10.00044829509595</v>
      </c>
      <c r="AB490" s="262">
        <f t="shared" si="191"/>
        <v>10</v>
      </c>
      <c r="AD490" s="6">
        <f t="shared" si="192"/>
        <v>473</v>
      </c>
      <c r="AE490" s="1">
        <f t="shared" si="193"/>
        <v>43537</v>
      </c>
      <c r="AF490" s="262">
        <f t="shared" si="194"/>
        <v>0.78781365503925116</v>
      </c>
      <c r="AG490" s="262">
        <f t="shared" si="195"/>
        <v>0.39589604976147896</v>
      </c>
      <c r="AH490" s="262">
        <f t="shared" si="196"/>
        <v>2.2952072038471272E-2</v>
      </c>
      <c r="AI490" s="262">
        <f t="shared" si="197"/>
        <v>-3.2436443623336686</v>
      </c>
      <c r="AJ490" s="262">
        <f t="shared" si="198"/>
        <v>-2.7675999999999396E-4</v>
      </c>
      <c r="AK490" s="262">
        <f t="shared" si="199"/>
        <v>-308.2667009473256</v>
      </c>
    </row>
    <row r="491" spans="1:37" x14ac:dyDescent="0.25">
      <c r="A491" s="6">
        <f t="shared" si="181"/>
        <v>474</v>
      </c>
      <c r="B491" s="245">
        <f>+Rendimientos!F1164</f>
        <v>42696</v>
      </c>
      <c r="C491" s="247">
        <f>+Rendimientos!G1164</f>
        <v>1.2499634619789927E-2</v>
      </c>
      <c r="D491" s="247">
        <f>+Rendimientos!H1164</f>
        <v>3.1715068572630047E-2</v>
      </c>
      <c r="E491" s="247">
        <f>+Rendimientos!I1164</f>
        <v>5.579620661980535E-3</v>
      </c>
      <c r="F491">
        <f>+VLOOKUP(B491,ASURB.MX!$A$2:$H$1054,8,FALSE)</f>
        <v>1.2813523628676621E-2</v>
      </c>
      <c r="G491" s="264">
        <f>+dr!F478</f>
        <v>2.1185700000000071E-3</v>
      </c>
      <c r="H491" s="264">
        <f>+dr!G478</f>
        <v>1.7488299999999929E-3</v>
      </c>
      <c r="I491" s="264">
        <f>+dr!H478</f>
        <v>1.9412200000000004E-3</v>
      </c>
      <c r="J491" s="264">
        <f>+dr!I478</f>
        <v>7.2096999999999439E-4</v>
      </c>
      <c r="K491" s="264">
        <f>+dr!J478</f>
        <v>0</v>
      </c>
      <c r="M491" s="6">
        <f t="shared" si="182"/>
        <v>474</v>
      </c>
      <c r="N491" s="1">
        <f t="shared" si="176"/>
        <v>42696</v>
      </c>
      <c r="O491" s="263">
        <f t="shared" si="177"/>
        <v>38.105724157687149</v>
      </c>
      <c r="P491" s="263">
        <f t="shared" si="178"/>
        <v>9.4241991903161466</v>
      </c>
      <c r="Q491" s="263">
        <f t="shared" si="179"/>
        <v>14.872753240746118</v>
      </c>
      <c r="R491" s="263">
        <f t="shared" si="183"/>
        <v>309.05481286957365</v>
      </c>
      <c r="S491" s="98">
        <f t="shared" si="180"/>
        <v>3.2795763846153854E-2</v>
      </c>
      <c r="T491" s="265">
        <f>R491-'Ejercicio 7'!$J$12*EXP(-S491*34/360)</f>
        <v>308.9578913154125</v>
      </c>
      <c r="U491" s="280">
        <f t="shared" si="184"/>
        <v>8.3756810000000001E-2</v>
      </c>
      <c r="V491" s="280">
        <f t="shared" si="185"/>
        <v>8.456203000000001E-2</v>
      </c>
      <c r="W491" s="280">
        <f t="shared" si="186"/>
        <v>4.4449999999999351E-4</v>
      </c>
      <c r="X491" s="280">
        <f t="shared" si="187"/>
        <v>0</v>
      </c>
      <c r="Y491" s="262">
        <f t="shared" si="188"/>
        <v>9.9367780698667065</v>
      </c>
      <c r="Z491" s="262">
        <f t="shared" si="189"/>
        <v>9.7959302831965029</v>
      </c>
      <c r="AA491" s="262">
        <f t="shared" si="190"/>
        <v>10.00044829509595</v>
      </c>
      <c r="AB491" s="262">
        <f t="shared" si="191"/>
        <v>10</v>
      </c>
      <c r="AD491" s="6">
        <f t="shared" si="192"/>
        <v>474</v>
      </c>
      <c r="AE491" s="1">
        <f t="shared" si="193"/>
        <v>43537</v>
      </c>
      <c r="AF491" s="262">
        <f t="shared" si="194"/>
        <v>-0.47334315768714674</v>
      </c>
      <c r="AG491" s="262">
        <f t="shared" si="195"/>
        <v>-0.29419919031614583</v>
      </c>
      <c r="AH491" s="262">
        <f t="shared" si="196"/>
        <v>-8.275324074611845E-2</v>
      </c>
      <c r="AI491" s="262">
        <f t="shared" si="197"/>
        <v>-3.9348178695736351</v>
      </c>
      <c r="AJ491" s="262">
        <f t="shared" si="198"/>
        <v>-2.1185700000000071E-3</v>
      </c>
      <c r="AK491" s="262">
        <f t="shared" si="199"/>
        <v>-308.9578913154125</v>
      </c>
    </row>
    <row r="492" spans="1:37" x14ac:dyDescent="0.25">
      <c r="A492" s="6">
        <f t="shared" si="181"/>
        <v>475</v>
      </c>
      <c r="B492" s="245">
        <f>+Rendimientos!F1165</f>
        <v>42697</v>
      </c>
      <c r="C492" s="247">
        <f>+Rendimientos!G1165</f>
        <v>9.8858605432585664E-3</v>
      </c>
      <c r="D492" s="247">
        <f>+Rendimientos!H1165</f>
        <v>1.3026168010918817E-2</v>
      </c>
      <c r="E492" s="247">
        <f>+Rendimientos!I1165</f>
        <v>1.5337814074219587E-2</v>
      </c>
      <c r="F492">
        <f>+VLOOKUP(B492,ASURB.MX!$A$2:$H$1054,8,FALSE)</f>
        <v>-2.0275469939782542E-3</v>
      </c>
      <c r="G492" s="264">
        <f>+dr!F479</f>
        <v>-4.3330000000001145E-5</v>
      </c>
      <c r="H492" s="264">
        <f>+dr!G479</f>
        <v>3.9920000000000927E-4</v>
      </c>
      <c r="I492" s="264">
        <f>+dr!H479</f>
        <v>-5.212399999999992E-4</v>
      </c>
      <c r="J492" s="264">
        <f>+dr!I479</f>
        <v>-2.7779999999991145E-5</v>
      </c>
      <c r="K492" s="264">
        <f>+dr!J479</f>
        <v>0</v>
      </c>
      <c r="M492" s="6">
        <f t="shared" si="182"/>
        <v>475</v>
      </c>
      <c r="N492" s="1">
        <f t="shared" si="176"/>
        <v>42697</v>
      </c>
      <c r="O492" s="263">
        <f t="shared" si="177"/>
        <v>38.006254456010033</v>
      </c>
      <c r="P492" s="263">
        <f t="shared" si="178"/>
        <v>9.24970688225884</v>
      </c>
      <c r="Q492" s="263">
        <f t="shared" si="179"/>
        <v>15.018594861533575</v>
      </c>
      <c r="R492" s="263">
        <f t="shared" si="183"/>
        <v>304.50197661371584</v>
      </c>
      <c r="S492" s="98">
        <f t="shared" si="180"/>
        <v>3.0633863846153846E-2</v>
      </c>
      <c r="T492" s="265">
        <f>R492-'Ejercicio 7'!$J$12*EXP(-S492*34/360)</f>
        <v>304.40503526814518</v>
      </c>
      <c r="U492" s="280">
        <f t="shared" si="184"/>
        <v>8.2407180000000024E-2</v>
      </c>
      <c r="V492" s="280">
        <f t="shared" si="185"/>
        <v>8.2099570000000011E-2</v>
      </c>
      <c r="W492" s="280">
        <f t="shared" si="186"/>
        <v>-3.0424999999999203E-4</v>
      </c>
      <c r="X492" s="280">
        <f t="shared" si="187"/>
        <v>0</v>
      </c>
      <c r="Y492" s="262">
        <f t="shared" si="188"/>
        <v>9.9367780698667065</v>
      </c>
      <c r="Z492" s="262">
        <f t="shared" si="189"/>
        <v>9.7959302831965029</v>
      </c>
      <c r="AA492" s="262">
        <f t="shared" si="190"/>
        <v>10.00044829509595</v>
      </c>
      <c r="AB492" s="262">
        <f t="shared" si="191"/>
        <v>10</v>
      </c>
      <c r="AD492" s="6">
        <f t="shared" si="192"/>
        <v>475</v>
      </c>
      <c r="AE492" s="1">
        <f t="shared" si="193"/>
        <v>43537</v>
      </c>
      <c r="AF492" s="262">
        <f t="shared" si="194"/>
        <v>-0.37387345601003119</v>
      </c>
      <c r="AG492" s="262">
        <f t="shared" si="195"/>
        <v>-0.11970688225883919</v>
      </c>
      <c r="AH492" s="262">
        <f t="shared" si="196"/>
        <v>-0.22859486153357622</v>
      </c>
      <c r="AI492" s="262">
        <f t="shared" si="197"/>
        <v>0.61801838628417727</v>
      </c>
      <c r="AJ492" s="262">
        <f t="shared" si="198"/>
        <v>4.3330000000001145E-5</v>
      </c>
      <c r="AK492" s="262">
        <f t="shared" si="199"/>
        <v>-304.40503526814518</v>
      </c>
    </row>
    <row r="493" spans="1:37" x14ac:dyDescent="0.25">
      <c r="A493" s="6">
        <f t="shared" si="181"/>
        <v>476</v>
      </c>
      <c r="B493" s="245">
        <f>+Rendimientos!F1166</f>
        <v>42698</v>
      </c>
      <c r="C493" s="247">
        <f>+Rendimientos!G1166</f>
        <v>-2.4591121169578161E-3</v>
      </c>
      <c r="D493" s="247">
        <f>+Rendimientos!H1166</f>
        <v>-1.0531799970730648E-2</v>
      </c>
      <c r="E493" s="247">
        <f>+Rendimientos!I1166</f>
        <v>-1.2559566847375574E-2</v>
      </c>
      <c r="F493">
        <f>+VLOOKUP(B493,ASURB.MX!$A$2:$H$1054,8,FALSE)</f>
        <v>-4.6175722858688099E-3</v>
      </c>
      <c r="G493" s="264">
        <f>+dr!F480</f>
        <v>-9.744000000000419E-5</v>
      </c>
      <c r="H493" s="264">
        <f>+dr!G480</f>
        <v>-2.4407000000000595E-4</v>
      </c>
      <c r="I493" s="264">
        <f>+dr!H480</f>
        <v>6.1400000000003119E-5</v>
      </c>
      <c r="J493" s="264">
        <f>+dr!I480</f>
        <v>-9.1180000000003203E-5</v>
      </c>
      <c r="K493" s="264">
        <f>+dr!J480</f>
        <v>0</v>
      </c>
      <c r="M493" s="6">
        <f t="shared" si="182"/>
        <v>476</v>
      </c>
      <c r="N493" s="1">
        <f t="shared" si="176"/>
        <v>42698</v>
      </c>
      <c r="O493" s="263">
        <f t="shared" si="177"/>
        <v>37.539952448556406</v>
      </c>
      <c r="P493" s="263">
        <f t="shared" si="178"/>
        <v>9.0343492377356025</v>
      </c>
      <c r="Q493" s="263">
        <f t="shared" si="179"/>
        <v>14.605405645423534</v>
      </c>
      <c r="R493" s="263">
        <f t="shared" si="183"/>
        <v>303.71432924646678</v>
      </c>
      <c r="S493" s="98">
        <f t="shared" si="180"/>
        <v>3.0579753846153843E-2</v>
      </c>
      <c r="T493" s="265">
        <f>R493-'Ejercicio 7'!$J$12*EXP(-S493*34/360)</f>
        <v>303.61738740548685</v>
      </c>
      <c r="U493" s="280">
        <f t="shared" si="184"/>
        <v>8.1763909999999995E-2</v>
      </c>
      <c r="V493" s="280">
        <f t="shared" si="185"/>
        <v>8.2682210000000006E-2</v>
      </c>
      <c r="W493" s="280">
        <f t="shared" si="186"/>
        <v>-3.6765000000000408E-4</v>
      </c>
      <c r="X493" s="280">
        <f t="shared" si="187"/>
        <v>0</v>
      </c>
      <c r="Y493" s="262">
        <f t="shared" si="188"/>
        <v>9.9367780698667065</v>
      </c>
      <c r="Z493" s="262">
        <f t="shared" si="189"/>
        <v>9.7959302831965029</v>
      </c>
      <c r="AA493" s="262">
        <f t="shared" si="190"/>
        <v>10.00044829509595</v>
      </c>
      <c r="AB493" s="262">
        <f t="shared" si="191"/>
        <v>10</v>
      </c>
      <c r="AD493" s="6">
        <f t="shared" si="192"/>
        <v>476</v>
      </c>
      <c r="AE493" s="1">
        <f t="shared" si="193"/>
        <v>43537</v>
      </c>
      <c r="AF493" s="262">
        <f t="shared" si="194"/>
        <v>9.2428551443596518E-2</v>
      </c>
      <c r="AG493" s="262">
        <f t="shared" si="195"/>
        <v>9.5650762264398281E-2</v>
      </c>
      <c r="AH493" s="262">
        <f t="shared" si="196"/>
        <v>0.18459435457646478</v>
      </c>
      <c r="AI493" s="262">
        <f t="shared" si="197"/>
        <v>1.405665753533242</v>
      </c>
      <c r="AJ493" s="262">
        <f t="shared" si="198"/>
        <v>9.744000000000419E-5</v>
      </c>
      <c r="AK493" s="262">
        <f t="shared" si="199"/>
        <v>-303.61738740548685</v>
      </c>
    </row>
    <row r="494" spans="1:37" x14ac:dyDescent="0.25">
      <c r="A494" s="6">
        <f t="shared" si="181"/>
        <v>477</v>
      </c>
      <c r="B494" s="245">
        <f>+Rendimientos!F1167</f>
        <v>42699</v>
      </c>
      <c r="C494" s="247">
        <f>+Rendimientos!G1167</f>
        <v>1.9530779543329137E-2</v>
      </c>
      <c r="D494" s="247">
        <f>+Rendimientos!H1167</f>
        <v>8.2696062355640705E-3</v>
      </c>
      <c r="E494" s="247">
        <f>+Rendimientos!I1167</f>
        <v>-3.087304348767425E-3</v>
      </c>
      <c r="F494">
        <f>+VLOOKUP(B494,ASURB.MX!$A$2:$H$1054,8,FALSE)</f>
        <v>-5.0618970925696595E-3</v>
      </c>
      <c r="G494" s="264">
        <f>+dr!F481</f>
        <v>-2.8840000000002197E-5</v>
      </c>
      <c r="H494" s="264">
        <f>+dr!G481</f>
        <v>6.3000000000007494E-6</v>
      </c>
      <c r="I494" s="264">
        <f>+dr!H481</f>
        <v>2.2341000000000028E-4</v>
      </c>
      <c r="J494" s="264">
        <f>+dr!I481</f>
        <v>1.5019000000000143E-4</v>
      </c>
      <c r="K494" s="264">
        <f>+dr!J481</f>
        <v>0</v>
      </c>
      <c r="M494" s="6">
        <f t="shared" si="182"/>
        <v>477</v>
      </c>
      <c r="N494" s="1">
        <f t="shared" si="176"/>
        <v>42699</v>
      </c>
      <c r="O494" s="263">
        <f t="shared" si="177"/>
        <v>38.374595154447888</v>
      </c>
      <c r="P494" s="263">
        <f t="shared" si="178"/>
        <v>9.2058145511165854</v>
      </c>
      <c r="Q494" s="263">
        <f t="shared" si="179"/>
        <v>14.744409181260412</v>
      </c>
      <c r="R494" s="263">
        <f t="shared" si="183"/>
        <v>303.57941141172216</v>
      </c>
      <c r="S494" s="98">
        <f t="shared" si="180"/>
        <v>3.0648353846153845E-2</v>
      </c>
      <c r="T494" s="265">
        <f>R494-'Ejercicio 7'!$J$12*EXP(-S494*34/360)</f>
        <v>303.48247019881563</v>
      </c>
      <c r="U494" s="280">
        <f t="shared" si="184"/>
        <v>8.2014280000000009E-2</v>
      </c>
      <c r="V494" s="280">
        <f t="shared" si="185"/>
        <v>8.2844219999999996E-2</v>
      </c>
      <c r="W494" s="280">
        <f t="shared" si="186"/>
        <v>-1.2627999999999945E-4</v>
      </c>
      <c r="X494" s="280">
        <f t="shared" si="187"/>
        <v>0</v>
      </c>
      <c r="Y494" s="262">
        <f t="shared" si="188"/>
        <v>9.9367780698667065</v>
      </c>
      <c r="Z494" s="262">
        <f t="shared" si="189"/>
        <v>9.7959302831965029</v>
      </c>
      <c r="AA494" s="262">
        <f t="shared" si="190"/>
        <v>10.00044829509595</v>
      </c>
      <c r="AB494" s="262">
        <f t="shared" si="191"/>
        <v>10</v>
      </c>
      <c r="AD494" s="6">
        <f t="shared" si="192"/>
        <v>477</v>
      </c>
      <c r="AE494" s="1">
        <f t="shared" si="193"/>
        <v>43537</v>
      </c>
      <c r="AF494" s="262">
        <f t="shared" si="194"/>
        <v>-0.74221415444788619</v>
      </c>
      <c r="AG494" s="262">
        <f t="shared" si="195"/>
        <v>-7.5814551116584639E-2</v>
      </c>
      <c r="AH494" s="262">
        <f t="shared" si="196"/>
        <v>4.5590818739587036E-2</v>
      </c>
      <c r="AI494" s="262">
        <f t="shared" si="197"/>
        <v>1.5405835882778547</v>
      </c>
      <c r="AJ494" s="262">
        <f t="shared" si="198"/>
        <v>2.8840000000002197E-5</v>
      </c>
      <c r="AK494" s="262">
        <f t="shared" si="199"/>
        <v>-303.48247019881563</v>
      </c>
    </row>
    <row r="495" spans="1:37" x14ac:dyDescent="0.25">
      <c r="A495" s="6">
        <f t="shared" si="181"/>
        <v>478</v>
      </c>
      <c r="B495" s="245">
        <f>+Rendimientos!F1168</f>
        <v>42702</v>
      </c>
      <c r="C495" s="247">
        <f>+Rendimientos!G1168</f>
        <v>-1.8915434353730873E-2</v>
      </c>
      <c r="D495" s="247">
        <f>+Rendimientos!H1168</f>
        <v>-1.2638708301749083E-2</v>
      </c>
      <c r="E495" s="247">
        <f>+Rendimientos!I1168</f>
        <v>-1.5895731651479766E-2</v>
      </c>
      <c r="F495">
        <f>+VLOOKUP(B495,ASURB.MX!$A$2:$H$1054,8,FALSE)</f>
        <v>7.9060168944875015E-3</v>
      </c>
      <c r="G495" s="264">
        <f>+dr!F482</f>
        <v>1.1789000000000244E-4</v>
      </c>
      <c r="H495" s="264">
        <f>+dr!G482</f>
        <v>3.1097000000000069E-4</v>
      </c>
      <c r="I495" s="264">
        <f>+dr!H482</f>
        <v>3.5746999999999862E-4</v>
      </c>
      <c r="J495" s="264">
        <f>+dr!I482</f>
        <v>-1.2759000000000381E-4</v>
      </c>
      <c r="K495" s="264">
        <f>+dr!J482</f>
        <v>0</v>
      </c>
      <c r="M495" s="6">
        <f t="shared" si="182"/>
        <v>478</v>
      </c>
      <c r="N495" s="1">
        <f t="shared" si="176"/>
        <v>42702</v>
      </c>
      <c r="O495" s="263">
        <f t="shared" si="177"/>
        <v>36.927238232988344</v>
      </c>
      <c r="P495" s="263">
        <f t="shared" si="178"/>
        <v>9.0153347300075417</v>
      </c>
      <c r="Q495" s="263">
        <f t="shared" si="179"/>
        <v>14.55676079389846</v>
      </c>
      <c r="R495" s="263">
        <f t="shared" si="183"/>
        <v>307.54183979345066</v>
      </c>
      <c r="S495" s="98">
        <f t="shared" si="180"/>
        <v>3.0795083846153849E-2</v>
      </c>
      <c r="T495" s="265">
        <f>R495-'Ejercicio 7'!$J$12*EXP(-S495*34/360)</f>
        <v>307.44489992393</v>
      </c>
      <c r="U495" s="280">
        <f t="shared" si="184"/>
        <v>8.2318950000000002E-2</v>
      </c>
      <c r="V495" s="280">
        <f t="shared" si="185"/>
        <v>8.2978280000000001E-2</v>
      </c>
      <c r="W495" s="280">
        <f t="shared" si="186"/>
        <v>-4.0406000000000469E-4</v>
      </c>
      <c r="X495" s="280">
        <f t="shared" si="187"/>
        <v>0</v>
      </c>
      <c r="Y495" s="262">
        <f t="shared" si="188"/>
        <v>9.9367780698667065</v>
      </c>
      <c r="Z495" s="262">
        <f t="shared" si="189"/>
        <v>9.7959302831965029</v>
      </c>
      <c r="AA495" s="262">
        <f t="shared" si="190"/>
        <v>10.00044829509595</v>
      </c>
      <c r="AB495" s="262">
        <f t="shared" si="191"/>
        <v>10</v>
      </c>
      <c r="AD495" s="6">
        <f t="shared" si="192"/>
        <v>478</v>
      </c>
      <c r="AE495" s="1">
        <f t="shared" si="193"/>
        <v>43537</v>
      </c>
      <c r="AF495" s="262">
        <f t="shared" si="194"/>
        <v>0.70514276701165812</v>
      </c>
      <c r="AG495" s="262">
        <f t="shared" si="195"/>
        <v>0.11466526999245907</v>
      </c>
      <c r="AH495" s="262">
        <f t="shared" si="196"/>
        <v>0.2332392061015387</v>
      </c>
      <c r="AI495" s="262">
        <f t="shared" si="197"/>
        <v>-2.4218447934506457</v>
      </c>
      <c r="AJ495" s="262">
        <f t="shared" si="198"/>
        <v>-1.1789000000000244E-4</v>
      </c>
      <c r="AK495" s="262">
        <f t="shared" si="199"/>
        <v>-307.44489992393</v>
      </c>
    </row>
    <row r="496" spans="1:37" x14ac:dyDescent="0.25">
      <c r="A496" s="6">
        <f t="shared" si="181"/>
        <v>479</v>
      </c>
      <c r="B496" s="245">
        <f>+Rendimientos!F1169</f>
        <v>42703</v>
      </c>
      <c r="C496" s="247">
        <f>+Rendimientos!G1169</f>
        <v>-3.0869471141800387E-3</v>
      </c>
      <c r="D496" s="247">
        <f>+Rendimientos!H1169</f>
        <v>-1.3011723743279519E-2</v>
      </c>
      <c r="E496" s="247">
        <f>+Rendimientos!I1169</f>
        <v>7.51180849635879E-3</v>
      </c>
      <c r="F496">
        <f>+VLOOKUP(B496,ASURB.MX!$A$2:$H$1054,8,FALSE)</f>
        <v>-2.3313158261442344E-2</v>
      </c>
      <c r="G496" s="264">
        <f>+dr!F483</f>
        <v>2.1779999999999022E-5</v>
      </c>
      <c r="H496" s="264">
        <f>+dr!G483</f>
        <v>-5.0252999999999409E-4</v>
      </c>
      <c r="I496" s="264">
        <f>+dr!H483</f>
        <v>3.5695999999999645E-4</v>
      </c>
      <c r="J496" s="264">
        <f>+dr!I483</f>
        <v>6.8330000000005331E-5</v>
      </c>
      <c r="K496" s="264">
        <f>+dr!J483</f>
        <v>0</v>
      </c>
      <c r="M496" s="6">
        <f t="shared" si="182"/>
        <v>479</v>
      </c>
      <c r="N496" s="1">
        <f t="shared" si="176"/>
        <v>42703</v>
      </c>
      <c r="O496" s="263">
        <f t="shared" si="177"/>
        <v>37.516390949755859</v>
      </c>
      <c r="P496" s="263">
        <f t="shared" si="178"/>
        <v>9.0119724980638836</v>
      </c>
      <c r="Q496" s="263">
        <f t="shared" si="179"/>
        <v>14.90151797410646</v>
      </c>
      <c r="R496" s="263">
        <f t="shared" si="183"/>
        <v>298.08896052392271</v>
      </c>
      <c r="S496" s="98">
        <f t="shared" si="180"/>
        <v>3.0698973846153846E-2</v>
      </c>
      <c r="T496" s="265">
        <f>R496-'Ejercicio 7'!$J$12*EXP(-S496*34/360)</f>
        <v>297.9920197744695</v>
      </c>
      <c r="U496" s="280">
        <f t="shared" si="184"/>
        <v>8.1505450000000007E-2</v>
      </c>
      <c r="V496" s="280">
        <f t="shared" si="185"/>
        <v>8.2977770000000006E-2</v>
      </c>
      <c r="W496" s="280">
        <f t="shared" si="186"/>
        <v>-2.0813999999999555E-4</v>
      </c>
      <c r="X496" s="280">
        <f t="shared" si="187"/>
        <v>0</v>
      </c>
      <c r="Y496" s="262">
        <f t="shared" si="188"/>
        <v>9.9367780698667065</v>
      </c>
      <c r="Z496" s="262">
        <f t="shared" si="189"/>
        <v>9.7959302831965029</v>
      </c>
      <c r="AA496" s="262">
        <f t="shared" si="190"/>
        <v>10.00044829509595</v>
      </c>
      <c r="AB496" s="262">
        <f t="shared" si="191"/>
        <v>10</v>
      </c>
      <c r="AD496" s="6">
        <f t="shared" si="192"/>
        <v>479</v>
      </c>
      <c r="AE496" s="1">
        <f t="shared" si="193"/>
        <v>43537</v>
      </c>
      <c r="AF496" s="262">
        <f t="shared" si="194"/>
        <v>0.11599005024414311</v>
      </c>
      <c r="AG496" s="262">
        <f t="shared" si="195"/>
        <v>0.11802750193611722</v>
      </c>
      <c r="AH496" s="262">
        <f t="shared" si="196"/>
        <v>-0.11151797410646047</v>
      </c>
      <c r="AI496" s="262">
        <f t="shared" si="197"/>
        <v>7.0310344760773091</v>
      </c>
      <c r="AJ496" s="262">
        <f t="shared" si="198"/>
        <v>-2.1779999999999022E-5</v>
      </c>
      <c r="AK496" s="262">
        <f t="shared" si="199"/>
        <v>-297.9920197744695</v>
      </c>
    </row>
    <row r="497" spans="1:37" x14ac:dyDescent="0.25">
      <c r="A497" s="6">
        <f t="shared" si="181"/>
        <v>480</v>
      </c>
      <c r="B497" s="245">
        <f>+Rendimientos!F1170</f>
        <v>42704</v>
      </c>
      <c r="C497" s="247">
        <f>+Rendimientos!G1170</f>
        <v>-1.0564877811955645E-2</v>
      </c>
      <c r="D497" s="247">
        <f>+Rendimientos!H1170</f>
        <v>2.1123157375965595E-4</v>
      </c>
      <c r="E497" s="247">
        <f>+Rendimientos!I1170</f>
        <v>9.3110473282276597E-3</v>
      </c>
      <c r="F497">
        <f>+VLOOKUP(B497,ASURB.MX!$A$2:$H$1054,8,FALSE)</f>
        <v>-1.8437155632565407E-2</v>
      </c>
      <c r="G497" s="264">
        <f>+dr!F484</f>
        <v>2.0900000000000085E-4</v>
      </c>
      <c r="H497" s="264">
        <f>+dr!G484</f>
        <v>-4.81460000000003E-4</v>
      </c>
      <c r="I497" s="264">
        <f>+dr!H484</f>
        <v>-5.81199999999997E-4</v>
      </c>
      <c r="J497" s="264">
        <f>+dr!I484</f>
        <v>-3.0163999999999885E-4</v>
      </c>
      <c r="K497" s="264">
        <f>+dr!J484</f>
        <v>0</v>
      </c>
      <c r="M497" s="6">
        <f t="shared" si="182"/>
        <v>480</v>
      </c>
      <c r="N497" s="1">
        <f t="shared" si="176"/>
        <v>42704</v>
      </c>
      <c r="O497" s="263">
        <f t="shared" si="177"/>
        <v>37.236892316357817</v>
      </c>
      <c r="P497" s="263">
        <f t="shared" si="178"/>
        <v>9.1319287479674891</v>
      </c>
      <c r="Q497" s="263">
        <f t="shared" si="179"/>
        <v>14.928353498418508</v>
      </c>
      <c r="R497" s="263">
        <f t="shared" si="183"/>
        <v>299.54599243800612</v>
      </c>
      <c r="S497" s="98">
        <f t="shared" si="180"/>
        <v>3.0886193846153848E-2</v>
      </c>
      <c r="T497" s="265">
        <f>R497-'Ejercicio 7'!$J$12*EXP(-S497*34/360)</f>
        <v>299.4490534026333</v>
      </c>
      <c r="U497" s="280">
        <f t="shared" si="184"/>
        <v>8.1526520000000005E-2</v>
      </c>
      <c r="V497" s="280">
        <f t="shared" si="185"/>
        <v>8.2039610000000013E-2</v>
      </c>
      <c r="W497" s="280">
        <f t="shared" si="186"/>
        <v>-5.7810999999999974E-4</v>
      </c>
      <c r="X497" s="280">
        <f t="shared" si="187"/>
        <v>0</v>
      </c>
      <c r="Y497" s="262">
        <f t="shared" si="188"/>
        <v>9.9367780698667065</v>
      </c>
      <c r="Z497" s="262">
        <f t="shared" si="189"/>
        <v>9.7959302831965029</v>
      </c>
      <c r="AA497" s="262">
        <f t="shared" si="190"/>
        <v>10.00044829509595</v>
      </c>
      <c r="AB497" s="262">
        <f t="shared" si="191"/>
        <v>10</v>
      </c>
      <c r="AD497" s="6">
        <f t="shared" si="192"/>
        <v>480</v>
      </c>
      <c r="AE497" s="1">
        <f t="shared" si="193"/>
        <v>43537</v>
      </c>
      <c r="AF497" s="262">
        <f t="shared" si="194"/>
        <v>0.39548868364218492</v>
      </c>
      <c r="AG497" s="262">
        <f t="shared" si="195"/>
        <v>-1.9287479674883201E-3</v>
      </c>
      <c r="AH497" s="262">
        <f t="shared" si="196"/>
        <v>-0.13835349841850864</v>
      </c>
      <c r="AI497" s="262">
        <f t="shared" si="197"/>
        <v>5.5740025619938933</v>
      </c>
      <c r="AJ497" s="262">
        <f t="shared" si="198"/>
        <v>-2.0900000000000085E-4</v>
      </c>
      <c r="AK497" s="262">
        <f t="shared" si="199"/>
        <v>-299.4490534026333</v>
      </c>
    </row>
    <row r="498" spans="1:37" x14ac:dyDescent="0.25">
      <c r="A498" s="6">
        <f t="shared" si="181"/>
        <v>481</v>
      </c>
      <c r="B498" s="245">
        <f>+Rendimientos!F1171</f>
        <v>42705</v>
      </c>
      <c r="C498" s="247">
        <f>+Rendimientos!G1171</f>
        <v>0</v>
      </c>
      <c r="D498" s="247">
        <f>+Rendimientos!H1171</f>
        <v>-1.1042741287684697E-2</v>
      </c>
      <c r="E498" s="247">
        <f>+Rendimientos!I1171</f>
        <v>6.4666594971405488E-3</v>
      </c>
      <c r="F498">
        <f>+VLOOKUP(B498,ASURB.MX!$A$2:$H$1054,8,FALSE)</f>
        <v>1.1409106118676073E-2</v>
      </c>
      <c r="G498" s="264">
        <f>+dr!F485</f>
        <v>4.1673999999999878E-4</v>
      </c>
      <c r="H498" s="264">
        <f>+dr!G485</f>
        <v>6.0151999999999428E-4</v>
      </c>
      <c r="I498" s="264">
        <f>+dr!H485</f>
        <v>-1.8065000000000442E-4</v>
      </c>
      <c r="J498" s="264">
        <f>+dr!I485</f>
        <v>1.1124499999999871E-3</v>
      </c>
      <c r="K498" s="264">
        <f>+dr!J485</f>
        <v>0</v>
      </c>
      <c r="M498" s="6">
        <f t="shared" si="182"/>
        <v>481</v>
      </c>
      <c r="N498" s="1">
        <f t="shared" si="176"/>
        <v>42705</v>
      </c>
      <c r="O498" s="263">
        <f t="shared" si="177"/>
        <v>37.632381000000002</v>
      </c>
      <c r="P498" s="263">
        <f t="shared" si="178"/>
        <v>9.0297343944956889</v>
      </c>
      <c r="Q498" s="263">
        <f t="shared" si="179"/>
        <v>14.88595180340981</v>
      </c>
      <c r="R498" s="263">
        <f t="shared" si="183"/>
        <v>308.62107552428245</v>
      </c>
      <c r="S498" s="98">
        <f t="shared" si="180"/>
        <v>3.1093933846153846E-2</v>
      </c>
      <c r="T498" s="265">
        <f>R498-'Ejercicio 7'!$J$12*EXP(-S498*34/360)</f>
        <v>308.52413839082408</v>
      </c>
      <c r="U498" s="280">
        <f t="shared" si="184"/>
        <v>8.2609500000000002E-2</v>
      </c>
      <c r="V498" s="280">
        <f t="shared" si="185"/>
        <v>8.2440159999999998E-2</v>
      </c>
      <c r="W498" s="280">
        <f t="shared" si="186"/>
        <v>8.3597999999998618E-4</v>
      </c>
      <c r="X498" s="280">
        <f t="shared" si="187"/>
        <v>0</v>
      </c>
      <c r="Y498" s="262">
        <f t="shared" si="188"/>
        <v>9.9367780698667065</v>
      </c>
      <c r="Z498" s="262">
        <f t="shared" si="189"/>
        <v>9.7959302831965029</v>
      </c>
      <c r="AA498" s="262">
        <f t="shared" si="190"/>
        <v>10.00044829509595</v>
      </c>
      <c r="AB498" s="262">
        <f t="shared" si="191"/>
        <v>10</v>
      </c>
      <c r="AD498" s="6">
        <f t="shared" si="192"/>
        <v>481</v>
      </c>
      <c r="AE498" s="1">
        <f t="shared" si="193"/>
        <v>43537</v>
      </c>
      <c r="AF498" s="262">
        <f t="shared" si="194"/>
        <v>0</v>
      </c>
      <c r="AG498" s="262">
        <f t="shared" si="195"/>
        <v>0.10026560550431185</v>
      </c>
      <c r="AH498" s="262">
        <f t="shared" si="196"/>
        <v>-9.5951803409811021E-2</v>
      </c>
      <c r="AI498" s="262">
        <f t="shared" si="197"/>
        <v>-3.501080524282429</v>
      </c>
      <c r="AJ498" s="262">
        <f t="shared" si="198"/>
        <v>-4.1673999999999878E-4</v>
      </c>
      <c r="AK498" s="262">
        <f t="shared" si="199"/>
        <v>-308.52413839082408</v>
      </c>
    </row>
    <row r="499" spans="1:37" x14ac:dyDescent="0.25">
      <c r="A499" s="6">
        <f t="shared" si="181"/>
        <v>482</v>
      </c>
      <c r="B499" s="245">
        <f>+Rendimientos!F1172</f>
        <v>42706</v>
      </c>
      <c r="C499" s="247">
        <f>+Rendimientos!G1172</f>
        <v>9.3300000815656758E-3</v>
      </c>
      <c r="D499" s="247">
        <f>+Rendimientos!H1172</f>
        <v>-3.1673041711487354E-2</v>
      </c>
      <c r="E499" s="247">
        <f>+Rendimientos!I1172</f>
        <v>-2.7381982098304291E-2</v>
      </c>
      <c r="F499">
        <f>+VLOOKUP(B499,ASURB.MX!$A$2:$H$1054,8,FALSE)</f>
        <v>-3.4660027394169582E-2</v>
      </c>
      <c r="G499" s="264">
        <f>+dr!F486</f>
        <v>-7.3049999999998116E-5</v>
      </c>
      <c r="H499" s="264">
        <f>+dr!G486</f>
        <v>-2.332700000000007E-4</v>
      </c>
      <c r="I499" s="264">
        <f>+dr!H486</f>
        <v>1.8170000000000686E-4</v>
      </c>
      <c r="J499" s="264">
        <f>+dr!I486</f>
        <v>-1.4827999999999369E-4</v>
      </c>
      <c r="K499" s="264">
        <f>+dr!J486</f>
        <v>0</v>
      </c>
      <c r="M499" s="6">
        <f t="shared" si="182"/>
        <v>482</v>
      </c>
      <c r="N499" s="1">
        <f t="shared" si="176"/>
        <v>42706</v>
      </c>
      <c r="O499" s="263">
        <f t="shared" si="177"/>
        <v>37.985134152375572</v>
      </c>
      <c r="P499" s="263">
        <f t="shared" si="178"/>
        <v>8.8453566843254574</v>
      </c>
      <c r="Q499" s="263">
        <f t="shared" si="179"/>
        <v>14.390514793112565</v>
      </c>
      <c r="R499" s="263">
        <f t="shared" si="183"/>
        <v>294.72570141472625</v>
      </c>
      <c r="S499" s="98">
        <f t="shared" si="180"/>
        <v>3.0604143846153849E-2</v>
      </c>
      <c r="T499" s="265">
        <f>R499-'Ejercicio 7'!$J$12*EXP(-S499*34/360)</f>
        <v>294.6287597970516</v>
      </c>
      <c r="U499" s="280">
        <f t="shared" si="184"/>
        <v>8.177471E-2</v>
      </c>
      <c r="V499" s="280">
        <f t="shared" si="185"/>
        <v>8.280251000000001E-2</v>
      </c>
      <c r="W499" s="280">
        <f t="shared" si="186"/>
        <v>-4.2474999999999458E-4</v>
      </c>
      <c r="X499" s="280">
        <f t="shared" si="187"/>
        <v>0</v>
      </c>
      <c r="Y499" s="262">
        <f t="shared" si="188"/>
        <v>9.9367780698667065</v>
      </c>
      <c r="Z499" s="262">
        <f t="shared" si="189"/>
        <v>9.7959302831965029</v>
      </c>
      <c r="AA499" s="262">
        <f t="shared" si="190"/>
        <v>10.00044829509595</v>
      </c>
      <c r="AB499" s="262">
        <f t="shared" si="191"/>
        <v>10</v>
      </c>
      <c r="AD499" s="6">
        <f t="shared" si="192"/>
        <v>482</v>
      </c>
      <c r="AE499" s="1">
        <f t="shared" si="193"/>
        <v>43537</v>
      </c>
      <c r="AF499" s="262">
        <f t="shared" si="194"/>
        <v>-0.35275315237556981</v>
      </c>
      <c r="AG499" s="262">
        <f t="shared" si="195"/>
        <v>0.28464331567454337</v>
      </c>
      <c r="AH499" s="262">
        <f t="shared" si="196"/>
        <v>0.39948520688743372</v>
      </c>
      <c r="AI499" s="262">
        <f t="shared" si="197"/>
        <v>10.394293585273772</v>
      </c>
      <c r="AJ499" s="262">
        <f t="shared" si="198"/>
        <v>7.3049999999998116E-5</v>
      </c>
      <c r="AK499" s="262">
        <f t="shared" si="199"/>
        <v>-294.6287597970516</v>
      </c>
    </row>
    <row r="500" spans="1:37" x14ac:dyDescent="0.25">
      <c r="A500" s="6">
        <f t="shared" si="181"/>
        <v>483</v>
      </c>
      <c r="B500" s="245">
        <f>+Rendimientos!F1173</f>
        <v>42709</v>
      </c>
      <c r="C500" s="247">
        <f>+Rendimientos!G1173</f>
        <v>2.0214548802256462E-2</v>
      </c>
      <c r="D500" s="247">
        <f>+Rendimientos!H1173</f>
        <v>1.8345158020433044E-2</v>
      </c>
      <c r="E500" s="247">
        <f>+Rendimientos!I1173</f>
        <v>-1.2698643762218454E-2</v>
      </c>
      <c r="F500">
        <f>+VLOOKUP(B500,ASURB.MX!$A$2:$H$1054,8,FALSE)</f>
        <v>1.5549126846067135E-2</v>
      </c>
      <c r="G500" s="264">
        <f>+dr!F487</f>
        <v>9.6439999999996251E-5</v>
      </c>
      <c r="H500" s="264">
        <f>+dr!G487</f>
        <v>-3.002500000000019E-4</v>
      </c>
      <c r="I500" s="264">
        <f>+dr!H487</f>
        <v>2.1236999999999645E-4</v>
      </c>
      <c r="J500" s="264">
        <f>+dr!I487</f>
        <v>-7.6899999999976987E-6</v>
      </c>
      <c r="K500" s="264">
        <f>+dr!J487</f>
        <v>0</v>
      </c>
      <c r="M500" s="6">
        <f t="shared" si="182"/>
        <v>483</v>
      </c>
      <c r="N500" s="1">
        <f t="shared" si="176"/>
        <v>42709</v>
      </c>
      <c r="O500" s="263">
        <f t="shared" si="177"/>
        <v>38.400843495820062</v>
      </c>
      <c r="P500" s="263">
        <f t="shared" si="178"/>
        <v>9.2990370578093344</v>
      </c>
      <c r="Q500" s="263">
        <f t="shared" si="179"/>
        <v>14.603374511911504</v>
      </c>
      <c r="R500" s="263">
        <f t="shared" si="183"/>
        <v>309.90142167492746</v>
      </c>
      <c r="S500" s="98">
        <f t="shared" si="180"/>
        <v>3.0773633846153843E-2</v>
      </c>
      <c r="T500" s="265">
        <f>R500-'Ejercicio 7'!$J$12*EXP(-S500*34/360)</f>
        <v>309.80448160902256</v>
      </c>
      <c r="U500" s="280">
        <f t="shared" si="184"/>
        <v>8.1707730000000006E-2</v>
      </c>
      <c r="V500" s="280">
        <f t="shared" si="185"/>
        <v>8.2833180000000006E-2</v>
      </c>
      <c r="W500" s="280">
        <f t="shared" si="186"/>
        <v>-2.8415999999999858E-4</v>
      </c>
      <c r="X500" s="280">
        <f t="shared" si="187"/>
        <v>0</v>
      </c>
      <c r="Y500" s="262">
        <f t="shared" si="188"/>
        <v>9.9367780698667065</v>
      </c>
      <c r="Z500" s="262">
        <f t="shared" si="189"/>
        <v>9.7959302831965029</v>
      </c>
      <c r="AA500" s="262">
        <f t="shared" si="190"/>
        <v>10.00044829509595</v>
      </c>
      <c r="AB500" s="262">
        <f t="shared" si="191"/>
        <v>10</v>
      </c>
      <c r="AD500" s="6">
        <f t="shared" si="192"/>
        <v>483</v>
      </c>
      <c r="AE500" s="1">
        <f t="shared" si="193"/>
        <v>43537</v>
      </c>
      <c r="AF500" s="262">
        <f t="shared" si="194"/>
        <v>-0.7684624958200601</v>
      </c>
      <c r="AG500" s="262">
        <f t="shared" si="195"/>
        <v>-0.16903705780933365</v>
      </c>
      <c r="AH500" s="262">
        <f t="shared" si="196"/>
        <v>0.18662548808849522</v>
      </c>
      <c r="AI500" s="262">
        <f t="shared" si="197"/>
        <v>-4.7814266749274452</v>
      </c>
      <c r="AJ500" s="262">
        <f t="shared" si="198"/>
        <v>-9.6439999999996251E-5</v>
      </c>
      <c r="AK500" s="262">
        <f t="shared" si="199"/>
        <v>-309.80448160902256</v>
      </c>
    </row>
    <row r="501" spans="1:37" x14ac:dyDescent="0.25">
      <c r="A501" s="6">
        <f t="shared" si="181"/>
        <v>484</v>
      </c>
      <c r="B501" s="245">
        <f>+Rendimientos!F1174</f>
        <v>42710</v>
      </c>
      <c r="C501" s="247">
        <f>+Rendimientos!G1174</f>
        <v>1.2055098519861231E-2</v>
      </c>
      <c r="D501" s="247">
        <f>+Rendimientos!H1174</f>
        <v>3.0056689048692076E-2</v>
      </c>
      <c r="E501" s="247">
        <f>+Rendimientos!I1174</f>
        <v>-1.383319136119196E-2</v>
      </c>
      <c r="F501">
        <f>+VLOOKUP(B501,ASURB.MX!$A$2:$H$1054,8,FALSE)</f>
        <v>-3.8730916874107953E-3</v>
      </c>
      <c r="G501" s="264">
        <f>+dr!F488</f>
        <v>-1.5890999999999822E-4</v>
      </c>
      <c r="H501" s="264">
        <f>+dr!G488</f>
        <v>-1.9099999999994122E-5</v>
      </c>
      <c r="I501" s="264">
        <f>+dr!H488</f>
        <v>-3.3829999999998583E-5</v>
      </c>
      <c r="J501" s="264">
        <f>+dr!I488</f>
        <v>-3.4404000000000379E-4</v>
      </c>
      <c r="K501" s="264">
        <f>+dr!J488</f>
        <v>0</v>
      </c>
      <c r="M501" s="6">
        <f t="shared" si="182"/>
        <v>484</v>
      </c>
      <c r="N501" s="1">
        <f t="shared" si="176"/>
        <v>42710</v>
      </c>
      <c r="O501" s="263">
        <f t="shared" si="177"/>
        <v>38.08878855220803</v>
      </c>
      <c r="P501" s="263">
        <f t="shared" si="178"/>
        <v>9.4085832435115719</v>
      </c>
      <c r="Q501" s="263">
        <f t="shared" si="179"/>
        <v>14.586815683587771</v>
      </c>
      <c r="R501" s="263">
        <f t="shared" si="183"/>
        <v>303.9405228599955</v>
      </c>
      <c r="S501" s="98">
        <f t="shared" si="180"/>
        <v>3.0518283846153849E-2</v>
      </c>
      <c r="T501" s="265">
        <f>R501-'Ejercicio 7'!$J$12*EXP(-S501*34/360)</f>
        <v>303.84358045621809</v>
      </c>
      <c r="U501" s="280">
        <f t="shared" si="184"/>
        <v>8.1988880000000014E-2</v>
      </c>
      <c r="V501" s="280">
        <f t="shared" si="185"/>
        <v>8.2586980000000004E-2</v>
      </c>
      <c r="W501" s="280">
        <f t="shared" si="186"/>
        <v>-6.2051000000000467E-4</v>
      </c>
      <c r="X501" s="280">
        <f t="shared" si="187"/>
        <v>0</v>
      </c>
      <c r="Y501" s="262">
        <f t="shared" si="188"/>
        <v>9.9367780698667065</v>
      </c>
      <c r="Z501" s="262">
        <f t="shared" si="189"/>
        <v>9.7959302831965029</v>
      </c>
      <c r="AA501" s="262">
        <f t="shared" si="190"/>
        <v>10.00044829509595</v>
      </c>
      <c r="AB501" s="262">
        <f t="shared" si="191"/>
        <v>10</v>
      </c>
      <c r="AD501" s="6">
        <f t="shared" si="192"/>
        <v>484</v>
      </c>
      <c r="AE501" s="1">
        <f t="shared" si="193"/>
        <v>43537</v>
      </c>
      <c r="AF501" s="262">
        <f t="shared" si="194"/>
        <v>-0.45640755220802731</v>
      </c>
      <c r="AG501" s="262">
        <f t="shared" si="195"/>
        <v>-0.27858324351157115</v>
      </c>
      <c r="AH501" s="262">
        <f t="shared" si="196"/>
        <v>0.20318431641222823</v>
      </c>
      <c r="AI501" s="262">
        <f t="shared" si="197"/>
        <v>1.1794721400045205</v>
      </c>
      <c r="AJ501" s="262">
        <f t="shared" si="198"/>
        <v>1.5890999999999822E-4</v>
      </c>
      <c r="AK501" s="262">
        <f t="shared" si="199"/>
        <v>-303.84358045621809</v>
      </c>
    </row>
    <row r="502" spans="1:37" x14ac:dyDescent="0.25">
      <c r="A502" s="6">
        <f t="shared" si="181"/>
        <v>485</v>
      </c>
      <c r="B502" s="245">
        <f>+Rendimientos!F1175</f>
        <v>42711</v>
      </c>
      <c r="C502" s="247">
        <f>+Rendimientos!G1175</f>
        <v>3.4161629641409376E-2</v>
      </c>
      <c r="D502" s="247">
        <f>+Rendimientos!H1175</f>
        <v>-8.6472655577798253E-3</v>
      </c>
      <c r="E502" s="247">
        <f>+Rendimientos!I1175</f>
        <v>2.0837444869657131E-2</v>
      </c>
      <c r="F502">
        <f>+VLOOKUP(B502,ASURB.MX!$A$2:$H$1054,8,FALSE)</f>
        <v>2.3383165452663751E-2</v>
      </c>
      <c r="G502" s="264">
        <f>+dr!F489</f>
        <v>-1.7629999999997648E-5</v>
      </c>
      <c r="H502" s="264">
        <f>+dr!G489</f>
        <v>-2.9220999999999414E-4</v>
      </c>
      <c r="I502" s="264">
        <f>+dr!H489</f>
        <v>-8.7863000000000524E-4</v>
      </c>
      <c r="J502" s="264">
        <f>+dr!I489</f>
        <v>-9.8509999999996101E-5</v>
      </c>
      <c r="K502" s="264">
        <f>+dr!J489</f>
        <v>0</v>
      </c>
      <c r="M502" s="6">
        <f t="shared" si="182"/>
        <v>485</v>
      </c>
      <c r="N502" s="1">
        <f t="shared" si="176"/>
        <v>42711</v>
      </c>
      <c r="O502" s="263">
        <f t="shared" si="177"/>
        <v>38.940175475114245</v>
      </c>
      <c r="P502" s="263">
        <f t="shared" si="178"/>
        <v>9.0513908324650316</v>
      </c>
      <c r="Q502" s="263">
        <f t="shared" si="179"/>
        <v>15.101419131031793</v>
      </c>
      <c r="R502" s="263">
        <f t="shared" si="183"/>
        <v>312.33873591824988</v>
      </c>
      <c r="S502" s="98">
        <f t="shared" si="180"/>
        <v>3.0659563846153849E-2</v>
      </c>
      <c r="T502" s="265">
        <f>R502-'Ejercicio 7'!$J$12*EXP(-S502*34/360)</f>
        <v>312.2417948079771</v>
      </c>
      <c r="U502" s="280">
        <f t="shared" si="184"/>
        <v>8.1715770000000021E-2</v>
      </c>
      <c r="V502" s="280">
        <f t="shared" si="185"/>
        <v>8.1742179999999998E-2</v>
      </c>
      <c r="W502" s="280">
        <f t="shared" si="186"/>
        <v>-3.7497999999999698E-4</v>
      </c>
      <c r="X502" s="280">
        <f t="shared" si="187"/>
        <v>0</v>
      </c>
      <c r="Y502" s="262">
        <f t="shared" si="188"/>
        <v>9.9367780698667065</v>
      </c>
      <c r="Z502" s="262">
        <f t="shared" si="189"/>
        <v>9.7959302831965029</v>
      </c>
      <c r="AA502" s="262">
        <f t="shared" si="190"/>
        <v>10.00044829509595</v>
      </c>
      <c r="AB502" s="262">
        <f t="shared" si="191"/>
        <v>10</v>
      </c>
      <c r="AD502" s="6">
        <f t="shared" si="192"/>
        <v>485</v>
      </c>
      <c r="AE502" s="1">
        <f t="shared" si="193"/>
        <v>43537</v>
      </c>
      <c r="AF502" s="262">
        <f t="shared" si="194"/>
        <v>-1.3077944751142425</v>
      </c>
      <c r="AG502" s="262">
        <f t="shared" si="195"/>
        <v>7.860916753496916E-2</v>
      </c>
      <c r="AH502" s="262">
        <f t="shared" si="196"/>
        <v>-0.31141913103179419</v>
      </c>
      <c r="AI502" s="262">
        <f t="shared" si="197"/>
        <v>-7.2187409182498641</v>
      </c>
      <c r="AJ502" s="262">
        <f t="shared" si="198"/>
        <v>1.7629999999997648E-5</v>
      </c>
      <c r="AK502" s="262">
        <f t="shared" si="199"/>
        <v>-312.2417948079771</v>
      </c>
    </row>
    <row r="503" spans="1:37" x14ac:dyDescent="0.25">
      <c r="A503" s="6">
        <f t="shared" si="181"/>
        <v>486</v>
      </c>
      <c r="B503" s="245">
        <f>+Rendimientos!F1176</f>
        <v>42712</v>
      </c>
      <c r="C503" s="247">
        <f>+Rendimientos!G1176</f>
        <v>4.5280299303199351E-2</v>
      </c>
      <c r="D503" s="247">
        <f>+Rendimientos!H1176</f>
        <v>6.3345072862199935E-3</v>
      </c>
      <c r="E503" s="247">
        <f>+Rendimientos!I1176</f>
        <v>-3.814425275602642E-3</v>
      </c>
      <c r="F503">
        <f>+VLOOKUP(B503,ASURB.MX!$A$2:$H$1054,8,FALSE)</f>
        <v>-4.5662967824325346E-3</v>
      </c>
      <c r="G503" s="264">
        <f>+dr!F490</f>
        <v>2.2447999999999912E-4</v>
      </c>
      <c r="H503" s="264">
        <f>+dr!G490</f>
        <v>-2.6442000000000826E-4</v>
      </c>
      <c r="I503" s="264">
        <f>+dr!H490</f>
        <v>3.4800000000008435E-5</v>
      </c>
      <c r="J503" s="264">
        <f>+dr!I490</f>
        <v>-2.2106999999999682E-4</v>
      </c>
      <c r="K503" s="264">
        <f>+dr!J490</f>
        <v>0</v>
      </c>
      <c r="M503" s="6">
        <f t="shared" si="182"/>
        <v>486</v>
      </c>
      <c r="N503" s="1">
        <f t="shared" si="176"/>
        <v>42712</v>
      </c>
      <c r="O503" s="263">
        <f t="shared" si="177"/>
        <v>39.375554354469266</v>
      </c>
      <c r="P503" s="263">
        <f t="shared" si="178"/>
        <v>9.1880176140215468</v>
      </c>
      <c r="Q503" s="263">
        <f t="shared" si="179"/>
        <v>14.733692109566629</v>
      </c>
      <c r="R503" s="263">
        <f t="shared" si="183"/>
        <v>303.7299027508659</v>
      </c>
      <c r="S503" s="98">
        <f t="shared" si="180"/>
        <v>3.0901673846153846E-2</v>
      </c>
      <c r="T503" s="265">
        <f>R503-'Ejercicio 7'!$J$12*EXP(-S503*34/360)</f>
        <v>303.63296385721782</v>
      </c>
      <c r="U503" s="280">
        <f t="shared" si="184"/>
        <v>8.1743559999999993E-2</v>
      </c>
      <c r="V503" s="280">
        <f t="shared" si="185"/>
        <v>8.2655610000000018E-2</v>
      </c>
      <c r="W503" s="280">
        <f t="shared" si="186"/>
        <v>-4.9753999999999771E-4</v>
      </c>
      <c r="X503" s="280">
        <f t="shared" si="187"/>
        <v>0</v>
      </c>
      <c r="Y503" s="262">
        <f t="shared" si="188"/>
        <v>9.9367780698667065</v>
      </c>
      <c r="Z503" s="262">
        <f t="shared" si="189"/>
        <v>9.7959302831965029</v>
      </c>
      <c r="AA503" s="262">
        <f t="shared" si="190"/>
        <v>10.00044829509595</v>
      </c>
      <c r="AB503" s="262">
        <f t="shared" si="191"/>
        <v>10</v>
      </c>
      <c r="AD503" s="6">
        <f t="shared" si="192"/>
        <v>486</v>
      </c>
      <c r="AE503" s="1">
        <f t="shared" si="193"/>
        <v>43537</v>
      </c>
      <c r="AF503" s="262">
        <f t="shared" si="194"/>
        <v>-1.7431733544692634</v>
      </c>
      <c r="AG503" s="262">
        <f t="shared" si="195"/>
        <v>-5.8017614021546038E-2</v>
      </c>
      <c r="AH503" s="262">
        <f t="shared" si="196"/>
        <v>5.6307890433370034E-2</v>
      </c>
      <c r="AI503" s="262">
        <f t="shared" si="197"/>
        <v>1.3900922491341134</v>
      </c>
      <c r="AJ503" s="262">
        <f t="shared" si="198"/>
        <v>-2.2447999999999912E-4</v>
      </c>
      <c r="AK503" s="262">
        <f t="shared" si="199"/>
        <v>-303.63296385721782</v>
      </c>
    </row>
    <row r="504" spans="1:37" x14ac:dyDescent="0.25">
      <c r="A504" s="6">
        <f t="shared" si="181"/>
        <v>487</v>
      </c>
      <c r="B504" s="245">
        <f>+Rendimientos!F1177</f>
        <v>42713</v>
      </c>
      <c r="C504" s="247">
        <f>+Rendimientos!G1177</f>
        <v>-8.3338533090523866E-3</v>
      </c>
      <c r="D504" s="247">
        <f>+Rendimientos!H1177</f>
        <v>-3.1620971849559607E-3</v>
      </c>
      <c r="E504" s="247">
        <f>+Rendimientos!I1177</f>
        <v>7.9303194542674846E-3</v>
      </c>
      <c r="F504">
        <f>+VLOOKUP(B504,ASURB.MX!$A$2:$H$1054,8,FALSE)</f>
        <v>2.6244344918620918E-2</v>
      </c>
      <c r="G504" s="264">
        <f>+dr!F491</f>
        <v>-1.0136000000000173E-4</v>
      </c>
      <c r="H504" s="264">
        <f>+dr!G491</f>
        <v>-6.8342000000000402E-4</v>
      </c>
      <c r="I504" s="264">
        <f>+dr!H491</f>
        <v>1.2359999999999455E-4</v>
      </c>
      <c r="J504" s="264">
        <f>+dr!I491</f>
        <v>8.1489999999989626E-5</v>
      </c>
      <c r="K504" s="264">
        <f>+dr!J491</f>
        <v>0</v>
      </c>
      <c r="M504" s="6">
        <f t="shared" si="182"/>
        <v>487</v>
      </c>
      <c r="N504" s="1">
        <f t="shared" si="176"/>
        <v>42713</v>
      </c>
      <c r="O504" s="263">
        <f t="shared" si="177"/>
        <v>37.320061477247833</v>
      </c>
      <c r="P504" s="263">
        <f t="shared" si="178"/>
        <v>9.1011756494178169</v>
      </c>
      <c r="Q504" s="263">
        <f t="shared" si="179"/>
        <v>14.907755727861201</v>
      </c>
      <c r="R504" s="263">
        <f t="shared" si="183"/>
        <v>313.23367277283609</v>
      </c>
      <c r="S504" s="98">
        <f t="shared" si="180"/>
        <v>3.0575833846153845E-2</v>
      </c>
      <c r="T504" s="265">
        <f>R504-'Ejercicio 7'!$J$12*EXP(-S504*34/360)</f>
        <v>313.13673089596614</v>
      </c>
      <c r="U504" s="280">
        <f t="shared" si="184"/>
        <v>8.1324560000000004E-2</v>
      </c>
      <c r="V504" s="280">
        <f t="shared" si="185"/>
        <v>8.274440999999999E-2</v>
      </c>
      <c r="W504" s="280">
        <f t="shared" si="186"/>
        <v>-1.9498000000001126E-4</v>
      </c>
      <c r="X504" s="280">
        <f t="shared" si="187"/>
        <v>0</v>
      </c>
      <c r="Y504" s="262">
        <f t="shared" si="188"/>
        <v>9.9367780698667065</v>
      </c>
      <c r="Z504" s="262">
        <f t="shared" si="189"/>
        <v>9.7959302831965029</v>
      </c>
      <c r="AA504" s="262">
        <f t="shared" si="190"/>
        <v>10.00044829509595</v>
      </c>
      <c r="AB504" s="262">
        <f t="shared" si="191"/>
        <v>10</v>
      </c>
      <c r="AD504" s="6">
        <f t="shared" si="192"/>
        <v>487</v>
      </c>
      <c r="AE504" s="1">
        <f t="shared" si="193"/>
        <v>43537</v>
      </c>
      <c r="AF504" s="262">
        <f t="shared" si="194"/>
        <v>0.31231952275216912</v>
      </c>
      <c r="AG504" s="262">
        <f t="shared" si="195"/>
        <v>2.8824350582183911E-2</v>
      </c>
      <c r="AH504" s="262">
        <f t="shared" si="196"/>
        <v>-0.11775572786120136</v>
      </c>
      <c r="AI504" s="262">
        <f t="shared" si="197"/>
        <v>-8.1136777728360698</v>
      </c>
      <c r="AJ504" s="262">
        <f t="shared" si="198"/>
        <v>1.0136000000000173E-4</v>
      </c>
      <c r="AK504" s="262">
        <f t="shared" si="199"/>
        <v>-313.13673089596614</v>
      </c>
    </row>
    <row r="505" spans="1:37" x14ac:dyDescent="0.25">
      <c r="A505" s="6">
        <f t="shared" si="181"/>
        <v>488</v>
      </c>
      <c r="B505" s="245">
        <f>+Rendimientos!F1178</f>
        <v>42717</v>
      </c>
      <c r="C505" s="247">
        <f>+Rendimientos!G1178</f>
        <v>-1.2920647589599781E-2</v>
      </c>
      <c r="D505" s="247">
        <f>+Rendimientos!H1178</f>
        <v>7.9916326295316753E-3</v>
      </c>
      <c r="E505" s="247">
        <f>+Rendimientos!I1178</f>
        <v>4.7209077490145024E-2</v>
      </c>
      <c r="F505">
        <f>+VLOOKUP(B505,ASURB.MX!$A$2:$H$1054,8,FALSE)</f>
        <v>-5.0238313787880273E-3</v>
      </c>
      <c r="G505" s="264">
        <f>+dr!F492</f>
        <v>-9.4089999999999452E-4</v>
      </c>
      <c r="H505" s="264">
        <f>+dr!G492</f>
        <v>-2.6567999999999037E-4</v>
      </c>
      <c r="I505" s="264">
        <f>+dr!H492</f>
        <v>-2.2045999999999871E-4</v>
      </c>
      <c r="J505" s="264">
        <f>+dr!I492</f>
        <v>-9.4889999999993313E-5</v>
      </c>
      <c r="K505" s="264">
        <f>+dr!J492</f>
        <v>0</v>
      </c>
      <c r="M505" s="6">
        <f t="shared" si="182"/>
        <v>488</v>
      </c>
      <c r="N505" s="1">
        <f t="shared" si="176"/>
        <v>42717</v>
      </c>
      <c r="O505" s="263">
        <f t="shared" si="177"/>
        <v>37.149274015618893</v>
      </c>
      <c r="P505" s="263">
        <f t="shared" si="178"/>
        <v>9.2032559332799337</v>
      </c>
      <c r="Q505" s="263">
        <f t="shared" si="179"/>
        <v>15.504965914782606</v>
      </c>
      <c r="R505" s="263">
        <f t="shared" si="183"/>
        <v>303.59096759865281</v>
      </c>
      <c r="S505" s="98">
        <f t="shared" si="180"/>
        <v>2.9736293846153852E-2</v>
      </c>
      <c r="T505" s="265">
        <f>R505-'Ejercicio 7'!$J$12*EXP(-S505*34/360)</f>
        <v>303.4940180349675</v>
      </c>
      <c r="U505" s="280">
        <f t="shared" si="184"/>
        <v>8.1742300000000018E-2</v>
      </c>
      <c r="V505" s="280">
        <f t="shared" si="185"/>
        <v>8.2400350000000011E-2</v>
      </c>
      <c r="W505" s="280">
        <f t="shared" si="186"/>
        <v>-3.7135999999999419E-4</v>
      </c>
      <c r="X505" s="280">
        <f t="shared" si="187"/>
        <v>0</v>
      </c>
      <c r="Y505" s="262">
        <f t="shared" si="188"/>
        <v>9.9367780698667065</v>
      </c>
      <c r="Z505" s="262">
        <f t="shared" si="189"/>
        <v>9.7959302831965029</v>
      </c>
      <c r="AA505" s="262">
        <f t="shared" si="190"/>
        <v>10.00044829509595</v>
      </c>
      <c r="AB505" s="262">
        <f t="shared" si="191"/>
        <v>10</v>
      </c>
      <c r="AD505" s="6">
        <f t="shared" si="192"/>
        <v>488</v>
      </c>
      <c r="AE505" s="1">
        <f t="shared" si="193"/>
        <v>43537</v>
      </c>
      <c r="AF505" s="262">
        <f t="shared" si="194"/>
        <v>0.48310698438110933</v>
      </c>
      <c r="AG505" s="262">
        <f t="shared" si="195"/>
        <v>-7.3255933279932961E-2</v>
      </c>
      <c r="AH505" s="262">
        <f t="shared" si="196"/>
        <v>-0.7149659147826064</v>
      </c>
      <c r="AI505" s="262">
        <f t="shared" si="197"/>
        <v>1.5290274013472072</v>
      </c>
      <c r="AJ505" s="262">
        <f t="shared" si="198"/>
        <v>9.4089999999999452E-4</v>
      </c>
      <c r="AK505" s="262">
        <f t="shared" si="199"/>
        <v>-303.4940180349675</v>
      </c>
    </row>
    <row r="506" spans="1:37" x14ac:dyDescent="0.25">
      <c r="A506" s="6">
        <f t="shared" si="181"/>
        <v>489</v>
      </c>
      <c r="B506" s="245">
        <f>+Rendimientos!F1179</f>
        <v>42718</v>
      </c>
      <c r="C506" s="247">
        <f>+Rendimientos!G1179</f>
        <v>-3.7436021271892328E-2</v>
      </c>
      <c r="D506" s="247">
        <f>+Rendimientos!H1179</f>
        <v>-1.9245582530653591E-2</v>
      </c>
      <c r="E506" s="247">
        <f>+Rendimientos!I1179</f>
        <v>-6.3492159995883974E-3</v>
      </c>
      <c r="F506">
        <f>+VLOOKUP(B506,ASURB.MX!$A$2:$H$1054,8,FALSE)</f>
        <v>-8.3749937655372784E-3</v>
      </c>
      <c r="G506" s="264">
        <f>+dr!F493</f>
        <v>-2.2829000000000599E-4</v>
      </c>
      <c r="H506" s="264">
        <f>+dr!G493</f>
        <v>-4.1740000000005384E-5</v>
      </c>
      <c r="I506" s="264">
        <f>+dr!H493</f>
        <v>-4.532000000000147E-5</v>
      </c>
      <c r="J506" s="264">
        <f>+dr!I493</f>
        <v>-1.9355000000000067E-4</v>
      </c>
      <c r="K506" s="264">
        <f>+dr!J493</f>
        <v>0</v>
      </c>
      <c r="M506" s="6">
        <f t="shared" si="182"/>
        <v>489</v>
      </c>
      <c r="N506" s="1">
        <f t="shared" si="176"/>
        <v>42718</v>
      </c>
      <c r="O506" s="263">
        <f t="shared" si="177"/>
        <v>36.249618435036687</v>
      </c>
      <c r="P506" s="263">
        <f t="shared" si="178"/>
        <v>8.955967877928094</v>
      </c>
      <c r="Q506" s="263">
        <f t="shared" si="179"/>
        <v>14.696392576703492</v>
      </c>
      <c r="R506" s="263">
        <f t="shared" si="183"/>
        <v>302.57528777162736</v>
      </c>
      <c r="S506" s="98">
        <f t="shared" si="180"/>
        <v>3.0448903846153841E-2</v>
      </c>
      <c r="T506" s="265">
        <f>R506-'Ejercicio 7'!$J$12*EXP(-S506*34/360)</f>
        <v>302.47834473262742</v>
      </c>
      <c r="U506" s="280">
        <f t="shared" si="184"/>
        <v>8.1966239999999996E-2</v>
      </c>
      <c r="V506" s="280">
        <f t="shared" si="185"/>
        <v>8.2575490000000001E-2</v>
      </c>
      <c r="W506" s="280">
        <f t="shared" si="186"/>
        <v>-4.7002000000000155E-4</v>
      </c>
      <c r="X506" s="280">
        <f t="shared" si="187"/>
        <v>0</v>
      </c>
      <c r="Y506" s="262">
        <f t="shared" si="188"/>
        <v>9.9367780698667065</v>
      </c>
      <c r="Z506" s="262">
        <f t="shared" si="189"/>
        <v>9.7959302831965029</v>
      </c>
      <c r="AA506" s="262">
        <f t="shared" si="190"/>
        <v>10.00044829509595</v>
      </c>
      <c r="AB506" s="262">
        <f t="shared" si="191"/>
        <v>10</v>
      </c>
      <c r="AD506" s="6">
        <f t="shared" si="192"/>
        <v>489</v>
      </c>
      <c r="AE506" s="1">
        <f t="shared" si="193"/>
        <v>43537</v>
      </c>
      <c r="AF506" s="262">
        <f t="shared" si="194"/>
        <v>1.3827625649633148</v>
      </c>
      <c r="AG506" s="262">
        <f t="shared" si="195"/>
        <v>0.17403212207190677</v>
      </c>
      <c r="AH506" s="262">
        <f t="shared" si="196"/>
        <v>9.3607423296507619E-2</v>
      </c>
      <c r="AI506" s="262">
        <f t="shared" si="197"/>
        <v>2.5447072283726584</v>
      </c>
      <c r="AJ506" s="262">
        <f t="shared" si="198"/>
        <v>2.2829000000000599E-4</v>
      </c>
      <c r="AK506" s="262">
        <f t="shared" si="199"/>
        <v>-302.47834473262742</v>
      </c>
    </row>
    <row r="507" spans="1:37" x14ac:dyDescent="0.25">
      <c r="A507" s="6">
        <f t="shared" si="181"/>
        <v>490</v>
      </c>
      <c r="B507" s="245">
        <f>+Rendimientos!F1180</f>
        <v>42719</v>
      </c>
      <c r="C507" s="247">
        <f>+Rendimientos!G1180</f>
        <v>-2.4353327112562564E-2</v>
      </c>
      <c r="D507" s="247">
        <f>+Rendimientos!H1180</f>
        <v>-6.8567607193373032E-3</v>
      </c>
      <c r="E507" s="247">
        <f>+Rendimientos!I1180</f>
        <v>6.6505167400546438E-3</v>
      </c>
      <c r="F507">
        <f>+VLOOKUP(B507,ASURB.MX!$A$2:$H$1054,8,FALSE)</f>
        <v>-1.3915072986110701E-2</v>
      </c>
      <c r="G507" s="264">
        <f>+dr!F494</f>
        <v>1.8593500000000096E-3</v>
      </c>
      <c r="H507" s="264">
        <f>+dr!G494</f>
        <v>7.9292000000000251E-4</v>
      </c>
      <c r="I507" s="264">
        <f>+dr!H494</f>
        <v>3.4052999999999861E-4</v>
      </c>
      <c r="J507" s="264">
        <f>+dr!I494</f>
        <v>1.8685000000000229E-4</v>
      </c>
      <c r="K507" s="264">
        <f>+dr!J494</f>
        <v>0</v>
      </c>
      <c r="M507" s="6">
        <f t="shared" si="182"/>
        <v>490</v>
      </c>
      <c r="N507" s="1">
        <f t="shared" si="176"/>
        <v>42719</v>
      </c>
      <c r="O507" s="263">
        <f t="shared" si="177"/>
        <v>36.726976865007387</v>
      </c>
      <c r="P507" s="263">
        <f t="shared" si="178"/>
        <v>9.0676119091697505</v>
      </c>
      <c r="Q507" s="263">
        <f t="shared" si="179"/>
        <v>14.888688945080487</v>
      </c>
      <c r="R507" s="263">
        <f t="shared" si="183"/>
        <v>300.9036315367739</v>
      </c>
      <c r="S507" s="98">
        <f t="shared" si="180"/>
        <v>3.2536543846153856E-2</v>
      </c>
      <c r="T507" s="265">
        <f>R507-'Ejercicio 7'!$J$12*EXP(-S507*34/360)</f>
        <v>300.80670760976096</v>
      </c>
      <c r="U507" s="280">
        <f t="shared" si="184"/>
        <v>8.2800900000000011E-2</v>
      </c>
      <c r="V507" s="280">
        <f t="shared" si="185"/>
        <v>8.2961339999999995E-2</v>
      </c>
      <c r="W507" s="280">
        <f t="shared" si="186"/>
        <v>-8.961999999999859E-5</v>
      </c>
      <c r="X507" s="280">
        <f t="shared" si="187"/>
        <v>0</v>
      </c>
      <c r="Y507" s="262">
        <f t="shared" si="188"/>
        <v>9.9367780698667065</v>
      </c>
      <c r="Z507" s="262">
        <f t="shared" si="189"/>
        <v>9.7959302831965029</v>
      </c>
      <c r="AA507" s="262">
        <f t="shared" si="190"/>
        <v>10.00044829509595</v>
      </c>
      <c r="AB507" s="262">
        <f t="shared" si="191"/>
        <v>10</v>
      </c>
      <c r="AD507" s="6">
        <f t="shared" si="192"/>
        <v>490</v>
      </c>
      <c r="AE507" s="1">
        <f t="shared" si="193"/>
        <v>43537</v>
      </c>
      <c r="AF507" s="262">
        <f t="shared" si="194"/>
        <v>0.90540413499261518</v>
      </c>
      <c r="AG507" s="262">
        <f t="shared" si="195"/>
        <v>6.238809083025032E-2</v>
      </c>
      <c r="AH507" s="262">
        <f t="shared" si="196"/>
        <v>-9.8688945080487755E-2</v>
      </c>
      <c r="AI507" s="262">
        <f t="shared" si="197"/>
        <v>4.2163634632261164</v>
      </c>
      <c r="AJ507" s="262">
        <f t="shared" si="198"/>
        <v>-1.8593500000000096E-3</v>
      </c>
      <c r="AK507" s="262">
        <f t="shared" si="199"/>
        <v>-300.80670760976096</v>
      </c>
    </row>
    <row r="508" spans="1:37" x14ac:dyDescent="0.25">
      <c r="A508" s="6">
        <f t="shared" si="181"/>
        <v>491</v>
      </c>
      <c r="B508" s="245">
        <f>+Rendimientos!F1181</f>
        <v>42720</v>
      </c>
      <c r="C508" s="247">
        <f>+Rendimientos!G1181</f>
        <v>-2.0042675116759414E-2</v>
      </c>
      <c r="D508" s="247">
        <f>+Rendimientos!H1181</f>
        <v>-1.6475579765400473E-2</v>
      </c>
      <c r="E508" s="247">
        <f>+Rendimientos!I1181</f>
        <v>-1.7936364686460086E-2</v>
      </c>
      <c r="F508">
        <f>+VLOOKUP(B508,ASURB.MX!$A$2:$H$1054,8,FALSE)</f>
        <v>-9.0341485496244498E-4</v>
      </c>
      <c r="G508" s="264">
        <f>+dr!F495</f>
        <v>1.1990699999999896E-3</v>
      </c>
      <c r="H508" s="264">
        <f>+dr!G495</f>
        <v>3.1587000000000282E-4</v>
      </c>
      <c r="I508" s="264">
        <f>+dr!H495</f>
        <v>5.6468999999999964E-4</v>
      </c>
      <c r="J508" s="264">
        <f>+dr!I495</f>
        <v>9.6132000000000162E-4</v>
      </c>
      <c r="K508" s="264">
        <f>+dr!J495</f>
        <v>0</v>
      </c>
      <c r="M508" s="6">
        <f t="shared" si="182"/>
        <v>491</v>
      </c>
      <c r="N508" s="1">
        <f t="shared" si="176"/>
        <v>42720</v>
      </c>
      <c r="O508" s="263">
        <f t="shared" si="177"/>
        <v>36.885635797172057</v>
      </c>
      <c r="P508" s="263">
        <f t="shared" si="178"/>
        <v>8.9808103246540405</v>
      </c>
      <c r="Q508" s="263">
        <f t="shared" si="179"/>
        <v>14.527086074843707</v>
      </c>
      <c r="R508" s="263">
        <f t="shared" si="183"/>
        <v>304.84446953960725</v>
      </c>
      <c r="S508" s="98">
        <f t="shared" si="180"/>
        <v>3.1876263846153836E-2</v>
      </c>
      <c r="T508" s="265">
        <f>R508-'Ejercicio 7'!$J$12*EXP(-S508*34/360)</f>
        <v>304.74753956825134</v>
      </c>
      <c r="U508" s="280">
        <f t="shared" si="184"/>
        <v>8.2323850000000004E-2</v>
      </c>
      <c r="V508" s="280">
        <f t="shared" si="185"/>
        <v>8.3185499999999996E-2</v>
      </c>
      <c r="W508" s="280">
        <f t="shared" si="186"/>
        <v>6.8485000000000074E-4</v>
      </c>
      <c r="X508" s="280">
        <f t="shared" si="187"/>
        <v>0</v>
      </c>
      <c r="Y508" s="262">
        <f t="shared" si="188"/>
        <v>9.9367780698667065</v>
      </c>
      <c r="Z508" s="262">
        <f t="shared" si="189"/>
        <v>9.7959302831965029</v>
      </c>
      <c r="AA508" s="262">
        <f t="shared" si="190"/>
        <v>10.00044829509595</v>
      </c>
      <c r="AB508" s="262">
        <f t="shared" si="191"/>
        <v>10</v>
      </c>
      <c r="AD508" s="6">
        <f t="shared" si="192"/>
        <v>491</v>
      </c>
      <c r="AE508" s="1">
        <f t="shared" si="193"/>
        <v>43537</v>
      </c>
      <c r="AF508" s="262">
        <f t="shared" si="194"/>
        <v>0.74674520282794532</v>
      </c>
      <c r="AG508" s="262">
        <f t="shared" si="195"/>
        <v>0.14918967534596028</v>
      </c>
      <c r="AH508" s="262">
        <f t="shared" si="196"/>
        <v>0.26291392515629219</v>
      </c>
      <c r="AI508" s="262">
        <f t="shared" si="197"/>
        <v>0.27552546039277104</v>
      </c>
      <c r="AJ508" s="262">
        <f t="shared" si="198"/>
        <v>-1.1990699999999896E-3</v>
      </c>
      <c r="AK508" s="262">
        <f t="shared" si="199"/>
        <v>-304.74753956825134</v>
      </c>
    </row>
    <row r="509" spans="1:37" x14ac:dyDescent="0.25">
      <c r="A509" s="6">
        <f t="shared" si="181"/>
        <v>492</v>
      </c>
      <c r="B509" s="245">
        <f>+Rendimientos!F1182</f>
        <v>42723</v>
      </c>
      <c r="C509" s="247">
        <f>+Rendimientos!G1182</f>
        <v>-6.7733066470294177E-3</v>
      </c>
      <c r="D509" s="247">
        <f>+Rendimientos!H1182</f>
        <v>-5.9190776330582144E-3</v>
      </c>
      <c r="E509" s="247">
        <f>+Rendimientos!I1182</f>
        <v>-2.4217157611369024E-2</v>
      </c>
      <c r="F509">
        <f>+VLOOKUP(B509,ASURB.MX!$A$2:$H$1054,8,FALSE)</f>
        <v>8.9638874074776734E-3</v>
      </c>
      <c r="G509" s="264">
        <f>+dr!F496</f>
        <v>-9.7809999999996788E-5</v>
      </c>
      <c r="H509" s="264">
        <f>+dr!G496</f>
        <v>-4.2189999999997507E-5</v>
      </c>
      <c r="I509" s="264">
        <f>+dr!H496</f>
        <v>3.040000000000681E-5</v>
      </c>
      <c r="J509" s="264">
        <f>+dr!I496</f>
        <v>8.7838999999999279E-4</v>
      </c>
      <c r="K509" s="264">
        <f>+dr!J496</f>
        <v>0</v>
      </c>
      <c r="M509" s="6">
        <f t="shared" si="182"/>
        <v>492</v>
      </c>
      <c r="N509" s="1">
        <f t="shared" si="176"/>
        <v>42723</v>
      </c>
      <c r="O509" s="263">
        <f t="shared" si="177"/>
        <v>37.378346641143104</v>
      </c>
      <c r="P509" s="263">
        <f t="shared" si="178"/>
        <v>9.0761184430831285</v>
      </c>
      <c r="Q509" s="263">
        <f t="shared" si="179"/>
        <v>14.436130391316256</v>
      </c>
      <c r="R509" s="263">
        <f t="shared" si="183"/>
        <v>307.86735138147776</v>
      </c>
      <c r="S509" s="98">
        <f t="shared" si="180"/>
        <v>3.057938384615385E-2</v>
      </c>
      <c r="T509" s="265">
        <f>R509-'Ejercicio 7'!$J$12*EXP(-S509*34/360)</f>
        <v>307.77040953711025</v>
      </c>
      <c r="U509" s="280">
        <f t="shared" si="184"/>
        <v>8.1965790000000011E-2</v>
      </c>
      <c r="V509" s="280">
        <f t="shared" si="185"/>
        <v>8.2651210000000003E-2</v>
      </c>
      <c r="W509" s="280">
        <f t="shared" si="186"/>
        <v>6.0191999999999191E-4</v>
      </c>
      <c r="X509" s="280">
        <f t="shared" si="187"/>
        <v>0</v>
      </c>
      <c r="Y509" s="262">
        <f t="shared" si="188"/>
        <v>9.9367780698667065</v>
      </c>
      <c r="Z509" s="262">
        <f t="shared" si="189"/>
        <v>9.7959302831965029</v>
      </c>
      <c r="AA509" s="262">
        <f t="shared" si="190"/>
        <v>10.00044829509595</v>
      </c>
      <c r="AB509" s="262">
        <f t="shared" si="191"/>
        <v>10</v>
      </c>
      <c r="AD509" s="6">
        <f t="shared" si="192"/>
        <v>492</v>
      </c>
      <c r="AE509" s="1">
        <f t="shared" si="193"/>
        <v>43537</v>
      </c>
      <c r="AF509" s="262">
        <f t="shared" si="194"/>
        <v>0.25403435885689873</v>
      </c>
      <c r="AG509" s="262">
        <f t="shared" si="195"/>
        <v>5.3881556916872242E-2</v>
      </c>
      <c r="AH509" s="262">
        <f t="shared" si="196"/>
        <v>0.35386960868374295</v>
      </c>
      <c r="AI509" s="262">
        <f t="shared" si="197"/>
        <v>-2.7473563814777435</v>
      </c>
      <c r="AJ509" s="262">
        <f t="shared" si="198"/>
        <v>9.7809999999996788E-5</v>
      </c>
      <c r="AK509" s="262">
        <f t="shared" si="199"/>
        <v>-307.77040953711025</v>
      </c>
    </row>
    <row r="510" spans="1:37" x14ac:dyDescent="0.25">
      <c r="A510" s="6">
        <f t="shared" si="181"/>
        <v>493</v>
      </c>
      <c r="B510" s="245">
        <f>+Rendimientos!F1183</f>
        <v>42724</v>
      </c>
      <c r="C510" s="247">
        <f>+Rendimientos!G1183</f>
        <v>1.8362803582425816E-2</v>
      </c>
      <c r="D510" s="247">
        <f>+Rendimientos!H1183</f>
        <v>-1.2834781106502923E-2</v>
      </c>
      <c r="E510" s="247">
        <f>+Rendimientos!I1183</f>
        <v>6.577928425414473E-3</v>
      </c>
      <c r="F510">
        <f>+VLOOKUP(B510,ASURB.MX!$A$2:$H$1054,8,FALSE)</f>
        <v>-5.3090462919015702E-4</v>
      </c>
      <c r="G510" s="264">
        <f>+dr!F497</f>
        <v>-4.1818999999999884E-4</v>
      </c>
      <c r="H510" s="264">
        <f>+dr!G497</f>
        <v>-1.0003000000000789E-4</v>
      </c>
      <c r="I510" s="264">
        <f>+dr!H497</f>
        <v>7.1679999999997579E-5</v>
      </c>
      <c r="J510" s="264">
        <f>+dr!I497</f>
        <v>1.5650000000005937E-5</v>
      </c>
      <c r="K510" s="264">
        <f>+dr!J497</f>
        <v>0</v>
      </c>
      <c r="M510" s="6">
        <f t="shared" si="182"/>
        <v>493</v>
      </c>
      <c r="N510" s="1">
        <f t="shared" si="176"/>
        <v>42724</v>
      </c>
      <c r="O510" s="263">
        <f t="shared" si="177"/>
        <v>38.329800714304987</v>
      </c>
      <c r="P510" s="263">
        <f t="shared" si="178"/>
        <v>9.0135672413251271</v>
      </c>
      <c r="Q510" s="263">
        <f t="shared" si="179"/>
        <v>14.887608239466536</v>
      </c>
      <c r="R510" s="263">
        <f t="shared" si="183"/>
        <v>304.95804837510633</v>
      </c>
      <c r="S510" s="98">
        <f t="shared" si="180"/>
        <v>3.0259003846153848E-2</v>
      </c>
      <c r="T510" s="265">
        <f>R510-'Ejercicio 7'!$J$12*EXP(-S510*34/360)</f>
        <v>304.86110359741735</v>
      </c>
      <c r="U510" s="280">
        <f t="shared" si="184"/>
        <v>8.1907950000000007E-2</v>
      </c>
      <c r="V510" s="280">
        <f t="shared" si="185"/>
        <v>8.2692490000000007E-2</v>
      </c>
      <c r="W510" s="280">
        <f t="shared" si="186"/>
        <v>-2.6081999999999494E-4</v>
      </c>
      <c r="X510" s="280">
        <f t="shared" si="187"/>
        <v>0</v>
      </c>
      <c r="Y510" s="262">
        <f t="shared" si="188"/>
        <v>9.9367780698667065</v>
      </c>
      <c r="Z510" s="262">
        <f t="shared" si="189"/>
        <v>9.7959302831965029</v>
      </c>
      <c r="AA510" s="262">
        <f t="shared" si="190"/>
        <v>10.00044829509595</v>
      </c>
      <c r="AB510" s="262">
        <f t="shared" si="191"/>
        <v>10</v>
      </c>
      <c r="AD510" s="6">
        <f t="shared" si="192"/>
        <v>493</v>
      </c>
      <c r="AE510" s="1">
        <f t="shared" si="193"/>
        <v>43537</v>
      </c>
      <c r="AF510" s="262">
        <f t="shared" si="194"/>
        <v>-0.69741971430498495</v>
      </c>
      <c r="AG510" s="262">
        <f t="shared" si="195"/>
        <v>0.11643275867487368</v>
      </c>
      <c r="AH510" s="262">
        <f t="shared" si="196"/>
        <v>-9.7608239466536517E-2</v>
      </c>
      <c r="AI510" s="262">
        <f t="shared" si="197"/>
        <v>0.16194662489368739</v>
      </c>
      <c r="AJ510" s="262">
        <f t="shared" si="198"/>
        <v>4.1818999999999884E-4</v>
      </c>
      <c r="AK510" s="262">
        <f t="shared" si="199"/>
        <v>-304.86110359741735</v>
      </c>
    </row>
    <row r="511" spans="1:37" x14ac:dyDescent="0.25">
      <c r="A511" s="6">
        <f t="shared" si="181"/>
        <v>494</v>
      </c>
      <c r="B511" s="245">
        <f>+Rendimientos!F1184</f>
        <v>42725</v>
      </c>
      <c r="C511" s="247">
        <f>+Rendimientos!G1184</f>
        <v>6.0527346336722017E-4</v>
      </c>
      <c r="D511" s="247">
        <f>+Rendimientos!H1184</f>
        <v>3.1130376736133412E-3</v>
      </c>
      <c r="E511" s="247">
        <f>+Rendimientos!I1184</f>
        <v>-1.1934784358196464E-2</v>
      </c>
      <c r="F511">
        <f>+VLOOKUP(B511,ASURB.MX!$A$2:$H$1054,8,FALSE)</f>
        <v>-2.326118703100961E-3</v>
      </c>
      <c r="G511" s="264">
        <f>+dr!F498</f>
        <v>-2.7877999999999931E-4</v>
      </c>
      <c r="H511" s="264">
        <f>+dr!G498</f>
        <v>3.8791999999999993E-4</v>
      </c>
      <c r="I511" s="264">
        <f>+dr!H498</f>
        <v>4.8458000000000528E-4</v>
      </c>
      <c r="J511" s="264">
        <f>+dr!I498</f>
        <v>2.089799999999975E-4</v>
      </c>
      <c r="K511" s="264">
        <f>+dr!J498</f>
        <v>0</v>
      </c>
      <c r="M511" s="6">
        <f t="shared" si="182"/>
        <v>494</v>
      </c>
      <c r="N511" s="1">
        <f t="shared" si="176"/>
        <v>42725</v>
      </c>
      <c r="O511" s="263">
        <f t="shared" si="177"/>
        <v>37.655165776397276</v>
      </c>
      <c r="P511" s="263">
        <f t="shared" si="178"/>
        <v>9.1584663193334173</v>
      </c>
      <c r="Q511" s="263">
        <f t="shared" si="179"/>
        <v>14.614533698345035</v>
      </c>
      <c r="R511" s="263">
        <f t="shared" si="183"/>
        <v>304.41107450920066</v>
      </c>
      <c r="S511" s="98">
        <f t="shared" si="180"/>
        <v>3.0398413846153848E-2</v>
      </c>
      <c r="T511" s="265">
        <f>R511-'Ejercicio 7'!$J$12*EXP(-S511*34/360)</f>
        <v>304.31413100792673</v>
      </c>
      <c r="U511" s="280">
        <f t="shared" si="184"/>
        <v>8.2395900000000008E-2</v>
      </c>
      <c r="V511" s="280">
        <f t="shared" si="185"/>
        <v>8.3105390000000001E-2</v>
      </c>
      <c r="W511" s="280">
        <f t="shared" si="186"/>
        <v>-6.7490000000003381E-5</v>
      </c>
      <c r="X511" s="280">
        <f t="shared" si="187"/>
        <v>0</v>
      </c>
      <c r="Y511" s="262">
        <f t="shared" si="188"/>
        <v>9.9367780698667065</v>
      </c>
      <c r="Z511" s="262">
        <f t="shared" si="189"/>
        <v>9.7959302831965029</v>
      </c>
      <c r="AA511" s="262">
        <f t="shared" si="190"/>
        <v>10.00044829509595</v>
      </c>
      <c r="AB511" s="262">
        <f t="shared" si="191"/>
        <v>10</v>
      </c>
      <c r="AD511" s="6">
        <f t="shared" si="192"/>
        <v>494</v>
      </c>
      <c r="AE511" s="1">
        <f t="shared" si="193"/>
        <v>43537</v>
      </c>
      <c r="AF511" s="262">
        <f t="shared" si="194"/>
        <v>-2.2784776397273276E-2</v>
      </c>
      <c r="AG511" s="262">
        <f t="shared" si="195"/>
        <v>-2.8466319333416479E-2</v>
      </c>
      <c r="AH511" s="262">
        <f t="shared" si="196"/>
        <v>0.17546630165496424</v>
      </c>
      <c r="AI511" s="262">
        <f t="shared" si="197"/>
        <v>0.70892049079935759</v>
      </c>
      <c r="AJ511" s="262">
        <f t="shared" si="198"/>
        <v>2.7877999999999931E-4</v>
      </c>
      <c r="AK511" s="262">
        <f t="shared" si="199"/>
        <v>-304.31413100792673</v>
      </c>
    </row>
    <row r="512" spans="1:37" x14ac:dyDescent="0.25">
      <c r="A512" s="6">
        <f t="shared" si="181"/>
        <v>495</v>
      </c>
      <c r="B512" s="245">
        <f>+Rendimientos!F1185</f>
        <v>42726</v>
      </c>
      <c r="C512" s="247">
        <f>+Rendimientos!G1185</f>
        <v>-2.4540091036952622E-2</v>
      </c>
      <c r="D512" s="247">
        <f>+Rendimientos!H1185</f>
        <v>-8.4727407631974699E-3</v>
      </c>
      <c r="E512" s="247">
        <f>+Rendimientos!I1185</f>
        <v>8.4945337256711485E-3</v>
      </c>
      <c r="F512">
        <f>+VLOOKUP(B512,ASURB.MX!$A$2:$H$1054,8,FALSE)</f>
        <v>-1.2049127014883199E-2</v>
      </c>
      <c r="G512" s="264">
        <f>+dr!F499</f>
        <v>-1.3192000000000065E-4</v>
      </c>
      <c r="H512" s="264">
        <f>+dr!G499</f>
        <v>1.6461999999999727E-4</v>
      </c>
      <c r="I512" s="264">
        <f>+dr!H499</f>
        <v>2.9095999999999983E-4</v>
      </c>
      <c r="J512" s="264">
        <f>+dr!I499</f>
        <v>3.4325999999999801E-4</v>
      </c>
      <c r="K512" s="264">
        <f>+dr!J499</f>
        <v>0</v>
      </c>
      <c r="M512" s="6">
        <f t="shared" si="182"/>
        <v>495</v>
      </c>
      <c r="N512" s="1">
        <f t="shared" si="176"/>
        <v>42726</v>
      </c>
      <c r="O512" s="263">
        <f t="shared" si="177"/>
        <v>36.720118231169721</v>
      </c>
      <c r="P512" s="263">
        <f t="shared" si="178"/>
        <v>9.0529706624464943</v>
      </c>
      <c r="Q512" s="263">
        <f t="shared" si="179"/>
        <v>14.916169269694452</v>
      </c>
      <c r="R512" s="263">
        <f t="shared" si="183"/>
        <v>301.46562561800306</v>
      </c>
      <c r="S512" s="98">
        <f t="shared" si="180"/>
        <v>3.0545273846153846E-2</v>
      </c>
      <c r="T512" s="265">
        <f>R512-'Ejercicio 7'!$J$12*EXP(-S512*34/360)</f>
        <v>301.3686834613369</v>
      </c>
      <c r="U512" s="280">
        <f t="shared" si="184"/>
        <v>8.2172600000000012E-2</v>
      </c>
      <c r="V512" s="280">
        <f t="shared" si="185"/>
        <v>8.2911769999999996E-2</v>
      </c>
      <c r="W512" s="280">
        <f t="shared" si="186"/>
        <v>6.6789999999997129E-5</v>
      </c>
      <c r="X512" s="280">
        <f t="shared" si="187"/>
        <v>0</v>
      </c>
      <c r="Y512" s="262">
        <f t="shared" si="188"/>
        <v>9.9367780698667065</v>
      </c>
      <c r="Z512" s="262">
        <f t="shared" si="189"/>
        <v>9.7959302831965029</v>
      </c>
      <c r="AA512" s="262">
        <f t="shared" si="190"/>
        <v>10.00044829509595</v>
      </c>
      <c r="AB512" s="262">
        <f t="shared" si="191"/>
        <v>10</v>
      </c>
      <c r="AD512" s="6">
        <f t="shared" si="192"/>
        <v>495</v>
      </c>
      <c r="AE512" s="1">
        <f t="shared" si="193"/>
        <v>43537</v>
      </c>
      <c r="AF512" s="262">
        <f t="shared" si="194"/>
        <v>0.91226276883028135</v>
      </c>
      <c r="AG512" s="262">
        <f t="shared" si="195"/>
        <v>7.7029337553506494E-2</v>
      </c>
      <c r="AH512" s="262">
        <f t="shared" si="196"/>
        <v>-0.12616926969445252</v>
      </c>
      <c r="AI512" s="262">
        <f t="shared" si="197"/>
        <v>3.6543693819969576</v>
      </c>
      <c r="AJ512" s="262">
        <f t="shared" si="198"/>
        <v>1.3192000000000065E-4</v>
      </c>
      <c r="AK512" s="262">
        <f t="shared" si="199"/>
        <v>-301.3686834613369</v>
      </c>
    </row>
    <row r="513" spans="1:37" x14ac:dyDescent="0.25">
      <c r="A513" s="6">
        <f t="shared" si="181"/>
        <v>496</v>
      </c>
      <c r="B513" s="245">
        <f>+Rendimientos!F1186</f>
        <v>42727</v>
      </c>
      <c r="C513" s="247">
        <f>+Rendimientos!G1186</f>
        <v>-3.111911547813556E-3</v>
      </c>
      <c r="D513" s="247">
        <f>+Rendimientos!H1186</f>
        <v>-2.6904899370089556E-3</v>
      </c>
      <c r="E513" s="247">
        <f>+Rendimientos!I1186</f>
        <v>-8.1787399327925298E-3</v>
      </c>
      <c r="F513">
        <f>+VLOOKUP(B513,ASURB.MX!$A$2:$H$1054,8,FALSE)</f>
        <v>-5.6390836777440558E-3</v>
      </c>
      <c r="G513" s="264">
        <f>+dr!F500</f>
        <v>5.0039999999999807E-4</v>
      </c>
      <c r="H513" s="264">
        <f>+dr!G500</f>
        <v>3.5570000000012536E-5</v>
      </c>
      <c r="I513" s="264">
        <f>+dr!H500</f>
        <v>-6.0640000000007632E-5</v>
      </c>
      <c r="J513" s="264">
        <f>+dr!I500</f>
        <v>-1.0459000000000163E-4</v>
      </c>
      <c r="K513" s="264">
        <f>+dr!J500</f>
        <v>0</v>
      </c>
      <c r="M513" s="6">
        <f t="shared" si="182"/>
        <v>496</v>
      </c>
      <c r="N513" s="1">
        <f t="shared" si="176"/>
        <v>42727</v>
      </c>
      <c r="O513" s="263">
        <f t="shared" si="177"/>
        <v>37.515454385994268</v>
      </c>
      <c r="P513" s="263">
        <f t="shared" si="178"/>
        <v>9.1054688420897385</v>
      </c>
      <c r="Q513" s="263">
        <f t="shared" si="179"/>
        <v>14.669529755332796</v>
      </c>
      <c r="R513" s="263">
        <f t="shared" si="183"/>
        <v>303.40424000607601</v>
      </c>
      <c r="S513" s="98">
        <f t="shared" si="180"/>
        <v>3.1177593846153845E-2</v>
      </c>
      <c r="T513" s="265">
        <f>R513-'Ejercicio 7'!$J$12*EXP(-S513*34/360)</f>
        <v>303.30730363853644</v>
      </c>
      <c r="U513" s="280">
        <f t="shared" si="184"/>
        <v>8.2043550000000021E-2</v>
      </c>
      <c r="V513" s="280">
        <f t="shared" si="185"/>
        <v>8.2560169999999988E-2</v>
      </c>
      <c r="W513" s="280">
        <f t="shared" si="186"/>
        <v>-3.8106000000000251E-4</v>
      </c>
      <c r="X513" s="280">
        <f t="shared" si="187"/>
        <v>0</v>
      </c>
      <c r="Y513" s="262">
        <f t="shared" si="188"/>
        <v>9.9367780698667065</v>
      </c>
      <c r="Z513" s="262">
        <f t="shared" si="189"/>
        <v>9.7959302831965029</v>
      </c>
      <c r="AA513" s="262">
        <f t="shared" si="190"/>
        <v>10.00044829509595</v>
      </c>
      <c r="AB513" s="262">
        <f t="shared" si="191"/>
        <v>10</v>
      </c>
      <c r="AD513" s="6">
        <f t="shared" si="192"/>
        <v>496</v>
      </c>
      <c r="AE513" s="1">
        <f t="shared" si="193"/>
        <v>43537</v>
      </c>
      <c r="AF513" s="262">
        <f t="shared" si="194"/>
        <v>0.11692661400573456</v>
      </c>
      <c r="AG513" s="262">
        <f t="shared" si="195"/>
        <v>2.453115791026228E-2</v>
      </c>
      <c r="AH513" s="262">
        <f t="shared" si="196"/>
        <v>0.12047024466720302</v>
      </c>
      <c r="AI513" s="262">
        <f t="shared" si="197"/>
        <v>1.7157549939240084</v>
      </c>
      <c r="AJ513" s="262">
        <f t="shared" si="198"/>
        <v>-5.0039999999999807E-4</v>
      </c>
      <c r="AK513" s="262">
        <f t="shared" si="199"/>
        <v>-303.30730363853644</v>
      </c>
    </row>
    <row r="514" spans="1:37" x14ac:dyDescent="0.25">
      <c r="A514" s="6">
        <f t="shared" si="181"/>
        <v>497</v>
      </c>
      <c r="B514" s="245">
        <f>+Rendimientos!F1187</f>
        <v>42730</v>
      </c>
      <c r="C514" s="247">
        <f>+Rendimientos!G1187</f>
        <v>-9.38772307197633E-3</v>
      </c>
      <c r="D514" s="247">
        <f>+Rendimientos!H1187</f>
        <v>5.5972497122545803E-3</v>
      </c>
      <c r="E514" s="247">
        <f>+Rendimientos!I1187</f>
        <v>1.0056701024139806E-2</v>
      </c>
      <c r="F514">
        <f>+VLOOKUP(B514,ASURB.MX!$A$2:$H$1054,8,FALSE)</f>
        <v>1.4549680459169365E-3</v>
      </c>
      <c r="G514" s="264">
        <f>+dr!F501</f>
        <v>-5.3450999999999499E-4</v>
      </c>
      <c r="H514" s="264">
        <f>+dr!G501</f>
        <v>-5.237000000000297E-5</v>
      </c>
      <c r="I514" s="264">
        <f>+dr!H501</f>
        <v>-3.3729999999995708E-5</v>
      </c>
      <c r="J514" s="264">
        <f>+dr!I501</f>
        <v>3.2879999999999021E-5</v>
      </c>
      <c r="K514" s="264">
        <f>+dr!J501</f>
        <v>0</v>
      </c>
      <c r="M514" s="6">
        <f t="shared" si="182"/>
        <v>497</v>
      </c>
      <c r="N514" s="1">
        <f t="shared" si="176"/>
        <v>42730</v>
      </c>
      <c r="O514" s="263">
        <f t="shared" si="177"/>
        <v>37.280751710232174</v>
      </c>
      <c r="P514" s="263">
        <f t="shared" si="178"/>
        <v>9.1812461748999876</v>
      </c>
      <c r="Q514" s="263">
        <f t="shared" si="179"/>
        <v>14.939489031488234</v>
      </c>
      <c r="R514" s="263">
        <f t="shared" si="183"/>
        <v>305.56425795872696</v>
      </c>
      <c r="S514" s="98">
        <f t="shared" si="180"/>
        <v>3.0142683846153852E-2</v>
      </c>
      <c r="T514" s="265">
        <f>R514-'Ejercicio 7'!$J$12*EXP(-S514*34/360)</f>
        <v>305.46731211601838</v>
      </c>
      <c r="U514" s="280">
        <f t="shared" si="184"/>
        <v>8.1955610000000012E-2</v>
      </c>
      <c r="V514" s="280">
        <f t="shared" si="185"/>
        <v>8.2587080000000007E-2</v>
      </c>
      <c r="W514" s="280">
        <f t="shared" si="186"/>
        <v>-2.4359000000000186E-4</v>
      </c>
      <c r="X514" s="280">
        <f t="shared" si="187"/>
        <v>0</v>
      </c>
      <c r="Y514" s="262">
        <f t="shared" si="188"/>
        <v>9.9367780698667065</v>
      </c>
      <c r="Z514" s="262">
        <f t="shared" si="189"/>
        <v>9.7959302831965029</v>
      </c>
      <c r="AA514" s="262">
        <f t="shared" si="190"/>
        <v>10.00044829509595</v>
      </c>
      <c r="AB514" s="262">
        <f t="shared" si="191"/>
        <v>10</v>
      </c>
      <c r="AD514" s="6">
        <f t="shared" si="192"/>
        <v>497</v>
      </c>
      <c r="AE514" s="1">
        <f t="shared" si="193"/>
        <v>43537</v>
      </c>
      <c r="AF514" s="262">
        <f t="shared" si="194"/>
        <v>0.35162928976782837</v>
      </c>
      <c r="AG514" s="262">
        <f t="shared" si="195"/>
        <v>-5.1246174899986841E-2</v>
      </c>
      <c r="AH514" s="262">
        <f t="shared" si="196"/>
        <v>-0.14948903148823511</v>
      </c>
      <c r="AI514" s="262">
        <f t="shared" si="197"/>
        <v>-0.444262958726938</v>
      </c>
      <c r="AJ514" s="262">
        <f t="shared" si="198"/>
        <v>5.3450999999999499E-4</v>
      </c>
      <c r="AK514" s="262">
        <f t="shared" si="199"/>
        <v>-305.46731211601838</v>
      </c>
    </row>
    <row r="515" spans="1:37" x14ac:dyDescent="0.25">
      <c r="A515" s="6">
        <f t="shared" si="181"/>
        <v>498</v>
      </c>
      <c r="B515" s="245">
        <f>+Rendimientos!F1188</f>
        <v>42731</v>
      </c>
      <c r="C515" s="247">
        <f>+Rendimientos!G1188</f>
        <v>4.6687028597160882E-2</v>
      </c>
      <c r="D515" s="247">
        <f>+Rendimientos!H1188</f>
        <v>-8.0699746929766714E-3</v>
      </c>
      <c r="E515" s="247">
        <f>+Rendimientos!I1188</f>
        <v>2.4984516434565082E-3</v>
      </c>
      <c r="F515">
        <f>+VLOOKUP(B515,ASURB.MX!$A$2:$H$1054,8,FALSE)</f>
        <v>7.3107516696546528E-3</v>
      </c>
      <c r="G515" s="264">
        <f>+dr!F502</f>
        <v>3.8490000000000052E-4</v>
      </c>
      <c r="H515" s="264">
        <f>+dr!G502</f>
        <v>1.1497599999999927E-3</v>
      </c>
      <c r="I515" s="264">
        <f>+dr!H502</f>
        <v>1.018970000000001E-3</v>
      </c>
      <c r="J515" s="264">
        <f>+dr!I502</f>
        <v>4.7007000000000299E-4</v>
      </c>
      <c r="K515" s="264">
        <f>+dr!J502</f>
        <v>0</v>
      </c>
      <c r="M515" s="6">
        <f t="shared" si="182"/>
        <v>498</v>
      </c>
      <c r="N515" s="1">
        <f t="shared" si="176"/>
        <v>42731</v>
      </c>
      <c r="O515" s="263">
        <f t="shared" si="177"/>
        <v>39.430984078413118</v>
      </c>
      <c r="P515" s="263">
        <f t="shared" si="178"/>
        <v>9.05661762625137</v>
      </c>
      <c r="Q515" s="263">
        <f t="shared" si="179"/>
        <v>14.826998299792097</v>
      </c>
      <c r="R515" s="263">
        <f t="shared" si="183"/>
        <v>307.35882530752417</v>
      </c>
      <c r="S515" s="98">
        <f t="shared" si="180"/>
        <v>3.1062093846153847E-2</v>
      </c>
      <c r="T515" s="265">
        <f>R515-'Ejercicio 7'!$J$12*EXP(-S515*34/360)</f>
        <v>307.26188788256462</v>
      </c>
      <c r="U515" s="280">
        <f t="shared" si="184"/>
        <v>8.3157740000000008E-2</v>
      </c>
      <c r="V515" s="280">
        <f t="shared" si="185"/>
        <v>8.3639779999999997E-2</v>
      </c>
      <c r="W515" s="280">
        <f t="shared" si="186"/>
        <v>1.936000000000021E-4</v>
      </c>
      <c r="X515" s="280">
        <f t="shared" si="187"/>
        <v>0</v>
      </c>
      <c r="Y515" s="262">
        <f t="shared" si="188"/>
        <v>9.9367780698667065</v>
      </c>
      <c r="Z515" s="262">
        <f t="shared" si="189"/>
        <v>9.7959302831965029</v>
      </c>
      <c r="AA515" s="262">
        <f t="shared" si="190"/>
        <v>10.00044829509595</v>
      </c>
      <c r="AB515" s="262">
        <f t="shared" si="191"/>
        <v>10</v>
      </c>
      <c r="AD515" s="6">
        <f t="shared" si="192"/>
        <v>498</v>
      </c>
      <c r="AE515" s="1">
        <f t="shared" si="193"/>
        <v>43537</v>
      </c>
      <c r="AF515" s="262">
        <f t="shared" si="194"/>
        <v>-1.798603078413116</v>
      </c>
      <c r="AG515" s="262">
        <f t="shared" si="195"/>
        <v>7.3382373748630769E-2</v>
      </c>
      <c r="AH515" s="262">
        <f t="shared" si="196"/>
        <v>-3.6998299792097455E-2</v>
      </c>
      <c r="AI515" s="262">
        <f t="shared" si="197"/>
        <v>-2.2388303075241538</v>
      </c>
      <c r="AJ515" s="262">
        <f t="shared" si="198"/>
        <v>-3.8490000000000052E-4</v>
      </c>
      <c r="AK515" s="262">
        <f t="shared" si="199"/>
        <v>-307.26188788256462</v>
      </c>
    </row>
    <row r="516" spans="1:37" x14ac:dyDescent="0.25">
      <c r="A516" s="6">
        <f t="shared" si="181"/>
        <v>499</v>
      </c>
      <c r="B516" s="245">
        <f>+Rendimientos!F1189</f>
        <v>42732</v>
      </c>
      <c r="C516" s="247">
        <f>+Rendimientos!G1189</f>
        <v>-4.8119863454673872E-3</v>
      </c>
      <c r="D516" s="247">
        <f>+Rendimientos!H1189</f>
        <v>1.6518135788340566E-2</v>
      </c>
      <c r="E516" s="247">
        <f>+Rendimientos!I1189</f>
        <v>1.5475381872609285E-2</v>
      </c>
      <c r="F516">
        <f>+VLOOKUP(B516,ASURB.MX!$A$2:$H$1054,8,FALSE)</f>
        <v>7.0465030119800764E-4</v>
      </c>
      <c r="G516" s="264">
        <f>+dr!F503</f>
        <v>9.8073999999999384E-4</v>
      </c>
      <c r="H516" s="264">
        <f>+dr!G503</f>
        <v>-2.4099999999992183E-5</v>
      </c>
      <c r="I516" s="264">
        <f>+dr!H503</f>
        <v>2.8559999999996921E-5</v>
      </c>
      <c r="J516" s="264">
        <f>+dr!I503</f>
        <v>-4.5414000000000565E-4</v>
      </c>
      <c r="K516" s="264">
        <f>+dr!J503</f>
        <v>0</v>
      </c>
      <c r="M516" s="6">
        <f t="shared" si="182"/>
        <v>499</v>
      </c>
      <c r="N516" s="1">
        <f t="shared" si="176"/>
        <v>42732</v>
      </c>
      <c r="O516" s="263">
        <f t="shared" si="177"/>
        <v>37.451729491362208</v>
      </c>
      <c r="P516" s="263">
        <f t="shared" si="178"/>
        <v>9.2820630210605444</v>
      </c>
      <c r="Q516" s="263">
        <f t="shared" si="179"/>
        <v>15.020661078682798</v>
      </c>
      <c r="R516" s="263">
        <f t="shared" si="183"/>
        <v>305.3350736651019</v>
      </c>
      <c r="S516" s="98">
        <f t="shared" si="180"/>
        <v>3.1657933846153841E-2</v>
      </c>
      <c r="T516" s="265">
        <f>R516-'Ejercicio 7'!$J$12*EXP(-S516*34/360)</f>
        <v>305.23814169502396</v>
      </c>
      <c r="U516" s="280">
        <f t="shared" si="184"/>
        <v>8.1983880000000009E-2</v>
      </c>
      <c r="V516" s="280">
        <f t="shared" si="185"/>
        <v>8.264937E-2</v>
      </c>
      <c r="W516" s="280">
        <f t="shared" si="186"/>
        <v>-7.3061000000000653E-4</v>
      </c>
      <c r="X516" s="280">
        <f t="shared" si="187"/>
        <v>0</v>
      </c>
      <c r="Y516" s="262">
        <f t="shared" si="188"/>
        <v>9.9367780698667065</v>
      </c>
      <c r="Z516" s="262">
        <f t="shared" si="189"/>
        <v>9.7959302831965029</v>
      </c>
      <c r="AA516" s="262">
        <f t="shared" si="190"/>
        <v>10.00044829509595</v>
      </c>
      <c r="AB516" s="262">
        <f t="shared" si="191"/>
        <v>10</v>
      </c>
      <c r="AD516" s="6">
        <f t="shared" si="192"/>
        <v>499</v>
      </c>
      <c r="AE516" s="1">
        <f t="shared" si="193"/>
        <v>43537</v>
      </c>
      <c r="AF516" s="262">
        <f t="shared" si="194"/>
        <v>0.18065150863779422</v>
      </c>
      <c r="AG516" s="262">
        <f t="shared" si="195"/>
        <v>-0.15206302106054359</v>
      </c>
      <c r="AH516" s="262">
        <f t="shared" si="196"/>
        <v>-0.2306610786827985</v>
      </c>
      <c r="AI516" s="262">
        <f t="shared" si="197"/>
        <v>-0.21507866510188478</v>
      </c>
      <c r="AJ516" s="262">
        <f t="shared" si="198"/>
        <v>-9.8073999999999384E-4</v>
      </c>
      <c r="AK516" s="262">
        <f t="shared" si="199"/>
        <v>-305.23814169502396</v>
      </c>
    </row>
    <row r="517" spans="1:37" x14ac:dyDescent="0.25">
      <c r="A517" s="6">
        <f t="shared" si="181"/>
        <v>500</v>
      </c>
      <c r="B517" s="245">
        <f>+Rendimientos!F1190</f>
        <v>42733</v>
      </c>
      <c r="C517" s="247">
        <f>+Rendimientos!G1190</f>
        <v>-9.6941271230772067E-3</v>
      </c>
      <c r="D517" s="247">
        <f>+Rendimientos!H1190</f>
        <v>3.8437020548081416E-2</v>
      </c>
      <c r="E517" s="247">
        <f>+Rendimientos!I1190</f>
        <v>2.6967231444336406E-2</v>
      </c>
      <c r="F517">
        <f>+VLOOKUP(B517,ASURB.MX!$A$2:$H$1054,8,FALSE)</f>
        <v>-6.7006839497431899E-5</v>
      </c>
      <c r="G517" s="264">
        <f>+dr!F504</f>
        <v>-3.3070000000003097E-5</v>
      </c>
      <c r="H517" s="264">
        <f>+dr!G504</f>
        <v>3.4512999999999211E-4</v>
      </c>
      <c r="I517" s="264">
        <f>+dr!H504</f>
        <v>4.8859999999997794E-5</v>
      </c>
      <c r="J517" s="264">
        <f>+dr!I504</f>
        <v>4.2419999999999958E-4</v>
      </c>
      <c r="K517" s="264">
        <f>+dr!J504</f>
        <v>0</v>
      </c>
      <c r="M517" s="6">
        <f t="shared" si="182"/>
        <v>500</v>
      </c>
      <c r="N517" s="1">
        <f t="shared" si="176"/>
        <v>42733</v>
      </c>
      <c r="O517" s="263">
        <f t="shared" si="177"/>
        <v>37.269330486724002</v>
      </c>
      <c r="P517" s="263">
        <f t="shared" si="178"/>
        <v>9.4877615970665001</v>
      </c>
      <c r="Q517" s="263">
        <f t="shared" si="179"/>
        <v>15.194271900369744</v>
      </c>
      <c r="R517" s="263">
        <f t="shared" si="183"/>
        <v>305.09955055843398</v>
      </c>
      <c r="S517" s="98">
        <f t="shared" si="180"/>
        <v>3.0644123846153844E-2</v>
      </c>
      <c r="T517" s="265">
        <f>R517-'Ejercicio 7'!$J$12*EXP(-S517*34/360)</f>
        <v>305.00260930679946</v>
      </c>
      <c r="U517" s="280">
        <f t="shared" si="184"/>
        <v>8.2353110000000007E-2</v>
      </c>
      <c r="V517" s="280">
        <f t="shared" si="185"/>
        <v>8.2669670000000001E-2</v>
      </c>
      <c r="W517" s="280">
        <f t="shared" si="186"/>
        <v>1.477299999999987E-4</v>
      </c>
      <c r="X517" s="280">
        <f t="shared" si="187"/>
        <v>0</v>
      </c>
      <c r="Y517" s="262">
        <f t="shared" si="188"/>
        <v>9.9367780698667065</v>
      </c>
      <c r="Z517" s="262">
        <f t="shared" si="189"/>
        <v>9.7959302831965029</v>
      </c>
      <c r="AA517" s="262">
        <f t="shared" si="190"/>
        <v>10.00044829509595</v>
      </c>
      <c r="AB517" s="262">
        <f t="shared" si="191"/>
        <v>10</v>
      </c>
      <c r="AD517" s="6">
        <f t="shared" si="192"/>
        <v>500</v>
      </c>
      <c r="AE517" s="1">
        <f t="shared" si="193"/>
        <v>43537</v>
      </c>
      <c r="AF517" s="262">
        <f t="shared" si="194"/>
        <v>0.36305051327600069</v>
      </c>
      <c r="AG517" s="262">
        <f t="shared" si="195"/>
        <v>-0.35776159706649935</v>
      </c>
      <c r="AH517" s="262">
        <f t="shared" si="196"/>
        <v>-0.40427190036974459</v>
      </c>
      <c r="AI517" s="262">
        <f t="shared" si="197"/>
        <v>2.044444156604186E-2</v>
      </c>
      <c r="AJ517" s="262">
        <f t="shared" si="198"/>
        <v>3.3070000000003097E-5</v>
      </c>
      <c r="AK517" s="262">
        <f t="shared" si="199"/>
        <v>-305.00260930679946</v>
      </c>
    </row>
    <row r="518" spans="1:37" x14ac:dyDescent="0.25">
      <c r="A518" s="6">
        <f t="shared" si="181"/>
        <v>501</v>
      </c>
      <c r="B518" s="245">
        <f>+Rendimientos!F1191</f>
        <v>42734</v>
      </c>
      <c r="C518" s="247">
        <f>+Rendimientos!G1191</f>
        <v>7.2762474608033386E-3</v>
      </c>
      <c r="D518" s="247">
        <f>+Rendimientos!H1191</f>
        <v>1.4901368406692007E-3</v>
      </c>
      <c r="E518" s="247">
        <f>+Rendimientos!I1191</f>
        <v>-2.0948203513715749E-3</v>
      </c>
      <c r="F518">
        <f>+VLOOKUP(B518,ASURB.MX!$A$2:$H$1054,8,FALSE)</f>
        <v>1.910278795142102E-3</v>
      </c>
      <c r="G518" s="264">
        <f>+dr!F505</f>
        <v>-2.8030999999999195E-4</v>
      </c>
      <c r="H518" s="264">
        <f>+dr!G505</f>
        <v>-2.65979999999999E-4</v>
      </c>
      <c r="I518" s="264">
        <f>+dr!H505</f>
        <v>-6.7069999999995467E-5</v>
      </c>
      <c r="J518" s="264">
        <f>+dr!I505</f>
        <v>4.0190000000009385E-5</v>
      </c>
      <c r="K518" s="264">
        <f>+dr!J505</f>
        <v>0</v>
      </c>
      <c r="M518" s="6">
        <f t="shared" si="182"/>
        <v>501</v>
      </c>
      <c r="N518" s="1">
        <f t="shared" si="176"/>
        <v>42734</v>
      </c>
      <c r="O518" s="263">
        <f t="shared" si="177"/>
        <v>37.907202137492476</v>
      </c>
      <c r="P518" s="263">
        <f t="shared" si="178"/>
        <v>9.1436150910102949</v>
      </c>
      <c r="Q518" s="263">
        <f t="shared" si="179"/>
        <v>14.759050035628904</v>
      </c>
      <c r="R518" s="263">
        <f t="shared" si="183"/>
        <v>305.70341632770112</v>
      </c>
      <c r="S518" s="98">
        <f t="shared" si="180"/>
        <v>3.0396883846153855E-2</v>
      </c>
      <c r="T518" s="265">
        <f>R518-'Ejercicio 7'!$J$12*EXP(-S518*34/360)</f>
        <v>305.60647281241882</v>
      </c>
      <c r="U518" s="280">
        <f t="shared" si="184"/>
        <v>8.1742000000000009E-2</v>
      </c>
      <c r="V518" s="280">
        <f t="shared" si="185"/>
        <v>8.2553740000000014E-2</v>
      </c>
      <c r="W518" s="280">
        <f t="shared" si="186"/>
        <v>-2.362799999999915E-4</v>
      </c>
      <c r="X518" s="280">
        <f t="shared" si="187"/>
        <v>0</v>
      </c>
      <c r="Y518" s="262">
        <f t="shared" si="188"/>
        <v>9.9367780698667065</v>
      </c>
      <c r="Z518" s="262">
        <f t="shared" si="189"/>
        <v>9.7959302831965029</v>
      </c>
      <c r="AA518" s="262">
        <f t="shared" si="190"/>
        <v>10.00044829509595</v>
      </c>
      <c r="AB518" s="262">
        <f t="shared" si="191"/>
        <v>10</v>
      </c>
      <c r="AD518" s="6">
        <f t="shared" si="192"/>
        <v>501</v>
      </c>
      <c r="AE518" s="1">
        <f t="shared" si="193"/>
        <v>43537</v>
      </c>
      <c r="AF518" s="262">
        <f t="shared" si="194"/>
        <v>-0.27482113749247361</v>
      </c>
      <c r="AG518" s="262">
        <f t="shared" si="195"/>
        <v>-1.3615091010294122E-2</v>
      </c>
      <c r="AH518" s="262">
        <f t="shared" si="196"/>
        <v>3.0949964371094651E-2</v>
      </c>
      <c r="AI518" s="262">
        <f t="shared" si="197"/>
        <v>-0.58342132770110311</v>
      </c>
      <c r="AJ518" s="262">
        <f t="shared" si="198"/>
        <v>2.8030999999999195E-4</v>
      </c>
      <c r="AK518" s="262">
        <f t="shared" si="199"/>
        <v>-305.60647281241882</v>
      </c>
    </row>
    <row r="519" spans="1:37" x14ac:dyDescent="0.25">
      <c r="A519" s="6">
        <f t="shared" si="181"/>
        <v>502</v>
      </c>
      <c r="B519" s="245">
        <f>+Rendimientos!F1192</f>
        <v>42737</v>
      </c>
      <c r="C519" s="247">
        <f>+Rendimientos!G1192</f>
        <v>0</v>
      </c>
      <c r="D519" s="247">
        <f>+Rendimientos!H1192</f>
        <v>0</v>
      </c>
      <c r="E519" s="247">
        <f>+Rendimientos!I1192</f>
        <v>0</v>
      </c>
      <c r="F519">
        <f>+VLOOKUP(B519,ASURB.MX!$A$2:$H$1054,8,FALSE)</f>
        <v>0</v>
      </c>
      <c r="G519" s="264">
        <f>+dr!F506</f>
        <v>4.0652499999999994E-3</v>
      </c>
      <c r="H519" s="264">
        <f>+dr!G506</f>
        <v>4.7973999999999933E-4</v>
      </c>
      <c r="I519" s="264">
        <f>+dr!H506</f>
        <v>6.042600000000023E-4</v>
      </c>
      <c r="J519" s="264">
        <f>+dr!I506</f>
        <v>-7.9151000000000915E-4</v>
      </c>
      <c r="K519" s="264">
        <f>+dr!J506</f>
        <v>0</v>
      </c>
      <c r="M519" s="6">
        <f t="shared" si="182"/>
        <v>502</v>
      </c>
      <c r="N519" s="1">
        <f t="shared" si="176"/>
        <v>42737</v>
      </c>
      <c r="O519" s="263">
        <f t="shared" si="177"/>
        <v>37.632381000000002</v>
      </c>
      <c r="P519" s="263">
        <f t="shared" si="178"/>
        <v>9.1300000000000008</v>
      </c>
      <c r="Q519" s="263">
        <f t="shared" si="179"/>
        <v>14.79</v>
      </c>
      <c r="R519" s="263">
        <f t="shared" si="183"/>
        <v>305.11999500000002</v>
      </c>
      <c r="S519" s="98">
        <f t="shared" si="180"/>
        <v>3.4742443846153846E-2</v>
      </c>
      <c r="T519" s="265">
        <f>R519-'Ejercicio 7'!$J$12*EXP(-S519*34/360)</f>
        <v>305.02309126353015</v>
      </c>
      <c r="U519" s="280">
        <f t="shared" si="184"/>
        <v>8.2487720000000014E-2</v>
      </c>
      <c r="V519" s="280">
        <f t="shared" si="185"/>
        <v>8.3225070000000012E-2</v>
      </c>
      <c r="W519" s="280">
        <f t="shared" si="186"/>
        <v>-1.06798000000001E-3</v>
      </c>
      <c r="X519" s="280">
        <f t="shared" si="187"/>
        <v>0</v>
      </c>
      <c r="Y519" s="262">
        <f t="shared" si="188"/>
        <v>9.9367780698667065</v>
      </c>
      <c r="Z519" s="262">
        <f t="shared" si="189"/>
        <v>9.7959302831965029</v>
      </c>
      <c r="AA519" s="262">
        <f t="shared" si="190"/>
        <v>10.00044829509595</v>
      </c>
      <c r="AB519" s="262">
        <f t="shared" si="191"/>
        <v>10</v>
      </c>
      <c r="AD519" s="6">
        <f t="shared" si="192"/>
        <v>502</v>
      </c>
      <c r="AE519" s="1">
        <f t="shared" si="193"/>
        <v>43537</v>
      </c>
      <c r="AF519" s="262">
        <f t="shared" si="194"/>
        <v>0</v>
      </c>
      <c r="AG519" s="262">
        <f t="shared" si="195"/>
        <v>0</v>
      </c>
      <c r="AH519" s="262">
        <f t="shared" si="196"/>
        <v>0</v>
      </c>
      <c r="AI519" s="262">
        <f t="shared" si="197"/>
        <v>0</v>
      </c>
      <c r="AJ519" s="262">
        <f t="shared" si="198"/>
        <v>-4.0652499999999994E-3</v>
      </c>
      <c r="AK519" s="262">
        <f t="shared" si="199"/>
        <v>-305.02309126353015</v>
      </c>
    </row>
    <row r="520" spans="1:37" x14ac:dyDescent="0.25">
      <c r="A520" s="6">
        <f t="shared" si="181"/>
        <v>503</v>
      </c>
      <c r="B520" s="245">
        <f>+Rendimientos!F1193</f>
        <v>42738</v>
      </c>
      <c r="C520" s="247">
        <f>+Rendimientos!G1193</f>
        <v>0</v>
      </c>
      <c r="D520" s="247">
        <f>+Rendimientos!H1193</f>
        <v>-1.2199082931197751E-2</v>
      </c>
      <c r="E520" s="247">
        <f>+Rendimientos!I1193</f>
        <v>-5.4071512097638805E-3</v>
      </c>
      <c r="F520">
        <f>+VLOOKUP(B520,ASURB.MX!$A$2:$H$1054,8,FALSE)</f>
        <v>1.0706981255633684E-3</v>
      </c>
      <c r="G520" s="264">
        <f>+dr!F507</f>
        <v>-3.8827800000000023E-3</v>
      </c>
      <c r="H520" s="264">
        <f>+dr!G507</f>
        <v>-1.8879999999998898E-5</v>
      </c>
      <c r="I520" s="264">
        <f>+dr!H507</f>
        <v>-2.9200000000006998E-5</v>
      </c>
      <c r="J520" s="264">
        <f>+dr!I507</f>
        <v>1.8282200000000054E-3</v>
      </c>
      <c r="K520" s="264">
        <f>+dr!J507</f>
        <v>0</v>
      </c>
      <c r="M520" s="6">
        <f t="shared" si="182"/>
        <v>503</v>
      </c>
      <c r="N520" s="1">
        <f t="shared" si="176"/>
        <v>42738</v>
      </c>
      <c r="O520" s="263">
        <f t="shared" si="177"/>
        <v>37.632381000000002</v>
      </c>
      <c r="P520" s="263">
        <f t="shared" si="178"/>
        <v>9.0192989712055205</v>
      </c>
      <c r="Q520" s="263">
        <f t="shared" si="179"/>
        <v>14.710244054157625</v>
      </c>
      <c r="R520" s="263">
        <f t="shared" si="183"/>
        <v>305.44686136309309</v>
      </c>
      <c r="S520" s="98">
        <f t="shared" si="180"/>
        <v>2.6794413846153844E-2</v>
      </c>
      <c r="T520" s="265">
        <f>R520-'Ejercicio 7'!$J$12*EXP(-S520*34/360)</f>
        <v>305.34988485878915</v>
      </c>
      <c r="U520" s="280">
        <f t="shared" si="184"/>
        <v>8.1989100000000009E-2</v>
      </c>
      <c r="V520" s="280">
        <f t="shared" si="185"/>
        <v>8.2591609999999996E-2</v>
      </c>
      <c r="W520" s="280">
        <f t="shared" si="186"/>
        <v>1.5517500000000045E-3</v>
      </c>
      <c r="X520" s="280">
        <f t="shared" si="187"/>
        <v>0</v>
      </c>
      <c r="Y520" s="262">
        <f t="shared" si="188"/>
        <v>9.9367780698667065</v>
      </c>
      <c r="Z520" s="262">
        <f t="shared" si="189"/>
        <v>9.7959302831965029</v>
      </c>
      <c r="AA520" s="262">
        <f t="shared" si="190"/>
        <v>10.00044829509595</v>
      </c>
      <c r="AB520" s="262">
        <f t="shared" si="191"/>
        <v>10</v>
      </c>
      <c r="AD520" s="6">
        <f t="shared" si="192"/>
        <v>503</v>
      </c>
      <c r="AE520" s="1">
        <f t="shared" si="193"/>
        <v>43537</v>
      </c>
      <c r="AF520" s="262">
        <f t="shared" si="194"/>
        <v>0</v>
      </c>
      <c r="AG520" s="262">
        <f t="shared" si="195"/>
        <v>0.11070102879448029</v>
      </c>
      <c r="AH520" s="262">
        <f t="shared" si="196"/>
        <v>7.9755945842373777E-2</v>
      </c>
      <c r="AI520" s="262">
        <f t="shared" si="197"/>
        <v>-0.3268663630930746</v>
      </c>
      <c r="AJ520" s="262">
        <f t="shared" si="198"/>
        <v>3.8827800000000023E-3</v>
      </c>
      <c r="AK520" s="262">
        <f t="shared" si="199"/>
        <v>-305.34988485878915</v>
      </c>
    </row>
    <row r="521" spans="1:37" x14ac:dyDescent="0.25">
      <c r="A521" s="6">
        <f t="shared" si="181"/>
        <v>504</v>
      </c>
      <c r="B521" s="245">
        <f>+Rendimientos!F1194</f>
        <v>42739</v>
      </c>
      <c r="C521" s="247">
        <f>+Rendimientos!G1194</f>
        <v>2.7431262397431915E-2</v>
      </c>
      <c r="D521" s="247">
        <f>+Rendimientos!H1194</f>
        <v>1.2837089932586341E-2</v>
      </c>
      <c r="E521" s="247">
        <f>+Rendimientos!I1194</f>
        <v>-1.5070581294119036E-3</v>
      </c>
      <c r="F521">
        <f>+VLOOKUP(B521,ASURB.MX!$A$2:$H$1054,8,FALSE)</f>
        <v>1.7045146810218081E-2</v>
      </c>
      <c r="G521" s="264">
        <f>+dr!F508</f>
        <v>4.0612000000000287E-4</v>
      </c>
      <c r="H521" s="264">
        <f>+dr!G508</f>
        <v>3.5078000000000192E-4</v>
      </c>
      <c r="I521" s="264">
        <f>+dr!H508</f>
        <v>2.1445999999999965E-4</v>
      </c>
      <c r="J521" s="264">
        <f>+dr!I508</f>
        <v>2.5174999999999503E-4</v>
      </c>
      <c r="K521" s="264">
        <f>+dr!J508</f>
        <v>0</v>
      </c>
      <c r="M521" s="6">
        <f t="shared" si="182"/>
        <v>504</v>
      </c>
      <c r="N521" s="1">
        <f t="shared" si="176"/>
        <v>42739</v>
      </c>
      <c r="O521" s="263">
        <f t="shared" si="177"/>
        <v>38.678973771306232</v>
      </c>
      <c r="P521" s="263">
        <f t="shared" si="178"/>
        <v>9.2479581307868983</v>
      </c>
      <c r="Q521" s="263">
        <f t="shared" si="179"/>
        <v>14.767727397534808</v>
      </c>
      <c r="R521" s="263">
        <f t="shared" si="183"/>
        <v>310.36538735309801</v>
      </c>
      <c r="S521" s="98">
        <f t="shared" si="180"/>
        <v>3.108331384615385E-2</v>
      </c>
      <c r="T521" s="265">
        <f>R521-'Ejercicio 7'!$J$12*EXP(-S521*34/360)</f>
        <v>310.26845012241165</v>
      </c>
      <c r="U521" s="280">
        <f t="shared" si="184"/>
        <v>8.2358760000000003E-2</v>
      </c>
      <c r="V521" s="280">
        <f t="shared" si="185"/>
        <v>8.2835270000000003E-2</v>
      </c>
      <c r="W521" s="280">
        <f t="shared" si="186"/>
        <v>-2.4720000000005848E-5</v>
      </c>
      <c r="X521" s="280">
        <f t="shared" si="187"/>
        <v>0</v>
      </c>
      <c r="Y521" s="262">
        <f t="shared" si="188"/>
        <v>9.9367780698667065</v>
      </c>
      <c r="Z521" s="262">
        <f t="shared" si="189"/>
        <v>9.7959302831965029</v>
      </c>
      <c r="AA521" s="262">
        <f t="shared" si="190"/>
        <v>10.00044829509595</v>
      </c>
      <c r="AB521" s="262">
        <f t="shared" si="191"/>
        <v>10</v>
      </c>
      <c r="AD521" s="6">
        <f t="shared" si="192"/>
        <v>504</v>
      </c>
      <c r="AE521" s="1">
        <f t="shared" si="193"/>
        <v>43537</v>
      </c>
      <c r="AF521" s="262">
        <f t="shared" si="194"/>
        <v>-1.04659277130623</v>
      </c>
      <c r="AG521" s="262">
        <f t="shared" si="195"/>
        <v>-0.11795813078689754</v>
      </c>
      <c r="AH521" s="262">
        <f t="shared" si="196"/>
        <v>2.2272602465191582E-2</v>
      </c>
      <c r="AI521" s="262">
        <f t="shared" si="197"/>
        <v>-5.2453923530979978</v>
      </c>
      <c r="AJ521" s="262">
        <f t="shared" si="198"/>
        <v>-4.0612000000000287E-4</v>
      </c>
      <c r="AK521" s="262">
        <f t="shared" si="199"/>
        <v>-310.26845012241165</v>
      </c>
    </row>
    <row r="522" spans="1:37" x14ac:dyDescent="0.25">
      <c r="A522" s="6">
        <f t="shared" si="181"/>
        <v>505</v>
      </c>
      <c r="B522" s="245">
        <f>+Rendimientos!F1195</f>
        <v>42740</v>
      </c>
      <c r="C522" s="247">
        <f>+Rendimientos!G1195</f>
        <v>1.1800132821482572E-3</v>
      </c>
      <c r="D522" s="247">
        <f>+Rendimientos!H1195</f>
        <v>5.3005641410154378E-3</v>
      </c>
      <c r="E522" s="247">
        <f>+Rendimientos!I1195</f>
        <v>6.3148491856634507E-3</v>
      </c>
      <c r="F522">
        <f>+VLOOKUP(B522,ASURB.MX!$A$2:$H$1054,8,FALSE)</f>
        <v>8.4474644832746824E-3</v>
      </c>
      <c r="G522" s="264">
        <f>+dr!F509</f>
        <v>3.6764999999999715E-4</v>
      </c>
      <c r="H522" s="264">
        <f>+dr!G509</f>
        <v>4.4804999999999845E-4</v>
      </c>
      <c r="I522" s="264">
        <f>+dr!H509</f>
        <v>1.1602700000000049E-3</v>
      </c>
      <c r="J522" s="264">
        <f>+dr!I509</f>
        <v>1.7756800000000017E-3</v>
      </c>
      <c r="K522" s="264">
        <f>+dr!J509</f>
        <v>0</v>
      </c>
      <c r="M522" s="6">
        <f t="shared" si="182"/>
        <v>505</v>
      </c>
      <c r="N522" s="1">
        <f t="shared" si="176"/>
        <v>42740</v>
      </c>
      <c r="O522" s="263">
        <f t="shared" si="177"/>
        <v>37.676813919980923</v>
      </c>
      <c r="P522" s="263">
        <f t="shared" si="178"/>
        <v>9.1785226356712748</v>
      </c>
      <c r="Q522" s="263">
        <f t="shared" si="179"/>
        <v>14.883692133954803</v>
      </c>
      <c r="R522" s="263">
        <f t="shared" si="183"/>
        <v>307.70840266952257</v>
      </c>
      <c r="S522" s="98">
        <f t="shared" si="180"/>
        <v>3.1044843846153844E-2</v>
      </c>
      <c r="T522" s="265">
        <f>R522-'Ejercicio 7'!$J$12*EXP(-S522*34/360)</f>
        <v>307.61146508663569</v>
      </c>
      <c r="U522" s="280">
        <f t="shared" si="184"/>
        <v>8.2456030000000013E-2</v>
      </c>
      <c r="V522" s="280">
        <f t="shared" si="185"/>
        <v>8.3781080000000008E-2</v>
      </c>
      <c r="W522" s="280">
        <f t="shared" si="186"/>
        <v>1.4992100000000008E-3</v>
      </c>
      <c r="X522" s="280">
        <f t="shared" si="187"/>
        <v>0</v>
      </c>
      <c r="Y522" s="262">
        <f t="shared" si="188"/>
        <v>9.9367780698667065</v>
      </c>
      <c r="Z522" s="262">
        <f t="shared" si="189"/>
        <v>9.7959302831965029</v>
      </c>
      <c r="AA522" s="262">
        <f t="shared" si="190"/>
        <v>10.00044829509595</v>
      </c>
      <c r="AB522" s="262">
        <f t="shared" si="191"/>
        <v>10</v>
      </c>
      <c r="AD522" s="6">
        <f t="shared" si="192"/>
        <v>505</v>
      </c>
      <c r="AE522" s="1">
        <f t="shared" si="193"/>
        <v>43537</v>
      </c>
      <c r="AF522" s="262">
        <f t="shared" si="194"/>
        <v>-4.443291998092036E-2</v>
      </c>
      <c r="AG522" s="262">
        <f t="shared" si="195"/>
        <v>-4.8522635671274017E-2</v>
      </c>
      <c r="AH522" s="262">
        <f t="shared" si="196"/>
        <v>-9.369213395480358E-2</v>
      </c>
      <c r="AI522" s="262">
        <f t="shared" si="197"/>
        <v>-2.5884076695225531</v>
      </c>
      <c r="AJ522" s="262">
        <f t="shared" si="198"/>
        <v>-3.6764999999999715E-4</v>
      </c>
      <c r="AK522" s="262">
        <f t="shared" si="199"/>
        <v>-307.61146508663569</v>
      </c>
    </row>
    <row r="523" spans="1:37" x14ac:dyDescent="0.25">
      <c r="A523" s="6">
        <f t="shared" si="181"/>
        <v>506</v>
      </c>
      <c r="B523" s="245">
        <f>+Rendimientos!F1196</f>
        <v>42741</v>
      </c>
      <c r="C523" s="247">
        <f>+Rendimientos!G1196</f>
        <v>0</v>
      </c>
      <c r="D523" s="247">
        <f>+Rendimientos!H1196</f>
        <v>6.9540582697566883E-3</v>
      </c>
      <c r="E523" s="247">
        <f>+Rendimientos!I1196</f>
        <v>8.988558787091669E-4</v>
      </c>
      <c r="F523">
        <f>+VLOOKUP(B523,ASURB.MX!$A$2:$H$1054,8,FALSE)</f>
        <v>-1.5177733459981123E-2</v>
      </c>
      <c r="G523" s="264">
        <f>+dr!F510</f>
        <v>-2.4343000000000281E-4</v>
      </c>
      <c r="H523" s="264">
        <f>+dr!G510</f>
        <v>4.3143000000000348E-4</v>
      </c>
      <c r="I523" s="264">
        <f>+dr!H510</f>
        <v>2.3969999999999547E-4</v>
      </c>
      <c r="J523" s="264">
        <f>+dr!I510</f>
        <v>1.6172999999999882E-4</v>
      </c>
      <c r="K523" s="264">
        <f>+dr!J510</f>
        <v>0</v>
      </c>
      <c r="M523" s="6">
        <f t="shared" si="182"/>
        <v>506</v>
      </c>
      <c r="N523" s="1">
        <f t="shared" si="176"/>
        <v>42741</v>
      </c>
      <c r="O523" s="263">
        <f t="shared" si="177"/>
        <v>37.632381000000002</v>
      </c>
      <c r="P523" s="263">
        <f t="shared" si="178"/>
        <v>9.193711823115347</v>
      </c>
      <c r="Q523" s="263">
        <f t="shared" si="179"/>
        <v>14.803300054966932</v>
      </c>
      <c r="R523" s="263">
        <f t="shared" si="183"/>
        <v>300.52393218091919</v>
      </c>
      <c r="S523" s="98">
        <f t="shared" si="180"/>
        <v>3.0433763846153844E-2</v>
      </c>
      <c r="T523" s="265">
        <f>R523-'Ejercicio 7'!$J$12*EXP(-S523*34/360)</f>
        <v>300.42698900330134</v>
      </c>
      <c r="U523" s="280">
        <f t="shared" si="184"/>
        <v>8.2439410000000019E-2</v>
      </c>
      <c r="V523" s="280">
        <f t="shared" si="185"/>
        <v>8.2860509999999998E-2</v>
      </c>
      <c r="W523" s="280">
        <f t="shared" si="186"/>
        <v>-1.1474000000000206E-4</v>
      </c>
      <c r="X523" s="280">
        <f t="shared" si="187"/>
        <v>0</v>
      </c>
      <c r="Y523" s="262">
        <f t="shared" si="188"/>
        <v>9.9367780698667065</v>
      </c>
      <c r="Z523" s="262">
        <f t="shared" si="189"/>
        <v>9.7959302831965029</v>
      </c>
      <c r="AA523" s="262">
        <f t="shared" si="190"/>
        <v>10.00044829509595</v>
      </c>
      <c r="AB523" s="262">
        <f t="shared" si="191"/>
        <v>10</v>
      </c>
      <c r="AD523" s="6">
        <f t="shared" si="192"/>
        <v>506</v>
      </c>
      <c r="AE523" s="1">
        <f t="shared" si="193"/>
        <v>43537</v>
      </c>
      <c r="AF523" s="262">
        <f t="shared" si="194"/>
        <v>0</v>
      </c>
      <c r="AG523" s="262">
        <f t="shared" si="195"/>
        <v>-6.3711823115346178E-2</v>
      </c>
      <c r="AH523" s="262">
        <f t="shared" si="196"/>
        <v>-1.3300054966933317E-2</v>
      </c>
      <c r="AI523" s="262">
        <f t="shared" si="197"/>
        <v>4.5960628190808279</v>
      </c>
      <c r="AJ523" s="262">
        <f t="shared" si="198"/>
        <v>2.4343000000000281E-4</v>
      </c>
      <c r="AK523" s="262">
        <f t="shared" si="199"/>
        <v>-300.42698900330134</v>
      </c>
    </row>
    <row r="524" spans="1:37" x14ac:dyDescent="0.25">
      <c r="A524" s="6">
        <f t="shared" si="181"/>
        <v>507</v>
      </c>
      <c r="B524" s="245">
        <f>+Rendimientos!F1197</f>
        <v>42744</v>
      </c>
      <c r="C524" s="247">
        <f>+Rendimientos!G1197</f>
        <v>-1.063346770285893E-2</v>
      </c>
      <c r="D524" s="247">
        <f>+Rendimientos!H1197</f>
        <v>-2.8111026738911429E-2</v>
      </c>
      <c r="E524" s="247">
        <f>+Rendimientos!I1197</f>
        <v>-1.5696007006467592E-2</v>
      </c>
      <c r="F524">
        <f>+VLOOKUP(B524,ASURB.MX!$A$2:$H$1054,8,FALSE)</f>
        <v>-2.0027694260801799E-2</v>
      </c>
      <c r="G524" s="264">
        <f>+dr!F511</f>
        <v>9.2549999999996801E-5</v>
      </c>
      <c r="H524" s="264">
        <f>+dr!G511</f>
        <v>4.3274999999999564E-4</v>
      </c>
      <c r="I524" s="264">
        <f>+dr!H511</f>
        <v>2.9619999999999647E-4</v>
      </c>
      <c r="J524" s="264">
        <f>+dr!I511</f>
        <v>3.4284000000001091E-4</v>
      </c>
      <c r="K524" s="264">
        <f>+dr!J511</f>
        <v>0</v>
      </c>
      <c r="M524" s="6">
        <f t="shared" si="182"/>
        <v>507</v>
      </c>
      <c r="N524" s="1">
        <f t="shared" si="176"/>
        <v>42744</v>
      </c>
      <c r="O524" s="263">
        <f t="shared" si="177"/>
        <v>37.2343383295661</v>
      </c>
      <c r="P524" s="263">
        <f t="shared" si="178"/>
        <v>8.8769201586839479</v>
      </c>
      <c r="Q524" s="263">
        <f t="shared" si="179"/>
        <v>14.559668428133991</v>
      </c>
      <c r="R524" s="263">
        <f t="shared" si="183"/>
        <v>299.06993166298815</v>
      </c>
      <c r="S524" s="98">
        <f t="shared" si="180"/>
        <v>3.0769743846153844E-2</v>
      </c>
      <c r="T524" s="265">
        <f>R524-'Ejercicio 7'!$J$12*EXP(-S524*34/360)</f>
        <v>298.97299156146858</v>
      </c>
      <c r="U524" s="280">
        <f t="shared" si="184"/>
        <v>8.2440730000000004E-2</v>
      </c>
      <c r="V524" s="280">
        <f t="shared" si="185"/>
        <v>8.2917009999999999E-2</v>
      </c>
      <c r="W524" s="280">
        <f t="shared" si="186"/>
        <v>6.6370000000010032E-5</v>
      </c>
      <c r="X524" s="280">
        <f t="shared" si="187"/>
        <v>0</v>
      </c>
      <c r="Y524" s="262">
        <f t="shared" si="188"/>
        <v>9.9367780698667065</v>
      </c>
      <c r="Z524" s="262">
        <f t="shared" si="189"/>
        <v>9.7959302831965029</v>
      </c>
      <c r="AA524" s="262">
        <f t="shared" si="190"/>
        <v>10.00044829509595</v>
      </c>
      <c r="AB524" s="262">
        <f t="shared" si="191"/>
        <v>10</v>
      </c>
      <c r="AD524" s="6">
        <f t="shared" si="192"/>
        <v>507</v>
      </c>
      <c r="AE524" s="1">
        <f t="shared" si="193"/>
        <v>43537</v>
      </c>
      <c r="AF524" s="262">
        <f t="shared" si="194"/>
        <v>0.3980426704339024</v>
      </c>
      <c r="AG524" s="262">
        <f t="shared" si="195"/>
        <v>0.25307984131605288</v>
      </c>
      <c r="AH524" s="262">
        <f t="shared" si="196"/>
        <v>0.23033157186600839</v>
      </c>
      <c r="AI524" s="262">
        <f t="shared" si="197"/>
        <v>6.0500633370118635</v>
      </c>
      <c r="AJ524" s="262">
        <f t="shared" si="198"/>
        <v>-9.2549999999996801E-5</v>
      </c>
      <c r="AK524" s="262">
        <f t="shared" si="199"/>
        <v>-298.97299156146858</v>
      </c>
    </row>
    <row r="525" spans="1:37" x14ac:dyDescent="0.25">
      <c r="A525" s="6">
        <f t="shared" si="181"/>
        <v>508</v>
      </c>
      <c r="B525" s="245">
        <f>+Rendimientos!F1198</f>
        <v>42745</v>
      </c>
      <c r="C525" s="247">
        <f>+Rendimientos!G1198</f>
        <v>4.1476212119197541E-3</v>
      </c>
      <c r="D525" s="247">
        <f>+Rendimientos!H1198</f>
        <v>7.1023136308941796E-3</v>
      </c>
      <c r="E525" s="247">
        <f>+Rendimientos!I1198</f>
        <v>-5.4912097550046451E-3</v>
      </c>
      <c r="F525">
        <f>+VLOOKUP(B525,ASURB.MX!$A$2:$H$1054,8,FALSE)</f>
        <v>2.8170875212257005E-2</v>
      </c>
      <c r="G525" s="264">
        <f>+dr!F512</f>
        <v>4.0839000000000153E-4</v>
      </c>
      <c r="H525" s="264">
        <f>+dr!G512</f>
        <v>8.4249999999999603E-4</v>
      </c>
      <c r="I525" s="264">
        <f>+dr!H512</f>
        <v>8.0399000000000442E-4</v>
      </c>
      <c r="J525" s="264">
        <f>+dr!I512</f>
        <v>3.547500000000009E-4</v>
      </c>
      <c r="K525" s="264">
        <f>+dr!J512</f>
        <v>0</v>
      </c>
      <c r="M525" s="6">
        <f t="shared" si="182"/>
        <v>508</v>
      </c>
      <c r="N525" s="1">
        <f t="shared" si="176"/>
        <v>42745</v>
      </c>
      <c r="O525" s="263">
        <f t="shared" si="177"/>
        <v>37.788790000111781</v>
      </c>
      <c r="P525" s="263">
        <f t="shared" si="178"/>
        <v>9.1950749412241652</v>
      </c>
      <c r="Q525" s="263">
        <f t="shared" si="179"/>
        <v>14.709007584410948</v>
      </c>
      <c r="R525" s="263">
        <f t="shared" si="183"/>
        <v>313.83770859224796</v>
      </c>
      <c r="S525" s="98">
        <f t="shared" si="180"/>
        <v>3.1085583846153848E-2</v>
      </c>
      <c r="T525" s="265">
        <f>R525-'Ejercicio 7'!$J$12*EXP(-S525*34/360)</f>
        <v>313.74077138234384</v>
      </c>
      <c r="U525" s="280">
        <f t="shared" si="184"/>
        <v>8.2850480000000004E-2</v>
      </c>
      <c r="V525" s="280">
        <f t="shared" si="185"/>
        <v>8.3424800000000007E-2</v>
      </c>
      <c r="W525" s="280">
        <f t="shared" si="186"/>
        <v>7.8280000000000016E-5</v>
      </c>
      <c r="X525" s="280">
        <f t="shared" si="187"/>
        <v>0</v>
      </c>
      <c r="Y525" s="262">
        <f t="shared" si="188"/>
        <v>9.9367780698667065</v>
      </c>
      <c r="Z525" s="262">
        <f t="shared" si="189"/>
        <v>9.7959302831965029</v>
      </c>
      <c r="AA525" s="262">
        <f t="shared" si="190"/>
        <v>10.00044829509595</v>
      </c>
      <c r="AB525" s="262">
        <f t="shared" si="191"/>
        <v>10</v>
      </c>
      <c r="AD525" s="6">
        <f t="shared" si="192"/>
        <v>508</v>
      </c>
      <c r="AE525" s="1">
        <f t="shared" si="193"/>
        <v>43537</v>
      </c>
      <c r="AF525" s="262">
        <f t="shared" si="194"/>
        <v>-0.15640900011177905</v>
      </c>
      <c r="AG525" s="262">
        <f t="shared" si="195"/>
        <v>-6.5074941224164462E-2</v>
      </c>
      <c r="AH525" s="262">
        <f t="shared" si="196"/>
        <v>8.0992415589051348E-2</v>
      </c>
      <c r="AI525" s="262">
        <f t="shared" si="197"/>
        <v>-8.7177135922479465</v>
      </c>
      <c r="AJ525" s="262">
        <f t="shared" si="198"/>
        <v>-4.0839000000000153E-4</v>
      </c>
      <c r="AK525" s="262">
        <f t="shared" si="199"/>
        <v>-313.74077138234384</v>
      </c>
    </row>
    <row r="526" spans="1:37" x14ac:dyDescent="0.25">
      <c r="A526" s="6">
        <f t="shared" si="181"/>
        <v>509</v>
      </c>
      <c r="B526" s="245">
        <f>+Rendimientos!F1199</f>
        <v>42746</v>
      </c>
      <c r="C526" s="247">
        <f>+Rendimientos!G1199</f>
        <v>6.4858464909392441E-3</v>
      </c>
      <c r="D526" s="247">
        <f>+Rendimientos!H1199</f>
        <v>-3.0069049379194929E-3</v>
      </c>
      <c r="E526" s="247">
        <f>+Rendimientos!I1199</f>
        <v>-1.4171472518950111E-2</v>
      </c>
      <c r="F526">
        <f>+VLOOKUP(B526,ASURB.MX!$A$2:$H$1054,8,FALSE)</f>
        <v>1.1814474169384243E-3</v>
      </c>
      <c r="G526" s="264">
        <f>+dr!F513</f>
        <v>-5.399999999933236E-7</v>
      </c>
      <c r="H526" s="264">
        <f>+dr!G513</f>
        <v>6.7980000000009144E-5</v>
      </c>
      <c r="I526" s="264">
        <f>+dr!H513</f>
        <v>9.9009999999996601E-5</v>
      </c>
      <c r="J526" s="264">
        <f>+dr!I513</f>
        <v>9.984299999999946E-4</v>
      </c>
      <c r="K526" s="264">
        <f>+dr!J513</f>
        <v>0</v>
      </c>
      <c r="M526" s="6">
        <f t="shared" si="182"/>
        <v>509</v>
      </c>
      <c r="N526" s="1">
        <f t="shared" si="176"/>
        <v>42746</v>
      </c>
      <c r="O526" s="263">
        <f t="shared" si="177"/>
        <v>37.877252085992282</v>
      </c>
      <c r="P526" s="263">
        <f t="shared" si="178"/>
        <v>9.1025881909224324</v>
      </c>
      <c r="Q526" s="263">
        <f t="shared" si="179"/>
        <v>14.581882073211084</v>
      </c>
      <c r="R526" s="263">
        <f t="shared" si="183"/>
        <v>305.48069125982573</v>
      </c>
      <c r="S526" s="98">
        <f t="shared" si="180"/>
        <v>3.0676653846153853E-2</v>
      </c>
      <c r="T526" s="265">
        <f>R526-'Ejercicio 7'!$J$12*EXP(-S526*34/360)</f>
        <v>305.38375030602117</v>
      </c>
      <c r="U526" s="280">
        <f t="shared" si="184"/>
        <v>8.2075960000000017E-2</v>
      </c>
      <c r="V526" s="280">
        <f t="shared" si="185"/>
        <v>8.2719819999999999E-2</v>
      </c>
      <c r="W526" s="280">
        <f t="shared" si="186"/>
        <v>7.2195999999999372E-4</v>
      </c>
      <c r="X526" s="280">
        <f t="shared" si="187"/>
        <v>0</v>
      </c>
      <c r="Y526" s="262">
        <f t="shared" si="188"/>
        <v>9.9367780698667065</v>
      </c>
      <c r="Z526" s="262">
        <f t="shared" si="189"/>
        <v>9.7959302831965029</v>
      </c>
      <c r="AA526" s="262">
        <f t="shared" si="190"/>
        <v>10.00044829509595</v>
      </c>
      <c r="AB526" s="262">
        <f t="shared" si="191"/>
        <v>10</v>
      </c>
      <c r="AD526" s="6">
        <f t="shared" si="192"/>
        <v>509</v>
      </c>
      <c r="AE526" s="1">
        <f t="shared" si="193"/>
        <v>43537</v>
      </c>
      <c r="AF526" s="262">
        <f t="shared" si="194"/>
        <v>-0.2448710859922798</v>
      </c>
      <c r="AG526" s="262">
        <f t="shared" si="195"/>
        <v>2.741180907756835E-2</v>
      </c>
      <c r="AH526" s="262">
        <f t="shared" si="196"/>
        <v>0.2081179267889155</v>
      </c>
      <c r="AI526" s="262">
        <f t="shared" si="197"/>
        <v>-0.36069625982571552</v>
      </c>
      <c r="AJ526" s="262">
        <f t="shared" si="198"/>
        <v>5.399999999933236E-7</v>
      </c>
      <c r="AK526" s="262">
        <f t="shared" si="199"/>
        <v>-305.38375030602117</v>
      </c>
    </row>
    <row r="527" spans="1:37" x14ac:dyDescent="0.25">
      <c r="A527" s="6">
        <f t="shared" si="181"/>
        <v>510</v>
      </c>
      <c r="B527" s="245">
        <f>+Rendimientos!F1200</f>
        <v>42747</v>
      </c>
      <c r="C527" s="247">
        <f>+Rendimientos!G1200</f>
        <v>2.0927755123333634E-2</v>
      </c>
      <c r="D527" s="247">
        <f>+Rendimientos!H1200</f>
        <v>-4.3032524786074442E-4</v>
      </c>
      <c r="E527" s="247">
        <f>+Rendimientos!I1200</f>
        <v>-9.0385869962413025E-3</v>
      </c>
      <c r="F527">
        <f>+VLOOKUP(B527,ASURB.MX!$A$2:$H$1054,8,FALSE)</f>
        <v>-3.1534250595232844E-3</v>
      </c>
      <c r="G527" s="264">
        <f>+dr!F514</f>
        <v>-7.1883999999999837E-4</v>
      </c>
      <c r="H527" s="264">
        <f>+dr!G514</f>
        <v>-1.0459000000000163E-4</v>
      </c>
      <c r="I527" s="264">
        <f>+dr!H514</f>
        <v>-2.3908999999999736E-4</v>
      </c>
      <c r="J527" s="264">
        <f>+dr!I514</f>
        <v>-1.0869200000000051E-3</v>
      </c>
      <c r="K527" s="264">
        <f>+dr!J514</f>
        <v>0</v>
      </c>
      <c r="M527" s="6">
        <f t="shared" si="182"/>
        <v>510</v>
      </c>
      <c r="N527" s="1">
        <f t="shared" si="176"/>
        <v>42747</v>
      </c>
      <c r="O527" s="263">
        <f t="shared" si="177"/>
        <v>38.4282409890073</v>
      </c>
      <c r="P527" s="263">
        <f t="shared" si="178"/>
        <v>9.1260719757116604</v>
      </c>
      <c r="Q527" s="263">
        <f t="shared" si="179"/>
        <v>14.656921624559414</v>
      </c>
      <c r="R527" s="263">
        <f t="shared" si="183"/>
        <v>304.15933743849138</v>
      </c>
      <c r="S527" s="98">
        <f t="shared" si="180"/>
        <v>2.9958353846153848E-2</v>
      </c>
      <c r="T527" s="265">
        <f>R527-'Ejercicio 7'!$J$12*EXP(-S527*34/360)</f>
        <v>304.06238990804331</v>
      </c>
      <c r="U527" s="280">
        <f t="shared" si="184"/>
        <v>8.1903390000000006E-2</v>
      </c>
      <c r="V527" s="280">
        <f t="shared" si="185"/>
        <v>8.2381720000000005E-2</v>
      </c>
      <c r="W527" s="280">
        <f t="shared" si="186"/>
        <v>-1.363390000000006E-3</v>
      </c>
      <c r="X527" s="280">
        <f t="shared" si="187"/>
        <v>0</v>
      </c>
      <c r="Y527" s="262">
        <f t="shared" si="188"/>
        <v>9.9367780698667065</v>
      </c>
      <c r="Z527" s="262">
        <f t="shared" si="189"/>
        <v>9.7959302831965029</v>
      </c>
      <c r="AA527" s="262">
        <f t="shared" si="190"/>
        <v>10.00044829509595</v>
      </c>
      <c r="AB527" s="262">
        <f t="shared" si="191"/>
        <v>10</v>
      </c>
      <c r="AD527" s="6">
        <f t="shared" si="192"/>
        <v>510</v>
      </c>
      <c r="AE527" s="1">
        <f t="shared" si="193"/>
        <v>43537</v>
      </c>
      <c r="AF527" s="262">
        <f t="shared" si="194"/>
        <v>-0.79585998900729749</v>
      </c>
      <c r="AG527" s="262">
        <f t="shared" si="195"/>
        <v>3.9280242883403815E-3</v>
      </c>
      <c r="AH527" s="262">
        <f t="shared" si="196"/>
        <v>0.13307837544058465</v>
      </c>
      <c r="AI527" s="262">
        <f t="shared" si="197"/>
        <v>0.9606575615086399</v>
      </c>
      <c r="AJ527" s="262">
        <f t="shared" si="198"/>
        <v>7.1883999999999837E-4</v>
      </c>
      <c r="AK527" s="262">
        <f t="shared" si="199"/>
        <v>-304.06238990804331</v>
      </c>
    </row>
    <row r="528" spans="1:37" x14ac:dyDescent="0.25">
      <c r="A528" s="6">
        <f t="shared" si="181"/>
        <v>511</v>
      </c>
      <c r="B528" s="245">
        <f>+Rendimientos!F1201</f>
        <v>42748</v>
      </c>
      <c r="C528" s="247">
        <f>+Rendimientos!G1201</f>
        <v>-1.6823913955503516E-2</v>
      </c>
      <c r="D528" s="247">
        <f>+Rendimientos!H1201</f>
        <v>8.603772168224381E-4</v>
      </c>
      <c r="E528" s="247">
        <f>+Rendimientos!I1201</f>
        <v>-3.4499960229164811E-3</v>
      </c>
      <c r="F528">
        <f>+VLOOKUP(B528,ASURB.MX!$A$2:$H$1054,8,FALSE)</f>
        <v>1.2494154507942689E-3</v>
      </c>
      <c r="G528" s="264">
        <f>+dr!F515</f>
        <v>3.19319999999991E-4</v>
      </c>
      <c r="H528" s="264">
        <f>+dr!G515</f>
        <v>-2.7041000000000565E-4</v>
      </c>
      <c r="I528" s="264">
        <f>+dr!H515</f>
        <v>-5.0232000000000054E-4</v>
      </c>
      <c r="J528" s="264">
        <f>+dr!I515</f>
        <v>-4.2790000000000883E-5</v>
      </c>
      <c r="K528" s="264">
        <f>+dr!J515</f>
        <v>0</v>
      </c>
      <c r="M528" s="6">
        <f t="shared" si="182"/>
        <v>511</v>
      </c>
      <c r="N528" s="1">
        <f t="shared" si="176"/>
        <v>42748</v>
      </c>
      <c r="O528" s="263">
        <f t="shared" si="177"/>
        <v>37.004553129660351</v>
      </c>
      <c r="P528" s="263">
        <f t="shared" si="178"/>
        <v>9.1378586241954185</v>
      </c>
      <c r="Q528" s="263">
        <f t="shared" si="179"/>
        <v>14.739062476471389</v>
      </c>
      <c r="R528" s="263">
        <f t="shared" si="183"/>
        <v>305.50145488741509</v>
      </c>
      <c r="S528" s="98">
        <f t="shared" si="180"/>
        <v>3.0996513846153838E-2</v>
      </c>
      <c r="T528" s="265">
        <f>R528-'Ejercicio 7'!$J$12*EXP(-S528*34/360)</f>
        <v>305.40451686205557</v>
      </c>
      <c r="U528" s="280">
        <f t="shared" si="184"/>
        <v>8.1737570000000009E-2</v>
      </c>
      <c r="V528" s="280">
        <f t="shared" si="185"/>
        <v>8.2118490000000002E-2</v>
      </c>
      <c r="W528" s="280">
        <f t="shared" si="186"/>
        <v>-3.1926000000000176E-4</v>
      </c>
      <c r="X528" s="280">
        <f t="shared" si="187"/>
        <v>0</v>
      </c>
      <c r="Y528" s="262">
        <f t="shared" si="188"/>
        <v>9.9367780698667065</v>
      </c>
      <c r="Z528" s="262">
        <f t="shared" si="189"/>
        <v>9.7959302831965029</v>
      </c>
      <c r="AA528" s="262">
        <f t="shared" si="190"/>
        <v>10.00044829509595</v>
      </c>
      <c r="AB528" s="262">
        <f t="shared" si="191"/>
        <v>10</v>
      </c>
      <c r="AD528" s="6">
        <f t="shared" si="192"/>
        <v>511</v>
      </c>
      <c r="AE528" s="1">
        <f t="shared" si="193"/>
        <v>43537</v>
      </c>
      <c r="AF528" s="262">
        <f t="shared" si="194"/>
        <v>0.62782787033965093</v>
      </c>
      <c r="AG528" s="262">
        <f t="shared" si="195"/>
        <v>-7.8586241954177183E-3</v>
      </c>
      <c r="AH528" s="262">
        <f t="shared" si="196"/>
        <v>5.0937523528610029E-2</v>
      </c>
      <c r="AI528" s="262">
        <f t="shared" si="197"/>
        <v>-0.38145988741507608</v>
      </c>
      <c r="AJ528" s="262">
        <f t="shared" si="198"/>
        <v>-3.19319999999991E-4</v>
      </c>
      <c r="AK528" s="262">
        <f t="shared" si="199"/>
        <v>-305.40451686205557</v>
      </c>
    </row>
    <row r="529" spans="1:37" x14ac:dyDescent="0.25">
      <c r="A529" s="6">
        <f t="shared" si="181"/>
        <v>512</v>
      </c>
      <c r="B529" s="245">
        <f>+Rendimientos!F1202</f>
        <v>42751</v>
      </c>
      <c r="C529" s="247">
        <f>+Rendimientos!G1202</f>
        <v>-1.7712401133607194E-2</v>
      </c>
      <c r="D529" s="247">
        <f>+Rendimientos!H1202</f>
        <v>2.5768529689577349E-3</v>
      </c>
      <c r="E529" s="247">
        <f>+Rendimientos!I1202</f>
        <v>-3.1410691888346149E-4</v>
      </c>
      <c r="F529">
        <f>+VLOOKUP(B529,ASURB.MX!$A$2:$H$1054,8,FALSE)</f>
        <v>-2.8956899236197084E-3</v>
      </c>
      <c r="G529" s="264">
        <f>+dr!F516</f>
        <v>-7.6999999999716184E-7</v>
      </c>
      <c r="H529" s="264">
        <f>+dr!G516</f>
        <v>3.0000000005026006E-8</v>
      </c>
      <c r="I529" s="264">
        <f>+dr!H516</f>
        <v>-8.8309999999994226E-5</v>
      </c>
      <c r="J529" s="264">
        <f>+dr!I516</f>
        <v>-3.5999999999092314E-7</v>
      </c>
      <c r="K529" s="264">
        <f>+dr!J516</f>
        <v>0</v>
      </c>
      <c r="M529" s="6">
        <f t="shared" si="182"/>
        <v>512</v>
      </c>
      <c r="N529" s="1">
        <f t="shared" ref="N529:N592" si="200">+B529</f>
        <v>42751</v>
      </c>
      <c r="O529" s="263">
        <f t="shared" ref="O529:O592" si="201">+$O$16*EXP(C529)</f>
        <v>36.971689660220704</v>
      </c>
      <c r="P529" s="263">
        <f t="shared" ref="P529:P592" si="202">+$P$16*EXP(D529)</f>
        <v>9.1535570060418525</v>
      </c>
      <c r="Q529" s="263">
        <f t="shared" ref="Q529:Q592" si="203">+$Q$16*EXP(E529)</f>
        <v>14.785355088207369</v>
      </c>
      <c r="R529" s="263">
        <f t="shared" si="183"/>
        <v>304.23774008978739</v>
      </c>
      <c r="S529" s="98">
        <f t="shared" ref="S529:S592" si="204">+$S$16+G529</f>
        <v>3.067642384615385E-2</v>
      </c>
      <c r="T529" s="265">
        <f>R529-'Ejercicio 7'!$J$12*EXP(-S529*34/360)</f>
        <v>304.14079913387707</v>
      </c>
      <c r="U529" s="280">
        <f t="shared" si="184"/>
        <v>8.200801000000002E-2</v>
      </c>
      <c r="V529" s="280">
        <f t="shared" si="185"/>
        <v>8.2532500000000009E-2</v>
      </c>
      <c r="W529" s="280">
        <f t="shared" si="186"/>
        <v>-2.768299999999918E-4</v>
      </c>
      <c r="X529" s="280">
        <f t="shared" si="187"/>
        <v>0</v>
      </c>
      <c r="Y529" s="262">
        <f t="shared" si="188"/>
        <v>9.9367780698667065</v>
      </c>
      <c r="Z529" s="262">
        <f t="shared" si="189"/>
        <v>9.7959302831965029</v>
      </c>
      <c r="AA529" s="262">
        <f t="shared" si="190"/>
        <v>10.00044829509595</v>
      </c>
      <c r="AB529" s="262">
        <f t="shared" si="191"/>
        <v>10</v>
      </c>
      <c r="AD529" s="6">
        <f t="shared" si="192"/>
        <v>512</v>
      </c>
      <c r="AE529" s="1">
        <f t="shared" si="193"/>
        <v>43537</v>
      </c>
      <c r="AF529" s="262">
        <f t="shared" si="194"/>
        <v>0.66069133977929795</v>
      </c>
      <c r="AG529" s="262">
        <f t="shared" si="195"/>
        <v>-2.3557006041851736E-2</v>
      </c>
      <c r="AH529" s="262">
        <f t="shared" si="196"/>
        <v>4.6449117926297134E-3</v>
      </c>
      <c r="AI529" s="262">
        <f t="shared" si="197"/>
        <v>0.88225491021262314</v>
      </c>
      <c r="AJ529" s="262">
        <f t="shared" si="198"/>
        <v>7.6999999999716184E-7</v>
      </c>
      <c r="AK529" s="262">
        <f t="shared" si="199"/>
        <v>-304.14079913387707</v>
      </c>
    </row>
    <row r="530" spans="1:37" x14ac:dyDescent="0.25">
      <c r="A530" s="6">
        <f t="shared" si="181"/>
        <v>513</v>
      </c>
      <c r="B530" s="245">
        <f>+Rendimientos!F1203</f>
        <v>42752</v>
      </c>
      <c r="C530" s="247">
        <f>+Rendimientos!G1203</f>
        <v>5.5040865965551057E-2</v>
      </c>
      <c r="D530" s="247">
        <f>+Rendimientos!H1203</f>
        <v>-1.7960095217662207E-2</v>
      </c>
      <c r="E530" s="247">
        <f>+Rendimientos!I1203</f>
        <v>-4.0403089939274363E-2</v>
      </c>
      <c r="F530">
        <f>+VLOOKUP(B530,ASURB.MX!$A$2:$H$1054,8,FALSE)</f>
        <v>1.5147253984341886E-3</v>
      </c>
      <c r="G530" s="264">
        <f>+dr!F517</f>
        <v>-9.0007000000000281E-4</v>
      </c>
      <c r="H530" s="264">
        <f>+dr!G517</f>
        <v>8.5399999999999365E-5</v>
      </c>
      <c r="I530" s="264">
        <f>+dr!H517</f>
        <v>7.3851999999999252E-4</v>
      </c>
      <c r="J530" s="264">
        <f>+dr!I517</f>
        <v>2.1514000000000255E-4</v>
      </c>
      <c r="K530" s="264">
        <f>+dr!J517</f>
        <v>0</v>
      </c>
      <c r="M530" s="6">
        <f t="shared" si="182"/>
        <v>513</v>
      </c>
      <c r="N530" s="1">
        <f t="shared" si="200"/>
        <v>42752</v>
      </c>
      <c r="O530" s="263">
        <f t="shared" si="201"/>
        <v>39.761763823111878</v>
      </c>
      <c r="P530" s="263">
        <f t="shared" si="202"/>
        <v>8.9674880639508139</v>
      </c>
      <c r="Q530" s="263">
        <f t="shared" si="203"/>
        <v>14.204349020751623</v>
      </c>
      <c r="R530" s="263">
        <f t="shared" si="183"/>
        <v>305.58251821539335</v>
      </c>
      <c r="S530" s="98">
        <f t="shared" si="204"/>
        <v>2.9777123846153844E-2</v>
      </c>
      <c r="T530" s="265">
        <f>R530-'Ejercicio 7'!$J$12*EXP(-S530*34/360)</f>
        <v>305.48556902556101</v>
      </c>
      <c r="U530" s="280">
        <f t="shared" si="184"/>
        <v>8.2093380000000007E-2</v>
      </c>
      <c r="V530" s="280">
        <f t="shared" si="185"/>
        <v>8.3359329999999995E-2</v>
      </c>
      <c r="W530" s="280">
        <f t="shared" si="186"/>
        <v>-6.132999999999833E-5</v>
      </c>
      <c r="X530" s="280">
        <f t="shared" si="187"/>
        <v>0</v>
      </c>
      <c r="Y530" s="262">
        <f t="shared" si="188"/>
        <v>9.9367780698667065</v>
      </c>
      <c r="Z530" s="262">
        <f t="shared" si="189"/>
        <v>9.7959302831965029</v>
      </c>
      <c r="AA530" s="262">
        <f t="shared" si="190"/>
        <v>10.00044829509595</v>
      </c>
      <c r="AB530" s="262">
        <f t="shared" si="191"/>
        <v>10</v>
      </c>
      <c r="AD530" s="6">
        <f t="shared" si="192"/>
        <v>513</v>
      </c>
      <c r="AE530" s="1">
        <f t="shared" si="193"/>
        <v>43537</v>
      </c>
      <c r="AF530" s="262">
        <f t="shared" si="194"/>
        <v>-2.1293828231118752</v>
      </c>
      <c r="AG530" s="262">
        <f t="shared" si="195"/>
        <v>0.1625119360491869</v>
      </c>
      <c r="AH530" s="262">
        <f t="shared" si="196"/>
        <v>0.58565097924837595</v>
      </c>
      <c r="AI530" s="262">
        <f t="shared" si="197"/>
        <v>-0.46252321539333252</v>
      </c>
      <c r="AJ530" s="262">
        <f t="shared" si="198"/>
        <v>9.0007000000000281E-4</v>
      </c>
      <c r="AK530" s="262">
        <f t="shared" si="199"/>
        <v>-305.48556902556101</v>
      </c>
    </row>
    <row r="531" spans="1:37" x14ac:dyDescent="0.25">
      <c r="A531" s="6">
        <f t="shared" ref="A531:A594" si="205">+A530+1</f>
        <v>514</v>
      </c>
      <c r="B531" s="245">
        <f>+Rendimientos!F1204</f>
        <v>42753</v>
      </c>
      <c r="C531" s="247">
        <f>+Rendimientos!G1204</f>
        <v>2.2296691789381685E-2</v>
      </c>
      <c r="D531" s="247">
        <f>+Rendimientos!H1204</f>
        <v>4.3661903047278908E-4</v>
      </c>
      <c r="E531" s="247">
        <f>+Rendimientos!I1204</f>
        <v>-2.3842229235162514E-2</v>
      </c>
      <c r="F531">
        <f>+VLOOKUP(B531,ASURB.MX!$A$2:$H$1054,8,FALSE)</f>
        <v>-2.5763494193831935E-2</v>
      </c>
      <c r="G531" s="264">
        <f>+dr!F518</f>
        <v>7.2354000000000862E-4</v>
      </c>
      <c r="H531" s="264">
        <f>+dr!G518</f>
        <v>1.8423999999999524E-4</v>
      </c>
      <c r="I531" s="264">
        <f>+dr!H518</f>
        <v>4.2828999999999784E-4</v>
      </c>
      <c r="J531" s="264">
        <f>+dr!I518</f>
        <v>7.8939999999985688E-5</v>
      </c>
      <c r="K531" s="264">
        <f>+dr!J518</f>
        <v>0</v>
      </c>
      <c r="M531" s="6">
        <f t="shared" ref="M531:M594" si="206">+M530+1</f>
        <v>514</v>
      </c>
      <c r="N531" s="1">
        <f t="shared" si="200"/>
        <v>42753</v>
      </c>
      <c r="O531" s="263">
        <f t="shared" si="201"/>
        <v>38.48088284056842</v>
      </c>
      <c r="P531" s="263">
        <f t="shared" si="202"/>
        <v>9.13398720212904</v>
      </c>
      <c r="Q531" s="263">
        <f t="shared" si="203"/>
        <v>14.441543921022113</v>
      </c>
      <c r="R531" s="263">
        <f t="shared" ref="R531:R594" si="207">+$R$16*EXP(F531)</f>
        <v>297.35943658727399</v>
      </c>
      <c r="S531" s="98">
        <f t="shared" si="204"/>
        <v>3.1400733846153855E-2</v>
      </c>
      <c r="T531" s="265">
        <f>R531-'Ejercicio 7'!$J$12*EXP(-S531*34/360)</f>
        <v>297.26250226258219</v>
      </c>
      <c r="U531" s="280">
        <f t="shared" ref="U531:U594" si="208">+U$16+H531</f>
        <v>8.219222000000001E-2</v>
      </c>
      <c r="V531" s="280">
        <f t="shared" ref="V531:V594" si="209">+V$16+I531</f>
        <v>8.3049100000000001E-2</v>
      </c>
      <c r="W531" s="280">
        <f t="shared" ref="W531:W594" si="210">+W$16+J531</f>
        <v>-1.9753000000001519E-4</v>
      </c>
      <c r="X531" s="280">
        <f t="shared" ref="X531:X594" si="211">+X$16+K531</f>
        <v>0</v>
      </c>
      <c r="Y531" s="262">
        <f t="shared" ref="Y531:Y594" si="212">10*(1+U$18*28/360)^(-1)</f>
        <v>9.9367780698667065</v>
      </c>
      <c r="Z531" s="262">
        <f t="shared" ref="Z531:Z594" si="213">10*(1+V$18*91/360)^(-1)</f>
        <v>9.7959302831965029</v>
      </c>
      <c r="AA531" s="262">
        <f t="shared" ref="AA531:AA594" si="214">10*(1+W$18*27/360)^(-1)</f>
        <v>10.00044829509595</v>
      </c>
      <c r="AB531" s="262">
        <f t="shared" ref="AB531:AB594" si="215">10*(1+X$18*27/360)^(-1)</f>
        <v>10</v>
      </c>
      <c r="AD531" s="6">
        <f t="shared" ref="AD531:AD594" si="216">+AD530+1</f>
        <v>514</v>
      </c>
      <c r="AE531" s="1">
        <f t="shared" ref="AE531:AE594" si="217">+$AE$16+1</f>
        <v>43537</v>
      </c>
      <c r="AF531" s="262">
        <f t="shared" ref="AF531:AF594" si="218">-(O531-O$16)</f>
        <v>-0.84850184056841726</v>
      </c>
      <c r="AG531" s="262">
        <f t="shared" ref="AG531:AG594" si="219">-(P531-P$16)</f>
        <v>-3.9872021290392468E-3</v>
      </c>
      <c r="AH531" s="262">
        <f t="shared" ref="AH531:AH594" si="220">-(Q531-Q$16)</f>
        <v>0.34845607897788611</v>
      </c>
      <c r="AI531" s="262">
        <f t="shared" ref="AI531:AI594" si="221">-(R531-R$16)</f>
        <v>7.7605584127260272</v>
      </c>
      <c r="AJ531" s="262">
        <f t="shared" ref="AJ531:AJ594" si="222">-(S531-S$16)</f>
        <v>-7.2354000000000862E-4</v>
      </c>
      <c r="AK531" s="262">
        <f t="shared" ref="AK531:AK594" si="223">-(T531-T$16)</f>
        <v>-297.26250226258219</v>
      </c>
    </row>
    <row r="532" spans="1:37" x14ac:dyDescent="0.25">
      <c r="A532" s="6">
        <f t="shared" si="205"/>
        <v>515</v>
      </c>
      <c r="B532" s="245">
        <f>+Rendimientos!F1205</f>
        <v>42754</v>
      </c>
      <c r="C532" s="247">
        <f>+Rendimientos!G1205</f>
        <v>-1.6525803871029832E-3</v>
      </c>
      <c r="D532" s="247">
        <f>+Rendimientos!H1205</f>
        <v>1.58062828481404E-2</v>
      </c>
      <c r="E532" s="247">
        <f>+Rendimientos!I1205</f>
        <v>-1.2476991705750097E-2</v>
      </c>
      <c r="F532">
        <f>+VLOOKUP(B532,ASURB.MX!$A$2:$H$1054,8,FALSE)</f>
        <v>-2.5352624561152557E-3</v>
      </c>
      <c r="G532" s="264">
        <f>+dr!F519</f>
        <v>7.7229999999997578E-5</v>
      </c>
      <c r="H532" s="264">
        <f>+dr!G519</f>
        <v>6.3067000000000678E-4</v>
      </c>
      <c r="I532" s="264">
        <f>+dr!H519</f>
        <v>3.8533000000000317E-4</v>
      </c>
      <c r="J532" s="264">
        <f>+dr!I519</f>
        <v>1.4626000000000916E-4</v>
      </c>
      <c r="K532" s="264">
        <f>+dr!J519</f>
        <v>0</v>
      </c>
      <c r="M532" s="6">
        <f t="shared" si="206"/>
        <v>515</v>
      </c>
      <c r="N532" s="1">
        <f t="shared" si="200"/>
        <v>42754</v>
      </c>
      <c r="O532" s="263">
        <f t="shared" si="201"/>
        <v>37.570241824372822</v>
      </c>
      <c r="P532" s="263">
        <f t="shared" si="202"/>
        <v>9.2754579084212256</v>
      </c>
      <c r="Q532" s="263">
        <f t="shared" si="203"/>
        <v>14.606611738659177</v>
      </c>
      <c r="R532" s="263">
        <f t="shared" si="207"/>
        <v>304.34741549179364</v>
      </c>
      <c r="S532" s="98">
        <f t="shared" si="204"/>
        <v>3.0754423846153844E-2</v>
      </c>
      <c r="T532" s="265">
        <f>R532-'Ejercicio 7'!$J$12*EXP(-S532*34/360)</f>
        <v>304.25047525001241</v>
      </c>
      <c r="U532" s="280">
        <f t="shared" si="208"/>
        <v>8.2638650000000008E-2</v>
      </c>
      <c r="V532" s="280">
        <f t="shared" si="209"/>
        <v>8.3006140000000006E-2</v>
      </c>
      <c r="W532" s="280">
        <f t="shared" si="210"/>
        <v>-1.3020999999999172E-4</v>
      </c>
      <c r="X532" s="280">
        <f t="shared" si="211"/>
        <v>0</v>
      </c>
      <c r="Y532" s="262">
        <f t="shared" si="212"/>
        <v>9.9367780698667065</v>
      </c>
      <c r="Z532" s="262">
        <f t="shared" si="213"/>
        <v>9.7959302831965029</v>
      </c>
      <c r="AA532" s="262">
        <f t="shared" si="214"/>
        <v>10.00044829509595</v>
      </c>
      <c r="AB532" s="262">
        <f t="shared" si="215"/>
        <v>10</v>
      </c>
      <c r="AD532" s="6">
        <f t="shared" si="216"/>
        <v>515</v>
      </c>
      <c r="AE532" s="1">
        <f t="shared" si="217"/>
        <v>43537</v>
      </c>
      <c r="AF532" s="262">
        <f t="shared" si="218"/>
        <v>6.2139175627180521E-2</v>
      </c>
      <c r="AG532" s="262">
        <f t="shared" si="219"/>
        <v>-0.14545790842122486</v>
      </c>
      <c r="AH532" s="262">
        <f t="shared" si="220"/>
        <v>0.18338826134082176</v>
      </c>
      <c r="AI532" s="262">
        <f t="shared" si="221"/>
        <v>0.77257950820637689</v>
      </c>
      <c r="AJ532" s="262">
        <f t="shared" si="222"/>
        <v>-7.7229999999997578E-5</v>
      </c>
      <c r="AK532" s="262">
        <f t="shared" si="223"/>
        <v>-304.25047525001241</v>
      </c>
    </row>
    <row r="533" spans="1:37" x14ac:dyDescent="0.25">
      <c r="A533" s="6">
        <f t="shared" si="205"/>
        <v>516</v>
      </c>
      <c r="B533" s="245">
        <f>+Rendimientos!F1206</f>
        <v>42755</v>
      </c>
      <c r="C533" s="247">
        <f>+Rendimientos!G1206</f>
        <v>4.3752715141626868E-2</v>
      </c>
      <c r="D533" s="247">
        <f>+Rendimientos!H1206</f>
        <v>-2.6999240396797217E-2</v>
      </c>
      <c r="E533" s="247">
        <f>+Rendimientos!I1206</f>
        <v>2.3143810247689859E-2</v>
      </c>
      <c r="F533">
        <f>+VLOOKUP(B533,ASURB.MX!$A$2:$H$1054,8,FALSE)</f>
        <v>1.5649965042864592E-2</v>
      </c>
      <c r="G533" s="264">
        <f>+dr!F520</f>
        <v>-2.2406999999999982E-4</v>
      </c>
      <c r="H533" s="264">
        <f>+dr!G520</f>
        <v>-1.0216000000000391E-4</v>
      </c>
      <c r="I533" s="264">
        <f>+dr!H520</f>
        <v>-3.029000000000226E-5</v>
      </c>
      <c r="J533" s="264">
        <f>+dr!I520</f>
        <v>-4.3798000000000448E-4</v>
      </c>
      <c r="K533" s="264">
        <f>+dr!J520</f>
        <v>0</v>
      </c>
      <c r="M533" s="6">
        <f t="shared" si="206"/>
        <v>516</v>
      </c>
      <c r="N533" s="1">
        <f t="shared" si="200"/>
        <v>42755</v>
      </c>
      <c r="O533" s="263">
        <f t="shared" si="201"/>
        <v>39.31545079959119</v>
      </c>
      <c r="P533" s="263">
        <f t="shared" si="202"/>
        <v>8.8867948855524901</v>
      </c>
      <c r="Q533" s="263">
        <f t="shared" si="203"/>
        <v>15.136288716820594</v>
      </c>
      <c r="R533" s="263">
        <f t="shared" si="207"/>
        <v>309.93267315111888</v>
      </c>
      <c r="S533" s="98">
        <f t="shared" si="204"/>
        <v>3.0453123846153847E-2</v>
      </c>
      <c r="T533" s="265">
        <f>R533-'Ejercicio 7'!$J$12*EXP(-S533*34/360)</f>
        <v>309.83573015075609</v>
      </c>
      <c r="U533" s="280">
        <f t="shared" si="208"/>
        <v>8.1905820000000004E-2</v>
      </c>
      <c r="V533" s="280">
        <f t="shared" si="209"/>
        <v>8.2590520000000001E-2</v>
      </c>
      <c r="W533" s="280">
        <f t="shared" si="210"/>
        <v>-7.1445000000000536E-4</v>
      </c>
      <c r="X533" s="280">
        <f t="shared" si="211"/>
        <v>0</v>
      </c>
      <c r="Y533" s="262">
        <f t="shared" si="212"/>
        <v>9.9367780698667065</v>
      </c>
      <c r="Z533" s="262">
        <f t="shared" si="213"/>
        <v>9.7959302831965029</v>
      </c>
      <c r="AA533" s="262">
        <f t="shared" si="214"/>
        <v>10.00044829509595</v>
      </c>
      <c r="AB533" s="262">
        <f t="shared" si="215"/>
        <v>10</v>
      </c>
      <c r="AD533" s="6">
        <f t="shared" si="216"/>
        <v>516</v>
      </c>
      <c r="AE533" s="1">
        <f t="shared" si="217"/>
        <v>43537</v>
      </c>
      <c r="AF533" s="262">
        <f t="shared" si="218"/>
        <v>-1.6830697995911876</v>
      </c>
      <c r="AG533" s="262">
        <f t="shared" si="219"/>
        <v>0.2432051144475107</v>
      </c>
      <c r="AH533" s="262">
        <f t="shared" si="220"/>
        <v>-0.34628871682059525</v>
      </c>
      <c r="AI533" s="262">
        <f t="shared" si="221"/>
        <v>-4.8126781511188597</v>
      </c>
      <c r="AJ533" s="262">
        <f t="shared" si="222"/>
        <v>2.2406999999999982E-4</v>
      </c>
      <c r="AK533" s="262">
        <f t="shared" si="223"/>
        <v>-309.83573015075609</v>
      </c>
    </row>
    <row r="534" spans="1:37" x14ac:dyDescent="0.25">
      <c r="A534" s="6">
        <f t="shared" si="205"/>
        <v>517</v>
      </c>
      <c r="B534" s="245">
        <f>+Rendimientos!F1207</f>
        <v>42758</v>
      </c>
      <c r="C534" s="247">
        <f>+Rendimientos!G1207</f>
        <v>-7.9580665252495918E-3</v>
      </c>
      <c r="D534" s="247">
        <f>+Rendimientos!H1207</f>
        <v>3.3209785649627378E-2</v>
      </c>
      <c r="E534" s="247">
        <f>+Rendimientos!I1207</f>
        <v>-7.3211804408629799E-3</v>
      </c>
      <c r="F534">
        <f>+VLOOKUP(B534,ASURB.MX!$A$2:$H$1054,8,FALSE)</f>
        <v>2.9613830312038996E-2</v>
      </c>
      <c r="G534" s="264">
        <f>+dr!F521</f>
        <v>-2.5860000000000466E-4</v>
      </c>
      <c r="H534" s="264">
        <f>+dr!G521</f>
        <v>-1.4715999999999341E-4</v>
      </c>
      <c r="I534" s="264">
        <f>+dr!H521</f>
        <v>-1.8557999999999075E-4</v>
      </c>
      <c r="J534" s="264">
        <f>+dr!I521</f>
        <v>-1.7700999999999134E-4</v>
      </c>
      <c r="K534" s="264">
        <f>+dr!J521</f>
        <v>0</v>
      </c>
      <c r="M534" s="6">
        <f t="shared" si="206"/>
        <v>517</v>
      </c>
      <c r="N534" s="1">
        <f t="shared" si="200"/>
        <v>42758</v>
      </c>
      <c r="O534" s="263">
        <f t="shared" si="201"/>
        <v>37.334088498541227</v>
      </c>
      <c r="P534" s="263">
        <f t="shared" si="202"/>
        <v>9.4382962347048185</v>
      </c>
      <c r="Q534" s="263">
        <f t="shared" si="203"/>
        <v>14.6821151454057</v>
      </c>
      <c r="R534" s="263">
        <f t="shared" si="207"/>
        <v>314.29088919536485</v>
      </c>
      <c r="S534" s="98">
        <f t="shared" si="204"/>
        <v>3.0418593846153842E-2</v>
      </c>
      <c r="T534" s="265">
        <f>R534-'Ejercicio 7'!$J$12*EXP(-S534*34/360)</f>
        <v>314.19394587885427</v>
      </c>
      <c r="U534" s="280">
        <f t="shared" si="208"/>
        <v>8.1860820000000015E-2</v>
      </c>
      <c r="V534" s="280">
        <f t="shared" si="209"/>
        <v>8.2435230000000012E-2</v>
      </c>
      <c r="W534" s="280">
        <f t="shared" si="210"/>
        <v>-4.5347999999999222E-4</v>
      </c>
      <c r="X534" s="280">
        <f t="shared" si="211"/>
        <v>0</v>
      </c>
      <c r="Y534" s="262">
        <f t="shared" si="212"/>
        <v>9.9367780698667065</v>
      </c>
      <c r="Z534" s="262">
        <f t="shared" si="213"/>
        <v>9.7959302831965029</v>
      </c>
      <c r="AA534" s="262">
        <f t="shared" si="214"/>
        <v>10.00044829509595</v>
      </c>
      <c r="AB534" s="262">
        <f t="shared" si="215"/>
        <v>10</v>
      </c>
      <c r="AD534" s="6">
        <f t="shared" si="216"/>
        <v>517</v>
      </c>
      <c r="AE534" s="1">
        <f t="shared" si="217"/>
        <v>43537</v>
      </c>
      <c r="AF534" s="262">
        <f t="shared" si="218"/>
        <v>0.29829250145877495</v>
      </c>
      <c r="AG534" s="262">
        <f t="shared" si="219"/>
        <v>-0.30829623470481771</v>
      </c>
      <c r="AH534" s="262">
        <f t="shared" si="220"/>
        <v>0.10788485459429964</v>
      </c>
      <c r="AI534" s="262">
        <f t="shared" si="221"/>
        <v>-9.1708941953648377</v>
      </c>
      <c r="AJ534" s="262">
        <f t="shared" si="222"/>
        <v>2.5860000000000466E-4</v>
      </c>
      <c r="AK534" s="262">
        <f t="shared" si="223"/>
        <v>-314.19394587885427</v>
      </c>
    </row>
    <row r="535" spans="1:37" x14ac:dyDescent="0.25">
      <c r="A535" s="6">
        <f t="shared" si="205"/>
        <v>518</v>
      </c>
      <c r="B535" s="245">
        <f>+Rendimientos!F1208</f>
        <v>42759</v>
      </c>
      <c r="C535" s="247">
        <f>+Rendimientos!G1208</f>
        <v>4.0204564461726718E-2</v>
      </c>
      <c r="D535" s="247">
        <f>+Rendimientos!H1208</f>
        <v>1.4623531886023576E-2</v>
      </c>
      <c r="E535" s="247">
        <f>+Rendimientos!I1208</f>
        <v>2.0019937296917706E-3</v>
      </c>
      <c r="F535">
        <f>+VLOOKUP(B535,ASURB.MX!$A$2:$H$1054,8,FALSE)</f>
        <v>1.8334908706790162E-2</v>
      </c>
      <c r="G535" s="264">
        <f>+dr!F522</f>
        <v>-1.7934999999999479E-4</v>
      </c>
      <c r="H535" s="264">
        <f>+dr!G522</f>
        <v>6.869999999999099E-5</v>
      </c>
      <c r="I535" s="264">
        <f>+dr!H522</f>
        <v>6.9426999999999683E-4</v>
      </c>
      <c r="J535" s="264">
        <f>+dr!I522</f>
        <v>-8.377000000001078E-5</v>
      </c>
      <c r="K535" s="264">
        <f>+dr!J522</f>
        <v>0</v>
      </c>
      <c r="M535" s="6">
        <f t="shared" si="206"/>
        <v>518</v>
      </c>
      <c r="N535" s="1">
        <f t="shared" si="200"/>
        <v>42759</v>
      </c>
      <c r="O535" s="263">
        <f t="shared" si="201"/>
        <v>39.176200842110802</v>
      </c>
      <c r="P535" s="263">
        <f t="shared" si="202"/>
        <v>9.2644938368172216</v>
      </c>
      <c r="Q535" s="263">
        <f t="shared" si="203"/>
        <v>14.819639146054996</v>
      </c>
      <c r="R535" s="263">
        <f t="shared" si="207"/>
        <v>310.76594305893775</v>
      </c>
      <c r="S535" s="98">
        <f t="shared" si="204"/>
        <v>3.0497843846153852E-2</v>
      </c>
      <c r="T535" s="265">
        <f>R535-'Ejercicio 7'!$J$12*EXP(-S535*34/360)</f>
        <v>310.66900046801823</v>
      </c>
      <c r="U535" s="280">
        <f t="shared" si="208"/>
        <v>8.2076679999999999E-2</v>
      </c>
      <c r="V535" s="280">
        <f t="shared" si="209"/>
        <v>8.331508E-2</v>
      </c>
      <c r="W535" s="280">
        <f t="shared" si="210"/>
        <v>-3.6024000000001166E-4</v>
      </c>
      <c r="X535" s="280">
        <f t="shared" si="211"/>
        <v>0</v>
      </c>
      <c r="Y535" s="262">
        <f t="shared" si="212"/>
        <v>9.9367780698667065</v>
      </c>
      <c r="Z535" s="262">
        <f t="shared" si="213"/>
        <v>9.7959302831965029</v>
      </c>
      <c r="AA535" s="262">
        <f t="shared" si="214"/>
        <v>10.00044829509595</v>
      </c>
      <c r="AB535" s="262">
        <f t="shared" si="215"/>
        <v>10</v>
      </c>
      <c r="AD535" s="6">
        <f t="shared" si="216"/>
        <v>518</v>
      </c>
      <c r="AE535" s="1">
        <f t="shared" si="217"/>
        <v>43537</v>
      </c>
      <c r="AF535" s="262">
        <f t="shared" si="218"/>
        <v>-1.5438198421107998</v>
      </c>
      <c r="AG535" s="262">
        <f t="shared" si="219"/>
        <v>-0.13449383681722082</v>
      </c>
      <c r="AH535" s="262">
        <f t="shared" si="220"/>
        <v>-2.9639146054996957E-2</v>
      </c>
      <c r="AI535" s="262">
        <f t="shared" si="221"/>
        <v>-5.6459480589377335</v>
      </c>
      <c r="AJ535" s="262">
        <f t="shared" si="222"/>
        <v>1.7934999999999479E-4</v>
      </c>
      <c r="AK535" s="262">
        <f t="shared" si="223"/>
        <v>-310.66900046801823</v>
      </c>
    </row>
    <row r="536" spans="1:37" x14ac:dyDescent="0.25">
      <c r="A536" s="6">
        <f t="shared" si="205"/>
        <v>519</v>
      </c>
      <c r="B536" s="245">
        <f>+Rendimientos!F1209</f>
        <v>42760</v>
      </c>
      <c r="C536" s="247">
        <f>+Rendimientos!G1209</f>
        <v>1.7249312361629809E-2</v>
      </c>
      <c r="D536" s="247">
        <f>+Rendimientos!H1209</f>
        <v>1.7725455496526751E-2</v>
      </c>
      <c r="E536" s="247">
        <f>+Rendimientos!I1209</f>
        <v>2.0782501587937298E-2</v>
      </c>
      <c r="F536">
        <f>+VLOOKUP(B536,ASURB.MX!$A$2:$H$1054,8,FALSE)</f>
        <v>-4.3608147974758598E-3</v>
      </c>
      <c r="G536" s="264">
        <f>+dr!F523</f>
        <v>-1.6007999999999994E-4</v>
      </c>
      <c r="H536" s="264">
        <f>+dr!G523</f>
        <v>3.3500000000130647E-6</v>
      </c>
      <c r="I536" s="264">
        <f>+dr!H523</f>
        <v>-2.9987000000000763E-4</v>
      </c>
      <c r="J536" s="264">
        <f>+dr!I523</f>
        <v>1.3134000000000756E-4</v>
      </c>
      <c r="K536" s="264">
        <f>+dr!J523</f>
        <v>0</v>
      </c>
      <c r="M536" s="6">
        <f t="shared" si="206"/>
        <v>519</v>
      </c>
      <c r="N536" s="1">
        <f t="shared" si="200"/>
        <v>42760</v>
      </c>
      <c r="O536" s="263">
        <f t="shared" si="201"/>
        <v>38.287144570742747</v>
      </c>
      <c r="P536" s="263">
        <f t="shared" si="202"/>
        <v>9.293276206266194</v>
      </c>
      <c r="Q536" s="263">
        <f t="shared" si="203"/>
        <v>15.100589432299502</v>
      </c>
      <c r="R536" s="263">
        <f t="shared" si="207"/>
        <v>303.79232018678357</v>
      </c>
      <c r="S536" s="98">
        <f t="shared" si="204"/>
        <v>3.0517113846153847E-2</v>
      </c>
      <c r="T536" s="265">
        <f>R536-'Ejercicio 7'!$J$12*EXP(-S536*34/360)</f>
        <v>303.69537777229402</v>
      </c>
      <c r="U536" s="280">
        <f t="shared" si="208"/>
        <v>8.2011330000000021E-2</v>
      </c>
      <c r="V536" s="280">
        <f t="shared" si="209"/>
        <v>8.2320939999999995E-2</v>
      </c>
      <c r="W536" s="280">
        <f t="shared" si="210"/>
        <v>-1.4512999999999332E-4</v>
      </c>
      <c r="X536" s="280">
        <f t="shared" si="211"/>
        <v>0</v>
      </c>
      <c r="Y536" s="262">
        <f t="shared" si="212"/>
        <v>9.9367780698667065</v>
      </c>
      <c r="Z536" s="262">
        <f t="shared" si="213"/>
        <v>9.7959302831965029</v>
      </c>
      <c r="AA536" s="262">
        <f t="shared" si="214"/>
        <v>10.00044829509595</v>
      </c>
      <c r="AB536" s="262">
        <f t="shared" si="215"/>
        <v>10</v>
      </c>
      <c r="AD536" s="6">
        <f t="shared" si="216"/>
        <v>519</v>
      </c>
      <c r="AE536" s="1">
        <f t="shared" si="217"/>
        <v>43537</v>
      </c>
      <c r="AF536" s="262">
        <f t="shared" si="218"/>
        <v>-0.65476357074274461</v>
      </c>
      <c r="AG536" s="262">
        <f t="shared" si="219"/>
        <v>-0.16327620626619321</v>
      </c>
      <c r="AH536" s="262">
        <f t="shared" si="220"/>
        <v>-0.31058943229950309</v>
      </c>
      <c r="AI536" s="262">
        <f t="shared" si="221"/>
        <v>1.3276748132164471</v>
      </c>
      <c r="AJ536" s="262">
        <f t="shared" si="222"/>
        <v>1.6007999999999994E-4</v>
      </c>
      <c r="AK536" s="262">
        <f t="shared" si="223"/>
        <v>-303.69537777229402</v>
      </c>
    </row>
    <row r="537" spans="1:37" x14ac:dyDescent="0.25">
      <c r="A537" s="6">
        <f t="shared" si="205"/>
        <v>520</v>
      </c>
      <c r="B537" s="245">
        <f>+Rendimientos!F1210</f>
        <v>42761</v>
      </c>
      <c r="C537" s="247">
        <f>+Rendimientos!G1210</f>
        <v>-2.8575419509502559E-2</v>
      </c>
      <c r="D537" s="247">
        <f>+Rendimientos!H1210</f>
        <v>-1.8567317960852699E-2</v>
      </c>
      <c r="E537" s="247">
        <f>+Rendimientos!I1210</f>
        <v>-1.5795037306967723E-2</v>
      </c>
      <c r="F537">
        <f>+VLOOKUP(B537,ASURB.MX!$A$2:$H$1054,8,FALSE)</f>
        <v>-2.4968716335018216E-2</v>
      </c>
      <c r="G537" s="264">
        <f>+dr!F524</f>
        <v>2.2143999999999636E-4</v>
      </c>
      <c r="H537" s="264">
        <f>+dr!G524</f>
        <v>4.7699999999999132E-4</v>
      </c>
      <c r="I537" s="264">
        <f>+dr!H524</f>
        <v>-1.9390999999999159E-4</v>
      </c>
      <c r="J537" s="264">
        <f>+dr!I524</f>
        <v>-3.0942000000000469E-4</v>
      </c>
      <c r="K537" s="264">
        <f>+dr!J524</f>
        <v>0</v>
      </c>
      <c r="M537" s="6">
        <f t="shared" si="206"/>
        <v>520</v>
      </c>
      <c r="N537" s="1">
        <f t="shared" si="200"/>
        <v>42761</v>
      </c>
      <c r="O537" s="263">
        <f t="shared" si="201"/>
        <v>36.572239063733953</v>
      </c>
      <c r="P537" s="263">
        <f t="shared" si="202"/>
        <v>8.9620444541581925</v>
      </c>
      <c r="Q537" s="263">
        <f t="shared" si="203"/>
        <v>14.55822665118535</v>
      </c>
      <c r="R537" s="263">
        <f t="shared" si="207"/>
        <v>297.59586522526075</v>
      </c>
      <c r="S537" s="98">
        <f t="shared" si="204"/>
        <v>3.0898633846153843E-2</v>
      </c>
      <c r="T537" s="265">
        <f>R537-'Ejercicio 7'!$J$12*EXP(-S537*34/360)</f>
        <v>297.49892630378048</v>
      </c>
      <c r="U537" s="280">
        <f t="shared" si="208"/>
        <v>8.2484979999999999E-2</v>
      </c>
      <c r="V537" s="280">
        <f t="shared" si="209"/>
        <v>8.2426900000000011E-2</v>
      </c>
      <c r="W537" s="280">
        <f t="shared" si="210"/>
        <v>-5.8589000000000557E-4</v>
      </c>
      <c r="X537" s="280">
        <f t="shared" si="211"/>
        <v>0</v>
      </c>
      <c r="Y537" s="262">
        <f t="shared" si="212"/>
        <v>9.9367780698667065</v>
      </c>
      <c r="Z537" s="262">
        <f t="shared" si="213"/>
        <v>9.7959302831965029</v>
      </c>
      <c r="AA537" s="262">
        <f t="shared" si="214"/>
        <v>10.00044829509595</v>
      </c>
      <c r="AB537" s="262">
        <f t="shared" si="215"/>
        <v>10</v>
      </c>
      <c r="AD537" s="6">
        <f t="shared" si="216"/>
        <v>520</v>
      </c>
      <c r="AE537" s="1">
        <f t="shared" si="217"/>
        <v>43537</v>
      </c>
      <c r="AF537" s="262">
        <f t="shared" si="218"/>
        <v>1.0601419362660494</v>
      </c>
      <c r="AG537" s="262">
        <f t="shared" si="219"/>
        <v>0.16795554584180827</v>
      </c>
      <c r="AH537" s="262">
        <f t="shared" si="220"/>
        <v>0.23177334881464873</v>
      </c>
      <c r="AI537" s="262">
        <f t="shared" si="221"/>
        <v>7.524129774739265</v>
      </c>
      <c r="AJ537" s="262">
        <f t="shared" si="222"/>
        <v>-2.2143999999999636E-4</v>
      </c>
      <c r="AK537" s="262">
        <f t="shared" si="223"/>
        <v>-297.49892630378048</v>
      </c>
    </row>
    <row r="538" spans="1:37" x14ac:dyDescent="0.25">
      <c r="A538" s="6">
        <f t="shared" si="205"/>
        <v>521</v>
      </c>
      <c r="B538" s="245">
        <f>+Rendimientos!F1211</f>
        <v>42762</v>
      </c>
      <c r="C538" s="247">
        <f>+Rendimientos!G1211</f>
        <v>2.0703217467950134E-3</v>
      </c>
      <c r="D538" s="247">
        <f>+Rendimientos!H1211</f>
        <v>-6.319594958049305E-4</v>
      </c>
      <c r="E538" s="247">
        <f>+Rendimientos!I1211</f>
        <v>1.154186124434169E-2</v>
      </c>
      <c r="F538">
        <f>+VLOOKUP(B538,ASURB.MX!$A$2:$H$1054,8,FALSE)</f>
        <v>-1.3898706042805476E-2</v>
      </c>
      <c r="G538" s="264">
        <f>+dr!F525</f>
        <v>3.7524000000000585E-4</v>
      </c>
      <c r="H538" s="264">
        <f>+dr!G525</f>
        <v>7.0300000000009244E-5</v>
      </c>
      <c r="I538" s="264">
        <f>+dr!H525</f>
        <v>-2.0817000000000752E-4</v>
      </c>
      <c r="J538" s="264">
        <f>+dr!I525</f>
        <v>-2.2743000000000069E-4</v>
      </c>
      <c r="K538" s="264">
        <f>+dr!J525</f>
        <v>0</v>
      </c>
      <c r="M538" s="6">
        <f t="shared" si="206"/>
        <v>521</v>
      </c>
      <c r="N538" s="1">
        <f t="shared" si="200"/>
        <v>42762</v>
      </c>
      <c r="O538" s="263">
        <f t="shared" si="201"/>
        <v>37.710372843014717</v>
      </c>
      <c r="P538" s="263">
        <f t="shared" si="202"/>
        <v>9.124232032556165</v>
      </c>
      <c r="Q538" s="263">
        <f t="shared" si="203"/>
        <v>14.961693050489533</v>
      </c>
      <c r="R538" s="263">
        <f t="shared" si="207"/>
        <v>300.90855644975437</v>
      </c>
      <c r="S538" s="98">
        <f t="shared" si="204"/>
        <v>3.1052433846153853E-2</v>
      </c>
      <c r="T538" s="265">
        <f>R538-'Ejercicio 7'!$J$12*EXP(-S538*34/360)</f>
        <v>300.81161893635556</v>
      </c>
      <c r="U538" s="280">
        <f t="shared" si="208"/>
        <v>8.2078280000000017E-2</v>
      </c>
      <c r="V538" s="280">
        <f t="shared" si="209"/>
        <v>8.2412639999999995E-2</v>
      </c>
      <c r="W538" s="280">
        <f t="shared" si="210"/>
        <v>-5.0390000000000157E-4</v>
      </c>
      <c r="X538" s="280">
        <f t="shared" si="211"/>
        <v>0</v>
      </c>
      <c r="Y538" s="262">
        <f t="shared" si="212"/>
        <v>9.9367780698667065</v>
      </c>
      <c r="Z538" s="262">
        <f t="shared" si="213"/>
        <v>9.7959302831965029</v>
      </c>
      <c r="AA538" s="262">
        <f t="shared" si="214"/>
        <v>10.00044829509595</v>
      </c>
      <c r="AB538" s="262">
        <f t="shared" si="215"/>
        <v>10</v>
      </c>
      <c r="AD538" s="6">
        <f t="shared" si="216"/>
        <v>521</v>
      </c>
      <c r="AE538" s="1">
        <f t="shared" si="217"/>
        <v>43537</v>
      </c>
      <c r="AF538" s="262">
        <f t="shared" si="218"/>
        <v>-7.7991843014714846E-2</v>
      </c>
      <c r="AG538" s="262">
        <f t="shared" si="219"/>
        <v>5.7679674438357864E-3</v>
      </c>
      <c r="AH538" s="262">
        <f t="shared" si="220"/>
        <v>-0.17169305048953376</v>
      </c>
      <c r="AI538" s="262">
        <f t="shared" si="221"/>
        <v>4.2114385502456457</v>
      </c>
      <c r="AJ538" s="262">
        <f t="shared" si="222"/>
        <v>-3.7524000000000585E-4</v>
      </c>
      <c r="AK538" s="262">
        <f t="shared" si="223"/>
        <v>-300.81161893635556</v>
      </c>
    </row>
    <row r="539" spans="1:37" x14ac:dyDescent="0.25">
      <c r="A539" s="6">
        <f t="shared" si="205"/>
        <v>522</v>
      </c>
      <c r="B539" s="245">
        <f>+Rendimientos!F1212</f>
        <v>42765</v>
      </c>
      <c r="C539" s="247">
        <f>+Rendimientos!G1212</f>
        <v>-8.3017125961380618E-3</v>
      </c>
      <c r="D539" s="247">
        <f>+Rendimientos!H1212</f>
        <v>-1.0591163042349135E-2</v>
      </c>
      <c r="E539" s="247">
        <f>+Rendimientos!I1212</f>
        <v>-1.6529325525311334E-2</v>
      </c>
      <c r="F539">
        <f>+VLOOKUP(B539,ASURB.MX!$A$2:$H$1054,8,FALSE)</f>
        <v>6.6457026192346297E-5</v>
      </c>
      <c r="G539" s="264">
        <f>+dr!F526</f>
        <v>-7.757000000000111E-4</v>
      </c>
      <c r="H539" s="264">
        <f>+dr!G526</f>
        <v>3.4509999999987606E-5</v>
      </c>
      <c r="I539" s="264">
        <f>+dr!H526</f>
        <v>5.1400000000006996E-5</v>
      </c>
      <c r="J539" s="264">
        <f>+dr!I526</f>
        <v>8.0129999999997703E-5</v>
      </c>
      <c r="K539" s="264">
        <f>+dr!J526</f>
        <v>0</v>
      </c>
      <c r="M539" s="6">
        <f t="shared" si="206"/>
        <v>522</v>
      </c>
      <c r="N539" s="1">
        <f t="shared" si="200"/>
        <v>42765</v>
      </c>
      <c r="O539" s="263">
        <f t="shared" si="201"/>
        <v>37.321260989906207</v>
      </c>
      <c r="P539" s="263">
        <f t="shared" si="202"/>
        <v>9.0338129469328692</v>
      </c>
      <c r="Q539" s="263">
        <f t="shared" si="203"/>
        <v>14.547540640661364</v>
      </c>
      <c r="R539" s="263">
        <f t="shared" si="207"/>
        <v>305.14027304130121</v>
      </c>
      <c r="S539" s="98">
        <f t="shared" si="204"/>
        <v>2.9901493846153836E-2</v>
      </c>
      <c r="T539" s="265">
        <f>R539-'Ejercicio 7'!$J$12*EXP(-S539*34/360)</f>
        <v>305.04332499023275</v>
      </c>
      <c r="U539" s="280">
        <f t="shared" si="208"/>
        <v>8.2042489999999996E-2</v>
      </c>
      <c r="V539" s="280">
        <f t="shared" si="209"/>
        <v>8.267221000000001E-2</v>
      </c>
      <c r="W539" s="280">
        <f t="shared" si="210"/>
        <v>-1.9634000000000318E-4</v>
      </c>
      <c r="X539" s="280">
        <f t="shared" si="211"/>
        <v>0</v>
      </c>
      <c r="Y539" s="262">
        <f t="shared" si="212"/>
        <v>9.9367780698667065</v>
      </c>
      <c r="Z539" s="262">
        <f t="shared" si="213"/>
        <v>9.7959302831965029</v>
      </c>
      <c r="AA539" s="262">
        <f t="shared" si="214"/>
        <v>10.00044829509595</v>
      </c>
      <c r="AB539" s="262">
        <f t="shared" si="215"/>
        <v>10</v>
      </c>
      <c r="AD539" s="6">
        <f t="shared" si="216"/>
        <v>522</v>
      </c>
      <c r="AE539" s="1">
        <f t="shared" si="217"/>
        <v>43537</v>
      </c>
      <c r="AF539" s="262">
        <f t="shared" si="218"/>
        <v>0.31112001009379497</v>
      </c>
      <c r="AG539" s="262">
        <f t="shared" si="219"/>
        <v>9.61870530671316E-2</v>
      </c>
      <c r="AH539" s="262">
        <f t="shared" si="220"/>
        <v>0.24245935933863549</v>
      </c>
      <c r="AI539" s="262">
        <f t="shared" si="221"/>
        <v>-2.0278041301196481E-2</v>
      </c>
      <c r="AJ539" s="262">
        <f t="shared" si="222"/>
        <v>7.757000000000111E-4</v>
      </c>
      <c r="AK539" s="262">
        <f t="shared" si="223"/>
        <v>-305.04332499023275</v>
      </c>
    </row>
    <row r="540" spans="1:37" x14ac:dyDescent="0.25">
      <c r="A540" s="6">
        <f t="shared" si="205"/>
        <v>523</v>
      </c>
      <c r="B540" s="245">
        <f>+Rendimientos!F1213</f>
        <v>42766</v>
      </c>
      <c r="C540" s="247">
        <f>+Rendimientos!G1213</f>
        <v>3.1204951977938469E-3</v>
      </c>
      <c r="D540" s="247">
        <f>+Rendimientos!H1213</f>
        <v>-1.5667217495094719E-2</v>
      </c>
      <c r="E540" s="247">
        <f>+Rendimientos!I1213</f>
        <v>1.4888637378020044E-2</v>
      </c>
      <c r="F540">
        <f>+VLOOKUP(B540,ASURB.MX!$A$2:$H$1054,8,FALSE)</f>
        <v>1.9546276050161114E-3</v>
      </c>
      <c r="G540" s="264">
        <f>+dr!F527</f>
        <v>1.100000000114898E-7</v>
      </c>
      <c r="H540" s="264">
        <f>+dr!G527</f>
        <v>-4.900999999998823E-5</v>
      </c>
      <c r="I540" s="264">
        <f>+dr!H527</f>
        <v>-1.4503000000000432E-4</v>
      </c>
      <c r="J540" s="264">
        <f>+dr!I527</f>
        <v>1.0605600000000021E-3</v>
      </c>
      <c r="K540" s="264">
        <f>+dr!J527</f>
        <v>0</v>
      </c>
      <c r="M540" s="6">
        <f t="shared" si="206"/>
        <v>523</v>
      </c>
      <c r="N540" s="1">
        <f t="shared" si="200"/>
        <v>42766</v>
      </c>
      <c r="O540" s="263">
        <f t="shared" si="201"/>
        <v>37.749996077394528</v>
      </c>
      <c r="P540" s="263">
        <f t="shared" si="202"/>
        <v>8.9880730079213471</v>
      </c>
      <c r="Q540" s="263">
        <f t="shared" si="203"/>
        <v>15.011850373558923</v>
      </c>
      <c r="R540" s="263">
        <f t="shared" si="207"/>
        <v>305.71697421102544</v>
      </c>
      <c r="S540" s="98">
        <f t="shared" si="204"/>
        <v>3.0677303846153858E-2</v>
      </c>
      <c r="T540" s="265">
        <f>R540-'Ejercicio 7'!$J$12*EXP(-S540*34/360)</f>
        <v>305.62003326317199</v>
      </c>
      <c r="U540" s="280">
        <f t="shared" si="208"/>
        <v>8.195897000000002E-2</v>
      </c>
      <c r="V540" s="280">
        <f t="shared" si="209"/>
        <v>8.2475779999999999E-2</v>
      </c>
      <c r="W540" s="280">
        <f t="shared" si="210"/>
        <v>7.8409000000000117E-4</v>
      </c>
      <c r="X540" s="280">
        <f t="shared" si="211"/>
        <v>0</v>
      </c>
      <c r="Y540" s="262">
        <f t="shared" si="212"/>
        <v>9.9367780698667065</v>
      </c>
      <c r="Z540" s="262">
        <f t="shared" si="213"/>
        <v>9.7959302831965029</v>
      </c>
      <c r="AA540" s="262">
        <f t="shared" si="214"/>
        <v>10.00044829509595</v>
      </c>
      <c r="AB540" s="262">
        <f t="shared" si="215"/>
        <v>10</v>
      </c>
      <c r="AD540" s="6">
        <f t="shared" si="216"/>
        <v>523</v>
      </c>
      <c r="AE540" s="1">
        <f t="shared" si="217"/>
        <v>43537</v>
      </c>
      <c r="AF540" s="262">
        <f t="shared" si="218"/>
        <v>-0.11761507739452526</v>
      </c>
      <c r="AG540" s="262">
        <f t="shared" si="219"/>
        <v>0.14192699207865367</v>
      </c>
      <c r="AH540" s="262">
        <f t="shared" si="220"/>
        <v>-0.22185037355892412</v>
      </c>
      <c r="AI540" s="262">
        <f t="shared" si="221"/>
        <v>-0.5969792110254275</v>
      </c>
      <c r="AJ540" s="262">
        <f t="shared" si="222"/>
        <v>-1.100000000114898E-7</v>
      </c>
      <c r="AK540" s="262">
        <f t="shared" si="223"/>
        <v>-305.62003326317199</v>
      </c>
    </row>
    <row r="541" spans="1:37" x14ac:dyDescent="0.25">
      <c r="A541" s="6">
        <f t="shared" si="205"/>
        <v>524</v>
      </c>
      <c r="B541" s="245">
        <f>+Rendimientos!F1214</f>
        <v>42767</v>
      </c>
      <c r="C541" s="247">
        <f>+Rendimientos!G1214</f>
        <v>-1.9393891862351458E-2</v>
      </c>
      <c r="D541" s="247">
        <f>+Rendimientos!H1214</f>
        <v>-8.2537427126680198E-3</v>
      </c>
      <c r="E541" s="247">
        <f>+Rendimientos!I1214</f>
        <v>6.5651118859141313E-4</v>
      </c>
      <c r="F541">
        <f>+VLOOKUP(B541,ASURB.MX!$A$2:$H$1054,8,FALSE)</f>
        <v>4.7548720541241733E-3</v>
      </c>
      <c r="G541" s="264">
        <f>+dr!F528</f>
        <v>2.2010999999999559E-4</v>
      </c>
      <c r="H541" s="264">
        <f>+dr!G528</f>
        <v>-6.5581000000000667E-4</v>
      </c>
      <c r="I541" s="264">
        <f>+dr!H528</f>
        <v>-5.0438999999999345E-4</v>
      </c>
      <c r="J541" s="264">
        <f>+dr!I528</f>
        <v>-3.451099999999957E-4</v>
      </c>
      <c r="K541" s="264">
        <f>+dr!J528</f>
        <v>0</v>
      </c>
      <c r="M541" s="6">
        <f t="shared" si="206"/>
        <v>524</v>
      </c>
      <c r="N541" s="1">
        <f t="shared" si="200"/>
        <v>42767</v>
      </c>
      <c r="O541" s="263">
        <f t="shared" si="201"/>
        <v>36.90957434463013</v>
      </c>
      <c r="P541" s="263">
        <f t="shared" si="202"/>
        <v>9.0549534624798156</v>
      </c>
      <c r="Q541" s="263">
        <f t="shared" si="203"/>
        <v>14.799712988473207</v>
      </c>
      <c r="R541" s="263">
        <f t="shared" si="207"/>
        <v>306.57425621044945</v>
      </c>
      <c r="S541" s="98">
        <f t="shared" si="204"/>
        <v>3.0897303846153842E-2</v>
      </c>
      <c r="T541" s="265">
        <f>R541-'Ejercicio 7'!$J$12*EXP(-S541*34/360)</f>
        <v>306.47731727679252</v>
      </c>
      <c r="U541" s="280">
        <f t="shared" si="208"/>
        <v>8.1352170000000001E-2</v>
      </c>
      <c r="V541" s="280">
        <f t="shared" si="209"/>
        <v>8.2116420000000009E-2</v>
      </c>
      <c r="W541" s="280">
        <f t="shared" si="210"/>
        <v>-6.2157999999999658E-4</v>
      </c>
      <c r="X541" s="280">
        <f t="shared" si="211"/>
        <v>0</v>
      </c>
      <c r="Y541" s="262">
        <f t="shared" si="212"/>
        <v>9.9367780698667065</v>
      </c>
      <c r="Z541" s="262">
        <f t="shared" si="213"/>
        <v>9.7959302831965029</v>
      </c>
      <c r="AA541" s="262">
        <f t="shared" si="214"/>
        <v>10.00044829509595</v>
      </c>
      <c r="AB541" s="262">
        <f t="shared" si="215"/>
        <v>10</v>
      </c>
      <c r="AD541" s="6">
        <f t="shared" si="216"/>
        <v>524</v>
      </c>
      <c r="AE541" s="1">
        <f t="shared" si="217"/>
        <v>43537</v>
      </c>
      <c r="AF541" s="262">
        <f t="shared" si="218"/>
        <v>0.72280665536987243</v>
      </c>
      <c r="AG541" s="262">
        <f t="shared" si="219"/>
        <v>7.5046537520185197E-2</v>
      </c>
      <c r="AH541" s="262">
        <f t="shared" si="220"/>
        <v>-9.7129884732076732E-3</v>
      </c>
      <c r="AI541" s="262">
        <f t="shared" si="221"/>
        <v>-1.454261210449431</v>
      </c>
      <c r="AJ541" s="262">
        <f t="shared" si="222"/>
        <v>-2.2010999999999559E-4</v>
      </c>
      <c r="AK541" s="262">
        <f t="shared" si="223"/>
        <v>-306.47731727679252</v>
      </c>
    </row>
    <row r="542" spans="1:37" x14ac:dyDescent="0.25">
      <c r="A542" s="6">
        <f t="shared" si="205"/>
        <v>525</v>
      </c>
      <c r="B542" s="245">
        <f>+Rendimientos!F1215</f>
        <v>42768</v>
      </c>
      <c r="C542" s="247">
        <f>+Rendimientos!G1215</f>
        <v>1.5843967252963129E-3</v>
      </c>
      <c r="D542" s="247">
        <f>+Rendimientos!H1215</f>
        <v>1.5366706094202301E-2</v>
      </c>
      <c r="E542" s="247">
        <f>+Rendimientos!I1215</f>
        <v>-3.2872387508345148E-3</v>
      </c>
      <c r="F542">
        <f>+VLOOKUP(B542,ASURB.MX!$A$2:$H$1054,8,FALSE)</f>
        <v>1.9416720871083422E-3</v>
      </c>
      <c r="G542" s="264">
        <f>+dr!F529</f>
        <v>1.504880000000007E-3</v>
      </c>
      <c r="H542" s="264">
        <f>+dr!G529</f>
        <v>-2.7170000000006911E-5</v>
      </c>
      <c r="I542" s="264">
        <f>+dr!H529</f>
        <v>3.650300000000023E-4</v>
      </c>
      <c r="J542" s="264">
        <f>+dr!I529</f>
        <v>-2.9997999999999136E-4</v>
      </c>
      <c r="K542" s="264">
        <f>+dr!J529</f>
        <v>0</v>
      </c>
      <c r="M542" s="6">
        <f t="shared" si="206"/>
        <v>525</v>
      </c>
      <c r="N542" s="1">
        <f t="shared" si="200"/>
        <v>42768</v>
      </c>
      <c r="O542" s="263">
        <f t="shared" si="201"/>
        <v>37.692052880704772</v>
      </c>
      <c r="P542" s="263">
        <f t="shared" si="202"/>
        <v>9.2713815287490622</v>
      </c>
      <c r="Q542" s="263">
        <f t="shared" si="203"/>
        <v>14.74146156130206</v>
      </c>
      <c r="R542" s="263">
        <f t="shared" si="207"/>
        <v>305.71301351494787</v>
      </c>
      <c r="S542" s="98">
        <f t="shared" si="204"/>
        <v>3.2182073846153854E-2</v>
      </c>
      <c r="T542" s="265">
        <f>R542-'Ejercicio 7'!$J$12*EXP(-S542*34/360)</f>
        <v>305.61608634308834</v>
      </c>
      <c r="U542" s="280">
        <f t="shared" si="208"/>
        <v>8.1980810000000001E-2</v>
      </c>
      <c r="V542" s="280">
        <f t="shared" si="209"/>
        <v>8.2985840000000005E-2</v>
      </c>
      <c r="W542" s="280">
        <f t="shared" si="210"/>
        <v>-5.7644999999999225E-4</v>
      </c>
      <c r="X542" s="280">
        <f t="shared" si="211"/>
        <v>0</v>
      </c>
      <c r="Y542" s="262">
        <f t="shared" si="212"/>
        <v>9.9367780698667065</v>
      </c>
      <c r="Z542" s="262">
        <f t="shared" si="213"/>
        <v>9.7959302831965029</v>
      </c>
      <c r="AA542" s="262">
        <f t="shared" si="214"/>
        <v>10.00044829509595</v>
      </c>
      <c r="AB542" s="262">
        <f t="shared" si="215"/>
        <v>10</v>
      </c>
      <c r="AD542" s="6">
        <f t="shared" si="216"/>
        <v>525</v>
      </c>
      <c r="AE542" s="1">
        <f t="shared" si="217"/>
        <v>43537</v>
      </c>
      <c r="AF542" s="262">
        <f t="shared" si="218"/>
        <v>-5.9671880704769364E-2</v>
      </c>
      <c r="AG542" s="262">
        <f t="shared" si="219"/>
        <v>-0.1413815287490614</v>
      </c>
      <c r="AH542" s="262">
        <f t="shared" si="220"/>
        <v>4.8538438697939057E-2</v>
      </c>
      <c r="AI542" s="262">
        <f t="shared" si="221"/>
        <v>-0.59301851494785751</v>
      </c>
      <c r="AJ542" s="262">
        <f t="shared" si="222"/>
        <v>-1.504880000000007E-3</v>
      </c>
      <c r="AK542" s="262">
        <f t="shared" si="223"/>
        <v>-305.61608634308834</v>
      </c>
    </row>
    <row r="543" spans="1:37" x14ac:dyDescent="0.25">
      <c r="A543" s="6">
        <f t="shared" si="205"/>
        <v>526</v>
      </c>
      <c r="B543" s="245">
        <f>+Rendimientos!F1216</f>
        <v>42769</v>
      </c>
      <c r="C543" s="247">
        <f>+Rendimientos!G1216</f>
        <v>-7.9580665252495918E-3</v>
      </c>
      <c r="D543" s="247">
        <f>+Rendimientos!H1216</f>
        <v>1.9987790002035925E-2</v>
      </c>
      <c r="E543" s="247">
        <f>+Rendimientos!I1216</f>
        <v>-1.3258424137955487E-2</v>
      </c>
      <c r="F543">
        <f>+VLOOKUP(B543,ASURB.MX!$A$2:$H$1054,8,FALSE)</f>
        <v>2.6594997247307156E-3</v>
      </c>
      <c r="G543" s="264">
        <f>+dr!F530</f>
        <v>-1.6928000000000082E-4</v>
      </c>
      <c r="H543" s="264">
        <f>+dr!G530</f>
        <v>-1.7251000000000072E-4</v>
      </c>
      <c r="I543" s="264">
        <f>+dr!H530</f>
        <v>-1.2680000000001024E-5</v>
      </c>
      <c r="J543" s="264">
        <f>+dr!I530</f>
        <v>-4.9184000000000727E-4</v>
      </c>
      <c r="K543" s="264">
        <f>+dr!J530</f>
        <v>0</v>
      </c>
      <c r="M543" s="6">
        <f t="shared" si="206"/>
        <v>526</v>
      </c>
      <c r="N543" s="1">
        <f t="shared" si="200"/>
        <v>42769</v>
      </c>
      <c r="O543" s="263">
        <f t="shared" si="201"/>
        <v>37.334088498541227</v>
      </c>
      <c r="P543" s="263">
        <f t="shared" si="202"/>
        <v>9.3143245058667166</v>
      </c>
      <c r="Q543" s="263">
        <f t="shared" si="203"/>
        <v>14.595202117026743</v>
      </c>
      <c r="R543" s="263">
        <f t="shared" si="207"/>
        <v>305.93254154744773</v>
      </c>
      <c r="S543" s="98">
        <f t="shared" si="204"/>
        <v>3.0507913846153846E-2</v>
      </c>
      <c r="T543" s="265">
        <f>R543-'Ejercicio 7'!$J$12*EXP(-S543*34/360)</f>
        <v>305.83559904872595</v>
      </c>
      <c r="U543" s="280">
        <f t="shared" si="208"/>
        <v>8.1835470000000007E-2</v>
      </c>
      <c r="V543" s="280">
        <f t="shared" si="209"/>
        <v>8.2608130000000002E-2</v>
      </c>
      <c r="W543" s="280">
        <f t="shared" si="210"/>
        <v>-7.6831000000000815E-4</v>
      </c>
      <c r="X543" s="280">
        <f t="shared" si="211"/>
        <v>0</v>
      </c>
      <c r="Y543" s="262">
        <f t="shared" si="212"/>
        <v>9.9367780698667065</v>
      </c>
      <c r="Z543" s="262">
        <f t="shared" si="213"/>
        <v>9.7959302831965029</v>
      </c>
      <c r="AA543" s="262">
        <f t="shared" si="214"/>
        <v>10.00044829509595</v>
      </c>
      <c r="AB543" s="262">
        <f t="shared" si="215"/>
        <v>10</v>
      </c>
      <c r="AD543" s="6">
        <f t="shared" si="216"/>
        <v>526</v>
      </c>
      <c r="AE543" s="1">
        <f t="shared" si="217"/>
        <v>43537</v>
      </c>
      <c r="AF543" s="262">
        <f t="shared" si="218"/>
        <v>0.29829250145877495</v>
      </c>
      <c r="AG543" s="262">
        <f t="shared" si="219"/>
        <v>-0.18432450586671578</v>
      </c>
      <c r="AH543" s="262">
        <f t="shared" si="220"/>
        <v>0.19479788297325662</v>
      </c>
      <c r="AI543" s="262">
        <f t="shared" si="221"/>
        <v>-0.8125465474477096</v>
      </c>
      <c r="AJ543" s="262">
        <f t="shared" si="222"/>
        <v>1.6928000000000082E-4</v>
      </c>
      <c r="AK543" s="262">
        <f t="shared" si="223"/>
        <v>-305.83559904872595</v>
      </c>
    </row>
    <row r="544" spans="1:37" x14ac:dyDescent="0.25">
      <c r="A544" s="6">
        <f t="shared" si="205"/>
        <v>527</v>
      </c>
      <c r="B544" s="245">
        <f>+Rendimientos!F1217</f>
        <v>42773</v>
      </c>
      <c r="C544" s="247">
        <f>+Rendimientos!G1217</f>
        <v>-3.8560695309504858E-2</v>
      </c>
      <c r="D544" s="247">
        <f>+Rendimientos!H1217</f>
        <v>-9.9439677641208115E-3</v>
      </c>
      <c r="E544" s="247">
        <f>+Rendimientos!I1217</f>
        <v>5.6563663029184988E-3</v>
      </c>
      <c r="F544">
        <f>+VLOOKUP(B544,ASURB.MX!$A$2:$H$1054,8,FALSE)</f>
        <v>4.2618114454496728E-4</v>
      </c>
      <c r="G544" s="264">
        <f>+dr!F531</f>
        <v>-5.9861000000000636E-4</v>
      </c>
      <c r="H544" s="264">
        <f>+dr!G531</f>
        <v>-2.1999999999522402E-7</v>
      </c>
      <c r="I544" s="264">
        <f>+dr!H531</f>
        <v>-1.5238000000000751E-4</v>
      </c>
      <c r="J544" s="264">
        <f>+dr!I531</f>
        <v>-2.0821999999999508E-4</v>
      </c>
      <c r="K544" s="264">
        <f>+dr!J531</f>
        <v>0</v>
      </c>
      <c r="M544" s="6">
        <f t="shared" si="206"/>
        <v>527</v>
      </c>
      <c r="N544" s="1">
        <f t="shared" si="200"/>
        <v>42773</v>
      </c>
      <c r="O544" s="263">
        <f t="shared" si="201"/>
        <v>36.208872347637701</v>
      </c>
      <c r="P544" s="263">
        <f t="shared" si="202"/>
        <v>9.0396614803839945</v>
      </c>
      <c r="Q544" s="263">
        <f t="shared" si="203"/>
        <v>14.873894703526677</v>
      </c>
      <c r="R544" s="263">
        <f t="shared" si="207"/>
        <v>305.25005910215799</v>
      </c>
      <c r="S544" s="98">
        <f t="shared" si="204"/>
        <v>3.007858384615384E-2</v>
      </c>
      <c r="T544" s="265">
        <f>R544-'Ejercicio 7'!$J$12*EXP(-S544*34/360)</f>
        <v>305.15311267254827</v>
      </c>
      <c r="U544" s="280">
        <f t="shared" si="208"/>
        <v>8.2007760000000013E-2</v>
      </c>
      <c r="V544" s="280">
        <f t="shared" si="209"/>
        <v>8.2468429999999995E-2</v>
      </c>
      <c r="W544" s="280">
        <f t="shared" si="210"/>
        <v>-4.8468999999999596E-4</v>
      </c>
      <c r="X544" s="280">
        <f t="shared" si="211"/>
        <v>0</v>
      </c>
      <c r="Y544" s="262">
        <f t="shared" si="212"/>
        <v>9.9367780698667065</v>
      </c>
      <c r="Z544" s="262">
        <f t="shared" si="213"/>
        <v>9.7959302831965029</v>
      </c>
      <c r="AA544" s="262">
        <f t="shared" si="214"/>
        <v>10.00044829509595</v>
      </c>
      <c r="AB544" s="262">
        <f t="shared" si="215"/>
        <v>10</v>
      </c>
      <c r="AD544" s="6">
        <f t="shared" si="216"/>
        <v>527</v>
      </c>
      <c r="AE544" s="1">
        <f t="shared" si="217"/>
        <v>43537</v>
      </c>
      <c r="AF544" s="262">
        <f t="shared" si="218"/>
        <v>1.4235086523623011</v>
      </c>
      <c r="AG544" s="262">
        <f t="shared" si="219"/>
        <v>9.0338519616006252E-2</v>
      </c>
      <c r="AH544" s="262">
        <f t="shared" si="220"/>
        <v>-8.3894703526677716E-2</v>
      </c>
      <c r="AI544" s="262">
        <f t="shared" si="221"/>
        <v>-0.13006410215797359</v>
      </c>
      <c r="AJ544" s="262">
        <f t="shared" si="222"/>
        <v>5.9861000000000636E-4</v>
      </c>
      <c r="AK544" s="262">
        <f t="shared" si="223"/>
        <v>-305.15311267254827</v>
      </c>
    </row>
    <row r="545" spans="1:37" x14ac:dyDescent="0.25">
      <c r="A545" s="6">
        <f t="shared" si="205"/>
        <v>528</v>
      </c>
      <c r="B545" s="245">
        <f>+Rendimientos!F1218</f>
        <v>42774</v>
      </c>
      <c r="C545" s="247">
        <f>+Rendimientos!G1218</f>
        <v>-1.5629353449717335E-2</v>
      </c>
      <c r="D545" s="247">
        <f>+Rendimientos!H1218</f>
        <v>-6.1853553767295313E-3</v>
      </c>
      <c r="E545" s="247">
        <f>+Rendimientos!I1218</f>
        <v>-2.9631863833812225E-2</v>
      </c>
      <c r="F545">
        <f>+VLOOKUP(B545,ASURB.MX!$A$2:$H$1054,8,FALSE)</f>
        <v>2.7638172122289584E-2</v>
      </c>
      <c r="G545" s="264">
        <f>+dr!F532</f>
        <v>1.8092000000000108E-4</v>
      </c>
      <c r="H545" s="264">
        <f>+dr!G532</f>
        <v>-1.0758999999999769E-4</v>
      </c>
      <c r="I545" s="264">
        <f>+dr!H532</f>
        <v>-3.1215999999999189E-4</v>
      </c>
      <c r="J545" s="264">
        <f>+dr!I532</f>
        <v>-7.968500000000156E-4</v>
      </c>
      <c r="K545" s="264">
        <f>+dr!J532</f>
        <v>0</v>
      </c>
      <c r="M545" s="6">
        <f t="shared" si="206"/>
        <v>528</v>
      </c>
      <c r="N545" s="1">
        <f t="shared" si="200"/>
        <v>42774</v>
      </c>
      <c r="O545" s="263">
        <f t="shared" si="201"/>
        <v>37.048783720161929</v>
      </c>
      <c r="P545" s="263">
        <f t="shared" si="202"/>
        <v>9.0737019964800627</v>
      </c>
      <c r="Q545" s="263">
        <f t="shared" si="203"/>
        <v>14.358174231576582</v>
      </c>
      <c r="R545" s="263">
        <f t="shared" si="207"/>
        <v>313.6705707964951</v>
      </c>
      <c r="S545" s="98">
        <f t="shared" si="204"/>
        <v>3.0858113846153848E-2</v>
      </c>
      <c r="T545" s="265">
        <f>R545-'Ejercicio 7'!$J$12*EXP(-S545*34/360)</f>
        <v>313.57363150403961</v>
      </c>
      <c r="U545" s="280">
        <f t="shared" si="208"/>
        <v>8.1900390000000017E-2</v>
      </c>
      <c r="V545" s="280">
        <f t="shared" si="209"/>
        <v>8.2308650000000011E-2</v>
      </c>
      <c r="W545" s="280">
        <f t="shared" si="210"/>
        <v>-1.0733200000000165E-3</v>
      </c>
      <c r="X545" s="280">
        <f t="shared" si="211"/>
        <v>0</v>
      </c>
      <c r="Y545" s="262">
        <f t="shared" si="212"/>
        <v>9.9367780698667065</v>
      </c>
      <c r="Z545" s="262">
        <f t="shared" si="213"/>
        <v>9.7959302831965029</v>
      </c>
      <c r="AA545" s="262">
        <f t="shared" si="214"/>
        <v>10.00044829509595</v>
      </c>
      <c r="AB545" s="262">
        <f t="shared" si="215"/>
        <v>10</v>
      </c>
      <c r="AD545" s="6">
        <f t="shared" si="216"/>
        <v>528</v>
      </c>
      <c r="AE545" s="1">
        <f t="shared" si="217"/>
        <v>43537</v>
      </c>
      <c r="AF545" s="262">
        <f t="shared" si="218"/>
        <v>0.58359727983807375</v>
      </c>
      <c r="AG545" s="262">
        <f t="shared" si="219"/>
        <v>5.6298003519938078E-2</v>
      </c>
      <c r="AH545" s="262">
        <f t="shared" si="220"/>
        <v>0.43182576842341724</v>
      </c>
      <c r="AI545" s="262">
        <f t="shared" si="221"/>
        <v>-8.5505757964950817</v>
      </c>
      <c r="AJ545" s="262">
        <f t="shared" si="222"/>
        <v>-1.8092000000000108E-4</v>
      </c>
      <c r="AK545" s="262">
        <f t="shared" si="223"/>
        <v>-313.57363150403961</v>
      </c>
    </row>
    <row r="546" spans="1:37" x14ac:dyDescent="0.25">
      <c r="A546" s="6">
        <f t="shared" si="205"/>
        <v>529</v>
      </c>
      <c r="B546" s="245">
        <f>+Rendimientos!F1219</f>
        <v>42775</v>
      </c>
      <c r="C546" s="247">
        <f>+Rendimientos!G1219</f>
        <v>1.9497328186284954E-2</v>
      </c>
      <c r="D546" s="247">
        <f>+Rendimientos!H1219</f>
        <v>1.0428939242718576E-2</v>
      </c>
      <c r="E546" s="247">
        <f>+Rendimientos!I1219</f>
        <v>-4.1520099588857343E-2</v>
      </c>
      <c r="F546">
        <f>+VLOOKUP(B546,ASURB.MX!$A$2:$H$1054,8,FALSE)</f>
        <v>5.8175979664294936E-3</v>
      </c>
      <c r="G546" s="264">
        <f>+dr!F533</f>
        <v>3.4668200000000024E-3</v>
      </c>
      <c r="H546" s="264">
        <f>+dr!G533</f>
        <v>1.4887200000000059E-3</v>
      </c>
      <c r="I546" s="264">
        <f>+dr!H533</f>
        <v>4.0883999999999365E-4</v>
      </c>
      <c r="J546" s="264">
        <f>+dr!I533</f>
        <v>1.386040000000005E-3</v>
      </c>
      <c r="K546" s="264">
        <f>+dr!J533</f>
        <v>0</v>
      </c>
      <c r="M546" s="6">
        <f t="shared" si="206"/>
        <v>529</v>
      </c>
      <c r="N546" s="1">
        <f t="shared" si="200"/>
        <v>42775</v>
      </c>
      <c r="O546" s="263">
        <f t="shared" si="201"/>
        <v>38.373311493634169</v>
      </c>
      <c r="P546" s="263">
        <f t="shared" si="202"/>
        <v>9.2257144478541857</v>
      </c>
      <c r="Q546" s="263">
        <f t="shared" si="203"/>
        <v>14.188491483988992</v>
      </c>
      <c r="R546" s="263">
        <f t="shared" si="207"/>
        <v>306.90023379830524</v>
      </c>
      <c r="S546" s="98">
        <f t="shared" si="204"/>
        <v>3.4144013846153849E-2</v>
      </c>
      <c r="T546" s="265">
        <f>R546-'Ejercicio 7'!$J$12*EXP(-S546*34/360)</f>
        <v>306.80332458483753</v>
      </c>
      <c r="U546" s="280">
        <f t="shared" si="208"/>
        <v>8.3496700000000007E-2</v>
      </c>
      <c r="V546" s="280">
        <f t="shared" si="209"/>
        <v>8.3029649999999997E-2</v>
      </c>
      <c r="W546" s="280">
        <f t="shared" si="210"/>
        <v>1.1095700000000042E-3</v>
      </c>
      <c r="X546" s="280">
        <f t="shared" si="211"/>
        <v>0</v>
      </c>
      <c r="Y546" s="262">
        <f t="shared" si="212"/>
        <v>9.9367780698667065</v>
      </c>
      <c r="Z546" s="262">
        <f t="shared" si="213"/>
        <v>9.7959302831965029</v>
      </c>
      <c r="AA546" s="262">
        <f t="shared" si="214"/>
        <v>10.00044829509595</v>
      </c>
      <c r="AB546" s="262">
        <f t="shared" si="215"/>
        <v>10</v>
      </c>
      <c r="AD546" s="6">
        <f t="shared" si="216"/>
        <v>529</v>
      </c>
      <c r="AE546" s="1">
        <f t="shared" si="217"/>
        <v>43537</v>
      </c>
      <c r="AF546" s="262">
        <f t="shared" si="218"/>
        <v>-0.74093049363416696</v>
      </c>
      <c r="AG546" s="262">
        <f t="shared" si="219"/>
        <v>-9.5714447854184925E-2</v>
      </c>
      <c r="AH546" s="262">
        <f t="shared" si="220"/>
        <v>0.60150851601100719</v>
      </c>
      <c r="AI546" s="262">
        <f t="shared" si="221"/>
        <v>-1.7802387983052199</v>
      </c>
      <c r="AJ546" s="262">
        <f t="shared" si="222"/>
        <v>-3.4668200000000024E-3</v>
      </c>
      <c r="AK546" s="262">
        <f t="shared" si="223"/>
        <v>-306.80332458483753</v>
      </c>
    </row>
    <row r="547" spans="1:37" x14ac:dyDescent="0.25">
      <c r="A547" s="6">
        <f t="shared" si="205"/>
        <v>530</v>
      </c>
      <c r="B547" s="245">
        <f>+Rendimientos!F1220</f>
        <v>42776</v>
      </c>
      <c r="C547" s="247">
        <f>+Rendimientos!G1220</f>
        <v>7.691580776677788E-3</v>
      </c>
      <c r="D547" s="247">
        <f>+Rendimientos!H1220</f>
        <v>2.5296647822654707E-2</v>
      </c>
      <c r="E547" s="247">
        <f>+Rendimientos!I1220</f>
        <v>2.2195887619011839E-2</v>
      </c>
      <c r="F547">
        <f>+VLOOKUP(B547,ASURB.MX!$A$2:$H$1054,8,FALSE)</f>
        <v>1.0468524309000088E-2</v>
      </c>
      <c r="G547" s="264">
        <f>+dr!F534</f>
        <v>5.9577000000000241E-4</v>
      </c>
      <c r="H547" s="264">
        <f>+dr!G534</f>
        <v>-6.3820000000006094E-5</v>
      </c>
      <c r="I547" s="264">
        <f>+dr!H534</f>
        <v>1.5307999999999988E-4</v>
      </c>
      <c r="J547" s="264">
        <f>+dr!I534</f>
        <v>2.9966000000000714E-4</v>
      </c>
      <c r="K547" s="264">
        <f>+dr!J534</f>
        <v>0</v>
      </c>
      <c r="M547" s="6">
        <f t="shared" si="206"/>
        <v>530</v>
      </c>
      <c r="N547" s="1">
        <f t="shared" si="200"/>
        <v>42776</v>
      </c>
      <c r="O547" s="263">
        <f t="shared" si="201"/>
        <v>37.922949531434064</v>
      </c>
      <c r="P547" s="263">
        <f t="shared" si="202"/>
        <v>9.3639044202751247</v>
      </c>
      <c r="Q547" s="263">
        <f t="shared" si="203"/>
        <v>15.121947484494907</v>
      </c>
      <c r="R547" s="263">
        <f t="shared" si="207"/>
        <v>308.33092862939833</v>
      </c>
      <c r="S547" s="98">
        <f t="shared" si="204"/>
        <v>3.1272963846153849E-2</v>
      </c>
      <c r="T547" s="265">
        <f>R547-'Ejercicio 7'!$J$12*EXP(-S547*34/360)</f>
        <v>308.23399313497686</v>
      </c>
      <c r="U547" s="280">
        <f t="shared" si="208"/>
        <v>8.1944160000000002E-2</v>
      </c>
      <c r="V547" s="280">
        <f t="shared" si="209"/>
        <v>8.2773890000000003E-2</v>
      </c>
      <c r="W547" s="280">
        <f t="shared" si="210"/>
        <v>2.3190000000006261E-5</v>
      </c>
      <c r="X547" s="280">
        <f t="shared" si="211"/>
        <v>0</v>
      </c>
      <c r="Y547" s="262">
        <f t="shared" si="212"/>
        <v>9.9367780698667065</v>
      </c>
      <c r="Z547" s="262">
        <f t="shared" si="213"/>
        <v>9.7959302831965029</v>
      </c>
      <c r="AA547" s="262">
        <f t="shared" si="214"/>
        <v>10.00044829509595</v>
      </c>
      <c r="AB547" s="262">
        <f t="shared" si="215"/>
        <v>10</v>
      </c>
      <c r="AD547" s="6">
        <f t="shared" si="216"/>
        <v>530</v>
      </c>
      <c r="AE547" s="1">
        <f t="shared" si="217"/>
        <v>43537</v>
      </c>
      <c r="AF547" s="262">
        <f t="shared" si="218"/>
        <v>-0.29056853143406158</v>
      </c>
      <c r="AG547" s="262">
        <f t="shared" si="219"/>
        <v>-0.23390442027512393</v>
      </c>
      <c r="AH547" s="262">
        <f t="shared" si="220"/>
        <v>-0.33194748449490774</v>
      </c>
      <c r="AI547" s="262">
        <f t="shared" si="221"/>
        <v>-3.210933629398312</v>
      </c>
      <c r="AJ547" s="262">
        <f t="shared" si="222"/>
        <v>-5.9577000000000241E-4</v>
      </c>
      <c r="AK547" s="262">
        <f t="shared" si="223"/>
        <v>-308.23399313497686</v>
      </c>
    </row>
    <row r="548" spans="1:37" x14ac:dyDescent="0.25">
      <c r="A548" s="6">
        <f t="shared" si="205"/>
        <v>531</v>
      </c>
      <c r="B548" s="245">
        <f>+Rendimientos!F1221</f>
        <v>42779</v>
      </c>
      <c r="C548" s="247">
        <f>+Rendimientos!G1221</f>
        <v>4.9174458591634291E-3</v>
      </c>
      <c r="D548" s="247">
        <f>+Rendimientos!H1221</f>
        <v>-2.8943021349170906E-3</v>
      </c>
      <c r="E548" s="247">
        <f>+Rendimientos!I1221</f>
        <v>6.9444284757249784E-3</v>
      </c>
      <c r="F548">
        <f>+VLOOKUP(B548,ASURB.MX!$A$2:$H$1054,8,FALSE)</f>
        <v>-1.1991219964169198E-2</v>
      </c>
      <c r="G548" s="264">
        <f>+dr!F535</f>
        <v>1.4119999999992472E-5</v>
      </c>
      <c r="H548" s="264">
        <f>+dr!G535</f>
        <v>-3.5020000000010598E-5</v>
      </c>
      <c r="I548" s="264">
        <f>+dr!H535</f>
        <v>-3.3795999999999826E-4</v>
      </c>
      <c r="J548" s="264">
        <f>+dr!I535</f>
        <v>-1.1956000000000466E-4</v>
      </c>
      <c r="K548" s="264">
        <f>+dr!J535</f>
        <v>0</v>
      </c>
      <c r="M548" s="6">
        <f t="shared" si="206"/>
        <v>531</v>
      </c>
      <c r="N548" s="1">
        <f t="shared" si="200"/>
        <v>42779</v>
      </c>
      <c r="O548" s="263">
        <f t="shared" si="201"/>
        <v>37.817891942302353</v>
      </c>
      <c r="P548" s="263">
        <f t="shared" si="202"/>
        <v>9.1036132255771118</v>
      </c>
      <c r="Q548" s="263">
        <f t="shared" si="203"/>
        <v>14.893065548626257</v>
      </c>
      <c r="R548" s="263">
        <f t="shared" si="207"/>
        <v>301.48308310872528</v>
      </c>
      <c r="S548" s="98">
        <f t="shared" si="204"/>
        <v>3.0691313846153839E-2</v>
      </c>
      <c r="T548" s="265">
        <f>R548-'Ejercicio 7'!$J$12*EXP(-S548*34/360)</f>
        <v>301.38614228914076</v>
      </c>
      <c r="U548" s="280">
        <f t="shared" si="208"/>
        <v>8.1972959999999997E-2</v>
      </c>
      <c r="V548" s="280">
        <f t="shared" si="209"/>
        <v>8.2282850000000005E-2</v>
      </c>
      <c r="W548" s="280">
        <f t="shared" si="210"/>
        <v>-3.9603000000000554E-4</v>
      </c>
      <c r="X548" s="280">
        <f t="shared" si="211"/>
        <v>0</v>
      </c>
      <c r="Y548" s="262">
        <f t="shared" si="212"/>
        <v>9.9367780698667065</v>
      </c>
      <c r="Z548" s="262">
        <f t="shared" si="213"/>
        <v>9.7959302831965029</v>
      </c>
      <c r="AA548" s="262">
        <f t="shared" si="214"/>
        <v>10.00044829509595</v>
      </c>
      <c r="AB548" s="262">
        <f t="shared" si="215"/>
        <v>10</v>
      </c>
      <c r="AD548" s="6">
        <f t="shared" si="216"/>
        <v>531</v>
      </c>
      <c r="AE548" s="1">
        <f t="shared" si="217"/>
        <v>43537</v>
      </c>
      <c r="AF548" s="262">
        <f t="shared" si="218"/>
        <v>-0.18551094230235066</v>
      </c>
      <c r="AG548" s="262">
        <f t="shared" si="219"/>
        <v>2.6386774422888948E-2</v>
      </c>
      <c r="AH548" s="262">
        <f t="shared" si="220"/>
        <v>-0.10306554862625816</v>
      </c>
      <c r="AI548" s="262">
        <f t="shared" si="221"/>
        <v>3.6369118912747354</v>
      </c>
      <c r="AJ548" s="262">
        <f t="shared" si="222"/>
        <v>-1.4119999999992472E-5</v>
      </c>
      <c r="AK548" s="262">
        <f t="shared" si="223"/>
        <v>-301.38614228914076</v>
      </c>
    </row>
    <row r="549" spans="1:37" x14ac:dyDescent="0.25">
      <c r="A549" s="6">
        <f t="shared" si="205"/>
        <v>532</v>
      </c>
      <c r="B549" s="245">
        <f>+Rendimientos!F1222</f>
        <v>42780</v>
      </c>
      <c r="C549" s="247">
        <f>+Rendimientos!G1222</f>
        <v>-3.825159883667207E-3</v>
      </c>
      <c r="D549" s="247">
        <f>+Rendimientos!H1222</f>
        <v>-1.6280793188572978E-2</v>
      </c>
      <c r="E549" s="247">
        <f>+Rendimientos!I1222</f>
        <v>-8.6881838875018033E-3</v>
      </c>
      <c r="F549">
        <f>+VLOOKUP(B549,ASURB.MX!$A$2:$H$1054,8,FALSE)</f>
        <v>-8.8646247393586505E-3</v>
      </c>
      <c r="G549" s="264">
        <f>+dr!F536</f>
        <v>-8.4120000000000028E-5</v>
      </c>
      <c r="H549" s="264">
        <f>+dr!G536</f>
        <v>1.780000000001225E-5</v>
      </c>
      <c r="I549" s="264">
        <f>+dr!H536</f>
        <v>2.8272999999999493E-4</v>
      </c>
      <c r="J549" s="264">
        <f>+dr!I536</f>
        <v>2.3069000000000561E-4</v>
      </c>
      <c r="K549" s="264">
        <f>+dr!J536</f>
        <v>0</v>
      </c>
      <c r="M549" s="6">
        <f t="shared" si="206"/>
        <v>532</v>
      </c>
      <c r="N549" s="1">
        <f t="shared" si="200"/>
        <v>42780</v>
      </c>
      <c r="O549" s="263">
        <f t="shared" si="201"/>
        <v>37.488706090807135</v>
      </c>
      <c r="P549" s="263">
        <f t="shared" si="202"/>
        <v>8.9825598363394814</v>
      </c>
      <c r="Q549" s="263">
        <f t="shared" si="203"/>
        <v>14.662058355371876</v>
      </c>
      <c r="R549" s="263">
        <f t="shared" si="207"/>
        <v>302.427173802374</v>
      </c>
      <c r="S549" s="98">
        <f t="shared" si="204"/>
        <v>3.0593073846153847E-2</v>
      </c>
      <c r="T549" s="265">
        <f>R549-'Ejercicio 7'!$J$12*EXP(-S549*34/360)</f>
        <v>302.33023208334686</v>
      </c>
      <c r="U549" s="280">
        <f t="shared" si="208"/>
        <v>8.202578000000002E-2</v>
      </c>
      <c r="V549" s="280">
        <f t="shared" si="209"/>
        <v>8.2903539999999998E-2</v>
      </c>
      <c r="W549" s="280">
        <f t="shared" si="210"/>
        <v>-4.5779999999995269E-5</v>
      </c>
      <c r="X549" s="280">
        <f t="shared" si="211"/>
        <v>0</v>
      </c>
      <c r="Y549" s="262">
        <f t="shared" si="212"/>
        <v>9.9367780698667065</v>
      </c>
      <c r="Z549" s="262">
        <f t="shared" si="213"/>
        <v>9.7959302831965029</v>
      </c>
      <c r="AA549" s="262">
        <f t="shared" si="214"/>
        <v>10.00044829509595</v>
      </c>
      <c r="AB549" s="262">
        <f t="shared" si="215"/>
        <v>10</v>
      </c>
      <c r="AD549" s="6">
        <f t="shared" si="216"/>
        <v>532</v>
      </c>
      <c r="AE549" s="1">
        <f t="shared" si="217"/>
        <v>43537</v>
      </c>
      <c r="AF549" s="262">
        <f t="shared" si="218"/>
        <v>0.14367490919286752</v>
      </c>
      <c r="AG549" s="262">
        <f t="shared" si="219"/>
        <v>0.14744016366051937</v>
      </c>
      <c r="AH549" s="262">
        <f t="shared" si="220"/>
        <v>0.12794164462812319</v>
      </c>
      <c r="AI549" s="262">
        <f t="shared" si="221"/>
        <v>2.6928211976260172</v>
      </c>
      <c r="AJ549" s="262">
        <f t="shared" si="222"/>
        <v>8.4120000000000028E-5</v>
      </c>
      <c r="AK549" s="262">
        <f t="shared" si="223"/>
        <v>-302.33023208334686</v>
      </c>
    </row>
    <row r="550" spans="1:37" x14ac:dyDescent="0.25">
      <c r="A550" s="6">
        <f t="shared" si="205"/>
        <v>533</v>
      </c>
      <c r="B550" s="245">
        <f>+Rendimientos!F1223</f>
        <v>42781</v>
      </c>
      <c r="C550" s="247">
        <f>+Rendimientos!G1223</f>
        <v>-1.1546805405071501E-2</v>
      </c>
      <c r="D550" s="247">
        <f>+Rendimientos!H1223</f>
        <v>-3.3727456353314202E-3</v>
      </c>
      <c r="E550" s="247">
        <f>+Rendimientos!I1223</f>
        <v>-1.2291668526205579E-2</v>
      </c>
      <c r="F550">
        <f>+VLOOKUP(B550,ASURB.MX!$A$2:$H$1054,8,FALSE)</f>
        <v>-4.8157818765854074E-3</v>
      </c>
      <c r="G550" s="264">
        <f>+dr!F537</f>
        <v>-1.4184000000000418E-4</v>
      </c>
      <c r="H550" s="264">
        <f>+dr!G537</f>
        <v>8.2189999999995877E-5</v>
      </c>
      <c r="I550" s="264">
        <f>+dr!H537</f>
        <v>3.7850000000000383E-4</v>
      </c>
      <c r="J550" s="264">
        <f>+dr!I537</f>
        <v>2.8410000000006486E-5</v>
      </c>
      <c r="K550" s="264">
        <f>+dr!J537</f>
        <v>0</v>
      </c>
      <c r="M550" s="6">
        <f t="shared" si="206"/>
        <v>533</v>
      </c>
      <c r="N550" s="1">
        <f t="shared" si="200"/>
        <v>42781</v>
      </c>
      <c r="O550" s="263">
        <f t="shared" si="201"/>
        <v>37.200346330003129</v>
      </c>
      <c r="P550" s="263">
        <f t="shared" si="202"/>
        <v>9.0992587027786787</v>
      </c>
      <c r="Q550" s="263">
        <f t="shared" si="203"/>
        <v>14.609318933234162</v>
      </c>
      <c r="R550" s="263">
        <f t="shared" si="207"/>
        <v>303.65413611919666</v>
      </c>
      <c r="S550" s="98">
        <f t="shared" si="204"/>
        <v>3.0535353846153843E-2</v>
      </c>
      <c r="T550" s="265">
        <f>R550-'Ejercicio 7'!$J$12*EXP(-S550*34/360)</f>
        <v>303.55719387170643</v>
      </c>
      <c r="U550" s="280">
        <f t="shared" si="208"/>
        <v>8.2090170000000004E-2</v>
      </c>
      <c r="V550" s="280">
        <f t="shared" si="209"/>
        <v>8.2999310000000007E-2</v>
      </c>
      <c r="W550" s="280">
        <f t="shared" si="210"/>
        <v>-2.480599999999944E-4</v>
      </c>
      <c r="X550" s="280">
        <f t="shared" si="211"/>
        <v>0</v>
      </c>
      <c r="Y550" s="262">
        <f t="shared" si="212"/>
        <v>9.9367780698667065</v>
      </c>
      <c r="Z550" s="262">
        <f t="shared" si="213"/>
        <v>9.7959302831965029</v>
      </c>
      <c r="AA550" s="262">
        <f t="shared" si="214"/>
        <v>10.00044829509595</v>
      </c>
      <c r="AB550" s="262">
        <f t="shared" si="215"/>
        <v>10</v>
      </c>
      <c r="AD550" s="6">
        <f t="shared" si="216"/>
        <v>533</v>
      </c>
      <c r="AE550" s="1">
        <f t="shared" si="217"/>
        <v>43537</v>
      </c>
      <c r="AF550" s="262">
        <f t="shared" si="218"/>
        <v>0.43203466999687379</v>
      </c>
      <c r="AG550" s="262">
        <f t="shared" si="219"/>
        <v>3.0741297221322128E-2</v>
      </c>
      <c r="AH550" s="262">
        <f t="shared" si="220"/>
        <v>0.18068106676583717</v>
      </c>
      <c r="AI550" s="262">
        <f t="shared" si="221"/>
        <v>1.4658588808033528</v>
      </c>
      <c r="AJ550" s="262">
        <f t="shared" si="222"/>
        <v>1.4184000000000418E-4</v>
      </c>
      <c r="AK550" s="262">
        <f t="shared" si="223"/>
        <v>-303.55719387170643</v>
      </c>
    </row>
    <row r="551" spans="1:37" x14ac:dyDescent="0.25">
      <c r="A551" s="6">
        <f t="shared" si="205"/>
        <v>534</v>
      </c>
      <c r="B551" s="245">
        <f>+Rendimientos!F1224</f>
        <v>42782</v>
      </c>
      <c r="C551" s="247">
        <f>+Rendimientos!G1224</f>
        <v>-2.2371412798389213E-2</v>
      </c>
      <c r="D551" s="247">
        <f>+Rendimientos!H1224</f>
        <v>9.2476177071971165E-3</v>
      </c>
      <c r="E551" s="247">
        <f>+Rendimientos!I1224</f>
        <v>-3.8944104502574785E-3</v>
      </c>
      <c r="F551">
        <f>+VLOOKUP(B551,ASURB.MX!$A$2:$H$1054,8,FALSE)</f>
        <v>8.5562133833704292E-3</v>
      </c>
      <c r="G551" s="264">
        <f>+dr!F538</f>
        <v>1.2009999999999799E-5</v>
      </c>
      <c r="H551" s="264">
        <f>+dr!G538</f>
        <v>-3.1900000000001372E-6</v>
      </c>
      <c r="I551" s="264">
        <f>+dr!H538</f>
        <v>2.2714000000000067E-4</v>
      </c>
      <c r="J551" s="264">
        <f>+dr!I538</f>
        <v>7.1669999999995904E-5</v>
      </c>
      <c r="K551" s="264">
        <f>+dr!J538</f>
        <v>0</v>
      </c>
      <c r="M551" s="6">
        <f t="shared" si="206"/>
        <v>534</v>
      </c>
      <c r="N551" s="1">
        <f t="shared" si="200"/>
        <v>42782</v>
      </c>
      <c r="O551" s="263">
        <f t="shared" si="201"/>
        <v>36.799838765344042</v>
      </c>
      <c r="P551" s="263">
        <f t="shared" si="202"/>
        <v>9.2148223474994015</v>
      </c>
      <c r="Q551" s="263">
        <f t="shared" si="203"/>
        <v>14.73251367975902</v>
      </c>
      <c r="R551" s="263">
        <f t="shared" si="207"/>
        <v>307.74186743945859</v>
      </c>
      <c r="S551" s="98">
        <f t="shared" si="204"/>
        <v>3.0689203846153847E-2</v>
      </c>
      <c r="T551" s="265">
        <f>R551-'Ejercicio 7'!$J$12*EXP(-S551*34/360)</f>
        <v>307.64492660055595</v>
      </c>
      <c r="U551" s="280">
        <f t="shared" si="208"/>
        <v>8.2004790000000008E-2</v>
      </c>
      <c r="V551" s="280">
        <f t="shared" si="209"/>
        <v>8.2847950000000004E-2</v>
      </c>
      <c r="W551" s="280">
        <f t="shared" si="210"/>
        <v>-2.0480000000000498E-4</v>
      </c>
      <c r="X551" s="280">
        <f t="shared" si="211"/>
        <v>0</v>
      </c>
      <c r="Y551" s="262">
        <f t="shared" si="212"/>
        <v>9.9367780698667065</v>
      </c>
      <c r="Z551" s="262">
        <f t="shared" si="213"/>
        <v>9.7959302831965029</v>
      </c>
      <c r="AA551" s="262">
        <f t="shared" si="214"/>
        <v>10.00044829509595</v>
      </c>
      <c r="AB551" s="262">
        <f t="shared" si="215"/>
        <v>10</v>
      </c>
      <c r="AD551" s="6">
        <f t="shared" si="216"/>
        <v>534</v>
      </c>
      <c r="AE551" s="1">
        <f t="shared" si="217"/>
        <v>43537</v>
      </c>
      <c r="AF551" s="262">
        <f t="shared" si="218"/>
        <v>0.83254223465596056</v>
      </c>
      <c r="AG551" s="262">
        <f t="shared" si="219"/>
        <v>-8.4822347499400763E-2</v>
      </c>
      <c r="AH551" s="262">
        <f t="shared" si="220"/>
        <v>5.7486320240979438E-2</v>
      </c>
      <c r="AI551" s="262">
        <f t="shared" si="221"/>
        <v>-2.6218724394585706</v>
      </c>
      <c r="AJ551" s="262">
        <f t="shared" si="222"/>
        <v>-1.2009999999999799E-5</v>
      </c>
      <c r="AK551" s="262">
        <f t="shared" si="223"/>
        <v>-307.64492660055595</v>
      </c>
    </row>
    <row r="552" spans="1:37" x14ac:dyDescent="0.25">
      <c r="A552" s="6">
        <f t="shared" si="205"/>
        <v>535</v>
      </c>
      <c r="B552" s="245">
        <f>+Rendimientos!F1225</f>
        <v>42783</v>
      </c>
      <c r="C552" s="247">
        <f>+Rendimientos!G1225</f>
        <v>-5.6486538877199572E-4</v>
      </c>
      <c r="D552" s="247">
        <f>+Rendimientos!H1225</f>
        <v>-5.0335624792624883E-3</v>
      </c>
      <c r="E552" s="247">
        <f>+Rendimientos!I1225</f>
        <v>-1.3212171707391661E-2</v>
      </c>
      <c r="F552">
        <f>+VLOOKUP(B552,ASURB.MX!$A$2:$H$1054,8,FALSE)</f>
        <v>2.0278632611208491E-2</v>
      </c>
      <c r="G552" s="264">
        <f>+dr!F539</f>
        <v>1.4004199999999994E-3</v>
      </c>
      <c r="H552" s="264">
        <f>+dr!G539</f>
        <v>4.6100000000000307E-4</v>
      </c>
      <c r="I552" s="264">
        <f>+dr!H539</f>
        <v>2.5448000000000137E-4</v>
      </c>
      <c r="J552" s="264">
        <f>+dr!I539</f>
        <v>-1.5624999999999667E-4</v>
      </c>
      <c r="K552" s="264">
        <f>+dr!J539</f>
        <v>0</v>
      </c>
      <c r="M552" s="6">
        <f t="shared" si="206"/>
        <v>535</v>
      </c>
      <c r="N552" s="1">
        <f t="shared" si="200"/>
        <v>42783</v>
      </c>
      <c r="O552" s="263">
        <f t="shared" si="201"/>
        <v>37.611129773082354</v>
      </c>
      <c r="P552" s="263">
        <f t="shared" si="202"/>
        <v>9.0841590430132548</v>
      </c>
      <c r="Q552" s="263">
        <f t="shared" si="203"/>
        <v>14.595877196211131</v>
      </c>
      <c r="R552" s="263">
        <f t="shared" si="207"/>
        <v>311.37057367827356</v>
      </c>
      <c r="S552" s="98">
        <f t="shared" si="204"/>
        <v>3.2077613846153846E-2</v>
      </c>
      <c r="T552" s="265">
        <f>R552-'Ejercicio 7'!$J$12*EXP(-S552*34/360)</f>
        <v>311.27364555015816</v>
      </c>
      <c r="U552" s="280">
        <f t="shared" si="208"/>
        <v>8.2468980000000011E-2</v>
      </c>
      <c r="V552" s="280">
        <f t="shared" si="209"/>
        <v>8.2875290000000004E-2</v>
      </c>
      <c r="W552" s="280">
        <f t="shared" si="210"/>
        <v>-4.3271999999999755E-4</v>
      </c>
      <c r="X552" s="280">
        <f t="shared" si="211"/>
        <v>0</v>
      </c>
      <c r="Y552" s="262">
        <f t="shared" si="212"/>
        <v>9.9367780698667065</v>
      </c>
      <c r="Z552" s="262">
        <f t="shared" si="213"/>
        <v>9.7959302831965029</v>
      </c>
      <c r="AA552" s="262">
        <f t="shared" si="214"/>
        <v>10.00044829509595</v>
      </c>
      <c r="AB552" s="262">
        <f t="shared" si="215"/>
        <v>10</v>
      </c>
      <c r="AD552" s="6">
        <f t="shared" si="216"/>
        <v>535</v>
      </c>
      <c r="AE552" s="1">
        <f t="shared" si="217"/>
        <v>43537</v>
      </c>
      <c r="AF552" s="262">
        <f t="shared" si="218"/>
        <v>2.125122691764858E-2</v>
      </c>
      <c r="AG552" s="262">
        <f t="shared" si="219"/>
        <v>4.5840956986745951E-2</v>
      </c>
      <c r="AH552" s="262">
        <f t="shared" si="220"/>
        <v>0.19412280378886848</v>
      </c>
      <c r="AI552" s="262">
        <f t="shared" si="221"/>
        <v>-6.2505786782735413</v>
      </c>
      <c r="AJ552" s="262">
        <f t="shared" si="222"/>
        <v>-1.4004199999999994E-3</v>
      </c>
      <c r="AK552" s="262">
        <f t="shared" si="223"/>
        <v>-311.27364555015816</v>
      </c>
    </row>
    <row r="553" spans="1:37" x14ac:dyDescent="0.25">
      <c r="A553" s="6">
        <f t="shared" si="205"/>
        <v>536</v>
      </c>
      <c r="B553" s="245">
        <f>+Rendimientos!F1226</f>
        <v>42786</v>
      </c>
      <c r="C553" s="247">
        <f>+Rendimientos!G1226</f>
        <v>1.6935810906491342E-3</v>
      </c>
      <c r="D553" s="247">
        <f>+Rendimientos!H1226</f>
        <v>8.5836653824355649E-3</v>
      </c>
      <c r="E553" s="247">
        <f>+Rendimientos!I1226</f>
        <v>1.3921296924612052E-2</v>
      </c>
      <c r="F553">
        <f>+VLOOKUP(B553,ASURB.MX!$A$2:$H$1054,8,FALSE)</f>
        <v>-1.2649596141360143E-2</v>
      </c>
      <c r="G553" s="264">
        <f>+dr!F540</f>
        <v>-1.5010700000000002E-3</v>
      </c>
      <c r="H553" s="264">
        <f>+dr!G540</f>
        <v>-4.4004000000000265E-4</v>
      </c>
      <c r="I553" s="264">
        <f>+dr!H540</f>
        <v>4.7169999999999157E-5</v>
      </c>
      <c r="J553" s="264">
        <f>+dr!I540</f>
        <v>1.3225999999999516E-4</v>
      </c>
      <c r="K553" s="264">
        <f>+dr!J540</f>
        <v>0</v>
      </c>
      <c r="M553" s="6">
        <f t="shared" si="206"/>
        <v>536</v>
      </c>
      <c r="N553" s="1">
        <f t="shared" si="200"/>
        <v>42786</v>
      </c>
      <c r="O553" s="263">
        <f t="shared" si="201"/>
        <v>37.696168488253306</v>
      </c>
      <c r="P553" s="263">
        <f t="shared" si="202"/>
        <v>9.2087061754275314</v>
      </c>
      <c r="Q553" s="263">
        <f t="shared" si="203"/>
        <v>14.99733582479899</v>
      </c>
      <c r="R553" s="263">
        <f t="shared" si="207"/>
        <v>301.28465915494991</v>
      </c>
      <c r="S553" s="98">
        <f t="shared" si="204"/>
        <v>2.9176123846153847E-2</v>
      </c>
      <c r="T553" s="265">
        <f>R553-'Ejercicio 7'!$J$12*EXP(-S553*34/360)</f>
        <v>301.18770446201762</v>
      </c>
      <c r="U553" s="280">
        <f t="shared" si="208"/>
        <v>8.1567940000000005E-2</v>
      </c>
      <c r="V553" s="280">
        <f t="shared" si="209"/>
        <v>8.2667980000000002E-2</v>
      </c>
      <c r="W553" s="280">
        <f t="shared" si="210"/>
        <v>-1.4421000000000572E-4</v>
      </c>
      <c r="X553" s="280">
        <f t="shared" si="211"/>
        <v>0</v>
      </c>
      <c r="Y553" s="262">
        <f t="shared" si="212"/>
        <v>9.9367780698667065</v>
      </c>
      <c r="Z553" s="262">
        <f t="shared" si="213"/>
        <v>9.7959302831965029</v>
      </c>
      <c r="AA553" s="262">
        <f t="shared" si="214"/>
        <v>10.00044829509595</v>
      </c>
      <c r="AB553" s="262">
        <f t="shared" si="215"/>
        <v>10</v>
      </c>
      <c r="AD553" s="6">
        <f t="shared" si="216"/>
        <v>536</v>
      </c>
      <c r="AE553" s="1">
        <f t="shared" si="217"/>
        <v>43537</v>
      </c>
      <c r="AF553" s="262">
        <f t="shared" si="218"/>
        <v>-6.3787488253304048E-2</v>
      </c>
      <c r="AG553" s="262">
        <f t="shared" si="219"/>
        <v>-7.8706175427530667E-2</v>
      </c>
      <c r="AH553" s="262">
        <f t="shared" si="220"/>
        <v>-0.20733582479899049</v>
      </c>
      <c r="AI553" s="262">
        <f t="shared" si="221"/>
        <v>3.8353358450501105</v>
      </c>
      <c r="AJ553" s="262">
        <f t="shared" si="222"/>
        <v>1.5010700000000002E-3</v>
      </c>
      <c r="AK553" s="262">
        <f t="shared" si="223"/>
        <v>-301.18770446201762</v>
      </c>
    </row>
    <row r="554" spans="1:37" x14ac:dyDescent="0.25">
      <c r="A554" s="6">
        <f t="shared" si="205"/>
        <v>537</v>
      </c>
      <c r="B554" s="245">
        <f>+Rendimientos!F1227</f>
        <v>42787</v>
      </c>
      <c r="C554" s="247">
        <f>+Rendimientos!G1227</f>
        <v>1.6809371651382066E-2</v>
      </c>
      <c r="D554" s="247">
        <f>+Rendimientos!H1227</f>
        <v>2.9143333159840443E-3</v>
      </c>
      <c r="E554" s="247">
        <f>+Rendimientos!I1227</f>
        <v>-8.9016014074788895E-3</v>
      </c>
      <c r="F554">
        <f>+VLOOKUP(B554,ASURB.MX!$A$2:$H$1054,8,FALSE)</f>
        <v>6.7851406352471989E-3</v>
      </c>
      <c r="G554" s="264">
        <f>+dr!F541</f>
        <v>4.734500000000072E-4</v>
      </c>
      <c r="H554" s="264">
        <f>+dr!G541</f>
        <v>-4.4381999999999755E-4</v>
      </c>
      <c r="I554" s="264">
        <f>+dr!H541</f>
        <v>-9.4508999999999566E-4</v>
      </c>
      <c r="J554" s="264">
        <f>+dr!I541</f>
        <v>-3.8511000000000795E-4</v>
      </c>
      <c r="K554" s="264">
        <f>+dr!J541</f>
        <v>0</v>
      </c>
      <c r="M554" s="6">
        <f t="shared" si="206"/>
        <v>537</v>
      </c>
      <c r="N554" s="1">
        <f t="shared" si="200"/>
        <v>42787</v>
      </c>
      <c r="O554" s="263">
        <f t="shared" si="201"/>
        <v>38.270304201820487</v>
      </c>
      <c r="P554" s="263">
        <f t="shared" si="202"/>
        <v>9.1566466729583844</v>
      </c>
      <c r="Q554" s="263">
        <f t="shared" si="203"/>
        <v>14.658929549122824</v>
      </c>
      <c r="R554" s="263">
        <f t="shared" si="207"/>
        <v>307.19731656652652</v>
      </c>
      <c r="S554" s="98">
        <f t="shared" si="204"/>
        <v>3.1150643846153854E-2</v>
      </c>
      <c r="T554" s="265">
        <f>R554-'Ejercicio 7'!$J$12*EXP(-S554*34/360)</f>
        <v>307.10037995225667</v>
      </c>
      <c r="U554" s="280">
        <f t="shared" si="208"/>
        <v>8.1564160000000011E-2</v>
      </c>
      <c r="V554" s="280">
        <f t="shared" si="209"/>
        <v>8.1675720000000007E-2</v>
      </c>
      <c r="W554" s="280">
        <f t="shared" si="210"/>
        <v>-6.6158000000000883E-4</v>
      </c>
      <c r="X554" s="280">
        <f t="shared" si="211"/>
        <v>0</v>
      </c>
      <c r="Y554" s="262">
        <f t="shared" si="212"/>
        <v>9.9367780698667065</v>
      </c>
      <c r="Z554" s="262">
        <f t="shared" si="213"/>
        <v>9.7959302831965029</v>
      </c>
      <c r="AA554" s="262">
        <f t="shared" si="214"/>
        <v>10.00044829509595</v>
      </c>
      <c r="AB554" s="262">
        <f t="shared" si="215"/>
        <v>10</v>
      </c>
      <c r="AD554" s="6">
        <f t="shared" si="216"/>
        <v>537</v>
      </c>
      <c r="AE554" s="1">
        <f t="shared" si="217"/>
        <v>43537</v>
      </c>
      <c r="AF554" s="262">
        <f t="shared" si="218"/>
        <v>-0.63792320182048456</v>
      </c>
      <c r="AG554" s="262">
        <f t="shared" si="219"/>
        <v>-2.6646672958383633E-2</v>
      </c>
      <c r="AH554" s="262">
        <f t="shared" si="220"/>
        <v>0.13107045087717495</v>
      </c>
      <c r="AI554" s="262">
        <f t="shared" si="221"/>
        <v>-2.077321566526507</v>
      </c>
      <c r="AJ554" s="262">
        <f t="shared" si="222"/>
        <v>-4.734500000000072E-4</v>
      </c>
      <c r="AK554" s="262">
        <f t="shared" si="223"/>
        <v>-307.10037995225667</v>
      </c>
    </row>
    <row r="555" spans="1:37" x14ac:dyDescent="0.25">
      <c r="A555" s="6">
        <f t="shared" si="205"/>
        <v>538</v>
      </c>
      <c r="B555" s="245">
        <f>+Rendimientos!F1228</f>
        <v>42788</v>
      </c>
      <c r="C555" s="247">
        <f>+Rendimientos!G1228</f>
        <v>-2.8172635062800176E-2</v>
      </c>
      <c r="D555" s="247">
        <f>+Rendimientos!H1228</f>
        <v>0</v>
      </c>
      <c r="E555" s="247">
        <f>+Rendimientos!I1228</f>
        <v>6.7724403260679324E-3</v>
      </c>
      <c r="F555">
        <f>+VLOOKUP(B555,ASURB.MX!$A$2:$H$1054,8,FALSE)</f>
        <v>-2.0880670824433463E-2</v>
      </c>
      <c r="G555" s="264">
        <f>+dr!F542</f>
        <v>-2.7268999999999904E-4</v>
      </c>
      <c r="H555" s="264">
        <f>+dr!G542</f>
        <v>-5.2863000000000215E-4</v>
      </c>
      <c r="I555" s="264">
        <f>+dr!H542</f>
        <v>-5.6147000000000835E-4</v>
      </c>
      <c r="J555" s="264">
        <f>+dr!I542</f>
        <v>-6.0082000000000191E-4</v>
      </c>
      <c r="K555" s="264">
        <f>+dr!J542</f>
        <v>0</v>
      </c>
      <c r="M555" s="6">
        <f t="shared" si="206"/>
        <v>538</v>
      </c>
      <c r="N555" s="1">
        <f t="shared" si="200"/>
        <v>42788</v>
      </c>
      <c r="O555" s="263">
        <f t="shared" si="201"/>
        <v>36.586972759862533</v>
      </c>
      <c r="P555" s="263">
        <f t="shared" si="202"/>
        <v>9.1300000000000008</v>
      </c>
      <c r="Q555" s="263">
        <f t="shared" si="203"/>
        <v>14.890504338095072</v>
      </c>
      <c r="R555" s="263">
        <f t="shared" si="207"/>
        <v>298.81494078647381</v>
      </c>
      <c r="S555" s="98">
        <f t="shared" si="204"/>
        <v>3.0404503846153848E-2</v>
      </c>
      <c r="T555" s="265">
        <f>R555-'Ejercicio 7'!$J$12*EXP(-S555*34/360)</f>
        <v>298.7179973409585</v>
      </c>
      <c r="U555" s="280">
        <f t="shared" si="208"/>
        <v>8.1479350000000006E-2</v>
      </c>
      <c r="V555" s="280">
        <f t="shared" si="209"/>
        <v>8.2059339999999995E-2</v>
      </c>
      <c r="W555" s="280">
        <f t="shared" si="210"/>
        <v>-8.7729000000000279E-4</v>
      </c>
      <c r="X555" s="280">
        <f t="shared" si="211"/>
        <v>0</v>
      </c>
      <c r="Y555" s="262">
        <f t="shared" si="212"/>
        <v>9.9367780698667065</v>
      </c>
      <c r="Z555" s="262">
        <f t="shared" si="213"/>
        <v>9.7959302831965029</v>
      </c>
      <c r="AA555" s="262">
        <f t="shared" si="214"/>
        <v>10.00044829509595</v>
      </c>
      <c r="AB555" s="262">
        <f t="shared" si="215"/>
        <v>10</v>
      </c>
      <c r="AD555" s="6">
        <f t="shared" si="216"/>
        <v>538</v>
      </c>
      <c r="AE555" s="1">
        <f t="shared" si="217"/>
        <v>43537</v>
      </c>
      <c r="AF555" s="262">
        <f t="shared" si="218"/>
        <v>1.0454082401374691</v>
      </c>
      <c r="AG555" s="262">
        <f t="shared" si="219"/>
        <v>0</v>
      </c>
      <c r="AH555" s="262">
        <f t="shared" si="220"/>
        <v>-0.10050433809507275</v>
      </c>
      <c r="AI555" s="262">
        <f t="shared" si="221"/>
        <v>6.3050542135262049</v>
      </c>
      <c r="AJ555" s="262">
        <f t="shared" si="222"/>
        <v>2.7268999999999904E-4</v>
      </c>
      <c r="AK555" s="262">
        <f t="shared" si="223"/>
        <v>-298.7179973409585</v>
      </c>
    </row>
    <row r="556" spans="1:37" x14ac:dyDescent="0.25">
      <c r="A556" s="6">
        <f t="shared" si="205"/>
        <v>539</v>
      </c>
      <c r="B556" s="245">
        <f>+Rendimientos!F1229</f>
        <v>42789</v>
      </c>
      <c r="C556" s="247">
        <f>+Rendimientos!G1229</f>
        <v>-2.7223014825359475E-2</v>
      </c>
      <c r="D556" s="247">
        <f>+Rendimientos!H1229</f>
        <v>-9.3976548034878041E-3</v>
      </c>
      <c r="E556" s="247">
        <f>+Rendimientos!I1229</f>
        <v>5.3144463144480462E-3</v>
      </c>
      <c r="F556">
        <f>+VLOOKUP(B556,ASURB.MX!$A$2:$H$1054,8,FALSE)</f>
        <v>-1.913033318486743E-2</v>
      </c>
      <c r="G556" s="264">
        <f>+dr!F543</f>
        <v>-2.8056000000000608E-4</v>
      </c>
      <c r="H556" s="264">
        <f>+dr!G543</f>
        <v>-1.9608000000000125E-4</v>
      </c>
      <c r="I556" s="264">
        <f>+dr!H543</f>
        <v>-4.8829999999999707E-5</v>
      </c>
      <c r="J556" s="264">
        <f>+dr!I543</f>
        <v>5.9059999999999668E-5</v>
      </c>
      <c r="K556" s="264">
        <f>+dr!J543</f>
        <v>0</v>
      </c>
      <c r="M556" s="6">
        <f t="shared" si="206"/>
        <v>539</v>
      </c>
      <c r="N556" s="1">
        <f t="shared" si="200"/>
        <v>42789</v>
      </c>
      <c r="O556" s="263">
        <f t="shared" si="201"/>
        <v>36.621732991519536</v>
      </c>
      <c r="P556" s="263">
        <f t="shared" si="202"/>
        <v>9.0446013138351216</v>
      </c>
      <c r="Q556" s="263">
        <f t="shared" si="203"/>
        <v>14.868809890970201</v>
      </c>
      <c r="R556" s="263">
        <f t="shared" si="207"/>
        <v>299.33842582873439</v>
      </c>
      <c r="S556" s="98">
        <f t="shared" si="204"/>
        <v>3.0396633846153841E-2</v>
      </c>
      <c r="T556" s="265">
        <f>R556-'Ejercicio 7'!$J$12*EXP(-S556*34/360)</f>
        <v>299.24148231116317</v>
      </c>
      <c r="U556" s="280">
        <f t="shared" si="208"/>
        <v>8.1811900000000007E-2</v>
      </c>
      <c r="V556" s="280">
        <f t="shared" si="209"/>
        <v>8.2571980000000003E-2</v>
      </c>
      <c r="W556" s="280">
        <f t="shared" si="210"/>
        <v>-2.1741000000000121E-4</v>
      </c>
      <c r="X556" s="280">
        <f t="shared" si="211"/>
        <v>0</v>
      </c>
      <c r="Y556" s="262">
        <f t="shared" si="212"/>
        <v>9.9367780698667065</v>
      </c>
      <c r="Z556" s="262">
        <f t="shared" si="213"/>
        <v>9.7959302831965029</v>
      </c>
      <c r="AA556" s="262">
        <f t="shared" si="214"/>
        <v>10.00044829509595</v>
      </c>
      <c r="AB556" s="262">
        <f t="shared" si="215"/>
        <v>10</v>
      </c>
      <c r="AD556" s="6">
        <f t="shared" si="216"/>
        <v>539</v>
      </c>
      <c r="AE556" s="1">
        <f t="shared" si="217"/>
        <v>43537</v>
      </c>
      <c r="AF556" s="262">
        <f t="shared" si="218"/>
        <v>1.0106480084804659</v>
      </c>
      <c r="AG556" s="262">
        <f t="shared" si="219"/>
        <v>8.5398686164879223E-2</v>
      </c>
      <c r="AH556" s="262">
        <f t="shared" si="220"/>
        <v>-7.880989097020219E-2</v>
      </c>
      <c r="AI556" s="262">
        <f t="shared" si="221"/>
        <v>5.7815691712656303</v>
      </c>
      <c r="AJ556" s="262">
        <f t="shared" si="222"/>
        <v>2.8056000000000608E-4</v>
      </c>
      <c r="AK556" s="262">
        <f t="shared" si="223"/>
        <v>-299.24148231116317</v>
      </c>
    </row>
    <row r="557" spans="1:37" x14ac:dyDescent="0.25">
      <c r="A557" s="6">
        <f t="shared" si="205"/>
        <v>540</v>
      </c>
      <c r="B557" s="245">
        <f>+Rendimientos!F1230</f>
        <v>42790</v>
      </c>
      <c r="C557" s="247">
        <f>+Rendimientos!G1230</f>
        <v>-5.8859907972798305E-3</v>
      </c>
      <c r="D557" s="247">
        <f>+Rendimientos!H1230</f>
        <v>-1.5009278511596431E-2</v>
      </c>
      <c r="E557" s="247">
        <f>+Rendimientos!I1230</f>
        <v>-4.8507532871355653E-2</v>
      </c>
      <c r="F557">
        <f>+VLOOKUP(B557,ASURB.MX!$A$2:$H$1054,8,FALSE)</f>
        <v>1.7716122835058721E-2</v>
      </c>
      <c r="G557" s="264">
        <f>+dr!F544</f>
        <v>5.4716000000000486E-4</v>
      </c>
      <c r="H557" s="264">
        <f>+dr!G544</f>
        <v>9.0160000000005791E-5</v>
      </c>
      <c r="I557" s="264">
        <f>+dr!H544</f>
        <v>1.1759999999999549E-5</v>
      </c>
      <c r="J557" s="264">
        <f>+dr!I544</f>
        <v>1.4635000000000342E-4</v>
      </c>
      <c r="K557" s="264">
        <f>+dr!J544</f>
        <v>0</v>
      </c>
      <c r="M557" s="6">
        <f t="shared" si="206"/>
        <v>540</v>
      </c>
      <c r="N557" s="1">
        <f t="shared" si="200"/>
        <v>42790</v>
      </c>
      <c r="O557" s="263">
        <f t="shared" si="201"/>
        <v>37.411527759444276</v>
      </c>
      <c r="P557" s="263">
        <f t="shared" si="202"/>
        <v>8.9939885573616838</v>
      </c>
      <c r="Q557" s="263">
        <f t="shared" si="203"/>
        <v>14.089695912066796</v>
      </c>
      <c r="R557" s="263">
        <f t="shared" si="207"/>
        <v>310.57370496719909</v>
      </c>
      <c r="S557" s="98">
        <f t="shared" si="204"/>
        <v>3.1224353846153852E-2</v>
      </c>
      <c r="T557" s="265">
        <f>R557-'Ejercicio 7'!$J$12*EXP(-S557*34/360)</f>
        <v>310.47676902775112</v>
      </c>
      <c r="U557" s="280">
        <f t="shared" si="208"/>
        <v>8.2098140000000014E-2</v>
      </c>
      <c r="V557" s="280">
        <f t="shared" si="209"/>
        <v>8.2632570000000002E-2</v>
      </c>
      <c r="W557" s="280">
        <f t="shared" si="210"/>
        <v>-1.3011999999999746E-4</v>
      </c>
      <c r="X557" s="280">
        <f t="shared" si="211"/>
        <v>0</v>
      </c>
      <c r="Y557" s="262">
        <f t="shared" si="212"/>
        <v>9.9367780698667065</v>
      </c>
      <c r="Z557" s="262">
        <f t="shared" si="213"/>
        <v>9.7959302831965029</v>
      </c>
      <c r="AA557" s="262">
        <f t="shared" si="214"/>
        <v>10.00044829509595</v>
      </c>
      <c r="AB557" s="262">
        <f t="shared" si="215"/>
        <v>10</v>
      </c>
      <c r="AD557" s="6">
        <f t="shared" si="216"/>
        <v>540</v>
      </c>
      <c r="AE557" s="1">
        <f t="shared" si="217"/>
        <v>43537</v>
      </c>
      <c r="AF557" s="262">
        <f t="shared" si="218"/>
        <v>0.22085324055572642</v>
      </c>
      <c r="AG557" s="262">
        <f t="shared" si="219"/>
        <v>0.13601144263831699</v>
      </c>
      <c r="AH557" s="262">
        <f t="shared" si="220"/>
        <v>0.70030408793320298</v>
      </c>
      <c r="AI557" s="262">
        <f t="shared" si="221"/>
        <v>-5.4537099671990745</v>
      </c>
      <c r="AJ557" s="262">
        <f t="shared" si="222"/>
        <v>-5.4716000000000486E-4</v>
      </c>
      <c r="AK557" s="262">
        <f t="shared" si="223"/>
        <v>-310.47676902775112</v>
      </c>
    </row>
    <row r="558" spans="1:37" x14ac:dyDescent="0.25">
      <c r="A558" s="6">
        <f t="shared" si="205"/>
        <v>541</v>
      </c>
      <c r="B558" s="245">
        <f>+Rendimientos!F1231</f>
        <v>42793</v>
      </c>
      <c r="C558" s="247">
        <f>+Rendimientos!G1231</f>
        <v>3.196726451932947E-2</v>
      </c>
      <c r="D558" s="247">
        <f>+Rendimientos!H1231</f>
        <v>8.0611629995686485E-3</v>
      </c>
      <c r="E558" s="247">
        <f>+Rendimientos!I1231</f>
        <v>-2.0232939366281386E-2</v>
      </c>
      <c r="F558">
        <f>+VLOOKUP(B558,ASURB.MX!$A$2:$H$1054,8,FALSE)</f>
        <v>6.7632148917929269E-3</v>
      </c>
      <c r="G558" s="264">
        <f>+dr!F545</f>
        <v>1.5731000000000772E-4</v>
      </c>
      <c r="H558" s="264">
        <f>+dr!G545</f>
        <v>1.1682999999999832E-4</v>
      </c>
      <c r="I558" s="264">
        <f>+dr!H545</f>
        <v>1.268499999999978E-4</v>
      </c>
      <c r="J558" s="264">
        <f>+dr!I545</f>
        <v>1.20389999999998E-4</v>
      </c>
      <c r="K558" s="264">
        <f>+dr!J545</f>
        <v>0</v>
      </c>
      <c r="M558" s="6">
        <f t="shared" si="206"/>
        <v>541</v>
      </c>
      <c r="N558" s="1">
        <f t="shared" si="200"/>
        <v>42793</v>
      </c>
      <c r="O558" s="263">
        <f t="shared" si="201"/>
        <v>38.854820196777368</v>
      </c>
      <c r="P558" s="263">
        <f t="shared" si="202"/>
        <v>9.2038958613174788</v>
      </c>
      <c r="Q558" s="263">
        <f t="shared" si="203"/>
        <v>14.493761817262449</v>
      </c>
      <c r="R558" s="263">
        <f t="shared" si="207"/>
        <v>307.19058111081387</v>
      </c>
      <c r="S558" s="98">
        <f t="shared" si="204"/>
        <v>3.0834503846153855E-2</v>
      </c>
      <c r="T558" s="265">
        <f>R558-'Ejercicio 7'!$J$12*EXP(-S558*34/360)</f>
        <v>307.09364160219968</v>
      </c>
      <c r="U558" s="280">
        <f t="shared" si="208"/>
        <v>8.2124810000000006E-2</v>
      </c>
      <c r="V558" s="280">
        <f t="shared" si="209"/>
        <v>8.2747660000000001E-2</v>
      </c>
      <c r="W558" s="280">
        <f t="shared" si="210"/>
        <v>-1.5608000000000288E-4</v>
      </c>
      <c r="X558" s="280">
        <f t="shared" si="211"/>
        <v>0</v>
      </c>
      <c r="Y558" s="262">
        <f t="shared" si="212"/>
        <v>9.9367780698667065</v>
      </c>
      <c r="Z558" s="262">
        <f t="shared" si="213"/>
        <v>9.7959302831965029</v>
      </c>
      <c r="AA558" s="262">
        <f t="shared" si="214"/>
        <v>10.00044829509595</v>
      </c>
      <c r="AB558" s="262">
        <f t="shared" si="215"/>
        <v>10</v>
      </c>
      <c r="AD558" s="6">
        <f t="shared" si="216"/>
        <v>541</v>
      </c>
      <c r="AE558" s="1">
        <f t="shared" si="217"/>
        <v>43537</v>
      </c>
      <c r="AF558" s="262">
        <f t="shared" si="218"/>
        <v>-1.2224391967773656</v>
      </c>
      <c r="AG558" s="262">
        <f t="shared" si="219"/>
        <v>-7.3895861317478051E-2</v>
      </c>
      <c r="AH558" s="262">
        <f t="shared" si="220"/>
        <v>0.2962381827375502</v>
      </c>
      <c r="AI558" s="262">
        <f t="shared" si="221"/>
        <v>-2.0705861108138492</v>
      </c>
      <c r="AJ558" s="262">
        <f t="shared" si="222"/>
        <v>-1.5731000000000772E-4</v>
      </c>
      <c r="AK558" s="262">
        <f t="shared" si="223"/>
        <v>-307.09364160219968</v>
      </c>
    </row>
    <row r="559" spans="1:37" x14ac:dyDescent="0.25">
      <c r="A559" s="6">
        <f t="shared" si="205"/>
        <v>542</v>
      </c>
      <c r="B559" s="245">
        <f>+Rendimientos!F1232</f>
        <v>42794</v>
      </c>
      <c r="C559" s="247">
        <f>+Rendimientos!G1232</f>
        <v>-2.7254419603931226E-2</v>
      </c>
      <c r="D559" s="247">
        <f>+Rendimientos!H1232</f>
        <v>1.8996645677783355E-3</v>
      </c>
      <c r="E559" s="247">
        <f>+Rendimientos!I1232</f>
        <v>1.8907575424498024E-3</v>
      </c>
      <c r="F559">
        <f>+VLOOKUP(B559,ASURB.MX!$A$2:$H$1054,8,FALSE)</f>
        <v>1.4619148468181489E-2</v>
      </c>
      <c r="G559" s="264">
        <f>+dr!F546</f>
        <v>-3.705300000000078E-4</v>
      </c>
      <c r="H559" s="264">
        <f>+dr!G546</f>
        <v>1.0937300000000011E-3</v>
      </c>
      <c r="I559" s="264">
        <f>+dr!H546</f>
        <v>5.6308000000000746E-4</v>
      </c>
      <c r="J559" s="264">
        <f>+dr!I546</f>
        <v>9.0447000000000444E-4</v>
      </c>
      <c r="K559" s="264">
        <f>+dr!J546</f>
        <v>0</v>
      </c>
      <c r="M559" s="6">
        <f t="shared" si="206"/>
        <v>542</v>
      </c>
      <c r="N559" s="1">
        <f t="shared" si="200"/>
        <v>42794</v>
      </c>
      <c r="O559" s="263">
        <f t="shared" si="201"/>
        <v>36.620582912163115</v>
      </c>
      <c r="P559" s="263">
        <f t="shared" si="202"/>
        <v>9.1473604217721292</v>
      </c>
      <c r="Q559" s="263">
        <f t="shared" si="203"/>
        <v>14.817990757582011</v>
      </c>
      <c r="R559" s="263">
        <f t="shared" si="207"/>
        <v>309.61335402259925</v>
      </c>
      <c r="S559" s="98">
        <f t="shared" si="204"/>
        <v>3.0306663846153839E-2</v>
      </c>
      <c r="T559" s="265">
        <f>R559-'Ejercicio 7'!$J$12*EXP(-S559*34/360)</f>
        <v>309.5164096812793</v>
      </c>
      <c r="U559" s="280">
        <f t="shared" si="208"/>
        <v>8.3101710000000009E-2</v>
      </c>
      <c r="V559" s="280">
        <f t="shared" si="209"/>
        <v>8.318389000000001E-2</v>
      </c>
      <c r="W559" s="280">
        <f t="shared" si="210"/>
        <v>6.2800000000000356E-4</v>
      </c>
      <c r="X559" s="280">
        <f t="shared" si="211"/>
        <v>0</v>
      </c>
      <c r="Y559" s="262">
        <f t="shared" si="212"/>
        <v>9.9367780698667065</v>
      </c>
      <c r="Z559" s="262">
        <f t="shared" si="213"/>
        <v>9.7959302831965029</v>
      </c>
      <c r="AA559" s="262">
        <f t="shared" si="214"/>
        <v>10.00044829509595</v>
      </c>
      <c r="AB559" s="262">
        <f t="shared" si="215"/>
        <v>10</v>
      </c>
      <c r="AD559" s="6">
        <f t="shared" si="216"/>
        <v>542</v>
      </c>
      <c r="AE559" s="1">
        <f t="shared" si="217"/>
        <v>43537</v>
      </c>
      <c r="AF559" s="262">
        <f t="shared" si="218"/>
        <v>1.0117980878368869</v>
      </c>
      <c r="AG559" s="262">
        <f t="shared" si="219"/>
        <v>-1.7360421772128376E-2</v>
      </c>
      <c r="AH559" s="262">
        <f t="shared" si="220"/>
        <v>-2.7990757582012193E-2</v>
      </c>
      <c r="AI559" s="262">
        <f t="shared" si="221"/>
        <v>-4.4933590225992361</v>
      </c>
      <c r="AJ559" s="262">
        <f t="shared" si="222"/>
        <v>3.705300000000078E-4</v>
      </c>
      <c r="AK559" s="262">
        <f t="shared" si="223"/>
        <v>-309.5164096812793</v>
      </c>
    </row>
    <row r="560" spans="1:37" x14ac:dyDescent="0.25">
      <c r="A560" s="6">
        <f t="shared" si="205"/>
        <v>543</v>
      </c>
      <c r="B560" s="245">
        <f>+Rendimientos!F1233</f>
        <v>42795</v>
      </c>
      <c r="C560" s="247">
        <f>+Rendimientos!G1233</f>
        <v>5.9897085131501444E-2</v>
      </c>
      <c r="D560" s="247">
        <f>+Rendimientos!H1233</f>
        <v>-2.0021938480140316E-2</v>
      </c>
      <c r="E560" s="247">
        <f>+Rendimientos!I1233</f>
        <v>3.6354260978305832E-2</v>
      </c>
      <c r="F560">
        <f>+VLOOKUP(B560,ASURB.MX!$A$2:$H$1054,8,FALSE)</f>
        <v>1.4997981969271068E-2</v>
      </c>
      <c r="G560" s="264">
        <f>+dr!F547</f>
        <v>3.522499999999984E-4</v>
      </c>
      <c r="H560" s="264">
        <f>+dr!G547</f>
        <v>-4.6547000000000949E-4</v>
      </c>
      <c r="I560" s="264">
        <f>+dr!H547</f>
        <v>6.341200000000019E-4</v>
      </c>
      <c r="J560" s="264">
        <f>+dr!I547</f>
        <v>5.4152000000000367E-4</v>
      </c>
      <c r="K560" s="264">
        <f>+dr!J547</f>
        <v>0</v>
      </c>
      <c r="M560" s="6">
        <f t="shared" si="206"/>
        <v>543</v>
      </c>
      <c r="N560" s="1">
        <f t="shared" si="200"/>
        <v>42795</v>
      </c>
      <c r="O560" s="263">
        <f t="shared" si="201"/>
        <v>39.955325270673086</v>
      </c>
      <c r="P560" s="263">
        <f t="shared" si="202"/>
        <v>8.9490175572931374</v>
      </c>
      <c r="Q560" s="263">
        <f t="shared" si="203"/>
        <v>15.337572510717763</v>
      </c>
      <c r="R560" s="263">
        <f t="shared" si="207"/>
        <v>309.73066815334619</v>
      </c>
      <c r="S560" s="98">
        <f t="shared" si="204"/>
        <v>3.1029443846153845E-2</v>
      </c>
      <c r="T560" s="265">
        <f>R560-'Ejercicio 7'!$J$12*EXP(-S560*34/360)</f>
        <v>309.63373042946887</v>
      </c>
      <c r="U560" s="280">
        <f t="shared" si="208"/>
        <v>8.1542509999999999E-2</v>
      </c>
      <c r="V560" s="280">
        <f t="shared" si="209"/>
        <v>8.3254930000000005E-2</v>
      </c>
      <c r="W560" s="280">
        <f t="shared" si="210"/>
        <v>2.6505000000000278E-4</v>
      </c>
      <c r="X560" s="280">
        <f t="shared" si="211"/>
        <v>0</v>
      </c>
      <c r="Y560" s="262">
        <f t="shared" si="212"/>
        <v>9.9367780698667065</v>
      </c>
      <c r="Z560" s="262">
        <f t="shared" si="213"/>
        <v>9.7959302831965029</v>
      </c>
      <c r="AA560" s="262">
        <f t="shared" si="214"/>
        <v>10.00044829509595</v>
      </c>
      <c r="AB560" s="262">
        <f t="shared" si="215"/>
        <v>10</v>
      </c>
      <c r="AD560" s="6">
        <f t="shared" si="216"/>
        <v>543</v>
      </c>
      <c r="AE560" s="1">
        <f t="shared" si="217"/>
        <v>43537</v>
      </c>
      <c r="AF560" s="262">
        <f t="shared" si="218"/>
        <v>-2.3229442706730836</v>
      </c>
      <c r="AG560" s="262">
        <f t="shared" si="219"/>
        <v>0.18098244270686337</v>
      </c>
      <c r="AH560" s="262">
        <f t="shared" si="220"/>
        <v>-0.54757251071776381</v>
      </c>
      <c r="AI560" s="262">
        <f t="shared" si="221"/>
        <v>-4.6106731533461698</v>
      </c>
      <c r="AJ560" s="262">
        <f t="shared" si="222"/>
        <v>-3.522499999999984E-4</v>
      </c>
      <c r="AK560" s="262">
        <f t="shared" si="223"/>
        <v>-309.63373042946887</v>
      </c>
    </row>
    <row r="561" spans="1:37" x14ac:dyDescent="0.25">
      <c r="A561" s="6">
        <f t="shared" si="205"/>
        <v>544</v>
      </c>
      <c r="B561" s="245">
        <f>+Rendimientos!F1234</f>
        <v>42796</v>
      </c>
      <c r="C561" s="247">
        <f>+Rendimientos!G1234</f>
        <v>-4.2994857276402482E-2</v>
      </c>
      <c r="D561" s="247">
        <f>+Rendimientos!H1234</f>
        <v>6.8611496184951114E-3</v>
      </c>
      <c r="E561" s="247">
        <f>+Rendimientos!I1234</f>
        <v>-1.0252914517717218E-2</v>
      </c>
      <c r="F561">
        <f>+VLOOKUP(B561,ASURB.MX!$A$2:$H$1054,8,FALSE)</f>
        <v>-2.9297721316253144E-2</v>
      </c>
      <c r="G561" s="264">
        <f>+dr!F548</f>
        <v>5.7600000000074258E-6</v>
      </c>
      <c r="H561" s="264">
        <f>+dr!G548</f>
        <v>9.0269000000001154E-4</v>
      </c>
      <c r="I561" s="264">
        <f>+dr!H548</f>
        <v>1.7389999999999073E-4</v>
      </c>
      <c r="J561" s="264">
        <f>+dr!I548</f>
        <v>3.7033999999999678E-4</v>
      </c>
      <c r="K561" s="264">
        <f>+dr!J548</f>
        <v>0</v>
      </c>
      <c r="M561" s="6">
        <f t="shared" si="206"/>
        <v>544</v>
      </c>
      <c r="N561" s="1">
        <f t="shared" si="200"/>
        <v>42796</v>
      </c>
      <c r="O561" s="263">
        <f t="shared" si="201"/>
        <v>36.048671783120454</v>
      </c>
      <c r="P561" s="263">
        <f t="shared" si="202"/>
        <v>9.1928576874286865</v>
      </c>
      <c r="Q561" s="263">
        <f t="shared" si="203"/>
        <v>14.639134123362492</v>
      </c>
      <c r="R561" s="263">
        <f t="shared" si="207"/>
        <v>296.31035573835896</v>
      </c>
      <c r="S561" s="98">
        <f t="shared" si="204"/>
        <v>3.0682953846153854E-2</v>
      </c>
      <c r="T561" s="265">
        <f>R561-'Ejercicio 7'!$J$12*EXP(-S561*34/360)</f>
        <v>296.21341484223427</v>
      </c>
      <c r="U561" s="280">
        <f t="shared" si="208"/>
        <v>8.291067000000002E-2</v>
      </c>
      <c r="V561" s="280">
        <f t="shared" si="209"/>
        <v>8.2794709999999994E-2</v>
      </c>
      <c r="W561" s="280">
        <f t="shared" si="210"/>
        <v>9.3869999999995901E-5</v>
      </c>
      <c r="X561" s="280">
        <f t="shared" si="211"/>
        <v>0</v>
      </c>
      <c r="Y561" s="262">
        <f t="shared" si="212"/>
        <v>9.9367780698667065</v>
      </c>
      <c r="Z561" s="262">
        <f t="shared" si="213"/>
        <v>9.7959302831965029</v>
      </c>
      <c r="AA561" s="262">
        <f t="shared" si="214"/>
        <v>10.00044829509595</v>
      </c>
      <c r="AB561" s="262">
        <f t="shared" si="215"/>
        <v>10</v>
      </c>
      <c r="AD561" s="6">
        <f t="shared" si="216"/>
        <v>544</v>
      </c>
      <c r="AE561" s="1">
        <f t="shared" si="217"/>
        <v>43537</v>
      </c>
      <c r="AF561" s="262">
        <f t="shared" si="218"/>
        <v>1.5837092168795479</v>
      </c>
      <c r="AG561" s="262">
        <f t="shared" si="219"/>
        <v>-6.2857687428685693E-2</v>
      </c>
      <c r="AH561" s="262">
        <f t="shared" si="220"/>
        <v>0.15086587663750706</v>
      </c>
      <c r="AI561" s="262">
        <f t="shared" si="221"/>
        <v>8.8096392616410526</v>
      </c>
      <c r="AJ561" s="262">
        <f t="shared" si="222"/>
        <v>-5.7600000000074258E-6</v>
      </c>
      <c r="AK561" s="262">
        <f t="shared" si="223"/>
        <v>-296.21341484223427</v>
      </c>
    </row>
    <row r="562" spans="1:37" x14ac:dyDescent="0.25">
      <c r="A562" s="6">
        <f t="shared" si="205"/>
        <v>545</v>
      </c>
      <c r="B562" s="245">
        <f>+Rendimientos!F1235</f>
        <v>42797</v>
      </c>
      <c r="C562" s="247">
        <f>+Rendimientos!G1235</f>
        <v>-2.8957520137135738E-3</v>
      </c>
      <c r="D562" s="247">
        <f>+Rendimientos!H1235</f>
        <v>2.9869298867138054E-3</v>
      </c>
      <c r="E562" s="247">
        <f>+Rendimientos!I1235</f>
        <v>3.6738519188398702E-3</v>
      </c>
      <c r="F562">
        <f>+VLOOKUP(B562,ASURB.MX!$A$2:$H$1054,8,FALSE)</f>
        <v>5.5094924845736819E-3</v>
      </c>
      <c r="G562" s="264">
        <f>+dr!F549</f>
        <v>-3.0764000000000485E-4</v>
      </c>
      <c r="H562" s="264">
        <f>+dr!G549</f>
        <v>-8.9309999999995227E-5</v>
      </c>
      <c r="I562" s="264">
        <f>+dr!H549</f>
        <v>5.1420000000010346E-5</v>
      </c>
      <c r="J562" s="264">
        <f>+dr!I549</f>
        <v>-3.0711999999999406E-4</v>
      </c>
      <c r="K562" s="264">
        <f>+dr!J549</f>
        <v>0</v>
      </c>
      <c r="M562" s="6">
        <f t="shared" si="206"/>
        <v>545</v>
      </c>
      <c r="N562" s="1">
        <f t="shared" si="200"/>
        <v>42797</v>
      </c>
      <c r="O562" s="263">
        <f t="shared" si="201"/>
        <v>37.523564585652807</v>
      </c>
      <c r="P562" s="263">
        <f t="shared" si="202"/>
        <v>9.157311438235773</v>
      </c>
      <c r="Q562" s="263">
        <f t="shared" si="203"/>
        <v>14.84443620392781</v>
      </c>
      <c r="R562" s="263">
        <f t="shared" si="207"/>
        <v>306.80569071925748</v>
      </c>
      <c r="S562" s="98">
        <f t="shared" si="204"/>
        <v>3.0369553846153842E-2</v>
      </c>
      <c r="T562" s="265">
        <f>R562-'Ejercicio 7'!$J$12*EXP(-S562*34/360)</f>
        <v>306.70874695374749</v>
      </c>
      <c r="U562" s="280">
        <f t="shared" si="208"/>
        <v>8.1918670000000013E-2</v>
      </c>
      <c r="V562" s="280">
        <f t="shared" si="209"/>
        <v>8.2672230000000013E-2</v>
      </c>
      <c r="W562" s="280">
        <f t="shared" si="210"/>
        <v>-5.8358999999999495E-4</v>
      </c>
      <c r="X562" s="280">
        <f t="shared" si="211"/>
        <v>0</v>
      </c>
      <c r="Y562" s="262">
        <f t="shared" si="212"/>
        <v>9.9367780698667065</v>
      </c>
      <c r="Z562" s="262">
        <f t="shared" si="213"/>
        <v>9.7959302831965029</v>
      </c>
      <c r="AA562" s="262">
        <f t="shared" si="214"/>
        <v>10.00044829509595</v>
      </c>
      <c r="AB562" s="262">
        <f t="shared" si="215"/>
        <v>10</v>
      </c>
      <c r="AD562" s="6">
        <f t="shared" si="216"/>
        <v>545</v>
      </c>
      <c r="AE562" s="1">
        <f t="shared" si="217"/>
        <v>43537</v>
      </c>
      <c r="AF562" s="262">
        <f t="shared" si="218"/>
        <v>0.10881641434719569</v>
      </c>
      <c r="AG562" s="262">
        <f t="shared" si="219"/>
        <v>-2.7311438235772201E-2</v>
      </c>
      <c r="AH562" s="262">
        <f t="shared" si="220"/>
        <v>-5.4436203927810567E-2</v>
      </c>
      <c r="AI562" s="262">
        <f t="shared" si="221"/>
        <v>-1.6856957192574669</v>
      </c>
      <c r="AJ562" s="262">
        <f t="shared" si="222"/>
        <v>3.0764000000000485E-4</v>
      </c>
      <c r="AK562" s="262">
        <f t="shared" si="223"/>
        <v>-306.70874695374749</v>
      </c>
    </row>
    <row r="563" spans="1:37" x14ac:dyDescent="0.25">
      <c r="A563" s="6">
        <f t="shared" si="205"/>
        <v>546</v>
      </c>
      <c r="B563" s="245">
        <f>+Rendimientos!F1236</f>
        <v>42800</v>
      </c>
      <c r="C563" s="247">
        <f>+Rendimientos!G1236</f>
        <v>2.5188779071384289E-2</v>
      </c>
      <c r="D563" s="247">
        <f>+Rendimientos!H1236</f>
        <v>1.0384820714566031E-2</v>
      </c>
      <c r="E563" s="247">
        <f>+Rendimientos!I1236</f>
        <v>1.7448645527573314E-2</v>
      </c>
      <c r="F563">
        <f>+VLOOKUP(B563,ASURB.MX!$A$2:$H$1054,8,FALSE)</f>
        <v>2.5213714776528978E-2</v>
      </c>
      <c r="G563" s="264">
        <f>+dr!F550</f>
        <v>4.275500000000057E-4</v>
      </c>
      <c r="H563" s="264">
        <f>+dr!G550</f>
        <v>2.9149999999998621E-4</v>
      </c>
      <c r="I563" s="264">
        <f>+dr!H550</f>
        <v>3.6126999999999687E-4</v>
      </c>
      <c r="J563" s="264">
        <f>+dr!I550</f>
        <v>-2.127999999999991E-4</v>
      </c>
      <c r="K563" s="264">
        <f>+dr!J550</f>
        <v>0</v>
      </c>
      <c r="M563" s="6">
        <f t="shared" si="206"/>
        <v>546</v>
      </c>
      <c r="N563" s="1">
        <f t="shared" si="200"/>
        <v>42800</v>
      </c>
      <c r="O563" s="263">
        <f t="shared" si="201"/>
        <v>38.592333997986309</v>
      </c>
      <c r="P563" s="263">
        <f t="shared" si="202"/>
        <v>9.225307431890128</v>
      </c>
      <c r="Q563" s="263">
        <f t="shared" si="203"/>
        <v>15.05033006600306</v>
      </c>
      <c r="R563" s="263">
        <f t="shared" si="207"/>
        <v>312.91101100918883</v>
      </c>
      <c r="S563" s="98">
        <f t="shared" si="204"/>
        <v>3.1104743846153853E-2</v>
      </c>
      <c r="T563" s="265">
        <f>R563-'Ejercicio 7'!$J$12*EXP(-S563*34/360)</f>
        <v>312.81407397469781</v>
      </c>
      <c r="U563" s="280">
        <f t="shared" si="208"/>
        <v>8.2299479999999994E-2</v>
      </c>
      <c r="V563" s="280">
        <f t="shared" si="209"/>
        <v>8.298208E-2</v>
      </c>
      <c r="W563" s="280">
        <f t="shared" si="210"/>
        <v>-4.8926999999999998E-4</v>
      </c>
      <c r="X563" s="280">
        <f t="shared" si="211"/>
        <v>0</v>
      </c>
      <c r="Y563" s="262">
        <f t="shared" si="212"/>
        <v>9.9367780698667065</v>
      </c>
      <c r="Z563" s="262">
        <f t="shared" si="213"/>
        <v>9.7959302831965029</v>
      </c>
      <c r="AA563" s="262">
        <f t="shared" si="214"/>
        <v>10.00044829509595</v>
      </c>
      <c r="AB563" s="262">
        <f t="shared" si="215"/>
        <v>10</v>
      </c>
      <c r="AD563" s="6">
        <f t="shared" si="216"/>
        <v>546</v>
      </c>
      <c r="AE563" s="1">
        <f t="shared" si="217"/>
        <v>43537</v>
      </c>
      <c r="AF563" s="262">
        <f t="shared" si="218"/>
        <v>-0.9599529979863064</v>
      </c>
      <c r="AG563" s="262">
        <f t="shared" si="219"/>
        <v>-9.5307431890127248E-2</v>
      </c>
      <c r="AH563" s="262">
        <f t="shared" si="220"/>
        <v>-0.26033006600306052</v>
      </c>
      <c r="AI563" s="262">
        <f t="shared" si="221"/>
        <v>-7.7910160091888088</v>
      </c>
      <c r="AJ563" s="262">
        <f t="shared" si="222"/>
        <v>-4.275500000000057E-4</v>
      </c>
      <c r="AK563" s="262">
        <f t="shared" si="223"/>
        <v>-312.81407397469781</v>
      </c>
    </row>
    <row r="564" spans="1:37" x14ac:dyDescent="0.25">
      <c r="A564" s="6">
        <f t="shared" si="205"/>
        <v>547</v>
      </c>
      <c r="B564" s="245">
        <f>+Rendimientos!F1237</f>
        <v>42801</v>
      </c>
      <c r="C564" s="247">
        <f>+Rendimientos!G1237</f>
        <v>-2.0557191844453999E-2</v>
      </c>
      <c r="D564" s="247">
        <f>+Rendimientos!H1237</f>
        <v>-1.0171789306981574E-2</v>
      </c>
      <c r="E564" s="247">
        <f>+Rendimientos!I1237</f>
        <v>6.1073773805326781E-3</v>
      </c>
      <c r="F564">
        <f>+VLOOKUP(B564,ASURB.MX!$A$2:$H$1054,8,FALSE)</f>
        <v>-3.7162847669357273E-4</v>
      </c>
      <c r="G564" s="264">
        <f>+dr!F551</f>
        <v>1.434999999999631E-5</v>
      </c>
      <c r="H564" s="264">
        <f>+dr!G551</f>
        <v>-8.265999999999829E-5</v>
      </c>
      <c r="I564" s="264">
        <f>+dr!H551</f>
        <v>-4.688600000000015E-4</v>
      </c>
      <c r="J564" s="264">
        <f>+dr!I551</f>
        <v>-6.062000000001122E-5</v>
      </c>
      <c r="K564" s="264">
        <f>+dr!J551</f>
        <v>0</v>
      </c>
      <c r="M564" s="6">
        <f t="shared" si="206"/>
        <v>547</v>
      </c>
      <c r="N564" s="1">
        <f t="shared" si="200"/>
        <v>42801</v>
      </c>
      <c r="O564" s="263">
        <f t="shared" si="201"/>
        <v>36.866662402025916</v>
      </c>
      <c r="P564" s="263">
        <f t="shared" si="202"/>
        <v>9.0376022853319977</v>
      </c>
      <c r="Q564" s="263">
        <f t="shared" si="203"/>
        <v>14.880604507789524</v>
      </c>
      <c r="R564" s="263">
        <f t="shared" si="207"/>
        <v>305.00662478815377</v>
      </c>
      <c r="S564" s="98">
        <f t="shared" si="204"/>
        <v>3.0691543846153843E-2</v>
      </c>
      <c r="T564" s="265">
        <f>R564-'Ejercicio 7'!$J$12*EXP(-S564*34/360)</f>
        <v>304.90968397067502</v>
      </c>
      <c r="U564" s="280">
        <f t="shared" si="208"/>
        <v>8.192532000000001E-2</v>
      </c>
      <c r="V564" s="280">
        <f t="shared" si="209"/>
        <v>8.2151950000000001E-2</v>
      </c>
      <c r="W564" s="280">
        <f t="shared" si="210"/>
        <v>-3.370900000000121E-4</v>
      </c>
      <c r="X564" s="280">
        <f t="shared" si="211"/>
        <v>0</v>
      </c>
      <c r="Y564" s="262">
        <f t="shared" si="212"/>
        <v>9.9367780698667065</v>
      </c>
      <c r="Z564" s="262">
        <f t="shared" si="213"/>
        <v>9.7959302831965029</v>
      </c>
      <c r="AA564" s="262">
        <f t="shared" si="214"/>
        <v>10.00044829509595</v>
      </c>
      <c r="AB564" s="262">
        <f t="shared" si="215"/>
        <v>10</v>
      </c>
      <c r="AD564" s="6">
        <f t="shared" si="216"/>
        <v>547</v>
      </c>
      <c r="AE564" s="1">
        <f t="shared" si="217"/>
        <v>43537</v>
      </c>
      <c r="AF564" s="262">
        <f t="shared" si="218"/>
        <v>0.76571859797408592</v>
      </c>
      <c r="AG564" s="262">
        <f t="shared" si="219"/>
        <v>9.2397714668003061E-2</v>
      </c>
      <c r="AH564" s="262">
        <f t="shared" si="220"/>
        <v>-9.0604507789525002E-2</v>
      </c>
      <c r="AI564" s="262">
        <f t="shared" si="221"/>
        <v>0.11337021184624518</v>
      </c>
      <c r="AJ564" s="262">
        <f t="shared" si="222"/>
        <v>-1.434999999999631E-5</v>
      </c>
      <c r="AK564" s="262">
        <f t="shared" si="223"/>
        <v>-304.90968397067502</v>
      </c>
    </row>
    <row r="565" spans="1:37" x14ac:dyDescent="0.25">
      <c r="A565" s="6">
        <f t="shared" si="205"/>
        <v>548</v>
      </c>
      <c r="B565" s="245">
        <f>+Rendimientos!F1238</f>
        <v>42802</v>
      </c>
      <c r="C565" s="247">
        <f>+Rendimientos!G1238</f>
        <v>-1.2196377598762428E-2</v>
      </c>
      <c r="D565" s="247">
        <f>+Rendimientos!H1238</f>
        <v>-5.553202270096709E-3</v>
      </c>
      <c r="E565" s="247">
        <f>+Rendimientos!I1238</f>
        <v>-1.8435345796841054E-2</v>
      </c>
      <c r="F565">
        <f>+VLOOKUP(B565,ASURB.MX!$A$2:$H$1054,8,FALSE)</f>
        <v>0</v>
      </c>
      <c r="G565" s="264">
        <f>+dr!F552</f>
        <v>7.2690000000000254E-5</v>
      </c>
      <c r="H565" s="264">
        <f>+dr!G552</f>
        <v>1.9426000000000165E-4</v>
      </c>
      <c r="I565" s="264">
        <f>+dr!H552</f>
        <v>9.5270000000008404E-5</v>
      </c>
      <c r="J565" s="264">
        <f>+dr!I552</f>
        <v>-2.0446999999999826E-4</v>
      </c>
      <c r="K565" s="264">
        <f>+dr!J552</f>
        <v>0</v>
      </c>
      <c r="M565" s="6">
        <f t="shared" si="206"/>
        <v>548</v>
      </c>
      <c r="N565" s="1">
        <f t="shared" si="200"/>
        <v>42802</v>
      </c>
      <c r="O565" s="263">
        <f t="shared" si="201"/>
        <v>37.176189865964538</v>
      </c>
      <c r="P565" s="263">
        <f t="shared" si="202"/>
        <v>9.0794397787731729</v>
      </c>
      <c r="Q565" s="263">
        <f t="shared" si="203"/>
        <v>14.51983914149527</v>
      </c>
      <c r="R565" s="263">
        <f t="shared" si="207"/>
        <v>305.11999500000002</v>
      </c>
      <c r="S565" s="98">
        <f t="shared" si="204"/>
        <v>3.0749883846153847E-2</v>
      </c>
      <c r="T565" s="265">
        <f>R565-'Ejercicio 7'!$J$12*EXP(-S565*34/360)</f>
        <v>305.02305471665295</v>
      </c>
      <c r="U565" s="280">
        <f t="shared" si="208"/>
        <v>8.220224000000001E-2</v>
      </c>
      <c r="V565" s="280">
        <f t="shared" si="209"/>
        <v>8.2716080000000011E-2</v>
      </c>
      <c r="W565" s="280">
        <f t="shared" si="210"/>
        <v>-4.8093999999999915E-4</v>
      </c>
      <c r="X565" s="280">
        <f t="shared" si="211"/>
        <v>0</v>
      </c>
      <c r="Y565" s="262">
        <f t="shared" si="212"/>
        <v>9.9367780698667065</v>
      </c>
      <c r="Z565" s="262">
        <f t="shared" si="213"/>
        <v>9.7959302831965029</v>
      </c>
      <c r="AA565" s="262">
        <f t="shared" si="214"/>
        <v>10.00044829509595</v>
      </c>
      <c r="AB565" s="262">
        <f t="shared" si="215"/>
        <v>10</v>
      </c>
      <c r="AD565" s="6">
        <f t="shared" si="216"/>
        <v>548</v>
      </c>
      <c r="AE565" s="1">
        <f t="shared" si="217"/>
        <v>43537</v>
      </c>
      <c r="AF565" s="262">
        <f t="shared" si="218"/>
        <v>0.45619113403546407</v>
      </c>
      <c r="AG565" s="262">
        <f t="shared" si="219"/>
        <v>5.0560221226827906E-2</v>
      </c>
      <c r="AH565" s="262">
        <f t="shared" si="220"/>
        <v>0.27016085850472926</v>
      </c>
      <c r="AI565" s="262">
        <f t="shared" si="221"/>
        <v>0</v>
      </c>
      <c r="AJ565" s="262">
        <f t="shared" si="222"/>
        <v>-7.2690000000000254E-5</v>
      </c>
      <c r="AK565" s="262">
        <f t="shared" si="223"/>
        <v>-305.02305471665295</v>
      </c>
    </row>
    <row r="566" spans="1:37" x14ac:dyDescent="0.25">
      <c r="A566" s="6">
        <f t="shared" si="205"/>
        <v>549</v>
      </c>
      <c r="B566" s="245">
        <f>+Rendimientos!F1239</f>
        <v>42803</v>
      </c>
      <c r="C566" s="247">
        <f>+Rendimientos!G1239</f>
        <v>2.3360597975477064E-3</v>
      </c>
      <c r="D566" s="247">
        <f>+Rendimientos!H1239</f>
        <v>-4.2850353217816297E-4</v>
      </c>
      <c r="E566" s="247">
        <f>+Rendimientos!I1239</f>
        <v>-1.1005238408318361E-2</v>
      </c>
      <c r="F566">
        <f>+VLOOKUP(B566,ASURB.MX!$A$2:$H$1054,8,FALSE)</f>
        <v>-6.2464572807075748E-3</v>
      </c>
      <c r="G566" s="264">
        <f>+dr!F553</f>
        <v>1.6212999999999922E-3</v>
      </c>
      <c r="H566" s="264">
        <f>+dr!G553</f>
        <v>3.0495999999999301E-4</v>
      </c>
      <c r="I566" s="264">
        <f>+dr!H553</f>
        <v>3.1468999999999248E-4</v>
      </c>
      <c r="J566" s="264">
        <f>+dr!I553</f>
        <v>3.7879999999999858E-4</v>
      </c>
      <c r="K566" s="264">
        <f>+dr!J553</f>
        <v>0</v>
      </c>
      <c r="M566" s="6">
        <f t="shared" si="206"/>
        <v>549</v>
      </c>
      <c r="N566" s="1">
        <f t="shared" si="200"/>
        <v>42803</v>
      </c>
      <c r="O566" s="263">
        <f t="shared" si="201"/>
        <v>37.720395255596387</v>
      </c>
      <c r="P566" s="263">
        <f t="shared" si="202"/>
        <v>9.1260886008352422</v>
      </c>
      <c r="Q566" s="263">
        <f t="shared" si="203"/>
        <v>14.628124894795866</v>
      </c>
      <c r="R566" s="263">
        <f t="shared" si="207"/>
        <v>303.2200162316613</v>
      </c>
      <c r="S566" s="98">
        <f t="shared" si="204"/>
        <v>3.2298493846153839E-2</v>
      </c>
      <c r="T566" s="265">
        <f>R566-'Ejercicio 7'!$J$12*EXP(-S566*34/360)</f>
        <v>303.12309012553169</v>
      </c>
      <c r="U566" s="280">
        <f t="shared" si="208"/>
        <v>8.2312940000000001E-2</v>
      </c>
      <c r="V566" s="280">
        <f t="shared" si="209"/>
        <v>8.2935499999999995E-2</v>
      </c>
      <c r="W566" s="280">
        <f t="shared" si="210"/>
        <v>1.023299999999977E-4</v>
      </c>
      <c r="X566" s="280">
        <f t="shared" si="211"/>
        <v>0</v>
      </c>
      <c r="Y566" s="262">
        <f t="shared" si="212"/>
        <v>9.9367780698667065</v>
      </c>
      <c r="Z566" s="262">
        <f t="shared" si="213"/>
        <v>9.7959302831965029</v>
      </c>
      <c r="AA566" s="262">
        <f t="shared" si="214"/>
        <v>10.00044829509595</v>
      </c>
      <c r="AB566" s="262">
        <f t="shared" si="215"/>
        <v>10</v>
      </c>
      <c r="AD566" s="6">
        <f t="shared" si="216"/>
        <v>549</v>
      </c>
      <c r="AE566" s="1">
        <f t="shared" si="217"/>
        <v>43537</v>
      </c>
      <c r="AF566" s="262">
        <f t="shared" si="218"/>
        <v>-8.8014255596384317E-2</v>
      </c>
      <c r="AG566" s="262">
        <f t="shared" si="219"/>
        <v>3.9113991647585777E-3</v>
      </c>
      <c r="AH566" s="262">
        <f t="shared" si="220"/>
        <v>0.16187510520413362</v>
      </c>
      <c r="AI566" s="262">
        <f t="shared" si="221"/>
        <v>1.8999787683387126</v>
      </c>
      <c r="AJ566" s="262">
        <f t="shared" si="222"/>
        <v>-1.6212999999999922E-3</v>
      </c>
      <c r="AK566" s="262">
        <f t="shared" si="223"/>
        <v>-303.12309012553169</v>
      </c>
    </row>
    <row r="567" spans="1:37" x14ac:dyDescent="0.25">
      <c r="A567" s="6">
        <f t="shared" si="205"/>
        <v>550</v>
      </c>
      <c r="B567" s="245">
        <f>+Rendimientos!F1240</f>
        <v>42804</v>
      </c>
      <c r="C567" s="247">
        <f>+Rendimientos!G1240</f>
        <v>-1.3490590182499144E-2</v>
      </c>
      <c r="D567" s="247">
        <f>+Rendimientos!H1240</f>
        <v>-3.2191026595221476E-3</v>
      </c>
      <c r="E567" s="247">
        <f>+Rendimientos!I1240</f>
        <v>6.6176823635897865E-3</v>
      </c>
      <c r="F567">
        <f>+VLOOKUP(B567,ASURB.MX!$A$2:$H$1054,8,FALSE)</f>
        <v>-1.7473037587927914E-3</v>
      </c>
      <c r="G567" s="264">
        <f>+dr!F554</f>
        <v>-1.6204099999999888E-3</v>
      </c>
      <c r="H567" s="264">
        <f>+dr!G554</f>
        <v>3.7057000000000062E-4</v>
      </c>
      <c r="I567" s="264">
        <f>+dr!H554</f>
        <v>-1.085100000000061E-4</v>
      </c>
      <c r="J567" s="264">
        <f>+dr!I554</f>
        <v>-2.2608999999999824E-4</v>
      </c>
      <c r="K567" s="264">
        <f>+dr!J554</f>
        <v>0</v>
      </c>
      <c r="M567" s="6">
        <f t="shared" si="206"/>
        <v>550</v>
      </c>
      <c r="N567" s="1">
        <f t="shared" si="200"/>
        <v>42804</v>
      </c>
      <c r="O567" s="263">
        <f t="shared" si="201"/>
        <v>37.128107094600004</v>
      </c>
      <c r="P567" s="263">
        <f t="shared" si="202"/>
        <v>9.1006568473682297</v>
      </c>
      <c r="Q567" s="263">
        <f t="shared" si="203"/>
        <v>14.888200092288228</v>
      </c>
      <c r="R567" s="263">
        <f t="shared" si="207"/>
        <v>304.5873231911043</v>
      </c>
      <c r="S567" s="98">
        <f t="shared" si="204"/>
        <v>2.9056783846153858E-2</v>
      </c>
      <c r="T567" s="265">
        <f>R567-'Ejercicio 7'!$J$12*EXP(-S567*34/360)</f>
        <v>304.49036740538952</v>
      </c>
      <c r="U567" s="280">
        <f t="shared" si="208"/>
        <v>8.2378550000000009E-2</v>
      </c>
      <c r="V567" s="280">
        <f t="shared" si="209"/>
        <v>8.2512299999999997E-2</v>
      </c>
      <c r="W567" s="280">
        <f t="shared" si="210"/>
        <v>-5.0255999999999912E-4</v>
      </c>
      <c r="X567" s="280">
        <f t="shared" si="211"/>
        <v>0</v>
      </c>
      <c r="Y567" s="262">
        <f t="shared" si="212"/>
        <v>9.9367780698667065</v>
      </c>
      <c r="Z567" s="262">
        <f t="shared" si="213"/>
        <v>9.7959302831965029</v>
      </c>
      <c r="AA567" s="262">
        <f t="shared" si="214"/>
        <v>10.00044829509595</v>
      </c>
      <c r="AB567" s="262">
        <f t="shared" si="215"/>
        <v>10</v>
      </c>
      <c r="AD567" s="6">
        <f t="shared" si="216"/>
        <v>550</v>
      </c>
      <c r="AE567" s="1">
        <f t="shared" si="217"/>
        <v>43537</v>
      </c>
      <c r="AF567" s="262">
        <f t="shared" si="218"/>
        <v>0.50427390539999806</v>
      </c>
      <c r="AG567" s="262">
        <f t="shared" si="219"/>
        <v>2.9343152631771119E-2</v>
      </c>
      <c r="AH567" s="262">
        <f t="shared" si="220"/>
        <v>-9.8200092288228902E-2</v>
      </c>
      <c r="AI567" s="262">
        <f t="shared" si="221"/>
        <v>0.53267180889571364</v>
      </c>
      <c r="AJ567" s="262">
        <f t="shared" si="222"/>
        <v>1.6204099999999888E-3</v>
      </c>
      <c r="AK567" s="262">
        <f t="shared" si="223"/>
        <v>-304.49036740538952</v>
      </c>
    </row>
    <row r="568" spans="1:37" x14ac:dyDescent="0.25">
      <c r="A568" s="6">
        <f t="shared" si="205"/>
        <v>551</v>
      </c>
      <c r="B568" s="245">
        <f>+Rendimientos!F1241</f>
        <v>42807</v>
      </c>
      <c r="C568" s="247">
        <f>+Rendimientos!G1241</f>
        <v>8.2343762186123295E-3</v>
      </c>
      <c r="D568" s="247">
        <f>+Rendimientos!H1241</f>
        <v>-4.3085784534586747E-3</v>
      </c>
      <c r="E568" s="247">
        <f>+Rendimientos!I1241</f>
        <v>-8.4637625925185374E-3</v>
      </c>
      <c r="F568">
        <f>+VLOOKUP(B568,ASURB.MX!$A$2:$H$1054,8,FALSE)</f>
        <v>-4.1620019212928626E-3</v>
      </c>
      <c r="G568" s="264">
        <f>+dr!F555</f>
        <v>1.2988999999999362E-4</v>
      </c>
      <c r="H568" s="264">
        <f>+dr!G555</f>
        <v>5.0940000000013197E-5</v>
      </c>
      <c r="I568" s="264">
        <f>+dr!H555</f>
        <v>-1.550999999999636E-5</v>
      </c>
      <c r="J568" s="264">
        <f>+dr!I555</f>
        <v>-1.000099999999976E-4</v>
      </c>
      <c r="K568" s="264">
        <f>+dr!J555</f>
        <v>0</v>
      </c>
      <c r="M568" s="6">
        <f t="shared" si="206"/>
        <v>551</v>
      </c>
      <c r="N568" s="1">
        <f t="shared" si="200"/>
        <v>42807</v>
      </c>
      <c r="O568" s="263">
        <f t="shared" si="201"/>
        <v>37.943539523155742</v>
      </c>
      <c r="P568" s="263">
        <f t="shared" si="202"/>
        <v>9.0907473011096727</v>
      </c>
      <c r="Q568" s="263">
        <f t="shared" si="203"/>
        <v>14.665349202749411</v>
      </c>
      <c r="R568" s="263">
        <f t="shared" si="207"/>
        <v>303.85272401605272</v>
      </c>
      <c r="S568" s="98">
        <f t="shared" si="204"/>
        <v>3.080708384615384E-2</v>
      </c>
      <c r="T568" s="265">
        <f>R568-'Ejercicio 7'!$J$12*EXP(-S568*34/360)</f>
        <v>303.75578425639719</v>
      </c>
      <c r="U568" s="280">
        <f t="shared" si="208"/>
        <v>8.2058920000000021E-2</v>
      </c>
      <c r="V568" s="280">
        <f t="shared" si="209"/>
        <v>8.2605300000000006E-2</v>
      </c>
      <c r="W568" s="280">
        <f t="shared" si="210"/>
        <v>-3.7647999999999848E-4</v>
      </c>
      <c r="X568" s="280">
        <f t="shared" si="211"/>
        <v>0</v>
      </c>
      <c r="Y568" s="262">
        <f t="shared" si="212"/>
        <v>9.9367780698667065</v>
      </c>
      <c r="Z568" s="262">
        <f t="shared" si="213"/>
        <v>9.7959302831965029</v>
      </c>
      <c r="AA568" s="262">
        <f t="shared" si="214"/>
        <v>10.00044829509595</v>
      </c>
      <c r="AB568" s="262">
        <f t="shared" si="215"/>
        <v>10</v>
      </c>
      <c r="AD568" s="6">
        <f t="shared" si="216"/>
        <v>551</v>
      </c>
      <c r="AE568" s="1">
        <f t="shared" si="217"/>
        <v>43537</v>
      </c>
      <c r="AF568" s="262">
        <f t="shared" si="218"/>
        <v>-0.31115852315573989</v>
      </c>
      <c r="AG568" s="262">
        <f t="shared" si="219"/>
        <v>3.9252698890328119E-2</v>
      </c>
      <c r="AH568" s="262">
        <f t="shared" si="220"/>
        <v>0.12465079725058814</v>
      </c>
      <c r="AI568" s="262">
        <f t="shared" si="221"/>
        <v>1.2672709839472986</v>
      </c>
      <c r="AJ568" s="262">
        <f t="shared" si="222"/>
        <v>-1.2988999999999362E-4</v>
      </c>
      <c r="AK568" s="262">
        <f t="shared" si="223"/>
        <v>-303.75578425639719</v>
      </c>
    </row>
    <row r="569" spans="1:37" x14ac:dyDescent="0.25">
      <c r="A569" s="6">
        <f t="shared" si="205"/>
        <v>552</v>
      </c>
      <c r="B569" s="245">
        <f>+Rendimientos!F1242</f>
        <v>42808</v>
      </c>
      <c r="C569" s="247">
        <f>+Rendimientos!G1242</f>
        <v>-1.4161458346063234E-2</v>
      </c>
      <c r="D569" s="247">
        <f>+Rendimientos!H1242</f>
        <v>-1.8960909826229489E-2</v>
      </c>
      <c r="E569" s="247">
        <f>+Rendimientos!I1242</f>
        <v>1.5765684148390618E-2</v>
      </c>
      <c r="F569">
        <f>+VLOOKUP(B569,ASURB.MX!$A$2:$H$1054,8,FALSE)</f>
        <v>-1.1480271961893928E-2</v>
      </c>
      <c r="G569" s="264">
        <f>+dr!F556</f>
        <v>1.4996000000000453E-4</v>
      </c>
      <c r="H569" s="264">
        <f>+dr!G556</f>
        <v>4.4973999999999015E-4</v>
      </c>
      <c r="I569" s="264">
        <f>+dr!H556</f>
        <v>5.8313999999999588E-4</v>
      </c>
      <c r="J569" s="264">
        <f>+dr!I556</f>
        <v>3.0858000000000274E-4</v>
      </c>
      <c r="K569" s="264">
        <f>+dr!J556</f>
        <v>0</v>
      </c>
      <c r="M569" s="6">
        <f t="shared" si="206"/>
        <v>552</v>
      </c>
      <c r="N569" s="1">
        <f t="shared" si="200"/>
        <v>42808</v>
      </c>
      <c r="O569" s="263">
        <f t="shared" si="201"/>
        <v>37.103207382722701</v>
      </c>
      <c r="P569" s="263">
        <f t="shared" si="202"/>
        <v>8.9585177604483963</v>
      </c>
      <c r="Q569" s="263">
        <f t="shared" si="203"/>
        <v>15.025022243775126</v>
      </c>
      <c r="R569" s="263">
        <f t="shared" si="207"/>
        <v>301.63716464823472</v>
      </c>
      <c r="S569" s="98">
        <f t="shared" si="204"/>
        <v>3.0827153846153851E-2</v>
      </c>
      <c r="T569" s="265">
        <f>R569-'Ejercicio 7'!$J$12*EXP(-S569*34/360)</f>
        <v>301.54022507232833</v>
      </c>
      <c r="U569" s="280">
        <f t="shared" si="208"/>
        <v>8.2457719999999998E-2</v>
      </c>
      <c r="V569" s="280">
        <f t="shared" si="209"/>
        <v>8.3203949999999999E-2</v>
      </c>
      <c r="W569" s="280">
        <f t="shared" si="210"/>
        <v>3.2110000000001859E-5</v>
      </c>
      <c r="X569" s="280">
        <f t="shared" si="211"/>
        <v>0</v>
      </c>
      <c r="Y569" s="262">
        <f t="shared" si="212"/>
        <v>9.9367780698667065</v>
      </c>
      <c r="Z569" s="262">
        <f t="shared" si="213"/>
        <v>9.7959302831965029</v>
      </c>
      <c r="AA569" s="262">
        <f t="shared" si="214"/>
        <v>10.00044829509595</v>
      </c>
      <c r="AB569" s="262">
        <f t="shared" si="215"/>
        <v>10</v>
      </c>
      <c r="AD569" s="6">
        <f t="shared" si="216"/>
        <v>552</v>
      </c>
      <c r="AE569" s="1">
        <f t="shared" si="217"/>
        <v>43537</v>
      </c>
      <c r="AF569" s="262">
        <f t="shared" si="218"/>
        <v>0.52917361727730139</v>
      </c>
      <c r="AG569" s="262">
        <f t="shared" si="219"/>
        <v>0.17148223955160447</v>
      </c>
      <c r="AH569" s="262">
        <f t="shared" si="220"/>
        <v>-0.23502224377512704</v>
      </c>
      <c r="AI569" s="262">
        <f t="shared" si="221"/>
        <v>3.4828303517653012</v>
      </c>
      <c r="AJ569" s="262">
        <f t="shared" si="222"/>
        <v>-1.4996000000000453E-4</v>
      </c>
      <c r="AK569" s="262">
        <f t="shared" si="223"/>
        <v>-301.54022507232833</v>
      </c>
    </row>
    <row r="570" spans="1:37" x14ac:dyDescent="0.25">
      <c r="A570" s="6">
        <f t="shared" si="205"/>
        <v>553</v>
      </c>
      <c r="B570" s="245">
        <f>+Rendimientos!F1243</f>
        <v>42809</v>
      </c>
      <c r="C570" s="247">
        <f>+Rendimientos!G1243</f>
        <v>1.7081612512402276E-2</v>
      </c>
      <c r="D570" s="247">
        <f>+Rendimientos!H1243</f>
        <v>8.7960987515634729E-4</v>
      </c>
      <c r="E570" s="247">
        <f>+Rendimientos!I1243</f>
        <v>2.9746077987554839E-2</v>
      </c>
      <c r="F570">
        <f>+VLOOKUP(B570,ASURB.MX!$A$2:$H$1054,8,FALSE)</f>
        <v>-1.1645649858613525E-2</v>
      </c>
      <c r="G570" s="264">
        <f>+dr!F557</f>
        <v>-3.3679999999999821E-4</v>
      </c>
      <c r="H570" s="264">
        <f>+dr!G557</f>
        <v>-7.7668000000000181E-4</v>
      </c>
      <c r="I570" s="264">
        <f>+dr!H557</f>
        <v>-4.6739999999999282E-4</v>
      </c>
      <c r="J570" s="264">
        <f>+dr!I557</f>
        <v>-4.4396000000000713E-4</v>
      </c>
      <c r="K570" s="264">
        <f>+dr!J557</f>
        <v>0</v>
      </c>
      <c r="M570" s="6">
        <f t="shared" si="206"/>
        <v>553</v>
      </c>
      <c r="N570" s="1">
        <f t="shared" si="200"/>
        <v>42809</v>
      </c>
      <c r="O570" s="263">
        <f t="shared" si="201"/>
        <v>38.280724360720058</v>
      </c>
      <c r="P570" s="263">
        <f t="shared" si="202"/>
        <v>9.1380343711982768</v>
      </c>
      <c r="Q570" s="263">
        <f t="shared" si="203"/>
        <v>15.236553169688401</v>
      </c>
      <c r="R570" s="263">
        <f t="shared" si="207"/>
        <v>301.58728465301078</v>
      </c>
      <c r="S570" s="98">
        <f t="shared" si="204"/>
        <v>3.0340393846153849E-2</v>
      </c>
      <c r="T570" s="265">
        <f>R570-'Ejercicio 7'!$J$12*EXP(-S570*34/360)</f>
        <v>301.49034062051732</v>
      </c>
      <c r="U570" s="280">
        <f t="shared" si="208"/>
        <v>8.1231300000000006E-2</v>
      </c>
      <c r="V570" s="280">
        <f t="shared" si="209"/>
        <v>8.215341000000001E-2</v>
      </c>
      <c r="W570" s="280">
        <f t="shared" si="210"/>
        <v>-7.2043000000000801E-4</v>
      </c>
      <c r="X570" s="280">
        <f t="shared" si="211"/>
        <v>0</v>
      </c>
      <c r="Y570" s="262">
        <f t="shared" si="212"/>
        <v>9.9367780698667065</v>
      </c>
      <c r="Z570" s="262">
        <f t="shared" si="213"/>
        <v>9.7959302831965029</v>
      </c>
      <c r="AA570" s="262">
        <f t="shared" si="214"/>
        <v>10.00044829509595</v>
      </c>
      <c r="AB570" s="262">
        <f t="shared" si="215"/>
        <v>10</v>
      </c>
      <c r="AD570" s="6">
        <f t="shared" si="216"/>
        <v>553</v>
      </c>
      <c r="AE570" s="1">
        <f t="shared" si="217"/>
        <v>43537</v>
      </c>
      <c r="AF570" s="262">
        <f t="shared" si="218"/>
        <v>-0.64834336072005527</v>
      </c>
      <c r="AG570" s="262">
        <f t="shared" si="219"/>
        <v>-8.0343711982759913E-3</v>
      </c>
      <c r="AH570" s="262">
        <f t="shared" si="220"/>
        <v>-0.44655316968840175</v>
      </c>
      <c r="AI570" s="262">
        <f t="shared" si="221"/>
        <v>3.5327103469892336</v>
      </c>
      <c r="AJ570" s="262">
        <f t="shared" si="222"/>
        <v>3.3679999999999821E-4</v>
      </c>
      <c r="AK570" s="262">
        <f t="shared" si="223"/>
        <v>-301.49034062051732</v>
      </c>
    </row>
    <row r="571" spans="1:37" x14ac:dyDescent="0.25">
      <c r="A571" s="6">
        <f t="shared" si="205"/>
        <v>554</v>
      </c>
      <c r="B571" s="245">
        <f>+Rendimientos!F1244</f>
        <v>42810</v>
      </c>
      <c r="C571" s="247">
        <f>+Rendimientos!G1244</f>
        <v>2.1954475237687881E-2</v>
      </c>
      <c r="D571" s="247">
        <f>+Rendimientos!H1244</f>
        <v>1.7433527556275676E-2</v>
      </c>
      <c r="E571" s="247">
        <f>+Rendimientos!I1244</f>
        <v>5.2826280192826537E-3</v>
      </c>
      <c r="F571">
        <f>+VLOOKUP(B571,ASURB.MX!$A$2:$H$1054,8,FALSE)</f>
        <v>1.6550344066008846E-2</v>
      </c>
      <c r="G571" s="264">
        <f>+dr!F558</f>
        <v>-4.5449000000000184E-4</v>
      </c>
      <c r="H571" s="264">
        <f>+dr!G558</f>
        <v>3.0482000000001119E-4</v>
      </c>
      <c r="I571" s="264">
        <f>+dr!H558</f>
        <v>-5.8180000000004894E-5</v>
      </c>
      <c r="J571" s="264">
        <f>+dr!I558</f>
        <v>-3.6865999999999288E-4</v>
      </c>
      <c r="K571" s="264">
        <f>+dr!J558</f>
        <v>0</v>
      </c>
      <c r="M571" s="6">
        <f t="shared" si="206"/>
        <v>554</v>
      </c>
      <c r="N571" s="1">
        <f t="shared" si="200"/>
        <v>42810</v>
      </c>
      <c r="O571" s="263">
        <f t="shared" si="201"/>
        <v>38.467716298569385</v>
      </c>
      <c r="P571" s="263">
        <f t="shared" si="202"/>
        <v>9.2905636352420142</v>
      </c>
      <c r="Q571" s="263">
        <f t="shared" si="203"/>
        <v>14.868336798314873</v>
      </c>
      <c r="R571" s="263">
        <f t="shared" si="207"/>
        <v>310.21185569480349</v>
      </c>
      <c r="S571" s="98">
        <f t="shared" si="204"/>
        <v>3.0222703846153845E-2</v>
      </c>
      <c r="T571" s="265">
        <f>R571-'Ejercicio 7'!$J$12*EXP(-S571*34/360)</f>
        <v>310.11491058475497</v>
      </c>
      <c r="U571" s="280">
        <f t="shared" si="208"/>
        <v>8.2312800000000019E-2</v>
      </c>
      <c r="V571" s="280">
        <f t="shared" si="209"/>
        <v>8.2562629999999998E-2</v>
      </c>
      <c r="W571" s="280">
        <f t="shared" si="210"/>
        <v>-6.4512999999999376E-4</v>
      </c>
      <c r="X571" s="280">
        <f t="shared" si="211"/>
        <v>0</v>
      </c>
      <c r="Y571" s="262">
        <f t="shared" si="212"/>
        <v>9.9367780698667065</v>
      </c>
      <c r="Z571" s="262">
        <f t="shared" si="213"/>
        <v>9.7959302831965029</v>
      </c>
      <c r="AA571" s="262">
        <f t="shared" si="214"/>
        <v>10.00044829509595</v>
      </c>
      <c r="AB571" s="262">
        <f t="shared" si="215"/>
        <v>10</v>
      </c>
      <c r="AD571" s="6">
        <f t="shared" si="216"/>
        <v>554</v>
      </c>
      <c r="AE571" s="1">
        <f t="shared" si="217"/>
        <v>43537</v>
      </c>
      <c r="AF571" s="262">
        <f t="shared" si="218"/>
        <v>-0.83533529856938316</v>
      </c>
      <c r="AG571" s="262">
        <f t="shared" si="219"/>
        <v>-0.16056363524201345</v>
      </c>
      <c r="AH571" s="262">
        <f t="shared" si="220"/>
        <v>-7.8336798314873946E-2</v>
      </c>
      <c r="AI571" s="262">
        <f t="shared" si="221"/>
        <v>-5.0918606948034721</v>
      </c>
      <c r="AJ571" s="262">
        <f t="shared" si="222"/>
        <v>4.5449000000000184E-4</v>
      </c>
      <c r="AK571" s="262">
        <f t="shared" si="223"/>
        <v>-310.11491058475497</v>
      </c>
    </row>
    <row r="572" spans="1:37" x14ac:dyDescent="0.25">
      <c r="A572" s="6">
        <f t="shared" si="205"/>
        <v>555</v>
      </c>
      <c r="B572" s="245">
        <f>+Rendimientos!F1245</f>
        <v>42811</v>
      </c>
      <c r="C572" s="247">
        <f>+Rendimientos!G1245</f>
        <v>-5.1538367082189507E-3</v>
      </c>
      <c r="D572" s="247">
        <f>+Rendimientos!H1245</f>
        <v>2.2007001460590838E-2</v>
      </c>
      <c r="E572" s="247">
        <f>+Rendimientos!I1245</f>
        <v>1.9823256957406554E-2</v>
      </c>
      <c r="F572">
        <f>+VLOOKUP(B572,ASURB.MX!$A$2:$H$1054,8,FALSE)</f>
        <v>1.391788232242739E-2</v>
      </c>
      <c r="G572" s="264">
        <f>+dr!F559</f>
        <v>-8.6990000000002066E-5</v>
      </c>
      <c r="H572" s="264">
        <f>+dr!G559</f>
        <v>-4.0523000000000642E-4</v>
      </c>
      <c r="I572" s="264">
        <f>+dr!H559</f>
        <v>-1.4346999999999277E-4</v>
      </c>
      <c r="J572" s="264">
        <f>+dr!I559</f>
        <v>1.5761999999999721E-4</v>
      </c>
      <c r="K572" s="264">
        <f>+dr!J559</f>
        <v>0</v>
      </c>
      <c r="M572" s="6">
        <f t="shared" si="206"/>
        <v>555</v>
      </c>
      <c r="N572" s="1">
        <f t="shared" si="200"/>
        <v>42811</v>
      </c>
      <c r="O572" s="263">
        <f t="shared" si="201"/>
        <v>37.438928792136409</v>
      </c>
      <c r="P572" s="263">
        <f t="shared" si="202"/>
        <v>9.3331510976759429</v>
      </c>
      <c r="Q572" s="263">
        <f t="shared" si="203"/>
        <v>15.086111218153487</v>
      </c>
      <c r="R572" s="263">
        <f t="shared" si="207"/>
        <v>309.39630877128803</v>
      </c>
      <c r="S572" s="98">
        <f t="shared" si="204"/>
        <v>3.0590203846153845E-2</v>
      </c>
      <c r="T572" s="265">
        <f>R572-'Ejercicio 7'!$J$12*EXP(-S572*34/360)</f>
        <v>309.29936702598428</v>
      </c>
      <c r="U572" s="280">
        <f t="shared" si="208"/>
        <v>8.1602750000000002E-2</v>
      </c>
      <c r="V572" s="280">
        <f t="shared" si="209"/>
        <v>8.247734000000001E-2</v>
      </c>
      <c r="W572" s="280">
        <f t="shared" si="210"/>
        <v>-1.1885000000000367E-4</v>
      </c>
      <c r="X572" s="280">
        <f t="shared" si="211"/>
        <v>0</v>
      </c>
      <c r="Y572" s="262">
        <f t="shared" si="212"/>
        <v>9.9367780698667065</v>
      </c>
      <c r="Z572" s="262">
        <f t="shared" si="213"/>
        <v>9.7959302831965029</v>
      </c>
      <c r="AA572" s="262">
        <f t="shared" si="214"/>
        <v>10.00044829509595</v>
      </c>
      <c r="AB572" s="262">
        <f t="shared" si="215"/>
        <v>10</v>
      </c>
      <c r="AD572" s="6">
        <f t="shared" si="216"/>
        <v>555</v>
      </c>
      <c r="AE572" s="1">
        <f t="shared" si="217"/>
        <v>43537</v>
      </c>
      <c r="AF572" s="262">
        <f t="shared" si="218"/>
        <v>0.19345220786359363</v>
      </c>
      <c r="AG572" s="262">
        <f t="shared" si="219"/>
        <v>-0.20315109767594208</v>
      </c>
      <c r="AH572" s="262">
        <f t="shared" si="220"/>
        <v>-0.29611121815348795</v>
      </c>
      <c r="AI572" s="262">
        <f t="shared" si="221"/>
        <v>-4.2763137712880166</v>
      </c>
      <c r="AJ572" s="262">
        <f t="shared" si="222"/>
        <v>8.6990000000002066E-5</v>
      </c>
      <c r="AK572" s="262">
        <f t="shared" si="223"/>
        <v>-309.29936702598428</v>
      </c>
    </row>
    <row r="573" spans="1:37" x14ac:dyDescent="0.25">
      <c r="A573" s="6">
        <f t="shared" si="205"/>
        <v>556</v>
      </c>
      <c r="B573" s="245">
        <f>+Rendimientos!F1246</f>
        <v>42815</v>
      </c>
      <c r="C573" s="247">
        <f>+Rendimientos!G1246</f>
        <v>-2.9141456067385149E-2</v>
      </c>
      <c r="D573" s="247">
        <f>+Rendimientos!H1246</f>
        <v>-1.2546631690818899E-2</v>
      </c>
      <c r="E573" s="247">
        <f>+Rendimientos!I1246</f>
        <v>4.6426038422918398E-2</v>
      </c>
      <c r="F573">
        <f>+VLOOKUP(B573,ASURB.MX!$A$2:$H$1054,8,FALSE)</f>
        <v>-2.0791108072284681E-2</v>
      </c>
      <c r="G573" s="264">
        <f>+dr!F560</f>
        <v>7.0637999999999951E-4</v>
      </c>
      <c r="H573" s="264">
        <f>+dr!G560</f>
        <v>5.7605999999998936E-4</v>
      </c>
      <c r="I573" s="264">
        <f>+dr!H560</f>
        <v>5.0014999999999088E-4</v>
      </c>
      <c r="J573" s="264">
        <f>+dr!I560</f>
        <v>-1.5050000000002561E-5</v>
      </c>
      <c r="K573" s="264">
        <f>+dr!J560</f>
        <v>0</v>
      </c>
      <c r="M573" s="6">
        <f t="shared" si="206"/>
        <v>556</v>
      </c>
      <c r="N573" s="1">
        <f t="shared" si="200"/>
        <v>42815</v>
      </c>
      <c r="O573" s="263">
        <f t="shared" si="201"/>
        <v>36.551543697139856</v>
      </c>
      <c r="P573" s="263">
        <f t="shared" si="202"/>
        <v>9.0161648696935188</v>
      </c>
      <c r="Q573" s="263">
        <f t="shared" si="203"/>
        <v>15.492829672931174</v>
      </c>
      <c r="R573" s="263">
        <f t="shared" si="207"/>
        <v>298.84170467345962</v>
      </c>
      <c r="S573" s="98">
        <f t="shared" si="204"/>
        <v>3.1383573846153846E-2</v>
      </c>
      <c r="T573" s="265">
        <f>R573-'Ejercicio 7'!$J$12*EXP(-S573*34/360)</f>
        <v>298.74477019166949</v>
      </c>
      <c r="U573" s="280">
        <f t="shared" si="208"/>
        <v>8.2584039999999997E-2</v>
      </c>
      <c r="V573" s="280">
        <f t="shared" si="209"/>
        <v>8.3120959999999994E-2</v>
      </c>
      <c r="W573" s="280">
        <f t="shared" si="210"/>
        <v>-2.9152000000000344E-4</v>
      </c>
      <c r="X573" s="280">
        <f t="shared" si="211"/>
        <v>0</v>
      </c>
      <c r="Y573" s="262">
        <f t="shared" si="212"/>
        <v>9.9367780698667065</v>
      </c>
      <c r="Z573" s="262">
        <f t="shared" si="213"/>
        <v>9.7959302831965029</v>
      </c>
      <c r="AA573" s="262">
        <f t="shared" si="214"/>
        <v>10.00044829509595</v>
      </c>
      <c r="AB573" s="262">
        <f t="shared" si="215"/>
        <v>10</v>
      </c>
      <c r="AD573" s="6">
        <f t="shared" si="216"/>
        <v>556</v>
      </c>
      <c r="AE573" s="1">
        <f t="shared" si="217"/>
        <v>43537</v>
      </c>
      <c r="AF573" s="262">
        <f t="shared" si="218"/>
        <v>1.0808373028601466</v>
      </c>
      <c r="AG573" s="262">
        <f t="shared" si="219"/>
        <v>0.11383513030648196</v>
      </c>
      <c r="AH573" s="262">
        <f t="shared" si="220"/>
        <v>-0.70282967293117515</v>
      </c>
      <c r="AI573" s="262">
        <f t="shared" si="221"/>
        <v>6.2782903265404002</v>
      </c>
      <c r="AJ573" s="262">
        <f t="shared" si="222"/>
        <v>-7.0637999999999951E-4</v>
      </c>
      <c r="AK573" s="262">
        <f t="shared" si="223"/>
        <v>-298.74477019166949</v>
      </c>
    </row>
    <row r="574" spans="1:37" x14ac:dyDescent="0.25">
      <c r="A574" s="6">
        <f t="shared" si="205"/>
        <v>557</v>
      </c>
      <c r="B574" s="245">
        <f>+Rendimientos!F1247</f>
        <v>42816</v>
      </c>
      <c r="C574" s="247">
        <f>+Rendimientos!G1247</f>
        <v>-5.90594795324473E-4</v>
      </c>
      <c r="D574" s="247">
        <f>+Rendimientos!H1247</f>
        <v>2.7439420527852816E-2</v>
      </c>
      <c r="E574" s="247">
        <f>+Rendimientos!I1247</f>
        <v>4.2644824992464567E-3</v>
      </c>
      <c r="F574">
        <f>+VLOOKUP(B574,ASURB.MX!$A$2:$H$1054,8,FALSE)</f>
        <v>1.46088660506871E-3</v>
      </c>
      <c r="G574" s="264">
        <f>+dr!F561</f>
        <v>5.2439999999999432E-4</v>
      </c>
      <c r="H574" s="264">
        <f>+dr!G561</f>
        <v>1.0260000000000824E-4</v>
      </c>
      <c r="I574" s="264">
        <f>+dr!H561</f>
        <v>-2.5822999999999818E-4</v>
      </c>
      <c r="J574" s="264">
        <f>+dr!I561</f>
        <v>-1.9508000000000025E-4</v>
      </c>
      <c r="K574" s="264">
        <f>+dr!J561</f>
        <v>0</v>
      </c>
      <c r="M574" s="6">
        <f t="shared" si="206"/>
        <v>557</v>
      </c>
      <c r="N574" s="1">
        <f t="shared" si="200"/>
        <v>42816</v>
      </c>
      <c r="O574" s="263">
        <f t="shared" si="201"/>
        <v>37.610162073482748</v>
      </c>
      <c r="P574" s="263">
        <f t="shared" si="202"/>
        <v>9.3839906515095421</v>
      </c>
      <c r="Q574" s="263">
        <f t="shared" si="203"/>
        <v>14.853206371608405</v>
      </c>
      <c r="R574" s="263">
        <f t="shared" si="207"/>
        <v>305.5660664642142</v>
      </c>
      <c r="S574" s="98">
        <f t="shared" si="204"/>
        <v>3.1201593846153841E-2</v>
      </c>
      <c r="T574" s="265">
        <f>R574-'Ejercicio 7'!$J$12*EXP(-S574*34/360)</f>
        <v>305.46913031639679</v>
      </c>
      <c r="U574" s="280">
        <f t="shared" si="208"/>
        <v>8.2110580000000016E-2</v>
      </c>
      <c r="V574" s="280">
        <f t="shared" si="209"/>
        <v>8.2362580000000005E-2</v>
      </c>
      <c r="W574" s="280">
        <f t="shared" si="210"/>
        <v>-4.7155000000000113E-4</v>
      </c>
      <c r="X574" s="280">
        <f t="shared" si="211"/>
        <v>0</v>
      </c>
      <c r="Y574" s="262">
        <f t="shared" si="212"/>
        <v>9.9367780698667065</v>
      </c>
      <c r="Z574" s="262">
        <f t="shared" si="213"/>
        <v>9.7959302831965029</v>
      </c>
      <c r="AA574" s="262">
        <f t="shared" si="214"/>
        <v>10.00044829509595</v>
      </c>
      <c r="AB574" s="262">
        <f t="shared" si="215"/>
        <v>10</v>
      </c>
      <c r="AD574" s="6">
        <f t="shared" si="216"/>
        <v>557</v>
      </c>
      <c r="AE574" s="1">
        <f t="shared" si="217"/>
        <v>43537</v>
      </c>
      <c r="AF574" s="262">
        <f t="shared" si="218"/>
        <v>2.2218926517254545E-2</v>
      </c>
      <c r="AG574" s="262">
        <f t="shared" si="219"/>
        <v>-0.25399065150954137</v>
      </c>
      <c r="AH574" s="262">
        <f t="shared" si="220"/>
        <v>-6.3206371608405476E-2</v>
      </c>
      <c r="AI574" s="262">
        <f t="shared" si="221"/>
        <v>-0.4460714642141852</v>
      </c>
      <c r="AJ574" s="262">
        <f t="shared" si="222"/>
        <v>-5.2439999999999432E-4</v>
      </c>
      <c r="AK574" s="262">
        <f t="shared" si="223"/>
        <v>-305.46913031639679</v>
      </c>
    </row>
    <row r="575" spans="1:37" x14ac:dyDescent="0.25">
      <c r="A575" s="6">
        <f t="shared" si="205"/>
        <v>558</v>
      </c>
      <c r="B575" s="245">
        <f>+Rendimientos!F1248</f>
        <v>42817</v>
      </c>
      <c r="C575" s="247">
        <f>+Rendimientos!G1248</f>
        <v>-5.3372949753442206E-3</v>
      </c>
      <c r="D575" s="247">
        <f>+Rendimientos!H1248</f>
        <v>-1.9128284465391162E-2</v>
      </c>
      <c r="E575" s="247">
        <f>+Rendimientos!I1248</f>
        <v>-5.2511034236248991E-3</v>
      </c>
      <c r="F575">
        <f>+VLOOKUP(B575,ASURB.MX!$A$2:$H$1054,8,FALSE)</f>
        <v>4.3385447715768247E-3</v>
      </c>
      <c r="G575" s="264">
        <f>+dr!F562</f>
        <v>-2.507399999999993E-4</v>
      </c>
      <c r="H575" s="264">
        <f>+dr!G562</f>
        <v>-3.3351999999998994E-4</v>
      </c>
      <c r="I575" s="264">
        <f>+dr!H562</f>
        <v>-9.2759999999997289E-5</v>
      </c>
      <c r="J575" s="264">
        <f>+dr!I562</f>
        <v>-4.0907999999999223E-4</v>
      </c>
      <c r="K575" s="264">
        <f>+dr!J562</f>
        <v>0</v>
      </c>
      <c r="M575" s="6">
        <f t="shared" si="206"/>
        <v>558</v>
      </c>
      <c r="N575" s="1">
        <f t="shared" si="200"/>
        <v>42817</v>
      </c>
      <c r="O575" s="263">
        <f t="shared" si="201"/>
        <v>37.432060941138459</v>
      </c>
      <c r="P575" s="263">
        <f t="shared" si="202"/>
        <v>8.9570184572469849</v>
      </c>
      <c r="Q575" s="263">
        <f t="shared" si="203"/>
        <v>14.712539734289082</v>
      </c>
      <c r="R575" s="263">
        <f t="shared" si="207"/>
        <v>306.44664754878926</v>
      </c>
      <c r="S575" s="98">
        <f t="shared" si="204"/>
        <v>3.0426453846153848E-2</v>
      </c>
      <c r="T575" s="265">
        <f>R575-'Ejercicio 7'!$J$12*EXP(-S575*34/360)</f>
        <v>306.34970430424289</v>
      </c>
      <c r="U575" s="280">
        <f t="shared" si="208"/>
        <v>8.1674460000000018E-2</v>
      </c>
      <c r="V575" s="280">
        <f t="shared" si="209"/>
        <v>8.2528050000000006E-2</v>
      </c>
      <c r="W575" s="280">
        <f t="shared" si="210"/>
        <v>-6.8554999999999311E-4</v>
      </c>
      <c r="X575" s="280">
        <f t="shared" si="211"/>
        <v>0</v>
      </c>
      <c r="Y575" s="262">
        <f t="shared" si="212"/>
        <v>9.9367780698667065</v>
      </c>
      <c r="Z575" s="262">
        <f t="shared" si="213"/>
        <v>9.7959302831965029</v>
      </c>
      <c r="AA575" s="262">
        <f t="shared" si="214"/>
        <v>10.00044829509595</v>
      </c>
      <c r="AB575" s="262">
        <f t="shared" si="215"/>
        <v>10</v>
      </c>
      <c r="AD575" s="6">
        <f t="shared" si="216"/>
        <v>558</v>
      </c>
      <c r="AE575" s="1">
        <f t="shared" si="217"/>
        <v>43537</v>
      </c>
      <c r="AF575" s="262">
        <f t="shared" si="218"/>
        <v>0.2003200588615428</v>
      </c>
      <c r="AG575" s="262">
        <f t="shared" si="219"/>
        <v>0.17298154275301592</v>
      </c>
      <c r="AH575" s="262">
        <f t="shared" si="220"/>
        <v>7.7460265710916687E-2</v>
      </c>
      <c r="AI575" s="262">
        <f t="shared" si="221"/>
        <v>-1.3266525487892409</v>
      </c>
      <c r="AJ575" s="262">
        <f t="shared" si="222"/>
        <v>2.507399999999993E-4</v>
      </c>
      <c r="AK575" s="262">
        <f t="shared" si="223"/>
        <v>-306.34970430424289</v>
      </c>
    </row>
    <row r="576" spans="1:37" x14ac:dyDescent="0.25">
      <c r="A576" s="6">
        <f t="shared" si="205"/>
        <v>559</v>
      </c>
      <c r="B576" s="245">
        <f>+Rendimientos!F1249</f>
        <v>42818</v>
      </c>
      <c r="C576" s="247">
        <f>+Rendimientos!G1249</f>
        <v>-4.1786071787144009E-3</v>
      </c>
      <c r="D576" s="247">
        <f>+Rendimientos!H1249</f>
        <v>9.5048426636608861E-3</v>
      </c>
      <c r="E576" s="247">
        <f>+Rendimientos!I1249</f>
        <v>-1.2249792872593241E-2</v>
      </c>
      <c r="F576">
        <f>+VLOOKUP(B576,ASURB.MX!$A$2:$H$1054,8,FALSE)</f>
        <v>5.061533768772207E-2</v>
      </c>
      <c r="G576" s="264">
        <f>+dr!F563</f>
        <v>3.8340000000011698E-5</v>
      </c>
      <c r="H576" s="264">
        <f>+dr!G563</f>
        <v>6.5979999999993266E-5</v>
      </c>
      <c r="I576" s="264">
        <f>+dr!H563</f>
        <v>1.5098000000000888E-4</v>
      </c>
      <c r="J576" s="264">
        <f>+dr!I563</f>
        <v>6.9059999999995791E-5</v>
      </c>
      <c r="K576" s="264">
        <f>+dr!J563</f>
        <v>0</v>
      </c>
      <c r="M576" s="6">
        <f t="shared" si="206"/>
        <v>559</v>
      </c>
      <c r="N576" s="1">
        <f t="shared" si="200"/>
        <v>42818</v>
      </c>
      <c r="O576" s="263">
        <f t="shared" si="201"/>
        <v>37.475458150406787</v>
      </c>
      <c r="P576" s="263">
        <f t="shared" si="202"/>
        <v>9.2171929346505745</v>
      </c>
      <c r="Q576" s="263">
        <f t="shared" si="203"/>
        <v>14.609930720822735</v>
      </c>
      <c r="R576" s="263">
        <f t="shared" si="207"/>
        <v>320.96127048392339</v>
      </c>
      <c r="S576" s="98">
        <f t="shared" si="204"/>
        <v>3.0715533846153859E-2</v>
      </c>
      <c r="T576" s="265">
        <f>R576-'Ejercicio 7'!$J$12*EXP(-S576*34/360)</f>
        <v>320.86432988608539</v>
      </c>
      <c r="U576" s="280">
        <f t="shared" si="208"/>
        <v>8.2073960000000001E-2</v>
      </c>
      <c r="V576" s="280">
        <f t="shared" si="209"/>
        <v>8.2771790000000012E-2</v>
      </c>
      <c r="W576" s="280">
        <f t="shared" si="210"/>
        <v>-2.0741000000000509E-4</v>
      </c>
      <c r="X576" s="280">
        <f t="shared" si="211"/>
        <v>0</v>
      </c>
      <c r="Y576" s="262">
        <f t="shared" si="212"/>
        <v>9.9367780698667065</v>
      </c>
      <c r="Z576" s="262">
        <f t="shared" si="213"/>
        <v>9.7959302831965029</v>
      </c>
      <c r="AA576" s="262">
        <f t="shared" si="214"/>
        <v>10.00044829509595</v>
      </c>
      <c r="AB576" s="262">
        <f t="shared" si="215"/>
        <v>10</v>
      </c>
      <c r="AD576" s="6">
        <f t="shared" si="216"/>
        <v>559</v>
      </c>
      <c r="AE576" s="1">
        <f t="shared" si="217"/>
        <v>43537</v>
      </c>
      <c r="AF576" s="262">
        <f t="shared" si="218"/>
        <v>0.15692284959321512</v>
      </c>
      <c r="AG576" s="262">
        <f t="shared" si="219"/>
        <v>-8.7192934650573761E-2</v>
      </c>
      <c r="AH576" s="262">
        <f t="shared" si="220"/>
        <v>0.18006927917726401</v>
      </c>
      <c r="AI576" s="262">
        <f t="shared" si="221"/>
        <v>-15.841275483923368</v>
      </c>
      <c r="AJ576" s="262">
        <f t="shared" si="222"/>
        <v>-3.8340000000011698E-5</v>
      </c>
      <c r="AK576" s="262">
        <f t="shared" si="223"/>
        <v>-320.86432988608539</v>
      </c>
    </row>
    <row r="577" spans="1:37" x14ac:dyDescent="0.25">
      <c r="A577" s="6">
        <f t="shared" si="205"/>
        <v>560</v>
      </c>
      <c r="B577" s="245">
        <f>+Rendimientos!F1250</f>
        <v>42821</v>
      </c>
      <c r="C577" s="247">
        <f>+Rendimientos!G1250</f>
        <v>3.5844999620218781E-3</v>
      </c>
      <c r="D577" s="247">
        <f>+Rendimientos!H1250</f>
        <v>1.2534075825156104E-2</v>
      </c>
      <c r="E577" s="247">
        <f>+Rendimientos!I1250</f>
        <v>2.4026091595624334E-2</v>
      </c>
      <c r="F577">
        <f>+VLOOKUP(B577,ASURB.MX!$A$2:$H$1054,8,FALSE)</f>
        <v>-6.5098187251853307E-3</v>
      </c>
      <c r="G577" s="264">
        <f>+dr!F564</f>
        <v>6.8715999999999222E-4</v>
      </c>
      <c r="H577" s="264">
        <f>+dr!G564</f>
        <v>4.0656999999999499E-4</v>
      </c>
      <c r="I577" s="264">
        <f>+dr!H564</f>
        <v>2.1376999999998814E-4</v>
      </c>
      <c r="J577" s="264">
        <f>+dr!I564</f>
        <v>4.3572999999999529E-4</v>
      </c>
      <c r="K577" s="264">
        <f>+dr!J564</f>
        <v>0</v>
      </c>
      <c r="M577" s="6">
        <f t="shared" si="206"/>
        <v>560</v>
      </c>
      <c r="N577" s="1">
        <f t="shared" si="200"/>
        <v>42821</v>
      </c>
      <c r="O577" s="263">
        <f t="shared" si="201"/>
        <v>37.767516319847665</v>
      </c>
      <c r="P577" s="263">
        <f t="shared" si="202"/>
        <v>9.2451562935278915</v>
      </c>
      <c r="Q577" s="263">
        <f t="shared" si="203"/>
        <v>15.149649074963127</v>
      </c>
      <c r="R577" s="263">
        <f t="shared" si="207"/>
        <v>303.14017028482539</v>
      </c>
      <c r="S577" s="98">
        <f t="shared" si="204"/>
        <v>3.1364353846153839E-2</v>
      </c>
      <c r="T577" s="265">
        <f>R577-'Ejercicio 7'!$J$12*EXP(-S577*34/360)</f>
        <v>303.04323562707748</v>
      </c>
      <c r="U577" s="280">
        <f t="shared" si="208"/>
        <v>8.2414550000000003E-2</v>
      </c>
      <c r="V577" s="280">
        <f t="shared" si="209"/>
        <v>8.2834579999999991E-2</v>
      </c>
      <c r="W577" s="280">
        <f t="shared" si="210"/>
        <v>1.5925999999999441E-4</v>
      </c>
      <c r="X577" s="280">
        <f t="shared" si="211"/>
        <v>0</v>
      </c>
      <c r="Y577" s="262">
        <f t="shared" si="212"/>
        <v>9.9367780698667065</v>
      </c>
      <c r="Z577" s="262">
        <f t="shared" si="213"/>
        <v>9.7959302831965029</v>
      </c>
      <c r="AA577" s="262">
        <f t="shared" si="214"/>
        <v>10.00044829509595</v>
      </c>
      <c r="AB577" s="262">
        <f t="shared" si="215"/>
        <v>10</v>
      </c>
      <c r="AD577" s="6">
        <f t="shared" si="216"/>
        <v>560</v>
      </c>
      <c r="AE577" s="1">
        <f t="shared" si="217"/>
        <v>43537</v>
      </c>
      <c r="AF577" s="262">
        <f t="shared" si="218"/>
        <v>-0.13513531984766303</v>
      </c>
      <c r="AG577" s="262">
        <f t="shared" si="219"/>
        <v>-0.1151562935278907</v>
      </c>
      <c r="AH577" s="262">
        <f t="shared" si="220"/>
        <v>-0.35964907496312826</v>
      </c>
      <c r="AI577" s="262">
        <f t="shared" si="221"/>
        <v>1.9798247151746295</v>
      </c>
      <c r="AJ577" s="262">
        <f t="shared" si="222"/>
        <v>-6.8715999999999222E-4</v>
      </c>
      <c r="AK577" s="262">
        <f t="shared" si="223"/>
        <v>-303.04323562707748</v>
      </c>
    </row>
    <row r="578" spans="1:37" x14ac:dyDescent="0.25">
      <c r="A578" s="6">
        <f t="shared" si="205"/>
        <v>561</v>
      </c>
      <c r="B578" s="245">
        <f>+Rendimientos!F1251</f>
        <v>42822</v>
      </c>
      <c r="C578" s="247">
        <f>+Rendimientos!G1251</f>
        <v>-4.7780474881643827E-3</v>
      </c>
      <c r="D578" s="247">
        <f>+Rendimientos!H1251</f>
        <v>7.0334816519462759E-3</v>
      </c>
      <c r="E578" s="247">
        <f>+Rendimientos!I1251</f>
        <v>7.4518853831100759E-3</v>
      </c>
      <c r="F578">
        <f>+VLOOKUP(B578,ASURB.MX!$A$2:$H$1054,8,FALSE)</f>
        <v>9.928422922816026E-3</v>
      </c>
      <c r="G578" s="264">
        <f>+dr!F565</f>
        <v>-1.0454999999999492E-4</v>
      </c>
      <c r="H578" s="264">
        <f>+dr!G565</f>
        <v>1.2850999999999835E-4</v>
      </c>
      <c r="I578" s="264">
        <f>+dr!H565</f>
        <v>2.7399000000000173E-4</v>
      </c>
      <c r="J578" s="264">
        <f>+dr!I565</f>
        <v>5.6089000000000833E-4</v>
      </c>
      <c r="K578" s="264">
        <f>+dr!J565</f>
        <v>0</v>
      </c>
      <c r="M578" s="6">
        <f t="shared" si="206"/>
        <v>561</v>
      </c>
      <c r="N578" s="1">
        <f t="shared" si="200"/>
        <v>42822</v>
      </c>
      <c r="O578" s="263">
        <f t="shared" si="201"/>
        <v>37.453000581834722</v>
      </c>
      <c r="P578" s="263">
        <f t="shared" si="202"/>
        <v>9.1944420478012887</v>
      </c>
      <c r="Q578" s="263">
        <f t="shared" si="203"/>
        <v>14.900625055510817</v>
      </c>
      <c r="R578" s="263">
        <f t="shared" si="207"/>
        <v>308.16444363087851</v>
      </c>
      <c r="S578" s="98">
        <f t="shared" si="204"/>
        <v>3.0572643846153852E-2</v>
      </c>
      <c r="T578" s="265">
        <f>R578-'Ejercicio 7'!$J$12*EXP(-S578*34/360)</f>
        <v>308.06750172480213</v>
      </c>
      <c r="U578" s="280">
        <f t="shared" si="208"/>
        <v>8.2136490000000006E-2</v>
      </c>
      <c r="V578" s="280">
        <f t="shared" si="209"/>
        <v>8.2894800000000005E-2</v>
      </c>
      <c r="W578" s="280">
        <f t="shared" si="210"/>
        <v>2.8442000000000744E-4</v>
      </c>
      <c r="X578" s="280">
        <f t="shared" si="211"/>
        <v>0</v>
      </c>
      <c r="Y578" s="262">
        <f t="shared" si="212"/>
        <v>9.9367780698667065</v>
      </c>
      <c r="Z578" s="262">
        <f t="shared" si="213"/>
        <v>9.7959302831965029</v>
      </c>
      <c r="AA578" s="262">
        <f t="shared" si="214"/>
        <v>10.00044829509595</v>
      </c>
      <c r="AB578" s="262">
        <f t="shared" si="215"/>
        <v>10</v>
      </c>
      <c r="AD578" s="6">
        <f t="shared" si="216"/>
        <v>561</v>
      </c>
      <c r="AE578" s="1">
        <f t="shared" si="217"/>
        <v>43537</v>
      </c>
      <c r="AF578" s="262">
        <f t="shared" si="218"/>
        <v>0.17938041816528028</v>
      </c>
      <c r="AG578" s="262">
        <f t="shared" si="219"/>
        <v>-6.4442047801287927E-2</v>
      </c>
      <c r="AH578" s="262">
        <f t="shared" si="220"/>
        <v>-0.11062505551081792</v>
      </c>
      <c r="AI578" s="262">
        <f t="shared" si="221"/>
        <v>-3.0444486308784917</v>
      </c>
      <c r="AJ578" s="262">
        <f t="shared" si="222"/>
        <v>1.0454999999999492E-4</v>
      </c>
      <c r="AK578" s="262">
        <f t="shared" si="223"/>
        <v>-308.06750172480213</v>
      </c>
    </row>
    <row r="579" spans="1:37" x14ac:dyDescent="0.25">
      <c r="A579" s="6">
        <f t="shared" si="205"/>
        <v>562</v>
      </c>
      <c r="B579" s="245">
        <f>+Rendimientos!F1252</f>
        <v>42823</v>
      </c>
      <c r="C579" s="247">
        <f>+Rendimientos!G1252</f>
        <v>5.9695183252294237E-4</v>
      </c>
      <c r="D579" s="247">
        <f>+Rendimientos!H1252</f>
        <v>-2.0829770089257953E-2</v>
      </c>
      <c r="E579" s="247">
        <f>+Rendimientos!I1252</f>
        <v>3.2706439114855823E-2</v>
      </c>
      <c r="F579">
        <f>+VLOOKUP(B579,ASURB.MX!$A$2:$H$1054,8,FALSE)</f>
        <v>-1.4170553702340083E-2</v>
      </c>
      <c r="G579" s="264">
        <f>+dr!F566</f>
        <v>-3.2239000000000573E-4</v>
      </c>
      <c r="H579" s="264">
        <f>+dr!G566</f>
        <v>1.4702000000001159E-4</v>
      </c>
      <c r="I579" s="264">
        <f>+dr!H566</f>
        <v>-2.8791999999999707E-4</v>
      </c>
      <c r="J579" s="264">
        <f>+dr!I566</f>
        <v>-4.8119000000000633E-4</v>
      </c>
      <c r="K579" s="264">
        <f>+dr!J566</f>
        <v>0</v>
      </c>
      <c r="M579" s="6">
        <f t="shared" si="206"/>
        <v>562</v>
      </c>
      <c r="N579" s="1">
        <f t="shared" si="200"/>
        <v>42823</v>
      </c>
      <c r="O579" s="263">
        <f t="shared" si="201"/>
        <v>37.6548524253121</v>
      </c>
      <c r="P579" s="263">
        <f t="shared" si="202"/>
        <v>8.9417911772818943</v>
      </c>
      <c r="Q579" s="263">
        <f t="shared" si="203"/>
        <v>15.281725699917242</v>
      </c>
      <c r="R579" s="263">
        <f t="shared" si="207"/>
        <v>300.82676628068629</v>
      </c>
      <c r="S579" s="98">
        <f t="shared" si="204"/>
        <v>3.0354803846153841E-2</v>
      </c>
      <c r="T579" s="265">
        <f>R579-'Ejercicio 7'!$J$12*EXP(-S579*34/360)</f>
        <v>300.72982238012816</v>
      </c>
      <c r="U579" s="280">
        <f t="shared" si="208"/>
        <v>8.215500000000002E-2</v>
      </c>
      <c r="V579" s="280">
        <f t="shared" si="209"/>
        <v>8.2332890000000006E-2</v>
      </c>
      <c r="W579" s="280">
        <f t="shared" si="210"/>
        <v>-7.5766000000000722E-4</v>
      </c>
      <c r="X579" s="280">
        <f t="shared" si="211"/>
        <v>0</v>
      </c>
      <c r="Y579" s="262">
        <f t="shared" si="212"/>
        <v>9.9367780698667065</v>
      </c>
      <c r="Z579" s="262">
        <f t="shared" si="213"/>
        <v>9.7959302831965029</v>
      </c>
      <c r="AA579" s="262">
        <f t="shared" si="214"/>
        <v>10.00044829509595</v>
      </c>
      <c r="AB579" s="262">
        <f t="shared" si="215"/>
        <v>10</v>
      </c>
      <c r="AD579" s="6">
        <f t="shared" si="216"/>
        <v>562</v>
      </c>
      <c r="AE579" s="1">
        <f t="shared" si="217"/>
        <v>43537</v>
      </c>
      <c r="AF579" s="262">
        <f t="shared" si="218"/>
        <v>-2.2471425312097892E-2</v>
      </c>
      <c r="AG579" s="262">
        <f t="shared" si="219"/>
        <v>0.18820882271810646</v>
      </c>
      <c r="AH579" s="262">
        <f t="shared" si="220"/>
        <v>-0.49172569991724302</v>
      </c>
      <c r="AI579" s="262">
        <f t="shared" si="221"/>
        <v>4.2932287193137313</v>
      </c>
      <c r="AJ579" s="262">
        <f t="shared" si="222"/>
        <v>3.2239000000000573E-4</v>
      </c>
      <c r="AK579" s="262">
        <f t="shared" si="223"/>
        <v>-300.72982238012816</v>
      </c>
    </row>
    <row r="580" spans="1:37" x14ac:dyDescent="0.25">
      <c r="A580" s="6">
        <f t="shared" si="205"/>
        <v>563</v>
      </c>
      <c r="B580" s="245">
        <f>+Rendimientos!F1253</f>
        <v>42824</v>
      </c>
      <c r="C580" s="247">
        <f>+Rendimientos!G1253</f>
        <v>-1.0209525849923913E-2</v>
      </c>
      <c r="D580" s="247">
        <f>+Rendimientos!H1253</f>
        <v>-1.1644056039132808E-2</v>
      </c>
      <c r="E580" s="247">
        <f>+Rendimientos!I1253</f>
        <v>-1.0047124501399617E-2</v>
      </c>
      <c r="F580">
        <f>+VLOOKUP(B580,ASURB.MX!$A$2:$H$1054,8,FALSE)</f>
        <v>1.7696981504024965E-2</v>
      </c>
      <c r="G580" s="264">
        <f>+dr!F567</f>
        <v>6.3636000000000248E-4</v>
      </c>
      <c r="H580" s="264">
        <f>+dr!G567</f>
        <v>-3.0283000000000393E-4</v>
      </c>
      <c r="I580" s="264">
        <f>+dr!H567</f>
        <v>-4.9309999999999632E-4</v>
      </c>
      <c r="J580" s="264">
        <f>+dr!I567</f>
        <v>-4.1875999999999025E-4</v>
      </c>
      <c r="K580" s="264">
        <f>+dr!J567</f>
        <v>0</v>
      </c>
      <c r="M580" s="6">
        <f t="shared" si="206"/>
        <v>563</v>
      </c>
      <c r="N580" s="1">
        <f t="shared" si="200"/>
        <v>42824</v>
      </c>
      <c r="O580" s="263">
        <f t="shared" si="201"/>
        <v>37.250126870425511</v>
      </c>
      <c r="P580" s="263">
        <f t="shared" si="202"/>
        <v>9.0243063141585669</v>
      </c>
      <c r="Q580" s="263">
        <f t="shared" si="203"/>
        <v>14.642147021014109</v>
      </c>
      <c r="R580" s="263">
        <f t="shared" si="207"/>
        <v>310.56776022999719</v>
      </c>
      <c r="S580" s="98">
        <f t="shared" si="204"/>
        <v>3.1313553846153849E-2</v>
      </c>
      <c r="T580" s="265">
        <f>R580-'Ejercicio 7'!$J$12*EXP(-S580*34/360)</f>
        <v>310.47082510717723</v>
      </c>
      <c r="U580" s="280">
        <f t="shared" si="208"/>
        <v>8.1705150000000004E-2</v>
      </c>
      <c r="V580" s="280">
        <f t="shared" si="209"/>
        <v>8.2127710000000007E-2</v>
      </c>
      <c r="W580" s="280">
        <f t="shared" si="210"/>
        <v>-6.9522999999999113E-4</v>
      </c>
      <c r="X580" s="280">
        <f t="shared" si="211"/>
        <v>0</v>
      </c>
      <c r="Y580" s="262">
        <f t="shared" si="212"/>
        <v>9.9367780698667065</v>
      </c>
      <c r="Z580" s="262">
        <f t="shared" si="213"/>
        <v>9.7959302831965029</v>
      </c>
      <c r="AA580" s="262">
        <f t="shared" si="214"/>
        <v>10.00044829509595</v>
      </c>
      <c r="AB580" s="262">
        <f t="shared" si="215"/>
        <v>10</v>
      </c>
      <c r="AD580" s="6">
        <f t="shared" si="216"/>
        <v>563</v>
      </c>
      <c r="AE580" s="1">
        <f t="shared" si="217"/>
        <v>43537</v>
      </c>
      <c r="AF580" s="262">
        <f t="shared" si="218"/>
        <v>0.38225412957449123</v>
      </c>
      <c r="AG580" s="262">
        <f t="shared" si="219"/>
        <v>0.1056936858414339</v>
      </c>
      <c r="AH580" s="262">
        <f t="shared" si="220"/>
        <v>0.14785297898589</v>
      </c>
      <c r="AI580" s="262">
        <f t="shared" si="221"/>
        <v>-5.4477652299971737</v>
      </c>
      <c r="AJ580" s="262">
        <f t="shared" si="222"/>
        <v>-6.3636000000000248E-4</v>
      </c>
      <c r="AK580" s="262">
        <f t="shared" si="223"/>
        <v>-310.47082510717723</v>
      </c>
    </row>
    <row r="581" spans="1:37" x14ac:dyDescent="0.25">
      <c r="A581" s="6">
        <f t="shared" si="205"/>
        <v>564</v>
      </c>
      <c r="B581" s="245">
        <f>+Rendimientos!F1254</f>
        <v>42825</v>
      </c>
      <c r="C581" s="247">
        <f>+Rendimientos!G1254</f>
        <v>2.3277651523234678E-2</v>
      </c>
      <c r="D581" s="247">
        <f>+Rendimientos!H1254</f>
        <v>-7.9101708864341633E-3</v>
      </c>
      <c r="E581" s="247">
        <f>+Rendimientos!I1254</f>
        <v>-2.7188568743936613E-2</v>
      </c>
      <c r="F581">
        <f>+VLOOKUP(B581,ASURB.MX!$A$2:$H$1054,8,FALSE)</f>
        <v>-3.0747386493307188E-2</v>
      </c>
      <c r="G581" s="264">
        <f>+dr!F568</f>
        <v>2.5572000000000095E-4</v>
      </c>
      <c r="H581" s="264">
        <f>+dr!G568</f>
        <v>-7.799999999999474E-5</v>
      </c>
      <c r="I581" s="264">
        <f>+dr!H568</f>
        <v>3.9315999999998963E-4</v>
      </c>
      <c r="J581" s="264">
        <f>+dr!I568</f>
        <v>9.9969999999990899E-5</v>
      </c>
      <c r="K581" s="264">
        <f>+dr!J568</f>
        <v>0</v>
      </c>
      <c r="M581" s="6">
        <f t="shared" si="206"/>
        <v>564</v>
      </c>
      <c r="N581" s="1">
        <f t="shared" si="200"/>
        <v>42825</v>
      </c>
      <c r="O581" s="263">
        <f t="shared" si="201"/>
        <v>38.518649557944123</v>
      </c>
      <c r="P581" s="263">
        <f t="shared" si="202"/>
        <v>9.0580650238691902</v>
      </c>
      <c r="Q581" s="263">
        <f t="shared" si="203"/>
        <v>14.393298380032544</v>
      </c>
      <c r="R581" s="263">
        <f t="shared" si="207"/>
        <v>295.88111613606821</v>
      </c>
      <c r="S581" s="98">
        <f t="shared" si="204"/>
        <v>3.0932913846153848E-2</v>
      </c>
      <c r="T581" s="265">
        <f>R581-'Ejercicio 7'!$J$12*EXP(-S581*34/360)</f>
        <v>295.78417752843256</v>
      </c>
      <c r="U581" s="280">
        <f t="shared" si="208"/>
        <v>8.1929980000000013E-2</v>
      </c>
      <c r="V581" s="280">
        <f t="shared" si="209"/>
        <v>8.3013969999999992E-2</v>
      </c>
      <c r="W581" s="280">
        <f t="shared" si="210"/>
        <v>-1.7650000000000998E-4</v>
      </c>
      <c r="X581" s="280">
        <f t="shared" si="211"/>
        <v>0</v>
      </c>
      <c r="Y581" s="262">
        <f t="shared" si="212"/>
        <v>9.9367780698667065</v>
      </c>
      <c r="Z581" s="262">
        <f t="shared" si="213"/>
        <v>9.7959302831965029</v>
      </c>
      <c r="AA581" s="262">
        <f t="shared" si="214"/>
        <v>10.00044829509595</v>
      </c>
      <c r="AB581" s="262">
        <f t="shared" si="215"/>
        <v>10</v>
      </c>
      <c r="AD581" s="6">
        <f t="shared" si="216"/>
        <v>564</v>
      </c>
      <c r="AE581" s="1">
        <f t="shared" si="217"/>
        <v>43537</v>
      </c>
      <c r="AF581" s="262">
        <f t="shared" si="218"/>
        <v>-0.88626855794412052</v>
      </c>
      <c r="AG581" s="262">
        <f t="shared" si="219"/>
        <v>7.1934976130810568E-2</v>
      </c>
      <c r="AH581" s="262">
        <f t="shared" si="220"/>
        <v>0.39670161996745534</v>
      </c>
      <c r="AI581" s="262">
        <f t="shared" si="221"/>
        <v>9.2388788639318022</v>
      </c>
      <c r="AJ581" s="262">
        <f t="shared" si="222"/>
        <v>-2.5572000000000095E-4</v>
      </c>
      <c r="AK581" s="262">
        <f t="shared" si="223"/>
        <v>-295.78417752843256</v>
      </c>
    </row>
    <row r="582" spans="1:37" x14ac:dyDescent="0.25">
      <c r="A582" s="6">
        <f t="shared" si="205"/>
        <v>565</v>
      </c>
      <c r="B582" s="245">
        <f>+Rendimientos!F1255</f>
        <v>42828</v>
      </c>
      <c r="C582" s="247">
        <f>+Rendimientos!G1255</f>
        <v>-5.8919925845147094E-4</v>
      </c>
      <c r="D582" s="247">
        <f>+Rendimientos!H1255</f>
        <v>-1.7185808798482309E-3</v>
      </c>
      <c r="E582" s="247">
        <f>+Rendimientos!I1255</f>
        <v>-1.5028068599634584E-2</v>
      </c>
      <c r="F582">
        <f>+VLOOKUP(B582,ASURB.MX!$A$2:$H$1054,8,FALSE)</f>
        <v>4.9601405851979176E-2</v>
      </c>
      <c r="G582" s="264">
        <f>+dr!F569</f>
        <v>3.1855000000000078E-4</v>
      </c>
      <c r="H582" s="264">
        <f>+dr!G569</f>
        <v>3.2689999999988006E-5</v>
      </c>
      <c r="I582" s="264">
        <f>+dr!H569</f>
        <v>-1.9986999999999089E-4</v>
      </c>
      <c r="J582" s="264">
        <f>+dr!I569</f>
        <v>-1.1293999999999194E-4</v>
      </c>
      <c r="K582" s="264">
        <f>+dr!J569</f>
        <v>0</v>
      </c>
      <c r="M582" s="6">
        <f t="shared" si="206"/>
        <v>565</v>
      </c>
      <c r="N582" s="1">
        <f t="shared" si="200"/>
        <v>42828</v>
      </c>
      <c r="O582" s="263">
        <f t="shared" si="201"/>
        <v>37.610214559887346</v>
      </c>
      <c r="P582" s="263">
        <f t="shared" si="202"/>
        <v>9.1143228316664295</v>
      </c>
      <c r="Q582" s="263">
        <f t="shared" si="203"/>
        <v>14.569396638428858</v>
      </c>
      <c r="R582" s="263">
        <f t="shared" si="207"/>
        <v>320.63600256135635</v>
      </c>
      <c r="S582" s="98">
        <f t="shared" si="204"/>
        <v>3.0995743846153848E-2</v>
      </c>
      <c r="T582" s="265">
        <f>R582-'Ejercicio 7'!$J$12*EXP(-S582*34/360)</f>
        <v>320.53906452894728</v>
      </c>
      <c r="U582" s="280">
        <f t="shared" si="208"/>
        <v>8.2040669999999996E-2</v>
      </c>
      <c r="V582" s="280">
        <f t="shared" si="209"/>
        <v>8.2420940000000012E-2</v>
      </c>
      <c r="W582" s="280">
        <f t="shared" si="210"/>
        <v>-3.8940999999999282E-4</v>
      </c>
      <c r="X582" s="280">
        <f t="shared" si="211"/>
        <v>0</v>
      </c>
      <c r="Y582" s="262">
        <f t="shared" si="212"/>
        <v>9.9367780698667065</v>
      </c>
      <c r="Z582" s="262">
        <f t="shared" si="213"/>
        <v>9.7959302831965029</v>
      </c>
      <c r="AA582" s="262">
        <f t="shared" si="214"/>
        <v>10.00044829509595</v>
      </c>
      <c r="AB582" s="262">
        <f t="shared" si="215"/>
        <v>10</v>
      </c>
      <c r="AD582" s="6">
        <f t="shared" si="216"/>
        <v>565</v>
      </c>
      <c r="AE582" s="1">
        <f t="shared" si="217"/>
        <v>43537</v>
      </c>
      <c r="AF582" s="262">
        <f t="shared" si="218"/>
        <v>2.2166440112656005E-2</v>
      </c>
      <c r="AG582" s="262">
        <f t="shared" si="219"/>
        <v>1.5677168333571245E-2</v>
      </c>
      <c r="AH582" s="262">
        <f t="shared" si="220"/>
        <v>0.22060336157114158</v>
      </c>
      <c r="AI582" s="262">
        <f t="shared" si="221"/>
        <v>-15.516007561356332</v>
      </c>
      <c r="AJ582" s="262">
        <f t="shared" si="222"/>
        <v>-3.1855000000000078E-4</v>
      </c>
      <c r="AK582" s="262">
        <f t="shared" si="223"/>
        <v>-320.53906452894728</v>
      </c>
    </row>
    <row r="583" spans="1:37" x14ac:dyDescent="0.25">
      <c r="A583" s="6">
        <f t="shared" si="205"/>
        <v>566</v>
      </c>
      <c r="B583" s="245">
        <f>+Rendimientos!F1256</f>
        <v>42829</v>
      </c>
      <c r="C583" s="247">
        <f>+Rendimientos!G1256</f>
        <v>3.7085027193746227E-2</v>
      </c>
      <c r="D583" s="247">
        <f>+Rendimientos!H1256</f>
        <v>2.2745166142259524E-2</v>
      </c>
      <c r="E583" s="247">
        <f>+Rendimientos!I1256</f>
        <v>2.8874765324058312E-2</v>
      </c>
      <c r="F583">
        <f>+VLOOKUP(B583,ASURB.MX!$A$2:$H$1054,8,FALSE)</f>
        <v>8.7150438810958946E-3</v>
      </c>
      <c r="G583" s="264">
        <f>+dr!F570</f>
        <v>-1.2286000000000241E-4</v>
      </c>
      <c r="H583" s="264">
        <f>+dr!G570</f>
        <v>1.0610000000001174E-4</v>
      </c>
      <c r="I583" s="264">
        <f>+dr!H570</f>
        <v>2.9997999999999136E-4</v>
      </c>
      <c r="J583" s="264">
        <f>+dr!I570</f>
        <v>1.0435999999998391E-4</v>
      </c>
      <c r="K583" s="264">
        <f>+dr!J570</f>
        <v>0</v>
      </c>
      <c r="M583" s="6">
        <f t="shared" si="206"/>
        <v>566</v>
      </c>
      <c r="N583" s="1">
        <f t="shared" si="200"/>
        <v>42829</v>
      </c>
      <c r="O583" s="263">
        <f t="shared" si="201"/>
        <v>39.054179647352434</v>
      </c>
      <c r="P583" s="263">
        <f t="shared" si="202"/>
        <v>9.340043043567503</v>
      </c>
      <c r="Q583" s="263">
        <f t="shared" si="203"/>
        <v>15.223283149971259</v>
      </c>
      <c r="R583" s="263">
        <f t="shared" si="207"/>
        <v>307.79075011536207</v>
      </c>
      <c r="S583" s="98">
        <f t="shared" si="204"/>
        <v>3.0554333846153844E-2</v>
      </c>
      <c r="T583" s="265">
        <f>R583-'Ejercicio 7'!$J$12*EXP(-S583*34/360)</f>
        <v>307.69380804164609</v>
      </c>
      <c r="U583" s="280">
        <f t="shared" si="208"/>
        <v>8.211408000000002E-2</v>
      </c>
      <c r="V583" s="280">
        <f t="shared" si="209"/>
        <v>8.2920789999999994E-2</v>
      </c>
      <c r="W583" s="280">
        <f t="shared" si="210"/>
        <v>-1.7211000000001697E-4</v>
      </c>
      <c r="X583" s="280">
        <f t="shared" si="211"/>
        <v>0</v>
      </c>
      <c r="Y583" s="262">
        <f t="shared" si="212"/>
        <v>9.9367780698667065</v>
      </c>
      <c r="Z583" s="262">
        <f t="shared" si="213"/>
        <v>9.7959302831965029</v>
      </c>
      <c r="AA583" s="262">
        <f t="shared" si="214"/>
        <v>10.00044829509595</v>
      </c>
      <c r="AB583" s="262">
        <f t="shared" si="215"/>
        <v>10</v>
      </c>
      <c r="AD583" s="6">
        <f t="shared" si="216"/>
        <v>566</v>
      </c>
      <c r="AE583" s="1">
        <f t="shared" si="217"/>
        <v>43537</v>
      </c>
      <c r="AF583" s="262">
        <f t="shared" si="218"/>
        <v>-1.421798647352432</v>
      </c>
      <c r="AG583" s="262">
        <f t="shared" si="219"/>
        <v>-0.21004304356750225</v>
      </c>
      <c r="AH583" s="262">
        <f t="shared" si="220"/>
        <v>-0.43328314997125972</v>
      </c>
      <c r="AI583" s="262">
        <f t="shared" si="221"/>
        <v>-2.6707551153620557</v>
      </c>
      <c r="AJ583" s="262">
        <f t="shared" si="222"/>
        <v>1.2286000000000241E-4</v>
      </c>
      <c r="AK583" s="262">
        <f t="shared" si="223"/>
        <v>-307.69380804164609</v>
      </c>
    </row>
    <row r="584" spans="1:37" x14ac:dyDescent="0.25">
      <c r="A584" s="6">
        <f t="shared" si="205"/>
        <v>567</v>
      </c>
      <c r="B584" s="245">
        <f>+Rendimientos!F1257</f>
        <v>42830</v>
      </c>
      <c r="C584" s="247">
        <f>+Rendimientos!G1257</f>
        <v>-5.7073092933087018E-3</v>
      </c>
      <c r="D584" s="247">
        <f>+Rendimientos!H1257</f>
        <v>4.6131621853967054E-3</v>
      </c>
      <c r="E584" s="247">
        <f>+Rendimientos!I1257</f>
        <v>-2.493256018330639E-2</v>
      </c>
      <c r="F584">
        <f>+VLOOKUP(B584,ASURB.MX!$A$2:$H$1054,8,FALSE)</f>
        <v>-1.0121264888926026E-2</v>
      </c>
      <c r="G584" s="264">
        <f>+dr!F571</f>
        <v>-1.411300000000032E-4</v>
      </c>
      <c r="H584" s="264">
        <f>+dr!G571</f>
        <v>-3.7980000000006897E-5</v>
      </c>
      <c r="I584" s="264">
        <f>+dr!H571</f>
        <v>-6.0011000000000092E-4</v>
      </c>
      <c r="J584" s="264">
        <f>+dr!I571</f>
        <v>-2.8717999999999799E-4</v>
      </c>
      <c r="K584" s="264">
        <f>+dr!J571</f>
        <v>0</v>
      </c>
      <c r="M584" s="6">
        <f t="shared" si="206"/>
        <v>567</v>
      </c>
      <c r="N584" s="1">
        <f t="shared" si="200"/>
        <v>42830</v>
      </c>
      <c r="O584" s="263">
        <f t="shared" si="201"/>
        <v>37.418213104746187</v>
      </c>
      <c r="P584" s="263">
        <f t="shared" si="202"/>
        <v>9.1722154692894318</v>
      </c>
      <c r="Q584" s="263">
        <f t="shared" si="203"/>
        <v>14.425806439836524</v>
      </c>
      <c r="R584" s="263">
        <f t="shared" si="207"/>
        <v>302.04737036156047</v>
      </c>
      <c r="S584" s="98">
        <f t="shared" si="204"/>
        <v>3.0536063846153844E-2</v>
      </c>
      <c r="T584" s="265">
        <f>R584-'Ejercicio 7'!$J$12*EXP(-S584*34/360)</f>
        <v>301.95042812057079</v>
      </c>
      <c r="U584" s="280">
        <f t="shared" si="208"/>
        <v>8.1970000000000001E-2</v>
      </c>
      <c r="V584" s="280">
        <f t="shared" si="209"/>
        <v>8.2020700000000002E-2</v>
      </c>
      <c r="W584" s="280">
        <f t="shared" si="210"/>
        <v>-5.6364999999999887E-4</v>
      </c>
      <c r="X584" s="280">
        <f t="shared" si="211"/>
        <v>0</v>
      </c>
      <c r="Y584" s="262">
        <f t="shared" si="212"/>
        <v>9.9367780698667065</v>
      </c>
      <c r="Z584" s="262">
        <f t="shared" si="213"/>
        <v>9.7959302831965029</v>
      </c>
      <c r="AA584" s="262">
        <f t="shared" si="214"/>
        <v>10.00044829509595</v>
      </c>
      <c r="AB584" s="262">
        <f t="shared" si="215"/>
        <v>10</v>
      </c>
      <c r="AD584" s="6">
        <f t="shared" si="216"/>
        <v>567</v>
      </c>
      <c r="AE584" s="1">
        <f t="shared" si="217"/>
        <v>43537</v>
      </c>
      <c r="AF584" s="262">
        <f t="shared" si="218"/>
        <v>0.21416789525381574</v>
      </c>
      <c r="AG584" s="262">
        <f t="shared" si="219"/>
        <v>-4.2215469289430985E-2</v>
      </c>
      <c r="AH584" s="262">
        <f t="shared" si="220"/>
        <v>0.36419356016347493</v>
      </c>
      <c r="AI584" s="262">
        <f t="shared" si="221"/>
        <v>3.0726246384395495</v>
      </c>
      <c r="AJ584" s="262">
        <f t="shared" si="222"/>
        <v>1.411300000000032E-4</v>
      </c>
      <c r="AK584" s="262">
        <f t="shared" si="223"/>
        <v>-301.95042812057079</v>
      </c>
    </row>
    <row r="585" spans="1:37" x14ac:dyDescent="0.25">
      <c r="A585" s="6">
        <f t="shared" si="205"/>
        <v>568</v>
      </c>
      <c r="B585" s="245">
        <f>+Rendimientos!F1258</f>
        <v>42831</v>
      </c>
      <c r="C585" s="247">
        <f>+Rendimientos!G1258</f>
        <v>-3.438796972289734E-3</v>
      </c>
      <c r="D585" s="247">
        <f>+Rendimientos!H1258</f>
        <v>-1.5602250901846009E-2</v>
      </c>
      <c r="E585" s="247">
        <f>+Rendimientos!I1258</f>
        <v>-1.3533848271141765E-2</v>
      </c>
      <c r="F585">
        <f>+VLOOKUP(B585,ASURB.MX!$A$2:$H$1054,8,FALSE)</f>
        <v>6.6909849239466532E-3</v>
      </c>
      <c r="G585" s="264">
        <f>+dr!F572</f>
        <v>2.3774999999999491E-4</v>
      </c>
      <c r="H585" s="264">
        <f>+dr!G572</f>
        <v>-9.560000000000124E-5</v>
      </c>
      <c r="I585" s="264">
        <f>+dr!H572</f>
        <v>5.5320000000000369E-4</v>
      </c>
      <c r="J585" s="264">
        <f>+dr!I572</f>
        <v>-7.1599999999921726E-6</v>
      </c>
      <c r="K585" s="264">
        <f>+dr!J572</f>
        <v>0</v>
      </c>
      <c r="M585" s="6">
        <f t="shared" si="206"/>
        <v>568</v>
      </c>
      <c r="N585" s="1">
        <f t="shared" si="200"/>
        <v>42831</v>
      </c>
      <c r="O585" s="263">
        <f t="shared" si="201"/>
        <v>37.503193134884199</v>
      </c>
      <c r="P585" s="263">
        <f t="shared" si="202"/>
        <v>8.9886569513727448</v>
      </c>
      <c r="Q585" s="263">
        <f t="shared" si="203"/>
        <v>14.591182799668889</v>
      </c>
      <c r="R585" s="263">
        <f t="shared" si="207"/>
        <v>307.16839354633072</v>
      </c>
      <c r="S585" s="98">
        <f t="shared" si="204"/>
        <v>3.0914943846153842E-2</v>
      </c>
      <c r="T585" s="265">
        <f>R585-'Ejercicio 7'!$J$12*EXP(-S585*34/360)</f>
        <v>307.07145477417396</v>
      </c>
      <c r="U585" s="280">
        <f t="shared" si="208"/>
        <v>8.1912380000000007E-2</v>
      </c>
      <c r="V585" s="280">
        <f t="shared" si="209"/>
        <v>8.3174010000000007E-2</v>
      </c>
      <c r="W585" s="280">
        <f t="shared" si="210"/>
        <v>-2.8362999999999305E-4</v>
      </c>
      <c r="X585" s="280">
        <f t="shared" si="211"/>
        <v>0</v>
      </c>
      <c r="Y585" s="262">
        <f t="shared" si="212"/>
        <v>9.9367780698667065</v>
      </c>
      <c r="Z585" s="262">
        <f t="shared" si="213"/>
        <v>9.7959302831965029</v>
      </c>
      <c r="AA585" s="262">
        <f t="shared" si="214"/>
        <v>10.00044829509595</v>
      </c>
      <c r="AB585" s="262">
        <f t="shared" si="215"/>
        <v>10</v>
      </c>
      <c r="AD585" s="6">
        <f t="shared" si="216"/>
        <v>568</v>
      </c>
      <c r="AE585" s="1">
        <f t="shared" si="217"/>
        <v>43537</v>
      </c>
      <c r="AF585" s="262">
        <f t="shared" si="218"/>
        <v>0.12918786511580294</v>
      </c>
      <c r="AG585" s="262">
        <f t="shared" si="219"/>
        <v>0.141343048627256</v>
      </c>
      <c r="AH585" s="262">
        <f t="shared" si="220"/>
        <v>0.19881720033110994</v>
      </c>
      <c r="AI585" s="262">
        <f t="shared" si="221"/>
        <v>-2.0483985463307022</v>
      </c>
      <c r="AJ585" s="262">
        <f t="shared" si="222"/>
        <v>-2.3774999999999491E-4</v>
      </c>
      <c r="AK585" s="262">
        <f t="shared" si="223"/>
        <v>-307.07145477417396</v>
      </c>
    </row>
    <row r="586" spans="1:37" x14ac:dyDescent="0.25">
      <c r="A586" s="6">
        <f t="shared" si="205"/>
        <v>569</v>
      </c>
      <c r="B586" s="245">
        <f>+Rendimientos!F1259</f>
        <v>42832</v>
      </c>
      <c r="C586" s="247">
        <f>+Rendimientos!G1259</f>
        <v>2.867526504293943E-3</v>
      </c>
      <c r="D586" s="247">
        <f>+Rendimientos!H1259</f>
        <v>-8.5033930691489712E-4</v>
      </c>
      <c r="E586" s="247">
        <f>+Rendimientos!I1259</f>
        <v>2.8180152187357109E-2</v>
      </c>
      <c r="F586">
        <f>+VLOOKUP(B586,ASURB.MX!$A$2:$H$1054,8,FALSE)</f>
        <v>-2.0684226690718021E-2</v>
      </c>
      <c r="G586" s="264">
        <f>+dr!F573</f>
        <v>-2.8422999999999643E-4</v>
      </c>
      <c r="H586" s="264">
        <f>+dr!G573</f>
        <v>1.8118999999999774E-4</v>
      </c>
      <c r="I586" s="264">
        <f>+dr!H573</f>
        <v>-9.2889999999998252E-5</v>
      </c>
      <c r="J586" s="264">
        <f>+dr!I573</f>
        <v>1.3000000000000511E-4</v>
      </c>
      <c r="K586" s="264">
        <f>+dr!J573</f>
        <v>0</v>
      </c>
      <c r="M586" s="6">
        <f t="shared" si="206"/>
        <v>569</v>
      </c>
      <c r="N586" s="1">
        <f t="shared" si="200"/>
        <v>42832</v>
      </c>
      <c r="O586" s="263">
        <f t="shared" si="201"/>
        <v>37.740447717976124</v>
      </c>
      <c r="P586" s="263">
        <f t="shared" si="202"/>
        <v>9.1222397020386712</v>
      </c>
      <c r="Q586" s="263">
        <f t="shared" si="203"/>
        <v>15.212712529182614</v>
      </c>
      <c r="R586" s="263">
        <f t="shared" si="207"/>
        <v>298.87364699471414</v>
      </c>
      <c r="S586" s="98">
        <f t="shared" si="204"/>
        <v>3.039296384615385E-2</v>
      </c>
      <c r="T586" s="265">
        <f>R586-'Ejercicio 7'!$J$12*EXP(-S586*34/360)</f>
        <v>298.77670344354118</v>
      </c>
      <c r="U586" s="280">
        <f t="shared" si="208"/>
        <v>8.2189170000000006E-2</v>
      </c>
      <c r="V586" s="280">
        <f t="shared" si="209"/>
        <v>8.2527920000000005E-2</v>
      </c>
      <c r="W586" s="280">
        <f t="shared" si="210"/>
        <v>-1.4646999999999577E-4</v>
      </c>
      <c r="X586" s="280">
        <f t="shared" si="211"/>
        <v>0</v>
      </c>
      <c r="Y586" s="262">
        <f t="shared" si="212"/>
        <v>9.9367780698667065</v>
      </c>
      <c r="Z586" s="262">
        <f t="shared" si="213"/>
        <v>9.7959302831965029</v>
      </c>
      <c r="AA586" s="262">
        <f t="shared" si="214"/>
        <v>10.00044829509595</v>
      </c>
      <c r="AB586" s="262">
        <f t="shared" si="215"/>
        <v>10</v>
      </c>
      <c r="AD586" s="6">
        <f t="shared" si="216"/>
        <v>569</v>
      </c>
      <c r="AE586" s="1">
        <f t="shared" si="217"/>
        <v>43537</v>
      </c>
      <c r="AF586" s="262">
        <f t="shared" si="218"/>
        <v>-0.10806671797612211</v>
      </c>
      <c r="AG586" s="262">
        <f t="shared" si="219"/>
        <v>7.7602979613295986E-3</v>
      </c>
      <c r="AH586" s="262">
        <f t="shared" si="220"/>
        <v>-0.42271252918261482</v>
      </c>
      <c r="AI586" s="262">
        <f t="shared" si="221"/>
        <v>6.2463480052858813</v>
      </c>
      <c r="AJ586" s="262">
        <f t="shared" si="222"/>
        <v>2.8422999999999643E-4</v>
      </c>
      <c r="AK586" s="262">
        <f t="shared" si="223"/>
        <v>-298.77670344354118</v>
      </c>
    </row>
    <row r="587" spans="1:37" x14ac:dyDescent="0.25">
      <c r="A587" s="6">
        <f t="shared" si="205"/>
        <v>570</v>
      </c>
      <c r="B587" s="245">
        <f>+Rendimientos!F1260</f>
        <v>42835</v>
      </c>
      <c r="C587" s="247">
        <f>+Rendimientos!G1260</f>
        <v>-1.1436401163094835E-3</v>
      </c>
      <c r="D587" s="247">
        <f>+Rendimientos!H1260</f>
        <v>-1.0475848979921884E-2</v>
      </c>
      <c r="E587" s="247">
        <f>+Rendimientos!I1260</f>
        <v>-1.3663203306161704E-2</v>
      </c>
      <c r="F587">
        <f>+VLOOKUP(B587,ASURB.MX!$A$2:$H$1054,8,FALSE)</f>
        <v>1.0851524900677771E-2</v>
      </c>
      <c r="G587" s="264">
        <f>+dr!F574</f>
        <v>2.9988000000000237E-4</v>
      </c>
      <c r="H587" s="264">
        <f>+dr!G574</f>
        <v>3.5544000000001241E-4</v>
      </c>
      <c r="I587" s="264">
        <f>+dr!H574</f>
        <v>5.7477999999999696E-4</v>
      </c>
      <c r="J587" s="264">
        <f>+dr!I574</f>
        <v>-1.6530000000000711E-4</v>
      </c>
      <c r="K587" s="264">
        <f>+dr!J574</f>
        <v>0</v>
      </c>
      <c r="M587" s="6">
        <f t="shared" si="206"/>
        <v>570</v>
      </c>
      <c r="N587" s="1">
        <f t="shared" si="200"/>
        <v>42835</v>
      </c>
      <c r="O587" s="263">
        <f t="shared" si="201"/>
        <v>37.589367699972023</v>
      </c>
      <c r="P587" s="263">
        <f t="shared" si="202"/>
        <v>9.034854732668105</v>
      </c>
      <c r="Q587" s="263">
        <f t="shared" si="203"/>
        <v>14.589295478776718</v>
      </c>
      <c r="R587" s="263">
        <f t="shared" si="207"/>
        <v>308.44904217483099</v>
      </c>
      <c r="S587" s="98">
        <f t="shared" si="204"/>
        <v>3.0977073846153849E-2</v>
      </c>
      <c r="T587" s="265">
        <f>R587-'Ejercicio 7'!$J$12*EXP(-S587*34/360)</f>
        <v>308.35210397149308</v>
      </c>
      <c r="U587" s="280">
        <f t="shared" si="208"/>
        <v>8.2363420000000021E-2</v>
      </c>
      <c r="V587" s="280">
        <f t="shared" si="209"/>
        <v>8.319559E-2</v>
      </c>
      <c r="W587" s="280">
        <f t="shared" si="210"/>
        <v>-4.4177000000000799E-4</v>
      </c>
      <c r="X587" s="280">
        <f t="shared" si="211"/>
        <v>0</v>
      </c>
      <c r="Y587" s="262">
        <f t="shared" si="212"/>
        <v>9.9367780698667065</v>
      </c>
      <c r="Z587" s="262">
        <f t="shared" si="213"/>
        <v>9.7959302831965029</v>
      </c>
      <c r="AA587" s="262">
        <f t="shared" si="214"/>
        <v>10.00044829509595</v>
      </c>
      <c r="AB587" s="262">
        <f t="shared" si="215"/>
        <v>10</v>
      </c>
      <c r="AD587" s="6">
        <f t="shared" si="216"/>
        <v>570</v>
      </c>
      <c r="AE587" s="1">
        <f t="shared" si="217"/>
        <v>43537</v>
      </c>
      <c r="AF587" s="262">
        <f t="shared" si="218"/>
        <v>4.301330002797954E-2</v>
      </c>
      <c r="AG587" s="262">
        <f t="shared" si="219"/>
        <v>9.5145267331895766E-2</v>
      </c>
      <c r="AH587" s="262">
        <f t="shared" si="220"/>
        <v>0.20070452122328142</v>
      </c>
      <c r="AI587" s="262">
        <f t="shared" si="221"/>
        <v>-3.3290471748309756</v>
      </c>
      <c r="AJ587" s="262">
        <f t="shared" si="222"/>
        <v>-2.9988000000000237E-4</v>
      </c>
      <c r="AK587" s="262">
        <f t="shared" si="223"/>
        <v>-308.35210397149308</v>
      </c>
    </row>
    <row r="588" spans="1:37" x14ac:dyDescent="0.25">
      <c r="A588" s="6">
        <f t="shared" si="205"/>
        <v>571</v>
      </c>
      <c r="B588" s="245">
        <f>+Rendimientos!F1261</f>
        <v>42836</v>
      </c>
      <c r="C588" s="247">
        <f>+Rendimientos!G1261</f>
        <v>-6.9014459513103421E-3</v>
      </c>
      <c r="D588" s="247">
        <f>+Rendimientos!H1261</f>
        <v>-9.9351993896876021E-3</v>
      </c>
      <c r="E588" s="247">
        <f>+Rendimientos!I1261</f>
        <v>5.878465529535996E-3</v>
      </c>
      <c r="F588">
        <f>+VLOOKUP(B588,ASURB.MX!$A$2:$H$1054,8,FALSE)</f>
        <v>1.2595361649493347E-2</v>
      </c>
      <c r="G588" s="264">
        <f>+dr!F575</f>
        <v>3.9749999999999508E-4</v>
      </c>
      <c r="H588" s="264">
        <f>+dr!G575</f>
        <v>-3.6760000000010673E-5</v>
      </c>
      <c r="I588" s="264">
        <f>+dr!H575</f>
        <v>-1.3504999999999767E-4</v>
      </c>
      <c r="J588" s="264">
        <f>+dr!I575</f>
        <v>8.1691000000000402E-4</v>
      </c>
      <c r="K588" s="264">
        <f>+dr!J575</f>
        <v>0</v>
      </c>
      <c r="M588" s="6">
        <f t="shared" si="206"/>
        <v>571</v>
      </c>
      <c r="N588" s="1">
        <f t="shared" si="200"/>
        <v>42836</v>
      </c>
      <c r="O588" s="263">
        <f t="shared" si="201"/>
        <v>37.373557312666499</v>
      </c>
      <c r="P588" s="263">
        <f t="shared" si="202"/>
        <v>9.0397407438681103</v>
      </c>
      <c r="Q588" s="263">
        <f t="shared" si="203"/>
        <v>14.877198550914516</v>
      </c>
      <c r="R588" s="263">
        <f t="shared" si="207"/>
        <v>308.9873962140648</v>
      </c>
      <c r="S588" s="98">
        <f t="shared" si="204"/>
        <v>3.1074693846153842E-2</v>
      </c>
      <c r="T588" s="265">
        <f>R588-'Ejercicio 7'!$J$12*EXP(-S588*34/360)</f>
        <v>308.89045890446073</v>
      </c>
      <c r="U588" s="280">
        <f t="shared" si="208"/>
        <v>8.1971219999999997E-2</v>
      </c>
      <c r="V588" s="280">
        <f t="shared" si="209"/>
        <v>8.2485760000000005E-2</v>
      </c>
      <c r="W588" s="280">
        <f t="shared" si="210"/>
        <v>5.4044000000000314E-4</v>
      </c>
      <c r="X588" s="280">
        <f t="shared" si="211"/>
        <v>0</v>
      </c>
      <c r="Y588" s="262">
        <f t="shared" si="212"/>
        <v>9.9367780698667065</v>
      </c>
      <c r="Z588" s="262">
        <f t="shared" si="213"/>
        <v>9.7959302831965029</v>
      </c>
      <c r="AA588" s="262">
        <f t="shared" si="214"/>
        <v>10.00044829509595</v>
      </c>
      <c r="AB588" s="262">
        <f t="shared" si="215"/>
        <v>10</v>
      </c>
      <c r="AD588" s="6">
        <f t="shared" si="216"/>
        <v>571</v>
      </c>
      <c r="AE588" s="1">
        <f t="shared" si="217"/>
        <v>43537</v>
      </c>
      <c r="AF588" s="262">
        <f t="shared" si="218"/>
        <v>0.25882368733350347</v>
      </c>
      <c r="AG588" s="262">
        <f t="shared" si="219"/>
        <v>9.0259256131890453E-2</v>
      </c>
      <c r="AH588" s="262">
        <f t="shared" si="220"/>
        <v>-8.7198550914516559E-2</v>
      </c>
      <c r="AI588" s="262">
        <f t="shared" si="221"/>
        <v>-3.8674012140647847</v>
      </c>
      <c r="AJ588" s="262">
        <f t="shared" si="222"/>
        <v>-3.9749999999999508E-4</v>
      </c>
      <c r="AK588" s="262">
        <f t="shared" si="223"/>
        <v>-308.89045890446073</v>
      </c>
    </row>
    <row r="589" spans="1:37" x14ac:dyDescent="0.25">
      <c r="A589" s="6">
        <f t="shared" si="205"/>
        <v>572</v>
      </c>
      <c r="B589" s="245">
        <f>+Rendimientos!F1262</f>
        <v>42837</v>
      </c>
      <c r="C589" s="247">
        <f>+Rendimientos!G1262</f>
        <v>-2.6907834810738239E-2</v>
      </c>
      <c r="D589" s="247">
        <f>+Rendimientos!H1262</f>
        <v>-1.7296645584784165E-2</v>
      </c>
      <c r="E589" s="247">
        <f>+Rendimientos!I1262</f>
        <v>-2.1392824310089986E-2</v>
      </c>
      <c r="F589">
        <f>+VLOOKUP(B589,ASURB.MX!$A$2:$H$1054,8,FALSE)</f>
        <v>-2.4190423420887997E-2</v>
      </c>
      <c r="G589" s="264">
        <f>+dr!F576</f>
        <v>-2.0773000000000319E-4</v>
      </c>
      <c r="H589" s="264">
        <f>+dr!G576</f>
        <v>1.1086999999999902E-4</v>
      </c>
      <c r="I589" s="264">
        <f>+dr!H576</f>
        <v>1.6098000000000501E-4</v>
      </c>
      <c r="J589" s="264">
        <f>+dr!I576</f>
        <v>-2.3720000000004848E-5</v>
      </c>
      <c r="K589" s="264">
        <f>+dr!J576</f>
        <v>0</v>
      </c>
      <c r="M589" s="6">
        <f t="shared" si="206"/>
        <v>572</v>
      </c>
      <c r="N589" s="1">
        <f t="shared" si="200"/>
        <v>42837</v>
      </c>
      <c r="O589" s="263">
        <f t="shared" si="201"/>
        <v>36.633277249023322</v>
      </c>
      <c r="P589" s="263">
        <f t="shared" si="202"/>
        <v>8.9734395146402655</v>
      </c>
      <c r="Q589" s="263">
        <f t="shared" si="203"/>
        <v>14.476960466851764</v>
      </c>
      <c r="R589" s="263">
        <f t="shared" si="207"/>
        <v>297.82757213466675</v>
      </c>
      <c r="S589" s="98">
        <f t="shared" si="204"/>
        <v>3.0469463846153844E-2</v>
      </c>
      <c r="T589" s="265">
        <f>R589-'Ejercicio 7'!$J$12*EXP(-S589*34/360)</f>
        <v>297.73062928390846</v>
      </c>
      <c r="U589" s="280">
        <f t="shared" si="208"/>
        <v>8.2118850000000007E-2</v>
      </c>
      <c r="V589" s="280">
        <f t="shared" si="209"/>
        <v>8.2781790000000008E-2</v>
      </c>
      <c r="W589" s="280">
        <f t="shared" si="210"/>
        <v>-3.0019000000000573E-4</v>
      </c>
      <c r="X589" s="280">
        <f t="shared" si="211"/>
        <v>0</v>
      </c>
      <c r="Y589" s="262">
        <f t="shared" si="212"/>
        <v>9.9367780698667065</v>
      </c>
      <c r="Z589" s="262">
        <f t="shared" si="213"/>
        <v>9.7959302831965029</v>
      </c>
      <c r="AA589" s="262">
        <f t="shared" si="214"/>
        <v>10.00044829509595</v>
      </c>
      <c r="AB589" s="262">
        <f t="shared" si="215"/>
        <v>10</v>
      </c>
      <c r="AD589" s="6">
        <f t="shared" si="216"/>
        <v>572</v>
      </c>
      <c r="AE589" s="1">
        <f t="shared" si="217"/>
        <v>43537</v>
      </c>
      <c r="AF589" s="262">
        <f t="shared" si="218"/>
        <v>0.99910375097667981</v>
      </c>
      <c r="AG589" s="262">
        <f t="shared" si="219"/>
        <v>0.15656048535973532</v>
      </c>
      <c r="AH589" s="262">
        <f t="shared" si="220"/>
        <v>0.31303953314823474</v>
      </c>
      <c r="AI589" s="262">
        <f t="shared" si="221"/>
        <v>7.2924228653332648</v>
      </c>
      <c r="AJ589" s="262">
        <f t="shared" si="222"/>
        <v>2.0773000000000319E-4</v>
      </c>
      <c r="AK589" s="262">
        <f t="shared" si="223"/>
        <v>-297.73062928390846</v>
      </c>
    </row>
    <row r="590" spans="1:37" x14ac:dyDescent="0.25">
      <c r="A590" s="6">
        <f t="shared" si="205"/>
        <v>573</v>
      </c>
      <c r="B590" s="245">
        <f>+Rendimientos!F1263</f>
        <v>42842</v>
      </c>
      <c r="C590" s="247">
        <f>+Rendimientos!G1263</f>
        <v>-1.0124440861203047E-2</v>
      </c>
      <c r="D590" s="247">
        <f>+Rendimientos!H1263</f>
        <v>7.0423434053680208E-3</v>
      </c>
      <c r="E590" s="247">
        <f>+Rendimientos!I1263</f>
        <v>-9.3584383276429026E-3</v>
      </c>
      <c r="F590">
        <f>+VLOOKUP(B590,ASURB.MX!$A$2:$H$1054,8,FALSE)</f>
        <v>1.6903851372431666E-2</v>
      </c>
      <c r="G590" s="264">
        <f>+dr!F577</f>
        <v>-1.1562999999999157E-4</v>
      </c>
      <c r="H590" s="264">
        <f>+dr!G577</f>
        <v>-3.630000000004463E-6</v>
      </c>
      <c r="I590" s="264">
        <f>+dr!H577</f>
        <v>-3.3460000000000434E-4</v>
      </c>
      <c r="J590" s="264">
        <f>+dr!I577</f>
        <v>-4.5254000000000127E-4</v>
      </c>
      <c r="K590" s="264">
        <f>+dr!J577</f>
        <v>0</v>
      </c>
      <c r="M590" s="6">
        <f t="shared" si="206"/>
        <v>573</v>
      </c>
      <c r="N590" s="1">
        <f t="shared" si="200"/>
        <v>42842</v>
      </c>
      <c r="O590" s="263">
        <f t="shared" si="201"/>
        <v>37.253296431889268</v>
      </c>
      <c r="P590" s="263">
        <f t="shared" si="202"/>
        <v>9.1945235270405909</v>
      </c>
      <c r="Q590" s="263">
        <f t="shared" si="203"/>
        <v>14.652234338320884</v>
      </c>
      <c r="R590" s="263">
        <f t="shared" si="207"/>
        <v>310.32153723780175</v>
      </c>
      <c r="S590" s="98">
        <f t="shared" si="204"/>
        <v>3.0561563846153855E-2</v>
      </c>
      <c r="T590" s="265">
        <f>R590-'Ejercicio 7'!$J$12*EXP(-S590*34/360)</f>
        <v>310.22459523028101</v>
      </c>
      <c r="U590" s="280">
        <f t="shared" si="208"/>
        <v>8.2004350000000004E-2</v>
      </c>
      <c r="V590" s="280">
        <f t="shared" si="209"/>
        <v>8.2286209999999999E-2</v>
      </c>
      <c r="W590" s="280">
        <f t="shared" si="210"/>
        <v>-7.2901000000000216E-4</v>
      </c>
      <c r="X590" s="280">
        <f t="shared" si="211"/>
        <v>0</v>
      </c>
      <c r="Y590" s="262">
        <f t="shared" si="212"/>
        <v>9.9367780698667065</v>
      </c>
      <c r="Z590" s="262">
        <f t="shared" si="213"/>
        <v>9.7959302831965029</v>
      </c>
      <c r="AA590" s="262">
        <f t="shared" si="214"/>
        <v>10.00044829509595</v>
      </c>
      <c r="AB590" s="262">
        <f t="shared" si="215"/>
        <v>10</v>
      </c>
      <c r="AD590" s="6">
        <f t="shared" si="216"/>
        <v>573</v>
      </c>
      <c r="AE590" s="1">
        <f t="shared" si="217"/>
        <v>43537</v>
      </c>
      <c r="AF590" s="262">
        <f t="shared" si="218"/>
        <v>0.37908456811073421</v>
      </c>
      <c r="AG590" s="262">
        <f t="shared" si="219"/>
        <v>-6.4523527040590167E-2</v>
      </c>
      <c r="AH590" s="262">
        <f t="shared" si="220"/>
        <v>0.13776566167911497</v>
      </c>
      <c r="AI590" s="262">
        <f t="shared" si="221"/>
        <v>-5.201542237801732</v>
      </c>
      <c r="AJ590" s="262">
        <f t="shared" si="222"/>
        <v>1.1562999999999157E-4</v>
      </c>
      <c r="AK590" s="262">
        <f t="shared" si="223"/>
        <v>-310.22459523028101</v>
      </c>
    </row>
    <row r="591" spans="1:37" x14ac:dyDescent="0.25">
      <c r="A591" s="6">
        <f t="shared" si="205"/>
        <v>574</v>
      </c>
      <c r="B591" s="245">
        <f>+Rendimientos!F1264</f>
        <v>42843</v>
      </c>
      <c r="C591" s="247">
        <f>+Rendimientos!G1264</f>
        <v>-9.6303486533780673E-3</v>
      </c>
      <c r="D591" s="247">
        <f>+Rendimientos!H1264</f>
        <v>-9.4746082938062179E-3</v>
      </c>
      <c r="E591" s="247">
        <f>+Rendimientos!I1264</f>
        <v>2.5527733404989799E-2</v>
      </c>
      <c r="F591">
        <f>+VLOOKUP(B591,ASURB.MX!$A$2:$H$1054,8,FALSE)</f>
        <v>-1.2539932344635643E-2</v>
      </c>
      <c r="G591" s="264">
        <f>+dr!F578</f>
        <v>-5.5728000000000721E-4</v>
      </c>
      <c r="H591" s="264">
        <f>+dr!G578</f>
        <v>7.2480000000013645E-5</v>
      </c>
      <c r="I591" s="264">
        <f>+dr!H578</f>
        <v>-1.2631000000000447E-4</v>
      </c>
      <c r="J591" s="264">
        <f>+dr!I578</f>
        <v>-5.3899999999940107E-6</v>
      </c>
      <c r="K591" s="264">
        <f>+dr!J578</f>
        <v>0</v>
      </c>
      <c r="M591" s="6">
        <f t="shared" si="206"/>
        <v>574</v>
      </c>
      <c r="N591" s="1">
        <f t="shared" si="200"/>
        <v>42843</v>
      </c>
      <c r="O591" s="263">
        <f t="shared" si="201"/>
        <v>37.271707543390875</v>
      </c>
      <c r="P591" s="263">
        <f t="shared" si="202"/>
        <v>9.0439053269751355</v>
      </c>
      <c r="Q591" s="263">
        <f t="shared" si="203"/>
        <v>15.172415510649088</v>
      </c>
      <c r="R591" s="263">
        <f t="shared" si="207"/>
        <v>301.3177009862809</v>
      </c>
      <c r="S591" s="98">
        <f t="shared" si="204"/>
        <v>3.011991384615384E-2</v>
      </c>
      <c r="T591" s="265">
        <f>R591-'Ejercicio 7'!$J$12*EXP(-S591*34/360)</f>
        <v>301.22075493509004</v>
      </c>
      <c r="U591" s="280">
        <f t="shared" si="208"/>
        <v>8.2080460000000022E-2</v>
      </c>
      <c r="V591" s="280">
        <f t="shared" si="209"/>
        <v>8.2494499999999998E-2</v>
      </c>
      <c r="W591" s="280">
        <f t="shared" si="210"/>
        <v>-2.8185999999999489E-4</v>
      </c>
      <c r="X591" s="280">
        <f t="shared" si="211"/>
        <v>0</v>
      </c>
      <c r="Y591" s="262">
        <f t="shared" si="212"/>
        <v>9.9367780698667065</v>
      </c>
      <c r="Z591" s="262">
        <f t="shared" si="213"/>
        <v>9.7959302831965029</v>
      </c>
      <c r="AA591" s="262">
        <f t="shared" si="214"/>
        <v>10.00044829509595</v>
      </c>
      <c r="AB591" s="262">
        <f t="shared" si="215"/>
        <v>10</v>
      </c>
      <c r="AD591" s="6">
        <f t="shared" si="216"/>
        <v>574</v>
      </c>
      <c r="AE591" s="1">
        <f t="shared" si="217"/>
        <v>43537</v>
      </c>
      <c r="AF591" s="262">
        <f t="shared" si="218"/>
        <v>0.36067345660912764</v>
      </c>
      <c r="AG591" s="262">
        <f t="shared" si="219"/>
        <v>8.6094673024865287E-2</v>
      </c>
      <c r="AH591" s="262">
        <f t="shared" si="220"/>
        <v>-0.38241551064908919</v>
      </c>
      <c r="AI591" s="262">
        <f t="shared" si="221"/>
        <v>3.8022940137191199</v>
      </c>
      <c r="AJ591" s="262">
        <f t="shared" si="222"/>
        <v>5.5728000000000721E-4</v>
      </c>
      <c r="AK591" s="262">
        <f t="shared" si="223"/>
        <v>-301.22075493509004</v>
      </c>
    </row>
    <row r="592" spans="1:37" x14ac:dyDescent="0.25">
      <c r="A592" s="6">
        <f t="shared" si="205"/>
        <v>575</v>
      </c>
      <c r="B592" s="245">
        <f>+Rendimientos!F1265</f>
        <v>42844</v>
      </c>
      <c r="C592" s="247">
        <f>+Rendimientos!G1265</f>
        <v>-8.4994039269747391E-3</v>
      </c>
      <c r="D592" s="247">
        <f>+Rendimientos!H1265</f>
        <v>4.4179397317864535E-3</v>
      </c>
      <c r="E592" s="247">
        <f>+Rendimientos!I1265</f>
        <v>-1.1853997920668822E-2</v>
      </c>
      <c r="F592">
        <f>+VLOOKUP(B592,ASURB.MX!$A$2:$H$1054,8,FALSE)</f>
        <v>3.9910369897407268E-3</v>
      </c>
      <c r="G592" s="264">
        <f>+dr!F579</f>
        <v>3.1880000000000797E-4</v>
      </c>
      <c r="H592" s="264">
        <f>+dr!G579</f>
        <v>-1.8557000000000989E-4</v>
      </c>
      <c r="I592" s="264">
        <f>+dr!H579</f>
        <v>-4.7999999999714937E-7</v>
      </c>
      <c r="J592" s="264">
        <f>+dr!I579</f>
        <v>8.4959999999995039E-5</v>
      </c>
      <c r="K592" s="264">
        <f>+dr!J579</f>
        <v>0</v>
      </c>
      <c r="M592" s="6">
        <f t="shared" si="206"/>
        <v>575</v>
      </c>
      <c r="N592" s="1">
        <f t="shared" si="200"/>
        <v>42844</v>
      </c>
      <c r="O592" s="263">
        <f t="shared" si="201"/>
        <v>37.313883629396749</v>
      </c>
      <c r="P592" s="263">
        <f t="shared" si="202"/>
        <v>9.1704250216539513</v>
      </c>
      <c r="Q592" s="263">
        <f t="shared" si="203"/>
        <v>14.615714402150436</v>
      </c>
      <c r="R592" s="263">
        <f t="shared" si="207"/>
        <v>306.34017345540798</v>
      </c>
      <c r="S592" s="98">
        <f t="shared" si="204"/>
        <v>3.0995993846153855E-2</v>
      </c>
      <c r="T592" s="265">
        <f>R592-'Ejercicio 7'!$J$12*EXP(-S592*34/360)</f>
        <v>306.24323542528771</v>
      </c>
      <c r="U592" s="280">
        <f t="shared" si="208"/>
        <v>8.1822409999999998E-2</v>
      </c>
      <c r="V592" s="280">
        <f t="shared" si="209"/>
        <v>8.2620330000000006E-2</v>
      </c>
      <c r="W592" s="280">
        <f t="shared" si="210"/>
        <v>-1.9151000000000584E-4</v>
      </c>
      <c r="X592" s="280">
        <f t="shared" si="211"/>
        <v>0</v>
      </c>
      <c r="Y592" s="262">
        <f t="shared" si="212"/>
        <v>9.9367780698667065</v>
      </c>
      <c r="Z592" s="262">
        <f t="shared" si="213"/>
        <v>9.7959302831965029</v>
      </c>
      <c r="AA592" s="262">
        <f t="shared" si="214"/>
        <v>10.00044829509595</v>
      </c>
      <c r="AB592" s="262">
        <f t="shared" si="215"/>
        <v>10</v>
      </c>
      <c r="AD592" s="6">
        <f t="shared" si="216"/>
        <v>575</v>
      </c>
      <c r="AE592" s="1">
        <f t="shared" si="217"/>
        <v>43537</v>
      </c>
      <c r="AF592" s="262">
        <f t="shared" si="218"/>
        <v>0.31849737060325367</v>
      </c>
      <c r="AG592" s="262">
        <f t="shared" si="219"/>
        <v>-4.0425021653950566E-2</v>
      </c>
      <c r="AH592" s="262">
        <f t="shared" si="220"/>
        <v>0.17428559784956299</v>
      </c>
      <c r="AI592" s="262">
        <f t="shared" si="221"/>
        <v>-1.2201784554079609</v>
      </c>
      <c r="AJ592" s="262">
        <f t="shared" si="222"/>
        <v>-3.1880000000000797E-4</v>
      </c>
      <c r="AK592" s="262">
        <f t="shared" si="223"/>
        <v>-306.24323542528771</v>
      </c>
    </row>
    <row r="593" spans="1:37" x14ac:dyDescent="0.25">
      <c r="A593" s="6">
        <f t="shared" si="205"/>
        <v>576</v>
      </c>
      <c r="B593" s="245">
        <f>+Rendimientos!F1266</f>
        <v>42845</v>
      </c>
      <c r="C593" s="247">
        <f>+Rendimientos!G1266</f>
        <v>1.6933411400523218E-2</v>
      </c>
      <c r="D593" s="247">
        <f>+Rendimientos!H1266</f>
        <v>2.9963188369872062E-2</v>
      </c>
      <c r="E593" s="247">
        <f>+Rendimientos!I1266</f>
        <v>2.1950107858632988E-2</v>
      </c>
      <c r="F593">
        <f>+VLOOKUP(B593,ASURB.MX!$A$2:$H$1054,8,FALSE)</f>
        <v>1.621271819480281E-3</v>
      </c>
      <c r="G593" s="264">
        <f>+dr!F580</f>
        <v>6.4279999999999893E-5</v>
      </c>
      <c r="H593" s="264">
        <f>+dr!G580</f>
        <v>-2.192199999999922E-4</v>
      </c>
      <c r="I593" s="264">
        <f>+dr!H580</f>
        <v>-9.9530000000000451E-5</v>
      </c>
      <c r="J593" s="264">
        <f>+dr!I580</f>
        <v>-5.5479999999996643E-5</v>
      </c>
      <c r="K593" s="264">
        <f>+dr!J580</f>
        <v>0</v>
      </c>
      <c r="M593" s="6">
        <f t="shared" si="206"/>
        <v>576</v>
      </c>
      <c r="N593" s="1">
        <f t="shared" ref="N593:N656" si="224">+B593</f>
        <v>42845</v>
      </c>
      <c r="O593" s="263">
        <f t="shared" ref="O593:O656" si="225">+$O$16*EXP(C593)</f>
        <v>38.275051535176168</v>
      </c>
      <c r="P593" s="263">
        <f t="shared" ref="P593:P656" si="226">+$P$16*EXP(D593)</f>
        <v>9.4077035757169778</v>
      </c>
      <c r="Q593" s="263">
        <f t="shared" ref="Q593:Q656" si="227">+$Q$16*EXP(E593)</f>
        <v>15.118231272569252</v>
      </c>
      <c r="R593" s="263">
        <f t="shared" si="207"/>
        <v>305.61507867361274</v>
      </c>
      <c r="S593" s="98">
        <f t="shared" ref="S593:S656" si="228">+$S$16+G593</f>
        <v>3.0741473846153847E-2</v>
      </c>
      <c r="T593" s="265">
        <f>R593-'Ejercicio 7'!$J$12*EXP(-S593*34/360)</f>
        <v>305.51813831326814</v>
      </c>
      <c r="U593" s="280">
        <f t="shared" si="208"/>
        <v>8.1788760000000016E-2</v>
      </c>
      <c r="V593" s="280">
        <f t="shared" si="209"/>
        <v>8.2521280000000002E-2</v>
      </c>
      <c r="W593" s="280">
        <f t="shared" si="210"/>
        <v>-3.3194999999999752E-4</v>
      </c>
      <c r="X593" s="280">
        <f t="shared" si="211"/>
        <v>0</v>
      </c>
      <c r="Y593" s="262">
        <f t="shared" si="212"/>
        <v>9.9367780698667065</v>
      </c>
      <c r="Z593" s="262">
        <f t="shared" si="213"/>
        <v>9.7959302831965029</v>
      </c>
      <c r="AA593" s="262">
        <f t="shared" si="214"/>
        <v>10.00044829509595</v>
      </c>
      <c r="AB593" s="262">
        <f t="shared" si="215"/>
        <v>10</v>
      </c>
      <c r="AD593" s="6">
        <f t="shared" si="216"/>
        <v>576</v>
      </c>
      <c r="AE593" s="1">
        <f t="shared" si="217"/>
        <v>43537</v>
      </c>
      <c r="AF593" s="262">
        <f t="shared" si="218"/>
        <v>-0.64267053517616546</v>
      </c>
      <c r="AG593" s="262">
        <f t="shared" si="219"/>
        <v>-0.27770357571697701</v>
      </c>
      <c r="AH593" s="262">
        <f t="shared" si="220"/>
        <v>-0.32823127256925311</v>
      </c>
      <c r="AI593" s="262">
        <f t="shared" si="221"/>
        <v>-0.49508367361272576</v>
      </c>
      <c r="AJ593" s="262">
        <f t="shared" si="222"/>
        <v>-6.4279999999999893E-5</v>
      </c>
      <c r="AK593" s="262">
        <f t="shared" si="223"/>
        <v>-305.51813831326814</v>
      </c>
    </row>
    <row r="594" spans="1:37" x14ac:dyDescent="0.25">
      <c r="A594" s="6">
        <f t="shared" si="205"/>
        <v>577</v>
      </c>
      <c r="B594" s="245">
        <f>+Rendimientos!F1267</f>
        <v>42846</v>
      </c>
      <c r="C594" s="247">
        <f>+Rendimientos!G1267</f>
        <v>-1.2041414658072445E-3</v>
      </c>
      <c r="D594" s="247">
        <f>+Rendimientos!H1267</f>
        <v>4.2689238540071792E-3</v>
      </c>
      <c r="E594" s="247">
        <f>+Rendimientos!I1267</f>
        <v>-4.2215538782868767E-3</v>
      </c>
      <c r="F594">
        <f>+VLOOKUP(B594,ASURB.MX!$A$2:$H$1054,8,FALSE)</f>
        <v>1.0023605956833282E-2</v>
      </c>
      <c r="G594" s="264">
        <f>+dr!F581</f>
        <v>-4.8117999999999772E-4</v>
      </c>
      <c r="H594" s="264">
        <f>+dr!G581</f>
        <v>3.9899999999995495E-5</v>
      </c>
      <c r="I594" s="264">
        <f>+dr!H581</f>
        <v>2.0002000000000908E-4</v>
      </c>
      <c r="J594" s="264">
        <f>+dr!I581</f>
        <v>5.7340999999999642E-4</v>
      </c>
      <c r="K594" s="264">
        <f>+dr!J581</f>
        <v>0</v>
      </c>
      <c r="M594" s="6">
        <f t="shared" si="206"/>
        <v>577</v>
      </c>
      <c r="N594" s="1">
        <f t="shared" si="224"/>
        <v>42846</v>
      </c>
      <c r="O594" s="263">
        <f t="shared" si="225"/>
        <v>37.587093561294324</v>
      </c>
      <c r="P594" s="263">
        <f t="shared" si="226"/>
        <v>9.1690585845326833</v>
      </c>
      <c r="Q594" s="263">
        <f t="shared" si="227"/>
        <v>14.72769482300197</v>
      </c>
      <c r="R594" s="263">
        <f t="shared" si="207"/>
        <v>308.19377705359949</v>
      </c>
      <c r="S594" s="98">
        <f t="shared" si="228"/>
        <v>3.0196013846153849E-2</v>
      </c>
      <c r="T594" s="265">
        <f>R594-'Ejercicio 7'!$J$12*EXP(-S594*34/360)</f>
        <v>308.09683169917895</v>
      </c>
      <c r="U594" s="280">
        <f t="shared" si="208"/>
        <v>8.2047880000000004E-2</v>
      </c>
      <c r="V594" s="280">
        <f t="shared" si="209"/>
        <v>8.2820830000000012E-2</v>
      </c>
      <c r="W594" s="280">
        <f t="shared" si="210"/>
        <v>2.9693999999999554E-4</v>
      </c>
      <c r="X594" s="280">
        <f t="shared" si="211"/>
        <v>0</v>
      </c>
      <c r="Y594" s="262">
        <f t="shared" si="212"/>
        <v>9.9367780698667065</v>
      </c>
      <c r="Z594" s="262">
        <f t="shared" si="213"/>
        <v>9.7959302831965029</v>
      </c>
      <c r="AA594" s="262">
        <f t="shared" si="214"/>
        <v>10.00044829509595</v>
      </c>
      <c r="AB594" s="262">
        <f t="shared" si="215"/>
        <v>10</v>
      </c>
      <c r="AD594" s="6">
        <f t="shared" si="216"/>
        <v>577</v>
      </c>
      <c r="AE594" s="1">
        <f t="shared" si="217"/>
        <v>43537</v>
      </c>
      <c r="AF594" s="262">
        <f t="shared" si="218"/>
        <v>4.5287438705678085E-2</v>
      </c>
      <c r="AG594" s="262">
        <f t="shared" si="219"/>
        <v>-3.9058584532682517E-2</v>
      </c>
      <c r="AH594" s="262">
        <f t="shared" si="220"/>
        <v>6.2305176998028955E-2</v>
      </c>
      <c r="AI594" s="262">
        <f t="shared" si="221"/>
        <v>-3.0737820535994729</v>
      </c>
      <c r="AJ594" s="262">
        <f t="shared" si="222"/>
        <v>4.8117999999999772E-4</v>
      </c>
      <c r="AK594" s="262">
        <f t="shared" si="223"/>
        <v>-308.09683169917895</v>
      </c>
    </row>
    <row r="595" spans="1:37" x14ac:dyDescent="0.25">
      <c r="A595" s="6">
        <f t="shared" ref="A595:A658" si="229">+A594+1</f>
        <v>578</v>
      </c>
      <c r="B595" s="245">
        <f>+Rendimientos!F1268</f>
        <v>42849</v>
      </c>
      <c r="C595" s="247">
        <f>+Rendimientos!G1268</f>
        <v>1.1340578921559251E-2</v>
      </c>
      <c r="D595" s="247">
        <f>+Rendimientos!H1268</f>
        <v>1.7000001374973081E-2</v>
      </c>
      <c r="E595" s="247">
        <f>+Rendimientos!I1268</f>
        <v>4.1121482932570889E-2</v>
      </c>
      <c r="F595">
        <f>+VLOOKUP(B595,ASURB.MX!$A$2:$H$1054,8,FALSE)</f>
        <v>2.5594748818611693E-2</v>
      </c>
      <c r="G595" s="264">
        <f>+dr!F582</f>
        <v>3.9060999999999957E-4</v>
      </c>
      <c r="H595" s="264">
        <f>+dr!G582</f>
        <v>2.8514999999999791E-4</v>
      </c>
      <c r="I595" s="264">
        <f>+dr!H582</f>
        <v>2.1629999999998872E-4</v>
      </c>
      <c r="J595" s="264">
        <f>+dr!I582</f>
        <v>1.0757000000000128E-4</v>
      </c>
      <c r="K595" s="264">
        <f>+dr!J582</f>
        <v>0</v>
      </c>
      <c r="M595" s="6">
        <f t="shared" ref="M595:M658" si="230">+M594+1</f>
        <v>578</v>
      </c>
      <c r="N595" s="1">
        <f t="shared" si="224"/>
        <v>42849</v>
      </c>
      <c r="O595" s="263">
        <f t="shared" si="225"/>
        <v>38.061583086888426</v>
      </c>
      <c r="P595" s="263">
        <f t="shared" si="226"/>
        <v>9.2865368055981872</v>
      </c>
      <c r="Q595" s="263">
        <f t="shared" si="227"/>
        <v>15.410864684339989</v>
      </c>
      <c r="R595" s="263">
        <f t="shared" ref="R595:R658" si="231">+$R$16*EXP(F595)</f>
        <v>313.03026347470751</v>
      </c>
      <c r="S595" s="98">
        <f t="shared" si="228"/>
        <v>3.1067803846153846E-2</v>
      </c>
      <c r="T595" s="265">
        <f>R595-'Ejercicio 7'!$J$12*EXP(-S595*34/360)</f>
        <v>312.93332610202413</v>
      </c>
      <c r="U595" s="280">
        <f t="shared" ref="U595:U658" si="232">+U$16+H595</f>
        <v>8.2293130000000006E-2</v>
      </c>
      <c r="V595" s="280">
        <f t="shared" ref="V595:V658" si="233">+V$16+I595</f>
        <v>8.2837109999999992E-2</v>
      </c>
      <c r="W595" s="280">
        <f t="shared" ref="W595:W658" si="234">+W$16+J595</f>
        <v>-1.6889999999999961E-4</v>
      </c>
      <c r="X595" s="280">
        <f t="shared" ref="X595:X658" si="235">+X$16+K595</f>
        <v>0</v>
      </c>
      <c r="Y595" s="262">
        <f t="shared" ref="Y595:Y658" si="236">10*(1+U$18*28/360)^(-1)</f>
        <v>9.9367780698667065</v>
      </c>
      <c r="Z595" s="262">
        <f t="shared" ref="Z595:Z658" si="237">10*(1+V$18*91/360)^(-1)</f>
        <v>9.7959302831965029</v>
      </c>
      <c r="AA595" s="262">
        <f t="shared" ref="AA595:AA658" si="238">10*(1+W$18*27/360)^(-1)</f>
        <v>10.00044829509595</v>
      </c>
      <c r="AB595" s="262">
        <f t="shared" ref="AB595:AB658" si="239">10*(1+X$18*27/360)^(-1)</f>
        <v>10</v>
      </c>
      <c r="AD595" s="6">
        <f t="shared" ref="AD595:AD658" si="240">+AD594+1</f>
        <v>578</v>
      </c>
      <c r="AE595" s="1">
        <f t="shared" ref="AE595:AE658" si="241">+$AE$16+1</f>
        <v>43537</v>
      </c>
      <c r="AF595" s="262">
        <f t="shared" ref="AF595:AF658" si="242">-(O595-O$16)</f>
        <v>-0.42920208688842365</v>
      </c>
      <c r="AG595" s="262">
        <f t="shared" ref="AG595:AG658" si="243">-(P595-P$16)</f>
        <v>-0.15653680559818639</v>
      </c>
      <c r="AH595" s="262">
        <f t="shared" ref="AH595:AH658" si="244">-(Q595-Q$16)</f>
        <v>-0.62086468433999009</v>
      </c>
      <c r="AI595" s="262">
        <f t="shared" ref="AI595:AI658" si="245">-(R595-R$16)</f>
        <v>-7.9102684747074932</v>
      </c>
      <c r="AJ595" s="262">
        <f t="shared" ref="AJ595:AJ658" si="246">-(S595-S$16)</f>
        <v>-3.9060999999999957E-4</v>
      </c>
      <c r="AK595" s="262">
        <f t="shared" ref="AK595:AK658" si="247">-(T595-T$16)</f>
        <v>-312.93332610202413</v>
      </c>
    </row>
    <row r="596" spans="1:37" x14ac:dyDescent="0.25">
      <c r="A596" s="6">
        <f t="shared" si="229"/>
        <v>579</v>
      </c>
      <c r="B596" s="245">
        <f>+Rendimientos!F1269</f>
        <v>42850</v>
      </c>
      <c r="C596" s="247">
        <f>+Rendimientos!G1269</f>
        <v>2.8668122969471053E-2</v>
      </c>
      <c r="D596" s="247">
        <f>+Rendimientos!H1269</f>
        <v>3.1555900295798726E-3</v>
      </c>
      <c r="E596" s="247">
        <f>+Rendimientos!I1269</f>
        <v>-1.6373168777825568E-2</v>
      </c>
      <c r="F596">
        <f>+VLOOKUP(B596,ASURB.MX!$A$2:$H$1054,8,FALSE)</f>
        <v>1.2513826228198487E-2</v>
      </c>
      <c r="G596" s="264">
        <f>+dr!F583</f>
        <v>3.9399999999999158E-4</v>
      </c>
      <c r="H596" s="264">
        <f>+dr!G583</f>
        <v>2.0546000000000453E-4</v>
      </c>
      <c r="I596" s="264">
        <f>+dr!H583</f>
        <v>2.615200000000012E-4</v>
      </c>
      <c r="J596" s="264">
        <f>+dr!I583</f>
        <v>6.8630999999999553E-4</v>
      </c>
      <c r="K596" s="264">
        <f>+dr!J583</f>
        <v>0</v>
      </c>
      <c r="M596" s="6">
        <f t="shared" si="230"/>
        <v>579</v>
      </c>
      <c r="N596" s="1">
        <f t="shared" si="224"/>
        <v>42850</v>
      </c>
      <c r="O596" s="263">
        <f t="shared" si="225"/>
        <v>38.726843867145227</v>
      </c>
      <c r="P596" s="263">
        <f t="shared" si="226"/>
        <v>9.1588560419440945</v>
      </c>
      <c r="Q596" s="263">
        <f t="shared" si="227"/>
        <v>14.549812514671338</v>
      </c>
      <c r="R596" s="263">
        <f t="shared" si="231"/>
        <v>308.96220382358973</v>
      </c>
      <c r="S596" s="98">
        <f t="shared" si="228"/>
        <v>3.1071193846153838E-2</v>
      </c>
      <c r="T596" s="265">
        <f>R596-'Ejercicio 7'!$J$12*EXP(-S596*34/360)</f>
        <v>308.86526648194246</v>
      </c>
      <c r="U596" s="280">
        <f t="shared" si="232"/>
        <v>8.2213440000000013E-2</v>
      </c>
      <c r="V596" s="280">
        <f t="shared" si="233"/>
        <v>8.2882330000000004E-2</v>
      </c>
      <c r="W596" s="280">
        <f t="shared" si="234"/>
        <v>4.0983999999999465E-4</v>
      </c>
      <c r="X596" s="280">
        <f t="shared" si="235"/>
        <v>0</v>
      </c>
      <c r="Y596" s="262">
        <f t="shared" si="236"/>
        <v>9.9367780698667065</v>
      </c>
      <c r="Z596" s="262">
        <f t="shared" si="237"/>
        <v>9.7959302831965029</v>
      </c>
      <c r="AA596" s="262">
        <f t="shared" si="238"/>
        <v>10.00044829509595</v>
      </c>
      <c r="AB596" s="262">
        <f t="shared" si="239"/>
        <v>10</v>
      </c>
      <c r="AD596" s="6">
        <f t="shared" si="240"/>
        <v>579</v>
      </c>
      <c r="AE596" s="1">
        <f t="shared" si="241"/>
        <v>43537</v>
      </c>
      <c r="AF596" s="262">
        <f t="shared" si="242"/>
        <v>-1.094462867145225</v>
      </c>
      <c r="AG596" s="262">
        <f t="shared" si="243"/>
        <v>-2.8856041944093747E-2</v>
      </c>
      <c r="AH596" s="262">
        <f t="shared" si="244"/>
        <v>0.24018748532866141</v>
      </c>
      <c r="AI596" s="262">
        <f t="shared" si="245"/>
        <v>-3.8422088235897149</v>
      </c>
      <c r="AJ596" s="262">
        <f t="shared" si="246"/>
        <v>-3.9399999999999158E-4</v>
      </c>
      <c r="AK596" s="262">
        <f t="shared" si="247"/>
        <v>-308.86526648194246</v>
      </c>
    </row>
    <row r="597" spans="1:37" x14ac:dyDescent="0.25">
      <c r="A597" s="6">
        <f t="shared" si="229"/>
        <v>580</v>
      </c>
      <c r="B597" s="245">
        <f>+Rendimientos!F1270</f>
        <v>42851</v>
      </c>
      <c r="C597" s="247">
        <f>+Rendimientos!G1270</f>
        <v>6.8974859250933206E-3</v>
      </c>
      <c r="D597" s="247">
        <f>+Rendimientos!H1270</f>
        <v>-2.5097051897527683E-2</v>
      </c>
      <c r="E597" s="247">
        <f>+Rendimientos!I1270</f>
        <v>8.8494825459414592E-3</v>
      </c>
      <c r="F597">
        <f>+VLOOKUP(B597,ASURB.MX!$A$2:$H$1054,8,FALSE)</f>
        <v>5.5986198506628466E-3</v>
      </c>
      <c r="G597" s="264">
        <f>+dr!F584</f>
        <v>-1.6483999999999943E-4</v>
      </c>
      <c r="H597" s="264">
        <f>+dr!G584</f>
        <v>-1.3345000000000717E-4</v>
      </c>
      <c r="I597" s="264">
        <f>+dr!H584</f>
        <v>3.6516000000000326E-4</v>
      </c>
      <c r="J597" s="264">
        <f>+dr!I584</f>
        <v>7.848900000000103E-4</v>
      </c>
      <c r="K597" s="264">
        <f>+dr!J584</f>
        <v>0</v>
      </c>
      <c r="M597" s="6">
        <f t="shared" si="230"/>
        <v>580</v>
      </c>
      <c r="N597" s="1">
        <f t="shared" si="224"/>
        <v>42851</v>
      </c>
      <c r="O597" s="263">
        <f t="shared" si="225"/>
        <v>37.892847066142465</v>
      </c>
      <c r="P597" s="263">
        <f t="shared" si="226"/>
        <v>8.9037153324169012</v>
      </c>
      <c r="Q597" s="263">
        <f t="shared" si="227"/>
        <v>14.921464686124992</v>
      </c>
      <c r="R597" s="263">
        <f t="shared" si="231"/>
        <v>306.83303672099294</v>
      </c>
      <c r="S597" s="98">
        <f t="shared" si="228"/>
        <v>3.0512353846153847E-2</v>
      </c>
      <c r="T597" s="265">
        <f>R597-'Ejercicio 7'!$J$12*EXP(-S597*34/360)</f>
        <v>306.73609426292239</v>
      </c>
      <c r="U597" s="280">
        <f t="shared" si="232"/>
        <v>8.1874530000000001E-2</v>
      </c>
      <c r="V597" s="280">
        <f t="shared" si="233"/>
        <v>8.2985970000000006E-2</v>
      </c>
      <c r="W597" s="280">
        <f t="shared" si="234"/>
        <v>5.0842000000000942E-4</v>
      </c>
      <c r="X597" s="280">
        <f t="shared" si="235"/>
        <v>0</v>
      </c>
      <c r="Y597" s="262">
        <f t="shared" si="236"/>
        <v>9.9367780698667065</v>
      </c>
      <c r="Z597" s="262">
        <f t="shared" si="237"/>
        <v>9.7959302831965029</v>
      </c>
      <c r="AA597" s="262">
        <f t="shared" si="238"/>
        <v>10.00044829509595</v>
      </c>
      <c r="AB597" s="262">
        <f t="shared" si="239"/>
        <v>10</v>
      </c>
      <c r="AD597" s="6">
        <f t="shared" si="240"/>
        <v>580</v>
      </c>
      <c r="AE597" s="1">
        <f t="shared" si="241"/>
        <v>43537</v>
      </c>
      <c r="AF597" s="262">
        <f t="shared" si="242"/>
        <v>-0.26046606614246315</v>
      </c>
      <c r="AG597" s="262">
        <f t="shared" si="243"/>
        <v>0.22628466758309962</v>
      </c>
      <c r="AH597" s="262">
        <f t="shared" si="244"/>
        <v>-0.13146468612499262</v>
      </c>
      <c r="AI597" s="262">
        <f t="shared" si="245"/>
        <v>-1.7130417209929192</v>
      </c>
      <c r="AJ597" s="262">
        <f t="shared" si="246"/>
        <v>1.6483999999999943E-4</v>
      </c>
      <c r="AK597" s="262">
        <f t="shared" si="247"/>
        <v>-306.73609426292239</v>
      </c>
    </row>
    <row r="598" spans="1:37" x14ac:dyDescent="0.25">
      <c r="A598" s="6">
        <f t="shared" si="229"/>
        <v>581</v>
      </c>
      <c r="B598" s="245">
        <f>+Rendimientos!F1271</f>
        <v>42852</v>
      </c>
      <c r="C598" s="247">
        <f>+Rendimientos!G1271</f>
        <v>8.5524763784432575E-3</v>
      </c>
      <c r="D598" s="247">
        <f>+Rendimientos!H1271</f>
        <v>-3.0197526135403822E-3</v>
      </c>
      <c r="E598" s="247">
        <f>+Rendimientos!I1271</f>
        <v>6.8988266857243777E-3</v>
      </c>
      <c r="F598">
        <f>+VLOOKUP(B598,ASURB.MX!$A$2:$H$1054,8,FALSE)</f>
        <v>-5.3460512238031905E-3</v>
      </c>
      <c r="G598" s="264">
        <f>+dr!F585</f>
        <v>4.2766000000001025E-4</v>
      </c>
      <c r="H598" s="264">
        <f>+dr!G585</f>
        <v>3.0973000000000805E-4</v>
      </c>
      <c r="I598" s="264">
        <f>+dr!H585</f>
        <v>1.8437000000000314E-4</v>
      </c>
      <c r="J598" s="264">
        <f>+dr!I585</f>
        <v>-7.031000000000398E-5</v>
      </c>
      <c r="K598" s="264">
        <f>+dr!J585</f>
        <v>0</v>
      </c>
      <c r="M598" s="6">
        <f t="shared" si="230"/>
        <v>581</v>
      </c>
      <c r="N598" s="1">
        <f t="shared" si="224"/>
        <v>42852</v>
      </c>
      <c r="O598" s="263">
        <f t="shared" si="225"/>
        <v>37.955611289056144</v>
      </c>
      <c r="P598" s="263">
        <f t="shared" si="226"/>
        <v>9.1024712445732909</v>
      </c>
      <c r="Q598" s="263">
        <f t="shared" si="227"/>
        <v>14.892386413663647</v>
      </c>
      <c r="R598" s="263">
        <f t="shared" si="231"/>
        <v>303.49316032269405</v>
      </c>
      <c r="S598" s="98">
        <f t="shared" si="228"/>
        <v>3.1104853846153857E-2</v>
      </c>
      <c r="T598" s="265">
        <f>R598-'Ejercicio 7'!$J$12*EXP(-S598*34/360)</f>
        <v>303.39622328921013</v>
      </c>
      <c r="U598" s="280">
        <f t="shared" si="232"/>
        <v>8.2317710000000016E-2</v>
      </c>
      <c r="V598" s="280">
        <f t="shared" si="233"/>
        <v>8.2805180000000006E-2</v>
      </c>
      <c r="W598" s="280">
        <f t="shared" si="234"/>
        <v>-3.4678000000000486E-4</v>
      </c>
      <c r="X598" s="280">
        <f t="shared" si="235"/>
        <v>0</v>
      </c>
      <c r="Y598" s="262">
        <f t="shared" si="236"/>
        <v>9.9367780698667065</v>
      </c>
      <c r="Z598" s="262">
        <f t="shared" si="237"/>
        <v>9.7959302831965029</v>
      </c>
      <c r="AA598" s="262">
        <f t="shared" si="238"/>
        <v>10.00044829509595</v>
      </c>
      <c r="AB598" s="262">
        <f t="shared" si="239"/>
        <v>10</v>
      </c>
      <c r="AD598" s="6">
        <f t="shared" si="240"/>
        <v>581</v>
      </c>
      <c r="AE598" s="1">
        <f t="shared" si="241"/>
        <v>43537</v>
      </c>
      <c r="AF598" s="262">
        <f t="shared" si="242"/>
        <v>-0.32323028905614137</v>
      </c>
      <c r="AG598" s="262">
        <f t="shared" si="243"/>
        <v>2.752875542670985E-2</v>
      </c>
      <c r="AH598" s="262">
        <f t="shared" si="244"/>
        <v>-0.10238641366364831</v>
      </c>
      <c r="AI598" s="262">
        <f t="shared" si="245"/>
        <v>1.6268346773059648</v>
      </c>
      <c r="AJ598" s="262">
        <f t="shared" si="246"/>
        <v>-4.2766000000001025E-4</v>
      </c>
      <c r="AK598" s="262">
        <f t="shared" si="247"/>
        <v>-303.39622328921013</v>
      </c>
    </row>
    <row r="599" spans="1:37" x14ac:dyDescent="0.25">
      <c r="A599" s="6">
        <f t="shared" si="229"/>
        <v>582</v>
      </c>
      <c r="B599" s="245">
        <f>+Rendimientos!F1272</f>
        <v>42853</v>
      </c>
      <c r="C599" s="247">
        <f>+Rendimientos!G1272</f>
        <v>-1.6602181352606379E-2</v>
      </c>
      <c r="D599" s="247">
        <f>+Rendimientos!H1272</f>
        <v>-4.5469729213140735E-3</v>
      </c>
      <c r="E599" s="247">
        <f>+Rendimientos!I1272</f>
        <v>-1.3845437797248493E-2</v>
      </c>
      <c r="F599">
        <f>+VLOOKUP(B599,ASURB.MX!$A$2:$H$1054,8,FALSE)</f>
        <v>2.5226551383126317E-3</v>
      </c>
      <c r="G599" s="264">
        <f>+dr!F586</f>
        <v>-6.5980000000007144E-5</v>
      </c>
      <c r="H599" s="264">
        <f>+dr!G586</f>
        <v>-1.2040000000004825E-5</v>
      </c>
      <c r="I599" s="264">
        <f>+dr!H586</f>
        <v>-2.747000000000166E-5</v>
      </c>
      <c r="J599" s="264">
        <f>+dr!I586</f>
        <v>-1.0841999999999796E-4</v>
      </c>
      <c r="K599" s="264">
        <f>+dr!J586</f>
        <v>0</v>
      </c>
      <c r="M599" s="6">
        <f t="shared" si="230"/>
        <v>582</v>
      </c>
      <c r="N599" s="1">
        <f t="shared" si="224"/>
        <v>42853</v>
      </c>
      <c r="O599" s="263">
        <f t="shared" si="225"/>
        <v>37.012759155282929</v>
      </c>
      <c r="P599" s="263">
        <f t="shared" si="226"/>
        <v>9.0885803755462131</v>
      </c>
      <c r="Q599" s="263">
        <f t="shared" si="227"/>
        <v>14.586637048176058</v>
      </c>
      <c r="R599" s="263">
        <f t="shared" si="231"/>
        <v>305.89067919971097</v>
      </c>
      <c r="S599" s="98">
        <f t="shared" si="228"/>
        <v>3.061121384615384E-2</v>
      </c>
      <c r="T599" s="265">
        <f>R599-'Ejercicio 7'!$J$12*EXP(-S599*34/360)</f>
        <v>305.79373764676637</v>
      </c>
      <c r="U599" s="280">
        <f t="shared" si="232"/>
        <v>8.1995940000000003E-2</v>
      </c>
      <c r="V599" s="280">
        <f t="shared" si="233"/>
        <v>8.2593340000000001E-2</v>
      </c>
      <c r="W599" s="280">
        <f t="shared" si="234"/>
        <v>-3.8488999999999884E-4</v>
      </c>
      <c r="X599" s="280">
        <f t="shared" si="235"/>
        <v>0</v>
      </c>
      <c r="Y599" s="262">
        <f t="shared" si="236"/>
        <v>9.9367780698667065</v>
      </c>
      <c r="Z599" s="262">
        <f t="shared" si="237"/>
        <v>9.7959302831965029</v>
      </c>
      <c r="AA599" s="262">
        <f t="shared" si="238"/>
        <v>10.00044829509595</v>
      </c>
      <c r="AB599" s="262">
        <f t="shared" si="239"/>
        <v>10</v>
      </c>
      <c r="AD599" s="6">
        <f t="shared" si="240"/>
        <v>582</v>
      </c>
      <c r="AE599" s="1">
        <f t="shared" si="241"/>
        <v>43537</v>
      </c>
      <c r="AF599" s="262">
        <f t="shared" si="242"/>
        <v>0.6196218447170736</v>
      </c>
      <c r="AG599" s="262">
        <f t="shared" si="243"/>
        <v>4.1419624453787662E-2</v>
      </c>
      <c r="AH599" s="262">
        <f t="shared" si="244"/>
        <v>0.20336295182394082</v>
      </c>
      <c r="AI599" s="262">
        <f t="shared" si="245"/>
        <v>-0.77068419971095636</v>
      </c>
      <c r="AJ599" s="262">
        <f t="shared" si="246"/>
        <v>6.5980000000007144E-5</v>
      </c>
      <c r="AK599" s="262">
        <f t="shared" si="247"/>
        <v>-305.79373764676637</v>
      </c>
    </row>
    <row r="600" spans="1:37" x14ac:dyDescent="0.25">
      <c r="A600" s="6">
        <f t="shared" si="229"/>
        <v>583</v>
      </c>
      <c r="B600" s="245">
        <f>+Rendimientos!F1273</f>
        <v>42857</v>
      </c>
      <c r="C600" s="247">
        <f>+Rendimientos!G1273</f>
        <v>5.1805364063242107E-3</v>
      </c>
      <c r="D600" s="247">
        <f>+Rendimientos!H1273</f>
        <v>1.4435199174789385E-2</v>
      </c>
      <c r="E600" s="247">
        <f>+Rendimientos!I1273</f>
        <v>-1.5855741013874125E-3</v>
      </c>
      <c r="F600">
        <f>+VLOOKUP(B600,ASURB.MX!$A$2:$H$1054,8,FALSE)</f>
        <v>6.8324568462384716E-2</v>
      </c>
      <c r="G600" s="264">
        <f>+dr!F587</f>
        <v>-3.7675999999998988E-4</v>
      </c>
      <c r="H600" s="264">
        <f>+dr!G587</f>
        <v>1.3174000000000519E-4</v>
      </c>
      <c r="I600" s="264">
        <f>+dr!H587</f>
        <v>3.0012000000000094E-4</v>
      </c>
      <c r="J600" s="264">
        <f>+dr!I587</f>
        <v>-2.1788999999999836E-4</v>
      </c>
      <c r="K600" s="264">
        <f>+dr!J587</f>
        <v>0</v>
      </c>
      <c r="M600" s="6">
        <f t="shared" si="230"/>
        <v>583</v>
      </c>
      <c r="N600" s="1">
        <f t="shared" si="224"/>
        <v>42857</v>
      </c>
      <c r="O600" s="263">
        <f t="shared" si="225"/>
        <v>37.827842781114335</v>
      </c>
      <c r="P600" s="263">
        <f t="shared" si="226"/>
        <v>9.2627491938665472</v>
      </c>
      <c r="Q600" s="263">
        <f t="shared" si="227"/>
        <v>14.766567940582862</v>
      </c>
      <c r="R600" s="263">
        <f t="shared" si="231"/>
        <v>326.6958755432338</v>
      </c>
      <c r="S600" s="98">
        <f t="shared" si="228"/>
        <v>3.0300433846153857E-2</v>
      </c>
      <c r="T600" s="265">
        <f>R600-'Ejercicio 7'!$J$12*EXP(-S600*34/360)</f>
        <v>326.59893114487284</v>
      </c>
      <c r="U600" s="280">
        <f t="shared" si="232"/>
        <v>8.2139720000000013E-2</v>
      </c>
      <c r="V600" s="280">
        <f t="shared" si="233"/>
        <v>8.2920930000000004E-2</v>
      </c>
      <c r="W600" s="280">
        <f t="shared" si="234"/>
        <v>-4.9435999999999924E-4</v>
      </c>
      <c r="X600" s="280">
        <f t="shared" si="235"/>
        <v>0</v>
      </c>
      <c r="Y600" s="262">
        <f t="shared" si="236"/>
        <v>9.9367780698667065</v>
      </c>
      <c r="Z600" s="262">
        <f t="shared" si="237"/>
        <v>9.7959302831965029</v>
      </c>
      <c r="AA600" s="262">
        <f t="shared" si="238"/>
        <v>10.00044829509595</v>
      </c>
      <c r="AB600" s="262">
        <f t="shared" si="239"/>
        <v>10</v>
      </c>
      <c r="AD600" s="6">
        <f t="shared" si="240"/>
        <v>583</v>
      </c>
      <c r="AE600" s="1">
        <f t="shared" si="241"/>
        <v>43537</v>
      </c>
      <c r="AF600" s="262">
        <f t="shared" si="242"/>
        <v>-0.19546178111433221</v>
      </c>
      <c r="AG600" s="262">
        <f t="shared" si="243"/>
        <v>-0.13274919386654638</v>
      </c>
      <c r="AH600" s="262">
        <f t="shared" si="244"/>
        <v>2.3432059417137552E-2</v>
      </c>
      <c r="AI600" s="262">
        <f t="shared" si="245"/>
        <v>-21.575880543233779</v>
      </c>
      <c r="AJ600" s="262">
        <f t="shared" si="246"/>
        <v>3.7675999999998988E-4</v>
      </c>
      <c r="AK600" s="262">
        <f t="shared" si="247"/>
        <v>-326.59893114487284</v>
      </c>
    </row>
    <row r="601" spans="1:37" x14ac:dyDescent="0.25">
      <c r="A601" s="6">
        <f t="shared" si="229"/>
        <v>584</v>
      </c>
      <c r="B601" s="245">
        <f>+Rendimientos!F1274</f>
        <v>42858</v>
      </c>
      <c r="C601" s="247">
        <f>+Rendimientos!G1274</f>
        <v>-1.0834871067817779E-2</v>
      </c>
      <c r="D601" s="247">
        <f>+Rendimientos!H1274</f>
        <v>-3.1507216726139507E-2</v>
      </c>
      <c r="E601" s="247">
        <f>+Rendimientos!I1274</f>
        <v>-3.1786046768100076E-3</v>
      </c>
      <c r="F601">
        <f>+VLOOKUP(B601,ASURB.MX!$A$2:$H$1054,8,FALSE)</f>
        <v>-3.8974087893814818E-2</v>
      </c>
      <c r="G601" s="264">
        <f>+dr!F588</f>
        <v>1.4702999999999244E-4</v>
      </c>
      <c r="H601" s="264">
        <f>+dr!G588</f>
        <v>1.2369999999997661E-5</v>
      </c>
      <c r="I601" s="264">
        <f>+dr!H588</f>
        <v>-2.9999999998087112E-8</v>
      </c>
      <c r="J601" s="264">
        <f>+dr!I588</f>
        <v>-2.7700000000130398E-6</v>
      </c>
      <c r="K601" s="264">
        <f>+dr!J588</f>
        <v>0</v>
      </c>
      <c r="M601" s="6">
        <f t="shared" si="230"/>
        <v>584</v>
      </c>
      <c r="N601" s="1">
        <f t="shared" si="224"/>
        <v>42858</v>
      </c>
      <c r="O601" s="263">
        <f t="shared" si="225"/>
        <v>37.226839963657916</v>
      </c>
      <c r="P601" s="263">
        <f t="shared" si="226"/>
        <v>8.8468235870892347</v>
      </c>
      <c r="Q601" s="263">
        <f t="shared" si="227"/>
        <v>14.743063073316353</v>
      </c>
      <c r="R601" s="263">
        <f t="shared" si="231"/>
        <v>293.45697555577914</v>
      </c>
      <c r="S601" s="98">
        <f t="shared" si="228"/>
        <v>3.0824223846153839E-2</v>
      </c>
      <c r="T601" s="265">
        <f>R601-'Ejercicio 7'!$J$12*EXP(-S601*34/360)</f>
        <v>293.36003595304743</v>
      </c>
      <c r="U601" s="280">
        <f t="shared" si="232"/>
        <v>8.2020350000000006E-2</v>
      </c>
      <c r="V601" s="280">
        <f t="shared" si="233"/>
        <v>8.2620780000000005E-2</v>
      </c>
      <c r="W601" s="280">
        <f t="shared" si="234"/>
        <v>-2.7924000000001392E-4</v>
      </c>
      <c r="X601" s="280">
        <f t="shared" si="235"/>
        <v>0</v>
      </c>
      <c r="Y601" s="262">
        <f t="shared" si="236"/>
        <v>9.9367780698667065</v>
      </c>
      <c r="Z601" s="262">
        <f t="shared" si="237"/>
        <v>9.7959302831965029</v>
      </c>
      <c r="AA601" s="262">
        <f t="shared" si="238"/>
        <v>10.00044829509595</v>
      </c>
      <c r="AB601" s="262">
        <f t="shared" si="239"/>
        <v>10</v>
      </c>
      <c r="AD601" s="6">
        <f t="shared" si="240"/>
        <v>584</v>
      </c>
      <c r="AE601" s="1">
        <f t="shared" si="241"/>
        <v>43537</v>
      </c>
      <c r="AF601" s="262">
        <f t="shared" si="242"/>
        <v>0.40554103634208616</v>
      </c>
      <c r="AG601" s="262">
        <f t="shared" si="243"/>
        <v>0.28317641291076612</v>
      </c>
      <c r="AH601" s="262">
        <f t="shared" si="244"/>
        <v>4.6936926683645908E-2</v>
      </c>
      <c r="AI601" s="262">
        <f t="shared" si="245"/>
        <v>11.663019444220879</v>
      </c>
      <c r="AJ601" s="262">
        <f t="shared" si="246"/>
        <v>-1.4702999999999244E-4</v>
      </c>
      <c r="AK601" s="262">
        <f t="shared" si="247"/>
        <v>-293.36003595304743</v>
      </c>
    </row>
    <row r="602" spans="1:37" x14ac:dyDescent="0.25">
      <c r="A602" s="6">
        <f t="shared" si="229"/>
        <v>585</v>
      </c>
      <c r="B602" s="245">
        <f>+Rendimientos!F1275</f>
        <v>42859</v>
      </c>
      <c r="C602" s="247">
        <f>+Rendimientos!G1275</f>
        <v>-1.0318756827714744E-2</v>
      </c>
      <c r="D602" s="247">
        <f>+Rendimientos!H1275</f>
        <v>-7.9788200290467886E-3</v>
      </c>
      <c r="E602" s="247">
        <f>+Rendimientos!I1275</f>
        <v>-9.5969952376059268E-3</v>
      </c>
      <c r="F602">
        <f>+VLOOKUP(B602,ASURB.MX!$A$2:$H$1054,8,FALSE)</f>
        <v>-6.2172009918228287E-3</v>
      </c>
      <c r="G602" s="264">
        <f>+dr!F589</f>
        <v>-2.087149999999996E-3</v>
      </c>
      <c r="H602" s="264">
        <f>+dr!G589</f>
        <v>-5.3580999999999768E-4</v>
      </c>
      <c r="I602" s="264">
        <f>+dr!H589</f>
        <v>-4.1850000000009935E-5</v>
      </c>
      <c r="J602" s="264">
        <f>+dr!I589</f>
        <v>4.5311000000000656E-4</v>
      </c>
      <c r="K602" s="264">
        <f>+dr!J589</f>
        <v>0</v>
      </c>
      <c r="M602" s="6">
        <f t="shared" si="230"/>
        <v>585</v>
      </c>
      <c r="N602" s="1">
        <f t="shared" si="224"/>
        <v>42859</v>
      </c>
      <c r="O602" s="263">
        <f t="shared" si="225"/>
        <v>37.246058224859731</v>
      </c>
      <c r="P602" s="263">
        <f t="shared" si="226"/>
        <v>9.0574432168150771</v>
      </c>
      <c r="Q602" s="263">
        <f t="shared" si="227"/>
        <v>14.648739363464856</v>
      </c>
      <c r="R602" s="263">
        <f t="shared" si="231"/>
        <v>303.22888745382068</v>
      </c>
      <c r="S602" s="98">
        <f t="shared" si="228"/>
        <v>2.8590043846153851E-2</v>
      </c>
      <c r="T602" s="265">
        <f>R602-'Ejercicio 7'!$J$12*EXP(-S602*34/360)</f>
        <v>303.13192739410368</v>
      </c>
      <c r="U602" s="280">
        <f t="shared" si="232"/>
        <v>8.147217000000001E-2</v>
      </c>
      <c r="V602" s="280">
        <f t="shared" si="233"/>
        <v>8.2578959999999993E-2</v>
      </c>
      <c r="W602" s="280">
        <f t="shared" si="234"/>
        <v>1.7664000000000568E-4</v>
      </c>
      <c r="X602" s="280">
        <f t="shared" si="235"/>
        <v>0</v>
      </c>
      <c r="Y602" s="262">
        <f t="shared" si="236"/>
        <v>9.9367780698667065</v>
      </c>
      <c r="Z602" s="262">
        <f t="shared" si="237"/>
        <v>9.7959302831965029</v>
      </c>
      <c r="AA602" s="262">
        <f t="shared" si="238"/>
        <v>10.00044829509595</v>
      </c>
      <c r="AB602" s="262">
        <f t="shared" si="239"/>
        <v>10</v>
      </c>
      <c r="AD602" s="6">
        <f t="shared" si="240"/>
        <v>585</v>
      </c>
      <c r="AE602" s="1">
        <f t="shared" si="241"/>
        <v>43537</v>
      </c>
      <c r="AF602" s="262">
        <f t="shared" si="242"/>
        <v>0.3863227751402718</v>
      </c>
      <c r="AG602" s="262">
        <f t="shared" si="243"/>
        <v>7.2556783184923646E-2</v>
      </c>
      <c r="AH602" s="262">
        <f t="shared" si="244"/>
        <v>0.14126063653514365</v>
      </c>
      <c r="AI602" s="262">
        <f t="shared" si="245"/>
        <v>1.8911075461793416</v>
      </c>
      <c r="AJ602" s="262">
        <f t="shared" si="246"/>
        <v>2.087149999999996E-3</v>
      </c>
      <c r="AK602" s="262">
        <f t="shared" si="247"/>
        <v>-303.13192739410368</v>
      </c>
    </row>
    <row r="603" spans="1:37" x14ac:dyDescent="0.25">
      <c r="A603" s="6">
        <f t="shared" si="229"/>
        <v>586</v>
      </c>
      <c r="B603" s="245">
        <f>+Rendimientos!F1276</f>
        <v>42860</v>
      </c>
      <c r="C603" s="247">
        <f>+Rendimientos!G1276</f>
        <v>1.9934216105017694E-2</v>
      </c>
      <c r="D603" s="247">
        <f>+Rendimientos!H1276</f>
        <v>4.4406051327489223E-3</v>
      </c>
      <c r="E603" s="247">
        <f>+Rendimientos!I1276</f>
        <v>1.2458302581385965E-2</v>
      </c>
      <c r="F603">
        <f>+VLOOKUP(B603,ASURB.MX!$A$2:$H$1054,8,FALSE)</f>
        <v>3.1608516174418615E-2</v>
      </c>
      <c r="G603" s="264">
        <f>+dr!F590</f>
        <v>2.374779999999993E-3</v>
      </c>
      <c r="H603" s="264">
        <f>+dr!G590</f>
        <v>4.6902999999999528E-4</v>
      </c>
      <c r="I603" s="264">
        <f>+dr!H590</f>
        <v>1.6947999999999963E-4</v>
      </c>
      <c r="J603" s="264">
        <f>+dr!I590</f>
        <v>1.01400000000057E-5</v>
      </c>
      <c r="K603" s="264">
        <f>+dr!J590</f>
        <v>0</v>
      </c>
      <c r="M603" s="6">
        <f t="shared" si="230"/>
        <v>586</v>
      </c>
      <c r="N603" s="1">
        <f t="shared" si="224"/>
        <v>42860</v>
      </c>
      <c r="O603" s="263">
        <f t="shared" si="225"/>
        <v>38.390079992538077</v>
      </c>
      <c r="P603" s="263">
        <f t="shared" si="226"/>
        <v>9.1706328753695985</v>
      </c>
      <c r="Q603" s="263">
        <f t="shared" si="227"/>
        <v>14.975410849292016</v>
      </c>
      <c r="R603" s="263">
        <f t="shared" si="231"/>
        <v>314.91842645049411</v>
      </c>
      <c r="S603" s="98">
        <f t="shared" si="228"/>
        <v>3.305197384615384E-2</v>
      </c>
      <c r="T603" s="265">
        <f>R603-'Ejercicio 7'!$J$12*EXP(-S603*34/360)</f>
        <v>314.82150724157464</v>
      </c>
      <c r="U603" s="280">
        <f t="shared" si="232"/>
        <v>8.2477010000000003E-2</v>
      </c>
      <c r="V603" s="280">
        <f t="shared" si="233"/>
        <v>8.2790290000000002E-2</v>
      </c>
      <c r="W603" s="280">
        <f t="shared" si="234"/>
        <v>-2.6632999999999518E-4</v>
      </c>
      <c r="X603" s="280">
        <f t="shared" si="235"/>
        <v>0</v>
      </c>
      <c r="Y603" s="262">
        <f t="shared" si="236"/>
        <v>9.9367780698667065</v>
      </c>
      <c r="Z603" s="262">
        <f t="shared" si="237"/>
        <v>9.7959302831965029</v>
      </c>
      <c r="AA603" s="262">
        <f t="shared" si="238"/>
        <v>10.00044829509595</v>
      </c>
      <c r="AB603" s="262">
        <f t="shared" si="239"/>
        <v>10</v>
      </c>
      <c r="AD603" s="6">
        <f t="shared" si="240"/>
        <v>586</v>
      </c>
      <c r="AE603" s="1">
        <f t="shared" si="241"/>
        <v>43537</v>
      </c>
      <c r="AF603" s="262">
        <f t="shared" si="242"/>
        <v>-0.75769899253807438</v>
      </c>
      <c r="AG603" s="262">
        <f t="shared" si="243"/>
        <v>-4.0632875369597699E-2</v>
      </c>
      <c r="AH603" s="262">
        <f t="shared" si="244"/>
        <v>-0.18541084929201723</v>
      </c>
      <c r="AI603" s="262">
        <f t="shared" si="245"/>
        <v>-9.7984314504940926</v>
      </c>
      <c r="AJ603" s="262">
        <f t="shared" si="246"/>
        <v>-2.374779999999993E-3</v>
      </c>
      <c r="AK603" s="262">
        <f t="shared" si="247"/>
        <v>-314.82150724157464</v>
      </c>
    </row>
    <row r="604" spans="1:37" x14ac:dyDescent="0.25">
      <c r="A604" s="6">
        <f t="shared" si="229"/>
        <v>587</v>
      </c>
      <c r="B604" s="245">
        <f>+Rendimientos!F1277</f>
        <v>42863</v>
      </c>
      <c r="C604" s="247">
        <f>+Rendimientos!G1277</f>
        <v>-4.7961725510346099E-3</v>
      </c>
      <c r="D604" s="247">
        <f>+Rendimientos!H1277</f>
        <v>-6.6482821081831215E-4</v>
      </c>
      <c r="E604" s="247">
        <f>+Rendimientos!I1277</f>
        <v>-3.1753855312480081E-4</v>
      </c>
      <c r="F604">
        <f>+VLOOKUP(B604,ASURB.MX!$A$2:$H$1054,8,FALSE)</f>
        <v>-1.2427147495362875E-2</v>
      </c>
      <c r="G604" s="264">
        <f>+dr!F591</f>
        <v>4.2710000000001358E-5</v>
      </c>
      <c r="H604" s="264">
        <f>+dr!G591</f>
        <v>1.4002999999999932E-4</v>
      </c>
      <c r="I604" s="264">
        <f>+dr!H591</f>
        <v>1.8592000000000608E-4</v>
      </c>
      <c r="J604" s="264">
        <f>+dr!I591</f>
        <v>1.4249999999998986E-4</v>
      </c>
      <c r="K604" s="264">
        <f>+dr!J591</f>
        <v>0</v>
      </c>
      <c r="M604" s="6">
        <f t="shared" si="230"/>
        <v>587</v>
      </c>
      <c r="N604" s="1">
        <f t="shared" si="224"/>
        <v>42863</v>
      </c>
      <c r="O604" s="263">
        <f t="shared" si="225"/>
        <v>37.45232174999645</v>
      </c>
      <c r="P604" s="263">
        <f t="shared" si="226"/>
        <v>9.1239321357024092</v>
      </c>
      <c r="Q604" s="263">
        <f t="shared" si="227"/>
        <v>14.785304350363635</v>
      </c>
      <c r="R604" s="263">
        <f t="shared" si="231"/>
        <v>301.35168697428611</v>
      </c>
      <c r="S604" s="98">
        <f t="shared" si="228"/>
        <v>3.0719903846153848E-2</v>
      </c>
      <c r="T604" s="265">
        <f>R604-'Ejercicio 7'!$J$12*EXP(-S604*34/360)</f>
        <v>301.25474641645764</v>
      </c>
      <c r="U604" s="280">
        <f t="shared" si="232"/>
        <v>8.2148010000000007E-2</v>
      </c>
      <c r="V604" s="280">
        <f t="shared" si="233"/>
        <v>8.2806730000000009E-2</v>
      </c>
      <c r="W604" s="280">
        <f t="shared" si="234"/>
        <v>-1.3397000000001102E-4</v>
      </c>
      <c r="X604" s="280">
        <f t="shared" si="235"/>
        <v>0</v>
      </c>
      <c r="Y604" s="262">
        <f t="shared" si="236"/>
        <v>9.9367780698667065</v>
      </c>
      <c r="Z604" s="262">
        <f t="shared" si="237"/>
        <v>9.7959302831965029</v>
      </c>
      <c r="AA604" s="262">
        <f t="shared" si="238"/>
        <v>10.00044829509595</v>
      </c>
      <c r="AB604" s="262">
        <f t="shared" si="239"/>
        <v>10</v>
      </c>
      <c r="AD604" s="6">
        <f t="shared" si="240"/>
        <v>587</v>
      </c>
      <c r="AE604" s="1">
        <f t="shared" si="241"/>
        <v>43537</v>
      </c>
      <c r="AF604" s="262">
        <f t="shared" si="242"/>
        <v>0.18005925000355205</v>
      </c>
      <c r="AG604" s="262">
        <f t="shared" si="243"/>
        <v>6.0678642975915409E-3</v>
      </c>
      <c r="AH604" s="262">
        <f t="shared" si="244"/>
        <v>4.695649636364152E-3</v>
      </c>
      <c r="AI604" s="262">
        <f t="shared" si="245"/>
        <v>3.7683080257139068</v>
      </c>
      <c r="AJ604" s="262">
        <f t="shared" si="246"/>
        <v>-4.2710000000001358E-5</v>
      </c>
      <c r="AK604" s="262">
        <f t="shared" si="247"/>
        <v>-301.25474641645764</v>
      </c>
    </row>
    <row r="605" spans="1:37" x14ac:dyDescent="0.25">
      <c r="A605" s="6">
        <f t="shared" si="229"/>
        <v>588</v>
      </c>
      <c r="B605" s="245">
        <f>+Rendimientos!F1278</f>
        <v>42864</v>
      </c>
      <c r="C605" s="247">
        <f>+Rendimientos!G1278</f>
        <v>8.9741553518021908E-3</v>
      </c>
      <c r="D605" s="247">
        <f>+Rendimientos!H1278</f>
        <v>4.4237945312378887E-3</v>
      </c>
      <c r="E605" s="247">
        <f>+Rendimientos!I1278</f>
        <v>1.3875863381461805E-2</v>
      </c>
      <c r="F605">
        <f>+VLOOKUP(B605,ASURB.MX!$A$2:$H$1054,8,FALSE)</f>
        <v>-2.525563959953187E-3</v>
      </c>
      <c r="G605" s="264">
        <f>+dr!F592</f>
        <v>-4.094999999999932E-4</v>
      </c>
      <c r="H605" s="264">
        <f>+dr!G592</f>
        <v>5.2330999999999905E-4</v>
      </c>
      <c r="I605" s="264">
        <f>+dr!H592</f>
        <v>1.9908000000000425E-4</v>
      </c>
      <c r="J605" s="264">
        <f>+dr!I592</f>
        <v>1.1494000000000781E-4</v>
      </c>
      <c r="K605" s="264">
        <f>+dr!J592</f>
        <v>0</v>
      </c>
      <c r="M605" s="6">
        <f t="shared" si="230"/>
        <v>588</v>
      </c>
      <c r="N605" s="1">
        <f t="shared" si="224"/>
        <v>42864</v>
      </c>
      <c r="O605" s="263">
        <f t="shared" si="225"/>
        <v>37.971619747235621</v>
      </c>
      <c r="P605" s="263">
        <f t="shared" si="226"/>
        <v>9.1704787128105121</v>
      </c>
      <c r="Q605" s="263">
        <f t="shared" si="227"/>
        <v>14.996654458173223</v>
      </c>
      <c r="R605" s="263">
        <f t="shared" si="231"/>
        <v>304.35036721834837</v>
      </c>
      <c r="S605" s="98">
        <f t="shared" si="228"/>
        <v>3.0267693846153854E-2</v>
      </c>
      <c r="T605" s="265">
        <f>R605-'Ejercicio 7'!$J$12*EXP(-S605*34/360)</f>
        <v>304.25342252022409</v>
      </c>
      <c r="U605" s="280">
        <f t="shared" si="232"/>
        <v>8.2531290000000007E-2</v>
      </c>
      <c r="V605" s="280">
        <f t="shared" si="233"/>
        <v>8.2819890000000007E-2</v>
      </c>
      <c r="W605" s="280">
        <f t="shared" si="234"/>
        <v>-1.6152999999999307E-4</v>
      </c>
      <c r="X605" s="280">
        <f t="shared" si="235"/>
        <v>0</v>
      </c>
      <c r="Y605" s="262">
        <f t="shared" si="236"/>
        <v>9.9367780698667065</v>
      </c>
      <c r="Z605" s="262">
        <f t="shared" si="237"/>
        <v>9.7959302831965029</v>
      </c>
      <c r="AA605" s="262">
        <f t="shared" si="238"/>
        <v>10.00044829509595</v>
      </c>
      <c r="AB605" s="262">
        <f t="shared" si="239"/>
        <v>10</v>
      </c>
      <c r="AD605" s="6">
        <f t="shared" si="240"/>
        <v>588</v>
      </c>
      <c r="AE605" s="1">
        <f t="shared" si="241"/>
        <v>43537</v>
      </c>
      <c r="AF605" s="262">
        <f t="shared" si="242"/>
        <v>-0.33923874723561909</v>
      </c>
      <c r="AG605" s="262">
        <f t="shared" si="243"/>
        <v>-4.0478712810511297E-2</v>
      </c>
      <c r="AH605" s="262">
        <f t="shared" si="244"/>
        <v>-0.20665445817322414</v>
      </c>
      <c r="AI605" s="262">
        <f t="shared" si="245"/>
        <v>0.76962778165164991</v>
      </c>
      <c r="AJ605" s="262">
        <f t="shared" si="246"/>
        <v>4.094999999999932E-4</v>
      </c>
      <c r="AK605" s="262">
        <f t="shared" si="247"/>
        <v>-304.25342252022409</v>
      </c>
    </row>
    <row r="606" spans="1:37" x14ac:dyDescent="0.25">
      <c r="A606" s="6">
        <f t="shared" si="229"/>
        <v>589</v>
      </c>
      <c r="B606" s="245">
        <f>+Rendimientos!F1279</f>
        <v>42865</v>
      </c>
      <c r="C606" s="247">
        <f>+Rendimientos!G1279</f>
        <v>-2.9824655873800076E-3</v>
      </c>
      <c r="D606" s="247">
        <f>+Rendimientos!H1279</f>
        <v>-4.4146159547887816E-4</v>
      </c>
      <c r="E606" s="247">
        <f>+Rendimientos!I1279</f>
        <v>-1.2923620242696131E-2</v>
      </c>
      <c r="F606">
        <f>+VLOOKUP(B606,ASURB.MX!$A$2:$H$1054,8,FALSE)</f>
        <v>1.7837328017936901E-2</v>
      </c>
      <c r="G606" s="264">
        <f>+dr!F593</f>
        <v>3.2899999999891349E-6</v>
      </c>
      <c r="H606" s="264">
        <f>+dr!G593</f>
        <v>8.8379999999999015E-5</v>
      </c>
      <c r="I606" s="264">
        <f>+dr!H593</f>
        <v>1.7944999999999767E-4</v>
      </c>
      <c r="J606" s="264">
        <f>+dr!I593</f>
        <v>2.000199999999952E-4</v>
      </c>
      <c r="K606" s="264">
        <f>+dr!J593</f>
        <v>0</v>
      </c>
      <c r="M606" s="6">
        <f t="shared" si="230"/>
        <v>589</v>
      </c>
      <c r="N606" s="1">
        <f t="shared" si="224"/>
        <v>42865</v>
      </c>
      <c r="O606" s="263">
        <f t="shared" si="225"/>
        <v>37.520310924341217</v>
      </c>
      <c r="P606" s="263">
        <f t="shared" si="226"/>
        <v>9.1259703451676479</v>
      </c>
      <c r="Q606" s="263">
        <f t="shared" si="227"/>
        <v>14.600089465653646</v>
      </c>
      <c r="R606" s="263">
        <f t="shared" si="231"/>
        <v>310.61135039127095</v>
      </c>
      <c r="S606" s="98">
        <f t="shared" si="228"/>
        <v>3.0680483846153836E-2</v>
      </c>
      <c r="T606" s="265">
        <f>R606-'Ejercicio 7'!$J$12*EXP(-S606*34/360)</f>
        <v>310.51440947253207</v>
      </c>
      <c r="U606" s="280">
        <f t="shared" si="232"/>
        <v>8.2096360000000007E-2</v>
      </c>
      <c r="V606" s="280">
        <f t="shared" si="233"/>
        <v>8.2800260000000001E-2</v>
      </c>
      <c r="W606" s="280">
        <f t="shared" si="234"/>
        <v>-7.645000000000568E-5</v>
      </c>
      <c r="X606" s="280">
        <f t="shared" si="235"/>
        <v>0</v>
      </c>
      <c r="Y606" s="262">
        <f t="shared" si="236"/>
        <v>9.9367780698667065</v>
      </c>
      <c r="Z606" s="262">
        <f t="shared" si="237"/>
        <v>9.7959302831965029</v>
      </c>
      <c r="AA606" s="262">
        <f t="shared" si="238"/>
        <v>10.00044829509595</v>
      </c>
      <c r="AB606" s="262">
        <f t="shared" si="239"/>
        <v>10</v>
      </c>
      <c r="AD606" s="6">
        <f t="shared" si="240"/>
        <v>589</v>
      </c>
      <c r="AE606" s="1">
        <f t="shared" si="241"/>
        <v>43537</v>
      </c>
      <c r="AF606" s="262">
        <f t="shared" si="242"/>
        <v>0.11207007565878513</v>
      </c>
      <c r="AG606" s="262">
        <f t="shared" si="243"/>
        <v>4.0296548323528469E-3</v>
      </c>
      <c r="AH606" s="262">
        <f t="shared" si="244"/>
        <v>0.18991053434635319</v>
      </c>
      <c r="AI606" s="262">
        <f t="shared" si="245"/>
        <v>-5.491355391270929</v>
      </c>
      <c r="AJ606" s="262">
        <f t="shared" si="246"/>
        <v>-3.2899999999891349E-6</v>
      </c>
      <c r="AK606" s="262">
        <f t="shared" si="247"/>
        <v>-310.51440947253207</v>
      </c>
    </row>
    <row r="607" spans="1:37" x14ac:dyDescent="0.25">
      <c r="A607" s="6">
        <f t="shared" si="229"/>
        <v>590</v>
      </c>
      <c r="B607" s="245">
        <f>+Rendimientos!F1280</f>
        <v>42866</v>
      </c>
      <c r="C607" s="247">
        <f>+Rendimientos!G1280</f>
        <v>-1.991015995932964E-2</v>
      </c>
      <c r="D607" s="247">
        <f>+Rendimientos!H1280</f>
        <v>2.1839700644021361E-2</v>
      </c>
      <c r="E607" s="247">
        <f>+Rendimientos!I1280</f>
        <v>2.2275440049488192E-2</v>
      </c>
      <c r="F607">
        <f>+VLOOKUP(B607,ASURB.MX!$A$2:$H$1054,8,FALSE)</f>
        <v>-3.0289542697365994E-2</v>
      </c>
      <c r="G607" s="264">
        <f>+dr!F594</f>
        <v>1.2221000000001148E-4</v>
      </c>
      <c r="H607" s="264">
        <f>+dr!G594</f>
        <v>4.5540000000010572E-5</v>
      </c>
      <c r="I607" s="264">
        <f>+dr!H594</f>
        <v>-2.0210000000006612E-5</v>
      </c>
      <c r="J607" s="264">
        <f>+dr!I594</f>
        <v>-2.0006999999999664E-4</v>
      </c>
      <c r="K607" s="264">
        <f>+dr!J594</f>
        <v>0</v>
      </c>
      <c r="M607" s="6">
        <f t="shared" si="230"/>
        <v>590</v>
      </c>
      <c r="N607" s="1">
        <f t="shared" si="224"/>
        <v>42866</v>
      </c>
      <c r="O607" s="263">
        <f t="shared" si="225"/>
        <v>36.890524026881728</v>
      </c>
      <c r="P607" s="263">
        <f t="shared" si="226"/>
        <v>9.3315897844842635</v>
      </c>
      <c r="Q607" s="263">
        <f t="shared" si="227"/>
        <v>15.123150520022399</v>
      </c>
      <c r="R607" s="263">
        <f t="shared" si="231"/>
        <v>296.01661448559969</v>
      </c>
      <c r="S607" s="98">
        <f t="shared" si="228"/>
        <v>3.0799403846153858E-2</v>
      </c>
      <c r="T607" s="265">
        <f>R607-'Ejercicio 7'!$J$12*EXP(-S607*34/360)</f>
        <v>295.9196746556305</v>
      </c>
      <c r="U607" s="280">
        <f t="shared" si="232"/>
        <v>8.2053520000000019E-2</v>
      </c>
      <c r="V607" s="280">
        <f t="shared" si="233"/>
        <v>8.2600599999999996E-2</v>
      </c>
      <c r="W607" s="280">
        <f t="shared" si="234"/>
        <v>-4.7653999999999752E-4</v>
      </c>
      <c r="X607" s="280">
        <f t="shared" si="235"/>
        <v>0</v>
      </c>
      <c r="Y607" s="262">
        <f t="shared" si="236"/>
        <v>9.9367780698667065</v>
      </c>
      <c r="Z607" s="262">
        <f t="shared" si="237"/>
        <v>9.7959302831965029</v>
      </c>
      <c r="AA607" s="262">
        <f t="shared" si="238"/>
        <v>10.00044829509595</v>
      </c>
      <c r="AB607" s="262">
        <f t="shared" si="239"/>
        <v>10</v>
      </c>
      <c r="AD607" s="6">
        <f t="shared" si="240"/>
        <v>590</v>
      </c>
      <c r="AE607" s="1">
        <f t="shared" si="241"/>
        <v>43537</v>
      </c>
      <c r="AF607" s="262">
        <f t="shared" si="242"/>
        <v>0.74185697311827425</v>
      </c>
      <c r="AG607" s="262">
        <f t="shared" si="243"/>
        <v>-0.20158978448426268</v>
      </c>
      <c r="AH607" s="262">
        <f t="shared" si="244"/>
        <v>-0.33315052002240009</v>
      </c>
      <c r="AI607" s="262">
        <f t="shared" si="245"/>
        <v>9.1033805144003281</v>
      </c>
      <c r="AJ607" s="262">
        <f t="shared" si="246"/>
        <v>-1.2221000000001148E-4</v>
      </c>
      <c r="AK607" s="262">
        <f t="shared" si="247"/>
        <v>-295.9196746556305</v>
      </c>
    </row>
    <row r="608" spans="1:37" x14ac:dyDescent="0.25">
      <c r="A608" s="6">
        <f t="shared" si="229"/>
        <v>591</v>
      </c>
      <c r="B608" s="245">
        <f>+Rendimientos!F1281</f>
        <v>42867</v>
      </c>
      <c r="C608" s="247">
        <f>+Rendimientos!G1281</f>
        <v>-6.1125497811572735E-3</v>
      </c>
      <c r="D608" s="247">
        <f>+Rendimientos!H1281</f>
        <v>-9.7689596233145708E-3</v>
      </c>
      <c r="E608" s="247">
        <f>+Rendimientos!I1281</f>
        <v>-2.2910144635129043E-2</v>
      </c>
      <c r="F608">
        <f>+VLOOKUP(B608,ASURB.MX!$A$2:$H$1054,8,FALSE)</f>
        <v>-1.9668040631880011E-2</v>
      </c>
      <c r="G608" s="264">
        <f>+dr!F595</f>
        <v>2.1435999999999678E-4</v>
      </c>
      <c r="H608" s="264">
        <f>+dr!G595</f>
        <v>-1.3680000000000636E-4</v>
      </c>
      <c r="I608" s="264">
        <f>+dr!H595</f>
        <v>-2.8165999999998914E-4</v>
      </c>
      <c r="J608" s="264">
        <f>+dr!I595</f>
        <v>-1.9585999999999215E-4</v>
      </c>
      <c r="K608" s="264">
        <f>+dr!J595</f>
        <v>0</v>
      </c>
      <c r="M608" s="6">
        <f t="shared" si="230"/>
        <v>591</v>
      </c>
      <c r="N608" s="1">
        <f t="shared" si="224"/>
        <v>42867</v>
      </c>
      <c r="O608" s="263">
        <f t="shared" si="225"/>
        <v>37.40305280180494</v>
      </c>
      <c r="P608" s="263">
        <f t="shared" si="226"/>
        <v>9.0412436331739663</v>
      </c>
      <c r="Q608" s="263">
        <f t="shared" si="227"/>
        <v>14.455010936935684</v>
      </c>
      <c r="R608" s="263">
        <f t="shared" si="231"/>
        <v>299.17751259398864</v>
      </c>
      <c r="S608" s="98">
        <f t="shared" si="228"/>
        <v>3.0891553846153844E-2</v>
      </c>
      <c r="T608" s="265">
        <f>R608-'Ejercicio 7'!$J$12*EXP(-S608*34/360)</f>
        <v>299.08057360768851</v>
      </c>
      <c r="U608" s="280">
        <f t="shared" si="232"/>
        <v>8.1871180000000002E-2</v>
      </c>
      <c r="V608" s="280">
        <f t="shared" si="233"/>
        <v>8.2339150000000014E-2</v>
      </c>
      <c r="W608" s="280">
        <f t="shared" si="234"/>
        <v>-4.7232999999999303E-4</v>
      </c>
      <c r="X608" s="280">
        <f t="shared" si="235"/>
        <v>0</v>
      </c>
      <c r="Y608" s="262">
        <f t="shared" si="236"/>
        <v>9.9367780698667065</v>
      </c>
      <c r="Z608" s="262">
        <f t="shared" si="237"/>
        <v>9.7959302831965029</v>
      </c>
      <c r="AA608" s="262">
        <f t="shared" si="238"/>
        <v>10.00044829509595</v>
      </c>
      <c r="AB608" s="262">
        <f t="shared" si="239"/>
        <v>10</v>
      </c>
      <c r="AD608" s="6">
        <f t="shared" si="240"/>
        <v>591</v>
      </c>
      <c r="AE608" s="1">
        <f t="shared" si="241"/>
        <v>43537</v>
      </c>
      <c r="AF608" s="262">
        <f t="shared" si="242"/>
        <v>0.22932819819506278</v>
      </c>
      <c r="AG608" s="262">
        <f t="shared" si="243"/>
        <v>8.8756366826034494E-2</v>
      </c>
      <c r="AH608" s="262">
        <f t="shared" si="244"/>
        <v>0.33498906306431486</v>
      </c>
      <c r="AI608" s="262">
        <f t="shared" si="245"/>
        <v>5.9424824060113792</v>
      </c>
      <c r="AJ608" s="262">
        <f t="shared" si="246"/>
        <v>-2.1435999999999678E-4</v>
      </c>
      <c r="AK608" s="262">
        <f t="shared" si="247"/>
        <v>-299.08057360768851</v>
      </c>
    </row>
    <row r="609" spans="1:37" x14ac:dyDescent="0.25">
      <c r="A609" s="6">
        <f t="shared" si="229"/>
        <v>592</v>
      </c>
      <c r="B609" s="245">
        <f>+Rendimientos!F1282</f>
        <v>42870</v>
      </c>
      <c r="C609" s="247">
        <f>+Rendimientos!G1282</f>
        <v>4.282662054018364E-3</v>
      </c>
      <c r="D609" s="247">
        <f>+Rendimientos!H1282</f>
        <v>5.8728246041369996E-3</v>
      </c>
      <c r="E609" s="247">
        <f>+Rendimientos!I1282</f>
        <v>6.6444603926003928E-3</v>
      </c>
      <c r="F609">
        <f>+VLOOKUP(B609,ASURB.MX!$A$2:$H$1054,8,FALSE)</f>
        <v>3.3281214026395917E-3</v>
      </c>
      <c r="G609" s="264">
        <f>+dr!F596</f>
        <v>3.5863999999999341E-4</v>
      </c>
      <c r="H609" s="264">
        <f>+dr!G596</f>
        <v>-1.0150000000000436E-5</v>
      </c>
      <c r="I609" s="264">
        <f>+dr!H596</f>
        <v>1.5569999999992534E-5</v>
      </c>
      <c r="J609" s="264">
        <f>+dr!I596</f>
        <v>-9.8520000000004715E-5</v>
      </c>
      <c r="K609" s="264">
        <f>+dr!J596</f>
        <v>0</v>
      </c>
      <c r="M609" s="6">
        <f t="shared" si="230"/>
        <v>592</v>
      </c>
      <c r="N609" s="1">
        <f t="shared" si="224"/>
        <v>42870</v>
      </c>
      <c r="O609" s="263">
        <f t="shared" si="225"/>
        <v>37.793893374709533</v>
      </c>
      <c r="P609" s="263">
        <f t="shared" si="226"/>
        <v>9.183776644472907</v>
      </c>
      <c r="Q609" s="263">
        <f t="shared" si="227"/>
        <v>14.888598774280151</v>
      </c>
      <c r="R609" s="263">
        <f t="shared" si="231"/>
        <v>306.13716307627595</v>
      </c>
      <c r="S609" s="98">
        <f t="shared" si="228"/>
        <v>3.103583384615384E-2</v>
      </c>
      <c r="T609" s="265">
        <f>R609-'Ejercicio 7'!$J$12*EXP(-S609*34/360)</f>
        <v>306.04022541090052</v>
      </c>
      <c r="U609" s="280">
        <f t="shared" si="232"/>
        <v>8.1997830000000008E-2</v>
      </c>
      <c r="V609" s="280">
        <f t="shared" si="233"/>
        <v>8.2636379999999995E-2</v>
      </c>
      <c r="W609" s="280">
        <f t="shared" si="234"/>
        <v>-3.749900000000056E-4</v>
      </c>
      <c r="X609" s="280">
        <f t="shared" si="235"/>
        <v>0</v>
      </c>
      <c r="Y609" s="262">
        <f t="shared" si="236"/>
        <v>9.9367780698667065</v>
      </c>
      <c r="Z609" s="262">
        <f t="shared" si="237"/>
        <v>9.7959302831965029</v>
      </c>
      <c r="AA609" s="262">
        <f t="shared" si="238"/>
        <v>10.00044829509595</v>
      </c>
      <c r="AB609" s="262">
        <f t="shared" si="239"/>
        <v>10</v>
      </c>
      <c r="AD609" s="6">
        <f t="shared" si="240"/>
        <v>592</v>
      </c>
      <c r="AE609" s="1">
        <f t="shared" si="241"/>
        <v>43537</v>
      </c>
      <c r="AF609" s="262">
        <f t="shared" si="242"/>
        <v>-0.16151237470953106</v>
      </c>
      <c r="AG609" s="262">
        <f t="shared" si="243"/>
        <v>-5.3776644472906199E-2</v>
      </c>
      <c r="AH609" s="262">
        <f t="shared" si="244"/>
        <v>-9.8598774280151957E-2</v>
      </c>
      <c r="AI609" s="262">
        <f t="shared" si="245"/>
        <v>-1.0171680762759365</v>
      </c>
      <c r="AJ609" s="262">
        <f t="shared" si="246"/>
        <v>-3.5863999999999341E-4</v>
      </c>
      <c r="AK609" s="262">
        <f t="shared" si="247"/>
        <v>-306.04022541090052</v>
      </c>
    </row>
    <row r="610" spans="1:37" x14ac:dyDescent="0.25">
      <c r="A610" s="6">
        <f t="shared" si="229"/>
        <v>593</v>
      </c>
      <c r="B610" s="245">
        <f>+Rendimientos!F1283</f>
        <v>42871</v>
      </c>
      <c r="C610" s="247">
        <f>+Rendimientos!G1283</f>
        <v>-1.2285105744514907E-2</v>
      </c>
      <c r="D610" s="247">
        <f>+Rendimientos!H1283</f>
        <v>-5.8728246041369423E-3</v>
      </c>
      <c r="E610" s="247">
        <f>+Rendimientos!I1283</f>
        <v>-1.6534424669248236E-2</v>
      </c>
      <c r="F610">
        <f>+VLOOKUP(B610,ASURB.MX!$A$2:$H$1054,8,FALSE)</f>
        <v>4.3100538643710733E-3</v>
      </c>
      <c r="G610" s="264">
        <f>+dr!F597</f>
        <v>3.8400000000049506E-6</v>
      </c>
      <c r="H610" s="264">
        <f>+dr!G597</f>
        <v>6.0268000000000821E-4</v>
      </c>
      <c r="I610" s="264">
        <f>+dr!H597</f>
        <v>3.9415999999999063E-4</v>
      </c>
      <c r="J610" s="264">
        <f>+dr!I597</f>
        <v>-9.0480000000003891E-5</v>
      </c>
      <c r="K610" s="264">
        <f>+dr!J597</f>
        <v>0</v>
      </c>
      <c r="M610" s="6">
        <f t="shared" si="230"/>
        <v>593</v>
      </c>
      <c r="N610" s="1">
        <f t="shared" si="224"/>
        <v>42871</v>
      </c>
      <c r="O610" s="263">
        <f t="shared" si="225"/>
        <v>37.172891437905456</v>
      </c>
      <c r="P610" s="263">
        <f t="shared" si="226"/>
        <v>9.0765382507605832</v>
      </c>
      <c r="Q610" s="263">
        <f t="shared" si="227"/>
        <v>14.547466460846836</v>
      </c>
      <c r="R610" s="263">
        <f t="shared" si="231"/>
        <v>306.43791673016551</v>
      </c>
      <c r="S610" s="98">
        <f t="shared" si="228"/>
        <v>3.0681033846153852E-2</v>
      </c>
      <c r="T610" s="265">
        <f>R610-'Ejercicio 7'!$J$12*EXP(-S610*34/360)</f>
        <v>306.34097581646222</v>
      </c>
      <c r="U610" s="280">
        <f t="shared" si="232"/>
        <v>8.2610660000000016E-2</v>
      </c>
      <c r="V610" s="280">
        <f t="shared" si="233"/>
        <v>8.3014969999999993E-2</v>
      </c>
      <c r="W610" s="280">
        <f t="shared" si="234"/>
        <v>-3.6695000000000477E-4</v>
      </c>
      <c r="X610" s="280">
        <f t="shared" si="235"/>
        <v>0</v>
      </c>
      <c r="Y610" s="262">
        <f t="shared" si="236"/>
        <v>9.9367780698667065</v>
      </c>
      <c r="Z610" s="262">
        <f t="shared" si="237"/>
        <v>9.7959302831965029</v>
      </c>
      <c r="AA610" s="262">
        <f t="shared" si="238"/>
        <v>10.00044829509595</v>
      </c>
      <c r="AB610" s="262">
        <f t="shared" si="239"/>
        <v>10</v>
      </c>
      <c r="AD610" s="6">
        <f t="shared" si="240"/>
        <v>593</v>
      </c>
      <c r="AE610" s="1">
        <f t="shared" si="241"/>
        <v>43537</v>
      </c>
      <c r="AF610" s="262">
        <f t="shared" si="242"/>
        <v>0.4594895620945465</v>
      </c>
      <c r="AG610" s="262">
        <f t="shared" si="243"/>
        <v>5.34617492394176E-2</v>
      </c>
      <c r="AH610" s="262">
        <f t="shared" si="244"/>
        <v>0.24253353915316289</v>
      </c>
      <c r="AI610" s="262">
        <f t="shared" si="245"/>
        <v>-1.3179217301654944</v>
      </c>
      <c r="AJ610" s="262">
        <f t="shared" si="246"/>
        <v>-3.8400000000049506E-6</v>
      </c>
      <c r="AK610" s="262">
        <f t="shared" si="247"/>
        <v>-306.34097581646222</v>
      </c>
    </row>
    <row r="611" spans="1:37" x14ac:dyDescent="0.25">
      <c r="A611" s="6">
        <f t="shared" si="229"/>
        <v>594</v>
      </c>
      <c r="B611" s="245">
        <f>+Rendimientos!F1284</f>
        <v>42872</v>
      </c>
      <c r="C611" s="247">
        <f>+Rendimientos!G1284</f>
        <v>-2.2500949290837791E-2</v>
      </c>
      <c r="D611" s="247">
        <f>+Rendimientos!H1284</f>
        <v>-1.6274894585136895E-2</v>
      </c>
      <c r="E611" s="247">
        <f>+Rendimientos!I1284</f>
        <v>-6.1104705249600891E-3</v>
      </c>
      <c r="F611">
        <f>+VLOOKUP(B611,ASURB.MX!$A$2:$H$1054,8,FALSE)</f>
        <v>-6.8884329046932473E-3</v>
      </c>
      <c r="G611" s="264">
        <f>+dr!F598</f>
        <v>-1.8772999999999707E-4</v>
      </c>
      <c r="H611" s="264">
        <f>+dr!G598</f>
        <v>-5.0083000000000766E-4</v>
      </c>
      <c r="I611" s="264">
        <f>+dr!H598</f>
        <v>-2.380999999999911E-4</v>
      </c>
      <c r="J611" s="264">
        <f>+dr!I598</f>
        <v>-1.1968999999999175E-4</v>
      </c>
      <c r="K611" s="264">
        <f>+dr!J598</f>
        <v>0</v>
      </c>
      <c r="M611" s="6">
        <f t="shared" si="230"/>
        <v>594</v>
      </c>
      <c r="N611" s="1">
        <f t="shared" si="224"/>
        <v>42872</v>
      </c>
      <c r="O611" s="263">
        <f t="shared" si="225"/>
        <v>36.795072152039559</v>
      </c>
      <c r="P611" s="263">
        <f t="shared" si="226"/>
        <v>8.9826128210540634</v>
      </c>
      <c r="Q611" s="263">
        <f t="shared" si="227"/>
        <v>14.699901692800667</v>
      </c>
      <c r="R611" s="263">
        <f t="shared" si="231"/>
        <v>303.0254188426095</v>
      </c>
      <c r="S611" s="98">
        <f t="shared" si="228"/>
        <v>3.048946384615385E-2</v>
      </c>
      <c r="T611" s="265">
        <f>R611-'Ejercicio 7'!$J$12*EXP(-S611*34/360)</f>
        <v>302.92847617496528</v>
      </c>
      <c r="U611" s="280">
        <f t="shared" si="232"/>
        <v>8.150715E-2</v>
      </c>
      <c r="V611" s="280">
        <f t="shared" si="233"/>
        <v>8.2382710000000012E-2</v>
      </c>
      <c r="W611" s="280">
        <f t="shared" si="234"/>
        <v>-3.9615999999999263E-4</v>
      </c>
      <c r="X611" s="280">
        <f t="shared" si="235"/>
        <v>0</v>
      </c>
      <c r="Y611" s="262">
        <f t="shared" si="236"/>
        <v>9.9367780698667065</v>
      </c>
      <c r="Z611" s="262">
        <f t="shared" si="237"/>
        <v>9.7959302831965029</v>
      </c>
      <c r="AA611" s="262">
        <f t="shared" si="238"/>
        <v>10.00044829509595</v>
      </c>
      <c r="AB611" s="262">
        <f t="shared" si="239"/>
        <v>10</v>
      </c>
      <c r="AD611" s="6">
        <f t="shared" si="240"/>
        <v>594</v>
      </c>
      <c r="AE611" s="1">
        <f t="shared" si="241"/>
        <v>43537</v>
      </c>
      <c r="AF611" s="262">
        <f t="shared" si="242"/>
        <v>0.83730884796044336</v>
      </c>
      <c r="AG611" s="262">
        <f t="shared" si="243"/>
        <v>0.14738717894593734</v>
      </c>
      <c r="AH611" s="262">
        <f t="shared" si="244"/>
        <v>9.0098307199331984E-2</v>
      </c>
      <c r="AI611" s="262">
        <f t="shared" si="245"/>
        <v>2.0945761573905202</v>
      </c>
      <c r="AJ611" s="262">
        <f t="shared" si="246"/>
        <v>1.8772999999999707E-4</v>
      </c>
      <c r="AK611" s="262">
        <f t="shared" si="247"/>
        <v>-302.92847617496528</v>
      </c>
    </row>
    <row r="612" spans="1:37" x14ac:dyDescent="0.25">
      <c r="A612" s="6">
        <f t="shared" si="229"/>
        <v>595</v>
      </c>
      <c r="B612" s="245">
        <f>+Rendimientos!F1285</f>
        <v>42873</v>
      </c>
      <c r="C612" s="247">
        <f>+Rendimientos!G1285</f>
        <v>-1.5286921896905651E-2</v>
      </c>
      <c r="D612" s="247">
        <f>+Rendimientos!H1285</f>
        <v>6.4096723794620867E-3</v>
      </c>
      <c r="E612" s="247">
        <f>+Rendimientos!I1285</f>
        <v>-5.1746088607787866E-3</v>
      </c>
      <c r="F612">
        <f>+VLOOKUP(B612,ASURB.MX!$A$2:$H$1054,8,FALSE)</f>
        <v>-1.2851421279092853E-2</v>
      </c>
      <c r="G612" s="264">
        <f>+dr!F599</f>
        <v>1.6151799999999938E-3</v>
      </c>
      <c r="H612" s="264">
        <f>+dr!G599</f>
        <v>3.729499999999969E-4</v>
      </c>
      <c r="I612" s="264">
        <f>+dr!H599</f>
        <v>1.6823000000000532E-4</v>
      </c>
      <c r="J612" s="264">
        <f>+dr!I599</f>
        <v>1.2791099999999861E-3</v>
      </c>
      <c r="K612" s="264">
        <f>+dr!J599</f>
        <v>0</v>
      </c>
      <c r="M612" s="6">
        <f t="shared" si="230"/>
        <v>595</v>
      </c>
      <c r="N612" s="1">
        <f t="shared" si="224"/>
        <v>42873</v>
      </c>
      <c r="O612" s="263">
        <f t="shared" si="225"/>
        <v>37.061472565107458</v>
      </c>
      <c r="P612" s="263">
        <f t="shared" si="226"/>
        <v>9.188708258178055</v>
      </c>
      <c r="Q612" s="263">
        <f t="shared" si="227"/>
        <v>14.713665206630122</v>
      </c>
      <c r="R612" s="263">
        <f t="shared" si="231"/>
        <v>301.22385847287859</v>
      </c>
      <c r="S612" s="98">
        <f t="shared" si="228"/>
        <v>3.2292373846153841E-2</v>
      </c>
      <c r="T612" s="265">
        <f>R612-'Ejercicio 7'!$J$12*EXP(-S612*34/360)</f>
        <v>301.12693231072569</v>
      </c>
      <c r="U612" s="280">
        <f t="shared" si="232"/>
        <v>8.2380930000000005E-2</v>
      </c>
      <c r="V612" s="280">
        <f t="shared" si="233"/>
        <v>8.2789040000000008E-2</v>
      </c>
      <c r="W612" s="280">
        <f t="shared" si="234"/>
        <v>1.0026399999999852E-3</v>
      </c>
      <c r="X612" s="280">
        <f t="shared" si="235"/>
        <v>0</v>
      </c>
      <c r="Y612" s="262">
        <f t="shared" si="236"/>
        <v>9.9367780698667065</v>
      </c>
      <c r="Z612" s="262">
        <f t="shared" si="237"/>
        <v>9.7959302831965029</v>
      </c>
      <c r="AA612" s="262">
        <f t="shared" si="238"/>
        <v>10.00044829509595</v>
      </c>
      <c r="AB612" s="262">
        <f t="shared" si="239"/>
        <v>10</v>
      </c>
      <c r="AD612" s="6">
        <f t="shared" si="240"/>
        <v>595</v>
      </c>
      <c r="AE612" s="1">
        <f t="shared" si="241"/>
        <v>43537</v>
      </c>
      <c r="AF612" s="262">
        <f t="shared" si="242"/>
        <v>0.57090843489254439</v>
      </c>
      <c r="AG612" s="262">
        <f t="shared" si="243"/>
        <v>-5.8708258178054251E-2</v>
      </c>
      <c r="AH612" s="262">
        <f t="shared" si="244"/>
        <v>7.6334793369877474E-2</v>
      </c>
      <c r="AI612" s="262">
        <f t="shared" si="245"/>
        <v>3.8961365271214277</v>
      </c>
      <c r="AJ612" s="262">
        <f t="shared" si="246"/>
        <v>-1.6151799999999938E-3</v>
      </c>
      <c r="AK612" s="262">
        <f t="shared" si="247"/>
        <v>-301.12693231072569</v>
      </c>
    </row>
    <row r="613" spans="1:37" x14ac:dyDescent="0.25">
      <c r="A613" s="6">
        <f t="shared" si="229"/>
        <v>596</v>
      </c>
      <c r="B613" s="245">
        <f>+Rendimientos!F1286</f>
        <v>42874</v>
      </c>
      <c r="C613" s="247">
        <f>+Rendimientos!G1286</f>
        <v>2.4097551579060524E-2</v>
      </c>
      <c r="D613" s="247">
        <f>+Rendimientos!H1286</f>
        <v>4.3964981140843917E-3</v>
      </c>
      <c r="E613" s="247">
        <f>+Rendimientos!I1286</f>
        <v>4.8519478615713877E-3</v>
      </c>
      <c r="F613">
        <f>+VLOOKUP(B613,ASURB.MX!$A$2:$H$1054,8,FALSE)</f>
        <v>1.35729865301072E-2</v>
      </c>
      <c r="G613" s="264">
        <f>+dr!F600</f>
        <v>5.6132000000000404E-4</v>
      </c>
      <c r="H613" s="264">
        <f>+dr!G600</f>
        <v>6.8806999999999896E-4</v>
      </c>
      <c r="I613" s="264">
        <f>+dr!H600</f>
        <v>6.6888999999999144E-4</v>
      </c>
      <c r="J613" s="264">
        <f>+dr!I600</f>
        <v>5.2551000000000681E-4</v>
      </c>
      <c r="K613" s="264">
        <f>+dr!J600</f>
        <v>0</v>
      </c>
      <c r="M613" s="6">
        <f t="shared" si="230"/>
        <v>596</v>
      </c>
      <c r="N613" s="1">
        <f t="shared" si="224"/>
        <v>42874</v>
      </c>
      <c r="O613" s="263">
        <f t="shared" si="225"/>
        <v>38.550243951219514</v>
      </c>
      <c r="P613" s="263">
        <f t="shared" si="226"/>
        <v>9.1702283950144761</v>
      </c>
      <c r="Q613" s="263">
        <f t="shared" si="227"/>
        <v>14.861934679409419</v>
      </c>
      <c r="R613" s="263">
        <f t="shared" si="231"/>
        <v>309.28961768594422</v>
      </c>
      <c r="S613" s="98">
        <f t="shared" si="228"/>
        <v>3.1238513846153851E-2</v>
      </c>
      <c r="T613" s="265">
        <f>R613-'Ejercicio 7'!$J$12*EXP(-S613*34/360)</f>
        <v>309.19268187613181</v>
      </c>
      <c r="U613" s="280">
        <f t="shared" si="232"/>
        <v>8.2696050000000007E-2</v>
      </c>
      <c r="V613" s="280">
        <f t="shared" si="233"/>
        <v>8.3289699999999994E-2</v>
      </c>
      <c r="W613" s="280">
        <f t="shared" si="234"/>
        <v>2.4904000000000592E-4</v>
      </c>
      <c r="X613" s="280">
        <f t="shared" si="235"/>
        <v>0</v>
      </c>
      <c r="Y613" s="262">
        <f t="shared" si="236"/>
        <v>9.9367780698667065</v>
      </c>
      <c r="Z613" s="262">
        <f t="shared" si="237"/>
        <v>9.7959302831965029</v>
      </c>
      <c r="AA613" s="262">
        <f t="shared" si="238"/>
        <v>10.00044829509595</v>
      </c>
      <c r="AB613" s="262">
        <f t="shared" si="239"/>
        <v>10</v>
      </c>
      <c r="AD613" s="6">
        <f t="shared" si="240"/>
        <v>596</v>
      </c>
      <c r="AE613" s="1">
        <f t="shared" si="241"/>
        <v>43537</v>
      </c>
      <c r="AF613" s="262">
        <f t="shared" si="242"/>
        <v>-0.91786295121951156</v>
      </c>
      <c r="AG613" s="262">
        <f t="shared" si="243"/>
        <v>-4.0228395014475282E-2</v>
      </c>
      <c r="AH613" s="262">
        <f t="shared" si="244"/>
        <v>-7.1934679409419999E-2</v>
      </c>
      <c r="AI613" s="262">
        <f t="shared" si="245"/>
        <v>-4.1696226859442049</v>
      </c>
      <c r="AJ613" s="262">
        <f t="shared" si="246"/>
        <v>-5.6132000000000404E-4</v>
      </c>
      <c r="AK613" s="262">
        <f t="shared" si="247"/>
        <v>-309.19268187613181</v>
      </c>
    </row>
    <row r="614" spans="1:37" x14ac:dyDescent="0.25">
      <c r="A614" s="6">
        <f t="shared" si="229"/>
        <v>597</v>
      </c>
      <c r="B614" s="245">
        <f>+Rendimientos!F1287</f>
        <v>42877</v>
      </c>
      <c r="C614" s="247">
        <f>+Rendimientos!G1287</f>
        <v>-1.0075651988741587E-2</v>
      </c>
      <c r="D614" s="247">
        <f>+Rendimientos!H1287</f>
        <v>-1.9714845024485585E-2</v>
      </c>
      <c r="E614" s="247">
        <f>+Rendimientos!I1287</f>
        <v>-1.7906880421084112E-2</v>
      </c>
      <c r="F614">
        <f>+VLOOKUP(B614,ASURB.MX!$A$2:$H$1054,8,FALSE)</f>
        <v>-6.4563306924194999E-3</v>
      </c>
      <c r="G614" s="264">
        <f>+dr!F601</f>
        <v>-4.0399999999995995E-5</v>
      </c>
      <c r="H614" s="264">
        <f>+dr!G601</f>
        <v>4.1705000000000214E-4</v>
      </c>
      <c r="I614" s="264">
        <f>+dr!H601</f>
        <v>3.1922000000000894E-4</v>
      </c>
      <c r="J614" s="264">
        <f>+dr!I601</f>
        <v>2.5994000000000017E-4</v>
      </c>
      <c r="K614" s="264">
        <f>+dr!J601</f>
        <v>0</v>
      </c>
      <c r="M614" s="6">
        <f t="shared" si="230"/>
        <v>597</v>
      </c>
      <c r="N614" s="1">
        <f t="shared" si="224"/>
        <v>42877</v>
      </c>
      <c r="O614" s="263">
        <f t="shared" si="225"/>
        <v>37.255114022556391</v>
      </c>
      <c r="P614" s="263">
        <f t="shared" si="226"/>
        <v>8.9517661640374921</v>
      </c>
      <c r="Q614" s="263">
        <f t="shared" si="227"/>
        <v>14.527514401619097</v>
      </c>
      <c r="R614" s="263">
        <f t="shared" si="231"/>
        <v>303.15638508983136</v>
      </c>
      <c r="S614" s="98">
        <f t="shared" si="228"/>
        <v>3.0636793846153851E-2</v>
      </c>
      <c r="T614" s="265">
        <f>R614-'Ejercicio 7'!$J$12*EXP(-S614*34/360)</f>
        <v>303.05944377108653</v>
      </c>
      <c r="U614" s="280">
        <f t="shared" si="232"/>
        <v>8.242503000000001E-2</v>
      </c>
      <c r="V614" s="280">
        <f t="shared" si="233"/>
        <v>8.2940030000000012E-2</v>
      </c>
      <c r="W614" s="280">
        <f t="shared" si="234"/>
        <v>-1.6530000000000711E-5</v>
      </c>
      <c r="X614" s="280">
        <f t="shared" si="235"/>
        <v>0</v>
      </c>
      <c r="Y614" s="262">
        <f t="shared" si="236"/>
        <v>9.9367780698667065</v>
      </c>
      <c r="Z614" s="262">
        <f t="shared" si="237"/>
        <v>9.7959302831965029</v>
      </c>
      <c r="AA614" s="262">
        <f t="shared" si="238"/>
        <v>10.00044829509595</v>
      </c>
      <c r="AB614" s="262">
        <f t="shared" si="239"/>
        <v>10</v>
      </c>
      <c r="AD614" s="6">
        <f t="shared" si="240"/>
        <v>597</v>
      </c>
      <c r="AE614" s="1">
        <f t="shared" si="241"/>
        <v>43537</v>
      </c>
      <c r="AF614" s="262">
        <f t="shared" si="242"/>
        <v>0.37726697744361104</v>
      </c>
      <c r="AG614" s="262">
        <f t="shared" si="243"/>
        <v>0.17823383596250864</v>
      </c>
      <c r="AH614" s="262">
        <f t="shared" si="244"/>
        <v>0.26248559838090202</v>
      </c>
      <c r="AI614" s="262">
        <f t="shared" si="245"/>
        <v>1.9636099101686568</v>
      </c>
      <c r="AJ614" s="262">
        <f t="shared" si="246"/>
        <v>4.0399999999995995E-5</v>
      </c>
      <c r="AK614" s="262">
        <f t="shared" si="247"/>
        <v>-303.05944377108653</v>
      </c>
    </row>
    <row r="615" spans="1:37" x14ac:dyDescent="0.25">
      <c r="A615" s="6">
        <f t="shared" si="229"/>
        <v>598</v>
      </c>
      <c r="B615" s="245">
        <f>+Rendimientos!F1288</f>
        <v>42878</v>
      </c>
      <c r="C615" s="247">
        <f>+Rendimientos!G1288</f>
        <v>8.8217333291476883E-3</v>
      </c>
      <c r="D615" s="247">
        <f>+Rendimientos!H1288</f>
        <v>-2.1253424582439732E-2</v>
      </c>
      <c r="E615" s="247">
        <f>+Rendimientos!I1288</f>
        <v>2.881848343626232E-2</v>
      </c>
      <c r="F615">
        <f>+VLOOKUP(B615,ASURB.MX!$A$2:$H$1054,8,FALSE)</f>
        <v>1.4633586488667315E-2</v>
      </c>
      <c r="G615" s="264">
        <f>+dr!F602</f>
        <v>-6.4137999999999695E-4</v>
      </c>
      <c r="H615" s="264">
        <f>+dr!G602</f>
        <v>3.2282000000000144E-4</v>
      </c>
      <c r="I615" s="264">
        <f>+dr!H602</f>
        <v>1.8717999999999513E-4</v>
      </c>
      <c r="J615" s="264">
        <f>+dr!I602</f>
        <v>4.0070000000003159E-5</v>
      </c>
      <c r="K615" s="264">
        <f>+dr!J602</f>
        <v>0</v>
      </c>
      <c r="M615" s="6">
        <f t="shared" si="230"/>
        <v>598</v>
      </c>
      <c r="N615" s="1">
        <f t="shared" si="224"/>
        <v>42878</v>
      </c>
      <c r="O615" s="263">
        <f t="shared" si="225"/>
        <v>37.965832477215187</v>
      </c>
      <c r="P615" s="263">
        <f t="shared" si="226"/>
        <v>8.9380037496095692</v>
      </c>
      <c r="Q615" s="263">
        <f t="shared" si="227"/>
        <v>15.222426378967697</v>
      </c>
      <c r="R615" s="263">
        <f t="shared" si="231"/>
        <v>309.61782425881796</v>
      </c>
      <c r="S615" s="98">
        <f t="shared" si="228"/>
        <v>3.003581384615385E-2</v>
      </c>
      <c r="T615" s="265">
        <f>R615-'Ejercicio 7'!$J$12*EXP(-S615*34/360)</f>
        <v>309.52087743760313</v>
      </c>
      <c r="U615" s="280">
        <f t="shared" si="232"/>
        <v>8.233080000000001E-2</v>
      </c>
      <c r="V615" s="280">
        <f t="shared" si="233"/>
        <v>8.2807989999999998E-2</v>
      </c>
      <c r="W615" s="280">
        <f t="shared" si="234"/>
        <v>-2.3639999999999772E-4</v>
      </c>
      <c r="X615" s="280">
        <f t="shared" si="235"/>
        <v>0</v>
      </c>
      <c r="Y615" s="262">
        <f t="shared" si="236"/>
        <v>9.9367780698667065</v>
      </c>
      <c r="Z615" s="262">
        <f t="shared" si="237"/>
        <v>9.7959302831965029</v>
      </c>
      <c r="AA615" s="262">
        <f t="shared" si="238"/>
        <v>10.00044829509595</v>
      </c>
      <c r="AB615" s="262">
        <f t="shared" si="239"/>
        <v>10</v>
      </c>
      <c r="AD615" s="6">
        <f t="shared" si="240"/>
        <v>598</v>
      </c>
      <c r="AE615" s="1">
        <f t="shared" si="241"/>
        <v>43537</v>
      </c>
      <c r="AF615" s="262">
        <f t="shared" si="242"/>
        <v>-0.33345147721518487</v>
      </c>
      <c r="AG615" s="262">
        <f t="shared" si="243"/>
        <v>0.19199625039043156</v>
      </c>
      <c r="AH615" s="262">
        <f t="shared" si="244"/>
        <v>-0.43242637896769764</v>
      </c>
      <c r="AI615" s="262">
        <f t="shared" si="245"/>
        <v>-4.4978292588179443</v>
      </c>
      <c r="AJ615" s="262">
        <f t="shared" si="246"/>
        <v>6.4137999999999695E-4</v>
      </c>
      <c r="AK615" s="262">
        <f t="shared" si="247"/>
        <v>-309.52087743760313</v>
      </c>
    </row>
    <row r="616" spans="1:37" x14ac:dyDescent="0.25">
      <c r="A616" s="6">
        <f t="shared" si="229"/>
        <v>599</v>
      </c>
      <c r="B616" s="245">
        <f>+Rendimientos!F1289</f>
        <v>42879</v>
      </c>
      <c r="C616" s="247">
        <f>+Rendimientos!G1289</f>
        <v>-1.6445658439807154E-2</v>
      </c>
      <c r="D616" s="247">
        <f>+Rendimientos!H1289</f>
        <v>1.3167072059041681E-2</v>
      </c>
      <c r="E616" s="247">
        <f>+Rendimientos!I1289</f>
        <v>7.6311285239026088E-3</v>
      </c>
      <c r="F616">
        <f>+VLOOKUP(B616,ASURB.MX!$A$2:$H$1054,8,FALSE)</f>
        <v>1.7455270038823002E-2</v>
      </c>
      <c r="G616" s="264">
        <f>+dr!F603</f>
        <v>-1.6000000001292758E-7</v>
      </c>
      <c r="H616" s="264">
        <f>+dr!G603</f>
        <v>1.0166999999999815E-4</v>
      </c>
      <c r="I616" s="264">
        <f>+dr!H603</f>
        <v>2.1514999999999729E-4</v>
      </c>
      <c r="J616" s="264">
        <f>+dr!I603</f>
        <v>1.0662000000000171E-4</v>
      </c>
      <c r="K616" s="264">
        <f>+dr!J603</f>
        <v>0</v>
      </c>
      <c r="M616" s="6">
        <f t="shared" si="230"/>
        <v>599</v>
      </c>
      <c r="N616" s="1">
        <f t="shared" si="224"/>
        <v>42879</v>
      </c>
      <c r="O616" s="263">
        <f t="shared" si="225"/>
        <v>37.018552953575913</v>
      </c>
      <c r="P616" s="263">
        <f t="shared" si="226"/>
        <v>9.2510102952284257</v>
      </c>
      <c r="Q616" s="263">
        <f t="shared" si="227"/>
        <v>14.903296129724254</v>
      </c>
      <c r="R616" s="263">
        <f t="shared" si="231"/>
        <v>310.49270151326914</v>
      </c>
      <c r="S616" s="98">
        <f t="shared" si="228"/>
        <v>3.0677033846153834E-2</v>
      </c>
      <c r="T616" s="265">
        <f>R616-'Ejercicio 7'!$J$12*EXP(-S616*34/360)</f>
        <v>310.39576056294368</v>
      </c>
      <c r="U616" s="280">
        <f t="shared" si="232"/>
        <v>8.2109650000000006E-2</v>
      </c>
      <c r="V616" s="280">
        <f t="shared" si="233"/>
        <v>8.283596E-2</v>
      </c>
      <c r="W616" s="280">
        <f t="shared" si="234"/>
        <v>-1.6984999999999917E-4</v>
      </c>
      <c r="X616" s="280">
        <f t="shared" si="235"/>
        <v>0</v>
      </c>
      <c r="Y616" s="262">
        <f t="shared" si="236"/>
        <v>9.9367780698667065</v>
      </c>
      <c r="Z616" s="262">
        <f t="shared" si="237"/>
        <v>9.7959302831965029</v>
      </c>
      <c r="AA616" s="262">
        <f t="shared" si="238"/>
        <v>10.00044829509595</v>
      </c>
      <c r="AB616" s="262">
        <f t="shared" si="239"/>
        <v>10</v>
      </c>
      <c r="AD616" s="6">
        <f t="shared" si="240"/>
        <v>599</v>
      </c>
      <c r="AE616" s="1">
        <f t="shared" si="241"/>
        <v>43537</v>
      </c>
      <c r="AF616" s="262">
        <f t="shared" si="242"/>
        <v>0.61382804642408928</v>
      </c>
      <c r="AG616" s="262">
        <f t="shared" si="243"/>
        <v>-0.12101029522842488</v>
      </c>
      <c r="AH616" s="262">
        <f t="shared" si="244"/>
        <v>-0.11329612972425451</v>
      </c>
      <c r="AI616" s="262">
        <f t="shared" si="245"/>
        <v>-5.3727065132691223</v>
      </c>
      <c r="AJ616" s="262">
        <f t="shared" si="246"/>
        <v>1.6000000001292758E-7</v>
      </c>
      <c r="AK616" s="262">
        <f t="shared" si="247"/>
        <v>-310.39576056294368</v>
      </c>
    </row>
    <row r="617" spans="1:37" x14ac:dyDescent="0.25">
      <c r="A617" s="6">
        <f t="shared" si="229"/>
        <v>600</v>
      </c>
      <c r="B617" s="245">
        <f>+Rendimientos!F1290</f>
        <v>42880</v>
      </c>
      <c r="C617" s="247">
        <f>+Rendimientos!G1290</f>
        <v>-1.025650016718911E-2</v>
      </c>
      <c r="D617" s="247">
        <f>+Rendimientos!H1290</f>
        <v>3.152530919229006E-3</v>
      </c>
      <c r="E617" s="247">
        <f>+Rendimientos!I1290</f>
        <v>-5.0809430820455258E-3</v>
      </c>
      <c r="F617">
        <f>+VLOOKUP(B617,ASURB.MX!$A$2:$H$1054,8,FALSE)</f>
        <v>-1.0354595018997513E-2</v>
      </c>
      <c r="G617" s="264">
        <f>+dr!F604</f>
        <v>9.9830000000009078E-5</v>
      </c>
      <c r="H617" s="264">
        <f>+dr!G604</f>
        <v>-1.0174000000000294E-4</v>
      </c>
      <c r="I617" s="264">
        <f>+dr!H604</f>
        <v>-2.7773999999999854E-4</v>
      </c>
      <c r="J617" s="264">
        <f>+dr!I604</f>
        <v>-1.0679000000000938E-4</v>
      </c>
      <c r="K617" s="264">
        <f>+dr!J604</f>
        <v>0</v>
      </c>
      <c r="M617" s="6">
        <f t="shared" si="230"/>
        <v>600</v>
      </c>
      <c r="N617" s="1">
        <f t="shared" si="224"/>
        <v>42880</v>
      </c>
      <c r="O617" s="263">
        <f t="shared" si="225"/>
        <v>37.248377112244903</v>
      </c>
      <c r="P617" s="263">
        <f t="shared" si="226"/>
        <v>9.1588280240356301</v>
      </c>
      <c r="Q617" s="263">
        <f t="shared" si="227"/>
        <v>14.715043438085274</v>
      </c>
      <c r="R617" s="263">
        <f t="shared" si="231"/>
        <v>301.97690183088167</v>
      </c>
      <c r="S617" s="98">
        <f t="shared" si="228"/>
        <v>3.0777023846153856E-2</v>
      </c>
      <c r="T617" s="265">
        <f>R617-'Ejercicio 7'!$J$12*EXP(-S617*34/360)</f>
        <v>301.87996179601379</v>
      </c>
      <c r="U617" s="280">
        <f t="shared" si="232"/>
        <v>8.1906240000000005E-2</v>
      </c>
      <c r="V617" s="280">
        <f t="shared" si="233"/>
        <v>8.2343070000000004E-2</v>
      </c>
      <c r="W617" s="280">
        <f t="shared" si="234"/>
        <v>-3.8326000000001026E-4</v>
      </c>
      <c r="X617" s="280">
        <f t="shared" si="235"/>
        <v>0</v>
      </c>
      <c r="Y617" s="262">
        <f t="shared" si="236"/>
        <v>9.9367780698667065</v>
      </c>
      <c r="Z617" s="262">
        <f t="shared" si="237"/>
        <v>9.7959302831965029</v>
      </c>
      <c r="AA617" s="262">
        <f t="shared" si="238"/>
        <v>10.00044829509595</v>
      </c>
      <c r="AB617" s="262">
        <f t="shared" si="239"/>
        <v>10</v>
      </c>
      <c r="AD617" s="6">
        <f t="shared" si="240"/>
        <v>600</v>
      </c>
      <c r="AE617" s="1">
        <f t="shared" si="241"/>
        <v>43537</v>
      </c>
      <c r="AF617" s="262">
        <f t="shared" si="242"/>
        <v>0.38400388775509953</v>
      </c>
      <c r="AG617" s="262">
        <f t="shared" si="243"/>
        <v>-2.882802403562934E-2</v>
      </c>
      <c r="AH617" s="262">
        <f t="shared" si="244"/>
        <v>7.4956561914724773E-2</v>
      </c>
      <c r="AI617" s="262">
        <f t="shared" si="245"/>
        <v>3.1430931691183446</v>
      </c>
      <c r="AJ617" s="262">
        <f t="shared" si="246"/>
        <v>-9.9830000000009078E-5</v>
      </c>
      <c r="AK617" s="262">
        <f t="shared" si="247"/>
        <v>-301.87996179601379</v>
      </c>
    </row>
    <row r="618" spans="1:37" x14ac:dyDescent="0.25">
      <c r="A618" s="6">
        <f t="shared" si="229"/>
        <v>601</v>
      </c>
      <c r="B618" s="245">
        <f>+Rendimientos!F1291</f>
        <v>42881</v>
      </c>
      <c r="C618" s="247">
        <f>+Rendimientos!G1291</f>
        <v>1.9311238701704421E-3</v>
      </c>
      <c r="D618" s="247">
        <f>+Rendimientos!H1291</f>
        <v>7.6148216811758986E-3</v>
      </c>
      <c r="E618" s="247">
        <f>+Rendimientos!I1291</f>
        <v>-1.1527631646429032E-2</v>
      </c>
      <c r="F618">
        <f>+VLOOKUP(B618,ASURB.MX!$A$2:$H$1054,8,FALSE)</f>
        <v>2.3193219642004175E-3</v>
      </c>
      <c r="G618" s="264">
        <f>+dr!F605</f>
        <v>2.0480000000003273E-5</v>
      </c>
      <c r="H618" s="264">
        <f>+dr!G605</f>
        <v>5.3698000000000634E-4</v>
      </c>
      <c r="I618" s="264">
        <f>+dr!H605</f>
        <v>6.5867000000000009E-4</v>
      </c>
      <c r="J618" s="264">
        <f>+dr!I605</f>
        <v>3.000699999999995E-4</v>
      </c>
      <c r="K618" s="264">
        <f>+dr!J605</f>
        <v>0</v>
      </c>
      <c r="M618" s="6">
        <f t="shared" si="230"/>
        <v>601</v>
      </c>
      <c r="N618" s="1">
        <f t="shared" si="224"/>
        <v>42881</v>
      </c>
      <c r="O618" s="263">
        <f t="shared" si="225"/>
        <v>37.70512400451031</v>
      </c>
      <c r="P618" s="263">
        <f t="shared" si="226"/>
        <v>9.1997886989707034</v>
      </c>
      <c r="Q618" s="263">
        <f t="shared" si="227"/>
        <v>14.620485256885914</v>
      </c>
      <c r="R618" s="263">
        <f t="shared" si="231"/>
        <v>305.8284877999796</v>
      </c>
      <c r="S618" s="98">
        <f t="shared" si="228"/>
        <v>3.069767384615385E-2</v>
      </c>
      <c r="T618" s="265">
        <f>R618-'Ejercicio 7'!$J$12*EXP(-S618*34/360)</f>
        <v>305.73154703862417</v>
      </c>
      <c r="U618" s="280">
        <f t="shared" si="232"/>
        <v>8.2544960000000014E-2</v>
      </c>
      <c r="V618" s="280">
        <f t="shared" si="233"/>
        <v>8.3279480000000003E-2</v>
      </c>
      <c r="W618" s="280">
        <f t="shared" si="234"/>
        <v>2.3599999999998622E-5</v>
      </c>
      <c r="X618" s="280">
        <f t="shared" si="235"/>
        <v>0</v>
      </c>
      <c r="Y618" s="262">
        <f t="shared" si="236"/>
        <v>9.9367780698667065</v>
      </c>
      <c r="Z618" s="262">
        <f t="shared" si="237"/>
        <v>9.7959302831965029</v>
      </c>
      <c r="AA618" s="262">
        <f t="shared" si="238"/>
        <v>10.00044829509595</v>
      </c>
      <c r="AB618" s="262">
        <f t="shared" si="239"/>
        <v>10</v>
      </c>
      <c r="AD618" s="6">
        <f t="shared" si="240"/>
        <v>601</v>
      </c>
      <c r="AE618" s="1">
        <f t="shared" si="241"/>
        <v>43537</v>
      </c>
      <c r="AF618" s="262">
        <f t="shared" si="242"/>
        <v>-7.2743004510307685E-2</v>
      </c>
      <c r="AG618" s="262">
        <f t="shared" si="243"/>
        <v>-6.9788698970702612E-2</v>
      </c>
      <c r="AH618" s="262">
        <f t="shared" si="244"/>
        <v>0.16951474311408532</v>
      </c>
      <c r="AI618" s="262">
        <f t="shared" si="245"/>
        <v>-0.70849279997958092</v>
      </c>
      <c r="AJ618" s="262">
        <f t="shared" si="246"/>
        <v>-2.0480000000003273E-5</v>
      </c>
      <c r="AK618" s="262">
        <f t="shared" si="247"/>
        <v>-305.73154703862417</v>
      </c>
    </row>
    <row r="619" spans="1:37" x14ac:dyDescent="0.25">
      <c r="A619" s="6">
        <f t="shared" si="229"/>
        <v>602</v>
      </c>
      <c r="B619" s="245">
        <f>+Rendimientos!F1292</f>
        <v>42884</v>
      </c>
      <c r="C619" s="247">
        <f>+Rendimientos!G1292</f>
        <v>-1.9311238701705186E-3</v>
      </c>
      <c r="D619" s="247">
        <f>+Rendimientos!H1292</f>
        <v>8.9200364456646589E-4</v>
      </c>
      <c r="E619" s="247">
        <f>+Rendimientos!I1292</f>
        <v>1.4706236323238994E-2</v>
      </c>
      <c r="F619">
        <f>+VLOOKUP(B619,ASURB.MX!$A$2:$H$1054,8,FALSE)</f>
        <v>-4.633124292478313E-4</v>
      </c>
      <c r="G619" s="264">
        <f>+dr!F606</f>
        <v>5.7117999999999058E-4</v>
      </c>
      <c r="H619" s="264">
        <f>+dr!G606</f>
        <v>-3.6590000000003009E-5</v>
      </c>
      <c r="I619" s="264">
        <f>+dr!H606</f>
        <v>2.6191000000000408E-4</v>
      </c>
      <c r="J619" s="264">
        <f>+dr!I606</f>
        <v>1.7340000000000411E-4</v>
      </c>
      <c r="K619" s="264">
        <f>+dr!J606</f>
        <v>0</v>
      </c>
      <c r="M619" s="6">
        <f t="shared" si="230"/>
        <v>602</v>
      </c>
      <c r="N619" s="1">
        <f t="shared" si="224"/>
        <v>42884</v>
      </c>
      <c r="O619" s="263">
        <f t="shared" si="225"/>
        <v>37.55977833569132</v>
      </c>
      <c r="P619" s="263">
        <f t="shared" si="226"/>
        <v>9.138147626590964</v>
      </c>
      <c r="Q619" s="263">
        <f t="shared" si="227"/>
        <v>15.009112445924606</v>
      </c>
      <c r="R619" s="263">
        <f t="shared" si="231"/>
        <v>304.97866185713355</v>
      </c>
      <c r="S619" s="98">
        <f t="shared" si="228"/>
        <v>3.1248373846153837E-2</v>
      </c>
      <c r="T619" s="265">
        <f>R619-'Ejercicio 7'!$J$12*EXP(-S619*34/360)</f>
        <v>304.88172613758985</v>
      </c>
      <c r="U619" s="280">
        <f t="shared" si="232"/>
        <v>8.1971390000000005E-2</v>
      </c>
      <c r="V619" s="280">
        <f t="shared" si="233"/>
        <v>8.2882720000000007E-2</v>
      </c>
      <c r="W619" s="280">
        <f t="shared" si="234"/>
        <v>-1.0306999999999678E-4</v>
      </c>
      <c r="X619" s="280">
        <f t="shared" si="235"/>
        <v>0</v>
      </c>
      <c r="Y619" s="262">
        <f t="shared" si="236"/>
        <v>9.9367780698667065</v>
      </c>
      <c r="Z619" s="262">
        <f t="shared" si="237"/>
        <v>9.7959302831965029</v>
      </c>
      <c r="AA619" s="262">
        <f t="shared" si="238"/>
        <v>10.00044829509595</v>
      </c>
      <c r="AB619" s="262">
        <f t="shared" si="239"/>
        <v>10</v>
      </c>
      <c r="AD619" s="6">
        <f t="shared" si="240"/>
        <v>602</v>
      </c>
      <c r="AE619" s="1">
        <f t="shared" si="241"/>
        <v>43537</v>
      </c>
      <c r="AF619" s="262">
        <f t="shared" si="242"/>
        <v>7.2602664308682563E-2</v>
      </c>
      <c r="AG619" s="262">
        <f t="shared" si="243"/>
        <v>-8.1476265909632417E-3</v>
      </c>
      <c r="AH619" s="262">
        <f t="shared" si="244"/>
        <v>-0.21911244592460655</v>
      </c>
      <c r="AI619" s="262">
        <f t="shared" si="245"/>
        <v>0.14133314286647192</v>
      </c>
      <c r="AJ619" s="262">
        <f t="shared" si="246"/>
        <v>-5.7117999999999058E-4</v>
      </c>
      <c r="AK619" s="262">
        <f t="shared" si="247"/>
        <v>-304.88172613758985</v>
      </c>
    </row>
    <row r="620" spans="1:37" x14ac:dyDescent="0.25">
      <c r="A620" s="6">
        <f t="shared" si="229"/>
        <v>603</v>
      </c>
      <c r="B620" s="245">
        <f>+Rendimientos!F1293</f>
        <v>42885</v>
      </c>
      <c r="C620" s="247">
        <f>+Rendimientos!G1293</f>
        <v>1.2167937512457273E-2</v>
      </c>
      <c r="D620" s="247">
        <f>+Rendimientos!H1293</f>
        <v>-1.572709404958253E-2</v>
      </c>
      <c r="E620" s="247">
        <f>+Rendimientos!I1293</f>
        <v>-1.6317732134637875E-2</v>
      </c>
      <c r="F620">
        <f>+VLOOKUP(B620,ASURB.MX!$A$2:$H$1054,8,FALSE)</f>
        <v>-8.2691469697766945E-3</v>
      </c>
      <c r="G620" s="264">
        <f>+dr!F607</f>
        <v>-5.9188000000000296E-4</v>
      </c>
      <c r="H620" s="264">
        <f>+dr!G607</f>
        <v>4.694000000000087E-4</v>
      </c>
      <c r="I620" s="264">
        <f>+dr!H607</f>
        <v>8.3650999999999864E-4</v>
      </c>
      <c r="J620" s="264">
        <f>+dr!I607</f>
        <v>3.0123999999999429E-4</v>
      </c>
      <c r="K620" s="264">
        <f>+dr!J607</f>
        <v>0</v>
      </c>
      <c r="M620" s="6">
        <f t="shared" si="230"/>
        <v>603</v>
      </c>
      <c r="N620" s="1">
        <f t="shared" si="224"/>
        <v>42885</v>
      </c>
      <c r="O620" s="263">
        <f t="shared" si="225"/>
        <v>38.093086695231968</v>
      </c>
      <c r="P620" s="263">
        <f t="shared" si="226"/>
        <v>8.9875348491898528</v>
      </c>
      <c r="Q620" s="263">
        <f t="shared" si="227"/>
        <v>14.550619129793972</v>
      </c>
      <c r="R620" s="263">
        <f t="shared" si="231"/>
        <v>302.60731609133194</v>
      </c>
      <c r="S620" s="98">
        <f t="shared" si="228"/>
        <v>3.0085313846153844E-2</v>
      </c>
      <c r="T620" s="265">
        <f>R620-'Ejercicio 7'!$J$12*EXP(-S620*34/360)</f>
        <v>302.51036972334242</v>
      </c>
      <c r="U620" s="280">
        <f t="shared" si="232"/>
        <v>8.2477380000000017E-2</v>
      </c>
      <c r="V620" s="280">
        <f t="shared" si="233"/>
        <v>8.3457320000000002E-2</v>
      </c>
      <c r="W620" s="280">
        <f t="shared" si="234"/>
        <v>2.4769999999993408E-5</v>
      </c>
      <c r="X620" s="280">
        <f t="shared" si="235"/>
        <v>0</v>
      </c>
      <c r="Y620" s="262">
        <f t="shared" si="236"/>
        <v>9.9367780698667065</v>
      </c>
      <c r="Z620" s="262">
        <f t="shared" si="237"/>
        <v>9.7959302831965029</v>
      </c>
      <c r="AA620" s="262">
        <f t="shared" si="238"/>
        <v>10.00044829509595</v>
      </c>
      <c r="AB620" s="262">
        <f t="shared" si="239"/>
        <v>10</v>
      </c>
      <c r="AD620" s="6">
        <f t="shared" si="240"/>
        <v>603</v>
      </c>
      <c r="AE620" s="1">
        <f t="shared" si="241"/>
        <v>43537</v>
      </c>
      <c r="AF620" s="262">
        <f t="shared" si="242"/>
        <v>-0.46070569523196525</v>
      </c>
      <c r="AG620" s="262">
        <f t="shared" si="243"/>
        <v>0.14246515081014799</v>
      </c>
      <c r="AH620" s="262">
        <f t="shared" si="244"/>
        <v>0.23938087020602694</v>
      </c>
      <c r="AI620" s="262">
        <f t="shared" si="245"/>
        <v>2.5126789086680787</v>
      </c>
      <c r="AJ620" s="262">
        <f t="shared" si="246"/>
        <v>5.9188000000000296E-4</v>
      </c>
      <c r="AK620" s="262">
        <f t="shared" si="247"/>
        <v>-302.51036972334242</v>
      </c>
    </row>
    <row r="621" spans="1:37" x14ac:dyDescent="0.25">
      <c r="A621" s="6">
        <f t="shared" si="229"/>
        <v>604</v>
      </c>
      <c r="B621" s="245">
        <f>+Rendimientos!F1294</f>
        <v>42886</v>
      </c>
      <c r="C621" s="247">
        <f>+Rendimientos!G1294</f>
        <v>-1.8632084132346412E-2</v>
      </c>
      <c r="D621" s="247">
        <f>+Rendimientos!H1294</f>
        <v>-2.5921897561702181E-2</v>
      </c>
      <c r="E621" s="247">
        <f>+Rendimientos!I1294</f>
        <v>-3.24564908248526E-2</v>
      </c>
      <c r="F621">
        <f>+VLOOKUP(B621,ASURB.MX!$A$2:$H$1054,8,FALSE)</f>
        <v>1.0257626459426326E-2</v>
      </c>
      <c r="G621" s="264">
        <f>+dr!F608</f>
        <v>-2.4644000000000055E-4</v>
      </c>
      <c r="H621" s="264">
        <f>+dr!G608</f>
        <v>1.8630000000000035E-4</v>
      </c>
      <c r="I621" s="264">
        <f>+dr!H608</f>
        <v>1.8511000000000222E-4</v>
      </c>
      <c r="J621" s="264">
        <f>+dr!I608</f>
        <v>6.0336000000001111E-4</v>
      </c>
      <c r="K621" s="264">
        <f>+dr!J608</f>
        <v>0</v>
      </c>
      <c r="M621" s="6">
        <f t="shared" si="230"/>
        <v>604</v>
      </c>
      <c r="N621" s="1">
        <f t="shared" si="224"/>
        <v>42886</v>
      </c>
      <c r="O621" s="263">
        <f t="shared" si="225"/>
        <v>36.937703056651813</v>
      </c>
      <c r="P621" s="263">
        <f t="shared" si="226"/>
        <v>8.8963741695093361</v>
      </c>
      <c r="Q621" s="263">
        <f t="shared" si="227"/>
        <v>14.317674969681146</v>
      </c>
      <c r="R621" s="263">
        <f t="shared" si="231"/>
        <v>308.26590915606789</v>
      </c>
      <c r="S621" s="98">
        <f t="shared" si="228"/>
        <v>3.0430753846153846E-2</v>
      </c>
      <c r="T621" s="265">
        <f>R621-'Ejercicio 7'!$J$12*EXP(-S621*34/360)</f>
        <v>308.16896595089128</v>
      </c>
      <c r="U621" s="280">
        <f t="shared" si="232"/>
        <v>8.2194280000000008E-2</v>
      </c>
      <c r="V621" s="280">
        <f t="shared" si="233"/>
        <v>8.2805920000000005E-2</v>
      </c>
      <c r="W621" s="280">
        <f t="shared" si="234"/>
        <v>3.2689000000001023E-4</v>
      </c>
      <c r="X621" s="280">
        <f t="shared" si="235"/>
        <v>0</v>
      </c>
      <c r="Y621" s="262">
        <f t="shared" si="236"/>
        <v>9.9367780698667065</v>
      </c>
      <c r="Z621" s="262">
        <f t="shared" si="237"/>
        <v>9.7959302831965029</v>
      </c>
      <c r="AA621" s="262">
        <f t="shared" si="238"/>
        <v>10.00044829509595</v>
      </c>
      <c r="AB621" s="262">
        <f t="shared" si="239"/>
        <v>10</v>
      </c>
      <c r="AD621" s="6">
        <f t="shared" si="240"/>
        <v>604</v>
      </c>
      <c r="AE621" s="1">
        <f t="shared" si="241"/>
        <v>43537</v>
      </c>
      <c r="AF621" s="262">
        <f t="shared" si="242"/>
        <v>0.69467794334818933</v>
      </c>
      <c r="AG621" s="262">
        <f t="shared" si="243"/>
        <v>0.23362583049066465</v>
      </c>
      <c r="AH621" s="262">
        <f t="shared" si="244"/>
        <v>0.47232503031885287</v>
      </c>
      <c r="AI621" s="262">
        <f t="shared" si="245"/>
        <v>-3.1459141560678745</v>
      </c>
      <c r="AJ621" s="262">
        <f t="shared" si="246"/>
        <v>2.4644000000000055E-4</v>
      </c>
      <c r="AK621" s="262">
        <f t="shared" si="247"/>
        <v>-308.16896595089128</v>
      </c>
    </row>
    <row r="622" spans="1:37" x14ac:dyDescent="0.25">
      <c r="A622" s="6">
        <f t="shared" si="229"/>
        <v>605</v>
      </c>
      <c r="B622" s="245">
        <f>+Rendimientos!F1295</f>
        <v>42887</v>
      </c>
      <c r="C622" s="247">
        <f>+Rendimientos!G1295</f>
        <v>1.8632084132346509E-2</v>
      </c>
      <c r="D622" s="247">
        <f>+Rendimientos!H1295</f>
        <v>7.5617437047727651E-2</v>
      </c>
      <c r="E622" s="247">
        <f>+Rendimientos!I1295</f>
        <v>4.9858796910512643E-3</v>
      </c>
      <c r="F622">
        <f>+VLOOKUP(B622,ASURB.MX!$A$2:$H$1054,8,FALSE)</f>
        <v>-1.4666453508127814E-2</v>
      </c>
      <c r="G622" s="264">
        <f>+dr!F609</f>
        <v>8.261100000000049E-4</v>
      </c>
      <c r="H622" s="264">
        <f>+dr!G609</f>
        <v>4.4059999999984667E-5</v>
      </c>
      <c r="I622" s="264">
        <f>+dr!H609</f>
        <v>-2.8504000000000029E-4</v>
      </c>
      <c r="J622" s="264">
        <f>+dr!I609</f>
        <v>-1.7798000000000813E-4</v>
      </c>
      <c r="K622" s="264">
        <f>+dr!J609</f>
        <v>0</v>
      </c>
      <c r="M622" s="6">
        <f t="shared" si="230"/>
        <v>605</v>
      </c>
      <c r="N622" s="1">
        <f t="shared" si="224"/>
        <v>42887</v>
      </c>
      <c r="O622" s="263">
        <f t="shared" si="225"/>
        <v>38.340123573929972</v>
      </c>
      <c r="P622" s="263">
        <f t="shared" si="226"/>
        <v>9.8471604226136407</v>
      </c>
      <c r="Q622" s="263">
        <f t="shared" si="227"/>
        <v>14.863925298811315</v>
      </c>
      <c r="R622" s="263">
        <f t="shared" si="231"/>
        <v>300.67762332874878</v>
      </c>
      <c r="S622" s="98">
        <f t="shared" si="228"/>
        <v>3.1503303846153852E-2</v>
      </c>
      <c r="T622" s="265">
        <f>R622-'Ejercicio 7'!$J$12*EXP(-S622*34/360)</f>
        <v>300.58068994307143</v>
      </c>
      <c r="U622" s="280">
        <f t="shared" si="232"/>
        <v>8.2052039999999993E-2</v>
      </c>
      <c r="V622" s="280">
        <f t="shared" si="233"/>
        <v>8.2335770000000003E-2</v>
      </c>
      <c r="W622" s="280">
        <f t="shared" si="234"/>
        <v>-4.5445000000000901E-4</v>
      </c>
      <c r="X622" s="280">
        <f t="shared" si="235"/>
        <v>0</v>
      </c>
      <c r="Y622" s="262">
        <f t="shared" si="236"/>
        <v>9.9367780698667065</v>
      </c>
      <c r="Z622" s="262">
        <f t="shared" si="237"/>
        <v>9.7959302831965029</v>
      </c>
      <c r="AA622" s="262">
        <f t="shared" si="238"/>
        <v>10.00044829509595</v>
      </c>
      <c r="AB622" s="262">
        <f t="shared" si="239"/>
        <v>10</v>
      </c>
      <c r="AD622" s="6">
        <f t="shared" si="240"/>
        <v>605</v>
      </c>
      <c r="AE622" s="1">
        <f t="shared" si="241"/>
        <v>43537</v>
      </c>
      <c r="AF622" s="262">
        <f t="shared" si="242"/>
        <v>-0.70774257392996986</v>
      </c>
      <c r="AG622" s="262">
        <f t="shared" si="243"/>
        <v>-0.71716042261363988</v>
      </c>
      <c r="AH622" s="262">
        <f t="shared" si="244"/>
        <v>-7.3925298811316154E-2</v>
      </c>
      <c r="AI622" s="262">
        <f t="shared" si="245"/>
        <v>4.4423716712512373</v>
      </c>
      <c r="AJ622" s="262">
        <f t="shared" si="246"/>
        <v>-8.261100000000049E-4</v>
      </c>
      <c r="AK622" s="262">
        <f t="shared" si="247"/>
        <v>-300.58068994307143</v>
      </c>
    </row>
    <row r="623" spans="1:37" x14ac:dyDescent="0.25">
      <c r="A623" s="6">
        <f t="shared" si="229"/>
        <v>606</v>
      </c>
      <c r="B623" s="245">
        <f>+Rendimientos!F1296</f>
        <v>42888</v>
      </c>
      <c r="C623" s="247">
        <f>+Rendimientos!G1296</f>
        <v>1.4534221094539055E-2</v>
      </c>
      <c r="D623" s="247">
        <f>+Rendimientos!H1296</f>
        <v>-6.4660750809838888E-4</v>
      </c>
      <c r="E623" s="247">
        <f>+Rendimientos!I1296</f>
        <v>9.2410697135101409E-3</v>
      </c>
      <c r="F623">
        <f>+VLOOKUP(B623,ASURB.MX!$A$2:$H$1054,8,FALSE)</f>
        <v>9.6739414629021785E-3</v>
      </c>
      <c r="G623" s="264">
        <f>+dr!F610</f>
        <v>-1.0240000000000249E-4</v>
      </c>
      <c r="H623" s="264">
        <f>+dr!G610</f>
        <v>-6.0477999999999921E-4</v>
      </c>
      <c r="I623" s="264">
        <f>+dr!H610</f>
        <v>-1.0836000000000179E-4</v>
      </c>
      <c r="J623" s="264">
        <f>+dr!I610</f>
        <v>-9.9939999999992812E-5</v>
      </c>
      <c r="K623" s="264">
        <f>+dr!J610</f>
        <v>0</v>
      </c>
      <c r="M623" s="6">
        <f t="shared" si="230"/>
        <v>606</v>
      </c>
      <c r="N623" s="1">
        <f t="shared" si="224"/>
        <v>42888</v>
      </c>
      <c r="O623" s="263">
        <f t="shared" si="225"/>
        <v>38.183332472310624</v>
      </c>
      <c r="P623" s="263">
        <f t="shared" si="226"/>
        <v>9.1240983816720451</v>
      </c>
      <c r="Q623" s="263">
        <f t="shared" si="227"/>
        <v>14.927308884399253</v>
      </c>
      <c r="R623" s="263">
        <f t="shared" si="231"/>
        <v>308.08603147101343</v>
      </c>
      <c r="S623" s="98">
        <f t="shared" si="228"/>
        <v>3.0574793846153844E-2</v>
      </c>
      <c r="T623" s="265">
        <f>R623-'Ejercicio 7'!$J$12*EXP(-S623*34/360)</f>
        <v>307.98908958462164</v>
      </c>
      <c r="U623" s="280">
        <f t="shared" si="232"/>
        <v>8.1403200000000009E-2</v>
      </c>
      <c r="V623" s="280">
        <f t="shared" si="233"/>
        <v>8.2512450000000001E-2</v>
      </c>
      <c r="W623" s="280">
        <f t="shared" si="234"/>
        <v>-3.7640999999999369E-4</v>
      </c>
      <c r="X623" s="280">
        <f t="shared" si="235"/>
        <v>0</v>
      </c>
      <c r="Y623" s="262">
        <f t="shared" si="236"/>
        <v>9.9367780698667065</v>
      </c>
      <c r="Z623" s="262">
        <f t="shared" si="237"/>
        <v>9.7959302831965029</v>
      </c>
      <c r="AA623" s="262">
        <f t="shared" si="238"/>
        <v>10.00044829509595</v>
      </c>
      <c r="AB623" s="262">
        <f t="shared" si="239"/>
        <v>10</v>
      </c>
      <c r="AD623" s="6">
        <f t="shared" si="240"/>
        <v>606</v>
      </c>
      <c r="AE623" s="1">
        <f t="shared" si="241"/>
        <v>43537</v>
      </c>
      <c r="AF623" s="262">
        <f t="shared" si="242"/>
        <v>-0.55095147231062214</v>
      </c>
      <c r="AG623" s="262">
        <f t="shared" si="243"/>
        <v>5.90161832795566E-3</v>
      </c>
      <c r="AH623" s="262">
        <f t="shared" si="244"/>
        <v>-0.13730888439925337</v>
      </c>
      <c r="AI623" s="262">
        <f t="shared" si="245"/>
        <v>-2.9660364710134104</v>
      </c>
      <c r="AJ623" s="262">
        <f t="shared" si="246"/>
        <v>1.0240000000000249E-4</v>
      </c>
      <c r="AK623" s="262">
        <f t="shared" si="247"/>
        <v>-307.98908958462164</v>
      </c>
    </row>
    <row r="624" spans="1:37" x14ac:dyDescent="0.25">
      <c r="A624" s="6">
        <f t="shared" si="229"/>
        <v>607</v>
      </c>
      <c r="B624" s="245">
        <f>+Rendimientos!F1297</f>
        <v>42891</v>
      </c>
      <c r="C624" s="247">
        <f>+Rendimientos!G1297</f>
        <v>-3.1416928134442548E-3</v>
      </c>
      <c r="D624" s="247">
        <f>+Rendimientos!H1297</f>
        <v>-4.1050805957657446E-3</v>
      </c>
      <c r="E624" s="247">
        <f>+Rendimientos!I1297</f>
        <v>7.2012836299743775E-3</v>
      </c>
      <c r="F624">
        <f>+VLOOKUP(B624,ASURB.MX!$A$2:$H$1054,8,FALSE)</f>
        <v>-2.4097045493779762E-3</v>
      </c>
      <c r="G624" s="264">
        <f>+dr!F611</f>
        <v>2.2279999999999522E-5</v>
      </c>
      <c r="H624" s="264">
        <f>+dr!G611</f>
        <v>-1.4803999999998818E-4</v>
      </c>
      <c r="I624" s="264">
        <f>+dr!H611</f>
        <v>-2.5094999999999978E-4</v>
      </c>
      <c r="J624" s="264">
        <f>+dr!I611</f>
        <v>-5.0007999999999997E-4</v>
      </c>
      <c r="K624" s="264">
        <f>+dr!J611</f>
        <v>0</v>
      </c>
      <c r="M624" s="6">
        <f t="shared" si="230"/>
        <v>607</v>
      </c>
      <c r="N624" s="1">
        <f t="shared" si="224"/>
        <v>42891</v>
      </c>
      <c r="O624" s="263">
        <f t="shared" si="225"/>
        <v>37.51433714491845</v>
      </c>
      <c r="P624" s="263">
        <f t="shared" si="226"/>
        <v>9.0925974369532323</v>
      </c>
      <c r="Q624" s="263">
        <f t="shared" si="227"/>
        <v>14.896891400598863</v>
      </c>
      <c r="R624" s="263">
        <f t="shared" si="231"/>
        <v>304.38563111529032</v>
      </c>
      <c r="S624" s="98">
        <f t="shared" si="228"/>
        <v>3.0699473846153846E-2</v>
      </c>
      <c r="T624" s="265">
        <f>R624-'Ejercicio 7'!$J$12*EXP(-S624*34/360)</f>
        <v>304.28869037041483</v>
      </c>
      <c r="U624" s="280">
        <f t="shared" si="232"/>
        <v>8.185994000000002E-2</v>
      </c>
      <c r="V624" s="280">
        <f t="shared" si="233"/>
        <v>8.2369860000000003E-2</v>
      </c>
      <c r="W624" s="280">
        <f t="shared" si="234"/>
        <v>-7.7655000000000085E-4</v>
      </c>
      <c r="X624" s="280">
        <f t="shared" si="235"/>
        <v>0</v>
      </c>
      <c r="Y624" s="262">
        <f t="shared" si="236"/>
        <v>9.9367780698667065</v>
      </c>
      <c r="Z624" s="262">
        <f t="shared" si="237"/>
        <v>9.7959302831965029</v>
      </c>
      <c r="AA624" s="262">
        <f t="shared" si="238"/>
        <v>10.00044829509595</v>
      </c>
      <c r="AB624" s="262">
        <f t="shared" si="239"/>
        <v>10</v>
      </c>
      <c r="AD624" s="6">
        <f t="shared" si="240"/>
        <v>607</v>
      </c>
      <c r="AE624" s="1">
        <f t="shared" si="241"/>
        <v>43537</v>
      </c>
      <c r="AF624" s="262">
        <f t="shared" si="242"/>
        <v>0.11804385508155235</v>
      </c>
      <c r="AG624" s="262">
        <f t="shared" si="243"/>
        <v>3.7402563046768478E-2</v>
      </c>
      <c r="AH624" s="262">
        <f t="shared" si="244"/>
        <v>-0.10689140059886348</v>
      </c>
      <c r="AI624" s="262">
        <f t="shared" si="245"/>
        <v>0.73436388470969405</v>
      </c>
      <c r="AJ624" s="262">
        <f t="shared" si="246"/>
        <v>-2.2279999999999522E-5</v>
      </c>
      <c r="AK624" s="262">
        <f t="shared" si="247"/>
        <v>-304.28869037041483</v>
      </c>
    </row>
    <row r="625" spans="1:37" x14ac:dyDescent="0.25">
      <c r="A625" s="6">
        <f t="shared" si="229"/>
        <v>608</v>
      </c>
      <c r="B625" s="245">
        <f>+Rendimientos!F1298</f>
        <v>42892</v>
      </c>
      <c r="C625" s="247">
        <f>+Rendimientos!G1298</f>
        <v>1.4370818564594995E-2</v>
      </c>
      <c r="D625" s="247">
        <f>+Rendimientos!H1298</f>
        <v>-7.38810737490052E-3</v>
      </c>
      <c r="E625" s="247">
        <f>+Rendimientos!I1298</f>
        <v>-1.2471412632464991E-2</v>
      </c>
      <c r="F625">
        <f>+VLOOKUP(B625,ASURB.MX!$A$2:$H$1054,8,FALSE)</f>
        <v>-1.0971562761790446E-2</v>
      </c>
      <c r="G625" s="264">
        <f>+dr!F612</f>
        <v>-1.9959999999999423E-4</v>
      </c>
      <c r="H625" s="264">
        <f>+dr!G612</f>
        <v>2.4288000000000087E-4</v>
      </c>
      <c r="I625" s="264">
        <f>+dr!H612</f>
        <v>-5.1110000000006983E-5</v>
      </c>
      <c r="J625" s="264">
        <f>+dr!I612</f>
        <v>-3.1433000000000155E-4</v>
      </c>
      <c r="K625" s="264">
        <f>+dr!J612</f>
        <v>0</v>
      </c>
      <c r="M625" s="6">
        <f t="shared" si="230"/>
        <v>608</v>
      </c>
      <c r="N625" s="1">
        <f t="shared" si="224"/>
        <v>42892</v>
      </c>
      <c r="O625" s="263">
        <f t="shared" si="225"/>
        <v>38.177093728910066</v>
      </c>
      <c r="P625" s="263">
        <f t="shared" si="226"/>
        <v>9.0627951437073051</v>
      </c>
      <c r="Q625" s="263">
        <f t="shared" si="227"/>
        <v>14.606693230243836</v>
      </c>
      <c r="R625" s="263">
        <f t="shared" si="231"/>
        <v>301.7906492851979</v>
      </c>
      <c r="S625" s="98">
        <f t="shared" si="228"/>
        <v>3.0477593846153853E-2</v>
      </c>
      <c r="T625" s="265">
        <f>R625-'Ejercicio 7'!$J$12*EXP(-S625*34/360)</f>
        <v>301.69370650887549</v>
      </c>
      <c r="U625" s="280">
        <f t="shared" si="232"/>
        <v>8.2250860000000009E-2</v>
      </c>
      <c r="V625" s="280">
        <f t="shared" si="233"/>
        <v>8.2569699999999996E-2</v>
      </c>
      <c r="W625" s="280">
        <f t="shared" si="234"/>
        <v>-5.9080000000000243E-4</v>
      </c>
      <c r="X625" s="280">
        <f t="shared" si="235"/>
        <v>0</v>
      </c>
      <c r="Y625" s="262">
        <f t="shared" si="236"/>
        <v>9.9367780698667065</v>
      </c>
      <c r="Z625" s="262">
        <f t="shared" si="237"/>
        <v>9.7959302831965029</v>
      </c>
      <c r="AA625" s="262">
        <f t="shared" si="238"/>
        <v>10.00044829509595</v>
      </c>
      <c r="AB625" s="262">
        <f t="shared" si="239"/>
        <v>10</v>
      </c>
      <c r="AD625" s="6">
        <f t="shared" si="240"/>
        <v>608</v>
      </c>
      <c r="AE625" s="1">
        <f t="shared" si="241"/>
        <v>43537</v>
      </c>
      <c r="AF625" s="262">
        <f t="shared" si="242"/>
        <v>-0.5447127289100635</v>
      </c>
      <c r="AG625" s="262">
        <f t="shared" si="243"/>
        <v>6.7204856292695681E-2</v>
      </c>
      <c r="AH625" s="262">
        <f t="shared" si="244"/>
        <v>0.18330676975616278</v>
      </c>
      <c r="AI625" s="262">
        <f t="shared" si="245"/>
        <v>3.3293457148021162</v>
      </c>
      <c r="AJ625" s="262">
        <f t="shared" si="246"/>
        <v>1.9959999999999423E-4</v>
      </c>
      <c r="AK625" s="262">
        <f t="shared" si="247"/>
        <v>-301.69370650887549</v>
      </c>
    </row>
    <row r="626" spans="1:37" x14ac:dyDescent="0.25">
      <c r="A626" s="6">
        <f t="shared" si="229"/>
        <v>609</v>
      </c>
      <c r="B626" s="245">
        <f>+Rendimientos!F1299</f>
        <v>42893</v>
      </c>
      <c r="C626" s="247">
        <f>+Rendimientos!G1299</f>
        <v>1.2398017707125071E-3</v>
      </c>
      <c r="D626" s="247">
        <f>+Rendimientos!H1299</f>
        <v>7.3881073749004714E-3</v>
      </c>
      <c r="E626" s="247">
        <f>+Rendimientos!I1299</f>
        <v>-9.290127422190906E-3</v>
      </c>
      <c r="F626">
        <f>+VLOOKUP(B626,ASURB.MX!$A$2:$H$1054,8,FALSE)</f>
        <v>1.2615159236050848E-2</v>
      </c>
      <c r="G626" s="264">
        <f>+dr!F613</f>
        <v>-2.0654000000000505E-4</v>
      </c>
      <c r="H626" s="264">
        <f>+dr!G613</f>
        <v>-1.0709000000000413E-4</v>
      </c>
      <c r="I626" s="264">
        <f>+dr!H613</f>
        <v>-9.362000000000259E-5</v>
      </c>
      <c r="J626" s="264">
        <f>+dr!I613</f>
        <v>-2.0972000000001045E-4</v>
      </c>
      <c r="K626" s="264">
        <f>+dr!J613</f>
        <v>0</v>
      </c>
      <c r="M626" s="6">
        <f t="shared" si="230"/>
        <v>609</v>
      </c>
      <c r="N626" s="1">
        <f t="shared" si="224"/>
        <v>42893</v>
      </c>
      <c r="O626" s="263">
        <f t="shared" si="225"/>
        <v>37.679066627081419</v>
      </c>
      <c r="P626" s="263">
        <f t="shared" si="226"/>
        <v>9.1977032116717723</v>
      </c>
      <c r="Q626" s="263">
        <f t="shared" si="227"/>
        <v>14.653235279902653</v>
      </c>
      <c r="R626" s="263">
        <f t="shared" si="231"/>
        <v>308.99351347933987</v>
      </c>
      <c r="S626" s="98">
        <f t="shared" si="228"/>
        <v>3.0470653846153842E-2</v>
      </c>
      <c r="T626" s="265">
        <f>R626-'Ejercicio 7'!$J$12*EXP(-S626*34/360)</f>
        <v>308.89657063947686</v>
      </c>
      <c r="U626" s="280">
        <f t="shared" si="232"/>
        <v>8.1900890000000004E-2</v>
      </c>
      <c r="V626" s="280">
        <f t="shared" si="233"/>
        <v>8.252719E-2</v>
      </c>
      <c r="W626" s="280">
        <f t="shared" si="234"/>
        <v>-4.8619000000001134E-4</v>
      </c>
      <c r="X626" s="280">
        <f t="shared" si="235"/>
        <v>0</v>
      </c>
      <c r="Y626" s="262">
        <f t="shared" si="236"/>
        <v>9.9367780698667065</v>
      </c>
      <c r="Z626" s="262">
        <f t="shared" si="237"/>
        <v>9.7959302831965029</v>
      </c>
      <c r="AA626" s="262">
        <f t="shared" si="238"/>
        <v>10.00044829509595</v>
      </c>
      <c r="AB626" s="262">
        <f t="shared" si="239"/>
        <v>10</v>
      </c>
      <c r="AD626" s="6">
        <f t="shared" si="240"/>
        <v>609</v>
      </c>
      <c r="AE626" s="1">
        <f t="shared" si="241"/>
        <v>43537</v>
      </c>
      <c r="AF626" s="262">
        <f t="shared" si="242"/>
        <v>-4.6685627081416214E-2</v>
      </c>
      <c r="AG626" s="262">
        <f t="shared" si="243"/>
        <v>-6.7703211671771513E-2</v>
      </c>
      <c r="AH626" s="262">
        <f t="shared" si="244"/>
        <v>0.13676472009734653</v>
      </c>
      <c r="AI626" s="262">
        <f t="shared" si="245"/>
        <v>-3.8735184793398503</v>
      </c>
      <c r="AJ626" s="262">
        <f t="shared" si="246"/>
        <v>2.0654000000000505E-4</v>
      </c>
      <c r="AK626" s="262">
        <f t="shared" si="247"/>
        <v>-308.89657063947686</v>
      </c>
    </row>
    <row r="627" spans="1:37" x14ac:dyDescent="0.25">
      <c r="A627" s="6">
        <f t="shared" si="229"/>
        <v>610</v>
      </c>
      <c r="B627" s="245">
        <f>+Rendimientos!F1300</f>
        <v>42894</v>
      </c>
      <c r="C627" s="247">
        <f>+Rendimientos!G1300</f>
        <v>1.5370730858991665E-2</v>
      </c>
      <c r="D627" s="247">
        <f>+Rendimientos!H1300</f>
        <v>1.7305441471450727E-3</v>
      </c>
      <c r="E627" s="247">
        <f>+Rendimientos!I1300</f>
        <v>-2.9428848322595791E-2</v>
      </c>
      <c r="F627">
        <f>+VLOOKUP(B627,ASURB.MX!$A$2:$H$1054,8,FALSE)</f>
        <v>-1.045546531666976E-2</v>
      </c>
      <c r="G627" s="264">
        <f>+dr!F614</f>
        <v>4.368800000000006E-4</v>
      </c>
      <c r="H627" s="264">
        <f>+dr!G614</f>
        <v>-2.8530000000000222E-4</v>
      </c>
      <c r="I627" s="264">
        <f>+dr!H614</f>
        <v>1.442700000000019E-4</v>
      </c>
      <c r="J627" s="264">
        <f>+dr!I614</f>
        <v>1.7139999999998823E-5</v>
      </c>
      <c r="K627" s="264">
        <f>+dr!J614</f>
        <v>0</v>
      </c>
      <c r="M627" s="6">
        <f t="shared" si="230"/>
        <v>610</v>
      </c>
      <c r="N627" s="1">
        <f t="shared" si="224"/>
        <v>42894</v>
      </c>
      <c r="O627" s="263">
        <f t="shared" si="225"/>
        <v>38.215286565855365</v>
      </c>
      <c r="P627" s="263">
        <f t="shared" si="226"/>
        <v>9.1458135471376458</v>
      </c>
      <c r="Q627" s="263">
        <f t="shared" si="227"/>
        <v>14.361089459566578</v>
      </c>
      <c r="R627" s="263">
        <f t="shared" si="231"/>
        <v>301.94644286713208</v>
      </c>
      <c r="S627" s="98">
        <f t="shared" si="228"/>
        <v>3.1114073846153847E-2</v>
      </c>
      <c r="T627" s="265">
        <f>R627-'Ejercicio 7'!$J$12*EXP(-S627*34/360)</f>
        <v>301.8495059180587</v>
      </c>
      <c r="U627" s="280">
        <f t="shared" si="232"/>
        <v>8.1722680000000006E-2</v>
      </c>
      <c r="V627" s="280">
        <f t="shared" si="233"/>
        <v>8.2765080000000005E-2</v>
      </c>
      <c r="W627" s="280">
        <f t="shared" si="234"/>
        <v>-2.5933000000000206E-4</v>
      </c>
      <c r="X627" s="280">
        <f t="shared" si="235"/>
        <v>0</v>
      </c>
      <c r="Y627" s="262">
        <f t="shared" si="236"/>
        <v>9.9367780698667065</v>
      </c>
      <c r="Z627" s="262">
        <f t="shared" si="237"/>
        <v>9.7959302831965029</v>
      </c>
      <c r="AA627" s="262">
        <f t="shared" si="238"/>
        <v>10.00044829509595</v>
      </c>
      <c r="AB627" s="262">
        <f t="shared" si="239"/>
        <v>10</v>
      </c>
      <c r="AD627" s="6">
        <f t="shared" si="240"/>
        <v>610</v>
      </c>
      <c r="AE627" s="1">
        <f t="shared" si="241"/>
        <v>43537</v>
      </c>
      <c r="AF627" s="262">
        <f t="shared" si="242"/>
        <v>-0.58290556585536279</v>
      </c>
      <c r="AG627" s="262">
        <f t="shared" si="243"/>
        <v>-1.5813547137645045E-2</v>
      </c>
      <c r="AH627" s="262">
        <f t="shared" si="244"/>
        <v>0.42891054043342081</v>
      </c>
      <c r="AI627" s="262">
        <f t="shared" si="245"/>
        <v>3.1735521328679397</v>
      </c>
      <c r="AJ627" s="262">
        <f t="shared" si="246"/>
        <v>-4.368800000000006E-4</v>
      </c>
      <c r="AK627" s="262">
        <f t="shared" si="247"/>
        <v>-301.8495059180587</v>
      </c>
    </row>
    <row r="628" spans="1:37" x14ac:dyDescent="0.25">
      <c r="A628" s="6">
        <f t="shared" si="229"/>
        <v>611</v>
      </c>
      <c r="B628" s="245">
        <f>+Rendimientos!F1301</f>
        <v>42895</v>
      </c>
      <c r="C628" s="247">
        <f>+Rendimientos!G1301</f>
        <v>2.4707495142478247E-2</v>
      </c>
      <c r="D628" s="247">
        <f>+Rendimientos!H1301</f>
        <v>-9.7730924229570172E-3</v>
      </c>
      <c r="E628" s="247">
        <f>+Rendimientos!I1301</f>
        <v>-1.2435299602540693E-2</v>
      </c>
      <c r="F628">
        <f>+VLOOKUP(B628,ASURB.MX!$A$2:$H$1054,8,FALSE)</f>
        <v>7.2479367570940142E-3</v>
      </c>
      <c r="G628" s="264">
        <f>+dr!F615</f>
        <v>-5.4369999999998031E-5</v>
      </c>
      <c r="H628" s="264">
        <f>+dr!G615</f>
        <v>2.0230000000000248E-4</v>
      </c>
      <c r="I628" s="264">
        <f>+dr!H615</f>
        <v>7.7809999999997603E-5</v>
      </c>
      <c r="J628" s="264">
        <f>+dr!I615</f>
        <v>8.193000000000783E-5</v>
      </c>
      <c r="K628" s="264">
        <f>+dr!J615</f>
        <v>0</v>
      </c>
      <c r="M628" s="6">
        <f t="shared" si="230"/>
        <v>611</v>
      </c>
      <c r="N628" s="1">
        <f t="shared" si="224"/>
        <v>42895</v>
      </c>
      <c r="O628" s="263">
        <f t="shared" si="225"/>
        <v>38.573764596789729</v>
      </c>
      <c r="P628" s="263">
        <f t="shared" si="226"/>
        <v>9.0412062676027229</v>
      </c>
      <c r="Q628" s="263">
        <f t="shared" si="227"/>
        <v>14.607220731718337</v>
      </c>
      <c r="R628" s="263">
        <f t="shared" si="231"/>
        <v>307.33951919614992</v>
      </c>
      <c r="S628" s="98">
        <f t="shared" si="228"/>
        <v>3.0622823846153849E-2</v>
      </c>
      <c r="T628" s="265">
        <f>R628-'Ejercicio 7'!$J$12*EXP(-S628*34/360)</f>
        <v>307.24257774950172</v>
      </c>
      <c r="U628" s="280">
        <f t="shared" si="232"/>
        <v>8.2210280000000011E-2</v>
      </c>
      <c r="V628" s="280">
        <f t="shared" si="233"/>
        <v>8.269862E-2</v>
      </c>
      <c r="W628" s="280">
        <f t="shared" si="234"/>
        <v>-1.9453999999999305E-4</v>
      </c>
      <c r="X628" s="280">
        <f t="shared" si="235"/>
        <v>0</v>
      </c>
      <c r="Y628" s="262">
        <f t="shared" si="236"/>
        <v>9.9367780698667065</v>
      </c>
      <c r="Z628" s="262">
        <f t="shared" si="237"/>
        <v>9.7959302831965029</v>
      </c>
      <c r="AA628" s="262">
        <f t="shared" si="238"/>
        <v>10.00044829509595</v>
      </c>
      <c r="AB628" s="262">
        <f t="shared" si="239"/>
        <v>10</v>
      </c>
      <c r="AD628" s="6">
        <f t="shared" si="240"/>
        <v>611</v>
      </c>
      <c r="AE628" s="1">
        <f t="shared" si="241"/>
        <v>43537</v>
      </c>
      <c r="AF628" s="262">
        <f t="shared" si="242"/>
        <v>-0.94138359678972705</v>
      </c>
      <c r="AG628" s="262">
        <f t="shared" si="243"/>
        <v>8.8793732397277836E-2</v>
      </c>
      <c r="AH628" s="262">
        <f t="shared" si="244"/>
        <v>0.1827792682816618</v>
      </c>
      <c r="AI628" s="262">
        <f t="shared" si="245"/>
        <v>-2.219524196149905</v>
      </c>
      <c r="AJ628" s="262">
        <f t="shared" si="246"/>
        <v>5.4369999999998031E-5</v>
      </c>
      <c r="AK628" s="262">
        <f t="shared" si="247"/>
        <v>-307.24257774950172</v>
      </c>
    </row>
    <row r="629" spans="1:37" x14ac:dyDescent="0.25">
      <c r="A629" s="6">
        <f t="shared" si="229"/>
        <v>612</v>
      </c>
      <c r="B629" s="245">
        <f>+Rendimientos!F1302</f>
        <v>42898</v>
      </c>
      <c r="C629" s="247">
        <f>+Rendimientos!G1302</f>
        <v>2.3781819287787944E-3</v>
      </c>
      <c r="D629" s="247">
        <f>+Rendimientos!H1302</f>
        <v>2.3723311923499059E-2</v>
      </c>
      <c r="E629" s="247">
        <f>+Rendimientos!I1302</f>
        <v>8.9965473097635366E-3</v>
      </c>
      <c r="F629">
        <f>+VLOOKUP(B629,ASURB.MX!$A$2:$H$1054,8,FALSE)</f>
        <v>-1.7332992765323771E-3</v>
      </c>
      <c r="G629" s="264">
        <f>+dr!F616</f>
        <v>3.626699999999955E-4</v>
      </c>
      <c r="H629" s="264">
        <f>+dr!G616</f>
        <v>1.7871999999999333E-4</v>
      </c>
      <c r="I629" s="264">
        <f>+dr!H616</f>
        <v>-1.1412999999999007E-4</v>
      </c>
      <c r="J629" s="264">
        <f>+dr!I616</f>
        <v>3.0189999999999384E-5</v>
      </c>
      <c r="K629" s="264">
        <f>+dr!J616</f>
        <v>0</v>
      </c>
      <c r="M629" s="6">
        <f t="shared" si="230"/>
        <v>612</v>
      </c>
      <c r="N629" s="1">
        <f t="shared" si="224"/>
        <v>42898</v>
      </c>
      <c r="O629" s="263">
        <f t="shared" si="225"/>
        <v>37.721984152499061</v>
      </c>
      <c r="P629" s="263">
        <f t="shared" si="226"/>
        <v>9.3491834368569613</v>
      </c>
      <c r="Q629" s="263">
        <f t="shared" si="227"/>
        <v>14.9236592691739</v>
      </c>
      <c r="R629" s="263">
        <f t="shared" si="231"/>
        <v>304.59158880873753</v>
      </c>
      <c r="S629" s="98">
        <f t="shared" si="228"/>
        <v>3.1039863846153842E-2</v>
      </c>
      <c r="T629" s="265">
        <f>R629-'Ejercicio 7'!$J$12*EXP(-S629*34/360)</f>
        <v>304.49465118025762</v>
      </c>
      <c r="U629" s="280">
        <f t="shared" si="232"/>
        <v>8.2186700000000001E-2</v>
      </c>
      <c r="V629" s="280">
        <f t="shared" si="233"/>
        <v>8.2506680000000013E-2</v>
      </c>
      <c r="W629" s="280">
        <f t="shared" si="234"/>
        <v>-2.462800000000015E-4</v>
      </c>
      <c r="X629" s="280">
        <f t="shared" si="235"/>
        <v>0</v>
      </c>
      <c r="Y629" s="262">
        <f t="shared" si="236"/>
        <v>9.9367780698667065</v>
      </c>
      <c r="Z629" s="262">
        <f t="shared" si="237"/>
        <v>9.7959302831965029</v>
      </c>
      <c r="AA629" s="262">
        <f t="shared" si="238"/>
        <v>10.00044829509595</v>
      </c>
      <c r="AB629" s="262">
        <f t="shared" si="239"/>
        <v>10</v>
      </c>
      <c r="AD629" s="6">
        <f t="shared" si="240"/>
        <v>612</v>
      </c>
      <c r="AE629" s="1">
        <f t="shared" si="241"/>
        <v>43537</v>
      </c>
      <c r="AF629" s="262">
        <f t="shared" si="242"/>
        <v>-8.9603152499059036E-2</v>
      </c>
      <c r="AG629" s="262">
        <f t="shared" si="243"/>
        <v>-0.21918343685696051</v>
      </c>
      <c r="AH629" s="262">
        <f t="shared" si="244"/>
        <v>-0.1336592691739007</v>
      </c>
      <c r="AI629" s="262">
        <f t="shared" si="245"/>
        <v>0.52840619126249067</v>
      </c>
      <c r="AJ629" s="262">
        <f t="shared" si="246"/>
        <v>-3.626699999999955E-4</v>
      </c>
      <c r="AK629" s="262">
        <f t="shared" si="247"/>
        <v>-304.49465118025762</v>
      </c>
    </row>
    <row r="630" spans="1:37" x14ac:dyDescent="0.25">
      <c r="A630" s="6">
        <f t="shared" si="229"/>
        <v>613</v>
      </c>
      <c r="B630" s="245">
        <f>+Rendimientos!F1303</f>
        <v>42899</v>
      </c>
      <c r="C630" s="247">
        <f>+Rendimientos!G1303</f>
        <v>-6.5534938154480308E-3</v>
      </c>
      <c r="D630" s="247">
        <f>+Rendimientos!H1303</f>
        <v>-1.6980496344562751E-2</v>
      </c>
      <c r="E630" s="247">
        <f>+Rendimientos!I1303</f>
        <v>5.49650867605702E-3</v>
      </c>
      <c r="F630">
        <f>+VLOOKUP(B630,ASURB.MX!$A$2:$H$1054,8,FALSE)</f>
        <v>6.3870180002547896E-3</v>
      </c>
      <c r="G630" s="264">
        <f>+dr!F617</f>
        <v>-9.0269999999989525E-5</v>
      </c>
      <c r="H630" s="264">
        <f>+dr!G617</f>
        <v>-9.334999999999205E-5</v>
      </c>
      <c r="I630" s="264">
        <f>+dr!H617</f>
        <v>9.6010000000007478E-5</v>
      </c>
      <c r="J630" s="264">
        <f>+dr!I617</f>
        <v>-1.1461999999999584E-4</v>
      </c>
      <c r="K630" s="264">
        <f>+dr!J617</f>
        <v>0</v>
      </c>
      <c r="M630" s="6">
        <f t="shared" si="230"/>
        <v>613</v>
      </c>
      <c r="N630" s="1">
        <f t="shared" si="224"/>
        <v>42899</v>
      </c>
      <c r="O630" s="263">
        <f t="shared" si="225"/>
        <v>37.386563784441812</v>
      </c>
      <c r="P630" s="263">
        <f t="shared" si="226"/>
        <v>8.9762769092214292</v>
      </c>
      <c r="Q630" s="263">
        <f t="shared" si="227"/>
        <v>14.871517188054238</v>
      </c>
      <c r="R630" s="263">
        <f t="shared" si="231"/>
        <v>307.07503870380003</v>
      </c>
      <c r="S630" s="98">
        <f t="shared" si="228"/>
        <v>3.0586923846153857E-2</v>
      </c>
      <c r="T630" s="265">
        <f>R630-'Ejercicio 7'!$J$12*EXP(-S630*34/360)</f>
        <v>306.9780969284659</v>
      </c>
      <c r="U630" s="280">
        <f t="shared" si="232"/>
        <v>8.1914630000000016E-2</v>
      </c>
      <c r="V630" s="280">
        <f t="shared" si="233"/>
        <v>8.271682000000001E-2</v>
      </c>
      <c r="W630" s="280">
        <f t="shared" si="234"/>
        <v>-3.9108999999999672E-4</v>
      </c>
      <c r="X630" s="280">
        <f t="shared" si="235"/>
        <v>0</v>
      </c>
      <c r="Y630" s="262">
        <f t="shared" si="236"/>
        <v>9.9367780698667065</v>
      </c>
      <c r="Z630" s="262">
        <f t="shared" si="237"/>
        <v>9.7959302831965029</v>
      </c>
      <c r="AA630" s="262">
        <f t="shared" si="238"/>
        <v>10.00044829509595</v>
      </c>
      <c r="AB630" s="262">
        <f t="shared" si="239"/>
        <v>10</v>
      </c>
      <c r="AD630" s="6">
        <f t="shared" si="240"/>
        <v>613</v>
      </c>
      <c r="AE630" s="1">
        <f t="shared" si="241"/>
        <v>43537</v>
      </c>
      <c r="AF630" s="262">
        <f t="shared" si="242"/>
        <v>0.24581721555819058</v>
      </c>
      <c r="AG630" s="262">
        <f t="shared" si="243"/>
        <v>0.1537230907785716</v>
      </c>
      <c r="AH630" s="262">
        <f t="shared" si="244"/>
        <v>-8.1517188054238687E-2</v>
      </c>
      <c r="AI630" s="262">
        <f t="shared" si="245"/>
        <v>-1.9550437038000155</v>
      </c>
      <c r="AJ630" s="262">
        <f t="shared" si="246"/>
        <v>9.0269999999989525E-5</v>
      </c>
      <c r="AK630" s="262">
        <f t="shared" si="247"/>
        <v>-306.9780969284659</v>
      </c>
    </row>
    <row r="631" spans="1:37" x14ac:dyDescent="0.25">
      <c r="A631" s="6">
        <f t="shared" si="229"/>
        <v>614</v>
      </c>
      <c r="B631" s="245">
        <f>+Rendimientos!F1304</f>
        <v>42900</v>
      </c>
      <c r="C631" s="247">
        <f>+Rendimientos!G1304</f>
        <v>0</v>
      </c>
      <c r="D631" s="247">
        <f>+Rendimientos!H1304</f>
        <v>1.356463195772507E-2</v>
      </c>
      <c r="E631" s="247">
        <f>+Rendimientos!I1304</f>
        <v>-1.0283678638049209E-3</v>
      </c>
      <c r="F631">
        <f>+VLOOKUP(B631,ASURB.MX!$A$2:$H$1054,8,FALSE)</f>
        <v>1.061925621252144E-2</v>
      </c>
      <c r="G631" s="264">
        <f>+dr!F618</f>
        <v>5.2643999999998914E-4</v>
      </c>
      <c r="H631" s="264">
        <f>+dr!G618</f>
        <v>-2.7108000000000687E-4</v>
      </c>
      <c r="I631" s="264">
        <f>+dr!H618</f>
        <v>-7.9999000000000042E-4</v>
      </c>
      <c r="J631" s="264">
        <f>+dr!I618</f>
        <v>-8.6071000000000064E-4</v>
      </c>
      <c r="K631" s="264">
        <f>+dr!J618</f>
        <v>0</v>
      </c>
      <c r="M631" s="6">
        <f t="shared" si="230"/>
        <v>614</v>
      </c>
      <c r="N631" s="1">
        <f t="shared" si="224"/>
        <v>42900</v>
      </c>
      <c r="O631" s="263">
        <f t="shared" si="225"/>
        <v>37.632381000000002</v>
      </c>
      <c r="P631" s="263">
        <f t="shared" si="226"/>
        <v>9.2546888571200103</v>
      </c>
      <c r="Q631" s="263">
        <f t="shared" si="227"/>
        <v>14.774798257125951</v>
      </c>
      <c r="R631" s="263">
        <f t="shared" si="231"/>
        <v>308.37740744001695</v>
      </c>
      <c r="S631" s="98">
        <f t="shared" si="228"/>
        <v>3.1203633846153836E-2</v>
      </c>
      <c r="T631" s="265">
        <f>R631-'Ejercicio 7'!$J$12*EXP(-S631*34/360)</f>
        <v>308.2804713108759</v>
      </c>
      <c r="U631" s="280">
        <f t="shared" si="232"/>
        <v>8.1736900000000001E-2</v>
      </c>
      <c r="V631" s="280">
        <f t="shared" si="233"/>
        <v>8.1820820000000002E-2</v>
      </c>
      <c r="W631" s="280">
        <f t="shared" si="234"/>
        <v>-1.1371800000000015E-3</v>
      </c>
      <c r="X631" s="280">
        <f t="shared" si="235"/>
        <v>0</v>
      </c>
      <c r="Y631" s="262">
        <f t="shared" si="236"/>
        <v>9.9367780698667065</v>
      </c>
      <c r="Z631" s="262">
        <f t="shared" si="237"/>
        <v>9.7959302831965029</v>
      </c>
      <c r="AA631" s="262">
        <f t="shared" si="238"/>
        <v>10.00044829509595</v>
      </c>
      <c r="AB631" s="262">
        <f t="shared" si="239"/>
        <v>10</v>
      </c>
      <c r="AD631" s="6">
        <f t="shared" si="240"/>
        <v>614</v>
      </c>
      <c r="AE631" s="1">
        <f t="shared" si="241"/>
        <v>43537</v>
      </c>
      <c r="AF631" s="262">
        <f t="shared" si="242"/>
        <v>0</v>
      </c>
      <c r="AG631" s="262">
        <f t="shared" si="243"/>
        <v>-0.12468885712000954</v>
      </c>
      <c r="AH631" s="262">
        <f t="shared" si="244"/>
        <v>1.5201742874047852E-2</v>
      </c>
      <c r="AI631" s="262">
        <f t="shared" si="245"/>
        <v>-3.2574124400169353</v>
      </c>
      <c r="AJ631" s="262">
        <f t="shared" si="246"/>
        <v>-5.2643999999998914E-4</v>
      </c>
      <c r="AK631" s="262">
        <f t="shared" si="247"/>
        <v>-308.2804713108759</v>
      </c>
    </row>
    <row r="632" spans="1:37" x14ac:dyDescent="0.25">
      <c r="A632" s="6">
        <f t="shared" si="229"/>
        <v>615</v>
      </c>
      <c r="B632" s="245">
        <f>+Rendimientos!F1305</f>
        <v>42901</v>
      </c>
      <c r="C632" s="247">
        <f>+Rendimientos!G1305</f>
        <v>-1.2026542669733964E-2</v>
      </c>
      <c r="D632" s="247">
        <f>+Rendimientos!H1305</f>
        <v>6.6077140222080321E-3</v>
      </c>
      <c r="E632" s="247">
        <f>+Rendimientos!I1305</f>
        <v>3.7652586234900752E-3</v>
      </c>
      <c r="F632">
        <f>+VLOOKUP(B632,ASURB.MX!$A$2:$H$1054,8,FALSE)</f>
        <v>-7.1778430860735109E-3</v>
      </c>
      <c r="G632" s="264">
        <f>+dr!F619</f>
        <v>-7.5309999999995103E-5</v>
      </c>
      <c r="H632" s="264">
        <f>+dr!G619</f>
        <v>8.5830000000008955E-5</v>
      </c>
      <c r="I632" s="264">
        <f>+dr!H619</f>
        <v>-1.9780000000001186E-4</v>
      </c>
      <c r="J632" s="264">
        <f>+dr!I619</f>
        <v>-1.9609000000000987E-4</v>
      </c>
      <c r="K632" s="264">
        <f>+dr!J619</f>
        <v>0</v>
      </c>
      <c r="M632" s="6">
        <f t="shared" si="230"/>
        <v>615</v>
      </c>
      <c r="N632" s="1">
        <f t="shared" si="224"/>
        <v>42901</v>
      </c>
      <c r="O632" s="263">
        <f t="shared" si="225"/>
        <v>37.18250421771554</v>
      </c>
      <c r="P632" s="263">
        <f t="shared" si="226"/>
        <v>9.1905281852609448</v>
      </c>
      <c r="Q632" s="263">
        <f t="shared" si="227"/>
        <v>14.845793146939499</v>
      </c>
      <c r="R632" s="263">
        <f t="shared" si="231"/>
        <v>302.93773289039513</v>
      </c>
      <c r="S632" s="98">
        <f t="shared" si="228"/>
        <v>3.0601883846153852E-2</v>
      </c>
      <c r="T632" s="265">
        <f>R632-'Ejercicio 7'!$J$12*EXP(-S632*34/360)</f>
        <v>302.84079125202885</v>
      </c>
      <c r="U632" s="280">
        <f t="shared" si="232"/>
        <v>8.2093810000000017E-2</v>
      </c>
      <c r="V632" s="280">
        <f t="shared" si="233"/>
        <v>8.2423009999999991E-2</v>
      </c>
      <c r="W632" s="280">
        <f t="shared" si="234"/>
        <v>-4.7256000000001075E-4</v>
      </c>
      <c r="X632" s="280">
        <f t="shared" si="235"/>
        <v>0</v>
      </c>
      <c r="Y632" s="262">
        <f t="shared" si="236"/>
        <v>9.9367780698667065</v>
      </c>
      <c r="Z632" s="262">
        <f t="shared" si="237"/>
        <v>9.7959302831965029</v>
      </c>
      <c r="AA632" s="262">
        <f t="shared" si="238"/>
        <v>10.00044829509595</v>
      </c>
      <c r="AB632" s="262">
        <f t="shared" si="239"/>
        <v>10</v>
      </c>
      <c r="AD632" s="6">
        <f t="shared" si="240"/>
        <v>615</v>
      </c>
      <c r="AE632" s="1">
        <f t="shared" si="241"/>
        <v>43537</v>
      </c>
      <c r="AF632" s="262">
        <f t="shared" si="242"/>
        <v>0.44987678228446271</v>
      </c>
      <c r="AG632" s="262">
        <f t="shared" si="243"/>
        <v>-6.0528185260944056E-2</v>
      </c>
      <c r="AH632" s="262">
        <f t="shared" si="244"/>
        <v>-5.5793146939500105E-2</v>
      </c>
      <c r="AI632" s="262">
        <f t="shared" si="245"/>
        <v>2.182262109604892</v>
      </c>
      <c r="AJ632" s="262">
        <f t="shared" si="246"/>
        <v>7.5309999999995103E-5</v>
      </c>
      <c r="AK632" s="262">
        <f t="shared" si="247"/>
        <v>-302.84079125202885</v>
      </c>
    </row>
    <row r="633" spans="1:37" x14ac:dyDescent="0.25">
      <c r="A633" s="6">
        <f t="shared" si="229"/>
        <v>616</v>
      </c>
      <c r="B633" s="245">
        <f>+Rendimientos!F1306</f>
        <v>42902</v>
      </c>
      <c r="C633" s="247">
        <f>+Rendimientos!G1306</f>
        <v>4.2257230334990254E-3</v>
      </c>
      <c r="D633" s="247">
        <f>+Rendimientos!H1306</f>
        <v>1.0616538658375699E-3</v>
      </c>
      <c r="E633" s="247">
        <f>+Rendimientos!I1306</f>
        <v>-1.9666022643286978E-2</v>
      </c>
      <c r="F633">
        <f>+VLOOKUP(B633,ASURB.MX!$A$2:$H$1054,8,FALSE)</f>
        <v>1.2636949064816059E-2</v>
      </c>
      <c r="G633" s="264">
        <f>+dr!F620</f>
        <v>1.4121999999999746E-4</v>
      </c>
      <c r="H633" s="264">
        <f>+dr!G620</f>
        <v>7.9999999999524896E-8</v>
      </c>
      <c r="I633" s="264">
        <f>+dr!H620</f>
        <v>-1.3177999999999801E-4</v>
      </c>
      <c r="J633" s="264">
        <f>+dr!I620</f>
        <v>-4.3504999999999239E-4</v>
      </c>
      <c r="K633" s="264">
        <f>+dr!J620</f>
        <v>0</v>
      </c>
      <c r="M633" s="6">
        <f t="shared" si="230"/>
        <v>616</v>
      </c>
      <c r="N633" s="1">
        <f t="shared" si="224"/>
        <v>42902</v>
      </c>
      <c r="O633" s="263">
        <f t="shared" si="225"/>
        <v>37.791741488702883</v>
      </c>
      <c r="P633" s="263">
        <f t="shared" si="226"/>
        <v>9.1396980468686753</v>
      </c>
      <c r="Q633" s="263">
        <f t="shared" si="227"/>
        <v>14.50198090276413</v>
      </c>
      <c r="R633" s="263">
        <f t="shared" si="231"/>
        <v>309.00024646844321</v>
      </c>
      <c r="S633" s="98">
        <f t="shared" si="228"/>
        <v>3.0818413846153844E-2</v>
      </c>
      <c r="T633" s="265">
        <f>R633-'Ejercicio 7'!$J$12*EXP(-S633*34/360)</f>
        <v>308.90330681251857</v>
      </c>
      <c r="U633" s="280">
        <f t="shared" si="232"/>
        <v>8.2008060000000008E-2</v>
      </c>
      <c r="V633" s="280">
        <f t="shared" si="233"/>
        <v>8.2489030000000005E-2</v>
      </c>
      <c r="W633" s="280">
        <f t="shared" si="234"/>
        <v>-7.1151999999999327E-4</v>
      </c>
      <c r="X633" s="280">
        <f t="shared" si="235"/>
        <v>0</v>
      </c>
      <c r="Y633" s="262">
        <f t="shared" si="236"/>
        <v>9.9367780698667065</v>
      </c>
      <c r="Z633" s="262">
        <f t="shared" si="237"/>
        <v>9.7959302831965029</v>
      </c>
      <c r="AA633" s="262">
        <f t="shared" si="238"/>
        <v>10.00044829509595</v>
      </c>
      <c r="AB633" s="262">
        <f t="shared" si="239"/>
        <v>10</v>
      </c>
      <c r="AD633" s="6">
        <f t="shared" si="240"/>
        <v>616</v>
      </c>
      <c r="AE633" s="1">
        <f t="shared" si="241"/>
        <v>43537</v>
      </c>
      <c r="AF633" s="262">
        <f t="shared" si="242"/>
        <v>-0.15936048870288033</v>
      </c>
      <c r="AG633" s="262">
        <f t="shared" si="243"/>
        <v>-9.6980468686744814E-3</v>
      </c>
      <c r="AH633" s="262">
        <f t="shared" si="244"/>
        <v>0.28801909723586938</v>
      </c>
      <c r="AI633" s="262">
        <f t="shared" si="245"/>
        <v>-3.8802514684431912</v>
      </c>
      <c r="AJ633" s="262">
        <f t="shared" si="246"/>
        <v>-1.4121999999999746E-4</v>
      </c>
      <c r="AK633" s="262">
        <f t="shared" si="247"/>
        <v>-308.90330681251857</v>
      </c>
    </row>
    <row r="634" spans="1:37" x14ac:dyDescent="0.25">
      <c r="A634" s="6">
        <f t="shared" si="229"/>
        <v>617</v>
      </c>
      <c r="B634" s="245">
        <f>+Rendimientos!F1307</f>
        <v>42905</v>
      </c>
      <c r="C634" s="247">
        <f>+Rendimientos!G1307</f>
        <v>4.2080014002050491E-3</v>
      </c>
      <c r="D634" s="247">
        <f>+Rendimientos!H1307</f>
        <v>-2.2535534635262429E-2</v>
      </c>
      <c r="E634" s="247">
        <f>+Rendimientos!I1307</f>
        <v>8.6730742638589306E-3</v>
      </c>
      <c r="F634">
        <f>+VLOOKUP(B634,ASURB.MX!$A$2:$H$1054,8,FALSE)</f>
        <v>1.8808716497525649E-2</v>
      </c>
      <c r="G634" s="264">
        <f>+dr!F621</f>
        <v>9.127999999999914E-5</v>
      </c>
      <c r="H634" s="264">
        <f>+dr!G621</f>
        <v>1.3172999999999657E-4</v>
      </c>
      <c r="I634" s="264">
        <f>+dr!H621</f>
        <v>-1.9083999999999768E-4</v>
      </c>
      <c r="J634" s="264">
        <f>+dr!I621</f>
        <v>1.4986999999999639E-4</v>
      </c>
      <c r="K634" s="264">
        <f>+dr!J621</f>
        <v>0</v>
      </c>
      <c r="M634" s="6">
        <f t="shared" si="230"/>
        <v>617</v>
      </c>
      <c r="N634" s="1">
        <f t="shared" si="224"/>
        <v>42905</v>
      </c>
      <c r="O634" s="263">
        <f t="shared" si="225"/>
        <v>37.791071763253015</v>
      </c>
      <c r="P634" s="263">
        <f t="shared" si="226"/>
        <v>8.9265515881844326</v>
      </c>
      <c r="Q634" s="263">
        <f t="shared" si="227"/>
        <v>14.918832648337016</v>
      </c>
      <c r="R634" s="263">
        <f t="shared" si="231"/>
        <v>310.91322127188141</v>
      </c>
      <c r="S634" s="98">
        <f t="shared" si="228"/>
        <v>3.0768473846153846E-2</v>
      </c>
      <c r="T634" s="265">
        <f>R634-'Ejercicio 7'!$J$12*EXP(-S634*34/360)</f>
        <v>310.8162811587344</v>
      </c>
      <c r="U634" s="280">
        <f t="shared" si="232"/>
        <v>8.2139710000000005E-2</v>
      </c>
      <c r="V634" s="280">
        <f t="shared" si="233"/>
        <v>8.2429970000000005E-2</v>
      </c>
      <c r="W634" s="280">
        <f t="shared" si="234"/>
        <v>-1.2660000000000449E-4</v>
      </c>
      <c r="X634" s="280">
        <f t="shared" si="235"/>
        <v>0</v>
      </c>
      <c r="Y634" s="262">
        <f t="shared" si="236"/>
        <v>9.9367780698667065</v>
      </c>
      <c r="Z634" s="262">
        <f t="shared" si="237"/>
        <v>9.7959302831965029</v>
      </c>
      <c r="AA634" s="262">
        <f t="shared" si="238"/>
        <v>10.00044829509595</v>
      </c>
      <c r="AB634" s="262">
        <f t="shared" si="239"/>
        <v>10</v>
      </c>
      <c r="AD634" s="6">
        <f t="shared" si="240"/>
        <v>617</v>
      </c>
      <c r="AE634" s="1">
        <f t="shared" si="241"/>
        <v>43537</v>
      </c>
      <c r="AF634" s="262">
        <f t="shared" si="242"/>
        <v>-0.15869076325301279</v>
      </c>
      <c r="AG634" s="262">
        <f t="shared" si="243"/>
        <v>0.20344841181556816</v>
      </c>
      <c r="AH634" s="262">
        <f t="shared" si="244"/>
        <v>-0.12883264833701702</v>
      </c>
      <c r="AI634" s="262">
        <f t="shared" si="245"/>
        <v>-5.7932262718813945</v>
      </c>
      <c r="AJ634" s="262">
        <f t="shared" si="246"/>
        <v>-9.127999999999914E-5</v>
      </c>
      <c r="AK634" s="262">
        <f t="shared" si="247"/>
        <v>-310.8162811587344</v>
      </c>
    </row>
    <row r="635" spans="1:37" x14ac:dyDescent="0.25">
      <c r="A635" s="6">
        <f t="shared" si="229"/>
        <v>618</v>
      </c>
      <c r="B635" s="245">
        <f>+Rendimientos!F1308</f>
        <v>42906</v>
      </c>
      <c r="C635" s="247">
        <f>+Rendimientos!G1308</f>
        <v>-7.8289467076671695E-3</v>
      </c>
      <c r="D635" s="247">
        <f>+Rendimientos!H1308</f>
        <v>1.7349593896400786E-3</v>
      </c>
      <c r="E635" s="247">
        <f>+Rendimientos!I1308</f>
        <v>-6.2369983660774874E-3</v>
      </c>
      <c r="F635">
        <f>+VLOOKUP(B635,ASURB.MX!$A$2:$H$1054,8,FALSE)</f>
        <v>-1.5858278284957554E-2</v>
      </c>
      <c r="G635" s="264">
        <f>+dr!F622</f>
        <v>-1.418999999999726E-5</v>
      </c>
      <c r="H635" s="264">
        <f>+dr!G622</f>
        <v>3.6113999999999591E-4</v>
      </c>
      <c r="I635" s="264">
        <f>+dr!H622</f>
        <v>4.1769999999999308E-4</v>
      </c>
      <c r="J635" s="264">
        <f>+dr!I622</f>
        <v>4.9567000000000361E-4</v>
      </c>
      <c r="K635" s="264">
        <f>+dr!J622</f>
        <v>0</v>
      </c>
      <c r="M635" s="6">
        <f t="shared" si="230"/>
        <v>618</v>
      </c>
      <c r="N635" s="1">
        <f t="shared" si="224"/>
        <v>42906</v>
      </c>
      <c r="O635" s="263">
        <f t="shared" si="225"/>
        <v>37.338909380466767</v>
      </c>
      <c r="P635" s="263">
        <f t="shared" si="226"/>
        <v>9.145853928211416</v>
      </c>
      <c r="Q635" s="263">
        <f t="shared" si="227"/>
        <v>14.698041863637405</v>
      </c>
      <c r="R635" s="263">
        <f t="shared" si="231"/>
        <v>300.3194817508238</v>
      </c>
      <c r="S635" s="98">
        <f t="shared" si="228"/>
        <v>3.066300384615385E-2</v>
      </c>
      <c r="T635" s="265">
        <f>R635-'Ejercicio 7'!$J$12*EXP(-S635*34/360)</f>
        <v>300.22254067204614</v>
      </c>
      <c r="U635" s="280">
        <f t="shared" si="232"/>
        <v>8.2369120000000004E-2</v>
      </c>
      <c r="V635" s="280">
        <f t="shared" si="233"/>
        <v>8.3038509999999996E-2</v>
      </c>
      <c r="W635" s="280">
        <f t="shared" si="234"/>
        <v>2.1920000000000273E-4</v>
      </c>
      <c r="X635" s="280">
        <f t="shared" si="235"/>
        <v>0</v>
      </c>
      <c r="Y635" s="262">
        <f t="shared" si="236"/>
        <v>9.9367780698667065</v>
      </c>
      <c r="Z635" s="262">
        <f t="shared" si="237"/>
        <v>9.7959302831965029</v>
      </c>
      <c r="AA635" s="262">
        <f t="shared" si="238"/>
        <v>10.00044829509595</v>
      </c>
      <c r="AB635" s="262">
        <f t="shared" si="239"/>
        <v>10</v>
      </c>
      <c r="AD635" s="6">
        <f t="shared" si="240"/>
        <v>618</v>
      </c>
      <c r="AE635" s="1">
        <f t="shared" si="241"/>
        <v>43537</v>
      </c>
      <c r="AF635" s="262">
        <f t="shared" si="242"/>
        <v>0.29347161953323564</v>
      </c>
      <c r="AG635" s="262">
        <f t="shared" si="243"/>
        <v>-1.585392821141518E-2</v>
      </c>
      <c r="AH635" s="262">
        <f t="shared" si="244"/>
        <v>9.195813636259409E-2</v>
      </c>
      <c r="AI635" s="262">
        <f t="shared" si="245"/>
        <v>4.8005132491762197</v>
      </c>
      <c r="AJ635" s="262">
        <f t="shared" si="246"/>
        <v>1.418999999999726E-5</v>
      </c>
      <c r="AK635" s="262">
        <f t="shared" si="247"/>
        <v>-300.22254067204614</v>
      </c>
    </row>
    <row r="636" spans="1:37" x14ac:dyDescent="0.25">
      <c r="A636" s="6">
        <f t="shared" si="229"/>
        <v>619</v>
      </c>
      <c r="B636" s="245">
        <f>+Rendimientos!F1309</f>
        <v>42907</v>
      </c>
      <c r="C636" s="247">
        <f>+Rendimientos!G1309</f>
        <v>8.4286468755650854E-3</v>
      </c>
      <c r="D636" s="247">
        <f>+Rendimientos!H1309</f>
        <v>1.2061375601184521E-2</v>
      </c>
      <c r="E636" s="247">
        <f>+Rendimientos!I1309</f>
        <v>-3.3218701166129488E-2</v>
      </c>
      <c r="F636">
        <f>+VLOOKUP(B636,ASURB.MX!$A$2:$H$1054,8,FALSE)</f>
        <v>2.7273028596858643E-4</v>
      </c>
      <c r="G636" s="264">
        <f>+dr!F623</f>
        <v>4.5599000000000334E-4</v>
      </c>
      <c r="H636" s="264">
        <f>+dr!G623</f>
        <v>1.7010000000000636E-4</v>
      </c>
      <c r="I636" s="264">
        <f>+dr!H623</f>
        <v>2.8400000000039505E-6</v>
      </c>
      <c r="J636" s="264">
        <f>+dr!I623</f>
        <v>5.5739999999998568E-5</v>
      </c>
      <c r="K636" s="264">
        <f>+dr!J623</f>
        <v>0</v>
      </c>
      <c r="M636" s="6">
        <f t="shared" si="230"/>
        <v>619</v>
      </c>
      <c r="N636" s="1">
        <f t="shared" si="224"/>
        <v>42907</v>
      </c>
      <c r="O636" s="263">
        <f t="shared" si="225"/>
        <v>37.950911555567622</v>
      </c>
      <c r="P636" s="263">
        <f t="shared" si="226"/>
        <v>9.2407871388088516</v>
      </c>
      <c r="Q636" s="263">
        <f t="shared" si="227"/>
        <v>14.306766047730918</v>
      </c>
      <c r="R636" s="263">
        <f t="shared" si="231"/>
        <v>305.20322181221138</v>
      </c>
      <c r="S636" s="98">
        <f t="shared" si="228"/>
        <v>3.113318384615385E-2</v>
      </c>
      <c r="T636" s="265">
        <f>R636-'Ejercicio 7'!$J$12*EXP(-S636*34/360)</f>
        <v>305.10628503809289</v>
      </c>
      <c r="U636" s="280">
        <f t="shared" si="232"/>
        <v>8.2178080000000014E-2</v>
      </c>
      <c r="V636" s="280">
        <f t="shared" si="233"/>
        <v>8.2623650000000007E-2</v>
      </c>
      <c r="W636" s="280">
        <f t="shared" si="234"/>
        <v>-2.2073000000000231E-4</v>
      </c>
      <c r="X636" s="280">
        <f t="shared" si="235"/>
        <v>0</v>
      </c>
      <c r="Y636" s="262">
        <f t="shared" si="236"/>
        <v>9.9367780698667065</v>
      </c>
      <c r="Z636" s="262">
        <f t="shared" si="237"/>
        <v>9.7959302831965029</v>
      </c>
      <c r="AA636" s="262">
        <f t="shared" si="238"/>
        <v>10.00044829509595</v>
      </c>
      <c r="AB636" s="262">
        <f t="shared" si="239"/>
        <v>10</v>
      </c>
      <c r="AD636" s="6">
        <f t="shared" si="240"/>
        <v>619</v>
      </c>
      <c r="AE636" s="1">
        <f t="shared" si="241"/>
        <v>43537</v>
      </c>
      <c r="AF636" s="262">
        <f t="shared" si="242"/>
        <v>-0.31853055556761944</v>
      </c>
      <c r="AG636" s="262">
        <f t="shared" si="243"/>
        <v>-0.11078713880885083</v>
      </c>
      <c r="AH636" s="262">
        <f t="shared" si="244"/>
        <v>0.48323395226908161</v>
      </c>
      <c r="AI636" s="262">
        <f t="shared" si="245"/>
        <v>-8.3226812211364631E-2</v>
      </c>
      <c r="AJ636" s="262">
        <f t="shared" si="246"/>
        <v>-4.5599000000000334E-4</v>
      </c>
      <c r="AK636" s="262">
        <f t="shared" si="247"/>
        <v>-305.10628503809289</v>
      </c>
    </row>
    <row r="637" spans="1:37" x14ac:dyDescent="0.25">
      <c r="A637" s="6">
        <f t="shared" si="229"/>
        <v>620</v>
      </c>
      <c r="B637" s="245">
        <f>+Rendimientos!F1310</f>
        <v>42908</v>
      </c>
      <c r="C637" s="247">
        <f>+Rendimientos!G1310</f>
        <v>-3.6035473348287805E-3</v>
      </c>
      <c r="D637" s="247">
        <f>+Rendimientos!H1310</f>
        <v>-3.216489124516224E-3</v>
      </c>
      <c r="E637" s="247">
        <f>+Rendimientos!I1310</f>
        <v>1.1077578158222334E-2</v>
      </c>
      <c r="F637">
        <f>+VLOOKUP(B637,ASURB.MX!$A$2:$H$1054,8,FALSE)</f>
        <v>1.987210304726534E-2</v>
      </c>
      <c r="G637" s="264">
        <f>+dr!F624</f>
        <v>2.2104000000000568E-4</v>
      </c>
      <c r="H637" s="264">
        <f>+dr!G624</f>
        <v>-8.4050000000002179E-5</v>
      </c>
      <c r="I637" s="264">
        <f>+dr!H624</f>
        <v>-1.5940000000005949E-5</v>
      </c>
      <c r="J637" s="264">
        <f>+dr!I624</f>
        <v>-7.9061999999999188E-4</v>
      </c>
      <c r="K637" s="264">
        <f>+dr!J624</f>
        <v>0</v>
      </c>
      <c r="M637" s="6">
        <f t="shared" si="230"/>
        <v>620</v>
      </c>
      <c r="N637" s="1">
        <f t="shared" si="224"/>
        <v>42908</v>
      </c>
      <c r="O637" s="263">
        <f t="shared" si="225"/>
        <v>37.49701497915953</v>
      </c>
      <c r="P637" s="263">
        <f t="shared" si="226"/>
        <v>9.1006806322845595</v>
      </c>
      <c r="Q637" s="263">
        <f t="shared" si="227"/>
        <v>14.954748201779129</v>
      </c>
      <c r="R637" s="263">
        <f t="shared" si="231"/>
        <v>311.24401806077435</v>
      </c>
      <c r="S637" s="98">
        <f t="shared" si="228"/>
        <v>3.0898233846153852E-2</v>
      </c>
      <c r="T637" s="265">
        <f>R637-'Ejercicio 7'!$J$12*EXP(-S637*34/360)</f>
        <v>311.14707913563194</v>
      </c>
      <c r="U637" s="280">
        <f t="shared" si="232"/>
        <v>8.1923930000000006E-2</v>
      </c>
      <c r="V637" s="280">
        <f t="shared" si="233"/>
        <v>8.2604869999999997E-2</v>
      </c>
      <c r="W637" s="280">
        <f t="shared" si="234"/>
        <v>-1.0670899999999928E-3</v>
      </c>
      <c r="X637" s="280">
        <f t="shared" si="235"/>
        <v>0</v>
      </c>
      <c r="Y637" s="262">
        <f t="shared" si="236"/>
        <v>9.9367780698667065</v>
      </c>
      <c r="Z637" s="262">
        <f t="shared" si="237"/>
        <v>9.7959302831965029</v>
      </c>
      <c r="AA637" s="262">
        <f t="shared" si="238"/>
        <v>10.00044829509595</v>
      </c>
      <c r="AB637" s="262">
        <f t="shared" si="239"/>
        <v>10</v>
      </c>
      <c r="AD637" s="6">
        <f t="shared" si="240"/>
        <v>620</v>
      </c>
      <c r="AE637" s="1">
        <f t="shared" si="241"/>
        <v>43537</v>
      </c>
      <c r="AF637" s="262">
        <f t="shared" si="242"/>
        <v>0.13536602084047189</v>
      </c>
      <c r="AG637" s="262">
        <f t="shared" si="243"/>
        <v>2.9319367715441302E-2</v>
      </c>
      <c r="AH637" s="262">
        <f t="shared" si="244"/>
        <v>-0.16474820177912974</v>
      </c>
      <c r="AI637" s="262">
        <f t="shared" si="245"/>
        <v>-6.1240230607743342</v>
      </c>
      <c r="AJ637" s="262">
        <f t="shared" si="246"/>
        <v>-2.2104000000000568E-4</v>
      </c>
      <c r="AK637" s="262">
        <f t="shared" si="247"/>
        <v>-311.14707913563194</v>
      </c>
    </row>
    <row r="638" spans="1:37" x14ac:dyDescent="0.25">
      <c r="A638" s="6">
        <f t="shared" si="229"/>
        <v>621</v>
      </c>
      <c r="B638" s="245">
        <f>+Rendimientos!F1311</f>
        <v>42909</v>
      </c>
      <c r="C638" s="247">
        <f>+Rendimientos!G1311</f>
        <v>-5.4298772667732663E-3</v>
      </c>
      <c r="D638" s="247">
        <f>+Rendimientos!H1311</f>
        <v>-8.4116275821649079E-3</v>
      </c>
      <c r="E638" s="247">
        <f>+Rendimientos!I1311</f>
        <v>8.4925428394681309E-3</v>
      </c>
      <c r="F638">
        <f>+VLOOKUP(B638,ASURB.MX!$A$2:$H$1054,8,FALSE)</f>
        <v>-2.2749399577023325E-3</v>
      </c>
      <c r="G638" s="264">
        <f>+dr!F625</f>
        <v>6.9899999999983864E-6</v>
      </c>
      <c r="H638" s="264">
        <f>+dr!G625</f>
        <v>-7.9040000000002442E-5</v>
      </c>
      <c r="I638" s="264">
        <f>+dr!H625</f>
        <v>-1.0655899999999913E-3</v>
      </c>
      <c r="J638" s="264">
        <f>+dr!I625</f>
        <v>-1.5149700000000044E-3</v>
      </c>
      <c r="K638" s="264">
        <f>+dr!J625</f>
        <v>0</v>
      </c>
      <c r="M638" s="6">
        <f t="shared" si="230"/>
        <v>621</v>
      </c>
      <c r="N638" s="1">
        <f t="shared" si="224"/>
        <v>42909</v>
      </c>
      <c r="O638" s="263">
        <f t="shared" si="225"/>
        <v>37.42859555558276</v>
      </c>
      <c r="P638" s="263">
        <f t="shared" si="226"/>
        <v>9.0535239351874264</v>
      </c>
      <c r="Q638" s="263">
        <f t="shared" si="227"/>
        <v>14.916139573328412</v>
      </c>
      <c r="R638" s="263">
        <f t="shared" si="231"/>
        <v>304.42665428475277</v>
      </c>
      <c r="S638" s="98">
        <f t="shared" si="228"/>
        <v>3.0684183846153845E-2</v>
      </c>
      <c r="T638" s="265">
        <f>R638-'Ejercicio 7'!$J$12*EXP(-S638*34/360)</f>
        <v>304.32971339988939</v>
      </c>
      <c r="U638" s="280">
        <f t="shared" si="232"/>
        <v>8.1928940000000006E-2</v>
      </c>
      <c r="V638" s="280">
        <f t="shared" si="233"/>
        <v>8.1555220000000012E-2</v>
      </c>
      <c r="W638" s="280">
        <f t="shared" si="234"/>
        <v>-1.7914400000000053E-3</v>
      </c>
      <c r="X638" s="280">
        <f t="shared" si="235"/>
        <v>0</v>
      </c>
      <c r="Y638" s="262">
        <f t="shared" si="236"/>
        <v>9.9367780698667065</v>
      </c>
      <c r="Z638" s="262">
        <f t="shared" si="237"/>
        <v>9.7959302831965029</v>
      </c>
      <c r="AA638" s="262">
        <f t="shared" si="238"/>
        <v>10.00044829509595</v>
      </c>
      <c r="AB638" s="262">
        <f t="shared" si="239"/>
        <v>10</v>
      </c>
      <c r="AD638" s="6">
        <f t="shared" si="240"/>
        <v>621</v>
      </c>
      <c r="AE638" s="1">
        <f t="shared" si="241"/>
        <v>43537</v>
      </c>
      <c r="AF638" s="262">
        <f t="shared" si="242"/>
        <v>0.20378544441724245</v>
      </c>
      <c r="AG638" s="262">
        <f t="shared" si="243"/>
        <v>7.6476064812574407E-2</v>
      </c>
      <c r="AH638" s="262">
        <f t="shared" si="244"/>
        <v>-0.12613957332841252</v>
      </c>
      <c r="AI638" s="262">
        <f t="shared" si="245"/>
        <v>0.6933407152472455</v>
      </c>
      <c r="AJ638" s="262">
        <f t="shared" si="246"/>
        <v>-6.9899999999983864E-6</v>
      </c>
      <c r="AK638" s="262">
        <f t="shared" si="247"/>
        <v>-304.32971339988939</v>
      </c>
    </row>
    <row r="639" spans="1:37" x14ac:dyDescent="0.25">
      <c r="A639" s="6">
        <f t="shared" si="229"/>
        <v>622</v>
      </c>
      <c r="B639" s="245">
        <f>+Rendimientos!F1312</f>
        <v>42912</v>
      </c>
      <c r="C639" s="247">
        <f>+Rendimientos!G1312</f>
        <v>-5.4595218737160623E-3</v>
      </c>
      <c r="D639" s="247">
        <f>+Rendimientos!H1312</f>
        <v>-5.2117811532661163E-3</v>
      </c>
      <c r="E639" s="247">
        <f>+Rendimientos!I1312</f>
        <v>2.2645127478202583E-2</v>
      </c>
      <c r="F639">
        <f>+VLOOKUP(B639,ASURB.MX!$A$2:$H$1054,8,FALSE)</f>
        <v>4.4380394483574028E-3</v>
      </c>
      <c r="G639" s="264">
        <f>+dr!F626</f>
        <v>5.9876999999998459E-4</v>
      </c>
      <c r="H639" s="264">
        <f>+dr!G626</f>
        <v>-2.2359999999999047E-5</v>
      </c>
      <c r="I639" s="264">
        <f>+dr!H626</f>
        <v>3.8114999999999677E-4</v>
      </c>
      <c r="J639" s="264">
        <f>+dr!I626</f>
        <v>6.8199999999907224E-6</v>
      </c>
      <c r="K639" s="264">
        <f>+dr!J626</f>
        <v>0</v>
      </c>
      <c r="M639" s="6">
        <f t="shared" si="230"/>
        <v>622</v>
      </c>
      <c r="N639" s="1">
        <f t="shared" si="224"/>
        <v>42912</v>
      </c>
      <c r="O639" s="263">
        <f t="shared" si="225"/>
        <v>37.427486016025107</v>
      </c>
      <c r="P639" s="263">
        <f t="shared" si="226"/>
        <v>9.0825402204906567</v>
      </c>
      <c r="Q639" s="263">
        <f t="shared" si="227"/>
        <v>15.128742392210947</v>
      </c>
      <c r="R639" s="263">
        <f t="shared" si="231"/>
        <v>306.47713887577481</v>
      </c>
      <c r="S639" s="98">
        <f t="shared" si="228"/>
        <v>3.1275963846153831E-2</v>
      </c>
      <c r="T639" s="265">
        <f>R639-'Ejercicio 7'!$J$12*EXP(-S639*34/360)</f>
        <v>306.38020340881837</v>
      </c>
      <c r="U639" s="280">
        <f t="shared" si="232"/>
        <v>8.1985620000000009E-2</v>
      </c>
      <c r="V639" s="280">
        <f t="shared" si="233"/>
        <v>8.300196E-2</v>
      </c>
      <c r="W639" s="280">
        <f t="shared" si="234"/>
        <v>-2.6965000000001016E-4</v>
      </c>
      <c r="X639" s="280">
        <f t="shared" si="235"/>
        <v>0</v>
      </c>
      <c r="Y639" s="262">
        <f t="shared" si="236"/>
        <v>9.9367780698667065</v>
      </c>
      <c r="Z639" s="262">
        <f t="shared" si="237"/>
        <v>9.7959302831965029</v>
      </c>
      <c r="AA639" s="262">
        <f t="shared" si="238"/>
        <v>10.00044829509595</v>
      </c>
      <c r="AB639" s="262">
        <f t="shared" si="239"/>
        <v>10</v>
      </c>
      <c r="AD639" s="6">
        <f t="shared" si="240"/>
        <v>622</v>
      </c>
      <c r="AE639" s="1">
        <f t="shared" si="241"/>
        <v>43537</v>
      </c>
      <c r="AF639" s="262">
        <f t="shared" si="242"/>
        <v>0.20489498397489569</v>
      </c>
      <c r="AG639" s="262">
        <f t="shared" si="243"/>
        <v>4.7459779509344102E-2</v>
      </c>
      <c r="AH639" s="262">
        <f t="shared" si="244"/>
        <v>-0.33874239221094804</v>
      </c>
      <c r="AI639" s="262">
        <f t="shared" si="245"/>
        <v>-1.3571438757747956</v>
      </c>
      <c r="AJ639" s="262">
        <f t="shared" si="246"/>
        <v>-5.9876999999998459E-4</v>
      </c>
      <c r="AK639" s="262">
        <f t="shared" si="247"/>
        <v>-306.38020340881837</v>
      </c>
    </row>
    <row r="640" spans="1:37" x14ac:dyDescent="0.25">
      <c r="A640" s="6">
        <f t="shared" si="229"/>
        <v>623</v>
      </c>
      <c r="B640" s="245">
        <f>+Rendimientos!F1313</f>
        <v>42913</v>
      </c>
      <c r="C640" s="247">
        <f>+Rendimientos!G1313</f>
        <v>3.6429304512523054E-3</v>
      </c>
      <c r="D640" s="247">
        <f>+Rendimientos!H1313</f>
        <v>-8.5274106063766737E-3</v>
      </c>
      <c r="E640" s="247">
        <f>+Rendimientos!I1313</f>
        <v>-2.2292797820888922E-2</v>
      </c>
      <c r="F640">
        <f>+VLOOKUP(B640,ASURB.MX!$A$2:$H$1054,8,FALSE)</f>
        <v>-1.6820604773147539E-3</v>
      </c>
      <c r="G640" s="264">
        <f>+dr!F627</f>
        <v>-1.0008999999999713E-4</v>
      </c>
      <c r="H640" s="264">
        <f>+dr!G627</f>
        <v>2.2223999999999855E-4</v>
      </c>
      <c r="I640" s="264">
        <f>+dr!H627</f>
        <v>9.002800000000033E-4</v>
      </c>
      <c r="J640" s="264">
        <f>+dr!I627</f>
        <v>4.6806000000000625E-4</v>
      </c>
      <c r="K640" s="264">
        <f>+dr!J627</f>
        <v>0</v>
      </c>
      <c r="M640" s="6">
        <f t="shared" si="230"/>
        <v>623</v>
      </c>
      <c r="N640" s="1">
        <f t="shared" si="224"/>
        <v>42913</v>
      </c>
      <c r="O640" s="263">
        <f t="shared" si="225"/>
        <v>37.769723158775967</v>
      </c>
      <c r="P640" s="263">
        <f t="shared" si="226"/>
        <v>9.0524757514885472</v>
      </c>
      <c r="Q640" s="263">
        <f t="shared" si="227"/>
        <v>14.463937446980173</v>
      </c>
      <c r="R640" s="263">
        <f t="shared" si="231"/>
        <v>304.60719611584631</v>
      </c>
      <c r="S640" s="98">
        <f t="shared" si="228"/>
        <v>3.057710384615385E-2</v>
      </c>
      <c r="T640" s="265">
        <f>R640-'Ejercicio 7'!$J$12*EXP(-S640*34/360)</f>
        <v>304.51025425060402</v>
      </c>
      <c r="U640" s="280">
        <f t="shared" si="232"/>
        <v>8.2230220000000007E-2</v>
      </c>
      <c r="V640" s="280">
        <f t="shared" si="233"/>
        <v>8.3521090000000006E-2</v>
      </c>
      <c r="W640" s="280">
        <f t="shared" si="234"/>
        <v>1.9159000000000537E-4</v>
      </c>
      <c r="X640" s="280">
        <f t="shared" si="235"/>
        <v>0</v>
      </c>
      <c r="Y640" s="262">
        <f t="shared" si="236"/>
        <v>9.9367780698667065</v>
      </c>
      <c r="Z640" s="262">
        <f t="shared" si="237"/>
        <v>9.7959302831965029</v>
      </c>
      <c r="AA640" s="262">
        <f t="shared" si="238"/>
        <v>10.00044829509595</v>
      </c>
      <c r="AB640" s="262">
        <f t="shared" si="239"/>
        <v>10</v>
      </c>
      <c r="AD640" s="6">
        <f t="shared" si="240"/>
        <v>623</v>
      </c>
      <c r="AE640" s="1">
        <f t="shared" si="241"/>
        <v>43537</v>
      </c>
      <c r="AF640" s="262">
        <f t="shared" si="242"/>
        <v>-0.13734215877596512</v>
      </c>
      <c r="AG640" s="262">
        <f t="shared" si="243"/>
        <v>7.7524248511453564E-2</v>
      </c>
      <c r="AH640" s="262">
        <f t="shared" si="244"/>
        <v>0.32606255301982578</v>
      </c>
      <c r="AI640" s="262">
        <f t="shared" si="245"/>
        <v>0.51279888415371033</v>
      </c>
      <c r="AJ640" s="262">
        <f t="shared" si="246"/>
        <v>1.0008999999999713E-4</v>
      </c>
      <c r="AK640" s="262">
        <f t="shared" si="247"/>
        <v>-304.51025425060402</v>
      </c>
    </row>
    <row r="641" spans="1:37" x14ac:dyDescent="0.25">
      <c r="A641" s="6">
        <f t="shared" si="229"/>
        <v>624</v>
      </c>
      <c r="B641" s="245">
        <f>+Rendimientos!F1314</f>
        <v>42914</v>
      </c>
      <c r="C641" s="247">
        <f>+Rendimientos!G1314</f>
        <v>1.8613507025587783E-2</v>
      </c>
      <c r="D641" s="247">
        <f>+Rendimientos!H1314</f>
        <v>-6.1674076161410789E-3</v>
      </c>
      <c r="E641" s="247">
        <f>+Rendimientos!I1314</f>
        <v>-3.5779291604411618E-3</v>
      </c>
      <c r="F641">
        <f>+VLOOKUP(B641,ASURB.MX!$A$2:$H$1054,8,FALSE)</f>
        <v>2.2928892673431497E-2</v>
      </c>
      <c r="G641" s="264">
        <f>+dr!F628</f>
        <v>-6.0999999999811205E-7</v>
      </c>
      <c r="H641" s="264">
        <f>+dr!G628</f>
        <v>-9.98299999999952E-5</v>
      </c>
      <c r="I641" s="264">
        <f>+dr!H628</f>
        <v>-2.1305000000000629E-4</v>
      </c>
      <c r="J641" s="264">
        <f>+dr!I628</f>
        <v>4.0990000000004634E-5</v>
      </c>
      <c r="K641" s="264">
        <f>+dr!J628</f>
        <v>0</v>
      </c>
      <c r="M641" s="6">
        <f t="shared" si="230"/>
        <v>624</v>
      </c>
      <c r="N641" s="1">
        <f t="shared" si="224"/>
        <v>42914</v>
      </c>
      <c r="O641" s="263">
        <f t="shared" si="225"/>
        <v>38.339411331976912</v>
      </c>
      <c r="P641" s="263">
        <f t="shared" si="226"/>
        <v>9.0738648505725763</v>
      </c>
      <c r="Q641" s="263">
        <f t="shared" si="227"/>
        <v>14.737176982575749</v>
      </c>
      <c r="R641" s="263">
        <f t="shared" si="231"/>
        <v>312.19688115544056</v>
      </c>
      <c r="S641" s="98">
        <f t="shared" si="228"/>
        <v>3.0676583846153849E-2</v>
      </c>
      <c r="T641" s="265">
        <f>R641-'Ejercicio 7'!$J$12*EXP(-S641*34/360)</f>
        <v>312.09994020099515</v>
      </c>
      <c r="U641" s="280">
        <f t="shared" si="232"/>
        <v>8.1908150000000013E-2</v>
      </c>
      <c r="V641" s="280">
        <f t="shared" si="233"/>
        <v>8.2407759999999997E-2</v>
      </c>
      <c r="W641" s="280">
        <f t="shared" si="234"/>
        <v>-2.3547999999999625E-4</v>
      </c>
      <c r="X641" s="280">
        <f t="shared" si="235"/>
        <v>0</v>
      </c>
      <c r="Y641" s="262">
        <f t="shared" si="236"/>
        <v>9.9367780698667065</v>
      </c>
      <c r="Z641" s="262">
        <f t="shared" si="237"/>
        <v>9.7959302831965029</v>
      </c>
      <c r="AA641" s="262">
        <f t="shared" si="238"/>
        <v>10.00044829509595</v>
      </c>
      <c r="AB641" s="262">
        <f t="shared" si="239"/>
        <v>10</v>
      </c>
      <c r="AD641" s="6">
        <f t="shared" si="240"/>
        <v>624</v>
      </c>
      <c r="AE641" s="1">
        <f t="shared" si="241"/>
        <v>43537</v>
      </c>
      <c r="AF641" s="262">
        <f t="shared" si="242"/>
        <v>-0.70703033197690957</v>
      </c>
      <c r="AG641" s="262">
        <f t="shared" si="243"/>
        <v>5.613514942742448E-2</v>
      </c>
      <c r="AH641" s="262">
        <f t="shared" si="244"/>
        <v>5.2823017424250551E-2</v>
      </c>
      <c r="AI641" s="262">
        <f t="shared" si="245"/>
        <v>-7.0768861554405476</v>
      </c>
      <c r="AJ641" s="262">
        <f t="shared" si="246"/>
        <v>6.0999999999811205E-7</v>
      </c>
      <c r="AK641" s="262">
        <f t="shared" si="247"/>
        <v>-312.09994020099515</v>
      </c>
    </row>
    <row r="642" spans="1:37" x14ac:dyDescent="0.25">
      <c r="A642" s="6">
        <f t="shared" si="229"/>
        <v>625</v>
      </c>
      <c r="B642" s="245">
        <f>+Rendimientos!F1315</f>
        <v>42915</v>
      </c>
      <c r="C642" s="247">
        <f>+Rendimientos!G1315</f>
        <v>-1.7861272983088602E-3</v>
      </c>
      <c r="D642" s="247">
        <f>+Rendimientos!H1315</f>
        <v>-1.0438688866906944E-2</v>
      </c>
      <c r="E642" s="247">
        <f>+Rendimientos!I1315</f>
        <v>-1.8813772880462657E-2</v>
      </c>
      <c r="F642">
        <f>+VLOOKUP(B642,ASURB.MX!$A$2:$H$1054,8,FALSE)</f>
        <v>-1.2852565698235008E-2</v>
      </c>
      <c r="G642" s="264">
        <f>+dr!F629</f>
        <v>7.7170000000001404E-5</v>
      </c>
      <c r="H642" s="264">
        <f>+dr!G629</f>
        <v>9.5789999999998376E-5</v>
      </c>
      <c r="I642" s="264">
        <f>+dr!H629</f>
        <v>1.0350000000000636E-4</v>
      </c>
      <c r="J642" s="264">
        <f>+dr!I629</f>
        <v>2.8976999999999475E-4</v>
      </c>
      <c r="K642" s="264">
        <f>+dr!J629</f>
        <v>0</v>
      </c>
      <c r="M642" s="6">
        <f t="shared" si="230"/>
        <v>625</v>
      </c>
      <c r="N642" s="1">
        <f t="shared" si="224"/>
        <v>42915</v>
      </c>
      <c r="O642" s="263">
        <f t="shared" si="225"/>
        <v>37.56522476963746</v>
      </c>
      <c r="P642" s="263">
        <f t="shared" si="226"/>
        <v>9.0351904751291201</v>
      </c>
      <c r="Q642" s="263">
        <f t="shared" si="227"/>
        <v>14.514345480654885</v>
      </c>
      <c r="R642" s="263">
        <f t="shared" si="231"/>
        <v>301.22351374672616</v>
      </c>
      <c r="S642" s="98">
        <f t="shared" si="228"/>
        <v>3.0754363846153848E-2</v>
      </c>
      <c r="T642" s="265">
        <f>R642-'Ejercicio 7'!$J$12*EXP(-S642*34/360)</f>
        <v>301.12657350439559</v>
      </c>
      <c r="U642" s="280">
        <f t="shared" si="232"/>
        <v>8.2103770000000006E-2</v>
      </c>
      <c r="V642" s="280">
        <f t="shared" si="233"/>
        <v>8.2724310000000009E-2</v>
      </c>
      <c r="W642" s="280">
        <f t="shared" si="234"/>
        <v>1.3299999999993872E-5</v>
      </c>
      <c r="X642" s="280">
        <f t="shared" si="235"/>
        <v>0</v>
      </c>
      <c r="Y642" s="262">
        <f t="shared" si="236"/>
        <v>9.9367780698667065</v>
      </c>
      <c r="Z642" s="262">
        <f t="shared" si="237"/>
        <v>9.7959302831965029</v>
      </c>
      <c r="AA642" s="262">
        <f t="shared" si="238"/>
        <v>10.00044829509595</v>
      </c>
      <c r="AB642" s="262">
        <f t="shared" si="239"/>
        <v>10</v>
      </c>
      <c r="AD642" s="6">
        <f t="shared" si="240"/>
        <v>625</v>
      </c>
      <c r="AE642" s="1">
        <f t="shared" si="241"/>
        <v>43537</v>
      </c>
      <c r="AF642" s="262">
        <f t="shared" si="242"/>
        <v>6.7156230362542146E-2</v>
      </c>
      <c r="AG642" s="262">
        <f t="shared" si="243"/>
        <v>9.4809524870880679E-2</v>
      </c>
      <c r="AH642" s="262">
        <f t="shared" si="244"/>
        <v>0.27565451934511387</v>
      </c>
      <c r="AI642" s="262">
        <f t="shared" si="245"/>
        <v>3.896481253273862</v>
      </c>
      <c r="AJ642" s="262">
        <f t="shared" si="246"/>
        <v>-7.7170000000001404E-5</v>
      </c>
      <c r="AK642" s="262">
        <f t="shared" si="247"/>
        <v>-301.12657350439559</v>
      </c>
    </row>
    <row r="643" spans="1:37" x14ac:dyDescent="0.25">
      <c r="A643" s="6">
        <f t="shared" si="229"/>
        <v>626</v>
      </c>
      <c r="B643" s="245">
        <f>+Rendimientos!F1316</f>
        <v>42916</v>
      </c>
      <c r="C643" s="247">
        <f>+Rendimientos!G1316</f>
        <v>1.5962384444683651E-2</v>
      </c>
      <c r="D643" s="247">
        <f>+Rendimientos!H1316</f>
        <v>1.7922768795880163E-2</v>
      </c>
      <c r="E643" s="247">
        <f>+Rendimientos!I1316</f>
        <v>-5.4935186766401902E-3</v>
      </c>
      <c r="F643">
        <f>+VLOOKUP(B643,ASURB.MX!$A$2:$H$1054,8,FALSE)</f>
        <v>1.2852565698234982E-2</v>
      </c>
      <c r="G643" s="264">
        <f>+dr!F630</f>
        <v>9.0309999999996227E-5</v>
      </c>
      <c r="H643" s="264">
        <f>+dr!G630</f>
        <v>1.2228999999999712E-4</v>
      </c>
      <c r="I643" s="264">
        <f>+dr!H630</f>
        <v>9.8130000000001827E-5</v>
      </c>
      <c r="J643" s="264">
        <f>+dr!I630</f>
        <v>3.9429000000000547E-4</v>
      </c>
      <c r="K643" s="264">
        <f>+dr!J630</f>
        <v>0</v>
      </c>
      <c r="M643" s="6">
        <f t="shared" si="230"/>
        <v>626</v>
      </c>
      <c r="N643" s="1">
        <f t="shared" si="224"/>
        <v>42916</v>
      </c>
      <c r="O643" s="263">
        <f t="shared" si="225"/>
        <v>38.237903467205932</v>
      </c>
      <c r="P643" s="263">
        <f t="shared" si="226"/>
        <v>9.2951100741735697</v>
      </c>
      <c r="Q643" s="263">
        <f t="shared" si="227"/>
        <v>14.708973622504306</v>
      </c>
      <c r="R643" s="263">
        <f t="shared" si="231"/>
        <v>309.06687924462165</v>
      </c>
      <c r="S643" s="98">
        <f t="shared" si="228"/>
        <v>3.0767503846153843E-2</v>
      </c>
      <c r="T643" s="265">
        <f>R643-'Ejercicio 7'!$J$12*EXP(-S643*34/360)</f>
        <v>308.96993912259381</v>
      </c>
      <c r="U643" s="280">
        <f t="shared" si="232"/>
        <v>8.2130270000000005E-2</v>
      </c>
      <c r="V643" s="280">
        <f t="shared" si="233"/>
        <v>8.2718940000000005E-2</v>
      </c>
      <c r="W643" s="280">
        <f t="shared" si="234"/>
        <v>1.1782000000000459E-4</v>
      </c>
      <c r="X643" s="280">
        <f t="shared" si="235"/>
        <v>0</v>
      </c>
      <c r="Y643" s="262">
        <f t="shared" si="236"/>
        <v>9.9367780698667065</v>
      </c>
      <c r="Z643" s="262">
        <f t="shared" si="237"/>
        <v>9.7959302831965029</v>
      </c>
      <c r="AA643" s="262">
        <f t="shared" si="238"/>
        <v>10.00044829509595</v>
      </c>
      <c r="AB643" s="262">
        <f t="shared" si="239"/>
        <v>10</v>
      </c>
      <c r="AD643" s="6">
        <f t="shared" si="240"/>
        <v>626</v>
      </c>
      <c r="AE643" s="1">
        <f t="shared" si="241"/>
        <v>43537</v>
      </c>
      <c r="AF643" s="262">
        <f t="shared" si="242"/>
        <v>-0.60552246720592962</v>
      </c>
      <c r="AG643" s="262">
        <f t="shared" si="243"/>
        <v>-0.16511007417356893</v>
      </c>
      <c r="AH643" s="262">
        <f t="shared" si="244"/>
        <v>8.1026377495692969E-2</v>
      </c>
      <c r="AI643" s="262">
        <f t="shared" si="245"/>
        <v>-3.9468842446216286</v>
      </c>
      <c r="AJ643" s="262">
        <f t="shared" si="246"/>
        <v>-9.0309999999996227E-5</v>
      </c>
      <c r="AK643" s="262">
        <f t="shared" si="247"/>
        <v>-308.96993912259381</v>
      </c>
    </row>
    <row r="644" spans="1:37" x14ac:dyDescent="0.25">
      <c r="A644" s="6">
        <f t="shared" si="229"/>
        <v>627</v>
      </c>
      <c r="B644" s="245">
        <f>+Rendimientos!F1317</f>
        <v>42919</v>
      </c>
      <c r="C644" s="247">
        <f>+Rendimientos!G1317</f>
        <v>2.6622001219262847E-2</v>
      </c>
      <c r="D644" s="247">
        <f>+Rendimientos!H1317</f>
        <v>-8.1471449173503938E-3</v>
      </c>
      <c r="E644" s="247">
        <f>+Rendimientos!I1317</f>
        <v>-3.6792507379921151E-3</v>
      </c>
      <c r="F644">
        <f>+VLOOKUP(B644,ASURB.MX!$A$2:$H$1054,8,FALSE)</f>
        <v>-4.4757640983027524E-3</v>
      </c>
      <c r="G644" s="264">
        <f>+dr!F631</f>
        <v>1.4669000000000487E-4</v>
      </c>
      <c r="H644" s="264">
        <f>+dr!G631</f>
        <v>1.7340000000004574E-5</v>
      </c>
      <c r="I644" s="264">
        <f>+dr!H631</f>
        <v>3.0768999999999935E-4</v>
      </c>
      <c r="J644" s="264">
        <f>+dr!I631</f>
        <v>6.8969999999987652E-5</v>
      </c>
      <c r="K644" s="264">
        <f>+dr!J631</f>
        <v>0</v>
      </c>
      <c r="M644" s="6">
        <f t="shared" si="230"/>
        <v>627</v>
      </c>
      <c r="N644" s="1">
        <f t="shared" si="224"/>
        <v>42919</v>
      </c>
      <c r="O644" s="263">
        <f t="shared" si="225"/>
        <v>38.647685041506456</v>
      </c>
      <c r="P644" s="263">
        <f t="shared" si="226"/>
        <v>9.0559187520035742</v>
      </c>
      <c r="Q644" s="263">
        <f t="shared" si="227"/>
        <v>14.735683864199059</v>
      </c>
      <c r="R644" s="263">
        <f t="shared" si="231"/>
        <v>303.75740147896045</v>
      </c>
      <c r="S644" s="98">
        <f t="shared" si="228"/>
        <v>3.0823883846153852E-2</v>
      </c>
      <c r="T644" s="265">
        <f>R644-'Ejercicio 7'!$J$12*EXP(-S644*34/360)</f>
        <v>303.66046187311588</v>
      </c>
      <c r="U644" s="280">
        <f t="shared" si="232"/>
        <v>8.2025320000000013E-2</v>
      </c>
      <c r="V644" s="280">
        <f t="shared" si="233"/>
        <v>8.2928500000000002E-2</v>
      </c>
      <c r="W644" s="280">
        <f t="shared" si="234"/>
        <v>-2.0750000000001323E-4</v>
      </c>
      <c r="X644" s="280">
        <f t="shared" si="235"/>
        <v>0</v>
      </c>
      <c r="Y644" s="262">
        <f t="shared" si="236"/>
        <v>9.9367780698667065</v>
      </c>
      <c r="Z644" s="262">
        <f t="shared" si="237"/>
        <v>9.7959302831965029</v>
      </c>
      <c r="AA644" s="262">
        <f t="shared" si="238"/>
        <v>10.00044829509595</v>
      </c>
      <c r="AB644" s="262">
        <f t="shared" si="239"/>
        <v>10</v>
      </c>
      <c r="AD644" s="6">
        <f t="shared" si="240"/>
        <v>627</v>
      </c>
      <c r="AE644" s="1">
        <f t="shared" si="241"/>
        <v>43537</v>
      </c>
      <c r="AF644" s="262">
        <f t="shared" si="242"/>
        <v>-1.0153040415064538</v>
      </c>
      <c r="AG644" s="262">
        <f t="shared" si="243"/>
        <v>7.4081247996426569E-2</v>
      </c>
      <c r="AH644" s="262">
        <f t="shared" si="244"/>
        <v>5.4316135800940302E-2</v>
      </c>
      <c r="AI644" s="262">
        <f t="shared" si="245"/>
        <v>1.362593521039571</v>
      </c>
      <c r="AJ644" s="262">
        <f t="shared" si="246"/>
        <v>-1.4669000000000487E-4</v>
      </c>
      <c r="AK644" s="262">
        <f t="shared" si="247"/>
        <v>-303.66046187311588</v>
      </c>
    </row>
    <row r="645" spans="1:37" x14ac:dyDescent="0.25">
      <c r="A645" s="6">
        <f t="shared" si="229"/>
        <v>628</v>
      </c>
      <c r="B645" s="245">
        <f>+Rendimientos!F1318</f>
        <v>42920</v>
      </c>
      <c r="C645" s="247">
        <f>+Rendimientos!G1318</f>
        <v>3.4207559012453519E-3</v>
      </c>
      <c r="D645" s="247">
        <f>+Rendimientos!H1318</f>
        <v>-7.322653530255986E-3</v>
      </c>
      <c r="E645" s="247">
        <f>+Rendimientos!I1318</f>
        <v>2.5769322903223786E-3</v>
      </c>
      <c r="F645">
        <f>+VLOOKUP(B645,ASURB.MX!$A$2:$H$1054,8,FALSE)</f>
        <v>-9.4478689730868946E-4</v>
      </c>
      <c r="G645" s="264">
        <f>+dr!F632</f>
        <v>-2.8197000000000638E-4</v>
      </c>
      <c r="H645" s="264">
        <f>+dr!G632</f>
        <v>5.2269999999993155E-5</v>
      </c>
      <c r="I645" s="264">
        <f>+dr!H632</f>
        <v>-3.9628999999999359E-4</v>
      </c>
      <c r="J645" s="264">
        <f>+dr!I632</f>
        <v>-1.7879999999999285E-4</v>
      </c>
      <c r="K645" s="264">
        <f>+dr!J632</f>
        <v>0</v>
      </c>
      <c r="M645" s="6">
        <f t="shared" si="230"/>
        <v>628</v>
      </c>
      <c r="N645" s="1">
        <f t="shared" si="224"/>
        <v>42920</v>
      </c>
      <c r="O645" s="263">
        <f t="shared" si="225"/>
        <v>37.76133261964592</v>
      </c>
      <c r="P645" s="263">
        <f t="shared" si="226"/>
        <v>9.0633883579065486</v>
      </c>
      <c r="Q645" s="263">
        <f t="shared" si="227"/>
        <v>14.82816197787225</v>
      </c>
      <c r="R645" s="263">
        <f t="shared" si="231"/>
        <v>304.83185776219369</v>
      </c>
      <c r="S645" s="98">
        <f t="shared" si="228"/>
        <v>3.039522384615384E-2</v>
      </c>
      <c r="T645" s="265">
        <f>R645-'Ejercicio 7'!$J$12*EXP(-S645*34/360)</f>
        <v>304.73491423171282</v>
      </c>
      <c r="U645" s="280">
        <f t="shared" si="232"/>
        <v>8.2060250000000001E-2</v>
      </c>
      <c r="V645" s="280">
        <f t="shared" si="233"/>
        <v>8.2224520000000009E-2</v>
      </c>
      <c r="W645" s="280">
        <f t="shared" si="234"/>
        <v>-4.5526999999999374E-4</v>
      </c>
      <c r="X645" s="280">
        <f t="shared" si="235"/>
        <v>0</v>
      </c>
      <c r="Y645" s="262">
        <f t="shared" si="236"/>
        <v>9.9367780698667065</v>
      </c>
      <c r="Z645" s="262">
        <f t="shared" si="237"/>
        <v>9.7959302831965029</v>
      </c>
      <c r="AA645" s="262">
        <f t="shared" si="238"/>
        <v>10.00044829509595</v>
      </c>
      <c r="AB645" s="262">
        <f t="shared" si="239"/>
        <v>10</v>
      </c>
      <c r="AD645" s="6">
        <f t="shared" si="240"/>
        <v>628</v>
      </c>
      <c r="AE645" s="1">
        <f t="shared" si="241"/>
        <v>43537</v>
      </c>
      <c r="AF645" s="262">
        <f t="shared" si="242"/>
        <v>-0.1289516196459175</v>
      </c>
      <c r="AG645" s="262">
        <f t="shared" si="243"/>
        <v>6.6611642093452161E-2</v>
      </c>
      <c r="AH645" s="262">
        <f t="shared" si="244"/>
        <v>-3.8161977872251285E-2</v>
      </c>
      <c r="AI645" s="262">
        <f t="shared" si="245"/>
        <v>0.28813723780632472</v>
      </c>
      <c r="AJ645" s="262">
        <f t="shared" si="246"/>
        <v>2.8197000000000638E-4</v>
      </c>
      <c r="AK645" s="262">
        <f t="shared" si="247"/>
        <v>-304.73491423171282</v>
      </c>
    </row>
    <row r="646" spans="1:37" x14ac:dyDescent="0.25">
      <c r="A646" s="6">
        <f t="shared" si="229"/>
        <v>629</v>
      </c>
      <c r="B646" s="245">
        <f>+Rendimientos!F1319</f>
        <v>42921</v>
      </c>
      <c r="C646" s="247">
        <f>+Rendimientos!G1319</f>
        <v>1.8048939424471139E-2</v>
      </c>
      <c r="D646" s="247">
        <f>+Rendimientos!H1319</f>
        <v>-2.2297056291485443E-3</v>
      </c>
      <c r="E646" s="247">
        <f>+Rendimientos!I1319</f>
        <v>1.4694480215124374E-3</v>
      </c>
      <c r="F646">
        <f>+VLOOKUP(B646,ASURB.MX!$A$2:$H$1054,8,FALSE)</f>
        <v>-8.5437273859012616E-3</v>
      </c>
      <c r="G646" s="264">
        <f>+dr!F633</f>
        <v>3.1438000000000299E-4</v>
      </c>
      <c r="H646" s="264">
        <f>+dr!G633</f>
        <v>-1.1651999999999496E-4</v>
      </c>
      <c r="I646" s="264">
        <f>+dr!H633</f>
        <v>0</v>
      </c>
      <c r="J646" s="264">
        <f>+dr!I633</f>
        <v>4.7409999999997732E-5</v>
      </c>
      <c r="K646" s="264">
        <f>+dr!J633</f>
        <v>0</v>
      </c>
      <c r="M646" s="6">
        <f t="shared" si="230"/>
        <v>629</v>
      </c>
      <c r="N646" s="1">
        <f t="shared" si="224"/>
        <v>42921</v>
      </c>
      <c r="O646" s="263">
        <f t="shared" si="225"/>
        <v>38.317772251429652</v>
      </c>
      <c r="P646" s="263">
        <f t="shared" si="226"/>
        <v>9.1096654660428644</v>
      </c>
      <c r="Q646" s="263">
        <f t="shared" si="227"/>
        <v>14.811749111919378</v>
      </c>
      <c r="R646" s="263">
        <f t="shared" si="231"/>
        <v>302.52423745496247</v>
      </c>
      <c r="S646" s="98">
        <f t="shared" si="228"/>
        <v>3.099157384615385E-2</v>
      </c>
      <c r="T646" s="265">
        <f>R646-'Ejercicio 7'!$J$12*EXP(-S646*34/360)</f>
        <v>302.427299384376</v>
      </c>
      <c r="U646" s="280">
        <f t="shared" si="232"/>
        <v>8.1891460000000013E-2</v>
      </c>
      <c r="V646" s="280">
        <f t="shared" si="233"/>
        <v>8.2620810000000003E-2</v>
      </c>
      <c r="W646" s="280">
        <f t="shared" si="234"/>
        <v>-2.2906000000000315E-4</v>
      </c>
      <c r="X646" s="280">
        <f t="shared" si="235"/>
        <v>0</v>
      </c>
      <c r="Y646" s="262">
        <f t="shared" si="236"/>
        <v>9.9367780698667065</v>
      </c>
      <c r="Z646" s="262">
        <f t="shared" si="237"/>
        <v>9.7959302831965029</v>
      </c>
      <c r="AA646" s="262">
        <f t="shared" si="238"/>
        <v>10.00044829509595</v>
      </c>
      <c r="AB646" s="262">
        <f t="shared" si="239"/>
        <v>10</v>
      </c>
      <c r="AD646" s="6">
        <f t="shared" si="240"/>
        <v>629</v>
      </c>
      <c r="AE646" s="1">
        <f t="shared" si="241"/>
        <v>43537</v>
      </c>
      <c r="AF646" s="262">
        <f t="shared" si="242"/>
        <v>-0.68539125142964963</v>
      </c>
      <c r="AG646" s="262">
        <f t="shared" si="243"/>
        <v>2.0334533957136358E-2</v>
      </c>
      <c r="AH646" s="262">
        <f t="shared" si="244"/>
        <v>-2.174911191937845E-2</v>
      </c>
      <c r="AI646" s="262">
        <f t="shared" si="245"/>
        <v>2.595757545037543</v>
      </c>
      <c r="AJ646" s="262">
        <f t="shared" si="246"/>
        <v>-3.1438000000000299E-4</v>
      </c>
      <c r="AK646" s="262">
        <f t="shared" si="247"/>
        <v>-302.427299384376</v>
      </c>
    </row>
    <row r="647" spans="1:37" x14ac:dyDescent="0.25">
      <c r="A647" s="6">
        <f t="shared" si="229"/>
        <v>630</v>
      </c>
      <c r="B647" s="245">
        <f>+Rendimientos!F1320</f>
        <v>42922</v>
      </c>
      <c r="C647" s="247">
        <f>+Rendimientos!G1320</f>
        <v>-1.0677145546519905E-2</v>
      </c>
      <c r="D647" s="247">
        <f>+Rendimientos!H1320</f>
        <v>-6.9436893628504158E-3</v>
      </c>
      <c r="E647" s="247">
        <f>+Rendimientos!I1320</f>
        <v>-1.7404509043548566E-2</v>
      </c>
      <c r="F647">
        <f>+VLOOKUP(B647,ASURB.MX!$A$2:$H$1054,8,FALSE)</f>
        <v>-9.9269210965955094E-3</v>
      </c>
      <c r="G647" s="264">
        <f>+dr!F634</f>
        <v>6.5919999999997092E-5</v>
      </c>
      <c r="H647" s="264">
        <f>+dr!G634</f>
        <v>7.095000000000018E-5</v>
      </c>
      <c r="I647" s="264">
        <f>+dr!H634</f>
        <v>3.0014999999999903E-4</v>
      </c>
      <c r="J647" s="264">
        <f>+dr!I634</f>
        <v>2.8476000000000889E-4</v>
      </c>
      <c r="K647" s="264">
        <f>+dr!J634</f>
        <v>0</v>
      </c>
      <c r="M647" s="6">
        <f t="shared" si="230"/>
        <v>630</v>
      </c>
      <c r="N647" s="1">
        <f t="shared" si="224"/>
        <v>42922</v>
      </c>
      <c r="O647" s="263">
        <f t="shared" si="225"/>
        <v>37.232712049474181</v>
      </c>
      <c r="P647" s="263">
        <f t="shared" si="226"/>
        <v>9.0668237082256997</v>
      </c>
      <c r="Q647" s="263">
        <f t="shared" si="227"/>
        <v>14.534814442553486</v>
      </c>
      <c r="R647" s="263">
        <f t="shared" si="231"/>
        <v>302.10607709744005</v>
      </c>
      <c r="S647" s="98">
        <f t="shared" si="228"/>
        <v>3.0743113846153844E-2</v>
      </c>
      <c r="T647" s="265">
        <f>R647-'Ejercicio 7'!$J$12*EXP(-S647*34/360)</f>
        <v>302.00913675211041</v>
      </c>
      <c r="U647" s="280">
        <f t="shared" si="232"/>
        <v>8.2078930000000008E-2</v>
      </c>
      <c r="V647" s="280">
        <f t="shared" si="233"/>
        <v>8.2920960000000002E-2</v>
      </c>
      <c r="W647" s="280">
        <f t="shared" si="234"/>
        <v>8.2900000000080132E-6</v>
      </c>
      <c r="X647" s="280">
        <f t="shared" si="235"/>
        <v>0</v>
      </c>
      <c r="Y647" s="262">
        <f t="shared" si="236"/>
        <v>9.9367780698667065</v>
      </c>
      <c r="Z647" s="262">
        <f t="shared" si="237"/>
        <v>9.7959302831965029</v>
      </c>
      <c r="AA647" s="262">
        <f t="shared" si="238"/>
        <v>10.00044829509595</v>
      </c>
      <c r="AB647" s="262">
        <f t="shared" si="239"/>
        <v>10</v>
      </c>
      <c r="AD647" s="6">
        <f t="shared" si="240"/>
        <v>630</v>
      </c>
      <c r="AE647" s="1">
        <f t="shared" si="241"/>
        <v>43537</v>
      </c>
      <c r="AF647" s="262">
        <f t="shared" si="242"/>
        <v>0.39966895052582174</v>
      </c>
      <c r="AG647" s="262">
        <f t="shared" si="243"/>
        <v>6.3176291774301063E-2</v>
      </c>
      <c r="AH647" s="262">
        <f t="shared" si="244"/>
        <v>0.25518555744651295</v>
      </c>
      <c r="AI647" s="262">
        <f t="shared" si="245"/>
        <v>3.0139179025599674</v>
      </c>
      <c r="AJ647" s="262">
        <f t="shared" si="246"/>
        <v>-6.5919999999997092E-5</v>
      </c>
      <c r="AK647" s="262">
        <f t="shared" si="247"/>
        <v>-302.00913675211041</v>
      </c>
    </row>
    <row r="648" spans="1:37" x14ac:dyDescent="0.25">
      <c r="A648" s="6">
        <f t="shared" si="229"/>
        <v>631</v>
      </c>
      <c r="B648" s="245">
        <f>+Rendimientos!F1321</f>
        <v>42923</v>
      </c>
      <c r="C648" s="247">
        <f>+Rendimientos!G1321</f>
        <v>5.6337050413056231E-3</v>
      </c>
      <c r="D648" s="247">
        <f>+Rendimientos!H1321</f>
        <v>1.1397958943065405E-2</v>
      </c>
      <c r="E648" s="247">
        <f>+Rendimientos!I1321</f>
        <v>-5.9947726958146643E-3</v>
      </c>
      <c r="F648">
        <f>+VLOOKUP(B648,ASURB.MX!$A$2:$H$1054,8,FALSE)</f>
        <v>-6.7091556662192244E-3</v>
      </c>
      <c r="G648" s="264">
        <f>+dr!F635</f>
        <v>-7.8393000000000213E-4</v>
      </c>
      <c r="H648" s="264">
        <f>+dr!G635</f>
        <v>-1.8932000000000671E-4</v>
      </c>
      <c r="I648" s="264">
        <f>+dr!H635</f>
        <v>-2.0006000000001578E-4</v>
      </c>
      <c r="J648" s="264">
        <f>+dr!I635</f>
        <v>-8.3500000000041874E-6</v>
      </c>
      <c r="K648" s="264">
        <f>+dr!J635</f>
        <v>0</v>
      </c>
      <c r="M648" s="6">
        <f t="shared" si="230"/>
        <v>631</v>
      </c>
      <c r="N648" s="1">
        <f t="shared" si="224"/>
        <v>42923</v>
      </c>
      <c r="O648" s="263">
        <f t="shared" si="225"/>
        <v>37.844989057775706</v>
      </c>
      <c r="P648" s="263">
        <f t="shared" si="226"/>
        <v>9.2346586797725116</v>
      </c>
      <c r="Q648" s="263">
        <f t="shared" si="227"/>
        <v>14.701602537905321</v>
      </c>
      <c r="R648" s="263">
        <f t="shared" si="231"/>
        <v>303.07974927284624</v>
      </c>
      <c r="S648" s="98">
        <f t="shared" si="228"/>
        <v>2.9893263846153845E-2</v>
      </c>
      <c r="T648" s="265">
        <f>R648-'Ejercicio 7'!$J$12*EXP(-S648*34/360)</f>
        <v>302.98280114642216</v>
      </c>
      <c r="U648" s="280">
        <f t="shared" si="232"/>
        <v>8.1818660000000001E-2</v>
      </c>
      <c r="V648" s="280">
        <f t="shared" si="233"/>
        <v>8.2420749999999987E-2</v>
      </c>
      <c r="W648" s="280">
        <f t="shared" si="234"/>
        <v>-2.8482000000000507E-4</v>
      </c>
      <c r="X648" s="280">
        <f t="shared" si="235"/>
        <v>0</v>
      </c>
      <c r="Y648" s="262">
        <f t="shared" si="236"/>
        <v>9.9367780698667065</v>
      </c>
      <c r="Z648" s="262">
        <f t="shared" si="237"/>
        <v>9.7959302831965029</v>
      </c>
      <c r="AA648" s="262">
        <f t="shared" si="238"/>
        <v>10.00044829509595</v>
      </c>
      <c r="AB648" s="262">
        <f t="shared" si="239"/>
        <v>10</v>
      </c>
      <c r="AD648" s="6">
        <f t="shared" si="240"/>
        <v>631</v>
      </c>
      <c r="AE648" s="1">
        <f t="shared" si="241"/>
        <v>43537</v>
      </c>
      <c r="AF648" s="262">
        <f t="shared" si="242"/>
        <v>-0.21260805777570368</v>
      </c>
      <c r="AG648" s="262">
        <f t="shared" si="243"/>
        <v>-0.10465867977251087</v>
      </c>
      <c r="AH648" s="262">
        <f t="shared" si="244"/>
        <v>8.8397462094677692E-2</v>
      </c>
      <c r="AI648" s="262">
        <f t="shared" si="245"/>
        <v>2.0402457271537742</v>
      </c>
      <c r="AJ648" s="262">
        <f t="shared" si="246"/>
        <v>7.8393000000000213E-4</v>
      </c>
      <c r="AK648" s="262">
        <f t="shared" si="247"/>
        <v>-302.98280114642216</v>
      </c>
    </row>
    <row r="649" spans="1:37" x14ac:dyDescent="0.25">
      <c r="A649" s="6">
        <f t="shared" si="229"/>
        <v>632</v>
      </c>
      <c r="B649" s="245">
        <f>+Rendimientos!F1322</f>
        <v>42926</v>
      </c>
      <c r="C649" s="247">
        <f>+Rendimientos!G1322</f>
        <v>1.3393168948585901E-2</v>
      </c>
      <c r="D649" s="247">
        <f>+Rendimientos!H1322</f>
        <v>7.9682237423912144E-3</v>
      </c>
      <c r="E649" s="247">
        <f>+Rendimientos!I1322</f>
        <v>-2.2573887236637916E-3</v>
      </c>
      <c r="F649">
        <f>+VLOOKUP(B649,ASURB.MX!$A$2:$H$1054,8,FALSE)</f>
        <v>1.3984355078919422E-2</v>
      </c>
      <c r="G649" s="264">
        <f>+dr!F636</f>
        <v>2.0113000000000769E-4</v>
      </c>
      <c r="H649" s="264">
        <f>+dr!G636</f>
        <v>2.8520000000004098E-5</v>
      </c>
      <c r="I649" s="264">
        <f>+dr!H636</f>
        <v>1.1402000000000634E-4</v>
      </c>
      <c r="J649" s="264">
        <f>+dr!I636</f>
        <v>-8.2500000000013118E-6</v>
      </c>
      <c r="K649" s="264">
        <f>+dr!J636</f>
        <v>0</v>
      </c>
      <c r="M649" s="6">
        <f t="shared" si="230"/>
        <v>632</v>
      </c>
      <c r="N649" s="1">
        <f t="shared" si="224"/>
        <v>42926</v>
      </c>
      <c r="O649" s="263">
        <f t="shared" si="225"/>
        <v>38.139788146751073</v>
      </c>
      <c r="P649" s="263">
        <f t="shared" si="226"/>
        <v>9.2030404978220304</v>
      </c>
      <c r="Q649" s="263">
        <f t="shared" si="227"/>
        <v>14.756650875907063</v>
      </c>
      <c r="R649" s="263">
        <f t="shared" si="231"/>
        <v>309.41687588034915</v>
      </c>
      <c r="S649" s="98">
        <f t="shared" si="228"/>
        <v>3.0878323846153855E-2</v>
      </c>
      <c r="T649" s="265">
        <f>R649-'Ejercicio 7'!$J$12*EXP(-S649*34/360)</f>
        <v>309.31993677292365</v>
      </c>
      <c r="U649" s="280">
        <f t="shared" si="232"/>
        <v>8.2036500000000012E-2</v>
      </c>
      <c r="V649" s="280">
        <f t="shared" si="233"/>
        <v>8.2734830000000009E-2</v>
      </c>
      <c r="W649" s="280">
        <f t="shared" si="234"/>
        <v>-2.8472000000000219E-4</v>
      </c>
      <c r="X649" s="280">
        <f t="shared" si="235"/>
        <v>0</v>
      </c>
      <c r="Y649" s="262">
        <f t="shared" si="236"/>
        <v>9.9367780698667065</v>
      </c>
      <c r="Z649" s="262">
        <f t="shared" si="237"/>
        <v>9.7959302831965029</v>
      </c>
      <c r="AA649" s="262">
        <f t="shared" si="238"/>
        <v>10.00044829509595</v>
      </c>
      <c r="AB649" s="262">
        <f t="shared" si="239"/>
        <v>10</v>
      </c>
      <c r="AD649" s="6">
        <f t="shared" si="240"/>
        <v>632</v>
      </c>
      <c r="AE649" s="1">
        <f t="shared" si="241"/>
        <v>43537</v>
      </c>
      <c r="AF649" s="262">
        <f t="shared" si="242"/>
        <v>-0.50740714675107057</v>
      </c>
      <c r="AG649" s="262">
        <f t="shared" si="243"/>
        <v>-7.3040497822029593E-2</v>
      </c>
      <c r="AH649" s="262">
        <f t="shared" si="244"/>
        <v>3.3349124092936222E-2</v>
      </c>
      <c r="AI649" s="262">
        <f t="shared" si="245"/>
        <v>-4.2968808803491356</v>
      </c>
      <c r="AJ649" s="262">
        <f t="shared" si="246"/>
        <v>-2.0113000000000769E-4</v>
      </c>
      <c r="AK649" s="262">
        <f t="shared" si="247"/>
        <v>-309.31993677292365</v>
      </c>
    </row>
    <row r="650" spans="1:37" x14ac:dyDescent="0.25">
      <c r="A650" s="6">
        <f t="shared" si="229"/>
        <v>633</v>
      </c>
      <c r="B650" s="245">
        <f>+Rendimientos!F1323</f>
        <v>42927</v>
      </c>
      <c r="C650" s="247">
        <f>+Rendimientos!G1323</f>
        <v>6.6298031062987008E-3</v>
      </c>
      <c r="D650" s="247">
        <f>+Rendimientos!H1323</f>
        <v>-3.0911859626260941E-3</v>
      </c>
      <c r="E650" s="247">
        <f>+Rendimientos!I1323</f>
        <v>-9.0807777369326485E-3</v>
      </c>
      <c r="F650">
        <f>+VLOOKUP(B650,ASURB.MX!$A$2:$H$1054,8,FALSE)</f>
        <v>3.3136183914453162E-3</v>
      </c>
      <c r="G650" s="264">
        <f>+dr!F637</f>
        <v>3.2093999999999179E-4</v>
      </c>
      <c r="H650" s="264">
        <f>+dr!G637</f>
        <v>1.189999999998137E-6</v>
      </c>
      <c r="I650" s="264">
        <f>+dr!H637</f>
        <v>-1.0973999999999706E-4</v>
      </c>
      <c r="J650" s="264">
        <f>+dr!I637</f>
        <v>1.8469999999992659E-5</v>
      </c>
      <c r="K650" s="264">
        <f>+dr!J637</f>
        <v>0</v>
      </c>
      <c r="M650" s="6">
        <f t="shared" si="230"/>
        <v>633</v>
      </c>
      <c r="N650" s="1">
        <f t="shared" si="224"/>
        <v>42927</v>
      </c>
      <c r="O650" s="263">
        <f t="shared" si="225"/>
        <v>37.882705159495281</v>
      </c>
      <c r="P650" s="263">
        <f t="shared" si="226"/>
        <v>9.1018210477904784</v>
      </c>
      <c r="Q650" s="263">
        <f t="shared" si="227"/>
        <v>14.656303251224726</v>
      </c>
      <c r="R650" s="263">
        <f t="shared" si="231"/>
        <v>306.13272319776877</v>
      </c>
      <c r="S650" s="98">
        <f t="shared" si="228"/>
        <v>3.0998133846153839E-2</v>
      </c>
      <c r="T650" s="265">
        <f>R650-'Ejercicio 7'!$J$12*EXP(-S650*34/360)</f>
        <v>306.03578518724078</v>
      </c>
      <c r="U650" s="280">
        <f t="shared" si="232"/>
        <v>8.2009170000000006E-2</v>
      </c>
      <c r="V650" s="280">
        <f t="shared" si="233"/>
        <v>8.2511070000000006E-2</v>
      </c>
      <c r="W650" s="280">
        <f t="shared" si="234"/>
        <v>-2.5800000000000822E-4</v>
      </c>
      <c r="X650" s="280">
        <f t="shared" si="235"/>
        <v>0</v>
      </c>
      <c r="Y650" s="262">
        <f t="shared" si="236"/>
        <v>9.9367780698667065</v>
      </c>
      <c r="Z650" s="262">
        <f t="shared" si="237"/>
        <v>9.7959302831965029</v>
      </c>
      <c r="AA650" s="262">
        <f t="shared" si="238"/>
        <v>10.00044829509595</v>
      </c>
      <c r="AB650" s="262">
        <f t="shared" si="239"/>
        <v>10</v>
      </c>
      <c r="AD650" s="6">
        <f t="shared" si="240"/>
        <v>633</v>
      </c>
      <c r="AE650" s="1">
        <f t="shared" si="241"/>
        <v>43537</v>
      </c>
      <c r="AF650" s="262">
        <f t="shared" si="242"/>
        <v>-0.25032415949527831</v>
      </c>
      <c r="AG650" s="262">
        <f t="shared" si="243"/>
        <v>2.8178952209522379E-2</v>
      </c>
      <c r="AH650" s="262">
        <f t="shared" si="244"/>
        <v>0.13369674877527338</v>
      </c>
      <c r="AI650" s="262">
        <f t="shared" si="245"/>
        <v>-1.0127281977687517</v>
      </c>
      <c r="AJ650" s="262">
        <f t="shared" si="246"/>
        <v>-3.2093999999999179E-4</v>
      </c>
      <c r="AK650" s="262">
        <f t="shared" si="247"/>
        <v>-306.03578518724078</v>
      </c>
    </row>
    <row r="651" spans="1:37" x14ac:dyDescent="0.25">
      <c r="A651" s="6">
        <f t="shared" si="229"/>
        <v>634</v>
      </c>
      <c r="B651" s="245">
        <f>+Rendimientos!F1324</f>
        <v>42928</v>
      </c>
      <c r="C651" s="247">
        <f>+Rendimientos!G1324</f>
        <v>5.4915019936751614E-3</v>
      </c>
      <c r="D651" s="247">
        <f>+Rendimientos!H1324</f>
        <v>8.148849336142806E-3</v>
      </c>
      <c r="E651" s="247">
        <f>+Rendimientos!I1324</f>
        <v>5.076115901703955E-2</v>
      </c>
      <c r="F651">
        <f>+VLOOKUP(B651,ASURB.MX!$A$2:$H$1054,8,FALSE)</f>
        <v>3.1161386834671203E-2</v>
      </c>
      <c r="G651" s="264">
        <f>+dr!F638</f>
        <v>-1.3577999999998813E-4</v>
      </c>
      <c r="H651" s="264">
        <f>+dr!G638</f>
        <v>-1.958799999999955E-4</v>
      </c>
      <c r="I651" s="264">
        <f>+dr!H638</f>
        <v>-1.6154000000000168E-4</v>
      </c>
      <c r="J651" s="264">
        <f>+dr!I638</f>
        <v>-1.043299999999997E-4</v>
      </c>
      <c r="K651" s="264">
        <f>+dr!J638</f>
        <v>0</v>
      </c>
      <c r="M651" s="6">
        <f t="shared" si="230"/>
        <v>634</v>
      </c>
      <c r="N651" s="1">
        <f t="shared" si="224"/>
        <v>42928</v>
      </c>
      <c r="O651" s="263">
        <f t="shared" si="225"/>
        <v>37.839607767621146</v>
      </c>
      <c r="P651" s="263">
        <f t="shared" si="226"/>
        <v>9.2047029526126902</v>
      </c>
      <c r="Q651" s="263">
        <f t="shared" si="227"/>
        <v>15.560138748975268</v>
      </c>
      <c r="R651" s="263">
        <f t="shared" si="231"/>
        <v>314.77764865768717</v>
      </c>
      <c r="S651" s="98">
        <f t="shared" si="228"/>
        <v>3.0541413846153859E-2</v>
      </c>
      <c r="T651" s="265">
        <f>R651-'Ejercicio 7'!$J$12*EXP(-S651*34/360)</f>
        <v>314.6807064656802</v>
      </c>
      <c r="U651" s="280">
        <f t="shared" si="232"/>
        <v>8.1812100000000013E-2</v>
      </c>
      <c r="V651" s="280">
        <f t="shared" si="233"/>
        <v>8.2459270000000001E-2</v>
      </c>
      <c r="W651" s="280">
        <f t="shared" si="234"/>
        <v>-3.8080000000000058E-4</v>
      </c>
      <c r="X651" s="280">
        <f t="shared" si="235"/>
        <v>0</v>
      </c>
      <c r="Y651" s="262">
        <f t="shared" si="236"/>
        <v>9.9367780698667065</v>
      </c>
      <c r="Z651" s="262">
        <f t="shared" si="237"/>
        <v>9.7959302831965029</v>
      </c>
      <c r="AA651" s="262">
        <f t="shared" si="238"/>
        <v>10.00044829509595</v>
      </c>
      <c r="AB651" s="262">
        <f t="shared" si="239"/>
        <v>10</v>
      </c>
      <c r="AD651" s="6">
        <f t="shared" si="240"/>
        <v>634</v>
      </c>
      <c r="AE651" s="1">
        <f t="shared" si="241"/>
        <v>43537</v>
      </c>
      <c r="AF651" s="262">
        <f t="shared" si="242"/>
        <v>-0.20722676762114389</v>
      </c>
      <c r="AG651" s="262">
        <f t="shared" si="243"/>
        <v>-7.4702952612689444E-2</v>
      </c>
      <c r="AH651" s="262">
        <f t="shared" si="244"/>
        <v>-0.77013874897526868</v>
      </c>
      <c r="AI651" s="262">
        <f t="shared" si="245"/>
        <v>-9.657653657687149</v>
      </c>
      <c r="AJ651" s="262">
        <f t="shared" si="246"/>
        <v>1.3577999999998813E-4</v>
      </c>
      <c r="AK651" s="262">
        <f t="shared" si="247"/>
        <v>-314.6807064656802</v>
      </c>
    </row>
    <row r="652" spans="1:37" x14ac:dyDescent="0.25">
      <c r="A652" s="6">
        <f t="shared" si="229"/>
        <v>635</v>
      </c>
      <c r="B652" s="245">
        <f>+Rendimientos!F1325</f>
        <v>42929</v>
      </c>
      <c r="C652" s="247">
        <f>+Rendimientos!G1325</f>
        <v>-1.5452846123348223E-2</v>
      </c>
      <c r="D652" s="247">
        <f>+Rendimientos!H1325</f>
        <v>6.7768738223256582E-3</v>
      </c>
      <c r="E652" s="247">
        <f>+Rendimientos!I1325</f>
        <v>4.325792178239897E-3</v>
      </c>
      <c r="F652">
        <f>+VLOOKUP(B652,ASURB.MX!$A$2:$H$1054,8,FALSE)</f>
        <v>8.3534292072892317E-3</v>
      </c>
      <c r="G652" s="264">
        <f>+dr!F639</f>
        <v>2.8715999999999464E-4</v>
      </c>
      <c r="H652" s="264">
        <f>+dr!G639</f>
        <v>1.3269999999995785E-5</v>
      </c>
      <c r="I652" s="264">
        <f>+dr!H639</f>
        <v>-6.6209999999997105E-5</v>
      </c>
      <c r="J652" s="264">
        <f>+dr!I639</f>
        <v>1.857799999999965E-4</v>
      </c>
      <c r="K652" s="264">
        <f>+dr!J639</f>
        <v>0</v>
      </c>
      <c r="M652" s="6">
        <f t="shared" si="230"/>
        <v>635</v>
      </c>
      <c r="N652" s="1">
        <f t="shared" si="224"/>
        <v>42929</v>
      </c>
      <c r="O652" s="263">
        <f t="shared" si="225"/>
        <v>37.055323679079955</v>
      </c>
      <c r="P652" s="263">
        <f t="shared" si="226"/>
        <v>9.19208298467281</v>
      </c>
      <c r="Q652" s="263">
        <f t="shared" si="227"/>
        <v>14.854117044839327</v>
      </c>
      <c r="R652" s="263">
        <f t="shared" si="231"/>
        <v>307.67946858538812</v>
      </c>
      <c r="S652" s="98">
        <f t="shared" si="228"/>
        <v>3.0964353846153841E-2</v>
      </c>
      <c r="T652" s="265">
        <f>R652-'Ejercicio 7'!$J$12*EXP(-S652*34/360)</f>
        <v>307.5825302655951</v>
      </c>
      <c r="U652" s="280">
        <f t="shared" si="232"/>
        <v>8.2021250000000004E-2</v>
      </c>
      <c r="V652" s="280">
        <f t="shared" si="233"/>
        <v>8.2554600000000006E-2</v>
      </c>
      <c r="W652" s="280">
        <f t="shared" si="234"/>
        <v>-9.0690000000004378E-5</v>
      </c>
      <c r="X652" s="280">
        <f t="shared" si="235"/>
        <v>0</v>
      </c>
      <c r="Y652" s="262">
        <f t="shared" si="236"/>
        <v>9.9367780698667065</v>
      </c>
      <c r="Z652" s="262">
        <f t="shared" si="237"/>
        <v>9.7959302831965029</v>
      </c>
      <c r="AA652" s="262">
        <f t="shared" si="238"/>
        <v>10.00044829509595</v>
      </c>
      <c r="AB652" s="262">
        <f t="shared" si="239"/>
        <v>10</v>
      </c>
      <c r="AD652" s="6">
        <f t="shared" si="240"/>
        <v>635</v>
      </c>
      <c r="AE652" s="1">
        <f t="shared" si="241"/>
        <v>43537</v>
      </c>
      <c r="AF652" s="262">
        <f t="shared" si="242"/>
        <v>0.5770573209200478</v>
      </c>
      <c r="AG652" s="262">
        <f t="shared" si="243"/>
        <v>-6.208298467280926E-2</v>
      </c>
      <c r="AH652" s="262">
        <f t="shared" si="244"/>
        <v>-6.411704483932823E-2</v>
      </c>
      <c r="AI652" s="262">
        <f t="shared" si="245"/>
        <v>-2.5594735853881048</v>
      </c>
      <c r="AJ652" s="262">
        <f t="shared" si="246"/>
        <v>-2.8715999999999464E-4</v>
      </c>
      <c r="AK652" s="262">
        <f t="shared" si="247"/>
        <v>-307.5825302655951</v>
      </c>
    </row>
    <row r="653" spans="1:37" x14ac:dyDescent="0.25">
      <c r="A653" s="6">
        <f t="shared" si="229"/>
        <v>636</v>
      </c>
      <c r="B653" s="245">
        <f>+Rendimientos!F1326</f>
        <v>42930</v>
      </c>
      <c r="C653" s="247">
        <f>+Rendimientos!G1326</f>
        <v>1.1117288526904154E-3</v>
      </c>
      <c r="D653" s="247">
        <f>+Rendimientos!H1326</f>
        <v>8.0285863544860801E-3</v>
      </c>
      <c r="E653" s="247">
        <f>+Rendimientos!I1326</f>
        <v>3.2321766230486567E-3</v>
      </c>
      <c r="F653">
        <f>+VLOOKUP(B653,ASURB.MX!$A$2:$H$1054,8,FALSE)</f>
        <v>-6.0473463562181551E-3</v>
      </c>
      <c r="G653" s="264">
        <f>+dr!F640</f>
        <v>3.2491000000001158E-4</v>
      </c>
      <c r="H653" s="264">
        <f>+dr!G640</f>
        <v>2.5812000000000057E-4</v>
      </c>
      <c r="I653" s="264">
        <f>+dr!H640</f>
        <v>3.0010999999999233E-4</v>
      </c>
      <c r="J653" s="264">
        <f>+dr!I640</f>
        <v>4.9316000000000637E-4</v>
      </c>
      <c r="K653" s="264">
        <f>+dr!J640</f>
        <v>0</v>
      </c>
      <c r="M653" s="6">
        <f t="shared" si="230"/>
        <v>636</v>
      </c>
      <c r="N653" s="1">
        <f t="shared" si="224"/>
        <v>42930</v>
      </c>
      <c r="O653" s="263">
        <f t="shared" si="225"/>
        <v>37.67424126807564</v>
      </c>
      <c r="P653" s="263">
        <f t="shared" si="226"/>
        <v>9.2035960341523371</v>
      </c>
      <c r="Q653" s="263">
        <f t="shared" si="227"/>
        <v>14.837881230867978</v>
      </c>
      <c r="R653" s="263">
        <f t="shared" si="231"/>
        <v>303.28039666041889</v>
      </c>
      <c r="S653" s="98">
        <f t="shared" si="228"/>
        <v>3.1002103846153858E-2</v>
      </c>
      <c r="T653" s="265">
        <f>R653-'Ejercicio 7'!$J$12*EXP(-S653*34/360)</f>
        <v>303.18345868623726</v>
      </c>
      <c r="U653" s="280">
        <f t="shared" si="232"/>
        <v>8.2266100000000009E-2</v>
      </c>
      <c r="V653" s="280">
        <f t="shared" si="233"/>
        <v>8.2920919999999995E-2</v>
      </c>
      <c r="W653" s="280">
        <f t="shared" si="234"/>
        <v>2.1669000000000549E-4</v>
      </c>
      <c r="X653" s="280">
        <f t="shared" si="235"/>
        <v>0</v>
      </c>
      <c r="Y653" s="262">
        <f t="shared" si="236"/>
        <v>9.9367780698667065</v>
      </c>
      <c r="Z653" s="262">
        <f t="shared" si="237"/>
        <v>9.7959302831965029</v>
      </c>
      <c r="AA653" s="262">
        <f t="shared" si="238"/>
        <v>10.00044829509595</v>
      </c>
      <c r="AB653" s="262">
        <f t="shared" si="239"/>
        <v>10</v>
      </c>
      <c r="AD653" s="6">
        <f t="shared" si="240"/>
        <v>636</v>
      </c>
      <c r="AE653" s="1">
        <f t="shared" si="241"/>
        <v>43537</v>
      </c>
      <c r="AF653" s="262">
        <f t="shared" si="242"/>
        <v>-4.1860268075637919E-2</v>
      </c>
      <c r="AG653" s="262">
        <f t="shared" si="243"/>
        <v>-7.3596034152336287E-2</v>
      </c>
      <c r="AH653" s="262">
        <f t="shared" si="244"/>
        <v>-4.7881230867979241E-2</v>
      </c>
      <c r="AI653" s="262">
        <f t="shared" si="245"/>
        <v>1.8395983395811299</v>
      </c>
      <c r="AJ653" s="262">
        <f t="shared" si="246"/>
        <v>-3.2491000000001158E-4</v>
      </c>
      <c r="AK653" s="262">
        <f t="shared" si="247"/>
        <v>-303.18345868623726</v>
      </c>
    </row>
    <row r="654" spans="1:37" x14ac:dyDescent="0.25">
      <c r="A654" s="6">
        <f t="shared" si="229"/>
        <v>637</v>
      </c>
      <c r="B654" s="245">
        <f>+Rendimientos!F1327</f>
        <v>42933</v>
      </c>
      <c r="C654" s="247">
        <f>+Rendimientos!G1327</f>
        <v>-2.4178855697158826E-2</v>
      </c>
      <c r="D654" s="247">
        <f>+Rendimientos!H1327</f>
        <v>2.5901480306075577E-3</v>
      </c>
      <c r="E654" s="247">
        <f>+Rendimientos!I1327</f>
        <v>5.7204313612718247E-3</v>
      </c>
      <c r="F654">
        <f>+VLOOKUP(B654,ASURB.MX!$A$2:$H$1054,8,FALSE)</f>
        <v>1.5466375244074893E-2</v>
      </c>
      <c r="G654" s="264">
        <f>+dr!F641</f>
        <v>-8.2620000000005467E-5</v>
      </c>
      <c r="H654" s="264">
        <f>+dr!G641</f>
        <v>-5.8290000000002506E-5</v>
      </c>
      <c r="I654" s="264">
        <f>+dr!H641</f>
        <v>2.4409000000000236E-4</v>
      </c>
      <c r="J654" s="264">
        <f>+dr!I641</f>
        <v>2.9130000000000822E-4</v>
      </c>
      <c r="K654" s="264">
        <f>+dr!J641</f>
        <v>0</v>
      </c>
      <c r="M654" s="6">
        <f t="shared" si="230"/>
        <v>637</v>
      </c>
      <c r="N654" s="1">
        <f t="shared" si="224"/>
        <v>42933</v>
      </c>
      <c r="O654" s="263">
        <f t="shared" si="225"/>
        <v>36.733385231666674</v>
      </c>
      <c r="P654" s="263">
        <f t="shared" si="226"/>
        <v>9.1536787039555527</v>
      </c>
      <c r="Q654" s="263">
        <f t="shared" si="227"/>
        <v>14.874847630983151</v>
      </c>
      <c r="R654" s="263">
        <f t="shared" si="231"/>
        <v>309.87577789687066</v>
      </c>
      <c r="S654" s="98">
        <f t="shared" si="228"/>
        <v>3.0594573846153841E-2</v>
      </c>
      <c r="T654" s="265">
        <f>R654-'Ejercicio 7'!$J$12*EXP(-S654*34/360)</f>
        <v>309.77883619157694</v>
      </c>
      <c r="U654" s="280">
        <f t="shared" si="232"/>
        <v>8.1949690000000006E-2</v>
      </c>
      <c r="V654" s="280">
        <f t="shared" si="233"/>
        <v>8.2864900000000005E-2</v>
      </c>
      <c r="W654" s="280">
        <f t="shared" si="234"/>
        <v>1.4830000000007337E-5</v>
      </c>
      <c r="X654" s="280">
        <f t="shared" si="235"/>
        <v>0</v>
      </c>
      <c r="Y654" s="262">
        <f t="shared" si="236"/>
        <v>9.9367780698667065</v>
      </c>
      <c r="Z654" s="262">
        <f t="shared" si="237"/>
        <v>9.7959302831965029</v>
      </c>
      <c r="AA654" s="262">
        <f t="shared" si="238"/>
        <v>10.00044829509595</v>
      </c>
      <c r="AB654" s="262">
        <f t="shared" si="239"/>
        <v>10</v>
      </c>
      <c r="AD654" s="6">
        <f t="shared" si="240"/>
        <v>637</v>
      </c>
      <c r="AE654" s="1">
        <f t="shared" si="241"/>
        <v>43537</v>
      </c>
      <c r="AF654" s="262">
        <f t="shared" si="242"/>
        <v>0.89899576833332873</v>
      </c>
      <c r="AG654" s="262">
        <f t="shared" si="243"/>
        <v>-2.3678703955551939E-2</v>
      </c>
      <c r="AH654" s="262">
        <f t="shared" si="244"/>
        <v>-8.4847630983151845E-2</v>
      </c>
      <c r="AI654" s="262">
        <f t="shared" si="245"/>
        <v>-4.7557828968706417</v>
      </c>
      <c r="AJ654" s="262">
        <f t="shared" si="246"/>
        <v>8.2620000000005467E-5</v>
      </c>
      <c r="AK654" s="262">
        <f t="shared" si="247"/>
        <v>-309.77883619157694</v>
      </c>
    </row>
    <row r="655" spans="1:37" x14ac:dyDescent="0.25">
      <c r="A655" s="6">
        <f t="shared" si="229"/>
        <v>638</v>
      </c>
      <c r="B655" s="245">
        <f>+Rendimientos!F1328</f>
        <v>42934</v>
      </c>
      <c r="C655" s="247">
        <f>+Rendimientos!G1328</f>
        <v>-2.3029227289621541E-2</v>
      </c>
      <c r="D655" s="247">
        <f>+Rendimientos!H1328</f>
        <v>-2.374089970307205E-3</v>
      </c>
      <c r="E655" s="247">
        <f>+Rendimientos!I1328</f>
        <v>-7.5147733673249003E-3</v>
      </c>
      <c r="F655">
        <f>+VLOOKUP(B655,ASURB.MX!$A$2:$H$1054,8,FALSE)</f>
        <v>-3.5849234728712554E-3</v>
      </c>
      <c r="G655" s="264">
        <f>+dr!F642</f>
        <v>-1.4416000000000428E-4</v>
      </c>
      <c r="H655" s="264">
        <f>+dr!G642</f>
        <v>2.7369999999998784E-5</v>
      </c>
      <c r="I655" s="264">
        <f>+dr!H642</f>
        <v>-7.3669999999997904E-5</v>
      </c>
      <c r="J655" s="264">
        <f>+dr!I642</f>
        <v>6.0596000000000261E-4</v>
      </c>
      <c r="K655" s="264">
        <f>+dr!J642</f>
        <v>0</v>
      </c>
      <c r="M655" s="6">
        <f t="shared" si="230"/>
        <v>638</v>
      </c>
      <c r="N655" s="1">
        <f t="shared" si="224"/>
        <v>42934</v>
      </c>
      <c r="O655" s="263">
        <f t="shared" si="225"/>
        <v>36.775639258394996</v>
      </c>
      <c r="P655" s="263">
        <f t="shared" si="226"/>
        <v>9.1083502679456654</v>
      </c>
      <c r="Q655" s="263">
        <f t="shared" si="227"/>
        <v>14.679273066880077</v>
      </c>
      <c r="R655" s="263">
        <f t="shared" si="231"/>
        <v>304.02812147875687</v>
      </c>
      <c r="S655" s="98">
        <f t="shared" si="228"/>
        <v>3.0533033846153843E-2</v>
      </c>
      <c r="T655" s="265">
        <f>R655-'Ejercicio 7'!$J$12*EXP(-S655*34/360)</f>
        <v>303.93117921002556</v>
      </c>
      <c r="U655" s="280">
        <f t="shared" si="232"/>
        <v>8.2035350000000007E-2</v>
      </c>
      <c r="V655" s="280">
        <f t="shared" si="233"/>
        <v>8.2547140000000005E-2</v>
      </c>
      <c r="W655" s="280">
        <f t="shared" si="234"/>
        <v>3.2949000000000173E-4</v>
      </c>
      <c r="X655" s="280">
        <f t="shared" si="235"/>
        <v>0</v>
      </c>
      <c r="Y655" s="262">
        <f t="shared" si="236"/>
        <v>9.9367780698667065</v>
      </c>
      <c r="Z655" s="262">
        <f t="shared" si="237"/>
        <v>9.7959302831965029</v>
      </c>
      <c r="AA655" s="262">
        <f t="shared" si="238"/>
        <v>10.00044829509595</v>
      </c>
      <c r="AB655" s="262">
        <f t="shared" si="239"/>
        <v>10</v>
      </c>
      <c r="AD655" s="6">
        <f t="shared" si="240"/>
        <v>638</v>
      </c>
      <c r="AE655" s="1">
        <f t="shared" si="241"/>
        <v>43537</v>
      </c>
      <c r="AF655" s="262">
        <f t="shared" si="242"/>
        <v>0.85674174160500627</v>
      </c>
      <c r="AG655" s="262">
        <f t="shared" si="243"/>
        <v>2.1649732054335402E-2</v>
      </c>
      <c r="AH655" s="262">
        <f t="shared" si="244"/>
        <v>0.11072693311992232</v>
      </c>
      <c r="AI655" s="262">
        <f t="shared" si="245"/>
        <v>1.0918735212431443</v>
      </c>
      <c r="AJ655" s="262">
        <f t="shared" si="246"/>
        <v>1.4416000000000428E-4</v>
      </c>
      <c r="AK655" s="262">
        <f t="shared" si="247"/>
        <v>-303.93117921002556</v>
      </c>
    </row>
    <row r="656" spans="1:37" x14ac:dyDescent="0.25">
      <c r="A656" s="6">
        <f t="shared" si="229"/>
        <v>639</v>
      </c>
      <c r="B656" s="245">
        <f>+Rendimientos!F1329</f>
        <v>42935</v>
      </c>
      <c r="C656" s="247">
        <f>+Rendimientos!G1329</f>
        <v>1.7457670495562071E-3</v>
      </c>
      <c r="D656" s="247">
        <f>+Rendimientos!H1329</f>
        <v>-5.8511892704323732E-3</v>
      </c>
      <c r="E656" s="247">
        <f>+Rendimientos!I1329</f>
        <v>1.6387981368415148E-2</v>
      </c>
      <c r="F656">
        <f>+VLOOKUP(B656,ASURB.MX!$A$2:$H$1054,8,FALSE)</f>
        <v>2.8537935897603121E-3</v>
      </c>
      <c r="G656" s="264">
        <f>+dr!F643</f>
        <v>9.6609999999996976E-5</v>
      </c>
      <c r="H656" s="264">
        <f>+dr!G643</f>
        <v>3.4430000000001959E-5</v>
      </c>
      <c r="I656" s="264">
        <f>+dr!H643</f>
        <v>-1.3075999999999366E-4</v>
      </c>
      <c r="J656" s="264">
        <f>+dr!I643</f>
        <v>-1.9038000000000388E-4</v>
      </c>
      <c r="K656" s="264">
        <f>+dr!J643</f>
        <v>0</v>
      </c>
      <c r="M656" s="6">
        <f t="shared" si="230"/>
        <v>639</v>
      </c>
      <c r="N656" s="1">
        <f t="shared" si="224"/>
        <v>42935</v>
      </c>
      <c r="O656" s="263">
        <f t="shared" si="225"/>
        <v>37.698135750284273</v>
      </c>
      <c r="P656" s="263">
        <f t="shared" si="226"/>
        <v>9.076734626818844</v>
      </c>
      <c r="Q656" s="263">
        <f t="shared" si="227"/>
        <v>15.034375183200506</v>
      </c>
      <c r="R656" s="263">
        <f t="shared" si="231"/>
        <v>305.99198813825024</v>
      </c>
      <c r="S656" s="98">
        <f t="shared" si="228"/>
        <v>3.0773803846153844E-2</v>
      </c>
      <c r="T656" s="265">
        <f>R656-'Ejercicio 7'!$J$12*EXP(-S656*34/360)</f>
        <v>305.89504807390176</v>
      </c>
      <c r="U656" s="280">
        <f t="shared" si="232"/>
        <v>8.204241000000001E-2</v>
      </c>
      <c r="V656" s="280">
        <f t="shared" si="233"/>
        <v>8.2490050000000009E-2</v>
      </c>
      <c r="W656" s="280">
        <f t="shared" si="234"/>
        <v>-4.6685000000000476E-4</v>
      </c>
      <c r="X656" s="280">
        <f t="shared" si="235"/>
        <v>0</v>
      </c>
      <c r="Y656" s="262">
        <f t="shared" si="236"/>
        <v>9.9367780698667065</v>
      </c>
      <c r="Z656" s="262">
        <f t="shared" si="237"/>
        <v>9.7959302831965029</v>
      </c>
      <c r="AA656" s="262">
        <f t="shared" si="238"/>
        <v>10.00044829509595</v>
      </c>
      <c r="AB656" s="262">
        <f t="shared" si="239"/>
        <v>10</v>
      </c>
      <c r="AD656" s="6">
        <f t="shared" si="240"/>
        <v>639</v>
      </c>
      <c r="AE656" s="1">
        <f t="shared" si="241"/>
        <v>43537</v>
      </c>
      <c r="AF656" s="262">
        <f t="shared" si="242"/>
        <v>-6.5754750284270358E-2</v>
      </c>
      <c r="AG656" s="262">
        <f t="shared" si="243"/>
        <v>5.3265373181156761E-2</v>
      </c>
      <c r="AH656" s="262">
        <f t="shared" si="244"/>
        <v>-0.244375183200507</v>
      </c>
      <c r="AI656" s="262">
        <f t="shared" si="245"/>
        <v>-0.87199313825021818</v>
      </c>
      <c r="AJ656" s="262">
        <f t="shared" si="246"/>
        <v>-9.6609999999996976E-5</v>
      </c>
      <c r="AK656" s="262">
        <f t="shared" si="247"/>
        <v>-305.89504807390176</v>
      </c>
    </row>
    <row r="657" spans="1:37" x14ac:dyDescent="0.25">
      <c r="A657" s="6">
        <f t="shared" si="229"/>
        <v>640</v>
      </c>
      <c r="B657" s="245">
        <f>+Rendimientos!F1330</f>
        <v>42936</v>
      </c>
      <c r="C657" s="247">
        <f>+Rendimientos!G1330</f>
        <v>1.5003051178745236E-2</v>
      </c>
      <c r="D657" s="247">
        <f>+Rendimientos!H1330</f>
        <v>-2.3934551443541511E-3</v>
      </c>
      <c r="E657" s="247">
        <f>+Rendimientos!I1330</f>
        <v>-8.1604203181993452E-3</v>
      </c>
      <c r="F657">
        <f>+VLOOKUP(B657,ASURB.MX!$A$2:$H$1054,8,FALSE)</f>
        <v>8.7380713027501739E-3</v>
      </c>
      <c r="G657" s="264">
        <f>+dr!F644</f>
        <v>-4.1048999999999947E-4</v>
      </c>
      <c r="H657" s="264">
        <f>+dr!G644</f>
        <v>-2.3048999999998598E-4</v>
      </c>
      <c r="I657" s="264">
        <f>+dr!H644</f>
        <v>-1.7828000000000288E-4</v>
      </c>
      <c r="J657" s="264">
        <f>+dr!I644</f>
        <v>-1.7438000000000176E-4</v>
      </c>
      <c r="K657" s="264">
        <f>+dr!J644</f>
        <v>0</v>
      </c>
      <c r="M657" s="6">
        <f t="shared" si="230"/>
        <v>640</v>
      </c>
      <c r="N657" s="1">
        <f t="shared" ref="N657:N720" si="248">+B657</f>
        <v>42936</v>
      </c>
      <c r="O657" s="263">
        <f t="shared" ref="O657:O720" si="249">+$O$16*EXP(C657)</f>
        <v>38.201238164324465</v>
      </c>
      <c r="P657" s="263">
        <f t="shared" ref="P657:P720" si="250">+$P$16*EXP(D657)</f>
        <v>9.1081738848652947</v>
      </c>
      <c r="Q657" s="263">
        <f t="shared" ref="Q657:Q720" si="251">+$Q$16*EXP(E657)</f>
        <v>14.6697984979258</v>
      </c>
      <c r="R657" s="263">
        <f t="shared" si="231"/>
        <v>307.7978378243518</v>
      </c>
      <c r="S657" s="98">
        <f t="shared" ref="S657:S720" si="252">+$S$16+G657</f>
        <v>3.0266703846153847E-2</v>
      </c>
      <c r="T657" s="265">
        <f>R657-'Ejercicio 7'!$J$12*EXP(-S657*34/360)</f>
        <v>307.70089311716322</v>
      </c>
      <c r="U657" s="280">
        <f t="shared" si="232"/>
        <v>8.1777490000000022E-2</v>
      </c>
      <c r="V657" s="280">
        <f t="shared" si="233"/>
        <v>8.244253E-2</v>
      </c>
      <c r="W657" s="280">
        <f t="shared" si="234"/>
        <v>-4.5085000000000264E-4</v>
      </c>
      <c r="X657" s="280">
        <f t="shared" si="235"/>
        <v>0</v>
      </c>
      <c r="Y657" s="262">
        <f t="shared" si="236"/>
        <v>9.9367780698667065</v>
      </c>
      <c r="Z657" s="262">
        <f t="shared" si="237"/>
        <v>9.7959302831965029</v>
      </c>
      <c r="AA657" s="262">
        <f t="shared" si="238"/>
        <v>10.00044829509595</v>
      </c>
      <c r="AB657" s="262">
        <f t="shared" si="239"/>
        <v>10</v>
      </c>
      <c r="AD657" s="6">
        <f t="shared" si="240"/>
        <v>640</v>
      </c>
      <c r="AE657" s="1">
        <f t="shared" si="241"/>
        <v>43537</v>
      </c>
      <c r="AF657" s="262">
        <f t="shared" si="242"/>
        <v>-0.56885716432446287</v>
      </c>
      <c r="AG657" s="262">
        <f t="shared" si="243"/>
        <v>2.1826115134706114E-2</v>
      </c>
      <c r="AH657" s="262">
        <f t="shared" si="244"/>
        <v>0.12020150207419888</v>
      </c>
      <c r="AI657" s="262">
        <f t="shared" si="245"/>
        <v>-2.6778428243517851</v>
      </c>
      <c r="AJ657" s="262">
        <f t="shared" si="246"/>
        <v>4.1048999999999947E-4</v>
      </c>
      <c r="AK657" s="262">
        <f t="shared" si="247"/>
        <v>-307.70089311716322</v>
      </c>
    </row>
    <row r="658" spans="1:37" x14ac:dyDescent="0.25">
      <c r="A658" s="6">
        <f t="shared" si="229"/>
        <v>641</v>
      </c>
      <c r="B658" s="245">
        <f>+Rendimientos!F1331</f>
        <v>42937</v>
      </c>
      <c r="C658" s="247">
        <f>+Rendimientos!G1331</f>
        <v>2.5446722934934447E-2</v>
      </c>
      <c r="D658" s="247">
        <f>+Rendimientos!H1331</f>
        <v>1.55643574577118E-2</v>
      </c>
      <c r="E658" s="247">
        <f>+Rendimientos!I1331</f>
        <v>-1.761051573979739E-2</v>
      </c>
      <c r="F658">
        <f>+VLOOKUP(B658,ASURB.MX!$A$2:$H$1054,8,FALSE)</f>
        <v>-1.4783724191492134E-2</v>
      </c>
      <c r="G658" s="264">
        <f>+dr!F645</f>
        <v>1.3840000000001074E-5</v>
      </c>
      <c r="H658" s="264">
        <f>+dr!G645</f>
        <v>1.2796999999999115E-4</v>
      </c>
      <c r="I658" s="264">
        <f>+dr!H645</f>
        <v>-3.8120000000002596E-5</v>
      </c>
      <c r="J658" s="264">
        <f>+dr!I645</f>
        <v>7.4329999999997454E-5</v>
      </c>
      <c r="K658" s="264">
        <f>+dr!J645</f>
        <v>0</v>
      </c>
      <c r="M658" s="6">
        <f t="shared" si="230"/>
        <v>641</v>
      </c>
      <c r="N658" s="1">
        <f t="shared" si="248"/>
        <v>42937</v>
      </c>
      <c r="O658" s="263">
        <f t="shared" si="249"/>
        <v>38.602289937702743</v>
      </c>
      <c r="P658" s="263">
        <f t="shared" si="250"/>
        <v>9.2732142110599494</v>
      </c>
      <c r="Q658" s="263">
        <f t="shared" si="251"/>
        <v>14.53182048184815</v>
      </c>
      <c r="R658" s="263">
        <f t="shared" si="231"/>
        <v>300.64236472582928</v>
      </c>
      <c r="S658" s="98">
        <f t="shared" si="252"/>
        <v>3.0691033846153848E-2</v>
      </c>
      <c r="T658" s="265">
        <f>R658-'Ejercicio 7'!$J$12*EXP(-S658*34/360)</f>
        <v>300.54542390368124</v>
      </c>
      <c r="U658" s="280">
        <f t="shared" si="232"/>
        <v>8.2135949999999999E-2</v>
      </c>
      <c r="V658" s="280">
        <f t="shared" si="233"/>
        <v>8.258269E-2</v>
      </c>
      <c r="W658" s="280">
        <f t="shared" si="234"/>
        <v>-2.0214000000000343E-4</v>
      </c>
      <c r="X658" s="280">
        <f t="shared" si="235"/>
        <v>0</v>
      </c>
      <c r="Y658" s="262">
        <f t="shared" si="236"/>
        <v>9.9367780698667065</v>
      </c>
      <c r="Z658" s="262">
        <f t="shared" si="237"/>
        <v>9.7959302831965029</v>
      </c>
      <c r="AA658" s="262">
        <f t="shared" si="238"/>
        <v>10.00044829509595</v>
      </c>
      <c r="AB658" s="262">
        <f t="shared" si="239"/>
        <v>10</v>
      </c>
      <c r="AD658" s="6">
        <f t="shared" si="240"/>
        <v>641</v>
      </c>
      <c r="AE658" s="1">
        <f t="shared" si="241"/>
        <v>43537</v>
      </c>
      <c r="AF658" s="262">
        <f t="shared" si="242"/>
        <v>-0.96990893770274056</v>
      </c>
      <c r="AG658" s="262">
        <f t="shared" si="243"/>
        <v>-0.14321421105994858</v>
      </c>
      <c r="AH658" s="262">
        <f t="shared" si="244"/>
        <v>0.2581795181518487</v>
      </c>
      <c r="AI658" s="262">
        <f t="shared" si="245"/>
        <v>4.4776302741707354</v>
      </c>
      <c r="AJ658" s="262">
        <f t="shared" si="246"/>
        <v>-1.3840000000001074E-5</v>
      </c>
      <c r="AK658" s="262">
        <f t="shared" si="247"/>
        <v>-300.54542390368124</v>
      </c>
    </row>
    <row r="659" spans="1:37" x14ac:dyDescent="0.25">
      <c r="A659" s="6">
        <f t="shared" ref="A659:A722" si="253">+A658+1</f>
        <v>642</v>
      </c>
      <c r="B659" s="245">
        <f>+Rendimientos!F1332</f>
        <v>42940</v>
      </c>
      <c r="C659" s="247">
        <f>+Rendimientos!G1332</f>
        <v>-5.5850322591122388E-4</v>
      </c>
      <c r="D659" s="247">
        <f>+Rendimientos!H1332</f>
        <v>1.5959509185270091E-2</v>
      </c>
      <c r="E659" s="247">
        <f>+Rendimientos!I1332</f>
        <v>5.7845827056579755E-3</v>
      </c>
      <c r="F659">
        <f>+VLOOKUP(B659,ASURB.MX!$A$2:$H$1054,8,FALSE)</f>
        <v>-8.6384555678876186E-3</v>
      </c>
      <c r="G659" s="264">
        <f>+dr!F646</f>
        <v>9.9000000000001864E-5</v>
      </c>
      <c r="H659" s="264">
        <f>+dr!G646</f>
        <v>2.016999999999991E-5</v>
      </c>
      <c r="I659" s="264">
        <f>+dr!H646</f>
        <v>7.8620000000001466E-5</v>
      </c>
      <c r="J659" s="264">
        <f>+dr!I646</f>
        <v>8.1220000000006842E-5</v>
      </c>
      <c r="K659" s="264">
        <f>+dr!J646</f>
        <v>0</v>
      </c>
      <c r="M659" s="6">
        <f t="shared" ref="M659:M722" si="254">+M658+1</f>
        <v>642</v>
      </c>
      <c r="N659" s="1">
        <f t="shared" si="248"/>
        <v>42940</v>
      </c>
      <c r="O659" s="263">
        <f t="shared" si="249"/>
        <v>37.611369061976546</v>
      </c>
      <c r="P659" s="263">
        <f t="shared" si="250"/>
        <v>9.2768792617533347</v>
      </c>
      <c r="Q659" s="263">
        <f t="shared" si="251"/>
        <v>14.87580190306481</v>
      </c>
      <c r="R659" s="263">
        <f t="shared" ref="R659:R722" si="255">+$R$16*EXP(F659)</f>
        <v>302.49558124123854</v>
      </c>
      <c r="S659" s="98">
        <f t="shared" si="252"/>
        <v>3.0776193846153849E-2</v>
      </c>
      <c r="T659" s="265">
        <f>R659-'Ejercicio 7'!$J$12*EXP(-S659*34/360)</f>
        <v>302.3986411987716</v>
      </c>
      <c r="U659" s="280">
        <f t="shared" ref="U659:U722" si="256">+U$16+H659</f>
        <v>8.2028150000000008E-2</v>
      </c>
      <c r="V659" s="280">
        <f t="shared" ref="V659:V722" si="257">+V$16+I659</f>
        <v>8.2699430000000004E-2</v>
      </c>
      <c r="W659" s="280">
        <f t="shared" ref="W659:W722" si="258">+W$16+J659</f>
        <v>-1.9524999999999404E-4</v>
      </c>
      <c r="X659" s="280">
        <f t="shared" ref="X659:X722" si="259">+X$16+K659</f>
        <v>0</v>
      </c>
      <c r="Y659" s="262">
        <f t="shared" ref="Y659:Y722" si="260">10*(1+U$18*28/360)^(-1)</f>
        <v>9.9367780698667065</v>
      </c>
      <c r="Z659" s="262">
        <f t="shared" ref="Z659:Z722" si="261">10*(1+V$18*91/360)^(-1)</f>
        <v>9.7959302831965029</v>
      </c>
      <c r="AA659" s="262">
        <f t="shared" ref="AA659:AA722" si="262">10*(1+W$18*27/360)^(-1)</f>
        <v>10.00044829509595</v>
      </c>
      <c r="AB659" s="262">
        <f t="shared" ref="AB659:AB722" si="263">10*(1+X$18*27/360)^(-1)</f>
        <v>10</v>
      </c>
      <c r="AD659" s="6">
        <f t="shared" ref="AD659:AD722" si="264">+AD658+1</f>
        <v>642</v>
      </c>
      <c r="AE659" s="1">
        <f t="shared" ref="AE659:AE722" si="265">+$AE$16+1</f>
        <v>43537</v>
      </c>
      <c r="AF659" s="262">
        <f t="shared" ref="AF659:AF722" si="266">-(O659-O$16)</f>
        <v>2.1011938023455912E-2</v>
      </c>
      <c r="AG659" s="262">
        <f t="shared" ref="AG659:AG722" si="267">-(P659-P$16)</f>
        <v>-0.14687926175333388</v>
      </c>
      <c r="AH659" s="262">
        <f t="shared" ref="AH659:AH722" si="268">-(Q659-Q$16)</f>
        <v>-8.5801903064810503E-2</v>
      </c>
      <c r="AI659" s="262">
        <f t="shared" ref="AI659:AI722" si="269">-(R659-R$16)</f>
        <v>2.6244137587614773</v>
      </c>
      <c r="AJ659" s="262">
        <f t="shared" ref="AJ659:AJ722" si="270">-(S659-S$16)</f>
        <v>-9.9000000000001864E-5</v>
      </c>
      <c r="AK659" s="262">
        <f t="shared" ref="AK659:AK722" si="271">-(T659-T$16)</f>
        <v>-302.3986411987716</v>
      </c>
    </row>
    <row r="660" spans="1:37" x14ac:dyDescent="0.25">
      <c r="A660" s="6">
        <f t="shared" si="253"/>
        <v>643</v>
      </c>
      <c r="B660" s="245">
        <f>+Rendimientos!F1333</f>
        <v>42941</v>
      </c>
      <c r="C660" s="247">
        <f>+Rendimientos!G1333</f>
        <v>1.6745747703321684E-3</v>
      </c>
      <c r="D660" s="247">
        <f>+Rendimientos!H1333</f>
        <v>6.3131239204281524E-3</v>
      </c>
      <c r="E660" s="247">
        <f>+Rendimientos!I1333</f>
        <v>1.6801078090004005E-2</v>
      </c>
      <c r="F660">
        <f>+VLOOKUP(B660,ASURB.MX!$A$2:$H$1054,8,FALSE)</f>
        <v>-2.229047974609542E-3</v>
      </c>
      <c r="G660" s="264">
        <f>+dr!F647</f>
        <v>7.7859999999999041E-5</v>
      </c>
      <c r="H660" s="264">
        <f>+dr!G647</f>
        <v>3.9259999999999295E-5</v>
      </c>
      <c r="I660" s="264">
        <f>+dr!H647</f>
        <v>3.2153000000000043E-4</v>
      </c>
      <c r="J660" s="264">
        <f>+dr!I647</f>
        <v>-3.1400000000125772E-6</v>
      </c>
      <c r="K660" s="264">
        <f>+dr!J647</f>
        <v>0</v>
      </c>
      <c r="M660" s="6">
        <f t="shared" si="254"/>
        <v>643</v>
      </c>
      <c r="N660" s="1">
        <f t="shared" si="248"/>
        <v>42941</v>
      </c>
      <c r="O660" s="263">
        <f t="shared" si="249"/>
        <v>37.695452029608937</v>
      </c>
      <c r="P660" s="263">
        <f t="shared" si="250"/>
        <v>9.1878211453805907</v>
      </c>
      <c r="Q660" s="263">
        <f t="shared" si="251"/>
        <v>15.040587117276285</v>
      </c>
      <c r="R660" s="263">
        <f t="shared" si="255"/>
        <v>304.44062534820165</v>
      </c>
      <c r="S660" s="98">
        <f t="shared" si="252"/>
        <v>3.0755053846153846E-2</v>
      </c>
      <c r="T660" s="265">
        <f>R660-'Ejercicio 7'!$J$12*EXP(-S660*34/360)</f>
        <v>304.34368511218833</v>
      </c>
      <c r="U660" s="280">
        <f t="shared" si="256"/>
        <v>8.2047240000000007E-2</v>
      </c>
      <c r="V660" s="280">
        <f t="shared" si="257"/>
        <v>8.2942340000000003E-2</v>
      </c>
      <c r="W660" s="280">
        <f t="shared" si="258"/>
        <v>-2.7961000000001346E-4</v>
      </c>
      <c r="X660" s="280">
        <f t="shared" si="259"/>
        <v>0</v>
      </c>
      <c r="Y660" s="262">
        <f t="shared" si="260"/>
        <v>9.9367780698667065</v>
      </c>
      <c r="Z660" s="262">
        <f t="shared" si="261"/>
        <v>9.7959302831965029</v>
      </c>
      <c r="AA660" s="262">
        <f t="shared" si="262"/>
        <v>10.00044829509595</v>
      </c>
      <c r="AB660" s="262">
        <f t="shared" si="263"/>
        <v>10</v>
      </c>
      <c r="AD660" s="6">
        <f t="shared" si="264"/>
        <v>643</v>
      </c>
      <c r="AE660" s="1">
        <f t="shared" si="265"/>
        <v>43537</v>
      </c>
      <c r="AF660" s="262">
        <f t="shared" si="266"/>
        <v>-6.3071029608934737E-2</v>
      </c>
      <c r="AG660" s="262">
        <f t="shared" si="267"/>
        <v>-5.7821145380589911E-2</v>
      </c>
      <c r="AH660" s="262">
        <f t="shared" si="268"/>
        <v>-0.25058711727628591</v>
      </c>
      <c r="AI660" s="262">
        <f t="shared" si="269"/>
        <v>0.67936965179836761</v>
      </c>
      <c r="AJ660" s="262">
        <f t="shared" si="270"/>
        <v>-7.7859999999999041E-5</v>
      </c>
      <c r="AK660" s="262">
        <f t="shared" si="271"/>
        <v>-304.34368511218833</v>
      </c>
    </row>
    <row r="661" spans="1:37" x14ac:dyDescent="0.25">
      <c r="A661" s="6">
        <f t="shared" si="253"/>
        <v>644</v>
      </c>
      <c r="B661" s="245">
        <f>+Rendimientos!F1334</f>
        <v>42942</v>
      </c>
      <c r="C661" s="247">
        <f>+Rendimientos!G1334</f>
        <v>-3.5768843916778176E-2</v>
      </c>
      <c r="D661" s="247">
        <f>+Rendimientos!H1334</f>
        <v>-2.7649459916677534E-2</v>
      </c>
      <c r="E661" s="247">
        <f>+Rendimientos!I1334</f>
        <v>-5.6879327387555877E-3</v>
      </c>
      <c r="F661">
        <f>+VLOOKUP(B661,ASURB.MX!$A$2:$H$1054,8,FALSE)</f>
        <v>-7.8796717910925729E-3</v>
      </c>
      <c r="G661" s="264">
        <f>+dr!F648</f>
        <v>-5.0869999999994531E-5</v>
      </c>
      <c r="H661" s="264">
        <f>+dr!G648</f>
        <v>-5.7589999999996255E-5</v>
      </c>
      <c r="I661" s="264">
        <f>+dr!H648</f>
        <v>-2.8709999999999847E-4</v>
      </c>
      <c r="J661" s="264">
        <f>+dr!I648</f>
        <v>-2.9678999999999123E-4</v>
      </c>
      <c r="K661" s="264">
        <f>+dr!J648</f>
        <v>0</v>
      </c>
      <c r="M661" s="6">
        <f t="shared" si="254"/>
        <v>644</v>
      </c>
      <c r="N661" s="1">
        <f t="shared" si="248"/>
        <v>42942</v>
      </c>
      <c r="O661" s="263">
        <f t="shared" si="249"/>
        <v>36.310103383581648</v>
      </c>
      <c r="P661" s="263">
        <f t="shared" si="250"/>
        <v>8.8810183962453007</v>
      </c>
      <c r="Q661" s="263">
        <f t="shared" si="251"/>
        <v>14.706114269151064</v>
      </c>
      <c r="R661" s="263">
        <f t="shared" si="255"/>
        <v>302.72519708420799</v>
      </c>
      <c r="S661" s="98">
        <f t="shared" si="252"/>
        <v>3.0626323846153852E-2</v>
      </c>
      <c r="T661" s="265">
        <f>R661-'Ejercicio 7'!$J$12*EXP(-S661*34/360)</f>
        <v>302.6282556696043</v>
      </c>
      <c r="U661" s="280">
        <f t="shared" si="256"/>
        <v>8.1950390000000012E-2</v>
      </c>
      <c r="V661" s="280">
        <f t="shared" si="257"/>
        <v>8.2333710000000004E-2</v>
      </c>
      <c r="W661" s="280">
        <f t="shared" si="258"/>
        <v>-5.7325999999999211E-4</v>
      </c>
      <c r="X661" s="280">
        <f t="shared" si="259"/>
        <v>0</v>
      </c>
      <c r="Y661" s="262">
        <f t="shared" si="260"/>
        <v>9.9367780698667065</v>
      </c>
      <c r="Z661" s="262">
        <f t="shared" si="261"/>
        <v>9.7959302831965029</v>
      </c>
      <c r="AA661" s="262">
        <f t="shared" si="262"/>
        <v>10.00044829509595</v>
      </c>
      <c r="AB661" s="262">
        <f t="shared" si="263"/>
        <v>10</v>
      </c>
      <c r="AD661" s="6">
        <f t="shared" si="264"/>
        <v>644</v>
      </c>
      <c r="AE661" s="1">
        <f t="shared" si="265"/>
        <v>43537</v>
      </c>
      <c r="AF661" s="262">
        <f t="shared" si="266"/>
        <v>1.3222776164183543</v>
      </c>
      <c r="AG661" s="262">
        <f t="shared" si="267"/>
        <v>0.24898160375470013</v>
      </c>
      <c r="AH661" s="262">
        <f t="shared" si="268"/>
        <v>8.388573084893558E-2</v>
      </c>
      <c r="AI661" s="262">
        <f t="shared" si="269"/>
        <v>2.3947979157920258</v>
      </c>
      <c r="AJ661" s="262">
        <f t="shared" si="270"/>
        <v>5.0869999999994531E-5</v>
      </c>
      <c r="AK661" s="262">
        <f t="shared" si="271"/>
        <v>-302.6282556696043</v>
      </c>
    </row>
    <row r="662" spans="1:37" x14ac:dyDescent="0.25">
      <c r="A662" s="6">
        <f t="shared" si="253"/>
        <v>645</v>
      </c>
      <c r="B662" s="245">
        <f>+Rendimientos!F1335</f>
        <v>42943</v>
      </c>
      <c r="C662" s="247">
        <f>+Rendimientos!G1335</f>
        <v>-1.6317320555035295E-2</v>
      </c>
      <c r="D662" s="247">
        <f>+Rendimientos!H1335</f>
        <v>-2.3566421398174515E-2</v>
      </c>
      <c r="E662" s="247">
        <f>+Rendimientos!I1335</f>
        <v>-1.7623065317097591E-2</v>
      </c>
      <c r="F662">
        <f>+VLOOKUP(B662,ASURB.MX!$A$2:$H$1054,8,FALSE)</f>
        <v>-8.281189406256613E-3</v>
      </c>
      <c r="G662" s="264">
        <f>+dr!F649</f>
        <v>5.2529999999995081E-5</v>
      </c>
      <c r="H662" s="264">
        <f>+dr!G649</f>
        <v>1.3863999999999543E-4</v>
      </c>
      <c r="I662" s="264">
        <f>+dr!H649</f>
        <v>-5.5400000000010996E-5</v>
      </c>
      <c r="J662" s="264">
        <f>+dr!I649</f>
        <v>4.9259999999995419E-5</v>
      </c>
      <c r="K662" s="264">
        <f>+dr!J649</f>
        <v>0</v>
      </c>
      <c r="M662" s="6">
        <f t="shared" si="254"/>
        <v>645</v>
      </c>
      <c r="N662" s="1">
        <f t="shared" si="248"/>
        <v>42943</v>
      </c>
      <c r="O662" s="263">
        <f t="shared" si="249"/>
        <v>37.023304141231456</v>
      </c>
      <c r="P662" s="263">
        <f t="shared" si="250"/>
        <v>8.9173540659302315</v>
      </c>
      <c r="Q662" s="263">
        <f t="shared" si="251"/>
        <v>14.531638114788018</v>
      </c>
      <c r="R662" s="263">
        <f t="shared" si="255"/>
        <v>302.60367198389156</v>
      </c>
      <c r="S662" s="98">
        <f t="shared" si="252"/>
        <v>3.0729723846153842E-2</v>
      </c>
      <c r="T662" s="265">
        <f>R662-'Ejercicio 7'!$J$12*EXP(-S662*34/360)</f>
        <v>302.50673151596999</v>
      </c>
      <c r="U662" s="280">
        <f t="shared" si="256"/>
        <v>8.2146620000000004E-2</v>
      </c>
      <c r="V662" s="280">
        <f t="shared" si="257"/>
        <v>8.2565409999999992E-2</v>
      </c>
      <c r="W662" s="280">
        <f t="shared" si="258"/>
        <v>-2.2721000000000546E-4</v>
      </c>
      <c r="X662" s="280">
        <f t="shared" si="259"/>
        <v>0</v>
      </c>
      <c r="Y662" s="262">
        <f t="shared" si="260"/>
        <v>9.9367780698667065</v>
      </c>
      <c r="Z662" s="262">
        <f t="shared" si="261"/>
        <v>9.7959302831965029</v>
      </c>
      <c r="AA662" s="262">
        <f t="shared" si="262"/>
        <v>10.00044829509595</v>
      </c>
      <c r="AB662" s="262">
        <f t="shared" si="263"/>
        <v>10</v>
      </c>
      <c r="AD662" s="6">
        <f t="shared" si="264"/>
        <v>645</v>
      </c>
      <c r="AE662" s="1">
        <f t="shared" si="265"/>
        <v>43537</v>
      </c>
      <c r="AF662" s="262">
        <f t="shared" si="266"/>
        <v>0.609076858768546</v>
      </c>
      <c r="AG662" s="262">
        <f t="shared" si="267"/>
        <v>0.21264593406976928</v>
      </c>
      <c r="AH662" s="262">
        <f t="shared" si="268"/>
        <v>0.25836188521198089</v>
      </c>
      <c r="AI662" s="262">
        <f t="shared" si="269"/>
        <v>2.5163230161084584</v>
      </c>
      <c r="AJ662" s="262">
        <f t="shared" si="270"/>
        <v>-5.2529999999995081E-5</v>
      </c>
      <c r="AK662" s="262">
        <f t="shared" si="271"/>
        <v>-302.50673151596999</v>
      </c>
    </row>
    <row r="663" spans="1:37" x14ac:dyDescent="0.25">
      <c r="A663" s="6">
        <f t="shared" si="253"/>
        <v>646</v>
      </c>
      <c r="B663" s="245">
        <f>+Rendimientos!F1336</f>
        <v>42944</v>
      </c>
      <c r="C663" s="247">
        <f>+Rendimientos!G1336</f>
        <v>7.6090504667208252E-3</v>
      </c>
      <c r="D663" s="247">
        <f>+Rendimientos!H1336</f>
        <v>-3.7607421681424363E-3</v>
      </c>
      <c r="E663" s="247">
        <f>+Rendimientos!I1336</f>
        <v>-9.1125861054737623E-3</v>
      </c>
      <c r="F663">
        <f>+VLOOKUP(B663,ASURB.MX!$A$2:$H$1054,8,FALSE)</f>
        <v>-3.1591163197650274E-3</v>
      </c>
      <c r="G663" s="264">
        <f>+dr!F650</f>
        <v>1.5561999999999521E-4</v>
      </c>
      <c r="H663" s="264">
        <f>+dr!G650</f>
        <v>3.6999999999953737E-7</v>
      </c>
      <c r="I663" s="264">
        <f>+dr!H650</f>
        <v>1.1920000000012476E-5</v>
      </c>
      <c r="J663" s="264">
        <f>+dr!I650</f>
        <v>-1.5289999999987258E-5</v>
      </c>
      <c r="K663" s="264">
        <f>+dr!J650</f>
        <v>0</v>
      </c>
      <c r="M663" s="6">
        <f t="shared" si="254"/>
        <v>646</v>
      </c>
      <c r="N663" s="1">
        <f t="shared" si="248"/>
        <v>42944</v>
      </c>
      <c r="O663" s="263">
        <f t="shared" si="249"/>
        <v>37.919819867802588</v>
      </c>
      <c r="P663" s="263">
        <f t="shared" si="250"/>
        <v>9.0957289067694393</v>
      </c>
      <c r="Q663" s="263">
        <f t="shared" si="251"/>
        <v>14.655837065543803</v>
      </c>
      <c r="R663" s="263">
        <f t="shared" si="255"/>
        <v>304.15760639347297</v>
      </c>
      <c r="S663" s="98">
        <f t="shared" si="252"/>
        <v>3.0832813846153842E-2</v>
      </c>
      <c r="T663" s="265">
        <f>R663-'Ejercicio 7'!$J$12*EXP(-S663*34/360)</f>
        <v>304.06066686938613</v>
      </c>
      <c r="U663" s="280">
        <f t="shared" si="256"/>
        <v>8.2008350000000008E-2</v>
      </c>
      <c r="V663" s="280">
        <f t="shared" si="257"/>
        <v>8.2632730000000015E-2</v>
      </c>
      <c r="W663" s="280">
        <f t="shared" si="258"/>
        <v>-2.9175999999998814E-4</v>
      </c>
      <c r="X663" s="280">
        <f t="shared" si="259"/>
        <v>0</v>
      </c>
      <c r="Y663" s="262">
        <f t="shared" si="260"/>
        <v>9.9367780698667065</v>
      </c>
      <c r="Z663" s="262">
        <f t="shared" si="261"/>
        <v>9.7959302831965029</v>
      </c>
      <c r="AA663" s="262">
        <f t="shared" si="262"/>
        <v>10.00044829509595</v>
      </c>
      <c r="AB663" s="262">
        <f t="shared" si="263"/>
        <v>10</v>
      </c>
      <c r="AD663" s="6">
        <f t="shared" si="264"/>
        <v>646</v>
      </c>
      <c r="AE663" s="1">
        <f t="shared" si="265"/>
        <v>43537</v>
      </c>
      <c r="AF663" s="262">
        <f t="shared" si="266"/>
        <v>-0.28743886780258521</v>
      </c>
      <c r="AG663" s="262">
        <f t="shared" si="267"/>
        <v>3.4271093230561434E-2</v>
      </c>
      <c r="AH663" s="262">
        <f t="shared" si="268"/>
        <v>0.13416293445619587</v>
      </c>
      <c r="AI663" s="262">
        <f t="shared" si="269"/>
        <v>0.96238860652704261</v>
      </c>
      <c r="AJ663" s="262">
        <f t="shared" si="270"/>
        <v>-1.5561999999999521E-4</v>
      </c>
      <c r="AK663" s="262">
        <f t="shared" si="271"/>
        <v>-304.06066686938613</v>
      </c>
    </row>
    <row r="664" spans="1:37" x14ac:dyDescent="0.25">
      <c r="A664" s="6">
        <f t="shared" si="253"/>
        <v>647</v>
      </c>
      <c r="B664" s="245">
        <f>+Rendimientos!F1337</f>
        <v>42947</v>
      </c>
      <c r="C664" s="247">
        <f>+Rendimientos!G1337</f>
        <v>2.9112683469916479E-3</v>
      </c>
      <c r="D664" s="247">
        <f>+Rendimientos!H1337</f>
        <v>-2.440905073511225E-3</v>
      </c>
      <c r="E664" s="247">
        <f>+Rendimientos!I1337</f>
        <v>-8.8268733566859124E-3</v>
      </c>
      <c r="F664">
        <f>+VLOOKUP(B664,ASURB.MX!$A$2:$H$1054,8,FALSE)</f>
        <v>-5.66443170630651E-3</v>
      </c>
      <c r="G664" s="264">
        <f>+dr!F651</f>
        <v>-1.3370000000000049E-4</v>
      </c>
      <c r="H664" s="264">
        <f>+dr!G651</f>
        <v>1.4942999999999207E-4</v>
      </c>
      <c r="I664" s="264">
        <f>+dr!H651</f>
        <v>1.304499999999903E-4</v>
      </c>
      <c r="J664" s="264">
        <f>+dr!I651</f>
        <v>1.055699999999854E-4</v>
      </c>
      <c r="K664" s="264">
        <f>+dr!J651</f>
        <v>0</v>
      </c>
      <c r="M664" s="6">
        <f t="shared" si="254"/>
        <v>647</v>
      </c>
      <c r="N664" s="1">
        <f t="shared" si="248"/>
        <v>42947</v>
      </c>
      <c r="O664" s="263">
        <f t="shared" si="249"/>
        <v>37.742098590809391</v>
      </c>
      <c r="P664" s="263">
        <f t="shared" si="250"/>
        <v>9.1077417129130538</v>
      </c>
      <c r="Q664" s="263">
        <f t="shared" si="251"/>
        <v>14.660025023285556</v>
      </c>
      <c r="R664" s="263">
        <f t="shared" si="255"/>
        <v>303.39654940420553</v>
      </c>
      <c r="S664" s="98">
        <f t="shared" si="252"/>
        <v>3.0543493846153846E-2</v>
      </c>
      <c r="T664" s="265">
        <f>R664-'Ejercicio 7'!$J$12*EXP(-S664*34/360)</f>
        <v>303.29960723124236</v>
      </c>
      <c r="U664" s="280">
        <f t="shared" si="256"/>
        <v>8.215741E-2</v>
      </c>
      <c r="V664" s="280">
        <f t="shared" si="257"/>
        <v>8.2751259999999993E-2</v>
      </c>
      <c r="W664" s="280">
        <f t="shared" si="258"/>
        <v>-1.7090000000001548E-4</v>
      </c>
      <c r="X664" s="280">
        <f t="shared" si="259"/>
        <v>0</v>
      </c>
      <c r="Y664" s="262">
        <f t="shared" si="260"/>
        <v>9.9367780698667065</v>
      </c>
      <c r="Z664" s="262">
        <f t="shared" si="261"/>
        <v>9.7959302831965029</v>
      </c>
      <c r="AA664" s="262">
        <f t="shared" si="262"/>
        <v>10.00044829509595</v>
      </c>
      <c r="AB664" s="262">
        <f t="shared" si="263"/>
        <v>10</v>
      </c>
      <c r="AD664" s="6">
        <f t="shared" si="264"/>
        <v>647</v>
      </c>
      <c r="AE664" s="1">
        <f t="shared" si="265"/>
        <v>43537</v>
      </c>
      <c r="AF664" s="262">
        <f t="shared" si="266"/>
        <v>-0.10971759080938881</v>
      </c>
      <c r="AG664" s="262">
        <f t="shared" si="267"/>
        <v>2.2258287086946993E-2</v>
      </c>
      <c r="AH664" s="262">
        <f t="shared" si="268"/>
        <v>0.12997497671444336</v>
      </c>
      <c r="AI664" s="262">
        <f t="shared" si="269"/>
        <v>1.7234455957944874</v>
      </c>
      <c r="AJ664" s="262">
        <f t="shared" si="270"/>
        <v>1.3370000000000049E-4</v>
      </c>
      <c r="AK664" s="262">
        <f t="shared" si="271"/>
        <v>-303.29960723124236</v>
      </c>
    </row>
    <row r="665" spans="1:37" x14ac:dyDescent="0.25">
      <c r="A665" s="6">
        <f t="shared" si="253"/>
        <v>648</v>
      </c>
      <c r="B665" s="245">
        <f>+Rendimientos!F1338</f>
        <v>42948</v>
      </c>
      <c r="C665" s="247">
        <f>+Rendimientos!G1338</f>
        <v>2.3557537335089803E-2</v>
      </c>
      <c r="D665" s="247">
        <f>+Rendimientos!H1338</f>
        <v>-9.1508513539934264E-3</v>
      </c>
      <c r="E665" s="247">
        <f>+Rendimientos!I1338</f>
        <v>2.2140334877819253E-3</v>
      </c>
      <c r="F665">
        <f>+VLOOKUP(B665,ASURB.MX!$A$2:$H$1054,8,FALSE)</f>
        <v>-1.5023534453767433E-2</v>
      </c>
      <c r="G665" s="264">
        <f>+dr!F652</f>
        <v>-5.3579999999997519E-5</v>
      </c>
      <c r="H665" s="264">
        <f>+dr!G652</f>
        <v>2.5053000000001269E-4</v>
      </c>
      <c r="I665" s="264">
        <f>+dr!H652</f>
        <v>-1.9344999999999779E-4</v>
      </c>
      <c r="J665" s="264">
        <f>+dr!I652</f>
        <v>1.1430000000006713E-5</v>
      </c>
      <c r="K665" s="264">
        <f>+dr!J652</f>
        <v>0</v>
      </c>
      <c r="M665" s="6">
        <f t="shared" si="254"/>
        <v>648</v>
      </c>
      <c r="N665" s="1">
        <f t="shared" si="248"/>
        <v>42948</v>
      </c>
      <c r="O665" s="263">
        <f t="shared" si="249"/>
        <v>38.529431890287746</v>
      </c>
      <c r="P665" s="263">
        <f t="shared" si="250"/>
        <v>9.046833828123459</v>
      </c>
      <c r="Q665" s="263">
        <f t="shared" si="251"/>
        <v>14.822781831929911</v>
      </c>
      <c r="R665" s="263">
        <f t="shared" si="255"/>
        <v>300.57027624561749</v>
      </c>
      <c r="S665" s="98">
        <f t="shared" si="252"/>
        <v>3.0623613846153849E-2</v>
      </c>
      <c r="T665" s="265">
        <f>R665-'Ejercicio 7'!$J$12*EXP(-S665*34/360)</f>
        <v>300.47333480620216</v>
      </c>
      <c r="U665" s="280">
        <f t="shared" si="256"/>
        <v>8.2258510000000021E-2</v>
      </c>
      <c r="V665" s="280">
        <f t="shared" si="257"/>
        <v>8.2427360000000005E-2</v>
      </c>
      <c r="W665" s="280">
        <f t="shared" si="258"/>
        <v>-2.6503999999999417E-4</v>
      </c>
      <c r="X665" s="280">
        <f t="shared" si="259"/>
        <v>0</v>
      </c>
      <c r="Y665" s="262">
        <f t="shared" si="260"/>
        <v>9.9367780698667065</v>
      </c>
      <c r="Z665" s="262">
        <f t="shared" si="261"/>
        <v>9.7959302831965029</v>
      </c>
      <c r="AA665" s="262">
        <f t="shared" si="262"/>
        <v>10.00044829509595</v>
      </c>
      <c r="AB665" s="262">
        <f t="shared" si="263"/>
        <v>10</v>
      </c>
      <c r="AD665" s="6">
        <f t="shared" si="264"/>
        <v>648</v>
      </c>
      <c r="AE665" s="1">
        <f t="shared" si="265"/>
        <v>43537</v>
      </c>
      <c r="AF665" s="262">
        <f t="shared" si="266"/>
        <v>-0.8970508902877441</v>
      </c>
      <c r="AG665" s="262">
        <f t="shared" si="267"/>
        <v>8.3166171876541739E-2</v>
      </c>
      <c r="AH665" s="262">
        <f t="shared" si="268"/>
        <v>-3.2781831929911576E-2</v>
      </c>
      <c r="AI665" s="262">
        <f t="shared" si="269"/>
        <v>4.5497187543825248</v>
      </c>
      <c r="AJ665" s="262">
        <f t="shared" si="270"/>
        <v>5.3579999999997519E-5</v>
      </c>
      <c r="AK665" s="262">
        <f t="shared" si="271"/>
        <v>-300.47333480620216</v>
      </c>
    </row>
    <row r="666" spans="1:37" x14ac:dyDescent="0.25">
      <c r="A666" s="6">
        <f t="shared" si="253"/>
        <v>649</v>
      </c>
      <c r="B666" s="245">
        <f>+Rendimientos!F1339</f>
        <v>42949</v>
      </c>
      <c r="C666" s="247">
        <f>+Rendimientos!G1339</f>
        <v>-5.1238937857849692E-3</v>
      </c>
      <c r="D666" s="247">
        <f>+Rendimientos!H1339</f>
        <v>-8.7828229407831016E-3</v>
      </c>
      <c r="E666" s="247">
        <f>+Rendimientos!I1339</f>
        <v>-1.2238195400084157E-2</v>
      </c>
      <c r="F666">
        <f>+VLOOKUP(B666,ASURB.MX!$A$2:$H$1054,8,FALSE)</f>
        <v>-9.8997929823216955E-3</v>
      </c>
      <c r="G666" s="264">
        <f>+dr!F653</f>
        <v>5.3400000000008996E-5</v>
      </c>
      <c r="H666" s="264">
        <f>+dr!G653</f>
        <v>-7.6210000000007105E-5</v>
      </c>
      <c r="I666" s="264">
        <f>+dr!H653</f>
        <v>3.4390000000009135E-5</v>
      </c>
      <c r="J666" s="264">
        <f>+dr!I653</f>
        <v>-8.1860000000003041E-5</v>
      </c>
      <c r="K666" s="264">
        <f>+dr!J653</f>
        <v>0</v>
      </c>
      <c r="M666" s="6">
        <f t="shared" si="254"/>
        <v>649</v>
      </c>
      <c r="N666" s="1">
        <f t="shared" si="248"/>
        <v>42949</v>
      </c>
      <c r="O666" s="263">
        <f t="shared" si="249"/>
        <v>37.440049839860883</v>
      </c>
      <c r="P666" s="263">
        <f t="shared" si="250"/>
        <v>9.0501639327707775</v>
      </c>
      <c r="Q666" s="263">
        <f t="shared" si="251"/>
        <v>14.610100160075161</v>
      </c>
      <c r="R666" s="263">
        <f t="shared" si="255"/>
        <v>302.11427277678854</v>
      </c>
      <c r="S666" s="98">
        <f t="shared" si="252"/>
        <v>3.0730593846153856E-2</v>
      </c>
      <c r="T666" s="265">
        <f>R666-'Ejercicio 7'!$J$12*EXP(-S666*34/360)</f>
        <v>302.01733231683227</v>
      </c>
      <c r="U666" s="280">
        <f t="shared" si="256"/>
        <v>8.1931770000000001E-2</v>
      </c>
      <c r="V666" s="280">
        <f t="shared" si="257"/>
        <v>8.2655200000000012E-2</v>
      </c>
      <c r="W666" s="280">
        <f t="shared" si="258"/>
        <v>-3.5833000000000392E-4</v>
      </c>
      <c r="X666" s="280">
        <f t="shared" si="259"/>
        <v>0</v>
      </c>
      <c r="Y666" s="262">
        <f t="shared" si="260"/>
        <v>9.9367780698667065</v>
      </c>
      <c r="Z666" s="262">
        <f t="shared" si="261"/>
        <v>9.7959302831965029</v>
      </c>
      <c r="AA666" s="262">
        <f t="shared" si="262"/>
        <v>10.00044829509595</v>
      </c>
      <c r="AB666" s="262">
        <f t="shared" si="263"/>
        <v>10</v>
      </c>
      <c r="AD666" s="6">
        <f t="shared" si="264"/>
        <v>649</v>
      </c>
      <c r="AE666" s="1">
        <f t="shared" si="265"/>
        <v>43537</v>
      </c>
      <c r="AF666" s="262">
        <f t="shared" si="266"/>
        <v>0.19233116013911911</v>
      </c>
      <c r="AG666" s="262">
        <f t="shared" si="267"/>
        <v>7.9836067229223318E-2</v>
      </c>
      <c r="AH666" s="262">
        <f t="shared" si="268"/>
        <v>0.17989983992483793</v>
      </c>
      <c r="AI666" s="262">
        <f t="shared" si="269"/>
        <v>3.0057222232114782</v>
      </c>
      <c r="AJ666" s="262">
        <f t="shared" si="270"/>
        <v>-5.3400000000008996E-5</v>
      </c>
      <c r="AK666" s="262">
        <f t="shared" si="271"/>
        <v>-302.01733231683227</v>
      </c>
    </row>
    <row r="667" spans="1:37" x14ac:dyDescent="0.25">
      <c r="A667" s="6">
        <f t="shared" si="253"/>
        <v>650</v>
      </c>
      <c r="B667" s="245">
        <f>+Rendimientos!F1340</f>
        <v>42950</v>
      </c>
      <c r="C667" s="247">
        <f>+Rendimientos!G1340</f>
        <v>-1.2636641807981953E-2</v>
      </c>
      <c r="D667" s="247">
        <f>+Rendimientos!H1340</f>
        <v>-5.8984109663626225E-3</v>
      </c>
      <c r="E667" s="247">
        <f>+Rendimientos!I1340</f>
        <v>-1.2767761322534042E-2</v>
      </c>
      <c r="F667">
        <f>+VLOOKUP(B667,ASURB.MX!$A$2:$H$1054,8,FALSE)</f>
        <v>1.9517607752054935E-2</v>
      </c>
      <c r="G667" s="264">
        <f>+dr!F654</f>
        <v>6.9239999999998192E-5</v>
      </c>
      <c r="H667" s="264">
        <f>+dr!G654</f>
        <v>6.5280000000000893E-5</v>
      </c>
      <c r="I667" s="264">
        <f>+dr!H654</f>
        <v>1.4876999999999252E-4</v>
      </c>
      <c r="J667" s="264">
        <f>+dr!I654</f>
        <v>-5.866999999999678E-5</v>
      </c>
      <c r="K667" s="264">
        <f>+dr!J654</f>
        <v>0</v>
      </c>
      <c r="M667" s="6">
        <f t="shared" si="254"/>
        <v>650</v>
      </c>
      <c r="N667" s="1">
        <f t="shared" si="248"/>
        <v>42950</v>
      </c>
      <c r="O667" s="263">
        <f t="shared" si="249"/>
        <v>37.159826122580995</v>
      </c>
      <c r="P667" s="263">
        <f t="shared" si="250"/>
        <v>9.076306018136151</v>
      </c>
      <c r="Q667" s="263">
        <f t="shared" si="251"/>
        <v>14.602365197173954</v>
      </c>
      <c r="R667" s="263">
        <f t="shared" si="255"/>
        <v>311.13370307493636</v>
      </c>
      <c r="S667" s="98">
        <f t="shared" si="252"/>
        <v>3.0746433846153845E-2</v>
      </c>
      <c r="T667" s="265">
        <f>R667-'Ejercicio 7'!$J$12*EXP(-S667*34/360)</f>
        <v>311.03676276000289</v>
      </c>
      <c r="U667" s="280">
        <f t="shared" si="256"/>
        <v>8.2073260000000009E-2</v>
      </c>
      <c r="V667" s="280">
        <f t="shared" si="257"/>
        <v>8.2769579999999995E-2</v>
      </c>
      <c r="W667" s="280">
        <f t="shared" si="258"/>
        <v>-3.3513999999999766E-4</v>
      </c>
      <c r="X667" s="280">
        <f t="shared" si="259"/>
        <v>0</v>
      </c>
      <c r="Y667" s="262">
        <f t="shared" si="260"/>
        <v>9.9367780698667065</v>
      </c>
      <c r="Z667" s="262">
        <f t="shared" si="261"/>
        <v>9.7959302831965029</v>
      </c>
      <c r="AA667" s="262">
        <f t="shared" si="262"/>
        <v>10.00044829509595</v>
      </c>
      <c r="AB667" s="262">
        <f t="shared" si="263"/>
        <v>10</v>
      </c>
      <c r="AD667" s="6">
        <f t="shared" si="264"/>
        <v>650</v>
      </c>
      <c r="AE667" s="1">
        <f t="shared" si="265"/>
        <v>43537</v>
      </c>
      <c r="AF667" s="262">
        <f t="shared" si="266"/>
        <v>0.47255487741900737</v>
      </c>
      <c r="AG667" s="262">
        <f t="shared" si="267"/>
        <v>5.3693981863849771E-2</v>
      </c>
      <c r="AH667" s="262">
        <f t="shared" si="268"/>
        <v>0.18763480282604483</v>
      </c>
      <c r="AI667" s="262">
        <f t="shared" si="269"/>
        <v>-6.0137080749363463</v>
      </c>
      <c r="AJ667" s="262">
        <f t="shared" si="270"/>
        <v>-6.9239999999998192E-5</v>
      </c>
      <c r="AK667" s="262">
        <f t="shared" si="271"/>
        <v>-311.03676276000289</v>
      </c>
    </row>
    <row r="668" spans="1:37" x14ac:dyDescent="0.25">
      <c r="A668" s="6">
        <f t="shared" si="253"/>
        <v>651</v>
      </c>
      <c r="B668" s="245">
        <f>+Rendimientos!F1341</f>
        <v>42951</v>
      </c>
      <c r="C668" s="247">
        <f>+Rendimientos!G1341</f>
        <v>1.1494437229205004E-2</v>
      </c>
      <c r="D668" s="247">
        <f>+Rendimientos!H1341</f>
        <v>2.275546004083432E-4</v>
      </c>
      <c r="E668" s="247">
        <f>+Rendimientos!I1341</f>
        <v>1.5106774607946214E-3</v>
      </c>
      <c r="F668">
        <f>+VLOOKUP(B668,ASURB.MX!$A$2:$H$1054,8,FALSE)</f>
        <v>-7.8306996439526828E-3</v>
      </c>
      <c r="G668" s="264">
        <f>+dr!F655</f>
        <v>4.1739999999998445E-5</v>
      </c>
      <c r="H668" s="264">
        <f>+dr!G655</f>
        <v>1.1179999999999524E-5</v>
      </c>
      <c r="I668" s="264">
        <f>+dr!H655</f>
        <v>-8.9630000000007204E-5</v>
      </c>
      <c r="J668" s="264">
        <f>+dr!I655</f>
        <v>-9.1649999999998677E-5</v>
      </c>
      <c r="K668" s="264">
        <f>+dr!J655</f>
        <v>0</v>
      </c>
      <c r="M668" s="6">
        <f t="shared" si="254"/>
        <v>651</v>
      </c>
      <c r="N668" s="1">
        <f t="shared" si="248"/>
        <v>42951</v>
      </c>
      <c r="O668" s="263">
        <f t="shared" si="249"/>
        <v>38.067439628175705</v>
      </c>
      <c r="P668" s="263">
        <f t="shared" si="250"/>
        <v>9.1320778099003643</v>
      </c>
      <c r="Q668" s="263">
        <f t="shared" si="251"/>
        <v>14.812359804619222</v>
      </c>
      <c r="R668" s="263">
        <f t="shared" si="255"/>
        <v>302.74002255011703</v>
      </c>
      <c r="S668" s="98">
        <f t="shared" si="252"/>
        <v>3.0718933846153845E-2</v>
      </c>
      <c r="T668" s="265">
        <f>R668-'Ejercicio 7'!$J$12*EXP(-S668*34/360)</f>
        <v>302.64308198340768</v>
      </c>
      <c r="U668" s="280">
        <f t="shared" si="256"/>
        <v>8.2019160000000008E-2</v>
      </c>
      <c r="V668" s="280">
        <f t="shared" si="257"/>
        <v>8.2531179999999996E-2</v>
      </c>
      <c r="W668" s="280">
        <f t="shared" si="258"/>
        <v>-3.6811999999999956E-4</v>
      </c>
      <c r="X668" s="280">
        <f t="shared" si="259"/>
        <v>0</v>
      </c>
      <c r="Y668" s="262">
        <f t="shared" si="260"/>
        <v>9.9367780698667065</v>
      </c>
      <c r="Z668" s="262">
        <f t="shared" si="261"/>
        <v>9.7959302831965029</v>
      </c>
      <c r="AA668" s="262">
        <f t="shared" si="262"/>
        <v>10.00044829509595</v>
      </c>
      <c r="AB668" s="262">
        <f t="shared" si="263"/>
        <v>10</v>
      </c>
      <c r="AD668" s="6">
        <f t="shared" si="264"/>
        <v>651</v>
      </c>
      <c r="AE668" s="1">
        <f t="shared" si="265"/>
        <v>43537</v>
      </c>
      <c r="AF668" s="262">
        <f t="shared" si="266"/>
        <v>-0.43505862817570318</v>
      </c>
      <c r="AG668" s="262">
        <f t="shared" si="267"/>
        <v>-2.0778099003635475E-3</v>
      </c>
      <c r="AH668" s="262">
        <f t="shared" si="268"/>
        <v>-2.2359804619222601E-2</v>
      </c>
      <c r="AI668" s="262">
        <f t="shared" si="269"/>
        <v>2.3799724498829846</v>
      </c>
      <c r="AJ668" s="262">
        <f t="shared" si="270"/>
        <v>-4.1739999999998445E-5</v>
      </c>
      <c r="AK668" s="262">
        <f t="shared" si="271"/>
        <v>-302.64308198340768</v>
      </c>
    </row>
    <row r="669" spans="1:37" x14ac:dyDescent="0.25">
      <c r="A669" s="6">
        <f t="shared" si="253"/>
        <v>652</v>
      </c>
      <c r="B669" s="245">
        <f>+Rendimientos!F1342</f>
        <v>42954</v>
      </c>
      <c r="C669" s="247">
        <f>+Rendimientos!G1342</f>
        <v>-4.0080213975388218E-3</v>
      </c>
      <c r="D669" s="247">
        <f>+Rendimientos!H1342</f>
        <v>2.3826704233802804E-2</v>
      </c>
      <c r="E669" s="247">
        <f>+Rendimientos!I1342</f>
        <v>1.5083165428285532E-3</v>
      </c>
      <c r="F669">
        <f>+VLOOKUP(B669,ASURB.MX!$A$2:$H$1054,8,FALSE)</f>
        <v>5.5011378033170341E-3</v>
      </c>
      <c r="G669" s="264">
        <f>+dr!F656</f>
        <v>-1.9959999999999423E-5</v>
      </c>
      <c r="H669" s="264">
        <f>+dr!G656</f>
        <v>1.316999999999291E-5</v>
      </c>
      <c r="I669" s="264">
        <f>+dr!H656</f>
        <v>2.0008999999999999E-4</v>
      </c>
      <c r="J669" s="264">
        <f>+dr!I656</f>
        <v>-1.1453999999999631E-4</v>
      </c>
      <c r="K669" s="264">
        <f>+dr!J656</f>
        <v>0</v>
      </c>
      <c r="M669" s="6">
        <f t="shared" si="254"/>
        <v>652</v>
      </c>
      <c r="N669" s="1">
        <f t="shared" si="248"/>
        <v>42954</v>
      </c>
      <c r="O669" s="263">
        <f t="shared" si="249"/>
        <v>37.481851476000003</v>
      </c>
      <c r="P669" s="263">
        <f t="shared" si="250"/>
        <v>9.3501501205049191</v>
      </c>
      <c r="Q669" s="263">
        <f t="shared" si="251"/>
        <v>14.812324833894122</v>
      </c>
      <c r="R669" s="263">
        <f t="shared" si="255"/>
        <v>306.80312746621138</v>
      </c>
      <c r="S669" s="98">
        <f t="shared" si="252"/>
        <v>3.0657233846153847E-2</v>
      </c>
      <c r="T669" s="265">
        <f>R669-'Ejercicio 7'!$J$12*EXP(-S669*34/360)</f>
        <v>306.70618633460617</v>
      </c>
      <c r="U669" s="280">
        <f t="shared" si="256"/>
        <v>8.2021150000000001E-2</v>
      </c>
      <c r="V669" s="280">
        <f t="shared" si="257"/>
        <v>8.2820900000000003E-2</v>
      </c>
      <c r="W669" s="280">
        <f t="shared" si="258"/>
        <v>-3.9100999999999719E-4</v>
      </c>
      <c r="X669" s="280">
        <f t="shared" si="259"/>
        <v>0</v>
      </c>
      <c r="Y669" s="262">
        <f t="shared" si="260"/>
        <v>9.9367780698667065</v>
      </c>
      <c r="Z669" s="262">
        <f t="shared" si="261"/>
        <v>9.7959302831965029</v>
      </c>
      <c r="AA669" s="262">
        <f t="shared" si="262"/>
        <v>10.00044829509595</v>
      </c>
      <c r="AB669" s="262">
        <f t="shared" si="263"/>
        <v>10</v>
      </c>
      <c r="AD669" s="6">
        <f t="shared" si="264"/>
        <v>652</v>
      </c>
      <c r="AE669" s="1">
        <f t="shared" si="265"/>
        <v>43537</v>
      </c>
      <c r="AF669" s="262">
        <f t="shared" si="266"/>
        <v>0.15052952399999953</v>
      </c>
      <c r="AG669" s="262">
        <f t="shared" si="267"/>
        <v>-0.22015012050491833</v>
      </c>
      <c r="AH669" s="262">
        <f t="shared" si="268"/>
        <v>-2.2324833894122875E-2</v>
      </c>
      <c r="AI669" s="262">
        <f t="shared" si="269"/>
        <v>-1.6831324662113616</v>
      </c>
      <c r="AJ669" s="262">
        <f t="shared" si="270"/>
        <v>1.9959999999999423E-5</v>
      </c>
      <c r="AK669" s="262">
        <f t="shared" si="271"/>
        <v>-306.70618633460617</v>
      </c>
    </row>
    <row r="670" spans="1:37" x14ac:dyDescent="0.25">
      <c r="A670" s="6">
        <f t="shared" si="253"/>
        <v>653</v>
      </c>
      <c r="B670" s="245">
        <f>+Rendimientos!F1343</f>
        <v>42955</v>
      </c>
      <c r="C670" s="247">
        <f>+Rendimientos!G1343</f>
        <v>-1.0380716054560741E-2</v>
      </c>
      <c r="D670" s="247">
        <f>+Rendimientos!H1343</f>
        <v>-7.1333544267877837E-3</v>
      </c>
      <c r="E670" s="247">
        <f>+Rendimientos!I1343</f>
        <v>-3.7750449838593273E-3</v>
      </c>
      <c r="F670">
        <f>+VLOOKUP(B670,ASURB.MX!$A$2:$H$1054,8,FALSE)</f>
        <v>-9.7472922059606889E-3</v>
      </c>
      <c r="G670" s="264">
        <f>+dr!F657</f>
        <v>-3.5129999999999884E-4</v>
      </c>
      <c r="H670" s="264">
        <f>+dr!G657</f>
        <v>1.4901000000000497E-4</v>
      </c>
      <c r="I670" s="264">
        <f>+dr!H657</f>
        <v>-8.9999999994261337E-8</v>
      </c>
      <c r="J670" s="264">
        <f>+dr!I657</f>
        <v>1.1448999999999487E-4</v>
      </c>
      <c r="K670" s="264">
        <f>+dr!J657</f>
        <v>0</v>
      </c>
      <c r="M670" s="6">
        <f t="shared" si="254"/>
        <v>653</v>
      </c>
      <c r="N670" s="1">
        <f t="shared" si="248"/>
        <v>42955</v>
      </c>
      <c r="O670" s="263">
        <f t="shared" si="249"/>
        <v>37.243750559380381</v>
      </c>
      <c r="P670" s="263">
        <f t="shared" si="250"/>
        <v>9.0651042115967435</v>
      </c>
      <c r="Q670" s="263">
        <f t="shared" si="251"/>
        <v>14.73427233808507</v>
      </c>
      <c r="R670" s="263">
        <f t="shared" si="255"/>
        <v>302.1603489511736</v>
      </c>
      <c r="S670" s="98">
        <f t="shared" si="252"/>
        <v>3.0325893846153848E-2</v>
      </c>
      <c r="T670" s="265">
        <f>R670-'Ejercicio 7'!$J$12*EXP(-S670*34/360)</f>
        <v>302.06340478592057</v>
      </c>
      <c r="U670" s="280">
        <f t="shared" si="256"/>
        <v>8.2156990000000013E-2</v>
      </c>
      <c r="V670" s="280">
        <f t="shared" si="257"/>
        <v>8.2620720000000009E-2</v>
      </c>
      <c r="W670" s="280">
        <f t="shared" si="258"/>
        <v>-1.6198000000000601E-4</v>
      </c>
      <c r="X670" s="280">
        <f t="shared" si="259"/>
        <v>0</v>
      </c>
      <c r="Y670" s="262">
        <f t="shared" si="260"/>
        <v>9.9367780698667065</v>
      </c>
      <c r="Z670" s="262">
        <f t="shared" si="261"/>
        <v>9.7959302831965029</v>
      </c>
      <c r="AA670" s="262">
        <f t="shared" si="262"/>
        <v>10.00044829509595</v>
      </c>
      <c r="AB670" s="262">
        <f t="shared" si="263"/>
        <v>10</v>
      </c>
      <c r="AD670" s="6">
        <f t="shared" si="264"/>
        <v>653</v>
      </c>
      <c r="AE670" s="1">
        <f t="shared" si="265"/>
        <v>43537</v>
      </c>
      <c r="AF670" s="262">
        <f t="shared" si="266"/>
        <v>0.38863044061962171</v>
      </c>
      <c r="AG670" s="262">
        <f t="shared" si="267"/>
        <v>6.4895788403257271E-2</v>
      </c>
      <c r="AH670" s="262">
        <f t="shared" si="268"/>
        <v>5.5727661914929172E-2</v>
      </c>
      <c r="AI670" s="262">
        <f t="shared" si="269"/>
        <v>2.9596460488264142</v>
      </c>
      <c r="AJ670" s="262">
        <f t="shared" si="270"/>
        <v>3.5129999999999884E-4</v>
      </c>
      <c r="AK670" s="262">
        <f t="shared" si="271"/>
        <v>-302.06340478592057</v>
      </c>
    </row>
    <row r="671" spans="1:37" x14ac:dyDescent="0.25">
      <c r="A671" s="6">
        <f t="shared" si="253"/>
        <v>654</v>
      </c>
      <c r="B671" s="245">
        <f>+Rendimientos!F1344</f>
        <v>42956</v>
      </c>
      <c r="C671" s="247">
        <f>+Rendimientos!G1344</f>
        <v>-4.6484685679845138E-3</v>
      </c>
      <c r="D671" s="247">
        <f>+Rendimientos!H1344</f>
        <v>-6.5087529799055452E-3</v>
      </c>
      <c r="E671" s="247">
        <f>+Rendimientos!I1344</f>
        <v>-7.9743203826329098E-3</v>
      </c>
      <c r="F671">
        <f>+VLOOKUP(B671,ASURB.MX!$A$2:$H$1054,8,FALSE)</f>
        <v>-2.4490664425618962E-2</v>
      </c>
      <c r="G671" s="264">
        <f>+dr!F658</f>
        <v>-1.3910000000000311E-4</v>
      </c>
      <c r="H671" s="264">
        <f>+dr!G658</f>
        <v>2.2765000000000979E-4</v>
      </c>
      <c r="I671" s="264">
        <f>+dr!H658</f>
        <v>1.9991000000001147E-4</v>
      </c>
      <c r="J671" s="264">
        <f>+dr!I658</f>
        <v>2.000600000000019E-4</v>
      </c>
      <c r="K671" s="264">
        <f>+dr!J658</f>
        <v>0</v>
      </c>
      <c r="M671" s="6">
        <f t="shared" si="254"/>
        <v>654</v>
      </c>
      <c r="N671" s="1">
        <f t="shared" si="248"/>
        <v>42956</v>
      </c>
      <c r="O671" s="263">
        <f t="shared" si="249"/>
        <v>37.457854015652181</v>
      </c>
      <c r="P671" s="263">
        <f t="shared" si="250"/>
        <v>9.0707680574424661</v>
      </c>
      <c r="Q671" s="263">
        <f t="shared" si="251"/>
        <v>14.672528800527726</v>
      </c>
      <c r="R671" s="263">
        <f t="shared" si="255"/>
        <v>297.73816550761182</v>
      </c>
      <c r="S671" s="98">
        <f t="shared" si="252"/>
        <v>3.0538093846153844E-2</v>
      </c>
      <c r="T671" s="265">
        <f>R671-'Ejercicio 7'!$J$12*EXP(-S671*34/360)</f>
        <v>297.64122328520813</v>
      </c>
      <c r="U671" s="280">
        <f t="shared" si="256"/>
        <v>8.2235630000000018E-2</v>
      </c>
      <c r="V671" s="280">
        <f t="shared" si="257"/>
        <v>8.2820720000000014E-2</v>
      </c>
      <c r="W671" s="280">
        <f t="shared" si="258"/>
        <v>-7.6409999999998979E-5</v>
      </c>
      <c r="X671" s="280">
        <f t="shared" si="259"/>
        <v>0</v>
      </c>
      <c r="Y671" s="262">
        <f t="shared" si="260"/>
        <v>9.9367780698667065</v>
      </c>
      <c r="Z671" s="262">
        <f t="shared" si="261"/>
        <v>9.7959302831965029</v>
      </c>
      <c r="AA671" s="262">
        <f t="shared" si="262"/>
        <v>10.00044829509595</v>
      </c>
      <c r="AB671" s="262">
        <f t="shared" si="263"/>
        <v>10</v>
      </c>
      <c r="AD671" s="6">
        <f t="shared" si="264"/>
        <v>654</v>
      </c>
      <c r="AE671" s="1">
        <f t="shared" si="265"/>
        <v>43537</v>
      </c>
      <c r="AF671" s="262">
        <f t="shared" si="266"/>
        <v>0.17452698434782121</v>
      </c>
      <c r="AG671" s="262">
        <f t="shared" si="267"/>
        <v>5.9231942557534722E-2</v>
      </c>
      <c r="AH671" s="262">
        <f t="shared" si="268"/>
        <v>0.11747119947227347</v>
      </c>
      <c r="AI671" s="262">
        <f t="shared" si="269"/>
        <v>7.3818294923881922</v>
      </c>
      <c r="AJ671" s="262">
        <f t="shared" si="270"/>
        <v>1.3910000000000311E-4</v>
      </c>
      <c r="AK671" s="262">
        <f t="shared" si="271"/>
        <v>-297.64122328520813</v>
      </c>
    </row>
    <row r="672" spans="1:37" x14ac:dyDescent="0.25">
      <c r="A672" s="6">
        <f t="shared" si="253"/>
        <v>655</v>
      </c>
      <c r="B672" s="245">
        <f>+Rendimientos!F1345</f>
        <v>42957</v>
      </c>
      <c r="C672" s="247">
        <f>+Rendimientos!G1345</f>
        <v>-2.8353877319525028E-2</v>
      </c>
      <c r="D672" s="247">
        <f>+Rendimientos!H1345</f>
        <v>-1.749058645243318E-2</v>
      </c>
      <c r="E672" s="247">
        <f>+Rendimientos!I1345</f>
        <v>-4.2024327186378895E-3</v>
      </c>
      <c r="F672">
        <f>+VLOOKUP(B672,ASURB.MX!$A$2:$H$1054,8,FALSE)</f>
        <v>1.8906680445375684E-3</v>
      </c>
      <c r="G672" s="264">
        <f>+dr!F659</f>
        <v>-3.2287999999999761E-4</v>
      </c>
      <c r="H672" s="264">
        <f>+dr!G659</f>
        <v>-1.476300000000097E-4</v>
      </c>
      <c r="I672" s="264">
        <f>+dr!H659</f>
        <v>-1.9809000000001187E-4</v>
      </c>
      <c r="J672" s="264">
        <f>+dr!I659</f>
        <v>-9.4709999999997851E-5</v>
      </c>
      <c r="K672" s="264">
        <f>+dr!J659</f>
        <v>0</v>
      </c>
      <c r="M672" s="6">
        <f t="shared" si="254"/>
        <v>655</v>
      </c>
      <c r="N672" s="1">
        <f t="shared" si="248"/>
        <v>42957</v>
      </c>
      <c r="O672" s="263">
        <f t="shared" si="249"/>
        <v>36.580342255234761</v>
      </c>
      <c r="P672" s="263">
        <f t="shared" si="250"/>
        <v>8.9716993667433513</v>
      </c>
      <c r="Q672" s="263">
        <f t="shared" si="251"/>
        <v>14.72797643629832</v>
      </c>
      <c r="R672" s="263">
        <f t="shared" si="255"/>
        <v>305.69742131302814</v>
      </c>
      <c r="S672" s="98">
        <f t="shared" si="252"/>
        <v>3.0354313846153849E-2</v>
      </c>
      <c r="T672" s="265">
        <f>R672-'Ejercicio 7'!$J$12*EXP(-S672*34/360)</f>
        <v>305.60047740798365</v>
      </c>
      <c r="U672" s="280">
        <f t="shared" si="256"/>
        <v>8.1860349999999998E-2</v>
      </c>
      <c r="V672" s="280">
        <f t="shared" si="257"/>
        <v>8.2422719999999991E-2</v>
      </c>
      <c r="W672" s="280">
        <f t="shared" si="258"/>
        <v>-3.7117999999999873E-4</v>
      </c>
      <c r="X672" s="280">
        <f t="shared" si="259"/>
        <v>0</v>
      </c>
      <c r="Y672" s="262">
        <f t="shared" si="260"/>
        <v>9.9367780698667065</v>
      </c>
      <c r="Z672" s="262">
        <f t="shared" si="261"/>
        <v>9.7959302831965029</v>
      </c>
      <c r="AA672" s="262">
        <f t="shared" si="262"/>
        <v>10.00044829509595</v>
      </c>
      <c r="AB672" s="262">
        <f t="shared" si="263"/>
        <v>10</v>
      </c>
      <c r="AD672" s="6">
        <f t="shared" si="264"/>
        <v>655</v>
      </c>
      <c r="AE672" s="1">
        <f t="shared" si="265"/>
        <v>43537</v>
      </c>
      <c r="AF672" s="262">
        <f t="shared" si="266"/>
        <v>1.0520387447652411</v>
      </c>
      <c r="AG672" s="262">
        <f t="shared" si="267"/>
        <v>0.15830063325664945</v>
      </c>
      <c r="AH672" s="262">
        <f t="shared" si="268"/>
        <v>6.2023563701679052E-2</v>
      </c>
      <c r="AI672" s="262">
        <f t="shared" si="269"/>
        <v>-0.57742631302812697</v>
      </c>
      <c r="AJ672" s="262">
        <f t="shared" si="270"/>
        <v>3.2287999999999761E-4</v>
      </c>
      <c r="AK672" s="262">
        <f t="shared" si="271"/>
        <v>-305.60047740798365</v>
      </c>
    </row>
    <row r="673" spans="1:37" x14ac:dyDescent="0.25">
      <c r="A673" s="6">
        <f t="shared" si="253"/>
        <v>656</v>
      </c>
      <c r="B673" s="245">
        <f>+Rendimientos!F1346</f>
        <v>42958</v>
      </c>
      <c r="C673" s="247">
        <f>+Rendimientos!G1346</f>
        <v>-1.1449416683324358E-2</v>
      </c>
      <c r="D673" s="247">
        <f>+Rendimientos!H1346</f>
        <v>-2.2940635329349026E-3</v>
      </c>
      <c r="E673" s="247">
        <f>+Rendimientos!I1346</f>
        <v>-2.6836673644131189E-3</v>
      </c>
      <c r="F673">
        <f>+VLOOKUP(B673,ASURB.MX!$A$2:$H$1054,8,FALSE)</f>
        <v>-2.2534464700524653E-2</v>
      </c>
      <c r="G673" s="264">
        <f>+dr!F660</f>
        <v>4.2230000000000045E-4</v>
      </c>
      <c r="H673" s="264">
        <f>+dr!G660</f>
        <v>-2.0572999999998731E-4</v>
      </c>
      <c r="I673" s="264">
        <f>+dr!H660</f>
        <v>3.0950000000001809E-5</v>
      </c>
      <c r="J673" s="264">
        <f>+dr!I660</f>
        <v>1.9494999999999929E-4</v>
      </c>
      <c r="K673" s="264">
        <f>+dr!J660</f>
        <v>0</v>
      </c>
      <c r="M673" s="6">
        <f t="shared" si="254"/>
        <v>656</v>
      </c>
      <c r="N673" s="1">
        <f t="shared" si="248"/>
        <v>42958</v>
      </c>
      <c r="O673" s="263">
        <f t="shared" si="249"/>
        <v>37.203969400600997</v>
      </c>
      <c r="P673" s="263">
        <f t="shared" si="250"/>
        <v>9.1090792059347141</v>
      </c>
      <c r="Q673" s="263">
        <f t="shared" si="251"/>
        <v>14.750361771380367</v>
      </c>
      <c r="R673" s="263">
        <f t="shared" si="255"/>
        <v>298.32117087668291</v>
      </c>
      <c r="S673" s="98">
        <f t="shared" si="252"/>
        <v>3.1099493846153847E-2</v>
      </c>
      <c r="T673" s="265">
        <f>R673-'Ejercicio 7'!$J$12*EXP(-S673*34/360)</f>
        <v>298.22423379412726</v>
      </c>
      <c r="U673" s="280">
        <f t="shared" si="256"/>
        <v>8.1802250000000021E-2</v>
      </c>
      <c r="V673" s="280">
        <f t="shared" si="257"/>
        <v>8.2651760000000005E-2</v>
      </c>
      <c r="W673" s="280">
        <f t="shared" si="258"/>
        <v>-8.1520000000001591E-5</v>
      </c>
      <c r="X673" s="280">
        <f t="shared" si="259"/>
        <v>0</v>
      </c>
      <c r="Y673" s="262">
        <f t="shared" si="260"/>
        <v>9.9367780698667065</v>
      </c>
      <c r="Z673" s="262">
        <f t="shared" si="261"/>
        <v>9.7959302831965029</v>
      </c>
      <c r="AA673" s="262">
        <f t="shared" si="262"/>
        <v>10.00044829509595</v>
      </c>
      <c r="AB673" s="262">
        <f t="shared" si="263"/>
        <v>10</v>
      </c>
      <c r="AD673" s="6">
        <f t="shared" si="264"/>
        <v>656</v>
      </c>
      <c r="AE673" s="1">
        <f t="shared" si="265"/>
        <v>43537</v>
      </c>
      <c r="AF673" s="262">
        <f t="shared" si="266"/>
        <v>0.42841159939900564</v>
      </c>
      <c r="AG673" s="262">
        <f t="shared" si="267"/>
        <v>2.0920794065286685E-2</v>
      </c>
      <c r="AH673" s="262">
        <f t="shared" si="268"/>
        <v>3.9638228619631732E-2</v>
      </c>
      <c r="AI673" s="262">
        <f t="shared" si="269"/>
        <v>6.7988241233171038</v>
      </c>
      <c r="AJ673" s="262">
        <f t="shared" si="270"/>
        <v>-4.2230000000000045E-4</v>
      </c>
      <c r="AK673" s="262">
        <f t="shared" si="271"/>
        <v>-298.22423379412726</v>
      </c>
    </row>
    <row r="674" spans="1:37" x14ac:dyDescent="0.25">
      <c r="A674" s="6">
        <f t="shared" si="253"/>
        <v>657</v>
      </c>
      <c r="B674" s="245">
        <f>+Rendimientos!F1347</f>
        <v>42961</v>
      </c>
      <c r="C674" s="247">
        <f>+Rendimientos!G1347</f>
        <v>6.644602923362674E-3</v>
      </c>
      <c r="D674" s="247">
        <f>+Rendimientos!H1347</f>
        <v>1.3233070682712775E-2</v>
      </c>
      <c r="E674" s="247">
        <f>+Rendimientos!I1347</f>
        <v>3.0663538061567702E-3</v>
      </c>
      <c r="F674">
        <f>+VLOOKUP(B674,ASURB.MX!$A$2:$H$1054,8,FALSE)</f>
        <v>2.1630701246972615E-2</v>
      </c>
      <c r="G674" s="264">
        <f>+dr!F661</f>
        <v>-4.2656000000000638E-4</v>
      </c>
      <c r="H674" s="264">
        <f>+dr!G661</f>
        <v>-1.4427000000001577E-4</v>
      </c>
      <c r="I674" s="264">
        <f>+dr!H661</f>
        <v>-1.328500000000038E-4</v>
      </c>
      <c r="J674" s="264">
        <f>+dr!I661</f>
        <v>-1.5767000000001252E-4</v>
      </c>
      <c r="K674" s="264">
        <f>+dr!J661</f>
        <v>0</v>
      </c>
      <c r="M674" s="6">
        <f t="shared" si="254"/>
        <v>657</v>
      </c>
      <c r="N674" s="1">
        <f t="shared" si="248"/>
        <v>42961</v>
      </c>
      <c r="O674" s="263">
        <f t="shared" si="249"/>
        <v>37.883265820750367</v>
      </c>
      <c r="P674" s="263">
        <f t="shared" si="250"/>
        <v>9.2516208693237818</v>
      </c>
      <c r="Q674" s="263">
        <f t="shared" si="251"/>
        <v>14.835420975594436</v>
      </c>
      <c r="R674" s="263">
        <f t="shared" si="255"/>
        <v>311.79185280000951</v>
      </c>
      <c r="S674" s="98">
        <f t="shared" si="252"/>
        <v>3.025063384615384E-2</v>
      </c>
      <c r="T674" s="265">
        <f>R674-'Ejercicio 7'!$J$12*EXP(-S674*34/360)</f>
        <v>311.69490794568566</v>
      </c>
      <c r="U674" s="280">
        <f t="shared" si="256"/>
        <v>8.1863709999999992E-2</v>
      </c>
      <c r="V674" s="280">
        <f t="shared" si="257"/>
        <v>8.2487959999999999E-2</v>
      </c>
      <c r="W674" s="280">
        <f t="shared" si="258"/>
        <v>-4.341400000000134E-4</v>
      </c>
      <c r="X674" s="280">
        <f t="shared" si="259"/>
        <v>0</v>
      </c>
      <c r="Y674" s="262">
        <f t="shared" si="260"/>
        <v>9.9367780698667065</v>
      </c>
      <c r="Z674" s="262">
        <f t="shared" si="261"/>
        <v>9.7959302831965029</v>
      </c>
      <c r="AA674" s="262">
        <f t="shared" si="262"/>
        <v>10.00044829509595</v>
      </c>
      <c r="AB674" s="262">
        <f t="shared" si="263"/>
        <v>10</v>
      </c>
      <c r="AD674" s="6">
        <f t="shared" si="264"/>
        <v>657</v>
      </c>
      <c r="AE674" s="1">
        <f t="shared" si="265"/>
        <v>43537</v>
      </c>
      <c r="AF674" s="262">
        <f t="shared" si="266"/>
        <v>-0.25088482075036467</v>
      </c>
      <c r="AG674" s="262">
        <f t="shared" si="267"/>
        <v>-0.12162086932378102</v>
      </c>
      <c r="AH674" s="262">
        <f t="shared" si="268"/>
        <v>-4.5420975594437252E-2</v>
      </c>
      <c r="AI674" s="262">
        <f t="shared" si="269"/>
        <v>-6.6718578000094908</v>
      </c>
      <c r="AJ674" s="262">
        <f t="shared" si="270"/>
        <v>4.2656000000000638E-4</v>
      </c>
      <c r="AK674" s="262">
        <f t="shared" si="271"/>
        <v>-311.69490794568566</v>
      </c>
    </row>
    <row r="675" spans="1:37" x14ac:dyDescent="0.25">
      <c r="A675" s="6">
        <f t="shared" si="253"/>
        <v>658</v>
      </c>
      <c r="B675" s="245">
        <f>+Rendimientos!F1348</f>
        <v>42962</v>
      </c>
      <c r="C675" s="247">
        <f>+Rendimientos!G1348</f>
        <v>-3.6189424297883551E-3</v>
      </c>
      <c r="D675" s="247">
        <f>+Rendimientos!H1348</f>
        <v>-7.0509947378526458E-3</v>
      </c>
      <c r="E675" s="247">
        <f>+Rendimientos!I1348</f>
        <v>-2.6825135875050347E-3</v>
      </c>
      <c r="F675">
        <f>+VLOOKUP(B675,ASURB.MX!$A$2:$H$1054,8,FALSE)</f>
        <v>-5.7152353450714349E-3</v>
      </c>
      <c r="G675" s="264">
        <f>+dr!F662</f>
        <v>-4.8549999999994431E-5</v>
      </c>
      <c r="H675" s="264">
        <f>+dr!G662</f>
        <v>-4.786999999999153E-5</v>
      </c>
      <c r="I675" s="264">
        <f>+dr!H662</f>
        <v>2.9999999998087112E-8</v>
      </c>
      <c r="J675" s="264">
        <f>+dr!I662</f>
        <v>1.5744000000000868E-4</v>
      </c>
      <c r="K675" s="264">
        <f>+dr!J662</f>
        <v>0</v>
      </c>
      <c r="M675" s="6">
        <f t="shared" si="254"/>
        <v>658</v>
      </c>
      <c r="N675" s="1">
        <f t="shared" si="248"/>
        <v>42962</v>
      </c>
      <c r="O675" s="263">
        <f t="shared" si="249"/>
        <v>37.496437713496768</v>
      </c>
      <c r="P675" s="263">
        <f t="shared" si="250"/>
        <v>9.0658508415054566</v>
      </c>
      <c r="Q675" s="263">
        <f t="shared" si="251"/>
        <v>14.750378790016983</v>
      </c>
      <c r="R675" s="263">
        <f t="shared" si="255"/>
        <v>303.38113614703519</v>
      </c>
      <c r="S675" s="98">
        <f t="shared" si="252"/>
        <v>3.0628643846153852E-2</v>
      </c>
      <c r="T675" s="265">
        <f>R675-'Ejercicio 7'!$J$12*EXP(-S675*34/360)</f>
        <v>303.28419475367241</v>
      </c>
      <c r="U675" s="280">
        <f t="shared" si="256"/>
        <v>8.1960110000000017E-2</v>
      </c>
      <c r="V675" s="280">
        <f t="shared" si="257"/>
        <v>8.2620840000000001E-2</v>
      </c>
      <c r="W675" s="280">
        <f t="shared" si="258"/>
        <v>-1.190299999999922E-4</v>
      </c>
      <c r="X675" s="280">
        <f t="shared" si="259"/>
        <v>0</v>
      </c>
      <c r="Y675" s="262">
        <f t="shared" si="260"/>
        <v>9.9367780698667065</v>
      </c>
      <c r="Z675" s="262">
        <f t="shared" si="261"/>
        <v>9.7959302831965029</v>
      </c>
      <c r="AA675" s="262">
        <f t="shared" si="262"/>
        <v>10.00044829509595</v>
      </c>
      <c r="AB675" s="262">
        <f t="shared" si="263"/>
        <v>10</v>
      </c>
      <c r="AD675" s="6">
        <f t="shared" si="264"/>
        <v>658</v>
      </c>
      <c r="AE675" s="1">
        <f t="shared" si="265"/>
        <v>43537</v>
      </c>
      <c r="AF675" s="262">
        <f t="shared" si="266"/>
        <v>0.13594328650323462</v>
      </c>
      <c r="AG675" s="262">
        <f t="shared" si="267"/>
        <v>6.4149158494544167E-2</v>
      </c>
      <c r="AH675" s="262">
        <f t="shared" si="268"/>
        <v>3.9621209983016215E-2</v>
      </c>
      <c r="AI675" s="262">
        <f t="shared" si="269"/>
        <v>1.7388588529648246</v>
      </c>
      <c r="AJ675" s="262">
        <f t="shared" si="270"/>
        <v>4.8549999999994431E-5</v>
      </c>
      <c r="AK675" s="262">
        <f t="shared" si="271"/>
        <v>-303.28419475367241</v>
      </c>
    </row>
    <row r="676" spans="1:37" x14ac:dyDescent="0.25">
      <c r="A676" s="6">
        <f t="shared" si="253"/>
        <v>659</v>
      </c>
      <c r="B676" s="245">
        <f>+Rendimientos!F1349</f>
        <v>42963</v>
      </c>
      <c r="C676" s="247">
        <f>+Rendimientos!G1349</f>
        <v>-1.8142733072774116E-3</v>
      </c>
      <c r="D676" s="247">
        <f>+Rendimientos!H1349</f>
        <v>-1.5411582177916765E-2</v>
      </c>
      <c r="E676" s="247">
        <f>+Rendimientos!I1349</f>
        <v>-1.5360360256194067E-3</v>
      </c>
      <c r="F676">
        <f>+VLOOKUP(B676,ASURB.MX!$A$2:$H$1054,8,FALSE)</f>
        <v>-8.2177894419752616E-3</v>
      </c>
      <c r="G676" s="264">
        <f>+dr!F663</f>
        <v>-1.2434000000000056E-4</v>
      </c>
      <c r="H676" s="264">
        <f>+dr!G663</f>
        <v>-3.6820000000006847E-5</v>
      </c>
      <c r="I676" s="264">
        <f>+dr!H663</f>
        <v>-1.1039999999999661E-4</v>
      </c>
      <c r="J676" s="264">
        <f>+dr!I663</f>
        <v>-9.9089999999996126E-5</v>
      </c>
      <c r="K676" s="264">
        <f>+dr!J663</f>
        <v>0</v>
      </c>
      <c r="M676" s="6">
        <f t="shared" si="254"/>
        <v>659</v>
      </c>
      <c r="N676" s="1">
        <f t="shared" si="248"/>
        <v>42963</v>
      </c>
      <c r="O676" s="263">
        <f t="shared" si="249"/>
        <v>37.564167473363597</v>
      </c>
      <c r="P676" s="263">
        <f t="shared" si="250"/>
        <v>8.9903709705232302</v>
      </c>
      <c r="Q676" s="263">
        <f t="shared" si="251"/>
        <v>14.767299466063367</v>
      </c>
      <c r="R676" s="263">
        <f t="shared" si="255"/>
        <v>302.62285765406574</v>
      </c>
      <c r="S676" s="98">
        <f t="shared" si="252"/>
        <v>3.0552853846153846E-2</v>
      </c>
      <c r="T676" s="265">
        <f>R676-'Ejercicio 7'!$J$12*EXP(-S676*34/360)</f>
        <v>302.52591556679937</v>
      </c>
      <c r="U676" s="280">
        <f t="shared" si="256"/>
        <v>8.1971160000000001E-2</v>
      </c>
      <c r="V676" s="280">
        <f t="shared" si="257"/>
        <v>8.2510410000000006E-2</v>
      </c>
      <c r="W676" s="280">
        <f t="shared" si="258"/>
        <v>-3.7555999999999701E-4</v>
      </c>
      <c r="X676" s="280">
        <f t="shared" si="259"/>
        <v>0</v>
      </c>
      <c r="Y676" s="262">
        <f t="shared" si="260"/>
        <v>9.9367780698667065</v>
      </c>
      <c r="Z676" s="262">
        <f t="shared" si="261"/>
        <v>9.7959302831965029</v>
      </c>
      <c r="AA676" s="262">
        <f t="shared" si="262"/>
        <v>10.00044829509595</v>
      </c>
      <c r="AB676" s="262">
        <f t="shared" si="263"/>
        <v>10</v>
      </c>
      <c r="AD676" s="6">
        <f t="shared" si="264"/>
        <v>659</v>
      </c>
      <c r="AE676" s="1">
        <f t="shared" si="265"/>
        <v>43537</v>
      </c>
      <c r="AF676" s="262">
        <f t="shared" si="266"/>
        <v>6.8213526636405675E-2</v>
      </c>
      <c r="AG676" s="262">
        <f t="shared" si="267"/>
        <v>0.13962902947677058</v>
      </c>
      <c r="AH676" s="262">
        <f t="shared" si="268"/>
        <v>2.2700533936632183E-2</v>
      </c>
      <c r="AI676" s="262">
        <f t="shared" si="269"/>
        <v>2.4971373459342772</v>
      </c>
      <c r="AJ676" s="262">
        <f t="shared" si="270"/>
        <v>1.2434000000000056E-4</v>
      </c>
      <c r="AK676" s="262">
        <f t="shared" si="271"/>
        <v>-302.52591556679937</v>
      </c>
    </row>
    <row r="677" spans="1:37" x14ac:dyDescent="0.25">
      <c r="A677" s="6">
        <f t="shared" si="253"/>
        <v>660</v>
      </c>
      <c r="B677" s="245">
        <f>+Rendimientos!F1350</f>
        <v>42964</v>
      </c>
      <c r="C677" s="247">
        <f>+Rendimientos!G1350</f>
        <v>-6.0716640685496833E-3</v>
      </c>
      <c r="D677" s="247">
        <f>+Rendimientos!H1350</f>
        <v>-7.6788029029684979E-3</v>
      </c>
      <c r="E677" s="247">
        <f>+Rendimientos!I1350</f>
        <v>2.6866316568572046E-3</v>
      </c>
      <c r="F677">
        <f>+VLOOKUP(B677,ASURB.MX!$A$2:$H$1054,8,FALSE)</f>
        <v>-7.3338208771897961E-3</v>
      </c>
      <c r="G677" s="264">
        <f>+dr!F664</f>
        <v>4.4589999999997132E-5</v>
      </c>
      <c r="H677" s="264">
        <f>+dr!G664</f>
        <v>8.3760000000002166E-5</v>
      </c>
      <c r="I677" s="264">
        <f>+dr!H664</f>
        <v>2.102999999999966E-4</v>
      </c>
      <c r="J677" s="264">
        <f>+dr!I664</f>
        <v>1.978799999999975E-4</v>
      </c>
      <c r="K677" s="264">
        <f>+dr!J664</f>
        <v>0</v>
      </c>
      <c r="M677" s="6">
        <f t="shared" si="254"/>
        <v>660</v>
      </c>
      <c r="N677" s="1">
        <f t="shared" si="248"/>
        <v>42964</v>
      </c>
      <c r="O677" s="263">
        <f t="shared" si="249"/>
        <v>37.404582083535118</v>
      </c>
      <c r="P677" s="263">
        <f t="shared" si="250"/>
        <v>9.0601610125708536</v>
      </c>
      <c r="Q677" s="263">
        <f t="shared" si="251"/>
        <v>14.82978870707205</v>
      </c>
      <c r="R677" s="263">
        <f t="shared" si="255"/>
        <v>302.89048501687836</v>
      </c>
      <c r="S677" s="98">
        <f t="shared" si="252"/>
        <v>3.0721783846153844E-2</v>
      </c>
      <c r="T677" s="265">
        <f>R677-'Ejercicio 7'!$J$12*EXP(-S677*34/360)</f>
        <v>302.79354447626218</v>
      </c>
      <c r="U677" s="280">
        <f t="shared" si="256"/>
        <v>8.209174000000001E-2</v>
      </c>
      <c r="V677" s="280">
        <f t="shared" si="257"/>
        <v>8.2831109999999999E-2</v>
      </c>
      <c r="W677" s="280">
        <f t="shared" si="258"/>
        <v>-7.8590000000003379E-5</v>
      </c>
      <c r="X677" s="280">
        <f t="shared" si="259"/>
        <v>0</v>
      </c>
      <c r="Y677" s="262">
        <f t="shared" si="260"/>
        <v>9.9367780698667065</v>
      </c>
      <c r="Z677" s="262">
        <f t="shared" si="261"/>
        <v>9.7959302831965029</v>
      </c>
      <c r="AA677" s="262">
        <f t="shared" si="262"/>
        <v>10.00044829509595</v>
      </c>
      <c r="AB677" s="262">
        <f t="shared" si="263"/>
        <v>10</v>
      </c>
      <c r="AD677" s="6">
        <f t="shared" si="264"/>
        <v>660</v>
      </c>
      <c r="AE677" s="1">
        <f t="shared" si="265"/>
        <v>43537</v>
      </c>
      <c r="AF677" s="262">
        <f t="shared" si="266"/>
        <v>0.22779891646488437</v>
      </c>
      <c r="AG677" s="262">
        <f t="shared" si="267"/>
        <v>6.9838987429147181E-2</v>
      </c>
      <c r="AH677" s="262">
        <f t="shared" si="268"/>
        <v>-3.97887070720504E-2</v>
      </c>
      <c r="AI677" s="262">
        <f t="shared" si="269"/>
        <v>2.2295099831216589</v>
      </c>
      <c r="AJ677" s="262">
        <f t="shared" si="270"/>
        <v>-4.4589999999997132E-5</v>
      </c>
      <c r="AK677" s="262">
        <f t="shared" si="271"/>
        <v>-302.79354447626218</v>
      </c>
    </row>
    <row r="678" spans="1:37" x14ac:dyDescent="0.25">
      <c r="A678" s="6">
        <f t="shared" si="253"/>
        <v>661</v>
      </c>
      <c r="B678" s="245">
        <f>+Rendimientos!F1351</f>
        <v>42965</v>
      </c>
      <c r="C678" s="247">
        <f>+Rendimientos!G1351</f>
        <v>-3.0496515538857329E-3</v>
      </c>
      <c r="D678" s="247">
        <f>+Rendimientos!H1351</f>
        <v>5.1257242115876171E-3</v>
      </c>
      <c r="E678" s="247">
        <f>+Rendimientos!I1351</f>
        <v>-3.0710620343924349E-3</v>
      </c>
      <c r="F678">
        <f>+VLOOKUP(B678,ASURB.MX!$A$2:$H$1054,8,FALSE)</f>
        <v>3.9180483921161724E-4</v>
      </c>
      <c r="G678" s="264">
        <f>+dr!F665</f>
        <v>3.4829999999999584E-5</v>
      </c>
      <c r="H678" s="264">
        <f>+dr!G665</f>
        <v>3.4900000000087639E-6</v>
      </c>
      <c r="I678" s="264">
        <f>+dr!H665</f>
        <v>-6.0469999999993029E-5</v>
      </c>
      <c r="J678" s="264">
        <f>+dr!I665</f>
        <v>-1.3654000000000444E-4</v>
      </c>
      <c r="K678" s="264">
        <f>+dr!J665</f>
        <v>0</v>
      </c>
      <c r="M678" s="6">
        <f t="shared" si="254"/>
        <v>661</v>
      </c>
      <c r="N678" s="1">
        <f t="shared" si="248"/>
        <v>42965</v>
      </c>
      <c r="O678" s="263">
        <f t="shared" si="249"/>
        <v>37.517790170668754</v>
      </c>
      <c r="P678" s="263">
        <f t="shared" si="250"/>
        <v>9.1769180037023599</v>
      </c>
      <c r="Q678" s="263">
        <f t="shared" si="251"/>
        <v>14.7446486665345</v>
      </c>
      <c r="R678" s="263">
        <f t="shared" si="255"/>
        <v>305.23956591328283</v>
      </c>
      <c r="S678" s="98">
        <f t="shared" si="252"/>
        <v>3.0712023846153846E-2</v>
      </c>
      <c r="T678" s="265">
        <f>R678-'Ejercicio 7'!$J$12*EXP(-S678*34/360)</f>
        <v>305.14262528330897</v>
      </c>
      <c r="U678" s="280">
        <f t="shared" si="256"/>
        <v>8.2011470000000017E-2</v>
      </c>
      <c r="V678" s="280">
        <f t="shared" si="257"/>
        <v>8.256034000000001E-2</v>
      </c>
      <c r="W678" s="280">
        <f t="shared" si="258"/>
        <v>-4.1301000000000532E-4</v>
      </c>
      <c r="X678" s="280">
        <f t="shared" si="259"/>
        <v>0</v>
      </c>
      <c r="Y678" s="262">
        <f t="shared" si="260"/>
        <v>9.9367780698667065</v>
      </c>
      <c r="Z678" s="262">
        <f t="shared" si="261"/>
        <v>9.7959302831965029</v>
      </c>
      <c r="AA678" s="262">
        <f t="shared" si="262"/>
        <v>10.00044829509595</v>
      </c>
      <c r="AB678" s="262">
        <f t="shared" si="263"/>
        <v>10</v>
      </c>
      <c r="AD678" s="6">
        <f t="shared" si="264"/>
        <v>661</v>
      </c>
      <c r="AE678" s="1">
        <f t="shared" si="265"/>
        <v>43537</v>
      </c>
      <c r="AF678" s="262">
        <f t="shared" si="266"/>
        <v>0.11459082933124876</v>
      </c>
      <c r="AG678" s="262">
        <f t="shared" si="267"/>
        <v>-4.6918003702359101E-2</v>
      </c>
      <c r="AH678" s="262">
        <f t="shared" si="268"/>
        <v>4.5351333465498911E-2</v>
      </c>
      <c r="AI678" s="262">
        <f t="shared" si="269"/>
        <v>-0.11957091328281422</v>
      </c>
      <c r="AJ678" s="262">
        <f t="shared" si="270"/>
        <v>-3.4829999999999584E-5</v>
      </c>
      <c r="AK678" s="262">
        <f t="shared" si="271"/>
        <v>-305.14262528330897</v>
      </c>
    </row>
    <row r="679" spans="1:37" x14ac:dyDescent="0.25">
      <c r="A679" s="6">
        <f t="shared" si="253"/>
        <v>662</v>
      </c>
      <c r="B679" s="245">
        <f>+Rendimientos!F1352</f>
        <v>42968</v>
      </c>
      <c r="C679" s="247">
        <f>+Rendimientos!G1352</f>
        <v>-7.9731177368646908E-3</v>
      </c>
      <c r="D679" s="247">
        <f>+Rendimientos!H1352</f>
        <v>8.5619771697917849E-3</v>
      </c>
      <c r="E679" s="247">
        <f>+Rendimientos!I1352</f>
        <v>2.2430165798550009E-2</v>
      </c>
      <c r="F679">
        <f>+VLOOKUP(B679,ASURB.MX!$A$2:$H$1054,8,FALSE)</f>
        <v>8.7740556526645919E-3</v>
      </c>
      <c r="G679" s="264">
        <f>+dr!F666</f>
        <v>2.6302999999999743E-4</v>
      </c>
      <c r="H679" s="264">
        <f>+dr!G666</f>
        <v>-3.0390000000005135E-5</v>
      </c>
      <c r="I679" s="264">
        <f>+dr!H666</f>
        <v>3.8810000000000233E-5</v>
      </c>
      <c r="J679" s="264">
        <f>+dr!I666</f>
        <v>6.176000000000792E-5</v>
      </c>
      <c r="K679" s="264">
        <f>+dr!J666</f>
        <v>0</v>
      </c>
      <c r="M679" s="6">
        <f t="shared" si="254"/>
        <v>662</v>
      </c>
      <c r="N679" s="1">
        <f t="shared" si="248"/>
        <v>42968</v>
      </c>
      <c r="O679" s="263">
        <f t="shared" si="249"/>
        <v>37.33352657950357</v>
      </c>
      <c r="P679" s="263">
        <f t="shared" si="250"/>
        <v>9.2085064572155968</v>
      </c>
      <c r="Q679" s="263">
        <f t="shared" si="251"/>
        <v>15.125490641848668</v>
      </c>
      <c r="R679" s="263">
        <f t="shared" si="255"/>
        <v>307.80891392873298</v>
      </c>
      <c r="S679" s="98">
        <f t="shared" si="252"/>
        <v>3.0940223846153844E-2</v>
      </c>
      <c r="T679" s="265">
        <f>R679-'Ejercicio 7'!$J$12*EXP(-S679*34/360)</f>
        <v>307.71197538802261</v>
      </c>
      <c r="U679" s="280">
        <f t="shared" si="256"/>
        <v>8.1977590000000003E-2</v>
      </c>
      <c r="V679" s="280">
        <f t="shared" si="257"/>
        <v>8.2659620000000003E-2</v>
      </c>
      <c r="W679" s="280">
        <f t="shared" si="258"/>
        <v>-2.1470999999999296E-4</v>
      </c>
      <c r="X679" s="280">
        <f t="shared" si="259"/>
        <v>0</v>
      </c>
      <c r="Y679" s="262">
        <f t="shared" si="260"/>
        <v>9.9367780698667065</v>
      </c>
      <c r="Z679" s="262">
        <f t="shared" si="261"/>
        <v>9.7959302831965029</v>
      </c>
      <c r="AA679" s="262">
        <f t="shared" si="262"/>
        <v>10.00044829509595</v>
      </c>
      <c r="AB679" s="262">
        <f t="shared" si="263"/>
        <v>10</v>
      </c>
      <c r="AD679" s="6">
        <f t="shared" si="264"/>
        <v>662</v>
      </c>
      <c r="AE679" s="1">
        <f t="shared" si="265"/>
        <v>43537</v>
      </c>
      <c r="AF679" s="262">
        <f t="shared" si="266"/>
        <v>0.29885442049643274</v>
      </c>
      <c r="AG679" s="262">
        <f t="shared" si="267"/>
        <v>-7.8506457215596015E-2</v>
      </c>
      <c r="AH679" s="262">
        <f t="shared" si="268"/>
        <v>-0.3354906418486685</v>
      </c>
      <c r="AI679" s="262">
        <f t="shared" si="269"/>
        <v>-2.68891892873296</v>
      </c>
      <c r="AJ679" s="262">
        <f t="shared" si="270"/>
        <v>-2.6302999999999743E-4</v>
      </c>
      <c r="AK679" s="262">
        <f t="shared" si="271"/>
        <v>-307.71197538802261</v>
      </c>
    </row>
    <row r="680" spans="1:37" x14ac:dyDescent="0.25">
      <c r="A680" s="6">
        <f t="shared" si="253"/>
        <v>663</v>
      </c>
      <c r="B680" s="245">
        <f>+Rendimientos!F1353</f>
        <v>42969</v>
      </c>
      <c r="C680" s="247">
        <f>+Rendimientos!G1353</f>
        <v>-2.4660307668002844E-3</v>
      </c>
      <c r="D680" s="247">
        <f>+Rendimientos!H1353</f>
        <v>5.0562887500502866E-3</v>
      </c>
      <c r="E680" s="247">
        <f>+Rendimientos!I1353</f>
        <v>-5.2770681681270524E-3</v>
      </c>
      <c r="F680">
        <f>+VLOOKUP(B680,ASURB.MX!$A$2:$H$1054,8,FALSE)</f>
        <v>1.6902776766761253E-3</v>
      </c>
      <c r="G680" s="264">
        <f>+dr!F667</f>
        <v>-4.5338999999999796E-4</v>
      </c>
      <c r="H680" s="264">
        <f>+dr!G667</f>
        <v>1.1559999999993797E-5</v>
      </c>
      <c r="I680" s="264">
        <f>+dr!H667</f>
        <v>-7.8229999999998578E-5</v>
      </c>
      <c r="J680" s="264">
        <f>+dr!I667</f>
        <v>-1.2402000000000246E-4</v>
      </c>
      <c r="K680" s="264">
        <f>+dr!J667</f>
        <v>0</v>
      </c>
      <c r="M680" s="6">
        <f t="shared" si="254"/>
        <v>663</v>
      </c>
      <c r="N680" s="1">
        <f t="shared" si="248"/>
        <v>42969</v>
      </c>
      <c r="O680" s="263">
        <f t="shared" si="249"/>
        <v>37.539692723668786</v>
      </c>
      <c r="P680" s="263">
        <f t="shared" si="250"/>
        <v>9.1762808222870316</v>
      </c>
      <c r="Q680" s="263">
        <f t="shared" si="251"/>
        <v>14.712157731913223</v>
      </c>
      <c r="R680" s="263">
        <f t="shared" si="255"/>
        <v>305.63616863174559</v>
      </c>
      <c r="S680" s="98">
        <f t="shared" si="252"/>
        <v>3.0223803846153849E-2</v>
      </c>
      <c r="T680" s="265">
        <f>R680-'Ejercicio 7'!$J$12*EXP(-S680*34/360)</f>
        <v>305.53922353176858</v>
      </c>
      <c r="U680" s="280">
        <f t="shared" si="256"/>
        <v>8.2019540000000002E-2</v>
      </c>
      <c r="V680" s="280">
        <f t="shared" si="257"/>
        <v>8.2542580000000004E-2</v>
      </c>
      <c r="W680" s="280">
        <f t="shared" si="258"/>
        <v>-4.0049000000000334E-4</v>
      </c>
      <c r="X680" s="280">
        <f t="shared" si="259"/>
        <v>0</v>
      </c>
      <c r="Y680" s="262">
        <f t="shared" si="260"/>
        <v>9.9367780698667065</v>
      </c>
      <c r="Z680" s="262">
        <f t="shared" si="261"/>
        <v>9.7959302831965029</v>
      </c>
      <c r="AA680" s="262">
        <f t="shared" si="262"/>
        <v>10.00044829509595</v>
      </c>
      <c r="AB680" s="262">
        <f t="shared" si="263"/>
        <v>10</v>
      </c>
      <c r="AD680" s="6">
        <f t="shared" si="264"/>
        <v>663</v>
      </c>
      <c r="AE680" s="1">
        <f t="shared" si="265"/>
        <v>43537</v>
      </c>
      <c r="AF680" s="262">
        <f t="shared" si="266"/>
        <v>9.2688276331216457E-2</v>
      </c>
      <c r="AG680" s="262">
        <f t="shared" si="267"/>
        <v>-4.6280822287030787E-2</v>
      </c>
      <c r="AH680" s="262">
        <f t="shared" si="268"/>
        <v>7.7842268086776301E-2</v>
      </c>
      <c r="AI680" s="262">
        <f t="shared" si="269"/>
        <v>-0.5161736317455734</v>
      </c>
      <c r="AJ680" s="262">
        <f t="shared" si="270"/>
        <v>4.5338999999999796E-4</v>
      </c>
      <c r="AK680" s="262">
        <f t="shared" si="271"/>
        <v>-305.53922353176858</v>
      </c>
    </row>
    <row r="681" spans="1:37" x14ac:dyDescent="0.25">
      <c r="A681" s="6">
        <f t="shared" si="253"/>
        <v>664</v>
      </c>
      <c r="B681" s="245">
        <f>+Rendimientos!F1354</f>
        <v>42970</v>
      </c>
      <c r="C681" s="247">
        <f>+Rendimientos!G1354</f>
        <v>-3.0912542980660656E-3</v>
      </c>
      <c r="D681" s="247">
        <f>+Rendimientos!H1354</f>
        <v>2.9758190858017661E-3</v>
      </c>
      <c r="E681" s="247">
        <f>+Rendimientos!I1354</f>
        <v>7.1550595501610505E-3</v>
      </c>
      <c r="F681">
        <f>+VLOOKUP(B681,ASURB.MX!$A$2:$H$1054,8,FALSE)</f>
        <v>-8.3124928771790008E-3</v>
      </c>
      <c r="G681" s="264">
        <f>+dr!F668</f>
        <v>2.4131000000000846E-4</v>
      </c>
      <c r="H681" s="264">
        <f>+dr!G668</f>
        <v>-6.6669999999990903E-5</v>
      </c>
      <c r="I681" s="264">
        <f>+dr!H668</f>
        <v>-9.4020000000000215E-5</v>
      </c>
      <c r="J681" s="264">
        <f>+dr!I668</f>
        <v>-1.0000000000287557E-7</v>
      </c>
      <c r="K681" s="264">
        <f>+dr!J668</f>
        <v>0</v>
      </c>
      <c r="M681" s="6">
        <f t="shared" si="254"/>
        <v>664</v>
      </c>
      <c r="N681" s="1">
        <f t="shared" si="248"/>
        <v>42970</v>
      </c>
      <c r="O681" s="263">
        <f t="shared" si="249"/>
        <v>37.5162293601093</v>
      </c>
      <c r="P681" s="263">
        <f t="shared" si="250"/>
        <v>9.1572096937367249</v>
      </c>
      <c r="Q681" s="263">
        <f t="shared" si="251"/>
        <v>14.896202821416383</v>
      </c>
      <c r="R681" s="263">
        <f t="shared" si="255"/>
        <v>302.59419958690484</v>
      </c>
      <c r="S681" s="98">
        <f t="shared" si="252"/>
        <v>3.0918503846153855E-2</v>
      </c>
      <c r="T681" s="265">
        <f>R681-'Ejercicio 7'!$J$12*EXP(-S681*34/360)</f>
        <v>302.49726084734101</v>
      </c>
      <c r="U681" s="280">
        <f t="shared" si="256"/>
        <v>8.1941310000000017E-2</v>
      </c>
      <c r="V681" s="280">
        <f t="shared" si="257"/>
        <v>8.2526790000000003E-2</v>
      </c>
      <c r="W681" s="280">
        <f t="shared" si="258"/>
        <v>-2.7657000000000376E-4</v>
      </c>
      <c r="X681" s="280">
        <f t="shared" si="259"/>
        <v>0</v>
      </c>
      <c r="Y681" s="262">
        <f t="shared" si="260"/>
        <v>9.9367780698667065</v>
      </c>
      <c r="Z681" s="262">
        <f t="shared" si="261"/>
        <v>9.7959302831965029</v>
      </c>
      <c r="AA681" s="262">
        <f t="shared" si="262"/>
        <v>10.00044829509595</v>
      </c>
      <c r="AB681" s="262">
        <f t="shared" si="263"/>
        <v>10</v>
      </c>
      <c r="AD681" s="6">
        <f t="shared" si="264"/>
        <v>664</v>
      </c>
      <c r="AE681" s="1">
        <f t="shared" si="265"/>
        <v>43537</v>
      </c>
      <c r="AF681" s="262">
        <f t="shared" si="266"/>
        <v>0.11615163989070254</v>
      </c>
      <c r="AG681" s="262">
        <f t="shared" si="267"/>
        <v>-2.7209693736724105E-2</v>
      </c>
      <c r="AH681" s="262">
        <f t="shared" si="268"/>
        <v>-0.10620282141638349</v>
      </c>
      <c r="AI681" s="262">
        <f t="shared" si="269"/>
        <v>2.5257954130951816</v>
      </c>
      <c r="AJ681" s="262">
        <f t="shared" si="270"/>
        <v>-2.4131000000000846E-4</v>
      </c>
      <c r="AK681" s="262">
        <f t="shared" si="271"/>
        <v>-302.49726084734101</v>
      </c>
    </row>
    <row r="682" spans="1:37" x14ac:dyDescent="0.25">
      <c r="A682" s="6">
        <f t="shared" si="253"/>
        <v>665</v>
      </c>
      <c r="B682" s="245">
        <f>+Rendimientos!F1355</f>
        <v>42971</v>
      </c>
      <c r="C682" s="247">
        <f>+Rendimientos!G1355</f>
        <v>-2.4797904065378914E-3</v>
      </c>
      <c r="D682" s="247">
        <f>+Rendimientos!H1355</f>
        <v>9.1014040590333533E-3</v>
      </c>
      <c r="E682" s="247">
        <f>+Rendimientos!I1355</f>
        <v>2.7023666587089608E-2</v>
      </c>
      <c r="F682">
        <f>+VLOOKUP(B682,ASURB.MX!$A$2:$H$1054,8,FALSE)</f>
        <v>-5.0936855061122447E-3</v>
      </c>
      <c r="G682" s="264">
        <f>+dr!F669</f>
        <v>3.3779999999997146E-5</v>
      </c>
      <c r="H682" s="264">
        <f>+dr!G669</f>
        <v>5.5359999999990417E-5</v>
      </c>
      <c r="I682" s="264">
        <f>+dr!H669</f>
        <v>-1.2600000000029254E-6</v>
      </c>
      <c r="J682" s="264">
        <f>+dr!I669</f>
        <v>8.6530000000001328E-5</v>
      </c>
      <c r="K682" s="264">
        <f>+dr!J669</f>
        <v>0</v>
      </c>
      <c r="M682" s="6">
        <f t="shared" si="254"/>
        <v>665</v>
      </c>
      <c r="N682" s="1">
        <f t="shared" si="248"/>
        <v>42971</v>
      </c>
      <c r="O682" s="263">
        <f t="shared" si="249"/>
        <v>37.539176194574679</v>
      </c>
      <c r="P682" s="263">
        <f t="shared" si="250"/>
        <v>9.2134751132012127</v>
      </c>
      <c r="Q682" s="263">
        <f t="shared" si="251"/>
        <v>15.195129415470237</v>
      </c>
      <c r="R682" s="263">
        <f t="shared" si="255"/>
        <v>303.56976125723151</v>
      </c>
      <c r="S682" s="98">
        <f t="shared" si="252"/>
        <v>3.0710973846153844E-2</v>
      </c>
      <c r="T682" s="265">
        <f>R682-'Ejercicio 7'!$J$12*EXP(-S682*34/360)</f>
        <v>303.4728206176444</v>
      </c>
      <c r="U682" s="280">
        <f t="shared" si="256"/>
        <v>8.2063339999999999E-2</v>
      </c>
      <c r="V682" s="280">
        <f t="shared" si="257"/>
        <v>8.261955E-2</v>
      </c>
      <c r="W682" s="280">
        <f t="shared" si="258"/>
        <v>-1.8993999999999955E-4</v>
      </c>
      <c r="X682" s="280">
        <f t="shared" si="259"/>
        <v>0</v>
      </c>
      <c r="Y682" s="262">
        <f t="shared" si="260"/>
        <v>9.9367780698667065</v>
      </c>
      <c r="Z682" s="262">
        <f t="shared" si="261"/>
        <v>9.7959302831965029</v>
      </c>
      <c r="AA682" s="262">
        <f t="shared" si="262"/>
        <v>10.00044829509595</v>
      </c>
      <c r="AB682" s="262">
        <f t="shared" si="263"/>
        <v>10</v>
      </c>
      <c r="AD682" s="6">
        <f t="shared" si="264"/>
        <v>665</v>
      </c>
      <c r="AE682" s="1">
        <f t="shared" si="265"/>
        <v>43537</v>
      </c>
      <c r="AF682" s="262">
        <f t="shared" si="266"/>
        <v>9.3204805425322945E-2</v>
      </c>
      <c r="AG682" s="262">
        <f t="shared" si="267"/>
        <v>-8.3475113201211926E-2</v>
      </c>
      <c r="AH682" s="262">
        <f t="shared" si="268"/>
        <v>-0.40512941547023829</v>
      </c>
      <c r="AI682" s="262">
        <f t="shared" si="269"/>
        <v>1.550233742768512</v>
      </c>
      <c r="AJ682" s="262">
        <f t="shared" si="270"/>
        <v>-3.3779999999997146E-5</v>
      </c>
      <c r="AK682" s="262">
        <f t="shared" si="271"/>
        <v>-303.4728206176444</v>
      </c>
    </row>
    <row r="683" spans="1:37" x14ac:dyDescent="0.25">
      <c r="A683" s="6">
        <f t="shared" si="253"/>
        <v>666</v>
      </c>
      <c r="B683" s="245">
        <f>+Rendimientos!F1356</f>
        <v>42972</v>
      </c>
      <c r="C683" s="247">
        <f>+Rendimientos!G1356</f>
        <v>3.0987938308217147E-3</v>
      </c>
      <c r="D683" s="247">
        <f>+Rendimientos!H1356</f>
        <v>6.0967601555244307E-3</v>
      </c>
      <c r="E683" s="247">
        <f>+Rendimientos!I1356</f>
        <v>4.0095074794678116E-3</v>
      </c>
      <c r="F683">
        <f>+VLOOKUP(B683,ASURB.MX!$A$2:$H$1054,8,FALSE)</f>
        <v>2.4100982312260963E-3</v>
      </c>
      <c r="G683" s="264">
        <f>+dr!F670</f>
        <v>-9.0120000000012968E-5</v>
      </c>
      <c r="H683" s="264">
        <f>+dr!G670</f>
        <v>-9.219999999990347E-6</v>
      </c>
      <c r="I683" s="264">
        <f>+dr!H670</f>
        <v>-4.649999999994936E-6</v>
      </c>
      <c r="J683" s="264">
        <f>+dr!I670</f>
        <v>-1.5307999999999988E-4</v>
      </c>
      <c r="K683" s="264">
        <f>+dr!J670</f>
        <v>0</v>
      </c>
      <c r="M683" s="6">
        <f t="shared" si="254"/>
        <v>666</v>
      </c>
      <c r="N683" s="1">
        <f t="shared" si="248"/>
        <v>42972</v>
      </c>
      <c r="O683" s="263">
        <f t="shared" si="249"/>
        <v>37.749176859765555</v>
      </c>
      <c r="P683" s="263">
        <f t="shared" si="250"/>
        <v>9.1858334488468216</v>
      </c>
      <c r="Q683" s="263">
        <f t="shared" si="251"/>
        <v>14.849419657799258</v>
      </c>
      <c r="R683" s="263">
        <f t="shared" si="255"/>
        <v>305.85625102855425</v>
      </c>
      <c r="S683" s="98">
        <f t="shared" si="252"/>
        <v>3.0587073846153834E-2</v>
      </c>
      <c r="T683" s="265">
        <f>R683-'Ejercicio 7'!$J$12*EXP(-S683*34/360)</f>
        <v>305.75930925459346</v>
      </c>
      <c r="U683" s="280">
        <f t="shared" si="256"/>
        <v>8.1998760000000018E-2</v>
      </c>
      <c r="V683" s="280">
        <f t="shared" si="257"/>
        <v>8.2616160000000008E-2</v>
      </c>
      <c r="W683" s="280">
        <f t="shared" si="258"/>
        <v>-4.2955000000000076E-4</v>
      </c>
      <c r="X683" s="280">
        <f t="shared" si="259"/>
        <v>0</v>
      </c>
      <c r="Y683" s="262">
        <f t="shared" si="260"/>
        <v>9.9367780698667065</v>
      </c>
      <c r="Z683" s="262">
        <f t="shared" si="261"/>
        <v>9.7959302831965029</v>
      </c>
      <c r="AA683" s="262">
        <f t="shared" si="262"/>
        <v>10.00044829509595</v>
      </c>
      <c r="AB683" s="262">
        <f t="shared" si="263"/>
        <v>10</v>
      </c>
      <c r="AD683" s="6">
        <f t="shared" si="264"/>
        <v>666</v>
      </c>
      <c r="AE683" s="1">
        <f t="shared" si="265"/>
        <v>43537</v>
      </c>
      <c r="AF683" s="262">
        <f t="shared" si="266"/>
        <v>-0.11679585976555273</v>
      </c>
      <c r="AG683" s="262">
        <f t="shared" si="267"/>
        <v>-5.5833448846820843E-2</v>
      </c>
      <c r="AH683" s="262">
        <f t="shared" si="268"/>
        <v>-5.9419657799258729E-2</v>
      </c>
      <c r="AI683" s="262">
        <f t="shared" si="269"/>
        <v>-0.73625602855423722</v>
      </c>
      <c r="AJ683" s="262">
        <f t="shared" si="270"/>
        <v>9.0120000000012968E-5</v>
      </c>
      <c r="AK683" s="262">
        <f t="shared" si="271"/>
        <v>-305.75930925459346</v>
      </c>
    </row>
    <row r="684" spans="1:37" x14ac:dyDescent="0.25">
      <c r="A684" s="6">
        <f t="shared" si="253"/>
        <v>667</v>
      </c>
      <c r="B684" s="245">
        <f>+Rendimientos!F1357</f>
        <v>42975</v>
      </c>
      <c r="C684" s="247">
        <f>+Rendimientos!G1357</f>
        <v>7.3983689065042976E-3</v>
      </c>
      <c r="D684" s="247">
        <f>+Rendimientos!H1357</f>
        <v>-1.611290285777826E-2</v>
      </c>
      <c r="E684" s="247">
        <f>+Rendimientos!I1357</f>
        <v>-1.207703541757461E-2</v>
      </c>
      <c r="F684">
        <f>+VLOOKUP(B684,ASURB.MX!$A$2:$H$1054,8,FALSE)</f>
        <v>-4.6855782361742522E-3</v>
      </c>
      <c r="G684" s="264">
        <f>+dr!F671</f>
        <v>6.8590000000007256E-5</v>
      </c>
      <c r="H684" s="264">
        <f>+dr!G671</f>
        <v>1.0486999999999302E-4</v>
      </c>
      <c r="I684" s="264">
        <f>+dr!H671</f>
        <v>-3.9999999992823554E-8</v>
      </c>
      <c r="J684" s="264">
        <f>+dr!I671</f>
        <v>5.432999999999133E-5</v>
      </c>
      <c r="K684" s="264">
        <f>+dr!J671</f>
        <v>0</v>
      </c>
      <c r="M684" s="6">
        <f t="shared" si="254"/>
        <v>667</v>
      </c>
      <c r="N684" s="1">
        <f t="shared" si="248"/>
        <v>42975</v>
      </c>
      <c r="O684" s="263">
        <f t="shared" si="249"/>
        <v>37.911831702498823</v>
      </c>
      <c r="P684" s="263">
        <f t="shared" si="250"/>
        <v>8.9840680478853123</v>
      </c>
      <c r="Q684" s="263">
        <f t="shared" si="251"/>
        <v>14.61245491330232</v>
      </c>
      <c r="R684" s="263">
        <f t="shared" si="255"/>
        <v>303.69367556717947</v>
      </c>
      <c r="S684" s="98">
        <f t="shared" si="252"/>
        <v>3.0745783846153854E-2</v>
      </c>
      <c r="T684" s="265">
        <f>R684-'Ejercicio 7'!$J$12*EXP(-S684*34/360)</f>
        <v>303.59673524629494</v>
      </c>
      <c r="U684" s="280">
        <f t="shared" si="256"/>
        <v>8.2112850000000001E-2</v>
      </c>
      <c r="V684" s="280">
        <f t="shared" si="257"/>
        <v>8.262077000000001E-2</v>
      </c>
      <c r="W684" s="280">
        <f t="shared" si="258"/>
        <v>-2.2214000000000955E-4</v>
      </c>
      <c r="X684" s="280">
        <f t="shared" si="259"/>
        <v>0</v>
      </c>
      <c r="Y684" s="262">
        <f t="shared" si="260"/>
        <v>9.9367780698667065</v>
      </c>
      <c r="Z684" s="262">
        <f t="shared" si="261"/>
        <v>9.7959302831965029</v>
      </c>
      <c r="AA684" s="262">
        <f t="shared" si="262"/>
        <v>10.00044829509595</v>
      </c>
      <c r="AB684" s="262">
        <f t="shared" si="263"/>
        <v>10</v>
      </c>
      <c r="AD684" s="6">
        <f t="shared" si="264"/>
        <v>667</v>
      </c>
      <c r="AE684" s="1">
        <f t="shared" si="265"/>
        <v>43537</v>
      </c>
      <c r="AF684" s="262">
        <f t="shared" si="266"/>
        <v>-0.27945070249882065</v>
      </c>
      <c r="AG684" s="262">
        <f t="shared" si="267"/>
        <v>0.14593195211468846</v>
      </c>
      <c r="AH684" s="262">
        <f t="shared" si="268"/>
        <v>0.17754508669767866</v>
      </c>
      <c r="AI684" s="262">
        <f t="shared" si="269"/>
        <v>1.4263194328205486</v>
      </c>
      <c r="AJ684" s="262">
        <f t="shared" si="270"/>
        <v>-6.8590000000007256E-5</v>
      </c>
      <c r="AK684" s="262">
        <f t="shared" si="271"/>
        <v>-303.59673524629494</v>
      </c>
    </row>
    <row r="685" spans="1:37" x14ac:dyDescent="0.25">
      <c r="A685" s="6">
        <f t="shared" si="253"/>
        <v>668</v>
      </c>
      <c r="B685" s="245">
        <f>+Rendimientos!F1358</f>
        <v>42976</v>
      </c>
      <c r="C685" s="247">
        <f>+Rendimientos!G1358</f>
        <v>7.3439128306989716E-3</v>
      </c>
      <c r="D685" s="247">
        <f>+Rendimientos!H1358</f>
        <v>-8.0394881037216051E-3</v>
      </c>
      <c r="E685" s="247">
        <f>+Rendimientos!I1358</f>
        <v>4.0419195760536758E-3</v>
      </c>
      <c r="F685">
        <f>+VLOOKUP(B685,ASURB.MX!$A$2:$H$1054,8,FALSE)</f>
        <v>5.1053483070115386E-3</v>
      </c>
      <c r="G685" s="264">
        <f>+dr!F672</f>
        <v>6.98000000000365E-6</v>
      </c>
      <c r="H685" s="264">
        <f>+dr!G672</f>
        <v>3.9480000000008397E-5</v>
      </c>
      <c r="I685" s="264">
        <f>+dr!H672</f>
        <v>4.6779999999982391E-5</v>
      </c>
      <c r="J685" s="264">
        <f>+dr!I672</f>
        <v>9.0530000000005328E-5</v>
      </c>
      <c r="K685" s="264">
        <f>+dr!J672</f>
        <v>0</v>
      </c>
      <c r="M685" s="6">
        <f t="shared" si="254"/>
        <v>668</v>
      </c>
      <c r="N685" s="1">
        <f t="shared" si="248"/>
        <v>42976</v>
      </c>
      <c r="O685" s="263">
        <f t="shared" si="249"/>
        <v>37.909767229129777</v>
      </c>
      <c r="P685" s="263">
        <f t="shared" si="250"/>
        <v>9.0568937358417809</v>
      </c>
      <c r="Q685" s="263">
        <f t="shared" si="251"/>
        <v>14.849900966423519</v>
      </c>
      <c r="R685" s="263">
        <f t="shared" si="255"/>
        <v>306.6817220380081</v>
      </c>
      <c r="S685" s="98">
        <f t="shared" si="252"/>
        <v>3.068417384615385E-2</v>
      </c>
      <c r="T685" s="265">
        <f>R685-'Ejercicio 7'!$J$12*EXP(-S685*34/360)</f>
        <v>306.58478115305314</v>
      </c>
      <c r="U685" s="280">
        <f t="shared" si="256"/>
        <v>8.2047460000000016E-2</v>
      </c>
      <c r="V685" s="280">
        <f t="shared" si="257"/>
        <v>8.2667589999999985E-2</v>
      </c>
      <c r="W685" s="280">
        <f t="shared" si="258"/>
        <v>-1.8593999999999555E-4</v>
      </c>
      <c r="X685" s="280">
        <f t="shared" si="259"/>
        <v>0</v>
      </c>
      <c r="Y685" s="262">
        <f t="shared" si="260"/>
        <v>9.9367780698667065</v>
      </c>
      <c r="Z685" s="262">
        <f t="shared" si="261"/>
        <v>9.7959302831965029</v>
      </c>
      <c r="AA685" s="262">
        <f t="shared" si="262"/>
        <v>10.00044829509595</v>
      </c>
      <c r="AB685" s="262">
        <f t="shared" si="263"/>
        <v>10</v>
      </c>
      <c r="AD685" s="6">
        <f t="shared" si="264"/>
        <v>668</v>
      </c>
      <c r="AE685" s="1">
        <f t="shared" si="265"/>
        <v>43537</v>
      </c>
      <c r="AF685" s="262">
        <f t="shared" si="266"/>
        <v>-0.27738622912977462</v>
      </c>
      <c r="AG685" s="262">
        <f t="shared" si="267"/>
        <v>7.3106264158219858E-2</v>
      </c>
      <c r="AH685" s="262">
        <f t="shared" si="268"/>
        <v>-5.9900966423519719E-2</v>
      </c>
      <c r="AI685" s="262">
        <f t="shared" si="269"/>
        <v>-1.5617270380080868</v>
      </c>
      <c r="AJ685" s="262">
        <f t="shared" si="270"/>
        <v>-6.98000000000365E-6</v>
      </c>
      <c r="AK685" s="262">
        <f t="shared" si="271"/>
        <v>-306.58478115305314</v>
      </c>
    </row>
    <row r="686" spans="1:37" x14ac:dyDescent="0.25">
      <c r="A686" s="6">
        <f t="shared" si="253"/>
        <v>669</v>
      </c>
      <c r="B686" s="245">
        <f>+Rendimientos!F1359</f>
        <v>42977</v>
      </c>
      <c r="C686" s="247">
        <f>+Rendimientos!G1359</f>
        <v>2.9440336782923071E-2</v>
      </c>
      <c r="D686" s="247">
        <f>+Rendimientos!H1359</f>
        <v>-1.2999321969218712E-2</v>
      </c>
      <c r="E686" s="247">
        <f>+Rendimientos!I1359</f>
        <v>3.6602766439072006E-3</v>
      </c>
      <c r="F686">
        <f>+VLOOKUP(B686,ASURB.MX!$A$2:$H$1054,8,FALSE)</f>
        <v>-2.016534492625904E-3</v>
      </c>
      <c r="G686" s="264">
        <f>+dr!F673</f>
        <v>2.9266999999999488E-4</v>
      </c>
      <c r="H686" s="264">
        <f>+dr!G673</f>
        <v>-6.5900000000007619E-6</v>
      </c>
      <c r="I686" s="264">
        <f>+dr!H673</f>
        <v>-2.171999999998897E-5</v>
      </c>
      <c r="J686" s="264">
        <f>+dr!I673</f>
        <v>-2.9319999999999347E-5</v>
      </c>
      <c r="K686" s="264">
        <f>+dr!J673</f>
        <v>0</v>
      </c>
      <c r="M686" s="6">
        <f t="shared" si="254"/>
        <v>669</v>
      </c>
      <c r="N686" s="1">
        <f t="shared" si="248"/>
        <v>42977</v>
      </c>
      <c r="O686" s="263">
        <f t="shared" si="249"/>
        <v>38.756760820586528</v>
      </c>
      <c r="P686" s="263">
        <f t="shared" si="250"/>
        <v>9.0120842632036897</v>
      </c>
      <c r="Q686" s="263">
        <f t="shared" si="251"/>
        <v>14.844234687992941</v>
      </c>
      <c r="R686" s="263">
        <f t="shared" si="255"/>
        <v>304.5053299606094</v>
      </c>
      <c r="S686" s="98">
        <f t="shared" si="252"/>
        <v>3.0969863846153842E-2</v>
      </c>
      <c r="T686" s="265">
        <f>R686-'Ejercicio 7'!$J$12*EXP(-S686*34/360)</f>
        <v>304.40839169126195</v>
      </c>
      <c r="U686" s="280">
        <f t="shared" si="256"/>
        <v>8.2001390000000007E-2</v>
      </c>
      <c r="V686" s="280">
        <f t="shared" si="257"/>
        <v>8.2599090000000014E-2</v>
      </c>
      <c r="W686" s="280">
        <f t="shared" si="258"/>
        <v>-3.0579000000000023E-4</v>
      </c>
      <c r="X686" s="280">
        <f t="shared" si="259"/>
        <v>0</v>
      </c>
      <c r="Y686" s="262">
        <f t="shared" si="260"/>
        <v>9.9367780698667065</v>
      </c>
      <c r="Z686" s="262">
        <f t="shared" si="261"/>
        <v>9.7959302831965029</v>
      </c>
      <c r="AA686" s="262">
        <f t="shared" si="262"/>
        <v>10.00044829509595</v>
      </c>
      <c r="AB686" s="262">
        <f t="shared" si="263"/>
        <v>10</v>
      </c>
      <c r="AD686" s="6">
        <f t="shared" si="264"/>
        <v>669</v>
      </c>
      <c r="AE686" s="1">
        <f t="shared" si="265"/>
        <v>43537</v>
      </c>
      <c r="AF686" s="262">
        <f t="shared" si="266"/>
        <v>-1.1243798205865261</v>
      </c>
      <c r="AG686" s="262">
        <f t="shared" si="267"/>
        <v>0.11791573679631107</v>
      </c>
      <c r="AH686" s="262">
        <f t="shared" si="268"/>
        <v>-5.4234687992941844E-2</v>
      </c>
      <c r="AI686" s="262">
        <f t="shared" si="269"/>
        <v>0.61466503939061568</v>
      </c>
      <c r="AJ686" s="262">
        <f t="shared" si="270"/>
        <v>-2.9266999999999488E-4</v>
      </c>
      <c r="AK686" s="262">
        <f t="shared" si="271"/>
        <v>-304.40839169126195</v>
      </c>
    </row>
    <row r="687" spans="1:37" x14ac:dyDescent="0.25">
      <c r="A687" s="6">
        <f t="shared" si="253"/>
        <v>670</v>
      </c>
      <c r="B687" s="245">
        <f>+Rendimientos!F1360</f>
        <v>42978</v>
      </c>
      <c r="C687" s="247">
        <f>+Rendimientos!G1360</f>
        <v>-1.0714388850179737E-2</v>
      </c>
      <c r="D687" s="247">
        <f>+Rendimientos!H1360</f>
        <v>1.2537978720242655E-2</v>
      </c>
      <c r="E687" s="247">
        <f>+Rendimientos!I1360</f>
        <v>2.1897523396330527E-3</v>
      </c>
      <c r="F687">
        <f>+VLOOKUP(B687,ASURB.MX!$A$2:$H$1054,8,FALSE)</f>
        <v>2.2263508361223514E-2</v>
      </c>
      <c r="G687" s="264">
        <f>+dr!F674</f>
        <v>-1.1696999999999402E-4</v>
      </c>
      <c r="H687" s="264">
        <f>+dr!G674</f>
        <v>-9.328000000000114E-5</v>
      </c>
      <c r="I687" s="264">
        <f>+dr!H674</f>
        <v>1.3465999999999478E-4</v>
      </c>
      <c r="J687" s="264">
        <f>+dr!I674</f>
        <v>-2.2101000000000759E-4</v>
      </c>
      <c r="K687" s="264">
        <f>+dr!J674</f>
        <v>0</v>
      </c>
      <c r="M687" s="6">
        <f t="shared" si="254"/>
        <v>670</v>
      </c>
      <c r="N687" s="1">
        <f t="shared" si="248"/>
        <v>42978</v>
      </c>
      <c r="O687" s="263">
        <f t="shared" si="249"/>
        <v>37.231325406094996</v>
      </c>
      <c r="P687" s="263">
        <f t="shared" si="250"/>
        <v>9.2451923764733781</v>
      </c>
      <c r="Q687" s="263">
        <f t="shared" si="251"/>
        <v>14.822421922137801</v>
      </c>
      <c r="R687" s="263">
        <f t="shared" si="255"/>
        <v>311.98921934351705</v>
      </c>
      <c r="S687" s="98">
        <f t="shared" si="252"/>
        <v>3.0560223846153853E-2</v>
      </c>
      <c r="T687" s="265">
        <f>R687-'Ejercicio 7'!$J$12*EXP(-S687*34/360)</f>
        <v>311.89227732372774</v>
      </c>
      <c r="U687" s="280">
        <f t="shared" si="256"/>
        <v>8.1914700000000007E-2</v>
      </c>
      <c r="V687" s="280">
        <f t="shared" si="257"/>
        <v>8.2755469999999998E-2</v>
      </c>
      <c r="W687" s="280">
        <f t="shared" si="258"/>
        <v>-4.9748000000000847E-4</v>
      </c>
      <c r="X687" s="280">
        <f t="shared" si="259"/>
        <v>0</v>
      </c>
      <c r="Y687" s="262">
        <f t="shared" si="260"/>
        <v>9.9367780698667065</v>
      </c>
      <c r="Z687" s="262">
        <f t="shared" si="261"/>
        <v>9.7959302831965029</v>
      </c>
      <c r="AA687" s="262">
        <f t="shared" si="262"/>
        <v>10.00044829509595</v>
      </c>
      <c r="AB687" s="262">
        <f t="shared" si="263"/>
        <v>10</v>
      </c>
      <c r="AD687" s="6">
        <f t="shared" si="264"/>
        <v>670</v>
      </c>
      <c r="AE687" s="1">
        <f t="shared" si="265"/>
        <v>43537</v>
      </c>
      <c r="AF687" s="262">
        <f t="shared" si="266"/>
        <v>0.40105559390500645</v>
      </c>
      <c r="AG687" s="262">
        <f t="shared" si="267"/>
        <v>-0.11519237647337732</v>
      </c>
      <c r="AH687" s="262">
        <f t="shared" si="268"/>
        <v>-3.2421922137801928E-2</v>
      </c>
      <c r="AI687" s="262">
        <f t="shared" si="269"/>
        <v>-6.8692243435170326</v>
      </c>
      <c r="AJ687" s="262">
        <f t="shared" si="270"/>
        <v>1.1696999999999402E-4</v>
      </c>
      <c r="AK687" s="262">
        <f t="shared" si="271"/>
        <v>-311.89227732372774</v>
      </c>
    </row>
    <row r="688" spans="1:37" x14ac:dyDescent="0.25">
      <c r="A688" s="6">
        <f t="shared" si="253"/>
        <v>671</v>
      </c>
      <c r="B688" s="245">
        <f>+Rendimientos!F1361</f>
        <v>42979</v>
      </c>
      <c r="C688" s="247">
        <f>+Rendimientos!G1361</f>
        <v>7.74972605128477E-3</v>
      </c>
      <c r="D688" s="247">
        <f>+Rendimientos!H1361</f>
        <v>6.9187634715165596E-4</v>
      </c>
      <c r="E688" s="247">
        <f>+Rendimientos!I1361</f>
        <v>-7.2934499473299979E-4</v>
      </c>
      <c r="F688">
        <f>+VLOOKUP(B688,ASURB.MX!$A$2:$H$1054,8,FALSE)</f>
        <v>-1.9211870756650916E-3</v>
      </c>
      <c r="G688" s="264">
        <f>+dr!F675</f>
        <v>7.1607999999999394E-4</v>
      </c>
      <c r="H688" s="264">
        <f>+dr!G675</f>
        <v>1.518999999999826E-5</v>
      </c>
      <c r="I688" s="264">
        <f>+dr!H675</f>
        <v>4.5839999999991443E-5</v>
      </c>
      <c r="J688" s="264">
        <f>+dr!I675</f>
        <v>1.7207000000001027E-4</v>
      </c>
      <c r="K688" s="264">
        <f>+dr!J675</f>
        <v>0</v>
      </c>
      <c r="M688" s="6">
        <f t="shared" si="254"/>
        <v>671</v>
      </c>
      <c r="N688" s="1">
        <f t="shared" si="248"/>
        <v>42979</v>
      </c>
      <c r="O688" s="263">
        <f t="shared" si="249"/>
        <v>37.92515463585606</v>
      </c>
      <c r="P688" s="263">
        <f t="shared" si="250"/>
        <v>9.1363190167865493</v>
      </c>
      <c r="Q688" s="263">
        <f t="shared" si="251"/>
        <v>14.779216920298502</v>
      </c>
      <c r="R688" s="263">
        <f t="shared" si="255"/>
        <v>304.53436514146472</v>
      </c>
      <c r="S688" s="98">
        <f t="shared" si="252"/>
        <v>3.1393273846153841E-2</v>
      </c>
      <c r="T688" s="265">
        <f>R688-'Ejercicio 7'!$J$12*EXP(-S688*34/360)</f>
        <v>304.43743074847731</v>
      </c>
      <c r="U688" s="280">
        <f t="shared" si="256"/>
        <v>8.2023170000000006E-2</v>
      </c>
      <c r="V688" s="280">
        <f t="shared" si="257"/>
        <v>8.2666649999999994E-2</v>
      </c>
      <c r="W688" s="280">
        <f t="shared" si="258"/>
        <v>-1.0439999999999061E-4</v>
      </c>
      <c r="X688" s="280">
        <f t="shared" si="259"/>
        <v>0</v>
      </c>
      <c r="Y688" s="262">
        <f t="shared" si="260"/>
        <v>9.9367780698667065</v>
      </c>
      <c r="Z688" s="262">
        <f t="shared" si="261"/>
        <v>9.7959302831965029</v>
      </c>
      <c r="AA688" s="262">
        <f t="shared" si="262"/>
        <v>10.00044829509595</v>
      </c>
      <c r="AB688" s="262">
        <f t="shared" si="263"/>
        <v>10</v>
      </c>
      <c r="AD688" s="6">
        <f t="shared" si="264"/>
        <v>671</v>
      </c>
      <c r="AE688" s="1">
        <f t="shared" si="265"/>
        <v>43537</v>
      </c>
      <c r="AF688" s="262">
        <f t="shared" si="266"/>
        <v>-0.29277363585605798</v>
      </c>
      <c r="AG688" s="262">
        <f t="shared" si="267"/>
        <v>-6.3190167865485591E-3</v>
      </c>
      <c r="AH688" s="262">
        <f t="shared" si="268"/>
        <v>1.0783079701496945E-2</v>
      </c>
      <c r="AI688" s="262">
        <f t="shared" si="269"/>
        <v>0.58562985853529881</v>
      </c>
      <c r="AJ688" s="262">
        <f t="shared" si="270"/>
        <v>-7.1607999999999394E-4</v>
      </c>
      <c r="AK688" s="262">
        <f t="shared" si="271"/>
        <v>-304.43743074847731</v>
      </c>
    </row>
    <row r="689" spans="1:37" x14ac:dyDescent="0.25">
      <c r="A689" s="6">
        <f t="shared" si="253"/>
        <v>672</v>
      </c>
      <c r="B689" s="245">
        <f>+Rendimientos!F1362</f>
        <v>42982</v>
      </c>
      <c r="C689" s="247">
        <f>+Rendimientos!G1362</f>
        <v>-1.0746372075484073E-2</v>
      </c>
      <c r="D689" s="247">
        <f>+Rendimientos!H1362</f>
        <v>-2.770641349749664E-3</v>
      </c>
      <c r="E689" s="247">
        <f>+Rendimientos!I1362</f>
        <v>-6.5885943033942322E-3</v>
      </c>
      <c r="F689">
        <f>+VLOOKUP(B689,ASURB.MX!$A$2:$H$1054,8,FALSE)</f>
        <v>-1.3218431904719212E-2</v>
      </c>
      <c r="G689" s="264">
        <f>+dr!F676</f>
        <v>-4.0199999999934732E-6</v>
      </c>
      <c r="H689" s="264">
        <f>+dr!G676</f>
        <v>-2.3300000000003873E-5</v>
      </c>
      <c r="I689" s="264">
        <f>+dr!H676</f>
        <v>-4.8389999999995381E-5</v>
      </c>
      <c r="J689" s="264">
        <f>+dr!I676</f>
        <v>-8.2200000000032247E-6</v>
      </c>
      <c r="K689" s="264">
        <f>+dr!J676</f>
        <v>0</v>
      </c>
      <c r="M689" s="6">
        <f t="shared" si="254"/>
        <v>672</v>
      </c>
      <c r="N689" s="1">
        <f t="shared" si="248"/>
        <v>42982</v>
      </c>
      <c r="O689" s="263">
        <f t="shared" si="249"/>
        <v>37.230134647268407</v>
      </c>
      <c r="P689" s="263">
        <f t="shared" si="250"/>
        <v>9.1047390551454974</v>
      </c>
      <c r="Q689" s="263">
        <f t="shared" si="251"/>
        <v>14.692875000208961</v>
      </c>
      <c r="R689" s="263">
        <f t="shared" si="255"/>
        <v>301.1133264005901</v>
      </c>
      <c r="S689" s="98">
        <f t="shared" si="252"/>
        <v>3.0673173846153853E-2</v>
      </c>
      <c r="T689" s="265">
        <f>R689-'Ejercicio 7'!$J$12*EXP(-S689*34/360)</f>
        <v>301.01638541492429</v>
      </c>
      <c r="U689" s="280">
        <f t="shared" si="256"/>
        <v>8.1984680000000004E-2</v>
      </c>
      <c r="V689" s="280">
        <f t="shared" si="257"/>
        <v>8.2572420000000007E-2</v>
      </c>
      <c r="W689" s="280">
        <f t="shared" si="258"/>
        <v>-2.8469000000000411E-4</v>
      </c>
      <c r="X689" s="280">
        <f t="shared" si="259"/>
        <v>0</v>
      </c>
      <c r="Y689" s="262">
        <f t="shared" si="260"/>
        <v>9.9367780698667065</v>
      </c>
      <c r="Z689" s="262">
        <f t="shared" si="261"/>
        <v>9.7959302831965029</v>
      </c>
      <c r="AA689" s="262">
        <f t="shared" si="262"/>
        <v>10.00044829509595</v>
      </c>
      <c r="AB689" s="262">
        <f t="shared" si="263"/>
        <v>10</v>
      </c>
      <c r="AD689" s="6">
        <f t="shared" si="264"/>
        <v>672</v>
      </c>
      <c r="AE689" s="1">
        <f t="shared" si="265"/>
        <v>43537</v>
      </c>
      <c r="AF689" s="262">
        <f t="shared" si="266"/>
        <v>0.40224635273159492</v>
      </c>
      <c r="AG689" s="262">
        <f t="shared" si="267"/>
        <v>2.5260944854503364E-2</v>
      </c>
      <c r="AH689" s="262">
        <f t="shared" si="268"/>
        <v>9.7124999791038391E-2</v>
      </c>
      <c r="AI689" s="262">
        <f t="shared" si="269"/>
        <v>4.0066685994099203</v>
      </c>
      <c r="AJ689" s="262">
        <f t="shared" si="270"/>
        <v>4.0199999999934732E-6</v>
      </c>
      <c r="AK689" s="262">
        <f t="shared" si="271"/>
        <v>-301.01638541492429</v>
      </c>
    </row>
    <row r="690" spans="1:37" x14ac:dyDescent="0.25">
      <c r="A690" s="6">
        <f t="shared" si="253"/>
        <v>673</v>
      </c>
      <c r="B690" s="245">
        <f>+Rendimientos!F1363</f>
        <v>42983</v>
      </c>
      <c r="C690" s="247">
        <f>+Rendimientos!G1363</f>
        <v>-1.4510532714414352E-2</v>
      </c>
      <c r="D690" s="247">
        <f>+Rendimientos!H1363</f>
        <v>-5.7970950832705202E-3</v>
      </c>
      <c r="E690" s="247">
        <f>+Rendimientos!I1363</f>
        <v>4.3972824338397104E-3</v>
      </c>
      <c r="F690">
        <f>+VLOOKUP(B690,ASURB.MX!$A$2:$H$1054,8,FALSE)</f>
        <v>-2.6760425559323869E-3</v>
      </c>
      <c r="G690" s="264">
        <f>+dr!F677</f>
        <v>-2.3873000000000644E-4</v>
      </c>
      <c r="H690" s="264">
        <f>+dr!G677</f>
        <v>-9.2029999999992951E-5</v>
      </c>
      <c r="I690" s="264">
        <f>+dr!H677</f>
        <v>4.2840000000002321E-5</v>
      </c>
      <c r="J690" s="264">
        <f>+dr!I677</f>
        <v>8.279999999999399E-6</v>
      </c>
      <c r="K690" s="264">
        <f>+dr!J677</f>
        <v>0</v>
      </c>
      <c r="M690" s="6">
        <f t="shared" si="254"/>
        <v>673</v>
      </c>
      <c r="N690" s="1">
        <f t="shared" si="248"/>
        <v>42983</v>
      </c>
      <c r="O690" s="263">
        <f t="shared" si="249"/>
        <v>37.090257864345745</v>
      </c>
      <c r="P690" s="263">
        <f t="shared" si="250"/>
        <v>9.0772256386808898</v>
      </c>
      <c r="Q690" s="263">
        <f t="shared" si="251"/>
        <v>14.855179007423109</v>
      </c>
      <c r="R690" s="263">
        <f t="shared" si="255"/>
        <v>304.30457244805638</v>
      </c>
      <c r="S690" s="98">
        <f t="shared" si="252"/>
        <v>3.043846384615384E-2</v>
      </c>
      <c r="T690" s="265">
        <f>R690-'Ejercicio 7'!$J$12*EXP(-S690*34/360)</f>
        <v>304.20762931347053</v>
      </c>
      <c r="U690" s="280">
        <f t="shared" si="256"/>
        <v>8.1915950000000015E-2</v>
      </c>
      <c r="V690" s="280">
        <f t="shared" si="257"/>
        <v>8.2663650000000005E-2</v>
      </c>
      <c r="W690" s="280">
        <f t="shared" si="258"/>
        <v>-2.6819000000000148E-4</v>
      </c>
      <c r="X690" s="280">
        <f t="shared" si="259"/>
        <v>0</v>
      </c>
      <c r="Y690" s="262">
        <f t="shared" si="260"/>
        <v>9.9367780698667065</v>
      </c>
      <c r="Z690" s="262">
        <f t="shared" si="261"/>
        <v>9.7959302831965029</v>
      </c>
      <c r="AA690" s="262">
        <f t="shared" si="262"/>
        <v>10.00044829509595</v>
      </c>
      <c r="AB690" s="262">
        <f t="shared" si="263"/>
        <v>10</v>
      </c>
      <c r="AD690" s="6">
        <f t="shared" si="264"/>
        <v>673</v>
      </c>
      <c r="AE690" s="1">
        <f t="shared" si="265"/>
        <v>43537</v>
      </c>
      <c r="AF690" s="262">
        <f t="shared" si="266"/>
        <v>0.54212313565425774</v>
      </c>
      <c r="AG690" s="262">
        <f t="shared" si="267"/>
        <v>5.2774361319110952E-2</v>
      </c>
      <c r="AH690" s="262">
        <f t="shared" si="268"/>
        <v>-6.517900742310978E-2</v>
      </c>
      <c r="AI690" s="262">
        <f t="shared" si="269"/>
        <v>0.81542255194364088</v>
      </c>
      <c r="AJ690" s="262">
        <f t="shared" si="270"/>
        <v>2.3873000000000644E-4</v>
      </c>
      <c r="AK690" s="262">
        <f t="shared" si="271"/>
        <v>-304.20762931347053</v>
      </c>
    </row>
    <row r="691" spans="1:37" x14ac:dyDescent="0.25">
      <c r="A691" s="6">
        <f t="shared" si="253"/>
        <v>674</v>
      </c>
      <c r="B691" s="245">
        <f>+Rendimientos!F1364</f>
        <v>42984</v>
      </c>
      <c r="C691" s="247">
        <f>+Rendimientos!G1364</f>
        <v>-4.8840145924254601E-3</v>
      </c>
      <c r="D691" s="247">
        <f>+Rendimientos!H1364</f>
        <v>7.4142333356030949E-3</v>
      </c>
      <c r="E691" s="247">
        <f>+Rendimientos!I1364</f>
        <v>2.1913118695547273E-3</v>
      </c>
      <c r="F691">
        <f>+VLOOKUP(B691,ASURB.MX!$A$2:$H$1054,8,FALSE)</f>
        <v>1.004387745827407E-3</v>
      </c>
      <c r="G691" s="264">
        <f>+dr!F678</f>
        <v>3.1727000000000005E-3</v>
      </c>
      <c r="H691" s="264">
        <f>+dr!G678</f>
        <v>8.3410999999999902E-4</v>
      </c>
      <c r="I691" s="264">
        <f>+dr!H678</f>
        <v>4.0681000000000744E-4</v>
      </c>
      <c r="J691" s="264">
        <f>+dr!I678</f>
        <v>2.0872000000000945E-4</v>
      </c>
      <c r="K691" s="264">
        <f>+dr!J678</f>
        <v>0</v>
      </c>
      <c r="M691" s="6">
        <f t="shared" si="254"/>
        <v>674</v>
      </c>
      <c r="N691" s="1">
        <f t="shared" si="248"/>
        <v>42984</v>
      </c>
      <c r="O691" s="263">
        <f t="shared" si="249"/>
        <v>37.449032006090128</v>
      </c>
      <c r="P691" s="263">
        <f t="shared" si="250"/>
        <v>9.1979435136434802</v>
      </c>
      <c r="Q691" s="263">
        <f t="shared" si="251"/>
        <v>14.822445038166325</v>
      </c>
      <c r="R691" s="263">
        <f t="shared" si="255"/>
        <v>305.42660773724714</v>
      </c>
      <c r="S691" s="98">
        <f t="shared" si="252"/>
        <v>3.3849893846153847E-2</v>
      </c>
      <c r="T691" s="265">
        <f>R691-'Ejercicio 7'!$J$12*EXP(-S691*34/360)</f>
        <v>305.32969583179795</v>
      </c>
      <c r="U691" s="280">
        <f t="shared" si="256"/>
        <v>8.2842090000000007E-2</v>
      </c>
      <c r="V691" s="280">
        <f t="shared" si="257"/>
        <v>8.302762000000001E-2</v>
      </c>
      <c r="W691" s="280">
        <f t="shared" si="258"/>
        <v>-6.7749999999991428E-5</v>
      </c>
      <c r="X691" s="280">
        <f t="shared" si="259"/>
        <v>0</v>
      </c>
      <c r="Y691" s="262">
        <f t="shared" si="260"/>
        <v>9.9367780698667065</v>
      </c>
      <c r="Z691" s="262">
        <f t="shared" si="261"/>
        <v>9.7959302831965029</v>
      </c>
      <c r="AA691" s="262">
        <f t="shared" si="262"/>
        <v>10.00044829509595</v>
      </c>
      <c r="AB691" s="262">
        <f t="shared" si="263"/>
        <v>10</v>
      </c>
      <c r="AD691" s="6">
        <f t="shared" si="264"/>
        <v>674</v>
      </c>
      <c r="AE691" s="1">
        <f t="shared" si="265"/>
        <v>43537</v>
      </c>
      <c r="AF691" s="262">
        <f t="shared" si="266"/>
        <v>0.18334899390987403</v>
      </c>
      <c r="AG691" s="262">
        <f t="shared" si="267"/>
        <v>-6.7943513643479392E-2</v>
      </c>
      <c r="AH691" s="262">
        <f t="shared" si="268"/>
        <v>-3.2445038166326157E-2</v>
      </c>
      <c r="AI691" s="262">
        <f t="shared" si="269"/>
        <v>-0.30661273724712146</v>
      </c>
      <c r="AJ691" s="262">
        <f t="shared" si="270"/>
        <v>-3.1727000000000005E-3</v>
      </c>
      <c r="AK691" s="262">
        <f t="shared" si="271"/>
        <v>-305.32969583179795</v>
      </c>
    </row>
    <row r="692" spans="1:37" x14ac:dyDescent="0.25">
      <c r="A692" s="6">
        <f t="shared" si="253"/>
        <v>675</v>
      </c>
      <c r="B692" s="245">
        <f>+Rendimientos!F1365</f>
        <v>42985</v>
      </c>
      <c r="C692" s="247">
        <f>+Rendimientos!G1365</f>
        <v>-1.1077036338907494E-2</v>
      </c>
      <c r="D692" s="247">
        <f>+Rendimientos!H1365</f>
        <v>4.1465441231437776E-3</v>
      </c>
      <c r="E692" s="247">
        <f>+Rendimientos!I1365</f>
        <v>-7.2991715822496163E-4</v>
      </c>
      <c r="F692">
        <f>+VLOOKUP(B692,ASURB.MX!$A$2:$H$1054,8,FALSE)</f>
        <v>4.4604279595621875E-4</v>
      </c>
      <c r="G692" s="264">
        <f>+dr!F679</f>
        <v>-2.9493899999999962E-3</v>
      </c>
      <c r="H692" s="264">
        <f>+dr!G679</f>
        <v>-9.2868000000000117E-4</v>
      </c>
      <c r="I692" s="264">
        <f>+dr!H679</f>
        <v>-6.9176000000001348E-4</v>
      </c>
      <c r="J692" s="264">
        <f>+dr!I679</f>
        <v>-4.3151000000000994E-4</v>
      </c>
      <c r="K692" s="264">
        <f>+dr!J679</f>
        <v>0</v>
      </c>
      <c r="M692" s="6">
        <f t="shared" si="254"/>
        <v>675</v>
      </c>
      <c r="N692" s="1">
        <f t="shared" si="248"/>
        <v>42985</v>
      </c>
      <c r="O692" s="263">
        <f t="shared" si="249"/>
        <v>37.217826007343945</v>
      </c>
      <c r="P692" s="263">
        <f t="shared" si="250"/>
        <v>9.1679365462696083</v>
      </c>
      <c r="Q692" s="263">
        <f t="shared" si="251"/>
        <v>14.779208464172559</v>
      </c>
      <c r="R692" s="263">
        <f t="shared" si="255"/>
        <v>305.25612193263385</v>
      </c>
      <c r="S692" s="98">
        <f t="shared" si="252"/>
        <v>2.7727803846153851E-2</v>
      </c>
      <c r="T692" s="265">
        <f>R692-'Ejercicio 7'!$J$12*EXP(-S692*34/360)</f>
        <v>305.15915397677139</v>
      </c>
      <c r="U692" s="280">
        <f t="shared" si="256"/>
        <v>8.1079300000000007E-2</v>
      </c>
      <c r="V692" s="280">
        <f t="shared" si="257"/>
        <v>8.1929049999999989E-2</v>
      </c>
      <c r="W692" s="280">
        <f t="shared" si="258"/>
        <v>-7.0798000000001082E-4</v>
      </c>
      <c r="X692" s="280">
        <f t="shared" si="259"/>
        <v>0</v>
      </c>
      <c r="Y692" s="262">
        <f t="shared" si="260"/>
        <v>9.9367780698667065</v>
      </c>
      <c r="Z692" s="262">
        <f t="shared" si="261"/>
        <v>9.7959302831965029</v>
      </c>
      <c r="AA692" s="262">
        <f t="shared" si="262"/>
        <v>10.00044829509595</v>
      </c>
      <c r="AB692" s="262">
        <f t="shared" si="263"/>
        <v>10</v>
      </c>
      <c r="AD692" s="6">
        <f t="shared" si="264"/>
        <v>675</v>
      </c>
      <c r="AE692" s="1">
        <f t="shared" si="265"/>
        <v>43537</v>
      </c>
      <c r="AF692" s="262">
        <f t="shared" si="266"/>
        <v>0.41455499265605766</v>
      </c>
      <c r="AG692" s="262">
        <f t="shared" si="267"/>
        <v>-3.7936546269607518E-2</v>
      </c>
      <c r="AH692" s="262">
        <f t="shared" si="268"/>
        <v>1.0791535827440413E-2</v>
      </c>
      <c r="AI692" s="262">
        <f t="shared" si="269"/>
        <v>-0.1361269326338288</v>
      </c>
      <c r="AJ692" s="262">
        <f t="shared" si="270"/>
        <v>2.9493899999999962E-3</v>
      </c>
      <c r="AK692" s="262">
        <f t="shared" si="271"/>
        <v>-305.15915397677139</v>
      </c>
    </row>
    <row r="693" spans="1:37" x14ac:dyDescent="0.25">
      <c r="A693" s="6">
        <f t="shared" si="253"/>
        <v>676</v>
      </c>
      <c r="B693" s="245">
        <f>+Rendimientos!F1366</f>
        <v>42986</v>
      </c>
      <c r="C693" s="247">
        <f>+Rendimientos!G1366</f>
        <v>3.0892209643187834E-3</v>
      </c>
      <c r="D693" s="247">
        <f>+Rendimientos!H1366</f>
        <v>-4.1465441231437576E-3</v>
      </c>
      <c r="E693" s="247">
        <f>+Rendimientos!I1366</f>
        <v>9.086011546262561E-3</v>
      </c>
      <c r="F693">
        <f>+VLOOKUP(B693,ASURB.MX!$A$2:$H$1054,8,FALSE)</f>
        <v>-8.0032199342425069E-3</v>
      </c>
      <c r="G693" s="264">
        <f>+dr!F680</f>
        <v>7.309999999996486E-6</v>
      </c>
      <c r="H693" s="264">
        <f>+dr!G680</f>
        <v>4.9560000000004045E-5</v>
      </c>
      <c r="I693" s="264">
        <f>+dr!H680</f>
        <v>5.0210000000008859E-5</v>
      </c>
      <c r="J693" s="264">
        <f>+dr!I680</f>
        <v>1.4990000000006387E-5</v>
      </c>
      <c r="K693" s="264">
        <f>+dr!J680</f>
        <v>0</v>
      </c>
      <c r="M693" s="6">
        <f t="shared" si="254"/>
        <v>676</v>
      </c>
      <c r="N693" s="1">
        <f t="shared" si="248"/>
        <v>42986</v>
      </c>
      <c r="O693" s="263">
        <f t="shared" si="249"/>
        <v>37.748815493664537</v>
      </c>
      <c r="P693" s="263">
        <f t="shared" si="250"/>
        <v>9.0922204336064656</v>
      </c>
      <c r="Q693" s="263">
        <f t="shared" si="251"/>
        <v>14.924994462681331</v>
      </c>
      <c r="R693" s="263">
        <f t="shared" si="255"/>
        <v>302.68779825854887</v>
      </c>
      <c r="S693" s="98">
        <f t="shared" si="252"/>
        <v>3.0684503846153843E-2</v>
      </c>
      <c r="T693" s="265">
        <f>R693-'Ejercicio 7'!$J$12*EXP(-S693*34/360)</f>
        <v>302.59085737661525</v>
      </c>
      <c r="U693" s="280">
        <f t="shared" si="256"/>
        <v>8.2057540000000012E-2</v>
      </c>
      <c r="V693" s="280">
        <f t="shared" si="257"/>
        <v>8.2671020000000012E-2</v>
      </c>
      <c r="W693" s="280">
        <f t="shared" si="258"/>
        <v>-2.6147999999999449E-4</v>
      </c>
      <c r="X693" s="280">
        <f t="shared" si="259"/>
        <v>0</v>
      </c>
      <c r="Y693" s="262">
        <f t="shared" si="260"/>
        <v>9.9367780698667065</v>
      </c>
      <c r="Z693" s="262">
        <f t="shared" si="261"/>
        <v>9.7959302831965029</v>
      </c>
      <c r="AA693" s="262">
        <f t="shared" si="262"/>
        <v>10.00044829509595</v>
      </c>
      <c r="AB693" s="262">
        <f t="shared" si="263"/>
        <v>10</v>
      </c>
      <c r="AD693" s="6">
        <f t="shared" si="264"/>
        <v>676</v>
      </c>
      <c r="AE693" s="1">
        <f t="shared" si="265"/>
        <v>43537</v>
      </c>
      <c r="AF693" s="262">
        <f t="shared" si="266"/>
        <v>-0.11643449366453495</v>
      </c>
      <c r="AG693" s="262">
        <f t="shared" si="267"/>
        <v>3.7779566393535191E-2</v>
      </c>
      <c r="AH693" s="262">
        <f t="shared" si="268"/>
        <v>-0.13499446268133219</v>
      </c>
      <c r="AI693" s="262">
        <f t="shared" si="269"/>
        <v>2.4321967414511505</v>
      </c>
      <c r="AJ693" s="262">
        <f t="shared" si="270"/>
        <v>-7.309999999996486E-6</v>
      </c>
      <c r="AK693" s="262">
        <f t="shared" si="271"/>
        <v>-302.59085737661525</v>
      </c>
    </row>
    <row r="694" spans="1:37" x14ac:dyDescent="0.25">
      <c r="A694" s="6">
        <f t="shared" si="253"/>
        <v>677</v>
      </c>
      <c r="B694" s="245">
        <f>+Rendimientos!F1367</f>
        <v>42989</v>
      </c>
      <c r="C694" s="247">
        <f>+Rendimientos!G1367</f>
        <v>-5.5674749440485817E-3</v>
      </c>
      <c r="D694" s="247">
        <f>+Rendimientos!H1367</f>
        <v>1.0791099407265662E-2</v>
      </c>
      <c r="E694" s="247">
        <f>+Rendimientos!I1367</f>
        <v>-3.6189454933193083E-4</v>
      </c>
      <c r="F694">
        <f>+VLOOKUP(B694,ASURB.MX!$A$2:$H$1054,8,FALSE)</f>
        <v>-4.646506860891346E-3</v>
      </c>
      <c r="G694" s="264">
        <f>+dr!F681</f>
        <v>9.744000000000419E-5</v>
      </c>
      <c r="H694" s="264">
        <f>+dr!G681</f>
        <v>-2.9500000000015625E-6</v>
      </c>
      <c r="I694" s="264">
        <f>+dr!H681</f>
        <v>6.0840000000006444E-5</v>
      </c>
      <c r="J694" s="264">
        <f>+dr!I681</f>
        <v>1.3701999999998771E-4</v>
      </c>
      <c r="K694" s="264">
        <f>+dr!J681</f>
        <v>0</v>
      </c>
      <c r="M694" s="6">
        <f t="shared" si="254"/>
        <v>677</v>
      </c>
      <c r="N694" s="1">
        <f t="shared" si="248"/>
        <v>42989</v>
      </c>
      <c r="O694" s="263">
        <f t="shared" si="249"/>
        <v>37.423445822074449</v>
      </c>
      <c r="P694" s="263">
        <f t="shared" si="250"/>
        <v>9.2290562392120119</v>
      </c>
      <c r="Q694" s="263">
        <f t="shared" si="251"/>
        <v>14.784648548004439</v>
      </c>
      <c r="R694" s="263">
        <f t="shared" si="255"/>
        <v>303.70554152855681</v>
      </c>
      <c r="S694" s="98">
        <f t="shared" si="252"/>
        <v>3.0774633846153851E-2</v>
      </c>
      <c r="T694" s="265">
        <f>R694-'Ejercicio 7'!$J$12*EXP(-S694*34/360)</f>
        <v>303.60860147180739</v>
      </c>
      <c r="U694" s="280">
        <f t="shared" si="256"/>
        <v>8.2005030000000007E-2</v>
      </c>
      <c r="V694" s="280">
        <f t="shared" si="257"/>
        <v>8.2681650000000009E-2</v>
      </c>
      <c r="W694" s="280">
        <f t="shared" si="258"/>
        <v>-1.3945000000001317E-4</v>
      </c>
      <c r="X694" s="280">
        <f t="shared" si="259"/>
        <v>0</v>
      </c>
      <c r="Y694" s="262">
        <f t="shared" si="260"/>
        <v>9.9367780698667065</v>
      </c>
      <c r="Z694" s="262">
        <f t="shared" si="261"/>
        <v>9.7959302831965029</v>
      </c>
      <c r="AA694" s="262">
        <f t="shared" si="262"/>
        <v>10.00044829509595</v>
      </c>
      <c r="AB694" s="262">
        <f t="shared" si="263"/>
        <v>10</v>
      </c>
      <c r="AD694" s="6">
        <f t="shared" si="264"/>
        <v>677</v>
      </c>
      <c r="AE694" s="1">
        <f t="shared" si="265"/>
        <v>43537</v>
      </c>
      <c r="AF694" s="262">
        <f t="shared" si="266"/>
        <v>0.20893517792555372</v>
      </c>
      <c r="AG694" s="262">
        <f t="shared" si="267"/>
        <v>-9.9056239212011121E-2</v>
      </c>
      <c r="AH694" s="262">
        <f t="shared" si="268"/>
        <v>5.3514519955601969E-3</v>
      </c>
      <c r="AI694" s="262">
        <f t="shared" si="269"/>
        <v>1.4144534714432098</v>
      </c>
      <c r="AJ694" s="262">
        <f t="shared" si="270"/>
        <v>-9.744000000000419E-5</v>
      </c>
      <c r="AK694" s="262">
        <f t="shared" si="271"/>
        <v>-303.60860147180739</v>
      </c>
    </row>
    <row r="695" spans="1:37" x14ac:dyDescent="0.25">
      <c r="A695" s="6">
        <f t="shared" si="253"/>
        <v>678</v>
      </c>
      <c r="B695" s="245">
        <f>+Rendimientos!F1368</f>
        <v>42990</v>
      </c>
      <c r="C695" s="247">
        <f>+Rendimientos!G1368</f>
        <v>5.5674749440485383E-3</v>
      </c>
      <c r="D695" s="247">
        <f>+Rendimientos!H1368</f>
        <v>1.0223841565112463E-2</v>
      </c>
      <c r="E695" s="247">
        <f>+Rendimientos!I1368</f>
        <v>8.2898354113822882E-3</v>
      </c>
      <c r="F695">
        <f>+VLOOKUP(B695,ASURB.MX!$A$2:$H$1054,8,FALSE)</f>
        <v>6.1625192151950215E-3</v>
      </c>
      <c r="G695" s="264">
        <f>+dr!F682</f>
        <v>-5.8861999999999803E-4</v>
      </c>
      <c r="H695" s="264">
        <f>+dr!G682</f>
        <v>2.4493999999999905E-4</v>
      </c>
      <c r="I695" s="264">
        <f>+dr!H682</f>
        <v>-2.6629999999999709E-5</v>
      </c>
      <c r="J695" s="264">
        <f>+dr!I682</f>
        <v>7.0700000000006868E-5</v>
      </c>
      <c r="K695" s="264">
        <f>+dr!J682</f>
        <v>0</v>
      </c>
      <c r="M695" s="6">
        <f t="shared" si="254"/>
        <v>678</v>
      </c>
      <c r="N695" s="1">
        <f t="shared" si="248"/>
        <v>42990</v>
      </c>
      <c r="O695" s="263">
        <f t="shared" si="249"/>
        <v>37.842482663470001</v>
      </c>
      <c r="P695" s="263">
        <f t="shared" si="250"/>
        <v>9.2238224692735127</v>
      </c>
      <c r="Q695" s="263">
        <f t="shared" si="251"/>
        <v>14.913116267472162</v>
      </c>
      <c r="R695" s="263">
        <f t="shared" si="255"/>
        <v>307.00610846835542</v>
      </c>
      <c r="S695" s="98">
        <f t="shared" si="252"/>
        <v>3.0088573846153849E-2</v>
      </c>
      <c r="T695" s="265">
        <f>R695-'Ejercicio 7'!$J$12*EXP(-S695*34/360)</f>
        <v>306.90916213021461</v>
      </c>
      <c r="U695" s="280">
        <f t="shared" si="256"/>
        <v>8.2252920000000007E-2</v>
      </c>
      <c r="V695" s="280">
        <f t="shared" si="257"/>
        <v>8.2594180000000003E-2</v>
      </c>
      <c r="W695" s="280">
        <f t="shared" si="258"/>
        <v>-2.0576999999999401E-4</v>
      </c>
      <c r="X695" s="280">
        <f t="shared" si="259"/>
        <v>0</v>
      </c>
      <c r="Y695" s="262">
        <f t="shared" si="260"/>
        <v>9.9367780698667065</v>
      </c>
      <c r="Z695" s="262">
        <f t="shared" si="261"/>
        <v>9.7959302831965029</v>
      </c>
      <c r="AA695" s="262">
        <f t="shared" si="262"/>
        <v>10.00044829509595</v>
      </c>
      <c r="AB695" s="262">
        <f t="shared" si="263"/>
        <v>10</v>
      </c>
      <c r="AD695" s="6">
        <f t="shared" si="264"/>
        <v>678</v>
      </c>
      <c r="AE695" s="1">
        <f t="shared" si="265"/>
        <v>43537</v>
      </c>
      <c r="AF695" s="262">
        <f t="shared" si="266"/>
        <v>-0.21010166346999881</v>
      </c>
      <c r="AG695" s="262">
        <f t="shared" si="267"/>
        <v>-9.3822469273511899E-2</v>
      </c>
      <c r="AH695" s="262">
        <f t="shared" si="268"/>
        <v>-0.12311626747216309</v>
      </c>
      <c r="AI695" s="262">
        <f t="shared" si="269"/>
        <v>-1.8861134683554042</v>
      </c>
      <c r="AJ695" s="262">
        <f t="shared" si="270"/>
        <v>5.8861999999999803E-4</v>
      </c>
      <c r="AK695" s="262">
        <f t="shared" si="271"/>
        <v>-306.90916213021461</v>
      </c>
    </row>
    <row r="696" spans="1:37" x14ac:dyDescent="0.25">
      <c r="A696" s="6">
        <f t="shared" si="253"/>
        <v>679</v>
      </c>
      <c r="B696" s="245">
        <f>+Rendimientos!F1369</f>
        <v>42991</v>
      </c>
      <c r="C696" s="247">
        <f>+Rendimientos!G1369</f>
        <v>-1.4290333719139587E-2</v>
      </c>
      <c r="D696" s="247">
        <f>+Rendimientos!H1369</f>
        <v>5.1854659283682254E-3</v>
      </c>
      <c r="E696" s="247">
        <f>+Rendimientos!I1369</f>
        <v>8.577647899706135E-3</v>
      </c>
      <c r="F696">
        <f>+VLOOKUP(B696,ASURB.MX!$A$2:$H$1054,8,FALSE)</f>
        <v>-3.0061699227337392E-3</v>
      </c>
      <c r="G696" s="264">
        <f>+dr!F683</f>
        <v>5.3792999999999203E-4</v>
      </c>
      <c r="H696" s="264">
        <f>+dr!G683</f>
        <v>-2.2205000000000141E-4</v>
      </c>
      <c r="I696" s="264">
        <f>+dr!H683</f>
        <v>5.4999999998806004E-7</v>
      </c>
      <c r="J696" s="264">
        <f>+dr!I683</f>
        <v>-9.9169999999995651E-5</v>
      </c>
      <c r="K696" s="264">
        <f>+dr!J683</f>
        <v>0</v>
      </c>
      <c r="M696" s="6">
        <f t="shared" si="254"/>
        <v>679</v>
      </c>
      <c r="N696" s="1">
        <f t="shared" si="248"/>
        <v>42991</v>
      </c>
      <c r="O696" s="263">
        <f t="shared" si="249"/>
        <v>37.098426001136708</v>
      </c>
      <c r="P696" s="263">
        <f t="shared" si="250"/>
        <v>9.177466264915525</v>
      </c>
      <c r="Q696" s="263">
        <f t="shared" si="251"/>
        <v>14.917409066304689</v>
      </c>
      <c r="R696" s="263">
        <f t="shared" si="255"/>
        <v>304.20412976120059</v>
      </c>
      <c r="S696" s="98">
        <f t="shared" si="252"/>
        <v>3.1215123846153839E-2</v>
      </c>
      <c r="T696" s="265">
        <f>R696-'Ejercicio 7'!$J$12*EXP(-S696*34/360)</f>
        <v>304.10719373725135</v>
      </c>
      <c r="U696" s="280">
        <f t="shared" si="256"/>
        <v>8.1785930000000007E-2</v>
      </c>
      <c r="V696" s="280">
        <f t="shared" si="257"/>
        <v>8.2621359999999991E-2</v>
      </c>
      <c r="W696" s="280">
        <f t="shared" si="258"/>
        <v>-3.7563999999999653E-4</v>
      </c>
      <c r="X696" s="280">
        <f t="shared" si="259"/>
        <v>0</v>
      </c>
      <c r="Y696" s="262">
        <f t="shared" si="260"/>
        <v>9.9367780698667065</v>
      </c>
      <c r="Z696" s="262">
        <f t="shared" si="261"/>
        <v>9.7959302831965029</v>
      </c>
      <c r="AA696" s="262">
        <f t="shared" si="262"/>
        <v>10.00044829509595</v>
      </c>
      <c r="AB696" s="262">
        <f t="shared" si="263"/>
        <v>10</v>
      </c>
      <c r="AD696" s="6">
        <f t="shared" si="264"/>
        <v>679</v>
      </c>
      <c r="AE696" s="1">
        <f t="shared" si="265"/>
        <v>43537</v>
      </c>
      <c r="AF696" s="262">
        <f t="shared" si="266"/>
        <v>0.53395499886329389</v>
      </c>
      <c r="AG696" s="262">
        <f t="shared" si="267"/>
        <v>-4.7466264915524192E-2</v>
      </c>
      <c r="AH696" s="262">
        <f t="shared" si="268"/>
        <v>-0.12740906630468984</v>
      </c>
      <c r="AI696" s="262">
        <f t="shared" si="269"/>
        <v>0.91586523879942661</v>
      </c>
      <c r="AJ696" s="262">
        <f t="shared" si="270"/>
        <v>-5.3792999999999203E-4</v>
      </c>
      <c r="AK696" s="262">
        <f t="shared" si="271"/>
        <v>-304.10719373725135</v>
      </c>
    </row>
    <row r="697" spans="1:37" x14ac:dyDescent="0.25">
      <c r="A697" s="6">
        <f t="shared" si="253"/>
        <v>680</v>
      </c>
      <c r="B697" s="245">
        <f>+Rendimientos!F1370</f>
        <v>42992</v>
      </c>
      <c r="C697" s="247">
        <f>+Rendimientos!G1370</f>
        <v>1.0582109330536788E-2</v>
      </c>
      <c r="D697" s="247">
        <f>+Rendimientos!H1370</f>
        <v>-5.8638007115562069E-3</v>
      </c>
      <c r="E697" s="247">
        <f>+Rendimientos!I1370</f>
        <v>3.5523535553769405E-3</v>
      </c>
      <c r="F697">
        <f>+VLOOKUP(B697,ASURB.MX!$A$2:$H$1054,8,FALSE)</f>
        <v>-5.1058513673553491E-3</v>
      </c>
      <c r="G697" s="264">
        <f>+dr!F684</f>
        <v>-4.6259999999992418E-5</v>
      </c>
      <c r="H697" s="264">
        <f>+dr!G684</f>
        <v>-1.9124000000000918E-4</v>
      </c>
      <c r="I697" s="264">
        <f>+dr!H684</f>
        <v>0</v>
      </c>
      <c r="J697" s="264">
        <f>+dr!I684</f>
        <v>-8.1000000000386319E-7</v>
      </c>
      <c r="K697" s="264">
        <f>+dr!J684</f>
        <v>0</v>
      </c>
      <c r="M697" s="6">
        <f t="shared" si="254"/>
        <v>680</v>
      </c>
      <c r="N697" s="1">
        <f t="shared" si="248"/>
        <v>42992</v>
      </c>
      <c r="O697" s="263">
        <f t="shared" si="249"/>
        <v>38.0327254787234</v>
      </c>
      <c r="P697" s="263">
        <f t="shared" si="250"/>
        <v>9.0766201568363183</v>
      </c>
      <c r="Q697" s="263">
        <f t="shared" si="251"/>
        <v>14.842632738783752</v>
      </c>
      <c r="R697" s="263">
        <f t="shared" si="255"/>
        <v>303.56606809210376</v>
      </c>
      <c r="S697" s="98">
        <f t="shared" si="252"/>
        <v>3.0630933846153854E-2</v>
      </c>
      <c r="T697" s="265">
        <f>R697-'Ejercicio 7'!$J$12*EXP(-S697*34/360)</f>
        <v>303.46912671970728</v>
      </c>
      <c r="U697" s="280">
        <f t="shared" si="256"/>
        <v>8.1816739999999999E-2</v>
      </c>
      <c r="V697" s="280">
        <f t="shared" si="257"/>
        <v>8.2620810000000003E-2</v>
      </c>
      <c r="W697" s="280">
        <f t="shared" si="258"/>
        <v>-2.7728000000000474E-4</v>
      </c>
      <c r="X697" s="280">
        <f t="shared" si="259"/>
        <v>0</v>
      </c>
      <c r="Y697" s="262">
        <f t="shared" si="260"/>
        <v>9.9367780698667065</v>
      </c>
      <c r="Z697" s="262">
        <f t="shared" si="261"/>
        <v>9.7959302831965029</v>
      </c>
      <c r="AA697" s="262">
        <f t="shared" si="262"/>
        <v>10.00044829509595</v>
      </c>
      <c r="AB697" s="262">
        <f t="shared" si="263"/>
        <v>10</v>
      </c>
      <c r="AD697" s="6">
        <f t="shared" si="264"/>
        <v>680</v>
      </c>
      <c r="AE697" s="1">
        <f t="shared" si="265"/>
        <v>43537</v>
      </c>
      <c r="AF697" s="262">
        <f t="shared" si="266"/>
        <v>-0.4003444787233974</v>
      </c>
      <c r="AG697" s="262">
        <f t="shared" si="267"/>
        <v>5.3379843163682494E-2</v>
      </c>
      <c r="AH697" s="262">
        <f t="shared" si="268"/>
        <v>-5.2632738783753297E-2</v>
      </c>
      <c r="AI697" s="262">
        <f t="shared" si="269"/>
        <v>1.5539269078962548</v>
      </c>
      <c r="AJ697" s="262">
        <f t="shared" si="270"/>
        <v>4.6259999999992418E-5</v>
      </c>
      <c r="AK697" s="262">
        <f t="shared" si="271"/>
        <v>-303.46912671970728</v>
      </c>
    </row>
    <row r="698" spans="1:37" x14ac:dyDescent="0.25">
      <c r="A698" s="6">
        <f t="shared" si="253"/>
        <v>681</v>
      </c>
      <c r="B698" s="245">
        <f>+Rendimientos!F1371</f>
        <v>42993</v>
      </c>
      <c r="C698" s="247">
        <f>+Rendimientos!G1371</f>
        <v>-9.3313274288841924E-3</v>
      </c>
      <c r="D698" s="247">
        <f>+Rendimientos!H1371</f>
        <v>3.1616942549977439E-3</v>
      </c>
      <c r="E698" s="247">
        <f>+Rendimientos!I1371</f>
        <v>6.0102668811706575E-3</v>
      </c>
      <c r="F698">
        <f>+VLOOKUP(B698,ASURB.MX!$A$2:$H$1054,8,FALSE)</f>
        <v>1.6381322234841966E-2</v>
      </c>
      <c r="G698" s="264">
        <f>+dr!F685</f>
        <v>7.4969999999993653E-5</v>
      </c>
      <c r="H698" s="264">
        <f>+dr!G685</f>
        <v>4.991000000001411E-5</v>
      </c>
      <c r="I698" s="264">
        <f>+dr!H685</f>
        <v>-8.2189999999995877E-5</v>
      </c>
      <c r="J698" s="264">
        <f>+dr!I685</f>
        <v>2.062000000000036E-4</v>
      </c>
      <c r="K698" s="264">
        <f>+dr!J685</f>
        <v>0</v>
      </c>
      <c r="M698" s="6">
        <f t="shared" si="254"/>
        <v>681</v>
      </c>
      <c r="N698" s="1">
        <f t="shared" si="248"/>
        <v>42993</v>
      </c>
      <c r="O698" s="263">
        <f t="shared" si="249"/>
        <v>37.282854241486078</v>
      </c>
      <c r="P698" s="263">
        <f t="shared" si="250"/>
        <v>9.1589119498365807</v>
      </c>
      <c r="Q698" s="263">
        <f t="shared" si="251"/>
        <v>14.879159515018083</v>
      </c>
      <c r="R698" s="263">
        <f t="shared" si="255"/>
        <v>310.15942754977959</v>
      </c>
      <c r="S698" s="98">
        <f t="shared" si="252"/>
        <v>3.075216384615384E-2</v>
      </c>
      <c r="T698" s="265">
        <f>R698-'Ejercicio 7'!$J$12*EXP(-S698*34/360)</f>
        <v>310.06248728730696</v>
      </c>
      <c r="U698" s="280">
        <f t="shared" si="256"/>
        <v>8.2057890000000022E-2</v>
      </c>
      <c r="V698" s="280">
        <f t="shared" si="257"/>
        <v>8.2538620000000007E-2</v>
      </c>
      <c r="W698" s="280">
        <f t="shared" si="258"/>
        <v>-7.0269999999997279E-5</v>
      </c>
      <c r="X698" s="280">
        <f t="shared" si="259"/>
        <v>0</v>
      </c>
      <c r="Y698" s="262">
        <f t="shared" si="260"/>
        <v>9.9367780698667065</v>
      </c>
      <c r="Z698" s="262">
        <f t="shared" si="261"/>
        <v>9.7959302831965029</v>
      </c>
      <c r="AA698" s="262">
        <f t="shared" si="262"/>
        <v>10.00044829509595</v>
      </c>
      <c r="AB698" s="262">
        <f t="shared" si="263"/>
        <v>10</v>
      </c>
      <c r="AD698" s="6">
        <f t="shared" si="264"/>
        <v>681</v>
      </c>
      <c r="AE698" s="1">
        <f t="shared" si="265"/>
        <v>43537</v>
      </c>
      <c r="AF698" s="262">
        <f t="shared" si="266"/>
        <v>0.34952675851392456</v>
      </c>
      <c r="AG698" s="262">
        <f t="shared" si="267"/>
        <v>-2.8911949836579964E-2</v>
      </c>
      <c r="AH698" s="262">
        <f t="shared" si="268"/>
        <v>-8.9159515018083724E-2</v>
      </c>
      <c r="AI698" s="262">
        <f t="shared" si="269"/>
        <v>-5.0394325497795762</v>
      </c>
      <c r="AJ698" s="262">
        <f t="shared" si="270"/>
        <v>-7.4969999999993653E-5</v>
      </c>
      <c r="AK698" s="262">
        <f t="shared" si="271"/>
        <v>-310.06248728730696</v>
      </c>
    </row>
    <row r="699" spans="1:37" x14ac:dyDescent="0.25">
      <c r="A699" s="6">
        <f t="shared" si="253"/>
        <v>682</v>
      </c>
      <c r="B699" s="245">
        <f>+Rendimientos!F1372</f>
        <v>42996</v>
      </c>
      <c r="C699" s="247">
        <f>+Rendimientos!G1372</f>
        <v>8.7118786441509038E-3</v>
      </c>
      <c r="D699" s="247">
        <f>+Rendimientos!H1372</f>
        <v>-1.8432603779210577E-2</v>
      </c>
      <c r="E699" s="247">
        <f>+Rendimientos!I1372</f>
        <v>7.3749771926066594E-3</v>
      </c>
      <c r="F699">
        <f>+VLOOKUP(B699,ASURB.MX!$A$2:$H$1054,8,FALSE)</f>
        <v>4.1923164523521442E-3</v>
      </c>
      <c r="G699" s="264">
        <f>+dr!F686</f>
        <v>-1.2487999999999388E-4</v>
      </c>
      <c r="H699" s="264">
        <f>+dr!G686</f>
        <v>-3.3520000000009098E-5</v>
      </c>
      <c r="I699" s="264">
        <f>+dr!H686</f>
        <v>1.5845999999999916E-4</v>
      </c>
      <c r="J699" s="264">
        <f>+dr!I686</f>
        <v>-2.0622000000000695E-4</v>
      </c>
      <c r="K699" s="264">
        <f>+dr!J686</f>
        <v>0</v>
      </c>
      <c r="M699" s="6">
        <f t="shared" si="254"/>
        <v>682</v>
      </c>
      <c r="N699" s="1">
        <f t="shared" si="248"/>
        <v>42996</v>
      </c>
      <c r="O699" s="263">
        <f t="shared" si="249"/>
        <v>37.961661981726188</v>
      </c>
      <c r="P699" s="263">
        <f t="shared" si="250"/>
        <v>8.9632518499675182</v>
      </c>
      <c r="Q699" s="263">
        <f t="shared" si="251"/>
        <v>14.899479119466926</v>
      </c>
      <c r="R699" s="263">
        <f t="shared" si="255"/>
        <v>306.40183964675811</v>
      </c>
      <c r="S699" s="98">
        <f t="shared" si="252"/>
        <v>3.0552313846153853E-2</v>
      </c>
      <c r="T699" s="265">
        <f>R699-'Ejercicio 7'!$J$12*EXP(-S699*34/360)</f>
        <v>306.30489755454772</v>
      </c>
      <c r="U699" s="280">
        <f t="shared" si="256"/>
        <v>8.1974459999999999E-2</v>
      </c>
      <c r="V699" s="280">
        <f t="shared" si="257"/>
        <v>8.2779270000000002E-2</v>
      </c>
      <c r="W699" s="280">
        <f t="shared" si="258"/>
        <v>-4.8269000000000784E-4</v>
      </c>
      <c r="X699" s="280">
        <f t="shared" si="259"/>
        <v>0</v>
      </c>
      <c r="Y699" s="262">
        <f t="shared" si="260"/>
        <v>9.9367780698667065</v>
      </c>
      <c r="Z699" s="262">
        <f t="shared" si="261"/>
        <v>9.7959302831965029</v>
      </c>
      <c r="AA699" s="262">
        <f t="shared" si="262"/>
        <v>10.00044829509595</v>
      </c>
      <c r="AB699" s="262">
        <f t="shared" si="263"/>
        <v>10</v>
      </c>
      <c r="AD699" s="6">
        <f t="shared" si="264"/>
        <v>682</v>
      </c>
      <c r="AE699" s="1">
        <f t="shared" si="265"/>
        <v>43537</v>
      </c>
      <c r="AF699" s="262">
        <f t="shared" si="266"/>
        <v>-0.32928098172618547</v>
      </c>
      <c r="AG699" s="262">
        <f t="shared" si="267"/>
        <v>0.16674815003248256</v>
      </c>
      <c r="AH699" s="262">
        <f t="shared" si="268"/>
        <v>-0.10947911946692734</v>
      </c>
      <c r="AI699" s="262">
        <f t="shared" si="269"/>
        <v>-1.2818446467580884</v>
      </c>
      <c r="AJ699" s="262">
        <f t="shared" si="270"/>
        <v>1.2487999999999388E-4</v>
      </c>
      <c r="AK699" s="262">
        <f t="shared" si="271"/>
        <v>-306.30489755454772</v>
      </c>
    </row>
    <row r="700" spans="1:37" x14ac:dyDescent="0.25">
      <c r="A700" s="6">
        <f t="shared" si="253"/>
        <v>683</v>
      </c>
      <c r="B700" s="245">
        <f>+Rendimientos!F1373</f>
        <v>42997</v>
      </c>
      <c r="C700" s="247">
        <f>+Rendimientos!G1373</f>
        <v>6.1767338495996513E-3</v>
      </c>
      <c r="D700" s="247">
        <f>+Rendimientos!H1373</f>
        <v>-1.108556015266729E-2</v>
      </c>
      <c r="E700" s="247">
        <f>+Rendimientos!I1373</f>
        <v>-1.0502221601762652E-3</v>
      </c>
      <c r="F700">
        <f>+VLOOKUP(B700,ASURB.MX!$A$2:$H$1054,8,FALSE)</f>
        <v>-8.234563155737902E-3</v>
      </c>
      <c r="G700" s="264">
        <f>+dr!F687</f>
        <v>-2.5226000000000415E-4</v>
      </c>
      <c r="H700" s="264">
        <f>+dr!G687</f>
        <v>-1.0005999999999904E-4</v>
      </c>
      <c r="I700" s="264">
        <f>+dr!H687</f>
        <v>-9.9029999999999951E-5</v>
      </c>
      <c r="J700" s="264">
        <f>+dr!I687</f>
        <v>-2.9959999999995546E-5</v>
      </c>
      <c r="K700" s="264">
        <f>+dr!J687</f>
        <v>0</v>
      </c>
      <c r="M700" s="6">
        <f t="shared" si="254"/>
        <v>683</v>
      </c>
      <c r="N700" s="1">
        <f t="shared" si="248"/>
        <v>42997</v>
      </c>
      <c r="O700" s="263">
        <f t="shared" si="249"/>
        <v>37.86554555796441</v>
      </c>
      <c r="P700" s="263">
        <f t="shared" si="250"/>
        <v>9.0293477597955114</v>
      </c>
      <c r="Q700" s="263">
        <f t="shared" si="251"/>
        <v>14.774475367834286</v>
      </c>
      <c r="R700" s="263">
        <f t="shared" si="255"/>
        <v>302.61778158744579</v>
      </c>
      <c r="S700" s="98">
        <f t="shared" si="252"/>
        <v>3.0424933846153843E-2</v>
      </c>
      <c r="T700" s="265">
        <f>R700-'Ejercicio 7'!$J$12*EXP(-S700*34/360)</f>
        <v>302.52083832898268</v>
      </c>
      <c r="U700" s="280">
        <f t="shared" si="256"/>
        <v>8.1907920000000009E-2</v>
      </c>
      <c r="V700" s="280">
        <f t="shared" si="257"/>
        <v>8.2521780000000003E-2</v>
      </c>
      <c r="W700" s="280">
        <f t="shared" si="258"/>
        <v>-3.0642999999999643E-4</v>
      </c>
      <c r="X700" s="280">
        <f t="shared" si="259"/>
        <v>0</v>
      </c>
      <c r="Y700" s="262">
        <f t="shared" si="260"/>
        <v>9.9367780698667065</v>
      </c>
      <c r="Z700" s="262">
        <f t="shared" si="261"/>
        <v>9.7959302831965029</v>
      </c>
      <c r="AA700" s="262">
        <f t="shared" si="262"/>
        <v>10.00044829509595</v>
      </c>
      <c r="AB700" s="262">
        <f t="shared" si="263"/>
        <v>10</v>
      </c>
      <c r="AD700" s="6">
        <f t="shared" si="264"/>
        <v>683</v>
      </c>
      <c r="AE700" s="1">
        <f t="shared" si="265"/>
        <v>43537</v>
      </c>
      <c r="AF700" s="262">
        <f t="shared" si="266"/>
        <v>-0.23316455796440749</v>
      </c>
      <c r="AG700" s="262">
        <f t="shared" si="267"/>
        <v>0.10065224020448937</v>
      </c>
      <c r="AH700" s="262">
        <f t="shared" si="268"/>
        <v>1.552463216571276E-2</v>
      </c>
      <c r="AI700" s="262">
        <f t="shared" si="269"/>
        <v>2.5022134125542266</v>
      </c>
      <c r="AJ700" s="262">
        <f t="shared" si="270"/>
        <v>2.5226000000000415E-4</v>
      </c>
      <c r="AK700" s="262">
        <f t="shared" si="271"/>
        <v>-302.52083832898268</v>
      </c>
    </row>
    <row r="701" spans="1:37" x14ac:dyDescent="0.25">
      <c r="A701" s="6">
        <f t="shared" si="253"/>
        <v>684</v>
      </c>
      <c r="B701" s="245">
        <f>+Rendimientos!F1374</f>
        <v>42998</v>
      </c>
      <c r="C701" s="247">
        <f>+Rendimientos!G1374</f>
        <v>2.4932881692921034E-2</v>
      </c>
      <c r="D701" s="247">
        <f>+Rendimientos!H1374</f>
        <v>-1.161906938366044E-3</v>
      </c>
      <c r="E701" s="247">
        <f>+Rendimientos!I1374</f>
        <v>5.9367657672432976E-3</v>
      </c>
      <c r="F701">
        <f>+VLOOKUP(B701,ASURB.MX!$A$2:$H$1054,8,FALSE)</f>
        <v>-1.2848301509412144E-2</v>
      </c>
      <c r="G701" s="264">
        <f>+dr!F688</f>
        <v>5.7959999999995793E-5</v>
      </c>
      <c r="H701" s="264">
        <f>+dr!G688</f>
        <v>-4.5989999999995756E-5</v>
      </c>
      <c r="I701" s="264">
        <f>+dr!H688</f>
        <v>-1.732999999999596E-5</v>
      </c>
      <c r="J701" s="264">
        <f>+dr!I688</f>
        <v>-7.2639999999998817E-5</v>
      </c>
      <c r="K701" s="264">
        <f>+dr!J688</f>
        <v>0</v>
      </c>
      <c r="M701" s="6">
        <f t="shared" si="254"/>
        <v>684</v>
      </c>
      <c r="N701" s="1">
        <f t="shared" si="248"/>
        <v>42998</v>
      </c>
      <c r="O701" s="263">
        <f t="shared" si="249"/>
        <v>38.582459584359611</v>
      </c>
      <c r="P701" s="263">
        <f t="shared" si="250"/>
        <v>9.119397950143119</v>
      </c>
      <c r="Q701" s="263">
        <f t="shared" si="251"/>
        <v>14.87806592041013</v>
      </c>
      <c r="R701" s="263">
        <f t="shared" si="255"/>
        <v>301.22479822340529</v>
      </c>
      <c r="S701" s="98">
        <f t="shared" si="252"/>
        <v>3.0735153846153843E-2</v>
      </c>
      <c r="T701" s="265">
        <f>R701-'Ejercicio 7'!$J$12*EXP(-S701*34/360)</f>
        <v>301.127857805198</v>
      </c>
      <c r="U701" s="280">
        <f t="shared" si="256"/>
        <v>8.1961990000000012E-2</v>
      </c>
      <c r="V701" s="280">
        <f t="shared" si="257"/>
        <v>8.2603480000000007E-2</v>
      </c>
      <c r="W701" s="280">
        <f t="shared" si="258"/>
        <v>-3.491099999999997E-4</v>
      </c>
      <c r="X701" s="280">
        <f t="shared" si="259"/>
        <v>0</v>
      </c>
      <c r="Y701" s="262">
        <f t="shared" si="260"/>
        <v>9.9367780698667065</v>
      </c>
      <c r="Z701" s="262">
        <f t="shared" si="261"/>
        <v>9.7959302831965029</v>
      </c>
      <c r="AA701" s="262">
        <f t="shared" si="262"/>
        <v>10.00044829509595</v>
      </c>
      <c r="AB701" s="262">
        <f t="shared" si="263"/>
        <v>10</v>
      </c>
      <c r="AD701" s="6">
        <f t="shared" si="264"/>
        <v>684</v>
      </c>
      <c r="AE701" s="1">
        <f t="shared" si="265"/>
        <v>43537</v>
      </c>
      <c r="AF701" s="262">
        <f t="shared" si="266"/>
        <v>-0.95007858435960912</v>
      </c>
      <c r="AG701" s="262">
        <f t="shared" si="267"/>
        <v>1.0602049856881735E-2</v>
      </c>
      <c r="AH701" s="262">
        <f t="shared" si="268"/>
        <v>-8.8065920410130616E-2</v>
      </c>
      <c r="AI701" s="262">
        <f t="shared" si="269"/>
        <v>3.8951967765947302</v>
      </c>
      <c r="AJ701" s="262">
        <f t="shared" si="270"/>
        <v>-5.7959999999995793E-5</v>
      </c>
      <c r="AK701" s="262">
        <f t="shared" si="271"/>
        <v>-301.127857805198</v>
      </c>
    </row>
    <row r="702" spans="1:37" x14ac:dyDescent="0.25">
      <c r="A702" s="6">
        <f t="shared" si="253"/>
        <v>685</v>
      </c>
      <c r="B702" s="245">
        <f>+Rendimientos!F1375</f>
        <v>42999</v>
      </c>
      <c r="C702" s="247">
        <f>+Rendimientos!G1375</f>
        <v>4.1953314214886296E-3</v>
      </c>
      <c r="D702" s="247">
        <f>+Rendimientos!H1375</f>
        <v>-9.3436766984030008E-3</v>
      </c>
      <c r="E702" s="247">
        <f>+Rendimientos!I1375</f>
        <v>3.4804815751750587E-4</v>
      </c>
      <c r="F702">
        <f>+VLOOKUP(B702,ASURB.MX!$A$2:$H$1054,8,FALSE)</f>
        <v>1.0134961946421517E-2</v>
      </c>
      <c r="G702" s="264">
        <f>+dr!F689</f>
        <v>1.4150000000004437E-5</v>
      </c>
      <c r="H702" s="264">
        <f>+dr!G689</f>
        <v>6.4909999999987478E-5</v>
      </c>
      <c r="I702" s="264">
        <f>+dr!H689</f>
        <v>-6.6030000000008582E-5</v>
      </c>
      <c r="J702" s="264">
        <f>+dr!I689</f>
        <v>-1.7999000000000487E-4</v>
      </c>
      <c r="K702" s="264">
        <f>+dr!J689</f>
        <v>0</v>
      </c>
      <c r="M702" s="6">
        <f t="shared" si="254"/>
        <v>685</v>
      </c>
      <c r="N702" s="1">
        <f t="shared" si="248"/>
        <v>42999</v>
      </c>
      <c r="O702" s="263">
        <f t="shared" si="249"/>
        <v>37.790592954211355</v>
      </c>
      <c r="P702" s="263">
        <f t="shared" si="250"/>
        <v>9.0450895374518634</v>
      </c>
      <c r="Q702" s="263">
        <f t="shared" si="251"/>
        <v>14.79514852816558</v>
      </c>
      <c r="R702" s="263">
        <f t="shared" si="255"/>
        <v>308.22809818752467</v>
      </c>
      <c r="S702" s="98">
        <f t="shared" si="252"/>
        <v>3.0691343846153851E-2</v>
      </c>
      <c r="T702" s="265">
        <f>R702-'Ejercicio 7'!$J$12*EXP(-S702*34/360)</f>
        <v>308.13115736821482</v>
      </c>
      <c r="U702" s="280">
        <f t="shared" si="256"/>
        <v>8.2072889999999996E-2</v>
      </c>
      <c r="V702" s="280">
        <f t="shared" si="257"/>
        <v>8.2554779999999994E-2</v>
      </c>
      <c r="W702" s="280">
        <f t="shared" si="258"/>
        <v>-4.5646000000000575E-4</v>
      </c>
      <c r="X702" s="280">
        <f t="shared" si="259"/>
        <v>0</v>
      </c>
      <c r="Y702" s="262">
        <f t="shared" si="260"/>
        <v>9.9367780698667065</v>
      </c>
      <c r="Z702" s="262">
        <f t="shared" si="261"/>
        <v>9.7959302831965029</v>
      </c>
      <c r="AA702" s="262">
        <f t="shared" si="262"/>
        <v>10.00044829509595</v>
      </c>
      <c r="AB702" s="262">
        <f t="shared" si="263"/>
        <v>10</v>
      </c>
      <c r="AD702" s="6">
        <f t="shared" si="264"/>
        <v>685</v>
      </c>
      <c r="AE702" s="1">
        <f t="shared" si="265"/>
        <v>43537</v>
      </c>
      <c r="AF702" s="262">
        <f t="shared" si="266"/>
        <v>-0.15821195421135315</v>
      </c>
      <c r="AG702" s="262">
        <f t="shared" si="267"/>
        <v>8.4910462548137389E-2</v>
      </c>
      <c r="AH702" s="262">
        <f t="shared" si="268"/>
        <v>-5.1485281655807569E-3</v>
      </c>
      <c r="AI702" s="262">
        <f t="shared" si="269"/>
        <v>-3.1081031875246481</v>
      </c>
      <c r="AJ702" s="262">
        <f t="shared" si="270"/>
        <v>-1.4150000000004437E-5</v>
      </c>
      <c r="AK702" s="262">
        <f t="shared" si="271"/>
        <v>-308.13115736821482</v>
      </c>
    </row>
    <row r="703" spans="1:37" x14ac:dyDescent="0.25">
      <c r="A703" s="6">
        <f t="shared" si="253"/>
        <v>686</v>
      </c>
      <c r="B703" s="245">
        <f>+Rendimientos!F1376</f>
        <v>43000</v>
      </c>
      <c r="C703" s="247">
        <f>+Rendimientos!G1376</f>
        <v>-8.4083981407926233E-3</v>
      </c>
      <c r="D703" s="247">
        <f>+Rendimientos!H1376</f>
        <v>4.6828346534108032E-3</v>
      </c>
      <c r="E703" s="247">
        <f>+Rendimientos!I1376</f>
        <v>-1.0446601481248618E-3</v>
      </c>
      <c r="F703">
        <f>+VLOOKUP(B703,ASURB.MX!$A$2:$H$1054,8,FALSE)</f>
        <v>-8.2691548749454589E-3</v>
      </c>
      <c r="G703" s="264">
        <f>+dr!F690</f>
        <v>-2.0695999999999215E-4</v>
      </c>
      <c r="H703" s="264">
        <f>+dr!G690</f>
        <v>1.7266000000000503E-4</v>
      </c>
      <c r="I703" s="264">
        <f>+dr!H690</f>
        <v>-2.9390999999999445E-4</v>
      </c>
      <c r="J703" s="264">
        <f>+dr!I690</f>
        <v>-2.2238999999998899E-4</v>
      </c>
      <c r="K703" s="264">
        <f>+dr!J690</f>
        <v>0</v>
      </c>
      <c r="M703" s="6">
        <f t="shared" si="254"/>
        <v>686</v>
      </c>
      <c r="N703" s="1">
        <f t="shared" si="248"/>
        <v>43000</v>
      </c>
      <c r="O703" s="263">
        <f t="shared" si="249"/>
        <v>37.317279563234415</v>
      </c>
      <c r="P703" s="263">
        <f t="shared" si="250"/>
        <v>9.1728545424409766</v>
      </c>
      <c r="Q703" s="263">
        <f t="shared" si="251"/>
        <v>14.774557543872866</v>
      </c>
      <c r="R703" s="263">
        <f t="shared" si="255"/>
        <v>302.60731369917005</v>
      </c>
      <c r="S703" s="98">
        <f t="shared" si="252"/>
        <v>3.0470233846153855E-2</v>
      </c>
      <c r="T703" s="265">
        <f>R703-'Ejercicio 7'!$J$12*EXP(-S703*34/360)</f>
        <v>302.51037085546164</v>
      </c>
      <c r="U703" s="280">
        <f t="shared" si="256"/>
        <v>8.2180640000000013E-2</v>
      </c>
      <c r="V703" s="280">
        <f t="shared" si="257"/>
        <v>8.2326900000000008E-2</v>
      </c>
      <c r="W703" s="280">
        <f t="shared" si="258"/>
        <v>-4.9885999999998987E-4</v>
      </c>
      <c r="X703" s="280">
        <f t="shared" si="259"/>
        <v>0</v>
      </c>
      <c r="Y703" s="262">
        <f t="shared" si="260"/>
        <v>9.9367780698667065</v>
      </c>
      <c r="Z703" s="262">
        <f t="shared" si="261"/>
        <v>9.7959302831965029</v>
      </c>
      <c r="AA703" s="262">
        <f t="shared" si="262"/>
        <v>10.00044829509595</v>
      </c>
      <c r="AB703" s="262">
        <f t="shared" si="263"/>
        <v>10</v>
      </c>
      <c r="AD703" s="6">
        <f t="shared" si="264"/>
        <v>686</v>
      </c>
      <c r="AE703" s="1">
        <f t="shared" si="265"/>
        <v>43537</v>
      </c>
      <c r="AF703" s="262">
        <f t="shared" si="266"/>
        <v>0.31510143676558755</v>
      </c>
      <c r="AG703" s="262">
        <f t="shared" si="267"/>
        <v>-4.2854542440975862E-2</v>
      </c>
      <c r="AH703" s="262">
        <f t="shared" si="268"/>
        <v>1.5442456127132687E-2</v>
      </c>
      <c r="AI703" s="262">
        <f t="shared" si="269"/>
        <v>2.5126813008299678</v>
      </c>
      <c r="AJ703" s="262">
        <f t="shared" si="270"/>
        <v>2.0695999999999215E-4</v>
      </c>
      <c r="AK703" s="262">
        <f t="shared" si="271"/>
        <v>-302.51037085546164</v>
      </c>
    </row>
    <row r="704" spans="1:37" x14ac:dyDescent="0.25">
      <c r="A704" s="6">
        <f t="shared" si="253"/>
        <v>687</v>
      </c>
      <c r="B704" s="245">
        <f>+Rendimientos!F1377</f>
        <v>43003</v>
      </c>
      <c r="C704" s="247">
        <f>+Rendimientos!G1377</f>
        <v>-4.8367688006138825E-3</v>
      </c>
      <c r="D704" s="247">
        <f>+Rendimientos!H1377</f>
        <v>1.0225474218715301E-2</v>
      </c>
      <c r="E704" s="247">
        <f>+Rendimientos!I1377</f>
        <v>1.0743518792468572E-2</v>
      </c>
      <c r="F704">
        <f>+VLOOKUP(B704,ASURB.MX!$A$2:$H$1054,8,FALSE)</f>
        <v>3.3271374863243406E-3</v>
      </c>
      <c r="G704" s="264">
        <f>+dr!F691</f>
        <v>2.9929999999998846E-4</v>
      </c>
      <c r="H704" s="264">
        <f>+dr!G691</f>
        <v>-9.1089999999988125E-5</v>
      </c>
      <c r="I704" s="264">
        <f>+dr!H691</f>
        <v>4.6959999999998669E-5</v>
      </c>
      <c r="J704" s="264">
        <f>+dr!I691</f>
        <v>5.0299999999892098E-6</v>
      </c>
      <c r="K704" s="264">
        <f>+dr!J691</f>
        <v>0</v>
      </c>
      <c r="M704" s="6">
        <f t="shared" si="254"/>
        <v>687</v>
      </c>
      <c r="N704" s="1">
        <f t="shared" si="248"/>
        <v>43003</v>
      </c>
      <c r="O704" s="263">
        <f t="shared" si="249"/>
        <v>37.450801357056704</v>
      </c>
      <c r="P704" s="263">
        <f t="shared" si="250"/>
        <v>9.2238375285927923</v>
      </c>
      <c r="Q704" s="263">
        <f t="shared" si="251"/>
        <v>14.949753262429422</v>
      </c>
      <c r="R704" s="263">
        <f t="shared" si="255"/>
        <v>306.13686186307473</v>
      </c>
      <c r="S704" s="98">
        <f t="shared" si="252"/>
        <v>3.0976493846153835E-2</v>
      </c>
      <c r="T704" s="265">
        <f>R704-'Ejercicio 7'!$J$12*EXP(-S704*34/360)</f>
        <v>306.03992365442679</v>
      </c>
      <c r="U704" s="280">
        <f t="shared" si="256"/>
        <v>8.191689000000002E-2</v>
      </c>
      <c r="V704" s="280">
        <f t="shared" si="257"/>
        <v>8.2667770000000002E-2</v>
      </c>
      <c r="W704" s="280">
        <f t="shared" si="258"/>
        <v>-2.7144000000001167E-4</v>
      </c>
      <c r="X704" s="280">
        <f t="shared" si="259"/>
        <v>0</v>
      </c>
      <c r="Y704" s="262">
        <f t="shared" si="260"/>
        <v>9.9367780698667065</v>
      </c>
      <c r="Z704" s="262">
        <f t="shared" si="261"/>
        <v>9.7959302831965029</v>
      </c>
      <c r="AA704" s="262">
        <f t="shared" si="262"/>
        <v>10.00044829509595</v>
      </c>
      <c r="AB704" s="262">
        <f t="shared" si="263"/>
        <v>10</v>
      </c>
      <c r="AD704" s="6">
        <f t="shared" si="264"/>
        <v>687</v>
      </c>
      <c r="AE704" s="1">
        <f t="shared" si="265"/>
        <v>43537</v>
      </c>
      <c r="AF704" s="262">
        <f t="shared" si="266"/>
        <v>0.18157964294329787</v>
      </c>
      <c r="AG704" s="262">
        <f t="shared" si="267"/>
        <v>-9.3837528592791486E-2</v>
      </c>
      <c r="AH704" s="262">
        <f t="shared" si="268"/>
        <v>-0.15975326242942245</v>
      </c>
      <c r="AI704" s="262">
        <f t="shared" si="269"/>
        <v>-1.0168668630747106</v>
      </c>
      <c r="AJ704" s="262">
        <f t="shared" si="270"/>
        <v>-2.9929999999998846E-4</v>
      </c>
      <c r="AK704" s="262">
        <f t="shared" si="271"/>
        <v>-306.03992365442679</v>
      </c>
    </row>
    <row r="705" spans="1:37" x14ac:dyDescent="0.25">
      <c r="A705" s="6">
        <f t="shared" si="253"/>
        <v>688</v>
      </c>
      <c r="B705" s="245">
        <f>+Rendimientos!F1378</f>
        <v>43004</v>
      </c>
      <c r="C705" s="247">
        <f>+Rendimientos!G1378</f>
        <v>-1.8198974334418824E-3</v>
      </c>
      <c r="D705" s="247">
        <f>+Rendimientos!H1378</f>
        <v>2.5401082515740425E-3</v>
      </c>
      <c r="E705" s="247">
        <f>+Rendimientos!I1378</f>
        <v>-1.0347224783721447E-3</v>
      </c>
      <c r="F705">
        <f>+VLOOKUP(B705,ASURB.MX!$A$2:$H$1054,8,FALSE)</f>
        <v>-2.8165582540398317E-5</v>
      </c>
      <c r="G705" s="264">
        <f>+dr!F692</f>
        <v>-8.2329999999991577E-5</v>
      </c>
      <c r="H705" s="264">
        <f>+dr!G692</f>
        <v>-6.3700000000013746E-5</v>
      </c>
      <c r="I705" s="264">
        <f>+dr!H692</f>
        <v>1.5929000000000637E-4</v>
      </c>
      <c r="J705" s="264">
        <f>+dr!I692</f>
        <v>2.0930000000002336E-5</v>
      </c>
      <c r="K705" s="264">
        <f>+dr!J692</f>
        <v>0</v>
      </c>
      <c r="M705" s="6">
        <f t="shared" si="254"/>
        <v>688</v>
      </c>
      <c r="N705" s="1">
        <f t="shared" si="248"/>
        <v>43004</v>
      </c>
      <c r="O705" s="263">
        <f t="shared" si="249"/>
        <v>37.563956208340549</v>
      </c>
      <c r="P705" s="263">
        <f t="shared" si="250"/>
        <v>9.1532206673559831</v>
      </c>
      <c r="Q705" s="263">
        <f t="shared" si="251"/>
        <v>14.77470436927603</v>
      </c>
      <c r="R705" s="263">
        <f t="shared" si="255"/>
        <v>305.11140123862083</v>
      </c>
      <c r="S705" s="98">
        <f t="shared" si="252"/>
        <v>3.0594863846153855E-2</v>
      </c>
      <c r="T705" s="265">
        <f>R705-'Ejercicio 7'!$J$12*EXP(-S705*34/360)</f>
        <v>305.01445953598221</v>
      </c>
      <c r="U705" s="280">
        <f t="shared" si="256"/>
        <v>8.1944279999999994E-2</v>
      </c>
      <c r="V705" s="280">
        <f t="shared" si="257"/>
        <v>8.2780100000000009E-2</v>
      </c>
      <c r="W705" s="280">
        <f t="shared" si="258"/>
        <v>-2.5553999999999855E-4</v>
      </c>
      <c r="X705" s="280">
        <f t="shared" si="259"/>
        <v>0</v>
      </c>
      <c r="Y705" s="262">
        <f t="shared" si="260"/>
        <v>9.9367780698667065</v>
      </c>
      <c r="Z705" s="262">
        <f t="shared" si="261"/>
        <v>9.7959302831965029</v>
      </c>
      <c r="AA705" s="262">
        <f t="shared" si="262"/>
        <v>10.00044829509595</v>
      </c>
      <c r="AB705" s="262">
        <f t="shared" si="263"/>
        <v>10</v>
      </c>
      <c r="AD705" s="6">
        <f t="shared" si="264"/>
        <v>688</v>
      </c>
      <c r="AE705" s="1">
        <f t="shared" si="265"/>
        <v>43537</v>
      </c>
      <c r="AF705" s="262">
        <f t="shared" si="266"/>
        <v>6.8424791659452922E-2</v>
      </c>
      <c r="AG705" s="262">
        <f t="shared" si="267"/>
        <v>-2.3220667355982272E-2</v>
      </c>
      <c r="AH705" s="262">
        <f t="shared" si="268"/>
        <v>1.5295630723969111E-2</v>
      </c>
      <c r="AI705" s="262">
        <f t="shared" si="269"/>
        <v>8.593761379188436E-3</v>
      </c>
      <c r="AJ705" s="262">
        <f t="shared" si="270"/>
        <v>8.2329999999991577E-5</v>
      </c>
      <c r="AK705" s="262">
        <f t="shared" si="271"/>
        <v>-305.01445953598221</v>
      </c>
    </row>
    <row r="706" spans="1:37" x14ac:dyDescent="0.25">
      <c r="A706" s="6">
        <f t="shared" si="253"/>
        <v>689</v>
      </c>
      <c r="B706" s="245">
        <f>+Rendimientos!F1379</f>
        <v>43005</v>
      </c>
      <c r="C706" s="247">
        <f>+Rendimientos!G1379</f>
        <v>-3.0403794488107335E-3</v>
      </c>
      <c r="D706" s="247">
        <f>+Rendimientos!H1379</f>
        <v>-3.9284662758525633E-3</v>
      </c>
      <c r="E706" s="247">
        <f>+Rendimientos!I1379</f>
        <v>2.0682251408715791E-3</v>
      </c>
      <c r="F706">
        <f>+VLOOKUP(B706,ASURB.MX!$A$2:$H$1054,8,FALSE)</f>
        <v>-7.5444258140716603E-3</v>
      </c>
      <c r="G706" s="264">
        <f>+dr!F693</f>
        <v>3.0096999999999763E-4</v>
      </c>
      <c r="H706" s="264">
        <f>+dr!G693</f>
        <v>-7.0080000000000142E-5</v>
      </c>
      <c r="I706" s="264">
        <f>+dr!H693</f>
        <v>-8.6050000000004179E-5</v>
      </c>
      <c r="J706" s="264">
        <f>+dr!I693</f>
        <v>8.8389999999993751E-5</v>
      </c>
      <c r="K706" s="264">
        <f>+dr!J693</f>
        <v>0</v>
      </c>
      <c r="M706" s="6">
        <f t="shared" si="254"/>
        <v>689</v>
      </c>
      <c r="N706" s="1">
        <f t="shared" si="248"/>
        <v>43005</v>
      </c>
      <c r="O706" s="263">
        <f t="shared" si="249"/>
        <v>37.51813804117414</v>
      </c>
      <c r="P706" s="263">
        <f t="shared" si="250"/>
        <v>9.0942034616851117</v>
      </c>
      <c r="Q706" s="263">
        <f t="shared" si="251"/>
        <v>14.820620704173447</v>
      </c>
      <c r="R706" s="263">
        <f t="shared" si="255"/>
        <v>302.82670150219656</v>
      </c>
      <c r="S706" s="98">
        <f t="shared" si="252"/>
        <v>3.0978163846153844E-2</v>
      </c>
      <c r="T706" s="265">
        <f>R706-'Ejercicio 7'!$J$12*EXP(-S706*34/360)</f>
        <v>302.7297633088379</v>
      </c>
      <c r="U706" s="280">
        <f t="shared" si="256"/>
        <v>8.1937900000000008E-2</v>
      </c>
      <c r="V706" s="280">
        <f t="shared" si="257"/>
        <v>8.2534759999999999E-2</v>
      </c>
      <c r="W706" s="280">
        <f t="shared" si="258"/>
        <v>-1.8808000000000713E-4</v>
      </c>
      <c r="X706" s="280">
        <f t="shared" si="259"/>
        <v>0</v>
      </c>
      <c r="Y706" s="262">
        <f t="shared" si="260"/>
        <v>9.9367780698667065</v>
      </c>
      <c r="Z706" s="262">
        <f t="shared" si="261"/>
        <v>9.7959302831965029</v>
      </c>
      <c r="AA706" s="262">
        <f t="shared" si="262"/>
        <v>10.00044829509595</v>
      </c>
      <c r="AB706" s="262">
        <f t="shared" si="263"/>
        <v>10</v>
      </c>
      <c r="AD706" s="6">
        <f t="shared" si="264"/>
        <v>689</v>
      </c>
      <c r="AE706" s="1">
        <f t="shared" si="265"/>
        <v>43537</v>
      </c>
      <c r="AF706" s="262">
        <f t="shared" si="266"/>
        <v>0.11424295882586222</v>
      </c>
      <c r="AG706" s="262">
        <f t="shared" si="267"/>
        <v>3.5796538314889048E-2</v>
      </c>
      <c r="AH706" s="262">
        <f t="shared" si="268"/>
        <v>-3.0620704173447422E-2</v>
      </c>
      <c r="AI706" s="262">
        <f t="shared" si="269"/>
        <v>2.2932934978034609</v>
      </c>
      <c r="AJ706" s="262">
        <f t="shared" si="270"/>
        <v>-3.0096999999999763E-4</v>
      </c>
      <c r="AK706" s="262">
        <f t="shared" si="271"/>
        <v>-302.7297633088379</v>
      </c>
    </row>
    <row r="707" spans="1:37" x14ac:dyDescent="0.25">
      <c r="A707" s="6">
        <f t="shared" si="253"/>
        <v>690</v>
      </c>
      <c r="B707" s="245">
        <f>+Rendimientos!F1380</f>
        <v>43006</v>
      </c>
      <c r="C707" s="247">
        <f>+Rendimientos!G1380</f>
        <v>-3.6607117249887185E-3</v>
      </c>
      <c r="D707" s="247">
        <f>+Rendimientos!H1380</f>
        <v>1.8353529888676102E-2</v>
      </c>
      <c r="E707" s="247">
        <f>+Rendimientos!I1380</f>
        <v>7.547216086621341E-3</v>
      </c>
      <c r="F707">
        <f>+VLOOKUP(B707,ASURB.MX!$A$2:$H$1054,8,FALSE)</f>
        <v>-1.3707908098628445E-2</v>
      </c>
      <c r="G707" s="264">
        <f>+dr!F694</f>
        <v>-2.8929999999996459E-5</v>
      </c>
      <c r="H707" s="264">
        <f>+dr!G694</f>
        <v>-5.8859999999993917E-5</v>
      </c>
      <c r="I707" s="264">
        <f>+dr!H694</f>
        <v>1.7970999999999959E-4</v>
      </c>
      <c r="J707" s="264">
        <f>+dr!I694</f>
        <v>1.7779000000001099E-4</v>
      </c>
      <c r="K707" s="264">
        <f>+dr!J694</f>
        <v>0</v>
      </c>
      <c r="M707" s="6">
        <f t="shared" si="254"/>
        <v>690</v>
      </c>
      <c r="N707" s="1">
        <f t="shared" si="248"/>
        <v>43006</v>
      </c>
      <c r="O707" s="263">
        <f t="shared" si="249"/>
        <v>37.494871546430026</v>
      </c>
      <c r="P707" s="263">
        <f t="shared" si="250"/>
        <v>9.2991149084482458</v>
      </c>
      <c r="Q707" s="263">
        <f t="shared" si="251"/>
        <v>14.902045610290285</v>
      </c>
      <c r="R707" s="263">
        <f t="shared" si="255"/>
        <v>300.96597466117441</v>
      </c>
      <c r="S707" s="98">
        <f t="shared" si="252"/>
        <v>3.064826384615385E-2</v>
      </c>
      <c r="T707" s="265">
        <f>R707-'Ejercicio 7'!$J$12*EXP(-S707*34/360)</f>
        <v>300.86903344744388</v>
      </c>
      <c r="U707" s="280">
        <f t="shared" si="256"/>
        <v>8.1949120000000014E-2</v>
      </c>
      <c r="V707" s="280">
        <f t="shared" si="257"/>
        <v>8.2800520000000002E-2</v>
      </c>
      <c r="W707" s="280">
        <f t="shared" si="258"/>
        <v>-9.8679999999989887E-5</v>
      </c>
      <c r="X707" s="280">
        <f t="shared" si="259"/>
        <v>0</v>
      </c>
      <c r="Y707" s="262">
        <f t="shared" si="260"/>
        <v>9.9367780698667065</v>
      </c>
      <c r="Z707" s="262">
        <f t="shared" si="261"/>
        <v>9.7959302831965029</v>
      </c>
      <c r="AA707" s="262">
        <f t="shared" si="262"/>
        <v>10.00044829509595</v>
      </c>
      <c r="AB707" s="262">
        <f t="shared" si="263"/>
        <v>10</v>
      </c>
      <c r="AD707" s="6">
        <f t="shared" si="264"/>
        <v>690</v>
      </c>
      <c r="AE707" s="1">
        <f t="shared" si="265"/>
        <v>43537</v>
      </c>
      <c r="AF707" s="262">
        <f t="shared" si="266"/>
        <v>0.1375094535699759</v>
      </c>
      <c r="AG707" s="262">
        <f t="shared" si="267"/>
        <v>-0.16911490844824506</v>
      </c>
      <c r="AH707" s="262">
        <f t="shared" si="268"/>
        <v>-0.11204561029028604</v>
      </c>
      <c r="AI707" s="262">
        <f t="shared" si="269"/>
        <v>4.1540203388256032</v>
      </c>
      <c r="AJ707" s="262">
        <f t="shared" si="270"/>
        <v>2.8929999999996459E-5</v>
      </c>
      <c r="AK707" s="262">
        <f t="shared" si="271"/>
        <v>-300.86903344744388</v>
      </c>
    </row>
    <row r="708" spans="1:37" x14ac:dyDescent="0.25">
      <c r="A708" s="6">
        <f t="shared" si="253"/>
        <v>691</v>
      </c>
      <c r="B708" s="245">
        <f>+Rendimientos!F1381</f>
        <v>43007</v>
      </c>
      <c r="C708" s="247">
        <f>+Rendimientos!G1381</f>
        <v>1.154664910081573E-2</v>
      </c>
      <c r="D708" s="247">
        <f>+Rendimientos!H1381</f>
        <v>-4.5489682823753047E-4</v>
      </c>
      <c r="E708" s="247">
        <f>+Rendimientos!I1381</f>
        <v>8.507826895812344E-3</v>
      </c>
      <c r="F708">
        <f>+VLOOKUP(B708,ASURB.MX!$A$2:$H$1054,8,FALSE)</f>
        <v>-3.3987327087286997E-3</v>
      </c>
      <c r="G708" s="264">
        <f>+dr!F695</f>
        <v>1.084999999999281E-5</v>
      </c>
      <c r="H708" s="264">
        <f>+dr!G695</f>
        <v>-4.6430000000000082E-5</v>
      </c>
      <c r="I708" s="264">
        <f>+dr!H695</f>
        <v>-6.3450000000006557E-5</v>
      </c>
      <c r="J708" s="264">
        <f>+dr!I695</f>
        <v>-2.8361000000000358E-4</v>
      </c>
      <c r="K708" s="264">
        <f>+dr!J695</f>
        <v>0</v>
      </c>
      <c r="M708" s="6">
        <f t="shared" si="254"/>
        <v>691</v>
      </c>
      <c r="N708" s="1">
        <f t="shared" si="248"/>
        <v>43007</v>
      </c>
      <c r="O708" s="263">
        <f t="shared" si="249"/>
        <v>38.069427252334457</v>
      </c>
      <c r="P708" s="263">
        <f t="shared" si="250"/>
        <v>9.1258477364555528</v>
      </c>
      <c r="Q708" s="263">
        <f t="shared" si="251"/>
        <v>14.916367554188319</v>
      </c>
      <c r="R708" s="263">
        <f t="shared" si="255"/>
        <v>304.08473397721446</v>
      </c>
      <c r="S708" s="98">
        <f t="shared" si="252"/>
        <v>3.068804384615384E-2</v>
      </c>
      <c r="T708" s="265">
        <f>R708-'Ejercicio 7'!$J$12*EXP(-S708*34/360)</f>
        <v>303.98779312769136</v>
      </c>
      <c r="U708" s="280">
        <f t="shared" si="256"/>
        <v>8.1961550000000008E-2</v>
      </c>
      <c r="V708" s="280">
        <f t="shared" si="257"/>
        <v>8.2557359999999996E-2</v>
      </c>
      <c r="W708" s="280">
        <f t="shared" si="258"/>
        <v>-5.6008000000000446E-4</v>
      </c>
      <c r="X708" s="280">
        <f t="shared" si="259"/>
        <v>0</v>
      </c>
      <c r="Y708" s="262">
        <f t="shared" si="260"/>
        <v>9.9367780698667065</v>
      </c>
      <c r="Z708" s="262">
        <f t="shared" si="261"/>
        <v>9.7959302831965029</v>
      </c>
      <c r="AA708" s="262">
        <f t="shared" si="262"/>
        <v>10.00044829509595</v>
      </c>
      <c r="AB708" s="262">
        <f t="shared" si="263"/>
        <v>10</v>
      </c>
      <c r="AD708" s="6">
        <f t="shared" si="264"/>
        <v>691</v>
      </c>
      <c r="AE708" s="1">
        <f t="shared" si="265"/>
        <v>43537</v>
      </c>
      <c r="AF708" s="262">
        <f t="shared" si="266"/>
        <v>-0.43704625233445427</v>
      </c>
      <c r="AG708" s="262">
        <f t="shared" si="267"/>
        <v>4.1522635444479761E-3</v>
      </c>
      <c r="AH708" s="262">
        <f t="shared" si="268"/>
        <v>-0.12636755418832024</v>
      </c>
      <c r="AI708" s="262">
        <f t="shared" si="269"/>
        <v>1.0352610227855621</v>
      </c>
      <c r="AJ708" s="262">
        <f t="shared" si="270"/>
        <v>-1.084999999999281E-5</v>
      </c>
      <c r="AK708" s="262">
        <f t="shared" si="271"/>
        <v>-303.98779312769136</v>
      </c>
    </row>
    <row r="709" spans="1:37" x14ac:dyDescent="0.25">
      <c r="A709" s="6">
        <f t="shared" si="253"/>
        <v>692</v>
      </c>
      <c r="B709" s="245">
        <f>+Rendimientos!F1382</f>
        <v>43010</v>
      </c>
      <c r="C709" s="247">
        <f>+Rendimientos!G1382</f>
        <v>1.207790038362136E-3</v>
      </c>
      <c r="D709" s="247">
        <f>+Rendimientos!H1382</f>
        <v>1.2206291124581001E-2</v>
      </c>
      <c r="E709" s="247">
        <f>+Rendimientos!I1382</f>
        <v>-2.7146269983900403E-3</v>
      </c>
      <c r="F709">
        <f>+VLOOKUP(B709,ASURB.MX!$A$2:$H$1054,8,FALSE)</f>
        <v>1.1531894790649717E-2</v>
      </c>
      <c r="G709" s="264">
        <f>+dr!F696</f>
        <v>-9.610000000000174E-5</v>
      </c>
      <c r="H709" s="264">
        <f>+dr!G696</f>
        <v>7.5560000000002292E-5</v>
      </c>
      <c r="I709" s="264">
        <f>+dr!H696</f>
        <v>-3.6559999999991044E-5</v>
      </c>
      <c r="J709" s="264">
        <f>+dr!I696</f>
        <v>-2.66000000000155E-6</v>
      </c>
      <c r="K709" s="264">
        <f>+dr!J696</f>
        <v>0</v>
      </c>
      <c r="M709" s="6">
        <f t="shared" si="254"/>
        <v>692</v>
      </c>
      <c r="N709" s="1">
        <f t="shared" si="248"/>
        <v>43010</v>
      </c>
      <c r="O709" s="263">
        <f t="shared" si="249"/>
        <v>37.677860474190965</v>
      </c>
      <c r="P709" s="263">
        <f t="shared" si="250"/>
        <v>9.2421263693489699</v>
      </c>
      <c r="Q709" s="263">
        <f t="shared" si="251"/>
        <v>14.749905112647928</v>
      </c>
      <c r="R709" s="263">
        <f t="shared" si="255"/>
        <v>308.65897302293331</v>
      </c>
      <c r="S709" s="98">
        <f t="shared" si="252"/>
        <v>3.0581093846153845E-2</v>
      </c>
      <c r="T709" s="265">
        <f>R709-'Ejercicio 7'!$J$12*EXP(-S709*34/360)</f>
        <v>308.56203119422196</v>
      </c>
      <c r="U709" s="280">
        <f t="shared" si="256"/>
        <v>8.208354000000001E-2</v>
      </c>
      <c r="V709" s="280">
        <f t="shared" si="257"/>
        <v>8.2584250000000012E-2</v>
      </c>
      <c r="W709" s="280">
        <f t="shared" si="258"/>
        <v>-2.7913000000000243E-4</v>
      </c>
      <c r="X709" s="280">
        <f t="shared" si="259"/>
        <v>0</v>
      </c>
      <c r="Y709" s="262">
        <f t="shared" si="260"/>
        <v>9.9367780698667065</v>
      </c>
      <c r="Z709" s="262">
        <f t="shared" si="261"/>
        <v>9.7959302831965029</v>
      </c>
      <c r="AA709" s="262">
        <f t="shared" si="262"/>
        <v>10.00044829509595</v>
      </c>
      <c r="AB709" s="262">
        <f t="shared" si="263"/>
        <v>10</v>
      </c>
      <c r="AD709" s="6">
        <f t="shared" si="264"/>
        <v>692</v>
      </c>
      <c r="AE709" s="1">
        <f t="shared" si="265"/>
        <v>43537</v>
      </c>
      <c r="AF709" s="262">
        <f t="shared" si="266"/>
        <v>-4.5479474190962321E-2</v>
      </c>
      <c r="AG709" s="262">
        <f t="shared" si="267"/>
        <v>-0.11212636934896913</v>
      </c>
      <c r="AH709" s="262">
        <f t="shared" si="268"/>
        <v>4.0094887352070785E-2</v>
      </c>
      <c r="AI709" s="262">
        <f t="shared" si="269"/>
        <v>-3.5389780229332928</v>
      </c>
      <c r="AJ709" s="262">
        <f t="shared" si="270"/>
        <v>9.610000000000174E-5</v>
      </c>
      <c r="AK709" s="262">
        <f t="shared" si="271"/>
        <v>-308.56203119422196</v>
      </c>
    </row>
    <row r="710" spans="1:37" x14ac:dyDescent="0.25">
      <c r="A710" s="6">
        <f t="shared" si="253"/>
        <v>693</v>
      </c>
      <c r="B710" s="245">
        <f>+Rendimientos!F1383</f>
        <v>43011</v>
      </c>
      <c r="C710" s="247">
        <f>+Rendimientos!G1383</f>
        <v>-6.0374286783308122E-4</v>
      </c>
      <c r="D710" s="247">
        <f>+Rendimientos!H1383</f>
        <v>8.5012074790138531E-3</v>
      </c>
      <c r="E710" s="247">
        <f>+Rendimientos!I1383</f>
        <v>-1.4718794971328462E-2</v>
      </c>
      <c r="F710">
        <f>+VLOOKUP(B710,ASURB.MX!$A$2:$H$1054,8,FALSE)</f>
        <v>-3.857797186943652E-3</v>
      </c>
      <c r="G710" s="264">
        <f>+dr!F697</f>
        <v>1.4485000000000192E-4</v>
      </c>
      <c r="H710" s="264">
        <f>+dr!G697</f>
        <v>-8.3279999999991139E-5</v>
      </c>
      <c r="I710" s="264">
        <f>+dr!H697</f>
        <v>-8.7040000000010442E-5</v>
      </c>
      <c r="J710" s="264">
        <f>+dr!I697</f>
        <v>-3.6170000000002034E-5</v>
      </c>
      <c r="K710" s="264">
        <f>+dr!J697</f>
        <v>0</v>
      </c>
      <c r="M710" s="6">
        <f t="shared" si="254"/>
        <v>693</v>
      </c>
      <c r="N710" s="1">
        <f t="shared" si="248"/>
        <v>43011</v>
      </c>
      <c r="O710" s="263">
        <f t="shared" si="249"/>
        <v>37.609667575595601</v>
      </c>
      <c r="P710" s="263">
        <f t="shared" si="250"/>
        <v>9.2079468761286236</v>
      </c>
      <c r="Q710" s="263">
        <f t="shared" si="251"/>
        <v>14.573903265443979</v>
      </c>
      <c r="R710" s="263">
        <f t="shared" si="255"/>
        <v>303.94517151401368</v>
      </c>
      <c r="S710" s="98">
        <f t="shared" si="252"/>
        <v>3.0822043846153849E-2</v>
      </c>
      <c r="T710" s="265">
        <f>R710-'Ejercicio 7'!$J$12*EXP(-S710*34/360)</f>
        <v>303.84823189132317</v>
      </c>
      <c r="U710" s="280">
        <f t="shared" si="256"/>
        <v>8.1924700000000017E-2</v>
      </c>
      <c r="V710" s="280">
        <f t="shared" si="257"/>
        <v>8.2533769999999992E-2</v>
      </c>
      <c r="W710" s="280">
        <f t="shared" si="258"/>
        <v>-3.1264000000000292E-4</v>
      </c>
      <c r="X710" s="280">
        <f t="shared" si="259"/>
        <v>0</v>
      </c>
      <c r="Y710" s="262">
        <f t="shared" si="260"/>
        <v>9.9367780698667065</v>
      </c>
      <c r="Z710" s="262">
        <f t="shared" si="261"/>
        <v>9.7959302831965029</v>
      </c>
      <c r="AA710" s="262">
        <f t="shared" si="262"/>
        <v>10.00044829509595</v>
      </c>
      <c r="AB710" s="262">
        <f t="shared" si="263"/>
        <v>10</v>
      </c>
      <c r="AD710" s="6">
        <f t="shared" si="264"/>
        <v>693</v>
      </c>
      <c r="AE710" s="1">
        <f t="shared" si="265"/>
        <v>43537</v>
      </c>
      <c r="AF710" s="262">
        <f t="shared" si="266"/>
        <v>2.2713424404400939E-2</v>
      </c>
      <c r="AG710" s="262">
        <f t="shared" si="267"/>
        <v>-7.7946876128622833E-2</v>
      </c>
      <c r="AH710" s="262">
        <f t="shared" si="268"/>
        <v>0.21609673455601985</v>
      </c>
      <c r="AI710" s="262">
        <f t="shared" si="269"/>
        <v>1.1748234859863373</v>
      </c>
      <c r="AJ710" s="262">
        <f t="shared" si="270"/>
        <v>-1.4485000000000192E-4</v>
      </c>
      <c r="AK710" s="262">
        <f t="shared" si="271"/>
        <v>-303.84823189132317</v>
      </c>
    </row>
    <row r="711" spans="1:37" x14ac:dyDescent="0.25">
      <c r="A711" s="6">
        <f t="shared" si="253"/>
        <v>694</v>
      </c>
      <c r="B711" s="245">
        <f>+Rendimientos!F1384</f>
        <v>43012</v>
      </c>
      <c r="C711" s="247">
        <f>+Rendimientos!G1384</f>
        <v>-1.2083385156029113E-3</v>
      </c>
      <c r="D711" s="247">
        <f>+Rendimientos!H1384</f>
        <v>2.1814286275683978E-2</v>
      </c>
      <c r="E711" s="247">
        <f>+Rendimientos!I1384</f>
        <v>-9.7020304770759364E-3</v>
      </c>
      <c r="F711">
        <f>+VLOOKUP(B711,ASURB.MX!$A$2:$H$1054,8,FALSE)</f>
        <v>8.6380395160475399E-3</v>
      </c>
      <c r="G711" s="264">
        <f>+dr!F698</f>
        <v>-1.2969999999999648E-4</v>
      </c>
      <c r="H711" s="264">
        <f>+dr!G698</f>
        <v>-1.9603000000001369E-4</v>
      </c>
      <c r="I711" s="264">
        <f>+dr!H698</f>
        <v>-1.1289999999999911E-4</v>
      </c>
      <c r="J711" s="264">
        <f>+dr!I698</f>
        <v>3.8050000000011686E-5</v>
      </c>
      <c r="K711" s="264">
        <f>+dr!J698</f>
        <v>0</v>
      </c>
      <c r="M711" s="6">
        <f t="shared" si="254"/>
        <v>694</v>
      </c>
      <c r="N711" s="1">
        <f t="shared" si="248"/>
        <v>43012</v>
      </c>
      <c r="O711" s="263">
        <f t="shared" si="249"/>
        <v>37.586935806722025</v>
      </c>
      <c r="P711" s="263">
        <f t="shared" si="250"/>
        <v>9.3313526310378734</v>
      </c>
      <c r="Q711" s="263">
        <f t="shared" si="251"/>
        <v>14.647200810420438</v>
      </c>
      <c r="R711" s="263">
        <f t="shared" si="255"/>
        <v>307.76704979660741</v>
      </c>
      <c r="S711" s="98">
        <f t="shared" si="252"/>
        <v>3.054749384615385E-2</v>
      </c>
      <c r="T711" s="265">
        <f>R711-'Ejercicio 7'!$J$12*EXP(-S711*34/360)</f>
        <v>307.67010766026681</v>
      </c>
      <c r="U711" s="280">
        <f t="shared" si="256"/>
        <v>8.1811949999999994E-2</v>
      </c>
      <c r="V711" s="280">
        <f t="shared" si="257"/>
        <v>8.2507910000000004E-2</v>
      </c>
      <c r="W711" s="280">
        <f t="shared" si="258"/>
        <v>-2.384199999999892E-4</v>
      </c>
      <c r="X711" s="280">
        <f t="shared" si="259"/>
        <v>0</v>
      </c>
      <c r="Y711" s="262">
        <f t="shared" si="260"/>
        <v>9.9367780698667065</v>
      </c>
      <c r="Z711" s="262">
        <f t="shared" si="261"/>
        <v>9.7959302831965029</v>
      </c>
      <c r="AA711" s="262">
        <f t="shared" si="262"/>
        <v>10.00044829509595</v>
      </c>
      <c r="AB711" s="262">
        <f t="shared" si="263"/>
        <v>10</v>
      </c>
      <c r="AD711" s="6">
        <f t="shared" si="264"/>
        <v>694</v>
      </c>
      <c r="AE711" s="1">
        <f t="shared" si="265"/>
        <v>43537</v>
      </c>
      <c r="AF711" s="262">
        <f t="shared" si="266"/>
        <v>4.544519327797758E-2</v>
      </c>
      <c r="AG711" s="262">
        <f t="shared" si="267"/>
        <v>-0.2013526310378726</v>
      </c>
      <c r="AH711" s="262">
        <f t="shared" si="268"/>
        <v>0.14279918957956106</v>
      </c>
      <c r="AI711" s="262">
        <f t="shared" si="269"/>
        <v>-2.6470547966073923</v>
      </c>
      <c r="AJ711" s="262">
        <f t="shared" si="270"/>
        <v>1.2969999999999648E-4</v>
      </c>
      <c r="AK711" s="262">
        <f t="shared" si="271"/>
        <v>-307.67010766026681</v>
      </c>
    </row>
    <row r="712" spans="1:37" x14ac:dyDescent="0.25">
      <c r="A712" s="6">
        <f t="shared" si="253"/>
        <v>695</v>
      </c>
      <c r="B712" s="245">
        <f>+Rendimientos!F1385</f>
        <v>43013</v>
      </c>
      <c r="C712" s="247">
        <f>+Rendimientos!G1385</f>
        <v>-3.0276134835280901E-3</v>
      </c>
      <c r="D712" s="247">
        <f>+Rendimientos!H1385</f>
        <v>-4.360646838095075E-4</v>
      </c>
      <c r="E712" s="247">
        <f>+Rendimientos!I1385</f>
        <v>-2.3248740226213906E-2</v>
      </c>
      <c r="F712">
        <f>+VLOOKUP(B712,ASURB.MX!$A$2:$H$1054,8,FALSE)</f>
        <v>-1.3920193338161128E-2</v>
      </c>
      <c r="G712" s="264">
        <f>+dr!F699</f>
        <v>2.7631999999999657E-4</v>
      </c>
      <c r="H712" s="264">
        <f>+dr!G699</f>
        <v>3.2682000000000544E-4</v>
      </c>
      <c r="I712" s="264">
        <f>+dr!H699</f>
        <v>2.0015000000001004E-4</v>
      </c>
      <c r="J712" s="264">
        <f>+dr!I699</f>
        <v>1.9726999999998551E-4</v>
      </c>
      <c r="K712" s="264">
        <f>+dr!J699</f>
        <v>0</v>
      </c>
      <c r="M712" s="6">
        <f t="shared" si="254"/>
        <v>695</v>
      </c>
      <c r="N712" s="1">
        <f t="shared" si="248"/>
        <v>43013</v>
      </c>
      <c r="O712" s="263">
        <f t="shared" si="249"/>
        <v>37.518616999479022</v>
      </c>
      <c r="P712" s="263">
        <f t="shared" si="250"/>
        <v>9.1260195973564038</v>
      </c>
      <c r="Q712" s="263">
        <f t="shared" si="251"/>
        <v>14.450117362481475</v>
      </c>
      <c r="R712" s="263">
        <f t="shared" si="255"/>
        <v>300.9020908081917</v>
      </c>
      <c r="S712" s="98">
        <f t="shared" si="252"/>
        <v>3.0953513846153843E-2</v>
      </c>
      <c r="T712" s="265">
        <f>R712-'Ejercicio 7'!$J$12*EXP(-S712*34/360)</f>
        <v>300.8051523891553</v>
      </c>
      <c r="U712" s="280">
        <f t="shared" si="256"/>
        <v>8.2334800000000014E-2</v>
      </c>
      <c r="V712" s="280">
        <f t="shared" si="257"/>
        <v>8.2820960000000013E-2</v>
      </c>
      <c r="W712" s="280">
        <f t="shared" si="258"/>
        <v>-7.9200000000015369E-5</v>
      </c>
      <c r="X712" s="280">
        <f t="shared" si="259"/>
        <v>0</v>
      </c>
      <c r="Y712" s="262">
        <f t="shared" si="260"/>
        <v>9.9367780698667065</v>
      </c>
      <c r="Z712" s="262">
        <f t="shared" si="261"/>
        <v>9.7959302831965029</v>
      </c>
      <c r="AA712" s="262">
        <f t="shared" si="262"/>
        <v>10.00044829509595</v>
      </c>
      <c r="AB712" s="262">
        <f t="shared" si="263"/>
        <v>10</v>
      </c>
      <c r="AD712" s="6">
        <f t="shared" si="264"/>
        <v>695</v>
      </c>
      <c r="AE712" s="1">
        <f t="shared" si="265"/>
        <v>43537</v>
      </c>
      <c r="AF712" s="262">
        <f t="shared" si="266"/>
        <v>0.11376400052098035</v>
      </c>
      <c r="AG712" s="262">
        <f t="shared" si="267"/>
        <v>3.980402643597003E-3</v>
      </c>
      <c r="AH712" s="262">
        <f t="shared" si="268"/>
        <v>0.33988263751852443</v>
      </c>
      <c r="AI712" s="262">
        <f t="shared" si="269"/>
        <v>4.2179041918083158</v>
      </c>
      <c r="AJ712" s="262">
        <f t="shared" si="270"/>
        <v>-2.7631999999999657E-4</v>
      </c>
      <c r="AK712" s="262">
        <f t="shared" si="271"/>
        <v>-300.8051523891553</v>
      </c>
    </row>
    <row r="713" spans="1:37" x14ac:dyDescent="0.25">
      <c r="A713" s="6">
        <f t="shared" si="253"/>
        <v>696</v>
      </c>
      <c r="B713" s="245">
        <f>+Rendimientos!F1386</f>
        <v>43014</v>
      </c>
      <c r="C713" s="247">
        <f>+Rendimientos!G1386</f>
        <v>7.8527130242645356E-3</v>
      </c>
      <c r="D713" s="247">
        <f>+Rendimientos!H1386</f>
        <v>-6.5429813381268542E-4</v>
      </c>
      <c r="E713" s="247">
        <f>+Rendimientos!I1386</f>
        <v>-3.7767668497551539E-2</v>
      </c>
      <c r="F713">
        <f>+VLOOKUP(B713,ASURB.MX!$A$2:$H$1054,8,FALSE)</f>
        <v>-2.4445902185468334E-2</v>
      </c>
      <c r="G713" s="264">
        <f>+dr!F700</f>
        <v>2.4360000000001047E-5</v>
      </c>
      <c r="H713" s="264">
        <f>+dr!G700</f>
        <v>1.7021999999999871E-4</v>
      </c>
      <c r="I713" s="264">
        <f>+dr!H700</f>
        <v>-6.0000000010052013E-8</v>
      </c>
      <c r="J713" s="264">
        <f>+dr!I700</f>
        <v>2.0090000000000385E-5</v>
      </c>
      <c r="K713" s="264">
        <f>+dr!J700</f>
        <v>0</v>
      </c>
      <c r="M713" s="6">
        <f t="shared" si="254"/>
        <v>696</v>
      </c>
      <c r="N713" s="1">
        <f t="shared" si="248"/>
        <v>43014</v>
      </c>
      <c r="O713" s="263">
        <f t="shared" si="249"/>
        <v>37.929060633861795</v>
      </c>
      <c r="P713" s="263">
        <f t="shared" si="250"/>
        <v>9.1240282119162366</v>
      </c>
      <c r="Q713" s="263">
        <f t="shared" si="251"/>
        <v>14.241832837859139</v>
      </c>
      <c r="R713" s="263">
        <f t="shared" si="255"/>
        <v>297.75149323316549</v>
      </c>
      <c r="S713" s="98">
        <f t="shared" si="252"/>
        <v>3.0701553846153848E-2</v>
      </c>
      <c r="T713" s="265">
        <f>R713-'Ejercicio 7'!$J$12*EXP(-S713*34/360)</f>
        <v>297.65455250733351</v>
      </c>
      <c r="U713" s="280">
        <f t="shared" si="256"/>
        <v>8.2178200000000007E-2</v>
      </c>
      <c r="V713" s="280">
        <f t="shared" si="257"/>
        <v>8.2620749999999993E-2</v>
      </c>
      <c r="W713" s="280">
        <f t="shared" si="258"/>
        <v>-2.563800000000005E-4</v>
      </c>
      <c r="X713" s="280">
        <f t="shared" si="259"/>
        <v>0</v>
      </c>
      <c r="Y713" s="262">
        <f t="shared" si="260"/>
        <v>9.9367780698667065</v>
      </c>
      <c r="Z713" s="262">
        <f t="shared" si="261"/>
        <v>9.7959302831965029</v>
      </c>
      <c r="AA713" s="262">
        <f t="shared" si="262"/>
        <v>10.00044829509595</v>
      </c>
      <c r="AB713" s="262">
        <f t="shared" si="263"/>
        <v>10</v>
      </c>
      <c r="AD713" s="6">
        <f t="shared" si="264"/>
        <v>696</v>
      </c>
      <c r="AE713" s="1">
        <f t="shared" si="265"/>
        <v>43537</v>
      </c>
      <c r="AF713" s="262">
        <f t="shared" si="266"/>
        <v>-0.29667963386179252</v>
      </c>
      <c r="AG713" s="262">
        <f t="shared" si="267"/>
        <v>5.9717880837641957E-3</v>
      </c>
      <c r="AH713" s="262">
        <f t="shared" si="268"/>
        <v>0.54816716214086014</v>
      </c>
      <c r="AI713" s="262">
        <f t="shared" si="269"/>
        <v>7.3685017668345267</v>
      </c>
      <c r="AJ713" s="262">
        <f t="shared" si="270"/>
        <v>-2.4360000000001047E-5</v>
      </c>
      <c r="AK713" s="262">
        <f t="shared" si="271"/>
        <v>-297.65455250733351</v>
      </c>
    </row>
    <row r="714" spans="1:37" x14ac:dyDescent="0.25">
      <c r="A714" s="6">
        <f t="shared" si="253"/>
        <v>697</v>
      </c>
      <c r="B714" s="245">
        <f>+Rendimientos!F1387</f>
        <v>43017</v>
      </c>
      <c r="C714" s="247">
        <f>+Rendimientos!G1387</f>
        <v>-2.6830937965426307E-2</v>
      </c>
      <c r="D714" s="247">
        <f>+Rendimientos!H1387</f>
        <v>-3.2783515325331167E-3</v>
      </c>
      <c r="E714" s="247">
        <f>+Rendimientos!I1387</f>
        <v>-5.5669155997415025E-3</v>
      </c>
      <c r="F714">
        <f>+VLOOKUP(B714,ASURB.MX!$A$2:$H$1054,8,FALSE)</f>
        <v>1.4737398965807163E-3</v>
      </c>
      <c r="G714" s="264">
        <f>+dr!F701</f>
        <v>-1.3050000000000561E-5</v>
      </c>
      <c r="H714" s="264">
        <f>+dr!G701</f>
        <v>-1.5824000000000393E-4</v>
      </c>
      <c r="I714" s="264">
        <f>+dr!H701</f>
        <v>-1.9490999999999259E-4</v>
      </c>
      <c r="J714" s="264">
        <f>+dr!I701</f>
        <v>-2.0079999999991771E-5</v>
      </c>
      <c r="K714" s="264">
        <f>+dr!J701</f>
        <v>0</v>
      </c>
      <c r="M714" s="6">
        <f t="shared" si="254"/>
        <v>697</v>
      </c>
      <c r="N714" s="1">
        <f t="shared" si="248"/>
        <v>43017</v>
      </c>
      <c r="O714" s="263">
        <f t="shared" si="249"/>
        <v>36.636094340788553</v>
      </c>
      <c r="P714" s="263">
        <f t="shared" si="250"/>
        <v>9.100117659679654</v>
      </c>
      <c r="Q714" s="263">
        <f t="shared" si="251"/>
        <v>14.707894068716884</v>
      </c>
      <c r="R714" s="263">
        <f t="shared" si="255"/>
        <v>305.56999401918358</v>
      </c>
      <c r="S714" s="98">
        <f t="shared" si="252"/>
        <v>3.0664143846153846E-2</v>
      </c>
      <c r="T714" s="265">
        <f>R714-'Ejercicio 7'!$J$12*EXP(-S714*34/360)</f>
        <v>305.47305295084323</v>
      </c>
      <c r="U714" s="280">
        <f t="shared" si="256"/>
        <v>8.1849740000000004E-2</v>
      </c>
      <c r="V714" s="280">
        <f t="shared" si="257"/>
        <v>8.242590000000001E-2</v>
      </c>
      <c r="W714" s="280">
        <f t="shared" si="258"/>
        <v>-2.9654999999999265E-4</v>
      </c>
      <c r="X714" s="280">
        <f t="shared" si="259"/>
        <v>0</v>
      </c>
      <c r="Y714" s="262">
        <f t="shared" si="260"/>
        <v>9.9367780698667065</v>
      </c>
      <c r="Z714" s="262">
        <f t="shared" si="261"/>
        <v>9.7959302831965029</v>
      </c>
      <c r="AA714" s="262">
        <f t="shared" si="262"/>
        <v>10.00044829509595</v>
      </c>
      <c r="AB714" s="262">
        <f t="shared" si="263"/>
        <v>10</v>
      </c>
      <c r="AD714" s="6">
        <f t="shared" si="264"/>
        <v>697</v>
      </c>
      <c r="AE714" s="1">
        <f t="shared" si="265"/>
        <v>43537</v>
      </c>
      <c r="AF714" s="262">
        <f t="shared" si="266"/>
        <v>0.99628665921144943</v>
      </c>
      <c r="AG714" s="262">
        <f t="shared" si="267"/>
        <v>2.9882340320346756E-2</v>
      </c>
      <c r="AH714" s="262">
        <f t="shared" si="268"/>
        <v>8.2105931283114941E-2</v>
      </c>
      <c r="AI714" s="262">
        <f t="shared" si="269"/>
        <v>-0.449999019183565</v>
      </c>
      <c r="AJ714" s="262">
        <f t="shared" si="270"/>
        <v>1.3050000000000561E-5</v>
      </c>
      <c r="AK714" s="262">
        <f t="shared" si="271"/>
        <v>-305.47305295084323</v>
      </c>
    </row>
    <row r="715" spans="1:37" x14ac:dyDescent="0.25">
      <c r="A715" s="6">
        <f t="shared" si="253"/>
        <v>698</v>
      </c>
      <c r="B715" s="245">
        <f>+Rendimientos!F1388</f>
        <v>43018</v>
      </c>
      <c r="C715" s="247">
        <f>+Rendimientos!G1388</f>
        <v>-1.6828069280650112E-2</v>
      </c>
      <c r="D715" s="247">
        <f>+Rendimientos!H1388</f>
        <v>-1.2778433151760665E-2</v>
      </c>
      <c r="E715" s="247">
        <f>+Rendimientos!I1388</f>
        <v>3.3437778153179547E-3</v>
      </c>
      <c r="F715">
        <f>+VLOOKUP(B715,ASURB.MX!$A$2:$H$1054,8,FALSE)</f>
        <v>-3.1960555742464834E-2</v>
      </c>
      <c r="G715" s="264">
        <f>+dr!F702</f>
        <v>-7.0499999999945606E-6</v>
      </c>
      <c r="H715" s="264">
        <f>+dr!G702</f>
        <v>-7.3089999999997879E-5</v>
      </c>
      <c r="I715" s="264">
        <f>+dr!H702</f>
        <v>-6.6400000000021997E-6</v>
      </c>
      <c r="J715" s="264">
        <f>+dr!I702</f>
        <v>6.947000000000203E-5</v>
      </c>
      <c r="K715" s="264">
        <f>+dr!J702</f>
        <v>0</v>
      </c>
      <c r="M715" s="6">
        <f t="shared" si="254"/>
        <v>698</v>
      </c>
      <c r="N715" s="1">
        <f t="shared" si="248"/>
        <v>43018</v>
      </c>
      <c r="O715" s="263">
        <f t="shared" si="249"/>
        <v>37.004399364029666</v>
      </c>
      <c r="P715" s="263">
        <f t="shared" si="250"/>
        <v>9.0140751517138291</v>
      </c>
      <c r="Q715" s="263">
        <f t="shared" si="251"/>
        <v>14.839537248509146</v>
      </c>
      <c r="R715" s="263">
        <f t="shared" si="255"/>
        <v>295.52237991244141</v>
      </c>
      <c r="S715" s="98">
        <f t="shared" si="252"/>
        <v>3.0670143846153852E-2</v>
      </c>
      <c r="T715" s="265">
        <f>R715-'Ejercicio 7'!$J$12*EXP(-S715*34/360)</f>
        <v>295.4254388990343</v>
      </c>
      <c r="U715" s="280">
        <f t="shared" si="256"/>
        <v>8.193489000000001E-2</v>
      </c>
      <c r="V715" s="280">
        <f t="shared" si="257"/>
        <v>8.2614170000000001E-2</v>
      </c>
      <c r="W715" s="280">
        <f t="shared" si="258"/>
        <v>-2.0699999999999885E-4</v>
      </c>
      <c r="X715" s="280">
        <f t="shared" si="259"/>
        <v>0</v>
      </c>
      <c r="Y715" s="262">
        <f t="shared" si="260"/>
        <v>9.9367780698667065</v>
      </c>
      <c r="Z715" s="262">
        <f t="shared" si="261"/>
        <v>9.7959302831965029</v>
      </c>
      <c r="AA715" s="262">
        <f t="shared" si="262"/>
        <v>10.00044829509595</v>
      </c>
      <c r="AB715" s="262">
        <f t="shared" si="263"/>
        <v>10</v>
      </c>
      <c r="AD715" s="6">
        <f t="shared" si="264"/>
        <v>698</v>
      </c>
      <c r="AE715" s="1">
        <f t="shared" si="265"/>
        <v>43537</v>
      </c>
      <c r="AF715" s="262">
        <f t="shared" si="266"/>
        <v>0.62798163597033607</v>
      </c>
      <c r="AG715" s="262">
        <f t="shared" si="267"/>
        <v>0.11592484828617167</v>
      </c>
      <c r="AH715" s="262">
        <f t="shared" si="268"/>
        <v>-4.9537248509146536E-2</v>
      </c>
      <c r="AI715" s="262">
        <f t="shared" si="269"/>
        <v>9.5976150875586086</v>
      </c>
      <c r="AJ715" s="262">
        <f t="shared" si="270"/>
        <v>7.0499999999945606E-6</v>
      </c>
      <c r="AK715" s="262">
        <f t="shared" si="271"/>
        <v>-295.4254388990343</v>
      </c>
    </row>
    <row r="716" spans="1:37" x14ac:dyDescent="0.25">
      <c r="A716" s="6">
        <f t="shared" si="253"/>
        <v>699</v>
      </c>
      <c r="B716" s="245">
        <f>+Rendimientos!F1389</f>
        <v>43019</v>
      </c>
      <c r="C716" s="247">
        <f>+Rendimientos!G1389</f>
        <v>-3.2580332930111991E-2</v>
      </c>
      <c r="D716" s="247">
        <f>+Rendimientos!H1389</f>
        <v>1.168327148409876E-2</v>
      </c>
      <c r="E716" s="247">
        <f>+Rendimientos!I1389</f>
        <v>-2.2506477546554125E-2</v>
      </c>
      <c r="F716">
        <f>+VLOOKUP(B716,ASURB.MX!$A$2:$H$1054,8,FALSE)</f>
        <v>3.6661878023545591E-2</v>
      </c>
      <c r="G716" s="264">
        <f>+dr!F703</f>
        <v>7.4099999999993615E-6</v>
      </c>
      <c r="H716" s="264">
        <f>+dr!G703</f>
        <v>8.3099999999974861E-6</v>
      </c>
      <c r="I716" s="264">
        <f>+dr!H703</f>
        <v>9.1809999999997727E-5</v>
      </c>
      <c r="J716" s="264">
        <f>+dr!I703</f>
        <v>3.7410000000001609E-5</v>
      </c>
      <c r="K716" s="264">
        <f>+dr!J703</f>
        <v>0</v>
      </c>
      <c r="M716" s="6">
        <f t="shared" si="254"/>
        <v>699</v>
      </c>
      <c r="N716" s="1">
        <f t="shared" si="248"/>
        <v>43019</v>
      </c>
      <c r="O716" s="263">
        <f t="shared" si="249"/>
        <v>36.426063318667509</v>
      </c>
      <c r="P716" s="263">
        <f t="shared" si="250"/>
        <v>9.2372938196073591</v>
      </c>
      <c r="Q716" s="263">
        <f t="shared" si="251"/>
        <v>14.460847126975588</v>
      </c>
      <c r="R716" s="263">
        <f t="shared" si="255"/>
        <v>316.51385094582122</v>
      </c>
      <c r="S716" s="98">
        <f t="shared" si="252"/>
        <v>3.0684603846153846E-2</v>
      </c>
      <c r="T716" s="265">
        <f>R716-'Ejercicio 7'!$J$12*EXP(-S716*34/360)</f>
        <v>316.41691006480312</v>
      </c>
      <c r="U716" s="280">
        <f t="shared" si="256"/>
        <v>8.2016290000000006E-2</v>
      </c>
      <c r="V716" s="280">
        <f t="shared" si="257"/>
        <v>8.2712620000000001E-2</v>
      </c>
      <c r="W716" s="280">
        <f t="shared" si="258"/>
        <v>-2.3905999999999927E-4</v>
      </c>
      <c r="X716" s="280">
        <f t="shared" si="259"/>
        <v>0</v>
      </c>
      <c r="Y716" s="262">
        <f t="shared" si="260"/>
        <v>9.9367780698667065</v>
      </c>
      <c r="Z716" s="262">
        <f t="shared" si="261"/>
        <v>9.7959302831965029</v>
      </c>
      <c r="AA716" s="262">
        <f t="shared" si="262"/>
        <v>10.00044829509595</v>
      </c>
      <c r="AB716" s="262">
        <f t="shared" si="263"/>
        <v>10</v>
      </c>
      <c r="AD716" s="6">
        <f t="shared" si="264"/>
        <v>699</v>
      </c>
      <c r="AE716" s="1">
        <f t="shared" si="265"/>
        <v>43537</v>
      </c>
      <c r="AF716" s="262">
        <f t="shared" si="266"/>
        <v>1.206317681332493</v>
      </c>
      <c r="AG716" s="262">
        <f t="shared" si="267"/>
        <v>-0.10729381960735829</v>
      </c>
      <c r="AH716" s="262">
        <f t="shared" si="268"/>
        <v>0.32915287302441065</v>
      </c>
      <c r="AI716" s="262">
        <f t="shared" si="269"/>
        <v>-11.393855945821201</v>
      </c>
      <c r="AJ716" s="262">
        <f t="shared" si="270"/>
        <v>-7.4099999999993615E-6</v>
      </c>
      <c r="AK716" s="262">
        <f t="shared" si="271"/>
        <v>-316.41691006480312</v>
      </c>
    </row>
    <row r="717" spans="1:37" x14ac:dyDescent="0.25">
      <c r="A717" s="6">
        <f t="shared" si="253"/>
        <v>700</v>
      </c>
      <c r="B717" s="245">
        <f>+Rendimientos!F1390</f>
        <v>43020</v>
      </c>
      <c r="C717" s="247">
        <f>+Rendimientos!G1390</f>
        <v>-2.0335236639825924E-2</v>
      </c>
      <c r="D717" s="247">
        <f>+Rendimientos!H1390</f>
        <v>-4.3927024418160855E-3</v>
      </c>
      <c r="E717" s="247">
        <f>+Rendimientos!I1390</f>
        <v>0</v>
      </c>
      <c r="F717">
        <f>+VLOOKUP(B717,ASURB.MX!$A$2:$H$1054,8,FALSE)</f>
        <v>6.0205487615052388E-3</v>
      </c>
      <c r="G717" s="264">
        <f>+dr!F704</f>
        <v>4.466000000000192E-5</v>
      </c>
      <c r="H717" s="264">
        <f>+dr!G704</f>
        <v>1.876400000000028E-4</v>
      </c>
      <c r="I717" s="264">
        <f>+dr!H704</f>
        <v>4.0888999999999509E-4</v>
      </c>
      <c r="J717" s="264">
        <f>+dr!I704</f>
        <v>4.7247999999999735E-4</v>
      </c>
      <c r="K717" s="264">
        <f>+dr!J704</f>
        <v>0</v>
      </c>
      <c r="M717" s="6">
        <f t="shared" si="254"/>
        <v>700</v>
      </c>
      <c r="N717" s="1">
        <f t="shared" si="248"/>
        <v>43020</v>
      </c>
      <c r="O717" s="263">
        <f t="shared" si="249"/>
        <v>36.874846057792212</v>
      </c>
      <c r="P717" s="263">
        <f t="shared" si="250"/>
        <v>9.0899825833555585</v>
      </c>
      <c r="Q717" s="263">
        <f t="shared" si="251"/>
        <v>14.79</v>
      </c>
      <c r="R717" s="263">
        <f t="shared" si="255"/>
        <v>306.96252576565183</v>
      </c>
      <c r="S717" s="98">
        <f t="shared" si="252"/>
        <v>3.0721853846153849E-2</v>
      </c>
      <c r="T717" s="265">
        <f>R717-'Ejercicio 7'!$J$12*EXP(-S717*34/360)</f>
        <v>306.86558522567657</v>
      </c>
      <c r="U717" s="280">
        <f t="shared" si="256"/>
        <v>8.2195620000000011E-2</v>
      </c>
      <c r="V717" s="280">
        <f t="shared" si="257"/>
        <v>8.3029699999999998E-2</v>
      </c>
      <c r="W717" s="280">
        <f t="shared" si="258"/>
        <v>1.9600999999999646E-4</v>
      </c>
      <c r="X717" s="280">
        <f t="shared" si="259"/>
        <v>0</v>
      </c>
      <c r="Y717" s="262">
        <f t="shared" si="260"/>
        <v>9.9367780698667065</v>
      </c>
      <c r="Z717" s="262">
        <f t="shared" si="261"/>
        <v>9.7959302831965029</v>
      </c>
      <c r="AA717" s="262">
        <f t="shared" si="262"/>
        <v>10.00044829509595</v>
      </c>
      <c r="AB717" s="262">
        <f t="shared" si="263"/>
        <v>10</v>
      </c>
      <c r="AD717" s="6">
        <f t="shared" si="264"/>
        <v>700</v>
      </c>
      <c r="AE717" s="1">
        <f t="shared" si="265"/>
        <v>43537</v>
      </c>
      <c r="AF717" s="262">
        <f t="shared" si="266"/>
        <v>0.75753494220779061</v>
      </c>
      <c r="AG717" s="262">
        <f t="shared" si="267"/>
        <v>4.001741664444225E-2</v>
      </c>
      <c r="AH717" s="262">
        <f t="shared" si="268"/>
        <v>0</v>
      </c>
      <c r="AI717" s="262">
        <f t="shared" si="269"/>
        <v>-1.8425307656518157</v>
      </c>
      <c r="AJ717" s="262">
        <f t="shared" si="270"/>
        <v>-4.466000000000192E-5</v>
      </c>
      <c r="AK717" s="262">
        <f t="shared" si="271"/>
        <v>-306.86558522567657</v>
      </c>
    </row>
    <row r="718" spans="1:37" x14ac:dyDescent="0.25">
      <c r="A718" s="6">
        <f t="shared" si="253"/>
        <v>701</v>
      </c>
      <c r="B718" s="245">
        <f>+Rendimientos!F1391</f>
        <v>43021</v>
      </c>
      <c r="C718" s="247">
        <f>+Rendimientos!G1391</f>
        <v>1.3166747161213351E-2</v>
      </c>
      <c r="D718" s="247">
        <f>+Rendimientos!H1391</f>
        <v>1.9790226008938121E-3</v>
      </c>
      <c r="E718" s="247">
        <f>+Rendimientos!I1391</f>
        <v>-2.535666732738398E-2</v>
      </c>
      <c r="F718">
        <f>+VLOOKUP(B718,ASURB.MX!$A$2:$H$1054,8,FALSE)</f>
        <v>1.2048756486228577E-2</v>
      </c>
      <c r="G718" s="264">
        <f>+dr!F705</f>
        <v>-8.193000000000783E-5</v>
      </c>
      <c r="H718" s="264">
        <f>+dr!G705</f>
        <v>3.8920000000000621E-4</v>
      </c>
      <c r="I718" s="264">
        <f>+dr!H705</f>
        <v>2.0072000000000145E-4</v>
      </c>
      <c r="J718" s="264">
        <f>+dr!I705</f>
        <v>4.4590999999999381E-4</v>
      </c>
      <c r="K718" s="264">
        <f>+dr!J705</f>
        <v>0</v>
      </c>
      <c r="M718" s="6">
        <f t="shared" si="254"/>
        <v>701</v>
      </c>
      <c r="N718" s="1">
        <f t="shared" si="248"/>
        <v>43021</v>
      </c>
      <c r="O718" s="263">
        <f t="shared" si="249"/>
        <v>38.131153445328032</v>
      </c>
      <c r="P718" s="263">
        <f t="shared" si="250"/>
        <v>9.1480863671078154</v>
      </c>
      <c r="Q718" s="263">
        <f t="shared" si="251"/>
        <v>14.419689649445244</v>
      </c>
      <c r="R718" s="263">
        <f t="shared" si="255"/>
        <v>308.81854825869652</v>
      </c>
      <c r="S718" s="98">
        <f t="shared" si="252"/>
        <v>3.0595263846153839E-2</v>
      </c>
      <c r="T718" s="265">
        <f>R718-'Ejercicio 7'!$J$12*EXP(-S718*34/360)</f>
        <v>308.72160655972016</v>
      </c>
      <c r="U718" s="280">
        <f t="shared" si="256"/>
        <v>8.2397180000000014E-2</v>
      </c>
      <c r="V718" s="280">
        <f t="shared" si="257"/>
        <v>8.2821530000000004E-2</v>
      </c>
      <c r="W718" s="280">
        <f t="shared" si="258"/>
        <v>1.6943999999999293E-4</v>
      </c>
      <c r="X718" s="280">
        <f t="shared" si="259"/>
        <v>0</v>
      </c>
      <c r="Y718" s="262">
        <f t="shared" si="260"/>
        <v>9.9367780698667065</v>
      </c>
      <c r="Z718" s="262">
        <f t="shared" si="261"/>
        <v>9.7959302831965029</v>
      </c>
      <c r="AA718" s="262">
        <f t="shared" si="262"/>
        <v>10.00044829509595</v>
      </c>
      <c r="AB718" s="262">
        <f t="shared" si="263"/>
        <v>10</v>
      </c>
      <c r="AD718" s="6">
        <f t="shared" si="264"/>
        <v>701</v>
      </c>
      <c r="AE718" s="1">
        <f t="shared" si="265"/>
        <v>43537</v>
      </c>
      <c r="AF718" s="262">
        <f t="shared" si="266"/>
        <v>-0.49877244532802933</v>
      </c>
      <c r="AG718" s="262">
        <f t="shared" si="267"/>
        <v>-1.8086367107814638E-2</v>
      </c>
      <c r="AH718" s="262">
        <f t="shared" si="268"/>
        <v>0.37031035055475492</v>
      </c>
      <c r="AI718" s="262">
        <f t="shared" si="269"/>
        <v>-3.6985532586965064</v>
      </c>
      <c r="AJ718" s="262">
        <f t="shared" si="270"/>
        <v>8.193000000000783E-5</v>
      </c>
      <c r="AK718" s="262">
        <f t="shared" si="271"/>
        <v>-308.72160655972016</v>
      </c>
    </row>
    <row r="719" spans="1:37" x14ac:dyDescent="0.25">
      <c r="A719" s="6">
        <f t="shared" si="253"/>
        <v>702</v>
      </c>
      <c r="B719" s="245">
        <f>+Rendimientos!F1392</f>
        <v>43024</v>
      </c>
      <c r="C719" s="247">
        <f>+Rendimientos!G1392</f>
        <v>-2.5837806989557364E-2</v>
      </c>
      <c r="D719" s="247">
        <f>+Rendimientos!H1392</f>
        <v>-2.1988627328114699E-2</v>
      </c>
      <c r="E719" s="247">
        <f>+Rendimientos!I1392</f>
        <v>-5.8899578484560233E-2</v>
      </c>
      <c r="F719">
        <f>+VLOOKUP(B719,ASURB.MX!$A$2:$H$1054,8,FALSE)</f>
        <v>-1.0447401756912963E-2</v>
      </c>
      <c r="G719" s="264">
        <f>+dr!F706</f>
        <v>4.7539999999998694E-5</v>
      </c>
      <c r="H719" s="264">
        <f>+dr!G706</f>
        <v>9.1559999999990538E-5</v>
      </c>
      <c r="I719" s="264">
        <f>+dr!H706</f>
        <v>2.326200000000167E-4</v>
      </c>
      <c r="J719" s="264">
        <f>+dr!I706</f>
        <v>3.7630000000000996E-4</v>
      </c>
      <c r="K719" s="264">
        <f>+dr!J706</f>
        <v>0</v>
      </c>
      <c r="M719" s="6">
        <f t="shared" si="254"/>
        <v>702</v>
      </c>
      <c r="N719" s="1">
        <f t="shared" si="248"/>
        <v>43024</v>
      </c>
      <c r="O719" s="263">
        <f t="shared" si="249"/>
        <v>36.672496854153046</v>
      </c>
      <c r="P719" s="263">
        <f t="shared" si="250"/>
        <v>8.9314349197187717</v>
      </c>
      <c r="Q719" s="263">
        <f t="shared" si="251"/>
        <v>13.944033326484679</v>
      </c>
      <c r="R719" s="263">
        <f t="shared" si="255"/>
        <v>301.9488776401339</v>
      </c>
      <c r="S719" s="98">
        <f t="shared" si="252"/>
        <v>3.0724733846153846E-2</v>
      </c>
      <c r="T719" s="265">
        <f>R719-'Ejercicio 7'!$J$12*EXP(-S719*34/360)</f>
        <v>301.85193712652648</v>
      </c>
      <c r="U719" s="280">
        <f t="shared" si="256"/>
        <v>8.2099539999999999E-2</v>
      </c>
      <c r="V719" s="280">
        <f t="shared" si="257"/>
        <v>8.285343000000002E-2</v>
      </c>
      <c r="W719" s="280">
        <f t="shared" si="258"/>
        <v>9.9830000000009078E-5</v>
      </c>
      <c r="X719" s="280">
        <f t="shared" si="259"/>
        <v>0</v>
      </c>
      <c r="Y719" s="262">
        <f t="shared" si="260"/>
        <v>9.9367780698667065</v>
      </c>
      <c r="Z719" s="262">
        <f t="shared" si="261"/>
        <v>9.7959302831965029</v>
      </c>
      <c r="AA719" s="262">
        <f t="shared" si="262"/>
        <v>10.00044829509595</v>
      </c>
      <c r="AB719" s="262">
        <f t="shared" si="263"/>
        <v>10</v>
      </c>
      <c r="AD719" s="6">
        <f t="shared" si="264"/>
        <v>702</v>
      </c>
      <c r="AE719" s="1">
        <f t="shared" si="265"/>
        <v>43537</v>
      </c>
      <c r="AF719" s="262">
        <f t="shared" si="266"/>
        <v>0.95988414584695647</v>
      </c>
      <c r="AG719" s="262">
        <f t="shared" si="267"/>
        <v>0.1985650802812291</v>
      </c>
      <c r="AH719" s="262">
        <f t="shared" si="268"/>
        <v>0.84596667351532062</v>
      </c>
      <c r="AI719" s="262">
        <f t="shared" si="269"/>
        <v>3.1711173598661162</v>
      </c>
      <c r="AJ719" s="262">
        <f t="shared" si="270"/>
        <v>-4.7539999999998694E-5</v>
      </c>
      <c r="AK719" s="262">
        <f t="shared" si="271"/>
        <v>-301.85193712652648</v>
      </c>
    </row>
    <row r="720" spans="1:37" x14ac:dyDescent="0.25">
      <c r="A720" s="6">
        <f t="shared" si="253"/>
        <v>703</v>
      </c>
      <c r="B720" s="245">
        <f>+Rendimientos!F1393</f>
        <v>43025</v>
      </c>
      <c r="C720" s="247">
        <f>+Rendimientos!G1393</f>
        <v>2.9102582987696586E-2</v>
      </c>
      <c r="D720" s="247">
        <f>+Rendimientos!H1393</f>
        <v>2.7902615446021708E-2</v>
      </c>
      <c r="E720" s="247">
        <f>+Rendimientos!I1393</f>
        <v>1.2305336694546526E-2</v>
      </c>
      <c r="F720">
        <f>+VLOOKUP(B720,ASURB.MX!$A$2:$H$1054,8,FALSE)</f>
        <v>2.5817341229384717E-2</v>
      </c>
      <c r="G720" s="264">
        <f>+dr!F707</f>
        <v>-2.7400000000010749E-6</v>
      </c>
      <c r="H720" s="264">
        <f>+dr!G707</f>
        <v>2.0800000000015251E-6</v>
      </c>
      <c r="I720" s="264">
        <f>+dr!H707</f>
        <v>3.6756999999999762E-4</v>
      </c>
      <c r="J720" s="264">
        <f>+dr!I707</f>
        <v>1.0077999999999476E-4</v>
      </c>
      <c r="K720" s="264">
        <f>+dr!J707</f>
        <v>0</v>
      </c>
      <c r="M720" s="6">
        <f t="shared" si="254"/>
        <v>703</v>
      </c>
      <c r="N720" s="1">
        <f t="shared" si="248"/>
        <v>43025</v>
      </c>
      <c r="O720" s="263">
        <f t="shared" si="249"/>
        <v>38.743672787919465</v>
      </c>
      <c r="P720" s="263">
        <f t="shared" si="250"/>
        <v>9.3883382751123143</v>
      </c>
      <c r="Q720" s="263">
        <f t="shared" si="251"/>
        <v>14.97312029748328</v>
      </c>
      <c r="R720" s="263">
        <f t="shared" si="255"/>
        <v>313.09994939118957</v>
      </c>
      <c r="S720" s="98">
        <f t="shared" si="252"/>
        <v>3.0674453846153846E-2</v>
      </c>
      <c r="T720" s="265">
        <f>R720-'Ejercicio 7'!$J$12*EXP(-S720*34/360)</f>
        <v>313.00300841724282</v>
      </c>
      <c r="U720" s="280">
        <f t="shared" si="256"/>
        <v>8.201006000000001E-2</v>
      </c>
      <c r="V720" s="280">
        <f t="shared" si="257"/>
        <v>8.298838E-2</v>
      </c>
      <c r="W720" s="280">
        <f t="shared" si="258"/>
        <v>-1.7569000000000612E-4</v>
      </c>
      <c r="X720" s="280">
        <f t="shared" si="259"/>
        <v>0</v>
      </c>
      <c r="Y720" s="262">
        <f t="shared" si="260"/>
        <v>9.9367780698667065</v>
      </c>
      <c r="Z720" s="262">
        <f t="shared" si="261"/>
        <v>9.7959302831965029</v>
      </c>
      <c r="AA720" s="262">
        <f t="shared" si="262"/>
        <v>10.00044829509595</v>
      </c>
      <c r="AB720" s="262">
        <f t="shared" si="263"/>
        <v>10</v>
      </c>
      <c r="AD720" s="6">
        <f t="shared" si="264"/>
        <v>703</v>
      </c>
      <c r="AE720" s="1">
        <f t="shared" si="265"/>
        <v>43537</v>
      </c>
      <c r="AF720" s="262">
        <f t="shared" si="266"/>
        <v>-1.1112917879194626</v>
      </c>
      <c r="AG720" s="262">
        <f t="shared" si="267"/>
        <v>-0.25833827511231355</v>
      </c>
      <c r="AH720" s="262">
        <f t="shared" si="268"/>
        <v>-0.18312029748328129</v>
      </c>
      <c r="AI720" s="262">
        <f t="shared" si="269"/>
        <v>-7.9799543911895512</v>
      </c>
      <c r="AJ720" s="262">
        <f t="shared" si="270"/>
        <v>2.7400000000010749E-6</v>
      </c>
      <c r="AK720" s="262">
        <f t="shared" si="271"/>
        <v>-313.00300841724282</v>
      </c>
    </row>
    <row r="721" spans="1:37" x14ac:dyDescent="0.25">
      <c r="A721" s="6">
        <f t="shared" si="253"/>
        <v>704</v>
      </c>
      <c r="B721" s="245">
        <f>+Rendimientos!F1394</f>
        <v>43026</v>
      </c>
      <c r="C721" s="247">
        <f>+Rendimientos!G1394</f>
        <v>-8.5106896679086191E-3</v>
      </c>
      <c r="D721" s="247">
        <f>+Rendimientos!H1394</f>
        <v>-1.6736843528050757E-2</v>
      </c>
      <c r="E721" s="247">
        <f>+Rendimientos!I1394</f>
        <v>0</v>
      </c>
      <c r="F721">
        <f>+VLOOKUP(B721,ASURB.MX!$A$2:$H$1054,8,FALSE)</f>
        <v>-3.3820443643411489E-2</v>
      </c>
      <c r="G721" s="264">
        <f>+dr!F708</f>
        <v>4.4470000000004783E-5</v>
      </c>
      <c r="H721" s="264">
        <f>+dr!G708</f>
        <v>-2.2218000000000238E-4</v>
      </c>
      <c r="I721" s="264">
        <f>+dr!H708</f>
        <v>-8.201099999999989E-4</v>
      </c>
      <c r="J721" s="264">
        <f>+dr!I708</f>
        <v>-4.7135000000000926E-4</v>
      </c>
      <c r="K721" s="264">
        <f>+dr!J708</f>
        <v>0</v>
      </c>
      <c r="M721" s="6">
        <f t="shared" si="254"/>
        <v>704</v>
      </c>
      <c r="N721" s="1">
        <f t="shared" ref="N721:N784" si="272">+B721</f>
        <v>43026</v>
      </c>
      <c r="O721" s="263">
        <f t="shared" ref="O721:O784" si="273">+$O$16*EXP(C721)</f>
        <v>37.313462516949158</v>
      </c>
      <c r="P721" s="263">
        <f t="shared" ref="P721:P784" si="274">+$P$16*EXP(D721)</f>
        <v>8.9784642708397406</v>
      </c>
      <c r="Q721" s="263">
        <f t="shared" ref="Q721:Q784" si="275">+$Q$16*EXP(E721)</f>
        <v>14.79</v>
      </c>
      <c r="R721" s="263">
        <f t="shared" si="255"/>
        <v>294.97325222984421</v>
      </c>
      <c r="S721" s="98">
        <f t="shared" ref="S721:S784" si="276">+$S$16+G721</f>
        <v>3.0721663846153852E-2</v>
      </c>
      <c r="T721" s="265">
        <f>R721-'Ejercicio 7'!$J$12*EXP(-S721*34/360)</f>
        <v>294.87631168812936</v>
      </c>
      <c r="U721" s="280">
        <f t="shared" si="256"/>
        <v>8.1785800000000006E-2</v>
      </c>
      <c r="V721" s="280">
        <f t="shared" si="257"/>
        <v>8.1800700000000004E-2</v>
      </c>
      <c r="W721" s="280">
        <f t="shared" si="258"/>
        <v>-7.4782000000001014E-4</v>
      </c>
      <c r="X721" s="280">
        <f t="shared" si="259"/>
        <v>0</v>
      </c>
      <c r="Y721" s="262">
        <f t="shared" si="260"/>
        <v>9.9367780698667065</v>
      </c>
      <c r="Z721" s="262">
        <f t="shared" si="261"/>
        <v>9.7959302831965029</v>
      </c>
      <c r="AA721" s="262">
        <f t="shared" si="262"/>
        <v>10.00044829509595</v>
      </c>
      <c r="AB721" s="262">
        <f t="shared" si="263"/>
        <v>10</v>
      </c>
      <c r="AD721" s="6">
        <f t="shared" si="264"/>
        <v>704</v>
      </c>
      <c r="AE721" s="1">
        <f t="shared" si="265"/>
        <v>43537</v>
      </c>
      <c r="AF721" s="262">
        <f t="shared" si="266"/>
        <v>0.3189184830508438</v>
      </c>
      <c r="AG721" s="262">
        <f t="shared" si="267"/>
        <v>0.15153572916026015</v>
      </c>
      <c r="AH721" s="262">
        <f t="shared" si="268"/>
        <v>0</v>
      </c>
      <c r="AI721" s="262">
        <f t="shared" si="269"/>
        <v>10.146742770155811</v>
      </c>
      <c r="AJ721" s="262">
        <f t="shared" si="270"/>
        <v>-4.4470000000004783E-5</v>
      </c>
      <c r="AK721" s="262">
        <f t="shared" si="271"/>
        <v>-294.87631168812936</v>
      </c>
    </row>
    <row r="722" spans="1:37" x14ac:dyDescent="0.25">
      <c r="A722" s="6">
        <f t="shared" si="253"/>
        <v>705</v>
      </c>
      <c r="B722" s="245">
        <f>+Rendimientos!F1395</f>
        <v>43027</v>
      </c>
      <c r="C722" s="247">
        <f>+Rendimientos!G1395</f>
        <v>5.899722127188322E-3</v>
      </c>
      <c r="D722" s="247">
        <f>+Rendimientos!H1395</f>
        <v>-9.81927874469018E-3</v>
      </c>
      <c r="E722" s="247">
        <f>+Rendimientos!I1395</f>
        <v>1.2223173892000471E-3</v>
      </c>
      <c r="F722">
        <f>+VLOOKUP(B722,ASURB.MX!$A$2:$H$1054,8,FALSE)</f>
        <v>1.6346609784346537E-2</v>
      </c>
      <c r="G722" s="264">
        <f>+dr!F709</f>
        <v>-5.779299999999904E-4</v>
      </c>
      <c r="H722" s="264">
        <f>+dr!G709</f>
        <v>-1.5408999999999562E-4</v>
      </c>
      <c r="I722" s="264">
        <f>+dr!H709</f>
        <v>1.0441999999999396E-4</v>
      </c>
      <c r="J722" s="264">
        <f>+dr!I709</f>
        <v>-4.470999999998948E-5</v>
      </c>
      <c r="K722" s="264">
        <f>+dr!J709</f>
        <v>0</v>
      </c>
      <c r="M722" s="6">
        <f t="shared" si="254"/>
        <v>705</v>
      </c>
      <c r="N722" s="1">
        <f t="shared" si="272"/>
        <v>43027</v>
      </c>
      <c r="O722" s="263">
        <f t="shared" si="273"/>
        <v>37.855057810650891</v>
      </c>
      <c r="P722" s="263">
        <f t="shared" si="274"/>
        <v>9.0407886971842863</v>
      </c>
      <c r="Q722" s="263">
        <f t="shared" si="275"/>
        <v>14.808089127261486</v>
      </c>
      <c r="R722" s="263">
        <f t="shared" si="255"/>
        <v>310.14866134286689</v>
      </c>
      <c r="S722" s="98">
        <f t="shared" si="276"/>
        <v>3.0099263846153856E-2</v>
      </c>
      <c r="T722" s="265">
        <f>R722-'Ejercicio 7'!$J$12*EXP(-S722*34/360)</f>
        <v>310.05171510260413</v>
      </c>
      <c r="U722" s="280">
        <f t="shared" si="256"/>
        <v>8.1853890000000012E-2</v>
      </c>
      <c r="V722" s="280">
        <f t="shared" si="257"/>
        <v>8.2725229999999997E-2</v>
      </c>
      <c r="W722" s="280">
        <f t="shared" si="258"/>
        <v>-3.2117999999999036E-4</v>
      </c>
      <c r="X722" s="280">
        <f t="shared" si="259"/>
        <v>0</v>
      </c>
      <c r="Y722" s="262">
        <f t="shared" si="260"/>
        <v>9.9367780698667065</v>
      </c>
      <c r="Z722" s="262">
        <f t="shared" si="261"/>
        <v>9.7959302831965029</v>
      </c>
      <c r="AA722" s="262">
        <f t="shared" si="262"/>
        <v>10.00044829509595</v>
      </c>
      <c r="AB722" s="262">
        <f t="shared" si="263"/>
        <v>10</v>
      </c>
      <c r="AD722" s="6">
        <f t="shared" si="264"/>
        <v>705</v>
      </c>
      <c r="AE722" s="1">
        <f t="shared" si="265"/>
        <v>43537</v>
      </c>
      <c r="AF722" s="262">
        <f t="shared" si="266"/>
        <v>-0.22267681065088851</v>
      </c>
      <c r="AG722" s="262">
        <f t="shared" si="267"/>
        <v>8.9211302815714433E-2</v>
      </c>
      <c r="AH722" s="262">
        <f t="shared" si="268"/>
        <v>-1.8089127261486482E-2</v>
      </c>
      <c r="AI722" s="262">
        <f t="shared" si="269"/>
        <v>-5.0286663428668703</v>
      </c>
      <c r="AJ722" s="262">
        <f t="shared" si="270"/>
        <v>5.779299999999904E-4</v>
      </c>
      <c r="AK722" s="262">
        <f t="shared" si="271"/>
        <v>-310.05171510260413</v>
      </c>
    </row>
    <row r="723" spans="1:37" x14ac:dyDescent="0.25">
      <c r="A723" s="6">
        <f t="shared" ref="A723:A786" si="277">+A722+1</f>
        <v>706</v>
      </c>
      <c r="B723" s="245">
        <f>+Rendimientos!F1396</f>
        <v>43028</v>
      </c>
      <c r="C723" s="247">
        <f>+Rendimientos!G1396</f>
        <v>-7.8740564309059957E-3</v>
      </c>
      <c r="D723" s="247">
        <f>+Rendimientos!H1396</f>
        <v>-1.2865634067979415E-2</v>
      </c>
      <c r="E723" s="247">
        <f>+Rendimientos!I1396</f>
        <v>-2.9334894307240428E-2</v>
      </c>
      <c r="F723">
        <f>+VLOOKUP(B723,ASURB.MX!$A$2:$H$1054,8,FALSE)</f>
        <v>-1.2015764362319927E-2</v>
      </c>
      <c r="G723" s="264">
        <f>+dr!F710</f>
        <v>4.3476999999998711E-4</v>
      </c>
      <c r="H723" s="264">
        <f>+dr!G710</f>
        <v>7.4230000000008456E-5</v>
      </c>
      <c r="I723" s="264">
        <f>+dr!H710</f>
        <v>1.8900000000002248E-5</v>
      </c>
      <c r="J723" s="264">
        <f>+dr!I710</f>
        <v>5.7450000000000556E-5</v>
      </c>
      <c r="K723" s="264">
        <f>+dr!J710</f>
        <v>0</v>
      </c>
      <c r="M723" s="6">
        <f t="shared" ref="M723:M786" si="278">+M722+1</f>
        <v>706</v>
      </c>
      <c r="N723" s="1">
        <f t="shared" si="272"/>
        <v>43028</v>
      </c>
      <c r="O723" s="263">
        <f t="shared" si="273"/>
        <v>37.337225070588232</v>
      </c>
      <c r="P723" s="263">
        <f t="shared" si="274"/>
        <v>9.0132891503722519</v>
      </c>
      <c r="Q723" s="263">
        <f t="shared" si="275"/>
        <v>14.362438804973399</v>
      </c>
      <c r="R723" s="263">
        <f t="shared" ref="R723:R786" si="279">+$R$16*EXP(F723)</f>
        <v>301.47568347870788</v>
      </c>
      <c r="S723" s="98">
        <f t="shared" si="276"/>
        <v>3.1111963846153834E-2</v>
      </c>
      <c r="T723" s="265">
        <f>R723-'Ejercicio 7'!$J$12*EXP(-S723*34/360)</f>
        <v>301.37874651031711</v>
      </c>
      <c r="U723" s="280">
        <f t="shared" ref="U723:U786" si="280">+U$16+H723</f>
        <v>8.2082210000000017E-2</v>
      </c>
      <c r="V723" s="280">
        <f t="shared" ref="V723:V786" si="281">+V$16+I723</f>
        <v>8.2639710000000005E-2</v>
      </c>
      <c r="W723" s="280">
        <f t="shared" ref="W723:W786" si="282">+W$16+J723</f>
        <v>-2.1902000000000033E-4</v>
      </c>
      <c r="X723" s="280">
        <f t="shared" ref="X723:X786" si="283">+X$16+K723</f>
        <v>0</v>
      </c>
      <c r="Y723" s="262">
        <f t="shared" ref="Y723:Y786" si="284">10*(1+U$18*28/360)^(-1)</f>
        <v>9.9367780698667065</v>
      </c>
      <c r="Z723" s="262">
        <f t="shared" ref="Z723:Z786" si="285">10*(1+V$18*91/360)^(-1)</f>
        <v>9.7959302831965029</v>
      </c>
      <c r="AA723" s="262">
        <f t="shared" ref="AA723:AA786" si="286">10*(1+W$18*27/360)^(-1)</f>
        <v>10.00044829509595</v>
      </c>
      <c r="AB723" s="262">
        <f t="shared" ref="AB723:AB786" si="287">10*(1+X$18*27/360)^(-1)</f>
        <v>10</v>
      </c>
      <c r="AD723" s="6">
        <f t="shared" ref="AD723:AD786" si="288">+AD722+1</f>
        <v>706</v>
      </c>
      <c r="AE723" s="1">
        <f t="shared" ref="AE723:AE786" si="289">+$AE$16+1</f>
        <v>43537</v>
      </c>
      <c r="AF723" s="262">
        <f t="shared" ref="AF723:AF786" si="290">-(O723-O$16)</f>
        <v>0.29515592941177005</v>
      </c>
      <c r="AG723" s="262">
        <f t="shared" ref="AG723:AG786" si="291">-(P723-P$16)</f>
        <v>0.11671084962774891</v>
      </c>
      <c r="AH723" s="262">
        <f t="shared" ref="AH723:AH786" si="292">-(Q723-Q$16)</f>
        <v>0.42756119502660006</v>
      </c>
      <c r="AI723" s="262">
        <f t="shared" ref="AI723:AI786" si="293">-(R723-R$16)</f>
        <v>3.6443115212921384</v>
      </c>
      <c r="AJ723" s="262">
        <f t="shared" ref="AJ723:AJ786" si="294">-(S723-S$16)</f>
        <v>-4.3476999999998711E-4</v>
      </c>
      <c r="AK723" s="262">
        <f t="shared" ref="AK723:AK786" si="295">-(T723-T$16)</f>
        <v>-301.37874651031711</v>
      </c>
    </row>
    <row r="724" spans="1:37" x14ac:dyDescent="0.25">
      <c r="A724" s="6">
        <f t="shared" si="277"/>
        <v>707</v>
      </c>
      <c r="B724" s="245">
        <f>+Rendimientos!F1397</f>
        <v>43031</v>
      </c>
      <c r="C724" s="247">
        <f>+Rendimientos!G1397</f>
        <v>1.8277271191792076E-2</v>
      </c>
      <c r="D724" s="247">
        <f>+Rendimientos!H1397</f>
        <v>2.2018459957275343E-2</v>
      </c>
      <c r="E724" s="247">
        <f>+Rendimientos!I1397</f>
        <v>-3.5855245716065166E-2</v>
      </c>
      <c r="F724">
        <f>+VLOOKUP(B724,ASURB.MX!$A$2:$H$1054,8,FALSE)</f>
        <v>-9.2107727679510629E-3</v>
      </c>
      <c r="G724" s="264">
        <f>+dr!F711</f>
        <v>-2.7404999999999791E-4</v>
      </c>
      <c r="H724" s="264">
        <f>+dr!G711</f>
        <v>4.0509999999993607E-5</v>
      </c>
      <c r="I724" s="264">
        <f>+dr!H711</f>
        <v>3.7499999999968114E-6</v>
      </c>
      <c r="J724" s="264">
        <f>+dr!I711</f>
        <v>-6.7870000000011532E-5</v>
      </c>
      <c r="K724" s="264">
        <f>+dr!J711</f>
        <v>0</v>
      </c>
      <c r="M724" s="6">
        <f t="shared" si="278"/>
        <v>707</v>
      </c>
      <c r="N724" s="1">
        <f t="shared" si="272"/>
        <v>43031</v>
      </c>
      <c r="O724" s="263">
        <f t="shared" si="273"/>
        <v>38.326522415019767</v>
      </c>
      <c r="P724" s="263">
        <f t="shared" si="274"/>
        <v>9.3332580421695628</v>
      </c>
      <c r="Q724" s="263">
        <f t="shared" si="275"/>
        <v>14.269095303799798</v>
      </c>
      <c r="R724" s="263">
        <f t="shared" si="279"/>
        <v>302.32250734845798</v>
      </c>
      <c r="S724" s="98">
        <f t="shared" si="276"/>
        <v>3.0403143846153849E-2</v>
      </c>
      <c r="T724" s="265">
        <f>R724-'Ejercicio 7'!$J$12*EXP(-S724*34/360)</f>
        <v>302.22556389049083</v>
      </c>
      <c r="U724" s="280">
        <f t="shared" si="280"/>
        <v>8.2048490000000002E-2</v>
      </c>
      <c r="V724" s="280">
        <f t="shared" si="281"/>
        <v>8.262456E-2</v>
      </c>
      <c r="W724" s="280">
        <f t="shared" si="282"/>
        <v>-3.4434000000001241E-4</v>
      </c>
      <c r="X724" s="280">
        <f t="shared" si="283"/>
        <v>0</v>
      </c>
      <c r="Y724" s="262">
        <f t="shared" si="284"/>
        <v>9.9367780698667065</v>
      </c>
      <c r="Z724" s="262">
        <f t="shared" si="285"/>
        <v>9.7959302831965029</v>
      </c>
      <c r="AA724" s="262">
        <f t="shared" si="286"/>
        <v>10.00044829509595</v>
      </c>
      <c r="AB724" s="262">
        <f t="shared" si="287"/>
        <v>10</v>
      </c>
      <c r="AD724" s="6">
        <f t="shared" si="288"/>
        <v>707</v>
      </c>
      <c r="AE724" s="1">
        <f t="shared" si="289"/>
        <v>43537</v>
      </c>
      <c r="AF724" s="262">
        <f t="shared" si="290"/>
        <v>-0.69414141501976445</v>
      </c>
      <c r="AG724" s="262">
        <f t="shared" si="291"/>
        <v>-0.203258042169562</v>
      </c>
      <c r="AH724" s="262">
        <f t="shared" si="292"/>
        <v>0.5209046962002013</v>
      </c>
      <c r="AI724" s="262">
        <f t="shared" si="293"/>
        <v>2.7974876515420419</v>
      </c>
      <c r="AJ724" s="262">
        <f t="shared" si="294"/>
        <v>2.7404999999999791E-4</v>
      </c>
      <c r="AK724" s="262">
        <f t="shared" si="295"/>
        <v>-302.22556389049083</v>
      </c>
    </row>
    <row r="725" spans="1:37" x14ac:dyDescent="0.25">
      <c r="A725" s="6">
        <f t="shared" si="277"/>
        <v>708</v>
      </c>
      <c r="B725" s="245">
        <f>+Rendimientos!F1398</f>
        <v>43032</v>
      </c>
      <c r="C725" s="247">
        <f>+Rendimientos!G1398</f>
        <v>2.7433937389348639E-2</v>
      </c>
      <c r="D725" s="247">
        <f>+Rendimientos!H1398</f>
        <v>-3.7849334566919008E-3</v>
      </c>
      <c r="E725" s="247">
        <f>+Rendimientos!I1398</f>
        <v>-2.5975712238986575E-2</v>
      </c>
      <c r="F725">
        <f>+VLOOKUP(B725,ASURB.MX!$A$2:$H$1054,8,FALSE)</f>
        <v>2.5228671125690258E-2</v>
      </c>
      <c r="G725" s="264">
        <f>+dr!F712</f>
        <v>3.7431999999999743E-4</v>
      </c>
      <c r="H725" s="264">
        <f>+dr!G712</f>
        <v>1.3033999999999268E-4</v>
      </c>
      <c r="I725" s="264">
        <f>+dr!H712</f>
        <v>1.8666999999999989E-4</v>
      </c>
      <c r="J725" s="264">
        <f>+dr!I712</f>
        <v>3.9650000000002183E-5</v>
      </c>
      <c r="K725" s="264">
        <f>+dr!J712</f>
        <v>0</v>
      </c>
      <c r="M725" s="6">
        <f t="shared" si="278"/>
        <v>708</v>
      </c>
      <c r="N725" s="1">
        <f t="shared" si="272"/>
        <v>43032</v>
      </c>
      <c r="O725" s="263">
        <f t="shared" si="273"/>
        <v>38.679077237386807</v>
      </c>
      <c r="P725" s="263">
        <f t="shared" si="274"/>
        <v>9.0955088720283612</v>
      </c>
      <c r="Q725" s="263">
        <f t="shared" si="275"/>
        <v>14.410765976303066</v>
      </c>
      <c r="R725" s="263">
        <f t="shared" si="279"/>
        <v>312.91569105052395</v>
      </c>
      <c r="S725" s="98">
        <f t="shared" si="276"/>
        <v>3.1051513846153844E-2</v>
      </c>
      <c r="T725" s="265">
        <f>R725-'Ejercicio 7'!$J$12*EXP(-S725*34/360)</f>
        <v>312.8187535287023</v>
      </c>
      <c r="U725" s="280">
        <f t="shared" si="280"/>
        <v>8.2138320000000001E-2</v>
      </c>
      <c r="V725" s="280">
        <f t="shared" si="281"/>
        <v>8.2807480000000003E-2</v>
      </c>
      <c r="W725" s="280">
        <f t="shared" si="282"/>
        <v>-2.368199999999987E-4</v>
      </c>
      <c r="X725" s="280">
        <f t="shared" si="283"/>
        <v>0</v>
      </c>
      <c r="Y725" s="262">
        <f t="shared" si="284"/>
        <v>9.9367780698667065</v>
      </c>
      <c r="Z725" s="262">
        <f t="shared" si="285"/>
        <v>9.7959302831965029</v>
      </c>
      <c r="AA725" s="262">
        <f t="shared" si="286"/>
        <v>10.00044829509595</v>
      </c>
      <c r="AB725" s="262">
        <f t="shared" si="287"/>
        <v>10</v>
      </c>
      <c r="AD725" s="6">
        <f t="shared" si="288"/>
        <v>708</v>
      </c>
      <c r="AE725" s="1">
        <f t="shared" si="289"/>
        <v>43537</v>
      </c>
      <c r="AF725" s="262">
        <f t="shared" si="290"/>
        <v>-1.0466962373868043</v>
      </c>
      <c r="AG725" s="262">
        <f t="shared" si="291"/>
        <v>3.4491127971639557E-2</v>
      </c>
      <c r="AH725" s="262">
        <f t="shared" si="292"/>
        <v>0.37923402369693271</v>
      </c>
      <c r="AI725" s="262">
        <f t="shared" si="293"/>
        <v>-7.7956960505239294</v>
      </c>
      <c r="AJ725" s="262">
        <f t="shared" si="294"/>
        <v>-3.7431999999999743E-4</v>
      </c>
      <c r="AK725" s="262">
        <f t="shared" si="295"/>
        <v>-312.8187535287023</v>
      </c>
    </row>
    <row r="726" spans="1:37" x14ac:dyDescent="0.25">
      <c r="A726" s="6">
        <f t="shared" si="277"/>
        <v>709</v>
      </c>
      <c r="B726" s="245">
        <f>+Rendimientos!F1399</f>
        <v>43033</v>
      </c>
      <c r="C726" s="247">
        <f>+Rendimientos!G1399</f>
        <v>-2.3560465793552025E-2</v>
      </c>
      <c r="D726" s="247">
        <f>+Rendimientos!H1399</f>
        <v>4.8953963512112855E-3</v>
      </c>
      <c r="E726" s="247">
        <f>+Rendimientos!I1399</f>
        <v>-5.9259388632622742E-2</v>
      </c>
      <c r="F726">
        <f>+VLOOKUP(B726,ASURB.MX!$A$2:$H$1054,8,FALSE)</f>
        <v>-1.3713962328744214E-2</v>
      </c>
      <c r="G726" s="264">
        <f>+dr!F713</f>
        <v>9.8800000000037747E-6</v>
      </c>
      <c r="H726" s="264">
        <f>+dr!G713</f>
        <v>-1.7066999999999777E-4</v>
      </c>
      <c r="I726" s="264">
        <f>+dr!H713</f>
        <v>-1.9368999999999637E-4</v>
      </c>
      <c r="J726" s="264">
        <f>+dr!I713</f>
        <v>3.8757000000000374E-4</v>
      </c>
      <c r="K726" s="264">
        <f>+dr!J713</f>
        <v>0</v>
      </c>
      <c r="M726" s="6">
        <f t="shared" si="278"/>
        <v>709</v>
      </c>
      <c r="N726" s="1">
        <f t="shared" si="272"/>
        <v>43033</v>
      </c>
      <c r="O726" s="263">
        <f t="shared" si="273"/>
        <v>36.756107811202014</v>
      </c>
      <c r="P726" s="263">
        <f t="shared" si="274"/>
        <v>9.1748045472170165</v>
      </c>
      <c r="Q726" s="263">
        <f t="shared" si="275"/>
        <v>13.939017024301222</v>
      </c>
      <c r="R726" s="263">
        <f t="shared" si="279"/>
        <v>300.96415254942252</v>
      </c>
      <c r="S726" s="98">
        <f t="shared" si="276"/>
        <v>3.0687073846153851E-2</v>
      </c>
      <c r="T726" s="265">
        <f>R726-'Ejercicio 7'!$J$12*EXP(-S726*34/360)</f>
        <v>300.86721169101861</v>
      </c>
      <c r="U726" s="280">
        <f t="shared" si="280"/>
        <v>8.183731000000001E-2</v>
      </c>
      <c r="V726" s="280">
        <f t="shared" si="281"/>
        <v>8.2427120000000006E-2</v>
      </c>
      <c r="W726" s="280">
        <f t="shared" si="282"/>
        <v>1.1110000000000286E-4</v>
      </c>
      <c r="X726" s="280">
        <f t="shared" si="283"/>
        <v>0</v>
      </c>
      <c r="Y726" s="262">
        <f t="shared" si="284"/>
        <v>9.9367780698667065</v>
      </c>
      <c r="Z726" s="262">
        <f t="shared" si="285"/>
        <v>9.7959302831965029</v>
      </c>
      <c r="AA726" s="262">
        <f t="shared" si="286"/>
        <v>10.00044829509595</v>
      </c>
      <c r="AB726" s="262">
        <f t="shared" si="287"/>
        <v>10</v>
      </c>
      <c r="AD726" s="6">
        <f t="shared" si="288"/>
        <v>709</v>
      </c>
      <c r="AE726" s="1">
        <f t="shared" si="289"/>
        <v>43537</v>
      </c>
      <c r="AF726" s="262">
        <f t="shared" si="290"/>
        <v>0.87627318879798821</v>
      </c>
      <c r="AG726" s="262">
        <f t="shared" si="291"/>
        <v>-4.4804547217015767E-2</v>
      </c>
      <c r="AH726" s="262">
        <f t="shared" si="292"/>
        <v>0.85098297569877701</v>
      </c>
      <c r="AI726" s="262">
        <f t="shared" si="293"/>
        <v>4.1558424505774951</v>
      </c>
      <c r="AJ726" s="262">
        <f t="shared" si="294"/>
        <v>-9.8800000000037747E-6</v>
      </c>
      <c r="AK726" s="262">
        <f t="shared" si="295"/>
        <v>-300.86721169101861</v>
      </c>
    </row>
    <row r="727" spans="1:37" x14ac:dyDescent="0.25">
      <c r="A727" s="6">
        <f t="shared" si="277"/>
        <v>710</v>
      </c>
      <c r="B727" s="245">
        <f>+Rendimientos!F1400</f>
        <v>43034</v>
      </c>
      <c r="C727" s="247">
        <f>+Rendimientos!G1400</f>
        <v>1.4710850516569325E-2</v>
      </c>
      <c r="D727" s="247">
        <f>+Rendimientos!H1400</f>
        <v>-6.6606637630921175E-4</v>
      </c>
      <c r="E727" s="247">
        <f>+Rendimientos!I1400</f>
        <v>-0.11471159125526686</v>
      </c>
      <c r="F727">
        <f>+VLOOKUP(B727,ASURB.MX!$A$2:$H$1054,8,FALSE)</f>
        <v>7.7192009712390508E-3</v>
      </c>
      <c r="G727" s="264">
        <f>+dr!F714</f>
        <v>-1.1339999999999961E-4</v>
      </c>
      <c r="H727" s="264">
        <f>+dr!G714</f>
        <v>-2.1000000000048757E-7</v>
      </c>
      <c r="I727" s="264">
        <f>+dr!H714</f>
        <v>2.0498999999998824E-4</v>
      </c>
      <c r="J727" s="264">
        <f>+dr!I714</f>
        <v>4.4520000000006221E-5</v>
      </c>
      <c r="K727" s="264">
        <f>+dr!J714</f>
        <v>0</v>
      </c>
      <c r="M727" s="6">
        <f t="shared" si="278"/>
        <v>710</v>
      </c>
      <c r="N727" s="1">
        <f t="shared" si="272"/>
        <v>43034</v>
      </c>
      <c r="O727" s="263">
        <f t="shared" si="273"/>
        <v>38.190077367912373</v>
      </c>
      <c r="P727" s="263">
        <f t="shared" si="274"/>
        <v>9.1239208387714914</v>
      </c>
      <c r="Q727" s="263">
        <f t="shared" si="275"/>
        <v>13.187107997249694</v>
      </c>
      <c r="R727" s="263">
        <f t="shared" si="279"/>
        <v>307.48439144701211</v>
      </c>
      <c r="S727" s="98">
        <f t="shared" si="276"/>
        <v>3.0563793846153847E-2</v>
      </c>
      <c r="T727" s="265">
        <f>R727-'Ejercicio 7'!$J$12*EXP(-S727*34/360)</f>
        <v>307.38744945990845</v>
      </c>
      <c r="U727" s="280">
        <f t="shared" si="280"/>
        <v>8.2007770000000008E-2</v>
      </c>
      <c r="V727" s="280">
        <f t="shared" si="281"/>
        <v>8.2825799999999991E-2</v>
      </c>
      <c r="W727" s="280">
        <f t="shared" si="282"/>
        <v>-2.3194999999999466E-4</v>
      </c>
      <c r="X727" s="280">
        <f t="shared" si="283"/>
        <v>0</v>
      </c>
      <c r="Y727" s="262">
        <f t="shared" si="284"/>
        <v>9.9367780698667065</v>
      </c>
      <c r="Z727" s="262">
        <f t="shared" si="285"/>
        <v>9.7959302831965029</v>
      </c>
      <c r="AA727" s="262">
        <f t="shared" si="286"/>
        <v>10.00044829509595</v>
      </c>
      <c r="AB727" s="262">
        <f t="shared" si="287"/>
        <v>10</v>
      </c>
      <c r="AD727" s="6">
        <f t="shared" si="288"/>
        <v>710</v>
      </c>
      <c r="AE727" s="1">
        <f t="shared" si="289"/>
        <v>43537</v>
      </c>
      <c r="AF727" s="262">
        <f t="shared" si="290"/>
        <v>-0.55769636791237076</v>
      </c>
      <c r="AG727" s="262">
        <f t="shared" si="291"/>
        <v>6.0791612285093777E-3</v>
      </c>
      <c r="AH727" s="262">
        <f t="shared" si="292"/>
        <v>1.6028920027503055</v>
      </c>
      <c r="AI727" s="262">
        <f t="shared" si="293"/>
        <v>-2.3643964470120977</v>
      </c>
      <c r="AJ727" s="262">
        <f t="shared" si="294"/>
        <v>1.1339999999999961E-4</v>
      </c>
      <c r="AK727" s="262">
        <f t="shared" si="295"/>
        <v>-307.38744945990845</v>
      </c>
    </row>
    <row r="728" spans="1:37" x14ac:dyDescent="0.25">
      <c r="A728" s="6">
        <f t="shared" si="277"/>
        <v>711</v>
      </c>
      <c r="B728" s="245">
        <f>+Rendimientos!F1401</f>
        <v>43035</v>
      </c>
      <c r="C728" s="247">
        <f>+Rendimientos!G1401</f>
        <v>0</v>
      </c>
      <c r="D728" s="247">
        <f>+Rendimientos!H1401</f>
        <v>-2.2217357307216919E-4</v>
      </c>
      <c r="E728" s="247">
        <f>+Rendimientos!I1401</f>
        <v>4.1076694006081861E-2</v>
      </c>
      <c r="F728">
        <f>+VLOOKUP(B728,ASURB.MX!$A$2:$H$1054,8,FALSE)</f>
        <v>-3.3008448692268973E-3</v>
      </c>
      <c r="G728" s="264">
        <f>+dr!F715</f>
        <v>-6.1900000000031374E-6</v>
      </c>
      <c r="H728" s="264">
        <f>+dr!G715</f>
        <v>6.1340000000006945E-5</v>
      </c>
      <c r="I728" s="264">
        <f>+dr!H715</f>
        <v>9.8360000000005665E-5</v>
      </c>
      <c r="J728" s="264">
        <f>+dr!I715</f>
        <v>1.5230999999998884E-4</v>
      </c>
      <c r="K728" s="264">
        <f>+dr!J715</f>
        <v>0</v>
      </c>
      <c r="M728" s="6">
        <f t="shared" si="278"/>
        <v>711</v>
      </c>
      <c r="N728" s="1">
        <f t="shared" si="272"/>
        <v>43035</v>
      </c>
      <c r="O728" s="263">
        <f t="shared" si="273"/>
        <v>37.632381000000002</v>
      </c>
      <c r="P728" s="263">
        <f t="shared" si="274"/>
        <v>9.1279717805945708</v>
      </c>
      <c r="Q728" s="263">
        <f t="shared" si="275"/>
        <v>15.410174463711746</v>
      </c>
      <c r="R728" s="263">
        <f t="shared" si="279"/>
        <v>304.11450163177085</v>
      </c>
      <c r="S728" s="98">
        <f t="shared" si="276"/>
        <v>3.0671003846153844E-2</v>
      </c>
      <c r="T728" s="265">
        <f>R728-'Ejercicio 7'!$J$12*EXP(-S728*34/360)</f>
        <v>304.01756062623753</v>
      </c>
      <c r="U728" s="280">
        <f t="shared" si="280"/>
        <v>8.2069320000000015E-2</v>
      </c>
      <c r="V728" s="280">
        <f t="shared" si="281"/>
        <v>8.2719170000000009E-2</v>
      </c>
      <c r="W728" s="280">
        <f t="shared" si="282"/>
        <v>-1.2416000000001204E-4</v>
      </c>
      <c r="X728" s="280">
        <f t="shared" si="283"/>
        <v>0</v>
      </c>
      <c r="Y728" s="262">
        <f t="shared" si="284"/>
        <v>9.9367780698667065</v>
      </c>
      <c r="Z728" s="262">
        <f t="shared" si="285"/>
        <v>9.7959302831965029</v>
      </c>
      <c r="AA728" s="262">
        <f t="shared" si="286"/>
        <v>10.00044829509595</v>
      </c>
      <c r="AB728" s="262">
        <f t="shared" si="287"/>
        <v>10</v>
      </c>
      <c r="AD728" s="6">
        <f t="shared" si="288"/>
        <v>711</v>
      </c>
      <c r="AE728" s="1">
        <f t="shared" si="289"/>
        <v>43537</v>
      </c>
      <c r="AF728" s="262">
        <f t="shared" si="290"/>
        <v>0</v>
      </c>
      <c r="AG728" s="262">
        <f t="shared" si="291"/>
        <v>2.0282194054299651E-3</v>
      </c>
      <c r="AH728" s="262">
        <f t="shared" si="292"/>
        <v>-0.62017446371174678</v>
      </c>
      <c r="AI728" s="262">
        <f t="shared" si="293"/>
        <v>1.0054933682291676</v>
      </c>
      <c r="AJ728" s="262">
        <f t="shared" si="294"/>
        <v>6.1900000000031374E-6</v>
      </c>
      <c r="AK728" s="262">
        <f t="shared" si="295"/>
        <v>-304.01756062623753</v>
      </c>
    </row>
    <row r="729" spans="1:37" x14ac:dyDescent="0.25">
      <c r="A729" s="6">
        <f t="shared" si="277"/>
        <v>712</v>
      </c>
      <c r="B729" s="245">
        <f>+Rendimientos!F1402</f>
        <v>43038</v>
      </c>
      <c r="C729" s="247">
        <f>+Rendimientos!G1402</f>
        <v>-1.535538808319465E-2</v>
      </c>
      <c r="D729" s="247">
        <f>+Rendimientos!H1402</f>
        <v>-1.0721542007714639E-2</v>
      </c>
      <c r="E729" s="247">
        <f>+Rendimientos!I1402</f>
        <v>3.051898616759145E-3</v>
      </c>
      <c r="F729">
        <f>+VLOOKUP(B729,ASURB.MX!$A$2:$H$1054,8,FALSE)</f>
        <v>4.1099497698237107E-3</v>
      </c>
      <c r="G729" s="264">
        <f>+dr!F716</f>
        <v>-1.071500000000003E-4</v>
      </c>
      <c r="H729" s="264">
        <f>+dr!G716</f>
        <v>2.3864999999999303E-4</v>
      </c>
      <c r="I729" s="264">
        <f>+dr!H716</f>
        <v>2.1068999999999949E-4</v>
      </c>
      <c r="J729" s="264">
        <f>+dr!I716</f>
        <v>5.4080000000011896E-5</v>
      </c>
      <c r="K729" s="264">
        <f>+dr!J716</f>
        <v>0</v>
      </c>
      <c r="M729" s="6">
        <f t="shared" si="278"/>
        <v>712</v>
      </c>
      <c r="N729" s="1">
        <f t="shared" si="272"/>
        <v>43038</v>
      </c>
      <c r="O729" s="263">
        <f t="shared" si="273"/>
        <v>37.058935194285716</v>
      </c>
      <c r="P729" s="263">
        <f t="shared" si="274"/>
        <v>9.0326352045256293</v>
      </c>
      <c r="Q729" s="263">
        <f t="shared" si="275"/>
        <v>14.835206528324383</v>
      </c>
      <c r="R729" s="263">
        <f t="shared" si="279"/>
        <v>306.37660338303374</v>
      </c>
      <c r="S729" s="98">
        <f t="shared" si="276"/>
        <v>3.0570043846153847E-2</v>
      </c>
      <c r="T729" s="265">
        <f>R729-'Ejercicio 7'!$J$12*EXP(-S729*34/360)</f>
        <v>306.27966145315276</v>
      </c>
      <c r="U729" s="280">
        <f t="shared" si="280"/>
        <v>8.2246630000000001E-2</v>
      </c>
      <c r="V729" s="280">
        <f t="shared" si="281"/>
        <v>8.2831500000000002E-2</v>
      </c>
      <c r="W729" s="280">
        <f t="shared" si="282"/>
        <v>-2.2238999999998899E-4</v>
      </c>
      <c r="X729" s="280">
        <f t="shared" si="283"/>
        <v>0</v>
      </c>
      <c r="Y729" s="262">
        <f t="shared" si="284"/>
        <v>9.9367780698667065</v>
      </c>
      <c r="Z729" s="262">
        <f t="shared" si="285"/>
        <v>9.7959302831965029</v>
      </c>
      <c r="AA729" s="262">
        <f t="shared" si="286"/>
        <v>10.00044829509595</v>
      </c>
      <c r="AB729" s="262">
        <f t="shared" si="287"/>
        <v>10</v>
      </c>
      <c r="AD729" s="6">
        <f t="shared" si="288"/>
        <v>712</v>
      </c>
      <c r="AE729" s="1">
        <f t="shared" si="289"/>
        <v>43537</v>
      </c>
      <c r="AF729" s="262">
        <f t="shared" si="290"/>
        <v>0.57344580571428594</v>
      </c>
      <c r="AG729" s="262">
        <f t="shared" si="291"/>
        <v>9.7364795474371491E-2</v>
      </c>
      <c r="AH729" s="262">
        <f t="shared" si="292"/>
        <v>-4.5206528324383655E-2</v>
      </c>
      <c r="AI729" s="262">
        <f t="shared" si="293"/>
        <v>-1.256608383033722</v>
      </c>
      <c r="AJ729" s="262">
        <f t="shared" si="294"/>
        <v>1.071500000000003E-4</v>
      </c>
      <c r="AK729" s="262">
        <f t="shared" si="295"/>
        <v>-306.27966145315276</v>
      </c>
    </row>
    <row r="730" spans="1:37" x14ac:dyDescent="0.25">
      <c r="A730" s="6">
        <f t="shared" si="277"/>
        <v>713</v>
      </c>
      <c r="B730" s="245">
        <f>+Rendimientos!F1403</f>
        <v>43039</v>
      </c>
      <c r="C730" s="247">
        <f>+Rendimientos!G1403</f>
        <v>4.5030632541546668E-3</v>
      </c>
      <c r="D730" s="247">
        <f>+Rendimientos!H1403</f>
        <v>-4.7271127778274798E-3</v>
      </c>
      <c r="E730" s="247">
        <f>+Rendimientos!I1403</f>
        <v>-1.3807410358139831E-2</v>
      </c>
      <c r="F730">
        <f>+VLOOKUP(B730,ASURB.MX!$A$2:$H$1054,8,FALSE)</f>
        <v>-1.2468755562589485E-2</v>
      </c>
      <c r="G730" s="264">
        <f>+dr!F717</f>
        <v>-4.846000000000017E-5</v>
      </c>
      <c r="H730" s="264">
        <f>+dr!G717</f>
        <v>-4.6419999999991468E-5</v>
      </c>
      <c r="I730" s="264">
        <f>+dr!H717</f>
        <v>-2.1172999999999331E-4</v>
      </c>
      <c r="J730" s="264">
        <f>+dr!I717</f>
        <v>-2.7111999999999969E-4</v>
      </c>
      <c r="K730" s="264">
        <f>+dr!J717</f>
        <v>0</v>
      </c>
      <c r="M730" s="6">
        <f t="shared" si="278"/>
        <v>713</v>
      </c>
      <c r="N730" s="1">
        <f t="shared" si="272"/>
        <v>43039</v>
      </c>
      <c r="O730" s="263">
        <f t="shared" si="273"/>
        <v>37.802224112185684</v>
      </c>
      <c r="P730" s="263">
        <f t="shared" si="274"/>
        <v>9.0869433074364849</v>
      </c>
      <c r="Q730" s="263">
        <f t="shared" si="275"/>
        <v>14.587191751175109</v>
      </c>
      <c r="R730" s="263">
        <f t="shared" si="279"/>
        <v>301.33914857388675</v>
      </c>
      <c r="S730" s="98">
        <f t="shared" si="276"/>
        <v>3.0628733846153847E-2</v>
      </c>
      <c r="T730" s="265">
        <f>R730-'Ejercicio 7'!$J$12*EXP(-S730*34/360)</f>
        <v>301.24220718134796</v>
      </c>
      <c r="U730" s="280">
        <f t="shared" si="280"/>
        <v>8.1961560000000017E-2</v>
      </c>
      <c r="V730" s="280">
        <f t="shared" si="281"/>
        <v>8.240908000000001E-2</v>
      </c>
      <c r="W730" s="280">
        <f t="shared" si="282"/>
        <v>-5.4759000000000058E-4</v>
      </c>
      <c r="X730" s="280">
        <f t="shared" si="283"/>
        <v>0</v>
      </c>
      <c r="Y730" s="262">
        <f t="shared" si="284"/>
        <v>9.9367780698667065</v>
      </c>
      <c r="Z730" s="262">
        <f t="shared" si="285"/>
        <v>9.7959302831965029</v>
      </c>
      <c r="AA730" s="262">
        <f t="shared" si="286"/>
        <v>10.00044829509595</v>
      </c>
      <c r="AB730" s="262">
        <f t="shared" si="287"/>
        <v>10</v>
      </c>
      <c r="AD730" s="6">
        <f t="shared" si="288"/>
        <v>713</v>
      </c>
      <c r="AE730" s="1">
        <f t="shared" si="289"/>
        <v>43537</v>
      </c>
      <c r="AF730" s="262">
        <f t="shared" si="290"/>
        <v>-0.16984311218568138</v>
      </c>
      <c r="AG730" s="262">
        <f t="shared" si="291"/>
        <v>4.3056692563515853E-2</v>
      </c>
      <c r="AH730" s="262">
        <f t="shared" si="292"/>
        <v>0.20280824882489057</v>
      </c>
      <c r="AI730" s="262">
        <f t="shared" si="293"/>
        <v>3.7808464261132713</v>
      </c>
      <c r="AJ730" s="262">
        <f t="shared" si="294"/>
        <v>4.846000000000017E-5</v>
      </c>
      <c r="AK730" s="262">
        <f t="shared" si="295"/>
        <v>-301.24220718134796</v>
      </c>
    </row>
    <row r="731" spans="1:37" x14ac:dyDescent="0.25">
      <c r="A731" s="6">
        <f t="shared" si="277"/>
        <v>714</v>
      </c>
      <c r="B731" s="245">
        <f>+Rendimientos!F1404</f>
        <v>43040</v>
      </c>
      <c r="C731" s="247">
        <f>+Rendimientos!G1404</f>
        <v>-1.8135212044212395E-2</v>
      </c>
      <c r="D731" s="247">
        <f>+Rendimientos!H1404</f>
        <v>-8.1558758751886038E-3</v>
      </c>
      <c r="E731" s="247">
        <f>+Rendimientos!I1404</f>
        <v>0</v>
      </c>
      <c r="F731">
        <f>+VLOOKUP(B731,ASURB.MX!$A$2:$H$1054,8,FALSE)</f>
        <v>-1.9730087236539184E-2</v>
      </c>
      <c r="G731" s="264">
        <f>+dr!F718</f>
        <v>2.0364999999999966E-4</v>
      </c>
      <c r="H731" s="264">
        <f>+dr!G718</f>
        <v>-5.6980000000012021E-5</v>
      </c>
      <c r="I731" s="264">
        <f>+dr!H718</f>
        <v>9.766999999999415E-5</v>
      </c>
      <c r="J731" s="264">
        <f>+dr!I718</f>
        <v>-1.1012999999999995E-4</v>
      </c>
      <c r="K731" s="264">
        <f>+dr!J718</f>
        <v>0</v>
      </c>
      <c r="M731" s="6">
        <f t="shared" si="278"/>
        <v>714</v>
      </c>
      <c r="N731" s="1">
        <f t="shared" si="272"/>
        <v>43040</v>
      </c>
      <c r="O731" s="263">
        <f t="shared" si="273"/>
        <v>36.956060930680366</v>
      </c>
      <c r="P731" s="263">
        <f t="shared" si="274"/>
        <v>9.055839685503928</v>
      </c>
      <c r="Q731" s="263">
        <f t="shared" si="275"/>
        <v>14.79</v>
      </c>
      <c r="R731" s="263">
        <f t="shared" si="279"/>
        <v>299.15895022101387</v>
      </c>
      <c r="S731" s="98">
        <f t="shared" si="276"/>
        <v>3.0880843846153846E-2</v>
      </c>
      <c r="T731" s="265">
        <f>R731-'Ejercicio 7'!$J$12*EXP(-S731*34/360)</f>
        <v>299.06201113665986</v>
      </c>
      <c r="U731" s="280">
        <f t="shared" si="280"/>
        <v>8.1950999999999996E-2</v>
      </c>
      <c r="V731" s="280">
        <f t="shared" si="281"/>
        <v>8.2718479999999997E-2</v>
      </c>
      <c r="W731" s="280">
        <f t="shared" si="282"/>
        <v>-3.8660000000000083E-4</v>
      </c>
      <c r="X731" s="280">
        <f t="shared" si="283"/>
        <v>0</v>
      </c>
      <c r="Y731" s="262">
        <f t="shared" si="284"/>
        <v>9.9367780698667065</v>
      </c>
      <c r="Z731" s="262">
        <f t="shared" si="285"/>
        <v>9.7959302831965029</v>
      </c>
      <c r="AA731" s="262">
        <f t="shared" si="286"/>
        <v>10.00044829509595</v>
      </c>
      <c r="AB731" s="262">
        <f t="shared" si="287"/>
        <v>10</v>
      </c>
      <c r="AD731" s="6">
        <f t="shared" si="288"/>
        <v>714</v>
      </c>
      <c r="AE731" s="1">
        <f t="shared" si="289"/>
        <v>43537</v>
      </c>
      <c r="AF731" s="262">
        <f t="shared" si="290"/>
        <v>0.67632006931963673</v>
      </c>
      <c r="AG731" s="262">
        <f t="shared" si="291"/>
        <v>7.4160314496072743E-2</v>
      </c>
      <c r="AH731" s="262">
        <f t="shared" si="292"/>
        <v>0</v>
      </c>
      <c r="AI731" s="262">
        <f t="shared" si="293"/>
        <v>5.9610447789861496</v>
      </c>
      <c r="AJ731" s="262">
        <f t="shared" si="294"/>
        <v>-2.0364999999999966E-4</v>
      </c>
      <c r="AK731" s="262">
        <f t="shared" si="295"/>
        <v>-299.06201113665986</v>
      </c>
    </row>
    <row r="732" spans="1:37" x14ac:dyDescent="0.25">
      <c r="A732" s="6">
        <f t="shared" si="277"/>
        <v>715</v>
      </c>
      <c r="B732" s="245">
        <f>+Rendimientos!F1405</f>
        <v>43042</v>
      </c>
      <c r="C732" s="247">
        <f>+Rendimientos!G1405</f>
        <v>-8.5330350379489803E-3</v>
      </c>
      <c r="D732" s="247">
        <f>+Rendimientos!H1405</f>
        <v>2.5823844966625452E-2</v>
      </c>
      <c r="E732" s="247">
        <f>+Rendimientos!I1405</f>
        <v>1.73562173453282E-2</v>
      </c>
      <c r="F732">
        <f>+VLOOKUP(B732,ASURB.MX!$A$2:$H$1054,8,FALSE)</f>
        <v>4.1456498887567542E-2</v>
      </c>
      <c r="G732" s="264">
        <f>+dr!F719</f>
        <v>1.3940000000003949E-5</v>
      </c>
      <c r="H732" s="264">
        <f>+dr!G719</f>
        <v>-2.917999999998977E-5</v>
      </c>
      <c r="I732" s="264">
        <f>+dr!H719</f>
        <v>-1.3158000000000614E-4</v>
      </c>
      <c r="J732" s="264">
        <f>+dr!I719</f>
        <v>-3.3510000000014362E-5</v>
      </c>
      <c r="K732" s="264">
        <f>+dr!J719</f>
        <v>0</v>
      </c>
      <c r="M732" s="6">
        <f t="shared" si="278"/>
        <v>715</v>
      </c>
      <c r="N732" s="1">
        <f t="shared" si="272"/>
        <v>43042</v>
      </c>
      <c r="O732" s="263">
        <f t="shared" si="273"/>
        <v>37.312628743137253</v>
      </c>
      <c r="P732" s="263">
        <f t="shared" si="274"/>
        <v>9.3688423454575673</v>
      </c>
      <c r="Q732" s="263">
        <f t="shared" si="275"/>
        <v>15.048939055638138</v>
      </c>
      <c r="R732" s="263">
        <f t="shared" si="279"/>
        <v>318.03505875248686</v>
      </c>
      <c r="S732" s="98">
        <f t="shared" si="276"/>
        <v>3.0691133846153851E-2</v>
      </c>
      <c r="T732" s="265">
        <f>R732-'Ejercicio 7'!$J$12*EXP(-S732*34/360)</f>
        <v>317.93811793125434</v>
      </c>
      <c r="U732" s="280">
        <f t="shared" si="280"/>
        <v>8.1978800000000018E-2</v>
      </c>
      <c r="V732" s="280">
        <f t="shared" si="281"/>
        <v>8.2489229999999997E-2</v>
      </c>
      <c r="W732" s="280">
        <f t="shared" si="282"/>
        <v>-3.0998000000001524E-4</v>
      </c>
      <c r="X732" s="280">
        <f t="shared" si="283"/>
        <v>0</v>
      </c>
      <c r="Y732" s="262">
        <f t="shared" si="284"/>
        <v>9.9367780698667065</v>
      </c>
      <c r="Z732" s="262">
        <f t="shared" si="285"/>
        <v>9.7959302831965029</v>
      </c>
      <c r="AA732" s="262">
        <f t="shared" si="286"/>
        <v>10.00044829509595</v>
      </c>
      <c r="AB732" s="262">
        <f t="shared" si="287"/>
        <v>10</v>
      </c>
      <c r="AD732" s="6">
        <f t="shared" si="288"/>
        <v>715</v>
      </c>
      <c r="AE732" s="1">
        <f t="shared" si="289"/>
        <v>43537</v>
      </c>
      <c r="AF732" s="262">
        <f t="shared" si="290"/>
        <v>0.31975225686274911</v>
      </c>
      <c r="AG732" s="262">
        <f t="shared" si="291"/>
        <v>-0.23884234545756655</v>
      </c>
      <c r="AH732" s="262">
        <f t="shared" si="292"/>
        <v>-0.25893905563813924</v>
      </c>
      <c r="AI732" s="262">
        <f t="shared" si="293"/>
        <v>-12.915063752486844</v>
      </c>
      <c r="AJ732" s="262">
        <f t="shared" si="294"/>
        <v>-1.3940000000003949E-5</v>
      </c>
      <c r="AK732" s="262">
        <f t="shared" si="295"/>
        <v>-317.93811793125434</v>
      </c>
    </row>
    <row r="733" spans="1:37" x14ac:dyDescent="0.25">
      <c r="A733" s="6">
        <f t="shared" si="277"/>
        <v>716</v>
      </c>
      <c r="B733" s="245">
        <f>+Rendimientos!F1406</f>
        <v>43045</v>
      </c>
      <c r="C733" s="247">
        <f>+Rendimientos!G1406</f>
        <v>1.3097764190063459E-2</v>
      </c>
      <c r="D733" s="247">
        <f>+Rendimientos!H1406</f>
        <v>1.4087791055926641E-2</v>
      </c>
      <c r="E733" s="247">
        <f>+Rendimientos!I1406</f>
        <v>1.755760154340685E-2</v>
      </c>
      <c r="F733">
        <f>+VLOOKUP(B733,ASURB.MX!$A$2:$H$1054,8,FALSE)</f>
        <v>-2.1726411651028173E-2</v>
      </c>
      <c r="G733" s="264">
        <f>+dr!F720</f>
        <v>1.2913999999999981E-4</v>
      </c>
      <c r="H733" s="264">
        <f>+dr!G720</f>
        <v>1.7409999999995485E-5</v>
      </c>
      <c r="I733" s="264">
        <f>+dr!H720</f>
        <v>3.1500000000017625E-5</v>
      </c>
      <c r="J733" s="264">
        <f>+dr!I720</f>
        <v>8.7650000000008554E-5</v>
      </c>
      <c r="K733" s="264">
        <f>+dr!J720</f>
        <v>0</v>
      </c>
      <c r="M733" s="6">
        <f t="shared" si="278"/>
        <v>716</v>
      </c>
      <c r="N733" s="1">
        <f t="shared" si="272"/>
        <v>43045</v>
      </c>
      <c r="O733" s="263">
        <f t="shared" si="273"/>
        <v>38.128523135794325</v>
      </c>
      <c r="P733" s="263">
        <f t="shared" si="274"/>
        <v>9.2595317985006034</v>
      </c>
      <c r="Q733" s="263">
        <f t="shared" si="275"/>
        <v>15.051969979341619</v>
      </c>
      <c r="R733" s="263">
        <f t="shared" si="279"/>
        <v>298.56232762914181</v>
      </c>
      <c r="S733" s="98">
        <f t="shared" si="276"/>
        <v>3.0806333846153847E-2</v>
      </c>
      <c r="T733" s="265">
        <f>R733-'Ejercicio 7'!$J$12*EXP(-S733*34/360)</f>
        <v>298.46538786261971</v>
      </c>
      <c r="U733" s="280">
        <f t="shared" si="280"/>
        <v>8.2025390000000004E-2</v>
      </c>
      <c r="V733" s="280">
        <f t="shared" si="281"/>
        <v>8.265231000000002E-2</v>
      </c>
      <c r="W733" s="280">
        <f t="shared" si="282"/>
        <v>-1.8881999999999233E-4</v>
      </c>
      <c r="X733" s="280">
        <f t="shared" si="283"/>
        <v>0</v>
      </c>
      <c r="Y733" s="262">
        <f t="shared" si="284"/>
        <v>9.9367780698667065</v>
      </c>
      <c r="Z733" s="262">
        <f t="shared" si="285"/>
        <v>9.7959302831965029</v>
      </c>
      <c r="AA733" s="262">
        <f t="shared" si="286"/>
        <v>10.00044829509595</v>
      </c>
      <c r="AB733" s="262">
        <f t="shared" si="287"/>
        <v>10</v>
      </c>
      <c r="AD733" s="6">
        <f t="shared" si="288"/>
        <v>716</v>
      </c>
      <c r="AE733" s="1">
        <f t="shared" si="289"/>
        <v>43537</v>
      </c>
      <c r="AF733" s="262">
        <f t="shared" si="290"/>
        <v>-0.49614213579432231</v>
      </c>
      <c r="AG733" s="262">
        <f t="shared" si="291"/>
        <v>-0.12953179850060259</v>
      </c>
      <c r="AH733" s="262">
        <f t="shared" si="292"/>
        <v>-0.26196997934161992</v>
      </c>
      <c r="AI733" s="262">
        <f t="shared" si="293"/>
        <v>6.5576673708582121</v>
      </c>
      <c r="AJ733" s="262">
        <f t="shared" si="294"/>
        <v>-1.2913999999999981E-4</v>
      </c>
      <c r="AK733" s="262">
        <f t="shared" si="295"/>
        <v>-298.46538786261971</v>
      </c>
    </row>
    <row r="734" spans="1:37" x14ac:dyDescent="0.25">
      <c r="A734" s="6">
        <f t="shared" si="277"/>
        <v>717</v>
      </c>
      <c r="B734" s="245">
        <f>+Rendimientos!F1407</f>
        <v>43046</v>
      </c>
      <c r="C734" s="247">
        <f>+Rendimientos!G1407</f>
        <v>9.711957204568189E-3</v>
      </c>
      <c r="D734" s="247">
        <f>+Rendimientos!H1407</f>
        <v>7.4041963143881093E-3</v>
      </c>
      <c r="E734" s="247">
        <f>+Rendimientos!I1407</f>
        <v>-1.5030412222015352E-2</v>
      </c>
      <c r="F734">
        <f>+VLOOKUP(B734,ASURB.MX!$A$2:$H$1054,8,FALSE)</f>
        <v>1.490423127449085E-3</v>
      </c>
      <c r="G734" s="264">
        <f>+dr!F721</f>
        <v>2.0918999999999799E-4</v>
      </c>
      <c r="H734" s="264">
        <f>+dr!G721</f>
        <v>1.1508000000000351E-4</v>
      </c>
      <c r="I734" s="264">
        <f>+dr!H721</f>
        <v>-3.00000000119649E-8</v>
      </c>
      <c r="J734" s="264">
        <f>+dr!I721</f>
        <v>-2.6879999999993021E-5</v>
      </c>
      <c r="K734" s="264">
        <f>+dr!J721</f>
        <v>0</v>
      </c>
      <c r="M734" s="6">
        <f t="shared" si="278"/>
        <v>717</v>
      </c>
      <c r="N734" s="1">
        <f t="shared" si="272"/>
        <v>43046</v>
      </c>
      <c r="O734" s="263">
        <f t="shared" si="273"/>
        <v>37.999645616135332</v>
      </c>
      <c r="P734" s="263">
        <f t="shared" si="274"/>
        <v>9.1978511941526069</v>
      </c>
      <c r="Q734" s="263">
        <f t="shared" si="275"/>
        <v>14.569362493304833</v>
      </c>
      <c r="R734" s="263">
        <f t="shared" si="279"/>
        <v>305.5750919564652</v>
      </c>
      <c r="S734" s="98">
        <f t="shared" si="276"/>
        <v>3.0886383846153845E-2</v>
      </c>
      <c r="T734" s="265">
        <f>R734-'Ejercicio 7'!$J$12*EXP(-S734*34/360)</f>
        <v>305.4781529228319</v>
      </c>
      <c r="U734" s="280">
        <f t="shared" si="280"/>
        <v>8.2123060000000012E-2</v>
      </c>
      <c r="V734" s="280">
        <f t="shared" si="281"/>
        <v>8.2620779999999991E-2</v>
      </c>
      <c r="W734" s="280">
        <f t="shared" si="282"/>
        <v>-3.033499999999939E-4</v>
      </c>
      <c r="X734" s="280">
        <f t="shared" si="283"/>
        <v>0</v>
      </c>
      <c r="Y734" s="262">
        <f t="shared" si="284"/>
        <v>9.9367780698667065</v>
      </c>
      <c r="Z734" s="262">
        <f t="shared" si="285"/>
        <v>9.7959302831965029</v>
      </c>
      <c r="AA734" s="262">
        <f t="shared" si="286"/>
        <v>10.00044829509595</v>
      </c>
      <c r="AB734" s="262">
        <f t="shared" si="287"/>
        <v>10</v>
      </c>
      <c r="AD734" s="6">
        <f t="shared" si="288"/>
        <v>717</v>
      </c>
      <c r="AE734" s="1">
        <f t="shared" si="289"/>
        <v>43537</v>
      </c>
      <c r="AF734" s="262">
        <f t="shared" si="290"/>
        <v>-0.3672646161353299</v>
      </c>
      <c r="AG734" s="262">
        <f t="shared" si="291"/>
        <v>-6.7851194152606098E-2</v>
      </c>
      <c r="AH734" s="262">
        <f t="shared" si="292"/>
        <v>0.2206375066951658</v>
      </c>
      <c r="AI734" s="262">
        <f t="shared" si="293"/>
        <v>-0.45509695646518367</v>
      </c>
      <c r="AJ734" s="262">
        <f t="shared" si="294"/>
        <v>-2.0918999999999799E-4</v>
      </c>
      <c r="AK734" s="262">
        <f t="shared" si="295"/>
        <v>-305.4781529228319</v>
      </c>
    </row>
    <row r="735" spans="1:37" x14ac:dyDescent="0.25">
      <c r="A735" s="6">
        <f t="shared" si="277"/>
        <v>718</v>
      </c>
      <c r="B735" s="245">
        <f>+Rendimientos!F1408</f>
        <v>43047</v>
      </c>
      <c r="C735" s="247">
        <f>+Rendimientos!G1408</f>
        <v>1.0256500167189061E-2</v>
      </c>
      <c r="D735" s="247">
        <f>+Rendimientos!H1408</f>
        <v>-2.4378050754406765E-2</v>
      </c>
      <c r="E735" s="247">
        <f>+Rendimientos!I1408</f>
        <v>-2.6081745966753948E-2</v>
      </c>
      <c r="F735">
        <f>+VLOOKUP(B735,ASURB.MX!$A$2:$H$1054,8,FALSE)</f>
        <v>-7.2980849152135862E-3</v>
      </c>
      <c r="G735" s="264">
        <f>+dr!F722</f>
        <v>1.966999999999941E-5</v>
      </c>
      <c r="H735" s="264">
        <f>+dr!G722</f>
        <v>-1.9987000000000477E-4</v>
      </c>
      <c r="I735" s="264">
        <f>+dr!H722</f>
        <v>1.4332000000000233E-4</v>
      </c>
      <c r="J735" s="264">
        <f>+dr!I722</f>
        <v>9.444000000000119E-5</v>
      </c>
      <c r="K735" s="264">
        <f>+dr!J722</f>
        <v>0</v>
      </c>
      <c r="M735" s="6">
        <f t="shared" si="278"/>
        <v>718</v>
      </c>
      <c r="N735" s="1">
        <f t="shared" si="272"/>
        <v>43047</v>
      </c>
      <c r="O735" s="263">
        <f t="shared" si="273"/>
        <v>38.020343690721653</v>
      </c>
      <c r="P735" s="263">
        <f t="shared" si="274"/>
        <v>8.9101194159147212</v>
      </c>
      <c r="Q735" s="263">
        <f t="shared" si="275"/>
        <v>14.409238030074965</v>
      </c>
      <c r="R735" s="263">
        <f t="shared" si="279"/>
        <v>302.90130929314068</v>
      </c>
      <c r="S735" s="98">
        <f t="shared" si="276"/>
        <v>3.0696863846153846E-2</v>
      </c>
      <c r="T735" s="265">
        <f>R735-'Ejercicio 7'!$J$12*EXP(-S735*34/360)</f>
        <v>302.80436852436929</v>
      </c>
      <c r="U735" s="280">
        <f t="shared" si="280"/>
        <v>8.1808110000000003E-2</v>
      </c>
      <c r="V735" s="280">
        <f t="shared" si="281"/>
        <v>8.2764130000000005E-2</v>
      </c>
      <c r="W735" s="280">
        <f t="shared" si="282"/>
        <v>-1.8202999999999969E-4</v>
      </c>
      <c r="X735" s="280">
        <f t="shared" si="283"/>
        <v>0</v>
      </c>
      <c r="Y735" s="262">
        <f t="shared" si="284"/>
        <v>9.9367780698667065</v>
      </c>
      <c r="Z735" s="262">
        <f t="shared" si="285"/>
        <v>9.7959302831965029</v>
      </c>
      <c r="AA735" s="262">
        <f t="shared" si="286"/>
        <v>10.00044829509595</v>
      </c>
      <c r="AB735" s="262">
        <f t="shared" si="287"/>
        <v>10</v>
      </c>
      <c r="AD735" s="6">
        <f t="shared" si="288"/>
        <v>718</v>
      </c>
      <c r="AE735" s="1">
        <f t="shared" si="289"/>
        <v>43537</v>
      </c>
      <c r="AF735" s="262">
        <f t="shared" si="290"/>
        <v>-0.38796269072165046</v>
      </c>
      <c r="AG735" s="262">
        <f t="shared" si="291"/>
        <v>0.21988058408527955</v>
      </c>
      <c r="AH735" s="262">
        <f t="shared" si="292"/>
        <v>0.38076196992503419</v>
      </c>
      <c r="AI735" s="262">
        <f t="shared" si="293"/>
        <v>2.2186857068593326</v>
      </c>
      <c r="AJ735" s="262">
        <f t="shared" si="294"/>
        <v>-1.966999999999941E-5</v>
      </c>
      <c r="AK735" s="262">
        <f t="shared" si="295"/>
        <v>-302.80436852436929</v>
      </c>
    </row>
    <row r="736" spans="1:37" x14ac:dyDescent="0.25">
      <c r="A736" s="6">
        <f t="shared" si="277"/>
        <v>719</v>
      </c>
      <c r="B736" s="245">
        <f>+Rendimientos!F1409</f>
        <v>43048</v>
      </c>
      <c r="C736" s="247">
        <f>+Rendimientos!G1409</f>
        <v>5.0890695074712281E-3</v>
      </c>
      <c r="D736" s="247">
        <f>+Rendimientos!H1409</f>
        <v>-6.6920103770958432E-3</v>
      </c>
      <c r="E736" s="247">
        <f>+Rendimientos!I1409</f>
        <v>-1.0940366083413949E-2</v>
      </c>
      <c r="F736">
        <f>+VLOOKUP(B736,ASURB.MX!$A$2:$H$1054,8,FALSE)</f>
        <v>9.0779230066389237E-3</v>
      </c>
      <c r="G736" s="264">
        <f>+dr!F723</f>
        <v>-4.1898999999999409E-4</v>
      </c>
      <c r="H736" s="264">
        <f>+dr!G723</f>
        <v>2.3858000000000212E-4</v>
      </c>
      <c r="I736" s="264">
        <f>+dr!H723</f>
        <v>1.1430000000006713E-5</v>
      </c>
      <c r="J736" s="264">
        <f>+dr!I723</f>
        <v>-2.631000000000161E-5</v>
      </c>
      <c r="K736" s="264">
        <f>+dr!J723</f>
        <v>0</v>
      </c>
      <c r="M736" s="6">
        <f t="shared" si="278"/>
        <v>719</v>
      </c>
      <c r="N736" s="1">
        <f t="shared" si="272"/>
        <v>43048</v>
      </c>
      <c r="O736" s="263">
        <f t="shared" si="273"/>
        <v>37.824382943877552</v>
      </c>
      <c r="P736" s="263">
        <f t="shared" si="274"/>
        <v>9.0691059244014802</v>
      </c>
      <c r="Q736" s="263">
        <f t="shared" si="275"/>
        <v>14.629073886048085</v>
      </c>
      <c r="R736" s="263">
        <f t="shared" si="279"/>
        <v>307.90246122120254</v>
      </c>
      <c r="S736" s="98">
        <f t="shared" si="276"/>
        <v>3.0258203846153853E-2</v>
      </c>
      <c r="T736" s="265">
        <f>R736-'Ejercicio 7'!$J$12*EXP(-S736*34/360)</f>
        <v>307.80551643618884</v>
      </c>
      <c r="U736" s="280">
        <f t="shared" si="280"/>
        <v>8.224656000000001E-2</v>
      </c>
      <c r="V736" s="280">
        <f t="shared" si="281"/>
        <v>8.263224000000001E-2</v>
      </c>
      <c r="W736" s="280">
        <f t="shared" si="282"/>
        <v>-3.0278000000000249E-4</v>
      </c>
      <c r="X736" s="280">
        <f t="shared" si="283"/>
        <v>0</v>
      </c>
      <c r="Y736" s="262">
        <f t="shared" si="284"/>
        <v>9.9367780698667065</v>
      </c>
      <c r="Z736" s="262">
        <f t="shared" si="285"/>
        <v>9.7959302831965029</v>
      </c>
      <c r="AA736" s="262">
        <f t="shared" si="286"/>
        <v>10.00044829509595</v>
      </c>
      <c r="AB736" s="262">
        <f t="shared" si="287"/>
        <v>10</v>
      </c>
      <c r="AD736" s="6">
        <f t="shared" si="288"/>
        <v>719</v>
      </c>
      <c r="AE736" s="1">
        <f t="shared" si="289"/>
        <v>43537</v>
      </c>
      <c r="AF736" s="262">
        <f t="shared" si="290"/>
        <v>-0.19200194387754976</v>
      </c>
      <c r="AG736" s="262">
        <f t="shared" si="291"/>
        <v>6.0894075598520558E-2</v>
      </c>
      <c r="AH736" s="262">
        <f t="shared" si="292"/>
        <v>0.16092611395191447</v>
      </c>
      <c r="AI736" s="262">
        <f t="shared" si="293"/>
        <v>-2.782466221202526</v>
      </c>
      <c r="AJ736" s="262">
        <f t="shared" si="294"/>
        <v>4.1898999999999409E-4</v>
      </c>
      <c r="AK736" s="262">
        <f t="shared" si="295"/>
        <v>-307.80551643618884</v>
      </c>
    </row>
    <row r="737" spans="1:37" x14ac:dyDescent="0.25">
      <c r="A737" s="6">
        <f t="shared" si="277"/>
        <v>720</v>
      </c>
      <c r="B737" s="245">
        <f>+Rendimientos!F1410</f>
        <v>43049</v>
      </c>
      <c r="C737" s="247">
        <f>+Rendimientos!G1410</f>
        <v>-1.4057739490231699E-2</v>
      </c>
      <c r="D737" s="247">
        <f>+Rendimientos!H1410</f>
        <v>-2.1949062925710472E-2</v>
      </c>
      <c r="E737" s="247">
        <f>+Rendimientos!I1410</f>
        <v>-4.7743155001171766E-2</v>
      </c>
      <c r="F737">
        <f>+VLOOKUP(B737,ASURB.MX!$A$2:$H$1054,8,FALSE)</f>
        <v>-3.2290473746184808E-2</v>
      </c>
      <c r="G737" s="264">
        <f>+dr!F724</f>
        <v>2.0112999999999381E-4</v>
      </c>
      <c r="H737" s="264">
        <f>+dr!G724</f>
        <v>-1.6639999999998323E-5</v>
      </c>
      <c r="I737" s="264">
        <f>+dr!H724</f>
        <v>-1.844000000000845E-5</v>
      </c>
      <c r="J737" s="264">
        <f>+dr!I724</f>
        <v>-2.6814000000000004E-4</v>
      </c>
      <c r="K737" s="264">
        <f>+dr!J724</f>
        <v>0</v>
      </c>
      <c r="M737" s="6">
        <f t="shared" si="278"/>
        <v>720</v>
      </c>
      <c r="N737" s="1">
        <f t="shared" si="272"/>
        <v>43049</v>
      </c>
      <c r="O737" s="263">
        <f t="shared" si="273"/>
        <v>37.10705588451777</v>
      </c>
      <c r="P737" s="263">
        <f t="shared" si="274"/>
        <v>8.9317882935944493</v>
      </c>
      <c r="Q737" s="263">
        <f t="shared" si="275"/>
        <v>14.100469880986731</v>
      </c>
      <c r="R737" s="263">
        <f t="shared" si="279"/>
        <v>295.42489784023564</v>
      </c>
      <c r="S737" s="98">
        <f t="shared" si="276"/>
        <v>3.0878323846153841E-2</v>
      </c>
      <c r="T737" s="265">
        <f>R737-'Ejercicio 7'!$J$12*EXP(-S737*34/360)</f>
        <v>295.32795873281015</v>
      </c>
      <c r="U737" s="280">
        <f t="shared" si="280"/>
        <v>8.199134000000001E-2</v>
      </c>
      <c r="V737" s="280">
        <f t="shared" si="281"/>
        <v>8.2602369999999994E-2</v>
      </c>
      <c r="W737" s="280">
        <f t="shared" si="282"/>
        <v>-5.4461000000000093E-4</v>
      </c>
      <c r="X737" s="280">
        <f t="shared" si="283"/>
        <v>0</v>
      </c>
      <c r="Y737" s="262">
        <f t="shared" si="284"/>
        <v>9.9367780698667065</v>
      </c>
      <c r="Z737" s="262">
        <f t="shared" si="285"/>
        <v>9.7959302831965029</v>
      </c>
      <c r="AA737" s="262">
        <f t="shared" si="286"/>
        <v>10.00044829509595</v>
      </c>
      <c r="AB737" s="262">
        <f t="shared" si="287"/>
        <v>10</v>
      </c>
      <c r="AD737" s="6">
        <f t="shared" si="288"/>
        <v>720</v>
      </c>
      <c r="AE737" s="1">
        <f t="shared" si="289"/>
        <v>43537</v>
      </c>
      <c r="AF737" s="262">
        <f t="shared" si="290"/>
        <v>0.52532511548223226</v>
      </c>
      <c r="AG737" s="262">
        <f t="shared" si="291"/>
        <v>0.19821170640555152</v>
      </c>
      <c r="AH737" s="262">
        <f t="shared" si="292"/>
        <v>0.68953011901326811</v>
      </c>
      <c r="AI737" s="262">
        <f t="shared" si="293"/>
        <v>9.6950971597643729</v>
      </c>
      <c r="AJ737" s="262">
        <f t="shared" si="294"/>
        <v>-2.0112999999999381E-4</v>
      </c>
      <c r="AK737" s="262">
        <f t="shared" si="295"/>
        <v>-295.32795873281015</v>
      </c>
    </row>
    <row r="738" spans="1:37" x14ac:dyDescent="0.25">
      <c r="A738" s="6">
        <f t="shared" si="277"/>
        <v>721</v>
      </c>
      <c r="B738" s="245">
        <f>+Rendimientos!F1411</f>
        <v>43052</v>
      </c>
      <c r="C738" s="247">
        <f>+Rendimientos!G1411</f>
        <v>-2.2780028331819885E-2</v>
      </c>
      <c r="D738" s="247">
        <f>+Rendimientos!H1411</f>
        <v>4.7929248703959381E-3</v>
      </c>
      <c r="E738" s="247">
        <f>+Rendimientos!I1411</f>
        <v>1.2015334169893995E-2</v>
      </c>
      <c r="F738">
        <f>+VLOOKUP(B738,ASURB.MX!$A$2:$H$1054,8,FALSE)</f>
        <v>-3.0152902677796933E-3</v>
      </c>
      <c r="G738" s="264">
        <f>+dr!F725</f>
        <v>3.4420000000007223E-5</v>
      </c>
      <c r="H738" s="264">
        <f>+dr!G725</f>
        <v>-1.21400000000077E-5</v>
      </c>
      <c r="I738" s="264">
        <f>+dr!H725</f>
        <v>7.5909999999998479E-5</v>
      </c>
      <c r="J738" s="264">
        <f>+dr!I725</f>
        <v>6.2590000000001256E-5</v>
      </c>
      <c r="K738" s="264">
        <f>+dr!J725</f>
        <v>0</v>
      </c>
      <c r="M738" s="6">
        <f t="shared" si="278"/>
        <v>721</v>
      </c>
      <c r="N738" s="1">
        <f t="shared" si="272"/>
        <v>43052</v>
      </c>
      <c r="O738" s="263">
        <f t="shared" si="273"/>
        <v>36.784804851351353</v>
      </c>
      <c r="P738" s="263">
        <f t="shared" si="274"/>
        <v>9.1738644395768052</v>
      </c>
      <c r="Q738" s="263">
        <f t="shared" si="275"/>
        <v>14.968778684364894</v>
      </c>
      <c r="R738" s="263">
        <f t="shared" si="279"/>
        <v>304.20135532722463</v>
      </c>
      <c r="S738" s="98">
        <f t="shared" si="276"/>
        <v>3.0711613846153854E-2</v>
      </c>
      <c r="T738" s="265">
        <f>R738-'Ejercicio 7'!$J$12*EXP(-S738*34/360)</f>
        <v>304.10441469349706</v>
      </c>
      <c r="U738" s="280">
        <f t="shared" si="280"/>
        <v>8.199584E-2</v>
      </c>
      <c r="V738" s="280">
        <f t="shared" si="281"/>
        <v>8.2696720000000001E-2</v>
      </c>
      <c r="W738" s="280">
        <f t="shared" si="282"/>
        <v>-2.1387999999999963E-4</v>
      </c>
      <c r="X738" s="280">
        <f t="shared" si="283"/>
        <v>0</v>
      </c>
      <c r="Y738" s="262">
        <f t="shared" si="284"/>
        <v>9.9367780698667065</v>
      </c>
      <c r="Z738" s="262">
        <f t="shared" si="285"/>
        <v>9.7959302831965029</v>
      </c>
      <c r="AA738" s="262">
        <f t="shared" si="286"/>
        <v>10.00044829509595</v>
      </c>
      <c r="AB738" s="262">
        <f t="shared" si="287"/>
        <v>10</v>
      </c>
      <c r="AD738" s="6">
        <f t="shared" si="288"/>
        <v>721</v>
      </c>
      <c r="AE738" s="1">
        <f t="shared" si="289"/>
        <v>43537</v>
      </c>
      <c r="AF738" s="262">
        <f t="shared" si="290"/>
        <v>0.84757614864864905</v>
      </c>
      <c r="AG738" s="262">
        <f t="shared" si="291"/>
        <v>-4.3864439576804415E-2</v>
      </c>
      <c r="AH738" s="262">
        <f t="shared" si="292"/>
        <v>-0.17877868436489486</v>
      </c>
      <c r="AI738" s="262">
        <f t="shared" si="293"/>
        <v>0.9186396727753845</v>
      </c>
      <c r="AJ738" s="262">
        <f t="shared" si="294"/>
        <v>-3.4420000000007223E-5</v>
      </c>
      <c r="AK738" s="262">
        <f t="shared" si="295"/>
        <v>-304.10441469349706</v>
      </c>
    </row>
    <row r="739" spans="1:37" x14ac:dyDescent="0.25">
      <c r="A739" s="6">
        <f t="shared" si="277"/>
        <v>722</v>
      </c>
      <c r="B739" s="245">
        <f>+Rendimientos!F1412</f>
        <v>43053</v>
      </c>
      <c r="C739" s="247">
        <f>+Rendimientos!G1412</f>
        <v>-7.2679540278714422E-3</v>
      </c>
      <c r="D739" s="247">
        <f>+Rendimientos!H1412</f>
        <v>1.3651817533151082E-3</v>
      </c>
      <c r="E739" s="247">
        <f>+Rendimientos!I1412</f>
        <v>1.0852318826378362E-3</v>
      </c>
      <c r="F739">
        <f>+VLOOKUP(B739,ASURB.MX!$A$2:$H$1054,8,FALSE)</f>
        <v>-2.5322530381289943E-2</v>
      </c>
      <c r="G739" s="264">
        <f>+dr!F726</f>
        <v>-4.3005000000000126E-4</v>
      </c>
      <c r="H739" s="264">
        <f>+dr!G726</f>
        <v>8.8790000000005254E-5</v>
      </c>
      <c r="I739" s="264">
        <f>+dr!H726</f>
        <v>3.8778000000000423E-4</v>
      </c>
      <c r="J739" s="264">
        <f>+dr!I726</f>
        <v>1.3738999999998724E-4</v>
      </c>
      <c r="K739" s="264">
        <f>+dr!J726</f>
        <v>0</v>
      </c>
      <c r="M739" s="6">
        <f t="shared" si="278"/>
        <v>722</v>
      </c>
      <c r="N739" s="1">
        <f t="shared" si="272"/>
        <v>43053</v>
      </c>
      <c r="O739" s="263">
        <f t="shared" si="273"/>
        <v>37.359862111915739</v>
      </c>
      <c r="P739" s="263">
        <f t="shared" si="274"/>
        <v>9.1424726211680607</v>
      </c>
      <c r="Q739" s="263">
        <f t="shared" si="275"/>
        <v>14.806059291995933</v>
      </c>
      <c r="R739" s="263">
        <f t="shared" si="279"/>
        <v>297.49059025301187</v>
      </c>
      <c r="S739" s="98">
        <f t="shared" si="276"/>
        <v>3.0247143846153846E-2</v>
      </c>
      <c r="T739" s="265">
        <f>R739-'Ejercicio 7'!$J$12*EXP(-S739*34/360)</f>
        <v>297.39364536673395</v>
      </c>
      <c r="U739" s="280">
        <f t="shared" si="280"/>
        <v>8.2096770000000013E-2</v>
      </c>
      <c r="V739" s="280">
        <f t="shared" si="281"/>
        <v>8.3008590000000007E-2</v>
      </c>
      <c r="W739" s="280">
        <f t="shared" si="282"/>
        <v>-1.3908000000001364E-4</v>
      </c>
      <c r="X739" s="280">
        <f t="shared" si="283"/>
        <v>0</v>
      </c>
      <c r="Y739" s="262">
        <f t="shared" si="284"/>
        <v>9.9367780698667065</v>
      </c>
      <c r="Z739" s="262">
        <f t="shared" si="285"/>
        <v>9.7959302831965029</v>
      </c>
      <c r="AA739" s="262">
        <f t="shared" si="286"/>
        <v>10.00044829509595</v>
      </c>
      <c r="AB739" s="262">
        <f t="shared" si="287"/>
        <v>10</v>
      </c>
      <c r="AD739" s="6">
        <f t="shared" si="288"/>
        <v>722</v>
      </c>
      <c r="AE739" s="1">
        <f t="shared" si="289"/>
        <v>43537</v>
      </c>
      <c r="AF739" s="262">
        <f t="shared" si="290"/>
        <v>0.27251888808426372</v>
      </c>
      <c r="AG739" s="262">
        <f t="shared" si="291"/>
        <v>-1.2472621168059916E-2</v>
      </c>
      <c r="AH739" s="262">
        <f t="shared" si="292"/>
        <v>-1.6059291995933478E-2</v>
      </c>
      <c r="AI739" s="262">
        <f t="shared" si="293"/>
        <v>7.6294047469881434</v>
      </c>
      <c r="AJ739" s="262">
        <f t="shared" si="294"/>
        <v>4.3005000000000126E-4</v>
      </c>
      <c r="AK739" s="262">
        <f t="shared" si="295"/>
        <v>-297.39364536673395</v>
      </c>
    </row>
    <row r="740" spans="1:37" x14ac:dyDescent="0.25">
      <c r="A740" s="6">
        <f t="shared" si="277"/>
        <v>723</v>
      </c>
      <c r="B740" s="245">
        <f>+Rendimientos!F1413</f>
        <v>43054</v>
      </c>
      <c r="C740" s="247">
        <f>+Rendimientos!G1413</f>
        <v>-1.1337233803162974E-2</v>
      </c>
      <c r="D740" s="247">
        <f>+Rendimientos!H1413</f>
        <v>-5.0148896788628919E-3</v>
      </c>
      <c r="E740" s="247">
        <f>+Rendimientos!I1413</f>
        <v>3.7889753234623797E-3</v>
      </c>
      <c r="F740">
        <f>+VLOOKUP(B740,ASURB.MX!$A$2:$H$1054,8,FALSE)</f>
        <v>1.6861380550451964E-2</v>
      </c>
      <c r="G740" s="264">
        <f>+dr!F727</f>
        <v>1.4805999999999153E-4</v>
      </c>
      <c r="H740" s="264">
        <f>+dr!G727</f>
        <v>1.3054999999999317E-4</v>
      </c>
      <c r="I740" s="264">
        <f>+dr!H727</f>
        <v>2.4099999999943611E-6</v>
      </c>
      <c r="J740" s="264">
        <f>+dr!I727</f>
        <v>1.9038000000000388E-4</v>
      </c>
      <c r="K740" s="264">
        <f>+dr!J727</f>
        <v>0</v>
      </c>
      <c r="M740" s="6">
        <f t="shared" si="278"/>
        <v>723</v>
      </c>
      <c r="N740" s="1">
        <f t="shared" si="272"/>
        <v>43054</v>
      </c>
      <c r="O740" s="263">
        <f t="shared" si="273"/>
        <v>37.208143283156502</v>
      </c>
      <c r="P740" s="263">
        <f t="shared" si="274"/>
        <v>9.0843286712855758</v>
      </c>
      <c r="Q740" s="263">
        <f t="shared" si="275"/>
        <v>14.846145244336695</v>
      </c>
      <c r="R740" s="263">
        <f t="shared" si="279"/>
        <v>310.30835790690776</v>
      </c>
      <c r="S740" s="98">
        <f t="shared" si="276"/>
        <v>3.0825253846153838E-2</v>
      </c>
      <c r="T740" s="265">
        <f>R740-'Ejercicio 7'!$J$12*EXP(-S740*34/360)</f>
        <v>310.21141831360609</v>
      </c>
      <c r="U740" s="280">
        <f t="shared" si="280"/>
        <v>8.2138530000000001E-2</v>
      </c>
      <c r="V740" s="280">
        <f t="shared" si="281"/>
        <v>8.2623219999999997E-2</v>
      </c>
      <c r="W740" s="280">
        <f t="shared" si="282"/>
        <v>-8.6089999999997002E-5</v>
      </c>
      <c r="X740" s="280">
        <f t="shared" si="283"/>
        <v>0</v>
      </c>
      <c r="Y740" s="262">
        <f t="shared" si="284"/>
        <v>9.9367780698667065</v>
      </c>
      <c r="Z740" s="262">
        <f t="shared" si="285"/>
        <v>9.7959302831965029</v>
      </c>
      <c r="AA740" s="262">
        <f t="shared" si="286"/>
        <v>10.00044829509595</v>
      </c>
      <c r="AB740" s="262">
        <f t="shared" si="287"/>
        <v>10</v>
      </c>
      <c r="AD740" s="6">
        <f t="shared" si="288"/>
        <v>723</v>
      </c>
      <c r="AE740" s="1">
        <f t="shared" si="289"/>
        <v>43537</v>
      </c>
      <c r="AF740" s="262">
        <f t="shared" si="290"/>
        <v>0.42423771684349987</v>
      </c>
      <c r="AG740" s="262">
        <f t="shared" si="291"/>
        <v>4.567132871442503E-2</v>
      </c>
      <c r="AH740" s="262">
        <f t="shared" si="292"/>
        <v>-5.6145244336695654E-2</v>
      </c>
      <c r="AI740" s="262">
        <f t="shared" si="293"/>
        <v>-5.1883629069077415</v>
      </c>
      <c r="AJ740" s="262">
        <f t="shared" si="294"/>
        <v>-1.4805999999999153E-4</v>
      </c>
      <c r="AK740" s="262">
        <f t="shared" si="295"/>
        <v>-310.21141831360609</v>
      </c>
    </row>
    <row r="741" spans="1:37" x14ac:dyDescent="0.25">
      <c r="A741" s="6">
        <f t="shared" si="277"/>
        <v>724</v>
      </c>
      <c r="B741" s="245">
        <f>+Rendimientos!F1414</f>
        <v>43055</v>
      </c>
      <c r="C741" s="247">
        <f>+Rendimientos!G1414</f>
        <v>7.3505175593416468E-3</v>
      </c>
      <c r="D741" s="247">
        <f>+Rendimientos!H1414</f>
        <v>1.361810490051577E-2</v>
      </c>
      <c r="E741" s="247">
        <f>+Rendimientos!I1414</f>
        <v>-5.4171762255070914E-3</v>
      </c>
      <c r="F741">
        <f>+VLOOKUP(B741,ASURB.MX!$A$2:$H$1054,8,FALSE)</f>
        <v>4.1030592044208102E-3</v>
      </c>
      <c r="G741" s="264">
        <f>+dr!F728</f>
        <v>-6.6639999999992816E-5</v>
      </c>
      <c r="H741" s="264">
        <f>+dr!G728</f>
        <v>1.1160000000010051E-5</v>
      </c>
      <c r="I741" s="264">
        <f>+dr!H728</f>
        <v>-2.6279999999989645E-5</v>
      </c>
      <c r="J741" s="264">
        <f>+dr!I728</f>
        <v>-1.2977999999999601E-4</v>
      </c>
      <c r="K741" s="264">
        <f>+dr!J728</f>
        <v>0</v>
      </c>
      <c r="M741" s="6">
        <f t="shared" si="278"/>
        <v>724</v>
      </c>
      <c r="N741" s="1">
        <f t="shared" si="272"/>
        <v>43055</v>
      </c>
      <c r="O741" s="263">
        <f t="shared" si="273"/>
        <v>37.910017613682093</v>
      </c>
      <c r="P741" s="263">
        <f t="shared" si="274"/>
        <v>9.2551837457992736</v>
      </c>
      <c r="Q741" s="263">
        <f t="shared" si="275"/>
        <v>14.710096584468589</v>
      </c>
      <c r="R741" s="263">
        <f t="shared" si="279"/>
        <v>306.37449228228354</v>
      </c>
      <c r="S741" s="98">
        <f t="shared" si="276"/>
        <v>3.0610553846153854E-2</v>
      </c>
      <c r="T741" s="265">
        <f>R741-'Ejercicio 7'!$J$12*EXP(-S741*34/360)</f>
        <v>306.27755072329626</v>
      </c>
      <c r="U741" s="280">
        <f t="shared" si="280"/>
        <v>8.2019140000000018E-2</v>
      </c>
      <c r="V741" s="280">
        <f t="shared" si="281"/>
        <v>8.2594530000000013E-2</v>
      </c>
      <c r="W741" s="280">
        <f t="shared" si="282"/>
        <v>-4.0624999999999689E-4</v>
      </c>
      <c r="X741" s="280">
        <f t="shared" si="283"/>
        <v>0</v>
      </c>
      <c r="Y741" s="262">
        <f t="shared" si="284"/>
        <v>9.9367780698667065</v>
      </c>
      <c r="Z741" s="262">
        <f t="shared" si="285"/>
        <v>9.7959302831965029</v>
      </c>
      <c r="AA741" s="262">
        <f t="shared" si="286"/>
        <v>10.00044829509595</v>
      </c>
      <c r="AB741" s="262">
        <f t="shared" si="287"/>
        <v>10</v>
      </c>
      <c r="AD741" s="6">
        <f t="shared" si="288"/>
        <v>724</v>
      </c>
      <c r="AE741" s="1">
        <f t="shared" si="289"/>
        <v>43537</v>
      </c>
      <c r="AF741" s="262">
        <f t="shared" si="290"/>
        <v>-0.27763661368209114</v>
      </c>
      <c r="AG741" s="262">
        <f t="shared" si="291"/>
        <v>-0.12518374579927283</v>
      </c>
      <c r="AH741" s="262">
        <f t="shared" si="292"/>
        <v>7.9903415531410005E-2</v>
      </c>
      <c r="AI741" s="262">
        <f t="shared" si="293"/>
        <v>-1.2544972822835234</v>
      </c>
      <c r="AJ741" s="262">
        <f t="shared" si="294"/>
        <v>6.6639999999992816E-5</v>
      </c>
      <c r="AK741" s="262">
        <f t="shared" si="295"/>
        <v>-306.27755072329626</v>
      </c>
    </row>
    <row r="742" spans="1:37" x14ac:dyDescent="0.25">
      <c r="A742" s="6">
        <f t="shared" si="277"/>
        <v>725</v>
      </c>
      <c r="B742" s="245">
        <f>+Rendimientos!F1415</f>
        <v>43056</v>
      </c>
      <c r="C742" s="247">
        <f>+Rendimientos!G1415</f>
        <v>-7.3505175593415878E-3</v>
      </c>
      <c r="D742" s="247">
        <f>+Rendimientos!H1415</f>
        <v>-1.5676828001631254E-2</v>
      </c>
      <c r="E742" s="247">
        <f>+Rendimientos!I1415</f>
        <v>-4.3548744244972411E-3</v>
      </c>
      <c r="F742">
        <f>+VLOOKUP(B742,ASURB.MX!$A$2:$H$1054,8,FALSE)</f>
        <v>-1.1101836522344201E-2</v>
      </c>
      <c r="G742" s="264">
        <f>+dr!F729</f>
        <v>-8.7320000000001841E-5</v>
      </c>
      <c r="H742" s="264">
        <f>+dr!G729</f>
        <v>-5.0949999999994056E-5</v>
      </c>
      <c r="I742" s="264">
        <f>+dr!H729</f>
        <v>1.5939999999992072E-5</v>
      </c>
      <c r="J742" s="264">
        <f>+dr!I729</f>
        <v>-6.060000000000787E-5</v>
      </c>
      <c r="K742" s="264">
        <f>+dr!J729</f>
        <v>0</v>
      </c>
      <c r="M742" s="6">
        <f t="shared" si="278"/>
        <v>725</v>
      </c>
      <c r="N742" s="1">
        <f t="shared" si="272"/>
        <v>43056</v>
      </c>
      <c r="O742" s="263">
        <f t="shared" si="273"/>
        <v>37.356777677097206</v>
      </c>
      <c r="P742" s="263">
        <f t="shared" si="274"/>
        <v>8.9879866284020302</v>
      </c>
      <c r="Q742" s="263">
        <f t="shared" si="275"/>
        <v>14.725731449565666</v>
      </c>
      <c r="R742" s="263">
        <f t="shared" si="279"/>
        <v>301.75133644318703</v>
      </c>
      <c r="S742" s="98">
        <f t="shared" si="276"/>
        <v>3.0589873846153845E-2</v>
      </c>
      <c r="T742" s="265">
        <f>R742-'Ejercicio 7'!$J$12*EXP(-S742*34/360)</f>
        <v>301.65439469486194</v>
      </c>
      <c r="U742" s="280">
        <f t="shared" si="280"/>
        <v>8.1957030000000014E-2</v>
      </c>
      <c r="V742" s="280">
        <f t="shared" si="281"/>
        <v>8.2636749999999995E-2</v>
      </c>
      <c r="W742" s="280">
        <f t="shared" si="282"/>
        <v>-3.3707000000000875E-4</v>
      </c>
      <c r="X742" s="280">
        <f t="shared" si="283"/>
        <v>0</v>
      </c>
      <c r="Y742" s="262">
        <f t="shared" si="284"/>
        <v>9.9367780698667065</v>
      </c>
      <c r="Z742" s="262">
        <f t="shared" si="285"/>
        <v>9.7959302831965029</v>
      </c>
      <c r="AA742" s="262">
        <f t="shared" si="286"/>
        <v>10.00044829509595</v>
      </c>
      <c r="AB742" s="262">
        <f t="shared" si="287"/>
        <v>10</v>
      </c>
      <c r="AD742" s="6">
        <f t="shared" si="288"/>
        <v>725</v>
      </c>
      <c r="AE742" s="1">
        <f t="shared" si="289"/>
        <v>43537</v>
      </c>
      <c r="AF742" s="262">
        <f t="shared" si="290"/>
        <v>0.27560332290279632</v>
      </c>
      <c r="AG742" s="262">
        <f t="shared" si="291"/>
        <v>0.14201337159797056</v>
      </c>
      <c r="AH742" s="262">
        <f t="shared" si="292"/>
        <v>6.4268550434332994E-2</v>
      </c>
      <c r="AI742" s="262">
        <f t="shared" si="293"/>
        <v>3.3686585568129885</v>
      </c>
      <c r="AJ742" s="262">
        <f t="shared" si="294"/>
        <v>8.7320000000001841E-5</v>
      </c>
      <c r="AK742" s="262">
        <f t="shared" si="295"/>
        <v>-301.65439469486194</v>
      </c>
    </row>
    <row r="743" spans="1:37" x14ac:dyDescent="0.25">
      <c r="A743" s="6">
        <f t="shared" si="277"/>
        <v>726</v>
      </c>
      <c r="B743" s="245">
        <f>+Rendimientos!F1416</f>
        <v>43060</v>
      </c>
      <c r="C743" s="247">
        <f>+Rendimientos!G1416</f>
        <v>-9.4340322333586416E-3</v>
      </c>
      <c r="D743" s="247">
        <f>+Rendimientos!H1416</f>
        <v>1.3871796932013845E-2</v>
      </c>
      <c r="E743" s="247">
        <f>+Rendimientos!I1416</f>
        <v>2.3720761254785783E-2</v>
      </c>
      <c r="F743">
        <f>+VLOOKUP(B743,ASURB.MX!$A$2:$H$1054,8,FALSE)</f>
        <v>1.4462855682901817E-2</v>
      </c>
      <c r="G743" s="264">
        <f>+dr!F730</f>
        <v>-1.9370000000004661E-5</v>
      </c>
      <c r="H743" s="264">
        <f>+dr!G730</f>
        <v>-1.0287999999999964E-4</v>
      </c>
      <c r="I743" s="264">
        <f>+dr!H730</f>
        <v>-2.7349999999999597E-4</v>
      </c>
      <c r="J743" s="264">
        <f>+dr!I730</f>
        <v>-2.0003999999999855E-4</v>
      </c>
      <c r="K743" s="264">
        <f>+dr!J730</f>
        <v>0</v>
      </c>
      <c r="M743" s="6">
        <f t="shared" si="278"/>
        <v>726</v>
      </c>
      <c r="N743" s="1">
        <f t="shared" si="272"/>
        <v>43060</v>
      </c>
      <c r="O743" s="263">
        <f t="shared" si="273"/>
        <v>37.279025309859158</v>
      </c>
      <c r="P743" s="263">
        <f t="shared" si="274"/>
        <v>9.2575320100209986</v>
      </c>
      <c r="Q743" s="263">
        <f t="shared" si="275"/>
        <v>15.145024133550884</v>
      </c>
      <c r="R743" s="263">
        <f t="shared" si="279"/>
        <v>309.56496747047231</v>
      </c>
      <c r="S743" s="98">
        <f t="shared" si="276"/>
        <v>3.0657823846153842E-2</v>
      </c>
      <c r="T743" s="265">
        <f>R743-'Ejercicio 7'!$J$12*EXP(-S743*34/360)</f>
        <v>309.46802634426888</v>
      </c>
      <c r="U743" s="280">
        <f t="shared" si="280"/>
        <v>8.1905100000000008E-2</v>
      </c>
      <c r="V743" s="280">
        <f t="shared" si="281"/>
        <v>8.2347310000000007E-2</v>
      </c>
      <c r="W743" s="280">
        <f t="shared" si="282"/>
        <v>-4.7650999999999943E-4</v>
      </c>
      <c r="X743" s="280">
        <f t="shared" si="283"/>
        <v>0</v>
      </c>
      <c r="Y743" s="262">
        <f t="shared" si="284"/>
        <v>9.9367780698667065</v>
      </c>
      <c r="Z743" s="262">
        <f t="shared" si="285"/>
        <v>9.7959302831965029</v>
      </c>
      <c r="AA743" s="262">
        <f t="shared" si="286"/>
        <v>10.00044829509595</v>
      </c>
      <c r="AB743" s="262">
        <f t="shared" si="287"/>
        <v>10</v>
      </c>
      <c r="AD743" s="6">
        <f t="shared" si="288"/>
        <v>726</v>
      </c>
      <c r="AE743" s="1">
        <f t="shared" si="289"/>
        <v>43537</v>
      </c>
      <c r="AF743" s="262">
        <f t="shared" si="290"/>
        <v>0.35335569014084456</v>
      </c>
      <c r="AG743" s="262">
        <f t="shared" si="291"/>
        <v>-0.12753201002099779</v>
      </c>
      <c r="AH743" s="262">
        <f t="shared" si="292"/>
        <v>-0.35502413355088436</v>
      </c>
      <c r="AI743" s="262">
        <f t="shared" si="293"/>
        <v>-4.4449724704722939</v>
      </c>
      <c r="AJ743" s="262">
        <f t="shared" si="294"/>
        <v>1.9370000000004661E-5</v>
      </c>
      <c r="AK743" s="262">
        <f t="shared" si="295"/>
        <v>-309.46802634426888</v>
      </c>
    </row>
    <row r="744" spans="1:37" x14ac:dyDescent="0.25">
      <c r="A744" s="6">
        <f t="shared" si="277"/>
        <v>727</v>
      </c>
      <c r="B744" s="245">
        <f>+Rendimientos!F1417</f>
        <v>43061</v>
      </c>
      <c r="C744" s="247">
        <f>+Rendimientos!G1417</f>
        <v>-8.8405880101228955E-3</v>
      </c>
      <c r="D744" s="247">
        <f>+Rendimientos!H1417</f>
        <v>3.1566120820316736E-3</v>
      </c>
      <c r="E744" s="247">
        <f>+Rendimientos!I1417</f>
        <v>-2.6452219962748106E-2</v>
      </c>
      <c r="F744">
        <f>+VLOOKUP(B744,ASURB.MX!$A$2:$H$1054,8,FALSE)</f>
        <v>-1.821149627773971E-2</v>
      </c>
      <c r="G744" s="264">
        <f>+dr!F731</f>
        <v>-1.7490000000000561E-4</v>
      </c>
      <c r="H744" s="264">
        <f>+dr!G731</f>
        <v>8.1359999999988664E-5</v>
      </c>
      <c r="I744" s="264">
        <f>+dr!H731</f>
        <v>-1.951000000000036E-5</v>
      </c>
      <c r="J744" s="264">
        <f>+dr!I731</f>
        <v>-1.9996999999999376E-4</v>
      </c>
      <c r="K744" s="264">
        <f>+dr!J731</f>
        <v>0</v>
      </c>
      <c r="M744" s="6">
        <f t="shared" si="278"/>
        <v>727</v>
      </c>
      <c r="N744" s="1">
        <f t="shared" si="272"/>
        <v>43061</v>
      </c>
      <c r="O744" s="263">
        <f t="shared" si="273"/>
        <v>37.301154897765748</v>
      </c>
      <c r="P744" s="263">
        <f t="shared" si="274"/>
        <v>9.158865402780151</v>
      </c>
      <c r="Q744" s="263">
        <f t="shared" si="275"/>
        <v>14.403900770801663</v>
      </c>
      <c r="R744" s="263">
        <f t="shared" si="279"/>
        <v>299.6135954207362</v>
      </c>
      <c r="S744" s="98">
        <f t="shared" si="276"/>
        <v>3.0502293846153841E-2</v>
      </c>
      <c r="T744" s="265">
        <f>R744-'Ejercicio 7'!$J$12*EXP(-S744*34/360)</f>
        <v>299.51665287055948</v>
      </c>
      <c r="U744" s="280">
        <f t="shared" si="280"/>
        <v>8.2089339999999997E-2</v>
      </c>
      <c r="V744" s="280">
        <f t="shared" si="281"/>
        <v>8.2601300000000002E-2</v>
      </c>
      <c r="W744" s="280">
        <f t="shared" si="282"/>
        <v>-4.7643999999999465E-4</v>
      </c>
      <c r="X744" s="280">
        <f t="shared" si="283"/>
        <v>0</v>
      </c>
      <c r="Y744" s="262">
        <f t="shared" si="284"/>
        <v>9.9367780698667065</v>
      </c>
      <c r="Z744" s="262">
        <f t="shared" si="285"/>
        <v>9.7959302831965029</v>
      </c>
      <c r="AA744" s="262">
        <f t="shared" si="286"/>
        <v>10.00044829509595</v>
      </c>
      <c r="AB744" s="262">
        <f t="shared" si="287"/>
        <v>10</v>
      </c>
      <c r="AD744" s="6">
        <f t="shared" si="288"/>
        <v>727</v>
      </c>
      <c r="AE744" s="1">
        <f t="shared" si="289"/>
        <v>43537</v>
      </c>
      <c r="AF744" s="262">
        <f t="shared" si="290"/>
        <v>0.33122610223425397</v>
      </c>
      <c r="AG744" s="262">
        <f t="shared" si="291"/>
        <v>-2.8865402780150262E-2</v>
      </c>
      <c r="AH744" s="262">
        <f t="shared" si="292"/>
        <v>0.3860992291983365</v>
      </c>
      <c r="AI744" s="262">
        <f t="shared" si="293"/>
        <v>5.5063995792638138</v>
      </c>
      <c r="AJ744" s="262">
        <f t="shared" si="294"/>
        <v>1.7490000000000561E-4</v>
      </c>
      <c r="AK744" s="262">
        <f t="shared" si="295"/>
        <v>-299.51665287055948</v>
      </c>
    </row>
    <row r="745" spans="1:37" x14ac:dyDescent="0.25">
      <c r="A745" s="6">
        <f t="shared" si="277"/>
        <v>728</v>
      </c>
      <c r="B745" s="245">
        <f>+Rendimientos!F1418</f>
        <v>43062</v>
      </c>
      <c r="C745" s="247">
        <f>+Rendimientos!G1418</f>
        <v>1.4242356715543168E-2</v>
      </c>
      <c r="D745" s="247">
        <f>+Rendimientos!H1418</f>
        <v>1.3499170653407918E-3</v>
      </c>
      <c r="E745" s="247">
        <f>+Rendimientos!I1418</f>
        <v>1.63971078201407E-3</v>
      </c>
      <c r="F745">
        <f>+VLOOKUP(B745,ASURB.MX!$A$2:$H$1054,8,FALSE)</f>
        <v>-7.6016833691910047E-3</v>
      </c>
      <c r="G745" s="264">
        <f>+dr!F732</f>
        <v>6.9233000000001876E-4</v>
      </c>
      <c r="H745" s="264">
        <f>+dr!G732</f>
        <v>2.3649000000000586E-4</v>
      </c>
      <c r="I745" s="264">
        <f>+dr!H732</f>
        <v>1.300300000000032E-4</v>
      </c>
      <c r="J745" s="264">
        <f>+dr!I732</f>
        <v>2.9996999999999663E-4</v>
      </c>
      <c r="K745" s="264">
        <f>+dr!J732</f>
        <v>0</v>
      </c>
      <c r="M745" s="6">
        <f t="shared" si="278"/>
        <v>728</v>
      </c>
      <c r="N745" s="1">
        <f t="shared" si="272"/>
        <v>43062</v>
      </c>
      <c r="O745" s="263">
        <f t="shared" si="273"/>
        <v>38.172189743852464</v>
      </c>
      <c r="P745" s="263">
        <f t="shared" si="274"/>
        <v>9.1423330652413259</v>
      </c>
      <c r="Q745" s="263">
        <f t="shared" si="275"/>
        <v>14.814271215915133</v>
      </c>
      <c r="R745" s="263">
        <f t="shared" si="279"/>
        <v>302.80936288203191</v>
      </c>
      <c r="S745" s="98">
        <f t="shared" si="276"/>
        <v>3.1369523846153866E-2</v>
      </c>
      <c r="T745" s="265">
        <f>R745-'Ejercicio 7'!$J$12*EXP(-S745*34/360)</f>
        <v>302.71242827161501</v>
      </c>
      <c r="U745" s="280">
        <f t="shared" si="280"/>
        <v>8.2244470000000014E-2</v>
      </c>
      <c r="V745" s="280">
        <f t="shared" si="281"/>
        <v>8.2750840000000006E-2</v>
      </c>
      <c r="W745" s="280">
        <f t="shared" si="282"/>
        <v>2.3499999999995747E-5</v>
      </c>
      <c r="X745" s="280">
        <f t="shared" si="283"/>
        <v>0</v>
      </c>
      <c r="Y745" s="262">
        <f t="shared" si="284"/>
        <v>9.9367780698667065</v>
      </c>
      <c r="Z745" s="262">
        <f t="shared" si="285"/>
        <v>9.7959302831965029</v>
      </c>
      <c r="AA745" s="262">
        <f t="shared" si="286"/>
        <v>10.00044829509595</v>
      </c>
      <c r="AB745" s="262">
        <f t="shared" si="287"/>
        <v>10</v>
      </c>
      <c r="AD745" s="6">
        <f t="shared" si="288"/>
        <v>728</v>
      </c>
      <c r="AE745" s="1">
        <f t="shared" si="289"/>
        <v>43537</v>
      </c>
      <c r="AF745" s="262">
        <f t="shared" si="290"/>
        <v>-0.53980874385246125</v>
      </c>
      <c r="AG745" s="262">
        <f t="shared" si="291"/>
        <v>-1.2333065241325158E-2</v>
      </c>
      <c r="AH745" s="262">
        <f t="shared" si="292"/>
        <v>-2.4271215915133482E-2</v>
      </c>
      <c r="AI745" s="262">
        <f t="shared" si="293"/>
        <v>2.3106321179681117</v>
      </c>
      <c r="AJ745" s="262">
        <f t="shared" si="294"/>
        <v>-6.9233000000001876E-4</v>
      </c>
      <c r="AK745" s="262">
        <f t="shared" si="295"/>
        <v>-302.71242827161501</v>
      </c>
    </row>
    <row r="746" spans="1:37" x14ac:dyDescent="0.25">
      <c r="A746" s="6">
        <f t="shared" si="277"/>
        <v>729</v>
      </c>
      <c r="B746" s="245">
        <f>+Rendimientos!F1419</f>
        <v>43063</v>
      </c>
      <c r="C746" s="247">
        <f>+Rendimientos!G1419</f>
        <v>-1.3559529785632251E-2</v>
      </c>
      <c r="D746" s="247">
        <f>+Rendimientos!H1419</f>
        <v>-4.7324390796363207E-3</v>
      </c>
      <c r="E746" s="247">
        <f>+Rendimientos!I1419</f>
        <v>-7.6754321072016298E-3</v>
      </c>
      <c r="F746">
        <f>+VLOOKUP(B746,ASURB.MX!$A$2:$H$1054,8,FALSE)</f>
        <v>1.5085061464196681E-2</v>
      </c>
      <c r="G746" s="264">
        <f>+dr!F733</f>
        <v>-2.7978000000000725E-4</v>
      </c>
      <c r="H746" s="264">
        <f>+dr!G733</f>
        <v>-3.1401000000000345E-4</v>
      </c>
      <c r="I746" s="264">
        <f>+dr!H733</f>
        <v>-1.6827000000001202E-4</v>
      </c>
      <c r="J746" s="264">
        <f>+dr!I733</f>
        <v>-2.0891000000000659E-4</v>
      </c>
      <c r="K746" s="264">
        <f>+dr!J733</f>
        <v>0</v>
      </c>
      <c r="M746" s="6">
        <f t="shared" si="278"/>
        <v>729</v>
      </c>
      <c r="N746" s="1">
        <f t="shared" si="272"/>
        <v>43063</v>
      </c>
      <c r="O746" s="263">
        <f t="shared" si="273"/>
        <v>37.125547585858591</v>
      </c>
      <c r="P746" s="263">
        <f t="shared" si="274"/>
        <v>9.0868949077628063</v>
      </c>
      <c r="Q746" s="263">
        <f t="shared" si="275"/>
        <v>14.676914902801752</v>
      </c>
      <c r="R746" s="263">
        <f t="shared" si="279"/>
        <v>309.75764051784483</v>
      </c>
      <c r="S746" s="98">
        <f t="shared" si="276"/>
        <v>3.039741384615384E-2</v>
      </c>
      <c r="T746" s="265">
        <f>R746-'Ejercicio 7'!$J$12*EXP(-S746*34/360)</f>
        <v>309.66069700741514</v>
      </c>
      <c r="U746" s="280">
        <f t="shared" si="280"/>
        <v>8.1693970000000005E-2</v>
      </c>
      <c r="V746" s="280">
        <f t="shared" si="281"/>
        <v>8.2452539999999991E-2</v>
      </c>
      <c r="W746" s="280">
        <f t="shared" si="282"/>
        <v>-4.8538000000000747E-4</v>
      </c>
      <c r="X746" s="280">
        <f t="shared" si="283"/>
        <v>0</v>
      </c>
      <c r="Y746" s="262">
        <f t="shared" si="284"/>
        <v>9.9367780698667065</v>
      </c>
      <c r="Z746" s="262">
        <f t="shared" si="285"/>
        <v>9.7959302831965029</v>
      </c>
      <c r="AA746" s="262">
        <f t="shared" si="286"/>
        <v>10.00044829509595</v>
      </c>
      <c r="AB746" s="262">
        <f t="shared" si="287"/>
        <v>10</v>
      </c>
      <c r="AD746" s="6">
        <f t="shared" si="288"/>
        <v>729</v>
      </c>
      <c r="AE746" s="1">
        <f t="shared" si="289"/>
        <v>43537</v>
      </c>
      <c r="AF746" s="262">
        <f t="shared" si="290"/>
        <v>0.50683341414141125</v>
      </c>
      <c r="AG746" s="262">
        <f t="shared" si="291"/>
        <v>4.3105092237194498E-2</v>
      </c>
      <c r="AH746" s="262">
        <f t="shared" si="292"/>
        <v>0.11308509719824755</v>
      </c>
      <c r="AI746" s="262">
        <f t="shared" si="293"/>
        <v>-4.6376455178448168</v>
      </c>
      <c r="AJ746" s="262">
        <f t="shared" si="294"/>
        <v>2.7978000000000725E-4</v>
      </c>
      <c r="AK746" s="262">
        <f t="shared" si="295"/>
        <v>-309.66069700741514</v>
      </c>
    </row>
    <row r="747" spans="1:37" x14ac:dyDescent="0.25">
      <c r="A747" s="6">
        <f t="shared" si="277"/>
        <v>730</v>
      </c>
      <c r="B747" s="245">
        <f>+Rendimientos!F1420</f>
        <v>43066</v>
      </c>
      <c r="C747" s="247">
        <f>+Rendimientos!G1420</f>
        <v>-1.44382019983962E-2</v>
      </c>
      <c r="D747" s="247">
        <f>+Rendimientos!H1420</f>
        <v>-1.525005403450568E-2</v>
      </c>
      <c r="E747" s="247">
        <f>+Rendimientos!I1420</f>
        <v>-3.307565555423231E-3</v>
      </c>
      <c r="F747">
        <f>+VLOOKUP(B747,ASURB.MX!$A$2:$H$1054,8,FALSE)</f>
        <v>-1.9281480920230833E-2</v>
      </c>
      <c r="G747" s="264">
        <f>+dr!F734</f>
        <v>-4.0460000000000496E-4</v>
      </c>
      <c r="H747" s="264">
        <f>+dr!G734</f>
        <v>3.8400000000049506E-6</v>
      </c>
      <c r="I747" s="264">
        <f>+dr!H734</f>
        <v>-6.7909999999990478E-5</v>
      </c>
      <c r="J747" s="264">
        <f>+dr!I734</f>
        <v>-1.9100999999999146E-4</v>
      </c>
      <c r="K747" s="264">
        <f>+dr!J734</f>
        <v>0</v>
      </c>
      <c r="M747" s="6">
        <f t="shared" si="278"/>
        <v>730</v>
      </c>
      <c r="N747" s="1">
        <f t="shared" si="272"/>
        <v>43066</v>
      </c>
      <c r="O747" s="263">
        <f t="shared" si="273"/>
        <v>37.092940726279863</v>
      </c>
      <c r="P747" s="263">
        <f t="shared" si="274"/>
        <v>8.9918232857464098</v>
      </c>
      <c r="Q747" s="263">
        <f t="shared" si="275"/>
        <v>14.741161917538962</v>
      </c>
      <c r="R747" s="263">
        <f t="shared" si="279"/>
        <v>299.29318492267953</v>
      </c>
      <c r="S747" s="98">
        <f t="shared" si="276"/>
        <v>3.0272593846153842E-2</v>
      </c>
      <c r="T747" s="265">
        <f>R747-'Ejercicio 7'!$J$12*EXP(-S747*34/360)</f>
        <v>299.19624026941909</v>
      </c>
      <c r="U747" s="280">
        <f t="shared" si="280"/>
        <v>8.2011820000000013E-2</v>
      </c>
      <c r="V747" s="280">
        <f t="shared" si="281"/>
        <v>8.2552900000000012E-2</v>
      </c>
      <c r="W747" s="280">
        <f t="shared" si="282"/>
        <v>-4.6747999999999235E-4</v>
      </c>
      <c r="X747" s="280">
        <f t="shared" si="283"/>
        <v>0</v>
      </c>
      <c r="Y747" s="262">
        <f t="shared" si="284"/>
        <v>9.9367780698667065</v>
      </c>
      <c r="Z747" s="262">
        <f t="shared" si="285"/>
        <v>9.7959302831965029</v>
      </c>
      <c r="AA747" s="262">
        <f t="shared" si="286"/>
        <v>10.00044829509595</v>
      </c>
      <c r="AB747" s="262">
        <f t="shared" si="287"/>
        <v>10</v>
      </c>
      <c r="AD747" s="6">
        <f t="shared" si="288"/>
        <v>730</v>
      </c>
      <c r="AE747" s="1">
        <f t="shared" si="289"/>
        <v>43537</v>
      </c>
      <c r="AF747" s="262">
        <f t="shared" si="290"/>
        <v>0.53944027372013892</v>
      </c>
      <c r="AG747" s="262">
        <f t="shared" si="291"/>
        <v>0.13817671425359102</v>
      </c>
      <c r="AH747" s="262">
        <f t="shared" si="292"/>
        <v>4.8838082461037047E-2</v>
      </c>
      <c r="AI747" s="262">
        <f t="shared" si="293"/>
        <v>5.8268100773204878</v>
      </c>
      <c r="AJ747" s="262">
        <f t="shared" si="294"/>
        <v>4.0460000000000496E-4</v>
      </c>
      <c r="AK747" s="262">
        <f t="shared" si="295"/>
        <v>-299.19624026941909</v>
      </c>
    </row>
    <row r="748" spans="1:37" x14ac:dyDescent="0.25">
      <c r="A748" s="6">
        <f t="shared" si="277"/>
        <v>731</v>
      </c>
      <c r="B748" s="245">
        <f>+Rendimientos!F1421</f>
        <v>43067</v>
      </c>
      <c r="C748" s="247">
        <f>+Rendimientos!G1421</f>
        <v>1.1019395249610698E-2</v>
      </c>
      <c r="D748" s="247">
        <f>+Rendimientos!H1421</f>
        <v>-1.1534202643809527E-2</v>
      </c>
      <c r="E748" s="247">
        <f>+Rendimientos!I1421</f>
        <v>2.0100953040796891E-2</v>
      </c>
      <c r="F748">
        <f>+VLOOKUP(B748,ASURB.MX!$A$2:$H$1054,8,FALSE)</f>
        <v>-1.5587365134853868E-3</v>
      </c>
      <c r="G748" s="264">
        <f>+dr!F735</f>
        <v>2.9171000000000058E-4</v>
      </c>
      <c r="H748" s="264">
        <f>+dr!G735</f>
        <v>9.3639999999992063E-5</v>
      </c>
      <c r="I748" s="264">
        <f>+dr!H735</f>
        <v>7.0800000000065255E-6</v>
      </c>
      <c r="J748" s="264">
        <f>+dr!I735</f>
        <v>2.7787999999999424E-4</v>
      </c>
      <c r="K748" s="264">
        <f>+dr!J735</f>
        <v>0</v>
      </c>
      <c r="M748" s="6">
        <f t="shared" si="278"/>
        <v>731</v>
      </c>
      <c r="N748" s="1">
        <f t="shared" si="272"/>
        <v>43067</v>
      </c>
      <c r="O748" s="263">
        <f t="shared" si="273"/>
        <v>38.049360290858729</v>
      </c>
      <c r="P748" s="263">
        <f t="shared" si="274"/>
        <v>9.0252977193012267</v>
      </c>
      <c r="Q748" s="263">
        <f t="shared" si="275"/>
        <v>15.090301153889804</v>
      </c>
      <c r="R748" s="263">
        <f t="shared" si="279"/>
        <v>304.64476379913242</v>
      </c>
      <c r="S748" s="98">
        <f t="shared" si="276"/>
        <v>3.0968903846153847E-2</v>
      </c>
      <c r="T748" s="265">
        <f>R748-'Ejercicio 7'!$J$12*EXP(-S748*34/360)</f>
        <v>304.5478255209959</v>
      </c>
      <c r="U748" s="280">
        <f t="shared" si="280"/>
        <v>8.210162E-2</v>
      </c>
      <c r="V748" s="280">
        <f t="shared" si="281"/>
        <v>8.2627890000000009E-2</v>
      </c>
      <c r="W748" s="280">
        <f t="shared" si="282"/>
        <v>1.409999999993361E-6</v>
      </c>
      <c r="X748" s="280">
        <f t="shared" si="283"/>
        <v>0</v>
      </c>
      <c r="Y748" s="262">
        <f t="shared" si="284"/>
        <v>9.9367780698667065</v>
      </c>
      <c r="Z748" s="262">
        <f t="shared" si="285"/>
        <v>9.7959302831965029</v>
      </c>
      <c r="AA748" s="262">
        <f t="shared" si="286"/>
        <v>10.00044829509595</v>
      </c>
      <c r="AB748" s="262">
        <f t="shared" si="287"/>
        <v>10</v>
      </c>
      <c r="AD748" s="6">
        <f t="shared" si="288"/>
        <v>731</v>
      </c>
      <c r="AE748" s="1">
        <f t="shared" si="289"/>
        <v>43537</v>
      </c>
      <c r="AF748" s="262">
        <f t="shared" si="290"/>
        <v>-0.41697929085872687</v>
      </c>
      <c r="AG748" s="262">
        <f t="shared" si="291"/>
        <v>0.10470228069877408</v>
      </c>
      <c r="AH748" s="262">
        <f t="shared" si="292"/>
        <v>-0.30030115388980505</v>
      </c>
      <c r="AI748" s="262">
        <f t="shared" si="293"/>
        <v>0.47523120086759718</v>
      </c>
      <c r="AJ748" s="262">
        <f t="shared" si="294"/>
        <v>-2.9171000000000058E-4</v>
      </c>
      <c r="AK748" s="262">
        <f t="shared" si="295"/>
        <v>-304.5478255209959</v>
      </c>
    </row>
    <row r="749" spans="1:37" x14ac:dyDescent="0.25">
      <c r="A749" s="6">
        <f t="shared" si="277"/>
        <v>732</v>
      </c>
      <c r="B749" s="245">
        <f>+Rendimientos!F1422</f>
        <v>43068</v>
      </c>
      <c r="C749" s="247">
        <f>+Rendimientos!G1422</f>
        <v>-6.1834618181942783E-3</v>
      </c>
      <c r="D749" s="247">
        <f>+Rendimientos!H1422</f>
        <v>2.3843466428261156E-2</v>
      </c>
      <c r="E749" s="247">
        <f>+Rendimientos!I1422</f>
        <v>-9.0753540911479701E-3</v>
      </c>
      <c r="F749">
        <f>+VLOOKUP(B749,ASURB.MX!$A$2:$H$1054,8,FALSE)</f>
        <v>3.1356683784312243E-2</v>
      </c>
      <c r="G749" s="264">
        <f>+dr!F736</f>
        <v>-7.8510000000003854E-5</v>
      </c>
      <c r="H749" s="264">
        <f>+dr!G736</f>
        <v>2.36680000000003E-4</v>
      </c>
      <c r="I749" s="264">
        <f>+dr!H736</f>
        <v>3.0000999999998945E-4</v>
      </c>
      <c r="J749" s="264">
        <f>+dr!I736</f>
        <v>2.177599999999974E-4</v>
      </c>
      <c r="K749" s="264">
        <f>+dr!J736</f>
        <v>0</v>
      </c>
      <c r="M749" s="6">
        <f t="shared" si="278"/>
        <v>732</v>
      </c>
      <c r="N749" s="1">
        <f t="shared" si="272"/>
        <v>43068</v>
      </c>
      <c r="O749" s="263">
        <f t="shared" si="273"/>
        <v>37.400400569178082</v>
      </c>
      <c r="P749" s="263">
        <f t="shared" si="274"/>
        <v>9.3503068508530216</v>
      </c>
      <c r="Q749" s="263">
        <f t="shared" si="275"/>
        <v>14.656382742037637</v>
      </c>
      <c r="R749" s="263">
        <f t="shared" si="279"/>
        <v>314.83912977562721</v>
      </c>
      <c r="S749" s="98">
        <f t="shared" si="276"/>
        <v>3.0598683846153843E-2</v>
      </c>
      <c r="T749" s="265">
        <f>R749-'Ejercicio 7'!$J$12*EXP(-S749*34/360)</f>
        <v>314.74218810796299</v>
      </c>
      <c r="U749" s="280">
        <f t="shared" si="280"/>
        <v>8.2244660000000011E-2</v>
      </c>
      <c r="V749" s="280">
        <f t="shared" si="281"/>
        <v>8.2920819999999992E-2</v>
      </c>
      <c r="W749" s="280">
        <f t="shared" si="282"/>
        <v>-5.8710000000003482E-5</v>
      </c>
      <c r="X749" s="280">
        <f t="shared" si="283"/>
        <v>0</v>
      </c>
      <c r="Y749" s="262">
        <f t="shared" si="284"/>
        <v>9.9367780698667065</v>
      </c>
      <c r="Z749" s="262">
        <f t="shared" si="285"/>
        <v>9.7959302831965029</v>
      </c>
      <c r="AA749" s="262">
        <f t="shared" si="286"/>
        <v>10.00044829509595</v>
      </c>
      <c r="AB749" s="262">
        <f t="shared" si="287"/>
        <v>10</v>
      </c>
      <c r="AD749" s="6">
        <f t="shared" si="288"/>
        <v>732</v>
      </c>
      <c r="AE749" s="1">
        <f t="shared" si="289"/>
        <v>43537</v>
      </c>
      <c r="AF749" s="262">
        <f t="shared" si="290"/>
        <v>0.23198043082192044</v>
      </c>
      <c r="AG749" s="262">
        <f t="shared" si="291"/>
        <v>-0.22030685085302082</v>
      </c>
      <c r="AH749" s="262">
        <f t="shared" si="292"/>
        <v>0.13361725796236179</v>
      </c>
      <c r="AI749" s="262">
        <f t="shared" si="293"/>
        <v>-9.7191347756271966</v>
      </c>
      <c r="AJ749" s="262">
        <f t="shared" si="294"/>
        <v>7.8510000000003854E-5</v>
      </c>
      <c r="AK749" s="262">
        <f t="shared" si="295"/>
        <v>-314.74218810796299</v>
      </c>
    </row>
    <row r="750" spans="1:37" x14ac:dyDescent="0.25">
      <c r="A750" s="6">
        <f t="shared" si="277"/>
        <v>733</v>
      </c>
      <c r="B750" s="245">
        <f>+Rendimientos!F1423</f>
        <v>43069</v>
      </c>
      <c r="C750" s="247">
        <f>+Rendimientos!G1423</f>
        <v>-1.7379651909946621E-2</v>
      </c>
      <c r="D750" s="247">
        <f>+Rendimientos!H1423</f>
        <v>-1.5755581818509262E-2</v>
      </c>
      <c r="E750" s="247">
        <f>+Rendimientos!I1423</f>
        <v>-2.5975541280453457E-2</v>
      </c>
      <c r="F750">
        <f>+VLOOKUP(B750,ASURB.MX!$A$2:$H$1054,8,FALSE)</f>
        <v>9.3292639748590988E-3</v>
      </c>
      <c r="G750" s="264">
        <f>+dr!F737</f>
        <v>-3.1128999999999185E-4</v>
      </c>
      <c r="H750" s="264">
        <f>+dr!G737</f>
        <v>-6.619999999998849E-6</v>
      </c>
      <c r="I750" s="264">
        <f>+dr!H737</f>
        <v>1.8152000000000446E-4</v>
      </c>
      <c r="J750" s="264">
        <f>+dr!I737</f>
        <v>2.2457000000000726E-4</v>
      </c>
      <c r="K750" s="264">
        <f>+dr!J737</f>
        <v>0</v>
      </c>
      <c r="M750" s="6">
        <f t="shared" si="278"/>
        <v>733</v>
      </c>
      <c r="N750" s="1">
        <f t="shared" si="272"/>
        <v>43069</v>
      </c>
      <c r="O750" s="263">
        <f t="shared" si="273"/>
        <v>36.983994008270159</v>
      </c>
      <c r="P750" s="263">
        <f t="shared" si="274"/>
        <v>8.9872788180207444</v>
      </c>
      <c r="Q750" s="263">
        <f t="shared" si="275"/>
        <v>14.41076843994669</v>
      </c>
      <c r="R750" s="263">
        <f t="shared" si="279"/>
        <v>307.97985945018871</v>
      </c>
      <c r="S750" s="98">
        <f t="shared" si="276"/>
        <v>3.0365903846153855E-2</v>
      </c>
      <c r="T750" s="265">
        <f>R750-'Ejercicio 7'!$J$12*EXP(-S750*34/360)</f>
        <v>307.88291565126008</v>
      </c>
      <c r="U750" s="280">
        <f t="shared" si="280"/>
        <v>8.2001360000000009E-2</v>
      </c>
      <c r="V750" s="280">
        <f t="shared" si="281"/>
        <v>8.2802330000000007E-2</v>
      </c>
      <c r="W750" s="280">
        <f t="shared" si="282"/>
        <v>-5.1899999999993618E-5</v>
      </c>
      <c r="X750" s="280">
        <f t="shared" si="283"/>
        <v>0</v>
      </c>
      <c r="Y750" s="262">
        <f t="shared" si="284"/>
        <v>9.9367780698667065</v>
      </c>
      <c r="Z750" s="262">
        <f t="shared" si="285"/>
        <v>9.7959302831965029</v>
      </c>
      <c r="AA750" s="262">
        <f t="shared" si="286"/>
        <v>10.00044829509595</v>
      </c>
      <c r="AB750" s="262">
        <f t="shared" si="287"/>
        <v>10</v>
      </c>
      <c r="AD750" s="6">
        <f t="shared" si="288"/>
        <v>733</v>
      </c>
      <c r="AE750" s="1">
        <f t="shared" si="289"/>
        <v>43537</v>
      </c>
      <c r="AF750" s="262">
        <f t="shared" si="290"/>
        <v>0.64838699172984349</v>
      </c>
      <c r="AG750" s="262">
        <f t="shared" si="291"/>
        <v>0.14272118197925643</v>
      </c>
      <c r="AH750" s="262">
        <f t="shared" si="292"/>
        <v>0.37923156005330938</v>
      </c>
      <c r="AI750" s="262">
        <f t="shared" si="293"/>
        <v>-2.8598644501886952</v>
      </c>
      <c r="AJ750" s="262">
        <f t="shared" si="294"/>
        <v>3.1128999999999185E-4</v>
      </c>
      <c r="AK750" s="262">
        <f t="shared" si="295"/>
        <v>-307.88291565126008</v>
      </c>
    </row>
    <row r="751" spans="1:37" x14ac:dyDescent="0.25">
      <c r="A751" s="6">
        <f t="shared" si="277"/>
        <v>734</v>
      </c>
      <c r="B751" s="245">
        <f>+Rendimientos!F1424</f>
        <v>43070</v>
      </c>
      <c r="C751" s="247">
        <f>+Rendimientos!G1424</f>
        <v>-1.4124528603630976E-2</v>
      </c>
      <c r="D751" s="247">
        <f>+Rendimientos!H1424</f>
        <v>0</v>
      </c>
      <c r="E751" s="247">
        <f>+Rendimientos!I1424</f>
        <v>-8.2207987486162867E-3</v>
      </c>
      <c r="F751">
        <f>+VLOOKUP(B751,ASURB.MX!$A$2:$H$1054,8,FALSE)</f>
        <v>3.6816870525826627E-2</v>
      </c>
      <c r="G751" s="264">
        <f>+dr!F738</f>
        <v>5.6710000000001481E-5</v>
      </c>
      <c r="H751" s="264">
        <f>+dr!G738</f>
        <v>-4.0349999999994557E-5</v>
      </c>
      <c r="I751" s="264">
        <f>+dr!H738</f>
        <v>1.8499999999990746E-5</v>
      </c>
      <c r="J751" s="264">
        <f>+dr!I738</f>
        <v>-1.2419999999999098E-5</v>
      </c>
      <c r="K751" s="264">
        <f>+dr!J738</f>
        <v>0</v>
      </c>
      <c r="M751" s="6">
        <f t="shared" si="278"/>
        <v>734</v>
      </c>
      <c r="N751" s="1">
        <f t="shared" si="272"/>
        <v>43070</v>
      </c>
      <c r="O751" s="263">
        <f t="shared" si="273"/>
        <v>37.104577619915851</v>
      </c>
      <c r="P751" s="263">
        <f t="shared" si="274"/>
        <v>9.1300000000000008</v>
      </c>
      <c r="Q751" s="263">
        <f t="shared" si="275"/>
        <v>14.668912785257202</v>
      </c>
      <c r="R751" s="263">
        <f t="shared" si="279"/>
        <v>316.56291202153716</v>
      </c>
      <c r="S751" s="98">
        <f t="shared" si="276"/>
        <v>3.0733903846153848E-2</v>
      </c>
      <c r="T751" s="265">
        <f>R751-'Ejercicio 7'!$J$12*EXP(-S751*34/360)</f>
        <v>316.46597159188553</v>
      </c>
      <c r="U751" s="280">
        <f t="shared" si="280"/>
        <v>8.1967630000000014E-2</v>
      </c>
      <c r="V751" s="280">
        <f t="shared" si="281"/>
        <v>8.2639309999999994E-2</v>
      </c>
      <c r="W751" s="280">
        <f t="shared" si="282"/>
        <v>-2.8888999999999998E-4</v>
      </c>
      <c r="X751" s="280">
        <f t="shared" si="283"/>
        <v>0</v>
      </c>
      <c r="Y751" s="262">
        <f t="shared" si="284"/>
        <v>9.9367780698667065</v>
      </c>
      <c r="Z751" s="262">
        <f t="shared" si="285"/>
        <v>9.7959302831965029</v>
      </c>
      <c r="AA751" s="262">
        <f t="shared" si="286"/>
        <v>10.00044829509595</v>
      </c>
      <c r="AB751" s="262">
        <f t="shared" si="287"/>
        <v>10</v>
      </c>
      <c r="AD751" s="6">
        <f t="shared" si="288"/>
        <v>734</v>
      </c>
      <c r="AE751" s="1">
        <f t="shared" si="289"/>
        <v>43537</v>
      </c>
      <c r="AF751" s="262">
        <f t="shared" si="290"/>
        <v>0.52780338008415129</v>
      </c>
      <c r="AG751" s="262">
        <f t="shared" si="291"/>
        <v>0</v>
      </c>
      <c r="AH751" s="262">
        <f t="shared" si="292"/>
        <v>0.12108721474279704</v>
      </c>
      <c r="AI751" s="262">
        <f t="shared" si="293"/>
        <v>-11.442917021537141</v>
      </c>
      <c r="AJ751" s="262">
        <f t="shared" si="294"/>
        <v>-5.6710000000001481E-5</v>
      </c>
      <c r="AK751" s="262">
        <f t="shared" si="295"/>
        <v>-316.46597159188553</v>
      </c>
    </row>
    <row r="752" spans="1:37" x14ac:dyDescent="0.25">
      <c r="A752" s="6">
        <f t="shared" si="277"/>
        <v>735</v>
      </c>
      <c r="B752" s="245">
        <f>+Rendimientos!F1425</f>
        <v>43073</v>
      </c>
      <c r="C752" s="247">
        <f>+Rendimientos!G1425</f>
        <v>-1.3605652055778709E-2</v>
      </c>
      <c r="D752" s="247">
        <f>+Rendimientos!H1425</f>
        <v>-4.6036396400206197E-4</v>
      </c>
      <c r="E752" s="247">
        <f>+Rendimientos!I1425</f>
        <v>-2.2057504495297524E-2</v>
      </c>
      <c r="F752">
        <f>+VLOOKUP(B752,ASURB.MX!$A$2:$H$1054,8,FALSE)</f>
        <v>-1.653509728189877E-2</v>
      </c>
      <c r="G752" s="264">
        <f>+dr!F739</f>
        <v>2.3062999999999556E-4</v>
      </c>
      <c r="H752" s="264">
        <f>+dr!G739</f>
        <v>-1.0580000000010026E-5</v>
      </c>
      <c r="I752" s="264">
        <f>+dr!H739</f>
        <v>9.1030000000005828E-5</v>
      </c>
      <c r="J752" s="264">
        <f>+dr!I739</f>
        <v>2.5535999999999615E-4</v>
      </c>
      <c r="K752" s="264">
        <f>+dr!J739</f>
        <v>0</v>
      </c>
      <c r="M752" s="6">
        <f t="shared" si="278"/>
        <v>735</v>
      </c>
      <c r="N752" s="1">
        <f t="shared" si="272"/>
        <v>43073</v>
      </c>
      <c r="O752" s="263">
        <f t="shared" si="273"/>
        <v>37.123835310810811</v>
      </c>
      <c r="P752" s="263">
        <f t="shared" si="274"/>
        <v>9.1257978443433956</v>
      </c>
      <c r="Q752" s="263">
        <f t="shared" si="275"/>
        <v>14.46734111533774</v>
      </c>
      <c r="R752" s="263">
        <f t="shared" si="279"/>
        <v>300.11628859067531</v>
      </c>
      <c r="S752" s="98">
        <f t="shared" si="276"/>
        <v>3.0907823846153842E-2</v>
      </c>
      <c r="T752" s="265">
        <f>R752-'Ejercicio 7'!$J$12*EXP(-S752*34/360)</f>
        <v>300.01934975333256</v>
      </c>
      <c r="U752" s="280">
        <f t="shared" si="280"/>
        <v>8.1997399999999998E-2</v>
      </c>
      <c r="V752" s="280">
        <f t="shared" si="281"/>
        <v>8.2711840000000009E-2</v>
      </c>
      <c r="W752" s="280">
        <f t="shared" si="282"/>
        <v>-2.1110000000004736E-5</v>
      </c>
      <c r="X752" s="280">
        <f t="shared" si="283"/>
        <v>0</v>
      </c>
      <c r="Y752" s="262">
        <f t="shared" si="284"/>
        <v>9.9367780698667065</v>
      </c>
      <c r="Z752" s="262">
        <f t="shared" si="285"/>
        <v>9.7959302831965029</v>
      </c>
      <c r="AA752" s="262">
        <f t="shared" si="286"/>
        <v>10.00044829509595</v>
      </c>
      <c r="AB752" s="262">
        <f t="shared" si="287"/>
        <v>10</v>
      </c>
      <c r="AD752" s="6">
        <f t="shared" si="288"/>
        <v>735</v>
      </c>
      <c r="AE752" s="1">
        <f t="shared" si="289"/>
        <v>43537</v>
      </c>
      <c r="AF752" s="262">
        <f t="shared" si="290"/>
        <v>0.50854568918919085</v>
      </c>
      <c r="AG752" s="262">
        <f t="shared" si="291"/>
        <v>4.2021556566051999E-3</v>
      </c>
      <c r="AH752" s="262">
        <f t="shared" si="292"/>
        <v>0.32265888466225867</v>
      </c>
      <c r="AI752" s="262">
        <f t="shared" si="293"/>
        <v>5.0037064093247068</v>
      </c>
      <c r="AJ752" s="262">
        <f t="shared" si="294"/>
        <v>-2.3062999999999556E-4</v>
      </c>
      <c r="AK752" s="262">
        <f t="shared" si="295"/>
        <v>-300.01934975333256</v>
      </c>
    </row>
    <row r="753" spans="1:37" x14ac:dyDescent="0.25">
      <c r="A753" s="6">
        <f t="shared" si="277"/>
        <v>736</v>
      </c>
      <c r="B753" s="245">
        <f>+Rendimientos!F1426</f>
        <v>43074</v>
      </c>
      <c r="C753" s="247">
        <f>+Rendimientos!G1426</f>
        <v>-7.2359215861767428E-3</v>
      </c>
      <c r="D753" s="247">
        <f>+Rendimientos!H1426</f>
        <v>-1.15193193726061E-3</v>
      </c>
      <c r="E753" s="247">
        <f>+Rendimientos!I1426</f>
        <v>9.5981226484579234E-3</v>
      </c>
      <c r="F753">
        <f>+VLOOKUP(B753,ASURB.MX!$A$2:$H$1054,8,FALSE)</f>
        <v>4.7147218457461318E-3</v>
      </c>
      <c r="G753" s="264">
        <f>+dr!F740</f>
        <v>1.4037000000000077E-4</v>
      </c>
      <c r="H753" s="264">
        <f>+dr!G740</f>
        <v>4.5488000000000473E-4</v>
      </c>
      <c r="I753" s="264">
        <f>+dr!H740</f>
        <v>4.6045999999999587E-4</v>
      </c>
      <c r="J753" s="264">
        <f>+dr!I740</f>
        <v>2.5885000000000491E-4</v>
      </c>
      <c r="K753" s="264">
        <f>+dr!J740</f>
        <v>0</v>
      </c>
      <c r="M753" s="6">
        <f t="shared" si="278"/>
        <v>736</v>
      </c>
      <c r="N753" s="1">
        <f t="shared" si="272"/>
        <v>43074</v>
      </c>
      <c r="O753" s="263">
        <f t="shared" si="273"/>
        <v>37.361058858687819</v>
      </c>
      <c r="P753" s="263">
        <f t="shared" si="274"/>
        <v>9.1194889166014459</v>
      </c>
      <c r="Q753" s="263">
        <f t="shared" si="275"/>
        <v>14.932639675477967</v>
      </c>
      <c r="R753" s="263">
        <f t="shared" si="279"/>
        <v>306.56194743728082</v>
      </c>
      <c r="S753" s="98">
        <f t="shared" si="276"/>
        <v>3.0817563846153848E-2</v>
      </c>
      <c r="T753" s="265">
        <f>R753-'Ejercicio 7'!$J$12*EXP(-S753*34/360)</f>
        <v>306.46500777357403</v>
      </c>
      <c r="U753" s="280">
        <f t="shared" si="280"/>
        <v>8.2462860000000013E-2</v>
      </c>
      <c r="V753" s="280">
        <f t="shared" si="281"/>
        <v>8.3081269999999999E-2</v>
      </c>
      <c r="W753" s="280">
        <f t="shared" si="282"/>
        <v>-1.7619999999995972E-5</v>
      </c>
      <c r="X753" s="280">
        <f t="shared" si="283"/>
        <v>0</v>
      </c>
      <c r="Y753" s="262">
        <f t="shared" si="284"/>
        <v>9.9367780698667065</v>
      </c>
      <c r="Z753" s="262">
        <f t="shared" si="285"/>
        <v>9.7959302831965029</v>
      </c>
      <c r="AA753" s="262">
        <f t="shared" si="286"/>
        <v>10.00044829509595</v>
      </c>
      <c r="AB753" s="262">
        <f t="shared" si="287"/>
        <v>10</v>
      </c>
      <c r="AD753" s="6">
        <f t="shared" si="288"/>
        <v>736</v>
      </c>
      <c r="AE753" s="1">
        <f t="shared" si="289"/>
        <v>43537</v>
      </c>
      <c r="AF753" s="262">
        <f t="shared" si="290"/>
        <v>0.27132214131218291</v>
      </c>
      <c r="AG753" s="262">
        <f t="shared" si="291"/>
        <v>1.0511083398554888E-2</v>
      </c>
      <c r="AH753" s="262">
        <f t="shared" si="292"/>
        <v>-0.14263967547796774</v>
      </c>
      <c r="AI753" s="262">
        <f t="shared" si="293"/>
        <v>-1.4419524372808041</v>
      </c>
      <c r="AJ753" s="262">
        <f t="shared" si="294"/>
        <v>-1.4037000000000077E-4</v>
      </c>
      <c r="AK753" s="262">
        <f t="shared" si="295"/>
        <v>-306.46500777357403</v>
      </c>
    </row>
    <row r="754" spans="1:37" x14ac:dyDescent="0.25">
      <c r="A754" s="6">
        <f t="shared" si="277"/>
        <v>737</v>
      </c>
      <c r="B754" s="245">
        <f>+Rendimientos!F1427</f>
        <v>43075</v>
      </c>
      <c r="C754" s="247">
        <f>+Rendimientos!G1427</f>
        <v>-1.2422519998557096E-2</v>
      </c>
      <c r="D754" s="247">
        <f>+Rendimientos!H1427</f>
        <v>-2.0259296520771203E-2</v>
      </c>
      <c r="E754" s="247">
        <f>+Rendimientos!I1427</f>
        <v>1.7896044149437068E-3</v>
      </c>
      <c r="F754">
        <f>+VLOOKUP(B754,ASURB.MX!$A$2:$H$1054,8,FALSE)</f>
        <v>-3.4386265717653602E-2</v>
      </c>
      <c r="G754" s="264">
        <f>+dr!F741</f>
        <v>4.8929999999999807E-4</v>
      </c>
      <c r="H754" s="264">
        <f>+dr!G741</f>
        <v>1.0245999999999866E-4</v>
      </c>
      <c r="I754" s="264">
        <f>+dr!H741</f>
        <v>1.1963000000000945E-4</v>
      </c>
      <c r="J754" s="264">
        <f>+dr!I741</f>
        <v>7.8009999999989477E-5</v>
      </c>
      <c r="K754" s="264">
        <f>+dr!J741</f>
        <v>0</v>
      </c>
      <c r="M754" s="6">
        <f t="shared" si="278"/>
        <v>737</v>
      </c>
      <c r="N754" s="1">
        <f t="shared" si="272"/>
        <v>43075</v>
      </c>
      <c r="O754" s="263">
        <f t="shared" si="273"/>
        <v>37.167783703703705</v>
      </c>
      <c r="P754" s="263">
        <f t="shared" si="274"/>
        <v>8.9468936880888545</v>
      </c>
      <c r="Q754" s="263">
        <f t="shared" si="275"/>
        <v>14.816491947279479</v>
      </c>
      <c r="R754" s="263">
        <f t="shared" si="279"/>
        <v>294.80639706204175</v>
      </c>
      <c r="S754" s="98">
        <f t="shared" si="276"/>
        <v>3.1166493846153845E-2</v>
      </c>
      <c r="T754" s="265">
        <f>R754-'Ejercicio 7'!$J$12*EXP(-S754*34/360)</f>
        <v>294.70946059288048</v>
      </c>
      <c r="U754" s="280">
        <f t="shared" si="280"/>
        <v>8.2110440000000007E-2</v>
      </c>
      <c r="V754" s="280">
        <f t="shared" si="281"/>
        <v>8.2740440000000012E-2</v>
      </c>
      <c r="W754" s="280">
        <f t="shared" si="282"/>
        <v>-1.9846000000001141E-4</v>
      </c>
      <c r="X754" s="280">
        <f t="shared" si="283"/>
        <v>0</v>
      </c>
      <c r="Y754" s="262">
        <f t="shared" si="284"/>
        <v>9.9367780698667065</v>
      </c>
      <c r="Z754" s="262">
        <f t="shared" si="285"/>
        <v>9.7959302831965029</v>
      </c>
      <c r="AA754" s="262">
        <f t="shared" si="286"/>
        <v>10.00044829509595</v>
      </c>
      <c r="AB754" s="262">
        <f t="shared" si="287"/>
        <v>10</v>
      </c>
      <c r="AD754" s="6">
        <f t="shared" si="288"/>
        <v>737</v>
      </c>
      <c r="AE754" s="1">
        <f t="shared" si="289"/>
        <v>43537</v>
      </c>
      <c r="AF754" s="262">
        <f t="shared" si="290"/>
        <v>0.4645972962962972</v>
      </c>
      <c r="AG754" s="262">
        <f t="shared" si="291"/>
        <v>0.18310631191114624</v>
      </c>
      <c r="AH754" s="262">
        <f t="shared" si="292"/>
        <v>-2.6491947279479788E-2</v>
      </c>
      <c r="AI754" s="262">
        <f t="shared" si="293"/>
        <v>10.313597937958264</v>
      </c>
      <c r="AJ754" s="262">
        <f t="shared" si="294"/>
        <v>-4.8929999999999807E-4</v>
      </c>
      <c r="AK754" s="262">
        <f t="shared" si="295"/>
        <v>-294.70946059288048</v>
      </c>
    </row>
    <row r="755" spans="1:37" x14ac:dyDescent="0.25">
      <c r="A755" s="6">
        <f t="shared" si="277"/>
        <v>738</v>
      </c>
      <c r="B755" s="245">
        <f>+Rendimientos!F1428</f>
        <v>43076</v>
      </c>
      <c r="C755" s="247">
        <f>+Rendimientos!G1428</f>
        <v>2.1099364024246215E-2</v>
      </c>
      <c r="D755" s="247">
        <f>+Rendimientos!H1428</f>
        <v>0</v>
      </c>
      <c r="E755" s="247">
        <f>+Rendimientos!I1428</f>
        <v>-1.1927344819140265E-3</v>
      </c>
      <c r="F755">
        <f>+VLOOKUP(B755,ASURB.MX!$A$2:$H$1054,8,FALSE)</f>
        <v>9.8689273690168739E-3</v>
      </c>
      <c r="G755" s="264">
        <f>+dr!F742</f>
        <v>4.4840000000004321E-5</v>
      </c>
      <c r="H755" s="264">
        <f>+dr!G742</f>
        <v>2.0640000000000935E-4</v>
      </c>
      <c r="I755" s="264">
        <f>+dr!H742</f>
        <v>1.1052999999999757E-4</v>
      </c>
      <c r="J755" s="264">
        <f>+dr!I742</f>
        <v>-1.001099999999866E-4</v>
      </c>
      <c r="K755" s="264">
        <f>+dr!J742</f>
        <v>0</v>
      </c>
      <c r="M755" s="6">
        <f t="shared" si="278"/>
        <v>738</v>
      </c>
      <c r="N755" s="1">
        <f t="shared" si="272"/>
        <v>43076</v>
      </c>
      <c r="O755" s="263">
        <f t="shared" si="273"/>
        <v>38.434836183088244</v>
      </c>
      <c r="P755" s="263">
        <f t="shared" si="274"/>
        <v>9.1300000000000008</v>
      </c>
      <c r="Q755" s="263">
        <f t="shared" si="275"/>
        <v>14.77236997307307</v>
      </c>
      <c r="R755" s="263">
        <f t="shared" si="279"/>
        <v>308.14610976204074</v>
      </c>
      <c r="S755" s="98">
        <f t="shared" si="276"/>
        <v>3.0722033846153851E-2</v>
      </c>
      <c r="T755" s="265">
        <f>R755-'Ejercicio 7'!$J$12*EXP(-S755*34/360)</f>
        <v>308.04916922371348</v>
      </c>
      <c r="U755" s="280">
        <f t="shared" si="280"/>
        <v>8.2214380000000017E-2</v>
      </c>
      <c r="V755" s="280">
        <f t="shared" si="281"/>
        <v>8.273134E-2</v>
      </c>
      <c r="W755" s="280">
        <f t="shared" si="282"/>
        <v>-3.7657999999998748E-4</v>
      </c>
      <c r="X755" s="280">
        <f t="shared" si="283"/>
        <v>0</v>
      </c>
      <c r="Y755" s="262">
        <f t="shared" si="284"/>
        <v>9.9367780698667065</v>
      </c>
      <c r="Z755" s="262">
        <f t="shared" si="285"/>
        <v>9.7959302831965029</v>
      </c>
      <c r="AA755" s="262">
        <f t="shared" si="286"/>
        <v>10.00044829509595</v>
      </c>
      <c r="AB755" s="262">
        <f t="shared" si="287"/>
        <v>10</v>
      </c>
      <c r="AD755" s="6">
        <f t="shared" si="288"/>
        <v>738</v>
      </c>
      <c r="AE755" s="1">
        <f t="shared" si="289"/>
        <v>43537</v>
      </c>
      <c r="AF755" s="262">
        <f t="shared" si="290"/>
        <v>-0.8024551830882416</v>
      </c>
      <c r="AG755" s="262">
        <f t="shared" si="291"/>
        <v>0</v>
      </c>
      <c r="AH755" s="262">
        <f t="shared" si="292"/>
        <v>1.7630026926928721E-2</v>
      </c>
      <c r="AI755" s="262">
        <f t="shared" si="293"/>
        <v>-3.0261147620407201</v>
      </c>
      <c r="AJ755" s="262">
        <f t="shared" si="294"/>
        <v>-4.4840000000004321E-5</v>
      </c>
      <c r="AK755" s="262">
        <f t="shared" si="295"/>
        <v>-308.04916922371348</v>
      </c>
    </row>
    <row r="756" spans="1:37" x14ac:dyDescent="0.25">
      <c r="A756" s="6">
        <f t="shared" si="277"/>
        <v>739</v>
      </c>
      <c r="B756" s="245">
        <f>+Rendimientos!F1429</f>
        <v>43077</v>
      </c>
      <c r="C756" s="247">
        <f>+Rendimientos!G1429</f>
        <v>2.13683344056988E-2</v>
      </c>
      <c r="D756" s="247">
        <f>+Rendimientos!H1429</f>
        <v>3.2880204218296233E-3</v>
      </c>
      <c r="E756" s="247">
        <f>+Rendimientos!I1429</f>
        <v>-7.1857458961718116E-3</v>
      </c>
      <c r="F756">
        <f>+VLOOKUP(B756,ASURB.MX!$A$2:$H$1054,8,FALSE)</f>
        <v>6.9517862184706814E-3</v>
      </c>
      <c r="G756" s="264">
        <f>+dr!F743</f>
        <v>-5.1845000000000363E-4</v>
      </c>
      <c r="H756" s="264">
        <f>+dr!G743</f>
        <v>-7.7090000000001879E-5</v>
      </c>
      <c r="I756" s="264">
        <f>+dr!H743</f>
        <v>-2.0409000000000399E-4</v>
      </c>
      <c r="J756" s="264">
        <f>+dr!I743</f>
        <v>-4.9999000000000571E-4</v>
      </c>
      <c r="K756" s="264">
        <f>+dr!J743</f>
        <v>0</v>
      </c>
      <c r="M756" s="6">
        <f t="shared" si="278"/>
        <v>739</v>
      </c>
      <c r="N756" s="1">
        <f t="shared" si="272"/>
        <v>43077</v>
      </c>
      <c r="O756" s="263">
        <f t="shared" si="273"/>
        <v>38.445175406047518</v>
      </c>
      <c r="P756" s="263">
        <f t="shared" si="274"/>
        <v>9.1600690331589671</v>
      </c>
      <c r="Q756" s="263">
        <f t="shared" si="275"/>
        <v>14.684103745645066</v>
      </c>
      <c r="R756" s="263">
        <f t="shared" si="279"/>
        <v>307.24851390829741</v>
      </c>
      <c r="S756" s="98">
        <f t="shared" si="276"/>
        <v>3.0158743846153843E-2</v>
      </c>
      <c r="T756" s="265">
        <f>R756-'Ejercicio 7'!$J$12*EXP(-S756*34/360)</f>
        <v>307.151568212634</v>
      </c>
      <c r="U756" s="280">
        <f t="shared" si="280"/>
        <v>8.1930890000000006E-2</v>
      </c>
      <c r="V756" s="280">
        <f t="shared" si="281"/>
        <v>8.2416719999999999E-2</v>
      </c>
      <c r="W756" s="280">
        <f t="shared" si="282"/>
        <v>-7.7646000000000659E-4</v>
      </c>
      <c r="X756" s="280">
        <f t="shared" si="283"/>
        <v>0</v>
      </c>
      <c r="Y756" s="262">
        <f t="shared" si="284"/>
        <v>9.9367780698667065</v>
      </c>
      <c r="Z756" s="262">
        <f t="shared" si="285"/>
        <v>9.7959302831965029</v>
      </c>
      <c r="AA756" s="262">
        <f t="shared" si="286"/>
        <v>10.00044829509595</v>
      </c>
      <c r="AB756" s="262">
        <f t="shared" si="287"/>
        <v>10</v>
      </c>
      <c r="AD756" s="6">
        <f t="shared" si="288"/>
        <v>739</v>
      </c>
      <c r="AE756" s="1">
        <f t="shared" si="289"/>
        <v>43537</v>
      </c>
      <c r="AF756" s="262">
        <f t="shared" si="290"/>
        <v>-0.81279440604751585</v>
      </c>
      <c r="AG756" s="262">
        <f t="shared" si="291"/>
        <v>-3.0069033158966363E-2</v>
      </c>
      <c r="AH756" s="262">
        <f t="shared" si="292"/>
        <v>0.10589625435493311</v>
      </c>
      <c r="AI756" s="262">
        <f t="shared" si="293"/>
        <v>-2.1285189082973943</v>
      </c>
      <c r="AJ756" s="262">
        <f t="shared" si="294"/>
        <v>5.1845000000000363E-4</v>
      </c>
      <c r="AK756" s="262">
        <f t="shared" si="295"/>
        <v>-307.151568212634</v>
      </c>
    </row>
    <row r="757" spans="1:37" x14ac:dyDescent="0.25">
      <c r="A757" s="6">
        <f t="shared" si="277"/>
        <v>740</v>
      </c>
      <c r="B757" s="245">
        <f>+Rendimientos!F1430</f>
        <v>43080</v>
      </c>
      <c r="C757" s="247">
        <f>+Rendimientos!G1430</f>
        <v>7.0225007698246798E-3</v>
      </c>
      <c r="D757" s="247">
        <f>+Rendimientos!H1430</f>
        <v>-6.8227660920382694E-3</v>
      </c>
      <c r="E757" s="247">
        <f>+Rendimientos!I1430</f>
        <v>-3.0508746154086757E-2</v>
      </c>
      <c r="F757">
        <f>+VLOOKUP(B757,ASURB.MX!$A$2:$H$1054,8,FALSE)</f>
        <v>2.0045828372215968E-2</v>
      </c>
      <c r="G757" s="264">
        <f>+dr!F744</f>
        <v>1.9245100000000043E-3</v>
      </c>
      <c r="H757" s="264">
        <f>+dr!G744</f>
        <v>5.0073999999998564E-4</v>
      </c>
      <c r="I757" s="264">
        <f>+dr!H744</f>
        <v>2.2246000000000765E-4</v>
      </c>
      <c r="J757" s="264">
        <f>+dr!I744</f>
        <v>3.0829999999999746E-4</v>
      </c>
      <c r="K757" s="264">
        <f>+dr!J744</f>
        <v>0</v>
      </c>
      <c r="M757" s="6">
        <f t="shared" si="278"/>
        <v>740</v>
      </c>
      <c r="N757" s="1">
        <f t="shared" si="272"/>
        <v>43080</v>
      </c>
      <c r="O757" s="263">
        <f t="shared" si="273"/>
        <v>37.897584530655394</v>
      </c>
      <c r="P757" s="263">
        <f t="shared" si="274"/>
        <v>9.067920164496579</v>
      </c>
      <c r="Q757" s="263">
        <f t="shared" si="275"/>
        <v>14.34558932099069</v>
      </c>
      <c r="R757" s="263">
        <f t="shared" si="279"/>
        <v>311.29809372597111</v>
      </c>
      <c r="S757" s="98">
        <f t="shared" si="276"/>
        <v>3.2601703846153851E-2</v>
      </c>
      <c r="T757" s="265">
        <f>R757-'Ejercicio 7'!$J$12*EXP(-S757*34/360)</f>
        <v>311.20117039542623</v>
      </c>
      <c r="U757" s="280">
        <f t="shared" si="280"/>
        <v>8.2508719999999994E-2</v>
      </c>
      <c r="V757" s="280">
        <f t="shared" si="281"/>
        <v>8.2843270000000011E-2</v>
      </c>
      <c r="W757" s="280">
        <f t="shared" si="282"/>
        <v>3.1829999999996583E-5</v>
      </c>
      <c r="X757" s="280">
        <f t="shared" si="283"/>
        <v>0</v>
      </c>
      <c r="Y757" s="262">
        <f t="shared" si="284"/>
        <v>9.9367780698667065</v>
      </c>
      <c r="Z757" s="262">
        <f t="shared" si="285"/>
        <v>9.7959302831965029</v>
      </c>
      <c r="AA757" s="262">
        <f t="shared" si="286"/>
        <v>10.00044829509595</v>
      </c>
      <c r="AB757" s="262">
        <f t="shared" si="287"/>
        <v>10</v>
      </c>
      <c r="AD757" s="6">
        <f t="shared" si="288"/>
        <v>740</v>
      </c>
      <c r="AE757" s="1">
        <f t="shared" si="289"/>
        <v>43537</v>
      </c>
      <c r="AF757" s="262">
        <f t="shared" si="290"/>
        <v>-0.26520353065539126</v>
      </c>
      <c r="AG757" s="262">
        <f t="shared" si="291"/>
        <v>6.2079835503421776E-2</v>
      </c>
      <c r="AH757" s="262">
        <f t="shared" si="292"/>
        <v>0.44441067900930875</v>
      </c>
      <c r="AI757" s="262">
        <f t="shared" si="293"/>
        <v>-6.1780987259710969</v>
      </c>
      <c r="AJ757" s="262">
        <f t="shared" si="294"/>
        <v>-1.9245100000000043E-3</v>
      </c>
      <c r="AK757" s="262">
        <f t="shared" si="295"/>
        <v>-311.20117039542623</v>
      </c>
    </row>
    <row r="758" spans="1:37" x14ac:dyDescent="0.25">
      <c r="A758" s="6">
        <f t="shared" si="277"/>
        <v>741</v>
      </c>
      <c r="B758" s="245">
        <f>+Rendimientos!F1431</f>
        <v>43082</v>
      </c>
      <c r="C758" s="247">
        <f>+Rendimientos!G1431</f>
        <v>1.2517548701616652E-2</v>
      </c>
      <c r="D758" s="247">
        <f>+Rendimientos!H1431</f>
        <v>3.457013267872034E-2</v>
      </c>
      <c r="E758" s="247">
        <f>+Rendimientos!I1431</f>
        <v>-1.0588572097676767E-2</v>
      </c>
      <c r="F758">
        <f>+VLOOKUP(B758,ASURB.MX!$A$2:$H$1054,8,FALSE)</f>
        <v>2.444093519708021E-2</v>
      </c>
      <c r="G758" s="264">
        <f>+dr!F745</f>
        <v>6.9369999999999155E-5</v>
      </c>
      <c r="H758" s="264">
        <f>+dr!G745</f>
        <v>1.5644000000000768E-4</v>
      </c>
      <c r="I758" s="264">
        <f>+dr!H745</f>
        <v>-1.9058000000000963E-4</v>
      </c>
      <c r="J758" s="264">
        <f>+dr!I745</f>
        <v>-1.9041000000000197E-4</v>
      </c>
      <c r="K758" s="264">
        <f>+dr!J745</f>
        <v>0</v>
      </c>
      <c r="M758" s="6">
        <f t="shared" si="278"/>
        <v>741</v>
      </c>
      <c r="N758" s="1">
        <f t="shared" si="272"/>
        <v>43082</v>
      </c>
      <c r="O758" s="263">
        <f t="shared" si="273"/>
        <v>38.106406792862153</v>
      </c>
      <c r="P758" s="263">
        <f t="shared" si="274"/>
        <v>9.4511443299001314</v>
      </c>
      <c r="Q758" s="263">
        <f t="shared" si="275"/>
        <v>14.634221211604103</v>
      </c>
      <c r="R758" s="263">
        <f t="shared" si="279"/>
        <v>312.66929317902708</v>
      </c>
      <c r="S758" s="98">
        <f t="shared" si="276"/>
        <v>3.0746563846153846E-2</v>
      </c>
      <c r="T758" s="265">
        <f>R758-'Ejercicio 7'!$J$12*EXP(-S758*34/360)</f>
        <v>312.57235286528385</v>
      </c>
      <c r="U758" s="280">
        <f t="shared" si="280"/>
        <v>8.2164420000000016E-2</v>
      </c>
      <c r="V758" s="280">
        <f t="shared" si="281"/>
        <v>8.2430229999999993E-2</v>
      </c>
      <c r="W758" s="280">
        <f t="shared" si="282"/>
        <v>-4.6688000000000285E-4</v>
      </c>
      <c r="X758" s="280">
        <f t="shared" si="283"/>
        <v>0</v>
      </c>
      <c r="Y758" s="262">
        <f t="shared" si="284"/>
        <v>9.9367780698667065</v>
      </c>
      <c r="Z758" s="262">
        <f t="shared" si="285"/>
        <v>9.7959302831965029</v>
      </c>
      <c r="AA758" s="262">
        <f t="shared" si="286"/>
        <v>10.00044829509595</v>
      </c>
      <c r="AB758" s="262">
        <f t="shared" si="287"/>
        <v>10</v>
      </c>
      <c r="AD758" s="6">
        <f t="shared" si="288"/>
        <v>741</v>
      </c>
      <c r="AE758" s="1">
        <f t="shared" si="289"/>
        <v>43537</v>
      </c>
      <c r="AF758" s="262">
        <f t="shared" si="290"/>
        <v>-0.4740257928621503</v>
      </c>
      <c r="AG758" s="262">
        <f t="shared" si="291"/>
        <v>-0.32114432990013064</v>
      </c>
      <c r="AH758" s="262">
        <f t="shared" si="292"/>
        <v>0.15577878839589587</v>
      </c>
      <c r="AI758" s="262">
        <f t="shared" si="293"/>
        <v>-7.5492981790270619</v>
      </c>
      <c r="AJ758" s="262">
        <f t="shared" si="294"/>
        <v>-6.9369999999999155E-5</v>
      </c>
      <c r="AK758" s="262">
        <f t="shared" si="295"/>
        <v>-312.57235286528385</v>
      </c>
    </row>
    <row r="759" spans="1:37" x14ac:dyDescent="0.25">
      <c r="A759" s="6">
        <f t="shared" si="277"/>
        <v>742</v>
      </c>
      <c r="B759" s="245">
        <f>+Rendimientos!F1432</f>
        <v>43083</v>
      </c>
      <c r="C759" s="247">
        <f>+Rendimientos!G1432</f>
        <v>-7.6309770233144612E-3</v>
      </c>
      <c r="D759" s="247">
        <f>+Rendimientos!H1432</f>
        <v>6.5917872320315294E-3</v>
      </c>
      <c r="E759" s="247">
        <f>+Rendimientos!I1432</f>
        <v>1.8766679377691788E-3</v>
      </c>
      <c r="F759">
        <f>+VLOOKUP(B759,ASURB.MX!$A$2:$H$1054,8,FALSE)</f>
        <v>-2.7338704077536345E-3</v>
      </c>
      <c r="G759" s="264">
        <f>+dr!F746</f>
        <v>2.6109999999995859E-5</v>
      </c>
      <c r="H759" s="264">
        <f>+dr!G746</f>
        <v>2.217000000000191E-5</v>
      </c>
      <c r="I759" s="264">
        <f>+dr!H746</f>
        <v>4.0267000000000774E-4</v>
      </c>
      <c r="J759" s="264">
        <f>+dr!I746</f>
        <v>1.286659999999995E-3</v>
      </c>
      <c r="K759" s="264">
        <f>+dr!J746</f>
        <v>0</v>
      </c>
      <c r="M759" s="6">
        <f t="shared" si="278"/>
        <v>742</v>
      </c>
      <c r="N759" s="1">
        <f t="shared" si="272"/>
        <v>43083</v>
      </c>
      <c r="O759" s="263">
        <f t="shared" si="273"/>
        <v>37.34630208431237</v>
      </c>
      <c r="P759" s="263">
        <f t="shared" si="274"/>
        <v>9.1903818108125677</v>
      </c>
      <c r="Q759" s="263">
        <f t="shared" si="275"/>
        <v>14.81778197942088</v>
      </c>
      <c r="R759" s="263">
        <f t="shared" si="279"/>
        <v>304.28697567712896</v>
      </c>
      <c r="S759" s="98">
        <f t="shared" si="276"/>
        <v>3.0703303846153843E-2</v>
      </c>
      <c r="T759" s="265">
        <f>R759-'Ejercicio 7'!$J$12*EXP(-S759*34/360)</f>
        <v>304.19003496731909</v>
      </c>
      <c r="U759" s="280">
        <f t="shared" si="280"/>
        <v>8.203015000000001E-2</v>
      </c>
      <c r="V759" s="280">
        <f t="shared" si="281"/>
        <v>8.3023480000000011E-2</v>
      </c>
      <c r="W759" s="280">
        <f t="shared" si="282"/>
        <v>1.0101899999999941E-3</v>
      </c>
      <c r="X759" s="280">
        <f t="shared" si="283"/>
        <v>0</v>
      </c>
      <c r="Y759" s="262">
        <f t="shared" si="284"/>
        <v>9.9367780698667065</v>
      </c>
      <c r="Z759" s="262">
        <f t="shared" si="285"/>
        <v>9.7959302831965029</v>
      </c>
      <c r="AA759" s="262">
        <f t="shared" si="286"/>
        <v>10.00044829509595</v>
      </c>
      <c r="AB759" s="262">
        <f t="shared" si="287"/>
        <v>10</v>
      </c>
      <c r="AD759" s="6">
        <f t="shared" si="288"/>
        <v>742</v>
      </c>
      <c r="AE759" s="1">
        <f t="shared" si="289"/>
        <v>43537</v>
      </c>
      <c r="AF759" s="262">
        <f t="shared" si="290"/>
        <v>0.28607891568763222</v>
      </c>
      <c r="AG759" s="262">
        <f t="shared" si="291"/>
        <v>-6.0381810812566883E-2</v>
      </c>
      <c r="AH759" s="262">
        <f t="shared" si="292"/>
        <v>-2.7781979420881342E-2</v>
      </c>
      <c r="AI759" s="262">
        <f t="shared" si="293"/>
        <v>0.83301932287105274</v>
      </c>
      <c r="AJ759" s="262">
        <f t="shared" si="294"/>
        <v>-2.6109999999995859E-5</v>
      </c>
      <c r="AK759" s="262">
        <f t="shared" si="295"/>
        <v>-304.19003496731909</v>
      </c>
    </row>
    <row r="760" spans="1:37" x14ac:dyDescent="0.25">
      <c r="A760" s="6">
        <f t="shared" si="277"/>
        <v>743</v>
      </c>
      <c r="B760" s="245">
        <f>+Rendimientos!F1433</f>
        <v>43084</v>
      </c>
      <c r="C760" s="247">
        <f>+Rendimientos!G1433</f>
        <v>-1.1909072448126877E-2</v>
      </c>
      <c r="D760" s="247">
        <f>+Rendimientos!H1433</f>
        <v>-1.1333924059654535E-3</v>
      </c>
      <c r="E760" s="247">
        <f>+Rendimientos!I1433</f>
        <v>2.2250680838937831E-2</v>
      </c>
      <c r="F760">
        <f>+VLOOKUP(B760,ASURB.MX!$A$2:$H$1054,8,FALSE)</f>
        <v>1.038302014175955E-2</v>
      </c>
      <c r="G760" s="264">
        <f>+dr!F747</f>
        <v>3.168100000000007E-4</v>
      </c>
      <c r="H760" s="264">
        <f>+dr!G747</f>
        <v>3.6690999999999807E-4</v>
      </c>
      <c r="I760" s="264">
        <f>+dr!H747</f>
        <v>6.4193999999999363E-4</v>
      </c>
      <c r="J760" s="264">
        <f>+dr!I747</f>
        <v>1.1459800000000048E-3</v>
      </c>
      <c r="K760" s="264">
        <f>+dr!J747</f>
        <v>0</v>
      </c>
      <c r="M760" s="6">
        <f t="shared" si="278"/>
        <v>743</v>
      </c>
      <c r="N760" s="1">
        <f t="shared" si="272"/>
        <v>43084</v>
      </c>
      <c r="O760" s="263">
        <f t="shared" si="273"/>
        <v>37.186872311281334</v>
      </c>
      <c r="P760" s="263">
        <f t="shared" si="274"/>
        <v>9.1196579892188705</v>
      </c>
      <c r="Q760" s="263">
        <f t="shared" si="275"/>
        <v>15.122776087389838</v>
      </c>
      <c r="R760" s="263">
        <f t="shared" si="279"/>
        <v>308.30456617717721</v>
      </c>
      <c r="S760" s="98">
        <f t="shared" si="276"/>
        <v>3.0994003846153848E-2</v>
      </c>
      <c r="T760" s="265">
        <f>R760-'Ejercicio 7'!$J$12*EXP(-S760*34/360)</f>
        <v>308.207628128838</v>
      </c>
      <c r="U760" s="280">
        <f t="shared" si="280"/>
        <v>8.2374890000000006E-2</v>
      </c>
      <c r="V760" s="280">
        <f t="shared" si="281"/>
        <v>8.3262749999999996E-2</v>
      </c>
      <c r="W760" s="280">
        <f t="shared" si="282"/>
        <v>8.6951000000000389E-4</v>
      </c>
      <c r="X760" s="280">
        <f t="shared" si="283"/>
        <v>0</v>
      </c>
      <c r="Y760" s="262">
        <f t="shared" si="284"/>
        <v>9.9367780698667065</v>
      </c>
      <c r="Z760" s="262">
        <f t="shared" si="285"/>
        <v>9.7959302831965029</v>
      </c>
      <c r="AA760" s="262">
        <f t="shared" si="286"/>
        <v>10.00044829509595</v>
      </c>
      <c r="AB760" s="262">
        <f t="shared" si="287"/>
        <v>10</v>
      </c>
      <c r="AD760" s="6">
        <f t="shared" si="288"/>
        <v>743</v>
      </c>
      <c r="AE760" s="1">
        <f t="shared" si="289"/>
        <v>43537</v>
      </c>
      <c r="AF760" s="262">
        <f t="shared" si="290"/>
        <v>0.44550868871866811</v>
      </c>
      <c r="AG760" s="262">
        <f t="shared" si="291"/>
        <v>1.0342010781130284E-2</v>
      </c>
      <c r="AH760" s="262">
        <f t="shared" si="292"/>
        <v>-0.33277608738983844</v>
      </c>
      <c r="AI760" s="262">
        <f t="shared" si="293"/>
        <v>-3.1845711771771903</v>
      </c>
      <c r="AJ760" s="262">
        <f t="shared" si="294"/>
        <v>-3.168100000000007E-4</v>
      </c>
      <c r="AK760" s="262">
        <f t="shared" si="295"/>
        <v>-308.207628128838</v>
      </c>
    </row>
    <row r="761" spans="1:37" x14ac:dyDescent="0.25">
      <c r="A761" s="6">
        <f t="shared" si="277"/>
        <v>744</v>
      </c>
      <c r="B761" s="245">
        <f>+Rendimientos!F1434</f>
        <v>43087</v>
      </c>
      <c r="C761" s="247">
        <f>+Rendimientos!G1434</f>
        <v>9.1196703605482213E-3</v>
      </c>
      <c r="D761" s="247">
        <f>+Rendimientos!H1434</f>
        <v>-6.1426950221843829E-3</v>
      </c>
      <c r="E761" s="247">
        <f>+Rendimientos!I1434</f>
        <v>-3.6743634254255858E-3</v>
      </c>
      <c r="F761">
        <f>+VLOOKUP(B761,ASURB.MX!$A$2:$H$1054,8,FALSE)</f>
        <v>1.6932907902556302E-4</v>
      </c>
      <c r="G761" s="264">
        <f>+dr!F748</f>
        <v>2.9940000000006073E-5</v>
      </c>
      <c r="H761" s="264">
        <f>+dr!G748</f>
        <v>-5.4440000000002819E-5</v>
      </c>
      <c r="I761" s="264">
        <f>+dr!H748</f>
        <v>4.625000000001156E-5</v>
      </c>
      <c r="J761" s="264">
        <f>+dr!I748</f>
        <v>-4.6469999999992906E-5</v>
      </c>
      <c r="K761" s="264">
        <f>+dr!J748</f>
        <v>0</v>
      </c>
      <c r="M761" s="6">
        <f t="shared" si="278"/>
        <v>744</v>
      </c>
      <c r="N761" s="1">
        <f t="shared" si="272"/>
        <v>43087</v>
      </c>
      <c r="O761" s="263">
        <f t="shared" si="273"/>
        <v>37.977145589852007</v>
      </c>
      <c r="P761" s="263">
        <f t="shared" si="274"/>
        <v>9.0740890920810298</v>
      </c>
      <c r="Q761" s="263">
        <f t="shared" si="275"/>
        <v>14.735755882267972</v>
      </c>
      <c r="R761" s="263">
        <f t="shared" si="279"/>
        <v>305.17166506224424</v>
      </c>
      <c r="S761" s="98">
        <f t="shared" si="276"/>
        <v>3.0707133846153853E-2</v>
      </c>
      <c r="T761" s="265">
        <f>R761-'Ejercicio 7'!$J$12*EXP(-S761*34/360)</f>
        <v>305.0747243875</v>
      </c>
      <c r="U761" s="280">
        <f t="shared" si="280"/>
        <v>8.1953540000000005E-2</v>
      </c>
      <c r="V761" s="280">
        <f t="shared" si="281"/>
        <v>8.2667060000000014E-2</v>
      </c>
      <c r="W761" s="280">
        <f t="shared" si="282"/>
        <v>-3.2293999999999379E-4</v>
      </c>
      <c r="X761" s="280">
        <f t="shared" si="283"/>
        <v>0</v>
      </c>
      <c r="Y761" s="262">
        <f t="shared" si="284"/>
        <v>9.9367780698667065</v>
      </c>
      <c r="Z761" s="262">
        <f t="shared" si="285"/>
        <v>9.7959302831965029</v>
      </c>
      <c r="AA761" s="262">
        <f t="shared" si="286"/>
        <v>10.00044829509595</v>
      </c>
      <c r="AB761" s="262">
        <f t="shared" si="287"/>
        <v>10</v>
      </c>
      <c r="AD761" s="6">
        <f t="shared" si="288"/>
        <v>744</v>
      </c>
      <c r="AE761" s="1">
        <f t="shared" si="289"/>
        <v>43537</v>
      </c>
      <c r="AF761" s="262">
        <f t="shared" si="290"/>
        <v>-0.34476458985200509</v>
      </c>
      <c r="AG761" s="262">
        <f t="shared" si="291"/>
        <v>5.591090791897102E-2</v>
      </c>
      <c r="AH761" s="262">
        <f t="shared" si="292"/>
        <v>5.4244117732027419E-2</v>
      </c>
      <c r="AI761" s="262">
        <f t="shared" si="293"/>
        <v>-5.1670062244227211E-2</v>
      </c>
      <c r="AJ761" s="262">
        <f t="shared" si="294"/>
        <v>-2.9940000000006073E-5</v>
      </c>
      <c r="AK761" s="262">
        <f t="shared" si="295"/>
        <v>-305.0747243875</v>
      </c>
    </row>
    <row r="762" spans="1:37" x14ac:dyDescent="0.25">
      <c r="A762" s="6">
        <f t="shared" si="277"/>
        <v>745</v>
      </c>
      <c r="B762" s="245">
        <f>+Rendimientos!F1435</f>
        <v>43088</v>
      </c>
      <c r="C762" s="247">
        <f>+Rendimientos!G1435</f>
        <v>-4.1987465463497161E-3</v>
      </c>
      <c r="D762" s="247">
        <f>+Rendimientos!H1435</f>
        <v>-2.4721187391014018E-2</v>
      </c>
      <c r="E762" s="247">
        <f>+Rendimientos!I1435</f>
        <v>-6.1352677296757892E-4</v>
      </c>
      <c r="F762">
        <f>+VLOOKUP(B762,ASURB.MX!$A$2:$H$1054,8,FALSE)</f>
        <v>-2.7974844156348688E-3</v>
      </c>
      <c r="G762" s="264">
        <f>+dr!F749</f>
        <v>-4.254600000000025E-4</v>
      </c>
      <c r="H762" s="264">
        <f>+dr!G749</f>
        <v>1.0697999999999264E-4</v>
      </c>
      <c r="I762" s="264">
        <f>+dr!H749</f>
        <v>9.8009999999995601E-5</v>
      </c>
      <c r="J762" s="264">
        <f>+dr!I749</f>
        <v>2.0217999999999625E-4</v>
      </c>
      <c r="K762" s="264">
        <f>+dr!J749</f>
        <v>0</v>
      </c>
      <c r="M762" s="6">
        <f t="shared" si="278"/>
        <v>745</v>
      </c>
      <c r="N762" s="1">
        <f t="shared" si="272"/>
        <v>43088</v>
      </c>
      <c r="O762" s="263">
        <f t="shared" si="273"/>
        <v>37.474703425977651</v>
      </c>
      <c r="P762" s="263">
        <f t="shared" si="274"/>
        <v>8.9070625519975692</v>
      </c>
      <c r="Q762" s="263">
        <f t="shared" si="275"/>
        <v>14.7809287220483</v>
      </c>
      <c r="R762" s="263">
        <f t="shared" si="279"/>
        <v>304.26761937873243</v>
      </c>
      <c r="S762" s="98">
        <f t="shared" si="276"/>
        <v>3.0251733846153844E-2</v>
      </c>
      <c r="T762" s="265">
        <f>R762-'Ejercicio 7'!$J$12*EXP(-S762*34/360)</f>
        <v>304.1706745344801</v>
      </c>
      <c r="U762" s="280">
        <f t="shared" si="280"/>
        <v>8.2114960000000001E-2</v>
      </c>
      <c r="V762" s="280">
        <f t="shared" si="281"/>
        <v>8.2718819999999998E-2</v>
      </c>
      <c r="W762" s="280">
        <f t="shared" si="282"/>
        <v>-7.429000000000463E-5</v>
      </c>
      <c r="X762" s="280">
        <f t="shared" si="283"/>
        <v>0</v>
      </c>
      <c r="Y762" s="262">
        <f t="shared" si="284"/>
        <v>9.9367780698667065</v>
      </c>
      <c r="Z762" s="262">
        <f t="shared" si="285"/>
        <v>9.7959302831965029</v>
      </c>
      <c r="AA762" s="262">
        <f t="shared" si="286"/>
        <v>10.00044829509595</v>
      </c>
      <c r="AB762" s="262">
        <f t="shared" si="287"/>
        <v>10</v>
      </c>
      <c r="AD762" s="6">
        <f t="shared" si="288"/>
        <v>745</v>
      </c>
      <c r="AE762" s="1">
        <f t="shared" si="289"/>
        <v>43537</v>
      </c>
      <c r="AF762" s="262">
        <f t="shared" si="290"/>
        <v>0.15767757402235105</v>
      </c>
      <c r="AG762" s="262">
        <f t="shared" si="291"/>
        <v>0.22293744800243154</v>
      </c>
      <c r="AH762" s="262">
        <f t="shared" si="292"/>
        <v>9.0712779516994857E-3</v>
      </c>
      <c r="AI762" s="262">
        <f t="shared" si="293"/>
        <v>0.85237562126758348</v>
      </c>
      <c r="AJ762" s="262">
        <f t="shared" si="294"/>
        <v>4.254600000000025E-4</v>
      </c>
      <c r="AK762" s="262">
        <f t="shared" si="295"/>
        <v>-304.1706745344801</v>
      </c>
    </row>
    <row r="763" spans="1:37" x14ac:dyDescent="0.25">
      <c r="A763" s="6">
        <f t="shared" si="277"/>
        <v>746</v>
      </c>
      <c r="B763" s="245">
        <f>+Rendimientos!F1436</f>
        <v>43089</v>
      </c>
      <c r="C763" s="247">
        <f>+Rendimientos!G1436</f>
        <v>1.600034134644112E-2</v>
      </c>
      <c r="D763" s="247">
        <f>+Rendimientos!H1436</f>
        <v>5.8309927871687999E-3</v>
      </c>
      <c r="E763" s="247">
        <f>+Rendimientos!I1436</f>
        <v>-1.2353501104705015E-2</v>
      </c>
      <c r="F763">
        <f>+VLOOKUP(B763,ASURB.MX!$A$2:$H$1054,8,FALSE)</f>
        <v>-6.2273062928666059E-4</v>
      </c>
      <c r="G763" s="264">
        <f>+dr!F750</f>
        <v>-1.8800000000096517E-6</v>
      </c>
      <c r="H763" s="264">
        <f>+dr!G750</f>
        <v>4.7510000000014485E-5</v>
      </c>
      <c r="I763" s="264">
        <f>+dr!H750</f>
        <v>3.4399999999934483E-6</v>
      </c>
      <c r="J763" s="264">
        <f>+dr!I750</f>
        <v>-3.4948999999999397E-4</v>
      </c>
      <c r="K763" s="264">
        <f>+dr!J750</f>
        <v>0</v>
      </c>
      <c r="M763" s="6">
        <f t="shared" si="278"/>
        <v>746</v>
      </c>
      <c r="N763" s="1">
        <f t="shared" si="272"/>
        <v>43089</v>
      </c>
      <c r="O763" s="263">
        <f t="shared" si="273"/>
        <v>38.239354887096773</v>
      </c>
      <c r="P763" s="263">
        <f t="shared" si="274"/>
        <v>9.1833924784444765</v>
      </c>
      <c r="Q763" s="263">
        <f t="shared" si="275"/>
        <v>14.608415629301494</v>
      </c>
      <c r="R763" s="263">
        <f t="shared" si="279"/>
        <v>304.93004658299276</v>
      </c>
      <c r="S763" s="98">
        <f t="shared" si="276"/>
        <v>3.0675313846153837E-2</v>
      </c>
      <c r="T763" s="265">
        <f>R763-'Ejercicio 7'!$J$12*EXP(-S763*34/360)</f>
        <v>304.8331056169198</v>
      </c>
      <c r="U763" s="280">
        <f t="shared" si="280"/>
        <v>8.2055490000000023E-2</v>
      </c>
      <c r="V763" s="280">
        <f t="shared" si="281"/>
        <v>8.2624249999999996E-2</v>
      </c>
      <c r="W763" s="280">
        <f t="shared" si="282"/>
        <v>-6.2595999999999485E-4</v>
      </c>
      <c r="X763" s="280">
        <f t="shared" si="283"/>
        <v>0</v>
      </c>
      <c r="Y763" s="262">
        <f t="shared" si="284"/>
        <v>9.9367780698667065</v>
      </c>
      <c r="Z763" s="262">
        <f t="shared" si="285"/>
        <v>9.7959302831965029</v>
      </c>
      <c r="AA763" s="262">
        <f t="shared" si="286"/>
        <v>10.00044829509595</v>
      </c>
      <c r="AB763" s="262">
        <f t="shared" si="287"/>
        <v>10</v>
      </c>
      <c r="AD763" s="6">
        <f t="shared" si="288"/>
        <v>746</v>
      </c>
      <c r="AE763" s="1">
        <f t="shared" si="289"/>
        <v>43537</v>
      </c>
      <c r="AF763" s="262">
        <f t="shared" si="290"/>
        <v>-0.60697388709677114</v>
      </c>
      <c r="AG763" s="262">
        <f t="shared" si="291"/>
        <v>-5.3392478444475699E-2</v>
      </c>
      <c r="AH763" s="262">
        <f t="shared" si="292"/>
        <v>0.18158437069850564</v>
      </c>
      <c r="AI763" s="262">
        <f t="shared" si="293"/>
        <v>0.18994841700725829</v>
      </c>
      <c r="AJ763" s="262">
        <f t="shared" si="294"/>
        <v>1.8800000000096517E-6</v>
      </c>
      <c r="AK763" s="262">
        <f t="shared" si="295"/>
        <v>-304.8331056169198</v>
      </c>
    </row>
    <row r="764" spans="1:37" x14ac:dyDescent="0.25">
      <c r="A764" s="6">
        <f t="shared" si="277"/>
        <v>747</v>
      </c>
      <c r="B764" s="245">
        <f>+Rendimientos!F1437</f>
        <v>43090</v>
      </c>
      <c r="C764" s="247">
        <f>+Rendimientos!G1437</f>
        <v>1.3027266853778476E-2</v>
      </c>
      <c r="D764" s="247">
        <f>+Rendimientos!H1437</f>
        <v>-4.6530136995559068E-4</v>
      </c>
      <c r="E764" s="247">
        <f>+Rendimientos!I1437</f>
        <v>-9.9938693924050675E-3</v>
      </c>
      <c r="F764">
        <f>+VLOOKUP(B764,ASURB.MX!$A$2:$H$1054,8,FALSE)</f>
        <v>-3.4034358596634236E-3</v>
      </c>
      <c r="G764" s="264">
        <f>+dr!F751</f>
        <v>2.7563000000001281E-4</v>
      </c>
      <c r="H764" s="264">
        <f>+dr!G751</f>
        <v>-2.2939999999999072E-5</v>
      </c>
      <c r="I764" s="264">
        <f>+dr!H751</f>
        <v>5.2393000000000578E-4</v>
      </c>
      <c r="J764" s="264">
        <f>+dr!I751</f>
        <v>4.4021999999999117E-4</v>
      </c>
      <c r="K764" s="264">
        <f>+dr!J751</f>
        <v>0</v>
      </c>
      <c r="M764" s="6">
        <f t="shared" si="278"/>
        <v>747</v>
      </c>
      <c r="N764" s="1">
        <f t="shared" si="272"/>
        <v>43090</v>
      </c>
      <c r="O764" s="263">
        <f t="shared" si="273"/>
        <v>38.125835271221533</v>
      </c>
      <c r="P764" s="263">
        <f t="shared" si="274"/>
        <v>9.1257527866860215</v>
      </c>
      <c r="Q764" s="263">
        <f t="shared" si="275"/>
        <v>14.642926810913341</v>
      </c>
      <c r="R764" s="263">
        <f t="shared" si="279"/>
        <v>304.08330382417671</v>
      </c>
      <c r="S764" s="98">
        <f t="shared" si="276"/>
        <v>3.095282384615386E-2</v>
      </c>
      <c r="T764" s="265">
        <f>R764-'Ejercicio 7'!$J$12*EXP(-S764*34/360)</f>
        <v>303.98636539882318</v>
      </c>
      <c r="U764" s="280">
        <f t="shared" si="280"/>
        <v>8.1985040000000009E-2</v>
      </c>
      <c r="V764" s="280">
        <f t="shared" si="281"/>
        <v>8.3144740000000009E-2</v>
      </c>
      <c r="W764" s="280">
        <f t="shared" si="282"/>
        <v>1.6374999999999029E-4</v>
      </c>
      <c r="X764" s="280">
        <f t="shared" si="283"/>
        <v>0</v>
      </c>
      <c r="Y764" s="262">
        <f t="shared" si="284"/>
        <v>9.9367780698667065</v>
      </c>
      <c r="Z764" s="262">
        <f t="shared" si="285"/>
        <v>9.7959302831965029</v>
      </c>
      <c r="AA764" s="262">
        <f t="shared" si="286"/>
        <v>10.00044829509595</v>
      </c>
      <c r="AB764" s="262">
        <f t="shared" si="287"/>
        <v>10</v>
      </c>
      <c r="AD764" s="6">
        <f t="shared" si="288"/>
        <v>747</v>
      </c>
      <c r="AE764" s="1">
        <f t="shared" si="289"/>
        <v>43537</v>
      </c>
      <c r="AF764" s="262">
        <f t="shared" si="290"/>
        <v>-0.49345427122153041</v>
      </c>
      <c r="AG764" s="262">
        <f t="shared" si="291"/>
        <v>4.2472133139792589E-3</v>
      </c>
      <c r="AH764" s="262">
        <f t="shared" si="292"/>
        <v>0.14707318908665812</v>
      </c>
      <c r="AI764" s="262">
        <f t="shared" si="293"/>
        <v>1.0366911758233073</v>
      </c>
      <c r="AJ764" s="262">
        <f t="shared" si="294"/>
        <v>-2.7563000000001281E-4</v>
      </c>
      <c r="AK764" s="262">
        <f t="shared" si="295"/>
        <v>-303.98636539882318</v>
      </c>
    </row>
    <row r="765" spans="1:37" x14ac:dyDescent="0.25">
      <c r="A765" s="6">
        <f t="shared" si="277"/>
        <v>748</v>
      </c>
      <c r="B765" s="245">
        <f>+Rendimientos!F1438</f>
        <v>43091</v>
      </c>
      <c r="C765" s="247">
        <f>+Rendimientos!G1438</f>
        <v>2.04151142697663E-3</v>
      </c>
      <c r="D765" s="247">
        <f>+Rendimientos!H1438</f>
        <v>-1.6420767972249797E-2</v>
      </c>
      <c r="E765" s="247">
        <f>+Rendimientos!I1438</f>
        <v>1.3096484016473019E-2</v>
      </c>
      <c r="F765">
        <f>+VLOOKUP(B765,ASURB.MX!$A$2:$H$1054,8,FALSE)</f>
        <v>4.846465524576282E-3</v>
      </c>
      <c r="G765" s="264">
        <f>+dr!F752</f>
        <v>-3.7422000000000843E-4</v>
      </c>
      <c r="H765" s="264">
        <f>+dr!G752</f>
        <v>-1.4265000000000805E-4</v>
      </c>
      <c r="I765" s="264">
        <f>+dr!H752</f>
        <v>-2.5590000000005886E-5</v>
      </c>
      <c r="J765" s="264">
        <f>+dr!I752</f>
        <v>1.030100000000006E-4</v>
      </c>
      <c r="K765" s="264">
        <f>+dr!J752</f>
        <v>0</v>
      </c>
      <c r="M765" s="6">
        <f t="shared" si="278"/>
        <v>748</v>
      </c>
      <c r="N765" s="1">
        <f t="shared" si="272"/>
        <v>43091</v>
      </c>
      <c r="O765" s="263">
        <f t="shared" si="273"/>
        <v>37.709286410762942</v>
      </c>
      <c r="P765" s="263">
        <f t="shared" si="274"/>
        <v>8.9813025924627983</v>
      </c>
      <c r="Q765" s="263">
        <f t="shared" si="275"/>
        <v>14.984970928686964</v>
      </c>
      <c r="R765" s="263">
        <f t="shared" si="279"/>
        <v>306.60233769654781</v>
      </c>
      <c r="S765" s="98">
        <f t="shared" si="276"/>
        <v>3.0302973846153838E-2</v>
      </c>
      <c r="T765" s="265">
        <f>R765-'Ejercicio 7'!$J$12*EXP(-S765*34/360)</f>
        <v>306.50539332144274</v>
      </c>
      <c r="U765" s="280">
        <f t="shared" si="280"/>
        <v>8.186533E-2</v>
      </c>
      <c r="V765" s="280">
        <f t="shared" si="281"/>
        <v>8.2595219999999997E-2</v>
      </c>
      <c r="W765" s="280">
        <f t="shared" si="282"/>
        <v>-1.7346000000000028E-4</v>
      </c>
      <c r="X765" s="280">
        <f t="shared" si="283"/>
        <v>0</v>
      </c>
      <c r="Y765" s="262">
        <f t="shared" si="284"/>
        <v>9.9367780698667065</v>
      </c>
      <c r="Z765" s="262">
        <f t="shared" si="285"/>
        <v>9.7959302831965029</v>
      </c>
      <c r="AA765" s="262">
        <f t="shared" si="286"/>
        <v>10.00044829509595</v>
      </c>
      <c r="AB765" s="262">
        <f t="shared" si="287"/>
        <v>10</v>
      </c>
      <c r="AD765" s="6">
        <f t="shared" si="288"/>
        <v>748</v>
      </c>
      <c r="AE765" s="1">
        <f t="shared" si="289"/>
        <v>43537</v>
      </c>
      <c r="AF765" s="262">
        <f t="shared" si="290"/>
        <v>-7.6905410762940107E-2</v>
      </c>
      <c r="AG765" s="262">
        <f t="shared" si="291"/>
        <v>0.14869740753720251</v>
      </c>
      <c r="AH765" s="262">
        <f t="shared" si="292"/>
        <v>-0.19497092868696519</v>
      </c>
      <c r="AI765" s="262">
        <f t="shared" si="293"/>
        <v>-1.4823426965477893</v>
      </c>
      <c r="AJ765" s="262">
        <f t="shared" si="294"/>
        <v>3.7422000000000843E-4</v>
      </c>
      <c r="AK765" s="262">
        <f t="shared" si="295"/>
        <v>-306.50539332144274</v>
      </c>
    </row>
    <row r="766" spans="1:37" x14ac:dyDescent="0.25">
      <c r="A766" s="6">
        <f t="shared" si="277"/>
        <v>749</v>
      </c>
      <c r="B766" s="245">
        <f>+Rendimientos!F1439</f>
        <v>43095</v>
      </c>
      <c r="C766" s="247">
        <f>+Rendimientos!G1439</f>
        <v>4.7473809067095502E-3</v>
      </c>
      <c r="D766" s="247">
        <f>+Rendimientos!H1439</f>
        <v>-2.1308649409052874E-3</v>
      </c>
      <c r="E766" s="247">
        <f>+Rendimientos!I1439</f>
        <v>-1.1214977050960775E-2</v>
      </c>
      <c r="F766">
        <f>+VLOOKUP(B766,ASURB.MX!$A$2:$H$1054,8,FALSE)</f>
        <v>-1.7544507818287203E-3</v>
      </c>
      <c r="G766" s="264">
        <f>+dr!F753</f>
        <v>-6.3000000000146272E-7</v>
      </c>
      <c r="H766" s="264">
        <f>+dr!G753</f>
        <v>2.6587000000000138E-4</v>
      </c>
      <c r="I766" s="264">
        <f>+dr!H753</f>
        <v>2.2595999999999727E-4</v>
      </c>
      <c r="J766" s="264">
        <f>+dr!I753</f>
        <v>3.9398000000000211E-4</v>
      </c>
      <c r="K766" s="264">
        <f>+dr!J753</f>
        <v>0</v>
      </c>
      <c r="M766" s="6">
        <f t="shared" si="278"/>
        <v>749</v>
      </c>
      <c r="N766" s="1">
        <f t="shared" si="272"/>
        <v>43095</v>
      </c>
      <c r="O766" s="263">
        <f t="shared" si="273"/>
        <v>37.811460991162477</v>
      </c>
      <c r="P766" s="263">
        <f t="shared" si="274"/>
        <v>9.1105659161470154</v>
      </c>
      <c r="Q766" s="263">
        <f t="shared" si="275"/>
        <v>14.625057133461324</v>
      </c>
      <c r="R766" s="263">
        <f t="shared" si="279"/>
        <v>304.58514630626814</v>
      </c>
      <c r="S766" s="98">
        <f t="shared" si="276"/>
        <v>3.0676563846153845E-2</v>
      </c>
      <c r="T766" s="265">
        <f>R766-'Ejercicio 7'!$J$12*EXP(-S766*34/360)</f>
        <v>304.48820535163958</v>
      </c>
      <c r="U766" s="280">
        <f t="shared" si="280"/>
        <v>8.2273850000000009E-2</v>
      </c>
      <c r="V766" s="280">
        <f t="shared" si="281"/>
        <v>8.284677E-2</v>
      </c>
      <c r="W766" s="280">
        <f t="shared" si="282"/>
        <v>1.1751000000000122E-4</v>
      </c>
      <c r="X766" s="280">
        <f t="shared" si="283"/>
        <v>0</v>
      </c>
      <c r="Y766" s="262">
        <f t="shared" si="284"/>
        <v>9.9367780698667065</v>
      </c>
      <c r="Z766" s="262">
        <f t="shared" si="285"/>
        <v>9.7959302831965029</v>
      </c>
      <c r="AA766" s="262">
        <f t="shared" si="286"/>
        <v>10.00044829509595</v>
      </c>
      <c r="AB766" s="262">
        <f t="shared" si="287"/>
        <v>10</v>
      </c>
      <c r="AD766" s="6">
        <f t="shared" si="288"/>
        <v>749</v>
      </c>
      <c r="AE766" s="1">
        <f t="shared" si="289"/>
        <v>43537</v>
      </c>
      <c r="AF766" s="262">
        <f t="shared" si="290"/>
        <v>-0.17907999116247453</v>
      </c>
      <c r="AG766" s="262">
        <f t="shared" si="291"/>
        <v>1.9434083852985395E-2</v>
      </c>
      <c r="AH766" s="262">
        <f t="shared" si="292"/>
        <v>0.1649428665386754</v>
      </c>
      <c r="AI766" s="262">
        <f t="shared" si="293"/>
        <v>0.53484869373187394</v>
      </c>
      <c r="AJ766" s="262">
        <f t="shared" si="294"/>
        <v>6.3000000000146272E-7</v>
      </c>
      <c r="AK766" s="262">
        <f t="shared" si="295"/>
        <v>-304.48820535163958</v>
      </c>
    </row>
    <row r="767" spans="1:37" x14ac:dyDescent="0.25">
      <c r="A767" s="6">
        <f t="shared" si="277"/>
        <v>750</v>
      </c>
      <c r="B767" s="245">
        <f>+Rendimientos!F1440</f>
        <v>43096</v>
      </c>
      <c r="C767" s="247">
        <f>+Rendimientos!G1440</f>
        <v>0</v>
      </c>
      <c r="D767" s="247">
        <f>+Rendimientos!H1440</f>
        <v>4.4932862932065996E-3</v>
      </c>
      <c r="E767" s="247">
        <f>+Rendimientos!I1440</f>
        <v>1.1214977050960664E-2</v>
      </c>
      <c r="F767">
        <f>+VLOOKUP(B767,ASURB.MX!$A$2:$H$1054,8,FALSE)</f>
        <v>1.050895436820525E-2</v>
      </c>
      <c r="G767" s="264">
        <f>+dr!F754</f>
        <v>-2.9861999999999944E-4</v>
      </c>
      <c r="H767" s="264">
        <f>+dr!G754</f>
        <v>-1.1211999999999334E-4</v>
      </c>
      <c r="I767" s="264">
        <f>+dr!H754</f>
        <v>7.0000000000625118E-7</v>
      </c>
      <c r="J767" s="264">
        <f>+dr!I754</f>
        <v>-2.1609999999991358E-5</v>
      </c>
      <c r="K767" s="264">
        <f>+dr!J754</f>
        <v>0</v>
      </c>
      <c r="M767" s="6">
        <f t="shared" si="278"/>
        <v>750</v>
      </c>
      <c r="N767" s="1">
        <f t="shared" si="272"/>
        <v>43096</v>
      </c>
      <c r="O767" s="263">
        <f t="shared" si="273"/>
        <v>37.632381000000002</v>
      </c>
      <c r="P767" s="263">
        <f t="shared" si="274"/>
        <v>9.1711160076774778</v>
      </c>
      <c r="Q767" s="263">
        <f t="shared" si="275"/>
        <v>14.956803108790975</v>
      </c>
      <c r="R767" s="263">
        <f t="shared" si="279"/>
        <v>308.34339471909828</v>
      </c>
      <c r="S767" s="98">
        <f t="shared" si="276"/>
        <v>3.0378573846153847E-2</v>
      </c>
      <c r="T767" s="265">
        <f>R767-'Ejercicio 7'!$J$12*EXP(-S767*34/360)</f>
        <v>308.2464510361736</v>
      </c>
      <c r="U767" s="280">
        <f t="shared" si="280"/>
        <v>8.1895860000000015E-2</v>
      </c>
      <c r="V767" s="280">
        <f t="shared" si="281"/>
        <v>8.2621510000000009E-2</v>
      </c>
      <c r="W767" s="280">
        <f t="shared" si="282"/>
        <v>-2.9807999999999224E-4</v>
      </c>
      <c r="X767" s="280">
        <f t="shared" si="283"/>
        <v>0</v>
      </c>
      <c r="Y767" s="262">
        <f t="shared" si="284"/>
        <v>9.9367780698667065</v>
      </c>
      <c r="Z767" s="262">
        <f t="shared" si="285"/>
        <v>9.7959302831965029</v>
      </c>
      <c r="AA767" s="262">
        <f t="shared" si="286"/>
        <v>10.00044829509595</v>
      </c>
      <c r="AB767" s="262">
        <f t="shared" si="287"/>
        <v>10</v>
      </c>
      <c r="AD767" s="6">
        <f t="shared" si="288"/>
        <v>750</v>
      </c>
      <c r="AE767" s="1">
        <f t="shared" si="289"/>
        <v>43537</v>
      </c>
      <c r="AF767" s="262">
        <f t="shared" si="290"/>
        <v>0</v>
      </c>
      <c r="AG767" s="262">
        <f t="shared" si="291"/>
        <v>-4.1116007677477029E-2</v>
      </c>
      <c r="AH767" s="262">
        <f t="shared" si="292"/>
        <v>-0.16680310879097604</v>
      </c>
      <c r="AI767" s="262">
        <f t="shared" si="293"/>
        <v>-3.2233997190982677</v>
      </c>
      <c r="AJ767" s="262">
        <f t="shared" si="294"/>
        <v>2.9861999999999944E-4</v>
      </c>
      <c r="AK767" s="262">
        <f t="shared" si="295"/>
        <v>-308.2464510361736</v>
      </c>
    </row>
    <row r="768" spans="1:37" x14ac:dyDescent="0.25">
      <c r="A768" s="6">
        <f t="shared" si="277"/>
        <v>751</v>
      </c>
      <c r="B768" s="245">
        <f>+Rendimientos!F1441</f>
        <v>43097</v>
      </c>
      <c r="C768" s="247">
        <f>+Rendimientos!G1441</f>
        <v>-2.0318327342267978E-3</v>
      </c>
      <c r="D768" s="247">
        <f>+Rendimientos!H1441</f>
        <v>1.4988614525950234E-2</v>
      </c>
      <c r="E768" s="247">
        <f>+Rendimientos!I1441</f>
        <v>3.7107207259444042E-3</v>
      </c>
      <c r="F768">
        <f>+VLOOKUP(B768,ASURB.MX!$A$2:$H$1054,8,FALSE)</f>
        <v>1.2604515084281411E-3</v>
      </c>
      <c r="G768" s="264">
        <f>+dr!F755</f>
        <v>5.2003999999999939E-4</v>
      </c>
      <c r="H768" s="264">
        <f>+dr!G755</f>
        <v>1.8556999999999602E-4</v>
      </c>
      <c r="I768" s="264">
        <f>+dr!H755</f>
        <v>-6.4090000000002756E-5</v>
      </c>
      <c r="J768" s="264">
        <f>+dr!I755</f>
        <v>-2.5726000000000915E-4</v>
      </c>
      <c r="K768" s="264">
        <f>+dr!J755</f>
        <v>0</v>
      </c>
      <c r="M768" s="6">
        <f t="shared" si="278"/>
        <v>751</v>
      </c>
      <c r="N768" s="1">
        <f t="shared" si="272"/>
        <v>43097</v>
      </c>
      <c r="O768" s="263">
        <f t="shared" si="273"/>
        <v>37.555995923545339</v>
      </c>
      <c r="P768" s="263">
        <f t="shared" si="274"/>
        <v>9.2678767601704699</v>
      </c>
      <c r="Q768" s="263">
        <f t="shared" si="275"/>
        <v>14.844983510671998</v>
      </c>
      <c r="R768" s="263">
        <f t="shared" si="279"/>
        <v>305.50482643768271</v>
      </c>
      <c r="S768" s="98">
        <f t="shared" si="276"/>
        <v>3.1197233846153846E-2</v>
      </c>
      <c r="T768" s="265">
        <f>R768-'Ejercicio 7'!$J$12*EXP(-S768*34/360)</f>
        <v>305.40789024994916</v>
      </c>
      <c r="U768" s="280">
        <f t="shared" si="280"/>
        <v>8.2193550000000004E-2</v>
      </c>
      <c r="V768" s="280">
        <f t="shared" si="281"/>
        <v>8.255672E-2</v>
      </c>
      <c r="W768" s="280">
        <f t="shared" si="282"/>
        <v>-5.3373000000001003E-4</v>
      </c>
      <c r="X768" s="280">
        <f t="shared" si="283"/>
        <v>0</v>
      </c>
      <c r="Y768" s="262">
        <f t="shared" si="284"/>
        <v>9.9367780698667065</v>
      </c>
      <c r="Z768" s="262">
        <f t="shared" si="285"/>
        <v>9.7959302831965029</v>
      </c>
      <c r="AA768" s="262">
        <f t="shared" si="286"/>
        <v>10.00044829509595</v>
      </c>
      <c r="AB768" s="262">
        <f t="shared" si="287"/>
        <v>10</v>
      </c>
      <c r="AD768" s="6">
        <f t="shared" si="288"/>
        <v>751</v>
      </c>
      <c r="AE768" s="1">
        <f t="shared" si="289"/>
        <v>43537</v>
      </c>
      <c r="AF768" s="262">
        <f t="shared" si="290"/>
        <v>7.6385076454663192E-2</v>
      </c>
      <c r="AG768" s="262">
        <f t="shared" si="291"/>
        <v>-0.13787676017046913</v>
      </c>
      <c r="AH768" s="262">
        <f t="shared" si="292"/>
        <v>-5.4983510671998914E-2</v>
      </c>
      <c r="AI768" s="262">
        <f t="shared" si="293"/>
        <v>-0.38483143768269201</v>
      </c>
      <c r="AJ768" s="262">
        <f t="shared" si="294"/>
        <v>-5.2003999999999939E-4</v>
      </c>
      <c r="AK768" s="262">
        <f t="shared" si="295"/>
        <v>-305.40789024994916</v>
      </c>
    </row>
    <row r="769" spans="1:37" x14ac:dyDescent="0.25">
      <c r="A769" s="6">
        <f t="shared" si="277"/>
        <v>752</v>
      </c>
      <c r="B769" s="245">
        <f>+Rendimientos!F1442</f>
        <v>43098</v>
      </c>
      <c r="C769" s="247">
        <f>+Rendimientos!G1442</f>
        <v>-3.3955890011382718E-3</v>
      </c>
      <c r="D769" s="247">
        <f>+Rendimientos!H1442</f>
        <v>1.1325602162084263E-2</v>
      </c>
      <c r="E769" s="247">
        <f>+Rendimientos!I1442</f>
        <v>1.1660027686977655E-2</v>
      </c>
      <c r="F769">
        <f>+VLOOKUP(B769,ASURB.MX!$A$2:$H$1054,8,FALSE)</f>
        <v>2.2927103712333616E-3</v>
      </c>
      <c r="G769" s="264">
        <f>+dr!F756</f>
        <v>-4.0189999999995507E-5</v>
      </c>
      <c r="H769" s="264">
        <f>+dr!G756</f>
        <v>-1.6942999999999819E-4</v>
      </c>
      <c r="I769" s="264">
        <f>+dr!H756</f>
        <v>-5.5719999999995218E-5</v>
      </c>
      <c r="J769" s="264">
        <f>+dr!I756</f>
        <v>-2.1469999999999823E-4</v>
      </c>
      <c r="K769" s="264">
        <f>+dr!J756</f>
        <v>0</v>
      </c>
      <c r="M769" s="6">
        <f t="shared" si="278"/>
        <v>752</v>
      </c>
      <c r="N769" s="1">
        <f t="shared" si="272"/>
        <v>43098</v>
      </c>
      <c r="O769" s="263">
        <f t="shared" si="273"/>
        <v>37.504813606779663</v>
      </c>
      <c r="P769" s="263">
        <f t="shared" si="274"/>
        <v>9.2339905137704452</v>
      </c>
      <c r="Q769" s="263">
        <f t="shared" si="275"/>
        <v>14.9634611249946</v>
      </c>
      <c r="R769" s="263">
        <f t="shared" si="279"/>
        <v>305.82034932503387</v>
      </c>
      <c r="S769" s="98">
        <f t="shared" si="276"/>
        <v>3.0637003846153851E-2</v>
      </c>
      <c r="T769" s="265">
        <f>R769-'Ejercicio 7'!$J$12*EXP(-S769*34/360)</f>
        <v>305.72340800821172</v>
      </c>
      <c r="U769" s="280">
        <f t="shared" si="280"/>
        <v>8.183855000000001E-2</v>
      </c>
      <c r="V769" s="280">
        <f t="shared" si="281"/>
        <v>8.2565090000000008E-2</v>
      </c>
      <c r="W769" s="280">
        <f t="shared" si="282"/>
        <v>-4.9116999999999911E-4</v>
      </c>
      <c r="X769" s="280">
        <f t="shared" si="283"/>
        <v>0</v>
      </c>
      <c r="Y769" s="262">
        <f t="shared" si="284"/>
        <v>9.9367780698667065</v>
      </c>
      <c r="Z769" s="262">
        <f t="shared" si="285"/>
        <v>9.7959302831965029</v>
      </c>
      <c r="AA769" s="262">
        <f t="shared" si="286"/>
        <v>10.00044829509595</v>
      </c>
      <c r="AB769" s="262">
        <f t="shared" si="287"/>
        <v>10</v>
      </c>
      <c r="AD769" s="6">
        <f t="shared" si="288"/>
        <v>752</v>
      </c>
      <c r="AE769" s="1">
        <f t="shared" si="289"/>
        <v>43537</v>
      </c>
      <c r="AF769" s="262">
        <f t="shared" si="290"/>
        <v>0.12756739322033894</v>
      </c>
      <c r="AG769" s="262">
        <f t="shared" si="291"/>
        <v>-0.10399051377044444</v>
      </c>
      <c r="AH769" s="262">
        <f t="shared" si="292"/>
        <v>-0.17346112499460098</v>
      </c>
      <c r="AI769" s="262">
        <f t="shared" si="293"/>
        <v>-0.70035432503385664</v>
      </c>
      <c r="AJ769" s="262">
        <f t="shared" si="294"/>
        <v>4.0189999999995507E-5</v>
      </c>
      <c r="AK769" s="262">
        <f t="shared" si="295"/>
        <v>-305.72340800821172</v>
      </c>
    </row>
    <row r="770" spans="1:37" x14ac:dyDescent="0.25">
      <c r="A770" s="6">
        <f t="shared" si="277"/>
        <v>753</v>
      </c>
      <c r="B770" s="245">
        <f>+Rendimientos!F1443</f>
        <v>43102</v>
      </c>
      <c r="C770" s="247">
        <f>+Rendimientos!G1443</f>
        <v>2.4858518853713478E-2</v>
      </c>
      <c r="D770" s="247">
        <f>+Rendimientos!H1443</f>
        <v>-2.9921643859075072E-3</v>
      </c>
      <c r="E770" s="247">
        <f>+Rendimientos!I1443</f>
        <v>-2.443503450606808E-3</v>
      </c>
      <c r="F770">
        <f>+VLOOKUP(B770,ASURB.MX!$A$2:$H$1054,8,FALSE)</f>
        <v>3.703565373916954E-2</v>
      </c>
      <c r="G770" s="264">
        <f>+dr!F757</f>
        <v>-5.0820999999999505E-4</v>
      </c>
      <c r="H770" s="264">
        <f>+dr!G757</f>
        <v>7.5300000000055878E-6</v>
      </c>
      <c r="I770" s="264">
        <f>+dr!H757</f>
        <v>2.8641999999999557E-4</v>
      </c>
      <c r="J770" s="264">
        <f>+dr!I757</f>
        <v>2.0996300000000051E-3</v>
      </c>
      <c r="K770" s="264">
        <f>+dr!J757</f>
        <v>0</v>
      </c>
      <c r="M770" s="6">
        <f t="shared" si="278"/>
        <v>753</v>
      </c>
      <c r="N770" s="1">
        <f t="shared" si="272"/>
        <v>43102</v>
      </c>
      <c r="O770" s="263">
        <f t="shared" si="273"/>
        <v>38.57959058979592</v>
      </c>
      <c r="P770" s="263">
        <f t="shared" si="274"/>
        <v>9.1027223690860328</v>
      </c>
      <c r="Q770" s="263">
        <f t="shared" si="275"/>
        <v>14.753904701418383</v>
      </c>
      <c r="R770" s="263">
        <f t="shared" si="279"/>
        <v>316.6321782495221</v>
      </c>
      <c r="S770" s="98">
        <f t="shared" si="276"/>
        <v>3.0168983846153852E-2</v>
      </c>
      <c r="T770" s="265">
        <f>R770-'Ejercicio 7'!$J$12*EXP(-S770*34/360)</f>
        <v>316.53523264761589</v>
      </c>
      <c r="U770" s="280">
        <f t="shared" si="280"/>
        <v>8.2015510000000014E-2</v>
      </c>
      <c r="V770" s="280">
        <f t="shared" si="281"/>
        <v>8.2907229999999998E-2</v>
      </c>
      <c r="W770" s="280">
        <f t="shared" si="282"/>
        <v>1.8231600000000042E-3</v>
      </c>
      <c r="X770" s="280">
        <f t="shared" si="283"/>
        <v>0</v>
      </c>
      <c r="Y770" s="262">
        <f t="shared" si="284"/>
        <v>9.9367780698667065</v>
      </c>
      <c r="Z770" s="262">
        <f t="shared" si="285"/>
        <v>9.7959302831965029</v>
      </c>
      <c r="AA770" s="262">
        <f t="shared" si="286"/>
        <v>10.00044829509595</v>
      </c>
      <c r="AB770" s="262">
        <f t="shared" si="287"/>
        <v>10</v>
      </c>
      <c r="AD770" s="6">
        <f t="shared" si="288"/>
        <v>753</v>
      </c>
      <c r="AE770" s="1">
        <f t="shared" si="289"/>
        <v>43537</v>
      </c>
      <c r="AF770" s="262">
        <f t="shared" si="290"/>
        <v>-0.94720958979591785</v>
      </c>
      <c r="AG770" s="262">
        <f t="shared" si="291"/>
        <v>2.7277630913967954E-2</v>
      </c>
      <c r="AH770" s="262">
        <f t="shared" si="292"/>
        <v>3.6095298581615864E-2</v>
      </c>
      <c r="AI770" s="262">
        <f t="shared" si="293"/>
        <v>-11.512183249522081</v>
      </c>
      <c r="AJ770" s="262">
        <f t="shared" si="294"/>
        <v>5.0820999999999505E-4</v>
      </c>
      <c r="AK770" s="262">
        <f t="shared" si="295"/>
        <v>-316.53523264761589</v>
      </c>
    </row>
    <row r="771" spans="1:37" x14ac:dyDescent="0.25">
      <c r="A771" s="6">
        <f t="shared" si="277"/>
        <v>754</v>
      </c>
      <c r="B771" s="245">
        <f>+Rendimientos!F1444</f>
        <v>43103</v>
      </c>
      <c r="C771" s="247">
        <f>+Rendimientos!G1444</f>
        <v>1.1873490415016544E-2</v>
      </c>
      <c r="D771" s="247">
        <f>+Rendimientos!H1444</f>
        <v>4.609179337118821E-4</v>
      </c>
      <c r="E771" s="247">
        <f>+Rendimientos!I1444</f>
        <v>-1.3547050128484251E-2</v>
      </c>
      <c r="F771">
        <f>+VLOOKUP(B771,ASURB.MX!$A$2:$H$1054,8,FALSE)</f>
        <v>-2.690627887456134E-4</v>
      </c>
      <c r="G771" s="264">
        <f>+dr!F758</f>
        <v>-7.2929000000000743E-4</v>
      </c>
      <c r="H771" s="264">
        <f>+dr!G758</f>
        <v>-2.8032000000001445E-4</v>
      </c>
      <c r="I771" s="264">
        <f>+dr!H758</f>
        <v>-4.9340000000000495E-4</v>
      </c>
      <c r="J771" s="264">
        <f>+dr!I758</f>
        <v>-7.8446999999999545E-4</v>
      </c>
      <c r="K771" s="264">
        <f>+dr!J758</f>
        <v>0</v>
      </c>
      <c r="M771" s="6">
        <f t="shared" si="278"/>
        <v>754</v>
      </c>
      <c r="N771" s="1">
        <f t="shared" si="272"/>
        <v>43103</v>
      </c>
      <c r="O771" s="263">
        <f t="shared" si="273"/>
        <v>38.081871947577973</v>
      </c>
      <c r="P771" s="263">
        <f t="shared" si="274"/>
        <v>9.134209150696794</v>
      </c>
      <c r="Q771" s="263">
        <f t="shared" si="275"/>
        <v>14.590990170226647</v>
      </c>
      <c r="R771" s="263">
        <f t="shared" si="279"/>
        <v>305.03790960680089</v>
      </c>
      <c r="S771" s="98">
        <f t="shared" si="276"/>
        <v>2.9947903846153839E-2</v>
      </c>
      <c r="T771" s="265">
        <f>R771-'Ejercicio 7'!$J$12*EXP(-S771*34/360)</f>
        <v>304.94096198067092</v>
      </c>
      <c r="U771" s="280">
        <f t="shared" si="280"/>
        <v>8.1727659999999994E-2</v>
      </c>
      <c r="V771" s="280">
        <f t="shared" si="281"/>
        <v>8.2127409999999998E-2</v>
      </c>
      <c r="W771" s="280">
        <f t="shared" si="282"/>
        <v>-1.0609399999999963E-3</v>
      </c>
      <c r="X771" s="280">
        <f t="shared" si="283"/>
        <v>0</v>
      </c>
      <c r="Y771" s="262">
        <f t="shared" si="284"/>
        <v>9.9367780698667065</v>
      </c>
      <c r="Z771" s="262">
        <f t="shared" si="285"/>
        <v>9.7959302831965029</v>
      </c>
      <c r="AA771" s="262">
        <f t="shared" si="286"/>
        <v>10.00044829509595</v>
      </c>
      <c r="AB771" s="262">
        <f t="shared" si="287"/>
        <v>10</v>
      </c>
      <c r="AD771" s="6">
        <f t="shared" si="288"/>
        <v>754</v>
      </c>
      <c r="AE771" s="1">
        <f t="shared" si="289"/>
        <v>43537</v>
      </c>
      <c r="AF771" s="262">
        <f t="shared" si="290"/>
        <v>-0.4494909475779707</v>
      </c>
      <c r="AG771" s="262">
        <f t="shared" si="291"/>
        <v>-4.2091506967931736E-3</v>
      </c>
      <c r="AH771" s="262">
        <f t="shared" si="292"/>
        <v>0.19900982977335246</v>
      </c>
      <c r="AI771" s="262">
        <f t="shared" si="293"/>
        <v>8.2085393199122336E-2</v>
      </c>
      <c r="AJ771" s="262">
        <f t="shared" si="294"/>
        <v>7.2929000000000743E-4</v>
      </c>
      <c r="AK771" s="262">
        <f t="shared" si="295"/>
        <v>-304.94096198067092</v>
      </c>
    </row>
    <row r="772" spans="1:37" x14ac:dyDescent="0.25">
      <c r="A772" s="6">
        <f t="shared" si="277"/>
        <v>755</v>
      </c>
      <c r="B772" s="245">
        <f>+Rendimientos!F1445</f>
        <v>43104</v>
      </c>
      <c r="C772" s="247">
        <f>+Rendimientos!G1445</f>
        <v>9.1384447973672459E-3</v>
      </c>
      <c r="D772" s="247">
        <f>+Rendimientos!H1445</f>
        <v>6.2018630363641662E-3</v>
      </c>
      <c r="E772" s="247">
        <f>+Rendimientos!I1445</f>
        <v>6.4809745320092788E-2</v>
      </c>
      <c r="F772">
        <f>+VLOOKUP(B772,ASURB.MX!$A$2:$H$1054,8,FALSE)</f>
        <v>-3.8569573260464128E-3</v>
      </c>
      <c r="G772" s="264">
        <f>+dr!F759</f>
        <v>1.4571200000000062E-3</v>
      </c>
      <c r="H772" s="264">
        <f>+dr!G759</f>
        <v>-7.7829999999987076E-5</v>
      </c>
      <c r="I772" s="264">
        <f>+dr!H759</f>
        <v>1.7920000000000436E-4</v>
      </c>
      <c r="J772" s="264">
        <f>+dr!I759</f>
        <v>-3.4967000000001025E-4</v>
      </c>
      <c r="K772" s="264">
        <f>+dr!J759</f>
        <v>0</v>
      </c>
      <c r="M772" s="6">
        <f t="shared" si="278"/>
        <v>755</v>
      </c>
      <c r="N772" s="1">
        <f t="shared" si="272"/>
        <v>43104</v>
      </c>
      <c r="O772" s="263">
        <f t="shared" si="273"/>
        <v>37.97785859606558</v>
      </c>
      <c r="P772" s="263">
        <f t="shared" si="274"/>
        <v>9.1867989571431732</v>
      </c>
      <c r="Q772" s="263">
        <f t="shared" si="275"/>
        <v>15.780279413017375</v>
      </c>
      <c r="R772" s="263">
        <f t="shared" si="279"/>
        <v>303.94542678578534</v>
      </c>
      <c r="S772" s="98">
        <f t="shared" si="276"/>
        <v>3.2134313846153853E-2</v>
      </c>
      <c r="T772" s="265">
        <f>R772-'Ejercicio 7'!$J$12*EXP(-S772*34/360)</f>
        <v>303.84849917671863</v>
      </c>
      <c r="U772" s="280">
        <f t="shared" si="280"/>
        <v>8.1930150000000021E-2</v>
      </c>
      <c r="V772" s="280">
        <f t="shared" si="281"/>
        <v>8.2800010000000007E-2</v>
      </c>
      <c r="W772" s="280">
        <f t="shared" si="282"/>
        <v>-6.2614000000001113E-4</v>
      </c>
      <c r="X772" s="280">
        <f t="shared" si="283"/>
        <v>0</v>
      </c>
      <c r="Y772" s="262">
        <f t="shared" si="284"/>
        <v>9.9367780698667065</v>
      </c>
      <c r="Z772" s="262">
        <f t="shared" si="285"/>
        <v>9.7959302831965029</v>
      </c>
      <c r="AA772" s="262">
        <f t="shared" si="286"/>
        <v>10.00044829509595</v>
      </c>
      <c r="AB772" s="262">
        <f t="shared" si="287"/>
        <v>10</v>
      </c>
      <c r="AD772" s="6">
        <f t="shared" si="288"/>
        <v>755</v>
      </c>
      <c r="AE772" s="1">
        <f t="shared" si="289"/>
        <v>43537</v>
      </c>
      <c r="AF772" s="262">
        <f t="shared" si="290"/>
        <v>-0.34547759606557804</v>
      </c>
      <c r="AG772" s="262">
        <f t="shared" si="291"/>
        <v>-5.6798957143172402E-2</v>
      </c>
      <c r="AH772" s="262">
        <f t="shared" si="292"/>
        <v>-0.99027941301737599</v>
      </c>
      <c r="AI772" s="262">
        <f t="shared" si="293"/>
        <v>1.1745682142146734</v>
      </c>
      <c r="AJ772" s="262">
        <f t="shared" si="294"/>
        <v>-1.4571200000000062E-3</v>
      </c>
      <c r="AK772" s="262">
        <f t="shared" si="295"/>
        <v>-303.84849917671863</v>
      </c>
    </row>
    <row r="773" spans="1:37" x14ac:dyDescent="0.25">
      <c r="A773" s="6">
        <f t="shared" si="277"/>
        <v>756</v>
      </c>
      <c r="B773" s="245">
        <f>+Rendimientos!F1446</f>
        <v>43105</v>
      </c>
      <c r="C773" s="247">
        <f>+Rendimientos!G1446</f>
        <v>-1.3739175883304046E-2</v>
      </c>
      <c r="D773" s="247">
        <f>+Rendimientos!H1446</f>
        <v>-2.9812552817183231E-3</v>
      </c>
      <c r="E773" s="247">
        <f>+Rendimientos!I1446</f>
        <v>9.8294517573263747E-3</v>
      </c>
      <c r="F773">
        <f>+VLOOKUP(B773,ASURB.MX!$A$2:$H$1054,8,FALSE)</f>
        <v>-3.8989519279879893E-3</v>
      </c>
      <c r="G773" s="264">
        <f>+dr!F760</f>
        <v>-5.579099999999948E-4</v>
      </c>
      <c r="H773" s="264">
        <f>+dr!G760</f>
        <v>4.6339999999991943E-5</v>
      </c>
      <c r="I773" s="264">
        <f>+dr!H760</f>
        <v>2.094000000001095E-5</v>
      </c>
      <c r="J773" s="264">
        <f>+dr!I760</f>
        <v>-1.6586000000000378E-4</v>
      </c>
      <c r="K773" s="264">
        <f>+dr!J760</f>
        <v>0</v>
      </c>
      <c r="M773" s="6">
        <f t="shared" si="278"/>
        <v>756</v>
      </c>
      <c r="N773" s="1">
        <f t="shared" si="272"/>
        <v>43105</v>
      </c>
      <c r="O773" s="263">
        <f t="shared" si="273"/>
        <v>37.118878725146196</v>
      </c>
      <c r="P773" s="263">
        <f t="shared" si="274"/>
        <v>9.1028216721744144</v>
      </c>
      <c r="Q773" s="263">
        <f t="shared" si="275"/>
        <v>14.936094429284301</v>
      </c>
      <c r="R773" s="263">
        <f t="shared" si="279"/>
        <v>303.93266298658273</v>
      </c>
      <c r="S773" s="98">
        <f t="shared" si="276"/>
        <v>3.0119283846153852E-2</v>
      </c>
      <c r="T773" s="265">
        <f>R773-'Ejercicio 7'!$J$12*EXP(-S773*34/360)</f>
        <v>303.83571692962357</v>
      </c>
      <c r="U773" s="280">
        <f t="shared" si="280"/>
        <v>8.205432E-2</v>
      </c>
      <c r="V773" s="280">
        <f t="shared" si="281"/>
        <v>8.2641750000000014E-2</v>
      </c>
      <c r="W773" s="280">
        <f t="shared" si="282"/>
        <v>-4.4233000000000466E-4</v>
      </c>
      <c r="X773" s="280">
        <f t="shared" si="283"/>
        <v>0</v>
      </c>
      <c r="Y773" s="262">
        <f t="shared" si="284"/>
        <v>9.9367780698667065</v>
      </c>
      <c r="Z773" s="262">
        <f t="shared" si="285"/>
        <v>9.7959302831965029</v>
      </c>
      <c r="AA773" s="262">
        <f t="shared" si="286"/>
        <v>10.00044829509595</v>
      </c>
      <c r="AB773" s="262">
        <f t="shared" si="287"/>
        <v>10</v>
      </c>
      <c r="AD773" s="6">
        <f t="shared" si="288"/>
        <v>756</v>
      </c>
      <c r="AE773" s="1">
        <f t="shared" si="289"/>
        <v>43537</v>
      </c>
      <c r="AF773" s="262">
        <f t="shared" si="290"/>
        <v>0.51350227485380628</v>
      </c>
      <c r="AG773" s="262">
        <f t="shared" si="291"/>
        <v>2.7178327825586379E-2</v>
      </c>
      <c r="AH773" s="262">
        <f t="shared" si="292"/>
        <v>-0.14609442928430205</v>
      </c>
      <c r="AI773" s="262">
        <f t="shared" si="293"/>
        <v>1.18733201341729</v>
      </c>
      <c r="AJ773" s="262">
        <f t="shared" si="294"/>
        <v>5.579099999999948E-4</v>
      </c>
      <c r="AK773" s="262">
        <f t="shared" si="295"/>
        <v>-303.83571692962357</v>
      </c>
    </row>
    <row r="774" spans="1:37" x14ac:dyDescent="0.25">
      <c r="A774" s="6">
        <f t="shared" si="277"/>
        <v>757</v>
      </c>
      <c r="B774" s="245">
        <f>+Rendimientos!F1447</f>
        <v>43108</v>
      </c>
      <c r="C774" s="247">
        <f>+Rendimientos!G1447</f>
        <v>-1.9782400121057075E-3</v>
      </c>
      <c r="D774" s="247">
        <f>+Rendimientos!H1447</f>
        <v>-6.8936130245006856E-4</v>
      </c>
      <c r="E774" s="247">
        <f>+Rendimientos!I1447</f>
        <v>-2.2106728074724049E-2</v>
      </c>
      <c r="F774">
        <f>+VLOOKUP(B774,ASURB.MX!$A$2:$H$1054,8,FALSE)</f>
        <v>-2.5805557173445787E-3</v>
      </c>
      <c r="G774" s="264">
        <f>+dr!F761</f>
        <v>9.2140999999999751E-4</v>
      </c>
      <c r="H774" s="264">
        <f>+dr!G761</f>
        <v>-1.0005999999999904E-4</v>
      </c>
      <c r="I774" s="264">
        <f>+dr!H761</f>
        <v>1.573999999999881E-4</v>
      </c>
      <c r="J774" s="264">
        <f>+dr!I761</f>
        <v>-1.0001999999999234E-4</v>
      </c>
      <c r="K774" s="264">
        <f>+dr!J761</f>
        <v>0</v>
      </c>
      <c r="M774" s="6">
        <f t="shared" si="278"/>
        <v>757</v>
      </c>
      <c r="N774" s="1">
        <f t="shared" si="272"/>
        <v>43108</v>
      </c>
      <c r="O774" s="263">
        <f t="shared" si="273"/>
        <v>37.558008705533602</v>
      </c>
      <c r="P774" s="263">
        <f t="shared" si="274"/>
        <v>9.1237083001849832</v>
      </c>
      <c r="Q774" s="263">
        <f t="shared" si="275"/>
        <v>14.46662899854987</v>
      </c>
      <c r="R774" s="263">
        <f t="shared" si="279"/>
        <v>304.33363091697584</v>
      </c>
      <c r="S774" s="98">
        <f t="shared" si="276"/>
        <v>3.1598603846153844E-2</v>
      </c>
      <c r="T774" s="265">
        <f>R774-'Ejercicio 7'!$J$12*EXP(-S774*34/360)</f>
        <v>304.23669840374885</v>
      </c>
      <c r="U774" s="280">
        <f t="shared" si="280"/>
        <v>8.1907920000000009E-2</v>
      </c>
      <c r="V774" s="280">
        <f t="shared" si="281"/>
        <v>8.2778209999999991E-2</v>
      </c>
      <c r="W774" s="280">
        <f t="shared" si="282"/>
        <v>-3.7648999999999322E-4</v>
      </c>
      <c r="X774" s="280">
        <f t="shared" si="283"/>
        <v>0</v>
      </c>
      <c r="Y774" s="262">
        <f t="shared" si="284"/>
        <v>9.9367780698667065</v>
      </c>
      <c r="Z774" s="262">
        <f t="shared" si="285"/>
        <v>9.7959302831965029</v>
      </c>
      <c r="AA774" s="262">
        <f t="shared" si="286"/>
        <v>10.00044829509595</v>
      </c>
      <c r="AB774" s="262">
        <f t="shared" si="287"/>
        <v>10</v>
      </c>
      <c r="AD774" s="6">
        <f t="shared" si="288"/>
        <v>757</v>
      </c>
      <c r="AE774" s="1">
        <f t="shared" si="289"/>
        <v>43537</v>
      </c>
      <c r="AF774" s="262">
        <f t="shared" si="290"/>
        <v>7.4372294466400035E-2</v>
      </c>
      <c r="AG774" s="262">
        <f t="shared" si="291"/>
        <v>6.2916998150175374E-3</v>
      </c>
      <c r="AH774" s="262">
        <f t="shared" si="292"/>
        <v>0.32337100145012876</v>
      </c>
      <c r="AI774" s="262">
        <f t="shared" si="293"/>
        <v>0.78636408302418204</v>
      </c>
      <c r="AJ774" s="262">
        <f t="shared" si="294"/>
        <v>-9.2140999999999751E-4</v>
      </c>
      <c r="AK774" s="262">
        <f t="shared" si="295"/>
        <v>-304.23669840374885</v>
      </c>
    </row>
    <row r="775" spans="1:37" x14ac:dyDescent="0.25">
      <c r="A775" s="6">
        <f t="shared" si="277"/>
        <v>758</v>
      </c>
      <c r="B775" s="245">
        <f>+Rendimientos!F1448</f>
        <v>43109</v>
      </c>
      <c r="C775" s="247">
        <f>+Rendimientos!G1448</f>
        <v>-1.3289232118682765E-2</v>
      </c>
      <c r="D775" s="247">
        <f>+Rendimientos!H1448</f>
        <v>2.7542014442079889E-3</v>
      </c>
      <c r="E775" s="247">
        <f>+Rendimientos!I1448</f>
        <v>5.8809504041385137E-4</v>
      </c>
      <c r="F775">
        <f>+VLOOKUP(B775,ASURB.MX!$A$2:$H$1054,8,FALSE)</f>
        <v>5.438114671238273E-4</v>
      </c>
      <c r="G775" s="264">
        <f>+dr!F762</f>
        <v>-2.841200000000127E-4</v>
      </c>
      <c r="H775" s="264">
        <f>+dr!G762</f>
        <v>2.9055000000000053E-4</v>
      </c>
      <c r="I775" s="264">
        <f>+dr!H762</f>
        <v>2.425999999999956E-4</v>
      </c>
      <c r="J775" s="264">
        <f>+dr!I762</f>
        <v>1.0010000000000574E-4</v>
      </c>
      <c r="K775" s="264">
        <f>+dr!J762</f>
        <v>0</v>
      </c>
      <c r="M775" s="6">
        <f t="shared" si="278"/>
        <v>758</v>
      </c>
      <c r="N775" s="1">
        <f t="shared" si="272"/>
        <v>43109</v>
      </c>
      <c r="O775" s="263">
        <f t="shared" si="273"/>
        <v>37.135583891089112</v>
      </c>
      <c r="P775" s="263">
        <f t="shared" si="274"/>
        <v>9.1551805193795435</v>
      </c>
      <c r="Q775" s="263">
        <f t="shared" si="275"/>
        <v>14.798700483752633</v>
      </c>
      <c r="R775" s="263">
        <f t="shared" si="279"/>
        <v>305.28596787701639</v>
      </c>
      <c r="S775" s="98">
        <f t="shared" si="276"/>
        <v>3.0393073846153834E-2</v>
      </c>
      <c r="T775" s="265">
        <f>R775-'Ejercicio 7'!$J$12*EXP(-S775*34/360)</f>
        <v>305.18902432685059</v>
      </c>
      <c r="U775" s="280">
        <f t="shared" si="280"/>
        <v>8.2298530000000009E-2</v>
      </c>
      <c r="V775" s="280">
        <f t="shared" si="281"/>
        <v>8.2863409999999998E-2</v>
      </c>
      <c r="W775" s="280">
        <f t="shared" si="282"/>
        <v>-1.7636999999999514E-4</v>
      </c>
      <c r="X775" s="280">
        <f t="shared" si="283"/>
        <v>0</v>
      </c>
      <c r="Y775" s="262">
        <f t="shared" si="284"/>
        <v>9.9367780698667065</v>
      </c>
      <c r="Z775" s="262">
        <f t="shared" si="285"/>
        <v>9.7959302831965029</v>
      </c>
      <c r="AA775" s="262">
        <f t="shared" si="286"/>
        <v>10.00044829509595</v>
      </c>
      <c r="AB775" s="262">
        <f t="shared" si="287"/>
        <v>10</v>
      </c>
      <c r="AD775" s="6">
        <f t="shared" si="288"/>
        <v>758</v>
      </c>
      <c r="AE775" s="1">
        <f t="shared" si="289"/>
        <v>43537</v>
      </c>
      <c r="AF775" s="262">
        <f t="shared" si="290"/>
        <v>0.49679710891089002</v>
      </c>
      <c r="AG775" s="262">
        <f t="shared" si="291"/>
        <v>-2.5180519379542687E-2</v>
      </c>
      <c r="AH775" s="262">
        <f t="shared" si="292"/>
        <v>-8.7004837526336587E-3</v>
      </c>
      <c r="AI775" s="262">
        <f t="shared" si="293"/>
        <v>-0.16597287701637242</v>
      </c>
      <c r="AJ775" s="262">
        <f t="shared" si="294"/>
        <v>2.841200000000127E-4</v>
      </c>
      <c r="AK775" s="262">
        <f t="shared" si="295"/>
        <v>-305.18902432685059</v>
      </c>
    </row>
    <row r="776" spans="1:37" x14ac:dyDescent="0.25">
      <c r="A776" s="6">
        <f t="shared" si="277"/>
        <v>759</v>
      </c>
      <c r="B776" s="245">
        <f>+Rendimientos!F1449</f>
        <v>43110</v>
      </c>
      <c r="C776" s="247">
        <f>+Rendimientos!G1449</f>
        <v>4.0053458086752826E-3</v>
      </c>
      <c r="D776" s="247">
        <f>+Rendimientos!H1449</f>
        <v>-1.2918237602324417E-2</v>
      </c>
      <c r="E776" s="247">
        <f>+Rendimientos!I1449</f>
        <v>-8.2644751600682125E-3</v>
      </c>
      <c r="F776">
        <f>+VLOOKUP(B776,ASURB.MX!$A$2:$H$1054,8,FALSE)</f>
        <v>-1.2748709867788425E-2</v>
      </c>
      <c r="G776" s="264">
        <f>+dr!F763</f>
        <v>1.5222000000000846E-4</v>
      </c>
      <c r="H776" s="264">
        <f>+dr!G763</f>
        <v>4.8736000000000612E-4</v>
      </c>
      <c r="I776" s="264">
        <f>+dr!H763</f>
        <v>3.6770000000001246E-4</v>
      </c>
      <c r="J776" s="264">
        <f>+dr!I763</f>
        <v>3.6042999999999492E-4</v>
      </c>
      <c r="K776" s="264">
        <f>+dr!J763</f>
        <v>0</v>
      </c>
      <c r="M776" s="6">
        <f t="shared" si="278"/>
        <v>759</v>
      </c>
      <c r="N776" s="1">
        <f t="shared" si="272"/>
        <v>43110</v>
      </c>
      <c r="O776" s="263">
        <f t="shared" si="273"/>
        <v>37.783413967224085</v>
      </c>
      <c r="P776" s="263">
        <f t="shared" si="274"/>
        <v>9.0128150319771301</v>
      </c>
      <c r="Q776" s="263">
        <f t="shared" si="275"/>
        <v>14.668272113778059</v>
      </c>
      <c r="R776" s="263">
        <f t="shared" si="279"/>
        <v>301.25479918945604</v>
      </c>
      <c r="S776" s="98">
        <f t="shared" si="276"/>
        <v>3.0829413846153855E-2</v>
      </c>
      <c r="T776" s="265">
        <f>R776-'Ejercicio 7'!$J$12*EXP(-S776*34/360)</f>
        <v>301.15785963424088</v>
      </c>
      <c r="U776" s="280">
        <f t="shared" si="280"/>
        <v>8.2495340000000014E-2</v>
      </c>
      <c r="V776" s="280">
        <f t="shared" si="281"/>
        <v>8.2988510000000015E-2</v>
      </c>
      <c r="W776" s="280">
        <f t="shared" si="282"/>
        <v>8.3959999999994039E-5</v>
      </c>
      <c r="X776" s="280">
        <f t="shared" si="283"/>
        <v>0</v>
      </c>
      <c r="Y776" s="262">
        <f t="shared" si="284"/>
        <v>9.9367780698667065</v>
      </c>
      <c r="Z776" s="262">
        <f t="shared" si="285"/>
        <v>9.7959302831965029</v>
      </c>
      <c r="AA776" s="262">
        <f t="shared" si="286"/>
        <v>10.00044829509595</v>
      </c>
      <c r="AB776" s="262">
        <f t="shared" si="287"/>
        <v>10</v>
      </c>
      <c r="AD776" s="6">
        <f t="shared" si="288"/>
        <v>759</v>
      </c>
      <c r="AE776" s="1">
        <f t="shared" si="289"/>
        <v>43537</v>
      </c>
      <c r="AF776" s="262">
        <f t="shared" si="290"/>
        <v>-0.15103296722408288</v>
      </c>
      <c r="AG776" s="262">
        <f t="shared" si="291"/>
        <v>0.11718496802287071</v>
      </c>
      <c r="AH776" s="262">
        <f t="shared" si="292"/>
        <v>0.1217278862219402</v>
      </c>
      <c r="AI776" s="262">
        <f t="shared" si="293"/>
        <v>3.8651958105439803</v>
      </c>
      <c r="AJ776" s="262">
        <f t="shared" si="294"/>
        <v>-1.5222000000000846E-4</v>
      </c>
      <c r="AK776" s="262">
        <f t="shared" si="295"/>
        <v>-301.15785963424088</v>
      </c>
    </row>
    <row r="777" spans="1:37" x14ac:dyDescent="0.25">
      <c r="A777" s="6">
        <f t="shared" si="277"/>
        <v>760</v>
      </c>
      <c r="B777" s="245">
        <f>+Rendimientos!F1450</f>
        <v>43111</v>
      </c>
      <c r="C777" s="247">
        <f>+Rendimientos!G1450</f>
        <v>2.1095047238352295E-2</v>
      </c>
      <c r="D777" s="247">
        <f>+Rendimientos!H1450</f>
        <v>8.7841676734714408E-3</v>
      </c>
      <c r="E777" s="247">
        <f>+Rendimientos!I1450</f>
        <v>5.3207202471962896E-3</v>
      </c>
      <c r="F777">
        <f>+VLOOKUP(B777,ASURB.MX!$A$2:$H$1054,8,FALSE)</f>
        <v>-3.3055727136477336E-4</v>
      </c>
      <c r="G777" s="264">
        <f>+dr!F764</f>
        <v>-1.9128999999999674E-4</v>
      </c>
      <c r="H777" s="264">
        <f>+dr!G764</f>
        <v>2.432399999999918E-4</v>
      </c>
      <c r="I777" s="264">
        <f>+dr!H764</f>
        <v>8.4899999999998865E-6</v>
      </c>
      <c r="J777" s="264">
        <f>+dr!I764</f>
        <v>2.2259999999996172E-5</v>
      </c>
      <c r="K777" s="264">
        <f>+dr!J764</f>
        <v>0</v>
      </c>
      <c r="M777" s="6">
        <f t="shared" si="278"/>
        <v>760</v>
      </c>
      <c r="N777" s="1">
        <f t="shared" si="272"/>
        <v>43111</v>
      </c>
      <c r="O777" s="263">
        <f t="shared" si="273"/>
        <v>38.434670268487679</v>
      </c>
      <c r="P777" s="263">
        <f t="shared" si="274"/>
        <v>9.2105527272259273</v>
      </c>
      <c r="Q777" s="263">
        <f t="shared" si="275"/>
        <v>14.868903177176138</v>
      </c>
      <c r="R777" s="263">
        <f t="shared" si="279"/>
        <v>305.01915203511987</v>
      </c>
      <c r="S777" s="98">
        <f t="shared" si="276"/>
        <v>3.048590384615385E-2</v>
      </c>
      <c r="T777" s="265">
        <f>R777-'Ejercicio 7'!$J$12*EXP(-S777*34/360)</f>
        <v>304.92220933488136</v>
      </c>
      <c r="U777" s="280">
        <f t="shared" si="280"/>
        <v>8.225122E-2</v>
      </c>
      <c r="V777" s="280">
        <f t="shared" si="281"/>
        <v>8.2629300000000003E-2</v>
      </c>
      <c r="W777" s="280">
        <f t="shared" si="282"/>
        <v>-2.5421000000000471E-4</v>
      </c>
      <c r="X777" s="280">
        <f t="shared" si="283"/>
        <v>0</v>
      </c>
      <c r="Y777" s="262">
        <f t="shared" si="284"/>
        <v>9.9367780698667065</v>
      </c>
      <c r="Z777" s="262">
        <f t="shared" si="285"/>
        <v>9.7959302831965029</v>
      </c>
      <c r="AA777" s="262">
        <f t="shared" si="286"/>
        <v>10.00044829509595</v>
      </c>
      <c r="AB777" s="262">
        <f t="shared" si="287"/>
        <v>10</v>
      </c>
      <c r="AD777" s="6">
        <f t="shared" si="288"/>
        <v>760</v>
      </c>
      <c r="AE777" s="1">
        <f t="shared" si="289"/>
        <v>43537</v>
      </c>
      <c r="AF777" s="262">
        <f t="shared" si="290"/>
        <v>-0.80228926848767657</v>
      </c>
      <c r="AG777" s="262">
        <f t="shared" si="291"/>
        <v>-8.0552727225926546E-2</v>
      </c>
      <c r="AH777" s="262">
        <f t="shared" si="292"/>
        <v>-7.8903177176139039E-2</v>
      </c>
      <c r="AI777" s="262">
        <f t="shared" si="293"/>
        <v>0.10084296488014388</v>
      </c>
      <c r="AJ777" s="262">
        <f t="shared" si="294"/>
        <v>1.9128999999999674E-4</v>
      </c>
      <c r="AK777" s="262">
        <f t="shared" si="295"/>
        <v>-304.92220933488136</v>
      </c>
    </row>
    <row r="778" spans="1:37" x14ac:dyDescent="0.25">
      <c r="A778" s="6">
        <f t="shared" si="277"/>
        <v>761</v>
      </c>
      <c r="B778" s="245">
        <f>+Rendimientos!F1451</f>
        <v>43112</v>
      </c>
      <c r="C778" s="247">
        <f>+Rendimientos!G1451</f>
        <v>-1.3054832141303713E-3</v>
      </c>
      <c r="D778" s="247">
        <f>+Rendimientos!H1451</f>
        <v>2.987444737354291E-3</v>
      </c>
      <c r="E778" s="247">
        <f>+Rendimientos!I1451</f>
        <v>-6.5069638691169097E-3</v>
      </c>
      <c r="F778">
        <f>+VLOOKUP(B778,ASURB.MX!$A$2:$H$1054,8,FALSE)</f>
        <v>-1.2610864193133441E-2</v>
      </c>
      <c r="G778" s="264">
        <f>+dr!F765</f>
        <v>1.349900000000015E-4</v>
      </c>
      <c r="H778" s="264">
        <f>+dr!G765</f>
        <v>-1.6734000000000193E-4</v>
      </c>
      <c r="I778" s="264">
        <f>+dr!H765</f>
        <v>-1.1641000000001123E-4</v>
      </c>
      <c r="J778" s="264">
        <f>+dr!I765</f>
        <v>-2.7154000000000067E-4</v>
      </c>
      <c r="K778" s="264">
        <f>+dr!J765</f>
        <v>0</v>
      </c>
      <c r="M778" s="6">
        <f t="shared" si="278"/>
        <v>761</v>
      </c>
      <c r="N778" s="1">
        <f t="shared" si="272"/>
        <v>43112</v>
      </c>
      <c r="O778" s="263">
        <f t="shared" si="273"/>
        <v>37.583284612524466</v>
      </c>
      <c r="P778" s="263">
        <f t="shared" si="274"/>
        <v>9.1573161528846452</v>
      </c>
      <c r="Q778" s="263">
        <f t="shared" si="275"/>
        <v>14.694074434930533</v>
      </c>
      <c r="R778" s="263">
        <f t="shared" si="279"/>
        <v>301.29632872276085</v>
      </c>
      <c r="S778" s="98">
        <f t="shared" si="276"/>
        <v>3.0812183846153848E-2</v>
      </c>
      <c r="T778" s="265">
        <f>R778-'Ejercicio 7'!$J$12*EXP(-S778*34/360)</f>
        <v>301.19938900979793</v>
      </c>
      <c r="U778" s="280">
        <f t="shared" si="280"/>
        <v>8.1840640000000006E-2</v>
      </c>
      <c r="V778" s="280">
        <f t="shared" si="281"/>
        <v>8.2504399999999992E-2</v>
      </c>
      <c r="W778" s="280">
        <f t="shared" si="282"/>
        <v>-5.4801000000000155E-4</v>
      </c>
      <c r="X778" s="280">
        <f t="shared" si="283"/>
        <v>0</v>
      </c>
      <c r="Y778" s="262">
        <f t="shared" si="284"/>
        <v>9.9367780698667065</v>
      </c>
      <c r="Z778" s="262">
        <f t="shared" si="285"/>
        <v>9.7959302831965029</v>
      </c>
      <c r="AA778" s="262">
        <f t="shared" si="286"/>
        <v>10.00044829509595</v>
      </c>
      <c r="AB778" s="262">
        <f t="shared" si="287"/>
        <v>10</v>
      </c>
      <c r="AD778" s="6">
        <f t="shared" si="288"/>
        <v>761</v>
      </c>
      <c r="AE778" s="1">
        <f t="shared" si="289"/>
        <v>43537</v>
      </c>
      <c r="AF778" s="262">
        <f t="shared" si="290"/>
        <v>4.9096387475536574E-2</v>
      </c>
      <c r="AG778" s="262">
        <f t="shared" si="291"/>
        <v>-2.7316152884644396E-2</v>
      </c>
      <c r="AH778" s="262">
        <f t="shared" si="292"/>
        <v>9.5925565069466145E-2</v>
      </c>
      <c r="AI778" s="262">
        <f t="shared" si="293"/>
        <v>3.8236662772391696</v>
      </c>
      <c r="AJ778" s="262">
        <f t="shared" si="294"/>
        <v>-1.349900000000015E-4</v>
      </c>
      <c r="AK778" s="262">
        <f t="shared" si="295"/>
        <v>-301.19938900979793</v>
      </c>
    </row>
    <row r="779" spans="1:37" x14ac:dyDescent="0.25">
      <c r="A779" s="6">
        <f t="shared" si="277"/>
        <v>762</v>
      </c>
      <c r="B779" s="245">
        <f>+Rendimientos!F1452</f>
        <v>43115</v>
      </c>
      <c r="C779" s="247">
        <f>+Rendimientos!G1452</f>
        <v>3.9113478809121027E-3</v>
      </c>
      <c r="D779" s="247">
        <f>+Rendimientos!H1452</f>
        <v>6.8603446501123919E-3</v>
      </c>
      <c r="E779" s="247">
        <f>+Rendimientos!I1452</f>
        <v>9.4507187819888091E-3</v>
      </c>
      <c r="F779">
        <f>+VLOOKUP(B779,ASURB.MX!$A$2:$H$1054,8,FALSE)</f>
        <v>6.8656346465811036E-3</v>
      </c>
      <c r="G779" s="264">
        <f>+dr!F766</f>
        <v>-1.328900000000105E-4</v>
      </c>
      <c r="H779" s="264">
        <f>+dr!G766</f>
        <v>-1.1619999999999686E-4</v>
      </c>
      <c r="I779" s="264">
        <f>+dr!H766</f>
        <v>-1.1531999999998821E-4</v>
      </c>
      <c r="J779" s="264">
        <f>+dr!I766</f>
        <v>-8.259000000000738E-5</v>
      </c>
      <c r="K779" s="264">
        <f>+dr!J766</f>
        <v>0</v>
      </c>
      <c r="M779" s="6">
        <f t="shared" si="278"/>
        <v>762</v>
      </c>
      <c r="N779" s="1">
        <f t="shared" si="272"/>
        <v>43115</v>
      </c>
      <c r="O779" s="263">
        <f t="shared" si="273"/>
        <v>37.779862571521882</v>
      </c>
      <c r="P779" s="263">
        <f t="shared" si="274"/>
        <v>9.1928502874718792</v>
      </c>
      <c r="Q779" s="263">
        <f t="shared" si="275"/>
        <v>14.930438708872689</v>
      </c>
      <c r="R779" s="263">
        <f t="shared" si="279"/>
        <v>307.22204510604428</v>
      </c>
      <c r="S779" s="98">
        <f t="shared" si="276"/>
        <v>3.0544303846153836E-2</v>
      </c>
      <c r="T779" s="265">
        <f>R779-'Ejercicio 7'!$J$12*EXP(-S779*34/360)</f>
        <v>307.12510294049719</v>
      </c>
      <c r="U779" s="280">
        <f t="shared" si="280"/>
        <v>8.1891780000000011E-2</v>
      </c>
      <c r="V779" s="280">
        <f t="shared" si="281"/>
        <v>8.2505490000000015E-2</v>
      </c>
      <c r="W779" s="280">
        <f t="shared" si="282"/>
        <v>-3.5906000000000826E-4</v>
      </c>
      <c r="X779" s="280">
        <f t="shared" si="283"/>
        <v>0</v>
      </c>
      <c r="Y779" s="262">
        <f t="shared" si="284"/>
        <v>9.9367780698667065</v>
      </c>
      <c r="Z779" s="262">
        <f t="shared" si="285"/>
        <v>9.7959302831965029</v>
      </c>
      <c r="AA779" s="262">
        <f t="shared" si="286"/>
        <v>10.00044829509595</v>
      </c>
      <c r="AB779" s="262">
        <f t="shared" si="287"/>
        <v>10</v>
      </c>
      <c r="AD779" s="6">
        <f t="shared" si="288"/>
        <v>762</v>
      </c>
      <c r="AE779" s="1">
        <f t="shared" si="289"/>
        <v>43537</v>
      </c>
      <c r="AF779" s="262">
        <f t="shared" si="290"/>
        <v>-0.14748157152187957</v>
      </c>
      <c r="AG779" s="262">
        <f t="shared" si="291"/>
        <v>-6.2850287471878374E-2</v>
      </c>
      <c r="AH779" s="262">
        <f t="shared" si="292"/>
        <v>-0.14043870887268994</v>
      </c>
      <c r="AI779" s="262">
        <f t="shared" si="293"/>
        <v>-2.1020501060442598</v>
      </c>
      <c r="AJ779" s="262">
        <f t="shared" si="294"/>
        <v>1.328900000000105E-4</v>
      </c>
      <c r="AK779" s="262">
        <f t="shared" si="295"/>
        <v>-307.12510294049719</v>
      </c>
    </row>
    <row r="780" spans="1:37" x14ac:dyDescent="0.25">
      <c r="A780" s="6">
        <f t="shared" si="277"/>
        <v>763</v>
      </c>
      <c r="B780" s="245">
        <f>+Rendimientos!F1453</f>
        <v>43116</v>
      </c>
      <c r="C780" s="247">
        <f>+Rendimientos!G1453</f>
        <v>-6.5082983097836968E-4</v>
      </c>
      <c r="D780" s="247">
        <f>+Rendimientos!H1453</f>
        <v>1.1780864784120068E-2</v>
      </c>
      <c r="E780" s="247">
        <f>+Rendimientos!I1453</f>
        <v>-5.8809504041392444E-4</v>
      </c>
      <c r="F780">
        <f>+VLOOKUP(B780,ASURB.MX!$A$2:$H$1054,8,FALSE)</f>
        <v>1.9612480497024215E-2</v>
      </c>
      <c r="G780" s="264">
        <f>+dr!F767</f>
        <v>-4.4326000000000088E-4</v>
      </c>
      <c r="H780" s="264">
        <f>+dr!G767</f>
        <v>-1.8181000000000447E-4</v>
      </c>
      <c r="I780" s="264">
        <f>+dr!H767</f>
        <v>4.9739999999992568E-5</v>
      </c>
      <c r="J780" s="264">
        <f>+dr!I767</f>
        <v>-3.2459999999998046E-5</v>
      </c>
      <c r="K780" s="264">
        <f>+dr!J767</f>
        <v>0</v>
      </c>
      <c r="M780" s="6">
        <f t="shared" si="278"/>
        <v>763</v>
      </c>
      <c r="N780" s="1">
        <f t="shared" si="272"/>
        <v>43116</v>
      </c>
      <c r="O780" s="263">
        <f t="shared" si="273"/>
        <v>37.607896692257647</v>
      </c>
      <c r="P780" s="263">
        <f t="shared" si="274"/>
        <v>9.2381953615859924</v>
      </c>
      <c r="Q780" s="263">
        <f t="shared" si="275"/>
        <v>14.781304631454447</v>
      </c>
      <c r="R780" s="263">
        <f t="shared" si="279"/>
        <v>311.16322258367586</v>
      </c>
      <c r="S780" s="98">
        <f t="shared" si="276"/>
        <v>3.0233933846153846E-2</v>
      </c>
      <c r="T780" s="265">
        <f>R780-'Ejercicio 7'!$J$12*EXP(-S780*34/360)</f>
        <v>311.06627757644833</v>
      </c>
      <c r="U780" s="280">
        <f t="shared" si="280"/>
        <v>8.1826170000000004E-2</v>
      </c>
      <c r="V780" s="280">
        <f t="shared" si="281"/>
        <v>8.2670549999999995E-2</v>
      </c>
      <c r="W780" s="280">
        <f t="shared" si="282"/>
        <v>-3.0892999999999893E-4</v>
      </c>
      <c r="X780" s="280">
        <f t="shared" si="283"/>
        <v>0</v>
      </c>
      <c r="Y780" s="262">
        <f t="shared" si="284"/>
        <v>9.9367780698667065</v>
      </c>
      <c r="Z780" s="262">
        <f t="shared" si="285"/>
        <v>9.7959302831965029</v>
      </c>
      <c r="AA780" s="262">
        <f t="shared" si="286"/>
        <v>10.00044829509595</v>
      </c>
      <c r="AB780" s="262">
        <f t="shared" si="287"/>
        <v>10</v>
      </c>
      <c r="AD780" s="6">
        <f t="shared" si="288"/>
        <v>763</v>
      </c>
      <c r="AE780" s="1">
        <f t="shared" si="289"/>
        <v>43537</v>
      </c>
      <c r="AF780" s="262">
        <f t="shared" si="290"/>
        <v>2.4484307742355327E-2</v>
      </c>
      <c r="AG780" s="262">
        <f t="shared" si="291"/>
        <v>-0.10819536158599163</v>
      </c>
      <c r="AH780" s="262">
        <f t="shared" si="292"/>
        <v>8.6953685455526397E-3</v>
      </c>
      <c r="AI780" s="262">
        <f t="shared" si="293"/>
        <v>-6.0432275836758436</v>
      </c>
      <c r="AJ780" s="262">
        <f t="shared" si="294"/>
        <v>4.4326000000000088E-4</v>
      </c>
      <c r="AK780" s="262">
        <f t="shared" si="295"/>
        <v>-311.06627757644833</v>
      </c>
    </row>
    <row r="781" spans="1:37" x14ac:dyDescent="0.25">
      <c r="A781" s="6">
        <f t="shared" si="277"/>
        <v>764</v>
      </c>
      <c r="B781" s="245">
        <f>+Rendimientos!F1454</f>
        <v>43117</v>
      </c>
      <c r="C781" s="247">
        <f>+Rendimientos!G1454</f>
        <v>-4.5677077785552496E-3</v>
      </c>
      <c r="D781" s="247">
        <f>+Rendimientos!H1454</f>
        <v>1.8521026068549218E-2</v>
      </c>
      <c r="E781" s="247">
        <f>+Rendimientos!I1454</f>
        <v>2.9369000777680751E-3</v>
      </c>
      <c r="F781">
        <f>+VLOOKUP(B781,ASURB.MX!$A$2:$H$1054,8,FALSE)</f>
        <v>2.5636303959419269E-2</v>
      </c>
      <c r="G781" s="264">
        <f>+dr!F768</f>
        <v>5.7302000000000741E-4</v>
      </c>
      <c r="H781" s="264">
        <f>+dr!G768</f>
        <v>-5.5819999999998093E-5</v>
      </c>
      <c r="I781" s="264">
        <f>+dr!H768</f>
        <v>-1.8499999999999073E-4</v>
      </c>
      <c r="J781" s="264">
        <f>+dr!I768</f>
        <v>-9.616999999999265E-5</v>
      </c>
      <c r="K781" s="264">
        <f>+dr!J768</f>
        <v>0</v>
      </c>
      <c r="M781" s="6">
        <f t="shared" si="278"/>
        <v>764</v>
      </c>
      <c r="N781" s="1">
        <f t="shared" si="272"/>
        <v>43117</v>
      </c>
      <c r="O781" s="263">
        <f t="shared" si="273"/>
        <v>37.460879263671877</v>
      </c>
      <c r="P781" s="263">
        <f t="shared" si="274"/>
        <v>9.3006726051220916</v>
      </c>
      <c r="Q781" s="263">
        <f t="shared" si="275"/>
        <v>14.833500599339544</v>
      </c>
      <c r="R781" s="263">
        <f t="shared" si="279"/>
        <v>313.04327176166197</v>
      </c>
      <c r="S781" s="98">
        <f t="shared" si="276"/>
        <v>3.1250213846153854E-2</v>
      </c>
      <c r="T781" s="265">
        <f>R781-'Ejercicio 7'!$J$12*EXP(-S781*34/360)</f>
        <v>312.9463360589636</v>
      </c>
      <c r="U781" s="280">
        <f t="shared" si="280"/>
        <v>8.195216000000001E-2</v>
      </c>
      <c r="V781" s="280">
        <f t="shared" si="281"/>
        <v>8.2435810000000012E-2</v>
      </c>
      <c r="W781" s="280">
        <f t="shared" si="282"/>
        <v>-3.7263999999999353E-4</v>
      </c>
      <c r="X781" s="280">
        <f t="shared" si="283"/>
        <v>0</v>
      </c>
      <c r="Y781" s="262">
        <f t="shared" si="284"/>
        <v>9.9367780698667065</v>
      </c>
      <c r="Z781" s="262">
        <f t="shared" si="285"/>
        <v>9.7959302831965029</v>
      </c>
      <c r="AA781" s="262">
        <f t="shared" si="286"/>
        <v>10.00044829509595</v>
      </c>
      <c r="AB781" s="262">
        <f t="shared" si="287"/>
        <v>10</v>
      </c>
      <c r="AD781" s="6">
        <f t="shared" si="288"/>
        <v>764</v>
      </c>
      <c r="AE781" s="1">
        <f t="shared" si="289"/>
        <v>43537</v>
      </c>
      <c r="AF781" s="262">
        <f t="shared" si="290"/>
        <v>0.17150173632812482</v>
      </c>
      <c r="AG781" s="262">
        <f t="shared" si="291"/>
        <v>-0.17067260512209081</v>
      </c>
      <c r="AH781" s="262">
        <f t="shared" si="292"/>
        <v>-4.3500599339544976E-2</v>
      </c>
      <c r="AI781" s="262">
        <f t="shared" si="293"/>
        <v>-7.9232767616619526</v>
      </c>
      <c r="AJ781" s="262">
        <f t="shared" si="294"/>
        <v>-5.7302000000000741E-4</v>
      </c>
      <c r="AK781" s="262">
        <f t="shared" si="295"/>
        <v>-312.9463360589636</v>
      </c>
    </row>
    <row r="782" spans="1:37" x14ac:dyDescent="0.25">
      <c r="A782" s="6">
        <f t="shared" si="277"/>
        <v>765</v>
      </c>
      <c r="B782" s="245">
        <f>+Rendimientos!F1455</f>
        <v>43118</v>
      </c>
      <c r="C782" s="247">
        <f>+Rendimientos!G1455</f>
        <v>-2.6195168875502465E-3</v>
      </c>
      <c r="D782" s="247">
        <f>+Rendimientos!H1455</f>
        <v>-7.100117253195929E-3</v>
      </c>
      <c r="E782" s="247">
        <f>+Rendimientos!I1455</f>
        <v>-4.1140055819683646E-3</v>
      </c>
      <c r="F782">
        <f>+VLOOKUP(B782,ASURB.MX!$A$2:$H$1054,8,FALSE)</f>
        <v>-1.086072657797028E-2</v>
      </c>
      <c r="G782" s="264">
        <f>+dr!F769</f>
        <v>2.1140999999999521E-4</v>
      </c>
      <c r="H782" s="264">
        <f>+dr!G769</f>
        <v>3.0031000000001196E-4</v>
      </c>
      <c r="I782" s="264">
        <f>+dr!H769</f>
        <v>1.4938999999999925E-4</v>
      </c>
      <c r="J782" s="264">
        <f>+dr!I769</f>
        <v>6.3679999999996517E-5</v>
      </c>
      <c r="K782" s="264">
        <f>+dr!J769</f>
        <v>0</v>
      </c>
      <c r="M782" s="6">
        <f t="shared" si="278"/>
        <v>765</v>
      </c>
      <c r="N782" s="1">
        <f t="shared" si="272"/>
        <v>43118</v>
      </c>
      <c r="O782" s="263">
        <f t="shared" si="273"/>
        <v>37.533931344015699</v>
      </c>
      <c r="P782" s="263">
        <f t="shared" si="274"/>
        <v>9.0654055150462636</v>
      </c>
      <c r="Q782" s="263">
        <f t="shared" si="275"/>
        <v>14.72927884666688</v>
      </c>
      <c r="R782" s="263">
        <f t="shared" si="279"/>
        <v>301.82410046284349</v>
      </c>
      <c r="S782" s="98">
        <f t="shared" si="276"/>
        <v>3.0888603846153842E-2</v>
      </c>
      <c r="T782" s="265">
        <f>R782-'Ejercicio 7'!$J$12*EXP(-S782*34/360)</f>
        <v>301.72716144953506</v>
      </c>
      <c r="U782" s="280">
        <f t="shared" si="280"/>
        <v>8.230829000000002E-2</v>
      </c>
      <c r="V782" s="280">
        <f t="shared" si="281"/>
        <v>8.2770200000000002E-2</v>
      </c>
      <c r="W782" s="280">
        <f t="shared" si="282"/>
        <v>-2.1279000000000436E-4</v>
      </c>
      <c r="X782" s="280">
        <f t="shared" si="283"/>
        <v>0</v>
      </c>
      <c r="Y782" s="262">
        <f t="shared" si="284"/>
        <v>9.9367780698667065</v>
      </c>
      <c r="Z782" s="262">
        <f t="shared" si="285"/>
        <v>9.7959302831965029</v>
      </c>
      <c r="AA782" s="262">
        <f t="shared" si="286"/>
        <v>10.00044829509595</v>
      </c>
      <c r="AB782" s="262">
        <f t="shared" si="287"/>
        <v>10</v>
      </c>
      <c r="AD782" s="6">
        <f t="shared" si="288"/>
        <v>765</v>
      </c>
      <c r="AE782" s="1">
        <f t="shared" si="289"/>
        <v>43537</v>
      </c>
      <c r="AF782" s="262">
        <f t="shared" si="290"/>
        <v>9.8449655984303774E-2</v>
      </c>
      <c r="AG782" s="262">
        <f t="shared" si="291"/>
        <v>6.4594484953737208E-2</v>
      </c>
      <c r="AH782" s="262">
        <f t="shared" si="292"/>
        <v>6.072115333311956E-2</v>
      </c>
      <c r="AI782" s="262">
        <f t="shared" si="293"/>
        <v>3.2958945371565278</v>
      </c>
      <c r="AJ782" s="262">
        <f t="shared" si="294"/>
        <v>-2.1140999999999521E-4</v>
      </c>
      <c r="AK782" s="262">
        <f t="shared" si="295"/>
        <v>-301.72716144953506</v>
      </c>
    </row>
    <row r="783" spans="1:37" x14ac:dyDescent="0.25">
      <c r="A783" s="6">
        <f t="shared" si="277"/>
        <v>766</v>
      </c>
      <c r="B783" s="245">
        <f>+Rendimientos!F1456</f>
        <v>43119</v>
      </c>
      <c r="C783" s="247">
        <f>+Rendimientos!G1456</f>
        <v>1.3106161771203756E-3</v>
      </c>
      <c r="D783" s="247">
        <f>+Rendimientos!H1456</f>
        <v>-1.6841020562580467E-2</v>
      </c>
      <c r="E783" s="247">
        <f>+Rendimientos!I1456</f>
        <v>-4.1309387294883393E-3</v>
      </c>
      <c r="F783">
        <f>+VLOOKUP(B783,ASURB.MX!$A$2:$H$1054,8,FALSE)</f>
        <v>-1.0033282498719393E-2</v>
      </c>
      <c r="G783" s="264">
        <f>+dr!F770</f>
        <v>-3.7136999999999587E-4</v>
      </c>
      <c r="H783" s="264">
        <f>+dr!G770</f>
        <v>-1.9997000000000764E-4</v>
      </c>
      <c r="I783" s="264">
        <f>+dr!H770</f>
        <v>-1.3570000000004412E-5</v>
      </c>
      <c r="J783" s="264">
        <f>+dr!I770</f>
        <v>-1.5200000000048508E-6</v>
      </c>
      <c r="K783" s="264">
        <f>+dr!J770</f>
        <v>0</v>
      </c>
      <c r="M783" s="6">
        <f t="shared" si="278"/>
        <v>766</v>
      </c>
      <c r="N783" s="1">
        <f t="shared" si="272"/>
        <v>43119</v>
      </c>
      <c r="O783" s="263">
        <f t="shared" si="273"/>
        <v>37.68173494229508</v>
      </c>
      <c r="P783" s="263">
        <f t="shared" si="274"/>
        <v>8.9775289697766656</v>
      </c>
      <c r="Q783" s="263">
        <f t="shared" si="275"/>
        <v>14.729029435726968</v>
      </c>
      <c r="R783" s="263">
        <f t="shared" si="279"/>
        <v>302.0739463802542</v>
      </c>
      <c r="S783" s="98">
        <f t="shared" si="276"/>
        <v>3.0305823846153851E-2</v>
      </c>
      <c r="T783" s="265">
        <f>R783-'Ejercicio 7'!$J$12*EXP(-S783*34/360)</f>
        <v>301.97700203124333</v>
      </c>
      <c r="U783" s="280">
        <f t="shared" si="280"/>
        <v>8.180801E-2</v>
      </c>
      <c r="V783" s="280">
        <f t="shared" si="281"/>
        <v>8.2607239999999998E-2</v>
      </c>
      <c r="W783" s="280">
        <f t="shared" si="282"/>
        <v>-2.7799000000000573E-4</v>
      </c>
      <c r="X783" s="280">
        <f t="shared" si="283"/>
        <v>0</v>
      </c>
      <c r="Y783" s="262">
        <f t="shared" si="284"/>
        <v>9.9367780698667065</v>
      </c>
      <c r="Z783" s="262">
        <f t="shared" si="285"/>
        <v>9.7959302831965029</v>
      </c>
      <c r="AA783" s="262">
        <f t="shared" si="286"/>
        <v>10.00044829509595</v>
      </c>
      <c r="AB783" s="262">
        <f t="shared" si="287"/>
        <v>10</v>
      </c>
      <c r="AD783" s="6">
        <f t="shared" si="288"/>
        <v>766</v>
      </c>
      <c r="AE783" s="1">
        <f t="shared" si="289"/>
        <v>43537</v>
      </c>
      <c r="AF783" s="262">
        <f t="shared" si="290"/>
        <v>-4.9353942295077502E-2</v>
      </c>
      <c r="AG783" s="262">
        <f t="shared" si="291"/>
        <v>0.15247103022333519</v>
      </c>
      <c r="AH783" s="262">
        <f t="shared" si="292"/>
        <v>6.0970564273031158E-2</v>
      </c>
      <c r="AI783" s="262">
        <f t="shared" si="293"/>
        <v>3.0460486197458181</v>
      </c>
      <c r="AJ783" s="262">
        <f t="shared" si="294"/>
        <v>3.7136999999999587E-4</v>
      </c>
      <c r="AK783" s="262">
        <f t="shared" si="295"/>
        <v>-301.97700203124333</v>
      </c>
    </row>
    <row r="784" spans="1:37" x14ac:dyDescent="0.25">
      <c r="A784" s="6">
        <f t="shared" si="277"/>
        <v>767</v>
      </c>
      <c r="B784" s="245">
        <f>+Rendimientos!F1457</f>
        <v>43122</v>
      </c>
      <c r="C784" s="247">
        <f>+Rendimientos!G1457</f>
        <v>8.477390189042526E-3</v>
      </c>
      <c r="D784" s="247">
        <f>+Rendimientos!H1457</f>
        <v>3.2088282733126729E-2</v>
      </c>
      <c r="E784" s="247">
        <f>+Rendimientos!I1457</f>
        <v>-7.7173930706650297E-3</v>
      </c>
      <c r="F784">
        <f>+VLOOKUP(B784,ASURB.MX!$A$2:$H$1054,8,FALSE)</f>
        <v>-1.1583425214044251E-2</v>
      </c>
      <c r="G784" s="264">
        <f>+dr!F771</f>
        <v>-9.1799999999975235E-6</v>
      </c>
      <c r="H784" s="264">
        <f>+dr!G771</f>
        <v>9.1419999999994839E-5</v>
      </c>
      <c r="I784" s="264">
        <f>+dr!H771</f>
        <v>8.479999999999599E-5</v>
      </c>
      <c r="J784" s="264">
        <f>+dr!I771</f>
        <v>-5.6019999999989967E-5</v>
      </c>
      <c r="K784" s="264">
        <f>+dr!J771</f>
        <v>0</v>
      </c>
      <c r="M784" s="6">
        <f t="shared" si="278"/>
        <v>767</v>
      </c>
      <c r="N784" s="1">
        <f t="shared" si="272"/>
        <v>43122</v>
      </c>
      <c r="O784" s="263">
        <f t="shared" si="273"/>
        <v>37.952761453831044</v>
      </c>
      <c r="P784" s="263">
        <f t="shared" si="274"/>
        <v>9.4277170913297166</v>
      </c>
      <c r="Q784" s="263">
        <f t="shared" si="275"/>
        <v>14.676299058232566</v>
      </c>
      <c r="R784" s="263">
        <f t="shared" si="279"/>
        <v>301.60605139847593</v>
      </c>
      <c r="S784" s="98">
        <f t="shared" si="276"/>
        <v>3.0668013846153849E-2</v>
      </c>
      <c r="T784" s="265">
        <f>R784-'Ejercicio 7'!$J$12*EXP(-S784*34/360)</f>
        <v>301.50911036556755</v>
      </c>
      <c r="U784" s="280">
        <f t="shared" si="280"/>
        <v>8.2099400000000003E-2</v>
      </c>
      <c r="V784" s="280">
        <f t="shared" si="281"/>
        <v>8.2705609999999999E-2</v>
      </c>
      <c r="W784" s="280">
        <f t="shared" si="282"/>
        <v>-3.3248999999999085E-4</v>
      </c>
      <c r="X784" s="280">
        <f t="shared" si="283"/>
        <v>0</v>
      </c>
      <c r="Y784" s="262">
        <f t="shared" si="284"/>
        <v>9.9367780698667065</v>
      </c>
      <c r="Z784" s="262">
        <f t="shared" si="285"/>
        <v>9.7959302831965029</v>
      </c>
      <c r="AA784" s="262">
        <f t="shared" si="286"/>
        <v>10.00044829509595</v>
      </c>
      <c r="AB784" s="262">
        <f t="shared" si="287"/>
        <v>10</v>
      </c>
      <c r="AD784" s="6">
        <f t="shared" si="288"/>
        <v>767</v>
      </c>
      <c r="AE784" s="1">
        <f t="shared" si="289"/>
        <v>43537</v>
      </c>
      <c r="AF784" s="262">
        <f t="shared" si="290"/>
        <v>-0.32038045383104219</v>
      </c>
      <c r="AG784" s="262">
        <f t="shared" si="291"/>
        <v>-0.2977170913297158</v>
      </c>
      <c r="AH784" s="262">
        <f t="shared" si="292"/>
        <v>0.11370094176743351</v>
      </c>
      <c r="AI784" s="262">
        <f t="shared" si="293"/>
        <v>3.5139436015240904</v>
      </c>
      <c r="AJ784" s="262">
        <f t="shared" si="294"/>
        <v>9.1799999999975235E-6</v>
      </c>
      <c r="AK784" s="262">
        <f t="shared" si="295"/>
        <v>-301.50911036556755</v>
      </c>
    </row>
    <row r="785" spans="1:37" x14ac:dyDescent="0.25">
      <c r="A785" s="6">
        <f t="shared" si="277"/>
        <v>768</v>
      </c>
      <c r="B785" s="245">
        <f>+Rendimientos!F1458</f>
        <v>43123</v>
      </c>
      <c r="C785" s="247">
        <f>+Rendimientos!G1458</f>
        <v>1.4184634991956381E-2</v>
      </c>
      <c r="D785" s="247">
        <f>+Rendimientos!H1458</f>
        <v>2.6281328460059064E-3</v>
      </c>
      <c r="E785" s="247">
        <f>+Rendimientos!I1458</f>
        <v>6.5337714814739448E-3</v>
      </c>
      <c r="F785">
        <f>+VLOOKUP(B785,ASURB.MX!$A$2:$H$1054,8,FALSE)</f>
        <v>4.5024725459543932E-3</v>
      </c>
      <c r="G785" s="264">
        <f>+dr!F772</f>
        <v>-1.0374000000000494E-4</v>
      </c>
      <c r="H785" s="264">
        <f>+dr!G772</f>
        <v>2.2710000000009112E-5</v>
      </c>
      <c r="I785" s="264">
        <f>+dr!H772</f>
        <v>1.9836000000000853E-4</v>
      </c>
      <c r="J785" s="264">
        <f>+dr!I772</f>
        <v>1.0891000000000373E-4</v>
      </c>
      <c r="K785" s="264">
        <f>+dr!J772</f>
        <v>0</v>
      </c>
      <c r="M785" s="6">
        <f t="shared" si="278"/>
        <v>768</v>
      </c>
      <c r="N785" s="1">
        <f t="shared" ref="N785:N848" si="296">+B785</f>
        <v>43123</v>
      </c>
      <c r="O785" s="263">
        <f t="shared" ref="O785:O848" si="297">+$O$16*EXP(C785)</f>
        <v>38.169986442857144</v>
      </c>
      <c r="P785" s="263">
        <f t="shared" ref="P785:P848" si="298">+$P$16*EXP(D785)</f>
        <v>9.1540264113550975</v>
      </c>
      <c r="Q785" s="263">
        <f t="shared" ref="Q785:Q848" si="299">+$Q$16*EXP(E785)</f>
        <v>14.886950862698079</v>
      </c>
      <c r="R785" s="263">
        <f t="shared" si="279"/>
        <v>306.49688678337782</v>
      </c>
      <c r="S785" s="98">
        <f t="shared" ref="S785:S848" si="300">+$S$16+G785</f>
        <v>3.0573453846153842E-2</v>
      </c>
      <c r="T785" s="265">
        <f>R785-'Ejercicio 7'!$J$12*EXP(-S785*34/360)</f>
        <v>306.39994488471751</v>
      </c>
      <c r="U785" s="280">
        <f t="shared" si="280"/>
        <v>8.2030690000000017E-2</v>
      </c>
      <c r="V785" s="280">
        <f t="shared" si="281"/>
        <v>8.2819170000000011E-2</v>
      </c>
      <c r="W785" s="280">
        <f t="shared" si="282"/>
        <v>-1.6755999999999716E-4</v>
      </c>
      <c r="X785" s="280">
        <f t="shared" si="283"/>
        <v>0</v>
      </c>
      <c r="Y785" s="262">
        <f t="shared" si="284"/>
        <v>9.9367780698667065</v>
      </c>
      <c r="Z785" s="262">
        <f t="shared" si="285"/>
        <v>9.7959302831965029</v>
      </c>
      <c r="AA785" s="262">
        <f t="shared" si="286"/>
        <v>10.00044829509595</v>
      </c>
      <c r="AB785" s="262">
        <f t="shared" si="287"/>
        <v>10</v>
      </c>
      <c r="AD785" s="6">
        <f t="shared" si="288"/>
        <v>768</v>
      </c>
      <c r="AE785" s="1">
        <f t="shared" si="289"/>
        <v>43537</v>
      </c>
      <c r="AF785" s="262">
        <f t="shared" si="290"/>
        <v>-0.53760544285714218</v>
      </c>
      <c r="AG785" s="262">
        <f t="shared" si="291"/>
        <v>-2.4026411355096755E-2</v>
      </c>
      <c r="AH785" s="262">
        <f t="shared" si="292"/>
        <v>-9.6950862698079732E-2</v>
      </c>
      <c r="AI785" s="262">
        <f t="shared" si="293"/>
        <v>-1.3768917833778005</v>
      </c>
      <c r="AJ785" s="262">
        <f t="shared" si="294"/>
        <v>1.0374000000000494E-4</v>
      </c>
      <c r="AK785" s="262">
        <f t="shared" si="295"/>
        <v>-306.39994488471751</v>
      </c>
    </row>
    <row r="786" spans="1:37" x14ac:dyDescent="0.25">
      <c r="A786" s="6">
        <f t="shared" si="277"/>
        <v>769</v>
      </c>
      <c r="B786" s="245">
        <f>+Rendimientos!F1459</f>
        <v>43124</v>
      </c>
      <c r="C786" s="247">
        <f>+Rendimientos!G1459</f>
        <v>-2.5641039689376474E-3</v>
      </c>
      <c r="D786" s="247">
        <f>+Rendimientos!H1459</f>
        <v>1.8206014182969705E-2</v>
      </c>
      <c r="E786" s="247">
        <f>+Rendimientos!I1459</f>
        <v>-5.9380307143057157E-3</v>
      </c>
      <c r="F786">
        <f>+VLOOKUP(B786,ASURB.MX!$A$2:$H$1054,8,FALSE)</f>
        <v>-7.0217956544391912E-3</v>
      </c>
      <c r="G786" s="264">
        <f>+dr!F773</f>
        <v>6.8170000000006281E-5</v>
      </c>
      <c r="H786" s="264">
        <f>+dr!G773</f>
        <v>2.3570000000000535E-5</v>
      </c>
      <c r="I786" s="264">
        <f>+dr!H773</f>
        <v>-2.815000000000456E-5</v>
      </c>
      <c r="J786" s="264">
        <f>+dr!I773</f>
        <v>-3.4372000000000569E-4</v>
      </c>
      <c r="K786" s="264">
        <f>+dr!J773</f>
        <v>0</v>
      </c>
      <c r="M786" s="6">
        <f t="shared" si="278"/>
        <v>769</v>
      </c>
      <c r="N786" s="1">
        <f t="shared" si="296"/>
        <v>43124</v>
      </c>
      <c r="O786" s="263">
        <f t="shared" si="297"/>
        <v>37.536011266325225</v>
      </c>
      <c r="P786" s="263">
        <f t="shared" si="298"/>
        <v>9.2977432441235841</v>
      </c>
      <c r="Q786" s="263">
        <f t="shared" si="299"/>
        <v>14.702436759632151</v>
      </c>
      <c r="R786" s="263">
        <f t="shared" si="279"/>
        <v>302.98500923413786</v>
      </c>
      <c r="S786" s="98">
        <f t="shared" si="300"/>
        <v>3.0745363846153853E-2</v>
      </c>
      <c r="T786" s="265">
        <f>R786-'Ejercicio 7'!$J$12*EXP(-S786*34/360)</f>
        <v>302.88806890940805</v>
      </c>
      <c r="U786" s="280">
        <f t="shared" si="280"/>
        <v>8.2031550000000009E-2</v>
      </c>
      <c r="V786" s="280">
        <f t="shared" si="281"/>
        <v>8.2592659999999998E-2</v>
      </c>
      <c r="W786" s="280">
        <f t="shared" si="282"/>
        <v>-6.2019000000000657E-4</v>
      </c>
      <c r="X786" s="280">
        <f t="shared" si="283"/>
        <v>0</v>
      </c>
      <c r="Y786" s="262">
        <f t="shared" si="284"/>
        <v>9.9367780698667065</v>
      </c>
      <c r="Z786" s="262">
        <f t="shared" si="285"/>
        <v>9.7959302831965029</v>
      </c>
      <c r="AA786" s="262">
        <f t="shared" si="286"/>
        <v>10.00044829509595</v>
      </c>
      <c r="AB786" s="262">
        <f t="shared" si="287"/>
        <v>10</v>
      </c>
      <c r="AD786" s="6">
        <f t="shared" si="288"/>
        <v>769</v>
      </c>
      <c r="AE786" s="1">
        <f t="shared" si="289"/>
        <v>43537</v>
      </c>
      <c r="AF786" s="262">
        <f t="shared" si="290"/>
        <v>9.6369733674777081E-2</v>
      </c>
      <c r="AG786" s="262">
        <f t="shared" si="291"/>
        <v>-0.16774324412358332</v>
      </c>
      <c r="AH786" s="262">
        <f t="shared" si="292"/>
        <v>8.7563240367847683E-2</v>
      </c>
      <c r="AI786" s="262">
        <f t="shared" si="293"/>
        <v>2.1349857658621545</v>
      </c>
      <c r="AJ786" s="262">
        <f t="shared" si="294"/>
        <v>-6.8170000000006281E-5</v>
      </c>
      <c r="AK786" s="262">
        <f t="shared" si="295"/>
        <v>-302.88806890940805</v>
      </c>
    </row>
    <row r="787" spans="1:37" x14ac:dyDescent="0.25">
      <c r="A787" s="6">
        <f t="shared" ref="A787:A850" si="301">+A786+1</f>
        <v>770</v>
      </c>
      <c r="B787" s="245">
        <f>+Rendimientos!F1460</f>
        <v>43125</v>
      </c>
      <c r="C787" s="247">
        <f>+Rendimientos!G1460</f>
        <v>-9.6743740675327011E-3</v>
      </c>
      <c r="D787" s="247">
        <f>+Rendimientos!H1460</f>
        <v>-1.0579845866308151E-2</v>
      </c>
      <c r="E787" s="247">
        <f>+Rendimientos!I1460</f>
        <v>-1.6817203161266357E-2</v>
      </c>
      <c r="F787">
        <f>+VLOOKUP(B787,ASURB.MX!$A$2:$H$1054,8,FALSE)</f>
        <v>4.2407420077378143E-3</v>
      </c>
      <c r="G787" s="264">
        <f>+dr!F774</f>
        <v>1.2745999999999591E-4</v>
      </c>
      <c r="H787" s="264">
        <f>+dr!G774</f>
        <v>1.2342999999999382E-4</v>
      </c>
      <c r="I787" s="264">
        <f>+dr!H774</f>
        <v>3.9999999992823554E-8</v>
      </c>
      <c r="J787" s="264">
        <f>+dr!I774</f>
        <v>1.3736999999999777E-4</v>
      </c>
      <c r="K787" s="264">
        <f>+dr!J774</f>
        <v>0</v>
      </c>
      <c r="M787" s="6">
        <f t="shared" ref="M787:M850" si="302">+M786+1</f>
        <v>770</v>
      </c>
      <c r="N787" s="1">
        <f t="shared" si="296"/>
        <v>43125</v>
      </c>
      <c r="O787" s="263">
        <f t="shared" si="297"/>
        <v>37.270066677150197</v>
      </c>
      <c r="P787" s="263">
        <f t="shared" si="298"/>
        <v>9.0339151847628312</v>
      </c>
      <c r="Q787" s="263">
        <f t="shared" si="299"/>
        <v>14.543353331797977</v>
      </c>
      <c r="R787" s="263">
        <f t="shared" ref="R787:R850" si="303">+$R$16*EXP(F787)</f>
        <v>306.4166776852814</v>
      </c>
      <c r="S787" s="98">
        <f t="shared" si="300"/>
        <v>3.0804653846153843E-2</v>
      </c>
      <c r="T787" s="265">
        <f>R787-'Ejercicio 7'!$J$12*EXP(-S787*34/360)</f>
        <v>306.31973790337821</v>
      </c>
      <c r="U787" s="280">
        <f t="shared" ref="U787:U850" si="304">+U$16+H787</f>
        <v>8.2131410000000002E-2</v>
      </c>
      <c r="V787" s="280">
        <f t="shared" ref="V787:V850" si="305">+V$16+I787</f>
        <v>8.2620849999999996E-2</v>
      </c>
      <c r="W787" s="280">
        <f t="shared" ref="W787:W850" si="306">+W$16+J787</f>
        <v>-1.3910000000000311E-4</v>
      </c>
      <c r="X787" s="280">
        <f t="shared" ref="X787:X850" si="307">+X$16+K787</f>
        <v>0</v>
      </c>
      <c r="Y787" s="262">
        <f t="shared" ref="Y787:Y850" si="308">10*(1+U$18*28/360)^(-1)</f>
        <v>9.9367780698667065</v>
      </c>
      <c r="Z787" s="262">
        <f t="shared" ref="Z787:Z850" si="309">10*(1+V$18*91/360)^(-1)</f>
        <v>9.7959302831965029</v>
      </c>
      <c r="AA787" s="262">
        <f t="shared" ref="AA787:AA850" si="310">10*(1+W$18*27/360)^(-1)</f>
        <v>10.00044829509595</v>
      </c>
      <c r="AB787" s="262">
        <f t="shared" ref="AB787:AB850" si="311">10*(1+X$18*27/360)^(-1)</f>
        <v>10</v>
      </c>
      <c r="AD787" s="6">
        <f t="shared" ref="AD787:AD850" si="312">+AD786+1</f>
        <v>770</v>
      </c>
      <c r="AE787" s="1">
        <f t="shared" ref="AE787:AE850" si="313">+$AE$16+1</f>
        <v>43537</v>
      </c>
      <c r="AF787" s="262">
        <f t="shared" ref="AF787:AF850" si="314">-(O787-O$16)</f>
        <v>0.36231432284980514</v>
      </c>
      <c r="AG787" s="262">
        <f t="shared" ref="AG787:AG850" si="315">-(P787-P$16)</f>
        <v>9.6084815237169607E-2</v>
      </c>
      <c r="AH787" s="262">
        <f t="shared" ref="AH787:AH850" si="316">-(Q787-Q$16)</f>
        <v>0.24664666820202186</v>
      </c>
      <c r="AI787" s="262">
        <f t="shared" ref="AI787:AI850" si="317">-(R787-R$16)</f>
        <v>-1.2966826852813824</v>
      </c>
      <c r="AJ787" s="262">
        <f t="shared" ref="AJ787:AJ850" si="318">-(S787-S$16)</f>
        <v>-1.2745999999999591E-4</v>
      </c>
      <c r="AK787" s="262">
        <f t="shared" ref="AK787:AK850" si="319">-(T787-T$16)</f>
        <v>-306.31973790337821</v>
      </c>
    </row>
    <row r="788" spans="1:37" x14ac:dyDescent="0.25">
      <c r="A788" s="6">
        <f t="shared" si="301"/>
        <v>771</v>
      </c>
      <c r="B788" s="245">
        <f>+Rendimientos!F1461</f>
        <v>43126</v>
      </c>
      <c r="C788" s="247">
        <f>+Rendimientos!G1461</f>
        <v>1.7347045979192836E-2</v>
      </c>
      <c r="D788" s="247">
        <f>+Rendimientos!H1461</f>
        <v>-1.0912420615851702E-2</v>
      </c>
      <c r="E788" s="247">
        <f>+Rendimientos!I1461</f>
        <v>2.5120892461339188E-2</v>
      </c>
      <c r="F788">
        <f>+VLOOKUP(B788,ASURB.MX!$A$2:$H$1054,8,FALSE)</f>
        <v>-1.3551352496378693E-2</v>
      </c>
      <c r="G788" s="264">
        <f>+dr!F775</f>
        <v>-3.6889999999997758E-5</v>
      </c>
      <c r="H788" s="264">
        <f>+dr!G775</f>
        <v>-6.4899999999992741E-5</v>
      </c>
      <c r="I788" s="264">
        <f>+dr!H775</f>
        <v>-5.3399999999925729E-6</v>
      </c>
      <c r="J788" s="264">
        <f>+dr!I775</f>
        <v>-9.6630000000000327E-5</v>
      </c>
      <c r="K788" s="264">
        <f>+dr!J775</f>
        <v>0</v>
      </c>
      <c r="M788" s="6">
        <f t="shared" si="302"/>
        <v>771</v>
      </c>
      <c r="N788" s="1">
        <f t="shared" si="296"/>
        <v>43126</v>
      </c>
      <c r="O788" s="263">
        <f t="shared" si="297"/>
        <v>38.290886694750483</v>
      </c>
      <c r="P788" s="263">
        <f t="shared" si="298"/>
        <v>9.0309112322299292</v>
      </c>
      <c r="Q788" s="263">
        <f t="shared" si="299"/>
        <v>15.16624400630073</v>
      </c>
      <c r="R788" s="263">
        <f t="shared" si="303"/>
        <v>301.013096259073</v>
      </c>
      <c r="S788" s="98">
        <f t="shared" si="300"/>
        <v>3.0640303846153849E-2</v>
      </c>
      <c r="T788" s="265">
        <f>R788-'Ejercicio 7'!$J$12*EXP(-S788*34/360)</f>
        <v>300.9161549724642</v>
      </c>
      <c r="U788" s="280">
        <f t="shared" si="304"/>
        <v>8.1943080000000015E-2</v>
      </c>
      <c r="V788" s="280">
        <f t="shared" si="305"/>
        <v>8.261547000000001E-2</v>
      </c>
      <c r="W788" s="280">
        <f t="shared" si="306"/>
        <v>-3.7310000000000121E-4</v>
      </c>
      <c r="X788" s="280">
        <f t="shared" si="307"/>
        <v>0</v>
      </c>
      <c r="Y788" s="262">
        <f t="shared" si="308"/>
        <v>9.9367780698667065</v>
      </c>
      <c r="Z788" s="262">
        <f t="shared" si="309"/>
        <v>9.7959302831965029</v>
      </c>
      <c r="AA788" s="262">
        <f t="shared" si="310"/>
        <v>10.00044829509595</v>
      </c>
      <c r="AB788" s="262">
        <f t="shared" si="311"/>
        <v>10</v>
      </c>
      <c r="AD788" s="6">
        <f t="shared" si="312"/>
        <v>771</v>
      </c>
      <c r="AE788" s="1">
        <f t="shared" si="313"/>
        <v>43537</v>
      </c>
      <c r="AF788" s="262">
        <f t="shared" si="314"/>
        <v>-0.65850569475048104</v>
      </c>
      <c r="AG788" s="262">
        <f t="shared" si="315"/>
        <v>9.9088767770071584E-2</v>
      </c>
      <c r="AH788" s="262">
        <f t="shared" si="316"/>
        <v>-0.3762440063007304</v>
      </c>
      <c r="AI788" s="262">
        <f t="shared" si="317"/>
        <v>4.1068987409270221</v>
      </c>
      <c r="AJ788" s="262">
        <f t="shared" si="318"/>
        <v>3.6889999999997758E-5</v>
      </c>
      <c r="AK788" s="262">
        <f t="shared" si="319"/>
        <v>-300.9161549724642</v>
      </c>
    </row>
    <row r="789" spans="1:37" x14ac:dyDescent="0.25">
      <c r="A789" s="6">
        <f t="shared" si="301"/>
        <v>772</v>
      </c>
      <c r="B789" s="245">
        <f>+Rendimientos!F1462</f>
        <v>43129</v>
      </c>
      <c r="C789" s="247">
        <f>+Rendimientos!G1462</f>
        <v>-1.2175735165814916E-2</v>
      </c>
      <c r="D789" s="247">
        <f>+Rendimientos!H1462</f>
        <v>-2.8568889833088889E-3</v>
      </c>
      <c r="E789" s="247">
        <f>+Rendimientos!I1462</f>
        <v>-1.9082333799331611E-2</v>
      </c>
      <c r="F789">
        <f>+VLOOKUP(B789,ASURB.MX!$A$2:$H$1054,8,FALSE)</f>
        <v>4.9966145332829351E-3</v>
      </c>
      <c r="G789" s="264">
        <f>+dr!F776</f>
        <v>-6.4079999999994142E-5</v>
      </c>
      <c r="H789" s="264">
        <f>+dr!G776</f>
        <v>1.0009999999999186E-4</v>
      </c>
      <c r="I789" s="264">
        <f>+dr!H776</f>
        <v>3.9000000000011248E-6</v>
      </c>
      <c r="J789" s="264">
        <f>+dr!I776</f>
        <v>1.2431000000000247E-4</v>
      </c>
      <c r="K789" s="264">
        <f>+dr!J776</f>
        <v>0</v>
      </c>
      <c r="M789" s="6">
        <f t="shared" si="302"/>
        <v>772</v>
      </c>
      <c r="N789" s="1">
        <f t="shared" si="296"/>
        <v>43129</v>
      </c>
      <c r="O789" s="263">
        <f t="shared" si="297"/>
        <v>37.17695728089172</v>
      </c>
      <c r="P789" s="263">
        <f t="shared" si="298"/>
        <v>9.103953826810347</v>
      </c>
      <c r="Q789" s="263">
        <f t="shared" si="299"/>
        <v>14.51044801807231</v>
      </c>
      <c r="R789" s="263">
        <f t="shared" si="303"/>
        <v>306.64837718992572</v>
      </c>
      <c r="S789" s="98">
        <f t="shared" si="300"/>
        <v>3.0613113846153853E-2</v>
      </c>
      <c r="T789" s="265">
        <f>R789-'Ejercicio 7'!$J$12*EXP(-S789*34/360)</f>
        <v>306.55143565437675</v>
      </c>
      <c r="U789" s="280">
        <f t="shared" si="304"/>
        <v>8.210808E-2</v>
      </c>
      <c r="V789" s="280">
        <f t="shared" si="305"/>
        <v>8.2624710000000004E-2</v>
      </c>
      <c r="W789" s="280">
        <f t="shared" si="306"/>
        <v>-1.5215999999999841E-4</v>
      </c>
      <c r="X789" s="280">
        <f t="shared" si="307"/>
        <v>0</v>
      </c>
      <c r="Y789" s="262">
        <f t="shared" si="308"/>
        <v>9.9367780698667065</v>
      </c>
      <c r="Z789" s="262">
        <f t="shared" si="309"/>
        <v>9.7959302831965029</v>
      </c>
      <c r="AA789" s="262">
        <f t="shared" si="310"/>
        <v>10.00044829509595</v>
      </c>
      <c r="AB789" s="262">
        <f t="shared" si="311"/>
        <v>10</v>
      </c>
      <c r="AD789" s="6">
        <f t="shared" si="312"/>
        <v>772</v>
      </c>
      <c r="AE789" s="1">
        <f t="shared" si="313"/>
        <v>43537</v>
      </c>
      <c r="AF789" s="262">
        <f t="shared" si="314"/>
        <v>0.45542371910828194</v>
      </c>
      <c r="AG789" s="262">
        <f t="shared" si="315"/>
        <v>2.6046173189653743E-2</v>
      </c>
      <c r="AH789" s="262">
        <f t="shared" si="316"/>
        <v>0.27955198192768904</v>
      </c>
      <c r="AI789" s="262">
        <f t="shared" si="317"/>
        <v>-1.5283821899257077</v>
      </c>
      <c r="AJ789" s="262">
        <f t="shared" si="318"/>
        <v>6.4079999999994142E-5</v>
      </c>
      <c r="AK789" s="262">
        <f t="shared" si="319"/>
        <v>-306.55143565437675</v>
      </c>
    </row>
    <row r="790" spans="1:37" x14ac:dyDescent="0.25">
      <c r="A790" s="6">
        <f t="shared" si="301"/>
        <v>773</v>
      </c>
      <c r="B790" s="245">
        <f>+Rendimientos!F1463</f>
        <v>43130</v>
      </c>
      <c r="C790" s="247">
        <f>+Rendimientos!G1463</f>
        <v>1.6624423786499566E-2</v>
      </c>
      <c r="D790" s="247">
        <f>+Rendimientos!H1463</f>
        <v>3.0764220401305205E-3</v>
      </c>
      <c r="E790" s="247">
        <f>+Rendimientos!I1463</f>
        <v>1.5531960916790049E-2</v>
      </c>
      <c r="F790">
        <f>+VLOOKUP(B790,ASURB.MX!$A$2:$H$1054,8,FALSE)</f>
        <v>1.9257324036412202E-3</v>
      </c>
      <c r="G790" s="264">
        <f>+dr!F777</f>
        <v>-2.2000000000008124E-5</v>
      </c>
      <c r="H790" s="264">
        <f>+dr!G777</f>
        <v>2.0363000000001019E-4</v>
      </c>
      <c r="I790" s="264">
        <f>+dr!H777</f>
        <v>3.8700999999999319E-4</v>
      </c>
      <c r="J790" s="264">
        <f>+dr!I777</f>
        <v>2.9361999999999444E-4</v>
      </c>
      <c r="K790" s="264">
        <f>+dr!J777</f>
        <v>0</v>
      </c>
      <c r="M790" s="6">
        <f t="shared" si="302"/>
        <v>773</v>
      </c>
      <c r="N790" s="1">
        <f t="shared" si="296"/>
        <v>43130</v>
      </c>
      <c r="O790" s="263">
        <f t="shared" si="297"/>
        <v>38.263226845261123</v>
      </c>
      <c r="P790" s="263">
        <f t="shared" si="298"/>
        <v>9.1581309824267283</v>
      </c>
      <c r="Q790" s="263">
        <f t="shared" si="299"/>
        <v>15.021510957372028</v>
      </c>
      <c r="R790" s="263">
        <f t="shared" si="303"/>
        <v>305.70814058511723</v>
      </c>
      <c r="S790" s="98">
        <f t="shared" si="300"/>
        <v>3.0655193846153839E-2</v>
      </c>
      <c r="T790" s="265">
        <f>R790-'Ejercicio 7'!$J$12*EXP(-S790*34/360)</f>
        <v>305.6111994348347</v>
      </c>
      <c r="U790" s="280">
        <f t="shared" si="304"/>
        <v>8.2211610000000018E-2</v>
      </c>
      <c r="V790" s="280">
        <f t="shared" si="305"/>
        <v>8.3007819999999996E-2</v>
      </c>
      <c r="W790" s="280">
        <f t="shared" si="306"/>
        <v>1.7149999999993559E-5</v>
      </c>
      <c r="X790" s="280">
        <f t="shared" si="307"/>
        <v>0</v>
      </c>
      <c r="Y790" s="262">
        <f t="shared" si="308"/>
        <v>9.9367780698667065</v>
      </c>
      <c r="Z790" s="262">
        <f t="shared" si="309"/>
        <v>9.7959302831965029</v>
      </c>
      <c r="AA790" s="262">
        <f t="shared" si="310"/>
        <v>10.00044829509595</v>
      </c>
      <c r="AB790" s="262">
        <f t="shared" si="311"/>
        <v>10</v>
      </c>
      <c r="AD790" s="6">
        <f t="shared" si="312"/>
        <v>773</v>
      </c>
      <c r="AE790" s="1">
        <f t="shared" si="313"/>
        <v>43537</v>
      </c>
      <c r="AF790" s="262">
        <f t="shared" si="314"/>
        <v>-0.63084584526112053</v>
      </c>
      <c r="AG790" s="262">
        <f t="shared" si="315"/>
        <v>-2.8130982426727513E-2</v>
      </c>
      <c r="AH790" s="262">
        <f t="shared" si="316"/>
        <v>-0.23151095737202887</v>
      </c>
      <c r="AI790" s="262">
        <f t="shared" si="317"/>
        <v>-0.58814558511721771</v>
      </c>
      <c r="AJ790" s="262">
        <f t="shared" si="318"/>
        <v>2.2000000000008124E-5</v>
      </c>
      <c r="AK790" s="262">
        <f t="shared" si="319"/>
        <v>-305.6111994348347</v>
      </c>
    </row>
    <row r="791" spans="1:37" x14ac:dyDescent="0.25">
      <c r="A791" s="6">
        <f t="shared" si="301"/>
        <v>774</v>
      </c>
      <c r="B791" s="245">
        <f>+Rendimientos!F1464</f>
        <v>43131</v>
      </c>
      <c r="C791" s="247">
        <f>+Rendimientos!G1464</f>
        <v>-1.8560532813365928E-2</v>
      </c>
      <c r="D791" s="247">
        <f>+Rendimientos!H1464</f>
        <v>-3.9569453408191523E-3</v>
      </c>
      <c r="E791" s="247">
        <f>+Rendimientos!I1464</f>
        <v>0</v>
      </c>
      <c r="F791">
        <f>+VLOOKUP(B791,ASURB.MX!$A$2:$H$1054,8,FALSE)</f>
        <v>-4.4898899749381115E-3</v>
      </c>
      <c r="G791" s="264">
        <f>+dr!F778</f>
        <v>4.8912999999999041E-4</v>
      </c>
      <c r="H791" s="264">
        <f>+dr!G778</f>
        <v>1.7429999999984958E-5</v>
      </c>
      <c r="I791" s="264">
        <f>+dr!H778</f>
        <v>-2.6088999999999973E-4</v>
      </c>
      <c r="J791" s="264">
        <f>+dr!I778</f>
        <v>-1.7179999999998585E-4</v>
      </c>
      <c r="K791" s="264">
        <f>+dr!J778</f>
        <v>0</v>
      </c>
      <c r="M791" s="6">
        <f t="shared" si="302"/>
        <v>774</v>
      </c>
      <c r="N791" s="1">
        <f t="shared" si="296"/>
        <v>43131</v>
      </c>
      <c r="O791" s="263">
        <f t="shared" si="297"/>
        <v>36.940346092580853</v>
      </c>
      <c r="P791" s="263">
        <f t="shared" si="298"/>
        <v>9.0939444709618318</v>
      </c>
      <c r="Q791" s="263">
        <f t="shared" si="299"/>
        <v>14.79</v>
      </c>
      <c r="R791" s="263">
        <f t="shared" si="303"/>
        <v>303.7531106696859</v>
      </c>
      <c r="S791" s="98">
        <f t="shared" si="300"/>
        <v>3.1166323846153837E-2</v>
      </c>
      <c r="T791" s="265">
        <f>R791-'Ejercicio 7'!$J$12*EXP(-S791*34/360)</f>
        <v>303.65617419896824</v>
      </c>
      <c r="U791" s="280">
        <f t="shared" si="304"/>
        <v>8.2025409999999993E-2</v>
      </c>
      <c r="V791" s="280">
        <f t="shared" si="305"/>
        <v>8.2359920000000003E-2</v>
      </c>
      <c r="W791" s="280">
        <f t="shared" si="306"/>
        <v>-4.4826999999998673E-4</v>
      </c>
      <c r="X791" s="280">
        <f t="shared" si="307"/>
        <v>0</v>
      </c>
      <c r="Y791" s="262">
        <f t="shared" si="308"/>
        <v>9.9367780698667065</v>
      </c>
      <c r="Z791" s="262">
        <f t="shared" si="309"/>
        <v>9.7959302831965029</v>
      </c>
      <c r="AA791" s="262">
        <f t="shared" si="310"/>
        <v>10.00044829509595</v>
      </c>
      <c r="AB791" s="262">
        <f t="shared" si="311"/>
        <v>10</v>
      </c>
      <c r="AD791" s="6">
        <f t="shared" si="312"/>
        <v>774</v>
      </c>
      <c r="AE791" s="1">
        <f t="shared" si="313"/>
        <v>43537</v>
      </c>
      <c r="AF791" s="262">
        <f t="shared" si="314"/>
        <v>0.69203490741914919</v>
      </c>
      <c r="AG791" s="262">
        <f t="shared" si="315"/>
        <v>3.6055529038168999E-2</v>
      </c>
      <c r="AH791" s="262">
        <f t="shared" si="316"/>
        <v>0</v>
      </c>
      <c r="AI791" s="262">
        <f t="shared" si="317"/>
        <v>1.3668843303141216</v>
      </c>
      <c r="AJ791" s="262">
        <f t="shared" si="318"/>
        <v>-4.8912999999999041E-4</v>
      </c>
      <c r="AK791" s="262">
        <f t="shared" si="319"/>
        <v>-303.65617419896824</v>
      </c>
    </row>
    <row r="792" spans="1:37" x14ac:dyDescent="0.25">
      <c r="A792" s="6">
        <f t="shared" si="301"/>
        <v>775</v>
      </c>
      <c r="B792" s="245">
        <f>+Rendimientos!F1465</f>
        <v>43132</v>
      </c>
      <c r="C792" s="247">
        <f>+Rendimientos!G1465</f>
        <v>-9.0850722224709822E-3</v>
      </c>
      <c r="D792" s="247">
        <f>+Rendimientos!H1465</f>
        <v>1.681805118399237E-2</v>
      </c>
      <c r="E792" s="247">
        <f>+Rendimientos!I1465</f>
        <v>-1.0727131328079016E-2</v>
      </c>
      <c r="F792">
        <f>+VLOOKUP(B792,ASURB.MX!$A$2:$H$1054,8,FALSE)</f>
        <v>8.713537895380024E-3</v>
      </c>
      <c r="G792" s="264">
        <f>+dr!F779</f>
        <v>-3.8176999999998962E-4</v>
      </c>
      <c r="H792" s="264">
        <f>+dr!G779</f>
        <v>1.7524000000000706E-4</v>
      </c>
      <c r="I792" s="264">
        <f>+dr!H779</f>
        <v>7.527000000000228E-5</v>
      </c>
      <c r="J792" s="264">
        <f>+dr!I779</f>
        <v>-5.1670000000003657E-5</v>
      </c>
      <c r="K792" s="264">
        <f>+dr!J779</f>
        <v>0</v>
      </c>
      <c r="M792" s="6">
        <f t="shared" si="302"/>
        <v>775</v>
      </c>
      <c r="N792" s="1">
        <f t="shared" si="296"/>
        <v>43132</v>
      </c>
      <c r="O792" s="263">
        <f t="shared" si="297"/>
        <v>37.292036468992251</v>
      </c>
      <c r="P792" s="263">
        <f t="shared" si="298"/>
        <v>9.2848472721629864</v>
      </c>
      <c r="Q792" s="263">
        <f t="shared" si="299"/>
        <v>14.632193645647719</v>
      </c>
      <c r="R792" s="263">
        <f t="shared" si="303"/>
        <v>307.79028658723797</v>
      </c>
      <c r="S792" s="98">
        <f t="shared" si="300"/>
        <v>3.0295423846153857E-2</v>
      </c>
      <c r="T792" s="265">
        <f>R792-'Ejercicio 7'!$J$12*EXP(-S792*34/360)</f>
        <v>307.69334214300613</v>
      </c>
      <c r="U792" s="280">
        <f t="shared" si="304"/>
        <v>8.2183220000000015E-2</v>
      </c>
      <c r="V792" s="280">
        <f t="shared" si="305"/>
        <v>8.2696080000000005E-2</v>
      </c>
      <c r="W792" s="280">
        <f t="shared" si="306"/>
        <v>-3.2814000000000454E-4</v>
      </c>
      <c r="X792" s="280">
        <f t="shared" si="307"/>
        <v>0</v>
      </c>
      <c r="Y792" s="262">
        <f t="shared" si="308"/>
        <v>9.9367780698667065</v>
      </c>
      <c r="Z792" s="262">
        <f t="shared" si="309"/>
        <v>9.7959302831965029</v>
      </c>
      <c r="AA792" s="262">
        <f t="shared" si="310"/>
        <v>10.00044829509595</v>
      </c>
      <c r="AB792" s="262">
        <f t="shared" si="311"/>
        <v>10</v>
      </c>
      <c r="AD792" s="6">
        <f t="shared" si="312"/>
        <v>775</v>
      </c>
      <c r="AE792" s="1">
        <f t="shared" si="313"/>
        <v>43537</v>
      </c>
      <c r="AF792" s="262">
        <f t="shared" si="314"/>
        <v>0.34034453100775153</v>
      </c>
      <c r="AG792" s="262">
        <f t="shared" si="315"/>
        <v>-0.15484727216298566</v>
      </c>
      <c r="AH792" s="262">
        <f t="shared" si="316"/>
        <v>0.15780635435227985</v>
      </c>
      <c r="AI792" s="262">
        <f t="shared" si="317"/>
        <v>-2.6702915872379549</v>
      </c>
      <c r="AJ792" s="262">
        <f t="shared" si="318"/>
        <v>3.8176999999998962E-4</v>
      </c>
      <c r="AK792" s="262">
        <f t="shared" si="319"/>
        <v>-307.69334214300613</v>
      </c>
    </row>
    <row r="793" spans="1:37" x14ac:dyDescent="0.25">
      <c r="A793" s="6">
        <f t="shared" si="301"/>
        <v>776</v>
      </c>
      <c r="B793" s="245">
        <f>+Rendimientos!F1466</f>
        <v>43133</v>
      </c>
      <c r="C793" s="247">
        <f>+Rendimientos!G1466</f>
        <v>-8.5106896679086191E-3</v>
      </c>
      <c r="D793" s="247">
        <f>+Rendimientos!H1466</f>
        <v>3.027765676545403E-3</v>
      </c>
      <c r="E793" s="247">
        <f>+Rendimientos!I1466</f>
        <v>-2.6716916262450111E-2</v>
      </c>
      <c r="F793">
        <f>+VLOOKUP(B793,ASURB.MX!$A$2:$H$1054,8,FALSE)</f>
        <v>-8.1615614644175195E-3</v>
      </c>
      <c r="G793" s="264">
        <f>+dr!F780</f>
        <v>1.0003000000000095E-4</v>
      </c>
      <c r="H793" s="264">
        <f>+dr!G780</f>
        <v>6.2080999999999942E-4</v>
      </c>
      <c r="I793" s="264">
        <f>+dr!H780</f>
        <v>1.0079999999999811E-4</v>
      </c>
      <c r="J793" s="264">
        <f>+dr!I780</f>
        <v>8.7469999999992276E-5</v>
      </c>
      <c r="K793" s="264">
        <f>+dr!J780</f>
        <v>0</v>
      </c>
      <c r="M793" s="6">
        <f t="shared" si="302"/>
        <v>776</v>
      </c>
      <c r="N793" s="1">
        <f t="shared" si="296"/>
        <v>43133</v>
      </c>
      <c r="O793" s="263">
        <f t="shared" si="297"/>
        <v>37.313462516949158</v>
      </c>
      <c r="P793" s="263">
        <f t="shared" si="298"/>
        <v>9.1576853919163828</v>
      </c>
      <c r="Q793" s="263">
        <f t="shared" si="299"/>
        <v>14.400088616120234</v>
      </c>
      <c r="R793" s="263">
        <f t="shared" si="303"/>
        <v>302.63987400370735</v>
      </c>
      <c r="S793" s="98">
        <f t="shared" si="300"/>
        <v>3.0777223846153848E-2</v>
      </c>
      <c r="T793" s="265">
        <f>R793-'Ejercicio 7'!$J$12*EXP(-S793*34/360)</f>
        <v>302.54293397067056</v>
      </c>
      <c r="U793" s="280">
        <f t="shared" si="304"/>
        <v>8.2628790000000008E-2</v>
      </c>
      <c r="V793" s="280">
        <f t="shared" si="305"/>
        <v>8.2721610000000001E-2</v>
      </c>
      <c r="W793" s="280">
        <f t="shared" si="306"/>
        <v>-1.8900000000000861E-4</v>
      </c>
      <c r="X793" s="280">
        <f t="shared" si="307"/>
        <v>0</v>
      </c>
      <c r="Y793" s="262">
        <f t="shared" si="308"/>
        <v>9.9367780698667065</v>
      </c>
      <c r="Z793" s="262">
        <f t="shared" si="309"/>
        <v>9.7959302831965029</v>
      </c>
      <c r="AA793" s="262">
        <f t="shared" si="310"/>
        <v>10.00044829509595</v>
      </c>
      <c r="AB793" s="262">
        <f t="shared" si="311"/>
        <v>10</v>
      </c>
      <c r="AD793" s="6">
        <f t="shared" si="312"/>
        <v>776</v>
      </c>
      <c r="AE793" s="1">
        <f t="shared" si="313"/>
        <v>43537</v>
      </c>
      <c r="AF793" s="262">
        <f t="shared" si="314"/>
        <v>0.3189184830508438</v>
      </c>
      <c r="AG793" s="262">
        <f t="shared" si="315"/>
        <v>-2.7685391916381974E-2</v>
      </c>
      <c r="AH793" s="262">
        <f t="shared" si="316"/>
        <v>0.38991138387976498</v>
      </c>
      <c r="AI793" s="262">
        <f t="shared" si="317"/>
        <v>2.4801209962926691</v>
      </c>
      <c r="AJ793" s="262">
        <f t="shared" si="318"/>
        <v>-1.0003000000000095E-4</v>
      </c>
      <c r="AK793" s="262">
        <f t="shared" si="319"/>
        <v>-302.54293397067056</v>
      </c>
    </row>
    <row r="794" spans="1:37" x14ac:dyDescent="0.25">
      <c r="A794" s="6">
        <f t="shared" si="301"/>
        <v>777</v>
      </c>
      <c r="B794" s="245">
        <f>+Rendimientos!F1467</f>
        <v>43137</v>
      </c>
      <c r="C794" s="247">
        <f>+Rendimientos!G1467</f>
        <v>-1.9250511495586757E-2</v>
      </c>
      <c r="D794" s="247">
        <f>+Rendimientos!H1467</f>
        <v>-6.4993035373082644E-3</v>
      </c>
      <c r="E794" s="247">
        <f>+Rendimientos!I1467</f>
        <v>-1.6129370420587145E-2</v>
      </c>
      <c r="F794">
        <f>+VLOOKUP(B794,ASURB.MX!$A$2:$H$1054,8,FALSE)</f>
        <v>-3.1077838213223696E-2</v>
      </c>
      <c r="G794" s="264">
        <f>+dr!F781</f>
        <v>5.2089999999999081E-4</v>
      </c>
      <c r="H794" s="264">
        <f>+dr!G781</f>
        <v>4.4332999999999179E-4</v>
      </c>
      <c r="I794" s="264">
        <f>+dr!H781</f>
        <v>6.9922999999999513E-4</v>
      </c>
      <c r="J794" s="264">
        <f>+dr!I781</f>
        <v>7.194600000000051E-4</v>
      </c>
      <c r="K794" s="264">
        <f>+dr!J781</f>
        <v>0</v>
      </c>
      <c r="M794" s="6">
        <f t="shared" si="302"/>
        <v>777</v>
      </c>
      <c r="N794" s="1">
        <f t="shared" si="296"/>
        <v>43137</v>
      </c>
      <c r="O794" s="263">
        <f t="shared" si="297"/>
        <v>36.914866832347137</v>
      </c>
      <c r="P794" s="263">
        <f t="shared" si="298"/>
        <v>9.0708537715495119</v>
      </c>
      <c r="Q794" s="263">
        <f t="shared" si="299"/>
        <v>14.553360167498935</v>
      </c>
      <c r="R794" s="263">
        <f t="shared" si="303"/>
        <v>295.78335786543414</v>
      </c>
      <c r="S794" s="98">
        <f t="shared" si="300"/>
        <v>3.1198093846153838E-2</v>
      </c>
      <c r="T794" s="265">
        <f>R794-'Ejercicio 7'!$J$12*EXP(-S794*34/360)</f>
        <v>295.68642168557398</v>
      </c>
      <c r="U794" s="280">
        <f t="shared" si="304"/>
        <v>8.245131E-2</v>
      </c>
      <c r="V794" s="280">
        <f t="shared" si="305"/>
        <v>8.3320039999999998E-2</v>
      </c>
      <c r="W794" s="280">
        <f t="shared" si="306"/>
        <v>4.4299000000000421E-4</v>
      </c>
      <c r="X794" s="280">
        <f t="shared" si="307"/>
        <v>0</v>
      </c>
      <c r="Y794" s="262">
        <f t="shared" si="308"/>
        <v>9.9367780698667065</v>
      </c>
      <c r="Z794" s="262">
        <f t="shared" si="309"/>
        <v>9.7959302831965029</v>
      </c>
      <c r="AA794" s="262">
        <f t="shared" si="310"/>
        <v>10.00044829509595</v>
      </c>
      <c r="AB794" s="262">
        <f t="shared" si="311"/>
        <v>10</v>
      </c>
      <c r="AD794" s="6">
        <f t="shared" si="312"/>
        <v>777</v>
      </c>
      <c r="AE794" s="1">
        <f t="shared" si="313"/>
        <v>43537</v>
      </c>
      <c r="AF794" s="262">
        <f t="shared" si="314"/>
        <v>0.71751416765286535</v>
      </c>
      <c r="AG794" s="262">
        <f t="shared" si="315"/>
        <v>5.9146228450488891E-2</v>
      </c>
      <c r="AH794" s="262">
        <f t="shared" si="316"/>
        <v>0.23663983250106391</v>
      </c>
      <c r="AI794" s="262">
        <f t="shared" si="317"/>
        <v>9.3366371345658763</v>
      </c>
      <c r="AJ794" s="262">
        <f t="shared" si="318"/>
        <v>-5.2089999999999081E-4</v>
      </c>
      <c r="AK794" s="262">
        <f t="shared" si="319"/>
        <v>-295.68642168557398</v>
      </c>
    </row>
    <row r="795" spans="1:37" x14ac:dyDescent="0.25">
      <c r="A795" s="6">
        <f t="shared" si="301"/>
        <v>778</v>
      </c>
      <c r="B795" s="245">
        <f>+Rendimientos!F1468</f>
        <v>43138</v>
      </c>
      <c r="C795" s="247">
        <f>+Rendimientos!G1468</f>
        <v>-1.4855100990924184E-2</v>
      </c>
      <c r="D795" s="247">
        <f>+Rendimientos!H1468</f>
        <v>-5.0113568139523871E-3</v>
      </c>
      <c r="E795" s="247">
        <f>+Rendimientos!I1468</f>
        <v>1.2430281639027341E-2</v>
      </c>
      <c r="F795">
        <f>+VLOOKUP(B795,ASURB.MX!$A$2:$H$1054,8,FALSE)</f>
        <v>-2.2364210008949205E-2</v>
      </c>
      <c r="G795" s="264">
        <f>+dr!F782</f>
        <v>-1.1533999999999156E-4</v>
      </c>
      <c r="H795" s="264">
        <f>+dr!G782</f>
        <v>-1.0954999999998605E-4</v>
      </c>
      <c r="I795" s="264">
        <f>+dr!H782</f>
        <v>-1.001099999999866E-4</v>
      </c>
      <c r="J795" s="264">
        <f>+dr!I782</f>
        <v>-2.1339000000000774E-4</v>
      </c>
      <c r="K795" s="264">
        <f>+dr!J782</f>
        <v>0</v>
      </c>
      <c r="M795" s="6">
        <f t="shared" si="302"/>
        <v>778</v>
      </c>
      <c r="N795" s="1">
        <f t="shared" si="296"/>
        <v>43138</v>
      </c>
      <c r="O795" s="263">
        <f t="shared" si="297"/>
        <v>37.077479939678284</v>
      </c>
      <c r="P795" s="263">
        <f t="shared" si="298"/>
        <v>9.084360765048265</v>
      </c>
      <c r="Q795" s="263">
        <f t="shared" si="299"/>
        <v>14.974991230046902</v>
      </c>
      <c r="R795" s="263">
        <f t="shared" si="303"/>
        <v>298.37196577953347</v>
      </c>
      <c r="S795" s="98">
        <f t="shared" si="300"/>
        <v>3.0561853846153855E-2</v>
      </c>
      <c r="T795" s="265">
        <f>R795-'Ejercicio 7'!$J$12*EXP(-S795*34/360)</f>
        <v>298.27502377466783</v>
      </c>
      <c r="U795" s="280">
        <f t="shared" si="304"/>
        <v>8.1898430000000022E-2</v>
      </c>
      <c r="V795" s="280">
        <f t="shared" si="305"/>
        <v>8.2520700000000016E-2</v>
      </c>
      <c r="W795" s="280">
        <f t="shared" si="306"/>
        <v>-4.8986000000000862E-4</v>
      </c>
      <c r="X795" s="280">
        <f t="shared" si="307"/>
        <v>0</v>
      </c>
      <c r="Y795" s="262">
        <f t="shared" si="308"/>
        <v>9.9367780698667065</v>
      </c>
      <c r="Z795" s="262">
        <f t="shared" si="309"/>
        <v>9.7959302831965029</v>
      </c>
      <c r="AA795" s="262">
        <f t="shared" si="310"/>
        <v>10.00044829509595</v>
      </c>
      <c r="AB795" s="262">
        <f t="shared" si="311"/>
        <v>10</v>
      </c>
      <c r="AD795" s="6">
        <f t="shared" si="312"/>
        <v>778</v>
      </c>
      <c r="AE795" s="1">
        <f t="shared" si="313"/>
        <v>43537</v>
      </c>
      <c r="AF795" s="262">
        <f t="shared" si="314"/>
        <v>0.55490106032171838</v>
      </c>
      <c r="AG795" s="262">
        <f t="shared" si="315"/>
        <v>4.563923495173583E-2</v>
      </c>
      <c r="AH795" s="262">
        <f t="shared" si="316"/>
        <v>-0.18499123004690254</v>
      </c>
      <c r="AI795" s="262">
        <f t="shared" si="317"/>
        <v>6.7480292204665488</v>
      </c>
      <c r="AJ795" s="262">
        <f t="shared" si="318"/>
        <v>1.1533999999999156E-4</v>
      </c>
      <c r="AK795" s="262">
        <f t="shared" si="319"/>
        <v>-298.27502377466783</v>
      </c>
    </row>
    <row r="796" spans="1:37" x14ac:dyDescent="0.25">
      <c r="A796" s="6">
        <f t="shared" si="301"/>
        <v>779</v>
      </c>
      <c r="B796" s="245">
        <f>+Rendimientos!F1469</f>
        <v>43139</v>
      </c>
      <c r="C796" s="247">
        <f>+Rendimientos!G1469</f>
        <v>-4.6649599670321076E-2</v>
      </c>
      <c r="D796" s="247">
        <f>+Rendimientos!H1469</f>
        <v>-2.0969792725327303E-2</v>
      </c>
      <c r="E796" s="247">
        <f>+Rendimientos!I1469</f>
        <v>-3.3284020583295298E-2</v>
      </c>
      <c r="F796">
        <f>+VLOOKUP(B796,ASURB.MX!$A$2:$H$1054,8,FALSE)</f>
        <v>-3.6458105845410808E-2</v>
      </c>
      <c r="G796" s="264">
        <f>+dr!F783</f>
        <v>2.1149499999999904E-3</v>
      </c>
      <c r="H796" s="264">
        <f>+dr!G783</f>
        <v>4.4974999999999876E-4</v>
      </c>
      <c r="I796" s="264">
        <f>+dr!H783</f>
        <v>5.1070000000000282E-5</v>
      </c>
      <c r="J796" s="264">
        <f>+dr!I783</f>
        <v>6.2009999999999843E-4</v>
      </c>
      <c r="K796" s="264">
        <f>+dr!J783</f>
        <v>0</v>
      </c>
      <c r="M796" s="6">
        <f t="shared" si="302"/>
        <v>779</v>
      </c>
      <c r="N796" s="1">
        <f t="shared" si="296"/>
        <v>43139</v>
      </c>
      <c r="O796" s="263">
        <f t="shared" si="297"/>
        <v>35.917163634693878</v>
      </c>
      <c r="P796" s="263">
        <f t="shared" si="298"/>
        <v>8.9405392117638698</v>
      </c>
      <c r="Q796" s="263">
        <f t="shared" si="299"/>
        <v>14.305831568631298</v>
      </c>
      <c r="R796" s="263">
        <f t="shared" si="303"/>
        <v>294.19623763334363</v>
      </c>
      <c r="S796" s="98">
        <f t="shared" si="300"/>
        <v>3.2792143846153837E-2</v>
      </c>
      <c r="T796" s="265">
        <f>R796-'Ejercicio 7'!$J$12*EXP(-S796*34/360)</f>
        <v>294.09931604604606</v>
      </c>
      <c r="U796" s="280">
        <f t="shared" si="304"/>
        <v>8.2457730000000007E-2</v>
      </c>
      <c r="V796" s="280">
        <f t="shared" si="305"/>
        <v>8.2671880000000003E-2</v>
      </c>
      <c r="W796" s="280">
        <f t="shared" si="306"/>
        <v>3.4362999999999755E-4</v>
      </c>
      <c r="X796" s="280">
        <f t="shared" si="307"/>
        <v>0</v>
      </c>
      <c r="Y796" s="262">
        <f t="shared" si="308"/>
        <v>9.9367780698667065</v>
      </c>
      <c r="Z796" s="262">
        <f t="shared" si="309"/>
        <v>9.7959302831965029</v>
      </c>
      <c r="AA796" s="262">
        <f t="shared" si="310"/>
        <v>10.00044829509595</v>
      </c>
      <c r="AB796" s="262">
        <f t="shared" si="311"/>
        <v>10</v>
      </c>
      <c r="AD796" s="6">
        <f t="shared" si="312"/>
        <v>779</v>
      </c>
      <c r="AE796" s="1">
        <f t="shared" si="313"/>
        <v>43537</v>
      </c>
      <c r="AF796" s="262">
        <f t="shared" si="314"/>
        <v>1.715217365306124</v>
      </c>
      <c r="AG796" s="262">
        <f t="shared" si="315"/>
        <v>0.18946078823613099</v>
      </c>
      <c r="AH796" s="262">
        <f t="shared" si="316"/>
        <v>0.48416843136870114</v>
      </c>
      <c r="AI796" s="262">
        <f t="shared" si="317"/>
        <v>10.923757366656389</v>
      </c>
      <c r="AJ796" s="262">
        <f t="shared" si="318"/>
        <v>-2.1149499999999904E-3</v>
      </c>
      <c r="AK796" s="262">
        <f t="shared" si="319"/>
        <v>-294.09931604604606</v>
      </c>
    </row>
    <row r="797" spans="1:37" x14ac:dyDescent="0.25">
      <c r="A797" s="6">
        <f t="shared" si="301"/>
        <v>780</v>
      </c>
      <c r="B797" s="245">
        <f>+Rendimientos!F1470</f>
        <v>43140</v>
      </c>
      <c r="C797" s="247">
        <f>+Rendimientos!G1470</f>
        <v>-5.0017967801430077E-3</v>
      </c>
      <c r="D797" s="247">
        <f>+Rendimientos!H1470</f>
        <v>2.2306554397916412E-4</v>
      </c>
      <c r="E797" s="247">
        <f>+Rendimientos!I1470</f>
        <v>-1.2853688865789451E-2</v>
      </c>
      <c r="F797">
        <f>+VLOOKUP(B797,ASURB.MX!$A$2:$H$1054,8,FALSE)</f>
        <v>1.7190980943533585E-3</v>
      </c>
      <c r="G797" s="264">
        <f>+dr!F784</f>
        <v>2.9448000000001362E-4</v>
      </c>
      <c r="H797" s="264">
        <f>+dr!G784</f>
        <v>1.7562999999999607E-4</v>
      </c>
      <c r="I797" s="264">
        <f>+dr!H784</f>
        <v>2.4898999999999061E-4</v>
      </c>
      <c r="J797" s="264">
        <f>+dr!I784</f>
        <v>4.0808000000000511E-4</v>
      </c>
      <c r="K797" s="264">
        <f>+dr!J784</f>
        <v>0</v>
      </c>
      <c r="M797" s="6">
        <f t="shared" si="302"/>
        <v>780</v>
      </c>
      <c r="N797" s="1">
        <f t="shared" si="296"/>
        <v>43140</v>
      </c>
      <c r="O797" s="263">
        <f t="shared" si="297"/>
        <v>37.44462143692089</v>
      </c>
      <c r="P797" s="263">
        <f t="shared" si="298"/>
        <v>9.132036815579772</v>
      </c>
      <c r="Q797" s="263">
        <f t="shared" si="299"/>
        <v>14.601110505713892</v>
      </c>
      <c r="R797" s="263">
        <f t="shared" si="303"/>
        <v>305.64497732071726</v>
      </c>
      <c r="S797" s="98">
        <f t="shared" si="300"/>
        <v>3.097167384615386E-2</v>
      </c>
      <c r="T797" s="265">
        <f>R797-'Ejercicio 7'!$J$12*EXP(-S797*34/360)</f>
        <v>305.54803906794086</v>
      </c>
      <c r="U797" s="280">
        <f t="shared" si="304"/>
        <v>8.2183610000000004E-2</v>
      </c>
      <c r="V797" s="280">
        <f t="shared" si="305"/>
        <v>8.2869799999999993E-2</v>
      </c>
      <c r="W797" s="280">
        <f t="shared" si="306"/>
        <v>1.3161000000000422E-4</v>
      </c>
      <c r="X797" s="280">
        <f t="shared" si="307"/>
        <v>0</v>
      </c>
      <c r="Y797" s="262">
        <f t="shared" si="308"/>
        <v>9.9367780698667065</v>
      </c>
      <c r="Z797" s="262">
        <f t="shared" si="309"/>
        <v>9.7959302831965029</v>
      </c>
      <c r="AA797" s="262">
        <f t="shared" si="310"/>
        <v>10.00044829509595</v>
      </c>
      <c r="AB797" s="262">
        <f t="shared" si="311"/>
        <v>10</v>
      </c>
      <c r="AD797" s="6">
        <f t="shared" si="312"/>
        <v>780</v>
      </c>
      <c r="AE797" s="1">
        <f t="shared" si="313"/>
        <v>43537</v>
      </c>
      <c r="AF797" s="262">
        <f t="shared" si="314"/>
        <v>0.18775956307911201</v>
      </c>
      <c r="AG797" s="262">
        <f t="shared" si="315"/>
        <v>-2.0368155797712006E-3</v>
      </c>
      <c r="AH797" s="262">
        <f t="shared" si="316"/>
        <v>0.1888894942861068</v>
      </c>
      <c r="AI797" s="262">
        <f t="shared" si="317"/>
        <v>-0.5249823207172426</v>
      </c>
      <c r="AJ797" s="262">
        <f t="shared" si="318"/>
        <v>-2.9448000000001362E-4</v>
      </c>
      <c r="AK797" s="262">
        <f t="shared" si="319"/>
        <v>-305.54803906794086</v>
      </c>
    </row>
    <row r="798" spans="1:37" x14ac:dyDescent="0.25">
      <c r="A798" s="6">
        <f t="shared" si="301"/>
        <v>781</v>
      </c>
      <c r="B798" s="245">
        <f>+Rendimientos!F1471</f>
        <v>43143</v>
      </c>
      <c r="C798" s="247">
        <f>+Rendimientos!G1471</f>
        <v>-1.2252405529016115E-2</v>
      </c>
      <c r="D798" s="247">
        <f>+Rendimientos!H1471</f>
        <v>-1.0311603135237289E-2</v>
      </c>
      <c r="E798" s="247">
        <f>+Rendimientos!I1471</f>
        <v>7.7319551738976571E-3</v>
      </c>
      <c r="F798">
        <f>+VLOOKUP(B798,ASURB.MX!$A$2:$H$1054,8,FALSE)</f>
        <v>8.133724883258019E-3</v>
      </c>
      <c r="G798" s="264">
        <f>+dr!F785</f>
        <v>-3.4380000000000521E-5</v>
      </c>
      <c r="H798" s="264">
        <f>+dr!G785</f>
        <v>-1.2043999999999944E-4</v>
      </c>
      <c r="I798" s="264">
        <f>+dr!H785</f>
        <v>9.3099999999984862E-6</v>
      </c>
      <c r="J798" s="264">
        <f>+dr!I785</f>
        <v>4.7900000000045129E-6</v>
      </c>
      <c r="K798" s="264">
        <f>+dr!J785</f>
        <v>0</v>
      </c>
      <c r="M798" s="6">
        <f t="shared" si="302"/>
        <v>781</v>
      </c>
      <c r="N798" s="1">
        <f t="shared" si="296"/>
        <v>43143</v>
      </c>
      <c r="O798" s="263">
        <f t="shared" si="297"/>
        <v>37.174107019340973</v>
      </c>
      <c r="P798" s="263">
        <f t="shared" si="298"/>
        <v>9.0363387918872196</v>
      </c>
      <c r="Q798" s="263">
        <f t="shared" si="299"/>
        <v>14.904798854902998</v>
      </c>
      <c r="R798" s="263">
        <f t="shared" si="303"/>
        <v>307.61187750102295</v>
      </c>
      <c r="S798" s="98">
        <f t="shared" si="300"/>
        <v>3.0642813846153846E-2</v>
      </c>
      <c r="T798" s="265">
        <f>R798-'Ejercicio 7'!$J$12*EXP(-S798*34/360)</f>
        <v>307.51493623739464</v>
      </c>
      <c r="U798" s="280">
        <f t="shared" si="304"/>
        <v>8.1887540000000009E-2</v>
      </c>
      <c r="V798" s="280">
        <f t="shared" si="305"/>
        <v>8.2630120000000001E-2</v>
      </c>
      <c r="W798" s="280">
        <f t="shared" si="306"/>
        <v>-2.7167999999999637E-4</v>
      </c>
      <c r="X798" s="280">
        <f t="shared" si="307"/>
        <v>0</v>
      </c>
      <c r="Y798" s="262">
        <f t="shared" si="308"/>
        <v>9.9367780698667065</v>
      </c>
      <c r="Z798" s="262">
        <f t="shared" si="309"/>
        <v>9.7959302831965029</v>
      </c>
      <c r="AA798" s="262">
        <f t="shared" si="310"/>
        <v>10.00044829509595</v>
      </c>
      <c r="AB798" s="262">
        <f t="shared" si="311"/>
        <v>10</v>
      </c>
      <c r="AD798" s="6">
        <f t="shared" si="312"/>
        <v>781</v>
      </c>
      <c r="AE798" s="1">
        <f t="shared" si="313"/>
        <v>43537</v>
      </c>
      <c r="AF798" s="262">
        <f t="shared" si="314"/>
        <v>0.45827398065902969</v>
      </c>
      <c r="AG798" s="262">
        <f t="shared" si="315"/>
        <v>9.3661208112781225E-2</v>
      </c>
      <c r="AH798" s="262">
        <f t="shared" si="316"/>
        <v>-0.11479885490299857</v>
      </c>
      <c r="AI798" s="262">
        <f t="shared" si="317"/>
        <v>-2.4918825010229284</v>
      </c>
      <c r="AJ798" s="262">
        <f t="shared" si="318"/>
        <v>3.4380000000000521E-5</v>
      </c>
      <c r="AK798" s="262">
        <f t="shared" si="319"/>
        <v>-307.51493623739464</v>
      </c>
    </row>
    <row r="799" spans="1:37" x14ac:dyDescent="0.25">
      <c r="A799" s="6">
        <f t="shared" si="301"/>
        <v>782</v>
      </c>
      <c r="B799" s="245">
        <f>+Rendimientos!F1472</f>
        <v>43144</v>
      </c>
      <c r="C799" s="247">
        <f>+Rendimientos!G1472</f>
        <v>-7.2542621969788688E-4</v>
      </c>
      <c r="D799" s="247">
        <f>+Rendimientos!H1472</f>
        <v>-1.4754619521032828E-2</v>
      </c>
      <c r="E799" s="247">
        <f>+Rendimientos!I1472</f>
        <v>-7.7319551738976545E-3</v>
      </c>
      <c r="F799">
        <f>+VLOOKUP(B799,ASURB.MX!$A$2:$H$1054,8,FALSE)</f>
        <v>4.6225253098079733E-3</v>
      </c>
      <c r="G799" s="264">
        <f>+dr!F786</f>
        <v>-3.0517000000000738E-4</v>
      </c>
      <c r="H799" s="264">
        <f>+dr!G786</f>
        <v>1.5563000000000382E-4</v>
      </c>
      <c r="I799" s="264">
        <f>+dr!H786</f>
        <v>3.9065000000000627E-4</v>
      </c>
      <c r="J799" s="264">
        <f>+dr!I786</f>
        <v>6.6919999999998092E-5</v>
      </c>
      <c r="K799" s="264">
        <f>+dr!J786</f>
        <v>0</v>
      </c>
      <c r="M799" s="6">
        <f t="shared" si="302"/>
        <v>782</v>
      </c>
      <c r="N799" s="1">
        <f t="shared" si="296"/>
        <v>43144</v>
      </c>
      <c r="O799" s="263">
        <f t="shared" si="297"/>
        <v>37.605091383611317</v>
      </c>
      <c r="P799" s="263">
        <f t="shared" si="298"/>
        <v>8.9962792490690813</v>
      </c>
      <c r="Q799" s="263">
        <f t="shared" si="299"/>
        <v>14.67608534200669</v>
      </c>
      <c r="R799" s="263">
        <f t="shared" si="303"/>
        <v>306.53368479055575</v>
      </c>
      <c r="S799" s="98">
        <f t="shared" si="300"/>
        <v>3.0372023846153839E-2</v>
      </c>
      <c r="T799" s="265">
        <f>R799-'Ejercicio 7'!$J$12*EXP(-S799*34/360)</f>
        <v>306.43674104766058</v>
      </c>
      <c r="U799" s="280">
        <f t="shared" si="304"/>
        <v>8.2163610000000012E-2</v>
      </c>
      <c r="V799" s="280">
        <f t="shared" si="305"/>
        <v>8.3011460000000009E-2</v>
      </c>
      <c r="W799" s="280">
        <f t="shared" si="306"/>
        <v>-2.0955000000000279E-4</v>
      </c>
      <c r="X799" s="280">
        <f t="shared" si="307"/>
        <v>0</v>
      </c>
      <c r="Y799" s="262">
        <f t="shared" si="308"/>
        <v>9.9367780698667065</v>
      </c>
      <c r="Z799" s="262">
        <f t="shared" si="309"/>
        <v>9.7959302831965029</v>
      </c>
      <c r="AA799" s="262">
        <f t="shared" si="310"/>
        <v>10.00044829509595</v>
      </c>
      <c r="AB799" s="262">
        <f t="shared" si="311"/>
        <v>10</v>
      </c>
      <c r="AD799" s="6">
        <f t="shared" si="312"/>
        <v>782</v>
      </c>
      <c r="AE799" s="1">
        <f t="shared" si="313"/>
        <v>43537</v>
      </c>
      <c r="AF799" s="262">
        <f t="shared" si="314"/>
        <v>2.7289616388685545E-2</v>
      </c>
      <c r="AG799" s="262">
        <f t="shared" si="315"/>
        <v>0.13372075093091951</v>
      </c>
      <c r="AH799" s="262">
        <f t="shared" si="316"/>
        <v>0.11391465799330902</v>
      </c>
      <c r="AI799" s="262">
        <f t="shared" si="317"/>
        <v>-1.4136897905557362</v>
      </c>
      <c r="AJ799" s="262">
        <f t="shared" si="318"/>
        <v>3.0517000000000738E-4</v>
      </c>
      <c r="AK799" s="262">
        <f t="shared" si="319"/>
        <v>-306.43674104766058</v>
      </c>
    </row>
    <row r="800" spans="1:37" x14ac:dyDescent="0.25">
      <c r="A800" s="6">
        <f t="shared" si="301"/>
        <v>783</v>
      </c>
      <c r="B800" s="245">
        <f>+Rendimientos!F1473</f>
        <v>43145</v>
      </c>
      <c r="C800" s="247">
        <f>+Rendimientos!G1473</f>
        <v>2.5789394882914232E-2</v>
      </c>
      <c r="D800" s="247">
        <f>+Rendimientos!H1473</f>
        <v>5.0182282529815537E-3</v>
      </c>
      <c r="E800" s="247">
        <f>+Rendimientos!I1473</f>
        <v>-1.3020991330203019E-2</v>
      </c>
      <c r="F800">
        <f>+VLOOKUP(B800,ASURB.MX!$A$2:$H$1054,8,FALSE)</f>
        <v>4.6013496295105516E-3</v>
      </c>
      <c r="G800" s="264">
        <f>+dr!F787</f>
        <v>4.8460999999999643E-4</v>
      </c>
      <c r="H800" s="264">
        <f>+dr!G787</f>
        <v>8.7560000000000415E-5</v>
      </c>
      <c r="I800" s="264">
        <f>+dr!H787</f>
        <v>1.6918999999999962E-4</v>
      </c>
      <c r="J800" s="264">
        <f>+dr!I787</f>
        <v>4.6550000000006309E-5</v>
      </c>
      <c r="K800" s="264">
        <f>+dr!J787</f>
        <v>0</v>
      </c>
      <c r="M800" s="6">
        <f t="shared" si="302"/>
        <v>783</v>
      </c>
      <c r="N800" s="1">
        <f t="shared" si="296"/>
        <v>43145</v>
      </c>
      <c r="O800" s="263">
        <f t="shared" si="297"/>
        <v>38.615520126269963</v>
      </c>
      <c r="P800" s="263">
        <f t="shared" si="298"/>
        <v>9.1759315751239949</v>
      </c>
      <c r="Q800" s="263">
        <f t="shared" si="299"/>
        <v>14.598667908275095</v>
      </c>
      <c r="R800" s="263">
        <f t="shared" si="303"/>
        <v>306.52719379997205</v>
      </c>
      <c r="S800" s="98">
        <f t="shared" si="300"/>
        <v>3.1161803846153843E-2</v>
      </c>
      <c r="T800" s="265">
        <f>R800-'Ejercicio 7'!$J$12*EXP(-S800*34/360)</f>
        <v>306.4302572878733</v>
      </c>
      <c r="U800" s="280">
        <f t="shared" si="304"/>
        <v>8.2095540000000009E-2</v>
      </c>
      <c r="V800" s="280">
        <f t="shared" si="305"/>
        <v>8.2790000000000002E-2</v>
      </c>
      <c r="W800" s="280">
        <f t="shared" si="306"/>
        <v>-2.2991999999999457E-4</v>
      </c>
      <c r="X800" s="280">
        <f t="shared" si="307"/>
        <v>0</v>
      </c>
      <c r="Y800" s="262">
        <f t="shared" si="308"/>
        <v>9.9367780698667065</v>
      </c>
      <c r="Z800" s="262">
        <f t="shared" si="309"/>
        <v>9.7959302831965029</v>
      </c>
      <c r="AA800" s="262">
        <f t="shared" si="310"/>
        <v>10.00044829509595</v>
      </c>
      <c r="AB800" s="262">
        <f t="shared" si="311"/>
        <v>10</v>
      </c>
      <c r="AD800" s="6">
        <f t="shared" si="312"/>
        <v>783</v>
      </c>
      <c r="AE800" s="1">
        <f t="shared" si="313"/>
        <v>43537</v>
      </c>
      <c r="AF800" s="262">
        <f t="shared" si="314"/>
        <v>-0.98313912626996114</v>
      </c>
      <c r="AG800" s="262">
        <f t="shared" si="315"/>
        <v>-4.5931575123994151E-2</v>
      </c>
      <c r="AH800" s="262">
        <f t="shared" si="316"/>
        <v>0.19133209172490417</v>
      </c>
      <c r="AI800" s="262">
        <f t="shared" si="317"/>
        <v>-1.4071987999720363</v>
      </c>
      <c r="AJ800" s="262">
        <f t="shared" si="318"/>
        <v>-4.8460999999999643E-4</v>
      </c>
      <c r="AK800" s="262">
        <f t="shared" si="319"/>
        <v>-306.4302572878733</v>
      </c>
    </row>
    <row r="801" spans="1:37" x14ac:dyDescent="0.25">
      <c r="A801" s="6">
        <f t="shared" si="301"/>
        <v>784</v>
      </c>
      <c r="B801" s="245">
        <f>+Rendimientos!F1474</f>
        <v>43146</v>
      </c>
      <c r="C801" s="247">
        <f>+Rendimientos!G1474</f>
        <v>-1.4245255136048917E-2</v>
      </c>
      <c r="D801" s="247">
        <f>+Rendimientos!H1474</f>
        <v>-4.3325201750163229E-3</v>
      </c>
      <c r="E801" s="247">
        <f>+Rendimientos!I1474</f>
        <v>1.6249902116465889E-2</v>
      </c>
      <c r="F801">
        <f>+VLOOKUP(B801,ASURB.MX!$A$2:$H$1054,8,FALSE)</f>
        <v>1.3385812520134013E-2</v>
      </c>
      <c r="G801" s="264">
        <f>+dr!F788</f>
        <v>-3.2116999999999563E-4</v>
      </c>
      <c r="H801" s="264">
        <f>+dr!G788</f>
        <v>7.6380000000000892E-5</v>
      </c>
      <c r="I801" s="264">
        <f>+dr!H788</f>
        <v>3.1341999999999481E-4</v>
      </c>
      <c r="J801" s="264">
        <f>+dr!I788</f>
        <v>-2.4648000000000725E-4</v>
      </c>
      <c r="K801" s="264">
        <f>+dr!J788</f>
        <v>0</v>
      </c>
      <c r="M801" s="6">
        <f t="shared" si="302"/>
        <v>784</v>
      </c>
      <c r="N801" s="1">
        <f t="shared" si="296"/>
        <v>43146</v>
      </c>
      <c r="O801" s="263">
        <f t="shared" si="297"/>
        <v>37.100098383309764</v>
      </c>
      <c r="P801" s="263">
        <f t="shared" si="298"/>
        <v>9.0905296555744535</v>
      </c>
      <c r="Q801" s="263">
        <f t="shared" si="299"/>
        <v>15.032299391236885</v>
      </c>
      <c r="R801" s="263">
        <f t="shared" si="303"/>
        <v>309.23173212546413</v>
      </c>
      <c r="S801" s="98">
        <f t="shared" si="300"/>
        <v>3.0356023846153851E-2</v>
      </c>
      <c r="T801" s="265">
        <f>R801-'Ejercicio 7'!$J$12*EXP(-S801*34/360)</f>
        <v>309.13478823607608</v>
      </c>
      <c r="U801" s="280">
        <f t="shared" si="304"/>
        <v>8.2084360000000009E-2</v>
      </c>
      <c r="V801" s="280">
        <f t="shared" si="305"/>
        <v>8.2934229999999998E-2</v>
      </c>
      <c r="W801" s="280">
        <f t="shared" si="306"/>
        <v>-5.2295000000000813E-4</v>
      </c>
      <c r="X801" s="280">
        <f t="shared" si="307"/>
        <v>0</v>
      </c>
      <c r="Y801" s="262">
        <f t="shared" si="308"/>
        <v>9.9367780698667065</v>
      </c>
      <c r="Z801" s="262">
        <f t="shared" si="309"/>
        <v>9.7959302831965029</v>
      </c>
      <c r="AA801" s="262">
        <f t="shared" si="310"/>
        <v>10.00044829509595</v>
      </c>
      <c r="AB801" s="262">
        <f t="shared" si="311"/>
        <v>10</v>
      </c>
      <c r="AD801" s="6">
        <f t="shared" si="312"/>
        <v>784</v>
      </c>
      <c r="AE801" s="1">
        <f t="shared" si="313"/>
        <v>43537</v>
      </c>
      <c r="AF801" s="262">
        <f t="shared" si="314"/>
        <v>0.5322826166902388</v>
      </c>
      <c r="AG801" s="262">
        <f t="shared" si="315"/>
        <v>3.947034442554731E-2</v>
      </c>
      <c r="AH801" s="262">
        <f t="shared" si="316"/>
        <v>-0.2422993912368856</v>
      </c>
      <c r="AI801" s="262">
        <f t="shared" si="317"/>
        <v>-4.1117371254641171</v>
      </c>
      <c r="AJ801" s="262">
        <f t="shared" si="318"/>
        <v>3.2116999999999563E-4</v>
      </c>
      <c r="AK801" s="262">
        <f t="shared" si="319"/>
        <v>-309.13478823607608</v>
      </c>
    </row>
    <row r="802" spans="1:37" x14ac:dyDescent="0.25">
      <c r="A802" s="6">
        <f t="shared" si="301"/>
        <v>785</v>
      </c>
      <c r="B802" s="245">
        <f>+Rendimientos!F1475</f>
        <v>43147</v>
      </c>
      <c r="C802" s="247">
        <f>+Rendimientos!G1475</f>
        <v>-2.154399397026214E-3</v>
      </c>
      <c r="D802" s="247">
        <f>+Rendimientos!H1475</f>
        <v>5.6967938720655174E-3</v>
      </c>
      <c r="E802" s="247">
        <f>+Rendimientos!I1475</f>
        <v>1.9157669939269772E-2</v>
      </c>
      <c r="F802">
        <f>+VLOOKUP(B802,ASURB.MX!$A$2:$H$1054,8,FALSE)</f>
        <v>-1.4986530524717529E-2</v>
      </c>
      <c r="G802" s="264">
        <f>+dr!F789</f>
        <v>-2.1897999999999362E-4</v>
      </c>
      <c r="H802" s="264">
        <f>+dr!G789</f>
        <v>2.2659999999993796E-5</v>
      </c>
      <c r="I802" s="264">
        <f>+dr!H789</f>
        <v>5.7559999999998168E-5</v>
      </c>
      <c r="J802" s="264">
        <f>+dr!I789</f>
        <v>-1.8787000000000664E-4</v>
      </c>
      <c r="K802" s="264">
        <f>+dr!J789</f>
        <v>0</v>
      </c>
      <c r="M802" s="6">
        <f t="shared" si="302"/>
        <v>785</v>
      </c>
      <c r="N802" s="1">
        <f t="shared" si="296"/>
        <v>43147</v>
      </c>
      <c r="O802" s="263">
        <f t="shared" si="297"/>
        <v>37.551393092539463</v>
      </c>
      <c r="P802" s="263">
        <f t="shared" si="298"/>
        <v>9.1821601598266618</v>
      </c>
      <c r="Q802" s="263">
        <f t="shared" si="299"/>
        <v>15.076073439250747</v>
      </c>
      <c r="R802" s="263">
        <f t="shared" si="303"/>
        <v>300.58139873258074</v>
      </c>
      <c r="S802" s="98">
        <f t="shared" si="300"/>
        <v>3.0458213846153853E-2</v>
      </c>
      <c r="T802" s="265">
        <f>R802-'Ejercicio 7'!$J$12*EXP(-S802*34/360)</f>
        <v>300.48445577882057</v>
      </c>
      <c r="U802" s="280">
        <f t="shared" si="304"/>
        <v>8.2030640000000002E-2</v>
      </c>
      <c r="V802" s="280">
        <f t="shared" si="305"/>
        <v>8.2678370000000001E-2</v>
      </c>
      <c r="W802" s="280">
        <f t="shared" si="306"/>
        <v>-4.6434000000000752E-4</v>
      </c>
      <c r="X802" s="280">
        <f t="shared" si="307"/>
        <v>0</v>
      </c>
      <c r="Y802" s="262">
        <f t="shared" si="308"/>
        <v>9.9367780698667065</v>
      </c>
      <c r="Z802" s="262">
        <f t="shared" si="309"/>
        <v>9.7959302831965029</v>
      </c>
      <c r="AA802" s="262">
        <f t="shared" si="310"/>
        <v>10.00044829509595</v>
      </c>
      <c r="AB802" s="262">
        <f t="shared" si="311"/>
        <v>10</v>
      </c>
      <c r="AD802" s="6">
        <f t="shared" si="312"/>
        <v>785</v>
      </c>
      <c r="AE802" s="1">
        <f t="shared" si="313"/>
        <v>43537</v>
      </c>
      <c r="AF802" s="262">
        <f t="shared" si="314"/>
        <v>8.0987907460539077E-2</v>
      </c>
      <c r="AG802" s="262">
        <f t="shared" si="315"/>
        <v>-5.2160159826661001E-2</v>
      </c>
      <c r="AH802" s="262">
        <f t="shared" si="316"/>
        <v>-0.2860734392507478</v>
      </c>
      <c r="AI802" s="262">
        <f t="shared" si="317"/>
        <v>4.5385962674192797</v>
      </c>
      <c r="AJ802" s="262">
        <f t="shared" si="318"/>
        <v>2.1897999999999362E-4</v>
      </c>
      <c r="AK802" s="262">
        <f t="shared" si="319"/>
        <v>-300.48445577882057</v>
      </c>
    </row>
    <row r="803" spans="1:37" x14ac:dyDescent="0.25">
      <c r="A803" s="6">
        <f t="shared" si="301"/>
        <v>786</v>
      </c>
      <c r="B803" s="245">
        <f>+Rendimientos!F1476</f>
        <v>43150</v>
      </c>
      <c r="C803" s="247">
        <f>+Rendimientos!G1476</f>
        <v>1.4367818563628255E-3</v>
      </c>
      <c r="D803" s="247">
        <f>+Rendimientos!H1476</f>
        <v>-2.0470859465176968E-3</v>
      </c>
      <c r="E803" s="247">
        <f>+Rendimientos!I1476</f>
        <v>3.1576082712610502E-3</v>
      </c>
      <c r="F803">
        <f>+VLOOKUP(B803,ASURB.MX!$A$2:$H$1054,8,FALSE)</f>
        <v>1.0387847247214985E-2</v>
      </c>
      <c r="G803" s="264">
        <f>+dr!F790</f>
        <v>1.1999999999234845E-7</v>
      </c>
      <c r="H803" s="264">
        <f>+dr!G790</f>
        <v>1.4900000000067637E-6</v>
      </c>
      <c r="I803" s="264">
        <f>+dr!H790</f>
        <v>-2.5799999999881473E-6</v>
      </c>
      <c r="J803" s="264">
        <f>+dr!I790</f>
        <v>1.0670000000004287E-5</v>
      </c>
      <c r="K803" s="264">
        <f>+dr!J790</f>
        <v>0</v>
      </c>
      <c r="M803" s="6">
        <f t="shared" si="302"/>
        <v>786</v>
      </c>
      <c r="N803" s="1">
        <f t="shared" si="296"/>
        <v>43150</v>
      </c>
      <c r="O803" s="263">
        <f t="shared" si="297"/>
        <v>37.686489383896479</v>
      </c>
      <c r="P803" s="263">
        <f t="shared" si="298"/>
        <v>9.1113292221718307</v>
      </c>
      <c r="Q803" s="263">
        <f t="shared" si="299"/>
        <v>14.836774835772115</v>
      </c>
      <c r="R803" s="263">
        <f t="shared" si="303"/>
        <v>308.30605439942241</v>
      </c>
      <c r="S803" s="98">
        <f t="shared" si="300"/>
        <v>3.0677313846153839E-2</v>
      </c>
      <c r="T803" s="265">
        <f>R803-'Ejercicio 7'!$J$12*EXP(-S803*34/360)</f>
        <v>308.20911345166053</v>
      </c>
      <c r="U803" s="280">
        <f t="shared" si="304"/>
        <v>8.2009470000000015E-2</v>
      </c>
      <c r="V803" s="280">
        <f t="shared" si="305"/>
        <v>8.2618230000000015E-2</v>
      </c>
      <c r="W803" s="280">
        <f t="shared" si="306"/>
        <v>-2.6579999999999659E-4</v>
      </c>
      <c r="X803" s="280">
        <f t="shared" si="307"/>
        <v>0</v>
      </c>
      <c r="Y803" s="262">
        <f t="shared" si="308"/>
        <v>9.9367780698667065</v>
      </c>
      <c r="Z803" s="262">
        <f t="shared" si="309"/>
        <v>9.7959302831965029</v>
      </c>
      <c r="AA803" s="262">
        <f t="shared" si="310"/>
        <v>10.00044829509595</v>
      </c>
      <c r="AB803" s="262">
        <f t="shared" si="311"/>
        <v>10</v>
      </c>
      <c r="AD803" s="6">
        <f t="shared" si="312"/>
        <v>786</v>
      </c>
      <c r="AE803" s="1">
        <f t="shared" si="313"/>
        <v>43537</v>
      </c>
      <c r="AF803" s="262">
        <f t="shared" si="314"/>
        <v>-5.4108383896476653E-2</v>
      </c>
      <c r="AG803" s="262">
        <f t="shared" si="315"/>
        <v>1.867077782817006E-2</v>
      </c>
      <c r="AH803" s="262">
        <f t="shared" si="316"/>
        <v>-4.6774835772115608E-2</v>
      </c>
      <c r="AI803" s="262">
        <f t="shared" si="317"/>
        <v>-3.1860593994223905</v>
      </c>
      <c r="AJ803" s="262">
        <f t="shared" si="318"/>
        <v>-1.1999999999234845E-7</v>
      </c>
      <c r="AK803" s="262">
        <f t="shared" si="319"/>
        <v>-308.20911345166053</v>
      </c>
    </row>
    <row r="804" spans="1:37" x14ac:dyDescent="0.25">
      <c r="A804" s="6">
        <f t="shared" si="301"/>
        <v>787</v>
      </c>
      <c r="B804" s="245">
        <f>+Rendimientos!F1477</f>
        <v>43151</v>
      </c>
      <c r="C804" s="247">
        <f>+Rendimientos!G1477</f>
        <v>-2.9874717176896284E-2</v>
      </c>
      <c r="D804" s="247">
        <f>+Rendimientos!H1477</f>
        <v>3.1826068868898581E-3</v>
      </c>
      <c r="E804" s="247">
        <f>+Rendimientos!I1477</f>
        <v>-1.0139536775316205E-2</v>
      </c>
      <c r="F804">
        <f>+VLOOKUP(B804,ASURB.MX!$A$2:$H$1054,8,FALSE)</f>
        <v>7.4002115502381782E-3</v>
      </c>
      <c r="G804" s="264">
        <f>+dr!F791</f>
        <v>-8.679999999999799E-5</v>
      </c>
      <c r="H804" s="264">
        <f>+dr!G791</f>
        <v>9.3979999999993513E-5</v>
      </c>
      <c r="I804" s="264">
        <f>+dr!H791</f>
        <v>4.6248999999999596E-4</v>
      </c>
      <c r="J804" s="264">
        <f>+dr!I791</f>
        <v>7.4834000000000012E-4</v>
      </c>
      <c r="K804" s="264">
        <f>+dr!J791</f>
        <v>0</v>
      </c>
      <c r="M804" s="6">
        <f t="shared" si="302"/>
        <v>787</v>
      </c>
      <c r="N804" s="1">
        <f t="shared" si="296"/>
        <v>43151</v>
      </c>
      <c r="O804" s="263">
        <f t="shared" si="297"/>
        <v>36.524751695620964</v>
      </c>
      <c r="P804" s="263">
        <f t="shared" si="298"/>
        <v>9.1591034887935052</v>
      </c>
      <c r="Q804" s="263">
        <f t="shared" si="299"/>
        <v>14.640793969433126</v>
      </c>
      <c r="R804" s="263">
        <f t="shared" si="303"/>
        <v>307.38632282127628</v>
      </c>
      <c r="S804" s="98">
        <f t="shared" si="300"/>
        <v>3.0590393846153849E-2</v>
      </c>
      <c r="T804" s="265">
        <f>R804-'Ejercicio 7'!$J$12*EXP(-S804*34/360)</f>
        <v>307.28938107771211</v>
      </c>
      <c r="U804" s="280">
        <f t="shared" si="304"/>
        <v>8.2101960000000002E-2</v>
      </c>
      <c r="V804" s="280">
        <f t="shared" si="305"/>
        <v>8.3083299999999999E-2</v>
      </c>
      <c r="W804" s="280">
        <f t="shared" si="306"/>
        <v>4.7186999999999923E-4</v>
      </c>
      <c r="X804" s="280">
        <f t="shared" si="307"/>
        <v>0</v>
      </c>
      <c r="Y804" s="262">
        <f t="shared" si="308"/>
        <v>9.9367780698667065</v>
      </c>
      <c r="Z804" s="262">
        <f t="shared" si="309"/>
        <v>9.7959302831965029</v>
      </c>
      <c r="AA804" s="262">
        <f t="shared" si="310"/>
        <v>10.00044829509595</v>
      </c>
      <c r="AB804" s="262">
        <f t="shared" si="311"/>
        <v>10</v>
      </c>
      <c r="AD804" s="6">
        <f t="shared" si="312"/>
        <v>787</v>
      </c>
      <c r="AE804" s="1">
        <f t="shared" si="313"/>
        <v>43537</v>
      </c>
      <c r="AF804" s="262">
        <f t="shared" si="314"/>
        <v>1.1076293043790386</v>
      </c>
      <c r="AG804" s="262">
        <f t="shared" si="315"/>
        <v>-2.910348879350444E-2</v>
      </c>
      <c r="AH804" s="262">
        <f t="shared" si="316"/>
        <v>0.14920603056687298</v>
      </c>
      <c r="AI804" s="262">
        <f t="shared" si="317"/>
        <v>-2.2663278212762634</v>
      </c>
      <c r="AJ804" s="262">
        <f t="shared" si="318"/>
        <v>8.679999999999799E-5</v>
      </c>
      <c r="AK804" s="262">
        <f t="shared" si="319"/>
        <v>-307.28938107771211</v>
      </c>
    </row>
    <row r="805" spans="1:37" x14ac:dyDescent="0.25">
      <c r="A805" s="6">
        <f t="shared" si="301"/>
        <v>788</v>
      </c>
      <c r="B805" s="245">
        <f>+Rendimientos!F1478</f>
        <v>43152</v>
      </c>
      <c r="C805" s="247">
        <f>+Rendimientos!G1478</f>
        <v>-1.7910926566530219E-2</v>
      </c>
      <c r="D805" s="247">
        <f>+Rendimientos!H1478</f>
        <v>-2.0448530764215688E-3</v>
      </c>
      <c r="E805" s="247">
        <f>+Rendimientos!I1478</f>
        <v>1.4543425866351168E-2</v>
      </c>
      <c r="F805">
        <f>+VLOOKUP(B805,ASURB.MX!$A$2:$H$1054,8,FALSE)</f>
        <v>-3.7078488037071869E-3</v>
      </c>
      <c r="G805" s="264">
        <f>+dr!F792</f>
        <v>-8.8239999999989438E-5</v>
      </c>
      <c r="H805" s="264">
        <f>+dr!G792</f>
        <v>-1.8080000000003649E-5</v>
      </c>
      <c r="I805" s="264">
        <f>+dr!H792</f>
        <v>-3.9720000000000033E-4</v>
      </c>
      <c r="J805" s="264">
        <f>+dr!I792</f>
        <v>-2.7663999999999467E-4</v>
      </c>
      <c r="K805" s="264">
        <f>+dr!J792</f>
        <v>0</v>
      </c>
      <c r="M805" s="6">
        <f t="shared" si="302"/>
        <v>788</v>
      </c>
      <c r="N805" s="1">
        <f t="shared" si="296"/>
        <v>43152</v>
      </c>
      <c r="O805" s="263">
        <f t="shared" si="297"/>
        <v>36.964350568047337</v>
      </c>
      <c r="P805" s="263">
        <f t="shared" si="298"/>
        <v>9.1113495666090998</v>
      </c>
      <c r="Q805" s="263">
        <f t="shared" si="299"/>
        <v>15.006669004384118</v>
      </c>
      <c r="R805" s="263">
        <f t="shared" si="303"/>
        <v>303.99075101827583</v>
      </c>
      <c r="S805" s="98">
        <f t="shared" si="300"/>
        <v>3.0588953846153857E-2</v>
      </c>
      <c r="T805" s="265">
        <f>R805-'Ejercicio 7'!$J$12*EXP(-S805*34/360)</f>
        <v>303.89380926152757</v>
      </c>
      <c r="U805" s="280">
        <f t="shared" si="304"/>
        <v>8.1989900000000004E-2</v>
      </c>
      <c r="V805" s="280">
        <f t="shared" si="305"/>
        <v>8.2223610000000003E-2</v>
      </c>
      <c r="W805" s="280">
        <f t="shared" si="306"/>
        <v>-5.5310999999999555E-4</v>
      </c>
      <c r="X805" s="280">
        <f t="shared" si="307"/>
        <v>0</v>
      </c>
      <c r="Y805" s="262">
        <f t="shared" si="308"/>
        <v>9.9367780698667065</v>
      </c>
      <c r="Z805" s="262">
        <f t="shared" si="309"/>
        <v>9.7959302831965029</v>
      </c>
      <c r="AA805" s="262">
        <f t="shared" si="310"/>
        <v>10.00044829509595</v>
      </c>
      <c r="AB805" s="262">
        <f t="shared" si="311"/>
        <v>10</v>
      </c>
      <c r="AD805" s="6">
        <f t="shared" si="312"/>
        <v>788</v>
      </c>
      <c r="AE805" s="1">
        <f t="shared" si="313"/>
        <v>43537</v>
      </c>
      <c r="AF805" s="262">
        <f t="shared" si="314"/>
        <v>0.66803043195266554</v>
      </c>
      <c r="AG805" s="262">
        <f t="shared" si="315"/>
        <v>1.8650433390901E-2</v>
      </c>
      <c r="AH805" s="262">
        <f t="shared" si="316"/>
        <v>-0.21666900438411929</v>
      </c>
      <c r="AI805" s="262">
        <f t="shared" si="317"/>
        <v>1.1292439817241871</v>
      </c>
      <c r="AJ805" s="262">
        <f t="shared" si="318"/>
        <v>8.8239999999989438E-5</v>
      </c>
      <c r="AK805" s="262">
        <f t="shared" si="319"/>
        <v>-303.89380926152757</v>
      </c>
    </row>
    <row r="806" spans="1:37" x14ac:dyDescent="0.25">
      <c r="A806" s="6">
        <f t="shared" si="301"/>
        <v>789</v>
      </c>
      <c r="B806" s="245">
        <f>+Rendimientos!F1479</f>
        <v>43153</v>
      </c>
      <c r="C806" s="247">
        <f>+Rendimientos!G1479</f>
        <v>1.6430541396095955E-2</v>
      </c>
      <c r="D806" s="247">
        <f>+Rendimientos!H1479</f>
        <v>9.7319842656416935E-3</v>
      </c>
      <c r="E806" s="247">
        <f>+Rendimientos!I1479</f>
        <v>5.6338686077163471E-3</v>
      </c>
      <c r="F806">
        <f>+VLOOKUP(B806,ASURB.MX!$A$2:$H$1054,8,FALSE)</f>
        <v>-2.8706496901797405E-3</v>
      </c>
      <c r="G806" s="264">
        <f>+dr!F793</f>
        <v>7.5799999999931478E-6</v>
      </c>
      <c r="H806" s="264">
        <f>+dr!G793</f>
        <v>1.2805000000000455E-4</v>
      </c>
      <c r="I806" s="264">
        <f>+dr!H793</f>
        <v>-3.7802000000000668E-4</v>
      </c>
      <c r="J806" s="264">
        <f>+dr!I793</f>
        <v>-2.178400000000108E-4</v>
      </c>
      <c r="K806" s="264">
        <f>+dr!J793</f>
        <v>0</v>
      </c>
      <c r="M806" s="6">
        <f t="shared" si="302"/>
        <v>789</v>
      </c>
      <c r="N806" s="1">
        <f t="shared" si="296"/>
        <v>43153</v>
      </c>
      <c r="O806" s="263">
        <f t="shared" si="297"/>
        <v>38.255808998493976</v>
      </c>
      <c r="P806" s="263">
        <f t="shared" si="298"/>
        <v>9.2192867804102558</v>
      </c>
      <c r="Q806" s="263">
        <f t="shared" si="299"/>
        <v>14.873560078941324</v>
      </c>
      <c r="R806" s="263">
        <f t="shared" si="303"/>
        <v>304.24535836920188</v>
      </c>
      <c r="S806" s="98">
        <f t="shared" si="300"/>
        <v>3.068477384615384E-2</v>
      </c>
      <c r="T806" s="265">
        <f>R806-'Ejercicio 7'!$J$12*EXP(-S806*34/360)</f>
        <v>304.14841748974027</v>
      </c>
      <c r="U806" s="280">
        <f t="shared" si="304"/>
        <v>8.2136030000000013E-2</v>
      </c>
      <c r="V806" s="280">
        <f t="shared" si="305"/>
        <v>8.2242789999999996E-2</v>
      </c>
      <c r="W806" s="280">
        <f t="shared" si="306"/>
        <v>-4.9431000000001168E-4</v>
      </c>
      <c r="X806" s="280">
        <f t="shared" si="307"/>
        <v>0</v>
      </c>
      <c r="Y806" s="262">
        <f t="shared" si="308"/>
        <v>9.9367780698667065</v>
      </c>
      <c r="Z806" s="262">
        <f t="shared" si="309"/>
        <v>9.7959302831965029</v>
      </c>
      <c r="AA806" s="262">
        <f t="shared" si="310"/>
        <v>10.00044829509595</v>
      </c>
      <c r="AB806" s="262">
        <f t="shared" si="311"/>
        <v>10</v>
      </c>
      <c r="AD806" s="6">
        <f t="shared" si="312"/>
        <v>789</v>
      </c>
      <c r="AE806" s="1">
        <f t="shared" si="313"/>
        <v>43537</v>
      </c>
      <c r="AF806" s="262">
        <f t="shared" si="314"/>
        <v>-0.62342799849397323</v>
      </c>
      <c r="AG806" s="262">
        <f t="shared" si="315"/>
        <v>-8.9286780410255062E-2</v>
      </c>
      <c r="AH806" s="262">
        <f t="shared" si="316"/>
        <v>-8.3560078941324889E-2</v>
      </c>
      <c r="AI806" s="262">
        <f t="shared" si="317"/>
        <v>0.87463663079813614</v>
      </c>
      <c r="AJ806" s="262">
        <f t="shared" si="318"/>
        <v>-7.5799999999931478E-6</v>
      </c>
      <c r="AK806" s="262">
        <f t="shared" si="319"/>
        <v>-304.14841748974027</v>
      </c>
    </row>
    <row r="807" spans="1:37" x14ac:dyDescent="0.25">
      <c r="A807" s="6">
        <f t="shared" si="301"/>
        <v>790</v>
      </c>
      <c r="B807" s="245">
        <f>+Rendimientos!F1480</f>
        <v>43154</v>
      </c>
      <c r="C807" s="247">
        <f>+Rendimientos!G1480</f>
        <v>-2.0202707317519466E-2</v>
      </c>
      <c r="D807" s="247">
        <f>+Rendimientos!H1480</f>
        <v>6.7545587751073068E-4</v>
      </c>
      <c r="E807" s="247">
        <f>+Rendimientos!I1480</f>
        <v>1.2407017550571043E-2</v>
      </c>
      <c r="F807">
        <f>+VLOOKUP(B807,ASURB.MX!$A$2:$H$1054,8,FALSE)</f>
        <v>5.7621725548203965E-3</v>
      </c>
      <c r="G807" s="264">
        <f>+dr!F794</f>
        <v>-1.3199000000001238E-4</v>
      </c>
      <c r="H807" s="264">
        <f>+dr!G794</f>
        <v>3.5900000000005372E-5</v>
      </c>
      <c r="I807" s="264">
        <f>+dr!H794</f>
        <v>-8.5299999999927101E-6</v>
      </c>
      <c r="J807" s="264">
        <f>+dr!I794</f>
        <v>-1.3075999999999366E-4</v>
      </c>
      <c r="K807" s="264">
        <f>+dr!J794</f>
        <v>0</v>
      </c>
      <c r="M807" s="6">
        <f t="shared" si="302"/>
        <v>790</v>
      </c>
      <c r="N807" s="1">
        <f t="shared" si="296"/>
        <v>43154</v>
      </c>
      <c r="O807" s="263">
        <f t="shared" si="297"/>
        <v>36.879733380000005</v>
      </c>
      <c r="P807" s="263">
        <f t="shared" si="298"/>
        <v>9.1361689953692178</v>
      </c>
      <c r="Q807" s="263">
        <f t="shared" si="299"/>
        <v>14.974642854578629</v>
      </c>
      <c r="R807" s="263">
        <f t="shared" si="303"/>
        <v>306.88322419791041</v>
      </c>
      <c r="S807" s="98">
        <f t="shared" si="300"/>
        <v>3.0545203846153834E-2</v>
      </c>
      <c r="T807" s="265">
        <f>R807-'Ejercicio 7'!$J$12*EXP(-S807*34/360)</f>
        <v>306.7862820406034</v>
      </c>
      <c r="U807" s="280">
        <f t="shared" si="304"/>
        <v>8.2043880000000013E-2</v>
      </c>
      <c r="V807" s="280">
        <f t="shared" si="305"/>
        <v>8.261228000000001E-2</v>
      </c>
      <c r="W807" s="280">
        <f t="shared" si="306"/>
        <v>-4.0722999999999454E-4</v>
      </c>
      <c r="X807" s="280">
        <f t="shared" si="307"/>
        <v>0</v>
      </c>
      <c r="Y807" s="262">
        <f t="shared" si="308"/>
        <v>9.9367780698667065</v>
      </c>
      <c r="Z807" s="262">
        <f t="shared" si="309"/>
        <v>9.7959302831965029</v>
      </c>
      <c r="AA807" s="262">
        <f t="shared" si="310"/>
        <v>10.00044829509595</v>
      </c>
      <c r="AB807" s="262">
        <f t="shared" si="311"/>
        <v>10</v>
      </c>
      <c r="AD807" s="6">
        <f t="shared" si="312"/>
        <v>790</v>
      </c>
      <c r="AE807" s="1">
        <f t="shared" si="313"/>
        <v>43537</v>
      </c>
      <c r="AF807" s="262">
        <f t="shared" si="314"/>
        <v>0.75264761999999763</v>
      </c>
      <c r="AG807" s="262">
        <f t="shared" si="315"/>
        <v>-6.1689953692170008E-3</v>
      </c>
      <c r="AH807" s="262">
        <f t="shared" si="316"/>
        <v>-0.18464285457863028</v>
      </c>
      <c r="AI807" s="262">
        <f t="shared" si="317"/>
        <v>-1.7632291979103911</v>
      </c>
      <c r="AJ807" s="262">
        <f t="shared" si="318"/>
        <v>1.3199000000001238E-4</v>
      </c>
      <c r="AK807" s="262">
        <f t="shared" si="319"/>
        <v>-306.7862820406034</v>
      </c>
    </row>
    <row r="808" spans="1:37" x14ac:dyDescent="0.25">
      <c r="A808" s="6">
        <f t="shared" si="301"/>
        <v>791</v>
      </c>
      <c r="B808" s="245">
        <f>+Rendimientos!F1481</f>
        <v>43157</v>
      </c>
      <c r="C808" s="247">
        <f>+Rendimientos!G1481</f>
        <v>-1.3698844358161915E-2</v>
      </c>
      <c r="D808" s="247">
        <f>+Rendimientos!H1481</f>
        <v>-5.1901462011227249E-3</v>
      </c>
      <c r="E808" s="247">
        <f>+Rendimientos!I1481</f>
        <v>-1.9297171815000957E-2</v>
      </c>
      <c r="F808">
        <f>+VLOOKUP(B808,ASURB.MX!$A$2:$H$1054,8,FALSE)</f>
        <v>6.1351189869682477E-3</v>
      </c>
      <c r="G808" s="264">
        <f>+dr!F795</f>
        <v>-1.4159999999999173E-5</v>
      </c>
      <c r="H808" s="264">
        <f>+dr!G795</f>
        <v>-3.5990000000013511E-5</v>
      </c>
      <c r="I808" s="264">
        <f>+dr!H795</f>
        <v>4.2889999999989881E-5</v>
      </c>
      <c r="J808" s="264">
        <f>+dr!I795</f>
        <v>1.3433000000000195E-4</v>
      </c>
      <c r="K808" s="264">
        <f>+dr!J795</f>
        <v>0</v>
      </c>
      <c r="M808" s="6">
        <f t="shared" si="302"/>
        <v>791</v>
      </c>
      <c r="N808" s="1">
        <f t="shared" si="296"/>
        <v>43157</v>
      </c>
      <c r="O808" s="263">
        <f t="shared" si="297"/>
        <v>37.120375816326529</v>
      </c>
      <c r="P808" s="263">
        <f t="shared" si="298"/>
        <v>9.0827367229393214</v>
      </c>
      <c r="Q808" s="263">
        <f t="shared" si="299"/>
        <v>14.507330957057226</v>
      </c>
      <c r="R808" s="263">
        <f t="shared" si="303"/>
        <v>306.99769654616119</v>
      </c>
      <c r="S808" s="98">
        <f t="shared" si="300"/>
        <v>3.0663033846153848E-2</v>
      </c>
      <c r="T808" s="265">
        <f>R808-'Ejercicio 7'!$J$12*EXP(-S808*34/360)</f>
        <v>306.9007554676582</v>
      </c>
      <c r="U808" s="280">
        <f t="shared" si="304"/>
        <v>8.1971989999999995E-2</v>
      </c>
      <c r="V808" s="280">
        <f t="shared" si="305"/>
        <v>8.2663699999999993E-2</v>
      </c>
      <c r="W808" s="280">
        <f t="shared" si="306"/>
        <v>-1.4213999999999893E-4</v>
      </c>
      <c r="X808" s="280">
        <f t="shared" si="307"/>
        <v>0</v>
      </c>
      <c r="Y808" s="262">
        <f t="shared" si="308"/>
        <v>9.9367780698667065</v>
      </c>
      <c r="Z808" s="262">
        <f t="shared" si="309"/>
        <v>9.7959302831965029</v>
      </c>
      <c r="AA808" s="262">
        <f t="shared" si="310"/>
        <v>10.00044829509595</v>
      </c>
      <c r="AB808" s="262">
        <f t="shared" si="311"/>
        <v>10</v>
      </c>
      <c r="AD808" s="6">
        <f t="shared" si="312"/>
        <v>791</v>
      </c>
      <c r="AE808" s="1">
        <f t="shared" si="313"/>
        <v>43537</v>
      </c>
      <c r="AF808" s="262">
        <f t="shared" si="314"/>
        <v>0.51200518367347314</v>
      </c>
      <c r="AG808" s="262">
        <f t="shared" si="315"/>
        <v>4.7263277060679343E-2</v>
      </c>
      <c r="AH808" s="262">
        <f t="shared" si="316"/>
        <v>0.28266904294277317</v>
      </c>
      <c r="AI808" s="262">
        <f t="shared" si="317"/>
        <v>-1.8777015461611768</v>
      </c>
      <c r="AJ808" s="262">
        <f t="shared" si="318"/>
        <v>1.4159999999999173E-5</v>
      </c>
      <c r="AK808" s="262">
        <f t="shared" si="319"/>
        <v>-306.9007554676582</v>
      </c>
    </row>
    <row r="809" spans="1:37" x14ac:dyDescent="0.25">
      <c r="A809" s="6">
        <f t="shared" si="301"/>
        <v>792</v>
      </c>
      <c r="B809" s="245">
        <f>+Rendimientos!F1482</f>
        <v>43158</v>
      </c>
      <c r="C809" s="247">
        <f>+Rendimientos!G1482</f>
        <v>-2.797385204240618E-2</v>
      </c>
      <c r="D809" s="247">
        <f>+Rendimientos!H1482</f>
        <v>9.0451024652109572E-4</v>
      </c>
      <c r="E809" s="247">
        <f>+Rendimientos!I1482</f>
        <v>-3.5832350761933515E-2</v>
      </c>
      <c r="F809">
        <f>+VLOOKUP(B809,ASURB.MX!$A$2:$H$1054,8,FALSE)</f>
        <v>-4.4727190854145386E-2</v>
      </c>
      <c r="G809" s="264">
        <f>+dr!F796</f>
        <v>-3.9261999999999631E-4</v>
      </c>
      <c r="H809" s="264">
        <f>+dr!G796</f>
        <v>2.0000000000000573E-4</v>
      </c>
      <c r="I809" s="264">
        <f>+dr!H796</f>
        <v>-5.6019999999989967E-5</v>
      </c>
      <c r="J809" s="264">
        <f>+dr!I796</f>
        <v>5.1980000000000082E-4</v>
      </c>
      <c r="K809" s="264">
        <f>+dr!J796</f>
        <v>0</v>
      </c>
      <c r="M809" s="6">
        <f t="shared" si="302"/>
        <v>792</v>
      </c>
      <c r="N809" s="1">
        <f t="shared" si="296"/>
        <v>43158</v>
      </c>
      <c r="O809" s="263">
        <f t="shared" si="297"/>
        <v>36.594246351724138</v>
      </c>
      <c r="P809" s="263">
        <f t="shared" si="298"/>
        <v>9.1382619144806068</v>
      </c>
      <c r="Q809" s="263">
        <f t="shared" si="299"/>
        <v>14.269421997822086</v>
      </c>
      <c r="R809" s="263">
        <f t="shared" si="303"/>
        <v>291.77353450904985</v>
      </c>
      <c r="S809" s="98">
        <f t="shared" si="300"/>
        <v>3.0284573846153851E-2</v>
      </c>
      <c r="T809" s="265">
        <f>R809-'Ejercicio 7'!$J$12*EXP(-S809*34/360)</f>
        <v>291.67658996547686</v>
      </c>
      <c r="U809" s="280">
        <f t="shared" si="304"/>
        <v>8.2207980000000014E-2</v>
      </c>
      <c r="V809" s="280">
        <f t="shared" si="305"/>
        <v>8.2564790000000013E-2</v>
      </c>
      <c r="W809" s="280">
        <f t="shared" si="306"/>
        <v>2.4332999999999994E-4</v>
      </c>
      <c r="X809" s="280">
        <f t="shared" si="307"/>
        <v>0</v>
      </c>
      <c r="Y809" s="262">
        <f t="shared" si="308"/>
        <v>9.9367780698667065</v>
      </c>
      <c r="Z809" s="262">
        <f t="shared" si="309"/>
        <v>9.7959302831965029</v>
      </c>
      <c r="AA809" s="262">
        <f t="shared" si="310"/>
        <v>10.00044829509595</v>
      </c>
      <c r="AB809" s="262">
        <f t="shared" si="311"/>
        <v>10</v>
      </c>
      <c r="AD809" s="6">
        <f t="shared" si="312"/>
        <v>792</v>
      </c>
      <c r="AE809" s="1">
        <f t="shared" si="313"/>
        <v>43537</v>
      </c>
      <c r="AF809" s="262">
        <f t="shared" si="314"/>
        <v>1.0381346482758644</v>
      </c>
      <c r="AG809" s="262">
        <f t="shared" si="315"/>
        <v>-8.2619144806059808E-3</v>
      </c>
      <c r="AH809" s="262">
        <f t="shared" si="316"/>
        <v>0.52057800217791339</v>
      </c>
      <c r="AI809" s="262">
        <f t="shared" si="317"/>
        <v>13.346460490950165</v>
      </c>
      <c r="AJ809" s="262">
        <f t="shared" si="318"/>
        <v>3.9261999999999631E-4</v>
      </c>
      <c r="AK809" s="262">
        <f t="shared" si="319"/>
        <v>-291.67658996547686</v>
      </c>
    </row>
    <row r="810" spans="1:37" x14ac:dyDescent="0.25">
      <c r="A810" s="6">
        <f t="shared" si="301"/>
        <v>793</v>
      </c>
      <c r="B810" s="245">
        <f>+Rendimientos!F1483</f>
        <v>43159</v>
      </c>
      <c r="C810" s="247">
        <f>+Rendimientos!G1483</f>
        <v>-1.90936588155797E-2</v>
      </c>
      <c r="D810" s="247">
        <f>+Rendimientos!H1483</f>
        <v>-2.9427874188525396E-3</v>
      </c>
      <c r="E810" s="247">
        <f>+Rendimientos!I1483</f>
        <v>3.2519440433252684E-3</v>
      </c>
      <c r="F810">
        <f>+VLOOKUP(B810,ASURB.MX!$A$2:$H$1054,8,FALSE)</f>
        <v>1.2471581117240399E-2</v>
      </c>
      <c r="G810" s="264">
        <f>+dr!F797</f>
        <v>1.6955000000000442E-4</v>
      </c>
      <c r="H810" s="264">
        <f>+dr!G797</f>
        <v>-1.2166000000000954E-4</v>
      </c>
      <c r="I810" s="264">
        <f>+dr!H797</f>
        <v>-1.2730000000002462E-5</v>
      </c>
      <c r="J810" s="264">
        <f>+dr!I797</f>
        <v>-4.4349999999999945E-4</v>
      </c>
      <c r="K810" s="264">
        <f>+dr!J797</f>
        <v>0</v>
      </c>
      <c r="M810" s="6">
        <f t="shared" si="302"/>
        <v>793</v>
      </c>
      <c r="N810" s="1">
        <f t="shared" si="296"/>
        <v>43159</v>
      </c>
      <c r="O810" s="263">
        <f t="shared" si="297"/>
        <v>36.920657482269505</v>
      </c>
      <c r="P810" s="263">
        <f t="shared" si="298"/>
        <v>9.1031718450053489</v>
      </c>
      <c r="Q810" s="263">
        <f t="shared" si="299"/>
        <v>14.83817454040126</v>
      </c>
      <c r="R810" s="263">
        <f t="shared" si="303"/>
        <v>308.94915195669807</v>
      </c>
      <c r="S810" s="98">
        <f t="shared" si="300"/>
        <v>3.0846743846153851E-2</v>
      </c>
      <c r="T810" s="265">
        <f>R810-'Ejercicio 7'!$J$12*EXP(-S810*34/360)</f>
        <v>308.85221256014586</v>
      </c>
      <c r="U810" s="280">
        <f t="shared" si="304"/>
        <v>8.1886319999999999E-2</v>
      </c>
      <c r="V810" s="280">
        <f t="shared" si="305"/>
        <v>8.260808E-2</v>
      </c>
      <c r="W810" s="280">
        <f t="shared" si="306"/>
        <v>-7.1997000000000033E-4</v>
      </c>
      <c r="X810" s="280">
        <f t="shared" si="307"/>
        <v>0</v>
      </c>
      <c r="Y810" s="262">
        <f t="shared" si="308"/>
        <v>9.9367780698667065</v>
      </c>
      <c r="Z810" s="262">
        <f t="shared" si="309"/>
        <v>9.7959302831965029</v>
      </c>
      <c r="AA810" s="262">
        <f t="shared" si="310"/>
        <v>10.00044829509595</v>
      </c>
      <c r="AB810" s="262">
        <f t="shared" si="311"/>
        <v>10</v>
      </c>
      <c r="AD810" s="6">
        <f t="shared" si="312"/>
        <v>793</v>
      </c>
      <c r="AE810" s="1">
        <f t="shared" si="313"/>
        <v>43537</v>
      </c>
      <c r="AF810" s="262">
        <f t="shared" si="314"/>
        <v>0.71172351773049769</v>
      </c>
      <c r="AG810" s="262">
        <f t="shared" si="315"/>
        <v>2.6828154994651854E-2</v>
      </c>
      <c r="AH810" s="262">
        <f t="shared" si="316"/>
        <v>-4.8174540401261012E-2</v>
      </c>
      <c r="AI810" s="262">
        <f t="shared" si="317"/>
        <v>-3.829156956698057</v>
      </c>
      <c r="AJ810" s="262">
        <f t="shared" si="318"/>
        <v>-1.6955000000000442E-4</v>
      </c>
      <c r="AK810" s="262">
        <f t="shared" si="319"/>
        <v>-308.85221256014586</v>
      </c>
    </row>
    <row r="811" spans="1:37" x14ac:dyDescent="0.25">
      <c r="A811" s="6">
        <f t="shared" si="301"/>
        <v>794</v>
      </c>
      <c r="B811" s="245">
        <f>+Rendimientos!F1484</f>
        <v>43160</v>
      </c>
      <c r="C811" s="247">
        <f>+Rendimientos!G1484</f>
        <v>5.0891607296389224E-2</v>
      </c>
      <c r="D811" s="247">
        <f>+Rendimientos!H1484</f>
        <v>-6.8035771478974576E-4</v>
      </c>
      <c r="E811" s="247">
        <f>+Rendimientos!I1484</f>
        <v>-2.6007222883679335E-3</v>
      </c>
      <c r="F811">
        <f>+VLOOKUP(B811,ASURB.MX!$A$2:$H$1054,8,FALSE)</f>
        <v>-1.3481304188192368E-3</v>
      </c>
      <c r="G811" s="264">
        <f>+dr!F798</f>
        <v>2.3858000000000212E-4</v>
      </c>
      <c r="H811" s="264">
        <f>+dr!G798</f>
        <v>6.726000000001342E-5</v>
      </c>
      <c r="I811" s="264">
        <f>+dr!H798</f>
        <v>1.778199999999952E-4</v>
      </c>
      <c r="J811" s="264">
        <f>+dr!I798</f>
        <v>1.3362000000000096E-4</v>
      </c>
      <c r="K811" s="264">
        <f>+dr!J798</f>
        <v>0</v>
      </c>
      <c r="M811" s="6">
        <f t="shared" si="302"/>
        <v>794</v>
      </c>
      <c r="N811" s="1">
        <f t="shared" si="296"/>
        <v>43160</v>
      </c>
      <c r="O811" s="263">
        <f t="shared" si="297"/>
        <v>39.597123783132531</v>
      </c>
      <c r="P811" s="263">
        <f t="shared" si="298"/>
        <v>9.123790446662257</v>
      </c>
      <c r="Q811" s="263">
        <f t="shared" si="299"/>
        <v>14.751585292000993</v>
      </c>
      <c r="R811" s="263">
        <f t="shared" si="303"/>
        <v>304.70893059981915</v>
      </c>
      <c r="S811" s="98">
        <f t="shared" si="300"/>
        <v>3.0915773846153849E-2</v>
      </c>
      <c r="T811" s="265">
        <f>R811-'Ejercicio 7'!$J$12*EXP(-S811*34/360)</f>
        <v>304.61199183526128</v>
      </c>
      <c r="U811" s="280">
        <f t="shared" si="304"/>
        <v>8.2075240000000022E-2</v>
      </c>
      <c r="V811" s="280">
        <f t="shared" si="305"/>
        <v>8.2798629999999998E-2</v>
      </c>
      <c r="W811" s="280">
        <f t="shared" si="306"/>
        <v>-1.4284999999999992E-4</v>
      </c>
      <c r="X811" s="280">
        <f t="shared" si="307"/>
        <v>0</v>
      </c>
      <c r="Y811" s="262">
        <f t="shared" si="308"/>
        <v>9.9367780698667065</v>
      </c>
      <c r="Z811" s="262">
        <f t="shared" si="309"/>
        <v>9.7959302831965029</v>
      </c>
      <c r="AA811" s="262">
        <f t="shared" si="310"/>
        <v>10.00044829509595</v>
      </c>
      <c r="AB811" s="262">
        <f t="shared" si="311"/>
        <v>10</v>
      </c>
      <c r="AD811" s="6">
        <f t="shared" si="312"/>
        <v>794</v>
      </c>
      <c r="AE811" s="1">
        <f t="shared" si="313"/>
        <v>43537</v>
      </c>
      <c r="AF811" s="262">
        <f t="shared" si="314"/>
        <v>-1.9647427831325288</v>
      </c>
      <c r="AG811" s="262">
        <f t="shared" si="315"/>
        <v>6.2095533377437562E-3</v>
      </c>
      <c r="AH811" s="262">
        <f t="shared" si="316"/>
        <v>3.8414707999006481E-2</v>
      </c>
      <c r="AI811" s="262">
        <f t="shared" si="317"/>
        <v>0.41106440018086232</v>
      </c>
      <c r="AJ811" s="262">
        <f t="shared" si="318"/>
        <v>-2.3858000000000212E-4</v>
      </c>
      <c r="AK811" s="262">
        <f t="shared" si="319"/>
        <v>-304.61199183526128</v>
      </c>
    </row>
    <row r="812" spans="1:37" x14ac:dyDescent="0.25">
      <c r="A812" s="6">
        <f t="shared" si="301"/>
        <v>795</v>
      </c>
      <c r="B812" s="245">
        <f>+Rendimientos!F1485</f>
        <v>43161</v>
      </c>
      <c r="C812" s="247">
        <f>+Rendimientos!G1485</f>
        <v>0</v>
      </c>
      <c r="D812" s="247">
        <f>+Rendimientos!H1485</f>
        <v>-2.3876288520811171E-2</v>
      </c>
      <c r="E812" s="247">
        <f>+Rendimientos!I1485</f>
        <v>2.1256807785999532E-2</v>
      </c>
      <c r="F812">
        <f>+VLOOKUP(B812,ASURB.MX!$A$2:$H$1054,8,FALSE)</f>
        <v>-1.7326541764489226E-2</v>
      </c>
      <c r="G812" s="264">
        <f>+dr!F799</f>
        <v>4.5349999999999557E-5</v>
      </c>
      <c r="H812" s="264">
        <f>+dr!G799</f>
        <v>-1.3246000000000091E-4</v>
      </c>
      <c r="I812" s="264">
        <f>+dr!H799</f>
        <v>5.3540000000004695E-5</v>
      </c>
      <c r="J812" s="264">
        <f>+dr!I799</f>
        <v>1.0486999999999302E-4</v>
      </c>
      <c r="K812" s="264">
        <f>+dr!J799</f>
        <v>0</v>
      </c>
      <c r="M812" s="6">
        <f t="shared" si="302"/>
        <v>795</v>
      </c>
      <c r="N812" s="1">
        <f t="shared" si="296"/>
        <v>43161</v>
      </c>
      <c r="O812" s="263">
        <f t="shared" si="297"/>
        <v>37.632381000000002</v>
      </c>
      <c r="P812" s="263">
        <f t="shared" si="298"/>
        <v>8.9145912991516916</v>
      </c>
      <c r="Q812" s="263">
        <f t="shared" si="299"/>
        <v>15.107753434292604</v>
      </c>
      <c r="R812" s="263">
        <f t="shared" si="303"/>
        <v>299.87885717921864</v>
      </c>
      <c r="S812" s="98">
        <f t="shared" si="300"/>
        <v>3.0722543846153846E-2</v>
      </c>
      <c r="T812" s="265">
        <f>R812-'Ejercicio 7'!$J$12*EXP(-S812*34/360)</f>
        <v>299.78191664556067</v>
      </c>
      <c r="U812" s="280">
        <f t="shared" si="304"/>
        <v>8.1875520000000007E-2</v>
      </c>
      <c r="V812" s="280">
        <f t="shared" si="305"/>
        <v>8.2674350000000008E-2</v>
      </c>
      <c r="W812" s="280">
        <f t="shared" si="306"/>
        <v>-1.7160000000000786E-4</v>
      </c>
      <c r="X812" s="280">
        <f t="shared" si="307"/>
        <v>0</v>
      </c>
      <c r="Y812" s="262">
        <f t="shared" si="308"/>
        <v>9.9367780698667065</v>
      </c>
      <c r="Z812" s="262">
        <f t="shared" si="309"/>
        <v>9.7959302831965029</v>
      </c>
      <c r="AA812" s="262">
        <f t="shared" si="310"/>
        <v>10.00044829509595</v>
      </c>
      <c r="AB812" s="262">
        <f t="shared" si="311"/>
        <v>10</v>
      </c>
      <c r="AD812" s="6">
        <f t="shared" si="312"/>
        <v>795</v>
      </c>
      <c r="AE812" s="1">
        <f t="shared" si="313"/>
        <v>43537</v>
      </c>
      <c r="AF812" s="262">
        <f t="shared" si="314"/>
        <v>0</v>
      </c>
      <c r="AG812" s="262">
        <f t="shared" si="315"/>
        <v>0.21540870084830921</v>
      </c>
      <c r="AH812" s="262">
        <f t="shared" si="316"/>
        <v>-0.31775343429260516</v>
      </c>
      <c r="AI812" s="262">
        <f t="shared" si="317"/>
        <v>5.2411378207813755</v>
      </c>
      <c r="AJ812" s="262">
        <f t="shared" si="318"/>
        <v>-4.5349999999999557E-5</v>
      </c>
      <c r="AK812" s="262">
        <f t="shared" si="319"/>
        <v>-299.78191664556067</v>
      </c>
    </row>
    <row r="813" spans="1:37" x14ac:dyDescent="0.25">
      <c r="A813" s="6">
        <f t="shared" si="301"/>
        <v>796</v>
      </c>
      <c r="B813" s="245">
        <f>+Rendimientos!F1486</f>
        <v>43164</v>
      </c>
      <c r="C813" s="247">
        <f>+Rendimientos!G1486</f>
        <v>-6.8939376826919318E-3</v>
      </c>
      <c r="D813" s="247">
        <f>+Rendimientos!H1486</f>
        <v>-7.2286611556797008E-3</v>
      </c>
      <c r="E813" s="247">
        <f>+Rendimientos!I1486</f>
        <v>-4.4306861559451433E-2</v>
      </c>
      <c r="F813">
        <f>+VLOOKUP(B813,ASURB.MX!$A$2:$H$1054,8,FALSE)</f>
        <v>2.4078703436876733E-2</v>
      </c>
      <c r="G813" s="264">
        <f>+dr!F800</f>
        <v>-1.4693000000000345E-4</v>
      </c>
      <c r="H813" s="264">
        <f>+dr!G800</f>
        <v>4.8660000000005921E-5</v>
      </c>
      <c r="I813" s="264">
        <f>+dr!H800</f>
        <v>1.7248000000000263E-4</v>
      </c>
      <c r="J813" s="264">
        <f>+dr!I800</f>
        <v>2.0190000000003261E-5</v>
      </c>
      <c r="K813" s="264">
        <f>+dr!J800</f>
        <v>0</v>
      </c>
      <c r="M813" s="6">
        <f t="shared" si="302"/>
        <v>796</v>
      </c>
      <c r="N813" s="1">
        <f t="shared" si="296"/>
        <v>43164</v>
      </c>
      <c r="O813" s="263">
        <f t="shared" si="297"/>
        <v>37.373837924427484</v>
      </c>
      <c r="P813" s="263">
        <f t="shared" si="298"/>
        <v>9.0642402873368244</v>
      </c>
      <c r="Q813" s="263">
        <f t="shared" si="299"/>
        <v>14.14900657857118</v>
      </c>
      <c r="R813" s="263">
        <f t="shared" si="303"/>
        <v>312.55605494107857</v>
      </c>
      <c r="S813" s="98">
        <f t="shared" si="300"/>
        <v>3.0530263846153843E-2</v>
      </c>
      <c r="T813" s="265">
        <f>R813-'Ejercicio 7'!$J$12*EXP(-S813*34/360)</f>
        <v>312.45911264698606</v>
      </c>
      <c r="U813" s="280">
        <f t="shared" si="304"/>
        <v>8.2056640000000014E-2</v>
      </c>
      <c r="V813" s="280">
        <f t="shared" si="305"/>
        <v>8.2793290000000005E-2</v>
      </c>
      <c r="W813" s="280">
        <f t="shared" si="306"/>
        <v>-2.5627999999999762E-4</v>
      </c>
      <c r="X813" s="280">
        <f t="shared" si="307"/>
        <v>0</v>
      </c>
      <c r="Y813" s="262">
        <f t="shared" si="308"/>
        <v>9.9367780698667065</v>
      </c>
      <c r="Z813" s="262">
        <f t="shared" si="309"/>
        <v>9.7959302831965029</v>
      </c>
      <c r="AA813" s="262">
        <f t="shared" si="310"/>
        <v>10.00044829509595</v>
      </c>
      <c r="AB813" s="262">
        <f t="shared" si="311"/>
        <v>10</v>
      </c>
      <c r="AD813" s="6">
        <f t="shared" si="312"/>
        <v>796</v>
      </c>
      <c r="AE813" s="1">
        <f t="shared" si="313"/>
        <v>43537</v>
      </c>
      <c r="AF813" s="262">
        <f t="shared" si="314"/>
        <v>0.25854307557251843</v>
      </c>
      <c r="AG813" s="262">
        <f t="shared" si="315"/>
        <v>6.5759712663176373E-2</v>
      </c>
      <c r="AH813" s="262">
        <f t="shared" si="316"/>
        <v>0.64099342142881888</v>
      </c>
      <c r="AI813" s="262">
        <f t="shared" si="317"/>
        <v>-7.4360599410785539</v>
      </c>
      <c r="AJ813" s="262">
        <f t="shared" si="318"/>
        <v>1.4693000000000345E-4</v>
      </c>
      <c r="AK813" s="262">
        <f t="shared" si="319"/>
        <v>-312.45911264698606</v>
      </c>
    </row>
    <row r="814" spans="1:37" x14ac:dyDescent="0.25">
      <c r="A814" s="6">
        <f t="shared" si="301"/>
        <v>797</v>
      </c>
      <c r="B814" s="245">
        <f>+Rendimientos!F1487</f>
        <v>43165</v>
      </c>
      <c r="C814" s="247">
        <f>+Rendimientos!G1487</f>
        <v>1.0703466099359613E-2</v>
      </c>
      <c r="D814" s="247">
        <f>+Rendimientos!H1487</f>
        <v>-5.8679459798152813E-3</v>
      </c>
      <c r="E814" s="247">
        <f>+Rendimientos!I1487</f>
        <v>-9.3708453523400573E-3</v>
      </c>
      <c r="F814">
        <f>+VLOOKUP(B814,ASURB.MX!$A$2:$H$1054,8,FALSE)</f>
        <v>-1.1258979194818825E-2</v>
      </c>
      <c r="G814" s="264">
        <f>+dr!F801</f>
        <v>3.5178999999999072E-4</v>
      </c>
      <c r="H814" s="264">
        <f>+dr!G801</f>
        <v>-7.2000000000127518E-6</v>
      </c>
      <c r="I814" s="264">
        <f>+dr!H801</f>
        <v>4.0576999999999974E-4</v>
      </c>
      <c r="J814" s="264">
        <f>+dr!I801</f>
        <v>-1.0889999999999511E-4</v>
      </c>
      <c r="K814" s="264">
        <f>+dr!J801</f>
        <v>0</v>
      </c>
      <c r="M814" s="6">
        <f t="shared" si="302"/>
        <v>797</v>
      </c>
      <c r="N814" s="1">
        <f t="shared" si="296"/>
        <v>43165</v>
      </c>
      <c r="O814" s="263">
        <f t="shared" si="297"/>
        <v>38.037341287471179</v>
      </c>
      <c r="P814" s="263">
        <f t="shared" si="298"/>
        <v>9.0765825318888655</v>
      </c>
      <c r="Q814" s="263">
        <f t="shared" si="299"/>
        <v>14.652052548815314</v>
      </c>
      <c r="R814" s="263">
        <f t="shared" si="303"/>
        <v>301.70392215725695</v>
      </c>
      <c r="S814" s="98">
        <f t="shared" si="300"/>
        <v>3.1028983846153838E-2</v>
      </c>
      <c r="T814" s="265">
        <f>R814-'Ejercicio 7'!$J$12*EXP(-S814*34/360)</f>
        <v>301.60698442916822</v>
      </c>
      <c r="U814" s="280">
        <f t="shared" si="304"/>
        <v>8.2000779999999995E-2</v>
      </c>
      <c r="V814" s="280">
        <f t="shared" si="305"/>
        <v>8.3026580000000003E-2</v>
      </c>
      <c r="W814" s="280">
        <f t="shared" si="306"/>
        <v>-3.8536999999999599E-4</v>
      </c>
      <c r="X814" s="280">
        <f t="shared" si="307"/>
        <v>0</v>
      </c>
      <c r="Y814" s="262">
        <f t="shared" si="308"/>
        <v>9.9367780698667065</v>
      </c>
      <c r="Z814" s="262">
        <f t="shared" si="309"/>
        <v>9.7959302831965029</v>
      </c>
      <c r="AA814" s="262">
        <f t="shared" si="310"/>
        <v>10.00044829509595</v>
      </c>
      <c r="AB814" s="262">
        <f t="shared" si="311"/>
        <v>10</v>
      </c>
      <c r="AD814" s="6">
        <f t="shared" si="312"/>
        <v>797</v>
      </c>
      <c r="AE814" s="1">
        <f t="shared" si="313"/>
        <v>43537</v>
      </c>
      <c r="AF814" s="262">
        <f t="shared" si="314"/>
        <v>-0.40496028747117663</v>
      </c>
      <c r="AG814" s="262">
        <f t="shared" si="315"/>
        <v>5.3417468111135236E-2</v>
      </c>
      <c r="AH814" s="262">
        <f t="shared" si="316"/>
        <v>0.13794745118468477</v>
      </c>
      <c r="AI814" s="262">
        <f t="shared" si="317"/>
        <v>3.4160728427430627</v>
      </c>
      <c r="AJ814" s="262">
        <f t="shared" si="318"/>
        <v>-3.5178999999999072E-4</v>
      </c>
      <c r="AK814" s="262">
        <f t="shared" si="319"/>
        <v>-301.60698442916822</v>
      </c>
    </row>
    <row r="815" spans="1:37" x14ac:dyDescent="0.25">
      <c r="A815" s="6">
        <f t="shared" si="301"/>
        <v>798</v>
      </c>
      <c r="B815" s="245">
        <f>+Rendimientos!F1488</f>
        <v>43166</v>
      </c>
      <c r="C815" s="247">
        <f>+Rendimientos!G1488</f>
        <v>-1.1472401162236807E-2</v>
      </c>
      <c r="D815" s="247">
        <f>+Rendimientos!H1488</f>
        <v>-3.3025204796287795E-2</v>
      </c>
      <c r="E815" s="247">
        <f>+Rendimientos!I1488</f>
        <v>-1.5588337916540454E-2</v>
      </c>
      <c r="F815">
        <f>+VLOOKUP(B815,ASURB.MX!$A$2:$H$1054,8,FALSE)</f>
        <v>2.8566493324830781E-3</v>
      </c>
      <c r="G815" s="264">
        <f>+dr!F802</f>
        <v>5.098000000000602E-5</v>
      </c>
      <c r="H815" s="264">
        <f>+dr!G802</f>
        <v>4.5690000000001008E-5</v>
      </c>
      <c r="I815" s="264">
        <f>+dr!H802</f>
        <v>-1.6681000000000334E-4</v>
      </c>
      <c r="J815" s="264">
        <f>+dr!I802</f>
        <v>1.4160999999998647E-4</v>
      </c>
      <c r="K815" s="264">
        <f>+dr!J802</f>
        <v>0</v>
      </c>
      <c r="M815" s="6">
        <f t="shared" si="302"/>
        <v>798</v>
      </c>
      <c r="N815" s="1">
        <f t="shared" si="296"/>
        <v>43166</v>
      </c>
      <c r="O815" s="263">
        <f t="shared" si="297"/>
        <v>37.203114296577951</v>
      </c>
      <c r="P815" s="263">
        <f t="shared" si="298"/>
        <v>8.8334044020835076</v>
      </c>
      <c r="Q815" s="263">
        <f t="shared" si="299"/>
        <v>14.561236138778764</v>
      </c>
      <c r="R815" s="263">
        <f t="shared" si="303"/>
        <v>305.99286197389131</v>
      </c>
      <c r="S815" s="98">
        <f t="shared" si="300"/>
        <v>3.0728173846153853E-2</v>
      </c>
      <c r="T815" s="265">
        <f>R815-'Ejercicio 7'!$J$12*EXP(-S815*34/360)</f>
        <v>305.89592149177872</v>
      </c>
      <c r="U815" s="280">
        <f t="shared" si="304"/>
        <v>8.2053670000000009E-2</v>
      </c>
      <c r="V815" s="280">
        <f t="shared" si="305"/>
        <v>8.2454E-2</v>
      </c>
      <c r="W815" s="280">
        <f t="shared" si="306"/>
        <v>-1.3486000000001441E-4</v>
      </c>
      <c r="X815" s="280">
        <f t="shared" si="307"/>
        <v>0</v>
      </c>
      <c r="Y815" s="262">
        <f t="shared" si="308"/>
        <v>9.9367780698667065</v>
      </c>
      <c r="Z815" s="262">
        <f t="shared" si="309"/>
        <v>9.7959302831965029</v>
      </c>
      <c r="AA815" s="262">
        <f t="shared" si="310"/>
        <v>10.00044829509595</v>
      </c>
      <c r="AB815" s="262">
        <f t="shared" si="311"/>
        <v>10</v>
      </c>
      <c r="AD815" s="6">
        <f t="shared" si="312"/>
        <v>798</v>
      </c>
      <c r="AE815" s="1">
        <f t="shared" si="313"/>
        <v>43537</v>
      </c>
      <c r="AF815" s="262">
        <f t="shared" si="314"/>
        <v>0.42926670342205142</v>
      </c>
      <c r="AG815" s="262">
        <f t="shared" si="315"/>
        <v>0.29659559791649315</v>
      </c>
      <c r="AH815" s="262">
        <f t="shared" si="316"/>
        <v>0.22876386122123549</v>
      </c>
      <c r="AI815" s="262">
        <f t="shared" si="317"/>
        <v>-0.87286697389129131</v>
      </c>
      <c r="AJ815" s="262">
        <f t="shared" si="318"/>
        <v>-5.098000000000602E-5</v>
      </c>
      <c r="AK815" s="262">
        <f t="shared" si="319"/>
        <v>-305.89592149177872</v>
      </c>
    </row>
    <row r="816" spans="1:37" x14ac:dyDescent="0.25">
      <c r="A816" s="6">
        <f t="shared" si="301"/>
        <v>799</v>
      </c>
      <c r="B816" s="245">
        <f>+Rendimientos!F1489</f>
        <v>43167</v>
      </c>
      <c r="C816" s="247">
        <f>+Rendimientos!G1489</f>
        <v>4.1437189864173239E-2</v>
      </c>
      <c r="D816" s="247">
        <f>+Rendimientos!H1489</f>
        <v>2.7832871314138429E-2</v>
      </c>
      <c r="E816" s="247">
        <f>+Rendimientos!I1489</f>
        <v>-8.9193629772697913E-3</v>
      </c>
      <c r="F816">
        <f>+VLOOKUP(B816,ASURB.MX!$A$2:$H$1054,8,FALSE)</f>
        <v>6.0174074168935238E-3</v>
      </c>
      <c r="G816" s="264">
        <f>+dr!F803</f>
        <v>2.9903000000000568E-4</v>
      </c>
      <c r="H816" s="264">
        <f>+dr!G803</f>
        <v>-2.3339999999996697E-5</v>
      </c>
      <c r="I816" s="264">
        <f>+dr!H803</f>
        <v>-2.3328999999999711E-4</v>
      </c>
      <c r="J816" s="264">
        <f>+dr!I803</f>
        <v>-3.2976999999999312E-4</v>
      </c>
      <c r="K816" s="264">
        <f>+dr!J803</f>
        <v>0</v>
      </c>
      <c r="M816" s="6">
        <f t="shared" si="302"/>
        <v>799</v>
      </c>
      <c r="N816" s="1">
        <f t="shared" si="296"/>
        <v>43167</v>
      </c>
      <c r="O816" s="263">
        <f t="shared" si="297"/>
        <v>39.224520196153854</v>
      </c>
      <c r="P816" s="263">
        <f t="shared" si="298"/>
        <v>9.387683516442543</v>
      </c>
      <c r="Q816" s="263">
        <f t="shared" si="299"/>
        <v>14.658669185834814</v>
      </c>
      <c r="R816" s="263">
        <f t="shared" si="303"/>
        <v>306.96156149209008</v>
      </c>
      <c r="S816" s="98">
        <f t="shared" si="300"/>
        <v>3.0976223846153852E-2</v>
      </c>
      <c r="T816" s="265">
        <f>R816-'Ejercicio 7'!$J$12*EXP(-S816*34/360)</f>
        <v>306.86462328097019</v>
      </c>
      <c r="U816" s="280">
        <f t="shared" si="304"/>
        <v>8.1984640000000011E-2</v>
      </c>
      <c r="V816" s="280">
        <f t="shared" si="305"/>
        <v>8.2387520000000006E-2</v>
      </c>
      <c r="W816" s="280">
        <f t="shared" si="306"/>
        <v>-6.0623999999999401E-4</v>
      </c>
      <c r="X816" s="280">
        <f t="shared" si="307"/>
        <v>0</v>
      </c>
      <c r="Y816" s="262">
        <f t="shared" si="308"/>
        <v>9.9367780698667065</v>
      </c>
      <c r="Z816" s="262">
        <f t="shared" si="309"/>
        <v>9.7959302831965029</v>
      </c>
      <c r="AA816" s="262">
        <f t="shared" si="310"/>
        <v>10.00044829509595</v>
      </c>
      <c r="AB816" s="262">
        <f t="shared" si="311"/>
        <v>10</v>
      </c>
      <c r="AD816" s="6">
        <f t="shared" si="312"/>
        <v>799</v>
      </c>
      <c r="AE816" s="1">
        <f t="shared" si="313"/>
        <v>43537</v>
      </c>
      <c r="AF816" s="262">
        <f t="shared" si="314"/>
        <v>-1.5921391961538518</v>
      </c>
      <c r="AG816" s="262">
        <f t="shared" si="315"/>
        <v>-0.25768351644254217</v>
      </c>
      <c r="AH816" s="262">
        <f t="shared" si="316"/>
        <v>0.13133081416518522</v>
      </c>
      <c r="AI816" s="262">
        <f t="shared" si="317"/>
        <v>-1.8415664920900667</v>
      </c>
      <c r="AJ816" s="262">
        <f t="shared" si="318"/>
        <v>-2.9903000000000568E-4</v>
      </c>
      <c r="AK816" s="262">
        <f t="shared" si="319"/>
        <v>-306.86462328097019</v>
      </c>
    </row>
    <row r="817" spans="1:37" x14ac:dyDescent="0.25">
      <c r="A817" s="6">
        <f t="shared" si="301"/>
        <v>800</v>
      </c>
      <c r="B817" s="245">
        <f>+Rendimientos!F1490</f>
        <v>43168</v>
      </c>
      <c r="C817" s="247">
        <f>+Rendimientos!G1490</f>
        <v>1.246807497202931E-2</v>
      </c>
      <c r="D817" s="247">
        <f>+Rendimientos!H1490</f>
        <v>6.838856114220063E-3</v>
      </c>
      <c r="E817" s="247">
        <f>+Rendimientos!I1490</f>
        <v>1.9113129138548242E-2</v>
      </c>
      <c r="F817">
        <f>+VLOOKUP(B817,ASURB.MX!$A$2:$H$1054,8,FALSE)</f>
        <v>1.1071459311444711E-2</v>
      </c>
      <c r="G817" s="264">
        <f>+dr!F804</f>
        <v>1.4948000000000738E-4</v>
      </c>
      <c r="H817" s="264">
        <f>+dr!G804</f>
        <v>9.9040000000008566E-5</v>
      </c>
      <c r="I817" s="264">
        <f>+dr!H804</f>
        <v>1.7750999999999184E-4</v>
      </c>
      <c r="J817" s="264">
        <f>+dr!I804</f>
        <v>-1.0466999999998727E-4</v>
      </c>
      <c r="K817" s="264">
        <f>+dr!J804</f>
        <v>0</v>
      </c>
      <c r="M817" s="6">
        <f t="shared" si="302"/>
        <v>800</v>
      </c>
      <c r="N817" s="1">
        <f t="shared" si="296"/>
        <v>43168</v>
      </c>
      <c r="O817" s="263">
        <f t="shared" si="297"/>
        <v>38.10452157343174</v>
      </c>
      <c r="P817" s="263">
        <f t="shared" si="298"/>
        <v>9.1926527487009402</v>
      </c>
      <c r="Q817" s="263">
        <f t="shared" si="299"/>
        <v>15.075401953822386</v>
      </c>
      <c r="R817" s="263">
        <f t="shared" si="303"/>
        <v>308.51688819373697</v>
      </c>
      <c r="S817" s="98">
        <f t="shared" si="300"/>
        <v>3.0826673846153854E-2</v>
      </c>
      <c r="T817" s="265">
        <f>R817-'Ejercicio 7'!$J$12*EXP(-S817*34/360)</f>
        <v>308.41994861343596</v>
      </c>
      <c r="U817" s="280">
        <f t="shared" si="304"/>
        <v>8.2107020000000017E-2</v>
      </c>
      <c r="V817" s="280">
        <f t="shared" si="305"/>
        <v>8.2798319999999995E-2</v>
      </c>
      <c r="W817" s="280">
        <f t="shared" si="306"/>
        <v>-3.8113999999998815E-4</v>
      </c>
      <c r="X817" s="280">
        <f t="shared" si="307"/>
        <v>0</v>
      </c>
      <c r="Y817" s="262">
        <f t="shared" si="308"/>
        <v>9.9367780698667065</v>
      </c>
      <c r="Z817" s="262">
        <f t="shared" si="309"/>
        <v>9.7959302831965029</v>
      </c>
      <c r="AA817" s="262">
        <f t="shared" si="310"/>
        <v>10.00044829509595</v>
      </c>
      <c r="AB817" s="262">
        <f t="shared" si="311"/>
        <v>10</v>
      </c>
      <c r="AD817" s="6">
        <f t="shared" si="312"/>
        <v>800</v>
      </c>
      <c r="AE817" s="1">
        <f t="shared" si="313"/>
        <v>43537</v>
      </c>
      <c r="AF817" s="262">
        <f t="shared" si="314"/>
        <v>-0.47214057343173721</v>
      </c>
      <c r="AG817" s="262">
        <f t="shared" si="315"/>
        <v>-6.2652748700939398E-2</v>
      </c>
      <c r="AH817" s="262">
        <f t="shared" si="316"/>
        <v>-0.28540195382238664</v>
      </c>
      <c r="AI817" s="262">
        <f t="shared" si="317"/>
        <v>-3.3968931937369575</v>
      </c>
      <c r="AJ817" s="262">
        <f t="shared" si="318"/>
        <v>-1.4948000000000738E-4</v>
      </c>
      <c r="AK817" s="262">
        <f t="shared" si="319"/>
        <v>-308.41994861343596</v>
      </c>
    </row>
    <row r="818" spans="1:37" x14ac:dyDescent="0.25">
      <c r="A818" s="6">
        <f t="shared" si="301"/>
        <v>801</v>
      </c>
      <c r="B818" s="245">
        <f>+Rendimientos!F1491</f>
        <v>43171</v>
      </c>
      <c r="C818" s="247">
        <f>+Rendimientos!G1491</f>
        <v>-1.2468074972029234E-2</v>
      </c>
      <c r="D818" s="247">
        <f>+Rendimientos!H1491</f>
        <v>1.4234320054445117E-2</v>
      </c>
      <c r="E818" s="247">
        <f>+Rendimientos!I1491</f>
        <v>-1.3614887584841162E-2</v>
      </c>
      <c r="F818">
        <f>+VLOOKUP(B818,ASURB.MX!$A$2:$H$1054,8,FALSE)</f>
        <v>-3.2522844070567896E-3</v>
      </c>
      <c r="G818" s="264">
        <f>+dr!F805</f>
        <v>5.9599999999992992E-6</v>
      </c>
      <c r="H818" s="264">
        <f>+dr!G805</f>
        <v>2.2299999999988995E-5</v>
      </c>
      <c r="I818" s="264">
        <f>+dr!H805</f>
        <v>-7.7489999999985626E-5</v>
      </c>
      <c r="J818" s="264">
        <f>+dr!I805</f>
        <v>-1.0270000000006663E-5</v>
      </c>
      <c r="K818" s="264">
        <f>+dr!J805</f>
        <v>0</v>
      </c>
      <c r="M818" s="6">
        <f t="shared" si="302"/>
        <v>801</v>
      </c>
      <c r="N818" s="1">
        <f t="shared" si="296"/>
        <v>43171</v>
      </c>
      <c r="O818" s="263">
        <f t="shared" si="297"/>
        <v>37.16609056486881</v>
      </c>
      <c r="P818" s="263">
        <f t="shared" si="298"/>
        <v>9.2608886878311765</v>
      </c>
      <c r="Q818" s="263">
        <f t="shared" si="299"/>
        <v>14.590000388140298</v>
      </c>
      <c r="R818" s="263">
        <f t="shared" si="303"/>
        <v>304.12926993109755</v>
      </c>
      <c r="S818" s="98">
        <f t="shared" si="300"/>
        <v>3.0683153846153846E-2</v>
      </c>
      <c r="T818" s="265">
        <f>R818-'Ejercicio 7'!$J$12*EXP(-S818*34/360)</f>
        <v>304.03232903680396</v>
      </c>
      <c r="U818" s="280">
        <f t="shared" si="304"/>
        <v>8.2030279999999997E-2</v>
      </c>
      <c r="V818" s="280">
        <f t="shared" si="305"/>
        <v>8.2543320000000017E-2</v>
      </c>
      <c r="W818" s="280">
        <f t="shared" si="306"/>
        <v>-2.8674000000000754E-4</v>
      </c>
      <c r="X818" s="280">
        <f t="shared" si="307"/>
        <v>0</v>
      </c>
      <c r="Y818" s="262">
        <f t="shared" si="308"/>
        <v>9.9367780698667065</v>
      </c>
      <c r="Z818" s="262">
        <f t="shared" si="309"/>
        <v>9.7959302831965029</v>
      </c>
      <c r="AA818" s="262">
        <f t="shared" si="310"/>
        <v>10.00044829509595</v>
      </c>
      <c r="AB818" s="262">
        <f t="shared" si="311"/>
        <v>10</v>
      </c>
      <c r="AD818" s="6">
        <f t="shared" si="312"/>
        <v>801</v>
      </c>
      <c r="AE818" s="1">
        <f t="shared" si="313"/>
        <v>43537</v>
      </c>
      <c r="AF818" s="262">
        <f t="shared" si="314"/>
        <v>0.46629043513119228</v>
      </c>
      <c r="AG818" s="262">
        <f t="shared" si="315"/>
        <v>-0.13088868783117569</v>
      </c>
      <c r="AH818" s="262">
        <f t="shared" si="316"/>
        <v>0.19999961185970072</v>
      </c>
      <c r="AI818" s="262">
        <f t="shared" si="317"/>
        <v>0.99072506890246359</v>
      </c>
      <c r="AJ818" s="262">
        <f t="shared" si="318"/>
        <v>-5.9599999999992992E-6</v>
      </c>
      <c r="AK818" s="262">
        <f t="shared" si="319"/>
        <v>-304.03232903680396</v>
      </c>
    </row>
    <row r="819" spans="1:37" x14ac:dyDescent="0.25">
      <c r="A819" s="6">
        <f t="shared" si="301"/>
        <v>802</v>
      </c>
      <c r="B819" s="245">
        <f>+Rendimientos!F1492</f>
        <v>43172</v>
      </c>
      <c r="C819" s="247">
        <f>+Rendimientos!G1492</f>
        <v>9.5483648686943683E-3</v>
      </c>
      <c r="D819" s="247">
        <f>+Rendimientos!H1492</f>
        <v>-2.9389660533535041E-2</v>
      </c>
      <c r="E819" s="247">
        <f>+Rendimientos!I1492</f>
        <v>-4.4856779002389567E-2</v>
      </c>
      <c r="F819">
        <f>+VLOOKUP(B819,ASURB.MX!$A$2:$H$1054,8,FALSE)</f>
        <v>-4.3926725782483618E-3</v>
      </c>
      <c r="G819" s="264">
        <f>+dr!F806</f>
        <v>-1.1416600000000027E-3</v>
      </c>
      <c r="H819" s="264">
        <f>+dr!G806</f>
        <v>-9.8119999999993213E-5</v>
      </c>
      <c r="I819" s="264">
        <f>+dr!H806</f>
        <v>-2.4690000000000822E-4</v>
      </c>
      <c r="J819" s="264">
        <f>+dr!I806</f>
        <v>4.9789999999994006E-5</v>
      </c>
      <c r="K819" s="264">
        <f>+dr!J806</f>
        <v>0</v>
      </c>
      <c r="M819" s="6">
        <f t="shared" si="302"/>
        <v>802</v>
      </c>
      <c r="N819" s="1">
        <f t="shared" si="296"/>
        <v>43172</v>
      </c>
      <c r="O819" s="263">
        <f t="shared" si="297"/>
        <v>37.993429673800733</v>
      </c>
      <c r="P819" s="263">
        <f t="shared" si="298"/>
        <v>8.8655770819429112</v>
      </c>
      <c r="Q819" s="263">
        <f t="shared" si="299"/>
        <v>14.141227932056106</v>
      </c>
      <c r="R819" s="263">
        <f t="shared" si="303"/>
        <v>303.78264219180721</v>
      </c>
      <c r="S819" s="98">
        <f t="shared" si="300"/>
        <v>2.9535533846153844E-2</v>
      </c>
      <c r="T819" s="265">
        <f>R819-'Ejercicio 7'!$J$12*EXP(-S819*34/360)</f>
        <v>303.68569078987611</v>
      </c>
      <c r="U819" s="280">
        <f t="shared" si="304"/>
        <v>8.1909860000000015E-2</v>
      </c>
      <c r="V819" s="280">
        <f t="shared" si="305"/>
        <v>8.2373909999999995E-2</v>
      </c>
      <c r="W819" s="280">
        <f t="shared" si="306"/>
        <v>-2.2668000000000688E-4</v>
      </c>
      <c r="X819" s="280">
        <f t="shared" si="307"/>
        <v>0</v>
      </c>
      <c r="Y819" s="262">
        <f t="shared" si="308"/>
        <v>9.9367780698667065</v>
      </c>
      <c r="Z819" s="262">
        <f t="shared" si="309"/>
        <v>9.7959302831965029</v>
      </c>
      <c r="AA819" s="262">
        <f t="shared" si="310"/>
        <v>10.00044829509595</v>
      </c>
      <c r="AB819" s="262">
        <f t="shared" si="311"/>
        <v>10</v>
      </c>
      <c r="AD819" s="6">
        <f t="shared" si="312"/>
        <v>802</v>
      </c>
      <c r="AE819" s="1">
        <f t="shared" si="313"/>
        <v>43537</v>
      </c>
      <c r="AF819" s="262">
        <f t="shared" si="314"/>
        <v>-0.36104867380073102</v>
      </c>
      <c r="AG819" s="262">
        <f t="shared" si="315"/>
        <v>0.26442291805708962</v>
      </c>
      <c r="AH819" s="262">
        <f t="shared" si="316"/>
        <v>0.6487720679438933</v>
      </c>
      <c r="AI819" s="262">
        <f t="shared" si="317"/>
        <v>1.3373528081928043</v>
      </c>
      <c r="AJ819" s="262">
        <f t="shared" si="318"/>
        <v>1.1416600000000027E-3</v>
      </c>
      <c r="AK819" s="262">
        <f t="shared" si="319"/>
        <v>-303.68569078987611</v>
      </c>
    </row>
    <row r="820" spans="1:37" x14ac:dyDescent="0.25">
      <c r="A820" s="6">
        <f t="shared" si="301"/>
        <v>803</v>
      </c>
      <c r="B820" s="245">
        <f>+Rendimientos!F1493</f>
        <v>43173</v>
      </c>
      <c r="C820" s="247">
        <f>+Rendimientos!G1493</f>
        <v>-1.7699577099400975E-2</v>
      </c>
      <c r="D820" s="247">
        <f>+Rendimientos!H1493</f>
        <v>-7.6647302738861315E-3</v>
      </c>
      <c r="E820" s="247">
        <f>+Rendimientos!I1493</f>
        <v>-3.5014553737497206E-2</v>
      </c>
      <c r="F820">
        <f>+VLOOKUP(B820,ASURB.MX!$A$2:$H$1054,8,FALSE)</f>
        <v>-1.8756785744200608E-3</v>
      </c>
      <c r="G820" s="264">
        <f>+dr!F807</f>
        <v>-2.8521000000000796E-4</v>
      </c>
      <c r="H820" s="264">
        <f>+dr!G807</f>
        <v>1.1999999999234845E-7</v>
      </c>
      <c r="I820" s="264">
        <f>+dr!H807</f>
        <v>-5.3010000000006108E-5</v>
      </c>
      <c r="J820" s="264">
        <f>+dr!I807</f>
        <v>-2.1159999999992296E-5</v>
      </c>
      <c r="K820" s="264">
        <f>+dr!J807</f>
        <v>0</v>
      </c>
      <c r="M820" s="6">
        <f t="shared" si="302"/>
        <v>803</v>
      </c>
      <c r="N820" s="1">
        <f t="shared" si="296"/>
        <v>43173</v>
      </c>
      <c r="O820" s="263">
        <f t="shared" si="297"/>
        <v>36.972163789473683</v>
      </c>
      <c r="P820" s="263">
        <f t="shared" si="298"/>
        <v>9.0602885137533455</v>
      </c>
      <c r="Q820" s="263">
        <f t="shared" si="299"/>
        <v>14.281096261610788</v>
      </c>
      <c r="R820" s="263">
        <f t="shared" si="303"/>
        <v>304.54822435935364</v>
      </c>
      <c r="S820" s="98">
        <f t="shared" si="300"/>
        <v>3.0391983846153839E-2</v>
      </c>
      <c r="T820" s="265">
        <f>R820-'Ejercicio 7'!$J$12*EXP(-S820*34/360)</f>
        <v>304.45128079920806</v>
      </c>
      <c r="U820" s="280">
        <f t="shared" si="304"/>
        <v>8.20081E-2</v>
      </c>
      <c r="V820" s="280">
        <f t="shared" si="305"/>
        <v>8.2567799999999997E-2</v>
      </c>
      <c r="W820" s="280">
        <f t="shared" si="306"/>
        <v>-2.9762999999999318E-4</v>
      </c>
      <c r="X820" s="280">
        <f t="shared" si="307"/>
        <v>0</v>
      </c>
      <c r="Y820" s="262">
        <f t="shared" si="308"/>
        <v>9.9367780698667065</v>
      </c>
      <c r="Z820" s="262">
        <f t="shared" si="309"/>
        <v>9.7959302831965029</v>
      </c>
      <c r="AA820" s="262">
        <f t="shared" si="310"/>
        <v>10.00044829509595</v>
      </c>
      <c r="AB820" s="262">
        <f t="shared" si="311"/>
        <v>10</v>
      </c>
      <c r="AD820" s="6">
        <f t="shared" si="312"/>
        <v>803</v>
      </c>
      <c r="AE820" s="1">
        <f t="shared" si="313"/>
        <v>43537</v>
      </c>
      <c r="AF820" s="262">
        <f t="shared" si="314"/>
        <v>0.66021721052631932</v>
      </c>
      <c r="AG820" s="262">
        <f t="shared" si="315"/>
        <v>6.9711486246655241E-2</v>
      </c>
      <c r="AH820" s="262">
        <f t="shared" si="316"/>
        <v>0.50890373838921121</v>
      </c>
      <c r="AI820" s="262">
        <f t="shared" si="317"/>
        <v>0.57177064064637761</v>
      </c>
      <c r="AJ820" s="262">
        <f t="shared" si="318"/>
        <v>2.8521000000000796E-4</v>
      </c>
      <c r="AK820" s="262">
        <f t="shared" si="319"/>
        <v>-304.45128079920806</v>
      </c>
    </row>
    <row r="821" spans="1:37" x14ac:dyDescent="0.25">
      <c r="A821" s="6">
        <f t="shared" si="301"/>
        <v>804</v>
      </c>
      <c r="B821" s="245">
        <f>+Rendimientos!F1494</f>
        <v>43174</v>
      </c>
      <c r="C821" s="247">
        <f>+Rendimientos!G1494</f>
        <v>-4.4742803949209663E-3</v>
      </c>
      <c r="D821" s="247">
        <f>+Rendimientos!H1494</f>
        <v>1.6817274499179378E-3</v>
      </c>
      <c r="E821" s="247">
        <f>+Rendimientos!I1494</f>
        <v>-2.3283021228171576E-2</v>
      </c>
      <c r="F821">
        <f>+VLOOKUP(B821,ASURB.MX!$A$2:$H$1054,8,FALSE)</f>
        <v>-1.0816374692088756E-2</v>
      </c>
      <c r="G821" s="264">
        <f>+dr!F808</f>
        <v>5.417100000000008E-4</v>
      </c>
      <c r="H821" s="264">
        <f>+dr!G808</f>
        <v>-2.0006999999999664E-4</v>
      </c>
      <c r="I821" s="264">
        <f>+dr!H808</f>
        <v>-3.225499999999909E-4</v>
      </c>
      <c r="J821" s="264">
        <f>+dr!I808</f>
        <v>-1.3182000000000471E-4</v>
      </c>
      <c r="K821" s="264">
        <f>+dr!J808</f>
        <v>0</v>
      </c>
      <c r="M821" s="6">
        <f t="shared" si="302"/>
        <v>804</v>
      </c>
      <c r="N821" s="1">
        <f t="shared" si="296"/>
        <v>43174</v>
      </c>
      <c r="O821" s="263">
        <f t="shared" si="297"/>
        <v>37.464379299107151</v>
      </c>
      <c r="P821" s="263">
        <f t="shared" si="298"/>
        <v>9.1453670896241981</v>
      </c>
      <c r="Q821" s="263">
        <f t="shared" si="299"/>
        <v>14.449622006470582</v>
      </c>
      <c r="R821" s="263">
        <f t="shared" si="303"/>
        <v>301.83748722776545</v>
      </c>
      <c r="S821" s="98">
        <f t="shared" si="300"/>
        <v>3.1218903846153848E-2</v>
      </c>
      <c r="T821" s="265">
        <f>R821-'Ejercicio 7'!$J$12*EXP(-S821*34/360)</f>
        <v>301.74055123842237</v>
      </c>
      <c r="U821" s="280">
        <f t="shared" si="304"/>
        <v>8.1807910000000011E-2</v>
      </c>
      <c r="V821" s="280">
        <f t="shared" si="305"/>
        <v>8.2298260000000012E-2</v>
      </c>
      <c r="W821" s="280">
        <f t="shared" si="306"/>
        <v>-4.0829000000000559E-4</v>
      </c>
      <c r="X821" s="280">
        <f t="shared" si="307"/>
        <v>0</v>
      </c>
      <c r="Y821" s="262">
        <f t="shared" si="308"/>
        <v>9.9367780698667065</v>
      </c>
      <c r="Z821" s="262">
        <f t="shared" si="309"/>
        <v>9.7959302831965029</v>
      </c>
      <c r="AA821" s="262">
        <f t="shared" si="310"/>
        <v>10.00044829509595</v>
      </c>
      <c r="AB821" s="262">
        <f t="shared" si="311"/>
        <v>10</v>
      </c>
      <c r="AD821" s="6">
        <f t="shared" si="312"/>
        <v>804</v>
      </c>
      <c r="AE821" s="1">
        <f t="shared" si="313"/>
        <v>43537</v>
      </c>
      <c r="AF821" s="262">
        <f t="shared" si="314"/>
        <v>0.1680017008928516</v>
      </c>
      <c r="AG821" s="262">
        <f t="shared" si="315"/>
        <v>-1.5367089624197305E-2</v>
      </c>
      <c r="AH821" s="262">
        <f t="shared" si="316"/>
        <v>0.34037799352941711</v>
      </c>
      <c r="AI821" s="262">
        <f t="shared" si="317"/>
        <v>3.2825077722345668</v>
      </c>
      <c r="AJ821" s="262">
        <f t="shared" si="318"/>
        <v>-5.417100000000008E-4</v>
      </c>
      <c r="AK821" s="262">
        <f t="shared" si="319"/>
        <v>-301.74055123842237</v>
      </c>
    </row>
    <row r="822" spans="1:37" x14ac:dyDescent="0.25">
      <c r="A822" s="6">
        <f t="shared" si="301"/>
        <v>805</v>
      </c>
      <c r="B822" s="245">
        <f>+Rendimientos!F1495</f>
        <v>43175</v>
      </c>
      <c r="C822" s="247">
        <f>+Rendimientos!G1495</f>
        <v>-2.3441527063951806E-2</v>
      </c>
      <c r="D822" s="247">
        <f>+Rendimientos!H1495</f>
        <v>-9.6480237140990736E-3</v>
      </c>
      <c r="E822" s="247">
        <f>+Rendimientos!I1495</f>
        <v>-3.0442317696295143E-3</v>
      </c>
      <c r="F822">
        <f>+VLOOKUP(B822,ASURB.MX!$A$2:$H$1054,8,FALSE)</f>
        <v>-5.2857973854645449E-3</v>
      </c>
      <c r="G822" s="264">
        <f>+dr!F809</f>
        <v>-9.2969999999997777E-5</v>
      </c>
      <c r="H822" s="264">
        <f>+dr!G809</f>
        <v>1.000500000000043E-4</v>
      </c>
      <c r="I822" s="264">
        <f>+dr!H809</f>
        <v>-6.790000000006513E-6</v>
      </c>
      <c r="J822" s="264">
        <f>+dr!I809</f>
        <v>3.0580000000002272E-5</v>
      </c>
      <c r="K822" s="264">
        <f>+dr!J809</f>
        <v>0</v>
      </c>
      <c r="M822" s="6">
        <f t="shared" si="302"/>
        <v>805</v>
      </c>
      <c r="N822" s="1">
        <f t="shared" si="296"/>
        <v>43175</v>
      </c>
      <c r="O822" s="263">
        <f t="shared" si="297"/>
        <v>36.76047979596413</v>
      </c>
      <c r="P822" s="263">
        <f t="shared" si="298"/>
        <v>9.0423371103121752</v>
      </c>
      <c r="Q822" s="263">
        <f t="shared" si="299"/>
        <v>14.745044274669171</v>
      </c>
      <c r="R822" s="263">
        <f t="shared" si="303"/>
        <v>303.51144750144385</v>
      </c>
      <c r="S822" s="98">
        <f t="shared" si="300"/>
        <v>3.0584223846153849E-2</v>
      </c>
      <c r="T822" s="265">
        <f>R822-'Ejercicio 7'!$J$12*EXP(-S822*34/360)</f>
        <v>303.41450570138954</v>
      </c>
      <c r="U822" s="280">
        <f t="shared" si="304"/>
        <v>8.2108030000000012E-2</v>
      </c>
      <c r="V822" s="280">
        <f t="shared" si="305"/>
        <v>8.2614019999999996E-2</v>
      </c>
      <c r="W822" s="280">
        <f t="shared" si="306"/>
        <v>-2.4588999999999861E-4</v>
      </c>
      <c r="X822" s="280">
        <f t="shared" si="307"/>
        <v>0</v>
      </c>
      <c r="Y822" s="262">
        <f t="shared" si="308"/>
        <v>9.9367780698667065</v>
      </c>
      <c r="Z822" s="262">
        <f t="shared" si="309"/>
        <v>9.7959302831965029</v>
      </c>
      <c r="AA822" s="262">
        <f t="shared" si="310"/>
        <v>10.00044829509595</v>
      </c>
      <c r="AB822" s="262">
        <f t="shared" si="311"/>
        <v>10</v>
      </c>
      <c r="AD822" s="6">
        <f t="shared" si="312"/>
        <v>805</v>
      </c>
      <c r="AE822" s="1">
        <f t="shared" si="313"/>
        <v>43537</v>
      </c>
      <c r="AF822" s="262">
        <f t="shared" si="314"/>
        <v>0.87190120403587201</v>
      </c>
      <c r="AG822" s="262">
        <f t="shared" si="315"/>
        <v>8.766288968782554E-2</v>
      </c>
      <c r="AH822" s="262">
        <f t="shared" si="316"/>
        <v>4.4955725330828145E-2</v>
      </c>
      <c r="AI822" s="262">
        <f t="shared" si="317"/>
        <v>1.6085474985561632</v>
      </c>
      <c r="AJ822" s="262">
        <f t="shared" si="318"/>
        <v>9.2969999999997777E-5</v>
      </c>
      <c r="AK822" s="262">
        <f t="shared" si="319"/>
        <v>-303.41450570138954</v>
      </c>
    </row>
    <row r="823" spans="1:37" x14ac:dyDescent="0.25">
      <c r="A823" s="6">
        <f t="shared" si="301"/>
        <v>806</v>
      </c>
      <c r="B823" s="245">
        <f>+Rendimientos!F1496</f>
        <v>43179</v>
      </c>
      <c r="C823" s="247">
        <f>+Rendimientos!G1496</f>
        <v>-3.5036670523063557E-2</v>
      </c>
      <c r="D823" s="247">
        <f>+Rendimientos!H1496</f>
        <v>9.4079290518034216E-3</v>
      </c>
      <c r="E823" s="247">
        <f>+Rendimientos!I1496</f>
        <v>4.5627604338785528E-3</v>
      </c>
      <c r="F823">
        <f>+VLOOKUP(B823,ASURB.MX!$A$2:$H$1054,8,FALSE)</f>
        <v>-3.1471413108265123E-2</v>
      </c>
      <c r="G823" s="264">
        <f>+dr!F810</f>
        <v>-8.1135000000000235E-4</v>
      </c>
      <c r="H823" s="264">
        <f>+dr!G810</f>
        <v>9.9899999999999989E-5</v>
      </c>
      <c r="I823" s="264">
        <f>+dr!H810</f>
        <v>2.9189999999998384E-5</v>
      </c>
      <c r="J823" s="264">
        <f>+dr!I810</f>
        <v>-3.3460000000012924E-5</v>
      </c>
      <c r="K823" s="264">
        <f>+dr!J810</f>
        <v>0</v>
      </c>
      <c r="M823" s="6">
        <f t="shared" si="302"/>
        <v>806</v>
      </c>
      <c r="N823" s="1">
        <f t="shared" si="296"/>
        <v>43179</v>
      </c>
      <c r="O823" s="263">
        <f t="shared" si="297"/>
        <v>36.336698410099466</v>
      </c>
      <c r="P823" s="263">
        <f t="shared" si="298"/>
        <v>9.216299706475775</v>
      </c>
      <c r="Q823" s="263">
        <f t="shared" si="299"/>
        <v>14.857637416136145</v>
      </c>
      <c r="R823" s="263">
        <f t="shared" si="303"/>
        <v>295.66696786700038</v>
      </c>
      <c r="S823" s="98">
        <f t="shared" si="300"/>
        <v>2.9865843846153844E-2</v>
      </c>
      <c r="T823" s="265">
        <f>R823-'Ejercicio 7'!$J$12*EXP(-S823*34/360)</f>
        <v>295.57001948951262</v>
      </c>
      <c r="U823" s="280">
        <f t="shared" si="304"/>
        <v>8.2107880000000008E-2</v>
      </c>
      <c r="V823" s="280">
        <f t="shared" si="305"/>
        <v>8.2650000000000001E-2</v>
      </c>
      <c r="W823" s="280">
        <f t="shared" si="306"/>
        <v>-3.0993000000001381E-4</v>
      </c>
      <c r="X823" s="280">
        <f t="shared" si="307"/>
        <v>0</v>
      </c>
      <c r="Y823" s="262">
        <f t="shared" si="308"/>
        <v>9.9367780698667065</v>
      </c>
      <c r="Z823" s="262">
        <f t="shared" si="309"/>
        <v>9.7959302831965029</v>
      </c>
      <c r="AA823" s="262">
        <f t="shared" si="310"/>
        <v>10.00044829509595</v>
      </c>
      <c r="AB823" s="262">
        <f t="shared" si="311"/>
        <v>10</v>
      </c>
      <c r="AD823" s="6">
        <f t="shared" si="312"/>
        <v>806</v>
      </c>
      <c r="AE823" s="1">
        <f t="shared" si="313"/>
        <v>43537</v>
      </c>
      <c r="AF823" s="262">
        <f t="shared" si="314"/>
        <v>1.2956825899005366</v>
      </c>
      <c r="AG823" s="262">
        <f t="shared" si="315"/>
        <v>-8.6299706475774229E-2</v>
      </c>
      <c r="AH823" s="262">
        <f t="shared" si="316"/>
        <v>-6.763741613614549E-2</v>
      </c>
      <c r="AI823" s="262">
        <f t="shared" si="317"/>
        <v>9.4530271329996367</v>
      </c>
      <c r="AJ823" s="262">
        <f t="shared" si="318"/>
        <v>8.1135000000000235E-4</v>
      </c>
      <c r="AK823" s="262">
        <f t="shared" si="319"/>
        <v>-295.57001948951262</v>
      </c>
    </row>
    <row r="824" spans="1:37" x14ac:dyDescent="0.25">
      <c r="A824" s="6">
        <f t="shared" si="301"/>
        <v>807</v>
      </c>
      <c r="B824" s="245">
        <f>+Rendimientos!F1497</f>
        <v>43180</v>
      </c>
      <c r="C824" s="247">
        <f>+Rendimientos!G1497</f>
        <v>2.3743580604622971E-3</v>
      </c>
      <c r="D824" s="247">
        <f>+Rendimientos!H1497</f>
        <v>8.844314990726871E-3</v>
      </c>
      <c r="E824" s="247">
        <f>+Rendimientos!I1497</f>
        <v>5.1027678597384343E-2</v>
      </c>
      <c r="F824">
        <f>+VLOOKUP(B824,ASURB.MX!$A$2:$H$1054,8,FALSE)</f>
        <v>8.7747883375513189E-3</v>
      </c>
      <c r="G824" s="264">
        <f>+dr!F811</f>
        <v>-2.4335999999999802E-4</v>
      </c>
      <c r="H824" s="264">
        <f>+dr!G811</f>
        <v>-8.8110000000002353E-5</v>
      </c>
      <c r="I824" s="264">
        <f>+dr!H811</f>
        <v>-1.4385999999999566E-4</v>
      </c>
      <c r="J824" s="264">
        <f>+dr!I811</f>
        <v>-3.6610999999998894E-4</v>
      </c>
      <c r="K824" s="264">
        <f>+dr!J811</f>
        <v>0</v>
      </c>
      <c r="M824" s="6">
        <f t="shared" si="302"/>
        <v>807</v>
      </c>
      <c r="N824" s="1">
        <f t="shared" si="296"/>
        <v>43180</v>
      </c>
      <c r="O824" s="263">
        <f t="shared" si="297"/>
        <v>37.721839908874813</v>
      </c>
      <c r="P824" s="263">
        <f t="shared" si="298"/>
        <v>9.2111067339237511</v>
      </c>
      <c r="Q824" s="263">
        <f t="shared" si="299"/>
        <v>15.564286383313082</v>
      </c>
      <c r="R824" s="263">
        <f t="shared" si="303"/>
        <v>307.80913945575486</v>
      </c>
      <c r="S824" s="98">
        <f t="shared" si="300"/>
        <v>3.0433833846153849E-2</v>
      </c>
      <c r="T824" s="265">
        <f>R824-'Ejercicio 7'!$J$12*EXP(-S824*34/360)</f>
        <v>307.71219627877792</v>
      </c>
      <c r="U824" s="280">
        <f t="shared" si="304"/>
        <v>8.1919870000000006E-2</v>
      </c>
      <c r="V824" s="280">
        <f t="shared" si="305"/>
        <v>8.2476950000000007E-2</v>
      </c>
      <c r="W824" s="280">
        <f t="shared" si="306"/>
        <v>-6.4257999999998983E-4</v>
      </c>
      <c r="X824" s="280">
        <f t="shared" si="307"/>
        <v>0</v>
      </c>
      <c r="Y824" s="262">
        <f t="shared" si="308"/>
        <v>9.9367780698667065</v>
      </c>
      <c r="Z824" s="262">
        <f t="shared" si="309"/>
        <v>9.7959302831965029</v>
      </c>
      <c r="AA824" s="262">
        <f t="shared" si="310"/>
        <v>10.00044829509595</v>
      </c>
      <c r="AB824" s="262">
        <f t="shared" si="311"/>
        <v>10</v>
      </c>
      <c r="AD824" s="6">
        <f t="shared" si="312"/>
        <v>807</v>
      </c>
      <c r="AE824" s="1">
        <f t="shared" si="313"/>
        <v>43537</v>
      </c>
      <c r="AF824" s="262">
        <f t="shared" si="314"/>
        <v>-8.9458908874810561E-2</v>
      </c>
      <c r="AG824" s="262">
        <f t="shared" si="315"/>
        <v>-8.110673392375034E-2</v>
      </c>
      <c r="AH824" s="262">
        <f t="shared" si="316"/>
        <v>-0.77428638331308264</v>
      </c>
      <c r="AI824" s="262">
        <f t="shared" si="317"/>
        <v>-2.6891444557548425</v>
      </c>
      <c r="AJ824" s="262">
        <f t="shared" si="318"/>
        <v>2.4335999999999802E-4</v>
      </c>
      <c r="AK824" s="262">
        <f t="shared" si="319"/>
        <v>-307.71219627877792</v>
      </c>
    </row>
    <row r="825" spans="1:37" x14ac:dyDescent="0.25">
      <c r="A825" s="6">
        <f t="shared" si="301"/>
        <v>808</v>
      </c>
      <c r="B825" s="245">
        <f>+Rendimientos!F1498</f>
        <v>43181</v>
      </c>
      <c r="C825" s="247">
        <f>+Rendimientos!G1498</f>
        <v>-1.7544309650909508E-2</v>
      </c>
      <c r="D825" s="247">
        <f>+Rendimientos!H1498</f>
        <v>-9.0843938998372304E-3</v>
      </c>
      <c r="E825" s="247">
        <f>+Rendimientos!I1498</f>
        <v>-1.7455046363082257E-2</v>
      </c>
      <c r="F825">
        <f>+VLOOKUP(B825,ASURB.MX!$A$2:$H$1054,8,FALSE)</f>
        <v>1.1611692927435843E-2</v>
      </c>
      <c r="G825" s="264">
        <f>+dr!F812</f>
        <v>8.3811999999999776E-4</v>
      </c>
      <c r="H825" s="264">
        <f>+dr!G812</f>
        <v>1.2244000000000144E-4</v>
      </c>
      <c r="I825" s="264">
        <f>+dr!H812</f>
        <v>-4.7519999999995344E-5</v>
      </c>
      <c r="J825" s="264">
        <f>+dr!I812</f>
        <v>3.6629999999995833E-5</v>
      </c>
      <c r="K825" s="264">
        <f>+dr!J812</f>
        <v>0</v>
      </c>
      <c r="M825" s="6">
        <f t="shared" si="302"/>
        <v>808</v>
      </c>
      <c r="N825" s="1">
        <f t="shared" si="296"/>
        <v>43181</v>
      </c>
      <c r="O825" s="263">
        <f t="shared" si="297"/>
        <v>36.977904808695655</v>
      </c>
      <c r="P825" s="263">
        <f t="shared" si="298"/>
        <v>9.0474350776463854</v>
      </c>
      <c r="Q825" s="263">
        <f t="shared" si="299"/>
        <v>14.534079910552435</v>
      </c>
      <c r="R825" s="263">
        <f t="shared" si="303"/>
        <v>308.68360441663947</v>
      </c>
      <c r="S825" s="98">
        <f t="shared" si="300"/>
        <v>3.1515313846153845E-2</v>
      </c>
      <c r="T825" s="265">
        <f>R825-'Ejercicio 7'!$J$12*EXP(-S825*34/360)</f>
        <v>308.58667114091145</v>
      </c>
      <c r="U825" s="280">
        <f t="shared" si="304"/>
        <v>8.213042000000001E-2</v>
      </c>
      <c r="V825" s="280">
        <f t="shared" si="305"/>
        <v>8.2573290000000008E-2</v>
      </c>
      <c r="W825" s="280">
        <f t="shared" si="306"/>
        <v>-2.3984000000000505E-4</v>
      </c>
      <c r="X825" s="280">
        <f t="shared" si="307"/>
        <v>0</v>
      </c>
      <c r="Y825" s="262">
        <f t="shared" si="308"/>
        <v>9.9367780698667065</v>
      </c>
      <c r="Z825" s="262">
        <f t="shared" si="309"/>
        <v>9.7959302831965029</v>
      </c>
      <c r="AA825" s="262">
        <f t="shared" si="310"/>
        <v>10.00044829509595</v>
      </c>
      <c r="AB825" s="262">
        <f t="shared" si="311"/>
        <v>10</v>
      </c>
      <c r="AD825" s="6">
        <f t="shared" si="312"/>
        <v>808</v>
      </c>
      <c r="AE825" s="1">
        <f t="shared" si="313"/>
        <v>43537</v>
      </c>
      <c r="AF825" s="262">
        <f t="shared" si="314"/>
        <v>0.65447619130434731</v>
      </c>
      <c r="AG825" s="262">
        <f t="shared" si="315"/>
        <v>8.2564922353615344E-2</v>
      </c>
      <c r="AH825" s="262">
        <f t="shared" si="316"/>
        <v>0.25592008944756373</v>
      </c>
      <c r="AI825" s="262">
        <f t="shared" si="317"/>
        <v>-3.5636094166394514</v>
      </c>
      <c r="AJ825" s="262">
        <f t="shared" si="318"/>
        <v>-8.3811999999999776E-4</v>
      </c>
      <c r="AK825" s="262">
        <f t="shared" si="319"/>
        <v>-308.58667114091145</v>
      </c>
    </row>
    <row r="826" spans="1:37" x14ac:dyDescent="0.25">
      <c r="A826" s="6">
        <f t="shared" si="301"/>
        <v>809</v>
      </c>
      <c r="B826" s="245">
        <f>+Rendimientos!F1499</f>
        <v>43182</v>
      </c>
      <c r="C826" s="247">
        <f>+Rendimientos!G1499</f>
        <v>4.4066925159888491E-2</v>
      </c>
      <c r="D826" s="247">
        <f>+Rendimientos!H1499</f>
        <v>-2.8861143006019977E-3</v>
      </c>
      <c r="E826" s="247">
        <f>+Rendimientos!I1499</f>
        <v>-1.3294106578389401E-2</v>
      </c>
      <c r="F826">
        <f>+VLOOKUP(B826,ASURB.MX!$A$2:$H$1054,8,FALSE)</f>
        <v>-4.5738723992853267E-2</v>
      </c>
      <c r="G826" s="264">
        <f>+dr!F813</f>
        <v>-1.2451999999998908E-4</v>
      </c>
      <c r="H826" s="264">
        <f>+dr!G813</f>
        <v>9.2590000000003503E-5</v>
      </c>
      <c r="I826" s="264">
        <f>+dr!H813</f>
        <v>1.1158000000000001E-4</v>
      </c>
      <c r="J826" s="264">
        <f>+dr!I813</f>
        <v>3.2370000000003785E-5</v>
      </c>
      <c r="K826" s="264">
        <f>+dr!J813</f>
        <v>0</v>
      </c>
      <c r="M826" s="6">
        <f t="shared" si="302"/>
        <v>809</v>
      </c>
      <c r="N826" s="1">
        <f t="shared" si="296"/>
        <v>43182</v>
      </c>
      <c r="O826" s="263">
        <f t="shared" si="297"/>
        <v>39.327806049074823</v>
      </c>
      <c r="P826" s="263">
        <f t="shared" si="298"/>
        <v>9.1036877647590284</v>
      </c>
      <c r="Q826" s="263">
        <f t="shared" si="299"/>
        <v>14.594681333888042</v>
      </c>
      <c r="R826" s="263">
        <f t="shared" si="303"/>
        <v>291.47854513081461</v>
      </c>
      <c r="S826" s="98">
        <f t="shared" si="300"/>
        <v>3.0552673846153858E-2</v>
      </c>
      <c r="T826" s="265">
        <f>R826-'Ejercicio 7'!$J$12*EXP(-S826*34/360)</f>
        <v>291.38160304190023</v>
      </c>
      <c r="U826" s="280">
        <f t="shared" si="304"/>
        <v>8.2100570000000012E-2</v>
      </c>
      <c r="V826" s="280">
        <f t="shared" si="305"/>
        <v>8.2732390000000003E-2</v>
      </c>
      <c r="W826" s="280">
        <f t="shared" si="306"/>
        <v>-2.440999999999971E-4</v>
      </c>
      <c r="X826" s="280">
        <f t="shared" si="307"/>
        <v>0</v>
      </c>
      <c r="Y826" s="262">
        <f t="shared" si="308"/>
        <v>9.9367780698667065</v>
      </c>
      <c r="Z826" s="262">
        <f t="shared" si="309"/>
        <v>9.7959302831965029</v>
      </c>
      <c r="AA826" s="262">
        <f t="shared" si="310"/>
        <v>10.00044829509595</v>
      </c>
      <c r="AB826" s="262">
        <f t="shared" si="311"/>
        <v>10</v>
      </c>
      <c r="AD826" s="6">
        <f t="shared" si="312"/>
        <v>809</v>
      </c>
      <c r="AE826" s="1">
        <f t="shared" si="313"/>
        <v>43537</v>
      </c>
      <c r="AF826" s="262">
        <f t="shared" si="314"/>
        <v>-1.6954250490748208</v>
      </c>
      <c r="AG826" s="262">
        <f t="shared" si="315"/>
        <v>2.631223524097237E-2</v>
      </c>
      <c r="AH826" s="262">
        <f t="shared" si="316"/>
        <v>0.19531866611195703</v>
      </c>
      <c r="AI826" s="262">
        <f t="shared" si="317"/>
        <v>13.641449869185408</v>
      </c>
      <c r="AJ826" s="262">
        <f t="shared" si="318"/>
        <v>1.2451999999998908E-4</v>
      </c>
      <c r="AK826" s="262">
        <f t="shared" si="319"/>
        <v>-291.38160304190023</v>
      </c>
    </row>
    <row r="827" spans="1:37" x14ac:dyDescent="0.25">
      <c r="A827" s="6">
        <f t="shared" si="301"/>
        <v>810</v>
      </c>
      <c r="B827" s="245">
        <f>+Rendimientos!F1500</f>
        <v>43185</v>
      </c>
      <c r="C827" s="247">
        <f>+Rendimientos!G1500</f>
        <v>-5.4033323280523772E-3</v>
      </c>
      <c r="D827" s="247">
        <f>+Rendimientos!H1500</f>
        <v>-1.8474088425027319E-2</v>
      </c>
      <c r="E827" s="247">
        <f>+Rendimientos!I1500</f>
        <v>-1.8004889231176241E-2</v>
      </c>
      <c r="F827">
        <f>+VLOOKUP(B827,ASURB.MX!$A$2:$H$1054,8,FALSE)</f>
        <v>6.2313913704222608E-3</v>
      </c>
      <c r="G827" s="264">
        <f>+dr!F814</f>
        <v>-1.4424000000000381E-4</v>
      </c>
      <c r="H827" s="264">
        <f>+dr!G814</f>
        <v>8.966999999998615E-5</v>
      </c>
      <c r="I827" s="264">
        <f>+dr!H814</f>
        <v>-1.200699999999999E-4</v>
      </c>
      <c r="J827" s="264">
        <f>+dr!I814</f>
        <v>1.3388000000000289E-4</v>
      </c>
      <c r="K827" s="264">
        <f>+dr!J814</f>
        <v>0</v>
      </c>
      <c r="M827" s="6">
        <f t="shared" si="302"/>
        <v>810</v>
      </c>
      <c r="N827" s="1">
        <f t="shared" si="296"/>
        <v>43185</v>
      </c>
      <c r="O827" s="263">
        <f t="shared" si="297"/>
        <v>37.429589108545038</v>
      </c>
      <c r="P827" s="263">
        <f t="shared" si="298"/>
        <v>8.96288002035182</v>
      </c>
      <c r="Q827" s="263">
        <f t="shared" si="299"/>
        <v>14.526090646990387</v>
      </c>
      <c r="R827" s="263">
        <f t="shared" si="303"/>
        <v>307.0272533688526</v>
      </c>
      <c r="S827" s="98">
        <f t="shared" si="300"/>
        <v>3.0532953846153843E-2</v>
      </c>
      <c r="T827" s="265">
        <f>R827-'Ejercicio 7'!$J$12*EXP(-S827*34/360)</f>
        <v>306.9303110993888</v>
      </c>
      <c r="U827" s="280">
        <f t="shared" si="304"/>
        <v>8.2097649999999994E-2</v>
      </c>
      <c r="V827" s="280">
        <f t="shared" si="305"/>
        <v>8.2500740000000003E-2</v>
      </c>
      <c r="W827" s="280">
        <f t="shared" si="306"/>
        <v>-1.42589999999998E-4</v>
      </c>
      <c r="X827" s="280">
        <f t="shared" si="307"/>
        <v>0</v>
      </c>
      <c r="Y827" s="262">
        <f t="shared" si="308"/>
        <v>9.9367780698667065</v>
      </c>
      <c r="Z827" s="262">
        <f t="shared" si="309"/>
        <v>9.7959302831965029</v>
      </c>
      <c r="AA827" s="262">
        <f t="shared" si="310"/>
        <v>10.00044829509595</v>
      </c>
      <c r="AB827" s="262">
        <f t="shared" si="311"/>
        <v>10</v>
      </c>
      <c r="AD827" s="6">
        <f t="shared" si="312"/>
        <v>810</v>
      </c>
      <c r="AE827" s="1">
        <f t="shared" si="313"/>
        <v>43537</v>
      </c>
      <c r="AF827" s="262">
        <f t="shared" si="314"/>
        <v>0.20279189145496446</v>
      </c>
      <c r="AG827" s="262">
        <f t="shared" si="315"/>
        <v>0.16711997964818082</v>
      </c>
      <c r="AH827" s="262">
        <f t="shared" si="316"/>
        <v>0.2639093530096126</v>
      </c>
      <c r="AI827" s="262">
        <f t="shared" si="317"/>
        <v>-1.907258368852581</v>
      </c>
      <c r="AJ827" s="262">
        <f t="shared" si="318"/>
        <v>1.4424000000000381E-4</v>
      </c>
      <c r="AK827" s="262">
        <f t="shared" si="319"/>
        <v>-306.9303110993888</v>
      </c>
    </row>
    <row r="828" spans="1:37" x14ac:dyDescent="0.25">
      <c r="A828" s="6">
        <f t="shared" si="301"/>
        <v>811</v>
      </c>
      <c r="B828" s="245">
        <f>+Rendimientos!F1501</f>
        <v>43186</v>
      </c>
      <c r="C828" s="247">
        <f>+Rendimientos!G1501</f>
        <v>-2.1119283180926568E-2</v>
      </c>
      <c r="D828" s="247">
        <f>+Rendimientos!H1501</f>
        <v>0</v>
      </c>
      <c r="E828" s="247">
        <f>+Rendimientos!I1501</f>
        <v>7.5414593975475994E-3</v>
      </c>
      <c r="F828">
        <f>+VLOOKUP(B828,ASURB.MX!$A$2:$H$1054,8,FALSE)</f>
        <v>-1.2372763499834684E-2</v>
      </c>
      <c r="G828" s="264">
        <f>+dr!F815</f>
        <v>5.7306000000000024E-4</v>
      </c>
      <c r="H828" s="264">
        <f>+dr!G815</f>
        <v>8.3340000000015069E-5</v>
      </c>
      <c r="I828" s="264">
        <f>+dr!H815</f>
        <v>-2.3494000000000292E-4</v>
      </c>
      <c r="J828" s="264">
        <f>+dr!I815</f>
        <v>-2.0929000000000086E-4</v>
      </c>
      <c r="K828" s="264">
        <f>+dr!J815</f>
        <v>0</v>
      </c>
      <c r="M828" s="6">
        <f t="shared" si="302"/>
        <v>811</v>
      </c>
      <c r="N828" s="1">
        <f t="shared" si="296"/>
        <v>43186</v>
      </c>
      <c r="O828" s="263">
        <f t="shared" si="297"/>
        <v>36.845945793343652</v>
      </c>
      <c r="P828" s="263">
        <f t="shared" si="298"/>
        <v>9.1300000000000008</v>
      </c>
      <c r="Q828" s="263">
        <f t="shared" si="299"/>
        <v>14.901959824094066</v>
      </c>
      <c r="R828" s="263">
        <f t="shared" si="303"/>
        <v>301.3680761287327</v>
      </c>
      <c r="S828" s="98">
        <f t="shared" si="300"/>
        <v>3.1250253846153847E-2</v>
      </c>
      <c r="T828" s="265">
        <f>R828-'Ejercicio 7'!$J$12*EXP(-S828*34/360)</f>
        <v>301.27114042640051</v>
      </c>
      <c r="U828" s="280">
        <f t="shared" si="304"/>
        <v>8.2091320000000023E-2</v>
      </c>
      <c r="V828" s="280">
        <f t="shared" si="305"/>
        <v>8.238587E-2</v>
      </c>
      <c r="W828" s="280">
        <f t="shared" si="306"/>
        <v>-4.8576000000000175E-4</v>
      </c>
      <c r="X828" s="280">
        <f t="shared" si="307"/>
        <v>0</v>
      </c>
      <c r="Y828" s="262">
        <f t="shared" si="308"/>
        <v>9.9367780698667065</v>
      </c>
      <c r="Z828" s="262">
        <f t="shared" si="309"/>
        <v>9.7959302831965029</v>
      </c>
      <c r="AA828" s="262">
        <f t="shared" si="310"/>
        <v>10.00044829509595</v>
      </c>
      <c r="AB828" s="262">
        <f t="shared" si="311"/>
        <v>10</v>
      </c>
      <c r="AD828" s="6">
        <f t="shared" si="312"/>
        <v>811</v>
      </c>
      <c r="AE828" s="1">
        <f t="shared" si="313"/>
        <v>43537</v>
      </c>
      <c r="AF828" s="262">
        <f t="shared" si="314"/>
        <v>0.78643520665634981</v>
      </c>
      <c r="AG828" s="262">
        <f t="shared" si="315"/>
        <v>0</v>
      </c>
      <c r="AH828" s="262">
        <f t="shared" si="316"/>
        <v>-0.11195982409406646</v>
      </c>
      <c r="AI828" s="262">
        <f t="shared" si="317"/>
        <v>3.7519188712673213</v>
      </c>
      <c r="AJ828" s="262">
        <f t="shared" si="318"/>
        <v>-5.7306000000000024E-4</v>
      </c>
      <c r="AK828" s="262">
        <f t="shared" si="319"/>
        <v>-301.27114042640051</v>
      </c>
    </row>
    <row r="829" spans="1:37" x14ac:dyDescent="0.25">
      <c r="A829" s="6">
        <f t="shared" si="301"/>
        <v>812</v>
      </c>
      <c r="B829" s="245">
        <f>+Rendimientos!F1502</f>
        <v>43187</v>
      </c>
      <c r="C829" s="247">
        <f>+Rendimientos!G1502</f>
        <v>-5.0253685186941788E-2</v>
      </c>
      <c r="D829" s="247">
        <f>+Rendimientos!H1502</f>
        <v>-2.4336885483424577E-2</v>
      </c>
      <c r="E829" s="247">
        <f>+Rendimientos!I1502</f>
        <v>-3.7636205143900332E-3</v>
      </c>
      <c r="F829">
        <f>+VLOOKUP(B829,ASURB.MX!$A$2:$H$1054,8,FALSE)</f>
        <v>-1.1776849829994019E-2</v>
      </c>
      <c r="G829" s="264">
        <f>+dr!F816</f>
        <v>-1.6710999999999809E-4</v>
      </c>
      <c r="H829" s="264">
        <f>+dr!G816</f>
        <v>-1.4643000000000295E-4</v>
      </c>
      <c r="I829" s="264">
        <f>+dr!H816</f>
        <v>1.090699999999889E-4</v>
      </c>
      <c r="J829" s="264">
        <f>+dr!I816</f>
        <v>-6.1900000000003619E-5</v>
      </c>
      <c r="K829" s="264">
        <f>+dr!J816</f>
        <v>0</v>
      </c>
      <c r="M829" s="6">
        <f t="shared" si="302"/>
        <v>812</v>
      </c>
      <c r="N829" s="1">
        <f t="shared" si="296"/>
        <v>43187</v>
      </c>
      <c r="O829" s="263">
        <f t="shared" si="297"/>
        <v>35.787948097233205</v>
      </c>
      <c r="P829" s="263">
        <f t="shared" si="298"/>
        <v>8.9104862109445175</v>
      </c>
      <c r="Q829" s="263">
        <f t="shared" si="299"/>
        <v>14.734440670291098</v>
      </c>
      <c r="R829" s="263">
        <f t="shared" si="303"/>
        <v>301.54771900545825</v>
      </c>
      <c r="S829" s="98">
        <f t="shared" si="300"/>
        <v>3.0510083846153849E-2</v>
      </c>
      <c r="T829" s="265">
        <f>R829-'Ejercicio 7'!$J$12*EXP(-S829*34/360)</f>
        <v>301.45077652660433</v>
      </c>
      <c r="U829" s="280">
        <f t="shared" si="304"/>
        <v>8.1861550000000005E-2</v>
      </c>
      <c r="V829" s="280">
        <f t="shared" si="305"/>
        <v>8.2729879999999992E-2</v>
      </c>
      <c r="W829" s="280">
        <f t="shared" si="306"/>
        <v>-3.383700000000045E-4</v>
      </c>
      <c r="X829" s="280">
        <f t="shared" si="307"/>
        <v>0</v>
      </c>
      <c r="Y829" s="262">
        <f t="shared" si="308"/>
        <v>9.9367780698667065</v>
      </c>
      <c r="Z829" s="262">
        <f t="shared" si="309"/>
        <v>9.7959302831965029</v>
      </c>
      <c r="AA829" s="262">
        <f t="shared" si="310"/>
        <v>10.00044829509595</v>
      </c>
      <c r="AB829" s="262">
        <f t="shared" si="311"/>
        <v>10</v>
      </c>
      <c r="AD829" s="6">
        <f t="shared" si="312"/>
        <v>812</v>
      </c>
      <c r="AE829" s="1">
        <f t="shared" si="313"/>
        <v>43537</v>
      </c>
      <c r="AF829" s="262">
        <f t="shared" si="314"/>
        <v>1.8444329027667976</v>
      </c>
      <c r="AG829" s="262">
        <f t="shared" si="315"/>
        <v>0.21951378905548324</v>
      </c>
      <c r="AH829" s="262">
        <f t="shared" si="316"/>
        <v>5.5559329708900762E-2</v>
      </c>
      <c r="AI829" s="262">
        <f t="shared" si="317"/>
        <v>3.5722759945417693</v>
      </c>
      <c r="AJ829" s="262">
        <f t="shared" si="318"/>
        <v>1.6710999999999809E-4</v>
      </c>
      <c r="AK829" s="262">
        <f t="shared" si="319"/>
        <v>-301.45077652660433</v>
      </c>
    </row>
    <row r="830" spans="1:37" x14ac:dyDescent="0.25">
      <c r="A830" s="6">
        <f t="shared" si="301"/>
        <v>813</v>
      </c>
      <c r="B830" s="245">
        <f>+Rendimientos!F1503</f>
        <v>43192</v>
      </c>
      <c r="C830" s="247">
        <f>+Rendimientos!G1503</f>
        <v>-3.3305609471646108E-3</v>
      </c>
      <c r="D830" s="247">
        <f>+Rendimientos!H1503</f>
        <v>-1.0106094307372105E-2</v>
      </c>
      <c r="E830" s="247">
        <f>+Rendimientos!I1503</f>
        <v>-3.843666963731323E-2</v>
      </c>
      <c r="F830">
        <f>+VLOOKUP(B830,ASURB.MX!$A$2:$H$1054,8,FALSE)</f>
        <v>-3.2654022553736449E-5</v>
      </c>
      <c r="G830" s="264">
        <f>+dr!F817</f>
        <v>3.0908999999999798E-4</v>
      </c>
      <c r="H830" s="264">
        <f>+dr!G817</f>
        <v>-4.7650000000010184E-5</v>
      </c>
      <c r="I830" s="264">
        <f>+dr!H817</f>
        <v>-1.0027999999998038E-4</v>
      </c>
      <c r="J830" s="264">
        <f>+dr!I817</f>
        <v>4.0380000000006522E-5</v>
      </c>
      <c r="K830" s="264">
        <f>+dr!J817</f>
        <v>0</v>
      </c>
      <c r="M830" s="6">
        <f t="shared" si="302"/>
        <v>813</v>
      </c>
      <c r="N830" s="1">
        <f t="shared" si="296"/>
        <v>43192</v>
      </c>
      <c r="O830" s="263">
        <f t="shared" si="297"/>
        <v>37.5072525511222</v>
      </c>
      <c r="P830" s="263">
        <f t="shared" si="298"/>
        <v>9.0381960301134221</v>
      </c>
      <c r="Q830" s="263">
        <f t="shared" si="299"/>
        <v>14.232308221803052</v>
      </c>
      <c r="R830" s="263">
        <f t="shared" si="303"/>
        <v>305.11003176747238</v>
      </c>
      <c r="S830" s="98">
        <f t="shared" si="300"/>
        <v>3.0986283846153845E-2</v>
      </c>
      <c r="T830" s="265">
        <f>R830-'Ejercicio 7'!$J$12*EXP(-S830*34/360)</f>
        <v>305.01309364845451</v>
      </c>
      <c r="U830" s="280">
        <f t="shared" si="304"/>
        <v>8.1960329999999998E-2</v>
      </c>
      <c r="V830" s="280">
        <f t="shared" si="305"/>
        <v>8.2520530000000022E-2</v>
      </c>
      <c r="W830" s="280">
        <f t="shared" si="306"/>
        <v>-2.3608999999999436E-4</v>
      </c>
      <c r="X830" s="280">
        <f t="shared" si="307"/>
        <v>0</v>
      </c>
      <c r="Y830" s="262">
        <f t="shared" si="308"/>
        <v>9.9367780698667065</v>
      </c>
      <c r="Z830" s="262">
        <f t="shared" si="309"/>
        <v>9.7959302831965029</v>
      </c>
      <c r="AA830" s="262">
        <f t="shared" si="310"/>
        <v>10.00044829509595</v>
      </c>
      <c r="AB830" s="262">
        <f t="shared" si="311"/>
        <v>10</v>
      </c>
      <c r="AD830" s="6">
        <f t="shared" si="312"/>
        <v>813</v>
      </c>
      <c r="AE830" s="1">
        <f t="shared" si="313"/>
        <v>43537</v>
      </c>
      <c r="AF830" s="262">
        <f t="shared" si="314"/>
        <v>0.12512844887780261</v>
      </c>
      <c r="AG830" s="262">
        <f t="shared" si="315"/>
        <v>9.1803969886578685E-2</v>
      </c>
      <c r="AH830" s="262">
        <f t="shared" si="316"/>
        <v>0.55769177819694704</v>
      </c>
      <c r="AI830" s="262">
        <f t="shared" si="317"/>
        <v>9.9632325276388656E-3</v>
      </c>
      <c r="AJ830" s="262">
        <f t="shared" si="318"/>
        <v>-3.0908999999999798E-4</v>
      </c>
      <c r="AK830" s="262">
        <f t="shared" si="319"/>
        <v>-305.01309364845451</v>
      </c>
    </row>
    <row r="831" spans="1:37" x14ac:dyDescent="0.25">
      <c r="A831" s="6">
        <f t="shared" si="301"/>
        <v>814</v>
      </c>
      <c r="B831" s="245">
        <f>+Rendimientos!F1504</f>
        <v>43193</v>
      </c>
      <c r="C831" s="247">
        <f>+Rendimientos!G1504</f>
        <v>1.0784011601745412E-2</v>
      </c>
      <c r="D831" s="247">
        <f>+Rendimientos!H1504</f>
        <v>1.2688387105264458E-3</v>
      </c>
      <c r="E831" s="247">
        <f>+Rendimientos!I1504</f>
        <v>1.7864488608625172E-2</v>
      </c>
      <c r="F831">
        <f>+VLOOKUP(B831,ASURB.MX!$A$2:$H$1054,8,FALSE)</f>
        <v>1.4023687532833502E-3</v>
      </c>
      <c r="G831" s="264">
        <f>+dr!F818</f>
        <v>5.7119999999993842E-5</v>
      </c>
      <c r="H831" s="264">
        <f>+dr!G818</f>
        <v>-1.239999999985697E-6</v>
      </c>
      <c r="I831" s="264">
        <f>+dr!H818</f>
        <v>-1.7394000000001131E-4</v>
      </c>
      <c r="J831" s="264">
        <f>+dr!I818</f>
        <v>-2.108400000000038E-4</v>
      </c>
      <c r="K831" s="264">
        <f>+dr!J818</f>
        <v>0</v>
      </c>
      <c r="M831" s="6">
        <f t="shared" si="302"/>
        <v>814</v>
      </c>
      <c r="N831" s="1">
        <f t="shared" si="296"/>
        <v>43193</v>
      </c>
      <c r="O831" s="263">
        <f t="shared" si="297"/>
        <v>38.040405147623019</v>
      </c>
      <c r="P831" s="263">
        <f t="shared" si="298"/>
        <v>9.141591849965895</v>
      </c>
      <c r="Q831" s="263">
        <f t="shared" si="299"/>
        <v>15.056589943101635</v>
      </c>
      <c r="R831" s="263">
        <f t="shared" si="303"/>
        <v>305.54818591759692</v>
      </c>
      <c r="S831" s="98">
        <f t="shared" si="300"/>
        <v>3.0734313846153841E-2</v>
      </c>
      <c r="T831" s="265">
        <f>R831-'Ejercicio 7'!$J$12*EXP(-S831*34/360)</f>
        <v>305.45124549169907</v>
      </c>
      <c r="U831" s="280">
        <f t="shared" si="304"/>
        <v>8.2006740000000022E-2</v>
      </c>
      <c r="V831" s="280">
        <f t="shared" si="305"/>
        <v>8.2446869999999992E-2</v>
      </c>
      <c r="W831" s="280">
        <f t="shared" si="306"/>
        <v>-4.8731000000000468E-4</v>
      </c>
      <c r="X831" s="280">
        <f t="shared" si="307"/>
        <v>0</v>
      </c>
      <c r="Y831" s="262">
        <f t="shared" si="308"/>
        <v>9.9367780698667065</v>
      </c>
      <c r="Z831" s="262">
        <f t="shared" si="309"/>
        <v>9.7959302831965029</v>
      </c>
      <c r="AA831" s="262">
        <f t="shared" si="310"/>
        <v>10.00044829509595</v>
      </c>
      <c r="AB831" s="262">
        <f t="shared" si="311"/>
        <v>10</v>
      </c>
      <c r="AD831" s="6">
        <f t="shared" si="312"/>
        <v>814</v>
      </c>
      <c r="AE831" s="1">
        <f t="shared" si="313"/>
        <v>43537</v>
      </c>
      <c r="AF831" s="262">
        <f t="shared" si="314"/>
        <v>-0.40802414762301709</v>
      </c>
      <c r="AG831" s="262">
        <f t="shared" si="315"/>
        <v>-1.1591849965894241E-2</v>
      </c>
      <c r="AH831" s="262">
        <f t="shared" si="316"/>
        <v>-0.26658994310163564</v>
      </c>
      <c r="AI831" s="262">
        <f t="shared" si="317"/>
        <v>-0.42819091759690764</v>
      </c>
      <c r="AJ831" s="262">
        <f t="shared" si="318"/>
        <v>-5.7119999999993842E-5</v>
      </c>
      <c r="AK831" s="262">
        <f t="shared" si="319"/>
        <v>-305.45124549169907</v>
      </c>
    </row>
    <row r="832" spans="1:37" x14ac:dyDescent="0.25">
      <c r="A832" s="6">
        <f t="shared" si="301"/>
        <v>815</v>
      </c>
      <c r="B832" s="245">
        <f>+Rendimientos!F1505</f>
        <v>43194</v>
      </c>
      <c r="C832" s="247">
        <f>+Rendimientos!G1505</f>
        <v>2.2839491969822951E-2</v>
      </c>
      <c r="D832" s="247">
        <f>+Rendimientos!H1505</f>
        <v>4.5124071069201702E-2</v>
      </c>
      <c r="E832" s="247">
        <f>+Rendimientos!I1505</f>
        <v>5.6859021530564859E-2</v>
      </c>
      <c r="F832">
        <f>+VLOOKUP(B832,ASURB.MX!$A$2:$H$1054,8,FALSE)</f>
        <v>8.1791188949692107E-3</v>
      </c>
      <c r="G832" s="264">
        <f>+dr!F819</f>
        <v>3.5100999999999882E-4</v>
      </c>
      <c r="H832" s="264">
        <f>+dr!G819</f>
        <v>-3.4260000000008173E-5</v>
      </c>
      <c r="I832" s="264">
        <f>+dr!H819</f>
        <v>-1.9228999999999774E-4</v>
      </c>
      <c r="J832" s="264">
        <f>+dr!I819</f>
        <v>-3.2472000000000056E-4</v>
      </c>
      <c r="K832" s="264">
        <f>+dr!J819</f>
        <v>0</v>
      </c>
      <c r="M832" s="6">
        <f t="shared" si="302"/>
        <v>815</v>
      </c>
      <c r="N832" s="1">
        <f t="shared" si="296"/>
        <v>43194</v>
      </c>
      <c r="O832" s="263">
        <f t="shared" si="297"/>
        <v>38.501775940594065</v>
      </c>
      <c r="P832" s="263">
        <f t="shared" si="298"/>
        <v>9.5514193422643068</v>
      </c>
      <c r="Q832" s="263">
        <f t="shared" si="299"/>
        <v>15.655312218212973</v>
      </c>
      <c r="R832" s="263">
        <f t="shared" si="303"/>
        <v>307.62584155513252</v>
      </c>
      <c r="S832" s="98">
        <f t="shared" si="300"/>
        <v>3.1028203846153846E-2</v>
      </c>
      <c r="T832" s="265">
        <f>R832-'Ejercicio 7'!$J$12*EXP(-S832*34/360)</f>
        <v>307.52890381990272</v>
      </c>
      <c r="U832" s="280">
        <f t="shared" si="304"/>
        <v>8.197372E-2</v>
      </c>
      <c r="V832" s="280">
        <f t="shared" si="305"/>
        <v>8.2428520000000005E-2</v>
      </c>
      <c r="W832" s="280">
        <f t="shared" si="306"/>
        <v>-6.0119000000000145E-4</v>
      </c>
      <c r="X832" s="280">
        <f t="shared" si="307"/>
        <v>0</v>
      </c>
      <c r="Y832" s="262">
        <f t="shared" si="308"/>
        <v>9.9367780698667065</v>
      </c>
      <c r="Z832" s="262">
        <f t="shared" si="309"/>
        <v>9.7959302831965029</v>
      </c>
      <c r="AA832" s="262">
        <f t="shared" si="310"/>
        <v>10.00044829509595</v>
      </c>
      <c r="AB832" s="262">
        <f t="shared" si="311"/>
        <v>10</v>
      </c>
      <c r="AD832" s="6">
        <f t="shared" si="312"/>
        <v>815</v>
      </c>
      <c r="AE832" s="1">
        <f t="shared" si="313"/>
        <v>43537</v>
      </c>
      <c r="AF832" s="262">
        <f t="shared" si="314"/>
        <v>-0.86939494059406286</v>
      </c>
      <c r="AG832" s="262">
        <f t="shared" si="315"/>
        <v>-0.421419342264306</v>
      </c>
      <c r="AH832" s="262">
        <f t="shared" si="316"/>
        <v>-0.86531221821297422</v>
      </c>
      <c r="AI832" s="262">
        <f t="shared" si="317"/>
        <v>-2.5058465551325071</v>
      </c>
      <c r="AJ832" s="262">
        <f t="shared" si="318"/>
        <v>-3.5100999999999882E-4</v>
      </c>
      <c r="AK832" s="262">
        <f t="shared" si="319"/>
        <v>-307.52890381990272</v>
      </c>
    </row>
    <row r="833" spans="1:37" x14ac:dyDescent="0.25">
      <c r="A833" s="6">
        <f t="shared" si="301"/>
        <v>816</v>
      </c>
      <c r="B833" s="245">
        <f>+Rendimientos!F1506</f>
        <v>43195</v>
      </c>
      <c r="C833" s="247">
        <f>+Rendimientos!G1506</f>
        <v>1.8378463751408565E-2</v>
      </c>
      <c r="D833" s="247">
        <f>+Rendimientos!H1506</f>
        <v>-7.543527823117107E-3</v>
      </c>
      <c r="E833" s="247">
        <f>+Rendimientos!I1506</f>
        <v>3.1498619898465953E-2</v>
      </c>
      <c r="F833">
        <f>+VLOOKUP(B833,ASURB.MX!$A$2:$H$1054,8,FALSE)</f>
        <v>7.5035140140763453E-3</v>
      </c>
      <c r="G833" s="264">
        <f>+dr!F820</f>
        <v>-4.6030999999999156E-4</v>
      </c>
      <c r="H833" s="264">
        <f>+dr!G820</f>
        <v>-1.7042999999999919E-4</v>
      </c>
      <c r="I833" s="264">
        <f>+dr!H820</f>
        <v>-1.0759000000000463E-4</v>
      </c>
      <c r="J833" s="264">
        <f>+dr!I820</f>
        <v>-2.6750999999999858E-4</v>
      </c>
      <c r="K833" s="264">
        <f>+dr!J820</f>
        <v>0</v>
      </c>
      <c r="M833" s="6">
        <f t="shared" si="302"/>
        <v>816</v>
      </c>
      <c r="N833" s="1">
        <f t="shared" si="296"/>
        <v>43195</v>
      </c>
      <c r="O833" s="263">
        <f t="shared" si="297"/>
        <v>38.330400970161293</v>
      </c>
      <c r="P833" s="263">
        <f t="shared" si="298"/>
        <v>9.0613867094765492</v>
      </c>
      <c r="Q833" s="263">
        <f t="shared" si="299"/>
        <v>15.263279280169918</v>
      </c>
      <c r="R833" s="263">
        <f t="shared" si="303"/>
        <v>307.41807822595138</v>
      </c>
      <c r="S833" s="98">
        <f t="shared" si="300"/>
        <v>3.0216883846153855E-2</v>
      </c>
      <c r="T833" s="265">
        <f>R833-'Ejercicio 7'!$J$12*EXP(-S833*34/360)</f>
        <v>307.32113306261533</v>
      </c>
      <c r="U833" s="280">
        <f t="shared" si="304"/>
        <v>8.1837550000000009E-2</v>
      </c>
      <c r="V833" s="280">
        <f t="shared" si="305"/>
        <v>8.2513219999999998E-2</v>
      </c>
      <c r="W833" s="280">
        <f t="shared" si="306"/>
        <v>-5.4397999999999946E-4</v>
      </c>
      <c r="X833" s="280">
        <f t="shared" si="307"/>
        <v>0</v>
      </c>
      <c r="Y833" s="262">
        <f t="shared" si="308"/>
        <v>9.9367780698667065</v>
      </c>
      <c r="Z833" s="262">
        <f t="shared" si="309"/>
        <v>9.7959302831965029</v>
      </c>
      <c r="AA833" s="262">
        <f t="shared" si="310"/>
        <v>10.00044829509595</v>
      </c>
      <c r="AB833" s="262">
        <f t="shared" si="311"/>
        <v>10</v>
      </c>
      <c r="AD833" s="6">
        <f t="shared" si="312"/>
        <v>816</v>
      </c>
      <c r="AE833" s="1">
        <f t="shared" si="313"/>
        <v>43537</v>
      </c>
      <c r="AF833" s="262">
        <f t="shared" si="314"/>
        <v>-0.69801997016129036</v>
      </c>
      <c r="AG833" s="262">
        <f t="shared" si="315"/>
        <v>6.8613290523451553E-2</v>
      </c>
      <c r="AH833" s="262">
        <f t="shared" si="316"/>
        <v>-0.47327928016991905</v>
      </c>
      <c r="AI833" s="262">
        <f t="shared" si="317"/>
        <v>-2.2980832259513591</v>
      </c>
      <c r="AJ833" s="262">
        <f t="shared" si="318"/>
        <v>4.6030999999999156E-4</v>
      </c>
      <c r="AK833" s="262">
        <f t="shared" si="319"/>
        <v>-307.32113306261533</v>
      </c>
    </row>
    <row r="834" spans="1:37" x14ac:dyDescent="0.25">
      <c r="A834" s="6">
        <f t="shared" si="301"/>
        <v>817</v>
      </c>
      <c r="B834" s="245">
        <f>+Rendimientos!F1507</f>
        <v>43196</v>
      </c>
      <c r="C834" s="247">
        <f>+Rendimientos!G1507</f>
        <v>2.3724803536303955E-3</v>
      </c>
      <c r="D834" s="247">
        <f>+Rendimientos!H1507</f>
        <v>-3.4253919335302096E-3</v>
      </c>
      <c r="E834" s="247">
        <f>+Rendimientos!I1507</f>
        <v>6.2819277163462306E-2</v>
      </c>
      <c r="F834">
        <f>+VLOOKUP(B834,ASURB.MX!$A$2:$H$1054,8,FALSE)</f>
        <v>-4.8240962452391458E-3</v>
      </c>
      <c r="G834" s="264">
        <f>+dr!F821</f>
        <v>-1.9760000000007549E-5</v>
      </c>
      <c r="H834" s="264">
        <f>+dr!G821</f>
        <v>7.329000000000363E-5</v>
      </c>
      <c r="I834" s="264">
        <f>+dr!H821</f>
        <v>-1.8429999999999835E-5</v>
      </c>
      <c r="J834" s="264">
        <f>+dr!I821</f>
        <v>-2.4540000000003448E-5</v>
      </c>
      <c r="K834" s="264">
        <f>+dr!J821</f>
        <v>0</v>
      </c>
      <c r="M834" s="6">
        <f t="shared" si="302"/>
        <v>817</v>
      </c>
      <c r="N834" s="1">
        <f t="shared" si="296"/>
        <v>43196</v>
      </c>
      <c r="O834" s="263">
        <f t="shared" si="297"/>
        <v>37.721769078384803</v>
      </c>
      <c r="P834" s="263">
        <f t="shared" si="298"/>
        <v>9.0987796731013049</v>
      </c>
      <c r="Q834" s="263">
        <f t="shared" si="299"/>
        <v>15.748900509057766</v>
      </c>
      <c r="R834" s="263">
        <f t="shared" si="303"/>
        <v>303.65161143726135</v>
      </c>
      <c r="S834" s="98">
        <f t="shared" si="300"/>
        <v>3.0657433846153839E-2</v>
      </c>
      <c r="T834" s="265">
        <f>R834-'Ejercicio 7'!$J$12*EXP(-S834*34/360)</f>
        <v>303.55467030748724</v>
      </c>
      <c r="U834" s="280">
        <f t="shared" si="304"/>
        <v>8.2081270000000012E-2</v>
      </c>
      <c r="V834" s="280">
        <f t="shared" si="305"/>
        <v>8.2602380000000003E-2</v>
      </c>
      <c r="W834" s="280">
        <f t="shared" si="306"/>
        <v>-3.0101000000000433E-4</v>
      </c>
      <c r="X834" s="280">
        <f t="shared" si="307"/>
        <v>0</v>
      </c>
      <c r="Y834" s="262">
        <f t="shared" si="308"/>
        <v>9.9367780698667065</v>
      </c>
      <c r="Z834" s="262">
        <f t="shared" si="309"/>
        <v>9.7959302831965029</v>
      </c>
      <c r="AA834" s="262">
        <f t="shared" si="310"/>
        <v>10.00044829509595</v>
      </c>
      <c r="AB834" s="262">
        <f t="shared" si="311"/>
        <v>10</v>
      </c>
      <c r="AD834" s="6">
        <f t="shared" si="312"/>
        <v>817</v>
      </c>
      <c r="AE834" s="1">
        <f t="shared" si="313"/>
        <v>43537</v>
      </c>
      <c r="AF834" s="262">
        <f t="shared" si="314"/>
        <v>-8.9388078384800451E-2</v>
      </c>
      <c r="AG834" s="262">
        <f t="shared" si="315"/>
        <v>3.1220326898695916E-2</v>
      </c>
      <c r="AH834" s="262">
        <f t="shared" si="316"/>
        <v>-0.95890050905776647</v>
      </c>
      <c r="AI834" s="262">
        <f t="shared" si="317"/>
        <v>1.4683835627386657</v>
      </c>
      <c r="AJ834" s="262">
        <f t="shared" si="318"/>
        <v>1.9760000000007549E-5</v>
      </c>
      <c r="AK834" s="262">
        <f t="shared" si="319"/>
        <v>-303.55467030748724</v>
      </c>
    </row>
    <row r="835" spans="1:37" x14ac:dyDescent="0.25">
      <c r="A835" s="6">
        <f t="shared" si="301"/>
        <v>818</v>
      </c>
      <c r="B835" s="245">
        <f>+Rendimientos!F1508</f>
        <v>43199</v>
      </c>
      <c r="C835" s="247">
        <f>+Rendimientos!G1508</f>
        <v>2.9574139782476673E-2</v>
      </c>
      <c r="D835" s="247">
        <f>+Rendimientos!H1508</f>
        <v>2.2033556881142832E-3</v>
      </c>
      <c r="E835" s="247">
        <f>+Rendimientos!I1508</f>
        <v>-3.3650519876014501E-2</v>
      </c>
      <c r="F835">
        <f>+VLOOKUP(B835,ASURB.MX!$A$2:$H$1054,8,FALSE)</f>
        <v>2.1897769114519786E-3</v>
      </c>
      <c r="G835" s="264">
        <f>+dr!F822</f>
        <v>6.5674000000000288E-4</v>
      </c>
      <c r="H835" s="264">
        <f>+dr!G822</f>
        <v>-2.1373000000000919E-4</v>
      </c>
      <c r="I835" s="264">
        <f>+dr!H822</f>
        <v>-3.6896999999999625E-4</v>
      </c>
      <c r="J835" s="264">
        <f>+dr!I822</f>
        <v>-4.7555999999999987E-4</v>
      </c>
      <c r="K835" s="264">
        <f>+dr!J822</f>
        <v>0</v>
      </c>
      <c r="M835" s="6">
        <f t="shared" si="302"/>
        <v>818</v>
      </c>
      <c r="N835" s="1">
        <f t="shared" si="296"/>
        <v>43199</v>
      </c>
      <c r="O835" s="263">
        <f t="shared" si="297"/>
        <v>38.761946938388625</v>
      </c>
      <c r="P835" s="263">
        <f t="shared" si="298"/>
        <v>9.1501388157721735</v>
      </c>
      <c r="Q835" s="263">
        <f t="shared" si="299"/>
        <v>14.300589452154304</v>
      </c>
      <c r="R835" s="263">
        <f t="shared" si="303"/>
        <v>305.78887179847948</v>
      </c>
      <c r="S835" s="98">
        <f t="shared" si="300"/>
        <v>3.133393384615385E-2</v>
      </c>
      <c r="T835" s="265">
        <f>R835-'Ejercicio 7'!$J$12*EXP(-S835*34/360)</f>
        <v>305.69193686223787</v>
      </c>
      <c r="U835" s="280">
        <f t="shared" si="304"/>
        <v>8.1794249999999999E-2</v>
      </c>
      <c r="V835" s="280">
        <f t="shared" si="305"/>
        <v>8.2251840000000007E-2</v>
      </c>
      <c r="W835" s="280">
        <f t="shared" si="306"/>
        <v>-7.5203000000000075E-4</v>
      </c>
      <c r="X835" s="280">
        <f t="shared" si="307"/>
        <v>0</v>
      </c>
      <c r="Y835" s="262">
        <f t="shared" si="308"/>
        <v>9.9367780698667065</v>
      </c>
      <c r="Z835" s="262">
        <f t="shared" si="309"/>
        <v>9.7959302831965029</v>
      </c>
      <c r="AA835" s="262">
        <f t="shared" si="310"/>
        <v>10.00044829509595</v>
      </c>
      <c r="AB835" s="262">
        <f t="shared" si="311"/>
        <v>10</v>
      </c>
      <c r="AD835" s="6">
        <f t="shared" si="312"/>
        <v>818</v>
      </c>
      <c r="AE835" s="1">
        <f t="shared" si="313"/>
        <v>43537</v>
      </c>
      <c r="AF835" s="262">
        <f t="shared" si="314"/>
        <v>-1.1295659383886232</v>
      </c>
      <c r="AG835" s="262">
        <f t="shared" si="315"/>
        <v>-2.0138815772172691E-2</v>
      </c>
      <c r="AH835" s="262">
        <f t="shared" si="316"/>
        <v>0.48941054784569538</v>
      </c>
      <c r="AI835" s="262">
        <f t="shared" si="317"/>
        <v>-0.66887679847945947</v>
      </c>
      <c r="AJ835" s="262">
        <f t="shared" si="318"/>
        <v>-6.5674000000000288E-4</v>
      </c>
      <c r="AK835" s="262">
        <f t="shared" si="319"/>
        <v>-305.69193686223787</v>
      </c>
    </row>
    <row r="836" spans="1:37" x14ac:dyDescent="0.25">
      <c r="A836" s="6">
        <f t="shared" si="301"/>
        <v>819</v>
      </c>
      <c r="B836" s="245">
        <f>+Rendimientos!F1509</f>
        <v>43200</v>
      </c>
      <c r="C836" s="247">
        <f>+Rendimientos!G1509</f>
        <v>-4.6118452225628196E-3</v>
      </c>
      <c r="D836" s="247">
        <f>+Rendimientos!H1509</f>
        <v>1.2636897235598722E-2</v>
      </c>
      <c r="E836" s="247">
        <f>+Rendimientos!I1509</f>
        <v>1.0214661925422469E-2</v>
      </c>
      <c r="F836">
        <f>+VLOOKUP(B836,ASURB.MX!$A$2:$H$1054,8,FALSE)</f>
        <v>6.4322203145510863E-4</v>
      </c>
      <c r="G836" s="264">
        <f>+dr!F823</f>
        <v>-4.7553000000000178E-4</v>
      </c>
      <c r="H836" s="264">
        <f>+dr!G823</f>
        <v>1.2464000000000919E-4</v>
      </c>
      <c r="I836" s="264">
        <f>+dr!H823</f>
        <v>4.5699999999954111E-6</v>
      </c>
      <c r="J836" s="264">
        <f>+dr!I823</f>
        <v>-1.0000000000000286E-4</v>
      </c>
      <c r="K836" s="264">
        <f>+dr!J823</f>
        <v>0</v>
      </c>
      <c r="M836" s="6">
        <f t="shared" si="302"/>
        <v>819</v>
      </c>
      <c r="N836" s="1">
        <f t="shared" si="296"/>
        <v>43200</v>
      </c>
      <c r="O836" s="263">
        <f t="shared" si="297"/>
        <v>37.459225872699392</v>
      </c>
      <c r="P836" s="263">
        <f t="shared" si="298"/>
        <v>9.2461069424104458</v>
      </c>
      <c r="Q836" s="263">
        <f t="shared" si="299"/>
        <v>14.941849073032589</v>
      </c>
      <c r="R836" s="263">
        <f t="shared" si="303"/>
        <v>305.31631803590369</v>
      </c>
      <c r="S836" s="98">
        <f t="shared" si="300"/>
        <v>3.0201663846153845E-2</v>
      </c>
      <c r="T836" s="265">
        <f>R836-'Ejercicio 7'!$J$12*EXP(-S836*34/360)</f>
        <v>305.21937273321424</v>
      </c>
      <c r="U836" s="280">
        <f t="shared" si="304"/>
        <v>8.2132620000000017E-2</v>
      </c>
      <c r="V836" s="280">
        <f t="shared" si="305"/>
        <v>8.2625379999999998E-2</v>
      </c>
      <c r="W836" s="280">
        <f t="shared" si="306"/>
        <v>-3.7647000000000375E-4</v>
      </c>
      <c r="X836" s="280">
        <f t="shared" si="307"/>
        <v>0</v>
      </c>
      <c r="Y836" s="262">
        <f t="shared" si="308"/>
        <v>9.9367780698667065</v>
      </c>
      <c r="Z836" s="262">
        <f t="shared" si="309"/>
        <v>9.7959302831965029</v>
      </c>
      <c r="AA836" s="262">
        <f t="shared" si="310"/>
        <v>10.00044829509595</v>
      </c>
      <c r="AB836" s="262">
        <f t="shared" si="311"/>
        <v>10</v>
      </c>
      <c r="AD836" s="6">
        <f t="shared" si="312"/>
        <v>819</v>
      </c>
      <c r="AE836" s="1">
        <f t="shared" si="313"/>
        <v>43537</v>
      </c>
      <c r="AF836" s="262">
        <f t="shared" si="314"/>
        <v>0.17315512730061045</v>
      </c>
      <c r="AG836" s="262">
        <f t="shared" si="315"/>
        <v>-0.11610694241044506</v>
      </c>
      <c r="AH836" s="262">
        <f t="shared" si="316"/>
        <v>-0.1518490730325901</v>
      </c>
      <c r="AI836" s="262">
        <f t="shared" si="317"/>
        <v>-0.19632303590367428</v>
      </c>
      <c r="AJ836" s="262">
        <f t="shared" si="318"/>
        <v>4.7553000000000178E-4</v>
      </c>
      <c r="AK836" s="262">
        <f t="shared" si="319"/>
        <v>-305.21937273321424</v>
      </c>
    </row>
    <row r="837" spans="1:37" x14ac:dyDescent="0.25">
      <c r="A837" s="6">
        <f t="shared" si="301"/>
        <v>820</v>
      </c>
      <c r="B837" s="245">
        <f>+Rendimientos!F1510</f>
        <v>43201</v>
      </c>
      <c r="C837" s="247">
        <f>+Rendimientos!G1510</f>
        <v>5.3784224927586064E-3</v>
      </c>
      <c r="D837" s="247">
        <f>+Rendimientos!H1510</f>
        <v>-8.0009638886191243E-3</v>
      </c>
      <c r="E837" s="247">
        <f>+Rendimientos!I1510</f>
        <v>-8.1634081937349556E-3</v>
      </c>
      <c r="F837">
        <f>+VLOOKUP(B837,ASURB.MX!$A$2:$H$1054,8,FALSE)</f>
        <v>4.2664373479372533E-3</v>
      </c>
      <c r="G837" s="264">
        <f>+dr!F824</f>
        <v>-7.4350000000000804E-5</v>
      </c>
      <c r="H837" s="264">
        <f>+dr!G824</f>
        <v>1.5919999999988721E-5</v>
      </c>
      <c r="I837" s="264">
        <f>+dr!H824</f>
        <v>6.3310000000010858E-5</v>
      </c>
      <c r="J837" s="264">
        <f>+dr!I824</f>
        <v>2.3850000000005811E-5</v>
      </c>
      <c r="K837" s="264">
        <f>+dr!J824</f>
        <v>0</v>
      </c>
      <c r="M837" s="6">
        <f t="shared" si="302"/>
        <v>820</v>
      </c>
      <c r="N837" s="1">
        <f t="shared" si="296"/>
        <v>43201</v>
      </c>
      <c r="O837" s="263">
        <f t="shared" si="297"/>
        <v>37.835329125577822</v>
      </c>
      <c r="P837" s="263">
        <f t="shared" si="298"/>
        <v>9.0572426522850442</v>
      </c>
      <c r="Q837" s="263">
        <f t="shared" si="299"/>
        <v>14.669754666459237</v>
      </c>
      <c r="R837" s="263">
        <f t="shared" si="303"/>
        <v>306.42455126721404</v>
      </c>
      <c r="S837" s="98">
        <f t="shared" si="300"/>
        <v>3.0602843846153846E-2</v>
      </c>
      <c r="T837" s="265">
        <f>R837-'Ejercicio 7'!$J$12*EXP(-S837*34/360)</f>
        <v>306.32760963763712</v>
      </c>
      <c r="U837" s="280">
        <f t="shared" si="304"/>
        <v>8.2023899999999997E-2</v>
      </c>
      <c r="V837" s="280">
        <f t="shared" si="305"/>
        <v>8.2684120000000014E-2</v>
      </c>
      <c r="W837" s="280">
        <f t="shared" si="306"/>
        <v>-2.5261999999999507E-4</v>
      </c>
      <c r="X837" s="280">
        <f t="shared" si="307"/>
        <v>0</v>
      </c>
      <c r="Y837" s="262">
        <f t="shared" si="308"/>
        <v>9.9367780698667065</v>
      </c>
      <c r="Z837" s="262">
        <f t="shared" si="309"/>
        <v>9.7959302831965029</v>
      </c>
      <c r="AA837" s="262">
        <f t="shared" si="310"/>
        <v>10.00044829509595</v>
      </c>
      <c r="AB837" s="262">
        <f t="shared" si="311"/>
        <v>10</v>
      </c>
      <c r="AD837" s="6">
        <f t="shared" si="312"/>
        <v>820</v>
      </c>
      <c r="AE837" s="1">
        <f t="shared" si="313"/>
        <v>43537</v>
      </c>
      <c r="AF837" s="262">
        <f t="shared" si="314"/>
        <v>-0.20294812557781938</v>
      </c>
      <c r="AG837" s="262">
        <f t="shared" si="315"/>
        <v>7.2757347714956566E-2</v>
      </c>
      <c r="AH837" s="262">
        <f t="shared" si="316"/>
        <v>0.12024533354076183</v>
      </c>
      <c r="AI837" s="262">
        <f t="shared" si="317"/>
        <v>-1.304556267214025</v>
      </c>
      <c r="AJ837" s="262">
        <f t="shared" si="318"/>
        <v>7.4350000000000804E-5</v>
      </c>
      <c r="AK837" s="262">
        <f t="shared" si="319"/>
        <v>-306.32760963763712</v>
      </c>
    </row>
    <row r="838" spans="1:37" x14ac:dyDescent="0.25">
      <c r="A838" s="6">
        <f t="shared" si="301"/>
        <v>821</v>
      </c>
      <c r="B838" s="245">
        <f>+Rendimientos!F1511</f>
        <v>43202</v>
      </c>
      <c r="C838" s="247">
        <f>+Rendimientos!G1511</f>
        <v>7.6599007958263706E-4</v>
      </c>
      <c r="D838" s="247">
        <f>+Rendimientos!H1511</f>
        <v>3.8443259261901758E-2</v>
      </c>
      <c r="E838" s="247">
        <f>+Rendimientos!I1511</f>
        <v>3.358277891495446E-2</v>
      </c>
      <c r="F838">
        <f>+VLOOKUP(B838,ASURB.MX!$A$2:$H$1054,8,FALSE)</f>
        <v>9.3036381451034687E-3</v>
      </c>
      <c r="G838" s="264">
        <f>+dr!F825</f>
        <v>-2.6268999999999598E-4</v>
      </c>
      <c r="H838" s="264">
        <f>+dr!G825</f>
        <v>-3.0012999999999568E-4</v>
      </c>
      <c r="I838" s="264">
        <f>+dr!H825</f>
        <v>-2.8052000000000632E-4</v>
      </c>
      <c r="J838" s="264">
        <f>+dr!I825</f>
        <v>-3.4357999999999611E-4</v>
      </c>
      <c r="K838" s="264">
        <f>+dr!J825</f>
        <v>0</v>
      </c>
      <c r="M838" s="6">
        <f t="shared" si="302"/>
        <v>821</v>
      </c>
      <c r="N838" s="1">
        <f t="shared" si="296"/>
        <v>43202</v>
      </c>
      <c r="O838" s="263">
        <f t="shared" si="297"/>
        <v>37.661218073563219</v>
      </c>
      <c r="P838" s="263">
        <f t="shared" si="298"/>
        <v>9.4878207886805388</v>
      </c>
      <c r="Q838" s="263">
        <f t="shared" si="299"/>
        <v>15.295123554041242</v>
      </c>
      <c r="R838" s="263">
        <f t="shared" si="303"/>
        <v>307.97196731186398</v>
      </c>
      <c r="S838" s="98">
        <f t="shared" si="300"/>
        <v>3.0414503846153851E-2</v>
      </c>
      <c r="T838" s="265">
        <f>R838-'Ejercicio 7'!$J$12*EXP(-S838*34/360)</f>
        <v>307.87502395790636</v>
      </c>
      <c r="U838" s="280">
        <f t="shared" si="304"/>
        <v>8.1707850000000012E-2</v>
      </c>
      <c r="V838" s="280">
        <f t="shared" si="305"/>
        <v>8.2340289999999997E-2</v>
      </c>
      <c r="W838" s="280">
        <f t="shared" si="306"/>
        <v>-6.2004999999999699E-4</v>
      </c>
      <c r="X838" s="280">
        <f t="shared" si="307"/>
        <v>0</v>
      </c>
      <c r="Y838" s="262">
        <f t="shared" si="308"/>
        <v>9.9367780698667065</v>
      </c>
      <c r="Z838" s="262">
        <f t="shared" si="309"/>
        <v>9.7959302831965029</v>
      </c>
      <c r="AA838" s="262">
        <f t="shared" si="310"/>
        <v>10.00044829509595</v>
      </c>
      <c r="AB838" s="262">
        <f t="shared" si="311"/>
        <v>10</v>
      </c>
      <c r="AD838" s="6">
        <f t="shared" si="312"/>
        <v>821</v>
      </c>
      <c r="AE838" s="1">
        <f t="shared" si="313"/>
        <v>43537</v>
      </c>
      <c r="AF838" s="262">
        <f t="shared" si="314"/>
        <v>-2.8837073563217075E-2</v>
      </c>
      <c r="AG838" s="262">
        <f t="shared" si="315"/>
        <v>-0.35782078868053802</v>
      </c>
      <c r="AH838" s="262">
        <f t="shared" si="316"/>
        <v>-0.50512355404124243</v>
      </c>
      <c r="AI838" s="262">
        <f t="shared" si="317"/>
        <v>-2.8519723118639604</v>
      </c>
      <c r="AJ838" s="262">
        <f t="shared" si="318"/>
        <v>2.6268999999999598E-4</v>
      </c>
      <c r="AK838" s="262">
        <f t="shared" si="319"/>
        <v>-307.87502395790636</v>
      </c>
    </row>
    <row r="839" spans="1:37" x14ac:dyDescent="0.25">
      <c r="A839" s="6">
        <f t="shared" si="301"/>
        <v>822</v>
      </c>
      <c r="B839" s="245">
        <f>+Rendimientos!F1512</f>
        <v>43203</v>
      </c>
      <c r="C839" s="247">
        <f>+Rendimientos!G1512</f>
        <v>-1.3102306897188993E-2</v>
      </c>
      <c r="D839" s="247">
        <f>+Rendimientos!H1512</f>
        <v>-1.4154526476773717E-2</v>
      </c>
      <c r="E839" s="247">
        <f>+Rendimientos!I1512</f>
        <v>-1.5308204371265441E-2</v>
      </c>
      <c r="F839">
        <f>+VLOOKUP(B839,ASURB.MX!$A$2:$H$1054,8,FALSE)</f>
        <v>1.7105152357076749E-2</v>
      </c>
      <c r="G839" s="264">
        <f>+dr!F826</f>
        <v>2.6390000000001135E-5</v>
      </c>
      <c r="H839" s="264">
        <f>+dr!G826</f>
        <v>3.8910000000003109E-5</v>
      </c>
      <c r="I839" s="264">
        <f>+dr!H826</f>
        <v>-1.0008000000000239E-4</v>
      </c>
      <c r="J839" s="264">
        <f>+dr!I826</f>
        <v>-3.8470000000012661E-5</v>
      </c>
      <c r="K839" s="264">
        <f>+dr!J826</f>
        <v>0</v>
      </c>
      <c r="M839" s="6">
        <f t="shared" si="302"/>
        <v>822</v>
      </c>
      <c r="N839" s="1">
        <f t="shared" si="296"/>
        <v>43203</v>
      </c>
      <c r="O839" s="263">
        <f t="shared" si="297"/>
        <v>37.142526117151611</v>
      </c>
      <c r="P839" s="263">
        <f t="shared" si="298"/>
        <v>9.0016794738272612</v>
      </c>
      <c r="Q839" s="263">
        <f t="shared" si="299"/>
        <v>14.565315800880331</v>
      </c>
      <c r="R839" s="263">
        <f t="shared" si="303"/>
        <v>310.38401155666429</v>
      </c>
      <c r="S839" s="98">
        <f t="shared" si="300"/>
        <v>3.0703583846153848E-2</v>
      </c>
      <c r="T839" s="265">
        <f>R839-'Ejercicio 7'!$J$12*EXP(-S839*34/360)</f>
        <v>310.28707084941794</v>
      </c>
      <c r="U839" s="280">
        <f t="shared" si="304"/>
        <v>8.2046890000000011E-2</v>
      </c>
      <c r="V839" s="280">
        <f t="shared" si="305"/>
        <v>8.252073E-2</v>
      </c>
      <c r="W839" s="280">
        <f t="shared" si="306"/>
        <v>-3.1494000000001354E-4</v>
      </c>
      <c r="X839" s="280">
        <f t="shared" si="307"/>
        <v>0</v>
      </c>
      <c r="Y839" s="262">
        <f t="shared" si="308"/>
        <v>9.9367780698667065</v>
      </c>
      <c r="Z839" s="262">
        <f t="shared" si="309"/>
        <v>9.7959302831965029</v>
      </c>
      <c r="AA839" s="262">
        <f t="shared" si="310"/>
        <v>10.00044829509595</v>
      </c>
      <c r="AB839" s="262">
        <f t="shared" si="311"/>
        <v>10</v>
      </c>
      <c r="AD839" s="6">
        <f t="shared" si="312"/>
        <v>822</v>
      </c>
      <c r="AE839" s="1">
        <f t="shared" si="313"/>
        <v>43537</v>
      </c>
      <c r="AF839" s="262">
        <f t="shared" si="314"/>
        <v>0.48985488284839107</v>
      </c>
      <c r="AG839" s="262">
        <f t="shared" si="315"/>
        <v>0.12832052617273959</v>
      </c>
      <c r="AH839" s="262">
        <f t="shared" si="316"/>
        <v>0.22468419911966819</v>
      </c>
      <c r="AI839" s="262">
        <f t="shared" si="317"/>
        <v>-5.2640165566642736</v>
      </c>
      <c r="AJ839" s="262">
        <f t="shared" si="318"/>
        <v>-2.6390000000001135E-5</v>
      </c>
      <c r="AK839" s="262">
        <f t="shared" si="319"/>
        <v>-310.28707084941794</v>
      </c>
    </row>
    <row r="840" spans="1:37" x14ac:dyDescent="0.25">
      <c r="A840" s="6">
        <f t="shared" si="301"/>
        <v>823</v>
      </c>
      <c r="B840" s="245">
        <f>+Rendimientos!F1513</f>
        <v>43206</v>
      </c>
      <c r="C840" s="247">
        <f>+Rendimientos!G1513</f>
        <v>-2.2755002993663734E-2</v>
      </c>
      <c r="D840" s="247">
        <f>+Rendimientos!H1513</f>
        <v>-1.3875749787084928E-2</v>
      </c>
      <c r="E840" s="247">
        <f>+Rendimientos!I1513</f>
        <v>-5.37992008804396E-3</v>
      </c>
      <c r="F840">
        <f>+VLOOKUP(B840,ASURB.MX!$A$2:$H$1054,8,FALSE)</f>
        <v>3.9204340745870635E-3</v>
      </c>
      <c r="G840" s="264">
        <f>+dr!F827</f>
        <v>-1.0710000000010989E-5</v>
      </c>
      <c r="H840" s="264">
        <f>+dr!G827</f>
        <v>1.6658999999999424E-4</v>
      </c>
      <c r="I840" s="264">
        <f>+dr!H827</f>
        <v>1.8970000000007037E-5</v>
      </c>
      <c r="J840" s="264">
        <f>+dr!I827</f>
        <v>-3.7019999999998721E-5</v>
      </c>
      <c r="K840" s="264">
        <f>+dr!J827</f>
        <v>0</v>
      </c>
      <c r="M840" s="6">
        <f t="shared" si="302"/>
        <v>823</v>
      </c>
      <c r="N840" s="1">
        <f t="shared" si="296"/>
        <v>43206</v>
      </c>
      <c r="O840" s="263">
        <f t="shared" si="297"/>
        <v>36.785725415050429</v>
      </c>
      <c r="P840" s="263">
        <f t="shared" si="298"/>
        <v>9.0041892820543747</v>
      </c>
      <c r="Q840" s="263">
        <f t="shared" si="299"/>
        <v>14.710644636058117</v>
      </c>
      <c r="R840" s="263">
        <f t="shared" si="303"/>
        <v>306.31854570963327</v>
      </c>
      <c r="S840" s="98">
        <f t="shared" si="300"/>
        <v>3.0666483846153836E-2</v>
      </c>
      <c r="T840" s="265">
        <f>R840-'Ejercicio 7'!$J$12*EXP(-S840*34/360)</f>
        <v>306.22160466271691</v>
      </c>
      <c r="U840" s="280">
        <f t="shared" si="304"/>
        <v>8.2174570000000002E-2</v>
      </c>
      <c r="V840" s="280">
        <f t="shared" si="305"/>
        <v>8.263978000000001E-2</v>
      </c>
      <c r="W840" s="280">
        <f t="shared" si="306"/>
        <v>-3.134899999999996E-4</v>
      </c>
      <c r="X840" s="280">
        <f t="shared" si="307"/>
        <v>0</v>
      </c>
      <c r="Y840" s="262">
        <f t="shared" si="308"/>
        <v>9.9367780698667065</v>
      </c>
      <c r="Z840" s="262">
        <f t="shared" si="309"/>
        <v>9.7959302831965029</v>
      </c>
      <c r="AA840" s="262">
        <f t="shared" si="310"/>
        <v>10.00044829509595</v>
      </c>
      <c r="AB840" s="262">
        <f t="shared" si="311"/>
        <v>10</v>
      </c>
      <c r="AD840" s="6">
        <f t="shared" si="312"/>
        <v>823</v>
      </c>
      <c r="AE840" s="1">
        <f t="shared" si="313"/>
        <v>43537</v>
      </c>
      <c r="AF840" s="262">
        <f t="shared" si="314"/>
        <v>0.84665558494957338</v>
      </c>
      <c r="AG840" s="262">
        <f t="shared" si="315"/>
        <v>0.12581071794562604</v>
      </c>
      <c r="AH840" s="262">
        <f t="shared" si="316"/>
        <v>7.9355363941882473E-2</v>
      </c>
      <c r="AI840" s="262">
        <f t="shared" si="317"/>
        <v>-1.1985507096332526</v>
      </c>
      <c r="AJ840" s="262">
        <f t="shared" si="318"/>
        <v>1.0710000000010989E-5</v>
      </c>
      <c r="AK840" s="262">
        <f t="shared" si="319"/>
        <v>-306.22160466271691</v>
      </c>
    </row>
    <row r="841" spans="1:37" x14ac:dyDescent="0.25">
      <c r="A841" s="6">
        <f t="shared" si="301"/>
        <v>824</v>
      </c>
      <c r="B841" s="245">
        <f>+Rendimientos!F1514</f>
        <v>43207</v>
      </c>
      <c r="C841" s="247">
        <f>+Rendimientos!G1514</f>
        <v>2.5079684397023606E-2</v>
      </c>
      <c r="D841" s="247">
        <f>+Rendimientos!H1514</f>
        <v>3.3869440624277478E-2</v>
      </c>
      <c r="E841" s="247">
        <f>+Rendimientos!I1514</f>
        <v>4.0956843406061511E-2</v>
      </c>
      <c r="F841">
        <f>+VLOOKUP(B841,ASURB.MX!$A$2:$H$1054,8,FALSE)</f>
        <v>1.6782783343669783E-2</v>
      </c>
      <c r="G841" s="264">
        <f>+dr!F828</f>
        <v>-4.0076999999999474E-4</v>
      </c>
      <c r="H841" s="264">
        <f>+dr!G828</f>
        <v>-5.9299999999998243E-5</v>
      </c>
      <c r="I841" s="264">
        <f>+dr!H828</f>
        <v>8.1069999999988651E-5</v>
      </c>
      <c r="J841" s="264">
        <f>+dr!I828</f>
        <v>-7.3009999999998354E-5</v>
      </c>
      <c r="K841" s="264">
        <f>+dr!J828</f>
        <v>0</v>
      </c>
      <c r="M841" s="6">
        <f t="shared" si="302"/>
        <v>824</v>
      </c>
      <c r="N841" s="1">
        <f t="shared" si="296"/>
        <v>43207</v>
      </c>
      <c r="O841" s="263">
        <f t="shared" si="297"/>
        <v>38.588124009523817</v>
      </c>
      <c r="P841" s="263">
        <f t="shared" si="298"/>
        <v>9.4445243077320971</v>
      </c>
      <c r="Q841" s="263">
        <f t="shared" si="299"/>
        <v>15.408327655728586</v>
      </c>
      <c r="R841" s="263">
        <f t="shared" si="303"/>
        <v>310.28396949517821</v>
      </c>
      <c r="S841" s="98">
        <f t="shared" si="300"/>
        <v>3.0276423846153852E-2</v>
      </c>
      <c r="T841" s="265">
        <f>R841-'Ejercicio 7'!$J$12*EXP(-S841*34/360)</f>
        <v>310.18702487698482</v>
      </c>
      <c r="U841" s="280">
        <f t="shared" si="304"/>
        <v>8.194868000000001E-2</v>
      </c>
      <c r="V841" s="280">
        <f t="shared" si="305"/>
        <v>8.2701879999999992E-2</v>
      </c>
      <c r="W841" s="280">
        <f t="shared" si="306"/>
        <v>-3.4947999999999924E-4</v>
      </c>
      <c r="X841" s="280">
        <f t="shared" si="307"/>
        <v>0</v>
      </c>
      <c r="Y841" s="262">
        <f t="shared" si="308"/>
        <v>9.9367780698667065</v>
      </c>
      <c r="Z841" s="262">
        <f t="shared" si="309"/>
        <v>9.7959302831965029</v>
      </c>
      <c r="AA841" s="262">
        <f t="shared" si="310"/>
        <v>10.00044829509595</v>
      </c>
      <c r="AB841" s="262">
        <f t="shared" si="311"/>
        <v>10</v>
      </c>
      <c r="AD841" s="6">
        <f t="shared" si="312"/>
        <v>824</v>
      </c>
      <c r="AE841" s="1">
        <f t="shared" si="313"/>
        <v>43537</v>
      </c>
      <c r="AF841" s="262">
        <f t="shared" si="314"/>
        <v>-0.95574300952381464</v>
      </c>
      <c r="AG841" s="262">
        <f t="shared" si="315"/>
        <v>-0.31452430773209628</v>
      </c>
      <c r="AH841" s="262">
        <f t="shared" si="316"/>
        <v>-0.61832765572858683</v>
      </c>
      <c r="AI841" s="262">
        <f t="shared" si="317"/>
        <v>-5.163974495178195</v>
      </c>
      <c r="AJ841" s="262">
        <f t="shared" si="318"/>
        <v>4.0076999999999474E-4</v>
      </c>
      <c r="AK841" s="262">
        <f t="shared" si="319"/>
        <v>-310.18702487698482</v>
      </c>
    </row>
    <row r="842" spans="1:37" x14ac:dyDescent="0.25">
      <c r="A842" s="6">
        <f t="shared" si="301"/>
        <v>825</v>
      </c>
      <c r="B842" s="245">
        <f>+Rendimientos!F1515</f>
        <v>43208</v>
      </c>
      <c r="C842" s="247">
        <f>+Rendimientos!G1515</f>
        <v>1.0011635414246741E-2</v>
      </c>
      <c r="D842" s="247">
        <f>+Rendimientos!H1515</f>
        <v>1.6628483274406608E-2</v>
      </c>
      <c r="E842" s="247">
        <f>+Rendimientos!I1515</f>
        <v>6.4516563904769919E-3</v>
      </c>
      <c r="F842">
        <f>+VLOOKUP(B842,ASURB.MX!$A$2:$H$1054,8,FALSE)</f>
        <v>-2.5683889445499877E-3</v>
      </c>
      <c r="G842" s="264">
        <f>+dr!F829</f>
        <v>2.00280000000011E-4</v>
      </c>
      <c r="H842" s="264">
        <f>+dr!G829</f>
        <v>3.4100000000009123E-5</v>
      </c>
      <c r="I842" s="264">
        <f>+dr!H829</f>
        <v>4.0000000006701342E-8</v>
      </c>
      <c r="J842" s="264">
        <f>+dr!I829</f>
        <v>2.0813000000000081E-4</v>
      </c>
      <c r="K842" s="264">
        <f>+dr!J829</f>
        <v>0</v>
      </c>
      <c r="M842" s="6">
        <f t="shared" si="302"/>
        <v>825</v>
      </c>
      <c r="N842" s="1">
        <f t="shared" si="296"/>
        <v>43208</v>
      </c>
      <c r="O842" s="263">
        <f t="shared" si="297"/>
        <v>38.011034988390101</v>
      </c>
      <c r="P842" s="263">
        <f t="shared" si="298"/>
        <v>9.2830873298943377</v>
      </c>
      <c r="Q842" s="263">
        <f t="shared" si="299"/>
        <v>14.885728469562469</v>
      </c>
      <c r="R842" s="263">
        <f t="shared" si="303"/>
        <v>304.33733369764235</v>
      </c>
      <c r="S842" s="98">
        <f t="shared" si="300"/>
        <v>3.0877473846153858E-2</v>
      </c>
      <c r="T842" s="265">
        <f>R842-'Ejercicio 7'!$J$12*EXP(-S842*34/360)</f>
        <v>304.24039458243482</v>
      </c>
      <c r="U842" s="280">
        <f t="shared" si="304"/>
        <v>8.2042080000000017E-2</v>
      </c>
      <c r="V842" s="280">
        <f t="shared" si="305"/>
        <v>8.262085000000001E-2</v>
      </c>
      <c r="W842" s="280">
        <f t="shared" si="306"/>
        <v>-6.8340000000000067E-5</v>
      </c>
      <c r="X842" s="280">
        <f t="shared" si="307"/>
        <v>0</v>
      </c>
      <c r="Y842" s="262">
        <f t="shared" si="308"/>
        <v>9.9367780698667065</v>
      </c>
      <c r="Z842" s="262">
        <f t="shared" si="309"/>
        <v>9.7959302831965029</v>
      </c>
      <c r="AA842" s="262">
        <f t="shared" si="310"/>
        <v>10.00044829509595</v>
      </c>
      <c r="AB842" s="262">
        <f t="shared" si="311"/>
        <v>10</v>
      </c>
      <c r="AD842" s="6">
        <f t="shared" si="312"/>
        <v>825</v>
      </c>
      <c r="AE842" s="1">
        <f t="shared" si="313"/>
        <v>43537</v>
      </c>
      <c r="AF842" s="262">
        <f t="shared" si="314"/>
        <v>-0.37865398839009856</v>
      </c>
      <c r="AG842" s="262">
        <f t="shared" si="315"/>
        <v>-0.15308732989433693</v>
      </c>
      <c r="AH842" s="262">
        <f t="shared" si="316"/>
        <v>-9.5728469562470053E-2</v>
      </c>
      <c r="AI842" s="262">
        <f t="shared" si="317"/>
        <v>0.78266130235766695</v>
      </c>
      <c r="AJ842" s="262">
        <f t="shared" si="318"/>
        <v>-2.00280000000011E-4</v>
      </c>
      <c r="AK842" s="262">
        <f t="shared" si="319"/>
        <v>-304.24039458243482</v>
      </c>
    </row>
    <row r="843" spans="1:37" x14ac:dyDescent="0.25">
      <c r="A843" s="6">
        <f t="shared" si="301"/>
        <v>826</v>
      </c>
      <c r="B843" s="245">
        <f>+Rendimientos!F1516</f>
        <v>43209</v>
      </c>
      <c r="C843" s="247">
        <f>+Rendimientos!G1516</f>
        <v>-1.5444322427473744E-2</v>
      </c>
      <c r="D843" s="247">
        <f>+Rendimientos!H1516</f>
        <v>-1.4070060478359243E-2</v>
      </c>
      <c r="E843" s="247">
        <f>+Rendimientos!I1516</f>
        <v>-3.1354591093088247E-2</v>
      </c>
      <c r="F843">
        <f>+VLOOKUP(B843,ASURB.MX!$A$2:$H$1054,8,FALSE)</f>
        <v>1.4990617482906273E-3</v>
      </c>
      <c r="G843" s="264">
        <f>+dr!F830</f>
        <v>5.7111999999999441E-4</v>
      </c>
      <c r="H843" s="264">
        <f>+dr!G830</f>
        <v>1.9839999999993196E-5</v>
      </c>
      <c r="I843" s="264">
        <f>+dr!H830</f>
        <v>-1.7480000000000273E-5</v>
      </c>
      <c r="J843" s="264">
        <f>+dr!I830</f>
        <v>1.6011000000000497E-4</v>
      </c>
      <c r="K843" s="264">
        <f>+dr!J830</f>
        <v>0</v>
      </c>
      <c r="M843" s="6">
        <f t="shared" si="302"/>
        <v>826</v>
      </c>
      <c r="N843" s="1">
        <f t="shared" si="296"/>
        <v>43209</v>
      </c>
      <c r="O843" s="263">
        <f t="shared" si="297"/>
        <v>37.055639528735632</v>
      </c>
      <c r="P843" s="263">
        <f t="shared" si="298"/>
        <v>9.0024398417835929</v>
      </c>
      <c r="Q843" s="263">
        <f t="shared" si="299"/>
        <v>14.333460307222138</v>
      </c>
      <c r="R843" s="263">
        <f t="shared" si="303"/>
        <v>305.57773171522513</v>
      </c>
      <c r="S843" s="98">
        <f t="shared" si="300"/>
        <v>3.1248313846153841E-2</v>
      </c>
      <c r="T843" s="265">
        <f>R843-'Ejercicio 7'!$J$12*EXP(-S843*34/360)</f>
        <v>305.48079599513215</v>
      </c>
      <c r="U843" s="280">
        <f t="shared" si="304"/>
        <v>8.2027820000000001E-2</v>
      </c>
      <c r="V843" s="280">
        <f t="shared" si="305"/>
        <v>8.2603330000000003E-2</v>
      </c>
      <c r="W843" s="280">
        <f t="shared" si="306"/>
        <v>-1.1635999999999591E-4</v>
      </c>
      <c r="X843" s="280">
        <f t="shared" si="307"/>
        <v>0</v>
      </c>
      <c r="Y843" s="262">
        <f t="shared" si="308"/>
        <v>9.9367780698667065</v>
      </c>
      <c r="Z843" s="262">
        <f t="shared" si="309"/>
        <v>9.7959302831965029</v>
      </c>
      <c r="AA843" s="262">
        <f t="shared" si="310"/>
        <v>10.00044829509595</v>
      </c>
      <c r="AB843" s="262">
        <f t="shared" si="311"/>
        <v>10</v>
      </c>
      <c r="AD843" s="6">
        <f t="shared" si="312"/>
        <v>826</v>
      </c>
      <c r="AE843" s="1">
        <f t="shared" si="313"/>
        <v>43537</v>
      </c>
      <c r="AF843" s="262">
        <f t="shared" si="314"/>
        <v>0.57674147126436992</v>
      </c>
      <c r="AG843" s="262">
        <f t="shared" si="315"/>
        <v>0.12756015821640787</v>
      </c>
      <c r="AH843" s="262">
        <f t="shared" si="316"/>
        <v>0.45653969277786111</v>
      </c>
      <c r="AI843" s="262">
        <f t="shared" si="317"/>
        <v>-0.45773671522510995</v>
      </c>
      <c r="AJ843" s="262">
        <f t="shared" si="318"/>
        <v>-5.7111999999999441E-4</v>
      </c>
      <c r="AK843" s="262">
        <f t="shared" si="319"/>
        <v>-305.48079599513215</v>
      </c>
    </row>
    <row r="844" spans="1:37" x14ac:dyDescent="0.25">
      <c r="A844" s="6">
        <f t="shared" si="301"/>
        <v>827</v>
      </c>
      <c r="B844" s="245">
        <f>+Rendimientos!F1517</f>
        <v>43210</v>
      </c>
      <c r="C844" s="247">
        <f>+Rendimientos!G1517</f>
        <v>-1.252952961493258E-2</v>
      </c>
      <c r="D844" s="247">
        <f>+Rendimientos!H1517</f>
        <v>4.8661322013117741E-3</v>
      </c>
      <c r="E844" s="247">
        <f>+Rendimientos!I1517</f>
        <v>5.9543522431831017E-3</v>
      </c>
      <c r="F844">
        <f>+VLOOKUP(B844,ASURB.MX!$A$2:$H$1054,8,FALSE)</f>
        <v>-2.050233773811307E-3</v>
      </c>
      <c r="G844" s="264">
        <f>+dr!F831</f>
        <v>9.312000000000209E-5</v>
      </c>
      <c r="H844" s="264">
        <f>+dr!G831</f>
        <v>1.000500000000043E-4</v>
      </c>
      <c r="I844" s="264">
        <f>+dr!H831</f>
        <v>1.9420000000006099E-5</v>
      </c>
      <c r="J844" s="264">
        <f>+dr!I831</f>
        <v>3.0000999999998945E-4</v>
      </c>
      <c r="K844" s="264">
        <f>+dr!J831</f>
        <v>0</v>
      </c>
      <c r="M844" s="6">
        <f t="shared" si="302"/>
        <v>827</v>
      </c>
      <c r="N844" s="1">
        <f t="shared" si="296"/>
        <v>43210</v>
      </c>
      <c r="O844" s="263">
        <f t="shared" si="297"/>
        <v>37.163806606225684</v>
      </c>
      <c r="P844" s="263">
        <f t="shared" si="298"/>
        <v>9.1745360582900162</v>
      </c>
      <c r="Q844" s="263">
        <f t="shared" si="299"/>
        <v>14.878327575459259</v>
      </c>
      <c r="R844" s="263">
        <f t="shared" si="303"/>
        <v>304.49506852277511</v>
      </c>
      <c r="S844" s="98">
        <f t="shared" si="300"/>
        <v>3.0770313846153849E-2</v>
      </c>
      <c r="T844" s="265">
        <f>R844-'Ejercicio 7'!$J$12*EXP(-S844*34/360)</f>
        <v>304.39812842647416</v>
      </c>
      <c r="U844" s="280">
        <f t="shared" si="304"/>
        <v>8.2108030000000012E-2</v>
      </c>
      <c r="V844" s="280">
        <f t="shared" si="305"/>
        <v>8.2640230000000009E-2</v>
      </c>
      <c r="W844" s="280">
        <f t="shared" si="306"/>
        <v>2.353999999998857E-5</v>
      </c>
      <c r="X844" s="280">
        <f t="shared" si="307"/>
        <v>0</v>
      </c>
      <c r="Y844" s="262">
        <f t="shared" si="308"/>
        <v>9.9367780698667065</v>
      </c>
      <c r="Z844" s="262">
        <f t="shared" si="309"/>
        <v>9.7959302831965029</v>
      </c>
      <c r="AA844" s="262">
        <f t="shared" si="310"/>
        <v>10.00044829509595</v>
      </c>
      <c r="AB844" s="262">
        <f t="shared" si="311"/>
        <v>10</v>
      </c>
      <c r="AD844" s="6">
        <f t="shared" si="312"/>
        <v>827</v>
      </c>
      <c r="AE844" s="1">
        <f t="shared" si="313"/>
        <v>43537</v>
      </c>
      <c r="AF844" s="262">
        <f t="shared" si="314"/>
        <v>0.46857439377431831</v>
      </c>
      <c r="AG844" s="262">
        <f t="shared" si="315"/>
        <v>-4.453605829001539E-2</v>
      </c>
      <c r="AH844" s="262">
        <f t="shared" si="316"/>
        <v>-8.8327575459260288E-2</v>
      </c>
      <c r="AI844" s="262">
        <f t="shared" si="317"/>
        <v>0.62492647722490346</v>
      </c>
      <c r="AJ844" s="262">
        <f t="shared" si="318"/>
        <v>-9.312000000000209E-5</v>
      </c>
      <c r="AK844" s="262">
        <f t="shared" si="319"/>
        <v>-304.39812842647416</v>
      </c>
    </row>
    <row r="845" spans="1:37" x14ac:dyDescent="0.25">
      <c r="A845" s="6">
        <f t="shared" si="301"/>
        <v>828</v>
      </c>
      <c r="B845" s="245">
        <f>+Rendimientos!F1518</f>
        <v>43213</v>
      </c>
      <c r="C845" s="247">
        <f>+Rendimientos!G1518</f>
        <v>1.3307437083176945E-2</v>
      </c>
      <c r="D845" s="247">
        <f>+Rendimientos!H1518</f>
        <v>-1.1625289704965718E-2</v>
      </c>
      <c r="E845" s="247">
        <f>+Rendimientos!I1518</f>
        <v>8.5386330954984845E-3</v>
      </c>
      <c r="F845">
        <f>+VLOOKUP(B845,ASURB.MX!$A$2:$H$1054,8,FALSE)</f>
        <v>2.127603516801652E-2</v>
      </c>
      <c r="G845" s="264">
        <f>+dr!F832</f>
        <v>1.0890999999998985E-4</v>
      </c>
      <c r="H845" s="264">
        <f>+dr!G832</f>
        <v>9.8870000000000902E-5</v>
      </c>
      <c r="I845" s="264">
        <f>+dr!H832</f>
        <v>-1.9800000000125273E-6</v>
      </c>
      <c r="J845" s="264">
        <f>+dr!I832</f>
        <v>3.1418000000001112E-4</v>
      </c>
      <c r="K845" s="264">
        <f>+dr!J832</f>
        <v>0</v>
      </c>
      <c r="M845" s="6">
        <f t="shared" si="302"/>
        <v>828</v>
      </c>
      <c r="N845" s="1">
        <f t="shared" si="296"/>
        <v>43213</v>
      </c>
      <c r="O845" s="263">
        <f t="shared" si="297"/>
        <v>38.136518491725766</v>
      </c>
      <c r="P845" s="263">
        <f t="shared" si="298"/>
        <v>9.0244756688955636</v>
      </c>
      <c r="Q845" s="263">
        <f t="shared" si="299"/>
        <v>14.916827077863839</v>
      </c>
      <c r="R845" s="263">
        <f t="shared" si="303"/>
        <v>311.68129041364949</v>
      </c>
      <c r="S845" s="98">
        <f t="shared" si="300"/>
        <v>3.0786103846153837E-2</v>
      </c>
      <c r="T845" s="265">
        <f>R845-'Ejercicio 7'!$J$12*EXP(-S845*34/360)</f>
        <v>311.584350461913</v>
      </c>
      <c r="U845" s="280">
        <f t="shared" si="304"/>
        <v>8.2106850000000009E-2</v>
      </c>
      <c r="V845" s="280">
        <f t="shared" si="305"/>
        <v>8.261882999999999E-2</v>
      </c>
      <c r="W845" s="280">
        <f t="shared" si="306"/>
        <v>3.7710000000010235E-5</v>
      </c>
      <c r="X845" s="280">
        <f t="shared" si="307"/>
        <v>0</v>
      </c>
      <c r="Y845" s="262">
        <f t="shared" si="308"/>
        <v>9.9367780698667065</v>
      </c>
      <c r="Z845" s="262">
        <f t="shared" si="309"/>
        <v>9.7959302831965029</v>
      </c>
      <c r="AA845" s="262">
        <f t="shared" si="310"/>
        <v>10.00044829509595</v>
      </c>
      <c r="AB845" s="262">
        <f t="shared" si="311"/>
        <v>10</v>
      </c>
      <c r="AD845" s="6">
        <f t="shared" si="312"/>
        <v>828</v>
      </c>
      <c r="AE845" s="1">
        <f t="shared" si="313"/>
        <v>43537</v>
      </c>
      <c r="AF845" s="262">
        <f t="shared" si="314"/>
        <v>-0.50413749172576416</v>
      </c>
      <c r="AG845" s="262">
        <f t="shared" si="315"/>
        <v>0.10552433110443715</v>
      </c>
      <c r="AH845" s="262">
        <f t="shared" si="316"/>
        <v>-0.12682707786384029</v>
      </c>
      <c r="AI845" s="262">
        <f t="shared" si="317"/>
        <v>-6.561295413649475</v>
      </c>
      <c r="AJ845" s="262">
        <f t="shared" si="318"/>
        <v>-1.0890999999998985E-4</v>
      </c>
      <c r="AK845" s="262">
        <f t="shared" si="319"/>
        <v>-311.584350461913</v>
      </c>
    </row>
    <row r="846" spans="1:37" x14ac:dyDescent="0.25">
      <c r="A846" s="6">
        <f t="shared" si="301"/>
        <v>829</v>
      </c>
      <c r="B846" s="245">
        <f>+Rendimientos!F1519</f>
        <v>43214</v>
      </c>
      <c r="C846" s="247">
        <f>+Rendimientos!G1519</f>
        <v>-2.8393074501217787E-2</v>
      </c>
      <c r="D846" s="247">
        <f>+Rendimientos!H1519</f>
        <v>6.5268159214256554E-3</v>
      </c>
      <c r="E846" s="247">
        <f>+Rendimientos!I1519</f>
        <v>-8.5386330954984099E-3</v>
      </c>
      <c r="F846">
        <f>+VLOOKUP(B846,ASURB.MX!$A$2:$H$1054,8,FALSE)</f>
        <v>-1.0672412401764073E-2</v>
      </c>
      <c r="G846" s="264">
        <f>+dr!F833</f>
        <v>-1.2961999999999696E-4</v>
      </c>
      <c r="H846" s="264">
        <f>+dr!G833</f>
        <v>-1.057300000000122E-4</v>
      </c>
      <c r="I846" s="264">
        <f>+dr!H833</f>
        <v>2.8203000000000256E-4</v>
      </c>
      <c r="J846" s="264">
        <f>+dr!I833</f>
        <v>5.8587999999999696E-4</v>
      </c>
      <c r="K846" s="264">
        <f>+dr!J833</f>
        <v>0</v>
      </c>
      <c r="M846" s="6">
        <f t="shared" si="302"/>
        <v>829</v>
      </c>
      <c r="N846" s="1">
        <f t="shared" si="296"/>
        <v>43214</v>
      </c>
      <c r="O846" s="263">
        <f t="shared" si="297"/>
        <v>36.578908437014</v>
      </c>
      <c r="P846" s="263">
        <f t="shared" si="298"/>
        <v>9.1897847190584763</v>
      </c>
      <c r="Q846" s="263">
        <f t="shared" si="299"/>
        <v>14.664251241781184</v>
      </c>
      <c r="R846" s="263">
        <f t="shared" si="303"/>
        <v>301.88094357169496</v>
      </c>
      <c r="S846" s="98">
        <f t="shared" si="300"/>
        <v>3.054757384615385E-2</v>
      </c>
      <c r="T846" s="265">
        <f>R846-'Ejercicio 7'!$J$12*EXP(-S846*34/360)</f>
        <v>301.78400143608678</v>
      </c>
      <c r="U846" s="280">
        <f t="shared" si="304"/>
        <v>8.1902249999999996E-2</v>
      </c>
      <c r="V846" s="280">
        <f t="shared" si="305"/>
        <v>8.2902840000000005E-2</v>
      </c>
      <c r="W846" s="280">
        <f t="shared" si="306"/>
        <v>3.0940999999999608E-4</v>
      </c>
      <c r="X846" s="280">
        <f t="shared" si="307"/>
        <v>0</v>
      </c>
      <c r="Y846" s="262">
        <f t="shared" si="308"/>
        <v>9.9367780698667065</v>
      </c>
      <c r="Z846" s="262">
        <f t="shared" si="309"/>
        <v>9.7959302831965029</v>
      </c>
      <c r="AA846" s="262">
        <f t="shared" si="310"/>
        <v>10.00044829509595</v>
      </c>
      <c r="AB846" s="262">
        <f t="shared" si="311"/>
        <v>10</v>
      </c>
      <c r="AD846" s="6">
        <f t="shared" si="312"/>
        <v>829</v>
      </c>
      <c r="AE846" s="1">
        <f t="shared" si="313"/>
        <v>43537</v>
      </c>
      <c r="AF846" s="262">
        <f t="shared" si="314"/>
        <v>1.053472562986002</v>
      </c>
      <c r="AG846" s="262">
        <f t="shared" si="315"/>
        <v>-5.9784719058475488E-2</v>
      </c>
      <c r="AH846" s="262">
        <f t="shared" si="316"/>
        <v>0.12574875821881548</v>
      </c>
      <c r="AI846" s="262">
        <f t="shared" si="317"/>
        <v>3.2390514283050607</v>
      </c>
      <c r="AJ846" s="262">
        <f t="shared" si="318"/>
        <v>1.2961999999999696E-4</v>
      </c>
      <c r="AK846" s="262">
        <f t="shared" si="319"/>
        <v>-301.78400143608678</v>
      </c>
    </row>
    <row r="847" spans="1:37" x14ac:dyDescent="0.25">
      <c r="A847" s="6">
        <f t="shared" si="301"/>
        <v>830</v>
      </c>
      <c r="B847" s="245">
        <f>+Rendimientos!F1520</f>
        <v>43215</v>
      </c>
      <c r="C847" s="247">
        <f>+Rendimientos!G1520</f>
        <v>-2.4028846163103149E-3</v>
      </c>
      <c r="D847" s="247">
        <f>+Rendimientos!H1520</f>
        <v>5.3296339295271274E-3</v>
      </c>
      <c r="E847" s="247">
        <f>+Rendimientos!I1520</f>
        <v>-2.0660547432061936E-2</v>
      </c>
      <c r="F847">
        <f>+VLOOKUP(B847,ASURB.MX!$A$2:$H$1054,8,FALSE)</f>
        <v>6.6760853990915177E-3</v>
      </c>
      <c r="G847" s="264">
        <f>+dr!F834</f>
        <v>1.1608000000000451E-4</v>
      </c>
      <c r="H847" s="264">
        <f>+dr!G834</f>
        <v>6.8000000000012495E-6</v>
      </c>
      <c r="I847" s="264">
        <f>+dr!H834</f>
        <v>-5.266999999999078E-5</v>
      </c>
      <c r="J847" s="264">
        <f>+dr!I834</f>
        <v>9.9929999999998076E-5</v>
      </c>
      <c r="K847" s="264">
        <f>+dr!J834</f>
        <v>0</v>
      </c>
      <c r="M847" s="6">
        <f t="shared" si="302"/>
        <v>830</v>
      </c>
      <c r="N847" s="1">
        <f t="shared" si="296"/>
        <v>43215</v>
      </c>
      <c r="O847" s="263">
        <f t="shared" si="297"/>
        <v>37.542063285600001</v>
      </c>
      <c r="P847" s="263">
        <f t="shared" si="298"/>
        <v>9.1787894572613471</v>
      </c>
      <c r="Q847" s="263">
        <f t="shared" si="299"/>
        <v>14.487565492699481</v>
      </c>
      <c r="R847" s="263">
        <f t="shared" si="303"/>
        <v>307.16381691731124</v>
      </c>
      <c r="S847" s="98">
        <f t="shared" si="300"/>
        <v>3.0793273846153851E-2</v>
      </c>
      <c r="T847" s="265">
        <f>R847-'Ejercicio 7'!$J$12*EXP(-S847*34/360)</f>
        <v>307.06687703121924</v>
      </c>
      <c r="U847" s="280">
        <f t="shared" si="304"/>
        <v>8.2014780000000009E-2</v>
      </c>
      <c r="V847" s="280">
        <f t="shared" si="305"/>
        <v>8.2568140000000012E-2</v>
      </c>
      <c r="W847" s="280">
        <f t="shared" si="306"/>
        <v>-1.7654000000000281E-4</v>
      </c>
      <c r="X847" s="280">
        <f t="shared" si="307"/>
        <v>0</v>
      </c>
      <c r="Y847" s="262">
        <f t="shared" si="308"/>
        <v>9.9367780698667065</v>
      </c>
      <c r="Z847" s="262">
        <f t="shared" si="309"/>
        <v>9.7959302831965029</v>
      </c>
      <c r="AA847" s="262">
        <f t="shared" si="310"/>
        <v>10.00044829509595</v>
      </c>
      <c r="AB847" s="262">
        <f t="shared" si="311"/>
        <v>10</v>
      </c>
      <c r="AD847" s="6">
        <f t="shared" si="312"/>
        <v>830</v>
      </c>
      <c r="AE847" s="1">
        <f t="shared" si="313"/>
        <v>43537</v>
      </c>
      <c r="AF847" s="262">
        <f t="shared" si="314"/>
        <v>9.0317714400001137E-2</v>
      </c>
      <c r="AG847" s="262">
        <f t="shared" si="315"/>
        <v>-4.8789457261346314E-2</v>
      </c>
      <c r="AH847" s="262">
        <f t="shared" si="316"/>
        <v>0.30243450730051791</v>
      </c>
      <c r="AI847" s="262">
        <f t="shared" si="317"/>
        <v>-2.0438219173112202</v>
      </c>
      <c r="AJ847" s="262">
        <f t="shared" si="318"/>
        <v>-1.1608000000000451E-4</v>
      </c>
      <c r="AK847" s="262">
        <f t="shared" si="319"/>
        <v>-307.06687703121924</v>
      </c>
    </row>
    <row r="848" spans="1:37" x14ac:dyDescent="0.25">
      <c r="A848" s="6">
        <f t="shared" si="301"/>
        <v>831</v>
      </c>
      <c r="B848" s="245">
        <f>+Rendimientos!F1521</f>
        <v>43216</v>
      </c>
      <c r="C848" s="247">
        <f>+Rendimientos!G1521</f>
        <v>-2.5173883153924149E-2</v>
      </c>
      <c r="D848" s="247">
        <f>+Rendimientos!H1521</f>
        <v>-3.9365589793213113E-3</v>
      </c>
      <c r="E848" s="247">
        <f>+Rendimientos!I1521</f>
        <v>-1.3559503110077612E-2</v>
      </c>
      <c r="F848">
        <f>+VLOOKUP(B848,ASURB.MX!$A$2:$H$1054,8,FALSE)</f>
        <v>-2.3813251240885351E-3</v>
      </c>
      <c r="G848" s="264">
        <f>+dr!F835</f>
        <v>-6.7364999999999786E-4</v>
      </c>
      <c r="H848" s="264">
        <f>+dr!G835</f>
        <v>-1.1999999999234845E-7</v>
      </c>
      <c r="I848" s="264">
        <f>+dr!H835</f>
        <v>-2.9450000000000309E-5</v>
      </c>
      <c r="J848" s="264">
        <f>+dr!I835</f>
        <v>-4.2621999999999105E-4</v>
      </c>
      <c r="K848" s="264">
        <f>+dr!J835</f>
        <v>0</v>
      </c>
      <c r="M848" s="6">
        <f t="shared" si="302"/>
        <v>831</v>
      </c>
      <c r="N848" s="1">
        <f t="shared" si="296"/>
        <v>43216</v>
      </c>
      <c r="O848" s="263">
        <f t="shared" si="297"/>
        <v>36.696852683239776</v>
      </c>
      <c r="P848" s="263">
        <f t="shared" si="298"/>
        <v>9.0941298652910092</v>
      </c>
      <c r="Q848" s="263">
        <f t="shared" si="299"/>
        <v>14.590808470025983</v>
      </c>
      <c r="R848" s="263">
        <f t="shared" si="303"/>
        <v>304.39426952714376</v>
      </c>
      <c r="S848" s="98">
        <f t="shared" si="300"/>
        <v>3.0003543846153849E-2</v>
      </c>
      <c r="T848" s="265">
        <f>R848-'Ejercicio 7'!$J$12*EXP(-S848*34/360)</f>
        <v>304.2973224104615</v>
      </c>
      <c r="U848" s="280">
        <f t="shared" si="304"/>
        <v>8.2007860000000016E-2</v>
      </c>
      <c r="V848" s="280">
        <f t="shared" si="305"/>
        <v>8.2591360000000003E-2</v>
      </c>
      <c r="W848" s="280">
        <f t="shared" si="306"/>
        <v>-7.0268999999999193E-4</v>
      </c>
      <c r="X848" s="280">
        <f t="shared" si="307"/>
        <v>0</v>
      </c>
      <c r="Y848" s="262">
        <f t="shared" si="308"/>
        <v>9.9367780698667065</v>
      </c>
      <c r="Z848" s="262">
        <f t="shared" si="309"/>
        <v>9.7959302831965029</v>
      </c>
      <c r="AA848" s="262">
        <f t="shared" si="310"/>
        <v>10.00044829509595</v>
      </c>
      <c r="AB848" s="262">
        <f t="shared" si="311"/>
        <v>10</v>
      </c>
      <c r="AD848" s="6">
        <f t="shared" si="312"/>
        <v>831</v>
      </c>
      <c r="AE848" s="1">
        <f t="shared" si="313"/>
        <v>43537</v>
      </c>
      <c r="AF848" s="262">
        <f t="shared" si="314"/>
        <v>0.93552831676022663</v>
      </c>
      <c r="AG848" s="262">
        <f t="shared" si="315"/>
        <v>3.5870134708991586E-2</v>
      </c>
      <c r="AH848" s="262">
        <f t="shared" si="316"/>
        <v>0.19919152997401568</v>
      </c>
      <c r="AI848" s="262">
        <f t="shared" si="317"/>
        <v>0.72572547285625433</v>
      </c>
      <c r="AJ848" s="262">
        <f t="shared" si="318"/>
        <v>6.7364999999999786E-4</v>
      </c>
      <c r="AK848" s="262">
        <f t="shared" si="319"/>
        <v>-304.2973224104615</v>
      </c>
    </row>
    <row r="849" spans="1:37" x14ac:dyDescent="0.25">
      <c r="A849" s="6">
        <f t="shared" si="301"/>
        <v>832</v>
      </c>
      <c r="B849" s="245">
        <f>+Rendimientos!F1522</f>
        <v>43217</v>
      </c>
      <c r="C849" s="247">
        <f>+Rendimientos!G1522</f>
        <v>-4.113043023955637E-2</v>
      </c>
      <c r="D849" s="247">
        <f>+Rendimientos!H1522</f>
        <v>4.3986484136311396E-3</v>
      </c>
      <c r="E849" s="247">
        <f>+Rendimientos!I1522</f>
        <v>-1.4438213021010032E-2</v>
      </c>
      <c r="F849">
        <f>+VLOOKUP(B849,ASURB.MX!$A$2:$H$1054,8,FALSE)</f>
        <v>6.557575586960733E-3</v>
      </c>
      <c r="G849" s="264">
        <f>+dr!F836</f>
        <v>1.2253999999999043E-4</v>
      </c>
      <c r="H849" s="264">
        <f>+dr!G836</f>
        <v>8.2429999999994452E-5</v>
      </c>
      <c r="I849" s="264">
        <f>+dr!H836</f>
        <v>-3.1530000000001834E-5</v>
      </c>
      <c r="J849" s="264">
        <f>+dr!I836</f>
        <v>-1.6278000000001513E-4</v>
      </c>
      <c r="K849" s="264">
        <f>+dr!J836</f>
        <v>0</v>
      </c>
      <c r="M849" s="6">
        <f t="shared" si="302"/>
        <v>832</v>
      </c>
      <c r="N849" s="1">
        <f t="shared" ref="N849:N912" si="320">+B849</f>
        <v>43217</v>
      </c>
      <c r="O849" s="263">
        <f t="shared" ref="O849:O912" si="321">+$O$16*EXP(C849)</f>
        <v>36.115944594572369</v>
      </c>
      <c r="P849" s="263">
        <f t="shared" ref="P849:P912" si="322">+$P$16*EXP(D849)</f>
        <v>9.1702481137736385</v>
      </c>
      <c r="Q849" s="263">
        <f t="shared" ref="Q849:Q912" si="323">+$Q$16*EXP(E849)</f>
        <v>14.577993013373844</v>
      </c>
      <c r="R849" s="263">
        <f t="shared" si="303"/>
        <v>307.1274171479825</v>
      </c>
      <c r="S849" s="98">
        <f t="shared" ref="S849:S912" si="324">+$S$16+G849</f>
        <v>3.0799733846153837E-2</v>
      </c>
      <c r="T849" s="265">
        <f>R849-'Ejercicio 7'!$J$12*EXP(-S849*34/360)</f>
        <v>307.0304773210346</v>
      </c>
      <c r="U849" s="280">
        <f t="shared" si="304"/>
        <v>8.2090410000000003E-2</v>
      </c>
      <c r="V849" s="280">
        <f t="shared" si="305"/>
        <v>8.2589280000000001E-2</v>
      </c>
      <c r="W849" s="280">
        <f t="shared" si="306"/>
        <v>-4.3925000000001602E-4</v>
      </c>
      <c r="X849" s="280">
        <f t="shared" si="307"/>
        <v>0</v>
      </c>
      <c r="Y849" s="262">
        <f t="shared" si="308"/>
        <v>9.9367780698667065</v>
      </c>
      <c r="Z849" s="262">
        <f t="shared" si="309"/>
        <v>9.7959302831965029</v>
      </c>
      <c r="AA849" s="262">
        <f t="shared" si="310"/>
        <v>10.00044829509595</v>
      </c>
      <c r="AB849" s="262">
        <f t="shared" si="311"/>
        <v>10</v>
      </c>
      <c r="AD849" s="6">
        <f t="shared" si="312"/>
        <v>832</v>
      </c>
      <c r="AE849" s="1">
        <f t="shared" si="313"/>
        <v>43537</v>
      </c>
      <c r="AF849" s="262">
        <f t="shared" si="314"/>
        <v>1.5164364054276334</v>
      </c>
      <c r="AG849" s="262">
        <f t="shared" si="315"/>
        <v>-4.0248113773637684E-2</v>
      </c>
      <c r="AH849" s="262">
        <f t="shared" si="316"/>
        <v>0.21200698662615558</v>
      </c>
      <c r="AI849" s="262">
        <f t="shared" si="317"/>
        <v>-2.0074221479824814</v>
      </c>
      <c r="AJ849" s="262">
        <f t="shared" si="318"/>
        <v>-1.2253999999999043E-4</v>
      </c>
      <c r="AK849" s="262">
        <f t="shared" si="319"/>
        <v>-307.0304773210346</v>
      </c>
    </row>
    <row r="850" spans="1:37" x14ac:dyDescent="0.25">
      <c r="A850" s="6">
        <f t="shared" si="301"/>
        <v>833</v>
      </c>
      <c r="B850" s="245">
        <f>+Rendimientos!F1523</f>
        <v>43220</v>
      </c>
      <c r="C850" s="247">
        <f>+Rendimientos!G1523</f>
        <v>2.5673955052457334E-3</v>
      </c>
      <c r="D850" s="247">
        <f>+Rendimientos!H1523</f>
        <v>5.5286458498694131E-3</v>
      </c>
      <c r="E850" s="247">
        <f>+Rendimientos!I1523</f>
        <v>3.4709172620372833E-2</v>
      </c>
      <c r="F850">
        <f>+VLOOKUP(B850,ASURB.MX!$A$2:$H$1054,8,FALSE)</f>
        <v>8.3599429057172967E-3</v>
      </c>
      <c r="G850" s="264">
        <f>+dr!F837</f>
        <v>-5.3367999999999471E-4</v>
      </c>
      <c r="H850" s="264">
        <f>+dr!G837</f>
        <v>-5.5059999999995668E-5</v>
      </c>
      <c r="I850" s="264">
        <f>+dr!H837</f>
        <v>6.315799999999927E-4</v>
      </c>
      <c r="J850" s="264">
        <f>+dr!I837</f>
        <v>8.9020000000009092E-5</v>
      </c>
      <c r="K850" s="264">
        <f>+dr!J837</f>
        <v>0</v>
      </c>
      <c r="M850" s="6">
        <f t="shared" si="302"/>
        <v>833</v>
      </c>
      <c r="N850" s="1">
        <f t="shared" si="320"/>
        <v>43220</v>
      </c>
      <c r="O850" s="263">
        <f t="shared" si="321"/>
        <v>37.729122339331617</v>
      </c>
      <c r="P850" s="263">
        <f t="shared" si="322"/>
        <v>9.1806163275561072</v>
      </c>
      <c r="Q850" s="263">
        <f t="shared" si="323"/>
        <v>15.312361591521984</v>
      </c>
      <c r="R850" s="263">
        <f t="shared" si="303"/>
        <v>307.68147272318618</v>
      </c>
      <c r="S850" s="98">
        <f t="shared" si="324"/>
        <v>3.0143513846153852E-2</v>
      </c>
      <c r="T850" s="265">
        <f>R850-'Ejercicio 7'!$J$12*EXP(-S850*34/360)</f>
        <v>307.58452688807705</v>
      </c>
      <c r="U850" s="280">
        <f t="shared" si="304"/>
        <v>8.1952920000000012E-2</v>
      </c>
      <c r="V850" s="280">
        <f t="shared" si="305"/>
        <v>8.3252389999999996E-2</v>
      </c>
      <c r="W850" s="280">
        <f t="shared" si="306"/>
        <v>-1.8744999999999179E-4</v>
      </c>
      <c r="X850" s="280">
        <f t="shared" si="307"/>
        <v>0</v>
      </c>
      <c r="Y850" s="262">
        <f t="shared" si="308"/>
        <v>9.9367780698667065</v>
      </c>
      <c r="Z850" s="262">
        <f t="shared" si="309"/>
        <v>9.7959302831965029</v>
      </c>
      <c r="AA850" s="262">
        <f t="shared" si="310"/>
        <v>10.00044829509595</v>
      </c>
      <c r="AB850" s="262">
        <f t="shared" si="311"/>
        <v>10</v>
      </c>
      <c r="AD850" s="6">
        <f t="shared" si="312"/>
        <v>833</v>
      </c>
      <c r="AE850" s="1">
        <f t="shared" si="313"/>
        <v>43537</v>
      </c>
      <c r="AF850" s="262">
        <f t="shared" si="314"/>
        <v>-9.6741339331614995E-2</v>
      </c>
      <c r="AG850" s="262">
        <f t="shared" si="315"/>
        <v>-5.0616327556106455E-2</v>
      </c>
      <c r="AH850" s="262">
        <f t="shared" si="316"/>
        <v>-0.52236159152198525</v>
      </c>
      <c r="AI850" s="262">
        <f t="shared" si="317"/>
        <v>-2.5614777231861581</v>
      </c>
      <c r="AJ850" s="262">
        <f t="shared" si="318"/>
        <v>5.3367999999999471E-4</v>
      </c>
      <c r="AK850" s="262">
        <f t="shared" si="319"/>
        <v>-307.58452688807705</v>
      </c>
    </row>
    <row r="851" spans="1:37" x14ac:dyDescent="0.25">
      <c r="A851" s="6">
        <f t="shared" ref="A851:A914" si="325">+A850+1</f>
        <v>834</v>
      </c>
      <c r="B851" s="245">
        <f>+Rendimientos!F1524</f>
        <v>43222</v>
      </c>
      <c r="C851" s="247">
        <f>+Rendimientos!G1524</f>
        <v>-2.2472855852058628E-2</v>
      </c>
      <c r="D851" s="247">
        <f>+Rendimientos!H1524</f>
        <v>-2.4887854909167572E-2</v>
      </c>
      <c r="E851" s="247">
        <f>+Rendimientos!I1524</f>
        <v>2.0047196671385691E-3</v>
      </c>
      <c r="F851">
        <f>+VLOOKUP(B851,ASURB.MX!$A$2:$H$1054,8,FALSE)</f>
        <v>-8.7498297366544828E-3</v>
      </c>
      <c r="G851" s="264">
        <f>+dr!F838</f>
        <v>7.5451999999999464E-4</v>
      </c>
      <c r="H851" s="264">
        <f>+dr!G838</f>
        <v>1.4788999999999775E-4</v>
      </c>
      <c r="I851" s="264">
        <f>+dr!H838</f>
        <v>-1.7209999999989734E-5</v>
      </c>
      <c r="J851" s="264">
        <f>+dr!I838</f>
        <v>7.9140000000005317E-5</v>
      </c>
      <c r="K851" s="264">
        <f>+dr!J838</f>
        <v>0</v>
      </c>
      <c r="M851" s="6">
        <f t="shared" ref="M851:M914" si="326">+M850+1</f>
        <v>834</v>
      </c>
      <c r="N851" s="1">
        <f t="shared" si="320"/>
        <v>43222</v>
      </c>
      <c r="O851" s="263">
        <f t="shared" si="321"/>
        <v>36.796105866666664</v>
      </c>
      <c r="P851" s="263">
        <f t="shared" si="322"/>
        <v>8.9055781576915845</v>
      </c>
      <c r="Q851" s="263">
        <f t="shared" si="323"/>
        <v>14.819679543519353</v>
      </c>
      <c r="R851" s="263">
        <f t="shared" ref="R851:R914" si="327">+$R$16*EXP(F851)</f>
        <v>302.46189292336112</v>
      </c>
      <c r="S851" s="98">
        <f t="shared" si="324"/>
        <v>3.1431713846153841E-2</v>
      </c>
      <c r="T851" s="265">
        <f>R851-'Ejercicio 7'!$J$12*EXP(-S851*34/360)</f>
        <v>302.36495888228797</v>
      </c>
      <c r="U851" s="280">
        <f t="shared" ref="U851:U914" si="328">+U$16+H851</f>
        <v>8.2155870000000006E-2</v>
      </c>
      <c r="V851" s="280">
        <f t="shared" ref="V851:V914" si="329">+V$16+I851</f>
        <v>8.2603600000000013E-2</v>
      </c>
      <c r="W851" s="280">
        <f t="shared" ref="W851:W914" si="330">+W$16+J851</f>
        <v>-1.9732999999999556E-4</v>
      </c>
      <c r="X851" s="280">
        <f t="shared" ref="X851:X914" si="331">+X$16+K851</f>
        <v>0</v>
      </c>
      <c r="Y851" s="262">
        <f t="shared" ref="Y851:Y914" si="332">10*(1+U$18*28/360)^(-1)</f>
        <v>9.9367780698667065</v>
      </c>
      <c r="Z851" s="262">
        <f t="shared" ref="Z851:Z914" si="333">10*(1+V$18*91/360)^(-1)</f>
        <v>9.7959302831965029</v>
      </c>
      <c r="AA851" s="262">
        <f t="shared" ref="AA851:AA914" si="334">10*(1+W$18*27/360)^(-1)</f>
        <v>10.00044829509595</v>
      </c>
      <c r="AB851" s="262">
        <f t="shared" ref="AB851:AB914" si="335">10*(1+X$18*27/360)^(-1)</f>
        <v>10</v>
      </c>
      <c r="AD851" s="6">
        <f t="shared" ref="AD851:AD914" si="336">+AD850+1</f>
        <v>834</v>
      </c>
      <c r="AE851" s="1">
        <f t="shared" ref="AE851:AE914" si="337">+$AE$16+1</f>
        <v>43537</v>
      </c>
      <c r="AF851" s="262">
        <f t="shared" ref="AF851:AF914" si="338">-(O851-O$16)</f>
        <v>0.83627513333333781</v>
      </c>
      <c r="AG851" s="262">
        <f t="shared" ref="AG851:AG914" si="339">-(P851-P$16)</f>
        <v>0.22442184230841633</v>
      </c>
      <c r="AH851" s="262">
        <f t="shared" ref="AH851:AH914" si="340">-(Q851-Q$16)</f>
        <v>-2.9679543519353757E-2</v>
      </c>
      <c r="AI851" s="262">
        <f t="shared" ref="AI851:AI914" si="341">-(R851-R$16)</f>
        <v>2.6581020766388974</v>
      </c>
      <c r="AJ851" s="262">
        <f t="shared" ref="AJ851:AJ914" si="342">-(S851-S$16)</f>
        <v>-7.5451999999999464E-4</v>
      </c>
      <c r="AK851" s="262">
        <f t="shared" ref="AK851:AK914" si="343">-(T851-T$16)</f>
        <v>-302.36495888228797</v>
      </c>
    </row>
    <row r="852" spans="1:37" x14ac:dyDescent="0.25">
      <c r="A852" s="6">
        <f t="shared" si="325"/>
        <v>835</v>
      </c>
      <c r="B852" s="245">
        <f>+Rendimientos!F1525</f>
        <v>43223</v>
      </c>
      <c r="C852" s="247">
        <f>+Rendimientos!G1525</f>
        <v>0</v>
      </c>
      <c r="D852" s="247">
        <f>+Rendimientos!H1525</f>
        <v>-2.3304351007386013E-2</v>
      </c>
      <c r="E852" s="247">
        <f>+Rendimientos!I1525</f>
        <v>1.6551138539828002E-2</v>
      </c>
      <c r="F852">
        <f>+VLOOKUP(B852,ASURB.MX!$A$2:$H$1054,8,FALSE)</f>
        <v>-1.7946510827208353E-2</v>
      </c>
      <c r="G852" s="264">
        <f>+dr!F839</f>
        <v>4.7086999999999823E-4</v>
      </c>
      <c r="H852" s="264">
        <f>+dr!G839</f>
        <v>-5.0899999999992618E-6</v>
      </c>
      <c r="I852" s="264">
        <f>+dr!H839</f>
        <v>-7.590000000001762E-6</v>
      </c>
      <c r="J852" s="264">
        <f>+dr!I839</f>
        <v>2.0909999999998985E-5</v>
      </c>
      <c r="K852" s="264">
        <f>+dr!J839</f>
        <v>0</v>
      </c>
      <c r="M852" s="6">
        <f t="shared" si="326"/>
        <v>835</v>
      </c>
      <c r="N852" s="1">
        <f t="shared" si="320"/>
        <v>43223</v>
      </c>
      <c r="O852" s="263">
        <f t="shared" si="321"/>
        <v>37.632381000000002</v>
      </c>
      <c r="P852" s="263">
        <f t="shared" si="322"/>
        <v>8.919691346647749</v>
      </c>
      <c r="Q852" s="263">
        <f t="shared" si="323"/>
        <v>15.036828349449747</v>
      </c>
      <c r="R852" s="263">
        <f t="shared" si="327"/>
        <v>299.69299918426049</v>
      </c>
      <c r="S852" s="98">
        <f t="shared" si="324"/>
        <v>3.1148063846153845E-2</v>
      </c>
      <c r="T852" s="265">
        <f>R852-'Ejercicio 7'!$J$12*EXP(-S852*34/360)</f>
        <v>299.59606254637038</v>
      </c>
      <c r="U852" s="280">
        <f t="shared" si="328"/>
        <v>8.2002890000000009E-2</v>
      </c>
      <c r="V852" s="280">
        <f t="shared" si="329"/>
        <v>8.2613220000000001E-2</v>
      </c>
      <c r="W852" s="280">
        <f t="shared" si="330"/>
        <v>-2.555600000000019E-4</v>
      </c>
      <c r="X852" s="280">
        <f t="shared" si="331"/>
        <v>0</v>
      </c>
      <c r="Y852" s="262">
        <f t="shared" si="332"/>
        <v>9.9367780698667065</v>
      </c>
      <c r="Z852" s="262">
        <f t="shared" si="333"/>
        <v>9.7959302831965029</v>
      </c>
      <c r="AA852" s="262">
        <f t="shared" si="334"/>
        <v>10.00044829509595</v>
      </c>
      <c r="AB852" s="262">
        <f t="shared" si="335"/>
        <v>10</v>
      </c>
      <c r="AD852" s="6">
        <f t="shared" si="336"/>
        <v>835</v>
      </c>
      <c r="AE852" s="1">
        <f t="shared" si="337"/>
        <v>43537</v>
      </c>
      <c r="AF852" s="262">
        <f t="shared" si="338"/>
        <v>0</v>
      </c>
      <c r="AG852" s="262">
        <f t="shared" si="339"/>
        <v>0.2103086533522518</v>
      </c>
      <c r="AH852" s="262">
        <f t="shared" si="340"/>
        <v>-0.24682834944974807</v>
      </c>
      <c r="AI852" s="262">
        <f t="shared" si="341"/>
        <v>5.4269958157395308</v>
      </c>
      <c r="AJ852" s="262">
        <f t="shared" si="342"/>
        <v>-4.7086999999999823E-4</v>
      </c>
      <c r="AK852" s="262">
        <f t="shared" si="343"/>
        <v>-299.59606254637038</v>
      </c>
    </row>
    <row r="853" spans="1:37" x14ac:dyDescent="0.25">
      <c r="A853" s="6">
        <f t="shared" si="325"/>
        <v>836</v>
      </c>
      <c r="B853" s="245">
        <f>+Rendimientos!F1526</f>
        <v>43224</v>
      </c>
      <c r="C853" s="247">
        <f>+Rendimientos!G1526</f>
        <v>8.7032751283016713E-3</v>
      </c>
      <c r="D853" s="247">
        <f>+Rendimientos!H1526</f>
        <v>1.2145940115781378E-3</v>
      </c>
      <c r="E853" s="247">
        <f>+Rendimientos!I1526</f>
        <v>-7.9104165221410682E-3</v>
      </c>
      <c r="F853">
        <f>+VLOOKUP(B853,ASURB.MX!$A$2:$H$1054,8,FALSE)</f>
        <v>-1.0498618976310449E-2</v>
      </c>
      <c r="G853" s="264">
        <f>+dr!F840</f>
        <v>-5.5956999999999535E-4</v>
      </c>
      <c r="H853" s="264">
        <f>+dr!G840</f>
        <v>9.4639999999993063E-5</v>
      </c>
      <c r="I853" s="264">
        <f>+dr!H840</f>
        <v>-7.5140000000001317E-5</v>
      </c>
      <c r="J853" s="264">
        <f>+dr!I840</f>
        <v>1.039299999999882E-4</v>
      </c>
      <c r="K853" s="264">
        <f>+dr!J840</f>
        <v>0</v>
      </c>
      <c r="M853" s="6">
        <f t="shared" si="326"/>
        <v>836</v>
      </c>
      <c r="N853" s="1">
        <f t="shared" si="320"/>
        <v>43224</v>
      </c>
      <c r="O853" s="263">
        <f t="shared" si="321"/>
        <v>37.961335379370631</v>
      </c>
      <c r="P853" s="263">
        <f t="shared" si="322"/>
        <v>9.1410959805173526</v>
      </c>
      <c r="Q853" s="263">
        <f t="shared" si="323"/>
        <v>14.673466461721024</v>
      </c>
      <c r="R853" s="263">
        <f t="shared" si="327"/>
        <v>301.93341305425093</v>
      </c>
      <c r="S853" s="98">
        <f t="shared" si="324"/>
        <v>3.0117623846153851E-2</v>
      </c>
      <c r="T853" s="265">
        <f>R853-'Ejercicio 7'!$J$12*EXP(-S853*34/360)</f>
        <v>301.83646698209282</v>
      </c>
      <c r="U853" s="280">
        <f t="shared" si="328"/>
        <v>8.2102620000000001E-2</v>
      </c>
      <c r="V853" s="280">
        <f t="shared" si="329"/>
        <v>8.2545670000000002E-2</v>
      </c>
      <c r="W853" s="280">
        <f t="shared" si="330"/>
        <v>-1.7254000000001268E-4</v>
      </c>
      <c r="X853" s="280">
        <f t="shared" si="331"/>
        <v>0</v>
      </c>
      <c r="Y853" s="262">
        <f t="shared" si="332"/>
        <v>9.9367780698667065</v>
      </c>
      <c r="Z853" s="262">
        <f t="shared" si="333"/>
        <v>9.7959302831965029</v>
      </c>
      <c r="AA853" s="262">
        <f t="shared" si="334"/>
        <v>10.00044829509595</v>
      </c>
      <c r="AB853" s="262">
        <f t="shared" si="335"/>
        <v>10</v>
      </c>
      <c r="AD853" s="6">
        <f t="shared" si="336"/>
        <v>836</v>
      </c>
      <c r="AE853" s="1">
        <f t="shared" si="337"/>
        <v>43537</v>
      </c>
      <c r="AF853" s="262">
        <f t="shared" si="338"/>
        <v>-0.32895437937062866</v>
      </c>
      <c r="AG853" s="262">
        <f t="shared" si="339"/>
        <v>-1.1095980517351833E-2</v>
      </c>
      <c r="AH853" s="262">
        <f t="shared" si="340"/>
        <v>0.11653353827897561</v>
      </c>
      <c r="AI853" s="262">
        <f t="shared" si="341"/>
        <v>3.1865819457490829</v>
      </c>
      <c r="AJ853" s="262">
        <f t="shared" si="342"/>
        <v>5.5956999999999535E-4</v>
      </c>
      <c r="AK853" s="262">
        <f t="shared" si="343"/>
        <v>-301.83646698209282</v>
      </c>
    </row>
    <row r="854" spans="1:37" x14ac:dyDescent="0.25">
      <c r="A854" s="6">
        <f t="shared" si="325"/>
        <v>837</v>
      </c>
      <c r="B854" s="245">
        <f>+Rendimientos!F1527</f>
        <v>43227</v>
      </c>
      <c r="C854" s="247">
        <f>+Rendimientos!G1527</f>
        <v>-1.6601517152541791E-2</v>
      </c>
      <c r="D854" s="247">
        <f>+Rendimientos!H1527</f>
        <v>-1.2950634706459331E-2</v>
      </c>
      <c r="E854" s="247">
        <f>+Rendimientos!I1527</f>
        <v>-2.2758613818856691E-2</v>
      </c>
      <c r="F854">
        <f>+VLOOKUP(B854,ASURB.MX!$A$2:$H$1054,8,FALSE)</f>
        <v>-5.6011994882660503E-3</v>
      </c>
      <c r="G854" s="264">
        <f>+dr!F841</f>
        <v>-1.1379999999991397E-5</v>
      </c>
      <c r="H854" s="264">
        <f>+dr!G841</f>
        <v>-6.9399999999830708E-6</v>
      </c>
      <c r="I854" s="264">
        <f>+dr!H841</f>
        <v>3.2921999999999119E-4</v>
      </c>
      <c r="J854" s="264">
        <f>+dr!I841</f>
        <v>4.9266000000000587E-4</v>
      </c>
      <c r="K854" s="264">
        <f>+dr!J841</f>
        <v>0</v>
      </c>
      <c r="M854" s="6">
        <f t="shared" si="326"/>
        <v>837</v>
      </c>
      <c r="N854" s="1">
        <f t="shared" si="320"/>
        <v>43227</v>
      </c>
      <c r="O854" s="263">
        <f t="shared" si="321"/>
        <v>37.012783739168114</v>
      </c>
      <c r="P854" s="263">
        <f t="shared" si="322"/>
        <v>9.0125230475997409</v>
      </c>
      <c r="Q854" s="263">
        <f t="shared" si="323"/>
        <v>14.457201482505571</v>
      </c>
      <c r="R854" s="263">
        <f t="shared" si="327"/>
        <v>303.41573444752021</v>
      </c>
      <c r="S854" s="98">
        <f t="shared" si="324"/>
        <v>3.0665813846153855E-2</v>
      </c>
      <c r="T854" s="265">
        <f>R854-'Ejercicio 7'!$J$12*EXP(-S854*34/360)</f>
        <v>303.31879339446959</v>
      </c>
      <c r="U854" s="280">
        <f t="shared" si="328"/>
        <v>8.2001040000000025E-2</v>
      </c>
      <c r="V854" s="280">
        <f t="shared" si="329"/>
        <v>8.2950029999999994E-2</v>
      </c>
      <c r="W854" s="280">
        <f t="shared" si="330"/>
        <v>2.1619000000000499E-4</v>
      </c>
      <c r="X854" s="280">
        <f t="shared" si="331"/>
        <v>0</v>
      </c>
      <c r="Y854" s="262">
        <f t="shared" si="332"/>
        <v>9.9367780698667065</v>
      </c>
      <c r="Z854" s="262">
        <f t="shared" si="333"/>
        <v>9.7959302831965029</v>
      </c>
      <c r="AA854" s="262">
        <f t="shared" si="334"/>
        <v>10.00044829509595</v>
      </c>
      <c r="AB854" s="262">
        <f t="shared" si="335"/>
        <v>10</v>
      </c>
      <c r="AD854" s="6">
        <f t="shared" si="336"/>
        <v>837</v>
      </c>
      <c r="AE854" s="1">
        <f t="shared" si="337"/>
        <v>43537</v>
      </c>
      <c r="AF854" s="262">
        <f t="shared" si="338"/>
        <v>0.61959726083188826</v>
      </c>
      <c r="AG854" s="262">
        <f t="shared" si="339"/>
        <v>0.1174769524002599</v>
      </c>
      <c r="AH854" s="262">
        <f t="shared" si="340"/>
        <v>0.33279851749442813</v>
      </c>
      <c r="AI854" s="262">
        <f t="shared" si="341"/>
        <v>1.7042605524798091</v>
      </c>
      <c r="AJ854" s="262">
        <f t="shared" si="342"/>
        <v>1.1379999999991397E-5</v>
      </c>
      <c r="AK854" s="262">
        <f t="shared" si="343"/>
        <v>-303.31879339446959</v>
      </c>
    </row>
    <row r="855" spans="1:37" x14ac:dyDescent="0.25">
      <c r="A855" s="6">
        <f t="shared" si="325"/>
        <v>838</v>
      </c>
      <c r="B855" s="245">
        <f>+Rendimientos!F1528</f>
        <v>43228</v>
      </c>
      <c r="C855" s="247">
        <f>+Rendimientos!G1528</f>
        <v>2.7803702371052889E-2</v>
      </c>
      <c r="D855" s="247">
        <f>+Rendimientos!H1528</f>
        <v>4.41713463352786E-3</v>
      </c>
      <c r="E855" s="247">
        <f>+Rendimientos!I1528</f>
        <v>-1.7071106600701654E-2</v>
      </c>
      <c r="F855">
        <f>+VLOOKUP(B855,ASURB.MX!$A$2:$H$1054,8,FALSE)</f>
        <v>3.5365216068931435E-2</v>
      </c>
      <c r="G855" s="264">
        <f>+dr!F842</f>
        <v>-2.783000000000091E-4</v>
      </c>
      <c r="H855" s="264">
        <f>+dr!G842</f>
        <v>8.4199999999999553E-4</v>
      </c>
      <c r="I855" s="264">
        <f>+dr!H842</f>
        <v>5.1546000000000924E-4</v>
      </c>
      <c r="J855" s="264">
        <f>+dr!I842</f>
        <v>8.9064999999999284E-4</v>
      </c>
      <c r="K855" s="264">
        <f>+dr!J842</f>
        <v>0</v>
      </c>
      <c r="M855" s="6">
        <f t="shared" si="326"/>
        <v>838</v>
      </c>
      <c r="N855" s="1">
        <f t="shared" si="320"/>
        <v>43228</v>
      </c>
      <c r="O855" s="263">
        <f t="shared" si="321"/>
        <v>38.693382050220265</v>
      </c>
      <c r="P855" s="263">
        <f t="shared" si="322"/>
        <v>9.1704176385637073</v>
      </c>
      <c r="Q855" s="263">
        <f t="shared" si="323"/>
        <v>14.539661193109302</v>
      </c>
      <c r="R855" s="263">
        <f t="shared" si="327"/>
        <v>316.10370544469083</v>
      </c>
      <c r="S855" s="98">
        <f t="shared" si="324"/>
        <v>3.0398893846153838E-2</v>
      </c>
      <c r="T855" s="265">
        <f>R855-'Ejercicio 7'!$J$12*EXP(-S855*34/360)</f>
        <v>316.00676194781164</v>
      </c>
      <c r="U855" s="280">
        <f t="shared" si="328"/>
        <v>8.2849980000000004E-2</v>
      </c>
      <c r="V855" s="280">
        <f t="shared" si="329"/>
        <v>8.3136270000000012E-2</v>
      </c>
      <c r="W855" s="280">
        <f t="shared" si="330"/>
        <v>6.1417999999999195E-4</v>
      </c>
      <c r="X855" s="280">
        <f t="shared" si="331"/>
        <v>0</v>
      </c>
      <c r="Y855" s="262">
        <f t="shared" si="332"/>
        <v>9.9367780698667065</v>
      </c>
      <c r="Z855" s="262">
        <f t="shared" si="333"/>
        <v>9.7959302831965029</v>
      </c>
      <c r="AA855" s="262">
        <f t="shared" si="334"/>
        <v>10.00044829509595</v>
      </c>
      <c r="AB855" s="262">
        <f t="shared" si="335"/>
        <v>10</v>
      </c>
      <c r="AD855" s="6">
        <f t="shared" si="336"/>
        <v>838</v>
      </c>
      <c r="AE855" s="1">
        <f t="shared" si="337"/>
        <v>43537</v>
      </c>
      <c r="AF855" s="262">
        <f t="shared" si="338"/>
        <v>-1.0610010502202627</v>
      </c>
      <c r="AG855" s="262">
        <f t="shared" si="339"/>
        <v>-4.0417638563706504E-2</v>
      </c>
      <c r="AH855" s="262">
        <f t="shared" si="340"/>
        <v>0.25033880689069754</v>
      </c>
      <c r="AI855" s="262">
        <f t="shared" si="341"/>
        <v>-10.983710444690814</v>
      </c>
      <c r="AJ855" s="262">
        <f t="shared" si="342"/>
        <v>2.783000000000091E-4</v>
      </c>
      <c r="AK855" s="262">
        <f t="shared" si="343"/>
        <v>-316.00676194781164</v>
      </c>
    </row>
    <row r="856" spans="1:37" x14ac:dyDescent="0.25">
      <c r="A856" s="6">
        <f t="shared" si="325"/>
        <v>839</v>
      </c>
      <c r="B856" s="245">
        <f>+Rendimientos!F1529</f>
        <v>43229</v>
      </c>
      <c r="C856" s="247">
        <f>+Rendimientos!G1529</f>
        <v>0</v>
      </c>
      <c r="D856" s="247">
        <f>+Rendimientos!H1529</f>
        <v>-3.1085438141109072E-2</v>
      </c>
      <c r="E856" s="247">
        <f>+Rendimientos!I1529</f>
        <v>-5.5248938856399341E-3</v>
      </c>
      <c r="F856">
        <f>+VLOOKUP(B856,ASURB.MX!$A$2:$H$1054,8,FALSE)</f>
        <v>-1.8410701658038542E-2</v>
      </c>
      <c r="G856" s="264">
        <f>+dr!F843</f>
        <v>2.248000000000111E-4</v>
      </c>
      <c r="H856" s="264">
        <f>+dr!G843</f>
        <v>-2.9988000000000237E-4</v>
      </c>
      <c r="I856" s="264">
        <f>+dr!H843</f>
        <v>-3.0520000000000547E-4</v>
      </c>
      <c r="J856" s="264">
        <f>+dr!I843</f>
        <v>-3.741599999999845E-4</v>
      </c>
      <c r="K856" s="264">
        <f>+dr!J843</f>
        <v>0</v>
      </c>
      <c r="M856" s="6">
        <f t="shared" si="326"/>
        <v>839</v>
      </c>
      <c r="N856" s="1">
        <f t="shared" si="320"/>
        <v>43229</v>
      </c>
      <c r="O856" s="263">
        <f t="shared" si="321"/>
        <v>37.632381000000002</v>
      </c>
      <c r="P856" s="263">
        <f t="shared" si="322"/>
        <v>8.8505557748469172</v>
      </c>
      <c r="Q856" s="263">
        <f t="shared" si="323"/>
        <v>14.708512132622438</v>
      </c>
      <c r="R856" s="263">
        <f t="shared" si="327"/>
        <v>299.55391672487372</v>
      </c>
      <c r="S856" s="98">
        <f t="shared" si="324"/>
        <v>3.0901993846153858E-2</v>
      </c>
      <c r="T856" s="265">
        <f>R856-'Ejercicio 7'!$J$12*EXP(-S856*34/360)</f>
        <v>299.45697783415534</v>
      </c>
      <c r="U856" s="280">
        <f t="shared" si="328"/>
        <v>8.1708100000000006E-2</v>
      </c>
      <c r="V856" s="280">
        <f t="shared" si="329"/>
        <v>8.2315609999999997E-2</v>
      </c>
      <c r="W856" s="280">
        <f t="shared" si="330"/>
        <v>-6.5062999999998539E-4</v>
      </c>
      <c r="X856" s="280">
        <f t="shared" si="331"/>
        <v>0</v>
      </c>
      <c r="Y856" s="262">
        <f t="shared" si="332"/>
        <v>9.9367780698667065</v>
      </c>
      <c r="Z856" s="262">
        <f t="shared" si="333"/>
        <v>9.7959302831965029</v>
      </c>
      <c r="AA856" s="262">
        <f t="shared" si="334"/>
        <v>10.00044829509595</v>
      </c>
      <c r="AB856" s="262">
        <f t="shared" si="335"/>
        <v>10</v>
      </c>
      <c r="AD856" s="6">
        <f t="shared" si="336"/>
        <v>839</v>
      </c>
      <c r="AE856" s="1">
        <f t="shared" si="337"/>
        <v>43537</v>
      </c>
      <c r="AF856" s="262">
        <f t="shared" si="338"/>
        <v>0</v>
      </c>
      <c r="AG856" s="262">
        <f t="shared" si="339"/>
        <v>0.27944422515308354</v>
      </c>
      <c r="AH856" s="262">
        <f t="shared" si="340"/>
        <v>8.1487867377560974E-2</v>
      </c>
      <c r="AI856" s="262">
        <f t="shared" si="341"/>
        <v>5.5660782751263014</v>
      </c>
      <c r="AJ856" s="262">
        <f t="shared" si="342"/>
        <v>-2.248000000000111E-4</v>
      </c>
      <c r="AK856" s="262">
        <f t="shared" si="343"/>
        <v>-299.45697783415534</v>
      </c>
    </row>
    <row r="857" spans="1:37" x14ac:dyDescent="0.25">
      <c r="A857" s="6">
        <f t="shared" si="325"/>
        <v>840</v>
      </c>
      <c r="B857" s="245">
        <f>+Rendimientos!F1530</f>
        <v>43230</v>
      </c>
      <c r="C857" s="247">
        <f>+Rendimientos!G1530</f>
        <v>8.5653110161642795E-4</v>
      </c>
      <c r="D857" s="247">
        <f>+Rendimientos!H1530</f>
        <v>1.9014785975088131E-2</v>
      </c>
      <c r="E857" s="247">
        <f>+Rendimientos!I1530</f>
        <v>3.6713892287511492E-2</v>
      </c>
      <c r="F857">
        <f>+VLOOKUP(B857,ASURB.MX!$A$2:$H$1054,8,FALSE)</f>
        <v>1.3756949026944647E-2</v>
      </c>
      <c r="G857" s="264">
        <f>+dr!F844</f>
        <v>5.8151999999998816E-4</v>
      </c>
      <c r="H857" s="264">
        <f>+dr!G844</f>
        <v>-3.4125000000000127E-4</v>
      </c>
      <c r="I857" s="264">
        <f>+dr!H844</f>
        <v>-6.1901999999999791E-4</v>
      </c>
      <c r="J857" s="264">
        <f>+dr!I844</f>
        <v>-2.9812000000001282E-4</v>
      </c>
      <c r="K857" s="264">
        <f>+dr!J844</f>
        <v>0</v>
      </c>
      <c r="M857" s="6">
        <f t="shared" si="326"/>
        <v>840</v>
      </c>
      <c r="N857" s="1">
        <f t="shared" si="320"/>
        <v>43230</v>
      </c>
      <c r="O857" s="263">
        <f t="shared" si="321"/>
        <v>37.664628113110545</v>
      </c>
      <c r="P857" s="263">
        <f t="shared" si="322"/>
        <v>9.3052660382915899</v>
      </c>
      <c r="Q857" s="263">
        <f t="shared" si="323"/>
        <v>15.343089373958744</v>
      </c>
      <c r="R857" s="263">
        <f t="shared" si="327"/>
        <v>309.34652061010115</v>
      </c>
      <c r="S857" s="98">
        <f t="shared" si="324"/>
        <v>3.1258713846153835E-2</v>
      </c>
      <c r="T857" s="265">
        <f>R857-'Ejercicio 7'!$J$12*EXP(-S857*34/360)</f>
        <v>309.24958498522057</v>
      </c>
      <c r="U857" s="280">
        <f t="shared" si="328"/>
        <v>8.1666730000000007E-2</v>
      </c>
      <c r="V857" s="280">
        <f t="shared" si="329"/>
        <v>8.2001790000000005E-2</v>
      </c>
      <c r="W857" s="280">
        <f t="shared" si="330"/>
        <v>-5.745900000000137E-4</v>
      </c>
      <c r="X857" s="280">
        <f t="shared" si="331"/>
        <v>0</v>
      </c>
      <c r="Y857" s="262">
        <f t="shared" si="332"/>
        <v>9.9367780698667065</v>
      </c>
      <c r="Z857" s="262">
        <f t="shared" si="333"/>
        <v>9.7959302831965029</v>
      </c>
      <c r="AA857" s="262">
        <f t="shared" si="334"/>
        <v>10.00044829509595</v>
      </c>
      <c r="AB857" s="262">
        <f t="shared" si="335"/>
        <v>10</v>
      </c>
      <c r="AD857" s="6">
        <f t="shared" si="336"/>
        <v>840</v>
      </c>
      <c r="AE857" s="1">
        <f t="shared" si="337"/>
        <v>43537</v>
      </c>
      <c r="AF857" s="262">
        <f t="shared" si="338"/>
        <v>-3.2247113110543069E-2</v>
      </c>
      <c r="AG857" s="262">
        <f t="shared" si="339"/>
        <v>-0.17526603829158915</v>
      </c>
      <c r="AH857" s="262">
        <f t="shared" si="340"/>
        <v>-0.5530893739587448</v>
      </c>
      <c r="AI857" s="262">
        <f t="shared" si="341"/>
        <v>-4.2265256101011346</v>
      </c>
      <c r="AJ857" s="262">
        <f t="shared" si="342"/>
        <v>-5.8151999999998816E-4</v>
      </c>
      <c r="AK857" s="262">
        <f t="shared" si="343"/>
        <v>-309.24958498522057</v>
      </c>
    </row>
    <row r="858" spans="1:37" x14ac:dyDescent="0.25">
      <c r="A858" s="6">
        <f t="shared" si="325"/>
        <v>841</v>
      </c>
      <c r="B858" s="245">
        <f>+Rendimientos!F1531</f>
        <v>43231</v>
      </c>
      <c r="C858" s="247">
        <f>+Rendimientos!G1531</f>
        <v>3.4188067487856823E-3</v>
      </c>
      <c r="D858" s="247">
        <f>+Rendimientos!H1531</f>
        <v>-9.2120280511409358E-3</v>
      </c>
      <c r="E858" s="247">
        <f>+Rendimientos!I1531</f>
        <v>-2.9812603150710618E-2</v>
      </c>
      <c r="F858">
        <f>+VLOOKUP(B858,ASURB.MX!$A$2:$H$1054,8,FALSE)</f>
        <v>-4.4941059780611217E-3</v>
      </c>
      <c r="G858" s="264">
        <f>+dr!F845</f>
        <v>4.6970000000007284E-5</v>
      </c>
      <c r="H858" s="264">
        <f>+dr!G845</f>
        <v>5.0789999999995006E-5</v>
      </c>
      <c r="I858" s="264">
        <f>+dr!H845</f>
        <v>7.1220000000010719E-5</v>
      </c>
      <c r="J858" s="264">
        <f>+dr!I845</f>
        <v>-1.4929999999996335E-5</v>
      </c>
      <c r="K858" s="264">
        <f>+dr!J845</f>
        <v>0</v>
      </c>
      <c r="M858" s="6">
        <f t="shared" si="326"/>
        <v>841</v>
      </c>
      <c r="N858" s="1">
        <f t="shared" si="320"/>
        <v>43231</v>
      </c>
      <c r="O858" s="263">
        <f t="shared" si="321"/>
        <v>37.761259017123294</v>
      </c>
      <c r="P858" s="263">
        <f t="shared" si="322"/>
        <v>9.0462803896391542</v>
      </c>
      <c r="Q858" s="263">
        <f t="shared" si="323"/>
        <v>14.355579379477019</v>
      </c>
      <c r="R858" s="263">
        <f t="shared" si="327"/>
        <v>303.75183004832223</v>
      </c>
      <c r="S858" s="98">
        <f t="shared" si="324"/>
        <v>3.0724163846153854E-2</v>
      </c>
      <c r="T858" s="265">
        <f>R858-'Ejercicio 7'!$J$12*EXP(-S858*34/360)</f>
        <v>303.65488952949613</v>
      </c>
      <c r="U858" s="280">
        <f t="shared" si="328"/>
        <v>8.2058770000000003E-2</v>
      </c>
      <c r="V858" s="280">
        <f t="shared" si="329"/>
        <v>8.2692030000000014E-2</v>
      </c>
      <c r="W858" s="280">
        <f t="shared" si="330"/>
        <v>-2.9139999999999722E-4</v>
      </c>
      <c r="X858" s="280">
        <f t="shared" si="331"/>
        <v>0</v>
      </c>
      <c r="Y858" s="262">
        <f t="shared" si="332"/>
        <v>9.9367780698667065</v>
      </c>
      <c r="Z858" s="262">
        <f t="shared" si="333"/>
        <v>9.7959302831965029</v>
      </c>
      <c r="AA858" s="262">
        <f t="shared" si="334"/>
        <v>10.00044829509595</v>
      </c>
      <c r="AB858" s="262">
        <f t="shared" si="335"/>
        <v>10</v>
      </c>
      <c r="AD858" s="6">
        <f t="shared" si="336"/>
        <v>841</v>
      </c>
      <c r="AE858" s="1">
        <f t="shared" si="337"/>
        <v>43537</v>
      </c>
      <c r="AF858" s="262">
        <f t="shared" si="338"/>
        <v>-0.1288780171232915</v>
      </c>
      <c r="AG858" s="262">
        <f t="shared" si="339"/>
        <v>8.371961036084663E-2</v>
      </c>
      <c r="AH858" s="262">
        <f t="shared" si="340"/>
        <v>0.43442062052297992</v>
      </c>
      <c r="AI858" s="262">
        <f t="shared" si="341"/>
        <v>1.3681649516777838</v>
      </c>
      <c r="AJ858" s="262">
        <f t="shared" si="342"/>
        <v>-4.6970000000007284E-5</v>
      </c>
      <c r="AK858" s="262">
        <f t="shared" si="343"/>
        <v>-303.65488952949613</v>
      </c>
    </row>
    <row r="859" spans="1:37" x14ac:dyDescent="0.25">
      <c r="A859" s="6">
        <f t="shared" si="325"/>
        <v>842</v>
      </c>
      <c r="B859" s="245">
        <f>+Rendimientos!F1532</f>
        <v>43234</v>
      </c>
      <c r="C859" s="247">
        <f>+Rendimientos!G1532</f>
        <v>-1.0291686036547636E-2</v>
      </c>
      <c r="D859" s="247">
        <f>+Rendimientos!H1532</f>
        <v>-7.5057242475519599E-4</v>
      </c>
      <c r="E859" s="247">
        <f>+Rendimientos!I1532</f>
        <v>-1.1760702001050933E-2</v>
      </c>
      <c r="F859">
        <f>+VLOOKUP(B859,ASURB.MX!$A$2:$H$1054,8,FALSE)</f>
        <v>4.3136063432951651E-3</v>
      </c>
      <c r="G859" s="264">
        <f>+dr!F846</f>
        <v>3.552500000000014E-4</v>
      </c>
      <c r="H859" s="264">
        <f>+dr!G846</f>
        <v>2.0167000000000102E-4</v>
      </c>
      <c r="I859" s="264">
        <f>+dr!H846</f>
        <v>1.5554999999999042E-4</v>
      </c>
      <c r="J859" s="264">
        <f>+dr!I846</f>
        <v>4.141800000000001E-4</v>
      </c>
      <c r="K859" s="264">
        <f>+dr!J846</f>
        <v>0</v>
      </c>
      <c r="M859" s="6">
        <f t="shared" si="326"/>
        <v>842</v>
      </c>
      <c r="N859" s="1">
        <f t="shared" si="320"/>
        <v>43234</v>
      </c>
      <c r="O859" s="263">
        <f t="shared" si="321"/>
        <v>37.247066518771334</v>
      </c>
      <c r="P859" s="263">
        <f t="shared" si="322"/>
        <v>9.1231498448523567</v>
      </c>
      <c r="Q859" s="263">
        <f t="shared" si="323"/>
        <v>14.617078052276964</v>
      </c>
      <c r="R859" s="263">
        <f t="shared" si="327"/>
        <v>306.43900534633985</v>
      </c>
      <c r="S859" s="98">
        <f t="shared" si="324"/>
        <v>3.1032443846153848E-2</v>
      </c>
      <c r="T859" s="265">
        <f>R859-'Ejercicio 7'!$J$12*EXP(-S859*34/360)</f>
        <v>306.3420676499282</v>
      </c>
      <c r="U859" s="280">
        <f t="shared" si="328"/>
        <v>8.2209650000000009E-2</v>
      </c>
      <c r="V859" s="280">
        <f t="shared" si="329"/>
        <v>8.2776359999999993E-2</v>
      </c>
      <c r="W859" s="280">
        <f t="shared" si="330"/>
        <v>1.3770999999999922E-4</v>
      </c>
      <c r="X859" s="280">
        <f t="shared" si="331"/>
        <v>0</v>
      </c>
      <c r="Y859" s="262">
        <f t="shared" si="332"/>
        <v>9.9367780698667065</v>
      </c>
      <c r="Z859" s="262">
        <f t="shared" si="333"/>
        <v>9.7959302831965029</v>
      </c>
      <c r="AA859" s="262">
        <f t="shared" si="334"/>
        <v>10.00044829509595</v>
      </c>
      <c r="AB859" s="262">
        <f t="shared" si="335"/>
        <v>10</v>
      </c>
      <c r="AD859" s="6">
        <f t="shared" si="336"/>
        <v>842</v>
      </c>
      <c r="AE859" s="1">
        <f t="shared" si="337"/>
        <v>43537</v>
      </c>
      <c r="AF859" s="262">
        <f t="shared" si="338"/>
        <v>0.38531448122866863</v>
      </c>
      <c r="AG859" s="262">
        <f t="shared" si="339"/>
        <v>6.8501551476440881E-3</v>
      </c>
      <c r="AH859" s="262">
        <f t="shared" si="340"/>
        <v>0.17292194772303482</v>
      </c>
      <c r="AI859" s="262">
        <f t="shared" si="341"/>
        <v>-1.3190103463398373</v>
      </c>
      <c r="AJ859" s="262">
        <f t="shared" si="342"/>
        <v>-3.552500000000014E-4</v>
      </c>
      <c r="AK859" s="262">
        <f t="shared" si="343"/>
        <v>-306.3420676499282</v>
      </c>
    </row>
    <row r="860" spans="1:37" x14ac:dyDescent="0.25">
      <c r="A860" s="6">
        <f t="shared" si="325"/>
        <v>843</v>
      </c>
      <c r="B860" s="245">
        <f>+Rendimientos!F1533</f>
        <v>43235</v>
      </c>
      <c r="C860" s="247">
        <f>+Rendimientos!G1533</f>
        <v>-2.5895569067336775E-3</v>
      </c>
      <c r="D860" s="247">
        <f>+Rendimientos!H1533</f>
        <v>2.5019440022846655E-4</v>
      </c>
      <c r="E860" s="247">
        <f>+Rendimientos!I1533</f>
        <v>-4.8832152368598154E-3</v>
      </c>
      <c r="F860">
        <f>+VLOOKUP(B860,ASURB.MX!$A$2:$H$1054,8,FALSE)</f>
        <v>1.5115557042732404E-2</v>
      </c>
      <c r="G860" s="264">
        <f>+dr!F847</f>
        <v>-3.9316000000000351E-4</v>
      </c>
      <c r="H860" s="264">
        <f>+dr!G847</f>
        <v>4.6814000000000577E-4</v>
      </c>
      <c r="I860" s="264">
        <f>+dr!H847</f>
        <v>1.2527499999999969E-3</v>
      </c>
      <c r="J860" s="264">
        <f>+dr!I847</f>
        <v>6.7484000000000988E-4</v>
      </c>
      <c r="K860" s="264">
        <f>+dr!J847</f>
        <v>0</v>
      </c>
      <c r="M860" s="6">
        <f t="shared" si="326"/>
        <v>843</v>
      </c>
      <c r="N860" s="1">
        <f t="shared" si="320"/>
        <v>43235</v>
      </c>
      <c r="O860" s="263">
        <f t="shared" si="321"/>
        <v>37.535055876724144</v>
      </c>
      <c r="P860" s="263">
        <f t="shared" si="322"/>
        <v>9.1322845606543108</v>
      </c>
      <c r="Q860" s="263">
        <f t="shared" si="323"/>
        <v>14.717953299586943</v>
      </c>
      <c r="R860" s="263">
        <f t="shared" si="327"/>
        <v>309.76708690033399</v>
      </c>
      <c r="S860" s="98">
        <f t="shared" si="324"/>
        <v>3.0284033846153843E-2</v>
      </c>
      <c r="T860" s="265">
        <f>R860-'Ejercicio 7'!$J$12*EXP(-S860*34/360)</f>
        <v>309.67014235181682</v>
      </c>
      <c r="U860" s="280">
        <f t="shared" si="328"/>
        <v>8.2476120000000014E-2</v>
      </c>
      <c r="V860" s="280">
        <f t="shared" si="329"/>
        <v>8.387356E-2</v>
      </c>
      <c r="W860" s="280">
        <f t="shared" si="330"/>
        <v>3.9837000000000899E-4</v>
      </c>
      <c r="X860" s="280">
        <f t="shared" si="331"/>
        <v>0</v>
      </c>
      <c r="Y860" s="262">
        <f t="shared" si="332"/>
        <v>9.9367780698667065</v>
      </c>
      <c r="Z860" s="262">
        <f t="shared" si="333"/>
        <v>9.7959302831965029</v>
      </c>
      <c r="AA860" s="262">
        <f t="shared" si="334"/>
        <v>10.00044829509595</v>
      </c>
      <c r="AB860" s="262">
        <f t="shared" si="335"/>
        <v>10</v>
      </c>
      <c r="AD860" s="6">
        <f t="shared" si="336"/>
        <v>843</v>
      </c>
      <c r="AE860" s="1">
        <f t="shared" si="337"/>
        <v>43537</v>
      </c>
      <c r="AF860" s="262">
        <f t="shared" si="338"/>
        <v>9.7325123275858516E-2</v>
      </c>
      <c r="AG860" s="262">
        <f t="shared" si="339"/>
        <v>-2.2845606543100416E-3</v>
      </c>
      <c r="AH860" s="262">
        <f t="shared" si="340"/>
        <v>7.2046700413055831E-2</v>
      </c>
      <c r="AI860" s="262">
        <f t="shared" si="341"/>
        <v>-4.6470919003339759</v>
      </c>
      <c r="AJ860" s="262">
        <f t="shared" si="342"/>
        <v>3.9316000000000351E-4</v>
      </c>
      <c r="AK860" s="262">
        <f t="shared" si="343"/>
        <v>-309.67014235181682</v>
      </c>
    </row>
    <row r="861" spans="1:37" x14ac:dyDescent="0.25">
      <c r="A861" s="6">
        <f t="shared" si="325"/>
        <v>844</v>
      </c>
      <c r="B861" s="245">
        <f>+Rendimientos!F1534</f>
        <v>43236</v>
      </c>
      <c r="C861" s="247">
        <f>+Rendimientos!G1534</f>
        <v>2.3912326375554842E-2</v>
      </c>
      <c r="D861" s="247">
        <f>+Rendimientos!H1534</f>
        <v>3.2480283985356906E-3</v>
      </c>
      <c r="E861" s="247">
        <f>+Rendimientos!I1534</f>
        <v>-2.0488133075015378E-2</v>
      </c>
      <c r="F861">
        <f>+VLOOKUP(B861,ASURB.MX!$A$2:$H$1054,8,FALSE)</f>
        <v>7.1125395406329767E-4</v>
      </c>
      <c r="G861" s="264">
        <f>+dr!F848</f>
        <v>3.0777999999999361E-4</v>
      </c>
      <c r="H861" s="264">
        <f>+dr!G848</f>
        <v>-4.9130000000008334E-5</v>
      </c>
      <c r="I861" s="264">
        <f>+dr!H848</f>
        <v>-5.1479999999999582E-4</v>
      </c>
      <c r="J861" s="264">
        <f>+dr!I848</f>
        <v>-4.6204000000001078E-4</v>
      </c>
      <c r="K861" s="264">
        <f>+dr!J848</f>
        <v>0</v>
      </c>
      <c r="M861" s="6">
        <f t="shared" si="326"/>
        <v>844</v>
      </c>
      <c r="N861" s="1">
        <f t="shared" si="320"/>
        <v>43236</v>
      </c>
      <c r="O861" s="263">
        <f t="shared" si="321"/>
        <v>38.543104135695764</v>
      </c>
      <c r="P861" s="263">
        <f t="shared" si="322"/>
        <v>9.159702710789853</v>
      </c>
      <c r="Q861" s="263">
        <f t="shared" si="323"/>
        <v>14.490063572335284</v>
      </c>
      <c r="R861" s="263">
        <f t="shared" si="327"/>
        <v>305.33708999859357</v>
      </c>
      <c r="S861" s="98">
        <f t="shared" si="324"/>
        <v>3.098497384615384E-2</v>
      </c>
      <c r="T861" s="265">
        <f>R861-'Ejercicio 7'!$J$12*EXP(-S861*34/360)</f>
        <v>305.24015186758231</v>
      </c>
      <c r="U861" s="280">
        <f t="shared" si="328"/>
        <v>8.195885E-2</v>
      </c>
      <c r="V861" s="280">
        <f t="shared" si="329"/>
        <v>8.2106010000000007E-2</v>
      </c>
      <c r="W861" s="280">
        <f t="shared" si="330"/>
        <v>-7.3851000000001166E-4</v>
      </c>
      <c r="X861" s="280">
        <f t="shared" si="331"/>
        <v>0</v>
      </c>
      <c r="Y861" s="262">
        <f t="shared" si="332"/>
        <v>9.9367780698667065</v>
      </c>
      <c r="Z861" s="262">
        <f t="shared" si="333"/>
        <v>9.7959302831965029</v>
      </c>
      <c r="AA861" s="262">
        <f t="shared" si="334"/>
        <v>10.00044829509595</v>
      </c>
      <c r="AB861" s="262">
        <f t="shared" si="335"/>
        <v>10</v>
      </c>
      <c r="AD861" s="6">
        <f t="shared" si="336"/>
        <v>844</v>
      </c>
      <c r="AE861" s="1">
        <f t="shared" si="337"/>
        <v>43537</v>
      </c>
      <c r="AF861" s="262">
        <f t="shared" si="338"/>
        <v>-0.91072313569576124</v>
      </c>
      <c r="AG861" s="262">
        <f t="shared" si="339"/>
        <v>-2.9702710789852205E-2</v>
      </c>
      <c r="AH861" s="262">
        <f t="shared" si="340"/>
        <v>0.29993642766471496</v>
      </c>
      <c r="AI861" s="262">
        <f t="shared" si="341"/>
        <v>-0.21709499859355219</v>
      </c>
      <c r="AJ861" s="262">
        <f t="shared" si="342"/>
        <v>-3.0777999999999361E-4</v>
      </c>
      <c r="AK861" s="262">
        <f t="shared" si="343"/>
        <v>-305.24015186758231</v>
      </c>
    </row>
    <row r="862" spans="1:37" x14ac:dyDescent="0.25">
      <c r="A862" s="6">
        <f t="shared" si="325"/>
        <v>845</v>
      </c>
      <c r="B862" s="245">
        <f>+Rendimientos!F1535</f>
        <v>43237</v>
      </c>
      <c r="C862" s="247">
        <f>+Rendimientos!G1535</f>
        <v>-2.4777004336908725E-2</v>
      </c>
      <c r="D862" s="247">
        <f>+Rendimientos!H1535</f>
        <v>-3.3738207840189091E-2</v>
      </c>
      <c r="E862" s="247">
        <f>+Rendimientos!I1535</f>
        <v>-1.5102779705609456E-2</v>
      </c>
      <c r="F862">
        <f>+VLOOKUP(B862,ASURB.MX!$A$2:$H$1054,8,FALSE)</f>
        <v>-1.4954448948198588E-2</v>
      </c>
      <c r="G862" s="264">
        <f>+dr!F849</f>
        <v>1.2285000000000768E-4</v>
      </c>
      <c r="H862" s="264">
        <f>+dr!G849</f>
        <v>-1.3037999999999939E-4</v>
      </c>
      <c r="I862" s="264">
        <f>+dr!H849</f>
        <v>-2.549000000000301E-5</v>
      </c>
      <c r="J862" s="264">
        <f>+dr!I849</f>
        <v>-2.2708999999999924E-4</v>
      </c>
      <c r="K862" s="264">
        <f>+dr!J849</f>
        <v>0</v>
      </c>
      <c r="M862" s="6">
        <f t="shared" si="326"/>
        <v>845</v>
      </c>
      <c r="N862" s="1">
        <f t="shared" si="320"/>
        <v>43237</v>
      </c>
      <c r="O862" s="263">
        <f t="shared" si="321"/>
        <v>36.711419777215191</v>
      </c>
      <c r="P862" s="263">
        <f t="shared" si="322"/>
        <v>8.8271084026569149</v>
      </c>
      <c r="Q862" s="263">
        <f t="shared" si="323"/>
        <v>14.568308183352961</v>
      </c>
      <c r="R862" s="263">
        <f t="shared" si="327"/>
        <v>300.59104201240933</v>
      </c>
      <c r="S862" s="98">
        <f t="shared" si="324"/>
        <v>3.0800043846153854E-2</v>
      </c>
      <c r="T862" s="265">
        <f>R862-'Ejercicio 7'!$J$12*EXP(-S862*34/360)</f>
        <v>300.49410218829962</v>
      </c>
      <c r="U862" s="280">
        <f t="shared" si="328"/>
        <v>8.1877600000000009E-2</v>
      </c>
      <c r="V862" s="280">
        <f t="shared" si="329"/>
        <v>8.259532E-2</v>
      </c>
      <c r="W862" s="280">
        <f t="shared" si="330"/>
        <v>-5.0356000000000012E-4</v>
      </c>
      <c r="X862" s="280">
        <f t="shared" si="331"/>
        <v>0</v>
      </c>
      <c r="Y862" s="262">
        <f t="shared" si="332"/>
        <v>9.9367780698667065</v>
      </c>
      <c r="Z862" s="262">
        <f t="shared" si="333"/>
        <v>9.7959302831965029</v>
      </c>
      <c r="AA862" s="262">
        <f t="shared" si="334"/>
        <v>10.00044829509595</v>
      </c>
      <c r="AB862" s="262">
        <f t="shared" si="335"/>
        <v>10</v>
      </c>
      <c r="AD862" s="6">
        <f t="shared" si="336"/>
        <v>845</v>
      </c>
      <c r="AE862" s="1">
        <f t="shared" si="337"/>
        <v>43537</v>
      </c>
      <c r="AF862" s="262">
        <f t="shared" si="338"/>
        <v>0.92096122278481118</v>
      </c>
      <c r="AG862" s="262">
        <f t="shared" si="339"/>
        <v>0.30289159734308591</v>
      </c>
      <c r="AH862" s="262">
        <f t="shared" si="340"/>
        <v>0.22169181664703785</v>
      </c>
      <c r="AI862" s="262">
        <f t="shared" si="341"/>
        <v>4.5289529875906851</v>
      </c>
      <c r="AJ862" s="262">
        <f t="shared" si="342"/>
        <v>-1.2285000000000768E-4</v>
      </c>
      <c r="AK862" s="262">
        <f t="shared" si="343"/>
        <v>-300.49410218829962</v>
      </c>
    </row>
    <row r="863" spans="1:37" x14ac:dyDescent="0.25">
      <c r="A863" s="6">
        <f t="shared" si="325"/>
        <v>846</v>
      </c>
      <c r="B863" s="245">
        <f>+Rendimientos!F1536</f>
        <v>43238</v>
      </c>
      <c r="C863" s="247">
        <f>+Rendimientos!G1536</f>
        <v>9.4705830542331851E-3</v>
      </c>
      <c r="D863" s="247">
        <f>+Rendimientos!H1536</f>
        <v>3.6055092854894656E-3</v>
      </c>
      <c r="E863" s="247">
        <f>+Rendimientos!I1536</f>
        <v>7.939401951632041E-3</v>
      </c>
      <c r="F863">
        <f>+VLOOKUP(B863,ASURB.MX!$A$2:$H$1054,8,FALSE)</f>
        <v>-1.0095243554254309E-2</v>
      </c>
      <c r="G863" s="264">
        <f>+dr!F850</f>
        <v>-9.3360000000000665E-5</v>
      </c>
      <c r="H863" s="264">
        <f>+dr!G850</f>
        <v>4.9469000000000596E-4</v>
      </c>
      <c r="I863" s="264">
        <f>+dr!H850</f>
        <v>6.9618999999999931E-4</v>
      </c>
      <c r="J863" s="264">
        <f>+dr!I850</f>
        <v>1.0569700000000043E-3</v>
      </c>
      <c r="K863" s="264">
        <f>+dr!J850</f>
        <v>0</v>
      </c>
      <c r="M863" s="6">
        <f t="shared" si="326"/>
        <v>846</v>
      </c>
      <c r="N863" s="1">
        <f t="shared" si="320"/>
        <v>43238</v>
      </c>
      <c r="O863" s="263">
        <f t="shared" si="321"/>
        <v>37.990474590830452</v>
      </c>
      <c r="P863" s="263">
        <f t="shared" si="322"/>
        <v>9.1629777147799292</v>
      </c>
      <c r="Q863" s="263">
        <f t="shared" si="323"/>
        <v>14.907891128128195</v>
      </c>
      <c r="R863" s="263">
        <f t="shared" si="327"/>
        <v>302.05523013953189</v>
      </c>
      <c r="S863" s="98">
        <f t="shared" si="324"/>
        <v>3.0583833846153846E-2</v>
      </c>
      <c r="T863" s="265">
        <f>R863-'Ejercicio 7'!$J$12*EXP(-S863*34/360)</f>
        <v>301.9582883359069</v>
      </c>
      <c r="U863" s="280">
        <f t="shared" si="328"/>
        <v>8.2502670000000014E-2</v>
      </c>
      <c r="V863" s="280">
        <f t="shared" si="329"/>
        <v>8.3317000000000002E-2</v>
      </c>
      <c r="W863" s="280">
        <f t="shared" si="330"/>
        <v>7.8050000000000341E-4</v>
      </c>
      <c r="X863" s="280">
        <f t="shared" si="331"/>
        <v>0</v>
      </c>
      <c r="Y863" s="262">
        <f t="shared" si="332"/>
        <v>9.9367780698667065</v>
      </c>
      <c r="Z863" s="262">
        <f t="shared" si="333"/>
        <v>9.7959302831965029</v>
      </c>
      <c r="AA863" s="262">
        <f t="shared" si="334"/>
        <v>10.00044829509595</v>
      </c>
      <c r="AB863" s="262">
        <f t="shared" si="335"/>
        <v>10</v>
      </c>
      <c r="AD863" s="6">
        <f t="shared" si="336"/>
        <v>846</v>
      </c>
      <c r="AE863" s="1">
        <f t="shared" si="337"/>
        <v>43537</v>
      </c>
      <c r="AF863" s="262">
        <f t="shared" si="338"/>
        <v>-0.35809359083044967</v>
      </c>
      <c r="AG863" s="262">
        <f t="shared" si="339"/>
        <v>-3.2977714779928391E-2</v>
      </c>
      <c r="AH863" s="262">
        <f t="shared" si="340"/>
        <v>-0.11789112812819624</v>
      </c>
      <c r="AI863" s="262">
        <f t="shared" si="341"/>
        <v>3.0647648604681308</v>
      </c>
      <c r="AJ863" s="262">
        <f t="shared" si="342"/>
        <v>9.3360000000000665E-5</v>
      </c>
      <c r="AK863" s="262">
        <f t="shared" si="343"/>
        <v>-301.9582883359069</v>
      </c>
    </row>
    <row r="864" spans="1:37" x14ac:dyDescent="0.25">
      <c r="A864" s="6">
        <f t="shared" si="325"/>
        <v>847</v>
      </c>
      <c r="B864" s="245">
        <f>+Rendimientos!F1537</f>
        <v>43241</v>
      </c>
      <c r="C864" s="247">
        <f>+Rendimientos!G1537</f>
        <v>1.8676264404225956E-2</v>
      </c>
      <c r="D864" s="247">
        <f>+Rendimientos!H1537</f>
        <v>-1.2676438066514469E-2</v>
      </c>
      <c r="E864" s="247">
        <f>+Rendimientos!I1537</f>
        <v>-1.0842095089331177E-2</v>
      </c>
      <c r="F864">
        <f>+VLOOKUP(B864,ASURB.MX!$A$2:$H$1054,8,FALSE)</f>
        <v>-1.3679136705253879E-3</v>
      </c>
      <c r="G864" s="264">
        <f>+dr!F851</f>
        <v>5.1339999999996944E-5</v>
      </c>
      <c r="H864" s="264">
        <f>+dr!G851</f>
        <v>5.6630000000001957E-5</v>
      </c>
      <c r="I864" s="264">
        <f>+dr!H851</f>
        <v>2.5717999999999575E-4</v>
      </c>
      <c r="J864" s="264">
        <f>+dr!I851</f>
        <v>4.1998999999999509E-4</v>
      </c>
      <c r="K864" s="264">
        <f>+dr!J851</f>
        <v>0</v>
      </c>
      <c r="M864" s="6">
        <f t="shared" si="326"/>
        <v>847</v>
      </c>
      <c r="N864" s="1">
        <f t="shared" si="320"/>
        <v>43241</v>
      </c>
      <c r="O864" s="263">
        <f t="shared" si="321"/>
        <v>38.341817488431886</v>
      </c>
      <c r="P864" s="263">
        <f t="shared" si="322"/>
        <v>9.0149945899656387</v>
      </c>
      <c r="Q864" s="263">
        <f t="shared" si="323"/>
        <v>14.630511570321552</v>
      </c>
      <c r="R864" s="263">
        <f t="shared" si="327"/>
        <v>304.70290252597562</v>
      </c>
      <c r="S864" s="98">
        <f t="shared" si="324"/>
        <v>3.0728533846153844E-2</v>
      </c>
      <c r="T864" s="265">
        <f>R864-'Ejercicio 7'!$J$12*EXP(-S864*34/360)</f>
        <v>304.60596204715904</v>
      </c>
      <c r="U864" s="280">
        <f t="shared" si="328"/>
        <v>8.206461000000001E-2</v>
      </c>
      <c r="V864" s="280">
        <f t="shared" si="329"/>
        <v>8.2877989999999999E-2</v>
      </c>
      <c r="W864" s="280">
        <f t="shared" si="330"/>
        <v>1.4351999999999421E-4</v>
      </c>
      <c r="X864" s="280">
        <f t="shared" si="331"/>
        <v>0</v>
      </c>
      <c r="Y864" s="262">
        <f t="shared" si="332"/>
        <v>9.9367780698667065</v>
      </c>
      <c r="Z864" s="262">
        <f t="shared" si="333"/>
        <v>9.7959302831965029</v>
      </c>
      <c r="AA864" s="262">
        <f t="shared" si="334"/>
        <v>10.00044829509595</v>
      </c>
      <c r="AB864" s="262">
        <f t="shared" si="335"/>
        <v>10</v>
      </c>
      <c r="AD864" s="6">
        <f t="shared" si="336"/>
        <v>847</v>
      </c>
      <c r="AE864" s="1">
        <f t="shared" si="337"/>
        <v>43537</v>
      </c>
      <c r="AF864" s="262">
        <f t="shared" si="338"/>
        <v>-0.70943648843188356</v>
      </c>
      <c r="AG864" s="262">
        <f t="shared" si="339"/>
        <v>0.11500541003436204</v>
      </c>
      <c r="AH864" s="262">
        <f t="shared" si="340"/>
        <v>0.15948842967844712</v>
      </c>
      <c r="AI864" s="262">
        <f t="shared" si="341"/>
        <v>0.41709247402440042</v>
      </c>
      <c r="AJ864" s="262">
        <f t="shared" si="342"/>
        <v>-5.1339999999996944E-5</v>
      </c>
      <c r="AK864" s="262">
        <f t="shared" si="343"/>
        <v>-304.60596204715904</v>
      </c>
    </row>
    <row r="865" spans="1:37" x14ac:dyDescent="0.25">
      <c r="A865" s="6">
        <f t="shared" si="325"/>
        <v>848</v>
      </c>
      <c r="B865" s="245">
        <f>+Rendimientos!F1538</f>
        <v>43242</v>
      </c>
      <c r="C865" s="247">
        <f>+Rendimientos!G1538</f>
        <v>1.6806726645182443E-3</v>
      </c>
      <c r="D865" s="247">
        <f>+Rendimientos!H1538</f>
        <v>2.4178134511441234E-2</v>
      </c>
      <c r="E865" s="247">
        <f>+Rendimientos!I1538</f>
        <v>4.8928553549786591E-2</v>
      </c>
      <c r="F865">
        <f>+VLOOKUP(B865,ASURB.MX!$A$2:$H$1054,8,FALSE)</f>
        <v>-5.8578675792239944E-3</v>
      </c>
      <c r="G865" s="264">
        <f>+dr!F852</f>
        <v>-3.7596000000000851E-4</v>
      </c>
      <c r="H865" s="264">
        <f>+dr!G852</f>
        <v>-2.6801999999999382E-4</v>
      </c>
      <c r="I865" s="264">
        <f>+dr!H852</f>
        <v>-3.9341999999999155E-4</v>
      </c>
      <c r="J865" s="264">
        <f>+dr!I852</f>
        <v>-4.6427999999999747E-4</v>
      </c>
      <c r="K865" s="264">
        <f>+dr!J852</f>
        <v>0</v>
      </c>
      <c r="M865" s="6">
        <f t="shared" si="326"/>
        <v>848</v>
      </c>
      <c r="N865" s="1">
        <f t="shared" si="320"/>
        <v>43242</v>
      </c>
      <c r="O865" s="263">
        <f t="shared" si="321"/>
        <v>37.695681893187555</v>
      </c>
      <c r="P865" s="263">
        <f t="shared" si="322"/>
        <v>9.3534366238122892</v>
      </c>
      <c r="Q865" s="263">
        <f t="shared" si="323"/>
        <v>15.531649266596622</v>
      </c>
      <c r="R865" s="263">
        <f t="shared" si="327"/>
        <v>303.33786730362607</v>
      </c>
      <c r="S865" s="98">
        <f t="shared" si="324"/>
        <v>3.0301233846153838E-2</v>
      </c>
      <c r="T865" s="265">
        <f>R865-'Ejercicio 7'!$J$12*EXP(-S865*34/360)</f>
        <v>303.24092291258984</v>
      </c>
      <c r="U865" s="280">
        <f t="shared" si="328"/>
        <v>8.1739960000000014E-2</v>
      </c>
      <c r="V865" s="280">
        <f t="shared" si="329"/>
        <v>8.2227390000000011E-2</v>
      </c>
      <c r="W865" s="280">
        <f t="shared" si="330"/>
        <v>-7.4074999999999835E-4</v>
      </c>
      <c r="X865" s="280">
        <f t="shared" si="331"/>
        <v>0</v>
      </c>
      <c r="Y865" s="262">
        <f t="shared" si="332"/>
        <v>9.9367780698667065</v>
      </c>
      <c r="Z865" s="262">
        <f t="shared" si="333"/>
        <v>9.7959302831965029</v>
      </c>
      <c r="AA865" s="262">
        <f t="shared" si="334"/>
        <v>10.00044829509595</v>
      </c>
      <c r="AB865" s="262">
        <f t="shared" si="335"/>
        <v>10</v>
      </c>
      <c r="AD865" s="6">
        <f t="shared" si="336"/>
        <v>848</v>
      </c>
      <c r="AE865" s="1">
        <f t="shared" si="337"/>
        <v>43537</v>
      </c>
      <c r="AF865" s="262">
        <f t="shared" si="338"/>
        <v>-6.3300893187552276E-2</v>
      </c>
      <c r="AG865" s="262">
        <f t="shared" si="339"/>
        <v>-0.22343662381228846</v>
      </c>
      <c r="AH865" s="262">
        <f t="shared" si="340"/>
        <v>-0.74164926659662278</v>
      </c>
      <c r="AI865" s="262">
        <f t="shared" si="341"/>
        <v>1.7821276963739479</v>
      </c>
      <c r="AJ865" s="262">
        <f t="shared" si="342"/>
        <v>3.7596000000000851E-4</v>
      </c>
      <c r="AK865" s="262">
        <f t="shared" si="343"/>
        <v>-303.24092291258984</v>
      </c>
    </row>
    <row r="866" spans="1:37" x14ac:dyDescent="0.25">
      <c r="A866" s="6">
        <f t="shared" si="325"/>
        <v>849</v>
      </c>
      <c r="B866" s="245">
        <f>+Rendimientos!F1539</f>
        <v>43243</v>
      </c>
      <c r="C866" s="247">
        <f>+Rendimientos!G1539</f>
        <v>0</v>
      </c>
      <c r="D866" s="247">
        <f>+Rendimientos!H1539</f>
        <v>7.0905218968190338E-3</v>
      </c>
      <c r="E866" s="247">
        <f>+Rendimientos!I1539</f>
        <v>1.5791623465305264E-2</v>
      </c>
      <c r="F866">
        <f>+VLOOKUP(B866,ASURB.MX!$A$2:$H$1054,8,FALSE)</f>
        <v>-4.9384991174410637E-3</v>
      </c>
      <c r="G866" s="264">
        <f>+dr!F853</f>
        <v>-1.837799999999945E-4</v>
      </c>
      <c r="H866" s="264">
        <f>+dr!G853</f>
        <v>-7.2990000000008881E-5</v>
      </c>
      <c r="I866" s="264">
        <f>+dr!H853</f>
        <v>-2.1706000000000503E-4</v>
      </c>
      <c r="J866" s="264">
        <f>+dr!I853</f>
        <v>-1.1816000000000604E-4</v>
      </c>
      <c r="K866" s="264">
        <f>+dr!J853</f>
        <v>0</v>
      </c>
      <c r="M866" s="6">
        <f t="shared" si="326"/>
        <v>849</v>
      </c>
      <c r="N866" s="1">
        <f t="shared" si="320"/>
        <v>43243</v>
      </c>
      <c r="O866" s="263">
        <f t="shared" si="321"/>
        <v>37.632381000000002</v>
      </c>
      <c r="P866" s="263">
        <f t="shared" si="322"/>
        <v>9.1949665159849179</v>
      </c>
      <c r="Q866" s="263">
        <f t="shared" si="323"/>
        <v>15.025411987643581</v>
      </c>
      <c r="R866" s="263">
        <f t="shared" si="327"/>
        <v>303.61687480778716</v>
      </c>
      <c r="S866" s="98">
        <f t="shared" si="324"/>
        <v>3.0493413846153852E-2</v>
      </c>
      <c r="T866" s="265">
        <f>R866-'Ejercicio 7'!$J$12*EXP(-S866*34/360)</f>
        <v>303.51993217630792</v>
      </c>
      <c r="U866" s="280">
        <f t="shared" si="328"/>
        <v>8.1934989999999999E-2</v>
      </c>
      <c r="V866" s="280">
        <f t="shared" si="329"/>
        <v>8.2403749999999998E-2</v>
      </c>
      <c r="W866" s="280">
        <f t="shared" si="330"/>
        <v>-3.9463000000000692E-4</v>
      </c>
      <c r="X866" s="280">
        <f t="shared" si="331"/>
        <v>0</v>
      </c>
      <c r="Y866" s="262">
        <f t="shared" si="332"/>
        <v>9.9367780698667065</v>
      </c>
      <c r="Z866" s="262">
        <f t="shared" si="333"/>
        <v>9.7959302831965029</v>
      </c>
      <c r="AA866" s="262">
        <f t="shared" si="334"/>
        <v>10.00044829509595</v>
      </c>
      <c r="AB866" s="262">
        <f t="shared" si="335"/>
        <v>10</v>
      </c>
      <c r="AD866" s="6">
        <f t="shared" si="336"/>
        <v>849</v>
      </c>
      <c r="AE866" s="1">
        <f t="shared" si="337"/>
        <v>43537</v>
      </c>
      <c r="AF866" s="262">
        <f t="shared" si="338"/>
        <v>0</v>
      </c>
      <c r="AG866" s="262">
        <f t="shared" si="339"/>
        <v>-6.4966515984917095E-2</v>
      </c>
      <c r="AH866" s="262">
        <f t="shared" si="340"/>
        <v>-0.23541198764358207</v>
      </c>
      <c r="AI866" s="262">
        <f t="shared" si="341"/>
        <v>1.5031201922128616</v>
      </c>
      <c r="AJ866" s="262">
        <f t="shared" si="342"/>
        <v>1.837799999999945E-4</v>
      </c>
      <c r="AK866" s="262">
        <f t="shared" si="343"/>
        <v>-303.51993217630792</v>
      </c>
    </row>
    <row r="867" spans="1:37" x14ac:dyDescent="0.25">
      <c r="A867" s="6">
        <f t="shared" si="325"/>
        <v>850</v>
      </c>
      <c r="B867" s="245">
        <f>+Rendimientos!F1540</f>
        <v>43244</v>
      </c>
      <c r="C867" s="247">
        <f>+Rendimientos!G1540</f>
        <v>-1.1824462095023386E-2</v>
      </c>
      <c r="D867" s="247">
        <f>+Rendimientos!H1540</f>
        <v>-5.5668459600579367E-3</v>
      </c>
      <c r="E867" s="247">
        <f>+Rendimientos!I1540</f>
        <v>1.3614038269380243E-3</v>
      </c>
      <c r="F867">
        <f>+VLOOKUP(B867,ASURB.MX!$A$2:$H$1054,8,FALSE)</f>
        <v>-9.1127520074482139E-3</v>
      </c>
      <c r="G867" s="264">
        <f>+dr!F854</f>
        <v>1.0614000000000456E-4</v>
      </c>
      <c r="H867" s="264">
        <f>+dr!G854</f>
        <v>-1.5849999999999198E-4</v>
      </c>
      <c r="I867" s="264">
        <f>+dr!H854</f>
        <v>2.7085999999999777E-4</v>
      </c>
      <c r="J867" s="264">
        <f>+dr!I854</f>
        <v>3.7400000000006872E-5</v>
      </c>
      <c r="K867" s="264">
        <f>+dr!J854</f>
        <v>0</v>
      </c>
      <c r="M867" s="6">
        <f t="shared" si="326"/>
        <v>850</v>
      </c>
      <c r="N867" s="1">
        <f t="shared" si="320"/>
        <v>43244</v>
      </c>
      <c r="O867" s="263">
        <f t="shared" si="321"/>
        <v>37.190018838790934</v>
      </c>
      <c r="P867" s="263">
        <f t="shared" si="322"/>
        <v>9.0793159025568766</v>
      </c>
      <c r="Q867" s="263">
        <f t="shared" si="323"/>
        <v>14.81014887486606</v>
      </c>
      <c r="R867" s="263">
        <f t="shared" si="327"/>
        <v>302.35214268296068</v>
      </c>
      <c r="S867" s="98">
        <f t="shared" si="324"/>
        <v>3.0783333846153851E-2</v>
      </c>
      <c r="T867" s="265">
        <f>R867-'Ejercicio 7'!$J$12*EXP(-S867*34/360)</f>
        <v>302.25520270586361</v>
      </c>
      <c r="U867" s="280">
        <f t="shared" si="328"/>
        <v>8.1849480000000016E-2</v>
      </c>
      <c r="V867" s="280">
        <f t="shared" si="329"/>
        <v>8.2891670000000001E-2</v>
      </c>
      <c r="W867" s="280">
        <f t="shared" si="330"/>
        <v>-2.3906999999999401E-4</v>
      </c>
      <c r="X867" s="280">
        <f t="shared" si="331"/>
        <v>0</v>
      </c>
      <c r="Y867" s="262">
        <f t="shared" si="332"/>
        <v>9.9367780698667065</v>
      </c>
      <c r="Z867" s="262">
        <f t="shared" si="333"/>
        <v>9.7959302831965029</v>
      </c>
      <c r="AA867" s="262">
        <f t="shared" si="334"/>
        <v>10.00044829509595</v>
      </c>
      <c r="AB867" s="262">
        <f t="shared" si="335"/>
        <v>10</v>
      </c>
      <c r="AD867" s="6">
        <f t="shared" si="336"/>
        <v>850</v>
      </c>
      <c r="AE867" s="1">
        <f t="shared" si="337"/>
        <v>43537</v>
      </c>
      <c r="AF867" s="262">
        <f t="shared" si="338"/>
        <v>0.44236216120906846</v>
      </c>
      <c r="AG867" s="262">
        <f t="shared" si="339"/>
        <v>5.0684097443124188E-2</v>
      </c>
      <c r="AH867" s="262">
        <f t="shared" si="340"/>
        <v>-2.0148874866061206E-2</v>
      </c>
      <c r="AI867" s="262">
        <f t="shared" si="341"/>
        <v>2.7678523170393419</v>
      </c>
      <c r="AJ867" s="262">
        <f t="shared" si="342"/>
        <v>-1.0614000000000456E-4</v>
      </c>
      <c r="AK867" s="262">
        <f t="shared" si="343"/>
        <v>-302.25520270586361</v>
      </c>
    </row>
    <row r="868" spans="1:37" x14ac:dyDescent="0.25">
      <c r="A868" s="6">
        <f t="shared" si="325"/>
        <v>851</v>
      </c>
      <c r="B868" s="245">
        <f>+Rendimientos!F1541</f>
        <v>43245</v>
      </c>
      <c r="C868" s="247">
        <f>+Rendimientos!G1541</f>
        <v>-1.7006806820173311E-3</v>
      </c>
      <c r="D868" s="247">
        <f>+Rendimientos!H1541</f>
        <v>-3.6959916103455032E-2</v>
      </c>
      <c r="E868" s="247">
        <f>+Rendimientos!I1541</f>
        <v>3.8697277291378611E-2</v>
      </c>
      <c r="F868">
        <f>+VLOOKUP(B868,ASURB.MX!$A$2:$H$1054,8,FALSE)</f>
        <v>-4.9462431369387922E-3</v>
      </c>
      <c r="G868" s="264">
        <f>+dr!F855</f>
        <v>-3.461099999999967E-4</v>
      </c>
      <c r="H868" s="264">
        <f>+dr!G855</f>
        <v>1.3499999999985746E-5</v>
      </c>
      <c r="I868" s="264">
        <f>+dr!H855</f>
        <v>-3.3959999999985668E-5</v>
      </c>
      <c r="J868" s="264">
        <f>+dr!I855</f>
        <v>-1.3224000000000569E-4</v>
      </c>
      <c r="K868" s="264">
        <f>+dr!J855</f>
        <v>0</v>
      </c>
      <c r="M868" s="6">
        <f t="shared" si="326"/>
        <v>851</v>
      </c>
      <c r="N868" s="1">
        <f t="shared" si="320"/>
        <v>43245</v>
      </c>
      <c r="O868" s="263">
        <f t="shared" si="321"/>
        <v>37.568434728122348</v>
      </c>
      <c r="P868" s="263">
        <f t="shared" si="322"/>
        <v>8.7987157954820976</v>
      </c>
      <c r="Q868" s="263">
        <f t="shared" si="323"/>
        <v>15.373550825743569</v>
      </c>
      <c r="R868" s="263">
        <f t="shared" si="327"/>
        <v>303.6145236018927</v>
      </c>
      <c r="S868" s="98">
        <f t="shared" si="324"/>
        <v>3.033108384615385E-2</v>
      </c>
      <c r="T868" s="265">
        <f>R868-'Ejercicio 7'!$J$12*EXP(-S868*34/360)</f>
        <v>303.51757948415843</v>
      </c>
      <c r="U868" s="280">
        <f t="shared" si="328"/>
        <v>8.2021479999999994E-2</v>
      </c>
      <c r="V868" s="280">
        <f t="shared" si="329"/>
        <v>8.2586850000000017E-2</v>
      </c>
      <c r="W868" s="280">
        <f t="shared" si="330"/>
        <v>-4.0871000000000657E-4</v>
      </c>
      <c r="X868" s="280">
        <f t="shared" si="331"/>
        <v>0</v>
      </c>
      <c r="Y868" s="262">
        <f t="shared" si="332"/>
        <v>9.9367780698667065</v>
      </c>
      <c r="Z868" s="262">
        <f t="shared" si="333"/>
        <v>9.7959302831965029</v>
      </c>
      <c r="AA868" s="262">
        <f t="shared" si="334"/>
        <v>10.00044829509595</v>
      </c>
      <c r="AB868" s="262">
        <f t="shared" si="335"/>
        <v>10</v>
      </c>
      <c r="AD868" s="6">
        <f t="shared" si="336"/>
        <v>851</v>
      </c>
      <c r="AE868" s="1">
        <f t="shared" si="337"/>
        <v>43537</v>
      </c>
      <c r="AF868" s="262">
        <f t="shared" si="338"/>
        <v>6.3946271877654226E-2</v>
      </c>
      <c r="AG868" s="262">
        <f t="shared" si="339"/>
        <v>0.33128420451790319</v>
      </c>
      <c r="AH868" s="262">
        <f t="shared" si="340"/>
        <v>-0.5835508257435702</v>
      </c>
      <c r="AI868" s="262">
        <f t="shared" si="341"/>
        <v>1.5054713981073178</v>
      </c>
      <c r="AJ868" s="262">
        <f t="shared" si="342"/>
        <v>3.461099999999967E-4</v>
      </c>
      <c r="AK868" s="262">
        <f t="shared" si="343"/>
        <v>-303.51757948415843</v>
      </c>
    </row>
    <row r="869" spans="1:37" x14ac:dyDescent="0.25">
      <c r="A869" s="6">
        <f t="shared" si="325"/>
        <v>852</v>
      </c>
      <c r="B869" s="245">
        <f>+Rendimientos!F1542</f>
        <v>43248</v>
      </c>
      <c r="C869" s="247">
        <f>+Rendimientos!G1542</f>
        <v>-6.8317942917033841E-3</v>
      </c>
      <c r="D869" s="247">
        <f>+Rendimientos!H1542</f>
        <v>-2.1085780892720991E-3</v>
      </c>
      <c r="E869" s="247">
        <f>+Rendimientos!I1542</f>
        <v>6.5427254467354543E-4</v>
      </c>
      <c r="F869">
        <f>+VLOOKUP(B869,ASURB.MX!$A$2:$H$1054,8,FALSE)</f>
        <v>-1.312133722306944E-2</v>
      </c>
      <c r="G869" s="264">
        <f>+dr!F856</f>
        <v>2.6488999999998986E-4</v>
      </c>
      <c r="H869" s="264">
        <f>+dr!G856</f>
        <v>7.7590000000002379E-5</v>
      </c>
      <c r="I869" s="264">
        <f>+dr!H856</f>
        <v>6.0519999999994467E-5</v>
      </c>
      <c r="J869" s="264">
        <f>+dr!I856</f>
        <v>9.6020000000002215E-5</v>
      </c>
      <c r="K869" s="264">
        <f>+dr!J856</f>
        <v>0</v>
      </c>
      <c r="M869" s="6">
        <f t="shared" si="326"/>
        <v>852</v>
      </c>
      <c r="N869" s="1">
        <f t="shared" si="320"/>
        <v>43248</v>
      </c>
      <c r="O869" s="263">
        <f t="shared" si="321"/>
        <v>37.376160533617025</v>
      </c>
      <c r="P869" s="263">
        <f t="shared" si="322"/>
        <v>9.1107689642405258</v>
      </c>
      <c r="Q869" s="263">
        <f t="shared" si="323"/>
        <v>14.799679857222822</v>
      </c>
      <c r="R869" s="263">
        <f t="shared" si="327"/>
        <v>301.14256432255786</v>
      </c>
      <c r="S869" s="98">
        <f t="shared" si="324"/>
        <v>3.0942083846153837E-2</v>
      </c>
      <c r="T869" s="265">
        <f>R869-'Ejercicio 7'!$J$12*EXP(-S869*34/360)</f>
        <v>301.04562579887636</v>
      </c>
      <c r="U869" s="280">
        <f t="shared" si="328"/>
        <v>8.208557000000001E-2</v>
      </c>
      <c r="V869" s="280">
        <f t="shared" si="329"/>
        <v>8.2681329999999997E-2</v>
      </c>
      <c r="W869" s="280">
        <f t="shared" si="330"/>
        <v>-1.8044999999999867E-4</v>
      </c>
      <c r="X869" s="280">
        <f t="shared" si="331"/>
        <v>0</v>
      </c>
      <c r="Y869" s="262">
        <f t="shared" si="332"/>
        <v>9.9367780698667065</v>
      </c>
      <c r="Z869" s="262">
        <f t="shared" si="333"/>
        <v>9.7959302831965029</v>
      </c>
      <c r="AA869" s="262">
        <f t="shared" si="334"/>
        <v>10.00044829509595</v>
      </c>
      <c r="AB869" s="262">
        <f t="shared" si="335"/>
        <v>10</v>
      </c>
      <c r="AD869" s="6">
        <f t="shared" si="336"/>
        <v>852</v>
      </c>
      <c r="AE869" s="1">
        <f t="shared" si="337"/>
        <v>43537</v>
      </c>
      <c r="AF869" s="262">
        <f t="shared" si="338"/>
        <v>0.25622046638297746</v>
      </c>
      <c r="AG869" s="262">
        <f t="shared" si="339"/>
        <v>1.9231035759474935E-2</v>
      </c>
      <c r="AH869" s="262">
        <f t="shared" si="340"/>
        <v>-9.6798572228227187E-3</v>
      </c>
      <c r="AI869" s="262">
        <f t="shared" si="341"/>
        <v>3.9774306774421575</v>
      </c>
      <c r="AJ869" s="262">
        <f t="shared" si="342"/>
        <v>-2.6488999999998986E-4</v>
      </c>
      <c r="AK869" s="262">
        <f t="shared" si="343"/>
        <v>-301.04562579887636</v>
      </c>
    </row>
    <row r="870" spans="1:37" x14ac:dyDescent="0.25">
      <c r="A870" s="6">
        <f t="shared" si="325"/>
        <v>853</v>
      </c>
      <c r="B870" s="245">
        <f>+Rendimientos!F1543</f>
        <v>43249</v>
      </c>
      <c r="C870" s="247">
        <f>+Rendimientos!G1543</f>
        <v>6.8317942917032722E-3</v>
      </c>
      <c r="D870" s="247">
        <f>+Rendimientos!H1543</f>
        <v>-1.5421738995694935E-2</v>
      </c>
      <c r="E870" s="247">
        <f>+Rendimientos!I1543</f>
        <v>-1.1180651134468039E-2</v>
      </c>
      <c r="F870">
        <f>+VLOOKUP(B870,ASURB.MX!$A$2:$H$1054,8,FALSE)</f>
        <v>-1.233568426408793E-2</v>
      </c>
      <c r="G870" s="264">
        <f>+dr!F857</f>
        <v>-2.1565999999999252E-4</v>
      </c>
      <c r="H870" s="264">
        <f>+dr!G857</f>
        <v>-1.2579000000000062E-4</v>
      </c>
      <c r="I870" s="264">
        <f>+dr!H857</f>
        <v>6.000300000000014E-4</v>
      </c>
      <c r="J870" s="264">
        <f>+dr!I857</f>
        <v>4.3598000000000248E-4</v>
      </c>
      <c r="K870" s="264">
        <f>+dr!J857</f>
        <v>0</v>
      </c>
      <c r="M870" s="6">
        <f t="shared" si="326"/>
        <v>853</v>
      </c>
      <c r="N870" s="1">
        <f t="shared" si="320"/>
        <v>43249</v>
      </c>
      <c r="O870" s="263">
        <f t="shared" si="321"/>
        <v>37.890357904884318</v>
      </c>
      <c r="P870" s="263">
        <f t="shared" si="322"/>
        <v>8.9902796574272514</v>
      </c>
      <c r="Q870" s="263">
        <f t="shared" si="323"/>
        <v>14.625559160567409</v>
      </c>
      <c r="R870" s="263">
        <f t="shared" si="327"/>
        <v>301.37925083384755</v>
      </c>
      <c r="S870" s="98">
        <f t="shared" si="324"/>
        <v>3.0461533846153854E-2</v>
      </c>
      <c r="T870" s="265">
        <f>R870-'Ejercicio 7'!$J$12*EXP(-S870*34/360)</f>
        <v>301.28230791048441</v>
      </c>
      <c r="U870" s="280">
        <f t="shared" si="328"/>
        <v>8.1882190000000007E-2</v>
      </c>
      <c r="V870" s="280">
        <f t="shared" si="329"/>
        <v>8.3220840000000004E-2</v>
      </c>
      <c r="W870" s="280">
        <f t="shared" si="330"/>
        <v>1.5951000000000159E-4</v>
      </c>
      <c r="X870" s="280">
        <f t="shared" si="331"/>
        <v>0</v>
      </c>
      <c r="Y870" s="262">
        <f t="shared" si="332"/>
        <v>9.9367780698667065</v>
      </c>
      <c r="Z870" s="262">
        <f t="shared" si="333"/>
        <v>9.7959302831965029</v>
      </c>
      <c r="AA870" s="262">
        <f t="shared" si="334"/>
        <v>10.00044829509595</v>
      </c>
      <c r="AB870" s="262">
        <f t="shared" si="335"/>
        <v>10</v>
      </c>
      <c r="AD870" s="6">
        <f t="shared" si="336"/>
        <v>853</v>
      </c>
      <c r="AE870" s="1">
        <f t="shared" si="337"/>
        <v>43537</v>
      </c>
      <c r="AF870" s="262">
        <f t="shared" si="338"/>
        <v>-0.25797690488431613</v>
      </c>
      <c r="AG870" s="262">
        <f t="shared" si="339"/>
        <v>0.13972034257274935</v>
      </c>
      <c r="AH870" s="262">
        <f t="shared" si="340"/>
        <v>0.16444083943259002</v>
      </c>
      <c r="AI870" s="262">
        <f t="shared" si="341"/>
        <v>3.7407441661524672</v>
      </c>
      <c r="AJ870" s="262">
        <f t="shared" si="342"/>
        <v>2.1565999999999252E-4</v>
      </c>
      <c r="AK870" s="262">
        <f t="shared" si="343"/>
        <v>-301.28230791048441</v>
      </c>
    </row>
    <row r="871" spans="1:37" x14ac:dyDescent="0.25">
      <c r="A871" s="6">
        <f t="shared" si="325"/>
        <v>854</v>
      </c>
      <c r="B871" s="245">
        <f>+Rendimientos!F1544</f>
        <v>43250</v>
      </c>
      <c r="C871" s="247">
        <f>+Rendimientos!G1544</f>
        <v>-8.5142619021751282E-4</v>
      </c>
      <c r="D871" s="247">
        <f>+Rendimientos!H1544</f>
        <v>1.4101532892374901E-2</v>
      </c>
      <c r="E871" s="247">
        <f>+Rendimientos!I1544</f>
        <v>0</v>
      </c>
      <c r="F871">
        <f>+VLOOKUP(B871,ASURB.MX!$A$2:$H$1054,8,FALSE)</f>
        <v>1.7850000453044645E-2</v>
      </c>
      <c r="G871" s="264">
        <f>+dr!F858</f>
        <v>3.525699999999965E-4</v>
      </c>
      <c r="H871" s="264">
        <f>+dr!G858</f>
        <v>-9.0929999999989075E-5</v>
      </c>
      <c r="I871" s="264">
        <f>+dr!H858</f>
        <v>-2.000600000000019E-4</v>
      </c>
      <c r="J871" s="264">
        <f>+dr!I858</f>
        <v>-3.163000000000471E-5</v>
      </c>
      <c r="K871" s="264">
        <f>+dr!J858</f>
        <v>0</v>
      </c>
      <c r="M871" s="6">
        <f t="shared" si="326"/>
        <v>854</v>
      </c>
      <c r="N871" s="1">
        <f t="shared" si="320"/>
        <v>43250</v>
      </c>
      <c r="O871" s="263">
        <f t="shared" si="321"/>
        <v>37.600353441702133</v>
      </c>
      <c r="P871" s="263">
        <f t="shared" si="322"/>
        <v>9.2596590423464455</v>
      </c>
      <c r="Q871" s="263">
        <f t="shared" si="323"/>
        <v>14.79</v>
      </c>
      <c r="R871" s="263">
        <f t="shared" si="327"/>
        <v>310.61528661839327</v>
      </c>
      <c r="S871" s="98">
        <f t="shared" si="324"/>
        <v>3.1029763846153843E-2</v>
      </c>
      <c r="T871" s="265">
        <f>R871-'Ejercicio 7'!$J$12*EXP(-S871*34/360)</f>
        <v>310.51834889744561</v>
      </c>
      <c r="U871" s="280">
        <f t="shared" si="328"/>
        <v>8.1917050000000019E-2</v>
      </c>
      <c r="V871" s="280">
        <f t="shared" si="329"/>
        <v>8.2420750000000001E-2</v>
      </c>
      <c r="W871" s="280">
        <f t="shared" si="330"/>
        <v>-3.0810000000000559E-4</v>
      </c>
      <c r="X871" s="280">
        <f t="shared" si="331"/>
        <v>0</v>
      </c>
      <c r="Y871" s="262">
        <f t="shared" si="332"/>
        <v>9.9367780698667065</v>
      </c>
      <c r="Z871" s="262">
        <f t="shared" si="333"/>
        <v>9.7959302831965029</v>
      </c>
      <c r="AA871" s="262">
        <f t="shared" si="334"/>
        <v>10.00044829509595</v>
      </c>
      <c r="AB871" s="262">
        <f t="shared" si="335"/>
        <v>10</v>
      </c>
      <c r="AD871" s="6">
        <f t="shared" si="336"/>
        <v>854</v>
      </c>
      <c r="AE871" s="1">
        <f t="shared" si="337"/>
        <v>43537</v>
      </c>
      <c r="AF871" s="262">
        <f t="shared" si="338"/>
        <v>3.2027558297869518E-2</v>
      </c>
      <c r="AG871" s="262">
        <f t="shared" si="339"/>
        <v>-0.12965904234644476</v>
      </c>
      <c r="AH871" s="262">
        <f t="shared" si="340"/>
        <v>0</v>
      </c>
      <c r="AI871" s="262">
        <f t="shared" si="341"/>
        <v>-5.495291618393253</v>
      </c>
      <c r="AJ871" s="262">
        <f t="shared" si="342"/>
        <v>-3.525699999999965E-4</v>
      </c>
      <c r="AK871" s="262">
        <f t="shared" si="343"/>
        <v>-310.51834889744561</v>
      </c>
    </row>
    <row r="872" spans="1:37" x14ac:dyDescent="0.25">
      <c r="A872" s="6">
        <f t="shared" si="325"/>
        <v>855</v>
      </c>
      <c r="B872" s="245">
        <f>+Rendimientos!F1545</f>
        <v>43251</v>
      </c>
      <c r="C872" s="247">
        <f>+Rendimientos!G1545</f>
        <v>1.0169579169629012E-2</v>
      </c>
      <c r="D872" s="247">
        <f>+Rendimientos!H1545</f>
        <v>5.5330051896345473E-3</v>
      </c>
      <c r="E872" s="247">
        <f>+Rendimientos!I1545</f>
        <v>-3.3123342042133738E-3</v>
      </c>
      <c r="F872">
        <f>+VLOOKUP(B872,ASURB.MX!$A$2:$H$1054,8,FALSE)</f>
        <v>-4.9457856249411434E-3</v>
      </c>
      <c r="G872" s="264">
        <f>+dr!F859</f>
        <v>3.0160000000001297E-5</v>
      </c>
      <c r="H872" s="264">
        <f>+dr!G859</f>
        <v>1.7415999999999265E-4</v>
      </c>
      <c r="I872" s="264">
        <f>+dr!H859</f>
        <v>3.7509999999990606E-5</v>
      </c>
      <c r="J872" s="264">
        <f>+dr!I859</f>
        <v>2.9995000000000716E-4</v>
      </c>
      <c r="K872" s="264">
        <f>+dr!J859</f>
        <v>0</v>
      </c>
      <c r="M872" s="6">
        <f t="shared" si="326"/>
        <v>855</v>
      </c>
      <c r="N872" s="1">
        <f t="shared" si="320"/>
        <v>43251</v>
      </c>
      <c r="O872" s="263">
        <f t="shared" si="321"/>
        <v>38.017039068143106</v>
      </c>
      <c r="P872" s="263">
        <f t="shared" si="322"/>
        <v>9.1806563490691673</v>
      </c>
      <c r="Q872" s="263">
        <f t="shared" si="323"/>
        <v>14.741091622282626</v>
      </c>
      <c r="R872" s="263">
        <f t="shared" si="327"/>
        <v>303.61466250921166</v>
      </c>
      <c r="S872" s="98">
        <f t="shared" si="324"/>
        <v>3.0707353846153848E-2</v>
      </c>
      <c r="T872" s="265">
        <f>R872-'Ejercicio 7'!$J$12*EXP(-S872*34/360)</f>
        <v>303.5177218364816</v>
      </c>
      <c r="U872" s="280">
        <f t="shared" si="328"/>
        <v>8.2182140000000001E-2</v>
      </c>
      <c r="V872" s="280">
        <f t="shared" si="329"/>
        <v>8.2658319999999993E-2</v>
      </c>
      <c r="W872" s="280">
        <f t="shared" si="330"/>
        <v>2.3480000000006274E-5</v>
      </c>
      <c r="X872" s="280">
        <f t="shared" si="331"/>
        <v>0</v>
      </c>
      <c r="Y872" s="262">
        <f t="shared" si="332"/>
        <v>9.9367780698667065</v>
      </c>
      <c r="Z872" s="262">
        <f t="shared" si="333"/>
        <v>9.7959302831965029</v>
      </c>
      <c r="AA872" s="262">
        <f t="shared" si="334"/>
        <v>10.00044829509595</v>
      </c>
      <c r="AB872" s="262">
        <f t="shared" si="335"/>
        <v>10</v>
      </c>
      <c r="AD872" s="6">
        <f t="shared" si="336"/>
        <v>855</v>
      </c>
      <c r="AE872" s="1">
        <f t="shared" si="337"/>
        <v>43537</v>
      </c>
      <c r="AF872" s="262">
        <f t="shared" si="338"/>
        <v>-0.38465806814310355</v>
      </c>
      <c r="AG872" s="262">
        <f t="shared" si="339"/>
        <v>-5.0656349069166495E-2</v>
      </c>
      <c r="AH872" s="262">
        <f t="shared" si="340"/>
        <v>4.8908377717372886E-2</v>
      </c>
      <c r="AI872" s="262">
        <f t="shared" si="341"/>
        <v>1.5053324907883621</v>
      </c>
      <c r="AJ872" s="262">
        <f t="shared" si="342"/>
        <v>-3.0160000000001297E-5</v>
      </c>
      <c r="AK872" s="262">
        <f t="shared" si="343"/>
        <v>-303.5177218364816</v>
      </c>
    </row>
    <row r="873" spans="1:37" x14ac:dyDescent="0.25">
      <c r="A873" s="6">
        <f t="shared" si="325"/>
        <v>856</v>
      </c>
      <c r="B873" s="245">
        <f>+Rendimientos!F1546</f>
        <v>43252</v>
      </c>
      <c r="C873" s="247">
        <f>+Rendimientos!G1546</f>
        <v>-1.6877641137197409E-3</v>
      </c>
      <c r="D873" s="247">
        <f>+Rendimientos!H1546</f>
        <v>-1.8831011660707119E-2</v>
      </c>
      <c r="E873" s="247">
        <f>+Rendimientos!I1546</f>
        <v>-1.067398861540631E-2</v>
      </c>
      <c r="F873">
        <f>+VLOOKUP(B873,ASURB.MX!$A$2:$H$1054,8,FALSE)</f>
        <v>6.8922240264060264E-3</v>
      </c>
      <c r="G873" s="264">
        <f>+dr!F860</f>
        <v>7.7729999999998078E-5</v>
      </c>
      <c r="H873" s="264">
        <f>+dr!G860</f>
        <v>9.3400000000007366E-5</v>
      </c>
      <c r="I873" s="264">
        <f>+dr!H860</f>
        <v>6.2400000000004119E-5</v>
      </c>
      <c r="J873" s="264">
        <f>+dr!I860</f>
        <v>7.8599999999984238E-6</v>
      </c>
      <c r="K873" s="264">
        <f>+dr!J860</f>
        <v>0</v>
      </c>
      <c r="M873" s="6">
        <f t="shared" si="326"/>
        <v>856</v>
      </c>
      <c r="N873" s="1">
        <f t="shared" si="320"/>
        <v>43252</v>
      </c>
      <c r="O873" s="263">
        <f t="shared" si="321"/>
        <v>37.568919986509279</v>
      </c>
      <c r="P873" s="263">
        <f t="shared" si="322"/>
        <v>8.9596815310554749</v>
      </c>
      <c r="Q873" s="263">
        <f t="shared" si="323"/>
        <v>14.632971260772507</v>
      </c>
      <c r="R873" s="263">
        <f t="shared" si="327"/>
        <v>307.23021405829542</v>
      </c>
      <c r="S873" s="98">
        <f t="shared" si="324"/>
        <v>3.0754923846153845E-2</v>
      </c>
      <c r="T873" s="265">
        <f>R873-'Ejercicio 7'!$J$12*EXP(-S873*34/360)</f>
        <v>307.1332738210919</v>
      </c>
      <c r="U873" s="280">
        <f t="shared" si="328"/>
        <v>8.2101380000000015E-2</v>
      </c>
      <c r="V873" s="280">
        <f t="shared" si="329"/>
        <v>8.2683210000000007E-2</v>
      </c>
      <c r="W873" s="280">
        <f t="shared" si="330"/>
        <v>-2.6861000000000246E-4</v>
      </c>
      <c r="X873" s="280">
        <f t="shared" si="331"/>
        <v>0</v>
      </c>
      <c r="Y873" s="262">
        <f t="shared" si="332"/>
        <v>9.9367780698667065</v>
      </c>
      <c r="Z873" s="262">
        <f t="shared" si="333"/>
        <v>9.7959302831965029</v>
      </c>
      <c r="AA873" s="262">
        <f t="shared" si="334"/>
        <v>10.00044829509595</v>
      </c>
      <c r="AB873" s="262">
        <f t="shared" si="335"/>
        <v>10</v>
      </c>
      <c r="AD873" s="6">
        <f t="shared" si="336"/>
        <v>856</v>
      </c>
      <c r="AE873" s="1">
        <f t="shared" si="337"/>
        <v>43537</v>
      </c>
      <c r="AF873" s="262">
        <f t="shared" si="338"/>
        <v>6.3461013490723417E-2</v>
      </c>
      <c r="AG873" s="262">
        <f t="shared" si="339"/>
        <v>0.17031846894452585</v>
      </c>
      <c r="AH873" s="262">
        <f t="shared" si="340"/>
        <v>0.15702873922749205</v>
      </c>
      <c r="AI873" s="262">
        <f t="shared" si="341"/>
        <v>-2.1102190582953995</v>
      </c>
      <c r="AJ873" s="262">
        <f t="shared" si="342"/>
        <v>-7.7729999999998078E-5</v>
      </c>
      <c r="AK873" s="262">
        <f t="shared" si="343"/>
        <v>-307.1332738210919</v>
      </c>
    </row>
    <row r="874" spans="1:37" x14ac:dyDescent="0.25">
      <c r="A874" s="6">
        <f t="shared" si="325"/>
        <v>857</v>
      </c>
      <c r="B874" s="245">
        <f>+Rendimientos!F1547</f>
        <v>43255</v>
      </c>
      <c r="C874" s="247">
        <f>+Rendimientos!G1547</f>
        <v>1.4256006636032555E-2</v>
      </c>
      <c r="D874" s="247">
        <f>+Rendimientos!H1547</f>
        <v>-2.9066348835137871E-2</v>
      </c>
      <c r="E874" s="247">
        <f>+Rendimientos!I1547</f>
        <v>-3.3589951459405054E-3</v>
      </c>
      <c r="F874">
        <f>+VLOOKUP(B874,ASURB.MX!$A$2:$H$1054,8,FALSE)</f>
        <v>3.8813530243654746E-3</v>
      </c>
      <c r="G874" s="264">
        <f>+dr!F861</f>
        <v>-1.9631999999999983E-4</v>
      </c>
      <c r="H874" s="264">
        <f>+dr!G861</f>
        <v>1.0633999999998256E-4</v>
      </c>
      <c r="I874" s="264">
        <f>+dr!H861</f>
        <v>2.0014999999999616E-4</v>
      </c>
      <c r="J874" s="264">
        <f>+dr!I861</f>
        <v>1.9223000000000157E-4</v>
      </c>
      <c r="K874" s="264">
        <f>+dr!J861</f>
        <v>0</v>
      </c>
      <c r="M874" s="6">
        <f t="shared" si="326"/>
        <v>857</v>
      </c>
      <c r="N874" s="1">
        <f t="shared" si="320"/>
        <v>43255</v>
      </c>
      <c r="O874" s="263">
        <f t="shared" si="321"/>
        <v>38.172710794763518</v>
      </c>
      <c r="P874" s="263">
        <f t="shared" si="322"/>
        <v>8.8684438901378844</v>
      </c>
      <c r="Q874" s="263">
        <f t="shared" si="323"/>
        <v>14.740403805112667</v>
      </c>
      <c r="R874" s="263">
        <f t="shared" si="327"/>
        <v>306.30657469308608</v>
      </c>
      <c r="S874" s="98">
        <f t="shared" si="324"/>
        <v>3.0480873846153847E-2</v>
      </c>
      <c r="T874" s="265">
        <f>R874-'Ejercicio 7'!$J$12*EXP(-S874*34/360)</f>
        <v>306.20963194679439</v>
      </c>
      <c r="U874" s="280">
        <f t="shared" si="328"/>
        <v>8.2114319999999991E-2</v>
      </c>
      <c r="V874" s="280">
        <f t="shared" si="329"/>
        <v>8.2820959999999999E-2</v>
      </c>
      <c r="W874" s="280">
        <f t="shared" si="330"/>
        <v>-8.4239999999999315E-5</v>
      </c>
      <c r="X874" s="280">
        <f t="shared" si="331"/>
        <v>0</v>
      </c>
      <c r="Y874" s="262">
        <f t="shared" si="332"/>
        <v>9.9367780698667065</v>
      </c>
      <c r="Z874" s="262">
        <f t="shared" si="333"/>
        <v>9.7959302831965029</v>
      </c>
      <c r="AA874" s="262">
        <f t="shared" si="334"/>
        <v>10.00044829509595</v>
      </c>
      <c r="AB874" s="262">
        <f t="shared" si="335"/>
        <v>10</v>
      </c>
      <c r="AD874" s="6">
        <f t="shared" si="336"/>
        <v>857</v>
      </c>
      <c r="AE874" s="1">
        <f t="shared" si="337"/>
        <v>43537</v>
      </c>
      <c r="AF874" s="262">
        <f t="shared" si="338"/>
        <v>-0.54032979476351528</v>
      </c>
      <c r="AG874" s="262">
        <f t="shared" si="339"/>
        <v>0.26155610986211641</v>
      </c>
      <c r="AH874" s="262">
        <f t="shared" si="340"/>
        <v>4.9596194887332246E-2</v>
      </c>
      <c r="AI874" s="262">
        <f t="shared" si="341"/>
        <v>-1.1865796930860597</v>
      </c>
      <c r="AJ874" s="262">
        <f t="shared" si="342"/>
        <v>1.9631999999999983E-4</v>
      </c>
      <c r="AK874" s="262">
        <f t="shared" si="343"/>
        <v>-306.20963194679439</v>
      </c>
    </row>
    <row r="875" spans="1:37" x14ac:dyDescent="0.25">
      <c r="A875" s="6">
        <f t="shared" si="325"/>
        <v>858</v>
      </c>
      <c r="B875" s="245">
        <f>+Rendimientos!F1548</f>
        <v>43256</v>
      </c>
      <c r="C875" s="247">
        <f>+Rendimientos!G1548</f>
        <v>1.0766149539460092E-2</v>
      </c>
      <c r="D875" s="247">
        <f>+Rendimientos!H1548</f>
        <v>1.2871656841215768E-2</v>
      </c>
      <c r="E875" s="247">
        <f>+Rendimientos!I1548</f>
        <v>3.3093657644584121E-2</v>
      </c>
      <c r="F875">
        <f>+VLOOKUP(B875,ASURB.MX!$A$2:$H$1054,8,FALSE)</f>
        <v>-1.074188000263304E-2</v>
      </c>
      <c r="G875" s="264">
        <f>+dr!F862</f>
        <v>-1.0454000000000019E-4</v>
      </c>
      <c r="H875" s="264">
        <f>+dr!G862</f>
        <v>3.002500000000019E-4</v>
      </c>
      <c r="I875" s="264">
        <f>+dr!H862</f>
        <v>1.5531000000000572E-4</v>
      </c>
      <c r="J875" s="264">
        <f>+dr!I862</f>
        <v>9.3789999999996376E-5</v>
      </c>
      <c r="K875" s="264">
        <f>+dr!J862</f>
        <v>0</v>
      </c>
      <c r="M875" s="6">
        <f t="shared" si="326"/>
        <v>858</v>
      </c>
      <c r="N875" s="1">
        <f t="shared" si="320"/>
        <v>43256</v>
      </c>
      <c r="O875" s="263">
        <f t="shared" si="321"/>
        <v>38.039725673605332</v>
      </c>
      <c r="P875" s="263">
        <f t="shared" si="322"/>
        <v>9.2482778096357361</v>
      </c>
      <c r="Q875" s="263">
        <f t="shared" si="323"/>
        <v>15.287644213079508</v>
      </c>
      <c r="R875" s="263">
        <f t="shared" si="327"/>
        <v>301.85997335518073</v>
      </c>
      <c r="S875" s="98">
        <f t="shared" si="324"/>
        <v>3.0572653846153847E-2</v>
      </c>
      <c r="T875" s="265">
        <f>R875-'Ejercicio 7'!$J$12*EXP(-S875*34/360)</f>
        <v>301.76303144919592</v>
      </c>
      <c r="U875" s="280">
        <f t="shared" si="328"/>
        <v>8.230823000000001E-2</v>
      </c>
      <c r="V875" s="280">
        <f t="shared" si="329"/>
        <v>8.2776120000000009E-2</v>
      </c>
      <c r="W875" s="280">
        <f t="shared" si="330"/>
        <v>-1.8268000000000451E-4</v>
      </c>
      <c r="X875" s="280">
        <f t="shared" si="331"/>
        <v>0</v>
      </c>
      <c r="Y875" s="262">
        <f t="shared" si="332"/>
        <v>9.9367780698667065</v>
      </c>
      <c r="Z875" s="262">
        <f t="shared" si="333"/>
        <v>9.7959302831965029</v>
      </c>
      <c r="AA875" s="262">
        <f t="shared" si="334"/>
        <v>10.00044829509595</v>
      </c>
      <c r="AB875" s="262">
        <f t="shared" si="335"/>
        <v>10</v>
      </c>
      <c r="AD875" s="6">
        <f t="shared" si="336"/>
        <v>858</v>
      </c>
      <c r="AE875" s="1">
        <f t="shared" si="337"/>
        <v>43537</v>
      </c>
      <c r="AF875" s="262">
        <f t="shared" si="338"/>
        <v>-0.40734467360532989</v>
      </c>
      <c r="AG875" s="262">
        <f t="shared" si="339"/>
        <v>-0.11827780963573531</v>
      </c>
      <c r="AH875" s="262">
        <f t="shared" si="340"/>
        <v>-0.4976442130795089</v>
      </c>
      <c r="AI875" s="262">
        <f t="shared" si="341"/>
        <v>3.2600216448192896</v>
      </c>
      <c r="AJ875" s="262">
        <f t="shared" si="342"/>
        <v>1.0454000000000019E-4</v>
      </c>
      <c r="AK875" s="262">
        <f t="shared" si="343"/>
        <v>-301.76303144919592</v>
      </c>
    </row>
    <row r="876" spans="1:37" x14ac:dyDescent="0.25">
      <c r="A876" s="6">
        <f t="shared" si="325"/>
        <v>859</v>
      </c>
      <c r="B876" s="245">
        <f>+Rendimientos!F1549</f>
        <v>43257</v>
      </c>
      <c r="C876" s="247">
        <f>+Rendimientos!G1549</f>
        <v>9.0201513593837438E-3</v>
      </c>
      <c r="D876" s="247">
        <f>+Rendimientos!H1549</f>
        <v>-1.4526699219093695E-2</v>
      </c>
      <c r="E876" s="247">
        <f>+Rendimientos!I1549</f>
        <v>-3.9138437925670296E-3</v>
      </c>
      <c r="F876">
        <f>+VLOOKUP(B876,ASURB.MX!$A$2:$H$1054,8,FALSE)</f>
        <v>-5.31946773244419E-3</v>
      </c>
      <c r="G876" s="264">
        <f>+dr!F863</f>
        <v>-4.6097000000000499E-4</v>
      </c>
      <c r="H876" s="264">
        <f>+dr!G863</f>
        <v>-2.5254999999999028E-4</v>
      </c>
      <c r="I876" s="264">
        <f>+dr!H863</f>
        <v>-2.5540000000000285E-4</v>
      </c>
      <c r="J876" s="264">
        <f>+dr!I863</f>
        <v>-5.2934999999999788E-4</v>
      </c>
      <c r="K876" s="264">
        <f>+dr!J863</f>
        <v>0</v>
      </c>
      <c r="M876" s="6">
        <f t="shared" si="326"/>
        <v>859</v>
      </c>
      <c r="N876" s="1">
        <f t="shared" si="320"/>
        <v>43257</v>
      </c>
      <c r="O876" s="263">
        <f t="shared" si="321"/>
        <v>37.973366330313013</v>
      </c>
      <c r="P876" s="263">
        <f t="shared" si="322"/>
        <v>8.9983299174374576</v>
      </c>
      <c r="Q876" s="263">
        <f t="shared" si="323"/>
        <v>14.732227380559486</v>
      </c>
      <c r="R876" s="263">
        <f t="shared" si="327"/>
        <v>303.50122833773651</v>
      </c>
      <c r="S876" s="98">
        <f t="shared" si="324"/>
        <v>3.0216223846153842E-2</v>
      </c>
      <c r="T876" s="265">
        <f>R876-'Ejercicio 7'!$J$12*EXP(-S876*34/360)</f>
        <v>303.40428316835755</v>
      </c>
      <c r="U876" s="280">
        <f t="shared" si="328"/>
        <v>8.1755430000000018E-2</v>
      </c>
      <c r="V876" s="280">
        <f t="shared" si="329"/>
        <v>8.236541E-2</v>
      </c>
      <c r="W876" s="280">
        <f t="shared" si="330"/>
        <v>-8.0581999999999876E-4</v>
      </c>
      <c r="X876" s="280">
        <f t="shared" si="331"/>
        <v>0</v>
      </c>
      <c r="Y876" s="262">
        <f t="shared" si="332"/>
        <v>9.9367780698667065</v>
      </c>
      <c r="Z876" s="262">
        <f t="shared" si="333"/>
        <v>9.7959302831965029</v>
      </c>
      <c r="AA876" s="262">
        <f t="shared" si="334"/>
        <v>10.00044829509595</v>
      </c>
      <c r="AB876" s="262">
        <f t="shared" si="335"/>
        <v>10</v>
      </c>
      <c r="AD876" s="6">
        <f t="shared" si="336"/>
        <v>859</v>
      </c>
      <c r="AE876" s="1">
        <f t="shared" si="337"/>
        <v>43537</v>
      </c>
      <c r="AF876" s="262">
        <f t="shared" si="338"/>
        <v>-0.34098533031301059</v>
      </c>
      <c r="AG876" s="262">
        <f t="shared" si="339"/>
        <v>0.1316700825625432</v>
      </c>
      <c r="AH876" s="262">
        <f t="shared" si="340"/>
        <v>5.777261944051304E-2</v>
      </c>
      <c r="AI876" s="262">
        <f t="shared" si="341"/>
        <v>1.6187666622635106</v>
      </c>
      <c r="AJ876" s="262">
        <f t="shared" si="342"/>
        <v>4.6097000000000499E-4</v>
      </c>
      <c r="AK876" s="262">
        <f t="shared" si="343"/>
        <v>-303.40428316835755</v>
      </c>
    </row>
    <row r="877" spans="1:37" x14ac:dyDescent="0.25">
      <c r="A877" s="6">
        <f t="shared" si="325"/>
        <v>860</v>
      </c>
      <c r="B877" s="245">
        <f>+Rendimientos!F1550</f>
        <v>43258</v>
      </c>
      <c r="C877" s="247">
        <f>+Rendimientos!G1550</f>
        <v>-4.0899852515251661E-3</v>
      </c>
      <c r="D877" s="247">
        <f>+Rendimientos!H1550</f>
        <v>-3.2265434295292439E-2</v>
      </c>
      <c r="E877" s="247">
        <f>+Rendimientos!I1550</f>
        <v>1.7493112412341506E-2</v>
      </c>
      <c r="F877">
        <f>+VLOOKUP(B877,ASURB.MX!$A$2:$H$1054,8,FALSE)</f>
        <v>5.3825620916822777E-3</v>
      </c>
      <c r="G877" s="264">
        <f>+dr!F864</f>
        <v>5.3321000000000618E-4</v>
      </c>
      <c r="H877" s="264">
        <f>+dr!G864</f>
        <v>3.9665999999999313E-4</v>
      </c>
      <c r="I877" s="264">
        <f>+dr!H864</f>
        <v>5.2815999999999974E-4</v>
      </c>
      <c r="J877" s="264">
        <f>+dr!I864</f>
        <v>3.2705000000000928E-4</v>
      </c>
      <c r="K877" s="264">
        <f>+dr!J864</f>
        <v>0</v>
      </c>
      <c r="M877" s="6">
        <f t="shared" si="326"/>
        <v>860</v>
      </c>
      <c r="N877" s="1">
        <f t="shared" si="320"/>
        <v>43258</v>
      </c>
      <c r="O877" s="263">
        <f t="shared" si="321"/>
        <v>37.47877944489796</v>
      </c>
      <c r="P877" s="263">
        <f t="shared" si="322"/>
        <v>8.8401183123640941</v>
      </c>
      <c r="Q877" s="263">
        <f t="shared" si="323"/>
        <v>15.050999322175585</v>
      </c>
      <c r="R877" s="263">
        <f t="shared" si="327"/>
        <v>306.76675022381164</v>
      </c>
      <c r="S877" s="98">
        <f t="shared" si="324"/>
        <v>3.1210403846153853E-2</v>
      </c>
      <c r="T877" s="265">
        <f>R877-'Ejercicio 7'!$J$12*EXP(-S877*34/360)</f>
        <v>306.66981415665049</v>
      </c>
      <c r="U877" s="280">
        <f t="shared" si="328"/>
        <v>8.2404640000000001E-2</v>
      </c>
      <c r="V877" s="280">
        <f t="shared" si="329"/>
        <v>8.3148970000000003E-2</v>
      </c>
      <c r="W877" s="280">
        <f t="shared" si="330"/>
        <v>5.0580000000008396E-5</v>
      </c>
      <c r="X877" s="280">
        <f t="shared" si="331"/>
        <v>0</v>
      </c>
      <c r="Y877" s="262">
        <f t="shared" si="332"/>
        <v>9.9367780698667065</v>
      </c>
      <c r="Z877" s="262">
        <f t="shared" si="333"/>
        <v>9.7959302831965029</v>
      </c>
      <c r="AA877" s="262">
        <f t="shared" si="334"/>
        <v>10.00044829509595</v>
      </c>
      <c r="AB877" s="262">
        <f t="shared" si="335"/>
        <v>10</v>
      </c>
      <c r="AD877" s="6">
        <f t="shared" si="336"/>
        <v>860</v>
      </c>
      <c r="AE877" s="1">
        <f t="shared" si="337"/>
        <v>43537</v>
      </c>
      <c r="AF877" s="262">
        <f t="shared" si="338"/>
        <v>0.15360155510204265</v>
      </c>
      <c r="AG877" s="262">
        <f t="shared" si="339"/>
        <v>0.28988168763590672</v>
      </c>
      <c r="AH877" s="262">
        <f t="shared" si="340"/>
        <v>-0.26099932217558575</v>
      </c>
      <c r="AI877" s="262">
        <f t="shared" si="341"/>
        <v>-1.6467552238116241</v>
      </c>
      <c r="AJ877" s="262">
        <f t="shared" si="342"/>
        <v>-5.3321000000000618E-4</v>
      </c>
      <c r="AK877" s="262">
        <f t="shared" si="343"/>
        <v>-306.66981415665049</v>
      </c>
    </row>
    <row r="878" spans="1:37" x14ac:dyDescent="0.25">
      <c r="A878" s="6">
        <f t="shared" si="325"/>
        <v>861</v>
      </c>
      <c r="B878" s="245">
        <f>+Rendimientos!F1551</f>
        <v>43259</v>
      </c>
      <c r="C878" s="247">
        <f>+Rendimientos!G1551</f>
        <v>3.2733253449693297E-3</v>
      </c>
      <c r="D878" s="247">
        <f>+Rendimientos!H1551</f>
        <v>1.8644594552049157E-2</v>
      </c>
      <c r="E878" s="247">
        <f>+Rendimientos!I1551</f>
        <v>3.7811679270520461E-2</v>
      </c>
      <c r="F878">
        <f>+VLOOKUP(B878,ASURB.MX!$A$2:$H$1054,8,FALSE)</f>
        <v>9.7837537348301022E-4</v>
      </c>
      <c r="G878" s="264">
        <f>+dr!F865</f>
        <v>2.0960000000000423E-5</v>
      </c>
      <c r="H878" s="264">
        <f>+dr!G865</f>
        <v>-1.6519999999992097E-5</v>
      </c>
      <c r="I878" s="264">
        <f>+dr!H865</f>
        <v>-2.8099999999989245E-5</v>
      </c>
      <c r="J878" s="264">
        <f>+dr!I865</f>
        <v>2.0846999999998839E-4</v>
      </c>
      <c r="K878" s="264">
        <f>+dr!J865</f>
        <v>0</v>
      </c>
      <c r="M878" s="6">
        <f t="shared" si="326"/>
        <v>861</v>
      </c>
      <c r="N878" s="1">
        <f t="shared" si="320"/>
        <v>43259</v>
      </c>
      <c r="O878" s="263">
        <f t="shared" si="321"/>
        <v>37.755765855737714</v>
      </c>
      <c r="P878" s="263">
        <f t="shared" si="322"/>
        <v>9.3018219461411373</v>
      </c>
      <c r="Q878" s="263">
        <f t="shared" si="323"/>
        <v>15.359942066393328</v>
      </c>
      <c r="R878" s="263">
        <f t="shared" si="327"/>
        <v>305.41866296993436</v>
      </c>
      <c r="S878" s="98">
        <f t="shared" si="324"/>
        <v>3.0698153846153847E-2</v>
      </c>
      <c r="T878" s="265">
        <f>R878-'Ejercicio 7'!$J$12*EXP(-S878*34/360)</f>
        <v>305.32172221297361</v>
      </c>
      <c r="U878" s="280">
        <f t="shared" si="328"/>
        <v>8.1991460000000016E-2</v>
      </c>
      <c r="V878" s="280">
        <f t="shared" si="329"/>
        <v>8.2592710000000014E-2</v>
      </c>
      <c r="W878" s="280">
        <f t="shared" si="330"/>
        <v>-6.8000000000012495E-5</v>
      </c>
      <c r="X878" s="280">
        <f t="shared" si="331"/>
        <v>0</v>
      </c>
      <c r="Y878" s="262">
        <f t="shared" si="332"/>
        <v>9.9367780698667065</v>
      </c>
      <c r="Z878" s="262">
        <f t="shared" si="333"/>
        <v>9.7959302831965029</v>
      </c>
      <c r="AA878" s="262">
        <f t="shared" si="334"/>
        <v>10.00044829509595</v>
      </c>
      <c r="AB878" s="262">
        <f t="shared" si="335"/>
        <v>10</v>
      </c>
      <c r="AD878" s="6">
        <f t="shared" si="336"/>
        <v>861</v>
      </c>
      <c r="AE878" s="1">
        <f t="shared" si="337"/>
        <v>43537</v>
      </c>
      <c r="AF878" s="262">
        <f t="shared" si="338"/>
        <v>-0.12338485573771152</v>
      </c>
      <c r="AG878" s="262">
        <f t="shared" si="339"/>
        <v>-0.17182194614113655</v>
      </c>
      <c r="AH878" s="262">
        <f t="shared" si="340"/>
        <v>-0.56994206639332923</v>
      </c>
      <c r="AI878" s="262">
        <f t="shared" si="341"/>
        <v>-0.29866796993434264</v>
      </c>
      <c r="AJ878" s="262">
        <f t="shared" si="342"/>
        <v>-2.0960000000000423E-5</v>
      </c>
      <c r="AK878" s="262">
        <f t="shared" si="343"/>
        <v>-305.32172221297361</v>
      </c>
    </row>
    <row r="879" spans="1:37" x14ac:dyDescent="0.25">
      <c r="A879" s="6">
        <f t="shared" si="325"/>
        <v>862</v>
      </c>
      <c r="B879" s="245">
        <f>+Rendimientos!F1552</f>
        <v>43262</v>
      </c>
      <c r="C879" s="247">
        <f>+Rendimientos!G1552</f>
        <v>3.689271638036544E-2</v>
      </c>
      <c r="D879" s="247">
        <f>+Rendimientos!H1552</f>
        <v>2.624096410281514E-2</v>
      </c>
      <c r="E879" s="247">
        <f>+Rendimientos!I1552</f>
        <v>3.1052666468260697E-2</v>
      </c>
      <c r="F879">
        <f>+VLOOKUP(B879,ASURB.MX!$A$2:$H$1054,8,FALSE)</f>
        <v>1.225894650861975E-2</v>
      </c>
      <c r="G879" s="264">
        <f>+dr!F866</f>
        <v>1.5526999999999902E-4</v>
      </c>
      <c r="H879" s="264">
        <f>+dr!G866</f>
        <v>2.4006999999999501E-4</v>
      </c>
      <c r="I879" s="264">
        <f>+dr!H866</f>
        <v>1.2716000000000116E-4</v>
      </c>
      <c r="J879" s="264">
        <f>+dr!I866</f>
        <v>1.9534000000000218E-4</v>
      </c>
      <c r="K879" s="264">
        <f>+dr!J866</f>
        <v>0</v>
      </c>
      <c r="M879" s="6">
        <f t="shared" si="326"/>
        <v>862</v>
      </c>
      <c r="N879" s="1">
        <f t="shared" si="320"/>
        <v>43262</v>
      </c>
      <c r="O879" s="263">
        <f t="shared" si="321"/>
        <v>39.046669828431369</v>
      </c>
      <c r="P879" s="263">
        <f t="shared" si="322"/>
        <v>9.3727510840319574</v>
      </c>
      <c r="Q879" s="263">
        <f t="shared" si="323"/>
        <v>15.256474085931384</v>
      </c>
      <c r="R879" s="263">
        <f t="shared" si="327"/>
        <v>308.88346565852572</v>
      </c>
      <c r="S879" s="98">
        <f t="shared" si="324"/>
        <v>3.0832463846153846E-2</v>
      </c>
      <c r="T879" s="265">
        <f>R879-'Ejercicio 7'!$J$12*EXP(-S879*34/360)</f>
        <v>308.7865261312345</v>
      </c>
      <c r="U879" s="280">
        <f t="shared" si="328"/>
        <v>8.2248050000000003E-2</v>
      </c>
      <c r="V879" s="280">
        <f t="shared" si="329"/>
        <v>8.2747970000000004E-2</v>
      </c>
      <c r="W879" s="280">
        <f t="shared" si="330"/>
        <v>-8.1129999999998703E-5</v>
      </c>
      <c r="X879" s="280">
        <f t="shared" si="331"/>
        <v>0</v>
      </c>
      <c r="Y879" s="262">
        <f t="shared" si="332"/>
        <v>9.9367780698667065</v>
      </c>
      <c r="Z879" s="262">
        <f t="shared" si="333"/>
        <v>9.7959302831965029</v>
      </c>
      <c r="AA879" s="262">
        <f t="shared" si="334"/>
        <v>10.00044829509595</v>
      </c>
      <c r="AB879" s="262">
        <f t="shared" si="335"/>
        <v>10</v>
      </c>
      <c r="AD879" s="6">
        <f t="shared" si="336"/>
        <v>862</v>
      </c>
      <c r="AE879" s="1">
        <f t="shared" si="337"/>
        <v>43537</v>
      </c>
      <c r="AF879" s="262">
        <f t="shared" si="338"/>
        <v>-1.4142888284313671</v>
      </c>
      <c r="AG879" s="262">
        <f t="shared" si="339"/>
        <v>-0.24275108403195667</v>
      </c>
      <c r="AH879" s="262">
        <f t="shared" si="340"/>
        <v>-0.46647408593138451</v>
      </c>
      <c r="AI879" s="262">
        <f t="shared" si="341"/>
        <v>-3.7634706585257049</v>
      </c>
      <c r="AJ879" s="262">
        <f t="shared" si="342"/>
        <v>-1.5526999999999902E-4</v>
      </c>
      <c r="AK879" s="262">
        <f t="shared" si="343"/>
        <v>-308.7865261312345</v>
      </c>
    </row>
    <row r="880" spans="1:37" x14ac:dyDescent="0.25">
      <c r="A880" s="6">
        <f t="shared" si="325"/>
        <v>863</v>
      </c>
      <c r="B880" s="245">
        <f>+Rendimientos!F1553</f>
        <v>43263</v>
      </c>
      <c r="C880" s="247">
        <f>+Rendimientos!G1553</f>
        <v>-2.3649991314978564E-3</v>
      </c>
      <c r="D880" s="247">
        <f>+Rendimientos!H1553</f>
        <v>-5.4538037181128016E-4</v>
      </c>
      <c r="E880" s="247">
        <f>+Rendimientos!I1553</f>
        <v>3.0699087336340528E-2</v>
      </c>
      <c r="F880">
        <f>+VLOOKUP(B880,ASURB.MX!$A$2:$H$1054,8,FALSE)</f>
        <v>8.2856603385587403E-3</v>
      </c>
      <c r="G880" s="264">
        <f>+dr!F867</f>
        <v>9.4449999999995926E-5</v>
      </c>
      <c r="H880" s="264">
        <f>+dr!G867</f>
        <v>4.7120000000000495E-4</v>
      </c>
      <c r="I880" s="264">
        <f>+dr!H867</f>
        <v>4.7290999999999306E-4</v>
      </c>
      <c r="J880" s="264">
        <f>+dr!I867</f>
        <v>3.8746999999998699E-4</v>
      </c>
      <c r="K880" s="264">
        <f>+dr!J867</f>
        <v>0</v>
      </c>
      <c r="M880" s="6">
        <f t="shared" si="326"/>
        <v>863</v>
      </c>
      <c r="N880" s="1">
        <f t="shared" si="320"/>
        <v>43263</v>
      </c>
      <c r="O880" s="263">
        <f t="shared" si="321"/>
        <v>37.543485611811029</v>
      </c>
      <c r="P880" s="263">
        <f t="shared" si="322"/>
        <v>9.125022034771014</v>
      </c>
      <c r="Q880" s="263">
        <f t="shared" si="323"/>
        <v>15.251080668624011</v>
      </c>
      <c r="R880" s="263">
        <f t="shared" si="327"/>
        <v>307.65861820238189</v>
      </c>
      <c r="S880" s="98">
        <f t="shared" si="324"/>
        <v>3.0771643846153843E-2</v>
      </c>
      <c r="T880" s="265">
        <f>R880-'Ejercicio 7'!$J$12*EXP(-S880*34/360)</f>
        <v>307.56167811825765</v>
      </c>
      <c r="U880" s="280">
        <f t="shared" si="328"/>
        <v>8.2479180000000013E-2</v>
      </c>
      <c r="V880" s="280">
        <f t="shared" si="329"/>
        <v>8.3093719999999996E-2</v>
      </c>
      <c r="W880" s="280">
        <f t="shared" si="330"/>
        <v>1.1099999999998611E-4</v>
      </c>
      <c r="X880" s="280">
        <f t="shared" si="331"/>
        <v>0</v>
      </c>
      <c r="Y880" s="262">
        <f t="shared" si="332"/>
        <v>9.9367780698667065</v>
      </c>
      <c r="Z880" s="262">
        <f t="shared" si="333"/>
        <v>9.7959302831965029</v>
      </c>
      <c r="AA880" s="262">
        <f t="shared" si="334"/>
        <v>10.00044829509595</v>
      </c>
      <c r="AB880" s="262">
        <f t="shared" si="335"/>
        <v>10</v>
      </c>
      <c r="AD880" s="6">
        <f t="shared" si="336"/>
        <v>863</v>
      </c>
      <c r="AE880" s="1">
        <f t="shared" si="337"/>
        <v>43537</v>
      </c>
      <c r="AF880" s="262">
        <f t="shared" si="338"/>
        <v>8.8895388188973357E-2</v>
      </c>
      <c r="AG880" s="262">
        <f t="shared" si="339"/>
        <v>4.9779652289867471E-3</v>
      </c>
      <c r="AH880" s="262">
        <f t="shared" si="340"/>
        <v>-0.46108066862401209</v>
      </c>
      <c r="AI880" s="262">
        <f t="shared" si="341"/>
        <v>-2.5386232023818707</v>
      </c>
      <c r="AJ880" s="262">
        <f t="shared" si="342"/>
        <v>-9.4449999999995926E-5</v>
      </c>
      <c r="AK880" s="262">
        <f t="shared" si="343"/>
        <v>-307.56167811825765</v>
      </c>
    </row>
    <row r="881" spans="1:37" x14ac:dyDescent="0.25">
      <c r="A881" s="6">
        <f t="shared" si="325"/>
        <v>864</v>
      </c>
      <c r="B881" s="245">
        <f>+Rendimientos!F1554</f>
        <v>43264</v>
      </c>
      <c r="C881" s="247">
        <f>+Rendimientos!G1554</f>
        <v>-3.1620579706478393E-3</v>
      </c>
      <c r="D881" s="247">
        <f>+Rendimientos!H1554</f>
        <v>-3.5524623278245277E-3</v>
      </c>
      <c r="E881" s="247">
        <f>+Rendimientos!I1554</f>
        <v>-2.8303806123212347E-2</v>
      </c>
      <c r="F881">
        <f>+VLOOKUP(B881,ASURB.MX!$A$2:$H$1054,8,FALSE)</f>
        <v>-1.5452633959030555E-4</v>
      </c>
      <c r="G881" s="264">
        <f>+dr!F868</f>
        <v>4.7761999999999805E-4</v>
      </c>
      <c r="H881" s="264">
        <f>+dr!G868</f>
        <v>9.080000000000199E-5</v>
      </c>
      <c r="I881" s="264">
        <f>+dr!H868</f>
        <v>-1.0218000000000727E-4</v>
      </c>
      <c r="J881" s="264">
        <f>+dr!I868</f>
        <v>-3.8286999999997962E-4</v>
      </c>
      <c r="K881" s="264">
        <f>+dr!J868</f>
        <v>0</v>
      </c>
      <c r="M881" s="6">
        <f t="shared" si="326"/>
        <v>864</v>
      </c>
      <c r="N881" s="1">
        <f t="shared" si="320"/>
        <v>43264</v>
      </c>
      <c r="O881" s="263">
        <f t="shared" si="321"/>
        <v>37.513573167324395</v>
      </c>
      <c r="P881" s="263">
        <f t="shared" si="322"/>
        <v>9.097623561036011</v>
      </c>
      <c r="Q881" s="263">
        <f t="shared" si="323"/>
        <v>14.377255383205727</v>
      </c>
      <c r="R881" s="263">
        <f t="shared" si="327"/>
        <v>305.07284956673629</v>
      </c>
      <c r="S881" s="98">
        <f t="shared" si="324"/>
        <v>3.1154813846153845E-2</v>
      </c>
      <c r="T881" s="265">
        <f>R881-'Ejercicio 7'!$J$12*EXP(-S881*34/360)</f>
        <v>304.97591299064328</v>
      </c>
      <c r="U881" s="280">
        <f t="shared" si="328"/>
        <v>8.209878000000001E-2</v>
      </c>
      <c r="V881" s="280">
        <f t="shared" si="329"/>
        <v>8.2518629999999996E-2</v>
      </c>
      <c r="W881" s="280">
        <f t="shared" si="330"/>
        <v>-6.593399999999805E-4</v>
      </c>
      <c r="X881" s="280">
        <f t="shared" si="331"/>
        <v>0</v>
      </c>
      <c r="Y881" s="262">
        <f t="shared" si="332"/>
        <v>9.9367780698667065</v>
      </c>
      <c r="Z881" s="262">
        <f t="shared" si="333"/>
        <v>9.7959302831965029</v>
      </c>
      <c r="AA881" s="262">
        <f t="shared" si="334"/>
        <v>10.00044829509595</v>
      </c>
      <c r="AB881" s="262">
        <f t="shared" si="335"/>
        <v>10</v>
      </c>
      <c r="AD881" s="6">
        <f t="shared" si="336"/>
        <v>864</v>
      </c>
      <c r="AE881" s="1">
        <f t="shared" si="337"/>
        <v>43537</v>
      </c>
      <c r="AF881" s="262">
        <f t="shared" si="338"/>
        <v>0.11880783267560702</v>
      </c>
      <c r="AG881" s="262">
        <f t="shared" si="339"/>
        <v>3.2376438963989784E-2</v>
      </c>
      <c r="AH881" s="262">
        <f t="shared" si="340"/>
        <v>0.41274461679427255</v>
      </c>
      <c r="AI881" s="262">
        <f t="shared" si="341"/>
        <v>4.7145433263722225E-2</v>
      </c>
      <c r="AJ881" s="262">
        <f t="shared" si="342"/>
        <v>-4.7761999999999805E-4</v>
      </c>
      <c r="AK881" s="262">
        <f t="shared" si="343"/>
        <v>-304.97591299064328</v>
      </c>
    </row>
    <row r="882" spans="1:37" x14ac:dyDescent="0.25">
      <c r="A882" s="6">
        <f t="shared" si="325"/>
        <v>865</v>
      </c>
      <c r="B882" s="245">
        <f>+Rendimientos!F1555</f>
        <v>43265</v>
      </c>
      <c r="C882" s="247">
        <f>+Rendimientos!G1555</f>
        <v>2.0376880588696199E-2</v>
      </c>
      <c r="D882" s="247">
        <f>+Rendimientos!H1555</f>
        <v>5.4600487746690124E-3</v>
      </c>
      <c r="E882" s="247">
        <f>+Rendimientos!I1555</f>
        <v>-4.7962507374345528E-3</v>
      </c>
      <c r="F882">
        <f>+VLOOKUP(B882,ASURB.MX!$A$2:$H$1054,8,FALSE)</f>
        <v>1.4666949598790916E-2</v>
      </c>
      <c r="G882" s="264">
        <f>+dr!F869</f>
        <v>6.1895000000000699E-4</v>
      </c>
      <c r="H882" s="264">
        <f>+dr!G869</f>
        <v>2.7028999999999248E-4</v>
      </c>
      <c r="I882" s="264">
        <f>+dr!H869</f>
        <v>2.4126000000000702E-4</v>
      </c>
      <c r="J882" s="264">
        <f>+dr!I869</f>
        <v>5.5948999999999582E-4</v>
      </c>
      <c r="K882" s="264">
        <f>+dr!J869</f>
        <v>0</v>
      </c>
      <c r="M882" s="6">
        <f t="shared" si="326"/>
        <v>865</v>
      </c>
      <c r="N882" s="1">
        <f t="shared" si="320"/>
        <v>43265</v>
      </c>
      <c r="O882" s="263">
        <f t="shared" si="321"/>
        <v>38.407077679334918</v>
      </c>
      <c r="P882" s="263">
        <f t="shared" si="322"/>
        <v>9.1799865857269705</v>
      </c>
      <c r="Q882" s="263">
        <f t="shared" si="323"/>
        <v>14.719233294684466</v>
      </c>
      <c r="R882" s="263">
        <f t="shared" si="327"/>
        <v>309.62815424470421</v>
      </c>
      <c r="S882" s="98">
        <f t="shared" si="324"/>
        <v>3.1296143846153854E-2</v>
      </c>
      <c r="T882" s="265">
        <f>R882-'Ejercicio 7'!$J$12*EXP(-S882*34/360)</f>
        <v>309.53121896249581</v>
      </c>
      <c r="U882" s="280">
        <f t="shared" si="328"/>
        <v>8.2278270000000001E-2</v>
      </c>
      <c r="V882" s="280">
        <f t="shared" si="329"/>
        <v>8.286207000000001E-2</v>
      </c>
      <c r="W882" s="280">
        <f t="shared" si="330"/>
        <v>2.8301999999999494E-4</v>
      </c>
      <c r="X882" s="280">
        <f t="shared" si="331"/>
        <v>0</v>
      </c>
      <c r="Y882" s="262">
        <f t="shared" si="332"/>
        <v>9.9367780698667065</v>
      </c>
      <c r="Z882" s="262">
        <f t="shared" si="333"/>
        <v>9.7959302831965029</v>
      </c>
      <c r="AA882" s="262">
        <f t="shared" si="334"/>
        <v>10.00044829509595</v>
      </c>
      <c r="AB882" s="262">
        <f t="shared" si="335"/>
        <v>10</v>
      </c>
      <c r="AD882" s="6">
        <f t="shared" si="336"/>
        <v>865</v>
      </c>
      <c r="AE882" s="1">
        <f t="shared" si="337"/>
        <v>43537</v>
      </c>
      <c r="AF882" s="262">
        <f t="shared" si="338"/>
        <v>-0.77469667933491593</v>
      </c>
      <c r="AG882" s="262">
        <f t="shared" si="339"/>
        <v>-4.9986585726969679E-2</v>
      </c>
      <c r="AH882" s="262">
        <f t="shared" si="340"/>
        <v>7.0766705315532974E-2</v>
      </c>
      <c r="AI882" s="262">
        <f t="shared" si="341"/>
        <v>-4.5081592447041885</v>
      </c>
      <c r="AJ882" s="262">
        <f t="shared" si="342"/>
        <v>-6.1895000000000699E-4</v>
      </c>
      <c r="AK882" s="262">
        <f t="shared" si="343"/>
        <v>-309.53121896249581</v>
      </c>
    </row>
    <row r="883" spans="1:37" x14ac:dyDescent="0.25">
      <c r="A883" s="6">
        <f t="shared" si="325"/>
        <v>866</v>
      </c>
      <c r="B883" s="245">
        <f>+Rendimientos!F1556</f>
        <v>43266</v>
      </c>
      <c r="C883" s="247">
        <f>+Rendimientos!G1556</f>
        <v>-1.5527953430608263E-3</v>
      </c>
      <c r="D883" s="247">
        <f>+Rendimientos!H1556</f>
        <v>3.8043182298500649E-3</v>
      </c>
      <c r="E883" s="247">
        <f>+Rendimientos!I1556</f>
        <v>2.4009695243062748E-3</v>
      </c>
      <c r="F883">
        <f>+VLOOKUP(B883,ASURB.MX!$A$2:$H$1054,8,FALSE)</f>
        <v>-7.5260065363345991E-3</v>
      </c>
      <c r="G883" s="264">
        <f>+dr!F870</f>
        <v>1.7487000000000752E-4</v>
      </c>
      <c r="H883" s="264">
        <f>+dr!G870</f>
        <v>1.8152999999999919E-4</v>
      </c>
      <c r="I883" s="264">
        <f>+dr!H870</f>
        <v>1.5053000000000982E-4</v>
      </c>
      <c r="J883" s="264">
        <f>+dr!I870</f>
        <v>2.0105999999998903E-4</v>
      </c>
      <c r="K883" s="264">
        <f>+dr!J870</f>
        <v>0</v>
      </c>
      <c r="M883" s="6">
        <f t="shared" si="326"/>
        <v>866</v>
      </c>
      <c r="N883" s="1">
        <f t="shared" si="320"/>
        <v>43266</v>
      </c>
      <c r="O883" s="263">
        <f t="shared" si="321"/>
        <v>37.573990959658651</v>
      </c>
      <c r="P883" s="263">
        <f t="shared" si="322"/>
        <v>9.1647995778019347</v>
      </c>
      <c r="Q883" s="263">
        <f t="shared" si="323"/>
        <v>14.825553003023638</v>
      </c>
      <c r="R883" s="263">
        <f t="shared" si="327"/>
        <v>302.83227940268802</v>
      </c>
      <c r="S883" s="98">
        <f t="shared" si="324"/>
        <v>3.0852063846153854E-2</v>
      </c>
      <c r="T883" s="265">
        <f>R883-'Ejercicio 7'!$J$12*EXP(-S883*34/360)</f>
        <v>302.73534005484248</v>
      </c>
      <c r="U883" s="280">
        <f t="shared" si="328"/>
        <v>8.2189510000000007E-2</v>
      </c>
      <c r="V883" s="280">
        <f t="shared" si="329"/>
        <v>8.2771340000000013E-2</v>
      </c>
      <c r="W883" s="280">
        <f t="shared" si="330"/>
        <v>-7.5410000000011856E-5</v>
      </c>
      <c r="X883" s="280">
        <f t="shared" si="331"/>
        <v>0</v>
      </c>
      <c r="Y883" s="262">
        <f t="shared" si="332"/>
        <v>9.9367780698667065</v>
      </c>
      <c r="Z883" s="262">
        <f t="shared" si="333"/>
        <v>9.7959302831965029</v>
      </c>
      <c r="AA883" s="262">
        <f t="shared" si="334"/>
        <v>10.00044829509595</v>
      </c>
      <c r="AB883" s="262">
        <f t="shared" si="335"/>
        <v>10</v>
      </c>
      <c r="AD883" s="6">
        <f t="shared" si="336"/>
        <v>866</v>
      </c>
      <c r="AE883" s="1">
        <f t="shared" si="337"/>
        <v>43537</v>
      </c>
      <c r="AF883" s="262">
        <f t="shared" si="338"/>
        <v>5.8390040341350868E-2</v>
      </c>
      <c r="AG883" s="262">
        <f t="shared" si="339"/>
        <v>-3.4799577801933879E-2</v>
      </c>
      <c r="AH883" s="262">
        <f t="shared" si="340"/>
        <v>-3.5553003023638396E-2</v>
      </c>
      <c r="AI883" s="262">
        <f t="shared" si="341"/>
        <v>2.2877155973120011</v>
      </c>
      <c r="AJ883" s="262">
        <f t="shared" si="342"/>
        <v>-1.7487000000000752E-4</v>
      </c>
      <c r="AK883" s="262">
        <f t="shared" si="343"/>
        <v>-302.73534005484248</v>
      </c>
    </row>
    <row r="884" spans="1:37" x14ac:dyDescent="0.25">
      <c r="A884" s="6">
        <f t="shared" si="325"/>
        <v>867</v>
      </c>
      <c r="B884" s="245">
        <f>+Rendimientos!F1557</f>
        <v>43269</v>
      </c>
      <c r="C884" s="247">
        <f>+Rendimientos!G1557</f>
        <v>-1.7241806434505992E-2</v>
      </c>
      <c r="D884" s="247">
        <f>+Rendimientos!H1557</f>
        <v>6.4882709582748119E-3</v>
      </c>
      <c r="E884" s="247">
        <f>+Rendimientos!I1557</f>
        <v>1.7969829297079906E-3</v>
      </c>
      <c r="F884">
        <f>+VLOOKUP(B884,ASURB.MX!$A$2:$H$1054,8,FALSE)</f>
        <v>6.1561765794632337E-3</v>
      </c>
      <c r="G884" s="264">
        <f>+dr!F871</f>
        <v>3.2663999999998916E-4</v>
      </c>
      <c r="H884" s="264">
        <f>+dr!G871</f>
        <v>-1.3210999999999085E-4</v>
      </c>
      <c r="I884" s="264">
        <f>+dr!H871</f>
        <v>-1.8963000000002395E-4</v>
      </c>
      <c r="J884" s="264">
        <f>+dr!I871</f>
        <v>-1.6268999999999312E-4</v>
      </c>
      <c r="K884" s="264">
        <f>+dr!J871</f>
        <v>0</v>
      </c>
      <c r="M884" s="6">
        <f t="shared" si="326"/>
        <v>867</v>
      </c>
      <c r="N884" s="1">
        <f t="shared" si="320"/>
        <v>43269</v>
      </c>
      <c r="O884" s="263">
        <f t="shared" si="321"/>
        <v>36.98909243589744</v>
      </c>
      <c r="P884" s="263">
        <f t="shared" si="322"/>
        <v>9.1894305059717265</v>
      </c>
      <c r="Q884" s="263">
        <f t="shared" si="323"/>
        <v>14.816601271387391</v>
      </c>
      <c r="R884" s="263">
        <f t="shared" si="327"/>
        <v>307.00416124661723</v>
      </c>
      <c r="S884" s="98">
        <f t="shared" si="324"/>
        <v>3.1003833846153836E-2</v>
      </c>
      <c r="T884" s="265">
        <f>R884-'Ejercicio 7'!$J$12*EXP(-S884*34/360)</f>
        <v>306.90722328827417</v>
      </c>
      <c r="U884" s="280">
        <f t="shared" si="328"/>
        <v>8.1875870000000017E-2</v>
      </c>
      <c r="V884" s="280">
        <f t="shared" si="329"/>
        <v>8.2431179999999979E-2</v>
      </c>
      <c r="W884" s="280">
        <f t="shared" si="330"/>
        <v>-4.39159999999994E-4</v>
      </c>
      <c r="X884" s="280">
        <f t="shared" si="331"/>
        <v>0</v>
      </c>
      <c r="Y884" s="262">
        <f t="shared" si="332"/>
        <v>9.9367780698667065</v>
      </c>
      <c r="Z884" s="262">
        <f t="shared" si="333"/>
        <v>9.7959302831965029</v>
      </c>
      <c r="AA884" s="262">
        <f t="shared" si="334"/>
        <v>10.00044829509595</v>
      </c>
      <c r="AB884" s="262">
        <f t="shared" si="335"/>
        <v>10</v>
      </c>
      <c r="AD884" s="6">
        <f t="shared" si="336"/>
        <v>867</v>
      </c>
      <c r="AE884" s="1">
        <f t="shared" si="337"/>
        <v>43537</v>
      </c>
      <c r="AF884" s="262">
        <f t="shared" si="338"/>
        <v>0.64328856410256208</v>
      </c>
      <c r="AG884" s="262">
        <f t="shared" si="339"/>
        <v>-5.9430505971725722E-2</v>
      </c>
      <c r="AH884" s="262">
        <f t="shared" si="340"/>
        <v>-2.6601271387391989E-2</v>
      </c>
      <c r="AI884" s="262">
        <f t="shared" si="341"/>
        <v>-1.8841662466172124</v>
      </c>
      <c r="AJ884" s="262">
        <f t="shared" si="342"/>
        <v>-3.2663999999998916E-4</v>
      </c>
      <c r="AK884" s="262">
        <f t="shared" si="343"/>
        <v>-306.90722328827417</v>
      </c>
    </row>
    <row r="885" spans="1:37" x14ac:dyDescent="0.25">
      <c r="A885" s="6">
        <f t="shared" si="325"/>
        <v>868</v>
      </c>
      <c r="B885" s="245">
        <f>+Rendimientos!F1558</f>
        <v>43270</v>
      </c>
      <c r="C885" s="247">
        <f>+Rendimientos!G1558</f>
        <v>4.7318700278334127E-3</v>
      </c>
      <c r="D885" s="247">
        <f>+Rendimientos!H1558</f>
        <v>-2.9685103790660352E-3</v>
      </c>
      <c r="E885" s="247">
        <f>+Rendimientos!I1558</f>
        <v>-2.6069908233151903E-2</v>
      </c>
      <c r="F885">
        <f>+VLOOKUP(B885,ASURB.MX!$A$2:$H$1054,8,FALSE)</f>
        <v>-4.985915336026298E-4</v>
      </c>
      <c r="G885" s="264">
        <f>+dr!F872</f>
        <v>9.778000000000564E-5</v>
      </c>
      <c r="H885" s="264">
        <f>+dr!G872</f>
        <v>-1.4936000000000116E-4</v>
      </c>
      <c r="I885" s="264">
        <f>+dr!H872</f>
        <v>-1.0149999999999049E-4</v>
      </c>
      <c r="J885" s="264">
        <f>+dr!I872</f>
        <v>3.0225999999999864E-4</v>
      </c>
      <c r="K885" s="264">
        <f>+dr!J872</f>
        <v>0</v>
      </c>
      <c r="M885" s="6">
        <f t="shared" si="326"/>
        <v>868</v>
      </c>
      <c r="N885" s="1">
        <f t="shared" si="320"/>
        <v>43270</v>
      </c>
      <c r="O885" s="263">
        <f t="shared" si="321"/>
        <v>37.810874506719372</v>
      </c>
      <c r="P885" s="263">
        <f t="shared" si="322"/>
        <v>9.1029376874897885</v>
      </c>
      <c r="Q885" s="263">
        <f t="shared" si="323"/>
        <v>14.409408603805774</v>
      </c>
      <c r="R885" s="263">
        <f t="shared" si="327"/>
        <v>304.96790267288424</v>
      </c>
      <c r="S885" s="98">
        <f t="shared" si="324"/>
        <v>3.0774973846153852E-2</v>
      </c>
      <c r="T885" s="265">
        <f>R885-'Ejercicio 7'!$J$12*EXP(-S885*34/360)</f>
        <v>304.87096261924768</v>
      </c>
      <c r="U885" s="280">
        <f t="shared" si="328"/>
        <v>8.1858620000000007E-2</v>
      </c>
      <c r="V885" s="280">
        <f t="shared" si="329"/>
        <v>8.2519310000000012E-2</v>
      </c>
      <c r="W885" s="280">
        <f t="shared" si="330"/>
        <v>2.5789999999997759E-5</v>
      </c>
      <c r="X885" s="280">
        <f t="shared" si="331"/>
        <v>0</v>
      </c>
      <c r="Y885" s="262">
        <f t="shared" si="332"/>
        <v>9.9367780698667065</v>
      </c>
      <c r="Z885" s="262">
        <f t="shared" si="333"/>
        <v>9.7959302831965029</v>
      </c>
      <c r="AA885" s="262">
        <f t="shared" si="334"/>
        <v>10.00044829509595</v>
      </c>
      <c r="AB885" s="262">
        <f t="shared" si="335"/>
        <v>10</v>
      </c>
      <c r="AD885" s="6">
        <f t="shared" si="336"/>
        <v>868</v>
      </c>
      <c r="AE885" s="1">
        <f t="shared" si="337"/>
        <v>43537</v>
      </c>
      <c r="AF885" s="262">
        <f t="shared" si="338"/>
        <v>-0.17849350671937003</v>
      </c>
      <c r="AG885" s="262">
        <f t="shared" si="339"/>
        <v>2.7062312510212294E-2</v>
      </c>
      <c r="AH885" s="262">
        <f t="shared" si="340"/>
        <v>0.38059139619422488</v>
      </c>
      <c r="AI885" s="262">
        <f t="shared" si="341"/>
        <v>0.15209232711578125</v>
      </c>
      <c r="AJ885" s="262">
        <f t="shared" si="342"/>
        <v>-9.778000000000564E-5</v>
      </c>
      <c r="AK885" s="262">
        <f t="shared" si="343"/>
        <v>-304.87096261924768</v>
      </c>
    </row>
    <row r="886" spans="1:37" x14ac:dyDescent="0.25">
      <c r="A886" s="6">
        <f t="shared" si="325"/>
        <v>869</v>
      </c>
      <c r="B886" s="245">
        <f>+Rendimientos!F1559</f>
        <v>43271</v>
      </c>
      <c r="C886" s="247">
        <f>+Rendimientos!G1559</f>
        <v>1.3286635474844922E-2</v>
      </c>
      <c r="D886" s="247">
        <f>+Rendimientos!H1559</f>
        <v>8.1047301729118045E-4</v>
      </c>
      <c r="E886" s="247">
        <f>+Rendimientos!I1559</f>
        <v>6.7339580379731411E-3</v>
      </c>
      <c r="F886">
        <f>+VLOOKUP(B886,ASURB.MX!$A$2:$H$1054,8,FALSE)</f>
        <v>3.5470292984791096E-3</v>
      </c>
      <c r="G886" s="264">
        <f>+dr!F873</f>
        <v>-7.5279999999997016E-5</v>
      </c>
      <c r="H886" s="264">
        <f>+dr!G873</f>
        <v>-2.7406000000000652E-4</v>
      </c>
      <c r="I886" s="264">
        <f>+dr!H873</f>
        <v>-4.9851000000000756E-4</v>
      </c>
      <c r="J886" s="264">
        <f>+dr!I873</f>
        <v>-8.9178999999998954E-4</v>
      </c>
      <c r="K886" s="264">
        <f>+dr!J873</f>
        <v>0</v>
      </c>
      <c r="M886" s="6">
        <f t="shared" si="326"/>
        <v>869</v>
      </c>
      <c r="N886" s="1">
        <f t="shared" si="320"/>
        <v>43271</v>
      </c>
      <c r="O886" s="263">
        <f t="shared" si="321"/>
        <v>38.135725199055862</v>
      </c>
      <c r="P886" s="263">
        <f t="shared" si="322"/>
        <v>9.1374026180537538</v>
      </c>
      <c r="Q886" s="263">
        <f t="shared" si="323"/>
        <v>14.889931328442689</v>
      </c>
      <c r="R886" s="263">
        <f t="shared" si="327"/>
        <v>306.20418625416704</v>
      </c>
      <c r="S886" s="98">
        <f t="shared" si="324"/>
        <v>3.060191384615385E-2</v>
      </c>
      <c r="T886" s="265">
        <f>R886-'Ejercicio 7'!$J$12*EXP(-S886*34/360)</f>
        <v>306.10724461607543</v>
      </c>
      <c r="U886" s="280">
        <f t="shared" si="328"/>
        <v>8.1733920000000002E-2</v>
      </c>
      <c r="V886" s="280">
        <f t="shared" si="329"/>
        <v>8.2122299999999995E-2</v>
      </c>
      <c r="W886" s="280">
        <f t="shared" si="330"/>
        <v>-1.1682599999999904E-3</v>
      </c>
      <c r="X886" s="280">
        <f t="shared" si="331"/>
        <v>0</v>
      </c>
      <c r="Y886" s="262">
        <f t="shared" si="332"/>
        <v>9.9367780698667065</v>
      </c>
      <c r="Z886" s="262">
        <f t="shared" si="333"/>
        <v>9.7959302831965029</v>
      </c>
      <c r="AA886" s="262">
        <f t="shared" si="334"/>
        <v>10.00044829509595</v>
      </c>
      <c r="AB886" s="262">
        <f t="shared" si="335"/>
        <v>10</v>
      </c>
      <c r="AD886" s="6">
        <f t="shared" si="336"/>
        <v>869</v>
      </c>
      <c r="AE886" s="1">
        <f t="shared" si="337"/>
        <v>43537</v>
      </c>
      <c r="AF886" s="262">
        <f t="shared" si="338"/>
        <v>-0.50334419905586003</v>
      </c>
      <c r="AG886" s="262">
        <f t="shared" si="339"/>
        <v>-7.402618053752974E-3</v>
      </c>
      <c r="AH886" s="262">
        <f t="shared" si="340"/>
        <v>-9.9931328442689704E-2</v>
      </c>
      <c r="AI886" s="262">
        <f t="shared" si="341"/>
        <v>-1.084191254167024</v>
      </c>
      <c r="AJ886" s="262">
        <f t="shared" si="342"/>
        <v>7.5279999999997016E-5</v>
      </c>
      <c r="AK886" s="262">
        <f t="shared" si="343"/>
        <v>-306.10724461607543</v>
      </c>
    </row>
    <row r="887" spans="1:37" x14ac:dyDescent="0.25">
      <c r="A887" s="6">
        <f t="shared" si="325"/>
        <v>870</v>
      </c>
      <c r="B887" s="245">
        <f>+Rendimientos!F1560</f>
        <v>43272</v>
      </c>
      <c r="C887" s="247">
        <f>+Rendimientos!G1560</f>
        <v>-2.5955055098414698E-2</v>
      </c>
      <c r="D887" s="247">
        <f>+Rendimientos!H1560</f>
        <v>-6.7741988327148575E-3</v>
      </c>
      <c r="E887" s="247">
        <f>+Rendimientos!I1560</f>
        <v>6.6889783684694337E-3</v>
      </c>
      <c r="F887">
        <f>+VLOOKUP(B887,ASURB.MX!$A$2:$H$1054,8,FALSE)</f>
        <v>-3.1065482550198057E-4</v>
      </c>
      <c r="G887" s="264">
        <f>+dr!F874</f>
        <v>3.9198999999999484E-4</v>
      </c>
      <c r="H887" s="264">
        <f>+dr!G874</f>
        <v>4.604400000000064E-4</v>
      </c>
      <c r="I887" s="264">
        <f>+dr!H874</f>
        <v>5.9698000000001084E-4</v>
      </c>
      <c r="J887" s="264">
        <f>+dr!I874</f>
        <v>5.1658000000000259E-4</v>
      </c>
      <c r="K887" s="264">
        <f>+dr!J874</f>
        <v>0</v>
      </c>
      <c r="M887" s="6">
        <f t="shared" si="326"/>
        <v>870</v>
      </c>
      <c r="N887" s="1">
        <f t="shared" si="320"/>
        <v>43272</v>
      </c>
      <c r="O887" s="263">
        <f t="shared" si="321"/>
        <v>36.668197325310558</v>
      </c>
      <c r="P887" s="263">
        <f t="shared" si="322"/>
        <v>9.0683605792215136</v>
      </c>
      <c r="Q887" s="263">
        <f t="shared" si="323"/>
        <v>14.889261599314812</v>
      </c>
      <c r="R887" s="263">
        <f t="shared" si="327"/>
        <v>305.02522272269096</v>
      </c>
      <c r="S887" s="98">
        <f t="shared" si="324"/>
        <v>3.1069183846153842E-2</v>
      </c>
      <c r="T887" s="265">
        <f>R887-'Ejercicio 7'!$J$12*EXP(-S887*34/360)</f>
        <v>304.92828536264176</v>
      </c>
      <c r="U887" s="280">
        <f t="shared" si="328"/>
        <v>8.2468420000000014E-2</v>
      </c>
      <c r="V887" s="280">
        <f t="shared" si="329"/>
        <v>8.3217790000000014E-2</v>
      </c>
      <c r="W887" s="280">
        <f t="shared" si="330"/>
        <v>2.4011000000000171E-4</v>
      </c>
      <c r="X887" s="280">
        <f t="shared" si="331"/>
        <v>0</v>
      </c>
      <c r="Y887" s="262">
        <f t="shared" si="332"/>
        <v>9.9367780698667065</v>
      </c>
      <c r="Z887" s="262">
        <f t="shared" si="333"/>
        <v>9.7959302831965029</v>
      </c>
      <c r="AA887" s="262">
        <f t="shared" si="334"/>
        <v>10.00044829509595</v>
      </c>
      <c r="AB887" s="262">
        <f t="shared" si="335"/>
        <v>10</v>
      </c>
      <c r="AD887" s="6">
        <f t="shared" si="336"/>
        <v>870</v>
      </c>
      <c r="AE887" s="1">
        <f t="shared" si="337"/>
        <v>43537</v>
      </c>
      <c r="AF887" s="262">
        <f t="shared" si="338"/>
        <v>0.9641836746894441</v>
      </c>
      <c r="AG887" s="262">
        <f t="shared" si="339"/>
        <v>6.1639420778487164E-2</v>
      </c>
      <c r="AH887" s="262">
        <f t="shared" si="340"/>
        <v>-9.9261599314813154E-2</v>
      </c>
      <c r="AI887" s="262">
        <f t="shared" si="341"/>
        <v>9.4772277309061792E-2</v>
      </c>
      <c r="AJ887" s="262">
        <f t="shared" si="342"/>
        <v>-3.9198999999999484E-4</v>
      </c>
      <c r="AK887" s="262">
        <f t="shared" si="343"/>
        <v>-304.92828536264176</v>
      </c>
    </row>
    <row r="888" spans="1:37" x14ac:dyDescent="0.25">
      <c r="A888" s="6">
        <f t="shared" si="325"/>
        <v>871</v>
      </c>
      <c r="B888" s="245">
        <f>+Rendimientos!F1561</f>
        <v>43273</v>
      </c>
      <c r="C888" s="247">
        <f>+Rendimientos!G1561</f>
        <v>1.5810606026642245E-2</v>
      </c>
      <c r="D888" s="247">
        <f>+Rendimientos!H1561</f>
        <v>1.189209635027942E-2</v>
      </c>
      <c r="E888" s="247">
        <f>+Rendimientos!I1561</f>
        <v>1.9208274165743017E-2</v>
      </c>
      <c r="F888">
        <f>+VLOOKUP(B888,ASURB.MX!$A$2:$H$1054,8,FALSE)</f>
        <v>-6.1704881932269735E-3</v>
      </c>
      <c r="G888" s="264">
        <f>+dr!F875</f>
        <v>-4.5169999999997157E-5</v>
      </c>
      <c r="H888" s="264">
        <f>+dr!G875</f>
        <v>-3.0174000000000867E-4</v>
      </c>
      <c r="I888" s="264">
        <f>+dr!H875</f>
        <v>-1.2972999999999457E-4</v>
      </c>
      <c r="J888" s="264">
        <f>+dr!I875</f>
        <v>-2.9582000000001607E-4</v>
      </c>
      <c r="K888" s="264">
        <f>+dr!J875</f>
        <v>0</v>
      </c>
      <c r="M888" s="6">
        <f t="shared" si="326"/>
        <v>871</v>
      </c>
      <c r="N888" s="1">
        <f t="shared" si="320"/>
        <v>43273</v>
      </c>
      <c r="O888" s="263">
        <f t="shared" si="321"/>
        <v>38.23210021912351</v>
      </c>
      <c r="P888" s="263">
        <f t="shared" si="322"/>
        <v>9.2392229976762756</v>
      </c>
      <c r="Q888" s="263">
        <f t="shared" si="323"/>
        <v>15.076836371589032</v>
      </c>
      <c r="R888" s="263">
        <f t="shared" si="327"/>
        <v>303.2430524546096</v>
      </c>
      <c r="S888" s="98">
        <f t="shared" si="324"/>
        <v>3.063202384615385E-2</v>
      </c>
      <c r="T888" s="265">
        <f>R888-'Ejercicio 7'!$J$12*EXP(-S888*34/360)</f>
        <v>303.14611109219265</v>
      </c>
      <c r="U888" s="280">
        <f t="shared" si="328"/>
        <v>8.1706239999999999E-2</v>
      </c>
      <c r="V888" s="280">
        <f t="shared" si="329"/>
        <v>8.2491080000000008E-2</v>
      </c>
      <c r="W888" s="280">
        <f t="shared" si="330"/>
        <v>-5.7229000000001695E-4</v>
      </c>
      <c r="X888" s="280">
        <f t="shared" si="331"/>
        <v>0</v>
      </c>
      <c r="Y888" s="262">
        <f t="shared" si="332"/>
        <v>9.9367780698667065</v>
      </c>
      <c r="Z888" s="262">
        <f t="shared" si="333"/>
        <v>9.7959302831965029</v>
      </c>
      <c r="AA888" s="262">
        <f t="shared" si="334"/>
        <v>10.00044829509595</v>
      </c>
      <c r="AB888" s="262">
        <f t="shared" si="335"/>
        <v>10</v>
      </c>
      <c r="AD888" s="6">
        <f t="shared" si="336"/>
        <v>871</v>
      </c>
      <c r="AE888" s="1">
        <f t="shared" si="337"/>
        <v>43537</v>
      </c>
      <c r="AF888" s="262">
        <f t="shared" si="338"/>
        <v>-0.59971921912350723</v>
      </c>
      <c r="AG888" s="262">
        <f t="shared" si="339"/>
        <v>-0.10922299767627486</v>
      </c>
      <c r="AH888" s="262">
        <f t="shared" si="340"/>
        <v>-0.28683637158903252</v>
      </c>
      <c r="AI888" s="262">
        <f t="shared" si="341"/>
        <v>1.8769425453904205</v>
      </c>
      <c r="AJ888" s="262">
        <f t="shared" si="342"/>
        <v>4.5169999999997157E-5</v>
      </c>
      <c r="AK888" s="262">
        <f t="shared" si="343"/>
        <v>-303.14611109219265</v>
      </c>
    </row>
    <row r="889" spans="1:37" x14ac:dyDescent="0.25">
      <c r="A889" s="6">
        <f t="shared" si="325"/>
        <v>872</v>
      </c>
      <c r="B889" s="245">
        <f>+Rendimientos!F1562</f>
        <v>43276</v>
      </c>
      <c r="C889" s="247">
        <f>+Rendimientos!G1562</f>
        <v>-1.1834457647002909E-2</v>
      </c>
      <c r="D889" s="247">
        <f>+Rendimientos!H1562</f>
        <v>2.415081272753433E-3</v>
      </c>
      <c r="E889" s="247">
        <f>+Rendimientos!I1562</f>
        <v>1.7678834982922352E-2</v>
      </c>
      <c r="F889">
        <f>+VLOOKUP(B889,ASURB.MX!$A$2:$H$1054,8,FALSE)</f>
        <v>-1.899836207701415E-2</v>
      </c>
      <c r="G889" s="264">
        <f>+dr!F876</f>
        <v>-1.9249999999998435E-5</v>
      </c>
      <c r="H889" s="264">
        <f>+dr!G876</f>
        <v>-1.8477000000000077E-4</v>
      </c>
      <c r="I889" s="264">
        <f>+dr!H876</f>
        <v>-1.7621000000000997E-4</v>
      </c>
      <c r="J889" s="264">
        <f>+dr!I876</f>
        <v>2.2400000000144527E-6</v>
      </c>
      <c r="K889" s="264">
        <f>+dr!J876</f>
        <v>0</v>
      </c>
      <c r="M889" s="6">
        <f t="shared" si="326"/>
        <v>872</v>
      </c>
      <c r="N889" s="1">
        <f t="shared" si="320"/>
        <v>43276</v>
      </c>
      <c r="O889" s="263">
        <f t="shared" si="321"/>
        <v>37.189647105882351</v>
      </c>
      <c r="P889" s="263">
        <f t="shared" si="322"/>
        <v>9.1520763393668911</v>
      </c>
      <c r="Q889" s="263">
        <f t="shared" si="323"/>
        <v>15.053794892051686</v>
      </c>
      <c r="R889" s="263">
        <f t="shared" si="327"/>
        <v>299.37793245922364</v>
      </c>
      <c r="S889" s="98">
        <f t="shared" si="324"/>
        <v>3.0657943846153848E-2</v>
      </c>
      <c r="T889" s="265">
        <f>R889-'Ejercicio 7'!$J$12*EXP(-S889*34/360)</f>
        <v>299.28099133411888</v>
      </c>
      <c r="U889" s="280">
        <f t="shared" si="328"/>
        <v>8.1823210000000007E-2</v>
      </c>
      <c r="V889" s="280">
        <f t="shared" si="329"/>
        <v>8.2444599999999993E-2</v>
      </c>
      <c r="W889" s="280">
        <f t="shared" si="330"/>
        <v>-2.7422999999998643E-4</v>
      </c>
      <c r="X889" s="280">
        <f t="shared" si="331"/>
        <v>0</v>
      </c>
      <c r="Y889" s="262">
        <f t="shared" si="332"/>
        <v>9.9367780698667065</v>
      </c>
      <c r="Z889" s="262">
        <f t="shared" si="333"/>
        <v>9.7959302831965029</v>
      </c>
      <c r="AA889" s="262">
        <f t="shared" si="334"/>
        <v>10.00044829509595</v>
      </c>
      <c r="AB889" s="262">
        <f t="shared" si="335"/>
        <v>10</v>
      </c>
      <c r="AD889" s="6">
        <f t="shared" si="336"/>
        <v>872</v>
      </c>
      <c r="AE889" s="1">
        <f t="shared" si="337"/>
        <v>43537</v>
      </c>
      <c r="AF889" s="262">
        <f t="shared" si="338"/>
        <v>0.44273389411765152</v>
      </c>
      <c r="AG889" s="262">
        <f t="shared" si="339"/>
        <v>-2.2076339366890352E-2</v>
      </c>
      <c r="AH889" s="262">
        <f t="shared" si="340"/>
        <v>-0.2637948920516866</v>
      </c>
      <c r="AI889" s="262">
        <f t="shared" si="341"/>
        <v>5.7420625407763737</v>
      </c>
      <c r="AJ889" s="262">
        <f t="shared" si="342"/>
        <v>1.9249999999998435E-5</v>
      </c>
      <c r="AK889" s="262">
        <f t="shared" si="343"/>
        <v>-299.28099133411888</v>
      </c>
    </row>
    <row r="890" spans="1:37" x14ac:dyDescent="0.25">
      <c r="A890" s="6">
        <f t="shared" si="325"/>
        <v>873</v>
      </c>
      <c r="B890" s="245">
        <f>+Rendimientos!F1563</f>
        <v>43277</v>
      </c>
      <c r="C890" s="247">
        <f>+Rendimientos!G1563</f>
        <v>4.1964199099032207E-2</v>
      </c>
      <c r="D890" s="247">
        <f>+Rendimientos!H1563</f>
        <v>-2.4150812727533888E-3</v>
      </c>
      <c r="E890" s="247">
        <f>+Rendimientos!I1563</f>
        <v>2.6912085064750808E-2</v>
      </c>
      <c r="F890">
        <f>+VLOOKUP(B890,ASURB.MX!$A$2:$H$1054,8,FALSE)</f>
        <v>-1.1475821245106668E-3</v>
      </c>
      <c r="G890" s="264">
        <f>+dr!F877</f>
        <v>1.4920999999999685E-4</v>
      </c>
      <c r="H890" s="264">
        <f>+dr!G877</f>
        <v>-6.833999999998619E-5</v>
      </c>
      <c r="I890" s="264">
        <f>+dr!H877</f>
        <v>3.0895000000001616E-4</v>
      </c>
      <c r="J890" s="264">
        <f>+dr!I877</f>
        <v>-6.3510000000016609E-5</v>
      </c>
      <c r="K890" s="264">
        <f>+dr!J877</f>
        <v>0</v>
      </c>
      <c r="M890" s="6">
        <f t="shared" si="326"/>
        <v>873</v>
      </c>
      <c r="N890" s="1">
        <f t="shared" si="320"/>
        <v>43277</v>
      </c>
      <c r="O890" s="263">
        <f t="shared" si="321"/>
        <v>39.245197328571436</v>
      </c>
      <c r="P890" s="263">
        <f t="shared" si="322"/>
        <v>9.1079769124572607</v>
      </c>
      <c r="Q890" s="263">
        <f t="shared" si="323"/>
        <v>15.193434014387401</v>
      </c>
      <c r="R890" s="263">
        <f t="shared" si="327"/>
        <v>304.77004558415962</v>
      </c>
      <c r="S890" s="98">
        <f t="shared" si="324"/>
        <v>3.0826403846153844E-2</v>
      </c>
      <c r="T890" s="265">
        <f>R890-'Ejercicio 7'!$J$12*EXP(-S890*34/360)</f>
        <v>304.67310600138666</v>
      </c>
      <c r="U890" s="280">
        <f t="shared" si="328"/>
        <v>8.1939640000000022E-2</v>
      </c>
      <c r="V890" s="280">
        <f t="shared" si="329"/>
        <v>8.2929760000000019E-2</v>
      </c>
      <c r="W890" s="280">
        <f t="shared" si="330"/>
        <v>-3.3998000000001749E-4</v>
      </c>
      <c r="X890" s="280">
        <f t="shared" si="331"/>
        <v>0</v>
      </c>
      <c r="Y890" s="262">
        <f t="shared" si="332"/>
        <v>9.9367780698667065</v>
      </c>
      <c r="Z890" s="262">
        <f t="shared" si="333"/>
        <v>9.7959302831965029</v>
      </c>
      <c r="AA890" s="262">
        <f t="shared" si="334"/>
        <v>10.00044829509595</v>
      </c>
      <c r="AB890" s="262">
        <f t="shared" si="335"/>
        <v>10</v>
      </c>
      <c r="AD890" s="6">
        <f t="shared" si="336"/>
        <v>873</v>
      </c>
      <c r="AE890" s="1">
        <f t="shared" si="337"/>
        <v>43537</v>
      </c>
      <c r="AF890" s="262">
        <f t="shared" si="338"/>
        <v>-1.6128163285714336</v>
      </c>
      <c r="AG890" s="262">
        <f t="shared" si="339"/>
        <v>2.2023087542740072E-2</v>
      </c>
      <c r="AH890" s="262">
        <f t="shared" si="340"/>
        <v>-0.40343401438740223</v>
      </c>
      <c r="AI890" s="262">
        <f t="shared" si="341"/>
        <v>0.34994941584039907</v>
      </c>
      <c r="AJ890" s="262">
        <f t="shared" si="342"/>
        <v>-1.4920999999999685E-4</v>
      </c>
      <c r="AK890" s="262">
        <f t="shared" si="343"/>
        <v>-304.67310600138666</v>
      </c>
    </row>
    <row r="891" spans="1:37" x14ac:dyDescent="0.25">
      <c r="A891" s="6">
        <f t="shared" si="325"/>
        <v>874</v>
      </c>
      <c r="B891" s="245">
        <f>+Rendimientos!F1564</f>
        <v>43278</v>
      </c>
      <c r="C891" s="247">
        <f>+Rendimientos!G1564</f>
        <v>-1.5337723983710059E-2</v>
      </c>
      <c r="D891" s="247">
        <f>+Rendimientos!H1564</f>
        <v>-1.5160035790759125E-2</v>
      </c>
      <c r="E891" s="247">
        <f>+Rendimientos!I1564</f>
        <v>-6.9847478276966824E-3</v>
      </c>
      <c r="F891">
        <f>+VLOOKUP(B891,ASURB.MX!$A$2:$H$1054,8,FALSE)</f>
        <v>-6.0623454737721006E-4</v>
      </c>
      <c r="G891" s="264">
        <f>+dr!F878</f>
        <v>-3.0004000000000142E-4</v>
      </c>
      <c r="H891" s="264">
        <f>+dr!G878</f>
        <v>7.4639999999986939E-5</v>
      </c>
      <c r="I891" s="264">
        <f>+dr!H878</f>
        <v>6.7699999999892846E-6</v>
      </c>
      <c r="J891" s="264">
        <f>+dr!I878</f>
        <v>1.4965999999999591E-4</v>
      </c>
      <c r="K891" s="264">
        <f>+dr!J878</f>
        <v>0</v>
      </c>
      <c r="M891" s="6">
        <f t="shared" si="326"/>
        <v>874</v>
      </c>
      <c r="N891" s="1">
        <f t="shared" si="320"/>
        <v>43278</v>
      </c>
      <c r="O891" s="263">
        <f t="shared" si="321"/>
        <v>37.059589812785383</v>
      </c>
      <c r="P891" s="263">
        <f t="shared" si="322"/>
        <v>8.9926327503194141</v>
      </c>
      <c r="Q891" s="263">
        <f t="shared" si="323"/>
        <v>14.68705551877564</v>
      </c>
      <c r="R891" s="263">
        <f t="shared" si="327"/>
        <v>304.93507677550696</v>
      </c>
      <c r="S891" s="98">
        <f t="shared" si="324"/>
        <v>3.0377153846153845E-2</v>
      </c>
      <c r="T891" s="265">
        <f>R891-'Ejercicio 7'!$J$12*EXP(-S891*34/360)</f>
        <v>304.83813307958104</v>
      </c>
      <c r="U891" s="280">
        <f t="shared" si="328"/>
        <v>8.2082619999999995E-2</v>
      </c>
      <c r="V891" s="280">
        <f t="shared" si="329"/>
        <v>8.2627579999999992E-2</v>
      </c>
      <c r="W891" s="280">
        <f t="shared" si="330"/>
        <v>-1.2681000000000497E-4</v>
      </c>
      <c r="X891" s="280">
        <f t="shared" si="331"/>
        <v>0</v>
      </c>
      <c r="Y891" s="262">
        <f t="shared" si="332"/>
        <v>9.9367780698667065</v>
      </c>
      <c r="Z891" s="262">
        <f t="shared" si="333"/>
        <v>9.7959302831965029</v>
      </c>
      <c r="AA891" s="262">
        <f t="shared" si="334"/>
        <v>10.00044829509595</v>
      </c>
      <c r="AB891" s="262">
        <f t="shared" si="335"/>
        <v>10</v>
      </c>
      <c r="AD891" s="6">
        <f t="shared" si="336"/>
        <v>874</v>
      </c>
      <c r="AE891" s="1">
        <f t="shared" si="337"/>
        <v>43537</v>
      </c>
      <c r="AF891" s="262">
        <f t="shared" si="338"/>
        <v>0.57279118721461941</v>
      </c>
      <c r="AG891" s="262">
        <f t="shared" si="339"/>
        <v>0.13736724968058667</v>
      </c>
      <c r="AH891" s="262">
        <f t="shared" si="340"/>
        <v>0.10294448122435895</v>
      </c>
      <c r="AI891" s="262">
        <f t="shared" si="341"/>
        <v>0.18491822449306028</v>
      </c>
      <c r="AJ891" s="262">
        <f t="shared" si="342"/>
        <v>3.0004000000000142E-4</v>
      </c>
      <c r="AK891" s="262">
        <f t="shared" si="343"/>
        <v>-304.83813307958104</v>
      </c>
    </row>
    <row r="892" spans="1:37" x14ac:dyDescent="0.25">
      <c r="A892" s="6">
        <f t="shared" si="325"/>
        <v>875</v>
      </c>
      <c r="B892" s="245">
        <f>+Rendimientos!F1565</f>
        <v>43279</v>
      </c>
      <c r="C892" s="247">
        <f>+Rendimientos!G1565</f>
        <v>5.3950034516594518E-3</v>
      </c>
      <c r="D892" s="247">
        <f>+Rendimientos!H1565</f>
        <v>1.2469596339204464E-2</v>
      </c>
      <c r="E892" s="247">
        <f>+Rendimientos!I1565</f>
        <v>1.1674281605917407E-3</v>
      </c>
      <c r="F892">
        <f>+VLOOKUP(B892,ASURB.MX!$A$2:$H$1054,8,FALSE)</f>
        <v>-1.1177123440166623E-3</v>
      </c>
      <c r="G892" s="264">
        <f>+dr!F879</f>
        <v>-4.4314000000000853E-4</v>
      </c>
      <c r="H892" s="264">
        <f>+dr!G879</f>
        <v>8.7990000000010005E-5</v>
      </c>
      <c r="I892" s="264">
        <f>+dr!H879</f>
        <v>-5.0772000000000317E-4</v>
      </c>
      <c r="J892" s="264">
        <f>+dr!I879</f>
        <v>-2.9624999999998403E-4</v>
      </c>
      <c r="K892" s="264">
        <f>+dr!J879</f>
        <v>0</v>
      </c>
      <c r="M892" s="6">
        <f t="shared" si="326"/>
        <v>875</v>
      </c>
      <c r="N892" s="1">
        <f t="shared" si="320"/>
        <v>43279</v>
      </c>
      <c r="O892" s="263">
        <f t="shared" si="321"/>
        <v>37.835956476816079</v>
      </c>
      <c r="P892" s="263">
        <f t="shared" si="322"/>
        <v>9.2445601898209784</v>
      </c>
      <c r="Q892" s="263">
        <f t="shared" si="323"/>
        <v>14.807276344978828</v>
      </c>
      <c r="R892" s="263">
        <f t="shared" si="327"/>
        <v>304.77914913448222</v>
      </c>
      <c r="S892" s="98">
        <f t="shared" si="324"/>
        <v>3.0234053846153838E-2</v>
      </c>
      <c r="T892" s="265">
        <f>R892-'Ejercicio 7'!$J$12*EXP(-S892*34/360)</f>
        <v>304.68220412835342</v>
      </c>
      <c r="U892" s="280">
        <f t="shared" si="328"/>
        <v>8.2095970000000018E-2</v>
      </c>
      <c r="V892" s="280">
        <f t="shared" si="329"/>
        <v>8.211309E-2</v>
      </c>
      <c r="W892" s="280">
        <f t="shared" si="330"/>
        <v>-5.7271999999998491E-4</v>
      </c>
      <c r="X892" s="280">
        <f t="shared" si="331"/>
        <v>0</v>
      </c>
      <c r="Y892" s="262">
        <f t="shared" si="332"/>
        <v>9.9367780698667065</v>
      </c>
      <c r="Z892" s="262">
        <f t="shared" si="333"/>
        <v>9.7959302831965029</v>
      </c>
      <c r="AA892" s="262">
        <f t="shared" si="334"/>
        <v>10.00044829509595</v>
      </c>
      <c r="AB892" s="262">
        <f t="shared" si="335"/>
        <v>10</v>
      </c>
      <c r="AD892" s="6">
        <f t="shared" si="336"/>
        <v>875</v>
      </c>
      <c r="AE892" s="1">
        <f t="shared" si="337"/>
        <v>43537</v>
      </c>
      <c r="AF892" s="262">
        <f t="shared" si="338"/>
        <v>-0.20357547681607713</v>
      </c>
      <c r="AG892" s="262">
        <f t="shared" si="339"/>
        <v>-0.1145601898209776</v>
      </c>
      <c r="AH892" s="262">
        <f t="shared" si="340"/>
        <v>-1.7276344978828462E-2</v>
      </c>
      <c r="AI892" s="262">
        <f t="shared" si="341"/>
        <v>0.34084586551779239</v>
      </c>
      <c r="AJ892" s="262">
        <f t="shared" si="342"/>
        <v>4.4314000000000853E-4</v>
      </c>
      <c r="AK892" s="262">
        <f t="shared" si="343"/>
        <v>-304.68220412835342</v>
      </c>
    </row>
    <row r="893" spans="1:37" x14ac:dyDescent="0.25">
      <c r="A893" s="6">
        <f t="shared" si="325"/>
        <v>876</v>
      </c>
      <c r="B893" s="245">
        <f>+Rendimientos!F1566</f>
        <v>43280</v>
      </c>
      <c r="C893" s="247">
        <f>+Rendimientos!G1566</f>
        <v>3.8358313238711925E-3</v>
      </c>
      <c r="D893" s="247">
        <f>+Rendimientos!H1566</f>
        <v>4.1425260829604231E-2</v>
      </c>
      <c r="E893" s="247">
        <f>+Rendimientos!I1566</f>
        <v>2.4777986510655093E-2</v>
      </c>
      <c r="F893">
        <f>+VLOOKUP(B893,ASURB.MX!$A$2:$H$1054,8,FALSE)</f>
        <v>7.6391943428587112E-3</v>
      </c>
      <c r="G893" s="264">
        <f>+dr!F880</f>
        <v>1.6407000000000227E-4</v>
      </c>
      <c r="H893" s="264">
        <f>+dr!G880</f>
        <v>1.7906999999998952E-4</v>
      </c>
      <c r="I893" s="264">
        <f>+dr!H880</f>
        <v>3.0378999999999823E-4</v>
      </c>
      <c r="J893" s="264">
        <f>+dr!I880</f>
        <v>4.8451999999998829E-4</v>
      </c>
      <c r="K893" s="264">
        <f>+dr!J880</f>
        <v>0</v>
      </c>
      <c r="M893" s="6">
        <f t="shared" si="326"/>
        <v>876</v>
      </c>
      <c r="N893" s="1">
        <f t="shared" si="320"/>
        <v>43280</v>
      </c>
      <c r="O893" s="263">
        <f t="shared" si="321"/>
        <v>37.777009674096853</v>
      </c>
      <c r="P893" s="263">
        <f t="shared" si="322"/>
        <v>9.5161557115416997</v>
      </c>
      <c r="Q893" s="263">
        <f t="shared" si="323"/>
        <v>15.161044302537073</v>
      </c>
      <c r="R893" s="263">
        <f t="shared" si="327"/>
        <v>307.45979164165971</v>
      </c>
      <c r="S893" s="98">
        <f t="shared" si="324"/>
        <v>3.0841263846153849E-2</v>
      </c>
      <c r="T893" s="265">
        <f>R893-'Ejercicio 7'!$J$12*EXP(-S893*34/360)</f>
        <v>307.36285219493595</v>
      </c>
      <c r="U893" s="280">
        <f t="shared" si="328"/>
        <v>8.2187049999999998E-2</v>
      </c>
      <c r="V893" s="280">
        <f t="shared" si="329"/>
        <v>8.2924600000000001E-2</v>
      </c>
      <c r="W893" s="280">
        <f t="shared" si="330"/>
        <v>2.0804999999998741E-4</v>
      </c>
      <c r="X893" s="280">
        <f t="shared" si="331"/>
        <v>0</v>
      </c>
      <c r="Y893" s="262">
        <f t="shared" si="332"/>
        <v>9.9367780698667065</v>
      </c>
      <c r="Z893" s="262">
        <f t="shared" si="333"/>
        <v>9.7959302831965029</v>
      </c>
      <c r="AA893" s="262">
        <f t="shared" si="334"/>
        <v>10.00044829509595</v>
      </c>
      <c r="AB893" s="262">
        <f t="shared" si="335"/>
        <v>10</v>
      </c>
      <c r="AD893" s="6">
        <f t="shared" si="336"/>
        <v>876</v>
      </c>
      <c r="AE893" s="1">
        <f t="shared" si="337"/>
        <v>43537</v>
      </c>
      <c r="AF893" s="262">
        <f t="shared" si="338"/>
        <v>-0.14462867409685032</v>
      </c>
      <c r="AG893" s="262">
        <f t="shared" si="339"/>
        <v>-0.38615571154169892</v>
      </c>
      <c r="AH893" s="262">
        <f t="shared" si="340"/>
        <v>-0.37104430253707399</v>
      </c>
      <c r="AI893" s="262">
        <f t="shared" si="341"/>
        <v>-2.3397966416596887</v>
      </c>
      <c r="AJ893" s="262">
        <f t="shared" si="342"/>
        <v>-1.6407000000000227E-4</v>
      </c>
      <c r="AK893" s="262">
        <f t="shared" si="343"/>
        <v>-307.36285219493595</v>
      </c>
    </row>
    <row r="894" spans="1:37" x14ac:dyDescent="0.25">
      <c r="A894" s="6">
        <f t="shared" si="325"/>
        <v>877</v>
      </c>
      <c r="B894" s="245">
        <f>+Rendimientos!F1567</f>
        <v>43283</v>
      </c>
      <c r="C894" s="247">
        <f>+Rendimientos!G1567</f>
        <v>-2.8739842121988799E-2</v>
      </c>
      <c r="D894" s="247">
        <f>+Rendimientos!H1567</f>
        <v>-3.2841497359878062E-2</v>
      </c>
      <c r="E894" s="247">
        <f>+Rendimientos!I1567</f>
        <v>3.1375153651817693E-2</v>
      </c>
      <c r="F894">
        <f>+VLOOKUP(B894,ASURB.MX!$A$2:$H$1054,8,FALSE)</f>
        <v>-1.2154607206817212E-2</v>
      </c>
      <c r="G894" s="264">
        <f>+dr!F881</f>
        <v>1.2225999999999904E-4</v>
      </c>
      <c r="H894" s="264">
        <f>+dr!G881</f>
        <v>3.3880000000013899E-5</v>
      </c>
      <c r="I894" s="264">
        <f>+dr!H881</f>
        <v>2.5775000000000103E-4</v>
      </c>
      <c r="J894" s="264">
        <f>+dr!I881</f>
        <v>7.2758000000000544E-4</v>
      </c>
      <c r="K894" s="264">
        <f>+dr!J881</f>
        <v>0</v>
      </c>
      <c r="M894" s="6">
        <f t="shared" si="326"/>
        <v>877</v>
      </c>
      <c r="N894" s="1">
        <f t="shared" si="320"/>
        <v>43283</v>
      </c>
      <c r="O894" s="263">
        <f t="shared" si="321"/>
        <v>36.566226254977025</v>
      </c>
      <c r="P894" s="263">
        <f t="shared" si="322"/>
        <v>8.835027313226842</v>
      </c>
      <c r="Q894" s="263">
        <f t="shared" si="323"/>
        <v>15.261394896696922</v>
      </c>
      <c r="R894" s="263">
        <f t="shared" si="327"/>
        <v>301.43382864295637</v>
      </c>
      <c r="S894" s="98">
        <f t="shared" si="324"/>
        <v>3.0799453846153846E-2</v>
      </c>
      <c r="T894" s="265">
        <f>R894-'Ejercicio 7'!$J$12*EXP(-S894*34/360)</f>
        <v>301.33688881344494</v>
      </c>
      <c r="U894" s="280">
        <f t="shared" si="328"/>
        <v>8.2041860000000022E-2</v>
      </c>
      <c r="V894" s="280">
        <f t="shared" si="329"/>
        <v>8.2878560000000004E-2</v>
      </c>
      <c r="W894" s="280">
        <f t="shared" si="330"/>
        <v>4.5111000000000456E-4</v>
      </c>
      <c r="X894" s="280">
        <f t="shared" si="331"/>
        <v>0</v>
      </c>
      <c r="Y894" s="262">
        <f t="shared" si="332"/>
        <v>9.9367780698667065</v>
      </c>
      <c r="Z894" s="262">
        <f t="shared" si="333"/>
        <v>9.7959302831965029</v>
      </c>
      <c r="AA894" s="262">
        <f t="shared" si="334"/>
        <v>10.00044829509595</v>
      </c>
      <c r="AB894" s="262">
        <f t="shared" si="335"/>
        <v>10</v>
      </c>
      <c r="AD894" s="6">
        <f t="shared" si="336"/>
        <v>877</v>
      </c>
      <c r="AE894" s="1">
        <f t="shared" si="337"/>
        <v>43537</v>
      </c>
      <c r="AF894" s="262">
        <f t="shared" si="338"/>
        <v>1.0661547450229776</v>
      </c>
      <c r="AG894" s="262">
        <f t="shared" si="339"/>
        <v>0.2949726867731588</v>
      </c>
      <c r="AH894" s="262">
        <f t="shared" si="340"/>
        <v>-0.47139489669692303</v>
      </c>
      <c r="AI894" s="262">
        <f t="shared" si="341"/>
        <v>3.6861663570436463</v>
      </c>
      <c r="AJ894" s="262">
        <f t="shared" si="342"/>
        <v>-1.2225999999999904E-4</v>
      </c>
      <c r="AK894" s="262">
        <f t="shared" si="343"/>
        <v>-301.33688881344494</v>
      </c>
    </row>
    <row r="895" spans="1:37" x14ac:dyDescent="0.25">
      <c r="A895" s="6">
        <f t="shared" si="325"/>
        <v>878</v>
      </c>
      <c r="B895" s="245">
        <f>+Rendimientos!F1568</f>
        <v>43284</v>
      </c>
      <c r="C895" s="247">
        <f>+Rendimientos!G1568</f>
        <v>2.1053409197832482E-2</v>
      </c>
      <c r="D895" s="247">
        <f>+Rendimientos!H1568</f>
        <v>-9.9316207143047841E-3</v>
      </c>
      <c r="E895" s="247">
        <f>+Rendimientos!I1568</f>
        <v>4.6344494103042359E-2</v>
      </c>
      <c r="F895">
        <f>+VLOOKUP(B895,ASURB.MX!$A$2:$H$1054,8,FALSE)</f>
        <v>-6.8923103274259262E-3</v>
      </c>
      <c r="G895" s="264">
        <f>+dr!F882</f>
        <v>-4.8679999999999557E-4</v>
      </c>
      <c r="H895" s="264">
        <f>+dr!G882</f>
        <v>-9.280000000000399E-6</v>
      </c>
      <c r="I895" s="264">
        <f>+dr!H882</f>
        <v>4.3946000000000263E-4</v>
      </c>
      <c r="J895" s="264">
        <f>+dr!I882</f>
        <v>-1.8243999999999205E-4</v>
      </c>
      <c r="K895" s="264">
        <f>+dr!J882</f>
        <v>0</v>
      </c>
      <c r="M895" s="6">
        <f t="shared" si="326"/>
        <v>878</v>
      </c>
      <c r="N895" s="1">
        <f t="shared" si="320"/>
        <v>43284</v>
      </c>
      <c r="O895" s="263">
        <f t="shared" si="321"/>
        <v>38.433069957446818</v>
      </c>
      <c r="P895" s="263">
        <f t="shared" si="322"/>
        <v>9.039773094223662</v>
      </c>
      <c r="Q895" s="263">
        <f t="shared" si="323"/>
        <v>15.49156637218074</v>
      </c>
      <c r="R895" s="263">
        <f t="shared" si="327"/>
        <v>303.02424388723978</v>
      </c>
      <c r="S895" s="98">
        <f t="shared" si="324"/>
        <v>3.0190393846153851E-2</v>
      </c>
      <c r="T895" s="265">
        <f>R895-'Ejercicio 7'!$J$12*EXP(-S895*34/360)</f>
        <v>302.92729848136275</v>
      </c>
      <c r="U895" s="280">
        <f t="shared" si="328"/>
        <v>8.1998700000000008E-2</v>
      </c>
      <c r="V895" s="280">
        <f t="shared" si="329"/>
        <v>8.3060270000000005E-2</v>
      </c>
      <c r="W895" s="280">
        <f t="shared" si="330"/>
        <v>-4.5890999999999293E-4</v>
      </c>
      <c r="X895" s="280">
        <f t="shared" si="331"/>
        <v>0</v>
      </c>
      <c r="Y895" s="262">
        <f t="shared" si="332"/>
        <v>9.9367780698667065</v>
      </c>
      <c r="Z895" s="262">
        <f t="shared" si="333"/>
        <v>9.7959302831965029</v>
      </c>
      <c r="AA895" s="262">
        <f t="shared" si="334"/>
        <v>10.00044829509595</v>
      </c>
      <c r="AB895" s="262">
        <f t="shared" si="335"/>
        <v>10</v>
      </c>
      <c r="AD895" s="6">
        <f t="shared" si="336"/>
        <v>878</v>
      </c>
      <c r="AE895" s="1">
        <f t="shared" si="337"/>
        <v>43537</v>
      </c>
      <c r="AF895" s="262">
        <f t="shared" si="338"/>
        <v>-0.80068895744681612</v>
      </c>
      <c r="AG895" s="262">
        <f t="shared" si="339"/>
        <v>9.0226905776338739E-2</v>
      </c>
      <c r="AH895" s="262">
        <f t="shared" si="340"/>
        <v>-0.70156637218074103</v>
      </c>
      <c r="AI895" s="262">
        <f t="shared" si="341"/>
        <v>2.0957511127602402</v>
      </c>
      <c r="AJ895" s="262">
        <f t="shared" si="342"/>
        <v>4.8679999999999557E-4</v>
      </c>
      <c r="AK895" s="262">
        <f t="shared" si="343"/>
        <v>-302.92729848136275</v>
      </c>
    </row>
    <row r="896" spans="1:37" x14ac:dyDescent="0.25">
      <c r="A896" s="6">
        <f t="shared" si="325"/>
        <v>879</v>
      </c>
      <c r="B896" s="245">
        <f>+Rendimientos!F1569</f>
        <v>43285</v>
      </c>
      <c r="C896" s="247">
        <f>+Rendimientos!G1569</f>
        <v>7.6864329241562914E-3</v>
      </c>
      <c r="D896" s="247">
        <f>+Rendimientos!H1569</f>
        <v>2.2670582258534966E-2</v>
      </c>
      <c r="E896" s="247">
        <f>+Rendimientos!I1569</f>
        <v>-8.4612215984461725E-3</v>
      </c>
      <c r="F896">
        <f>+VLOOKUP(B896,ASURB.MX!$A$2:$H$1054,8,FALSE)</f>
        <v>6.9244352449247468E-3</v>
      </c>
      <c r="G896" s="264">
        <f>+dr!F883</f>
        <v>2.7500000000013625E-5</v>
      </c>
      <c r="H896" s="264">
        <f>+dr!G883</f>
        <v>-1.980599999999999E-4</v>
      </c>
      <c r="I896" s="264">
        <f>+dr!H883</f>
        <v>-3.2400000000001872E-5</v>
      </c>
      <c r="J896" s="264">
        <f>+dr!I883</f>
        <v>-5.1540000000016573E-5</v>
      </c>
      <c r="K896" s="264">
        <f>+dr!J883</f>
        <v>0</v>
      </c>
      <c r="M896" s="6">
        <f t="shared" si="326"/>
        <v>879</v>
      </c>
      <c r="N896" s="1">
        <f t="shared" si="320"/>
        <v>43285</v>
      </c>
      <c r="O896" s="263">
        <f t="shared" si="321"/>
        <v>37.922754310185184</v>
      </c>
      <c r="P896" s="263">
        <f t="shared" si="322"/>
        <v>9.3393464528607026</v>
      </c>
      <c r="Q896" s="263">
        <f t="shared" si="323"/>
        <v>14.665386467362149</v>
      </c>
      <c r="R896" s="263">
        <f t="shared" si="327"/>
        <v>307.24011047724298</v>
      </c>
      <c r="S896" s="98">
        <f t="shared" si="324"/>
        <v>3.070469384615386E-2</v>
      </c>
      <c r="T896" s="265">
        <f>R896-'Ejercicio 7'!$J$12*EXP(-S896*34/360)</f>
        <v>307.14316978015927</v>
      </c>
      <c r="U896" s="280">
        <f t="shared" si="328"/>
        <v>8.1809920000000008E-2</v>
      </c>
      <c r="V896" s="280">
        <f t="shared" si="329"/>
        <v>8.2588410000000001E-2</v>
      </c>
      <c r="W896" s="280">
        <f t="shared" si="330"/>
        <v>-3.2801000000001745E-4</v>
      </c>
      <c r="X896" s="280">
        <f t="shared" si="331"/>
        <v>0</v>
      </c>
      <c r="Y896" s="262">
        <f t="shared" si="332"/>
        <v>9.9367780698667065</v>
      </c>
      <c r="Z896" s="262">
        <f t="shared" si="333"/>
        <v>9.7959302831965029</v>
      </c>
      <c r="AA896" s="262">
        <f t="shared" si="334"/>
        <v>10.00044829509595</v>
      </c>
      <c r="AB896" s="262">
        <f t="shared" si="335"/>
        <v>10</v>
      </c>
      <c r="AD896" s="6">
        <f t="shared" si="336"/>
        <v>879</v>
      </c>
      <c r="AE896" s="1">
        <f t="shared" si="337"/>
        <v>43537</v>
      </c>
      <c r="AF896" s="262">
        <f t="shared" si="338"/>
        <v>-0.29037331018518131</v>
      </c>
      <c r="AG896" s="262">
        <f t="shared" si="339"/>
        <v>-0.20934645286070186</v>
      </c>
      <c r="AH896" s="262">
        <f t="shared" si="340"/>
        <v>0.12461353263785035</v>
      </c>
      <c r="AI896" s="262">
        <f t="shared" si="341"/>
        <v>-2.1201154772429618</v>
      </c>
      <c r="AJ896" s="262">
        <f t="shared" si="342"/>
        <v>-2.7500000000013625E-5</v>
      </c>
      <c r="AK896" s="262">
        <f t="shared" si="343"/>
        <v>-307.14316978015927</v>
      </c>
    </row>
    <row r="897" spans="1:37" x14ac:dyDescent="0.25">
      <c r="A897" s="6">
        <f t="shared" si="325"/>
        <v>880</v>
      </c>
      <c r="B897" s="245">
        <f>+Rendimientos!F1570</f>
        <v>43286</v>
      </c>
      <c r="C897" s="247">
        <f>+Rendimientos!G1570</f>
        <v>2.9424982199563094E-2</v>
      </c>
      <c r="D897" s="247">
        <f>+Rendimientos!H1570</f>
        <v>4.7382730944253951E-2</v>
      </c>
      <c r="E897" s="247">
        <f>+Rendimientos!I1570</f>
        <v>3.5475922594152068E-2</v>
      </c>
      <c r="F897">
        <f>+VLOOKUP(B897,ASURB.MX!$A$2:$H$1054,8,FALSE)</f>
        <v>8.6283994893641813E-3</v>
      </c>
      <c r="G897" s="264">
        <f>+dr!F884</f>
        <v>9.2634999999999246E-4</v>
      </c>
      <c r="H897" s="264">
        <f>+dr!G884</f>
        <v>3.8419999999983467E-5</v>
      </c>
      <c r="I897" s="264">
        <f>+dr!H884</f>
        <v>-1.5477999999999326E-4</v>
      </c>
      <c r="J897" s="264">
        <f>+dr!I884</f>
        <v>-9.9240000000000439E-5</v>
      </c>
      <c r="K897" s="264">
        <f>+dr!J884</f>
        <v>0</v>
      </c>
      <c r="M897" s="6">
        <f t="shared" si="326"/>
        <v>880</v>
      </c>
      <c r="N897" s="1">
        <f t="shared" si="320"/>
        <v>43286</v>
      </c>
      <c r="O897" s="263">
        <f t="shared" si="321"/>
        <v>38.756165731240429</v>
      </c>
      <c r="P897" s="263">
        <f t="shared" si="322"/>
        <v>9.5730171317308663</v>
      </c>
      <c r="Q897" s="263">
        <f t="shared" si="323"/>
        <v>15.324106846632381</v>
      </c>
      <c r="R897" s="263">
        <f t="shared" si="327"/>
        <v>307.76408292833548</v>
      </c>
      <c r="S897" s="98">
        <f t="shared" si="324"/>
        <v>3.1603543846153839E-2</v>
      </c>
      <c r="T897" s="265">
        <f>R897-'Ejercicio 7'!$J$12*EXP(-S897*34/360)</f>
        <v>307.66715046033289</v>
      </c>
      <c r="U897" s="280">
        <f t="shared" si="328"/>
        <v>8.2046399999999992E-2</v>
      </c>
      <c r="V897" s="280">
        <f t="shared" si="329"/>
        <v>8.246603000000001E-2</v>
      </c>
      <c r="W897" s="280">
        <f t="shared" si="330"/>
        <v>-3.7571000000000132E-4</v>
      </c>
      <c r="X897" s="280">
        <f t="shared" si="331"/>
        <v>0</v>
      </c>
      <c r="Y897" s="262">
        <f t="shared" si="332"/>
        <v>9.9367780698667065</v>
      </c>
      <c r="Z897" s="262">
        <f t="shared" si="333"/>
        <v>9.7959302831965029</v>
      </c>
      <c r="AA897" s="262">
        <f t="shared" si="334"/>
        <v>10.00044829509595</v>
      </c>
      <c r="AB897" s="262">
        <f t="shared" si="335"/>
        <v>10</v>
      </c>
      <c r="AD897" s="6">
        <f t="shared" si="336"/>
        <v>880</v>
      </c>
      <c r="AE897" s="1">
        <f t="shared" si="337"/>
        <v>43537</v>
      </c>
      <c r="AF897" s="262">
        <f t="shared" si="338"/>
        <v>-1.123784731240427</v>
      </c>
      <c r="AG897" s="262">
        <f t="shared" si="339"/>
        <v>-0.44301713173086554</v>
      </c>
      <c r="AH897" s="262">
        <f t="shared" si="340"/>
        <v>-0.5341068466323815</v>
      </c>
      <c r="AI897" s="262">
        <f t="shared" si="341"/>
        <v>-2.6440879283354661</v>
      </c>
      <c r="AJ897" s="262">
        <f t="shared" si="342"/>
        <v>-9.2634999999999246E-4</v>
      </c>
      <c r="AK897" s="262">
        <f t="shared" si="343"/>
        <v>-307.66715046033289</v>
      </c>
    </row>
    <row r="898" spans="1:37" x14ac:dyDescent="0.25">
      <c r="A898" s="6">
        <f t="shared" si="325"/>
        <v>881</v>
      </c>
      <c r="B898" s="245">
        <f>+Rendimientos!F1571</f>
        <v>43287</v>
      </c>
      <c r="C898" s="247">
        <f>+Rendimientos!G1571</f>
        <v>-8.21206556037039E-3</v>
      </c>
      <c r="D898" s="247">
        <f>+Rendimientos!H1571</f>
        <v>1.3738307852393376E-2</v>
      </c>
      <c r="E898" s="247">
        <f>+Rendimientos!I1571</f>
        <v>4.0920436639010982E-3</v>
      </c>
      <c r="F898">
        <f>+VLOOKUP(B898,ASURB.MX!$A$2:$H$1054,8,FALSE)</f>
        <v>1.9473841358273212E-2</v>
      </c>
      <c r="G898" s="264">
        <f>+dr!F885</f>
        <v>-8.891000000001148E-5</v>
      </c>
      <c r="H898" s="264">
        <f>+dr!G885</f>
        <v>8.8040000000011442E-5</v>
      </c>
      <c r="I898" s="264">
        <f>+dr!H885</f>
        <v>-1.2990000000004387E-5</v>
      </c>
      <c r="J898" s="264">
        <f>+dr!I885</f>
        <v>-3.9999999978945766E-8</v>
      </c>
      <c r="K898" s="264">
        <f>+dr!J885</f>
        <v>0</v>
      </c>
      <c r="M898" s="6">
        <f t="shared" si="326"/>
        <v>881</v>
      </c>
      <c r="N898" s="1">
        <f t="shared" si="320"/>
        <v>43287</v>
      </c>
      <c r="O898" s="263">
        <f t="shared" si="321"/>
        <v>37.324606880297402</v>
      </c>
      <c r="P898" s="263">
        <f t="shared" si="322"/>
        <v>9.2562963130712834</v>
      </c>
      <c r="Q898" s="263">
        <f t="shared" si="323"/>
        <v>14.850645322819021</v>
      </c>
      <c r="R898" s="263">
        <f t="shared" si="327"/>
        <v>311.12008617275239</v>
      </c>
      <c r="S898" s="98">
        <f t="shared" si="324"/>
        <v>3.0588283846153835E-2</v>
      </c>
      <c r="T898" s="265">
        <f>R898-'Ejercicio 7'!$J$12*EXP(-S898*34/360)</f>
        <v>311.02314440986987</v>
      </c>
      <c r="U898" s="280">
        <f t="shared" si="328"/>
        <v>8.209602000000002E-2</v>
      </c>
      <c r="V898" s="280">
        <f t="shared" si="329"/>
        <v>8.2607819999999998E-2</v>
      </c>
      <c r="W898" s="280">
        <f t="shared" si="330"/>
        <v>-2.7650999999997983E-4</v>
      </c>
      <c r="X898" s="280">
        <f t="shared" si="331"/>
        <v>0</v>
      </c>
      <c r="Y898" s="262">
        <f t="shared" si="332"/>
        <v>9.9367780698667065</v>
      </c>
      <c r="Z898" s="262">
        <f t="shared" si="333"/>
        <v>9.7959302831965029</v>
      </c>
      <c r="AA898" s="262">
        <f t="shared" si="334"/>
        <v>10.00044829509595</v>
      </c>
      <c r="AB898" s="262">
        <f t="shared" si="335"/>
        <v>10</v>
      </c>
      <c r="AD898" s="6">
        <f t="shared" si="336"/>
        <v>881</v>
      </c>
      <c r="AE898" s="1">
        <f t="shared" si="337"/>
        <v>43537</v>
      </c>
      <c r="AF898" s="262">
        <f t="shared" si="338"/>
        <v>0.30777411970260005</v>
      </c>
      <c r="AG898" s="262">
        <f t="shared" si="339"/>
        <v>-0.12629631307128264</v>
      </c>
      <c r="AH898" s="262">
        <f t="shared" si="340"/>
        <v>-6.064532281902224E-2</v>
      </c>
      <c r="AI898" s="262">
        <f t="shared" si="341"/>
        <v>-6.0000911727523771</v>
      </c>
      <c r="AJ898" s="262">
        <f t="shared" si="342"/>
        <v>8.891000000001148E-5</v>
      </c>
      <c r="AK898" s="262">
        <f t="shared" si="343"/>
        <v>-311.02314440986987</v>
      </c>
    </row>
    <row r="899" spans="1:37" x14ac:dyDescent="0.25">
      <c r="A899" s="6">
        <f t="shared" si="325"/>
        <v>882</v>
      </c>
      <c r="B899" s="245">
        <f>+Rendimientos!F1572</f>
        <v>43290</v>
      </c>
      <c r="C899" s="247">
        <f>+Rendimientos!G1572</f>
        <v>8.212065560370475E-3</v>
      </c>
      <c r="D899" s="247">
        <f>+Rendimientos!H1572</f>
        <v>1.9826380771678829E-3</v>
      </c>
      <c r="E899" s="247">
        <f>+Rendimientos!I1572</f>
        <v>5.1033662923502044E-4</v>
      </c>
      <c r="F899">
        <f>+VLOOKUP(B899,ASURB.MX!$A$2:$H$1054,8,FALSE)</f>
        <v>-2.1703652439086424E-2</v>
      </c>
      <c r="G899" s="264">
        <f>+dr!F886</f>
        <v>2.5686000000001152E-4</v>
      </c>
      <c r="H899" s="264">
        <f>+dr!G886</f>
        <v>1.9476999999999689E-4</v>
      </c>
      <c r="I899" s="264">
        <f>+dr!H886</f>
        <v>2.9396000000000977E-4</v>
      </c>
      <c r="J899" s="264">
        <f>+dr!I886</f>
        <v>1.5142999999999407E-4</v>
      </c>
      <c r="K899" s="264">
        <f>+dr!J886</f>
        <v>0</v>
      </c>
      <c r="M899" s="6">
        <f t="shared" si="326"/>
        <v>882</v>
      </c>
      <c r="N899" s="1">
        <f t="shared" si="320"/>
        <v>43290</v>
      </c>
      <c r="O899" s="263">
        <f t="shared" si="321"/>
        <v>37.942692987256372</v>
      </c>
      <c r="P899" s="263">
        <f t="shared" si="322"/>
        <v>9.148119441856819</v>
      </c>
      <c r="Q899" s="263">
        <f t="shared" si="323"/>
        <v>14.797549805053558</v>
      </c>
      <c r="R899" s="263">
        <f t="shared" si="327"/>
        <v>298.56912274975969</v>
      </c>
      <c r="S899" s="98">
        <f t="shared" si="324"/>
        <v>3.0934053846153858E-2</v>
      </c>
      <c r="T899" s="265">
        <f>R899-'Ejercicio 7'!$J$12*EXP(-S899*34/360)</f>
        <v>298.47218415256106</v>
      </c>
      <c r="U899" s="280">
        <f t="shared" si="328"/>
        <v>8.2202750000000005E-2</v>
      </c>
      <c r="V899" s="280">
        <f t="shared" si="329"/>
        <v>8.2914770000000013E-2</v>
      </c>
      <c r="W899" s="280">
        <f t="shared" si="330"/>
        <v>-1.2504000000000681E-4</v>
      </c>
      <c r="X899" s="280">
        <f t="shared" si="331"/>
        <v>0</v>
      </c>
      <c r="Y899" s="262">
        <f t="shared" si="332"/>
        <v>9.9367780698667065</v>
      </c>
      <c r="Z899" s="262">
        <f t="shared" si="333"/>
        <v>9.7959302831965029</v>
      </c>
      <c r="AA899" s="262">
        <f t="shared" si="334"/>
        <v>10.00044829509595</v>
      </c>
      <c r="AB899" s="262">
        <f t="shared" si="335"/>
        <v>10</v>
      </c>
      <c r="AD899" s="6">
        <f t="shared" si="336"/>
        <v>882</v>
      </c>
      <c r="AE899" s="1">
        <f t="shared" si="337"/>
        <v>43537</v>
      </c>
      <c r="AF899" s="262">
        <f t="shared" si="338"/>
        <v>-0.31031198725636955</v>
      </c>
      <c r="AG899" s="262">
        <f t="shared" si="339"/>
        <v>-1.8119441856818241E-2</v>
      </c>
      <c r="AH899" s="262">
        <f t="shared" si="340"/>
        <v>-7.5498050535589556E-3</v>
      </c>
      <c r="AI899" s="262">
        <f t="shared" si="341"/>
        <v>6.5508722502403316</v>
      </c>
      <c r="AJ899" s="262">
        <f t="shared" si="342"/>
        <v>-2.5686000000001152E-4</v>
      </c>
      <c r="AK899" s="262">
        <f t="shared" si="343"/>
        <v>-298.47218415256106</v>
      </c>
    </row>
    <row r="900" spans="1:37" x14ac:dyDescent="0.25">
      <c r="A900" s="6">
        <f t="shared" si="325"/>
        <v>883</v>
      </c>
      <c r="B900" s="245">
        <f>+Rendimientos!F1573</f>
        <v>43291</v>
      </c>
      <c r="C900" s="247">
        <f>+Rendimientos!G1573</f>
        <v>-1.0463473640827748E-2</v>
      </c>
      <c r="D900" s="247">
        <f>+Rendimientos!H1573</f>
        <v>-2.2308353542317195E-3</v>
      </c>
      <c r="E900" s="247">
        <f>+Rendimientos!I1573</f>
        <v>-7.1686279331472594E-3</v>
      </c>
      <c r="F900">
        <f>+VLOOKUP(B900,ASURB.MX!$A$2:$H$1054,8,FALSE)</f>
        <v>-8.2297307792543288E-3</v>
      </c>
      <c r="G900" s="264">
        <f>+dr!F887</f>
        <v>-2.303199999999922E-4</v>
      </c>
      <c r="H900" s="264">
        <f>+dr!G887</f>
        <v>-2.3093999999999892E-4</v>
      </c>
      <c r="I900" s="264">
        <f>+dr!H887</f>
        <v>-6.510000000001237E-5</v>
      </c>
      <c r="J900" s="264">
        <f>+dr!I887</f>
        <v>-6.5850000000006181E-5</v>
      </c>
      <c r="K900" s="264">
        <f>+dr!J887</f>
        <v>0</v>
      </c>
      <c r="M900" s="6">
        <f t="shared" si="326"/>
        <v>883</v>
      </c>
      <c r="N900" s="1">
        <f t="shared" si="320"/>
        <v>43291</v>
      </c>
      <c r="O900" s="263">
        <f t="shared" si="321"/>
        <v>37.240668484014876</v>
      </c>
      <c r="P900" s="263">
        <f t="shared" si="322"/>
        <v>9.1096551746311025</v>
      </c>
      <c r="Q900" s="263">
        <f t="shared" si="323"/>
        <v>14.684355109741446</v>
      </c>
      <c r="R900" s="263">
        <f t="shared" si="327"/>
        <v>302.61924395403037</v>
      </c>
      <c r="S900" s="98">
        <f t="shared" si="324"/>
        <v>3.0446873846153855E-2</v>
      </c>
      <c r="T900" s="265">
        <f>R900-'Ejercicio 7'!$J$12*EXP(-S900*34/360)</f>
        <v>302.52230089644428</v>
      </c>
      <c r="U900" s="280">
        <f t="shared" si="328"/>
        <v>8.1777040000000009E-2</v>
      </c>
      <c r="V900" s="280">
        <f t="shared" si="329"/>
        <v>8.255570999999999E-2</v>
      </c>
      <c r="W900" s="280">
        <f t="shared" si="330"/>
        <v>-3.4232000000000706E-4</v>
      </c>
      <c r="X900" s="280">
        <f t="shared" si="331"/>
        <v>0</v>
      </c>
      <c r="Y900" s="262">
        <f t="shared" si="332"/>
        <v>9.9367780698667065</v>
      </c>
      <c r="Z900" s="262">
        <f t="shared" si="333"/>
        <v>9.7959302831965029</v>
      </c>
      <c r="AA900" s="262">
        <f t="shared" si="334"/>
        <v>10.00044829509595</v>
      </c>
      <c r="AB900" s="262">
        <f t="shared" si="335"/>
        <v>10</v>
      </c>
      <c r="AD900" s="6">
        <f t="shared" si="336"/>
        <v>883</v>
      </c>
      <c r="AE900" s="1">
        <f t="shared" si="337"/>
        <v>43537</v>
      </c>
      <c r="AF900" s="262">
        <f t="shared" si="338"/>
        <v>0.39171251598512669</v>
      </c>
      <c r="AG900" s="262">
        <f t="shared" si="339"/>
        <v>2.0344825368898256E-2</v>
      </c>
      <c r="AH900" s="262">
        <f t="shared" si="340"/>
        <v>0.10564489025855295</v>
      </c>
      <c r="AI900" s="262">
        <f t="shared" si="341"/>
        <v>2.5007510459696505</v>
      </c>
      <c r="AJ900" s="262">
        <f t="shared" si="342"/>
        <v>2.303199999999922E-4</v>
      </c>
      <c r="AK900" s="262">
        <f t="shared" si="343"/>
        <v>-302.52230089644428</v>
      </c>
    </row>
    <row r="901" spans="1:37" x14ac:dyDescent="0.25">
      <c r="A901" s="6">
        <f t="shared" si="325"/>
        <v>884</v>
      </c>
      <c r="B901" s="245">
        <f>+Rendimientos!F1574</f>
        <v>43292</v>
      </c>
      <c r="C901" s="247">
        <f>+Rendimientos!G1574</f>
        <v>-3.0097840629042037E-3</v>
      </c>
      <c r="D901" s="247">
        <f>+Rendimientos!H1574</f>
        <v>-8.9731396339396349E-3</v>
      </c>
      <c r="E901" s="247">
        <f>+Rendimientos!I1574</f>
        <v>1.276515654049812E-2</v>
      </c>
      <c r="F901">
        <f>+VLOOKUP(B901,ASURB.MX!$A$2:$H$1054,8,FALSE)</f>
        <v>-4.5440836472260895E-3</v>
      </c>
      <c r="G901" s="264">
        <f>+dr!F888</f>
        <v>-1.6363000000001182E-4</v>
      </c>
      <c r="H901" s="264">
        <f>+dr!G888</f>
        <v>5.8240000000001069E-5</v>
      </c>
      <c r="I901" s="264">
        <f>+dr!H888</f>
        <v>-2.8899999999998371E-5</v>
      </c>
      <c r="J901" s="264">
        <f>+dr!I888</f>
        <v>4.8659999999992043E-5</v>
      </c>
      <c r="K901" s="264">
        <f>+dr!J888</f>
        <v>0</v>
      </c>
      <c r="M901" s="6">
        <f t="shared" si="326"/>
        <v>884</v>
      </c>
      <c r="N901" s="1">
        <f t="shared" si="320"/>
        <v>43292</v>
      </c>
      <c r="O901" s="263">
        <f t="shared" si="321"/>
        <v>37.519285940646128</v>
      </c>
      <c r="P901" s="263">
        <f t="shared" si="322"/>
        <v>9.048441699388647</v>
      </c>
      <c r="Q901" s="263">
        <f t="shared" si="323"/>
        <v>14.980006818510065</v>
      </c>
      <c r="R901" s="263">
        <f t="shared" si="327"/>
        <v>303.73664961919621</v>
      </c>
      <c r="S901" s="98">
        <f t="shared" si="324"/>
        <v>3.0513563846153835E-2</v>
      </c>
      <c r="T901" s="265">
        <f>R901-'Ejercicio 7'!$J$12*EXP(-S901*34/360)</f>
        <v>303.63970717220406</v>
      </c>
      <c r="U901" s="280">
        <f t="shared" si="328"/>
        <v>8.2066220000000009E-2</v>
      </c>
      <c r="V901" s="280">
        <f t="shared" si="329"/>
        <v>8.2591910000000004E-2</v>
      </c>
      <c r="W901" s="280">
        <f t="shared" si="330"/>
        <v>-2.2781000000000884E-4</v>
      </c>
      <c r="X901" s="280">
        <f t="shared" si="331"/>
        <v>0</v>
      </c>
      <c r="Y901" s="262">
        <f t="shared" si="332"/>
        <v>9.9367780698667065</v>
      </c>
      <c r="Z901" s="262">
        <f t="shared" si="333"/>
        <v>9.7959302831965029</v>
      </c>
      <c r="AA901" s="262">
        <f t="shared" si="334"/>
        <v>10.00044829509595</v>
      </c>
      <c r="AB901" s="262">
        <f t="shared" si="335"/>
        <v>10</v>
      </c>
      <c r="AD901" s="6">
        <f t="shared" si="336"/>
        <v>884</v>
      </c>
      <c r="AE901" s="1">
        <f t="shared" si="337"/>
        <v>43537</v>
      </c>
      <c r="AF901" s="262">
        <f t="shared" si="338"/>
        <v>0.11309505935387421</v>
      </c>
      <c r="AG901" s="262">
        <f t="shared" si="339"/>
        <v>8.1558300611353829E-2</v>
      </c>
      <c r="AH901" s="262">
        <f t="shared" si="340"/>
        <v>-0.1900068185100654</v>
      </c>
      <c r="AI901" s="262">
        <f t="shared" si="341"/>
        <v>1.383345380803803</v>
      </c>
      <c r="AJ901" s="262">
        <f t="shared" si="342"/>
        <v>1.6363000000001182E-4</v>
      </c>
      <c r="AK901" s="262">
        <f t="shared" si="343"/>
        <v>-303.63970717220406</v>
      </c>
    </row>
    <row r="902" spans="1:37" x14ac:dyDescent="0.25">
      <c r="A902" s="6">
        <f t="shared" si="325"/>
        <v>885</v>
      </c>
      <c r="B902" s="245">
        <f>+Rendimientos!F1575</f>
        <v>43293</v>
      </c>
      <c r="C902" s="247">
        <f>+Rendimientos!G1575</f>
        <v>-1.671771457541369E-2</v>
      </c>
      <c r="D902" s="247">
        <f>+Rendimientos!H1575</f>
        <v>1.7510918143617241E-3</v>
      </c>
      <c r="E902" s="247">
        <f>+Rendimientos!I1575</f>
        <v>-8.1508726129802724E-3</v>
      </c>
      <c r="F902">
        <f>+VLOOKUP(B902,ASURB.MX!$A$2:$H$1054,8,FALSE)</f>
        <v>-5.7986461135846948E-3</v>
      </c>
      <c r="G902" s="264">
        <f>+dr!F889</f>
        <v>-4.3360000000006171E-5</v>
      </c>
      <c r="H902" s="264">
        <f>+dr!G889</f>
        <v>-2.1010999999999946E-4</v>
      </c>
      <c r="I902" s="264">
        <f>+dr!H889</f>
        <v>-3.290499999999974E-4</v>
      </c>
      <c r="J902" s="264">
        <f>+dr!I889</f>
        <v>-1.3427999999998663E-4</v>
      </c>
      <c r="K902" s="264">
        <f>+dr!J889</f>
        <v>0</v>
      </c>
      <c r="M902" s="6">
        <f t="shared" si="326"/>
        <v>885</v>
      </c>
      <c r="N902" s="1">
        <f t="shared" si="320"/>
        <v>43293</v>
      </c>
      <c r="O902" s="263">
        <f t="shared" si="321"/>
        <v>37.008483198944994</v>
      </c>
      <c r="P902" s="263">
        <f t="shared" si="322"/>
        <v>9.1460014742015634</v>
      </c>
      <c r="Q902" s="263">
        <f t="shared" si="323"/>
        <v>14.669938561506124</v>
      </c>
      <c r="R902" s="263">
        <f t="shared" si="327"/>
        <v>303.35583194865274</v>
      </c>
      <c r="S902" s="98">
        <f t="shared" si="324"/>
        <v>3.0633833846153841E-2</v>
      </c>
      <c r="T902" s="265">
        <f>R902-'Ejercicio 7'!$J$12*EXP(-S902*34/360)</f>
        <v>303.25889060280741</v>
      </c>
      <c r="U902" s="280">
        <f t="shared" si="328"/>
        <v>8.1797870000000009E-2</v>
      </c>
      <c r="V902" s="280">
        <f t="shared" si="329"/>
        <v>8.2291760000000005E-2</v>
      </c>
      <c r="W902" s="280">
        <f t="shared" si="330"/>
        <v>-4.1074999999998751E-4</v>
      </c>
      <c r="X902" s="280">
        <f t="shared" si="331"/>
        <v>0</v>
      </c>
      <c r="Y902" s="262">
        <f t="shared" si="332"/>
        <v>9.9367780698667065</v>
      </c>
      <c r="Z902" s="262">
        <f t="shared" si="333"/>
        <v>9.7959302831965029</v>
      </c>
      <c r="AA902" s="262">
        <f t="shared" si="334"/>
        <v>10.00044829509595</v>
      </c>
      <c r="AB902" s="262">
        <f t="shared" si="335"/>
        <v>10</v>
      </c>
      <c r="AD902" s="6">
        <f t="shared" si="336"/>
        <v>885</v>
      </c>
      <c r="AE902" s="1">
        <f t="shared" si="337"/>
        <v>43537</v>
      </c>
      <c r="AF902" s="262">
        <f t="shared" si="338"/>
        <v>0.62389780105500847</v>
      </c>
      <c r="AG902" s="262">
        <f t="shared" si="339"/>
        <v>-1.6001474201562615E-2</v>
      </c>
      <c r="AH902" s="262">
        <f t="shared" si="340"/>
        <v>0.12006143849387563</v>
      </c>
      <c r="AI902" s="262">
        <f t="shared" si="341"/>
        <v>1.7641630513472819</v>
      </c>
      <c r="AJ902" s="262">
        <f t="shared" si="342"/>
        <v>4.3360000000006171E-5</v>
      </c>
      <c r="AK902" s="262">
        <f t="shared" si="343"/>
        <v>-303.25889060280741</v>
      </c>
    </row>
    <row r="903" spans="1:37" x14ac:dyDescent="0.25">
      <c r="A903" s="6">
        <f t="shared" si="325"/>
        <v>886</v>
      </c>
      <c r="B903" s="245">
        <f>+Rendimientos!F1576</f>
        <v>43294</v>
      </c>
      <c r="C903" s="247">
        <f>+Rendimientos!G1576</f>
        <v>-1.4666414959229167E-2</v>
      </c>
      <c r="D903" s="247">
        <f>+Rendimientos!H1576</f>
        <v>-9.7953716600813739E-3</v>
      </c>
      <c r="E903" s="247">
        <f>+Rendimientos!I1576</f>
        <v>-9.2497465398612127E-3</v>
      </c>
      <c r="F903">
        <f>+VLOOKUP(B903,ASURB.MX!$A$2:$H$1054,8,FALSE)</f>
        <v>1.8476789926432768E-2</v>
      </c>
      <c r="G903" s="264">
        <f>+dr!F890</f>
        <v>1.588700000000054E-4</v>
      </c>
      <c r="H903" s="264">
        <f>+dr!G890</f>
        <v>6.1599999999994992E-5</v>
      </c>
      <c r="I903" s="264">
        <f>+dr!H890</f>
        <v>2.9129999999988332E-5</v>
      </c>
      <c r="J903" s="264">
        <f>+dr!I890</f>
        <v>7.2229999999992578E-5</v>
      </c>
      <c r="K903" s="264">
        <f>+dr!J890</f>
        <v>0</v>
      </c>
      <c r="M903" s="6">
        <f t="shared" si="326"/>
        <v>886</v>
      </c>
      <c r="N903" s="1">
        <f t="shared" si="320"/>
        <v>43294</v>
      </c>
      <c r="O903" s="263">
        <f t="shared" si="321"/>
        <v>37.084476602298849</v>
      </c>
      <c r="P903" s="263">
        <f t="shared" si="322"/>
        <v>9.0410048386682469</v>
      </c>
      <c r="Q903" s="263">
        <f t="shared" si="323"/>
        <v>14.653827002419298</v>
      </c>
      <c r="R903" s="263">
        <f t="shared" si="327"/>
        <v>310.81003803801303</v>
      </c>
      <c r="S903" s="98">
        <f t="shared" si="324"/>
        <v>3.0836063846153852E-2</v>
      </c>
      <c r="T903" s="265">
        <f>R903-'Ejercicio 7'!$J$12*EXP(-S903*34/360)</f>
        <v>310.71309854368127</v>
      </c>
      <c r="U903" s="280">
        <f t="shared" si="328"/>
        <v>8.2069580000000003E-2</v>
      </c>
      <c r="V903" s="280">
        <f t="shared" si="329"/>
        <v>8.2649939999999991E-2</v>
      </c>
      <c r="W903" s="280">
        <f t="shared" si="330"/>
        <v>-2.042400000000083E-4</v>
      </c>
      <c r="X903" s="280">
        <f t="shared" si="331"/>
        <v>0</v>
      </c>
      <c r="Y903" s="262">
        <f t="shared" si="332"/>
        <v>9.9367780698667065</v>
      </c>
      <c r="Z903" s="262">
        <f t="shared" si="333"/>
        <v>9.7959302831965029</v>
      </c>
      <c r="AA903" s="262">
        <f t="shared" si="334"/>
        <v>10.00044829509595</v>
      </c>
      <c r="AB903" s="262">
        <f t="shared" si="335"/>
        <v>10</v>
      </c>
      <c r="AD903" s="6">
        <f t="shared" si="336"/>
        <v>886</v>
      </c>
      <c r="AE903" s="1">
        <f t="shared" si="337"/>
        <v>43537</v>
      </c>
      <c r="AF903" s="262">
        <f t="shared" si="338"/>
        <v>0.54790439770115285</v>
      </c>
      <c r="AG903" s="262">
        <f t="shared" si="339"/>
        <v>8.8995161331753891E-2</v>
      </c>
      <c r="AH903" s="262">
        <f t="shared" si="340"/>
        <v>0.13617299758070089</v>
      </c>
      <c r="AI903" s="262">
        <f t="shared" si="341"/>
        <v>-5.690043038013016</v>
      </c>
      <c r="AJ903" s="262">
        <f t="shared" si="342"/>
        <v>-1.588700000000054E-4</v>
      </c>
      <c r="AK903" s="262">
        <f t="shared" si="343"/>
        <v>-310.71309854368127</v>
      </c>
    </row>
    <row r="904" spans="1:37" x14ac:dyDescent="0.25">
      <c r="A904" s="6">
        <f t="shared" si="325"/>
        <v>887</v>
      </c>
      <c r="B904" s="245">
        <f>+Rendimientos!F1577</f>
        <v>43297</v>
      </c>
      <c r="C904" s="247">
        <f>+Rendimientos!G1577</f>
        <v>-1.8046782447073435E-2</v>
      </c>
      <c r="D904" s="247">
        <f>+Rendimientos!H1577</f>
        <v>-1.6285333109436077E-2</v>
      </c>
      <c r="E904" s="247">
        <f>+Rendimientos!I1577</f>
        <v>5.1607852892532292E-4</v>
      </c>
      <c r="F904">
        <f>+VLOOKUP(B904,ASURB.MX!$A$2:$H$1054,8,FALSE)</f>
        <v>1.8892862896008382E-2</v>
      </c>
      <c r="G904" s="264">
        <f>+dr!F891</f>
        <v>-4.1999999998709736E-7</v>
      </c>
      <c r="H904" s="264">
        <f>+dr!G891</f>
        <v>-1.3816999999999302E-4</v>
      </c>
      <c r="I904" s="264">
        <f>+dr!H891</f>
        <v>-3.9999999978945766E-8</v>
      </c>
      <c r="J904" s="264">
        <f>+dr!I891</f>
        <v>-6.5599999999998992E-5</v>
      </c>
      <c r="K904" s="264">
        <f>+dr!J891</f>
        <v>0</v>
      </c>
      <c r="M904" s="6">
        <f t="shared" si="326"/>
        <v>887</v>
      </c>
      <c r="N904" s="1">
        <f t="shared" si="320"/>
        <v>43297</v>
      </c>
      <c r="O904" s="263">
        <f t="shared" si="321"/>
        <v>36.959329084758949</v>
      </c>
      <c r="P904" s="263">
        <f t="shared" si="322"/>
        <v>8.9825190563212445</v>
      </c>
      <c r="Q904" s="263">
        <f t="shared" si="323"/>
        <v>14.797634771344136</v>
      </c>
      <c r="R904" s="263">
        <f t="shared" si="327"/>
        <v>310.9393846004516</v>
      </c>
      <c r="S904" s="98">
        <f t="shared" si="324"/>
        <v>3.067677384615386E-2</v>
      </c>
      <c r="T904" s="265">
        <f>R904-'Ejercicio 7'!$J$12*EXP(-S904*34/360)</f>
        <v>310.84244364774571</v>
      </c>
      <c r="U904" s="280">
        <f t="shared" si="328"/>
        <v>8.1869810000000015E-2</v>
      </c>
      <c r="V904" s="280">
        <f t="shared" si="329"/>
        <v>8.2620770000000024E-2</v>
      </c>
      <c r="W904" s="280">
        <f t="shared" si="330"/>
        <v>-3.4206999999999987E-4</v>
      </c>
      <c r="X904" s="280">
        <f t="shared" si="331"/>
        <v>0</v>
      </c>
      <c r="Y904" s="262">
        <f t="shared" si="332"/>
        <v>9.9367780698667065</v>
      </c>
      <c r="Z904" s="262">
        <f t="shared" si="333"/>
        <v>9.7959302831965029</v>
      </c>
      <c r="AA904" s="262">
        <f t="shared" si="334"/>
        <v>10.00044829509595</v>
      </c>
      <c r="AB904" s="262">
        <f t="shared" si="335"/>
        <v>10</v>
      </c>
      <c r="AD904" s="6">
        <f t="shared" si="336"/>
        <v>887</v>
      </c>
      <c r="AE904" s="1">
        <f t="shared" si="337"/>
        <v>43537</v>
      </c>
      <c r="AF904" s="262">
        <f t="shared" si="338"/>
        <v>0.67305191524105368</v>
      </c>
      <c r="AG904" s="262">
        <f t="shared" si="339"/>
        <v>0.1474809436787563</v>
      </c>
      <c r="AH904" s="262">
        <f t="shared" si="340"/>
        <v>-7.6347713441364817E-3</v>
      </c>
      <c r="AI904" s="262">
        <f t="shared" si="341"/>
        <v>-5.8193896004515864</v>
      </c>
      <c r="AJ904" s="262">
        <f t="shared" si="342"/>
        <v>4.1999999998709736E-7</v>
      </c>
      <c r="AK904" s="262">
        <f t="shared" si="343"/>
        <v>-310.84244364774571</v>
      </c>
    </row>
    <row r="905" spans="1:37" x14ac:dyDescent="0.25">
      <c r="A905" s="6">
        <f t="shared" si="325"/>
        <v>888</v>
      </c>
      <c r="B905" s="245">
        <f>+Rendimientos!F1578</f>
        <v>43298</v>
      </c>
      <c r="C905" s="247">
        <f>+Rendimientos!G1578</f>
        <v>-3.9666850901053626E-3</v>
      </c>
      <c r="D905" s="247">
        <f>+Rendimientos!H1578</f>
        <v>-2.0736831047534113E-2</v>
      </c>
      <c r="E905" s="247">
        <f>+Rendimientos!I1578</f>
        <v>-1.5076985736318773E-2</v>
      </c>
      <c r="F905">
        <f>+VLOOKUP(B905,ASURB.MX!$A$2:$H$1054,8,FALSE)</f>
        <v>2.9906388095557113E-2</v>
      </c>
      <c r="G905" s="264">
        <f>+dr!F892</f>
        <v>-1.9963000000000619E-4</v>
      </c>
      <c r="H905" s="264">
        <f>+dr!G892</f>
        <v>-4.2689999999998007E-5</v>
      </c>
      <c r="I905" s="264">
        <f>+dr!H892</f>
        <v>6.4259999999982664E-5</v>
      </c>
      <c r="J905" s="264">
        <f>+dr!I892</f>
        <v>1.9344000000000305E-4</v>
      </c>
      <c r="K905" s="264">
        <f>+dr!J892</f>
        <v>0</v>
      </c>
      <c r="M905" s="6">
        <f t="shared" si="326"/>
        <v>888</v>
      </c>
      <c r="N905" s="1">
        <f t="shared" si="320"/>
        <v>43298</v>
      </c>
      <c r="O905" s="263">
        <f t="shared" si="321"/>
        <v>37.483400869358668</v>
      </c>
      <c r="P905" s="263">
        <f t="shared" si="322"/>
        <v>8.9426222574045013</v>
      </c>
      <c r="Q905" s="263">
        <f t="shared" si="323"/>
        <v>14.56868396269326</v>
      </c>
      <c r="R905" s="263">
        <f t="shared" si="327"/>
        <v>314.38285089268709</v>
      </c>
      <c r="S905" s="98">
        <f t="shared" si="324"/>
        <v>3.0477563846153841E-2</v>
      </c>
      <c r="T905" s="265">
        <f>R905-'Ejercicio 7'!$J$12*EXP(-S905*34/360)</f>
        <v>314.28590811609001</v>
      </c>
      <c r="U905" s="280">
        <f t="shared" si="328"/>
        <v>8.196529000000001E-2</v>
      </c>
      <c r="V905" s="280">
        <f t="shared" si="329"/>
        <v>8.2685069999999986E-2</v>
      </c>
      <c r="W905" s="280">
        <f t="shared" si="330"/>
        <v>-8.3029999999997828E-5</v>
      </c>
      <c r="X905" s="280">
        <f t="shared" si="331"/>
        <v>0</v>
      </c>
      <c r="Y905" s="262">
        <f t="shared" si="332"/>
        <v>9.9367780698667065</v>
      </c>
      <c r="Z905" s="262">
        <f t="shared" si="333"/>
        <v>9.7959302831965029</v>
      </c>
      <c r="AA905" s="262">
        <f t="shared" si="334"/>
        <v>10.00044829509595</v>
      </c>
      <c r="AB905" s="262">
        <f t="shared" si="335"/>
        <v>10</v>
      </c>
      <c r="AD905" s="6">
        <f t="shared" si="336"/>
        <v>888</v>
      </c>
      <c r="AE905" s="1">
        <f t="shared" si="337"/>
        <v>43537</v>
      </c>
      <c r="AF905" s="262">
        <f t="shared" si="338"/>
        <v>0.14898013064133409</v>
      </c>
      <c r="AG905" s="262">
        <f t="shared" si="339"/>
        <v>0.18737774259549944</v>
      </c>
      <c r="AH905" s="262">
        <f t="shared" si="340"/>
        <v>0.22131603730673888</v>
      </c>
      <c r="AI905" s="262">
        <f t="shared" si="341"/>
        <v>-9.262855892687071</v>
      </c>
      <c r="AJ905" s="262">
        <f t="shared" si="342"/>
        <v>1.9963000000000619E-4</v>
      </c>
      <c r="AK905" s="262">
        <f t="shared" si="343"/>
        <v>-314.28590811609001</v>
      </c>
    </row>
    <row r="906" spans="1:37" x14ac:dyDescent="0.25">
      <c r="A906" s="6">
        <f t="shared" si="325"/>
        <v>889</v>
      </c>
      <c r="B906" s="245">
        <f>+Rendimientos!F1579</f>
        <v>43299</v>
      </c>
      <c r="C906" s="247">
        <f>+Rendimientos!G1579</f>
        <v>1.8898200220229554E-2</v>
      </c>
      <c r="D906" s="247">
        <f>+Rendimientos!H1579</f>
        <v>1.8682402374571895E-2</v>
      </c>
      <c r="E906" s="247">
        <f>+Rendimientos!I1579</f>
        <v>-1.4776009468121507E-2</v>
      </c>
      <c r="F906">
        <f>+VLOOKUP(B906,ASURB.MX!$A$2:$H$1054,8,FALSE)</f>
        <v>-1.1701714332675224E-2</v>
      </c>
      <c r="G906" s="264">
        <f>+dr!F893</f>
        <v>-3.7961000000000245E-4</v>
      </c>
      <c r="H906" s="264">
        <f>+dr!G893</f>
        <v>-6.3040000000000318E-5</v>
      </c>
      <c r="I906" s="264">
        <f>+dr!H893</f>
        <v>-2.6508999999999561E-4</v>
      </c>
      <c r="J906" s="264">
        <f>+dr!I893</f>
        <v>-3.6869999999994407E-5</v>
      </c>
      <c r="K906" s="264">
        <f>+dr!J893</f>
        <v>0</v>
      </c>
      <c r="M906" s="6">
        <f t="shared" si="326"/>
        <v>889</v>
      </c>
      <c r="N906" s="1">
        <f t="shared" si="320"/>
        <v>43299</v>
      </c>
      <c r="O906" s="263">
        <f t="shared" si="321"/>
        <v>38.350327855325915</v>
      </c>
      <c r="P906" s="263">
        <f t="shared" si="322"/>
        <v>9.3021736344226564</v>
      </c>
      <c r="Q906" s="263">
        <f t="shared" si="323"/>
        <v>14.573069450755707</v>
      </c>
      <c r="R906" s="263">
        <f t="shared" si="327"/>
        <v>301.57037679448257</v>
      </c>
      <c r="S906" s="98">
        <f t="shared" si="324"/>
        <v>3.0297583846153844E-2</v>
      </c>
      <c r="T906" s="265">
        <f>R906-'Ejercicio 7'!$J$12*EXP(-S906*34/360)</f>
        <v>301.47343237002741</v>
      </c>
      <c r="U906" s="280">
        <f t="shared" si="328"/>
        <v>8.1944940000000008E-2</v>
      </c>
      <c r="V906" s="280">
        <f t="shared" si="329"/>
        <v>8.2355720000000007E-2</v>
      </c>
      <c r="W906" s="280">
        <f t="shared" si="330"/>
        <v>-3.1333999999999529E-4</v>
      </c>
      <c r="X906" s="280">
        <f t="shared" si="331"/>
        <v>0</v>
      </c>
      <c r="Y906" s="262">
        <f t="shared" si="332"/>
        <v>9.9367780698667065</v>
      </c>
      <c r="Z906" s="262">
        <f t="shared" si="333"/>
        <v>9.7959302831965029</v>
      </c>
      <c r="AA906" s="262">
        <f t="shared" si="334"/>
        <v>10.00044829509595</v>
      </c>
      <c r="AB906" s="262">
        <f t="shared" si="335"/>
        <v>10</v>
      </c>
      <c r="AD906" s="6">
        <f t="shared" si="336"/>
        <v>889</v>
      </c>
      <c r="AE906" s="1">
        <f t="shared" si="337"/>
        <v>43537</v>
      </c>
      <c r="AF906" s="262">
        <f t="shared" si="338"/>
        <v>-0.71794685532591274</v>
      </c>
      <c r="AG906" s="262">
        <f t="shared" si="339"/>
        <v>-0.17217363442265565</v>
      </c>
      <c r="AH906" s="262">
        <f t="shared" si="340"/>
        <v>0.21693054924429234</v>
      </c>
      <c r="AI906" s="262">
        <f t="shared" si="341"/>
        <v>3.5496182055174472</v>
      </c>
      <c r="AJ906" s="262">
        <f t="shared" si="342"/>
        <v>3.7961000000000245E-4</v>
      </c>
      <c r="AK906" s="262">
        <f t="shared" si="343"/>
        <v>-301.47343237002741</v>
      </c>
    </row>
    <row r="907" spans="1:37" x14ac:dyDescent="0.25">
      <c r="A907" s="6">
        <f t="shared" si="325"/>
        <v>890</v>
      </c>
      <c r="B907" s="245">
        <f>+Rendimientos!F1580</f>
        <v>43300</v>
      </c>
      <c r="C907" s="247">
        <f>+Rendimientos!G1580</f>
        <v>-3.1250025431352776E-3</v>
      </c>
      <c r="D907" s="247">
        <f>+Rendimientos!H1580</f>
        <v>-1.5435895701037979E-3</v>
      </c>
      <c r="E907" s="247">
        <f>+Rendimientos!I1580</f>
        <v>2.1562753538068129E-2</v>
      </c>
      <c r="F907">
        <f>+VLOOKUP(B907,ASURB.MX!$A$2:$H$1054,8,FALSE)</f>
        <v>-6.3201202011651698E-3</v>
      </c>
      <c r="G907" s="264">
        <f>+dr!F894</f>
        <v>4.7935000000000338E-4</v>
      </c>
      <c r="H907" s="264">
        <f>+dr!G894</f>
        <v>9.7529999999998451E-5</v>
      </c>
      <c r="I907" s="264">
        <f>+dr!H894</f>
        <v>9.4000000000482586E-7</v>
      </c>
      <c r="J907" s="264">
        <f>+dr!I894</f>
        <v>2.3687999999999487E-4</v>
      </c>
      <c r="K907" s="264">
        <f>+dr!J894</f>
        <v>0</v>
      </c>
      <c r="M907" s="6">
        <f t="shared" si="326"/>
        <v>890</v>
      </c>
      <c r="N907" s="1">
        <f t="shared" si="320"/>
        <v>43300</v>
      </c>
      <c r="O907" s="263">
        <f t="shared" si="321"/>
        <v>37.514963274570981</v>
      </c>
      <c r="P907" s="263">
        <f t="shared" si="322"/>
        <v>9.1159178985135245</v>
      </c>
      <c r="Q907" s="263">
        <f t="shared" si="323"/>
        <v>15.112376294415274</v>
      </c>
      <c r="R907" s="263">
        <f t="shared" si="327"/>
        <v>303.19768098237438</v>
      </c>
      <c r="S907" s="98">
        <f t="shared" si="324"/>
        <v>3.115654384615385E-2</v>
      </c>
      <c r="T907" s="265">
        <f>R907-'Ejercicio 7'!$J$12*EXP(-S907*34/360)</f>
        <v>303.1007444221197</v>
      </c>
      <c r="U907" s="280">
        <f t="shared" si="328"/>
        <v>8.2105510000000007E-2</v>
      </c>
      <c r="V907" s="280">
        <f t="shared" si="329"/>
        <v>8.2621750000000008E-2</v>
      </c>
      <c r="W907" s="280">
        <f t="shared" si="330"/>
        <v>-3.9590000000006009E-5</v>
      </c>
      <c r="X907" s="280">
        <f t="shared" si="331"/>
        <v>0</v>
      </c>
      <c r="Y907" s="262">
        <f t="shared" si="332"/>
        <v>9.9367780698667065</v>
      </c>
      <c r="Z907" s="262">
        <f t="shared" si="333"/>
        <v>9.7959302831965029</v>
      </c>
      <c r="AA907" s="262">
        <f t="shared" si="334"/>
        <v>10.00044829509595</v>
      </c>
      <c r="AB907" s="262">
        <f t="shared" si="335"/>
        <v>10</v>
      </c>
      <c r="AD907" s="6">
        <f t="shared" si="336"/>
        <v>890</v>
      </c>
      <c r="AE907" s="1">
        <f t="shared" si="337"/>
        <v>43537</v>
      </c>
      <c r="AF907" s="262">
        <f t="shared" si="338"/>
        <v>0.1174177254290214</v>
      </c>
      <c r="AG907" s="262">
        <f t="shared" si="339"/>
        <v>1.4082101486476262E-2</v>
      </c>
      <c r="AH907" s="262">
        <f t="shared" si="340"/>
        <v>-0.3223762944152746</v>
      </c>
      <c r="AI907" s="262">
        <f t="shared" si="341"/>
        <v>1.9223140176256379</v>
      </c>
      <c r="AJ907" s="262">
        <f t="shared" si="342"/>
        <v>-4.7935000000000338E-4</v>
      </c>
      <c r="AK907" s="262">
        <f t="shared" si="343"/>
        <v>-303.1007444221197</v>
      </c>
    </row>
    <row r="908" spans="1:37" x14ac:dyDescent="0.25">
      <c r="A908" s="6">
        <f t="shared" si="325"/>
        <v>891</v>
      </c>
      <c r="B908" s="245">
        <f>+Rendimientos!F1581</f>
        <v>43301</v>
      </c>
      <c r="C908" s="247">
        <f>+Rendimientos!G1581</f>
        <v>-3.9200363800735395E-3</v>
      </c>
      <c r="D908" s="247">
        <f>+Rendimientos!H1581</f>
        <v>2.5671734142535398E-2</v>
      </c>
      <c r="E908" s="247">
        <f>+Rendimientos!I1581</f>
        <v>2.4159549075394613E-2</v>
      </c>
      <c r="F908">
        <f>+VLOOKUP(B908,ASURB.MX!$A$2:$H$1054,8,FALSE)</f>
        <v>2.0691268232876207E-2</v>
      </c>
      <c r="G908" s="264">
        <f>+dr!F895</f>
        <v>-2.0452000000001358E-4</v>
      </c>
      <c r="H908" s="264">
        <f>+dr!G895</f>
        <v>-3.5380000000001521E-5</v>
      </c>
      <c r="I908" s="264">
        <f>+dr!H895</f>
        <v>4.9999999987559995E-8</v>
      </c>
      <c r="J908" s="264">
        <f>+dr!I895</f>
        <v>1.784999999999981E-5</v>
      </c>
      <c r="K908" s="264">
        <f>+dr!J895</f>
        <v>0</v>
      </c>
      <c r="M908" s="6">
        <f t="shared" si="326"/>
        <v>891</v>
      </c>
      <c r="N908" s="1">
        <f t="shared" si="320"/>
        <v>43301</v>
      </c>
      <c r="O908" s="263">
        <f t="shared" si="321"/>
        <v>37.485149462441321</v>
      </c>
      <c r="P908" s="263">
        <f t="shared" si="322"/>
        <v>9.3674173515088786</v>
      </c>
      <c r="Q908" s="263">
        <f t="shared" si="323"/>
        <v>15.151671043868513</v>
      </c>
      <c r="R908" s="263">
        <f t="shared" si="327"/>
        <v>311.4990827804055</v>
      </c>
      <c r="S908" s="98">
        <f t="shared" si="324"/>
        <v>3.0472673846153833E-2</v>
      </c>
      <c r="T908" s="265">
        <f>R908-'Ejercicio 7'!$J$12*EXP(-S908*34/360)</f>
        <v>311.40213995903702</v>
      </c>
      <c r="U908" s="280">
        <f t="shared" si="328"/>
        <v>8.1972600000000007E-2</v>
      </c>
      <c r="V908" s="280">
        <f t="shared" si="329"/>
        <v>8.262085999999999E-2</v>
      </c>
      <c r="W908" s="280">
        <f t="shared" si="330"/>
        <v>-2.5862000000000107E-4</v>
      </c>
      <c r="X908" s="280">
        <f t="shared" si="331"/>
        <v>0</v>
      </c>
      <c r="Y908" s="262">
        <f t="shared" si="332"/>
        <v>9.9367780698667065</v>
      </c>
      <c r="Z908" s="262">
        <f t="shared" si="333"/>
        <v>9.7959302831965029</v>
      </c>
      <c r="AA908" s="262">
        <f t="shared" si="334"/>
        <v>10.00044829509595</v>
      </c>
      <c r="AB908" s="262">
        <f t="shared" si="335"/>
        <v>10</v>
      </c>
      <c r="AD908" s="6">
        <f t="shared" si="336"/>
        <v>891</v>
      </c>
      <c r="AE908" s="1">
        <f t="shared" si="337"/>
        <v>43537</v>
      </c>
      <c r="AF908" s="262">
        <f t="shared" si="338"/>
        <v>0.14723153755868168</v>
      </c>
      <c r="AG908" s="262">
        <f t="shared" si="339"/>
        <v>-0.23741735150887777</v>
      </c>
      <c r="AH908" s="262">
        <f t="shared" si="340"/>
        <v>-0.36167104386851356</v>
      </c>
      <c r="AI908" s="262">
        <f t="shared" si="341"/>
        <v>-6.3790877804054844</v>
      </c>
      <c r="AJ908" s="262">
        <f t="shared" si="342"/>
        <v>2.0452000000001358E-4</v>
      </c>
      <c r="AK908" s="262">
        <f t="shared" si="343"/>
        <v>-311.40213995903702</v>
      </c>
    </row>
    <row r="909" spans="1:37" x14ac:dyDescent="0.25">
      <c r="A909" s="6">
        <f t="shared" si="325"/>
        <v>892</v>
      </c>
      <c r="B909" s="245">
        <f>+Rendimientos!F1582</f>
        <v>43304</v>
      </c>
      <c r="C909" s="247">
        <f>+Rendimientos!G1582</f>
        <v>-7.8585465733909158E-4</v>
      </c>
      <c r="D909" s="247">
        <f>+Rendimientos!H1582</f>
        <v>-3.6023849778730695E-2</v>
      </c>
      <c r="E909" s="247">
        <f>+Rendimientos!I1582</f>
        <v>3.5488160815982301E-3</v>
      </c>
      <c r="F909">
        <f>+VLOOKUP(B909,ASURB.MX!$A$2:$H$1054,8,FALSE)</f>
        <v>1.494382907654427E-2</v>
      </c>
      <c r="G909" s="264">
        <f>+dr!F896</f>
        <v>4.3500000000140648E-6</v>
      </c>
      <c r="H909" s="264">
        <f>+dr!G896</f>
        <v>3.8004999999999289E-4</v>
      </c>
      <c r="I909" s="264">
        <f>+dr!H896</f>
        <v>-2.0999999998660979E-7</v>
      </c>
      <c r="J909" s="264">
        <f>+dr!I896</f>
        <v>8.2100000000001616E-5</v>
      </c>
      <c r="K909" s="264">
        <f>+dr!J896</f>
        <v>0</v>
      </c>
      <c r="M909" s="6">
        <f t="shared" si="326"/>
        <v>892</v>
      </c>
      <c r="N909" s="1">
        <f t="shared" si="320"/>
        <v>43304</v>
      </c>
      <c r="O909" s="263">
        <f t="shared" si="321"/>
        <v>37.602819035349569</v>
      </c>
      <c r="P909" s="263">
        <f t="shared" si="322"/>
        <v>8.8069558330482334</v>
      </c>
      <c r="Q909" s="263">
        <f t="shared" si="323"/>
        <v>14.8425802334525</v>
      </c>
      <c r="R909" s="263">
        <f t="shared" si="327"/>
        <v>309.71389579583939</v>
      </c>
      <c r="S909" s="98">
        <f t="shared" si="324"/>
        <v>3.0681543846153861E-2</v>
      </c>
      <c r="T909" s="265">
        <f>R909-'Ejercicio 7'!$J$12*EXP(-S909*34/360)</f>
        <v>309.61695488680539</v>
      </c>
      <c r="U909" s="280">
        <f t="shared" si="328"/>
        <v>8.2388030000000001E-2</v>
      </c>
      <c r="V909" s="280">
        <f t="shared" si="329"/>
        <v>8.2620600000000016E-2</v>
      </c>
      <c r="W909" s="280">
        <f t="shared" si="330"/>
        <v>-1.9436999999999927E-4</v>
      </c>
      <c r="X909" s="280">
        <f t="shared" si="331"/>
        <v>0</v>
      </c>
      <c r="Y909" s="262">
        <f t="shared" si="332"/>
        <v>9.9367780698667065</v>
      </c>
      <c r="Z909" s="262">
        <f t="shared" si="333"/>
        <v>9.7959302831965029</v>
      </c>
      <c r="AA909" s="262">
        <f t="shared" si="334"/>
        <v>10.00044829509595</v>
      </c>
      <c r="AB909" s="262">
        <f t="shared" si="335"/>
        <v>10</v>
      </c>
      <c r="AD909" s="6">
        <f t="shared" si="336"/>
        <v>892</v>
      </c>
      <c r="AE909" s="1">
        <f t="shared" si="337"/>
        <v>43537</v>
      </c>
      <c r="AF909" s="262">
        <f t="shared" si="338"/>
        <v>2.9561964650433481E-2</v>
      </c>
      <c r="AG909" s="262">
        <f t="shared" si="339"/>
        <v>0.32304416695176741</v>
      </c>
      <c r="AH909" s="262">
        <f t="shared" si="340"/>
        <v>-5.2580233452500735E-2</v>
      </c>
      <c r="AI909" s="262">
        <f t="shared" si="341"/>
        <v>-4.5939007958393745</v>
      </c>
      <c r="AJ909" s="262">
        <f t="shared" si="342"/>
        <v>-4.3500000000140648E-6</v>
      </c>
      <c r="AK909" s="262">
        <f t="shared" si="343"/>
        <v>-309.61695488680539</v>
      </c>
    </row>
    <row r="910" spans="1:37" x14ac:dyDescent="0.25">
      <c r="A910" s="6">
        <f t="shared" si="325"/>
        <v>893</v>
      </c>
      <c r="B910" s="245">
        <f>+Rendimientos!F1583</f>
        <v>43305</v>
      </c>
      <c r="C910" s="247">
        <f>+Rendimientos!G1583</f>
        <v>3.4765957843213444E-2</v>
      </c>
      <c r="D910" s="247">
        <f>+Rendimientos!H1583</f>
        <v>4.9306325512828491E-3</v>
      </c>
      <c r="E910" s="247">
        <f>+Rendimientos!I1583</f>
        <v>2.5482232598101676E-2</v>
      </c>
      <c r="F910">
        <f>+VLOOKUP(B910,ASURB.MX!$A$2:$H$1054,8,FALSE)</f>
        <v>2.9291880762299296E-2</v>
      </c>
      <c r="G910" s="264">
        <f>+dr!F897</f>
        <v>-2.3782000000001358E-4</v>
      </c>
      <c r="H910" s="264">
        <f>+dr!G897</f>
        <v>-1.0280999999999485E-4</v>
      </c>
      <c r="I910" s="264">
        <f>+dr!H897</f>
        <v>3.0010999999999233E-4</v>
      </c>
      <c r="J910" s="264">
        <f>+dr!I897</f>
        <v>2.837899999999921E-4</v>
      </c>
      <c r="K910" s="264">
        <f>+dr!J897</f>
        <v>0</v>
      </c>
      <c r="M910" s="6">
        <f t="shared" si="326"/>
        <v>893</v>
      </c>
      <c r="N910" s="1">
        <f t="shared" si="320"/>
        <v>43305</v>
      </c>
      <c r="O910" s="263">
        <f t="shared" si="321"/>
        <v>38.963715233490561</v>
      </c>
      <c r="P910" s="263">
        <f t="shared" si="322"/>
        <v>9.1751278381613979</v>
      </c>
      <c r="Q910" s="263">
        <f t="shared" si="323"/>
        <v>15.171725169206578</v>
      </c>
      <c r="R910" s="263">
        <f t="shared" si="327"/>
        <v>314.18971967171632</v>
      </c>
      <c r="S910" s="98">
        <f t="shared" si="324"/>
        <v>3.0439373846153833E-2</v>
      </c>
      <c r="T910" s="265">
        <f>R910-'Ejercicio 7'!$J$12*EXP(-S910*34/360)</f>
        <v>314.09277654546219</v>
      </c>
      <c r="U910" s="280">
        <f t="shared" si="328"/>
        <v>8.1905170000000013E-2</v>
      </c>
      <c r="V910" s="280">
        <f t="shared" si="329"/>
        <v>8.2920919999999995E-2</v>
      </c>
      <c r="W910" s="280">
        <f t="shared" si="330"/>
        <v>7.3199999999912224E-6</v>
      </c>
      <c r="X910" s="280">
        <f t="shared" si="331"/>
        <v>0</v>
      </c>
      <c r="Y910" s="262">
        <f t="shared" si="332"/>
        <v>9.9367780698667065</v>
      </c>
      <c r="Z910" s="262">
        <f t="shared" si="333"/>
        <v>9.7959302831965029</v>
      </c>
      <c r="AA910" s="262">
        <f t="shared" si="334"/>
        <v>10.00044829509595</v>
      </c>
      <c r="AB910" s="262">
        <f t="shared" si="335"/>
        <v>10</v>
      </c>
      <c r="AD910" s="6">
        <f t="shared" si="336"/>
        <v>893</v>
      </c>
      <c r="AE910" s="1">
        <f t="shared" si="337"/>
        <v>43537</v>
      </c>
      <c r="AF910" s="262">
        <f t="shared" si="338"/>
        <v>-1.3313342334905585</v>
      </c>
      <c r="AG910" s="262">
        <f t="shared" si="339"/>
        <v>-4.5127838161397094E-2</v>
      </c>
      <c r="AH910" s="262">
        <f t="shared" si="340"/>
        <v>-0.38172516920657884</v>
      </c>
      <c r="AI910" s="262">
        <f t="shared" si="341"/>
        <v>-9.0697246717163011</v>
      </c>
      <c r="AJ910" s="262">
        <f t="shared" si="342"/>
        <v>2.3782000000001358E-4</v>
      </c>
      <c r="AK910" s="262">
        <f t="shared" si="343"/>
        <v>-314.09277654546219</v>
      </c>
    </row>
    <row r="911" spans="1:37" x14ac:dyDescent="0.25">
      <c r="A911" s="6">
        <f t="shared" si="325"/>
        <v>894</v>
      </c>
      <c r="B911" s="245">
        <f>+Rendimientos!F1584</f>
        <v>43306</v>
      </c>
      <c r="C911" s="247">
        <f>+Rendimientos!G1584</f>
        <v>4.5454623716746382E-3</v>
      </c>
      <c r="D911" s="247">
        <f>+Rendimientos!H1584</f>
        <v>-1.6179902459017979E-2</v>
      </c>
      <c r="E911" s="247">
        <f>+Rendimientos!I1584</f>
        <v>-5.4414918011166172E-3</v>
      </c>
      <c r="F911">
        <f>+VLOOKUP(B911,ASURB.MX!$A$2:$H$1054,8,FALSE)</f>
        <v>-1.3421863010803548E-2</v>
      </c>
      <c r="G911" s="264">
        <f>+dr!F898</f>
        <v>-5.1269999999992155E-5</v>
      </c>
      <c r="H911" s="264">
        <f>+dr!G898</f>
        <v>-1.9481999999999833E-4</v>
      </c>
      <c r="I911" s="264">
        <f>+dr!H898</f>
        <v>-5.0000000001437783E-8</v>
      </c>
      <c r="J911" s="264">
        <f>+dr!I898</f>
        <v>-8.3769999999996902E-5</v>
      </c>
      <c r="K911" s="264">
        <f>+dr!J898</f>
        <v>0</v>
      </c>
      <c r="M911" s="6">
        <f t="shared" si="326"/>
        <v>894</v>
      </c>
      <c r="N911" s="1">
        <f t="shared" si="320"/>
        <v>43306</v>
      </c>
      <c r="O911" s="263">
        <f t="shared" si="321"/>
        <v>37.80382692710706</v>
      </c>
      <c r="P911" s="263">
        <f t="shared" si="322"/>
        <v>8.9834661390726431</v>
      </c>
      <c r="Q911" s="263">
        <f t="shared" si="323"/>
        <v>14.709738904351484</v>
      </c>
      <c r="R911" s="263">
        <f t="shared" si="327"/>
        <v>301.05207681379051</v>
      </c>
      <c r="S911" s="98">
        <f t="shared" si="324"/>
        <v>3.0625923846153855E-2</v>
      </c>
      <c r="T911" s="265">
        <f>R911-'Ejercicio 7'!$J$12*EXP(-S911*34/360)</f>
        <v>300.95513539552456</v>
      </c>
      <c r="U911" s="280">
        <f t="shared" si="328"/>
        <v>8.181316000000001E-2</v>
      </c>
      <c r="V911" s="280">
        <f t="shared" si="329"/>
        <v>8.2620760000000001E-2</v>
      </c>
      <c r="W911" s="280">
        <f t="shared" si="330"/>
        <v>-3.6023999999999778E-4</v>
      </c>
      <c r="X911" s="280">
        <f t="shared" si="331"/>
        <v>0</v>
      </c>
      <c r="Y911" s="262">
        <f t="shared" si="332"/>
        <v>9.9367780698667065</v>
      </c>
      <c r="Z911" s="262">
        <f t="shared" si="333"/>
        <v>9.7959302831965029</v>
      </c>
      <c r="AA911" s="262">
        <f t="shared" si="334"/>
        <v>10.00044829509595</v>
      </c>
      <c r="AB911" s="262">
        <f t="shared" si="335"/>
        <v>10</v>
      </c>
      <c r="AD911" s="6">
        <f t="shared" si="336"/>
        <v>894</v>
      </c>
      <c r="AE911" s="1">
        <f t="shared" si="337"/>
        <v>43537</v>
      </c>
      <c r="AF911" s="262">
        <f t="shared" si="338"/>
        <v>-0.17144592710705808</v>
      </c>
      <c r="AG911" s="262">
        <f t="shared" si="339"/>
        <v>0.14653386092735765</v>
      </c>
      <c r="AH911" s="262">
        <f t="shared" si="340"/>
        <v>8.0261095648515024E-2</v>
      </c>
      <c r="AI911" s="262">
        <f t="shared" si="341"/>
        <v>4.0679181862095106</v>
      </c>
      <c r="AJ911" s="262">
        <f t="shared" si="342"/>
        <v>5.1269999999992155E-5</v>
      </c>
      <c r="AK911" s="262">
        <f t="shared" si="343"/>
        <v>-300.95513539552456</v>
      </c>
    </row>
    <row r="912" spans="1:37" x14ac:dyDescent="0.25">
      <c r="A912" s="6">
        <f t="shared" si="325"/>
        <v>895</v>
      </c>
      <c r="B912" s="245">
        <f>+Rendimientos!F1585</f>
        <v>43307</v>
      </c>
      <c r="C912" s="247">
        <f>+Rendimientos!G1585</f>
        <v>4.3629840212659449E-2</v>
      </c>
      <c r="D912" s="247">
        <f>+Rendimientos!H1585</f>
        <v>4.4625727394626089E-3</v>
      </c>
      <c r="E912" s="247">
        <f>+Rendimientos!I1585</f>
        <v>-1.1474259512077607E-2</v>
      </c>
      <c r="F912">
        <f>+VLOOKUP(B912,ASURB.MX!$A$2:$H$1054,8,FALSE)</f>
        <v>1.0635641525740539E-2</v>
      </c>
      <c r="G912" s="264">
        <f>+dr!F899</f>
        <v>8.0935999999999508E-4</v>
      </c>
      <c r="H912" s="264">
        <f>+dr!G899</f>
        <v>1.9945999999999853E-4</v>
      </c>
      <c r="I912" s="264">
        <f>+dr!H899</f>
        <v>-1.9993000000000094E-4</v>
      </c>
      <c r="J912" s="264">
        <f>+dr!I899</f>
        <v>-2.9410000000000547E-4</v>
      </c>
      <c r="K912" s="264">
        <f>+dr!J899</f>
        <v>0</v>
      </c>
      <c r="M912" s="6">
        <f t="shared" si="326"/>
        <v>895</v>
      </c>
      <c r="N912" s="1">
        <f t="shared" si="320"/>
        <v>43307</v>
      </c>
      <c r="O912" s="263">
        <f t="shared" si="321"/>
        <v>39.310620213151928</v>
      </c>
      <c r="P912" s="263">
        <f t="shared" si="322"/>
        <v>9.1708343344386982</v>
      </c>
      <c r="Q912" s="263">
        <f t="shared" si="323"/>
        <v>14.621265604213544</v>
      </c>
      <c r="R912" s="263">
        <f t="shared" si="327"/>
        <v>308.38246034182413</v>
      </c>
      <c r="S912" s="98">
        <f t="shared" si="324"/>
        <v>3.1486553846153842E-2</v>
      </c>
      <c r="T912" s="265">
        <f>R912-'Ejercicio 7'!$J$12*EXP(-S912*34/360)</f>
        <v>308.28552680280342</v>
      </c>
      <c r="U912" s="280">
        <f t="shared" si="328"/>
        <v>8.2207440000000007E-2</v>
      </c>
      <c r="V912" s="280">
        <f t="shared" si="329"/>
        <v>8.2420880000000002E-2</v>
      </c>
      <c r="W912" s="280">
        <f t="shared" si="330"/>
        <v>-5.7057000000000635E-4</v>
      </c>
      <c r="X912" s="280">
        <f t="shared" si="331"/>
        <v>0</v>
      </c>
      <c r="Y912" s="262">
        <f t="shared" si="332"/>
        <v>9.9367780698667065</v>
      </c>
      <c r="Z912" s="262">
        <f t="shared" si="333"/>
        <v>9.7959302831965029</v>
      </c>
      <c r="AA912" s="262">
        <f t="shared" si="334"/>
        <v>10.00044829509595</v>
      </c>
      <c r="AB912" s="262">
        <f t="shared" si="335"/>
        <v>10</v>
      </c>
      <c r="AD912" s="6">
        <f t="shared" si="336"/>
        <v>895</v>
      </c>
      <c r="AE912" s="1">
        <f t="shared" si="337"/>
        <v>43537</v>
      </c>
      <c r="AF912" s="262">
        <f t="shared" si="338"/>
        <v>-1.6782392131519259</v>
      </c>
      <c r="AG912" s="262">
        <f t="shared" si="339"/>
        <v>-4.0834334438697439E-2</v>
      </c>
      <c r="AH912" s="262">
        <f t="shared" si="340"/>
        <v>0.16873439578645488</v>
      </c>
      <c r="AI912" s="262">
        <f t="shared" si="341"/>
        <v>-3.262465341824111</v>
      </c>
      <c r="AJ912" s="262">
        <f t="shared" si="342"/>
        <v>-8.0935999999999508E-4</v>
      </c>
      <c r="AK912" s="262">
        <f t="shared" si="343"/>
        <v>-308.28552680280342</v>
      </c>
    </row>
    <row r="913" spans="1:37" x14ac:dyDescent="0.25">
      <c r="A913" s="6">
        <f t="shared" si="325"/>
        <v>896</v>
      </c>
      <c r="B913" s="245">
        <f>+Rendimientos!F1586</f>
        <v>43308</v>
      </c>
      <c r="C913" s="247">
        <f>+Rendimientos!G1586</f>
        <v>7.9279694521905159E-3</v>
      </c>
      <c r="D913" s="247">
        <f>+Rendimientos!H1586</f>
        <v>2.3810568976940932E-2</v>
      </c>
      <c r="E913" s="247">
        <f>+Rendimientos!I1586</f>
        <v>1.5928579807005436E-2</v>
      </c>
      <c r="F913">
        <f>+VLOOKUP(B913,ASURB.MX!$A$2:$H$1054,8,FALSE)</f>
        <v>2.1193585975154295E-3</v>
      </c>
      <c r="G913" s="264">
        <f>+dr!F900</f>
        <v>6.2130000000007457E-5</v>
      </c>
      <c r="H913" s="264">
        <f>+dr!G900</f>
        <v>1.0999999999761201E-7</v>
      </c>
      <c r="I913" s="264">
        <f>+dr!H900</f>
        <v>-4.9999999987559995E-8</v>
      </c>
      <c r="J913" s="264">
        <f>+dr!I900</f>
        <v>9.2860000000000165E-5</v>
      </c>
      <c r="K913" s="264">
        <f>+dr!J900</f>
        <v>0</v>
      </c>
      <c r="M913" s="6">
        <f t="shared" si="326"/>
        <v>896</v>
      </c>
      <c r="N913" s="1">
        <f t="shared" ref="N913:N976" si="344">+B913</f>
        <v>43308</v>
      </c>
      <c r="O913" s="263">
        <f t="shared" ref="O913:O976" si="345">+$O$16*EXP(C913)</f>
        <v>37.931915146888571</v>
      </c>
      <c r="P913" s="263">
        <f t="shared" ref="P913:P976" si="346">+$P$16*EXP(D913)</f>
        <v>9.3499992546481607</v>
      </c>
      <c r="Q913" s="263">
        <f t="shared" ref="Q913:Q976" si="347">+$Q$16*EXP(E913)</f>
        <v>15.027469954024504</v>
      </c>
      <c r="R913" s="263">
        <f t="shared" si="327"/>
        <v>305.76733941985265</v>
      </c>
      <c r="S913" s="98">
        <f t="shared" ref="S913:S976" si="348">+$S$16+G913</f>
        <v>3.0739323846153854E-2</v>
      </c>
      <c r="T913" s="265">
        <f>R913-'Ejercicio 7'!$J$12*EXP(-S913*34/360)</f>
        <v>305.67039903982374</v>
      </c>
      <c r="U913" s="280">
        <f t="shared" si="328"/>
        <v>8.2008090000000006E-2</v>
      </c>
      <c r="V913" s="280">
        <f t="shared" si="329"/>
        <v>8.2620760000000015E-2</v>
      </c>
      <c r="W913" s="280">
        <f t="shared" si="330"/>
        <v>-1.8361000000000072E-4</v>
      </c>
      <c r="X913" s="280">
        <f t="shared" si="331"/>
        <v>0</v>
      </c>
      <c r="Y913" s="262">
        <f t="shared" si="332"/>
        <v>9.9367780698667065</v>
      </c>
      <c r="Z913" s="262">
        <f t="shared" si="333"/>
        <v>9.7959302831965029</v>
      </c>
      <c r="AA913" s="262">
        <f t="shared" si="334"/>
        <v>10.00044829509595</v>
      </c>
      <c r="AB913" s="262">
        <f t="shared" si="335"/>
        <v>10</v>
      </c>
      <c r="AD913" s="6">
        <f t="shared" si="336"/>
        <v>896</v>
      </c>
      <c r="AE913" s="1">
        <f t="shared" si="337"/>
        <v>43537</v>
      </c>
      <c r="AF913" s="262">
        <f t="shared" si="338"/>
        <v>-0.29953414688856839</v>
      </c>
      <c r="AG913" s="262">
        <f t="shared" si="339"/>
        <v>-0.21999925464815995</v>
      </c>
      <c r="AH913" s="262">
        <f t="shared" si="340"/>
        <v>-0.23746995402450466</v>
      </c>
      <c r="AI913" s="262">
        <f t="shared" si="341"/>
        <v>-0.64734441985262947</v>
      </c>
      <c r="AJ913" s="262">
        <f t="shared" si="342"/>
        <v>-6.2130000000007457E-5</v>
      </c>
      <c r="AK913" s="262">
        <f t="shared" si="343"/>
        <v>-305.67039903982374</v>
      </c>
    </row>
    <row r="914" spans="1:37" x14ac:dyDescent="0.25">
      <c r="A914" s="6">
        <f t="shared" si="325"/>
        <v>897</v>
      </c>
      <c r="B914" s="245">
        <f>+Rendimientos!F1587</f>
        <v>43311</v>
      </c>
      <c r="C914" s="247">
        <f>+Rendimientos!G1587</f>
        <v>5.7265725572013589E-3</v>
      </c>
      <c r="D914" s="247">
        <f>+Rendimientos!H1587</f>
        <v>1.6235858374450116E-2</v>
      </c>
      <c r="E914" s="247">
        <f>+Rendimientos!I1587</f>
        <v>-1.2422526958535664E-2</v>
      </c>
      <c r="F914">
        <f>+VLOOKUP(B914,ASURB.MX!$A$2:$H$1054,8,FALSE)</f>
        <v>-2.2940889933627733E-2</v>
      </c>
      <c r="G914" s="264">
        <f>+dr!F901</f>
        <v>1.7729999999993584E-5</v>
      </c>
      <c r="H914" s="264">
        <f>+dr!G901</f>
        <v>3.520000000006851E-6</v>
      </c>
      <c r="I914" s="264">
        <f>+dr!H901</f>
        <v>-1.4524999999999955E-4</v>
      </c>
      <c r="J914" s="264">
        <f>+dr!I901</f>
        <v>-1.1779999999989021E-5</v>
      </c>
      <c r="K914" s="264">
        <f>+dr!J901</f>
        <v>0</v>
      </c>
      <c r="M914" s="6">
        <f t="shared" si="326"/>
        <v>897</v>
      </c>
      <c r="N914" s="1">
        <f t="shared" si="344"/>
        <v>43311</v>
      </c>
      <c r="O914" s="263">
        <f t="shared" si="345"/>
        <v>37.848503791098352</v>
      </c>
      <c r="P914" s="263">
        <f t="shared" si="346"/>
        <v>9.2794432740804869</v>
      </c>
      <c r="Q914" s="263">
        <f t="shared" si="347"/>
        <v>14.607407305740166</v>
      </c>
      <c r="R914" s="263">
        <f t="shared" si="327"/>
        <v>298.19995026049696</v>
      </c>
      <c r="S914" s="98">
        <f t="shared" si="348"/>
        <v>3.069492384615384E-2</v>
      </c>
      <c r="T914" s="265">
        <f>R914-'Ejercicio 7'!$J$12*EXP(-S914*34/360)</f>
        <v>298.10300947396388</v>
      </c>
      <c r="U914" s="280">
        <f t="shared" si="328"/>
        <v>8.2011500000000015E-2</v>
      </c>
      <c r="V914" s="280">
        <f t="shared" si="329"/>
        <v>8.2475560000000003E-2</v>
      </c>
      <c r="W914" s="280">
        <f t="shared" si="330"/>
        <v>-2.882499999999899E-4</v>
      </c>
      <c r="X914" s="280">
        <f t="shared" si="331"/>
        <v>0</v>
      </c>
      <c r="Y914" s="262">
        <f t="shared" si="332"/>
        <v>9.9367780698667065</v>
      </c>
      <c r="Z914" s="262">
        <f t="shared" si="333"/>
        <v>9.7959302831965029</v>
      </c>
      <c r="AA914" s="262">
        <f t="shared" si="334"/>
        <v>10.00044829509595</v>
      </c>
      <c r="AB914" s="262">
        <f t="shared" si="335"/>
        <v>10</v>
      </c>
      <c r="AD914" s="6">
        <f t="shared" si="336"/>
        <v>897</v>
      </c>
      <c r="AE914" s="1">
        <f t="shared" si="337"/>
        <v>43537</v>
      </c>
      <c r="AF914" s="262">
        <f t="shared" si="338"/>
        <v>-0.21612279109834986</v>
      </c>
      <c r="AG914" s="262">
        <f t="shared" si="339"/>
        <v>-0.14944327408048608</v>
      </c>
      <c r="AH914" s="262">
        <f t="shared" si="340"/>
        <v>0.18259269425983327</v>
      </c>
      <c r="AI914" s="262">
        <f t="shared" si="341"/>
        <v>6.9200447395030551</v>
      </c>
      <c r="AJ914" s="262">
        <f t="shared" si="342"/>
        <v>-1.7729999999993584E-5</v>
      </c>
      <c r="AK914" s="262">
        <f t="shared" si="343"/>
        <v>-298.10300947396388</v>
      </c>
    </row>
    <row r="915" spans="1:37" x14ac:dyDescent="0.25">
      <c r="A915" s="6">
        <f t="shared" ref="A915:A978" si="349">+A914+1</f>
        <v>898</v>
      </c>
      <c r="B915" s="245">
        <f>+Rendimientos!F1588</f>
        <v>43312</v>
      </c>
      <c r="C915" s="247">
        <f>+Rendimientos!G1588</f>
        <v>-8.6022035826631912E-3</v>
      </c>
      <c r="D915" s="247">
        <f>+Rendimientos!H1588</f>
        <v>-2.0152013487331082E-3</v>
      </c>
      <c r="E915" s="247">
        <f>+Rendimientos!I1588</f>
        <v>6.9756461562149562E-3</v>
      </c>
      <c r="F915">
        <f>+VLOOKUP(B915,ASURB.MX!$A$2:$H$1054,8,FALSE)</f>
        <v>-1.6124360125241818E-2</v>
      </c>
      <c r="G915" s="264">
        <f>+dr!F902</f>
        <v>5.1980000000007021E-5</v>
      </c>
      <c r="H915" s="264">
        <f>+dr!G902</f>
        <v>2.3449999999994309E-5</v>
      </c>
      <c r="I915" s="264">
        <f>+dr!H902</f>
        <v>2.3229999999999085E-5</v>
      </c>
      <c r="J915" s="264">
        <f>+dr!I902</f>
        <v>-3.6919999999995845E-5</v>
      </c>
      <c r="K915" s="264">
        <f>+dr!J902</f>
        <v>0</v>
      </c>
      <c r="M915" s="6">
        <f t="shared" ref="M915:M978" si="350">+M914+1</f>
        <v>898</v>
      </c>
      <c r="N915" s="1">
        <f t="shared" si="344"/>
        <v>43312</v>
      </c>
      <c r="O915" s="263">
        <f t="shared" si="345"/>
        <v>37.310047972162742</v>
      </c>
      <c r="P915" s="263">
        <f t="shared" si="346"/>
        <v>9.1116197378708268</v>
      </c>
      <c r="Q915" s="263">
        <f t="shared" si="347"/>
        <v>14.893530482845117</v>
      </c>
      <c r="R915" s="263">
        <f t="shared" ref="R915:R978" si="351">+$R$16*EXP(F915)</f>
        <v>300.23958282074489</v>
      </c>
      <c r="S915" s="98">
        <f t="shared" si="348"/>
        <v>3.0729173846153854E-2</v>
      </c>
      <c r="T915" s="265">
        <f>R915-'Ejercicio 7'!$J$12*EXP(-S915*34/360)</f>
        <v>300.14264234778784</v>
      </c>
      <c r="U915" s="280">
        <f t="shared" ref="U915:U978" si="352">+U$16+H915</f>
        <v>8.2031430000000002E-2</v>
      </c>
      <c r="V915" s="280">
        <f t="shared" ref="V915:V978" si="353">+V$16+I915</f>
        <v>8.2644040000000002E-2</v>
      </c>
      <c r="W915" s="280">
        <f t="shared" ref="W915:W978" si="354">+W$16+J915</f>
        <v>-3.1338999999999673E-4</v>
      </c>
      <c r="X915" s="280">
        <f t="shared" ref="X915:X978" si="355">+X$16+K915</f>
        <v>0</v>
      </c>
      <c r="Y915" s="262">
        <f t="shared" ref="Y915:Y978" si="356">10*(1+U$18*28/360)^(-1)</f>
        <v>9.9367780698667065</v>
      </c>
      <c r="Z915" s="262">
        <f t="shared" ref="Z915:Z978" si="357">10*(1+V$18*91/360)^(-1)</f>
        <v>9.7959302831965029</v>
      </c>
      <c r="AA915" s="262">
        <f t="shared" ref="AA915:AA978" si="358">10*(1+W$18*27/360)^(-1)</f>
        <v>10.00044829509595</v>
      </c>
      <c r="AB915" s="262">
        <f t="shared" ref="AB915:AB978" si="359">10*(1+X$18*27/360)^(-1)</f>
        <v>10</v>
      </c>
      <c r="AD915" s="6">
        <f t="shared" ref="AD915:AD978" si="360">+AD914+1</f>
        <v>898</v>
      </c>
      <c r="AE915" s="1">
        <f t="shared" ref="AE915:AE978" si="361">+$AE$16+1</f>
        <v>43537</v>
      </c>
      <c r="AF915" s="262">
        <f t="shared" ref="AF915:AF978" si="362">-(O915-O$16)</f>
        <v>0.32233302783726003</v>
      </c>
      <c r="AG915" s="262">
        <f t="shared" ref="AG915:AG978" si="363">-(P915-P$16)</f>
        <v>1.8380262129173985E-2</v>
      </c>
      <c r="AH915" s="262">
        <f t="shared" ref="AH915:AH978" si="364">-(Q915-Q$16)</f>
        <v>-0.10353048284511779</v>
      </c>
      <c r="AI915" s="262">
        <f t="shared" ref="AI915:AI978" si="365">-(R915-R$16)</f>
        <v>4.8804121792551314</v>
      </c>
      <c r="AJ915" s="262">
        <f t="shared" ref="AJ915:AJ978" si="366">-(S915-S$16)</f>
        <v>-5.1980000000007021E-5</v>
      </c>
      <c r="AK915" s="262">
        <f t="shared" ref="AK915:AK978" si="367">-(T915-T$16)</f>
        <v>-300.14264234778784</v>
      </c>
    </row>
    <row r="916" spans="1:37" x14ac:dyDescent="0.25">
      <c r="A916" s="6">
        <f t="shared" si="349"/>
        <v>899</v>
      </c>
      <c r="B916" s="245">
        <f>+Rendimientos!F1589</f>
        <v>43313</v>
      </c>
      <c r="C916" s="247">
        <f>+Rendimientos!G1589</f>
        <v>7.1968337039364299E-4</v>
      </c>
      <c r="D916" s="247">
        <f>+Rendimientos!H1589</f>
        <v>-3.0204402668451497E-2</v>
      </c>
      <c r="E916" s="247">
        <f>+Rendimientos!I1589</f>
        <v>8.897726002381012E-3</v>
      </c>
      <c r="F916">
        <f>+VLOOKUP(B916,ASURB.MX!$A$2:$H$1054,8,FALSE)</f>
        <v>2.3456839292804597E-2</v>
      </c>
      <c r="G916" s="264">
        <f>+dr!F903</f>
        <v>7.467999999999364E-5</v>
      </c>
      <c r="H916" s="264">
        <f>+dr!G903</f>
        <v>1.9700000000039131E-6</v>
      </c>
      <c r="I916" s="264">
        <f>+dr!H903</f>
        <v>9.0420000000007716E-5</v>
      </c>
      <c r="J916" s="264">
        <f>+dr!I903</f>
        <v>4.1289999999985505E-5</v>
      </c>
      <c r="K916" s="264">
        <f>+dr!J903</f>
        <v>0</v>
      </c>
      <c r="M916" s="6">
        <f t="shared" si="350"/>
        <v>899</v>
      </c>
      <c r="N916" s="1">
        <f t="shared" si="344"/>
        <v>43313</v>
      </c>
      <c r="O916" s="263">
        <f t="shared" si="345"/>
        <v>37.659474146868249</v>
      </c>
      <c r="P916" s="263">
        <f t="shared" si="346"/>
        <v>8.8583568644510109</v>
      </c>
      <c r="Q916" s="263">
        <f t="shared" si="347"/>
        <v>14.922184566521212</v>
      </c>
      <c r="R916" s="263">
        <f t="shared" si="351"/>
        <v>312.36174796003206</v>
      </c>
      <c r="S916" s="98">
        <f t="shared" si="348"/>
        <v>3.075187384615384E-2</v>
      </c>
      <c r="T916" s="265">
        <f>R916-'Ejercicio 7'!$J$12*EXP(-S916*34/360)</f>
        <v>312.26480769490439</v>
      </c>
      <c r="U916" s="280">
        <f t="shared" si="352"/>
        <v>8.2009950000000012E-2</v>
      </c>
      <c r="V916" s="280">
        <f t="shared" si="353"/>
        <v>8.2711230000000011E-2</v>
      </c>
      <c r="W916" s="280">
        <f t="shared" si="354"/>
        <v>-2.3518000000001538E-4</v>
      </c>
      <c r="X916" s="280">
        <f t="shared" si="355"/>
        <v>0</v>
      </c>
      <c r="Y916" s="262">
        <f t="shared" si="356"/>
        <v>9.9367780698667065</v>
      </c>
      <c r="Z916" s="262">
        <f t="shared" si="357"/>
        <v>9.7959302831965029</v>
      </c>
      <c r="AA916" s="262">
        <f t="shared" si="358"/>
        <v>10.00044829509595</v>
      </c>
      <c r="AB916" s="262">
        <f t="shared" si="359"/>
        <v>10</v>
      </c>
      <c r="AD916" s="6">
        <f t="shared" si="360"/>
        <v>899</v>
      </c>
      <c r="AE916" s="1">
        <f t="shared" si="361"/>
        <v>43537</v>
      </c>
      <c r="AF916" s="262">
        <f t="shared" si="362"/>
        <v>-2.7093146868246265E-2</v>
      </c>
      <c r="AG916" s="262">
        <f t="shared" si="363"/>
        <v>0.27164313554898989</v>
      </c>
      <c r="AH916" s="262">
        <f t="shared" si="364"/>
        <v>-0.13218456652121269</v>
      </c>
      <c r="AI916" s="262">
        <f t="shared" si="365"/>
        <v>-7.2417529600320449</v>
      </c>
      <c r="AJ916" s="262">
        <f t="shared" si="366"/>
        <v>-7.467999999999364E-5</v>
      </c>
      <c r="AK916" s="262">
        <f t="shared" si="367"/>
        <v>-312.26480769490439</v>
      </c>
    </row>
    <row r="917" spans="1:37" x14ac:dyDescent="0.25">
      <c r="A917" s="6">
        <f t="shared" si="349"/>
        <v>900</v>
      </c>
      <c r="B917" s="245">
        <f>+Rendimientos!F1590</f>
        <v>43314</v>
      </c>
      <c r="C917" s="247">
        <f>+Rendimientos!G1590</f>
        <v>-8.6705745511336425E-3</v>
      </c>
      <c r="D917" s="247">
        <f>+Rendimientos!H1590</f>
        <v>-5.7336927425592175E-3</v>
      </c>
      <c r="E917" s="247">
        <f>+Rendimientos!I1590</f>
        <v>1.9666284341040776E-3</v>
      </c>
      <c r="F917">
        <f>+VLOOKUP(B917,ASURB.MX!$A$2:$H$1054,8,FALSE)</f>
        <v>-9.1146050572599255E-3</v>
      </c>
      <c r="G917" s="264">
        <f>+dr!F904</f>
        <v>3.1010000000000759E-4</v>
      </c>
      <c r="H917" s="264">
        <f>+dr!G904</f>
        <v>-5.2037000000000611E-4</v>
      </c>
      <c r="I917" s="264">
        <f>+dr!H904</f>
        <v>-6.4309000000001282E-4</v>
      </c>
      <c r="J917" s="264">
        <f>+dr!I904</f>
        <v>-6.7263000000000739E-4</v>
      </c>
      <c r="K917" s="264">
        <f>+dr!J904</f>
        <v>0</v>
      </c>
      <c r="M917" s="6">
        <f t="shared" si="350"/>
        <v>900</v>
      </c>
      <c r="N917" s="1">
        <f t="shared" si="344"/>
        <v>43314</v>
      </c>
      <c r="O917" s="263">
        <f t="shared" si="345"/>
        <v>37.307497135251801</v>
      </c>
      <c r="P917" s="263">
        <f t="shared" si="346"/>
        <v>9.0778011742785054</v>
      </c>
      <c r="Q917" s="263">
        <f t="shared" si="347"/>
        <v>14.819115054403476</v>
      </c>
      <c r="R917" s="263">
        <f t="shared" si="351"/>
        <v>302.35158240989875</v>
      </c>
      <c r="S917" s="98">
        <f t="shared" si="348"/>
        <v>3.0987293846153854E-2</v>
      </c>
      <c r="T917" s="265">
        <f>R917-'Ejercicio 7'!$J$12*EXP(-S917*34/360)</f>
        <v>302.25464430012772</v>
      </c>
      <c r="U917" s="280">
        <f t="shared" si="352"/>
        <v>8.1487610000000002E-2</v>
      </c>
      <c r="V917" s="280">
        <f t="shared" si="353"/>
        <v>8.197771999999999E-2</v>
      </c>
      <c r="W917" s="280">
        <f t="shared" si="354"/>
        <v>-9.4910000000000827E-4</v>
      </c>
      <c r="X917" s="280">
        <f t="shared" si="355"/>
        <v>0</v>
      </c>
      <c r="Y917" s="262">
        <f t="shared" si="356"/>
        <v>9.9367780698667065</v>
      </c>
      <c r="Z917" s="262">
        <f t="shared" si="357"/>
        <v>9.7959302831965029</v>
      </c>
      <c r="AA917" s="262">
        <f t="shared" si="358"/>
        <v>10.00044829509595</v>
      </c>
      <c r="AB917" s="262">
        <f t="shared" si="359"/>
        <v>10</v>
      </c>
      <c r="AD917" s="6">
        <f t="shared" si="360"/>
        <v>900</v>
      </c>
      <c r="AE917" s="1">
        <f t="shared" si="361"/>
        <v>43537</v>
      </c>
      <c r="AF917" s="262">
        <f t="shared" si="362"/>
        <v>0.32488386474820174</v>
      </c>
      <c r="AG917" s="262">
        <f t="shared" si="363"/>
        <v>5.2198825721495368E-2</v>
      </c>
      <c r="AH917" s="262">
        <f t="shared" si="364"/>
        <v>-2.9115054403476393E-2</v>
      </c>
      <c r="AI917" s="262">
        <f t="shared" si="365"/>
        <v>2.7684125901012635</v>
      </c>
      <c r="AJ917" s="262">
        <f t="shared" si="366"/>
        <v>-3.1010000000000759E-4</v>
      </c>
      <c r="AK917" s="262">
        <f t="shared" si="367"/>
        <v>-302.25464430012772</v>
      </c>
    </row>
    <row r="918" spans="1:37" x14ac:dyDescent="0.25">
      <c r="A918" s="6">
        <f t="shared" si="349"/>
        <v>901</v>
      </c>
      <c r="B918" s="245">
        <f>+Rendimientos!F1591</f>
        <v>43315</v>
      </c>
      <c r="C918" s="247">
        <f>+Rendimientos!G1591</f>
        <v>7.2306894931459809E-3</v>
      </c>
      <c r="D918" s="247">
        <f>+Rendimientos!H1591</f>
        <v>2.3761446684088378E-2</v>
      </c>
      <c r="E918" s="247">
        <f>+Rendimientos!I1591</f>
        <v>9.8174001790384056E-4</v>
      </c>
      <c r="F918">
        <f>+VLOOKUP(B918,ASURB.MX!$A$2:$H$1054,8,FALSE)</f>
        <v>6.7847321635850178E-3</v>
      </c>
      <c r="G918" s="264">
        <f>+dr!F905</f>
        <v>-3.6320000000006347E-5</v>
      </c>
      <c r="H918" s="264">
        <f>+dr!G905</f>
        <v>1.0132000000000196E-4</v>
      </c>
      <c r="I918" s="264">
        <f>+dr!H905</f>
        <v>7.4779999999996516E-5</v>
      </c>
      <c r="J918" s="264">
        <f>+dr!I905</f>
        <v>-9.3289999999981998E-5</v>
      </c>
      <c r="K918" s="264">
        <f>+dr!J905</f>
        <v>0</v>
      </c>
      <c r="M918" s="6">
        <f t="shared" si="350"/>
        <v>901</v>
      </c>
      <c r="N918" s="1">
        <f t="shared" si="344"/>
        <v>43315</v>
      </c>
      <c r="O918" s="263">
        <f t="shared" si="345"/>
        <v>37.905475201741659</v>
      </c>
      <c r="P918" s="263">
        <f t="shared" si="346"/>
        <v>9.3495399725271895</v>
      </c>
      <c r="Q918" s="263">
        <f t="shared" si="347"/>
        <v>14.804527064598345</v>
      </c>
      <c r="R918" s="263">
        <f t="shared" si="351"/>
        <v>307.19719108515363</v>
      </c>
      <c r="S918" s="98">
        <f t="shared" si="348"/>
        <v>3.064087384615384E-2</v>
      </c>
      <c r="T918" s="265">
        <f>R918-'Ejercicio 7'!$J$12*EXP(-S918*34/360)</f>
        <v>307.10024980376352</v>
      </c>
      <c r="U918" s="280">
        <f t="shared" si="352"/>
        <v>8.210930000000001E-2</v>
      </c>
      <c r="V918" s="280">
        <f t="shared" si="353"/>
        <v>8.2695589999999999E-2</v>
      </c>
      <c r="W918" s="280">
        <f t="shared" si="354"/>
        <v>-3.6975999999998288E-4</v>
      </c>
      <c r="X918" s="280">
        <f t="shared" si="355"/>
        <v>0</v>
      </c>
      <c r="Y918" s="262">
        <f t="shared" si="356"/>
        <v>9.9367780698667065</v>
      </c>
      <c r="Z918" s="262">
        <f t="shared" si="357"/>
        <v>9.7959302831965029</v>
      </c>
      <c r="AA918" s="262">
        <f t="shared" si="358"/>
        <v>10.00044829509595</v>
      </c>
      <c r="AB918" s="262">
        <f t="shared" si="359"/>
        <v>10</v>
      </c>
      <c r="AD918" s="6">
        <f t="shared" si="360"/>
        <v>901</v>
      </c>
      <c r="AE918" s="1">
        <f t="shared" si="361"/>
        <v>43537</v>
      </c>
      <c r="AF918" s="262">
        <f t="shared" si="362"/>
        <v>-0.27309420174165666</v>
      </c>
      <c r="AG918" s="262">
        <f t="shared" si="363"/>
        <v>-0.21953997252718871</v>
      </c>
      <c r="AH918" s="262">
        <f t="shared" si="364"/>
        <v>-1.4527064598345518E-2</v>
      </c>
      <c r="AI918" s="262">
        <f t="shared" si="365"/>
        <v>-2.0771960851536164</v>
      </c>
      <c r="AJ918" s="262">
        <f t="shared" si="366"/>
        <v>3.6320000000006347E-5</v>
      </c>
      <c r="AK918" s="262">
        <f t="shared" si="367"/>
        <v>-307.10024980376352</v>
      </c>
    </row>
    <row r="919" spans="1:37" x14ac:dyDescent="0.25">
      <c r="A919" s="6">
        <f t="shared" si="349"/>
        <v>902</v>
      </c>
      <c r="B919" s="245">
        <f>+Rendimientos!F1592</f>
        <v>43318</v>
      </c>
      <c r="C919" s="247">
        <f>+Rendimientos!G1592</f>
        <v>3.5958327130558971E-3</v>
      </c>
      <c r="D919" s="247">
        <f>+Rendimientos!H1592</f>
        <v>2.0397616287846439E-3</v>
      </c>
      <c r="E919" s="247">
        <f>+Rendimientos!I1592</f>
        <v>-4.918821592790004E-3</v>
      </c>
      <c r="F919">
        <f>+VLOOKUP(B919,ASURB.MX!$A$2:$H$1054,8,FALSE)</f>
        <v>1.596419889631872E-2</v>
      </c>
      <c r="G919" s="264">
        <f>+dr!F906</f>
        <v>1.7095000000000304E-4</v>
      </c>
      <c r="H919" s="264">
        <f>+dr!G906</f>
        <v>9.6709999999999852E-5</v>
      </c>
      <c r="I919" s="264">
        <f>+dr!H906</f>
        <v>-7.5499999999950607E-6</v>
      </c>
      <c r="J919" s="264">
        <f>+dr!I906</f>
        <v>-9.5110000000009354E-5</v>
      </c>
      <c r="K919" s="264">
        <f>+dr!J906</f>
        <v>0</v>
      </c>
      <c r="M919" s="6">
        <f t="shared" si="350"/>
        <v>902</v>
      </c>
      <c r="N919" s="1">
        <f t="shared" si="344"/>
        <v>43318</v>
      </c>
      <c r="O919" s="263">
        <f t="shared" si="345"/>
        <v>37.767944332132565</v>
      </c>
      <c r="P919" s="263">
        <f t="shared" si="346"/>
        <v>9.1486420298558517</v>
      </c>
      <c r="Q919" s="263">
        <f t="shared" si="347"/>
        <v>14.717429256232887</v>
      </c>
      <c r="R919" s="263">
        <f t="shared" si="351"/>
        <v>310.03007979274514</v>
      </c>
      <c r="S919" s="98">
        <f t="shared" si="348"/>
        <v>3.084814384615385E-2</v>
      </c>
      <c r="T919" s="265">
        <f>R919-'Ejercicio 7'!$J$12*EXP(-S919*34/360)</f>
        <v>309.93314040901049</v>
      </c>
      <c r="U919" s="280">
        <f t="shared" si="352"/>
        <v>8.2104690000000008E-2</v>
      </c>
      <c r="V919" s="280">
        <f t="shared" si="353"/>
        <v>8.2613260000000008E-2</v>
      </c>
      <c r="W919" s="280">
        <f t="shared" si="354"/>
        <v>-3.7158000000001024E-4</v>
      </c>
      <c r="X919" s="280">
        <f t="shared" si="355"/>
        <v>0</v>
      </c>
      <c r="Y919" s="262">
        <f t="shared" si="356"/>
        <v>9.9367780698667065</v>
      </c>
      <c r="Z919" s="262">
        <f t="shared" si="357"/>
        <v>9.7959302831965029</v>
      </c>
      <c r="AA919" s="262">
        <f t="shared" si="358"/>
        <v>10.00044829509595</v>
      </c>
      <c r="AB919" s="262">
        <f t="shared" si="359"/>
        <v>10</v>
      </c>
      <c r="AD919" s="6">
        <f t="shared" si="360"/>
        <v>902</v>
      </c>
      <c r="AE919" s="1">
        <f t="shared" si="361"/>
        <v>43537</v>
      </c>
      <c r="AF919" s="262">
        <f t="shared" si="362"/>
        <v>-0.13556333213256266</v>
      </c>
      <c r="AG919" s="262">
        <f t="shared" si="363"/>
        <v>-1.864202985585095E-2</v>
      </c>
      <c r="AH919" s="262">
        <f t="shared" si="364"/>
        <v>7.2570743767112589E-2</v>
      </c>
      <c r="AI919" s="262">
        <f t="shared" si="365"/>
        <v>-4.9100847927451241</v>
      </c>
      <c r="AJ919" s="262">
        <f t="shared" si="366"/>
        <v>-1.7095000000000304E-4</v>
      </c>
      <c r="AK919" s="262">
        <f t="shared" si="367"/>
        <v>-309.93314040901049</v>
      </c>
    </row>
    <row r="920" spans="1:37" x14ac:dyDescent="0.25">
      <c r="A920" s="6">
        <f t="shared" si="349"/>
        <v>903</v>
      </c>
      <c r="B920" s="245">
        <f>+Rendimientos!F1593</f>
        <v>43319</v>
      </c>
      <c r="C920" s="247">
        <f>+Rendimientos!G1593</f>
        <v>-1.1552475051150857E-2</v>
      </c>
      <c r="D920" s="247">
        <f>+Rendimientos!H1593</f>
        <v>2.6889476432116692E-2</v>
      </c>
      <c r="E920" s="247">
        <f>+Rendimientos!I1593</f>
        <v>-1.3402990420281374E-2</v>
      </c>
      <c r="F920">
        <f>+VLOOKUP(B920,ASURB.MX!$A$2:$H$1054,8,FALSE)</f>
        <v>5.2460029924946425E-3</v>
      </c>
      <c r="G920" s="264">
        <f>+dr!F907</f>
        <v>-1.7637000000000902E-4</v>
      </c>
      <c r="H920" s="264">
        <f>+dr!G907</f>
        <v>2.1651000000000309E-4</v>
      </c>
      <c r="I920" s="264">
        <f>+dr!H907</f>
        <v>7.3999999999907473E-6</v>
      </c>
      <c r="J920" s="264">
        <f>+dr!I907</f>
        <v>6.9700000000019746E-5</v>
      </c>
      <c r="K920" s="264">
        <f>+dr!J907</f>
        <v>0</v>
      </c>
      <c r="M920" s="6">
        <f t="shared" si="350"/>
        <v>903</v>
      </c>
      <c r="N920" s="1">
        <f t="shared" si="344"/>
        <v>43319</v>
      </c>
      <c r="O920" s="263">
        <f t="shared" si="345"/>
        <v>37.200135417803303</v>
      </c>
      <c r="P920" s="263">
        <f t="shared" si="346"/>
        <v>9.3788314000362742</v>
      </c>
      <c r="Q920" s="263">
        <f t="shared" si="347"/>
        <v>14.593092295425096</v>
      </c>
      <c r="R920" s="263">
        <f t="shared" si="351"/>
        <v>306.72486129296283</v>
      </c>
      <c r="S920" s="98">
        <f t="shared" si="348"/>
        <v>3.0500823846153838E-2</v>
      </c>
      <c r="T920" s="265">
        <f>R920-'Ejercicio 7'!$J$12*EXP(-S920*34/360)</f>
        <v>306.62791872932729</v>
      </c>
      <c r="U920" s="280">
        <f t="shared" si="352"/>
        <v>8.2224490000000011E-2</v>
      </c>
      <c r="V920" s="280">
        <f t="shared" si="353"/>
        <v>8.2628209999999994E-2</v>
      </c>
      <c r="W920" s="280">
        <f t="shared" si="354"/>
        <v>-2.0676999999998114E-4</v>
      </c>
      <c r="X920" s="280">
        <f t="shared" si="355"/>
        <v>0</v>
      </c>
      <c r="Y920" s="262">
        <f t="shared" si="356"/>
        <v>9.9367780698667065</v>
      </c>
      <c r="Z920" s="262">
        <f t="shared" si="357"/>
        <v>9.7959302831965029</v>
      </c>
      <c r="AA920" s="262">
        <f t="shared" si="358"/>
        <v>10.00044829509595</v>
      </c>
      <c r="AB920" s="262">
        <f t="shared" si="359"/>
        <v>10</v>
      </c>
      <c r="AD920" s="6">
        <f t="shared" si="360"/>
        <v>903</v>
      </c>
      <c r="AE920" s="1">
        <f t="shared" si="361"/>
        <v>43537</v>
      </c>
      <c r="AF920" s="262">
        <f t="shared" si="362"/>
        <v>0.43224558219669973</v>
      </c>
      <c r="AG920" s="262">
        <f t="shared" si="363"/>
        <v>-0.24883140003627346</v>
      </c>
      <c r="AH920" s="262">
        <f t="shared" si="364"/>
        <v>0.19690770457490281</v>
      </c>
      <c r="AI920" s="262">
        <f t="shared" si="365"/>
        <v>-1.6048662929628108</v>
      </c>
      <c r="AJ920" s="262">
        <f t="shared" si="366"/>
        <v>1.7637000000000902E-4</v>
      </c>
      <c r="AK920" s="262">
        <f t="shared" si="367"/>
        <v>-306.62791872932729</v>
      </c>
    </row>
    <row r="921" spans="1:37" x14ac:dyDescent="0.25">
      <c r="A921" s="6">
        <f t="shared" si="349"/>
        <v>904</v>
      </c>
      <c r="B921" s="245">
        <f>+Rendimientos!F1594</f>
        <v>43320</v>
      </c>
      <c r="C921" s="247">
        <f>+Rendimientos!G1594</f>
        <v>1.4513790646469855E-3</v>
      </c>
      <c r="D921" s="247">
        <f>+Rendimientos!H1594</f>
        <v>-8.966434005489108E-3</v>
      </c>
      <c r="E921" s="247">
        <f>+Rendimientos!I1594</f>
        <v>9.450448432054219E-3</v>
      </c>
      <c r="F921">
        <f>+VLOOKUP(B921,ASURB.MX!$A$2:$H$1054,8,FALSE)</f>
        <v>-6.8164788544217234E-3</v>
      </c>
      <c r="G921" s="264">
        <f>+dr!F908</f>
        <v>-2.8819999999998847E-5</v>
      </c>
      <c r="H921" s="264">
        <f>+dr!G908</f>
        <v>-2.2242999999999569E-4</v>
      </c>
      <c r="I921" s="264">
        <f>+dr!H908</f>
        <v>-9.077999999999864E-5</v>
      </c>
      <c r="J921" s="264">
        <f>+dr!I908</f>
        <v>-5.9030000000001581E-5</v>
      </c>
      <c r="K921" s="264">
        <f>+dr!J908</f>
        <v>0</v>
      </c>
      <c r="M921" s="6">
        <f t="shared" si="350"/>
        <v>904</v>
      </c>
      <c r="N921" s="1">
        <f t="shared" si="344"/>
        <v>43320</v>
      </c>
      <c r="O921" s="263">
        <f t="shared" si="345"/>
        <v>37.687039505446627</v>
      </c>
      <c r="P921" s="263">
        <f t="shared" si="346"/>
        <v>9.0485023750801741</v>
      </c>
      <c r="Q921" s="263">
        <f t="shared" si="347"/>
        <v>14.930434672430106</v>
      </c>
      <c r="R921" s="263">
        <f t="shared" si="351"/>
        <v>303.0472235332889</v>
      </c>
      <c r="S921" s="98">
        <f t="shared" si="348"/>
        <v>3.0648373846153848E-2</v>
      </c>
      <c r="T921" s="265">
        <f>R921-'Ejercicio 7'!$J$12*EXP(-S921*34/360)</f>
        <v>302.95028232056546</v>
      </c>
      <c r="U921" s="280">
        <f t="shared" si="352"/>
        <v>8.1785550000000012E-2</v>
      </c>
      <c r="V921" s="280">
        <f t="shared" si="353"/>
        <v>8.2530030000000004E-2</v>
      </c>
      <c r="W921" s="280">
        <f t="shared" si="354"/>
        <v>-3.3550000000000246E-4</v>
      </c>
      <c r="X921" s="280">
        <f t="shared" si="355"/>
        <v>0</v>
      </c>
      <c r="Y921" s="262">
        <f t="shared" si="356"/>
        <v>9.9367780698667065</v>
      </c>
      <c r="Z921" s="262">
        <f t="shared" si="357"/>
        <v>9.7959302831965029</v>
      </c>
      <c r="AA921" s="262">
        <f t="shared" si="358"/>
        <v>10.00044829509595</v>
      </c>
      <c r="AB921" s="262">
        <f t="shared" si="359"/>
        <v>10</v>
      </c>
      <c r="AD921" s="6">
        <f t="shared" si="360"/>
        <v>904</v>
      </c>
      <c r="AE921" s="1">
        <f t="shared" si="361"/>
        <v>43537</v>
      </c>
      <c r="AF921" s="262">
        <f t="shared" si="362"/>
        <v>-5.4658505446624872E-2</v>
      </c>
      <c r="AG921" s="262">
        <f t="shared" si="363"/>
        <v>8.1497624919826706E-2</v>
      </c>
      <c r="AH921" s="262">
        <f t="shared" si="364"/>
        <v>-0.1404346724301071</v>
      </c>
      <c r="AI921" s="262">
        <f t="shared" si="365"/>
        <v>2.0727714667111172</v>
      </c>
      <c r="AJ921" s="262">
        <f t="shared" si="366"/>
        <v>2.8819999999998847E-5</v>
      </c>
      <c r="AK921" s="262">
        <f t="shared" si="367"/>
        <v>-302.95028232056546</v>
      </c>
    </row>
    <row r="922" spans="1:37" x14ac:dyDescent="0.25">
      <c r="A922" s="6">
        <f t="shared" si="349"/>
        <v>905</v>
      </c>
      <c r="B922" s="245">
        <f>+Rendimientos!F1595</f>
        <v>43321</v>
      </c>
      <c r="C922" s="247">
        <f>+Rendimientos!G1595</f>
        <v>-3.7684547756922669E-2</v>
      </c>
      <c r="D922" s="247">
        <f>+Rendimientos!H1595</f>
        <v>-1.005797163634021E-2</v>
      </c>
      <c r="E922" s="247">
        <f>+Rendimientos!I1595</f>
        <v>3.4593214351379348E-3</v>
      </c>
      <c r="F922">
        <f>+VLOOKUP(B922,ASURB.MX!$A$2:$H$1054,8,FALSE)</f>
        <v>4.5881458675301962E-3</v>
      </c>
      <c r="G922" s="264">
        <f>+dr!F909</f>
        <v>-3.6667999999999423E-4</v>
      </c>
      <c r="H922" s="264">
        <f>+dr!G909</f>
        <v>2.144399999999963E-4</v>
      </c>
      <c r="I922" s="264">
        <f>+dr!H909</f>
        <v>1.2881000000000697E-4</v>
      </c>
      <c r="J922" s="264">
        <f>+dr!I909</f>
        <v>1.5900999999998722E-4</v>
      </c>
      <c r="K922" s="264">
        <f>+dr!J909</f>
        <v>0</v>
      </c>
      <c r="M922" s="6">
        <f t="shared" si="350"/>
        <v>905</v>
      </c>
      <c r="N922" s="1">
        <f t="shared" si="344"/>
        <v>43321</v>
      </c>
      <c r="O922" s="263">
        <f t="shared" si="345"/>
        <v>36.24061056417694</v>
      </c>
      <c r="P922" s="263">
        <f t="shared" si="346"/>
        <v>9.0386309827131566</v>
      </c>
      <c r="Q922" s="263">
        <f t="shared" si="347"/>
        <v>14.841251961419452</v>
      </c>
      <c r="R922" s="263">
        <f t="shared" si="351"/>
        <v>306.52314651458437</v>
      </c>
      <c r="S922" s="98">
        <f t="shared" si="348"/>
        <v>3.0310513846153853E-2</v>
      </c>
      <c r="T922" s="265">
        <f>R922-'Ejercicio 7'!$J$12*EXP(-S922*34/360)</f>
        <v>306.42620220851444</v>
      </c>
      <c r="U922" s="280">
        <f t="shared" si="352"/>
        <v>8.2222420000000004E-2</v>
      </c>
      <c r="V922" s="280">
        <f t="shared" si="353"/>
        <v>8.274962000000001E-2</v>
      </c>
      <c r="W922" s="280">
        <f t="shared" si="354"/>
        <v>-1.1746000000001366E-4</v>
      </c>
      <c r="X922" s="280">
        <f t="shared" si="355"/>
        <v>0</v>
      </c>
      <c r="Y922" s="262">
        <f t="shared" si="356"/>
        <v>9.9367780698667065</v>
      </c>
      <c r="Z922" s="262">
        <f t="shared" si="357"/>
        <v>9.7959302831965029</v>
      </c>
      <c r="AA922" s="262">
        <f t="shared" si="358"/>
        <v>10.00044829509595</v>
      </c>
      <c r="AB922" s="262">
        <f t="shared" si="359"/>
        <v>10</v>
      </c>
      <c r="AD922" s="6">
        <f t="shared" si="360"/>
        <v>905</v>
      </c>
      <c r="AE922" s="1">
        <f t="shared" si="361"/>
        <v>43537</v>
      </c>
      <c r="AF922" s="262">
        <f t="shared" si="362"/>
        <v>1.3917704358230623</v>
      </c>
      <c r="AG922" s="262">
        <f t="shared" si="363"/>
        <v>9.1369017286844212E-2</v>
      </c>
      <c r="AH922" s="262">
        <f t="shared" si="364"/>
        <v>-5.1251961419453096E-2</v>
      </c>
      <c r="AI922" s="262">
        <f t="shared" si="365"/>
        <v>-1.4031515145843514</v>
      </c>
      <c r="AJ922" s="262">
        <f t="shared" si="366"/>
        <v>3.6667999999999423E-4</v>
      </c>
      <c r="AK922" s="262">
        <f t="shared" si="367"/>
        <v>-306.42620220851444</v>
      </c>
    </row>
    <row r="923" spans="1:37" x14ac:dyDescent="0.25">
      <c r="A923" s="6">
        <f t="shared" si="349"/>
        <v>906</v>
      </c>
      <c r="B923" s="245">
        <f>+Rendimientos!F1596</f>
        <v>43322</v>
      </c>
      <c r="C923" s="247">
        <f>+Rendimientos!G1596</f>
        <v>0</v>
      </c>
      <c r="D923" s="247">
        <f>+Rendimientos!H1596</f>
        <v>-1.9651077400037527E-2</v>
      </c>
      <c r="E923" s="247">
        <f>+Rendimientos!I1596</f>
        <v>-1.8422160707959268E-2</v>
      </c>
      <c r="F923">
        <f>+VLOOKUP(B923,ASURB.MX!$A$2:$H$1054,8,FALSE)</f>
        <v>-1.1597912493590865E-2</v>
      </c>
      <c r="G923" s="264">
        <f>+dr!F910</f>
        <v>8.3910000000006479E-5</v>
      </c>
      <c r="H923" s="264">
        <f>+dr!G910</f>
        <v>1.0275999999999341E-4</v>
      </c>
      <c r="I923" s="264">
        <f>+dr!H910</f>
        <v>1.6207999999999501E-4</v>
      </c>
      <c r="J923" s="264">
        <f>+dr!I910</f>
        <v>4.9173999999999052E-4</v>
      </c>
      <c r="K923" s="264">
        <f>+dr!J910</f>
        <v>0</v>
      </c>
      <c r="M923" s="6">
        <f t="shared" si="350"/>
        <v>906</v>
      </c>
      <c r="N923" s="1">
        <f t="shared" si="344"/>
        <v>43322</v>
      </c>
      <c r="O923" s="263">
        <f t="shared" si="345"/>
        <v>37.632381000000002</v>
      </c>
      <c r="P923" s="263">
        <f t="shared" si="346"/>
        <v>8.9523370151011026</v>
      </c>
      <c r="Q923" s="263">
        <f t="shared" si="347"/>
        <v>14.520030588127018</v>
      </c>
      <c r="R923" s="263">
        <f t="shared" si="351"/>
        <v>301.60168197894694</v>
      </c>
      <c r="S923" s="98">
        <f t="shared" si="348"/>
        <v>3.0761103846153853E-2</v>
      </c>
      <c r="T923" s="265">
        <f>R923-'Ejercicio 7'!$J$12*EXP(-S923*34/360)</f>
        <v>301.50474179832418</v>
      </c>
      <c r="U923" s="280">
        <f t="shared" si="352"/>
        <v>8.2110740000000002E-2</v>
      </c>
      <c r="V923" s="280">
        <f t="shared" si="353"/>
        <v>8.2782889999999998E-2</v>
      </c>
      <c r="W923" s="280">
        <f t="shared" si="354"/>
        <v>2.1526999999998964E-4</v>
      </c>
      <c r="X923" s="280">
        <f t="shared" si="355"/>
        <v>0</v>
      </c>
      <c r="Y923" s="262">
        <f t="shared" si="356"/>
        <v>9.9367780698667065</v>
      </c>
      <c r="Z923" s="262">
        <f t="shared" si="357"/>
        <v>9.7959302831965029</v>
      </c>
      <c r="AA923" s="262">
        <f t="shared" si="358"/>
        <v>10.00044829509595</v>
      </c>
      <c r="AB923" s="262">
        <f t="shared" si="359"/>
        <v>10</v>
      </c>
      <c r="AD923" s="6">
        <f t="shared" si="360"/>
        <v>906</v>
      </c>
      <c r="AE923" s="1">
        <f t="shared" si="361"/>
        <v>43537</v>
      </c>
      <c r="AF923" s="262">
        <f t="shared" si="362"/>
        <v>0</v>
      </c>
      <c r="AG923" s="262">
        <f t="shared" si="363"/>
        <v>0.1776629848988982</v>
      </c>
      <c r="AH923" s="262">
        <f t="shared" si="364"/>
        <v>0.26996941187298162</v>
      </c>
      <c r="AI923" s="262">
        <f t="shared" si="365"/>
        <v>3.5183130210530749</v>
      </c>
      <c r="AJ923" s="262">
        <f t="shared" si="366"/>
        <v>-8.3910000000006479E-5</v>
      </c>
      <c r="AK923" s="262">
        <f t="shared" si="367"/>
        <v>-301.50474179832418</v>
      </c>
    </row>
    <row r="924" spans="1:37" x14ac:dyDescent="0.25">
      <c r="A924" s="6">
        <f t="shared" si="349"/>
        <v>907</v>
      </c>
      <c r="B924" s="245">
        <f>+Rendimientos!F1597</f>
        <v>43325</v>
      </c>
      <c r="C924" s="247">
        <f>+Rendimientos!G1597</f>
        <v>-7.5586149739266147E-3</v>
      </c>
      <c r="D924" s="247">
        <f>+Rendimientos!H1597</f>
        <v>9.2356473605328098E-3</v>
      </c>
      <c r="E924" s="247">
        <f>+Rendimientos!I1597</f>
        <v>3.5113291107306257E-3</v>
      </c>
      <c r="F924">
        <f>+VLOOKUP(B924,ASURB.MX!$A$2:$H$1054,8,FALSE)</f>
        <v>9.3355366415409872E-3</v>
      </c>
      <c r="G924" s="264">
        <f>+dr!F911</f>
        <v>-2.8348000000000262E-4</v>
      </c>
      <c r="H924" s="264">
        <f>+dr!G911</f>
        <v>1.6742000000000146E-4</v>
      </c>
      <c r="I924" s="264">
        <f>+dr!H911</f>
        <v>-2.2333999999998855E-4</v>
      </c>
      <c r="J924" s="264">
        <f>+dr!I911</f>
        <v>2.1904999999999841E-4</v>
      </c>
      <c r="K924" s="264">
        <f>+dr!J911</f>
        <v>0</v>
      </c>
      <c r="M924" s="6">
        <f t="shared" si="350"/>
        <v>907</v>
      </c>
      <c r="N924" s="1">
        <f t="shared" si="344"/>
        <v>43325</v>
      </c>
      <c r="O924" s="263">
        <f t="shared" si="345"/>
        <v>37.349004637048196</v>
      </c>
      <c r="P924" s="263">
        <f t="shared" si="346"/>
        <v>9.2147120435416401</v>
      </c>
      <c r="Q924" s="263">
        <f t="shared" si="347"/>
        <v>14.842023840508496</v>
      </c>
      <c r="R924" s="263">
        <f t="shared" si="351"/>
        <v>307.98179131125073</v>
      </c>
      <c r="S924" s="98">
        <f t="shared" si="348"/>
        <v>3.0393713846153844E-2</v>
      </c>
      <c r="T924" s="265">
        <f>R924-'Ejercicio 7'!$J$12*EXP(-S924*34/360)</f>
        <v>307.88484776694463</v>
      </c>
      <c r="U924" s="280">
        <f t="shared" si="352"/>
        <v>8.217540000000001E-2</v>
      </c>
      <c r="V924" s="280">
        <f t="shared" si="353"/>
        <v>8.2397470000000014E-2</v>
      </c>
      <c r="W924" s="280">
        <f t="shared" si="354"/>
        <v>-5.7420000000002469E-5</v>
      </c>
      <c r="X924" s="280">
        <f t="shared" si="355"/>
        <v>0</v>
      </c>
      <c r="Y924" s="262">
        <f t="shared" si="356"/>
        <v>9.9367780698667065</v>
      </c>
      <c r="Z924" s="262">
        <f t="shared" si="357"/>
        <v>9.7959302831965029</v>
      </c>
      <c r="AA924" s="262">
        <f t="shared" si="358"/>
        <v>10.00044829509595</v>
      </c>
      <c r="AB924" s="262">
        <f t="shared" si="359"/>
        <v>10</v>
      </c>
      <c r="AD924" s="6">
        <f t="shared" si="360"/>
        <v>907</v>
      </c>
      <c r="AE924" s="1">
        <f t="shared" si="361"/>
        <v>43537</v>
      </c>
      <c r="AF924" s="262">
        <f t="shared" si="362"/>
        <v>0.28337636295180602</v>
      </c>
      <c r="AG924" s="262">
        <f t="shared" si="363"/>
        <v>-8.4712043541639304E-2</v>
      </c>
      <c r="AH924" s="262">
        <f t="shared" si="364"/>
        <v>-5.2023840508496733E-2</v>
      </c>
      <c r="AI924" s="262">
        <f t="shared" si="365"/>
        <v>-2.8617963112507141</v>
      </c>
      <c r="AJ924" s="262">
        <f t="shared" si="366"/>
        <v>2.8348000000000262E-4</v>
      </c>
      <c r="AK924" s="262">
        <f t="shared" si="367"/>
        <v>-307.88484776694463</v>
      </c>
    </row>
    <row r="925" spans="1:37" x14ac:dyDescent="0.25">
      <c r="A925" s="6">
        <f t="shared" si="349"/>
        <v>908</v>
      </c>
      <c r="B925" s="245">
        <f>+Rendimientos!F1598</f>
        <v>43326</v>
      </c>
      <c r="C925" s="247">
        <f>+Rendimientos!G1598</f>
        <v>1.8045602469174554E-2</v>
      </c>
      <c r="D925" s="247">
        <f>+Rendimientos!H1598</f>
        <v>8.1384152312965353E-3</v>
      </c>
      <c r="E925" s="247">
        <f>+Rendimientos!I1598</f>
        <v>-1.0019060159873947E-3</v>
      </c>
      <c r="F925">
        <f>+VLOOKUP(B925,ASURB.MX!$A$2:$H$1054,8,FALSE)</f>
        <v>3.161075087759653E-2</v>
      </c>
      <c r="G925" s="264">
        <f>+dr!F912</f>
        <v>-4.832000000000447E-5</v>
      </c>
      <c r="H925" s="264">
        <f>+dr!G912</f>
        <v>-1.4138999999999124E-4</v>
      </c>
      <c r="I925" s="264">
        <f>+dr!H912</f>
        <v>5.4579999999998519E-5</v>
      </c>
      <c r="J925" s="264">
        <f>+dr!I912</f>
        <v>-1.0699999999919108E-6</v>
      </c>
      <c r="K925" s="264">
        <f>+dr!J912</f>
        <v>0</v>
      </c>
      <c r="M925" s="6">
        <f t="shared" si="350"/>
        <v>908</v>
      </c>
      <c r="N925" s="1">
        <f t="shared" si="344"/>
        <v>43326</v>
      </c>
      <c r="O925" s="263">
        <f t="shared" si="345"/>
        <v>38.317644386949922</v>
      </c>
      <c r="P925" s="263">
        <f t="shared" si="346"/>
        <v>9.2046069102780628</v>
      </c>
      <c r="Q925" s="263">
        <f t="shared" si="347"/>
        <v>14.775189230761887</v>
      </c>
      <c r="R925" s="263">
        <f t="shared" si="351"/>
        <v>314.91913020048884</v>
      </c>
      <c r="S925" s="98">
        <f t="shared" si="348"/>
        <v>3.0628873846153842E-2</v>
      </c>
      <c r="T925" s="265">
        <f>R925-'Ejercicio 7'!$J$12*EXP(-S925*34/360)</f>
        <v>314.82218880923187</v>
      </c>
      <c r="U925" s="280">
        <f t="shared" si="352"/>
        <v>8.1866590000000017E-2</v>
      </c>
      <c r="V925" s="280">
        <f t="shared" si="353"/>
        <v>8.2675390000000001E-2</v>
      </c>
      <c r="W925" s="280">
        <f t="shared" si="354"/>
        <v>-2.7753999999999279E-4</v>
      </c>
      <c r="X925" s="280">
        <f t="shared" si="355"/>
        <v>0</v>
      </c>
      <c r="Y925" s="262">
        <f t="shared" si="356"/>
        <v>9.9367780698667065</v>
      </c>
      <c r="Z925" s="262">
        <f t="shared" si="357"/>
        <v>9.7959302831965029</v>
      </c>
      <c r="AA925" s="262">
        <f t="shared" si="358"/>
        <v>10.00044829509595</v>
      </c>
      <c r="AB925" s="262">
        <f t="shared" si="359"/>
        <v>10</v>
      </c>
      <c r="AD925" s="6">
        <f t="shared" si="360"/>
        <v>908</v>
      </c>
      <c r="AE925" s="1">
        <f t="shared" si="361"/>
        <v>43537</v>
      </c>
      <c r="AF925" s="262">
        <f t="shared" si="362"/>
        <v>-0.68526338694992006</v>
      </c>
      <c r="AG925" s="262">
        <f t="shared" si="363"/>
        <v>-7.4606910278061989E-2</v>
      </c>
      <c r="AH925" s="262">
        <f t="shared" si="364"/>
        <v>1.4810769238112087E-2</v>
      </c>
      <c r="AI925" s="262">
        <f t="shared" si="365"/>
        <v>-9.7991352004888199</v>
      </c>
      <c r="AJ925" s="262">
        <f t="shared" si="366"/>
        <v>4.832000000000447E-5</v>
      </c>
      <c r="AK925" s="262">
        <f t="shared" si="367"/>
        <v>-314.82218880923187</v>
      </c>
    </row>
    <row r="926" spans="1:37" x14ac:dyDescent="0.25">
      <c r="A926" s="6">
        <f t="shared" si="349"/>
        <v>909</v>
      </c>
      <c r="B926" s="245">
        <f>+Rendimientos!F1599</f>
        <v>43327</v>
      </c>
      <c r="C926" s="247">
        <f>+Rendimientos!G1599</f>
        <v>-2.2608348027592765E-2</v>
      </c>
      <c r="D926" s="247">
        <f>+Rendimientos!H1599</f>
        <v>-2.1765065167044136E-2</v>
      </c>
      <c r="E926" s="247">
        <f>+Rendimientos!I1599</f>
        <v>-1.1088874289927376E-2</v>
      </c>
      <c r="F926">
        <f>+VLOOKUP(B926,ASURB.MX!$A$2:$H$1054,8,FALSE)</f>
        <v>-2.5993240908236674E-2</v>
      </c>
      <c r="G926" s="264">
        <f>+dr!F913</f>
        <v>4.7950000000004933E-5</v>
      </c>
      <c r="H926" s="264">
        <f>+dr!G913</f>
        <v>-2.7720000000008849E-5</v>
      </c>
      <c r="I926" s="264">
        <f>+dr!H913</f>
        <v>2.7661999999999132E-4</v>
      </c>
      <c r="J926" s="264">
        <f>+dr!I913</f>
        <v>7.9031999999999714E-4</v>
      </c>
      <c r="K926" s="264">
        <f>+dr!J913</f>
        <v>0</v>
      </c>
      <c r="M926" s="6">
        <f t="shared" si="350"/>
        <v>909</v>
      </c>
      <c r="N926" s="1">
        <f t="shared" si="344"/>
        <v>43327</v>
      </c>
      <c r="O926" s="263">
        <f t="shared" si="345"/>
        <v>36.791120619970194</v>
      </c>
      <c r="P926" s="263">
        <f t="shared" si="346"/>
        <v>8.9334318738242562</v>
      </c>
      <c r="Q926" s="263">
        <f t="shared" si="347"/>
        <v>14.626901509834155</v>
      </c>
      <c r="R926" s="263">
        <f t="shared" si="351"/>
        <v>297.29112708096363</v>
      </c>
      <c r="S926" s="98">
        <f t="shared" si="348"/>
        <v>3.0725143846153852E-2</v>
      </c>
      <c r="T926" s="265">
        <f>R926-'Ejercicio 7'!$J$12*EXP(-S926*34/360)</f>
        <v>297.19418657110992</v>
      </c>
      <c r="U926" s="280">
        <f t="shared" si="352"/>
        <v>8.1980259999999999E-2</v>
      </c>
      <c r="V926" s="280">
        <f t="shared" si="353"/>
        <v>8.2897429999999994E-2</v>
      </c>
      <c r="W926" s="280">
        <f t="shared" si="354"/>
        <v>5.1384999999999625E-4</v>
      </c>
      <c r="X926" s="280">
        <f t="shared" si="355"/>
        <v>0</v>
      </c>
      <c r="Y926" s="262">
        <f t="shared" si="356"/>
        <v>9.9367780698667065</v>
      </c>
      <c r="Z926" s="262">
        <f t="shared" si="357"/>
        <v>9.7959302831965029</v>
      </c>
      <c r="AA926" s="262">
        <f t="shared" si="358"/>
        <v>10.00044829509595</v>
      </c>
      <c r="AB926" s="262">
        <f t="shared" si="359"/>
        <v>10</v>
      </c>
      <c r="AD926" s="6">
        <f t="shared" si="360"/>
        <v>909</v>
      </c>
      <c r="AE926" s="1">
        <f t="shared" si="361"/>
        <v>43537</v>
      </c>
      <c r="AF926" s="262">
        <f t="shared" si="362"/>
        <v>0.84126038002980863</v>
      </c>
      <c r="AG926" s="262">
        <f t="shared" si="363"/>
        <v>0.1965681261757446</v>
      </c>
      <c r="AH926" s="262">
        <f t="shared" si="364"/>
        <v>0.16309849016584366</v>
      </c>
      <c r="AI926" s="262">
        <f t="shared" si="365"/>
        <v>7.8288679190363837</v>
      </c>
      <c r="AJ926" s="262">
        <f t="shared" si="366"/>
        <v>-4.7950000000004933E-5</v>
      </c>
      <c r="AK926" s="262">
        <f t="shared" si="367"/>
        <v>-297.19418657110992</v>
      </c>
    </row>
    <row r="927" spans="1:37" x14ac:dyDescent="0.25">
      <c r="A927" s="6">
        <f t="shared" si="349"/>
        <v>910</v>
      </c>
      <c r="B927" s="245">
        <f>+Rendimientos!F1600</f>
        <v>43328</v>
      </c>
      <c r="C927" s="247">
        <f>+Rendimientos!G1600</f>
        <v>-4.1234935459687191E-2</v>
      </c>
      <c r="D927" s="247">
        <f>+Rendimientos!H1600</f>
        <v>8.5062832280830072E-3</v>
      </c>
      <c r="E927" s="247">
        <f>+Rendimientos!I1600</f>
        <v>-3.0457538480585808E-3</v>
      </c>
      <c r="F927">
        <f>+VLOOKUP(B927,ASURB.MX!$A$2:$H$1054,8,FALSE)</f>
        <v>-1.9977642549168246E-2</v>
      </c>
      <c r="G927" s="264">
        <f>+dr!F914</f>
        <v>-1.3578000000000201E-4</v>
      </c>
      <c r="H927" s="264">
        <f>+dr!G914</f>
        <v>7.2600000000005993E-5</v>
      </c>
      <c r="I927" s="264">
        <f>+dr!H914</f>
        <v>1.0098099999999999E-3</v>
      </c>
      <c r="J927" s="264">
        <f>+dr!I914</f>
        <v>-1.1003999999999181E-4</v>
      </c>
      <c r="K927" s="264">
        <f>+dr!J914</f>
        <v>0</v>
      </c>
      <c r="M927" s="6">
        <f t="shared" si="350"/>
        <v>910</v>
      </c>
      <c r="N927" s="1">
        <f t="shared" si="344"/>
        <v>43328</v>
      </c>
      <c r="O927" s="263">
        <f t="shared" si="345"/>
        <v>36.112170487042683</v>
      </c>
      <c r="P927" s="263">
        <f t="shared" si="346"/>
        <v>9.207993613475022</v>
      </c>
      <c r="Q927" s="263">
        <f t="shared" si="347"/>
        <v>14.745021831572426</v>
      </c>
      <c r="R927" s="263">
        <f t="shared" si="351"/>
        <v>299.0849009995834</v>
      </c>
      <c r="S927" s="98">
        <f t="shared" si="348"/>
        <v>3.0541413846153845E-2</v>
      </c>
      <c r="T927" s="265">
        <f>R927-'Ejercicio 7'!$J$12*EXP(-S927*34/360)</f>
        <v>298.98795880757643</v>
      </c>
      <c r="U927" s="280">
        <f t="shared" si="352"/>
        <v>8.2080580000000014E-2</v>
      </c>
      <c r="V927" s="280">
        <f t="shared" si="353"/>
        <v>8.3630620000000003E-2</v>
      </c>
      <c r="W927" s="280">
        <f t="shared" si="354"/>
        <v>-3.8650999999999269E-4</v>
      </c>
      <c r="X927" s="280">
        <f t="shared" si="355"/>
        <v>0</v>
      </c>
      <c r="Y927" s="262">
        <f t="shared" si="356"/>
        <v>9.9367780698667065</v>
      </c>
      <c r="Z927" s="262">
        <f t="shared" si="357"/>
        <v>9.7959302831965029</v>
      </c>
      <c r="AA927" s="262">
        <f t="shared" si="358"/>
        <v>10.00044829509595</v>
      </c>
      <c r="AB927" s="262">
        <f t="shared" si="359"/>
        <v>10</v>
      </c>
      <c r="AD927" s="6">
        <f t="shared" si="360"/>
        <v>910</v>
      </c>
      <c r="AE927" s="1">
        <f t="shared" si="361"/>
        <v>43537</v>
      </c>
      <c r="AF927" s="262">
        <f t="shared" si="362"/>
        <v>1.5202105129573198</v>
      </c>
      <c r="AG927" s="262">
        <f t="shared" si="363"/>
        <v>-7.7993613475021206E-2</v>
      </c>
      <c r="AH927" s="262">
        <f t="shared" si="364"/>
        <v>4.497816842757274E-2</v>
      </c>
      <c r="AI927" s="262">
        <f t="shared" si="365"/>
        <v>6.0350940004166205</v>
      </c>
      <c r="AJ927" s="262">
        <f t="shared" si="366"/>
        <v>1.3578000000000201E-4</v>
      </c>
      <c r="AK927" s="262">
        <f t="shared" si="367"/>
        <v>-298.98795880757643</v>
      </c>
    </row>
    <row r="928" spans="1:37" x14ac:dyDescent="0.25">
      <c r="A928" s="6">
        <f t="shared" si="349"/>
        <v>911</v>
      </c>
      <c r="B928" s="245">
        <f>+Rendimientos!F1601</f>
        <v>43329</v>
      </c>
      <c r="C928" s="247">
        <f>+Rendimientos!G1601</f>
        <v>1.2628423548179279E-2</v>
      </c>
      <c r="D928" s="247">
        <f>+Rendimientos!H1601</f>
        <v>3.5869560293026116E-3</v>
      </c>
      <c r="E928" s="247">
        <f>+Rendimientos!I1601</f>
        <v>-5.6079417656494839E-3</v>
      </c>
      <c r="F928">
        <f>+VLOOKUP(B928,ASURB.MX!$A$2:$H$1054,8,FALSE)</f>
        <v>-3.7608906856684464E-2</v>
      </c>
      <c r="G928" s="264">
        <f>+dr!F915</f>
        <v>-9.6980000000010391E-5</v>
      </c>
      <c r="H928" s="264">
        <f>+dr!G915</f>
        <v>-1.0209999999999386E-4</v>
      </c>
      <c r="I928" s="264">
        <f>+dr!H915</f>
        <v>8.2409999999991101E-5</v>
      </c>
      <c r="J928" s="264">
        <f>+dr!I915</f>
        <v>-6.2170000000000281E-5</v>
      </c>
      <c r="K928" s="264">
        <f>+dr!J915</f>
        <v>0</v>
      </c>
      <c r="M928" s="6">
        <f t="shared" si="350"/>
        <v>911</v>
      </c>
      <c r="N928" s="1">
        <f t="shared" si="344"/>
        <v>43329</v>
      </c>
      <c r="O928" s="263">
        <f t="shared" si="345"/>
        <v>38.110632069102465</v>
      </c>
      <c r="P928" s="263">
        <f t="shared" si="346"/>
        <v>9.162807713283998</v>
      </c>
      <c r="Q928" s="263">
        <f t="shared" si="347"/>
        <v>14.707290672592263</v>
      </c>
      <c r="R928" s="263">
        <f t="shared" si="351"/>
        <v>293.85787103921439</v>
      </c>
      <c r="S928" s="98">
        <f t="shared" si="348"/>
        <v>3.0580213846153836E-2</v>
      </c>
      <c r="T928" s="265">
        <f>R928-'Ejercicio 7'!$J$12*EXP(-S928*34/360)</f>
        <v>293.76092920244605</v>
      </c>
      <c r="U928" s="280">
        <f t="shared" si="352"/>
        <v>8.1905880000000014E-2</v>
      </c>
      <c r="V928" s="280">
        <f t="shared" si="353"/>
        <v>8.2703219999999994E-2</v>
      </c>
      <c r="W928" s="280">
        <f t="shared" si="354"/>
        <v>-3.3864000000000116E-4</v>
      </c>
      <c r="X928" s="280">
        <f t="shared" si="355"/>
        <v>0</v>
      </c>
      <c r="Y928" s="262">
        <f t="shared" si="356"/>
        <v>9.9367780698667065</v>
      </c>
      <c r="Z928" s="262">
        <f t="shared" si="357"/>
        <v>9.7959302831965029</v>
      </c>
      <c r="AA928" s="262">
        <f t="shared" si="358"/>
        <v>10.00044829509595</v>
      </c>
      <c r="AB928" s="262">
        <f t="shared" si="359"/>
        <v>10</v>
      </c>
      <c r="AD928" s="6">
        <f t="shared" si="360"/>
        <v>911</v>
      </c>
      <c r="AE928" s="1">
        <f t="shared" si="361"/>
        <v>43537</v>
      </c>
      <c r="AF928" s="262">
        <f t="shared" si="362"/>
        <v>-0.47825106910246262</v>
      </c>
      <c r="AG928" s="262">
        <f t="shared" si="363"/>
        <v>-3.2807713283997231E-2</v>
      </c>
      <c r="AH928" s="262">
        <f t="shared" si="364"/>
        <v>8.2709327407735955E-2</v>
      </c>
      <c r="AI928" s="262">
        <f t="shared" si="365"/>
        <v>11.26212396078563</v>
      </c>
      <c r="AJ928" s="262">
        <f t="shared" si="366"/>
        <v>9.6980000000010391E-5</v>
      </c>
      <c r="AK928" s="262">
        <f t="shared" si="367"/>
        <v>-293.76092920244605</v>
      </c>
    </row>
    <row r="929" spans="1:37" x14ac:dyDescent="0.25">
      <c r="A929" s="6">
        <f t="shared" si="349"/>
        <v>912</v>
      </c>
      <c r="B929" s="245">
        <f>+Rendimientos!F1602</f>
        <v>43332</v>
      </c>
      <c r="C929" s="247">
        <f>+Rendimientos!G1602</f>
        <v>1.567398440012676E-3</v>
      </c>
      <c r="D929" s="247">
        <f>+Rendimientos!H1602</f>
        <v>2.1255875025748928E-2</v>
      </c>
      <c r="E929" s="247">
        <f>+Rendimientos!I1602</f>
        <v>-1.5348219140758933E-3</v>
      </c>
      <c r="F929">
        <f>+VLOOKUP(B929,ASURB.MX!$A$2:$H$1054,8,FALSE)</f>
        <v>2.3995599688018506E-2</v>
      </c>
      <c r="G929" s="264">
        <f>+dr!F916</f>
        <v>-3.5109999999990982E-5</v>
      </c>
      <c r="H929" s="264">
        <f>+dr!G916</f>
        <v>3.7019999999984843E-5</v>
      </c>
      <c r="I929" s="264">
        <f>+dr!H916</f>
        <v>0</v>
      </c>
      <c r="J929" s="264">
        <f>+dr!I916</f>
        <v>7.2209999999989227E-5</v>
      </c>
      <c r="K929" s="264">
        <f>+dr!J916</f>
        <v>0</v>
      </c>
      <c r="M929" s="6">
        <f t="shared" si="350"/>
        <v>912</v>
      </c>
      <c r="N929" s="1">
        <f t="shared" si="344"/>
        <v>43332</v>
      </c>
      <c r="O929" s="263">
        <f t="shared" si="345"/>
        <v>37.691412185882349</v>
      </c>
      <c r="P929" s="263">
        <f t="shared" si="346"/>
        <v>9.3261433533465876</v>
      </c>
      <c r="Q929" s="263">
        <f t="shared" si="347"/>
        <v>14.767317395222999</v>
      </c>
      <c r="R929" s="263">
        <f t="shared" si="351"/>
        <v>312.53008144044719</v>
      </c>
      <c r="S929" s="98">
        <f t="shared" si="348"/>
        <v>3.0642083846153856E-2</v>
      </c>
      <c r="T929" s="265">
        <f>R929-'Ejercicio 7'!$J$12*EXP(-S929*34/360)</f>
        <v>312.43314017013529</v>
      </c>
      <c r="U929" s="280">
        <f t="shared" si="352"/>
        <v>8.2044999999999993E-2</v>
      </c>
      <c r="V929" s="280">
        <f t="shared" si="353"/>
        <v>8.2620810000000003E-2</v>
      </c>
      <c r="W929" s="280">
        <f t="shared" si="354"/>
        <v>-2.0426000000001165E-4</v>
      </c>
      <c r="X929" s="280">
        <f t="shared" si="355"/>
        <v>0</v>
      </c>
      <c r="Y929" s="262">
        <f t="shared" si="356"/>
        <v>9.9367780698667065</v>
      </c>
      <c r="Z929" s="262">
        <f t="shared" si="357"/>
        <v>9.7959302831965029</v>
      </c>
      <c r="AA929" s="262">
        <f t="shared" si="358"/>
        <v>10.00044829509595</v>
      </c>
      <c r="AB929" s="262">
        <f t="shared" si="359"/>
        <v>10</v>
      </c>
      <c r="AD929" s="6">
        <f t="shared" si="360"/>
        <v>912</v>
      </c>
      <c r="AE929" s="1">
        <f t="shared" si="361"/>
        <v>43537</v>
      </c>
      <c r="AF929" s="262">
        <f t="shared" si="362"/>
        <v>-5.9031185882346904E-2</v>
      </c>
      <c r="AG929" s="262">
        <f t="shared" si="363"/>
        <v>-0.19614335334658684</v>
      </c>
      <c r="AH929" s="262">
        <f t="shared" si="364"/>
        <v>2.2682604776999682E-2</v>
      </c>
      <c r="AI929" s="262">
        <f t="shared" si="365"/>
        <v>-7.4100864404471736</v>
      </c>
      <c r="AJ929" s="262">
        <f t="shared" si="366"/>
        <v>3.5109999999990982E-5</v>
      </c>
      <c r="AK929" s="262">
        <f t="shared" si="367"/>
        <v>-312.43314017013529</v>
      </c>
    </row>
    <row r="930" spans="1:37" x14ac:dyDescent="0.25">
      <c r="A930" s="6">
        <f t="shared" si="349"/>
        <v>913</v>
      </c>
      <c r="B930" s="245">
        <f>+Rendimientos!F1603</f>
        <v>43333</v>
      </c>
      <c r="C930" s="247">
        <f>+Rendimientos!G1603</f>
        <v>3.2360296684775386E-2</v>
      </c>
      <c r="D930" s="247">
        <f>+Rendimientos!H1603</f>
        <v>8.9731396339395326E-3</v>
      </c>
      <c r="E930" s="247">
        <f>+Rendimientos!I1603</f>
        <v>9.1743139661210719E-3</v>
      </c>
      <c r="F930">
        <f>+VLOOKUP(B930,ASURB.MX!$A$2:$H$1054,8,FALSE)</f>
        <v>2.3264811684428639E-3</v>
      </c>
      <c r="G930" s="264">
        <f>+dr!F917</f>
        <v>-2.2898999999999836E-4</v>
      </c>
      <c r="H930" s="264">
        <f>+dr!G917</f>
        <v>-1.2405999999999529E-4</v>
      </c>
      <c r="I930" s="264">
        <f>+dr!H917</f>
        <v>-2.0004999999999329E-4</v>
      </c>
      <c r="J930" s="264">
        <f>+dr!I917</f>
        <v>-4.0056999999998899E-4</v>
      </c>
      <c r="K930" s="264">
        <f>+dr!J917</f>
        <v>0</v>
      </c>
      <c r="M930" s="6">
        <f t="shared" si="350"/>
        <v>913</v>
      </c>
      <c r="N930" s="1">
        <f t="shared" si="344"/>
        <v>43333</v>
      </c>
      <c r="O930" s="263">
        <f t="shared" si="345"/>
        <v>38.870094392325768</v>
      </c>
      <c r="P930" s="263">
        <f t="shared" si="346"/>
        <v>9.2122934278984143</v>
      </c>
      <c r="Q930" s="263">
        <f t="shared" si="347"/>
        <v>14.926312433997934</v>
      </c>
      <c r="R930" s="263">
        <f t="shared" si="351"/>
        <v>305.83067729642443</v>
      </c>
      <c r="S930" s="98">
        <f t="shared" si="348"/>
        <v>3.0448203846153848E-2</v>
      </c>
      <c r="T930" s="265">
        <f>R930-'Ejercicio 7'!$J$12*EXP(-S930*34/360)</f>
        <v>305.73373425101545</v>
      </c>
      <c r="U930" s="280">
        <f t="shared" si="352"/>
        <v>8.1883920000000013E-2</v>
      </c>
      <c r="V930" s="280">
        <f t="shared" si="353"/>
        <v>8.242076000000001E-2</v>
      </c>
      <c r="W930" s="280">
        <f t="shared" si="354"/>
        <v>-6.7703999999998987E-4</v>
      </c>
      <c r="X930" s="280">
        <f t="shared" si="355"/>
        <v>0</v>
      </c>
      <c r="Y930" s="262">
        <f t="shared" si="356"/>
        <v>9.9367780698667065</v>
      </c>
      <c r="Z930" s="262">
        <f t="shared" si="357"/>
        <v>9.7959302831965029</v>
      </c>
      <c r="AA930" s="262">
        <f t="shared" si="358"/>
        <v>10.00044829509595</v>
      </c>
      <c r="AB930" s="262">
        <f t="shared" si="359"/>
        <v>10</v>
      </c>
      <c r="AD930" s="6">
        <f t="shared" si="360"/>
        <v>913</v>
      </c>
      <c r="AE930" s="1">
        <f t="shared" si="361"/>
        <v>43537</v>
      </c>
      <c r="AF930" s="262">
        <f t="shared" si="362"/>
        <v>-1.2377133923257659</v>
      </c>
      <c r="AG930" s="262">
        <f t="shared" si="363"/>
        <v>-8.229342789841354E-2</v>
      </c>
      <c r="AH930" s="262">
        <f t="shared" si="364"/>
        <v>-0.13631243399793469</v>
      </c>
      <c r="AI930" s="262">
        <f t="shared" si="365"/>
        <v>-0.71068229642440883</v>
      </c>
      <c r="AJ930" s="262">
        <f t="shared" si="366"/>
        <v>2.2898999999999836E-4</v>
      </c>
      <c r="AK930" s="262">
        <f t="shared" si="367"/>
        <v>-305.73373425101545</v>
      </c>
    </row>
    <row r="931" spans="1:37" x14ac:dyDescent="0.25">
      <c r="A931" s="6">
        <f t="shared" si="349"/>
        <v>914</v>
      </c>
      <c r="B931" s="245">
        <f>+Rendimientos!F1604</f>
        <v>43334</v>
      </c>
      <c r="C931" s="247">
        <f>+Rendimientos!G1604</f>
        <v>1.5049192973858009E-2</v>
      </c>
      <c r="D931" s="247">
        <f>+Rendimientos!H1604</f>
        <v>4.950532155335698E-3</v>
      </c>
      <c r="E931" s="247">
        <f>+Rendimientos!I1604</f>
        <v>-6.6174624422834973E-3</v>
      </c>
      <c r="F931">
        <f>+VLOOKUP(B931,ASURB.MX!$A$2:$H$1054,8,FALSE)</f>
        <v>3.6247358340016245E-2</v>
      </c>
      <c r="G931" s="264">
        <f>+dr!F918</f>
        <v>-1.655100000000076E-4</v>
      </c>
      <c r="H931" s="264">
        <f>+dr!G918</f>
        <v>9.0000000008139125E-8</v>
      </c>
      <c r="I931" s="264">
        <f>+dr!H918</f>
        <v>-4.4295999999999225E-4</v>
      </c>
      <c r="J931" s="264">
        <f>+dr!I918</f>
        <v>-6.6073000000001214E-4</v>
      </c>
      <c r="K931" s="264">
        <f>+dr!J918</f>
        <v>0</v>
      </c>
      <c r="M931" s="6">
        <f t="shared" si="350"/>
        <v>914</v>
      </c>
      <c r="N931" s="1">
        <f t="shared" si="344"/>
        <v>43334</v>
      </c>
      <c r="O931" s="263">
        <f t="shared" si="345"/>
        <v>38.203000878695988</v>
      </c>
      <c r="P931" s="263">
        <f t="shared" si="346"/>
        <v>9.1753104213891721</v>
      </c>
      <c r="Q931" s="263">
        <f t="shared" si="347"/>
        <v>14.692450850375009</v>
      </c>
      <c r="R931" s="263">
        <f t="shared" si="351"/>
        <v>316.38267691348199</v>
      </c>
      <c r="S931" s="98">
        <f t="shared" si="348"/>
        <v>3.0511683846153839E-2</v>
      </c>
      <c r="T931" s="265">
        <f>R931-'Ejercicio 7'!$J$12*EXP(-S931*34/360)</f>
        <v>316.28573444927713</v>
      </c>
      <c r="U931" s="280">
        <f t="shared" si="352"/>
        <v>8.2008070000000016E-2</v>
      </c>
      <c r="V931" s="280">
        <f t="shared" si="353"/>
        <v>8.2177850000000011E-2</v>
      </c>
      <c r="W931" s="280">
        <f t="shared" si="354"/>
        <v>-9.3720000000001302E-4</v>
      </c>
      <c r="X931" s="280">
        <f t="shared" si="355"/>
        <v>0</v>
      </c>
      <c r="Y931" s="262">
        <f t="shared" si="356"/>
        <v>9.9367780698667065</v>
      </c>
      <c r="Z931" s="262">
        <f t="shared" si="357"/>
        <v>9.7959302831965029</v>
      </c>
      <c r="AA931" s="262">
        <f t="shared" si="358"/>
        <v>10.00044829509595</v>
      </c>
      <c r="AB931" s="262">
        <f t="shared" si="359"/>
        <v>10</v>
      </c>
      <c r="AD931" s="6">
        <f t="shared" si="360"/>
        <v>914</v>
      </c>
      <c r="AE931" s="1">
        <f t="shared" si="361"/>
        <v>43537</v>
      </c>
      <c r="AF931" s="262">
        <f t="shared" si="362"/>
        <v>-0.57061987869598596</v>
      </c>
      <c r="AG931" s="262">
        <f t="shared" si="363"/>
        <v>-4.5310421389171296E-2</v>
      </c>
      <c r="AH931" s="262">
        <f t="shared" si="364"/>
        <v>9.7549149624990505E-2</v>
      </c>
      <c r="AI931" s="262">
        <f t="shared" si="365"/>
        <v>-11.26268191348197</v>
      </c>
      <c r="AJ931" s="262">
        <f t="shared" si="366"/>
        <v>1.655100000000076E-4</v>
      </c>
      <c r="AK931" s="262">
        <f t="shared" si="367"/>
        <v>-316.28573444927713</v>
      </c>
    </row>
    <row r="932" spans="1:37" x14ac:dyDescent="0.25">
      <c r="A932" s="6">
        <f t="shared" si="349"/>
        <v>915</v>
      </c>
      <c r="B932" s="245">
        <f>+Rendimientos!F1605</f>
        <v>43335</v>
      </c>
      <c r="C932" s="247">
        <f>+Rendimientos!G1605</f>
        <v>-6.7441244753730974E-3</v>
      </c>
      <c r="D932" s="247">
        <f>+Rendimientos!H1605</f>
        <v>-5.9435612266183768E-3</v>
      </c>
      <c r="E932" s="247">
        <f>+Rendimientos!I1605</f>
        <v>6.1099746721412591E-3</v>
      </c>
      <c r="F932">
        <f>+VLOOKUP(B932,ASURB.MX!$A$2:$H$1054,8,FALSE)</f>
        <v>1.5790371607543737E-3</v>
      </c>
      <c r="G932" s="264">
        <f>+dr!F919</f>
        <v>4.6153000000000166E-4</v>
      </c>
      <c r="H932" s="264">
        <f>+dr!G919</f>
        <v>1.2031999999999321E-4</v>
      </c>
      <c r="I932" s="264">
        <f>+dr!H919</f>
        <v>4.5009999999998107E-5</v>
      </c>
      <c r="J932" s="264">
        <f>+dr!I919</f>
        <v>6.9189999999996754E-5</v>
      </c>
      <c r="K932" s="264">
        <f>+dr!J919</f>
        <v>0</v>
      </c>
      <c r="M932" s="6">
        <f t="shared" si="350"/>
        <v>915</v>
      </c>
      <c r="N932" s="1">
        <f t="shared" si="344"/>
        <v>43335</v>
      </c>
      <c r="O932" s="263">
        <f t="shared" si="345"/>
        <v>37.379437438386859</v>
      </c>
      <c r="P932" s="263">
        <f t="shared" si="346"/>
        <v>9.0758962298083645</v>
      </c>
      <c r="Q932" s="263">
        <f t="shared" si="347"/>
        <v>14.880643157108933</v>
      </c>
      <c r="R932" s="263">
        <f t="shared" si="351"/>
        <v>305.60217139763262</v>
      </c>
      <c r="S932" s="98">
        <f t="shared" si="348"/>
        <v>3.1138723846153848E-2</v>
      </c>
      <c r="T932" s="265">
        <f>R932-'Ejercicio 7'!$J$12*EXP(-S932*34/360)</f>
        <v>305.50523467423358</v>
      </c>
      <c r="U932" s="280">
        <f t="shared" si="352"/>
        <v>8.2128300000000001E-2</v>
      </c>
      <c r="V932" s="280">
        <f t="shared" si="353"/>
        <v>8.2665820000000001E-2</v>
      </c>
      <c r="W932" s="280">
        <f t="shared" si="354"/>
        <v>-2.0728000000000413E-4</v>
      </c>
      <c r="X932" s="280">
        <f t="shared" si="355"/>
        <v>0</v>
      </c>
      <c r="Y932" s="262">
        <f t="shared" si="356"/>
        <v>9.9367780698667065</v>
      </c>
      <c r="Z932" s="262">
        <f t="shared" si="357"/>
        <v>9.7959302831965029</v>
      </c>
      <c r="AA932" s="262">
        <f t="shared" si="358"/>
        <v>10.00044829509595</v>
      </c>
      <c r="AB932" s="262">
        <f t="shared" si="359"/>
        <v>10</v>
      </c>
      <c r="AD932" s="6">
        <f t="shared" si="360"/>
        <v>915</v>
      </c>
      <c r="AE932" s="1">
        <f t="shared" si="361"/>
        <v>43537</v>
      </c>
      <c r="AF932" s="262">
        <f t="shared" si="362"/>
        <v>0.25294356161314369</v>
      </c>
      <c r="AG932" s="262">
        <f t="shared" si="363"/>
        <v>5.4103770191636258E-2</v>
      </c>
      <c r="AH932" s="262">
        <f t="shared" si="364"/>
        <v>-9.0643157108933892E-2</v>
      </c>
      <c r="AI932" s="262">
        <f t="shared" si="365"/>
        <v>-0.48217639763259967</v>
      </c>
      <c r="AJ932" s="262">
        <f t="shared" si="366"/>
        <v>-4.6153000000000166E-4</v>
      </c>
      <c r="AK932" s="262">
        <f t="shared" si="367"/>
        <v>-305.50523467423358</v>
      </c>
    </row>
    <row r="933" spans="1:37" x14ac:dyDescent="0.25">
      <c r="A933" s="6">
        <f t="shared" si="349"/>
        <v>916</v>
      </c>
      <c r="B933" s="245">
        <f>+Rendimientos!F1606</f>
        <v>43336</v>
      </c>
      <c r="C933" s="247">
        <f>+Rendimientos!G1606</f>
        <v>-2.2581868835919784E-3</v>
      </c>
      <c r="D933" s="247">
        <f>+Rendimientos!H1606</f>
        <v>-4.9679667351777668E-4</v>
      </c>
      <c r="E933" s="247">
        <f>+Rendimientos!I1606</f>
        <v>-1.5240625162533696E-3</v>
      </c>
      <c r="F933">
        <f>+VLOOKUP(B933,ASURB.MX!$A$2:$H$1054,8,FALSE)</f>
        <v>3.4936061915834824E-3</v>
      </c>
      <c r="G933" s="264">
        <f>+dr!F920</f>
        <v>-2.9898000000000424E-4</v>
      </c>
      <c r="H933" s="264">
        <f>+dr!G920</f>
        <v>-2.1729999999997585E-5</v>
      </c>
      <c r="I933" s="264">
        <f>+dr!H920</f>
        <v>-1.177499999999998E-4</v>
      </c>
      <c r="J933" s="264">
        <f>+dr!I920</f>
        <v>1.1179999999999524E-5</v>
      </c>
      <c r="K933" s="264">
        <f>+dr!J920</f>
        <v>0</v>
      </c>
      <c r="M933" s="6">
        <f t="shared" si="350"/>
        <v>916</v>
      </c>
      <c r="N933" s="1">
        <f t="shared" si="344"/>
        <v>43336</v>
      </c>
      <c r="O933" s="263">
        <f t="shared" si="345"/>
        <v>37.547495930075186</v>
      </c>
      <c r="P933" s="263">
        <f t="shared" si="346"/>
        <v>9.1254653728578887</v>
      </c>
      <c r="Q933" s="263">
        <f t="shared" si="347"/>
        <v>14.767476283520397</v>
      </c>
      <c r="R933" s="263">
        <f t="shared" si="351"/>
        <v>306.18782831214287</v>
      </c>
      <c r="S933" s="98">
        <f t="shared" si="348"/>
        <v>3.0378213846153843E-2</v>
      </c>
      <c r="T933" s="265">
        <f>R933-'Ejercicio 7'!$J$12*EXP(-S933*34/360)</f>
        <v>306.09088462592211</v>
      </c>
      <c r="U933" s="280">
        <f t="shared" si="352"/>
        <v>8.1986250000000011E-2</v>
      </c>
      <c r="V933" s="280">
        <f t="shared" si="353"/>
        <v>8.2503060000000003E-2</v>
      </c>
      <c r="W933" s="280">
        <f t="shared" si="354"/>
        <v>-2.6529000000000136E-4</v>
      </c>
      <c r="X933" s="280">
        <f t="shared" si="355"/>
        <v>0</v>
      </c>
      <c r="Y933" s="262">
        <f t="shared" si="356"/>
        <v>9.9367780698667065</v>
      </c>
      <c r="Z933" s="262">
        <f t="shared" si="357"/>
        <v>9.7959302831965029</v>
      </c>
      <c r="AA933" s="262">
        <f t="shared" si="358"/>
        <v>10.00044829509595</v>
      </c>
      <c r="AB933" s="262">
        <f t="shared" si="359"/>
        <v>10</v>
      </c>
      <c r="AD933" s="6">
        <f t="shared" si="360"/>
        <v>916</v>
      </c>
      <c r="AE933" s="1">
        <f t="shared" si="361"/>
        <v>43537</v>
      </c>
      <c r="AF933" s="262">
        <f t="shared" si="362"/>
        <v>8.4885069924816037E-2</v>
      </c>
      <c r="AG933" s="262">
        <f t="shared" si="363"/>
        <v>4.5346271421120576E-3</v>
      </c>
      <c r="AH933" s="262">
        <f t="shared" si="364"/>
        <v>2.2523716479602385E-2</v>
      </c>
      <c r="AI933" s="262">
        <f t="shared" si="365"/>
        <v>-1.0678333121428523</v>
      </c>
      <c r="AJ933" s="262">
        <f t="shared" si="366"/>
        <v>2.9898000000000424E-4</v>
      </c>
      <c r="AK933" s="262">
        <f t="shared" si="367"/>
        <v>-306.09088462592211</v>
      </c>
    </row>
    <row r="934" spans="1:37" x14ac:dyDescent="0.25">
      <c r="A934" s="6">
        <f t="shared" si="349"/>
        <v>917</v>
      </c>
      <c r="B934" s="245">
        <f>+Rendimientos!F1607</f>
        <v>43339</v>
      </c>
      <c r="C934" s="247">
        <f>+Rendimientos!G1607</f>
        <v>4.1334297332550639E-2</v>
      </c>
      <c r="D934" s="247">
        <f>+Rendimientos!H1607</f>
        <v>9.6451485004282952E-3</v>
      </c>
      <c r="E934" s="247">
        <f>+Rendimientos!I1607</f>
        <v>-3.2552542880686791E-2</v>
      </c>
      <c r="F934">
        <f>+VLOOKUP(B934,ASURB.MX!$A$2:$H$1054,8,FALSE)</f>
        <v>1.0917254447921408E-2</v>
      </c>
      <c r="G934" s="264">
        <f>+dr!F921</f>
        <v>-2.9843999999999704E-4</v>
      </c>
      <c r="H934" s="264">
        <f>+dr!G921</f>
        <v>-2.8330000000006961E-5</v>
      </c>
      <c r="I934" s="264">
        <f>+dr!H921</f>
        <v>-6.8800000000007744E-5</v>
      </c>
      <c r="J934" s="264">
        <f>+dr!I921</f>
        <v>-1.9089999999985507E-5</v>
      </c>
      <c r="K934" s="264">
        <f>+dr!J921</f>
        <v>0</v>
      </c>
      <c r="M934" s="6">
        <f t="shared" si="350"/>
        <v>917</v>
      </c>
      <c r="N934" s="1">
        <f t="shared" si="344"/>
        <v>43339</v>
      </c>
      <c r="O934" s="263">
        <f t="shared" si="345"/>
        <v>39.220484493594576</v>
      </c>
      <c r="P934" s="263">
        <f t="shared" si="346"/>
        <v>9.2184862513457375</v>
      </c>
      <c r="Q934" s="263">
        <f t="shared" si="347"/>
        <v>14.316299793610844</v>
      </c>
      <c r="R934" s="263">
        <f t="shared" si="351"/>
        <v>308.46931705704299</v>
      </c>
      <c r="S934" s="98">
        <f t="shared" si="348"/>
        <v>3.037875384615385E-2</v>
      </c>
      <c r="T934" s="265">
        <f>R934-'Ejercicio 7'!$J$12*EXP(-S934*34/360)</f>
        <v>308.37237337576636</v>
      </c>
      <c r="U934" s="280">
        <f t="shared" si="352"/>
        <v>8.1979650000000001E-2</v>
      </c>
      <c r="V934" s="280">
        <f t="shared" si="353"/>
        <v>8.2552009999999995E-2</v>
      </c>
      <c r="W934" s="280">
        <f t="shared" si="354"/>
        <v>-2.9555999999998639E-4</v>
      </c>
      <c r="X934" s="280">
        <f t="shared" si="355"/>
        <v>0</v>
      </c>
      <c r="Y934" s="262">
        <f t="shared" si="356"/>
        <v>9.9367780698667065</v>
      </c>
      <c r="Z934" s="262">
        <f t="shared" si="357"/>
        <v>9.7959302831965029</v>
      </c>
      <c r="AA934" s="262">
        <f t="shared" si="358"/>
        <v>10.00044829509595</v>
      </c>
      <c r="AB934" s="262">
        <f t="shared" si="359"/>
        <v>10</v>
      </c>
      <c r="AD934" s="6">
        <f t="shared" si="360"/>
        <v>917</v>
      </c>
      <c r="AE934" s="1">
        <f t="shared" si="361"/>
        <v>43537</v>
      </c>
      <c r="AF934" s="262">
        <f t="shared" si="362"/>
        <v>-1.5881034935945735</v>
      </c>
      <c r="AG934" s="262">
        <f t="shared" si="363"/>
        <v>-8.8486251345736733E-2</v>
      </c>
      <c r="AH934" s="262">
        <f t="shared" si="364"/>
        <v>0.47370020638915555</v>
      </c>
      <c r="AI934" s="262">
        <f t="shared" si="365"/>
        <v>-3.3493220570429685</v>
      </c>
      <c r="AJ934" s="262">
        <f t="shared" si="366"/>
        <v>2.9843999999999704E-4</v>
      </c>
      <c r="AK934" s="262">
        <f t="shared" si="367"/>
        <v>-308.37237337576636</v>
      </c>
    </row>
    <row r="935" spans="1:37" x14ac:dyDescent="0.25">
      <c r="A935" s="6">
        <f t="shared" si="349"/>
        <v>918</v>
      </c>
      <c r="B935" s="245">
        <f>+Rendimientos!F1608</f>
        <v>43340</v>
      </c>
      <c r="C935" s="247">
        <f>+Rendimientos!G1608</f>
        <v>-1.9715863164417317E-2</v>
      </c>
      <c r="D935" s="247">
        <f>+Rendimientos!H1608</f>
        <v>-1.8130345323048924E-2</v>
      </c>
      <c r="E935" s="247">
        <f>+Rendimientos!I1608</f>
        <v>5.238327297140701E-3</v>
      </c>
      <c r="F935">
        <f>+VLOOKUP(B935,ASURB.MX!$A$2:$H$1054,8,FALSE)</f>
        <v>8.1945827100823754E-3</v>
      </c>
      <c r="G935" s="264">
        <f>+dr!F922</f>
        <v>-5.2400000000035751E-6</v>
      </c>
      <c r="H935" s="264">
        <f>+dr!G922</f>
        <v>2.3940000000000072E-5</v>
      </c>
      <c r="I935" s="264">
        <f>+dr!H922</f>
        <v>-7.3699999999926602E-6</v>
      </c>
      <c r="J935" s="264">
        <f>+dr!I922</f>
        <v>1.9992999999998706E-4</v>
      </c>
      <c r="K935" s="264">
        <f>+dr!J922</f>
        <v>0</v>
      </c>
      <c r="M935" s="6">
        <f t="shared" si="350"/>
        <v>918</v>
      </c>
      <c r="N935" s="1">
        <f t="shared" si="344"/>
        <v>43340</v>
      </c>
      <c r="O935" s="263">
        <f t="shared" si="345"/>
        <v>36.897692433839481</v>
      </c>
      <c r="P935" s="263">
        <f t="shared" si="346"/>
        <v>8.9659614781172579</v>
      </c>
      <c r="Q935" s="263">
        <f t="shared" si="347"/>
        <v>14.867678134847399</v>
      </c>
      <c r="R935" s="263">
        <f t="shared" si="351"/>
        <v>307.63059866105181</v>
      </c>
      <c r="S935" s="98">
        <f t="shared" si="348"/>
        <v>3.0671953846153843E-2</v>
      </c>
      <c r="T935" s="265">
        <f>R935-'Ejercicio 7'!$J$12*EXP(-S935*34/360)</f>
        <v>307.53365766421621</v>
      </c>
      <c r="U935" s="280">
        <f t="shared" si="352"/>
        <v>8.2031920000000008E-2</v>
      </c>
      <c r="V935" s="280">
        <f t="shared" si="353"/>
        <v>8.261344000000001E-2</v>
      </c>
      <c r="W935" s="280">
        <f t="shared" si="354"/>
        <v>-7.6540000000013819E-5</v>
      </c>
      <c r="X935" s="280">
        <f t="shared" si="355"/>
        <v>0</v>
      </c>
      <c r="Y935" s="262">
        <f t="shared" si="356"/>
        <v>9.9367780698667065</v>
      </c>
      <c r="Z935" s="262">
        <f t="shared" si="357"/>
        <v>9.7959302831965029</v>
      </c>
      <c r="AA935" s="262">
        <f t="shared" si="358"/>
        <v>10.00044829509595</v>
      </c>
      <c r="AB935" s="262">
        <f t="shared" si="359"/>
        <v>10</v>
      </c>
      <c r="AD935" s="6">
        <f t="shared" si="360"/>
        <v>918</v>
      </c>
      <c r="AE935" s="1">
        <f t="shared" si="361"/>
        <v>43537</v>
      </c>
      <c r="AF935" s="262">
        <f t="shared" si="362"/>
        <v>0.73468856616052136</v>
      </c>
      <c r="AG935" s="262">
        <f t="shared" si="363"/>
        <v>0.16403852188274293</v>
      </c>
      <c r="AH935" s="262">
        <f t="shared" si="364"/>
        <v>-7.7678134847399605E-2</v>
      </c>
      <c r="AI935" s="262">
        <f t="shared" si="365"/>
        <v>-2.510603661051789</v>
      </c>
      <c r="AJ935" s="262">
        <f t="shared" si="366"/>
        <v>5.2400000000035751E-6</v>
      </c>
      <c r="AK935" s="262">
        <f t="shared" si="367"/>
        <v>-307.53365766421621</v>
      </c>
    </row>
    <row r="936" spans="1:37" x14ac:dyDescent="0.25">
      <c r="A936" s="6">
        <f t="shared" si="349"/>
        <v>919</v>
      </c>
      <c r="B936" s="245">
        <f>+Rendimientos!F1609</f>
        <v>43341</v>
      </c>
      <c r="C936" s="247">
        <f>+Rendimientos!G1609</f>
        <v>1.6093983073262843E-2</v>
      </c>
      <c r="D936" s="247">
        <f>+Rendimientos!H1609</f>
        <v>1.8868435069688161E-2</v>
      </c>
      <c r="E936" s="247">
        <f>+Rendimientos!I1609</f>
        <v>3.4911147578506226E-2</v>
      </c>
      <c r="F936">
        <f>+VLOOKUP(B936,ASURB.MX!$A$2:$H$1054,8,FALSE)</f>
        <v>5.0912271324330492E-3</v>
      </c>
      <c r="G936" s="264">
        <f>+dr!F923</f>
        <v>7.0100000000003493E-5</v>
      </c>
      <c r="H936" s="264">
        <f>+dr!G923</f>
        <v>-5.2459999999990292E-5</v>
      </c>
      <c r="I936" s="264">
        <f>+dr!H923</f>
        <v>-8.9350000000001928E-5</v>
      </c>
      <c r="J936" s="264">
        <f>+dr!I923</f>
        <v>-4.0759999999986918E-5</v>
      </c>
      <c r="K936" s="264">
        <f>+dr!J923</f>
        <v>0</v>
      </c>
      <c r="M936" s="6">
        <f t="shared" si="350"/>
        <v>919</v>
      </c>
      <c r="N936" s="1">
        <f t="shared" si="344"/>
        <v>43341</v>
      </c>
      <c r="O936" s="263">
        <f t="shared" si="345"/>
        <v>38.242935853982296</v>
      </c>
      <c r="P936" s="263">
        <f t="shared" si="346"/>
        <v>9.3039043038298637</v>
      </c>
      <c r="Q936" s="263">
        <f t="shared" si="347"/>
        <v>15.315454617459734</v>
      </c>
      <c r="R936" s="263">
        <f t="shared" si="351"/>
        <v>306.67739136244836</v>
      </c>
      <c r="S936" s="98">
        <f t="shared" si="348"/>
        <v>3.074729384615385E-2</v>
      </c>
      <c r="T936" s="265">
        <f>R936-'Ejercicio 7'!$J$12*EXP(-S936*34/360)</f>
        <v>306.58045105538861</v>
      </c>
      <c r="U936" s="280">
        <f t="shared" si="352"/>
        <v>8.1955520000000018E-2</v>
      </c>
      <c r="V936" s="280">
        <f t="shared" si="353"/>
        <v>8.2531460000000001E-2</v>
      </c>
      <c r="W936" s="280">
        <f t="shared" si="354"/>
        <v>-3.172299999999878E-4</v>
      </c>
      <c r="X936" s="280">
        <f t="shared" si="355"/>
        <v>0</v>
      </c>
      <c r="Y936" s="262">
        <f t="shared" si="356"/>
        <v>9.9367780698667065</v>
      </c>
      <c r="Z936" s="262">
        <f t="shared" si="357"/>
        <v>9.7959302831965029</v>
      </c>
      <c r="AA936" s="262">
        <f t="shared" si="358"/>
        <v>10.00044829509595</v>
      </c>
      <c r="AB936" s="262">
        <f t="shared" si="359"/>
        <v>10</v>
      </c>
      <c r="AD936" s="6">
        <f t="shared" si="360"/>
        <v>919</v>
      </c>
      <c r="AE936" s="1">
        <f t="shared" si="361"/>
        <v>43537</v>
      </c>
      <c r="AF936" s="262">
        <f t="shared" si="362"/>
        <v>-0.61055485398229337</v>
      </c>
      <c r="AG936" s="262">
        <f t="shared" si="363"/>
        <v>-0.17390430382986288</v>
      </c>
      <c r="AH936" s="262">
        <f t="shared" si="364"/>
        <v>-0.52545461745973476</v>
      </c>
      <c r="AI936" s="262">
        <f t="shared" si="365"/>
        <v>-1.557396362448344</v>
      </c>
      <c r="AJ936" s="262">
        <f t="shared" si="366"/>
        <v>-7.0100000000003493E-5</v>
      </c>
      <c r="AK936" s="262">
        <f t="shared" si="367"/>
        <v>-306.58045105538861</v>
      </c>
    </row>
    <row r="937" spans="1:37" x14ac:dyDescent="0.25">
      <c r="A937" s="6">
        <f t="shared" si="349"/>
        <v>920</v>
      </c>
      <c r="B937" s="245">
        <f>+Rendimientos!F1610</f>
        <v>43342</v>
      </c>
      <c r="C937" s="247">
        <f>+Rendimientos!G1610</f>
        <v>-7.2833533911080463E-3</v>
      </c>
      <c r="D937" s="247">
        <f>+Rendimientos!H1610</f>
        <v>-2.9197351946556729E-2</v>
      </c>
      <c r="E937" s="247">
        <f>+Rendimientos!I1610</f>
        <v>-1.0142017723928367E-2</v>
      </c>
      <c r="F937">
        <f>+VLOOKUP(B937,ASURB.MX!$A$2:$H$1054,8,FALSE)</f>
        <v>4.4626608080315162E-4</v>
      </c>
      <c r="G937" s="264">
        <f>+dr!F924</f>
        <v>4.4668000000000485E-4</v>
      </c>
      <c r="H937" s="264">
        <f>+dr!G924</f>
        <v>4.7709999999992481E-5</v>
      </c>
      <c r="I937" s="264">
        <f>+dr!H924</f>
        <v>2.6347999999999649E-4</v>
      </c>
      <c r="J937" s="264">
        <f>+dr!I924</f>
        <v>-5.5529999999998081E-5</v>
      </c>
      <c r="K937" s="264">
        <f>+dr!J924</f>
        <v>0</v>
      </c>
      <c r="M937" s="6">
        <f t="shared" si="350"/>
        <v>920</v>
      </c>
      <c r="N937" s="1">
        <f t="shared" si="344"/>
        <v>43342</v>
      </c>
      <c r="O937" s="263">
        <f t="shared" si="345"/>
        <v>37.359286798258353</v>
      </c>
      <c r="P937" s="263">
        <f t="shared" si="346"/>
        <v>8.8672821724908086</v>
      </c>
      <c r="Q937" s="263">
        <f t="shared" si="347"/>
        <v>14.640757646420704</v>
      </c>
      <c r="R937" s="263">
        <f t="shared" si="351"/>
        <v>305.25619009170794</v>
      </c>
      <c r="S937" s="98">
        <f t="shared" si="348"/>
        <v>3.1123873846153852E-2</v>
      </c>
      <c r="T937" s="265">
        <f>R937-'Ejercicio 7'!$J$12*EXP(-S937*34/360)</f>
        <v>305.15925323235507</v>
      </c>
      <c r="U937" s="280">
        <f t="shared" si="352"/>
        <v>8.2055690000000001E-2</v>
      </c>
      <c r="V937" s="280">
        <f t="shared" si="353"/>
        <v>8.2884289999999999E-2</v>
      </c>
      <c r="W937" s="280">
        <f t="shared" si="354"/>
        <v>-3.3199999999999896E-4</v>
      </c>
      <c r="X937" s="280">
        <f t="shared" si="355"/>
        <v>0</v>
      </c>
      <c r="Y937" s="262">
        <f t="shared" si="356"/>
        <v>9.9367780698667065</v>
      </c>
      <c r="Z937" s="262">
        <f t="shared" si="357"/>
        <v>9.7959302831965029</v>
      </c>
      <c r="AA937" s="262">
        <f t="shared" si="358"/>
        <v>10.00044829509595</v>
      </c>
      <c r="AB937" s="262">
        <f t="shared" si="359"/>
        <v>10</v>
      </c>
      <c r="AD937" s="6">
        <f t="shared" si="360"/>
        <v>920</v>
      </c>
      <c r="AE937" s="1">
        <f t="shared" si="361"/>
        <v>43537</v>
      </c>
      <c r="AF937" s="262">
        <f t="shared" si="362"/>
        <v>0.27309420174164956</v>
      </c>
      <c r="AG937" s="262">
        <f t="shared" si="363"/>
        <v>0.26271782750919215</v>
      </c>
      <c r="AH937" s="262">
        <f t="shared" si="364"/>
        <v>0.14924235357929483</v>
      </c>
      <c r="AI937" s="262">
        <f t="shared" si="365"/>
        <v>-0.13619509170791844</v>
      </c>
      <c r="AJ937" s="262">
        <f t="shared" si="366"/>
        <v>-4.4668000000000485E-4</v>
      </c>
      <c r="AK937" s="262">
        <f t="shared" si="367"/>
        <v>-305.15925323235507</v>
      </c>
    </row>
    <row r="938" spans="1:37" x14ac:dyDescent="0.25">
      <c r="A938" s="6">
        <f t="shared" si="349"/>
        <v>921</v>
      </c>
      <c r="B938" s="245">
        <f>+Rendimientos!F1611</f>
        <v>43343</v>
      </c>
      <c r="C938" s="247">
        <f>+Rendimientos!G1611</f>
        <v>-1.102547001170771E-2</v>
      </c>
      <c r="D938" s="247">
        <f>+Rendimientos!H1611</f>
        <v>6.5623757804385069E-3</v>
      </c>
      <c r="E938" s="247">
        <f>+Rendimientos!I1611</f>
        <v>-1.2823983137477457E-2</v>
      </c>
      <c r="F938">
        <f>+VLOOKUP(B938,ASURB.MX!$A$2:$H$1054,8,FALSE)</f>
        <v>-1.7585527976633356E-3</v>
      </c>
      <c r="G938" s="264">
        <f>+dr!F925</f>
        <v>-4.9899999999991618E-5</v>
      </c>
      <c r="H938" s="264">
        <f>+dr!G925</f>
        <v>9.3990000000002127E-5</v>
      </c>
      <c r="I938" s="264">
        <f>+dr!H925</f>
        <v>-8.2249999999992052E-5</v>
      </c>
      <c r="J938" s="264">
        <f>+dr!I925</f>
        <v>-7.9070000000014407E-5</v>
      </c>
      <c r="K938" s="264">
        <f>+dr!J925</f>
        <v>0</v>
      </c>
      <c r="M938" s="6">
        <f t="shared" si="350"/>
        <v>921</v>
      </c>
      <c r="N938" s="1">
        <f t="shared" si="344"/>
        <v>43343</v>
      </c>
      <c r="O938" s="263">
        <f t="shared" si="345"/>
        <v>37.219745243421059</v>
      </c>
      <c r="P938" s="263">
        <f t="shared" si="346"/>
        <v>9.1901115123177721</v>
      </c>
      <c r="Q938" s="263">
        <f t="shared" si="347"/>
        <v>14.601544248777923</v>
      </c>
      <c r="R938" s="263">
        <f t="shared" si="351"/>
        <v>304.58389689573755</v>
      </c>
      <c r="S938" s="98">
        <f t="shared" si="348"/>
        <v>3.0627293846153855E-2</v>
      </c>
      <c r="T938" s="265">
        <f>R938-'Ejercicio 7'!$J$12*EXP(-S938*34/360)</f>
        <v>304.48695549001479</v>
      </c>
      <c r="U938" s="280">
        <f t="shared" si="352"/>
        <v>8.210197000000001E-2</v>
      </c>
      <c r="V938" s="280">
        <f t="shared" si="353"/>
        <v>8.2538560000000011E-2</v>
      </c>
      <c r="W938" s="280">
        <f t="shared" si="354"/>
        <v>-3.5554000000001529E-4</v>
      </c>
      <c r="X938" s="280">
        <f t="shared" si="355"/>
        <v>0</v>
      </c>
      <c r="Y938" s="262">
        <f t="shared" si="356"/>
        <v>9.9367780698667065</v>
      </c>
      <c r="Z938" s="262">
        <f t="shared" si="357"/>
        <v>9.7959302831965029</v>
      </c>
      <c r="AA938" s="262">
        <f t="shared" si="358"/>
        <v>10.00044829509595</v>
      </c>
      <c r="AB938" s="262">
        <f t="shared" si="359"/>
        <v>10</v>
      </c>
      <c r="AD938" s="6">
        <f t="shared" si="360"/>
        <v>921</v>
      </c>
      <c r="AE938" s="1">
        <f t="shared" si="361"/>
        <v>43537</v>
      </c>
      <c r="AF938" s="262">
        <f t="shared" si="362"/>
        <v>0.41263575657894336</v>
      </c>
      <c r="AG938" s="262">
        <f t="shared" si="363"/>
        <v>-6.0111512317771343E-2</v>
      </c>
      <c r="AH938" s="262">
        <f t="shared" si="364"/>
        <v>0.18845575122207592</v>
      </c>
      <c r="AI938" s="262">
        <f t="shared" si="365"/>
        <v>0.5360981042624644</v>
      </c>
      <c r="AJ938" s="262">
        <f t="shared" si="366"/>
        <v>4.9899999999991618E-5</v>
      </c>
      <c r="AK938" s="262">
        <f t="shared" si="367"/>
        <v>-304.48695549001479</v>
      </c>
    </row>
    <row r="939" spans="1:37" x14ac:dyDescent="0.25">
      <c r="A939" s="6">
        <f t="shared" si="349"/>
        <v>922</v>
      </c>
      <c r="B939" s="245">
        <f>+Rendimientos!F1612</f>
        <v>43346</v>
      </c>
      <c r="C939" s="247">
        <f>+Rendimientos!G1612</f>
        <v>-1.0401282479615446E-2</v>
      </c>
      <c r="D939" s="247">
        <f>+Rendimientos!H1612</f>
        <v>7.5432208228430565E-4</v>
      </c>
      <c r="E939" s="247">
        <f>+Rendimientos!I1612</f>
        <v>-4.1386695944175189E-3</v>
      </c>
      <c r="F939">
        <f>+VLOOKUP(B939,ASURB.MX!$A$2:$H$1054,8,FALSE)</f>
        <v>-2.433739676404281E-3</v>
      </c>
      <c r="G939" s="264">
        <f>+dr!F926</f>
        <v>5.8139999999998193E-5</v>
      </c>
      <c r="H939" s="264">
        <f>+dr!G926</f>
        <v>-8.3529999999998328E-5</v>
      </c>
      <c r="I939" s="264">
        <f>+dr!H926</f>
        <v>-4.7160000000004421E-5</v>
      </c>
      <c r="J939" s="264">
        <f>+dr!I926</f>
        <v>-2.0279999999983644E-5</v>
      </c>
      <c r="K939" s="264">
        <f>+dr!J926</f>
        <v>0</v>
      </c>
      <c r="M939" s="6">
        <f t="shared" si="350"/>
        <v>922</v>
      </c>
      <c r="N939" s="1">
        <f t="shared" si="344"/>
        <v>43346</v>
      </c>
      <c r="O939" s="263">
        <f t="shared" si="345"/>
        <v>37.242984596452331</v>
      </c>
      <c r="P939" s="263">
        <f t="shared" si="346"/>
        <v>9.1368895587577299</v>
      </c>
      <c r="Q939" s="263">
        <f t="shared" si="347"/>
        <v>14.728915568030011</v>
      </c>
      <c r="R939" s="263">
        <f t="shared" si="351"/>
        <v>304.37831525590065</v>
      </c>
      <c r="S939" s="98">
        <f t="shared" si="348"/>
        <v>3.0735333846153845E-2</v>
      </c>
      <c r="T939" s="265">
        <f>R939-'Ejercicio 7'!$J$12*EXP(-S939*34/360)</f>
        <v>304.28137483934137</v>
      </c>
      <c r="U939" s="280">
        <f t="shared" si="352"/>
        <v>8.192445000000001E-2</v>
      </c>
      <c r="V939" s="280">
        <f t="shared" si="353"/>
        <v>8.2573649999999998E-2</v>
      </c>
      <c r="W939" s="280">
        <f t="shared" si="354"/>
        <v>-2.9674999999998453E-4</v>
      </c>
      <c r="X939" s="280">
        <f t="shared" si="355"/>
        <v>0</v>
      </c>
      <c r="Y939" s="262">
        <f t="shared" si="356"/>
        <v>9.9367780698667065</v>
      </c>
      <c r="Z939" s="262">
        <f t="shared" si="357"/>
        <v>9.7959302831965029</v>
      </c>
      <c r="AA939" s="262">
        <f t="shared" si="358"/>
        <v>10.00044829509595</v>
      </c>
      <c r="AB939" s="262">
        <f t="shared" si="359"/>
        <v>10</v>
      </c>
      <c r="AD939" s="6">
        <f t="shared" si="360"/>
        <v>922</v>
      </c>
      <c r="AE939" s="1">
        <f t="shared" si="361"/>
        <v>43537</v>
      </c>
      <c r="AF939" s="262">
        <f t="shared" si="362"/>
        <v>0.38939640354767135</v>
      </c>
      <c r="AG939" s="262">
        <f t="shared" si="363"/>
        <v>-6.8895587577291195E-3</v>
      </c>
      <c r="AH939" s="262">
        <f t="shared" si="364"/>
        <v>6.1084431969987918E-2</v>
      </c>
      <c r="AI939" s="262">
        <f t="shared" si="365"/>
        <v>0.74167974409937187</v>
      </c>
      <c r="AJ939" s="262">
        <f t="shared" si="366"/>
        <v>-5.8139999999998193E-5</v>
      </c>
      <c r="AK939" s="262">
        <f t="shared" si="367"/>
        <v>-304.28137483934137</v>
      </c>
    </row>
    <row r="940" spans="1:37" x14ac:dyDescent="0.25">
      <c r="A940" s="6">
        <f t="shared" si="349"/>
        <v>923</v>
      </c>
      <c r="B940" s="245">
        <f>+Rendimientos!F1613</f>
        <v>43347</v>
      </c>
      <c r="C940" s="247">
        <f>+Rendimientos!G1613</f>
        <v>1.4925375905060505E-3</v>
      </c>
      <c r="D940" s="247">
        <f>+Rendimientos!H1613</f>
        <v>-1.0106076575808797E-2</v>
      </c>
      <c r="E940" s="247">
        <f>+Rendimientos!I1613</f>
        <v>-1.5674321148934002E-2</v>
      </c>
      <c r="F940">
        <f>+VLOOKUP(B940,ASURB.MX!$A$2:$H$1054,8,FALSE)</f>
        <v>-4.9695862172147269E-3</v>
      </c>
      <c r="G940" s="264">
        <f>+dr!F927</f>
        <v>-1.2038000000000326E-4</v>
      </c>
      <c r="H940" s="264">
        <f>+dr!G927</f>
        <v>2.8587999999998837E-4</v>
      </c>
      <c r="I940" s="264">
        <f>+dr!H927</f>
        <v>7.470099999999924E-4</v>
      </c>
      <c r="J940" s="264">
        <f>+dr!I927</f>
        <v>3.8622999999998742E-4</v>
      </c>
      <c r="K940" s="264">
        <f>+dr!J927</f>
        <v>0</v>
      </c>
      <c r="M940" s="6">
        <f t="shared" si="350"/>
        <v>923</v>
      </c>
      <c r="N940" s="1">
        <f t="shared" si="344"/>
        <v>43347</v>
      </c>
      <c r="O940" s="263">
        <f t="shared" si="345"/>
        <v>37.68859068035848</v>
      </c>
      <c r="P940" s="263">
        <f t="shared" si="346"/>
        <v>9.0381961903747676</v>
      </c>
      <c r="Q940" s="263">
        <f t="shared" si="347"/>
        <v>14.559984170452818</v>
      </c>
      <c r="R940" s="263">
        <f t="shared" si="351"/>
        <v>303.60743638641435</v>
      </c>
      <c r="S940" s="98">
        <f t="shared" si="348"/>
        <v>3.0556813846153844E-2</v>
      </c>
      <c r="T940" s="265">
        <f>R940-'Ejercicio 7'!$J$12*EXP(-S940*34/360)</f>
        <v>303.51049433540436</v>
      </c>
      <c r="U940" s="280">
        <f t="shared" si="352"/>
        <v>8.2293859999999996E-2</v>
      </c>
      <c r="V940" s="280">
        <f t="shared" si="353"/>
        <v>8.3367819999999995E-2</v>
      </c>
      <c r="W940" s="280">
        <f t="shared" si="354"/>
        <v>1.0975999999998654E-4</v>
      </c>
      <c r="X940" s="280">
        <f t="shared" si="355"/>
        <v>0</v>
      </c>
      <c r="Y940" s="262">
        <f t="shared" si="356"/>
        <v>9.9367780698667065</v>
      </c>
      <c r="Z940" s="262">
        <f t="shared" si="357"/>
        <v>9.7959302831965029</v>
      </c>
      <c r="AA940" s="262">
        <f t="shared" si="358"/>
        <v>10.00044829509595</v>
      </c>
      <c r="AB940" s="262">
        <f t="shared" si="359"/>
        <v>10</v>
      </c>
      <c r="AD940" s="6">
        <f t="shared" si="360"/>
        <v>923</v>
      </c>
      <c r="AE940" s="1">
        <f t="shared" si="361"/>
        <v>43537</v>
      </c>
      <c r="AF940" s="262">
        <f t="shared" si="362"/>
        <v>-5.6209680358477954E-2</v>
      </c>
      <c r="AG940" s="262">
        <f t="shared" si="363"/>
        <v>9.1803809625233157E-2</v>
      </c>
      <c r="AH940" s="262">
        <f t="shared" si="364"/>
        <v>0.23001582954718103</v>
      </c>
      <c r="AI940" s="262">
        <f t="shared" si="365"/>
        <v>1.5125586135856679</v>
      </c>
      <c r="AJ940" s="262">
        <f t="shared" si="366"/>
        <v>1.2038000000000326E-4</v>
      </c>
      <c r="AK940" s="262">
        <f t="shared" si="367"/>
        <v>-303.51049433540436</v>
      </c>
    </row>
    <row r="941" spans="1:37" x14ac:dyDescent="0.25">
      <c r="A941" s="6">
        <f t="shared" si="349"/>
        <v>924</v>
      </c>
      <c r="B941" s="245">
        <f>+Rendimientos!F1614</f>
        <v>43348</v>
      </c>
      <c r="C941" s="247">
        <f>+Rendimientos!G1614</f>
        <v>-2.1101008978882282E-2</v>
      </c>
      <c r="D941" s="247">
        <f>+Rendimientos!H1614</f>
        <v>-1.6385399917126366E-2</v>
      </c>
      <c r="E941" s="247">
        <f>+Rendimientos!I1614</f>
        <v>-2.3442735363380138E-2</v>
      </c>
      <c r="F941">
        <f>+VLOOKUP(B941,ASURB.MX!$A$2:$H$1054,8,FALSE)</f>
        <v>-1.0867202810769494E-2</v>
      </c>
      <c r="G941" s="264">
        <f>+dr!F928</f>
        <v>-5.3739999999996568E-5</v>
      </c>
      <c r="H941" s="264">
        <f>+dr!G928</f>
        <v>-8.431999999999884E-5</v>
      </c>
      <c r="I941" s="264">
        <f>+dr!H928</f>
        <v>-2.9990999999998658E-4</v>
      </c>
      <c r="J941" s="264">
        <f>+dr!I928</f>
        <v>-1.4883999999999731E-4</v>
      </c>
      <c r="K941" s="264">
        <f>+dr!J928</f>
        <v>0</v>
      </c>
      <c r="M941" s="6">
        <f t="shared" si="350"/>
        <v>924</v>
      </c>
      <c r="N941" s="1">
        <f t="shared" si="344"/>
        <v>43348</v>
      </c>
      <c r="O941" s="263">
        <f t="shared" si="345"/>
        <v>36.846619129753918</v>
      </c>
      <c r="P941" s="263">
        <f t="shared" si="346"/>
        <v>8.9816202492853865</v>
      </c>
      <c r="Q941" s="263">
        <f t="shared" si="347"/>
        <v>14.447314381872767</v>
      </c>
      <c r="R941" s="263">
        <f t="shared" si="351"/>
        <v>301.82214578603396</v>
      </c>
      <c r="S941" s="98">
        <f t="shared" si="348"/>
        <v>3.062345384615385E-2</v>
      </c>
      <c r="T941" s="265">
        <f>R941-'Ejercicio 7'!$J$12*EXP(-S941*34/360)</f>
        <v>301.72520434515377</v>
      </c>
      <c r="U941" s="280">
        <f t="shared" si="352"/>
        <v>8.1923660000000009E-2</v>
      </c>
      <c r="V941" s="280">
        <f t="shared" si="353"/>
        <v>8.2320900000000016E-2</v>
      </c>
      <c r="W941" s="280">
        <f t="shared" si="354"/>
        <v>-4.2530999999999819E-4</v>
      </c>
      <c r="X941" s="280">
        <f t="shared" si="355"/>
        <v>0</v>
      </c>
      <c r="Y941" s="262">
        <f t="shared" si="356"/>
        <v>9.9367780698667065</v>
      </c>
      <c r="Z941" s="262">
        <f t="shared" si="357"/>
        <v>9.7959302831965029</v>
      </c>
      <c r="AA941" s="262">
        <f t="shared" si="358"/>
        <v>10.00044829509595</v>
      </c>
      <c r="AB941" s="262">
        <f t="shared" si="359"/>
        <v>10</v>
      </c>
      <c r="AD941" s="6">
        <f t="shared" si="360"/>
        <v>924</v>
      </c>
      <c r="AE941" s="1">
        <f t="shared" si="361"/>
        <v>43537</v>
      </c>
      <c r="AF941" s="262">
        <f t="shared" si="362"/>
        <v>0.78576187024608402</v>
      </c>
      <c r="AG941" s="262">
        <f t="shared" si="363"/>
        <v>0.14837975071461429</v>
      </c>
      <c r="AH941" s="262">
        <f t="shared" si="364"/>
        <v>0.34268561812723242</v>
      </c>
      <c r="AI941" s="262">
        <f t="shared" si="365"/>
        <v>3.2978492139660602</v>
      </c>
      <c r="AJ941" s="262">
        <f t="shared" si="366"/>
        <v>5.3739999999996568E-5</v>
      </c>
      <c r="AK941" s="262">
        <f t="shared" si="367"/>
        <v>-301.72520434515377</v>
      </c>
    </row>
    <row r="942" spans="1:37" x14ac:dyDescent="0.25">
      <c r="A942" s="6">
        <f t="shared" si="349"/>
        <v>925</v>
      </c>
      <c r="B942" s="245">
        <f>+Rendimientos!F1615</f>
        <v>43349</v>
      </c>
      <c r="C942" s="247">
        <f>+Rendimientos!G1615</f>
        <v>-4.5801606785742608E-3</v>
      </c>
      <c r="D942" s="247">
        <f>+Rendimientos!H1615</f>
        <v>-8.5549012540701366E-3</v>
      </c>
      <c r="E942" s="247">
        <f>+Rendimientos!I1615</f>
        <v>-2.2350336263736698E-2</v>
      </c>
      <c r="F942">
        <f>+VLOOKUP(B942,ASURB.MX!$A$2:$H$1054,8,FALSE)</f>
        <v>2.6063031526666187E-2</v>
      </c>
      <c r="G942" s="264">
        <f>+dr!F929</f>
        <v>-2.2837000000000551E-4</v>
      </c>
      <c r="H942" s="264">
        <f>+dr!G929</f>
        <v>4.2740000000013323E-5</v>
      </c>
      <c r="I942" s="264">
        <f>+dr!H929</f>
        <v>-7.0899999999998742E-5</v>
      </c>
      <c r="J942" s="264">
        <f>+dr!I929</f>
        <v>-1.4177999999999413E-4</v>
      </c>
      <c r="K942" s="264">
        <f>+dr!J929</f>
        <v>0</v>
      </c>
      <c r="M942" s="6">
        <f t="shared" si="350"/>
        <v>925</v>
      </c>
      <c r="N942" s="1">
        <f t="shared" si="344"/>
        <v>43349</v>
      </c>
      <c r="O942" s="263">
        <f t="shared" si="345"/>
        <v>37.460412769992388</v>
      </c>
      <c r="P942" s="263">
        <f t="shared" si="346"/>
        <v>9.0522268964875181</v>
      </c>
      <c r="Q942" s="263">
        <f t="shared" si="347"/>
        <v>14.463105238484246</v>
      </c>
      <c r="R942" s="263">
        <f t="shared" si="351"/>
        <v>313.17688446154744</v>
      </c>
      <c r="S942" s="98">
        <f t="shared" si="348"/>
        <v>3.0448823846153841E-2</v>
      </c>
      <c r="T942" s="265">
        <f>R942-'Ejercicio 7'!$J$12*EXP(-S942*34/360)</f>
        <v>313.07994142181502</v>
      </c>
      <c r="U942" s="280">
        <f t="shared" si="352"/>
        <v>8.2050720000000021E-2</v>
      </c>
      <c r="V942" s="280">
        <f t="shared" si="353"/>
        <v>8.2549910000000004E-2</v>
      </c>
      <c r="W942" s="280">
        <f t="shared" si="354"/>
        <v>-4.1824999999999501E-4</v>
      </c>
      <c r="X942" s="280">
        <f t="shared" si="355"/>
        <v>0</v>
      </c>
      <c r="Y942" s="262">
        <f t="shared" si="356"/>
        <v>9.9367780698667065</v>
      </c>
      <c r="Z942" s="262">
        <f t="shared" si="357"/>
        <v>9.7959302831965029</v>
      </c>
      <c r="AA942" s="262">
        <f t="shared" si="358"/>
        <v>10.00044829509595</v>
      </c>
      <c r="AB942" s="262">
        <f t="shared" si="359"/>
        <v>10</v>
      </c>
      <c r="AD942" s="6">
        <f t="shared" si="360"/>
        <v>925</v>
      </c>
      <c r="AE942" s="1">
        <f t="shared" si="361"/>
        <v>43537</v>
      </c>
      <c r="AF942" s="262">
        <f t="shared" si="362"/>
        <v>0.17196823000761441</v>
      </c>
      <c r="AG942" s="262">
        <f t="shared" si="363"/>
        <v>7.7773103512482678E-2</v>
      </c>
      <c r="AH942" s="262">
        <f t="shared" si="364"/>
        <v>0.32689476151575292</v>
      </c>
      <c r="AI942" s="262">
        <f t="shared" si="365"/>
        <v>-8.0568894615474278</v>
      </c>
      <c r="AJ942" s="262">
        <f t="shared" si="366"/>
        <v>2.2837000000000551E-4</v>
      </c>
      <c r="AK942" s="262">
        <f t="shared" si="367"/>
        <v>-313.07994142181502</v>
      </c>
    </row>
    <row r="943" spans="1:37" x14ac:dyDescent="0.25">
      <c r="A943" s="6">
        <f t="shared" si="349"/>
        <v>926</v>
      </c>
      <c r="B943" s="245">
        <f>+Rendimientos!F1616</f>
        <v>43350</v>
      </c>
      <c r="C943" s="247">
        <f>+Rendimientos!G1616</f>
        <v>7.621988119058962E-3</v>
      </c>
      <c r="D943" s="247">
        <f>+Rendimientos!H1616</f>
        <v>1.0360159290130705E-2</v>
      </c>
      <c r="E943" s="247">
        <f>+Rendimientos!I1616</f>
        <v>-1.6550672684404737E-3</v>
      </c>
      <c r="F943">
        <f>+VLOOKUP(B943,ASURB.MX!$A$2:$H$1054,8,FALSE)</f>
        <v>8.3098275133722359E-3</v>
      </c>
      <c r="G943" s="264">
        <f>+dr!F930</f>
        <v>2.9579999999999884E-4</v>
      </c>
      <c r="H943" s="264">
        <f>+dr!G930</f>
        <v>1.0504999999999542E-4</v>
      </c>
      <c r="I943" s="264">
        <f>+dr!H930</f>
        <v>1.6883999999998955E-4</v>
      </c>
      <c r="J943" s="264">
        <f>+dr!I930</f>
        <v>2.1959000000000561E-4</v>
      </c>
      <c r="K943" s="264">
        <f>+dr!J930</f>
        <v>0</v>
      </c>
      <c r="M943" s="6">
        <f t="shared" si="350"/>
        <v>926</v>
      </c>
      <c r="N943" s="1">
        <f t="shared" si="344"/>
        <v>43350</v>
      </c>
      <c r="O943" s="263">
        <f t="shared" si="345"/>
        <v>37.920310464422336</v>
      </c>
      <c r="P943" s="263">
        <f t="shared" si="346"/>
        <v>9.2250799254733327</v>
      </c>
      <c r="Q943" s="263">
        <f t="shared" si="347"/>
        <v>14.765541800665435</v>
      </c>
      <c r="R943" s="263">
        <f t="shared" si="351"/>
        <v>307.66605353183598</v>
      </c>
      <c r="S943" s="98">
        <f t="shared" si="348"/>
        <v>3.0972993846153846E-2</v>
      </c>
      <c r="T943" s="265">
        <f>R943-'Ejercicio 7'!$J$12*EXP(-S943*34/360)</f>
        <v>307.56911529114456</v>
      </c>
      <c r="U943" s="280">
        <f t="shared" si="352"/>
        <v>8.2113030000000004E-2</v>
      </c>
      <c r="V943" s="280">
        <f t="shared" si="353"/>
        <v>8.2789649999999992E-2</v>
      </c>
      <c r="W943" s="280">
        <f t="shared" si="354"/>
        <v>-5.6879999999995268E-5</v>
      </c>
      <c r="X943" s="280">
        <f t="shared" si="355"/>
        <v>0</v>
      </c>
      <c r="Y943" s="262">
        <f t="shared" si="356"/>
        <v>9.9367780698667065</v>
      </c>
      <c r="Z943" s="262">
        <f t="shared" si="357"/>
        <v>9.7959302831965029</v>
      </c>
      <c r="AA943" s="262">
        <f t="shared" si="358"/>
        <v>10.00044829509595</v>
      </c>
      <c r="AB943" s="262">
        <f t="shared" si="359"/>
        <v>10</v>
      </c>
      <c r="AD943" s="6">
        <f t="shared" si="360"/>
        <v>926</v>
      </c>
      <c r="AE943" s="1">
        <f t="shared" si="361"/>
        <v>43537</v>
      </c>
      <c r="AF943" s="262">
        <f t="shared" si="362"/>
        <v>-0.28792946442233358</v>
      </c>
      <c r="AG943" s="262">
        <f t="shared" si="363"/>
        <v>-9.5079925473331883E-2</v>
      </c>
      <c r="AH943" s="262">
        <f t="shared" si="364"/>
        <v>2.4458199334564057E-2</v>
      </c>
      <c r="AI943" s="262">
        <f t="shared" si="365"/>
        <v>-2.5460585318359676</v>
      </c>
      <c r="AJ943" s="262">
        <f t="shared" si="366"/>
        <v>-2.9579999999999884E-4</v>
      </c>
      <c r="AK943" s="262">
        <f t="shared" si="367"/>
        <v>-307.56911529114456</v>
      </c>
    </row>
    <row r="944" spans="1:37" x14ac:dyDescent="0.25">
      <c r="A944" s="6">
        <f t="shared" si="349"/>
        <v>927</v>
      </c>
      <c r="B944" s="245">
        <f>+Rendimientos!F1617</f>
        <v>43353</v>
      </c>
      <c r="C944" s="247">
        <f>+Rendimientos!G1617</f>
        <v>-4.5662179795811948E-3</v>
      </c>
      <c r="D944" s="247">
        <f>+Rendimientos!H1617</f>
        <v>7.7268920627980391E-4</v>
      </c>
      <c r="E944" s="247">
        <f>+Rendimientos!I1617</f>
        <v>5.6882214715626343E-2</v>
      </c>
      <c r="F944">
        <f>+VLOOKUP(B944,ASURB.MX!$A$2:$H$1054,8,FALSE)</f>
        <v>-3.8565014985617787E-3</v>
      </c>
      <c r="G944" s="264">
        <f>+dr!F931</f>
        <v>7.4870000000004655E-5</v>
      </c>
      <c r="H944" s="264">
        <f>+dr!G931</f>
        <v>5.0759999999996919E-5</v>
      </c>
      <c r="I944" s="264">
        <f>+dr!H931</f>
        <v>3.6718000000000861E-4</v>
      </c>
      <c r="J944" s="264">
        <f>+dr!I931</f>
        <v>4.8311999999998967E-4</v>
      </c>
      <c r="K944" s="264">
        <f>+dr!J931</f>
        <v>0</v>
      </c>
      <c r="M944" s="6">
        <f t="shared" si="350"/>
        <v>927</v>
      </c>
      <c r="N944" s="1">
        <f t="shared" si="344"/>
        <v>43353</v>
      </c>
      <c r="O944" s="263">
        <f t="shared" si="345"/>
        <v>37.460935072892944</v>
      </c>
      <c r="P944" s="263">
        <f t="shared" si="346"/>
        <v>9.1370573786823677</v>
      </c>
      <c r="Q944" s="263">
        <f t="shared" si="347"/>
        <v>15.655675318977162</v>
      </c>
      <c r="R944" s="263">
        <f t="shared" si="351"/>
        <v>303.94556533249624</v>
      </c>
      <c r="S944" s="98">
        <f t="shared" si="348"/>
        <v>3.0752063846153851E-2</v>
      </c>
      <c r="T944" s="265">
        <f>R944-'Ejercicio 7'!$J$12*EXP(-S944*34/360)</f>
        <v>303.8486250691081</v>
      </c>
      <c r="U944" s="280">
        <f t="shared" si="352"/>
        <v>8.2058740000000005E-2</v>
      </c>
      <c r="V944" s="280">
        <f t="shared" si="353"/>
        <v>8.2987990000000011E-2</v>
      </c>
      <c r="W944" s="280">
        <f t="shared" si="354"/>
        <v>2.0664999999998879E-4</v>
      </c>
      <c r="X944" s="280">
        <f t="shared" si="355"/>
        <v>0</v>
      </c>
      <c r="Y944" s="262">
        <f t="shared" si="356"/>
        <v>9.9367780698667065</v>
      </c>
      <c r="Z944" s="262">
        <f t="shared" si="357"/>
        <v>9.7959302831965029</v>
      </c>
      <c r="AA944" s="262">
        <f t="shared" si="358"/>
        <v>10.00044829509595</v>
      </c>
      <c r="AB944" s="262">
        <f t="shared" si="359"/>
        <v>10</v>
      </c>
      <c r="AD944" s="6">
        <f t="shared" si="360"/>
        <v>927</v>
      </c>
      <c r="AE944" s="1">
        <f t="shared" si="361"/>
        <v>43537</v>
      </c>
      <c r="AF944" s="262">
        <f t="shared" si="362"/>
        <v>0.17144592710705808</v>
      </c>
      <c r="AG944" s="262">
        <f t="shared" si="363"/>
        <v>-7.0573786823668883E-3</v>
      </c>
      <c r="AH944" s="262">
        <f t="shared" si="364"/>
        <v>-0.86567531897716243</v>
      </c>
      <c r="AI944" s="262">
        <f t="shared" si="365"/>
        <v>1.1744296675037731</v>
      </c>
      <c r="AJ944" s="262">
        <f t="shared" si="366"/>
        <v>-7.4870000000004655E-5</v>
      </c>
      <c r="AK944" s="262">
        <f t="shared" si="367"/>
        <v>-303.8486250691081</v>
      </c>
    </row>
    <row r="945" spans="1:37" x14ac:dyDescent="0.25">
      <c r="A945" s="6">
        <f t="shared" si="349"/>
        <v>928</v>
      </c>
      <c r="B945" s="245">
        <f>+Rendimientos!F1618</f>
        <v>43354</v>
      </c>
      <c r="C945" s="247">
        <f>+Rendimientos!G1618</f>
        <v>0</v>
      </c>
      <c r="D945" s="247">
        <f>+Rendimientos!H1618</f>
        <v>-3.0943455884776764E-3</v>
      </c>
      <c r="E945" s="247">
        <f>+Rendimientos!I1618</f>
        <v>-1.7364314048207301E-2</v>
      </c>
      <c r="F945">
        <f>+VLOOKUP(B945,ASURB.MX!$A$2:$H$1054,8,FALSE)</f>
        <v>1.1906933540470874E-2</v>
      </c>
      <c r="G945" s="264">
        <f>+dr!F932</f>
        <v>-5.1531999999999967E-4</v>
      </c>
      <c r="H945" s="264">
        <f>+dr!G932</f>
        <v>-2.9978999999999423E-4</v>
      </c>
      <c r="I945" s="264">
        <f>+dr!H932</f>
        <v>-1.566999999999541E-5</v>
      </c>
      <c r="J945" s="264">
        <f>+dr!I932</f>
        <v>1.9740999999999509E-4</v>
      </c>
      <c r="K945" s="264">
        <f>+dr!J932</f>
        <v>0</v>
      </c>
      <c r="M945" s="6">
        <f t="shared" si="350"/>
        <v>928</v>
      </c>
      <c r="N945" s="1">
        <f t="shared" si="344"/>
        <v>43354</v>
      </c>
      <c r="O945" s="263">
        <f t="shared" si="345"/>
        <v>37.632381000000002</v>
      </c>
      <c r="P945" s="263">
        <f t="shared" si="346"/>
        <v>9.1017922894868324</v>
      </c>
      <c r="Q945" s="263">
        <f t="shared" si="347"/>
        <v>14.535398681093945</v>
      </c>
      <c r="R945" s="263">
        <f t="shared" si="351"/>
        <v>308.77475380808028</v>
      </c>
      <c r="S945" s="98">
        <f t="shared" si="348"/>
        <v>3.0161873846153847E-2</v>
      </c>
      <c r="T945" s="265">
        <f>R945-'Ejercicio 7'!$J$12*EXP(-S945*34/360)</f>
        <v>308.6778081410751</v>
      </c>
      <c r="U945" s="280">
        <f t="shared" si="352"/>
        <v>8.1708190000000014E-2</v>
      </c>
      <c r="V945" s="280">
        <f t="shared" si="353"/>
        <v>8.2605140000000007E-2</v>
      </c>
      <c r="W945" s="280">
        <f t="shared" si="354"/>
        <v>-7.9060000000005792E-5</v>
      </c>
      <c r="X945" s="280">
        <f t="shared" si="355"/>
        <v>0</v>
      </c>
      <c r="Y945" s="262">
        <f t="shared" si="356"/>
        <v>9.9367780698667065</v>
      </c>
      <c r="Z945" s="262">
        <f t="shared" si="357"/>
        <v>9.7959302831965029</v>
      </c>
      <c r="AA945" s="262">
        <f t="shared" si="358"/>
        <v>10.00044829509595</v>
      </c>
      <c r="AB945" s="262">
        <f t="shared" si="359"/>
        <v>10</v>
      </c>
      <c r="AD945" s="6">
        <f t="shared" si="360"/>
        <v>928</v>
      </c>
      <c r="AE945" s="1">
        <f t="shared" si="361"/>
        <v>43537</v>
      </c>
      <c r="AF945" s="262">
        <f t="shared" si="362"/>
        <v>0</v>
      </c>
      <c r="AG945" s="262">
        <f t="shared" si="363"/>
        <v>2.8207710513168394E-2</v>
      </c>
      <c r="AH945" s="262">
        <f t="shared" si="364"/>
        <v>0.25460131890605453</v>
      </c>
      <c r="AI945" s="262">
        <f t="shared" si="365"/>
        <v>-3.6547588080802598</v>
      </c>
      <c r="AJ945" s="262">
        <f t="shared" si="366"/>
        <v>5.1531999999999967E-4</v>
      </c>
      <c r="AK945" s="262">
        <f t="shared" si="367"/>
        <v>-308.6778081410751</v>
      </c>
    </row>
    <row r="946" spans="1:37" x14ac:dyDescent="0.25">
      <c r="A946" s="6">
        <f t="shared" si="349"/>
        <v>929</v>
      </c>
      <c r="B946" s="245">
        <f>+Rendimientos!F1619</f>
        <v>43355</v>
      </c>
      <c r="C946" s="247">
        <f>+Rendimientos!G1619</f>
        <v>1.5140334631411961E-2</v>
      </c>
      <c r="D946" s="247">
        <f>+Rendimientos!H1619</f>
        <v>4.1236613334572512E-3</v>
      </c>
      <c r="E946" s="247">
        <f>+Rendimientos!I1619</f>
        <v>-5.3219623186614639E-3</v>
      </c>
      <c r="F946">
        <f>+VLOOKUP(B946,ASURB.MX!$A$2:$H$1054,8,FALSE)</f>
        <v>4.4564381011561092E-2</v>
      </c>
      <c r="G946" s="264">
        <f>+dr!F933</f>
        <v>1.4589999999994885E-5</v>
      </c>
      <c r="H946" s="264">
        <f>+dr!G933</f>
        <v>-9.4759999999999289E-5</v>
      </c>
      <c r="I946" s="264">
        <f>+dr!H933</f>
        <v>-3.3762000000001069E-4</v>
      </c>
      <c r="J946" s="264">
        <f>+dr!I933</f>
        <v>-3.6830000000000196E-4</v>
      </c>
      <c r="K946" s="264">
        <f>+dr!J933</f>
        <v>0</v>
      </c>
      <c r="M946" s="6">
        <f t="shared" si="350"/>
        <v>929</v>
      </c>
      <c r="N946" s="1">
        <f t="shared" si="344"/>
        <v>43355</v>
      </c>
      <c r="O946" s="263">
        <f t="shared" si="345"/>
        <v>38.206482922196805</v>
      </c>
      <c r="P946" s="263">
        <f t="shared" si="346"/>
        <v>9.1677267607060084</v>
      </c>
      <c r="Q946" s="263">
        <f t="shared" si="347"/>
        <v>14.711497256915163</v>
      </c>
      <c r="R946" s="263">
        <f t="shared" si="351"/>
        <v>319.0250117581881</v>
      </c>
      <c r="S946" s="98">
        <f t="shared" si="348"/>
        <v>3.0691783846153842E-2</v>
      </c>
      <c r="T946" s="265">
        <f>R946-'Ejercicio 7'!$J$12*EXP(-S946*34/360)</f>
        <v>318.92807094290669</v>
      </c>
      <c r="U946" s="280">
        <f t="shared" si="352"/>
        <v>8.1913220000000009E-2</v>
      </c>
      <c r="V946" s="280">
        <f t="shared" si="353"/>
        <v>8.2283189999999992E-2</v>
      </c>
      <c r="W946" s="280">
        <f t="shared" si="354"/>
        <v>-6.4477000000000284E-4</v>
      </c>
      <c r="X946" s="280">
        <f t="shared" si="355"/>
        <v>0</v>
      </c>
      <c r="Y946" s="262">
        <f t="shared" si="356"/>
        <v>9.9367780698667065</v>
      </c>
      <c r="Z946" s="262">
        <f t="shared" si="357"/>
        <v>9.7959302831965029</v>
      </c>
      <c r="AA946" s="262">
        <f t="shared" si="358"/>
        <v>10.00044829509595</v>
      </c>
      <c r="AB946" s="262">
        <f t="shared" si="359"/>
        <v>10</v>
      </c>
      <c r="AD946" s="6">
        <f t="shared" si="360"/>
        <v>929</v>
      </c>
      <c r="AE946" s="1">
        <f t="shared" si="361"/>
        <v>43537</v>
      </c>
      <c r="AF946" s="262">
        <f t="shared" si="362"/>
        <v>-0.57410192219680312</v>
      </c>
      <c r="AG946" s="262">
        <f t="shared" si="363"/>
        <v>-3.7726760706007667E-2</v>
      </c>
      <c r="AH946" s="262">
        <f t="shared" si="364"/>
        <v>7.8502743084836624E-2</v>
      </c>
      <c r="AI946" s="262">
        <f t="shared" si="365"/>
        <v>-13.905016758188083</v>
      </c>
      <c r="AJ946" s="262">
        <f t="shared" si="366"/>
        <v>-1.4589999999994885E-5</v>
      </c>
      <c r="AK946" s="262">
        <f t="shared" si="367"/>
        <v>-318.92807094290669</v>
      </c>
    </row>
    <row r="947" spans="1:37" x14ac:dyDescent="0.25">
      <c r="A947" s="6">
        <f t="shared" si="349"/>
        <v>930</v>
      </c>
      <c r="B947" s="245">
        <f>+Rendimientos!F1620</f>
        <v>43356</v>
      </c>
      <c r="C947" s="247">
        <f>+Rendimientos!G1620</f>
        <v>2.2514080804574279E-3</v>
      </c>
      <c r="D947" s="247">
        <f>+Rendimientos!H1620</f>
        <v>2.0554843981907523E-3</v>
      </c>
      <c r="E947" s="247">
        <f>+Rendimientos!I1620</f>
        <v>3.4097135011404496E-2</v>
      </c>
      <c r="F947">
        <f>+VLOOKUP(B947,ASURB.MX!$A$2:$H$1054,8,FALSE)</f>
        <v>2.2592279687015177E-2</v>
      </c>
      <c r="G947" s="264">
        <f>+dr!F934</f>
        <v>2.484600000000059E-4</v>
      </c>
      <c r="H947" s="264">
        <f>+dr!G934</f>
        <v>-2.0532000000000883E-4</v>
      </c>
      <c r="I947" s="264">
        <f>+dr!H934</f>
        <v>-1.1780000000002899E-5</v>
      </c>
      <c r="J947" s="264">
        <f>+dr!I934</f>
        <v>-4.4629999999989955E-5</v>
      </c>
      <c r="K947" s="264">
        <f>+dr!J934</f>
        <v>0</v>
      </c>
      <c r="M947" s="6">
        <f t="shared" si="350"/>
        <v>930</v>
      </c>
      <c r="N947" s="1">
        <f t="shared" si="344"/>
        <v>43356</v>
      </c>
      <c r="O947" s="263">
        <f t="shared" si="345"/>
        <v>37.717202294515403</v>
      </c>
      <c r="P947" s="263">
        <f t="shared" si="346"/>
        <v>9.1487858729756688</v>
      </c>
      <c r="Q947" s="263">
        <f t="shared" si="347"/>
        <v>15.302992717689877</v>
      </c>
      <c r="R947" s="263">
        <f t="shared" si="351"/>
        <v>312.09180931618994</v>
      </c>
      <c r="S947" s="98">
        <f t="shared" si="348"/>
        <v>3.0925653846153853E-2</v>
      </c>
      <c r="T947" s="265">
        <f>R947-'Ejercicio 7'!$J$12*EXP(-S947*34/360)</f>
        <v>311.99487064208665</v>
      </c>
      <c r="U947" s="280">
        <f t="shared" si="352"/>
        <v>8.1802659999999999E-2</v>
      </c>
      <c r="V947" s="280">
        <f t="shared" si="353"/>
        <v>8.260903E-2</v>
      </c>
      <c r="W947" s="280">
        <f t="shared" si="354"/>
        <v>-3.2109999999999084E-4</v>
      </c>
      <c r="X947" s="280">
        <f t="shared" si="355"/>
        <v>0</v>
      </c>
      <c r="Y947" s="262">
        <f t="shared" si="356"/>
        <v>9.9367780698667065</v>
      </c>
      <c r="Z947" s="262">
        <f t="shared" si="357"/>
        <v>9.7959302831965029</v>
      </c>
      <c r="AA947" s="262">
        <f t="shared" si="358"/>
        <v>10.00044829509595</v>
      </c>
      <c r="AB947" s="262">
        <f t="shared" si="359"/>
        <v>10</v>
      </c>
      <c r="AD947" s="6">
        <f t="shared" si="360"/>
        <v>930</v>
      </c>
      <c r="AE947" s="1">
        <f t="shared" si="361"/>
        <v>43537</v>
      </c>
      <c r="AF947" s="262">
        <f t="shared" si="362"/>
        <v>-8.4821294515400325E-2</v>
      </c>
      <c r="AG947" s="262">
        <f t="shared" si="363"/>
        <v>-1.8785872975668028E-2</v>
      </c>
      <c r="AH947" s="262">
        <f t="shared" si="364"/>
        <v>-0.51299271768987786</v>
      </c>
      <c r="AI947" s="262">
        <f t="shared" si="365"/>
        <v>-6.9718143161899206</v>
      </c>
      <c r="AJ947" s="262">
        <f t="shared" si="366"/>
        <v>-2.484600000000059E-4</v>
      </c>
      <c r="AK947" s="262">
        <f t="shared" si="367"/>
        <v>-311.99487064208665</v>
      </c>
    </row>
    <row r="948" spans="1:37" x14ac:dyDescent="0.25">
      <c r="A948" s="6">
        <f t="shared" si="349"/>
        <v>931</v>
      </c>
      <c r="B948" s="245">
        <f>+Rendimientos!F1621</f>
        <v>43357</v>
      </c>
      <c r="C948" s="247">
        <f>+Rendimientos!G1621</f>
        <v>7.4682946075257444E-3</v>
      </c>
      <c r="D948" s="247">
        <f>+Rendimientos!H1621</f>
        <v>2.0828729107424317E-2</v>
      </c>
      <c r="E948" s="247">
        <f>+Rendimientos!I1621</f>
        <v>1.7889595306381373E-2</v>
      </c>
      <c r="F948">
        <f>+VLOOKUP(B948,ASURB.MX!$A$2:$H$1054,8,FALSE)</f>
        <v>-2.5491820695017476E-2</v>
      </c>
      <c r="G948" s="264">
        <f>+dr!F935</f>
        <v>1.3288999999999662E-4</v>
      </c>
      <c r="H948" s="264">
        <f>+dr!G935</f>
        <v>3.5857999999999723E-4</v>
      </c>
      <c r="I948" s="264">
        <f>+dr!H935</f>
        <v>1.6540000000009325E-5</v>
      </c>
      <c r="J948" s="264">
        <f>+dr!I935</f>
        <v>1.3420000000000099E-5</v>
      </c>
      <c r="K948" s="264">
        <f>+dr!J935</f>
        <v>0</v>
      </c>
      <c r="M948" s="6">
        <f t="shared" si="350"/>
        <v>931</v>
      </c>
      <c r="N948" s="1">
        <f t="shared" si="344"/>
        <v>43357</v>
      </c>
      <c r="O948" s="263">
        <f t="shared" si="345"/>
        <v>37.914482806596702</v>
      </c>
      <c r="P948" s="263">
        <f t="shared" si="346"/>
        <v>9.3221605799527509</v>
      </c>
      <c r="Q948" s="263">
        <f t="shared" si="347"/>
        <v>15.056967969100048</v>
      </c>
      <c r="R948" s="263">
        <f t="shared" si="351"/>
        <v>297.44023224033913</v>
      </c>
      <c r="S948" s="98">
        <f t="shared" si="348"/>
        <v>3.0810083846153843E-2</v>
      </c>
      <c r="T948" s="265">
        <f>R948-'Ejercicio 7'!$J$12*EXP(-S948*34/360)</f>
        <v>297.34329250814983</v>
      </c>
      <c r="U948" s="280">
        <f t="shared" si="352"/>
        <v>8.2366560000000005E-2</v>
      </c>
      <c r="V948" s="280">
        <f t="shared" si="353"/>
        <v>8.2637350000000012E-2</v>
      </c>
      <c r="W948" s="280">
        <f t="shared" si="354"/>
        <v>-2.6305000000000078E-4</v>
      </c>
      <c r="X948" s="280">
        <f t="shared" si="355"/>
        <v>0</v>
      </c>
      <c r="Y948" s="262">
        <f t="shared" si="356"/>
        <v>9.9367780698667065</v>
      </c>
      <c r="Z948" s="262">
        <f t="shared" si="357"/>
        <v>9.7959302831965029</v>
      </c>
      <c r="AA948" s="262">
        <f t="shared" si="358"/>
        <v>10.00044829509595</v>
      </c>
      <c r="AB948" s="262">
        <f t="shared" si="359"/>
        <v>10</v>
      </c>
      <c r="AD948" s="6">
        <f t="shared" si="360"/>
        <v>931</v>
      </c>
      <c r="AE948" s="1">
        <f t="shared" si="361"/>
        <v>43537</v>
      </c>
      <c r="AF948" s="262">
        <f t="shared" si="362"/>
        <v>-0.28210180659669959</v>
      </c>
      <c r="AG948" s="262">
        <f t="shared" si="363"/>
        <v>-0.19216057995275015</v>
      </c>
      <c r="AH948" s="262">
        <f t="shared" si="364"/>
        <v>-0.26696796910004927</v>
      </c>
      <c r="AI948" s="262">
        <f t="shared" si="365"/>
        <v>7.6797627596608891</v>
      </c>
      <c r="AJ948" s="262">
        <f t="shared" si="366"/>
        <v>-1.3288999999999662E-4</v>
      </c>
      <c r="AK948" s="262">
        <f t="shared" si="367"/>
        <v>-297.34329250814983</v>
      </c>
    </row>
    <row r="949" spans="1:37" x14ac:dyDescent="0.25">
      <c r="A949" s="6">
        <f t="shared" si="349"/>
        <v>932</v>
      </c>
      <c r="B949" s="245">
        <f>+Rendimientos!F1622</f>
        <v>43360</v>
      </c>
      <c r="C949" s="247">
        <f>+Rendimientos!G1622</f>
        <v>-4.4742803949209663E-3</v>
      </c>
      <c r="D949" s="247">
        <f>+Rendimientos!H1622</f>
        <v>5.5153120642122636E-3</v>
      </c>
      <c r="E949" s="247">
        <f>+Rendimientos!I1622</f>
        <v>-1.3258797472809451E-2</v>
      </c>
      <c r="F949">
        <f>+VLOOKUP(B949,ASURB.MX!$A$2:$H$1054,8,FALSE)</f>
        <v>-1.1418161680342058E-2</v>
      </c>
      <c r="G949" s="264">
        <f>+dr!F936</f>
        <v>-1.9885999999999515E-4</v>
      </c>
      <c r="H949" s="264">
        <f>+dr!G936</f>
        <v>9.9030000000013829E-5</v>
      </c>
      <c r="I949" s="264">
        <f>+dr!H936</f>
        <v>-9.1899999999922599E-6</v>
      </c>
      <c r="J949" s="264">
        <f>+dr!I936</f>
        <v>5.1389999999998381E-5</v>
      </c>
      <c r="K949" s="264">
        <f>+dr!J936</f>
        <v>0</v>
      </c>
      <c r="M949" s="6">
        <f t="shared" si="350"/>
        <v>932</v>
      </c>
      <c r="N949" s="1">
        <f t="shared" si="344"/>
        <v>43360</v>
      </c>
      <c r="O949" s="263">
        <f t="shared" si="345"/>
        <v>37.464379299107151</v>
      </c>
      <c r="P949" s="263">
        <f t="shared" si="346"/>
        <v>9.1804939160019021</v>
      </c>
      <c r="Q949" s="263">
        <f t="shared" si="347"/>
        <v>14.595196668130109</v>
      </c>
      <c r="R949" s="263">
        <f t="shared" si="351"/>
        <v>301.65589999928051</v>
      </c>
      <c r="S949" s="98">
        <f t="shared" si="348"/>
        <v>3.0478333846153852E-2</v>
      </c>
      <c r="T949" s="265">
        <f>R949-'Ejercicio 7'!$J$12*EXP(-S949*34/360)</f>
        <v>301.55895722973332</v>
      </c>
      <c r="U949" s="280">
        <f t="shared" si="352"/>
        <v>8.2107010000000022E-2</v>
      </c>
      <c r="V949" s="280">
        <f t="shared" si="353"/>
        <v>8.2611620000000011E-2</v>
      </c>
      <c r="W949" s="280">
        <f t="shared" si="354"/>
        <v>-2.250800000000025E-4</v>
      </c>
      <c r="X949" s="280">
        <f t="shared" si="355"/>
        <v>0</v>
      </c>
      <c r="Y949" s="262">
        <f t="shared" si="356"/>
        <v>9.9367780698667065</v>
      </c>
      <c r="Z949" s="262">
        <f t="shared" si="357"/>
        <v>9.7959302831965029</v>
      </c>
      <c r="AA949" s="262">
        <f t="shared" si="358"/>
        <v>10.00044829509595</v>
      </c>
      <c r="AB949" s="262">
        <f t="shared" si="359"/>
        <v>10</v>
      </c>
      <c r="AD949" s="6">
        <f t="shared" si="360"/>
        <v>932</v>
      </c>
      <c r="AE949" s="1">
        <f t="shared" si="361"/>
        <v>43537</v>
      </c>
      <c r="AF949" s="262">
        <f t="shared" si="362"/>
        <v>0.1680017008928516</v>
      </c>
      <c r="AG949" s="262">
        <f t="shared" si="363"/>
        <v>-5.049391600190134E-2</v>
      </c>
      <c r="AH949" s="262">
        <f t="shared" si="364"/>
        <v>0.19480333186989007</v>
      </c>
      <c r="AI949" s="262">
        <f t="shared" si="365"/>
        <v>3.4640950007195102</v>
      </c>
      <c r="AJ949" s="262">
        <f t="shared" si="366"/>
        <v>1.9885999999999515E-4</v>
      </c>
      <c r="AK949" s="262">
        <f t="shared" si="367"/>
        <v>-301.55895722973332</v>
      </c>
    </row>
    <row r="950" spans="1:37" x14ac:dyDescent="0.25">
      <c r="A950" s="6">
        <f t="shared" si="349"/>
        <v>933</v>
      </c>
      <c r="B950" s="245">
        <f>+Rendimientos!F1623</f>
        <v>43361</v>
      </c>
      <c r="C950" s="247">
        <f>+Rendimientos!G1623</f>
        <v>1.4837067430467574E-2</v>
      </c>
      <c r="D950" s="247">
        <f>+Rendimientos!H1623</f>
        <v>1.2422461672690229E-2</v>
      </c>
      <c r="E950" s="247">
        <f>+Rendimientos!I1623</f>
        <v>-4.1151986209373853E-3</v>
      </c>
      <c r="F950">
        <f>+VLOOKUP(B950,ASURB.MX!$A$2:$H$1054,8,FALSE)</f>
        <v>2.1879431255549777E-2</v>
      </c>
      <c r="G950" s="264">
        <f>+dr!F937</f>
        <v>-4.4839000000000684E-4</v>
      </c>
      <c r="H950" s="264">
        <f>+dr!G937</f>
        <v>-5.1930000000005583E-5</v>
      </c>
      <c r="I950" s="264">
        <f>+dr!H937</f>
        <v>-6.1210000000005982E-5</v>
      </c>
      <c r="J950" s="264">
        <f>+dr!I937</f>
        <v>-1.1073000000000333E-4</v>
      </c>
      <c r="K950" s="264">
        <f>+dr!J937</f>
        <v>0</v>
      </c>
      <c r="M950" s="6">
        <f t="shared" si="350"/>
        <v>933</v>
      </c>
      <c r="N950" s="1">
        <f t="shared" si="344"/>
        <v>43361</v>
      </c>
      <c r="O950" s="263">
        <f t="shared" si="345"/>
        <v>38.194897905829592</v>
      </c>
      <c r="P950" s="263">
        <f t="shared" si="346"/>
        <v>9.2441244608284112</v>
      </c>
      <c r="Q950" s="263">
        <f t="shared" si="347"/>
        <v>14.729261274073712</v>
      </c>
      <c r="R950" s="263">
        <f t="shared" si="351"/>
        <v>311.86941443578405</v>
      </c>
      <c r="S950" s="98">
        <f t="shared" si="348"/>
        <v>3.022880384615384E-2</v>
      </c>
      <c r="T950" s="265">
        <f>R950-'Ejercicio 7'!$J$12*EXP(-S950*34/360)</f>
        <v>311.77246938158663</v>
      </c>
      <c r="U950" s="280">
        <f t="shared" si="352"/>
        <v>8.1956050000000003E-2</v>
      </c>
      <c r="V950" s="280">
        <f t="shared" si="353"/>
        <v>8.2559599999999997E-2</v>
      </c>
      <c r="W950" s="280">
        <f t="shared" si="354"/>
        <v>-3.8720000000000421E-4</v>
      </c>
      <c r="X950" s="280">
        <f t="shared" si="355"/>
        <v>0</v>
      </c>
      <c r="Y950" s="262">
        <f t="shared" si="356"/>
        <v>9.9367780698667065</v>
      </c>
      <c r="Z950" s="262">
        <f t="shared" si="357"/>
        <v>9.7959302831965029</v>
      </c>
      <c r="AA950" s="262">
        <f t="shared" si="358"/>
        <v>10.00044829509595</v>
      </c>
      <c r="AB950" s="262">
        <f t="shared" si="359"/>
        <v>10</v>
      </c>
      <c r="AD950" s="6">
        <f t="shared" si="360"/>
        <v>933</v>
      </c>
      <c r="AE950" s="1">
        <f t="shared" si="361"/>
        <v>43537</v>
      </c>
      <c r="AF950" s="262">
        <f t="shared" si="362"/>
        <v>-0.56251690582958958</v>
      </c>
      <c r="AG950" s="262">
        <f t="shared" si="363"/>
        <v>-0.11412446082841043</v>
      </c>
      <c r="AH950" s="262">
        <f t="shared" si="364"/>
        <v>6.0738725926286818E-2</v>
      </c>
      <c r="AI950" s="262">
        <f t="shared" si="365"/>
        <v>-6.7494194357840342</v>
      </c>
      <c r="AJ950" s="262">
        <f t="shared" si="366"/>
        <v>4.4839000000000684E-4</v>
      </c>
      <c r="AK950" s="262">
        <f t="shared" si="367"/>
        <v>-311.77246938158663</v>
      </c>
    </row>
    <row r="951" spans="1:37" x14ac:dyDescent="0.25">
      <c r="A951" s="6">
        <f t="shared" si="349"/>
        <v>934</v>
      </c>
      <c r="B951" s="245">
        <f>+Rendimientos!F1624</f>
        <v>43362</v>
      </c>
      <c r="C951" s="247">
        <f>+Rendimientos!G1624</f>
        <v>-6.6494519108855317E-3</v>
      </c>
      <c r="D951" s="247">
        <f>+Rendimientos!H1624</f>
        <v>-4.9392685625614704E-4</v>
      </c>
      <c r="E951" s="247">
        <f>+Rendimientos!I1624</f>
        <v>-4.6499382174006974E-3</v>
      </c>
      <c r="F951">
        <f>+VLOOKUP(B951,ASURB.MX!$A$2:$H$1054,8,FALSE)</f>
        <v>-5.4772314809699912E-3</v>
      </c>
      <c r="G951" s="264">
        <f>+dr!F938</f>
        <v>6.3259000000000232E-4</v>
      </c>
      <c r="H951" s="264">
        <f>+dr!G938</f>
        <v>1.8155999999999728E-4</v>
      </c>
      <c r="I951" s="264">
        <f>+dr!H938</f>
        <v>1.0033999999999044E-4</v>
      </c>
      <c r="J951" s="264">
        <f>+dr!I938</f>
        <v>1.3412000000000146E-4</v>
      </c>
      <c r="K951" s="264">
        <f>+dr!J938</f>
        <v>0</v>
      </c>
      <c r="M951" s="6">
        <f t="shared" si="350"/>
        <v>934</v>
      </c>
      <c r="N951" s="1">
        <f t="shared" si="344"/>
        <v>43362</v>
      </c>
      <c r="O951" s="263">
        <f t="shared" si="345"/>
        <v>37.382976413107514</v>
      </c>
      <c r="P951" s="263">
        <f t="shared" si="346"/>
        <v>9.1254915613135132</v>
      </c>
      <c r="Q951" s="263">
        <f t="shared" si="347"/>
        <v>14.721387060358378</v>
      </c>
      <c r="R951" s="263">
        <f t="shared" si="351"/>
        <v>303.45335062305497</v>
      </c>
      <c r="S951" s="98">
        <f t="shared" si="348"/>
        <v>3.1309783846153849E-2</v>
      </c>
      <c r="T951" s="265">
        <f>R951-'Ejercicio 7'!$J$12*EXP(-S951*34/360)</f>
        <v>303.35641546572072</v>
      </c>
      <c r="U951" s="280">
        <f t="shared" si="352"/>
        <v>8.2189540000000005E-2</v>
      </c>
      <c r="V951" s="280">
        <f t="shared" si="353"/>
        <v>8.2721149999999993E-2</v>
      </c>
      <c r="W951" s="280">
        <f t="shared" si="354"/>
        <v>-1.4234999999999942E-4</v>
      </c>
      <c r="X951" s="280">
        <f t="shared" si="355"/>
        <v>0</v>
      </c>
      <c r="Y951" s="262">
        <f t="shared" si="356"/>
        <v>9.9367780698667065</v>
      </c>
      <c r="Z951" s="262">
        <f t="shared" si="357"/>
        <v>9.7959302831965029</v>
      </c>
      <c r="AA951" s="262">
        <f t="shared" si="358"/>
        <v>10.00044829509595</v>
      </c>
      <c r="AB951" s="262">
        <f t="shared" si="359"/>
        <v>10</v>
      </c>
      <c r="AD951" s="6">
        <f t="shared" si="360"/>
        <v>934</v>
      </c>
      <c r="AE951" s="1">
        <f t="shared" si="361"/>
        <v>43537</v>
      </c>
      <c r="AF951" s="262">
        <f t="shared" si="362"/>
        <v>0.24940458689248857</v>
      </c>
      <c r="AG951" s="262">
        <f t="shared" si="363"/>
        <v>4.508438686487537E-3</v>
      </c>
      <c r="AH951" s="262">
        <f t="shared" si="364"/>
        <v>6.8612939641621296E-2</v>
      </c>
      <c r="AI951" s="262">
        <f t="shared" si="365"/>
        <v>1.6666443769450439</v>
      </c>
      <c r="AJ951" s="262">
        <f t="shared" si="366"/>
        <v>-6.3259000000000232E-4</v>
      </c>
      <c r="AK951" s="262">
        <f t="shared" si="367"/>
        <v>-303.35641546572072</v>
      </c>
    </row>
    <row r="952" spans="1:37" x14ac:dyDescent="0.25">
      <c r="A952" s="6">
        <f t="shared" si="349"/>
        <v>935</v>
      </c>
      <c r="B952" s="245">
        <f>+Rendimientos!F1625</f>
        <v>43363</v>
      </c>
      <c r="C952" s="247">
        <f>+Rendimientos!G1625</f>
        <v>-7.4156473550349026E-4</v>
      </c>
      <c r="D952" s="247">
        <f>+Rendimientos!H1625</f>
        <v>-8.9330601182923582E-3</v>
      </c>
      <c r="E952" s="247">
        <f>+Rendimientos!I1625</f>
        <v>-3.6317212800406774E-3</v>
      </c>
      <c r="F952">
        <f>+VLOOKUP(B952,ASURB.MX!$A$2:$H$1054,8,FALSE)</f>
        <v>2.8331841045133644E-3</v>
      </c>
      <c r="G952" s="264">
        <f>+dr!F939</f>
        <v>-1.8197999999999825E-4</v>
      </c>
      <c r="H952" s="264">
        <f>+dr!G939</f>
        <v>-2.299000000000051E-5</v>
      </c>
      <c r="I952" s="264">
        <f>+dr!H939</f>
        <v>2.1610000000005236E-5</v>
      </c>
      <c r="J952" s="264">
        <f>+dr!I939</f>
        <v>1.3200000000129775E-6</v>
      </c>
      <c r="K952" s="264">
        <f>+dr!J939</f>
        <v>0</v>
      </c>
      <c r="M952" s="6">
        <f t="shared" si="350"/>
        <v>935</v>
      </c>
      <c r="N952" s="1">
        <f t="shared" si="344"/>
        <v>43363</v>
      </c>
      <c r="O952" s="263">
        <f t="shared" si="345"/>
        <v>37.604484498146782</v>
      </c>
      <c r="P952" s="263">
        <f t="shared" si="346"/>
        <v>9.0488043638169806</v>
      </c>
      <c r="Q952" s="263">
        <f t="shared" si="347"/>
        <v>14.736384259910251</v>
      </c>
      <c r="R952" s="263">
        <f t="shared" si="351"/>
        <v>305.98568186586976</v>
      </c>
      <c r="S952" s="98">
        <f t="shared" si="348"/>
        <v>3.0495213846153849E-2</v>
      </c>
      <c r="T952" s="265">
        <f>R952-'Ejercicio 7'!$J$12*EXP(-S952*34/360)</f>
        <v>305.8887392508708</v>
      </c>
      <c r="U952" s="280">
        <f t="shared" si="352"/>
        <v>8.1984990000000008E-2</v>
      </c>
      <c r="V952" s="280">
        <f t="shared" si="353"/>
        <v>8.2642420000000008E-2</v>
      </c>
      <c r="W952" s="280">
        <f t="shared" si="354"/>
        <v>-2.751499999999879E-4</v>
      </c>
      <c r="X952" s="280">
        <f t="shared" si="355"/>
        <v>0</v>
      </c>
      <c r="Y952" s="262">
        <f t="shared" si="356"/>
        <v>9.9367780698667065</v>
      </c>
      <c r="Z952" s="262">
        <f t="shared" si="357"/>
        <v>9.7959302831965029</v>
      </c>
      <c r="AA952" s="262">
        <f t="shared" si="358"/>
        <v>10.00044829509595</v>
      </c>
      <c r="AB952" s="262">
        <f t="shared" si="359"/>
        <v>10</v>
      </c>
      <c r="AD952" s="6">
        <f t="shared" si="360"/>
        <v>935</v>
      </c>
      <c r="AE952" s="1">
        <f t="shared" si="361"/>
        <v>43537</v>
      </c>
      <c r="AF952" s="262">
        <f t="shared" si="362"/>
        <v>2.7896501853220457E-2</v>
      </c>
      <c r="AG952" s="262">
        <f t="shared" si="363"/>
        <v>8.119563618302017E-2</v>
      </c>
      <c r="AH952" s="262">
        <f t="shared" si="364"/>
        <v>5.3615740089748343E-2</v>
      </c>
      <c r="AI952" s="262">
        <f t="shared" si="365"/>
        <v>-0.86568686586974763</v>
      </c>
      <c r="AJ952" s="262">
        <f t="shared" si="366"/>
        <v>1.8197999999999825E-4</v>
      </c>
      <c r="AK952" s="262">
        <f t="shared" si="367"/>
        <v>-305.8887392508708</v>
      </c>
    </row>
    <row r="953" spans="1:37" x14ac:dyDescent="0.25">
      <c r="A953" s="6">
        <f t="shared" si="349"/>
        <v>936</v>
      </c>
      <c r="B953" s="245">
        <f>+Rendimientos!F1626</f>
        <v>43364</v>
      </c>
      <c r="C953" s="247">
        <f>+Rendimientos!G1626</f>
        <v>-1.4947961435873252E-2</v>
      </c>
      <c r="D953" s="247">
        <f>+Rendimientos!H1626</f>
        <v>3.2349954939730097E-3</v>
      </c>
      <c r="E953" s="247">
        <f>+Rendimientos!I1626</f>
        <v>-2.739894015117476E-2</v>
      </c>
      <c r="F953">
        <f>+VLOOKUP(B953,ASURB.MX!$A$2:$H$1054,8,FALSE)</f>
        <v>-8.9426964206041088E-3</v>
      </c>
      <c r="G953" s="264">
        <f>+dr!F940</f>
        <v>1.6966000000000203E-4</v>
      </c>
      <c r="H953" s="264">
        <f>+dr!G940</f>
        <v>1.175699999999974E-4</v>
      </c>
      <c r="I953" s="264">
        <f>+dr!H940</f>
        <v>-2.4083000000001131E-4</v>
      </c>
      <c r="J953" s="264">
        <f>+dr!I940</f>
        <v>-1.9080000000000485E-4</v>
      </c>
      <c r="K953" s="264">
        <f>+dr!J940</f>
        <v>0</v>
      </c>
      <c r="M953" s="6">
        <f t="shared" si="350"/>
        <v>936</v>
      </c>
      <c r="N953" s="1">
        <f t="shared" si="344"/>
        <v>43364</v>
      </c>
      <c r="O953" s="263">
        <f t="shared" si="345"/>
        <v>37.074037068249261</v>
      </c>
      <c r="P953" s="263">
        <f t="shared" si="346"/>
        <v>9.1595833340365154</v>
      </c>
      <c r="Q953" s="263">
        <f t="shared" si="347"/>
        <v>14.390270760071038</v>
      </c>
      <c r="R953" s="263">
        <f t="shared" si="351"/>
        <v>302.40356372611211</v>
      </c>
      <c r="S953" s="98">
        <f t="shared" si="348"/>
        <v>3.0846853846153849E-2</v>
      </c>
      <c r="T953" s="265">
        <f>R953-'Ejercicio 7'!$J$12*EXP(-S953*34/360)</f>
        <v>302.30662433056699</v>
      </c>
      <c r="U953" s="280">
        <f t="shared" si="352"/>
        <v>8.2125550000000005E-2</v>
      </c>
      <c r="V953" s="280">
        <f t="shared" si="353"/>
        <v>8.2379979999999992E-2</v>
      </c>
      <c r="W953" s="280">
        <f t="shared" si="354"/>
        <v>-4.6727000000000574E-4</v>
      </c>
      <c r="X953" s="280">
        <f t="shared" si="355"/>
        <v>0</v>
      </c>
      <c r="Y953" s="262">
        <f t="shared" si="356"/>
        <v>9.9367780698667065</v>
      </c>
      <c r="Z953" s="262">
        <f t="shared" si="357"/>
        <v>9.7959302831965029</v>
      </c>
      <c r="AA953" s="262">
        <f t="shared" si="358"/>
        <v>10.00044829509595</v>
      </c>
      <c r="AB953" s="262">
        <f t="shared" si="359"/>
        <v>10</v>
      </c>
      <c r="AD953" s="6">
        <f t="shared" si="360"/>
        <v>936</v>
      </c>
      <c r="AE953" s="1">
        <f t="shared" si="361"/>
        <v>43537</v>
      </c>
      <c r="AF953" s="262">
        <f t="shared" si="362"/>
        <v>0.55834393175074126</v>
      </c>
      <c r="AG953" s="262">
        <f t="shared" si="363"/>
        <v>-2.9583334036514586E-2</v>
      </c>
      <c r="AH953" s="262">
        <f t="shared" si="364"/>
        <v>0.39972923992896092</v>
      </c>
      <c r="AI953" s="262">
        <f t="shared" si="365"/>
        <v>2.7164312738879062</v>
      </c>
      <c r="AJ953" s="262">
        <f t="shared" si="366"/>
        <v>-1.6966000000000203E-4</v>
      </c>
      <c r="AK953" s="262">
        <f t="shared" si="367"/>
        <v>-302.30662433056699</v>
      </c>
    </row>
    <row r="954" spans="1:37" x14ac:dyDescent="0.25">
      <c r="A954" s="6">
        <f t="shared" si="349"/>
        <v>937</v>
      </c>
      <c r="B954" s="245">
        <f>+Rendimientos!F1627</f>
        <v>43367</v>
      </c>
      <c r="C954" s="247">
        <f>+Rendimientos!G1627</f>
        <v>-1.1359455733582892E-2</v>
      </c>
      <c r="D954" s="247">
        <f>+Rendimientos!H1627</f>
        <v>3.4722946794716329E-3</v>
      </c>
      <c r="E954" s="247">
        <f>+Rendimientos!I1627</f>
        <v>-6.9686467248383822E-3</v>
      </c>
      <c r="F954">
        <f>+VLOOKUP(B954,ASURB.MX!$A$2:$H$1054,8,FALSE)</f>
        <v>-6.041645383300989E-3</v>
      </c>
      <c r="G954" s="264">
        <f>+dr!F941</f>
        <v>5.6950000000000056E-5</v>
      </c>
      <c r="H954" s="264">
        <f>+dr!G941</f>
        <v>-1.8681999999999033E-4</v>
      </c>
      <c r="I954" s="264">
        <f>+dr!H941</f>
        <v>-2.2957999999997925E-4</v>
      </c>
      <c r="J954" s="264">
        <f>+dr!I941</f>
        <v>-1.9897000000000664E-4</v>
      </c>
      <c r="K954" s="264">
        <f>+dr!J941</f>
        <v>0</v>
      </c>
      <c r="M954" s="6">
        <f t="shared" si="350"/>
        <v>937</v>
      </c>
      <c r="N954" s="1">
        <f t="shared" si="344"/>
        <v>43367</v>
      </c>
      <c r="O954" s="263">
        <f t="shared" si="345"/>
        <v>37.207316455572297</v>
      </c>
      <c r="P954" s="263">
        <f t="shared" si="346"/>
        <v>9.1617571536137969</v>
      </c>
      <c r="Q954" s="263">
        <f t="shared" si="347"/>
        <v>14.68729199847102</v>
      </c>
      <c r="R954" s="263">
        <f t="shared" si="351"/>
        <v>303.28212565867506</v>
      </c>
      <c r="S954" s="98">
        <f t="shared" si="348"/>
        <v>3.0734143846153847E-2</v>
      </c>
      <c r="T954" s="265">
        <f>R954-'Ejercicio 7'!$J$12*EXP(-S954*34/360)</f>
        <v>303.18518523122077</v>
      </c>
      <c r="U954" s="280">
        <f t="shared" si="352"/>
        <v>8.1821160000000018E-2</v>
      </c>
      <c r="V954" s="280">
        <f t="shared" si="353"/>
        <v>8.2391230000000024E-2</v>
      </c>
      <c r="W954" s="280">
        <f t="shared" si="354"/>
        <v>-4.7544000000000752E-4</v>
      </c>
      <c r="X954" s="280">
        <f t="shared" si="355"/>
        <v>0</v>
      </c>
      <c r="Y954" s="262">
        <f t="shared" si="356"/>
        <v>9.9367780698667065</v>
      </c>
      <c r="Z954" s="262">
        <f t="shared" si="357"/>
        <v>9.7959302831965029</v>
      </c>
      <c r="AA954" s="262">
        <f t="shared" si="358"/>
        <v>10.00044829509595</v>
      </c>
      <c r="AB954" s="262">
        <f t="shared" si="359"/>
        <v>10</v>
      </c>
      <c r="AD954" s="6">
        <f t="shared" si="360"/>
        <v>937</v>
      </c>
      <c r="AE954" s="1">
        <f t="shared" si="361"/>
        <v>43537</v>
      </c>
      <c r="AF954" s="262">
        <f t="shared" si="362"/>
        <v>0.42506454442770547</v>
      </c>
      <c r="AG954" s="262">
        <f t="shared" si="363"/>
        <v>-3.1757153613796163E-2</v>
      </c>
      <c r="AH954" s="262">
        <f t="shared" si="364"/>
        <v>0.10270800152897941</v>
      </c>
      <c r="AI954" s="262">
        <f t="shared" si="365"/>
        <v>1.8378693413249607</v>
      </c>
      <c r="AJ954" s="262">
        <f t="shared" si="366"/>
        <v>-5.6950000000000056E-5</v>
      </c>
      <c r="AK954" s="262">
        <f t="shared" si="367"/>
        <v>-303.18518523122077</v>
      </c>
    </row>
    <row r="955" spans="1:37" x14ac:dyDescent="0.25">
      <c r="A955" s="6">
        <f t="shared" si="349"/>
        <v>938</v>
      </c>
      <c r="B955" s="245">
        <f>+Rendimientos!F1628</f>
        <v>43368</v>
      </c>
      <c r="C955" s="247">
        <f>+Rendimientos!G1628</f>
        <v>1.5220703090686718E-3</v>
      </c>
      <c r="D955" s="247">
        <f>+Rendimientos!H1628</f>
        <v>5.6782451534772398E-3</v>
      </c>
      <c r="E955" s="247">
        <f>+Rendimientos!I1628</f>
        <v>5.3778147590506837E-4</v>
      </c>
      <c r="F955">
        <f>+VLOOKUP(B955,ASURB.MX!$A$2:$H$1054,8,FALSE)</f>
        <v>1.8952387404878254E-3</v>
      </c>
      <c r="G955" s="264">
        <f>+dr!F942</f>
        <v>1.0042999999999858E-4</v>
      </c>
      <c r="H955" s="264">
        <f>+dr!G942</f>
        <v>-1.9318000000000113E-4</v>
      </c>
      <c r="I955" s="264">
        <f>+dr!H942</f>
        <v>2.2899999999881349E-6</v>
      </c>
      <c r="J955" s="264">
        <f>+dr!I942</f>
        <v>-8.6859999999994164E-5</v>
      </c>
      <c r="K955" s="264">
        <f>+dr!J942</f>
        <v>0</v>
      </c>
      <c r="M955" s="6">
        <f t="shared" si="350"/>
        <v>938</v>
      </c>
      <c r="N955" s="1">
        <f t="shared" si="344"/>
        <v>43368</v>
      </c>
      <c r="O955" s="263">
        <f t="shared" si="345"/>
        <v>37.689703743335869</v>
      </c>
      <c r="P955" s="263">
        <f t="shared" si="346"/>
        <v>9.1819898441013983</v>
      </c>
      <c r="Q955" s="263">
        <f t="shared" si="347"/>
        <v>14.797955927112003</v>
      </c>
      <c r="R955" s="263">
        <f t="shared" si="351"/>
        <v>305.69881856618696</v>
      </c>
      <c r="S955" s="98">
        <f t="shared" si="348"/>
        <v>3.0777623846153845E-2</v>
      </c>
      <c r="T955" s="265">
        <f>R955-'Ejercicio 7'!$J$12*EXP(-S955*34/360)</f>
        <v>305.60187853681231</v>
      </c>
      <c r="U955" s="280">
        <f t="shared" si="352"/>
        <v>8.1814800000000007E-2</v>
      </c>
      <c r="V955" s="280">
        <f t="shared" si="353"/>
        <v>8.2623099999999991E-2</v>
      </c>
      <c r="W955" s="280">
        <f t="shared" si="354"/>
        <v>-3.6332999999999505E-4</v>
      </c>
      <c r="X955" s="280">
        <f t="shared" si="355"/>
        <v>0</v>
      </c>
      <c r="Y955" s="262">
        <f t="shared" si="356"/>
        <v>9.9367780698667065</v>
      </c>
      <c r="Z955" s="262">
        <f t="shared" si="357"/>
        <v>9.7959302831965029</v>
      </c>
      <c r="AA955" s="262">
        <f t="shared" si="358"/>
        <v>10.00044829509595</v>
      </c>
      <c r="AB955" s="262">
        <f t="shared" si="359"/>
        <v>10</v>
      </c>
      <c r="AD955" s="6">
        <f t="shared" si="360"/>
        <v>938</v>
      </c>
      <c r="AE955" s="1">
        <f t="shared" si="361"/>
        <v>43537</v>
      </c>
      <c r="AF955" s="262">
        <f t="shared" si="362"/>
        <v>-5.7322743335866733E-2</v>
      </c>
      <c r="AG955" s="262">
        <f t="shared" si="363"/>
        <v>-5.1989844101397509E-2</v>
      </c>
      <c r="AH955" s="262">
        <f t="shared" si="364"/>
        <v>-7.9559271120039909E-3</v>
      </c>
      <c r="AI955" s="262">
        <f t="shared" si="365"/>
        <v>-0.57882356618694075</v>
      </c>
      <c r="AJ955" s="262">
        <f t="shared" si="366"/>
        <v>-1.0042999999999858E-4</v>
      </c>
      <c r="AK955" s="262">
        <f t="shared" si="367"/>
        <v>-305.60187853681231</v>
      </c>
    </row>
    <row r="956" spans="1:37" x14ac:dyDescent="0.25">
      <c r="A956" s="6">
        <f t="shared" si="349"/>
        <v>939</v>
      </c>
      <c r="B956" s="245">
        <f>+Rendimientos!F1629</f>
        <v>43369</v>
      </c>
      <c r="C956" s="247">
        <f>+Rendimientos!G1629</f>
        <v>-6.1022309876429407E-3</v>
      </c>
      <c r="D956" s="247">
        <f>+Rendimientos!H1629</f>
        <v>1.721778023574575E-3</v>
      </c>
      <c r="E956" s="247">
        <f>+Rendimientos!I1629</f>
        <v>1.4941485776955615E-2</v>
      </c>
      <c r="F956">
        <f>+VLOOKUP(B956,ASURB.MX!$A$2:$H$1054,8,FALSE)</f>
        <v>5.6903560996638637E-3</v>
      </c>
      <c r="G956" s="264">
        <f>+dr!F943</f>
        <v>-1.5001000000000597E-4</v>
      </c>
      <c r="H956" s="264">
        <f>+dr!G943</f>
        <v>4.2810000000004234E-5</v>
      </c>
      <c r="I956" s="264">
        <f>+dr!H943</f>
        <v>-2.3830000000001073E-4</v>
      </c>
      <c r="J956" s="264">
        <f>+dr!I943</f>
        <v>-2.2155999999999565E-4</v>
      </c>
      <c r="K956" s="264">
        <f>+dr!J943</f>
        <v>0</v>
      </c>
      <c r="M956" s="6">
        <f t="shared" si="350"/>
        <v>939</v>
      </c>
      <c r="N956" s="1">
        <f t="shared" si="344"/>
        <v>43369</v>
      </c>
      <c r="O956" s="263">
        <f t="shared" si="345"/>
        <v>37.403438758174907</v>
      </c>
      <c r="P956" s="263">
        <f t="shared" si="346"/>
        <v>9.1457333741573432</v>
      </c>
      <c r="Q956" s="263">
        <f t="shared" si="347"/>
        <v>15.012643746780293</v>
      </c>
      <c r="R956" s="263">
        <f t="shared" si="351"/>
        <v>306.86118572397351</v>
      </c>
      <c r="S956" s="98">
        <f t="shared" si="348"/>
        <v>3.0527183846153841E-2</v>
      </c>
      <c r="T956" s="265">
        <f>R956-'Ejercicio 7'!$J$12*EXP(-S956*34/360)</f>
        <v>306.76424340168154</v>
      </c>
      <c r="U956" s="280">
        <f t="shared" si="352"/>
        <v>8.2050790000000012E-2</v>
      </c>
      <c r="V956" s="280">
        <f t="shared" si="353"/>
        <v>8.2382509999999992E-2</v>
      </c>
      <c r="W956" s="280">
        <f t="shared" si="354"/>
        <v>-4.9802999999999653E-4</v>
      </c>
      <c r="X956" s="280">
        <f t="shared" si="355"/>
        <v>0</v>
      </c>
      <c r="Y956" s="262">
        <f t="shared" si="356"/>
        <v>9.9367780698667065</v>
      </c>
      <c r="Z956" s="262">
        <f t="shared" si="357"/>
        <v>9.7959302831965029</v>
      </c>
      <c r="AA956" s="262">
        <f t="shared" si="358"/>
        <v>10.00044829509595</v>
      </c>
      <c r="AB956" s="262">
        <f t="shared" si="359"/>
        <v>10</v>
      </c>
      <c r="AD956" s="6">
        <f t="shared" si="360"/>
        <v>939</v>
      </c>
      <c r="AE956" s="1">
        <f t="shared" si="361"/>
        <v>43537</v>
      </c>
      <c r="AF956" s="262">
        <f t="shared" si="362"/>
        <v>0.22894224182509504</v>
      </c>
      <c r="AG956" s="262">
        <f t="shared" si="363"/>
        <v>-1.5733374157342439E-2</v>
      </c>
      <c r="AH956" s="262">
        <f t="shared" si="364"/>
        <v>-0.22264374678029419</v>
      </c>
      <c r="AI956" s="262">
        <f t="shared" si="365"/>
        <v>-1.7411907239734887</v>
      </c>
      <c r="AJ956" s="262">
        <f t="shared" si="366"/>
        <v>1.5001000000000597E-4</v>
      </c>
      <c r="AK956" s="262">
        <f t="shared" si="367"/>
        <v>-306.76424340168154</v>
      </c>
    </row>
    <row r="957" spans="1:37" x14ac:dyDescent="0.25">
      <c r="A957" s="6">
        <f t="shared" si="349"/>
        <v>940</v>
      </c>
      <c r="B957" s="245">
        <f>+Rendimientos!F1630</f>
        <v>43370</v>
      </c>
      <c r="C957" s="247">
        <f>+Rendimientos!G1630</f>
        <v>1.8947137476112392E-2</v>
      </c>
      <c r="D957" s="247">
        <f>+Rendimientos!H1630</f>
        <v>-3.1998584127926684E-3</v>
      </c>
      <c r="E957" s="247">
        <f>+Rendimientos!I1630</f>
        <v>2.1165212447981888E-3</v>
      </c>
      <c r="F957">
        <f>+VLOOKUP(B957,ASURB.MX!$A$2:$H$1054,8,FALSE)</f>
        <v>1.0715583043733859E-2</v>
      </c>
      <c r="G957" s="264">
        <f>+dr!F944</f>
        <v>-1.4970999999999735E-4</v>
      </c>
      <c r="H957" s="264">
        <f>+dr!G944</f>
        <v>-2.4710000000001398E-4</v>
      </c>
      <c r="I957" s="264">
        <f>+dr!H944</f>
        <v>7.4900000000127642E-6</v>
      </c>
      <c r="J957" s="264">
        <f>+dr!I944</f>
        <v>-2.3071000000000896E-4</v>
      </c>
      <c r="K957" s="264">
        <f>+dr!J944</f>
        <v>0</v>
      </c>
      <c r="M957" s="6">
        <f t="shared" si="350"/>
        <v>940</v>
      </c>
      <c r="N957" s="1">
        <f t="shared" si="344"/>
        <v>43370</v>
      </c>
      <c r="O957" s="263">
        <f t="shared" si="345"/>
        <v>38.35220466105585</v>
      </c>
      <c r="P957" s="263">
        <f t="shared" si="346"/>
        <v>9.1008319843391856</v>
      </c>
      <c r="Q957" s="263">
        <f t="shared" si="347"/>
        <v>14.821336499696161</v>
      </c>
      <c r="R957" s="263">
        <f t="shared" si="351"/>
        <v>308.40711388923427</v>
      </c>
      <c r="S957" s="98">
        <f t="shared" si="348"/>
        <v>3.0527483846153849E-2</v>
      </c>
      <c r="T957" s="265">
        <f>R957-'Ejercicio 7'!$J$12*EXP(-S957*34/360)</f>
        <v>308.31017156968903</v>
      </c>
      <c r="U957" s="280">
        <f t="shared" si="352"/>
        <v>8.1760879999999994E-2</v>
      </c>
      <c r="V957" s="280">
        <f t="shared" si="353"/>
        <v>8.2628300000000016E-2</v>
      </c>
      <c r="W957" s="280">
        <f t="shared" si="354"/>
        <v>-5.0718000000000985E-4</v>
      </c>
      <c r="X957" s="280">
        <f t="shared" si="355"/>
        <v>0</v>
      </c>
      <c r="Y957" s="262">
        <f t="shared" si="356"/>
        <v>9.9367780698667065</v>
      </c>
      <c r="Z957" s="262">
        <f t="shared" si="357"/>
        <v>9.7959302831965029</v>
      </c>
      <c r="AA957" s="262">
        <f t="shared" si="358"/>
        <v>10.00044829509595</v>
      </c>
      <c r="AB957" s="262">
        <f t="shared" si="359"/>
        <v>10</v>
      </c>
      <c r="AD957" s="6">
        <f t="shared" si="360"/>
        <v>940</v>
      </c>
      <c r="AE957" s="1">
        <f t="shared" si="361"/>
        <v>43537</v>
      </c>
      <c r="AF957" s="262">
        <f t="shared" si="362"/>
        <v>-0.71982366105584816</v>
      </c>
      <c r="AG957" s="262">
        <f t="shared" si="363"/>
        <v>2.9168015660815172E-2</v>
      </c>
      <c r="AH957" s="262">
        <f t="shared" si="364"/>
        <v>-3.1336499696161368E-2</v>
      </c>
      <c r="AI957" s="262">
        <f t="shared" si="365"/>
        <v>-3.2871188892342502</v>
      </c>
      <c r="AJ957" s="262">
        <f t="shared" si="366"/>
        <v>1.4970999999999735E-4</v>
      </c>
      <c r="AK957" s="262">
        <f t="shared" si="367"/>
        <v>-308.31017156968903</v>
      </c>
    </row>
    <row r="958" spans="1:37" x14ac:dyDescent="0.25">
      <c r="A958" s="6">
        <f t="shared" si="349"/>
        <v>941</v>
      </c>
      <c r="B958" s="245">
        <f>+Rendimientos!F1631</f>
        <v>43371</v>
      </c>
      <c r="C958" s="247">
        <f>+Rendimientos!G1631</f>
        <v>-1.3605652055778598E-2</v>
      </c>
      <c r="D958" s="247">
        <f>+Rendimientos!H1631</f>
        <v>-1.6155540127080922E-2</v>
      </c>
      <c r="E958" s="247">
        <f>+Rendimientos!I1631</f>
        <v>3.6929241985563443E-3</v>
      </c>
      <c r="F958">
        <f>+VLOOKUP(B958,ASURB.MX!$A$2:$H$1054,8,FALSE)</f>
        <v>-1.0192716850024692E-2</v>
      </c>
      <c r="G958" s="264">
        <f>+dr!F945</f>
        <v>1.6122000000000358E-4</v>
      </c>
      <c r="H958" s="264">
        <f>+dr!G945</f>
        <v>1.7411999999999983E-4</v>
      </c>
      <c r="I958" s="264">
        <f>+dr!H945</f>
        <v>-6.9750000000007306E-5</v>
      </c>
      <c r="J958" s="264">
        <f>+dr!I945</f>
        <v>-2.3333000000000381E-4</v>
      </c>
      <c r="K958" s="264">
        <f>+dr!J945</f>
        <v>0</v>
      </c>
      <c r="M958" s="6">
        <f t="shared" si="350"/>
        <v>941</v>
      </c>
      <c r="N958" s="1">
        <f t="shared" si="344"/>
        <v>43371</v>
      </c>
      <c r="O958" s="263">
        <f t="shared" si="345"/>
        <v>37.123835310810811</v>
      </c>
      <c r="P958" s="263">
        <f t="shared" si="346"/>
        <v>8.9836849999226391</v>
      </c>
      <c r="Q958" s="263">
        <f t="shared" si="347"/>
        <v>14.844719323867187</v>
      </c>
      <c r="R958" s="263">
        <f t="shared" si="351"/>
        <v>302.0257892556188</v>
      </c>
      <c r="S958" s="98">
        <f t="shared" si="348"/>
        <v>3.083841384615385E-2</v>
      </c>
      <c r="T958" s="265">
        <f>R958-'Ejercicio 7'!$J$12*EXP(-S958*34/360)</f>
        <v>301.92884978280222</v>
      </c>
      <c r="U958" s="280">
        <f t="shared" si="352"/>
        <v>8.2182100000000008E-2</v>
      </c>
      <c r="V958" s="280">
        <f t="shared" si="353"/>
        <v>8.2551059999999996E-2</v>
      </c>
      <c r="W958" s="280">
        <f t="shared" si="354"/>
        <v>-5.0980000000000469E-4</v>
      </c>
      <c r="X958" s="280">
        <f t="shared" si="355"/>
        <v>0</v>
      </c>
      <c r="Y958" s="262">
        <f t="shared" si="356"/>
        <v>9.9367780698667065</v>
      </c>
      <c r="Z958" s="262">
        <f t="shared" si="357"/>
        <v>9.7959302831965029</v>
      </c>
      <c r="AA958" s="262">
        <f t="shared" si="358"/>
        <v>10.00044829509595</v>
      </c>
      <c r="AB958" s="262">
        <f t="shared" si="359"/>
        <v>10</v>
      </c>
      <c r="AD958" s="6">
        <f t="shared" si="360"/>
        <v>941</v>
      </c>
      <c r="AE958" s="1">
        <f t="shared" si="361"/>
        <v>43537</v>
      </c>
      <c r="AF958" s="262">
        <f t="shared" si="362"/>
        <v>0.50854568918919085</v>
      </c>
      <c r="AG958" s="262">
        <f t="shared" si="363"/>
        <v>0.14631500007736165</v>
      </c>
      <c r="AH958" s="262">
        <f t="shared" si="364"/>
        <v>-5.4719323867187697E-2</v>
      </c>
      <c r="AI958" s="262">
        <f t="shared" si="365"/>
        <v>3.0942057443812132</v>
      </c>
      <c r="AJ958" s="262">
        <f t="shared" si="366"/>
        <v>-1.6122000000000358E-4</v>
      </c>
      <c r="AK958" s="262">
        <f t="shared" si="367"/>
        <v>-301.92884978280222</v>
      </c>
    </row>
    <row r="959" spans="1:37" x14ac:dyDescent="0.25">
      <c r="A959" s="6">
        <f t="shared" si="349"/>
        <v>942</v>
      </c>
      <c r="B959" s="245">
        <f>+Rendimientos!F1632</f>
        <v>43374</v>
      </c>
      <c r="C959" s="247">
        <f>+Rendimientos!G1632</f>
        <v>1.660415505203516E-2</v>
      </c>
      <c r="D959" s="247">
        <f>+Rendimientos!H1632</f>
        <v>-1.2535730915050089E-3</v>
      </c>
      <c r="E959" s="247">
        <f>+Rendimientos!I1632</f>
        <v>-6.3391406436918013E-3</v>
      </c>
      <c r="F959">
        <f>+VLOOKUP(B959,ASURB.MX!$A$2:$H$1054,8,FALSE)</f>
        <v>6.1748564151751437E-3</v>
      </c>
      <c r="G959" s="264">
        <f>+dr!F946</f>
        <v>-1.5136000000000316E-4</v>
      </c>
      <c r="H959" s="264">
        <f>+dr!G946</f>
        <v>-1.7158999999998537E-4</v>
      </c>
      <c r="I959" s="264">
        <f>+dr!H946</f>
        <v>4.3000000000958938E-7</v>
      </c>
      <c r="J959" s="264">
        <f>+dr!I946</f>
        <v>-1.4379999999980519E-5</v>
      </c>
      <c r="K959" s="264">
        <f>+dr!J946</f>
        <v>0</v>
      </c>
      <c r="M959" s="6">
        <f t="shared" si="350"/>
        <v>942</v>
      </c>
      <c r="N959" s="1">
        <f t="shared" si="344"/>
        <v>43374</v>
      </c>
      <c r="O959" s="263">
        <f t="shared" si="345"/>
        <v>38.262451305936075</v>
      </c>
      <c r="P959" s="263">
        <f t="shared" si="346"/>
        <v>9.1185620483266234</v>
      </c>
      <c r="Q959" s="263">
        <f t="shared" si="347"/>
        <v>14.696540648835036</v>
      </c>
      <c r="R959" s="263">
        <f t="shared" si="351"/>
        <v>307.00989608747494</v>
      </c>
      <c r="S959" s="98">
        <f t="shared" si="348"/>
        <v>3.0525833846153844E-2</v>
      </c>
      <c r="T959" s="265">
        <f>R959-'Ejercicio 7'!$J$12*EXP(-S959*34/360)</f>
        <v>306.91295375282283</v>
      </c>
      <c r="U959" s="280">
        <f t="shared" si="352"/>
        <v>8.1836390000000023E-2</v>
      </c>
      <c r="V959" s="280">
        <f t="shared" si="353"/>
        <v>8.2621240000000012E-2</v>
      </c>
      <c r="W959" s="280">
        <f t="shared" si="354"/>
        <v>-2.908499999999814E-4</v>
      </c>
      <c r="X959" s="280">
        <f t="shared" si="355"/>
        <v>0</v>
      </c>
      <c r="Y959" s="262">
        <f t="shared" si="356"/>
        <v>9.9367780698667065</v>
      </c>
      <c r="Z959" s="262">
        <f t="shared" si="357"/>
        <v>9.7959302831965029</v>
      </c>
      <c r="AA959" s="262">
        <f t="shared" si="358"/>
        <v>10.00044829509595</v>
      </c>
      <c r="AB959" s="262">
        <f t="shared" si="359"/>
        <v>10</v>
      </c>
      <c r="AD959" s="6">
        <f t="shared" si="360"/>
        <v>942</v>
      </c>
      <c r="AE959" s="1">
        <f t="shared" si="361"/>
        <v>43537</v>
      </c>
      <c r="AF959" s="262">
        <f t="shared" si="362"/>
        <v>-0.63007030593607283</v>
      </c>
      <c r="AG959" s="262">
        <f t="shared" si="363"/>
        <v>1.1437951673377356E-2</v>
      </c>
      <c r="AH959" s="262">
        <f t="shared" si="364"/>
        <v>9.3459351164963067E-2</v>
      </c>
      <c r="AI959" s="262">
        <f t="shared" si="365"/>
        <v>-1.8899010874749251</v>
      </c>
      <c r="AJ959" s="262">
        <f t="shared" si="366"/>
        <v>1.5136000000000316E-4</v>
      </c>
      <c r="AK959" s="262">
        <f t="shared" si="367"/>
        <v>-306.91295375282283</v>
      </c>
    </row>
    <row r="960" spans="1:37" x14ac:dyDescent="0.25">
      <c r="A960" s="6">
        <f t="shared" si="349"/>
        <v>943</v>
      </c>
      <c r="B960" s="245">
        <f>+Rendimientos!F1633</f>
        <v>43375</v>
      </c>
      <c r="C960" s="247">
        <f>+Rendimientos!G1633</f>
        <v>-1.8127384592556715E-2</v>
      </c>
      <c r="D960" s="247">
        <f>+Rendimientos!H1633</f>
        <v>-2.0786511885468175E-2</v>
      </c>
      <c r="E960" s="247">
        <f>+Rendimientos!I1633</f>
        <v>-1.0655451287831555E-2</v>
      </c>
      <c r="F960">
        <f>+VLOOKUP(B960,ASURB.MX!$A$2:$H$1054,8,FALSE)</f>
        <v>-4.7384998881148475E-3</v>
      </c>
      <c r="G960" s="264">
        <f>+dr!F947</f>
        <v>3.5309000000000035E-4</v>
      </c>
      <c r="H960" s="264">
        <f>+dr!G947</f>
        <v>-1.5107000000000315E-4</v>
      </c>
      <c r="I960" s="264">
        <f>+dr!H947</f>
        <v>-9.3419999999996839E-5</v>
      </c>
      <c r="J960" s="264">
        <f>+dr!I947</f>
        <v>-1.9181000000001447E-4</v>
      </c>
      <c r="K960" s="264">
        <f>+dr!J947</f>
        <v>0</v>
      </c>
      <c r="M960" s="6">
        <f t="shared" si="350"/>
        <v>943</v>
      </c>
      <c r="N960" s="1">
        <f t="shared" si="344"/>
        <v>43375</v>
      </c>
      <c r="O960" s="263">
        <f t="shared" si="345"/>
        <v>36.956350203592812</v>
      </c>
      <c r="P960" s="263">
        <f t="shared" si="346"/>
        <v>8.9421779914732689</v>
      </c>
      <c r="Q960" s="263">
        <f t="shared" si="347"/>
        <v>14.633242519468359</v>
      </c>
      <c r="R960" s="263">
        <f t="shared" si="351"/>
        <v>303.67760402145467</v>
      </c>
      <c r="S960" s="98">
        <f t="shared" si="348"/>
        <v>3.1030283846153847E-2</v>
      </c>
      <c r="T960" s="265">
        <f>R960-'Ejercicio 7'!$J$12*EXP(-S960*34/360)</f>
        <v>303.58066630526775</v>
      </c>
      <c r="U960" s="280">
        <f t="shared" si="352"/>
        <v>8.1856910000000005E-2</v>
      </c>
      <c r="V960" s="280">
        <f t="shared" si="353"/>
        <v>8.2527390000000006E-2</v>
      </c>
      <c r="W960" s="280">
        <f t="shared" si="354"/>
        <v>-4.6828000000001535E-4</v>
      </c>
      <c r="X960" s="280">
        <f t="shared" si="355"/>
        <v>0</v>
      </c>
      <c r="Y960" s="262">
        <f t="shared" si="356"/>
        <v>9.9367780698667065</v>
      </c>
      <c r="Z960" s="262">
        <f t="shared" si="357"/>
        <v>9.7959302831965029</v>
      </c>
      <c r="AA960" s="262">
        <f t="shared" si="358"/>
        <v>10.00044829509595</v>
      </c>
      <c r="AB960" s="262">
        <f t="shared" si="359"/>
        <v>10</v>
      </c>
      <c r="AD960" s="6">
        <f t="shared" si="360"/>
        <v>943</v>
      </c>
      <c r="AE960" s="1">
        <f t="shared" si="361"/>
        <v>43537</v>
      </c>
      <c r="AF960" s="262">
        <f t="shared" si="362"/>
        <v>0.67603079640718988</v>
      </c>
      <c r="AG960" s="262">
        <f t="shared" si="363"/>
        <v>0.18782200852673192</v>
      </c>
      <c r="AH960" s="262">
        <f t="shared" si="364"/>
        <v>0.15675748053164007</v>
      </c>
      <c r="AI960" s="262">
        <f t="shared" si="365"/>
        <v>1.4423909785453475</v>
      </c>
      <c r="AJ960" s="262">
        <f t="shared" si="366"/>
        <v>-3.5309000000000035E-4</v>
      </c>
      <c r="AK960" s="262">
        <f t="shared" si="367"/>
        <v>-303.58066630526775</v>
      </c>
    </row>
    <row r="961" spans="1:37" x14ac:dyDescent="0.25">
      <c r="A961" s="6">
        <f t="shared" si="349"/>
        <v>944</v>
      </c>
      <c r="B961" s="245">
        <f>+Rendimientos!F1634</f>
        <v>43376</v>
      </c>
      <c r="C961" s="247">
        <f>+Rendimientos!G1634</f>
        <v>-9.9579528334346815E-3</v>
      </c>
      <c r="D961" s="247">
        <f>+Rendimientos!H1634</f>
        <v>-5.6511882849614109E-3</v>
      </c>
      <c r="E961" s="247">
        <f>+Rendimientos!I1634</f>
        <v>7.470665999359965E-3</v>
      </c>
      <c r="F961">
        <f>+VLOOKUP(B961,ASURB.MX!$A$2:$H$1054,8,FALSE)</f>
        <v>-4.5250224045247393E-3</v>
      </c>
      <c r="G961" s="264">
        <f>+dr!F948</f>
        <v>3.617999999999677E-5</v>
      </c>
      <c r="H961" s="264">
        <f>+dr!G948</f>
        <v>3.2649999999995183E-5</v>
      </c>
      <c r="I961" s="264">
        <f>+dr!H948</f>
        <v>2.5696000000000052E-4</v>
      </c>
      <c r="J961" s="264">
        <f>+dr!I948</f>
        <v>1.7696999999999852E-4</v>
      </c>
      <c r="K961" s="264">
        <f>+dr!J948</f>
        <v>0</v>
      </c>
      <c r="M961" s="6">
        <f t="shared" si="350"/>
        <v>944</v>
      </c>
      <c r="N961" s="1">
        <f t="shared" si="344"/>
        <v>43376</v>
      </c>
      <c r="O961" s="263">
        <f t="shared" si="345"/>
        <v>37.259499176067081</v>
      </c>
      <c r="P961" s="263">
        <f t="shared" si="346"/>
        <v>9.0785501642376509</v>
      </c>
      <c r="Q961" s="263">
        <f t="shared" si="347"/>
        <v>14.900904901059697</v>
      </c>
      <c r="R961" s="263">
        <f t="shared" si="351"/>
        <v>303.74243927237075</v>
      </c>
      <c r="S961" s="98">
        <f t="shared" si="348"/>
        <v>3.0713373846153844E-2</v>
      </c>
      <c r="T961" s="265">
        <f>R961-'Ejercicio 7'!$J$12*EXP(-S961*34/360)</f>
        <v>303.64549865475686</v>
      </c>
      <c r="U961" s="280">
        <f t="shared" si="352"/>
        <v>8.2040630000000003E-2</v>
      </c>
      <c r="V961" s="280">
        <f t="shared" si="353"/>
        <v>8.2877770000000003E-2</v>
      </c>
      <c r="W961" s="280">
        <f t="shared" si="354"/>
        <v>-9.9500000000002364E-5</v>
      </c>
      <c r="X961" s="280">
        <f t="shared" si="355"/>
        <v>0</v>
      </c>
      <c r="Y961" s="262">
        <f t="shared" si="356"/>
        <v>9.9367780698667065</v>
      </c>
      <c r="Z961" s="262">
        <f t="shared" si="357"/>
        <v>9.7959302831965029</v>
      </c>
      <c r="AA961" s="262">
        <f t="shared" si="358"/>
        <v>10.00044829509595</v>
      </c>
      <c r="AB961" s="262">
        <f t="shared" si="359"/>
        <v>10</v>
      </c>
      <c r="AD961" s="6">
        <f t="shared" si="360"/>
        <v>944</v>
      </c>
      <c r="AE961" s="1">
        <f t="shared" si="361"/>
        <v>43537</v>
      </c>
      <c r="AF961" s="262">
        <f t="shared" si="362"/>
        <v>0.37288182393292146</v>
      </c>
      <c r="AG961" s="262">
        <f t="shared" si="363"/>
        <v>5.1449835762349849E-2</v>
      </c>
      <c r="AH961" s="262">
        <f t="shared" si="364"/>
        <v>-0.11090490105969764</v>
      </c>
      <c r="AI961" s="262">
        <f t="shared" si="365"/>
        <v>1.3775557276292716</v>
      </c>
      <c r="AJ961" s="262">
        <f t="shared" si="366"/>
        <v>-3.617999999999677E-5</v>
      </c>
      <c r="AK961" s="262">
        <f t="shared" si="367"/>
        <v>-303.64549865475686</v>
      </c>
    </row>
    <row r="962" spans="1:37" x14ac:dyDescent="0.25">
      <c r="A962" s="6">
        <f t="shared" si="349"/>
        <v>945</v>
      </c>
      <c r="B962" s="245">
        <f>+Rendimientos!F1635</f>
        <v>43377</v>
      </c>
      <c r="C962" s="247">
        <f>+Rendimientos!G1635</f>
        <v>-2.5732413966478015E-2</v>
      </c>
      <c r="D962" s="247">
        <f>+Rendimientos!H1635</f>
        <v>-6.9795023657855861E-3</v>
      </c>
      <c r="E962" s="247">
        <f>+Rendimientos!I1635</f>
        <v>1.5936877040250643E-3</v>
      </c>
      <c r="F962">
        <f>+VLOOKUP(B962,ASURB.MX!$A$2:$H$1054,8,FALSE)</f>
        <v>-2.4011282703940671E-2</v>
      </c>
      <c r="G962" s="264">
        <f>+dr!F949</f>
        <v>-4.7329000000000121E-4</v>
      </c>
      <c r="H962" s="264">
        <f>+dr!G949</f>
        <v>-1.7955999999999528E-4</v>
      </c>
      <c r="I962" s="264">
        <f>+dr!H949</f>
        <v>5.6399999999873218E-6</v>
      </c>
      <c r="J962" s="264">
        <f>+dr!I949</f>
        <v>2.8639999999996446E-5</v>
      </c>
      <c r="K962" s="264">
        <f>+dr!J949</f>
        <v>0</v>
      </c>
      <c r="M962" s="6">
        <f t="shared" si="350"/>
        <v>945</v>
      </c>
      <c r="N962" s="1">
        <f t="shared" si="344"/>
        <v>43377</v>
      </c>
      <c r="O962" s="263">
        <f t="shared" si="345"/>
        <v>36.67636208314088</v>
      </c>
      <c r="P962" s="263">
        <f t="shared" si="346"/>
        <v>9.066499003855979</v>
      </c>
      <c r="Q962" s="263">
        <f t="shared" si="347"/>
        <v>14.8135894332446</v>
      </c>
      <c r="R962" s="263">
        <f t="shared" si="351"/>
        <v>297.88092995860234</v>
      </c>
      <c r="S962" s="98">
        <f t="shared" si="348"/>
        <v>3.0203903846153846E-2</v>
      </c>
      <c r="T962" s="265">
        <f>R962-'Ejercicio 7'!$J$12*EXP(-S962*34/360)</f>
        <v>297.78398467642222</v>
      </c>
      <c r="U962" s="280">
        <f t="shared" si="352"/>
        <v>8.1828420000000013E-2</v>
      </c>
      <c r="V962" s="280">
        <f t="shared" si="353"/>
        <v>8.262644999999999E-2</v>
      </c>
      <c r="W962" s="280">
        <f t="shared" si="354"/>
        <v>-2.4783000000000444E-4</v>
      </c>
      <c r="X962" s="280">
        <f t="shared" si="355"/>
        <v>0</v>
      </c>
      <c r="Y962" s="262">
        <f t="shared" si="356"/>
        <v>9.9367780698667065</v>
      </c>
      <c r="Z962" s="262">
        <f t="shared" si="357"/>
        <v>9.7959302831965029</v>
      </c>
      <c r="AA962" s="262">
        <f t="shared" si="358"/>
        <v>10.00044829509595</v>
      </c>
      <c r="AB962" s="262">
        <f t="shared" si="359"/>
        <v>10</v>
      </c>
      <c r="AD962" s="6">
        <f t="shared" si="360"/>
        <v>945</v>
      </c>
      <c r="AE962" s="1">
        <f t="shared" si="361"/>
        <v>43537</v>
      </c>
      <c r="AF962" s="262">
        <f t="shared" si="362"/>
        <v>0.95601891685912221</v>
      </c>
      <c r="AG962" s="262">
        <f t="shared" si="363"/>
        <v>6.3500996144021826E-2</v>
      </c>
      <c r="AH962" s="262">
        <f t="shared" si="364"/>
        <v>-2.35894332446005E-2</v>
      </c>
      <c r="AI962" s="262">
        <f t="shared" si="365"/>
        <v>7.23906504139768</v>
      </c>
      <c r="AJ962" s="262">
        <f t="shared" si="366"/>
        <v>4.7329000000000121E-4</v>
      </c>
      <c r="AK962" s="262">
        <f t="shared" si="367"/>
        <v>-297.78398467642222</v>
      </c>
    </row>
    <row r="963" spans="1:37" x14ac:dyDescent="0.25">
      <c r="A963" s="6">
        <f t="shared" si="349"/>
        <v>946</v>
      </c>
      <c r="B963" s="245">
        <f>+Rendimientos!F1636</f>
        <v>43378</v>
      </c>
      <c r="C963" s="247">
        <f>+Rendimientos!G1636</f>
        <v>-4.2765693760071333E-2</v>
      </c>
      <c r="D963" s="247">
        <f>+Rendimientos!H1636</f>
        <v>-9.3824762619843845E-3</v>
      </c>
      <c r="E963" s="247">
        <f>+Rendimientos!I1636</f>
        <v>-4.0070350053912095E-2</v>
      </c>
      <c r="F963">
        <f>+VLOOKUP(B963,ASURB.MX!$A$2:$H$1054,8,FALSE)</f>
        <v>-4.3866346894389039E-3</v>
      </c>
      <c r="G963" s="264">
        <f>+dr!F950</f>
        <v>9.4487000000000043E-4</v>
      </c>
      <c r="H963" s="264">
        <f>+dr!G950</f>
        <v>4.1964999999999364E-4</v>
      </c>
      <c r="I963" s="264">
        <f>+dr!H950</f>
        <v>2.9548999999999548E-4</v>
      </c>
      <c r="J963" s="264">
        <f>+dr!I950</f>
        <v>9.1931000000000651E-4</v>
      </c>
      <c r="K963" s="264">
        <f>+dr!J950</f>
        <v>0</v>
      </c>
      <c r="M963" s="6">
        <f t="shared" si="350"/>
        <v>946</v>
      </c>
      <c r="N963" s="1">
        <f t="shared" si="344"/>
        <v>43378</v>
      </c>
      <c r="O963" s="263">
        <f t="shared" si="345"/>
        <v>36.05693377014218</v>
      </c>
      <c r="P963" s="263">
        <f t="shared" si="346"/>
        <v>9.044738598733435</v>
      </c>
      <c r="Q963" s="263">
        <f t="shared" si="347"/>
        <v>14.209076160626811</v>
      </c>
      <c r="R963" s="263">
        <f t="shared" si="351"/>
        <v>303.7844764031604</v>
      </c>
      <c r="S963" s="98">
        <f t="shared" si="348"/>
        <v>3.1622063846153847E-2</v>
      </c>
      <c r="T963" s="265">
        <f>R963-'Ejercicio 7'!$J$12*EXP(-S963*34/360)</f>
        <v>303.68754410470331</v>
      </c>
      <c r="U963" s="280">
        <f t="shared" si="352"/>
        <v>8.2427630000000002E-2</v>
      </c>
      <c r="V963" s="280">
        <f t="shared" si="353"/>
        <v>8.2916299999999998E-2</v>
      </c>
      <c r="W963" s="280">
        <f t="shared" si="354"/>
        <v>6.4284000000000563E-4</v>
      </c>
      <c r="X963" s="280">
        <f t="shared" si="355"/>
        <v>0</v>
      </c>
      <c r="Y963" s="262">
        <f t="shared" si="356"/>
        <v>9.9367780698667065</v>
      </c>
      <c r="Z963" s="262">
        <f t="shared" si="357"/>
        <v>9.7959302831965029</v>
      </c>
      <c r="AA963" s="262">
        <f t="shared" si="358"/>
        <v>10.00044829509595</v>
      </c>
      <c r="AB963" s="262">
        <f t="shared" si="359"/>
        <v>10</v>
      </c>
      <c r="AD963" s="6">
        <f t="shared" si="360"/>
        <v>946</v>
      </c>
      <c r="AE963" s="1">
        <f t="shared" si="361"/>
        <v>43537</v>
      </c>
      <c r="AF963" s="262">
        <f t="shared" si="362"/>
        <v>1.5754472298578222</v>
      </c>
      <c r="AG963" s="262">
        <f t="shared" si="363"/>
        <v>8.5261401266565784E-2</v>
      </c>
      <c r="AH963" s="262">
        <f t="shared" si="364"/>
        <v>0.58092383937318814</v>
      </c>
      <c r="AI963" s="262">
        <f t="shared" si="365"/>
        <v>1.3355185968396199</v>
      </c>
      <c r="AJ963" s="262">
        <f t="shared" si="366"/>
        <v>-9.4487000000000043E-4</v>
      </c>
      <c r="AK963" s="262">
        <f t="shared" si="367"/>
        <v>-303.68754410470331</v>
      </c>
    </row>
    <row r="964" spans="1:37" x14ac:dyDescent="0.25">
      <c r="A964" s="6">
        <f t="shared" si="349"/>
        <v>947</v>
      </c>
      <c r="B964" s="245">
        <f>+Rendimientos!F1637</f>
        <v>43381</v>
      </c>
      <c r="C964" s="247">
        <f>+Rendimientos!G1637</f>
        <v>-5.7875316569193655E-3</v>
      </c>
      <c r="D964" s="247">
        <f>+Rendimientos!H1637</f>
        <v>3.1373010527368499E-3</v>
      </c>
      <c r="E964" s="247">
        <f>+Rendimientos!I1637</f>
        <v>-7.764911595946368E-3</v>
      </c>
      <c r="F964">
        <f>+VLOOKUP(B964,ASURB.MX!$A$2:$H$1054,8,FALSE)</f>
        <v>-2.2950934150742079E-3</v>
      </c>
      <c r="G964" s="264">
        <f>+dr!F951</f>
        <v>-1.3699999999991497E-5</v>
      </c>
      <c r="H964" s="264">
        <f>+dr!G951</f>
        <v>-2.1969999999996159E-5</v>
      </c>
      <c r="I964" s="264">
        <f>+dr!H951</f>
        <v>-3.7039999999988193E-5</v>
      </c>
      <c r="J964" s="264">
        <f>+dr!I951</f>
        <v>-3.3190000000002384E-5</v>
      </c>
      <c r="K964" s="264">
        <f>+dr!J951</f>
        <v>0</v>
      </c>
      <c r="M964" s="6">
        <f t="shared" si="350"/>
        <v>947</v>
      </c>
      <c r="N964" s="1">
        <f t="shared" si="344"/>
        <v>43381</v>
      </c>
      <c r="O964" s="263">
        <f t="shared" si="345"/>
        <v>37.415211447650456</v>
      </c>
      <c r="P964" s="263">
        <f t="shared" si="346"/>
        <v>9.1586885373697822</v>
      </c>
      <c r="Q964" s="263">
        <f t="shared" si="347"/>
        <v>14.675601678714084</v>
      </c>
      <c r="R964" s="263">
        <f t="shared" si="351"/>
        <v>304.42051909697562</v>
      </c>
      <c r="S964" s="98">
        <f t="shared" si="348"/>
        <v>3.0663493846153855E-2</v>
      </c>
      <c r="T964" s="265">
        <f>R964-'Ejercicio 7'!$J$12*EXP(-S964*34/360)</f>
        <v>304.32357802268416</v>
      </c>
      <c r="U964" s="280">
        <f t="shared" si="352"/>
        <v>8.1986010000000012E-2</v>
      </c>
      <c r="V964" s="280">
        <f t="shared" si="353"/>
        <v>8.2583770000000015E-2</v>
      </c>
      <c r="W964" s="280">
        <f t="shared" si="354"/>
        <v>-3.0966000000000327E-4</v>
      </c>
      <c r="X964" s="280">
        <f t="shared" si="355"/>
        <v>0</v>
      </c>
      <c r="Y964" s="262">
        <f t="shared" si="356"/>
        <v>9.9367780698667065</v>
      </c>
      <c r="Z964" s="262">
        <f t="shared" si="357"/>
        <v>9.7959302831965029</v>
      </c>
      <c r="AA964" s="262">
        <f t="shared" si="358"/>
        <v>10.00044829509595</v>
      </c>
      <c r="AB964" s="262">
        <f t="shared" si="359"/>
        <v>10</v>
      </c>
      <c r="AD964" s="6">
        <f t="shared" si="360"/>
        <v>947</v>
      </c>
      <c r="AE964" s="1">
        <f t="shared" si="361"/>
        <v>43537</v>
      </c>
      <c r="AF964" s="262">
        <f t="shared" si="362"/>
        <v>0.21716955234954582</v>
      </c>
      <c r="AG964" s="262">
        <f t="shared" si="363"/>
        <v>-2.8688537369781386E-2</v>
      </c>
      <c r="AH964" s="262">
        <f t="shared" si="364"/>
        <v>0.11439832128591476</v>
      </c>
      <c r="AI964" s="262">
        <f t="shared" si="365"/>
        <v>0.69947590302439266</v>
      </c>
      <c r="AJ964" s="262">
        <f t="shared" si="366"/>
        <v>1.3699999999991497E-5</v>
      </c>
      <c r="AK964" s="262">
        <f t="shared" si="367"/>
        <v>-304.32357802268416</v>
      </c>
    </row>
    <row r="965" spans="1:37" x14ac:dyDescent="0.25">
      <c r="A965" s="6">
        <f t="shared" si="349"/>
        <v>948</v>
      </c>
      <c r="B965" s="245">
        <f>+Rendimientos!F1638</f>
        <v>43382</v>
      </c>
      <c r="C965" s="247">
        <f>+Rendimientos!G1638</f>
        <v>9.9010709827115368E-3</v>
      </c>
      <c r="D965" s="247">
        <f>+Rendimientos!H1638</f>
        <v>5.9857498921526827E-3</v>
      </c>
      <c r="E965" s="247">
        <f>+Rendimientos!I1638</f>
        <v>7.7649115959463446E-3</v>
      </c>
      <c r="F965">
        <f>+VLOOKUP(B965,ASURB.MX!$A$2:$H$1054,8,FALSE)</f>
        <v>1.4785215885008619E-2</v>
      </c>
      <c r="G965" s="264">
        <f>+dr!F952</f>
        <v>-2.0479000000001024E-4</v>
      </c>
      <c r="H965" s="264">
        <f>+dr!G952</f>
        <v>-1.4996999999999927E-4</v>
      </c>
      <c r="I965" s="264">
        <f>+dr!H952</f>
        <v>-6.5910000000002356E-5</v>
      </c>
      <c r="J965" s="264">
        <f>+dr!I952</f>
        <v>3.0008999999998898E-4</v>
      </c>
      <c r="K965" s="264">
        <f>+dr!J952</f>
        <v>0</v>
      </c>
      <c r="M965" s="6">
        <f t="shared" si="350"/>
        <v>948</v>
      </c>
      <c r="N965" s="1">
        <f t="shared" si="344"/>
        <v>43382</v>
      </c>
      <c r="O965" s="263">
        <f t="shared" si="345"/>
        <v>38.006832552238805</v>
      </c>
      <c r="P965" s="263">
        <f t="shared" si="346"/>
        <v>9.1848137836540751</v>
      </c>
      <c r="Q965" s="263">
        <f t="shared" si="347"/>
        <v>14.905290071838943</v>
      </c>
      <c r="R965" s="263">
        <f t="shared" si="351"/>
        <v>309.66477498207178</v>
      </c>
      <c r="S965" s="98">
        <f t="shared" si="348"/>
        <v>3.0472403846153837E-2</v>
      </c>
      <c r="T965" s="265">
        <f>R965-'Ejercicio 7'!$J$12*EXP(-S965*34/360)</f>
        <v>309.56783215823128</v>
      </c>
      <c r="U965" s="280">
        <f t="shared" si="352"/>
        <v>8.1858010000000009E-2</v>
      </c>
      <c r="V965" s="280">
        <f t="shared" si="353"/>
        <v>8.2554900000000001E-2</v>
      </c>
      <c r="W965" s="280">
        <f t="shared" si="354"/>
        <v>2.3619999999988095E-5</v>
      </c>
      <c r="X965" s="280">
        <f t="shared" si="355"/>
        <v>0</v>
      </c>
      <c r="Y965" s="262">
        <f t="shared" si="356"/>
        <v>9.9367780698667065</v>
      </c>
      <c r="Z965" s="262">
        <f t="shared" si="357"/>
        <v>9.7959302831965029</v>
      </c>
      <c r="AA965" s="262">
        <f t="shared" si="358"/>
        <v>10.00044829509595</v>
      </c>
      <c r="AB965" s="262">
        <f t="shared" si="359"/>
        <v>10</v>
      </c>
      <c r="AD965" s="6">
        <f t="shared" si="360"/>
        <v>948</v>
      </c>
      <c r="AE965" s="1">
        <f t="shared" si="361"/>
        <v>43537</v>
      </c>
      <c r="AF965" s="262">
        <f t="shared" si="362"/>
        <v>-0.37445155223880278</v>
      </c>
      <c r="AG965" s="262">
        <f t="shared" si="363"/>
        <v>-5.48137836540743E-2</v>
      </c>
      <c r="AH965" s="262">
        <f t="shared" si="364"/>
        <v>-0.11529007183894358</v>
      </c>
      <c r="AI965" s="262">
        <f t="shared" si="365"/>
        <v>-4.5447799820717592</v>
      </c>
      <c r="AJ965" s="262">
        <f t="shared" si="366"/>
        <v>2.0479000000001024E-4</v>
      </c>
      <c r="AK965" s="262">
        <f t="shared" si="367"/>
        <v>-309.56783215823128</v>
      </c>
    </row>
    <row r="966" spans="1:37" x14ac:dyDescent="0.25">
      <c r="A966" s="6">
        <f t="shared" si="349"/>
        <v>949</v>
      </c>
      <c r="B966" s="245">
        <f>+Rendimientos!F1639</f>
        <v>43383</v>
      </c>
      <c r="C966" s="247">
        <f>+Rendimientos!G1639</f>
        <v>-2.0739026171926252E-2</v>
      </c>
      <c r="D966" s="247">
        <f>+Rendimientos!H1639</f>
        <v>-7.0303884543150997E-3</v>
      </c>
      <c r="E966" s="247">
        <f>+Rendimientos!I1639</f>
        <v>-1.39084376603388E-2</v>
      </c>
      <c r="F966">
        <f>+VLOOKUP(B966,ASURB.MX!$A$2:$H$1054,8,FALSE)</f>
        <v>-2.1702516106945385E-2</v>
      </c>
      <c r="G966" s="264">
        <f>+dr!F953</f>
        <v>-2.4813999999999392E-4</v>
      </c>
      <c r="H966" s="264">
        <f>+dr!G953</f>
        <v>-2.0480000000000498E-4</v>
      </c>
      <c r="I966" s="264">
        <f>+dr!H953</f>
        <v>5.494000000000332E-5</v>
      </c>
      <c r="J966" s="264">
        <f>+dr!I953</f>
        <v>-1.0003999999998181E-4</v>
      </c>
      <c r="K966" s="264">
        <f>+dr!J953</f>
        <v>0</v>
      </c>
      <c r="M966" s="6">
        <f t="shared" si="350"/>
        <v>949</v>
      </c>
      <c r="N966" s="1">
        <f t="shared" si="344"/>
        <v>43383</v>
      </c>
      <c r="O966" s="263">
        <f t="shared" si="345"/>
        <v>36.859959386699508</v>
      </c>
      <c r="P966" s="263">
        <f t="shared" si="346"/>
        <v>9.0660376569231858</v>
      </c>
      <c r="Q966" s="263">
        <f t="shared" si="347"/>
        <v>14.585718120985524</v>
      </c>
      <c r="R966" s="263">
        <f t="shared" si="351"/>
        <v>298.56946202364293</v>
      </c>
      <c r="S966" s="98">
        <f t="shared" si="348"/>
        <v>3.0429053846153853E-2</v>
      </c>
      <c r="T966" s="265">
        <f>R966-'Ejercicio 7'!$J$12*EXP(-S966*34/360)</f>
        <v>298.4725188029015</v>
      </c>
      <c r="U966" s="280">
        <f t="shared" si="352"/>
        <v>8.1803180000000003E-2</v>
      </c>
      <c r="V966" s="280">
        <f t="shared" si="353"/>
        <v>8.2675750000000006E-2</v>
      </c>
      <c r="W966" s="280">
        <f t="shared" si="354"/>
        <v>-3.7650999999998269E-4</v>
      </c>
      <c r="X966" s="280">
        <f t="shared" si="355"/>
        <v>0</v>
      </c>
      <c r="Y966" s="262">
        <f t="shared" si="356"/>
        <v>9.9367780698667065</v>
      </c>
      <c r="Z966" s="262">
        <f t="shared" si="357"/>
        <v>9.7959302831965029</v>
      </c>
      <c r="AA966" s="262">
        <f t="shared" si="358"/>
        <v>10.00044829509595</v>
      </c>
      <c r="AB966" s="262">
        <f t="shared" si="359"/>
        <v>10</v>
      </c>
      <c r="AD966" s="6">
        <f t="shared" si="360"/>
        <v>949</v>
      </c>
      <c r="AE966" s="1">
        <f t="shared" si="361"/>
        <v>43537</v>
      </c>
      <c r="AF966" s="262">
        <f t="shared" si="362"/>
        <v>0.77242161330049441</v>
      </c>
      <c r="AG966" s="262">
        <f t="shared" si="363"/>
        <v>6.3962343076815031E-2</v>
      </c>
      <c r="AH966" s="262">
        <f t="shared" si="364"/>
        <v>0.20428187901447536</v>
      </c>
      <c r="AI966" s="262">
        <f t="shared" si="365"/>
        <v>6.5505329763570899</v>
      </c>
      <c r="AJ966" s="262">
        <f t="shared" si="366"/>
        <v>2.4813999999999392E-4</v>
      </c>
      <c r="AK966" s="262">
        <f t="shared" si="367"/>
        <v>-298.4725188029015</v>
      </c>
    </row>
    <row r="967" spans="1:37" x14ac:dyDescent="0.25">
      <c r="A967" s="6">
        <f t="shared" si="349"/>
        <v>950</v>
      </c>
      <c r="B967" s="245">
        <f>+Rendimientos!F1640</f>
        <v>43384</v>
      </c>
      <c r="C967" s="247">
        <f>+Rendimientos!G1640</f>
        <v>-2.8051137997505794E-2</v>
      </c>
      <c r="D967" s="247">
        <f>+Rendimientos!H1640</f>
        <v>8.8450062767769146E-3</v>
      </c>
      <c r="E967" s="247">
        <f>+Rendimientos!I1640</f>
        <v>-5.6179607615673586E-3</v>
      </c>
      <c r="F967">
        <f>+VLOOKUP(B967,ASURB.MX!$A$2:$H$1054,8,FALSE)</f>
        <v>-3.5830416142948303E-2</v>
      </c>
      <c r="G967" s="264">
        <f>+dr!F954</f>
        <v>-6.656000000000023E-4</v>
      </c>
      <c r="H967" s="264">
        <f>+dr!G954</f>
        <v>5.5020000000002844E-5</v>
      </c>
      <c r="I967" s="264">
        <f>+dr!H954</f>
        <v>8.3389999999988751E-5</v>
      </c>
      <c r="J967" s="264">
        <f>+dr!I954</f>
        <v>-1.0638000000000314E-4</v>
      </c>
      <c r="K967" s="264">
        <f>+dr!J954</f>
        <v>0</v>
      </c>
      <c r="M967" s="6">
        <f t="shared" si="350"/>
        <v>950</v>
      </c>
      <c r="N967" s="1">
        <f t="shared" si="344"/>
        <v>43384</v>
      </c>
      <c r="O967" s="263">
        <f t="shared" si="345"/>
        <v>36.591418239731773</v>
      </c>
      <c r="P967" s="263">
        <f t="shared" si="346"/>
        <v>9.2111131014355419</v>
      </c>
      <c r="Q967" s="263">
        <f t="shared" si="347"/>
        <v>14.70714332104521</v>
      </c>
      <c r="R967" s="263">
        <f t="shared" si="351"/>
        <v>294.38095955016684</v>
      </c>
      <c r="S967" s="98">
        <f t="shared" si="348"/>
        <v>3.0011593846153845E-2</v>
      </c>
      <c r="T967" s="265">
        <f>R967-'Ejercicio 7'!$J$12*EXP(-S967*34/360)</f>
        <v>294.28401250719128</v>
      </c>
      <c r="U967" s="280">
        <f t="shared" si="352"/>
        <v>8.2063000000000011E-2</v>
      </c>
      <c r="V967" s="280">
        <f t="shared" si="353"/>
        <v>8.2704199999999992E-2</v>
      </c>
      <c r="W967" s="280">
        <f t="shared" si="354"/>
        <v>-3.8285000000000402E-4</v>
      </c>
      <c r="X967" s="280">
        <f t="shared" si="355"/>
        <v>0</v>
      </c>
      <c r="Y967" s="262">
        <f t="shared" si="356"/>
        <v>9.9367780698667065</v>
      </c>
      <c r="Z967" s="262">
        <f t="shared" si="357"/>
        <v>9.7959302831965029</v>
      </c>
      <c r="AA967" s="262">
        <f t="shared" si="358"/>
        <v>10.00044829509595</v>
      </c>
      <c r="AB967" s="262">
        <f t="shared" si="359"/>
        <v>10</v>
      </c>
      <c r="AD967" s="6">
        <f t="shared" si="360"/>
        <v>950</v>
      </c>
      <c r="AE967" s="1">
        <f t="shared" si="361"/>
        <v>43537</v>
      </c>
      <c r="AF967" s="262">
        <f t="shared" si="362"/>
        <v>1.0409627602682292</v>
      </c>
      <c r="AG967" s="262">
        <f t="shared" si="363"/>
        <v>-8.1113101435541068E-2</v>
      </c>
      <c r="AH967" s="262">
        <f t="shared" si="364"/>
        <v>8.2856678954788876E-2</v>
      </c>
      <c r="AI967" s="262">
        <f t="shared" si="365"/>
        <v>10.739035449833182</v>
      </c>
      <c r="AJ967" s="262">
        <f t="shared" si="366"/>
        <v>6.656000000000023E-4</v>
      </c>
      <c r="AK967" s="262">
        <f t="shared" si="367"/>
        <v>-294.28401250719128</v>
      </c>
    </row>
    <row r="968" spans="1:37" x14ac:dyDescent="0.25">
      <c r="A968" s="6">
        <f t="shared" si="349"/>
        <v>951</v>
      </c>
      <c r="B968" s="245">
        <f>+Rendimientos!F1641</f>
        <v>43385</v>
      </c>
      <c r="C968" s="247">
        <f>+Rendimientos!G1641</f>
        <v>1.4548823159866388E-2</v>
      </c>
      <c r="D968" s="247">
        <f>+Rendimientos!H1641</f>
        <v>-3.31783925165458E-2</v>
      </c>
      <c r="E968" s="247">
        <f>+Rendimientos!I1641</f>
        <v>3.1061816114809519E-2</v>
      </c>
      <c r="F968">
        <f>+VLOOKUP(B968,ASURB.MX!$A$2:$H$1054,8,FALSE)</f>
        <v>6.2438734177243937E-3</v>
      </c>
      <c r="G968" s="264">
        <f>+dr!F955</f>
        <v>-1.275300000000007E-4</v>
      </c>
      <c r="H968" s="264">
        <f>+dr!G955</f>
        <v>-3.263000000000571E-5</v>
      </c>
      <c r="I968" s="264">
        <f>+dr!H955</f>
        <v>2.0000000003350671E-8</v>
      </c>
      <c r="J968" s="264">
        <f>+dr!I955</f>
        <v>-3.1538000000000399E-4</v>
      </c>
      <c r="K968" s="264">
        <f>+dr!J955</f>
        <v>0</v>
      </c>
      <c r="M968" s="6">
        <f t="shared" si="350"/>
        <v>951</v>
      </c>
      <c r="N968" s="1">
        <f t="shared" si="344"/>
        <v>43385</v>
      </c>
      <c r="O968" s="263">
        <f t="shared" si="345"/>
        <v>38.183890031896553</v>
      </c>
      <c r="P968" s="263">
        <f t="shared" si="346"/>
        <v>8.8320513366401858</v>
      </c>
      <c r="Q968" s="263">
        <f t="shared" si="347"/>
        <v>15.256613677915459</v>
      </c>
      <c r="R968" s="263">
        <f t="shared" si="351"/>
        <v>307.03108572146994</v>
      </c>
      <c r="S968" s="98">
        <f t="shared" si="348"/>
        <v>3.0549663846153846E-2</v>
      </c>
      <c r="T968" s="265">
        <f>R968-'Ejercicio 7'!$J$12*EXP(-S968*34/360)</f>
        <v>306.93414360499708</v>
      </c>
      <c r="U968" s="280">
        <f t="shared" si="352"/>
        <v>8.1975350000000002E-2</v>
      </c>
      <c r="V968" s="280">
        <f t="shared" si="353"/>
        <v>8.2620830000000006E-2</v>
      </c>
      <c r="W968" s="280">
        <f t="shared" si="354"/>
        <v>-5.9185000000000487E-4</v>
      </c>
      <c r="X968" s="280">
        <f t="shared" si="355"/>
        <v>0</v>
      </c>
      <c r="Y968" s="262">
        <f t="shared" si="356"/>
        <v>9.9367780698667065</v>
      </c>
      <c r="Z968" s="262">
        <f t="shared" si="357"/>
        <v>9.7959302831965029</v>
      </c>
      <c r="AA968" s="262">
        <f t="shared" si="358"/>
        <v>10.00044829509595</v>
      </c>
      <c r="AB968" s="262">
        <f t="shared" si="359"/>
        <v>10</v>
      </c>
      <c r="AD968" s="6">
        <f t="shared" si="360"/>
        <v>951</v>
      </c>
      <c r="AE968" s="1">
        <f t="shared" si="361"/>
        <v>43537</v>
      </c>
      <c r="AF968" s="262">
        <f t="shared" si="362"/>
        <v>-0.55150903189655054</v>
      </c>
      <c r="AG968" s="262">
        <f t="shared" si="363"/>
        <v>0.29794866335981496</v>
      </c>
      <c r="AH968" s="262">
        <f t="shared" si="364"/>
        <v>-0.46661367791545949</v>
      </c>
      <c r="AI968" s="262">
        <f t="shared" si="365"/>
        <v>-1.9110907214699182</v>
      </c>
      <c r="AJ968" s="262">
        <f t="shared" si="366"/>
        <v>1.275300000000007E-4</v>
      </c>
      <c r="AK968" s="262">
        <f t="shared" si="367"/>
        <v>-306.93414360499708</v>
      </c>
    </row>
    <row r="969" spans="1:37" x14ac:dyDescent="0.25">
      <c r="A969" s="6">
        <f t="shared" si="349"/>
        <v>952</v>
      </c>
      <c r="B969" s="245">
        <f>+Rendimientos!F1642</f>
        <v>43388</v>
      </c>
      <c r="C969" s="247">
        <f>+Rendimientos!G1642</f>
        <v>1.8519047767237531E-2</v>
      </c>
      <c r="D969" s="247">
        <f>+Rendimientos!H1642</f>
        <v>-2.6778845002489103E-4</v>
      </c>
      <c r="E969" s="247">
        <f>+Rendimientos!I1642</f>
        <v>7.617047057626428E-3</v>
      </c>
      <c r="F969">
        <f>+VLOOKUP(B969,ASURB.MX!$A$2:$H$1054,8,FALSE)</f>
        <v>-6.1702988396846066E-4</v>
      </c>
      <c r="G969" s="264">
        <f>+dr!F956</f>
        <v>-1.1749999999990934E-5</v>
      </c>
      <c r="H969" s="264">
        <f>+dr!G956</f>
        <v>3.245000000000331E-5</v>
      </c>
      <c r="I969" s="264">
        <f>+dr!H956</f>
        <v>1.3000000000096268E-7</v>
      </c>
      <c r="J969" s="264">
        <f>+dr!I956</f>
        <v>-1.7830000000000623E-4</v>
      </c>
      <c r="K969" s="264">
        <f>+dr!J956</f>
        <v>0</v>
      </c>
      <c r="M969" s="6">
        <f t="shared" si="350"/>
        <v>952</v>
      </c>
      <c r="N969" s="1">
        <f t="shared" si="344"/>
        <v>43388</v>
      </c>
      <c r="O969" s="263">
        <f t="shared" si="345"/>
        <v>38.335789990654206</v>
      </c>
      <c r="P969" s="263">
        <f t="shared" si="346"/>
        <v>9.1275554187811903</v>
      </c>
      <c r="Q969" s="263">
        <f t="shared" si="347"/>
        <v>14.903086270939962</v>
      </c>
      <c r="R969" s="263">
        <f t="shared" si="351"/>
        <v>304.93178491648308</v>
      </c>
      <c r="S969" s="98">
        <f t="shared" si="348"/>
        <v>3.0665443846153856E-2</v>
      </c>
      <c r="T969" s="265">
        <f>R969-'Ejercicio 7'!$J$12*EXP(-S969*34/360)</f>
        <v>304.83484386004494</v>
      </c>
      <c r="U969" s="280">
        <f t="shared" si="352"/>
        <v>8.2040430000000011E-2</v>
      </c>
      <c r="V969" s="280">
        <f t="shared" si="353"/>
        <v>8.2620940000000004E-2</v>
      </c>
      <c r="W969" s="280">
        <f t="shared" si="354"/>
        <v>-4.5477000000000711E-4</v>
      </c>
      <c r="X969" s="280">
        <f t="shared" si="355"/>
        <v>0</v>
      </c>
      <c r="Y969" s="262">
        <f t="shared" si="356"/>
        <v>9.9367780698667065</v>
      </c>
      <c r="Z969" s="262">
        <f t="shared" si="357"/>
        <v>9.7959302831965029</v>
      </c>
      <c r="AA969" s="262">
        <f t="shared" si="358"/>
        <v>10.00044829509595</v>
      </c>
      <c r="AB969" s="262">
        <f t="shared" si="359"/>
        <v>10</v>
      </c>
      <c r="AD969" s="6">
        <f t="shared" si="360"/>
        <v>952</v>
      </c>
      <c r="AE969" s="1">
        <f t="shared" si="361"/>
        <v>43537</v>
      </c>
      <c r="AF969" s="262">
        <f t="shared" si="362"/>
        <v>-0.70340899065420359</v>
      </c>
      <c r="AG969" s="262">
        <f t="shared" si="363"/>
        <v>2.4445812188105265E-3</v>
      </c>
      <c r="AH969" s="262">
        <f t="shared" si="364"/>
        <v>-0.11308627093996293</v>
      </c>
      <c r="AI969" s="262">
        <f t="shared" si="365"/>
        <v>0.18821008351693536</v>
      </c>
      <c r="AJ969" s="262">
        <f t="shared" si="366"/>
        <v>1.1749999999990934E-5</v>
      </c>
      <c r="AK969" s="262">
        <f t="shared" si="367"/>
        <v>-304.83484386004494</v>
      </c>
    </row>
    <row r="970" spans="1:37" x14ac:dyDescent="0.25">
      <c r="A970" s="6">
        <f t="shared" si="349"/>
        <v>953</v>
      </c>
      <c r="B970" s="245">
        <f>+Rendimientos!F1643</f>
        <v>43389</v>
      </c>
      <c r="C970" s="247">
        <f>+Rendimientos!G1643</f>
        <v>9.1324835632724723E-3</v>
      </c>
      <c r="D970" s="247">
        <f>+Rendimientos!H1643</f>
        <v>2.3293820185687864E-2</v>
      </c>
      <c r="E970" s="247">
        <f>+Rendimientos!I1643</f>
        <v>1.3993724309159348E-2</v>
      </c>
      <c r="F970">
        <f>+VLOOKUP(B970,ASURB.MX!$A$2:$H$1054,8,FALSE)</f>
        <v>1.5505935021603452E-2</v>
      </c>
      <c r="G970" s="264">
        <f>+dr!F957</f>
        <v>5.0293999999999339E-4</v>
      </c>
      <c r="H970" s="264">
        <f>+dr!G957</f>
        <v>-7.683999999999469E-5</v>
      </c>
      <c r="I970" s="264">
        <f>+dr!H957</f>
        <v>-7.9999999999524896E-8</v>
      </c>
      <c r="J970" s="264">
        <f>+dr!I957</f>
        <v>-1.0353000000000445E-4</v>
      </c>
      <c r="K970" s="264">
        <f>+dr!J957</f>
        <v>0</v>
      </c>
      <c r="M970" s="6">
        <f t="shared" si="350"/>
        <v>953</v>
      </c>
      <c r="N970" s="1">
        <f t="shared" si="344"/>
        <v>43389</v>
      </c>
      <c r="O970" s="263">
        <f t="shared" si="345"/>
        <v>37.977632201834865</v>
      </c>
      <c r="P970" s="263">
        <f t="shared" si="346"/>
        <v>9.3451689019820421</v>
      </c>
      <c r="Q970" s="263">
        <f t="shared" si="347"/>
        <v>14.998422081944865</v>
      </c>
      <c r="R970" s="263">
        <f t="shared" si="351"/>
        <v>309.88803675618306</v>
      </c>
      <c r="S970" s="98">
        <f t="shared" si="348"/>
        <v>3.118013384615384E-2</v>
      </c>
      <c r="T970" s="265">
        <f>R970-'Ejercicio 7'!$J$12*EXP(-S970*34/360)</f>
        <v>309.79110041189745</v>
      </c>
      <c r="U970" s="280">
        <f t="shared" si="352"/>
        <v>8.1931140000000013E-2</v>
      </c>
      <c r="V970" s="280">
        <f t="shared" si="353"/>
        <v>8.2620730000000003E-2</v>
      </c>
      <c r="W970" s="280">
        <f t="shared" si="354"/>
        <v>-3.8000000000000533E-4</v>
      </c>
      <c r="X970" s="280">
        <f t="shared" si="355"/>
        <v>0</v>
      </c>
      <c r="Y970" s="262">
        <f t="shared" si="356"/>
        <v>9.9367780698667065</v>
      </c>
      <c r="Z970" s="262">
        <f t="shared" si="357"/>
        <v>9.7959302831965029</v>
      </c>
      <c r="AA970" s="262">
        <f t="shared" si="358"/>
        <v>10.00044829509595</v>
      </c>
      <c r="AB970" s="262">
        <f t="shared" si="359"/>
        <v>10</v>
      </c>
      <c r="AD970" s="6">
        <f t="shared" si="360"/>
        <v>953</v>
      </c>
      <c r="AE970" s="1">
        <f t="shared" si="361"/>
        <v>43537</v>
      </c>
      <c r="AF970" s="262">
        <f t="shared" si="362"/>
        <v>-0.3452512018348628</v>
      </c>
      <c r="AG970" s="262">
        <f t="shared" si="363"/>
        <v>-0.21516890198204131</v>
      </c>
      <c r="AH970" s="262">
        <f t="shared" si="364"/>
        <v>-0.20842208194486567</v>
      </c>
      <c r="AI970" s="262">
        <f t="shared" si="365"/>
        <v>-4.7680417561830382</v>
      </c>
      <c r="AJ970" s="262">
        <f t="shared" si="366"/>
        <v>-5.0293999999999339E-4</v>
      </c>
      <c r="AK970" s="262">
        <f t="shared" si="367"/>
        <v>-309.79110041189745</v>
      </c>
    </row>
    <row r="971" spans="1:37" x14ac:dyDescent="0.25">
      <c r="A971" s="6">
        <f t="shared" si="349"/>
        <v>954</v>
      </c>
      <c r="B971" s="245">
        <f>+Rendimientos!F1644</f>
        <v>43390</v>
      </c>
      <c r="C971" s="247">
        <f>+Rendimientos!G1644</f>
        <v>-2.2566774612399986E-2</v>
      </c>
      <c r="D971" s="247">
        <f>+Rendimientos!H1644</f>
        <v>-1.4494929180942652E-2</v>
      </c>
      <c r="E971" s="247">
        <f>+Rendimientos!I1644</f>
        <v>2.324457528344058E-2</v>
      </c>
      <c r="F971">
        <f>+VLOOKUP(B971,ASURB.MX!$A$2:$H$1054,8,FALSE)</f>
        <v>-1.4524464744979515E-2</v>
      </c>
      <c r="G971" s="264">
        <f>+dr!F958</f>
        <v>1.2849999999998973E-4</v>
      </c>
      <c r="H971" s="264">
        <f>+dr!G958</f>
        <v>4.880000000000162E-5</v>
      </c>
      <c r="I971" s="264">
        <f>+dr!H958</f>
        <v>-9.9979999999985636E-5</v>
      </c>
      <c r="J971" s="264">
        <f>+dr!I958</f>
        <v>-3.3709999999992357E-5</v>
      </c>
      <c r="K971" s="264">
        <f>+dr!J958</f>
        <v>0</v>
      </c>
      <c r="M971" s="6">
        <f t="shared" si="350"/>
        <v>954</v>
      </c>
      <c r="N971" s="1">
        <f t="shared" si="344"/>
        <v>43390</v>
      </c>
      <c r="O971" s="263">
        <f t="shared" si="345"/>
        <v>36.792650184297521</v>
      </c>
      <c r="P971" s="263">
        <f t="shared" si="346"/>
        <v>8.9986157992634457</v>
      </c>
      <c r="Q971" s="263">
        <f t="shared" si="347"/>
        <v>15.137814002340713</v>
      </c>
      <c r="R971" s="263">
        <f t="shared" si="351"/>
        <v>300.7203192036871</v>
      </c>
      <c r="S971" s="98">
        <f t="shared" si="348"/>
        <v>3.0805693846153837E-2</v>
      </c>
      <c r="T971" s="265">
        <f>R971-'Ejercicio 7'!$J$12*EXP(-S971*34/360)</f>
        <v>300.62337943130552</v>
      </c>
      <c r="U971" s="280">
        <f t="shared" si="352"/>
        <v>8.205678000000001E-2</v>
      </c>
      <c r="V971" s="280">
        <f t="shared" si="353"/>
        <v>8.2520830000000017E-2</v>
      </c>
      <c r="W971" s="280">
        <f t="shared" si="354"/>
        <v>-3.1017999999999324E-4</v>
      </c>
      <c r="X971" s="280">
        <f t="shared" si="355"/>
        <v>0</v>
      </c>
      <c r="Y971" s="262">
        <f t="shared" si="356"/>
        <v>9.9367780698667065</v>
      </c>
      <c r="Z971" s="262">
        <f t="shared" si="357"/>
        <v>9.7959302831965029</v>
      </c>
      <c r="AA971" s="262">
        <f t="shared" si="358"/>
        <v>10.00044829509595</v>
      </c>
      <c r="AB971" s="262">
        <f t="shared" si="359"/>
        <v>10</v>
      </c>
      <c r="AD971" s="6">
        <f t="shared" si="360"/>
        <v>954</v>
      </c>
      <c r="AE971" s="1">
        <f t="shared" si="361"/>
        <v>43537</v>
      </c>
      <c r="AF971" s="262">
        <f t="shared" si="362"/>
        <v>0.83973081570248098</v>
      </c>
      <c r="AG971" s="262">
        <f t="shared" si="363"/>
        <v>0.1313842007365551</v>
      </c>
      <c r="AH971" s="262">
        <f t="shared" si="364"/>
        <v>-0.34781400234071391</v>
      </c>
      <c r="AI971" s="262">
        <f t="shared" si="365"/>
        <v>4.3996757963129198</v>
      </c>
      <c r="AJ971" s="262">
        <f t="shared" si="366"/>
        <v>-1.2849999999998973E-4</v>
      </c>
      <c r="AK971" s="262">
        <f t="shared" si="367"/>
        <v>-300.62337943130552</v>
      </c>
    </row>
    <row r="972" spans="1:37" x14ac:dyDescent="0.25">
      <c r="A972" s="6">
        <f t="shared" si="349"/>
        <v>955</v>
      </c>
      <c r="B972" s="245">
        <f>+Rendimientos!F1645</f>
        <v>43391</v>
      </c>
      <c r="C972" s="247">
        <f>+Rendimientos!G1645</f>
        <v>-4.4067605215258501E-2</v>
      </c>
      <c r="D972" s="247">
        <f>+Rendimientos!H1645</f>
        <v>-5.5903686306915416E-3</v>
      </c>
      <c r="E972" s="247">
        <f>+Rendimientos!I1645</f>
        <v>-2.9141107281389449E-2</v>
      </c>
      <c r="F972">
        <f>+VLOOKUP(B972,ASURB.MX!$A$2:$H$1054,8,FALSE)</f>
        <v>-2.0415001912727816E-2</v>
      </c>
      <c r="G972" s="264">
        <f>+dr!F959</f>
        <v>-3.3081999999998168E-4</v>
      </c>
      <c r="H972" s="264">
        <f>+dr!G959</f>
        <v>2.1544999999999204E-4</v>
      </c>
      <c r="I972" s="264">
        <f>+dr!H959</f>
        <v>1.1573999999998918E-4</v>
      </c>
      <c r="J972" s="264">
        <f>+dr!I959</f>
        <v>2.3730000000000973E-4</v>
      </c>
      <c r="K972" s="264">
        <f>+dr!J959</f>
        <v>0</v>
      </c>
      <c r="M972" s="6">
        <f t="shared" si="350"/>
        <v>955</v>
      </c>
      <c r="N972" s="1">
        <f t="shared" si="344"/>
        <v>43391</v>
      </c>
      <c r="O972" s="263">
        <f t="shared" si="345"/>
        <v>36.010021379543538</v>
      </c>
      <c r="P972" s="263">
        <f t="shared" si="346"/>
        <v>9.0791023353111679</v>
      </c>
      <c r="Q972" s="263">
        <f t="shared" si="347"/>
        <v>14.365222328970088</v>
      </c>
      <c r="R972" s="263">
        <f t="shared" si="351"/>
        <v>298.95412201842254</v>
      </c>
      <c r="S972" s="98">
        <f t="shared" si="348"/>
        <v>3.0346373846153865E-2</v>
      </c>
      <c r="T972" s="265">
        <f>R972-'Ejercicio 7'!$J$12*EXP(-S972*34/360)</f>
        <v>298.85717804068088</v>
      </c>
      <c r="U972" s="280">
        <f t="shared" si="352"/>
        <v>8.222343E-2</v>
      </c>
      <c r="V972" s="280">
        <f t="shared" si="353"/>
        <v>8.2736549999999992E-2</v>
      </c>
      <c r="W972" s="280">
        <f t="shared" si="354"/>
        <v>-3.9169999999991156E-5</v>
      </c>
      <c r="X972" s="280">
        <f t="shared" si="355"/>
        <v>0</v>
      </c>
      <c r="Y972" s="262">
        <f t="shared" si="356"/>
        <v>9.9367780698667065</v>
      </c>
      <c r="Z972" s="262">
        <f t="shared" si="357"/>
        <v>9.7959302831965029</v>
      </c>
      <c r="AA972" s="262">
        <f t="shared" si="358"/>
        <v>10.00044829509595</v>
      </c>
      <c r="AB972" s="262">
        <f t="shared" si="359"/>
        <v>10</v>
      </c>
      <c r="AD972" s="6">
        <f t="shared" si="360"/>
        <v>955</v>
      </c>
      <c r="AE972" s="1">
        <f t="shared" si="361"/>
        <v>43537</v>
      </c>
      <c r="AF972" s="262">
        <f t="shared" si="362"/>
        <v>1.6223596204564643</v>
      </c>
      <c r="AG972" s="262">
        <f t="shared" si="363"/>
        <v>5.0897664688832833E-2</v>
      </c>
      <c r="AH972" s="262">
        <f t="shared" si="364"/>
        <v>0.42477767102991137</v>
      </c>
      <c r="AI972" s="262">
        <f t="shared" si="365"/>
        <v>6.1658729815774791</v>
      </c>
      <c r="AJ972" s="262">
        <f t="shared" si="366"/>
        <v>3.3081999999998168E-4</v>
      </c>
      <c r="AK972" s="262">
        <f t="shared" si="367"/>
        <v>-298.85717804068088</v>
      </c>
    </row>
    <row r="973" spans="1:37" x14ac:dyDescent="0.25">
      <c r="A973" s="6">
        <f t="shared" si="349"/>
        <v>956</v>
      </c>
      <c r="B973" s="245">
        <f>+Rendimientos!F1646</f>
        <v>43392</v>
      </c>
      <c r="C973" s="247">
        <f>+Rendimientos!G1646</f>
        <v>7.042282625412951E-3</v>
      </c>
      <c r="D973" s="247">
        <f>+Rendimientos!H1646</f>
        <v>-1.8319441708804389E-2</v>
      </c>
      <c r="E973" s="247">
        <f>+Rendimientos!I1646</f>
        <v>4.4685480845299864E-2</v>
      </c>
      <c r="F973">
        <f>+VLOOKUP(B973,ASURB.MX!$A$2:$H$1054,8,FALSE)</f>
        <v>3.7835707634096008E-2</v>
      </c>
      <c r="G973" s="264">
        <f>+dr!F960</f>
        <v>1.7507999999999413E-4</v>
      </c>
      <c r="H973" s="264">
        <f>+dr!G960</f>
        <v>1.6195000000000792E-4</v>
      </c>
      <c r="I973" s="264">
        <f>+dr!H960</f>
        <v>1.7346000000000028E-4</v>
      </c>
      <c r="J973" s="264">
        <f>+dr!I960</f>
        <v>3.3780999999999395E-4</v>
      </c>
      <c r="K973" s="264">
        <f>+dr!J960</f>
        <v>0</v>
      </c>
      <c r="M973" s="6">
        <f t="shared" si="350"/>
        <v>956</v>
      </c>
      <c r="N973" s="1">
        <f t="shared" si="344"/>
        <v>43392</v>
      </c>
      <c r="O973" s="263">
        <f t="shared" si="345"/>
        <v>37.898334222614842</v>
      </c>
      <c r="P973" s="263">
        <f t="shared" si="346"/>
        <v>8.964266207496749</v>
      </c>
      <c r="Q973" s="263">
        <f t="shared" si="347"/>
        <v>15.465886965314155</v>
      </c>
      <c r="R973" s="263">
        <f t="shared" si="351"/>
        <v>316.88560241996919</v>
      </c>
      <c r="S973" s="98">
        <f t="shared" si="348"/>
        <v>3.0852273846153841E-2</v>
      </c>
      <c r="T973" s="265">
        <f>R973-'Ejercicio 7'!$J$12*EXP(-S973*34/360)</f>
        <v>316.78866307404627</v>
      </c>
      <c r="U973" s="280">
        <f t="shared" si="352"/>
        <v>8.2169930000000016E-2</v>
      </c>
      <c r="V973" s="280">
        <f t="shared" si="353"/>
        <v>8.2794270000000003E-2</v>
      </c>
      <c r="W973" s="280">
        <f t="shared" si="354"/>
        <v>6.1339999999993067E-5</v>
      </c>
      <c r="X973" s="280">
        <f t="shared" si="355"/>
        <v>0</v>
      </c>
      <c r="Y973" s="262">
        <f t="shared" si="356"/>
        <v>9.9367780698667065</v>
      </c>
      <c r="Z973" s="262">
        <f t="shared" si="357"/>
        <v>9.7959302831965029</v>
      </c>
      <c r="AA973" s="262">
        <f t="shared" si="358"/>
        <v>10.00044829509595</v>
      </c>
      <c r="AB973" s="262">
        <f t="shared" si="359"/>
        <v>10</v>
      </c>
      <c r="AD973" s="6">
        <f t="shared" si="360"/>
        <v>956</v>
      </c>
      <c r="AE973" s="1">
        <f t="shared" si="361"/>
        <v>43537</v>
      </c>
      <c r="AF973" s="262">
        <f t="shared" si="362"/>
        <v>-0.26595322261484</v>
      </c>
      <c r="AG973" s="262">
        <f t="shared" si="363"/>
        <v>0.16573379250325182</v>
      </c>
      <c r="AH973" s="262">
        <f t="shared" si="364"/>
        <v>-0.67588696531415593</v>
      </c>
      <c r="AI973" s="262">
        <f t="shared" si="365"/>
        <v>-11.765607419969172</v>
      </c>
      <c r="AJ973" s="262">
        <f t="shared" si="366"/>
        <v>-1.7507999999999413E-4</v>
      </c>
      <c r="AK973" s="262">
        <f t="shared" si="367"/>
        <v>-316.78866307404627</v>
      </c>
    </row>
    <row r="974" spans="1:37" x14ac:dyDescent="0.25">
      <c r="A974" s="6">
        <f t="shared" si="349"/>
        <v>957</v>
      </c>
      <c r="B974" s="245">
        <f>+Rendimientos!F1647</f>
        <v>43395</v>
      </c>
      <c r="C974" s="247">
        <f>+Rendimientos!G1647</f>
        <v>-3.3901551675681457E-2</v>
      </c>
      <c r="D974" s="247">
        <f>+Rendimientos!H1647</f>
        <v>0</v>
      </c>
      <c r="E974" s="247">
        <f>+Rendimientos!I1647</f>
        <v>-1.3978959009685241E-2</v>
      </c>
      <c r="F974">
        <f>+VLOOKUP(B974,ASURB.MX!$A$2:$H$1054,8,FALSE)</f>
        <v>-1.7869260568563035E-2</v>
      </c>
      <c r="G974" s="264">
        <f>+dr!F961</f>
        <v>9.5943999999999197E-4</v>
      </c>
      <c r="H974" s="264">
        <f>+dr!G961</f>
        <v>9.5076999999998968E-4</v>
      </c>
      <c r="I974" s="264">
        <f>+dr!H961</f>
        <v>4.0064000000000766E-4</v>
      </c>
      <c r="J974" s="264">
        <f>+dr!I961</f>
        <v>6.3545000000000962E-4</v>
      </c>
      <c r="K974" s="264">
        <f>+dr!J961</f>
        <v>0</v>
      </c>
      <c r="M974" s="6">
        <f t="shared" si="350"/>
        <v>957</v>
      </c>
      <c r="N974" s="1">
        <f t="shared" si="344"/>
        <v>43395</v>
      </c>
      <c r="O974" s="263">
        <f t="shared" si="345"/>
        <v>36.377968299999999</v>
      </c>
      <c r="P974" s="263">
        <f t="shared" si="346"/>
        <v>9.1300000000000008</v>
      </c>
      <c r="Q974" s="263">
        <f t="shared" si="347"/>
        <v>14.584689552730881</v>
      </c>
      <c r="R974" s="263">
        <f t="shared" si="351"/>
        <v>299.71615144020899</v>
      </c>
      <c r="S974" s="98">
        <f t="shared" si="348"/>
        <v>3.1636633846153839E-2</v>
      </c>
      <c r="T974" s="265">
        <f>R974-'Ejercicio 7'!$J$12*EXP(-S974*34/360)</f>
        <v>299.61921927513606</v>
      </c>
      <c r="U974" s="280">
        <f t="shared" si="352"/>
        <v>8.2958749999999998E-2</v>
      </c>
      <c r="V974" s="280">
        <f t="shared" si="353"/>
        <v>8.3021450000000011E-2</v>
      </c>
      <c r="W974" s="280">
        <f t="shared" si="354"/>
        <v>3.5898000000000874E-4</v>
      </c>
      <c r="X974" s="280">
        <f t="shared" si="355"/>
        <v>0</v>
      </c>
      <c r="Y974" s="262">
        <f t="shared" si="356"/>
        <v>9.9367780698667065</v>
      </c>
      <c r="Z974" s="262">
        <f t="shared" si="357"/>
        <v>9.7959302831965029</v>
      </c>
      <c r="AA974" s="262">
        <f t="shared" si="358"/>
        <v>10.00044829509595</v>
      </c>
      <c r="AB974" s="262">
        <f t="shared" si="359"/>
        <v>10</v>
      </c>
      <c r="AD974" s="6">
        <f t="shared" si="360"/>
        <v>957</v>
      </c>
      <c r="AE974" s="1">
        <f t="shared" si="361"/>
        <v>43537</v>
      </c>
      <c r="AF974" s="262">
        <f t="shared" si="362"/>
        <v>1.2544127000000032</v>
      </c>
      <c r="AG974" s="262">
        <f t="shared" si="363"/>
        <v>0</v>
      </c>
      <c r="AH974" s="262">
        <f t="shared" si="364"/>
        <v>0.20531044726911851</v>
      </c>
      <c r="AI974" s="262">
        <f t="shared" si="365"/>
        <v>5.4038435597910279</v>
      </c>
      <c r="AJ974" s="262">
        <f t="shared" si="366"/>
        <v>-9.5943999999999197E-4</v>
      </c>
      <c r="AK974" s="262">
        <f t="shared" si="367"/>
        <v>-299.61921927513606</v>
      </c>
    </row>
    <row r="975" spans="1:37" x14ac:dyDescent="0.25">
      <c r="A975" s="6">
        <f t="shared" si="349"/>
        <v>958</v>
      </c>
      <c r="B975" s="245">
        <f>+Rendimientos!F1648</f>
        <v>43396</v>
      </c>
      <c r="C975" s="247">
        <f>+Rendimientos!G1648</f>
        <v>-2.3876248991130083E-2</v>
      </c>
      <c r="D975" s="247">
        <f>+Rendimientos!H1648</f>
        <v>1.189209635027942E-2</v>
      </c>
      <c r="E975" s="247">
        <f>+Rendimientos!I1648</f>
        <v>-3.3398325978684452E-2</v>
      </c>
      <c r="F975">
        <f>+VLOOKUP(B975,ASURB.MX!$A$2:$H$1054,8,FALSE)</f>
        <v>-4.010611354442372E-2</v>
      </c>
      <c r="G975" s="264">
        <f>+dr!F962</f>
        <v>-1.8188899999999897E-3</v>
      </c>
      <c r="H975" s="264">
        <f>+dr!G962</f>
        <v>-3.8095999999999963E-4</v>
      </c>
      <c r="I975" s="264">
        <f>+dr!H962</f>
        <v>-6.7031000000000729E-4</v>
      </c>
      <c r="J975" s="264">
        <f>+dr!I962</f>
        <v>-1.9791000000002335E-4</v>
      </c>
      <c r="K975" s="264">
        <f>+dr!J962</f>
        <v>0</v>
      </c>
      <c r="M975" s="6">
        <f t="shared" si="350"/>
        <v>958</v>
      </c>
      <c r="N975" s="1">
        <f t="shared" si="344"/>
        <v>43396</v>
      </c>
      <c r="O975" s="263">
        <f t="shared" si="345"/>
        <v>36.744502682395648</v>
      </c>
      <c r="P975" s="263">
        <f t="shared" si="346"/>
        <v>9.2392229976762756</v>
      </c>
      <c r="Q975" s="263">
        <f t="shared" si="347"/>
        <v>14.304196428351935</v>
      </c>
      <c r="R975" s="263">
        <f t="shared" si="351"/>
        <v>293.12496269109516</v>
      </c>
      <c r="S975" s="98">
        <f t="shared" si="348"/>
        <v>2.8858303846153857E-2</v>
      </c>
      <c r="T975" s="265">
        <f>R975-'Ejercicio 7'!$J$12*EXP(-S975*34/360)</f>
        <v>293.02800508789483</v>
      </c>
      <c r="U975" s="280">
        <f t="shared" si="352"/>
        <v>8.1627020000000008E-2</v>
      </c>
      <c r="V975" s="280">
        <f t="shared" si="353"/>
        <v>8.1950499999999996E-2</v>
      </c>
      <c r="W975" s="280">
        <f t="shared" si="354"/>
        <v>-4.7438000000002423E-4</v>
      </c>
      <c r="X975" s="280">
        <f t="shared" si="355"/>
        <v>0</v>
      </c>
      <c r="Y975" s="262">
        <f t="shared" si="356"/>
        <v>9.9367780698667065</v>
      </c>
      <c r="Z975" s="262">
        <f t="shared" si="357"/>
        <v>9.7959302831965029</v>
      </c>
      <c r="AA975" s="262">
        <f t="shared" si="358"/>
        <v>10.00044829509595</v>
      </c>
      <c r="AB975" s="262">
        <f t="shared" si="359"/>
        <v>10</v>
      </c>
      <c r="AD975" s="6">
        <f t="shared" si="360"/>
        <v>958</v>
      </c>
      <c r="AE975" s="1">
        <f t="shared" si="361"/>
        <v>43537</v>
      </c>
      <c r="AF975" s="262">
        <f t="shared" si="362"/>
        <v>0.88787831760435409</v>
      </c>
      <c r="AG975" s="262">
        <f t="shared" si="363"/>
        <v>-0.10922299767627486</v>
      </c>
      <c r="AH975" s="262">
        <f t="shared" si="364"/>
        <v>0.48580357164806465</v>
      </c>
      <c r="AI975" s="262">
        <f t="shared" si="365"/>
        <v>11.995032308904854</v>
      </c>
      <c r="AJ975" s="262">
        <f t="shared" si="366"/>
        <v>1.8188899999999897E-3</v>
      </c>
      <c r="AK975" s="262">
        <f t="shared" si="367"/>
        <v>-293.02800508789483</v>
      </c>
    </row>
    <row r="976" spans="1:37" x14ac:dyDescent="0.25">
      <c r="A976" s="6">
        <f t="shared" si="349"/>
        <v>959</v>
      </c>
      <c r="B976" s="245">
        <f>+Rendimientos!F1649</f>
        <v>43397</v>
      </c>
      <c r="C976" s="247">
        <f>+Rendimientos!G1649</f>
        <v>-1.6870128303485034E-2</v>
      </c>
      <c r="D976" s="247">
        <f>+Rendimientos!H1649</f>
        <v>-2.2827118918022572E-2</v>
      </c>
      <c r="E976" s="247">
        <f>+Rendimientos!I1649</f>
        <v>-3.4552315889124254E-2</v>
      </c>
      <c r="F976">
        <f>+VLOOKUP(B976,ASURB.MX!$A$2:$H$1054,8,FALSE)</f>
        <v>-4.7611653178188988E-2</v>
      </c>
      <c r="G976" s="264">
        <f>+dr!F963</f>
        <v>9.9041999999999186E-4</v>
      </c>
      <c r="H976" s="264">
        <f>+dr!G963</f>
        <v>-1.9019999999994597E-5</v>
      </c>
      <c r="I976" s="264">
        <f>+dr!H963</f>
        <v>3.5148000000000124E-4</v>
      </c>
      <c r="J976" s="264">
        <f>+dr!I963</f>
        <v>1.0811000000000848E-4</v>
      </c>
      <c r="K976" s="264">
        <f>+dr!J963</f>
        <v>0</v>
      </c>
      <c r="M976" s="6">
        <f t="shared" si="350"/>
        <v>959</v>
      </c>
      <c r="N976" s="1">
        <f t="shared" si="344"/>
        <v>43397</v>
      </c>
      <c r="O976" s="263">
        <f t="shared" si="345"/>
        <v>37.002843027881042</v>
      </c>
      <c r="P976" s="263">
        <f t="shared" si="346"/>
        <v>8.9239491254791208</v>
      </c>
      <c r="Q976" s="263">
        <f t="shared" si="347"/>
        <v>14.287699050731115</v>
      </c>
      <c r="R976" s="263">
        <f t="shared" si="351"/>
        <v>290.93313737122998</v>
      </c>
      <c r="S976" s="98">
        <f t="shared" si="348"/>
        <v>3.1667613846153839E-2</v>
      </c>
      <c r="T976" s="265">
        <f>R976-'Ejercicio 7'!$J$12*EXP(-S976*34/360)</f>
        <v>290.83620548976938</v>
      </c>
      <c r="U976" s="280">
        <f t="shared" si="352"/>
        <v>8.1988960000000013E-2</v>
      </c>
      <c r="V976" s="280">
        <f t="shared" si="353"/>
        <v>8.2972290000000004E-2</v>
      </c>
      <c r="W976" s="280">
        <f t="shared" si="354"/>
        <v>-1.683599999999924E-4</v>
      </c>
      <c r="X976" s="280">
        <f t="shared" si="355"/>
        <v>0</v>
      </c>
      <c r="Y976" s="262">
        <f t="shared" si="356"/>
        <v>9.9367780698667065</v>
      </c>
      <c r="Z976" s="262">
        <f t="shared" si="357"/>
        <v>9.7959302831965029</v>
      </c>
      <c r="AA976" s="262">
        <f t="shared" si="358"/>
        <v>10.00044829509595</v>
      </c>
      <c r="AB976" s="262">
        <f t="shared" si="359"/>
        <v>10</v>
      </c>
      <c r="AD976" s="6">
        <f t="shared" si="360"/>
        <v>959</v>
      </c>
      <c r="AE976" s="1">
        <f t="shared" si="361"/>
        <v>43537</v>
      </c>
      <c r="AF976" s="262">
        <f t="shared" si="362"/>
        <v>0.62953797211896045</v>
      </c>
      <c r="AG976" s="262">
        <f t="shared" si="363"/>
        <v>0.20605087452088</v>
      </c>
      <c r="AH976" s="262">
        <f t="shared" si="364"/>
        <v>0.50230094926888391</v>
      </c>
      <c r="AI976" s="262">
        <f t="shared" si="365"/>
        <v>14.186857628770042</v>
      </c>
      <c r="AJ976" s="262">
        <f t="shared" si="366"/>
        <v>-9.9041999999999186E-4</v>
      </c>
      <c r="AK976" s="262">
        <f t="shared" si="367"/>
        <v>-290.83620548976938</v>
      </c>
    </row>
    <row r="977" spans="1:37" x14ac:dyDescent="0.25">
      <c r="A977" s="6">
        <f t="shared" si="349"/>
        <v>960</v>
      </c>
      <c r="B977" s="245">
        <f>+Rendimientos!F1650</f>
        <v>43398</v>
      </c>
      <c r="C977" s="247">
        <f>+Rendimientos!G1650</f>
        <v>-1.5238390104932498E-2</v>
      </c>
      <c r="D977" s="247">
        <f>+Rendimientos!H1650</f>
        <v>5.143070439901587E-2</v>
      </c>
      <c r="E977" s="247">
        <f>+Rendimientos!I1650</f>
        <v>-3.3539048628526617E-3</v>
      </c>
      <c r="F977">
        <f>+VLOOKUP(B977,ASURB.MX!$A$2:$H$1054,8,FALSE)</f>
        <v>1.5551264527600169E-2</v>
      </c>
      <c r="G977" s="264">
        <f>+dr!F964</f>
        <v>6.3341000000000092E-4</v>
      </c>
      <c r="H977" s="264">
        <f>+dr!G964</f>
        <v>-5.1320000000007471E-5</v>
      </c>
      <c r="I977" s="264">
        <f>+dr!H964</f>
        <v>-2.391800000000055E-4</v>
      </c>
      <c r="J977" s="264">
        <f>+dr!I964</f>
        <v>-1.0118999999998712E-4</v>
      </c>
      <c r="K977" s="264">
        <f>+dr!J964</f>
        <v>0</v>
      </c>
      <c r="M977" s="6">
        <f t="shared" si="350"/>
        <v>960</v>
      </c>
      <c r="N977" s="1">
        <f t="shared" ref="N977:N1040" si="368">+B977</f>
        <v>43398</v>
      </c>
      <c r="O977" s="263">
        <f t="shared" ref="O977:O1040" si="369">+$O$16*EXP(C977)</f>
        <v>37.063271268431002</v>
      </c>
      <c r="P977" s="263">
        <f t="shared" ref="P977:P1040" si="370">+$P$16*EXP(D977)</f>
        <v>9.6118469890555005</v>
      </c>
      <c r="Q977" s="263">
        <f t="shared" ref="Q977:Q1040" si="371">+$Q$16*EXP(E977)</f>
        <v>14.740478838131834</v>
      </c>
      <c r="R977" s="263">
        <f t="shared" si="351"/>
        <v>309.90208414618172</v>
      </c>
      <c r="S977" s="98">
        <f t="shared" ref="S977:S1040" si="372">+$S$16+G977</f>
        <v>3.1310603846153848E-2</v>
      </c>
      <c r="T977" s="265">
        <f>R977-'Ejercicio 7'!$J$12*EXP(-S977*34/360)</f>
        <v>309.80514899635455</v>
      </c>
      <c r="U977" s="280">
        <f t="shared" si="352"/>
        <v>8.1956660000000001E-2</v>
      </c>
      <c r="V977" s="280">
        <f t="shared" si="353"/>
        <v>8.2381629999999997E-2</v>
      </c>
      <c r="W977" s="280">
        <f t="shared" si="354"/>
        <v>-3.7765999999998801E-4</v>
      </c>
      <c r="X977" s="280">
        <f t="shared" si="355"/>
        <v>0</v>
      </c>
      <c r="Y977" s="262">
        <f t="shared" si="356"/>
        <v>9.9367780698667065</v>
      </c>
      <c r="Z977" s="262">
        <f t="shared" si="357"/>
        <v>9.7959302831965029</v>
      </c>
      <c r="AA977" s="262">
        <f t="shared" si="358"/>
        <v>10.00044829509595</v>
      </c>
      <c r="AB977" s="262">
        <f t="shared" si="359"/>
        <v>10</v>
      </c>
      <c r="AD977" s="6">
        <f t="shared" si="360"/>
        <v>960</v>
      </c>
      <c r="AE977" s="1">
        <f t="shared" si="361"/>
        <v>43537</v>
      </c>
      <c r="AF977" s="262">
        <f t="shared" si="362"/>
        <v>0.56910973156900013</v>
      </c>
      <c r="AG977" s="262">
        <f t="shared" si="363"/>
        <v>-0.48184698905549972</v>
      </c>
      <c r="AH977" s="262">
        <f t="shared" si="364"/>
        <v>4.9521161868165464E-2</v>
      </c>
      <c r="AI977" s="262">
        <f t="shared" si="365"/>
        <v>-4.7820891461817041</v>
      </c>
      <c r="AJ977" s="262">
        <f t="shared" si="366"/>
        <v>-6.3341000000000092E-4</v>
      </c>
      <c r="AK977" s="262">
        <f t="shared" si="367"/>
        <v>-309.80514899635455</v>
      </c>
    </row>
    <row r="978" spans="1:37" x14ac:dyDescent="0.25">
      <c r="A978" s="6">
        <f t="shared" si="349"/>
        <v>961</v>
      </c>
      <c r="B978" s="245">
        <f>+Rendimientos!F1651</f>
        <v>43399</v>
      </c>
      <c r="C978" s="247">
        <f>+Rendimientos!G1651</f>
        <v>-1.7425416713859058E-2</v>
      </c>
      <c r="D978" s="247">
        <f>+Rendimientos!H1651</f>
        <v>-2.6143418937115384E-3</v>
      </c>
      <c r="E978" s="247">
        <f>+Rendimientos!I1651</f>
        <v>7.8082186045557419E-3</v>
      </c>
      <c r="F978">
        <f>+VLOOKUP(B978,ASURB.MX!$A$2:$H$1054,8,FALSE)</f>
        <v>2.889197877397472E-3</v>
      </c>
      <c r="G978" s="264">
        <f>+dr!F965</f>
        <v>-1.3079999999998648E-5</v>
      </c>
      <c r="H978" s="264">
        <f>+dr!G965</f>
        <v>-4.7289999999991505E-5</v>
      </c>
      <c r="I978" s="264">
        <f>+dr!H965</f>
        <v>-2.6950000000011687E-5</v>
      </c>
      <c r="J978" s="264">
        <f>+dr!I965</f>
        <v>-1.3900000000177659E-6</v>
      </c>
      <c r="K978" s="264">
        <f>+dr!J965</f>
        <v>0</v>
      </c>
      <c r="M978" s="6">
        <f t="shared" si="350"/>
        <v>961</v>
      </c>
      <c r="N978" s="1">
        <f t="shared" si="368"/>
        <v>43399</v>
      </c>
      <c r="O978" s="263">
        <f t="shared" si="369"/>
        <v>36.982301481765838</v>
      </c>
      <c r="P978" s="263">
        <f t="shared" si="370"/>
        <v>9.1061622321251825</v>
      </c>
      <c r="Q978" s="263">
        <f t="shared" si="371"/>
        <v>14.905935589342024</v>
      </c>
      <c r="R978" s="263">
        <f t="shared" si="351"/>
        <v>306.0028217583901</v>
      </c>
      <c r="S978" s="98">
        <f t="shared" si="372"/>
        <v>3.0664113846153848E-2</v>
      </c>
      <c r="T978" s="265">
        <f>R978-'Ejercicio 7'!$J$12*EXP(-S978*34/360)</f>
        <v>305.90588068977507</v>
      </c>
      <c r="U978" s="280">
        <f t="shared" si="352"/>
        <v>8.1960690000000017E-2</v>
      </c>
      <c r="V978" s="280">
        <f t="shared" si="353"/>
        <v>8.2593859999999991E-2</v>
      </c>
      <c r="W978" s="280">
        <f t="shared" si="354"/>
        <v>-2.7786000000001865E-4</v>
      </c>
      <c r="X978" s="280">
        <f t="shared" si="355"/>
        <v>0</v>
      </c>
      <c r="Y978" s="262">
        <f t="shared" si="356"/>
        <v>9.9367780698667065</v>
      </c>
      <c r="Z978" s="262">
        <f t="shared" si="357"/>
        <v>9.7959302831965029</v>
      </c>
      <c r="AA978" s="262">
        <f t="shared" si="358"/>
        <v>10.00044829509595</v>
      </c>
      <c r="AB978" s="262">
        <f t="shared" si="359"/>
        <v>10</v>
      </c>
      <c r="AD978" s="6">
        <f t="shared" si="360"/>
        <v>961</v>
      </c>
      <c r="AE978" s="1">
        <f t="shared" si="361"/>
        <v>43537</v>
      </c>
      <c r="AF978" s="262">
        <f t="shared" si="362"/>
        <v>0.65007951823416477</v>
      </c>
      <c r="AG978" s="262">
        <f t="shared" si="363"/>
        <v>2.3837767874818283E-2</v>
      </c>
      <c r="AH978" s="262">
        <f t="shared" si="364"/>
        <v>-0.11593558934202441</v>
      </c>
      <c r="AI978" s="262">
        <f t="shared" si="365"/>
        <v>-0.88282675839008107</v>
      </c>
      <c r="AJ978" s="262">
        <f t="shared" si="366"/>
        <v>1.3079999999998648E-5</v>
      </c>
      <c r="AK978" s="262">
        <f t="shared" si="367"/>
        <v>-305.90588068977507</v>
      </c>
    </row>
    <row r="979" spans="1:37" x14ac:dyDescent="0.25">
      <c r="A979" s="6">
        <f t="shared" ref="A979:A1042" si="373">+A978+1</f>
        <v>962</v>
      </c>
      <c r="B979" s="245">
        <f>+Rendimientos!F1652</f>
        <v>43402</v>
      </c>
      <c r="C979" s="247">
        <f>+Rendimientos!G1652</f>
        <v>-4.8009219186360606E-2</v>
      </c>
      <c r="D979" s="247">
        <f>+Rendimientos!H1652</f>
        <v>-4.8266785739162557E-2</v>
      </c>
      <c r="E979" s="247">
        <f>+Rendimientos!I1652</f>
        <v>-5.6570378906490852E-2</v>
      </c>
      <c r="F979">
        <f>+VLOOKUP(B979,ASURB.MX!$A$2:$H$1054,8,FALSE)</f>
        <v>-2.2335601454954387E-2</v>
      </c>
      <c r="G979" s="264">
        <f>+dr!F966</f>
        <v>7.3249999999996929E-5</v>
      </c>
      <c r="H979" s="264">
        <f>+dr!G966</f>
        <v>9.6253000000000311E-4</v>
      </c>
      <c r="I979" s="264">
        <f>+dr!H966</f>
        <v>1.0019700000000187E-3</v>
      </c>
      <c r="J979" s="264">
        <f>+dr!I966</f>
        <v>1.6053400000000106E-3</v>
      </c>
      <c r="K979" s="264">
        <f>+dr!J966</f>
        <v>0</v>
      </c>
      <c r="M979" s="6">
        <f t="shared" ref="M979:M1042" si="374">+M978+1</f>
        <v>962</v>
      </c>
      <c r="N979" s="1">
        <f t="shared" si="368"/>
        <v>43402</v>
      </c>
      <c r="O979" s="263">
        <f t="shared" si="369"/>
        <v>35.868363140625</v>
      </c>
      <c r="P979" s="263">
        <f t="shared" si="370"/>
        <v>8.6997901864324625</v>
      </c>
      <c r="Q979" s="263">
        <f t="shared" si="371"/>
        <v>13.976549616789606</v>
      </c>
      <c r="R979" s="263">
        <f t="shared" ref="R979:R1042" si="375">+$R$16*EXP(F979)</f>
        <v>298.38050189212936</v>
      </c>
      <c r="S979" s="98">
        <f t="shared" si="372"/>
        <v>3.0750443846153844E-2</v>
      </c>
      <c r="T979" s="265">
        <f>R979-'Ejercicio 7'!$J$12*EXP(-S979*34/360)</f>
        <v>298.28356161390934</v>
      </c>
      <c r="U979" s="280">
        <f t="shared" ref="U979:U1042" si="376">+U$16+H979</f>
        <v>8.2970510000000011E-2</v>
      </c>
      <c r="V979" s="280">
        <f t="shared" ref="V979:V1042" si="377">+V$16+I979</f>
        <v>8.3622780000000022E-2</v>
      </c>
      <c r="W979" s="280">
        <f t="shared" ref="W979:W1042" si="378">+W$16+J979</f>
        <v>1.3288700000000098E-3</v>
      </c>
      <c r="X979" s="280">
        <f t="shared" ref="X979:X1042" si="379">+X$16+K979</f>
        <v>0</v>
      </c>
      <c r="Y979" s="262">
        <f t="shared" ref="Y979:Y1042" si="380">10*(1+U$18*28/360)^(-1)</f>
        <v>9.9367780698667065</v>
      </c>
      <c r="Z979" s="262">
        <f t="shared" ref="Z979:Z1042" si="381">10*(1+V$18*91/360)^(-1)</f>
        <v>9.7959302831965029</v>
      </c>
      <c r="AA979" s="262">
        <f t="shared" ref="AA979:AA1042" si="382">10*(1+W$18*27/360)^(-1)</f>
        <v>10.00044829509595</v>
      </c>
      <c r="AB979" s="262">
        <f t="shared" ref="AB979:AB1042" si="383">10*(1+X$18*27/360)^(-1)</f>
        <v>10</v>
      </c>
      <c r="AD979" s="6">
        <f t="shared" ref="AD979:AD1042" si="384">+AD978+1</f>
        <v>962</v>
      </c>
      <c r="AE979" s="1">
        <f t="shared" ref="AE979:AE1042" si="385">+$AE$16+1</f>
        <v>43537</v>
      </c>
      <c r="AF979" s="262">
        <f t="shared" ref="AF979:AF1042" si="386">-(O979-O$16)</f>
        <v>1.7640178593750022</v>
      </c>
      <c r="AG979" s="262">
        <f t="shared" ref="AG979:AG1042" si="387">-(P979-P$16)</f>
        <v>0.43020981356753829</v>
      </c>
      <c r="AH979" s="262">
        <f t="shared" ref="AH979:AH1042" si="388">-(Q979-Q$16)</f>
        <v>0.81345038321039276</v>
      </c>
      <c r="AI979" s="262">
        <f t="shared" ref="AI979:AI1042" si="389">-(R979-R$16)</f>
        <v>6.7394931078706577</v>
      </c>
      <c r="AJ979" s="262">
        <f t="shared" ref="AJ979:AJ1042" si="390">-(S979-S$16)</f>
        <v>-7.3249999999996929E-5</v>
      </c>
      <c r="AK979" s="262">
        <f t="shared" ref="AK979:AK1042" si="391">-(T979-T$16)</f>
        <v>-298.28356161390934</v>
      </c>
    </row>
    <row r="980" spans="1:37" x14ac:dyDescent="0.25">
      <c r="A980" s="6">
        <f t="shared" si="373"/>
        <v>963</v>
      </c>
      <c r="B980" s="245">
        <f>+Rendimientos!F1653</f>
        <v>43403</v>
      </c>
      <c r="C980" s="247">
        <f>+Rendimientos!G1653</f>
        <v>3.6221263434318356E-2</v>
      </c>
      <c r="D980" s="247">
        <f>+Rendimientos!H1653</f>
        <v>4.0118491009865129E-2</v>
      </c>
      <c r="E980" s="247">
        <f>+Rendimientos!I1653</f>
        <v>-8.2644875963655308E-3</v>
      </c>
      <c r="F980">
        <f>+VLOOKUP(B980,ASURB.MX!$A$2:$H$1054,8,FALSE)</f>
        <v>-1.779668365584619E-2</v>
      </c>
      <c r="G980" s="264">
        <f>+dr!F967</f>
        <v>-7.6569999999999416E-4</v>
      </c>
      <c r="H980" s="264">
        <f>+dr!G967</f>
        <v>1.1585199999999962E-3</v>
      </c>
      <c r="I980" s="264">
        <f>+dr!H967</f>
        <v>1.9439999999999735E-4</v>
      </c>
      <c r="J980" s="264">
        <f>+dr!I967</f>
        <v>3.2685999999999826E-4</v>
      </c>
      <c r="K980" s="264">
        <f>+dr!J967</f>
        <v>0</v>
      </c>
      <c r="M980" s="6">
        <f t="shared" si="374"/>
        <v>963</v>
      </c>
      <c r="N980" s="1">
        <f t="shared" si="368"/>
        <v>43403</v>
      </c>
      <c r="O980" s="263">
        <f t="shared" si="369"/>
        <v>39.020460627049182</v>
      </c>
      <c r="P980" s="263">
        <f t="shared" si="370"/>
        <v>9.5037284080389526</v>
      </c>
      <c r="Q980" s="263">
        <f t="shared" si="371"/>
        <v>14.668271931359067</v>
      </c>
      <c r="R980" s="263">
        <f t="shared" si="375"/>
        <v>299.73790470255466</v>
      </c>
      <c r="S980" s="98">
        <f t="shared" si="372"/>
        <v>2.9911493846153853E-2</v>
      </c>
      <c r="T980" s="265">
        <f>R980-'Ejercicio 7'!$J$12*EXP(-S980*34/360)</f>
        <v>299.64095674304821</v>
      </c>
      <c r="U980" s="280">
        <f t="shared" si="376"/>
        <v>8.3166500000000004E-2</v>
      </c>
      <c r="V980" s="280">
        <f t="shared" si="377"/>
        <v>8.281521E-2</v>
      </c>
      <c r="W980" s="280">
        <f t="shared" si="378"/>
        <v>5.0389999999997381E-5</v>
      </c>
      <c r="X980" s="280">
        <f t="shared" si="379"/>
        <v>0</v>
      </c>
      <c r="Y980" s="262">
        <f t="shared" si="380"/>
        <v>9.9367780698667065</v>
      </c>
      <c r="Z980" s="262">
        <f t="shared" si="381"/>
        <v>9.7959302831965029</v>
      </c>
      <c r="AA980" s="262">
        <f t="shared" si="382"/>
        <v>10.00044829509595</v>
      </c>
      <c r="AB980" s="262">
        <f t="shared" si="383"/>
        <v>10</v>
      </c>
      <c r="AD980" s="6">
        <f t="shared" si="384"/>
        <v>963</v>
      </c>
      <c r="AE980" s="1">
        <f t="shared" si="385"/>
        <v>43537</v>
      </c>
      <c r="AF980" s="262">
        <f t="shared" si="386"/>
        <v>-1.38807962704918</v>
      </c>
      <c r="AG980" s="262">
        <f t="shared" si="387"/>
        <v>-0.3737284080389518</v>
      </c>
      <c r="AH980" s="262">
        <f t="shared" si="388"/>
        <v>0.12172806864093211</v>
      </c>
      <c r="AI980" s="262">
        <f t="shared" si="389"/>
        <v>5.3820902974453588</v>
      </c>
      <c r="AJ980" s="262">
        <f t="shared" si="390"/>
        <v>7.6569999999999416E-4</v>
      </c>
      <c r="AK980" s="262">
        <f t="shared" si="391"/>
        <v>-299.64095674304821</v>
      </c>
    </row>
    <row r="981" spans="1:37" x14ac:dyDescent="0.25">
      <c r="A981" s="6">
        <f t="shared" si="373"/>
        <v>964</v>
      </c>
      <c r="B981" s="245">
        <f>+Rendimientos!F1654</f>
        <v>43404</v>
      </c>
      <c r="C981" s="247">
        <f>+Rendimientos!G1654</f>
        <v>1.9743343037178294E-3</v>
      </c>
      <c r="D981" s="247">
        <f>+Rendimientos!H1654</f>
        <v>4.2138023112006373E-3</v>
      </c>
      <c r="E981" s="247">
        <f>+Rendimientos!I1654</f>
        <v>-2.4603816331445719E-2</v>
      </c>
      <c r="F981">
        <f>+VLOOKUP(B981,ASURB.MX!$A$2:$H$1054,8,FALSE)</f>
        <v>5.4691029184959196E-2</v>
      </c>
      <c r="G981" s="264">
        <f>+dr!F968</f>
        <v>7.7069999999998529E-5</v>
      </c>
      <c r="H981" s="264">
        <f>+dr!G968</f>
        <v>4.7625999999999225E-4</v>
      </c>
      <c r="I981" s="264">
        <f>+dr!H968</f>
        <v>1.7234999999998779E-4</v>
      </c>
      <c r="J981" s="264">
        <f>+dr!I968</f>
        <v>1.199409999999998E-3</v>
      </c>
      <c r="K981" s="264">
        <f>+dr!J968</f>
        <v>0</v>
      </c>
      <c r="M981" s="6">
        <f t="shared" si="374"/>
        <v>964</v>
      </c>
      <c r="N981" s="1">
        <f t="shared" si="368"/>
        <v>43404</v>
      </c>
      <c r="O981" s="263">
        <f t="shared" si="369"/>
        <v>37.706753294466417</v>
      </c>
      <c r="P981" s="263">
        <f t="shared" si="370"/>
        <v>9.1685531858067257</v>
      </c>
      <c r="Q981" s="263">
        <f t="shared" si="371"/>
        <v>14.430549614613808</v>
      </c>
      <c r="R981" s="263">
        <f t="shared" si="375"/>
        <v>322.27207901605686</v>
      </c>
      <c r="S981" s="98">
        <f t="shared" si="372"/>
        <v>3.0754263846153845E-2</v>
      </c>
      <c r="T981" s="265">
        <f>R981-'Ejercicio 7'!$J$12*EXP(-S981*34/360)</f>
        <v>322.17513877281073</v>
      </c>
      <c r="U981" s="280">
        <f t="shared" si="376"/>
        <v>8.248424E-2</v>
      </c>
      <c r="V981" s="280">
        <f t="shared" si="377"/>
        <v>8.2793159999999991E-2</v>
      </c>
      <c r="W981" s="280">
        <f t="shared" si="378"/>
        <v>9.229399999999971E-4</v>
      </c>
      <c r="X981" s="280">
        <f t="shared" si="379"/>
        <v>0</v>
      </c>
      <c r="Y981" s="262">
        <f t="shared" si="380"/>
        <v>9.9367780698667065</v>
      </c>
      <c r="Z981" s="262">
        <f t="shared" si="381"/>
        <v>9.7959302831965029</v>
      </c>
      <c r="AA981" s="262">
        <f t="shared" si="382"/>
        <v>10.00044829509595</v>
      </c>
      <c r="AB981" s="262">
        <f t="shared" si="383"/>
        <v>10</v>
      </c>
      <c r="AD981" s="6">
        <f t="shared" si="384"/>
        <v>964</v>
      </c>
      <c r="AE981" s="1">
        <f t="shared" si="385"/>
        <v>43537</v>
      </c>
      <c r="AF981" s="262">
        <f t="shared" si="386"/>
        <v>-7.4372294466414246E-2</v>
      </c>
      <c r="AG981" s="262">
        <f t="shared" si="387"/>
        <v>-3.8553185806724954E-2</v>
      </c>
      <c r="AH981" s="262">
        <f t="shared" si="388"/>
        <v>0.35945038538619123</v>
      </c>
      <c r="AI981" s="262">
        <f t="shared" si="389"/>
        <v>-17.152084016056847</v>
      </c>
      <c r="AJ981" s="262">
        <f t="shared" si="390"/>
        <v>-7.7069999999998529E-5</v>
      </c>
      <c r="AK981" s="262">
        <f t="shared" si="391"/>
        <v>-322.17513877281073</v>
      </c>
    </row>
    <row r="982" spans="1:37" x14ac:dyDescent="0.25">
      <c r="A982" s="6">
        <f t="shared" si="373"/>
        <v>965</v>
      </c>
      <c r="B982" s="245">
        <f>+Rendimientos!F1655</f>
        <v>43405</v>
      </c>
      <c r="C982" s="247">
        <f>+Rendimientos!G1655</f>
        <v>7.0438243264759393E-2</v>
      </c>
      <c r="D982" s="247">
        <f>+Rendimientos!H1655</f>
        <v>1.69386204537991E-2</v>
      </c>
      <c r="E982" s="247">
        <f>+Rendimientos!I1655</f>
        <v>3.7560356390304236E-2</v>
      </c>
      <c r="F982">
        <f>+VLOOKUP(B982,ASURB.MX!$A$2:$H$1054,8,FALSE)</f>
        <v>4.6157754966528436E-2</v>
      </c>
      <c r="G982" s="264">
        <f>+dr!F969</f>
        <v>5.3346999999999423E-4</v>
      </c>
      <c r="H982" s="264">
        <f>+dr!G969</f>
        <v>1.3800000000091517E-6</v>
      </c>
      <c r="I982" s="264">
        <f>+dr!H969</f>
        <v>-4.1004999999999514E-4</v>
      </c>
      <c r="J982" s="264">
        <f>+dr!I969</f>
        <v>-2.4454999999999616E-4</v>
      </c>
      <c r="K982" s="264">
        <f>+dr!J969</f>
        <v>0</v>
      </c>
      <c r="M982" s="6">
        <f t="shared" si="374"/>
        <v>965</v>
      </c>
      <c r="N982" s="1">
        <f t="shared" si="368"/>
        <v>43405</v>
      </c>
      <c r="O982" s="263">
        <f t="shared" si="369"/>
        <v>40.378728331360946</v>
      </c>
      <c r="P982" s="263">
        <f t="shared" si="370"/>
        <v>9.2859668069082453</v>
      </c>
      <c r="Q982" s="263">
        <f t="shared" si="371"/>
        <v>15.356082246564084</v>
      </c>
      <c r="R982" s="263">
        <f t="shared" si="375"/>
        <v>319.53374309490545</v>
      </c>
      <c r="S982" s="98">
        <f t="shared" si="372"/>
        <v>3.1210663846153841E-2</v>
      </c>
      <c r="T982" s="265">
        <f>R982-'Ejercicio 7'!$J$12*EXP(-S982*34/360)</f>
        <v>319.43680703012461</v>
      </c>
      <c r="U982" s="280">
        <f t="shared" si="376"/>
        <v>8.2009360000000017E-2</v>
      </c>
      <c r="V982" s="280">
        <f t="shared" si="377"/>
        <v>8.2210760000000008E-2</v>
      </c>
      <c r="W982" s="280">
        <f t="shared" si="378"/>
        <v>-5.2101999999999704E-4</v>
      </c>
      <c r="X982" s="280">
        <f t="shared" si="379"/>
        <v>0</v>
      </c>
      <c r="Y982" s="262">
        <f t="shared" si="380"/>
        <v>9.9367780698667065</v>
      </c>
      <c r="Z982" s="262">
        <f t="shared" si="381"/>
        <v>9.7959302831965029</v>
      </c>
      <c r="AA982" s="262">
        <f t="shared" si="382"/>
        <v>10.00044829509595</v>
      </c>
      <c r="AB982" s="262">
        <f t="shared" si="383"/>
        <v>10</v>
      </c>
      <c r="AD982" s="6">
        <f t="shared" si="384"/>
        <v>965</v>
      </c>
      <c r="AE982" s="1">
        <f t="shared" si="385"/>
        <v>43537</v>
      </c>
      <c r="AF982" s="262">
        <f t="shared" si="386"/>
        <v>-2.7463473313609441</v>
      </c>
      <c r="AG982" s="262">
        <f t="shared" si="387"/>
        <v>-0.15596680690824449</v>
      </c>
      <c r="AH982" s="262">
        <f t="shared" si="388"/>
        <v>-0.56608224656408446</v>
      </c>
      <c r="AI982" s="262">
        <f t="shared" si="389"/>
        <v>-14.413748094905429</v>
      </c>
      <c r="AJ982" s="262">
        <f t="shared" si="390"/>
        <v>-5.3346999999999423E-4</v>
      </c>
      <c r="AK982" s="262">
        <f t="shared" si="391"/>
        <v>-319.43680703012461</v>
      </c>
    </row>
    <row r="983" spans="1:37" x14ac:dyDescent="0.25">
      <c r="A983" s="6">
        <f t="shared" si="373"/>
        <v>966</v>
      </c>
      <c r="B983" s="245">
        <f>+Rendimientos!F1656</f>
        <v>43409</v>
      </c>
      <c r="C983" s="247">
        <f>+Rendimientos!G1656</f>
        <v>1.0059526987733335E-2</v>
      </c>
      <c r="D983" s="247">
        <f>+Rendimientos!H1656</f>
        <v>3.8524785607268491E-2</v>
      </c>
      <c r="E983" s="247">
        <f>+Rendimientos!I1656</f>
        <v>7.3857166313968117E-2</v>
      </c>
      <c r="F983">
        <f>+VLOOKUP(B983,ASURB.MX!$A$2:$H$1054,8,FALSE)</f>
        <v>2.3699544123131463E-2</v>
      </c>
      <c r="G983" s="264">
        <f>+dr!F970</f>
        <v>-5.6016000000000399E-4</v>
      </c>
      <c r="H983" s="264">
        <f>+dr!G970</f>
        <v>-4.1755000000000264E-4</v>
      </c>
      <c r="I983" s="264">
        <f>+dr!H970</f>
        <v>-3.6349999999998883E-4</v>
      </c>
      <c r="J983" s="264">
        <f>+dr!I970</f>
        <v>-6.7929999999993829E-5</v>
      </c>
      <c r="K983" s="264">
        <f>+dr!J970</f>
        <v>0</v>
      </c>
      <c r="M983" s="6">
        <f t="shared" si="374"/>
        <v>966</v>
      </c>
      <c r="N983" s="1">
        <f t="shared" si="368"/>
        <v>43409</v>
      </c>
      <c r="O983" s="263">
        <f t="shared" si="369"/>
        <v>38.012855440257354</v>
      </c>
      <c r="P983" s="263">
        <f t="shared" si="370"/>
        <v>9.4885943275664051</v>
      </c>
      <c r="Q983" s="263">
        <f t="shared" si="371"/>
        <v>15.923698050360207</v>
      </c>
      <c r="R983" s="263">
        <f t="shared" si="375"/>
        <v>312.43756886574914</v>
      </c>
      <c r="S983" s="98">
        <f t="shared" si="372"/>
        <v>3.0117033846153843E-2</v>
      </c>
      <c r="T983" s="265">
        <f>R983-'Ejercicio 7'!$J$12*EXP(-S983*34/360)</f>
        <v>312.34062278818897</v>
      </c>
      <c r="U983" s="280">
        <f t="shared" si="376"/>
        <v>8.1590430000000005E-2</v>
      </c>
      <c r="V983" s="280">
        <f t="shared" si="377"/>
        <v>8.2257310000000014E-2</v>
      </c>
      <c r="W983" s="280">
        <f t="shared" si="378"/>
        <v>-3.4439999999999471E-4</v>
      </c>
      <c r="X983" s="280">
        <f t="shared" si="379"/>
        <v>0</v>
      </c>
      <c r="Y983" s="262">
        <f t="shared" si="380"/>
        <v>9.9367780698667065</v>
      </c>
      <c r="Z983" s="262">
        <f t="shared" si="381"/>
        <v>9.7959302831965029</v>
      </c>
      <c r="AA983" s="262">
        <f t="shared" si="382"/>
        <v>10.00044829509595</v>
      </c>
      <c r="AB983" s="262">
        <f t="shared" si="383"/>
        <v>10</v>
      </c>
      <c r="AD983" s="6">
        <f t="shared" si="384"/>
        <v>966</v>
      </c>
      <c r="AE983" s="1">
        <f t="shared" si="385"/>
        <v>43537</v>
      </c>
      <c r="AF983" s="262">
        <f t="shared" si="386"/>
        <v>-0.38047444025735189</v>
      </c>
      <c r="AG983" s="262">
        <f t="shared" si="387"/>
        <v>-0.3585943275664043</v>
      </c>
      <c r="AH983" s="262">
        <f t="shared" si="388"/>
        <v>-1.1336980503602074</v>
      </c>
      <c r="AI983" s="262">
        <f t="shared" si="389"/>
        <v>-7.3175738657491252</v>
      </c>
      <c r="AJ983" s="262">
        <f t="shared" si="390"/>
        <v>5.6016000000000399E-4</v>
      </c>
      <c r="AK983" s="262">
        <f t="shared" si="391"/>
        <v>-312.34062278818897</v>
      </c>
    </row>
    <row r="984" spans="1:37" x14ac:dyDescent="0.25">
      <c r="A984" s="6">
        <f t="shared" si="373"/>
        <v>967</v>
      </c>
      <c r="B984" s="245">
        <f>+Rendimientos!F1657</f>
        <v>43410</v>
      </c>
      <c r="C984" s="247">
        <f>+Rendimientos!G1657</f>
        <v>6.3492276786587445E-3</v>
      </c>
      <c r="D984" s="247">
        <f>+Rendimientos!H1657</f>
        <v>-2.5177648499718642E-2</v>
      </c>
      <c r="E984" s="247">
        <f>+Rendimientos!I1657</f>
        <v>3.4191414369941574E-2</v>
      </c>
      <c r="F984">
        <f>+VLOOKUP(B984,ASURB.MX!$A$2:$H$1054,8,FALSE)</f>
        <v>-2.9229614990954E-2</v>
      </c>
      <c r="G984" s="264">
        <f>+dr!F971</f>
        <v>1.1559000000001263E-4</v>
      </c>
      <c r="H984" s="264">
        <f>+dr!G971</f>
        <v>2.1750000000000935E-4</v>
      </c>
      <c r="I984" s="264">
        <f>+dr!H971</f>
        <v>-1.8000000000240046E-7</v>
      </c>
      <c r="J984" s="264">
        <f>+dr!I971</f>
        <v>-3.0008000000000812E-4</v>
      </c>
      <c r="K984" s="264">
        <f>+dr!J971</f>
        <v>0</v>
      </c>
      <c r="M984" s="6">
        <f t="shared" si="374"/>
        <v>967</v>
      </c>
      <c r="N984" s="1">
        <f t="shared" si="368"/>
        <v>43410</v>
      </c>
      <c r="O984" s="263">
        <f t="shared" si="369"/>
        <v>37.872077694267517</v>
      </c>
      <c r="P984" s="263">
        <f t="shared" si="370"/>
        <v>8.9029977521318884</v>
      </c>
      <c r="Q984" s="263">
        <f t="shared" si="371"/>
        <v>15.304435542040208</v>
      </c>
      <c r="R984" s="263">
        <f t="shared" si="375"/>
        <v>296.33053703506556</v>
      </c>
      <c r="S984" s="98">
        <f t="shared" si="372"/>
        <v>3.0792783846153859E-2</v>
      </c>
      <c r="T984" s="265">
        <f>R984-'Ejercicio 7'!$J$12*EXP(-S984*34/360)</f>
        <v>296.23359714448742</v>
      </c>
      <c r="U984" s="280">
        <f t="shared" si="376"/>
        <v>8.2225480000000017E-2</v>
      </c>
      <c r="V984" s="280">
        <f t="shared" si="377"/>
        <v>8.262063E-2</v>
      </c>
      <c r="W984" s="280">
        <f t="shared" si="378"/>
        <v>-5.76550000000009E-4</v>
      </c>
      <c r="X984" s="280">
        <f t="shared" si="379"/>
        <v>0</v>
      </c>
      <c r="Y984" s="262">
        <f t="shared" si="380"/>
        <v>9.9367780698667065</v>
      </c>
      <c r="Z984" s="262">
        <f t="shared" si="381"/>
        <v>9.7959302831965029</v>
      </c>
      <c r="AA984" s="262">
        <f t="shared" si="382"/>
        <v>10.00044829509595</v>
      </c>
      <c r="AB984" s="262">
        <f t="shared" si="383"/>
        <v>10</v>
      </c>
      <c r="AD984" s="6">
        <f t="shared" si="384"/>
        <v>967</v>
      </c>
      <c r="AE984" s="1">
        <f t="shared" si="385"/>
        <v>43537</v>
      </c>
      <c r="AF984" s="262">
        <f t="shared" si="386"/>
        <v>-0.23969669426751494</v>
      </c>
      <c r="AG984" s="262">
        <f t="shared" si="387"/>
        <v>0.22700224786811241</v>
      </c>
      <c r="AH984" s="262">
        <f t="shared" si="388"/>
        <v>-0.51443554204020892</v>
      </c>
      <c r="AI984" s="262">
        <f t="shared" si="389"/>
        <v>8.7894579649344564</v>
      </c>
      <c r="AJ984" s="262">
        <f t="shared" si="390"/>
        <v>-1.1559000000001263E-4</v>
      </c>
      <c r="AK984" s="262">
        <f t="shared" si="391"/>
        <v>-296.23359714448742</v>
      </c>
    </row>
    <row r="985" spans="1:37" x14ac:dyDescent="0.25">
      <c r="A985" s="6">
        <f t="shared" si="373"/>
        <v>968</v>
      </c>
      <c r="B985" s="245">
        <f>+Rendimientos!F1658</f>
        <v>43411</v>
      </c>
      <c r="C985" s="247">
        <f>+Rendimientos!G1658</f>
        <v>1.4362904000361623E-2</v>
      </c>
      <c r="D985" s="247">
        <f>+Rendimientos!H1658</f>
        <v>1.9192485270084055E-2</v>
      </c>
      <c r="E985" s="247">
        <f>+Rendimientos!I1658</f>
        <v>3.6611472723617901E-2</v>
      </c>
      <c r="F985">
        <f>+VLOOKUP(B985,ASURB.MX!$A$2:$H$1054,8,FALSE)</f>
        <v>-2.2984287532250611E-2</v>
      </c>
      <c r="G985" s="264">
        <f>+dr!F972</f>
        <v>4.0665999999998925E-4</v>
      </c>
      <c r="H985" s="264">
        <f>+dr!G972</f>
        <v>-1.1685000000000167E-4</v>
      </c>
      <c r="I985" s="264">
        <f>+dr!H972</f>
        <v>2.9999999984209325E-8</v>
      </c>
      <c r="J985" s="264">
        <f>+dr!I972</f>
        <v>3.2180000000006648E-5</v>
      </c>
      <c r="K985" s="264">
        <f>+dr!J972</f>
        <v>0</v>
      </c>
      <c r="M985" s="6">
        <f t="shared" si="374"/>
        <v>968</v>
      </c>
      <c r="N985" s="1">
        <f t="shared" si="368"/>
        <v>43411</v>
      </c>
      <c r="O985" s="263">
        <f t="shared" si="369"/>
        <v>38.176791575045215</v>
      </c>
      <c r="P985" s="263">
        <f t="shared" si="370"/>
        <v>9.3069197244314221</v>
      </c>
      <c r="Q985" s="263">
        <f t="shared" si="371"/>
        <v>15.341518021906253</v>
      </c>
      <c r="R985" s="263">
        <f t="shared" si="375"/>
        <v>298.18700937954981</v>
      </c>
      <c r="S985" s="98">
        <f t="shared" si="372"/>
        <v>3.1083853846153836E-2</v>
      </c>
      <c r="T985" s="265">
        <f>R985-'Ejercicio 7'!$J$12*EXP(-S985*34/360)</f>
        <v>298.09007215380723</v>
      </c>
      <c r="U985" s="280">
        <f t="shared" si="376"/>
        <v>8.1891130000000006E-2</v>
      </c>
      <c r="V985" s="280">
        <f t="shared" si="377"/>
        <v>8.2620839999999987E-2</v>
      </c>
      <c r="W985" s="280">
        <f t="shared" si="378"/>
        <v>-2.4428999999999423E-4</v>
      </c>
      <c r="X985" s="280">
        <f t="shared" si="379"/>
        <v>0</v>
      </c>
      <c r="Y985" s="262">
        <f t="shared" si="380"/>
        <v>9.9367780698667065</v>
      </c>
      <c r="Z985" s="262">
        <f t="shared" si="381"/>
        <v>9.7959302831965029</v>
      </c>
      <c r="AA985" s="262">
        <f t="shared" si="382"/>
        <v>10.00044829509595</v>
      </c>
      <c r="AB985" s="262">
        <f t="shared" si="383"/>
        <v>10</v>
      </c>
      <c r="AD985" s="6">
        <f t="shared" si="384"/>
        <v>968</v>
      </c>
      <c r="AE985" s="1">
        <f t="shared" si="385"/>
        <v>43537</v>
      </c>
      <c r="AF985" s="262">
        <f t="shared" si="386"/>
        <v>-0.5444105750452124</v>
      </c>
      <c r="AG985" s="262">
        <f t="shared" si="387"/>
        <v>-0.17691972443142134</v>
      </c>
      <c r="AH985" s="262">
        <f t="shared" si="388"/>
        <v>-0.55151802190625432</v>
      </c>
      <c r="AI985" s="262">
        <f t="shared" si="389"/>
        <v>6.9329856204502107</v>
      </c>
      <c r="AJ985" s="262">
        <f t="shared" si="390"/>
        <v>-4.0665999999998925E-4</v>
      </c>
      <c r="AK985" s="262">
        <f t="shared" si="391"/>
        <v>-298.09007215380723</v>
      </c>
    </row>
    <row r="986" spans="1:37" x14ac:dyDescent="0.25">
      <c r="A986" s="6">
        <f t="shared" si="373"/>
        <v>969</v>
      </c>
      <c r="B986" s="245">
        <f>+Rendimientos!F1659</f>
        <v>43412</v>
      </c>
      <c r="C986" s="247">
        <f>+Rendimientos!G1659</f>
        <v>-5.1199481356851789E-2</v>
      </c>
      <c r="D986" s="247">
        <f>+Rendimientos!H1659</f>
        <v>-3.6942231648226333E-2</v>
      </c>
      <c r="E986" s="247">
        <f>+Rendimientos!I1659</f>
        <v>-0.10789537720325751</v>
      </c>
      <c r="F986">
        <f>+VLOOKUP(B986,ASURB.MX!$A$2:$H$1054,8,FALSE)</f>
        <v>-7.0771534774112216E-2</v>
      </c>
      <c r="G986" s="264">
        <f>+dr!F973</f>
        <v>-3.5115999999998926E-4</v>
      </c>
      <c r="H986" s="264">
        <f>+dr!G973</f>
        <v>-1.6520000000005974E-5</v>
      </c>
      <c r="I986" s="264">
        <f>+dr!H973</f>
        <v>4.000900000000196E-4</v>
      </c>
      <c r="J986" s="264">
        <f>+dr!I973</f>
        <v>3.3675999999999151E-4</v>
      </c>
      <c r="K986" s="264">
        <f>+dr!J973</f>
        <v>0</v>
      </c>
      <c r="M986" s="6">
        <f t="shared" si="374"/>
        <v>969</v>
      </c>
      <c r="N986" s="1">
        <f t="shared" si="368"/>
        <v>43412</v>
      </c>
      <c r="O986" s="263">
        <f t="shared" si="369"/>
        <v>35.754115994652409</v>
      </c>
      <c r="P986" s="263">
        <f t="shared" si="370"/>
        <v>8.7988713973535155</v>
      </c>
      <c r="Q986" s="263">
        <f t="shared" si="371"/>
        <v>13.277301186925831</v>
      </c>
      <c r="R986" s="263">
        <f t="shared" si="375"/>
        <v>284.27258685099798</v>
      </c>
      <c r="S986" s="98">
        <f t="shared" si="372"/>
        <v>3.0326033846153858E-2</v>
      </c>
      <c r="T986" s="265">
        <f>R986-'Ejercicio 7'!$J$12*EXP(-S986*34/360)</f>
        <v>284.17564268702677</v>
      </c>
      <c r="U986" s="280">
        <f t="shared" si="376"/>
        <v>8.1991460000000002E-2</v>
      </c>
      <c r="V986" s="280">
        <f t="shared" si="377"/>
        <v>8.3020900000000022E-2</v>
      </c>
      <c r="W986" s="280">
        <f t="shared" si="378"/>
        <v>6.0289999999990629E-5</v>
      </c>
      <c r="X986" s="280">
        <f t="shared" si="379"/>
        <v>0</v>
      </c>
      <c r="Y986" s="262">
        <f t="shared" si="380"/>
        <v>9.9367780698667065</v>
      </c>
      <c r="Z986" s="262">
        <f t="shared" si="381"/>
        <v>9.7959302831965029</v>
      </c>
      <c r="AA986" s="262">
        <f t="shared" si="382"/>
        <v>10.00044829509595</v>
      </c>
      <c r="AB986" s="262">
        <f t="shared" si="383"/>
        <v>10</v>
      </c>
      <c r="AD986" s="6">
        <f t="shared" si="384"/>
        <v>969</v>
      </c>
      <c r="AE986" s="1">
        <f t="shared" si="385"/>
        <v>43537</v>
      </c>
      <c r="AF986" s="262">
        <f t="shared" si="386"/>
        <v>1.8782650053475933</v>
      </c>
      <c r="AG986" s="262">
        <f t="shared" si="387"/>
        <v>0.33112860264648525</v>
      </c>
      <c r="AH986" s="262">
        <f t="shared" si="388"/>
        <v>1.5126988130741683</v>
      </c>
      <c r="AI986" s="262">
        <f t="shared" si="389"/>
        <v>20.847408149002035</v>
      </c>
      <c r="AJ986" s="262">
        <f t="shared" si="390"/>
        <v>3.5115999999998926E-4</v>
      </c>
      <c r="AK986" s="262">
        <f t="shared" si="391"/>
        <v>-284.17564268702677</v>
      </c>
    </row>
    <row r="987" spans="1:37" x14ac:dyDescent="0.25">
      <c r="A987" s="6">
        <f t="shared" si="373"/>
        <v>970</v>
      </c>
      <c r="B987" s="245">
        <f>+Rendimientos!F1660</f>
        <v>43413</v>
      </c>
      <c r="C987" s="247">
        <f>+Rendimientos!G1660</f>
        <v>4.6794657219589404E-3</v>
      </c>
      <c r="D987" s="247">
        <f>+Rendimientos!H1660</f>
        <v>5.3807777231860296E-2</v>
      </c>
      <c r="E987" s="247">
        <f>+Rendimientos!I1660</f>
        <v>-5.0907461503622374E-2</v>
      </c>
      <c r="F987">
        <f>+VLOOKUP(B987,ASURB.MX!$A$2:$H$1054,8,FALSE)</f>
        <v>-4.1483347849005488E-2</v>
      </c>
      <c r="G987" s="264">
        <f>+dr!F974</f>
        <v>-2.5604000000001292E-4</v>
      </c>
      <c r="H987" s="264">
        <f>+dr!G974</f>
        <v>-4.1579999999999395E-5</v>
      </c>
      <c r="I987" s="264">
        <f>+dr!H974</f>
        <v>6.0720000000000218E-5</v>
      </c>
      <c r="J987" s="264">
        <f>+dr!I974</f>
        <v>-3.4599999999995745E-5</v>
      </c>
      <c r="K987" s="264">
        <f>+dr!J974</f>
        <v>0</v>
      </c>
      <c r="M987" s="6">
        <f t="shared" si="374"/>
        <v>970</v>
      </c>
      <c r="N987" s="1">
        <f t="shared" si="368"/>
        <v>43413</v>
      </c>
      <c r="O987" s="263">
        <f t="shared" si="369"/>
        <v>37.808893106003758</v>
      </c>
      <c r="P987" s="263">
        <f t="shared" si="370"/>
        <v>9.6347222266882735</v>
      </c>
      <c r="Q987" s="263">
        <f t="shared" si="371"/>
        <v>14.055922190898142</v>
      </c>
      <c r="R987" s="263">
        <f t="shared" si="375"/>
        <v>292.72153880532215</v>
      </c>
      <c r="S987" s="98">
        <f t="shared" si="372"/>
        <v>3.0421153846153834E-2</v>
      </c>
      <c r="T987" s="265">
        <f>R987-'Ejercicio 7'!$J$12*EXP(-S987*34/360)</f>
        <v>292.62459551225032</v>
      </c>
      <c r="U987" s="280">
        <f t="shared" si="376"/>
        <v>8.1966400000000009E-2</v>
      </c>
      <c r="V987" s="280">
        <f t="shared" si="377"/>
        <v>8.2681530000000003E-2</v>
      </c>
      <c r="W987" s="280">
        <f t="shared" si="378"/>
        <v>-3.1106999999999663E-4</v>
      </c>
      <c r="X987" s="280">
        <f t="shared" si="379"/>
        <v>0</v>
      </c>
      <c r="Y987" s="262">
        <f t="shared" si="380"/>
        <v>9.9367780698667065</v>
      </c>
      <c r="Z987" s="262">
        <f t="shared" si="381"/>
        <v>9.7959302831965029</v>
      </c>
      <c r="AA987" s="262">
        <f t="shared" si="382"/>
        <v>10.00044829509595</v>
      </c>
      <c r="AB987" s="262">
        <f t="shared" si="383"/>
        <v>10</v>
      </c>
      <c r="AD987" s="6">
        <f t="shared" si="384"/>
        <v>970</v>
      </c>
      <c r="AE987" s="1">
        <f t="shared" si="385"/>
        <v>43537</v>
      </c>
      <c r="AF987" s="262">
        <f t="shared" si="386"/>
        <v>-0.17651210600375578</v>
      </c>
      <c r="AG987" s="262">
        <f t="shared" si="387"/>
        <v>-0.50472222668827271</v>
      </c>
      <c r="AH987" s="262">
        <f t="shared" si="388"/>
        <v>0.73407780910185672</v>
      </c>
      <c r="AI987" s="262">
        <f t="shared" si="389"/>
        <v>12.398456194677863</v>
      </c>
      <c r="AJ987" s="262">
        <f t="shared" si="390"/>
        <v>2.5604000000001292E-4</v>
      </c>
      <c r="AK987" s="262">
        <f t="shared" si="391"/>
        <v>-292.62459551225032</v>
      </c>
    </row>
    <row r="988" spans="1:37" x14ac:dyDescent="0.25">
      <c r="A988" s="6">
        <f t="shared" si="373"/>
        <v>971</v>
      </c>
      <c r="B988" s="245">
        <f>+Rendimientos!F1661</f>
        <v>43416</v>
      </c>
      <c r="C988" s="247">
        <f>+Rendimientos!G1661</f>
        <v>-4.4876264848295745E-2</v>
      </c>
      <c r="D988" s="247">
        <f>+Rendimientos!H1661</f>
        <v>-3.4529385558279599E-2</v>
      </c>
      <c r="E988" s="247">
        <f>+Rendimientos!I1661</f>
        <v>1.648061143197483E-2</v>
      </c>
      <c r="F988">
        <f>+VLOOKUP(B988,ASURB.MX!$A$2:$H$1054,8,FALSE)</f>
        <v>-7.0570208774600887E-3</v>
      </c>
      <c r="G988" s="264">
        <f>+dr!F975</f>
        <v>6.2220000000001718E-5</v>
      </c>
      <c r="H988" s="264">
        <f>+dr!G975</f>
        <v>1.0201999999999434E-4</v>
      </c>
      <c r="I988" s="264">
        <f>+dr!H975</f>
        <v>-1.3369999999998661E-5</v>
      </c>
      <c r="J988" s="264">
        <f>+dr!I975</f>
        <v>6.5700000000001868E-5</v>
      </c>
      <c r="K988" s="264">
        <f>+dr!J975</f>
        <v>0</v>
      </c>
      <c r="M988" s="6">
        <f t="shared" si="374"/>
        <v>971</v>
      </c>
      <c r="N988" s="1">
        <f t="shared" si="368"/>
        <v>43416</v>
      </c>
      <c r="O988" s="263">
        <f t="shared" si="369"/>
        <v>35.980913299719887</v>
      </c>
      <c r="P988" s="263">
        <f t="shared" si="370"/>
        <v>8.820127353163123</v>
      </c>
      <c r="Q988" s="263">
        <f t="shared" si="371"/>
        <v>15.035767882831237</v>
      </c>
      <c r="R988" s="263">
        <f t="shared" si="375"/>
        <v>302.97433670758778</v>
      </c>
      <c r="S988" s="98">
        <f t="shared" si="372"/>
        <v>3.0739413846153849E-2</v>
      </c>
      <c r="T988" s="265">
        <f>R988-'Ejercicio 7'!$J$12*EXP(-S988*34/360)</f>
        <v>302.87739632838287</v>
      </c>
      <c r="U988" s="280">
        <f t="shared" si="376"/>
        <v>8.2110000000000002E-2</v>
      </c>
      <c r="V988" s="280">
        <f t="shared" si="377"/>
        <v>8.2607440000000004E-2</v>
      </c>
      <c r="W988" s="280">
        <f t="shared" si="378"/>
        <v>-2.1076999999999901E-4</v>
      </c>
      <c r="X988" s="280">
        <f t="shared" si="379"/>
        <v>0</v>
      </c>
      <c r="Y988" s="262">
        <f t="shared" si="380"/>
        <v>9.9367780698667065</v>
      </c>
      <c r="Z988" s="262">
        <f t="shared" si="381"/>
        <v>9.7959302831965029</v>
      </c>
      <c r="AA988" s="262">
        <f t="shared" si="382"/>
        <v>10.00044829509595</v>
      </c>
      <c r="AB988" s="262">
        <f t="shared" si="383"/>
        <v>10</v>
      </c>
      <c r="AD988" s="6">
        <f t="shared" si="384"/>
        <v>971</v>
      </c>
      <c r="AE988" s="1">
        <f t="shared" si="385"/>
        <v>43537</v>
      </c>
      <c r="AF988" s="262">
        <f t="shared" si="386"/>
        <v>1.651467700280115</v>
      </c>
      <c r="AG988" s="262">
        <f t="shared" si="387"/>
        <v>0.30987264683687776</v>
      </c>
      <c r="AH988" s="262">
        <f t="shared" si="388"/>
        <v>-0.24576788283123818</v>
      </c>
      <c r="AI988" s="262">
        <f t="shared" si="389"/>
        <v>2.1456582924122358</v>
      </c>
      <c r="AJ988" s="262">
        <f t="shared" si="390"/>
        <v>-6.2220000000001718E-5</v>
      </c>
      <c r="AK988" s="262">
        <f t="shared" si="391"/>
        <v>-302.87739632838287</v>
      </c>
    </row>
    <row r="989" spans="1:37" x14ac:dyDescent="0.25">
      <c r="A989" s="6">
        <f t="shared" si="373"/>
        <v>972</v>
      </c>
      <c r="B989" s="245">
        <f>+Rendimientos!F1662</f>
        <v>43417</v>
      </c>
      <c r="C989" s="247">
        <f>+Rendimientos!G1662</f>
        <v>-1.4756785245844138E-2</v>
      </c>
      <c r="D989" s="247">
        <f>+Rendimientos!H1662</f>
        <v>-3.4182486430077055E-2</v>
      </c>
      <c r="E989" s="247">
        <f>+Rendimientos!I1662</f>
        <v>-4.1113869203732341E-2</v>
      </c>
      <c r="F989">
        <f>+VLOOKUP(B989,ASURB.MX!$A$2:$H$1054,8,FALSE)</f>
        <v>-2.5300977524830008E-2</v>
      </c>
      <c r="G989" s="264">
        <f>+dr!F976</f>
        <v>5.8567000000001035E-4</v>
      </c>
      <c r="H989" s="264">
        <f>+dr!G976</f>
        <v>4.7546000000001087E-4</v>
      </c>
      <c r="I989" s="264">
        <f>+dr!H976</f>
        <v>1.2525699999999945E-3</v>
      </c>
      <c r="J989" s="264">
        <f>+dr!I976</f>
        <v>6.9995999999998559E-4</v>
      </c>
      <c r="K989" s="264">
        <f>+dr!J976</f>
        <v>0</v>
      </c>
      <c r="M989" s="6">
        <f t="shared" si="374"/>
        <v>972</v>
      </c>
      <c r="N989" s="1">
        <f t="shared" si="368"/>
        <v>43417</v>
      </c>
      <c r="O989" s="263">
        <f t="shared" si="369"/>
        <v>37.081125418945312</v>
      </c>
      <c r="P989" s="263">
        <f t="shared" si="370"/>
        <v>8.8231875784166185</v>
      </c>
      <c r="Q989" s="263">
        <f t="shared" si="371"/>
        <v>14.194256451222026</v>
      </c>
      <c r="R989" s="263">
        <f t="shared" si="375"/>
        <v>297.49700209409826</v>
      </c>
      <c r="S989" s="98">
        <f t="shared" si="372"/>
        <v>3.1262863846153857E-2</v>
      </c>
      <c r="T989" s="265">
        <f>R989-'Ejercicio 7'!$J$12*EXP(-S989*34/360)</f>
        <v>297.40006650721102</v>
      </c>
      <c r="U989" s="280">
        <f t="shared" si="376"/>
        <v>8.2483440000000019E-2</v>
      </c>
      <c r="V989" s="280">
        <f t="shared" si="377"/>
        <v>8.3873379999999997E-2</v>
      </c>
      <c r="W989" s="280">
        <f t="shared" si="378"/>
        <v>4.2348999999998471E-4</v>
      </c>
      <c r="X989" s="280">
        <f t="shared" si="379"/>
        <v>0</v>
      </c>
      <c r="Y989" s="262">
        <f t="shared" si="380"/>
        <v>9.9367780698667065</v>
      </c>
      <c r="Z989" s="262">
        <f t="shared" si="381"/>
        <v>9.7959302831965029</v>
      </c>
      <c r="AA989" s="262">
        <f t="shared" si="382"/>
        <v>10.00044829509595</v>
      </c>
      <c r="AB989" s="262">
        <f t="shared" si="383"/>
        <v>10</v>
      </c>
      <c r="AD989" s="6">
        <f t="shared" si="384"/>
        <v>972</v>
      </c>
      <c r="AE989" s="1">
        <f t="shared" si="385"/>
        <v>43537</v>
      </c>
      <c r="AF989" s="262">
        <f t="shared" si="386"/>
        <v>0.55125558105468997</v>
      </c>
      <c r="AG989" s="262">
        <f t="shared" si="387"/>
        <v>0.30681242158338229</v>
      </c>
      <c r="AH989" s="262">
        <f t="shared" si="388"/>
        <v>0.59574354877797298</v>
      </c>
      <c r="AI989" s="262">
        <f t="shared" si="389"/>
        <v>7.6229929059017536</v>
      </c>
      <c r="AJ989" s="262">
        <f t="shared" si="390"/>
        <v>-5.8567000000001035E-4</v>
      </c>
      <c r="AK989" s="262">
        <f t="shared" si="391"/>
        <v>-297.40006650721102</v>
      </c>
    </row>
    <row r="990" spans="1:37" x14ac:dyDescent="0.25">
      <c r="A990" s="6">
        <f t="shared" si="373"/>
        <v>973</v>
      </c>
      <c r="B990" s="245">
        <f>+Rendimientos!F1663</f>
        <v>43418</v>
      </c>
      <c r="C990" s="247">
        <f>+Rendimientos!G1663</f>
        <v>-9.915717222950518E-4</v>
      </c>
      <c r="D990" s="247">
        <f>+Rendimientos!H1663</f>
        <v>2.6338862486178046E-4</v>
      </c>
      <c r="E990" s="247">
        <f>+Rendimientos!I1663</f>
        <v>-1.2172912235012439E-3</v>
      </c>
      <c r="F990">
        <f>+VLOOKUP(B990,ASURB.MX!$A$2:$H$1054,8,FALSE)</f>
        <v>-3.6713940633699163E-2</v>
      </c>
      <c r="G990" s="264">
        <f>+dr!F977</f>
        <v>-1.8606000000000178E-4</v>
      </c>
      <c r="H990" s="264">
        <f>+dr!G977</f>
        <v>-1.2773000000002033E-4</v>
      </c>
      <c r="I990" s="264">
        <f>+dr!H977</f>
        <v>-6.0501000000000305E-4</v>
      </c>
      <c r="J990" s="264">
        <f>+dr!I977</f>
        <v>-1.9999999999999185E-4</v>
      </c>
      <c r="K990" s="264">
        <f>+dr!J977</f>
        <v>0</v>
      </c>
      <c r="M990" s="6">
        <f t="shared" si="374"/>
        <v>973</v>
      </c>
      <c r="N990" s="1">
        <f t="shared" si="368"/>
        <v>43418</v>
      </c>
      <c r="O990" s="263">
        <f t="shared" si="369"/>
        <v>37.595084289395444</v>
      </c>
      <c r="P990" s="263">
        <f t="shared" si="370"/>
        <v>9.1324050548631313</v>
      </c>
      <c r="Q990" s="263">
        <f t="shared" si="371"/>
        <v>14.772007216255091</v>
      </c>
      <c r="R990" s="263">
        <f t="shared" si="375"/>
        <v>294.12098162813601</v>
      </c>
      <c r="S990" s="98">
        <f t="shared" si="372"/>
        <v>3.0491133846153845E-2</v>
      </c>
      <c r="T990" s="265">
        <f>R990-'Ejercicio 7'!$J$12*EXP(-S990*34/360)</f>
        <v>294.02403897578182</v>
      </c>
      <c r="U990" s="280">
        <f t="shared" si="376"/>
        <v>8.1880249999999988E-2</v>
      </c>
      <c r="V990" s="280">
        <f t="shared" si="377"/>
        <v>8.20158E-2</v>
      </c>
      <c r="W990" s="280">
        <f t="shared" si="378"/>
        <v>-4.7646999999999273E-4</v>
      </c>
      <c r="X990" s="280">
        <f t="shared" si="379"/>
        <v>0</v>
      </c>
      <c r="Y990" s="262">
        <f t="shared" si="380"/>
        <v>9.9367780698667065</v>
      </c>
      <c r="Z990" s="262">
        <f t="shared" si="381"/>
        <v>9.7959302831965029</v>
      </c>
      <c r="AA990" s="262">
        <f t="shared" si="382"/>
        <v>10.00044829509595</v>
      </c>
      <c r="AB990" s="262">
        <f t="shared" si="383"/>
        <v>10</v>
      </c>
      <c r="AD990" s="6">
        <f t="shared" si="384"/>
        <v>973</v>
      </c>
      <c r="AE990" s="1">
        <f t="shared" si="385"/>
        <v>43537</v>
      </c>
      <c r="AF990" s="262">
        <f t="shared" si="386"/>
        <v>3.7296710604557859E-2</v>
      </c>
      <c r="AG990" s="262">
        <f t="shared" si="387"/>
        <v>-2.4050548631304736E-3</v>
      </c>
      <c r="AH990" s="262">
        <f t="shared" si="388"/>
        <v>1.7992783744908536E-2</v>
      </c>
      <c r="AI990" s="262">
        <f t="shared" si="389"/>
        <v>10.99901337186401</v>
      </c>
      <c r="AJ990" s="262">
        <f t="shared" si="390"/>
        <v>1.8606000000000178E-4</v>
      </c>
      <c r="AK990" s="262">
        <f t="shared" si="391"/>
        <v>-294.02403897578182</v>
      </c>
    </row>
    <row r="991" spans="1:37" x14ac:dyDescent="0.25">
      <c r="A991" s="6">
        <f t="shared" si="373"/>
        <v>974</v>
      </c>
      <c r="B991" s="245">
        <f>+Rendimientos!F1664</f>
        <v>43419</v>
      </c>
      <c r="C991" s="247">
        <f>+Rendimientos!G1664</f>
        <v>-7.9681696491768449E-3</v>
      </c>
      <c r="D991" s="247">
        <f>+Rendimientos!H1664</f>
        <v>-2.0487549046044853E-2</v>
      </c>
      <c r="E991" s="247">
        <f>+Rendimientos!I1664</f>
        <v>-6.1538653469140947E-2</v>
      </c>
      <c r="F991">
        <f>+VLOOKUP(B991,ASURB.MX!$A$2:$H$1054,8,FALSE)</f>
        <v>1.3857354510925393E-2</v>
      </c>
      <c r="G991" s="264">
        <f>+dr!F978</f>
        <v>2.4387700000000068E-3</v>
      </c>
      <c r="H991" s="264">
        <f>+dr!G978</f>
        <v>-1.1225999999998904E-4</v>
      </c>
      <c r="I991" s="264">
        <f>+dr!H978</f>
        <v>-2.7635999999998939E-4</v>
      </c>
      <c r="J991" s="264">
        <f>+dr!I978</f>
        <v>-9.0439999999997189E-5</v>
      </c>
      <c r="K991" s="264">
        <f>+dr!J978</f>
        <v>0</v>
      </c>
      <c r="M991" s="6">
        <f t="shared" si="374"/>
        <v>974</v>
      </c>
      <c r="N991" s="1">
        <f t="shared" si="368"/>
        <v>43419</v>
      </c>
      <c r="O991" s="263">
        <f t="shared" si="369"/>
        <v>37.333711309523814</v>
      </c>
      <c r="P991" s="263">
        <f t="shared" si="370"/>
        <v>8.9448517700565322</v>
      </c>
      <c r="Q991" s="263">
        <f t="shared" si="371"/>
        <v>13.907282492381992</v>
      </c>
      <c r="R991" s="263">
        <f t="shared" si="375"/>
        <v>309.3775822565745</v>
      </c>
      <c r="S991" s="98">
        <f t="shared" si="372"/>
        <v>3.3115963846153854E-2</v>
      </c>
      <c r="T991" s="265">
        <f>R991-'Ejercicio 7'!$J$12*EXP(-S991*34/360)</f>
        <v>309.28066363338451</v>
      </c>
      <c r="U991" s="280">
        <f t="shared" si="376"/>
        <v>8.1895720000000019E-2</v>
      </c>
      <c r="V991" s="280">
        <f t="shared" si="377"/>
        <v>8.2344450000000013E-2</v>
      </c>
      <c r="W991" s="280">
        <f t="shared" si="378"/>
        <v>-3.6690999999999807E-4</v>
      </c>
      <c r="X991" s="280">
        <f t="shared" si="379"/>
        <v>0</v>
      </c>
      <c r="Y991" s="262">
        <f t="shared" si="380"/>
        <v>9.9367780698667065</v>
      </c>
      <c r="Z991" s="262">
        <f t="shared" si="381"/>
        <v>9.7959302831965029</v>
      </c>
      <c r="AA991" s="262">
        <f t="shared" si="382"/>
        <v>10.00044829509595</v>
      </c>
      <c r="AB991" s="262">
        <f t="shared" si="383"/>
        <v>10</v>
      </c>
      <c r="AD991" s="6">
        <f t="shared" si="384"/>
        <v>974</v>
      </c>
      <c r="AE991" s="1">
        <f t="shared" si="385"/>
        <v>43537</v>
      </c>
      <c r="AF991" s="262">
        <f t="shared" si="386"/>
        <v>0.29866969047618852</v>
      </c>
      <c r="AG991" s="262">
        <f t="shared" si="387"/>
        <v>0.18514822994346858</v>
      </c>
      <c r="AH991" s="262">
        <f t="shared" si="388"/>
        <v>0.8827175076180076</v>
      </c>
      <c r="AI991" s="262">
        <f t="shared" si="389"/>
        <v>-4.2575872565744817</v>
      </c>
      <c r="AJ991" s="262">
        <f t="shared" si="390"/>
        <v>-2.4387700000000068E-3</v>
      </c>
      <c r="AK991" s="262">
        <f t="shared" si="391"/>
        <v>-309.28066363338451</v>
      </c>
    </row>
    <row r="992" spans="1:37" x14ac:dyDescent="0.25">
      <c r="A992" s="6">
        <f t="shared" si="373"/>
        <v>975</v>
      </c>
      <c r="B992" s="245">
        <f>+Rendimientos!F1665</f>
        <v>43420</v>
      </c>
      <c r="C992" s="247">
        <f>+Rendimientos!G1665</f>
        <v>1.3902905168991434E-2</v>
      </c>
      <c r="D992" s="247">
        <f>+Rendimientos!H1665</f>
        <v>4.2369159868831455E-2</v>
      </c>
      <c r="E992" s="247">
        <f>+Rendimientos!I1665</f>
        <v>-8.4552410486442384E-3</v>
      </c>
      <c r="F992">
        <f>+VLOOKUP(B992,ASURB.MX!$A$2:$H$1054,8,FALSE)</f>
        <v>9.1439978247180396E-3</v>
      </c>
      <c r="G992" s="264">
        <f>+dr!F979</f>
        <v>-1.0944000000000231E-4</v>
      </c>
      <c r="H992" s="264">
        <f>+dr!G979</f>
        <v>-1.6255999999999216E-4</v>
      </c>
      <c r="I992" s="264">
        <f>+dr!H979</f>
        <v>-3.8680000000013148E-5</v>
      </c>
      <c r="J992" s="264">
        <f>+dr!I979</f>
        <v>-1.0120000000002349E-5</v>
      </c>
      <c r="K992" s="264">
        <f>+dr!J979</f>
        <v>0</v>
      </c>
      <c r="M992" s="6">
        <f t="shared" si="374"/>
        <v>975</v>
      </c>
      <c r="N992" s="1">
        <f t="shared" si="368"/>
        <v>43420</v>
      </c>
      <c r="O992" s="263">
        <f t="shared" si="369"/>
        <v>38.159234334000004</v>
      </c>
      <c r="P992" s="263">
        <f t="shared" si="370"/>
        <v>9.5251422422966243</v>
      </c>
      <c r="Q992" s="263">
        <f t="shared" si="371"/>
        <v>14.66547417469855</v>
      </c>
      <c r="R992" s="263">
        <f t="shared" si="375"/>
        <v>307.92280649246146</v>
      </c>
      <c r="S992" s="98">
        <f t="shared" si="372"/>
        <v>3.0567753846153844E-2</v>
      </c>
      <c r="T992" s="265">
        <f>R992-'Ejercicio 7'!$J$12*EXP(-S992*34/360)</f>
        <v>307.82586454161407</v>
      </c>
      <c r="U992" s="280">
        <f t="shared" si="376"/>
        <v>8.1845420000000016E-2</v>
      </c>
      <c r="V992" s="280">
        <f t="shared" si="377"/>
        <v>8.258212999999999E-2</v>
      </c>
      <c r="W992" s="280">
        <f t="shared" si="378"/>
        <v>-2.8659000000000323E-4</v>
      </c>
      <c r="X992" s="280">
        <f t="shared" si="379"/>
        <v>0</v>
      </c>
      <c r="Y992" s="262">
        <f t="shared" si="380"/>
        <v>9.9367780698667065</v>
      </c>
      <c r="Z992" s="262">
        <f t="shared" si="381"/>
        <v>9.7959302831965029</v>
      </c>
      <c r="AA992" s="262">
        <f t="shared" si="382"/>
        <v>10.00044829509595</v>
      </c>
      <c r="AB992" s="262">
        <f t="shared" si="383"/>
        <v>10</v>
      </c>
      <c r="AD992" s="6">
        <f t="shared" si="384"/>
        <v>975</v>
      </c>
      <c r="AE992" s="1">
        <f t="shared" si="385"/>
        <v>43537</v>
      </c>
      <c r="AF992" s="262">
        <f t="shared" si="386"/>
        <v>-0.52685333400000189</v>
      </c>
      <c r="AG992" s="262">
        <f t="shared" si="387"/>
        <v>-0.39514224229662354</v>
      </c>
      <c r="AH992" s="262">
        <f t="shared" si="388"/>
        <v>0.12452582530144873</v>
      </c>
      <c r="AI992" s="262">
        <f t="shared" si="389"/>
        <v>-2.8028114924614442</v>
      </c>
      <c r="AJ992" s="262">
        <f t="shared" si="390"/>
        <v>1.0944000000000231E-4</v>
      </c>
      <c r="AK992" s="262">
        <f t="shared" si="391"/>
        <v>-307.82586454161407</v>
      </c>
    </row>
    <row r="993" spans="1:37" x14ac:dyDescent="0.25">
      <c r="A993" s="6">
        <f t="shared" si="373"/>
        <v>976</v>
      </c>
      <c r="B993" s="245">
        <f>+Rendimientos!F1666</f>
        <v>43424</v>
      </c>
      <c r="C993" s="247">
        <f>+Rendimientos!G1666</f>
        <v>-1.9920977494554539E-2</v>
      </c>
      <c r="D993" s="247">
        <f>+Rendimientos!H1666</f>
        <v>2.3162787763836875E-3</v>
      </c>
      <c r="E993" s="247">
        <f>+Rendimientos!I1666</f>
        <v>-2.3794883948284707E-2</v>
      </c>
      <c r="F993">
        <f>+VLOOKUP(B993,ASURB.MX!$A$2:$H$1054,8,FALSE)</f>
        <v>-2.6145878101991232E-2</v>
      </c>
      <c r="G993" s="264">
        <f>+dr!F980</f>
        <v>-4.86460000000008E-4</v>
      </c>
      <c r="H993" s="264">
        <f>+dr!G980</f>
        <v>1.4970999999998347E-4</v>
      </c>
      <c r="I993" s="264">
        <f>+dr!H980</f>
        <v>2.8930000000010336E-5</v>
      </c>
      <c r="J993" s="264">
        <f>+dr!I980</f>
        <v>2.0061000000000384E-4</v>
      </c>
      <c r="K993" s="264">
        <f>+dr!J980</f>
        <v>0</v>
      </c>
      <c r="M993" s="6">
        <f t="shared" si="374"/>
        <v>976</v>
      </c>
      <c r="N993" s="1">
        <f t="shared" si="368"/>
        <v>43424</v>
      </c>
      <c r="O993" s="263">
        <f t="shared" si="369"/>
        <v>36.890124964497041</v>
      </c>
      <c r="P993" s="263">
        <f t="shared" si="370"/>
        <v>9.1511721360471032</v>
      </c>
      <c r="Q993" s="263">
        <f t="shared" si="371"/>
        <v>14.442227676248178</v>
      </c>
      <c r="R993" s="263">
        <f t="shared" si="375"/>
        <v>297.2457528605828</v>
      </c>
      <c r="S993" s="98">
        <f t="shared" si="372"/>
        <v>3.0190733846153839E-2</v>
      </c>
      <c r="T993" s="265">
        <f>R993-'Ejercicio 7'!$J$12*EXP(-S993*34/360)</f>
        <v>297.1488074578188</v>
      </c>
      <c r="U993" s="280">
        <f t="shared" si="376"/>
        <v>8.2157689999999992E-2</v>
      </c>
      <c r="V993" s="280">
        <f t="shared" si="377"/>
        <v>8.2649740000000013E-2</v>
      </c>
      <c r="W993" s="280">
        <f t="shared" si="378"/>
        <v>-7.5859999999997041E-5</v>
      </c>
      <c r="X993" s="280">
        <f t="shared" si="379"/>
        <v>0</v>
      </c>
      <c r="Y993" s="262">
        <f t="shared" si="380"/>
        <v>9.9367780698667065</v>
      </c>
      <c r="Z993" s="262">
        <f t="shared" si="381"/>
        <v>9.7959302831965029</v>
      </c>
      <c r="AA993" s="262">
        <f t="shared" si="382"/>
        <v>10.00044829509595</v>
      </c>
      <c r="AB993" s="262">
        <f t="shared" si="383"/>
        <v>10</v>
      </c>
      <c r="AD993" s="6">
        <f t="shared" si="384"/>
        <v>976</v>
      </c>
      <c r="AE993" s="1">
        <f t="shared" si="385"/>
        <v>43537</v>
      </c>
      <c r="AF993" s="262">
        <f t="shared" si="386"/>
        <v>0.74225603550296171</v>
      </c>
      <c r="AG993" s="262">
        <f t="shared" si="387"/>
        <v>-2.1172136047102441E-2</v>
      </c>
      <c r="AH993" s="262">
        <f t="shared" si="388"/>
        <v>0.34777232375182088</v>
      </c>
      <c r="AI993" s="262">
        <f t="shared" si="389"/>
        <v>7.8742421394172197</v>
      </c>
      <c r="AJ993" s="262">
        <f t="shared" si="390"/>
        <v>4.86460000000008E-4</v>
      </c>
      <c r="AK993" s="262">
        <f t="shared" si="391"/>
        <v>-297.1488074578188</v>
      </c>
    </row>
    <row r="994" spans="1:37" x14ac:dyDescent="0.25">
      <c r="A994" s="6">
        <f t="shared" si="373"/>
        <v>977</v>
      </c>
      <c r="B994" s="245">
        <f>+Rendimientos!F1667</f>
        <v>43425</v>
      </c>
      <c r="C994" s="247">
        <f>+Rendimientos!G1667</f>
        <v>-5.3731932080210987E-2</v>
      </c>
      <c r="D994" s="247">
        <f>+Rendimientos!H1667</f>
        <v>-6.9650726550164821E-3</v>
      </c>
      <c r="E994" s="247">
        <f>+Rendimientos!I1667</f>
        <v>-5.7827589512275172E-2</v>
      </c>
      <c r="F994">
        <f>+VLOOKUP(B994,ASURB.MX!$A$2:$H$1054,8,FALSE)</f>
        <v>-1.587278868614202E-2</v>
      </c>
      <c r="G994" s="264">
        <f>+dr!F981</f>
        <v>-4.047999999999552E-5</v>
      </c>
      <c r="H994" s="264">
        <f>+dr!G981</f>
        <v>-3.7719999999991094E-5</v>
      </c>
      <c r="I994" s="264">
        <f>+dr!H981</f>
        <v>-8.3289999999999753E-5</v>
      </c>
      <c r="J994" s="264">
        <f>+dr!I981</f>
        <v>-3.721299999999983E-4</v>
      </c>
      <c r="K994" s="264">
        <f>+dr!J981</f>
        <v>0</v>
      </c>
      <c r="M994" s="6">
        <f t="shared" si="374"/>
        <v>977</v>
      </c>
      <c r="N994" s="1">
        <f t="shared" si="368"/>
        <v>43425</v>
      </c>
      <c r="O994" s="263">
        <f t="shared" si="369"/>
        <v>35.663685012072435</v>
      </c>
      <c r="P994" s="263">
        <f t="shared" si="370"/>
        <v>9.0666298317581937</v>
      </c>
      <c r="Q994" s="263">
        <f t="shared" si="371"/>
        <v>13.958989191268682</v>
      </c>
      <c r="R994" s="263">
        <f t="shared" si="375"/>
        <v>300.31512402627629</v>
      </c>
      <c r="S994" s="98">
        <f t="shared" si="372"/>
        <v>3.0636713846153851E-2</v>
      </c>
      <c r="T994" s="265">
        <f>R994-'Ejercicio 7'!$J$12*EXP(-S994*34/360)</f>
        <v>300.21818270679898</v>
      </c>
      <c r="U994" s="280">
        <f t="shared" si="376"/>
        <v>8.1970260000000017E-2</v>
      </c>
      <c r="V994" s="280">
        <f t="shared" si="377"/>
        <v>8.2537520000000003E-2</v>
      </c>
      <c r="W994" s="280">
        <f t="shared" si="378"/>
        <v>-6.4859999999999918E-4</v>
      </c>
      <c r="X994" s="280">
        <f t="shared" si="379"/>
        <v>0</v>
      </c>
      <c r="Y994" s="262">
        <f t="shared" si="380"/>
        <v>9.9367780698667065</v>
      </c>
      <c r="Z994" s="262">
        <f t="shared" si="381"/>
        <v>9.7959302831965029</v>
      </c>
      <c r="AA994" s="262">
        <f t="shared" si="382"/>
        <v>10.00044829509595</v>
      </c>
      <c r="AB994" s="262">
        <f t="shared" si="383"/>
        <v>10</v>
      </c>
      <c r="AD994" s="6">
        <f t="shared" si="384"/>
        <v>977</v>
      </c>
      <c r="AE994" s="1">
        <f t="shared" si="385"/>
        <v>43537</v>
      </c>
      <c r="AF994" s="262">
        <f t="shared" si="386"/>
        <v>1.9686959879275676</v>
      </c>
      <c r="AG994" s="262">
        <f t="shared" si="387"/>
        <v>6.3370168241807079E-2</v>
      </c>
      <c r="AH994" s="262">
        <f t="shared" si="388"/>
        <v>0.8310108087313175</v>
      </c>
      <c r="AI994" s="262">
        <f t="shared" si="389"/>
        <v>4.8048709737237232</v>
      </c>
      <c r="AJ994" s="262">
        <f t="shared" si="390"/>
        <v>4.047999999999552E-5</v>
      </c>
      <c r="AK994" s="262">
        <f t="shared" si="391"/>
        <v>-300.21818270679898</v>
      </c>
    </row>
    <row r="995" spans="1:37" x14ac:dyDescent="0.25">
      <c r="A995" s="6">
        <f t="shared" si="373"/>
        <v>978</v>
      </c>
      <c r="B995" s="245">
        <f>+Rendimientos!F1668</f>
        <v>43426</v>
      </c>
      <c r="C995" s="247">
        <f>+Rendimientos!G1668</f>
        <v>-3.7862824461226449E-2</v>
      </c>
      <c r="D995" s="247">
        <f>+Rendimientos!H1668</f>
        <v>-1.3290157260314565E-2</v>
      </c>
      <c r="E995" s="247">
        <f>+Rendimientos!I1668</f>
        <v>-1.7155538084898364E-2</v>
      </c>
      <c r="F995">
        <f>+VLOOKUP(B995,ASURB.MX!$A$2:$H$1054,8,FALSE)</f>
        <v>-8.5697340199515533E-3</v>
      </c>
      <c r="G995" s="264">
        <f>+dr!F982</f>
        <v>1.716799999999935E-4</v>
      </c>
      <c r="H995" s="264">
        <f>+dr!G982</f>
        <v>-1.2079999999997648E-5</v>
      </c>
      <c r="I995" s="264">
        <f>+dr!H982</f>
        <v>1.4745599999999998E-3</v>
      </c>
      <c r="J995" s="264">
        <f>+dr!I982</f>
        <v>-9.014000000000244E-5</v>
      </c>
      <c r="K995" s="264">
        <f>+dr!J982</f>
        <v>0</v>
      </c>
      <c r="M995" s="6">
        <f t="shared" si="374"/>
        <v>978</v>
      </c>
      <c r="N995" s="1">
        <f t="shared" si="368"/>
        <v>43426</v>
      </c>
      <c r="O995" s="263">
        <f t="shared" si="369"/>
        <v>36.23415028343949</v>
      </c>
      <c r="P995" s="263">
        <f t="shared" si="370"/>
        <v>9.0094636121609959</v>
      </c>
      <c r="Q995" s="263">
        <f t="shared" si="371"/>
        <v>14.538433639757855</v>
      </c>
      <c r="R995" s="263">
        <f t="shared" si="375"/>
        <v>302.51636992013215</v>
      </c>
      <c r="S995" s="98">
        <f t="shared" si="372"/>
        <v>3.084887384615384E-2</v>
      </c>
      <c r="T995" s="265">
        <f>R995-'Ejercicio 7'!$J$12*EXP(-S995*34/360)</f>
        <v>302.41943054308092</v>
      </c>
      <c r="U995" s="280">
        <f t="shared" si="376"/>
        <v>8.199590000000001E-2</v>
      </c>
      <c r="V995" s="280">
        <f t="shared" si="377"/>
        <v>8.4095370000000003E-2</v>
      </c>
      <c r="W995" s="280">
        <f t="shared" si="378"/>
        <v>-3.6661000000000332E-4</v>
      </c>
      <c r="X995" s="280">
        <f t="shared" si="379"/>
        <v>0</v>
      </c>
      <c r="Y995" s="262">
        <f t="shared" si="380"/>
        <v>9.9367780698667065</v>
      </c>
      <c r="Z995" s="262">
        <f t="shared" si="381"/>
        <v>9.7959302831965029</v>
      </c>
      <c r="AA995" s="262">
        <f t="shared" si="382"/>
        <v>10.00044829509595</v>
      </c>
      <c r="AB995" s="262">
        <f t="shared" si="383"/>
        <v>10</v>
      </c>
      <c r="AD995" s="6">
        <f t="shared" si="384"/>
        <v>978</v>
      </c>
      <c r="AE995" s="1">
        <f t="shared" si="385"/>
        <v>43537</v>
      </c>
      <c r="AF995" s="262">
        <f t="shared" si="386"/>
        <v>1.3982307165605121</v>
      </c>
      <c r="AG995" s="262">
        <f t="shared" si="387"/>
        <v>0.12053638783900489</v>
      </c>
      <c r="AH995" s="262">
        <f t="shared" si="388"/>
        <v>0.25156636024214407</v>
      </c>
      <c r="AI995" s="262">
        <f t="shared" si="389"/>
        <v>2.603625079867868</v>
      </c>
      <c r="AJ995" s="262">
        <f t="shared" si="390"/>
        <v>-1.716799999999935E-4</v>
      </c>
      <c r="AK995" s="262">
        <f t="shared" si="391"/>
        <v>-302.41943054308092</v>
      </c>
    </row>
    <row r="996" spans="1:37" x14ac:dyDescent="0.25">
      <c r="A996" s="6">
        <f t="shared" si="373"/>
        <v>979</v>
      </c>
      <c r="B996" s="245">
        <f>+Rendimientos!F1669</f>
        <v>43427</v>
      </c>
      <c r="C996" s="247">
        <f>+Rendimientos!G1669</f>
        <v>4.7371612430253639E-2</v>
      </c>
      <c r="D996" s="247">
        <f>+Rendimientos!H1669</f>
        <v>-1.6131509638955946E-2</v>
      </c>
      <c r="E996" s="247">
        <f>+Rendimientos!I1669</f>
        <v>3.0531299579958215E-2</v>
      </c>
      <c r="F996">
        <f>+VLOOKUP(B996,ASURB.MX!$A$2:$H$1054,8,FALSE)</f>
        <v>4.4011558360166929E-3</v>
      </c>
      <c r="G996" s="264">
        <f>+dr!F983</f>
        <v>5.0320000000006471E-5</v>
      </c>
      <c r="H996" s="264">
        <f>+dr!G983</f>
        <v>6.5869999999995654E-5</v>
      </c>
      <c r="I996" s="264">
        <f>+dr!H983</f>
        <v>4.0687000000000362E-4</v>
      </c>
      <c r="J996" s="264">
        <f>+dr!I983</f>
        <v>2.4249000000001186E-4</v>
      </c>
      <c r="K996" s="264">
        <f>+dr!J983</f>
        <v>0</v>
      </c>
      <c r="M996" s="6">
        <f t="shared" si="374"/>
        <v>979</v>
      </c>
      <c r="N996" s="1">
        <f t="shared" si="368"/>
        <v>43427</v>
      </c>
      <c r="O996" s="263">
        <f t="shared" si="369"/>
        <v>39.457987134509374</v>
      </c>
      <c r="P996" s="263">
        <f t="shared" si="370"/>
        <v>8.9839008848522468</v>
      </c>
      <c r="Q996" s="263">
        <f t="shared" si="371"/>
        <v>15.248521938683998</v>
      </c>
      <c r="R996" s="263">
        <f t="shared" si="375"/>
        <v>306.46583510025653</v>
      </c>
      <c r="S996" s="98">
        <f t="shared" si="372"/>
        <v>3.0727513846153853E-2</v>
      </c>
      <c r="T996" s="265">
        <f>R996-'Ejercicio 7'!$J$12*EXP(-S996*34/360)</f>
        <v>306.36889461210137</v>
      </c>
      <c r="U996" s="280">
        <f t="shared" si="376"/>
        <v>8.2073850000000004E-2</v>
      </c>
      <c r="V996" s="280">
        <f t="shared" si="377"/>
        <v>8.3027680000000006E-2</v>
      </c>
      <c r="W996" s="280">
        <f t="shared" si="378"/>
        <v>-3.3979999999989019E-5</v>
      </c>
      <c r="X996" s="280">
        <f t="shared" si="379"/>
        <v>0</v>
      </c>
      <c r="Y996" s="262">
        <f t="shared" si="380"/>
        <v>9.9367780698667065</v>
      </c>
      <c r="Z996" s="262">
        <f t="shared" si="381"/>
        <v>9.7959302831965029</v>
      </c>
      <c r="AA996" s="262">
        <f t="shared" si="382"/>
        <v>10.00044829509595</v>
      </c>
      <c r="AB996" s="262">
        <f t="shared" si="383"/>
        <v>10</v>
      </c>
      <c r="AD996" s="6">
        <f t="shared" si="384"/>
        <v>979</v>
      </c>
      <c r="AE996" s="1">
        <f t="shared" si="385"/>
        <v>43537</v>
      </c>
      <c r="AF996" s="262">
        <f t="shared" si="386"/>
        <v>-1.8256061345093713</v>
      </c>
      <c r="AG996" s="262">
        <f t="shared" si="387"/>
        <v>0.14609911514775398</v>
      </c>
      <c r="AH996" s="262">
        <f t="shared" si="388"/>
        <v>-0.45852193868399915</v>
      </c>
      <c r="AI996" s="262">
        <f t="shared" si="389"/>
        <v>-1.3458401002565097</v>
      </c>
      <c r="AJ996" s="262">
        <f t="shared" si="390"/>
        <v>-5.0320000000006471E-5</v>
      </c>
      <c r="AK996" s="262">
        <f t="shared" si="391"/>
        <v>-306.36889461210137</v>
      </c>
    </row>
    <row r="997" spans="1:37" x14ac:dyDescent="0.25">
      <c r="A997" s="6">
        <f t="shared" si="373"/>
        <v>980</v>
      </c>
      <c r="B997" s="245">
        <f>+Rendimientos!F1670</f>
        <v>43430</v>
      </c>
      <c r="C997" s="247">
        <f>+Rendimientos!G1670</f>
        <v>-2.1254785268323216E-2</v>
      </c>
      <c r="D997" s="247">
        <f>+Rendimientos!H1670</f>
        <v>-1.9381355056964009E-2</v>
      </c>
      <c r="E997" s="247">
        <f>+Rendimientos!I1670</f>
        <v>-2.9090296641455626E-2</v>
      </c>
      <c r="F997">
        <f>+VLOOKUP(B997,ASURB.MX!$A$2:$H$1054,8,FALSE)</f>
        <v>-4.2371786224770225E-2</v>
      </c>
      <c r="G997" s="264">
        <f>+dr!F984</f>
        <v>5.1044999999999563E-4</v>
      </c>
      <c r="H997" s="264">
        <f>+dr!G984</f>
        <v>6.0820000000003094E-5</v>
      </c>
      <c r="I997" s="264">
        <f>+dr!H984</f>
        <v>1.4647999999999051E-4</v>
      </c>
      <c r="J997" s="264">
        <f>+dr!I984</f>
        <v>2.214999999999856E-4</v>
      </c>
      <c r="K997" s="264">
        <f>+dr!J984</f>
        <v>0</v>
      </c>
      <c r="M997" s="6">
        <f t="shared" si="374"/>
        <v>980</v>
      </c>
      <c r="N997" s="1">
        <f t="shared" si="368"/>
        <v>43430</v>
      </c>
      <c r="O997" s="263">
        <f t="shared" si="369"/>
        <v>36.840953429022086</v>
      </c>
      <c r="P997" s="263">
        <f t="shared" si="370"/>
        <v>8.9547519860879756</v>
      </c>
      <c r="Q997" s="263">
        <f t="shared" si="371"/>
        <v>14.365952253653228</v>
      </c>
      <c r="R997" s="263">
        <f t="shared" si="375"/>
        <v>292.46158924851426</v>
      </c>
      <c r="S997" s="98">
        <f t="shared" si="372"/>
        <v>3.1187643846153842E-2</v>
      </c>
      <c r="T997" s="265">
        <f>R997-'Ejercicio 7'!$J$12*EXP(-S997*34/360)</f>
        <v>292.36465297298344</v>
      </c>
      <c r="U997" s="280">
        <f t="shared" si="376"/>
        <v>8.2068800000000011E-2</v>
      </c>
      <c r="V997" s="280">
        <f t="shared" si="377"/>
        <v>8.2767289999999993E-2</v>
      </c>
      <c r="W997" s="280">
        <f t="shared" si="378"/>
        <v>-5.4970000000015284E-5</v>
      </c>
      <c r="X997" s="280">
        <f t="shared" si="379"/>
        <v>0</v>
      </c>
      <c r="Y997" s="262">
        <f t="shared" si="380"/>
        <v>9.9367780698667065</v>
      </c>
      <c r="Z997" s="262">
        <f t="shared" si="381"/>
        <v>9.7959302831965029</v>
      </c>
      <c r="AA997" s="262">
        <f t="shared" si="382"/>
        <v>10.00044829509595</v>
      </c>
      <c r="AB997" s="262">
        <f t="shared" si="383"/>
        <v>10</v>
      </c>
      <c r="AD997" s="6">
        <f t="shared" si="384"/>
        <v>980</v>
      </c>
      <c r="AE997" s="1">
        <f t="shared" si="385"/>
        <v>43537</v>
      </c>
      <c r="AF997" s="262">
        <f t="shared" si="386"/>
        <v>0.79142757097791616</v>
      </c>
      <c r="AG997" s="262">
        <f t="shared" si="387"/>
        <v>0.17524801391202516</v>
      </c>
      <c r="AH997" s="262">
        <f t="shared" si="388"/>
        <v>0.42404774634677089</v>
      </c>
      <c r="AI997" s="262">
        <f t="shared" si="389"/>
        <v>12.658405751485759</v>
      </c>
      <c r="AJ997" s="262">
        <f t="shared" si="390"/>
        <v>-5.1044999999999563E-4</v>
      </c>
      <c r="AK997" s="262">
        <f t="shared" si="391"/>
        <v>-292.36465297298344</v>
      </c>
    </row>
    <row r="998" spans="1:37" x14ac:dyDescent="0.25">
      <c r="A998" s="6">
        <f t="shared" si="373"/>
        <v>981</v>
      </c>
      <c r="B998" s="245">
        <f>+Rendimientos!F1671</f>
        <v>43431</v>
      </c>
      <c r="C998" s="247">
        <f>+Rendimientos!G1671</f>
        <v>2.0202707317519469E-2</v>
      </c>
      <c r="D998" s="247">
        <f>+Rendimientos!H1671</f>
        <v>5.1130159452669431E-2</v>
      </c>
      <c r="E998" s="247">
        <f>+Rendimientos!I1671</f>
        <v>-5.2340250026206493E-2</v>
      </c>
      <c r="F998">
        <f>+VLOOKUP(B998,ASURB.MX!$A$2:$H$1054,8,FALSE)</f>
        <v>-2.200041880764511E-3</v>
      </c>
      <c r="G998" s="264">
        <f>+dr!F985</f>
        <v>-4.3689999999999007E-5</v>
      </c>
      <c r="H998" s="264">
        <f>+dr!G985</f>
        <v>1.7334000000000793E-4</v>
      </c>
      <c r="I998" s="264">
        <f>+dr!H985</f>
        <v>4.393399999999964E-4</v>
      </c>
      <c r="J998" s="264">
        <f>+dr!I985</f>
        <v>9.7680000000002765E-5</v>
      </c>
      <c r="K998" s="264">
        <f>+dr!J985</f>
        <v>0</v>
      </c>
      <c r="M998" s="6">
        <f t="shared" si="374"/>
        <v>981</v>
      </c>
      <c r="N998" s="1">
        <f t="shared" si="368"/>
        <v>43431</v>
      </c>
      <c r="O998" s="263">
        <f t="shared" si="369"/>
        <v>38.400388775510208</v>
      </c>
      <c r="P998" s="263">
        <f t="shared" si="370"/>
        <v>9.6089586310803234</v>
      </c>
      <c r="Q998" s="263">
        <f t="shared" si="371"/>
        <v>14.035797447602107</v>
      </c>
      <c r="R998" s="263">
        <f t="shared" si="375"/>
        <v>304.4494561096231</v>
      </c>
      <c r="S998" s="98">
        <f t="shared" si="372"/>
        <v>3.0633503846153848E-2</v>
      </c>
      <c r="T998" s="265">
        <f>R998-'Ejercicio 7'!$J$12*EXP(-S998*34/360)</f>
        <v>304.35251476075643</v>
      </c>
      <c r="U998" s="280">
        <f t="shared" si="376"/>
        <v>8.2181320000000016E-2</v>
      </c>
      <c r="V998" s="280">
        <f t="shared" si="377"/>
        <v>8.3060149999999999E-2</v>
      </c>
      <c r="W998" s="280">
        <f t="shared" si="378"/>
        <v>-1.7878999999999812E-4</v>
      </c>
      <c r="X998" s="280">
        <f t="shared" si="379"/>
        <v>0</v>
      </c>
      <c r="Y998" s="262">
        <f t="shared" si="380"/>
        <v>9.9367780698667065</v>
      </c>
      <c r="Z998" s="262">
        <f t="shared" si="381"/>
        <v>9.7959302831965029</v>
      </c>
      <c r="AA998" s="262">
        <f t="shared" si="382"/>
        <v>10.00044829509595</v>
      </c>
      <c r="AB998" s="262">
        <f t="shared" si="383"/>
        <v>10</v>
      </c>
      <c r="AD998" s="6">
        <f t="shared" si="384"/>
        <v>981</v>
      </c>
      <c r="AE998" s="1">
        <f t="shared" si="385"/>
        <v>43537</v>
      </c>
      <c r="AF998" s="262">
        <f t="shared" si="386"/>
        <v>-0.76800777551020616</v>
      </c>
      <c r="AG998" s="262">
        <f t="shared" si="387"/>
        <v>-0.47895863108032266</v>
      </c>
      <c r="AH998" s="262">
        <f t="shared" si="388"/>
        <v>0.75420255239789213</v>
      </c>
      <c r="AI998" s="262">
        <f t="shared" si="389"/>
        <v>0.67053889037691761</v>
      </c>
      <c r="AJ998" s="262">
        <f t="shared" si="390"/>
        <v>4.3689999999999007E-5</v>
      </c>
      <c r="AK998" s="262">
        <f t="shared" si="391"/>
        <v>-304.35251476075643</v>
      </c>
    </row>
    <row r="999" spans="1:37" x14ac:dyDescent="0.25">
      <c r="A999" s="6">
        <f t="shared" si="373"/>
        <v>982</v>
      </c>
      <c r="B999" s="245">
        <f>+Rendimientos!F1672</f>
        <v>43432</v>
      </c>
      <c r="C999" s="247">
        <f>+Rendimientos!G1672</f>
        <v>4.5275222061987398E-2</v>
      </c>
      <c r="D999" s="247">
        <f>+Rendimientos!H1672</f>
        <v>2.5246675011810275E-2</v>
      </c>
      <c r="E999" s="247">
        <f>+Rendimientos!I1672</f>
        <v>8.0640686522904431E-2</v>
      </c>
      <c r="F999">
        <f>+VLOOKUP(B999,ASURB.MX!$A$2:$H$1054,8,FALSE)</f>
        <v>2.4630671308292156E-2</v>
      </c>
      <c r="G999" s="264">
        <f>+dr!F986</f>
        <v>1.3409999999999811E-4</v>
      </c>
      <c r="H999" s="264">
        <f>+dr!G986</f>
        <v>-5.6000000001055206E-7</v>
      </c>
      <c r="I999" s="264">
        <f>+dr!H986</f>
        <v>-4.7610000000003483E-5</v>
      </c>
      <c r="J999" s="264">
        <f>+dr!I986</f>
        <v>-2.5786999999999338E-4</v>
      </c>
      <c r="K999" s="264">
        <f>+dr!J986</f>
        <v>0</v>
      </c>
      <c r="M999" s="6">
        <f t="shared" si="374"/>
        <v>982</v>
      </c>
      <c r="N999" s="1">
        <f t="shared" si="368"/>
        <v>43432</v>
      </c>
      <c r="O999" s="263">
        <f t="shared" si="369"/>
        <v>39.375354435789468</v>
      </c>
      <c r="P999" s="263">
        <f t="shared" si="370"/>
        <v>9.3634364913427248</v>
      </c>
      <c r="Q999" s="263">
        <f t="shared" si="371"/>
        <v>16.032083981337479</v>
      </c>
      <c r="R999" s="263">
        <f t="shared" si="375"/>
        <v>312.72862346318095</v>
      </c>
      <c r="S999" s="98">
        <f t="shared" si="372"/>
        <v>3.0811293846153845E-2</v>
      </c>
      <c r="T999" s="265">
        <f>R999-'Ejercicio 7'!$J$12*EXP(-S999*34/360)</f>
        <v>312.63168374206975</v>
      </c>
      <c r="U999" s="280">
        <f t="shared" si="376"/>
        <v>8.2007419999999998E-2</v>
      </c>
      <c r="V999" s="280">
        <f t="shared" si="377"/>
        <v>8.2573199999999999E-2</v>
      </c>
      <c r="W999" s="280">
        <f t="shared" si="378"/>
        <v>-5.3433999999999426E-4</v>
      </c>
      <c r="X999" s="280">
        <f t="shared" si="379"/>
        <v>0</v>
      </c>
      <c r="Y999" s="262">
        <f t="shared" si="380"/>
        <v>9.9367780698667065</v>
      </c>
      <c r="Z999" s="262">
        <f t="shared" si="381"/>
        <v>9.7959302831965029</v>
      </c>
      <c r="AA999" s="262">
        <f t="shared" si="382"/>
        <v>10.00044829509595</v>
      </c>
      <c r="AB999" s="262">
        <f t="shared" si="383"/>
        <v>10</v>
      </c>
      <c r="AD999" s="6">
        <f t="shared" si="384"/>
        <v>982</v>
      </c>
      <c r="AE999" s="1">
        <f t="shared" si="385"/>
        <v>43537</v>
      </c>
      <c r="AF999" s="262">
        <f t="shared" si="386"/>
        <v>-1.742973435789466</v>
      </c>
      <c r="AG999" s="262">
        <f t="shared" si="387"/>
        <v>-0.23343649134272404</v>
      </c>
      <c r="AH999" s="262">
        <f t="shared" si="388"/>
        <v>-1.2420839813374798</v>
      </c>
      <c r="AI999" s="262">
        <f t="shared" si="389"/>
        <v>-7.6086284631809349</v>
      </c>
      <c r="AJ999" s="262">
        <f t="shared" si="390"/>
        <v>-1.3409999999999811E-4</v>
      </c>
      <c r="AK999" s="262">
        <f t="shared" si="391"/>
        <v>-312.63168374206975</v>
      </c>
    </row>
    <row r="1000" spans="1:37" x14ac:dyDescent="0.25">
      <c r="A1000" s="6">
        <f t="shared" si="373"/>
        <v>983</v>
      </c>
      <c r="B1000" s="245">
        <f>+Rendimientos!F1673</f>
        <v>43433</v>
      </c>
      <c r="C1000" s="247">
        <f>+Rendimientos!G1673</f>
        <v>4.1385216162854281E-2</v>
      </c>
      <c r="D1000" s="247">
        <f>+Rendimientos!H1673</f>
        <v>7.0264919258440613E-3</v>
      </c>
      <c r="E1000" s="247">
        <f>+Rendimientos!I1673</f>
        <v>3.107594696052296E-2</v>
      </c>
      <c r="F1000">
        <f>+VLOOKUP(B1000,ASURB.MX!$A$2:$H$1054,8,FALSE)</f>
        <v>6.643157044872389E-3</v>
      </c>
      <c r="G1000" s="264">
        <f>+dr!F987</f>
        <v>-1.8517999999999313E-4</v>
      </c>
      <c r="H1000" s="264">
        <f>+dr!G987</f>
        <v>9.6650000000003677E-5</v>
      </c>
      <c r="I1000" s="264">
        <f>+dr!H987</f>
        <v>4.6180000000006771E-5</v>
      </c>
      <c r="J1000" s="264">
        <f>+dr!I987</f>
        <v>-3.9863000000001092E-4</v>
      </c>
      <c r="K1000" s="264">
        <f>+dr!J987</f>
        <v>0</v>
      </c>
      <c r="M1000" s="6">
        <f t="shared" si="374"/>
        <v>983</v>
      </c>
      <c r="N1000" s="1">
        <f t="shared" si="368"/>
        <v>43433</v>
      </c>
      <c r="O1000" s="263">
        <f t="shared" si="369"/>
        <v>39.222481605633803</v>
      </c>
      <c r="P1000" s="263">
        <f t="shared" si="370"/>
        <v>9.1943777813943139</v>
      </c>
      <c r="Q1000" s="263">
        <f t="shared" si="371"/>
        <v>15.256829268292684</v>
      </c>
      <c r="R1000" s="263">
        <f t="shared" si="375"/>
        <v>307.15370268486794</v>
      </c>
      <c r="S1000" s="98">
        <f t="shared" si="372"/>
        <v>3.0492013846153854E-2</v>
      </c>
      <c r="T1000" s="265">
        <f>R1000-'Ejercicio 7'!$J$12*EXP(-S1000*34/360)</f>
        <v>307.05676004057074</v>
      </c>
      <c r="U1000" s="280">
        <f t="shared" si="376"/>
        <v>8.2104630000000012E-2</v>
      </c>
      <c r="V1000" s="280">
        <f t="shared" si="377"/>
        <v>8.266699000000001E-2</v>
      </c>
      <c r="W1000" s="280">
        <f t="shared" si="378"/>
        <v>-6.751000000000118E-4</v>
      </c>
      <c r="X1000" s="280">
        <f t="shared" si="379"/>
        <v>0</v>
      </c>
      <c r="Y1000" s="262">
        <f t="shared" si="380"/>
        <v>9.9367780698667065</v>
      </c>
      <c r="Z1000" s="262">
        <f t="shared" si="381"/>
        <v>9.7959302831965029</v>
      </c>
      <c r="AA1000" s="262">
        <f t="shared" si="382"/>
        <v>10.00044829509595</v>
      </c>
      <c r="AB1000" s="262">
        <f t="shared" si="383"/>
        <v>10</v>
      </c>
      <c r="AD1000" s="6">
        <f t="shared" si="384"/>
        <v>983</v>
      </c>
      <c r="AE1000" s="1">
        <f t="shared" si="385"/>
        <v>43537</v>
      </c>
      <c r="AF1000" s="262">
        <f t="shared" si="386"/>
        <v>-1.5901006056338005</v>
      </c>
      <c r="AG1000" s="262">
        <f t="shared" si="387"/>
        <v>-6.437778139431316E-2</v>
      </c>
      <c r="AH1000" s="262">
        <f t="shared" si="388"/>
        <v>-0.46682926829268467</v>
      </c>
      <c r="AI1000" s="262">
        <f t="shared" si="389"/>
        <v>-2.0337076848679203</v>
      </c>
      <c r="AJ1000" s="262">
        <f t="shared" si="390"/>
        <v>1.8517999999999313E-4</v>
      </c>
      <c r="AK1000" s="262">
        <f t="shared" si="391"/>
        <v>-307.05676004057074</v>
      </c>
    </row>
    <row r="1001" spans="1:37" x14ac:dyDescent="0.25">
      <c r="A1001" s="6">
        <f t="shared" si="373"/>
        <v>984</v>
      </c>
      <c r="B1001" s="245">
        <f>+Rendimientos!F1674</f>
        <v>43434</v>
      </c>
      <c r="C1001" s="247">
        <f>+Rendimientos!G1674</f>
        <v>1.0561788051108521E-2</v>
      </c>
      <c r="D1001" s="247">
        <f>+Rendimientos!H1674</f>
        <v>-2.5067874175875197E-2</v>
      </c>
      <c r="E1001" s="247">
        <f>+Rendimientos!I1674</f>
        <v>4.8193920486856917E-2</v>
      </c>
      <c r="F1001">
        <f>+VLOOKUP(B1001,ASURB.MX!$A$2:$H$1054,8,FALSE)</f>
        <v>-1.080384401034247E-2</v>
      </c>
      <c r="G1001" s="264">
        <f>+dr!F988</f>
        <v>3.4535000000000815E-4</v>
      </c>
      <c r="H1001" s="264">
        <f>+dr!G988</f>
        <v>9.5939999999988812E-5</v>
      </c>
      <c r="I1001" s="264">
        <f>+dr!H988</f>
        <v>8.2069999999989651E-5</v>
      </c>
      <c r="J1001" s="264">
        <f>+dr!I988</f>
        <v>2.5801000000000296E-4</v>
      </c>
      <c r="K1001" s="264">
        <f>+dr!J988</f>
        <v>0</v>
      </c>
      <c r="M1001" s="6">
        <f t="shared" si="374"/>
        <v>984</v>
      </c>
      <c r="N1001" s="1">
        <f t="shared" si="368"/>
        <v>43434</v>
      </c>
      <c r="O1001" s="263">
        <f t="shared" si="369"/>
        <v>38.031952612934369</v>
      </c>
      <c r="P1001" s="263">
        <f t="shared" si="370"/>
        <v>8.9039751263346218</v>
      </c>
      <c r="Q1001" s="263">
        <f t="shared" si="371"/>
        <v>15.520243393602225</v>
      </c>
      <c r="R1001" s="263">
        <f t="shared" si="375"/>
        <v>301.84126948095405</v>
      </c>
      <c r="S1001" s="98">
        <f t="shared" si="372"/>
        <v>3.1022543846153855E-2</v>
      </c>
      <c r="T1001" s="265">
        <f>R1001-'Ejercicio 7'!$J$12*EXP(-S1001*34/360)</f>
        <v>301.74433169390562</v>
      </c>
      <c r="U1001" s="280">
        <f t="shared" si="376"/>
        <v>8.2103919999999997E-2</v>
      </c>
      <c r="V1001" s="280">
        <f t="shared" si="377"/>
        <v>8.2702879999999993E-2</v>
      </c>
      <c r="W1001" s="280">
        <f t="shared" si="378"/>
        <v>-1.8459999999997923E-5</v>
      </c>
      <c r="X1001" s="280">
        <f t="shared" si="379"/>
        <v>0</v>
      </c>
      <c r="Y1001" s="262">
        <f t="shared" si="380"/>
        <v>9.9367780698667065</v>
      </c>
      <c r="Z1001" s="262">
        <f t="shared" si="381"/>
        <v>9.7959302831965029</v>
      </c>
      <c r="AA1001" s="262">
        <f t="shared" si="382"/>
        <v>10.00044829509595</v>
      </c>
      <c r="AB1001" s="262">
        <f t="shared" si="383"/>
        <v>10</v>
      </c>
      <c r="AD1001" s="6">
        <f t="shared" si="384"/>
        <v>984</v>
      </c>
      <c r="AE1001" s="1">
        <f t="shared" si="385"/>
        <v>43537</v>
      </c>
      <c r="AF1001" s="262">
        <f t="shared" si="386"/>
        <v>-0.39957161293436627</v>
      </c>
      <c r="AG1001" s="262">
        <f t="shared" si="387"/>
        <v>0.22602487366537893</v>
      </c>
      <c r="AH1001" s="262">
        <f t="shared" si="388"/>
        <v>-0.73024339360222612</v>
      </c>
      <c r="AI1001" s="262">
        <f t="shared" si="389"/>
        <v>3.2787255190459632</v>
      </c>
      <c r="AJ1001" s="262">
        <f t="shared" si="390"/>
        <v>-3.4535000000000815E-4</v>
      </c>
      <c r="AK1001" s="262">
        <f t="shared" si="391"/>
        <v>-301.74433169390562</v>
      </c>
    </row>
    <row r="1002" spans="1:37" x14ac:dyDescent="0.25">
      <c r="A1002" s="6">
        <f t="shared" si="373"/>
        <v>985</v>
      </c>
      <c r="B1002" s="245">
        <f>+Rendimientos!F1675</f>
        <v>43437</v>
      </c>
      <c r="C1002" s="247">
        <f>+Rendimientos!G1675</f>
        <v>0</v>
      </c>
      <c r="D1002" s="247">
        <f>+Rendimientos!H1675</f>
        <v>1.5373653338053793E-3</v>
      </c>
      <c r="E1002" s="247">
        <f>+Rendimientos!I1675</f>
        <v>1.9685675071030358E-2</v>
      </c>
      <c r="F1002">
        <f>+VLOOKUP(B1002,ASURB.MX!$A$2:$H$1054,8,FALSE)</f>
        <v>3.978604537328804E-3</v>
      </c>
      <c r="G1002" s="264">
        <f>+dr!F989</f>
        <v>-1.4446000000001291E-4</v>
      </c>
      <c r="H1002" s="264">
        <f>+dr!G989</f>
        <v>-2.8703999999998842E-4</v>
      </c>
      <c r="I1002" s="264">
        <f>+dr!H989</f>
        <v>-5.2815999999999974E-4</v>
      </c>
      <c r="J1002" s="264">
        <f>+dr!I989</f>
        <v>-9.8689999999998501E-5</v>
      </c>
      <c r="K1002" s="264">
        <f>+dr!J989</f>
        <v>0</v>
      </c>
      <c r="M1002" s="6">
        <f t="shared" si="374"/>
        <v>985</v>
      </c>
      <c r="N1002" s="1">
        <f t="shared" si="368"/>
        <v>43437</v>
      </c>
      <c r="O1002" s="263">
        <f t="shared" si="369"/>
        <v>37.632381000000002</v>
      </c>
      <c r="P1002" s="263">
        <f t="shared" si="370"/>
        <v>9.1440469403705773</v>
      </c>
      <c r="Q1002" s="263">
        <f t="shared" si="371"/>
        <v>15.08403578528827</v>
      </c>
      <c r="R1002" s="263">
        <f t="shared" si="375"/>
        <v>306.33636491945441</v>
      </c>
      <c r="S1002" s="98">
        <f t="shared" si="372"/>
        <v>3.0532733846153834E-2</v>
      </c>
      <c r="T1002" s="265">
        <f>R1002-'Ejercicio 7'!$J$12*EXP(-S1002*34/360)</f>
        <v>306.23942264797637</v>
      </c>
      <c r="U1002" s="280">
        <f t="shared" si="376"/>
        <v>8.172094000000002E-2</v>
      </c>
      <c r="V1002" s="280">
        <f t="shared" si="377"/>
        <v>8.2092650000000003E-2</v>
      </c>
      <c r="W1002" s="280">
        <f t="shared" si="378"/>
        <v>-3.7515999999999938E-4</v>
      </c>
      <c r="X1002" s="280">
        <f t="shared" si="379"/>
        <v>0</v>
      </c>
      <c r="Y1002" s="262">
        <f t="shared" si="380"/>
        <v>9.9367780698667065</v>
      </c>
      <c r="Z1002" s="262">
        <f t="shared" si="381"/>
        <v>9.7959302831965029</v>
      </c>
      <c r="AA1002" s="262">
        <f t="shared" si="382"/>
        <v>10.00044829509595</v>
      </c>
      <c r="AB1002" s="262">
        <f t="shared" si="383"/>
        <v>10</v>
      </c>
      <c r="AD1002" s="6">
        <f t="shared" si="384"/>
        <v>985</v>
      </c>
      <c r="AE1002" s="1">
        <f t="shared" si="385"/>
        <v>43537</v>
      </c>
      <c r="AF1002" s="262">
        <f t="shared" si="386"/>
        <v>0</v>
      </c>
      <c r="AG1002" s="262">
        <f t="shared" si="387"/>
        <v>-1.4046940370576522E-2</v>
      </c>
      <c r="AH1002" s="262">
        <f t="shared" si="388"/>
        <v>-0.2940357852882709</v>
      </c>
      <c r="AI1002" s="262">
        <f t="shared" si="389"/>
        <v>-1.2163699194543938</v>
      </c>
      <c r="AJ1002" s="262">
        <f t="shared" si="390"/>
        <v>1.4446000000001291E-4</v>
      </c>
      <c r="AK1002" s="262">
        <f t="shared" si="391"/>
        <v>-306.23942264797637</v>
      </c>
    </row>
    <row r="1003" spans="1:37" x14ac:dyDescent="0.25">
      <c r="A1003" s="6">
        <f t="shared" si="373"/>
        <v>986</v>
      </c>
      <c r="B1003" s="245">
        <f>+Rendimientos!F1676</f>
        <v>43438</v>
      </c>
      <c r="C1003" s="247">
        <f>+Rendimientos!G1676</f>
        <v>-4.2933422908601429E-2</v>
      </c>
      <c r="D1003" s="247">
        <f>+Rendimientos!H1676</f>
        <v>-1.3402282628350335E-2</v>
      </c>
      <c r="E1003" s="247">
        <f>+Rendimientos!I1676</f>
        <v>-2.9006648014092536E-2</v>
      </c>
      <c r="F1003">
        <f>+VLOOKUP(B1003,ASURB.MX!$A$2:$H$1054,8,FALSE)</f>
        <v>1.6474944905799125E-2</v>
      </c>
      <c r="G1003" s="264">
        <f>+dr!F990</f>
        <v>9.3700000000002115E-5</v>
      </c>
      <c r="H1003" s="264">
        <f>+dr!G990</f>
        <v>6.4082000000001416E-4</v>
      </c>
      <c r="I1003" s="264">
        <f>+dr!H990</f>
        <v>9.1710999999999876E-4</v>
      </c>
      <c r="J1003" s="264">
        <f>+dr!I990</f>
        <v>1.4138199999999962E-3</v>
      </c>
      <c r="K1003" s="264">
        <f>+dr!J990</f>
        <v>0</v>
      </c>
      <c r="M1003" s="6">
        <f t="shared" si="374"/>
        <v>986</v>
      </c>
      <c r="N1003" s="1">
        <f t="shared" si="368"/>
        <v>43438</v>
      </c>
      <c r="O1003" s="263">
        <f t="shared" si="369"/>
        <v>36.05088647851003</v>
      </c>
      <c r="P1003" s="263">
        <f t="shared" si="370"/>
        <v>9.008453479369491</v>
      </c>
      <c r="Q1003" s="263">
        <f t="shared" si="371"/>
        <v>14.367153996101361</v>
      </c>
      <c r="R1003" s="263">
        <f t="shared" si="375"/>
        <v>310.1884668631572</v>
      </c>
      <c r="S1003" s="98">
        <f t="shared" si="372"/>
        <v>3.0770893846153849E-2</v>
      </c>
      <c r="T1003" s="265">
        <f>R1003-'Ejercicio 7'!$J$12*EXP(-S1003*34/360)</f>
        <v>310.09152677216639</v>
      </c>
      <c r="U1003" s="280">
        <f t="shared" si="376"/>
        <v>8.2648800000000022E-2</v>
      </c>
      <c r="V1003" s="280">
        <f t="shared" si="377"/>
        <v>8.3537920000000002E-2</v>
      </c>
      <c r="W1003" s="280">
        <f t="shared" si="378"/>
        <v>1.1373499999999953E-3</v>
      </c>
      <c r="X1003" s="280">
        <f t="shared" si="379"/>
        <v>0</v>
      </c>
      <c r="Y1003" s="262">
        <f t="shared" si="380"/>
        <v>9.9367780698667065</v>
      </c>
      <c r="Z1003" s="262">
        <f t="shared" si="381"/>
        <v>9.7959302831965029</v>
      </c>
      <c r="AA1003" s="262">
        <f t="shared" si="382"/>
        <v>10.00044829509595</v>
      </c>
      <c r="AB1003" s="262">
        <f t="shared" si="383"/>
        <v>10</v>
      </c>
      <c r="AD1003" s="6">
        <f t="shared" si="384"/>
        <v>986</v>
      </c>
      <c r="AE1003" s="1">
        <f t="shared" si="385"/>
        <v>43537</v>
      </c>
      <c r="AF1003" s="262">
        <f t="shared" si="386"/>
        <v>1.5814945214899723</v>
      </c>
      <c r="AG1003" s="262">
        <f t="shared" si="387"/>
        <v>0.12154652063050975</v>
      </c>
      <c r="AH1003" s="262">
        <f t="shared" si="388"/>
        <v>0.42284600389863769</v>
      </c>
      <c r="AI1003" s="262">
        <f t="shared" si="389"/>
        <v>-5.0684718631571855</v>
      </c>
      <c r="AJ1003" s="262">
        <f t="shared" si="390"/>
        <v>-9.3700000000002115E-5</v>
      </c>
      <c r="AK1003" s="262">
        <f t="shared" si="391"/>
        <v>-310.09152677216639</v>
      </c>
    </row>
    <row r="1004" spans="1:37" x14ac:dyDescent="0.25">
      <c r="A1004" s="6">
        <f t="shared" si="373"/>
        <v>987</v>
      </c>
      <c r="B1004" s="245">
        <f>+Rendimientos!F1677</f>
        <v>43439</v>
      </c>
      <c r="C1004" s="247">
        <f>+Rendimientos!G1677</f>
        <v>5.9642323916733707E-3</v>
      </c>
      <c r="D1004" s="247">
        <f>+Rendimientos!H1677</f>
        <v>1.109550300008421E-2</v>
      </c>
      <c r="E1004" s="247">
        <f>+Rendimientos!I1677</f>
        <v>4.0053458086752826E-3</v>
      </c>
      <c r="F1004">
        <f>+VLOOKUP(B1004,ASURB.MX!$A$2:$H$1054,8,FALSE)</f>
        <v>4.1480623134635417E-3</v>
      </c>
      <c r="G1004" s="264">
        <f>+dr!F991</f>
        <v>2.1942000000001183E-4</v>
      </c>
      <c r="H1004" s="264">
        <f>+dr!G991</f>
        <v>1.1127999999999139E-4</v>
      </c>
      <c r="I1004" s="264">
        <f>+dr!H991</f>
        <v>-3.4259999999994295E-5</v>
      </c>
      <c r="J1004" s="264">
        <f>+dr!I991</f>
        <v>-1.1607999999999064E-4</v>
      </c>
      <c r="K1004" s="264">
        <f>+dr!J991</f>
        <v>0</v>
      </c>
      <c r="M1004" s="6">
        <f t="shared" si="374"/>
        <v>987</v>
      </c>
      <c r="N1004" s="1">
        <f t="shared" si="368"/>
        <v>43439</v>
      </c>
      <c r="O1004" s="263">
        <f t="shared" si="369"/>
        <v>37.857499929212366</v>
      </c>
      <c r="P1004" s="263">
        <f t="shared" si="370"/>
        <v>9.2318660247222581</v>
      </c>
      <c r="Q1004" s="263">
        <f t="shared" si="371"/>
        <v>14.849357859531773</v>
      </c>
      <c r="R1004" s="263">
        <f t="shared" si="375"/>
        <v>306.38828039721932</v>
      </c>
      <c r="S1004" s="98">
        <f t="shared" si="372"/>
        <v>3.0896613846153859E-2</v>
      </c>
      <c r="T1004" s="265">
        <f>R1004-'Ejercicio 7'!$J$12*EXP(-S1004*34/360)</f>
        <v>306.29134145724521</v>
      </c>
      <c r="U1004" s="280">
        <f t="shared" si="376"/>
        <v>8.2119259999999999E-2</v>
      </c>
      <c r="V1004" s="280">
        <f t="shared" si="377"/>
        <v>8.2586550000000009E-2</v>
      </c>
      <c r="W1004" s="280">
        <f t="shared" si="378"/>
        <v>-3.9254999999999152E-4</v>
      </c>
      <c r="X1004" s="280">
        <f t="shared" si="379"/>
        <v>0</v>
      </c>
      <c r="Y1004" s="262">
        <f t="shared" si="380"/>
        <v>9.9367780698667065</v>
      </c>
      <c r="Z1004" s="262">
        <f t="shared" si="381"/>
        <v>9.7959302831965029</v>
      </c>
      <c r="AA1004" s="262">
        <f t="shared" si="382"/>
        <v>10.00044829509595</v>
      </c>
      <c r="AB1004" s="262">
        <f t="shared" si="383"/>
        <v>10</v>
      </c>
      <c r="AD1004" s="6">
        <f t="shared" si="384"/>
        <v>987</v>
      </c>
      <c r="AE1004" s="1">
        <f t="shared" si="385"/>
        <v>43537</v>
      </c>
      <c r="AF1004" s="262">
        <f t="shared" si="386"/>
        <v>-0.22511892921236409</v>
      </c>
      <c r="AG1004" s="262">
        <f t="shared" si="387"/>
        <v>-0.10186602472225736</v>
      </c>
      <c r="AH1004" s="262">
        <f t="shared" si="388"/>
        <v>-5.9357859531774082E-2</v>
      </c>
      <c r="AI1004" s="262">
        <f t="shared" si="389"/>
        <v>-1.2682853972193016</v>
      </c>
      <c r="AJ1004" s="262">
        <f t="shared" si="390"/>
        <v>-2.1942000000001183E-4</v>
      </c>
      <c r="AK1004" s="262">
        <f t="shared" si="391"/>
        <v>-306.29134145724521</v>
      </c>
    </row>
    <row r="1005" spans="1:37" x14ac:dyDescent="0.25">
      <c r="A1005" s="6">
        <f t="shared" si="373"/>
        <v>988</v>
      </c>
      <c r="B1005" s="245">
        <f>+Rendimientos!F1678</f>
        <v>43440</v>
      </c>
      <c r="C1005" s="247">
        <f>+Rendimientos!G1678</f>
        <v>0</v>
      </c>
      <c r="D1005" s="247">
        <f>+Rendimientos!H1678</f>
        <v>-1.283933825241085E-3</v>
      </c>
      <c r="E1005" s="247">
        <f>+Rendimientos!I1678</f>
        <v>3.9893669930335151E-3</v>
      </c>
      <c r="F1005">
        <f>+VLOOKUP(B1005,ASURB.MX!$A$2:$H$1054,8,FALSE)</f>
        <v>6.8990384495672703E-3</v>
      </c>
      <c r="G1005" s="264">
        <f>+dr!F992</f>
        <v>-3.3176000000001427E-4</v>
      </c>
      <c r="H1005" s="264">
        <f>+dr!G992</f>
        <v>-1.3429000000000912E-4</v>
      </c>
      <c r="I1005" s="264">
        <f>+dr!H992</f>
        <v>3.547500000000009E-4</v>
      </c>
      <c r="J1005" s="264">
        <f>+dr!I992</f>
        <v>9.9999999988997779E-8</v>
      </c>
      <c r="K1005" s="264">
        <f>+dr!J992</f>
        <v>0</v>
      </c>
      <c r="M1005" s="6">
        <f t="shared" si="374"/>
        <v>988</v>
      </c>
      <c r="N1005" s="1">
        <f t="shared" si="368"/>
        <v>43440</v>
      </c>
      <c r="O1005" s="263">
        <f t="shared" si="369"/>
        <v>37.632381000000002</v>
      </c>
      <c r="P1005" s="263">
        <f t="shared" si="370"/>
        <v>9.1182852062948019</v>
      </c>
      <c r="Q1005" s="263">
        <f t="shared" si="371"/>
        <v>14.849120586275815</v>
      </c>
      <c r="R1005" s="263">
        <f t="shared" si="375"/>
        <v>307.23230766211526</v>
      </c>
      <c r="S1005" s="98">
        <f t="shared" si="372"/>
        <v>3.0345433846153833E-2</v>
      </c>
      <c r="T1005" s="265">
        <f>R1005-'Ejercicio 7'!$J$12*EXP(-S1005*34/360)</f>
        <v>307.13536367576711</v>
      </c>
      <c r="U1005" s="280">
        <f t="shared" si="376"/>
        <v>8.1873689999999999E-2</v>
      </c>
      <c r="V1005" s="280">
        <f t="shared" si="377"/>
        <v>8.2975560000000004E-2</v>
      </c>
      <c r="W1005" s="280">
        <f t="shared" si="378"/>
        <v>-2.7637000000001188E-4</v>
      </c>
      <c r="X1005" s="280">
        <f t="shared" si="379"/>
        <v>0</v>
      </c>
      <c r="Y1005" s="262">
        <f t="shared" si="380"/>
        <v>9.9367780698667065</v>
      </c>
      <c r="Z1005" s="262">
        <f t="shared" si="381"/>
        <v>9.7959302831965029</v>
      </c>
      <c r="AA1005" s="262">
        <f t="shared" si="382"/>
        <v>10.00044829509595</v>
      </c>
      <c r="AB1005" s="262">
        <f t="shared" si="383"/>
        <v>10</v>
      </c>
      <c r="AD1005" s="6">
        <f t="shared" si="384"/>
        <v>988</v>
      </c>
      <c r="AE1005" s="1">
        <f t="shared" si="385"/>
        <v>43537</v>
      </c>
      <c r="AF1005" s="262">
        <f t="shared" si="386"/>
        <v>0</v>
      </c>
      <c r="AG1005" s="262">
        <f t="shared" si="387"/>
        <v>1.17147937051989E-2</v>
      </c>
      <c r="AH1005" s="262">
        <f t="shared" si="388"/>
        <v>-5.9120586275815512E-2</v>
      </c>
      <c r="AI1005" s="262">
        <f t="shared" si="389"/>
        <v>-2.1123126621152437</v>
      </c>
      <c r="AJ1005" s="262">
        <f t="shared" si="390"/>
        <v>3.3176000000001427E-4</v>
      </c>
      <c r="AK1005" s="262">
        <f t="shared" si="391"/>
        <v>-307.13536367576711</v>
      </c>
    </row>
    <row r="1006" spans="1:37" x14ac:dyDescent="0.25">
      <c r="A1006" s="6">
        <f t="shared" si="373"/>
        <v>989</v>
      </c>
      <c r="B1006" s="245">
        <f>+Rendimientos!F1679</f>
        <v>43441</v>
      </c>
      <c r="C1006" s="247">
        <f>+Rendimientos!G1679</f>
        <v>9.8620128691158434E-3</v>
      </c>
      <c r="D1006" s="247">
        <f>+Rendimientos!H1679</f>
        <v>2.0533481197021674E-3</v>
      </c>
      <c r="E1006" s="247">
        <f>+Rendimientos!I1679</f>
        <v>-7.9947128017086987E-3</v>
      </c>
      <c r="F1006">
        <f>+VLOOKUP(B1006,ASURB.MX!$A$2:$H$1054,8,FALSE)</f>
        <v>1.1767317521500285E-2</v>
      </c>
      <c r="G1006" s="264">
        <f>+dr!F993</f>
        <v>1.1452000000000684E-4</v>
      </c>
      <c r="H1006" s="264">
        <f>+dr!G993</f>
        <v>-9.7019999999989337E-5</v>
      </c>
      <c r="I1006" s="264">
        <f>+dr!H993</f>
        <v>-3.7560999999999845E-4</v>
      </c>
      <c r="J1006" s="264">
        <f>+dr!I993</f>
        <v>1.5078000000000313E-4</v>
      </c>
      <c r="K1006" s="264">
        <f>+dr!J993</f>
        <v>0</v>
      </c>
      <c r="M1006" s="6">
        <f t="shared" si="374"/>
        <v>989</v>
      </c>
      <c r="N1006" s="1">
        <f t="shared" si="368"/>
        <v>43441</v>
      </c>
      <c r="O1006" s="263">
        <f t="shared" si="369"/>
        <v>38.005348106045588</v>
      </c>
      <c r="P1006" s="263">
        <f t="shared" si="370"/>
        <v>9.1487663286420879</v>
      </c>
      <c r="Q1006" s="263">
        <f t="shared" si="371"/>
        <v>14.672229595222294</v>
      </c>
      <c r="R1006" s="263">
        <f t="shared" si="375"/>
        <v>308.73164691547134</v>
      </c>
      <c r="S1006" s="98">
        <f t="shared" si="372"/>
        <v>3.0791713846153854E-2</v>
      </c>
      <c r="T1006" s="265">
        <f>R1006-'Ejercicio 7'!$J$12*EXP(-S1006*34/360)</f>
        <v>308.63470701509686</v>
      </c>
      <c r="U1006" s="280">
        <f t="shared" si="376"/>
        <v>8.1910960000000019E-2</v>
      </c>
      <c r="V1006" s="280">
        <f t="shared" si="377"/>
        <v>8.2245200000000004E-2</v>
      </c>
      <c r="W1006" s="280">
        <f t="shared" si="378"/>
        <v>-1.2568999999999775E-4</v>
      </c>
      <c r="X1006" s="280">
        <f t="shared" si="379"/>
        <v>0</v>
      </c>
      <c r="Y1006" s="262">
        <f t="shared" si="380"/>
        <v>9.9367780698667065</v>
      </c>
      <c r="Z1006" s="262">
        <f t="shared" si="381"/>
        <v>9.7959302831965029</v>
      </c>
      <c r="AA1006" s="262">
        <f t="shared" si="382"/>
        <v>10.00044829509595</v>
      </c>
      <c r="AB1006" s="262">
        <f t="shared" si="383"/>
        <v>10</v>
      </c>
      <c r="AD1006" s="6">
        <f t="shared" si="384"/>
        <v>989</v>
      </c>
      <c r="AE1006" s="1">
        <f t="shared" si="385"/>
        <v>43537</v>
      </c>
      <c r="AF1006" s="262">
        <f t="shared" si="386"/>
        <v>-0.37296710604558569</v>
      </c>
      <c r="AG1006" s="262">
        <f t="shared" si="387"/>
        <v>-1.876632864208716E-2</v>
      </c>
      <c r="AH1006" s="262">
        <f t="shared" si="388"/>
        <v>0.11777040477770484</v>
      </c>
      <c r="AI1006" s="262">
        <f t="shared" si="389"/>
        <v>-3.6116519154713274</v>
      </c>
      <c r="AJ1006" s="262">
        <f t="shared" si="390"/>
        <v>-1.1452000000000684E-4</v>
      </c>
      <c r="AK1006" s="262">
        <f t="shared" si="391"/>
        <v>-308.63470701509686</v>
      </c>
    </row>
    <row r="1007" spans="1:37" x14ac:dyDescent="0.25">
      <c r="A1007" s="6">
        <f t="shared" si="373"/>
        <v>990</v>
      </c>
      <c r="B1007" s="245">
        <f>+Rendimientos!F1680</f>
        <v>43444</v>
      </c>
      <c r="C1007" s="247">
        <f>+Rendimientos!G1680</f>
        <v>-5.0312421331958616E-2</v>
      </c>
      <c r="D1007" s="247">
        <f>+Rendimientos!H1680</f>
        <v>-1.2828419135880956E-3</v>
      </c>
      <c r="E1007" s="247">
        <f>+Rendimientos!I1680</f>
        <v>-2.3689771122404665E-2</v>
      </c>
      <c r="F1007">
        <f>+VLOOKUP(B1007,ASURB.MX!$A$2:$H$1054,8,FALSE)</f>
        <v>1.3670938779475792E-2</v>
      </c>
      <c r="G1007" s="264">
        <f>+dr!F994</f>
        <v>-1.1858400000000074E-3</v>
      </c>
      <c r="H1007" s="264">
        <f>+dr!G994</f>
        <v>2.8717999999999799E-4</v>
      </c>
      <c r="I1007" s="264">
        <f>+dr!H994</f>
        <v>4.8320000000000307E-4</v>
      </c>
      <c r="J1007" s="264">
        <f>+dr!I994</f>
        <v>3.4920000000000784E-4</v>
      </c>
      <c r="K1007" s="264">
        <f>+dr!J994</f>
        <v>0</v>
      </c>
      <c r="M1007" s="6">
        <f t="shared" si="374"/>
        <v>990</v>
      </c>
      <c r="N1007" s="1">
        <f t="shared" si="368"/>
        <v>43444</v>
      </c>
      <c r="O1007" s="263">
        <f t="shared" si="369"/>
        <v>35.785846112855744</v>
      </c>
      <c r="P1007" s="263">
        <f t="shared" si="370"/>
        <v>9.1182951626621112</v>
      </c>
      <c r="Q1007" s="263">
        <f t="shared" si="371"/>
        <v>14.443745819397993</v>
      </c>
      <c r="R1007" s="263">
        <f t="shared" si="375"/>
        <v>309.31991478351313</v>
      </c>
      <c r="S1007" s="98">
        <f t="shared" si="372"/>
        <v>2.9491353846153839E-2</v>
      </c>
      <c r="T1007" s="265">
        <f>R1007-'Ejercicio 7'!$J$12*EXP(-S1007*34/360)</f>
        <v>309.22296297704605</v>
      </c>
      <c r="U1007" s="280">
        <f t="shared" si="376"/>
        <v>8.2295160000000006E-2</v>
      </c>
      <c r="V1007" s="280">
        <f t="shared" si="377"/>
        <v>8.3104010000000006E-2</v>
      </c>
      <c r="W1007" s="280">
        <f t="shared" si="378"/>
        <v>7.2730000000006956E-5</v>
      </c>
      <c r="X1007" s="280">
        <f t="shared" si="379"/>
        <v>0</v>
      </c>
      <c r="Y1007" s="262">
        <f t="shared" si="380"/>
        <v>9.9367780698667065</v>
      </c>
      <c r="Z1007" s="262">
        <f t="shared" si="381"/>
        <v>9.7959302831965029</v>
      </c>
      <c r="AA1007" s="262">
        <f t="shared" si="382"/>
        <v>10.00044829509595</v>
      </c>
      <c r="AB1007" s="262">
        <f t="shared" si="383"/>
        <v>10</v>
      </c>
      <c r="AD1007" s="6">
        <f t="shared" si="384"/>
        <v>990</v>
      </c>
      <c r="AE1007" s="1">
        <f t="shared" si="385"/>
        <v>43537</v>
      </c>
      <c r="AF1007" s="262">
        <f t="shared" si="386"/>
        <v>1.8465348871442586</v>
      </c>
      <c r="AG1007" s="262">
        <f t="shared" si="387"/>
        <v>1.1704837337889629E-2</v>
      </c>
      <c r="AH1007" s="262">
        <f t="shared" si="388"/>
        <v>0.3462541806020063</v>
      </c>
      <c r="AI1007" s="262">
        <f t="shared" si="389"/>
        <v>-4.1999197835131099</v>
      </c>
      <c r="AJ1007" s="262">
        <f t="shared" si="390"/>
        <v>1.1858400000000074E-3</v>
      </c>
      <c r="AK1007" s="262">
        <f t="shared" si="391"/>
        <v>-309.22296297704605</v>
      </c>
    </row>
    <row r="1008" spans="1:37" x14ac:dyDescent="0.25">
      <c r="A1008" s="6">
        <f t="shared" si="373"/>
        <v>991</v>
      </c>
      <c r="B1008" s="245">
        <f>+Rendimientos!F1681</f>
        <v>43445</v>
      </c>
      <c r="C1008" s="247">
        <f>+Rendimientos!G1681</f>
        <v>-1.3506698839364803E-2</v>
      </c>
      <c r="D1008" s="247">
        <f>+Rendimientos!H1681</f>
        <v>-9.8039750460756914E-3</v>
      </c>
      <c r="E1008" s="247">
        <f>+Rendimientos!I1681</f>
        <v>-2.7434859457508326E-3</v>
      </c>
      <c r="F1008">
        <f>+VLOOKUP(B1008,ASURB.MX!$A$2:$H$1054,8,FALSE)</f>
        <v>-1.1012645558785446E-2</v>
      </c>
      <c r="G1008" s="264">
        <f>+dr!F995</f>
        <v>7.7887000000000095E-4</v>
      </c>
      <c r="H1008" s="264">
        <f>+dr!G995</f>
        <v>8.8839999999992814E-5</v>
      </c>
      <c r="I1008" s="264">
        <f>+dr!H995</f>
        <v>1.9506999999999164E-4</v>
      </c>
      <c r="J1008" s="264">
        <f>+dr!I995</f>
        <v>-2.0402000000001308E-4</v>
      </c>
      <c r="K1008" s="264">
        <f>+dr!J995</f>
        <v>0</v>
      </c>
      <c r="M1008" s="6">
        <f t="shared" si="374"/>
        <v>991</v>
      </c>
      <c r="N1008" s="1">
        <f t="shared" si="368"/>
        <v>43445</v>
      </c>
      <c r="O1008" s="263">
        <f t="shared" si="369"/>
        <v>37.12750901547988</v>
      </c>
      <c r="P1008" s="263">
        <f t="shared" si="370"/>
        <v>9.0409270557484422</v>
      </c>
      <c r="Q1008" s="263">
        <f t="shared" si="371"/>
        <v>14.749479452054794</v>
      </c>
      <c r="R1008" s="263">
        <f t="shared" si="375"/>
        <v>301.7782511358954</v>
      </c>
      <c r="S1008" s="98">
        <f t="shared" si="372"/>
        <v>3.1456063846153848E-2</v>
      </c>
      <c r="T1008" s="265">
        <f>R1008-'Ejercicio 7'!$J$12*EXP(-S1008*34/360)</f>
        <v>301.68131731774338</v>
      </c>
      <c r="U1008" s="280">
        <f t="shared" si="376"/>
        <v>8.2096820000000001E-2</v>
      </c>
      <c r="V1008" s="280">
        <f t="shared" si="377"/>
        <v>8.2815879999999994E-2</v>
      </c>
      <c r="W1008" s="280">
        <f t="shared" si="378"/>
        <v>-4.8049000000001396E-4</v>
      </c>
      <c r="X1008" s="280">
        <f t="shared" si="379"/>
        <v>0</v>
      </c>
      <c r="Y1008" s="262">
        <f t="shared" si="380"/>
        <v>9.9367780698667065</v>
      </c>
      <c r="Z1008" s="262">
        <f t="shared" si="381"/>
        <v>9.7959302831965029</v>
      </c>
      <c r="AA1008" s="262">
        <f t="shared" si="382"/>
        <v>10.00044829509595</v>
      </c>
      <c r="AB1008" s="262">
        <f t="shared" si="383"/>
        <v>10</v>
      </c>
      <c r="AD1008" s="6">
        <f t="shared" si="384"/>
        <v>991</v>
      </c>
      <c r="AE1008" s="1">
        <f t="shared" si="385"/>
        <v>43537</v>
      </c>
      <c r="AF1008" s="262">
        <f t="shared" si="386"/>
        <v>0.50487198452012194</v>
      </c>
      <c r="AG1008" s="262">
        <f t="shared" si="387"/>
        <v>8.9072944251558539E-2</v>
      </c>
      <c r="AH1008" s="262">
        <f t="shared" si="388"/>
        <v>4.0520547945204655E-2</v>
      </c>
      <c r="AI1008" s="262">
        <f t="shared" si="389"/>
        <v>3.3417438641046147</v>
      </c>
      <c r="AJ1008" s="262">
        <f t="shared" si="390"/>
        <v>-7.7887000000000095E-4</v>
      </c>
      <c r="AK1008" s="262">
        <f t="shared" si="391"/>
        <v>-301.68131731774338</v>
      </c>
    </row>
    <row r="1009" spans="1:37" x14ac:dyDescent="0.25">
      <c r="A1009" s="6">
        <f t="shared" si="373"/>
        <v>992</v>
      </c>
      <c r="B1009" s="245">
        <f>+Rendimientos!F1682</f>
        <v>43447</v>
      </c>
      <c r="C1009" s="247">
        <f>+Rendimientos!G1682</f>
        <v>-1.4752638475038295E-2</v>
      </c>
      <c r="D1009" s="247">
        <f>+Rendimientos!H1682</f>
        <v>-3.1160405890250076E-3</v>
      </c>
      <c r="E1009" s="247">
        <f>+Rendimientos!I1682</f>
        <v>-2.9270382300113224E-2</v>
      </c>
      <c r="F1009">
        <f>+VLOOKUP(B1009,ASURB.MX!$A$2:$H$1054,8,FALSE)</f>
        <v>2.7596308667844845E-2</v>
      </c>
      <c r="G1009" s="264">
        <f>+dr!F996</f>
        <v>4.8251000000000543E-4</v>
      </c>
      <c r="H1009" s="264">
        <f>+dr!G996</f>
        <v>9.5419999999998839E-5</v>
      </c>
      <c r="I1009" s="264">
        <f>+dr!H996</f>
        <v>-8.5439999999992189E-5</v>
      </c>
      <c r="J1009" s="264">
        <f>+dr!I996</f>
        <v>-1.9175000000000442E-4</v>
      </c>
      <c r="K1009" s="264">
        <f>+dr!J996</f>
        <v>0</v>
      </c>
      <c r="M1009" s="6">
        <f t="shared" si="374"/>
        <v>992</v>
      </c>
      <c r="N1009" s="1">
        <f t="shared" si="368"/>
        <v>43447</v>
      </c>
      <c r="O1009" s="263">
        <f t="shared" si="369"/>
        <v>37.081279186192468</v>
      </c>
      <c r="P1009" s="263">
        <f t="shared" si="370"/>
        <v>9.1015948282400991</v>
      </c>
      <c r="Q1009" s="263">
        <f t="shared" si="371"/>
        <v>14.363365384615383</v>
      </c>
      <c r="R1009" s="263">
        <f t="shared" si="375"/>
        <v>313.65743973770157</v>
      </c>
      <c r="S1009" s="98">
        <f t="shared" si="372"/>
        <v>3.1159703846153852E-2</v>
      </c>
      <c r="T1009" s="265">
        <f>R1009-'Ejercicio 7'!$J$12*EXP(-S1009*34/360)</f>
        <v>313.56050320637706</v>
      </c>
      <c r="U1009" s="280">
        <f t="shared" si="376"/>
        <v>8.2103400000000007E-2</v>
      </c>
      <c r="V1009" s="280">
        <f t="shared" si="377"/>
        <v>8.2535370000000011E-2</v>
      </c>
      <c r="W1009" s="280">
        <f t="shared" si="378"/>
        <v>-4.682200000000053E-4</v>
      </c>
      <c r="X1009" s="280">
        <f t="shared" si="379"/>
        <v>0</v>
      </c>
      <c r="Y1009" s="262">
        <f t="shared" si="380"/>
        <v>9.9367780698667065</v>
      </c>
      <c r="Z1009" s="262">
        <f t="shared" si="381"/>
        <v>9.7959302831965029</v>
      </c>
      <c r="AA1009" s="262">
        <f t="shared" si="382"/>
        <v>10.00044829509595</v>
      </c>
      <c r="AB1009" s="262">
        <f t="shared" si="383"/>
        <v>10</v>
      </c>
      <c r="AD1009" s="6">
        <f t="shared" si="384"/>
        <v>992</v>
      </c>
      <c r="AE1009" s="1">
        <f t="shared" si="385"/>
        <v>43537</v>
      </c>
      <c r="AF1009" s="262">
        <f t="shared" si="386"/>
        <v>0.55110181380753431</v>
      </c>
      <c r="AG1009" s="262">
        <f t="shared" si="387"/>
        <v>2.8405171759901648E-2</v>
      </c>
      <c r="AH1009" s="262">
        <f t="shared" si="388"/>
        <v>0.42663461538461611</v>
      </c>
      <c r="AI1009" s="262">
        <f t="shared" si="389"/>
        <v>-8.5374447377015485</v>
      </c>
      <c r="AJ1009" s="262">
        <f t="shared" si="390"/>
        <v>-4.8251000000000543E-4</v>
      </c>
      <c r="AK1009" s="262">
        <f t="shared" si="391"/>
        <v>-313.56050320637706</v>
      </c>
    </row>
    <row r="1010" spans="1:37" x14ac:dyDescent="0.25">
      <c r="A1010" s="6">
        <f t="shared" si="373"/>
        <v>993</v>
      </c>
      <c r="B1010" s="245">
        <f>+Rendimientos!F1683</f>
        <v>43448</v>
      </c>
      <c r="C1010" s="247">
        <f>+Rendimientos!G1683</f>
        <v>6.3492276786587445E-3</v>
      </c>
      <c r="D1010" s="247">
        <f>+Rendimientos!H1683</f>
        <v>8.5458302167214333E-3</v>
      </c>
      <c r="E1010" s="247">
        <f>+Rendimientos!I1683</f>
        <v>-3.0153038170687558E-2</v>
      </c>
      <c r="F1010">
        <f>+VLOOKUP(B1010,ASURB.MX!$A$2:$H$1054,8,FALSE)</f>
        <v>-4.0784107488093152E-4</v>
      </c>
      <c r="G1010" s="264">
        <f>+dr!F997</f>
        <v>-6.1663000000000689E-4</v>
      </c>
      <c r="H1010" s="264">
        <f>+dr!G997</f>
        <v>-2.6557999999998749E-4</v>
      </c>
      <c r="I1010" s="264">
        <f>+dr!H997</f>
        <v>1.0700999999999072E-4</v>
      </c>
      <c r="J1010" s="264">
        <f>+dr!I997</f>
        <v>-2.0422999999998581E-4</v>
      </c>
      <c r="K1010" s="264">
        <f>+dr!J997</f>
        <v>0</v>
      </c>
      <c r="M1010" s="6">
        <f t="shared" si="374"/>
        <v>993</v>
      </c>
      <c r="N1010" s="1">
        <f t="shared" si="368"/>
        <v>43448</v>
      </c>
      <c r="O1010" s="263">
        <f t="shared" si="369"/>
        <v>37.872077694267517</v>
      </c>
      <c r="P1010" s="263">
        <f t="shared" si="370"/>
        <v>9.2083577690944178</v>
      </c>
      <c r="Q1010" s="263">
        <f t="shared" si="371"/>
        <v>14.35069306930693</v>
      </c>
      <c r="R1010" s="263">
        <f t="shared" si="375"/>
        <v>304.99557990578899</v>
      </c>
      <c r="S1010" s="98">
        <f t="shared" si="372"/>
        <v>3.006056384615384E-2</v>
      </c>
      <c r="T1010" s="265">
        <f>R1010-'Ejercicio 7'!$J$12*EXP(-S1010*34/360)</f>
        <v>304.89863331118704</v>
      </c>
      <c r="U1010" s="280">
        <f t="shared" si="376"/>
        <v>8.1742400000000021E-2</v>
      </c>
      <c r="V1010" s="280">
        <f t="shared" si="377"/>
        <v>8.2727819999999994E-2</v>
      </c>
      <c r="W1010" s="280">
        <f t="shared" si="378"/>
        <v>-4.8069999999998669E-4</v>
      </c>
      <c r="X1010" s="280">
        <f t="shared" si="379"/>
        <v>0</v>
      </c>
      <c r="Y1010" s="262">
        <f t="shared" si="380"/>
        <v>9.9367780698667065</v>
      </c>
      <c r="Z1010" s="262">
        <f t="shared" si="381"/>
        <v>9.7959302831965029</v>
      </c>
      <c r="AA1010" s="262">
        <f t="shared" si="382"/>
        <v>10.00044829509595</v>
      </c>
      <c r="AB1010" s="262">
        <f t="shared" si="383"/>
        <v>10</v>
      </c>
      <c r="AD1010" s="6">
        <f t="shared" si="384"/>
        <v>993</v>
      </c>
      <c r="AE1010" s="1">
        <f t="shared" si="385"/>
        <v>43537</v>
      </c>
      <c r="AF1010" s="262">
        <f t="shared" si="386"/>
        <v>-0.23969669426751494</v>
      </c>
      <c r="AG1010" s="262">
        <f t="shared" si="387"/>
        <v>-7.8357769094417051E-2</v>
      </c>
      <c r="AH1010" s="262">
        <f t="shared" si="388"/>
        <v>0.43930693069306948</v>
      </c>
      <c r="AI1010" s="262">
        <f t="shared" si="389"/>
        <v>0.12441509421103092</v>
      </c>
      <c r="AJ1010" s="262">
        <f t="shared" si="390"/>
        <v>6.1663000000000689E-4</v>
      </c>
      <c r="AK1010" s="262">
        <f t="shared" si="391"/>
        <v>-304.89863331118704</v>
      </c>
    </row>
    <row r="1011" spans="1:37" x14ac:dyDescent="0.25">
      <c r="A1011" s="6">
        <f t="shared" si="373"/>
        <v>994</v>
      </c>
      <c r="B1011" s="245">
        <f>+Rendimientos!F1684</f>
        <v>43451</v>
      </c>
      <c r="C1011" s="247">
        <f>+Rendimientos!G1684</f>
        <v>-5.2882196215644122E-3</v>
      </c>
      <c r="D1011" s="247">
        <f>+Rendimientos!H1684</f>
        <v>-2.638937918704698E-2</v>
      </c>
      <c r="E1011" s="247">
        <f>+Rendimientos!I1684</f>
        <v>-2.3599915340873492E-2</v>
      </c>
      <c r="F1011">
        <f>+VLOOKUP(B1011,ASURB.MX!$A$2:$H$1054,8,FALSE)</f>
        <v>3.63090024703088E-3</v>
      </c>
      <c r="G1011" s="264">
        <f>+dr!F998</f>
        <v>-2.9458000000000262E-4</v>
      </c>
      <c r="H1011" s="264">
        <f>+dr!G998</f>
        <v>-1.3177999999999801E-4</v>
      </c>
      <c r="I1011" s="264">
        <f>+dr!H998</f>
        <v>-3.085999999999367E-5</v>
      </c>
      <c r="J1011" s="264">
        <f>+dr!I998</f>
        <v>-2.8612999999999555E-4</v>
      </c>
      <c r="K1011" s="264">
        <f>+dr!J998</f>
        <v>0</v>
      </c>
      <c r="M1011" s="6">
        <f t="shared" si="374"/>
        <v>994</v>
      </c>
      <c r="N1011" s="1">
        <f t="shared" si="368"/>
        <v>43451</v>
      </c>
      <c r="O1011" s="263">
        <f t="shared" si="369"/>
        <v>37.433897977848098</v>
      </c>
      <c r="P1011" s="263">
        <f t="shared" si="370"/>
        <v>8.8922162500041058</v>
      </c>
      <c r="Q1011" s="263">
        <f t="shared" si="371"/>
        <v>14.445043731778425</v>
      </c>
      <c r="R1011" s="263">
        <f t="shared" si="375"/>
        <v>306.2298689667204</v>
      </c>
      <c r="S1011" s="98">
        <f t="shared" si="372"/>
        <v>3.0382613846153844E-2</v>
      </c>
      <c r="T1011" s="265">
        <f>R1011-'Ejercicio 7'!$J$12*EXP(-S1011*34/360)</f>
        <v>306.13292532078509</v>
      </c>
      <c r="U1011" s="280">
        <f t="shared" si="376"/>
        <v>8.187620000000001E-2</v>
      </c>
      <c r="V1011" s="280">
        <f t="shared" si="377"/>
        <v>8.2589950000000009E-2</v>
      </c>
      <c r="W1011" s="280">
        <f t="shared" si="378"/>
        <v>-5.6259999999999644E-4</v>
      </c>
      <c r="X1011" s="280">
        <f t="shared" si="379"/>
        <v>0</v>
      </c>
      <c r="Y1011" s="262">
        <f t="shared" si="380"/>
        <v>9.9367780698667065</v>
      </c>
      <c r="Z1011" s="262">
        <f t="shared" si="381"/>
        <v>9.7959302831965029</v>
      </c>
      <c r="AA1011" s="262">
        <f t="shared" si="382"/>
        <v>10.00044829509595</v>
      </c>
      <c r="AB1011" s="262">
        <f t="shared" si="383"/>
        <v>10</v>
      </c>
      <c r="AD1011" s="6">
        <f t="shared" si="384"/>
        <v>994</v>
      </c>
      <c r="AE1011" s="1">
        <f t="shared" si="385"/>
        <v>43537</v>
      </c>
      <c r="AF1011" s="262">
        <f t="shared" si="386"/>
        <v>0.19848302215190472</v>
      </c>
      <c r="AG1011" s="262">
        <f t="shared" si="387"/>
        <v>0.23778374999589502</v>
      </c>
      <c r="AH1011" s="262">
        <f t="shared" si="388"/>
        <v>0.34495626822157455</v>
      </c>
      <c r="AI1011" s="262">
        <f t="shared" si="389"/>
        <v>-1.1098739667203859</v>
      </c>
      <c r="AJ1011" s="262">
        <f t="shared" si="390"/>
        <v>2.9458000000000262E-4</v>
      </c>
      <c r="AK1011" s="262">
        <f t="shared" si="391"/>
        <v>-306.13292532078509</v>
      </c>
    </row>
    <row r="1012" spans="1:37" x14ac:dyDescent="0.25">
      <c r="A1012" s="6">
        <f t="shared" si="373"/>
        <v>995</v>
      </c>
      <c r="B1012" s="245">
        <f>+Rendimientos!F1685</f>
        <v>43452</v>
      </c>
      <c r="C1012" s="247">
        <f>+Rendimientos!G1685</f>
        <v>2.7198329257308713E-2</v>
      </c>
      <c r="D1012" s="247">
        <f>+Rendimientos!H1685</f>
        <v>1.8623469875451288E-2</v>
      </c>
      <c r="E1012" s="247">
        <f>+Rendimientos!I1685</f>
        <v>4.1657466312004676E-2</v>
      </c>
      <c r="F1012">
        <f>+VLOOKUP(B1012,ASURB.MX!$A$2:$H$1054,8,FALSE)</f>
        <v>1.8690801343977662E-2</v>
      </c>
      <c r="G1012" s="264">
        <f>+dr!F999</f>
        <v>3.2118000000000424E-4</v>
      </c>
      <c r="H1012" s="264">
        <f>+dr!G999</f>
        <v>-1.2555000000001593E-4</v>
      </c>
      <c r="I1012" s="264">
        <f>+dr!H999</f>
        <v>-1.7628000000000088E-4</v>
      </c>
      <c r="J1012" s="264">
        <f>+dr!I999</f>
        <v>-6.3490000000013258E-5</v>
      </c>
      <c r="K1012" s="264">
        <f>+dr!J999</f>
        <v>0</v>
      </c>
      <c r="M1012" s="6">
        <f t="shared" si="374"/>
        <v>995</v>
      </c>
      <c r="N1012" s="1">
        <f t="shared" si="368"/>
        <v>43452</v>
      </c>
      <c r="O1012" s="263">
        <f t="shared" si="369"/>
        <v>38.669965205726406</v>
      </c>
      <c r="P1012" s="263">
        <f t="shared" si="370"/>
        <v>9.3016254502362177</v>
      </c>
      <c r="Q1012" s="263">
        <f t="shared" si="371"/>
        <v>15.41912686567164</v>
      </c>
      <c r="R1012" s="263">
        <f t="shared" si="375"/>
        <v>310.8765620530362</v>
      </c>
      <c r="S1012" s="98">
        <f t="shared" si="372"/>
        <v>3.0998373846153851E-2</v>
      </c>
      <c r="T1012" s="265">
        <f>R1012-'Ejercicio 7'!$J$12*EXP(-S1012*34/360)</f>
        <v>310.77962404470549</v>
      </c>
      <c r="U1012" s="280">
        <f t="shared" si="376"/>
        <v>8.1882429999999992E-2</v>
      </c>
      <c r="V1012" s="280">
        <f t="shared" si="377"/>
        <v>8.2444530000000002E-2</v>
      </c>
      <c r="W1012" s="280">
        <f t="shared" si="378"/>
        <v>-3.3996000000001414E-4</v>
      </c>
      <c r="X1012" s="280">
        <f t="shared" si="379"/>
        <v>0</v>
      </c>
      <c r="Y1012" s="262">
        <f t="shared" si="380"/>
        <v>9.9367780698667065</v>
      </c>
      <c r="Z1012" s="262">
        <f t="shared" si="381"/>
        <v>9.7959302831965029</v>
      </c>
      <c r="AA1012" s="262">
        <f t="shared" si="382"/>
        <v>10.00044829509595</v>
      </c>
      <c r="AB1012" s="262">
        <f t="shared" si="383"/>
        <v>10</v>
      </c>
      <c r="AD1012" s="6">
        <f t="shared" si="384"/>
        <v>995</v>
      </c>
      <c r="AE1012" s="1">
        <f t="shared" si="385"/>
        <v>43537</v>
      </c>
      <c r="AF1012" s="262">
        <f t="shared" si="386"/>
        <v>-1.0375842057264038</v>
      </c>
      <c r="AG1012" s="262">
        <f t="shared" si="387"/>
        <v>-0.17162545023621689</v>
      </c>
      <c r="AH1012" s="262">
        <f t="shared" si="388"/>
        <v>-0.62912686567164045</v>
      </c>
      <c r="AI1012" s="262">
        <f t="shared" si="389"/>
        <v>-5.7565670530361785</v>
      </c>
      <c r="AJ1012" s="262">
        <f t="shared" si="390"/>
        <v>-3.2118000000000424E-4</v>
      </c>
      <c r="AK1012" s="262">
        <f t="shared" si="391"/>
        <v>-310.77962404470549</v>
      </c>
    </row>
    <row r="1013" spans="1:37" x14ac:dyDescent="0.25">
      <c r="A1013" s="6">
        <f t="shared" si="373"/>
        <v>996</v>
      </c>
      <c r="B1013" s="245">
        <f>+Rendimientos!F1686</f>
        <v>43453</v>
      </c>
      <c r="C1013" s="247">
        <f>+Rendimientos!G1686</f>
        <v>8.2220401520164566E-3</v>
      </c>
      <c r="D1013" s="247">
        <f>+Rendimientos!H1686</f>
        <v>7.7659093115955693E-3</v>
      </c>
      <c r="E1013" s="247">
        <f>+Rendimientos!I1686</f>
        <v>4.410935544542019E-2</v>
      </c>
      <c r="F1013">
        <f>+VLOOKUP(B1013,ASURB.MX!$A$2:$H$1054,8,FALSE)</f>
        <v>5.9001101707769552E-3</v>
      </c>
      <c r="G1013" s="264">
        <f>+dr!F1000</f>
        <v>4.0951000000000182E-4</v>
      </c>
      <c r="H1013" s="264">
        <f>+dr!G1000</f>
        <v>-2.5912000000000157E-4</v>
      </c>
      <c r="I1013" s="264">
        <f>+dr!H1000</f>
        <v>-9.9839999999989937E-5</v>
      </c>
      <c r="J1013" s="264">
        <f>+dr!I1000</f>
        <v>-5.0369999999994031E-5</v>
      </c>
      <c r="K1013" s="264">
        <f>+dr!J1000</f>
        <v>0</v>
      </c>
      <c r="M1013" s="6">
        <f t="shared" si="374"/>
        <v>996</v>
      </c>
      <c r="N1013" s="1">
        <f t="shared" si="368"/>
        <v>43453</v>
      </c>
      <c r="O1013" s="263">
        <f t="shared" si="369"/>
        <v>37.943071452012383</v>
      </c>
      <c r="P1013" s="263">
        <f t="shared" si="370"/>
        <v>9.2011787782548407</v>
      </c>
      <c r="Q1013" s="263">
        <f t="shared" si="371"/>
        <v>15.456979241231208</v>
      </c>
      <c r="R1013" s="263">
        <f t="shared" si="375"/>
        <v>306.92555785786828</v>
      </c>
      <c r="S1013" s="98">
        <f t="shared" si="372"/>
        <v>3.1086703846153849E-2</v>
      </c>
      <c r="T1013" s="265">
        <f>R1013-'Ejercicio 7'!$J$12*EXP(-S1013*34/360)</f>
        <v>306.82862065821797</v>
      </c>
      <c r="U1013" s="280">
        <f t="shared" si="376"/>
        <v>8.1748860000000007E-2</v>
      </c>
      <c r="V1013" s="280">
        <f t="shared" si="377"/>
        <v>8.2520970000000013E-2</v>
      </c>
      <c r="W1013" s="280">
        <f t="shared" si="378"/>
        <v>-3.2683999999999491E-4</v>
      </c>
      <c r="X1013" s="280">
        <f t="shared" si="379"/>
        <v>0</v>
      </c>
      <c r="Y1013" s="262">
        <f t="shared" si="380"/>
        <v>9.9367780698667065</v>
      </c>
      <c r="Z1013" s="262">
        <f t="shared" si="381"/>
        <v>9.7959302831965029</v>
      </c>
      <c r="AA1013" s="262">
        <f t="shared" si="382"/>
        <v>10.00044829509595</v>
      </c>
      <c r="AB1013" s="262">
        <f t="shared" si="383"/>
        <v>10</v>
      </c>
      <c r="AD1013" s="6">
        <f t="shared" si="384"/>
        <v>996</v>
      </c>
      <c r="AE1013" s="1">
        <f t="shared" si="385"/>
        <v>43537</v>
      </c>
      <c r="AF1013" s="262">
        <f t="shared" si="386"/>
        <v>-0.31069045201238055</v>
      </c>
      <c r="AG1013" s="262">
        <f t="shared" si="387"/>
        <v>-7.117877825483987E-2</v>
      </c>
      <c r="AH1013" s="262">
        <f t="shared" si="388"/>
        <v>-0.66697924123120877</v>
      </c>
      <c r="AI1013" s="262">
        <f t="shared" si="389"/>
        <v>-1.8055628578682672</v>
      </c>
      <c r="AJ1013" s="262">
        <f t="shared" si="390"/>
        <v>-4.0951000000000182E-4</v>
      </c>
      <c r="AK1013" s="262">
        <f t="shared" si="391"/>
        <v>-306.82862065821797</v>
      </c>
    </row>
    <row r="1014" spans="1:37" x14ac:dyDescent="0.25">
      <c r="A1014" s="6">
        <f t="shared" si="373"/>
        <v>997</v>
      </c>
      <c r="B1014" s="245">
        <f>+Rendimientos!F1687</f>
        <v>43454</v>
      </c>
      <c r="C1014" s="247">
        <f>+Rendimientos!G1687</f>
        <v>-1.5472201377076293E-2</v>
      </c>
      <c r="D1014" s="247">
        <f>+Rendimientos!H1687</f>
        <v>2.922331572985826E-2</v>
      </c>
      <c r="E1014" s="247">
        <f>+Rendimientos!I1687</f>
        <v>6.1454614714951845E-3</v>
      </c>
      <c r="F1014">
        <f>+VLOOKUP(B1014,ASURB.MX!$A$2:$H$1054,8,FALSE)</f>
        <v>4.9451195762413632E-3</v>
      </c>
      <c r="G1014" s="264">
        <f>+dr!F1001</f>
        <v>2.1999199999999941E-3</v>
      </c>
      <c r="H1014" s="264">
        <f>+dr!G1001</f>
        <v>9.3627000000000293E-4</v>
      </c>
      <c r="I1014" s="264">
        <f>+dr!H1001</f>
        <v>3.1848999999999072E-4</v>
      </c>
      <c r="J1014" s="264">
        <f>+dr!I1001</f>
        <v>3.9992999999999279E-4</v>
      </c>
      <c r="K1014" s="264">
        <f>+dr!J1001</f>
        <v>0</v>
      </c>
      <c r="M1014" s="6">
        <f t="shared" si="374"/>
        <v>997</v>
      </c>
      <c r="N1014" s="1">
        <f t="shared" si="368"/>
        <v>43454</v>
      </c>
      <c r="O1014" s="263">
        <f t="shared" si="369"/>
        <v>37.054606470829071</v>
      </c>
      <c r="P1014" s="263">
        <f t="shared" si="370"/>
        <v>9.4007456475436921</v>
      </c>
      <c r="Q1014" s="263">
        <f t="shared" si="371"/>
        <v>14.881171232876712</v>
      </c>
      <c r="R1014" s="263">
        <f t="shared" si="375"/>
        <v>306.63258675148296</v>
      </c>
      <c r="S1014" s="98">
        <f t="shared" si="372"/>
        <v>3.2877113846153841E-2</v>
      </c>
      <c r="T1014" s="265">
        <f>R1014-'Ejercicio 7'!$J$12*EXP(-S1014*34/360)</f>
        <v>306.53566594197264</v>
      </c>
      <c r="U1014" s="280">
        <f t="shared" si="376"/>
        <v>8.2944250000000011E-2</v>
      </c>
      <c r="V1014" s="280">
        <f t="shared" si="377"/>
        <v>8.2939299999999994E-2</v>
      </c>
      <c r="W1014" s="280">
        <f t="shared" si="378"/>
        <v>1.2345999999999191E-4</v>
      </c>
      <c r="X1014" s="280">
        <f t="shared" si="379"/>
        <v>0</v>
      </c>
      <c r="Y1014" s="262">
        <f t="shared" si="380"/>
        <v>9.9367780698667065</v>
      </c>
      <c r="Z1014" s="262">
        <f t="shared" si="381"/>
        <v>9.7959302831965029</v>
      </c>
      <c r="AA1014" s="262">
        <f t="shared" si="382"/>
        <v>10.00044829509595</v>
      </c>
      <c r="AB1014" s="262">
        <f t="shared" si="383"/>
        <v>10</v>
      </c>
      <c r="AD1014" s="6">
        <f t="shared" si="384"/>
        <v>997</v>
      </c>
      <c r="AE1014" s="1">
        <f t="shared" si="385"/>
        <v>43537</v>
      </c>
      <c r="AF1014" s="262">
        <f t="shared" si="386"/>
        <v>0.57777452917093086</v>
      </c>
      <c r="AG1014" s="262">
        <f t="shared" si="387"/>
        <v>-0.27074564754369135</v>
      </c>
      <c r="AH1014" s="262">
        <f t="shared" si="388"/>
        <v>-9.1171232876712693E-2</v>
      </c>
      <c r="AI1014" s="262">
        <f t="shared" si="389"/>
        <v>-1.5125917514829439</v>
      </c>
      <c r="AJ1014" s="262">
        <f t="shared" si="390"/>
        <v>-2.1999199999999941E-3</v>
      </c>
      <c r="AK1014" s="262">
        <f t="shared" si="391"/>
        <v>-306.53566594197264</v>
      </c>
    </row>
    <row r="1015" spans="1:37" x14ac:dyDescent="0.25">
      <c r="A1015" s="6">
        <f t="shared" si="373"/>
        <v>998</v>
      </c>
      <c r="B1015" s="245">
        <f>+Rendimientos!F1688</f>
        <v>43455</v>
      </c>
      <c r="C1015" s="247">
        <f>+Rendimientos!G1688</f>
        <v>-7.3031101849760473E-3</v>
      </c>
      <c r="D1015" s="247">
        <f>+Rendimientos!H1688</f>
        <v>-3.283989766183721E-2</v>
      </c>
      <c r="E1015" s="247">
        <f>+Rendimientos!I1688</f>
        <v>3.347032642189552E-2</v>
      </c>
      <c r="F1015">
        <f>+VLOOKUP(B1015,ASURB.MX!$A$2:$H$1054,8,FALSE)</f>
        <v>2.3019911052080854E-4</v>
      </c>
      <c r="G1015" s="264">
        <f>+dr!F1002</f>
        <v>1.7108000000000401E-4</v>
      </c>
      <c r="H1015" s="264">
        <f>+dr!G1002</f>
        <v>5.6150000000004807E-5</v>
      </c>
      <c r="I1015" s="264">
        <f>+dr!H1002</f>
        <v>1.2762000000000884E-4</v>
      </c>
      <c r="J1015" s="264">
        <f>+dr!I1002</f>
        <v>3.7850000000000383E-4</v>
      </c>
      <c r="K1015" s="264">
        <f>+dr!J1002</f>
        <v>0</v>
      </c>
      <c r="M1015" s="6">
        <f t="shared" si="374"/>
        <v>998</v>
      </c>
      <c r="N1015" s="1">
        <f t="shared" si="368"/>
        <v>43455</v>
      </c>
      <c r="O1015" s="263">
        <f t="shared" si="369"/>
        <v>37.358548705821214</v>
      </c>
      <c r="P1015" s="263">
        <f t="shared" si="370"/>
        <v>8.8350414466140315</v>
      </c>
      <c r="Q1015" s="263">
        <f t="shared" si="371"/>
        <v>15.293403675970046</v>
      </c>
      <c r="R1015" s="263">
        <f t="shared" si="375"/>
        <v>305.19024143647454</v>
      </c>
      <c r="S1015" s="98">
        <f t="shared" si="372"/>
        <v>3.0848273846153851E-2</v>
      </c>
      <c r="T1015" s="265">
        <f>R1015-'Ejercicio 7'!$J$12*EXP(-S1015*34/360)</f>
        <v>305.09330205393007</v>
      </c>
      <c r="U1015" s="280">
        <f t="shared" si="376"/>
        <v>8.2064130000000013E-2</v>
      </c>
      <c r="V1015" s="280">
        <f t="shared" si="377"/>
        <v>8.2748430000000012E-2</v>
      </c>
      <c r="W1015" s="280">
        <f t="shared" si="378"/>
        <v>1.0203000000000295E-4</v>
      </c>
      <c r="X1015" s="280">
        <f t="shared" si="379"/>
        <v>0</v>
      </c>
      <c r="Y1015" s="262">
        <f t="shared" si="380"/>
        <v>9.9367780698667065</v>
      </c>
      <c r="Z1015" s="262">
        <f t="shared" si="381"/>
        <v>9.7959302831965029</v>
      </c>
      <c r="AA1015" s="262">
        <f t="shared" si="382"/>
        <v>10.00044829509595</v>
      </c>
      <c r="AB1015" s="262">
        <f t="shared" si="383"/>
        <v>10</v>
      </c>
      <c r="AD1015" s="6">
        <f t="shared" si="384"/>
        <v>998</v>
      </c>
      <c r="AE1015" s="1">
        <f t="shared" si="385"/>
        <v>43537</v>
      </c>
      <c r="AF1015" s="262">
        <f t="shared" si="386"/>
        <v>0.27383229417878852</v>
      </c>
      <c r="AG1015" s="262">
        <f t="shared" si="387"/>
        <v>0.29495855338596932</v>
      </c>
      <c r="AH1015" s="262">
        <f t="shared" si="388"/>
        <v>-0.50340367597004665</v>
      </c>
      <c r="AI1015" s="262">
        <f t="shared" si="389"/>
        <v>-7.0246436474519669E-2</v>
      </c>
      <c r="AJ1015" s="262">
        <f t="shared" si="390"/>
        <v>-1.7108000000000401E-4</v>
      </c>
      <c r="AK1015" s="262">
        <f t="shared" si="391"/>
        <v>-305.09330205393007</v>
      </c>
    </row>
    <row r="1016" spans="1:37" x14ac:dyDescent="0.25">
      <c r="A1016" s="6">
        <f t="shared" si="373"/>
        <v>999</v>
      </c>
      <c r="B1016" s="245">
        <f>+Rendimientos!F1689</f>
        <v>43458</v>
      </c>
      <c r="C1016" s="247">
        <f>+Rendimientos!G1689</f>
        <v>-1.3706065904367215E-2</v>
      </c>
      <c r="D1016" s="247">
        <f>+Rendimientos!H1689</f>
        <v>8.5041949694851845E-3</v>
      </c>
      <c r="E1016" s="247">
        <f>+Rendimientos!I1689</f>
        <v>-3.2789822822990838E-2</v>
      </c>
      <c r="F1016">
        <f>+VLOOKUP(B1016,ASURB.MX!$A$2:$H$1054,8,FALSE)</f>
        <v>-1.0145014051168334E-2</v>
      </c>
      <c r="G1016" s="264">
        <f>+dr!F1003</f>
        <v>-1.2551099999999898E-3</v>
      </c>
      <c r="H1016" s="264">
        <f>+dr!G1003</f>
        <v>-2.7667000000000663E-4</v>
      </c>
      <c r="I1016" s="264">
        <f>+dr!H1003</f>
        <v>3.5369999999999846E-4</v>
      </c>
      <c r="J1016" s="264">
        <f>+dr!I1003</f>
        <v>-1.5584999999999904E-4</v>
      </c>
      <c r="K1016" s="264">
        <f>+dr!J1003</f>
        <v>0</v>
      </c>
      <c r="M1016" s="6">
        <f t="shared" si="374"/>
        <v>999</v>
      </c>
      <c r="N1016" s="1">
        <f t="shared" si="368"/>
        <v>43458</v>
      </c>
      <c r="O1016" s="263">
        <f t="shared" si="369"/>
        <v>37.120107750785344</v>
      </c>
      <c r="P1016" s="263">
        <f t="shared" si="370"/>
        <v>9.2079743848232667</v>
      </c>
      <c r="Q1016" s="263">
        <f t="shared" si="371"/>
        <v>14.312903225806451</v>
      </c>
      <c r="R1016" s="263">
        <f t="shared" si="375"/>
        <v>302.04019707473702</v>
      </c>
      <c r="S1016" s="98">
        <f t="shared" si="372"/>
        <v>2.9422083846153857E-2</v>
      </c>
      <c r="T1016" s="265">
        <f>R1016-'Ejercicio 7'!$J$12*EXP(-S1016*34/360)</f>
        <v>301.943244633993</v>
      </c>
      <c r="U1016" s="280">
        <f t="shared" si="376"/>
        <v>8.1731310000000001E-2</v>
      </c>
      <c r="V1016" s="280">
        <f t="shared" si="377"/>
        <v>8.2974510000000001E-2</v>
      </c>
      <c r="W1016" s="280">
        <f t="shared" si="378"/>
        <v>-4.3231999999999993E-4</v>
      </c>
      <c r="X1016" s="280">
        <f t="shared" si="379"/>
        <v>0</v>
      </c>
      <c r="Y1016" s="262">
        <f t="shared" si="380"/>
        <v>9.9367780698667065</v>
      </c>
      <c r="Z1016" s="262">
        <f t="shared" si="381"/>
        <v>9.7959302831965029</v>
      </c>
      <c r="AA1016" s="262">
        <f t="shared" si="382"/>
        <v>10.00044829509595</v>
      </c>
      <c r="AB1016" s="262">
        <f t="shared" si="383"/>
        <v>10</v>
      </c>
      <c r="AD1016" s="6">
        <f t="shared" si="384"/>
        <v>999</v>
      </c>
      <c r="AE1016" s="1">
        <f t="shared" si="385"/>
        <v>43537</v>
      </c>
      <c r="AF1016" s="262">
        <f t="shared" si="386"/>
        <v>0.51227324921465822</v>
      </c>
      <c r="AG1016" s="262">
        <f t="shared" si="387"/>
        <v>-7.7974384823265908E-2</v>
      </c>
      <c r="AH1016" s="262">
        <f t="shared" si="388"/>
        <v>0.4770967741935479</v>
      </c>
      <c r="AI1016" s="262">
        <f t="shared" si="389"/>
        <v>3.0797979252629943</v>
      </c>
      <c r="AJ1016" s="262">
        <f t="shared" si="390"/>
        <v>1.2551099999999898E-3</v>
      </c>
      <c r="AK1016" s="262">
        <f t="shared" si="391"/>
        <v>-301.943244633993</v>
      </c>
    </row>
    <row r="1017" spans="1:37" x14ac:dyDescent="0.25">
      <c r="A1017" s="6">
        <f t="shared" si="373"/>
        <v>1000</v>
      </c>
      <c r="B1017" s="245">
        <f>+Rendimientos!F1690</f>
        <v>43460</v>
      </c>
      <c r="C1017" s="247">
        <f>+Rendimientos!G1690</f>
        <v>8.4567100182234584E-3</v>
      </c>
      <c r="D1017" s="247">
        <f>+Rendimientos!H1690</f>
        <v>-2.8267295673453643E-3</v>
      </c>
      <c r="E1017" s="247">
        <f>+Rendimientos!I1690</f>
        <v>-4.0899852515250551E-3</v>
      </c>
      <c r="F1017">
        <f>+VLOOKUP(B1017,ASURB.MX!$A$2:$H$1054,8,FALSE)</f>
        <v>1.23782345307404E-2</v>
      </c>
      <c r="G1017" s="264">
        <f>+dr!F1004</f>
        <v>4.0031899999999898E-3</v>
      </c>
      <c r="H1017" s="264">
        <f>+dr!G1004</f>
        <v>-1.906030000000003E-3</v>
      </c>
      <c r="I1017" s="264">
        <f>+dr!H1004</f>
        <v>-1.2141000000000235E-4</v>
      </c>
      <c r="J1017" s="264">
        <f>+dr!I1004</f>
        <v>7.1999999999572406E-7</v>
      </c>
      <c r="K1017" s="264">
        <f>+dr!J1004</f>
        <v>0</v>
      </c>
      <c r="M1017" s="6">
        <f t="shared" si="374"/>
        <v>1000</v>
      </c>
      <c r="N1017" s="1">
        <f t="shared" si="368"/>
        <v>43460</v>
      </c>
      <c r="O1017" s="263">
        <f t="shared" si="369"/>
        <v>37.951976592356694</v>
      </c>
      <c r="P1017" s="263">
        <f t="shared" si="370"/>
        <v>9.1042284008811976</v>
      </c>
      <c r="Q1017" s="263">
        <f t="shared" si="371"/>
        <v>14.729632653061225</v>
      </c>
      <c r="R1017" s="263">
        <f t="shared" si="375"/>
        <v>308.92031395394633</v>
      </c>
      <c r="S1017" s="98">
        <f t="shared" si="372"/>
        <v>3.4680383846153837E-2</v>
      </c>
      <c r="T1017" s="265">
        <f>R1017-'Ejercicio 7'!$J$12*EXP(-S1017*34/360)</f>
        <v>308.82340964950049</v>
      </c>
      <c r="U1017" s="280">
        <f t="shared" si="376"/>
        <v>8.0101950000000005E-2</v>
      </c>
      <c r="V1017" s="280">
        <f t="shared" si="377"/>
        <v>8.2499400000000001E-2</v>
      </c>
      <c r="W1017" s="280">
        <f t="shared" si="378"/>
        <v>-2.7575000000000516E-4</v>
      </c>
      <c r="X1017" s="280">
        <f t="shared" si="379"/>
        <v>0</v>
      </c>
      <c r="Y1017" s="262">
        <f t="shared" si="380"/>
        <v>9.9367780698667065</v>
      </c>
      <c r="Z1017" s="262">
        <f t="shared" si="381"/>
        <v>9.7959302831965029</v>
      </c>
      <c r="AA1017" s="262">
        <f t="shared" si="382"/>
        <v>10.00044829509595</v>
      </c>
      <c r="AB1017" s="262">
        <f t="shared" si="383"/>
        <v>10</v>
      </c>
      <c r="AD1017" s="6">
        <f t="shared" si="384"/>
        <v>1000</v>
      </c>
      <c r="AE1017" s="1">
        <f t="shared" si="385"/>
        <v>43537</v>
      </c>
      <c r="AF1017" s="262">
        <f t="shared" si="386"/>
        <v>-0.31959559235669133</v>
      </c>
      <c r="AG1017" s="262">
        <f t="shared" si="387"/>
        <v>2.5771599118803223E-2</v>
      </c>
      <c r="AH1017" s="262">
        <f t="shared" si="388"/>
        <v>6.0367346938773991E-2</v>
      </c>
      <c r="AI1017" s="262">
        <f t="shared" si="389"/>
        <v>-3.8003189539463165</v>
      </c>
      <c r="AJ1017" s="262">
        <f t="shared" si="390"/>
        <v>-4.0031899999999898E-3</v>
      </c>
      <c r="AK1017" s="262">
        <f t="shared" si="391"/>
        <v>-308.82340964950049</v>
      </c>
    </row>
    <row r="1018" spans="1:37" x14ac:dyDescent="0.25">
      <c r="A1018" s="6">
        <f t="shared" si="373"/>
        <v>1001</v>
      </c>
      <c r="B1018" s="245">
        <f>+Rendimientos!F1691</f>
        <v>43461</v>
      </c>
      <c r="C1018" s="247">
        <f>+Rendimientos!G1691</f>
        <v>-3.1628914085081953E-3</v>
      </c>
      <c r="D1018" s="247">
        <f>+Rendimientos!H1691</f>
        <v>9.4763028883553483E-3</v>
      </c>
      <c r="E1018" s="247">
        <f>+Rendimientos!I1691</f>
        <v>-1.6529301951210582E-2</v>
      </c>
      <c r="F1018">
        <f>+VLOOKUP(B1018,ASURB.MX!$A$2:$H$1054,8,FALSE)</f>
        <v>-3.1212984302937791E-3</v>
      </c>
      <c r="G1018" s="264">
        <f>+dr!F1005</f>
        <v>-3.318920000000003E-3</v>
      </c>
      <c r="H1018" s="264">
        <f>+dr!G1005</f>
        <v>1.7900400000000205E-3</v>
      </c>
      <c r="I1018" s="264">
        <f>+dr!H1005</f>
        <v>-1.3780000000004899E-5</v>
      </c>
      <c r="J1018" s="264">
        <f>+dr!I1005</f>
        <v>1.346100000000211E-4</v>
      </c>
      <c r="K1018" s="264">
        <f>+dr!J1005</f>
        <v>0</v>
      </c>
      <c r="M1018" s="6">
        <f t="shared" si="374"/>
        <v>1001</v>
      </c>
      <c r="N1018" s="1">
        <f t="shared" si="368"/>
        <v>43461</v>
      </c>
      <c r="O1018" s="263">
        <f t="shared" si="369"/>
        <v>37.513541902105267</v>
      </c>
      <c r="P1018" s="263">
        <f t="shared" si="370"/>
        <v>9.2169298817890244</v>
      </c>
      <c r="Q1018" s="263">
        <f t="shared" si="371"/>
        <v>14.547540983606556</v>
      </c>
      <c r="R1018" s="263">
        <f t="shared" si="375"/>
        <v>304.16910920971816</v>
      </c>
      <c r="S1018" s="98">
        <f t="shared" si="372"/>
        <v>2.7358273846153844E-2</v>
      </c>
      <c r="T1018" s="265">
        <f>R1018-'Ejercicio 7'!$J$12*EXP(-S1018*34/360)</f>
        <v>304.07213786960961</v>
      </c>
      <c r="U1018" s="280">
        <f t="shared" si="376"/>
        <v>8.3798020000000029E-2</v>
      </c>
      <c r="V1018" s="280">
        <f t="shared" si="377"/>
        <v>8.2607029999999998E-2</v>
      </c>
      <c r="W1018" s="280">
        <f t="shared" si="378"/>
        <v>-1.4185999999997978E-4</v>
      </c>
      <c r="X1018" s="280">
        <f t="shared" si="379"/>
        <v>0</v>
      </c>
      <c r="Y1018" s="262">
        <f t="shared" si="380"/>
        <v>9.9367780698667065</v>
      </c>
      <c r="Z1018" s="262">
        <f t="shared" si="381"/>
        <v>9.7959302831965029</v>
      </c>
      <c r="AA1018" s="262">
        <f t="shared" si="382"/>
        <v>10.00044829509595</v>
      </c>
      <c r="AB1018" s="262">
        <f t="shared" si="383"/>
        <v>10</v>
      </c>
      <c r="AD1018" s="6">
        <f t="shared" si="384"/>
        <v>1001</v>
      </c>
      <c r="AE1018" s="1">
        <f t="shared" si="385"/>
        <v>43537</v>
      </c>
      <c r="AF1018" s="262">
        <f t="shared" si="386"/>
        <v>0.11883909789473535</v>
      </c>
      <c r="AG1018" s="262">
        <f t="shared" si="387"/>
        <v>-8.6929881789023611E-2</v>
      </c>
      <c r="AH1018" s="262">
        <f t="shared" si="388"/>
        <v>0.24245901639344325</v>
      </c>
      <c r="AI1018" s="262">
        <f t="shared" si="389"/>
        <v>0.95088579028185904</v>
      </c>
      <c r="AJ1018" s="262">
        <f t="shared" si="390"/>
        <v>3.318920000000003E-3</v>
      </c>
      <c r="AK1018" s="262">
        <f t="shared" si="391"/>
        <v>-304.07213786960961</v>
      </c>
    </row>
    <row r="1019" spans="1:37" x14ac:dyDescent="0.25">
      <c r="A1019" s="6">
        <f t="shared" si="373"/>
        <v>1002</v>
      </c>
      <c r="B1019" s="245">
        <f>+Rendimientos!F1692</f>
        <v>43462</v>
      </c>
      <c r="C1019" s="247">
        <f>+Rendimientos!G1692</f>
        <v>-1.0565241341999848E-3</v>
      </c>
      <c r="D1019" s="247">
        <f>+Rendimientos!H1692</f>
        <v>-1.0248594260443196E-2</v>
      </c>
      <c r="E1019" s="247">
        <f>+Rendimientos!I1692</f>
        <v>6.920442844573757E-3</v>
      </c>
      <c r="F1019">
        <f>+VLOOKUP(B1019,ASURB.MX!$A$2:$H$1054,8,FALSE)</f>
        <v>-6.5883438103954786E-5</v>
      </c>
      <c r="G1019" s="264">
        <f>+dr!F1006</f>
        <v>-1.7963000000000007E-4</v>
      </c>
      <c r="H1019" s="264">
        <f>+dr!G1006</f>
        <v>1.2539999999991447E-5</v>
      </c>
      <c r="I1019" s="264">
        <f>+dr!H1006</f>
        <v>-2.4615000000000054E-4</v>
      </c>
      <c r="J1019" s="264">
        <f>+dr!I1006</f>
        <v>-2.579200000000087E-4</v>
      </c>
      <c r="K1019" s="264">
        <f>+dr!J1006</f>
        <v>0</v>
      </c>
      <c r="M1019" s="6">
        <f t="shared" si="374"/>
        <v>1002</v>
      </c>
      <c r="N1019" s="1">
        <f t="shared" si="368"/>
        <v>43462</v>
      </c>
      <c r="O1019" s="263">
        <f t="shared" si="369"/>
        <v>37.592642477296728</v>
      </c>
      <c r="P1019" s="263">
        <f t="shared" si="370"/>
        <v>9.0369081793647972</v>
      </c>
      <c r="Q1019" s="263">
        <f t="shared" si="371"/>
        <v>14.892708333333331</v>
      </c>
      <c r="R1019" s="263">
        <f t="shared" si="375"/>
        <v>305.0998933078867</v>
      </c>
      <c r="S1019" s="98">
        <f t="shared" si="372"/>
        <v>3.0497563846153847E-2</v>
      </c>
      <c r="T1019" s="265">
        <f>R1019-'Ejercicio 7'!$J$12*EXP(-S1019*34/360)</f>
        <v>305.0029507144036</v>
      </c>
      <c r="U1019" s="280">
        <f t="shared" si="376"/>
        <v>8.202052E-2</v>
      </c>
      <c r="V1019" s="280">
        <f t="shared" si="377"/>
        <v>8.2374660000000002E-2</v>
      </c>
      <c r="W1019" s="280">
        <f t="shared" si="378"/>
        <v>-5.3439000000000958E-4</v>
      </c>
      <c r="X1019" s="280">
        <f t="shared" si="379"/>
        <v>0</v>
      </c>
      <c r="Y1019" s="262">
        <f t="shared" si="380"/>
        <v>9.9367780698667065</v>
      </c>
      <c r="Z1019" s="262">
        <f t="shared" si="381"/>
        <v>9.7959302831965029</v>
      </c>
      <c r="AA1019" s="262">
        <f t="shared" si="382"/>
        <v>10.00044829509595</v>
      </c>
      <c r="AB1019" s="262">
        <f t="shared" si="383"/>
        <v>10</v>
      </c>
      <c r="AD1019" s="6">
        <f t="shared" si="384"/>
        <v>1002</v>
      </c>
      <c r="AE1019" s="1">
        <f t="shared" si="385"/>
        <v>43537</v>
      </c>
      <c r="AF1019" s="262">
        <f t="shared" si="386"/>
        <v>3.973852270327427E-2</v>
      </c>
      <c r="AG1019" s="262">
        <f t="shared" si="387"/>
        <v>9.3091820635203604E-2</v>
      </c>
      <c r="AH1019" s="262">
        <f t="shared" si="388"/>
        <v>-0.10270833333333229</v>
      </c>
      <c r="AI1019" s="262">
        <f t="shared" si="389"/>
        <v>2.0101692113314584E-2</v>
      </c>
      <c r="AJ1019" s="262">
        <f t="shared" si="390"/>
        <v>1.7963000000000007E-4</v>
      </c>
      <c r="AK1019" s="262">
        <f t="shared" si="391"/>
        <v>-305.0029507144036</v>
      </c>
    </row>
    <row r="1020" spans="1:37" x14ac:dyDescent="0.25">
      <c r="A1020" s="6">
        <f t="shared" si="373"/>
        <v>1003</v>
      </c>
      <c r="B1020" s="245">
        <f>+Rendimientos!F1693</f>
        <v>43465</v>
      </c>
      <c r="C1020" s="247">
        <f>+Rendimientos!G1693</f>
        <v>3.1662295580495133E-3</v>
      </c>
      <c r="D1020" s="247">
        <f>+Rendimientos!H1693</f>
        <v>8.2072712080287213E-3</v>
      </c>
      <c r="E1020" s="247">
        <f>+Rendimientos!I1693</f>
        <v>-1.3802624689583467E-3</v>
      </c>
      <c r="F1020">
        <f>+VLOOKUP(B1020,ASURB.MX!$A$2:$H$1054,8,FALSE)</f>
        <v>-2.5464594776084221E-2</v>
      </c>
      <c r="G1020" s="264">
        <f>+dr!F1007</f>
        <v>-6.8051999999999002E-4</v>
      </c>
      <c r="H1020" s="264">
        <f>+dr!G1007</f>
        <v>4.1009999999994107E-5</v>
      </c>
      <c r="I1020" s="264">
        <f>+dr!H1007</f>
        <v>1.8820000000002723E-5</v>
      </c>
      <c r="J1020" s="264">
        <f>+dr!I1007</f>
        <v>-5.0000000001437783E-8</v>
      </c>
      <c r="K1020" s="264">
        <f>+dr!J1007</f>
        <v>0</v>
      </c>
      <c r="M1020" s="6">
        <f t="shared" si="374"/>
        <v>1003</v>
      </c>
      <c r="N1020" s="1">
        <f t="shared" si="368"/>
        <v>43465</v>
      </c>
      <c r="O1020" s="263">
        <f t="shared" si="369"/>
        <v>37.751722588794927</v>
      </c>
      <c r="P1020" s="263">
        <f t="shared" si="370"/>
        <v>9.2052407242979974</v>
      </c>
      <c r="Q1020" s="263">
        <f t="shared" si="371"/>
        <v>14.769600000000001</v>
      </c>
      <c r="R1020" s="263">
        <f t="shared" si="375"/>
        <v>297.44833043422943</v>
      </c>
      <c r="S1020" s="98">
        <f t="shared" si="372"/>
        <v>2.9996673846153857E-2</v>
      </c>
      <c r="T1020" s="265">
        <f>R1020-'Ejercicio 7'!$J$12*EXP(-S1020*34/360)</f>
        <v>297.35138325464459</v>
      </c>
      <c r="U1020" s="280">
        <f t="shared" si="376"/>
        <v>8.2048990000000002E-2</v>
      </c>
      <c r="V1020" s="280">
        <f t="shared" si="377"/>
        <v>8.2639630000000006E-2</v>
      </c>
      <c r="W1020" s="280">
        <f t="shared" si="378"/>
        <v>-2.7652000000000232E-4</v>
      </c>
      <c r="X1020" s="280">
        <f t="shared" si="379"/>
        <v>0</v>
      </c>
      <c r="Y1020" s="262">
        <f t="shared" si="380"/>
        <v>9.9367780698667065</v>
      </c>
      <c r="Z1020" s="262">
        <f t="shared" si="381"/>
        <v>9.7959302831965029</v>
      </c>
      <c r="AA1020" s="262">
        <f t="shared" si="382"/>
        <v>10.00044829509595</v>
      </c>
      <c r="AB1020" s="262">
        <f t="shared" si="383"/>
        <v>10</v>
      </c>
      <c r="AD1020" s="6">
        <f t="shared" si="384"/>
        <v>1003</v>
      </c>
      <c r="AE1020" s="1">
        <f t="shared" si="385"/>
        <v>43537</v>
      </c>
      <c r="AF1020" s="262">
        <f t="shared" si="386"/>
        <v>-0.11934158879492429</v>
      </c>
      <c r="AG1020" s="262">
        <f t="shared" si="387"/>
        <v>-7.5240724297996664E-2</v>
      </c>
      <c r="AH1020" s="262">
        <f t="shared" si="388"/>
        <v>2.0399999999998641E-2</v>
      </c>
      <c r="AI1020" s="262">
        <f t="shared" si="389"/>
        <v>7.671664565770584</v>
      </c>
      <c r="AJ1020" s="262">
        <f t="shared" si="390"/>
        <v>6.8051999999999002E-4</v>
      </c>
      <c r="AK1020" s="262">
        <f t="shared" si="391"/>
        <v>-297.35138325464459</v>
      </c>
    </row>
    <row r="1021" spans="1:37" x14ac:dyDescent="0.25">
      <c r="A1021" s="6">
        <f t="shared" si="373"/>
        <v>1004</v>
      </c>
      <c r="B1021" s="245">
        <f>+Rendimientos!F1694</f>
        <v>43467</v>
      </c>
      <c r="C1021" s="247">
        <f>+Rendimientos!G1694</f>
        <v>2.9077853432854742E-2</v>
      </c>
      <c r="D1021" s="247">
        <f>+Rendimientos!H1694</f>
        <v>4.3328319699120392E-3</v>
      </c>
      <c r="E1021" s="247">
        <f>+Rendimientos!I1694</f>
        <v>4.1263885822187103E-2</v>
      </c>
      <c r="F1021">
        <f>+VLOOKUP(B1021,ASURB.MX!$A$2:$H$1054,8,FALSE)</f>
        <v>3.297273345103121E-2</v>
      </c>
      <c r="G1021" s="264">
        <f>+dr!F1008</f>
        <v>-7.4338000000001569E-4</v>
      </c>
      <c r="H1021" s="264">
        <f>+dr!G1008</f>
        <v>-1.6865000000000629E-4</v>
      </c>
      <c r="I1021" s="264">
        <f>+dr!H1008</f>
        <v>-6.4000000000000168E-4</v>
      </c>
      <c r="J1021" s="264">
        <f>+dr!I1008</f>
        <v>-1.0040000000000049E-3</v>
      </c>
      <c r="K1021" s="264">
        <f>+dr!J1008</f>
        <v>0</v>
      </c>
      <c r="M1021" s="6">
        <f t="shared" si="374"/>
        <v>1004</v>
      </c>
      <c r="N1021" s="1">
        <f t="shared" si="368"/>
        <v>43467</v>
      </c>
      <c r="O1021" s="263">
        <f t="shared" si="369"/>
        <v>38.742714685985241</v>
      </c>
      <c r="P1021" s="263">
        <f t="shared" si="370"/>
        <v>9.1696445805161915</v>
      </c>
      <c r="Q1021" s="263">
        <f t="shared" si="371"/>
        <v>15.413059392265192</v>
      </c>
      <c r="R1021" s="263">
        <f t="shared" si="375"/>
        <v>315.34833678746094</v>
      </c>
      <c r="S1021" s="98">
        <f t="shared" si="372"/>
        <v>2.9933813846153831E-2</v>
      </c>
      <c r="T1021" s="265">
        <f>R1021-'Ejercicio 7'!$J$12*EXP(-S1021*34/360)</f>
        <v>315.25138903232056</v>
      </c>
      <c r="U1021" s="280">
        <f t="shared" si="376"/>
        <v>8.1839330000000002E-2</v>
      </c>
      <c r="V1021" s="280">
        <f t="shared" si="377"/>
        <v>8.1980810000000001E-2</v>
      </c>
      <c r="W1021" s="280">
        <f t="shared" si="378"/>
        <v>-1.2804700000000058E-3</v>
      </c>
      <c r="X1021" s="280">
        <f t="shared" si="379"/>
        <v>0</v>
      </c>
      <c r="Y1021" s="262">
        <f t="shared" si="380"/>
        <v>9.9367780698667065</v>
      </c>
      <c r="Z1021" s="262">
        <f t="shared" si="381"/>
        <v>9.7959302831965029</v>
      </c>
      <c r="AA1021" s="262">
        <f t="shared" si="382"/>
        <v>10.00044829509595</v>
      </c>
      <c r="AB1021" s="262">
        <f t="shared" si="383"/>
        <v>10</v>
      </c>
      <c r="AD1021" s="6">
        <f t="shared" si="384"/>
        <v>1004</v>
      </c>
      <c r="AE1021" s="1">
        <f t="shared" si="385"/>
        <v>43537</v>
      </c>
      <c r="AF1021" s="262">
        <f t="shared" si="386"/>
        <v>-1.1103336859852391</v>
      </c>
      <c r="AG1021" s="262">
        <f t="shared" si="387"/>
        <v>-3.9644580516190686E-2</v>
      </c>
      <c r="AH1021" s="262">
        <f t="shared" si="388"/>
        <v>-0.62305939226519236</v>
      </c>
      <c r="AI1021" s="262">
        <f t="shared" si="389"/>
        <v>-10.22834178746092</v>
      </c>
      <c r="AJ1021" s="262">
        <f t="shared" si="390"/>
        <v>7.4338000000001569E-4</v>
      </c>
      <c r="AK1021" s="262">
        <f t="shared" si="391"/>
        <v>-315.25138903232056</v>
      </c>
    </row>
    <row r="1022" spans="1:37" x14ac:dyDescent="0.25">
      <c r="A1022" s="6">
        <f t="shared" si="373"/>
        <v>1005</v>
      </c>
      <c r="B1022" s="245">
        <f>+Rendimientos!F1695</f>
        <v>43468</v>
      </c>
      <c r="C1022" s="247">
        <f>+Rendimientos!G1695</f>
        <v>-1.9638874071922139E-2</v>
      </c>
      <c r="D1022" s="247">
        <f>+Rendimientos!H1695</f>
        <v>0</v>
      </c>
      <c r="E1022" s="247">
        <f>+Rendimientos!I1695</f>
        <v>-1.5359233490144508E-2</v>
      </c>
      <c r="F1022">
        <f>+VLOOKUP(B1022,ASURB.MX!$A$2:$H$1054,8,FALSE)</f>
        <v>-1.530514215848703E-2</v>
      </c>
      <c r="G1022" s="264">
        <f>+dr!F1009</f>
        <v>-7.6069999999998916E-4</v>
      </c>
      <c r="H1022" s="264">
        <f>+dr!G1009</f>
        <v>-1.063300000000017E-4</v>
      </c>
      <c r="I1022" s="264">
        <f>+dr!H1009</f>
        <v>1.026099999999891E-4</v>
      </c>
      <c r="J1022" s="264">
        <f>+dr!I1009</f>
        <v>-1.9425000000000692E-4</v>
      </c>
      <c r="K1022" s="264">
        <f>+dr!J1009</f>
        <v>0</v>
      </c>
      <c r="M1022" s="6">
        <f t="shared" si="374"/>
        <v>1005</v>
      </c>
      <c r="N1022" s="1">
        <f t="shared" si="368"/>
        <v>43468</v>
      </c>
      <c r="O1022" s="263">
        <f t="shared" si="369"/>
        <v>36.900533263050157</v>
      </c>
      <c r="P1022" s="263">
        <f t="shared" si="370"/>
        <v>9.1300000000000008</v>
      </c>
      <c r="Q1022" s="263">
        <f t="shared" si="371"/>
        <v>14.564572564612323</v>
      </c>
      <c r="R1022" s="263">
        <f t="shared" si="375"/>
        <v>300.48564525694553</v>
      </c>
      <c r="S1022" s="98">
        <f t="shared" si="372"/>
        <v>2.9916493846153858E-2</v>
      </c>
      <c r="T1022" s="265">
        <f>R1022-'Ejercicio 7'!$J$12*EXP(-S1022*34/360)</f>
        <v>300.38869734322003</v>
      </c>
      <c r="U1022" s="280">
        <f t="shared" si="376"/>
        <v>8.1901650000000006E-2</v>
      </c>
      <c r="V1022" s="280">
        <f t="shared" si="377"/>
        <v>8.2723419999999992E-2</v>
      </c>
      <c r="W1022" s="280">
        <f t="shared" si="378"/>
        <v>-4.707200000000078E-4</v>
      </c>
      <c r="X1022" s="280">
        <f t="shared" si="379"/>
        <v>0</v>
      </c>
      <c r="Y1022" s="262">
        <f t="shared" si="380"/>
        <v>9.9367780698667065</v>
      </c>
      <c r="Z1022" s="262">
        <f t="shared" si="381"/>
        <v>9.7959302831965029</v>
      </c>
      <c r="AA1022" s="262">
        <f t="shared" si="382"/>
        <v>10.00044829509595</v>
      </c>
      <c r="AB1022" s="262">
        <f t="shared" si="383"/>
        <v>10</v>
      </c>
      <c r="AD1022" s="6">
        <f t="shared" si="384"/>
        <v>1005</v>
      </c>
      <c r="AE1022" s="1">
        <f t="shared" si="385"/>
        <v>43537</v>
      </c>
      <c r="AF1022" s="262">
        <f t="shared" si="386"/>
        <v>0.73184773694984528</v>
      </c>
      <c r="AG1022" s="262">
        <f t="shared" si="387"/>
        <v>0</v>
      </c>
      <c r="AH1022" s="262">
        <f t="shared" si="388"/>
        <v>0.22542743538767596</v>
      </c>
      <c r="AI1022" s="262">
        <f t="shared" si="389"/>
        <v>4.6343497430544858</v>
      </c>
      <c r="AJ1022" s="262">
        <f t="shared" si="390"/>
        <v>7.6069999999998916E-4</v>
      </c>
      <c r="AK1022" s="262">
        <f t="shared" si="391"/>
        <v>-300.38869734322003</v>
      </c>
    </row>
    <row r="1023" spans="1:37" x14ac:dyDescent="0.25">
      <c r="A1023" s="6">
        <f t="shared" si="373"/>
        <v>1006</v>
      </c>
      <c r="B1023" s="245">
        <f>+Rendimientos!F1696</f>
        <v>43469</v>
      </c>
      <c r="C1023" s="247">
        <f>+Rendimientos!G1696</f>
        <v>3.1266309994319222E-3</v>
      </c>
      <c r="D1023" s="247">
        <f>+Rendimientos!H1696</f>
        <v>1.7786529035185618E-3</v>
      </c>
      <c r="E1023" s="247">
        <f>+Rendimientos!I1696</f>
        <v>2.7871744448761247E-2</v>
      </c>
      <c r="F1023">
        <f>+VLOOKUP(B1023,ASURB.MX!$A$2:$H$1054,8,FALSE)</f>
        <v>3.0476080941024348E-2</v>
      </c>
      <c r="G1023" s="264">
        <f>+dr!F1010</f>
        <v>5.9077999999999908E-4</v>
      </c>
      <c r="H1023" s="264">
        <f>+dr!G1010</f>
        <v>-9.3570000000001152E-5</v>
      </c>
      <c r="I1023" s="264">
        <f>+dr!H1010</f>
        <v>7.1500000000251918E-6</v>
      </c>
      <c r="J1023" s="264">
        <f>+dr!I1010</f>
        <v>-1.8017999999998813E-4</v>
      </c>
      <c r="K1023" s="264">
        <f>+dr!J1010</f>
        <v>0</v>
      </c>
      <c r="M1023" s="6">
        <f t="shared" si="374"/>
        <v>1006</v>
      </c>
      <c r="N1023" s="1">
        <f t="shared" si="368"/>
        <v>43469</v>
      </c>
      <c r="O1023" s="263">
        <f t="shared" si="369"/>
        <v>37.750227704592902</v>
      </c>
      <c r="P1023" s="263">
        <f t="shared" si="370"/>
        <v>9.1462535514373666</v>
      </c>
      <c r="Q1023" s="263">
        <f t="shared" si="371"/>
        <v>15.208021534320322</v>
      </c>
      <c r="R1023" s="263">
        <f t="shared" si="375"/>
        <v>314.56200357973489</v>
      </c>
      <c r="S1023" s="98">
        <f t="shared" si="372"/>
        <v>3.1267973846153846E-2</v>
      </c>
      <c r="T1023" s="265">
        <f>R1023-'Ejercicio 7'!$J$12*EXP(-S1023*34/360)</f>
        <v>314.46506803962984</v>
      </c>
      <c r="U1023" s="280">
        <f t="shared" si="376"/>
        <v>8.1914410000000007E-2</v>
      </c>
      <c r="V1023" s="280">
        <f t="shared" si="377"/>
        <v>8.2627960000000028E-2</v>
      </c>
      <c r="W1023" s="280">
        <f t="shared" si="378"/>
        <v>-4.5664999999998901E-4</v>
      </c>
      <c r="X1023" s="280">
        <f t="shared" si="379"/>
        <v>0</v>
      </c>
      <c r="Y1023" s="262">
        <f t="shared" si="380"/>
        <v>9.9367780698667065</v>
      </c>
      <c r="Z1023" s="262">
        <f t="shared" si="381"/>
        <v>9.7959302831965029</v>
      </c>
      <c r="AA1023" s="262">
        <f t="shared" si="382"/>
        <v>10.00044829509595</v>
      </c>
      <c r="AB1023" s="262">
        <f t="shared" si="383"/>
        <v>10</v>
      </c>
      <c r="AD1023" s="6">
        <f t="shared" si="384"/>
        <v>1006</v>
      </c>
      <c r="AE1023" s="1">
        <f t="shared" si="385"/>
        <v>43537</v>
      </c>
      <c r="AF1023" s="262">
        <f t="shared" si="386"/>
        <v>-0.1178467045928997</v>
      </c>
      <c r="AG1023" s="262">
        <f t="shared" si="387"/>
        <v>-1.6253551437365843E-2</v>
      </c>
      <c r="AH1023" s="262">
        <f t="shared" si="388"/>
        <v>-0.41802153432032263</v>
      </c>
      <c r="AI1023" s="262">
        <f t="shared" si="389"/>
        <v>-9.4420085797348747</v>
      </c>
      <c r="AJ1023" s="262">
        <f t="shared" si="390"/>
        <v>-5.9077999999999908E-4</v>
      </c>
      <c r="AK1023" s="262">
        <f t="shared" si="391"/>
        <v>-314.46506803962984</v>
      </c>
    </row>
    <row r="1024" spans="1:37" x14ac:dyDescent="0.25">
      <c r="A1024" s="6">
        <f t="shared" si="373"/>
        <v>1007</v>
      </c>
      <c r="B1024" s="245">
        <f>+Rendimientos!F1697</f>
        <v>43472</v>
      </c>
      <c r="C1024" s="247">
        <f>+Rendimientos!G1697</f>
        <v>2.8719922652419787E-2</v>
      </c>
      <c r="D1024" s="247">
        <f>+Rendimientos!H1697</f>
        <v>-7.1336982345693682E-3</v>
      </c>
      <c r="E1024" s="247">
        <f>+Rendimientos!I1697</f>
        <v>1.9614259312181284E-3</v>
      </c>
      <c r="F1024">
        <f>+VLOOKUP(B1024,ASURB.MX!$A$2:$H$1054,8,FALSE)</f>
        <v>2.1767051925177722E-2</v>
      </c>
      <c r="G1024" s="264">
        <f>+dr!F1011</f>
        <v>3.9780000000000371E-4</v>
      </c>
      <c r="H1024" s="264">
        <f>+dr!G1011</f>
        <v>3.8190000000000446E-4</v>
      </c>
      <c r="I1024" s="264">
        <f>+dr!H1011</f>
        <v>-1.7731000000001385E-4</v>
      </c>
      <c r="J1024" s="264">
        <f>+dr!I1011</f>
        <v>5.6589999999995255E-5</v>
      </c>
      <c r="K1024" s="264">
        <f>+dr!J1011</f>
        <v>0</v>
      </c>
      <c r="M1024" s="6">
        <f t="shared" si="374"/>
        <v>1007</v>
      </c>
      <c r="N1024" s="1">
        <f t="shared" si="368"/>
        <v>43472</v>
      </c>
      <c r="O1024" s="263">
        <f t="shared" si="369"/>
        <v>38.728849957336116</v>
      </c>
      <c r="P1024" s="263">
        <f t="shared" si="370"/>
        <v>9.0651010949439108</v>
      </c>
      <c r="Q1024" s="263">
        <f t="shared" si="371"/>
        <v>14.819037958115185</v>
      </c>
      <c r="R1024" s="263">
        <f t="shared" si="375"/>
        <v>311.83436872906964</v>
      </c>
      <c r="S1024" s="98">
        <f t="shared" si="372"/>
        <v>3.1074993846153851E-2</v>
      </c>
      <c r="T1024" s="265">
        <f>R1024-'Ejercicio 7'!$J$12*EXP(-S1024*34/360)</f>
        <v>311.73743142221213</v>
      </c>
      <c r="U1024" s="280">
        <f t="shared" si="376"/>
        <v>8.2389880000000013E-2</v>
      </c>
      <c r="V1024" s="280">
        <f t="shared" si="377"/>
        <v>8.2443499999999989E-2</v>
      </c>
      <c r="W1024" s="280">
        <f t="shared" si="378"/>
        <v>-2.1988000000000563E-4</v>
      </c>
      <c r="X1024" s="280">
        <f t="shared" si="379"/>
        <v>0</v>
      </c>
      <c r="Y1024" s="262">
        <f t="shared" si="380"/>
        <v>9.9367780698667065</v>
      </c>
      <c r="Z1024" s="262">
        <f t="shared" si="381"/>
        <v>9.7959302831965029</v>
      </c>
      <c r="AA1024" s="262">
        <f t="shared" si="382"/>
        <v>10.00044829509595</v>
      </c>
      <c r="AB1024" s="262">
        <f t="shared" si="383"/>
        <v>10</v>
      </c>
      <c r="AD1024" s="6">
        <f t="shared" si="384"/>
        <v>1007</v>
      </c>
      <c r="AE1024" s="1">
        <f t="shared" si="385"/>
        <v>43537</v>
      </c>
      <c r="AF1024" s="262">
        <f t="shared" si="386"/>
        <v>-1.0964689573361142</v>
      </c>
      <c r="AG1024" s="262">
        <f t="shared" si="387"/>
        <v>6.4898905056089973E-2</v>
      </c>
      <c r="AH1024" s="262">
        <f t="shared" si="388"/>
        <v>-2.9037958115186058E-2</v>
      </c>
      <c r="AI1024" s="262">
        <f t="shared" si="389"/>
        <v>-6.7143737290696208</v>
      </c>
      <c r="AJ1024" s="262">
        <f t="shared" si="390"/>
        <v>-3.9780000000000371E-4</v>
      </c>
      <c r="AK1024" s="262">
        <f t="shared" si="391"/>
        <v>-311.73743142221213</v>
      </c>
    </row>
    <row r="1025" spans="1:37" x14ac:dyDescent="0.25">
      <c r="A1025" s="6">
        <f t="shared" si="373"/>
        <v>1008</v>
      </c>
      <c r="B1025" s="245">
        <f>+Rendimientos!F1698</f>
        <v>43473</v>
      </c>
      <c r="C1025" s="247">
        <f>+Rendimientos!G1698</f>
        <v>2.2000887397759159E-2</v>
      </c>
      <c r="D1025" s="247">
        <f>+Rendimientos!H1698</f>
        <v>3.8279563137549274E-3</v>
      </c>
      <c r="E1025" s="247">
        <f>+Rendimientos!I1698</f>
        <v>1.8764704585898993E-2</v>
      </c>
      <c r="F1025">
        <f>+VLOOKUP(B1025,ASURB.MX!$A$2:$H$1054,8,FALSE)</f>
        <v>2.3796185782407164E-2</v>
      </c>
      <c r="G1025" s="264">
        <f>+dr!F1012</f>
        <v>6.7140000000000255E-4</v>
      </c>
      <c r="H1025" s="264">
        <f>+dr!G1012</f>
        <v>-1.6115999999999353E-4</v>
      </c>
      <c r="I1025" s="264">
        <f>+dr!H1012</f>
        <v>1.70179999999992E-4</v>
      </c>
      <c r="J1025" s="264">
        <f>+dr!I1012</f>
        <v>3.1865999999999839E-4</v>
      </c>
      <c r="K1025" s="264">
        <f>+dr!J1012</f>
        <v>0</v>
      </c>
      <c r="M1025" s="6">
        <f t="shared" si="374"/>
        <v>1008</v>
      </c>
      <c r="N1025" s="1">
        <f t="shared" si="368"/>
        <v>43473</v>
      </c>
      <c r="O1025" s="263">
        <f t="shared" si="369"/>
        <v>38.469501709807886</v>
      </c>
      <c r="P1025" s="263">
        <f t="shared" si="370"/>
        <v>9.1650162186638031</v>
      </c>
      <c r="Q1025" s="263">
        <f t="shared" si="371"/>
        <v>15.070150228608751</v>
      </c>
      <c r="R1025" s="263">
        <f t="shared" si="375"/>
        <v>312.46776480989399</v>
      </c>
      <c r="S1025" s="98">
        <f t="shared" si="372"/>
        <v>3.1348593846153849E-2</v>
      </c>
      <c r="T1025" s="265">
        <f>R1025-'Ejercicio 7'!$J$12*EXP(-S1025*34/360)</f>
        <v>312.37083000786413</v>
      </c>
      <c r="U1025" s="280">
        <f t="shared" si="376"/>
        <v>8.1846820000000015E-2</v>
      </c>
      <c r="V1025" s="280">
        <f t="shared" si="377"/>
        <v>8.2790989999999995E-2</v>
      </c>
      <c r="W1025" s="280">
        <f t="shared" si="378"/>
        <v>4.2189999999997507E-5</v>
      </c>
      <c r="X1025" s="280">
        <f t="shared" si="379"/>
        <v>0</v>
      </c>
      <c r="Y1025" s="262">
        <f t="shared" si="380"/>
        <v>9.9367780698667065</v>
      </c>
      <c r="Z1025" s="262">
        <f t="shared" si="381"/>
        <v>9.7959302831965029</v>
      </c>
      <c r="AA1025" s="262">
        <f t="shared" si="382"/>
        <v>10.00044829509595</v>
      </c>
      <c r="AB1025" s="262">
        <f t="shared" si="383"/>
        <v>10</v>
      </c>
      <c r="AD1025" s="6">
        <f t="shared" si="384"/>
        <v>1008</v>
      </c>
      <c r="AE1025" s="1">
        <f t="shared" si="385"/>
        <v>43537</v>
      </c>
      <c r="AF1025" s="262">
        <f t="shared" si="386"/>
        <v>-0.83712070980788411</v>
      </c>
      <c r="AG1025" s="262">
        <f t="shared" si="387"/>
        <v>-3.5016218663802334E-2</v>
      </c>
      <c r="AH1025" s="262">
        <f t="shared" si="388"/>
        <v>-0.28015022860875227</v>
      </c>
      <c r="AI1025" s="262">
        <f t="shared" si="389"/>
        <v>-7.3477698098939754</v>
      </c>
      <c r="AJ1025" s="262">
        <f t="shared" si="390"/>
        <v>-6.7140000000000255E-4</v>
      </c>
      <c r="AK1025" s="262">
        <f t="shared" si="391"/>
        <v>-312.37083000786413</v>
      </c>
    </row>
    <row r="1026" spans="1:37" x14ac:dyDescent="0.25">
      <c r="A1026" s="6">
        <f t="shared" si="373"/>
        <v>1009</v>
      </c>
      <c r="B1026" s="245">
        <f>+Rendimientos!F1699</f>
        <v>43474</v>
      </c>
      <c r="C1026" s="247">
        <f>+Rendimientos!G1699</f>
        <v>8.8626872578453243E-3</v>
      </c>
      <c r="D1026" s="247">
        <f>+Rendimientos!H1699</f>
        <v>3.3057419208142036E-3</v>
      </c>
      <c r="E1026" s="247">
        <f>+Rendimientos!I1699</f>
        <v>-1.160554612030789E-2</v>
      </c>
      <c r="F1026">
        <f>+VLOOKUP(B1026,ASURB.MX!$A$2:$H$1054,8,FALSE)</f>
        <v>-9.2214996029890695E-5</v>
      </c>
      <c r="G1026" s="264">
        <f>+dr!F1013</f>
        <v>1.6229999999992084E-5</v>
      </c>
      <c r="H1026" s="264">
        <f>+dr!G1013</f>
        <v>-1.3090000000000324E-4</v>
      </c>
      <c r="I1026" s="264">
        <f>+dr!H1013</f>
        <v>-1.9192999999999294E-4</v>
      </c>
      <c r="J1026" s="264">
        <f>+dr!I1013</f>
        <v>-4.8351999999998729E-4</v>
      </c>
      <c r="K1026" s="264">
        <f>+dr!J1013</f>
        <v>0</v>
      </c>
      <c r="M1026" s="6">
        <f t="shared" si="374"/>
        <v>1009</v>
      </c>
      <c r="N1026" s="1">
        <f t="shared" si="368"/>
        <v>43474</v>
      </c>
      <c r="O1026" s="263">
        <f t="shared" si="369"/>
        <v>37.967387359050448</v>
      </c>
      <c r="P1026" s="263">
        <f t="shared" si="370"/>
        <v>9.1602313647514109</v>
      </c>
      <c r="Q1026" s="263">
        <f t="shared" si="371"/>
        <v>14.619346153846154</v>
      </c>
      <c r="R1026" s="263">
        <f t="shared" si="375"/>
        <v>305.0918596581426</v>
      </c>
      <c r="S1026" s="98">
        <f t="shared" si="372"/>
        <v>3.0693423846153839E-2</v>
      </c>
      <c r="T1026" s="265">
        <f>R1026-'Ejercicio 7'!$J$12*EXP(-S1026*34/360)</f>
        <v>304.99491885787626</v>
      </c>
      <c r="U1026" s="280">
        <f t="shared" si="376"/>
        <v>8.1877080000000005E-2</v>
      </c>
      <c r="V1026" s="280">
        <f t="shared" si="377"/>
        <v>8.242888000000001E-2</v>
      </c>
      <c r="W1026" s="280">
        <f t="shared" si="378"/>
        <v>-7.5998999999998818E-4</v>
      </c>
      <c r="X1026" s="280">
        <f t="shared" si="379"/>
        <v>0</v>
      </c>
      <c r="Y1026" s="262">
        <f t="shared" si="380"/>
        <v>9.9367780698667065</v>
      </c>
      <c r="Z1026" s="262">
        <f t="shared" si="381"/>
        <v>9.7959302831965029</v>
      </c>
      <c r="AA1026" s="262">
        <f t="shared" si="382"/>
        <v>10.00044829509595</v>
      </c>
      <c r="AB1026" s="262">
        <f t="shared" si="383"/>
        <v>10</v>
      </c>
      <c r="AD1026" s="6">
        <f t="shared" si="384"/>
        <v>1009</v>
      </c>
      <c r="AE1026" s="1">
        <f t="shared" si="385"/>
        <v>43537</v>
      </c>
      <c r="AF1026" s="262">
        <f t="shared" si="386"/>
        <v>-0.33500635905044618</v>
      </c>
      <c r="AG1026" s="262">
        <f t="shared" si="387"/>
        <v>-3.0231364751410084E-2</v>
      </c>
      <c r="AH1026" s="262">
        <f t="shared" si="388"/>
        <v>0.17065384615384538</v>
      </c>
      <c r="AI1026" s="262">
        <f t="shared" si="389"/>
        <v>2.8135341857421281E-2</v>
      </c>
      <c r="AJ1026" s="262">
        <f t="shared" si="390"/>
        <v>-1.6229999999992084E-5</v>
      </c>
      <c r="AK1026" s="262">
        <f t="shared" si="391"/>
        <v>-304.99491885787626</v>
      </c>
    </row>
    <row r="1027" spans="1:37" x14ac:dyDescent="0.25">
      <c r="A1027" s="6">
        <f t="shared" si="373"/>
        <v>1010</v>
      </c>
      <c r="B1027" s="245">
        <f>+Rendimientos!F1700</f>
        <v>43475</v>
      </c>
      <c r="C1027" s="247">
        <f>+Rendimientos!G1700</f>
        <v>-3.9292781398894382E-3</v>
      </c>
      <c r="D1027" s="247">
        <f>+Rendimientos!H1700</f>
        <v>5.5696650734733504E-3</v>
      </c>
      <c r="E1027" s="247">
        <f>+Rendimientos!I1700</f>
        <v>3.8835000263976122E-3</v>
      </c>
      <c r="F1027">
        <f>+VLOOKUP(B1027,ASURB.MX!$A$2:$H$1054,8,FALSE)</f>
        <v>1.3010931265617847E-2</v>
      </c>
      <c r="G1027" s="264">
        <f>+dr!F1014</f>
        <v>-1.5056899999999901E-3</v>
      </c>
      <c r="H1027" s="264">
        <f>+dr!G1014</f>
        <v>-6.232999999999933E-4</v>
      </c>
      <c r="I1027" s="264">
        <f>+dr!H1014</f>
        <v>-2.8087999999999724E-4</v>
      </c>
      <c r="J1027" s="264">
        <f>+dr!I1014</f>
        <v>4.8675999999998887E-4</v>
      </c>
      <c r="K1027" s="264">
        <f>+dr!J1014</f>
        <v>0</v>
      </c>
      <c r="M1027" s="6">
        <f t="shared" si="374"/>
        <v>1010</v>
      </c>
      <c r="N1027" s="1">
        <f t="shared" si="368"/>
        <v>43475</v>
      </c>
      <c r="O1027" s="263">
        <f t="shared" si="369"/>
        <v>37.484803035294128</v>
      </c>
      <c r="P1027" s="263">
        <f t="shared" si="370"/>
        <v>9.1809929170337217</v>
      </c>
      <c r="Q1027" s="263">
        <f t="shared" si="371"/>
        <v>14.847548638132295</v>
      </c>
      <c r="R1027" s="263">
        <f t="shared" si="375"/>
        <v>309.11582867216208</v>
      </c>
      <c r="S1027" s="98">
        <f t="shared" si="372"/>
        <v>2.9171503846153857E-2</v>
      </c>
      <c r="T1027" s="265">
        <f>R1027-'Ejercicio 7'!$J$12*EXP(-S1027*34/360)</f>
        <v>309.01887393692522</v>
      </c>
      <c r="U1027" s="280">
        <f t="shared" si="376"/>
        <v>8.1384680000000015E-2</v>
      </c>
      <c r="V1027" s="280">
        <f t="shared" si="377"/>
        <v>8.2339930000000006E-2</v>
      </c>
      <c r="W1027" s="280">
        <f t="shared" si="378"/>
        <v>2.1028999999998799E-4</v>
      </c>
      <c r="X1027" s="280">
        <f t="shared" si="379"/>
        <v>0</v>
      </c>
      <c r="Y1027" s="262">
        <f t="shared" si="380"/>
        <v>9.9367780698667065</v>
      </c>
      <c r="Z1027" s="262">
        <f t="shared" si="381"/>
        <v>9.7959302831965029</v>
      </c>
      <c r="AA1027" s="262">
        <f t="shared" si="382"/>
        <v>10.00044829509595</v>
      </c>
      <c r="AB1027" s="262">
        <f t="shared" si="383"/>
        <v>10</v>
      </c>
      <c r="AD1027" s="6">
        <f t="shared" si="384"/>
        <v>1010</v>
      </c>
      <c r="AE1027" s="1">
        <f t="shared" si="385"/>
        <v>43537</v>
      </c>
      <c r="AF1027" s="262">
        <f t="shared" si="386"/>
        <v>0.14757796470587436</v>
      </c>
      <c r="AG1027" s="262">
        <f t="shared" si="387"/>
        <v>-5.0992917033720886E-2</v>
      </c>
      <c r="AH1027" s="262">
        <f t="shared" si="388"/>
        <v>-5.7548638132296048E-2</v>
      </c>
      <c r="AI1027" s="262">
        <f t="shared" si="389"/>
        <v>-3.995833672162064</v>
      </c>
      <c r="AJ1027" s="262">
        <f t="shared" si="390"/>
        <v>1.5056899999999901E-3</v>
      </c>
      <c r="AK1027" s="262">
        <f t="shared" si="391"/>
        <v>-309.01887393692522</v>
      </c>
    </row>
    <row r="1028" spans="1:37" x14ac:dyDescent="0.25">
      <c r="A1028" s="6">
        <f t="shared" si="373"/>
        <v>1011</v>
      </c>
      <c r="B1028" s="245">
        <f>+Rendimientos!F1701</f>
        <v>43476</v>
      </c>
      <c r="C1028" s="247">
        <f>+Rendimientos!G1701</f>
        <v>-1.1881327886752788E-2</v>
      </c>
      <c r="D1028" s="247">
        <f>+Rendimientos!H1701</f>
        <v>-2.6088422934478661E-2</v>
      </c>
      <c r="E1028" s="247">
        <f>+Rendimientos!I1701</f>
        <v>3.0536723860081702E-2</v>
      </c>
      <c r="F1028">
        <f>+VLOOKUP(B1028,ASURB.MX!$A$2:$H$1054,8,FALSE)</f>
        <v>-9.1071046204693924E-4</v>
      </c>
      <c r="G1028" s="264">
        <f>+dr!F1015</f>
        <v>5.8758999999998507E-4</v>
      </c>
      <c r="H1028" s="264">
        <f>+dr!G1015</f>
        <v>-3.3015999999999601E-4</v>
      </c>
      <c r="I1028" s="264">
        <f>+dr!H1015</f>
        <v>3.3800000000000496E-5</v>
      </c>
      <c r="J1028" s="264">
        <f>+dr!I1015</f>
        <v>-3.9999999992823554E-8</v>
      </c>
      <c r="K1028" s="264">
        <f>+dr!J1015</f>
        <v>0</v>
      </c>
      <c r="M1028" s="6">
        <f t="shared" si="374"/>
        <v>1011</v>
      </c>
      <c r="N1028" s="1">
        <f t="shared" si="368"/>
        <v>43476</v>
      </c>
      <c r="O1028" s="263">
        <f t="shared" si="369"/>
        <v>37.187904059055114</v>
      </c>
      <c r="P1028" s="263">
        <f t="shared" si="370"/>
        <v>8.8948928208288933</v>
      </c>
      <c r="Q1028" s="263">
        <f t="shared" si="371"/>
        <v>15.248604651162792</v>
      </c>
      <c r="R1028" s="263">
        <f t="shared" si="375"/>
        <v>304.84224552224839</v>
      </c>
      <c r="S1028" s="98">
        <f t="shared" si="372"/>
        <v>3.1264783846153832E-2</v>
      </c>
      <c r="T1028" s="265">
        <f>R1028-'Ejercicio 7'!$J$12*EXP(-S1028*34/360)</f>
        <v>304.74530995293884</v>
      </c>
      <c r="U1028" s="280">
        <f t="shared" si="376"/>
        <v>8.1677820000000012E-2</v>
      </c>
      <c r="V1028" s="280">
        <f t="shared" si="377"/>
        <v>8.2654610000000003E-2</v>
      </c>
      <c r="W1028" s="280">
        <f t="shared" si="378"/>
        <v>-2.7650999999999371E-4</v>
      </c>
      <c r="X1028" s="280">
        <f t="shared" si="379"/>
        <v>0</v>
      </c>
      <c r="Y1028" s="262">
        <f t="shared" si="380"/>
        <v>9.9367780698667065</v>
      </c>
      <c r="Z1028" s="262">
        <f t="shared" si="381"/>
        <v>9.7959302831965029</v>
      </c>
      <c r="AA1028" s="262">
        <f t="shared" si="382"/>
        <v>10.00044829509595</v>
      </c>
      <c r="AB1028" s="262">
        <f t="shared" si="383"/>
        <v>10</v>
      </c>
      <c r="AD1028" s="6">
        <f t="shared" si="384"/>
        <v>1011</v>
      </c>
      <c r="AE1028" s="1">
        <f t="shared" si="385"/>
        <v>43537</v>
      </c>
      <c r="AF1028" s="262">
        <f t="shared" si="386"/>
        <v>0.4444769409448881</v>
      </c>
      <c r="AG1028" s="262">
        <f t="shared" si="387"/>
        <v>0.23510717917110746</v>
      </c>
      <c r="AH1028" s="262">
        <f t="shared" si="388"/>
        <v>-0.45860465116279236</v>
      </c>
      <c r="AI1028" s="262">
        <f t="shared" si="389"/>
        <v>0.27774947775162673</v>
      </c>
      <c r="AJ1028" s="262">
        <f t="shared" si="390"/>
        <v>-5.8758999999998507E-4</v>
      </c>
      <c r="AK1028" s="262">
        <f t="shared" si="391"/>
        <v>-304.74530995293884</v>
      </c>
    </row>
    <row r="1029" spans="1:37" x14ac:dyDescent="0.25">
      <c r="A1029" s="6">
        <f t="shared" si="373"/>
        <v>1012</v>
      </c>
      <c r="B1029" s="245">
        <f>+Rendimientos!F1702</f>
        <v>43479</v>
      </c>
      <c r="C1029" s="247">
        <f>+Rendimientos!G1702</f>
        <v>-9.0045630930817265E-3</v>
      </c>
      <c r="D1029" s="247">
        <f>+Rendimientos!H1702</f>
        <v>-1.6460198813789399E-2</v>
      </c>
      <c r="E1029" s="247">
        <f>+Rendimientos!I1702</f>
        <v>-2.8600614833215295E-2</v>
      </c>
      <c r="F1029">
        <f>+VLOOKUP(B1029,ASURB.MX!$A$2:$H$1054,8,FALSE)</f>
        <v>-1.2346240789438943E-2</v>
      </c>
      <c r="G1029" s="264">
        <f>+dr!F1016</f>
        <v>1.575389999999996E-3</v>
      </c>
      <c r="H1029" s="264">
        <f>+dr!G1016</f>
        <v>1.5735999999999528E-4</v>
      </c>
      <c r="I1029" s="264">
        <f>+dr!H1016</f>
        <v>-2.6837999999999862E-4</v>
      </c>
      <c r="J1029" s="264">
        <f>+dr!I1016</f>
        <v>-2.0609000000000599E-4</v>
      </c>
      <c r="K1029" s="264">
        <f>+dr!J1016</f>
        <v>0</v>
      </c>
      <c r="M1029" s="6">
        <f t="shared" si="374"/>
        <v>1012</v>
      </c>
      <c r="N1029" s="1">
        <f t="shared" si="368"/>
        <v>43479</v>
      </c>
      <c r="O1029" s="263">
        <f t="shared" si="369"/>
        <v>37.295038939243028</v>
      </c>
      <c r="P1029" s="263">
        <f t="shared" si="370"/>
        <v>8.9809484591253881</v>
      </c>
      <c r="Q1029" s="263">
        <f t="shared" si="371"/>
        <v>14.372988721804511</v>
      </c>
      <c r="R1029" s="263">
        <f t="shared" si="375"/>
        <v>301.37606933293864</v>
      </c>
      <c r="S1029" s="98">
        <f t="shared" si="372"/>
        <v>3.2252583846153843E-2</v>
      </c>
      <c r="T1029" s="265">
        <f>R1029-'Ejercicio 7'!$J$12*EXP(-S1029*34/360)</f>
        <v>301.27914280654193</v>
      </c>
      <c r="U1029" s="280">
        <f t="shared" si="376"/>
        <v>8.2165340000000003E-2</v>
      </c>
      <c r="V1029" s="280">
        <f t="shared" si="377"/>
        <v>8.2352430000000004E-2</v>
      </c>
      <c r="W1029" s="280">
        <f t="shared" si="378"/>
        <v>-4.8256000000000687E-4</v>
      </c>
      <c r="X1029" s="280">
        <f t="shared" si="379"/>
        <v>0</v>
      </c>
      <c r="Y1029" s="262">
        <f t="shared" si="380"/>
        <v>9.9367780698667065</v>
      </c>
      <c r="Z1029" s="262">
        <f t="shared" si="381"/>
        <v>9.7959302831965029</v>
      </c>
      <c r="AA1029" s="262">
        <f t="shared" si="382"/>
        <v>10.00044829509595</v>
      </c>
      <c r="AB1029" s="262">
        <f t="shared" si="383"/>
        <v>10</v>
      </c>
      <c r="AD1029" s="6">
        <f t="shared" si="384"/>
        <v>1012</v>
      </c>
      <c r="AE1029" s="1">
        <f t="shared" si="385"/>
        <v>43537</v>
      </c>
      <c r="AF1029" s="262">
        <f t="shared" si="386"/>
        <v>0.33734206075697415</v>
      </c>
      <c r="AG1029" s="262">
        <f t="shared" si="387"/>
        <v>0.1490515408746127</v>
      </c>
      <c r="AH1029" s="262">
        <f t="shared" si="388"/>
        <v>0.41701127819548844</v>
      </c>
      <c r="AI1029" s="262">
        <f t="shared" si="389"/>
        <v>3.7439256670613759</v>
      </c>
      <c r="AJ1029" s="262">
        <f t="shared" si="390"/>
        <v>-1.575389999999996E-3</v>
      </c>
      <c r="AK1029" s="262">
        <f t="shared" si="391"/>
        <v>-301.27914280654193</v>
      </c>
    </row>
    <row r="1030" spans="1:37" x14ac:dyDescent="0.25">
      <c r="A1030" s="6">
        <f t="shared" si="373"/>
        <v>1013</v>
      </c>
      <c r="B1030" s="245">
        <f>+Rendimientos!F1703</f>
        <v>43480</v>
      </c>
      <c r="C1030" s="247">
        <f>+Rendimientos!G1703</f>
        <v>-2.0120731134201197E-3</v>
      </c>
      <c r="D1030" s="247">
        <f>+Rendimientos!H1703</f>
        <v>1.87896673032866E-2</v>
      </c>
      <c r="E1030" s="247">
        <f>+Rendimientos!I1703</f>
        <v>2.5756614367956703E-3</v>
      </c>
      <c r="F1030">
        <f>+VLOOKUP(B1030,ASURB.MX!$A$2:$H$1054,8,FALSE)</f>
        <v>2.5891116921360219E-2</v>
      </c>
      <c r="G1030" s="264">
        <f>+dr!F1017</f>
        <v>3.6590000000016887E-5</v>
      </c>
      <c r="H1030" s="264">
        <f>+dr!G1017</f>
        <v>6.4699999999945357E-6</v>
      </c>
      <c r="I1030" s="264">
        <f>+dr!H1017</f>
        <v>-3.1520000000000159E-4</v>
      </c>
      <c r="J1030" s="264">
        <f>+dr!I1017</f>
        <v>8.5299999999927101E-6</v>
      </c>
      <c r="K1030" s="264">
        <f>+dr!J1017</f>
        <v>0</v>
      </c>
      <c r="M1030" s="6">
        <f t="shared" si="374"/>
        <v>1013</v>
      </c>
      <c r="N1030" s="1">
        <f t="shared" si="368"/>
        <v>43480</v>
      </c>
      <c r="O1030" s="263">
        <f t="shared" si="369"/>
        <v>37.556738023115585</v>
      </c>
      <c r="P1030" s="263">
        <f t="shared" si="370"/>
        <v>9.3031714849306706</v>
      </c>
      <c r="Q1030" s="263">
        <f t="shared" si="371"/>
        <v>14.828143133462282</v>
      </c>
      <c r="R1030" s="263">
        <f t="shared" si="375"/>
        <v>313.1230494087128</v>
      </c>
      <c r="S1030" s="98">
        <f t="shared" si="372"/>
        <v>3.0713783846153864E-2</v>
      </c>
      <c r="T1030" s="265">
        <f>R1030-'Ejercicio 7'!$J$12*EXP(-S1030*34/360)</f>
        <v>313.02610879485263</v>
      </c>
      <c r="U1030" s="280">
        <f t="shared" si="376"/>
        <v>8.2014450000000003E-2</v>
      </c>
      <c r="V1030" s="280">
        <f t="shared" si="377"/>
        <v>8.2305610000000001E-2</v>
      </c>
      <c r="W1030" s="280">
        <f t="shared" si="378"/>
        <v>-2.6794000000000817E-4</v>
      </c>
      <c r="X1030" s="280">
        <f t="shared" si="379"/>
        <v>0</v>
      </c>
      <c r="Y1030" s="262">
        <f t="shared" si="380"/>
        <v>9.9367780698667065</v>
      </c>
      <c r="Z1030" s="262">
        <f t="shared" si="381"/>
        <v>9.7959302831965029</v>
      </c>
      <c r="AA1030" s="262">
        <f t="shared" si="382"/>
        <v>10.00044829509595</v>
      </c>
      <c r="AB1030" s="262">
        <f t="shared" si="383"/>
        <v>10</v>
      </c>
      <c r="AD1030" s="6">
        <f t="shared" si="384"/>
        <v>1013</v>
      </c>
      <c r="AE1030" s="1">
        <f t="shared" si="385"/>
        <v>43537</v>
      </c>
      <c r="AF1030" s="262">
        <f t="shared" si="386"/>
        <v>7.5642976884417124E-2</v>
      </c>
      <c r="AG1030" s="262">
        <f t="shared" si="387"/>
        <v>-0.17317148493066981</v>
      </c>
      <c r="AH1030" s="262">
        <f t="shared" si="388"/>
        <v>-3.8143133462282819E-2</v>
      </c>
      <c r="AI1030" s="262">
        <f t="shared" si="389"/>
        <v>-8.0030544087127851</v>
      </c>
      <c r="AJ1030" s="262">
        <f t="shared" si="390"/>
        <v>-3.6590000000016887E-5</v>
      </c>
      <c r="AK1030" s="262">
        <f t="shared" si="391"/>
        <v>-313.02610879485263</v>
      </c>
    </row>
    <row r="1031" spans="1:37" x14ac:dyDescent="0.25">
      <c r="A1031" s="6">
        <f t="shared" si="373"/>
        <v>1014</v>
      </c>
      <c r="B1031" s="245">
        <f>+Rendimientos!F1704</f>
        <v>43481</v>
      </c>
      <c r="C1031" s="247">
        <f>+Rendimientos!G1704</f>
        <v>2.5846369177552297E-2</v>
      </c>
      <c r="D1031" s="247">
        <f>+Rendimientos!H1704</f>
        <v>5.4145200604968653E-3</v>
      </c>
      <c r="E1031" s="247">
        <f>+Rendimientos!I1704</f>
        <v>-1.6861618684272332E-2</v>
      </c>
      <c r="F1031">
        <f>+VLOOKUP(B1031,ASURB.MX!$A$2:$H$1054,8,FALSE)</f>
        <v>-5.9939157860856049E-4</v>
      </c>
      <c r="G1031" s="264">
        <f>+dr!F1018</f>
        <v>-5.9968000000000521E-4</v>
      </c>
      <c r="H1031" s="264">
        <f>+dr!G1018</f>
        <v>1.0122999999999382E-4</v>
      </c>
      <c r="I1031" s="264">
        <f>+dr!H1018</f>
        <v>2.0316000000000778E-4</v>
      </c>
      <c r="J1031" s="264">
        <f>+dr!I1018</f>
        <v>9.7500000000014242E-5</v>
      </c>
      <c r="K1031" s="264">
        <f>+dr!J1018</f>
        <v>0</v>
      </c>
      <c r="M1031" s="6">
        <f t="shared" si="374"/>
        <v>1014</v>
      </c>
      <c r="N1031" s="1">
        <f t="shared" si="368"/>
        <v>43481</v>
      </c>
      <c r="O1031" s="263">
        <f t="shared" si="369"/>
        <v>38.617720280966772</v>
      </c>
      <c r="P1031" s="263">
        <f t="shared" si="370"/>
        <v>9.1795686422558926</v>
      </c>
      <c r="Q1031" s="263">
        <f t="shared" si="371"/>
        <v>14.54270739549839</v>
      </c>
      <c r="R1031" s="263">
        <f t="shared" si="375"/>
        <v>304.93716344385331</v>
      </c>
      <c r="S1031" s="98">
        <f t="shared" si="372"/>
        <v>3.0077513846153842E-2</v>
      </c>
      <c r="T1031" s="265">
        <f>R1031-'Ejercicio 7'!$J$12*EXP(-S1031*34/360)</f>
        <v>304.84021700444663</v>
      </c>
      <c r="U1031" s="280">
        <f t="shared" si="376"/>
        <v>8.2109210000000002E-2</v>
      </c>
      <c r="V1031" s="280">
        <f t="shared" si="377"/>
        <v>8.2823970000000011E-2</v>
      </c>
      <c r="W1031" s="280">
        <f t="shared" si="378"/>
        <v>-1.7896999999998664E-4</v>
      </c>
      <c r="X1031" s="280">
        <f t="shared" si="379"/>
        <v>0</v>
      </c>
      <c r="Y1031" s="262">
        <f t="shared" si="380"/>
        <v>9.9367780698667065</v>
      </c>
      <c r="Z1031" s="262">
        <f t="shared" si="381"/>
        <v>9.7959302831965029</v>
      </c>
      <c r="AA1031" s="262">
        <f t="shared" si="382"/>
        <v>10.00044829509595</v>
      </c>
      <c r="AB1031" s="262">
        <f t="shared" si="383"/>
        <v>10</v>
      </c>
      <c r="AD1031" s="6">
        <f t="shared" si="384"/>
        <v>1014</v>
      </c>
      <c r="AE1031" s="1">
        <f t="shared" si="385"/>
        <v>43537</v>
      </c>
      <c r="AF1031" s="262">
        <f t="shared" si="386"/>
        <v>-0.98533928096676959</v>
      </c>
      <c r="AG1031" s="262">
        <f t="shared" si="387"/>
        <v>-4.9568642255891859E-2</v>
      </c>
      <c r="AH1031" s="262">
        <f t="shared" si="388"/>
        <v>0.2472926045016095</v>
      </c>
      <c r="AI1031" s="262">
        <f t="shared" si="389"/>
        <v>0.18283155614670932</v>
      </c>
      <c r="AJ1031" s="262">
        <f t="shared" si="390"/>
        <v>5.9968000000000521E-4</v>
      </c>
      <c r="AK1031" s="262">
        <f t="shared" si="391"/>
        <v>-304.84021700444663</v>
      </c>
    </row>
    <row r="1032" spans="1:37" x14ac:dyDescent="0.25">
      <c r="A1032" s="6">
        <f t="shared" si="373"/>
        <v>1015</v>
      </c>
      <c r="B1032" s="245">
        <f>+Rendimientos!F1705</f>
        <v>43482</v>
      </c>
      <c r="C1032" s="247">
        <f>+Rendimientos!G1705</f>
        <v>2.039895891269362E-2</v>
      </c>
      <c r="D1032" s="247">
        <f>+Rendimientos!H1705</f>
        <v>-1.1378409085242746E-2</v>
      </c>
      <c r="E1032" s="247">
        <f>+Rendimientos!I1705</f>
        <v>-4.2758684477894486E-2</v>
      </c>
      <c r="F1032">
        <f>+VLOOKUP(B1032,ASURB.MX!$A$2:$H$1054,8,FALSE)</f>
        <v>3.3522778421537381E-3</v>
      </c>
      <c r="G1032" s="264">
        <f>+dr!F1019</f>
        <v>-1.5061700000000011E-3</v>
      </c>
      <c r="H1032" s="264">
        <f>+dr!G1019</f>
        <v>-6.3040000000000318E-5</v>
      </c>
      <c r="I1032" s="264">
        <f>+dr!H1019</f>
        <v>3.9299999999978241E-5</v>
      </c>
      <c r="J1032" s="264">
        <f>+dr!I1019</f>
        <v>4.4399999999999995E-5</v>
      </c>
      <c r="K1032" s="264">
        <f>+dr!J1019</f>
        <v>0</v>
      </c>
      <c r="M1032" s="6">
        <f t="shared" si="374"/>
        <v>1015</v>
      </c>
      <c r="N1032" s="1">
        <f t="shared" si="368"/>
        <v>43482</v>
      </c>
      <c r="O1032" s="263">
        <f t="shared" si="369"/>
        <v>38.407925652600596</v>
      </c>
      <c r="P1032" s="263">
        <f t="shared" si="370"/>
        <v>9.026703912085086</v>
      </c>
      <c r="Q1032" s="263">
        <f t="shared" si="371"/>
        <v>14.170928711576195</v>
      </c>
      <c r="R1032" s="263">
        <f t="shared" si="375"/>
        <v>306.14455834946023</v>
      </c>
      <c r="S1032" s="98">
        <f t="shared" si="372"/>
        <v>2.9171023846153846E-2</v>
      </c>
      <c r="T1032" s="265">
        <f>R1032-'Ejercicio 7'!$J$12*EXP(-S1032*34/360)</f>
        <v>306.04760360982812</v>
      </c>
      <c r="U1032" s="280">
        <f t="shared" si="376"/>
        <v>8.1944940000000008E-2</v>
      </c>
      <c r="V1032" s="280">
        <f t="shared" si="377"/>
        <v>8.2660109999999981E-2</v>
      </c>
      <c r="W1032" s="280">
        <f t="shared" si="378"/>
        <v>-2.3207000000000089E-4</v>
      </c>
      <c r="X1032" s="280">
        <f t="shared" si="379"/>
        <v>0</v>
      </c>
      <c r="Y1032" s="262">
        <f t="shared" si="380"/>
        <v>9.9367780698667065</v>
      </c>
      <c r="Z1032" s="262">
        <f t="shared" si="381"/>
        <v>9.7959302831965029</v>
      </c>
      <c r="AA1032" s="262">
        <f t="shared" si="382"/>
        <v>10.00044829509595</v>
      </c>
      <c r="AB1032" s="262">
        <f t="shared" si="383"/>
        <v>10</v>
      </c>
      <c r="AD1032" s="6">
        <f t="shared" si="384"/>
        <v>1015</v>
      </c>
      <c r="AE1032" s="1">
        <f t="shared" si="385"/>
        <v>43537</v>
      </c>
      <c r="AF1032" s="262">
        <f t="shared" si="386"/>
        <v>-0.77554465260059402</v>
      </c>
      <c r="AG1032" s="262">
        <f t="shared" si="387"/>
        <v>0.10329608791491474</v>
      </c>
      <c r="AH1032" s="262">
        <f t="shared" si="388"/>
        <v>0.61907128842380388</v>
      </c>
      <c r="AI1032" s="262">
        <f t="shared" si="389"/>
        <v>-1.0245633494602089</v>
      </c>
      <c r="AJ1032" s="262">
        <f t="shared" si="390"/>
        <v>1.5061700000000011E-3</v>
      </c>
      <c r="AK1032" s="262">
        <f t="shared" si="391"/>
        <v>-306.04760360982812</v>
      </c>
    </row>
    <row r="1033" spans="1:37" x14ac:dyDescent="0.25">
      <c r="A1033" s="6">
        <f t="shared" si="373"/>
        <v>1016</v>
      </c>
      <c r="B1033" s="245">
        <f>+Rendimientos!F1706</f>
        <v>43483</v>
      </c>
      <c r="C1033" s="247">
        <f>+Rendimientos!G1706</f>
        <v>2.6567027384721706E-2</v>
      </c>
      <c r="D1033" s="247">
        <f>+Rendimientos!H1706</f>
        <v>-3.9088603934431818E-3</v>
      </c>
      <c r="E1033" s="247">
        <f>+Rendimientos!I1706</f>
        <v>-5.1832329527724791E-2</v>
      </c>
      <c r="F1033">
        <f>+VLOOKUP(B1033,ASURB.MX!$A$2:$H$1054,8,FALSE)</f>
        <v>4.5019200454598013E-3</v>
      </c>
      <c r="G1033" s="264">
        <f>+dr!F1020</f>
        <v>1.8852599999999997E-3</v>
      </c>
      <c r="H1033" s="264">
        <f>+dr!G1020</f>
        <v>-6.1009999999986353E-5</v>
      </c>
      <c r="I1033" s="264">
        <f>+dr!H1020</f>
        <v>-2.8149999999990682E-5</v>
      </c>
      <c r="J1033" s="264">
        <f>+dr!I1020</f>
        <v>-3.4438000000001912E-4</v>
      </c>
      <c r="K1033" s="264">
        <f>+dr!J1020</f>
        <v>0</v>
      </c>
      <c r="M1033" s="6">
        <f t="shared" si="374"/>
        <v>1016</v>
      </c>
      <c r="N1033" s="1">
        <f t="shared" si="368"/>
        <v>43483</v>
      </c>
      <c r="O1033" s="263">
        <f t="shared" si="369"/>
        <v>38.645560488461534</v>
      </c>
      <c r="P1033" s="263">
        <f t="shared" si="370"/>
        <v>9.0943817633166635</v>
      </c>
      <c r="Q1033" s="263">
        <f t="shared" si="371"/>
        <v>14.042928327645051</v>
      </c>
      <c r="R1033" s="263">
        <f t="shared" si="375"/>
        <v>306.49671744374308</v>
      </c>
      <c r="S1033" s="98">
        <f t="shared" si="372"/>
        <v>3.2562453846153847E-2</v>
      </c>
      <c r="T1033" s="265">
        <f>R1033-'Ejercicio 7'!$J$12*EXP(-S1033*34/360)</f>
        <v>306.39979375390811</v>
      </c>
      <c r="U1033" s="280">
        <f t="shared" si="376"/>
        <v>8.1946970000000022E-2</v>
      </c>
      <c r="V1033" s="280">
        <f t="shared" si="377"/>
        <v>8.2592660000000012E-2</v>
      </c>
      <c r="W1033" s="280">
        <f t="shared" si="378"/>
        <v>-6.2085000000002E-4</v>
      </c>
      <c r="X1033" s="280">
        <f t="shared" si="379"/>
        <v>0</v>
      </c>
      <c r="Y1033" s="262">
        <f t="shared" si="380"/>
        <v>9.9367780698667065</v>
      </c>
      <c r="Z1033" s="262">
        <f t="shared" si="381"/>
        <v>9.7959302831965029</v>
      </c>
      <c r="AA1033" s="262">
        <f t="shared" si="382"/>
        <v>10.00044829509595</v>
      </c>
      <c r="AB1033" s="262">
        <f t="shared" si="383"/>
        <v>10</v>
      </c>
      <c r="AD1033" s="6">
        <f t="shared" si="384"/>
        <v>1016</v>
      </c>
      <c r="AE1033" s="1">
        <f t="shared" si="385"/>
        <v>43537</v>
      </c>
      <c r="AF1033" s="262">
        <f t="shared" si="386"/>
        <v>-1.0131794884615317</v>
      </c>
      <c r="AG1033" s="262">
        <f t="shared" si="387"/>
        <v>3.5618236683337301E-2</v>
      </c>
      <c r="AH1033" s="262">
        <f t="shared" si="388"/>
        <v>0.74707167235494865</v>
      </c>
      <c r="AI1033" s="262">
        <f t="shared" si="389"/>
        <v>-1.3767224437430627</v>
      </c>
      <c r="AJ1033" s="262">
        <f t="shared" si="390"/>
        <v>-1.8852599999999997E-3</v>
      </c>
      <c r="AK1033" s="262">
        <f t="shared" si="391"/>
        <v>-306.39979375390811</v>
      </c>
    </row>
    <row r="1034" spans="1:37" x14ac:dyDescent="0.25">
      <c r="A1034" s="6">
        <f t="shared" si="373"/>
        <v>1017</v>
      </c>
      <c r="B1034" s="245">
        <f>+Rendimientos!F1707</f>
        <v>43486</v>
      </c>
      <c r="C1034" s="247">
        <f>+Rendimientos!G1707</f>
        <v>-8.4626739187336538E-3</v>
      </c>
      <c r="D1034" s="247">
        <f>+Rendimientos!H1707</f>
        <v>1.0906425180352867E-2</v>
      </c>
      <c r="E1034" s="247">
        <f>+Rendimientos!I1707</f>
        <v>-1.4388491690990671E-3</v>
      </c>
      <c r="F1034">
        <f>+VLOOKUP(B1034,ASURB.MX!$A$2:$H$1054,8,FALSE)</f>
        <v>-5.1295956200975157E-3</v>
      </c>
      <c r="G1034" s="264">
        <f>+dr!F1021</f>
        <v>-3.3004000000000366E-4</v>
      </c>
      <c r="H1034" s="264">
        <f>+dr!G1021</f>
        <v>1.8899999999988371E-5</v>
      </c>
      <c r="I1034" s="264">
        <f>+dr!H1021</f>
        <v>-1.5445999999999516E-4</v>
      </c>
      <c r="J1034" s="264">
        <f>+dr!I1021</f>
        <v>-1.9999999975595095E-8</v>
      </c>
      <c r="K1034" s="264">
        <f>+dr!J1021</f>
        <v>0</v>
      </c>
      <c r="M1034" s="6">
        <f t="shared" si="374"/>
        <v>1017</v>
      </c>
      <c r="N1034" s="1">
        <f t="shared" si="368"/>
        <v>43486</v>
      </c>
      <c r="O1034" s="263">
        <f t="shared" si="369"/>
        <v>37.31525419382023</v>
      </c>
      <c r="P1034" s="263">
        <f t="shared" si="370"/>
        <v>9.230120648633406</v>
      </c>
      <c r="Q1034" s="263">
        <f t="shared" si="371"/>
        <v>14.768734723220705</v>
      </c>
      <c r="R1034" s="263">
        <f t="shared" si="375"/>
        <v>303.55886022823205</v>
      </c>
      <c r="S1034" s="98">
        <f t="shared" si="372"/>
        <v>3.0347153846153843E-2</v>
      </c>
      <c r="T1034" s="265">
        <f>R1034-'Ejercicio 7'!$J$12*EXP(-S1034*34/360)</f>
        <v>303.46191625763191</v>
      </c>
      <c r="U1034" s="280">
        <f t="shared" si="376"/>
        <v>8.2026879999999996E-2</v>
      </c>
      <c r="V1034" s="280">
        <f t="shared" si="377"/>
        <v>8.2466350000000008E-2</v>
      </c>
      <c r="W1034" s="280">
        <f t="shared" si="378"/>
        <v>-2.7648999999997648E-4</v>
      </c>
      <c r="X1034" s="280">
        <f t="shared" si="379"/>
        <v>0</v>
      </c>
      <c r="Y1034" s="262">
        <f t="shared" si="380"/>
        <v>9.9367780698667065</v>
      </c>
      <c r="Z1034" s="262">
        <f t="shared" si="381"/>
        <v>9.7959302831965029</v>
      </c>
      <c r="AA1034" s="262">
        <f t="shared" si="382"/>
        <v>10.00044829509595</v>
      </c>
      <c r="AB1034" s="262">
        <f t="shared" si="383"/>
        <v>10</v>
      </c>
      <c r="AD1034" s="6">
        <f t="shared" si="384"/>
        <v>1017</v>
      </c>
      <c r="AE1034" s="1">
        <f t="shared" si="385"/>
        <v>43537</v>
      </c>
      <c r="AF1034" s="262">
        <f t="shared" si="386"/>
        <v>0.31712680617977185</v>
      </c>
      <c r="AG1034" s="262">
        <f t="shared" si="387"/>
        <v>-0.1001206486334052</v>
      </c>
      <c r="AH1034" s="262">
        <f t="shared" si="388"/>
        <v>2.126527677929424E-2</v>
      </c>
      <c r="AI1034" s="262">
        <f t="shared" si="389"/>
        <v>1.5611347717679678</v>
      </c>
      <c r="AJ1034" s="262">
        <f t="shared" si="390"/>
        <v>3.3004000000000366E-4</v>
      </c>
      <c r="AK1034" s="262">
        <f t="shared" si="391"/>
        <v>-303.46191625763191</v>
      </c>
    </row>
    <row r="1035" spans="1:37" x14ac:dyDescent="0.25">
      <c r="A1035" s="6">
        <f t="shared" si="373"/>
        <v>1018</v>
      </c>
      <c r="B1035" s="245">
        <f>+Rendimientos!F1708</f>
        <v>43487</v>
      </c>
      <c r="C1035" s="247">
        <f>+Rendimientos!G1708</f>
        <v>-1.906635450217899E-2</v>
      </c>
      <c r="D1035" s="247">
        <f>+Rendimientos!H1708</f>
        <v>-2.8450067103042809E-3</v>
      </c>
      <c r="E1035" s="247">
        <f>+Rendimientos!I1708</f>
        <v>-3.2933821671248996E-2</v>
      </c>
      <c r="F1035">
        <f>+VLOOKUP(B1035,ASURB.MX!$A$2:$H$1054,8,FALSE)</f>
        <v>1.2213895878288259E-2</v>
      </c>
      <c r="G1035" s="264">
        <f>+dr!F1022</f>
        <v>-2.1482999999999919E-4</v>
      </c>
      <c r="H1035" s="264">
        <f>+dr!G1022</f>
        <v>1.7775999999999903E-4</v>
      </c>
      <c r="I1035" s="264">
        <f>+dr!H1022</f>
        <v>1.3899999999900103E-6</v>
      </c>
      <c r="J1035" s="264">
        <f>+dr!I1022</f>
        <v>-6.4880000000017146E-5</v>
      </c>
      <c r="K1035" s="264">
        <f>+dr!J1022</f>
        <v>0</v>
      </c>
      <c r="M1035" s="6">
        <f t="shared" si="374"/>
        <v>1018</v>
      </c>
      <c r="N1035" s="1">
        <f t="shared" si="368"/>
        <v>43487</v>
      </c>
      <c r="O1035" s="263">
        <f t="shared" si="369"/>
        <v>36.921665589235133</v>
      </c>
      <c r="P1035" s="263">
        <f t="shared" si="370"/>
        <v>9.1040620031178268</v>
      </c>
      <c r="Q1035" s="263">
        <f t="shared" si="371"/>
        <v>14.310842332613388</v>
      </c>
      <c r="R1035" s="263">
        <f t="shared" si="375"/>
        <v>308.86955057714277</v>
      </c>
      <c r="S1035" s="98">
        <f t="shared" si="372"/>
        <v>3.0462363846153848E-2</v>
      </c>
      <c r="T1035" s="265">
        <f>R1035-'Ejercicio 7'!$J$12*EXP(-S1035*34/360)</f>
        <v>308.77260766137886</v>
      </c>
      <c r="U1035" s="280">
        <f t="shared" si="376"/>
        <v>8.2185740000000007E-2</v>
      </c>
      <c r="V1035" s="280">
        <f t="shared" si="377"/>
        <v>8.2622199999999993E-2</v>
      </c>
      <c r="W1035" s="280">
        <f t="shared" si="378"/>
        <v>-3.4135000000001803E-4</v>
      </c>
      <c r="X1035" s="280">
        <f t="shared" si="379"/>
        <v>0</v>
      </c>
      <c r="Y1035" s="262">
        <f t="shared" si="380"/>
        <v>9.9367780698667065</v>
      </c>
      <c r="Z1035" s="262">
        <f t="shared" si="381"/>
        <v>9.7959302831965029</v>
      </c>
      <c r="AA1035" s="262">
        <f t="shared" si="382"/>
        <v>10.00044829509595</v>
      </c>
      <c r="AB1035" s="262">
        <f t="shared" si="383"/>
        <v>10</v>
      </c>
      <c r="AD1035" s="6">
        <f t="shared" si="384"/>
        <v>1018</v>
      </c>
      <c r="AE1035" s="1">
        <f t="shared" si="385"/>
        <v>43537</v>
      </c>
      <c r="AF1035" s="262">
        <f t="shared" si="386"/>
        <v>0.71071541076486966</v>
      </c>
      <c r="AG1035" s="262">
        <f t="shared" si="387"/>
        <v>2.5937996882174019E-2</v>
      </c>
      <c r="AH1035" s="262">
        <f t="shared" si="388"/>
        <v>0.4791576673866107</v>
      </c>
      <c r="AI1035" s="262">
        <f t="shared" si="389"/>
        <v>-3.7495555771427576</v>
      </c>
      <c r="AJ1035" s="262">
        <f t="shared" si="390"/>
        <v>2.1482999999999919E-4</v>
      </c>
      <c r="AK1035" s="262">
        <f t="shared" si="391"/>
        <v>-308.77260766137886</v>
      </c>
    </row>
    <row r="1036" spans="1:37" x14ac:dyDescent="0.25">
      <c r="A1036" s="6">
        <f t="shared" si="373"/>
        <v>1019</v>
      </c>
      <c r="B1036" s="245">
        <f>+Rendimientos!F1709</f>
        <v>43488</v>
      </c>
      <c r="C1036" s="247">
        <f>+Rendimientos!G1709</f>
        <v>-3.9259212450673958E-2</v>
      </c>
      <c r="D1036" s="247">
        <f>+Rendimientos!H1709</f>
        <v>-1.8560179942153216E-2</v>
      </c>
      <c r="E1036" s="247">
        <f>+Rendimientos!I1709</f>
        <v>8.1512122307065577E-3</v>
      </c>
      <c r="F1036">
        <f>+VLOOKUP(B1036,ASURB.MX!$A$2:$H$1054,8,FALSE)</f>
        <v>8.2070381190485486E-3</v>
      </c>
      <c r="G1036" s="264">
        <f>+dr!F1023</f>
        <v>1.1950000000000849E-4</v>
      </c>
      <c r="H1036" s="264">
        <f>+dr!G1023</f>
        <v>-1.0707000000000078E-4</v>
      </c>
      <c r="I1036" s="264">
        <f>+dr!H1023</f>
        <v>3.9090000000005509E-5</v>
      </c>
      <c r="J1036" s="264">
        <f>+dr!I1023</f>
        <v>-8.5999999999142318E-7</v>
      </c>
      <c r="K1036" s="264">
        <f>+dr!J1023</f>
        <v>0</v>
      </c>
      <c r="M1036" s="6">
        <f t="shared" si="374"/>
        <v>1019</v>
      </c>
      <c r="N1036" s="1">
        <f t="shared" si="368"/>
        <v>43488</v>
      </c>
      <c r="O1036" s="263">
        <f t="shared" si="369"/>
        <v>36.183588661212703</v>
      </c>
      <c r="P1036" s="263">
        <f t="shared" si="370"/>
        <v>8.9621084256274059</v>
      </c>
      <c r="Q1036" s="263">
        <f t="shared" si="371"/>
        <v>14.911049107142858</v>
      </c>
      <c r="R1036" s="263">
        <f t="shared" si="375"/>
        <v>307.63443034983118</v>
      </c>
      <c r="S1036" s="98">
        <f t="shared" si="372"/>
        <v>3.0796693846153855E-2</v>
      </c>
      <c r="T1036" s="265">
        <f>R1036-'Ejercicio 7'!$J$12*EXP(-S1036*34/360)</f>
        <v>307.53749049505075</v>
      </c>
      <c r="U1036" s="280">
        <f t="shared" si="376"/>
        <v>8.1900910000000007E-2</v>
      </c>
      <c r="V1036" s="280">
        <f t="shared" si="377"/>
        <v>8.2659900000000008E-2</v>
      </c>
      <c r="W1036" s="280">
        <f t="shared" si="378"/>
        <v>-2.773299999999923E-4</v>
      </c>
      <c r="X1036" s="280">
        <f t="shared" si="379"/>
        <v>0</v>
      </c>
      <c r="Y1036" s="262">
        <f t="shared" si="380"/>
        <v>9.9367780698667065</v>
      </c>
      <c r="Z1036" s="262">
        <f t="shared" si="381"/>
        <v>9.7959302831965029</v>
      </c>
      <c r="AA1036" s="262">
        <f t="shared" si="382"/>
        <v>10.00044829509595</v>
      </c>
      <c r="AB1036" s="262">
        <f t="shared" si="383"/>
        <v>10</v>
      </c>
      <c r="AD1036" s="6">
        <f t="shared" si="384"/>
        <v>1019</v>
      </c>
      <c r="AE1036" s="1">
        <f t="shared" si="385"/>
        <v>43537</v>
      </c>
      <c r="AF1036" s="262">
        <f t="shared" si="386"/>
        <v>1.4487923387872996</v>
      </c>
      <c r="AG1036" s="262">
        <f t="shared" si="387"/>
        <v>0.16789157437259483</v>
      </c>
      <c r="AH1036" s="262">
        <f t="shared" si="388"/>
        <v>-0.12104910714285921</v>
      </c>
      <c r="AI1036" s="262">
        <f t="shared" si="389"/>
        <v>-2.5144353498311602</v>
      </c>
      <c r="AJ1036" s="262">
        <f t="shared" si="390"/>
        <v>-1.1950000000000849E-4</v>
      </c>
      <c r="AK1036" s="262">
        <f t="shared" si="391"/>
        <v>-307.53749049505075</v>
      </c>
    </row>
    <row r="1037" spans="1:37" x14ac:dyDescent="0.25">
      <c r="A1037" s="6">
        <f t="shared" si="373"/>
        <v>1020</v>
      </c>
      <c r="B1037" s="245">
        <f>+Rendimientos!F1710</f>
        <v>43489</v>
      </c>
      <c r="C1037" s="247">
        <f>+Rendimientos!G1710</f>
        <v>1.000500333583622E-3</v>
      </c>
      <c r="D1037" s="247">
        <f>+Rendimientos!H1710</f>
        <v>-7.1495060375240177E-3</v>
      </c>
      <c r="E1037" s="247">
        <f>+Rendimientos!I1710</f>
        <v>1.5379285179487707E-2</v>
      </c>
      <c r="F1037">
        <f>+VLOOKUP(B1037,ASURB.MX!$A$2:$H$1054,8,FALSE)</f>
        <v>-9.3791442045185278E-4</v>
      </c>
      <c r="G1037" s="264">
        <f>+dr!F1024</f>
        <v>3.4711999999999243E-4</v>
      </c>
      <c r="H1037" s="264">
        <f>+dr!G1024</f>
        <v>-6.6959999999990916E-5</v>
      </c>
      <c r="I1037" s="264">
        <f>+dr!H1024</f>
        <v>-4.7768999999998896E-4</v>
      </c>
      <c r="J1037" s="264">
        <f>+dr!I1024</f>
        <v>-4.3233000000000854E-4</v>
      </c>
      <c r="K1037" s="264">
        <f>+dr!J1024</f>
        <v>0</v>
      </c>
      <c r="M1037" s="6">
        <f t="shared" si="374"/>
        <v>1020</v>
      </c>
      <c r="N1037" s="1">
        <f t="shared" si="368"/>
        <v>43489</v>
      </c>
      <c r="O1037" s="263">
        <f t="shared" si="369"/>
        <v>37.670051051051054</v>
      </c>
      <c r="P1037" s="263">
        <f t="shared" si="370"/>
        <v>9.0649577967446557</v>
      </c>
      <c r="Q1037" s="263">
        <f t="shared" si="371"/>
        <v>15.01921771217712</v>
      </c>
      <c r="R1037" s="263">
        <f t="shared" si="375"/>
        <v>304.83395271928021</v>
      </c>
      <c r="S1037" s="98">
        <f t="shared" si="372"/>
        <v>3.1024313846153839E-2</v>
      </c>
      <c r="T1037" s="265">
        <f>R1037-'Ejercicio 7'!$J$12*EXP(-S1037*34/360)</f>
        <v>304.73701494843652</v>
      </c>
      <c r="U1037" s="280">
        <f t="shared" si="376"/>
        <v>8.1941020000000017E-2</v>
      </c>
      <c r="V1037" s="280">
        <f t="shared" si="377"/>
        <v>8.2143120000000014E-2</v>
      </c>
      <c r="W1037" s="280">
        <f t="shared" si="378"/>
        <v>-7.0880000000000942E-4</v>
      </c>
      <c r="X1037" s="280">
        <f t="shared" si="379"/>
        <v>0</v>
      </c>
      <c r="Y1037" s="262">
        <f t="shared" si="380"/>
        <v>9.9367780698667065</v>
      </c>
      <c r="Z1037" s="262">
        <f t="shared" si="381"/>
        <v>9.7959302831965029</v>
      </c>
      <c r="AA1037" s="262">
        <f t="shared" si="382"/>
        <v>10.00044829509595</v>
      </c>
      <c r="AB1037" s="262">
        <f t="shared" si="383"/>
        <v>10</v>
      </c>
      <c r="AD1037" s="6">
        <f t="shared" si="384"/>
        <v>1020</v>
      </c>
      <c r="AE1037" s="1">
        <f t="shared" si="385"/>
        <v>43537</v>
      </c>
      <c r="AF1037" s="262">
        <f t="shared" si="386"/>
        <v>-3.7670051051051701E-2</v>
      </c>
      <c r="AG1037" s="262">
        <f t="shared" si="387"/>
        <v>6.5042203255345044E-2</v>
      </c>
      <c r="AH1037" s="262">
        <f t="shared" si="388"/>
        <v>-0.22921771217712106</v>
      </c>
      <c r="AI1037" s="262">
        <f t="shared" si="389"/>
        <v>0.28604228071981197</v>
      </c>
      <c r="AJ1037" s="262">
        <f t="shared" si="390"/>
        <v>-3.4711999999999243E-4</v>
      </c>
      <c r="AK1037" s="262">
        <f t="shared" si="391"/>
        <v>-304.73701494843652</v>
      </c>
    </row>
    <row r="1038" spans="1:37" x14ac:dyDescent="0.25">
      <c r="A1038" s="6">
        <f t="shared" si="373"/>
        <v>1021</v>
      </c>
      <c r="B1038" s="245">
        <f>+Rendimientos!F1711</f>
        <v>43490</v>
      </c>
      <c r="C1038" s="247">
        <f>+Rendimientos!G1711</f>
        <v>9.950330853168092E-3</v>
      </c>
      <c r="D1038" s="247">
        <f>+Rendimientos!H1711</f>
        <v>7.1495060375241044E-3</v>
      </c>
      <c r="E1038" s="247">
        <f>+Rendimientos!I1711</f>
        <v>1.1560822401076006E-2</v>
      </c>
      <c r="F1038">
        <f>+VLOOKUP(B1038,ASURB.MX!$A$2:$H$1054,8,FALSE)</f>
        <v>3.5126107668896444E-3</v>
      </c>
      <c r="G1038" s="264">
        <f>+dr!F1025</f>
        <v>-8.1010000000006355E-5</v>
      </c>
      <c r="H1038" s="264">
        <f>+dr!G1025</f>
        <v>5.9999999996174225E-8</v>
      </c>
      <c r="I1038" s="264">
        <f>+dr!H1025</f>
        <v>2.8860000000005548E-5</v>
      </c>
      <c r="J1038" s="264">
        <f>+dr!I1025</f>
        <v>9.816999999999465E-5</v>
      </c>
      <c r="K1038" s="264">
        <f>+dr!J1025</f>
        <v>0</v>
      </c>
      <c r="M1038" s="6">
        <f t="shared" si="374"/>
        <v>1021</v>
      </c>
      <c r="N1038" s="1">
        <f t="shared" si="368"/>
        <v>43490</v>
      </c>
      <c r="O1038" s="263">
        <f t="shared" si="369"/>
        <v>38.008704810000005</v>
      </c>
      <c r="P1038" s="263">
        <f t="shared" si="370"/>
        <v>9.1955088891792265</v>
      </c>
      <c r="Q1038" s="263">
        <f t="shared" si="371"/>
        <v>14.961976744186046</v>
      </c>
      <c r="R1038" s="263">
        <f t="shared" si="375"/>
        <v>306.19364733707772</v>
      </c>
      <c r="S1038" s="98">
        <f t="shared" si="372"/>
        <v>3.059618384615384E-2</v>
      </c>
      <c r="T1038" s="265">
        <f>R1038-'Ejercicio 7'!$J$12*EXP(-S1038*34/360)</f>
        <v>306.09670564652453</v>
      </c>
      <c r="U1038" s="280">
        <f t="shared" si="376"/>
        <v>8.2008040000000004E-2</v>
      </c>
      <c r="V1038" s="280">
        <f t="shared" si="377"/>
        <v>8.2649670000000008E-2</v>
      </c>
      <c r="W1038" s="280">
        <f t="shared" si="378"/>
        <v>-1.7830000000000623E-4</v>
      </c>
      <c r="X1038" s="280">
        <f t="shared" si="379"/>
        <v>0</v>
      </c>
      <c r="Y1038" s="262">
        <f t="shared" si="380"/>
        <v>9.9367780698667065</v>
      </c>
      <c r="Z1038" s="262">
        <f t="shared" si="381"/>
        <v>9.7959302831965029</v>
      </c>
      <c r="AA1038" s="262">
        <f t="shared" si="382"/>
        <v>10.00044829509595</v>
      </c>
      <c r="AB1038" s="262">
        <f t="shared" si="383"/>
        <v>10</v>
      </c>
      <c r="AD1038" s="6">
        <f t="shared" si="384"/>
        <v>1021</v>
      </c>
      <c r="AE1038" s="1">
        <f t="shared" si="385"/>
        <v>43537</v>
      </c>
      <c r="AF1038" s="262">
        <f t="shared" si="386"/>
        <v>-0.37632381000000237</v>
      </c>
      <c r="AG1038" s="262">
        <f t="shared" si="387"/>
        <v>-6.5508889179225704E-2</v>
      </c>
      <c r="AH1038" s="262">
        <f t="shared" si="388"/>
        <v>-0.17197674418604691</v>
      </c>
      <c r="AI1038" s="262">
        <f t="shared" si="389"/>
        <v>-1.0736523370777036</v>
      </c>
      <c r="AJ1038" s="262">
        <f t="shared" si="390"/>
        <v>8.1010000000006355E-5</v>
      </c>
      <c r="AK1038" s="262">
        <f t="shared" si="391"/>
        <v>-306.09670564652453</v>
      </c>
    </row>
    <row r="1039" spans="1:37" x14ac:dyDescent="0.25">
      <c r="A1039" s="6">
        <f t="shared" si="373"/>
        <v>1022</v>
      </c>
      <c r="B1039" s="245">
        <f>+Rendimientos!F1712</f>
        <v>43493</v>
      </c>
      <c r="C1039" s="247">
        <f>+Rendimientos!G1712</f>
        <v>2.965894413378248E-3</v>
      </c>
      <c r="D1039" s="247">
        <f>+Rendimientos!H1712</f>
        <v>-1.35478563883612E-2</v>
      </c>
      <c r="E1039" s="247">
        <f>+Rendimientos!I1712</f>
        <v>-2.1574981400211257E-3</v>
      </c>
      <c r="F1039">
        <f>+VLOOKUP(B1039,ASURB.MX!$A$2:$H$1054,8,FALSE)</f>
        <v>-3.5712260966118902E-3</v>
      </c>
      <c r="G1039" s="264">
        <f>+dr!F1026</f>
        <v>8.093000000000683E-5</v>
      </c>
      <c r="H1039" s="264">
        <f>+dr!G1026</f>
        <v>6.2079999999992141E-5</v>
      </c>
      <c r="I1039" s="264">
        <f>+dr!H1026</f>
        <v>5.5599999999877969E-6</v>
      </c>
      <c r="J1039" s="264">
        <f>+dr!I1026</f>
        <v>3.9390000000014136E-5</v>
      </c>
      <c r="K1039" s="264">
        <f>+dr!J1026</f>
        <v>0</v>
      </c>
      <c r="M1039" s="6">
        <f t="shared" si="374"/>
        <v>1022</v>
      </c>
      <c r="N1039" s="1">
        <f t="shared" si="368"/>
        <v>43493</v>
      </c>
      <c r="O1039" s="263">
        <f t="shared" si="369"/>
        <v>37.744160349504952</v>
      </c>
      <c r="P1039" s="263">
        <f t="shared" si="370"/>
        <v>9.0071421803722949</v>
      </c>
      <c r="Q1039" s="263">
        <f t="shared" si="371"/>
        <v>14.758125</v>
      </c>
      <c r="R1039" s="263">
        <f t="shared" si="375"/>
        <v>304.03228589485087</v>
      </c>
      <c r="S1039" s="98">
        <f t="shared" si="372"/>
        <v>3.0758123846153854E-2</v>
      </c>
      <c r="T1039" s="265">
        <f>R1039-'Ejercicio 7'!$J$12*EXP(-S1039*34/360)</f>
        <v>303.93534568694486</v>
      </c>
      <c r="U1039" s="280">
        <f t="shared" si="376"/>
        <v>8.207006E-2</v>
      </c>
      <c r="V1039" s="280">
        <f t="shared" si="377"/>
        <v>8.2626369999999991E-2</v>
      </c>
      <c r="W1039" s="280">
        <f t="shared" si="378"/>
        <v>-2.3707999999998675E-4</v>
      </c>
      <c r="X1039" s="280">
        <f t="shared" si="379"/>
        <v>0</v>
      </c>
      <c r="Y1039" s="262">
        <f t="shared" si="380"/>
        <v>9.9367780698667065</v>
      </c>
      <c r="Z1039" s="262">
        <f t="shared" si="381"/>
        <v>9.7959302831965029</v>
      </c>
      <c r="AA1039" s="262">
        <f t="shared" si="382"/>
        <v>10.00044829509595</v>
      </c>
      <c r="AB1039" s="262">
        <f t="shared" si="383"/>
        <v>10</v>
      </c>
      <c r="AD1039" s="6">
        <f t="shared" si="384"/>
        <v>1022</v>
      </c>
      <c r="AE1039" s="1">
        <f t="shared" si="385"/>
        <v>43537</v>
      </c>
      <c r="AF1039" s="262">
        <f t="shared" si="386"/>
        <v>-0.11177934950494972</v>
      </c>
      <c r="AG1039" s="262">
        <f t="shared" si="387"/>
        <v>0.12285781962770592</v>
      </c>
      <c r="AH1039" s="262">
        <f t="shared" si="388"/>
        <v>3.1874999999999432E-2</v>
      </c>
      <c r="AI1039" s="262">
        <f t="shared" si="389"/>
        <v>1.0877091051491448</v>
      </c>
      <c r="AJ1039" s="262">
        <f t="shared" si="390"/>
        <v>-8.093000000000683E-5</v>
      </c>
      <c r="AK1039" s="262">
        <f t="shared" si="391"/>
        <v>-303.93534568694486</v>
      </c>
    </row>
    <row r="1040" spans="1:37" x14ac:dyDescent="0.25">
      <c r="A1040" s="6">
        <f t="shared" si="373"/>
        <v>1023</v>
      </c>
      <c r="B1040" s="245">
        <f>+Rendimientos!F1713</f>
        <v>43494</v>
      </c>
      <c r="C1040" s="247">
        <f>+Rendimientos!G1713</f>
        <v>-4.9480556173695251E-3</v>
      </c>
      <c r="D1040" s="247">
        <f>+Rendimientos!H1713</f>
        <v>-1.0703561860313428E-3</v>
      </c>
      <c r="E1040" s="247">
        <f>+Rendimientos!I1713</f>
        <v>1.3586193963643987E-2</v>
      </c>
      <c r="F1040">
        <f>+VLOOKUP(B1040,ASURB.MX!$A$2:$H$1054,8,FALSE)</f>
        <v>1.1137310239100725E-3</v>
      </c>
      <c r="G1040" s="264">
        <f>+dr!F1027</f>
        <v>-1.4042999999999972E-3</v>
      </c>
      <c r="H1040" s="264">
        <f>+dr!G1027</f>
        <v>-7.8919999999996215E-5</v>
      </c>
      <c r="I1040" s="264">
        <f>+dr!H1027</f>
        <v>-5.3451000000000193E-4</v>
      </c>
      <c r="J1040" s="264">
        <f>+dr!I1027</f>
        <v>-5.394300000000074E-4</v>
      </c>
      <c r="K1040" s="264">
        <f>+dr!J1027</f>
        <v>0</v>
      </c>
      <c r="M1040" s="6">
        <f t="shared" si="374"/>
        <v>1023</v>
      </c>
      <c r="N1040" s="1">
        <f t="shared" si="368"/>
        <v>43494</v>
      </c>
      <c r="O1040" s="263">
        <f t="shared" si="369"/>
        <v>37.446633808489636</v>
      </c>
      <c r="P1040" s="263">
        <f t="shared" si="370"/>
        <v>9.12023287610476</v>
      </c>
      <c r="Q1040" s="263">
        <f t="shared" si="371"/>
        <v>14.992311015118791</v>
      </c>
      <c r="R1040" s="263">
        <f t="shared" si="375"/>
        <v>305.46000590965036</v>
      </c>
      <c r="S1040" s="98">
        <f t="shared" si="372"/>
        <v>2.927289384615385E-2</v>
      </c>
      <c r="T1040" s="265">
        <f>R1040-'Ejercicio 7'!$J$12*EXP(-S1040*34/360)</f>
        <v>305.36305210282069</v>
      </c>
      <c r="U1040" s="280">
        <f t="shared" si="376"/>
        <v>8.1929060000000012E-2</v>
      </c>
      <c r="V1040" s="280">
        <f t="shared" si="377"/>
        <v>8.2086300000000001E-2</v>
      </c>
      <c r="W1040" s="280">
        <f t="shared" si="378"/>
        <v>-8.1590000000000829E-4</v>
      </c>
      <c r="X1040" s="280">
        <f t="shared" si="379"/>
        <v>0</v>
      </c>
      <c r="Y1040" s="262">
        <f t="shared" si="380"/>
        <v>9.9367780698667065</v>
      </c>
      <c r="Z1040" s="262">
        <f t="shared" si="381"/>
        <v>9.7959302831965029</v>
      </c>
      <c r="AA1040" s="262">
        <f t="shared" si="382"/>
        <v>10.00044829509595</v>
      </c>
      <c r="AB1040" s="262">
        <f t="shared" si="383"/>
        <v>10</v>
      </c>
      <c r="AD1040" s="6">
        <f t="shared" si="384"/>
        <v>1023</v>
      </c>
      <c r="AE1040" s="1">
        <f t="shared" si="385"/>
        <v>43537</v>
      </c>
      <c r="AF1040" s="262">
        <f t="shared" si="386"/>
        <v>0.18574719151036589</v>
      </c>
      <c r="AG1040" s="262">
        <f t="shared" si="387"/>
        <v>9.7671238952408146E-3</v>
      </c>
      <c r="AH1040" s="262">
        <f t="shared" si="388"/>
        <v>-0.20231101511879146</v>
      </c>
      <c r="AI1040" s="262">
        <f t="shared" si="389"/>
        <v>-0.34001090965034564</v>
      </c>
      <c r="AJ1040" s="262">
        <f t="shared" si="390"/>
        <v>1.4042999999999972E-3</v>
      </c>
      <c r="AK1040" s="262">
        <f t="shared" si="391"/>
        <v>-305.36305210282069</v>
      </c>
    </row>
    <row r="1041" spans="1:37" x14ac:dyDescent="0.25">
      <c r="A1041" s="6">
        <f t="shared" si="373"/>
        <v>1024</v>
      </c>
      <c r="B1041" s="245">
        <f>+Rendimientos!F1714</f>
        <v>43495</v>
      </c>
      <c r="C1041" s="247">
        <f>+Rendimientos!G1714</f>
        <v>1.4771317320312503E-2</v>
      </c>
      <c r="D1041" s="247">
        <f>+Rendimientos!H1714</f>
        <v>2.6768970916190161E-4</v>
      </c>
      <c r="E1041" s="247">
        <f>+Rendimientos!I1714</f>
        <v>-1.7915205053229449E-2</v>
      </c>
      <c r="F1041">
        <f>+VLOOKUP(B1041,ASURB.MX!$A$2:$H$1054,8,FALSE)</f>
        <v>4.7340676982826147E-3</v>
      </c>
      <c r="G1041" s="264">
        <f>+dr!F1028</f>
        <v>4.6399000000001134E-4</v>
      </c>
      <c r="H1041" s="264">
        <f>+dr!G1028</f>
        <v>1.1688000000001364E-4</v>
      </c>
      <c r="I1041" s="264">
        <f>+dr!H1028</f>
        <v>-7.8929999999990952E-5</v>
      </c>
      <c r="J1041" s="264">
        <f>+dr!I1028</f>
        <v>4.0000000000001146E-4</v>
      </c>
      <c r="K1041" s="264">
        <f>+dr!J1028</f>
        <v>0</v>
      </c>
      <c r="M1041" s="6">
        <f t="shared" si="374"/>
        <v>1024</v>
      </c>
      <c r="N1041" s="1">
        <f t="shared" ref="N1041:N1069" si="392">+B1041</f>
        <v>43495</v>
      </c>
      <c r="O1041" s="263">
        <f t="shared" ref="O1041:O1069" si="393">+$O$16*EXP(C1041)</f>
        <v>38.192386669642858</v>
      </c>
      <c r="P1041" s="263">
        <f t="shared" ref="P1041:P1069" si="394">+$P$16*EXP(D1041)</f>
        <v>9.1324443341916073</v>
      </c>
      <c r="Q1041" s="263">
        <f t="shared" ref="Q1041:Q1069" si="395">+$Q$16*EXP(E1041)</f>
        <v>14.527393465909091</v>
      </c>
      <c r="R1041" s="263">
        <f t="shared" si="375"/>
        <v>306.56787819687685</v>
      </c>
      <c r="S1041" s="98">
        <f t="shared" ref="S1041:S1069" si="396">+$S$16+G1041</f>
        <v>3.1141183846153858E-2</v>
      </c>
      <c r="T1041" s="265">
        <f>R1041-'Ejercicio 7'!$J$12*EXP(-S1041*34/360)</f>
        <v>306.47094149599945</v>
      </c>
      <c r="U1041" s="280">
        <f t="shared" si="376"/>
        <v>8.2124860000000022E-2</v>
      </c>
      <c r="V1041" s="280">
        <f t="shared" si="377"/>
        <v>8.2541880000000012E-2</v>
      </c>
      <c r="W1041" s="280">
        <f t="shared" si="378"/>
        <v>1.2353000000001058E-4</v>
      </c>
      <c r="X1041" s="280">
        <f t="shared" si="379"/>
        <v>0</v>
      </c>
      <c r="Y1041" s="262">
        <f t="shared" si="380"/>
        <v>9.9367780698667065</v>
      </c>
      <c r="Z1041" s="262">
        <f t="shared" si="381"/>
        <v>9.7959302831965029</v>
      </c>
      <c r="AA1041" s="262">
        <f t="shared" si="382"/>
        <v>10.00044829509595</v>
      </c>
      <c r="AB1041" s="262">
        <f t="shared" si="383"/>
        <v>10</v>
      </c>
      <c r="AD1041" s="6">
        <f t="shared" si="384"/>
        <v>1024</v>
      </c>
      <c r="AE1041" s="1">
        <f t="shared" si="385"/>
        <v>43537</v>
      </c>
      <c r="AF1041" s="262">
        <f t="shared" si="386"/>
        <v>-0.56000566964285525</v>
      </c>
      <c r="AG1041" s="262">
        <f t="shared" si="387"/>
        <v>-2.4443341916065009E-3</v>
      </c>
      <c r="AH1041" s="262">
        <f t="shared" si="388"/>
        <v>0.26260653409090828</v>
      </c>
      <c r="AI1041" s="262">
        <f t="shared" si="389"/>
        <v>-1.4478831968768304</v>
      </c>
      <c r="AJ1041" s="262">
        <f t="shared" si="390"/>
        <v>-4.6399000000001134E-4</v>
      </c>
      <c r="AK1041" s="262">
        <f t="shared" si="391"/>
        <v>-306.47094149599945</v>
      </c>
    </row>
    <row r="1042" spans="1:37" x14ac:dyDescent="0.25">
      <c r="A1042" s="6">
        <f t="shared" si="373"/>
        <v>1025</v>
      </c>
      <c r="B1042" s="245">
        <f>+Rendimientos!F1715</f>
        <v>43496</v>
      </c>
      <c r="C1042" s="247">
        <f>+Rendimientos!G1715</f>
        <v>9.7277031680120564E-3</v>
      </c>
      <c r="D1042" s="247">
        <f>+Rendimientos!H1715</f>
        <v>1.1973055886709178E-2</v>
      </c>
      <c r="E1042" s="247">
        <f>+Rendimientos!I1715</f>
        <v>8.6393625907076402E-3</v>
      </c>
      <c r="F1042">
        <f>+VLOOKUP(B1042,ASURB.MX!$A$2:$H$1054,8,FALSE)</f>
        <v>8.4767918022524754E-3</v>
      </c>
      <c r="G1042" s="264">
        <f>+dr!F1029</f>
        <v>-5.7894000000001389E-4</v>
      </c>
      <c r="H1042" s="264">
        <f>+dr!G1029</f>
        <v>-5.9256000000000586E-4</v>
      </c>
      <c r="I1042" s="264">
        <f>+dr!H1029</f>
        <v>-2.3820000000007724E-5</v>
      </c>
      <c r="J1042" s="264">
        <f>+dr!I1029</f>
        <v>-1.1931700000000073E-3</v>
      </c>
      <c r="K1042" s="264">
        <f>+dr!J1029</f>
        <v>0</v>
      </c>
      <c r="M1042" s="6">
        <f t="shared" si="374"/>
        <v>1025</v>
      </c>
      <c r="N1042" s="1">
        <f t="shared" si="392"/>
        <v>43496</v>
      </c>
      <c r="O1042" s="263">
        <f t="shared" si="393"/>
        <v>38.000243961876834</v>
      </c>
      <c r="P1042" s="263">
        <f t="shared" si="394"/>
        <v>9.2399710311669523</v>
      </c>
      <c r="Q1042" s="263">
        <f t="shared" si="395"/>
        <v>14.918329718004335</v>
      </c>
      <c r="R1042" s="263">
        <f t="shared" si="375"/>
        <v>307.71742706432985</v>
      </c>
      <c r="S1042" s="98">
        <f t="shared" si="396"/>
        <v>3.0098253846153833E-2</v>
      </c>
      <c r="T1042" s="265">
        <f>R1042-'Ejercicio 7'!$J$12*EXP(-S1042*34/360)</f>
        <v>307.62048081481947</v>
      </c>
      <c r="U1042" s="280">
        <f t="shared" si="376"/>
        <v>8.1415420000000002E-2</v>
      </c>
      <c r="V1042" s="280">
        <f t="shared" si="377"/>
        <v>8.2596989999999995E-2</v>
      </c>
      <c r="W1042" s="280">
        <f t="shared" si="378"/>
        <v>-1.4696400000000082E-3</v>
      </c>
      <c r="X1042" s="280">
        <f t="shared" si="379"/>
        <v>0</v>
      </c>
      <c r="Y1042" s="262">
        <f t="shared" si="380"/>
        <v>9.9367780698667065</v>
      </c>
      <c r="Z1042" s="262">
        <f t="shared" si="381"/>
        <v>9.7959302831965029</v>
      </c>
      <c r="AA1042" s="262">
        <f t="shared" si="382"/>
        <v>10.00044829509595</v>
      </c>
      <c r="AB1042" s="262">
        <f t="shared" si="383"/>
        <v>10</v>
      </c>
      <c r="AD1042" s="6">
        <f t="shared" si="384"/>
        <v>1025</v>
      </c>
      <c r="AE1042" s="1">
        <f t="shared" si="385"/>
        <v>43537</v>
      </c>
      <c r="AF1042" s="262">
        <f t="shared" si="386"/>
        <v>-0.36786296187683121</v>
      </c>
      <c r="AG1042" s="262">
        <f t="shared" si="387"/>
        <v>-0.10997103116695151</v>
      </c>
      <c r="AH1042" s="262">
        <f t="shared" si="388"/>
        <v>-0.1283297180043359</v>
      </c>
      <c r="AI1042" s="262">
        <f t="shared" si="389"/>
        <v>-2.597432064329837</v>
      </c>
      <c r="AJ1042" s="262">
        <f t="shared" si="390"/>
        <v>5.7894000000001389E-4</v>
      </c>
      <c r="AK1042" s="262">
        <f t="shared" si="391"/>
        <v>-307.62048081481947</v>
      </c>
    </row>
    <row r="1043" spans="1:37" x14ac:dyDescent="0.25">
      <c r="A1043" s="6">
        <f t="shared" ref="A1043:A1069" si="397">+A1042+1</f>
        <v>1026</v>
      </c>
      <c r="B1043" s="245">
        <f>+Rendimientos!F1716</f>
        <v>43497</v>
      </c>
      <c r="C1043" s="247">
        <f>+Rendimientos!G1716</f>
        <v>-1.2664562841321884E-2</v>
      </c>
      <c r="D1043" s="247">
        <f>+Rendimientos!H1716</f>
        <v>-2.5718084722886451E-2</v>
      </c>
      <c r="E1043" s="247">
        <f>+Rendimientos!I1716</f>
        <v>-5.7512739406343797E-3</v>
      </c>
      <c r="F1043">
        <f>+VLOOKUP(B1043,ASURB.MX!$A$2:$H$1054,8,FALSE)</f>
        <v>-3.7283482960357744E-2</v>
      </c>
      <c r="G1043" s="264">
        <f>+dr!F1030</f>
        <v>-1.6893999999999243E-4</v>
      </c>
      <c r="H1043" s="264">
        <f>+dr!G1030</f>
        <v>1.9179000000001112E-4</v>
      </c>
      <c r="I1043" s="264">
        <f>+dr!H1030</f>
        <v>-9.3019999999999214E-5</v>
      </c>
      <c r="J1043" s="264">
        <f>+dr!I1030</f>
        <v>-1.0685000000000555E-4</v>
      </c>
      <c r="K1043" s="264">
        <f>+dr!J1030</f>
        <v>0</v>
      </c>
      <c r="M1043" s="6">
        <f t="shared" ref="M1043:M1069" si="398">+M1042+1</f>
        <v>1026</v>
      </c>
      <c r="N1043" s="1">
        <f t="shared" si="392"/>
        <v>43497</v>
      </c>
      <c r="O1043" s="263">
        <f t="shared" si="393"/>
        <v>37.158788596321394</v>
      </c>
      <c r="P1043" s="263">
        <f t="shared" si="394"/>
        <v>8.8981875495727838</v>
      </c>
      <c r="Q1043" s="263">
        <f t="shared" si="395"/>
        <v>14.705182795698924</v>
      </c>
      <c r="R1043" s="263">
        <f t="shared" ref="R1043:R1068" si="399">+$R$16*EXP(F1043)</f>
        <v>293.95351497414117</v>
      </c>
      <c r="S1043" s="98">
        <f t="shared" si="396"/>
        <v>3.0508253846153854E-2</v>
      </c>
      <c r="T1043" s="265">
        <f>R1043-'Ejercicio 7'!$J$12*EXP(-S1043*34/360)</f>
        <v>293.85657247853237</v>
      </c>
      <c r="U1043" s="280">
        <f t="shared" ref="U1043:U1069" si="400">+U$16+H1043</f>
        <v>8.2199770000000019E-2</v>
      </c>
      <c r="V1043" s="280">
        <f t="shared" ref="V1043:V1069" si="401">+V$16+I1043</f>
        <v>8.2527790000000004E-2</v>
      </c>
      <c r="W1043" s="280">
        <f t="shared" ref="W1043:W1069" si="402">+W$16+J1043</f>
        <v>-3.8332000000000643E-4</v>
      </c>
      <c r="X1043" s="280">
        <f t="shared" ref="X1043:X1069" si="403">+X$16+K1043</f>
        <v>0</v>
      </c>
      <c r="Y1043" s="262">
        <f t="shared" ref="Y1043:Y1069" si="404">10*(1+U$18*28/360)^(-1)</f>
        <v>9.9367780698667065</v>
      </c>
      <c r="Z1043" s="262">
        <f t="shared" ref="Z1043:Z1069" si="405">10*(1+V$18*91/360)^(-1)</f>
        <v>9.7959302831965029</v>
      </c>
      <c r="AA1043" s="262">
        <f t="shared" ref="AA1043:AA1069" si="406">10*(1+W$18*27/360)^(-1)</f>
        <v>10.00044829509595</v>
      </c>
      <c r="AB1043" s="262">
        <f t="shared" ref="AB1043:AB1069" si="407">10*(1+X$18*27/360)^(-1)</f>
        <v>10</v>
      </c>
      <c r="AD1043" s="6">
        <f t="shared" ref="AD1043:AD1069" si="408">+AD1042+1</f>
        <v>1026</v>
      </c>
      <c r="AE1043" s="1">
        <f t="shared" ref="AE1043:AE1069" si="409">+$AE$16+1</f>
        <v>43537</v>
      </c>
      <c r="AF1043" s="262">
        <f t="shared" ref="AF1043:AF1069" si="410">-(O1043-O$16)</f>
        <v>0.47359240367860878</v>
      </c>
      <c r="AG1043" s="262">
        <f t="shared" ref="AG1043:AG1069" si="411">-(P1043-P$16)</f>
        <v>0.23181245042721699</v>
      </c>
      <c r="AH1043" s="262">
        <f t="shared" ref="AH1043:AH1069" si="412">-(Q1043-Q$16)</f>
        <v>8.4817204301074867E-2</v>
      </c>
      <c r="AI1043" s="262">
        <f t="shared" ref="AI1043:AI1069" si="413">-(R1043-R$16)</f>
        <v>11.166480025858846</v>
      </c>
      <c r="AJ1043" s="262">
        <f t="shared" ref="AJ1043:AJ1069" si="414">-(S1043-S$16)</f>
        <v>1.6893999999999243E-4</v>
      </c>
      <c r="AK1043" s="262">
        <f t="shared" ref="AK1043:AK1069" si="415">-(T1043-T$16)</f>
        <v>-293.85657247853237</v>
      </c>
    </row>
    <row r="1044" spans="1:37" x14ac:dyDescent="0.25">
      <c r="A1044" s="6">
        <f t="shared" si="397"/>
        <v>1027</v>
      </c>
      <c r="B1044" s="245">
        <f>+Rendimientos!F1717</f>
        <v>43501</v>
      </c>
      <c r="C1044" s="247">
        <f>+Rendimientos!G1717</f>
        <v>2.8034702117980526E-2</v>
      </c>
      <c r="D1044" s="247">
        <f>+Rendimientos!H1717</f>
        <v>1.4815206772349128E-2</v>
      </c>
      <c r="E1044" s="247">
        <f>+Rendimientos!I1717</f>
        <v>2.4217707782269154E-2</v>
      </c>
      <c r="F1044">
        <f>+VLOOKUP(B1044,ASURB.MX!$A$2:$H$1054,8,FALSE)</f>
        <v>2.5536152517584152E-2</v>
      </c>
      <c r="G1044" s="264">
        <f>+dr!F1031</f>
        <v>-3.5492000000000856E-4</v>
      </c>
      <c r="H1044" s="264">
        <f>+dr!G1031</f>
        <v>-2.4953000000001169E-4</v>
      </c>
      <c r="I1044" s="264">
        <f>+dr!H1031</f>
        <v>-1.0427999999999826E-4</v>
      </c>
      <c r="J1044" s="264">
        <f>+dr!I1031</f>
        <v>-2.9998999999999998E-4</v>
      </c>
      <c r="K1044" s="264">
        <f>+dr!J1031</f>
        <v>0</v>
      </c>
      <c r="M1044" s="6">
        <f t="shared" si="398"/>
        <v>1027</v>
      </c>
      <c r="N1044" s="1">
        <f t="shared" si="392"/>
        <v>43501</v>
      </c>
      <c r="O1044" s="263">
        <f t="shared" si="393"/>
        <v>38.702321244117655</v>
      </c>
      <c r="P1044" s="263">
        <f t="shared" si="394"/>
        <v>9.2662697778164649</v>
      </c>
      <c r="Q1044" s="263">
        <f t="shared" si="395"/>
        <v>15.152552271088682</v>
      </c>
      <c r="R1044" s="263">
        <f t="shared" si="399"/>
        <v>313.01192159654653</v>
      </c>
      <c r="S1044" s="98">
        <f t="shared" si="396"/>
        <v>3.0322273846153838E-2</v>
      </c>
      <c r="T1044" s="265">
        <f>R1044-'Ejercicio 7'!$J$12*EXP(-S1044*34/360)</f>
        <v>312.91497739814935</v>
      </c>
      <c r="U1044" s="280">
        <f t="shared" si="400"/>
        <v>8.1758449999999996E-2</v>
      </c>
      <c r="V1044" s="280">
        <f t="shared" si="401"/>
        <v>8.2516530000000005E-2</v>
      </c>
      <c r="W1044" s="280">
        <f t="shared" si="402"/>
        <v>-5.7646000000000086E-4</v>
      </c>
      <c r="X1044" s="280">
        <f t="shared" si="403"/>
        <v>0</v>
      </c>
      <c r="Y1044" s="262">
        <f t="shared" si="404"/>
        <v>9.9367780698667065</v>
      </c>
      <c r="Z1044" s="262">
        <f t="shared" si="405"/>
        <v>9.7959302831965029</v>
      </c>
      <c r="AA1044" s="262">
        <f t="shared" si="406"/>
        <v>10.00044829509595</v>
      </c>
      <c r="AB1044" s="262">
        <f t="shared" si="407"/>
        <v>10</v>
      </c>
      <c r="AD1044" s="6">
        <f t="shared" si="408"/>
        <v>1027</v>
      </c>
      <c r="AE1044" s="1">
        <f t="shared" si="409"/>
        <v>43537</v>
      </c>
      <c r="AF1044" s="262">
        <f t="shared" si="410"/>
        <v>-1.0699402441176531</v>
      </c>
      <c r="AG1044" s="262">
        <f t="shared" si="411"/>
        <v>-0.1362697778164641</v>
      </c>
      <c r="AH1044" s="262">
        <f t="shared" si="412"/>
        <v>-0.36255227108868304</v>
      </c>
      <c r="AI1044" s="262">
        <f t="shared" si="413"/>
        <v>-7.8919265965465115</v>
      </c>
      <c r="AJ1044" s="262">
        <f t="shared" si="414"/>
        <v>3.5492000000000856E-4</v>
      </c>
      <c r="AK1044" s="262">
        <f t="shared" si="415"/>
        <v>-312.91497739814935</v>
      </c>
    </row>
    <row r="1045" spans="1:37" x14ac:dyDescent="0.25">
      <c r="A1045" s="6">
        <f t="shared" si="397"/>
        <v>1028</v>
      </c>
      <c r="B1045" s="245">
        <f>+Rendimientos!F1718</f>
        <v>43502</v>
      </c>
      <c r="C1045" s="247">
        <f>+Rendimientos!G1718</f>
        <v>-3.2948716920409411E-2</v>
      </c>
      <c r="D1045" s="247">
        <f>+Rendimientos!H1718</f>
        <v>-1.2917446457656292E-2</v>
      </c>
      <c r="E1045" s="247">
        <f>+Rendimientos!I1718</f>
        <v>1.674847244943169E-2</v>
      </c>
      <c r="F1045">
        <f>+VLOOKUP(B1045,ASURB.MX!$A$2:$H$1054,8,FALSE)</f>
        <v>-2.1762533116941568E-2</v>
      </c>
      <c r="G1045" s="264">
        <f>+dr!F1032</f>
        <v>-8.5269999999998403E-5</v>
      </c>
      <c r="H1045" s="264">
        <f>+dr!G1032</f>
        <v>-1.1927999999999939E-4</v>
      </c>
      <c r="I1045" s="264">
        <f>+dr!H1032</f>
        <v>-1.9993000000000094E-4</v>
      </c>
      <c r="J1045" s="264">
        <f>+dr!I1032</f>
        <v>-3.959999999997299E-6</v>
      </c>
      <c r="K1045" s="264">
        <f>+dr!J1032</f>
        <v>0</v>
      </c>
      <c r="M1045" s="6">
        <f t="shared" si="398"/>
        <v>1028</v>
      </c>
      <c r="N1045" s="1">
        <f t="shared" si="392"/>
        <v>43502</v>
      </c>
      <c r="O1045" s="263">
        <f t="shared" si="393"/>
        <v>36.412647011439468</v>
      </c>
      <c r="P1045" s="263">
        <f t="shared" si="394"/>
        <v>9.0128221624205072</v>
      </c>
      <c r="Q1045" s="263">
        <f t="shared" si="395"/>
        <v>15.039795918367343</v>
      </c>
      <c r="R1045" s="263">
        <f t="shared" si="399"/>
        <v>298.55154331497516</v>
      </c>
      <c r="S1045" s="98">
        <f t="shared" si="396"/>
        <v>3.0591923846153848E-2</v>
      </c>
      <c r="T1045" s="265">
        <f>R1045-'Ejercicio 7'!$J$12*EXP(-S1045*34/360)</f>
        <v>298.45460158541908</v>
      </c>
      <c r="U1045" s="280">
        <f t="shared" si="400"/>
        <v>8.1888700000000009E-2</v>
      </c>
      <c r="V1045" s="280">
        <f t="shared" si="401"/>
        <v>8.2420880000000002E-2</v>
      </c>
      <c r="W1045" s="280">
        <f t="shared" si="402"/>
        <v>-2.8042999999999818E-4</v>
      </c>
      <c r="X1045" s="280">
        <f t="shared" si="403"/>
        <v>0</v>
      </c>
      <c r="Y1045" s="262">
        <f t="shared" si="404"/>
        <v>9.9367780698667065</v>
      </c>
      <c r="Z1045" s="262">
        <f t="shared" si="405"/>
        <v>9.7959302831965029</v>
      </c>
      <c r="AA1045" s="262">
        <f t="shared" si="406"/>
        <v>10.00044829509595</v>
      </c>
      <c r="AB1045" s="262">
        <f t="shared" si="407"/>
        <v>10</v>
      </c>
      <c r="AD1045" s="6">
        <f t="shared" si="408"/>
        <v>1028</v>
      </c>
      <c r="AE1045" s="1">
        <f t="shared" si="409"/>
        <v>43537</v>
      </c>
      <c r="AF1045" s="262">
        <f t="shared" si="410"/>
        <v>1.2197339885605345</v>
      </c>
      <c r="AG1045" s="262">
        <f t="shared" si="411"/>
        <v>0.11717783757949363</v>
      </c>
      <c r="AH1045" s="262">
        <f t="shared" si="412"/>
        <v>-0.24979591836734372</v>
      </c>
      <c r="AI1045" s="262">
        <f t="shared" si="413"/>
        <v>6.5684516850248542</v>
      </c>
      <c r="AJ1045" s="262">
        <f t="shared" si="414"/>
        <v>8.5269999999998403E-5</v>
      </c>
      <c r="AK1045" s="262">
        <f t="shared" si="415"/>
        <v>-298.45460158541908</v>
      </c>
    </row>
    <row r="1046" spans="1:37" x14ac:dyDescent="0.25">
      <c r="A1046" s="6">
        <f t="shared" si="397"/>
        <v>1029</v>
      </c>
      <c r="B1046" s="245">
        <f>+Rendimientos!F1719</f>
        <v>43503</v>
      </c>
      <c r="C1046" s="247">
        <f>+Rendimientos!G1719</f>
        <v>-7.0401322424009385E-2</v>
      </c>
      <c r="D1046" s="247">
        <f>+Rendimientos!H1719</f>
        <v>1.4253445651128033E-2</v>
      </c>
      <c r="E1046" s="247">
        <f>+Rendimientos!I1719</f>
        <v>-4.1608936591646705E-3</v>
      </c>
      <c r="F1046">
        <f>+VLOOKUP(B1046,ASURB.MX!$A$2:$H$1054,8,FALSE)</f>
        <v>-2.8009438836292012E-2</v>
      </c>
      <c r="G1046" s="264">
        <f>+dr!F1033</f>
        <v>-9.1895000000000171E-4</v>
      </c>
      <c r="H1046" s="264">
        <f>+dr!G1033</f>
        <v>1.2097999999999276E-4</v>
      </c>
      <c r="I1046" s="264">
        <f>+dr!H1033</f>
        <v>-3.0599999999991745E-6</v>
      </c>
      <c r="J1046" s="264">
        <f>+dr!I1033</f>
        <v>-2.210399999999918E-4</v>
      </c>
      <c r="K1046" s="264">
        <f>+dr!J1033</f>
        <v>0</v>
      </c>
      <c r="M1046" s="6">
        <f t="shared" si="398"/>
        <v>1029</v>
      </c>
      <c r="N1046" s="1">
        <f t="shared" si="392"/>
        <v>43503</v>
      </c>
      <c r="O1046" s="263">
        <f t="shared" si="393"/>
        <v>35.074120616748772</v>
      </c>
      <c r="P1046" s="263">
        <f t="shared" si="394"/>
        <v>9.2610658095469205</v>
      </c>
      <c r="Q1046" s="263">
        <f t="shared" si="395"/>
        <v>14.728588235294117</v>
      </c>
      <c r="R1046" s="263">
        <f t="shared" si="399"/>
        <v>296.69233317287626</v>
      </c>
      <c r="S1046" s="98">
        <f t="shared" si="396"/>
        <v>2.9758243846153845E-2</v>
      </c>
      <c r="T1046" s="265">
        <f>R1046-'Ejercicio 7'!$J$12*EXP(-S1046*34/360)</f>
        <v>296.59538381017256</v>
      </c>
      <c r="U1046" s="280">
        <f t="shared" si="400"/>
        <v>8.2128960000000001E-2</v>
      </c>
      <c r="V1046" s="280">
        <f t="shared" si="401"/>
        <v>8.2617750000000004E-2</v>
      </c>
      <c r="W1046" s="280">
        <f t="shared" si="402"/>
        <v>-4.9750999999999268E-4</v>
      </c>
      <c r="X1046" s="280">
        <f t="shared" si="403"/>
        <v>0</v>
      </c>
      <c r="Y1046" s="262">
        <f t="shared" si="404"/>
        <v>9.9367780698667065</v>
      </c>
      <c r="Z1046" s="262">
        <f t="shared" si="405"/>
        <v>9.7959302831965029</v>
      </c>
      <c r="AA1046" s="262">
        <f t="shared" si="406"/>
        <v>10.00044829509595</v>
      </c>
      <c r="AB1046" s="262">
        <f t="shared" si="407"/>
        <v>10</v>
      </c>
      <c r="AD1046" s="6">
        <f t="shared" si="408"/>
        <v>1029</v>
      </c>
      <c r="AE1046" s="1">
        <f t="shared" si="409"/>
        <v>43537</v>
      </c>
      <c r="AF1046" s="262">
        <f t="shared" si="410"/>
        <v>2.5582603832512305</v>
      </c>
      <c r="AG1046" s="262">
        <f t="shared" si="411"/>
        <v>-0.13106580954691971</v>
      </c>
      <c r="AH1046" s="262">
        <f t="shared" si="412"/>
        <v>6.1411764705882277E-2</v>
      </c>
      <c r="AI1046" s="262">
        <f t="shared" si="413"/>
        <v>8.4276618271237567</v>
      </c>
      <c r="AJ1046" s="262">
        <f t="shared" si="414"/>
        <v>9.1895000000000171E-4</v>
      </c>
      <c r="AK1046" s="262">
        <f t="shared" si="415"/>
        <v>-296.59538381017256</v>
      </c>
    </row>
    <row r="1047" spans="1:37" x14ac:dyDescent="0.25">
      <c r="A1047" s="6">
        <f t="shared" si="397"/>
        <v>1030</v>
      </c>
      <c r="B1047" s="245">
        <f>+Rendimientos!F1720</f>
        <v>43504</v>
      </c>
      <c r="C1047" s="247">
        <f>+Rendimientos!G1720</f>
        <v>-1.5983291774811278E-2</v>
      </c>
      <c r="D1047" s="247">
        <f>+Rendimientos!H1720</f>
        <v>-1.642260098353604E-2</v>
      </c>
      <c r="E1047" s="247">
        <f>+Rendimientos!I1720</f>
        <v>-1.4700999795295121E-2</v>
      </c>
      <c r="F1047">
        <f>+VLOOKUP(B1047,ASURB.MX!$A$2:$H$1054,8,FALSE)</f>
        <v>-2.2225535200552298E-2</v>
      </c>
      <c r="G1047" s="264">
        <f>+dr!F1034</f>
        <v>4.4705000000000439E-4</v>
      </c>
      <c r="H1047" s="264">
        <f>+dr!G1034</f>
        <v>9.457000000001603E-5</v>
      </c>
      <c r="I1047" s="264">
        <f>+dr!H1034</f>
        <v>-4.4940000000007196E-5</v>
      </c>
      <c r="J1047" s="264">
        <f>+dr!I1034</f>
        <v>8.9999999980383549E-8</v>
      </c>
      <c r="K1047" s="264">
        <f>+dr!J1034</f>
        <v>0</v>
      </c>
      <c r="M1047" s="6">
        <f t="shared" si="398"/>
        <v>1030</v>
      </c>
      <c r="N1047" s="1">
        <f t="shared" si="392"/>
        <v>43504</v>
      </c>
      <c r="O1047" s="263">
        <f t="shared" si="393"/>
        <v>37.035673056025367</v>
      </c>
      <c r="P1047" s="263">
        <f t="shared" si="394"/>
        <v>8.9812861296488684</v>
      </c>
      <c r="Q1047" s="263">
        <f t="shared" si="395"/>
        <v>14.57416261292564</v>
      </c>
      <c r="R1047" s="263">
        <f t="shared" si="399"/>
        <v>298.41334532380284</v>
      </c>
      <c r="S1047" s="98">
        <f t="shared" si="396"/>
        <v>3.1124243846153851E-2</v>
      </c>
      <c r="T1047" s="265">
        <f>R1047-'Ejercicio 7'!$J$12*EXP(-S1047*34/360)</f>
        <v>298.31640846783739</v>
      </c>
      <c r="U1047" s="280">
        <f t="shared" si="400"/>
        <v>8.2102550000000024E-2</v>
      </c>
      <c r="V1047" s="280">
        <f t="shared" si="401"/>
        <v>8.2575869999999996E-2</v>
      </c>
      <c r="W1047" s="280">
        <f t="shared" si="402"/>
        <v>-2.763800000000205E-4</v>
      </c>
      <c r="X1047" s="280">
        <f t="shared" si="403"/>
        <v>0</v>
      </c>
      <c r="Y1047" s="262">
        <f t="shared" si="404"/>
        <v>9.9367780698667065</v>
      </c>
      <c r="Z1047" s="262">
        <f t="shared" si="405"/>
        <v>9.7959302831965029</v>
      </c>
      <c r="AA1047" s="262">
        <f t="shared" si="406"/>
        <v>10.00044829509595</v>
      </c>
      <c r="AB1047" s="262">
        <f t="shared" si="407"/>
        <v>10</v>
      </c>
      <c r="AD1047" s="6">
        <f t="shared" si="408"/>
        <v>1030</v>
      </c>
      <c r="AE1047" s="1">
        <f t="shared" si="409"/>
        <v>43537</v>
      </c>
      <c r="AF1047" s="262">
        <f t="shared" si="410"/>
        <v>0.59670794397463567</v>
      </c>
      <c r="AG1047" s="262">
        <f t="shared" si="411"/>
        <v>0.14871387035113237</v>
      </c>
      <c r="AH1047" s="262">
        <f t="shared" si="412"/>
        <v>0.21583738707435884</v>
      </c>
      <c r="AI1047" s="262">
        <f t="shared" si="413"/>
        <v>6.7066496761971734</v>
      </c>
      <c r="AJ1047" s="262">
        <f t="shared" si="414"/>
        <v>-4.4705000000000439E-4</v>
      </c>
      <c r="AK1047" s="262">
        <f t="shared" si="415"/>
        <v>-298.31640846783739</v>
      </c>
    </row>
    <row r="1048" spans="1:37" x14ac:dyDescent="0.25">
      <c r="A1048" s="6">
        <f t="shared" si="397"/>
        <v>1031</v>
      </c>
      <c r="B1048" s="245">
        <f>+Rendimientos!F1721</f>
        <v>43507</v>
      </c>
      <c r="C1048" s="247">
        <f>+Rendimientos!G1721</f>
        <v>1.5983291774811167E-2</v>
      </c>
      <c r="D1048" s="247">
        <f>+Rendimientos!H1721</f>
        <v>1.6422600983536029E-2</v>
      </c>
      <c r="E1048" s="247">
        <f>+Rendimientos!I1721</f>
        <v>-8.4986347214625821E-3</v>
      </c>
      <c r="F1048">
        <f>+VLOOKUP(B1048,ASURB.MX!$A$2:$H$1054,8,FALSE)</f>
        <v>6.5166780774944177E-3</v>
      </c>
      <c r="G1048" s="264">
        <f>+dr!F1035</f>
        <v>1.8390000000007012E-5</v>
      </c>
      <c r="H1048" s="264">
        <f>+dr!G1035</f>
        <v>2.1699999999999497E-4</v>
      </c>
      <c r="I1048" s="264">
        <f>+dr!H1035</f>
        <v>2.0641000000001797E-4</v>
      </c>
      <c r="J1048" s="264">
        <f>+dr!I1035</f>
        <v>3.4685000000002353E-4</v>
      </c>
      <c r="K1048" s="264">
        <f>+dr!J1035</f>
        <v>0</v>
      </c>
      <c r="M1048" s="6">
        <f t="shared" si="398"/>
        <v>1031</v>
      </c>
      <c r="N1048" s="1">
        <f t="shared" si="392"/>
        <v>43507</v>
      </c>
      <c r="O1048" s="263">
        <f t="shared" si="393"/>
        <v>38.238702928034371</v>
      </c>
      <c r="P1048" s="263">
        <f t="shared" si="394"/>
        <v>9.2811763033385208</v>
      </c>
      <c r="Q1048" s="263">
        <f t="shared" si="395"/>
        <v>14.664837799717912</v>
      </c>
      <c r="R1048" s="263">
        <f t="shared" si="399"/>
        <v>307.11485665838046</v>
      </c>
      <c r="S1048" s="98">
        <f t="shared" si="396"/>
        <v>3.0695583846153854E-2</v>
      </c>
      <c r="T1048" s="265">
        <f>R1048-'Ejercicio 7'!$J$12*EXP(-S1048*34/360)</f>
        <v>307.01791587789</v>
      </c>
      <c r="U1048" s="280">
        <f t="shared" si="400"/>
        <v>8.2224980000000003E-2</v>
      </c>
      <c r="V1048" s="280">
        <f t="shared" si="401"/>
        <v>8.2827220000000021E-2</v>
      </c>
      <c r="W1048" s="280">
        <f t="shared" si="402"/>
        <v>7.0380000000022647E-5</v>
      </c>
      <c r="X1048" s="280">
        <f t="shared" si="403"/>
        <v>0</v>
      </c>
      <c r="Y1048" s="262">
        <f t="shared" si="404"/>
        <v>9.9367780698667065</v>
      </c>
      <c r="Z1048" s="262">
        <f t="shared" si="405"/>
        <v>9.7959302831965029</v>
      </c>
      <c r="AA1048" s="262">
        <f t="shared" si="406"/>
        <v>10.00044829509595</v>
      </c>
      <c r="AB1048" s="262">
        <f t="shared" si="407"/>
        <v>10</v>
      </c>
      <c r="AD1048" s="6">
        <f t="shared" si="408"/>
        <v>1031</v>
      </c>
      <c r="AE1048" s="1">
        <f t="shared" si="409"/>
        <v>43537</v>
      </c>
      <c r="AF1048" s="262">
        <f t="shared" si="410"/>
        <v>-0.6063219280343688</v>
      </c>
      <c r="AG1048" s="262">
        <f t="shared" si="411"/>
        <v>-0.15117630333852006</v>
      </c>
      <c r="AH1048" s="262">
        <f t="shared" si="412"/>
        <v>0.12516220028208735</v>
      </c>
      <c r="AI1048" s="262">
        <f t="shared" si="413"/>
        <v>-1.9948616583804437</v>
      </c>
      <c r="AJ1048" s="262">
        <f t="shared" si="414"/>
        <v>-1.8390000000007012E-5</v>
      </c>
      <c r="AK1048" s="262">
        <f t="shared" si="415"/>
        <v>-307.01791587789</v>
      </c>
    </row>
    <row r="1049" spans="1:37" x14ac:dyDescent="0.25">
      <c r="A1049" s="6">
        <f t="shared" si="397"/>
        <v>1032</v>
      </c>
      <c r="B1049" s="245">
        <f>+Rendimientos!F1722</f>
        <v>43508</v>
      </c>
      <c r="C1049" s="247">
        <f>+Rendimientos!G1722</f>
        <v>1.781084274624737E-2</v>
      </c>
      <c r="D1049" s="247">
        <f>+Rendimientos!H1722</f>
        <v>-6.4293107866446094E-3</v>
      </c>
      <c r="E1049" s="247">
        <f>+Rendimientos!I1722</f>
        <v>-7.1149060276404924E-4</v>
      </c>
      <c r="F1049">
        <f>+VLOOKUP(B1049,ASURB.MX!$A$2:$H$1054,8,FALSE)</f>
        <v>6.474488892237667E-3</v>
      </c>
      <c r="G1049" s="264">
        <f>+dr!F1036</f>
        <v>-4.1775000000000839E-4</v>
      </c>
      <c r="H1049" s="264">
        <f>+dr!G1036</f>
        <v>-3.6286000000000651E-4</v>
      </c>
      <c r="I1049" s="264">
        <f>+dr!H1036</f>
        <v>-2.9406000000002652E-4</v>
      </c>
      <c r="J1049" s="264">
        <f>+dr!I1036</f>
        <v>-6.7090000000005756E-5</v>
      </c>
      <c r="K1049" s="264">
        <f>+dr!J1036</f>
        <v>0</v>
      </c>
      <c r="M1049" s="6">
        <f t="shared" si="398"/>
        <v>1032</v>
      </c>
      <c r="N1049" s="1">
        <f t="shared" si="392"/>
        <v>43508</v>
      </c>
      <c r="O1049" s="263">
        <f t="shared" si="393"/>
        <v>38.308650003171252</v>
      </c>
      <c r="P1049" s="263">
        <f t="shared" si="394"/>
        <v>9.0714886877753589</v>
      </c>
      <c r="Q1049" s="263">
        <f t="shared" si="395"/>
        <v>14.779480796586059</v>
      </c>
      <c r="R1049" s="263">
        <f t="shared" si="399"/>
        <v>307.10190000611505</v>
      </c>
      <c r="S1049" s="98">
        <f t="shared" si="396"/>
        <v>3.0259443846153838E-2</v>
      </c>
      <c r="T1049" s="265">
        <f>R1049-'Ejercicio 7'!$J$12*EXP(-S1049*34/360)</f>
        <v>307.00495523245468</v>
      </c>
      <c r="U1049" s="280">
        <f t="shared" si="400"/>
        <v>8.1645120000000002E-2</v>
      </c>
      <c r="V1049" s="280">
        <f t="shared" si="401"/>
        <v>8.2326749999999976E-2</v>
      </c>
      <c r="W1049" s="280">
        <f t="shared" si="402"/>
        <v>-3.4356000000000664E-4</v>
      </c>
      <c r="X1049" s="280">
        <f t="shared" si="403"/>
        <v>0</v>
      </c>
      <c r="Y1049" s="262">
        <f t="shared" si="404"/>
        <v>9.9367780698667065</v>
      </c>
      <c r="Z1049" s="262">
        <f t="shared" si="405"/>
        <v>9.7959302831965029</v>
      </c>
      <c r="AA1049" s="262">
        <f t="shared" si="406"/>
        <v>10.00044829509595</v>
      </c>
      <c r="AB1049" s="262">
        <f t="shared" si="407"/>
        <v>10</v>
      </c>
      <c r="AD1049" s="6">
        <f t="shared" si="408"/>
        <v>1032</v>
      </c>
      <c r="AE1049" s="1">
        <f t="shared" si="409"/>
        <v>43537</v>
      </c>
      <c r="AF1049" s="262">
        <f t="shared" si="410"/>
        <v>-0.67626900317124949</v>
      </c>
      <c r="AG1049" s="262">
        <f t="shared" si="411"/>
        <v>5.8511312224641898E-2</v>
      </c>
      <c r="AH1049" s="262">
        <f t="shared" si="412"/>
        <v>1.0519203413940303E-2</v>
      </c>
      <c r="AI1049" s="262">
        <f t="shared" si="413"/>
        <v>-1.9819050061150278</v>
      </c>
      <c r="AJ1049" s="262">
        <f t="shared" si="414"/>
        <v>4.1775000000000839E-4</v>
      </c>
      <c r="AK1049" s="262">
        <f t="shared" si="415"/>
        <v>-307.00495523245468</v>
      </c>
    </row>
    <row r="1050" spans="1:37" x14ac:dyDescent="0.25">
      <c r="A1050" s="6">
        <f t="shared" si="397"/>
        <v>1033</v>
      </c>
      <c r="B1050" s="245">
        <f>+Rendimientos!F1723</f>
        <v>43509</v>
      </c>
      <c r="C1050" s="247">
        <f>+Rendimientos!G1723</f>
        <v>-2.8437935320533625E-2</v>
      </c>
      <c r="D1050" s="247">
        <f>+Rendimientos!H1723</f>
        <v>-1.9813334843884461E-2</v>
      </c>
      <c r="E1050" s="247">
        <f>+Rendimientos!I1723</f>
        <v>-6.4262984455282926E-3</v>
      </c>
      <c r="F1050">
        <f>+VLOOKUP(B1050,ASURB.MX!$A$2:$H$1054,8,FALSE)</f>
        <v>-3.0110609149078468E-2</v>
      </c>
      <c r="G1050" s="264">
        <f>+dr!F1037</f>
        <v>-2.8029999999999722E-4</v>
      </c>
      <c r="H1050" s="264">
        <f>+dr!G1037</f>
        <v>6.4200000000069757E-6</v>
      </c>
      <c r="I1050" s="264">
        <f>+dr!H1037</f>
        <v>3.5540000000014449E-5</v>
      </c>
      <c r="J1050" s="264">
        <f>+dr!I1037</f>
        <v>-1.8402000000000696E-4</v>
      </c>
      <c r="K1050" s="264">
        <f>+dr!J1037</f>
        <v>0</v>
      </c>
      <c r="M1050" s="6">
        <f t="shared" si="398"/>
        <v>1033</v>
      </c>
      <c r="N1050" s="1">
        <f t="shared" si="392"/>
        <v>43509</v>
      </c>
      <c r="O1050" s="263">
        <f t="shared" si="393"/>
        <v>36.577267514018686</v>
      </c>
      <c r="P1050" s="263">
        <f t="shared" si="394"/>
        <v>8.9508845496204312</v>
      </c>
      <c r="Q1050" s="263">
        <f t="shared" si="395"/>
        <v>14.695259786476868</v>
      </c>
      <c r="R1050" s="263">
        <f t="shared" si="399"/>
        <v>296.06958652787802</v>
      </c>
      <c r="S1050" s="98">
        <f t="shared" si="396"/>
        <v>3.039689384615385E-2</v>
      </c>
      <c r="T1050" s="265">
        <f>R1050-'Ejercicio 7'!$J$12*EXP(-S1050*34/360)</f>
        <v>295.97264301268729</v>
      </c>
      <c r="U1050" s="280">
        <f t="shared" si="400"/>
        <v>8.2014400000000015E-2</v>
      </c>
      <c r="V1050" s="280">
        <f t="shared" si="401"/>
        <v>8.2656350000000017E-2</v>
      </c>
      <c r="W1050" s="280">
        <f t="shared" si="402"/>
        <v>-4.6049000000000784E-4</v>
      </c>
      <c r="X1050" s="280">
        <f t="shared" si="403"/>
        <v>0</v>
      </c>
      <c r="Y1050" s="262">
        <f t="shared" si="404"/>
        <v>9.9367780698667065</v>
      </c>
      <c r="Z1050" s="262">
        <f t="shared" si="405"/>
        <v>9.7959302831965029</v>
      </c>
      <c r="AA1050" s="262">
        <f t="shared" si="406"/>
        <v>10.00044829509595</v>
      </c>
      <c r="AB1050" s="262">
        <f t="shared" si="407"/>
        <v>10</v>
      </c>
      <c r="AD1050" s="6">
        <f t="shared" si="408"/>
        <v>1033</v>
      </c>
      <c r="AE1050" s="1">
        <f t="shared" si="409"/>
        <v>43537</v>
      </c>
      <c r="AF1050" s="262">
        <f t="shared" si="410"/>
        <v>1.055113485981316</v>
      </c>
      <c r="AG1050" s="262">
        <f t="shared" si="411"/>
        <v>0.17911545037956955</v>
      </c>
      <c r="AH1050" s="262">
        <f t="shared" si="412"/>
        <v>9.4740213523131445E-2</v>
      </c>
      <c r="AI1050" s="262">
        <f t="shared" si="413"/>
        <v>9.0504084721220011</v>
      </c>
      <c r="AJ1050" s="262">
        <f t="shared" si="414"/>
        <v>2.8029999999999722E-4</v>
      </c>
      <c r="AK1050" s="262">
        <f t="shared" si="415"/>
        <v>-295.97264301268729</v>
      </c>
    </row>
    <row r="1051" spans="1:37" x14ac:dyDescent="0.25">
      <c r="A1051" s="6">
        <f t="shared" si="397"/>
        <v>1034</v>
      </c>
      <c r="B1051" s="245">
        <f>+Rendimientos!F1724</f>
        <v>43510</v>
      </c>
      <c r="C1051" s="247">
        <f>+Rendimientos!G1724</f>
        <v>1.4846508116994638E-2</v>
      </c>
      <c r="D1051" s="247">
        <f>+Rendimientos!H1724</f>
        <v>-3.5700224451697894E-3</v>
      </c>
      <c r="E1051" s="247">
        <f>+Rendimientos!I1724</f>
        <v>2.4762496234133024E-2</v>
      </c>
      <c r="F1051">
        <f>+VLOOKUP(B1051,ASURB.MX!$A$2:$H$1054,8,FALSE)</f>
        <v>-2.6895380630982931E-3</v>
      </c>
      <c r="G1051" s="264">
        <f>+dr!F1038</f>
        <v>5.6057999999999109E-4</v>
      </c>
      <c r="H1051" s="264">
        <f>+dr!G1038</f>
        <v>-1.1458000000001689E-4</v>
      </c>
      <c r="I1051" s="264">
        <f>+dr!H1038</f>
        <v>-3.9284000000000541E-4</v>
      </c>
      <c r="J1051" s="264">
        <f>+dr!I1038</f>
        <v>-2.6814000000000004E-4</v>
      </c>
      <c r="K1051" s="264">
        <f>+dr!J1038</f>
        <v>0</v>
      </c>
      <c r="M1051" s="6">
        <f t="shared" si="398"/>
        <v>1034</v>
      </c>
      <c r="N1051" s="1">
        <f t="shared" si="392"/>
        <v>43510</v>
      </c>
      <c r="O1051" s="263">
        <f t="shared" si="393"/>
        <v>38.195258493589755</v>
      </c>
      <c r="P1051" s="263">
        <f t="shared" si="394"/>
        <v>9.0974638071013683</v>
      </c>
      <c r="Q1051" s="263">
        <f t="shared" si="395"/>
        <v>15.16080945558739</v>
      </c>
      <c r="R1051" s="263">
        <f t="shared" si="399"/>
        <v>304.30046573122945</v>
      </c>
      <c r="S1051" s="98">
        <f t="shared" si="396"/>
        <v>3.1237773846153838E-2</v>
      </c>
      <c r="T1051" s="265">
        <f>R1051-'Ejercicio 7'!$J$12*EXP(-S1051*34/360)</f>
        <v>304.20352991464233</v>
      </c>
      <c r="U1051" s="280">
        <f t="shared" si="400"/>
        <v>8.1893399999999991E-2</v>
      </c>
      <c r="V1051" s="280">
        <f t="shared" si="401"/>
        <v>8.2227969999999997E-2</v>
      </c>
      <c r="W1051" s="280">
        <f t="shared" si="402"/>
        <v>-5.4461000000000093E-4</v>
      </c>
      <c r="X1051" s="280">
        <f t="shared" si="403"/>
        <v>0</v>
      </c>
      <c r="Y1051" s="262">
        <f t="shared" si="404"/>
        <v>9.9367780698667065</v>
      </c>
      <c r="Z1051" s="262">
        <f t="shared" si="405"/>
        <v>9.7959302831965029</v>
      </c>
      <c r="AA1051" s="262">
        <f t="shared" si="406"/>
        <v>10.00044829509595</v>
      </c>
      <c r="AB1051" s="262">
        <f t="shared" si="407"/>
        <v>10</v>
      </c>
      <c r="AD1051" s="6">
        <f t="shared" si="408"/>
        <v>1034</v>
      </c>
      <c r="AE1051" s="1">
        <f t="shared" si="409"/>
        <v>43537</v>
      </c>
      <c r="AF1051" s="262">
        <f t="shared" si="410"/>
        <v>-0.56287749358975248</v>
      </c>
      <c r="AG1051" s="262">
        <f t="shared" si="411"/>
        <v>3.2536192898632521E-2</v>
      </c>
      <c r="AH1051" s="262">
        <f t="shared" si="412"/>
        <v>-0.37080945558739131</v>
      </c>
      <c r="AI1051" s="262">
        <f t="shared" si="413"/>
        <v>0.81952926877056598</v>
      </c>
      <c r="AJ1051" s="262">
        <f t="shared" si="414"/>
        <v>-5.6057999999999109E-4</v>
      </c>
      <c r="AK1051" s="262">
        <f t="shared" si="415"/>
        <v>-304.20352991464233</v>
      </c>
    </row>
    <row r="1052" spans="1:37" x14ac:dyDescent="0.25">
      <c r="A1052" s="6">
        <f t="shared" si="397"/>
        <v>1035</v>
      </c>
      <c r="B1052" s="245">
        <f>+Rendimientos!F1725</f>
        <v>43511</v>
      </c>
      <c r="C1052" s="247">
        <f>+Rendimientos!G1725</f>
        <v>0</v>
      </c>
      <c r="D1052" s="247">
        <f>+Rendimientos!H1725</f>
        <v>7.9464484568187201E-3</v>
      </c>
      <c r="E1052" s="247">
        <f>+Rendimientos!I1725</f>
        <v>-2.0986366569212492E-3</v>
      </c>
      <c r="F1052">
        <f>+VLOOKUP(B1052,ASURB.MX!$A$2:$H$1054,8,FALSE)</f>
        <v>5.5950910363265355E-3</v>
      </c>
      <c r="G1052" s="264">
        <f>+dr!F1039</f>
        <v>-1.359099999999891E-4</v>
      </c>
      <c r="H1052" s="264">
        <f>+dr!G1039</f>
        <v>-7.2449999999987802E-5</v>
      </c>
      <c r="I1052" s="264">
        <f>+dr!H1039</f>
        <v>-9.7679999999988887E-5</v>
      </c>
      <c r="J1052" s="264">
        <f>+dr!I1039</f>
        <v>-3.9480999999999544E-4</v>
      </c>
      <c r="K1052" s="264">
        <f>+dr!J1039</f>
        <v>0</v>
      </c>
      <c r="M1052" s="6">
        <f t="shared" si="398"/>
        <v>1035</v>
      </c>
      <c r="N1052" s="1">
        <f t="shared" si="392"/>
        <v>43511</v>
      </c>
      <c r="O1052" s="263">
        <f t="shared" si="393"/>
        <v>37.632381000000002</v>
      </c>
      <c r="P1052" s="263">
        <f t="shared" si="394"/>
        <v>9.2028401011689098</v>
      </c>
      <c r="Q1052" s="263">
        <f t="shared" si="395"/>
        <v>14.758993710691822</v>
      </c>
      <c r="R1052" s="263">
        <f t="shared" si="399"/>
        <v>306.83195396608448</v>
      </c>
      <c r="S1052" s="98">
        <f t="shared" si="396"/>
        <v>3.0541283846153858E-2</v>
      </c>
      <c r="T1052" s="265">
        <f>R1052-'Ejercicio 7'!$J$12*EXP(-S1052*34/360)</f>
        <v>306.73501177288728</v>
      </c>
      <c r="U1052" s="280">
        <f t="shared" si="400"/>
        <v>8.193553000000002E-2</v>
      </c>
      <c r="V1052" s="280">
        <f t="shared" si="401"/>
        <v>8.2523130000000014E-2</v>
      </c>
      <c r="W1052" s="280">
        <f t="shared" si="402"/>
        <v>-6.7127999999999632E-4</v>
      </c>
      <c r="X1052" s="280">
        <f t="shared" si="403"/>
        <v>0</v>
      </c>
      <c r="Y1052" s="262">
        <f t="shared" si="404"/>
        <v>9.9367780698667065</v>
      </c>
      <c r="Z1052" s="262">
        <f t="shared" si="405"/>
        <v>9.7959302831965029</v>
      </c>
      <c r="AA1052" s="262">
        <f t="shared" si="406"/>
        <v>10.00044829509595</v>
      </c>
      <c r="AB1052" s="262">
        <f t="shared" si="407"/>
        <v>10</v>
      </c>
      <c r="AD1052" s="6">
        <f t="shared" si="408"/>
        <v>1035</v>
      </c>
      <c r="AE1052" s="1">
        <f t="shared" si="409"/>
        <v>43537</v>
      </c>
      <c r="AF1052" s="262">
        <f t="shared" si="410"/>
        <v>0</v>
      </c>
      <c r="AG1052" s="262">
        <f t="shared" si="411"/>
        <v>-7.2840101168909044E-2</v>
      </c>
      <c r="AH1052" s="262">
        <f t="shared" si="412"/>
        <v>3.100628930817706E-2</v>
      </c>
      <c r="AI1052" s="262">
        <f t="shared" si="413"/>
        <v>-1.7119589660844667</v>
      </c>
      <c r="AJ1052" s="262">
        <f t="shared" si="414"/>
        <v>1.359099999999891E-4</v>
      </c>
      <c r="AK1052" s="262">
        <f t="shared" si="415"/>
        <v>-306.73501177288728</v>
      </c>
    </row>
    <row r="1053" spans="1:37" x14ac:dyDescent="0.25">
      <c r="A1053" s="6">
        <f t="shared" si="397"/>
        <v>1036</v>
      </c>
      <c r="B1053" s="245">
        <f>+Rendimientos!F1726</f>
        <v>43514</v>
      </c>
      <c r="C1053" s="247">
        <f>+Rendimientos!G1726</f>
        <v>5.249355886143745E-3</v>
      </c>
      <c r="D1053" s="247">
        <f>+Rendimientos!H1726</f>
        <v>-2.7329483375933359E-3</v>
      </c>
      <c r="E1053" s="247">
        <f>+Rendimientos!I1726</f>
        <v>-8.4388686458645949E-3</v>
      </c>
      <c r="F1053">
        <f>+VLOOKUP(B1053,ASURB.MX!$A$2:$H$1054,8,FALSE)</f>
        <v>5.7541671164125421E-3</v>
      </c>
      <c r="G1053" s="264">
        <f>+dr!F1040</f>
        <v>-2.0690000000003761E-5</v>
      </c>
      <c r="H1053" s="264">
        <f>+dr!G1040</f>
        <v>7.2360000000007418E-5</v>
      </c>
      <c r="I1053" s="264">
        <f>+dr!H1040</f>
        <v>-5.7500000000126894E-6</v>
      </c>
      <c r="J1053" s="264">
        <f>+dr!I1040</f>
        <v>-4.7299999999944609E-6</v>
      </c>
      <c r="K1053" s="264">
        <f>+dr!J1040</f>
        <v>0</v>
      </c>
      <c r="M1053" s="6">
        <f t="shared" si="398"/>
        <v>1036</v>
      </c>
      <c r="N1053" s="1">
        <f t="shared" si="392"/>
        <v>43514</v>
      </c>
      <c r="O1053" s="263">
        <f t="shared" si="393"/>
        <v>37.830446163157895</v>
      </c>
      <c r="P1053" s="263">
        <f t="shared" si="394"/>
        <v>9.1050822466533035</v>
      </c>
      <c r="Q1053" s="263">
        <f t="shared" si="395"/>
        <v>14.665714285714285</v>
      </c>
      <c r="R1053" s="263">
        <f t="shared" si="399"/>
        <v>306.88076747299431</v>
      </c>
      <c r="S1053" s="98">
        <f t="shared" si="396"/>
        <v>3.0656503846153843E-2</v>
      </c>
      <c r="T1053" s="265">
        <f>R1053-'Ejercicio 7'!$J$12*EXP(-S1053*34/360)</f>
        <v>306.78382633470557</v>
      </c>
      <c r="U1053" s="280">
        <f t="shared" si="400"/>
        <v>8.2080340000000016E-2</v>
      </c>
      <c r="V1053" s="280">
        <f t="shared" si="401"/>
        <v>8.261505999999999E-2</v>
      </c>
      <c r="W1053" s="280">
        <f t="shared" si="402"/>
        <v>-2.8119999999999534E-4</v>
      </c>
      <c r="X1053" s="280">
        <f t="shared" si="403"/>
        <v>0</v>
      </c>
      <c r="Y1053" s="262">
        <f t="shared" si="404"/>
        <v>9.9367780698667065</v>
      </c>
      <c r="Z1053" s="262">
        <f t="shared" si="405"/>
        <v>9.7959302831965029</v>
      </c>
      <c r="AA1053" s="262">
        <f t="shared" si="406"/>
        <v>10.00044829509595</v>
      </c>
      <c r="AB1053" s="262">
        <f t="shared" si="407"/>
        <v>10</v>
      </c>
      <c r="AD1053" s="6">
        <f t="shared" si="408"/>
        <v>1036</v>
      </c>
      <c r="AE1053" s="1">
        <f t="shared" si="409"/>
        <v>43537</v>
      </c>
      <c r="AF1053" s="262">
        <f t="shared" si="410"/>
        <v>-0.19806516315789224</v>
      </c>
      <c r="AG1053" s="262">
        <f t="shared" si="411"/>
        <v>2.4917753346697324E-2</v>
      </c>
      <c r="AH1053" s="262">
        <f t="shared" si="412"/>
        <v>0.12428571428571367</v>
      </c>
      <c r="AI1053" s="262">
        <f t="shared" si="413"/>
        <v>-1.7607724729942902</v>
      </c>
      <c r="AJ1053" s="262">
        <f t="shared" si="414"/>
        <v>2.0690000000003761E-5</v>
      </c>
      <c r="AK1053" s="262">
        <f t="shared" si="415"/>
        <v>-306.78382633470557</v>
      </c>
    </row>
    <row r="1054" spans="1:37" x14ac:dyDescent="0.25">
      <c r="A1054" s="6">
        <f t="shared" si="397"/>
        <v>1037</v>
      </c>
      <c r="B1054" s="245">
        <f>+Rendimientos!F1727</f>
        <v>43515</v>
      </c>
      <c r="C1054" s="247">
        <f>+Rendimientos!G1727</f>
        <v>-1.3706065904367215E-2</v>
      </c>
      <c r="D1054" s="247">
        <f>+Rendimientos!H1727</f>
        <v>-7.1410477174697704E-3</v>
      </c>
      <c r="E1054" s="247">
        <f>+Rendimientos!I1727</f>
        <v>-2.1208915691376244E-3</v>
      </c>
      <c r="F1054">
        <f>+VLOOKUP(B1054,ASURB.MX!$A$2:$H$1054,8,FALSE)</f>
        <v>-1.475356505687688E-2</v>
      </c>
      <c r="G1054" s="264">
        <f>+dr!F1041</f>
        <v>2.9669999999995533E-5</v>
      </c>
      <c r="H1054" s="264">
        <f>+dr!G1041</f>
        <v>-1.9189000000001399E-4</v>
      </c>
      <c r="I1054" s="264">
        <f>+dr!H1041</f>
        <v>-1.0361999999998484E-4</v>
      </c>
      <c r="J1054" s="264">
        <f>+dr!I1041</f>
        <v>-2.9402000000000594E-4</v>
      </c>
      <c r="K1054" s="264">
        <f>+dr!J1041</f>
        <v>0</v>
      </c>
      <c r="M1054" s="6">
        <f t="shared" si="398"/>
        <v>1037</v>
      </c>
      <c r="N1054" s="1">
        <f t="shared" si="392"/>
        <v>43515</v>
      </c>
      <c r="O1054" s="263">
        <f t="shared" si="393"/>
        <v>37.120107750785344</v>
      </c>
      <c r="P1054" s="263">
        <f t="shared" si="394"/>
        <v>9.0650344713832478</v>
      </c>
      <c r="Q1054" s="263">
        <f t="shared" si="395"/>
        <v>14.758665254237288</v>
      </c>
      <c r="R1054" s="263">
        <f t="shared" si="399"/>
        <v>300.65143197610763</v>
      </c>
      <c r="S1054" s="98">
        <f t="shared" si="396"/>
        <v>3.0706863846153842E-2</v>
      </c>
      <c r="T1054" s="265">
        <f>R1054-'Ejercicio 7'!$J$12*EXP(-S1054*34/360)</f>
        <v>300.55449129889138</v>
      </c>
      <c r="U1054" s="280">
        <f t="shared" si="400"/>
        <v>8.1816089999999994E-2</v>
      </c>
      <c r="V1054" s="280">
        <f t="shared" si="401"/>
        <v>8.2517190000000018E-2</v>
      </c>
      <c r="W1054" s="280">
        <f t="shared" si="402"/>
        <v>-5.7049000000000682E-4</v>
      </c>
      <c r="X1054" s="280">
        <f t="shared" si="403"/>
        <v>0</v>
      </c>
      <c r="Y1054" s="262">
        <f t="shared" si="404"/>
        <v>9.9367780698667065</v>
      </c>
      <c r="Z1054" s="262">
        <f t="shared" si="405"/>
        <v>9.7959302831965029</v>
      </c>
      <c r="AA1054" s="262">
        <f t="shared" si="406"/>
        <v>10.00044829509595</v>
      </c>
      <c r="AB1054" s="262">
        <f t="shared" si="407"/>
        <v>10</v>
      </c>
      <c r="AD1054" s="6">
        <f t="shared" si="408"/>
        <v>1037</v>
      </c>
      <c r="AE1054" s="1">
        <f t="shared" si="409"/>
        <v>43537</v>
      </c>
      <c r="AF1054" s="262">
        <f t="shared" si="410"/>
        <v>0.51227324921465822</v>
      </c>
      <c r="AG1054" s="262">
        <f t="shared" si="411"/>
        <v>6.4965528616752977E-2</v>
      </c>
      <c r="AH1054" s="262">
        <f t="shared" si="412"/>
        <v>3.1334745762711336E-2</v>
      </c>
      <c r="AI1054" s="262">
        <f t="shared" si="413"/>
        <v>4.4685630238923864</v>
      </c>
      <c r="AJ1054" s="262">
        <f t="shared" si="414"/>
        <v>-2.9669999999995533E-5</v>
      </c>
      <c r="AK1054" s="262">
        <f t="shared" si="415"/>
        <v>-300.55449129889138</v>
      </c>
    </row>
    <row r="1055" spans="1:37" x14ac:dyDescent="0.25">
      <c r="A1055" s="6">
        <f t="shared" si="397"/>
        <v>1038</v>
      </c>
      <c r="B1055" s="245">
        <f>+Rendimientos!F1728</f>
        <v>43516</v>
      </c>
      <c r="C1055" s="247">
        <f>+Rendimientos!G1728</f>
        <v>3.1350529884076009E-2</v>
      </c>
      <c r="D1055" s="247">
        <f>+Rendimientos!H1728</f>
        <v>-1.1086452074838514E-2</v>
      </c>
      <c r="E1055" s="247">
        <f>+Rendimientos!I1728</f>
        <v>5.6457454125731221E-3</v>
      </c>
      <c r="F1055">
        <f>+VLOOKUP(B1055,ASURB.MX!$A$2:$H$1054,8,FALSE)</f>
        <v>2.3244653347087644E-2</v>
      </c>
      <c r="G1055" s="264">
        <f>+dr!F1042</f>
        <v>-9.060000000005175E-6</v>
      </c>
      <c r="H1055" s="264">
        <f>+dr!G1042</f>
        <v>1.7089999999997385E-5</v>
      </c>
      <c r="I1055" s="264">
        <f>+dr!H1042</f>
        <v>-2.0226000000000965E-4</v>
      </c>
      <c r="J1055" s="264">
        <f>+dr!I1042</f>
        <v>-8.6540000000009942E-5</v>
      </c>
      <c r="K1055" s="264">
        <f>+dr!J1042</f>
        <v>0</v>
      </c>
      <c r="M1055" s="6">
        <f t="shared" si="398"/>
        <v>1038</v>
      </c>
      <c r="N1055" s="1">
        <f t="shared" si="392"/>
        <v>43516</v>
      </c>
      <c r="O1055" s="263">
        <f t="shared" si="393"/>
        <v>38.830864471337584</v>
      </c>
      <c r="P1055" s="263">
        <f t="shared" si="394"/>
        <v>9.0293397063236434</v>
      </c>
      <c r="Q1055" s="263">
        <f t="shared" si="395"/>
        <v>14.873736730360932</v>
      </c>
      <c r="R1055" s="263">
        <f t="shared" si="399"/>
        <v>312.29547621835013</v>
      </c>
      <c r="S1055" s="98">
        <f t="shared" si="396"/>
        <v>3.0668133846153842E-2</v>
      </c>
      <c r="T1055" s="265">
        <f>R1055-'Ejercicio 7'!$J$12*EXP(-S1055*34/360)</f>
        <v>312.19853518654037</v>
      </c>
      <c r="U1055" s="280">
        <f t="shared" si="400"/>
        <v>8.2025070000000005E-2</v>
      </c>
      <c r="V1055" s="280">
        <f t="shared" si="401"/>
        <v>8.2418549999999993E-2</v>
      </c>
      <c r="W1055" s="280">
        <f t="shared" si="402"/>
        <v>-3.6301000000001082E-4</v>
      </c>
      <c r="X1055" s="280">
        <f t="shared" si="403"/>
        <v>0</v>
      </c>
      <c r="Y1055" s="262">
        <f t="shared" si="404"/>
        <v>9.9367780698667065</v>
      </c>
      <c r="Z1055" s="262">
        <f t="shared" si="405"/>
        <v>9.7959302831965029</v>
      </c>
      <c r="AA1055" s="262">
        <f t="shared" si="406"/>
        <v>10.00044829509595</v>
      </c>
      <c r="AB1055" s="262">
        <f t="shared" si="407"/>
        <v>10</v>
      </c>
      <c r="AD1055" s="6">
        <f t="shared" si="408"/>
        <v>1038</v>
      </c>
      <c r="AE1055" s="1">
        <f t="shared" si="409"/>
        <v>43537</v>
      </c>
      <c r="AF1055" s="262">
        <f t="shared" si="410"/>
        <v>-1.1984834713375818</v>
      </c>
      <c r="AG1055" s="262">
        <f t="shared" si="411"/>
        <v>0.10066029367635743</v>
      </c>
      <c r="AH1055" s="262">
        <f t="shared" si="412"/>
        <v>-8.3736730360932654E-2</v>
      </c>
      <c r="AI1055" s="262">
        <f t="shared" si="413"/>
        <v>-7.1754812183501144</v>
      </c>
      <c r="AJ1055" s="262">
        <f t="shared" si="414"/>
        <v>9.060000000005175E-6</v>
      </c>
      <c r="AK1055" s="262">
        <f t="shared" si="415"/>
        <v>-312.19853518654037</v>
      </c>
    </row>
    <row r="1056" spans="1:37" x14ac:dyDescent="0.25">
      <c r="A1056" s="6">
        <f t="shared" si="397"/>
        <v>1039</v>
      </c>
      <c r="B1056" s="245">
        <f>+Rendimientos!F1729</f>
        <v>43517</v>
      </c>
      <c r="C1056" s="247">
        <f>+Rendimientos!G1729</f>
        <v>-5.1573090071448105E-3</v>
      </c>
      <c r="D1056" s="247">
        <f>+Rendimientos!H1729</f>
        <v>-1.6737341588174076E-3</v>
      </c>
      <c r="E1056" s="247">
        <f>+Rendimientos!I1729</f>
        <v>4.3380295630224962E-2</v>
      </c>
      <c r="F1056">
        <f>+VLOOKUP(B1056,ASURB.MX!$A$2:$H$1054,8,FALSE)</f>
        <v>-2.1711530257056103E-3</v>
      </c>
      <c r="G1056" s="264">
        <f>+dr!F1043</f>
        <v>1.6853000000001395E-4</v>
      </c>
      <c r="H1056" s="264">
        <f>+dr!G1043</f>
        <v>8.7539999999997065E-5</v>
      </c>
      <c r="I1056" s="264">
        <f>+dr!H1043</f>
        <v>4.0440000000002696E-5</v>
      </c>
      <c r="J1056" s="264">
        <f>+dr!I1043</f>
        <v>7.7160000000006668E-5</v>
      </c>
      <c r="K1056" s="264">
        <f>+dr!J1043</f>
        <v>0</v>
      </c>
      <c r="M1056" s="6">
        <f t="shared" si="398"/>
        <v>1039</v>
      </c>
      <c r="N1056" s="1">
        <f t="shared" si="392"/>
        <v>43517</v>
      </c>
      <c r="O1056" s="263">
        <f t="shared" si="393"/>
        <v>37.438798793209877</v>
      </c>
      <c r="P1056" s="263">
        <f t="shared" si="394"/>
        <v>9.1147315883254763</v>
      </c>
      <c r="Q1056" s="263">
        <f t="shared" si="395"/>
        <v>15.445714285714283</v>
      </c>
      <c r="R1056" s="263">
        <f t="shared" si="399"/>
        <v>304.45825143287618</v>
      </c>
      <c r="S1056" s="98">
        <f t="shared" si="396"/>
        <v>3.0845723846153861E-2</v>
      </c>
      <c r="T1056" s="265">
        <f>R1056-'Ejercicio 7'!$J$12*EXP(-S1056*34/360)</f>
        <v>304.3613120269855</v>
      </c>
      <c r="U1056" s="280">
        <f t="shared" si="400"/>
        <v>8.2095520000000005E-2</v>
      </c>
      <c r="V1056" s="280">
        <f t="shared" si="401"/>
        <v>8.2661250000000006E-2</v>
      </c>
      <c r="W1056" s="280">
        <f t="shared" si="402"/>
        <v>-1.9930999999999421E-4</v>
      </c>
      <c r="X1056" s="280">
        <f t="shared" si="403"/>
        <v>0</v>
      </c>
      <c r="Y1056" s="262">
        <f t="shared" si="404"/>
        <v>9.9367780698667065</v>
      </c>
      <c r="Z1056" s="262">
        <f t="shared" si="405"/>
        <v>9.7959302831965029</v>
      </c>
      <c r="AA1056" s="262">
        <f t="shared" si="406"/>
        <v>10.00044829509595</v>
      </c>
      <c r="AB1056" s="262">
        <f t="shared" si="407"/>
        <v>10</v>
      </c>
      <c r="AD1056" s="6">
        <f t="shared" si="408"/>
        <v>1039</v>
      </c>
      <c r="AE1056" s="1">
        <f t="shared" si="409"/>
        <v>43537</v>
      </c>
      <c r="AF1056" s="262">
        <f t="shared" si="410"/>
        <v>0.19358220679012561</v>
      </c>
      <c r="AG1056" s="262">
        <f t="shared" si="411"/>
        <v>1.5268411674524529E-2</v>
      </c>
      <c r="AH1056" s="262">
        <f t="shared" si="412"/>
        <v>-0.65571428571428392</v>
      </c>
      <c r="AI1056" s="262">
        <f t="shared" si="413"/>
        <v>0.66174356712383542</v>
      </c>
      <c r="AJ1056" s="262">
        <f t="shared" si="414"/>
        <v>-1.6853000000001395E-4</v>
      </c>
      <c r="AK1056" s="262">
        <f t="shared" si="415"/>
        <v>-304.3613120269855</v>
      </c>
    </row>
    <row r="1057" spans="1:37" x14ac:dyDescent="0.25">
      <c r="A1057" s="6">
        <f t="shared" si="397"/>
        <v>1040</v>
      </c>
      <c r="B1057" s="245">
        <f>+Rendimientos!F1730</f>
        <v>43518</v>
      </c>
      <c r="C1057" s="247">
        <f>+Rendimientos!G1730</f>
        <v>-9.350717482433794E-3</v>
      </c>
      <c r="D1057" s="247">
        <f>+Rendimientos!H1730</f>
        <v>5.035763762351405E-2</v>
      </c>
      <c r="E1057" s="247">
        <f>+Rendimientos!I1730</f>
        <v>5.3763570363804958E-3</v>
      </c>
      <c r="F1057">
        <f>+VLOOKUP(B1057,ASURB.MX!$A$2:$H$1054,8,FALSE)</f>
        <v>2.7053903150560509E-3</v>
      </c>
      <c r="G1057" s="264">
        <f>+dr!F1044</f>
        <v>1.9176999999999389E-4</v>
      </c>
      <c r="H1057" s="264">
        <f>+dr!G1044</f>
        <v>2.6933000000002594E-4</v>
      </c>
      <c r="I1057" s="264">
        <f>+dr!H1044</f>
        <v>-1.2882000000000171E-4</v>
      </c>
      <c r="J1057" s="264">
        <f>+dr!I1044</f>
        <v>1.9670000000000798E-4</v>
      </c>
      <c r="K1057" s="264">
        <f>+dr!J1044</f>
        <v>0</v>
      </c>
      <c r="M1057" s="6">
        <f t="shared" si="398"/>
        <v>1040</v>
      </c>
      <c r="N1057" s="1">
        <f t="shared" si="392"/>
        <v>43518</v>
      </c>
      <c r="O1057" s="263">
        <f t="shared" si="393"/>
        <v>37.282131331954503</v>
      </c>
      <c r="P1057" s="263">
        <f t="shared" si="394"/>
        <v>9.6015383673092618</v>
      </c>
      <c r="Q1057" s="263">
        <f t="shared" si="395"/>
        <v>14.869730458221024</v>
      </c>
      <c r="R1057" s="263">
        <f t="shared" si="399"/>
        <v>305.94658129452273</v>
      </c>
      <c r="S1057" s="98">
        <f t="shared" si="396"/>
        <v>3.0868963846153841E-2</v>
      </c>
      <c r="T1057" s="265">
        <f>R1057-'Ejercicio 7'!$J$12*EXP(-S1057*34/360)</f>
        <v>305.84964210140305</v>
      </c>
      <c r="U1057" s="280">
        <f t="shared" si="400"/>
        <v>8.2277310000000034E-2</v>
      </c>
      <c r="V1057" s="280">
        <f t="shared" si="401"/>
        <v>8.2491990000000001E-2</v>
      </c>
      <c r="W1057" s="280">
        <f t="shared" si="402"/>
        <v>-7.9769999999992902E-5</v>
      </c>
      <c r="X1057" s="280">
        <f t="shared" si="403"/>
        <v>0</v>
      </c>
      <c r="Y1057" s="262">
        <f t="shared" si="404"/>
        <v>9.9367780698667065</v>
      </c>
      <c r="Z1057" s="262">
        <f t="shared" si="405"/>
        <v>9.7959302831965029</v>
      </c>
      <c r="AA1057" s="262">
        <f t="shared" si="406"/>
        <v>10.00044829509595</v>
      </c>
      <c r="AB1057" s="262">
        <f t="shared" si="407"/>
        <v>10</v>
      </c>
      <c r="AD1057" s="6">
        <f t="shared" si="408"/>
        <v>1040</v>
      </c>
      <c r="AE1057" s="1">
        <f t="shared" si="409"/>
        <v>43537</v>
      </c>
      <c r="AF1057" s="262">
        <f t="shared" si="410"/>
        <v>0.35024966804549962</v>
      </c>
      <c r="AG1057" s="262">
        <f t="shared" si="411"/>
        <v>-0.47153836730926102</v>
      </c>
      <c r="AH1057" s="262">
        <f t="shared" si="412"/>
        <v>-7.9730458221025202E-2</v>
      </c>
      <c r="AI1057" s="262">
        <f t="shared" si="413"/>
        <v>-0.82658629452271271</v>
      </c>
      <c r="AJ1057" s="262">
        <f t="shared" si="414"/>
        <v>-1.9176999999999389E-4</v>
      </c>
      <c r="AK1057" s="262">
        <f t="shared" si="415"/>
        <v>-305.84964210140305</v>
      </c>
    </row>
    <row r="1058" spans="1:37" x14ac:dyDescent="0.25">
      <c r="A1058" s="6">
        <f t="shared" si="397"/>
        <v>1041</v>
      </c>
      <c r="B1058" s="245">
        <f>+Rendimientos!F1731</f>
        <v>43521</v>
      </c>
      <c r="C1058" s="247">
        <f>+Rendimientos!G1731</f>
        <v>-1.4721611825359963E-2</v>
      </c>
      <c r="D1058" s="247">
        <f>+Rendimientos!H1731</f>
        <v>-7.4607463686890401E-3</v>
      </c>
      <c r="E1058" s="247">
        <f>+Rendimientos!I1731</f>
        <v>2.4496425165355995E-2</v>
      </c>
      <c r="F1058">
        <f>+VLOOKUP(B1058,ASURB.MX!$A$2:$H$1054,8,FALSE)</f>
        <v>1.5695140523401597E-3</v>
      </c>
      <c r="G1058" s="264">
        <f>+dr!F1045</f>
        <v>3.5124000000000266E-4</v>
      </c>
      <c r="H1058" s="264">
        <f>+dr!G1045</f>
        <v>1.2596999999998915E-4</v>
      </c>
      <c r="I1058" s="264">
        <f>+dr!H1045</f>
        <v>1.9072999999998619E-4</v>
      </c>
      <c r="J1058" s="264">
        <f>+dr!I1045</f>
        <v>-9.6450000000011804E-5</v>
      </c>
      <c r="K1058" s="264">
        <f>+dr!J1045</f>
        <v>0</v>
      </c>
      <c r="M1058" s="6">
        <f t="shared" si="398"/>
        <v>1041</v>
      </c>
      <c r="N1058" s="1">
        <f t="shared" si="392"/>
        <v>43521</v>
      </c>
      <c r="O1058" s="263">
        <f t="shared" si="393"/>
        <v>37.082429711899792</v>
      </c>
      <c r="P1058" s="263">
        <f t="shared" si="394"/>
        <v>9.0621368552961474</v>
      </c>
      <c r="Q1058" s="263">
        <f t="shared" si="395"/>
        <v>15.156776139410185</v>
      </c>
      <c r="R1058" s="263">
        <f t="shared" si="399"/>
        <v>305.59926112888019</v>
      </c>
      <c r="S1058" s="98">
        <f t="shared" si="396"/>
        <v>3.1028433846153849E-2</v>
      </c>
      <c r="T1058" s="265">
        <f>R1058-'Ejercicio 7'!$J$12*EXP(-S1058*34/360)</f>
        <v>305.50232339575609</v>
      </c>
      <c r="U1058" s="280">
        <f t="shared" si="400"/>
        <v>8.2133949999999997E-2</v>
      </c>
      <c r="V1058" s="280">
        <f t="shared" si="401"/>
        <v>8.2811539999999989E-2</v>
      </c>
      <c r="W1058" s="280">
        <f t="shared" si="402"/>
        <v>-3.7292000000001269E-4</v>
      </c>
      <c r="X1058" s="280">
        <f t="shared" si="403"/>
        <v>0</v>
      </c>
      <c r="Y1058" s="262">
        <f t="shared" si="404"/>
        <v>9.9367780698667065</v>
      </c>
      <c r="Z1058" s="262">
        <f t="shared" si="405"/>
        <v>9.7959302831965029</v>
      </c>
      <c r="AA1058" s="262">
        <f t="shared" si="406"/>
        <v>10.00044829509595</v>
      </c>
      <c r="AB1058" s="262">
        <f t="shared" si="407"/>
        <v>10</v>
      </c>
      <c r="AD1058" s="6">
        <f t="shared" si="408"/>
        <v>1041</v>
      </c>
      <c r="AE1058" s="1">
        <f t="shared" si="409"/>
        <v>43537</v>
      </c>
      <c r="AF1058" s="262">
        <f t="shared" si="410"/>
        <v>0.54995128810021043</v>
      </c>
      <c r="AG1058" s="262">
        <f t="shared" si="411"/>
        <v>6.7863144703853351E-2</v>
      </c>
      <c r="AH1058" s="262">
        <f t="shared" si="412"/>
        <v>-0.36677613941018627</v>
      </c>
      <c r="AI1058" s="262">
        <f t="shared" si="413"/>
        <v>-0.47926612888016962</v>
      </c>
      <c r="AJ1058" s="262">
        <f t="shared" si="414"/>
        <v>-3.5124000000000266E-4</v>
      </c>
      <c r="AK1058" s="262">
        <f t="shared" si="415"/>
        <v>-305.50232339575609</v>
      </c>
    </row>
    <row r="1059" spans="1:37" x14ac:dyDescent="0.25">
      <c r="A1059" s="6">
        <f t="shared" si="397"/>
        <v>1042</v>
      </c>
      <c r="B1059" s="245">
        <f>+Rendimientos!F1732</f>
        <v>43522</v>
      </c>
      <c r="C1059" s="247">
        <f>+Rendimientos!G1732</f>
        <v>9.488737508701453E-3</v>
      </c>
      <c r="D1059" s="247">
        <f>+Rendimientos!H1732</f>
        <v>1.5393088600229907E-2</v>
      </c>
      <c r="E1059" s="247">
        <f>+Rendimientos!I1732</f>
        <v>9.7625246556592975E-3</v>
      </c>
      <c r="F1059">
        <f>+VLOOKUP(B1059,ASURB.MX!$A$2:$H$1054,8,FALSE)</f>
        <v>2.933157573555811E-2</v>
      </c>
      <c r="G1059" s="264">
        <f>+dr!F1046</f>
        <v>1.2550300000000042E-3</v>
      </c>
      <c r="H1059" s="264">
        <f>+dr!G1046</f>
        <v>-2.289400000000108E-4</v>
      </c>
      <c r="I1059" s="264">
        <f>+dr!H1046</f>
        <v>-1.092099999999846E-4</v>
      </c>
      <c r="J1059" s="264">
        <f>+dr!I1046</f>
        <v>-9.7319999999984086E-5</v>
      </c>
      <c r="K1059" s="264">
        <f>+dr!J1046</f>
        <v>0</v>
      </c>
      <c r="M1059" s="6">
        <f t="shared" si="398"/>
        <v>1042</v>
      </c>
      <c r="N1059" s="1">
        <f t="shared" si="392"/>
        <v>43522</v>
      </c>
      <c r="O1059" s="263">
        <f t="shared" si="393"/>
        <v>37.991164293432206</v>
      </c>
      <c r="P1059" s="263">
        <f t="shared" si="394"/>
        <v>9.2716261342547686</v>
      </c>
      <c r="Q1059" s="263">
        <f t="shared" si="395"/>
        <v>14.93509483322433</v>
      </c>
      <c r="R1059" s="263">
        <f t="shared" si="399"/>
        <v>314.20219167177305</v>
      </c>
      <c r="S1059" s="98">
        <f t="shared" si="396"/>
        <v>3.1932223846153851E-2</v>
      </c>
      <c r="T1059" s="265">
        <f>R1059-'Ejercicio 7'!$J$12*EXP(-S1059*34/360)</f>
        <v>314.10526221270146</v>
      </c>
      <c r="U1059" s="280">
        <f t="shared" si="400"/>
        <v>8.1779039999999997E-2</v>
      </c>
      <c r="V1059" s="280">
        <f t="shared" si="401"/>
        <v>8.2511600000000018E-2</v>
      </c>
      <c r="W1059" s="280">
        <f t="shared" si="402"/>
        <v>-3.7378999999998497E-4</v>
      </c>
      <c r="X1059" s="280">
        <f t="shared" si="403"/>
        <v>0</v>
      </c>
      <c r="Y1059" s="262">
        <f t="shared" si="404"/>
        <v>9.9367780698667065</v>
      </c>
      <c r="Z1059" s="262">
        <f t="shared" si="405"/>
        <v>9.7959302831965029</v>
      </c>
      <c r="AA1059" s="262">
        <f t="shared" si="406"/>
        <v>10.00044829509595</v>
      </c>
      <c r="AB1059" s="262">
        <f t="shared" si="407"/>
        <v>10</v>
      </c>
      <c r="AD1059" s="6">
        <f t="shared" si="408"/>
        <v>1042</v>
      </c>
      <c r="AE1059" s="1">
        <f t="shared" si="409"/>
        <v>43537</v>
      </c>
      <c r="AF1059" s="262">
        <f t="shared" si="410"/>
        <v>-0.35878329343220372</v>
      </c>
      <c r="AG1059" s="262">
        <f t="shared" si="411"/>
        <v>-0.14162613425476778</v>
      </c>
      <c r="AH1059" s="262">
        <f t="shared" si="412"/>
        <v>-0.1450948332243307</v>
      </c>
      <c r="AI1059" s="262">
        <f t="shared" si="413"/>
        <v>-9.0821966717730334</v>
      </c>
      <c r="AJ1059" s="262">
        <f t="shared" si="414"/>
        <v>-1.2550300000000042E-3</v>
      </c>
      <c r="AK1059" s="262">
        <f t="shared" si="415"/>
        <v>-314.10526221270146</v>
      </c>
    </row>
    <row r="1060" spans="1:37" x14ac:dyDescent="0.25">
      <c r="A1060" s="6">
        <f t="shared" si="397"/>
        <v>1043</v>
      </c>
      <c r="B1060" s="245">
        <f>+Rendimientos!F1733</f>
        <v>43523</v>
      </c>
      <c r="C1060" s="247">
        <f>+Rendimientos!G1733</f>
        <v>-1.4799424445939095E-2</v>
      </c>
      <c r="D1060" s="247">
        <f>+Rendimientos!H1733</f>
        <v>1.3082386991574716E-2</v>
      </c>
      <c r="E1060" s="247">
        <f>+Rendimientos!I1733</f>
        <v>4.5234325918173581E-3</v>
      </c>
      <c r="F1060">
        <f>+VLOOKUP(B1060,ASURB.MX!$A$2:$H$1054,8,FALSE)</f>
        <v>1.5684587458657515E-2</v>
      </c>
      <c r="G1060" s="264">
        <f>+dr!F1047</f>
        <v>2.1452999999999056E-4</v>
      </c>
      <c r="H1060" s="264">
        <f>+dr!G1047</f>
        <v>2.5450000000010187E-5</v>
      </c>
      <c r="I1060" s="264">
        <f>+dr!H1047</f>
        <v>-8.1480000000008768E-5</v>
      </c>
      <c r="J1060" s="264">
        <f>+dr!I1047</f>
        <v>1.8535999999998165E-4</v>
      </c>
      <c r="K1060" s="264">
        <f>+dr!J1047</f>
        <v>0</v>
      </c>
      <c r="M1060" s="6">
        <f t="shared" si="398"/>
        <v>1043</v>
      </c>
      <c r="N1060" s="1">
        <f t="shared" si="392"/>
        <v>43523</v>
      </c>
      <c r="O1060" s="263">
        <f t="shared" si="393"/>
        <v>37.079544343126976</v>
      </c>
      <c r="P1060" s="263">
        <f t="shared" si="394"/>
        <v>9.2502269059685904</v>
      </c>
      <c r="Q1060" s="263">
        <f t="shared" si="395"/>
        <v>14.857053108808289</v>
      </c>
      <c r="R1060" s="263">
        <f t="shared" si="399"/>
        <v>309.94340395475865</v>
      </c>
      <c r="S1060" s="98">
        <f t="shared" si="396"/>
        <v>3.0891723846153837E-2</v>
      </c>
      <c r="T1060" s="265">
        <f>R1060-'Ejercicio 7'!$J$12*EXP(-S1060*34/360)</f>
        <v>309.84646497001489</v>
      </c>
      <c r="U1060" s="280">
        <f t="shared" si="400"/>
        <v>8.2033430000000018E-2</v>
      </c>
      <c r="V1060" s="280">
        <f t="shared" si="401"/>
        <v>8.2539329999999994E-2</v>
      </c>
      <c r="W1060" s="280">
        <f t="shared" si="402"/>
        <v>-9.1110000000019231E-5</v>
      </c>
      <c r="X1060" s="280">
        <f t="shared" si="403"/>
        <v>0</v>
      </c>
      <c r="Y1060" s="262">
        <f t="shared" si="404"/>
        <v>9.9367780698667065</v>
      </c>
      <c r="Z1060" s="262">
        <f t="shared" si="405"/>
        <v>9.7959302831965029</v>
      </c>
      <c r="AA1060" s="262">
        <f t="shared" si="406"/>
        <v>10.00044829509595</v>
      </c>
      <c r="AB1060" s="262">
        <f t="shared" si="407"/>
        <v>10</v>
      </c>
      <c r="AD1060" s="6">
        <f t="shared" si="408"/>
        <v>1043</v>
      </c>
      <c r="AE1060" s="1">
        <f t="shared" si="409"/>
        <v>43537</v>
      </c>
      <c r="AF1060" s="262">
        <f t="shared" si="410"/>
        <v>0.5528366568730263</v>
      </c>
      <c r="AG1060" s="262">
        <f t="shared" si="411"/>
        <v>-0.12022690596858965</v>
      </c>
      <c r="AH1060" s="262">
        <f t="shared" si="412"/>
        <v>-6.7053108808289963E-2</v>
      </c>
      <c r="AI1060" s="262">
        <f t="shared" si="413"/>
        <v>-4.8234089547586336</v>
      </c>
      <c r="AJ1060" s="262">
        <f t="shared" si="414"/>
        <v>-2.1452999999999056E-4</v>
      </c>
      <c r="AK1060" s="262">
        <f t="shared" si="415"/>
        <v>-309.84646497001489</v>
      </c>
    </row>
    <row r="1061" spans="1:37" x14ac:dyDescent="0.25">
      <c r="A1061" s="6">
        <f t="shared" si="397"/>
        <v>1044</v>
      </c>
      <c r="B1061" s="245">
        <f>+Rendimientos!F1734</f>
        <v>43524</v>
      </c>
      <c r="C1061" s="247">
        <f>+Rendimientos!G1734</f>
        <v>7.4270898436155017E-3</v>
      </c>
      <c r="D1061" s="247">
        <f>+Rendimientos!H1734</f>
        <v>-6.2581765112291639E-3</v>
      </c>
      <c r="E1061" s="247">
        <f>+Rendimientos!I1734</f>
        <v>2.0421896704473416E-2</v>
      </c>
      <c r="F1061">
        <f>+VLOOKUP(B1061,ASURB.MX!$A$2:$H$1054,8,FALSE)</f>
        <v>-1.9774438727963767E-2</v>
      </c>
      <c r="G1061" s="264">
        <f>+dr!F1048</f>
        <v>5.1157999999999759E-4</v>
      </c>
      <c r="H1061" s="264">
        <f>+dr!G1048</f>
        <v>3.4900000000087639E-6</v>
      </c>
      <c r="I1061" s="264">
        <f>+dr!H1048</f>
        <v>-1.0099999999985121E-5</v>
      </c>
      <c r="J1061" s="264">
        <f>+dr!I1048</f>
        <v>-2.8802999999999468E-4</v>
      </c>
      <c r="K1061" s="264">
        <f>+dr!J1048</f>
        <v>0</v>
      </c>
      <c r="M1061" s="6">
        <f t="shared" si="398"/>
        <v>1044</v>
      </c>
      <c r="N1061" s="1">
        <f t="shared" si="392"/>
        <v>43524</v>
      </c>
      <c r="O1061" s="263">
        <f t="shared" si="393"/>
        <v>37.912920581469656</v>
      </c>
      <c r="P1061" s="263">
        <f t="shared" si="394"/>
        <v>9.0730412632645319</v>
      </c>
      <c r="Q1061" s="263">
        <f t="shared" si="395"/>
        <v>15.09514506769826</v>
      </c>
      <c r="R1061" s="263">
        <f t="shared" si="399"/>
        <v>299.14568236962521</v>
      </c>
      <c r="S1061" s="98">
        <f t="shared" si="396"/>
        <v>3.1188773846153844E-2</v>
      </c>
      <c r="T1061" s="265">
        <f>R1061-'Ejercicio 7'!$J$12*EXP(-S1061*34/360)</f>
        <v>299.0487461044396</v>
      </c>
      <c r="U1061" s="280">
        <f t="shared" si="400"/>
        <v>8.2011470000000017E-2</v>
      </c>
      <c r="V1061" s="280">
        <f t="shared" si="401"/>
        <v>8.2610710000000018E-2</v>
      </c>
      <c r="W1061" s="280">
        <f t="shared" si="402"/>
        <v>-5.6449999999999556E-4</v>
      </c>
      <c r="X1061" s="280">
        <f t="shared" si="403"/>
        <v>0</v>
      </c>
      <c r="Y1061" s="262">
        <f t="shared" si="404"/>
        <v>9.9367780698667065</v>
      </c>
      <c r="Z1061" s="262">
        <f t="shared" si="405"/>
        <v>9.7959302831965029</v>
      </c>
      <c r="AA1061" s="262">
        <f t="shared" si="406"/>
        <v>10.00044829509595</v>
      </c>
      <c r="AB1061" s="262">
        <f t="shared" si="407"/>
        <v>10</v>
      </c>
      <c r="AD1061" s="6">
        <f t="shared" si="408"/>
        <v>1044</v>
      </c>
      <c r="AE1061" s="1">
        <f t="shared" si="409"/>
        <v>43537</v>
      </c>
      <c r="AF1061" s="262">
        <f t="shared" si="410"/>
        <v>-0.28053958146965385</v>
      </c>
      <c r="AG1061" s="262">
        <f t="shared" si="411"/>
        <v>5.6958736735468918E-2</v>
      </c>
      <c r="AH1061" s="262">
        <f t="shared" si="412"/>
        <v>-0.30514506769826077</v>
      </c>
      <c r="AI1061" s="262">
        <f t="shared" si="413"/>
        <v>5.9743126303748113</v>
      </c>
      <c r="AJ1061" s="262">
        <f t="shared" si="414"/>
        <v>-5.1157999999999759E-4</v>
      </c>
      <c r="AK1061" s="262">
        <f t="shared" si="415"/>
        <v>-299.0487461044396</v>
      </c>
    </row>
    <row r="1062" spans="1:37" x14ac:dyDescent="0.25">
      <c r="A1062" s="6">
        <f t="shared" si="397"/>
        <v>1045</v>
      </c>
      <c r="B1062" s="245">
        <f>+Rendimientos!F1735</f>
        <v>43525</v>
      </c>
      <c r="C1062" s="247">
        <f>+Rendimientos!G1735</f>
        <v>-2.116402906377724E-3</v>
      </c>
      <c r="D1062" s="247">
        <f>+Rendimientos!H1735</f>
        <v>3.1339443175864598E-3</v>
      </c>
      <c r="E1062" s="247">
        <f>+Rendimientos!I1735</f>
        <v>0</v>
      </c>
      <c r="F1062">
        <f>+VLOOKUP(B1062,ASURB.MX!$A$2:$H$1054,8,FALSE)</f>
        <v>-2.0797743169976995E-2</v>
      </c>
      <c r="G1062" s="264">
        <f>+dr!F1049</f>
        <v>1.046900000000045E-4</v>
      </c>
      <c r="H1062" s="264">
        <f>+dr!G1049</f>
        <v>-1.9997000000000764E-4</v>
      </c>
      <c r="I1062" s="264">
        <f>+dr!H1049</f>
        <v>-1.7263000000000694E-4</v>
      </c>
      <c r="J1062" s="264">
        <f>+dr!I1049</f>
        <v>-4.8370000000005908E-5</v>
      </c>
      <c r="K1062" s="264">
        <f>+dr!J1049</f>
        <v>0</v>
      </c>
      <c r="M1062" s="6">
        <f t="shared" si="398"/>
        <v>1045</v>
      </c>
      <c r="N1062" s="1">
        <f t="shared" si="392"/>
        <v>43525</v>
      </c>
      <c r="O1062" s="263">
        <f t="shared" si="393"/>
        <v>37.552819940803381</v>
      </c>
      <c r="P1062" s="263">
        <f t="shared" si="394"/>
        <v>9.1586577941296365</v>
      </c>
      <c r="Q1062" s="263">
        <f t="shared" si="395"/>
        <v>14.79</v>
      </c>
      <c r="R1062" s="263">
        <f t="shared" si="399"/>
        <v>298.83972183613275</v>
      </c>
      <c r="S1062" s="98">
        <f t="shared" si="396"/>
        <v>3.0781883846153851E-2</v>
      </c>
      <c r="T1062" s="265">
        <f>R1062-'Ejercicio 7'!$J$12*EXP(-S1062*34/360)</f>
        <v>298.74278184576031</v>
      </c>
      <c r="U1062" s="280">
        <f t="shared" si="400"/>
        <v>8.180801E-2</v>
      </c>
      <c r="V1062" s="280">
        <f t="shared" si="401"/>
        <v>8.2448179999999996E-2</v>
      </c>
      <c r="W1062" s="280">
        <f t="shared" si="402"/>
        <v>-3.2484000000000679E-4</v>
      </c>
      <c r="X1062" s="280">
        <f t="shared" si="403"/>
        <v>0</v>
      </c>
      <c r="Y1062" s="262">
        <f t="shared" si="404"/>
        <v>9.9367780698667065</v>
      </c>
      <c r="Z1062" s="262">
        <f t="shared" si="405"/>
        <v>9.7959302831965029</v>
      </c>
      <c r="AA1062" s="262">
        <f t="shared" si="406"/>
        <v>10.00044829509595</v>
      </c>
      <c r="AB1062" s="262">
        <f t="shared" si="407"/>
        <v>10</v>
      </c>
      <c r="AD1062" s="6">
        <f t="shared" si="408"/>
        <v>1045</v>
      </c>
      <c r="AE1062" s="1">
        <f t="shared" si="409"/>
        <v>43537</v>
      </c>
      <c r="AF1062" s="262">
        <f t="shared" si="410"/>
        <v>7.9561059196620931E-2</v>
      </c>
      <c r="AG1062" s="262">
        <f t="shared" si="411"/>
        <v>-2.8657794129635761E-2</v>
      </c>
      <c r="AH1062" s="262">
        <f t="shared" si="412"/>
        <v>0</v>
      </c>
      <c r="AI1062" s="262">
        <f t="shared" si="413"/>
        <v>6.280273163867264</v>
      </c>
      <c r="AJ1062" s="262">
        <f t="shared" si="414"/>
        <v>-1.046900000000045E-4</v>
      </c>
      <c r="AK1062" s="262">
        <f t="shared" si="415"/>
        <v>-298.74278184576031</v>
      </c>
    </row>
    <row r="1063" spans="1:37" x14ac:dyDescent="0.25">
      <c r="A1063" s="6">
        <f t="shared" si="397"/>
        <v>1046</v>
      </c>
      <c r="B1063" s="245">
        <f>+Rendimientos!F1736</f>
        <v>43528</v>
      </c>
      <c r="C1063" s="247">
        <f>+Rendimientos!G1736</f>
        <v>-1.0649727916658039E-2</v>
      </c>
      <c r="D1063" s="247">
        <f>+Rendimientos!H1736</f>
        <v>-5.2287191418864129E-3</v>
      </c>
      <c r="E1063" s="247">
        <f>+Rendimientos!I1736</f>
        <v>1.2626264303687892E-3</v>
      </c>
      <c r="F1063">
        <f>+VLOOKUP(B1063,ASURB.MX!$A$2:$H$1054,8,FALSE)</f>
        <v>-7.9316947699117919E-3</v>
      </c>
      <c r="G1063" s="264">
        <f>+dr!F1050</f>
        <v>-8.3510000000000528E-4</v>
      </c>
      <c r="H1063" s="264">
        <f>+dr!G1050</f>
        <v>-3.9709999999998358E-5</v>
      </c>
      <c r="I1063" s="264">
        <f>+dr!H1050</f>
        <v>3.8099999999929857E-6</v>
      </c>
      <c r="J1063" s="264">
        <f>+dr!I1050</f>
        <v>8.6849999999999428E-5</v>
      </c>
      <c r="K1063" s="264">
        <f>+dr!J1050</f>
        <v>0</v>
      </c>
      <c r="M1063" s="6">
        <f t="shared" si="398"/>
        <v>1046</v>
      </c>
      <c r="N1063" s="1">
        <f t="shared" si="392"/>
        <v>43528</v>
      </c>
      <c r="O1063" s="263">
        <f t="shared" si="393"/>
        <v>37.233732896186446</v>
      </c>
      <c r="P1063" s="263">
        <f t="shared" si="394"/>
        <v>9.0823863818306219</v>
      </c>
      <c r="Q1063" s="263">
        <f t="shared" si="395"/>
        <v>14.808686039166139</v>
      </c>
      <c r="R1063" s="263">
        <f t="shared" si="399"/>
        <v>302.70944882733119</v>
      </c>
      <c r="S1063" s="98">
        <f t="shared" si="396"/>
        <v>2.9842093846153842E-2</v>
      </c>
      <c r="T1063" s="265">
        <f>R1063-'Ejercicio 7'!$J$12*EXP(-S1063*34/360)</f>
        <v>302.61250023238262</v>
      </c>
      <c r="U1063" s="280">
        <f t="shared" si="400"/>
        <v>8.196827000000001E-2</v>
      </c>
      <c r="V1063" s="280">
        <f t="shared" si="401"/>
        <v>8.2624619999999996E-2</v>
      </c>
      <c r="W1063" s="280">
        <f t="shared" si="402"/>
        <v>-1.8962000000000145E-4</v>
      </c>
      <c r="X1063" s="280">
        <f t="shared" si="403"/>
        <v>0</v>
      </c>
      <c r="Y1063" s="262">
        <f t="shared" si="404"/>
        <v>9.9367780698667065</v>
      </c>
      <c r="Z1063" s="262">
        <f t="shared" si="405"/>
        <v>9.7959302831965029</v>
      </c>
      <c r="AA1063" s="262">
        <f t="shared" si="406"/>
        <v>10.00044829509595</v>
      </c>
      <c r="AB1063" s="262">
        <f t="shared" si="407"/>
        <v>10</v>
      </c>
      <c r="AD1063" s="6">
        <f t="shared" si="408"/>
        <v>1046</v>
      </c>
      <c r="AE1063" s="1">
        <f t="shared" si="409"/>
        <v>43537</v>
      </c>
      <c r="AF1063" s="262">
        <f t="shared" si="410"/>
        <v>0.39864810381355653</v>
      </c>
      <c r="AG1063" s="262">
        <f t="shared" si="411"/>
        <v>4.7613618169378924E-2</v>
      </c>
      <c r="AH1063" s="262">
        <f t="shared" si="412"/>
        <v>-1.8686039166139423E-2</v>
      </c>
      <c r="AI1063" s="262">
        <f t="shared" si="413"/>
        <v>2.4105461726688304</v>
      </c>
      <c r="AJ1063" s="262">
        <f t="shared" si="414"/>
        <v>8.3510000000000528E-4</v>
      </c>
      <c r="AK1063" s="262">
        <f t="shared" si="415"/>
        <v>-302.61250023238262</v>
      </c>
    </row>
    <row r="1064" spans="1:37" x14ac:dyDescent="0.25">
      <c r="A1064" s="6">
        <f t="shared" si="397"/>
        <v>1047</v>
      </c>
      <c r="B1064" s="245">
        <f>+Rendimientos!F1737</f>
        <v>43529</v>
      </c>
      <c r="C1064" s="247">
        <f>+Rendimientos!G1737</f>
        <v>-1.8368965972377797E-2</v>
      </c>
      <c r="D1064" s="247">
        <f>+Rendimientos!H1737</f>
        <v>2.3563034993437947E-3</v>
      </c>
      <c r="E1064" s="247">
        <f>+Rendimientos!I1737</f>
        <v>-9.5087879690273006E-3</v>
      </c>
      <c r="F1064">
        <f>+VLOOKUP(B1064,ASURB.MX!$A$2:$H$1054,8,FALSE)</f>
        <v>-1.543446060025537E-3</v>
      </c>
      <c r="G1064" s="264">
        <f>+dr!F1051</f>
        <v>-7.0728999999999931E-4</v>
      </c>
      <c r="H1064" s="264">
        <f>+dr!G1051</f>
        <v>-2.6033000000000306E-4</v>
      </c>
      <c r="I1064" s="264">
        <f>+dr!H1051</f>
        <v>1.6956999999999389E-4</v>
      </c>
      <c r="J1064" s="264">
        <f>+dr!I1051</f>
        <v>-2.0949999999998747E-4</v>
      </c>
      <c r="K1064" s="264">
        <f>+dr!J1051</f>
        <v>0</v>
      </c>
      <c r="M1064" s="6">
        <f t="shared" si="398"/>
        <v>1047</v>
      </c>
      <c r="N1064" s="1">
        <f t="shared" si="392"/>
        <v>43529</v>
      </c>
      <c r="O1064" s="263">
        <f t="shared" si="393"/>
        <v>36.947423315845825</v>
      </c>
      <c r="P1064" s="263">
        <f t="shared" si="394"/>
        <v>9.151538416506698</v>
      </c>
      <c r="Q1064" s="263">
        <f t="shared" si="395"/>
        <v>14.650031545741323</v>
      </c>
      <c r="R1064" s="263">
        <f t="shared" si="399"/>
        <v>304.64942199132793</v>
      </c>
      <c r="S1064" s="98">
        <f t="shared" si="396"/>
        <v>2.9969903846153848E-2</v>
      </c>
      <c r="T1064" s="265">
        <f>R1064-'Ejercicio 7'!$J$12*EXP(-S1064*34/360)</f>
        <v>304.55247456663341</v>
      </c>
      <c r="U1064" s="280">
        <f t="shared" si="400"/>
        <v>8.1747650000000005E-2</v>
      </c>
      <c r="V1064" s="280">
        <f t="shared" si="401"/>
        <v>8.2790379999999997E-2</v>
      </c>
      <c r="W1064" s="280">
        <f t="shared" si="402"/>
        <v>-4.8596999999998836E-4</v>
      </c>
      <c r="X1064" s="280">
        <f t="shared" si="403"/>
        <v>0</v>
      </c>
      <c r="Y1064" s="262">
        <f t="shared" si="404"/>
        <v>9.9367780698667065</v>
      </c>
      <c r="Z1064" s="262">
        <f t="shared" si="405"/>
        <v>9.7959302831965029</v>
      </c>
      <c r="AA1064" s="262">
        <f t="shared" si="406"/>
        <v>10.00044829509595</v>
      </c>
      <c r="AB1064" s="262">
        <f t="shared" si="407"/>
        <v>10</v>
      </c>
      <c r="AD1064" s="6">
        <f t="shared" si="408"/>
        <v>1047</v>
      </c>
      <c r="AE1064" s="1">
        <f t="shared" si="409"/>
        <v>43537</v>
      </c>
      <c r="AF1064" s="262">
        <f t="shared" si="410"/>
        <v>0.68495768415417757</v>
      </c>
      <c r="AG1064" s="262">
        <f t="shared" si="411"/>
        <v>-2.1538416506697189E-2</v>
      </c>
      <c r="AH1064" s="262">
        <f t="shared" si="412"/>
        <v>0.13996845425867654</v>
      </c>
      <c r="AI1064" s="262">
        <f t="shared" si="413"/>
        <v>0.47057300867209051</v>
      </c>
      <c r="AJ1064" s="262">
        <f t="shared" si="414"/>
        <v>7.0728999999999931E-4</v>
      </c>
      <c r="AK1064" s="262">
        <f t="shared" si="415"/>
        <v>-304.55247456663341</v>
      </c>
    </row>
    <row r="1065" spans="1:37" x14ac:dyDescent="0.25">
      <c r="A1065" s="6">
        <f t="shared" si="397"/>
        <v>1048</v>
      </c>
      <c r="B1065" s="245">
        <f>+Rendimientos!F1738</f>
        <v>43530</v>
      </c>
      <c r="C1065" s="247">
        <f>+Rendimientos!G1738</f>
        <v>1.0899183640256005E-3</v>
      </c>
      <c r="D1065" s="247">
        <f>+Rendimientos!H1738</f>
        <v>7.8420229811837852E-4</v>
      </c>
      <c r="E1065" s="247">
        <f>+Rendimientos!I1738</f>
        <v>-3.1897953681000379E-3</v>
      </c>
      <c r="F1065">
        <f>+VLOOKUP(B1065,ASURB.MX!$A$2:$H$1054,8,FALSE)</f>
        <v>-1.5774366725620826E-3</v>
      </c>
      <c r="G1065" s="264">
        <f>+dr!F1052</f>
        <v>8.2696000000000158E-4</v>
      </c>
      <c r="H1065" s="264">
        <f>+dr!G1052</f>
        <v>1.0016999999999665E-4</v>
      </c>
      <c r="I1065" s="264">
        <f>+dr!H1052</f>
        <v>-1.0557999999999401E-4</v>
      </c>
      <c r="J1065" s="264">
        <f>+dr!I1052</f>
        <v>-2.9000000000001247E-5</v>
      </c>
      <c r="K1065" s="264">
        <f>+dr!J1052</f>
        <v>0</v>
      </c>
      <c r="M1065" s="6">
        <f t="shared" si="398"/>
        <v>1048</v>
      </c>
      <c r="N1065" s="1">
        <f t="shared" si="392"/>
        <v>43530</v>
      </c>
      <c r="O1065" s="263">
        <f t="shared" si="393"/>
        <v>37.673419583424213</v>
      </c>
      <c r="P1065" s="263">
        <f t="shared" si="394"/>
        <v>9.13716257506867</v>
      </c>
      <c r="Q1065" s="263">
        <f t="shared" si="395"/>
        <v>14.742898089171975</v>
      </c>
      <c r="R1065" s="263">
        <f t="shared" si="399"/>
        <v>304.63906694685369</v>
      </c>
      <c r="S1065" s="98">
        <f t="shared" si="396"/>
        <v>3.1504153846153848E-2</v>
      </c>
      <c r="T1065" s="265">
        <f>R1065-'Ejercicio 7'!$J$12*EXP(-S1065*34/360)</f>
        <v>304.54213356895792</v>
      </c>
      <c r="U1065" s="280">
        <f t="shared" si="400"/>
        <v>8.2108150000000005E-2</v>
      </c>
      <c r="V1065" s="280">
        <f t="shared" si="401"/>
        <v>8.2515230000000009E-2</v>
      </c>
      <c r="W1065" s="280">
        <f t="shared" si="402"/>
        <v>-3.0547000000000213E-4</v>
      </c>
      <c r="X1065" s="280">
        <f t="shared" si="403"/>
        <v>0</v>
      </c>
      <c r="Y1065" s="262">
        <f t="shared" si="404"/>
        <v>9.9367780698667065</v>
      </c>
      <c r="Z1065" s="262">
        <f t="shared" si="405"/>
        <v>9.7959302831965029</v>
      </c>
      <c r="AA1065" s="262">
        <f t="shared" si="406"/>
        <v>10.00044829509595</v>
      </c>
      <c r="AB1065" s="262">
        <f t="shared" si="407"/>
        <v>10</v>
      </c>
      <c r="AD1065" s="6">
        <f t="shared" si="408"/>
        <v>1048</v>
      </c>
      <c r="AE1065" s="1">
        <f t="shared" si="409"/>
        <v>43537</v>
      </c>
      <c r="AF1065" s="262">
        <f t="shared" si="410"/>
        <v>-4.1038583424210628E-2</v>
      </c>
      <c r="AG1065" s="262">
        <f t="shared" si="411"/>
        <v>-7.1625750686692413E-3</v>
      </c>
      <c r="AH1065" s="262">
        <f t="shared" si="412"/>
        <v>4.7101910828024174E-2</v>
      </c>
      <c r="AI1065" s="262">
        <f t="shared" si="413"/>
        <v>0.48092805314632869</v>
      </c>
      <c r="AJ1065" s="262">
        <f t="shared" si="414"/>
        <v>-8.2696000000000158E-4</v>
      </c>
      <c r="AK1065" s="262">
        <f t="shared" si="415"/>
        <v>-304.54213356895792</v>
      </c>
    </row>
    <row r="1066" spans="1:37" x14ac:dyDescent="0.25">
      <c r="A1066" s="6">
        <f t="shared" si="397"/>
        <v>1049</v>
      </c>
      <c r="B1066" s="245">
        <f>+Rendimientos!F1739</f>
        <v>43531</v>
      </c>
      <c r="C1066" s="247">
        <f>+Rendimientos!G1739</f>
        <v>-9.8522964430115944E-3</v>
      </c>
      <c r="D1066" s="247">
        <f>+Rendimientos!H1739</f>
        <v>-1.4475773444633997E-2</v>
      </c>
      <c r="E1066" s="247">
        <f>+Rendimientos!I1739</f>
        <v>-3.049214501867839E-2</v>
      </c>
      <c r="F1066">
        <f>+VLOOKUP(B1066,ASURB.MX!$A$2:$H$1054,8,FALSE)</f>
        <v>-2.6004583920394165E-2</v>
      </c>
      <c r="G1066" s="264">
        <f>+dr!F1053</f>
        <v>-2.8529999999998834E-5</v>
      </c>
      <c r="H1066" s="264">
        <f>+dr!G1053</f>
        <v>3.1920000000004722E-5</v>
      </c>
      <c r="I1066" s="264">
        <f>+dr!H1053</f>
        <v>2.0547000000001314E-4</v>
      </c>
      <c r="J1066" s="264">
        <f>+dr!I1053</f>
        <v>2.5415000000000854E-4</v>
      </c>
      <c r="K1066" s="264">
        <f>+dr!J1053</f>
        <v>0</v>
      </c>
      <c r="M1066" s="6">
        <f t="shared" si="398"/>
        <v>1049</v>
      </c>
      <c r="N1066" s="1">
        <f t="shared" si="392"/>
        <v>43531</v>
      </c>
      <c r="O1066" s="263">
        <f t="shared" si="393"/>
        <v>37.263436088235295</v>
      </c>
      <c r="P1066" s="263">
        <f t="shared" si="394"/>
        <v>8.998788176025835</v>
      </c>
      <c r="Q1066" s="263">
        <f t="shared" si="395"/>
        <v>14.345827476038338</v>
      </c>
      <c r="R1066" s="263">
        <f t="shared" si="399"/>
        <v>297.28775492322006</v>
      </c>
      <c r="S1066" s="98">
        <f t="shared" si="396"/>
        <v>3.0648663846153848E-2</v>
      </c>
      <c r="T1066" s="265">
        <f>R1066-'Ejercicio 7'!$J$12*EXP(-S1066*34/360)</f>
        <v>297.19081371315178</v>
      </c>
      <c r="U1066" s="280">
        <f t="shared" si="400"/>
        <v>8.2039900000000013E-2</v>
      </c>
      <c r="V1066" s="280">
        <f t="shared" si="401"/>
        <v>8.2826280000000016E-2</v>
      </c>
      <c r="W1066" s="280">
        <f t="shared" si="402"/>
        <v>-2.2319999999992346E-5</v>
      </c>
      <c r="X1066" s="280">
        <f t="shared" si="403"/>
        <v>0</v>
      </c>
      <c r="Y1066" s="262">
        <f t="shared" si="404"/>
        <v>9.9367780698667065</v>
      </c>
      <c r="Z1066" s="262">
        <f t="shared" si="405"/>
        <v>9.7959302831965029</v>
      </c>
      <c r="AA1066" s="262">
        <f t="shared" si="406"/>
        <v>10.00044829509595</v>
      </c>
      <c r="AB1066" s="262">
        <f t="shared" si="407"/>
        <v>10</v>
      </c>
      <c r="AD1066" s="6">
        <f t="shared" si="408"/>
        <v>1049</v>
      </c>
      <c r="AE1066" s="1">
        <f t="shared" si="409"/>
        <v>43537</v>
      </c>
      <c r="AF1066" s="262">
        <f t="shared" si="410"/>
        <v>0.36894491176470723</v>
      </c>
      <c r="AG1066" s="262">
        <f t="shared" si="411"/>
        <v>0.13121182397416575</v>
      </c>
      <c r="AH1066" s="262">
        <f t="shared" si="412"/>
        <v>0.44417252396166162</v>
      </c>
      <c r="AI1066" s="262">
        <f t="shared" si="413"/>
        <v>7.8322400767799536</v>
      </c>
      <c r="AJ1066" s="262">
        <f t="shared" si="414"/>
        <v>2.8529999999998834E-5</v>
      </c>
      <c r="AK1066" s="262">
        <f t="shared" si="415"/>
        <v>-297.19081371315178</v>
      </c>
    </row>
    <row r="1067" spans="1:37" x14ac:dyDescent="0.25">
      <c r="A1067" s="6">
        <f t="shared" si="397"/>
        <v>1050</v>
      </c>
      <c r="B1067" s="245">
        <f>+Rendimientos!F1740</f>
        <v>43532</v>
      </c>
      <c r="C1067" s="247">
        <f>+Rendimientos!G1740</f>
        <v>-6.6225407604934942E-3</v>
      </c>
      <c r="D1067" s="247">
        <f>+Rendimientos!H1740</f>
        <v>6.3424433662645037E-3</v>
      </c>
      <c r="E1067" s="247">
        <f>+Rendimientos!I1740</f>
        <v>-1.9288925271566212E-2</v>
      </c>
      <c r="F1067">
        <f>+VLOOKUP(B1067,ASURB.MX!$A$2:$H$1054,8,FALSE)</f>
        <v>1.1470300251380792E-2</v>
      </c>
      <c r="G1067" s="264">
        <f>+dr!F1054</f>
        <v>-2.531000000000061E-5</v>
      </c>
      <c r="H1067" s="264">
        <f>+dr!G1054</f>
        <v>-3.3159999999990419E-5</v>
      </c>
      <c r="I1067" s="264">
        <f>+dr!H1054</f>
        <v>-3.0450000000001309E-5</v>
      </c>
      <c r="J1067" s="264">
        <f>+dr!I1054</f>
        <v>1.4009999999999023E-4</v>
      </c>
      <c r="K1067" s="264">
        <f>+dr!J1054</f>
        <v>0</v>
      </c>
      <c r="M1067" s="6">
        <f t="shared" si="398"/>
        <v>1050</v>
      </c>
      <c r="N1067" s="1">
        <f t="shared" si="392"/>
        <v>43532</v>
      </c>
      <c r="O1067" s="263">
        <f t="shared" si="393"/>
        <v>37.383982445544554</v>
      </c>
      <c r="P1067" s="263">
        <f t="shared" si="394"/>
        <v>9.1880905311541188</v>
      </c>
      <c r="Q1067" s="263">
        <f t="shared" si="395"/>
        <v>14.507450592885375</v>
      </c>
      <c r="R1067" s="263">
        <f t="shared" si="399"/>
        <v>308.63996190119536</v>
      </c>
      <c r="S1067" s="98">
        <f t="shared" si="396"/>
        <v>3.0651883846153846E-2</v>
      </c>
      <c r="T1067" s="265">
        <f>R1067-'Ejercicio 7'!$J$12*EXP(-S1067*34/360)</f>
        <v>308.54302072060796</v>
      </c>
      <c r="U1067" s="280">
        <f t="shared" si="400"/>
        <v>8.1974820000000018E-2</v>
      </c>
      <c r="V1067" s="280">
        <f t="shared" si="401"/>
        <v>8.2590360000000002E-2</v>
      </c>
      <c r="W1067" s="280">
        <f t="shared" si="402"/>
        <v>-1.3637000000001065E-4</v>
      </c>
      <c r="X1067" s="280">
        <f t="shared" si="403"/>
        <v>0</v>
      </c>
      <c r="Y1067" s="262">
        <f t="shared" si="404"/>
        <v>9.9367780698667065</v>
      </c>
      <c r="Z1067" s="262">
        <f t="shared" si="405"/>
        <v>9.7959302831965029</v>
      </c>
      <c r="AA1067" s="262">
        <f t="shared" si="406"/>
        <v>10.00044829509595</v>
      </c>
      <c r="AB1067" s="262">
        <f t="shared" si="407"/>
        <v>10</v>
      </c>
      <c r="AD1067" s="6">
        <f t="shared" si="408"/>
        <v>1050</v>
      </c>
      <c r="AE1067" s="1">
        <f t="shared" si="409"/>
        <v>43537</v>
      </c>
      <c r="AF1067" s="262">
        <f t="shared" si="410"/>
        <v>0.24839855445544856</v>
      </c>
      <c r="AG1067" s="262">
        <f t="shared" si="411"/>
        <v>-5.8090531154117997E-2</v>
      </c>
      <c r="AH1067" s="262">
        <f t="shared" si="412"/>
        <v>0.28254940711462417</v>
      </c>
      <c r="AI1067" s="262">
        <f t="shared" si="413"/>
        <v>-3.5199669011953461</v>
      </c>
      <c r="AJ1067" s="262">
        <f t="shared" si="414"/>
        <v>2.531000000000061E-5</v>
      </c>
      <c r="AK1067" s="262">
        <f t="shared" si="415"/>
        <v>-308.54302072060796</v>
      </c>
    </row>
    <row r="1068" spans="1:37" x14ac:dyDescent="0.25">
      <c r="A1068" s="6">
        <f t="shared" si="397"/>
        <v>1051</v>
      </c>
      <c r="B1068" s="245">
        <f>+Rendimientos!F1741</f>
        <v>43535</v>
      </c>
      <c r="C1068" s="247">
        <f>+Rendimientos!G1741</f>
        <v>1.8651116626100514E-2</v>
      </c>
      <c r="D1068" s="247">
        <f>+Rendimientos!H1741</f>
        <v>1.4904094756496256E-2</v>
      </c>
      <c r="E1068" s="247">
        <f>+Rendimientos!I1741</f>
        <v>1.267951588389233E-2</v>
      </c>
      <c r="F1068">
        <f>+VLOOKUP(B1068,ASURB.MX!$A$2:$H$1054,8,FALSE)</f>
        <v>-2.9195356670423181E-3</v>
      </c>
      <c r="G1068" s="264">
        <f>+dr!F1055</f>
        <v>1.2824999999999642E-4</v>
      </c>
      <c r="H1068" s="264">
        <f>+dr!G1055</f>
        <v>1.6699999999997273E-4</v>
      </c>
      <c r="I1068" s="264">
        <f>+dr!H1055</f>
        <v>4.0123999999999715E-4</v>
      </c>
      <c r="J1068" s="264">
        <f>+dr!I1055</f>
        <v>1.8228999999998774E-4</v>
      </c>
      <c r="K1068" s="264">
        <f>+dr!J1055</f>
        <v>0</v>
      </c>
      <c r="M1068" s="6">
        <f t="shared" si="398"/>
        <v>1051</v>
      </c>
      <c r="N1068" s="1">
        <f t="shared" si="392"/>
        <v>43535</v>
      </c>
      <c r="O1068" s="263">
        <f t="shared" si="393"/>
        <v>38.340853289036545</v>
      </c>
      <c r="P1068" s="263">
        <f t="shared" si="394"/>
        <v>9.267093474465403</v>
      </c>
      <c r="Q1068" s="263">
        <f t="shared" si="395"/>
        <v>14.978723975822698</v>
      </c>
      <c r="R1068" s="263">
        <f t="shared" si="399"/>
        <v>304.23048540119481</v>
      </c>
      <c r="S1068" s="98">
        <f t="shared" si="396"/>
        <v>3.0805443846153843E-2</v>
      </c>
      <c r="T1068" s="265">
        <f>R1068-'Ejercicio 7'!$J$12*EXP(-S1068*34/360)</f>
        <v>304.13354562652438</v>
      </c>
      <c r="U1068" s="280">
        <f t="shared" si="400"/>
        <v>8.2174979999999981E-2</v>
      </c>
      <c r="V1068" s="280">
        <f t="shared" si="401"/>
        <v>8.302205E-2</v>
      </c>
      <c r="W1068" s="280">
        <f t="shared" si="402"/>
        <v>-9.4180000000013142E-5</v>
      </c>
      <c r="X1068" s="280">
        <f t="shared" si="403"/>
        <v>0</v>
      </c>
      <c r="Y1068" s="262">
        <f t="shared" si="404"/>
        <v>9.9367780698667065</v>
      </c>
      <c r="Z1068" s="262">
        <f t="shared" si="405"/>
        <v>9.7959302831965029</v>
      </c>
      <c r="AA1068" s="262">
        <f t="shared" si="406"/>
        <v>10.00044829509595</v>
      </c>
      <c r="AB1068" s="262">
        <f t="shared" si="407"/>
        <v>10</v>
      </c>
      <c r="AD1068" s="6">
        <f t="shared" si="408"/>
        <v>1051</v>
      </c>
      <c r="AE1068" s="1">
        <f t="shared" si="409"/>
        <v>43537</v>
      </c>
      <c r="AF1068" s="262">
        <f t="shared" si="410"/>
        <v>-0.70847228903654269</v>
      </c>
      <c r="AG1068" s="262">
        <f t="shared" si="411"/>
        <v>-0.13709347446540221</v>
      </c>
      <c r="AH1068" s="262">
        <f t="shared" si="412"/>
        <v>-0.18872397582269862</v>
      </c>
      <c r="AI1068" s="262">
        <f t="shared" si="413"/>
        <v>0.88950959880520486</v>
      </c>
      <c r="AJ1068" s="262">
        <f t="shared" si="414"/>
        <v>-1.2824999999999642E-4</v>
      </c>
      <c r="AK1068" s="262">
        <f t="shared" si="415"/>
        <v>-304.13354562652438</v>
      </c>
    </row>
    <row r="1069" spans="1:37" x14ac:dyDescent="0.25">
      <c r="A1069" s="6">
        <f t="shared" si="397"/>
        <v>1052</v>
      </c>
      <c r="B1069" s="246">
        <f>+Rendimientos!F1742</f>
        <v>43536</v>
      </c>
      <c r="C1069" s="247">
        <f>+Rendimientos!G1742</f>
        <v>-7.637789448117314E-3</v>
      </c>
      <c r="D1069" s="247">
        <f>+Rendimientos!H1742</f>
        <v>-1.3061776421021321E-2</v>
      </c>
      <c r="E1069" s="247">
        <f>+Rendimientos!I1742</f>
        <v>-1.9418085857101627E-2</v>
      </c>
      <c r="F1069">
        <f>+VLOOKUP(B1069,ASURB.MX!$A$2:$H$1054,8,FALSE)</f>
        <v>-1.9859161154068883E-2</v>
      </c>
      <c r="G1069" s="264">
        <f>+dr!F1056</f>
        <v>3.1610000000001359E-5</v>
      </c>
      <c r="H1069" s="264">
        <f>+dr!G1056</f>
        <v>3.4190000000017262E-5</v>
      </c>
      <c r="I1069" s="264">
        <f>+dr!H1056</f>
        <v>1.400999999999486E-5</v>
      </c>
      <c r="J1069" s="264">
        <f>+dr!I1056</f>
        <v>-2.7647000000000088E-4</v>
      </c>
      <c r="K1069" s="264">
        <f>+dr!J1056</f>
        <v>0</v>
      </c>
      <c r="M1069" s="6">
        <f t="shared" si="398"/>
        <v>1052</v>
      </c>
      <c r="N1069" s="1">
        <f t="shared" si="392"/>
        <v>43536</v>
      </c>
      <c r="O1069" s="263">
        <f t="shared" si="393"/>
        <v>37.346047666304358</v>
      </c>
      <c r="P1069" s="263">
        <f t="shared" si="394"/>
        <v>9.0115214359971461</v>
      </c>
      <c r="Q1069" s="263">
        <f t="shared" si="395"/>
        <v>14.505576923076921</v>
      </c>
      <c r="R1069" s="263">
        <f t="shared" ref="R1069" si="416">+$R$16*EXP(F1069)</f>
        <v>299.12033909524303</v>
      </c>
      <c r="S1069" s="98">
        <f t="shared" si="396"/>
        <v>3.0708803846153848E-2</v>
      </c>
      <c r="T1069" s="265">
        <f>R1069-'Ejercicio 7'!$J$12*EXP(-S1069*34/360)</f>
        <v>299.02339843578847</v>
      </c>
      <c r="U1069" s="280">
        <f t="shared" si="400"/>
        <v>8.2042170000000025E-2</v>
      </c>
      <c r="V1069" s="280">
        <f t="shared" si="401"/>
        <v>8.2634819999999998E-2</v>
      </c>
      <c r="W1069" s="280">
        <f t="shared" si="402"/>
        <v>-5.5294000000000176E-4</v>
      </c>
      <c r="X1069" s="280">
        <f t="shared" si="403"/>
        <v>0</v>
      </c>
      <c r="Y1069" s="262">
        <f t="shared" si="404"/>
        <v>9.9367780698667065</v>
      </c>
      <c r="Z1069" s="262">
        <f t="shared" si="405"/>
        <v>9.7959302831965029</v>
      </c>
      <c r="AA1069" s="262">
        <f t="shared" si="406"/>
        <v>10.00044829509595</v>
      </c>
      <c r="AB1069" s="262">
        <f t="shared" si="407"/>
        <v>10</v>
      </c>
      <c r="AD1069" s="6">
        <f t="shared" si="408"/>
        <v>1052</v>
      </c>
      <c r="AE1069" s="1">
        <f t="shared" si="409"/>
        <v>43537</v>
      </c>
      <c r="AF1069" s="262">
        <f t="shared" si="410"/>
        <v>0.2863333336956444</v>
      </c>
      <c r="AG1069" s="262">
        <f t="shared" si="411"/>
        <v>0.11847856400285472</v>
      </c>
      <c r="AH1069" s="262">
        <f t="shared" si="412"/>
        <v>0.284423076923078</v>
      </c>
      <c r="AI1069" s="262">
        <f t="shared" si="413"/>
        <v>5.9996559047569917</v>
      </c>
      <c r="AJ1069" s="262">
        <f t="shared" si="414"/>
        <v>-3.1610000000001359E-5</v>
      </c>
      <c r="AK1069" s="262">
        <f t="shared" si="415"/>
        <v>-299.02339843578847</v>
      </c>
    </row>
    <row r="1756" spans="2:2" x14ac:dyDescent="0.25">
      <c r="B1756" s="245"/>
    </row>
    <row r="1757" spans="2:2" x14ac:dyDescent="0.25">
      <c r="B1757" s="245"/>
    </row>
    <row r="1758" spans="2:2" x14ac:dyDescent="0.25">
      <c r="B1758" s="245"/>
    </row>
    <row r="1759" spans="2:2" x14ac:dyDescent="0.25">
      <c r="B1759" s="245"/>
    </row>
    <row r="1760" spans="2:2" x14ac:dyDescent="0.25">
      <c r="B1760" s="245"/>
    </row>
  </sheetData>
  <mergeCells count="1">
    <mergeCell ref="AM13:AR1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56"/>
  <sheetViews>
    <sheetView workbookViewId="0">
      <selection activeCell="F5" sqref="F5"/>
    </sheetView>
  </sheetViews>
  <sheetFormatPr baseColWidth="10" defaultRowHeight="15" x14ac:dyDescent="0.25"/>
  <sheetData>
    <row r="1" spans="1:9" x14ac:dyDescent="0.25">
      <c r="F1" s="366" t="s">
        <v>9</v>
      </c>
      <c r="G1" s="366"/>
      <c r="H1" s="366"/>
      <c r="I1" s="366"/>
    </row>
    <row r="2" spans="1:9" x14ac:dyDescent="0.25">
      <c r="A2" t="s">
        <v>82</v>
      </c>
      <c r="B2" t="s">
        <v>132</v>
      </c>
      <c r="C2" t="s">
        <v>287</v>
      </c>
      <c r="D2" t="s">
        <v>288</v>
      </c>
      <c r="E2" t="s">
        <v>284</v>
      </c>
      <c r="F2" t="s">
        <v>291</v>
      </c>
      <c r="G2" t="s">
        <v>292</v>
      </c>
      <c r="H2" t="s">
        <v>293</v>
      </c>
      <c r="I2" t="s">
        <v>294</v>
      </c>
    </row>
    <row r="4" spans="1:9" x14ac:dyDescent="0.25">
      <c r="A4" s="1">
        <f>+'Ejercicio 8'!B17</f>
        <v>42009</v>
      </c>
      <c r="B4" s="280">
        <f>+VLOOKUP($A4,Cetes!$A$19:$M$1126,4,FALSE)/100</f>
        <v>2.704869E-2</v>
      </c>
      <c r="C4" s="280">
        <f>+VLOOKUP($A4,Cetes!$A$19:$M$1126,7,FALSE)/100</f>
        <v>2.940531E-2</v>
      </c>
      <c r="D4" s="280">
        <f>+VLOOKUP($A4,Cetes!$A$19:$M$1126,10,FALSE)/100</f>
        <v>3.0124990000000001E-2</v>
      </c>
      <c r="E4" s="280">
        <f>+VLOOKUP($A4,Cetes!$A$19:$M$1126,13,FALSE)/100</f>
        <v>3.2250599999999997E-2</v>
      </c>
    </row>
    <row r="5" spans="1:9" x14ac:dyDescent="0.25">
      <c r="A5" s="1">
        <f>+'Ejercicio 8'!B18</f>
        <v>42010</v>
      </c>
      <c r="B5" s="280">
        <f>+VLOOKUP($A5,Cetes!$A$19:$M$1126,4,FALSE)/100</f>
        <v>2.5842070000000002E-2</v>
      </c>
      <c r="C5" s="280">
        <f>+VLOOKUP($A5,Cetes!$A$19:$M$1126,7,FALSE)/100</f>
        <v>2.9199839999999998E-2</v>
      </c>
      <c r="D5" s="280">
        <f>+VLOOKUP($A5,Cetes!$A$19:$M$1126,10,FALSE)/100</f>
        <v>2.9916849999999998E-2</v>
      </c>
      <c r="E5" s="280">
        <f>+VLOOKUP($A5,Cetes!$A$19:$M$1126,13,FALSE)/100</f>
        <v>3.1929369999999999E-2</v>
      </c>
      <c r="F5" s="280">
        <f>+B5-B4</f>
        <v>-1.2066199999999985E-3</v>
      </c>
      <c r="G5" s="280">
        <f t="shared" ref="G5:I5" si="0">+C5-C4</f>
        <v>-2.0547000000000273E-4</v>
      </c>
      <c r="H5" s="280">
        <f t="shared" si="0"/>
        <v>-2.0814000000000249E-4</v>
      </c>
      <c r="I5" s="280">
        <f t="shared" si="0"/>
        <v>-3.2122999999999874E-4</v>
      </c>
    </row>
    <row r="6" spans="1:9" x14ac:dyDescent="0.25">
      <c r="A6" s="1">
        <f>+'Ejercicio 8'!B19</f>
        <v>42011</v>
      </c>
      <c r="B6" s="280">
        <f>+VLOOKUP($A6,Cetes!$A$19:$M$1126,4,FALSE)/100</f>
        <v>2.61417E-2</v>
      </c>
      <c r="C6" s="280">
        <f>+VLOOKUP($A6,Cetes!$A$19:$M$1126,7,FALSE)/100</f>
        <v>2.9298939999999999E-2</v>
      </c>
      <c r="D6" s="280">
        <f>+VLOOKUP($A6,Cetes!$A$19:$M$1126,10,FALSE)/100</f>
        <v>2.991425E-2</v>
      </c>
      <c r="E6" s="280">
        <f>+VLOOKUP($A6,Cetes!$A$19:$M$1126,13,FALSE)/100</f>
        <v>3.1820390000000004E-2</v>
      </c>
      <c r="F6" s="280">
        <f t="shared" ref="F6:F69" si="1">+B6-B5</f>
        <v>2.9962999999999865E-4</v>
      </c>
      <c r="G6" s="280">
        <f t="shared" ref="G6:G69" si="2">+C6-C5</f>
        <v>9.910000000000127E-5</v>
      </c>
      <c r="H6" s="280">
        <f t="shared" ref="H6:H69" si="3">+D6-D5</f>
        <v>-2.5999999999984369E-6</v>
      </c>
      <c r="I6" s="280">
        <f t="shared" ref="I6:I69" si="4">+E6-E5</f>
        <v>-1.0897999999999464E-4</v>
      </c>
    </row>
    <row r="7" spans="1:9" x14ac:dyDescent="0.25">
      <c r="A7" s="1">
        <f>+'Ejercicio 8'!B20</f>
        <v>42012</v>
      </c>
      <c r="B7" s="280">
        <f>+VLOOKUP($A7,Cetes!$A$19:$M$1126,4,FALSE)/100</f>
        <v>2.80614E-2</v>
      </c>
      <c r="C7" s="280">
        <f>+VLOOKUP($A7,Cetes!$A$19:$M$1126,7,FALSE)/100</f>
        <v>2.911277E-2</v>
      </c>
      <c r="D7" s="280">
        <f>+VLOOKUP($A7,Cetes!$A$19:$M$1126,10,FALSE)/100</f>
        <v>2.9946640000000004E-2</v>
      </c>
      <c r="E7" s="280">
        <f>+VLOOKUP($A7,Cetes!$A$19:$M$1126,13,FALSE)/100</f>
        <v>3.168348E-2</v>
      </c>
      <c r="F7" s="280">
        <f t="shared" si="1"/>
        <v>1.9196999999999999E-3</v>
      </c>
      <c r="G7" s="280">
        <f t="shared" si="2"/>
        <v>-1.8616999999999939E-4</v>
      </c>
      <c r="H7" s="280">
        <f t="shared" si="3"/>
        <v>3.2390000000003666E-5</v>
      </c>
      <c r="I7" s="280">
        <f t="shared" si="4"/>
        <v>-1.3691000000000397E-4</v>
      </c>
    </row>
    <row r="8" spans="1:9" x14ac:dyDescent="0.25">
      <c r="A8" s="1">
        <f>+'Ejercicio 8'!B21</f>
        <v>42013</v>
      </c>
      <c r="B8" s="280">
        <f>+VLOOKUP($A8,Cetes!$A$19:$M$1126,4,FALSE)/100</f>
        <v>2.886234E-2</v>
      </c>
      <c r="C8" s="280">
        <f>+VLOOKUP($A8,Cetes!$A$19:$M$1126,7,FALSE)/100</f>
        <v>2.8907409999999998E-2</v>
      </c>
      <c r="D8" s="280">
        <f>+VLOOKUP($A8,Cetes!$A$19:$M$1126,10,FALSE)/100</f>
        <v>2.9944039999999998E-2</v>
      </c>
      <c r="E8" s="280">
        <f>+VLOOKUP($A8,Cetes!$A$19:$M$1126,13,FALSE)/100</f>
        <v>3.157422E-2</v>
      </c>
      <c r="F8" s="280">
        <f t="shared" si="1"/>
        <v>8.0093999999999999E-4</v>
      </c>
      <c r="G8" s="280">
        <f t="shared" si="2"/>
        <v>-2.0536000000000165E-4</v>
      </c>
      <c r="H8" s="280">
        <f t="shared" si="3"/>
        <v>-2.6000000000053758E-6</v>
      </c>
      <c r="I8" s="280">
        <f t="shared" si="4"/>
        <v>-1.0925999999999991E-4</v>
      </c>
    </row>
    <row r="9" spans="1:9" x14ac:dyDescent="0.25">
      <c r="A9" s="1">
        <f>+'Ejercicio 8'!B22</f>
        <v>42016</v>
      </c>
      <c r="B9" s="280">
        <f>+VLOOKUP($A9,Cetes!$A$19:$M$1126,4,FALSE)/100</f>
        <v>2.8560279999999997E-2</v>
      </c>
      <c r="C9" s="280">
        <f>+VLOOKUP($A9,Cetes!$A$19:$M$1126,7,FALSE)/100</f>
        <v>2.8970799999999998E-2</v>
      </c>
      <c r="D9" s="280">
        <f>+VLOOKUP($A9,Cetes!$A$19:$M$1126,10,FALSE)/100</f>
        <v>3.0029530000000002E-2</v>
      </c>
      <c r="E9" s="280">
        <f>+VLOOKUP($A9,Cetes!$A$19:$M$1126,13,FALSE)/100</f>
        <v>3.1623060000000001E-2</v>
      </c>
      <c r="F9" s="280">
        <f t="shared" si="1"/>
        <v>-3.020600000000033E-4</v>
      </c>
      <c r="G9" s="280">
        <f t="shared" si="2"/>
        <v>6.3389999999999974E-5</v>
      </c>
      <c r="H9" s="280">
        <f t="shared" si="3"/>
        <v>8.5490000000004035E-5</v>
      </c>
      <c r="I9" s="280">
        <f t="shared" si="4"/>
        <v>4.8840000000001382E-5</v>
      </c>
    </row>
    <row r="10" spans="1:9" x14ac:dyDescent="0.25">
      <c r="A10" s="1">
        <f>+'Ejercicio 8'!B23</f>
        <v>42017</v>
      </c>
      <c r="B10" s="280">
        <f>+VLOOKUP($A10,Cetes!$A$19:$M$1126,4,FALSE)/100</f>
        <v>2.846506E-2</v>
      </c>
      <c r="C10" s="280">
        <f>+VLOOKUP($A10,Cetes!$A$19:$M$1126,7,FALSE)/100</f>
        <v>2.9047480000000001E-2</v>
      </c>
      <c r="D10" s="280">
        <f>+VLOOKUP($A10,Cetes!$A$19:$M$1126,10,FALSE)/100</f>
        <v>3.0002930000000001E-2</v>
      </c>
      <c r="E10" s="280">
        <f>+VLOOKUP($A10,Cetes!$A$19:$M$1126,13,FALSE)/100</f>
        <v>3.1618100000000003E-2</v>
      </c>
      <c r="F10" s="280">
        <f t="shared" si="1"/>
        <v>-9.5219999999996557E-5</v>
      </c>
      <c r="G10" s="280">
        <f t="shared" si="2"/>
        <v>7.6680000000002579E-5</v>
      </c>
      <c r="H10" s="280">
        <f t="shared" si="3"/>
        <v>-2.6600000000001622E-5</v>
      </c>
      <c r="I10" s="280">
        <f t="shared" si="4"/>
        <v>-4.9599999999982991E-6</v>
      </c>
    </row>
    <row r="11" spans="1:9" x14ac:dyDescent="0.25">
      <c r="A11" s="1">
        <f>+'Ejercicio 8'!B24</f>
        <v>42018</v>
      </c>
      <c r="B11" s="280">
        <f>+VLOOKUP($A11,Cetes!$A$19:$M$1126,4,FALSE)/100</f>
        <v>2.836472E-2</v>
      </c>
      <c r="C11" s="280">
        <f>+VLOOKUP($A11,Cetes!$A$19:$M$1126,7,FALSE)/100</f>
        <v>2.9112680000000002E-2</v>
      </c>
      <c r="D11" s="280">
        <f>+VLOOKUP($A11,Cetes!$A$19:$M$1126,10,FALSE)/100</f>
        <v>3.0040089999999998E-2</v>
      </c>
      <c r="E11" s="280">
        <f>+VLOOKUP($A11,Cetes!$A$19:$M$1126,13,FALSE)/100</f>
        <v>3.1829589999999998E-2</v>
      </c>
      <c r="F11" s="280">
        <f t="shared" si="1"/>
        <v>-1.0034000000000085E-4</v>
      </c>
      <c r="G11" s="280">
        <f t="shared" si="2"/>
        <v>6.5200000000001368E-5</v>
      </c>
      <c r="H11" s="280">
        <f t="shared" si="3"/>
        <v>3.7159999999997889E-5</v>
      </c>
      <c r="I11" s="280">
        <f t="shared" si="4"/>
        <v>2.1148999999999474E-4</v>
      </c>
    </row>
    <row r="12" spans="1:9" x14ac:dyDescent="0.25">
      <c r="A12" s="1">
        <f>+'Ejercicio 8'!B25</f>
        <v>42019</v>
      </c>
      <c r="B12" s="280">
        <f>+VLOOKUP($A12,Cetes!$A$19:$M$1126,4,FALSE)/100</f>
        <v>2.742868E-2</v>
      </c>
      <c r="C12" s="280">
        <f>+VLOOKUP($A12,Cetes!$A$19:$M$1126,7,FALSE)/100</f>
        <v>2.9113570000000002E-2</v>
      </c>
      <c r="D12" s="280">
        <f>+VLOOKUP($A12,Cetes!$A$19:$M$1126,10,FALSE)/100</f>
        <v>3.0001449999999999E-2</v>
      </c>
      <c r="E12" s="280">
        <f>+VLOOKUP($A12,Cetes!$A$19:$M$1126,13,FALSE)/100</f>
        <v>3.1915739999999998E-2</v>
      </c>
      <c r="F12" s="280">
        <f t="shared" si="1"/>
        <v>-9.3603999999999909E-4</v>
      </c>
      <c r="G12" s="280">
        <f t="shared" si="2"/>
        <v>8.8999999999991863E-7</v>
      </c>
      <c r="H12" s="280">
        <f t="shared" si="3"/>
        <v>-3.8639999999999508E-5</v>
      </c>
      <c r="I12" s="280">
        <f t="shared" si="4"/>
        <v>8.6150000000000115E-5</v>
      </c>
    </row>
    <row r="13" spans="1:9" x14ac:dyDescent="0.25">
      <c r="A13" s="1">
        <f>+'Ejercicio 8'!B26</f>
        <v>42020</v>
      </c>
      <c r="B13" s="280">
        <f>+VLOOKUP($A13,Cetes!$A$19:$M$1126,4,FALSE)/100</f>
        <v>2.8100429999999999E-2</v>
      </c>
      <c r="C13" s="280">
        <f>+VLOOKUP($A13,Cetes!$A$19:$M$1126,7,FALSE)/100</f>
        <v>2.9200020000000004E-2</v>
      </c>
      <c r="D13" s="280">
        <f>+VLOOKUP($A13,Cetes!$A$19:$M$1126,10,FALSE)/100</f>
        <v>2.992301E-2</v>
      </c>
      <c r="E13" s="280">
        <f>+VLOOKUP($A13,Cetes!$A$19:$M$1126,13,FALSE)/100</f>
        <v>3.180525E-2</v>
      </c>
      <c r="F13" s="280">
        <f t="shared" si="1"/>
        <v>6.7174999999999874E-4</v>
      </c>
      <c r="G13" s="280">
        <f t="shared" si="2"/>
        <v>8.6450000000001803E-5</v>
      </c>
      <c r="H13" s="280">
        <f t="shared" si="3"/>
        <v>-7.8439999999999066E-5</v>
      </c>
      <c r="I13" s="280">
        <f t="shared" si="4"/>
        <v>-1.1048999999999781E-4</v>
      </c>
    </row>
    <row r="14" spans="1:9" x14ac:dyDescent="0.25">
      <c r="A14" s="1">
        <f>+'Ejercicio 8'!B27</f>
        <v>42023</v>
      </c>
      <c r="B14" s="280">
        <f>+VLOOKUP($A14,Cetes!$A$19:$M$1126,4,FALSE)/100</f>
        <v>2.753044E-2</v>
      </c>
      <c r="C14" s="280">
        <f>+VLOOKUP($A14,Cetes!$A$19:$M$1126,7,FALSE)/100</f>
        <v>2.9204959999999999E-2</v>
      </c>
      <c r="D14" s="280">
        <f>+VLOOKUP($A14,Cetes!$A$19:$M$1126,10,FALSE)/100</f>
        <v>2.9926390000000001E-2</v>
      </c>
      <c r="E14" s="280">
        <f>+VLOOKUP($A14,Cetes!$A$19:$M$1126,13,FALSE)/100</f>
        <v>3.1710790000000003E-2</v>
      </c>
      <c r="F14" s="280">
        <f t="shared" si="1"/>
        <v>-5.6998999999999939E-4</v>
      </c>
      <c r="G14" s="280">
        <f t="shared" si="2"/>
        <v>4.9399999999949484E-6</v>
      </c>
      <c r="H14" s="280">
        <f t="shared" si="3"/>
        <v>3.3800000000007435E-6</v>
      </c>
      <c r="I14" s="280">
        <f t="shared" si="4"/>
        <v>-9.4459999999997601E-5</v>
      </c>
    </row>
    <row r="15" spans="1:9" x14ac:dyDescent="0.25">
      <c r="A15" s="1">
        <f>+'Ejercicio 8'!B28</f>
        <v>42024</v>
      </c>
      <c r="B15" s="280">
        <f>+VLOOKUP($A15,Cetes!$A$19:$M$1126,4,FALSE)/100</f>
        <v>2.7444039999999999E-2</v>
      </c>
      <c r="C15" s="280">
        <f>+VLOOKUP($A15,Cetes!$A$19:$M$1126,7,FALSE)/100</f>
        <v>2.9267769999999999E-2</v>
      </c>
      <c r="D15" s="280">
        <f>+VLOOKUP($A15,Cetes!$A$19:$M$1126,10,FALSE)/100</f>
        <v>2.982974E-2</v>
      </c>
      <c r="E15" s="280">
        <f>+VLOOKUP($A15,Cetes!$A$19:$M$1126,13,FALSE)/100</f>
        <v>3.1699980000000003E-2</v>
      </c>
      <c r="F15" s="280">
        <f t="shared" si="1"/>
        <v>-8.6400000000000365E-5</v>
      </c>
      <c r="G15" s="280">
        <f t="shared" si="2"/>
        <v>6.2809999999999949E-5</v>
      </c>
      <c r="H15" s="280">
        <f t="shared" si="3"/>
        <v>-9.6650000000000208E-5</v>
      </c>
      <c r="I15" s="280">
        <f t="shared" si="4"/>
        <v>-1.0809999999999986E-5</v>
      </c>
    </row>
    <row r="16" spans="1:9" x14ac:dyDescent="0.25">
      <c r="A16" s="1">
        <f>+'Ejercicio 8'!B29</f>
        <v>42025</v>
      </c>
      <c r="B16" s="280">
        <f>+VLOOKUP($A16,Cetes!$A$19:$M$1126,4,FALSE)/100</f>
        <v>2.7400899999999999E-2</v>
      </c>
      <c r="C16" s="280">
        <f>+VLOOKUP($A16,Cetes!$A$19:$M$1126,7,FALSE)/100</f>
        <v>2.9199839999999998E-2</v>
      </c>
      <c r="D16" s="280">
        <f>+VLOOKUP($A16,Cetes!$A$19:$M$1126,10,FALSE)/100</f>
        <v>2.9824880000000002E-2</v>
      </c>
      <c r="E16" s="280">
        <f>+VLOOKUP($A16,Cetes!$A$19:$M$1126,13,FALSE)/100</f>
        <v>3.1601620000000004E-2</v>
      </c>
      <c r="F16" s="280">
        <f t="shared" si="1"/>
        <v>-4.3140000000000539E-5</v>
      </c>
      <c r="G16" s="280">
        <f t="shared" si="2"/>
        <v>-6.7930000000000768E-5</v>
      </c>
      <c r="H16" s="280">
        <f t="shared" si="3"/>
        <v>-4.859999999998893E-6</v>
      </c>
      <c r="I16" s="280">
        <f t="shared" si="4"/>
        <v>-9.8359999999998726E-5</v>
      </c>
    </row>
    <row r="17" spans="1:9" x14ac:dyDescent="0.25">
      <c r="A17" s="1">
        <f>+'Ejercicio 8'!B30</f>
        <v>42026</v>
      </c>
      <c r="B17" s="280">
        <f>+VLOOKUP($A17,Cetes!$A$19:$M$1126,4,FALSE)/100</f>
        <v>2.8760050000000002E-2</v>
      </c>
      <c r="C17" s="280">
        <f>+VLOOKUP($A17,Cetes!$A$19:$M$1126,7,FALSE)/100</f>
        <v>2.919828E-2</v>
      </c>
      <c r="D17" s="280">
        <f>+VLOOKUP($A17,Cetes!$A$19:$M$1126,10,FALSE)/100</f>
        <v>2.9963769999999997E-2</v>
      </c>
      <c r="E17" s="280">
        <f>+VLOOKUP($A17,Cetes!$A$19:$M$1126,13,FALSE)/100</f>
        <v>3.1399959999999998E-2</v>
      </c>
      <c r="F17" s="280">
        <f t="shared" si="1"/>
        <v>1.3591500000000034E-3</v>
      </c>
      <c r="G17" s="280">
        <f t="shared" si="2"/>
        <v>-1.5599999999976744E-6</v>
      </c>
      <c r="H17" s="280">
        <f t="shared" si="3"/>
        <v>1.3888999999999568E-4</v>
      </c>
      <c r="I17" s="280">
        <f t="shared" si="4"/>
        <v>-2.0166000000000628E-4</v>
      </c>
    </row>
    <row r="18" spans="1:9" x14ac:dyDescent="0.25">
      <c r="A18" s="1">
        <f>+'Ejercicio 8'!B31</f>
        <v>42027</v>
      </c>
      <c r="B18" s="280">
        <f>+VLOOKUP($A18,Cetes!$A$19:$M$1126,4,FALSE)/100</f>
        <v>2.8763250000000001E-2</v>
      </c>
      <c r="C18" s="280">
        <f>+VLOOKUP($A18,Cetes!$A$19:$M$1126,7,FALSE)/100</f>
        <v>2.9234110000000001E-2</v>
      </c>
      <c r="D18" s="280">
        <f>+VLOOKUP($A18,Cetes!$A$19:$M$1126,10,FALSE)/100</f>
        <v>2.9854080000000002E-2</v>
      </c>
      <c r="E18" s="280">
        <f>+VLOOKUP($A18,Cetes!$A$19:$M$1126,13,FALSE)/100</f>
        <v>3.1127780000000001E-2</v>
      </c>
      <c r="F18" s="280">
        <f t="shared" si="1"/>
        <v>3.1999999999983431E-6</v>
      </c>
      <c r="G18" s="280">
        <f t="shared" si="2"/>
        <v>3.5830000000000584E-5</v>
      </c>
      <c r="H18" s="280">
        <f t="shared" si="3"/>
        <v>-1.0968999999999562E-4</v>
      </c>
      <c r="I18" s="280">
        <f t="shared" si="4"/>
        <v>-2.7217999999999687E-4</v>
      </c>
    </row>
    <row r="19" spans="1:9" x14ac:dyDescent="0.25">
      <c r="A19" s="1">
        <f>+'Ejercicio 8'!B32</f>
        <v>42030</v>
      </c>
      <c r="B19" s="280">
        <f>+VLOOKUP($A19,Cetes!$A$19:$M$1126,4,FALSE)/100</f>
        <v>2.8173319999999998E-2</v>
      </c>
      <c r="C19" s="280">
        <f>+VLOOKUP($A19,Cetes!$A$19:$M$1126,7,FALSE)/100</f>
        <v>2.9053889999999999E-2</v>
      </c>
      <c r="D19" s="280">
        <f>+VLOOKUP($A19,Cetes!$A$19:$M$1126,10,FALSE)/100</f>
        <v>2.978335E-2</v>
      </c>
      <c r="E19" s="280">
        <f>+VLOOKUP($A19,Cetes!$A$19:$M$1126,13,FALSE)/100</f>
        <v>3.0710639999999997E-2</v>
      </c>
      <c r="F19" s="280">
        <f t="shared" si="1"/>
        <v>-5.899300000000024E-4</v>
      </c>
      <c r="G19" s="280">
        <f t="shared" si="2"/>
        <v>-1.8022000000000177E-4</v>
      </c>
      <c r="H19" s="280">
        <f t="shared" si="3"/>
        <v>-7.0730000000001486E-5</v>
      </c>
      <c r="I19" s="280">
        <f t="shared" si="4"/>
        <v>-4.1714000000000334E-4</v>
      </c>
    </row>
    <row r="20" spans="1:9" x14ac:dyDescent="0.25">
      <c r="A20" s="1">
        <f>+'Ejercicio 8'!B33</f>
        <v>42031</v>
      </c>
      <c r="B20" s="280">
        <f>+VLOOKUP($A20,Cetes!$A$19:$M$1126,4,FALSE)/100</f>
        <v>2.8531040000000001E-2</v>
      </c>
      <c r="C20" s="280">
        <f>+VLOOKUP($A20,Cetes!$A$19:$M$1126,7,FALSE)/100</f>
        <v>2.8894259999999998E-2</v>
      </c>
      <c r="D20" s="280">
        <f>+VLOOKUP($A20,Cetes!$A$19:$M$1126,10,FALSE)/100</f>
        <v>2.9699920000000001E-2</v>
      </c>
      <c r="E20" s="280">
        <f>+VLOOKUP($A20,Cetes!$A$19:$M$1126,13,FALSE)/100</f>
        <v>3.0619629999999998E-2</v>
      </c>
      <c r="F20" s="280">
        <f t="shared" si="1"/>
        <v>3.5772000000000234E-4</v>
      </c>
      <c r="G20" s="280">
        <f t="shared" si="2"/>
        <v>-1.5963000000000088E-4</v>
      </c>
      <c r="H20" s="280">
        <f t="shared" si="3"/>
        <v>-8.3429999999998922E-5</v>
      </c>
      <c r="I20" s="280">
        <f t="shared" si="4"/>
        <v>-9.1009999999999008E-5</v>
      </c>
    </row>
    <row r="21" spans="1:9" x14ac:dyDescent="0.25">
      <c r="A21" s="1">
        <f>+'Ejercicio 8'!B34</f>
        <v>42032</v>
      </c>
      <c r="B21" s="280">
        <f>+VLOOKUP($A21,Cetes!$A$19:$M$1126,4,FALSE)/100</f>
        <v>2.8514149999999999E-2</v>
      </c>
      <c r="C21" s="280">
        <f>+VLOOKUP($A21,Cetes!$A$19:$M$1126,7,FALSE)/100</f>
        <v>2.8772639999999999E-2</v>
      </c>
      <c r="D21" s="280">
        <f>+VLOOKUP($A21,Cetes!$A$19:$M$1126,10,FALSE)/100</f>
        <v>2.964234E-2</v>
      </c>
      <c r="E21" s="280">
        <f>+VLOOKUP($A21,Cetes!$A$19:$M$1126,13,FALSE)/100</f>
        <v>3.0400030000000001E-2</v>
      </c>
      <c r="F21" s="280">
        <f t="shared" si="1"/>
        <v>-1.6890000000002042E-5</v>
      </c>
      <c r="G21" s="280">
        <f t="shared" si="2"/>
        <v>-1.2161999999999937E-4</v>
      </c>
      <c r="H21" s="280">
        <f t="shared" si="3"/>
        <v>-5.7580000000001519E-5</v>
      </c>
      <c r="I21" s="280">
        <f t="shared" si="4"/>
        <v>-2.1959999999999688E-4</v>
      </c>
    </row>
    <row r="22" spans="1:9" x14ac:dyDescent="0.25">
      <c r="A22" s="1">
        <f>+'Ejercicio 8'!B35</f>
        <v>42033</v>
      </c>
      <c r="B22" s="280">
        <f>+VLOOKUP($A22,Cetes!$A$19:$M$1126,4,FALSE)/100</f>
        <v>2.8044609999999998E-2</v>
      </c>
      <c r="C22" s="280">
        <f>+VLOOKUP($A22,Cetes!$A$19:$M$1126,7,FALSE)/100</f>
        <v>2.8483390000000001E-2</v>
      </c>
      <c r="D22" s="280">
        <f>+VLOOKUP($A22,Cetes!$A$19:$M$1126,10,FALSE)/100</f>
        <v>2.9728949999999997E-2</v>
      </c>
      <c r="E22" s="280">
        <f>+VLOOKUP($A22,Cetes!$A$19:$M$1126,13,FALSE)/100</f>
        <v>3.1099399999999999E-2</v>
      </c>
      <c r="F22" s="280">
        <f t="shared" si="1"/>
        <v>-4.6954000000000093E-4</v>
      </c>
      <c r="G22" s="280">
        <f t="shared" si="2"/>
        <v>-2.8924999999999784E-4</v>
      </c>
      <c r="H22" s="280">
        <f t="shared" si="3"/>
        <v>8.6609999999997384E-5</v>
      </c>
      <c r="I22" s="280">
        <f t="shared" si="4"/>
        <v>6.9936999999999777E-4</v>
      </c>
    </row>
    <row r="23" spans="1:9" x14ac:dyDescent="0.25">
      <c r="A23" s="1">
        <f>+'Ejercicio 8'!B36</f>
        <v>42034</v>
      </c>
      <c r="B23" s="280">
        <f>+VLOOKUP($A23,Cetes!$A$19:$M$1126,4,FALSE)/100</f>
        <v>2.7380110000000003E-2</v>
      </c>
      <c r="C23" s="280">
        <f>+VLOOKUP($A23,Cetes!$A$19:$M$1126,7,FALSE)/100</f>
        <v>2.9055939999999999E-2</v>
      </c>
      <c r="D23" s="280">
        <f>+VLOOKUP($A23,Cetes!$A$19:$M$1126,10,FALSE)/100</f>
        <v>2.9808680000000001E-2</v>
      </c>
      <c r="E23" s="280">
        <f>+VLOOKUP($A23,Cetes!$A$19:$M$1126,13,FALSE)/100</f>
        <v>3.1399949999999996E-2</v>
      </c>
      <c r="F23" s="280">
        <f t="shared" si="1"/>
        <v>-6.6449999999999496E-4</v>
      </c>
      <c r="G23" s="280">
        <f t="shared" si="2"/>
        <v>5.7254999999999806E-4</v>
      </c>
      <c r="H23" s="280">
        <f t="shared" si="3"/>
        <v>7.9730000000003548E-5</v>
      </c>
      <c r="I23" s="280">
        <f t="shared" si="4"/>
        <v>3.0054999999999665E-4</v>
      </c>
    </row>
    <row r="24" spans="1:9" x14ac:dyDescent="0.25">
      <c r="A24" s="1">
        <f>+'Ejercicio 8'!B37</f>
        <v>42038</v>
      </c>
      <c r="B24" s="280">
        <f>+VLOOKUP($A24,Cetes!$A$19:$M$1126,4,FALSE)/100</f>
        <v>2.851219E-2</v>
      </c>
      <c r="C24" s="280">
        <f>+VLOOKUP($A24,Cetes!$A$19:$M$1126,7,FALSE)/100</f>
        <v>2.8940519999999997E-2</v>
      </c>
      <c r="D24" s="280">
        <f>+VLOOKUP($A24,Cetes!$A$19:$M$1126,10,FALSE)/100</f>
        <v>3.0000049999999997E-2</v>
      </c>
      <c r="E24" s="280">
        <f>+VLOOKUP($A24,Cetes!$A$19:$M$1126,13,FALSE)/100</f>
        <v>3.2106570000000001E-2</v>
      </c>
      <c r="F24" s="280">
        <f t="shared" si="1"/>
        <v>1.1320799999999971E-3</v>
      </c>
      <c r="G24" s="280">
        <f t="shared" si="2"/>
        <v>-1.1542000000000149E-4</v>
      </c>
      <c r="H24" s="280">
        <f t="shared" si="3"/>
        <v>1.9136999999999627E-4</v>
      </c>
      <c r="I24" s="280">
        <f t="shared" si="4"/>
        <v>7.0662000000000502E-4</v>
      </c>
    </row>
    <row r="25" spans="1:9" x14ac:dyDescent="0.25">
      <c r="A25" s="1">
        <f>+'Ejercicio 8'!B38</f>
        <v>42039</v>
      </c>
      <c r="B25" s="280">
        <f>+VLOOKUP($A25,Cetes!$A$19:$M$1126,4,FALSE)/100</f>
        <v>2.859625E-2</v>
      </c>
      <c r="C25" s="280">
        <f>+VLOOKUP($A25,Cetes!$A$19:$M$1126,7,FALSE)/100</f>
        <v>2.894824E-2</v>
      </c>
      <c r="D25" s="280">
        <f>+VLOOKUP($A25,Cetes!$A$19:$M$1126,10,FALSE)/100</f>
        <v>2.9982149999999999E-2</v>
      </c>
      <c r="E25" s="280">
        <f>+VLOOKUP($A25,Cetes!$A$19:$M$1126,13,FALSE)/100</f>
        <v>3.214562E-2</v>
      </c>
      <c r="F25" s="280">
        <f t="shared" si="1"/>
        <v>8.4060000000000384E-5</v>
      </c>
      <c r="G25" s="280">
        <f t="shared" si="2"/>
        <v>7.7200000000027247E-6</v>
      </c>
      <c r="H25" s="280">
        <f t="shared" si="3"/>
        <v>-1.7899999999997779E-5</v>
      </c>
      <c r="I25" s="280">
        <f t="shared" si="4"/>
        <v>3.9049999999998808E-5</v>
      </c>
    </row>
    <row r="26" spans="1:9" x14ac:dyDescent="0.25">
      <c r="A26" s="1">
        <f>+'Ejercicio 8'!B39</f>
        <v>42040</v>
      </c>
      <c r="B26" s="280">
        <f>+VLOOKUP($A26,Cetes!$A$19:$M$1126,4,FALSE)/100</f>
        <v>2.8514669999999999E-2</v>
      </c>
      <c r="C26" s="280">
        <f>+VLOOKUP($A26,Cetes!$A$19:$M$1126,7,FALSE)/100</f>
        <v>2.8900410000000001E-2</v>
      </c>
      <c r="D26" s="280">
        <f>+VLOOKUP($A26,Cetes!$A$19:$M$1126,10,FALSE)/100</f>
        <v>3.0194740000000001E-2</v>
      </c>
      <c r="E26" s="280">
        <f>+VLOOKUP($A26,Cetes!$A$19:$M$1126,13,FALSE)/100</f>
        <v>3.2389849999999998E-2</v>
      </c>
      <c r="F26" s="280">
        <f t="shared" si="1"/>
        <v>-8.1580000000001235E-5</v>
      </c>
      <c r="G26" s="280">
        <f t="shared" si="2"/>
        <v>-4.7829999999998707E-5</v>
      </c>
      <c r="H26" s="280">
        <f t="shared" si="3"/>
        <v>2.1259000000000208E-4</v>
      </c>
      <c r="I26" s="280">
        <f t="shared" si="4"/>
        <v>2.4422999999999806E-4</v>
      </c>
    </row>
    <row r="27" spans="1:9" x14ac:dyDescent="0.25">
      <c r="A27" s="1">
        <f>+'Ejercicio 8'!B40</f>
        <v>42041</v>
      </c>
      <c r="B27" s="280">
        <f>+VLOOKUP($A27,Cetes!$A$19:$M$1126,4,FALSE)/100</f>
        <v>2.8490080000000001E-2</v>
      </c>
      <c r="C27" s="280">
        <f>+VLOOKUP($A27,Cetes!$A$19:$M$1126,7,FALSE)/100</f>
        <v>2.8961790000000001E-2</v>
      </c>
      <c r="D27" s="280">
        <f>+VLOOKUP($A27,Cetes!$A$19:$M$1126,10,FALSE)/100</f>
        <v>3.0202689999999997E-2</v>
      </c>
      <c r="E27" s="280">
        <f>+VLOOKUP($A27,Cetes!$A$19:$M$1126,13,FALSE)/100</f>
        <v>3.2500019999999998E-2</v>
      </c>
      <c r="F27" s="280">
        <f t="shared" si="1"/>
        <v>-2.4589999999997947E-5</v>
      </c>
      <c r="G27" s="280">
        <f t="shared" si="2"/>
        <v>6.1379999999999768E-5</v>
      </c>
      <c r="H27" s="280">
        <f t="shared" si="3"/>
        <v>7.9499999999961546E-6</v>
      </c>
      <c r="I27" s="280">
        <f t="shared" si="4"/>
        <v>1.1016999999999971E-4</v>
      </c>
    </row>
    <row r="28" spans="1:9" x14ac:dyDescent="0.25">
      <c r="A28" s="1">
        <f>+'Ejercicio 8'!B41</f>
        <v>42044</v>
      </c>
      <c r="B28" s="280">
        <f>+VLOOKUP($A28,Cetes!$A$19:$M$1126,4,FALSE)/100</f>
        <v>2.8081470000000001E-2</v>
      </c>
      <c r="C28" s="280">
        <f>+VLOOKUP($A28,Cetes!$A$19:$M$1126,7,FALSE)/100</f>
        <v>2.9167189999999999E-2</v>
      </c>
      <c r="D28" s="280">
        <f>+VLOOKUP($A28,Cetes!$A$19:$M$1126,10,FALSE)/100</f>
        <v>3.0005790000000001E-2</v>
      </c>
      <c r="E28" s="280">
        <f>+VLOOKUP($A28,Cetes!$A$19:$M$1126,13,FALSE)/100</f>
        <v>3.214065E-2</v>
      </c>
      <c r="F28" s="280">
        <f t="shared" si="1"/>
        <v>-4.0861000000000022E-4</v>
      </c>
      <c r="G28" s="280">
        <f t="shared" si="2"/>
        <v>2.0539999999999795E-4</v>
      </c>
      <c r="H28" s="280">
        <f t="shared" si="3"/>
        <v>-1.9689999999999638E-4</v>
      </c>
      <c r="I28" s="280">
        <f t="shared" si="4"/>
        <v>-3.5936999999999775E-4</v>
      </c>
    </row>
    <row r="29" spans="1:9" x14ac:dyDescent="0.25">
      <c r="A29" s="1">
        <f>+'Ejercicio 8'!B42</f>
        <v>42045</v>
      </c>
      <c r="B29" s="280">
        <f>+VLOOKUP($A29,Cetes!$A$19:$M$1126,4,FALSE)/100</f>
        <v>2.755084E-2</v>
      </c>
      <c r="C29" s="280">
        <f>+VLOOKUP($A29,Cetes!$A$19:$M$1126,7,FALSE)/100</f>
        <v>2.9400210000000003E-2</v>
      </c>
      <c r="D29" s="280">
        <f>+VLOOKUP($A29,Cetes!$A$19:$M$1126,10,FALSE)/100</f>
        <v>3.0500039999999999E-2</v>
      </c>
      <c r="E29" s="280">
        <f>+VLOOKUP($A29,Cetes!$A$19:$M$1126,13,FALSE)/100</f>
        <v>3.2645380000000002E-2</v>
      </c>
      <c r="F29" s="280">
        <f t="shared" si="1"/>
        <v>-5.3063000000000068E-4</v>
      </c>
      <c r="G29" s="280">
        <f t="shared" si="2"/>
        <v>2.3302000000000392E-4</v>
      </c>
      <c r="H29" s="280">
        <f t="shared" si="3"/>
        <v>4.9424999999999816E-4</v>
      </c>
      <c r="I29" s="280">
        <f t="shared" si="4"/>
        <v>5.0473000000000184E-4</v>
      </c>
    </row>
    <row r="30" spans="1:9" x14ac:dyDescent="0.25">
      <c r="A30" s="1">
        <f>+'Ejercicio 8'!B43</f>
        <v>42046</v>
      </c>
      <c r="B30" s="280">
        <f>+VLOOKUP($A30,Cetes!$A$19:$M$1126,4,FALSE)/100</f>
        <v>2.7261340000000002E-2</v>
      </c>
      <c r="C30" s="280">
        <f>+VLOOKUP($A30,Cetes!$A$19:$M$1126,7,FALSE)/100</f>
        <v>2.9415409999999999E-2</v>
      </c>
      <c r="D30" s="280">
        <f>+VLOOKUP($A30,Cetes!$A$19:$M$1126,10,FALSE)/100</f>
        <v>3.049992E-2</v>
      </c>
      <c r="E30" s="280">
        <f>+VLOOKUP($A30,Cetes!$A$19:$M$1126,13,FALSE)/100</f>
        <v>3.2846470000000003E-2</v>
      </c>
      <c r="F30" s="280">
        <f t="shared" si="1"/>
        <v>-2.8949999999999809E-4</v>
      </c>
      <c r="G30" s="280">
        <f t="shared" si="2"/>
        <v>1.5199999999996466E-5</v>
      </c>
      <c r="H30" s="280">
        <f t="shared" si="3"/>
        <v>-1.1999999999928734E-7</v>
      </c>
      <c r="I30" s="280">
        <f t="shared" si="4"/>
        <v>2.0109000000000099E-4</v>
      </c>
    </row>
    <row r="31" spans="1:9" x14ac:dyDescent="0.25">
      <c r="A31" s="1">
        <f>+'Ejercicio 8'!B44</f>
        <v>42047</v>
      </c>
      <c r="B31" s="280">
        <f>+VLOOKUP($A31,Cetes!$A$19:$M$1126,4,FALSE)/100</f>
        <v>2.766884E-2</v>
      </c>
      <c r="C31" s="280">
        <f>+VLOOKUP($A31,Cetes!$A$19:$M$1126,7,FALSE)/100</f>
        <v>2.9418690000000001E-2</v>
      </c>
      <c r="D31" s="280">
        <f>+VLOOKUP($A31,Cetes!$A$19:$M$1126,10,FALSE)/100</f>
        <v>3.0465510000000001E-2</v>
      </c>
      <c r="E31" s="280">
        <f>+VLOOKUP($A31,Cetes!$A$19:$M$1126,13,FALSE)/100</f>
        <v>3.2700019999999996E-2</v>
      </c>
      <c r="F31" s="280">
        <f t="shared" si="1"/>
        <v>4.0749999999999814E-4</v>
      </c>
      <c r="G31" s="280">
        <f t="shared" si="2"/>
        <v>3.2800000000013374E-6</v>
      </c>
      <c r="H31" s="280">
        <f t="shared" si="3"/>
        <v>-3.4409999999998608E-5</v>
      </c>
      <c r="I31" s="280">
        <f t="shared" si="4"/>
        <v>-1.464500000000063E-4</v>
      </c>
    </row>
    <row r="32" spans="1:9" x14ac:dyDescent="0.25">
      <c r="A32" s="1">
        <f>+'Ejercicio 8'!B45</f>
        <v>42048</v>
      </c>
      <c r="B32" s="280">
        <f>+VLOOKUP($A32,Cetes!$A$19:$M$1126,4,FALSE)/100</f>
        <v>2.7820589999999999E-2</v>
      </c>
      <c r="C32" s="280">
        <f>+VLOOKUP($A32,Cetes!$A$19:$M$1126,7,FALSE)/100</f>
        <v>2.9711870000000001E-2</v>
      </c>
      <c r="D32" s="280">
        <f>+VLOOKUP($A32,Cetes!$A$19:$M$1126,10,FALSE)/100</f>
        <v>3.0597780000000002E-2</v>
      </c>
      <c r="E32" s="280">
        <f>+VLOOKUP($A32,Cetes!$A$19:$M$1126,13,FALSE)/100</f>
        <v>3.2899989999999997E-2</v>
      </c>
      <c r="F32" s="280">
        <f t="shared" si="1"/>
        <v>1.5174999999999911E-4</v>
      </c>
      <c r="G32" s="280">
        <f t="shared" si="2"/>
        <v>2.9318000000000052E-4</v>
      </c>
      <c r="H32" s="280">
        <f t="shared" si="3"/>
        <v>1.322700000000003E-4</v>
      </c>
      <c r="I32" s="280">
        <f t="shared" si="4"/>
        <v>1.999700000000007E-4</v>
      </c>
    </row>
    <row r="33" spans="1:9" x14ac:dyDescent="0.25">
      <c r="A33" s="1">
        <f>+'Ejercicio 8'!B46</f>
        <v>42051</v>
      </c>
      <c r="B33" s="280">
        <f>+VLOOKUP($A33,Cetes!$A$19:$M$1126,4,FALSE)/100</f>
        <v>2.7610229999999999E-2</v>
      </c>
      <c r="C33" s="280">
        <f>+VLOOKUP($A33,Cetes!$A$19:$M$1126,7,FALSE)/100</f>
        <v>2.9439980000000001E-2</v>
      </c>
      <c r="D33" s="280">
        <f>+VLOOKUP($A33,Cetes!$A$19:$M$1126,10,FALSE)/100</f>
        <v>3.0540060000000001E-2</v>
      </c>
      <c r="E33" s="280">
        <f>+VLOOKUP($A33,Cetes!$A$19:$M$1126,13,FALSE)/100</f>
        <v>3.3000009999999996E-2</v>
      </c>
      <c r="F33" s="280">
        <f t="shared" si="1"/>
        <v>-2.1035999999999971E-4</v>
      </c>
      <c r="G33" s="280">
        <f t="shared" si="2"/>
        <v>-2.7189000000000033E-4</v>
      </c>
      <c r="H33" s="280">
        <f t="shared" si="3"/>
        <v>-5.7720000000000687E-5</v>
      </c>
      <c r="I33" s="280">
        <f t="shared" si="4"/>
        <v>1.0001999999999928E-4</v>
      </c>
    </row>
    <row r="34" spans="1:9" x14ac:dyDescent="0.25">
      <c r="A34" s="1">
        <f>+'Ejercicio 8'!B47</f>
        <v>42052</v>
      </c>
      <c r="B34" s="280">
        <f>+VLOOKUP($A34,Cetes!$A$19:$M$1126,4,FALSE)/100</f>
        <v>2.7775460000000002E-2</v>
      </c>
      <c r="C34" s="280">
        <f>+VLOOKUP($A34,Cetes!$A$19:$M$1126,7,FALSE)/100</f>
        <v>2.9785270000000003E-2</v>
      </c>
      <c r="D34" s="280">
        <f>+VLOOKUP($A34,Cetes!$A$19:$M$1126,10,FALSE)/100</f>
        <v>3.0953599999999998E-2</v>
      </c>
      <c r="E34" s="280">
        <f>+VLOOKUP($A34,Cetes!$A$19:$M$1126,13,FALSE)/100</f>
        <v>3.4186839999999996E-2</v>
      </c>
      <c r="F34" s="280">
        <f t="shared" si="1"/>
        <v>1.6523000000000232E-4</v>
      </c>
      <c r="G34" s="280">
        <f t="shared" si="2"/>
        <v>3.4529000000000157E-4</v>
      </c>
      <c r="H34" s="280">
        <f t="shared" si="3"/>
        <v>4.1353999999999697E-4</v>
      </c>
      <c r="I34" s="280">
        <f t="shared" si="4"/>
        <v>1.1868299999999998E-3</v>
      </c>
    </row>
    <row r="35" spans="1:9" x14ac:dyDescent="0.25">
      <c r="A35" s="1">
        <f>+'Ejercicio 8'!B48</f>
        <v>42053</v>
      </c>
      <c r="B35" s="280">
        <f>+VLOOKUP($A35,Cetes!$A$19:$M$1126,4,FALSE)/100</f>
        <v>2.7560159999999997E-2</v>
      </c>
      <c r="C35" s="280">
        <f>+VLOOKUP($A35,Cetes!$A$19:$M$1126,7,FALSE)/100</f>
        <v>2.9789050000000001E-2</v>
      </c>
      <c r="D35" s="280">
        <f>+VLOOKUP($A35,Cetes!$A$19:$M$1126,10,FALSE)/100</f>
        <v>3.0956519999999998E-2</v>
      </c>
      <c r="E35" s="280">
        <f>+VLOOKUP($A35,Cetes!$A$19:$M$1126,13,FALSE)/100</f>
        <v>3.3515749999999997E-2</v>
      </c>
      <c r="F35" s="280">
        <f t="shared" si="1"/>
        <v>-2.1530000000000507E-4</v>
      </c>
      <c r="G35" s="280">
        <f t="shared" si="2"/>
        <v>3.779999999998368E-6</v>
      </c>
      <c r="H35" s="280">
        <f t="shared" si="3"/>
        <v>2.9200000000000059E-6</v>
      </c>
      <c r="I35" s="280">
        <f t="shared" si="4"/>
        <v>-6.7108999999999919E-4</v>
      </c>
    </row>
    <row r="36" spans="1:9" x14ac:dyDescent="0.25">
      <c r="A36" s="1">
        <f>+'Ejercicio 8'!B49</f>
        <v>42054</v>
      </c>
      <c r="B36" s="280">
        <f>+VLOOKUP($A36,Cetes!$A$19:$M$1126,4,FALSE)/100</f>
        <v>2.8612820000000001E-2</v>
      </c>
      <c r="C36" s="280">
        <f>+VLOOKUP($A36,Cetes!$A$19:$M$1126,7,FALSE)/100</f>
        <v>2.9667639999999999E-2</v>
      </c>
      <c r="D36" s="280">
        <f>+VLOOKUP($A36,Cetes!$A$19:$M$1126,10,FALSE)/100</f>
        <v>3.1204900000000001E-2</v>
      </c>
      <c r="E36" s="280">
        <f>+VLOOKUP($A36,Cetes!$A$19:$M$1126,13,FALSE)/100</f>
        <v>3.3616109999999998E-2</v>
      </c>
      <c r="F36" s="280">
        <f t="shared" si="1"/>
        <v>1.0526600000000039E-3</v>
      </c>
      <c r="G36" s="280">
        <f t="shared" si="2"/>
        <v>-1.2141000000000235E-4</v>
      </c>
      <c r="H36" s="280">
        <f t="shared" si="3"/>
        <v>2.483800000000029E-4</v>
      </c>
      <c r="I36" s="280">
        <f t="shared" si="4"/>
        <v>1.0036000000000073E-4</v>
      </c>
    </row>
    <row r="37" spans="1:9" x14ac:dyDescent="0.25">
      <c r="A37" s="1">
        <f>+'Ejercicio 8'!B50</f>
        <v>42055</v>
      </c>
      <c r="B37" s="280">
        <f>+VLOOKUP($A37,Cetes!$A$19:$M$1126,4,FALSE)/100</f>
        <v>2.8480709999999999E-2</v>
      </c>
      <c r="C37" s="280">
        <f>+VLOOKUP($A37,Cetes!$A$19:$M$1126,7,FALSE)/100</f>
        <v>2.964489E-2</v>
      </c>
      <c r="D37" s="280">
        <f>+VLOOKUP($A37,Cetes!$A$19:$M$1126,10,FALSE)/100</f>
        <v>3.1328459999999995E-2</v>
      </c>
      <c r="E37" s="280">
        <f>+VLOOKUP($A37,Cetes!$A$19:$M$1126,13,FALSE)/100</f>
        <v>3.3700000000000001E-2</v>
      </c>
      <c r="F37" s="280">
        <f t="shared" si="1"/>
        <v>-1.3211000000000125E-4</v>
      </c>
      <c r="G37" s="280">
        <f t="shared" si="2"/>
        <v>-2.2749999999998466E-5</v>
      </c>
      <c r="H37" s="280">
        <f t="shared" si="3"/>
        <v>1.2355999999999479E-4</v>
      </c>
      <c r="I37" s="280">
        <f t="shared" si="4"/>
        <v>8.3890000000003129E-5</v>
      </c>
    </row>
    <row r="38" spans="1:9" x14ac:dyDescent="0.25">
      <c r="A38" s="1">
        <f>+'Ejercicio 8'!B51</f>
        <v>42058</v>
      </c>
      <c r="B38" s="280">
        <f>+VLOOKUP($A38,Cetes!$A$19:$M$1126,4,FALSE)/100</f>
        <v>2.901803E-2</v>
      </c>
      <c r="C38" s="280">
        <f>+VLOOKUP($A38,Cetes!$A$19:$M$1126,7,FALSE)/100</f>
        <v>2.9711959999999999E-2</v>
      </c>
      <c r="D38" s="280">
        <f>+VLOOKUP($A38,Cetes!$A$19:$M$1126,10,FALSE)/100</f>
        <v>3.114662E-2</v>
      </c>
      <c r="E38" s="280">
        <f>+VLOOKUP($A38,Cetes!$A$19:$M$1126,13,FALSE)/100</f>
        <v>3.370157E-2</v>
      </c>
      <c r="F38" s="280">
        <f t="shared" si="1"/>
        <v>5.3732000000000085E-4</v>
      </c>
      <c r="G38" s="280">
        <f t="shared" si="2"/>
        <v>6.7069999999998936E-5</v>
      </c>
      <c r="H38" s="280">
        <f t="shared" si="3"/>
        <v>-1.8183999999999562E-4</v>
      </c>
      <c r="I38" s="280">
        <f t="shared" si="4"/>
        <v>1.5699999999993497E-6</v>
      </c>
    </row>
    <row r="39" spans="1:9" x14ac:dyDescent="0.25">
      <c r="A39" s="1">
        <f>+'Ejercicio 8'!B52</f>
        <v>42059</v>
      </c>
      <c r="B39" s="280">
        <f>+VLOOKUP($A39,Cetes!$A$19:$M$1126,4,FALSE)/100</f>
        <v>2.9530219999999999E-2</v>
      </c>
      <c r="C39" s="280">
        <f>+VLOOKUP($A39,Cetes!$A$19:$M$1126,7,FALSE)/100</f>
        <v>3.004428E-2</v>
      </c>
      <c r="D39" s="280">
        <f>+VLOOKUP($A39,Cetes!$A$19:$M$1126,10,FALSE)/100</f>
        <v>3.1399969999999999E-2</v>
      </c>
      <c r="E39" s="280">
        <f>+VLOOKUP($A39,Cetes!$A$19:$M$1126,13,FALSE)/100</f>
        <v>3.3699949999999999E-2</v>
      </c>
      <c r="F39" s="280">
        <f t="shared" si="1"/>
        <v>5.1218999999999917E-4</v>
      </c>
      <c r="G39" s="280">
        <f t="shared" si="2"/>
        <v>3.3232000000000053E-4</v>
      </c>
      <c r="H39" s="280">
        <f t="shared" si="3"/>
        <v>2.5334999999999941E-4</v>
      </c>
      <c r="I39" s="280">
        <f t="shared" si="4"/>
        <v>-1.6200000000007875E-6</v>
      </c>
    </row>
    <row r="40" spans="1:9" x14ac:dyDescent="0.25">
      <c r="A40" s="1">
        <f>+'Ejercicio 8'!B53</f>
        <v>42060</v>
      </c>
      <c r="B40" s="280">
        <f>+VLOOKUP($A40,Cetes!$A$19:$M$1126,4,FALSE)/100</f>
        <v>2.9491239999999998E-2</v>
      </c>
      <c r="C40" s="280">
        <f>+VLOOKUP($A40,Cetes!$A$19:$M$1126,7,FALSE)/100</f>
        <v>3.0014120000000002E-2</v>
      </c>
      <c r="D40" s="280">
        <f>+VLOOKUP($A40,Cetes!$A$19:$M$1126,10,FALSE)/100</f>
        <v>3.1399959999999998E-2</v>
      </c>
      <c r="E40" s="280">
        <f>+VLOOKUP($A40,Cetes!$A$19:$M$1126,13,FALSE)/100</f>
        <v>3.3604019999999998E-2</v>
      </c>
      <c r="F40" s="280">
        <f t="shared" si="1"/>
        <v>-3.8980000000000958E-5</v>
      </c>
      <c r="G40" s="280">
        <f t="shared" si="2"/>
        <v>-3.0159999999997827E-5</v>
      </c>
      <c r="H40" s="280">
        <f t="shared" si="3"/>
        <v>-1.0000000001675335E-8</v>
      </c>
      <c r="I40" s="280">
        <f t="shared" si="4"/>
        <v>-9.5930000000001014E-5</v>
      </c>
    </row>
    <row r="41" spans="1:9" x14ac:dyDescent="0.25">
      <c r="A41" s="1">
        <f>+'Ejercicio 8'!B54</f>
        <v>42061</v>
      </c>
      <c r="B41" s="280">
        <f>+VLOOKUP($A41,Cetes!$A$19:$M$1126,4,FALSE)/100</f>
        <v>2.903126E-2</v>
      </c>
      <c r="C41" s="280">
        <f>+VLOOKUP($A41,Cetes!$A$19:$M$1126,7,FALSE)/100</f>
        <v>2.9941930000000002E-2</v>
      </c>
      <c r="D41" s="280">
        <f>+VLOOKUP($A41,Cetes!$A$19:$M$1126,10,FALSE)/100</f>
        <v>3.1315599999999999E-2</v>
      </c>
      <c r="E41" s="280">
        <f>+VLOOKUP($A41,Cetes!$A$19:$M$1126,13,FALSE)/100</f>
        <v>3.3532739999999998E-2</v>
      </c>
      <c r="F41" s="280">
        <f t="shared" si="1"/>
        <v>-4.5997999999999872E-4</v>
      </c>
      <c r="G41" s="280">
        <f t="shared" si="2"/>
        <v>-7.2189999999999754E-5</v>
      </c>
      <c r="H41" s="280">
        <f t="shared" si="3"/>
        <v>-8.4359999999998603E-5</v>
      </c>
      <c r="I41" s="280">
        <f t="shared" si="4"/>
        <v>-7.1279999999999955E-5</v>
      </c>
    </row>
    <row r="42" spans="1:9" x14ac:dyDescent="0.25">
      <c r="A42" s="1">
        <f>+'Ejercicio 8'!B55</f>
        <v>42062</v>
      </c>
      <c r="B42" s="280">
        <f>+VLOOKUP($A42,Cetes!$A$19:$M$1126,4,FALSE)/100</f>
        <v>2.9211859999999999E-2</v>
      </c>
      <c r="C42" s="280">
        <f>+VLOOKUP($A42,Cetes!$A$19:$M$1126,7,FALSE)/100</f>
        <v>3.0009060000000001E-2</v>
      </c>
      <c r="D42" s="280">
        <f>+VLOOKUP($A42,Cetes!$A$19:$M$1126,10,FALSE)/100</f>
        <v>3.1500050000000002E-2</v>
      </c>
      <c r="E42" s="280">
        <f>+VLOOKUP($A42,Cetes!$A$19:$M$1126,13,FALSE)/100</f>
        <v>3.3587859999999997E-2</v>
      </c>
      <c r="F42" s="280">
        <f t="shared" si="1"/>
        <v>1.8059999999999951E-4</v>
      </c>
      <c r="G42" s="280">
        <f t="shared" si="2"/>
        <v>6.712999999999858E-5</v>
      </c>
      <c r="H42" s="280">
        <f t="shared" si="3"/>
        <v>1.8445000000000267E-4</v>
      </c>
      <c r="I42" s="280">
        <f t="shared" si="4"/>
        <v>5.5119999999998781E-5</v>
      </c>
    </row>
    <row r="43" spans="1:9" x14ac:dyDescent="0.25">
      <c r="A43" s="1">
        <f>+'Ejercicio 8'!B56</f>
        <v>42065</v>
      </c>
      <c r="B43" s="280">
        <f>+VLOOKUP($A43,Cetes!$A$19:$M$1126,4,FALSE)/100</f>
        <v>2.950593E-2</v>
      </c>
      <c r="C43" s="280">
        <f>+VLOOKUP($A43,Cetes!$A$19:$M$1126,7,FALSE)/100</f>
        <v>3.0096910000000001E-2</v>
      </c>
      <c r="D43" s="280">
        <f>+VLOOKUP($A43,Cetes!$A$19:$M$1126,10,FALSE)/100</f>
        <v>3.1513609999999997E-2</v>
      </c>
      <c r="E43" s="280">
        <f>+VLOOKUP($A43,Cetes!$A$19:$M$1126,13,FALSE)/100</f>
        <v>3.3941979999999997E-2</v>
      </c>
      <c r="F43" s="280">
        <f t="shared" si="1"/>
        <v>2.9407000000000044E-4</v>
      </c>
      <c r="G43" s="280">
        <f t="shared" si="2"/>
        <v>8.7850000000000428E-5</v>
      </c>
      <c r="H43" s="280">
        <f t="shared" si="3"/>
        <v>1.3559999999995798E-5</v>
      </c>
      <c r="I43" s="280">
        <f t="shared" si="4"/>
        <v>3.5411999999999944E-4</v>
      </c>
    </row>
    <row r="44" spans="1:9" x14ac:dyDescent="0.25">
      <c r="A44" s="1">
        <f>+'Ejercicio 8'!B57</f>
        <v>42066</v>
      </c>
      <c r="B44" s="280">
        <f>+VLOOKUP($A44,Cetes!$A$19:$M$1126,4,FALSE)/100</f>
        <v>3.0158689999999998E-2</v>
      </c>
      <c r="C44" s="280">
        <f>+VLOOKUP($A44,Cetes!$A$19:$M$1126,7,FALSE)/100</f>
        <v>3.029186E-2</v>
      </c>
      <c r="D44" s="280">
        <f>+VLOOKUP($A44,Cetes!$A$19:$M$1126,10,FALSE)/100</f>
        <v>3.1668880000000003E-2</v>
      </c>
      <c r="E44" s="280">
        <f>+VLOOKUP($A44,Cetes!$A$19:$M$1126,13,FALSE)/100</f>
        <v>3.4809809999999997E-2</v>
      </c>
      <c r="F44" s="280">
        <f t="shared" si="1"/>
        <v>6.5275999999999876E-4</v>
      </c>
      <c r="G44" s="280">
        <f t="shared" si="2"/>
        <v>1.9494999999999929E-4</v>
      </c>
      <c r="H44" s="280">
        <f t="shared" si="3"/>
        <v>1.5527000000000596E-4</v>
      </c>
      <c r="I44" s="280">
        <f t="shared" si="4"/>
        <v>8.6782999999999999E-4</v>
      </c>
    </row>
    <row r="45" spans="1:9" x14ac:dyDescent="0.25">
      <c r="A45" s="1">
        <f>+'Ejercicio 8'!B58</f>
        <v>42067</v>
      </c>
      <c r="B45" s="280">
        <f>+VLOOKUP($A45,Cetes!$A$19:$M$1126,4,FALSE)/100</f>
        <v>3.0158019999999997E-2</v>
      </c>
      <c r="C45" s="280">
        <f>+VLOOKUP($A45,Cetes!$A$19:$M$1126,7,FALSE)/100</f>
        <v>3.0320839999999998E-2</v>
      </c>
      <c r="D45" s="280">
        <f>+VLOOKUP($A45,Cetes!$A$19:$M$1126,10,FALSE)/100</f>
        <v>3.1908059999999995E-2</v>
      </c>
      <c r="E45" s="280">
        <f>+VLOOKUP($A45,Cetes!$A$19:$M$1126,13,FALSE)/100</f>
        <v>3.5079909999999999E-2</v>
      </c>
      <c r="F45" s="280">
        <f t="shared" si="1"/>
        <v>-6.7000000000122517E-7</v>
      </c>
      <c r="G45" s="280">
        <f t="shared" si="2"/>
        <v>2.8979999999997896E-5</v>
      </c>
      <c r="H45" s="280">
        <f t="shared" si="3"/>
        <v>2.3917999999999162E-4</v>
      </c>
      <c r="I45" s="280">
        <f t="shared" si="4"/>
        <v>2.7010000000000228E-4</v>
      </c>
    </row>
    <row r="46" spans="1:9" x14ac:dyDescent="0.25">
      <c r="A46" s="1">
        <f>+'Ejercicio 8'!B59</f>
        <v>42068</v>
      </c>
      <c r="B46" s="280">
        <f>+VLOOKUP($A46,Cetes!$A$19:$M$1126,4,FALSE)/100</f>
        <v>3.0303380000000001E-2</v>
      </c>
      <c r="C46" s="280">
        <f>+VLOOKUP($A46,Cetes!$A$19:$M$1126,7,FALSE)/100</f>
        <v>3.0208620000000002E-2</v>
      </c>
      <c r="D46" s="280">
        <f>+VLOOKUP($A46,Cetes!$A$19:$M$1126,10,FALSE)/100</f>
        <v>3.2675240000000001E-2</v>
      </c>
      <c r="E46" s="280">
        <f>+VLOOKUP($A46,Cetes!$A$19:$M$1126,13,FALSE)/100</f>
        <v>3.617385E-2</v>
      </c>
      <c r="F46" s="280">
        <f t="shared" si="1"/>
        <v>1.453600000000041E-4</v>
      </c>
      <c r="G46" s="280">
        <f t="shared" si="2"/>
        <v>-1.1221999999999621E-4</v>
      </c>
      <c r="H46" s="280">
        <f t="shared" si="3"/>
        <v>7.6718000000000619E-4</v>
      </c>
      <c r="I46" s="280">
        <f t="shared" si="4"/>
        <v>1.0939400000000016E-3</v>
      </c>
    </row>
    <row r="47" spans="1:9" x14ac:dyDescent="0.25">
      <c r="A47" s="1">
        <f>+'Ejercicio 8'!B60</f>
        <v>42069</v>
      </c>
      <c r="B47" s="280">
        <f>+VLOOKUP($A47,Cetes!$A$19:$M$1126,4,FALSE)/100</f>
        <v>3.024083E-2</v>
      </c>
      <c r="C47" s="280">
        <f>+VLOOKUP($A47,Cetes!$A$19:$M$1126,7,FALSE)/100</f>
        <v>3.1158439999999999E-2</v>
      </c>
      <c r="D47" s="280">
        <f>+VLOOKUP($A47,Cetes!$A$19:$M$1126,10,FALSE)/100</f>
        <v>3.3000050000000003E-2</v>
      </c>
      <c r="E47" s="280">
        <f>+VLOOKUP($A47,Cetes!$A$19:$M$1126,13,FALSE)/100</f>
        <v>3.6766689999999998E-2</v>
      </c>
      <c r="F47" s="280">
        <f t="shared" si="1"/>
        <v>-6.2550000000001493E-5</v>
      </c>
      <c r="G47" s="280">
        <f t="shared" si="2"/>
        <v>9.4981999999999706E-4</v>
      </c>
      <c r="H47" s="280">
        <f t="shared" si="3"/>
        <v>3.2481000000000176E-4</v>
      </c>
      <c r="I47" s="280">
        <f t="shared" si="4"/>
        <v>5.9283999999999726E-4</v>
      </c>
    </row>
    <row r="48" spans="1:9" x14ac:dyDescent="0.25">
      <c r="A48" s="1">
        <f>+'Ejercicio 8'!B61</f>
        <v>42072</v>
      </c>
      <c r="B48" s="280">
        <f>+VLOOKUP($A48,Cetes!$A$19:$M$1126,4,FALSE)/100</f>
        <v>3.0542090000000001E-2</v>
      </c>
      <c r="C48" s="280">
        <f>+VLOOKUP($A48,Cetes!$A$19:$M$1126,7,FALSE)/100</f>
        <v>3.122405E-2</v>
      </c>
      <c r="D48" s="280">
        <f>+VLOOKUP($A48,Cetes!$A$19:$M$1126,10,FALSE)/100</f>
        <v>3.3498130000000001E-2</v>
      </c>
      <c r="E48" s="280">
        <f>+VLOOKUP($A48,Cetes!$A$19:$M$1126,13,FALSE)/100</f>
        <v>3.6899950000000001E-2</v>
      </c>
      <c r="F48" s="280">
        <f t="shared" si="1"/>
        <v>3.0126000000000111E-4</v>
      </c>
      <c r="G48" s="280">
        <f t="shared" si="2"/>
        <v>6.5610000000000668E-5</v>
      </c>
      <c r="H48" s="280">
        <f t="shared" si="3"/>
        <v>4.9807999999999797E-4</v>
      </c>
      <c r="I48" s="280">
        <f t="shared" si="4"/>
        <v>1.332600000000031E-4</v>
      </c>
    </row>
    <row r="49" spans="1:9" x14ac:dyDescent="0.25">
      <c r="A49" s="1">
        <f>+'Ejercicio 8'!B62</f>
        <v>42073</v>
      </c>
      <c r="B49" s="280">
        <f>+VLOOKUP($A49,Cetes!$A$19:$M$1126,4,FALSE)/100</f>
        <v>3.0471729999999999E-2</v>
      </c>
      <c r="C49" s="280">
        <f>+VLOOKUP($A49,Cetes!$A$19:$M$1126,7,FALSE)/100</f>
        <v>3.1726509999999999E-2</v>
      </c>
      <c r="D49" s="280">
        <f>+VLOOKUP($A49,Cetes!$A$19:$M$1126,10,FALSE)/100</f>
        <v>3.3999969999999997E-2</v>
      </c>
      <c r="E49" s="280">
        <f>+VLOOKUP($A49,Cetes!$A$19:$M$1126,13,FALSE)/100</f>
        <v>3.68543E-2</v>
      </c>
      <c r="F49" s="280">
        <f t="shared" si="1"/>
        <v>-7.0360000000001949E-5</v>
      </c>
      <c r="G49" s="280">
        <f t="shared" si="2"/>
        <v>5.0245999999999971E-4</v>
      </c>
      <c r="H49" s="280">
        <f t="shared" si="3"/>
        <v>5.0183999999999646E-4</v>
      </c>
      <c r="I49" s="280">
        <f t="shared" si="4"/>
        <v>-4.5650000000001245E-5</v>
      </c>
    </row>
    <row r="50" spans="1:9" x14ac:dyDescent="0.25">
      <c r="A50" s="1">
        <f>+'Ejercicio 8'!B63</f>
        <v>42074</v>
      </c>
      <c r="B50" s="280">
        <f>+VLOOKUP($A50,Cetes!$A$19:$M$1126,4,FALSE)/100</f>
        <v>3.0523970000000001E-2</v>
      </c>
      <c r="C50" s="280">
        <f>+VLOOKUP($A50,Cetes!$A$19:$M$1126,7,FALSE)/100</f>
        <v>3.1488000000000002E-2</v>
      </c>
      <c r="D50" s="280">
        <f>+VLOOKUP($A50,Cetes!$A$19:$M$1126,10,FALSE)/100</f>
        <v>3.3262380000000001E-2</v>
      </c>
      <c r="E50" s="280">
        <f>+VLOOKUP($A50,Cetes!$A$19:$M$1126,13,FALSE)/100</f>
        <v>3.6001770000000002E-2</v>
      </c>
      <c r="F50" s="280">
        <f t="shared" si="1"/>
        <v>5.2240000000002007E-5</v>
      </c>
      <c r="G50" s="280">
        <f t="shared" si="2"/>
        <v>-2.3850999999999734E-4</v>
      </c>
      <c r="H50" s="280">
        <f t="shared" si="3"/>
        <v>-7.375899999999963E-4</v>
      </c>
      <c r="I50" s="280">
        <f t="shared" si="4"/>
        <v>-8.5252999999999718E-4</v>
      </c>
    </row>
    <row r="51" spans="1:9" x14ac:dyDescent="0.25">
      <c r="A51" s="1">
        <f>+'Ejercicio 8'!B64</f>
        <v>42075</v>
      </c>
      <c r="B51" s="280">
        <f>+VLOOKUP($A51,Cetes!$A$19:$M$1126,4,FALSE)/100</f>
        <v>3.0421089999999998E-2</v>
      </c>
      <c r="C51" s="280">
        <f>+VLOOKUP($A51,Cetes!$A$19:$M$1126,7,FALSE)/100</f>
        <v>3.1382639999999996E-2</v>
      </c>
      <c r="D51" s="280">
        <f>+VLOOKUP($A51,Cetes!$A$19:$M$1126,10,FALSE)/100</f>
        <v>3.301573E-2</v>
      </c>
      <c r="E51" s="280">
        <f>+VLOOKUP($A51,Cetes!$A$19:$M$1126,13,FALSE)/100</f>
        <v>3.6055879999999998E-2</v>
      </c>
      <c r="F51" s="280">
        <f t="shared" si="1"/>
        <v>-1.0288000000000311E-4</v>
      </c>
      <c r="G51" s="280">
        <f t="shared" si="2"/>
        <v>-1.0536000000000573E-4</v>
      </c>
      <c r="H51" s="280">
        <f t="shared" si="3"/>
        <v>-2.4665000000000104E-4</v>
      </c>
      <c r="I51" s="280">
        <f t="shared" si="4"/>
        <v>5.4109999999996106E-5</v>
      </c>
    </row>
    <row r="52" spans="1:9" x14ac:dyDescent="0.25">
      <c r="A52" s="1">
        <f>+'Ejercicio 8'!B65</f>
        <v>42076</v>
      </c>
      <c r="B52" s="280">
        <f>+VLOOKUP($A52,Cetes!$A$19:$M$1126,4,FALSE)/100</f>
        <v>3.0509650000000003E-2</v>
      </c>
      <c r="C52" s="280">
        <f>+VLOOKUP($A52,Cetes!$A$19:$M$1126,7,FALSE)/100</f>
        <v>3.1403830000000001E-2</v>
      </c>
      <c r="D52" s="280">
        <f>+VLOOKUP($A52,Cetes!$A$19:$M$1126,10,FALSE)/100</f>
        <v>3.319714E-2</v>
      </c>
      <c r="E52" s="280">
        <f>+VLOOKUP($A52,Cetes!$A$19:$M$1126,13,FALSE)/100</f>
        <v>3.640728E-2</v>
      </c>
      <c r="F52" s="280">
        <f t="shared" si="1"/>
        <v>8.8560000000004885E-5</v>
      </c>
      <c r="G52" s="280">
        <f t="shared" si="2"/>
        <v>2.1190000000004261E-5</v>
      </c>
      <c r="H52" s="280">
        <f t="shared" si="3"/>
        <v>1.814099999999999E-4</v>
      </c>
      <c r="I52" s="280">
        <f t="shared" si="4"/>
        <v>3.5140000000000171E-4</v>
      </c>
    </row>
    <row r="53" spans="1:9" x14ac:dyDescent="0.25">
      <c r="A53" s="1">
        <f>+'Ejercicio 8'!B66</f>
        <v>42080</v>
      </c>
      <c r="B53" s="280">
        <f>+VLOOKUP($A53,Cetes!$A$19:$M$1126,4,FALSE)/100</f>
        <v>3.0597089999999997E-2</v>
      </c>
      <c r="C53" s="280">
        <f>+VLOOKUP($A53,Cetes!$A$19:$M$1126,7,FALSE)/100</f>
        <v>3.1635570000000002E-2</v>
      </c>
      <c r="D53" s="280">
        <f>+VLOOKUP($A53,Cetes!$A$19:$M$1126,10,FALSE)/100</f>
        <v>3.332479E-2</v>
      </c>
      <c r="E53" s="280">
        <f>+VLOOKUP($A53,Cetes!$A$19:$M$1126,13,FALSE)/100</f>
        <v>3.6099970000000002E-2</v>
      </c>
      <c r="F53" s="280">
        <f t="shared" si="1"/>
        <v>8.7439999999994189E-5</v>
      </c>
      <c r="G53" s="280">
        <f t="shared" si="2"/>
        <v>2.3174000000000111E-4</v>
      </c>
      <c r="H53" s="280">
        <f t="shared" si="3"/>
        <v>1.2764999999999999E-4</v>
      </c>
      <c r="I53" s="280">
        <f t="shared" si="4"/>
        <v>-3.0730999999999814E-4</v>
      </c>
    </row>
    <row r="54" spans="1:9" x14ac:dyDescent="0.25">
      <c r="A54" s="1">
        <f>+'Ejercicio 8'!B67</f>
        <v>42081</v>
      </c>
      <c r="B54" s="280">
        <f>+VLOOKUP($A54,Cetes!$A$19:$M$1126,4,FALSE)/100</f>
        <v>3.000036E-2</v>
      </c>
      <c r="C54" s="280">
        <f>+VLOOKUP($A54,Cetes!$A$19:$M$1126,7,FALSE)/100</f>
        <v>3.1399879999999998E-2</v>
      </c>
      <c r="D54" s="280">
        <f>+VLOOKUP($A54,Cetes!$A$19:$M$1126,10,FALSE)/100</f>
        <v>3.2399949999999997E-2</v>
      </c>
      <c r="E54" s="280">
        <f>+VLOOKUP($A54,Cetes!$A$19:$M$1126,13,FALSE)/100</f>
        <v>3.4799959999999998E-2</v>
      </c>
      <c r="F54" s="280">
        <f t="shared" si="1"/>
        <v>-5.9672999999999671E-4</v>
      </c>
      <c r="G54" s="280">
        <f t="shared" si="2"/>
        <v>-2.3569000000000367E-4</v>
      </c>
      <c r="H54" s="280">
        <f t="shared" si="3"/>
        <v>-9.2484000000000316E-4</v>
      </c>
      <c r="I54" s="280">
        <f t="shared" si="4"/>
        <v>-1.3000100000000042E-3</v>
      </c>
    </row>
    <row r="55" spans="1:9" x14ac:dyDescent="0.25">
      <c r="A55" s="1">
        <f>+'Ejercicio 8'!B68</f>
        <v>42082</v>
      </c>
      <c r="B55" s="280">
        <f>+VLOOKUP($A55,Cetes!$A$19:$M$1126,4,FALSE)/100</f>
        <v>2.9500099999999998E-2</v>
      </c>
      <c r="C55" s="280">
        <f>+VLOOKUP($A55,Cetes!$A$19:$M$1126,7,FALSE)/100</f>
        <v>3.1399919999999998E-2</v>
      </c>
      <c r="D55" s="280">
        <f>+VLOOKUP($A55,Cetes!$A$19:$M$1126,10,FALSE)/100</f>
        <v>3.2399959999999998E-2</v>
      </c>
      <c r="E55" s="280">
        <f>+VLOOKUP($A55,Cetes!$A$19:$M$1126,13,FALSE)/100</f>
        <v>3.4499960000000003E-2</v>
      </c>
      <c r="F55" s="280">
        <f t="shared" si="1"/>
        <v>-5.0026000000000237E-4</v>
      </c>
      <c r="G55" s="280">
        <f t="shared" si="2"/>
        <v>3.9999999999762448E-8</v>
      </c>
      <c r="H55" s="280">
        <f t="shared" si="3"/>
        <v>1.0000000001675335E-8</v>
      </c>
      <c r="I55" s="280">
        <f t="shared" si="4"/>
        <v>-2.9999999999999472E-4</v>
      </c>
    </row>
    <row r="56" spans="1:9" x14ac:dyDescent="0.25">
      <c r="A56" s="1">
        <f>+'Ejercicio 8'!B69</f>
        <v>42083</v>
      </c>
      <c r="B56" s="280">
        <f>+VLOOKUP($A56,Cetes!$A$19:$M$1126,4,FALSE)/100</f>
        <v>2.938462E-2</v>
      </c>
      <c r="C56" s="280">
        <f>+VLOOKUP($A56,Cetes!$A$19:$M$1126,7,FALSE)/100</f>
        <v>3.0905760000000001E-2</v>
      </c>
      <c r="D56" s="280">
        <f>+VLOOKUP($A56,Cetes!$A$19:$M$1126,10,FALSE)/100</f>
        <v>3.2348259999999997E-2</v>
      </c>
      <c r="E56" s="280">
        <f>+VLOOKUP($A56,Cetes!$A$19:$M$1126,13,FALSE)/100</f>
        <v>3.4177619999999999E-2</v>
      </c>
      <c r="F56" s="280">
        <f t="shared" si="1"/>
        <v>-1.1547999999999767E-4</v>
      </c>
      <c r="G56" s="280">
        <f t="shared" si="2"/>
        <v>-4.9415999999999696E-4</v>
      </c>
      <c r="H56" s="280">
        <f t="shared" si="3"/>
        <v>-5.1700000000001745E-5</v>
      </c>
      <c r="I56" s="280">
        <f t="shared" si="4"/>
        <v>-3.2234000000000429E-4</v>
      </c>
    </row>
    <row r="57" spans="1:9" x14ac:dyDescent="0.25">
      <c r="A57" s="1">
        <f>+'Ejercicio 8'!B70</f>
        <v>42086</v>
      </c>
      <c r="B57" s="280">
        <f>+VLOOKUP($A57,Cetes!$A$19:$M$1126,4,FALSE)/100</f>
        <v>2.9499900000000003E-2</v>
      </c>
      <c r="C57" s="280">
        <f>+VLOOKUP($A57,Cetes!$A$19:$M$1126,7,FALSE)/100</f>
        <v>3.089979E-2</v>
      </c>
      <c r="D57" s="280">
        <f>+VLOOKUP($A57,Cetes!$A$19:$M$1126,10,FALSE)/100</f>
        <v>3.2500000000000001E-2</v>
      </c>
      <c r="E57" s="280">
        <f>+VLOOKUP($A57,Cetes!$A$19:$M$1126,13,FALSE)/100</f>
        <v>3.4099949999999997E-2</v>
      </c>
      <c r="F57" s="280">
        <f t="shared" si="1"/>
        <v>1.1528000000000233E-4</v>
      </c>
      <c r="G57" s="280">
        <f t="shared" si="2"/>
        <v>-5.9700000000009745E-6</v>
      </c>
      <c r="H57" s="280">
        <f t="shared" si="3"/>
        <v>1.5174000000000437E-4</v>
      </c>
      <c r="I57" s="280">
        <f t="shared" si="4"/>
        <v>-7.7670000000001904E-5</v>
      </c>
    </row>
    <row r="58" spans="1:9" x14ac:dyDescent="0.25">
      <c r="A58" s="1">
        <f>+'Ejercicio 8'!B71</f>
        <v>42087</v>
      </c>
      <c r="B58" s="280">
        <f>+VLOOKUP($A58,Cetes!$A$19:$M$1126,4,FALSE)/100</f>
        <v>3.0578229999999998E-2</v>
      </c>
      <c r="C58" s="280">
        <f>+VLOOKUP($A58,Cetes!$A$19:$M$1126,7,FALSE)/100</f>
        <v>3.106366E-2</v>
      </c>
      <c r="D58" s="280">
        <f>+VLOOKUP($A58,Cetes!$A$19:$M$1126,10,FALSE)/100</f>
        <v>3.2703349999999999E-2</v>
      </c>
      <c r="E58" s="280">
        <f>+VLOOKUP($A58,Cetes!$A$19:$M$1126,13,FALSE)/100</f>
        <v>3.416317E-2</v>
      </c>
      <c r="F58" s="280">
        <f t="shared" si="1"/>
        <v>1.0783299999999954E-3</v>
      </c>
      <c r="G58" s="280">
        <f t="shared" si="2"/>
        <v>1.6386999999999999E-4</v>
      </c>
      <c r="H58" s="280">
        <f t="shared" si="3"/>
        <v>2.0334999999999798E-4</v>
      </c>
      <c r="I58" s="280">
        <f t="shared" si="4"/>
        <v>6.3220000000002718E-5</v>
      </c>
    </row>
    <row r="59" spans="1:9" x14ac:dyDescent="0.25">
      <c r="A59" s="1">
        <f>+'Ejercicio 8'!B72</f>
        <v>42088</v>
      </c>
      <c r="B59" s="280">
        <f>+VLOOKUP($A59,Cetes!$A$19:$M$1126,4,FALSE)/100</f>
        <v>3.067868E-2</v>
      </c>
      <c r="C59" s="280">
        <f>+VLOOKUP($A59,Cetes!$A$19:$M$1126,7,FALSE)/100</f>
        <v>3.1256319999999997E-2</v>
      </c>
      <c r="D59" s="280">
        <f>+VLOOKUP($A59,Cetes!$A$19:$M$1126,10,FALSE)/100</f>
        <v>3.2800049999999997E-2</v>
      </c>
      <c r="E59" s="280">
        <f>+VLOOKUP($A59,Cetes!$A$19:$M$1126,13,FALSE)/100</f>
        <v>3.4322430000000001E-2</v>
      </c>
      <c r="F59" s="280">
        <f t="shared" si="1"/>
        <v>1.0045000000000193E-4</v>
      </c>
      <c r="G59" s="280">
        <f t="shared" si="2"/>
        <v>1.9265999999999728E-4</v>
      </c>
      <c r="H59" s="280">
        <f t="shared" si="3"/>
        <v>9.6699999999998176E-5</v>
      </c>
      <c r="I59" s="280">
        <f t="shared" si="4"/>
        <v>1.5926000000000134E-4</v>
      </c>
    </row>
    <row r="60" spans="1:9" x14ac:dyDescent="0.25">
      <c r="A60" s="1">
        <f>+'Ejercicio 8'!B73</f>
        <v>42089</v>
      </c>
      <c r="B60" s="280">
        <f>+VLOOKUP($A60,Cetes!$A$19:$M$1126,4,FALSE)/100</f>
        <v>3.067688E-2</v>
      </c>
      <c r="C60" s="280">
        <f>+VLOOKUP($A60,Cetes!$A$19:$M$1126,7,FALSE)/100</f>
        <v>3.1635460000000004E-2</v>
      </c>
      <c r="D60" s="280">
        <f>+VLOOKUP($A60,Cetes!$A$19:$M$1126,10,FALSE)/100</f>
        <v>3.2899989999999997E-2</v>
      </c>
      <c r="E60" s="280">
        <f>+VLOOKUP($A60,Cetes!$A$19:$M$1126,13,FALSE)/100</f>
        <v>3.4117950000000001E-2</v>
      </c>
      <c r="F60" s="280">
        <f t="shared" si="1"/>
        <v>-1.7999999999997185E-6</v>
      </c>
      <c r="G60" s="280">
        <f t="shared" si="2"/>
        <v>3.7914000000000697E-4</v>
      </c>
      <c r="H60" s="280">
        <f t="shared" si="3"/>
        <v>9.9939999999999751E-5</v>
      </c>
      <c r="I60" s="280">
        <f t="shared" si="4"/>
        <v>-2.0447999999999994E-4</v>
      </c>
    </row>
    <row r="61" spans="1:9" x14ac:dyDescent="0.25">
      <c r="A61" s="1">
        <f>+'Ejercicio 8'!B74</f>
        <v>42090</v>
      </c>
      <c r="B61" s="280">
        <f>+VLOOKUP($A61,Cetes!$A$19:$M$1126,4,FALSE)/100</f>
        <v>3.0476169999999997E-2</v>
      </c>
      <c r="C61" s="280">
        <f>+VLOOKUP($A61,Cetes!$A$19:$M$1126,7,FALSE)/100</f>
        <v>3.1360359999999997E-2</v>
      </c>
      <c r="D61" s="280">
        <f>+VLOOKUP($A61,Cetes!$A$19:$M$1126,10,FALSE)/100</f>
        <v>3.3108510000000001E-2</v>
      </c>
      <c r="E61" s="280">
        <f>+VLOOKUP($A61,Cetes!$A$19:$M$1126,13,FALSE)/100</f>
        <v>3.4283809999999998E-2</v>
      </c>
      <c r="F61" s="280">
        <f t="shared" si="1"/>
        <v>-2.0071000000000325E-4</v>
      </c>
      <c r="G61" s="280">
        <f t="shared" si="2"/>
        <v>-2.7510000000000728E-4</v>
      </c>
      <c r="H61" s="280">
        <f t="shared" si="3"/>
        <v>2.085200000000037E-4</v>
      </c>
      <c r="I61" s="280">
        <f t="shared" si="4"/>
        <v>1.6585999999999684E-4</v>
      </c>
    </row>
    <row r="62" spans="1:9" x14ac:dyDescent="0.25">
      <c r="A62" s="1">
        <f>+'Ejercicio 8'!B75</f>
        <v>42093</v>
      </c>
      <c r="B62" s="280">
        <f>+VLOOKUP($A62,Cetes!$A$19:$M$1126,4,FALSE)/100</f>
        <v>3.0290539999999998E-2</v>
      </c>
      <c r="C62" s="280">
        <f>+VLOOKUP($A62,Cetes!$A$19:$M$1126,7,FALSE)/100</f>
        <v>3.1300089999999996E-2</v>
      </c>
      <c r="D62" s="280">
        <f>+VLOOKUP($A62,Cetes!$A$19:$M$1126,10,FALSE)/100</f>
        <v>3.3422309999999997E-2</v>
      </c>
      <c r="E62" s="280">
        <f>+VLOOKUP($A62,Cetes!$A$19:$M$1126,13,FALSE)/100</f>
        <v>3.6199969999999998E-2</v>
      </c>
      <c r="F62" s="280">
        <f t="shared" si="1"/>
        <v>-1.8562999999999913E-4</v>
      </c>
      <c r="G62" s="280">
        <f t="shared" si="2"/>
        <v>-6.0270000000001156E-5</v>
      </c>
      <c r="H62" s="280">
        <f t="shared" si="3"/>
        <v>3.1379999999999603E-4</v>
      </c>
      <c r="I62" s="280">
        <f t="shared" si="4"/>
        <v>1.9161600000000001E-3</v>
      </c>
    </row>
    <row r="63" spans="1:9" x14ac:dyDescent="0.25">
      <c r="A63" s="1">
        <f>+'Ejercicio 8'!B76</f>
        <v>42094</v>
      </c>
      <c r="B63" s="280">
        <f>+VLOOKUP($A63,Cetes!$A$19:$M$1126,4,FALSE)/100</f>
        <v>3.040853E-2</v>
      </c>
      <c r="C63" s="280">
        <f>+VLOOKUP($A63,Cetes!$A$19:$M$1126,7,FALSE)/100</f>
        <v>3.142735E-2</v>
      </c>
      <c r="D63" s="280">
        <f>+VLOOKUP($A63,Cetes!$A$19:$M$1126,10,FALSE)/100</f>
        <v>3.350003E-2</v>
      </c>
      <c r="E63" s="280">
        <f>+VLOOKUP($A63,Cetes!$A$19:$M$1126,13,FALSE)/100</f>
        <v>3.6200019999999999E-2</v>
      </c>
      <c r="F63" s="280">
        <f t="shared" si="1"/>
        <v>1.1799000000000184E-4</v>
      </c>
      <c r="G63" s="280">
        <f t="shared" si="2"/>
        <v>1.2726000000000404E-4</v>
      </c>
      <c r="H63" s="280">
        <f t="shared" si="3"/>
        <v>7.7720000000003342E-5</v>
      </c>
      <c r="I63" s="280">
        <f t="shared" si="4"/>
        <v>5.0000000001437783E-8</v>
      </c>
    </row>
    <row r="64" spans="1:9" x14ac:dyDescent="0.25">
      <c r="A64" s="1">
        <f>+'Ejercicio 8'!B77</f>
        <v>42095</v>
      </c>
      <c r="B64" s="280">
        <f>+VLOOKUP($A64,Cetes!$A$19:$M$1126,4,FALSE)/100</f>
        <v>3.0262699999999997E-2</v>
      </c>
      <c r="C64" s="280">
        <f>+VLOOKUP($A64,Cetes!$A$19:$M$1126,7,FALSE)/100</f>
        <v>3.1492390000000002E-2</v>
      </c>
      <c r="D64" s="280">
        <f>+VLOOKUP($A64,Cetes!$A$19:$M$1126,10,FALSE)/100</f>
        <v>3.3667210000000003E-2</v>
      </c>
      <c r="E64" s="280">
        <f>+VLOOKUP($A64,Cetes!$A$19:$M$1126,13,FALSE)/100</f>
        <v>3.5786779999999997E-2</v>
      </c>
      <c r="F64" s="280">
        <f t="shared" si="1"/>
        <v>-1.4583000000000304E-4</v>
      </c>
      <c r="G64" s="280">
        <f t="shared" si="2"/>
        <v>6.5040000000002318E-5</v>
      </c>
      <c r="H64" s="280">
        <f t="shared" si="3"/>
        <v>1.6718000000000288E-4</v>
      </c>
      <c r="I64" s="280">
        <f t="shared" si="4"/>
        <v>-4.1324000000000222E-4</v>
      </c>
    </row>
    <row r="65" spans="1:9" x14ac:dyDescent="0.25">
      <c r="A65" s="1">
        <f>+'Ejercicio 8'!B78</f>
        <v>42100</v>
      </c>
      <c r="B65" s="280">
        <f>+VLOOKUP($A65,Cetes!$A$19:$M$1126,4,FALSE)/100</f>
        <v>3.0487839999999999E-2</v>
      </c>
      <c r="C65" s="280">
        <f>+VLOOKUP($A65,Cetes!$A$19:$M$1126,7,FALSE)/100</f>
        <v>3.1242119999999998E-2</v>
      </c>
      <c r="D65" s="280">
        <f>+VLOOKUP($A65,Cetes!$A$19:$M$1126,10,FALSE)/100</f>
        <v>3.2694620000000001E-2</v>
      </c>
      <c r="E65" s="280">
        <f>+VLOOKUP($A65,Cetes!$A$19:$M$1126,13,FALSE)/100</f>
        <v>3.502193E-2</v>
      </c>
      <c r="F65" s="280">
        <f t="shared" si="1"/>
        <v>2.2514000000000214E-4</v>
      </c>
      <c r="G65" s="280">
        <f t="shared" si="2"/>
        <v>-2.5027000000000382E-4</v>
      </c>
      <c r="H65" s="280">
        <f t="shared" si="3"/>
        <v>-9.7259000000000234E-4</v>
      </c>
      <c r="I65" s="280">
        <f t="shared" si="4"/>
        <v>-7.6484999999999748E-4</v>
      </c>
    </row>
    <row r="66" spans="1:9" x14ac:dyDescent="0.25">
      <c r="A66" s="1">
        <f>+'Ejercicio 8'!B79</f>
        <v>42101</v>
      </c>
      <c r="B66" s="280">
        <f>+VLOOKUP($A66,Cetes!$A$19:$M$1126,4,FALSE)/100</f>
        <v>3.0223119999999999E-2</v>
      </c>
      <c r="C66" s="280">
        <f>+VLOOKUP($A66,Cetes!$A$19:$M$1126,7,FALSE)/100</f>
        <v>3.09001E-2</v>
      </c>
      <c r="D66" s="280">
        <f>+VLOOKUP($A66,Cetes!$A$19:$M$1126,10,FALSE)/100</f>
        <v>3.2432089999999997E-2</v>
      </c>
      <c r="E66" s="280">
        <f>+VLOOKUP($A66,Cetes!$A$19:$M$1126,13,FALSE)/100</f>
        <v>3.4600880000000001E-2</v>
      </c>
      <c r="F66" s="280">
        <f t="shared" si="1"/>
        <v>-2.6471999999999954E-4</v>
      </c>
      <c r="G66" s="280">
        <f t="shared" si="2"/>
        <v>-3.4201999999999844E-4</v>
      </c>
      <c r="H66" s="280">
        <f t="shared" si="3"/>
        <v>-2.6253000000000387E-4</v>
      </c>
      <c r="I66" s="280">
        <f t="shared" si="4"/>
        <v>-4.210499999999992E-4</v>
      </c>
    </row>
    <row r="67" spans="1:9" x14ac:dyDescent="0.25">
      <c r="A67" s="1">
        <f>+'Ejercicio 8'!B80</f>
        <v>42102</v>
      </c>
      <c r="B67" s="280">
        <f>+VLOOKUP($A67,Cetes!$A$19:$M$1126,4,FALSE)/100</f>
        <v>3.0200729999999999E-2</v>
      </c>
      <c r="C67" s="280">
        <f>+VLOOKUP($A67,Cetes!$A$19:$M$1126,7,FALSE)/100</f>
        <v>3.1039710000000002E-2</v>
      </c>
      <c r="D67" s="280">
        <f>+VLOOKUP($A67,Cetes!$A$19:$M$1126,10,FALSE)/100</f>
        <v>3.2219950000000004E-2</v>
      </c>
      <c r="E67" s="280">
        <f>+VLOOKUP($A67,Cetes!$A$19:$M$1126,13,FALSE)/100</f>
        <v>3.4648350000000001E-2</v>
      </c>
      <c r="F67" s="280">
        <f t="shared" si="1"/>
        <v>-2.2390000000000604E-5</v>
      </c>
      <c r="G67" s="280">
        <f t="shared" si="2"/>
        <v>1.3961000000000182E-4</v>
      </c>
      <c r="H67" s="280">
        <f t="shared" si="3"/>
        <v>-2.1213999999999261E-4</v>
      </c>
      <c r="I67" s="280">
        <f t="shared" si="4"/>
        <v>4.7470000000000845E-5</v>
      </c>
    </row>
    <row r="68" spans="1:9" x14ac:dyDescent="0.25">
      <c r="A68" s="1">
        <f>+'Ejercicio 8'!B81</f>
        <v>42103</v>
      </c>
      <c r="B68" s="280">
        <f>+VLOOKUP($A68,Cetes!$A$19:$M$1126,4,FALSE)/100</f>
        <v>3.0099439999999998E-2</v>
      </c>
      <c r="C68" s="280">
        <f>+VLOOKUP($A68,Cetes!$A$19:$M$1126,7,FALSE)/100</f>
        <v>3.061997E-2</v>
      </c>
      <c r="D68" s="280">
        <f>+VLOOKUP($A68,Cetes!$A$19:$M$1126,10,FALSE)/100</f>
        <v>3.202994E-2</v>
      </c>
      <c r="E68" s="280">
        <f>+VLOOKUP($A68,Cetes!$A$19:$M$1126,13,FALSE)/100</f>
        <v>3.4370020000000001E-2</v>
      </c>
      <c r="F68" s="280">
        <f t="shared" si="1"/>
        <v>-1.0129000000000041E-4</v>
      </c>
      <c r="G68" s="280">
        <f t="shared" si="2"/>
        <v>-4.1974000000000178E-4</v>
      </c>
      <c r="H68" s="280">
        <f t="shared" si="3"/>
        <v>-1.9001000000000434E-4</v>
      </c>
      <c r="I68" s="280">
        <f t="shared" si="4"/>
        <v>-2.7833000000000024E-4</v>
      </c>
    </row>
    <row r="69" spans="1:9" x14ac:dyDescent="0.25">
      <c r="A69" s="1">
        <f>+'Ejercicio 8'!B82</f>
        <v>42104</v>
      </c>
      <c r="B69" s="280">
        <f>+VLOOKUP($A69,Cetes!$A$19:$M$1126,4,FALSE)/100</f>
        <v>3.0196230000000001E-2</v>
      </c>
      <c r="C69" s="280">
        <f>+VLOOKUP($A69,Cetes!$A$19:$M$1126,7,FALSE)/100</f>
        <v>3.0855800000000003E-2</v>
      </c>
      <c r="D69" s="280">
        <f>+VLOOKUP($A69,Cetes!$A$19:$M$1126,10,FALSE)/100</f>
        <v>3.2062529999999999E-2</v>
      </c>
      <c r="E69" s="280">
        <f>+VLOOKUP($A69,Cetes!$A$19:$M$1126,13,FALSE)/100</f>
        <v>3.4591150000000001E-2</v>
      </c>
      <c r="F69" s="280">
        <f t="shared" si="1"/>
        <v>9.6790000000002846E-5</v>
      </c>
      <c r="G69" s="280">
        <f t="shared" si="2"/>
        <v>2.3583000000000284E-4</v>
      </c>
      <c r="H69" s="280">
        <f t="shared" si="3"/>
        <v>3.2589999999999009E-5</v>
      </c>
      <c r="I69" s="280">
        <f t="shared" si="4"/>
        <v>2.2112999999999994E-4</v>
      </c>
    </row>
    <row r="70" spans="1:9" x14ac:dyDescent="0.25">
      <c r="A70" s="1">
        <f>+'Ejercicio 8'!B83</f>
        <v>42107</v>
      </c>
      <c r="B70" s="280">
        <f>+VLOOKUP($A70,Cetes!$A$19:$M$1126,4,FALSE)/100</f>
        <v>3.0198680000000002E-2</v>
      </c>
      <c r="C70" s="280">
        <f>+VLOOKUP($A70,Cetes!$A$19:$M$1126,7,FALSE)/100</f>
        <v>3.0960689999999999E-2</v>
      </c>
      <c r="D70" s="280">
        <f>+VLOOKUP($A70,Cetes!$A$19:$M$1126,10,FALSE)/100</f>
        <v>3.2197860000000002E-2</v>
      </c>
      <c r="E70" s="280">
        <f>+VLOOKUP($A70,Cetes!$A$19:$M$1126,13,FALSE)/100</f>
        <v>3.4607159999999998E-2</v>
      </c>
      <c r="F70" s="280">
        <f t="shared" ref="F70:F133" si="5">+B70-B69</f>
        <v>2.4500000000010624E-6</v>
      </c>
      <c r="G70" s="280">
        <f t="shared" ref="G70:G133" si="6">+C70-C69</f>
        <v>1.0488999999999638E-4</v>
      </c>
      <c r="H70" s="280">
        <f t="shared" ref="H70:H133" si="7">+D70-D69</f>
        <v>1.3533000000000295E-4</v>
      </c>
      <c r="I70" s="280">
        <f t="shared" ref="I70:I133" si="8">+E70-E69</f>
        <v>1.600999999999686E-5</v>
      </c>
    </row>
    <row r="71" spans="1:9" x14ac:dyDescent="0.25">
      <c r="A71" s="1">
        <f>+'Ejercicio 8'!B84</f>
        <v>42108</v>
      </c>
      <c r="B71" s="280">
        <f>+VLOOKUP($A71,Cetes!$A$19:$M$1126,4,FALSE)/100</f>
        <v>2.997172E-2</v>
      </c>
      <c r="C71" s="280">
        <f>+VLOOKUP($A71,Cetes!$A$19:$M$1126,7,FALSE)/100</f>
        <v>3.0700020000000001E-2</v>
      </c>
      <c r="D71" s="280">
        <f>+VLOOKUP($A71,Cetes!$A$19:$M$1126,10,FALSE)/100</f>
        <v>3.1855410000000001E-2</v>
      </c>
      <c r="E71" s="280">
        <f>+VLOOKUP($A71,Cetes!$A$19:$M$1126,13,FALSE)/100</f>
        <v>3.4113009999999999E-2</v>
      </c>
      <c r="F71" s="280">
        <f t="shared" si="5"/>
        <v>-2.2696000000000174E-4</v>
      </c>
      <c r="G71" s="280">
        <f t="shared" si="6"/>
        <v>-2.6066999999999757E-4</v>
      </c>
      <c r="H71" s="280">
        <f t="shared" si="7"/>
        <v>-3.4245000000000109E-4</v>
      </c>
      <c r="I71" s="280">
        <f t="shared" si="8"/>
        <v>-4.9414999999999876E-4</v>
      </c>
    </row>
    <row r="72" spans="1:9" x14ac:dyDescent="0.25">
      <c r="A72" s="1">
        <f>+'Ejercicio 8'!B85</f>
        <v>42109</v>
      </c>
      <c r="B72" s="280">
        <f>+VLOOKUP($A72,Cetes!$A$19:$M$1126,4,FALSE)/100</f>
        <v>2.9448539999999999E-2</v>
      </c>
      <c r="C72" s="280">
        <f>+VLOOKUP($A72,Cetes!$A$19:$M$1126,7,FALSE)/100</f>
        <v>3.050344E-2</v>
      </c>
      <c r="D72" s="280">
        <f>+VLOOKUP($A72,Cetes!$A$19:$M$1126,10,FALSE)/100</f>
        <v>3.1600000000000003E-2</v>
      </c>
      <c r="E72" s="280">
        <f>+VLOOKUP($A72,Cetes!$A$19:$M$1126,13,FALSE)/100</f>
        <v>3.3897829999999997E-2</v>
      </c>
      <c r="F72" s="280">
        <f t="shared" si="5"/>
        <v>-5.2318000000000156E-4</v>
      </c>
      <c r="G72" s="280">
        <f t="shared" si="6"/>
        <v>-1.9658000000000175E-4</v>
      </c>
      <c r="H72" s="280">
        <f t="shared" si="7"/>
        <v>-2.5540999999999758E-4</v>
      </c>
      <c r="I72" s="280">
        <f t="shared" si="8"/>
        <v>-2.1518000000000231E-4</v>
      </c>
    </row>
    <row r="73" spans="1:9" x14ac:dyDescent="0.25">
      <c r="A73" s="1">
        <f>+'Ejercicio 8'!B86</f>
        <v>42110</v>
      </c>
      <c r="B73" s="280">
        <f>+VLOOKUP($A73,Cetes!$A$19:$M$1126,4,FALSE)/100</f>
        <v>2.9507850000000002E-2</v>
      </c>
      <c r="C73" s="280">
        <f>+VLOOKUP($A73,Cetes!$A$19:$M$1126,7,FALSE)/100</f>
        <v>3.0639660000000003E-2</v>
      </c>
      <c r="D73" s="280">
        <f>+VLOOKUP($A73,Cetes!$A$19:$M$1126,10,FALSE)/100</f>
        <v>3.1609699999999998E-2</v>
      </c>
      <c r="E73" s="280">
        <f>+VLOOKUP($A73,Cetes!$A$19:$M$1126,13,FALSE)/100</f>
        <v>3.380901E-2</v>
      </c>
      <c r="F73" s="280">
        <f t="shared" si="5"/>
        <v>5.9310000000003388E-5</v>
      </c>
      <c r="G73" s="280">
        <f t="shared" si="6"/>
        <v>1.3622000000000287E-4</v>
      </c>
      <c r="H73" s="280">
        <f t="shared" si="7"/>
        <v>9.6999999999944353E-6</v>
      </c>
      <c r="I73" s="280">
        <f t="shared" si="8"/>
        <v>-8.8819999999996402E-5</v>
      </c>
    </row>
    <row r="74" spans="1:9" x14ac:dyDescent="0.25">
      <c r="A74" s="1">
        <f>+'Ejercicio 8'!B87</f>
        <v>42111</v>
      </c>
      <c r="B74" s="280">
        <f>+VLOOKUP($A74,Cetes!$A$19:$M$1126,4,FALSE)/100</f>
        <v>2.9361850000000002E-2</v>
      </c>
      <c r="C74" s="280">
        <f>+VLOOKUP($A74,Cetes!$A$19:$M$1126,7,FALSE)/100</f>
        <v>3.063768E-2</v>
      </c>
      <c r="D74" s="280">
        <f>+VLOOKUP($A74,Cetes!$A$19:$M$1126,10,FALSE)/100</f>
        <v>3.1676759999999998E-2</v>
      </c>
      <c r="E74" s="280">
        <f>+VLOOKUP($A74,Cetes!$A$19:$M$1126,13,FALSE)/100</f>
        <v>3.388592E-2</v>
      </c>
      <c r="F74" s="280">
        <f t="shared" si="5"/>
        <v>-1.460000000000003E-4</v>
      </c>
      <c r="G74" s="280">
        <f t="shared" si="6"/>
        <v>-1.980000000002119E-6</v>
      </c>
      <c r="H74" s="280">
        <f t="shared" si="7"/>
        <v>6.706000000000073E-5</v>
      </c>
      <c r="I74" s="280">
        <f t="shared" si="8"/>
        <v>7.6909999999999479E-5</v>
      </c>
    </row>
    <row r="75" spans="1:9" x14ac:dyDescent="0.25">
      <c r="A75" s="1">
        <f>+'Ejercicio 8'!B88</f>
        <v>42114</v>
      </c>
      <c r="B75" s="280">
        <f>+VLOOKUP($A75,Cetes!$A$19:$M$1126,4,FALSE)/100</f>
        <v>2.9200230000000001E-2</v>
      </c>
      <c r="C75" s="280">
        <f>+VLOOKUP($A75,Cetes!$A$19:$M$1126,7,FALSE)/100</f>
        <v>3.0779679999999997E-2</v>
      </c>
      <c r="D75" s="280">
        <f>+VLOOKUP($A75,Cetes!$A$19:$M$1126,10,FALSE)/100</f>
        <v>3.1600049999999998E-2</v>
      </c>
      <c r="E75" s="280">
        <f>+VLOOKUP($A75,Cetes!$A$19:$M$1126,13,FALSE)/100</f>
        <v>3.4034629999999996E-2</v>
      </c>
      <c r="F75" s="280">
        <f t="shared" si="5"/>
        <v>-1.6162000000000121E-4</v>
      </c>
      <c r="G75" s="280">
        <f t="shared" si="6"/>
        <v>1.419999999999963E-4</v>
      </c>
      <c r="H75" s="280">
        <f t="shared" si="7"/>
        <v>-7.6710000000000667E-5</v>
      </c>
      <c r="I75" s="280">
        <f t="shared" si="8"/>
        <v>1.4870999999999635E-4</v>
      </c>
    </row>
    <row r="76" spans="1:9" x14ac:dyDescent="0.25">
      <c r="A76" s="1">
        <f>+'Ejercicio 8'!B89</f>
        <v>42115</v>
      </c>
      <c r="B76" s="280">
        <f>+VLOOKUP($A76,Cetes!$A$19:$M$1126,4,FALSE)/100</f>
        <v>2.9423379999999999E-2</v>
      </c>
      <c r="C76" s="280">
        <f>+VLOOKUP($A76,Cetes!$A$19:$M$1126,7,FALSE)/100</f>
        <v>3.0859740000000004E-2</v>
      </c>
      <c r="D76" s="280">
        <f>+VLOOKUP($A76,Cetes!$A$19:$M$1126,10,FALSE)/100</f>
        <v>3.1539860000000003E-2</v>
      </c>
      <c r="E76" s="280">
        <f>+VLOOKUP($A76,Cetes!$A$19:$M$1126,13,FALSE)/100</f>
        <v>3.409512E-2</v>
      </c>
      <c r="F76" s="280">
        <f t="shared" si="5"/>
        <v>2.2314999999999835E-4</v>
      </c>
      <c r="G76" s="280">
        <f t="shared" si="6"/>
        <v>8.0060000000006792E-5</v>
      </c>
      <c r="H76" s="280">
        <f t="shared" si="7"/>
        <v>-6.0189999999994692E-5</v>
      </c>
      <c r="I76" s="280">
        <f t="shared" si="8"/>
        <v>6.0490000000003319E-5</v>
      </c>
    </row>
    <row r="77" spans="1:9" x14ac:dyDescent="0.25">
      <c r="A77" s="1">
        <f>+'Ejercicio 8'!B90</f>
        <v>42116</v>
      </c>
      <c r="B77" s="280">
        <f>+VLOOKUP($A77,Cetes!$A$19:$M$1126,4,FALSE)/100</f>
        <v>2.949945E-2</v>
      </c>
      <c r="C77" s="280">
        <f>+VLOOKUP($A77,Cetes!$A$19:$M$1126,7,FALSE)/100</f>
        <v>3.0699800000000003E-2</v>
      </c>
      <c r="D77" s="280">
        <f>+VLOOKUP($A77,Cetes!$A$19:$M$1126,10,FALSE)/100</f>
        <v>3.1401859999999997E-2</v>
      </c>
      <c r="E77" s="280">
        <f>+VLOOKUP($A77,Cetes!$A$19:$M$1126,13,FALSE)/100</f>
        <v>3.4094899999999997E-2</v>
      </c>
      <c r="F77" s="280">
        <f t="shared" si="5"/>
        <v>7.6070000000000998E-5</v>
      </c>
      <c r="G77" s="280">
        <f t="shared" si="6"/>
        <v>-1.5994000000000078E-4</v>
      </c>
      <c r="H77" s="280">
        <f t="shared" si="7"/>
        <v>-1.3800000000000617E-4</v>
      </c>
      <c r="I77" s="280">
        <f t="shared" si="8"/>
        <v>-2.2000000000216291E-7</v>
      </c>
    </row>
    <row r="78" spans="1:9" x14ac:dyDescent="0.25">
      <c r="A78" s="1">
        <f>+'Ejercicio 8'!B91</f>
        <v>42117</v>
      </c>
      <c r="B78" s="280">
        <f>+VLOOKUP($A78,Cetes!$A$19:$M$1126,4,FALSE)/100</f>
        <v>2.9416150000000002E-2</v>
      </c>
      <c r="C78" s="280">
        <f>+VLOOKUP($A78,Cetes!$A$19:$M$1126,7,FALSE)/100</f>
        <v>3.050547E-2</v>
      </c>
      <c r="D78" s="280">
        <f>+VLOOKUP($A78,Cetes!$A$19:$M$1126,10,FALSE)/100</f>
        <v>3.1291430000000002E-2</v>
      </c>
      <c r="E78" s="280">
        <f>+VLOOKUP($A78,Cetes!$A$19:$M$1126,13,FALSE)/100</f>
        <v>3.3569450000000001E-2</v>
      </c>
      <c r="F78" s="280">
        <f t="shared" si="5"/>
        <v>-8.3299999999997959E-5</v>
      </c>
      <c r="G78" s="280">
        <f t="shared" si="6"/>
        <v>-1.9433000000000297E-4</v>
      </c>
      <c r="H78" s="280">
        <f t="shared" si="7"/>
        <v>-1.104299999999947E-4</v>
      </c>
      <c r="I78" s="280">
        <f t="shared" si="8"/>
        <v>-5.2544999999999675E-4</v>
      </c>
    </row>
    <row r="79" spans="1:9" x14ac:dyDescent="0.25">
      <c r="A79" s="1">
        <f>+'Ejercicio 8'!B92</f>
        <v>42118</v>
      </c>
      <c r="B79" s="280">
        <f>+VLOOKUP($A79,Cetes!$A$19:$M$1126,4,FALSE)/100</f>
        <v>2.9387300000000002E-2</v>
      </c>
      <c r="C79" s="280">
        <f>+VLOOKUP($A79,Cetes!$A$19:$M$1126,7,FALSE)/100</f>
        <v>3.042893E-2</v>
      </c>
      <c r="D79" s="280">
        <f>+VLOOKUP($A79,Cetes!$A$19:$M$1126,10,FALSE)/100</f>
        <v>3.1200060000000002E-2</v>
      </c>
      <c r="E79" s="280">
        <f>+VLOOKUP($A79,Cetes!$A$19:$M$1126,13,FALSE)/100</f>
        <v>3.342465E-2</v>
      </c>
      <c r="F79" s="280">
        <f t="shared" si="5"/>
        <v>-2.8850000000000403E-5</v>
      </c>
      <c r="G79" s="280">
        <f t="shared" si="6"/>
        <v>-7.6539999999999941E-5</v>
      </c>
      <c r="H79" s="280">
        <f t="shared" si="7"/>
        <v>-9.137000000000034E-5</v>
      </c>
      <c r="I79" s="280">
        <f t="shared" si="8"/>
        <v>-1.4480000000000048E-4</v>
      </c>
    </row>
    <row r="80" spans="1:9" x14ac:dyDescent="0.25">
      <c r="A80" s="1">
        <f>+'Ejercicio 8'!B93</f>
        <v>42121</v>
      </c>
      <c r="B80" s="280">
        <f>+VLOOKUP($A80,Cetes!$A$19:$M$1126,4,FALSE)/100</f>
        <v>2.9379430000000002E-2</v>
      </c>
      <c r="C80" s="280">
        <f>+VLOOKUP($A80,Cetes!$A$19:$M$1126,7,FALSE)/100</f>
        <v>3.0493269999999999E-2</v>
      </c>
      <c r="D80" s="280">
        <f>+VLOOKUP($A80,Cetes!$A$19:$M$1126,10,FALSE)/100</f>
        <v>3.1300010000000003E-2</v>
      </c>
      <c r="E80" s="280">
        <f>+VLOOKUP($A80,Cetes!$A$19:$M$1126,13,FALSE)/100</f>
        <v>3.3496959999999999E-2</v>
      </c>
      <c r="F80" s="280">
        <f t="shared" si="5"/>
        <v>-7.8700000000000991E-6</v>
      </c>
      <c r="G80" s="280">
        <f t="shared" si="6"/>
        <v>6.4339999999999536E-5</v>
      </c>
      <c r="H80" s="280">
        <f t="shared" si="7"/>
        <v>9.9950000000001427E-5</v>
      </c>
      <c r="I80" s="280">
        <f t="shared" si="8"/>
        <v>7.2309999999999042E-5</v>
      </c>
    </row>
    <row r="81" spans="1:9" x14ac:dyDescent="0.25">
      <c r="A81" s="1">
        <f>+'Ejercicio 8'!B94</f>
        <v>42122</v>
      </c>
      <c r="B81" s="280">
        <f>+VLOOKUP($A81,Cetes!$A$19:$M$1126,4,FALSE)/100</f>
        <v>2.9500370000000001E-2</v>
      </c>
      <c r="C81" s="280">
        <f>+VLOOKUP($A81,Cetes!$A$19:$M$1126,7,FALSE)/100</f>
        <v>3.045834E-2</v>
      </c>
      <c r="D81" s="280">
        <f>+VLOOKUP($A81,Cetes!$A$19:$M$1126,10,FALSE)/100</f>
        <v>3.1162470000000001E-2</v>
      </c>
      <c r="E81" s="280">
        <f>+VLOOKUP($A81,Cetes!$A$19:$M$1126,13,FALSE)/100</f>
        <v>3.3400029999999997E-2</v>
      </c>
      <c r="F81" s="280">
        <f t="shared" si="5"/>
        <v>1.2093999999999994E-4</v>
      </c>
      <c r="G81" s="280">
        <f t="shared" si="6"/>
        <v>-3.492999999999899E-5</v>
      </c>
      <c r="H81" s="280">
        <f t="shared" si="7"/>
        <v>-1.3754000000000197E-4</v>
      </c>
      <c r="I81" s="280">
        <f t="shared" si="8"/>
        <v>-9.6930000000002015E-5</v>
      </c>
    </row>
    <row r="82" spans="1:9" x14ac:dyDescent="0.25">
      <c r="A82" s="1">
        <f>+'Ejercicio 8'!B95</f>
        <v>42123</v>
      </c>
      <c r="B82" s="280">
        <f>+VLOOKUP($A82,Cetes!$A$19:$M$1126,4,FALSE)/100</f>
        <v>2.9440330000000001E-2</v>
      </c>
      <c r="C82" s="280">
        <f>+VLOOKUP($A82,Cetes!$A$19:$M$1126,7,FALSE)/100</f>
        <v>3.0404620000000004E-2</v>
      </c>
      <c r="D82" s="280">
        <f>+VLOOKUP($A82,Cetes!$A$19:$M$1126,10,FALSE)/100</f>
        <v>3.119421E-2</v>
      </c>
      <c r="E82" s="280">
        <f>+VLOOKUP($A82,Cetes!$A$19:$M$1126,13,FALSE)/100</f>
        <v>3.3305669999999996E-2</v>
      </c>
      <c r="F82" s="280">
        <f t="shared" si="5"/>
        <v>-6.0040000000000787E-5</v>
      </c>
      <c r="G82" s="280">
        <f t="shared" si="6"/>
        <v>-5.3719999999996687E-5</v>
      </c>
      <c r="H82" s="280">
        <f t="shared" si="7"/>
        <v>3.1739999999998852E-5</v>
      </c>
      <c r="I82" s="280">
        <f t="shared" si="8"/>
        <v>-9.4360000000001665E-5</v>
      </c>
    </row>
    <row r="83" spans="1:9" x14ac:dyDescent="0.25">
      <c r="A83" s="1">
        <f>+'Ejercicio 8'!B96</f>
        <v>42124</v>
      </c>
      <c r="B83" s="280">
        <f>+VLOOKUP($A83,Cetes!$A$19:$M$1126,4,FALSE)/100</f>
        <v>2.979977E-2</v>
      </c>
      <c r="C83" s="280">
        <f>+VLOOKUP($A83,Cetes!$A$19:$M$1126,7,FALSE)/100</f>
        <v>3.0499849999999998E-2</v>
      </c>
      <c r="D83" s="280">
        <f>+VLOOKUP($A83,Cetes!$A$19:$M$1126,10,FALSE)/100</f>
        <v>3.1500059999999996E-2</v>
      </c>
      <c r="E83" s="280">
        <f>+VLOOKUP($A83,Cetes!$A$19:$M$1126,13,FALSE)/100</f>
        <v>3.3899989999999998E-2</v>
      </c>
      <c r="F83" s="280">
        <f t="shared" si="5"/>
        <v>3.5943999999999907E-4</v>
      </c>
      <c r="G83" s="280">
        <f t="shared" si="6"/>
        <v>9.5229999999994763E-5</v>
      </c>
      <c r="H83" s="280">
        <f t="shared" si="7"/>
        <v>3.058499999999964E-4</v>
      </c>
      <c r="I83" s="280">
        <f t="shared" si="8"/>
        <v>5.9432000000000235E-4</v>
      </c>
    </row>
    <row r="84" spans="1:9" x14ac:dyDescent="0.25">
      <c r="A84" s="1">
        <f>+'Ejercicio 8'!B97</f>
        <v>42128</v>
      </c>
      <c r="B84" s="280">
        <f>+VLOOKUP($A84,Cetes!$A$19:$M$1126,4,FALSE)/100</f>
        <v>2.9942650000000001E-2</v>
      </c>
      <c r="C84" s="280">
        <f>+VLOOKUP($A84,Cetes!$A$19:$M$1126,7,FALSE)/100</f>
        <v>3.049033E-2</v>
      </c>
      <c r="D84" s="280">
        <f>+VLOOKUP($A84,Cetes!$A$19:$M$1126,10,FALSE)/100</f>
        <v>3.1514939999999998E-2</v>
      </c>
      <c r="E84" s="280">
        <f>+VLOOKUP($A84,Cetes!$A$19:$M$1126,13,FALSE)/100</f>
        <v>3.4674320000000002E-2</v>
      </c>
      <c r="F84" s="280">
        <f t="shared" si="5"/>
        <v>1.4288000000000148E-4</v>
      </c>
      <c r="G84" s="280">
        <f t="shared" si="6"/>
        <v>-9.5199999999989737E-6</v>
      </c>
      <c r="H84" s="280">
        <f t="shared" si="7"/>
        <v>1.4880000000001836E-5</v>
      </c>
      <c r="I84" s="280">
        <f t="shared" si="8"/>
        <v>7.7433000000000363E-4</v>
      </c>
    </row>
    <row r="85" spans="1:9" x14ac:dyDescent="0.25">
      <c r="A85" s="1">
        <f>+'Ejercicio 8'!B98</f>
        <v>42129</v>
      </c>
      <c r="B85" s="280">
        <f>+VLOOKUP($A85,Cetes!$A$19:$M$1126,4,FALSE)/100</f>
        <v>3.0499659999999998E-2</v>
      </c>
      <c r="C85" s="280">
        <f>+VLOOKUP($A85,Cetes!$A$19:$M$1126,7,FALSE)/100</f>
        <v>3.060912E-2</v>
      </c>
      <c r="D85" s="280">
        <f>+VLOOKUP($A85,Cetes!$A$19:$M$1126,10,FALSE)/100</f>
        <v>3.1930269999999997E-2</v>
      </c>
      <c r="E85" s="280">
        <f>+VLOOKUP($A85,Cetes!$A$19:$M$1126,13,FALSE)/100</f>
        <v>3.5327400000000002E-2</v>
      </c>
      <c r="F85" s="280">
        <f t="shared" si="5"/>
        <v>5.5700999999999667E-4</v>
      </c>
      <c r="G85" s="280">
        <f t="shared" si="6"/>
        <v>1.1879000000000056E-4</v>
      </c>
      <c r="H85" s="280">
        <f t="shared" si="7"/>
        <v>4.1532999999999848E-4</v>
      </c>
      <c r="I85" s="280">
        <f t="shared" si="8"/>
        <v>6.5308000000000033E-4</v>
      </c>
    </row>
    <row r="86" spans="1:9" x14ac:dyDescent="0.25">
      <c r="A86" s="1">
        <f>+'Ejercicio 8'!B99</f>
        <v>42130</v>
      </c>
      <c r="B86" s="280">
        <f>+VLOOKUP($A86,Cetes!$A$19:$M$1126,4,FALSE)/100</f>
        <v>3.0455299999999998E-2</v>
      </c>
      <c r="C86" s="280">
        <f>+VLOOKUP($A86,Cetes!$A$19:$M$1126,7,FALSE)/100</f>
        <v>3.0638350000000002E-2</v>
      </c>
      <c r="D86" s="280">
        <f>+VLOOKUP($A86,Cetes!$A$19:$M$1126,10,FALSE)/100</f>
        <v>3.1724130000000003E-2</v>
      </c>
      <c r="E86" s="280">
        <f>+VLOOKUP($A86,Cetes!$A$19:$M$1126,13,FALSE)/100</f>
        <v>3.5302479999999997E-2</v>
      </c>
      <c r="F86" s="280">
        <f t="shared" si="5"/>
        <v>-4.4360000000000233E-5</v>
      </c>
      <c r="G86" s="280">
        <f t="shared" si="6"/>
        <v>2.9230000000001616E-5</v>
      </c>
      <c r="H86" s="280">
        <f t="shared" si="7"/>
        <v>-2.0613999999999355E-4</v>
      </c>
      <c r="I86" s="280">
        <f t="shared" si="8"/>
        <v>-2.4920000000004661E-5</v>
      </c>
    </row>
    <row r="87" spans="1:9" x14ac:dyDescent="0.25">
      <c r="A87" s="1">
        <f>+'Ejercicio 8'!B100</f>
        <v>42131</v>
      </c>
      <c r="B87" s="280">
        <f>+VLOOKUP($A87,Cetes!$A$19:$M$1126,4,FALSE)/100</f>
        <v>3.0015480000000001E-2</v>
      </c>
      <c r="C87" s="280">
        <f>+VLOOKUP($A87,Cetes!$A$19:$M$1126,7,FALSE)/100</f>
        <v>3.052436E-2</v>
      </c>
      <c r="D87" s="280">
        <f>+VLOOKUP($A87,Cetes!$A$19:$M$1126,10,FALSE)/100</f>
        <v>3.1648320000000001E-2</v>
      </c>
      <c r="E87" s="280">
        <f>+VLOOKUP($A87,Cetes!$A$19:$M$1126,13,FALSE)/100</f>
        <v>3.5259520000000003E-2</v>
      </c>
      <c r="F87" s="280">
        <f t="shared" si="5"/>
        <v>-4.3981999999999702E-4</v>
      </c>
      <c r="G87" s="280">
        <f t="shared" si="6"/>
        <v>-1.1399000000000131E-4</v>
      </c>
      <c r="H87" s="280">
        <f t="shared" si="7"/>
        <v>-7.5810000000002542E-5</v>
      </c>
      <c r="I87" s="280">
        <f t="shared" si="8"/>
        <v>-4.2959999999994669E-5</v>
      </c>
    </row>
    <row r="88" spans="1:9" x14ac:dyDescent="0.25">
      <c r="A88" s="1">
        <f>+'Ejercicio 8'!B101</f>
        <v>42132</v>
      </c>
      <c r="B88" s="280">
        <f>+VLOOKUP($A88,Cetes!$A$19:$M$1126,4,FALSE)/100</f>
        <v>2.964845E-2</v>
      </c>
      <c r="C88" s="280">
        <f>+VLOOKUP($A88,Cetes!$A$19:$M$1126,7,FALSE)/100</f>
        <v>3.0451269999999999E-2</v>
      </c>
      <c r="D88" s="280">
        <f>+VLOOKUP($A88,Cetes!$A$19:$M$1126,10,FALSE)/100</f>
        <v>3.1799920000000002E-2</v>
      </c>
      <c r="E88" s="280">
        <f>+VLOOKUP($A88,Cetes!$A$19:$M$1126,13,FALSE)/100</f>
        <v>3.485837E-2</v>
      </c>
      <c r="F88" s="280">
        <f t="shared" si="5"/>
        <v>-3.6703000000000083E-4</v>
      </c>
      <c r="G88" s="280">
        <f t="shared" si="6"/>
        <v>-7.3090000000001348E-5</v>
      </c>
      <c r="H88" s="280">
        <f t="shared" si="7"/>
        <v>1.5160000000000173E-4</v>
      </c>
      <c r="I88" s="280">
        <f t="shared" si="8"/>
        <v>-4.0115000000000289E-4</v>
      </c>
    </row>
    <row r="89" spans="1:9" x14ac:dyDescent="0.25">
      <c r="A89" s="1">
        <f>+'Ejercicio 8'!B102</f>
        <v>42135</v>
      </c>
      <c r="B89" s="280">
        <f>+VLOOKUP($A89,Cetes!$A$19:$M$1126,4,FALSE)/100</f>
        <v>2.9632420000000003E-2</v>
      </c>
      <c r="C89" s="280">
        <f>+VLOOKUP($A89,Cetes!$A$19:$M$1126,7,FALSE)/100</f>
        <v>3.0534430000000001E-2</v>
      </c>
      <c r="D89" s="280">
        <f>+VLOOKUP($A89,Cetes!$A$19:$M$1126,10,FALSE)/100</f>
        <v>3.1859800000000001E-2</v>
      </c>
      <c r="E89" s="280">
        <f>+VLOOKUP($A89,Cetes!$A$19:$M$1126,13,FALSE)/100</f>
        <v>3.4800049999999999E-2</v>
      </c>
      <c r="F89" s="280">
        <f t="shared" si="5"/>
        <v>-1.6029999999996741E-5</v>
      </c>
      <c r="G89" s="280">
        <f t="shared" si="6"/>
        <v>8.316000000000226E-5</v>
      </c>
      <c r="H89" s="280">
        <f t="shared" si="7"/>
        <v>5.9879999999998268E-5</v>
      </c>
      <c r="I89" s="280">
        <f t="shared" si="8"/>
        <v>-5.8320000000000594E-5</v>
      </c>
    </row>
    <row r="90" spans="1:9" x14ac:dyDescent="0.25">
      <c r="A90" s="1">
        <f>+'Ejercicio 8'!B103</f>
        <v>42136</v>
      </c>
      <c r="B90" s="280">
        <f>+VLOOKUP($A90,Cetes!$A$19:$M$1126,4,FALSE)/100</f>
        <v>0.03</v>
      </c>
      <c r="C90" s="280">
        <f>+VLOOKUP($A90,Cetes!$A$19:$M$1126,7,FALSE)/100</f>
        <v>3.0799850000000004E-2</v>
      </c>
      <c r="D90" s="280">
        <f>+VLOOKUP($A90,Cetes!$A$19:$M$1126,10,FALSE)/100</f>
        <v>3.1807410000000001E-2</v>
      </c>
      <c r="E90" s="280">
        <f>+VLOOKUP($A90,Cetes!$A$19:$M$1126,13,FALSE)/100</f>
        <v>3.4978539999999995E-2</v>
      </c>
      <c r="F90" s="280">
        <f t="shared" si="5"/>
        <v>3.6757999999999583E-4</v>
      </c>
      <c r="G90" s="280">
        <f t="shared" si="6"/>
        <v>2.6542000000000232E-4</v>
      </c>
      <c r="H90" s="280">
        <f t="shared" si="7"/>
        <v>-5.2389999999999382E-5</v>
      </c>
      <c r="I90" s="280">
        <f t="shared" si="8"/>
        <v>1.7848999999999643E-4</v>
      </c>
    </row>
    <row r="91" spans="1:9" x14ac:dyDescent="0.25">
      <c r="A91" s="1">
        <f>+'Ejercicio 8'!B104</f>
        <v>42137</v>
      </c>
      <c r="B91" s="280">
        <f>+VLOOKUP($A91,Cetes!$A$19:$M$1126,4,FALSE)/100</f>
        <v>3.0015139999999999E-2</v>
      </c>
      <c r="C91" s="280">
        <f>+VLOOKUP($A91,Cetes!$A$19:$M$1126,7,FALSE)/100</f>
        <v>3.081625E-2</v>
      </c>
      <c r="D91" s="280">
        <f>+VLOOKUP($A91,Cetes!$A$19:$M$1126,10,FALSE)/100</f>
        <v>3.219996E-2</v>
      </c>
      <c r="E91" s="280">
        <f>+VLOOKUP($A91,Cetes!$A$19:$M$1126,13,FALSE)/100</f>
        <v>3.5299949999999997E-2</v>
      </c>
      <c r="F91" s="280">
        <f t="shared" si="5"/>
        <v>1.5140000000000292E-5</v>
      </c>
      <c r="G91" s="280">
        <f t="shared" si="6"/>
        <v>1.6399999999996279E-5</v>
      </c>
      <c r="H91" s="280">
        <f t="shared" si="7"/>
        <v>3.9254999999999846E-4</v>
      </c>
      <c r="I91" s="280">
        <f t="shared" si="8"/>
        <v>3.2141000000000114E-4</v>
      </c>
    </row>
    <row r="92" spans="1:9" x14ac:dyDescent="0.25">
      <c r="A92" s="1">
        <f>+'Ejercicio 8'!B105</f>
        <v>42138</v>
      </c>
      <c r="B92" s="280">
        <f>+VLOOKUP($A92,Cetes!$A$19:$M$1126,4,FALSE)/100</f>
        <v>2.9502690000000002E-2</v>
      </c>
      <c r="C92" s="280">
        <f>+VLOOKUP($A92,Cetes!$A$19:$M$1126,7,FALSE)/100</f>
        <v>3.083572E-2</v>
      </c>
      <c r="D92" s="280">
        <f>+VLOOKUP($A92,Cetes!$A$19:$M$1126,10,FALSE)/100</f>
        <v>3.183983E-2</v>
      </c>
      <c r="E92" s="280">
        <f>+VLOOKUP($A92,Cetes!$A$19:$M$1126,13,FALSE)/100</f>
        <v>3.4888389999999998E-2</v>
      </c>
      <c r="F92" s="280">
        <f t="shared" si="5"/>
        <v>-5.1244999999999763E-4</v>
      </c>
      <c r="G92" s="280">
        <f t="shared" si="6"/>
        <v>1.9470000000000598E-5</v>
      </c>
      <c r="H92" s="280">
        <f t="shared" si="7"/>
        <v>-3.6013000000000017E-4</v>
      </c>
      <c r="I92" s="280">
        <f t="shared" si="8"/>
        <v>-4.1155999999999832E-4</v>
      </c>
    </row>
    <row r="93" spans="1:9" x14ac:dyDescent="0.25">
      <c r="A93" s="1">
        <f>+'Ejercicio 8'!B106</f>
        <v>42139</v>
      </c>
      <c r="B93" s="280">
        <f>+VLOOKUP($A93,Cetes!$A$19:$M$1126,4,FALSE)/100</f>
        <v>2.9507829999999999E-2</v>
      </c>
      <c r="C93" s="280">
        <f>+VLOOKUP($A93,Cetes!$A$19:$M$1126,7,FALSE)/100</f>
        <v>3.0623060000000001E-2</v>
      </c>
      <c r="D93" s="280">
        <f>+VLOOKUP($A93,Cetes!$A$19:$M$1126,10,FALSE)/100</f>
        <v>3.1685999999999999E-2</v>
      </c>
      <c r="E93" s="280">
        <f>+VLOOKUP($A93,Cetes!$A$19:$M$1126,13,FALSE)/100</f>
        <v>3.4513429999999998E-2</v>
      </c>
      <c r="F93" s="280">
        <f t="shared" si="5"/>
        <v>5.1399999999972301E-6</v>
      </c>
      <c r="G93" s="280">
        <f t="shared" si="6"/>
        <v>-2.1265999999999993E-4</v>
      </c>
      <c r="H93" s="280">
        <f t="shared" si="7"/>
        <v>-1.5383000000000063E-4</v>
      </c>
      <c r="I93" s="280">
        <f t="shared" si="8"/>
        <v>-3.7496000000000057E-4</v>
      </c>
    </row>
    <row r="94" spans="1:9" x14ac:dyDescent="0.25">
      <c r="A94" s="1">
        <f>+'Ejercicio 8'!B107</f>
        <v>42142</v>
      </c>
      <c r="B94" s="280">
        <f>+VLOOKUP($A94,Cetes!$A$19:$M$1126,4,FALSE)/100</f>
        <v>2.9840239999999997E-2</v>
      </c>
      <c r="C94" s="280">
        <f>+VLOOKUP($A94,Cetes!$A$19:$M$1126,7,FALSE)/100</f>
        <v>3.0558779999999997E-2</v>
      </c>
      <c r="D94" s="280">
        <f>+VLOOKUP($A94,Cetes!$A$19:$M$1126,10,FALSE)/100</f>
        <v>3.1600049999999998E-2</v>
      </c>
      <c r="E94" s="280">
        <f>+VLOOKUP($A94,Cetes!$A$19:$M$1126,13,FALSE)/100</f>
        <v>3.4700009999999996E-2</v>
      </c>
      <c r="F94" s="280">
        <f t="shared" si="5"/>
        <v>3.3240999999999826E-4</v>
      </c>
      <c r="G94" s="280">
        <f t="shared" si="6"/>
        <v>-6.4280000000003362E-5</v>
      </c>
      <c r="H94" s="280">
        <f t="shared" si="7"/>
        <v>-8.5950000000001303E-5</v>
      </c>
      <c r="I94" s="280">
        <f t="shared" si="8"/>
        <v>1.8657999999999869E-4</v>
      </c>
    </row>
    <row r="95" spans="1:9" x14ac:dyDescent="0.25">
      <c r="A95" s="1">
        <f>+'Ejercicio 8'!B108</f>
        <v>42143</v>
      </c>
      <c r="B95" s="280">
        <f>+VLOOKUP($A95,Cetes!$A$19:$M$1126,4,FALSE)/100</f>
        <v>3.00927E-2</v>
      </c>
      <c r="C95" s="280">
        <f>+VLOOKUP($A95,Cetes!$A$19:$M$1126,7,FALSE)/100</f>
        <v>3.0600209999999999E-2</v>
      </c>
      <c r="D95" s="280">
        <f>+VLOOKUP($A95,Cetes!$A$19:$M$1126,10,FALSE)/100</f>
        <v>3.1900060000000001E-2</v>
      </c>
      <c r="E95" s="280">
        <f>+VLOOKUP($A95,Cetes!$A$19:$M$1126,13,FALSE)/100</f>
        <v>3.4891289999999998E-2</v>
      </c>
      <c r="F95" s="280">
        <f t="shared" si="5"/>
        <v>2.5246000000000296E-4</v>
      </c>
      <c r="G95" s="280">
        <f t="shared" si="6"/>
        <v>4.1430000000002021E-5</v>
      </c>
      <c r="H95" s="280">
        <f t="shared" si="7"/>
        <v>3.0001000000000333E-4</v>
      </c>
      <c r="I95" s="280">
        <f t="shared" si="8"/>
        <v>1.91280000000002E-4</v>
      </c>
    </row>
    <row r="96" spans="1:9" x14ac:dyDescent="0.25">
      <c r="A96" s="1">
        <f>+'Ejercicio 8'!B109</f>
        <v>42144</v>
      </c>
      <c r="B96" s="280">
        <f>+VLOOKUP($A96,Cetes!$A$19:$M$1126,4,FALSE)/100</f>
        <v>2.982955E-2</v>
      </c>
      <c r="C96" s="280">
        <f>+VLOOKUP($A96,Cetes!$A$19:$M$1126,7,FALSE)/100</f>
        <v>3.0600539999999999E-2</v>
      </c>
      <c r="D96" s="280">
        <f>+VLOOKUP($A96,Cetes!$A$19:$M$1126,10,FALSE)/100</f>
        <v>3.1678560000000001E-2</v>
      </c>
      <c r="E96" s="280">
        <f>+VLOOKUP($A96,Cetes!$A$19:$M$1126,13,FALSE)/100</f>
        <v>3.4699970000000004E-2</v>
      </c>
      <c r="F96" s="280">
        <f t="shared" si="5"/>
        <v>-2.6315000000000019E-4</v>
      </c>
      <c r="G96" s="280">
        <f t="shared" si="6"/>
        <v>3.2999999999977492E-7</v>
      </c>
      <c r="H96" s="280">
        <f t="shared" si="7"/>
        <v>-2.2149999999999948E-4</v>
      </c>
      <c r="I96" s="280">
        <f t="shared" si="8"/>
        <v>-1.9131999999999483E-4</v>
      </c>
    </row>
    <row r="97" spans="1:9" x14ac:dyDescent="0.25">
      <c r="A97" s="1">
        <f>+'Ejercicio 8'!B110</f>
        <v>42145</v>
      </c>
      <c r="B97" s="280">
        <f>+VLOOKUP($A97,Cetes!$A$19:$M$1126,4,FALSE)/100</f>
        <v>2.9971559999999998E-2</v>
      </c>
      <c r="C97" s="280">
        <f>+VLOOKUP($A97,Cetes!$A$19:$M$1126,7,FALSE)/100</f>
        <v>3.0499849999999998E-2</v>
      </c>
      <c r="D97" s="280">
        <f>+VLOOKUP($A97,Cetes!$A$19:$M$1126,10,FALSE)/100</f>
        <v>3.150008E-2</v>
      </c>
      <c r="E97" s="280">
        <f>+VLOOKUP($A97,Cetes!$A$19:$M$1126,13,FALSE)/100</f>
        <v>3.4417570000000001E-2</v>
      </c>
      <c r="F97" s="280">
        <f t="shared" si="5"/>
        <v>1.4200999999999797E-4</v>
      </c>
      <c r="G97" s="280">
        <f t="shared" si="6"/>
        <v>-1.006900000000005E-4</v>
      </c>
      <c r="H97" s="280">
        <f t="shared" si="7"/>
        <v>-1.7848000000000169E-4</v>
      </c>
      <c r="I97" s="280">
        <f t="shared" si="8"/>
        <v>-2.8240000000000209E-4</v>
      </c>
    </row>
    <row r="98" spans="1:9" x14ac:dyDescent="0.25">
      <c r="A98" s="1">
        <f>+'Ejercicio 8'!B111</f>
        <v>42146</v>
      </c>
      <c r="B98" s="280">
        <f>+VLOOKUP($A98,Cetes!$A$19:$M$1126,4,FALSE)/100</f>
        <v>2.990961E-2</v>
      </c>
      <c r="C98" s="280">
        <f>+VLOOKUP($A98,Cetes!$A$19:$M$1126,7,FALSE)/100</f>
        <v>3.0499189999999999E-2</v>
      </c>
      <c r="D98" s="280">
        <f>+VLOOKUP($A98,Cetes!$A$19:$M$1126,10,FALSE)/100</f>
        <v>3.1514979999999998E-2</v>
      </c>
      <c r="E98" s="280">
        <f>+VLOOKUP($A98,Cetes!$A$19:$M$1126,13,FALSE)/100</f>
        <v>3.4528080000000003E-2</v>
      </c>
      <c r="F98" s="280">
        <f t="shared" si="5"/>
        <v>-6.1949999999998118E-5</v>
      </c>
      <c r="G98" s="280">
        <f t="shared" si="6"/>
        <v>-6.5999999999954984E-7</v>
      </c>
      <c r="H98" s="280">
        <f t="shared" si="7"/>
        <v>1.4899999999998248E-5</v>
      </c>
      <c r="I98" s="280">
        <f t="shared" si="8"/>
        <v>1.1051000000000116E-4</v>
      </c>
    </row>
    <row r="99" spans="1:9" x14ac:dyDescent="0.25">
      <c r="A99" s="1">
        <f>+'Ejercicio 8'!B112</f>
        <v>42149</v>
      </c>
      <c r="B99" s="280">
        <f>+VLOOKUP($A99,Cetes!$A$19:$M$1126,4,FALSE)/100</f>
        <v>2.9972769999999999E-2</v>
      </c>
      <c r="C99" s="280">
        <f>+VLOOKUP($A99,Cetes!$A$19:$M$1126,7,FALSE)/100</f>
        <v>3.053233E-2</v>
      </c>
      <c r="D99" s="280">
        <f>+VLOOKUP($A99,Cetes!$A$19:$M$1126,10,FALSE)/100</f>
        <v>3.1499949999999999E-2</v>
      </c>
      <c r="E99" s="280">
        <f>+VLOOKUP($A99,Cetes!$A$19:$M$1126,13,FALSE)/100</f>
        <v>3.4456559999999997E-2</v>
      </c>
      <c r="F99" s="280">
        <f t="shared" si="5"/>
        <v>6.3159999999999605E-5</v>
      </c>
      <c r="G99" s="280">
        <f t="shared" si="6"/>
        <v>3.3140000000000946E-5</v>
      </c>
      <c r="H99" s="280">
        <f t="shared" si="7"/>
        <v>-1.5029999999999211E-5</v>
      </c>
      <c r="I99" s="280">
        <f t="shared" si="8"/>
        <v>-7.1520000000005468E-5</v>
      </c>
    </row>
    <row r="100" spans="1:9" x14ac:dyDescent="0.25">
      <c r="A100" s="1">
        <f>+'Ejercicio 8'!B113</f>
        <v>42150</v>
      </c>
      <c r="B100" s="280">
        <f>+VLOOKUP($A100,Cetes!$A$19:$M$1126,4,FALSE)/100</f>
        <v>2.9977999999999998E-2</v>
      </c>
      <c r="C100" s="280">
        <f>+VLOOKUP($A100,Cetes!$A$19:$M$1126,7,FALSE)/100</f>
        <v>3.0881829999999999E-2</v>
      </c>
      <c r="D100" s="280">
        <f>+VLOOKUP($A100,Cetes!$A$19:$M$1126,10,FALSE)/100</f>
        <v>3.1579879999999998E-2</v>
      </c>
      <c r="E100" s="280">
        <f>+VLOOKUP($A100,Cetes!$A$19:$M$1126,13,FALSE)/100</f>
        <v>3.499998E-2</v>
      </c>
      <c r="F100" s="280">
        <f t="shared" si="5"/>
        <v>5.2299999999984303E-6</v>
      </c>
      <c r="G100" s="280">
        <f t="shared" si="6"/>
        <v>3.4949999999999912E-4</v>
      </c>
      <c r="H100" s="280">
        <f t="shared" si="7"/>
        <v>7.9929999999998891E-5</v>
      </c>
      <c r="I100" s="280">
        <f t="shared" si="8"/>
        <v>5.4342000000000279E-4</v>
      </c>
    </row>
    <row r="101" spans="1:9" x14ac:dyDescent="0.25">
      <c r="A101" s="1">
        <f>+'Ejercicio 8'!B114</f>
        <v>42151</v>
      </c>
      <c r="B101" s="280">
        <f>+VLOOKUP($A101,Cetes!$A$19:$M$1126,4,FALSE)/100</f>
        <v>3.0013489999999997E-2</v>
      </c>
      <c r="C101" s="280">
        <f>+VLOOKUP($A101,Cetes!$A$19:$M$1126,7,FALSE)/100</f>
        <v>3.1000169999999997E-2</v>
      </c>
      <c r="D101" s="280">
        <f>+VLOOKUP($A101,Cetes!$A$19:$M$1126,10,FALSE)/100</f>
        <v>3.1577839999999996E-2</v>
      </c>
      <c r="E101" s="280">
        <f>+VLOOKUP($A101,Cetes!$A$19:$M$1126,13,FALSE)/100</f>
        <v>3.4999349999999999E-2</v>
      </c>
      <c r="F101" s="280">
        <f t="shared" si="5"/>
        <v>3.5489999999999133E-5</v>
      </c>
      <c r="G101" s="280">
        <f t="shared" si="6"/>
        <v>1.1833999999999803E-4</v>
      </c>
      <c r="H101" s="280">
        <f t="shared" si="7"/>
        <v>-2.0400000000017626E-6</v>
      </c>
      <c r="I101" s="280">
        <f t="shared" si="8"/>
        <v>-6.3000000000146272E-7</v>
      </c>
    </row>
    <row r="102" spans="1:9" x14ac:dyDescent="0.25">
      <c r="A102" s="1">
        <f>+'Ejercicio 8'!B115</f>
        <v>42152</v>
      </c>
      <c r="B102" s="280">
        <f>+VLOOKUP($A102,Cetes!$A$19:$M$1126,4,FALSE)/100</f>
        <v>3.007748E-2</v>
      </c>
      <c r="C102" s="280">
        <f>+VLOOKUP($A102,Cetes!$A$19:$M$1126,7,FALSE)/100</f>
        <v>3.0799960000000001E-2</v>
      </c>
      <c r="D102" s="280">
        <f>+VLOOKUP($A102,Cetes!$A$19:$M$1126,10,FALSE)/100</f>
        <v>3.1714850000000003E-2</v>
      </c>
      <c r="E102" s="280">
        <f>+VLOOKUP($A102,Cetes!$A$19:$M$1126,13,FALSE)/100</f>
        <v>3.4890780000000003E-2</v>
      </c>
      <c r="F102" s="280">
        <f t="shared" si="5"/>
        <v>6.399000000000335E-5</v>
      </c>
      <c r="G102" s="280">
        <f t="shared" si="6"/>
        <v>-2.0020999999999581E-4</v>
      </c>
      <c r="H102" s="280">
        <f t="shared" si="7"/>
        <v>1.3701000000000685E-4</v>
      </c>
      <c r="I102" s="280">
        <f t="shared" si="8"/>
        <v>-1.0856999999999534E-4</v>
      </c>
    </row>
    <row r="103" spans="1:9" x14ac:dyDescent="0.25">
      <c r="A103" s="1">
        <f>+'Ejercicio 8'!B116</f>
        <v>42153</v>
      </c>
      <c r="B103" s="280">
        <f>+VLOOKUP($A103,Cetes!$A$19:$M$1126,4,FALSE)/100</f>
        <v>2.9953810000000001E-2</v>
      </c>
      <c r="C103" s="280">
        <f>+VLOOKUP($A103,Cetes!$A$19:$M$1126,7,FALSE)/100</f>
        <v>3.0735160000000001E-2</v>
      </c>
      <c r="D103" s="280">
        <f>+VLOOKUP($A103,Cetes!$A$19:$M$1126,10,FALSE)/100</f>
        <v>3.1729519999999997E-2</v>
      </c>
      <c r="E103" s="280">
        <f>+VLOOKUP($A103,Cetes!$A$19:$M$1126,13,FALSE)/100</f>
        <v>3.49159E-2</v>
      </c>
      <c r="F103" s="280">
        <f t="shared" si="5"/>
        <v>-1.2366999999999934E-4</v>
      </c>
      <c r="G103" s="280">
        <f t="shared" si="6"/>
        <v>-6.4800000000000274E-5</v>
      </c>
      <c r="H103" s="280">
        <f t="shared" si="7"/>
        <v>1.466999999999441E-5</v>
      </c>
      <c r="I103" s="280">
        <f t="shared" si="8"/>
        <v>2.5119999999996534E-5</v>
      </c>
    </row>
    <row r="104" spans="1:9" x14ac:dyDescent="0.25">
      <c r="A104" s="1">
        <f>+'Ejercicio 8'!B117</f>
        <v>42156</v>
      </c>
      <c r="B104" s="280">
        <f>+VLOOKUP($A104,Cetes!$A$19:$M$1126,4,FALSE)/100</f>
        <v>3.0099279999999999E-2</v>
      </c>
      <c r="C104" s="280">
        <f>+VLOOKUP($A104,Cetes!$A$19:$M$1126,7,FALSE)/100</f>
        <v>3.071374E-2</v>
      </c>
      <c r="D104" s="280">
        <f>+VLOOKUP($A104,Cetes!$A$19:$M$1126,10,FALSE)/100</f>
        <v>3.170415E-2</v>
      </c>
      <c r="E104" s="280">
        <f>+VLOOKUP($A104,Cetes!$A$19:$M$1126,13,FALSE)/100</f>
        <v>3.4916420000000004E-2</v>
      </c>
      <c r="F104" s="280">
        <f t="shared" si="5"/>
        <v>1.4546999999999824E-4</v>
      </c>
      <c r="G104" s="280">
        <f t="shared" si="6"/>
        <v>-2.142000000000116E-5</v>
      </c>
      <c r="H104" s="280">
        <f t="shared" si="7"/>
        <v>-2.5369999999996784E-5</v>
      </c>
      <c r="I104" s="280">
        <f t="shared" si="8"/>
        <v>5.2000000000385072E-7</v>
      </c>
    </row>
    <row r="105" spans="1:9" x14ac:dyDescent="0.25">
      <c r="A105" s="1">
        <f>+'Ejercicio 8'!B118</f>
        <v>42157</v>
      </c>
      <c r="B105" s="280">
        <f>+VLOOKUP($A105,Cetes!$A$19:$M$1126,4,FALSE)/100</f>
        <v>2.9743889999999999E-2</v>
      </c>
      <c r="C105" s="280">
        <f>+VLOOKUP($A105,Cetes!$A$19:$M$1126,7,FALSE)/100</f>
        <v>3.0803239999999999E-2</v>
      </c>
      <c r="D105" s="280">
        <f>+VLOOKUP($A105,Cetes!$A$19:$M$1126,10,FALSE)/100</f>
        <v>3.1999939999999998E-2</v>
      </c>
      <c r="E105" s="280">
        <f>+VLOOKUP($A105,Cetes!$A$19:$M$1126,13,FALSE)/100</f>
        <v>3.5153219999999999E-2</v>
      </c>
      <c r="F105" s="280">
        <f t="shared" si="5"/>
        <v>-3.5539000000000057E-4</v>
      </c>
      <c r="G105" s="280">
        <f t="shared" si="6"/>
        <v>8.9499999999999302E-5</v>
      </c>
      <c r="H105" s="280">
        <f t="shared" si="7"/>
        <v>2.9578999999999717E-4</v>
      </c>
      <c r="I105" s="280">
        <f t="shared" si="8"/>
        <v>2.3679999999999535E-4</v>
      </c>
    </row>
    <row r="106" spans="1:9" x14ac:dyDescent="0.25">
      <c r="A106" s="1">
        <f>+'Ejercicio 8'!B119</f>
        <v>42158</v>
      </c>
      <c r="B106" s="280">
        <f>+VLOOKUP($A106,Cetes!$A$19:$M$1126,4,FALSE)/100</f>
        <v>2.9891960000000002E-2</v>
      </c>
      <c r="C106" s="280">
        <f>+VLOOKUP($A106,Cetes!$A$19:$M$1126,7,FALSE)/100</f>
        <v>3.0814100000000001E-2</v>
      </c>
      <c r="D106" s="280">
        <f>+VLOOKUP($A106,Cetes!$A$19:$M$1126,10,FALSE)/100</f>
        <v>3.2043750000000003E-2</v>
      </c>
      <c r="E106" s="280">
        <f>+VLOOKUP($A106,Cetes!$A$19:$M$1126,13,FALSE)/100</f>
        <v>3.5400000000000001E-2</v>
      </c>
      <c r="F106" s="280">
        <f t="shared" si="5"/>
        <v>1.4807000000000362E-4</v>
      </c>
      <c r="G106" s="280">
        <f t="shared" si="6"/>
        <v>1.0860000000001424E-5</v>
      </c>
      <c r="H106" s="280">
        <f t="shared" si="7"/>
        <v>4.3810000000005234E-5</v>
      </c>
      <c r="I106" s="280">
        <f t="shared" si="8"/>
        <v>2.46780000000002E-4</v>
      </c>
    </row>
    <row r="107" spans="1:9" x14ac:dyDescent="0.25">
      <c r="A107" s="1">
        <f>+'Ejercicio 8'!B120</f>
        <v>42159</v>
      </c>
      <c r="B107" s="280">
        <f>+VLOOKUP($A107,Cetes!$A$19:$M$1126,4,FALSE)/100</f>
        <v>3.0499900000000003E-2</v>
      </c>
      <c r="C107" s="280">
        <f>+VLOOKUP($A107,Cetes!$A$19:$M$1126,7,FALSE)/100</f>
        <v>3.0998459999999999E-2</v>
      </c>
      <c r="D107" s="280">
        <f>+VLOOKUP($A107,Cetes!$A$19:$M$1126,10,FALSE)/100</f>
        <v>3.2039699999999997E-2</v>
      </c>
      <c r="E107" s="280">
        <f>+VLOOKUP($A107,Cetes!$A$19:$M$1126,13,FALSE)/100</f>
        <v>3.5205739999999999E-2</v>
      </c>
      <c r="F107" s="280">
        <f t="shared" si="5"/>
        <v>6.0794000000000126E-4</v>
      </c>
      <c r="G107" s="280">
        <f t="shared" si="6"/>
        <v>1.84359999999998E-4</v>
      </c>
      <c r="H107" s="280">
        <f t="shared" si="7"/>
        <v>-4.0500000000054381E-6</v>
      </c>
      <c r="I107" s="280">
        <f t="shared" si="8"/>
        <v>-1.9426000000000165E-4</v>
      </c>
    </row>
    <row r="108" spans="1:9" x14ac:dyDescent="0.25">
      <c r="A108" s="1">
        <f>+'Ejercicio 8'!B121</f>
        <v>42160</v>
      </c>
      <c r="B108" s="280">
        <f>+VLOOKUP($A108,Cetes!$A$19:$M$1126,4,FALSE)/100</f>
        <v>3.052707E-2</v>
      </c>
      <c r="C108" s="280">
        <f>+VLOOKUP($A108,Cetes!$A$19:$M$1126,7,FALSE)/100</f>
        <v>3.109994E-2</v>
      </c>
      <c r="D108" s="280">
        <f>+VLOOKUP($A108,Cetes!$A$19:$M$1126,10,FALSE)/100</f>
        <v>3.2134860000000001E-2</v>
      </c>
      <c r="E108" s="280">
        <f>+VLOOKUP($A108,Cetes!$A$19:$M$1126,13,FALSE)/100</f>
        <v>3.5745949999999999E-2</v>
      </c>
      <c r="F108" s="280">
        <f t="shared" si="5"/>
        <v>2.7169999999996503E-5</v>
      </c>
      <c r="G108" s="280">
        <f t="shared" si="6"/>
        <v>1.0148000000000101E-4</v>
      </c>
      <c r="H108" s="280">
        <f t="shared" si="7"/>
        <v>9.5160000000003853E-5</v>
      </c>
      <c r="I108" s="280">
        <f t="shared" si="8"/>
        <v>5.402099999999993E-4</v>
      </c>
    </row>
    <row r="109" spans="1:9" x14ac:dyDescent="0.25">
      <c r="A109" s="1">
        <f>+'Ejercicio 8'!B122</f>
        <v>42163</v>
      </c>
      <c r="B109" s="280">
        <f>+VLOOKUP($A109,Cetes!$A$19:$M$1126,4,FALSE)/100</f>
        <v>3.0659539999999999E-2</v>
      </c>
      <c r="C109" s="280">
        <f>+VLOOKUP($A109,Cetes!$A$19:$M$1126,7,FALSE)/100</f>
        <v>3.1087120000000003E-2</v>
      </c>
      <c r="D109" s="280">
        <f>+VLOOKUP($A109,Cetes!$A$19:$M$1126,10,FALSE)/100</f>
        <v>3.2100860000000002E-2</v>
      </c>
      <c r="E109" s="280">
        <f>+VLOOKUP($A109,Cetes!$A$19:$M$1126,13,FALSE)/100</f>
        <v>3.5710739999999998E-2</v>
      </c>
      <c r="F109" s="280">
        <f t="shared" si="5"/>
        <v>1.3246999999999912E-4</v>
      </c>
      <c r="G109" s="280">
        <f t="shared" si="6"/>
        <v>-1.2819999999996723E-5</v>
      </c>
      <c r="H109" s="280">
        <f t="shared" si="7"/>
        <v>-3.3999999999999309E-5</v>
      </c>
      <c r="I109" s="280">
        <f t="shared" si="8"/>
        <v>-3.5210000000000796E-5</v>
      </c>
    </row>
    <row r="110" spans="1:9" x14ac:dyDescent="0.25">
      <c r="A110" s="1">
        <f>+'Ejercicio 8'!B123</f>
        <v>42164</v>
      </c>
      <c r="B110" s="280">
        <f>+VLOOKUP($A110,Cetes!$A$19:$M$1126,4,FALSE)/100</f>
        <v>2.9633909999999999E-2</v>
      </c>
      <c r="C110" s="280">
        <f>+VLOOKUP($A110,Cetes!$A$19:$M$1126,7,FALSE)/100</f>
        <v>3.1139700000000003E-2</v>
      </c>
      <c r="D110" s="280">
        <f>+VLOOKUP($A110,Cetes!$A$19:$M$1126,10,FALSE)/100</f>
        <v>3.2372409999999997E-2</v>
      </c>
      <c r="E110" s="280">
        <f>+VLOOKUP($A110,Cetes!$A$19:$M$1126,13,FALSE)/100</f>
        <v>3.558687E-2</v>
      </c>
      <c r="F110" s="280">
        <f t="shared" si="5"/>
        <v>-1.0256299999999996E-3</v>
      </c>
      <c r="G110" s="280">
        <f t="shared" si="6"/>
        <v>5.2579999999999988E-5</v>
      </c>
      <c r="H110" s="280">
        <f t="shared" si="7"/>
        <v>2.7154999999999541E-4</v>
      </c>
      <c r="I110" s="280">
        <f t="shared" si="8"/>
        <v>-1.2386999999999815E-4</v>
      </c>
    </row>
    <row r="111" spans="1:9" x14ac:dyDescent="0.25">
      <c r="A111" s="1">
        <f>+'Ejercicio 8'!B124</f>
        <v>42165</v>
      </c>
      <c r="B111" s="280">
        <f>+VLOOKUP($A111,Cetes!$A$19:$M$1126,4,FALSE)/100</f>
        <v>2.9839400000000002E-2</v>
      </c>
      <c r="C111" s="280">
        <f>+VLOOKUP($A111,Cetes!$A$19:$M$1126,7,FALSE)/100</f>
        <v>3.1191420000000001E-2</v>
      </c>
      <c r="D111" s="280">
        <f>+VLOOKUP($A111,Cetes!$A$19:$M$1126,10,FALSE)/100</f>
        <v>3.2219940000000002E-2</v>
      </c>
      <c r="E111" s="280">
        <f>+VLOOKUP($A111,Cetes!$A$19:$M$1126,13,FALSE)/100</f>
        <v>3.5633240000000004E-2</v>
      </c>
      <c r="F111" s="280">
        <f t="shared" si="5"/>
        <v>2.0549000000000262E-4</v>
      </c>
      <c r="G111" s="280">
        <f t="shared" si="6"/>
        <v>5.1719999999998156E-5</v>
      </c>
      <c r="H111" s="280">
        <f t="shared" si="7"/>
        <v>-1.5246999999999483E-4</v>
      </c>
      <c r="I111" s="280">
        <f t="shared" si="8"/>
        <v>4.6370000000003908E-5</v>
      </c>
    </row>
    <row r="112" spans="1:9" x14ac:dyDescent="0.25">
      <c r="A112" s="1">
        <f>+'Ejercicio 8'!B125</f>
        <v>42166</v>
      </c>
      <c r="B112" s="280">
        <f>+VLOOKUP($A112,Cetes!$A$19:$M$1126,4,FALSE)/100</f>
        <v>2.9500099999999998E-2</v>
      </c>
      <c r="C112" s="280">
        <f>+VLOOKUP($A112,Cetes!$A$19:$M$1126,7,FALSE)/100</f>
        <v>3.1299849999999997E-2</v>
      </c>
      <c r="D112" s="280">
        <f>+VLOOKUP($A112,Cetes!$A$19:$M$1126,10,FALSE)/100</f>
        <v>3.2399959999999998E-2</v>
      </c>
      <c r="E112" s="280">
        <f>+VLOOKUP($A112,Cetes!$A$19:$M$1126,13,FALSE)/100</f>
        <v>3.5400029999999999E-2</v>
      </c>
      <c r="F112" s="280">
        <f t="shared" si="5"/>
        <v>-3.3930000000000418E-4</v>
      </c>
      <c r="G112" s="280">
        <f t="shared" si="6"/>
        <v>1.0842999999999617E-4</v>
      </c>
      <c r="H112" s="280">
        <f t="shared" si="7"/>
        <v>1.8001999999999602E-4</v>
      </c>
      <c r="I112" s="280">
        <f t="shared" si="8"/>
        <v>-2.3321000000000452E-4</v>
      </c>
    </row>
    <row r="113" spans="1:9" x14ac:dyDescent="0.25">
      <c r="A113" s="1">
        <f>+'Ejercicio 8'!B126</f>
        <v>42167</v>
      </c>
      <c r="B113" s="280">
        <f>+VLOOKUP($A113,Cetes!$A$19:$M$1126,4,FALSE)/100</f>
        <v>2.9573450000000001E-2</v>
      </c>
      <c r="C113" s="280">
        <f>+VLOOKUP($A113,Cetes!$A$19:$M$1126,7,FALSE)/100</f>
        <v>3.1253099999999999E-2</v>
      </c>
      <c r="D113" s="280">
        <f>+VLOOKUP($A113,Cetes!$A$19:$M$1126,10,FALSE)/100</f>
        <v>3.2400020000000002E-2</v>
      </c>
      <c r="E113" s="280">
        <f>+VLOOKUP($A113,Cetes!$A$19:$M$1126,13,FALSE)/100</f>
        <v>3.5391539999999999E-2</v>
      </c>
      <c r="F113" s="280">
        <f t="shared" si="5"/>
        <v>7.3350000000003274E-5</v>
      </c>
      <c r="G113" s="280">
        <f t="shared" si="6"/>
        <v>-4.6749999999998182E-5</v>
      </c>
      <c r="H113" s="280">
        <f t="shared" si="7"/>
        <v>6.0000000003113119E-8</v>
      </c>
      <c r="I113" s="280">
        <f t="shared" si="8"/>
        <v>-8.4899999999998865E-6</v>
      </c>
    </row>
    <row r="114" spans="1:9" x14ac:dyDescent="0.25">
      <c r="A114" s="1">
        <f>+'Ejercicio 8'!B127</f>
        <v>42170</v>
      </c>
      <c r="B114" s="280">
        <f>+VLOOKUP($A114,Cetes!$A$19:$M$1126,4,FALSE)/100</f>
        <v>2.973483E-2</v>
      </c>
      <c r="C114" s="280">
        <f>+VLOOKUP($A114,Cetes!$A$19:$M$1126,7,FALSE)/100</f>
        <v>3.1339570000000004E-2</v>
      </c>
      <c r="D114" s="280">
        <f>+VLOOKUP($A114,Cetes!$A$19:$M$1126,10,FALSE)/100</f>
        <v>3.2478279999999998E-2</v>
      </c>
      <c r="E114" s="280">
        <f>+VLOOKUP($A114,Cetes!$A$19:$M$1126,13,FALSE)/100</f>
        <v>3.5600019999999996E-2</v>
      </c>
      <c r="F114" s="280">
        <f t="shared" si="5"/>
        <v>1.6137999999999916E-4</v>
      </c>
      <c r="G114" s="280">
        <f t="shared" si="6"/>
        <v>8.6470000000005154E-5</v>
      </c>
      <c r="H114" s="280">
        <f t="shared" si="7"/>
        <v>7.8259999999996666E-5</v>
      </c>
      <c r="I114" s="280">
        <f t="shared" si="8"/>
        <v>2.08479999999997E-4</v>
      </c>
    </row>
    <row r="115" spans="1:9" x14ac:dyDescent="0.25">
      <c r="A115" s="1">
        <f>+'Ejercicio 8'!B128</f>
        <v>42171</v>
      </c>
      <c r="B115" s="280">
        <f>+VLOOKUP($A115,Cetes!$A$19:$M$1126,4,FALSE)/100</f>
        <v>2.9150010000000001E-2</v>
      </c>
      <c r="C115" s="280">
        <f>+VLOOKUP($A115,Cetes!$A$19:$M$1126,7,FALSE)/100</f>
        <v>3.1350019999999999E-2</v>
      </c>
      <c r="D115" s="280">
        <f>+VLOOKUP($A115,Cetes!$A$19:$M$1126,10,FALSE)/100</f>
        <v>3.2600039999999997E-2</v>
      </c>
      <c r="E115" s="280">
        <f>+VLOOKUP($A115,Cetes!$A$19:$M$1126,13,FALSE)/100</f>
        <v>3.551004E-2</v>
      </c>
      <c r="F115" s="280">
        <f t="shared" si="5"/>
        <v>-5.8481999999999978E-4</v>
      </c>
      <c r="G115" s="280">
        <f t="shared" si="6"/>
        <v>1.0449999999995185E-5</v>
      </c>
      <c r="H115" s="280">
        <f t="shared" si="7"/>
        <v>1.2175999999999854E-4</v>
      </c>
      <c r="I115" s="280">
        <f t="shared" si="8"/>
        <v>-8.9979999999996452E-5</v>
      </c>
    </row>
    <row r="116" spans="1:9" x14ac:dyDescent="0.25">
      <c r="A116" s="1">
        <f>+'Ejercicio 8'!B129</f>
        <v>42172</v>
      </c>
      <c r="B116" s="280">
        <f>+VLOOKUP($A116,Cetes!$A$19:$M$1126,4,FALSE)/100</f>
        <v>2.921698E-2</v>
      </c>
      <c r="C116" s="280">
        <f>+VLOOKUP($A116,Cetes!$A$19:$M$1126,7,FALSE)/100</f>
        <v>3.130016E-2</v>
      </c>
      <c r="D116" s="280">
        <f>+VLOOKUP($A116,Cetes!$A$19:$M$1126,10,FALSE)/100</f>
        <v>3.248653E-2</v>
      </c>
      <c r="E116" s="280">
        <f>+VLOOKUP($A116,Cetes!$A$19:$M$1126,13,FALSE)/100</f>
        <v>3.5392659999999999E-2</v>
      </c>
      <c r="F116" s="280">
        <f t="shared" si="5"/>
        <v>6.696999999999953E-5</v>
      </c>
      <c r="G116" s="280">
        <f t="shared" si="6"/>
        <v>-4.9859999999998794E-5</v>
      </c>
      <c r="H116" s="280">
        <f t="shared" si="7"/>
        <v>-1.1350999999999722E-4</v>
      </c>
      <c r="I116" s="280">
        <f t="shared" si="8"/>
        <v>-1.1738000000000026E-4</v>
      </c>
    </row>
    <row r="117" spans="1:9" x14ac:dyDescent="0.25">
      <c r="A117" s="1">
        <f>+'Ejercicio 8'!B130</f>
        <v>42173</v>
      </c>
      <c r="B117" s="280">
        <f>+VLOOKUP($A117,Cetes!$A$19:$M$1126,4,FALSE)/100</f>
        <v>2.9378689999999999E-2</v>
      </c>
      <c r="C117" s="280">
        <f>+VLOOKUP($A117,Cetes!$A$19:$M$1126,7,FALSE)/100</f>
        <v>3.107882E-2</v>
      </c>
      <c r="D117" s="280">
        <f>+VLOOKUP($A117,Cetes!$A$19:$M$1126,10,FALSE)/100</f>
        <v>3.2074289999999998E-2</v>
      </c>
      <c r="E117" s="280">
        <f>+VLOOKUP($A117,Cetes!$A$19:$M$1126,13,FALSE)/100</f>
        <v>3.4758119999999997E-2</v>
      </c>
      <c r="F117" s="280">
        <f t="shared" si="5"/>
        <v>1.6170999999999894E-4</v>
      </c>
      <c r="G117" s="280">
        <f t="shared" si="6"/>
        <v>-2.2134000000000043E-4</v>
      </c>
      <c r="H117" s="280">
        <f t="shared" si="7"/>
        <v>-4.1224000000000122E-4</v>
      </c>
      <c r="I117" s="280">
        <f t="shared" si="8"/>
        <v>-6.3454000000000288E-4</v>
      </c>
    </row>
    <row r="118" spans="1:9" x14ac:dyDescent="0.25">
      <c r="A118" s="1">
        <f>+'Ejercicio 8'!B131</f>
        <v>42174</v>
      </c>
      <c r="B118" s="280">
        <f>+VLOOKUP($A118,Cetes!$A$19:$M$1126,4,FALSE)/100</f>
        <v>2.9239980000000002E-2</v>
      </c>
      <c r="C118" s="280">
        <f>+VLOOKUP($A118,Cetes!$A$19:$M$1126,7,FALSE)/100</f>
        <v>3.0900069999999998E-2</v>
      </c>
      <c r="D118" s="280">
        <f>+VLOOKUP($A118,Cetes!$A$19:$M$1126,10,FALSE)/100</f>
        <v>3.214595E-2</v>
      </c>
      <c r="E118" s="280">
        <f>+VLOOKUP($A118,Cetes!$A$19:$M$1126,13,FALSE)/100</f>
        <v>3.4497429999999996E-2</v>
      </c>
      <c r="F118" s="280">
        <f t="shared" si="5"/>
        <v>-1.3870999999999675E-4</v>
      </c>
      <c r="G118" s="280">
        <f t="shared" si="6"/>
        <v>-1.7875000000000182E-4</v>
      </c>
      <c r="H118" s="280">
        <f t="shared" si="7"/>
        <v>7.1660000000001167E-5</v>
      </c>
      <c r="I118" s="280">
        <f t="shared" si="8"/>
        <v>-2.6069000000000092E-4</v>
      </c>
    </row>
    <row r="119" spans="1:9" x14ac:dyDescent="0.25">
      <c r="A119" s="1">
        <f>+'Ejercicio 8'!B132</f>
        <v>42177</v>
      </c>
      <c r="B119" s="280">
        <f>+VLOOKUP($A119,Cetes!$A$19:$M$1126,4,FALSE)/100</f>
        <v>2.9206259999999998E-2</v>
      </c>
      <c r="C119" s="280">
        <f>+VLOOKUP($A119,Cetes!$A$19:$M$1126,7,FALSE)/100</f>
        <v>3.089979E-2</v>
      </c>
      <c r="D119" s="280">
        <f>+VLOOKUP($A119,Cetes!$A$19:$M$1126,10,FALSE)/100</f>
        <v>3.210064E-2</v>
      </c>
      <c r="E119" s="280">
        <f>+VLOOKUP($A119,Cetes!$A$19:$M$1126,13,FALSE)/100</f>
        <v>3.469999E-2</v>
      </c>
      <c r="F119" s="280">
        <f t="shared" si="5"/>
        <v>-3.3720000000004441E-5</v>
      </c>
      <c r="G119" s="280">
        <f t="shared" si="6"/>
        <v>-2.7999999999833713E-7</v>
      </c>
      <c r="H119" s="280">
        <f t="shared" si="7"/>
        <v>-4.5309999999999795E-5</v>
      </c>
      <c r="I119" s="280">
        <f t="shared" si="8"/>
        <v>2.025600000000044E-4</v>
      </c>
    </row>
    <row r="120" spans="1:9" x14ac:dyDescent="0.25">
      <c r="A120" s="1">
        <f>+'Ejercicio 8'!B133</f>
        <v>42178</v>
      </c>
      <c r="B120" s="280">
        <f>+VLOOKUP($A120,Cetes!$A$19:$M$1126,4,FALSE)/100</f>
        <v>2.9541210000000002E-2</v>
      </c>
      <c r="C120" s="280">
        <f>+VLOOKUP($A120,Cetes!$A$19:$M$1126,7,FALSE)/100</f>
        <v>3.104879E-2</v>
      </c>
      <c r="D120" s="280">
        <f>+VLOOKUP($A120,Cetes!$A$19:$M$1126,10,FALSE)/100</f>
        <v>3.2297980000000004E-2</v>
      </c>
      <c r="E120" s="280">
        <f>+VLOOKUP($A120,Cetes!$A$19:$M$1126,13,FALSE)/100</f>
        <v>3.4916820000000001E-2</v>
      </c>
      <c r="F120" s="280">
        <f t="shared" si="5"/>
        <v>3.3495000000000399E-4</v>
      </c>
      <c r="G120" s="280">
        <f t="shared" si="6"/>
        <v>1.4899999999999983E-4</v>
      </c>
      <c r="H120" s="280">
        <f t="shared" si="7"/>
        <v>1.9734000000000418E-4</v>
      </c>
      <c r="I120" s="280">
        <f t="shared" si="8"/>
        <v>2.1683000000000119E-4</v>
      </c>
    </row>
    <row r="121" spans="1:9" x14ac:dyDescent="0.25">
      <c r="A121" s="1">
        <f>+'Ejercicio 8'!B134</f>
        <v>42179</v>
      </c>
      <c r="B121" s="280">
        <f>+VLOOKUP($A121,Cetes!$A$19:$M$1126,4,FALSE)/100</f>
        <v>2.9865680000000002E-2</v>
      </c>
      <c r="C121" s="280">
        <f>+VLOOKUP($A121,Cetes!$A$19:$M$1126,7,FALSE)/100</f>
        <v>3.1000169999999997E-2</v>
      </c>
      <c r="D121" s="280">
        <f>+VLOOKUP($A121,Cetes!$A$19:$M$1126,10,FALSE)/100</f>
        <v>3.219996E-2</v>
      </c>
      <c r="E121" s="280">
        <f>+VLOOKUP($A121,Cetes!$A$19:$M$1126,13,FALSE)/100</f>
        <v>3.509176E-2</v>
      </c>
      <c r="F121" s="280">
        <f t="shared" si="5"/>
        <v>3.2447000000000031E-4</v>
      </c>
      <c r="G121" s="280">
        <f t="shared" si="6"/>
        <v>-4.8620000000002689E-5</v>
      </c>
      <c r="H121" s="280">
        <f t="shared" si="7"/>
        <v>-9.8020000000004215E-5</v>
      </c>
      <c r="I121" s="280">
        <f t="shared" si="8"/>
        <v>1.7493999999999843E-4</v>
      </c>
    </row>
    <row r="122" spans="1:9" x14ac:dyDescent="0.25">
      <c r="A122" s="1">
        <f>+'Ejercicio 8'!B135</f>
        <v>42180</v>
      </c>
      <c r="B122" s="280">
        <f>+VLOOKUP($A122,Cetes!$A$19:$M$1126,4,FALSE)/100</f>
        <v>3.0054230000000001E-2</v>
      </c>
      <c r="C122" s="280">
        <f>+VLOOKUP($A122,Cetes!$A$19:$M$1126,7,FALSE)/100</f>
        <v>3.1067569999999999E-2</v>
      </c>
      <c r="D122" s="280">
        <f>+VLOOKUP($A122,Cetes!$A$19:$M$1126,10,FALSE)/100</f>
        <v>3.2438580000000002E-2</v>
      </c>
      <c r="E122" s="280">
        <f>+VLOOKUP($A122,Cetes!$A$19:$M$1126,13,FALSE)/100</f>
        <v>3.5083959999999997E-2</v>
      </c>
      <c r="F122" s="280">
        <f t="shared" si="5"/>
        <v>1.8854999999999913E-4</v>
      </c>
      <c r="G122" s="280">
        <f t="shared" si="6"/>
        <v>6.740000000000218E-5</v>
      </c>
      <c r="H122" s="280">
        <f t="shared" si="7"/>
        <v>2.3862000000000189E-4</v>
      </c>
      <c r="I122" s="280">
        <f t="shared" si="8"/>
        <v>-7.8000000000022496E-6</v>
      </c>
    </row>
    <row r="123" spans="1:9" x14ac:dyDescent="0.25">
      <c r="A123" s="1">
        <f>+'Ejercicio 8'!B136</f>
        <v>42181</v>
      </c>
      <c r="B123" s="280">
        <f>+VLOOKUP($A123,Cetes!$A$19:$M$1126,4,FALSE)/100</f>
        <v>2.9814520000000001E-2</v>
      </c>
      <c r="C123" s="280">
        <f>+VLOOKUP($A123,Cetes!$A$19:$M$1126,7,FALSE)/100</f>
        <v>3.1134469999999997E-2</v>
      </c>
      <c r="D123" s="280">
        <f>+VLOOKUP($A123,Cetes!$A$19:$M$1126,10,FALSE)/100</f>
        <v>3.2400020000000002E-2</v>
      </c>
      <c r="E123" s="280">
        <f>+VLOOKUP($A123,Cetes!$A$19:$M$1126,13,FALSE)/100</f>
        <v>3.5199960000000002E-2</v>
      </c>
      <c r="F123" s="280">
        <f t="shared" si="5"/>
        <v>-2.3971000000000062E-4</v>
      </c>
      <c r="G123" s="280">
        <f t="shared" si="6"/>
        <v>6.6899999999998211E-5</v>
      </c>
      <c r="H123" s="280">
        <f t="shared" si="7"/>
        <v>-3.8559999999999983E-5</v>
      </c>
      <c r="I123" s="280">
        <f t="shared" si="8"/>
        <v>1.1600000000000499E-4</v>
      </c>
    </row>
    <row r="124" spans="1:9" x14ac:dyDescent="0.25">
      <c r="A124" s="1">
        <f>+'Ejercicio 8'!B137</f>
        <v>42184</v>
      </c>
      <c r="B124" s="280">
        <f>+VLOOKUP($A124,Cetes!$A$19:$M$1126,4,FALSE)/100</f>
        <v>2.9639950000000002E-2</v>
      </c>
      <c r="C124" s="280">
        <f>+VLOOKUP($A124,Cetes!$A$19:$M$1126,7,FALSE)/100</f>
        <v>3.1059820000000002E-2</v>
      </c>
      <c r="D124" s="280">
        <f>+VLOOKUP($A124,Cetes!$A$19:$M$1126,10,FALSE)/100</f>
        <v>3.2369919999999996E-2</v>
      </c>
      <c r="E124" s="280">
        <f>+VLOOKUP($A124,Cetes!$A$19:$M$1126,13,FALSE)/100</f>
        <v>3.5299999999999998E-2</v>
      </c>
      <c r="F124" s="280">
        <f t="shared" si="5"/>
        <v>-1.7456999999999889E-4</v>
      </c>
      <c r="G124" s="280">
        <f t="shared" si="6"/>
        <v>-7.4649999999995553E-5</v>
      </c>
      <c r="H124" s="280">
        <f t="shared" si="7"/>
        <v>-3.0100000000005123E-5</v>
      </c>
      <c r="I124" s="280">
        <f t="shared" si="8"/>
        <v>1.0003999999999569E-4</v>
      </c>
    </row>
    <row r="125" spans="1:9" x14ac:dyDescent="0.25">
      <c r="A125" s="1">
        <f>+'Ejercicio 8'!B138</f>
        <v>42185</v>
      </c>
      <c r="B125" s="280">
        <f>+VLOOKUP($A125,Cetes!$A$19:$M$1126,4,FALSE)/100</f>
        <v>2.9780030000000002E-2</v>
      </c>
      <c r="C125" s="280">
        <f>+VLOOKUP($A125,Cetes!$A$19:$M$1126,7,FALSE)/100</f>
        <v>3.1070030000000002E-2</v>
      </c>
      <c r="D125" s="280">
        <f>+VLOOKUP($A125,Cetes!$A$19:$M$1126,10,FALSE)/100</f>
        <v>3.2699989999999998E-2</v>
      </c>
      <c r="E125" s="280">
        <f>+VLOOKUP($A125,Cetes!$A$19:$M$1126,13,FALSE)/100</f>
        <v>3.5199960000000002E-2</v>
      </c>
      <c r="F125" s="280">
        <f t="shared" si="5"/>
        <v>1.4008000000000076E-4</v>
      </c>
      <c r="G125" s="280">
        <f t="shared" si="6"/>
        <v>1.021000000000008E-5</v>
      </c>
      <c r="H125" s="280">
        <f t="shared" si="7"/>
        <v>3.3007000000000175E-4</v>
      </c>
      <c r="I125" s="280">
        <f t="shared" si="8"/>
        <v>-1.0003999999999569E-4</v>
      </c>
    </row>
    <row r="126" spans="1:9" x14ac:dyDescent="0.25">
      <c r="A126" s="1">
        <f>+'Ejercicio 8'!B139</f>
        <v>42186</v>
      </c>
      <c r="B126" s="280">
        <f>+VLOOKUP($A126,Cetes!$A$19:$M$1126,4,FALSE)/100</f>
        <v>3.039946E-2</v>
      </c>
      <c r="C126" s="280">
        <f>+VLOOKUP($A126,Cetes!$A$19:$M$1126,7,FALSE)/100</f>
        <v>3.1004469999999999E-2</v>
      </c>
      <c r="D126" s="280">
        <f>+VLOOKUP($A126,Cetes!$A$19:$M$1126,10,FALSE)/100</f>
        <v>3.2663650000000002E-2</v>
      </c>
      <c r="E126" s="280">
        <f>+VLOOKUP($A126,Cetes!$A$19:$M$1126,13,FALSE)/100</f>
        <v>3.530324E-2</v>
      </c>
      <c r="F126" s="280">
        <f t="shared" si="5"/>
        <v>6.1942999999999721E-4</v>
      </c>
      <c r="G126" s="280">
        <f t="shared" si="6"/>
        <v>-6.5560000000002699E-5</v>
      </c>
      <c r="H126" s="280">
        <f t="shared" si="7"/>
        <v>-3.633999999999582E-5</v>
      </c>
      <c r="I126" s="280">
        <f t="shared" si="8"/>
        <v>1.0327999999999726E-4</v>
      </c>
    </row>
    <row r="127" spans="1:9" x14ac:dyDescent="0.25">
      <c r="A127" s="1">
        <f>+'Ejercicio 8'!B140</f>
        <v>42187</v>
      </c>
      <c r="B127" s="280">
        <f>+VLOOKUP($A127,Cetes!$A$19:$M$1126,4,FALSE)/100</f>
        <v>2.9999980000000002E-2</v>
      </c>
      <c r="C127" s="280">
        <f>+VLOOKUP($A127,Cetes!$A$19:$M$1126,7,FALSE)/100</f>
        <v>3.10298E-2</v>
      </c>
      <c r="D127" s="280">
        <f>+VLOOKUP($A127,Cetes!$A$19:$M$1126,10,FALSE)/100</f>
        <v>3.2599990000000002E-2</v>
      </c>
      <c r="E127" s="280">
        <f>+VLOOKUP($A127,Cetes!$A$19:$M$1126,13,FALSE)/100</f>
        <v>3.5002289999999998E-2</v>
      </c>
      <c r="F127" s="280">
        <f t="shared" si="5"/>
        <v>-3.994799999999972E-4</v>
      </c>
      <c r="G127" s="280">
        <f t="shared" si="6"/>
        <v>2.5330000000000491E-5</v>
      </c>
      <c r="H127" s="280">
        <f t="shared" si="7"/>
        <v>-6.3660000000000105E-5</v>
      </c>
      <c r="I127" s="280">
        <f t="shared" si="8"/>
        <v>-3.0095000000000122E-4</v>
      </c>
    </row>
    <row r="128" spans="1:9" x14ac:dyDescent="0.25">
      <c r="A128" s="1">
        <f>+'Ejercicio 8'!B141</f>
        <v>42188</v>
      </c>
      <c r="B128" s="280">
        <f>+VLOOKUP($A128,Cetes!$A$19:$M$1126,4,FALSE)/100</f>
        <v>2.9957829999999998E-2</v>
      </c>
      <c r="C128" s="280">
        <f>+VLOOKUP($A128,Cetes!$A$19:$M$1126,7,FALSE)/100</f>
        <v>3.1E-2</v>
      </c>
      <c r="D128" s="280">
        <f>+VLOOKUP($A128,Cetes!$A$19:$M$1126,10,FALSE)/100</f>
        <v>3.2591580000000002E-2</v>
      </c>
      <c r="E128" s="280">
        <f>+VLOOKUP($A128,Cetes!$A$19:$M$1126,13,FALSE)/100</f>
        <v>3.5056449999999996E-2</v>
      </c>
      <c r="F128" s="280">
        <f t="shared" si="5"/>
        <v>-4.2150000000004684E-5</v>
      </c>
      <c r="G128" s="280">
        <f t="shared" si="6"/>
        <v>-2.9799999999999965E-5</v>
      </c>
      <c r="H128" s="280">
        <f t="shared" si="7"/>
        <v>-8.4100000000003616E-6</v>
      </c>
      <c r="I128" s="280">
        <f t="shared" si="8"/>
        <v>5.4159999999997543E-5</v>
      </c>
    </row>
    <row r="129" spans="1:9" x14ac:dyDescent="0.25">
      <c r="A129" s="1">
        <f>+'Ejercicio 8'!B142</f>
        <v>42191</v>
      </c>
      <c r="B129" s="280">
        <f>+VLOOKUP($A129,Cetes!$A$19:$M$1126,4,FALSE)/100</f>
        <v>2.999988E-2</v>
      </c>
      <c r="C129" s="280">
        <f>+VLOOKUP($A129,Cetes!$A$19:$M$1126,7,FALSE)/100</f>
        <v>3.1030410000000001E-2</v>
      </c>
      <c r="D129" s="280">
        <f>+VLOOKUP($A129,Cetes!$A$19:$M$1126,10,FALSE)/100</f>
        <v>3.2511060000000001E-2</v>
      </c>
      <c r="E129" s="280">
        <f>+VLOOKUP($A129,Cetes!$A$19:$M$1126,13,FALSE)/100</f>
        <v>3.5000000000000003E-2</v>
      </c>
      <c r="F129" s="280">
        <f t="shared" si="5"/>
        <v>4.2050000000001808E-5</v>
      </c>
      <c r="G129" s="280">
        <f t="shared" si="6"/>
        <v>3.0410000000001547E-5</v>
      </c>
      <c r="H129" s="280">
        <f t="shared" si="7"/>
        <v>-8.0520000000000591E-5</v>
      </c>
      <c r="I129" s="280">
        <f t="shared" si="8"/>
        <v>-5.6449999999992617E-5</v>
      </c>
    </row>
    <row r="130" spans="1:9" x14ac:dyDescent="0.25">
      <c r="A130" s="1">
        <f>+'Ejercicio 8'!B143</f>
        <v>42192</v>
      </c>
      <c r="B130" s="280">
        <f>+VLOOKUP($A130,Cetes!$A$19:$M$1126,4,FALSE)/100</f>
        <v>2.942809E-2</v>
      </c>
      <c r="C130" s="280">
        <f>+VLOOKUP($A130,Cetes!$A$19:$M$1126,7,FALSE)/100</f>
        <v>3.1120580000000002E-2</v>
      </c>
      <c r="D130" s="280">
        <f>+VLOOKUP($A130,Cetes!$A$19:$M$1126,10,FALSE)/100</f>
        <v>3.2538330000000004E-2</v>
      </c>
      <c r="E130" s="280">
        <f>+VLOOKUP($A130,Cetes!$A$19:$M$1126,13,FALSE)/100</f>
        <v>3.5112450000000003E-2</v>
      </c>
      <c r="F130" s="280">
        <f t="shared" si="5"/>
        <v>-5.717899999999991E-4</v>
      </c>
      <c r="G130" s="280">
        <f t="shared" si="6"/>
        <v>9.0170000000000528E-5</v>
      </c>
      <c r="H130" s="280">
        <f t="shared" si="7"/>
        <v>2.7270000000002848E-5</v>
      </c>
      <c r="I130" s="280">
        <f t="shared" si="8"/>
        <v>1.1245000000000005E-4</v>
      </c>
    </row>
    <row r="131" spans="1:9" x14ac:dyDescent="0.25">
      <c r="A131" s="1">
        <f>+'Ejercicio 8'!B144</f>
        <v>42193</v>
      </c>
      <c r="B131" s="280">
        <f>+VLOOKUP($A131,Cetes!$A$19:$M$1126,4,FALSE)/100</f>
        <v>2.9790130000000001E-2</v>
      </c>
      <c r="C131" s="280">
        <f>+VLOOKUP($A131,Cetes!$A$19:$M$1126,7,FALSE)/100</f>
        <v>3.1121370000000002E-2</v>
      </c>
      <c r="D131" s="280">
        <f>+VLOOKUP($A131,Cetes!$A$19:$M$1126,10,FALSE)/100</f>
        <v>3.2315209999999997E-2</v>
      </c>
      <c r="E131" s="280">
        <f>+VLOOKUP($A131,Cetes!$A$19:$M$1126,13,FALSE)/100</f>
        <v>3.5000209999999997E-2</v>
      </c>
      <c r="F131" s="280">
        <f t="shared" si="5"/>
        <v>3.6204000000000097E-4</v>
      </c>
      <c r="G131" s="280">
        <f t="shared" si="6"/>
        <v>7.9000000000051251E-7</v>
      </c>
      <c r="H131" s="280">
        <f t="shared" si="7"/>
        <v>-2.231200000000072E-4</v>
      </c>
      <c r="I131" s="280">
        <f t="shared" si="8"/>
        <v>-1.122400000000065E-4</v>
      </c>
    </row>
    <row r="132" spans="1:9" x14ac:dyDescent="0.25">
      <c r="A132" s="1">
        <f>+'Ejercicio 8'!B145</f>
        <v>42194</v>
      </c>
      <c r="B132" s="280">
        <f>+VLOOKUP($A132,Cetes!$A$19:$M$1126,4,FALSE)/100</f>
        <v>3.0029690000000001E-2</v>
      </c>
      <c r="C132" s="280">
        <f>+VLOOKUP($A132,Cetes!$A$19:$M$1126,7,FALSE)/100</f>
        <v>3.1182100000000001E-2</v>
      </c>
      <c r="D132" s="280">
        <f>+VLOOKUP($A132,Cetes!$A$19:$M$1126,10,FALSE)/100</f>
        <v>3.2500090000000002E-2</v>
      </c>
      <c r="E132" s="280">
        <f>+VLOOKUP($A132,Cetes!$A$19:$M$1126,13,FALSE)/100</f>
        <v>3.5000009999999998E-2</v>
      </c>
      <c r="F132" s="280">
        <f t="shared" si="5"/>
        <v>2.3955999999999977E-4</v>
      </c>
      <c r="G132" s="280">
        <f t="shared" si="6"/>
        <v>6.0729999999998424E-5</v>
      </c>
      <c r="H132" s="280">
        <f t="shared" si="7"/>
        <v>1.8488000000000532E-4</v>
      </c>
      <c r="I132" s="280">
        <f t="shared" si="8"/>
        <v>-1.9999999999881224E-7</v>
      </c>
    </row>
    <row r="133" spans="1:9" x14ac:dyDescent="0.25">
      <c r="A133" s="1">
        <f>+'Ejercicio 8'!B146</f>
        <v>42195</v>
      </c>
      <c r="B133" s="280">
        <f>+VLOOKUP($A133,Cetes!$A$19:$M$1126,4,FALSE)/100</f>
        <v>3.006497E-2</v>
      </c>
      <c r="C133" s="280">
        <f>+VLOOKUP($A133,Cetes!$A$19:$M$1126,7,FALSE)/100</f>
        <v>3.1199870000000001E-2</v>
      </c>
      <c r="D133" s="280">
        <f>+VLOOKUP($A133,Cetes!$A$19:$M$1126,10,FALSE)/100</f>
        <v>3.2537259999999998E-2</v>
      </c>
      <c r="E133" s="280">
        <f>+VLOOKUP($A133,Cetes!$A$19:$M$1126,13,FALSE)/100</f>
        <v>3.5017360000000004E-2</v>
      </c>
      <c r="F133" s="280">
        <f t="shared" si="5"/>
        <v>3.5279999999998646E-5</v>
      </c>
      <c r="G133" s="280">
        <f t="shared" si="6"/>
        <v>1.7770000000000286E-5</v>
      </c>
      <c r="H133" s="280">
        <f t="shared" si="7"/>
        <v>3.7169999999996095E-5</v>
      </c>
      <c r="I133" s="280">
        <f t="shared" si="8"/>
        <v>1.7350000000006249E-5</v>
      </c>
    </row>
    <row r="134" spans="1:9" x14ac:dyDescent="0.25">
      <c r="A134" s="1">
        <f>+'Ejercicio 8'!B147</f>
        <v>42198</v>
      </c>
      <c r="B134" s="280">
        <f>+VLOOKUP($A134,Cetes!$A$19:$M$1126,4,FALSE)/100</f>
        <v>3.0008919999999998E-2</v>
      </c>
      <c r="C134" s="280">
        <f>+VLOOKUP($A134,Cetes!$A$19:$M$1126,7,FALSE)/100</f>
        <v>3.123455E-2</v>
      </c>
      <c r="D134" s="280">
        <f>+VLOOKUP($A134,Cetes!$A$19:$M$1126,10,FALSE)/100</f>
        <v>3.250981E-2</v>
      </c>
      <c r="E134" s="280">
        <f>+VLOOKUP($A134,Cetes!$A$19:$M$1126,13,FALSE)/100</f>
        <v>3.4998510000000004E-2</v>
      </c>
      <c r="F134" s="280">
        <f t="shared" ref="F134:F197" si="9">+B134-B133</f>
        <v>-5.6050000000001932E-5</v>
      </c>
      <c r="G134" s="280">
        <f t="shared" ref="G134:G197" si="10">+C134-C133</f>
        <v>3.467999999999874E-5</v>
      </c>
      <c r="H134" s="280">
        <f t="shared" ref="H134:H197" si="11">+D134-D133</f>
        <v>-2.7449999999998309E-5</v>
      </c>
      <c r="I134" s="280">
        <f t="shared" ref="I134:I197" si="12">+E134-E133</f>
        <v>-1.8850000000000811E-5</v>
      </c>
    </row>
    <row r="135" spans="1:9" x14ac:dyDescent="0.25">
      <c r="A135" s="1">
        <f>+'Ejercicio 8'!B148</f>
        <v>42199</v>
      </c>
      <c r="B135" s="280">
        <f>+VLOOKUP($A135,Cetes!$A$19:$M$1126,4,FALSE)/100</f>
        <v>2.9578920000000002E-2</v>
      </c>
      <c r="C135" s="280">
        <f>+VLOOKUP($A135,Cetes!$A$19:$M$1126,7,FALSE)/100</f>
        <v>3.1281179999999999E-2</v>
      </c>
      <c r="D135" s="280">
        <f>+VLOOKUP($A135,Cetes!$A$19:$M$1126,10,FALSE)/100</f>
        <v>3.2599830000000003E-2</v>
      </c>
      <c r="E135" s="280">
        <f>+VLOOKUP($A135,Cetes!$A$19:$M$1126,13,FALSE)/100</f>
        <v>3.5090030000000001E-2</v>
      </c>
      <c r="F135" s="280">
        <f t="shared" si="9"/>
        <v>-4.2999999999999636E-4</v>
      </c>
      <c r="G135" s="280">
        <f t="shared" si="10"/>
        <v>4.6629999999998895E-5</v>
      </c>
      <c r="H135" s="280">
        <f t="shared" si="11"/>
        <v>9.0020000000003153E-5</v>
      </c>
      <c r="I135" s="280">
        <f t="shared" si="12"/>
        <v>9.1519999999997714E-5</v>
      </c>
    </row>
    <row r="136" spans="1:9" x14ac:dyDescent="0.25">
      <c r="A136" s="1">
        <f>+'Ejercicio 8'!B149</f>
        <v>42200</v>
      </c>
      <c r="B136" s="280">
        <f>+VLOOKUP($A136,Cetes!$A$19:$M$1126,4,FALSE)/100</f>
        <v>2.9578280000000002E-2</v>
      </c>
      <c r="C136" s="280">
        <f>+VLOOKUP($A136,Cetes!$A$19:$M$1126,7,FALSE)/100</f>
        <v>3.126234E-2</v>
      </c>
      <c r="D136" s="280">
        <f>+VLOOKUP($A136,Cetes!$A$19:$M$1126,10,FALSE)/100</f>
        <v>3.2553869999999999E-2</v>
      </c>
      <c r="E136" s="280">
        <f>+VLOOKUP($A136,Cetes!$A$19:$M$1126,13,FALSE)/100</f>
        <v>3.5199979999999999E-2</v>
      </c>
      <c r="F136" s="280">
        <f t="shared" si="9"/>
        <v>-6.3999999999966861E-7</v>
      </c>
      <c r="G136" s="280">
        <f t="shared" si="10"/>
        <v>-1.8839999999999135E-5</v>
      </c>
      <c r="H136" s="280">
        <f t="shared" si="11"/>
        <v>-4.5960000000004608E-5</v>
      </c>
      <c r="I136" s="280">
        <f t="shared" si="12"/>
        <v>1.0994999999999755E-4</v>
      </c>
    </row>
    <row r="137" spans="1:9" x14ac:dyDescent="0.25">
      <c r="A137" s="1">
        <f>+'Ejercicio 8'!B150</f>
        <v>42201</v>
      </c>
      <c r="B137" s="280">
        <f>+VLOOKUP($A137,Cetes!$A$19:$M$1126,4,FALSE)/100</f>
        <v>2.9739059999999998E-2</v>
      </c>
      <c r="C137" s="280">
        <f>+VLOOKUP($A137,Cetes!$A$19:$M$1126,7,FALSE)/100</f>
        <v>3.1341649999999999E-2</v>
      </c>
      <c r="D137" s="280">
        <f>+VLOOKUP($A137,Cetes!$A$19:$M$1126,10,FALSE)/100</f>
        <v>3.2690000000000004E-2</v>
      </c>
      <c r="E137" s="280">
        <f>+VLOOKUP($A137,Cetes!$A$19:$M$1126,13,FALSE)/100</f>
        <v>3.5280399999999996E-2</v>
      </c>
      <c r="F137" s="280">
        <f t="shared" si="9"/>
        <v>1.6077999999999579E-4</v>
      </c>
      <c r="G137" s="280">
        <f t="shared" si="10"/>
        <v>7.9309999999999103E-5</v>
      </c>
      <c r="H137" s="280">
        <f t="shared" si="11"/>
        <v>1.3613000000000514E-4</v>
      </c>
      <c r="I137" s="280">
        <f t="shared" si="12"/>
        <v>8.0419999999997716E-5</v>
      </c>
    </row>
    <row r="138" spans="1:9" x14ac:dyDescent="0.25">
      <c r="A138" s="1">
        <f>+'Ejercicio 8'!B151</f>
        <v>42202</v>
      </c>
      <c r="B138" s="280">
        <f>+VLOOKUP($A138,Cetes!$A$19:$M$1126,4,FALSE)/100</f>
        <v>2.9628359999999999E-2</v>
      </c>
      <c r="C138" s="280">
        <f>+VLOOKUP($A138,Cetes!$A$19:$M$1126,7,FALSE)/100</f>
        <v>3.1299819999999999E-2</v>
      </c>
      <c r="D138" s="280">
        <f>+VLOOKUP($A138,Cetes!$A$19:$M$1126,10,FALSE)/100</f>
        <v>3.2716040000000002E-2</v>
      </c>
      <c r="E138" s="280">
        <f>+VLOOKUP($A138,Cetes!$A$19:$M$1126,13,FALSE)/100</f>
        <v>3.5453510000000001E-2</v>
      </c>
      <c r="F138" s="280">
        <f t="shared" si="9"/>
        <v>-1.106999999999983E-4</v>
      </c>
      <c r="G138" s="280">
        <f t="shared" si="10"/>
        <v>-4.1829999999999645E-5</v>
      </c>
      <c r="H138" s="280">
        <f t="shared" si="11"/>
        <v>2.6039999999998009E-5</v>
      </c>
      <c r="I138" s="280">
        <f t="shared" si="12"/>
        <v>1.7311000000000409E-4</v>
      </c>
    </row>
    <row r="139" spans="1:9" x14ac:dyDescent="0.25">
      <c r="A139" s="1">
        <f>+'Ejercicio 8'!B152</f>
        <v>42205</v>
      </c>
      <c r="B139" s="280">
        <f>+VLOOKUP($A139,Cetes!$A$19:$M$1126,4,FALSE)/100</f>
        <v>2.9820669999999997E-2</v>
      </c>
      <c r="C139" s="280">
        <f>+VLOOKUP($A139,Cetes!$A$19:$M$1126,7,FALSE)/100</f>
        <v>3.1350920000000004E-2</v>
      </c>
      <c r="D139" s="280">
        <f>+VLOOKUP($A139,Cetes!$A$19:$M$1126,10,FALSE)/100</f>
        <v>3.2699930000000002E-2</v>
      </c>
      <c r="E139" s="280">
        <f>+VLOOKUP($A139,Cetes!$A$19:$M$1126,13,FALSE)/100</f>
        <v>3.5826039999999996E-2</v>
      </c>
      <c r="F139" s="280">
        <f t="shared" si="9"/>
        <v>1.9230999999999762E-4</v>
      </c>
      <c r="G139" s="280">
        <f t="shared" si="10"/>
        <v>5.1100000000005308E-5</v>
      </c>
      <c r="H139" s="280">
        <f t="shared" si="11"/>
        <v>-1.6109999999999736E-5</v>
      </c>
      <c r="I139" s="280">
        <f t="shared" si="12"/>
        <v>3.7252999999999592E-4</v>
      </c>
    </row>
    <row r="140" spans="1:9" x14ac:dyDescent="0.25">
      <c r="A140" s="1">
        <f>+'Ejercicio 8'!B153</f>
        <v>42206</v>
      </c>
      <c r="B140" s="280">
        <f>+VLOOKUP($A140,Cetes!$A$19:$M$1126,4,FALSE)/100</f>
        <v>3.0100560000000002E-2</v>
      </c>
      <c r="C140" s="280">
        <f>+VLOOKUP($A140,Cetes!$A$19:$M$1126,7,FALSE)/100</f>
        <v>3.140271E-2</v>
      </c>
      <c r="D140" s="280">
        <f>+VLOOKUP($A140,Cetes!$A$19:$M$1126,10,FALSE)/100</f>
        <v>3.2866510000000002E-2</v>
      </c>
      <c r="E140" s="280">
        <f>+VLOOKUP($A140,Cetes!$A$19:$M$1126,13,FALSE)/100</f>
        <v>3.6200019999999999E-2</v>
      </c>
      <c r="F140" s="280">
        <f t="shared" si="9"/>
        <v>2.7989000000000486E-4</v>
      </c>
      <c r="G140" s="280">
        <f t="shared" si="10"/>
        <v>5.1789999999996006E-5</v>
      </c>
      <c r="H140" s="280">
        <f t="shared" si="11"/>
        <v>1.6657999999999951E-4</v>
      </c>
      <c r="I140" s="280">
        <f t="shared" si="12"/>
        <v>3.7398000000000292E-4</v>
      </c>
    </row>
    <row r="141" spans="1:9" x14ac:dyDescent="0.25">
      <c r="A141" s="1">
        <f>+'Ejercicio 8'!B154</f>
        <v>42207</v>
      </c>
      <c r="B141" s="280">
        <f>+VLOOKUP($A141,Cetes!$A$19:$M$1126,4,FALSE)/100</f>
        <v>3.0100539999999999E-2</v>
      </c>
      <c r="C141" s="280">
        <f>+VLOOKUP($A141,Cetes!$A$19:$M$1126,7,FALSE)/100</f>
        <v>3.1415359999999996E-2</v>
      </c>
      <c r="D141" s="280">
        <f>+VLOOKUP($A141,Cetes!$A$19:$M$1126,10,FALSE)/100</f>
        <v>3.2815850000000001E-2</v>
      </c>
      <c r="E141" s="280">
        <f>+VLOOKUP($A141,Cetes!$A$19:$M$1126,13,FALSE)/100</f>
        <v>3.6013320000000001E-2</v>
      </c>
      <c r="F141" s="280">
        <f t="shared" si="9"/>
        <v>-2.0000000003350671E-8</v>
      </c>
      <c r="G141" s="280">
        <f t="shared" si="10"/>
        <v>1.2649999999995998E-5</v>
      </c>
      <c r="H141" s="280">
        <f t="shared" si="11"/>
        <v>-5.0660000000000982E-5</v>
      </c>
      <c r="I141" s="280">
        <f t="shared" si="12"/>
        <v>-1.8669999999999798E-4</v>
      </c>
    </row>
    <row r="142" spans="1:9" x14ac:dyDescent="0.25">
      <c r="A142" s="1">
        <f>+'Ejercicio 8'!B155</f>
        <v>42208</v>
      </c>
      <c r="B142" s="280">
        <f>+VLOOKUP($A142,Cetes!$A$19:$M$1126,4,FALSE)/100</f>
        <v>3.0113650000000002E-2</v>
      </c>
      <c r="C142" s="280">
        <f>+VLOOKUP($A142,Cetes!$A$19:$M$1126,7,FALSE)/100</f>
        <v>3.1474679999999998E-2</v>
      </c>
      <c r="D142" s="280">
        <f>+VLOOKUP($A142,Cetes!$A$19:$M$1126,10,FALSE)/100</f>
        <v>3.2917059999999998E-2</v>
      </c>
      <c r="E142" s="280">
        <f>+VLOOKUP($A142,Cetes!$A$19:$M$1126,13,FALSE)/100</f>
        <v>3.5854259999999999E-2</v>
      </c>
      <c r="F142" s="280">
        <f t="shared" si="9"/>
        <v>1.3110000000003674E-5</v>
      </c>
      <c r="G142" s="280">
        <f t="shared" si="10"/>
        <v>5.9320000000001594E-5</v>
      </c>
      <c r="H142" s="280">
        <f t="shared" si="11"/>
        <v>1.0120999999999741E-4</v>
      </c>
      <c r="I142" s="280">
        <f t="shared" si="12"/>
        <v>-1.5906000000000253E-4</v>
      </c>
    </row>
    <row r="143" spans="1:9" x14ac:dyDescent="0.25">
      <c r="A143" s="1">
        <f>+'Ejercicio 8'!B156</f>
        <v>42209</v>
      </c>
      <c r="B143" s="280">
        <f>+VLOOKUP($A143,Cetes!$A$19:$M$1126,4,FALSE)/100</f>
        <v>3.0229720000000002E-2</v>
      </c>
      <c r="C143" s="280">
        <f>+VLOOKUP($A143,Cetes!$A$19:$M$1126,7,FALSE)/100</f>
        <v>3.1447709999999997E-2</v>
      </c>
      <c r="D143" s="280">
        <f>+VLOOKUP($A143,Cetes!$A$19:$M$1126,10,FALSE)/100</f>
        <v>3.2899949999999997E-2</v>
      </c>
      <c r="E143" s="280">
        <f>+VLOOKUP($A143,Cetes!$A$19:$M$1126,13,FALSE)/100</f>
        <v>3.593466E-2</v>
      </c>
      <c r="F143" s="280">
        <f t="shared" si="9"/>
        <v>1.1606999999999937E-4</v>
      </c>
      <c r="G143" s="280">
        <f t="shared" si="10"/>
        <v>-2.697000000000116E-5</v>
      </c>
      <c r="H143" s="280">
        <f t="shared" si="11"/>
        <v>-1.7110000000000736E-5</v>
      </c>
      <c r="I143" s="280">
        <f t="shared" si="12"/>
        <v>8.0400000000001304E-5</v>
      </c>
    </row>
    <row r="144" spans="1:9" x14ac:dyDescent="0.25">
      <c r="A144" s="1">
        <f>+'Ejercicio 8'!B157</f>
        <v>42212</v>
      </c>
      <c r="B144" s="280">
        <f>+VLOOKUP($A144,Cetes!$A$19:$M$1126,4,FALSE)/100</f>
        <v>3.0102289999999997E-2</v>
      </c>
      <c r="C144" s="280">
        <f>+VLOOKUP($A144,Cetes!$A$19:$M$1126,7,FALSE)/100</f>
        <v>3.1491650000000003E-2</v>
      </c>
      <c r="D144" s="280">
        <f>+VLOOKUP($A144,Cetes!$A$19:$M$1126,10,FALSE)/100</f>
        <v>3.3034239999999999E-2</v>
      </c>
      <c r="E144" s="280">
        <f>+VLOOKUP($A144,Cetes!$A$19:$M$1126,13,FALSE)/100</f>
        <v>3.610004E-2</v>
      </c>
      <c r="F144" s="280">
        <f t="shared" si="9"/>
        <v>-1.2743000000000476E-4</v>
      </c>
      <c r="G144" s="280">
        <f t="shared" si="10"/>
        <v>4.3940000000006196E-5</v>
      </c>
      <c r="H144" s="280">
        <f t="shared" si="11"/>
        <v>1.3429000000000219E-4</v>
      </c>
      <c r="I144" s="280">
        <f t="shared" si="12"/>
        <v>1.6537999999999969E-4</v>
      </c>
    </row>
    <row r="145" spans="1:9" x14ac:dyDescent="0.25">
      <c r="A145" s="1">
        <f>+'Ejercicio 8'!B158</f>
        <v>42213</v>
      </c>
      <c r="B145" s="280">
        <f>+VLOOKUP($A145,Cetes!$A$19:$M$1126,4,FALSE)/100</f>
        <v>3.0083269999999999E-2</v>
      </c>
      <c r="C145" s="280">
        <f>+VLOOKUP($A145,Cetes!$A$19:$M$1126,7,FALSE)/100</f>
        <v>3.1437550000000002E-2</v>
      </c>
      <c r="D145" s="280">
        <f>+VLOOKUP($A145,Cetes!$A$19:$M$1126,10,FALSE)/100</f>
        <v>3.2899910000000004E-2</v>
      </c>
      <c r="E145" s="280">
        <f>+VLOOKUP($A145,Cetes!$A$19:$M$1126,13,FALSE)/100</f>
        <v>3.6045279999999999E-2</v>
      </c>
      <c r="F145" s="280">
        <f t="shared" si="9"/>
        <v>-1.9019999999998066E-5</v>
      </c>
      <c r="G145" s="280">
        <f t="shared" si="10"/>
        <v>-5.4100000000001369E-5</v>
      </c>
      <c r="H145" s="280">
        <f t="shared" si="11"/>
        <v>-1.3432999999999501E-4</v>
      </c>
      <c r="I145" s="280">
        <f t="shared" si="12"/>
        <v>-5.4760000000000919E-5</v>
      </c>
    </row>
    <row r="146" spans="1:9" x14ac:dyDescent="0.25">
      <c r="A146" s="1">
        <f>+'Ejercicio 8'!B159</f>
        <v>42214</v>
      </c>
      <c r="B146" s="280">
        <f>+VLOOKUP($A146,Cetes!$A$19:$M$1126,4,FALSE)/100</f>
        <v>2.9796699999999999E-2</v>
      </c>
      <c r="C146" s="280">
        <f>+VLOOKUP($A146,Cetes!$A$19:$M$1126,7,FALSE)/100</f>
        <v>3.178247E-2</v>
      </c>
      <c r="D146" s="280">
        <f>+VLOOKUP($A146,Cetes!$A$19:$M$1126,10,FALSE)/100</f>
        <v>3.2907539999999999E-2</v>
      </c>
      <c r="E146" s="280">
        <f>+VLOOKUP($A146,Cetes!$A$19:$M$1126,13,FALSE)/100</f>
        <v>3.5720000000000002E-2</v>
      </c>
      <c r="F146" s="280">
        <f t="shared" si="9"/>
        <v>-2.8656999999999988E-4</v>
      </c>
      <c r="G146" s="280">
        <f t="shared" si="10"/>
        <v>3.4491999999999856E-4</v>
      </c>
      <c r="H146" s="280">
        <f t="shared" si="11"/>
        <v>7.6299999999945856E-6</v>
      </c>
      <c r="I146" s="280">
        <f t="shared" si="12"/>
        <v>-3.2527999999999724E-4</v>
      </c>
    </row>
    <row r="147" spans="1:9" x14ac:dyDescent="0.25">
      <c r="A147" s="1">
        <f>+'Ejercicio 8'!B160</f>
        <v>42215</v>
      </c>
      <c r="B147" s="280">
        <f>+VLOOKUP($A147,Cetes!$A$19:$M$1126,4,FALSE)/100</f>
        <v>3.001419E-2</v>
      </c>
      <c r="C147" s="280">
        <f>+VLOOKUP($A147,Cetes!$A$19:$M$1126,7,FALSE)/100</f>
        <v>3.2098160000000001E-2</v>
      </c>
      <c r="D147" s="280">
        <f>+VLOOKUP($A147,Cetes!$A$19:$M$1126,10,FALSE)/100</f>
        <v>3.2902750000000001E-2</v>
      </c>
      <c r="E147" s="280">
        <f>+VLOOKUP($A147,Cetes!$A$19:$M$1126,13,FALSE)/100</f>
        <v>3.6343239999999999E-2</v>
      </c>
      <c r="F147" s="280">
        <f t="shared" si="9"/>
        <v>2.1749000000000074E-4</v>
      </c>
      <c r="G147" s="280">
        <f t="shared" si="10"/>
        <v>3.1569000000000041E-4</v>
      </c>
      <c r="H147" s="280">
        <f t="shared" si="11"/>
        <v>-4.789999999997574E-6</v>
      </c>
      <c r="I147" s="280">
        <f t="shared" si="12"/>
        <v>6.2323999999999713E-4</v>
      </c>
    </row>
    <row r="148" spans="1:9" x14ac:dyDescent="0.25">
      <c r="A148" s="1">
        <f>+'Ejercicio 8'!B161</f>
        <v>42216</v>
      </c>
      <c r="B148" s="280">
        <f>+VLOOKUP($A148,Cetes!$A$19:$M$1126,4,FALSE)/100</f>
        <v>3.0122570000000001E-2</v>
      </c>
      <c r="C148" s="280">
        <f>+VLOOKUP($A148,Cetes!$A$19:$M$1126,7,FALSE)/100</f>
        <v>3.2199939999999996E-2</v>
      </c>
      <c r="D148" s="280">
        <f>+VLOOKUP($A148,Cetes!$A$19:$M$1126,10,FALSE)/100</f>
        <v>3.3000019999999998E-2</v>
      </c>
      <c r="E148" s="280">
        <f>+VLOOKUP($A148,Cetes!$A$19:$M$1126,13,FALSE)/100</f>
        <v>3.6091410000000004E-2</v>
      </c>
      <c r="F148" s="280">
        <f t="shared" si="9"/>
        <v>1.0838000000000167E-4</v>
      </c>
      <c r="G148" s="280">
        <f t="shared" si="10"/>
        <v>1.0177999999999576E-4</v>
      </c>
      <c r="H148" s="280">
        <f t="shared" si="11"/>
        <v>9.7269999999996526E-5</v>
      </c>
      <c r="I148" s="280">
        <f t="shared" si="12"/>
        <v>-2.5182999999999456E-4</v>
      </c>
    </row>
    <row r="149" spans="1:9" x14ac:dyDescent="0.25">
      <c r="A149" s="1">
        <f>+'Ejercicio 8'!B162</f>
        <v>42219</v>
      </c>
      <c r="B149" s="280">
        <f>+VLOOKUP($A149,Cetes!$A$19:$M$1126,4,FALSE)/100</f>
        <v>3.0057109999999998E-2</v>
      </c>
      <c r="C149" s="280">
        <f>+VLOOKUP($A149,Cetes!$A$19:$M$1126,7,FALSE)/100</f>
        <v>3.222614E-2</v>
      </c>
      <c r="D149" s="280">
        <f>+VLOOKUP($A149,Cetes!$A$19:$M$1126,10,FALSE)/100</f>
        <v>3.301436E-2</v>
      </c>
      <c r="E149" s="280">
        <f>+VLOOKUP($A149,Cetes!$A$19:$M$1126,13,FALSE)/100</f>
        <v>3.6000000000000004E-2</v>
      </c>
      <c r="F149" s="280">
        <f t="shared" si="9"/>
        <v>-6.5460000000003293E-5</v>
      </c>
      <c r="G149" s="280">
        <f t="shared" si="10"/>
        <v>2.6200000000003998E-5</v>
      </c>
      <c r="H149" s="280">
        <f t="shared" si="11"/>
        <v>1.4340000000001574E-5</v>
      </c>
      <c r="I149" s="280">
        <f t="shared" si="12"/>
        <v>-9.1410000000000102E-5</v>
      </c>
    </row>
    <row r="150" spans="1:9" x14ac:dyDescent="0.25">
      <c r="A150" s="1">
        <f>+'Ejercicio 8'!B163</f>
        <v>42220</v>
      </c>
      <c r="B150" s="280">
        <f>+VLOOKUP($A150,Cetes!$A$19:$M$1126,4,FALSE)/100</f>
        <v>3.0147699999999999E-2</v>
      </c>
      <c r="C150" s="280">
        <f>+VLOOKUP($A150,Cetes!$A$19:$M$1126,7,FALSE)/100</f>
        <v>3.2241640000000002E-2</v>
      </c>
      <c r="D150" s="280">
        <f>+VLOOKUP($A150,Cetes!$A$19:$M$1126,10,FALSE)/100</f>
        <v>3.3057179999999999E-2</v>
      </c>
      <c r="E150" s="280">
        <f>+VLOOKUP($A150,Cetes!$A$19:$M$1126,13,FALSE)/100</f>
        <v>3.5899960000000002E-2</v>
      </c>
      <c r="F150" s="280">
        <f t="shared" si="9"/>
        <v>9.0590000000001503E-5</v>
      </c>
      <c r="G150" s="280">
        <f t="shared" si="10"/>
        <v>1.5500000000001624E-5</v>
      </c>
      <c r="H150" s="280">
        <f t="shared" si="11"/>
        <v>4.281999999999897E-5</v>
      </c>
      <c r="I150" s="280">
        <f t="shared" si="12"/>
        <v>-1.0004000000000263E-4</v>
      </c>
    </row>
    <row r="151" spans="1:9" x14ac:dyDescent="0.25">
      <c r="A151" s="1">
        <f>+'Ejercicio 8'!B164</f>
        <v>42221</v>
      </c>
      <c r="B151" s="280">
        <f>+VLOOKUP($A151,Cetes!$A$19:$M$1126,4,FALSE)/100</f>
        <v>3.0281209999999999E-2</v>
      </c>
      <c r="C151" s="280">
        <f>+VLOOKUP($A151,Cetes!$A$19:$M$1126,7,FALSE)/100</f>
        <v>3.2357759999999999E-2</v>
      </c>
      <c r="D151" s="280">
        <f>+VLOOKUP($A151,Cetes!$A$19:$M$1126,10,FALSE)/100</f>
        <v>3.316359E-2</v>
      </c>
      <c r="E151" s="280">
        <f>+VLOOKUP($A151,Cetes!$A$19:$M$1126,13,FALSE)/100</f>
        <v>3.6288269999999997E-2</v>
      </c>
      <c r="F151" s="280">
        <f t="shared" si="9"/>
        <v>1.3350999999999988E-4</v>
      </c>
      <c r="G151" s="280">
        <f t="shared" si="10"/>
        <v>1.1611999999999734E-4</v>
      </c>
      <c r="H151" s="280">
        <f t="shared" si="11"/>
        <v>1.0641000000000123E-4</v>
      </c>
      <c r="I151" s="280">
        <f t="shared" si="12"/>
        <v>3.8830999999999588E-4</v>
      </c>
    </row>
    <row r="152" spans="1:9" x14ac:dyDescent="0.25">
      <c r="A152" s="1">
        <f>+'Ejercicio 8'!B165</f>
        <v>42222</v>
      </c>
      <c r="B152" s="280">
        <f>+VLOOKUP($A152,Cetes!$A$19:$M$1126,4,FALSE)/100</f>
        <v>3.0197620000000001E-2</v>
      </c>
      <c r="C152" s="280">
        <f>+VLOOKUP($A152,Cetes!$A$19:$M$1126,7,FALSE)/100</f>
        <v>3.2574649999999997E-2</v>
      </c>
      <c r="D152" s="280">
        <f>+VLOOKUP($A152,Cetes!$A$19:$M$1126,10,FALSE)/100</f>
        <v>3.3363040000000004E-2</v>
      </c>
      <c r="E152" s="280">
        <f>+VLOOKUP($A152,Cetes!$A$19:$M$1126,13,FALSE)/100</f>
        <v>3.6262829999999996E-2</v>
      </c>
      <c r="F152" s="280">
        <f t="shared" si="9"/>
        <v>-8.3589999999997971E-5</v>
      </c>
      <c r="G152" s="280">
        <f t="shared" si="10"/>
        <v>2.1688999999999736E-4</v>
      </c>
      <c r="H152" s="280">
        <f t="shared" si="11"/>
        <v>1.9945000000000379E-4</v>
      </c>
      <c r="I152" s="280">
        <f t="shared" si="12"/>
        <v>-2.5440000000001572E-5</v>
      </c>
    </row>
    <row r="153" spans="1:9" x14ac:dyDescent="0.25">
      <c r="A153" s="1">
        <f>+'Ejercicio 8'!B166</f>
        <v>42223</v>
      </c>
      <c r="B153" s="280">
        <f>+VLOOKUP($A153,Cetes!$A$19:$M$1126,4,FALSE)/100</f>
        <v>3.023373E-2</v>
      </c>
      <c r="C153" s="280">
        <f>+VLOOKUP($A153,Cetes!$A$19:$M$1126,7,FALSE)/100</f>
        <v>3.2599940000000001E-2</v>
      </c>
      <c r="D153" s="280">
        <f>+VLOOKUP($A153,Cetes!$A$19:$M$1126,10,FALSE)/100</f>
        <v>3.350007E-2</v>
      </c>
      <c r="E153" s="280">
        <f>+VLOOKUP($A153,Cetes!$A$19:$M$1126,13,FALSE)/100</f>
        <v>3.6333000000000004E-2</v>
      </c>
      <c r="F153" s="280">
        <f t="shared" si="9"/>
        <v>3.6109999999998921E-5</v>
      </c>
      <c r="G153" s="280">
        <f t="shared" si="10"/>
        <v>2.5290000000004198E-5</v>
      </c>
      <c r="H153" s="280">
        <f t="shared" si="11"/>
        <v>1.3702999999999632E-4</v>
      </c>
      <c r="I153" s="280">
        <f t="shared" si="12"/>
        <v>7.0170000000008281E-5</v>
      </c>
    </row>
    <row r="154" spans="1:9" x14ac:dyDescent="0.25">
      <c r="A154" s="1">
        <f>+'Ejercicio 8'!B167</f>
        <v>42226</v>
      </c>
      <c r="B154" s="280">
        <f>+VLOOKUP($A154,Cetes!$A$19:$M$1126,4,FALSE)/100</f>
        <v>3.0398979999999999E-2</v>
      </c>
      <c r="C154" s="280">
        <f>+VLOOKUP($A154,Cetes!$A$19:$M$1126,7,FALSE)/100</f>
        <v>3.2921789999999999E-2</v>
      </c>
      <c r="D154" s="280">
        <f>+VLOOKUP($A154,Cetes!$A$19:$M$1126,10,FALSE)/100</f>
        <v>3.3766310000000001E-2</v>
      </c>
      <c r="E154" s="280">
        <f>+VLOOKUP($A154,Cetes!$A$19:$M$1126,13,FALSE)/100</f>
        <v>3.6499990000000003E-2</v>
      </c>
      <c r="F154" s="280">
        <f t="shared" si="9"/>
        <v>1.6524999999999873E-4</v>
      </c>
      <c r="G154" s="280">
        <f t="shared" si="10"/>
        <v>3.2184999999999853E-4</v>
      </c>
      <c r="H154" s="280">
        <f t="shared" si="11"/>
        <v>2.6624000000000092E-4</v>
      </c>
      <c r="I154" s="280">
        <f t="shared" si="12"/>
        <v>1.6698999999999881E-4</v>
      </c>
    </row>
    <row r="155" spans="1:9" x14ac:dyDescent="0.25">
      <c r="A155" s="1">
        <f>+'Ejercicio 8'!B168</f>
        <v>42227</v>
      </c>
      <c r="B155" s="280">
        <f>+VLOOKUP($A155,Cetes!$A$19:$M$1126,4,FALSE)/100</f>
        <v>2.9951289999999998E-2</v>
      </c>
      <c r="C155" s="280">
        <f>+VLOOKUP($A155,Cetes!$A$19:$M$1126,7,FALSE)/100</f>
        <v>3.3341599999999999E-2</v>
      </c>
      <c r="D155" s="280">
        <f>+VLOOKUP($A155,Cetes!$A$19:$M$1126,10,FALSE)/100</f>
        <v>3.4199929999999996E-2</v>
      </c>
      <c r="E155" s="280">
        <f>+VLOOKUP($A155,Cetes!$A$19:$M$1126,13,FALSE)/100</f>
        <v>3.6486629999999999E-2</v>
      </c>
      <c r="F155" s="280">
        <f t="shared" si="9"/>
        <v>-4.4769000000000059E-4</v>
      </c>
      <c r="G155" s="280">
        <f t="shared" si="10"/>
        <v>4.1980999999999963E-4</v>
      </c>
      <c r="H155" s="280">
        <f t="shared" si="11"/>
        <v>4.3361999999999568E-4</v>
      </c>
      <c r="I155" s="280">
        <f t="shared" si="12"/>
        <v>-1.3360000000003924E-5</v>
      </c>
    </row>
    <row r="156" spans="1:9" x14ac:dyDescent="0.25">
      <c r="A156" s="1">
        <f>+'Ejercicio 8'!B169</f>
        <v>42228</v>
      </c>
      <c r="B156" s="280">
        <f>+VLOOKUP($A156,Cetes!$A$19:$M$1126,4,FALSE)/100</f>
        <v>2.9885389999999998E-2</v>
      </c>
      <c r="C156" s="280">
        <f>+VLOOKUP($A156,Cetes!$A$19:$M$1126,7,FALSE)/100</f>
        <v>3.3451170000000002E-2</v>
      </c>
      <c r="D156" s="280">
        <f>+VLOOKUP($A156,Cetes!$A$19:$M$1126,10,FALSE)/100</f>
        <v>3.4299929999999999E-2</v>
      </c>
      <c r="E156" s="280">
        <f>+VLOOKUP($A156,Cetes!$A$19:$M$1126,13,FALSE)/100</f>
        <v>3.660004E-2</v>
      </c>
      <c r="F156" s="280">
        <f t="shared" si="9"/>
        <v>-6.590000000000068E-5</v>
      </c>
      <c r="G156" s="280">
        <f t="shared" si="10"/>
        <v>1.0957000000000328E-4</v>
      </c>
      <c r="H156" s="280">
        <f t="shared" si="11"/>
        <v>1.0000000000000286E-4</v>
      </c>
      <c r="I156" s="280">
        <f t="shared" si="12"/>
        <v>1.1341000000000129E-4</v>
      </c>
    </row>
    <row r="157" spans="1:9" x14ac:dyDescent="0.25">
      <c r="A157" s="1">
        <f>+'Ejercicio 8'!B170</f>
        <v>42229</v>
      </c>
      <c r="B157" s="280">
        <f>+VLOOKUP($A157,Cetes!$A$19:$M$1126,4,FALSE)/100</f>
        <v>2.9829469999999997E-2</v>
      </c>
      <c r="C157" s="280">
        <f>+VLOOKUP($A157,Cetes!$A$19:$M$1126,7,FALSE)/100</f>
        <v>3.3595960000000001E-2</v>
      </c>
      <c r="D157" s="280">
        <f>+VLOOKUP($A157,Cetes!$A$19:$M$1126,10,FALSE)/100</f>
        <v>3.4239909999999998E-2</v>
      </c>
      <c r="E157" s="280">
        <f>+VLOOKUP($A157,Cetes!$A$19:$M$1126,13,FALSE)/100</f>
        <v>3.6599970000000003E-2</v>
      </c>
      <c r="F157" s="280">
        <f t="shared" si="9"/>
        <v>-5.5920000000000969E-5</v>
      </c>
      <c r="G157" s="280">
        <f t="shared" si="10"/>
        <v>1.4478999999999881E-4</v>
      </c>
      <c r="H157" s="280">
        <f t="shared" si="11"/>
        <v>-6.0020000000000906E-5</v>
      </c>
      <c r="I157" s="280">
        <f t="shared" si="12"/>
        <v>-6.999999999784956E-8</v>
      </c>
    </row>
    <row r="158" spans="1:9" x14ac:dyDescent="0.25">
      <c r="A158" s="1">
        <f>+'Ejercicio 8'!B171</f>
        <v>42230</v>
      </c>
      <c r="B158" s="280">
        <f>+VLOOKUP($A158,Cetes!$A$19:$M$1126,4,FALSE)/100</f>
        <v>2.9756930000000001E-2</v>
      </c>
      <c r="C158" s="280">
        <f>+VLOOKUP($A158,Cetes!$A$19:$M$1126,7,FALSE)/100</f>
        <v>3.3411570000000002E-2</v>
      </c>
      <c r="D158" s="280">
        <f>+VLOOKUP($A158,Cetes!$A$19:$M$1126,10,FALSE)/100</f>
        <v>3.4699960000000002E-2</v>
      </c>
      <c r="E158" s="280">
        <f>+VLOOKUP($A158,Cetes!$A$19:$M$1126,13,FALSE)/100</f>
        <v>3.6500310000000001E-2</v>
      </c>
      <c r="F158" s="280">
        <f t="shared" si="9"/>
        <v>-7.2539999999995941E-5</v>
      </c>
      <c r="G158" s="280">
        <f t="shared" si="10"/>
        <v>-1.8438999999999955E-4</v>
      </c>
      <c r="H158" s="280">
        <f t="shared" si="11"/>
        <v>4.6005000000000351E-4</v>
      </c>
      <c r="I158" s="280">
        <f t="shared" si="12"/>
        <v>-9.9660000000001414E-5</v>
      </c>
    </row>
    <row r="159" spans="1:9" x14ac:dyDescent="0.25">
      <c r="A159" s="1">
        <f>+'Ejercicio 8'!B172</f>
        <v>42233</v>
      </c>
      <c r="B159" s="280">
        <f>+VLOOKUP($A159,Cetes!$A$19:$M$1126,4,FALSE)/100</f>
        <v>3.0028489999999998E-2</v>
      </c>
      <c r="C159" s="280">
        <f>+VLOOKUP($A159,Cetes!$A$19:$M$1126,7,FALSE)/100</f>
        <v>3.3404049999999998E-2</v>
      </c>
      <c r="D159" s="280">
        <f>+VLOOKUP($A159,Cetes!$A$19:$M$1126,10,FALSE)/100</f>
        <v>3.4388479999999999E-2</v>
      </c>
      <c r="E159" s="280">
        <f>+VLOOKUP($A159,Cetes!$A$19:$M$1126,13,FALSE)/100</f>
        <v>3.640003E-2</v>
      </c>
      <c r="F159" s="280">
        <f t="shared" si="9"/>
        <v>2.7155999999999708E-4</v>
      </c>
      <c r="G159" s="280">
        <f t="shared" si="10"/>
        <v>-7.5200000000039124E-6</v>
      </c>
      <c r="H159" s="280">
        <f t="shared" si="11"/>
        <v>-3.1148000000000287E-4</v>
      </c>
      <c r="I159" s="280">
        <f t="shared" si="12"/>
        <v>-1.002800000000012E-4</v>
      </c>
    </row>
    <row r="160" spans="1:9" x14ac:dyDescent="0.25">
      <c r="A160" s="1">
        <f>+'Ejercicio 8'!B173</f>
        <v>42234</v>
      </c>
      <c r="B160" s="280">
        <f>+VLOOKUP($A160,Cetes!$A$19:$M$1126,4,FALSE)/100</f>
        <v>3.0199549999999999E-2</v>
      </c>
      <c r="C160" s="280">
        <f>+VLOOKUP($A160,Cetes!$A$19:$M$1126,7,FALSE)/100</f>
        <v>3.3703569999999995E-2</v>
      </c>
      <c r="D160" s="280">
        <f>+VLOOKUP($A160,Cetes!$A$19:$M$1126,10,FALSE)/100</f>
        <v>3.4445099999999999E-2</v>
      </c>
      <c r="E160" s="280">
        <f>+VLOOKUP($A160,Cetes!$A$19:$M$1126,13,FALSE)/100</f>
        <v>3.6599979999999997E-2</v>
      </c>
      <c r="F160" s="280">
        <f t="shared" si="9"/>
        <v>1.7106000000000066E-4</v>
      </c>
      <c r="G160" s="280">
        <f t="shared" si="10"/>
        <v>2.9951999999999757E-4</v>
      </c>
      <c r="H160" s="280">
        <f t="shared" si="11"/>
        <v>5.6620000000000281E-5</v>
      </c>
      <c r="I160" s="280">
        <f t="shared" si="12"/>
        <v>1.9994999999999735E-4</v>
      </c>
    </row>
    <row r="161" spans="1:9" x14ac:dyDescent="0.25">
      <c r="A161" s="1">
        <f>+'Ejercicio 8'!B174</f>
        <v>42235</v>
      </c>
      <c r="B161" s="280">
        <f>+VLOOKUP($A161,Cetes!$A$19:$M$1126,4,FALSE)/100</f>
        <v>3.0093969999999998E-2</v>
      </c>
      <c r="C161" s="280">
        <f>+VLOOKUP($A161,Cetes!$A$19:$M$1126,7,FALSE)/100</f>
        <v>3.3495480000000001E-2</v>
      </c>
      <c r="D161" s="280">
        <f>+VLOOKUP($A161,Cetes!$A$19:$M$1126,10,FALSE)/100</f>
        <v>3.4497340000000001E-2</v>
      </c>
      <c r="E161" s="280">
        <f>+VLOOKUP($A161,Cetes!$A$19:$M$1126,13,FALSE)/100</f>
        <v>3.6349989999999999E-2</v>
      </c>
      <c r="F161" s="280">
        <f t="shared" si="9"/>
        <v>-1.0558000000000095E-4</v>
      </c>
      <c r="G161" s="280">
        <f t="shared" si="10"/>
        <v>-2.0808999999999411E-4</v>
      </c>
      <c r="H161" s="280">
        <f t="shared" si="11"/>
        <v>5.2240000000002007E-5</v>
      </c>
      <c r="I161" s="280">
        <f t="shared" si="12"/>
        <v>-2.4998999999999855E-4</v>
      </c>
    </row>
    <row r="162" spans="1:9" x14ac:dyDescent="0.25">
      <c r="A162" s="1">
        <f>+'Ejercicio 8'!B175</f>
        <v>42236</v>
      </c>
      <c r="B162" s="280">
        <f>+VLOOKUP($A162,Cetes!$A$19:$M$1126,4,FALSE)/100</f>
        <v>2.9436810000000001E-2</v>
      </c>
      <c r="C162" s="280">
        <f>+VLOOKUP($A162,Cetes!$A$19:$M$1126,7,FALSE)/100</f>
        <v>3.3499799999999996E-2</v>
      </c>
      <c r="D162" s="280">
        <f>+VLOOKUP($A162,Cetes!$A$19:$M$1126,10,FALSE)/100</f>
        <v>3.4559850000000003E-2</v>
      </c>
      <c r="E162" s="280">
        <f>+VLOOKUP($A162,Cetes!$A$19:$M$1126,13,FALSE)/100</f>
        <v>3.6309680000000004E-2</v>
      </c>
      <c r="F162" s="280">
        <f t="shared" si="9"/>
        <v>-6.5715999999999691E-4</v>
      </c>
      <c r="G162" s="280">
        <f t="shared" si="10"/>
        <v>4.319999999995161E-6</v>
      </c>
      <c r="H162" s="280">
        <f t="shared" si="11"/>
        <v>6.2510000000001731E-5</v>
      </c>
      <c r="I162" s="280">
        <f t="shared" si="12"/>
        <v>-4.0309999999994794E-5</v>
      </c>
    </row>
    <row r="163" spans="1:9" x14ac:dyDescent="0.25">
      <c r="A163" s="1">
        <f>+'Ejercicio 8'!B176</f>
        <v>42237</v>
      </c>
      <c r="B163" s="280">
        <f>+VLOOKUP($A163,Cetes!$A$19:$M$1126,4,FALSE)/100</f>
        <v>3.1200839999999997E-2</v>
      </c>
      <c r="C163" s="280">
        <f>+VLOOKUP($A163,Cetes!$A$19:$M$1126,7,FALSE)/100</f>
        <v>3.3643819999999998E-2</v>
      </c>
      <c r="D163" s="280">
        <f>+VLOOKUP($A163,Cetes!$A$19:$M$1126,10,FALSE)/100</f>
        <v>3.5006559999999999E-2</v>
      </c>
      <c r="E163" s="280">
        <f>+VLOOKUP($A163,Cetes!$A$19:$M$1126,13,FALSE)/100</f>
        <v>3.6636370000000001E-2</v>
      </c>
      <c r="F163" s="280">
        <f t="shared" si="9"/>
        <v>1.7640299999999963E-3</v>
      </c>
      <c r="G163" s="280">
        <f t="shared" si="10"/>
        <v>1.4402000000000165E-4</v>
      </c>
      <c r="H163" s="280">
        <f t="shared" si="11"/>
        <v>4.46709999999996E-4</v>
      </c>
      <c r="I163" s="280">
        <f t="shared" si="12"/>
        <v>3.2668999999999754E-4</v>
      </c>
    </row>
    <row r="164" spans="1:9" x14ac:dyDescent="0.25">
      <c r="A164" s="1">
        <f>+'Ejercicio 8'!B177</f>
        <v>42240</v>
      </c>
      <c r="B164" s="280">
        <f>+VLOOKUP($A164,Cetes!$A$19:$M$1126,4,FALSE)/100</f>
        <v>2.9400510000000001E-2</v>
      </c>
      <c r="C164" s="280">
        <f>+VLOOKUP($A164,Cetes!$A$19:$M$1126,7,FALSE)/100</f>
        <v>3.3999990000000001E-2</v>
      </c>
      <c r="D164" s="280">
        <f>+VLOOKUP($A164,Cetes!$A$19:$M$1126,10,FALSE)/100</f>
        <v>3.5199979999999999E-2</v>
      </c>
      <c r="E164" s="280">
        <f>+VLOOKUP($A164,Cetes!$A$19:$M$1126,13,FALSE)/100</f>
        <v>3.6899950000000001E-2</v>
      </c>
      <c r="F164" s="280">
        <f t="shared" si="9"/>
        <v>-1.8003299999999958E-3</v>
      </c>
      <c r="G164" s="280">
        <f t="shared" si="10"/>
        <v>3.5617000000000287E-4</v>
      </c>
      <c r="H164" s="280">
        <f t="shared" si="11"/>
        <v>1.934199999999997E-4</v>
      </c>
      <c r="I164" s="280">
        <f t="shared" si="12"/>
        <v>2.6357999999999937E-4</v>
      </c>
    </row>
    <row r="165" spans="1:9" x14ac:dyDescent="0.25">
      <c r="A165" s="1">
        <f>+'Ejercicio 8'!B178</f>
        <v>42241</v>
      </c>
      <c r="B165" s="280">
        <f>+VLOOKUP($A165,Cetes!$A$19:$M$1126,4,FALSE)/100</f>
        <v>3.1112500000000001E-2</v>
      </c>
      <c r="C165" s="280">
        <f>+VLOOKUP($A165,Cetes!$A$19:$M$1126,7,FALSE)/100</f>
        <v>3.444001E-2</v>
      </c>
      <c r="D165" s="280">
        <f>+VLOOKUP($A165,Cetes!$A$19:$M$1126,10,FALSE)/100</f>
        <v>3.5299900000000002E-2</v>
      </c>
      <c r="E165" s="280">
        <f>+VLOOKUP($A165,Cetes!$A$19:$M$1126,13,FALSE)/100</f>
        <v>3.6900000000000002E-2</v>
      </c>
      <c r="F165" s="280">
        <f t="shared" si="9"/>
        <v>1.71199E-3</v>
      </c>
      <c r="G165" s="280">
        <f t="shared" si="10"/>
        <v>4.400199999999993E-4</v>
      </c>
      <c r="H165" s="280">
        <f t="shared" si="11"/>
        <v>9.9920000000003339E-5</v>
      </c>
      <c r="I165" s="280">
        <f t="shared" si="12"/>
        <v>5.0000000001437783E-8</v>
      </c>
    </row>
    <row r="166" spans="1:9" x14ac:dyDescent="0.25">
      <c r="A166" s="1">
        <f>+'Ejercicio 8'!B179</f>
        <v>42242</v>
      </c>
      <c r="B166" s="280">
        <f>+VLOOKUP($A166,Cetes!$A$19:$M$1126,4,FALSE)/100</f>
        <v>3.1163240000000002E-2</v>
      </c>
      <c r="C166" s="280">
        <f>+VLOOKUP($A166,Cetes!$A$19:$M$1126,7,FALSE)/100</f>
        <v>3.4492189999999999E-2</v>
      </c>
      <c r="D166" s="280">
        <f>+VLOOKUP($A166,Cetes!$A$19:$M$1126,10,FALSE)/100</f>
        <v>3.5254279999999999E-2</v>
      </c>
      <c r="E166" s="280">
        <f>+VLOOKUP($A166,Cetes!$A$19:$M$1126,13,FALSE)/100</f>
        <v>3.684279E-2</v>
      </c>
      <c r="F166" s="280">
        <f t="shared" si="9"/>
        <v>5.0740000000000507E-5</v>
      </c>
      <c r="G166" s="280">
        <f t="shared" si="10"/>
        <v>5.2179999999998894E-5</v>
      </c>
      <c r="H166" s="280">
        <f t="shared" si="11"/>
        <v>-4.5620000000003158E-5</v>
      </c>
      <c r="I166" s="280">
        <f t="shared" si="12"/>
        <v>-5.7210000000001981E-5</v>
      </c>
    </row>
    <row r="167" spans="1:9" x14ac:dyDescent="0.25">
      <c r="A167" s="1">
        <f>+'Ejercicio 8'!B180</f>
        <v>42243</v>
      </c>
      <c r="B167" s="280">
        <f>+VLOOKUP($A167,Cetes!$A$19:$M$1126,4,FALSE)/100</f>
        <v>3.0999850000000002E-2</v>
      </c>
      <c r="C167" s="280">
        <f>+VLOOKUP($A167,Cetes!$A$19:$M$1126,7,FALSE)/100</f>
        <v>3.3999959999999996E-2</v>
      </c>
      <c r="D167" s="280">
        <f>+VLOOKUP($A167,Cetes!$A$19:$M$1126,10,FALSE)/100</f>
        <v>3.5100099999999995E-2</v>
      </c>
      <c r="E167" s="280">
        <f>+VLOOKUP($A167,Cetes!$A$19:$M$1126,13,FALSE)/100</f>
        <v>3.6699950000000002E-2</v>
      </c>
      <c r="F167" s="280">
        <f t="shared" si="9"/>
        <v>-1.6338999999999937E-4</v>
      </c>
      <c r="G167" s="280">
        <f t="shared" si="10"/>
        <v>-4.9223000000000322E-4</v>
      </c>
      <c r="H167" s="280">
        <f t="shared" si="11"/>
        <v>-1.5418000000000376E-4</v>
      </c>
      <c r="I167" s="280">
        <f t="shared" si="12"/>
        <v>-1.4283999999999825E-4</v>
      </c>
    </row>
    <row r="168" spans="1:9" x14ac:dyDescent="0.25">
      <c r="A168" s="1">
        <f>+'Ejercicio 8'!B181</f>
        <v>42244</v>
      </c>
      <c r="B168" s="280">
        <f>+VLOOKUP($A168,Cetes!$A$19:$M$1126,4,FALSE)/100</f>
        <v>3.0780229999999999E-2</v>
      </c>
      <c r="C168" s="280">
        <f>+VLOOKUP($A168,Cetes!$A$19:$M$1126,7,FALSE)/100</f>
        <v>3.4000170000000003E-2</v>
      </c>
      <c r="D168" s="280">
        <f>+VLOOKUP($A168,Cetes!$A$19:$M$1126,10,FALSE)/100</f>
        <v>3.5000099999999999E-2</v>
      </c>
      <c r="E168" s="280">
        <f>+VLOOKUP($A168,Cetes!$A$19:$M$1126,13,FALSE)/100</f>
        <v>3.6799999999999999E-2</v>
      </c>
      <c r="F168" s="280">
        <f t="shared" si="9"/>
        <v>-2.196200000000037E-4</v>
      </c>
      <c r="G168" s="280">
        <f t="shared" si="10"/>
        <v>2.1000000000742647E-7</v>
      </c>
      <c r="H168" s="280">
        <f t="shared" si="11"/>
        <v>-9.9999999999995925E-5</v>
      </c>
      <c r="I168" s="280">
        <f t="shared" si="12"/>
        <v>1.0004999999999736E-4</v>
      </c>
    </row>
    <row r="169" spans="1:9" x14ac:dyDescent="0.25">
      <c r="A169" s="1">
        <f>+'Ejercicio 8'!B182</f>
        <v>42247</v>
      </c>
      <c r="B169" s="280">
        <f>+VLOOKUP($A169,Cetes!$A$19:$M$1126,4,FALSE)/100</f>
        <v>2.979205E-2</v>
      </c>
      <c r="C169" s="280">
        <f>+VLOOKUP($A169,Cetes!$A$19:$M$1126,7,FALSE)/100</f>
        <v>3.3911660000000003E-2</v>
      </c>
      <c r="D169" s="280">
        <f>+VLOOKUP($A169,Cetes!$A$19:$M$1126,10,FALSE)/100</f>
        <v>3.5108519999999997E-2</v>
      </c>
      <c r="E169" s="280">
        <f>+VLOOKUP($A169,Cetes!$A$19:$M$1126,13,FALSE)/100</f>
        <v>3.6954809999999998E-2</v>
      </c>
      <c r="F169" s="280">
        <f t="shared" si="9"/>
        <v>-9.8817999999999823E-4</v>
      </c>
      <c r="G169" s="280">
        <f t="shared" si="10"/>
        <v>-8.8509999999999978E-5</v>
      </c>
      <c r="H169" s="280">
        <f t="shared" si="11"/>
        <v>1.0841999999999796E-4</v>
      </c>
      <c r="I169" s="280">
        <f t="shared" si="12"/>
        <v>1.5480999999999828E-4</v>
      </c>
    </row>
    <row r="170" spans="1:9" x14ac:dyDescent="0.25">
      <c r="A170" s="1">
        <f>+'Ejercicio 8'!B183</f>
        <v>42248</v>
      </c>
      <c r="B170" s="280">
        <f>+VLOOKUP($A170,Cetes!$A$19:$M$1126,4,FALSE)/100</f>
        <v>3.099936E-2</v>
      </c>
      <c r="C170" s="280">
        <f>+VLOOKUP($A170,Cetes!$A$19:$M$1126,7,FALSE)/100</f>
        <v>3.3800129999999998E-2</v>
      </c>
      <c r="D170" s="280">
        <f>+VLOOKUP($A170,Cetes!$A$19:$M$1126,10,FALSE)/100</f>
        <v>3.5247399999999998E-2</v>
      </c>
      <c r="E170" s="280">
        <f>+VLOOKUP($A170,Cetes!$A$19:$M$1126,13,FALSE)/100</f>
        <v>3.6937919999999999E-2</v>
      </c>
      <c r="F170" s="280">
        <f t="shared" si="9"/>
        <v>1.2073099999999996E-3</v>
      </c>
      <c r="G170" s="280">
        <f t="shared" si="10"/>
        <v>-1.1153000000000551E-4</v>
      </c>
      <c r="H170" s="280">
        <f t="shared" si="11"/>
        <v>1.3888000000000095E-4</v>
      </c>
      <c r="I170" s="280">
        <f t="shared" si="12"/>
        <v>-1.6889999999998573E-5</v>
      </c>
    </row>
    <row r="171" spans="1:9" x14ac:dyDescent="0.25">
      <c r="A171" s="1">
        <f>+'Ejercicio 8'!B184</f>
        <v>42249</v>
      </c>
      <c r="B171" s="280">
        <f>+VLOOKUP($A171,Cetes!$A$19:$M$1126,4,FALSE)/100</f>
        <v>3.1245370000000001E-2</v>
      </c>
      <c r="C171" s="280">
        <f>+VLOOKUP($A171,Cetes!$A$19:$M$1126,7,FALSE)/100</f>
        <v>3.3743330000000002E-2</v>
      </c>
      <c r="D171" s="280">
        <f>+VLOOKUP($A171,Cetes!$A$19:$M$1126,10,FALSE)/100</f>
        <v>3.5124669999999997E-2</v>
      </c>
      <c r="E171" s="280">
        <f>+VLOOKUP($A171,Cetes!$A$19:$M$1126,13,FALSE)/100</f>
        <v>3.6799979999999996E-2</v>
      </c>
      <c r="F171" s="280">
        <f t="shared" si="9"/>
        <v>2.4601000000000137E-4</v>
      </c>
      <c r="G171" s="280">
        <f t="shared" si="10"/>
        <v>-5.6799999999995743E-5</v>
      </c>
      <c r="H171" s="280">
        <f t="shared" si="11"/>
        <v>-1.2273000000000145E-4</v>
      </c>
      <c r="I171" s="280">
        <f t="shared" si="12"/>
        <v>-1.3794000000000306E-4</v>
      </c>
    </row>
    <row r="172" spans="1:9" x14ac:dyDescent="0.25">
      <c r="A172" s="1">
        <f>+'Ejercicio 8'!B185</f>
        <v>42250</v>
      </c>
      <c r="B172" s="280">
        <f>+VLOOKUP($A172,Cetes!$A$19:$M$1126,4,FALSE)/100</f>
        <v>3.1263409999999998E-2</v>
      </c>
      <c r="C172" s="280">
        <f>+VLOOKUP($A172,Cetes!$A$19:$M$1126,7,FALSE)/100</f>
        <v>3.3704200000000004E-2</v>
      </c>
      <c r="D172" s="280">
        <f>+VLOOKUP($A172,Cetes!$A$19:$M$1126,10,FALSE)/100</f>
        <v>3.5009430000000001E-2</v>
      </c>
      <c r="E172" s="280">
        <f>+VLOOKUP($A172,Cetes!$A$19:$M$1126,13,FALSE)/100</f>
        <v>3.6741579999999996E-2</v>
      </c>
      <c r="F172" s="280">
        <f t="shared" si="9"/>
        <v>1.8039999999996947E-5</v>
      </c>
      <c r="G172" s="280">
        <f t="shared" si="10"/>
        <v>-3.9129999999998333E-5</v>
      </c>
      <c r="H172" s="280">
        <f t="shared" si="11"/>
        <v>-1.1523999999999562E-4</v>
      </c>
      <c r="I172" s="280">
        <f t="shared" si="12"/>
        <v>-5.8400000000000118E-5</v>
      </c>
    </row>
    <row r="173" spans="1:9" x14ac:dyDescent="0.25">
      <c r="A173" s="1">
        <f>+'Ejercicio 8'!B186</f>
        <v>42251</v>
      </c>
      <c r="B173" s="280">
        <f>+VLOOKUP($A173,Cetes!$A$19:$M$1126,4,FALSE)/100</f>
        <v>3.1140560000000001E-2</v>
      </c>
      <c r="C173" s="280">
        <f>+VLOOKUP($A173,Cetes!$A$19:$M$1126,7,FALSE)/100</f>
        <v>3.3627549999999999E-2</v>
      </c>
      <c r="D173" s="280">
        <f>+VLOOKUP($A173,Cetes!$A$19:$M$1126,10,FALSE)/100</f>
        <v>3.4910789999999997E-2</v>
      </c>
      <c r="E173" s="280">
        <f>+VLOOKUP($A173,Cetes!$A$19:$M$1126,13,FALSE)/100</f>
        <v>3.669418E-2</v>
      </c>
      <c r="F173" s="280">
        <f t="shared" si="9"/>
        <v>-1.2284999999999727E-4</v>
      </c>
      <c r="G173" s="280">
        <f t="shared" si="10"/>
        <v>-7.6650000000004492E-5</v>
      </c>
      <c r="H173" s="280">
        <f t="shared" si="11"/>
        <v>-9.8640000000004002E-5</v>
      </c>
      <c r="I173" s="280">
        <f t="shared" si="12"/>
        <v>-4.7399999999996056E-5</v>
      </c>
    </row>
    <row r="174" spans="1:9" x14ac:dyDescent="0.25">
      <c r="A174" s="1">
        <f>+'Ejercicio 8'!B187</f>
        <v>42254</v>
      </c>
      <c r="B174" s="280">
        <f>+VLOOKUP($A174,Cetes!$A$19:$M$1126,4,FALSE)/100</f>
        <v>3.1112899999999999E-2</v>
      </c>
      <c r="C174" s="280">
        <f>+VLOOKUP($A174,Cetes!$A$19:$M$1126,7,FALSE)/100</f>
        <v>3.3666040000000001E-2</v>
      </c>
      <c r="D174" s="280">
        <f>+VLOOKUP($A174,Cetes!$A$19:$M$1126,10,FALSE)/100</f>
        <v>3.489312E-2</v>
      </c>
      <c r="E174" s="280">
        <f>+VLOOKUP($A174,Cetes!$A$19:$M$1126,13,FALSE)/100</f>
        <v>3.6647590000000001E-2</v>
      </c>
      <c r="F174" s="280">
        <f t="shared" si="9"/>
        <v>-2.7660000000002266E-5</v>
      </c>
      <c r="G174" s="280">
        <f t="shared" si="10"/>
        <v>3.8490000000002134E-5</v>
      </c>
      <c r="H174" s="280">
        <f t="shared" si="11"/>
        <v>-1.766999999999741E-5</v>
      </c>
      <c r="I174" s="280">
        <f t="shared" si="12"/>
        <v>-4.6589999999999132E-5</v>
      </c>
    </row>
    <row r="175" spans="1:9" x14ac:dyDescent="0.25">
      <c r="A175" s="1">
        <f>+'Ejercicio 8'!B188</f>
        <v>42255</v>
      </c>
      <c r="B175" s="280">
        <f>+VLOOKUP($A175,Cetes!$A$19:$M$1126,4,FALSE)/100</f>
        <v>3.1175359999999999E-2</v>
      </c>
      <c r="C175" s="280">
        <f>+VLOOKUP($A175,Cetes!$A$19:$M$1126,7,FALSE)/100</f>
        <v>3.3900100000000002E-2</v>
      </c>
      <c r="D175" s="280">
        <f>+VLOOKUP($A175,Cetes!$A$19:$M$1126,10,FALSE)/100</f>
        <v>3.5338850000000005E-2</v>
      </c>
      <c r="E175" s="280">
        <f>+VLOOKUP($A175,Cetes!$A$19:$M$1126,13,FALSE)/100</f>
        <v>3.6772159999999998E-2</v>
      </c>
      <c r="F175" s="280">
        <f t="shared" si="9"/>
        <v>6.2460000000000293E-5</v>
      </c>
      <c r="G175" s="280">
        <f t="shared" si="10"/>
        <v>2.3406000000000121E-4</v>
      </c>
      <c r="H175" s="280">
        <f t="shared" si="11"/>
        <v>4.4573000000000529E-4</v>
      </c>
      <c r="I175" s="280">
        <f t="shared" si="12"/>
        <v>1.2456999999999746E-4</v>
      </c>
    </row>
    <row r="176" spans="1:9" x14ac:dyDescent="0.25">
      <c r="A176" s="1">
        <f>+'Ejercicio 8'!B189</f>
        <v>42256</v>
      </c>
      <c r="B176" s="280">
        <f>+VLOOKUP($A176,Cetes!$A$19:$M$1126,4,FALSE)/100</f>
        <v>3.100555E-2</v>
      </c>
      <c r="C176" s="280">
        <f>+VLOOKUP($A176,Cetes!$A$19:$M$1126,7,FALSE)/100</f>
        <v>3.3753649999999996E-2</v>
      </c>
      <c r="D176" s="280">
        <f>+VLOOKUP($A176,Cetes!$A$19:$M$1126,10,FALSE)/100</f>
        <v>3.4796359999999998E-2</v>
      </c>
      <c r="E176" s="280">
        <f>+VLOOKUP($A176,Cetes!$A$19:$M$1126,13,FALSE)/100</f>
        <v>3.6499980000000001E-2</v>
      </c>
      <c r="F176" s="280">
        <f t="shared" si="9"/>
        <v>-1.6980999999999941E-4</v>
      </c>
      <c r="G176" s="280">
        <f t="shared" si="10"/>
        <v>-1.464500000000063E-4</v>
      </c>
      <c r="H176" s="280">
        <f t="shared" si="11"/>
        <v>-5.4249000000000658E-4</v>
      </c>
      <c r="I176" s="280">
        <f t="shared" si="12"/>
        <v>-2.7217999999999687E-4</v>
      </c>
    </row>
    <row r="177" spans="1:9" x14ac:dyDescent="0.25">
      <c r="A177" s="1">
        <f>+'Ejercicio 8'!B190</f>
        <v>42257</v>
      </c>
      <c r="B177" s="280">
        <f>+VLOOKUP($A177,Cetes!$A$19:$M$1126,4,FALSE)/100</f>
        <v>3.1116120000000001E-2</v>
      </c>
      <c r="C177" s="280">
        <f>+VLOOKUP($A177,Cetes!$A$19:$M$1126,7,FALSE)/100</f>
        <v>3.3799959999999997E-2</v>
      </c>
      <c r="D177" s="280">
        <f>+VLOOKUP($A177,Cetes!$A$19:$M$1126,10,FALSE)/100</f>
        <v>3.4759039999999998E-2</v>
      </c>
      <c r="E177" s="280">
        <f>+VLOOKUP($A177,Cetes!$A$19:$M$1126,13,FALSE)/100</f>
        <v>3.650457E-2</v>
      </c>
      <c r="F177" s="280">
        <f t="shared" si="9"/>
        <v>1.1057000000000081E-4</v>
      </c>
      <c r="G177" s="280">
        <f t="shared" si="10"/>
        <v>4.6310000000000795E-5</v>
      </c>
      <c r="H177" s="280">
        <f t="shared" si="11"/>
        <v>-3.7320000000000408E-5</v>
      </c>
      <c r="I177" s="280">
        <f t="shared" si="12"/>
        <v>4.5899999999987617E-6</v>
      </c>
    </row>
    <row r="178" spans="1:9" x14ac:dyDescent="0.25">
      <c r="A178" s="1">
        <f>+'Ejercicio 8'!B191</f>
        <v>42258</v>
      </c>
      <c r="B178" s="280">
        <f>+VLOOKUP($A178,Cetes!$A$19:$M$1126,4,FALSE)/100</f>
        <v>3.1299969999999996E-2</v>
      </c>
      <c r="C178" s="280">
        <f>+VLOOKUP($A178,Cetes!$A$19:$M$1126,7,FALSE)/100</f>
        <v>3.3699949999999999E-2</v>
      </c>
      <c r="D178" s="280">
        <f>+VLOOKUP($A178,Cetes!$A$19:$M$1126,10,FALSE)/100</f>
        <v>3.4499130000000003E-2</v>
      </c>
      <c r="E178" s="280">
        <f>+VLOOKUP($A178,Cetes!$A$19:$M$1126,13,FALSE)/100</f>
        <v>3.6299970000000001E-2</v>
      </c>
      <c r="F178" s="280">
        <f t="shared" si="9"/>
        <v>1.8384999999999582E-4</v>
      </c>
      <c r="G178" s="280">
        <f t="shared" si="10"/>
        <v>-1.000099999999976E-4</v>
      </c>
      <c r="H178" s="280">
        <f t="shared" si="11"/>
        <v>-2.5990999999999514E-4</v>
      </c>
      <c r="I178" s="280">
        <f t="shared" si="12"/>
        <v>-2.0459999999999923E-4</v>
      </c>
    </row>
    <row r="179" spans="1:9" x14ac:dyDescent="0.25">
      <c r="A179" s="1">
        <f>+'Ejercicio 8'!B192</f>
        <v>42261</v>
      </c>
      <c r="B179" s="280">
        <f>+VLOOKUP($A179,Cetes!$A$19:$M$1126,4,FALSE)/100</f>
        <v>3.1777180000000002E-2</v>
      </c>
      <c r="C179" s="280">
        <f>+VLOOKUP($A179,Cetes!$A$19:$M$1126,7,FALSE)/100</f>
        <v>3.3642909999999998E-2</v>
      </c>
      <c r="D179" s="280">
        <f>+VLOOKUP($A179,Cetes!$A$19:$M$1126,10,FALSE)/100</f>
        <v>3.4749959999999996E-2</v>
      </c>
      <c r="E179" s="280">
        <f>+VLOOKUP($A179,Cetes!$A$19:$M$1126,13,FALSE)/100</f>
        <v>3.7099980000000005E-2</v>
      </c>
      <c r="F179" s="280">
        <f t="shared" si="9"/>
        <v>4.7721000000000569E-4</v>
      </c>
      <c r="G179" s="280">
        <f t="shared" si="10"/>
        <v>-5.7040000000001256E-5</v>
      </c>
      <c r="H179" s="280">
        <f t="shared" si="11"/>
        <v>2.5082999999999356E-4</v>
      </c>
      <c r="I179" s="280">
        <f t="shared" si="12"/>
        <v>8.0001000000000377E-4</v>
      </c>
    </row>
    <row r="180" spans="1:9" x14ac:dyDescent="0.25">
      <c r="A180" s="1">
        <f>+'Ejercicio 8'!B193</f>
        <v>42262</v>
      </c>
      <c r="B180" s="280">
        <f>+VLOOKUP($A180,Cetes!$A$19:$M$1126,4,FALSE)/100</f>
        <v>3.1565089999999997E-2</v>
      </c>
      <c r="C180" s="280">
        <f>+VLOOKUP($A180,Cetes!$A$19:$M$1126,7,FALSE)/100</f>
        <v>3.351428E-2</v>
      </c>
      <c r="D180" s="280">
        <f>+VLOOKUP($A180,Cetes!$A$19:$M$1126,10,FALSE)/100</f>
        <v>3.46413E-2</v>
      </c>
      <c r="E180" s="280">
        <f>+VLOOKUP($A180,Cetes!$A$19:$M$1126,13,FALSE)/100</f>
        <v>3.6906479999999998E-2</v>
      </c>
      <c r="F180" s="280">
        <f t="shared" si="9"/>
        <v>-2.1209000000000505E-4</v>
      </c>
      <c r="G180" s="280">
        <f t="shared" si="10"/>
        <v>-1.2862999999999764E-4</v>
      </c>
      <c r="H180" s="280">
        <f t="shared" si="11"/>
        <v>-1.0865999999999654E-4</v>
      </c>
      <c r="I180" s="280">
        <f t="shared" si="12"/>
        <v>-1.9350000000000617E-4</v>
      </c>
    </row>
    <row r="181" spans="1:9" x14ac:dyDescent="0.25">
      <c r="A181" s="1">
        <f>+'Ejercicio 8'!B194</f>
        <v>42264</v>
      </c>
      <c r="B181" s="280">
        <f>+VLOOKUP($A181,Cetes!$A$19:$M$1126,4,FALSE)/100</f>
        <v>3.1210439999999999E-2</v>
      </c>
      <c r="C181" s="280">
        <f>+VLOOKUP($A181,Cetes!$A$19:$M$1126,7,FALSE)/100</f>
        <v>3.3029929999999999E-2</v>
      </c>
      <c r="D181" s="280">
        <f>+VLOOKUP($A181,Cetes!$A$19:$M$1126,10,FALSE)/100</f>
        <v>3.3779969999999999E-2</v>
      </c>
      <c r="E181" s="280">
        <f>+VLOOKUP($A181,Cetes!$A$19:$M$1126,13,FALSE)/100</f>
        <v>3.6029939999999996E-2</v>
      </c>
      <c r="F181" s="280">
        <f t="shared" si="9"/>
        <v>-3.5464999999999802E-4</v>
      </c>
      <c r="G181" s="280">
        <f t="shared" si="10"/>
        <v>-4.8435000000000145E-4</v>
      </c>
      <c r="H181" s="280">
        <f t="shared" si="11"/>
        <v>-8.6133000000000043E-4</v>
      </c>
      <c r="I181" s="280">
        <f t="shared" si="12"/>
        <v>-8.7654000000000204E-4</v>
      </c>
    </row>
    <row r="182" spans="1:9" x14ac:dyDescent="0.25">
      <c r="A182" s="1">
        <f>+'Ejercicio 8'!B195</f>
        <v>42265</v>
      </c>
      <c r="B182" s="280">
        <f>+VLOOKUP($A182,Cetes!$A$19:$M$1126,4,FALSE)/100</f>
        <v>3.1483500000000005E-2</v>
      </c>
      <c r="C182" s="280">
        <f>+VLOOKUP($A182,Cetes!$A$19:$M$1126,7,FALSE)/100</f>
        <v>3.2858109999999996E-2</v>
      </c>
      <c r="D182" s="280">
        <f>+VLOOKUP($A182,Cetes!$A$19:$M$1126,10,FALSE)/100</f>
        <v>3.3755320000000005E-2</v>
      </c>
      <c r="E182" s="280">
        <f>+VLOOKUP($A182,Cetes!$A$19:$M$1126,13,FALSE)/100</f>
        <v>3.5822659999999999E-2</v>
      </c>
      <c r="F182" s="280">
        <f t="shared" si="9"/>
        <v>2.7306000000000552E-4</v>
      </c>
      <c r="G182" s="280">
        <f t="shared" si="10"/>
        <v>-1.7182000000000308E-4</v>
      </c>
      <c r="H182" s="280">
        <f t="shared" si="11"/>
        <v>-2.4649999999994121E-5</v>
      </c>
      <c r="I182" s="280">
        <f t="shared" si="12"/>
        <v>-2.0727999999999719E-4</v>
      </c>
    </row>
    <row r="183" spans="1:9" x14ac:dyDescent="0.25">
      <c r="A183" s="1">
        <f>+'Ejercicio 8'!B196</f>
        <v>42268</v>
      </c>
      <c r="B183" s="280">
        <f>+VLOOKUP($A183,Cetes!$A$19:$M$1126,4,FALSE)/100</f>
        <v>3.0984870000000001E-2</v>
      </c>
      <c r="C183" s="280">
        <f>+VLOOKUP($A183,Cetes!$A$19:$M$1126,7,FALSE)/100</f>
        <v>3.2486299999999996E-2</v>
      </c>
      <c r="D183" s="280">
        <f>+VLOOKUP($A183,Cetes!$A$19:$M$1126,10,FALSE)/100</f>
        <v>3.3344520000000002E-2</v>
      </c>
      <c r="E183" s="280">
        <f>+VLOOKUP($A183,Cetes!$A$19:$M$1126,13,FALSE)/100</f>
        <v>3.5783260000000004E-2</v>
      </c>
      <c r="F183" s="280">
        <f t="shared" si="9"/>
        <v>-4.9863000000000338E-4</v>
      </c>
      <c r="G183" s="280">
        <f t="shared" si="10"/>
        <v>-3.718100000000002E-4</v>
      </c>
      <c r="H183" s="280">
        <f t="shared" si="11"/>
        <v>-4.1080000000000283E-4</v>
      </c>
      <c r="I183" s="280">
        <f t="shared" si="12"/>
        <v>-3.9399999999994995E-5</v>
      </c>
    </row>
    <row r="184" spans="1:9" x14ac:dyDescent="0.25">
      <c r="A184" s="1">
        <f>+'Ejercicio 8'!B197</f>
        <v>42269</v>
      </c>
      <c r="B184" s="280">
        <f>+VLOOKUP($A184,Cetes!$A$19:$M$1126,4,FALSE)/100</f>
        <v>2.9597780000000001E-2</v>
      </c>
      <c r="C184" s="280">
        <f>+VLOOKUP($A184,Cetes!$A$19:$M$1126,7,FALSE)/100</f>
        <v>3.1853579999999999E-2</v>
      </c>
      <c r="D184" s="280">
        <f>+VLOOKUP($A184,Cetes!$A$19:$M$1126,10,FALSE)/100</f>
        <v>3.3100089999999999E-2</v>
      </c>
      <c r="E184" s="280">
        <f>+VLOOKUP($A184,Cetes!$A$19:$M$1126,13,FALSE)/100</f>
        <v>3.5402509999999998E-2</v>
      </c>
      <c r="F184" s="280">
        <f t="shared" si="9"/>
        <v>-1.3870900000000005E-3</v>
      </c>
      <c r="G184" s="280">
        <f t="shared" si="10"/>
        <v>-6.3271999999999634E-4</v>
      </c>
      <c r="H184" s="280">
        <f t="shared" si="11"/>
        <v>-2.4443000000000381E-4</v>
      </c>
      <c r="I184" s="280">
        <f t="shared" si="12"/>
        <v>-3.8075000000000608E-4</v>
      </c>
    </row>
    <row r="185" spans="1:9" x14ac:dyDescent="0.25">
      <c r="A185" s="1">
        <f>+'Ejercicio 8'!B198</f>
        <v>42270</v>
      </c>
      <c r="B185" s="280">
        <f>+VLOOKUP($A185,Cetes!$A$19:$M$1126,4,FALSE)/100</f>
        <v>2.9972430000000001E-2</v>
      </c>
      <c r="C185" s="280">
        <f>+VLOOKUP($A185,Cetes!$A$19:$M$1126,7,FALSE)/100</f>
        <v>3.1711530000000002E-2</v>
      </c>
      <c r="D185" s="280">
        <f>+VLOOKUP($A185,Cetes!$A$19:$M$1126,10,FALSE)/100</f>
        <v>3.3108810000000002E-2</v>
      </c>
      <c r="E185" s="280">
        <f>+VLOOKUP($A185,Cetes!$A$19:$M$1126,13,FALSE)/100</f>
        <v>3.5569690000000001E-2</v>
      </c>
      <c r="F185" s="280">
        <f t="shared" si="9"/>
        <v>3.7465000000000068E-4</v>
      </c>
      <c r="G185" s="280">
        <f t="shared" si="10"/>
        <v>-1.4204999999999773E-4</v>
      </c>
      <c r="H185" s="280">
        <f t="shared" si="11"/>
        <v>8.7200000000037248E-6</v>
      </c>
      <c r="I185" s="280">
        <f t="shared" si="12"/>
        <v>1.6718000000000288E-4</v>
      </c>
    </row>
    <row r="186" spans="1:9" x14ac:dyDescent="0.25">
      <c r="A186" s="1">
        <f>+'Ejercicio 8'!B199</f>
        <v>42271</v>
      </c>
      <c r="B186" s="280">
        <f>+VLOOKUP($A186,Cetes!$A$19:$M$1126,4,FALSE)/100</f>
        <v>3.028933E-2</v>
      </c>
      <c r="C186" s="280">
        <f>+VLOOKUP($A186,Cetes!$A$19:$M$1126,7,FALSE)/100</f>
        <v>3.181353E-2</v>
      </c>
      <c r="D186" s="280">
        <f>+VLOOKUP($A186,Cetes!$A$19:$M$1126,10,FALSE)/100</f>
        <v>3.3130630000000001E-2</v>
      </c>
      <c r="E186" s="280">
        <f>+VLOOKUP($A186,Cetes!$A$19:$M$1126,13,FALSE)/100</f>
        <v>3.5984050000000004E-2</v>
      </c>
      <c r="F186" s="280">
        <f t="shared" si="9"/>
        <v>3.1689999999999843E-4</v>
      </c>
      <c r="G186" s="280">
        <f t="shared" si="10"/>
        <v>1.0199999999999793E-4</v>
      </c>
      <c r="H186" s="280">
        <f t="shared" si="11"/>
        <v>2.1819999999998785E-5</v>
      </c>
      <c r="I186" s="280">
        <f t="shared" si="12"/>
        <v>4.143600000000025E-4</v>
      </c>
    </row>
    <row r="187" spans="1:9" x14ac:dyDescent="0.25">
      <c r="A187" s="1">
        <f>+'Ejercicio 8'!B200</f>
        <v>42272</v>
      </c>
      <c r="B187" s="280">
        <f>+VLOOKUP($A187,Cetes!$A$19:$M$1126,4,FALSE)/100</f>
        <v>3.0200249999999998E-2</v>
      </c>
      <c r="C187" s="280">
        <f>+VLOOKUP($A187,Cetes!$A$19:$M$1126,7,FALSE)/100</f>
        <v>3.170005E-2</v>
      </c>
      <c r="D187" s="280">
        <f>+VLOOKUP($A187,Cetes!$A$19:$M$1126,10,FALSE)/100</f>
        <v>3.308266E-2</v>
      </c>
      <c r="E187" s="280">
        <f>+VLOOKUP($A187,Cetes!$A$19:$M$1126,13,FALSE)/100</f>
        <v>3.5909589999999998E-2</v>
      </c>
      <c r="F187" s="280">
        <f t="shared" si="9"/>
        <v>-8.9080000000001797E-5</v>
      </c>
      <c r="G187" s="280">
        <f t="shared" si="10"/>
        <v>-1.1347999999999914E-4</v>
      </c>
      <c r="H187" s="280">
        <f t="shared" si="11"/>
        <v>-4.7970000000001345E-5</v>
      </c>
      <c r="I187" s="280">
        <f t="shared" si="12"/>
        <v>-7.4460000000005355E-5</v>
      </c>
    </row>
    <row r="188" spans="1:9" x14ac:dyDescent="0.25">
      <c r="A188" s="1">
        <f>+'Ejercicio 8'!B201</f>
        <v>42275</v>
      </c>
      <c r="B188" s="280">
        <f>+VLOOKUP($A188,Cetes!$A$19:$M$1126,4,FALSE)/100</f>
        <v>3.0103789999999998E-2</v>
      </c>
      <c r="C188" s="280">
        <f>+VLOOKUP($A188,Cetes!$A$19:$M$1126,7,FALSE)/100</f>
        <v>3.1513079999999999E-2</v>
      </c>
      <c r="D188" s="280">
        <f>+VLOOKUP($A188,Cetes!$A$19:$M$1126,10,FALSE)/100</f>
        <v>3.2649560000000001E-2</v>
      </c>
      <c r="E188" s="280">
        <f>+VLOOKUP($A188,Cetes!$A$19:$M$1126,13,FALSE)/100</f>
        <v>3.5991259999999997E-2</v>
      </c>
      <c r="F188" s="280">
        <f t="shared" si="9"/>
        <v>-9.6459999999999602E-5</v>
      </c>
      <c r="G188" s="280">
        <f t="shared" si="10"/>
        <v>-1.8697000000000158E-4</v>
      </c>
      <c r="H188" s="280">
        <f t="shared" si="11"/>
        <v>-4.3309999999999876E-4</v>
      </c>
      <c r="I188" s="280">
        <f t="shared" si="12"/>
        <v>8.1669999999998966E-5</v>
      </c>
    </row>
    <row r="189" spans="1:9" x14ac:dyDescent="0.25">
      <c r="A189" s="1">
        <f>+'Ejercicio 8'!B202</f>
        <v>42276</v>
      </c>
      <c r="B189" s="280">
        <f>+VLOOKUP($A189,Cetes!$A$19:$M$1126,4,FALSE)/100</f>
        <v>3.0083269999999999E-2</v>
      </c>
      <c r="C189" s="280">
        <f>+VLOOKUP($A189,Cetes!$A$19:$M$1126,7,FALSE)/100</f>
        <v>3.1500010000000002E-2</v>
      </c>
      <c r="D189" s="280">
        <f>+VLOOKUP($A189,Cetes!$A$19:$M$1126,10,FALSE)/100</f>
        <v>3.2499899999999998E-2</v>
      </c>
      <c r="E189" s="280">
        <f>+VLOOKUP($A189,Cetes!$A$19:$M$1126,13,FALSE)/100</f>
        <v>3.6000020000000001E-2</v>
      </c>
      <c r="F189" s="280">
        <f t="shared" si="9"/>
        <v>-2.0519999999999566E-5</v>
      </c>
      <c r="G189" s="280">
        <f t="shared" si="10"/>
        <v>-1.3069999999996973E-5</v>
      </c>
      <c r="H189" s="280">
        <f t="shared" si="11"/>
        <v>-1.4966000000000285E-4</v>
      </c>
      <c r="I189" s="280">
        <f t="shared" si="12"/>
        <v>8.7600000000034872E-6</v>
      </c>
    </row>
    <row r="190" spans="1:9" x14ac:dyDescent="0.25">
      <c r="A190" s="1">
        <f>+'Ejercicio 8'!B203</f>
        <v>42277</v>
      </c>
      <c r="B190" s="280">
        <f>+VLOOKUP($A190,Cetes!$A$19:$M$1126,4,FALSE)/100</f>
        <v>2.9300739999999999E-2</v>
      </c>
      <c r="C190" s="280">
        <f>+VLOOKUP($A190,Cetes!$A$19:$M$1126,7,FALSE)/100</f>
        <v>3.130016E-2</v>
      </c>
      <c r="D190" s="280">
        <f>+VLOOKUP($A190,Cetes!$A$19:$M$1126,10,FALSE)/100</f>
        <v>3.2430029999999999E-2</v>
      </c>
      <c r="E190" s="280">
        <f>+VLOOKUP($A190,Cetes!$A$19:$M$1126,13,FALSE)/100</f>
        <v>3.6049940000000003E-2</v>
      </c>
      <c r="F190" s="280">
        <f t="shared" si="9"/>
        <v>-7.8253000000000003E-4</v>
      </c>
      <c r="G190" s="280">
        <f t="shared" si="10"/>
        <v>-1.9985000000000142E-4</v>
      </c>
      <c r="H190" s="280">
        <f t="shared" si="11"/>
        <v>-6.9869999999999655E-5</v>
      </c>
      <c r="I190" s="280">
        <f t="shared" si="12"/>
        <v>4.9920000000001907E-5</v>
      </c>
    </row>
    <row r="191" spans="1:9" x14ac:dyDescent="0.25">
      <c r="A191" s="1">
        <f>+'Ejercicio 8'!B204</f>
        <v>42278</v>
      </c>
      <c r="B191" s="280">
        <f>+VLOOKUP($A191,Cetes!$A$19:$M$1126,4,FALSE)/100</f>
        <v>3.017566E-2</v>
      </c>
      <c r="C191" s="280">
        <f>+VLOOKUP($A191,Cetes!$A$19:$M$1126,7,FALSE)/100</f>
        <v>3.1250420000000001E-2</v>
      </c>
      <c r="D191" s="280">
        <f>+VLOOKUP($A191,Cetes!$A$19:$M$1126,10,FALSE)/100</f>
        <v>3.2689949999999995E-2</v>
      </c>
      <c r="E191" s="280">
        <f>+VLOOKUP($A191,Cetes!$A$19:$M$1126,13,FALSE)/100</f>
        <v>3.6086E-2</v>
      </c>
      <c r="F191" s="280">
        <f t="shared" si="9"/>
        <v>8.7492000000000125E-4</v>
      </c>
      <c r="G191" s="280">
        <f t="shared" si="10"/>
        <v>-4.9739999999999507E-5</v>
      </c>
      <c r="H191" s="280">
        <f t="shared" si="11"/>
        <v>2.5991999999999682E-4</v>
      </c>
      <c r="I191" s="280">
        <f t="shared" si="12"/>
        <v>3.6059999999997483E-5</v>
      </c>
    </row>
    <row r="192" spans="1:9" x14ac:dyDescent="0.25">
      <c r="A192" s="1">
        <f>+'Ejercicio 8'!B205</f>
        <v>42279</v>
      </c>
      <c r="B192" s="280">
        <f>+VLOOKUP($A192,Cetes!$A$19:$M$1126,4,FALSE)/100</f>
        <v>2.9900240000000002E-2</v>
      </c>
      <c r="C192" s="280">
        <f>+VLOOKUP($A192,Cetes!$A$19:$M$1126,7,FALSE)/100</f>
        <v>3.0900069999999998E-2</v>
      </c>
      <c r="D192" s="280">
        <f>+VLOOKUP($A192,Cetes!$A$19:$M$1126,10,FALSE)/100</f>
        <v>3.2380100000000002E-2</v>
      </c>
      <c r="E192" s="280">
        <f>+VLOOKUP($A192,Cetes!$A$19:$M$1126,13,FALSE)/100</f>
        <v>3.5449959999999996E-2</v>
      </c>
      <c r="F192" s="280">
        <f t="shared" si="9"/>
        <v>-2.7541999999999844E-4</v>
      </c>
      <c r="G192" s="280">
        <f t="shared" si="10"/>
        <v>-3.5035000000000274E-4</v>
      </c>
      <c r="H192" s="280">
        <f t="shared" si="11"/>
        <v>-3.0984999999999346E-4</v>
      </c>
      <c r="I192" s="280">
        <f t="shared" si="12"/>
        <v>-6.3604000000000438E-4</v>
      </c>
    </row>
    <row r="193" spans="1:9" x14ac:dyDescent="0.25">
      <c r="A193" s="1">
        <f>+'Ejercicio 8'!B206</f>
        <v>42282</v>
      </c>
      <c r="B193" s="280">
        <f>+VLOOKUP($A193,Cetes!$A$19:$M$1126,4,FALSE)/100</f>
        <v>2.9932110000000001E-2</v>
      </c>
      <c r="C193" s="280">
        <f>+VLOOKUP($A193,Cetes!$A$19:$M$1126,7,FALSE)/100</f>
        <v>3.0801509999999997E-2</v>
      </c>
      <c r="D193" s="280">
        <f>+VLOOKUP($A193,Cetes!$A$19:$M$1126,10,FALSE)/100</f>
        <v>3.2199999999999999E-2</v>
      </c>
      <c r="E193" s="280">
        <f>+VLOOKUP($A193,Cetes!$A$19:$M$1126,13,FALSE)/100</f>
        <v>3.5406699999999999E-2</v>
      </c>
      <c r="F193" s="280">
        <f t="shared" si="9"/>
        <v>3.1869999999999815E-5</v>
      </c>
      <c r="G193" s="280">
        <f t="shared" si="10"/>
        <v>-9.8560000000001008E-5</v>
      </c>
      <c r="H193" s="280">
        <f t="shared" si="11"/>
        <v>-1.8010000000000248E-4</v>
      </c>
      <c r="I193" s="280">
        <f t="shared" si="12"/>
        <v>-4.3259999999996357E-5</v>
      </c>
    </row>
    <row r="194" spans="1:9" x14ac:dyDescent="0.25">
      <c r="A194" s="1">
        <f>+'Ejercicio 8'!B207</f>
        <v>42283</v>
      </c>
      <c r="B194" s="280">
        <f>+VLOOKUP($A194,Cetes!$A$19:$M$1126,4,FALSE)/100</f>
        <v>2.9800460000000001E-2</v>
      </c>
      <c r="C194" s="280">
        <f>+VLOOKUP($A194,Cetes!$A$19:$M$1126,7,FALSE)/100</f>
        <v>3.0753539999999999E-2</v>
      </c>
      <c r="D194" s="280">
        <f>+VLOOKUP($A194,Cetes!$A$19:$M$1126,10,FALSE)/100</f>
        <v>3.2015050000000003E-2</v>
      </c>
      <c r="E194" s="280">
        <f>+VLOOKUP($A194,Cetes!$A$19:$M$1126,13,FALSE)/100</f>
        <v>3.4899969999999995E-2</v>
      </c>
      <c r="F194" s="280">
        <f t="shared" si="9"/>
        <v>-1.3165000000000052E-4</v>
      </c>
      <c r="G194" s="280">
        <f t="shared" si="10"/>
        <v>-4.7969999999997875E-5</v>
      </c>
      <c r="H194" s="280">
        <f t="shared" si="11"/>
        <v>-1.8494999999999623E-4</v>
      </c>
      <c r="I194" s="280">
        <f t="shared" si="12"/>
        <v>-5.0673000000000384E-4</v>
      </c>
    </row>
    <row r="195" spans="1:9" x14ac:dyDescent="0.25">
      <c r="A195" s="1">
        <f>+'Ejercicio 8'!B208</f>
        <v>42284</v>
      </c>
      <c r="B195" s="280">
        <f>+VLOOKUP($A195,Cetes!$A$19:$M$1126,4,FALSE)/100</f>
        <v>2.9836120000000001E-2</v>
      </c>
      <c r="C195" s="280">
        <f>+VLOOKUP($A195,Cetes!$A$19:$M$1126,7,FALSE)/100</f>
        <v>3.0793040000000001E-2</v>
      </c>
      <c r="D195" s="280">
        <f>+VLOOKUP($A195,Cetes!$A$19:$M$1126,10,FALSE)/100</f>
        <v>3.1705560000000001E-2</v>
      </c>
      <c r="E195" s="280">
        <f>+VLOOKUP($A195,Cetes!$A$19:$M$1126,13,FALSE)/100</f>
        <v>3.4300009999999999E-2</v>
      </c>
      <c r="F195" s="280">
        <f t="shared" si="9"/>
        <v>3.5659999999999858E-5</v>
      </c>
      <c r="G195" s="280">
        <f t="shared" si="10"/>
        <v>3.950000000000134E-5</v>
      </c>
      <c r="H195" s="280">
        <f t="shared" si="11"/>
        <v>-3.0949000000000254E-4</v>
      </c>
      <c r="I195" s="280">
        <f t="shared" si="12"/>
        <v>-5.9995999999999661E-4</v>
      </c>
    </row>
    <row r="196" spans="1:9" x14ac:dyDescent="0.25">
      <c r="A196" s="1">
        <f>+'Ejercicio 8'!B209</f>
        <v>42285</v>
      </c>
      <c r="B196" s="280">
        <f>+VLOOKUP($A196,Cetes!$A$19:$M$1126,4,FALSE)/100</f>
        <v>2.982431E-2</v>
      </c>
      <c r="C196" s="280">
        <f>+VLOOKUP($A196,Cetes!$A$19:$M$1126,7,FALSE)/100</f>
        <v>3.120059E-2</v>
      </c>
      <c r="D196" s="280">
        <f>+VLOOKUP($A196,Cetes!$A$19:$M$1126,10,FALSE)/100</f>
        <v>3.1700069999999997E-2</v>
      </c>
      <c r="E196" s="280">
        <f>+VLOOKUP($A196,Cetes!$A$19:$M$1126,13,FALSE)/100</f>
        <v>3.379534E-2</v>
      </c>
      <c r="F196" s="280">
        <f t="shared" si="9"/>
        <v>-1.1810000000000986E-5</v>
      </c>
      <c r="G196" s="280">
        <f t="shared" si="10"/>
        <v>4.0754999999999958E-4</v>
      </c>
      <c r="H196" s="280">
        <f t="shared" si="11"/>
        <v>-5.4900000000038252E-6</v>
      </c>
      <c r="I196" s="280">
        <f t="shared" si="12"/>
        <v>-5.0466999999999873E-4</v>
      </c>
    </row>
    <row r="197" spans="1:9" x14ac:dyDescent="0.25">
      <c r="A197" s="1">
        <f>+'Ejercicio 8'!B210</f>
        <v>42286</v>
      </c>
      <c r="B197" s="280">
        <f>+VLOOKUP($A197,Cetes!$A$19:$M$1126,4,FALSE)/100</f>
        <v>2.977836E-2</v>
      </c>
      <c r="C197" s="280">
        <f>+VLOOKUP($A197,Cetes!$A$19:$M$1126,7,FALSE)/100</f>
        <v>3.1266910000000002E-2</v>
      </c>
      <c r="D197" s="280">
        <f>+VLOOKUP($A197,Cetes!$A$19:$M$1126,10,FALSE)/100</f>
        <v>3.1706709999999999E-2</v>
      </c>
      <c r="E197" s="280">
        <f>+VLOOKUP($A197,Cetes!$A$19:$M$1126,13,FALSE)/100</f>
        <v>3.4227300000000002E-2</v>
      </c>
      <c r="F197" s="280">
        <f t="shared" si="9"/>
        <v>-4.5949999999999463E-5</v>
      </c>
      <c r="G197" s="280">
        <f t="shared" si="10"/>
        <v>6.6320000000001655E-5</v>
      </c>
      <c r="H197" s="280">
        <f t="shared" si="11"/>
        <v>6.6400000000021997E-6</v>
      </c>
      <c r="I197" s="280">
        <f t="shared" si="12"/>
        <v>4.3196000000000206E-4</v>
      </c>
    </row>
    <row r="198" spans="1:9" x14ac:dyDescent="0.25">
      <c r="A198" s="1">
        <f>+'Ejercicio 8'!B211</f>
        <v>42289</v>
      </c>
      <c r="B198" s="280">
        <f>+VLOOKUP($A198,Cetes!$A$19:$M$1126,4,FALSE)/100</f>
        <v>2.964899E-2</v>
      </c>
      <c r="C198" s="280">
        <f>+VLOOKUP($A198,Cetes!$A$19:$M$1126,7,FALSE)/100</f>
        <v>3.120011E-2</v>
      </c>
      <c r="D198" s="280">
        <f>+VLOOKUP($A198,Cetes!$A$19:$M$1126,10,FALSE)/100</f>
        <v>3.1682349999999998E-2</v>
      </c>
      <c r="E198" s="280">
        <f>+VLOOKUP($A198,Cetes!$A$19:$M$1126,13,FALSE)/100</f>
        <v>3.4589759999999997E-2</v>
      </c>
      <c r="F198" s="280">
        <f t="shared" ref="F198:F261" si="13">+B198-B197</f>
        <v>-1.2937000000000018E-4</v>
      </c>
      <c r="G198" s="280">
        <f t="shared" ref="G198:G261" si="14">+C198-C197</f>
        <v>-6.6800000000002274E-5</v>
      </c>
      <c r="H198" s="280">
        <f t="shared" ref="H198:H261" si="15">+D198-D197</f>
        <v>-2.4360000000001047E-5</v>
      </c>
      <c r="I198" s="280">
        <f t="shared" ref="I198:I261" si="16">+E198-E197</f>
        <v>3.6245999999999501E-4</v>
      </c>
    </row>
    <row r="199" spans="1:9" x14ac:dyDescent="0.25">
      <c r="A199" s="1">
        <f>+'Ejercicio 8'!B212</f>
        <v>42290</v>
      </c>
      <c r="B199" s="280">
        <f>+VLOOKUP($A199,Cetes!$A$19:$M$1126,4,FALSE)/100</f>
        <v>2.9800460000000001E-2</v>
      </c>
      <c r="C199" s="280">
        <f>+VLOOKUP($A199,Cetes!$A$19:$M$1126,7,FALSE)/100</f>
        <v>3.1184310000000003E-2</v>
      </c>
      <c r="D199" s="280">
        <f>+VLOOKUP($A199,Cetes!$A$19:$M$1126,10,FALSE)/100</f>
        <v>3.1700079999999999E-2</v>
      </c>
      <c r="E199" s="280">
        <f>+VLOOKUP($A199,Cetes!$A$19:$M$1126,13,FALSE)/100</f>
        <v>3.4589509999999997E-2</v>
      </c>
      <c r="F199" s="280">
        <f t="shared" si="13"/>
        <v>1.5147000000000077E-4</v>
      </c>
      <c r="G199" s="280">
        <f t="shared" si="14"/>
        <v>-1.5799999999996373E-5</v>
      </c>
      <c r="H199" s="280">
        <f t="shared" si="15"/>
        <v>1.7730000000000523E-5</v>
      </c>
      <c r="I199" s="280">
        <f t="shared" si="16"/>
        <v>-2.5000000000025002E-7</v>
      </c>
    </row>
    <row r="200" spans="1:9" x14ac:dyDescent="0.25">
      <c r="A200" s="1">
        <f>+'Ejercicio 8'!B213</f>
        <v>42291</v>
      </c>
      <c r="B200" s="280">
        <f>+VLOOKUP($A200,Cetes!$A$19:$M$1126,4,FALSE)/100</f>
        <v>2.9799989999999998E-2</v>
      </c>
      <c r="C200" s="280">
        <f>+VLOOKUP($A200,Cetes!$A$19:$M$1126,7,FALSE)/100</f>
        <v>3.1000169999999997E-2</v>
      </c>
      <c r="D200" s="280">
        <f>+VLOOKUP($A200,Cetes!$A$19:$M$1126,10,FALSE)/100</f>
        <v>3.1600000000000003E-2</v>
      </c>
      <c r="E200" s="280">
        <f>+VLOOKUP($A200,Cetes!$A$19:$M$1126,13,FALSE)/100</f>
        <v>3.3999979999999999E-2</v>
      </c>
      <c r="F200" s="280">
        <f t="shared" si="13"/>
        <v>-4.7000000000241293E-7</v>
      </c>
      <c r="G200" s="280">
        <f t="shared" si="14"/>
        <v>-1.8414000000000624E-4</v>
      </c>
      <c r="H200" s="280">
        <f t="shared" si="15"/>
        <v>-1.0007999999999545E-4</v>
      </c>
      <c r="I200" s="280">
        <f t="shared" si="16"/>
        <v>-5.8952999999999783E-4</v>
      </c>
    </row>
    <row r="201" spans="1:9" x14ac:dyDescent="0.25">
      <c r="A201" s="1">
        <f>+'Ejercicio 8'!B214</f>
        <v>42292</v>
      </c>
      <c r="B201" s="280">
        <f>+VLOOKUP($A201,Cetes!$A$19:$M$1126,4,FALSE)/100</f>
        <v>2.9999980000000002E-2</v>
      </c>
      <c r="C201" s="280">
        <f>+VLOOKUP($A201,Cetes!$A$19:$M$1126,7,FALSE)/100</f>
        <v>3.0900009999999999E-2</v>
      </c>
      <c r="D201" s="280">
        <f>+VLOOKUP($A201,Cetes!$A$19:$M$1126,10,FALSE)/100</f>
        <v>3.2199939999999996E-2</v>
      </c>
      <c r="E201" s="280">
        <f>+VLOOKUP($A201,Cetes!$A$19:$M$1126,13,FALSE)/100</f>
        <v>3.4700019999999998E-2</v>
      </c>
      <c r="F201" s="280">
        <f t="shared" si="13"/>
        <v>1.9999000000000405E-4</v>
      </c>
      <c r="G201" s="280">
        <f t="shared" si="14"/>
        <v>-1.0015999999999844E-4</v>
      </c>
      <c r="H201" s="280">
        <f t="shared" si="15"/>
        <v>5.9993999999999326E-4</v>
      </c>
      <c r="I201" s="280">
        <f t="shared" si="16"/>
        <v>7.00039999999999E-4</v>
      </c>
    </row>
    <row r="202" spans="1:9" x14ac:dyDescent="0.25">
      <c r="A202" s="1">
        <f>+'Ejercicio 8'!B215</f>
        <v>42293</v>
      </c>
      <c r="B202" s="280">
        <f>+VLOOKUP($A202,Cetes!$A$19:$M$1126,4,FALSE)/100</f>
        <v>3.014667E-2</v>
      </c>
      <c r="C202" s="280">
        <f>+VLOOKUP($A202,Cetes!$A$19:$M$1126,7,FALSE)/100</f>
        <v>3.1017470000000002E-2</v>
      </c>
      <c r="D202" s="280">
        <f>+VLOOKUP($A202,Cetes!$A$19:$M$1126,10,FALSE)/100</f>
        <v>3.2199949999999998E-2</v>
      </c>
      <c r="E202" s="280">
        <f>+VLOOKUP($A202,Cetes!$A$19:$M$1126,13,FALSE)/100</f>
        <v>3.4499990000000001E-2</v>
      </c>
      <c r="F202" s="280">
        <f t="shared" si="13"/>
        <v>1.4668999999999793E-4</v>
      </c>
      <c r="G202" s="280">
        <f t="shared" si="14"/>
        <v>1.1746000000000326E-4</v>
      </c>
      <c r="H202" s="280">
        <f t="shared" si="15"/>
        <v>1.0000000001675335E-8</v>
      </c>
      <c r="I202" s="280">
        <f t="shared" si="16"/>
        <v>-2.0002999999999688E-4</v>
      </c>
    </row>
    <row r="203" spans="1:9" x14ac:dyDescent="0.25">
      <c r="A203" s="1">
        <f>+'Ejercicio 8'!B216</f>
        <v>42296</v>
      </c>
      <c r="B203" s="280">
        <f>+VLOOKUP($A203,Cetes!$A$19:$M$1126,4,FALSE)/100</f>
        <v>3.0067650000000001E-2</v>
      </c>
      <c r="C203" s="280">
        <f>+VLOOKUP($A203,Cetes!$A$19:$M$1126,7,FALSE)/100</f>
        <v>3.1100140000000002E-2</v>
      </c>
      <c r="D203" s="280">
        <f>+VLOOKUP($A203,Cetes!$A$19:$M$1126,10,FALSE)/100</f>
        <v>3.23004E-2</v>
      </c>
      <c r="E203" s="280">
        <f>+VLOOKUP($A203,Cetes!$A$19:$M$1126,13,FALSE)/100</f>
        <v>3.4499950000000001E-2</v>
      </c>
      <c r="F203" s="280">
        <f t="shared" si="13"/>
        <v>-7.9019999999999091E-5</v>
      </c>
      <c r="G203" s="280">
        <f t="shared" si="14"/>
        <v>8.2669999999999966E-5</v>
      </c>
      <c r="H203" s="280">
        <f t="shared" si="15"/>
        <v>1.0045000000000193E-4</v>
      </c>
      <c r="I203" s="280">
        <f t="shared" si="16"/>
        <v>-3.9999999999762448E-8</v>
      </c>
    </row>
    <row r="204" spans="1:9" x14ac:dyDescent="0.25">
      <c r="A204" s="1">
        <f>+'Ejercicio 8'!B217</f>
        <v>42297</v>
      </c>
      <c r="B204" s="280">
        <f>+VLOOKUP($A204,Cetes!$A$19:$M$1126,4,FALSE)/100</f>
        <v>3.0199549999999999E-2</v>
      </c>
      <c r="C204" s="280">
        <f>+VLOOKUP($A204,Cetes!$A$19:$M$1126,7,FALSE)/100</f>
        <v>3.1321120000000001E-2</v>
      </c>
      <c r="D204" s="280">
        <f>+VLOOKUP($A204,Cetes!$A$19:$M$1126,10,FALSE)/100</f>
        <v>3.2600039999999997E-2</v>
      </c>
      <c r="E204" s="280">
        <f>+VLOOKUP($A204,Cetes!$A$19:$M$1126,13,FALSE)/100</f>
        <v>3.4601099999999996E-2</v>
      </c>
      <c r="F204" s="280">
        <f t="shared" si="13"/>
        <v>1.318999999999973E-4</v>
      </c>
      <c r="G204" s="280">
        <f t="shared" si="14"/>
        <v>2.2097999999999909E-4</v>
      </c>
      <c r="H204" s="280">
        <f t="shared" si="15"/>
        <v>2.9963999999999685E-4</v>
      </c>
      <c r="I204" s="280">
        <f t="shared" si="16"/>
        <v>1.011499999999943E-4</v>
      </c>
    </row>
    <row r="205" spans="1:9" x14ac:dyDescent="0.25">
      <c r="A205" s="1">
        <f>+'Ejercicio 8'!B218</f>
        <v>42298</v>
      </c>
      <c r="B205" s="280">
        <f>+VLOOKUP($A205,Cetes!$A$19:$M$1126,4,FALSE)/100</f>
        <v>3.0274640000000002E-2</v>
      </c>
      <c r="C205" s="280">
        <f>+VLOOKUP($A205,Cetes!$A$19:$M$1126,7,FALSE)/100</f>
        <v>3.1200019999999998E-2</v>
      </c>
      <c r="D205" s="280">
        <f>+VLOOKUP($A205,Cetes!$A$19:$M$1126,10,FALSE)/100</f>
        <v>3.2599889999999999E-2</v>
      </c>
      <c r="E205" s="280">
        <f>+VLOOKUP($A205,Cetes!$A$19:$M$1126,13,FALSE)/100</f>
        <v>3.4723790000000004E-2</v>
      </c>
      <c r="F205" s="280">
        <f t="shared" si="13"/>
        <v>7.5090000000003349E-5</v>
      </c>
      <c r="G205" s="280">
        <f t="shared" si="14"/>
        <v>-1.2110000000000246E-4</v>
      </c>
      <c r="H205" s="280">
        <f t="shared" si="15"/>
        <v>-1.4999999999737446E-7</v>
      </c>
      <c r="I205" s="280">
        <f t="shared" si="16"/>
        <v>1.2269000000000863E-4</v>
      </c>
    </row>
    <row r="206" spans="1:9" x14ac:dyDescent="0.25">
      <c r="A206" s="1">
        <f>+'Ejercicio 8'!B219</f>
        <v>42299</v>
      </c>
      <c r="B206" s="280">
        <f>+VLOOKUP($A206,Cetes!$A$19:$M$1126,4,FALSE)/100</f>
        <v>3.0272540000000001E-2</v>
      </c>
      <c r="C206" s="280">
        <f>+VLOOKUP($A206,Cetes!$A$19:$M$1126,7,FALSE)/100</f>
        <v>3.121144E-2</v>
      </c>
      <c r="D206" s="280">
        <f>+VLOOKUP($A206,Cetes!$A$19:$M$1126,10,FALSE)/100</f>
        <v>3.2500010000000003E-2</v>
      </c>
      <c r="E206" s="280">
        <f>+VLOOKUP($A206,Cetes!$A$19:$M$1126,13,FALSE)/100</f>
        <v>3.4607190000000003E-2</v>
      </c>
      <c r="F206" s="280">
        <f t="shared" si="13"/>
        <v>-2.1000000000014063E-6</v>
      </c>
      <c r="G206" s="280">
        <f t="shared" si="14"/>
        <v>1.1420000000001568E-5</v>
      </c>
      <c r="H206" s="280">
        <f t="shared" si="15"/>
        <v>-9.9879999999996638E-5</v>
      </c>
      <c r="I206" s="280">
        <f t="shared" si="16"/>
        <v>-1.1660000000000142E-4</v>
      </c>
    </row>
    <row r="207" spans="1:9" x14ac:dyDescent="0.25">
      <c r="A207" s="1">
        <f>+'Ejercicio 8'!B220</f>
        <v>42300</v>
      </c>
      <c r="B207" s="280">
        <f>+VLOOKUP($A207,Cetes!$A$19:$M$1126,4,FALSE)/100</f>
        <v>3.0241769999999998E-2</v>
      </c>
      <c r="C207" s="280">
        <f>+VLOOKUP($A207,Cetes!$A$19:$M$1126,7,FALSE)/100</f>
        <v>3.124416E-2</v>
      </c>
      <c r="D207" s="280">
        <f>+VLOOKUP($A207,Cetes!$A$19:$M$1126,10,FALSE)/100</f>
        <v>3.2399900000000002E-2</v>
      </c>
      <c r="E207" s="280">
        <f>+VLOOKUP($A207,Cetes!$A$19:$M$1126,13,FALSE)/100</f>
        <v>3.4616679999999997E-2</v>
      </c>
      <c r="F207" s="280">
        <f t="shared" si="13"/>
        <v>-3.0770000000002878E-5</v>
      </c>
      <c r="G207" s="280">
        <f t="shared" si="14"/>
        <v>3.2719999999999971E-5</v>
      </c>
      <c r="H207" s="280">
        <f t="shared" si="15"/>
        <v>-1.0011000000000048E-4</v>
      </c>
      <c r="I207" s="280">
        <f t="shared" si="16"/>
        <v>9.4899999999939477E-6</v>
      </c>
    </row>
    <row r="208" spans="1:9" x14ac:dyDescent="0.25">
      <c r="A208" s="1">
        <f>+'Ejercicio 8'!B221</f>
        <v>42303</v>
      </c>
      <c r="B208" s="280">
        <f>+VLOOKUP($A208,Cetes!$A$19:$M$1126,4,FALSE)/100</f>
        <v>3.020018E-2</v>
      </c>
      <c r="C208" s="280">
        <f>+VLOOKUP($A208,Cetes!$A$19:$M$1126,7,FALSE)/100</f>
        <v>3.1300089999999996E-2</v>
      </c>
      <c r="D208" s="280">
        <f>+VLOOKUP($A208,Cetes!$A$19:$M$1126,10,FALSE)/100</f>
        <v>3.2300080000000002E-2</v>
      </c>
      <c r="E208" s="280">
        <f>+VLOOKUP($A208,Cetes!$A$19:$M$1126,13,FALSE)/100</f>
        <v>3.4800049999999999E-2</v>
      </c>
      <c r="F208" s="280">
        <f t="shared" si="13"/>
        <v>-4.1589999999997601E-5</v>
      </c>
      <c r="G208" s="280">
        <f t="shared" si="14"/>
        <v>5.5929999999995705E-5</v>
      </c>
      <c r="H208" s="280">
        <f t="shared" si="15"/>
        <v>-9.9820000000000464E-5</v>
      </c>
      <c r="I208" s="280">
        <f t="shared" si="16"/>
        <v>1.8337000000000214E-4</v>
      </c>
    </row>
    <row r="209" spans="1:9" x14ac:dyDescent="0.25">
      <c r="A209" s="1">
        <f>+'Ejercicio 8'!B222</f>
        <v>42304</v>
      </c>
      <c r="B209" s="280">
        <f>+VLOOKUP($A209,Cetes!$A$19:$M$1126,4,FALSE)/100</f>
        <v>3.0678800000000003E-2</v>
      </c>
      <c r="C209" s="280">
        <f>+VLOOKUP($A209,Cetes!$A$19:$M$1126,7,FALSE)/100</f>
        <v>3.1462620000000004E-2</v>
      </c>
      <c r="D209" s="280">
        <f>+VLOOKUP($A209,Cetes!$A$19:$M$1126,10,FALSE)/100</f>
        <v>3.2398829999999997E-2</v>
      </c>
      <c r="E209" s="280">
        <f>+VLOOKUP($A209,Cetes!$A$19:$M$1126,13,FALSE)/100</f>
        <v>3.4730179999999999E-2</v>
      </c>
      <c r="F209" s="280">
        <f t="shared" si="13"/>
        <v>4.7862000000000252E-4</v>
      </c>
      <c r="G209" s="280">
        <f t="shared" si="14"/>
        <v>1.6253000000000795E-4</v>
      </c>
      <c r="H209" s="280">
        <f t="shared" si="15"/>
        <v>9.8749999999994675E-5</v>
      </c>
      <c r="I209" s="280">
        <f t="shared" si="16"/>
        <v>-6.9869999999999655E-5</v>
      </c>
    </row>
    <row r="210" spans="1:9" x14ac:dyDescent="0.25">
      <c r="A210" s="1">
        <f>+'Ejercicio 8'!B223</f>
        <v>42305</v>
      </c>
      <c r="B210" s="280">
        <f>+VLOOKUP($A210,Cetes!$A$19:$M$1126,4,FALSE)/100</f>
        <v>3.018759E-2</v>
      </c>
      <c r="C210" s="280">
        <f>+VLOOKUP($A210,Cetes!$A$19:$M$1126,7,FALSE)/100</f>
        <v>3.1186270000000002E-2</v>
      </c>
      <c r="D210" s="280">
        <f>+VLOOKUP($A210,Cetes!$A$19:$M$1126,10,FALSE)/100</f>
        <v>3.2557599999999999E-2</v>
      </c>
      <c r="E210" s="280">
        <f>+VLOOKUP($A210,Cetes!$A$19:$M$1126,13,FALSE)/100</f>
        <v>3.5128220000000002E-2</v>
      </c>
      <c r="F210" s="280">
        <f t="shared" si="13"/>
        <v>-4.9121000000000234E-4</v>
      </c>
      <c r="G210" s="280">
        <f t="shared" si="14"/>
        <v>-2.7635000000000159E-4</v>
      </c>
      <c r="H210" s="280">
        <f t="shared" si="15"/>
        <v>1.5877000000000252E-4</v>
      </c>
      <c r="I210" s="280">
        <f t="shared" si="16"/>
        <v>3.9804000000000228E-4</v>
      </c>
    </row>
    <row r="211" spans="1:9" x14ac:dyDescent="0.25">
      <c r="A211" s="1">
        <f>+'Ejercicio 8'!B224</f>
        <v>42306</v>
      </c>
      <c r="B211" s="280">
        <f>+VLOOKUP($A211,Cetes!$A$19:$M$1126,4,FALSE)/100</f>
        <v>3.0058109999999999E-2</v>
      </c>
      <c r="C211" s="280">
        <f>+VLOOKUP($A211,Cetes!$A$19:$M$1126,7,FALSE)/100</f>
        <v>3.1530550000000004E-2</v>
      </c>
      <c r="D211" s="280">
        <f>+VLOOKUP($A211,Cetes!$A$19:$M$1126,10,FALSE)/100</f>
        <v>3.3300459999999997E-2</v>
      </c>
      <c r="E211" s="280">
        <f>+VLOOKUP($A211,Cetes!$A$19:$M$1126,13,FALSE)/100</f>
        <v>3.5499429999999998E-2</v>
      </c>
      <c r="F211" s="280">
        <f t="shared" si="13"/>
        <v>-1.2948000000000126E-4</v>
      </c>
      <c r="G211" s="280">
        <f t="shared" si="14"/>
        <v>3.4428000000000236E-4</v>
      </c>
      <c r="H211" s="280">
        <f t="shared" si="15"/>
        <v>7.4285999999999797E-4</v>
      </c>
      <c r="I211" s="280">
        <f t="shared" si="16"/>
        <v>3.7120999999999682E-4</v>
      </c>
    </row>
    <row r="212" spans="1:9" x14ac:dyDescent="0.25">
      <c r="A212" s="1">
        <f>+'Ejercicio 8'!B225</f>
        <v>42307</v>
      </c>
      <c r="B212" s="280">
        <f>+VLOOKUP($A212,Cetes!$A$19:$M$1126,4,FALSE)/100</f>
        <v>3.0014080000000002E-2</v>
      </c>
      <c r="C212" s="280">
        <f>+VLOOKUP($A212,Cetes!$A$19:$M$1126,7,FALSE)/100</f>
        <v>3.1249030000000001E-2</v>
      </c>
      <c r="D212" s="280">
        <f>+VLOOKUP($A212,Cetes!$A$19:$M$1126,10,FALSE)/100</f>
        <v>3.3100770000000002E-2</v>
      </c>
      <c r="E212" s="280">
        <f>+VLOOKUP($A212,Cetes!$A$19:$M$1126,13,FALSE)/100</f>
        <v>3.5299959999999998E-2</v>
      </c>
      <c r="F212" s="280">
        <f t="shared" si="13"/>
        <v>-4.4029999999996988E-5</v>
      </c>
      <c r="G212" s="280">
        <f t="shared" si="14"/>
        <v>-2.8152000000000385E-4</v>
      </c>
      <c r="H212" s="280">
        <f t="shared" si="15"/>
        <v>-1.9968999999999543E-4</v>
      </c>
      <c r="I212" s="280">
        <f t="shared" si="16"/>
        <v>-1.994700000000002E-4</v>
      </c>
    </row>
    <row r="213" spans="1:9" x14ac:dyDescent="0.25">
      <c r="A213" s="1">
        <f>+'Ejercicio 8'!B226</f>
        <v>42311</v>
      </c>
      <c r="B213" s="280">
        <f>+VLOOKUP($A213,Cetes!$A$19:$M$1126,4,FALSE)/100</f>
        <v>2.9773749999999998E-2</v>
      </c>
      <c r="C213" s="280">
        <f>+VLOOKUP($A213,Cetes!$A$19:$M$1126,7,FALSE)/100</f>
        <v>3.1199180000000003E-2</v>
      </c>
      <c r="D213" s="280">
        <f>+VLOOKUP($A213,Cetes!$A$19:$M$1126,10,FALSE)/100</f>
        <v>3.3300089999999997E-2</v>
      </c>
      <c r="E213" s="280">
        <f>+VLOOKUP($A213,Cetes!$A$19:$M$1126,13,FALSE)/100</f>
        <v>3.5335580000000005E-2</v>
      </c>
      <c r="F213" s="280">
        <f t="shared" si="13"/>
        <v>-2.4033000000000387E-4</v>
      </c>
      <c r="G213" s="280">
        <f t="shared" si="14"/>
        <v>-4.9849999999997119E-5</v>
      </c>
      <c r="H213" s="280">
        <f t="shared" si="15"/>
        <v>1.9931999999999589E-4</v>
      </c>
      <c r="I213" s="280">
        <f t="shared" si="16"/>
        <v>3.5620000000007035E-5</v>
      </c>
    </row>
    <row r="214" spans="1:9" x14ac:dyDescent="0.25">
      <c r="A214" s="1">
        <f>+'Ejercicio 8'!B227</f>
        <v>42312</v>
      </c>
      <c r="B214" s="280">
        <f>+VLOOKUP($A214,Cetes!$A$19:$M$1126,4,FALSE)/100</f>
        <v>2.9366430000000002E-2</v>
      </c>
      <c r="C214" s="280">
        <f>+VLOOKUP($A214,Cetes!$A$19:$M$1126,7,FALSE)/100</f>
        <v>3.1679289999999999E-2</v>
      </c>
      <c r="D214" s="280">
        <f>+VLOOKUP($A214,Cetes!$A$19:$M$1126,10,FALSE)/100</f>
        <v>3.3358720000000001E-2</v>
      </c>
      <c r="E214" s="280">
        <f>+VLOOKUP($A214,Cetes!$A$19:$M$1126,13,FALSE)/100</f>
        <v>3.5521530000000003E-2</v>
      </c>
      <c r="F214" s="280">
        <f t="shared" si="13"/>
        <v>-4.0731999999999574E-4</v>
      </c>
      <c r="G214" s="280">
        <f t="shared" si="14"/>
        <v>4.801099999999954E-4</v>
      </c>
      <c r="H214" s="280">
        <f t="shared" si="15"/>
        <v>5.8630000000003957E-5</v>
      </c>
      <c r="I214" s="280">
        <f t="shared" si="16"/>
        <v>1.8594999999999723E-4</v>
      </c>
    </row>
    <row r="215" spans="1:9" x14ac:dyDescent="0.25">
      <c r="A215" s="1">
        <f>+'Ejercicio 8'!B228</f>
        <v>42313</v>
      </c>
      <c r="B215" s="280">
        <f>+VLOOKUP($A215,Cetes!$A$19:$M$1126,4,FALSE)/100</f>
        <v>2.9993519999999999E-2</v>
      </c>
      <c r="C215" s="280">
        <f>+VLOOKUP($A215,Cetes!$A$19:$M$1126,7,FALSE)/100</f>
        <v>3.1657560000000001E-2</v>
      </c>
      <c r="D215" s="280">
        <f>+VLOOKUP($A215,Cetes!$A$19:$M$1126,10,FALSE)/100</f>
        <v>3.3248509999999995E-2</v>
      </c>
      <c r="E215" s="280">
        <f>+VLOOKUP($A215,Cetes!$A$19:$M$1126,13,FALSE)/100</f>
        <v>3.5829670000000001E-2</v>
      </c>
      <c r="F215" s="280">
        <f t="shared" si="13"/>
        <v>6.2708999999999682E-4</v>
      </c>
      <c r="G215" s="280">
        <f t="shared" si="14"/>
        <v>-2.1729999999997585E-5</v>
      </c>
      <c r="H215" s="280">
        <f t="shared" si="15"/>
        <v>-1.1021000000000641E-4</v>
      </c>
      <c r="I215" s="280">
        <f t="shared" si="16"/>
        <v>3.0813999999999842E-4</v>
      </c>
    </row>
    <row r="216" spans="1:9" x14ac:dyDescent="0.25">
      <c r="A216" s="1">
        <f>+'Ejercicio 8'!B229</f>
        <v>42314</v>
      </c>
      <c r="B216" s="280">
        <f>+VLOOKUP($A216,Cetes!$A$19:$M$1126,4,FALSE)/100</f>
        <v>2.978372E-2</v>
      </c>
      <c r="C216" s="280">
        <f>+VLOOKUP($A216,Cetes!$A$19:$M$1126,7,FALSE)/100</f>
        <v>3.1693140000000002E-2</v>
      </c>
      <c r="D216" s="280">
        <f>+VLOOKUP($A216,Cetes!$A$19:$M$1126,10,FALSE)/100</f>
        <v>3.349365E-2</v>
      </c>
      <c r="E216" s="280">
        <f>+VLOOKUP($A216,Cetes!$A$19:$M$1126,13,FALSE)/100</f>
        <v>3.6477759999999998E-2</v>
      </c>
      <c r="F216" s="280">
        <f t="shared" si="13"/>
        <v>-2.0979999999999957E-4</v>
      </c>
      <c r="G216" s="280">
        <f t="shared" si="14"/>
        <v>3.5580000000000334E-5</v>
      </c>
      <c r="H216" s="280">
        <f t="shared" si="15"/>
        <v>2.451400000000048E-4</v>
      </c>
      <c r="I216" s="280">
        <f t="shared" si="16"/>
        <v>6.48089999999997E-4</v>
      </c>
    </row>
    <row r="217" spans="1:9" x14ac:dyDescent="0.25">
      <c r="A217" s="1">
        <f>+'Ejercicio 8'!B230</f>
        <v>42317</v>
      </c>
      <c r="B217" s="280">
        <f>+VLOOKUP($A217,Cetes!$A$19:$M$1126,4,FALSE)/100</f>
        <v>2.981464E-2</v>
      </c>
      <c r="C217" s="280">
        <f>+VLOOKUP($A217,Cetes!$A$19:$M$1126,7,FALSE)/100</f>
        <v>3.1600039999999996E-2</v>
      </c>
      <c r="D217" s="280">
        <f>+VLOOKUP($A217,Cetes!$A$19:$M$1126,10,FALSE)/100</f>
        <v>3.3760209999999999E-2</v>
      </c>
      <c r="E217" s="280">
        <f>+VLOOKUP($A217,Cetes!$A$19:$M$1126,13,FALSE)/100</f>
        <v>3.6808750000000001E-2</v>
      </c>
      <c r="F217" s="280">
        <f t="shared" si="13"/>
        <v>3.0920000000000253E-5</v>
      </c>
      <c r="G217" s="280">
        <f t="shared" si="14"/>
        <v>-9.3100000000005678E-5</v>
      </c>
      <c r="H217" s="280">
        <f t="shared" si="15"/>
        <v>2.6655999999999902E-4</v>
      </c>
      <c r="I217" s="280">
        <f t="shared" si="16"/>
        <v>3.3099000000000323E-4</v>
      </c>
    </row>
    <row r="218" spans="1:9" x14ac:dyDescent="0.25">
      <c r="A218" s="1">
        <f>+'Ejercicio 8'!B231</f>
        <v>42318</v>
      </c>
      <c r="B218" s="280">
        <f>+VLOOKUP($A218,Cetes!$A$19:$M$1126,4,FALSE)/100</f>
        <v>2.9949720000000003E-2</v>
      </c>
      <c r="C218" s="280">
        <f>+VLOOKUP($A218,Cetes!$A$19:$M$1126,7,FALSE)/100</f>
        <v>3.1542500000000001E-2</v>
      </c>
      <c r="D218" s="280">
        <f>+VLOOKUP($A218,Cetes!$A$19:$M$1126,10,FALSE)/100</f>
        <v>3.3910700000000002E-2</v>
      </c>
      <c r="E218" s="280">
        <f>+VLOOKUP($A218,Cetes!$A$19:$M$1126,13,FALSE)/100</f>
        <v>3.6899979999999999E-2</v>
      </c>
      <c r="F218" s="280">
        <f t="shared" si="13"/>
        <v>1.350800000000027E-4</v>
      </c>
      <c r="G218" s="280">
        <f t="shared" si="14"/>
        <v>-5.7539999999994818E-5</v>
      </c>
      <c r="H218" s="280">
        <f t="shared" si="15"/>
        <v>1.5049000000000312E-4</v>
      </c>
      <c r="I218" s="280">
        <f t="shared" si="16"/>
        <v>9.1229999999997702E-5</v>
      </c>
    </row>
    <row r="219" spans="1:9" x14ac:dyDescent="0.25">
      <c r="A219" s="1">
        <f>+'Ejercicio 8'!B232</f>
        <v>42319</v>
      </c>
      <c r="B219" s="280">
        <f>+VLOOKUP($A219,Cetes!$A$19:$M$1126,4,FALSE)/100</f>
        <v>2.9865680000000002E-2</v>
      </c>
      <c r="C219" s="280">
        <f>+VLOOKUP($A219,Cetes!$A$19:$M$1126,7,FALSE)/100</f>
        <v>3.2132870000000001E-2</v>
      </c>
      <c r="D219" s="280">
        <f>+VLOOKUP($A219,Cetes!$A$19:$M$1126,10,FALSE)/100</f>
        <v>3.3700009999999996E-2</v>
      </c>
      <c r="E219" s="280">
        <f>+VLOOKUP($A219,Cetes!$A$19:$M$1126,13,FALSE)/100</f>
        <v>3.6679429999999999E-2</v>
      </c>
      <c r="F219" s="280">
        <f t="shared" si="13"/>
        <v>-8.4040000000000503E-5</v>
      </c>
      <c r="G219" s="280">
        <f t="shared" si="14"/>
        <v>5.9036999999999978E-4</v>
      </c>
      <c r="H219" s="280">
        <f t="shared" si="15"/>
        <v>-2.1069000000000643E-4</v>
      </c>
      <c r="I219" s="280">
        <f t="shared" si="16"/>
        <v>-2.2054999999999991E-4</v>
      </c>
    </row>
    <row r="220" spans="1:9" x14ac:dyDescent="0.25">
      <c r="A220" s="1">
        <f>+'Ejercicio 8'!B233</f>
        <v>42320</v>
      </c>
      <c r="B220" s="280">
        <f>+VLOOKUP($A220,Cetes!$A$19:$M$1126,4,FALSE)/100</f>
        <v>3.0437889999999999E-2</v>
      </c>
      <c r="C220" s="280">
        <f>+VLOOKUP($A220,Cetes!$A$19:$M$1126,7,FALSE)/100</f>
        <v>3.1897950000000001E-2</v>
      </c>
      <c r="D220" s="280">
        <f>+VLOOKUP($A220,Cetes!$A$19:$M$1126,10,FALSE)/100</f>
        <v>3.4350600000000002E-2</v>
      </c>
      <c r="E220" s="280">
        <f>+VLOOKUP($A220,Cetes!$A$19:$M$1126,13,FALSE)/100</f>
        <v>3.6496149999999998E-2</v>
      </c>
      <c r="F220" s="280">
        <f t="shared" si="13"/>
        <v>5.7220999999999661E-4</v>
      </c>
      <c r="G220" s="280">
        <f t="shared" si="14"/>
        <v>-2.3491999999999957E-4</v>
      </c>
      <c r="H220" s="280">
        <f t="shared" si="15"/>
        <v>6.5059000000000644E-4</v>
      </c>
      <c r="I220" s="280">
        <f t="shared" si="16"/>
        <v>-1.8328000000000094E-4</v>
      </c>
    </row>
    <row r="221" spans="1:9" x14ac:dyDescent="0.25">
      <c r="A221" s="1">
        <f>+'Ejercicio 8'!B234</f>
        <v>42321</v>
      </c>
      <c r="B221" s="280">
        <f>+VLOOKUP($A221,Cetes!$A$19:$M$1126,4,FALSE)/100</f>
        <v>2.9916309999999998E-2</v>
      </c>
      <c r="C221" s="280">
        <f>+VLOOKUP($A221,Cetes!$A$19:$M$1126,7,FALSE)/100</f>
        <v>3.185325E-2</v>
      </c>
      <c r="D221" s="280">
        <f>+VLOOKUP($A221,Cetes!$A$19:$M$1126,10,FALSE)/100</f>
        <v>3.4366850000000004E-2</v>
      </c>
      <c r="E221" s="280">
        <f>+VLOOKUP($A221,Cetes!$A$19:$M$1126,13,FALSE)/100</f>
        <v>3.6311349999999999E-2</v>
      </c>
      <c r="F221" s="280">
        <f t="shared" si="13"/>
        <v>-5.2158000000000065E-4</v>
      </c>
      <c r="G221" s="280">
        <f t="shared" si="14"/>
        <v>-4.4700000000001683E-5</v>
      </c>
      <c r="H221" s="280">
        <f t="shared" si="15"/>
        <v>1.6250000000002374E-5</v>
      </c>
      <c r="I221" s="280">
        <f t="shared" si="16"/>
        <v>-1.8479999999999885E-4</v>
      </c>
    </row>
    <row r="222" spans="1:9" x14ac:dyDescent="0.25">
      <c r="A222" s="1">
        <f>+'Ejercicio 8'!B235</f>
        <v>42325</v>
      </c>
      <c r="B222" s="280">
        <f>+VLOOKUP($A222,Cetes!$A$19:$M$1126,4,FALSE)/100</f>
        <v>0.03</v>
      </c>
      <c r="C222" s="280">
        <f>+VLOOKUP($A222,Cetes!$A$19:$M$1126,7,FALSE)/100</f>
        <v>3.1920730000000001E-2</v>
      </c>
      <c r="D222" s="280">
        <f>+VLOOKUP($A222,Cetes!$A$19:$M$1126,10,FALSE)/100</f>
        <v>3.4300039999999997E-2</v>
      </c>
      <c r="E222" s="280">
        <f>+VLOOKUP($A222,Cetes!$A$19:$M$1126,13,FALSE)/100</f>
        <v>3.6484849999999999E-2</v>
      </c>
      <c r="F222" s="280">
        <f t="shared" si="13"/>
        <v>8.3690000000000847E-5</v>
      </c>
      <c r="G222" s="280">
        <f t="shared" si="14"/>
        <v>6.7480000000001705E-5</v>
      </c>
      <c r="H222" s="280">
        <f t="shared" si="15"/>
        <v>-6.6810000000007419E-5</v>
      </c>
      <c r="I222" s="280">
        <f t="shared" si="16"/>
        <v>1.7350000000000004E-4</v>
      </c>
    </row>
    <row r="223" spans="1:9" x14ac:dyDescent="0.25">
      <c r="A223" s="1">
        <f>+'Ejercicio 8'!B236</f>
        <v>42326</v>
      </c>
      <c r="B223" s="280">
        <f>+VLOOKUP($A223,Cetes!$A$19:$M$1126,4,FALSE)/100</f>
        <v>2.9992139999999997E-2</v>
      </c>
      <c r="C223" s="280">
        <f>+VLOOKUP($A223,Cetes!$A$19:$M$1126,7,FALSE)/100</f>
        <v>3.1678860000000003E-2</v>
      </c>
      <c r="D223" s="280">
        <f>+VLOOKUP($A223,Cetes!$A$19:$M$1126,10,FALSE)/100</f>
        <v>3.4166300000000004E-2</v>
      </c>
      <c r="E223" s="280">
        <f>+VLOOKUP($A223,Cetes!$A$19:$M$1126,13,FALSE)/100</f>
        <v>3.5900029999999999E-2</v>
      </c>
      <c r="F223" s="280">
        <f t="shared" si="13"/>
        <v>-7.8600000000018933E-6</v>
      </c>
      <c r="G223" s="280">
        <f t="shared" si="14"/>
        <v>-2.418699999999982E-4</v>
      </c>
      <c r="H223" s="280">
        <f t="shared" si="15"/>
        <v>-1.3373999999999331E-4</v>
      </c>
      <c r="I223" s="280">
        <f t="shared" si="16"/>
        <v>-5.8481999999999978E-4</v>
      </c>
    </row>
    <row r="224" spans="1:9" x14ac:dyDescent="0.25">
      <c r="A224" s="1">
        <f>+'Ejercicio 8'!B237</f>
        <v>42327</v>
      </c>
      <c r="B224" s="280">
        <f>+VLOOKUP($A224,Cetes!$A$19:$M$1126,4,FALSE)/100</f>
        <v>2.9928940000000001E-2</v>
      </c>
      <c r="C224" s="280">
        <f>+VLOOKUP($A224,Cetes!$A$19:$M$1126,7,FALSE)/100</f>
        <v>3.2100170000000004E-2</v>
      </c>
      <c r="D224" s="280">
        <f>+VLOOKUP($A224,Cetes!$A$19:$M$1126,10,FALSE)/100</f>
        <v>3.3988619999999997E-2</v>
      </c>
      <c r="E224" s="280">
        <f>+VLOOKUP($A224,Cetes!$A$19:$M$1126,13,FALSE)/100</f>
        <v>3.5799979999999995E-2</v>
      </c>
      <c r="F224" s="280">
        <f t="shared" si="13"/>
        <v>-6.3199999999995898E-5</v>
      </c>
      <c r="G224" s="280">
        <f t="shared" si="14"/>
        <v>4.2131000000000113E-4</v>
      </c>
      <c r="H224" s="280">
        <f t="shared" si="15"/>
        <v>-1.7768000000000644E-4</v>
      </c>
      <c r="I224" s="280">
        <f t="shared" si="16"/>
        <v>-1.000500000000043E-4</v>
      </c>
    </row>
    <row r="225" spans="1:9" x14ac:dyDescent="0.25">
      <c r="A225" s="1">
        <f>+'Ejercicio 8'!B238</f>
        <v>42328</v>
      </c>
      <c r="B225" s="280">
        <f>+VLOOKUP($A225,Cetes!$A$19:$M$1126,4,FALSE)/100</f>
        <v>2.9913630000000004E-2</v>
      </c>
      <c r="C225" s="280">
        <f>+VLOOKUP($A225,Cetes!$A$19:$M$1126,7,FALSE)/100</f>
        <v>3.2036139999999998E-2</v>
      </c>
      <c r="D225" s="280">
        <f>+VLOOKUP($A225,Cetes!$A$19:$M$1126,10,FALSE)/100</f>
        <v>3.4076430000000005E-2</v>
      </c>
      <c r="E225" s="280">
        <f>+VLOOKUP($A225,Cetes!$A$19:$M$1126,13,FALSE)/100</f>
        <v>3.5900000000000001E-2</v>
      </c>
      <c r="F225" s="280">
        <f t="shared" si="13"/>
        <v>-1.5309999999997548E-5</v>
      </c>
      <c r="G225" s="280">
        <f t="shared" si="14"/>
        <v>-6.4030000000006582E-5</v>
      </c>
      <c r="H225" s="280">
        <f t="shared" si="15"/>
        <v>8.7810000000007604E-5</v>
      </c>
      <c r="I225" s="280">
        <f t="shared" si="16"/>
        <v>1.0002000000000622E-4</v>
      </c>
    </row>
    <row r="226" spans="1:9" x14ac:dyDescent="0.25">
      <c r="A226" s="1">
        <f>+'Ejercicio 8'!B239</f>
        <v>42331</v>
      </c>
      <c r="B226" s="280">
        <f>+VLOOKUP($A226,Cetes!$A$19:$M$1126,4,FALSE)/100</f>
        <v>2.986434E-2</v>
      </c>
      <c r="C226" s="280">
        <f>+VLOOKUP($A226,Cetes!$A$19:$M$1126,7,FALSE)/100</f>
        <v>3.2156380000000005E-2</v>
      </c>
      <c r="D226" s="280">
        <f>+VLOOKUP($A226,Cetes!$A$19:$M$1126,10,FALSE)/100</f>
        <v>3.4099949999999997E-2</v>
      </c>
      <c r="E226" s="280">
        <f>+VLOOKUP($A226,Cetes!$A$19:$M$1126,13,FALSE)/100</f>
        <v>3.5921950000000001E-2</v>
      </c>
      <c r="F226" s="280">
        <f t="shared" si="13"/>
        <v>-4.9290000000003914E-5</v>
      </c>
      <c r="G226" s="280">
        <f t="shared" si="14"/>
        <v>1.2024000000000756E-4</v>
      </c>
      <c r="H226" s="280">
        <f t="shared" si="15"/>
        <v>2.3519999999992158E-5</v>
      </c>
      <c r="I226" s="280">
        <f t="shared" si="16"/>
        <v>2.1949999999999747E-5</v>
      </c>
    </row>
    <row r="227" spans="1:9" x14ac:dyDescent="0.25">
      <c r="A227" s="1">
        <f>+'Ejercicio 8'!B240</f>
        <v>42332</v>
      </c>
      <c r="B227" s="280">
        <f>+VLOOKUP($A227,Cetes!$A$19:$M$1126,4,FALSE)/100</f>
        <v>3.0160269999999999E-2</v>
      </c>
      <c r="C227" s="280">
        <f>+VLOOKUP($A227,Cetes!$A$19:$M$1126,7,FALSE)/100</f>
        <v>3.214558E-2</v>
      </c>
      <c r="D227" s="280">
        <f>+VLOOKUP($A227,Cetes!$A$19:$M$1126,10,FALSE)/100</f>
        <v>3.4045149999999996E-2</v>
      </c>
      <c r="E227" s="280">
        <f>+VLOOKUP($A227,Cetes!$A$19:$M$1126,13,FALSE)/100</f>
        <v>3.5917360000000002E-2</v>
      </c>
      <c r="F227" s="280">
        <f t="shared" si="13"/>
        <v>2.959299999999998E-4</v>
      </c>
      <c r="G227" s="280">
        <f t="shared" si="14"/>
        <v>-1.080000000000525E-5</v>
      </c>
      <c r="H227" s="280">
        <f t="shared" si="15"/>
        <v>-5.4800000000000681E-5</v>
      </c>
      <c r="I227" s="280">
        <f t="shared" si="16"/>
        <v>-4.5899999999987617E-6</v>
      </c>
    </row>
    <row r="228" spans="1:9" x14ac:dyDescent="0.25">
      <c r="A228" s="1">
        <f>+'Ejercicio 8'!B241</f>
        <v>42333</v>
      </c>
      <c r="B228" s="280">
        <f>+VLOOKUP($A228,Cetes!$A$19:$M$1126,4,FALSE)/100</f>
        <v>3.0128460000000003E-2</v>
      </c>
      <c r="C228" s="280">
        <f>+VLOOKUP($A228,Cetes!$A$19:$M$1126,7,FALSE)/100</f>
        <v>3.2107070000000001E-2</v>
      </c>
      <c r="D228" s="280">
        <f>+VLOOKUP($A228,Cetes!$A$19:$M$1126,10,FALSE)/100</f>
        <v>3.408783E-2</v>
      </c>
      <c r="E228" s="280">
        <f>+VLOOKUP($A228,Cetes!$A$19:$M$1126,13,FALSE)/100</f>
        <v>3.5900059999999998E-2</v>
      </c>
      <c r="F228" s="280">
        <f t="shared" si="13"/>
        <v>-3.1809999999996702E-5</v>
      </c>
      <c r="G228" s="280">
        <f t="shared" si="14"/>
        <v>-3.8509999999998545E-5</v>
      </c>
      <c r="H228" s="280">
        <f t="shared" si="15"/>
        <v>4.2680000000003271E-5</v>
      </c>
      <c r="I228" s="280">
        <f t="shared" si="16"/>
        <v>-1.7300000000004812E-5</v>
      </c>
    </row>
    <row r="229" spans="1:9" x14ac:dyDescent="0.25">
      <c r="A229" s="1">
        <f>+'Ejercicio 8'!B242</f>
        <v>42334</v>
      </c>
      <c r="B229" s="280">
        <f>+VLOOKUP($A229,Cetes!$A$19:$M$1126,4,FALSE)/100</f>
        <v>3.030354E-2</v>
      </c>
      <c r="C229" s="280">
        <f>+VLOOKUP($A229,Cetes!$A$19:$M$1126,7,FALSE)/100</f>
        <v>3.2196669999999997E-2</v>
      </c>
      <c r="D229" s="280">
        <f>+VLOOKUP($A229,Cetes!$A$19:$M$1126,10,FALSE)/100</f>
        <v>3.4423479999999999E-2</v>
      </c>
      <c r="E229" s="280">
        <f>+VLOOKUP($A229,Cetes!$A$19:$M$1126,13,FALSE)/100</f>
        <v>3.5899939999999998E-2</v>
      </c>
      <c r="F229" s="280">
        <f t="shared" si="13"/>
        <v>1.750799999999976E-4</v>
      </c>
      <c r="G229" s="280">
        <f t="shared" si="14"/>
        <v>8.9599999999995239E-5</v>
      </c>
      <c r="H229" s="280">
        <f t="shared" si="15"/>
        <v>3.3564999999999984E-4</v>
      </c>
      <c r="I229" s="280">
        <f t="shared" si="16"/>
        <v>-1.1999999999928734E-7</v>
      </c>
    </row>
    <row r="230" spans="1:9" x14ac:dyDescent="0.25">
      <c r="A230" s="1">
        <f>+'Ejercicio 8'!B243</f>
        <v>42335</v>
      </c>
      <c r="B230" s="280">
        <f>+VLOOKUP($A230,Cetes!$A$19:$M$1126,4,FALSE)/100</f>
        <v>2.9223910000000002E-2</v>
      </c>
      <c r="C230" s="280">
        <f>+VLOOKUP($A230,Cetes!$A$19:$M$1126,7,FALSE)/100</f>
        <v>3.2275140000000001E-2</v>
      </c>
      <c r="D230" s="280">
        <f>+VLOOKUP($A230,Cetes!$A$19:$M$1126,10,FALSE)/100</f>
        <v>3.4438070000000001E-2</v>
      </c>
      <c r="E230" s="280">
        <f>+VLOOKUP($A230,Cetes!$A$19:$M$1126,13,FALSE)/100</f>
        <v>3.5912159999999999E-2</v>
      </c>
      <c r="F230" s="280">
        <f t="shared" si="13"/>
        <v>-1.0796299999999981E-3</v>
      </c>
      <c r="G230" s="280">
        <f t="shared" si="14"/>
        <v>7.8470000000004092E-5</v>
      </c>
      <c r="H230" s="280">
        <f t="shared" si="15"/>
        <v>1.4590000000001824E-5</v>
      </c>
      <c r="I230" s="280">
        <f t="shared" si="16"/>
        <v>1.2220000000000286E-5</v>
      </c>
    </row>
    <row r="231" spans="1:9" x14ac:dyDescent="0.25">
      <c r="A231" s="1">
        <f>+'Ejercicio 8'!B244</f>
        <v>42338</v>
      </c>
      <c r="B231" s="280">
        <f>+VLOOKUP($A231,Cetes!$A$19:$M$1126,4,FALSE)/100</f>
        <v>2.8984899999999997E-2</v>
      </c>
      <c r="C231" s="280">
        <f>+VLOOKUP($A231,Cetes!$A$19:$M$1126,7,FALSE)/100</f>
        <v>3.2400140000000001E-2</v>
      </c>
      <c r="D231" s="280">
        <f>+VLOOKUP($A231,Cetes!$A$19:$M$1126,10,FALSE)/100</f>
        <v>3.4565640000000002E-2</v>
      </c>
      <c r="E231" s="280">
        <f>+VLOOKUP($A231,Cetes!$A$19:$M$1126,13,FALSE)/100</f>
        <v>3.5999969999999999E-2</v>
      </c>
      <c r="F231" s="280">
        <f t="shared" si="13"/>
        <v>-2.3901000000000477E-4</v>
      </c>
      <c r="G231" s="280">
        <f t="shared" si="14"/>
        <v>1.2500000000000011E-4</v>
      </c>
      <c r="H231" s="280">
        <f t="shared" si="15"/>
        <v>1.2757000000000046E-4</v>
      </c>
      <c r="I231" s="280">
        <f t="shared" si="16"/>
        <v>8.7810000000000665E-5</v>
      </c>
    </row>
    <row r="232" spans="1:9" x14ac:dyDescent="0.25">
      <c r="A232" s="1">
        <f>+'Ejercicio 8'!B245</f>
        <v>42339</v>
      </c>
      <c r="B232" s="280">
        <f>+VLOOKUP($A232,Cetes!$A$19:$M$1126,4,FALSE)/100</f>
        <v>3.0810789999999998E-2</v>
      </c>
      <c r="C232" s="280">
        <f>+VLOOKUP($A232,Cetes!$A$19:$M$1126,7,FALSE)/100</f>
        <v>3.2592789999999996E-2</v>
      </c>
      <c r="D232" s="280">
        <f>+VLOOKUP($A232,Cetes!$A$19:$M$1126,10,FALSE)/100</f>
        <v>3.469423E-2</v>
      </c>
      <c r="E232" s="280">
        <f>+VLOOKUP($A232,Cetes!$A$19:$M$1126,13,FALSE)/100</f>
        <v>3.5987450000000004E-2</v>
      </c>
      <c r="F232" s="280">
        <f t="shared" si="13"/>
        <v>1.8258900000000002E-3</v>
      </c>
      <c r="G232" s="280">
        <f t="shared" si="14"/>
        <v>1.926499999999956E-4</v>
      </c>
      <c r="H232" s="280">
        <f t="shared" si="15"/>
        <v>1.2858999999999787E-4</v>
      </c>
      <c r="I232" s="280">
        <f t="shared" si="16"/>
        <v>-1.2519999999995035E-5</v>
      </c>
    </row>
    <row r="233" spans="1:9" x14ac:dyDescent="0.25">
      <c r="A233" s="1">
        <f>+'Ejercicio 8'!B246</f>
        <v>42340</v>
      </c>
      <c r="B233" s="280">
        <f>+VLOOKUP($A233,Cetes!$A$19:$M$1126,4,FALSE)/100</f>
        <v>3.0438879999999998E-2</v>
      </c>
      <c r="C233" s="280">
        <f>+VLOOKUP($A233,Cetes!$A$19:$M$1126,7,FALSE)/100</f>
        <v>3.2599879999999998E-2</v>
      </c>
      <c r="D233" s="280">
        <f>+VLOOKUP($A233,Cetes!$A$19:$M$1126,10,FALSE)/100</f>
        <v>3.4704329999999999E-2</v>
      </c>
      <c r="E233" s="280">
        <f>+VLOOKUP($A233,Cetes!$A$19:$M$1126,13,FALSE)/100</f>
        <v>3.6291859999999995E-2</v>
      </c>
      <c r="F233" s="280">
        <f t="shared" si="13"/>
        <v>-3.719099999999996E-4</v>
      </c>
      <c r="G233" s="280">
        <f t="shared" si="14"/>
        <v>7.090000000001262E-6</v>
      </c>
      <c r="H233" s="280">
        <f t="shared" si="15"/>
        <v>1.0099999999998999E-5</v>
      </c>
      <c r="I233" s="280">
        <f t="shared" si="16"/>
        <v>3.0440999999999108E-4</v>
      </c>
    </row>
    <row r="234" spans="1:9" x14ac:dyDescent="0.25">
      <c r="A234" s="1">
        <f>+'Ejercicio 8'!B247</f>
        <v>42341</v>
      </c>
      <c r="B234" s="280">
        <f>+VLOOKUP($A234,Cetes!$A$19:$M$1126,4,FALSE)/100</f>
        <v>3.1519220000000001E-2</v>
      </c>
      <c r="C234" s="280">
        <f>+VLOOKUP($A234,Cetes!$A$19:$M$1126,7,FALSE)/100</f>
        <v>3.2765679999999998E-2</v>
      </c>
      <c r="D234" s="280">
        <f>+VLOOKUP($A234,Cetes!$A$19:$M$1126,10,FALSE)/100</f>
        <v>3.4907960000000002E-2</v>
      </c>
      <c r="E234" s="280">
        <f>+VLOOKUP($A234,Cetes!$A$19:$M$1126,13,FALSE)/100</f>
        <v>3.648556E-2</v>
      </c>
      <c r="F234" s="280">
        <f t="shared" si="13"/>
        <v>1.0803400000000025E-3</v>
      </c>
      <c r="G234" s="280">
        <f t="shared" si="14"/>
        <v>1.6580000000000067E-4</v>
      </c>
      <c r="H234" s="280">
        <f t="shared" si="15"/>
        <v>2.0363000000000325E-4</v>
      </c>
      <c r="I234" s="280">
        <f t="shared" si="16"/>
        <v>1.9370000000000498E-4</v>
      </c>
    </row>
    <row r="235" spans="1:9" x14ac:dyDescent="0.25">
      <c r="A235" s="1">
        <f>+'Ejercicio 8'!B248</f>
        <v>42342</v>
      </c>
      <c r="B235" s="280">
        <f>+VLOOKUP($A235,Cetes!$A$19:$M$1126,4,FALSE)/100</f>
        <v>3.160139E-2</v>
      </c>
      <c r="C235" s="280">
        <f>+VLOOKUP($A235,Cetes!$A$19:$M$1126,7,FALSE)/100</f>
        <v>3.2968709999999998E-2</v>
      </c>
      <c r="D235" s="280">
        <f>+VLOOKUP($A235,Cetes!$A$19:$M$1126,10,FALSE)/100</f>
        <v>3.4899969999999995E-2</v>
      </c>
      <c r="E235" s="280">
        <f>+VLOOKUP($A235,Cetes!$A$19:$M$1126,13,FALSE)/100</f>
        <v>3.6499950000000003E-2</v>
      </c>
      <c r="F235" s="280">
        <f t="shared" si="13"/>
        <v>8.2169999999999466E-5</v>
      </c>
      <c r="G235" s="280">
        <f t="shared" si="14"/>
        <v>2.0302999999999988E-4</v>
      </c>
      <c r="H235" s="280">
        <f t="shared" si="15"/>
        <v>-7.9900000000063254E-6</v>
      </c>
      <c r="I235" s="280">
        <f t="shared" si="16"/>
        <v>1.4390000000003011E-5</v>
      </c>
    </row>
    <row r="236" spans="1:9" x14ac:dyDescent="0.25">
      <c r="A236" s="1">
        <f>+'Ejercicio 8'!B249</f>
        <v>42345</v>
      </c>
      <c r="B236" s="280">
        <f>+VLOOKUP($A236,Cetes!$A$19:$M$1126,4,FALSE)/100</f>
        <v>3.2006149999999997E-2</v>
      </c>
      <c r="C236" s="280">
        <f>+VLOOKUP($A236,Cetes!$A$19:$M$1126,7,FALSE)/100</f>
        <v>3.290245E-2</v>
      </c>
      <c r="D236" s="280">
        <f>+VLOOKUP($A236,Cetes!$A$19:$M$1126,10,FALSE)/100</f>
        <v>3.4848730000000001E-2</v>
      </c>
      <c r="E236" s="280">
        <f>+VLOOKUP($A236,Cetes!$A$19:$M$1126,13,FALSE)/100</f>
        <v>3.6554969999999999E-2</v>
      </c>
      <c r="F236" s="280">
        <f t="shared" si="13"/>
        <v>4.0475999999999707E-4</v>
      </c>
      <c r="G236" s="280">
        <f t="shared" si="14"/>
        <v>-6.6259999999998542E-5</v>
      </c>
      <c r="H236" s="280">
        <f t="shared" si="15"/>
        <v>-5.1239999999994068E-5</v>
      </c>
      <c r="I236" s="280">
        <f t="shared" si="16"/>
        <v>5.5019999999995906E-5</v>
      </c>
    </row>
    <row r="237" spans="1:9" x14ac:dyDescent="0.25">
      <c r="A237" s="1">
        <f>+'Ejercicio 8'!B250</f>
        <v>42346</v>
      </c>
      <c r="B237" s="280">
        <f>+VLOOKUP($A237,Cetes!$A$19:$M$1126,4,FALSE)/100</f>
        <v>3.1998850000000002E-2</v>
      </c>
      <c r="C237" s="280">
        <f>+VLOOKUP($A237,Cetes!$A$19:$M$1126,7,FALSE)/100</f>
        <v>3.293633E-2</v>
      </c>
      <c r="D237" s="280">
        <f>+VLOOKUP($A237,Cetes!$A$19:$M$1126,10,FALSE)/100</f>
        <v>3.5000110000000001E-2</v>
      </c>
      <c r="E237" s="280">
        <f>+VLOOKUP($A237,Cetes!$A$19:$M$1126,13,FALSE)/100</f>
        <v>3.6006549999999998E-2</v>
      </c>
      <c r="F237" s="280">
        <f t="shared" si="13"/>
        <v>-7.2999999999948106E-6</v>
      </c>
      <c r="G237" s="280">
        <f t="shared" si="14"/>
        <v>3.3880000000000021E-5</v>
      </c>
      <c r="H237" s="280">
        <f t="shared" si="15"/>
        <v>1.5137999999999957E-4</v>
      </c>
      <c r="I237" s="280">
        <f t="shared" si="16"/>
        <v>-5.4842000000000085E-4</v>
      </c>
    </row>
    <row r="238" spans="1:9" x14ac:dyDescent="0.25">
      <c r="A238" s="1">
        <f>+'Ejercicio 8'!B251</f>
        <v>42347</v>
      </c>
      <c r="B238" s="280">
        <f>+VLOOKUP($A238,Cetes!$A$19:$M$1126,4,FALSE)/100</f>
        <v>3.1932010000000004E-2</v>
      </c>
      <c r="C238" s="280">
        <f>+VLOOKUP($A238,Cetes!$A$19:$M$1126,7,FALSE)/100</f>
        <v>3.3041609999999999E-2</v>
      </c>
      <c r="D238" s="280">
        <f>+VLOOKUP($A238,Cetes!$A$19:$M$1126,10,FALSE)/100</f>
        <v>3.4800070000000002E-2</v>
      </c>
      <c r="E238" s="280">
        <f>+VLOOKUP($A238,Cetes!$A$19:$M$1126,13,FALSE)/100</f>
        <v>3.57711E-2</v>
      </c>
      <c r="F238" s="280">
        <f t="shared" si="13"/>
        <v>-6.6839999999998567E-5</v>
      </c>
      <c r="G238" s="280">
        <f t="shared" si="14"/>
        <v>1.0527999999999926E-4</v>
      </c>
      <c r="H238" s="280">
        <f t="shared" si="15"/>
        <v>-2.0003999999999855E-4</v>
      </c>
      <c r="I238" s="280">
        <f t="shared" si="16"/>
        <v>-2.3544999999999816E-4</v>
      </c>
    </row>
    <row r="239" spans="1:9" x14ac:dyDescent="0.25">
      <c r="A239" s="1">
        <f>+'Ejercicio 8'!B252</f>
        <v>42348</v>
      </c>
      <c r="B239" s="280">
        <f>+VLOOKUP($A239,Cetes!$A$19:$M$1126,4,FALSE)/100</f>
        <v>3.199987E-2</v>
      </c>
      <c r="C239" s="280">
        <f>+VLOOKUP($A239,Cetes!$A$19:$M$1126,7,FALSE)/100</f>
        <v>3.2865820000000004E-2</v>
      </c>
      <c r="D239" s="280">
        <f>+VLOOKUP($A239,Cetes!$A$19:$M$1126,10,FALSE)/100</f>
        <v>3.510286E-2</v>
      </c>
      <c r="E239" s="280">
        <f>+VLOOKUP($A239,Cetes!$A$19:$M$1126,13,FALSE)/100</f>
        <v>3.5956579999999995E-2</v>
      </c>
      <c r="F239" s="280">
        <f t="shared" si="13"/>
        <v>6.7859999999995979E-5</v>
      </c>
      <c r="G239" s="280">
        <f t="shared" si="14"/>
        <v>-1.7578999999999512E-4</v>
      </c>
      <c r="H239" s="280">
        <f t="shared" si="15"/>
        <v>3.0278999999999723E-4</v>
      </c>
      <c r="I239" s="280">
        <f t="shared" si="16"/>
        <v>1.8547999999999482E-4</v>
      </c>
    </row>
    <row r="240" spans="1:9" x14ac:dyDescent="0.25">
      <c r="A240" s="1">
        <f>+'Ejercicio 8'!B253</f>
        <v>42349</v>
      </c>
      <c r="B240" s="280">
        <f>+VLOOKUP($A240,Cetes!$A$19:$M$1126,4,FALSE)/100</f>
        <v>3.206225E-2</v>
      </c>
      <c r="C240" s="280">
        <f>+VLOOKUP($A240,Cetes!$A$19:$M$1126,7,FALSE)/100</f>
        <v>3.281949E-2</v>
      </c>
      <c r="D240" s="280">
        <f>+VLOOKUP($A240,Cetes!$A$19:$M$1126,10,FALSE)/100</f>
        <v>3.5155680000000002E-2</v>
      </c>
      <c r="E240" s="280">
        <f>+VLOOKUP($A240,Cetes!$A$19:$M$1126,13,FALSE)/100</f>
        <v>3.5953279999999997E-2</v>
      </c>
      <c r="F240" s="280">
        <f t="shared" si="13"/>
        <v>6.2380000000000768E-5</v>
      </c>
      <c r="G240" s="280">
        <f t="shared" si="14"/>
        <v>-4.6330000000004146E-5</v>
      </c>
      <c r="H240" s="280">
        <f t="shared" si="15"/>
        <v>5.2820000000002032E-5</v>
      </c>
      <c r="I240" s="280">
        <f t="shared" si="16"/>
        <v>-3.2999999999977492E-6</v>
      </c>
    </row>
    <row r="241" spans="1:9" x14ac:dyDescent="0.25">
      <c r="A241" s="1">
        <f>+'Ejercicio 8'!B254</f>
        <v>42352</v>
      </c>
      <c r="B241" s="280">
        <f>+VLOOKUP($A241,Cetes!$A$19:$M$1126,4,FALSE)/100</f>
        <v>3.203628E-2</v>
      </c>
      <c r="C241" s="280">
        <f>+VLOOKUP($A241,Cetes!$A$19:$M$1126,7,FALSE)/100</f>
        <v>3.273388E-2</v>
      </c>
      <c r="D241" s="280">
        <f>+VLOOKUP($A241,Cetes!$A$19:$M$1126,10,FALSE)/100</f>
        <v>3.5144080000000001E-2</v>
      </c>
      <c r="E241" s="280">
        <f>+VLOOKUP($A241,Cetes!$A$19:$M$1126,13,FALSE)/100</f>
        <v>3.6300680000000002E-2</v>
      </c>
      <c r="F241" s="280">
        <f t="shared" si="13"/>
        <v>-2.597000000000016E-5</v>
      </c>
      <c r="G241" s="280">
        <f t="shared" si="14"/>
        <v>-8.5609999999999853E-5</v>
      </c>
      <c r="H241" s="280">
        <f t="shared" si="15"/>
        <v>-1.1600000000000499E-5</v>
      </c>
      <c r="I241" s="280">
        <f t="shared" si="16"/>
        <v>3.4740000000000465E-4</v>
      </c>
    </row>
    <row r="242" spans="1:9" x14ac:dyDescent="0.25">
      <c r="A242" s="1">
        <f>+'Ejercicio 8'!B255</f>
        <v>42353</v>
      </c>
      <c r="B242" s="280">
        <f>+VLOOKUP($A242,Cetes!$A$19:$M$1126,4,FALSE)/100</f>
        <v>3.158395E-2</v>
      </c>
      <c r="C242" s="280">
        <f>+VLOOKUP($A242,Cetes!$A$19:$M$1126,7,FALSE)/100</f>
        <v>3.2787089999999998E-2</v>
      </c>
      <c r="D242" s="280">
        <f>+VLOOKUP($A242,Cetes!$A$19:$M$1126,10,FALSE)/100</f>
        <v>3.4932199999999997E-2</v>
      </c>
      <c r="E242" s="280">
        <f>+VLOOKUP($A242,Cetes!$A$19:$M$1126,13,FALSE)/100</f>
        <v>3.5498410000000001E-2</v>
      </c>
      <c r="F242" s="280">
        <f t="shared" si="13"/>
        <v>-4.5233000000000079E-4</v>
      </c>
      <c r="G242" s="280">
        <f t="shared" si="14"/>
        <v>5.3209999999997981E-5</v>
      </c>
      <c r="H242" s="280">
        <f t="shared" si="15"/>
        <v>-2.1188000000000456E-4</v>
      </c>
      <c r="I242" s="280">
        <f t="shared" si="16"/>
        <v>-8.0227000000000076E-4</v>
      </c>
    </row>
    <row r="243" spans="1:9" x14ac:dyDescent="0.25">
      <c r="A243" s="1">
        <f>+'Ejercicio 8'!B256</f>
        <v>42354</v>
      </c>
      <c r="B243" s="280">
        <f>+VLOOKUP($A243,Cetes!$A$19:$M$1126,4,FALSE)/100</f>
        <v>3.2400209999999999E-2</v>
      </c>
      <c r="C243" s="280">
        <f>+VLOOKUP($A243,Cetes!$A$19:$M$1126,7,FALSE)/100</f>
        <v>3.2599879999999998E-2</v>
      </c>
      <c r="D243" s="280">
        <f>+VLOOKUP($A243,Cetes!$A$19:$M$1126,10,FALSE)/100</f>
        <v>3.4900029999999999E-2</v>
      </c>
      <c r="E243" s="280">
        <f>+VLOOKUP($A243,Cetes!$A$19:$M$1126,13,FALSE)/100</f>
        <v>3.6000049999999999E-2</v>
      </c>
      <c r="F243" s="280">
        <f t="shared" si="13"/>
        <v>8.1625999999999921E-4</v>
      </c>
      <c r="G243" s="280">
        <f t="shared" si="14"/>
        <v>-1.8721000000000015E-4</v>
      </c>
      <c r="H243" s="280">
        <f t="shared" si="15"/>
        <v>-3.2169999999998034E-5</v>
      </c>
      <c r="I243" s="280">
        <f t="shared" si="16"/>
        <v>5.0163999999999764E-4</v>
      </c>
    </row>
    <row r="244" spans="1:9" x14ac:dyDescent="0.25">
      <c r="A244" s="1">
        <f>+'Ejercicio 8'!B257</f>
        <v>42355</v>
      </c>
      <c r="B244" s="280">
        <f>+VLOOKUP($A244,Cetes!$A$19:$M$1126,4,FALSE)/100</f>
        <v>3.2213079999999998E-2</v>
      </c>
      <c r="C244" s="280">
        <f>+VLOOKUP($A244,Cetes!$A$19:$M$1126,7,FALSE)/100</f>
        <v>3.2408970000000002E-2</v>
      </c>
      <c r="D244" s="280">
        <f>+VLOOKUP($A244,Cetes!$A$19:$M$1126,10,FALSE)/100</f>
        <v>3.4743300000000005E-2</v>
      </c>
      <c r="E244" s="280">
        <f>+VLOOKUP($A244,Cetes!$A$19:$M$1126,13,FALSE)/100</f>
        <v>3.5999409999999996E-2</v>
      </c>
      <c r="F244" s="280">
        <f t="shared" si="13"/>
        <v>-1.8713000000000063E-4</v>
      </c>
      <c r="G244" s="280">
        <f t="shared" si="14"/>
        <v>-1.9090999999999553E-4</v>
      </c>
      <c r="H244" s="280">
        <f t="shared" si="15"/>
        <v>-1.5672999999999382E-4</v>
      </c>
      <c r="I244" s="280">
        <f t="shared" si="16"/>
        <v>-6.4000000000313806E-7</v>
      </c>
    </row>
    <row r="245" spans="1:9" x14ac:dyDescent="0.25">
      <c r="A245" s="1">
        <f>+'Ejercicio 8'!B258</f>
        <v>42356</v>
      </c>
      <c r="B245" s="280">
        <f>+VLOOKUP($A245,Cetes!$A$19:$M$1126,4,FALSE)/100</f>
        <v>3.2399870000000004E-2</v>
      </c>
      <c r="C245" s="280">
        <f>+VLOOKUP($A245,Cetes!$A$19:$M$1126,7,FALSE)/100</f>
        <v>3.2512940000000004E-2</v>
      </c>
      <c r="D245" s="280">
        <f>+VLOOKUP($A245,Cetes!$A$19:$M$1126,10,FALSE)/100</f>
        <v>3.4899969999999995E-2</v>
      </c>
      <c r="E245" s="280">
        <f>+VLOOKUP($A245,Cetes!$A$19:$M$1126,13,FALSE)/100</f>
        <v>3.6027870000000004E-2</v>
      </c>
      <c r="F245" s="280">
        <f t="shared" si="13"/>
        <v>1.8679000000000612E-4</v>
      </c>
      <c r="G245" s="280">
        <f t="shared" si="14"/>
        <v>1.0397000000000184E-4</v>
      </c>
      <c r="H245" s="280">
        <f t="shared" si="15"/>
        <v>1.5666999999999071E-4</v>
      </c>
      <c r="I245" s="280">
        <f t="shared" si="16"/>
        <v>2.8460000000007923E-5</v>
      </c>
    </row>
    <row r="246" spans="1:9" x14ac:dyDescent="0.25">
      <c r="A246" s="1">
        <f>+'Ejercicio 8'!B259</f>
        <v>42359</v>
      </c>
      <c r="B246" s="280">
        <f>+VLOOKUP($A246,Cetes!$A$19:$M$1126,4,FALSE)/100</f>
        <v>3.2399330000000004E-2</v>
      </c>
      <c r="C246" s="280">
        <f>+VLOOKUP($A246,Cetes!$A$19:$M$1126,7,FALSE)/100</f>
        <v>3.2500170000000002E-2</v>
      </c>
      <c r="D246" s="280">
        <f>+VLOOKUP($A246,Cetes!$A$19:$M$1126,10,FALSE)/100</f>
        <v>3.4799989999999996E-2</v>
      </c>
      <c r="E246" s="280">
        <f>+VLOOKUP($A246,Cetes!$A$19:$M$1126,13,FALSE)/100</f>
        <v>3.6000000000000004E-2</v>
      </c>
      <c r="F246" s="280">
        <f t="shared" si="13"/>
        <v>-5.4000000000026249E-7</v>
      </c>
      <c r="G246" s="280">
        <f t="shared" si="14"/>
        <v>-1.2770000000002224E-5</v>
      </c>
      <c r="H246" s="280">
        <f t="shared" si="15"/>
        <v>-9.9979999999999514E-5</v>
      </c>
      <c r="I246" s="280">
        <f t="shared" si="16"/>
        <v>-2.7869999999999284E-5</v>
      </c>
    </row>
    <row r="247" spans="1:9" x14ac:dyDescent="0.25">
      <c r="A247" s="1">
        <f>+'Ejercicio 8'!B260</f>
        <v>42360</v>
      </c>
      <c r="B247" s="280">
        <f>+VLOOKUP($A247,Cetes!$A$19:$M$1126,4,FALSE)/100</f>
        <v>3.1486519999999997E-2</v>
      </c>
      <c r="C247" s="280">
        <f>+VLOOKUP($A247,Cetes!$A$19:$M$1126,7,FALSE)/100</f>
        <v>3.2358539999999998E-2</v>
      </c>
      <c r="D247" s="280">
        <f>+VLOOKUP($A247,Cetes!$A$19:$M$1126,10,FALSE)/100</f>
        <v>3.480581E-2</v>
      </c>
      <c r="E247" s="280">
        <f>+VLOOKUP($A247,Cetes!$A$19:$M$1126,13,FALSE)/100</f>
        <v>3.600648E-2</v>
      </c>
      <c r="F247" s="280">
        <f t="shared" si="13"/>
        <v>-9.1281000000000695E-4</v>
      </c>
      <c r="G247" s="280">
        <f t="shared" si="14"/>
        <v>-1.416300000000037E-4</v>
      </c>
      <c r="H247" s="280">
        <f t="shared" si="15"/>
        <v>5.8200000000036001E-6</v>
      </c>
      <c r="I247" s="280">
        <f t="shared" si="16"/>
        <v>6.479999999996211E-6</v>
      </c>
    </row>
    <row r="248" spans="1:9" x14ac:dyDescent="0.25">
      <c r="A248" s="1">
        <f>+'Ejercicio 8'!B261</f>
        <v>42361</v>
      </c>
      <c r="B248" s="280">
        <f>+VLOOKUP($A248,Cetes!$A$19:$M$1126,4,FALSE)/100</f>
        <v>3.1403059999999997E-2</v>
      </c>
      <c r="C248" s="280">
        <f>+VLOOKUP($A248,Cetes!$A$19:$M$1126,7,FALSE)/100</f>
        <v>3.2500109999999999E-2</v>
      </c>
      <c r="D248" s="280">
        <f>+VLOOKUP($A248,Cetes!$A$19:$M$1126,10,FALSE)/100</f>
        <v>3.4800070000000002E-2</v>
      </c>
      <c r="E248" s="280">
        <f>+VLOOKUP($A248,Cetes!$A$19:$M$1126,13,FALSE)/100</f>
        <v>3.6300010000000001E-2</v>
      </c>
      <c r="F248" s="280">
        <f t="shared" si="13"/>
        <v>-8.3460000000000478E-5</v>
      </c>
      <c r="G248" s="280">
        <f t="shared" si="14"/>
        <v>1.4157000000000058E-4</v>
      </c>
      <c r="H248" s="280">
        <f t="shared" si="15"/>
        <v>-5.7399999999971363E-6</v>
      </c>
      <c r="I248" s="280">
        <f t="shared" si="16"/>
        <v>2.9353000000000018E-4</v>
      </c>
    </row>
    <row r="249" spans="1:9" x14ac:dyDescent="0.25">
      <c r="A249" s="1">
        <f>+'Ejercicio 8'!B262</f>
        <v>42362</v>
      </c>
      <c r="B249" s="280">
        <f>+VLOOKUP($A249,Cetes!$A$19:$M$1126,4,FALSE)/100</f>
        <v>3.0961090000000004E-2</v>
      </c>
      <c r="C249" s="280">
        <f>+VLOOKUP($A249,Cetes!$A$19:$M$1126,7,FALSE)/100</f>
        <v>3.2834530000000001E-2</v>
      </c>
      <c r="D249" s="280">
        <f>+VLOOKUP($A249,Cetes!$A$19:$M$1126,10,FALSE)/100</f>
        <v>3.508729E-2</v>
      </c>
      <c r="E249" s="280">
        <f>+VLOOKUP($A249,Cetes!$A$19:$M$1126,13,FALSE)/100</f>
        <v>3.6223580000000005E-2</v>
      </c>
      <c r="F249" s="280">
        <f t="shared" si="13"/>
        <v>-4.4196999999999292E-4</v>
      </c>
      <c r="G249" s="280">
        <f t="shared" si="14"/>
        <v>3.3442000000000194E-4</v>
      </c>
      <c r="H249" s="280">
        <f t="shared" si="15"/>
        <v>2.8721999999999775E-4</v>
      </c>
      <c r="I249" s="280">
        <f t="shared" si="16"/>
        <v>-7.6429999999995391E-5</v>
      </c>
    </row>
    <row r="250" spans="1:9" x14ac:dyDescent="0.25">
      <c r="A250" s="1">
        <f>+'Ejercicio 8'!B263</f>
        <v>42366</v>
      </c>
      <c r="B250" s="280">
        <f>+VLOOKUP($A250,Cetes!$A$19:$M$1126,4,FALSE)/100</f>
        <v>3.1007470000000002E-2</v>
      </c>
      <c r="C250" s="280">
        <f>+VLOOKUP($A250,Cetes!$A$19:$M$1126,7,FALSE)/100</f>
        <v>3.2779009999999997E-2</v>
      </c>
      <c r="D250" s="280">
        <f>+VLOOKUP($A250,Cetes!$A$19:$M$1126,10,FALSE)/100</f>
        <v>3.5059300000000002E-2</v>
      </c>
      <c r="E250" s="280">
        <f>+VLOOKUP($A250,Cetes!$A$19:$M$1126,13,FALSE)/100</f>
        <v>3.6246550000000002E-2</v>
      </c>
      <c r="F250" s="280">
        <f t="shared" si="13"/>
        <v>4.6379999999998645E-5</v>
      </c>
      <c r="G250" s="280">
        <f t="shared" si="14"/>
        <v>-5.5520000000003344E-5</v>
      </c>
      <c r="H250" s="280">
        <f t="shared" si="15"/>
        <v>-2.7989999999998572E-5</v>
      </c>
      <c r="I250" s="280">
        <f t="shared" si="16"/>
        <v>2.2969999999997159E-5</v>
      </c>
    </row>
    <row r="251" spans="1:9" x14ac:dyDescent="0.25">
      <c r="A251" s="1">
        <f>+'Ejercicio 8'!B264</f>
        <v>42367</v>
      </c>
      <c r="B251" s="280">
        <f>+VLOOKUP($A251,Cetes!$A$19:$M$1126,4,FALSE)/100</f>
        <v>0.03</v>
      </c>
      <c r="C251" s="280">
        <f>+VLOOKUP($A251,Cetes!$A$19:$M$1126,7,FALSE)/100</f>
        <v>3.3026559999999996E-2</v>
      </c>
      <c r="D251" s="280">
        <f>+VLOOKUP($A251,Cetes!$A$19:$M$1126,10,FALSE)/100</f>
        <v>3.5299900000000002E-2</v>
      </c>
      <c r="E251" s="280">
        <f>+VLOOKUP($A251,Cetes!$A$19:$M$1126,13,FALSE)/100</f>
        <v>3.6241549999999997E-2</v>
      </c>
      <c r="F251" s="280">
        <f t="shared" si="13"/>
        <v>-1.0074700000000034E-3</v>
      </c>
      <c r="G251" s="280">
        <f t="shared" si="14"/>
        <v>2.4754999999999916E-4</v>
      </c>
      <c r="H251" s="280">
        <f t="shared" si="15"/>
        <v>2.4060000000000054E-4</v>
      </c>
      <c r="I251" s="280">
        <f t="shared" si="16"/>
        <v>-5.0000000000050004E-6</v>
      </c>
    </row>
    <row r="252" spans="1:9" x14ac:dyDescent="0.25">
      <c r="A252" s="1">
        <f>+'Ejercicio 8'!B265</f>
        <v>42368</v>
      </c>
      <c r="B252" s="280">
        <f>+VLOOKUP($A252,Cetes!$A$19:$M$1126,4,FALSE)/100</f>
        <v>2.9936299999999999E-2</v>
      </c>
      <c r="C252" s="280">
        <f>+VLOOKUP($A252,Cetes!$A$19:$M$1126,7,FALSE)/100</f>
        <v>3.2869169999999996E-2</v>
      </c>
      <c r="D252" s="280">
        <f>+VLOOKUP($A252,Cetes!$A$19:$M$1126,10,FALSE)/100</f>
        <v>3.5315880000000001E-2</v>
      </c>
      <c r="E252" s="280">
        <f>+VLOOKUP($A252,Cetes!$A$19:$M$1126,13,FALSE)/100</f>
        <v>3.618648E-2</v>
      </c>
      <c r="F252" s="280">
        <f t="shared" si="13"/>
        <v>-6.3699999999999868E-5</v>
      </c>
      <c r="G252" s="280">
        <f t="shared" si="14"/>
        <v>-1.5739000000000031E-4</v>
      </c>
      <c r="H252" s="280">
        <f t="shared" si="15"/>
        <v>1.5979999999998773E-5</v>
      </c>
      <c r="I252" s="280">
        <f t="shared" si="16"/>
        <v>-5.5069999999997343E-5</v>
      </c>
    </row>
    <row r="253" spans="1:9" x14ac:dyDescent="0.25">
      <c r="A253" s="1">
        <f>+'Ejercicio 8'!B266</f>
        <v>42369</v>
      </c>
      <c r="B253" s="280">
        <f>+VLOOKUP($A253,Cetes!$A$19:$M$1126,4,FALSE)/100</f>
        <v>2.9651219999999999E-2</v>
      </c>
      <c r="C253" s="280">
        <f>+VLOOKUP($A253,Cetes!$A$19:$M$1126,7,FALSE)/100</f>
        <v>3.250629E-2</v>
      </c>
      <c r="D253" s="280">
        <f>+VLOOKUP($A253,Cetes!$A$19:$M$1126,10,FALSE)/100</f>
        <v>3.5330149999999998E-2</v>
      </c>
      <c r="E253" s="280">
        <f>+VLOOKUP($A253,Cetes!$A$19:$M$1126,13,FALSE)/100</f>
        <v>3.6287710000000001E-2</v>
      </c>
      <c r="F253" s="280">
        <f t="shared" si="13"/>
        <v>-2.8508000000000006E-4</v>
      </c>
      <c r="G253" s="280">
        <f t="shared" si="14"/>
        <v>-3.6287999999999598E-4</v>
      </c>
      <c r="H253" s="280">
        <f t="shared" si="15"/>
        <v>1.4269999999996785E-5</v>
      </c>
      <c r="I253" s="280">
        <f t="shared" si="16"/>
        <v>1.0123000000000076E-4</v>
      </c>
    </row>
    <row r="254" spans="1:9" x14ac:dyDescent="0.25">
      <c r="A254" s="1">
        <f>+'Ejercicio 8'!B267</f>
        <v>42373</v>
      </c>
      <c r="B254" s="280">
        <f>+VLOOKUP($A254,Cetes!$A$19:$M$1126,4,FALSE)/100</f>
        <v>2.9367380000000002E-2</v>
      </c>
      <c r="C254" s="280">
        <f>+VLOOKUP($A254,Cetes!$A$19:$M$1126,7,FALSE)/100</f>
        <v>3.2600209999999998E-2</v>
      </c>
      <c r="D254" s="280">
        <f>+VLOOKUP($A254,Cetes!$A$19:$M$1126,10,FALSE)/100</f>
        <v>3.5043240000000003E-2</v>
      </c>
      <c r="E254" s="280">
        <f>+VLOOKUP($A254,Cetes!$A$19:$M$1126,13,FALSE)/100</f>
        <v>3.6005820000000001E-2</v>
      </c>
      <c r="F254" s="280">
        <f t="shared" si="13"/>
        <v>-2.8383999999999701E-4</v>
      </c>
      <c r="G254" s="280">
        <f t="shared" si="14"/>
        <v>9.3919999999997339E-5</v>
      </c>
      <c r="H254" s="280">
        <f t="shared" si="15"/>
        <v>-2.8690999999999439E-4</v>
      </c>
      <c r="I254" s="280">
        <f t="shared" si="16"/>
        <v>-2.8188999999999992E-4</v>
      </c>
    </row>
    <row r="255" spans="1:9" x14ac:dyDescent="0.25">
      <c r="A255" s="1">
        <f>+'Ejercicio 8'!B268</f>
        <v>42374</v>
      </c>
      <c r="B255" s="280">
        <f>+VLOOKUP($A255,Cetes!$A$19:$M$1126,4,FALSE)/100</f>
        <v>2.9121730000000002E-2</v>
      </c>
      <c r="C255" s="280">
        <f>+VLOOKUP($A255,Cetes!$A$19:$M$1126,7,FALSE)/100</f>
        <v>3.2606389999999999E-2</v>
      </c>
      <c r="D255" s="280">
        <f>+VLOOKUP($A255,Cetes!$A$19:$M$1126,10,FALSE)/100</f>
        <v>3.4900109999999998E-2</v>
      </c>
      <c r="E255" s="280">
        <f>+VLOOKUP($A255,Cetes!$A$19:$M$1126,13,FALSE)/100</f>
        <v>3.5800020000000002E-2</v>
      </c>
      <c r="F255" s="280">
        <f t="shared" si="13"/>
        <v>-2.4565000000000003E-4</v>
      </c>
      <c r="G255" s="280">
        <f t="shared" si="14"/>
        <v>6.1800000000014621E-6</v>
      </c>
      <c r="H255" s="280">
        <f t="shared" si="15"/>
        <v>-1.431300000000052E-4</v>
      </c>
      <c r="I255" s="280">
        <f t="shared" si="16"/>
        <v>-2.0579999999999904E-4</v>
      </c>
    </row>
    <row r="256" spans="1:9" x14ac:dyDescent="0.25">
      <c r="A256" s="1">
        <f>+'Ejercicio 8'!B269</f>
        <v>42375</v>
      </c>
      <c r="B256" s="280">
        <f>+VLOOKUP($A256,Cetes!$A$19:$M$1126,4,FALSE)/100</f>
        <v>2.9841050000000001E-2</v>
      </c>
      <c r="C256" s="280">
        <f>+VLOOKUP($A256,Cetes!$A$19:$M$1126,7,FALSE)/100</f>
        <v>3.2676869999999997E-2</v>
      </c>
      <c r="D256" s="280">
        <f>+VLOOKUP($A256,Cetes!$A$19:$M$1126,10,FALSE)/100</f>
        <v>3.4699960000000002E-2</v>
      </c>
      <c r="E256" s="280">
        <f>+VLOOKUP($A256,Cetes!$A$19:$M$1126,13,FALSE)/100</f>
        <v>3.5723680000000001E-2</v>
      </c>
      <c r="F256" s="280">
        <f t="shared" si="13"/>
        <v>7.1931999999999899E-4</v>
      </c>
      <c r="G256" s="280">
        <f t="shared" si="14"/>
        <v>7.0479999999997767E-5</v>
      </c>
      <c r="H256" s="280">
        <f t="shared" si="15"/>
        <v>-2.0014999999999616E-4</v>
      </c>
      <c r="I256" s="280">
        <f t="shared" si="16"/>
        <v>-7.6340000000001129E-5</v>
      </c>
    </row>
    <row r="257" spans="1:9" x14ac:dyDescent="0.25">
      <c r="A257" s="1">
        <f>+'Ejercicio 8'!B270</f>
        <v>42376</v>
      </c>
      <c r="B257" s="280">
        <f>+VLOOKUP($A257,Cetes!$A$19:$M$1126,4,FALSE)/100</f>
        <v>2.9320570000000001E-2</v>
      </c>
      <c r="C257" s="280">
        <f>+VLOOKUP($A257,Cetes!$A$19:$M$1126,7,FALSE)/100</f>
        <v>3.2672369999999999E-2</v>
      </c>
      <c r="D257" s="280">
        <f>+VLOOKUP($A257,Cetes!$A$19:$M$1126,10,FALSE)/100</f>
        <v>3.4650569999999999E-2</v>
      </c>
      <c r="E257" s="280">
        <f>+VLOOKUP($A257,Cetes!$A$19:$M$1126,13,FALSE)/100</f>
        <v>3.5443370000000002E-2</v>
      </c>
      <c r="F257" s="280">
        <f t="shared" si="13"/>
        <v>-5.2048000000000025E-4</v>
      </c>
      <c r="G257" s="280">
        <f t="shared" si="14"/>
        <v>-4.4999999999975615E-6</v>
      </c>
      <c r="H257" s="280">
        <f t="shared" si="15"/>
        <v>-4.939000000000332E-5</v>
      </c>
      <c r="I257" s="280">
        <f t="shared" si="16"/>
        <v>-2.8030999999999889E-4</v>
      </c>
    </row>
    <row r="258" spans="1:9" x14ac:dyDescent="0.25">
      <c r="A258" s="1">
        <f>+'Ejercicio 8'!B271</f>
        <v>42377</v>
      </c>
      <c r="B258" s="280">
        <f>+VLOOKUP($A258,Cetes!$A$19:$M$1126,4,FALSE)/100</f>
        <v>3.0287310000000001E-2</v>
      </c>
      <c r="C258" s="280">
        <f>+VLOOKUP($A258,Cetes!$A$19:$M$1126,7,FALSE)/100</f>
        <v>3.2638970000000003E-2</v>
      </c>
      <c r="D258" s="280">
        <f>+VLOOKUP($A258,Cetes!$A$19:$M$1126,10,FALSE)/100</f>
        <v>3.443972E-2</v>
      </c>
      <c r="E258" s="280">
        <f>+VLOOKUP($A258,Cetes!$A$19:$M$1126,13,FALSE)/100</f>
        <v>3.555995E-2</v>
      </c>
      <c r="F258" s="280">
        <f t="shared" si="13"/>
        <v>9.6674000000000065E-4</v>
      </c>
      <c r="G258" s="280">
        <f t="shared" si="14"/>
        <v>-3.3399999999995933E-5</v>
      </c>
      <c r="H258" s="280">
        <f t="shared" si="15"/>
        <v>-2.1084999999999854E-4</v>
      </c>
      <c r="I258" s="280">
        <f t="shared" si="16"/>
        <v>1.1657999999999807E-4</v>
      </c>
    </row>
    <row r="259" spans="1:9" x14ac:dyDescent="0.25">
      <c r="A259" s="1">
        <f>+'Ejercicio 8'!B272</f>
        <v>42380</v>
      </c>
      <c r="B259" s="280">
        <f>+VLOOKUP($A259,Cetes!$A$19:$M$1126,4,FALSE)/100</f>
        <v>3.0852330000000001E-2</v>
      </c>
      <c r="C259" s="280">
        <f>+VLOOKUP($A259,Cetes!$A$19:$M$1126,7,FALSE)/100</f>
        <v>3.263257E-2</v>
      </c>
      <c r="D259" s="280">
        <f>+VLOOKUP($A259,Cetes!$A$19:$M$1126,10,FALSE)/100</f>
        <v>3.449994E-2</v>
      </c>
      <c r="E259" s="280">
        <f>+VLOOKUP($A259,Cetes!$A$19:$M$1126,13,FALSE)/100</f>
        <v>3.5746E-2</v>
      </c>
      <c r="F259" s="280">
        <f t="shared" si="13"/>
        <v>5.6501999999999941E-4</v>
      </c>
      <c r="G259" s="280">
        <f t="shared" si="14"/>
        <v>-6.400000000003625E-6</v>
      </c>
      <c r="H259" s="280">
        <f t="shared" si="15"/>
        <v>6.0219999999999718E-5</v>
      </c>
      <c r="I259" s="280">
        <f t="shared" si="16"/>
        <v>1.860500000000001E-4</v>
      </c>
    </row>
    <row r="260" spans="1:9" x14ac:dyDescent="0.25">
      <c r="A260" s="1">
        <f>+'Ejercicio 8'!B273</f>
        <v>42381</v>
      </c>
      <c r="B260" s="280">
        <f>+VLOOKUP($A260,Cetes!$A$19:$M$1126,4,FALSE)/100</f>
        <v>3.0300110000000002E-2</v>
      </c>
      <c r="C260" s="280">
        <f>+VLOOKUP($A260,Cetes!$A$19:$M$1126,7,FALSE)/100</f>
        <v>3.2726289999999998E-2</v>
      </c>
      <c r="D260" s="280">
        <f>+VLOOKUP($A260,Cetes!$A$19:$M$1126,10,FALSE)/100</f>
        <v>3.4399939999999997E-2</v>
      </c>
      <c r="E260" s="280">
        <f>+VLOOKUP($A260,Cetes!$A$19:$M$1126,13,FALSE)/100</f>
        <v>3.5596429999999998E-2</v>
      </c>
      <c r="F260" s="280">
        <f t="shared" si="13"/>
        <v>-5.522199999999991E-4</v>
      </c>
      <c r="G260" s="280">
        <f t="shared" si="14"/>
        <v>9.3719999999998527E-5</v>
      </c>
      <c r="H260" s="280">
        <f t="shared" si="15"/>
        <v>-1.0000000000000286E-4</v>
      </c>
      <c r="I260" s="280">
        <f t="shared" si="16"/>
        <v>-1.4957000000000165E-4</v>
      </c>
    </row>
    <row r="261" spans="1:9" x14ac:dyDescent="0.25">
      <c r="A261" s="1">
        <f>+'Ejercicio 8'!B274</f>
        <v>42382</v>
      </c>
      <c r="B261" s="280">
        <f>+VLOOKUP($A261,Cetes!$A$19:$M$1126,4,FALSE)/100</f>
        <v>3.0189230000000001E-2</v>
      </c>
      <c r="C261" s="280">
        <f>+VLOOKUP($A261,Cetes!$A$19:$M$1126,7,FALSE)/100</f>
        <v>3.280719E-2</v>
      </c>
      <c r="D261" s="280">
        <f>+VLOOKUP($A261,Cetes!$A$19:$M$1126,10,FALSE)/100</f>
        <v>3.4351739999999999E-2</v>
      </c>
      <c r="E261" s="280">
        <f>+VLOOKUP($A261,Cetes!$A$19:$M$1126,13,FALSE)/100</f>
        <v>3.5421520000000005E-2</v>
      </c>
      <c r="F261" s="280">
        <f t="shared" si="13"/>
        <v>-1.108800000000007E-4</v>
      </c>
      <c r="G261" s="280">
        <f t="shared" si="14"/>
        <v>8.0900000000001804E-5</v>
      </c>
      <c r="H261" s="280">
        <f t="shared" si="15"/>
        <v>-4.8199999999998244E-5</v>
      </c>
      <c r="I261" s="280">
        <f t="shared" si="16"/>
        <v>-1.749099999999934E-4</v>
      </c>
    </row>
    <row r="262" spans="1:9" x14ac:dyDescent="0.25">
      <c r="A262" s="1">
        <f>+'Ejercicio 8'!B275</f>
        <v>42383</v>
      </c>
      <c r="B262" s="280">
        <f>+VLOOKUP($A262,Cetes!$A$19:$M$1126,4,FALSE)/100</f>
        <v>3.0435300000000002E-2</v>
      </c>
      <c r="C262" s="280">
        <f>+VLOOKUP($A262,Cetes!$A$19:$M$1126,7,FALSE)/100</f>
        <v>3.273189E-2</v>
      </c>
      <c r="D262" s="280">
        <f>+VLOOKUP($A262,Cetes!$A$19:$M$1126,10,FALSE)/100</f>
        <v>3.4288180000000001E-2</v>
      </c>
      <c r="E262" s="280">
        <f>+VLOOKUP($A262,Cetes!$A$19:$M$1126,13,FALSE)/100</f>
        <v>3.5300029999999996E-2</v>
      </c>
      <c r="F262" s="280">
        <f t="shared" ref="F262:F325" si="17">+B262-B261</f>
        <v>2.4607000000000101E-4</v>
      </c>
      <c r="G262" s="280">
        <f t="shared" ref="G262:G325" si="18">+C262-C261</f>
        <v>-7.5300000000000367E-5</v>
      </c>
      <c r="H262" s="280">
        <f t="shared" ref="H262:H325" si="19">+D262-D261</f>
        <v>-6.355999999999723E-5</v>
      </c>
      <c r="I262" s="280">
        <f t="shared" ref="I262:I325" si="20">+E262-E261</f>
        <v>-1.2149000000000881E-4</v>
      </c>
    </row>
    <row r="263" spans="1:9" x14ac:dyDescent="0.25">
      <c r="A263" s="1">
        <f>+'Ejercicio 8'!B276</f>
        <v>42384</v>
      </c>
      <c r="B263" s="280">
        <f>+VLOOKUP($A263,Cetes!$A$19:$M$1126,4,FALSE)/100</f>
        <v>3.1119129999999998E-2</v>
      </c>
      <c r="C263" s="280">
        <f>+VLOOKUP($A263,Cetes!$A$19:$M$1126,7,FALSE)/100</f>
        <v>3.270849E-2</v>
      </c>
      <c r="D263" s="280">
        <f>+VLOOKUP($A263,Cetes!$A$19:$M$1126,10,FALSE)/100</f>
        <v>3.4209619999999996E-2</v>
      </c>
      <c r="E263" s="280">
        <f>+VLOOKUP($A263,Cetes!$A$19:$M$1126,13,FALSE)/100</f>
        <v>3.5219969999999996E-2</v>
      </c>
      <c r="F263" s="280">
        <f t="shared" si="17"/>
        <v>6.8382999999999639E-4</v>
      </c>
      <c r="G263" s="280">
        <f t="shared" si="18"/>
        <v>-2.339999999999981E-5</v>
      </c>
      <c r="H263" s="280">
        <f t="shared" si="19"/>
        <v>-7.8560000000005292E-5</v>
      </c>
      <c r="I263" s="280">
        <f t="shared" si="20"/>
        <v>-8.0059999999999854E-5</v>
      </c>
    </row>
    <row r="264" spans="1:9" x14ac:dyDescent="0.25">
      <c r="A264" s="1">
        <f>+'Ejercicio 8'!B277</f>
        <v>42387</v>
      </c>
      <c r="B264" s="280">
        <f>+VLOOKUP($A264,Cetes!$A$19:$M$1126,4,FALSE)/100</f>
        <v>3.1082779999999997E-2</v>
      </c>
      <c r="C264" s="280">
        <f>+VLOOKUP($A264,Cetes!$A$19:$M$1126,7,FALSE)/100</f>
        <v>3.2726310000000002E-2</v>
      </c>
      <c r="D264" s="280">
        <f>+VLOOKUP($A264,Cetes!$A$19:$M$1126,10,FALSE)/100</f>
        <v>3.4202789999999997E-2</v>
      </c>
      <c r="E264" s="280">
        <f>+VLOOKUP($A264,Cetes!$A$19:$M$1126,13,FALSE)/100</f>
        <v>3.5318820000000001E-2</v>
      </c>
      <c r="F264" s="280">
        <f t="shared" si="17"/>
        <v>-3.6350000000000965E-5</v>
      </c>
      <c r="G264" s="280">
        <f t="shared" si="18"/>
        <v>1.7820000000001723E-5</v>
      </c>
      <c r="H264" s="280">
        <f t="shared" si="19"/>
        <v>-6.8299999999993366E-6</v>
      </c>
      <c r="I264" s="280">
        <f t="shared" si="20"/>
        <v>9.885000000000449E-5</v>
      </c>
    </row>
    <row r="265" spans="1:9" x14ac:dyDescent="0.25">
      <c r="A265" s="1">
        <f>+'Ejercicio 8'!B278</f>
        <v>42388</v>
      </c>
      <c r="B265" s="280">
        <f>+VLOOKUP($A265,Cetes!$A$19:$M$1126,4,FALSE)/100</f>
        <v>3.1099929999999998E-2</v>
      </c>
      <c r="C265" s="280">
        <f>+VLOOKUP($A265,Cetes!$A$19:$M$1126,7,FALSE)/100</f>
        <v>3.290274E-2</v>
      </c>
      <c r="D265" s="280">
        <f>+VLOOKUP($A265,Cetes!$A$19:$M$1126,10,FALSE)/100</f>
        <v>3.4218320000000003E-2</v>
      </c>
      <c r="E265" s="280">
        <f>+VLOOKUP($A265,Cetes!$A$19:$M$1126,13,FALSE)/100</f>
        <v>3.5568629999999997E-2</v>
      </c>
      <c r="F265" s="280">
        <f t="shared" si="17"/>
        <v>1.7150000000000498E-5</v>
      </c>
      <c r="G265" s="280">
        <f t="shared" si="18"/>
        <v>1.7642999999999825E-4</v>
      </c>
      <c r="H265" s="280">
        <f t="shared" si="19"/>
        <v>1.553000000000665E-5</v>
      </c>
      <c r="I265" s="280">
        <f t="shared" si="20"/>
        <v>2.4980999999999615E-4</v>
      </c>
    </row>
    <row r="266" spans="1:9" x14ac:dyDescent="0.25">
      <c r="A266" s="1">
        <f>+'Ejercicio 8'!B279</f>
        <v>42389</v>
      </c>
      <c r="B266" s="280">
        <f>+VLOOKUP($A266,Cetes!$A$19:$M$1126,4,FALSE)/100</f>
        <v>3.1835089999999996E-2</v>
      </c>
      <c r="C266" s="280">
        <f>+VLOOKUP($A266,Cetes!$A$19:$M$1126,7,FALSE)/100</f>
        <v>3.3100119999999997E-2</v>
      </c>
      <c r="D266" s="280">
        <f>+VLOOKUP($A266,Cetes!$A$19:$M$1126,10,FALSE)/100</f>
        <v>3.4252319999999996E-2</v>
      </c>
      <c r="E266" s="280">
        <f>+VLOOKUP($A266,Cetes!$A$19:$M$1126,13,FALSE)/100</f>
        <v>3.5716499999999998E-2</v>
      </c>
      <c r="F266" s="280">
        <f t="shared" si="17"/>
        <v>7.3515999999999859E-4</v>
      </c>
      <c r="G266" s="280">
        <f t="shared" si="18"/>
        <v>1.97379999999997E-4</v>
      </c>
      <c r="H266" s="280">
        <f t="shared" si="19"/>
        <v>3.399999999999237E-5</v>
      </c>
      <c r="I266" s="280">
        <f t="shared" si="20"/>
        <v>1.4787000000000133E-4</v>
      </c>
    </row>
    <row r="267" spans="1:9" x14ac:dyDescent="0.25">
      <c r="A267" s="1">
        <f>+'Ejercicio 8'!B280</f>
        <v>42390</v>
      </c>
      <c r="B267" s="280">
        <f>+VLOOKUP($A267,Cetes!$A$19:$M$1126,4,FALSE)/100</f>
        <v>3.0935250000000001E-2</v>
      </c>
      <c r="C267" s="280">
        <f>+VLOOKUP($A267,Cetes!$A$19:$M$1126,7,FALSE)/100</f>
        <v>3.3017060000000001E-2</v>
      </c>
      <c r="D267" s="280">
        <f>+VLOOKUP($A267,Cetes!$A$19:$M$1126,10,FALSE)/100</f>
        <v>3.4399939999999997E-2</v>
      </c>
      <c r="E267" s="280">
        <f>+VLOOKUP($A267,Cetes!$A$19:$M$1126,13,FALSE)/100</f>
        <v>3.5653820000000003E-2</v>
      </c>
      <c r="F267" s="280">
        <f t="shared" si="17"/>
        <v>-8.998399999999955E-4</v>
      </c>
      <c r="G267" s="280">
        <f t="shared" si="18"/>
        <v>-8.3059999999995915E-5</v>
      </c>
      <c r="H267" s="280">
        <f t="shared" si="19"/>
        <v>1.4762000000000108E-4</v>
      </c>
      <c r="I267" s="280">
        <f t="shared" si="20"/>
        <v>-6.2679999999995517E-5</v>
      </c>
    </row>
    <row r="268" spans="1:9" x14ac:dyDescent="0.25">
      <c r="A268" s="1">
        <f>+'Ejercicio 8'!B281</f>
        <v>42391</v>
      </c>
      <c r="B268" s="280">
        <f>+VLOOKUP($A268,Cetes!$A$19:$M$1126,4,FALSE)/100</f>
        <v>3.1017320000000001E-2</v>
      </c>
      <c r="C268" s="280">
        <f>+VLOOKUP($A268,Cetes!$A$19:$M$1126,7,FALSE)/100</f>
        <v>3.3091519999999999E-2</v>
      </c>
      <c r="D268" s="280">
        <f>+VLOOKUP($A268,Cetes!$A$19:$M$1126,10,FALSE)/100</f>
        <v>3.4399989999999998E-2</v>
      </c>
      <c r="E268" s="280">
        <f>+VLOOKUP($A268,Cetes!$A$19:$M$1126,13,FALSE)/100</f>
        <v>3.5700179999999998E-2</v>
      </c>
      <c r="F268" s="280">
        <f t="shared" si="17"/>
        <v>8.207000000000006E-5</v>
      </c>
      <c r="G268" s="280">
        <f t="shared" si="18"/>
        <v>7.4459999999998416E-5</v>
      </c>
      <c r="H268" s="280">
        <f t="shared" si="19"/>
        <v>5.0000000001437783E-8</v>
      </c>
      <c r="I268" s="280">
        <f t="shared" si="20"/>
        <v>4.6359999999995294E-5</v>
      </c>
    </row>
    <row r="269" spans="1:9" x14ac:dyDescent="0.25">
      <c r="A269" s="1">
        <f>+'Ejercicio 8'!B282</f>
        <v>42394</v>
      </c>
      <c r="B269" s="280">
        <f>+VLOOKUP($A269,Cetes!$A$19:$M$1126,4,FALSE)/100</f>
        <v>3.0971320000000004E-2</v>
      </c>
      <c r="C269" s="280">
        <f>+VLOOKUP($A269,Cetes!$A$19:$M$1126,7,FALSE)/100</f>
        <v>3.299705E-2</v>
      </c>
      <c r="D269" s="280">
        <f>+VLOOKUP($A269,Cetes!$A$19:$M$1126,10,FALSE)/100</f>
        <v>3.449994E-2</v>
      </c>
      <c r="E269" s="280">
        <f>+VLOOKUP($A269,Cetes!$A$19:$M$1126,13,FALSE)/100</f>
        <v>3.5699950000000001E-2</v>
      </c>
      <c r="F269" s="280">
        <f t="shared" si="17"/>
        <v>-4.5999999999997432E-5</v>
      </c>
      <c r="G269" s="280">
        <f t="shared" si="18"/>
        <v>-9.4469999999999277E-5</v>
      </c>
      <c r="H269" s="280">
        <f t="shared" si="19"/>
        <v>9.9950000000001427E-5</v>
      </c>
      <c r="I269" s="280">
        <f t="shared" si="20"/>
        <v>-2.2999999999689935E-7</v>
      </c>
    </row>
    <row r="270" spans="1:9" x14ac:dyDescent="0.25">
      <c r="A270" s="1">
        <f>+'Ejercicio 8'!B283</f>
        <v>42395</v>
      </c>
      <c r="B270" s="280">
        <f>+VLOOKUP($A270,Cetes!$A$19:$M$1126,4,FALSE)/100</f>
        <v>3.2005140000000001E-2</v>
      </c>
      <c r="C270" s="280">
        <f>+VLOOKUP($A270,Cetes!$A$19:$M$1126,7,FALSE)/100</f>
        <v>3.311153E-2</v>
      </c>
      <c r="D270" s="280">
        <f>+VLOOKUP($A270,Cetes!$A$19:$M$1126,10,FALSE)/100</f>
        <v>3.4399939999999997E-2</v>
      </c>
      <c r="E270" s="280">
        <f>+VLOOKUP($A270,Cetes!$A$19:$M$1126,13,FALSE)/100</f>
        <v>3.5700919999999997E-2</v>
      </c>
      <c r="F270" s="280">
        <f t="shared" si="17"/>
        <v>1.0338199999999978E-3</v>
      </c>
      <c r="G270" s="280">
        <f t="shared" si="18"/>
        <v>1.1448000000000014E-4</v>
      </c>
      <c r="H270" s="280">
        <f t="shared" si="19"/>
        <v>-1.0000000000000286E-4</v>
      </c>
      <c r="I270" s="280">
        <f t="shared" si="20"/>
        <v>9.6999999999597408E-7</v>
      </c>
    </row>
    <row r="271" spans="1:9" x14ac:dyDescent="0.25">
      <c r="A271" s="1">
        <f>+'Ejercicio 8'!B284</f>
        <v>42396</v>
      </c>
      <c r="B271" s="280">
        <f>+VLOOKUP($A271,Cetes!$A$19:$M$1126,4,FALSE)/100</f>
        <v>3.2073290000000004E-2</v>
      </c>
      <c r="C271" s="280">
        <f>+VLOOKUP($A271,Cetes!$A$19:$M$1126,7,FALSE)/100</f>
        <v>3.3307469999999999E-2</v>
      </c>
      <c r="D271" s="280">
        <f>+VLOOKUP($A271,Cetes!$A$19:$M$1126,10,FALSE)/100</f>
        <v>3.4470179999999996E-2</v>
      </c>
      <c r="E271" s="280">
        <f>+VLOOKUP($A271,Cetes!$A$19:$M$1126,13,FALSE)/100</f>
        <v>3.5794869999999999E-2</v>
      </c>
      <c r="F271" s="280">
        <f t="shared" si="17"/>
        <v>6.815000000000293E-5</v>
      </c>
      <c r="G271" s="280">
        <f t="shared" si="18"/>
        <v>1.9593999999999862E-4</v>
      </c>
      <c r="H271" s="280">
        <f t="shared" si="19"/>
        <v>7.0239999999999192E-5</v>
      </c>
      <c r="I271" s="280">
        <f t="shared" si="20"/>
        <v>9.3950000000002365E-5</v>
      </c>
    </row>
    <row r="272" spans="1:9" x14ac:dyDescent="0.25">
      <c r="A272" s="1">
        <f>+'Ejercicio 8'!B285</f>
        <v>42397</v>
      </c>
      <c r="B272" s="280">
        <f>+VLOOKUP($A272,Cetes!$A$19:$M$1126,4,FALSE)/100</f>
        <v>3.1638090000000001E-2</v>
      </c>
      <c r="C272" s="280">
        <f>+VLOOKUP($A272,Cetes!$A$19:$M$1126,7,FALSE)/100</f>
        <v>3.328014E-2</v>
      </c>
      <c r="D272" s="280">
        <f>+VLOOKUP($A272,Cetes!$A$19:$M$1126,10,FALSE)/100</f>
        <v>3.4400449999999999E-2</v>
      </c>
      <c r="E272" s="280">
        <f>+VLOOKUP($A272,Cetes!$A$19:$M$1126,13,FALSE)/100</f>
        <v>3.5658710000000003E-2</v>
      </c>
      <c r="F272" s="280">
        <f t="shared" si="17"/>
        <v>-4.3520000000000364E-4</v>
      </c>
      <c r="G272" s="280">
        <f t="shared" si="18"/>
        <v>-2.7329999999999022E-5</v>
      </c>
      <c r="H272" s="280">
        <f t="shared" si="19"/>
        <v>-6.9729999999997017E-5</v>
      </c>
      <c r="I272" s="280">
        <f t="shared" si="20"/>
        <v>-1.3615999999999628E-4</v>
      </c>
    </row>
    <row r="273" spans="1:9" x14ac:dyDescent="0.25">
      <c r="A273" s="1">
        <f>+'Ejercicio 8'!B286</f>
        <v>42398</v>
      </c>
      <c r="B273" s="280">
        <f>+VLOOKUP($A273,Cetes!$A$19:$M$1126,4,FALSE)/100</f>
        <v>3.1559860000000002E-2</v>
      </c>
      <c r="C273" s="280">
        <f>+VLOOKUP($A273,Cetes!$A$19:$M$1126,7,FALSE)/100</f>
        <v>3.3287119999999996E-2</v>
      </c>
      <c r="D273" s="280">
        <f>+VLOOKUP($A273,Cetes!$A$19:$M$1126,10,FALSE)/100</f>
        <v>3.4300909999999997E-2</v>
      </c>
      <c r="E273" s="280">
        <f>+VLOOKUP($A273,Cetes!$A$19:$M$1126,13,FALSE)/100</f>
        <v>3.5100039999999999E-2</v>
      </c>
      <c r="F273" s="280">
        <f t="shared" si="17"/>
        <v>-7.8229999999998578E-5</v>
      </c>
      <c r="G273" s="280">
        <f t="shared" si="18"/>
        <v>6.9799999999967111E-6</v>
      </c>
      <c r="H273" s="280">
        <f t="shared" si="19"/>
        <v>-9.9540000000002127E-5</v>
      </c>
      <c r="I273" s="280">
        <f t="shared" si="20"/>
        <v>-5.5867000000000416E-4</v>
      </c>
    </row>
    <row r="274" spans="1:9" x14ac:dyDescent="0.25">
      <c r="A274" s="1">
        <f>+'Ejercicio 8'!B287</f>
        <v>42402</v>
      </c>
      <c r="B274" s="280">
        <f>+VLOOKUP($A274,Cetes!$A$19:$M$1126,4,FALSE)/100</f>
        <v>3.1513230000000003E-2</v>
      </c>
      <c r="C274" s="280">
        <f>+VLOOKUP($A274,Cetes!$A$19:$M$1126,7,FALSE)/100</f>
        <v>3.3399869999999998E-2</v>
      </c>
      <c r="D274" s="280">
        <f>+VLOOKUP($A274,Cetes!$A$19:$M$1126,10,FALSE)/100</f>
        <v>3.4403320000000001E-2</v>
      </c>
      <c r="E274" s="280">
        <f>+VLOOKUP($A274,Cetes!$A$19:$M$1126,13,FALSE)/100</f>
        <v>3.4999990000000002E-2</v>
      </c>
      <c r="F274" s="280">
        <f t="shared" si="17"/>
        <v>-4.6629999999998895E-5</v>
      </c>
      <c r="G274" s="280">
        <f t="shared" si="18"/>
        <v>1.1275000000000174E-4</v>
      </c>
      <c r="H274" s="280">
        <f t="shared" si="19"/>
        <v>1.0241000000000416E-4</v>
      </c>
      <c r="I274" s="280">
        <f t="shared" si="20"/>
        <v>-1.0004999999999736E-4</v>
      </c>
    </row>
    <row r="275" spans="1:9" x14ac:dyDescent="0.25">
      <c r="A275" s="1">
        <f>+'Ejercicio 8'!B288</f>
        <v>42403</v>
      </c>
      <c r="B275" s="280">
        <f>+VLOOKUP($A275,Cetes!$A$19:$M$1126,4,FALSE)/100</f>
        <v>3.1506550000000001E-2</v>
      </c>
      <c r="C275" s="280">
        <f>+VLOOKUP($A275,Cetes!$A$19:$M$1126,7,FALSE)/100</f>
        <v>3.3482579999999998E-2</v>
      </c>
      <c r="D275" s="280">
        <f>+VLOOKUP($A275,Cetes!$A$19:$M$1126,10,FALSE)/100</f>
        <v>3.4261119999999999E-2</v>
      </c>
      <c r="E275" s="280">
        <f>+VLOOKUP($A275,Cetes!$A$19:$M$1126,13,FALSE)/100</f>
        <v>3.5022640000000001E-2</v>
      </c>
      <c r="F275" s="280">
        <f t="shared" si="17"/>
        <v>-6.6800000000019621E-6</v>
      </c>
      <c r="G275" s="280">
        <f t="shared" si="18"/>
        <v>8.2709999999999728E-5</v>
      </c>
      <c r="H275" s="280">
        <f t="shared" si="19"/>
        <v>-1.4220000000000205E-4</v>
      </c>
      <c r="I275" s="280">
        <f t="shared" si="20"/>
        <v>2.264999999999906E-5</v>
      </c>
    </row>
    <row r="276" spans="1:9" x14ac:dyDescent="0.25">
      <c r="A276" s="1">
        <f>+'Ejercicio 8'!B289</f>
        <v>42404</v>
      </c>
      <c r="B276" s="280">
        <f>+VLOOKUP($A276,Cetes!$A$19:$M$1126,4,FALSE)/100</f>
        <v>3.2092910000000002E-2</v>
      </c>
      <c r="C276" s="280">
        <f>+VLOOKUP($A276,Cetes!$A$19:$M$1126,7,FALSE)/100</f>
        <v>3.331071E-2</v>
      </c>
      <c r="D276" s="280">
        <f>+VLOOKUP($A276,Cetes!$A$19:$M$1126,10,FALSE)/100</f>
        <v>3.4352439999999998E-2</v>
      </c>
      <c r="E276" s="280">
        <f>+VLOOKUP($A276,Cetes!$A$19:$M$1126,13,FALSE)/100</f>
        <v>3.5316029999999998E-2</v>
      </c>
      <c r="F276" s="280">
        <f t="shared" si="17"/>
        <v>5.8636000000000105E-4</v>
      </c>
      <c r="G276" s="280">
        <f t="shared" si="18"/>
        <v>-1.7186999999999758E-4</v>
      </c>
      <c r="H276" s="280">
        <f t="shared" si="19"/>
        <v>9.1319999999998902E-5</v>
      </c>
      <c r="I276" s="280">
        <f t="shared" si="20"/>
        <v>2.9338999999999754E-4</v>
      </c>
    </row>
    <row r="277" spans="1:9" x14ac:dyDescent="0.25">
      <c r="A277" s="1">
        <f>+'Ejercicio 8'!B290</f>
        <v>42405</v>
      </c>
      <c r="B277" s="280">
        <f>+VLOOKUP($A277,Cetes!$A$19:$M$1126,4,FALSE)/100</f>
        <v>3.2036790000000002E-2</v>
      </c>
      <c r="C277" s="280">
        <f>+VLOOKUP($A277,Cetes!$A$19:$M$1126,7,FALSE)/100</f>
        <v>3.3485999999999995E-2</v>
      </c>
      <c r="D277" s="280">
        <f>+VLOOKUP($A277,Cetes!$A$19:$M$1126,10,FALSE)/100</f>
        <v>3.4507030000000001E-2</v>
      </c>
      <c r="E277" s="280">
        <f>+VLOOKUP($A277,Cetes!$A$19:$M$1126,13,FALSE)/100</f>
        <v>3.5501310000000001E-2</v>
      </c>
      <c r="F277" s="280">
        <f t="shared" si="17"/>
        <v>-5.6119999999999781E-5</v>
      </c>
      <c r="G277" s="280">
        <f t="shared" si="18"/>
        <v>1.7528999999999462E-4</v>
      </c>
      <c r="H277" s="280">
        <f t="shared" si="19"/>
        <v>1.5459000000000306E-4</v>
      </c>
      <c r="I277" s="280">
        <f t="shared" si="20"/>
        <v>1.8528000000000294E-4</v>
      </c>
    </row>
    <row r="278" spans="1:9" x14ac:dyDescent="0.25">
      <c r="A278" s="1">
        <f>+'Ejercicio 8'!B291</f>
        <v>42408</v>
      </c>
      <c r="B278" s="280">
        <f>+VLOOKUP($A278,Cetes!$A$19:$M$1126,4,FALSE)/100</f>
        <v>3.2015189999999999E-2</v>
      </c>
      <c r="C278" s="280">
        <f>+VLOOKUP($A278,Cetes!$A$19:$M$1126,7,FALSE)/100</f>
        <v>3.3499929999999997E-2</v>
      </c>
      <c r="D278" s="280">
        <f>+VLOOKUP($A278,Cetes!$A$19:$M$1126,10,FALSE)/100</f>
        <v>3.4569610000000001E-2</v>
      </c>
      <c r="E278" s="280">
        <f>+VLOOKUP($A278,Cetes!$A$19:$M$1126,13,FALSE)/100</f>
        <v>3.5887920000000004E-2</v>
      </c>
      <c r="F278" s="280">
        <f t="shared" si="17"/>
        <v>-2.1600000000003561E-5</v>
      </c>
      <c r="G278" s="280">
        <f t="shared" si="18"/>
        <v>1.3930000000002274E-5</v>
      </c>
      <c r="H278" s="280">
        <f t="shared" si="19"/>
        <v>6.257999999999958E-5</v>
      </c>
      <c r="I278" s="280">
        <f t="shared" si="20"/>
        <v>3.8661000000000251E-4</v>
      </c>
    </row>
    <row r="279" spans="1:9" x14ac:dyDescent="0.25">
      <c r="A279" s="1">
        <f>+'Ejercicio 8'!B292</f>
        <v>42409</v>
      </c>
      <c r="B279" s="280">
        <f>+VLOOKUP($A279,Cetes!$A$19:$M$1126,4,FALSE)/100</f>
        <v>3.1935980000000003E-2</v>
      </c>
      <c r="C279" s="280">
        <f>+VLOOKUP($A279,Cetes!$A$19:$M$1126,7,FALSE)/100</f>
        <v>3.3419859999999996E-2</v>
      </c>
      <c r="D279" s="280">
        <f>+VLOOKUP($A279,Cetes!$A$19:$M$1126,10,FALSE)/100</f>
        <v>3.4900010000000002E-2</v>
      </c>
      <c r="E279" s="280">
        <f>+VLOOKUP($A279,Cetes!$A$19:$M$1126,13,FALSE)/100</f>
        <v>3.5899979999999998E-2</v>
      </c>
      <c r="F279" s="280">
        <f t="shared" si="17"/>
        <v>-7.9209999999996228E-5</v>
      </c>
      <c r="G279" s="280">
        <f t="shared" si="18"/>
        <v>-8.0070000000001529E-5</v>
      </c>
      <c r="H279" s="280">
        <f t="shared" si="19"/>
        <v>3.3040000000000153E-4</v>
      </c>
      <c r="I279" s="280">
        <f t="shared" si="20"/>
        <v>1.2059999999994298E-5</v>
      </c>
    </row>
    <row r="280" spans="1:9" x14ac:dyDescent="0.25">
      <c r="A280" s="1">
        <f>+'Ejercicio 8'!B293</f>
        <v>42410</v>
      </c>
      <c r="B280" s="280">
        <f>+VLOOKUP($A280,Cetes!$A$19:$M$1126,4,FALSE)/100</f>
        <v>3.2257279999999999E-2</v>
      </c>
      <c r="C280" s="280">
        <f>+VLOOKUP($A280,Cetes!$A$19:$M$1126,7,FALSE)/100</f>
        <v>3.3190460000000005E-2</v>
      </c>
      <c r="D280" s="280">
        <f>+VLOOKUP($A280,Cetes!$A$19:$M$1126,10,FALSE)/100</f>
        <v>3.4799950000000003E-2</v>
      </c>
      <c r="E280" s="280">
        <f>+VLOOKUP($A280,Cetes!$A$19:$M$1126,13,FALSE)/100</f>
        <v>3.5900040000000001E-2</v>
      </c>
      <c r="F280" s="280">
        <f t="shared" si="17"/>
        <v>3.2129999999999659E-4</v>
      </c>
      <c r="G280" s="280">
        <f t="shared" si="18"/>
        <v>-2.2939999999999072E-4</v>
      </c>
      <c r="H280" s="280">
        <f t="shared" si="19"/>
        <v>-1.0005999999999904E-4</v>
      </c>
      <c r="I280" s="280">
        <f t="shared" si="20"/>
        <v>6.0000000003113119E-8</v>
      </c>
    </row>
    <row r="281" spans="1:9" x14ac:dyDescent="0.25">
      <c r="A281" s="1">
        <f>+'Ejercicio 8'!B294</f>
        <v>42411</v>
      </c>
      <c r="B281" s="280">
        <f>+VLOOKUP($A281,Cetes!$A$19:$M$1126,4,FALSE)/100</f>
        <v>3.1799599999999997E-2</v>
      </c>
      <c r="C281" s="280">
        <f>+VLOOKUP($A281,Cetes!$A$19:$M$1126,7,FALSE)/100</f>
        <v>3.3742420000000002E-2</v>
      </c>
      <c r="D281" s="280">
        <f>+VLOOKUP($A281,Cetes!$A$19:$M$1126,10,FALSE)/100</f>
        <v>3.4909870000000003E-2</v>
      </c>
      <c r="E281" s="280">
        <f>+VLOOKUP($A281,Cetes!$A$19:$M$1126,13,FALSE)/100</f>
        <v>3.6181489999999997E-2</v>
      </c>
      <c r="F281" s="280">
        <f t="shared" si="17"/>
        <v>-4.5768000000000197E-4</v>
      </c>
      <c r="G281" s="280">
        <f t="shared" si="18"/>
        <v>5.5195999999999718E-4</v>
      </c>
      <c r="H281" s="280">
        <f t="shared" si="19"/>
        <v>1.0991999999999946E-4</v>
      </c>
      <c r="I281" s="280">
        <f t="shared" si="20"/>
        <v>2.8144999999999559E-4</v>
      </c>
    </row>
    <row r="282" spans="1:9" x14ac:dyDescent="0.25">
      <c r="A282" s="1">
        <f>+'Ejercicio 8'!B295</f>
        <v>42412</v>
      </c>
      <c r="B282" s="280">
        <f>+VLOOKUP($A282,Cetes!$A$19:$M$1126,4,FALSE)/100</f>
        <v>3.179966E-2</v>
      </c>
      <c r="C282" s="280">
        <f>+VLOOKUP($A282,Cetes!$A$19:$M$1126,7,FALSE)/100</f>
        <v>3.3603550000000003E-2</v>
      </c>
      <c r="D282" s="280">
        <f>+VLOOKUP($A282,Cetes!$A$19:$M$1126,10,FALSE)/100</f>
        <v>3.4955810000000004E-2</v>
      </c>
      <c r="E282" s="280">
        <f>+VLOOKUP($A282,Cetes!$A$19:$M$1126,13,FALSE)/100</f>
        <v>3.6185589999999997E-2</v>
      </c>
      <c r="F282" s="280">
        <f t="shared" si="17"/>
        <v>6.0000000003113119E-8</v>
      </c>
      <c r="G282" s="280">
        <f t="shared" si="18"/>
        <v>-1.3886999999999927E-4</v>
      </c>
      <c r="H282" s="280">
        <f t="shared" si="19"/>
        <v>4.5940000000001258E-5</v>
      </c>
      <c r="I282" s="280">
        <f t="shared" si="20"/>
        <v>4.099999999999937E-6</v>
      </c>
    </row>
    <row r="283" spans="1:9" x14ac:dyDescent="0.25">
      <c r="A283" s="1">
        <f>+'Ejercicio 8'!B296</f>
        <v>42415</v>
      </c>
      <c r="B283" s="280">
        <f>+VLOOKUP($A283,Cetes!$A$19:$M$1126,4,FALSE)/100</f>
        <v>3.1798269999999997E-2</v>
      </c>
      <c r="C283" s="280">
        <f>+VLOOKUP($A283,Cetes!$A$19:$M$1126,7,FALSE)/100</f>
        <v>3.3536089999999998E-2</v>
      </c>
      <c r="D283" s="280">
        <f>+VLOOKUP($A283,Cetes!$A$19:$M$1126,10,FALSE)/100</f>
        <v>3.495968E-2</v>
      </c>
      <c r="E283" s="280">
        <f>+VLOOKUP($A283,Cetes!$A$19:$M$1126,13,FALSE)/100</f>
        <v>3.6143769999999999E-2</v>
      </c>
      <c r="F283" s="280">
        <f t="shared" si="17"/>
        <v>-1.3900000000038881E-6</v>
      </c>
      <c r="G283" s="280">
        <f t="shared" si="18"/>
        <v>-6.7460000000005294E-5</v>
      </c>
      <c r="H283" s="280">
        <f t="shared" si="19"/>
        <v>3.8699999999960988E-6</v>
      </c>
      <c r="I283" s="280">
        <f t="shared" si="20"/>
        <v>-4.181999999999797E-5</v>
      </c>
    </row>
    <row r="284" spans="1:9" x14ac:dyDescent="0.25">
      <c r="A284" s="1">
        <f>+'Ejercicio 8'!B297</f>
        <v>42416</v>
      </c>
      <c r="B284" s="280">
        <f>+VLOOKUP($A284,Cetes!$A$19:$M$1126,4,FALSE)/100</f>
        <v>3.2495500000000004E-2</v>
      </c>
      <c r="C284" s="280">
        <f>+VLOOKUP($A284,Cetes!$A$19:$M$1126,7,FALSE)/100</f>
        <v>3.361339E-2</v>
      </c>
      <c r="D284" s="280">
        <f>+VLOOKUP($A284,Cetes!$A$19:$M$1126,10,FALSE)/100</f>
        <v>3.5199910000000001E-2</v>
      </c>
      <c r="E284" s="280">
        <f>+VLOOKUP($A284,Cetes!$A$19:$M$1126,13,FALSE)/100</f>
        <v>3.5976010000000003E-2</v>
      </c>
      <c r="F284" s="280">
        <f t="shared" si="17"/>
        <v>6.9723000000000701E-4</v>
      </c>
      <c r="G284" s="280">
        <f t="shared" si="18"/>
        <v>7.7300000000002367E-5</v>
      </c>
      <c r="H284" s="280">
        <f t="shared" si="19"/>
        <v>2.40230000000001E-4</v>
      </c>
      <c r="I284" s="280">
        <f t="shared" si="20"/>
        <v>-1.6775999999999597E-4</v>
      </c>
    </row>
    <row r="285" spans="1:9" x14ac:dyDescent="0.25">
      <c r="A285" s="1">
        <f>+'Ejercicio 8'!B298</f>
        <v>42417</v>
      </c>
      <c r="B285" s="280">
        <f>+VLOOKUP($A285,Cetes!$A$19:$M$1126,4,FALSE)/100</f>
        <v>3.7295720000000004E-2</v>
      </c>
      <c r="C285" s="280">
        <f>+VLOOKUP($A285,Cetes!$A$19:$M$1126,7,FALSE)/100</f>
        <v>3.8080040000000002E-2</v>
      </c>
      <c r="D285" s="280">
        <f>+VLOOKUP($A285,Cetes!$A$19:$M$1126,10,FALSE)/100</f>
        <v>3.8434529999999995E-2</v>
      </c>
      <c r="E285" s="280">
        <f>+VLOOKUP($A285,Cetes!$A$19:$M$1126,13,FALSE)/100</f>
        <v>3.951793E-2</v>
      </c>
      <c r="F285" s="280">
        <f t="shared" si="17"/>
        <v>4.8002200000000009E-3</v>
      </c>
      <c r="G285" s="280">
        <f t="shared" si="18"/>
        <v>4.4666500000000026E-3</v>
      </c>
      <c r="H285" s="280">
        <f t="shared" si="19"/>
        <v>3.2346199999999936E-3</v>
      </c>
      <c r="I285" s="280">
        <f t="shared" si="20"/>
        <v>3.541919999999997E-3</v>
      </c>
    </row>
    <row r="286" spans="1:9" x14ac:dyDescent="0.25">
      <c r="A286" s="1">
        <f>+'Ejercicio 8'!B299</f>
        <v>42418</v>
      </c>
      <c r="B286" s="280">
        <f>+VLOOKUP($A286,Cetes!$A$19:$M$1126,4,FALSE)/100</f>
        <v>3.7683840000000003E-2</v>
      </c>
      <c r="C286" s="280">
        <f>+VLOOKUP($A286,Cetes!$A$19:$M$1126,7,FALSE)/100</f>
        <v>3.8184019999999999E-2</v>
      </c>
      <c r="D286" s="280">
        <f>+VLOOKUP($A286,Cetes!$A$19:$M$1126,10,FALSE)/100</f>
        <v>3.9860239999999998E-2</v>
      </c>
      <c r="E286" s="280">
        <f>+VLOOKUP($A286,Cetes!$A$19:$M$1126,13,FALSE)/100</f>
        <v>4.10219E-2</v>
      </c>
      <c r="F286" s="280">
        <f t="shared" si="17"/>
        <v>3.8811999999999874E-4</v>
      </c>
      <c r="G286" s="280">
        <f t="shared" si="18"/>
        <v>1.0397999999999658E-4</v>
      </c>
      <c r="H286" s="280">
        <f t="shared" si="19"/>
        <v>1.4257100000000036E-3</v>
      </c>
      <c r="I286" s="280">
        <f t="shared" si="20"/>
        <v>1.5039700000000003E-3</v>
      </c>
    </row>
    <row r="287" spans="1:9" x14ac:dyDescent="0.25">
      <c r="A287" s="1">
        <f>+'Ejercicio 8'!B300</f>
        <v>42419</v>
      </c>
      <c r="B287" s="280">
        <f>+VLOOKUP($A287,Cetes!$A$19:$M$1126,4,FALSE)/100</f>
        <v>3.59996E-2</v>
      </c>
      <c r="C287" s="280">
        <f>+VLOOKUP($A287,Cetes!$A$19:$M$1126,7,FALSE)/100</f>
        <v>3.8907600000000001E-2</v>
      </c>
      <c r="D287" s="280">
        <f>+VLOOKUP($A287,Cetes!$A$19:$M$1126,10,FALSE)/100</f>
        <v>4.0866920000000001E-2</v>
      </c>
      <c r="E287" s="280">
        <f>+VLOOKUP($A287,Cetes!$A$19:$M$1126,13,FALSE)/100</f>
        <v>4.190004E-2</v>
      </c>
      <c r="F287" s="280">
        <f t="shared" si="17"/>
        <v>-1.6842400000000035E-3</v>
      </c>
      <c r="G287" s="280">
        <f t="shared" si="18"/>
        <v>7.2358000000000144E-4</v>
      </c>
      <c r="H287" s="280">
        <f t="shared" si="19"/>
        <v>1.0066800000000029E-3</v>
      </c>
      <c r="I287" s="280">
        <f t="shared" si="20"/>
        <v>8.7813999999999948E-4</v>
      </c>
    </row>
    <row r="288" spans="1:9" x14ac:dyDescent="0.25">
      <c r="A288" s="1">
        <f>+'Ejercicio 8'!B301</f>
        <v>42422</v>
      </c>
      <c r="B288" s="280">
        <f>+VLOOKUP($A288,Cetes!$A$19:$M$1126,4,FALSE)/100</f>
        <v>3.7774889999999998E-2</v>
      </c>
      <c r="C288" s="280">
        <f>+VLOOKUP($A288,Cetes!$A$19:$M$1126,7,FALSE)/100</f>
        <v>3.8972180000000002E-2</v>
      </c>
      <c r="D288" s="280">
        <f>+VLOOKUP($A288,Cetes!$A$19:$M$1126,10,FALSE)/100</f>
        <v>4.0790490000000006E-2</v>
      </c>
      <c r="E288" s="280">
        <f>+VLOOKUP($A288,Cetes!$A$19:$M$1126,13,FALSE)/100</f>
        <v>4.2007519999999993E-2</v>
      </c>
      <c r="F288" s="280">
        <f t="shared" si="17"/>
        <v>1.7752899999999988E-3</v>
      </c>
      <c r="G288" s="280">
        <f t="shared" si="18"/>
        <v>6.4580000000001581E-5</v>
      </c>
      <c r="H288" s="280">
        <f t="shared" si="19"/>
        <v>-7.6429999999995391E-5</v>
      </c>
      <c r="I288" s="280">
        <f t="shared" si="20"/>
        <v>1.0747999999999314E-4</v>
      </c>
    </row>
    <row r="289" spans="1:9" x14ac:dyDescent="0.25">
      <c r="A289" s="1">
        <f>+'Ejercicio 8'!B302</f>
        <v>42423</v>
      </c>
      <c r="B289" s="280">
        <f>+VLOOKUP($A289,Cetes!$A$19:$M$1126,4,FALSE)/100</f>
        <v>3.8086540000000002E-2</v>
      </c>
      <c r="C289" s="280">
        <f>+VLOOKUP($A289,Cetes!$A$19:$M$1126,7,FALSE)/100</f>
        <v>3.926284E-2</v>
      </c>
      <c r="D289" s="280">
        <f>+VLOOKUP($A289,Cetes!$A$19:$M$1126,10,FALSE)/100</f>
        <v>4.120004E-2</v>
      </c>
      <c r="E289" s="280">
        <f>+VLOOKUP($A289,Cetes!$A$19:$M$1126,13,FALSE)/100</f>
        <v>4.2038710000000007E-2</v>
      </c>
      <c r="F289" s="280">
        <f t="shared" si="17"/>
        <v>3.1165000000000359E-4</v>
      </c>
      <c r="G289" s="280">
        <f t="shared" si="18"/>
        <v>2.9065999999999814E-4</v>
      </c>
      <c r="H289" s="280">
        <f t="shared" si="19"/>
        <v>4.0954999999999464E-4</v>
      </c>
      <c r="I289" s="280">
        <f t="shared" si="20"/>
        <v>3.1190000000014262E-5</v>
      </c>
    </row>
    <row r="290" spans="1:9" x14ac:dyDescent="0.25">
      <c r="A290" s="1">
        <f>+'Ejercicio 8'!B303</f>
        <v>42424</v>
      </c>
      <c r="B290" s="280">
        <f>+VLOOKUP($A290,Cetes!$A$19:$M$1126,4,FALSE)/100</f>
        <v>3.8017389999999998E-2</v>
      </c>
      <c r="C290" s="280">
        <f>+VLOOKUP($A290,Cetes!$A$19:$M$1126,7,FALSE)/100</f>
        <v>3.9700160000000005E-2</v>
      </c>
      <c r="D290" s="280">
        <f>+VLOOKUP($A290,Cetes!$A$19:$M$1126,10,FALSE)/100</f>
        <v>4.1199519999999996E-2</v>
      </c>
      <c r="E290" s="280">
        <f>+VLOOKUP($A290,Cetes!$A$19:$M$1126,13,FALSE)/100</f>
        <v>4.1766709999999999E-2</v>
      </c>
      <c r="F290" s="280">
        <f t="shared" si="17"/>
        <v>-6.9150000000003931E-5</v>
      </c>
      <c r="G290" s="280">
        <f t="shared" si="18"/>
        <v>4.3732000000000493E-4</v>
      </c>
      <c r="H290" s="280">
        <f t="shared" si="19"/>
        <v>-5.2000000000385072E-7</v>
      </c>
      <c r="I290" s="280">
        <f t="shared" si="20"/>
        <v>-2.7200000000000835E-4</v>
      </c>
    </row>
    <row r="291" spans="1:9" x14ac:dyDescent="0.25">
      <c r="A291" s="1">
        <f>+'Ejercicio 8'!B304</f>
        <v>42425</v>
      </c>
      <c r="B291" s="280">
        <f>+VLOOKUP($A291,Cetes!$A$19:$M$1126,4,FALSE)/100</f>
        <v>3.8303049999999998E-2</v>
      </c>
      <c r="C291" s="280">
        <f>+VLOOKUP($A291,Cetes!$A$19:$M$1126,7,FALSE)/100</f>
        <v>3.96081E-2</v>
      </c>
      <c r="D291" s="280">
        <f>+VLOOKUP($A291,Cetes!$A$19:$M$1126,10,FALSE)/100</f>
        <v>4.0742399999999998E-2</v>
      </c>
      <c r="E291" s="280">
        <f>+VLOOKUP($A291,Cetes!$A$19:$M$1126,13,FALSE)/100</f>
        <v>4.1602189999999997E-2</v>
      </c>
      <c r="F291" s="280">
        <f t="shared" si="17"/>
        <v>2.8566000000000008E-4</v>
      </c>
      <c r="G291" s="280">
        <f t="shared" si="18"/>
        <v>-9.2060000000004916E-5</v>
      </c>
      <c r="H291" s="280">
        <f t="shared" si="19"/>
        <v>-4.5711999999999836E-4</v>
      </c>
      <c r="I291" s="280">
        <f t="shared" si="20"/>
        <v>-1.6452000000000133E-4</v>
      </c>
    </row>
    <row r="292" spans="1:9" x14ac:dyDescent="0.25">
      <c r="A292" s="1">
        <f>+'Ejercicio 8'!B305</f>
        <v>42426</v>
      </c>
      <c r="B292" s="280">
        <f>+VLOOKUP($A292,Cetes!$A$19:$M$1126,4,FALSE)/100</f>
        <v>3.9776249999999999E-2</v>
      </c>
      <c r="C292" s="280">
        <f>+VLOOKUP($A292,Cetes!$A$19:$M$1126,7,FALSE)/100</f>
        <v>4.0048190000000004E-2</v>
      </c>
      <c r="D292" s="280">
        <f>+VLOOKUP($A292,Cetes!$A$19:$M$1126,10,FALSE)/100</f>
        <v>4.0976549999999994E-2</v>
      </c>
      <c r="E292" s="280">
        <f>+VLOOKUP($A292,Cetes!$A$19:$M$1126,13,FALSE)/100</f>
        <v>4.1723829999999996E-2</v>
      </c>
      <c r="F292" s="280">
        <f t="shared" si="17"/>
        <v>1.4732000000000009E-3</v>
      </c>
      <c r="G292" s="280">
        <f t="shared" si="18"/>
        <v>4.4009000000000409E-4</v>
      </c>
      <c r="H292" s="280">
        <f t="shared" si="19"/>
        <v>2.3414999999999547E-4</v>
      </c>
      <c r="I292" s="280">
        <f t="shared" si="20"/>
        <v>1.2163999999999925E-4</v>
      </c>
    </row>
    <row r="293" spans="1:9" x14ac:dyDescent="0.25">
      <c r="A293" s="1">
        <f>+'Ejercicio 8'!B306</f>
        <v>42429</v>
      </c>
      <c r="B293" s="280">
        <f>+VLOOKUP($A293,Cetes!$A$19:$M$1126,4,FALSE)/100</f>
        <v>3.8660649999999998E-2</v>
      </c>
      <c r="C293" s="280">
        <f>+VLOOKUP($A293,Cetes!$A$19:$M$1126,7,FALSE)/100</f>
        <v>3.9761190000000002E-2</v>
      </c>
      <c r="D293" s="280">
        <f>+VLOOKUP($A293,Cetes!$A$19:$M$1126,10,FALSE)/100</f>
        <v>4.0717619999999996E-2</v>
      </c>
      <c r="E293" s="280">
        <f>+VLOOKUP($A293,Cetes!$A$19:$M$1126,13,FALSE)/100</f>
        <v>4.1596870000000001E-2</v>
      </c>
      <c r="F293" s="280">
        <f t="shared" si="17"/>
        <v>-1.1156000000000013E-3</v>
      </c>
      <c r="G293" s="280">
        <f t="shared" si="18"/>
        <v>-2.8700000000000253E-4</v>
      </c>
      <c r="H293" s="280">
        <f t="shared" si="19"/>
        <v>-2.589299999999975E-4</v>
      </c>
      <c r="I293" s="280">
        <f t="shared" si="20"/>
        <v>-1.2695999999999541E-4</v>
      </c>
    </row>
    <row r="294" spans="1:9" x14ac:dyDescent="0.25">
      <c r="A294" s="1">
        <f>+'Ejercicio 8'!B307</f>
        <v>42430</v>
      </c>
      <c r="B294" s="280">
        <f>+VLOOKUP($A294,Cetes!$A$19:$M$1126,4,FALSE)/100</f>
        <v>3.8732549999999998E-2</v>
      </c>
      <c r="C294" s="280">
        <f>+VLOOKUP($A294,Cetes!$A$19:$M$1126,7,FALSE)/100</f>
        <v>3.9727769999999996E-2</v>
      </c>
      <c r="D294" s="280">
        <f>+VLOOKUP($A294,Cetes!$A$19:$M$1126,10,FALSE)/100</f>
        <v>4.0446559999999999E-2</v>
      </c>
      <c r="E294" s="280">
        <f>+VLOOKUP($A294,Cetes!$A$19:$M$1126,13,FALSE)/100</f>
        <v>4.1100000000000005E-2</v>
      </c>
      <c r="F294" s="280">
        <f t="shared" si="17"/>
        <v>7.1899999999999742E-5</v>
      </c>
      <c r="G294" s="280">
        <f t="shared" si="18"/>
        <v>-3.3420000000006223E-5</v>
      </c>
      <c r="H294" s="280">
        <f t="shared" si="19"/>
        <v>-2.7105999999999658E-4</v>
      </c>
      <c r="I294" s="280">
        <f t="shared" si="20"/>
        <v>-4.9686999999999648E-4</v>
      </c>
    </row>
    <row r="295" spans="1:9" x14ac:dyDescent="0.25">
      <c r="A295" s="1">
        <f>+'Ejercicio 8'!B308</f>
        <v>42431</v>
      </c>
      <c r="B295" s="280">
        <f>+VLOOKUP($A295,Cetes!$A$19:$M$1126,4,FALSE)/100</f>
        <v>3.8319180000000001E-2</v>
      </c>
      <c r="C295" s="280">
        <f>+VLOOKUP($A295,Cetes!$A$19:$M$1126,7,FALSE)/100</f>
        <v>3.9777399999999997E-2</v>
      </c>
      <c r="D295" s="280">
        <f>+VLOOKUP($A295,Cetes!$A$19:$M$1126,10,FALSE)/100</f>
        <v>4.0600050000000006E-2</v>
      </c>
      <c r="E295" s="280">
        <f>+VLOOKUP($A295,Cetes!$A$19:$M$1126,13,FALSE)/100</f>
        <v>4.1305849999999998E-2</v>
      </c>
      <c r="F295" s="280">
        <f t="shared" si="17"/>
        <v>-4.1336999999999624E-4</v>
      </c>
      <c r="G295" s="280">
        <f t="shared" si="18"/>
        <v>4.9630000000001895E-5</v>
      </c>
      <c r="H295" s="280">
        <f t="shared" si="19"/>
        <v>1.5349000000000612E-4</v>
      </c>
      <c r="I295" s="280">
        <f t="shared" si="20"/>
        <v>2.0584999999999354E-4</v>
      </c>
    </row>
    <row r="296" spans="1:9" x14ac:dyDescent="0.25">
      <c r="A296" s="1">
        <f>+'Ejercicio 8'!B309</f>
        <v>42432</v>
      </c>
      <c r="B296" s="280">
        <f>+VLOOKUP($A296,Cetes!$A$19:$M$1126,4,FALSE)/100</f>
        <v>3.8100290000000002E-2</v>
      </c>
      <c r="C296" s="280">
        <f>+VLOOKUP($A296,Cetes!$A$19:$M$1126,7,FALSE)/100</f>
        <v>3.9825230000000003E-2</v>
      </c>
      <c r="D296" s="280">
        <f>+VLOOKUP($A296,Cetes!$A$19:$M$1126,10,FALSE)/100</f>
        <v>4.0500029999999999E-2</v>
      </c>
      <c r="E296" s="280">
        <f>+VLOOKUP($A296,Cetes!$A$19:$M$1126,13,FALSE)/100</f>
        <v>4.1557219999999999E-2</v>
      </c>
      <c r="F296" s="280">
        <f t="shared" si="17"/>
        <v>-2.1888999999999936E-4</v>
      </c>
      <c r="G296" s="280">
        <f t="shared" si="18"/>
        <v>4.7830000000005646E-5</v>
      </c>
      <c r="H296" s="280">
        <f t="shared" si="19"/>
        <v>-1.0002000000000622E-4</v>
      </c>
      <c r="I296" s="280">
        <f t="shared" si="20"/>
        <v>2.5137000000000076E-4</v>
      </c>
    </row>
    <row r="297" spans="1:9" x14ac:dyDescent="0.25">
      <c r="A297" s="1">
        <f>+'Ejercicio 8'!B310</f>
        <v>42433</v>
      </c>
      <c r="B297" s="280">
        <f>+VLOOKUP($A297,Cetes!$A$19:$M$1126,4,FALSE)/100</f>
        <v>3.8187730000000003E-2</v>
      </c>
      <c r="C297" s="280">
        <f>+VLOOKUP($A297,Cetes!$A$19:$M$1126,7,FALSE)/100</f>
        <v>3.9670779999999996E-2</v>
      </c>
      <c r="D297" s="280">
        <f>+VLOOKUP($A297,Cetes!$A$19:$M$1126,10,FALSE)/100</f>
        <v>4.0554370000000006E-2</v>
      </c>
      <c r="E297" s="280">
        <f>+VLOOKUP($A297,Cetes!$A$19:$M$1126,13,FALSE)/100</f>
        <v>4.1461569999999996E-2</v>
      </c>
      <c r="F297" s="280">
        <f t="shared" si="17"/>
        <v>8.7440000000001128E-5</v>
      </c>
      <c r="G297" s="280">
        <f t="shared" si="18"/>
        <v>-1.5445000000000736E-4</v>
      </c>
      <c r="H297" s="280">
        <f t="shared" si="19"/>
        <v>5.4340000000006883E-5</v>
      </c>
      <c r="I297" s="280">
        <f t="shared" si="20"/>
        <v>-9.5650000000002677E-5</v>
      </c>
    </row>
    <row r="298" spans="1:9" x14ac:dyDescent="0.25">
      <c r="A298" s="1">
        <f>+'Ejercicio 8'!B311</f>
        <v>42436</v>
      </c>
      <c r="B298" s="280">
        <f>+VLOOKUP($A298,Cetes!$A$19:$M$1126,4,FALSE)/100</f>
        <v>3.825431E-2</v>
      </c>
      <c r="C298" s="280">
        <f>+VLOOKUP($A298,Cetes!$A$19:$M$1126,7,FALSE)/100</f>
        <v>3.957434E-2</v>
      </c>
      <c r="D298" s="280">
        <f>+VLOOKUP($A298,Cetes!$A$19:$M$1126,10,FALSE)/100</f>
        <v>4.0582760000000002E-2</v>
      </c>
      <c r="E298" s="280">
        <f>+VLOOKUP($A298,Cetes!$A$19:$M$1126,13,FALSE)/100</f>
        <v>4.1573589999999994E-2</v>
      </c>
      <c r="F298" s="280">
        <f t="shared" si="17"/>
        <v>6.6579999999996642E-5</v>
      </c>
      <c r="G298" s="280">
        <f t="shared" si="18"/>
        <v>-9.6439999999996251E-5</v>
      </c>
      <c r="H298" s="280">
        <f t="shared" si="19"/>
        <v>2.8389999999996196E-5</v>
      </c>
      <c r="I298" s="280">
        <f t="shared" si="20"/>
        <v>1.120199999999974E-4</v>
      </c>
    </row>
    <row r="299" spans="1:9" x14ac:dyDescent="0.25">
      <c r="A299" s="1">
        <f>+'Ejercicio 8'!B312</f>
        <v>42437</v>
      </c>
      <c r="B299" s="280">
        <f>+VLOOKUP($A299,Cetes!$A$19:$M$1126,4,FALSE)/100</f>
        <v>3.80425E-2</v>
      </c>
      <c r="C299" s="280">
        <f>+VLOOKUP($A299,Cetes!$A$19:$M$1126,7,FALSE)/100</f>
        <v>3.923981E-2</v>
      </c>
      <c r="D299" s="280">
        <f>+VLOOKUP($A299,Cetes!$A$19:$M$1126,10,FALSE)/100</f>
        <v>4.0499929999999996E-2</v>
      </c>
      <c r="E299" s="280">
        <f>+VLOOKUP($A299,Cetes!$A$19:$M$1126,13,FALSE)/100</f>
        <v>4.1535630000000004E-2</v>
      </c>
      <c r="F299" s="280">
        <f t="shared" si="17"/>
        <v>-2.1180999999999978E-4</v>
      </c>
      <c r="G299" s="280">
        <f t="shared" si="18"/>
        <v>-3.3452999999999955E-4</v>
      </c>
      <c r="H299" s="280">
        <f t="shared" si="19"/>
        <v>-8.2830000000005954E-5</v>
      </c>
      <c r="I299" s="280">
        <f t="shared" si="20"/>
        <v>-3.7959999999989669E-5</v>
      </c>
    </row>
    <row r="300" spans="1:9" x14ac:dyDescent="0.25">
      <c r="A300" s="1">
        <f>+'Ejercicio 8'!B313</f>
        <v>42438</v>
      </c>
      <c r="B300" s="280">
        <f>+VLOOKUP($A300,Cetes!$A$19:$M$1126,4,FALSE)/100</f>
        <v>3.8086439999999999E-2</v>
      </c>
      <c r="C300" s="280">
        <f>+VLOOKUP($A300,Cetes!$A$19:$M$1126,7,FALSE)/100</f>
        <v>3.9171200000000003E-2</v>
      </c>
      <c r="D300" s="280">
        <f>+VLOOKUP($A300,Cetes!$A$19:$M$1126,10,FALSE)/100</f>
        <v>4.0500059999999997E-2</v>
      </c>
      <c r="E300" s="280">
        <f>+VLOOKUP($A300,Cetes!$A$19:$M$1126,13,FALSE)/100</f>
        <v>4.1663730000000003E-2</v>
      </c>
      <c r="F300" s="280">
        <f t="shared" si="17"/>
        <v>4.3939999999999257E-5</v>
      </c>
      <c r="G300" s="280">
        <f t="shared" si="18"/>
        <v>-6.8609999999996729E-5</v>
      </c>
      <c r="H300" s="280">
        <f t="shared" si="19"/>
        <v>1.3000000000096268E-7</v>
      </c>
      <c r="I300" s="280">
        <f t="shared" si="20"/>
        <v>1.2809999999999905E-4</v>
      </c>
    </row>
    <row r="301" spans="1:9" x14ac:dyDescent="0.25">
      <c r="A301" s="1">
        <f>+'Ejercicio 8'!B314</f>
        <v>42439</v>
      </c>
      <c r="B301" s="280">
        <f>+VLOOKUP($A301,Cetes!$A$19:$M$1126,4,FALSE)/100</f>
        <v>3.7937329999999998E-2</v>
      </c>
      <c r="C301" s="280">
        <f>+VLOOKUP($A301,Cetes!$A$19:$M$1126,7,FALSE)/100</f>
        <v>3.9278819999999999E-2</v>
      </c>
      <c r="D301" s="280">
        <f>+VLOOKUP($A301,Cetes!$A$19:$M$1126,10,FALSE)/100</f>
        <v>4.0467310000000006E-2</v>
      </c>
      <c r="E301" s="280">
        <f>+VLOOKUP($A301,Cetes!$A$19:$M$1126,13,FALSE)/100</f>
        <v>4.1582359999999999E-2</v>
      </c>
      <c r="F301" s="280">
        <f t="shared" si="17"/>
        <v>-1.4911000000000091E-4</v>
      </c>
      <c r="G301" s="280">
        <f t="shared" si="18"/>
        <v>1.0761999999999577E-4</v>
      </c>
      <c r="H301" s="280">
        <f t="shared" si="19"/>
        <v>-3.274999999999112E-5</v>
      </c>
      <c r="I301" s="280">
        <f t="shared" si="20"/>
        <v>-8.1370000000004217E-5</v>
      </c>
    </row>
    <row r="302" spans="1:9" x14ac:dyDescent="0.25">
      <c r="A302" s="1">
        <f>+'Ejercicio 8'!B315</f>
        <v>42440</v>
      </c>
      <c r="B302" s="280">
        <f>+VLOOKUP($A302,Cetes!$A$19:$M$1126,4,FALSE)/100</f>
        <v>3.7999990000000004E-2</v>
      </c>
      <c r="C302" s="280">
        <f>+VLOOKUP($A302,Cetes!$A$19:$M$1126,7,FALSE)/100</f>
        <v>3.9100099999999999E-2</v>
      </c>
      <c r="D302" s="280">
        <f>+VLOOKUP($A302,Cetes!$A$19:$M$1126,10,FALSE)/100</f>
        <v>4.040005E-2</v>
      </c>
      <c r="E302" s="280">
        <f>+VLOOKUP($A302,Cetes!$A$19:$M$1126,13,FALSE)/100</f>
        <v>4.1599990000000003E-2</v>
      </c>
      <c r="F302" s="280">
        <f t="shared" si="17"/>
        <v>6.2660000000006044E-5</v>
      </c>
      <c r="G302" s="280">
        <f t="shared" si="18"/>
        <v>-1.7872000000000027E-4</v>
      </c>
      <c r="H302" s="280">
        <f t="shared" si="19"/>
        <v>-6.7260000000006481E-5</v>
      </c>
      <c r="I302" s="280">
        <f t="shared" si="20"/>
        <v>1.7630000000004586E-5</v>
      </c>
    </row>
    <row r="303" spans="1:9" x14ac:dyDescent="0.25">
      <c r="A303" s="1">
        <f>+'Ejercicio 8'!B316</f>
        <v>42443</v>
      </c>
      <c r="B303" s="280">
        <f>+VLOOKUP($A303,Cetes!$A$19:$M$1126,4,FALSE)/100</f>
        <v>3.7821630000000002E-2</v>
      </c>
      <c r="C303" s="280">
        <f>+VLOOKUP($A303,Cetes!$A$19:$M$1126,7,FALSE)/100</f>
        <v>3.9099929999999998E-2</v>
      </c>
      <c r="D303" s="280">
        <f>+VLOOKUP($A303,Cetes!$A$19:$M$1126,10,FALSE)/100</f>
        <v>4.0524490000000003E-2</v>
      </c>
      <c r="E303" s="280">
        <f>+VLOOKUP($A303,Cetes!$A$19:$M$1126,13,FALSE)/100</f>
        <v>4.1713550000000002E-2</v>
      </c>
      <c r="F303" s="280">
        <f t="shared" si="17"/>
        <v>-1.7836000000000241E-4</v>
      </c>
      <c r="G303" s="280">
        <f t="shared" si="18"/>
        <v>-1.7000000000072513E-7</v>
      </c>
      <c r="H303" s="280">
        <f t="shared" si="19"/>
        <v>1.2444000000000344E-4</v>
      </c>
      <c r="I303" s="280">
        <f t="shared" si="20"/>
        <v>1.1355999999999866E-4</v>
      </c>
    </row>
    <row r="304" spans="1:9" x14ac:dyDescent="0.25">
      <c r="A304" s="1">
        <f>+'Ejercicio 8'!B317</f>
        <v>42444</v>
      </c>
      <c r="B304" s="280">
        <f>+VLOOKUP($A304,Cetes!$A$19:$M$1126,4,FALSE)/100</f>
        <v>3.7933970000000004E-2</v>
      </c>
      <c r="C304" s="280">
        <f>+VLOOKUP($A304,Cetes!$A$19:$M$1126,7,FALSE)/100</f>
        <v>3.8886709999999998E-2</v>
      </c>
      <c r="D304" s="280">
        <f>+VLOOKUP($A304,Cetes!$A$19:$M$1126,10,FALSE)/100</f>
        <v>4.0699949999999999E-2</v>
      </c>
      <c r="E304" s="280">
        <f>+VLOOKUP($A304,Cetes!$A$19:$M$1126,13,FALSE)/100</f>
        <v>4.1799940000000001E-2</v>
      </c>
      <c r="F304" s="280">
        <f t="shared" si="17"/>
        <v>1.1234000000000244E-4</v>
      </c>
      <c r="G304" s="280">
        <f t="shared" si="18"/>
        <v>-2.1322000000000008E-4</v>
      </c>
      <c r="H304" s="280">
        <f t="shared" si="19"/>
        <v>1.7545999999999534E-4</v>
      </c>
      <c r="I304" s="280">
        <f t="shared" si="20"/>
        <v>8.638999999999869E-5</v>
      </c>
    </row>
    <row r="305" spans="1:9" x14ac:dyDescent="0.25">
      <c r="A305" s="1">
        <f>+'Ejercicio 8'!B318</f>
        <v>42445</v>
      </c>
      <c r="B305" s="280">
        <f>+VLOOKUP($A305,Cetes!$A$19:$M$1126,4,FALSE)/100</f>
        <v>3.7872719999999999E-2</v>
      </c>
      <c r="C305" s="280">
        <f>+VLOOKUP($A305,Cetes!$A$19:$M$1126,7,FALSE)/100</f>
        <v>3.8500050000000001E-2</v>
      </c>
      <c r="D305" s="280">
        <f>+VLOOKUP($A305,Cetes!$A$19:$M$1126,10,FALSE)/100</f>
        <v>4.0422430000000002E-2</v>
      </c>
      <c r="E305" s="280">
        <f>+VLOOKUP($A305,Cetes!$A$19:$M$1126,13,FALSE)/100</f>
        <v>4.1700679999999997E-2</v>
      </c>
      <c r="F305" s="280">
        <f t="shared" si="17"/>
        <v>-6.1250000000005744E-5</v>
      </c>
      <c r="G305" s="280">
        <f t="shared" si="18"/>
        <v>-3.8665999999999701E-4</v>
      </c>
      <c r="H305" s="280">
        <f t="shared" si="19"/>
        <v>-2.7751999999999638E-4</v>
      </c>
      <c r="I305" s="280">
        <f t="shared" si="20"/>
        <v>-9.926000000000379E-5</v>
      </c>
    </row>
    <row r="306" spans="1:9" x14ac:dyDescent="0.25">
      <c r="A306" s="1">
        <f>+'Ejercicio 8'!B319</f>
        <v>42446</v>
      </c>
      <c r="B306" s="280">
        <f>+VLOOKUP($A306,Cetes!$A$19:$M$1126,4,FALSE)/100</f>
        <v>3.7774370000000002E-2</v>
      </c>
      <c r="C306" s="280">
        <f>+VLOOKUP($A306,Cetes!$A$19:$M$1126,7,FALSE)/100</f>
        <v>3.850344E-2</v>
      </c>
      <c r="D306" s="280">
        <f>+VLOOKUP($A306,Cetes!$A$19:$M$1126,10,FALSE)/100</f>
        <v>4.0058699999999996E-2</v>
      </c>
      <c r="E306" s="280">
        <f>+VLOOKUP($A306,Cetes!$A$19:$M$1126,13,FALSE)/100</f>
        <v>4.0952849999999999E-2</v>
      </c>
      <c r="F306" s="280">
        <f t="shared" si="17"/>
        <v>-9.8349999999997051E-5</v>
      </c>
      <c r="G306" s="280">
        <f t="shared" si="18"/>
        <v>3.3899999999989494E-6</v>
      </c>
      <c r="H306" s="280">
        <f t="shared" si="19"/>
        <v>-3.6373000000000655E-4</v>
      </c>
      <c r="I306" s="280">
        <f t="shared" si="20"/>
        <v>-7.4782999999999794E-4</v>
      </c>
    </row>
    <row r="307" spans="1:9" x14ac:dyDescent="0.25">
      <c r="A307" s="1">
        <f>+'Ejercicio 8'!B320</f>
        <v>42447</v>
      </c>
      <c r="B307" s="280">
        <f>+VLOOKUP($A307,Cetes!$A$19:$M$1126,4,FALSE)/100</f>
        <v>3.7656719999999998E-2</v>
      </c>
      <c r="C307" s="280">
        <f>+VLOOKUP($A307,Cetes!$A$19:$M$1126,7,FALSE)/100</f>
        <v>3.868046E-2</v>
      </c>
      <c r="D307" s="280">
        <f>+VLOOKUP($A307,Cetes!$A$19:$M$1126,10,FALSE)/100</f>
        <v>4.0015049999999996E-2</v>
      </c>
      <c r="E307" s="280">
        <f>+VLOOKUP($A307,Cetes!$A$19:$M$1126,13,FALSE)/100</f>
        <v>4.0874379999999995E-2</v>
      </c>
      <c r="F307" s="280">
        <f t="shared" si="17"/>
        <v>-1.1765000000000386E-4</v>
      </c>
      <c r="G307" s="280">
        <f t="shared" si="18"/>
        <v>1.7701999999999996E-4</v>
      </c>
      <c r="H307" s="280">
        <f t="shared" si="19"/>
        <v>-4.3649999999999245E-5</v>
      </c>
      <c r="I307" s="280">
        <f t="shared" si="20"/>
        <v>-7.8470000000004092E-5</v>
      </c>
    </row>
    <row r="308" spans="1:9" x14ac:dyDescent="0.25">
      <c r="A308" s="1">
        <f>+'Ejercicio 8'!B321</f>
        <v>42451</v>
      </c>
      <c r="B308" s="280">
        <f>+VLOOKUP($A308,Cetes!$A$19:$M$1126,4,FALSE)/100</f>
        <v>3.7641439999999998E-2</v>
      </c>
      <c r="C308" s="280">
        <f>+VLOOKUP($A308,Cetes!$A$19:$M$1126,7,FALSE)/100</f>
        <v>3.857331E-2</v>
      </c>
      <c r="D308" s="280">
        <f>+VLOOKUP($A308,Cetes!$A$19:$M$1126,10,FALSE)/100</f>
        <v>3.9999899999999998E-2</v>
      </c>
      <c r="E308" s="280">
        <f>+VLOOKUP($A308,Cetes!$A$19:$M$1126,13,FALSE)/100</f>
        <v>4.1025869999999999E-2</v>
      </c>
      <c r="F308" s="280">
        <f t="shared" si="17"/>
        <v>-1.5279999999999461E-5</v>
      </c>
      <c r="G308" s="280">
        <f t="shared" si="18"/>
        <v>-1.071500000000003E-4</v>
      </c>
      <c r="H308" s="280">
        <f t="shared" si="19"/>
        <v>-1.5149999999998498E-5</v>
      </c>
      <c r="I308" s="280">
        <f t="shared" si="20"/>
        <v>1.5149000000000412E-4</v>
      </c>
    </row>
    <row r="309" spans="1:9" x14ac:dyDescent="0.25">
      <c r="A309" s="1">
        <f>+'Ejercicio 8'!B322</f>
        <v>42452</v>
      </c>
      <c r="B309" s="280">
        <f>+VLOOKUP($A309,Cetes!$A$19:$M$1126,4,FALSE)/100</f>
        <v>3.7608210000000003E-2</v>
      </c>
      <c r="C309" s="280">
        <f>+VLOOKUP($A309,Cetes!$A$19:$M$1126,7,FALSE)/100</f>
        <v>3.8600050000000004E-2</v>
      </c>
      <c r="D309" s="280">
        <f>+VLOOKUP($A309,Cetes!$A$19:$M$1126,10,FALSE)/100</f>
        <v>3.9899919999999998E-2</v>
      </c>
      <c r="E309" s="280">
        <f>+VLOOKUP($A309,Cetes!$A$19:$M$1126,13,FALSE)/100</f>
        <v>4.1012859999999998E-2</v>
      </c>
      <c r="F309" s="280">
        <f t="shared" si="17"/>
        <v>-3.3229999999995208E-5</v>
      </c>
      <c r="G309" s="280">
        <f t="shared" si="18"/>
        <v>2.674000000000426E-5</v>
      </c>
      <c r="H309" s="280">
        <f t="shared" si="19"/>
        <v>-9.9979999999999514E-5</v>
      </c>
      <c r="I309" s="280">
        <f t="shared" si="20"/>
        <v>-1.3010000000000799E-5</v>
      </c>
    </row>
    <row r="310" spans="1:9" x14ac:dyDescent="0.25">
      <c r="A310" s="1">
        <f>+'Ejercicio 8'!B323</f>
        <v>42457</v>
      </c>
      <c r="B310" s="280">
        <f>+VLOOKUP($A310,Cetes!$A$19:$M$1126,4,FALSE)/100</f>
        <v>3.740856E-2</v>
      </c>
      <c r="C310" s="280">
        <f>+VLOOKUP($A310,Cetes!$A$19:$M$1126,7,FALSE)/100</f>
        <v>3.8517290000000003E-2</v>
      </c>
      <c r="D310" s="280">
        <f>+VLOOKUP($A310,Cetes!$A$19:$M$1126,10,FALSE)/100</f>
        <v>3.9800589999999997E-2</v>
      </c>
      <c r="E310" s="280">
        <f>+VLOOKUP($A310,Cetes!$A$19:$M$1126,13,FALSE)/100</f>
        <v>4.0999970000000004E-2</v>
      </c>
      <c r="F310" s="280">
        <f t="shared" si="17"/>
        <v>-1.996500000000026E-4</v>
      </c>
      <c r="G310" s="280">
        <f t="shared" si="18"/>
        <v>-8.2760000000001166E-5</v>
      </c>
      <c r="H310" s="280">
        <f t="shared" si="19"/>
        <v>-9.9330000000001639E-5</v>
      </c>
      <c r="I310" s="280">
        <f t="shared" si="20"/>
        <v>-1.2889999999994572E-5</v>
      </c>
    </row>
    <row r="311" spans="1:9" x14ac:dyDescent="0.25">
      <c r="A311" s="1">
        <f>+'Ejercicio 8'!B324</f>
        <v>42458</v>
      </c>
      <c r="B311" s="280">
        <f>+VLOOKUP($A311,Cetes!$A$19:$M$1126,4,FALSE)/100</f>
        <v>3.7300159999999999E-2</v>
      </c>
      <c r="C311" s="280">
        <f>+VLOOKUP($A311,Cetes!$A$19:$M$1126,7,FALSE)/100</f>
        <v>3.8399790000000003E-2</v>
      </c>
      <c r="D311" s="280">
        <f>+VLOOKUP($A311,Cetes!$A$19:$M$1126,10,FALSE)/100</f>
        <v>3.9603670000000001E-2</v>
      </c>
      <c r="E311" s="280">
        <f>+VLOOKUP($A311,Cetes!$A$19:$M$1126,13,FALSE)/100</f>
        <v>4.0738190000000001E-2</v>
      </c>
      <c r="F311" s="280">
        <f t="shared" si="17"/>
        <v>-1.0840000000000155E-4</v>
      </c>
      <c r="G311" s="280">
        <f t="shared" si="18"/>
        <v>-1.1749999999999955E-4</v>
      </c>
      <c r="H311" s="280">
        <f t="shared" si="19"/>
        <v>-1.9691999999999626E-4</v>
      </c>
      <c r="I311" s="280">
        <f t="shared" si="20"/>
        <v>-2.6178000000000312E-4</v>
      </c>
    </row>
    <row r="312" spans="1:9" x14ac:dyDescent="0.25">
      <c r="A312" s="1">
        <f>+'Ejercicio 8'!B325</f>
        <v>42459</v>
      </c>
      <c r="B312" s="280">
        <f>+VLOOKUP($A312,Cetes!$A$19:$M$1126,4,FALSE)/100</f>
        <v>3.7279279999999998E-2</v>
      </c>
      <c r="C312" s="280">
        <f>+VLOOKUP($A312,Cetes!$A$19:$M$1126,7,FALSE)/100</f>
        <v>3.8299949999999999E-2</v>
      </c>
      <c r="D312" s="280">
        <f>+VLOOKUP($A312,Cetes!$A$19:$M$1126,10,FALSE)/100</f>
        <v>4.0083200000000006E-2</v>
      </c>
      <c r="E312" s="280">
        <f>+VLOOKUP($A312,Cetes!$A$19:$M$1126,13,FALSE)/100</f>
        <v>4.0832960000000001E-2</v>
      </c>
      <c r="F312" s="280">
        <f t="shared" si="17"/>
        <v>-2.0880000000000898E-5</v>
      </c>
      <c r="G312" s="280">
        <f t="shared" si="18"/>
        <v>-9.9840000000003815E-5</v>
      </c>
      <c r="H312" s="280">
        <f t="shared" si="19"/>
        <v>4.7953000000000578E-4</v>
      </c>
      <c r="I312" s="280">
        <f t="shared" si="20"/>
        <v>9.4770000000000965E-5</v>
      </c>
    </row>
    <row r="313" spans="1:9" x14ac:dyDescent="0.25">
      <c r="A313" s="1">
        <f>+'Ejercicio 8'!B326</f>
        <v>42460</v>
      </c>
      <c r="B313" s="280">
        <f>+VLOOKUP($A313,Cetes!$A$19:$M$1126,4,FALSE)/100</f>
        <v>3.7513129999999999E-2</v>
      </c>
      <c r="C313" s="280">
        <f>+VLOOKUP($A313,Cetes!$A$19:$M$1126,7,FALSE)/100</f>
        <v>3.8511110000000001E-2</v>
      </c>
      <c r="D313" s="280">
        <f>+VLOOKUP($A313,Cetes!$A$19:$M$1126,10,FALSE)/100</f>
        <v>3.9889260000000003E-2</v>
      </c>
      <c r="E313" s="280">
        <f>+VLOOKUP($A313,Cetes!$A$19:$M$1126,13,FALSE)/100</f>
        <v>4.1125629999999996E-2</v>
      </c>
      <c r="F313" s="280">
        <f t="shared" si="17"/>
        <v>2.3385000000000072E-4</v>
      </c>
      <c r="G313" s="280">
        <f t="shared" si="18"/>
        <v>2.111600000000019E-4</v>
      </c>
      <c r="H313" s="280">
        <f t="shared" si="19"/>
        <v>-1.9394000000000355E-4</v>
      </c>
      <c r="I313" s="280">
        <f t="shared" si="20"/>
        <v>2.9266999999999488E-4</v>
      </c>
    </row>
    <row r="314" spans="1:9" x14ac:dyDescent="0.25">
      <c r="A314" s="1">
        <f>+'Ejercicio 8'!B327</f>
        <v>42461</v>
      </c>
      <c r="B314" s="280">
        <f>+VLOOKUP($A314,Cetes!$A$19:$M$1126,4,FALSE)/100</f>
        <v>3.7426089999999995E-2</v>
      </c>
      <c r="C314" s="280">
        <f>+VLOOKUP($A314,Cetes!$A$19:$M$1126,7,FALSE)/100</f>
        <v>3.8491259999999999E-2</v>
      </c>
      <c r="D314" s="280">
        <f>+VLOOKUP($A314,Cetes!$A$19:$M$1126,10,FALSE)/100</f>
        <v>3.9878450000000003E-2</v>
      </c>
      <c r="E314" s="280">
        <f>+VLOOKUP($A314,Cetes!$A$19:$M$1126,13,FALSE)/100</f>
        <v>4.1100039999999997E-2</v>
      </c>
      <c r="F314" s="280">
        <f t="shared" si="17"/>
        <v>-8.7040000000003503E-5</v>
      </c>
      <c r="G314" s="280">
        <f t="shared" si="18"/>
        <v>-1.9850000000001811E-5</v>
      </c>
      <c r="H314" s="280">
        <f t="shared" si="19"/>
        <v>-1.0809999999999986E-5</v>
      </c>
      <c r="I314" s="280">
        <f t="shared" si="20"/>
        <v>-2.5589999999998947E-5</v>
      </c>
    </row>
    <row r="315" spans="1:9" x14ac:dyDescent="0.25">
      <c r="A315" s="1">
        <f>+'Ejercicio 8'!B328</f>
        <v>42464</v>
      </c>
      <c r="B315" s="280">
        <f>+VLOOKUP($A315,Cetes!$A$19:$M$1126,4,FALSE)/100</f>
        <v>3.7405550000000003E-2</v>
      </c>
      <c r="C315" s="280">
        <f>+VLOOKUP($A315,Cetes!$A$19:$M$1126,7,FALSE)/100</f>
        <v>3.832298E-2</v>
      </c>
      <c r="D315" s="280">
        <f>+VLOOKUP($A315,Cetes!$A$19:$M$1126,10,FALSE)/100</f>
        <v>3.9743219999999996E-2</v>
      </c>
      <c r="E315" s="280">
        <f>+VLOOKUP($A315,Cetes!$A$19:$M$1126,13,FALSE)/100</f>
        <v>4.085068E-2</v>
      </c>
      <c r="F315" s="280">
        <f t="shared" si="17"/>
        <v>-2.0539999999992509E-5</v>
      </c>
      <c r="G315" s="280">
        <f t="shared" si="18"/>
        <v>-1.6827999999999982E-4</v>
      </c>
      <c r="H315" s="280">
        <f t="shared" si="19"/>
        <v>-1.3523000000000701E-4</v>
      </c>
      <c r="I315" s="280">
        <f t="shared" si="20"/>
        <v>-2.4935999999999708E-4</v>
      </c>
    </row>
    <row r="316" spans="1:9" x14ac:dyDescent="0.25">
      <c r="A316" s="1">
        <f>+'Ejercicio 8'!B329</f>
        <v>42465</v>
      </c>
      <c r="B316" s="280">
        <f>+VLOOKUP($A316,Cetes!$A$19:$M$1126,4,FALSE)/100</f>
        <v>3.739924E-2</v>
      </c>
      <c r="C316" s="280">
        <f>+VLOOKUP($A316,Cetes!$A$19:$M$1126,7,FALSE)/100</f>
        <v>3.8231399999999999E-2</v>
      </c>
      <c r="D316" s="280">
        <f>+VLOOKUP($A316,Cetes!$A$19:$M$1126,10,FALSE)/100</f>
        <v>3.9800080000000002E-2</v>
      </c>
      <c r="E316" s="280">
        <f>+VLOOKUP($A316,Cetes!$A$19:$M$1126,13,FALSE)/100</f>
        <v>4.0829890000000008E-2</v>
      </c>
      <c r="F316" s="280">
        <f t="shared" si="17"/>
        <v>-6.3100000000024248E-6</v>
      </c>
      <c r="G316" s="280">
        <f t="shared" si="18"/>
        <v>-9.1580000000000827E-5</v>
      </c>
      <c r="H316" s="280">
        <f t="shared" si="19"/>
        <v>5.6860000000005795E-5</v>
      </c>
      <c r="I316" s="280">
        <f t="shared" si="20"/>
        <v>-2.0789999999992759E-5</v>
      </c>
    </row>
    <row r="317" spans="1:9" x14ac:dyDescent="0.25">
      <c r="A317" s="1">
        <f>+'Ejercicio 8'!B330</f>
        <v>42466</v>
      </c>
      <c r="B317" s="280">
        <f>+VLOOKUP($A317,Cetes!$A$19:$M$1126,4,FALSE)/100</f>
        <v>3.7210239999999999E-2</v>
      </c>
      <c r="C317" s="280">
        <f>+VLOOKUP($A317,Cetes!$A$19:$M$1126,7,FALSE)/100</f>
        <v>3.8108499999999997E-2</v>
      </c>
      <c r="D317" s="280">
        <f>+VLOOKUP($A317,Cetes!$A$19:$M$1126,10,FALSE)/100</f>
        <v>3.9707110000000004E-2</v>
      </c>
      <c r="E317" s="280">
        <f>+VLOOKUP($A317,Cetes!$A$19:$M$1126,13,FALSE)/100</f>
        <v>4.0579090000000005E-2</v>
      </c>
      <c r="F317" s="280">
        <f t="shared" si="17"/>
        <v>-1.8900000000000167E-4</v>
      </c>
      <c r="G317" s="280">
        <f t="shared" si="18"/>
        <v>-1.2290000000000217E-4</v>
      </c>
      <c r="H317" s="280">
        <f t="shared" si="19"/>
        <v>-9.2969999999997777E-5</v>
      </c>
      <c r="I317" s="280">
        <f t="shared" si="20"/>
        <v>-2.5080000000000241E-4</v>
      </c>
    </row>
    <row r="318" spans="1:9" x14ac:dyDescent="0.25">
      <c r="A318" s="1">
        <f>+'Ejercicio 8'!B331</f>
        <v>42467</v>
      </c>
      <c r="B318" s="280">
        <f>+VLOOKUP($A318,Cetes!$A$19:$M$1126,4,FALSE)/100</f>
        <v>3.7109660000000003E-2</v>
      </c>
      <c r="C318" s="280">
        <f>+VLOOKUP($A318,Cetes!$A$19:$M$1126,7,FALSE)/100</f>
        <v>3.8284840000000001E-2</v>
      </c>
      <c r="D318" s="280">
        <f>+VLOOKUP($A318,Cetes!$A$19:$M$1126,10,FALSE)/100</f>
        <v>3.9655919999999997E-2</v>
      </c>
      <c r="E318" s="280">
        <f>+VLOOKUP($A318,Cetes!$A$19:$M$1126,13,FALSE)/100</f>
        <v>4.040001E-2</v>
      </c>
      <c r="F318" s="280">
        <f t="shared" si="17"/>
        <v>-1.0057999999999595E-4</v>
      </c>
      <c r="G318" s="280">
        <f t="shared" si="18"/>
        <v>1.7634000000000399E-4</v>
      </c>
      <c r="H318" s="280">
        <f t="shared" si="19"/>
        <v>-5.1190000000006508E-5</v>
      </c>
      <c r="I318" s="280">
        <f t="shared" si="20"/>
        <v>-1.7908000000000507E-4</v>
      </c>
    </row>
    <row r="319" spans="1:9" x14ac:dyDescent="0.25">
      <c r="A319" s="1">
        <f>+'Ejercicio 8'!B332</f>
        <v>42468</v>
      </c>
      <c r="B319" s="280">
        <f>+VLOOKUP($A319,Cetes!$A$19:$M$1126,4,FALSE)/100</f>
        <v>3.6975590000000003E-2</v>
      </c>
      <c r="C319" s="280">
        <f>+VLOOKUP($A319,Cetes!$A$19:$M$1126,7,FALSE)/100</f>
        <v>3.8242970000000001E-2</v>
      </c>
      <c r="D319" s="280">
        <f>+VLOOKUP($A319,Cetes!$A$19:$M$1126,10,FALSE)/100</f>
        <v>3.9607219999999999E-2</v>
      </c>
      <c r="E319" s="280">
        <f>+VLOOKUP($A319,Cetes!$A$19:$M$1126,13,FALSE)/100</f>
        <v>4.0530340000000005E-2</v>
      </c>
      <c r="F319" s="280">
        <f t="shared" si="17"/>
        <v>-1.3407000000000002E-4</v>
      </c>
      <c r="G319" s="280">
        <f t="shared" si="18"/>
        <v>-4.1869999999999408E-5</v>
      </c>
      <c r="H319" s="280">
        <f t="shared" si="19"/>
        <v>-4.8699999999998744E-5</v>
      </c>
      <c r="I319" s="280">
        <f t="shared" si="20"/>
        <v>1.3033000000000489E-4</v>
      </c>
    </row>
    <row r="320" spans="1:9" x14ac:dyDescent="0.25">
      <c r="A320" s="1">
        <f>+'Ejercicio 8'!B333</f>
        <v>42471</v>
      </c>
      <c r="B320" s="280">
        <f>+VLOOKUP($A320,Cetes!$A$19:$M$1126,4,FALSE)/100</f>
        <v>3.7099529999999999E-2</v>
      </c>
      <c r="C320" s="280">
        <f>+VLOOKUP($A320,Cetes!$A$19:$M$1126,7,FALSE)/100</f>
        <v>3.8100439999999999E-2</v>
      </c>
      <c r="D320" s="280">
        <f>+VLOOKUP($A320,Cetes!$A$19:$M$1126,10,FALSE)/100</f>
        <v>3.9535719999999996E-2</v>
      </c>
      <c r="E320" s="280">
        <f>+VLOOKUP($A320,Cetes!$A$19:$M$1126,13,FALSE)/100</f>
        <v>4.0483070000000003E-2</v>
      </c>
      <c r="F320" s="280">
        <f t="shared" si="17"/>
        <v>1.23939999999996E-4</v>
      </c>
      <c r="G320" s="280">
        <f t="shared" si="18"/>
        <v>-1.4253000000000182E-4</v>
      </c>
      <c r="H320" s="280">
        <f t="shared" si="19"/>
        <v>-7.1500000000002117E-5</v>
      </c>
      <c r="I320" s="280">
        <f t="shared" si="20"/>
        <v>-4.7270000000002033E-5</v>
      </c>
    </row>
    <row r="321" spans="1:9" x14ac:dyDescent="0.25">
      <c r="A321" s="1">
        <f>+'Ejercicio 8'!B334</f>
        <v>42472</v>
      </c>
      <c r="B321" s="280">
        <f>+VLOOKUP($A321,Cetes!$A$19:$M$1126,4,FALSE)/100</f>
        <v>3.7248260000000005E-2</v>
      </c>
      <c r="C321" s="280">
        <f>+VLOOKUP($A321,Cetes!$A$19:$M$1126,7,FALSE)/100</f>
        <v>3.8113750000000002E-2</v>
      </c>
      <c r="D321" s="280">
        <f>+VLOOKUP($A321,Cetes!$A$19:$M$1126,10,FALSE)/100</f>
        <v>3.9480390000000004E-2</v>
      </c>
      <c r="E321" s="280">
        <f>+VLOOKUP($A321,Cetes!$A$19:$M$1126,13,FALSE)/100</f>
        <v>4.0382210000000002E-2</v>
      </c>
      <c r="F321" s="280">
        <f t="shared" si="17"/>
        <v>1.4873000000000663E-4</v>
      </c>
      <c r="G321" s="280">
        <f t="shared" si="18"/>
        <v>1.3310000000002487E-5</v>
      </c>
      <c r="H321" s="280">
        <f t="shared" si="19"/>
        <v>-5.532999999999233E-5</v>
      </c>
      <c r="I321" s="280">
        <f t="shared" si="20"/>
        <v>-1.0086000000000123E-4</v>
      </c>
    </row>
    <row r="322" spans="1:9" x14ac:dyDescent="0.25">
      <c r="A322" s="1">
        <f>+'Ejercicio 8'!B335</f>
        <v>42473</v>
      </c>
      <c r="B322" s="280">
        <f>+VLOOKUP($A322,Cetes!$A$19:$M$1126,4,FALSE)/100</f>
        <v>3.7275990000000002E-2</v>
      </c>
      <c r="C322" s="280">
        <f>+VLOOKUP($A322,Cetes!$A$19:$M$1126,7,FALSE)/100</f>
        <v>3.8233540000000003E-2</v>
      </c>
      <c r="D322" s="280">
        <f>+VLOOKUP($A322,Cetes!$A$19:$M$1126,10,FALSE)/100</f>
        <v>3.935731E-2</v>
      </c>
      <c r="E322" s="280">
        <f>+VLOOKUP($A322,Cetes!$A$19:$M$1126,13,FALSE)/100</f>
        <v>4.0418919999999997E-2</v>
      </c>
      <c r="F322" s="280">
        <f t="shared" si="17"/>
        <v>2.7729999999996646E-5</v>
      </c>
      <c r="G322" s="280">
        <f t="shared" si="18"/>
        <v>1.1979000000000156E-4</v>
      </c>
      <c r="H322" s="280">
        <f t="shared" si="19"/>
        <v>-1.2308000000000457E-4</v>
      </c>
      <c r="I322" s="280">
        <f t="shared" si="20"/>
        <v>3.6709999999995357E-5</v>
      </c>
    </row>
    <row r="323" spans="1:9" x14ac:dyDescent="0.25">
      <c r="A323" s="1">
        <f>+'Ejercicio 8'!B336</f>
        <v>42474</v>
      </c>
      <c r="B323" s="280">
        <f>+VLOOKUP($A323,Cetes!$A$19:$M$1126,4,FALSE)/100</f>
        <v>3.6991980000000001E-2</v>
      </c>
      <c r="C323" s="280">
        <f>+VLOOKUP($A323,Cetes!$A$19:$M$1126,7,FALSE)/100</f>
        <v>3.8202170000000001E-2</v>
      </c>
      <c r="D323" s="280">
        <f>+VLOOKUP($A323,Cetes!$A$19:$M$1126,10,FALSE)/100</f>
        <v>3.9375359999999998E-2</v>
      </c>
      <c r="E323" s="280">
        <f>+VLOOKUP($A323,Cetes!$A$19:$M$1126,13,FALSE)/100</f>
        <v>4.043484E-2</v>
      </c>
      <c r="F323" s="280">
        <f t="shared" si="17"/>
        <v>-2.8401000000000121E-4</v>
      </c>
      <c r="G323" s="280">
        <f t="shared" si="18"/>
        <v>-3.1370000000002785E-5</v>
      </c>
      <c r="H323" s="280">
        <f t="shared" si="19"/>
        <v>1.8049999999998623E-5</v>
      </c>
      <c r="I323" s="280">
        <f t="shared" si="20"/>
        <v>1.5920000000002599E-5</v>
      </c>
    </row>
    <row r="324" spans="1:9" x14ac:dyDescent="0.25">
      <c r="A324" s="1">
        <f>+'Ejercicio 8'!B337</f>
        <v>42475</v>
      </c>
      <c r="B324" s="280">
        <f>+VLOOKUP($A324,Cetes!$A$19:$M$1126,4,FALSE)/100</f>
        <v>3.70319E-2</v>
      </c>
      <c r="C324" s="280">
        <f>+VLOOKUP($A324,Cetes!$A$19:$M$1126,7,FALSE)/100</f>
        <v>3.8224620000000001E-2</v>
      </c>
      <c r="D324" s="280">
        <f>+VLOOKUP($A324,Cetes!$A$19:$M$1126,10,FALSE)/100</f>
        <v>3.9262760000000001E-2</v>
      </c>
      <c r="E324" s="280">
        <f>+VLOOKUP($A324,Cetes!$A$19:$M$1126,13,FALSE)/100</f>
        <v>4.0247049999999999E-2</v>
      </c>
      <c r="F324" s="280">
        <f t="shared" si="17"/>
        <v>3.9919999999998845E-5</v>
      </c>
      <c r="G324" s="280">
        <f t="shared" si="18"/>
        <v>2.2450000000000248E-5</v>
      </c>
      <c r="H324" s="280">
        <f t="shared" si="19"/>
        <v>-1.1259999999999742E-4</v>
      </c>
      <c r="I324" s="280">
        <f t="shared" si="20"/>
        <v>-1.8779000000000018E-4</v>
      </c>
    </row>
    <row r="325" spans="1:9" x14ac:dyDescent="0.25">
      <c r="A325" s="1">
        <f>+'Ejercicio 8'!B338</f>
        <v>42478</v>
      </c>
      <c r="B325" s="280">
        <f>+VLOOKUP($A325,Cetes!$A$19:$M$1126,4,FALSE)/100</f>
        <v>3.7236709999999999E-2</v>
      </c>
      <c r="C325" s="280">
        <f>+VLOOKUP($A325,Cetes!$A$19:$M$1126,7,FALSE)/100</f>
        <v>3.8236150000000003E-2</v>
      </c>
      <c r="D325" s="280">
        <f>+VLOOKUP($A325,Cetes!$A$19:$M$1126,10,FALSE)/100</f>
        <v>3.920001E-2</v>
      </c>
      <c r="E325" s="280">
        <f>+VLOOKUP($A325,Cetes!$A$19:$M$1126,13,FALSE)/100</f>
        <v>4.0211670000000005E-2</v>
      </c>
      <c r="F325" s="280">
        <f t="shared" si="17"/>
        <v>2.0480999999999971E-4</v>
      </c>
      <c r="G325" s="280">
        <f t="shared" si="18"/>
        <v>1.1530000000002649E-5</v>
      </c>
      <c r="H325" s="280">
        <f t="shared" si="19"/>
        <v>-6.2750000000000306E-5</v>
      </c>
      <c r="I325" s="280">
        <f t="shared" si="20"/>
        <v>-3.5379999999994582E-5</v>
      </c>
    </row>
    <row r="326" spans="1:9" x14ac:dyDescent="0.25">
      <c r="A326" s="1">
        <f>+'Ejercicio 8'!B339</f>
        <v>42479</v>
      </c>
      <c r="B326" s="280">
        <f>+VLOOKUP($A326,Cetes!$A$19:$M$1126,4,FALSE)/100</f>
        <v>3.7002920000000002E-2</v>
      </c>
      <c r="C326" s="280">
        <f>+VLOOKUP($A326,Cetes!$A$19:$M$1126,7,FALSE)/100</f>
        <v>3.7728869999999998E-2</v>
      </c>
      <c r="D326" s="280">
        <f>+VLOOKUP($A326,Cetes!$A$19:$M$1126,10,FALSE)/100</f>
        <v>3.920001E-2</v>
      </c>
      <c r="E326" s="280">
        <f>+VLOOKUP($A326,Cetes!$A$19:$M$1126,13,FALSE)/100</f>
        <v>4.0497439999999996E-2</v>
      </c>
      <c r="F326" s="280">
        <f t="shared" ref="F326:F389" si="21">+B326-B325</f>
        <v>-2.3378999999999761E-4</v>
      </c>
      <c r="G326" s="280">
        <f t="shared" ref="G326:G389" si="22">+C326-C325</f>
        <v>-5.0728000000000578E-4</v>
      </c>
      <c r="H326" s="280">
        <f t="shared" ref="H326:H389" si="23">+D326-D325</f>
        <v>0</v>
      </c>
      <c r="I326" s="280">
        <f t="shared" ref="I326:I389" si="24">+E326-E325</f>
        <v>2.8576999999999075E-4</v>
      </c>
    </row>
    <row r="327" spans="1:9" x14ac:dyDescent="0.25">
      <c r="A327" s="1">
        <f>+'Ejercicio 8'!B340</f>
        <v>42480</v>
      </c>
      <c r="B327" s="280">
        <f>+VLOOKUP($A327,Cetes!$A$19:$M$1126,4,FALSE)/100</f>
        <v>3.7016269999999997E-2</v>
      </c>
      <c r="C327" s="280">
        <f>+VLOOKUP($A327,Cetes!$A$19:$M$1126,7,FALSE)/100</f>
        <v>3.7868770000000003E-2</v>
      </c>
      <c r="D327" s="280">
        <f>+VLOOKUP($A327,Cetes!$A$19:$M$1126,10,FALSE)/100</f>
        <v>3.9099990000000001E-2</v>
      </c>
      <c r="E327" s="280">
        <f>+VLOOKUP($A327,Cetes!$A$19:$M$1126,13,FALSE)/100</f>
        <v>4.049999E-2</v>
      </c>
      <c r="F327" s="280">
        <f t="shared" si="21"/>
        <v>1.334999999999531E-5</v>
      </c>
      <c r="G327" s="280">
        <f t="shared" si="22"/>
        <v>1.399000000000053E-4</v>
      </c>
      <c r="H327" s="280">
        <f t="shared" si="23"/>
        <v>-1.0001999999999928E-4</v>
      </c>
      <c r="I327" s="280">
        <f t="shared" si="24"/>
        <v>2.550000000003938E-6</v>
      </c>
    </row>
    <row r="328" spans="1:9" x14ac:dyDescent="0.25">
      <c r="A328" s="1">
        <f>+'Ejercicio 8'!B341</f>
        <v>42481</v>
      </c>
      <c r="B328" s="280">
        <f>+VLOOKUP($A328,Cetes!$A$19:$M$1126,4,FALSE)/100</f>
        <v>3.6999740000000003E-2</v>
      </c>
      <c r="C328" s="280">
        <f>+VLOOKUP($A328,Cetes!$A$19:$M$1126,7,FALSE)/100</f>
        <v>3.7753769999999999E-2</v>
      </c>
      <c r="D328" s="280">
        <f>+VLOOKUP($A328,Cetes!$A$19:$M$1126,10,FALSE)/100</f>
        <v>3.8912000000000002E-2</v>
      </c>
      <c r="E328" s="280">
        <f>+VLOOKUP($A328,Cetes!$A$19:$M$1126,13,FALSE)/100</f>
        <v>4.057707E-2</v>
      </c>
      <c r="F328" s="280">
        <f t="shared" si="21"/>
        <v>-1.6529999999993772E-5</v>
      </c>
      <c r="G328" s="280">
        <f t="shared" si="22"/>
        <v>-1.1500000000000399E-4</v>
      </c>
      <c r="H328" s="280">
        <f t="shared" si="23"/>
        <v>-1.8798999999999899E-4</v>
      </c>
      <c r="I328" s="280">
        <f t="shared" si="24"/>
        <v>7.7080000000000204E-5</v>
      </c>
    </row>
    <row r="329" spans="1:9" x14ac:dyDescent="0.25">
      <c r="A329" s="1">
        <f>+'Ejercicio 8'!B342</f>
        <v>42482</v>
      </c>
      <c r="B329" s="280">
        <f>+VLOOKUP($A329,Cetes!$A$19:$M$1126,4,FALSE)/100</f>
        <v>3.7057369999999999E-2</v>
      </c>
      <c r="C329" s="280">
        <f>+VLOOKUP($A329,Cetes!$A$19:$M$1126,7,FALSE)/100</f>
        <v>3.7726910000000002E-2</v>
      </c>
      <c r="D329" s="280">
        <f>+VLOOKUP($A329,Cetes!$A$19:$M$1126,10,FALSE)/100</f>
        <v>3.888134E-2</v>
      </c>
      <c r="E329" s="280">
        <f>+VLOOKUP($A329,Cetes!$A$19:$M$1126,13,FALSE)/100</f>
        <v>4.0599999999999997E-2</v>
      </c>
      <c r="F329" s="280">
        <f t="shared" si="21"/>
        <v>5.7629999999996018E-5</v>
      </c>
      <c r="G329" s="280">
        <f t="shared" si="22"/>
        <v>-2.6859999999996609E-5</v>
      </c>
      <c r="H329" s="280">
        <f t="shared" si="23"/>
        <v>-3.0660000000001797E-5</v>
      </c>
      <c r="I329" s="280">
        <f t="shared" si="24"/>
        <v>2.2929999999997397E-5</v>
      </c>
    </row>
    <row r="330" spans="1:9" x14ac:dyDescent="0.25">
      <c r="A330" s="1">
        <f>+'Ejercicio 8'!B343</f>
        <v>42485</v>
      </c>
      <c r="B330" s="280">
        <f>+VLOOKUP($A330,Cetes!$A$19:$M$1126,4,FALSE)/100</f>
        <v>3.7349770000000004E-2</v>
      </c>
      <c r="C330" s="280">
        <f>+VLOOKUP($A330,Cetes!$A$19:$M$1126,7,FALSE)/100</f>
        <v>3.7599819999999999E-2</v>
      </c>
      <c r="D330" s="280">
        <f>+VLOOKUP($A330,Cetes!$A$19:$M$1126,10,FALSE)/100</f>
        <v>3.8710080000000001E-2</v>
      </c>
      <c r="E330" s="280">
        <f>+VLOOKUP($A330,Cetes!$A$19:$M$1126,13,FALSE)/100</f>
        <v>4.0510000000000004E-2</v>
      </c>
      <c r="F330" s="280">
        <f t="shared" si="21"/>
        <v>2.9240000000000516E-4</v>
      </c>
      <c r="G330" s="280">
        <f t="shared" si="22"/>
        <v>-1.2709000000000331E-4</v>
      </c>
      <c r="H330" s="280">
        <f t="shared" si="23"/>
        <v>-1.7125999999999947E-4</v>
      </c>
      <c r="I330" s="280">
        <f t="shared" si="24"/>
        <v>-8.9999999999992863E-5</v>
      </c>
    </row>
    <row r="331" spans="1:9" x14ac:dyDescent="0.25">
      <c r="A331" s="1">
        <f>+'Ejercicio 8'!B344</f>
        <v>42486</v>
      </c>
      <c r="B331" s="280">
        <f>+VLOOKUP($A331,Cetes!$A$19:$M$1126,4,FALSE)/100</f>
        <v>3.7551790000000002E-2</v>
      </c>
      <c r="C331" s="280">
        <f>+VLOOKUP($A331,Cetes!$A$19:$M$1126,7,FALSE)/100</f>
        <v>3.7684120000000002E-2</v>
      </c>
      <c r="D331" s="280">
        <f>+VLOOKUP($A331,Cetes!$A$19:$M$1126,10,FALSE)/100</f>
        <v>3.8710059999999998E-2</v>
      </c>
      <c r="E331" s="280">
        <f>+VLOOKUP($A331,Cetes!$A$19:$M$1126,13,FALSE)/100</f>
        <v>4.0300040000000002E-2</v>
      </c>
      <c r="F331" s="280">
        <f t="shared" si="21"/>
        <v>2.020199999999972E-4</v>
      </c>
      <c r="G331" s="280">
        <f t="shared" si="22"/>
        <v>8.4300000000002429E-5</v>
      </c>
      <c r="H331" s="280">
        <f t="shared" si="23"/>
        <v>-2.0000000003350671E-8</v>
      </c>
      <c r="I331" s="280">
        <f t="shared" si="24"/>
        <v>-2.0996000000000209E-4</v>
      </c>
    </row>
    <row r="332" spans="1:9" x14ac:dyDescent="0.25">
      <c r="A332" s="1">
        <f>+'Ejercicio 8'!B345</f>
        <v>42487</v>
      </c>
      <c r="B332" s="280">
        <f>+VLOOKUP($A332,Cetes!$A$19:$M$1126,4,FALSE)/100</f>
        <v>3.7677099999999998E-2</v>
      </c>
      <c r="C332" s="280">
        <f>+VLOOKUP($A332,Cetes!$A$19:$M$1126,7,FALSE)/100</f>
        <v>3.7911449999999999E-2</v>
      </c>
      <c r="D332" s="280">
        <f>+VLOOKUP($A332,Cetes!$A$19:$M$1126,10,FALSE)/100</f>
        <v>3.8814549999999996E-2</v>
      </c>
      <c r="E332" s="280">
        <f>+VLOOKUP($A332,Cetes!$A$19:$M$1126,13,FALSE)/100</f>
        <v>4.0303199999999997E-2</v>
      </c>
      <c r="F332" s="280">
        <f t="shared" si="21"/>
        <v>1.2530999999999654E-4</v>
      </c>
      <c r="G332" s="280">
        <f t="shared" si="22"/>
        <v>2.2732999999999781E-4</v>
      </c>
      <c r="H332" s="280">
        <f t="shared" si="23"/>
        <v>1.0448999999999875E-4</v>
      </c>
      <c r="I332" s="280">
        <f t="shared" si="24"/>
        <v>3.1599999999951112E-6</v>
      </c>
    </row>
    <row r="333" spans="1:9" x14ac:dyDescent="0.25">
      <c r="A333" s="1">
        <f>+'Ejercicio 8'!B346</f>
        <v>42488</v>
      </c>
      <c r="B333" s="280">
        <f>+VLOOKUP($A333,Cetes!$A$19:$M$1126,4,FALSE)/100</f>
        <v>3.7745920000000002E-2</v>
      </c>
      <c r="C333" s="280">
        <f>+VLOOKUP($A333,Cetes!$A$19:$M$1126,7,FALSE)/100</f>
        <v>3.8387690000000002E-2</v>
      </c>
      <c r="D333" s="280">
        <f>+VLOOKUP($A333,Cetes!$A$19:$M$1126,10,FALSE)/100</f>
        <v>3.8745120000000001E-2</v>
      </c>
      <c r="E333" s="280">
        <f>+VLOOKUP($A333,Cetes!$A$19:$M$1126,13,FALSE)/100</f>
        <v>4.0403880000000003E-2</v>
      </c>
      <c r="F333" s="280">
        <f t="shared" si="21"/>
        <v>6.8820000000004156E-5</v>
      </c>
      <c r="G333" s="280">
        <f t="shared" si="22"/>
        <v>4.7624000000000277E-4</v>
      </c>
      <c r="H333" s="280">
        <f t="shared" si="23"/>
        <v>-6.9429999999995329E-5</v>
      </c>
      <c r="I333" s="280">
        <f t="shared" si="24"/>
        <v>1.0068000000000576E-4</v>
      </c>
    </row>
    <row r="334" spans="1:9" x14ac:dyDescent="0.25">
      <c r="A334" s="1">
        <f>+'Ejercicio 8'!B347</f>
        <v>42489</v>
      </c>
      <c r="B334" s="280">
        <f>+VLOOKUP($A334,Cetes!$A$19:$M$1126,4,FALSE)/100</f>
        <v>3.7600399999999999E-2</v>
      </c>
      <c r="C334" s="280">
        <f>+VLOOKUP($A334,Cetes!$A$19:$M$1126,7,FALSE)/100</f>
        <v>3.8216880000000002E-2</v>
      </c>
      <c r="D334" s="280">
        <f>+VLOOKUP($A334,Cetes!$A$19:$M$1126,10,FALSE)/100</f>
        <v>3.875203E-2</v>
      </c>
      <c r="E334" s="280">
        <f>+VLOOKUP($A334,Cetes!$A$19:$M$1126,13,FALSE)/100</f>
        <v>4.0641030000000002E-2</v>
      </c>
      <c r="F334" s="280">
        <f t="shared" si="21"/>
        <v>-1.4552000000000315E-4</v>
      </c>
      <c r="G334" s="280">
        <f t="shared" si="22"/>
        <v>-1.7081000000000041E-4</v>
      </c>
      <c r="H334" s="280">
        <f t="shared" si="23"/>
        <v>6.9099999999988615E-6</v>
      </c>
      <c r="I334" s="280">
        <f t="shared" si="24"/>
        <v>2.3714999999999847E-4</v>
      </c>
    </row>
    <row r="335" spans="1:9" x14ac:dyDescent="0.25">
      <c r="A335" s="1">
        <f>+'Ejercicio 8'!B348</f>
        <v>42492</v>
      </c>
      <c r="B335" s="280">
        <f>+VLOOKUP($A335,Cetes!$A$19:$M$1126,4,FALSE)/100</f>
        <v>3.7603030000000003E-2</v>
      </c>
      <c r="C335" s="280">
        <f>+VLOOKUP($A335,Cetes!$A$19:$M$1126,7,FALSE)/100</f>
        <v>3.8204120000000001E-2</v>
      </c>
      <c r="D335" s="280">
        <f>+VLOOKUP($A335,Cetes!$A$19:$M$1126,10,FALSE)/100</f>
        <v>3.8809179999999999E-2</v>
      </c>
      <c r="E335" s="280">
        <f>+VLOOKUP($A335,Cetes!$A$19:$M$1126,13,FALSE)/100</f>
        <v>4.0764109999999999E-2</v>
      </c>
      <c r="F335" s="280">
        <f t="shared" si="21"/>
        <v>2.6300000000034629E-6</v>
      </c>
      <c r="G335" s="280">
        <f t="shared" si="22"/>
        <v>-1.2760000000000549E-5</v>
      </c>
      <c r="H335" s="280">
        <f t="shared" si="23"/>
        <v>5.7149999999998868E-5</v>
      </c>
      <c r="I335" s="280">
        <f t="shared" si="24"/>
        <v>1.2307999999999764E-4</v>
      </c>
    </row>
    <row r="336" spans="1:9" x14ac:dyDescent="0.25">
      <c r="A336" s="1">
        <f>+'Ejercicio 8'!B349</f>
        <v>42493</v>
      </c>
      <c r="B336" s="280">
        <f>+VLOOKUP($A336,Cetes!$A$19:$M$1126,4,FALSE)/100</f>
        <v>3.7548640000000001E-2</v>
      </c>
      <c r="C336" s="280">
        <f>+VLOOKUP($A336,Cetes!$A$19:$M$1126,7,FALSE)/100</f>
        <v>3.8199860000000002E-2</v>
      </c>
      <c r="D336" s="280">
        <f>+VLOOKUP($A336,Cetes!$A$19:$M$1126,10,FALSE)/100</f>
        <v>3.8900000000000004E-2</v>
      </c>
      <c r="E336" s="280">
        <f>+VLOOKUP($A336,Cetes!$A$19:$M$1126,13,FALSE)/100</f>
        <v>4.0696209999999997E-2</v>
      </c>
      <c r="F336" s="280">
        <f t="shared" si="21"/>
        <v>-5.4390000000001382E-5</v>
      </c>
      <c r="G336" s="280">
        <f t="shared" si="22"/>
        <v>-4.2599999999989868E-6</v>
      </c>
      <c r="H336" s="280">
        <f t="shared" si="23"/>
        <v>9.0820000000005341E-5</v>
      </c>
      <c r="I336" s="280">
        <f t="shared" si="24"/>
        <v>-6.790000000000268E-5</v>
      </c>
    </row>
    <row r="337" spans="1:9" x14ac:dyDescent="0.25">
      <c r="A337" s="1">
        <f>+'Ejercicio 8'!B350</f>
        <v>42494</v>
      </c>
      <c r="B337" s="280">
        <f>+VLOOKUP($A337,Cetes!$A$19:$M$1126,4,FALSE)/100</f>
        <v>3.7458459999999999E-2</v>
      </c>
      <c r="C337" s="280">
        <f>+VLOOKUP($A337,Cetes!$A$19:$M$1126,7,FALSE)/100</f>
        <v>3.8126609999999998E-2</v>
      </c>
      <c r="D337" s="280">
        <f>+VLOOKUP($A337,Cetes!$A$19:$M$1126,10,FALSE)/100</f>
        <v>3.8800069999999999E-2</v>
      </c>
      <c r="E337" s="280">
        <f>+VLOOKUP($A337,Cetes!$A$19:$M$1126,13,FALSE)/100</f>
        <v>4.06614E-2</v>
      </c>
      <c r="F337" s="280">
        <f t="shared" si="21"/>
        <v>-9.0180000000002203E-5</v>
      </c>
      <c r="G337" s="280">
        <f t="shared" si="22"/>
        <v>-7.3250000000003868E-5</v>
      </c>
      <c r="H337" s="280">
        <f t="shared" si="23"/>
        <v>-9.9930000000005015E-5</v>
      </c>
      <c r="I337" s="280">
        <f t="shared" si="24"/>
        <v>-3.4809999999996233E-5</v>
      </c>
    </row>
    <row r="338" spans="1:9" x14ac:dyDescent="0.25">
      <c r="A338" s="1">
        <f>+'Ejercicio 8'!B351</f>
        <v>42495</v>
      </c>
      <c r="B338" s="280">
        <f>+VLOOKUP($A338,Cetes!$A$19:$M$1126,4,FALSE)/100</f>
        <v>3.7599779999999999E-2</v>
      </c>
      <c r="C338" s="280">
        <f>+VLOOKUP($A338,Cetes!$A$19:$M$1126,7,FALSE)/100</f>
        <v>3.8048930000000002E-2</v>
      </c>
      <c r="D338" s="280">
        <f>+VLOOKUP($A338,Cetes!$A$19:$M$1126,10,FALSE)/100</f>
        <v>3.8701230000000003E-2</v>
      </c>
      <c r="E338" s="280">
        <f>+VLOOKUP($A338,Cetes!$A$19:$M$1126,13,FALSE)/100</f>
        <v>4.0546749999999993E-2</v>
      </c>
      <c r="F338" s="280">
        <f t="shared" si="21"/>
        <v>1.4132000000000033E-4</v>
      </c>
      <c r="G338" s="280">
        <f t="shared" si="22"/>
        <v>-7.7679999999996641E-5</v>
      </c>
      <c r="H338" s="280">
        <f t="shared" si="23"/>
        <v>-9.8839999999995876E-5</v>
      </c>
      <c r="I338" s="280">
        <f t="shared" si="24"/>
        <v>-1.146500000000078E-4</v>
      </c>
    </row>
    <row r="339" spans="1:9" x14ac:dyDescent="0.25">
      <c r="A339" s="1">
        <f>+'Ejercicio 8'!B352</f>
        <v>42496</v>
      </c>
      <c r="B339" s="280">
        <f>+VLOOKUP($A339,Cetes!$A$19:$M$1126,4,FALSE)/100</f>
        <v>3.7738510000000003E-2</v>
      </c>
      <c r="C339" s="280">
        <f>+VLOOKUP($A339,Cetes!$A$19:$M$1126,7,FALSE)/100</f>
        <v>3.7999999999999999E-2</v>
      </c>
      <c r="D339" s="280">
        <f>+VLOOKUP($A339,Cetes!$A$19:$M$1126,10,FALSE)/100</f>
        <v>3.8779130000000002E-2</v>
      </c>
      <c r="E339" s="280">
        <f>+VLOOKUP($A339,Cetes!$A$19:$M$1126,13,FALSE)/100</f>
        <v>4.049995E-2</v>
      </c>
      <c r="F339" s="280">
        <f t="shared" si="21"/>
        <v>1.3873000000000357E-4</v>
      </c>
      <c r="G339" s="280">
        <f t="shared" si="22"/>
        <v>-4.8930000000002583E-5</v>
      </c>
      <c r="H339" s="280">
        <f t="shared" si="23"/>
        <v>7.7899999999998804E-5</v>
      </c>
      <c r="I339" s="280">
        <f t="shared" si="24"/>
        <v>-4.6799999999992681E-5</v>
      </c>
    </row>
    <row r="340" spans="1:9" x14ac:dyDescent="0.25">
      <c r="A340" s="1">
        <f>+'Ejercicio 8'!B353</f>
        <v>42499</v>
      </c>
      <c r="B340" s="280">
        <f>+VLOOKUP($A340,Cetes!$A$19:$M$1126,4,FALSE)/100</f>
        <v>3.7829160000000001E-2</v>
      </c>
      <c r="C340" s="280">
        <f>+VLOOKUP($A340,Cetes!$A$19:$M$1126,7,FALSE)/100</f>
        <v>3.804776E-2</v>
      </c>
      <c r="D340" s="280">
        <f>+VLOOKUP($A340,Cetes!$A$19:$M$1126,10,FALSE)/100</f>
        <v>3.8731479999999999E-2</v>
      </c>
      <c r="E340" s="280">
        <f>+VLOOKUP($A340,Cetes!$A$19:$M$1126,13,FALSE)/100</f>
        <v>4.0700060000000003E-2</v>
      </c>
      <c r="F340" s="280">
        <f t="shared" si="21"/>
        <v>9.0649999999997677E-5</v>
      </c>
      <c r="G340" s="280">
        <f t="shared" si="22"/>
        <v>4.7760000000000857E-5</v>
      </c>
      <c r="H340" s="280">
        <f t="shared" si="23"/>
        <v>-4.7650000000003245E-5</v>
      </c>
      <c r="I340" s="280">
        <f t="shared" si="24"/>
        <v>2.0011000000000334E-4</v>
      </c>
    </row>
    <row r="341" spans="1:9" x14ac:dyDescent="0.25">
      <c r="A341" s="1">
        <f>+'Ejercicio 8'!B354</f>
        <v>42500</v>
      </c>
      <c r="B341" s="280">
        <f>+VLOOKUP($A341,Cetes!$A$19:$M$1126,4,FALSE)/100</f>
        <v>3.7712210000000003E-2</v>
      </c>
      <c r="C341" s="280">
        <f>+VLOOKUP($A341,Cetes!$A$19:$M$1126,7,FALSE)/100</f>
        <v>3.8258260000000002E-2</v>
      </c>
      <c r="D341" s="280">
        <f>+VLOOKUP($A341,Cetes!$A$19:$M$1126,10,FALSE)/100</f>
        <v>3.8699959999999999E-2</v>
      </c>
      <c r="E341" s="280">
        <f>+VLOOKUP($A341,Cetes!$A$19:$M$1126,13,FALSE)/100</f>
        <v>4.0593919999999999E-2</v>
      </c>
      <c r="F341" s="280">
        <f t="shared" si="21"/>
        <v>-1.1694999999999761E-4</v>
      </c>
      <c r="G341" s="280">
        <f t="shared" si="22"/>
        <v>2.1050000000000235E-4</v>
      </c>
      <c r="H341" s="280">
        <f t="shared" si="23"/>
        <v>-3.1520000000000159E-5</v>
      </c>
      <c r="I341" s="280">
        <f t="shared" si="24"/>
        <v>-1.0614000000000456E-4</v>
      </c>
    </row>
    <row r="342" spans="1:9" x14ac:dyDescent="0.25">
      <c r="A342" s="1">
        <f>+'Ejercicio 8'!B355</f>
        <v>42501</v>
      </c>
      <c r="B342" s="280">
        <f>+VLOOKUP($A342,Cetes!$A$19:$M$1126,4,FALSE)/100</f>
        <v>3.7746140000000004E-2</v>
      </c>
      <c r="C342" s="280">
        <f>+VLOOKUP($A342,Cetes!$A$19:$M$1126,7,FALSE)/100</f>
        <v>3.8233540000000003E-2</v>
      </c>
      <c r="D342" s="280">
        <f>+VLOOKUP($A342,Cetes!$A$19:$M$1126,10,FALSE)/100</f>
        <v>3.870258E-2</v>
      </c>
      <c r="E342" s="280">
        <f>+VLOOKUP($A342,Cetes!$A$19:$M$1126,13,FALSE)/100</f>
        <v>4.0599980000000001E-2</v>
      </c>
      <c r="F342" s="280">
        <f t="shared" si="21"/>
        <v>3.3930000000001459E-5</v>
      </c>
      <c r="G342" s="280">
        <f t="shared" si="22"/>
        <v>-2.471999999999891E-5</v>
      </c>
      <c r="H342" s="280">
        <f t="shared" si="23"/>
        <v>2.6200000000017876E-6</v>
      </c>
      <c r="I342" s="280">
        <f t="shared" si="24"/>
        <v>6.0600000000021748E-6</v>
      </c>
    </row>
    <row r="343" spans="1:9" x14ac:dyDescent="0.25">
      <c r="A343" s="1">
        <f>+'Ejercicio 8'!B356</f>
        <v>42502</v>
      </c>
      <c r="B343" s="280">
        <f>+VLOOKUP($A343,Cetes!$A$19:$M$1126,4,FALSE)/100</f>
        <v>3.7730399999999997E-2</v>
      </c>
      <c r="C343" s="280">
        <f>+VLOOKUP($A343,Cetes!$A$19:$M$1126,7,FALSE)/100</f>
        <v>3.8467139999999997E-2</v>
      </c>
      <c r="D343" s="280">
        <f>+VLOOKUP($A343,Cetes!$A$19:$M$1126,10,FALSE)/100</f>
        <v>3.8850610000000001E-2</v>
      </c>
      <c r="E343" s="280">
        <f>+VLOOKUP($A343,Cetes!$A$19:$M$1126,13,FALSE)/100</f>
        <v>4.0599980000000001E-2</v>
      </c>
      <c r="F343" s="280">
        <f t="shared" si="21"/>
        <v>-1.5740000000007137E-5</v>
      </c>
      <c r="G343" s="280">
        <f t="shared" si="22"/>
        <v>2.3359999999999354E-4</v>
      </c>
      <c r="H343" s="280">
        <f t="shared" si="23"/>
        <v>1.4803000000000038E-4</v>
      </c>
      <c r="I343" s="280">
        <f t="shared" si="24"/>
        <v>0</v>
      </c>
    </row>
    <row r="344" spans="1:9" x14ac:dyDescent="0.25">
      <c r="A344" s="1">
        <f>+'Ejercicio 8'!B357</f>
        <v>42503</v>
      </c>
      <c r="B344" s="280">
        <f>+VLOOKUP($A344,Cetes!$A$19:$M$1126,4,FALSE)/100</f>
        <v>3.7837740000000002E-2</v>
      </c>
      <c r="C344" s="280">
        <f>+VLOOKUP($A344,Cetes!$A$19:$M$1126,7,FALSE)/100</f>
        <v>3.8470879999999999E-2</v>
      </c>
      <c r="D344" s="280">
        <f>+VLOOKUP($A344,Cetes!$A$19:$M$1126,10,FALSE)/100</f>
        <v>3.9058429999999998E-2</v>
      </c>
      <c r="E344" s="280">
        <f>+VLOOKUP($A344,Cetes!$A$19:$M$1126,13,FALSE)/100</f>
        <v>4.0534990000000007E-2</v>
      </c>
      <c r="F344" s="280">
        <f t="shared" si="21"/>
        <v>1.0734000000000438E-4</v>
      </c>
      <c r="G344" s="280">
        <f t="shared" si="22"/>
        <v>3.740000000002075E-6</v>
      </c>
      <c r="H344" s="280">
        <f t="shared" si="23"/>
        <v>2.0781999999999745E-4</v>
      </c>
      <c r="I344" s="280">
        <f t="shared" si="24"/>
        <v>-6.4989999999993942E-5</v>
      </c>
    </row>
    <row r="345" spans="1:9" x14ac:dyDescent="0.25">
      <c r="A345" s="1">
        <f>+'Ejercicio 8'!B358</f>
        <v>42506</v>
      </c>
      <c r="B345" s="280">
        <f>+VLOOKUP($A345,Cetes!$A$19:$M$1126,4,FALSE)/100</f>
        <v>3.7909060000000001E-2</v>
      </c>
      <c r="C345" s="280">
        <f>+VLOOKUP($A345,Cetes!$A$19:$M$1126,7,FALSE)/100</f>
        <v>3.8405170000000002E-2</v>
      </c>
      <c r="D345" s="280">
        <f>+VLOOKUP($A345,Cetes!$A$19:$M$1126,10,FALSE)/100</f>
        <v>3.9313509999999996E-2</v>
      </c>
      <c r="E345" s="280">
        <f>+VLOOKUP($A345,Cetes!$A$19:$M$1126,13,FALSE)/100</f>
        <v>4.083196E-2</v>
      </c>
      <c r="F345" s="280">
        <f t="shared" si="21"/>
        <v>7.1319999999999717E-5</v>
      </c>
      <c r="G345" s="280">
        <f t="shared" si="22"/>
        <v>-6.5709999999996604E-5</v>
      </c>
      <c r="H345" s="280">
        <f t="shared" si="23"/>
        <v>2.5507999999999781E-4</v>
      </c>
      <c r="I345" s="280">
        <f t="shared" si="24"/>
        <v>2.9696999999999363E-4</v>
      </c>
    </row>
    <row r="346" spans="1:9" x14ac:dyDescent="0.25">
      <c r="A346" s="1">
        <f>+'Ejercicio 8'!B359</f>
        <v>42507</v>
      </c>
      <c r="B346" s="280">
        <f>+VLOOKUP($A346,Cetes!$A$19:$M$1126,4,FALSE)/100</f>
        <v>3.7699630000000005E-2</v>
      </c>
      <c r="C346" s="280">
        <f>+VLOOKUP($A346,Cetes!$A$19:$M$1126,7,FALSE)/100</f>
        <v>3.8399790000000003E-2</v>
      </c>
      <c r="D346" s="280">
        <f>+VLOOKUP($A346,Cetes!$A$19:$M$1126,10,FALSE)/100</f>
        <v>3.9399920000000005E-2</v>
      </c>
      <c r="E346" s="280">
        <f>+VLOOKUP($A346,Cetes!$A$19:$M$1126,13,FALSE)/100</f>
        <v>4.0890430000000005E-2</v>
      </c>
      <c r="F346" s="280">
        <f t="shared" si="21"/>
        <v>-2.0942999999999656E-4</v>
      </c>
      <c r="G346" s="280">
        <f t="shared" si="22"/>
        <v>-5.3799999999992743E-6</v>
      </c>
      <c r="H346" s="280">
        <f t="shared" si="23"/>
        <v>8.641000000000898E-5</v>
      </c>
      <c r="I346" s="280">
        <f t="shared" si="24"/>
        <v>5.8470000000004907E-5</v>
      </c>
    </row>
    <row r="347" spans="1:9" x14ac:dyDescent="0.25">
      <c r="A347" s="1">
        <f>+'Ejercicio 8'!B360</f>
        <v>42508</v>
      </c>
      <c r="B347" s="280">
        <f>+VLOOKUP($A347,Cetes!$A$19:$M$1126,4,FALSE)/100</f>
        <v>3.7741209999999997E-2</v>
      </c>
      <c r="C347" s="280">
        <f>+VLOOKUP($A347,Cetes!$A$19:$M$1126,7,FALSE)/100</f>
        <v>3.9276029999999997E-2</v>
      </c>
      <c r="D347" s="280">
        <f>+VLOOKUP($A347,Cetes!$A$19:$M$1126,10,FALSE)/100</f>
        <v>3.9442919999999999E-2</v>
      </c>
      <c r="E347" s="280">
        <f>+VLOOKUP($A347,Cetes!$A$19:$M$1126,13,FALSE)/100</f>
        <v>4.1478050000000002E-2</v>
      </c>
      <c r="F347" s="280">
        <f t="shared" si="21"/>
        <v>4.1579999999992456E-5</v>
      </c>
      <c r="G347" s="280">
        <f t="shared" si="22"/>
        <v>8.7623999999999341E-4</v>
      </c>
      <c r="H347" s="280">
        <f t="shared" si="23"/>
        <v>4.2999999999994432E-5</v>
      </c>
      <c r="I347" s="280">
        <f t="shared" si="24"/>
        <v>5.8761999999999703E-4</v>
      </c>
    </row>
    <row r="348" spans="1:9" x14ac:dyDescent="0.25">
      <c r="A348" s="1">
        <f>+'Ejercicio 8'!B361</f>
        <v>42509</v>
      </c>
      <c r="B348" s="280">
        <f>+VLOOKUP($A348,Cetes!$A$19:$M$1126,4,FALSE)/100</f>
        <v>3.8162370000000001E-2</v>
      </c>
      <c r="C348" s="280">
        <f>+VLOOKUP($A348,Cetes!$A$19:$M$1126,7,FALSE)/100</f>
        <v>3.9560080000000004E-2</v>
      </c>
      <c r="D348" s="280">
        <f>+VLOOKUP($A348,Cetes!$A$19:$M$1126,10,FALSE)/100</f>
        <v>4.0393730000000003E-2</v>
      </c>
      <c r="E348" s="280">
        <f>+VLOOKUP($A348,Cetes!$A$19:$M$1126,13,FALSE)/100</f>
        <v>4.2835640000000001E-2</v>
      </c>
      <c r="F348" s="280">
        <f t="shared" si="21"/>
        <v>4.2116000000000375E-4</v>
      </c>
      <c r="G348" s="280">
        <f t="shared" si="22"/>
        <v>2.8405000000000791E-4</v>
      </c>
      <c r="H348" s="280">
        <f t="shared" si="23"/>
        <v>9.5081000000000332E-4</v>
      </c>
      <c r="I348" s="280">
        <f t="shared" si="24"/>
        <v>1.3575899999999988E-3</v>
      </c>
    </row>
    <row r="349" spans="1:9" x14ac:dyDescent="0.25">
      <c r="A349" s="1">
        <f>+'Ejercicio 8'!B362</f>
        <v>42510</v>
      </c>
      <c r="B349" s="280">
        <f>+VLOOKUP($A349,Cetes!$A$19:$M$1126,4,FALSE)/100</f>
        <v>3.8119340000000002E-2</v>
      </c>
      <c r="C349" s="280">
        <f>+VLOOKUP($A349,Cetes!$A$19:$M$1126,7,FALSE)/100</f>
        <v>4.0072259999999998E-2</v>
      </c>
      <c r="D349" s="280">
        <f>+VLOOKUP($A349,Cetes!$A$19:$M$1126,10,FALSE)/100</f>
        <v>4.1024320000000003E-2</v>
      </c>
      <c r="E349" s="280">
        <f>+VLOOKUP($A349,Cetes!$A$19:$M$1126,13,FALSE)/100</f>
        <v>4.3186330000000002E-2</v>
      </c>
      <c r="F349" s="280">
        <f t="shared" si="21"/>
        <v>-4.3029999999999458E-5</v>
      </c>
      <c r="G349" s="280">
        <f t="shared" si="22"/>
        <v>5.1217999999999403E-4</v>
      </c>
      <c r="H349" s="280">
        <f t="shared" si="23"/>
        <v>6.3059000000000032E-4</v>
      </c>
      <c r="I349" s="280">
        <f t="shared" si="24"/>
        <v>3.5069000000000072E-4</v>
      </c>
    </row>
    <row r="350" spans="1:9" x14ac:dyDescent="0.25">
      <c r="A350" s="1">
        <f>+'Ejercicio 8'!B363</f>
        <v>42513</v>
      </c>
      <c r="B350" s="280">
        <f>+VLOOKUP($A350,Cetes!$A$19:$M$1126,4,FALSE)/100</f>
        <v>3.8537759999999997E-2</v>
      </c>
      <c r="C350" s="280">
        <f>+VLOOKUP($A350,Cetes!$A$19:$M$1126,7,FALSE)/100</f>
        <v>4.1018480000000003E-2</v>
      </c>
      <c r="D350" s="280">
        <f>+VLOOKUP($A350,Cetes!$A$19:$M$1126,10,FALSE)/100</f>
        <v>4.1289590000000001E-2</v>
      </c>
      <c r="E350" s="280">
        <f>+VLOOKUP($A350,Cetes!$A$19:$M$1126,13,FALSE)/100</f>
        <v>4.4782299999999997E-2</v>
      </c>
      <c r="F350" s="280">
        <f t="shared" si="21"/>
        <v>4.1841999999999574E-4</v>
      </c>
      <c r="G350" s="280">
        <f t="shared" si="22"/>
        <v>9.4622000000000456E-4</v>
      </c>
      <c r="H350" s="280">
        <f t="shared" si="23"/>
        <v>2.6526999999999801E-4</v>
      </c>
      <c r="I350" s="280">
        <f t="shared" si="24"/>
        <v>1.5959699999999952E-3</v>
      </c>
    </row>
    <row r="351" spans="1:9" x14ac:dyDescent="0.25">
      <c r="A351" s="1">
        <f>+'Ejercicio 8'!B364</f>
        <v>42514</v>
      </c>
      <c r="B351" s="280">
        <f>+VLOOKUP($A351,Cetes!$A$19:$M$1126,4,FALSE)/100</f>
        <v>3.8577279999999999E-2</v>
      </c>
      <c r="C351" s="280">
        <f>+VLOOKUP($A351,Cetes!$A$19:$M$1126,7,FALSE)/100</f>
        <v>4.1785349999999999E-2</v>
      </c>
      <c r="D351" s="280">
        <f>+VLOOKUP($A351,Cetes!$A$19:$M$1126,10,FALSE)/100</f>
        <v>4.204687E-2</v>
      </c>
      <c r="E351" s="280">
        <f>+VLOOKUP($A351,Cetes!$A$19:$M$1126,13,FALSE)/100</f>
        <v>4.4420929999999997E-2</v>
      </c>
      <c r="F351" s="280">
        <f t="shared" si="21"/>
        <v>3.9520000000001221E-5</v>
      </c>
      <c r="G351" s="280">
        <f t="shared" si="22"/>
        <v>7.6686999999999589E-4</v>
      </c>
      <c r="H351" s="280">
        <f t="shared" si="23"/>
        <v>7.5727999999999906E-4</v>
      </c>
      <c r="I351" s="280">
        <f t="shared" si="24"/>
        <v>-3.6136999999999975E-4</v>
      </c>
    </row>
    <row r="352" spans="1:9" x14ac:dyDescent="0.25">
      <c r="A352" s="1">
        <f>+'Ejercicio 8'!B365</f>
        <v>42515</v>
      </c>
      <c r="B352" s="280">
        <f>+VLOOKUP($A352,Cetes!$A$19:$M$1126,4,FALSE)/100</f>
        <v>3.8528690000000004E-2</v>
      </c>
      <c r="C352" s="280">
        <f>+VLOOKUP($A352,Cetes!$A$19:$M$1126,7,FALSE)/100</f>
        <v>4.1657510000000002E-2</v>
      </c>
      <c r="D352" s="280">
        <f>+VLOOKUP($A352,Cetes!$A$19:$M$1126,10,FALSE)/100</f>
        <v>4.2073020000000003E-2</v>
      </c>
      <c r="E352" s="280">
        <f>+VLOOKUP($A352,Cetes!$A$19:$M$1126,13,FALSE)/100</f>
        <v>4.4111490000000003E-2</v>
      </c>
      <c r="F352" s="280">
        <f t="shared" si="21"/>
        <v>-4.8589999999994193E-5</v>
      </c>
      <c r="G352" s="280">
        <f t="shared" si="22"/>
        <v>-1.2783999999999712E-4</v>
      </c>
      <c r="H352" s="280">
        <f t="shared" si="23"/>
        <v>2.615000000000256E-5</v>
      </c>
      <c r="I352" s="280">
        <f t="shared" si="24"/>
        <v>-3.0943999999999416E-4</v>
      </c>
    </row>
    <row r="353" spans="1:9" x14ac:dyDescent="0.25">
      <c r="A353" s="1">
        <f>+'Ejercicio 8'!B366</f>
        <v>42516</v>
      </c>
      <c r="B353" s="280">
        <f>+VLOOKUP($A353,Cetes!$A$19:$M$1126,4,FALSE)/100</f>
        <v>3.7436829999999997E-2</v>
      </c>
      <c r="C353" s="280">
        <f>+VLOOKUP($A353,Cetes!$A$19:$M$1126,7,FALSE)/100</f>
        <v>4.0599910000000003E-2</v>
      </c>
      <c r="D353" s="280">
        <f>+VLOOKUP($A353,Cetes!$A$19:$M$1126,10,FALSE)/100</f>
        <v>4.2000099999999999E-2</v>
      </c>
      <c r="E353" s="280">
        <f>+VLOOKUP($A353,Cetes!$A$19:$M$1126,13,FALSE)/100</f>
        <v>4.3584189999999995E-2</v>
      </c>
      <c r="F353" s="280">
        <f t="shared" si="21"/>
        <v>-1.091860000000007E-3</v>
      </c>
      <c r="G353" s="280">
        <f t="shared" si="22"/>
        <v>-1.0575999999999988E-3</v>
      </c>
      <c r="H353" s="280">
        <f t="shared" si="23"/>
        <v>-7.2920000000004093E-5</v>
      </c>
      <c r="I353" s="280">
        <f t="shared" si="24"/>
        <v>-5.2730000000000832E-4</v>
      </c>
    </row>
    <row r="354" spans="1:9" x14ac:dyDescent="0.25">
      <c r="A354" s="1">
        <f>+'Ejercicio 8'!B367</f>
        <v>42517</v>
      </c>
      <c r="B354" s="280">
        <f>+VLOOKUP($A354,Cetes!$A$19:$M$1126,4,FALSE)/100</f>
        <v>3.7077490000000005E-2</v>
      </c>
      <c r="C354" s="280">
        <f>+VLOOKUP($A354,Cetes!$A$19:$M$1126,7,FALSE)/100</f>
        <v>4.0976309999999995E-2</v>
      </c>
      <c r="D354" s="280">
        <f>+VLOOKUP($A354,Cetes!$A$19:$M$1126,10,FALSE)/100</f>
        <v>4.1995079999999997E-2</v>
      </c>
      <c r="E354" s="280">
        <f>+VLOOKUP($A354,Cetes!$A$19:$M$1126,13,FALSE)/100</f>
        <v>4.4144439999999993E-2</v>
      </c>
      <c r="F354" s="280">
        <f t="shared" si="21"/>
        <v>-3.5933999999999272E-4</v>
      </c>
      <c r="G354" s="280">
        <f t="shared" si="22"/>
        <v>3.7639999999999202E-4</v>
      </c>
      <c r="H354" s="280">
        <f t="shared" si="23"/>
        <v>-5.0200000000014122E-6</v>
      </c>
      <c r="I354" s="280">
        <f t="shared" si="24"/>
        <v>5.6024999999999825E-4</v>
      </c>
    </row>
    <row r="355" spans="1:9" x14ac:dyDescent="0.25">
      <c r="A355" s="1">
        <f>+'Ejercicio 8'!B368</f>
        <v>42520</v>
      </c>
      <c r="B355" s="280">
        <f>+VLOOKUP($A355,Cetes!$A$19:$M$1126,4,FALSE)/100</f>
        <v>3.7998009999999999E-2</v>
      </c>
      <c r="C355" s="280">
        <f>+VLOOKUP($A355,Cetes!$A$19:$M$1126,7,FALSE)/100</f>
        <v>4.1015099999999999E-2</v>
      </c>
      <c r="D355" s="280">
        <f>+VLOOKUP($A355,Cetes!$A$19:$M$1126,10,FALSE)/100</f>
        <v>4.256095E-2</v>
      </c>
      <c r="E355" s="280">
        <f>+VLOOKUP($A355,Cetes!$A$19:$M$1126,13,FALSE)/100</f>
        <v>4.4655360000000005E-2</v>
      </c>
      <c r="F355" s="280">
        <f t="shared" si="21"/>
        <v>9.2051999999999412E-4</v>
      </c>
      <c r="G355" s="280">
        <f t="shared" si="22"/>
        <v>3.8790000000003821E-5</v>
      </c>
      <c r="H355" s="280">
        <f t="shared" si="23"/>
        <v>5.6587000000000304E-4</v>
      </c>
      <c r="I355" s="280">
        <f t="shared" si="24"/>
        <v>5.1092000000001192E-4</v>
      </c>
    </row>
    <row r="356" spans="1:9" x14ac:dyDescent="0.25">
      <c r="A356" s="1">
        <f>+'Ejercicio 8'!B369</f>
        <v>42521</v>
      </c>
      <c r="B356" s="280">
        <f>+VLOOKUP($A356,Cetes!$A$19:$M$1126,4,FALSE)/100</f>
        <v>3.8091260000000002E-2</v>
      </c>
      <c r="C356" s="280">
        <f>+VLOOKUP($A356,Cetes!$A$19:$M$1126,7,FALSE)/100</f>
        <v>4.0643430000000001E-2</v>
      </c>
      <c r="D356" s="280">
        <f>+VLOOKUP($A356,Cetes!$A$19:$M$1126,10,FALSE)/100</f>
        <v>4.3300029999999996E-2</v>
      </c>
      <c r="E356" s="280">
        <f>+VLOOKUP($A356,Cetes!$A$19:$M$1126,13,FALSE)/100</f>
        <v>4.4734230000000007E-2</v>
      </c>
      <c r="F356" s="280">
        <f t="shared" si="21"/>
        <v>9.3250000000003053E-5</v>
      </c>
      <c r="G356" s="280">
        <f t="shared" si="22"/>
        <v>-3.7166999999999756E-4</v>
      </c>
      <c r="H356" s="280">
        <f t="shared" si="23"/>
        <v>7.3907999999999613E-4</v>
      </c>
      <c r="I356" s="280">
        <f t="shared" si="24"/>
        <v>7.8870000000001717E-5</v>
      </c>
    </row>
    <row r="357" spans="1:9" x14ac:dyDescent="0.25">
      <c r="A357" s="1">
        <f>+'Ejercicio 8'!B370</f>
        <v>42522</v>
      </c>
      <c r="B357" s="280">
        <f>+VLOOKUP($A357,Cetes!$A$19:$M$1126,4,FALSE)/100</f>
        <v>3.8107809999999999E-2</v>
      </c>
      <c r="C357" s="280">
        <f>+VLOOKUP($A357,Cetes!$A$19:$M$1126,7,FALSE)/100</f>
        <v>4.0547380000000001E-2</v>
      </c>
      <c r="D357" s="280">
        <f>+VLOOKUP($A357,Cetes!$A$19:$M$1126,10,FALSE)/100</f>
        <v>4.2995979999999996E-2</v>
      </c>
      <c r="E357" s="280">
        <f>+VLOOKUP($A357,Cetes!$A$19:$M$1126,13,FALSE)/100</f>
        <v>4.4710190000000004E-2</v>
      </c>
      <c r="F357" s="280">
        <f t="shared" si="21"/>
        <v>1.6549999999997123E-5</v>
      </c>
      <c r="G357" s="280">
        <f t="shared" si="22"/>
        <v>-9.6050000000000302E-5</v>
      </c>
      <c r="H357" s="280">
        <f t="shared" si="23"/>
        <v>-3.0405000000000015E-4</v>
      </c>
      <c r="I357" s="280">
        <f t="shared" si="24"/>
        <v>-2.4040000000002948E-5</v>
      </c>
    </row>
    <row r="358" spans="1:9" x14ac:dyDescent="0.25">
      <c r="A358" s="1">
        <f>+'Ejercicio 8'!B371</f>
        <v>42523</v>
      </c>
      <c r="B358" s="280">
        <f>+VLOOKUP($A358,Cetes!$A$19:$M$1126,4,FALSE)/100</f>
        <v>3.7999409999999997E-2</v>
      </c>
      <c r="C358" s="280">
        <f>+VLOOKUP($A358,Cetes!$A$19:$M$1126,7,FALSE)/100</f>
        <v>4.040005E-2</v>
      </c>
      <c r="D358" s="280">
        <f>+VLOOKUP($A358,Cetes!$A$19:$M$1126,10,FALSE)/100</f>
        <v>4.2799990000000003E-2</v>
      </c>
      <c r="E358" s="280">
        <f>+VLOOKUP($A358,Cetes!$A$19:$M$1126,13,FALSE)/100</f>
        <v>4.4075829999999996E-2</v>
      </c>
      <c r="F358" s="280">
        <f t="shared" si="21"/>
        <v>-1.0840000000000155E-4</v>
      </c>
      <c r="G358" s="280">
        <f t="shared" si="22"/>
        <v>-1.4733000000000107E-4</v>
      </c>
      <c r="H358" s="280">
        <f t="shared" si="23"/>
        <v>-1.9598999999999311E-4</v>
      </c>
      <c r="I358" s="280">
        <f t="shared" si="24"/>
        <v>-6.3436000000000742E-4</v>
      </c>
    </row>
    <row r="359" spans="1:9" x14ac:dyDescent="0.25">
      <c r="A359" s="1">
        <f>+'Ejercicio 8'!B372</f>
        <v>42524</v>
      </c>
      <c r="B359" s="280">
        <f>+VLOOKUP($A359,Cetes!$A$19:$M$1126,4,FALSE)/100</f>
        <v>3.8021449999999998E-2</v>
      </c>
      <c r="C359" s="280">
        <f>+VLOOKUP($A359,Cetes!$A$19:$M$1126,7,FALSE)/100</f>
        <v>4.0083279999999999E-2</v>
      </c>
      <c r="D359" s="280">
        <f>+VLOOKUP($A359,Cetes!$A$19:$M$1126,10,FALSE)/100</f>
        <v>4.2267520000000003E-2</v>
      </c>
      <c r="E359" s="280">
        <f>+VLOOKUP($A359,Cetes!$A$19:$M$1126,13,FALSE)/100</f>
        <v>4.3975630000000002E-2</v>
      </c>
      <c r="F359" s="280">
        <f t="shared" si="21"/>
        <v>2.2040000000000948E-5</v>
      </c>
      <c r="G359" s="280">
        <f t="shared" si="22"/>
        <v>-3.1677000000000094E-4</v>
      </c>
      <c r="H359" s="280">
        <f t="shared" si="23"/>
        <v>-5.3247000000000017E-4</v>
      </c>
      <c r="I359" s="280">
        <f t="shared" si="24"/>
        <v>-1.0019999999999474E-4</v>
      </c>
    </row>
    <row r="360" spans="1:9" x14ac:dyDescent="0.25">
      <c r="A360" s="1">
        <f>+'Ejercicio 8'!B373</f>
        <v>42527</v>
      </c>
      <c r="B360" s="280">
        <f>+VLOOKUP($A360,Cetes!$A$19:$M$1126,4,FALSE)/100</f>
        <v>3.7999520000000002E-2</v>
      </c>
      <c r="C360" s="280">
        <f>+VLOOKUP($A360,Cetes!$A$19:$M$1126,7,FALSE)/100</f>
        <v>4.0099910000000002E-2</v>
      </c>
      <c r="D360" s="280">
        <f>+VLOOKUP($A360,Cetes!$A$19:$M$1126,10,FALSE)/100</f>
        <v>4.2400029999999998E-2</v>
      </c>
      <c r="E360" s="280">
        <f>+VLOOKUP($A360,Cetes!$A$19:$M$1126,13,FALSE)/100</f>
        <v>4.3884390000000002E-2</v>
      </c>
      <c r="F360" s="280">
        <f t="shared" si="21"/>
        <v>-2.1929999999996397E-5</v>
      </c>
      <c r="G360" s="280">
        <f t="shared" si="22"/>
        <v>1.6630000000003586E-5</v>
      </c>
      <c r="H360" s="280">
        <f t="shared" si="23"/>
        <v>1.3250999999999541E-4</v>
      </c>
      <c r="I360" s="280">
        <f t="shared" si="24"/>
        <v>-9.1239999999999377E-5</v>
      </c>
    </row>
    <row r="361" spans="1:9" x14ac:dyDescent="0.25">
      <c r="A361" s="1">
        <f>+'Ejercicio 8'!B374</f>
        <v>42528</v>
      </c>
      <c r="B361" s="280">
        <f>+VLOOKUP($A361,Cetes!$A$19:$M$1126,4,FALSE)/100</f>
        <v>3.7875779999999998E-2</v>
      </c>
      <c r="C361" s="280">
        <f>+VLOOKUP($A361,Cetes!$A$19:$M$1126,7,FALSE)/100</f>
        <v>3.9922729999999997E-2</v>
      </c>
      <c r="D361" s="280">
        <f>+VLOOKUP($A361,Cetes!$A$19:$M$1126,10,FALSE)/100</f>
        <v>4.2299969999999999E-2</v>
      </c>
      <c r="E361" s="280">
        <f>+VLOOKUP($A361,Cetes!$A$19:$M$1126,13,FALSE)/100</f>
        <v>4.37144E-2</v>
      </c>
      <c r="F361" s="280">
        <f t="shared" si="21"/>
        <v>-1.2374000000000412E-4</v>
      </c>
      <c r="G361" s="280">
        <f t="shared" si="22"/>
        <v>-1.7718000000000594E-4</v>
      </c>
      <c r="H361" s="280">
        <f t="shared" si="23"/>
        <v>-1.0005999999999904E-4</v>
      </c>
      <c r="I361" s="280">
        <f t="shared" si="24"/>
        <v>-1.6999000000000181E-4</v>
      </c>
    </row>
    <row r="362" spans="1:9" x14ac:dyDescent="0.25">
      <c r="A362" s="1">
        <f>+'Ejercicio 8'!B375</f>
        <v>42529</v>
      </c>
      <c r="B362" s="280">
        <f>+VLOOKUP($A362,Cetes!$A$19:$M$1126,4,FALSE)/100</f>
        <v>3.802726E-2</v>
      </c>
      <c r="C362" s="280">
        <f>+VLOOKUP($A362,Cetes!$A$19:$M$1126,7,FALSE)/100</f>
        <v>3.9833929999999997E-2</v>
      </c>
      <c r="D362" s="280">
        <f>+VLOOKUP($A362,Cetes!$A$19:$M$1126,10,FALSE)/100</f>
        <v>4.1947200000000004E-2</v>
      </c>
      <c r="E362" s="280">
        <f>+VLOOKUP($A362,Cetes!$A$19:$M$1126,13,FALSE)/100</f>
        <v>4.3703800000000001E-2</v>
      </c>
      <c r="F362" s="280">
        <f t="shared" si="21"/>
        <v>1.5148000000000245E-4</v>
      </c>
      <c r="G362" s="280">
        <f t="shared" si="22"/>
        <v>-8.879999999999999E-5</v>
      </c>
      <c r="H362" s="280">
        <f t="shared" si="23"/>
        <v>-3.5276999999999531E-4</v>
      </c>
      <c r="I362" s="280">
        <f t="shared" si="24"/>
        <v>-1.0599999999999499E-5</v>
      </c>
    </row>
    <row r="363" spans="1:9" x14ac:dyDescent="0.25">
      <c r="A363" s="1">
        <f>+'Ejercicio 8'!B376</f>
        <v>42530</v>
      </c>
      <c r="B363" s="280">
        <f>+VLOOKUP($A363,Cetes!$A$19:$M$1126,4,FALSE)/100</f>
        <v>3.721182E-2</v>
      </c>
      <c r="C363" s="280">
        <f>+VLOOKUP($A363,Cetes!$A$19:$M$1126,7,FALSE)/100</f>
        <v>4.0199809999999996E-2</v>
      </c>
      <c r="D363" s="280">
        <f>+VLOOKUP($A363,Cetes!$A$19:$M$1126,10,FALSE)/100</f>
        <v>4.2109019999999997E-2</v>
      </c>
      <c r="E363" s="280">
        <f>+VLOOKUP($A363,Cetes!$A$19:$M$1126,13,FALSE)/100</f>
        <v>4.3579730000000004E-2</v>
      </c>
      <c r="F363" s="280">
        <f t="shared" si="21"/>
        <v>-8.1544000000000061E-4</v>
      </c>
      <c r="G363" s="280">
        <f t="shared" si="22"/>
        <v>3.6587999999999898E-4</v>
      </c>
      <c r="H363" s="280">
        <f t="shared" si="23"/>
        <v>1.6181999999999308E-4</v>
      </c>
      <c r="I363" s="280">
        <f t="shared" si="24"/>
        <v>-1.2406999999999696E-4</v>
      </c>
    </row>
    <row r="364" spans="1:9" x14ac:dyDescent="0.25">
      <c r="A364" s="1">
        <f>+'Ejercicio 8'!B377</f>
        <v>42531</v>
      </c>
      <c r="B364" s="280">
        <f>+VLOOKUP($A364,Cetes!$A$19:$M$1126,4,FALSE)/100</f>
        <v>3.7731810000000005E-2</v>
      </c>
      <c r="C364" s="280">
        <f>+VLOOKUP($A364,Cetes!$A$19:$M$1126,7,FALSE)/100</f>
        <v>4.0335070000000001E-2</v>
      </c>
      <c r="D364" s="280">
        <f>+VLOOKUP($A364,Cetes!$A$19:$M$1126,10,FALSE)/100</f>
        <v>4.2499969999999998E-2</v>
      </c>
      <c r="E364" s="280">
        <f>+VLOOKUP($A364,Cetes!$A$19:$M$1126,13,FALSE)/100</f>
        <v>4.4033759999999998E-2</v>
      </c>
      <c r="F364" s="280">
        <f t="shared" si="21"/>
        <v>5.1999000000000489E-4</v>
      </c>
      <c r="G364" s="280">
        <f t="shared" si="22"/>
        <v>1.352600000000051E-4</v>
      </c>
      <c r="H364" s="280">
        <f t="shared" si="23"/>
        <v>3.9095000000000102E-4</v>
      </c>
      <c r="I364" s="280">
        <f t="shared" si="24"/>
        <v>4.5402999999999416E-4</v>
      </c>
    </row>
    <row r="365" spans="1:9" x14ac:dyDescent="0.25">
      <c r="A365" s="1">
        <f>+'Ejercicio 8'!B378</f>
        <v>42534</v>
      </c>
      <c r="B365" s="280">
        <f>+VLOOKUP($A365,Cetes!$A$19:$M$1126,4,FALSE)/100</f>
        <v>3.8537759999999997E-2</v>
      </c>
      <c r="C365" s="280">
        <f>+VLOOKUP($A365,Cetes!$A$19:$M$1126,7,FALSE)/100</f>
        <v>4.1251879999999998E-2</v>
      </c>
      <c r="D365" s="280">
        <f>+VLOOKUP($A365,Cetes!$A$19:$M$1126,10,FALSE)/100</f>
        <v>4.3006570000000001E-2</v>
      </c>
      <c r="E365" s="280">
        <f>+VLOOKUP($A365,Cetes!$A$19:$M$1126,13,FALSE)/100</f>
        <v>4.4998880000000005E-2</v>
      </c>
      <c r="F365" s="280">
        <f t="shared" si="21"/>
        <v>8.0594999999999278E-4</v>
      </c>
      <c r="G365" s="280">
        <f t="shared" si="22"/>
        <v>9.1680999999999707E-4</v>
      </c>
      <c r="H365" s="280">
        <f t="shared" si="23"/>
        <v>5.0660000000000288E-4</v>
      </c>
      <c r="I365" s="280">
        <f t="shared" si="24"/>
        <v>9.6512000000000681E-4</v>
      </c>
    </row>
    <row r="366" spans="1:9" x14ac:dyDescent="0.25">
      <c r="A366" s="1">
        <f>+'Ejercicio 8'!B379</f>
        <v>42535</v>
      </c>
      <c r="B366" s="280">
        <f>+VLOOKUP($A366,Cetes!$A$19:$M$1126,4,FALSE)/100</f>
        <v>3.8580429999999999E-2</v>
      </c>
      <c r="C366" s="280">
        <f>+VLOOKUP($A366,Cetes!$A$19:$M$1126,7,FALSE)/100</f>
        <v>4.1700809999999998E-2</v>
      </c>
      <c r="D366" s="280">
        <f>+VLOOKUP($A366,Cetes!$A$19:$M$1126,10,FALSE)/100</f>
        <v>4.3699990000000001E-2</v>
      </c>
      <c r="E366" s="280">
        <f>+VLOOKUP($A366,Cetes!$A$19:$M$1126,13,FALSE)/100</f>
        <v>4.5092069999999998E-2</v>
      </c>
      <c r="F366" s="280">
        <f t="shared" si="21"/>
        <v>4.2670000000001596E-5</v>
      </c>
      <c r="G366" s="280">
        <f t="shared" si="22"/>
        <v>4.4893000000000016E-4</v>
      </c>
      <c r="H366" s="280">
        <f t="shared" si="23"/>
        <v>6.9342000000000015E-4</v>
      </c>
      <c r="I366" s="280">
        <f t="shared" si="24"/>
        <v>9.3189999999993001E-5</v>
      </c>
    </row>
    <row r="367" spans="1:9" x14ac:dyDescent="0.25">
      <c r="A367" s="1">
        <f>+'Ejercicio 8'!B380</f>
        <v>42536</v>
      </c>
      <c r="B367" s="280">
        <f>+VLOOKUP($A367,Cetes!$A$19:$M$1126,4,FALSE)/100</f>
        <v>3.8310030000000002E-2</v>
      </c>
      <c r="C367" s="280">
        <f>+VLOOKUP($A367,Cetes!$A$19:$M$1126,7,FALSE)/100</f>
        <v>4.1814289999999997E-2</v>
      </c>
      <c r="D367" s="280">
        <f>+VLOOKUP($A367,Cetes!$A$19:$M$1126,10,FALSE)/100</f>
        <v>4.3600029999999998E-2</v>
      </c>
      <c r="E367" s="280">
        <f>+VLOOKUP($A367,Cetes!$A$19:$M$1126,13,FALSE)/100</f>
        <v>4.5300029999999998E-2</v>
      </c>
      <c r="F367" s="280">
        <f t="shared" si="21"/>
        <v>-2.7039999999999703E-4</v>
      </c>
      <c r="G367" s="280">
        <f t="shared" si="22"/>
        <v>1.1347999999999914E-4</v>
      </c>
      <c r="H367" s="280">
        <f t="shared" si="23"/>
        <v>-9.9960000000003102E-5</v>
      </c>
      <c r="I367" s="280">
        <f t="shared" si="24"/>
        <v>2.0796000000000009E-4</v>
      </c>
    </row>
    <row r="368" spans="1:9" x14ac:dyDescent="0.25">
      <c r="A368" s="1">
        <f>+'Ejercicio 8'!B381</f>
        <v>42537</v>
      </c>
      <c r="B368" s="280">
        <f>+VLOOKUP($A368,Cetes!$A$19:$M$1126,4,FALSE)/100</f>
        <v>3.7899820000000001E-2</v>
      </c>
      <c r="C368" s="280">
        <f>+VLOOKUP($A368,Cetes!$A$19:$M$1126,7,FALSE)/100</f>
        <v>4.1523529999999996E-2</v>
      </c>
      <c r="D368" s="280">
        <f>+VLOOKUP($A368,Cetes!$A$19:$M$1126,10,FALSE)/100</f>
        <v>4.2799990000000003E-2</v>
      </c>
      <c r="E368" s="280">
        <f>+VLOOKUP($A368,Cetes!$A$19:$M$1126,13,FALSE)/100</f>
        <v>4.4500019999999994E-2</v>
      </c>
      <c r="F368" s="280">
        <f t="shared" si="21"/>
        <v>-4.1021000000000113E-4</v>
      </c>
      <c r="G368" s="280">
        <f t="shared" si="22"/>
        <v>-2.9076000000000102E-4</v>
      </c>
      <c r="H368" s="280">
        <f t="shared" si="23"/>
        <v>-8.0003999999999492E-4</v>
      </c>
      <c r="I368" s="280">
        <f t="shared" si="24"/>
        <v>-8.0001000000000377E-4</v>
      </c>
    </row>
    <row r="369" spans="1:9" x14ac:dyDescent="0.25">
      <c r="A369" s="1">
        <f>+'Ejercicio 8'!B382</f>
        <v>42538</v>
      </c>
      <c r="B369" s="280">
        <f>+VLOOKUP($A369,Cetes!$A$19:$M$1126,4,FALSE)/100</f>
        <v>3.7986579999999999E-2</v>
      </c>
      <c r="C369" s="280">
        <f>+VLOOKUP($A369,Cetes!$A$19:$M$1126,7,FALSE)/100</f>
        <v>4.0841589999999997E-2</v>
      </c>
      <c r="D369" s="280">
        <f>+VLOOKUP($A369,Cetes!$A$19:$M$1126,10,FALSE)/100</f>
        <v>4.3023759999999994E-2</v>
      </c>
      <c r="E369" s="280">
        <f>+VLOOKUP($A369,Cetes!$A$19:$M$1126,13,FALSE)/100</f>
        <v>4.4488090000000001E-2</v>
      </c>
      <c r="F369" s="280">
        <f t="shared" si="21"/>
        <v>8.6759999999998227E-5</v>
      </c>
      <c r="G369" s="280">
        <f t="shared" si="22"/>
        <v>-6.8193999999999894E-4</v>
      </c>
      <c r="H369" s="280">
        <f t="shared" si="23"/>
        <v>2.237699999999912E-4</v>
      </c>
      <c r="I369" s="280">
        <f t="shared" si="24"/>
        <v>-1.1929999999993335E-5</v>
      </c>
    </row>
    <row r="370" spans="1:9" x14ac:dyDescent="0.25">
      <c r="A370" s="1">
        <f>+'Ejercicio 8'!B383</f>
        <v>42541</v>
      </c>
      <c r="B370" s="280">
        <f>+VLOOKUP($A370,Cetes!$A$19:$M$1126,4,FALSE)/100</f>
        <v>3.8500060000000003E-2</v>
      </c>
      <c r="C370" s="280">
        <f>+VLOOKUP($A370,Cetes!$A$19:$M$1126,7,FALSE)/100</f>
        <v>4.081042E-2</v>
      </c>
      <c r="D370" s="280">
        <f>+VLOOKUP($A370,Cetes!$A$19:$M$1126,10,FALSE)/100</f>
        <v>4.2870080000000005E-2</v>
      </c>
      <c r="E370" s="280">
        <f>+VLOOKUP($A370,Cetes!$A$19:$M$1126,13,FALSE)/100</f>
        <v>4.433571E-2</v>
      </c>
      <c r="F370" s="280">
        <f t="shared" si="21"/>
        <v>5.1348000000000366E-4</v>
      </c>
      <c r="G370" s="280">
        <f t="shared" si="22"/>
        <v>-3.1169999999997033E-5</v>
      </c>
      <c r="H370" s="280">
        <f t="shared" si="23"/>
        <v>-1.5367999999998938E-4</v>
      </c>
      <c r="I370" s="280">
        <f t="shared" si="24"/>
        <v>-1.5238000000000057E-4</v>
      </c>
    </row>
    <row r="371" spans="1:9" x14ac:dyDescent="0.25">
      <c r="A371" s="1">
        <f>+'Ejercicio 8'!B384</f>
        <v>42542</v>
      </c>
      <c r="B371" s="280">
        <f>+VLOOKUP($A371,Cetes!$A$19:$M$1126,4,FALSE)/100</f>
        <v>3.7631999999999999E-2</v>
      </c>
      <c r="C371" s="280">
        <f>+VLOOKUP($A371,Cetes!$A$19:$M$1126,7,FALSE)/100</f>
        <v>4.0858109999999996E-2</v>
      </c>
      <c r="D371" s="280">
        <f>+VLOOKUP($A371,Cetes!$A$19:$M$1126,10,FALSE)/100</f>
        <v>4.2989759999999995E-2</v>
      </c>
      <c r="E371" s="280">
        <f>+VLOOKUP($A371,Cetes!$A$19:$M$1126,13,FALSE)/100</f>
        <v>4.4599939999999998E-2</v>
      </c>
      <c r="F371" s="280">
        <f t="shared" si="21"/>
        <v>-8.6806000000000383E-4</v>
      </c>
      <c r="G371" s="280">
        <f t="shared" si="22"/>
        <v>4.7689999999996069E-5</v>
      </c>
      <c r="H371" s="280">
        <f t="shared" si="23"/>
        <v>1.1967999999999007E-4</v>
      </c>
      <c r="I371" s="280">
        <f t="shared" si="24"/>
        <v>2.6422999999999724E-4</v>
      </c>
    </row>
    <row r="372" spans="1:9" x14ac:dyDescent="0.25">
      <c r="A372" s="1">
        <f>+'Ejercicio 8'!B385</f>
        <v>42543</v>
      </c>
      <c r="B372" s="280">
        <f>+VLOOKUP($A372,Cetes!$A$19:$M$1126,4,FALSE)/100</f>
        <v>3.7499560000000001E-2</v>
      </c>
      <c r="C372" s="280">
        <f>+VLOOKUP($A372,Cetes!$A$19:$M$1126,7,FALSE)/100</f>
        <v>4.0760209999999998E-2</v>
      </c>
      <c r="D372" s="280">
        <f>+VLOOKUP($A372,Cetes!$A$19:$M$1126,10,FALSE)/100</f>
        <v>4.2838839999999996E-2</v>
      </c>
      <c r="E372" s="280">
        <f>+VLOOKUP($A372,Cetes!$A$19:$M$1126,13,FALSE)/100</f>
        <v>4.4400050000000003E-2</v>
      </c>
      <c r="F372" s="280">
        <f t="shared" si="21"/>
        <v>-1.3243999999999756E-4</v>
      </c>
      <c r="G372" s="280">
        <f t="shared" si="22"/>
        <v>-9.7899999999997989E-5</v>
      </c>
      <c r="H372" s="280">
        <f t="shared" si="23"/>
        <v>-1.5091999999999883E-4</v>
      </c>
      <c r="I372" s="280">
        <f t="shared" si="24"/>
        <v>-1.9988999999999424E-4</v>
      </c>
    </row>
    <row r="373" spans="1:9" x14ac:dyDescent="0.25">
      <c r="A373" s="1">
        <f>+'Ejercicio 8'!B386</f>
        <v>42544</v>
      </c>
      <c r="B373" s="280">
        <f>+VLOOKUP($A373,Cetes!$A$19:$M$1126,4,FALSE)/100</f>
        <v>3.7341140000000002E-2</v>
      </c>
      <c r="C373" s="280">
        <f>+VLOOKUP($A373,Cetes!$A$19:$M$1126,7,FALSE)/100</f>
        <v>4.049937E-2</v>
      </c>
      <c r="D373" s="280">
        <f>+VLOOKUP($A373,Cetes!$A$19:$M$1126,10,FALSE)/100</f>
        <v>4.2454660000000005E-2</v>
      </c>
      <c r="E373" s="280">
        <f>+VLOOKUP($A373,Cetes!$A$19:$M$1126,13,FALSE)/100</f>
        <v>4.3973959999999999E-2</v>
      </c>
      <c r="F373" s="280">
        <f t="shared" si="21"/>
        <v>-1.5841999999999939E-4</v>
      </c>
      <c r="G373" s="280">
        <f t="shared" si="22"/>
        <v>-2.608399999999983E-4</v>
      </c>
      <c r="H373" s="280">
        <f t="shared" si="23"/>
        <v>-3.8417999999999092E-4</v>
      </c>
      <c r="I373" s="280">
        <f t="shared" si="24"/>
        <v>-4.2609000000000397E-4</v>
      </c>
    </row>
    <row r="374" spans="1:9" x14ac:dyDescent="0.25">
      <c r="A374" s="1">
        <f>+'Ejercicio 8'!B387</f>
        <v>42545</v>
      </c>
      <c r="B374" s="280">
        <f>+VLOOKUP($A374,Cetes!$A$19:$M$1126,4,FALSE)/100</f>
        <v>3.7747900000000001E-2</v>
      </c>
      <c r="C374" s="280">
        <f>+VLOOKUP($A374,Cetes!$A$19:$M$1126,7,FALSE)/100</f>
        <v>4.132334E-2</v>
      </c>
      <c r="D374" s="280">
        <f>+VLOOKUP($A374,Cetes!$A$19:$M$1126,10,FALSE)/100</f>
        <v>4.3294949999999999E-2</v>
      </c>
      <c r="E374" s="280">
        <f>+VLOOKUP($A374,Cetes!$A$19:$M$1126,13,FALSE)/100</f>
        <v>4.4616389999999999E-2</v>
      </c>
      <c r="F374" s="280">
        <f t="shared" si="21"/>
        <v>4.0675999999999907E-4</v>
      </c>
      <c r="G374" s="280">
        <f t="shared" si="22"/>
        <v>8.2397000000000026E-4</v>
      </c>
      <c r="H374" s="280">
        <f t="shared" si="23"/>
        <v>8.4028999999999354E-4</v>
      </c>
      <c r="I374" s="280">
        <f t="shared" si="24"/>
        <v>6.4242999999999939E-4</v>
      </c>
    </row>
    <row r="375" spans="1:9" x14ac:dyDescent="0.25">
      <c r="A375" s="1">
        <f>+'Ejercicio 8'!B388</f>
        <v>42548</v>
      </c>
      <c r="B375" s="280">
        <f>+VLOOKUP($A375,Cetes!$A$19:$M$1126,4,FALSE)/100</f>
        <v>3.7636200000000002E-2</v>
      </c>
      <c r="C375" s="280">
        <f>+VLOOKUP($A375,Cetes!$A$19:$M$1126,7,FALSE)/100</f>
        <v>4.1397500000000004E-2</v>
      </c>
      <c r="D375" s="280">
        <f>+VLOOKUP($A375,Cetes!$A$19:$M$1126,10,FALSE)/100</f>
        <v>4.3201070000000001E-2</v>
      </c>
      <c r="E375" s="280">
        <f>+VLOOKUP($A375,Cetes!$A$19:$M$1126,13,FALSE)/100</f>
        <v>4.4600030000000006E-2</v>
      </c>
      <c r="F375" s="280">
        <f t="shared" si="21"/>
        <v>-1.116999999999993E-4</v>
      </c>
      <c r="G375" s="280">
        <f t="shared" si="22"/>
        <v>7.4160000000003667E-5</v>
      </c>
      <c r="H375" s="280">
        <f t="shared" si="23"/>
        <v>-9.3879999999997576E-5</v>
      </c>
      <c r="I375" s="280">
        <f t="shared" si="24"/>
        <v>-1.6359999999993047E-5</v>
      </c>
    </row>
    <row r="376" spans="1:9" x14ac:dyDescent="0.25">
      <c r="A376" s="1">
        <f>+'Ejercicio 8'!B389</f>
        <v>42549</v>
      </c>
      <c r="B376" s="280">
        <f>+VLOOKUP($A376,Cetes!$A$19:$M$1126,4,FALSE)/100</f>
        <v>3.8800639999999997E-2</v>
      </c>
      <c r="C376" s="280">
        <f>+VLOOKUP($A376,Cetes!$A$19:$M$1126,7,FALSE)/100</f>
        <v>4.1411759999999999E-2</v>
      </c>
      <c r="D376" s="280">
        <f>+VLOOKUP($A376,Cetes!$A$19:$M$1126,10,FALSE)/100</f>
        <v>4.3300029999999996E-2</v>
      </c>
      <c r="E376" s="280">
        <f>+VLOOKUP($A376,Cetes!$A$19:$M$1126,13,FALSE)/100</f>
        <v>4.4300030000000004E-2</v>
      </c>
      <c r="F376" s="280">
        <f t="shared" si="21"/>
        <v>1.1644399999999958E-3</v>
      </c>
      <c r="G376" s="280">
        <f t="shared" si="22"/>
        <v>1.425999999999511E-5</v>
      </c>
      <c r="H376" s="280">
        <f t="shared" si="23"/>
        <v>9.8959999999995163E-5</v>
      </c>
      <c r="I376" s="280">
        <f t="shared" si="24"/>
        <v>-3.0000000000000165E-4</v>
      </c>
    </row>
    <row r="377" spans="1:9" x14ac:dyDescent="0.25">
      <c r="A377" s="1">
        <f>+'Ejercicio 8'!B390</f>
        <v>42550</v>
      </c>
      <c r="B377" s="280">
        <f>+VLOOKUP($A377,Cetes!$A$19:$M$1126,4,FALSE)/100</f>
        <v>3.8474430000000004E-2</v>
      </c>
      <c r="C377" s="280">
        <f>+VLOOKUP($A377,Cetes!$A$19:$M$1126,7,FALSE)/100</f>
        <v>4.1285670000000003E-2</v>
      </c>
      <c r="D377" s="280">
        <f>+VLOOKUP($A377,Cetes!$A$19:$M$1126,10,FALSE)/100</f>
        <v>4.2738209999999999E-2</v>
      </c>
      <c r="E377" s="280">
        <f>+VLOOKUP($A377,Cetes!$A$19:$M$1126,13,FALSE)/100</f>
        <v>4.4095259999999997E-2</v>
      </c>
      <c r="F377" s="280">
        <f t="shared" si="21"/>
        <v>-3.2620999999999345E-4</v>
      </c>
      <c r="G377" s="280">
        <f t="shared" si="22"/>
        <v>-1.2608999999999537E-4</v>
      </c>
      <c r="H377" s="280">
        <f t="shared" si="23"/>
        <v>-5.618199999999976E-4</v>
      </c>
      <c r="I377" s="280">
        <f t="shared" si="24"/>
        <v>-2.0477000000000689E-4</v>
      </c>
    </row>
    <row r="378" spans="1:9" x14ac:dyDescent="0.25">
      <c r="A378" s="1">
        <f>+'Ejercicio 8'!B391</f>
        <v>42551</v>
      </c>
      <c r="B378" s="280">
        <f>+VLOOKUP($A378,Cetes!$A$19:$M$1126,4,FALSE)/100</f>
        <v>4.1174010000000004E-2</v>
      </c>
      <c r="C378" s="280">
        <f>+VLOOKUP($A378,Cetes!$A$19:$M$1126,7,FALSE)/100</f>
        <v>4.2963329999999994E-2</v>
      </c>
      <c r="D378" s="280">
        <f>+VLOOKUP($A378,Cetes!$A$19:$M$1126,10,FALSE)/100</f>
        <v>4.3878359999999998E-2</v>
      </c>
      <c r="E378" s="280">
        <f>+VLOOKUP($A378,Cetes!$A$19:$M$1126,13,FALSE)/100</f>
        <v>4.4849340000000001E-2</v>
      </c>
      <c r="F378" s="280">
        <f t="shared" si="21"/>
        <v>2.69958E-3</v>
      </c>
      <c r="G378" s="280">
        <f t="shared" si="22"/>
        <v>1.6776599999999905E-3</v>
      </c>
      <c r="H378" s="280">
        <f t="shared" si="23"/>
        <v>1.1401499999999995E-3</v>
      </c>
      <c r="I378" s="280">
        <f t="shared" si="24"/>
        <v>7.5408000000000419E-4</v>
      </c>
    </row>
    <row r="379" spans="1:9" x14ac:dyDescent="0.25">
      <c r="A379" s="1">
        <f>+'Ejercicio 8'!B392</f>
        <v>42552</v>
      </c>
      <c r="B379" s="280">
        <f>+VLOOKUP($A379,Cetes!$A$19:$M$1126,4,FALSE)/100</f>
        <v>4.2540630000000003E-2</v>
      </c>
      <c r="C379" s="280">
        <f>+VLOOKUP($A379,Cetes!$A$19:$M$1126,7,FALSE)/100</f>
        <v>4.360911E-2</v>
      </c>
      <c r="D379" s="280">
        <f>+VLOOKUP($A379,Cetes!$A$19:$M$1126,10,FALSE)/100</f>
        <v>4.4997389999999998E-2</v>
      </c>
      <c r="E379" s="280">
        <f>+VLOOKUP($A379,Cetes!$A$19:$M$1126,13,FALSE)/100</f>
        <v>4.6630489999999997E-2</v>
      </c>
      <c r="F379" s="280">
        <f t="shared" si="21"/>
        <v>1.3666199999999989E-3</v>
      </c>
      <c r="G379" s="280">
        <f t="shared" si="22"/>
        <v>6.4578000000000552E-4</v>
      </c>
      <c r="H379" s="280">
        <f t="shared" si="23"/>
        <v>1.11903E-3</v>
      </c>
      <c r="I379" s="280">
        <f t="shared" si="24"/>
        <v>1.7811499999999952E-3</v>
      </c>
    </row>
    <row r="380" spans="1:9" x14ac:dyDescent="0.25">
      <c r="A380" s="1">
        <f>+'Ejercicio 8'!B393</f>
        <v>42555</v>
      </c>
      <c r="B380" s="280">
        <f>+VLOOKUP($A380,Cetes!$A$19:$M$1126,4,FALSE)/100</f>
        <v>4.2570469999999999E-2</v>
      </c>
      <c r="C380" s="280">
        <f>+VLOOKUP($A380,Cetes!$A$19:$M$1126,7,FALSE)/100</f>
        <v>4.3600830000000007E-2</v>
      </c>
      <c r="D380" s="280">
        <f>+VLOOKUP($A380,Cetes!$A$19:$M$1126,10,FALSE)/100</f>
        <v>4.498162E-2</v>
      </c>
      <c r="E380" s="280">
        <f>+VLOOKUP($A380,Cetes!$A$19:$M$1126,13,FALSE)/100</f>
        <v>4.6758369999999994E-2</v>
      </c>
      <c r="F380" s="280">
        <f t="shared" si="21"/>
        <v>2.9839999999996258E-5</v>
      </c>
      <c r="G380" s="280">
        <f t="shared" si="22"/>
        <v>-8.2799999999924601E-6</v>
      </c>
      <c r="H380" s="280">
        <f t="shared" si="23"/>
        <v>-1.5769999999998285E-5</v>
      </c>
      <c r="I380" s="280">
        <f t="shared" si="24"/>
        <v>1.2787999999999689E-4</v>
      </c>
    </row>
    <row r="381" spans="1:9" x14ac:dyDescent="0.25">
      <c r="A381" s="1">
        <f>+'Ejercicio 8'!B394</f>
        <v>42556</v>
      </c>
      <c r="B381" s="280">
        <f>+VLOOKUP($A381,Cetes!$A$19:$M$1126,4,FALSE)/100</f>
        <v>4.2984330000000001E-2</v>
      </c>
      <c r="C381" s="280">
        <f>+VLOOKUP($A381,Cetes!$A$19:$M$1126,7,FALSE)/100</f>
        <v>4.4026170000000003E-2</v>
      </c>
      <c r="D381" s="280">
        <f>+VLOOKUP($A381,Cetes!$A$19:$M$1126,10,FALSE)/100</f>
        <v>4.5534319999999996E-2</v>
      </c>
      <c r="E381" s="280">
        <f>+VLOOKUP($A381,Cetes!$A$19:$M$1126,13,FALSE)/100</f>
        <v>4.7549580000000001E-2</v>
      </c>
      <c r="F381" s="280">
        <f t="shared" si="21"/>
        <v>4.13860000000002E-4</v>
      </c>
      <c r="G381" s="280">
        <f t="shared" si="22"/>
        <v>4.2533999999999628E-4</v>
      </c>
      <c r="H381" s="280">
        <f t="shared" si="23"/>
        <v>5.5269999999999625E-4</v>
      </c>
      <c r="I381" s="280">
        <f t="shared" si="24"/>
        <v>7.9121000000000746E-4</v>
      </c>
    </row>
    <row r="382" spans="1:9" x14ac:dyDescent="0.25">
      <c r="A382" s="1">
        <f>+'Ejercicio 8'!B395</f>
        <v>42557</v>
      </c>
      <c r="B382" s="280">
        <f>+VLOOKUP($A382,Cetes!$A$19:$M$1126,4,FALSE)/100</f>
        <v>4.1912900000000003E-2</v>
      </c>
      <c r="C382" s="280">
        <f>+VLOOKUP($A382,Cetes!$A$19:$M$1126,7,FALSE)/100</f>
        <v>4.3902850000000007E-2</v>
      </c>
      <c r="D382" s="280">
        <f>+VLOOKUP($A382,Cetes!$A$19:$M$1126,10,FALSE)/100</f>
        <v>4.5692839999999998E-2</v>
      </c>
      <c r="E382" s="280">
        <f>+VLOOKUP($A382,Cetes!$A$19:$M$1126,13,FALSE)/100</f>
        <v>4.7472500000000001E-2</v>
      </c>
      <c r="F382" s="280">
        <f t="shared" si="21"/>
        <v>-1.0714299999999982E-3</v>
      </c>
      <c r="G382" s="280">
        <f t="shared" si="22"/>
        <v>-1.2331999999999621E-4</v>
      </c>
      <c r="H382" s="280">
        <f t="shared" si="23"/>
        <v>1.5852000000000227E-4</v>
      </c>
      <c r="I382" s="280">
        <f t="shared" si="24"/>
        <v>-7.7080000000000204E-5</v>
      </c>
    </row>
    <row r="383" spans="1:9" x14ac:dyDescent="0.25">
      <c r="A383" s="1">
        <f>+'Ejercicio 8'!B396</f>
        <v>42558</v>
      </c>
      <c r="B383" s="280">
        <f>+VLOOKUP($A383,Cetes!$A$19:$M$1126,4,FALSE)/100</f>
        <v>4.1506559999999998E-2</v>
      </c>
      <c r="C383" s="280">
        <f>+VLOOKUP($A383,Cetes!$A$19:$M$1126,7,FALSE)/100</f>
        <v>4.3910299999999999E-2</v>
      </c>
      <c r="D383" s="280">
        <f>+VLOOKUP($A383,Cetes!$A$19:$M$1126,10,FALSE)/100</f>
        <v>4.5910690000000004E-2</v>
      </c>
      <c r="E383" s="280">
        <f>+VLOOKUP($A383,Cetes!$A$19:$M$1126,13,FALSE)/100</f>
        <v>4.7469349999999993E-2</v>
      </c>
      <c r="F383" s="280">
        <f t="shared" si="21"/>
        <v>-4.0634000000000503E-4</v>
      </c>
      <c r="G383" s="280">
        <f t="shared" si="22"/>
        <v>7.4499999999921851E-6</v>
      </c>
      <c r="H383" s="280">
        <f t="shared" si="23"/>
        <v>2.1785000000000554E-4</v>
      </c>
      <c r="I383" s="280">
        <f t="shared" si="24"/>
        <v>-3.1500000000073136E-6</v>
      </c>
    </row>
    <row r="384" spans="1:9" x14ac:dyDescent="0.25">
      <c r="A384" s="1">
        <f>+'Ejercicio 8'!B397</f>
        <v>42559</v>
      </c>
      <c r="B384" s="280">
        <f>+VLOOKUP($A384,Cetes!$A$19:$M$1126,4,FALSE)/100</f>
        <v>4.1799969999999999E-2</v>
      </c>
      <c r="C384" s="280">
        <f>+VLOOKUP($A384,Cetes!$A$19:$M$1126,7,FALSE)/100</f>
        <v>4.3870329999999999E-2</v>
      </c>
      <c r="D384" s="280">
        <f>+VLOOKUP($A384,Cetes!$A$19:$M$1126,10,FALSE)/100</f>
        <v>4.5875139999999995E-2</v>
      </c>
      <c r="E384" s="280">
        <f>+VLOOKUP($A384,Cetes!$A$19:$M$1126,13,FALSE)/100</f>
        <v>4.7399959999999998E-2</v>
      </c>
      <c r="F384" s="280">
        <f t="shared" si="21"/>
        <v>2.9341000000000089E-4</v>
      </c>
      <c r="G384" s="280">
        <f t="shared" si="22"/>
        <v>-3.9970000000000283E-5</v>
      </c>
      <c r="H384" s="280">
        <f t="shared" si="23"/>
        <v>-3.5550000000009185E-5</v>
      </c>
      <c r="I384" s="280">
        <f t="shared" si="24"/>
        <v>-6.9389999999995566E-5</v>
      </c>
    </row>
    <row r="385" spans="1:9" x14ac:dyDescent="0.25">
      <c r="A385" s="1">
        <f>+'Ejercicio 8'!B398</f>
        <v>42562</v>
      </c>
      <c r="B385" s="280">
        <f>+VLOOKUP($A385,Cetes!$A$19:$M$1126,4,FALSE)/100</f>
        <v>4.1819269999999999E-2</v>
      </c>
      <c r="C385" s="280">
        <f>+VLOOKUP($A385,Cetes!$A$19:$M$1126,7,FALSE)/100</f>
        <v>4.3799869999999998E-2</v>
      </c>
      <c r="D385" s="280">
        <f>+VLOOKUP($A385,Cetes!$A$19:$M$1126,10,FALSE)/100</f>
        <v>4.576703E-2</v>
      </c>
      <c r="E385" s="280">
        <f>+VLOOKUP($A385,Cetes!$A$19:$M$1126,13,FALSE)/100</f>
        <v>4.7439479999999999E-2</v>
      </c>
      <c r="F385" s="280">
        <f t="shared" si="21"/>
        <v>1.9299999999999873E-5</v>
      </c>
      <c r="G385" s="280">
        <f t="shared" si="22"/>
        <v>-7.0460000000001355E-5</v>
      </c>
      <c r="H385" s="280">
        <f t="shared" si="23"/>
        <v>-1.081099999999946E-4</v>
      </c>
      <c r="I385" s="280">
        <f t="shared" si="24"/>
        <v>3.9520000000001221E-5</v>
      </c>
    </row>
    <row r="386" spans="1:9" x14ac:dyDescent="0.25">
      <c r="A386" s="1">
        <f>+'Ejercicio 8'!B399</f>
        <v>42563</v>
      </c>
      <c r="B386" s="280">
        <f>+VLOOKUP($A386,Cetes!$A$19:$M$1126,4,FALSE)/100</f>
        <v>4.1799330000000003E-2</v>
      </c>
      <c r="C386" s="280">
        <f>+VLOOKUP($A386,Cetes!$A$19:$M$1126,7,FALSE)/100</f>
        <v>4.3719279999999999E-2</v>
      </c>
      <c r="D386" s="280">
        <f>+VLOOKUP($A386,Cetes!$A$19:$M$1126,10,FALSE)/100</f>
        <v>4.5799950000000006E-2</v>
      </c>
      <c r="E386" s="280">
        <f>+VLOOKUP($A386,Cetes!$A$19:$M$1126,13,FALSE)/100</f>
        <v>4.7303129999999999E-2</v>
      </c>
      <c r="F386" s="280">
        <f t="shared" si="21"/>
        <v>-1.9939999999996072E-5</v>
      </c>
      <c r="G386" s="280">
        <f t="shared" si="22"/>
        <v>-8.0589999999998441E-5</v>
      </c>
      <c r="H386" s="280">
        <f t="shared" si="23"/>
        <v>3.2920000000005722E-5</v>
      </c>
      <c r="I386" s="280">
        <f t="shared" si="24"/>
        <v>-1.3635000000000036E-4</v>
      </c>
    </row>
    <row r="387" spans="1:9" x14ac:dyDescent="0.25">
      <c r="A387" s="1">
        <f>+'Ejercicio 8'!B400</f>
        <v>42564</v>
      </c>
      <c r="B387" s="280">
        <f>+VLOOKUP($A387,Cetes!$A$19:$M$1126,4,FALSE)/100</f>
        <v>4.1542839999999998E-2</v>
      </c>
      <c r="C387" s="280">
        <f>+VLOOKUP($A387,Cetes!$A$19:$M$1126,7,FALSE)/100</f>
        <v>4.3750229999999994E-2</v>
      </c>
      <c r="D387" s="280">
        <f>+VLOOKUP($A387,Cetes!$A$19:$M$1126,10,FALSE)/100</f>
        <v>4.5593849999999998E-2</v>
      </c>
      <c r="E387" s="280">
        <f>+VLOOKUP($A387,Cetes!$A$19:$M$1126,13,FALSE)/100</f>
        <v>4.7299429999999996E-2</v>
      </c>
      <c r="F387" s="280">
        <f t="shared" si="21"/>
        <v>-2.5649000000000505E-4</v>
      </c>
      <c r="G387" s="280">
        <f t="shared" si="22"/>
        <v>3.0949999999994871E-5</v>
      </c>
      <c r="H387" s="280">
        <f t="shared" si="23"/>
        <v>-2.0610000000000767E-4</v>
      </c>
      <c r="I387" s="280">
        <f t="shared" si="24"/>
        <v>-3.7000000000023126E-6</v>
      </c>
    </row>
    <row r="388" spans="1:9" x14ac:dyDescent="0.25">
      <c r="A388" s="1">
        <f>+'Ejercicio 8'!B401</f>
        <v>42565</v>
      </c>
      <c r="B388" s="280">
        <f>+VLOOKUP($A388,Cetes!$A$19:$M$1126,4,FALSE)/100</f>
        <v>4.1360340000000002E-2</v>
      </c>
      <c r="C388" s="280">
        <f>+VLOOKUP($A388,Cetes!$A$19:$M$1126,7,FALSE)/100</f>
        <v>4.3700000000000003E-2</v>
      </c>
      <c r="D388" s="280">
        <f>+VLOOKUP($A388,Cetes!$A$19:$M$1126,10,FALSE)/100</f>
        <v>4.5525719999999999E-2</v>
      </c>
      <c r="E388" s="280">
        <f>+VLOOKUP($A388,Cetes!$A$19:$M$1126,13,FALSE)/100</f>
        <v>4.7294970000000006E-2</v>
      </c>
      <c r="F388" s="280">
        <f t="shared" si="21"/>
        <v>-1.8249999999999517E-4</v>
      </c>
      <c r="G388" s="280">
        <f t="shared" si="22"/>
        <v>-5.0229999999991393E-5</v>
      </c>
      <c r="H388" s="280">
        <f t="shared" si="23"/>
        <v>-6.812999999999958E-5</v>
      </c>
      <c r="I388" s="280">
        <f t="shared" si="24"/>
        <v>-4.4599999999908602E-6</v>
      </c>
    </row>
    <row r="389" spans="1:9" x14ac:dyDescent="0.25">
      <c r="A389" s="1">
        <f>+'Ejercicio 8'!B402</f>
        <v>42566</v>
      </c>
      <c r="B389" s="280">
        <f>+VLOOKUP($A389,Cetes!$A$19:$M$1126,4,FALSE)/100</f>
        <v>4.135722E-2</v>
      </c>
      <c r="C389" s="280">
        <f>+VLOOKUP($A389,Cetes!$A$19:$M$1126,7,FALSE)/100</f>
        <v>4.3762410000000002E-2</v>
      </c>
      <c r="D389" s="280">
        <f>+VLOOKUP($A389,Cetes!$A$19:$M$1126,10,FALSE)/100</f>
        <v>4.5680800000000001E-2</v>
      </c>
      <c r="E389" s="280">
        <f>+VLOOKUP($A389,Cetes!$A$19:$M$1126,13,FALSE)/100</f>
        <v>4.7498869999999999E-2</v>
      </c>
      <c r="F389" s="280">
        <f t="shared" si="21"/>
        <v>-3.1200000000022876E-6</v>
      </c>
      <c r="G389" s="280">
        <f t="shared" si="22"/>
        <v>6.2409999999998855E-5</v>
      </c>
      <c r="H389" s="280">
        <f t="shared" si="23"/>
        <v>1.5508000000000188E-4</v>
      </c>
      <c r="I389" s="280">
        <f t="shared" si="24"/>
        <v>2.0389999999999298E-4</v>
      </c>
    </row>
    <row r="390" spans="1:9" x14ac:dyDescent="0.25">
      <c r="A390" s="1">
        <f>+'Ejercicio 8'!B403</f>
        <v>42569</v>
      </c>
      <c r="B390" s="280">
        <f>+VLOOKUP($A390,Cetes!$A$19:$M$1126,4,FALSE)/100</f>
        <v>4.1799660000000002E-2</v>
      </c>
      <c r="C390" s="280">
        <f>+VLOOKUP($A390,Cetes!$A$19:$M$1126,7,FALSE)/100</f>
        <v>4.3743239999999996E-2</v>
      </c>
      <c r="D390" s="280">
        <f>+VLOOKUP($A390,Cetes!$A$19:$M$1126,10,FALSE)/100</f>
        <v>4.5611449999999998E-2</v>
      </c>
      <c r="E390" s="280">
        <f>+VLOOKUP($A390,Cetes!$A$19:$M$1126,13,FALSE)/100</f>
        <v>4.7579900000000001E-2</v>
      </c>
      <c r="F390" s="280">
        <f t="shared" ref="F390:F453" si="25">+B390-B389</f>
        <v>4.4244000000000228E-4</v>
      </c>
      <c r="G390" s="280">
        <f t="shared" ref="G390:G453" si="26">+C390-C389</f>
        <v>-1.9170000000005849E-5</v>
      </c>
      <c r="H390" s="280">
        <f t="shared" ref="H390:H453" si="27">+D390-D389</f>
        <v>-6.9350000000002743E-5</v>
      </c>
      <c r="I390" s="280">
        <f t="shared" ref="I390:I453" si="28">+E390-E389</f>
        <v>8.1030000000002766E-5</v>
      </c>
    </row>
    <row r="391" spans="1:9" x14ac:dyDescent="0.25">
      <c r="A391" s="1">
        <f>+'Ejercicio 8'!B404</f>
        <v>42570</v>
      </c>
      <c r="B391" s="280">
        <f>+VLOOKUP($A391,Cetes!$A$19:$M$1126,4,FALSE)/100</f>
        <v>4.1539689999999997E-2</v>
      </c>
      <c r="C391" s="280">
        <f>+VLOOKUP($A391,Cetes!$A$19:$M$1126,7,FALSE)/100</f>
        <v>4.3795789999999994E-2</v>
      </c>
      <c r="D391" s="280">
        <f>+VLOOKUP($A391,Cetes!$A$19:$M$1126,10,FALSE)/100</f>
        <v>4.559995E-2</v>
      </c>
      <c r="E391" s="280">
        <f>+VLOOKUP($A391,Cetes!$A$19:$M$1126,13,FALSE)/100</f>
        <v>4.7806620000000001E-2</v>
      </c>
      <c r="F391" s="280">
        <f t="shared" si="25"/>
        <v>-2.599700000000052E-4</v>
      </c>
      <c r="G391" s="280">
        <f t="shared" si="26"/>
        <v>5.2549999999998431E-5</v>
      </c>
      <c r="H391" s="280">
        <f t="shared" si="27"/>
        <v>-1.1499999999997623E-5</v>
      </c>
      <c r="I391" s="280">
        <f t="shared" si="28"/>
        <v>2.267199999999997E-4</v>
      </c>
    </row>
    <row r="392" spans="1:9" x14ac:dyDescent="0.25">
      <c r="A392" s="1">
        <f>+'Ejercicio 8'!B405</f>
        <v>42571</v>
      </c>
      <c r="B392" s="280">
        <f>+VLOOKUP($A392,Cetes!$A$19:$M$1126,4,FALSE)/100</f>
        <v>4.1702370000000002E-2</v>
      </c>
      <c r="C392" s="280">
        <f>+VLOOKUP($A392,Cetes!$A$19:$M$1126,7,FALSE)/100</f>
        <v>4.377574E-2</v>
      </c>
      <c r="D392" s="280">
        <f>+VLOOKUP($A392,Cetes!$A$19:$M$1126,10,FALSE)/100</f>
        <v>4.5623280000000002E-2</v>
      </c>
      <c r="E392" s="280">
        <f>+VLOOKUP($A392,Cetes!$A$19:$M$1126,13,FALSE)/100</f>
        <v>4.7805059999999996E-2</v>
      </c>
      <c r="F392" s="280">
        <f t="shared" si="25"/>
        <v>1.6268000000000532E-4</v>
      </c>
      <c r="G392" s="280">
        <f t="shared" si="26"/>
        <v>-2.0049999999993684E-5</v>
      </c>
      <c r="H392" s="280">
        <f t="shared" si="27"/>
        <v>2.333000000000196E-5</v>
      </c>
      <c r="I392" s="280">
        <f t="shared" si="28"/>
        <v>-1.5600000000046133E-6</v>
      </c>
    </row>
    <row r="393" spans="1:9" x14ac:dyDescent="0.25">
      <c r="A393" s="1">
        <f>+'Ejercicio 8'!B406</f>
        <v>42572</v>
      </c>
      <c r="B393" s="280">
        <f>+VLOOKUP($A393,Cetes!$A$19:$M$1126,4,FALSE)/100</f>
        <v>4.1875369999999995E-2</v>
      </c>
      <c r="C393" s="280">
        <f>+VLOOKUP($A393,Cetes!$A$19:$M$1126,7,FALSE)/100</f>
        <v>4.3818089999999997E-2</v>
      </c>
      <c r="D393" s="280">
        <f>+VLOOKUP($A393,Cetes!$A$19:$M$1126,10,FALSE)/100</f>
        <v>4.5892879999999997E-2</v>
      </c>
      <c r="E393" s="280">
        <f>+VLOOKUP($A393,Cetes!$A$19:$M$1126,13,FALSE)/100</f>
        <v>4.7897389999999998E-2</v>
      </c>
      <c r="F393" s="280">
        <f t="shared" si="25"/>
        <v>1.729999999999926E-4</v>
      </c>
      <c r="G393" s="280">
        <f t="shared" si="26"/>
        <v>4.2349999999996557E-5</v>
      </c>
      <c r="H393" s="280">
        <f t="shared" si="27"/>
        <v>2.6959999999999484E-4</v>
      </c>
      <c r="I393" s="280">
        <f t="shared" si="28"/>
        <v>9.2330000000001577E-5</v>
      </c>
    </row>
    <row r="394" spans="1:9" x14ac:dyDescent="0.25">
      <c r="A394" s="1">
        <f>+'Ejercicio 8'!B407</f>
        <v>42573</v>
      </c>
      <c r="B394" s="280">
        <f>+VLOOKUP($A394,Cetes!$A$19:$M$1126,4,FALSE)/100</f>
        <v>4.1895230000000006E-2</v>
      </c>
      <c r="C394" s="280">
        <f>+VLOOKUP($A394,Cetes!$A$19:$M$1126,7,FALSE)/100</f>
        <v>4.3800020000000002E-2</v>
      </c>
      <c r="D394" s="280">
        <f>+VLOOKUP($A394,Cetes!$A$19:$M$1126,10,FALSE)/100</f>
        <v>4.5855149999999997E-2</v>
      </c>
      <c r="E394" s="280">
        <f>+VLOOKUP($A394,Cetes!$A$19:$M$1126,13,FALSE)/100</f>
        <v>4.7754159999999997E-2</v>
      </c>
      <c r="F394" s="280">
        <f t="shared" si="25"/>
        <v>1.9860000000010425E-5</v>
      </c>
      <c r="G394" s="280">
        <f t="shared" si="26"/>
        <v>-1.8069999999995034E-5</v>
      </c>
      <c r="H394" s="280">
        <f t="shared" si="27"/>
        <v>-3.7729999999999708E-5</v>
      </c>
      <c r="I394" s="280">
        <f t="shared" si="28"/>
        <v>-1.4323000000000113E-4</v>
      </c>
    </row>
    <row r="395" spans="1:9" x14ac:dyDescent="0.25">
      <c r="A395" s="1">
        <f>+'Ejercicio 8'!B408</f>
        <v>42576</v>
      </c>
      <c r="B395" s="280">
        <f>+VLOOKUP($A395,Cetes!$A$19:$M$1126,4,FALSE)/100</f>
        <v>4.1923339999999996E-2</v>
      </c>
      <c r="C395" s="280">
        <f>+VLOOKUP($A395,Cetes!$A$19:$M$1126,7,FALSE)/100</f>
        <v>4.3599990000000005E-2</v>
      </c>
      <c r="D395" s="280">
        <f>+VLOOKUP($A395,Cetes!$A$19:$M$1126,10,FALSE)/100</f>
        <v>4.5823710000000004E-2</v>
      </c>
      <c r="E395" s="280">
        <f>+VLOOKUP($A395,Cetes!$A$19:$M$1126,13,FALSE)/100</f>
        <v>4.773579E-2</v>
      </c>
      <c r="F395" s="280">
        <f t="shared" si="25"/>
        <v>2.810999999999092E-5</v>
      </c>
      <c r="G395" s="280">
        <f t="shared" si="26"/>
        <v>-2.0002999999999688E-4</v>
      </c>
      <c r="H395" s="280">
        <f t="shared" si="27"/>
        <v>-3.1439999999993695E-5</v>
      </c>
      <c r="I395" s="280">
        <f t="shared" si="28"/>
        <v>-1.8369999999996722E-5</v>
      </c>
    </row>
    <row r="396" spans="1:9" x14ac:dyDescent="0.25">
      <c r="A396" s="1">
        <f>+'Ejercicio 8'!B409</f>
        <v>42577</v>
      </c>
      <c r="B396" s="280">
        <f>+VLOOKUP($A396,Cetes!$A$19:$M$1126,4,FALSE)/100</f>
        <v>4.2000750000000003E-2</v>
      </c>
      <c r="C396" s="280">
        <f>+VLOOKUP($A396,Cetes!$A$19:$M$1126,7,FALSE)/100</f>
        <v>4.3664579999999995E-2</v>
      </c>
      <c r="D396" s="280">
        <f>+VLOOKUP($A396,Cetes!$A$19:$M$1126,10,FALSE)/100</f>
        <v>4.6100040000000002E-2</v>
      </c>
      <c r="E396" s="280">
        <f>+VLOOKUP($A396,Cetes!$A$19:$M$1126,13,FALSE)/100</f>
        <v>4.7913449999999996E-2</v>
      </c>
      <c r="F396" s="280">
        <f t="shared" si="25"/>
        <v>7.7410000000006918E-5</v>
      </c>
      <c r="G396" s="280">
        <f t="shared" si="26"/>
        <v>6.4589999999989378E-5</v>
      </c>
      <c r="H396" s="280">
        <f t="shared" si="27"/>
        <v>2.7632999999999824E-4</v>
      </c>
      <c r="I396" s="280">
        <f t="shared" si="28"/>
        <v>1.7765999999999615E-4</v>
      </c>
    </row>
    <row r="397" spans="1:9" x14ac:dyDescent="0.25">
      <c r="A397" s="1">
        <f>+'Ejercicio 8'!B410</f>
        <v>42578</v>
      </c>
      <c r="B397" s="280">
        <f>+VLOOKUP($A397,Cetes!$A$19:$M$1126,4,FALSE)/100</f>
        <v>4.2503390000000002E-2</v>
      </c>
      <c r="C397" s="280">
        <f>+VLOOKUP($A397,Cetes!$A$19:$M$1126,7,FALSE)/100</f>
        <v>4.4152329999999997E-2</v>
      </c>
      <c r="D397" s="280">
        <f>+VLOOKUP($A397,Cetes!$A$19:$M$1126,10,FALSE)/100</f>
        <v>4.6125619999999999E-2</v>
      </c>
      <c r="E397" s="280">
        <f>+VLOOKUP($A397,Cetes!$A$19:$M$1126,13,FALSE)/100</f>
        <v>4.7994960000000003E-2</v>
      </c>
      <c r="F397" s="280">
        <f t="shared" si="25"/>
        <v>5.0263999999999864E-4</v>
      </c>
      <c r="G397" s="280">
        <f t="shared" si="26"/>
        <v>4.8775000000000207E-4</v>
      </c>
      <c r="H397" s="280">
        <f t="shared" si="27"/>
        <v>2.5579999999997272E-5</v>
      </c>
      <c r="I397" s="280">
        <f t="shared" si="28"/>
        <v>8.1510000000006855E-5</v>
      </c>
    </row>
    <row r="398" spans="1:9" x14ac:dyDescent="0.25">
      <c r="A398" s="1">
        <f>+'Ejercicio 8'!B411</f>
        <v>42579</v>
      </c>
      <c r="B398" s="280">
        <f>+VLOOKUP($A398,Cetes!$A$19:$M$1126,4,FALSE)/100</f>
        <v>4.2795550000000002E-2</v>
      </c>
      <c r="C398" s="280">
        <f>+VLOOKUP($A398,Cetes!$A$19:$M$1126,7,FALSE)/100</f>
        <v>4.4102410000000002E-2</v>
      </c>
      <c r="D398" s="280">
        <f>+VLOOKUP($A398,Cetes!$A$19:$M$1126,10,FALSE)/100</f>
        <v>4.6153470000000002E-2</v>
      </c>
      <c r="E398" s="280">
        <f>+VLOOKUP($A398,Cetes!$A$19:$M$1126,13,FALSE)/100</f>
        <v>4.8471890000000004E-2</v>
      </c>
      <c r="F398" s="280">
        <f t="shared" si="25"/>
        <v>2.9215999999999964E-4</v>
      </c>
      <c r="G398" s="280">
        <f t="shared" si="26"/>
        <v>-4.9919999999994968E-5</v>
      </c>
      <c r="H398" s="280">
        <f t="shared" si="27"/>
        <v>2.7850000000002872E-5</v>
      </c>
      <c r="I398" s="280">
        <f t="shared" si="28"/>
        <v>4.7693000000000041E-4</v>
      </c>
    </row>
    <row r="399" spans="1:9" x14ac:dyDescent="0.25">
      <c r="A399" s="1">
        <f>+'Ejercicio 8'!B412</f>
        <v>42580</v>
      </c>
      <c r="B399" s="280">
        <f>+VLOOKUP($A399,Cetes!$A$19:$M$1126,4,FALSE)/100</f>
        <v>4.2203829999999998E-2</v>
      </c>
      <c r="C399" s="280">
        <f>+VLOOKUP($A399,Cetes!$A$19:$M$1126,7,FALSE)/100</f>
        <v>4.4100099999999996E-2</v>
      </c>
      <c r="D399" s="280">
        <f>+VLOOKUP($A399,Cetes!$A$19:$M$1126,10,FALSE)/100</f>
        <v>4.5998349999999993E-2</v>
      </c>
      <c r="E399" s="280">
        <f>+VLOOKUP($A399,Cetes!$A$19:$M$1126,13,FALSE)/100</f>
        <v>4.9025199999999998E-2</v>
      </c>
      <c r="F399" s="280">
        <f t="shared" si="25"/>
        <v>-5.9172000000000391E-4</v>
      </c>
      <c r="G399" s="280">
        <f t="shared" si="26"/>
        <v>-2.3100000000053633E-6</v>
      </c>
      <c r="H399" s="280">
        <f t="shared" si="27"/>
        <v>-1.5512000000000858E-4</v>
      </c>
      <c r="I399" s="280">
        <f t="shared" si="28"/>
        <v>5.5330999999999436E-4</v>
      </c>
    </row>
    <row r="400" spans="1:9" x14ac:dyDescent="0.25">
      <c r="A400" s="1">
        <f>+'Ejercicio 8'!B413</f>
        <v>42583</v>
      </c>
      <c r="B400" s="280">
        <f>+VLOOKUP($A400,Cetes!$A$19:$M$1126,4,FALSE)/100</f>
        <v>4.2629310000000004E-2</v>
      </c>
      <c r="C400" s="280">
        <f>+VLOOKUP($A400,Cetes!$A$19:$M$1126,7,FALSE)/100</f>
        <v>4.4137130000000004E-2</v>
      </c>
      <c r="D400" s="280">
        <f>+VLOOKUP($A400,Cetes!$A$19:$M$1126,10,FALSE)/100</f>
        <v>4.6040479999999995E-2</v>
      </c>
      <c r="E400" s="280">
        <f>+VLOOKUP($A400,Cetes!$A$19:$M$1126,13,FALSE)/100</f>
        <v>4.9197050000000006E-2</v>
      </c>
      <c r="F400" s="280">
        <f t="shared" si="25"/>
        <v>4.2548000000000585E-4</v>
      </c>
      <c r="G400" s="280">
        <f t="shared" si="26"/>
        <v>3.7030000000007335E-5</v>
      </c>
      <c r="H400" s="280">
        <f t="shared" si="27"/>
        <v>4.2130000000001333E-5</v>
      </c>
      <c r="I400" s="280">
        <f t="shared" si="28"/>
        <v>1.7185000000000811E-4</v>
      </c>
    </row>
    <row r="401" spans="1:9" x14ac:dyDescent="0.25">
      <c r="A401" s="1">
        <f>+'Ejercicio 8'!B414</f>
        <v>42584</v>
      </c>
      <c r="B401" s="280">
        <f>+VLOOKUP($A401,Cetes!$A$19:$M$1126,4,FALSE)/100</f>
        <v>4.2538949999999999E-2</v>
      </c>
      <c r="C401" s="280">
        <f>+VLOOKUP($A401,Cetes!$A$19:$M$1126,7,FALSE)/100</f>
        <v>4.3898369999999999E-2</v>
      </c>
      <c r="D401" s="280">
        <f>+VLOOKUP($A401,Cetes!$A$19:$M$1126,10,FALSE)/100</f>
        <v>4.6102579999999997E-2</v>
      </c>
      <c r="E401" s="280">
        <f>+VLOOKUP($A401,Cetes!$A$19:$M$1126,13,FALSE)/100</f>
        <v>4.9708129999999996E-2</v>
      </c>
      <c r="F401" s="280">
        <f t="shared" si="25"/>
        <v>-9.0360000000004603E-5</v>
      </c>
      <c r="G401" s="280">
        <f t="shared" si="26"/>
        <v>-2.3876000000000452E-4</v>
      </c>
      <c r="H401" s="280">
        <f t="shared" si="27"/>
        <v>6.2100000000002431E-5</v>
      </c>
      <c r="I401" s="280">
        <f t="shared" si="28"/>
        <v>5.1107999999999015E-4</v>
      </c>
    </row>
    <row r="402" spans="1:9" x14ac:dyDescent="0.25">
      <c r="A402" s="1">
        <f>+'Ejercicio 8'!B415</f>
        <v>42585</v>
      </c>
      <c r="B402" s="280">
        <f>+VLOOKUP($A402,Cetes!$A$19:$M$1126,4,FALSE)/100</f>
        <v>4.2822500000000006E-2</v>
      </c>
      <c r="C402" s="280">
        <f>+VLOOKUP($A402,Cetes!$A$19:$M$1126,7,FALSE)/100</f>
        <v>4.4026509999999998E-2</v>
      </c>
      <c r="D402" s="280">
        <f>+VLOOKUP($A402,Cetes!$A$19:$M$1126,10,FALSE)/100</f>
        <v>4.6579330000000002E-2</v>
      </c>
      <c r="E402" s="280">
        <f>+VLOOKUP($A402,Cetes!$A$19:$M$1126,13,FALSE)/100</f>
        <v>5.0092270000000001E-2</v>
      </c>
      <c r="F402" s="280">
        <f t="shared" si="25"/>
        <v>2.8355000000000741E-4</v>
      </c>
      <c r="G402" s="280">
        <f t="shared" si="26"/>
        <v>1.2813999999999881E-4</v>
      </c>
      <c r="H402" s="280">
        <f t="shared" si="27"/>
        <v>4.7675000000000495E-4</v>
      </c>
      <c r="I402" s="280">
        <f t="shared" si="28"/>
        <v>3.8414000000000503E-4</v>
      </c>
    </row>
    <row r="403" spans="1:9" x14ac:dyDescent="0.25">
      <c r="A403" s="1">
        <f>+'Ejercicio 8'!B416</f>
        <v>42586</v>
      </c>
      <c r="B403" s="280">
        <f>+VLOOKUP($A403,Cetes!$A$19:$M$1126,4,FALSE)/100</f>
        <v>4.4431729999999996E-2</v>
      </c>
      <c r="C403" s="280">
        <f>+VLOOKUP($A403,Cetes!$A$19:$M$1126,7,FALSE)/100</f>
        <v>4.4584599999999995E-2</v>
      </c>
      <c r="D403" s="280">
        <f>+VLOOKUP($A403,Cetes!$A$19:$M$1126,10,FALSE)/100</f>
        <v>4.7610260000000001E-2</v>
      </c>
      <c r="E403" s="280">
        <f>+VLOOKUP($A403,Cetes!$A$19:$M$1126,13,FALSE)/100</f>
        <v>5.0235390000000005E-2</v>
      </c>
      <c r="F403" s="280">
        <f t="shared" si="25"/>
        <v>1.6092299999999893E-3</v>
      </c>
      <c r="G403" s="280">
        <f t="shared" si="26"/>
        <v>5.580899999999972E-4</v>
      </c>
      <c r="H403" s="280">
        <f t="shared" si="27"/>
        <v>1.0309299999999993E-3</v>
      </c>
      <c r="I403" s="280">
        <f t="shared" si="28"/>
        <v>1.4312000000000352E-4</v>
      </c>
    </row>
    <row r="404" spans="1:9" x14ac:dyDescent="0.25">
      <c r="A404" s="1">
        <f>+'Ejercicio 8'!B417</f>
        <v>42587</v>
      </c>
      <c r="B404" s="280">
        <f>+VLOOKUP($A404,Cetes!$A$19:$M$1126,4,FALSE)/100</f>
        <v>4.2248109999999998E-2</v>
      </c>
      <c r="C404" s="280">
        <f>+VLOOKUP($A404,Cetes!$A$19:$M$1126,7,FALSE)/100</f>
        <v>4.369986E-2</v>
      </c>
      <c r="D404" s="280">
        <f>+VLOOKUP($A404,Cetes!$A$19:$M$1126,10,FALSE)/100</f>
        <v>4.6716519999999997E-2</v>
      </c>
      <c r="E404" s="280">
        <f>+VLOOKUP($A404,Cetes!$A$19:$M$1126,13,FALSE)/100</f>
        <v>4.9800250000000004E-2</v>
      </c>
      <c r="F404" s="280">
        <f t="shared" si="25"/>
        <v>-2.1836199999999972E-3</v>
      </c>
      <c r="G404" s="280">
        <f t="shared" si="26"/>
        <v>-8.8473999999999497E-4</v>
      </c>
      <c r="H404" s="280">
        <f t="shared" si="27"/>
        <v>-8.9374000000000398E-4</v>
      </c>
      <c r="I404" s="280">
        <f t="shared" si="28"/>
        <v>-4.3514000000000053E-4</v>
      </c>
    </row>
    <row r="405" spans="1:9" x14ac:dyDescent="0.25">
      <c r="A405" s="1">
        <f>+'Ejercicio 8'!B418</f>
        <v>42590</v>
      </c>
      <c r="B405" s="280">
        <f>+VLOOKUP($A405,Cetes!$A$19:$M$1126,4,FALSE)/100</f>
        <v>4.2801280000000004E-2</v>
      </c>
      <c r="C405" s="280">
        <f>+VLOOKUP($A405,Cetes!$A$19:$M$1126,7,FALSE)/100</f>
        <v>4.3630829999999995E-2</v>
      </c>
      <c r="D405" s="280">
        <f>+VLOOKUP($A405,Cetes!$A$19:$M$1126,10,FALSE)/100</f>
        <v>4.6594129999999997E-2</v>
      </c>
      <c r="E405" s="280">
        <f>+VLOOKUP($A405,Cetes!$A$19:$M$1126,13,FALSE)/100</f>
        <v>4.9661239999999995E-2</v>
      </c>
      <c r="F405" s="280">
        <f t="shared" si="25"/>
        <v>5.531700000000056E-4</v>
      </c>
      <c r="G405" s="280">
        <f t="shared" si="26"/>
        <v>-6.9030000000004643E-5</v>
      </c>
      <c r="H405" s="280">
        <f t="shared" si="27"/>
        <v>-1.2239E-4</v>
      </c>
      <c r="I405" s="280">
        <f t="shared" si="28"/>
        <v>-1.3901000000000885E-4</v>
      </c>
    </row>
    <row r="406" spans="1:9" x14ac:dyDescent="0.25">
      <c r="A406" s="1">
        <f>+'Ejercicio 8'!B419</f>
        <v>42591</v>
      </c>
      <c r="B406" s="280">
        <f>+VLOOKUP($A406,Cetes!$A$19:$M$1126,4,FALSE)/100</f>
        <v>4.243508E-2</v>
      </c>
      <c r="C406" s="280">
        <f>+VLOOKUP($A406,Cetes!$A$19:$M$1126,7,FALSE)/100</f>
        <v>4.3348760000000007E-2</v>
      </c>
      <c r="D406" s="280">
        <f>+VLOOKUP($A406,Cetes!$A$19:$M$1126,10,FALSE)/100</f>
        <v>4.6718590000000004E-2</v>
      </c>
      <c r="E406" s="280">
        <f>+VLOOKUP($A406,Cetes!$A$19:$M$1126,13,FALSE)/100</f>
        <v>4.9301640000000008E-2</v>
      </c>
      <c r="F406" s="280">
        <f t="shared" si="25"/>
        <v>-3.6620000000000402E-4</v>
      </c>
      <c r="G406" s="280">
        <f t="shared" si="26"/>
        <v>-2.8206999999998844E-4</v>
      </c>
      <c r="H406" s="280">
        <f t="shared" si="27"/>
        <v>1.2446000000000679E-4</v>
      </c>
      <c r="I406" s="280">
        <f t="shared" si="28"/>
        <v>-3.5959999999998771E-4</v>
      </c>
    </row>
    <row r="407" spans="1:9" x14ac:dyDescent="0.25">
      <c r="A407" s="1">
        <f>+'Ejercicio 8'!B420</f>
        <v>42592</v>
      </c>
      <c r="B407" s="280">
        <f>+VLOOKUP($A407,Cetes!$A$19:$M$1126,4,FALSE)/100</f>
        <v>4.2536280000000003E-2</v>
      </c>
      <c r="C407" s="280">
        <f>+VLOOKUP($A407,Cetes!$A$19:$M$1126,7,FALSE)/100</f>
        <v>4.4000130000000005E-2</v>
      </c>
      <c r="D407" s="280">
        <f>+VLOOKUP($A407,Cetes!$A$19:$M$1126,10,FALSE)/100</f>
        <v>4.6594959999999998E-2</v>
      </c>
      <c r="E407" s="280">
        <f>+VLOOKUP($A407,Cetes!$A$19:$M$1126,13,FALSE)/100</f>
        <v>4.8995689999999995E-2</v>
      </c>
      <c r="F407" s="280">
        <f t="shared" si="25"/>
        <v>1.0120000000000268E-4</v>
      </c>
      <c r="G407" s="280">
        <f t="shared" si="26"/>
        <v>6.5136999999999834E-4</v>
      </c>
      <c r="H407" s="280">
        <f t="shared" si="27"/>
        <v>-1.2363000000000651E-4</v>
      </c>
      <c r="I407" s="280">
        <f t="shared" si="28"/>
        <v>-3.0595000000001316E-4</v>
      </c>
    </row>
    <row r="408" spans="1:9" x14ac:dyDescent="0.25">
      <c r="A408" s="1">
        <f>+'Ejercicio 8'!B421</f>
        <v>42593</v>
      </c>
      <c r="B408" s="280">
        <f>+VLOOKUP($A408,Cetes!$A$19:$M$1126,4,FALSE)/100</f>
        <v>4.2459040000000003E-2</v>
      </c>
      <c r="C408" s="280">
        <f>+VLOOKUP($A408,Cetes!$A$19:$M$1126,7,FALSE)/100</f>
        <v>4.3273010000000001E-2</v>
      </c>
      <c r="D408" s="280">
        <f>+VLOOKUP($A408,Cetes!$A$19:$M$1126,10,FALSE)/100</f>
        <v>4.5900610000000001E-2</v>
      </c>
      <c r="E408" s="280">
        <f>+VLOOKUP($A408,Cetes!$A$19:$M$1126,13,FALSE)/100</f>
        <v>4.8011400000000003E-2</v>
      </c>
      <c r="F408" s="280">
        <f t="shared" si="25"/>
        <v>-7.7239999999999254E-5</v>
      </c>
      <c r="G408" s="280">
        <f t="shared" si="26"/>
        <v>-7.2712000000000471E-4</v>
      </c>
      <c r="H408" s="280">
        <f t="shared" si="27"/>
        <v>-6.9434999999999636E-4</v>
      </c>
      <c r="I408" s="280">
        <f t="shared" si="28"/>
        <v>-9.8428999999999184E-4</v>
      </c>
    </row>
    <row r="409" spans="1:9" x14ac:dyDescent="0.25">
      <c r="A409" s="1">
        <f>+'Ejercicio 8'!B422</f>
        <v>42594</v>
      </c>
      <c r="B409" s="280">
        <f>+VLOOKUP($A409,Cetes!$A$19:$M$1126,4,FALSE)/100</f>
        <v>4.2737890000000001E-2</v>
      </c>
      <c r="C409" s="280">
        <f>+VLOOKUP($A409,Cetes!$A$19:$M$1126,7,FALSE)/100</f>
        <v>4.3497929999999997E-2</v>
      </c>
      <c r="D409" s="280">
        <f>+VLOOKUP($A409,Cetes!$A$19:$M$1126,10,FALSE)/100</f>
        <v>4.5600620000000001E-2</v>
      </c>
      <c r="E409" s="280">
        <f>+VLOOKUP($A409,Cetes!$A$19:$M$1126,13,FALSE)/100</f>
        <v>4.7977990000000005E-2</v>
      </c>
      <c r="F409" s="280">
        <f t="shared" si="25"/>
        <v>2.7884999999999716E-4</v>
      </c>
      <c r="G409" s="280">
        <f t="shared" si="26"/>
        <v>2.2491999999999651E-4</v>
      </c>
      <c r="H409" s="280">
        <f t="shared" si="27"/>
        <v>-2.9998999999999998E-4</v>
      </c>
      <c r="I409" s="280">
        <f t="shared" si="28"/>
        <v>-3.3409999999997608E-5</v>
      </c>
    </row>
    <row r="410" spans="1:9" x14ac:dyDescent="0.25">
      <c r="A410" s="1">
        <f>+'Ejercicio 8'!B423</f>
        <v>42597</v>
      </c>
      <c r="B410" s="280">
        <f>+VLOOKUP($A410,Cetes!$A$19:$M$1126,4,FALSE)/100</f>
        <v>4.2600649999999997E-2</v>
      </c>
      <c r="C410" s="280">
        <f>+VLOOKUP($A410,Cetes!$A$19:$M$1126,7,FALSE)/100</f>
        <v>4.3191840000000002E-2</v>
      </c>
      <c r="D410" s="280">
        <f>+VLOOKUP($A410,Cetes!$A$19:$M$1126,10,FALSE)/100</f>
        <v>4.539721E-2</v>
      </c>
      <c r="E410" s="280">
        <f>+VLOOKUP($A410,Cetes!$A$19:$M$1126,13,FALSE)/100</f>
        <v>4.7600009999999998E-2</v>
      </c>
      <c r="F410" s="280">
        <f t="shared" si="25"/>
        <v>-1.3724000000000375E-4</v>
      </c>
      <c r="G410" s="280">
        <f t="shared" si="26"/>
        <v>-3.0608999999999498E-4</v>
      </c>
      <c r="H410" s="280">
        <f t="shared" si="27"/>
        <v>-2.0341000000000109E-4</v>
      </c>
      <c r="I410" s="280">
        <f t="shared" si="28"/>
        <v>-3.7798000000000692E-4</v>
      </c>
    </row>
    <row r="411" spans="1:9" x14ac:dyDescent="0.25">
      <c r="A411" s="1">
        <f>+'Ejercicio 8'!B424</f>
        <v>42598</v>
      </c>
      <c r="B411" s="280">
        <f>+VLOOKUP($A411,Cetes!$A$19:$M$1126,4,FALSE)/100</f>
        <v>4.2299749999999997E-2</v>
      </c>
      <c r="C411" s="280">
        <f>+VLOOKUP($A411,Cetes!$A$19:$M$1126,7,FALSE)/100</f>
        <v>4.3167160000000003E-2</v>
      </c>
      <c r="D411" s="280">
        <f>+VLOOKUP($A411,Cetes!$A$19:$M$1126,10,FALSE)/100</f>
        <v>4.5205349999999998E-2</v>
      </c>
      <c r="E411" s="280">
        <f>+VLOOKUP($A411,Cetes!$A$19:$M$1126,13,FALSE)/100</f>
        <v>4.7499969999999996E-2</v>
      </c>
      <c r="F411" s="280">
        <f t="shared" si="25"/>
        <v>-3.0089999999999978E-4</v>
      </c>
      <c r="G411" s="280">
        <f t="shared" si="26"/>
        <v>-2.4679999999999147E-5</v>
      </c>
      <c r="H411" s="280">
        <f t="shared" si="27"/>
        <v>-1.9186000000000203E-4</v>
      </c>
      <c r="I411" s="280">
        <f t="shared" si="28"/>
        <v>-1.0004000000000263E-4</v>
      </c>
    </row>
    <row r="412" spans="1:9" x14ac:dyDescent="0.25">
      <c r="A412" s="1">
        <f>+'Ejercicio 8'!B425</f>
        <v>42599</v>
      </c>
      <c r="B412" s="280">
        <f>+VLOOKUP($A412,Cetes!$A$19:$M$1126,4,FALSE)/100</f>
        <v>4.2677739999999999E-2</v>
      </c>
      <c r="C412" s="280">
        <f>+VLOOKUP($A412,Cetes!$A$19:$M$1126,7,FALSE)/100</f>
        <v>4.3225020000000003E-2</v>
      </c>
      <c r="D412" s="280">
        <f>+VLOOKUP($A412,Cetes!$A$19:$M$1126,10,FALSE)/100</f>
        <v>4.5315079999999994E-2</v>
      </c>
      <c r="E412" s="280">
        <f>+VLOOKUP($A412,Cetes!$A$19:$M$1126,13,FALSE)/100</f>
        <v>4.7597800000000003E-2</v>
      </c>
      <c r="F412" s="280">
        <f t="shared" si="25"/>
        <v>3.7799000000000166E-4</v>
      </c>
      <c r="G412" s="280">
        <f t="shared" si="26"/>
        <v>5.7859999999999856E-5</v>
      </c>
      <c r="H412" s="280">
        <f t="shared" si="27"/>
        <v>1.0972999999999539E-4</v>
      </c>
      <c r="I412" s="280">
        <f t="shared" si="28"/>
        <v>9.7830000000007078E-5</v>
      </c>
    </row>
    <row r="413" spans="1:9" x14ac:dyDescent="0.25">
      <c r="A413" s="1">
        <f>+'Ejercicio 8'!B426</f>
        <v>42600</v>
      </c>
      <c r="B413" s="280">
        <f>+VLOOKUP($A413,Cetes!$A$19:$M$1126,4,FALSE)/100</f>
        <v>4.2500450000000002E-2</v>
      </c>
      <c r="C413" s="280">
        <f>+VLOOKUP($A413,Cetes!$A$19:$M$1126,7,FALSE)/100</f>
        <v>4.3562919999999998E-2</v>
      </c>
      <c r="D413" s="280">
        <f>+VLOOKUP($A413,Cetes!$A$19:$M$1126,10,FALSE)/100</f>
        <v>4.5565110000000006E-2</v>
      </c>
      <c r="E413" s="280">
        <f>+VLOOKUP($A413,Cetes!$A$19:$M$1126,13,FALSE)/100</f>
        <v>4.7512829999999999E-2</v>
      </c>
      <c r="F413" s="280">
        <f t="shared" si="25"/>
        <v>-1.7728999999999662E-4</v>
      </c>
      <c r="G413" s="280">
        <f t="shared" si="26"/>
        <v>3.3789999999999515E-4</v>
      </c>
      <c r="H413" s="280">
        <f t="shared" si="27"/>
        <v>2.5003000000001219E-4</v>
      </c>
      <c r="I413" s="280">
        <f t="shared" si="28"/>
        <v>-8.4970000000003654E-5</v>
      </c>
    </row>
    <row r="414" spans="1:9" x14ac:dyDescent="0.25">
      <c r="A414" s="1">
        <f>+'Ejercicio 8'!B427</f>
        <v>42601</v>
      </c>
      <c r="B414" s="280">
        <f>+VLOOKUP($A414,Cetes!$A$19:$M$1126,4,FALSE)/100</f>
        <v>4.2617120000000001E-2</v>
      </c>
      <c r="C414" s="280">
        <f>+VLOOKUP($A414,Cetes!$A$19:$M$1126,7,FALSE)/100</f>
        <v>4.369986E-2</v>
      </c>
      <c r="D414" s="280">
        <f>+VLOOKUP($A414,Cetes!$A$19:$M$1126,10,FALSE)/100</f>
        <v>4.548468E-2</v>
      </c>
      <c r="E414" s="280">
        <f>+VLOOKUP($A414,Cetes!$A$19:$M$1126,13,FALSE)/100</f>
        <v>4.7554100000000002E-2</v>
      </c>
      <c r="F414" s="280">
        <f t="shared" si="25"/>
        <v>1.1666999999999927E-4</v>
      </c>
      <c r="G414" s="280">
        <f t="shared" si="26"/>
        <v>1.3694000000000206E-4</v>
      </c>
      <c r="H414" s="280">
        <f t="shared" si="27"/>
        <v>-8.043000000000633E-5</v>
      </c>
      <c r="I414" s="280">
        <f t="shared" si="28"/>
        <v>4.1270000000002971E-5</v>
      </c>
    </row>
    <row r="415" spans="1:9" x14ac:dyDescent="0.25">
      <c r="A415" s="1">
        <f>+'Ejercicio 8'!B428</f>
        <v>42604</v>
      </c>
      <c r="B415" s="280">
        <f>+VLOOKUP($A415,Cetes!$A$19:$M$1126,4,FALSE)/100</f>
        <v>4.2807320000000003E-2</v>
      </c>
      <c r="C415" s="280">
        <f>+VLOOKUP($A415,Cetes!$A$19:$M$1126,7,FALSE)/100</f>
        <v>4.390003E-2</v>
      </c>
      <c r="D415" s="280">
        <f>+VLOOKUP($A415,Cetes!$A$19:$M$1126,10,FALSE)/100</f>
        <v>4.5729590000000001E-2</v>
      </c>
      <c r="E415" s="280">
        <f>+VLOOKUP($A415,Cetes!$A$19:$M$1126,13,FALSE)/100</f>
        <v>4.7655659999999996E-2</v>
      </c>
      <c r="F415" s="280">
        <f t="shared" si="25"/>
        <v>1.9020000000000148E-4</v>
      </c>
      <c r="G415" s="280">
        <f t="shared" si="26"/>
        <v>2.0016999999999951E-4</v>
      </c>
      <c r="H415" s="280">
        <f t="shared" si="27"/>
        <v>2.4491000000000096E-4</v>
      </c>
      <c r="I415" s="280">
        <f t="shared" si="28"/>
        <v>1.015599999999936E-4</v>
      </c>
    </row>
    <row r="416" spans="1:9" x14ac:dyDescent="0.25">
      <c r="A416" s="1">
        <f>+'Ejercicio 8'!B429</f>
        <v>42605</v>
      </c>
      <c r="B416" s="280">
        <f>+VLOOKUP($A416,Cetes!$A$19:$M$1126,4,FALSE)/100</f>
        <v>4.2694749999999997E-2</v>
      </c>
      <c r="C416" s="280">
        <f>+VLOOKUP($A416,Cetes!$A$19:$M$1126,7,FALSE)/100</f>
        <v>4.3515430000000001E-2</v>
      </c>
      <c r="D416" s="280">
        <f>+VLOOKUP($A416,Cetes!$A$19:$M$1126,10,FALSE)/100</f>
        <v>4.5799950000000006E-2</v>
      </c>
      <c r="E416" s="280">
        <f>+VLOOKUP($A416,Cetes!$A$19:$M$1126,13,FALSE)/100</f>
        <v>4.8036390000000005E-2</v>
      </c>
      <c r="F416" s="280">
        <f t="shared" si="25"/>
        <v>-1.1257000000000628E-4</v>
      </c>
      <c r="G416" s="280">
        <f t="shared" si="26"/>
        <v>-3.8459999999999883E-4</v>
      </c>
      <c r="H416" s="280">
        <f t="shared" si="27"/>
        <v>7.0360000000005418E-5</v>
      </c>
      <c r="I416" s="280">
        <f t="shared" si="28"/>
        <v>3.8073000000000967E-4</v>
      </c>
    </row>
    <row r="417" spans="1:9" x14ac:dyDescent="0.25">
      <c r="A417" s="1">
        <f>+'Ejercicio 8'!B430</f>
        <v>42606</v>
      </c>
      <c r="B417" s="280">
        <f>+VLOOKUP($A417,Cetes!$A$19:$M$1126,4,FALSE)/100</f>
        <v>4.2350409999999998E-2</v>
      </c>
      <c r="C417" s="280">
        <f>+VLOOKUP($A417,Cetes!$A$19:$M$1126,7,FALSE)/100</f>
        <v>4.3400080000000001E-2</v>
      </c>
      <c r="D417" s="280">
        <f>+VLOOKUP($A417,Cetes!$A$19:$M$1126,10,FALSE)/100</f>
        <v>4.5750119999999998E-2</v>
      </c>
      <c r="E417" s="280">
        <f>+VLOOKUP($A417,Cetes!$A$19:$M$1126,13,FALSE)/100</f>
        <v>4.7633549999999997E-2</v>
      </c>
      <c r="F417" s="280">
        <f t="shared" si="25"/>
        <v>-3.4433999999999854E-4</v>
      </c>
      <c r="G417" s="280">
        <f t="shared" si="26"/>
        <v>-1.1535000000000017E-4</v>
      </c>
      <c r="H417" s="280">
        <f t="shared" si="27"/>
        <v>-4.9830000000007646E-5</v>
      </c>
      <c r="I417" s="280">
        <f t="shared" si="28"/>
        <v>-4.0284000000000847E-4</v>
      </c>
    </row>
    <row r="418" spans="1:9" x14ac:dyDescent="0.25">
      <c r="A418" s="1">
        <f>+'Ejercicio 8'!B431</f>
        <v>42607</v>
      </c>
      <c r="B418" s="280">
        <f>+VLOOKUP($A418,Cetes!$A$19:$M$1126,4,FALSE)/100</f>
        <v>4.2359390000000004E-2</v>
      </c>
      <c r="C418" s="280">
        <f>+VLOOKUP($A418,Cetes!$A$19:$M$1126,7,FALSE)/100</f>
        <v>4.372467E-2</v>
      </c>
      <c r="D418" s="280">
        <f>+VLOOKUP($A418,Cetes!$A$19:$M$1126,10,FALSE)/100</f>
        <v>4.5759580000000001E-2</v>
      </c>
      <c r="E418" s="280">
        <f>+VLOOKUP($A418,Cetes!$A$19:$M$1126,13,FALSE)/100</f>
        <v>4.7529760000000004E-2</v>
      </c>
      <c r="F418" s="280">
        <f t="shared" si="25"/>
        <v>8.9800000000056501E-6</v>
      </c>
      <c r="G418" s="280">
        <f t="shared" si="26"/>
        <v>3.245899999999996E-4</v>
      </c>
      <c r="H418" s="280">
        <f t="shared" si="27"/>
        <v>9.4600000000027995E-6</v>
      </c>
      <c r="I418" s="280">
        <f t="shared" si="28"/>
        <v>-1.037899999999925E-4</v>
      </c>
    </row>
    <row r="419" spans="1:9" x14ac:dyDescent="0.25">
      <c r="A419" s="1">
        <f>+'Ejercicio 8'!B432</f>
        <v>42608</v>
      </c>
      <c r="B419" s="280">
        <f>+VLOOKUP($A419,Cetes!$A$19:$M$1126,4,FALSE)/100</f>
        <v>4.2721780000000001E-2</v>
      </c>
      <c r="C419" s="280">
        <f>+VLOOKUP($A419,Cetes!$A$19:$M$1126,7,FALSE)/100</f>
        <v>4.360584E-2</v>
      </c>
      <c r="D419" s="280">
        <f>+VLOOKUP($A419,Cetes!$A$19:$M$1126,10,FALSE)/100</f>
        <v>4.5676050000000003E-2</v>
      </c>
      <c r="E419" s="280">
        <f>+VLOOKUP($A419,Cetes!$A$19:$M$1126,13,FALSE)/100</f>
        <v>4.769284E-2</v>
      </c>
      <c r="F419" s="280">
        <f t="shared" si="25"/>
        <v>3.6238999999999716E-4</v>
      </c>
      <c r="G419" s="280">
        <f t="shared" si="26"/>
        <v>-1.1883000000000032E-4</v>
      </c>
      <c r="H419" s="280">
        <f t="shared" si="27"/>
        <v>-8.3529999999998328E-5</v>
      </c>
      <c r="I419" s="280">
        <f t="shared" si="28"/>
        <v>1.6307999999999601E-4</v>
      </c>
    </row>
    <row r="420" spans="1:9" x14ac:dyDescent="0.25">
      <c r="A420" s="1">
        <f>+'Ejercicio 8'!B433</f>
        <v>42611</v>
      </c>
      <c r="B420" s="280">
        <f>+VLOOKUP($A420,Cetes!$A$19:$M$1126,4,FALSE)/100</f>
        <v>4.26278E-2</v>
      </c>
      <c r="C420" s="280">
        <f>+VLOOKUP($A420,Cetes!$A$19:$M$1126,7,FALSE)/100</f>
        <v>4.3866639999999998E-2</v>
      </c>
      <c r="D420" s="280">
        <f>+VLOOKUP($A420,Cetes!$A$19:$M$1126,10,FALSE)/100</f>
        <v>4.5609029999999995E-2</v>
      </c>
      <c r="E420" s="280">
        <f>+VLOOKUP($A420,Cetes!$A$19:$M$1126,13,FALSE)/100</f>
        <v>4.7897220000000004E-2</v>
      </c>
      <c r="F420" s="280">
        <f t="shared" si="25"/>
        <v>-9.3980000000000452E-5</v>
      </c>
      <c r="G420" s="280">
        <f t="shared" si="26"/>
        <v>2.6079999999999853E-4</v>
      </c>
      <c r="H420" s="280">
        <f t="shared" si="27"/>
        <v>-6.7020000000007907E-5</v>
      </c>
      <c r="I420" s="280">
        <f t="shared" si="28"/>
        <v>2.04380000000004E-4</v>
      </c>
    </row>
    <row r="421" spans="1:9" x14ac:dyDescent="0.25">
      <c r="A421" s="1">
        <f>+'Ejercicio 8'!B434</f>
        <v>42612</v>
      </c>
      <c r="B421" s="280">
        <f>+VLOOKUP($A421,Cetes!$A$19:$M$1126,4,FALSE)/100</f>
        <v>4.2929250000000002E-2</v>
      </c>
      <c r="C421" s="280">
        <f>+VLOOKUP($A421,Cetes!$A$19:$M$1126,7,FALSE)/100</f>
        <v>4.40001E-2</v>
      </c>
      <c r="D421" s="280">
        <f>+VLOOKUP($A421,Cetes!$A$19:$M$1126,10,FALSE)/100</f>
        <v>4.5709780000000005E-2</v>
      </c>
      <c r="E421" s="280">
        <f>+VLOOKUP($A421,Cetes!$A$19:$M$1126,13,FALSE)/100</f>
        <v>4.8099959999999997E-2</v>
      </c>
      <c r="F421" s="280">
        <f t="shared" si="25"/>
        <v>3.0145000000000172E-4</v>
      </c>
      <c r="G421" s="280">
        <f t="shared" si="26"/>
        <v>1.3346000000000191E-4</v>
      </c>
      <c r="H421" s="280">
        <f t="shared" si="27"/>
        <v>1.0075000000001055E-4</v>
      </c>
      <c r="I421" s="280">
        <f t="shared" si="28"/>
        <v>2.0273999999999293E-4</v>
      </c>
    </row>
    <row r="422" spans="1:9" x14ac:dyDescent="0.25">
      <c r="A422" s="1">
        <f>+'Ejercicio 8'!B435</f>
        <v>42613</v>
      </c>
      <c r="B422" s="280">
        <f>+VLOOKUP($A422,Cetes!$A$19:$M$1126,4,FALSE)/100</f>
        <v>4.3000150000000001E-2</v>
      </c>
      <c r="C422" s="280">
        <f>+VLOOKUP($A422,Cetes!$A$19:$M$1126,7,FALSE)/100</f>
        <v>4.3752389999999995E-2</v>
      </c>
      <c r="D422" s="280">
        <f>+VLOOKUP($A422,Cetes!$A$19:$M$1126,10,FALSE)/100</f>
        <v>4.5693729999999995E-2</v>
      </c>
      <c r="E422" s="280">
        <f>+VLOOKUP($A422,Cetes!$A$19:$M$1126,13,FALSE)/100</f>
        <v>4.8025700000000004E-2</v>
      </c>
      <c r="F422" s="280">
        <f t="shared" si="25"/>
        <v>7.0899999999998742E-5</v>
      </c>
      <c r="G422" s="280">
        <f t="shared" si="26"/>
        <v>-2.4771000000000515E-4</v>
      </c>
      <c r="H422" s="280">
        <f t="shared" si="27"/>
        <v>-1.60500000000105E-5</v>
      </c>
      <c r="I422" s="280">
        <f t="shared" si="28"/>
        <v>-7.4259999999992665E-5</v>
      </c>
    </row>
    <row r="423" spans="1:9" x14ac:dyDescent="0.25">
      <c r="A423" s="1">
        <f>+'Ejercicio 8'!B436</f>
        <v>42614</v>
      </c>
      <c r="B423" s="280">
        <f>+VLOOKUP($A423,Cetes!$A$19:$M$1126,4,FALSE)/100</f>
        <v>4.2585870000000005E-2</v>
      </c>
      <c r="C423" s="280">
        <f>+VLOOKUP($A423,Cetes!$A$19:$M$1126,7,FALSE)/100</f>
        <v>4.3799890000000001E-2</v>
      </c>
      <c r="D423" s="280">
        <f>+VLOOKUP($A423,Cetes!$A$19:$M$1126,10,FALSE)/100</f>
        <v>4.570838E-2</v>
      </c>
      <c r="E423" s="280">
        <f>+VLOOKUP($A423,Cetes!$A$19:$M$1126,13,FALSE)/100</f>
        <v>4.7962980000000002E-2</v>
      </c>
      <c r="F423" s="280">
        <f t="shared" si="25"/>
        <v>-4.1427999999999604E-4</v>
      </c>
      <c r="G423" s="280">
        <f t="shared" si="26"/>
        <v>4.7500000000005871E-5</v>
      </c>
      <c r="H423" s="280">
        <f t="shared" si="27"/>
        <v>1.4650000000004937E-5</v>
      </c>
      <c r="I423" s="280">
        <f t="shared" si="28"/>
        <v>-6.2720000000002218E-5</v>
      </c>
    </row>
    <row r="424" spans="1:9" x14ac:dyDescent="0.25">
      <c r="A424" s="1">
        <f>+'Ejercicio 8'!B437</f>
        <v>42615</v>
      </c>
      <c r="B424" s="280">
        <f>+VLOOKUP($A424,Cetes!$A$19:$M$1126,4,FALSE)/100</f>
        <v>4.2873419999999995E-2</v>
      </c>
      <c r="C424" s="280">
        <f>+VLOOKUP($A424,Cetes!$A$19:$M$1126,7,FALSE)/100</f>
        <v>4.3646310000000001E-2</v>
      </c>
      <c r="D424" s="280">
        <f>+VLOOKUP($A424,Cetes!$A$19:$M$1126,10,FALSE)/100</f>
        <v>4.5577069999999997E-2</v>
      </c>
      <c r="E424" s="280">
        <f>+VLOOKUP($A424,Cetes!$A$19:$M$1126,13,FALSE)/100</f>
        <v>4.7701840000000002E-2</v>
      </c>
      <c r="F424" s="280">
        <f t="shared" si="25"/>
        <v>2.8754999999999059E-4</v>
      </c>
      <c r="G424" s="280">
        <f t="shared" si="26"/>
        <v>-1.5358000000000038E-4</v>
      </c>
      <c r="H424" s="280">
        <f t="shared" si="27"/>
        <v>-1.3131000000000254E-4</v>
      </c>
      <c r="I424" s="280">
        <f t="shared" si="28"/>
        <v>-2.6113999999999998E-4</v>
      </c>
    </row>
    <row r="425" spans="1:9" x14ac:dyDescent="0.25">
      <c r="A425" s="1">
        <f>+'Ejercicio 8'!B438</f>
        <v>42618</v>
      </c>
      <c r="B425" s="280">
        <f>+VLOOKUP($A425,Cetes!$A$19:$M$1126,4,FALSE)/100</f>
        <v>4.2884249999999999E-2</v>
      </c>
      <c r="C425" s="280">
        <f>+VLOOKUP($A425,Cetes!$A$19:$M$1126,7,FALSE)/100</f>
        <v>4.3499839999999998E-2</v>
      </c>
      <c r="D425" s="280">
        <f>+VLOOKUP($A425,Cetes!$A$19:$M$1126,10,FALSE)/100</f>
        <v>4.559995E-2</v>
      </c>
      <c r="E425" s="280">
        <f>+VLOOKUP($A425,Cetes!$A$19:$M$1126,13,FALSE)/100</f>
        <v>4.7499969999999996E-2</v>
      </c>
      <c r="F425" s="280">
        <f t="shared" si="25"/>
        <v>1.0830000000003337E-5</v>
      </c>
      <c r="G425" s="280">
        <f t="shared" si="26"/>
        <v>-1.4647000000000271E-4</v>
      </c>
      <c r="H425" s="280">
        <f t="shared" si="27"/>
        <v>2.2880000000002898E-5</v>
      </c>
      <c r="I425" s="280">
        <f t="shared" si="28"/>
        <v>-2.0187000000000677E-4</v>
      </c>
    </row>
    <row r="426" spans="1:9" x14ac:dyDescent="0.25">
      <c r="A426" s="1">
        <f>+'Ejercicio 8'!B439</f>
        <v>42619</v>
      </c>
      <c r="B426" s="280">
        <f>+VLOOKUP($A426,Cetes!$A$19:$M$1126,4,FALSE)/100</f>
        <v>4.2913509999999995E-2</v>
      </c>
      <c r="C426" s="280">
        <f>+VLOOKUP($A426,Cetes!$A$19:$M$1126,7,FALSE)/100</f>
        <v>4.351286E-2</v>
      </c>
      <c r="D426" s="280">
        <f>+VLOOKUP($A426,Cetes!$A$19:$M$1126,10,FALSE)/100</f>
        <v>4.5620060000000004E-2</v>
      </c>
      <c r="E426" s="280">
        <f>+VLOOKUP($A426,Cetes!$A$19:$M$1126,13,FALSE)/100</f>
        <v>4.7268459999999998E-2</v>
      </c>
      <c r="F426" s="280">
        <f t="shared" si="25"/>
        <v>2.9259999999996233E-5</v>
      </c>
      <c r="G426" s="280">
        <f t="shared" si="26"/>
        <v>1.3020000000002474E-5</v>
      </c>
      <c r="H426" s="280">
        <f t="shared" si="27"/>
        <v>2.0110000000003736E-5</v>
      </c>
      <c r="I426" s="280">
        <f t="shared" si="28"/>
        <v>-2.3150999999999727E-4</v>
      </c>
    </row>
    <row r="427" spans="1:9" x14ac:dyDescent="0.25">
      <c r="A427" s="1">
        <f>+'Ejercicio 8'!B440</f>
        <v>42620</v>
      </c>
      <c r="B427" s="280">
        <f>+VLOOKUP($A427,Cetes!$A$19:$M$1126,4,FALSE)/100</f>
        <v>4.2481999999999999E-2</v>
      </c>
      <c r="C427" s="280">
        <f>+VLOOKUP($A427,Cetes!$A$19:$M$1126,7,FALSE)/100</f>
        <v>4.3311039999999995E-2</v>
      </c>
      <c r="D427" s="280">
        <f>+VLOOKUP($A427,Cetes!$A$19:$M$1126,10,FALSE)/100</f>
        <v>4.5474360000000005E-2</v>
      </c>
      <c r="E427" s="280">
        <f>+VLOOKUP($A427,Cetes!$A$19:$M$1126,13,FALSE)/100</f>
        <v>4.7002750000000003E-2</v>
      </c>
      <c r="F427" s="280">
        <f t="shared" si="25"/>
        <v>-4.3150999999999606E-4</v>
      </c>
      <c r="G427" s="280">
        <f t="shared" si="26"/>
        <v>-2.0182000000000533E-4</v>
      </c>
      <c r="H427" s="280">
        <f t="shared" si="27"/>
        <v>-1.4569999999999861E-4</v>
      </c>
      <c r="I427" s="280">
        <f t="shared" si="28"/>
        <v>-2.6570999999999539E-4</v>
      </c>
    </row>
    <row r="428" spans="1:9" x14ac:dyDescent="0.25">
      <c r="A428" s="1">
        <f>+'Ejercicio 8'!B441</f>
        <v>42621</v>
      </c>
      <c r="B428" s="280">
        <f>+VLOOKUP($A428,Cetes!$A$19:$M$1126,4,FALSE)/100</f>
        <v>4.2878380000000001E-2</v>
      </c>
      <c r="C428" s="280">
        <f>+VLOOKUP($A428,Cetes!$A$19:$M$1126,7,FALSE)/100</f>
        <v>4.3098359999999995E-2</v>
      </c>
      <c r="D428" s="280">
        <f>+VLOOKUP($A428,Cetes!$A$19:$M$1126,10,FALSE)/100</f>
        <v>4.5600080000000001E-2</v>
      </c>
      <c r="E428" s="280">
        <f>+VLOOKUP($A428,Cetes!$A$19:$M$1126,13,FALSE)/100</f>
        <v>4.7645090000000001E-2</v>
      </c>
      <c r="F428" s="280">
        <f t="shared" si="25"/>
        <v>3.9638000000000173E-4</v>
      </c>
      <c r="G428" s="280">
        <f t="shared" si="26"/>
        <v>-2.1267999999999981E-4</v>
      </c>
      <c r="H428" s="280">
        <f t="shared" si="27"/>
        <v>1.2571999999999584E-4</v>
      </c>
      <c r="I428" s="280">
        <f t="shared" si="28"/>
        <v>6.4233999999999819E-4</v>
      </c>
    </row>
    <row r="429" spans="1:9" x14ac:dyDescent="0.25">
      <c r="A429" s="1">
        <f>+'Ejercicio 8'!B442</f>
        <v>42622</v>
      </c>
      <c r="B429" s="280">
        <f>+VLOOKUP($A429,Cetes!$A$19:$M$1126,4,FALSE)/100</f>
        <v>4.2452069999999995E-2</v>
      </c>
      <c r="C429" s="280">
        <f>+VLOOKUP($A429,Cetes!$A$19:$M$1126,7,FALSE)/100</f>
        <v>4.3037320000000004E-2</v>
      </c>
      <c r="D429" s="280">
        <f>+VLOOKUP($A429,Cetes!$A$19:$M$1126,10,FALSE)/100</f>
        <v>4.6049160000000006E-2</v>
      </c>
      <c r="E429" s="280">
        <f>+VLOOKUP($A429,Cetes!$A$19:$M$1126,13,FALSE)/100</f>
        <v>4.8394409999999999E-2</v>
      </c>
      <c r="F429" s="280">
        <f t="shared" si="25"/>
        <v>-4.2631000000000613E-4</v>
      </c>
      <c r="G429" s="280">
        <f t="shared" si="26"/>
        <v>-6.1039999999991379E-5</v>
      </c>
      <c r="H429" s="280">
        <f t="shared" si="27"/>
        <v>4.4908000000000448E-4</v>
      </c>
      <c r="I429" s="280">
        <f t="shared" si="28"/>
        <v>7.4931999999999777E-4</v>
      </c>
    </row>
    <row r="430" spans="1:9" x14ac:dyDescent="0.25">
      <c r="A430" s="1">
        <f>+'Ejercicio 8'!B443</f>
        <v>42625</v>
      </c>
      <c r="B430" s="280">
        <f>+VLOOKUP($A430,Cetes!$A$19:$M$1126,4,FALSE)/100</f>
        <v>4.2867660000000002E-2</v>
      </c>
      <c r="C430" s="280">
        <f>+VLOOKUP($A430,Cetes!$A$19:$M$1126,7,FALSE)/100</f>
        <v>4.34521E-2</v>
      </c>
      <c r="D430" s="280">
        <f>+VLOOKUP($A430,Cetes!$A$19:$M$1126,10,FALSE)/100</f>
        <v>4.6173270000000002E-2</v>
      </c>
      <c r="E430" s="280">
        <f>+VLOOKUP($A430,Cetes!$A$19:$M$1126,13,FALSE)/100</f>
        <v>4.8145350000000003E-2</v>
      </c>
      <c r="F430" s="280">
        <f t="shared" si="25"/>
        <v>4.1559000000000734E-4</v>
      </c>
      <c r="G430" s="280">
        <f t="shared" si="26"/>
        <v>4.1477999999999654E-4</v>
      </c>
      <c r="H430" s="280">
        <f t="shared" si="27"/>
        <v>1.2410999999999672E-4</v>
      </c>
      <c r="I430" s="280">
        <f t="shared" si="28"/>
        <v>-2.490599999999954E-4</v>
      </c>
    </row>
    <row r="431" spans="1:9" x14ac:dyDescent="0.25">
      <c r="A431" s="1">
        <f>+'Ejercicio 8'!B444</f>
        <v>42626</v>
      </c>
      <c r="B431" s="280">
        <f>+VLOOKUP($A431,Cetes!$A$19:$M$1126,4,FALSE)/100</f>
        <v>4.2027500000000002E-2</v>
      </c>
      <c r="C431" s="280">
        <f>+VLOOKUP($A431,Cetes!$A$19:$M$1126,7,FALSE)/100</f>
        <v>4.330005E-2</v>
      </c>
      <c r="D431" s="280">
        <f>+VLOOKUP($A431,Cetes!$A$19:$M$1126,10,FALSE)/100</f>
        <v>4.5900749999999997E-2</v>
      </c>
      <c r="E431" s="280">
        <f>+VLOOKUP($A431,Cetes!$A$19:$M$1126,13,FALSE)/100</f>
        <v>4.9004220000000001E-2</v>
      </c>
      <c r="F431" s="280">
        <f t="shared" si="25"/>
        <v>-8.4015999999999952E-4</v>
      </c>
      <c r="G431" s="280">
        <f t="shared" si="26"/>
        <v>-1.520500000000008E-4</v>
      </c>
      <c r="H431" s="280">
        <f t="shared" si="27"/>
        <v>-2.7252000000000526E-4</v>
      </c>
      <c r="I431" s="280">
        <f t="shared" si="28"/>
        <v>8.5886999999999769E-4</v>
      </c>
    </row>
    <row r="432" spans="1:9" x14ac:dyDescent="0.25">
      <c r="A432" s="1">
        <f>+'Ejercicio 8'!B445</f>
        <v>42627</v>
      </c>
      <c r="B432" s="280">
        <f>+VLOOKUP($A432,Cetes!$A$19:$M$1126,4,FALSE)/100</f>
        <v>4.3057730000000002E-2</v>
      </c>
      <c r="C432" s="280">
        <f>+VLOOKUP($A432,Cetes!$A$19:$M$1126,7,FALSE)/100</f>
        <v>4.3746770000000004E-2</v>
      </c>
      <c r="D432" s="280">
        <f>+VLOOKUP($A432,Cetes!$A$19:$M$1126,10,FALSE)/100</f>
        <v>4.601338E-2</v>
      </c>
      <c r="E432" s="280">
        <f>+VLOOKUP($A432,Cetes!$A$19:$M$1126,13,FALSE)/100</f>
        <v>4.9447099999999994E-2</v>
      </c>
      <c r="F432" s="280">
        <f t="shared" si="25"/>
        <v>1.03023E-3</v>
      </c>
      <c r="G432" s="280">
        <f t="shared" si="26"/>
        <v>4.4672000000000461E-4</v>
      </c>
      <c r="H432" s="280">
        <f t="shared" si="27"/>
        <v>1.1263000000000245E-4</v>
      </c>
      <c r="I432" s="280">
        <f t="shared" si="28"/>
        <v>4.4287999999999272E-4</v>
      </c>
    </row>
    <row r="433" spans="1:9" x14ac:dyDescent="0.25">
      <c r="A433" s="1">
        <f>+'Ejercicio 8'!B446</f>
        <v>42628</v>
      </c>
      <c r="B433" s="280">
        <f>+VLOOKUP($A433,Cetes!$A$19:$M$1126,4,FALSE)/100</f>
        <v>4.2993569999999995E-2</v>
      </c>
      <c r="C433" s="280">
        <f>+VLOOKUP($A433,Cetes!$A$19:$M$1126,7,FALSE)/100</f>
        <v>4.3435139999999997E-2</v>
      </c>
      <c r="D433" s="280">
        <f>+VLOOKUP($A433,Cetes!$A$19:$M$1126,10,FALSE)/100</f>
        <v>4.6232969999999998E-2</v>
      </c>
      <c r="E433" s="280">
        <f>+VLOOKUP($A433,Cetes!$A$19:$M$1126,13,FALSE)/100</f>
        <v>4.9500000000000002E-2</v>
      </c>
      <c r="F433" s="280">
        <f t="shared" si="25"/>
        <v>-6.4160000000007544E-5</v>
      </c>
      <c r="G433" s="280">
        <f t="shared" si="26"/>
        <v>-3.1163000000000718E-4</v>
      </c>
      <c r="H433" s="280">
        <f t="shared" si="27"/>
        <v>2.1958999999999868E-4</v>
      </c>
      <c r="I433" s="280">
        <f t="shared" si="28"/>
        <v>5.2900000000008496E-5</v>
      </c>
    </row>
    <row r="434" spans="1:9" x14ac:dyDescent="0.25">
      <c r="A434" s="1">
        <f>+'Ejercicio 8'!B447</f>
        <v>42632</v>
      </c>
      <c r="B434" s="280">
        <f>+VLOOKUP($A434,Cetes!$A$19:$M$1126,4,FALSE)/100</f>
        <v>4.3207099999999998E-2</v>
      </c>
      <c r="C434" s="280">
        <f>+VLOOKUP($A434,Cetes!$A$19:$M$1126,7,FALSE)/100</f>
        <v>4.4414420000000003E-2</v>
      </c>
      <c r="D434" s="280">
        <f>+VLOOKUP($A434,Cetes!$A$19:$M$1126,10,FALSE)/100</f>
        <v>4.657973E-2</v>
      </c>
      <c r="E434" s="280">
        <f>+VLOOKUP($A434,Cetes!$A$19:$M$1126,13,FALSE)/100</f>
        <v>5.0104139999999998E-2</v>
      </c>
      <c r="F434" s="280">
        <f t="shared" si="25"/>
        <v>2.1353000000000344E-4</v>
      </c>
      <c r="G434" s="280">
        <f t="shared" si="26"/>
        <v>9.7928000000000598E-4</v>
      </c>
      <c r="H434" s="280">
        <f t="shared" si="27"/>
        <v>3.4676000000000151E-4</v>
      </c>
      <c r="I434" s="280">
        <f t="shared" si="28"/>
        <v>6.0413999999999607E-4</v>
      </c>
    </row>
    <row r="435" spans="1:9" x14ac:dyDescent="0.25">
      <c r="A435" s="1">
        <f>+'Ejercicio 8'!B448</f>
        <v>42633</v>
      </c>
      <c r="B435" s="280">
        <f>+VLOOKUP($A435,Cetes!$A$19:$M$1126,4,FALSE)/100</f>
        <v>4.2699470000000003E-2</v>
      </c>
      <c r="C435" s="280">
        <f>+VLOOKUP($A435,Cetes!$A$19:$M$1126,7,FALSE)/100</f>
        <v>4.4810269999999999E-2</v>
      </c>
      <c r="D435" s="280">
        <f>+VLOOKUP($A435,Cetes!$A$19:$M$1126,10,FALSE)/100</f>
        <v>4.7399899999999995E-2</v>
      </c>
      <c r="E435" s="280">
        <f>+VLOOKUP($A435,Cetes!$A$19:$M$1126,13,FALSE)/100</f>
        <v>5.0991419999999996E-2</v>
      </c>
      <c r="F435" s="280">
        <f t="shared" si="25"/>
        <v>-5.0762999999999503E-4</v>
      </c>
      <c r="G435" s="280">
        <f t="shared" si="26"/>
        <v>3.958499999999962E-4</v>
      </c>
      <c r="H435" s="280">
        <f t="shared" si="27"/>
        <v>8.2016999999999507E-4</v>
      </c>
      <c r="I435" s="280">
        <f t="shared" si="28"/>
        <v>8.8727999999999724E-4</v>
      </c>
    </row>
    <row r="436" spans="1:9" x14ac:dyDescent="0.25">
      <c r="A436" s="1">
        <f>+'Ejercicio 8'!B449</f>
        <v>42634</v>
      </c>
      <c r="B436" s="280">
        <f>+VLOOKUP($A436,Cetes!$A$19:$M$1126,4,FALSE)/100</f>
        <v>4.2700769999999999E-2</v>
      </c>
      <c r="C436" s="280">
        <f>+VLOOKUP($A436,Cetes!$A$19:$M$1126,7,FALSE)/100</f>
        <v>4.4859869999999996E-2</v>
      </c>
      <c r="D436" s="280">
        <f>+VLOOKUP($A436,Cetes!$A$19:$M$1126,10,FALSE)/100</f>
        <v>4.7986910000000001E-2</v>
      </c>
      <c r="E436" s="280">
        <f>+VLOOKUP($A436,Cetes!$A$19:$M$1126,13,FALSE)/100</f>
        <v>5.0743340000000005E-2</v>
      </c>
      <c r="F436" s="280">
        <f t="shared" si="25"/>
        <v>1.299999999995749E-6</v>
      </c>
      <c r="G436" s="280">
        <f t="shared" si="26"/>
        <v>4.9599999999996869E-5</v>
      </c>
      <c r="H436" s="280">
        <f t="shared" si="27"/>
        <v>5.8701000000000586E-4</v>
      </c>
      <c r="I436" s="280">
        <f t="shared" si="28"/>
        <v>-2.4807999999999081E-4</v>
      </c>
    </row>
    <row r="437" spans="1:9" x14ac:dyDescent="0.25">
      <c r="A437" s="1">
        <f>+'Ejercicio 8'!B450</f>
        <v>42635</v>
      </c>
      <c r="B437" s="280">
        <f>+VLOOKUP($A437,Cetes!$A$19:$M$1126,4,FALSE)/100</f>
        <v>4.2760600000000003E-2</v>
      </c>
      <c r="C437" s="280">
        <f>+VLOOKUP($A437,Cetes!$A$19:$M$1126,7,FALSE)/100</f>
        <v>4.5521810000000003E-2</v>
      </c>
      <c r="D437" s="280">
        <f>+VLOOKUP($A437,Cetes!$A$19:$M$1126,10,FALSE)/100</f>
        <v>4.8123659999999999E-2</v>
      </c>
      <c r="E437" s="280">
        <f>+VLOOKUP($A437,Cetes!$A$19:$M$1126,13,FALSE)/100</f>
        <v>5.0800029999999996E-2</v>
      </c>
      <c r="F437" s="280">
        <f t="shared" si="25"/>
        <v>5.9830000000003769E-5</v>
      </c>
      <c r="G437" s="280">
        <f t="shared" si="26"/>
        <v>6.6194000000000669E-4</v>
      </c>
      <c r="H437" s="280">
        <f t="shared" si="27"/>
        <v>1.3674999999999798E-4</v>
      </c>
      <c r="I437" s="280">
        <f t="shared" si="28"/>
        <v>5.6689999999991192E-5</v>
      </c>
    </row>
    <row r="438" spans="1:9" x14ac:dyDescent="0.25">
      <c r="A438" s="1">
        <f>+'Ejercicio 8'!B451</f>
        <v>42636</v>
      </c>
      <c r="B438" s="280">
        <f>+VLOOKUP($A438,Cetes!$A$19:$M$1126,4,FALSE)/100</f>
        <v>4.3322979999999997E-2</v>
      </c>
      <c r="C438" s="280">
        <f>+VLOOKUP($A438,Cetes!$A$19:$M$1126,7,FALSE)/100</f>
        <v>4.6343170000000003E-2</v>
      </c>
      <c r="D438" s="280">
        <f>+VLOOKUP($A438,Cetes!$A$19:$M$1126,10,FALSE)/100</f>
        <v>4.8766499999999997E-2</v>
      </c>
      <c r="E438" s="280">
        <f>+VLOOKUP($A438,Cetes!$A$19:$M$1126,13,FALSE)/100</f>
        <v>5.1600050000000001E-2</v>
      </c>
      <c r="F438" s="280">
        <f t="shared" si="25"/>
        <v>5.6237999999999427E-4</v>
      </c>
      <c r="G438" s="280">
        <f t="shared" si="26"/>
        <v>8.2136000000000015E-4</v>
      </c>
      <c r="H438" s="280">
        <f t="shared" si="27"/>
        <v>6.4283999999999869E-4</v>
      </c>
      <c r="I438" s="280">
        <f t="shared" si="28"/>
        <v>8.0002000000000545E-4</v>
      </c>
    </row>
    <row r="439" spans="1:9" x14ac:dyDescent="0.25">
      <c r="A439" s="1">
        <f>+'Ejercicio 8'!B452</f>
        <v>42639</v>
      </c>
      <c r="B439" s="280">
        <f>+VLOOKUP($A439,Cetes!$A$19:$M$1126,4,FALSE)/100</f>
        <v>4.493772E-2</v>
      </c>
      <c r="C439" s="280">
        <f>+VLOOKUP($A439,Cetes!$A$19:$M$1126,7,FALSE)/100</f>
        <v>4.6628119999999995E-2</v>
      </c>
      <c r="D439" s="280">
        <f>+VLOOKUP($A439,Cetes!$A$19:$M$1126,10,FALSE)/100</f>
        <v>4.9169320000000002E-2</v>
      </c>
      <c r="E439" s="280">
        <f>+VLOOKUP($A439,Cetes!$A$19:$M$1126,13,FALSE)/100</f>
        <v>5.1841350000000001E-2</v>
      </c>
      <c r="F439" s="280">
        <f t="shared" si="25"/>
        <v>1.6147400000000034E-3</v>
      </c>
      <c r="G439" s="280">
        <f t="shared" si="26"/>
        <v>2.8494999999999215E-4</v>
      </c>
      <c r="H439" s="280">
        <f t="shared" si="27"/>
        <v>4.0282000000000512E-4</v>
      </c>
      <c r="I439" s="280">
        <f t="shared" si="28"/>
        <v>2.4129999999999985E-4</v>
      </c>
    </row>
    <row r="440" spans="1:9" x14ac:dyDescent="0.25">
      <c r="A440" s="1">
        <f>+'Ejercicio 8'!B453</f>
        <v>42640</v>
      </c>
      <c r="B440" s="280">
        <f>+VLOOKUP($A440,Cetes!$A$19:$M$1126,4,FALSE)/100</f>
        <v>4.3151159999999994E-2</v>
      </c>
      <c r="C440" s="280">
        <f>+VLOOKUP($A440,Cetes!$A$19:$M$1126,7,FALSE)/100</f>
        <v>4.6595459999999998E-2</v>
      </c>
      <c r="D440" s="280">
        <f>+VLOOKUP($A440,Cetes!$A$19:$M$1126,10,FALSE)/100</f>
        <v>4.9126830000000003E-2</v>
      </c>
      <c r="E440" s="280">
        <f>+VLOOKUP($A440,Cetes!$A$19:$M$1126,13,FALSE)/100</f>
        <v>5.1200020000000006E-2</v>
      </c>
      <c r="F440" s="280">
        <f t="shared" si="25"/>
        <v>-1.7865600000000065E-3</v>
      </c>
      <c r="G440" s="280">
        <f t="shared" si="26"/>
        <v>-3.2659999999996858E-5</v>
      </c>
      <c r="H440" s="280">
        <f t="shared" si="27"/>
        <v>-4.2489999999999195E-5</v>
      </c>
      <c r="I440" s="280">
        <f t="shared" si="28"/>
        <v>-6.4132999999999551E-4</v>
      </c>
    </row>
    <row r="441" spans="1:9" x14ac:dyDescent="0.25">
      <c r="A441" s="1">
        <f>+'Ejercicio 8'!B454</f>
        <v>42641</v>
      </c>
      <c r="B441" s="280">
        <f>+VLOOKUP($A441,Cetes!$A$19:$M$1126,4,FALSE)/100</f>
        <v>4.2804399999999992E-2</v>
      </c>
      <c r="C441" s="280">
        <f>+VLOOKUP($A441,Cetes!$A$19:$M$1126,7,FALSE)/100</f>
        <v>4.7062670000000001E-2</v>
      </c>
      <c r="D441" s="280">
        <f>+VLOOKUP($A441,Cetes!$A$19:$M$1126,10,FALSE)/100</f>
        <v>4.8301679999999993E-2</v>
      </c>
      <c r="E441" s="280">
        <f>+VLOOKUP($A441,Cetes!$A$19:$M$1126,13,FALSE)/100</f>
        <v>5.1123370000000001E-2</v>
      </c>
      <c r="F441" s="280">
        <f t="shared" si="25"/>
        <v>-3.4676000000000151E-4</v>
      </c>
      <c r="G441" s="280">
        <f t="shared" si="26"/>
        <v>4.6721000000000262E-4</v>
      </c>
      <c r="H441" s="280">
        <f t="shared" si="27"/>
        <v>-8.251500000000106E-4</v>
      </c>
      <c r="I441" s="280">
        <f t="shared" si="28"/>
        <v>-7.6650000000004492E-5</v>
      </c>
    </row>
    <row r="442" spans="1:9" x14ac:dyDescent="0.25">
      <c r="A442" s="1">
        <f>+'Ejercicio 8'!B455</f>
        <v>42642</v>
      </c>
      <c r="B442" s="280">
        <f>+VLOOKUP($A442,Cetes!$A$19:$M$1126,4,FALSE)/100</f>
        <v>4.6992989999999998E-2</v>
      </c>
      <c r="C442" s="280">
        <f>+VLOOKUP($A442,Cetes!$A$19:$M$1126,7,FALSE)/100</f>
        <v>4.8067760000000001E-2</v>
      </c>
      <c r="D442" s="280">
        <f>+VLOOKUP($A442,Cetes!$A$19:$M$1126,10,FALSE)/100</f>
        <v>4.9700080000000001E-2</v>
      </c>
      <c r="E442" s="280">
        <f>+VLOOKUP($A442,Cetes!$A$19:$M$1126,13,FALSE)/100</f>
        <v>5.1951200000000003E-2</v>
      </c>
      <c r="F442" s="280">
        <f t="shared" si="25"/>
        <v>4.1885900000000059E-3</v>
      </c>
      <c r="G442" s="280">
        <f t="shared" si="26"/>
        <v>1.0050900000000001E-3</v>
      </c>
      <c r="H442" s="280">
        <f t="shared" si="27"/>
        <v>1.398400000000008E-3</v>
      </c>
      <c r="I442" s="280">
        <f t="shared" si="28"/>
        <v>8.2783000000000162E-4</v>
      </c>
    </row>
    <row r="443" spans="1:9" x14ac:dyDescent="0.25">
      <c r="A443" s="1">
        <f>+'Ejercicio 8'!B456</f>
        <v>42643</v>
      </c>
      <c r="B443" s="280">
        <f>+VLOOKUP($A443,Cetes!$A$19:$M$1126,4,FALSE)/100</f>
        <v>4.6856090000000003E-2</v>
      </c>
      <c r="C443" s="280">
        <f>+VLOOKUP($A443,Cetes!$A$19:$M$1126,7,FALSE)/100</f>
        <v>4.8285929999999998E-2</v>
      </c>
      <c r="D443" s="280">
        <f>+VLOOKUP($A443,Cetes!$A$19:$M$1126,10,FALSE)/100</f>
        <v>4.9900050000000001E-2</v>
      </c>
      <c r="E443" s="280">
        <f>+VLOOKUP($A443,Cetes!$A$19:$M$1126,13,FALSE)/100</f>
        <v>5.2475620000000001E-2</v>
      </c>
      <c r="F443" s="280">
        <f t="shared" si="25"/>
        <v>-1.3689999999999536E-4</v>
      </c>
      <c r="G443" s="280">
        <f t="shared" si="26"/>
        <v>2.181699999999967E-4</v>
      </c>
      <c r="H443" s="280">
        <f t="shared" si="27"/>
        <v>1.999700000000007E-4</v>
      </c>
      <c r="I443" s="280">
        <f t="shared" si="28"/>
        <v>5.2441999999999767E-4</v>
      </c>
    </row>
    <row r="444" spans="1:9" x14ac:dyDescent="0.25">
      <c r="A444" s="1">
        <f>+'Ejercicio 8'!B457</f>
        <v>42646</v>
      </c>
      <c r="B444" s="280">
        <f>+VLOOKUP($A444,Cetes!$A$19:$M$1126,4,FALSE)/100</f>
        <v>4.6910250000000001E-2</v>
      </c>
      <c r="C444" s="280">
        <f>+VLOOKUP($A444,Cetes!$A$19:$M$1126,7,FALSE)/100</f>
        <v>4.8338859999999997E-2</v>
      </c>
      <c r="D444" s="280">
        <f>+VLOOKUP($A444,Cetes!$A$19:$M$1126,10,FALSE)/100</f>
        <v>4.9900019999999996E-2</v>
      </c>
      <c r="E444" s="280">
        <f>+VLOOKUP($A444,Cetes!$A$19:$M$1126,13,FALSE)/100</f>
        <v>5.2527679999999993E-2</v>
      </c>
      <c r="F444" s="280">
        <f t="shared" si="25"/>
        <v>5.4159999999997543E-5</v>
      </c>
      <c r="G444" s="280">
        <f t="shared" si="26"/>
        <v>5.2929999999999644E-5</v>
      </c>
      <c r="H444" s="280">
        <f t="shared" si="27"/>
        <v>-3.0000000005026006E-8</v>
      </c>
      <c r="I444" s="280">
        <f t="shared" si="28"/>
        <v>5.2059999999992668E-5</v>
      </c>
    </row>
    <row r="445" spans="1:9" x14ac:dyDescent="0.25">
      <c r="A445" s="1">
        <f>+'Ejercicio 8'!B458</f>
        <v>42647</v>
      </c>
      <c r="B445" s="280">
        <f>+VLOOKUP($A445,Cetes!$A$19:$M$1126,4,FALSE)/100</f>
        <v>4.6332570000000003E-2</v>
      </c>
      <c r="C445" s="280">
        <f>+VLOOKUP($A445,Cetes!$A$19:$M$1126,7,FALSE)/100</f>
        <v>4.8053220000000001E-2</v>
      </c>
      <c r="D445" s="280">
        <f>+VLOOKUP($A445,Cetes!$A$19:$M$1126,10,FALSE)/100</f>
        <v>5.063049E-2</v>
      </c>
      <c r="E445" s="280">
        <f>+VLOOKUP($A445,Cetes!$A$19:$M$1126,13,FALSE)/100</f>
        <v>5.193979E-2</v>
      </c>
      <c r="F445" s="280">
        <f t="shared" si="25"/>
        <v>-5.7767999999999708E-4</v>
      </c>
      <c r="G445" s="280">
        <f t="shared" si="26"/>
        <v>-2.8563999999999673E-4</v>
      </c>
      <c r="H445" s="280">
        <f t="shared" si="27"/>
        <v>7.3047000000000389E-4</v>
      </c>
      <c r="I445" s="280">
        <f t="shared" si="28"/>
        <v>-5.878899999999937E-4</v>
      </c>
    </row>
    <row r="446" spans="1:9" x14ac:dyDescent="0.25">
      <c r="A446" s="1">
        <f>+'Ejercicio 8'!B459</f>
        <v>42648</v>
      </c>
      <c r="B446" s="280">
        <f>+VLOOKUP($A446,Cetes!$A$19:$M$1126,4,FALSE)/100</f>
        <v>4.6320379999999994E-2</v>
      </c>
      <c r="C446" s="280">
        <f>+VLOOKUP($A446,Cetes!$A$19:$M$1126,7,FALSE)/100</f>
        <v>4.8279300000000004E-2</v>
      </c>
      <c r="D446" s="280">
        <f>+VLOOKUP($A446,Cetes!$A$19:$M$1126,10,FALSE)/100</f>
        <v>5.0550829999999998E-2</v>
      </c>
      <c r="E446" s="280">
        <f>+VLOOKUP($A446,Cetes!$A$19:$M$1126,13,FALSE)/100</f>
        <v>5.2528050000000007E-2</v>
      </c>
      <c r="F446" s="280">
        <f t="shared" si="25"/>
        <v>-1.2190000000009138E-5</v>
      </c>
      <c r="G446" s="280">
        <f t="shared" si="26"/>
        <v>2.260800000000035E-4</v>
      </c>
      <c r="H446" s="280">
        <f t="shared" si="27"/>
        <v>-7.9660000000002229E-5</v>
      </c>
      <c r="I446" s="280">
        <f t="shared" si="28"/>
        <v>5.8826000000000711E-4</v>
      </c>
    </row>
    <row r="447" spans="1:9" x14ac:dyDescent="0.25">
      <c r="A447" s="1">
        <f>+'Ejercicio 8'!B460</f>
        <v>42649</v>
      </c>
      <c r="B447" s="280">
        <f>+VLOOKUP($A447,Cetes!$A$19:$M$1126,4,FALSE)/100</f>
        <v>4.6913989999999996E-2</v>
      </c>
      <c r="C447" s="280">
        <f>+VLOOKUP($A447,Cetes!$A$19:$M$1126,7,FALSE)/100</f>
        <v>4.8460110000000001E-2</v>
      </c>
      <c r="D447" s="280">
        <f>+VLOOKUP($A447,Cetes!$A$19:$M$1126,10,FALSE)/100</f>
        <v>5.0515730000000002E-2</v>
      </c>
      <c r="E447" s="280">
        <f>+VLOOKUP($A447,Cetes!$A$19:$M$1126,13,FALSE)/100</f>
        <v>5.2300019999999996E-2</v>
      </c>
      <c r="F447" s="280">
        <f t="shared" si="25"/>
        <v>5.9361000000000136E-4</v>
      </c>
      <c r="G447" s="280">
        <f t="shared" si="26"/>
        <v>1.8080999999999653E-4</v>
      </c>
      <c r="H447" s="280">
        <f t="shared" si="27"/>
        <v>-3.5099999999996245E-5</v>
      </c>
      <c r="I447" s="280">
        <f t="shared" si="28"/>
        <v>-2.28030000000011E-4</v>
      </c>
    </row>
    <row r="448" spans="1:9" x14ac:dyDescent="0.25">
      <c r="A448" s="1">
        <f>+'Ejercicio 8'!B461</f>
        <v>42650</v>
      </c>
      <c r="B448" s="280">
        <f>+VLOOKUP($A448,Cetes!$A$19:$M$1126,4,FALSE)/100</f>
        <v>4.6998420000000006E-2</v>
      </c>
      <c r="C448" s="280">
        <f>+VLOOKUP($A448,Cetes!$A$19:$M$1126,7,FALSE)/100</f>
        <v>4.8689539999999996E-2</v>
      </c>
      <c r="D448" s="280">
        <f>+VLOOKUP($A448,Cetes!$A$19:$M$1126,10,FALSE)/100</f>
        <v>5.0508770000000001E-2</v>
      </c>
      <c r="E448" s="280">
        <f>+VLOOKUP($A448,Cetes!$A$19:$M$1126,13,FALSE)/100</f>
        <v>5.2590440000000002E-2</v>
      </c>
      <c r="F448" s="280">
        <f t="shared" si="25"/>
        <v>8.443000000001033E-5</v>
      </c>
      <c r="G448" s="280">
        <f t="shared" si="26"/>
        <v>2.2942999999999575E-4</v>
      </c>
      <c r="H448" s="280">
        <f t="shared" si="27"/>
        <v>-6.9600000000002993E-6</v>
      </c>
      <c r="I448" s="280">
        <f t="shared" si="28"/>
        <v>2.9042000000000651E-4</v>
      </c>
    </row>
    <row r="449" spans="1:9" x14ac:dyDescent="0.25">
      <c r="A449" s="1">
        <f>+'Ejercicio 8'!B462</f>
        <v>42653</v>
      </c>
      <c r="B449" s="280">
        <f>+VLOOKUP($A449,Cetes!$A$19:$M$1126,4,FALSE)/100</f>
        <v>4.6932889999999998E-2</v>
      </c>
      <c r="C449" s="280">
        <f>+VLOOKUP($A449,Cetes!$A$19:$M$1126,7,FALSE)/100</f>
        <v>4.840705E-2</v>
      </c>
      <c r="D449" s="280">
        <f>+VLOOKUP($A449,Cetes!$A$19:$M$1126,10,FALSE)/100</f>
        <v>5.0486139999999999E-2</v>
      </c>
      <c r="E449" s="280">
        <f>+VLOOKUP($A449,Cetes!$A$19:$M$1126,13,FALSE)/100</f>
        <v>5.245068E-2</v>
      </c>
      <c r="F449" s="280">
        <f t="shared" si="25"/>
        <v>-6.5530000000008082E-5</v>
      </c>
      <c r="G449" s="280">
        <f t="shared" si="26"/>
        <v>-2.8248999999999636E-4</v>
      </c>
      <c r="H449" s="280">
        <f t="shared" si="27"/>
        <v>-2.2630000000002648E-5</v>
      </c>
      <c r="I449" s="280">
        <f t="shared" si="28"/>
        <v>-1.3976000000000266E-4</v>
      </c>
    </row>
    <row r="450" spans="1:9" x14ac:dyDescent="0.25">
      <c r="A450" s="1">
        <f>+'Ejercicio 8'!B463</f>
        <v>42654</v>
      </c>
      <c r="B450" s="280">
        <f>+VLOOKUP($A450,Cetes!$A$19:$M$1126,4,FALSE)/100</f>
        <v>4.6987589999999996E-2</v>
      </c>
      <c r="C450" s="280">
        <f>+VLOOKUP($A450,Cetes!$A$19:$M$1126,7,FALSE)/100</f>
        <v>4.8426710000000005E-2</v>
      </c>
      <c r="D450" s="280">
        <f>+VLOOKUP($A450,Cetes!$A$19:$M$1126,10,FALSE)/100</f>
        <v>5.0232369999999998E-2</v>
      </c>
      <c r="E450" s="280">
        <f>+VLOOKUP($A450,Cetes!$A$19:$M$1126,13,FALSE)/100</f>
        <v>5.2199950000000002E-2</v>
      </c>
      <c r="F450" s="280">
        <f t="shared" si="25"/>
        <v>5.4699999999997806E-5</v>
      </c>
      <c r="G450" s="280">
        <f t="shared" si="26"/>
        <v>1.9660000000004674E-5</v>
      </c>
      <c r="H450" s="280">
        <f t="shared" si="27"/>
        <v>-2.5377000000000038E-4</v>
      </c>
      <c r="I450" s="280">
        <f t="shared" si="28"/>
        <v>-2.5072999999999762E-4</v>
      </c>
    </row>
    <row r="451" spans="1:9" x14ac:dyDescent="0.25">
      <c r="A451" s="1">
        <f>+'Ejercicio 8'!B464</f>
        <v>42655</v>
      </c>
      <c r="B451" s="280">
        <f>+VLOOKUP($A451,Cetes!$A$19:$M$1126,4,FALSE)/100</f>
        <v>4.6837129999999998E-2</v>
      </c>
      <c r="C451" s="280">
        <f>+VLOOKUP($A451,Cetes!$A$19:$M$1126,7,FALSE)/100</f>
        <v>4.8213449999999998E-2</v>
      </c>
      <c r="D451" s="280">
        <f>+VLOOKUP($A451,Cetes!$A$19:$M$1126,10,FALSE)/100</f>
        <v>5.0033219999999996E-2</v>
      </c>
      <c r="E451" s="280">
        <f>+VLOOKUP($A451,Cetes!$A$19:$M$1126,13,FALSE)/100</f>
        <v>5.2477940000000001E-2</v>
      </c>
      <c r="F451" s="280">
        <f t="shared" si="25"/>
        <v>-1.504599999999981E-4</v>
      </c>
      <c r="G451" s="280">
        <f t="shared" si="26"/>
        <v>-2.1326000000000678E-4</v>
      </c>
      <c r="H451" s="280">
        <f t="shared" si="27"/>
        <v>-1.991500000000021E-4</v>
      </c>
      <c r="I451" s="280">
        <f t="shared" si="28"/>
        <v>2.7798999999999879E-4</v>
      </c>
    </row>
    <row r="452" spans="1:9" x14ac:dyDescent="0.25">
      <c r="A452" s="1">
        <f>+'Ejercicio 8'!B465</f>
        <v>42656</v>
      </c>
      <c r="B452" s="280">
        <f>+VLOOKUP($A452,Cetes!$A$19:$M$1126,4,FALSE)/100</f>
        <v>4.710437E-2</v>
      </c>
      <c r="C452" s="280">
        <f>+VLOOKUP($A452,Cetes!$A$19:$M$1126,7,FALSE)/100</f>
        <v>4.8599959999999998E-2</v>
      </c>
      <c r="D452" s="280">
        <f>+VLOOKUP($A452,Cetes!$A$19:$M$1126,10,FALSE)/100</f>
        <v>5.0299940000000001E-2</v>
      </c>
      <c r="E452" s="280">
        <f>+VLOOKUP($A452,Cetes!$A$19:$M$1126,13,FALSE)/100</f>
        <v>5.2399849999999998E-2</v>
      </c>
      <c r="F452" s="280">
        <f t="shared" si="25"/>
        <v>2.6724000000000192E-4</v>
      </c>
      <c r="G452" s="280">
        <f t="shared" si="26"/>
        <v>3.8650999999999963E-4</v>
      </c>
      <c r="H452" s="280">
        <f t="shared" si="27"/>
        <v>2.6672000000000501E-4</v>
      </c>
      <c r="I452" s="280">
        <f t="shared" si="28"/>
        <v>-7.8090000000002879E-5</v>
      </c>
    </row>
    <row r="453" spans="1:9" x14ac:dyDescent="0.25">
      <c r="A453" s="1">
        <f>+'Ejercicio 8'!B466</f>
        <v>42657</v>
      </c>
      <c r="B453" s="280">
        <f>+VLOOKUP($A453,Cetes!$A$19:$M$1126,4,FALSE)/100</f>
        <v>4.7300540000000002E-2</v>
      </c>
      <c r="C453" s="280">
        <f>+VLOOKUP($A453,Cetes!$A$19:$M$1126,7,FALSE)/100</f>
        <v>4.8585039999999996E-2</v>
      </c>
      <c r="D453" s="280">
        <f>+VLOOKUP($A453,Cetes!$A$19:$M$1126,10,FALSE)/100</f>
        <v>5.0189879999999999E-2</v>
      </c>
      <c r="E453" s="280">
        <f>+VLOOKUP($A453,Cetes!$A$19:$M$1126,13,FALSE)/100</f>
        <v>5.1764440000000002E-2</v>
      </c>
      <c r="F453" s="280">
        <f t="shared" si="25"/>
        <v>1.9617000000000245E-4</v>
      </c>
      <c r="G453" s="280">
        <f t="shared" si="26"/>
        <v>-1.4920000000001599E-5</v>
      </c>
      <c r="H453" s="280">
        <f t="shared" si="27"/>
        <v>-1.100600000000021E-4</v>
      </c>
      <c r="I453" s="280">
        <f t="shared" si="28"/>
        <v>-6.3540999999999598E-4</v>
      </c>
    </row>
    <row r="454" spans="1:9" x14ac:dyDescent="0.25">
      <c r="A454" s="1">
        <f>+'Ejercicio 8'!B467</f>
        <v>42660</v>
      </c>
      <c r="B454" s="280">
        <f>+VLOOKUP($A454,Cetes!$A$19:$M$1126,4,FALSE)/100</f>
        <v>4.719251E-2</v>
      </c>
      <c r="C454" s="280">
        <f>+VLOOKUP($A454,Cetes!$A$19:$M$1126,7,FALSE)/100</f>
        <v>4.8100009999999999E-2</v>
      </c>
      <c r="D454" s="280">
        <f>+VLOOKUP($A454,Cetes!$A$19:$M$1126,10,FALSE)/100</f>
        <v>4.9929560000000005E-2</v>
      </c>
      <c r="E454" s="280">
        <f>+VLOOKUP($A454,Cetes!$A$19:$M$1126,13,FALSE)/100</f>
        <v>5.1763839999999998E-2</v>
      </c>
      <c r="F454" s="280">
        <f t="shared" ref="F454:F517" si="29">+B454-B453</f>
        <v>-1.0803000000000201E-4</v>
      </c>
      <c r="G454" s="280">
        <f t="shared" ref="G454:G517" si="30">+C454-C453</f>
        <v>-4.8502999999999741E-4</v>
      </c>
      <c r="H454" s="280">
        <f t="shared" ref="H454:H517" si="31">+D454-D453</f>
        <v>-2.6031999999999444E-4</v>
      </c>
      <c r="I454" s="280">
        <f t="shared" ref="I454:I517" si="32">+E454-E453</f>
        <v>-6.0000000000337561E-7</v>
      </c>
    </row>
    <row r="455" spans="1:9" x14ac:dyDescent="0.25">
      <c r="A455" s="1">
        <f>+'Ejercicio 8'!B468</f>
        <v>42661</v>
      </c>
      <c r="B455" s="280">
        <f>+VLOOKUP($A455,Cetes!$A$19:$M$1126,4,FALSE)/100</f>
        <v>4.6713610000000003E-2</v>
      </c>
      <c r="C455" s="280">
        <f>+VLOOKUP($A455,Cetes!$A$19:$M$1126,7,FALSE)/100</f>
        <v>4.8169290000000003E-2</v>
      </c>
      <c r="D455" s="280">
        <f>+VLOOKUP($A455,Cetes!$A$19:$M$1126,10,FALSE)/100</f>
        <v>4.9699999999999994E-2</v>
      </c>
      <c r="E455" s="280">
        <f>+VLOOKUP($A455,Cetes!$A$19:$M$1126,13,FALSE)/100</f>
        <v>5.13225E-2</v>
      </c>
      <c r="F455" s="280">
        <f t="shared" si="29"/>
        <v>-4.7889999999999738E-4</v>
      </c>
      <c r="G455" s="280">
        <f t="shared" si="30"/>
        <v>6.9280000000004893E-5</v>
      </c>
      <c r="H455" s="280">
        <f t="shared" si="31"/>
        <v>-2.2956000000001059E-4</v>
      </c>
      <c r="I455" s="280">
        <f t="shared" si="32"/>
        <v>-4.413399999999984E-4</v>
      </c>
    </row>
    <row r="456" spans="1:9" x14ac:dyDescent="0.25">
      <c r="A456" s="1">
        <f>+'Ejercicio 8'!B469</f>
        <v>42662</v>
      </c>
      <c r="B456" s="280">
        <f>+VLOOKUP($A456,Cetes!$A$19:$M$1126,4,FALSE)/100</f>
        <v>4.6700540000000006E-2</v>
      </c>
      <c r="C456" s="280">
        <f>+VLOOKUP($A456,Cetes!$A$19:$M$1126,7,FALSE)/100</f>
        <v>4.8283199999999998E-2</v>
      </c>
      <c r="D456" s="280">
        <f>+VLOOKUP($A456,Cetes!$A$19:$M$1126,10,FALSE)/100</f>
        <v>4.9663320000000004E-2</v>
      </c>
      <c r="E456" s="280">
        <f>+VLOOKUP($A456,Cetes!$A$19:$M$1126,13,FALSE)/100</f>
        <v>5.165546E-2</v>
      </c>
      <c r="F456" s="280">
        <f t="shared" si="29"/>
        <v>-1.3069999999996973E-5</v>
      </c>
      <c r="G456" s="280">
        <f t="shared" si="30"/>
        <v>1.1390999999999485E-4</v>
      </c>
      <c r="H456" s="280">
        <f t="shared" si="31"/>
        <v>-3.6679999999990331E-5</v>
      </c>
      <c r="I456" s="280">
        <f t="shared" si="32"/>
        <v>3.329600000000002E-4</v>
      </c>
    </row>
    <row r="457" spans="1:9" x14ac:dyDescent="0.25">
      <c r="A457" s="1">
        <f>+'Ejercicio 8'!B470</f>
        <v>42663</v>
      </c>
      <c r="B457" s="280">
        <f>+VLOOKUP($A457,Cetes!$A$19:$M$1126,4,FALSE)/100</f>
        <v>4.6600580000000003E-2</v>
      </c>
      <c r="C457" s="280">
        <f>+VLOOKUP($A457,Cetes!$A$19:$M$1126,7,FALSE)/100</f>
        <v>4.8203129999999997E-2</v>
      </c>
      <c r="D457" s="280">
        <f>+VLOOKUP($A457,Cetes!$A$19:$M$1126,10,FALSE)/100</f>
        <v>4.9674909999999996E-2</v>
      </c>
      <c r="E457" s="280">
        <f>+VLOOKUP($A457,Cetes!$A$19:$M$1126,13,FALSE)/100</f>
        <v>5.1926629999999994E-2</v>
      </c>
      <c r="F457" s="280">
        <f t="shared" si="29"/>
        <v>-9.9960000000003102E-5</v>
      </c>
      <c r="G457" s="280">
        <f t="shared" si="30"/>
        <v>-8.0070000000001529E-5</v>
      </c>
      <c r="H457" s="280">
        <f t="shared" si="31"/>
        <v>1.1589999999991885E-5</v>
      </c>
      <c r="I457" s="280">
        <f t="shared" si="32"/>
        <v>2.7116999999999419E-4</v>
      </c>
    </row>
    <row r="458" spans="1:9" x14ac:dyDescent="0.25">
      <c r="A458" s="1">
        <f>+'Ejercicio 8'!B471</f>
        <v>42664</v>
      </c>
      <c r="B458" s="280">
        <f>+VLOOKUP($A458,Cetes!$A$19:$M$1126,4,FALSE)/100</f>
        <v>4.6422400000000003E-2</v>
      </c>
      <c r="C458" s="280">
        <f>+VLOOKUP($A458,Cetes!$A$19:$M$1126,7,FALSE)/100</f>
        <v>4.826217E-2</v>
      </c>
      <c r="D458" s="280">
        <f>+VLOOKUP($A458,Cetes!$A$19:$M$1126,10,FALSE)/100</f>
        <v>4.9782919999999994E-2</v>
      </c>
      <c r="E458" s="280">
        <f>+VLOOKUP($A458,Cetes!$A$19:$M$1126,13,FALSE)/100</f>
        <v>5.2081570000000001E-2</v>
      </c>
      <c r="F458" s="280">
        <f t="shared" si="29"/>
        <v>-1.7818000000000001E-4</v>
      </c>
      <c r="G458" s="280">
        <f t="shared" si="30"/>
        <v>5.9040000000003257E-5</v>
      </c>
      <c r="H458" s="280">
        <f t="shared" si="31"/>
        <v>1.0800999999999866E-4</v>
      </c>
      <c r="I458" s="280">
        <f t="shared" si="32"/>
        <v>1.5494000000000618E-4</v>
      </c>
    </row>
    <row r="459" spans="1:9" x14ac:dyDescent="0.25">
      <c r="A459" s="1">
        <f>+'Ejercicio 8'!B472</f>
        <v>42667</v>
      </c>
      <c r="B459" s="280">
        <f>+VLOOKUP($A459,Cetes!$A$19:$M$1126,4,FALSE)/100</f>
        <v>4.6499699999999998E-2</v>
      </c>
      <c r="C459" s="280">
        <f>+VLOOKUP($A459,Cetes!$A$19:$M$1126,7,FALSE)/100</f>
        <v>4.8499800000000003E-2</v>
      </c>
      <c r="D459" s="280">
        <f>+VLOOKUP($A459,Cetes!$A$19:$M$1126,10,FALSE)/100</f>
        <v>4.9951879999999997E-2</v>
      </c>
      <c r="E459" s="280">
        <f>+VLOOKUP($A459,Cetes!$A$19:$M$1126,13,FALSE)/100</f>
        <v>5.2140399999999996E-2</v>
      </c>
      <c r="F459" s="280">
        <f t="shared" si="29"/>
        <v>7.7299999999995428E-5</v>
      </c>
      <c r="G459" s="280">
        <f t="shared" si="30"/>
        <v>2.3763000000000256E-4</v>
      </c>
      <c r="H459" s="280">
        <f t="shared" si="31"/>
        <v>1.6896000000000272E-4</v>
      </c>
      <c r="I459" s="280">
        <f t="shared" si="32"/>
        <v>5.882999999999583E-5</v>
      </c>
    </row>
    <row r="460" spans="1:9" x14ac:dyDescent="0.25">
      <c r="A460" s="1">
        <f>+'Ejercicio 8'!B473</f>
        <v>42668</v>
      </c>
      <c r="B460" s="280">
        <f>+VLOOKUP($A460,Cetes!$A$19:$M$1126,4,FALSE)/100</f>
        <v>4.6499470000000001E-2</v>
      </c>
      <c r="C460" s="280">
        <f>+VLOOKUP($A460,Cetes!$A$19:$M$1126,7,FALSE)/100</f>
        <v>4.8700010000000002E-2</v>
      </c>
      <c r="D460" s="280">
        <f>+VLOOKUP($A460,Cetes!$A$19:$M$1126,10,FALSE)/100</f>
        <v>4.9831300000000002E-2</v>
      </c>
      <c r="E460" s="280">
        <f>+VLOOKUP($A460,Cetes!$A$19:$M$1126,13,FALSE)/100</f>
        <v>5.2123249999999996E-2</v>
      </c>
      <c r="F460" s="280">
        <f t="shared" si="29"/>
        <v>-2.2999999999689935E-7</v>
      </c>
      <c r="G460" s="280">
        <f t="shared" si="30"/>
        <v>2.0020999999999928E-4</v>
      </c>
      <c r="H460" s="280">
        <f t="shared" si="31"/>
        <v>-1.2057999999999514E-4</v>
      </c>
      <c r="I460" s="280">
        <f t="shared" si="32"/>
        <v>-1.7150000000000498E-5</v>
      </c>
    </row>
    <row r="461" spans="1:9" x14ac:dyDescent="0.25">
      <c r="A461" s="1">
        <f>+'Ejercicio 8'!B474</f>
        <v>42669</v>
      </c>
      <c r="B461" s="280">
        <f>+VLOOKUP($A461,Cetes!$A$19:$M$1126,4,FALSE)/100</f>
        <v>4.6624829999999999E-2</v>
      </c>
      <c r="C461" s="280">
        <f>+VLOOKUP($A461,Cetes!$A$19:$M$1126,7,FALSE)/100</f>
        <v>4.8800119999999995E-2</v>
      </c>
      <c r="D461" s="280">
        <f>+VLOOKUP($A461,Cetes!$A$19:$M$1126,10,FALSE)/100</f>
        <v>4.9732760000000001E-2</v>
      </c>
      <c r="E461" s="280">
        <f>+VLOOKUP($A461,Cetes!$A$19:$M$1126,13,FALSE)/100</f>
        <v>5.2099949999999999E-2</v>
      </c>
      <c r="F461" s="280">
        <f t="shared" si="29"/>
        <v>1.2535999999999797E-4</v>
      </c>
      <c r="G461" s="280">
        <f t="shared" si="30"/>
        <v>1.0010999999999354E-4</v>
      </c>
      <c r="H461" s="280">
        <f t="shared" si="31"/>
        <v>-9.8540000000001127E-5</v>
      </c>
      <c r="I461" s="280">
        <f t="shared" si="32"/>
        <v>-2.3299999999996934E-5</v>
      </c>
    </row>
    <row r="462" spans="1:9" x14ac:dyDescent="0.25">
      <c r="A462" s="1">
        <f>+'Ejercicio 8'!B475</f>
        <v>42670</v>
      </c>
      <c r="B462" s="280">
        <f>+VLOOKUP($A462,Cetes!$A$19:$M$1126,4,FALSE)/100</f>
        <v>4.6389490000000005E-2</v>
      </c>
      <c r="C462" s="280">
        <f>+VLOOKUP($A462,Cetes!$A$19:$M$1126,7,FALSE)/100</f>
        <v>4.8899959999999999E-2</v>
      </c>
      <c r="D462" s="280">
        <f>+VLOOKUP($A462,Cetes!$A$19:$M$1126,10,FALSE)/100</f>
        <v>4.9629200000000005E-2</v>
      </c>
      <c r="E462" s="280">
        <f>+VLOOKUP($A462,Cetes!$A$19:$M$1126,13,FALSE)/100</f>
        <v>5.2000029999999996E-2</v>
      </c>
      <c r="F462" s="280">
        <f t="shared" si="29"/>
        <v>-2.3533999999999361E-4</v>
      </c>
      <c r="G462" s="280">
        <f t="shared" si="30"/>
        <v>9.9840000000003815E-5</v>
      </c>
      <c r="H462" s="280">
        <f t="shared" si="31"/>
        <v>-1.035599999999956E-4</v>
      </c>
      <c r="I462" s="280">
        <f t="shared" si="32"/>
        <v>-9.9920000000003339E-5</v>
      </c>
    </row>
    <row r="463" spans="1:9" x14ac:dyDescent="0.25">
      <c r="A463" s="1">
        <f>+'Ejercicio 8'!B476</f>
        <v>42671</v>
      </c>
      <c r="B463" s="280">
        <f>+VLOOKUP($A463,Cetes!$A$19:$M$1126,4,FALSE)/100</f>
        <v>4.6861460000000001E-2</v>
      </c>
      <c r="C463" s="280">
        <f>+VLOOKUP($A463,Cetes!$A$19:$M$1126,7,FALSE)/100</f>
        <v>4.8804699999999999E-2</v>
      </c>
      <c r="D463" s="280">
        <f>+VLOOKUP($A463,Cetes!$A$19:$M$1126,10,FALSE)/100</f>
        <v>4.9833999999999996E-2</v>
      </c>
      <c r="E463" s="280">
        <f>+VLOOKUP($A463,Cetes!$A$19:$M$1126,13,FALSE)/100</f>
        <v>5.2699999999999997E-2</v>
      </c>
      <c r="F463" s="280">
        <f t="shared" si="29"/>
        <v>4.7196999999999517E-4</v>
      </c>
      <c r="G463" s="280">
        <f t="shared" si="30"/>
        <v>-9.5259999999999789E-5</v>
      </c>
      <c r="H463" s="280">
        <f t="shared" si="31"/>
        <v>2.047999999999911E-4</v>
      </c>
      <c r="I463" s="280">
        <f t="shared" si="32"/>
        <v>6.9997000000000115E-4</v>
      </c>
    </row>
    <row r="464" spans="1:9" x14ac:dyDescent="0.25">
      <c r="A464" s="1">
        <f>+'Ejercicio 8'!B477</f>
        <v>42674</v>
      </c>
      <c r="B464" s="280">
        <f>+VLOOKUP($A464,Cetes!$A$19:$M$1126,4,FALSE)/100</f>
        <v>4.7239300000000005E-2</v>
      </c>
      <c r="C464" s="280">
        <f>+VLOOKUP($A464,Cetes!$A$19:$M$1126,7,FALSE)/100</f>
        <v>4.8802659999999998E-2</v>
      </c>
      <c r="D464" s="280">
        <f>+VLOOKUP($A464,Cetes!$A$19:$M$1126,10,FALSE)/100</f>
        <v>5.0400020000000004E-2</v>
      </c>
      <c r="E464" s="280">
        <f>+VLOOKUP($A464,Cetes!$A$19:$M$1126,13,FALSE)/100</f>
        <v>5.2643459999999996E-2</v>
      </c>
      <c r="F464" s="280">
        <f t="shared" si="29"/>
        <v>3.7784000000000428E-4</v>
      </c>
      <c r="G464" s="280">
        <f t="shared" si="30"/>
        <v>-2.0400000000017626E-6</v>
      </c>
      <c r="H464" s="280">
        <f t="shared" si="31"/>
        <v>5.6602000000000735E-4</v>
      </c>
      <c r="I464" s="280">
        <f t="shared" si="32"/>
        <v>-5.6540000000000756E-5</v>
      </c>
    </row>
    <row r="465" spans="1:9" x14ac:dyDescent="0.25">
      <c r="A465" s="1">
        <f>+'Ejercicio 8'!B478</f>
        <v>42675</v>
      </c>
      <c r="B465" s="280">
        <f>+VLOOKUP($A465,Cetes!$A$19:$M$1126,4,FALSE)/100</f>
        <v>4.7976520000000002E-2</v>
      </c>
      <c r="C465" s="280">
        <f>+VLOOKUP($A465,Cetes!$A$19:$M$1126,7,FALSE)/100</f>
        <v>4.9242860000000006E-2</v>
      </c>
      <c r="D465" s="280">
        <f>+VLOOKUP($A465,Cetes!$A$19:$M$1126,10,FALSE)/100</f>
        <v>5.0818729999999999E-2</v>
      </c>
      <c r="E465" s="280">
        <f>+VLOOKUP($A465,Cetes!$A$19:$M$1126,13,FALSE)/100</f>
        <v>5.33E-2</v>
      </c>
      <c r="F465" s="280">
        <f t="shared" si="29"/>
        <v>7.3721999999999677E-4</v>
      </c>
      <c r="G465" s="280">
        <f t="shared" si="30"/>
        <v>4.4020000000000864E-4</v>
      </c>
      <c r="H465" s="280">
        <f t="shared" si="31"/>
        <v>4.1870999999999575E-4</v>
      </c>
      <c r="I465" s="280">
        <f t="shared" si="32"/>
        <v>6.5654000000000406E-4</v>
      </c>
    </row>
    <row r="466" spans="1:9" x14ac:dyDescent="0.25">
      <c r="A466" s="1">
        <f>+'Ejercicio 8'!B479</f>
        <v>42677</v>
      </c>
      <c r="B466" s="280">
        <f>+VLOOKUP($A466,Cetes!$A$19:$M$1126,4,FALSE)/100</f>
        <v>4.8267530000000003E-2</v>
      </c>
      <c r="C466" s="280">
        <f>+VLOOKUP($A466,Cetes!$A$19:$M$1126,7,FALSE)/100</f>
        <v>5.0316280000000005E-2</v>
      </c>
      <c r="D466" s="280">
        <f>+VLOOKUP($A466,Cetes!$A$19:$M$1126,10,FALSE)/100</f>
        <v>5.0964120000000002E-2</v>
      </c>
      <c r="E466" s="280">
        <f>+VLOOKUP($A466,Cetes!$A$19:$M$1126,13,FALSE)/100</f>
        <v>5.3497510000000005E-2</v>
      </c>
      <c r="F466" s="280">
        <f t="shared" si="29"/>
        <v>2.9101000000000127E-4</v>
      </c>
      <c r="G466" s="280">
        <f t="shared" si="30"/>
        <v>1.0734199999999985E-3</v>
      </c>
      <c r="H466" s="280">
        <f t="shared" si="31"/>
        <v>1.4539000000000218E-4</v>
      </c>
      <c r="I466" s="280">
        <f t="shared" si="32"/>
        <v>1.975100000000049E-4</v>
      </c>
    </row>
    <row r="467" spans="1:9" x14ac:dyDescent="0.25">
      <c r="A467" s="1">
        <f>+'Ejercicio 8'!B480</f>
        <v>42678</v>
      </c>
      <c r="B467" s="280">
        <f>+VLOOKUP($A467,Cetes!$A$19:$M$1126,4,FALSE)/100</f>
        <v>4.7789339999999993E-2</v>
      </c>
      <c r="C467" s="280">
        <f>+VLOOKUP($A467,Cetes!$A$19:$M$1126,7,FALSE)/100</f>
        <v>5.0002959999999999E-2</v>
      </c>
      <c r="D467" s="280">
        <f>+VLOOKUP($A467,Cetes!$A$19:$M$1126,10,FALSE)/100</f>
        <v>5.1000009999999998E-2</v>
      </c>
      <c r="E467" s="280">
        <f>+VLOOKUP($A467,Cetes!$A$19:$M$1126,13,FALSE)/100</f>
        <v>5.3500059999999995E-2</v>
      </c>
      <c r="F467" s="280">
        <f t="shared" si="29"/>
        <v>-4.7819000000001027E-4</v>
      </c>
      <c r="G467" s="280">
        <f t="shared" si="30"/>
        <v>-3.1332000000000582E-4</v>
      </c>
      <c r="H467" s="280">
        <f t="shared" si="31"/>
        <v>3.5889999999996758E-5</v>
      </c>
      <c r="I467" s="280">
        <f t="shared" si="32"/>
        <v>2.5499999999900602E-6</v>
      </c>
    </row>
    <row r="468" spans="1:9" x14ac:dyDescent="0.25">
      <c r="A468" s="1">
        <f>+'Ejercicio 8'!B481</f>
        <v>42681</v>
      </c>
      <c r="B468" s="280">
        <f>+VLOOKUP($A468,Cetes!$A$19:$M$1126,4,FALSE)/100</f>
        <v>4.7583469999999996E-2</v>
      </c>
      <c r="C468" s="280">
        <f>+VLOOKUP($A468,Cetes!$A$19:$M$1126,7,FALSE)/100</f>
        <v>4.972973E-2</v>
      </c>
      <c r="D468" s="280">
        <f>+VLOOKUP($A468,Cetes!$A$19:$M$1126,10,FALSE)/100</f>
        <v>5.0800970000000001E-2</v>
      </c>
      <c r="E468" s="280">
        <f>+VLOOKUP($A468,Cetes!$A$19:$M$1126,13,FALSE)/100</f>
        <v>5.3433339999999996E-2</v>
      </c>
      <c r="F468" s="280">
        <f t="shared" si="29"/>
        <v>-2.0586999999999689E-4</v>
      </c>
      <c r="G468" s="280">
        <f t="shared" si="30"/>
        <v>-2.7322999999999931E-4</v>
      </c>
      <c r="H468" s="280">
        <f t="shared" si="31"/>
        <v>-1.9903999999999755E-4</v>
      </c>
      <c r="I468" s="280">
        <f t="shared" si="32"/>
        <v>-6.671999999999928E-5</v>
      </c>
    </row>
    <row r="469" spans="1:9" x14ac:dyDescent="0.25">
      <c r="A469" s="1">
        <f>+'Ejercicio 8'!B482</f>
        <v>42682</v>
      </c>
      <c r="B469" s="280">
        <f>+VLOOKUP($A469,Cetes!$A$19:$M$1126,4,FALSE)/100</f>
        <v>4.7759200000000002E-2</v>
      </c>
      <c r="C469" s="280">
        <f>+VLOOKUP($A469,Cetes!$A$19:$M$1126,7,FALSE)/100</f>
        <v>4.9933740000000004E-2</v>
      </c>
      <c r="D469" s="280">
        <f>+VLOOKUP($A469,Cetes!$A$19:$M$1126,10,FALSE)/100</f>
        <v>5.1100019999999996E-2</v>
      </c>
      <c r="E469" s="280">
        <f>+VLOOKUP($A469,Cetes!$A$19:$M$1126,13,FALSE)/100</f>
        <v>5.3091819999999998E-2</v>
      </c>
      <c r="F469" s="280">
        <f t="shared" si="29"/>
        <v>1.7573000000000588E-4</v>
      </c>
      <c r="G469" s="280">
        <f t="shared" si="30"/>
        <v>2.0401000000000447E-4</v>
      </c>
      <c r="H469" s="280">
        <f t="shared" si="31"/>
        <v>2.9904999999999515E-4</v>
      </c>
      <c r="I469" s="280">
        <f t="shared" si="32"/>
        <v>-3.4151999999999794E-4</v>
      </c>
    </row>
    <row r="470" spans="1:9" x14ac:dyDescent="0.25">
      <c r="A470" s="1">
        <f>+'Ejercicio 8'!B483</f>
        <v>42683</v>
      </c>
      <c r="B470" s="280">
        <f>+VLOOKUP($A470,Cetes!$A$19:$M$1126,4,FALSE)/100</f>
        <v>4.9141500000000005E-2</v>
      </c>
      <c r="C470" s="280">
        <f>+VLOOKUP($A470,Cetes!$A$19:$M$1126,7,FALSE)/100</f>
        <v>5.3918840000000003E-2</v>
      </c>
      <c r="D470" s="280">
        <f>+VLOOKUP($A470,Cetes!$A$19:$M$1126,10,FALSE)/100</f>
        <v>5.4528510000000002E-2</v>
      </c>
      <c r="E470" s="280">
        <f>+VLOOKUP($A470,Cetes!$A$19:$M$1126,13,FALSE)/100</f>
        <v>5.7162949999999997E-2</v>
      </c>
      <c r="F470" s="280">
        <f t="shared" si="29"/>
        <v>1.382300000000003E-3</v>
      </c>
      <c r="G470" s="280">
        <f t="shared" si="30"/>
        <v>3.9850999999999984E-3</v>
      </c>
      <c r="H470" s="280">
        <f t="shared" si="31"/>
        <v>3.4284900000000063E-3</v>
      </c>
      <c r="I470" s="280">
        <f t="shared" si="32"/>
        <v>4.0711299999999992E-3</v>
      </c>
    </row>
    <row r="471" spans="1:9" x14ac:dyDescent="0.25">
      <c r="A471" s="1">
        <f>+'Ejercicio 8'!B484</f>
        <v>42684</v>
      </c>
      <c r="B471" s="280">
        <f>+VLOOKUP($A471,Cetes!$A$19:$M$1126,4,FALSE)/100</f>
        <v>5.2563159999999998E-2</v>
      </c>
      <c r="C471" s="280">
        <f>+VLOOKUP($A471,Cetes!$A$19:$M$1126,7,FALSE)/100</f>
        <v>5.4556599999999997E-2</v>
      </c>
      <c r="D471" s="280">
        <f>+VLOOKUP($A471,Cetes!$A$19:$M$1126,10,FALSE)/100</f>
        <v>5.7213099999999996E-2</v>
      </c>
      <c r="E471" s="280">
        <f>+VLOOKUP($A471,Cetes!$A$19:$M$1126,13,FALSE)/100</f>
        <v>6.050001E-2</v>
      </c>
      <c r="F471" s="280">
        <f t="shared" si="29"/>
        <v>3.421659999999993E-3</v>
      </c>
      <c r="G471" s="280">
        <f t="shared" si="30"/>
        <v>6.3775999999999416E-4</v>
      </c>
      <c r="H471" s="280">
        <f t="shared" si="31"/>
        <v>2.6845899999999936E-3</v>
      </c>
      <c r="I471" s="280">
        <f t="shared" si="32"/>
        <v>3.3370600000000028E-3</v>
      </c>
    </row>
    <row r="472" spans="1:9" x14ac:dyDescent="0.25">
      <c r="A472" s="1">
        <f>+'Ejercicio 8'!B485</f>
        <v>42685</v>
      </c>
      <c r="B472" s="280">
        <f>+VLOOKUP($A472,Cetes!$A$19:$M$1126,4,FALSE)/100</f>
        <v>5.3505859999999995E-2</v>
      </c>
      <c r="C472" s="280">
        <f>+VLOOKUP($A472,Cetes!$A$19:$M$1126,7,FALSE)/100</f>
        <v>5.5621219999999999E-2</v>
      </c>
      <c r="D472" s="280">
        <f>+VLOOKUP($A472,Cetes!$A$19:$M$1126,10,FALSE)/100</f>
        <v>5.768819E-2</v>
      </c>
      <c r="E472" s="280">
        <f>+VLOOKUP($A472,Cetes!$A$19:$M$1126,13,FALSE)/100</f>
        <v>6.2500039999999993E-2</v>
      </c>
      <c r="F472" s="280">
        <f t="shared" si="29"/>
        <v>9.4269999999999771E-4</v>
      </c>
      <c r="G472" s="280">
        <f t="shared" si="30"/>
        <v>1.0646200000000022E-3</v>
      </c>
      <c r="H472" s="280">
        <f t="shared" si="31"/>
        <v>4.750900000000044E-4</v>
      </c>
      <c r="I472" s="280">
        <f t="shared" si="32"/>
        <v>2.0000299999999929E-3</v>
      </c>
    </row>
    <row r="473" spans="1:9" x14ac:dyDescent="0.25">
      <c r="A473" s="1">
        <f>+'Ejercicio 8'!B486</f>
        <v>42688</v>
      </c>
      <c r="B473" s="280">
        <f>+VLOOKUP($A473,Cetes!$A$19:$M$1126,4,FALSE)/100</f>
        <v>4.7935199999999997E-2</v>
      </c>
      <c r="C473" s="280">
        <f>+VLOOKUP($A473,Cetes!$A$19:$M$1126,7,FALSE)/100</f>
        <v>5.5506859999999998E-2</v>
      </c>
      <c r="D473" s="280">
        <f>+VLOOKUP($A473,Cetes!$A$19:$M$1126,10,FALSE)/100</f>
        <v>5.8588940000000006E-2</v>
      </c>
      <c r="E473" s="280">
        <f>+VLOOKUP($A473,Cetes!$A$19:$M$1126,13,FALSE)/100</f>
        <v>6.3009229999999999E-2</v>
      </c>
      <c r="F473" s="280">
        <f t="shared" si="29"/>
        <v>-5.5706599999999981E-3</v>
      </c>
      <c r="G473" s="280">
        <f t="shared" si="30"/>
        <v>-1.1436000000000085E-4</v>
      </c>
      <c r="H473" s="280">
        <f t="shared" si="31"/>
        <v>9.0075000000000571E-4</v>
      </c>
      <c r="I473" s="280">
        <f t="shared" si="32"/>
        <v>5.0919000000000658E-4</v>
      </c>
    </row>
    <row r="474" spans="1:9" x14ac:dyDescent="0.25">
      <c r="A474" s="1">
        <f>+'Ejercicio 8'!B487</f>
        <v>42689</v>
      </c>
      <c r="B474" s="280">
        <f>+VLOOKUP($A474,Cetes!$A$19:$M$1126,4,FALSE)/100</f>
        <v>5.5170480000000001E-2</v>
      </c>
      <c r="C474" s="280">
        <f>+VLOOKUP($A474,Cetes!$A$19:$M$1126,7,FALSE)/100</f>
        <v>5.8277970000000005E-2</v>
      </c>
      <c r="D474" s="280">
        <f>+VLOOKUP($A474,Cetes!$A$19:$M$1126,10,FALSE)/100</f>
        <v>5.9300100000000001E-2</v>
      </c>
      <c r="E474" s="280">
        <f>+VLOOKUP($A474,Cetes!$A$19:$M$1126,13,FALSE)/100</f>
        <v>6.3482730000000001E-2</v>
      </c>
      <c r="F474" s="280">
        <f t="shared" si="29"/>
        <v>7.2352800000000037E-3</v>
      </c>
      <c r="G474" s="280">
        <f t="shared" si="30"/>
        <v>2.7711100000000072E-3</v>
      </c>
      <c r="H474" s="280">
        <f t="shared" si="31"/>
        <v>7.1115999999999541E-4</v>
      </c>
      <c r="I474" s="280">
        <f t="shared" si="32"/>
        <v>4.735000000000017E-4</v>
      </c>
    </row>
    <row r="475" spans="1:9" x14ac:dyDescent="0.25">
      <c r="A475" s="1">
        <f>+'Ejercicio 8'!B488</f>
        <v>42690</v>
      </c>
      <c r="B475" s="280">
        <f>+VLOOKUP($A475,Cetes!$A$19:$M$1126,4,FALSE)/100</f>
        <v>5.5588930000000002E-2</v>
      </c>
      <c r="C475" s="280">
        <f>+VLOOKUP($A475,Cetes!$A$19:$M$1126,7,FALSE)/100</f>
        <v>5.8881740000000002E-2</v>
      </c>
      <c r="D475" s="280">
        <f>+VLOOKUP($A475,Cetes!$A$19:$M$1126,10,FALSE)/100</f>
        <v>5.9710260000000001E-2</v>
      </c>
      <c r="E475" s="280">
        <f>+VLOOKUP($A475,Cetes!$A$19:$M$1126,13,FALSE)/100</f>
        <v>6.3290800000000008E-2</v>
      </c>
      <c r="F475" s="280">
        <f t="shared" si="29"/>
        <v>4.1845000000000077E-4</v>
      </c>
      <c r="G475" s="280">
        <f t="shared" si="30"/>
        <v>6.0376999999999653E-4</v>
      </c>
      <c r="H475" s="280">
        <f t="shared" si="31"/>
        <v>4.1015999999999969E-4</v>
      </c>
      <c r="I475" s="280">
        <f t="shared" si="32"/>
        <v>-1.9192999999999294E-4</v>
      </c>
    </row>
    <row r="476" spans="1:9" x14ac:dyDescent="0.25">
      <c r="A476" s="1">
        <f>+'Ejercicio 8'!B489</f>
        <v>42691</v>
      </c>
      <c r="B476" s="280">
        <f>+VLOOKUP($A476,Cetes!$A$19:$M$1126,4,FALSE)/100</f>
        <v>5.2545010000000003E-2</v>
      </c>
      <c r="C476" s="280">
        <f>+VLOOKUP($A476,Cetes!$A$19:$M$1126,7,FALSE)/100</f>
        <v>5.6383029999999994E-2</v>
      </c>
      <c r="D476" s="280">
        <f>+VLOOKUP($A476,Cetes!$A$19:$M$1126,10,FALSE)/100</f>
        <v>5.7503359999999996E-2</v>
      </c>
      <c r="E476" s="280">
        <f>+VLOOKUP($A476,Cetes!$A$19:$M$1126,13,FALSE)/100</f>
        <v>5.9508080000000005E-2</v>
      </c>
      <c r="F476" s="280">
        <f t="shared" si="29"/>
        <v>-3.0439199999999986E-3</v>
      </c>
      <c r="G476" s="280">
        <f t="shared" si="30"/>
        <v>-2.4987100000000081E-3</v>
      </c>
      <c r="H476" s="280">
        <f t="shared" si="31"/>
        <v>-2.2069000000000047E-3</v>
      </c>
      <c r="I476" s="280">
        <f t="shared" si="32"/>
        <v>-3.7827200000000033E-3</v>
      </c>
    </row>
    <row r="477" spans="1:9" x14ac:dyDescent="0.25">
      <c r="A477" s="1">
        <f>+'Ejercicio 8'!B490</f>
        <v>42692</v>
      </c>
      <c r="B477" s="280">
        <f>+VLOOKUP($A477,Cetes!$A$19:$M$1126,4,FALSE)/100</f>
        <v>5.2821769999999997E-2</v>
      </c>
      <c r="C477" s="280">
        <f>+VLOOKUP($A477,Cetes!$A$19:$M$1126,7,FALSE)/100</f>
        <v>5.7094680000000002E-2</v>
      </c>
      <c r="D477" s="280">
        <f>+VLOOKUP($A477,Cetes!$A$19:$M$1126,10,FALSE)/100</f>
        <v>5.8561019999999998E-2</v>
      </c>
      <c r="E477" s="280">
        <f>+VLOOKUP($A477,Cetes!$A$19:$M$1126,13,FALSE)/100</f>
        <v>6.0996290000000002E-2</v>
      </c>
      <c r="F477" s="280">
        <f t="shared" si="29"/>
        <v>2.7675999999999396E-4</v>
      </c>
      <c r="G477" s="280">
        <f t="shared" si="30"/>
        <v>7.1165000000000811E-4</v>
      </c>
      <c r="H477" s="280">
        <f t="shared" si="31"/>
        <v>1.0576600000000019E-3</v>
      </c>
      <c r="I477" s="280">
        <f t="shared" si="32"/>
        <v>1.4882099999999968E-3</v>
      </c>
    </row>
    <row r="478" spans="1:9" x14ac:dyDescent="0.25">
      <c r="A478" s="1">
        <f>+'Ejercicio 8'!B491</f>
        <v>42696</v>
      </c>
      <c r="B478" s="280">
        <f>+VLOOKUP($A478,Cetes!$A$19:$M$1126,4,FALSE)/100</f>
        <v>5.4940340000000004E-2</v>
      </c>
      <c r="C478" s="280">
        <f>+VLOOKUP($A478,Cetes!$A$19:$M$1126,7,FALSE)/100</f>
        <v>5.8843509999999995E-2</v>
      </c>
      <c r="D478" s="280">
        <f>+VLOOKUP($A478,Cetes!$A$19:$M$1126,10,FALSE)/100</f>
        <v>6.0502239999999999E-2</v>
      </c>
      <c r="E478" s="280">
        <f>+VLOOKUP($A478,Cetes!$A$19:$M$1126,13,FALSE)/100</f>
        <v>6.1717259999999996E-2</v>
      </c>
      <c r="F478" s="280">
        <f t="shared" si="29"/>
        <v>2.1185700000000071E-3</v>
      </c>
      <c r="G478" s="280">
        <f t="shared" si="30"/>
        <v>1.7488299999999929E-3</v>
      </c>
      <c r="H478" s="280">
        <f t="shared" si="31"/>
        <v>1.9412200000000004E-3</v>
      </c>
      <c r="I478" s="280">
        <f t="shared" si="32"/>
        <v>7.2096999999999439E-4</v>
      </c>
    </row>
    <row r="479" spans="1:9" x14ac:dyDescent="0.25">
      <c r="A479" s="1">
        <f>+'Ejercicio 8'!B492</f>
        <v>42697</v>
      </c>
      <c r="B479" s="280">
        <f>+VLOOKUP($A479,Cetes!$A$19:$M$1126,4,FALSE)/100</f>
        <v>5.4897010000000003E-2</v>
      </c>
      <c r="C479" s="280">
        <f>+VLOOKUP($A479,Cetes!$A$19:$M$1126,7,FALSE)/100</f>
        <v>5.9242710000000004E-2</v>
      </c>
      <c r="D479" s="280">
        <f>+VLOOKUP($A479,Cetes!$A$19:$M$1126,10,FALSE)/100</f>
        <v>5.9981E-2</v>
      </c>
      <c r="E479" s="280">
        <f>+VLOOKUP($A479,Cetes!$A$19:$M$1126,13,FALSE)/100</f>
        <v>6.1689480000000005E-2</v>
      </c>
      <c r="F479" s="280">
        <f t="shared" si="29"/>
        <v>-4.3330000000001145E-5</v>
      </c>
      <c r="G479" s="280">
        <f t="shared" si="30"/>
        <v>3.9920000000000927E-4</v>
      </c>
      <c r="H479" s="280">
        <f t="shared" si="31"/>
        <v>-5.212399999999992E-4</v>
      </c>
      <c r="I479" s="280">
        <f t="shared" si="32"/>
        <v>-2.7779999999991145E-5</v>
      </c>
    </row>
    <row r="480" spans="1:9" x14ac:dyDescent="0.25">
      <c r="A480" s="1">
        <f>+'Ejercicio 8'!B493</f>
        <v>42698</v>
      </c>
      <c r="B480" s="280">
        <f>+VLOOKUP($A480,Cetes!$A$19:$M$1126,4,FALSE)/100</f>
        <v>5.4799569999999999E-2</v>
      </c>
      <c r="C480" s="280">
        <f>+VLOOKUP($A480,Cetes!$A$19:$M$1126,7,FALSE)/100</f>
        <v>5.8998639999999998E-2</v>
      </c>
      <c r="D480" s="280">
        <f>+VLOOKUP($A480,Cetes!$A$19:$M$1126,10,FALSE)/100</f>
        <v>6.0042400000000003E-2</v>
      </c>
      <c r="E480" s="280">
        <f>+VLOOKUP($A480,Cetes!$A$19:$M$1126,13,FALSE)/100</f>
        <v>6.1598300000000002E-2</v>
      </c>
      <c r="F480" s="280">
        <f t="shared" si="29"/>
        <v>-9.744000000000419E-5</v>
      </c>
      <c r="G480" s="280">
        <f t="shared" si="30"/>
        <v>-2.4407000000000595E-4</v>
      </c>
      <c r="H480" s="280">
        <f t="shared" si="31"/>
        <v>6.1400000000003119E-5</v>
      </c>
      <c r="I480" s="280">
        <f t="shared" si="32"/>
        <v>-9.1180000000003203E-5</v>
      </c>
    </row>
    <row r="481" spans="1:9" x14ac:dyDescent="0.25">
      <c r="A481" s="1">
        <f>+'Ejercicio 8'!B494</f>
        <v>42699</v>
      </c>
      <c r="B481" s="280">
        <f>+VLOOKUP($A481,Cetes!$A$19:$M$1126,4,FALSE)/100</f>
        <v>5.4770729999999997E-2</v>
      </c>
      <c r="C481" s="280">
        <f>+VLOOKUP($A481,Cetes!$A$19:$M$1126,7,FALSE)/100</f>
        <v>5.9004939999999999E-2</v>
      </c>
      <c r="D481" s="280">
        <f>+VLOOKUP($A481,Cetes!$A$19:$M$1126,10,FALSE)/100</f>
        <v>6.0265810000000003E-2</v>
      </c>
      <c r="E481" s="280">
        <f>+VLOOKUP($A481,Cetes!$A$19:$M$1126,13,FALSE)/100</f>
        <v>6.1748490000000003E-2</v>
      </c>
      <c r="F481" s="280">
        <f t="shared" si="29"/>
        <v>-2.8840000000002197E-5</v>
      </c>
      <c r="G481" s="280">
        <f t="shared" si="30"/>
        <v>6.3000000000007494E-6</v>
      </c>
      <c r="H481" s="280">
        <f t="shared" si="31"/>
        <v>2.2341000000000028E-4</v>
      </c>
      <c r="I481" s="280">
        <f t="shared" si="32"/>
        <v>1.5019000000000143E-4</v>
      </c>
    </row>
    <row r="482" spans="1:9" x14ac:dyDescent="0.25">
      <c r="A482" s="1">
        <f>+'Ejercicio 8'!B495</f>
        <v>42702</v>
      </c>
      <c r="B482" s="280">
        <f>+VLOOKUP($A482,Cetes!$A$19:$M$1126,4,FALSE)/100</f>
        <v>5.4888619999999999E-2</v>
      </c>
      <c r="C482" s="280">
        <f>+VLOOKUP($A482,Cetes!$A$19:$M$1126,7,FALSE)/100</f>
        <v>5.9315909999999999E-2</v>
      </c>
      <c r="D482" s="280">
        <f>+VLOOKUP($A482,Cetes!$A$19:$M$1126,10,FALSE)/100</f>
        <v>6.0623280000000002E-2</v>
      </c>
      <c r="E482" s="280">
        <f>+VLOOKUP($A482,Cetes!$A$19:$M$1126,13,FALSE)/100</f>
        <v>6.1620899999999999E-2</v>
      </c>
      <c r="F482" s="280">
        <f t="shared" si="29"/>
        <v>1.1789000000000244E-4</v>
      </c>
      <c r="G482" s="280">
        <f t="shared" si="30"/>
        <v>3.1097000000000069E-4</v>
      </c>
      <c r="H482" s="280">
        <f t="shared" si="31"/>
        <v>3.5746999999999862E-4</v>
      </c>
      <c r="I482" s="280">
        <f t="shared" si="32"/>
        <v>-1.2759000000000381E-4</v>
      </c>
    </row>
    <row r="483" spans="1:9" x14ac:dyDescent="0.25">
      <c r="A483" s="1">
        <f>+'Ejercicio 8'!B496</f>
        <v>42703</v>
      </c>
      <c r="B483" s="280">
        <f>+VLOOKUP($A483,Cetes!$A$19:$M$1126,4,FALSE)/100</f>
        <v>5.4910399999999998E-2</v>
      </c>
      <c r="C483" s="280">
        <f>+VLOOKUP($A483,Cetes!$A$19:$M$1126,7,FALSE)/100</f>
        <v>5.8813380000000005E-2</v>
      </c>
      <c r="D483" s="280">
        <f>+VLOOKUP($A483,Cetes!$A$19:$M$1126,10,FALSE)/100</f>
        <v>6.0980239999999998E-2</v>
      </c>
      <c r="E483" s="280">
        <f>+VLOOKUP($A483,Cetes!$A$19:$M$1126,13,FALSE)/100</f>
        <v>6.1689230000000005E-2</v>
      </c>
      <c r="F483" s="280">
        <f t="shared" si="29"/>
        <v>2.1779999999999022E-5</v>
      </c>
      <c r="G483" s="280">
        <f t="shared" si="30"/>
        <v>-5.0252999999999409E-4</v>
      </c>
      <c r="H483" s="280">
        <f t="shared" si="31"/>
        <v>3.5695999999999645E-4</v>
      </c>
      <c r="I483" s="280">
        <f t="shared" si="32"/>
        <v>6.8330000000005331E-5</v>
      </c>
    </row>
    <row r="484" spans="1:9" x14ac:dyDescent="0.25">
      <c r="A484" s="1">
        <f>+'Ejercicio 8'!B497</f>
        <v>42704</v>
      </c>
      <c r="B484" s="280">
        <f>+VLOOKUP($A484,Cetes!$A$19:$M$1126,4,FALSE)/100</f>
        <v>5.5119399999999999E-2</v>
      </c>
      <c r="C484" s="280">
        <f>+VLOOKUP($A484,Cetes!$A$19:$M$1126,7,FALSE)/100</f>
        <v>5.8331920000000002E-2</v>
      </c>
      <c r="D484" s="280">
        <f>+VLOOKUP($A484,Cetes!$A$19:$M$1126,10,FALSE)/100</f>
        <v>6.0399040000000001E-2</v>
      </c>
      <c r="E484" s="280">
        <f>+VLOOKUP($A484,Cetes!$A$19:$M$1126,13,FALSE)/100</f>
        <v>6.1387590000000006E-2</v>
      </c>
      <c r="F484" s="280">
        <f t="shared" si="29"/>
        <v>2.0900000000000085E-4</v>
      </c>
      <c r="G484" s="280">
        <f t="shared" si="30"/>
        <v>-4.81460000000003E-4</v>
      </c>
      <c r="H484" s="280">
        <f t="shared" si="31"/>
        <v>-5.81199999999997E-4</v>
      </c>
      <c r="I484" s="280">
        <f t="shared" si="32"/>
        <v>-3.0163999999999885E-4</v>
      </c>
    </row>
    <row r="485" spans="1:9" x14ac:dyDescent="0.25">
      <c r="A485" s="1">
        <f>+'Ejercicio 8'!B498</f>
        <v>42705</v>
      </c>
      <c r="B485" s="280">
        <f>+VLOOKUP($A485,Cetes!$A$19:$M$1126,4,FALSE)/100</f>
        <v>5.5536139999999998E-2</v>
      </c>
      <c r="C485" s="280">
        <f>+VLOOKUP($A485,Cetes!$A$19:$M$1126,7,FALSE)/100</f>
        <v>5.8933439999999997E-2</v>
      </c>
      <c r="D485" s="280">
        <f>+VLOOKUP($A485,Cetes!$A$19:$M$1126,10,FALSE)/100</f>
        <v>6.0218389999999997E-2</v>
      </c>
      <c r="E485" s="280">
        <f>+VLOOKUP($A485,Cetes!$A$19:$M$1126,13,FALSE)/100</f>
        <v>6.2500039999999993E-2</v>
      </c>
      <c r="F485" s="280">
        <f t="shared" si="29"/>
        <v>4.1673999999999878E-4</v>
      </c>
      <c r="G485" s="280">
        <f t="shared" si="30"/>
        <v>6.0151999999999428E-4</v>
      </c>
      <c r="H485" s="280">
        <f t="shared" si="31"/>
        <v>-1.8065000000000442E-4</v>
      </c>
      <c r="I485" s="280">
        <f t="shared" si="32"/>
        <v>1.1124499999999871E-3</v>
      </c>
    </row>
    <row r="486" spans="1:9" x14ac:dyDescent="0.25">
      <c r="A486" s="1">
        <f>+'Ejercicio 8'!B499</f>
        <v>42706</v>
      </c>
      <c r="B486" s="280">
        <f>+VLOOKUP($A486,Cetes!$A$19:$M$1126,4,FALSE)/100</f>
        <v>5.546309E-2</v>
      </c>
      <c r="C486" s="280">
        <f>+VLOOKUP($A486,Cetes!$A$19:$M$1126,7,FALSE)/100</f>
        <v>5.8700169999999996E-2</v>
      </c>
      <c r="D486" s="280">
        <f>+VLOOKUP($A486,Cetes!$A$19:$M$1126,10,FALSE)/100</f>
        <v>6.0400090000000003E-2</v>
      </c>
      <c r="E486" s="280">
        <f>+VLOOKUP($A486,Cetes!$A$19:$M$1126,13,FALSE)/100</f>
        <v>6.2351759999999999E-2</v>
      </c>
      <c r="F486" s="280">
        <f t="shared" si="29"/>
        <v>-7.3049999999998116E-5</v>
      </c>
      <c r="G486" s="280">
        <f t="shared" si="30"/>
        <v>-2.332700000000007E-4</v>
      </c>
      <c r="H486" s="280">
        <f t="shared" si="31"/>
        <v>1.8170000000000686E-4</v>
      </c>
      <c r="I486" s="280">
        <f t="shared" si="32"/>
        <v>-1.4827999999999369E-4</v>
      </c>
    </row>
    <row r="487" spans="1:9" x14ac:dyDescent="0.25">
      <c r="A487" s="1">
        <f>+'Ejercicio 8'!B500</f>
        <v>42709</v>
      </c>
      <c r="B487" s="280">
        <f>+VLOOKUP($A487,Cetes!$A$19:$M$1126,4,FALSE)/100</f>
        <v>5.5559529999999996E-2</v>
      </c>
      <c r="C487" s="280">
        <f>+VLOOKUP($A487,Cetes!$A$19:$M$1126,7,FALSE)/100</f>
        <v>5.8399919999999994E-2</v>
      </c>
      <c r="D487" s="280">
        <f>+VLOOKUP($A487,Cetes!$A$19:$M$1126,10,FALSE)/100</f>
        <v>6.061246E-2</v>
      </c>
      <c r="E487" s="280">
        <f>+VLOOKUP($A487,Cetes!$A$19:$M$1126,13,FALSE)/100</f>
        <v>6.2344070000000001E-2</v>
      </c>
      <c r="F487" s="280">
        <f t="shared" si="29"/>
        <v>9.6439999999996251E-5</v>
      </c>
      <c r="G487" s="280">
        <f t="shared" si="30"/>
        <v>-3.002500000000019E-4</v>
      </c>
      <c r="H487" s="280">
        <f t="shared" si="31"/>
        <v>2.1236999999999645E-4</v>
      </c>
      <c r="I487" s="280">
        <f t="shared" si="32"/>
        <v>-7.6899999999976987E-6</v>
      </c>
    </row>
    <row r="488" spans="1:9" x14ac:dyDescent="0.25">
      <c r="A488" s="1">
        <f>+'Ejercicio 8'!B501</f>
        <v>42710</v>
      </c>
      <c r="B488" s="280">
        <f>+VLOOKUP($A488,Cetes!$A$19:$M$1126,4,FALSE)/100</f>
        <v>5.5400619999999998E-2</v>
      </c>
      <c r="C488" s="280">
        <f>+VLOOKUP($A488,Cetes!$A$19:$M$1126,7,FALSE)/100</f>
        <v>5.838082E-2</v>
      </c>
      <c r="D488" s="280">
        <f>+VLOOKUP($A488,Cetes!$A$19:$M$1126,10,FALSE)/100</f>
        <v>6.0578630000000001E-2</v>
      </c>
      <c r="E488" s="280">
        <f>+VLOOKUP($A488,Cetes!$A$19:$M$1126,13,FALSE)/100</f>
        <v>6.2000029999999998E-2</v>
      </c>
      <c r="F488" s="280">
        <f t="shared" si="29"/>
        <v>-1.5890999999999822E-4</v>
      </c>
      <c r="G488" s="280">
        <f t="shared" si="30"/>
        <v>-1.9099999999994122E-5</v>
      </c>
      <c r="H488" s="280">
        <f t="shared" si="31"/>
        <v>-3.3829999999998583E-5</v>
      </c>
      <c r="I488" s="280">
        <f t="shared" si="32"/>
        <v>-3.4404000000000379E-4</v>
      </c>
    </row>
    <row r="489" spans="1:9" x14ac:dyDescent="0.25">
      <c r="A489" s="1">
        <f>+'Ejercicio 8'!B502</f>
        <v>42711</v>
      </c>
      <c r="B489" s="280">
        <f>+VLOOKUP($A489,Cetes!$A$19:$M$1126,4,FALSE)/100</f>
        <v>5.538299E-2</v>
      </c>
      <c r="C489" s="280">
        <f>+VLOOKUP($A489,Cetes!$A$19:$M$1126,7,FALSE)/100</f>
        <v>5.8088610000000006E-2</v>
      </c>
      <c r="D489" s="280">
        <f>+VLOOKUP($A489,Cetes!$A$19:$M$1126,10,FALSE)/100</f>
        <v>5.9699999999999996E-2</v>
      </c>
      <c r="E489" s="280">
        <f>+VLOOKUP($A489,Cetes!$A$19:$M$1126,13,FALSE)/100</f>
        <v>6.1901520000000002E-2</v>
      </c>
      <c r="F489" s="280">
        <f t="shared" si="29"/>
        <v>-1.7629999999997648E-5</v>
      </c>
      <c r="G489" s="280">
        <f t="shared" si="30"/>
        <v>-2.9220999999999414E-4</v>
      </c>
      <c r="H489" s="280">
        <f t="shared" si="31"/>
        <v>-8.7863000000000524E-4</v>
      </c>
      <c r="I489" s="280">
        <f t="shared" si="32"/>
        <v>-9.8509999999996101E-5</v>
      </c>
    </row>
    <row r="490" spans="1:9" x14ac:dyDescent="0.25">
      <c r="A490" s="1">
        <f>+'Ejercicio 8'!B503</f>
        <v>42712</v>
      </c>
      <c r="B490" s="280">
        <f>+VLOOKUP($A490,Cetes!$A$19:$M$1126,4,FALSE)/100</f>
        <v>5.5607469999999999E-2</v>
      </c>
      <c r="C490" s="280">
        <f>+VLOOKUP($A490,Cetes!$A$19:$M$1126,7,FALSE)/100</f>
        <v>5.7824189999999998E-2</v>
      </c>
      <c r="D490" s="280">
        <f>+VLOOKUP($A490,Cetes!$A$19:$M$1126,10,FALSE)/100</f>
        <v>5.9734800000000005E-2</v>
      </c>
      <c r="E490" s="280">
        <f>+VLOOKUP($A490,Cetes!$A$19:$M$1126,13,FALSE)/100</f>
        <v>6.1680450000000005E-2</v>
      </c>
      <c r="F490" s="280">
        <f t="shared" si="29"/>
        <v>2.2447999999999912E-4</v>
      </c>
      <c r="G490" s="280">
        <f t="shared" si="30"/>
        <v>-2.6442000000000826E-4</v>
      </c>
      <c r="H490" s="280">
        <f t="shared" si="31"/>
        <v>3.4800000000008435E-5</v>
      </c>
      <c r="I490" s="280">
        <f t="shared" si="32"/>
        <v>-2.2106999999999682E-4</v>
      </c>
    </row>
    <row r="491" spans="1:9" x14ac:dyDescent="0.25">
      <c r="A491" s="1">
        <f>+'Ejercicio 8'!B504</f>
        <v>42713</v>
      </c>
      <c r="B491" s="280">
        <f>+VLOOKUP($A491,Cetes!$A$19:$M$1126,4,FALSE)/100</f>
        <v>5.5506109999999997E-2</v>
      </c>
      <c r="C491" s="280">
        <f>+VLOOKUP($A491,Cetes!$A$19:$M$1126,7,FALSE)/100</f>
        <v>5.7140769999999994E-2</v>
      </c>
      <c r="D491" s="280">
        <f>+VLOOKUP($A491,Cetes!$A$19:$M$1126,10,FALSE)/100</f>
        <v>5.9858399999999999E-2</v>
      </c>
      <c r="E491" s="280">
        <f>+VLOOKUP($A491,Cetes!$A$19:$M$1126,13,FALSE)/100</f>
        <v>6.1761939999999994E-2</v>
      </c>
      <c r="F491" s="280">
        <f t="shared" si="29"/>
        <v>-1.0136000000000173E-4</v>
      </c>
      <c r="G491" s="280">
        <f t="shared" si="30"/>
        <v>-6.8342000000000402E-4</v>
      </c>
      <c r="H491" s="280">
        <f t="shared" si="31"/>
        <v>1.2359999999999455E-4</v>
      </c>
      <c r="I491" s="280">
        <f t="shared" si="32"/>
        <v>8.1489999999989626E-5</v>
      </c>
    </row>
    <row r="492" spans="1:9" x14ac:dyDescent="0.25">
      <c r="A492" s="1">
        <f>+'Ejercicio 8'!B505</f>
        <v>42717</v>
      </c>
      <c r="B492" s="280">
        <f>+VLOOKUP($A492,Cetes!$A$19:$M$1126,4,FALSE)/100</f>
        <v>5.4565210000000003E-2</v>
      </c>
      <c r="C492" s="280">
        <f>+VLOOKUP($A492,Cetes!$A$19:$M$1126,7,FALSE)/100</f>
        <v>5.6875090000000003E-2</v>
      </c>
      <c r="D492" s="280">
        <f>+VLOOKUP($A492,Cetes!$A$19:$M$1126,10,FALSE)/100</f>
        <v>5.963794E-2</v>
      </c>
      <c r="E492" s="280">
        <f>+VLOOKUP($A492,Cetes!$A$19:$M$1126,13,FALSE)/100</f>
        <v>6.1667050000000001E-2</v>
      </c>
      <c r="F492" s="280">
        <f t="shared" si="29"/>
        <v>-9.4089999999999452E-4</v>
      </c>
      <c r="G492" s="280">
        <f t="shared" si="30"/>
        <v>-2.6567999999999037E-4</v>
      </c>
      <c r="H492" s="280">
        <f t="shared" si="31"/>
        <v>-2.2045999999999871E-4</v>
      </c>
      <c r="I492" s="280">
        <f t="shared" si="32"/>
        <v>-9.4889999999993313E-5</v>
      </c>
    </row>
    <row r="493" spans="1:9" x14ac:dyDescent="0.25">
      <c r="A493" s="1">
        <f>+'Ejercicio 8'!B506</f>
        <v>42718</v>
      </c>
      <c r="B493" s="280">
        <f>+VLOOKUP($A493,Cetes!$A$19:$M$1126,4,FALSE)/100</f>
        <v>5.4336919999999997E-2</v>
      </c>
      <c r="C493" s="280">
        <f>+VLOOKUP($A493,Cetes!$A$19:$M$1126,7,FALSE)/100</f>
        <v>5.6833349999999998E-2</v>
      </c>
      <c r="D493" s="280">
        <f>+VLOOKUP($A493,Cetes!$A$19:$M$1126,10,FALSE)/100</f>
        <v>5.9592619999999999E-2</v>
      </c>
      <c r="E493" s="280">
        <f>+VLOOKUP($A493,Cetes!$A$19:$M$1126,13,FALSE)/100</f>
        <v>6.14735E-2</v>
      </c>
      <c r="F493" s="280">
        <f t="shared" si="29"/>
        <v>-2.2829000000000599E-4</v>
      </c>
      <c r="G493" s="280">
        <f t="shared" si="30"/>
        <v>-4.1740000000005384E-5</v>
      </c>
      <c r="H493" s="280">
        <f t="shared" si="31"/>
        <v>-4.532000000000147E-5</v>
      </c>
      <c r="I493" s="280">
        <f t="shared" si="32"/>
        <v>-1.9355000000000067E-4</v>
      </c>
    </row>
    <row r="494" spans="1:9" x14ac:dyDescent="0.25">
      <c r="A494" s="1">
        <f>+'Ejercicio 8'!B507</f>
        <v>42719</v>
      </c>
      <c r="B494" s="280">
        <f>+VLOOKUP($A494,Cetes!$A$19:$M$1126,4,FALSE)/100</f>
        <v>5.6196270000000006E-2</v>
      </c>
      <c r="C494" s="280">
        <f>+VLOOKUP($A494,Cetes!$A$19:$M$1126,7,FALSE)/100</f>
        <v>5.762627E-2</v>
      </c>
      <c r="D494" s="280">
        <f>+VLOOKUP($A494,Cetes!$A$19:$M$1126,10,FALSE)/100</f>
        <v>5.9933149999999998E-2</v>
      </c>
      <c r="E494" s="280">
        <f>+VLOOKUP($A494,Cetes!$A$19:$M$1126,13,FALSE)/100</f>
        <v>6.1660350000000003E-2</v>
      </c>
      <c r="F494" s="280">
        <f t="shared" si="29"/>
        <v>1.8593500000000096E-3</v>
      </c>
      <c r="G494" s="280">
        <f t="shared" si="30"/>
        <v>7.9292000000000251E-4</v>
      </c>
      <c r="H494" s="280">
        <f t="shared" si="31"/>
        <v>3.4052999999999861E-4</v>
      </c>
      <c r="I494" s="280">
        <f t="shared" si="32"/>
        <v>1.8685000000000229E-4</v>
      </c>
    </row>
    <row r="495" spans="1:9" x14ac:dyDescent="0.25">
      <c r="A495" s="1">
        <f>+'Ejercicio 8'!B508</f>
        <v>42720</v>
      </c>
      <c r="B495" s="280">
        <f>+VLOOKUP($A495,Cetes!$A$19:$M$1126,4,FALSE)/100</f>
        <v>5.7395339999999996E-2</v>
      </c>
      <c r="C495" s="280">
        <f>+VLOOKUP($A495,Cetes!$A$19:$M$1126,7,FALSE)/100</f>
        <v>5.7942140000000003E-2</v>
      </c>
      <c r="D495" s="280">
        <f>+VLOOKUP($A495,Cetes!$A$19:$M$1126,10,FALSE)/100</f>
        <v>6.0497839999999997E-2</v>
      </c>
      <c r="E495" s="280">
        <f>+VLOOKUP($A495,Cetes!$A$19:$M$1126,13,FALSE)/100</f>
        <v>6.2621670000000004E-2</v>
      </c>
      <c r="F495" s="280">
        <f t="shared" si="29"/>
        <v>1.1990699999999896E-3</v>
      </c>
      <c r="G495" s="280">
        <f t="shared" si="30"/>
        <v>3.1587000000000282E-4</v>
      </c>
      <c r="H495" s="280">
        <f t="shared" si="31"/>
        <v>5.6468999999999964E-4</v>
      </c>
      <c r="I495" s="280">
        <f t="shared" si="32"/>
        <v>9.6132000000000162E-4</v>
      </c>
    </row>
    <row r="496" spans="1:9" x14ac:dyDescent="0.25">
      <c r="A496" s="1">
        <f>+'Ejercicio 8'!B509</f>
        <v>42723</v>
      </c>
      <c r="B496" s="280">
        <f>+VLOOKUP($A496,Cetes!$A$19:$M$1126,4,FALSE)/100</f>
        <v>5.7297529999999999E-2</v>
      </c>
      <c r="C496" s="280">
        <f>+VLOOKUP($A496,Cetes!$A$19:$M$1126,7,FALSE)/100</f>
        <v>5.7899950000000006E-2</v>
      </c>
      <c r="D496" s="280">
        <f>+VLOOKUP($A496,Cetes!$A$19:$M$1126,10,FALSE)/100</f>
        <v>6.0528240000000004E-2</v>
      </c>
      <c r="E496" s="280">
        <f>+VLOOKUP($A496,Cetes!$A$19:$M$1126,13,FALSE)/100</f>
        <v>6.3500059999999997E-2</v>
      </c>
      <c r="F496" s="280">
        <f t="shared" si="29"/>
        <v>-9.7809999999996788E-5</v>
      </c>
      <c r="G496" s="280">
        <f t="shared" si="30"/>
        <v>-4.2189999999997507E-5</v>
      </c>
      <c r="H496" s="280">
        <f t="shared" si="31"/>
        <v>3.040000000000681E-5</v>
      </c>
      <c r="I496" s="280">
        <f t="shared" si="32"/>
        <v>8.7838999999999279E-4</v>
      </c>
    </row>
    <row r="497" spans="1:9" x14ac:dyDescent="0.25">
      <c r="A497" s="1">
        <f>+'Ejercicio 8'!B510</f>
        <v>42724</v>
      </c>
      <c r="B497" s="280">
        <f>+VLOOKUP($A497,Cetes!$A$19:$M$1126,4,FALSE)/100</f>
        <v>5.687934E-2</v>
      </c>
      <c r="C497" s="280">
        <f>+VLOOKUP($A497,Cetes!$A$19:$M$1126,7,FALSE)/100</f>
        <v>5.7799919999999998E-2</v>
      </c>
      <c r="D497" s="280">
        <f>+VLOOKUP($A497,Cetes!$A$19:$M$1126,10,FALSE)/100</f>
        <v>6.0599920000000002E-2</v>
      </c>
      <c r="E497" s="280">
        <f>+VLOOKUP($A497,Cetes!$A$19:$M$1126,13,FALSE)/100</f>
        <v>6.3515710000000003E-2</v>
      </c>
      <c r="F497" s="280">
        <f t="shared" si="29"/>
        <v>-4.1818999999999884E-4</v>
      </c>
      <c r="G497" s="280">
        <f t="shared" si="30"/>
        <v>-1.0003000000000789E-4</v>
      </c>
      <c r="H497" s="280">
        <f t="shared" si="31"/>
        <v>7.1679999999997579E-5</v>
      </c>
      <c r="I497" s="280">
        <f t="shared" si="32"/>
        <v>1.5650000000005937E-5</v>
      </c>
    </row>
    <row r="498" spans="1:9" x14ac:dyDescent="0.25">
      <c r="A498" s="1">
        <f>+'Ejercicio 8'!B511</f>
        <v>42725</v>
      </c>
      <c r="B498" s="280">
        <f>+VLOOKUP($A498,Cetes!$A$19:$M$1126,4,FALSE)/100</f>
        <v>5.6600560000000001E-2</v>
      </c>
      <c r="C498" s="280">
        <f>+VLOOKUP($A498,Cetes!$A$19:$M$1126,7,FALSE)/100</f>
        <v>5.8187839999999998E-2</v>
      </c>
      <c r="D498" s="280">
        <f>+VLOOKUP($A498,Cetes!$A$19:$M$1126,10,FALSE)/100</f>
        <v>6.1084500000000007E-2</v>
      </c>
      <c r="E498" s="280">
        <f>+VLOOKUP($A498,Cetes!$A$19:$M$1126,13,FALSE)/100</f>
        <v>6.3724690000000001E-2</v>
      </c>
      <c r="F498" s="280">
        <f t="shared" si="29"/>
        <v>-2.7877999999999931E-4</v>
      </c>
      <c r="G498" s="280">
        <f t="shared" si="30"/>
        <v>3.8791999999999993E-4</v>
      </c>
      <c r="H498" s="280">
        <f t="shared" si="31"/>
        <v>4.8458000000000528E-4</v>
      </c>
      <c r="I498" s="280">
        <f t="shared" si="32"/>
        <v>2.089799999999975E-4</v>
      </c>
    </row>
    <row r="499" spans="1:9" x14ac:dyDescent="0.25">
      <c r="A499" s="1">
        <f>+'Ejercicio 8'!B512</f>
        <v>42726</v>
      </c>
      <c r="B499" s="280">
        <f>+VLOOKUP($A499,Cetes!$A$19:$M$1126,4,FALSE)/100</f>
        <v>5.6468640000000001E-2</v>
      </c>
      <c r="C499" s="280">
        <f>+VLOOKUP($A499,Cetes!$A$19:$M$1126,7,FALSE)/100</f>
        <v>5.8352459999999995E-2</v>
      </c>
      <c r="D499" s="280">
        <f>+VLOOKUP($A499,Cetes!$A$19:$M$1126,10,FALSE)/100</f>
        <v>6.1375460000000007E-2</v>
      </c>
      <c r="E499" s="280">
        <f>+VLOOKUP($A499,Cetes!$A$19:$M$1126,13,FALSE)/100</f>
        <v>6.4067949999999999E-2</v>
      </c>
      <c r="F499" s="280">
        <f t="shared" si="29"/>
        <v>-1.3192000000000065E-4</v>
      </c>
      <c r="G499" s="280">
        <f t="shared" si="30"/>
        <v>1.6461999999999727E-4</v>
      </c>
      <c r="H499" s="280">
        <f t="shared" si="31"/>
        <v>2.9095999999999983E-4</v>
      </c>
      <c r="I499" s="280">
        <f t="shared" si="32"/>
        <v>3.4325999999999801E-4</v>
      </c>
    </row>
    <row r="500" spans="1:9" x14ac:dyDescent="0.25">
      <c r="A500" s="1">
        <f>+'Ejercicio 8'!B513</f>
        <v>42727</v>
      </c>
      <c r="B500" s="280">
        <f>+VLOOKUP($A500,Cetes!$A$19:$M$1126,4,FALSE)/100</f>
        <v>5.6969039999999999E-2</v>
      </c>
      <c r="C500" s="280">
        <f>+VLOOKUP($A500,Cetes!$A$19:$M$1126,7,FALSE)/100</f>
        <v>5.8388030000000007E-2</v>
      </c>
      <c r="D500" s="280">
        <f>+VLOOKUP($A500,Cetes!$A$19:$M$1126,10,FALSE)/100</f>
        <v>6.1314819999999999E-2</v>
      </c>
      <c r="E500" s="280">
        <f>+VLOOKUP($A500,Cetes!$A$19:$M$1126,13,FALSE)/100</f>
        <v>6.3963359999999997E-2</v>
      </c>
      <c r="F500" s="280">
        <f t="shared" si="29"/>
        <v>5.0039999999999807E-4</v>
      </c>
      <c r="G500" s="280">
        <f t="shared" si="30"/>
        <v>3.5570000000012536E-5</v>
      </c>
      <c r="H500" s="280">
        <f t="shared" si="31"/>
        <v>-6.0640000000007632E-5</v>
      </c>
      <c r="I500" s="280">
        <f t="shared" si="32"/>
        <v>-1.0459000000000163E-4</v>
      </c>
    </row>
    <row r="501" spans="1:9" x14ac:dyDescent="0.25">
      <c r="A501" s="1">
        <f>+'Ejercicio 8'!B514</f>
        <v>42730</v>
      </c>
      <c r="B501" s="280">
        <f>+VLOOKUP($A501,Cetes!$A$19:$M$1126,4,FALSE)/100</f>
        <v>5.6434530000000004E-2</v>
      </c>
      <c r="C501" s="280">
        <f>+VLOOKUP($A501,Cetes!$A$19:$M$1126,7,FALSE)/100</f>
        <v>5.8335660000000004E-2</v>
      </c>
      <c r="D501" s="280">
        <f>+VLOOKUP($A501,Cetes!$A$19:$M$1126,10,FALSE)/100</f>
        <v>6.1281090000000003E-2</v>
      </c>
      <c r="E501" s="280">
        <f>+VLOOKUP($A501,Cetes!$A$19:$M$1126,13,FALSE)/100</f>
        <v>6.3996239999999996E-2</v>
      </c>
      <c r="F501" s="280">
        <f t="shared" si="29"/>
        <v>-5.3450999999999499E-4</v>
      </c>
      <c r="G501" s="280">
        <f t="shared" si="30"/>
        <v>-5.237000000000297E-5</v>
      </c>
      <c r="H501" s="280">
        <f t="shared" si="31"/>
        <v>-3.3729999999995708E-5</v>
      </c>
      <c r="I501" s="280">
        <f t="shared" si="32"/>
        <v>3.2879999999999021E-5</v>
      </c>
    </row>
    <row r="502" spans="1:9" x14ac:dyDescent="0.25">
      <c r="A502" s="1">
        <f>+'Ejercicio 8'!B515</f>
        <v>42731</v>
      </c>
      <c r="B502" s="280">
        <f>+VLOOKUP($A502,Cetes!$A$19:$M$1126,4,FALSE)/100</f>
        <v>5.6819430000000004E-2</v>
      </c>
      <c r="C502" s="280">
        <f>+VLOOKUP($A502,Cetes!$A$19:$M$1126,7,FALSE)/100</f>
        <v>5.9485419999999997E-2</v>
      </c>
      <c r="D502" s="280">
        <f>+VLOOKUP($A502,Cetes!$A$19:$M$1126,10,FALSE)/100</f>
        <v>6.2300060000000004E-2</v>
      </c>
      <c r="E502" s="280">
        <f>+VLOOKUP($A502,Cetes!$A$19:$M$1126,13,FALSE)/100</f>
        <v>6.4466309999999999E-2</v>
      </c>
      <c r="F502" s="280">
        <f t="shared" si="29"/>
        <v>3.8490000000000052E-4</v>
      </c>
      <c r="G502" s="280">
        <f t="shared" si="30"/>
        <v>1.1497599999999927E-3</v>
      </c>
      <c r="H502" s="280">
        <f t="shared" si="31"/>
        <v>1.018970000000001E-3</v>
      </c>
      <c r="I502" s="280">
        <f t="shared" si="32"/>
        <v>4.7007000000000299E-4</v>
      </c>
    </row>
    <row r="503" spans="1:9" x14ac:dyDescent="0.25">
      <c r="A503" s="1">
        <f>+'Ejercicio 8'!B516</f>
        <v>42732</v>
      </c>
      <c r="B503" s="280">
        <f>+VLOOKUP($A503,Cetes!$A$19:$M$1126,4,FALSE)/100</f>
        <v>5.7800169999999998E-2</v>
      </c>
      <c r="C503" s="280">
        <f>+VLOOKUP($A503,Cetes!$A$19:$M$1126,7,FALSE)/100</f>
        <v>5.9461320000000005E-2</v>
      </c>
      <c r="D503" s="280">
        <f>+VLOOKUP($A503,Cetes!$A$19:$M$1126,10,FALSE)/100</f>
        <v>6.2328620000000001E-2</v>
      </c>
      <c r="E503" s="280">
        <f>+VLOOKUP($A503,Cetes!$A$19:$M$1126,13,FALSE)/100</f>
        <v>6.4012169999999993E-2</v>
      </c>
      <c r="F503" s="280">
        <f t="shared" si="29"/>
        <v>9.8073999999999384E-4</v>
      </c>
      <c r="G503" s="280">
        <f t="shared" si="30"/>
        <v>-2.4099999999992183E-5</v>
      </c>
      <c r="H503" s="280">
        <f t="shared" si="31"/>
        <v>2.8559999999996921E-5</v>
      </c>
      <c r="I503" s="280">
        <f t="shared" si="32"/>
        <v>-4.5414000000000565E-4</v>
      </c>
    </row>
    <row r="504" spans="1:9" x14ac:dyDescent="0.25">
      <c r="A504" s="1">
        <f>+'Ejercicio 8'!B517</f>
        <v>42733</v>
      </c>
      <c r="B504" s="280">
        <f>+VLOOKUP($A504,Cetes!$A$19:$M$1126,4,FALSE)/100</f>
        <v>5.7767099999999995E-2</v>
      </c>
      <c r="C504" s="280">
        <f>+VLOOKUP($A504,Cetes!$A$19:$M$1126,7,FALSE)/100</f>
        <v>5.9806449999999997E-2</v>
      </c>
      <c r="D504" s="280">
        <f>+VLOOKUP($A504,Cetes!$A$19:$M$1126,10,FALSE)/100</f>
        <v>6.2377479999999999E-2</v>
      </c>
      <c r="E504" s="280">
        <f>+VLOOKUP($A504,Cetes!$A$19:$M$1126,13,FALSE)/100</f>
        <v>6.4436369999999993E-2</v>
      </c>
      <c r="F504" s="280">
        <f t="shared" si="29"/>
        <v>-3.3070000000003097E-5</v>
      </c>
      <c r="G504" s="280">
        <f t="shared" si="30"/>
        <v>3.4512999999999211E-4</v>
      </c>
      <c r="H504" s="280">
        <f t="shared" si="31"/>
        <v>4.8859999999997794E-5</v>
      </c>
      <c r="I504" s="280">
        <f t="shared" si="32"/>
        <v>4.2419999999999958E-4</v>
      </c>
    </row>
    <row r="505" spans="1:9" x14ac:dyDescent="0.25">
      <c r="A505" s="1">
        <f>+'Ejercicio 8'!B518</f>
        <v>42734</v>
      </c>
      <c r="B505" s="280">
        <f>+VLOOKUP($A505,Cetes!$A$19:$M$1126,4,FALSE)/100</f>
        <v>5.7486790000000003E-2</v>
      </c>
      <c r="C505" s="280">
        <f>+VLOOKUP($A505,Cetes!$A$19:$M$1126,7,FALSE)/100</f>
        <v>5.9540469999999998E-2</v>
      </c>
      <c r="D505" s="280">
        <f>+VLOOKUP($A505,Cetes!$A$19:$M$1126,10,FALSE)/100</f>
        <v>6.2310410000000004E-2</v>
      </c>
      <c r="E505" s="280">
        <f>+VLOOKUP($A505,Cetes!$A$19:$M$1126,13,FALSE)/100</f>
        <v>6.4476560000000002E-2</v>
      </c>
      <c r="F505" s="280">
        <f t="shared" si="29"/>
        <v>-2.8030999999999195E-4</v>
      </c>
      <c r="G505" s="280">
        <f t="shared" si="30"/>
        <v>-2.65979999999999E-4</v>
      </c>
      <c r="H505" s="280">
        <f t="shared" si="31"/>
        <v>-6.7069999999995467E-5</v>
      </c>
      <c r="I505" s="280">
        <f t="shared" si="32"/>
        <v>4.0190000000009385E-5</v>
      </c>
    </row>
    <row r="506" spans="1:9" x14ac:dyDescent="0.25">
      <c r="A506" s="1">
        <f>+'Ejercicio 8'!B519</f>
        <v>42737</v>
      </c>
      <c r="B506" s="280">
        <f>+VLOOKUP($A506,Cetes!$A$19:$M$1126,4,FALSE)/100</f>
        <v>6.1552040000000002E-2</v>
      </c>
      <c r="C506" s="280">
        <f>+VLOOKUP($A506,Cetes!$A$19:$M$1126,7,FALSE)/100</f>
        <v>6.0020209999999997E-2</v>
      </c>
      <c r="D506" s="280">
        <f>+VLOOKUP($A506,Cetes!$A$19:$M$1126,10,FALSE)/100</f>
        <v>6.2914670000000006E-2</v>
      </c>
      <c r="E506" s="280">
        <f>+VLOOKUP($A506,Cetes!$A$19:$M$1126,13,FALSE)/100</f>
        <v>6.3685049999999993E-2</v>
      </c>
      <c r="F506" s="280">
        <f t="shared" si="29"/>
        <v>4.0652499999999994E-3</v>
      </c>
      <c r="G506" s="280">
        <f t="shared" si="30"/>
        <v>4.7973999999999933E-4</v>
      </c>
      <c r="H506" s="280">
        <f t="shared" si="31"/>
        <v>6.042600000000023E-4</v>
      </c>
      <c r="I506" s="280">
        <f t="shared" si="32"/>
        <v>-7.9151000000000915E-4</v>
      </c>
    </row>
    <row r="507" spans="1:9" x14ac:dyDescent="0.25">
      <c r="A507" s="1">
        <f>+'Ejercicio 8'!B520</f>
        <v>42738</v>
      </c>
      <c r="B507" s="280">
        <f>+VLOOKUP($A507,Cetes!$A$19:$M$1126,4,FALSE)/100</f>
        <v>5.766926E-2</v>
      </c>
      <c r="C507" s="280">
        <f>+VLOOKUP($A507,Cetes!$A$19:$M$1126,7,FALSE)/100</f>
        <v>6.0001329999999999E-2</v>
      </c>
      <c r="D507" s="280">
        <f>+VLOOKUP($A507,Cetes!$A$19:$M$1126,10,FALSE)/100</f>
        <v>6.2885469999999999E-2</v>
      </c>
      <c r="E507" s="280">
        <f>+VLOOKUP($A507,Cetes!$A$19:$M$1126,13,FALSE)/100</f>
        <v>6.5513269999999998E-2</v>
      </c>
      <c r="F507" s="280">
        <f t="shared" si="29"/>
        <v>-3.8827800000000023E-3</v>
      </c>
      <c r="G507" s="280">
        <f t="shared" si="30"/>
        <v>-1.8879999999998898E-5</v>
      </c>
      <c r="H507" s="280">
        <f t="shared" si="31"/>
        <v>-2.9200000000006998E-5</v>
      </c>
      <c r="I507" s="280">
        <f t="shared" si="32"/>
        <v>1.8282200000000054E-3</v>
      </c>
    </row>
    <row r="508" spans="1:9" x14ac:dyDescent="0.25">
      <c r="A508" s="1">
        <f>+'Ejercicio 8'!B521</f>
        <v>42739</v>
      </c>
      <c r="B508" s="280">
        <f>+VLOOKUP($A508,Cetes!$A$19:$M$1126,4,FALSE)/100</f>
        <v>5.8075380000000003E-2</v>
      </c>
      <c r="C508" s="280">
        <f>+VLOOKUP($A508,Cetes!$A$19:$M$1126,7,FALSE)/100</f>
        <v>6.035211E-2</v>
      </c>
      <c r="D508" s="280">
        <f>+VLOOKUP($A508,Cetes!$A$19:$M$1126,10,FALSE)/100</f>
        <v>6.3099929999999999E-2</v>
      </c>
      <c r="E508" s="280">
        <f>+VLOOKUP($A508,Cetes!$A$19:$M$1126,13,FALSE)/100</f>
        <v>6.5765019999999993E-2</v>
      </c>
      <c r="F508" s="280">
        <f t="shared" si="29"/>
        <v>4.0612000000000287E-4</v>
      </c>
      <c r="G508" s="280">
        <f t="shared" si="30"/>
        <v>3.5078000000000192E-4</v>
      </c>
      <c r="H508" s="280">
        <f t="shared" si="31"/>
        <v>2.1445999999999965E-4</v>
      </c>
      <c r="I508" s="280">
        <f t="shared" si="32"/>
        <v>2.5174999999999503E-4</v>
      </c>
    </row>
    <row r="509" spans="1:9" x14ac:dyDescent="0.25">
      <c r="A509" s="1">
        <f>+'Ejercicio 8'!B522</f>
        <v>42740</v>
      </c>
      <c r="B509" s="280">
        <f>+VLOOKUP($A509,Cetes!$A$19:$M$1126,4,FALSE)/100</f>
        <v>5.844303E-2</v>
      </c>
      <c r="C509" s="280">
        <f>+VLOOKUP($A509,Cetes!$A$19:$M$1126,7,FALSE)/100</f>
        <v>6.0800159999999999E-2</v>
      </c>
      <c r="D509" s="280">
        <f>+VLOOKUP($A509,Cetes!$A$19:$M$1126,10,FALSE)/100</f>
        <v>6.4260200000000003E-2</v>
      </c>
      <c r="E509" s="280">
        <f>+VLOOKUP($A509,Cetes!$A$19:$M$1126,13,FALSE)/100</f>
        <v>6.7540699999999995E-2</v>
      </c>
      <c r="F509" s="280">
        <f t="shared" si="29"/>
        <v>3.6764999999999715E-4</v>
      </c>
      <c r="G509" s="280">
        <f t="shared" si="30"/>
        <v>4.4804999999999845E-4</v>
      </c>
      <c r="H509" s="280">
        <f t="shared" si="31"/>
        <v>1.1602700000000049E-3</v>
      </c>
      <c r="I509" s="280">
        <f t="shared" si="32"/>
        <v>1.7756800000000017E-3</v>
      </c>
    </row>
    <row r="510" spans="1:9" x14ac:dyDescent="0.25">
      <c r="A510" s="1">
        <f>+'Ejercicio 8'!B523</f>
        <v>42741</v>
      </c>
      <c r="B510" s="280">
        <f>+VLOOKUP($A510,Cetes!$A$19:$M$1126,4,FALSE)/100</f>
        <v>5.8199599999999997E-2</v>
      </c>
      <c r="C510" s="280">
        <f>+VLOOKUP($A510,Cetes!$A$19:$M$1126,7,FALSE)/100</f>
        <v>6.1231590000000002E-2</v>
      </c>
      <c r="D510" s="280">
        <f>+VLOOKUP($A510,Cetes!$A$19:$M$1126,10,FALSE)/100</f>
        <v>6.4499899999999999E-2</v>
      </c>
      <c r="E510" s="280">
        <f>+VLOOKUP($A510,Cetes!$A$19:$M$1126,13,FALSE)/100</f>
        <v>6.7702429999999994E-2</v>
      </c>
      <c r="F510" s="280">
        <f t="shared" si="29"/>
        <v>-2.4343000000000281E-4</v>
      </c>
      <c r="G510" s="280">
        <f t="shared" si="30"/>
        <v>4.3143000000000348E-4</v>
      </c>
      <c r="H510" s="280">
        <f t="shared" si="31"/>
        <v>2.3969999999999547E-4</v>
      </c>
      <c r="I510" s="280">
        <f t="shared" si="32"/>
        <v>1.6172999999999882E-4</v>
      </c>
    </row>
    <row r="511" spans="1:9" x14ac:dyDescent="0.25">
      <c r="A511" s="1">
        <f>+'Ejercicio 8'!B524</f>
        <v>42744</v>
      </c>
      <c r="B511" s="280">
        <f>+VLOOKUP($A511,Cetes!$A$19:$M$1126,4,FALSE)/100</f>
        <v>5.8292149999999994E-2</v>
      </c>
      <c r="C511" s="280">
        <f>+VLOOKUP($A511,Cetes!$A$19:$M$1126,7,FALSE)/100</f>
        <v>6.1664339999999998E-2</v>
      </c>
      <c r="D511" s="280">
        <f>+VLOOKUP($A511,Cetes!$A$19:$M$1126,10,FALSE)/100</f>
        <v>6.4796099999999995E-2</v>
      </c>
      <c r="E511" s="280">
        <f>+VLOOKUP($A511,Cetes!$A$19:$M$1126,13,FALSE)/100</f>
        <v>6.8045270000000005E-2</v>
      </c>
      <c r="F511" s="280">
        <f t="shared" si="29"/>
        <v>9.2549999999996801E-5</v>
      </c>
      <c r="G511" s="280">
        <f t="shared" si="30"/>
        <v>4.3274999999999564E-4</v>
      </c>
      <c r="H511" s="280">
        <f t="shared" si="31"/>
        <v>2.9619999999999647E-4</v>
      </c>
      <c r="I511" s="280">
        <f t="shared" si="32"/>
        <v>3.4284000000001091E-4</v>
      </c>
    </row>
    <row r="512" spans="1:9" x14ac:dyDescent="0.25">
      <c r="A512" s="1">
        <f>+'Ejercicio 8'!B525</f>
        <v>42745</v>
      </c>
      <c r="B512" s="280">
        <f>+VLOOKUP($A512,Cetes!$A$19:$M$1126,4,FALSE)/100</f>
        <v>5.8700539999999995E-2</v>
      </c>
      <c r="C512" s="280">
        <f>+VLOOKUP($A512,Cetes!$A$19:$M$1126,7,FALSE)/100</f>
        <v>6.2506839999999994E-2</v>
      </c>
      <c r="D512" s="280">
        <f>+VLOOKUP($A512,Cetes!$A$19:$M$1126,10,FALSE)/100</f>
        <v>6.560009E-2</v>
      </c>
      <c r="E512" s="280">
        <f>+VLOOKUP($A512,Cetes!$A$19:$M$1126,13,FALSE)/100</f>
        <v>6.8400020000000006E-2</v>
      </c>
      <c r="F512" s="280">
        <f t="shared" si="29"/>
        <v>4.0839000000000153E-4</v>
      </c>
      <c r="G512" s="280">
        <f t="shared" si="30"/>
        <v>8.4249999999999603E-4</v>
      </c>
      <c r="H512" s="280">
        <f t="shared" si="31"/>
        <v>8.0399000000000442E-4</v>
      </c>
      <c r="I512" s="280">
        <f t="shared" si="32"/>
        <v>3.547500000000009E-4</v>
      </c>
    </row>
    <row r="513" spans="1:9" x14ac:dyDescent="0.25">
      <c r="A513" s="1">
        <f>+'Ejercicio 8'!B526</f>
        <v>42746</v>
      </c>
      <c r="B513" s="280">
        <f>+VLOOKUP($A513,Cetes!$A$19:$M$1126,4,FALSE)/100</f>
        <v>5.8700000000000002E-2</v>
      </c>
      <c r="C513" s="280">
        <f>+VLOOKUP($A513,Cetes!$A$19:$M$1126,7,FALSE)/100</f>
        <v>6.2574820000000003E-2</v>
      </c>
      <c r="D513" s="280">
        <f>+VLOOKUP($A513,Cetes!$A$19:$M$1126,10,FALSE)/100</f>
        <v>6.5699099999999996E-2</v>
      </c>
      <c r="E513" s="280">
        <f>+VLOOKUP($A513,Cetes!$A$19:$M$1126,13,FALSE)/100</f>
        <v>6.939845E-2</v>
      </c>
      <c r="F513" s="280">
        <f t="shared" si="29"/>
        <v>-5.399999999933236E-7</v>
      </c>
      <c r="G513" s="280">
        <f t="shared" si="30"/>
        <v>6.7980000000009144E-5</v>
      </c>
      <c r="H513" s="280">
        <f t="shared" si="31"/>
        <v>9.9009999999996601E-5</v>
      </c>
      <c r="I513" s="280">
        <f t="shared" si="32"/>
        <v>9.984299999999946E-4</v>
      </c>
    </row>
    <row r="514" spans="1:9" x14ac:dyDescent="0.25">
      <c r="A514" s="1">
        <f>+'Ejercicio 8'!B527</f>
        <v>42747</v>
      </c>
      <c r="B514" s="280">
        <f>+VLOOKUP($A514,Cetes!$A$19:$M$1126,4,FALSE)/100</f>
        <v>5.7981160000000004E-2</v>
      </c>
      <c r="C514" s="280">
        <f>+VLOOKUP($A514,Cetes!$A$19:$M$1126,7,FALSE)/100</f>
        <v>6.2470230000000002E-2</v>
      </c>
      <c r="D514" s="280">
        <f>+VLOOKUP($A514,Cetes!$A$19:$M$1126,10,FALSE)/100</f>
        <v>6.5460009999999999E-2</v>
      </c>
      <c r="E514" s="280">
        <f>+VLOOKUP($A514,Cetes!$A$19:$M$1126,13,FALSE)/100</f>
        <v>6.8311529999999995E-2</v>
      </c>
      <c r="F514" s="280">
        <f t="shared" si="29"/>
        <v>-7.1883999999999837E-4</v>
      </c>
      <c r="G514" s="280">
        <f t="shared" si="30"/>
        <v>-1.0459000000000163E-4</v>
      </c>
      <c r="H514" s="280">
        <f t="shared" si="31"/>
        <v>-2.3908999999999736E-4</v>
      </c>
      <c r="I514" s="280">
        <f t="shared" si="32"/>
        <v>-1.0869200000000051E-3</v>
      </c>
    </row>
    <row r="515" spans="1:9" x14ac:dyDescent="0.25">
      <c r="A515" s="1">
        <f>+'Ejercicio 8'!B528</f>
        <v>42748</v>
      </c>
      <c r="B515" s="280">
        <f>+VLOOKUP($A515,Cetes!$A$19:$M$1126,4,FALSE)/100</f>
        <v>5.8300479999999995E-2</v>
      </c>
      <c r="C515" s="280">
        <f>+VLOOKUP($A515,Cetes!$A$19:$M$1126,7,FALSE)/100</f>
        <v>6.2199819999999996E-2</v>
      </c>
      <c r="D515" s="280">
        <f>+VLOOKUP($A515,Cetes!$A$19:$M$1126,10,FALSE)/100</f>
        <v>6.4957689999999998E-2</v>
      </c>
      <c r="E515" s="280">
        <f>+VLOOKUP($A515,Cetes!$A$19:$M$1126,13,FALSE)/100</f>
        <v>6.8268739999999994E-2</v>
      </c>
      <c r="F515" s="280">
        <f t="shared" si="29"/>
        <v>3.19319999999991E-4</v>
      </c>
      <c r="G515" s="280">
        <f t="shared" si="30"/>
        <v>-2.7041000000000565E-4</v>
      </c>
      <c r="H515" s="280">
        <f t="shared" si="31"/>
        <v>-5.0232000000000054E-4</v>
      </c>
      <c r="I515" s="280">
        <f t="shared" si="32"/>
        <v>-4.2790000000000883E-5</v>
      </c>
    </row>
    <row r="516" spans="1:9" x14ac:dyDescent="0.25">
      <c r="A516" s="1">
        <f>+'Ejercicio 8'!B529</f>
        <v>42751</v>
      </c>
      <c r="B516" s="280">
        <f>+VLOOKUP($A516,Cetes!$A$19:$M$1126,4,FALSE)/100</f>
        <v>5.8299709999999998E-2</v>
      </c>
      <c r="C516" s="280">
        <f>+VLOOKUP($A516,Cetes!$A$19:$M$1126,7,FALSE)/100</f>
        <v>6.2199850000000001E-2</v>
      </c>
      <c r="D516" s="280">
        <f>+VLOOKUP($A516,Cetes!$A$19:$M$1126,10,FALSE)/100</f>
        <v>6.4869380000000004E-2</v>
      </c>
      <c r="E516" s="280">
        <f>+VLOOKUP($A516,Cetes!$A$19:$M$1126,13,FALSE)/100</f>
        <v>6.8268380000000004E-2</v>
      </c>
      <c r="F516" s="280">
        <f t="shared" si="29"/>
        <v>-7.6999999999716184E-7</v>
      </c>
      <c r="G516" s="280">
        <f t="shared" si="30"/>
        <v>3.0000000005026006E-8</v>
      </c>
      <c r="H516" s="280">
        <f t="shared" si="31"/>
        <v>-8.8309999999994226E-5</v>
      </c>
      <c r="I516" s="280">
        <f t="shared" si="32"/>
        <v>-3.5999999999092314E-7</v>
      </c>
    </row>
    <row r="517" spans="1:9" x14ac:dyDescent="0.25">
      <c r="A517" s="1">
        <f>+'Ejercicio 8'!B530</f>
        <v>42752</v>
      </c>
      <c r="B517" s="280">
        <f>+VLOOKUP($A517,Cetes!$A$19:$M$1126,4,FALSE)/100</f>
        <v>5.7399639999999995E-2</v>
      </c>
      <c r="C517" s="280">
        <f>+VLOOKUP($A517,Cetes!$A$19:$M$1126,7,FALSE)/100</f>
        <v>6.228525E-2</v>
      </c>
      <c r="D517" s="280">
        <f>+VLOOKUP($A517,Cetes!$A$19:$M$1126,10,FALSE)/100</f>
        <v>6.5607899999999997E-2</v>
      </c>
      <c r="E517" s="280">
        <f>+VLOOKUP($A517,Cetes!$A$19:$M$1126,13,FALSE)/100</f>
        <v>6.8483520000000006E-2</v>
      </c>
      <c r="F517" s="280">
        <f t="shared" si="29"/>
        <v>-9.0007000000000281E-4</v>
      </c>
      <c r="G517" s="280">
        <f t="shared" si="30"/>
        <v>8.5399999999999365E-5</v>
      </c>
      <c r="H517" s="280">
        <f t="shared" si="31"/>
        <v>7.3851999999999252E-4</v>
      </c>
      <c r="I517" s="280">
        <f t="shared" si="32"/>
        <v>2.1514000000000255E-4</v>
      </c>
    </row>
    <row r="518" spans="1:9" x14ac:dyDescent="0.25">
      <c r="A518" s="1">
        <f>+'Ejercicio 8'!B531</f>
        <v>42753</v>
      </c>
      <c r="B518" s="280">
        <f>+VLOOKUP($A518,Cetes!$A$19:$M$1126,4,FALSE)/100</f>
        <v>5.8123180000000003E-2</v>
      </c>
      <c r="C518" s="280">
        <f>+VLOOKUP($A518,Cetes!$A$19:$M$1126,7,FALSE)/100</f>
        <v>6.2469489999999996E-2</v>
      </c>
      <c r="D518" s="280">
        <f>+VLOOKUP($A518,Cetes!$A$19:$M$1126,10,FALSE)/100</f>
        <v>6.6036189999999995E-2</v>
      </c>
      <c r="E518" s="280">
        <f>+VLOOKUP($A518,Cetes!$A$19:$M$1126,13,FALSE)/100</f>
        <v>6.8562459999999992E-2</v>
      </c>
      <c r="F518" s="280">
        <f t="shared" ref="F518:F581" si="33">+B518-B517</f>
        <v>7.2354000000000862E-4</v>
      </c>
      <c r="G518" s="280">
        <f t="shared" ref="G518:G581" si="34">+C518-C517</f>
        <v>1.8423999999999524E-4</v>
      </c>
      <c r="H518" s="280">
        <f t="shared" ref="H518:H581" si="35">+D518-D517</f>
        <v>4.2828999999999784E-4</v>
      </c>
      <c r="I518" s="280">
        <f t="shared" ref="I518:I581" si="36">+E518-E517</f>
        <v>7.8939999999985688E-5</v>
      </c>
    </row>
    <row r="519" spans="1:9" x14ac:dyDescent="0.25">
      <c r="A519" s="1">
        <f>+'Ejercicio 8'!B532</f>
        <v>42754</v>
      </c>
      <c r="B519" s="280">
        <f>+VLOOKUP($A519,Cetes!$A$19:$M$1126,4,FALSE)/100</f>
        <v>5.8200410000000001E-2</v>
      </c>
      <c r="C519" s="280">
        <f>+VLOOKUP($A519,Cetes!$A$19:$M$1126,7,FALSE)/100</f>
        <v>6.3100160000000002E-2</v>
      </c>
      <c r="D519" s="280">
        <f>+VLOOKUP($A519,Cetes!$A$19:$M$1126,10,FALSE)/100</f>
        <v>6.6421519999999998E-2</v>
      </c>
      <c r="E519" s="280">
        <f>+VLOOKUP($A519,Cetes!$A$19:$M$1126,13,FALSE)/100</f>
        <v>6.8708720000000001E-2</v>
      </c>
      <c r="F519" s="280">
        <f t="shared" si="33"/>
        <v>7.7229999999997578E-5</v>
      </c>
      <c r="G519" s="280">
        <f t="shared" si="34"/>
        <v>6.3067000000000678E-4</v>
      </c>
      <c r="H519" s="280">
        <f t="shared" si="35"/>
        <v>3.8533000000000317E-4</v>
      </c>
      <c r="I519" s="280">
        <f t="shared" si="36"/>
        <v>1.4626000000000916E-4</v>
      </c>
    </row>
    <row r="520" spans="1:9" x14ac:dyDescent="0.25">
      <c r="A520" s="1">
        <f>+'Ejercicio 8'!B533</f>
        <v>42755</v>
      </c>
      <c r="B520" s="280">
        <f>+VLOOKUP($A520,Cetes!$A$19:$M$1126,4,FALSE)/100</f>
        <v>5.7976340000000001E-2</v>
      </c>
      <c r="C520" s="280">
        <f>+VLOOKUP($A520,Cetes!$A$19:$M$1126,7,FALSE)/100</f>
        <v>6.2997999999999998E-2</v>
      </c>
      <c r="D520" s="280">
        <f>+VLOOKUP($A520,Cetes!$A$19:$M$1126,10,FALSE)/100</f>
        <v>6.6391229999999996E-2</v>
      </c>
      <c r="E520" s="280">
        <f>+VLOOKUP($A520,Cetes!$A$19:$M$1126,13,FALSE)/100</f>
        <v>6.8270739999999996E-2</v>
      </c>
      <c r="F520" s="280">
        <f t="shared" si="33"/>
        <v>-2.2406999999999982E-4</v>
      </c>
      <c r="G520" s="280">
        <f t="shared" si="34"/>
        <v>-1.0216000000000391E-4</v>
      </c>
      <c r="H520" s="280">
        <f t="shared" si="35"/>
        <v>-3.029000000000226E-5</v>
      </c>
      <c r="I520" s="280">
        <f t="shared" si="36"/>
        <v>-4.3798000000000448E-4</v>
      </c>
    </row>
    <row r="521" spans="1:9" x14ac:dyDescent="0.25">
      <c r="A521" s="1">
        <f>+'Ejercicio 8'!B534</f>
        <v>42758</v>
      </c>
      <c r="B521" s="280">
        <f>+VLOOKUP($A521,Cetes!$A$19:$M$1126,4,FALSE)/100</f>
        <v>5.7717739999999997E-2</v>
      </c>
      <c r="C521" s="280">
        <f>+VLOOKUP($A521,Cetes!$A$19:$M$1126,7,FALSE)/100</f>
        <v>6.2850840000000005E-2</v>
      </c>
      <c r="D521" s="280">
        <f>+VLOOKUP($A521,Cetes!$A$19:$M$1126,10,FALSE)/100</f>
        <v>6.6205650000000005E-2</v>
      </c>
      <c r="E521" s="280">
        <f>+VLOOKUP($A521,Cetes!$A$19:$M$1126,13,FALSE)/100</f>
        <v>6.8093730000000005E-2</v>
      </c>
      <c r="F521" s="280">
        <f t="shared" si="33"/>
        <v>-2.5860000000000466E-4</v>
      </c>
      <c r="G521" s="280">
        <f t="shared" si="34"/>
        <v>-1.4715999999999341E-4</v>
      </c>
      <c r="H521" s="280">
        <f t="shared" si="35"/>
        <v>-1.8557999999999075E-4</v>
      </c>
      <c r="I521" s="280">
        <f t="shared" si="36"/>
        <v>-1.7700999999999134E-4</v>
      </c>
    </row>
    <row r="522" spans="1:9" x14ac:dyDescent="0.25">
      <c r="A522" s="1">
        <f>+'Ejercicio 8'!B535</f>
        <v>42759</v>
      </c>
      <c r="B522" s="280">
        <f>+VLOOKUP($A522,Cetes!$A$19:$M$1126,4,FALSE)/100</f>
        <v>5.7538390000000002E-2</v>
      </c>
      <c r="C522" s="280">
        <f>+VLOOKUP($A522,Cetes!$A$19:$M$1126,7,FALSE)/100</f>
        <v>6.2919539999999996E-2</v>
      </c>
      <c r="D522" s="280">
        <f>+VLOOKUP($A522,Cetes!$A$19:$M$1126,10,FALSE)/100</f>
        <v>6.6899920000000002E-2</v>
      </c>
      <c r="E522" s="280">
        <f>+VLOOKUP($A522,Cetes!$A$19:$M$1126,13,FALSE)/100</f>
        <v>6.8009959999999994E-2</v>
      </c>
      <c r="F522" s="280">
        <f t="shared" si="33"/>
        <v>-1.7934999999999479E-4</v>
      </c>
      <c r="G522" s="280">
        <f t="shared" si="34"/>
        <v>6.869999999999099E-5</v>
      </c>
      <c r="H522" s="280">
        <f t="shared" si="35"/>
        <v>6.9426999999999683E-4</v>
      </c>
      <c r="I522" s="280">
        <f t="shared" si="36"/>
        <v>-8.377000000001078E-5</v>
      </c>
    </row>
    <row r="523" spans="1:9" x14ac:dyDescent="0.25">
      <c r="A523" s="1">
        <f>+'Ejercicio 8'!B536</f>
        <v>42760</v>
      </c>
      <c r="B523" s="280">
        <f>+VLOOKUP($A523,Cetes!$A$19:$M$1126,4,FALSE)/100</f>
        <v>5.7378310000000002E-2</v>
      </c>
      <c r="C523" s="280">
        <f>+VLOOKUP($A523,Cetes!$A$19:$M$1126,7,FALSE)/100</f>
        <v>6.2922890000000009E-2</v>
      </c>
      <c r="D523" s="280">
        <f>+VLOOKUP($A523,Cetes!$A$19:$M$1126,10,FALSE)/100</f>
        <v>6.6600049999999994E-2</v>
      </c>
      <c r="E523" s="280">
        <f>+VLOOKUP($A523,Cetes!$A$19:$M$1126,13,FALSE)/100</f>
        <v>6.8141300000000002E-2</v>
      </c>
      <c r="F523" s="280">
        <f t="shared" si="33"/>
        <v>-1.6007999999999994E-4</v>
      </c>
      <c r="G523" s="280">
        <f t="shared" si="34"/>
        <v>3.3500000000130647E-6</v>
      </c>
      <c r="H523" s="280">
        <f t="shared" si="35"/>
        <v>-2.9987000000000763E-4</v>
      </c>
      <c r="I523" s="280">
        <f t="shared" si="36"/>
        <v>1.3134000000000756E-4</v>
      </c>
    </row>
    <row r="524" spans="1:9" x14ac:dyDescent="0.25">
      <c r="A524" s="1">
        <f>+'Ejercicio 8'!B537</f>
        <v>42761</v>
      </c>
      <c r="B524" s="280">
        <f>+VLOOKUP($A524,Cetes!$A$19:$M$1126,4,FALSE)/100</f>
        <v>5.7599749999999998E-2</v>
      </c>
      <c r="C524" s="280">
        <f>+VLOOKUP($A524,Cetes!$A$19:$M$1126,7,FALSE)/100</f>
        <v>6.339989E-2</v>
      </c>
      <c r="D524" s="280">
        <f>+VLOOKUP($A524,Cetes!$A$19:$M$1126,10,FALSE)/100</f>
        <v>6.6406140000000002E-2</v>
      </c>
      <c r="E524" s="280">
        <f>+VLOOKUP($A524,Cetes!$A$19:$M$1126,13,FALSE)/100</f>
        <v>6.7831879999999997E-2</v>
      </c>
      <c r="F524" s="280">
        <f t="shared" si="33"/>
        <v>2.2143999999999636E-4</v>
      </c>
      <c r="G524" s="280">
        <f t="shared" si="34"/>
        <v>4.7699999999999132E-4</v>
      </c>
      <c r="H524" s="280">
        <f t="shared" si="35"/>
        <v>-1.9390999999999159E-4</v>
      </c>
      <c r="I524" s="280">
        <f t="shared" si="36"/>
        <v>-3.0942000000000469E-4</v>
      </c>
    </row>
    <row r="525" spans="1:9" x14ac:dyDescent="0.25">
      <c r="A525" s="1">
        <f>+'Ejercicio 8'!B538</f>
        <v>42762</v>
      </c>
      <c r="B525" s="280">
        <f>+VLOOKUP($A525,Cetes!$A$19:$M$1126,4,FALSE)/100</f>
        <v>5.7974990000000004E-2</v>
      </c>
      <c r="C525" s="280">
        <f>+VLOOKUP($A525,Cetes!$A$19:$M$1126,7,FALSE)/100</f>
        <v>6.347019000000001E-2</v>
      </c>
      <c r="D525" s="280">
        <f>+VLOOKUP($A525,Cetes!$A$19:$M$1126,10,FALSE)/100</f>
        <v>6.6197969999999995E-2</v>
      </c>
      <c r="E525" s="280">
        <f>+VLOOKUP($A525,Cetes!$A$19:$M$1126,13,FALSE)/100</f>
        <v>6.7604449999999996E-2</v>
      </c>
      <c r="F525" s="280">
        <f t="shared" si="33"/>
        <v>3.7524000000000585E-4</v>
      </c>
      <c r="G525" s="280">
        <f t="shared" si="34"/>
        <v>7.0300000000009244E-5</v>
      </c>
      <c r="H525" s="280">
        <f t="shared" si="35"/>
        <v>-2.0817000000000752E-4</v>
      </c>
      <c r="I525" s="280">
        <f t="shared" si="36"/>
        <v>-2.2743000000000069E-4</v>
      </c>
    </row>
    <row r="526" spans="1:9" x14ac:dyDescent="0.25">
      <c r="A526" s="1">
        <f>+'Ejercicio 8'!B539</f>
        <v>42765</v>
      </c>
      <c r="B526" s="280">
        <f>+VLOOKUP($A526,Cetes!$A$19:$M$1126,4,FALSE)/100</f>
        <v>5.7199289999999993E-2</v>
      </c>
      <c r="C526" s="280">
        <f>+VLOOKUP($A526,Cetes!$A$19:$M$1126,7,FALSE)/100</f>
        <v>6.3504699999999997E-2</v>
      </c>
      <c r="D526" s="280">
        <f>+VLOOKUP($A526,Cetes!$A$19:$M$1126,10,FALSE)/100</f>
        <v>6.6249370000000002E-2</v>
      </c>
      <c r="E526" s="280">
        <f>+VLOOKUP($A526,Cetes!$A$19:$M$1126,13,FALSE)/100</f>
        <v>6.7684579999999994E-2</v>
      </c>
      <c r="F526" s="280">
        <f t="shared" si="33"/>
        <v>-7.757000000000111E-4</v>
      </c>
      <c r="G526" s="280">
        <f t="shared" si="34"/>
        <v>3.4509999999987606E-5</v>
      </c>
      <c r="H526" s="280">
        <f t="shared" si="35"/>
        <v>5.1400000000006996E-5</v>
      </c>
      <c r="I526" s="280">
        <f t="shared" si="36"/>
        <v>8.0129999999997703E-5</v>
      </c>
    </row>
    <row r="527" spans="1:9" x14ac:dyDescent="0.25">
      <c r="A527" s="1">
        <f>+'Ejercicio 8'!B540</f>
        <v>42766</v>
      </c>
      <c r="B527" s="280">
        <f>+VLOOKUP($A527,Cetes!$A$19:$M$1126,4,FALSE)/100</f>
        <v>5.7199400000000004E-2</v>
      </c>
      <c r="C527" s="280">
        <f>+VLOOKUP($A527,Cetes!$A$19:$M$1126,7,FALSE)/100</f>
        <v>6.3455690000000009E-2</v>
      </c>
      <c r="D527" s="280">
        <f>+VLOOKUP($A527,Cetes!$A$19:$M$1126,10,FALSE)/100</f>
        <v>6.6104339999999998E-2</v>
      </c>
      <c r="E527" s="280">
        <f>+VLOOKUP($A527,Cetes!$A$19:$M$1126,13,FALSE)/100</f>
        <v>6.8745139999999996E-2</v>
      </c>
      <c r="F527" s="280">
        <f t="shared" si="33"/>
        <v>1.100000000114898E-7</v>
      </c>
      <c r="G527" s="280">
        <f t="shared" si="34"/>
        <v>-4.900999999998823E-5</v>
      </c>
      <c r="H527" s="280">
        <f t="shared" si="35"/>
        <v>-1.4503000000000432E-4</v>
      </c>
      <c r="I527" s="280">
        <f t="shared" si="36"/>
        <v>1.0605600000000021E-3</v>
      </c>
    </row>
    <row r="528" spans="1:9" x14ac:dyDescent="0.25">
      <c r="A528" s="1">
        <f>+'Ejercicio 8'!B541</f>
        <v>42767</v>
      </c>
      <c r="B528" s="280">
        <f>+VLOOKUP($A528,Cetes!$A$19:$M$1126,4,FALSE)/100</f>
        <v>5.741951E-2</v>
      </c>
      <c r="C528" s="280">
        <f>+VLOOKUP($A528,Cetes!$A$19:$M$1126,7,FALSE)/100</f>
        <v>6.2799880000000002E-2</v>
      </c>
      <c r="D528" s="280">
        <f>+VLOOKUP($A528,Cetes!$A$19:$M$1126,10,FALSE)/100</f>
        <v>6.5599950000000004E-2</v>
      </c>
      <c r="E528" s="280">
        <f>+VLOOKUP($A528,Cetes!$A$19:$M$1126,13,FALSE)/100</f>
        <v>6.8400030000000001E-2</v>
      </c>
      <c r="F528" s="280">
        <f t="shared" si="33"/>
        <v>2.2010999999999559E-4</v>
      </c>
      <c r="G528" s="280">
        <f t="shared" si="34"/>
        <v>-6.5581000000000667E-4</v>
      </c>
      <c r="H528" s="280">
        <f t="shared" si="35"/>
        <v>-5.0438999999999345E-4</v>
      </c>
      <c r="I528" s="280">
        <f t="shared" si="36"/>
        <v>-3.451099999999957E-4</v>
      </c>
    </row>
    <row r="529" spans="1:9" x14ac:dyDescent="0.25">
      <c r="A529" s="1">
        <f>+'Ejercicio 8'!B542</f>
        <v>42768</v>
      </c>
      <c r="B529" s="280">
        <f>+VLOOKUP($A529,Cetes!$A$19:$M$1126,4,FALSE)/100</f>
        <v>5.8924390000000007E-2</v>
      </c>
      <c r="C529" s="280">
        <f>+VLOOKUP($A529,Cetes!$A$19:$M$1126,7,FALSE)/100</f>
        <v>6.2772709999999995E-2</v>
      </c>
      <c r="D529" s="280">
        <f>+VLOOKUP($A529,Cetes!$A$19:$M$1126,10,FALSE)/100</f>
        <v>6.5964980000000006E-2</v>
      </c>
      <c r="E529" s="280">
        <f>+VLOOKUP($A529,Cetes!$A$19:$M$1126,13,FALSE)/100</f>
        <v>6.8100050000000009E-2</v>
      </c>
      <c r="F529" s="280">
        <f t="shared" si="33"/>
        <v>1.504880000000007E-3</v>
      </c>
      <c r="G529" s="280">
        <f t="shared" si="34"/>
        <v>-2.7170000000006911E-5</v>
      </c>
      <c r="H529" s="280">
        <f t="shared" si="35"/>
        <v>3.650300000000023E-4</v>
      </c>
      <c r="I529" s="280">
        <f t="shared" si="36"/>
        <v>-2.9997999999999136E-4</v>
      </c>
    </row>
    <row r="530" spans="1:9" x14ac:dyDescent="0.25">
      <c r="A530" s="1">
        <f>+'Ejercicio 8'!B543</f>
        <v>42769</v>
      </c>
      <c r="B530" s="280">
        <f>+VLOOKUP($A530,Cetes!$A$19:$M$1126,4,FALSE)/100</f>
        <v>5.8755110000000006E-2</v>
      </c>
      <c r="C530" s="280">
        <f>+VLOOKUP($A530,Cetes!$A$19:$M$1126,7,FALSE)/100</f>
        <v>6.2600199999999995E-2</v>
      </c>
      <c r="D530" s="280">
        <f>+VLOOKUP($A530,Cetes!$A$19:$M$1126,10,FALSE)/100</f>
        <v>6.5952300000000005E-2</v>
      </c>
      <c r="E530" s="280">
        <f>+VLOOKUP($A530,Cetes!$A$19:$M$1126,13,FALSE)/100</f>
        <v>6.7608210000000002E-2</v>
      </c>
      <c r="F530" s="280">
        <f t="shared" si="33"/>
        <v>-1.6928000000000082E-4</v>
      </c>
      <c r="G530" s="280">
        <f t="shared" si="34"/>
        <v>-1.7251000000000072E-4</v>
      </c>
      <c r="H530" s="280">
        <f t="shared" si="35"/>
        <v>-1.2680000000001024E-5</v>
      </c>
      <c r="I530" s="280">
        <f t="shared" si="36"/>
        <v>-4.9184000000000727E-4</v>
      </c>
    </row>
    <row r="531" spans="1:9" x14ac:dyDescent="0.25">
      <c r="A531" s="1">
        <f>+'Ejercicio 8'!B544</f>
        <v>42773</v>
      </c>
      <c r="B531" s="280">
        <f>+VLOOKUP($A531,Cetes!$A$19:$M$1126,4,FALSE)/100</f>
        <v>5.81565E-2</v>
      </c>
      <c r="C531" s="280">
        <f>+VLOOKUP($A531,Cetes!$A$19:$M$1126,7,FALSE)/100</f>
        <v>6.259998E-2</v>
      </c>
      <c r="D531" s="280">
        <f>+VLOOKUP($A531,Cetes!$A$19:$M$1126,10,FALSE)/100</f>
        <v>6.5799919999999998E-2</v>
      </c>
      <c r="E531" s="280">
        <f>+VLOOKUP($A531,Cetes!$A$19:$M$1126,13,FALSE)/100</f>
        <v>6.7399990000000007E-2</v>
      </c>
      <c r="F531" s="280">
        <f t="shared" si="33"/>
        <v>-5.9861000000000636E-4</v>
      </c>
      <c r="G531" s="280">
        <f t="shared" si="34"/>
        <v>-2.1999999999522402E-7</v>
      </c>
      <c r="H531" s="280">
        <f t="shared" si="35"/>
        <v>-1.5238000000000751E-4</v>
      </c>
      <c r="I531" s="280">
        <f t="shared" si="36"/>
        <v>-2.0821999999999508E-4</v>
      </c>
    </row>
    <row r="532" spans="1:9" x14ac:dyDescent="0.25">
      <c r="A532" s="1">
        <f>+'Ejercicio 8'!B545</f>
        <v>42774</v>
      </c>
      <c r="B532" s="280">
        <f>+VLOOKUP($A532,Cetes!$A$19:$M$1126,4,FALSE)/100</f>
        <v>5.8337420000000001E-2</v>
      </c>
      <c r="C532" s="280">
        <f>+VLOOKUP($A532,Cetes!$A$19:$M$1126,7,FALSE)/100</f>
        <v>6.2492390000000002E-2</v>
      </c>
      <c r="D532" s="280">
        <f>+VLOOKUP($A532,Cetes!$A$19:$M$1126,10,FALSE)/100</f>
        <v>6.5487760000000006E-2</v>
      </c>
      <c r="E532" s="280">
        <f>+VLOOKUP($A532,Cetes!$A$19:$M$1126,13,FALSE)/100</f>
        <v>6.6603139999999991E-2</v>
      </c>
      <c r="F532" s="280">
        <f t="shared" si="33"/>
        <v>1.8092000000000108E-4</v>
      </c>
      <c r="G532" s="280">
        <f t="shared" si="34"/>
        <v>-1.0758999999999769E-4</v>
      </c>
      <c r="H532" s="280">
        <f t="shared" si="35"/>
        <v>-3.1215999999999189E-4</v>
      </c>
      <c r="I532" s="280">
        <f t="shared" si="36"/>
        <v>-7.968500000000156E-4</v>
      </c>
    </row>
    <row r="533" spans="1:9" x14ac:dyDescent="0.25">
      <c r="A533" s="1">
        <f>+'Ejercicio 8'!B546</f>
        <v>42775</v>
      </c>
      <c r="B533" s="280">
        <f>+VLOOKUP($A533,Cetes!$A$19:$M$1126,4,FALSE)/100</f>
        <v>6.1804240000000003E-2</v>
      </c>
      <c r="C533" s="280">
        <f>+VLOOKUP($A533,Cetes!$A$19:$M$1126,7,FALSE)/100</f>
        <v>6.3981110000000008E-2</v>
      </c>
      <c r="D533" s="280">
        <f>+VLOOKUP($A533,Cetes!$A$19:$M$1126,10,FALSE)/100</f>
        <v>6.58966E-2</v>
      </c>
      <c r="E533" s="280">
        <f>+VLOOKUP($A533,Cetes!$A$19:$M$1126,13,FALSE)/100</f>
        <v>6.7989179999999996E-2</v>
      </c>
      <c r="F533" s="280">
        <f t="shared" si="33"/>
        <v>3.4668200000000024E-3</v>
      </c>
      <c r="G533" s="280">
        <f t="shared" si="34"/>
        <v>1.4887200000000059E-3</v>
      </c>
      <c r="H533" s="280">
        <f t="shared" si="35"/>
        <v>4.0883999999999365E-4</v>
      </c>
      <c r="I533" s="280">
        <f t="shared" si="36"/>
        <v>1.386040000000005E-3</v>
      </c>
    </row>
    <row r="534" spans="1:9" x14ac:dyDescent="0.25">
      <c r="A534" s="1">
        <f>+'Ejercicio 8'!B547</f>
        <v>42776</v>
      </c>
      <c r="B534" s="280">
        <f>+VLOOKUP($A534,Cetes!$A$19:$M$1126,4,FALSE)/100</f>
        <v>6.2400010000000006E-2</v>
      </c>
      <c r="C534" s="280">
        <f>+VLOOKUP($A534,Cetes!$A$19:$M$1126,7,FALSE)/100</f>
        <v>6.3917290000000002E-2</v>
      </c>
      <c r="D534" s="280">
        <f>+VLOOKUP($A534,Cetes!$A$19:$M$1126,10,FALSE)/100</f>
        <v>6.604968E-2</v>
      </c>
      <c r="E534" s="280">
        <f>+VLOOKUP($A534,Cetes!$A$19:$M$1126,13,FALSE)/100</f>
        <v>6.8288840000000003E-2</v>
      </c>
      <c r="F534" s="280">
        <f t="shared" si="33"/>
        <v>5.9577000000000241E-4</v>
      </c>
      <c r="G534" s="280">
        <f t="shared" si="34"/>
        <v>-6.3820000000006094E-5</v>
      </c>
      <c r="H534" s="280">
        <f t="shared" si="35"/>
        <v>1.5307999999999988E-4</v>
      </c>
      <c r="I534" s="280">
        <f t="shared" si="36"/>
        <v>2.9966000000000714E-4</v>
      </c>
    </row>
    <row r="535" spans="1:9" x14ac:dyDescent="0.25">
      <c r="A535" s="1">
        <f>+'Ejercicio 8'!B548</f>
        <v>42779</v>
      </c>
      <c r="B535" s="280">
        <f>+VLOOKUP($A535,Cetes!$A$19:$M$1126,4,FALSE)/100</f>
        <v>6.2414129999999998E-2</v>
      </c>
      <c r="C535" s="280">
        <f>+VLOOKUP($A535,Cetes!$A$19:$M$1126,7,FALSE)/100</f>
        <v>6.3882269999999991E-2</v>
      </c>
      <c r="D535" s="280">
        <f>+VLOOKUP($A535,Cetes!$A$19:$M$1126,10,FALSE)/100</f>
        <v>6.5711720000000001E-2</v>
      </c>
      <c r="E535" s="280">
        <f>+VLOOKUP($A535,Cetes!$A$19:$M$1126,13,FALSE)/100</f>
        <v>6.8169279999999999E-2</v>
      </c>
      <c r="F535" s="280">
        <f t="shared" si="33"/>
        <v>1.4119999999992472E-5</v>
      </c>
      <c r="G535" s="280">
        <f t="shared" si="34"/>
        <v>-3.5020000000010598E-5</v>
      </c>
      <c r="H535" s="280">
        <f t="shared" si="35"/>
        <v>-3.3795999999999826E-4</v>
      </c>
      <c r="I535" s="280">
        <f t="shared" si="36"/>
        <v>-1.1956000000000466E-4</v>
      </c>
    </row>
    <row r="536" spans="1:9" x14ac:dyDescent="0.25">
      <c r="A536" s="1">
        <f>+'Ejercicio 8'!B549</f>
        <v>42780</v>
      </c>
      <c r="B536" s="280">
        <f>+VLOOKUP($A536,Cetes!$A$19:$M$1126,4,FALSE)/100</f>
        <v>6.2330009999999998E-2</v>
      </c>
      <c r="C536" s="280">
        <f>+VLOOKUP($A536,Cetes!$A$19:$M$1126,7,FALSE)/100</f>
        <v>6.3900070000000003E-2</v>
      </c>
      <c r="D536" s="280">
        <f>+VLOOKUP($A536,Cetes!$A$19:$M$1126,10,FALSE)/100</f>
        <v>6.5994449999999996E-2</v>
      </c>
      <c r="E536" s="280">
        <f>+VLOOKUP($A536,Cetes!$A$19:$M$1126,13,FALSE)/100</f>
        <v>6.8399970000000004E-2</v>
      </c>
      <c r="F536" s="280">
        <f t="shared" si="33"/>
        <v>-8.4120000000000028E-5</v>
      </c>
      <c r="G536" s="280">
        <f t="shared" si="34"/>
        <v>1.780000000001225E-5</v>
      </c>
      <c r="H536" s="280">
        <f t="shared" si="35"/>
        <v>2.8272999999999493E-4</v>
      </c>
      <c r="I536" s="280">
        <f t="shared" si="36"/>
        <v>2.3069000000000561E-4</v>
      </c>
    </row>
    <row r="537" spans="1:9" x14ac:dyDescent="0.25">
      <c r="A537" s="1">
        <f>+'Ejercicio 8'!B550</f>
        <v>42781</v>
      </c>
      <c r="B537" s="280">
        <f>+VLOOKUP($A537,Cetes!$A$19:$M$1126,4,FALSE)/100</f>
        <v>6.2188169999999994E-2</v>
      </c>
      <c r="C537" s="280">
        <f>+VLOOKUP($A537,Cetes!$A$19:$M$1126,7,FALSE)/100</f>
        <v>6.3982259999999999E-2</v>
      </c>
      <c r="D537" s="280">
        <f>+VLOOKUP($A537,Cetes!$A$19:$M$1126,10,FALSE)/100</f>
        <v>6.637295E-2</v>
      </c>
      <c r="E537" s="280">
        <f>+VLOOKUP($A537,Cetes!$A$19:$M$1126,13,FALSE)/100</f>
        <v>6.8428380000000011E-2</v>
      </c>
      <c r="F537" s="280">
        <f t="shared" si="33"/>
        <v>-1.4184000000000418E-4</v>
      </c>
      <c r="G537" s="280">
        <f t="shared" si="34"/>
        <v>8.2189999999995877E-5</v>
      </c>
      <c r="H537" s="280">
        <f t="shared" si="35"/>
        <v>3.7850000000000383E-4</v>
      </c>
      <c r="I537" s="280">
        <f t="shared" si="36"/>
        <v>2.8410000000006486E-5</v>
      </c>
    </row>
    <row r="538" spans="1:9" x14ac:dyDescent="0.25">
      <c r="A538" s="1">
        <f>+'Ejercicio 8'!B551</f>
        <v>42782</v>
      </c>
      <c r="B538" s="280">
        <f>+VLOOKUP($A538,Cetes!$A$19:$M$1126,4,FALSE)/100</f>
        <v>6.2200179999999994E-2</v>
      </c>
      <c r="C538" s="280">
        <f>+VLOOKUP($A538,Cetes!$A$19:$M$1126,7,FALSE)/100</f>
        <v>6.3979069999999999E-2</v>
      </c>
      <c r="D538" s="280">
        <f>+VLOOKUP($A538,Cetes!$A$19:$M$1126,10,FALSE)/100</f>
        <v>6.6600090000000001E-2</v>
      </c>
      <c r="E538" s="280">
        <f>+VLOOKUP($A538,Cetes!$A$19:$M$1126,13,FALSE)/100</f>
        <v>6.8500050000000007E-2</v>
      </c>
      <c r="F538" s="280">
        <f t="shared" si="33"/>
        <v>1.2009999999999799E-5</v>
      </c>
      <c r="G538" s="280">
        <f t="shared" si="34"/>
        <v>-3.1900000000001372E-6</v>
      </c>
      <c r="H538" s="280">
        <f t="shared" si="35"/>
        <v>2.2714000000000067E-4</v>
      </c>
      <c r="I538" s="280">
        <f t="shared" si="36"/>
        <v>7.1669999999995904E-5</v>
      </c>
    </row>
    <row r="539" spans="1:9" x14ac:dyDescent="0.25">
      <c r="A539" s="1">
        <f>+'Ejercicio 8'!B552</f>
        <v>42783</v>
      </c>
      <c r="B539" s="280">
        <f>+VLOOKUP($A539,Cetes!$A$19:$M$1126,4,FALSE)/100</f>
        <v>6.3600599999999993E-2</v>
      </c>
      <c r="C539" s="280">
        <f>+VLOOKUP($A539,Cetes!$A$19:$M$1126,7,FALSE)/100</f>
        <v>6.4440070000000002E-2</v>
      </c>
      <c r="D539" s="280">
        <f>+VLOOKUP($A539,Cetes!$A$19:$M$1126,10,FALSE)/100</f>
        <v>6.6854570000000002E-2</v>
      </c>
      <c r="E539" s="280">
        <f>+VLOOKUP($A539,Cetes!$A$19:$M$1126,13,FALSE)/100</f>
        <v>6.834380000000001E-2</v>
      </c>
      <c r="F539" s="280">
        <f t="shared" si="33"/>
        <v>1.4004199999999994E-3</v>
      </c>
      <c r="G539" s="280">
        <f t="shared" si="34"/>
        <v>4.6100000000000307E-4</v>
      </c>
      <c r="H539" s="280">
        <f t="shared" si="35"/>
        <v>2.5448000000000137E-4</v>
      </c>
      <c r="I539" s="280">
        <f t="shared" si="36"/>
        <v>-1.5624999999999667E-4</v>
      </c>
    </row>
    <row r="540" spans="1:9" x14ac:dyDescent="0.25">
      <c r="A540" s="1">
        <f>+'Ejercicio 8'!B553</f>
        <v>42786</v>
      </c>
      <c r="B540" s="280">
        <f>+VLOOKUP($A540,Cetes!$A$19:$M$1126,4,FALSE)/100</f>
        <v>6.2099529999999993E-2</v>
      </c>
      <c r="C540" s="280">
        <f>+VLOOKUP($A540,Cetes!$A$19:$M$1126,7,FALSE)/100</f>
        <v>6.4000029999999999E-2</v>
      </c>
      <c r="D540" s="280">
        <f>+VLOOKUP($A540,Cetes!$A$19:$M$1126,10,FALSE)/100</f>
        <v>6.6901740000000001E-2</v>
      </c>
      <c r="E540" s="280">
        <f>+VLOOKUP($A540,Cetes!$A$19:$M$1126,13,FALSE)/100</f>
        <v>6.8476060000000005E-2</v>
      </c>
      <c r="F540" s="280">
        <f t="shared" si="33"/>
        <v>-1.5010700000000002E-3</v>
      </c>
      <c r="G540" s="280">
        <f t="shared" si="34"/>
        <v>-4.4004000000000265E-4</v>
      </c>
      <c r="H540" s="280">
        <f t="shared" si="35"/>
        <v>4.7169999999999157E-5</v>
      </c>
      <c r="I540" s="280">
        <f t="shared" si="36"/>
        <v>1.3225999999999516E-4</v>
      </c>
    </row>
    <row r="541" spans="1:9" x14ac:dyDescent="0.25">
      <c r="A541" s="1">
        <f>+'Ejercicio 8'!B554</f>
        <v>42787</v>
      </c>
      <c r="B541" s="280">
        <f>+VLOOKUP($A541,Cetes!$A$19:$M$1126,4,FALSE)/100</f>
        <v>6.257298E-2</v>
      </c>
      <c r="C541" s="280">
        <f>+VLOOKUP($A541,Cetes!$A$19:$M$1126,7,FALSE)/100</f>
        <v>6.3556210000000002E-2</v>
      </c>
      <c r="D541" s="280">
        <f>+VLOOKUP($A541,Cetes!$A$19:$M$1126,10,FALSE)/100</f>
        <v>6.5956650000000006E-2</v>
      </c>
      <c r="E541" s="280">
        <f>+VLOOKUP($A541,Cetes!$A$19:$M$1126,13,FALSE)/100</f>
        <v>6.8090949999999997E-2</v>
      </c>
      <c r="F541" s="280">
        <f t="shared" si="33"/>
        <v>4.734500000000072E-4</v>
      </c>
      <c r="G541" s="280">
        <f t="shared" si="34"/>
        <v>-4.4381999999999755E-4</v>
      </c>
      <c r="H541" s="280">
        <f t="shared" si="35"/>
        <v>-9.4508999999999566E-4</v>
      </c>
      <c r="I541" s="280">
        <f t="shared" si="36"/>
        <v>-3.8511000000000795E-4</v>
      </c>
    </row>
    <row r="542" spans="1:9" x14ac:dyDescent="0.25">
      <c r="A542" s="1">
        <f>+'Ejercicio 8'!B555</f>
        <v>42788</v>
      </c>
      <c r="B542" s="280">
        <f>+VLOOKUP($A542,Cetes!$A$19:$M$1126,4,FALSE)/100</f>
        <v>6.2300290000000001E-2</v>
      </c>
      <c r="C542" s="280">
        <f>+VLOOKUP($A542,Cetes!$A$19:$M$1126,7,FALSE)/100</f>
        <v>6.302758E-2</v>
      </c>
      <c r="D542" s="280">
        <f>+VLOOKUP($A542,Cetes!$A$19:$M$1126,10,FALSE)/100</f>
        <v>6.5395179999999997E-2</v>
      </c>
      <c r="E542" s="280">
        <f>+VLOOKUP($A542,Cetes!$A$19:$M$1126,13,FALSE)/100</f>
        <v>6.7490129999999995E-2</v>
      </c>
      <c r="F542" s="280">
        <f t="shared" si="33"/>
        <v>-2.7268999999999904E-4</v>
      </c>
      <c r="G542" s="280">
        <f t="shared" si="34"/>
        <v>-5.2863000000000215E-4</v>
      </c>
      <c r="H542" s="280">
        <f t="shared" si="35"/>
        <v>-5.6147000000000835E-4</v>
      </c>
      <c r="I542" s="280">
        <f t="shared" si="36"/>
        <v>-6.0082000000000191E-4</v>
      </c>
    </row>
    <row r="543" spans="1:9" x14ac:dyDescent="0.25">
      <c r="A543" s="1">
        <f>+'Ejercicio 8'!B556</f>
        <v>42789</v>
      </c>
      <c r="B543" s="280">
        <f>+VLOOKUP($A543,Cetes!$A$19:$M$1126,4,FALSE)/100</f>
        <v>6.2019729999999995E-2</v>
      </c>
      <c r="C543" s="280">
        <f>+VLOOKUP($A543,Cetes!$A$19:$M$1126,7,FALSE)/100</f>
        <v>6.2831499999999998E-2</v>
      </c>
      <c r="D543" s="280">
        <f>+VLOOKUP($A543,Cetes!$A$19:$M$1126,10,FALSE)/100</f>
        <v>6.5346349999999997E-2</v>
      </c>
      <c r="E543" s="280">
        <f>+VLOOKUP($A543,Cetes!$A$19:$M$1126,13,FALSE)/100</f>
        <v>6.7549189999999995E-2</v>
      </c>
      <c r="F543" s="280">
        <f t="shared" si="33"/>
        <v>-2.8056000000000608E-4</v>
      </c>
      <c r="G543" s="280">
        <f t="shared" si="34"/>
        <v>-1.9608000000000125E-4</v>
      </c>
      <c r="H543" s="280">
        <f t="shared" si="35"/>
        <v>-4.8829999999999707E-5</v>
      </c>
      <c r="I543" s="280">
        <f t="shared" si="36"/>
        <v>5.9059999999999668E-5</v>
      </c>
    </row>
    <row r="544" spans="1:9" x14ac:dyDescent="0.25">
      <c r="A544" s="1">
        <f>+'Ejercicio 8'!B557</f>
        <v>42790</v>
      </c>
      <c r="B544" s="280">
        <f>+VLOOKUP($A544,Cetes!$A$19:$M$1126,4,FALSE)/100</f>
        <v>6.256689E-2</v>
      </c>
      <c r="C544" s="280">
        <f>+VLOOKUP($A544,Cetes!$A$19:$M$1126,7,FALSE)/100</f>
        <v>6.2921660000000004E-2</v>
      </c>
      <c r="D544" s="280">
        <f>+VLOOKUP($A544,Cetes!$A$19:$M$1126,10,FALSE)/100</f>
        <v>6.5358109999999997E-2</v>
      </c>
      <c r="E544" s="280">
        <f>+VLOOKUP($A544,Cetes!$A$19:$M$1126,13,FALSE)/100</f>
        <v>6.7695539999999998E-2</v>
      </c>
      <c r="F544" s="280">
        <f t="shared" si="33"/>
        <v>5.4716000000000486E-4</v>
      </c>
      <c r="G544" s="280">
        <f t="shared" si="34"/>
        <v>9.0160000000005791E-5</v>
      </c>
      <c r="H544" s="280">
        <f t="shared" si="35"/>
        <v>1.1759999999999549E-5</v>
      </c>
      <c r="I544" s="280">
        <f t="shared" si="36"/>
        <v>1.4635000000000342E-4</v>
      </c>
    </row>
    <row r="545" spans="1:9" x14ac:dyDescent="0.25">
      <c r="A545" s="1">
        <f>+'Ejercicio 8'!B558</f>
        <v>42793</v>
      </c>
      <c r="B545" s="280">
        <f>+VLOOKUP($A545,Cetes!$A$19:$M$1126,4,FALSE)/100</f>
        <v>6.2724200000000008E-2</v>
      </c>
      <c r="C545" s="280">
        <f>+VLOOKUP($A545,Cetes!$A$19:$M$1126,7,FALSE)/100</f>
        <v>6.3038490000000003E-2</v>
      </c>
      <c r="D545" s="280">
        <f>+VLOOKUP($A545,Cetes!$A$19:$M$1126,10,FALSE)/100</f>
        <v>6.5484959999999995E-2</v>
      </c>
      <c r="E545" s="280">
        <f>+VLOOKUP($A545,Cetes!$A$19:$M$1126,13,FALSE)/100</f>
        <v>6.7815929999999996E-2</v>
      </c>
      <c r="F545" s="280">
        <f t="shared" si="33"/>
        <v>1.5731000000000772E-4</v>
      </c>
      <c r="G545" s="280">
        <f t="shared" si="34"/>
        <v>1.1682999999999832E-4</v>
      </c>
      <c r="H545" s="280">
        <f t="shared" si="35"/>
        <v>1.268499999999978E-4</v>
      </c>
      <c r="I545" s="280">
        <f t="shared" si="36"/>
        <v>1.20389999999998E-4</v>
      </c>
    </row>
    <row r="546" spans="1:9" x14ac:dyDescent="0.25">
      <c r="A546" s="1">
        <f>+'Ejercicio 8'!B559</f>
        <v>42794</v>
      </c>
      <c r="B546" s="280">
        <f>+VLOOKUP($A546,Cetes!$A$19:$M$1126,4,FALSE)/100</f>
        <v>6.235367E-2</v>
      </c>
      <c r="C546" s="280">
        <f>+VLOOKUP($A546,Cetes!$A$19:$M$1126,7,FALSE)/100</f>
        <v>6.4132220000000004E-2</v>
      </c>
      <c r="D546" s="280">
        <f>+VLOOKUP($A546,Cetes!$A$19:$M$1126,10,FALSE)/100</f>
        <v>6.6048040000000002E-2</v>
      </c>
      <c r="E546" s="280">
        <f>+VLOOKUP($A546,Cetes!$A$19:$M$1126,13,FALSE)/100</f>
        <v>6.8720400000000001E-2</v>
      </c>
      <c r="F546" s="280">
        <f t="shared" si="33"/>
        <v>-3.705300000000078E-4</v>
      </c>
      <c r="G546" s="280">
        <f t="shared" si="34"/>
        <v>1.0937300000000011E-3</v>
      </c>
      <c r="H546" s="280">
        <f t="shared" si="35"/>
        <v>5.6308000000000746E-4</v>
      </c>
      <c r="I546" s="280">
        <f t="shared" si="36"/>
        <v>9.0447000000000444E-4</v>
      </c>
    </row>
    <row r="547" spans="1:9" x14ac:dyDescent="0.25">
      <c r="A547" s="1">
        <f>+'Ejercicio 8'!B560</f>
        <v>42795</v>
      </c>
      <c r="B547" s="280">
        <f>+VLOOKUP($A547,Cetes!$A$19:$M$1126,4,FALSE)/100</f>
        <v>6.2705919999999998E-2</v>
      </c>
      <c r="C547" s="280">
        <f>+VLOOKUP($A547,Cetes!$A$19:$M$1126,7,FALSE)/100</f>
        <v>6.3666749999999994E-2</v>
      </c>
      <c r="D547" s="280">
        <f>+VLOOKUP($A547,Cetes!$A$19:$M$1126,10,FALSE)/100</f>
        <v>6.6682160000000004E-2</v>
      </c>
      <c r="E547" s="280">
        <f>+VLOOKUP($A547,Cetes!$A$19:$M$1126,13,FALSE)/100</f>
        <v>6.9261920000000005E-2</v>
      </c>
      <c r="F547" s="280">
        <f t="shared" si="33"/>
        <v>3.522499999999984E-4</v>
      </c>
      <c r="G547" s="280">
        <f t="shared" si="34"/>
        <v>-4.6547000000000949E-4</v>
      </c>
      <c r="H547" s="280">
        <f t="shared" si="35"/>
        <v>6.341200000000019E-4</v>
      </c>
      <c r="I547" s="280">
        <f t="shared" si="36"/>
        <v>5.4152000000000367E-4</v>
      </c>
    </row>
    <row r="548" spans="1:9" x14ac:dyDescent="0.25">
      <c r="A548" s="1">
        <f>+'Ejercicio 8'!B561</f>
        <v>42796</v>
      </c>
      <c r="B548" s="280">
        <f>+VLOOKUP($A548,Cetes!$A$19:$M$1126,4,FALSE)/100</f>
        <v>6.2711680000000006E-2</v>
      </c>
      <c r="C548" s="280">
        <f>+VLOOKUP($A548,Cetes!$A$19:$M$1126,7,FALSE)/100</f>
        <v>6.4569440000000006E-2</v>
      </c>
      <c r="D548" s="280">
        <f>+VLOOKUP($A548,Cetes!$A$19:$M$1126,10,FALSE)/100</f>
        <v>6.6856059999999995E-2</v>
      </c>
      <c r="E548" s="280">
        <f>+VLOOKUP($A548,Cetes!$A$19:$M$1126,13,FALSE)/100</f>
        <v>6.9632260000000001E-2</v>
      </c>
      <c r="F548" s="280">
        <f t="shared" si="33"/>
        <v>5.7600000000074258E-6</v>
      </c>
      <c r="G548" s="280">
        <f t="shared" si="34"/>
        <v>9.0269000000001154E-4</v>
      </c>
      <c r="H548" s="280">
        <f t="shared" si="35"/>
        <v>1.7389999999999073E-4</v>
      </c>
      <c r="I548" s="280">
        <f t="shared" si="36"/>
        <v>3.7033999999999678E-4</v>
      </c>
    </row>
    <row r="549" spans="1:9" x14ac:dyDescent="0.25">
      <c r="A549" s="1">
        <f>+'Ejercicio 8'!B562</f>
        <v>42797</v>
      </c>
      <c r="B549" s="280">
        <f>+VLOOKUP($A549,Cetes!$A$19:$M$1126,4,FALSE)/100</f>
        <v>6.2404040000000001E-2</v>
      </c>
      <c r="C549" s="280">
        <f>+VLOOKUP($A549,Cetes!$A$19:$M$1126,7,FALSE)/100</f>
        <v>6.448013000000001E-2</v>
      </c>
      <c r="D549" s="280">
        <f>+VLOOKUP($A549,Cetes!$A$19:$M$1126,10,FALSE)/100</f>
        <v>6.6907480000000005E-2</v>
      </c>
      <c r="E549" s="280">
        <f>+VLOOKUP($A549,Cetes!$A$19:$M$1126,13,FALSE)/100</f>
        <v>6.9325140000000007E-2</v>
      </c>
      <c r="F549" s="280">
        <f t="shared" si="33"/>
        <v>-3.0764000000000485E-4</v>
      </c>
      <c r="G549" s="280">
        <f t="shared" si="34"/>
        <v>-8.9309999999995227E-5</v>
      </c>
      <c r="H549" s="280">
        <f t="shared" si="35"/>
        <v>5.1420000000010346E-5</v>
      </c>
      <c r="I549" s="280">
        <f t="shared" si="36"/>
        <v>-3.0711999999999406E-4</v>
      </c>
    </row>
    <row r="550" spans="1:9" x14ac:dyDescent="0.25">
      <c r="A550" s="1">
        <f>+'Ejercicio 8'!B563</f>
        <v>42800</v>
      </c>
      <c r="B550" s="280">
        <f>+VLOOKUP($A550,Cetes!$A$19:$M$1126,4,FALSE)/100</f>
        <v>6.2831590000000007E-2</v>
      </c>
      <c r="C550" s="280">
        <f>+VLOOKUP($A550,Cetes!$A$19:$M$1126,7,FALSE)/100</f>
        <v>6.4771629999999997E-2</v>
      </c>
      <c r="D550" s="280">
        <f>+VLOOKUP($A550,Cetes!$A$19:$M$1126,10,FALSE)/100</f>
        <v>6.7268750000000002E-2</v>
      </c>
      <c r="E550" s="280">
        <f>+VLOOKUP($A550,Cetes!$A$19:$M$1126,13,FALSE)/100</f>
        <v>6.9112340000000008E-2</v>
      </c>
      <c r="F550" s="280">
        <f t="shared" si="33"/>
        <v>4.275500000000057E-4</v>
      </c>
      <c r="G550" s="280">
        <f t="shared" si="34"/>
        <v>2.9149999999998621E-4</v>
      </c>
      <c r="H550" s="280">
        <f t="shared" si="35"/>
        <v>3.6126999999999687E-4</v>
      </c>
      <c r="I550" s="280">
        <f t="shared" si="36"/>
        <v>-2.127999999999991E-4</v>
      </c>
    </row>
    <row r="551" spans="1:9" x14ac:dyDescent="0.25">
      <c r="A551" s="1">
        <f>+'Ejercicio 8'!B564</f>
        <v>42801</v>
      </c>
      <c r="B551" s="280">
        <f>+VLOOKUP($A551,Cetes!$A$19:$M$1126,4,FALSE)/100</f>
        <v>6.2845940000000003E-2</v>
      </c>
      <c r="C551" s="280">
        <f>+VLOOKUP($A551,Cetes!$A$19:$M$1126,7,FALSE)/100</f>
        <v>6.4688969999999998E-2</v>
      </c>
      <c r="D551" s="280">
        <f>+VLOOKUP($A551,Cetes!$A$19:$M$1126,10,FALSE)/100</f>
        <v>6.6799890000000001E-2</v>
      </c>
      <c r="E551" s="280">
        <f>+VLOOKUP($A551,Cetes!$A$19:$M$1126,13,FALSE)/100</f>
        <v>6.9051719999999997E-2</v>
      </c>
      <c r="F551" s="280">
        <f t="shared" si="33"/>
        <v>1.434999999999631E-5</v>
      </c>
      <c r="G551" s="280">
        <f t="shared" si="34"/>
        <v>-8.265999999999829E-5</v>
      </c>
      <c r="H551" s="280">
        <f t="shared" si="35"/>
        <v>-4.688600000000015E-4</v>
      </c>
      <c r="I551" s="280">
        <f t="shared" si="36"/>
        <v>-6.062000000001122E-5</v>
      </c>
    </row>
    <row r="552" spans="1:9" x14ac:dyDescent="0.25">
      <c r="A552" s="1">
        <f>+'Ejercicio 8'!B565</f>
        <v>42802</v>
      </c>
      <c r="B552" s="280">
        <f>+VLOOKUP($A552,Cetes!$A$19:$M$1126,4,FALSE)/100</f>
        <v>6.2918630000000003E-2</v>
      </c>
      <c r="C552" s="280">
        <f>+VLOOKUP($A552,Cetes!$A$19:$M$1126,7,FALSE)/100</f>
        <v>6.488323E-2</v>
      </c>
      <c r="D552" s="280">
        <f>+VLOOKUP($A552,Cetes!$A$19:$M$1126,10,FALSE)/100</f>
        <v>6.6895160000000009E-2</v>
      </c>
      <c r="E552" s="280">
        <f>+VLOOKUP($A552,Cetes!$A$19:$M$1126,13,FALSE)/100</f>
        <v>6.8847249999999999E-2</v>
      </c>
      <c r="F552" s="280">
        <f t="shared" si="33"/>
        <v>7.2690000000000254E-5</v>
      </c>
      <c r="G552" s="280">
        <f t="shared" si="34"/>
        <v>1.9426000000000165E-4</v>
      </c>
      <c r="H552" s="280">
        <f t="shared" si="35"/>
        <v>9.5270000000008404E-5</v>
      </c>
      <c r="I552" s="280">
        <f t="shared" si="36"/>
        <v>-2.0446999999999826E-4</v>
      </c>
    </row>
    <row r="553" spans="1:9" x14ac:dyDescent="0.25">
      <c r="A553" s="1">
        <f>+'Ejercicio 8'!B566</f>
        <v>42803</v>
      </c>
      <c r="B553" s="280">
        <f>+VLOOKUP($A553,Cetes!$A$19:$M$1126,4,FALSE)/100</f>
        <v>6.4539929999999995E-2</v>
      </c>
      <c r="C553" s="280">
        <f>+VLOOKUP($A553,Cetes!$A$19:$M$1126,7,FALSE)/100</f>
        <v>6.5188189999999993E-2</v>
      </c>
      <c r="D553" s="280">
        <f>+VLOOKUP($A553,Cetes!$A$19:$M$1126,10,FALSE)/100</f>
        <v>6.7209850000000002E-2</v>
      </c>
      <c r="E553" s="280">
        <f>+VLOOKUP($A553,Cetes!$A$19:$M$1126,13,FALSE)/100</f>
        <v>6.9226049999999997E-2</v>
      </c>
      <c r="F553" s="280">
        <f t="shared" si="33"/>
        <v>1.6212999999999922E-3</v>
      </c>
      <c r="G553" s="280">
        <f t="shared" si="34"/>
        <v>3.0495999999999301E-4</v>
      </c>
      <c r="H553" s="280">
        <f t="shared" si="35"/>
        <v>3.1468999999999248E-4</v>
      </c>
      <c r="I553" s="280">
        <f t="shared" si="36"/>
        <v>3.7879999999999858E-4</v>
      </c>
    </row>
    <row r="554" spans="1:9" x14ac:dyDescent="0.25">
      <c r="A554" s="1">
        <f>+'Ejercicio 8'!B567</f>
        <v>42804</v>
      </c>
      <c r="B554" s="280">
        <f>+VLOOKUP($A554,Cetes!$A$19:$M$1126,4,FALSE)/100</f>
        <v>6.2919520000000007E-2</v>
      </c>
      <c r="C554" s="280">
        <f>+VLOOKUP($A554,Cetes!$A$19:$M$1126,7,FALSE)/100</f>
        <v>6.5558759999999994E-2</v>
      </c>
      <c r="D554" s="280">
        <f>+VLOOKUP($A554,Cetes!$A$19:$M$1126,10,FALSE)/100</f>
        <v>6.7101339999999995E-2</v>
      </c>
      <c r="E554" s="280">
        <f>+VLOOKUP($A554,Cetes!$A$19:$M$1126,13,FALSE)/100</f>
        <v>6.8999959999999999E-2</v>
      </c>
      <c r="F554" s="280">
        <f t="shared" si="33"/>
        <v>-1.6204099999999888E-3</v>
      </c>
      <c r="G554" s="280">
        <f t="shared" si="34"/>
        <v>3.7057000000000062E-4</v>
      </c>
      <c r="H554" s="280">
        <f t="shared" si="35"/>
        <v>-1.085100000000061E-4</v>
      </c>
      <c r="I554" s="280">
        <f t="shared" si="36"/>
        <v>-2.2608999999999824E-4</v>
      </c>
    </row>
    <row r="555" spans="1:9" x14ac:dyDescent="0.25">
      <c r="A555" s="1">
        <f>+'Ejercicio 8'!B568</f>
        <v>42807</v>
      </c>
      <c r="B555" s="280">
        <f>+VLOOKUP($A555,Cetes!$A$19:$M$1126,4,FALSE)/100</f>
        <v>6.304941E-2</v>
      </c>
      <c r="C555" s="280">
        <f>+VLOOKUP($A555,Cetes!$A$19:$M$1126,7,FALSE)/100</f>
        <v>6.5609700000000007E-2</v>
      </c>
      <c r="D555" s="280">
        <f>+VLOOKUP($A555,Cetes!$A$19:$M$1126,10,FALSE)/100</f>
        <v>6.7085829999999999E-2</v>
      </c>
      <c r="E555" s="280">
        <f>+VLOOKUP($A555,Cetes!$A$19:$M$1126,13,FALSE)/100</f>
        <v>6.8899950000000001E-2</v>
      </c>
      <c r="F555" s="280">
        <f t="shared" si="33"/>
        <v>1.2988999999999362E-4</v>
      </c>
      <c r="G555" s="280">
        <f t="shared" si="34"/>
        <v>5.0940000000013197E-5</v>
      </c>
      <c r="H555" s="280">
        <f t="shared" si="35"/>
        <v>-1.550999999999636E-5</v>
      </c>
      <c r="I555" s="280">
        <f t="shared" si="36"/>
        <v>-1.000099999999976E-4</v>
      </c>
    </row>
    <row r="556" spans="1:9" x14ac:dyDescent="0.25">
      <c r="A556" s="1">
        <f>+'Ejercicio 8'!B569</f>
        <v>42808</v>
      </c>
      <c r="B556" s="280">
        <f>+VLOOKUP($A556,Cetes!$A$19:$M$1126,4,FALSE)/100</f>
        <v>6.3199370000000005E-2</v>
      </c>
      <c r="C556" s="280">
        <f>+VLOOKUP($A556,Cetes!$A$19:$M$1126,7,FALSE)/100</f>
        <v>6.6059439999999997E-2</v>
      </c>
      <c r="D556" s="280">
        <f>+VLOOKUP($A556,Cetes!$A$19:$M$1126,10,FALSE)/100</f>
        <v>6.7668969999999995E-2</v>
      </c>
      <c r="E556" s="280">
        <f>+VLOOKUP($A556,Cetes!$A$19:$M$1126,13,FALSE)/100</f>
        <v>6.9208530000000004E-2</v>
      </c>
      <c r="F556" s="280">
        <f t="shared" si="33"/>
        <v>1.4996000000000453E-4</v>
      </c>
      <c r="G556" s="280">
        <f t="shared" si="34"/>
        <v>4.4973999999999015E-4</v>
      </c>
      <c r="H556" s="280">
        <f t="shared" si="35"/>
        <v>5.8313999999999588E-4</v>
      </c>
      <c r="I556" s="280">
        <f t="shared" si="36"/>
        <v>3.0858000000000274E-4</v>
      </c>
    </row>
    <row r="557" spans="1:9" x14ac:dyDescent="0.25">
      <c r="A557" s="1">
        <f>+'Ejercicio 8'!B570</f>
        <v>42809</v>
      </c>
      <c r="B557" s="280">
        <f>+VLOOKUP($A557,Cetes!$A$19:$M$1126,4,FALSE)/100</f>
        <v>6.2862570000000006E-2</v>
      </c>
      <c r="C557" s="280">
        <f>+VLOOKUP($A557,Cetes!$A$19:$M$1126,7,FALSE)/100</f>
        <v>6.5282759999999995E-2</v>
      </c>
      <c r="D557" s="280">
        <f>+VLOOKUP($A557,Cetes!$A$19:$M$1126,10,FALSE)/100</f>
        <v>6.7201570000000002E-2</v>
      </c>
      <c r="E557" s="280">
        <f>+VLOOKUP($A557,Cetes!$A$19:$M$1126,13,FALSE)/100</f>
        <v>6.8764569999999997E-2</v>
      </c>
      <c r="F557" s="280">
        <f t="shared" si="33"/>
        <v>-3.3679999999999821E-4</v>
      </c>
      <c r="G557" s="280">
        <f t="shared" si="34"/>
        <v>-7.7668000000000181E-4</v>
      </c>
      <c r="H557" s="280">
        <f t="shared" si="35"/>
        <v>-4.6739999999999282E-4</v>
      </c>
      <c r="I557" s="280">
        <f t="shared" si="36"/>
        <v>-4.4396000000000713E-4</v>
      </c>
    </row>
    <row r="558" spans="1:9" x14ac:dyDescent="0.25">
      <c r="A558" s="1">
        <f>+'Ejercicio 8'!B571</f>
        <v>42810</v>
      </c>
      <c r="B558" s="280">
        <f>+VLOOKUP($A558,Cetes!$A$19:$M$1126,4,FALSE)/100</f>
        <v>6.2408080000000005E-2</v>
      </c>
      <c r="C558" s="280">
        <f>+VLOOKUP($A558,Cetes!$A$19:$M$1126,7,FALSE)/100</f>
        <v>6.5587580000000006E-2</v>
      </c>
      <c r="D558" s="280">
        <f>+VLOOKUP($A558,Cetes!$A$19:$M$1126,10,FALSE)/100</f>
        <v>6.7143389999999997E-2</v>
      </c>
      <c r="E558" s="280">
        <f>+VLOOKUP($A558,Cetes!$A$19:$M$1126,13,FALSE)/100</f>
        <v>6.8395910000000004E-2</v>
      </c>
      <c r="F558" s="280">
        <f t="shared" si="33"/>
        <v>-4.5449000000000184E-4</v>
      </c>
      <c r="G558" s="280">
        <f t="shared" si="34"/>
        <v>3.0482000000001119E-4</v>
      </c>
      <c r="H558" s="280">
        <f t="shared" si="35"/>
        <v>-5.8180000000004894E-5</v>
      </c>
      <c r="I558" s="280">
        <f t="shared" si="36"/>
        <v>-3.6865999999999288E-4</v>
      </c>
    </row>
    <row r="559" spans="1:9" x14ac:dyDescent="0.25">
      <c r="A559" s="1">
        <f>+'Ejercicio 8'!B572</f>
        <v>42811</v>
      </c>
      <c r="B559" s="280">
        <f>+VLOOKUP($A559,Cetes!$A$19:$M$1126,4,FALSE)/100</f>
        <v>6.2321090000000003E-2</v>
      </c>
      <c r="C559" s="280">
        <f>+VLOOKUP($A559,Cetes!$A$19:$M$1126,7,FALSE)/100</f>
        <v>6.518235E-2</v>
      </c>
      <c r="D559" s="280">
        <f>+VLOOKUP($A559,Cetes!$A$19:$M$1126,10,FALSE)/100</f>
        <v>6.6999920000000004E-2</v>
      </c>
      <c r="E559" s="280">
        <f>+VLOOKUP($A559,Cetes!$A$19:$M$1126,13,FALSE)/100</f>
        <v>6.8553530000000001E-2</v>
      </c>
      <c r="F559" s="280">
        <f t="shared" si="33"/>
        <v>-8.6990000000002066E-5</v>
      </c>
      <c r="G559" s="280">
        <f t="shared" si="34"/>
        <v>-4.0523000000000642E-4</v>
      </c>
      <c r="H559" s="280">
        <f t="shared" si="35"/>
        <v>-1.4346999999999277E-4</v>
      </c>
      <c r="I559" s="280">
        <f t="shared" si="36"/>
        <v>1.5761999999999721E-4</v>
      </c>
    </row>
    <row r="560" spans="1:9" x14ac:dyDescent="0.25">
      <c r="A560" s="1">
        <f>+'Ejercicio 8'!B573</f>
        <v>42815</v>
      </c>
      <c r="B560" s="280">
        <f>+VLOOKUP($A560,Cetes!$A$19:$M$1126,4,FALSE)/100</f>
        <v>6.3027470000000002E-2</v>
      </c>
      <c r="C560" s="280">
        <f>+VLOOKUP($A560,Cetes!$A$19:$M$1126,7,FALSE)/100</f>
        <v>6.5758409999999989E-2</v>
      </c>
      <c r="D560" s="280">
        <f>+VLOOKUP($A560,Cetes!$A$19:$M$1126,10,FALSE)/100</f>
        <v>6.7500069999999995E-2</v>
      </c>
      <c r="E560" s="280">
        <f>+VLOOKUP($A560,Cetes!$A$19:$M$1126,13,FALSE)/100</f>
        <v>6.8538479999999999E-2</v>
      </c>
      <c r="F560" s="280">
        <f t="shared" si="33"/>
        <v>7.0637999999999951E-4</v>
      </c>
      <c r="G560" s="280">
        <f t="shared" si="34"/>
        <v>5.7605999999998936E-4</v>
      </c>
      <c r="H560" s="280">
        <f t="shared" si="35"/>
        <v>5.0014999999999088E-4</v>
      </c>
      <c r="I560" s="280">
        <f t="shared" si="36"/>
        <v>-1.5050000000002561E-5</v>
      </c>
    </row>
    <row r="561" spans="1:9" x14ac:dyDescent="0.25">
      <c r="A561" s="1">
        <f>+'Ejercicio 8'!B574</f>
        <v>42816</v>
      </c>
      <c r="B561" s="280">
        <f>+VLOOKUP($A561,Cetes!$A$19:$M$1126,4,FALSE)/100</f>
        <v>6.3551869999999996E-2</v>
      </c>
      <c r="C561" s="280">
        <f>+VLOOKUP($A561,Cetes!$A$19:$M$1126,7,FALSE)/100</f>
        <v>6.5861009999999998E-2</v>
      </c>
      <c r="D561" s="280">
        <f>+VLOOKUP($A561,Cetes!$A$19:$M$1126,10,FALSE)/100</f>
        <v>6.7241839999999997E-2</v>
      </c>
      <c r="E561" s="280">
        <f>+VLOOKUP($A561,Cetes!$A$19:$M$1126,13,FALSE)/100</f>
        <v>6.8343399999999999E-2</v>
      </c>
      <c r="F561" s="280">
        <f t="shared" si="33"/>
        <v>5.2439999999999432E-4</v>
      </c>
      <c r="G561" s="280">
        <f t="shared" si="34"/>
        <v>1.0260000000000824E-4</v>
      </c>
      <c r="H561" s="280">
        <f t="shared" si="35"/>
        <v>-2.5822999999999818E-4</v>
      </c>
      <c r="I561" s="280">
        <f t="shared" si="36"/>
        <v>-1.9508000000000025E-4</v>
      </c>
    </row>
    <row r="562" spans="1:9" x14ac:dyDescent="0.25">
      <c r="A562" s="1">
        <f>+'Ejercicio 8'!B575</f>
        <v>42817</v>
      </c>
      <c r="B562" s="280">
        <f>+VLOOKUP($A562,Cetes!$A$19:$M$1126,4,FALSE)/100</f>
        <v>6.3301129999999997E-2</v>
      </c>
      <c r="C562" s="280">
        <f>+VLOOKUP($A562,Cetes!$A$19:$M$1126,7,FALSE)/100</f>
        <v>6.5527490000000008E-2</v>
      </c>
      <c r="D562" s="280">
        <f>+VLOOKUP($A562,Cetes!$A$19:$M$1126,10,FALSE)/100</f>
        <v>6.714908E-2</v>
      </c>
      <c r="E562" s="280">
        <f>+VLOOKUP($A562,Cetes!$A$19:$M$1126,13,FALSE)/100</f>
        <v>6.7934320000000006E-2</v>
      </c>
      <c r="F562" s="280">
        <f t="shared" si="33"/>
        <v>-2.507399999999993E-4</v>
      </c>
      <c r="G562" s="280">
        <f t="shared" si="34"/>
        <v>-3.3351999999998994E-4</v>
      </c>
      <c r="H562" s="280">
        <f t="shared" si="35"/>
        <v>-9.2759999999997289E-5</v>
      </c>
      <c r="I562" s="280">
        <f t="shared" si="36"/>
        <v>-4.0907999999999223E-4</v>
      </c>
    </row>
    <row r="563" spans="1:9" x14ac:dyDescent="0.25">
      <c r="A563" s="1">
        <f>+'Ejercicio 8'!B576</f>
        <v>42818</v>
      </c>
      <c r="B563" s="280">
        <f>+VLOOKUP($A563,Cetes!$A$19:$M$1126,4,FALSE)/100</f>
        <v>6.3339470000000009E-2</v>
      </c>
      <c r="C563" s="280">
        <f>+VLOOKUP($A563,Cetes!$A$19:$M$1126,7,FALSE)/100</f>
        <v>6.5593470000000001E-2</v>
      </c>
      <c r="D563" s="280">
        <f>+VLOOKUP($A563,Cetes!$A$19:$M$1126,10,FALSE)/100</f>
        <v>6.7300060000000009E-2</v>
      </c>
      <c r="E563" s="280">
        <f>+VLOOKUP($A563,Cetes!$A$19:$M$1126,13,FALSE)/100</f>
        <v>6.8003380000000002E-2</v>
      </c>
      <c r="F563" s="280">
        <f t="shared" si="33"/>
        <v>3.8340000000011698E-5</v>
      </c>
      <c r="G563" s="280">
        <f t="shared" si="34"/>
        <v>6.5979999999993266E-5</v>
      </c>
      <c r="H563" s="280">
        <f t="shared" si="35"/>
        <v>1.5098000000000888E-4</v>
      </c>
      <c r="I563" s="280">
        <f t="shared" si="36"/>
        <v>6.9059999999995791E-5</v>
      </c>
    </row>
    <row r="564" spans="1:9" x14ac:dyDescent="0.25">
      <c r="A564" s="1">
        <f>+'Ejercicio 8'!B577</f>
        <v>42821</v>
      </c>
      <c r="B564" s="280">
        <f>+VLOOKUP($A564,Cetes!$A$19:$M$1126,4,FALSE)/100</f>
        <v>6.4026630000000001E-2</v>
      </c>
      <c r="C564" s="280">
        <f>+VLOOKUP($A564,Cetes!$A$19:$M$1126,7,FALSE)/100</f>
        <v>6.6000039999999996E-2</v>
      </c>
      <c r="D564" s="280">
        <f>+VLOOKUP($A564,Cetes!$A$19:$M$1126,10,FALSE)/100</f>
        <v>6.7513829999999997E-2</v>
      </c>
      <c r="E564" s="280">
        <f>+VLOOKUP($A564,Cetes!$A$19:$M$1126,13,FALSE)/100</f>
        <v>6.8439109999999997E-2</v>
      </c>
      <c r="F564" s="280">
        <f t="shared" si="33"/>
        <v>6.8715999999999222E-4</v>
      </c>
      <c r="G564" s="280">
        <f t="shared" si="34"/>
        <v>4.0656999999999499E-4</v>
      </c>
      <c r="H564" s="280">
        <f t="shared" si="35"/>
        <v>2.1376999999998814E-4</v>
      </c>
      <c r="I564" s="280">
        <f t="shared" si="36"/>
        <v>4.3572999999999529E-4</v>
      </c>
    </row>
    <row r="565" spans="1:9" x14ac:dyDescent="0.25">
      <c r="A565" s="1">
        <f>+'Ejercicio 8'!B578</f>
        <v>42822</v>
      </c>
      <c r="B565" s="280">
        <f>+VLOOKUP($A565,Cetes!$A$19:$M$1126,4,FALSE)/100</f>
        <v>6.3922080000000006E-2</v>
      </c>
      <c r="C565" s="280">
        <f>+VLOOKUP($A565,Cetes!$A$19:$M$1126,7,FALSE)/100</f>
        <v>6.6128549999999994E-2</v>
      </c>
      <c r="D565" s="280">
        <f>+VLOOKUP($A565,Cetes!$A$19:$M$1126,10,FALSE)/100</f>
        <v>6.7787819999999999E-2</v>
      </c>
      <c r="E565" s="280">
        <f>+VLOOKUP($A565,Cetes!$A$19:$M$1126,13,FALSE)/100</f>
        <v>6.9000000000000006E-2</v>
      </c>
      <c r="F565" s="280">
        <f t="shared" si="33"/>
        <v>-1.0454999999999492E-4</v>
      </c>
      <c r="G565" s="280">
        <f t="shared" si="34"/>
        <v>1.2850999999999835E-4</v>
      </c>
      <c r="H565" s="280">
        <f t="shared" si="35"/>
        <v>2.7399000000000173E-4</v>
      </c>
      <c r="I565" s="280">
        <f t="shared" si="36"/>
        <v>5.6089000000000833E-4</v>
      </c>
    </row>
    <row r="566" spans="1:9" x14ac:dyDescent="0.25">
      <c r="A566" s="1">
        <f>+'Ejercicio 8'!B579</f>
        <v>42823</v>
      </c>
      <c r="B566" s="280">
        <f>+VLOOKUP($A566,Cetes!$A$19:$M$1126,4,FALSE)/100</f>
        <v>6.359969E-2</v>
      </c>
      <c r="C566" s="280">
        <f>+VLOOKUP($A566,Cetes!$A$19:$M$1126,7,FALSE)/100</f>
        <v>6.6275570000000006E-2</v>
      </c>
      <c r="D566" s="280">
        <f>+VLOOKUP($A566,Cetes!$A$19:$M$1126,10,FALSE)/100</f>
        <v>6.7499900000000002E-2</v>
      </c>
      <c r="E566" s="280">
        <f>+VLOOKUP($A566,Cetes!$A$19:$M$1126,13,FALSE)/100</f>
        <v>6.8518809999999999E-2</v>
      </c>
      <c r="F566" s="280">
        <f t="shared" si="33"/>
        <v>-3.2239000000000573E-4</v>
      </c>
      <c r="G566" s="280">
        <f t="shared" si="34"/>
        <v>1.4702000000001159E-4</v>
      </c>
      <c r="H566" s="280">
        <f t="shared" si="35"/>
        <v>-2.8791999999999707E-4</v>
      </c>
      <c r="I566" s="280">
        <f t="shared" si="36"/>
        <v>-4.8119000000000633E-4</v>
      </c>
    </row>
    <row r="567" spans="1:9" x14ac:dyDescent="0.25">
      <c r="A567" s="1">
        <f>+'Ejercicio 8'!B580</f>
        <v>42824</v>
      </c>
      <c r="B567" s="280">
        <f>+VLOOKUP($A567,Cetes!$A$19:$M$1126,4,FALSE)/100</f>
        <v>6.4236050000000003E-2</v>
      </c>
      <c r="C567" s="280">
        <f>+VLOOKUP($A567,Cetes!$A$19:$M$1126,7,FALSE)/100</f>
        <v>6.5972740000000002E-2</v>
      </c>
      <c r="D567" s="280">
        <f>+VLOOKUP($A567,Cetes!$A$19:$M$1126,10,FALSE)/100</f>
        <v>6.7006800000000005E-2</v>
      </c>
      <c r="E567" s="280">
        <f>+VLOOKUP($A567,Cetes!$A$19:$M$1126,13,FALSE)/100</f>
        <v>6.8100050000000009E-2</v>
      </c>
      <c r="F567" s="280">
        <f t="shared" si="33"/>
        <v>6.3636000000000248E-4</v>
      </c>
      <c r="G567" s="280">
        <f t="shared" si="34"/>
        <v>-3.0283000000000393E-4</v>
      </c>
      <c r="H567" s="280">
        <f t="shared" si="35"/>
        <v>-4.9309999999999632E-4</v>
      </c>
      <c r="I567" s="280">
        <f t="shared" si="36"/>
        <v>-4.1875999999999025E-4</v>
      </c>
    </row>
    <row r="568" spans="1:9" x14ac:dyDescent="0.25">
      <c r="A568" s="1">
        <f>+'Ejercicio 8'!B581</f>
        <v>42825</v>
      </c>
      <c r="B568" s="280">
        <f>+VLOOKUP($A568,Cetes!$A$19:$M$1126,4,FALSE)/100</f>
        <v>6.4491770000000004E-2</v>
      </c>
      <c r="C568" s="280">
        <f>+VLOOKUP($A568,Cetes!$A$19:$M$1126,7,FALSE)/100</f>
        <v>6.5894740000000007E-2</v>
      </c>
      <c r="D568" s="280">
        <f>+VLOOKUP($A568,Cetes!$A$19:$M$1126,10,FALSE)/100</f>
        <v>6.7399959999999995E-2</v>
      </c>
      <c r="E568" s="280">
        <f>+VLOOKUP($A568,Cetes!$A$19:$M$1126,13,FALSE)/100</f>
        <v>6.820002E-2</v>
      </c>
      <c r="F568" s="280">
        <f t="shared" si="33"/>
        <v>2.5572000000000095E-4</v>
      </c>
      <c r="G568" s="280">
        <f t="shared" si="34"/>
        <v>-7.799999999999474E-5</v>
      </c>
      <c r="H568" s="280">
        <f t="shared" si="35"/>
        <v>3.9315999999998963E-4</v>
      </c>
      <c r="I568" s="280">
        <f t="shared" si="36"/>
        <v>9.9969999999990899E-5</v>
      </c>
    </row>
    <row r="569" spans="1:9" x14ac:dyDescent="0.25">
      <c r="A569" s="1">
        <f>+'Ejercicio 8'!B582</f>
        <v>42828</v>
      </c>
      <c r="B569" s="280">
        <f>+VLOOKUP($A569,Cetes!$A$19:$M$1126,4,FALSE)/100</f>
        <v>6.4810320000000005E-2</v>
      </c>
      <c r="C569" s="280">
        <f>+VLOOKUP($A569,Cetes!$A$19:$M$1126,7,FALSE)/100</f>
        <v>6.5927429999999995E-2</v>
      </c>
      <c r="D569" s="280">
        <f>+VLOOKUP($A569,Cetes!$A$19:$M$1126,10,FALSE)/100</f>
        <v>6.7200090000000004E-2</v>
      </c>
      <c r="E569" s="280">
        <f>+VLOOKUP($A569,Cetes!$A$19:$M$1126,13,FALSE)/100</f>
        <v>6.8087080000000008E-2</v>
      </c>
      <c r="F569" s="280">
        <f t="shared" si="33"/>
        <v>3.1855000000000078E-4</v>
      </c>
      <c r="G569" s="280">
        <f t="shared" si="34"/>
        <v>3.2689999999988006E-5</v>
      </c>
      <c r="H569" s="280">
        <f t="shared" si="35"/>
        <v>-1.9986999999999089E-4</v>
      </c>
      <c r="I569" s="280">
        <f t="shared" si="36"/>
        <v>-1.1293999999999194E-4</v>
      </c>
    </row>
    <row r="570" spans="1:9" x14ac:dyDescent="0.25">
      <c r="A570" s="1">
        <f>+'Ejercicio 8'!B583</f>
        <v>42829</v>
      </c>
      <c r="B570" s="280">
        <f>+VLOOKUP($A570,Cetes!$A$19:$M$1126,4,FALSE)/100</f>
        <v>6.4687460000000002E-2</v>
      </c>
      <c r="C570" s="280">
        <f>+VLOOKUP($A570,Cetes!$A$19:$M$1126,7,FALSE)/100</f>
        <v>6.6033530000000007E-2</v>
      </c>
      <c r="D570" s="280">
        <f>+VLOOKUP($A570,Cetes!$A$19:$M$1126,10,FALSE)/100</f>
        <v>6.7500069999999995E-2</v>
      </c>
      <c r="E570" s="280">
        <f>+VLOOKUP($A570,Cetes!$A$19:$M$1126,13,FALSE)/100</f>
        <v>6.8191439999999992E-2</v>
      </c>
      <c r="F570" s="280">
        <f t="shared" si="33"/>
        <v>-1.2286000000000241E-4</v>
      </c>
      <c r="G570" s="280">
        <f t="shared" si="34"/>
        <v>1.0610000000001174E-4</v>
      </c>
      <c r="H570" s="280">
        <f t="shared" si="35"/>
        <v>2.9997999999999136E-4</v>
      </c>
      <c r="I570" s="280">
        <f t="shared" si="36"/>
        <v>1.0435999999998391E-4</v>
      </c>
    </row>
    <row r="571" spans="1:9" x14ac:dyDescent="0.25">
      <c r="A571" s="1">
        <f>+'Ejercicio 8'!B584</f>
        <v>42830</v>
      </c>
      <c r="B571" s="280">
        <f>+VLOOKUP($A571,Cetes!$A$19:$M$1126,4,FALSE)/100</f>
        <v>6.4546329999999999E-2</v>
      </c>
      <c r="C571" s="280">
        <f>+VLOOKUP($A571,Cetes!$A$19:$M$1126,7,FALSE)/100</f>
        <v>6.599555E-2</v>
      </c>
      <c r="D571" s="280">
        <f>+VLOOKUP($A571,Cetes!$A$19:$M$1126,10,FALSE)/100</f>
        <v>6.6899959999999994E-2</v>
      </c>
      <c r="E571" s="280">
        <f>+VLOOKUP($A571,Cetes!$A$19:$M$1126,13,FALSE)/100</f>
        <v>6.7904259999999994E-2</v>
      </c>
      <c r="F571" s="280">
        <f t="shared" si="33"/>
        <v>-1.411300000000032E-4</v>
      </c>
      <c r="G571" s="280">
        <f t="shared" si="34"/>
        <v>-3.7980000000006897E-5</v>
      </c>
      <c r="H571" s="280">
        <f t="shared" si="35"/>
        <v>-6.0011000000000092E-4</v>
      </c>
      <c r="I571" s="280">
        <f t="shared" si="36"/>
        <v>-2.8717999999999799E-4</v>
      </c>
    </row>
    <row r="572" spans="1:9" x14ac:dyDescent="0.25">
      <c r="A572" s="1">
        <f>+'Ejercicio 8'!B585</f>
        <v>42831</v>
      </c>
      <c r="B572" s="280">
        <f>+VLOOKUP($A572,Cetes!$A$19:$M$1126,4,FALSE)/100</f>
        <v>6.4784079999999994E-2</v>
      </c>
      <c r="C572" s="280">
        <f>+VLOOKUP($A572,Cetes!$A$19:$M$1126,7,FALSE)/100</f>
        <v>6.5899949999999999E-2</v>
      </c>
      <c r="D572" s="280">
        <f>+VLOOKUP($A572,Cetes!$A$19:$M$1126,10,FALSE)/100</f>
        <v>6.7453159999999998E-2</v>
      </c>
      <c r="E572" s="280">
        <f>+VLOOKUP($A572,Cetes!$A$19:$M$1126,13,FALSE)/100</f>
        <v>6.7897100000000002E-2</v>
      </c>
      <c r="F572" s="280">
        <f t="shared" si="33"/>
        <v>2.3774999999999491E-4</v>
      </c>
      <c r="G572" s="280">
        <f t="shared" si="34"/>
        <v>-9.560000000000124E-5</v>
      </c>
      <c r="H572" s="280">
        <f t="shared" si="35"/>
        <v>5.5320000000000369E-4</v>
      </c>
      <c r="I572" s="280">
        <f t="shared" si="36"/>
        <v>-7.1599999999921726E-6</v>
      </c>
    </row>
    <row r="573" spans="1:9" x14ac:dyDescent="0.25">
      <c r="A573" s="1">
        <f>+'Ejercicio 8'!B586</f>
        <v>42832</v>
      </c>
      <c r="B573" s="280">
        <f>+VLOOKUP($A573,Cetes!$A$19:$M$1126,4,FALSE)/100</f>
        <v>6.4499849999999997E-2</v>
      </c>
      <c r="C573" s="280">
        <f>+VLOOKUP($A573,Cetes!$A$19:$M$1126,7,FALSE)/100</f>
        <v>6.6081139999999997E-2</v>
      </c>
      <c r="D573" s="280">
        <f>+VLOOKUP($A573,Cetes!$A$19:$M$1126,10,FALSE)/100</f>
        <v>6.736027E-2</v>
      </c>
      <c r="E573" s="280">
        <f>+VLOOKUP($A573,Cetes!$A$19:$M$1126,13,FALSE)/100</f>
        <v>6.8027100000000007E-2</v>
      </c>
      <c r="F573" s="280">
        <f t="shared" si="33"/>
        <v>-2.8422999999999643E-4</v>
      </c>
      <c r="G573" s="280">
        <f t="shared" si="34"/>
        <v>1.8118999999999774E-4</v>
      </c>
      <c r="H573" s="280">
        <f t="shared" si="35"/>
        <v>-9.2889999999998252E-5</v>
      </c>
      <c r="I573" s="280">
        <f t="shared" si="36"/>
        <v>1.3000000000000511E-4</v>
      </c>
    </row>
    <row r="574" spans="1:9" x14ac:dyDescent="0.25">
      <c r="A574" s="1">
        <f>+'Ejercicio 8'!B587</f>
        <v>42835</v>
      </c>
      <c r="B574" s="280">
        <f>+VLOOKUP($A574,Cetes!$A$19:$M$1126,4,FALSE)/100</f>
        <v>6.479973E-2</v>
      </c>
      <c r="C574" s="280">
        <f>+VLOOKUP($A574,Cetes!$A$19:$M$1126,7,FALSE)/100</f>
        <v>6.6436580000000009E-2</v>
      </c>
      <c r="D574" s="280">
        <f>+VLOOKUP($A574,Cetes!$A$19:$M$1126,10,FALSE)/100</f>
        <v>6.7935049999999997E-2</v>
      </c>
      <c r="E574" s="280">
        <f>+VLOOKUP($A574,Cetes!$A$19:$M$1126,13,FALSE)/100</f>
        <v>6.78618E-2</v>
      </c>
      <c r="F574" s="280">
        <f t="shared" si="33"/>
        <v>2.9988000000000237E-4</v>
      </c>
      <c r="G574" s="280">
        <f t="shared" si="34"/>
        <v>3.5544000000001241E-4</v>
      </c>
      <c r="H574" s="280">
        <f t="shared" si="35"/>
        <v>5.7477999999999696E-4</v>
      </c>
      <c r="I574" s="280">
        <f t="shared" si="36"/>
        <v>-1.6530000000000711E-4</v>
      </c>
    </row>
    <row r="575" spans="1:9" x14ac:dyDescent="0.25">
      <c r="A575" s="1">
        <f>+'Ejercicio 8'!B588</f>
        <v>42836</v>
      </c>
      <c r="B575" s="280">
        <f>+VLOOKUP($A575,Cetes!$A$19:$M$1126,4,FALSE)/100</f>
        <v>6.5197229999999995E-2</v>
      </c>
      <c r="C575" s="280">
        <f>+VLOOKUP($A575,Cetes!$A$19:$M$1126,7,FALSE)/100</f>
        <v>6.6399819999999998E-2</v>
      </c>
      <c r="D575" s="280">
        <f>+VLOOKUP($A575,Cetes!$A$19:$M$1126,10,FALSE)/100</f>
        <v>6.7799999999999999E-2</v>
      </c>
      <c r="E575" s="280">
        <f>+VLOOKUP($A575,Cetes!$A$19:$M$1126,13,FALSE)/100</f>
        <v>6.8678710000000004E-2</v>
      </c>
      <c r="F575" s="280">
        <f t="shared" si="33"/>
        <v>3.9749999999999508E-4</v>
      </c>
      <c r="G575" s="280">
        <f t="shared" si="34"/>
        <v>-3.6760000000010673E-5</v>
      </c>
      <c r="H575" s="280">
        <f t="shared" si="35"/>
        <v>-1.3504999999999767E-4</v>
      </c>
      <c r="I575" s="280">
        <f t="shared" si="36"/>
        <v>8.1691000000000402E-4</v>
      </c>
    </row>
    <row r="576" spans="1:9" x14ac:dyDescent="0.25">
      <c r="A576" s="1">
        <f>+'Ejercicio 8'!B589</f>
        <v>42837</v>
      </c>
      <c r="B576" s="280">
        <f>+VLOOKUP($A576,Cetes!$A$19:$M$1126,4,FALSE)/100</f>
        <v>6.4989499999999992E-2</v>
      </c>
      <c r="C576" s="280">
        <f>+VLOOKUP($A576,Cetes!$A$19:$M$1126,7,FALSE)/100</f>
        <v>6.6510689999999997E-2</v>
      </c>
      <c r="D576" s="280">
        <f>+VLOOKUP($A576,Cetes!$A$19:$M$1126,10,FALSE)/100</f>
        <v>6.7960980000000004E-2</v>
      </c>
      <c r="E576" s="280">
        <f>+VLOOKUP($A576,Cetes!$A$19:$M$1126,13,FALSE)/100</f>
        <v>6.8654989999999999E-2</v>
      </c>
      <c r="F576" s="280">
        <f t="shared" si="33"/>
        <v>-2.0773000000000319E-4</v>
      </c>
      <c r="G576" s="280">
        <f t="shared" si="34"/>
        <v>1.1086999999999902E-4</v>
      </c>
      <c r="H576" s="280">
        <f t="shared" si="35"/>
        <v>1.6098000000000501E-4</v>
      </c>
      <c r="I576" s="280">
        <f t="shared" si="36"/>
        <v>-2.3720000000004848E-5</v>
      </c>
    </row>
    <row r="577" spans="1:9" x14ac:dyDescent="0.25">
      <c r="A577" s="1">
        <f>+'Ejercicio 8'!B590</f>
        <v>42842</v>
      </c>
      <c r="B577" s="280">
        <f>+VLOOKUP($A577,Cetes!$A$19:$M$1126,4,FALSE)/100</f>
        <v>6.487387E-2</v>
      </c>
      <c r="C577" s="280">
        <f>+VLOOKUP($A577,Cetes!$A$19:$M$1126,7,FALSE)/100</f>
        <v>6.6507059999999993E-2</v>
      </c>
      <c r="D577" s="280">
        <f>+VLOOKUP($A577,Cetes!$A$19:$M$1126,10,FALSE)/100</f>
        <v>6.762638E-2</v>
      </c>
      <c r="E577" s="280">
        <f>+VLOOKUP($A577,Cetes!$A$19:$M$1126,13,FALSE)/100</f>
        <v>6.8202449999999998E-2</v>
      </c>
      <c r="F577" s="280">
        <f t="shared" si="33"/>
        <v>-1.1562999999999157E-4</v>
      </c>
      <c r="G577" s="280">
        <f t="shared" si="34"/>
        <v>-3.630000000004463E-6</v>
      </c>
      <c r="H577" s="280">
        <f t="shared" si="35"/>
        <v>-3.3460000000000434E-4</v>
      </c>
      <c r="I577" s="280">
        <f t="shared" si="36"/>
        <v>-4.5254000000000127E-4</v>
      </c>
    </row>
    <row r="578" spans="1:9" x14ac:dyDescent="0.25">
      <c r="A578" s="1">
        <f>+'Ejercicio 8'!B591</f>
        <v>42843</v>
      </c>
      <c r="B578" s="280">
        <f>+VLOOKUP($A578,Cetes!$A$19:$M$1126,4,FALSE)/100</f>
        <v>6.4316589999999993E-2</v>
      </c>
      <c r="C578" s="280">
        <f>+VLOOKUP($A578,Cetes!$A$19:$M$1126,7,FALSE)/100</f>
        <v>6.6579540000000006E-2</v>
      </c>
      <c r="D578" s="280">
        <f>+VLOOKUP($A578,Cetes!$A$19:$M$1126,10,FALSE)/100</f>
        <v>6.7500069999999995E-2</v>
      </c>
      <c r="E578" s="280">
        <f>+VLOOKUP($A578,Cetes!$A$19:$M$1126,13,FALSE)/100</f>
        <v>6.8197060000000004E-2</v>
      </c>
      <c r="F578" s="280">
        <f t="shared" si="33"/>
        <v>-5.5728000000000721E-4</v>
      </c>
      <c r="G578" s="280">
        <f t="shared" si="34"/>
        <v>7.2480000000013645E-5</v>
      </c>
      <c r="H578" s="280">
        <f t="shared" si="35"/>
        <v>-1.2631000000000447E-4</v>
      </c>
      <c r="I578" s="280">
        <f t="shared" si="36"/>
        <v>-5.3899999999940107E-6</v>
      </c>
    </row>
    <row r="579" spans="1:9" x14ac:dyDescent="0.25">
      <c r="A579" s="1">
        <f>+'Ejercicio 8'!B592</f>
        <v>42844</v>
      </c>
      <c r="B579" s="280">
        <f>+VLOOKUP($A579,Cetes!$A$19:$M$1126,4,FALSE)/100</f>
        <v>6.4635390000000001E-2</v>
      </c>
      <c r="C579" s="280">
        <f>+VLOOKUP($A579,Cetes!$A$19:$M$1126,7,FALSE)/100</f>
        <v>6.6393969999999997E-2</v>
      </c>
      <c r="D579" s="280">
        <f>+VLOOKUP($A579,Cetes!$A$19:$M$1126,10,FALSE)/100</f>
        <v>6.7499589999999998E-2</v>
      </c>
      <c r="E579" s="280">
        <f>+VLOOKUP($A579,Cetes!$A$19:$M$1126,13,FALSE)/100</f>
        <v>6.8282019999999999E-2</v>
      </c>
      <c r="F579" s="280">
        <f t="shared" si="33"/>
        <v>3.1880000000000797E-4</v>
      </c>
      <c r="G579" s="280">
        <f t="shared" si="34"/>
        <v>-1.8557000000000989E-4</v>
      </c>
      <c r="H579" s="280">
        <f t="shared" si="35"/>
        <v>-4.7999999999714937E-7</v>
      </c>
      <c r="I579" s="280">
        <f t="shared" si="36"/>
        <v>8.4959999999995039E-5</v>
      </c>
    </row>
    <row r="580" spans="1:9" x14ac:dyDescent="0.25">
      <c r="A580" s="1">
        <f>+'Ejercicio 8'!B593</f>
        <v>42845</v>
      </c>
      <c r="B580" s="280">
        <f>+VLOOKUP($A580,Cetes!$A$19:$M$1126,4,FALSE)/100</f>
        <v>6.4699670000000001E-2</v>
      </c>
      <c r="C580" s="280">
        <f>+VLOOKUP($A580,Cetes!$A$19:$M$1126,7,FALSE)/100</f>
        <v>6.6174750000000004E-2</v>
      </c>
      <c r="D580" s="280">
        <f>+VLOOKUP($A580,Cetes!$A$19:$M$1126,10,FALSE)/100</f>
        <v>6.7400059999999998E-2</v>
      </c>
      <c r="E580" s="280">
        <f>+VLOOKUP($A580,Cetes!$A$19:$M$1126,13,FALSE)/100</f>
        <v>6.8226540000000002E-2</v>
      </c>
      <c r="F580" s="280">
        <f t="shared" si="33"/>
        <v>6.4279999999999893E-5</v>
      </c>
      <c r="G580" s="280">
        <f t="shared" si="34"/>
        <v>-2.192199999999922E-4</v>
      </c>
      <c r="H580" s="280">
        <f t="shared" si="35"/>
        <v>-9.9530000000000451E-5</v>
      </c>
      <c r="I580" s="280">
        <f t="shared" si="36"/>
        <v>-5.5479999999996643E-5</v>
      </c>
    </row>
    <row r="581" spans="1:9" x14ac:dyDescent="0.25">
      <c r="A581" s="1">
        <f>+'Ejercicio 8'!B594</f>
        <v>42846</v>
      </c>
      <c r="B581" s="280">
        <f>+VLOOKUP($A581,Cetes!$A$19:$M$1126,4,FALSE)/100</f>
        <v>6.4218490000000003E-2</v>
      </c>
      <c r="C581" s="280">
        <f>+VLOOKUP($A581,Cetes!$A$19:$M$1126,7,FALSE)/100</f>
        <v>6.621465E-2</v>
      </c>
      <c r="D581" s="280">
        <f>+VLOOKUP($A581,Cetes!$A$19:$M$1126,10,FALSE)/100</f>
        <v>6.7600080000000007E-2</v>
      </c>
      <c r="E581" s="280">
        <f>+VLOOKUP($A581,Cetes!$A$19:$M$1126,13,FALSE)/100</f>
        <v>6.8799949999999999E-2</v>
      </c>
      <c r="F581" s="280">
        <f t="shared" si="33"/>
        <v>-4.8117999999999772E-4</v>
      </c>
      <c r="G581" s="280">
        <f t="shared" si="34"/>
        <v>3.9899999999995495E-5</v>
      </c>
      <c r="H581" s="280">
        <f t="shared" si="35"/>
        <v>2.0002000000000908E-4</v>
      </c>
      <c r="I581" s="280">
        <f t="shared" si="36"/>
        <v>5.7340999999999642E-4</v>
      </c>
    </row>
    <row r="582" spans="1:9" x14ac:dyDescent="0.25">
      <c r="A582" s="1">
        <f>+'Ejercicio 8'!B595</f>
        <v>42849</v>
      </c>
      <c r="B582" s="280">
        <f>+VLOOKUP($A582,Cetes!$A$19:$M$1126,4,FALSE)/100</f>
        <v>6.4609100000000003E-2</v>
      </c>
      <c r="C582" s="280">
        <f>+VLOOKUP($A582,Cetes!$A$19:$M$1126,7,FALSE)/100</f>
        <v>6.6499799999999998E-2</v>
      </c>
      <c r="D582" s="280">
        <f>+VLOOKUP($A582,Cetes!$A$19:$M$1126,10,FALSE)/100</f>
        <v>6.7816379999999996E-2</v>
      </c>
      <c r="E582" s="280">
        <f>+VLOOKUP($A582,Cetes!$A$19:$M$1126,13,FALSE)/100</f>
        <v>6.890752E-2</v>
      </c>
      <c r="F582" s="280">
        <f t="shared" ref="F582:F645" si="37">+B582-B581</f>
        <v>3.9060999999999957E-4</v>
      </c>
      <c r="G582" s="280">
        <f t="shared" ref="G582:G645" si="38">+C582-C581</f>
        <v>2.8514999999999791E-4</v>
      </c>
      <c r="H582" s="280">
        <f t="shared" ref="H582:H645" si="39">+D582-D581</f>
        <v>2.1629999999998872E-4</v>
      </c>
      <c r="I582" s="280">
        <f t="shared" ref="I582:I645" si="40">+E582-E581</f>
        <v>1.0757000000000128E-4</v>
      </c>
    </row>
    <row r="583" spans="1:9" x14ac:dyDescent="0.25">
      <c r="A583" s="1">
        <f>+'Ejercicio 8'!B596</f>
        <v>42850</v>
      </c>
      <c r="B583" s="280">
        <f>+VLOOKUP($A583,Cetes!$A$19:$M$1126,4,FALSE)/100</f>
        <v>6.5003099999999994E-2</v>
      </c>
      <c r="C583" s="280">
        <f>+VLOOKUP($A583,Cetes!$A$19:$M$1126,7,FALSE)/100</f>
        <v>6.6705260000000002E-2</v>
      </c>
      <c r="D583" s="280">
        <f>+VLOOKUP($A583,Cetes!$A$19:$M$1126,10,FALSE)/100</f>
        <v>6.8077899999999997E-2</v>
      </c>
      <c r="E583" s="280">
        <f>+VLOOKUP($A583,Cetes!$A$19:$M$1126,13,FALSE)/100</f>
        <v>6.9593829999999995E-2</v>
      </c>
      <c r="F583" s="280">
        <f t="shared" si="37"/>
        <v>3.9399999999999158E-4</v>
      </c>
      <c r="G583" s="280">
        <f t="shared" si="38"/>
        <v>2.0546000000000453E-4</v>
      </c>
      <c r="H583" s="280">
        <f t="shared" si="39"/>
        <v>2.615200000000012E-4</v>
      </c>
      <c r="I583" s="280">
        <f t="shared" si="40"/>
        <v>6.8630999999999553E-4</v>
      </c>
    </row>
    <row r="584" spans="1:9" x14ac:dyDescent="0.25">
      <c r="A584" s="1">
        <f>+'Ejercicio 8'!B597</f>
        <v>42851</v>
      </c>
      <c r="B584" s="280">
        <f>+VLOOKUP($A584,Cetes!$A$19:$M$1126,4,FALSE)/100</f>
        <v>6.4838259999999995E-2</v>
      </c>
      <c r="C584" s="280">
        <f>+VLOOKUP($A584,Cetes!$A$19:$M$1126,7,FALSE)/100</f>
        <v>6.6571809999999995E-2</v>
      </c>
      <c r="D584" s="280">
        <f>+VLOOKUP($A584,Cetes!$A$19:$M$1126,10,FALSE)/100</f>
        <v>6.844306E-2</v>
      </c>
      <c r="E584" s="280">
        <f>+VLOOKUP($A584,Cetes!$A$19:$M$1126,13,FALSE)/100</f>
        <v>7.0378720000000006E-2</v>
      </c>
      <c r="F584" s="280">
        <f t="shared" si="37"/>
        <v>-1.6483999999999943E-4</v>
      </c>
      <c r="G584" s="280">
        <f t="shared" si="38"/>
        <v>-1.3345000000000717E-4</v>
      </c>
      <c r="H584" s="280">
        <f t="shared" si="39"/>
        <v>3.6516000000000326E-4</v>
      </c>
      <c r="I584" s="280">
        <f t="shared" si="40"/>
        <v>7.848900000000103E-4</v>
      </c>
    </row>
    <row r="585" spans="1:9" x14ac:dyDescent="0.25">
      <c r="A585" s="1">
        <f>+'Ejercicio 8'!B598</f>
        <v>42852</v>
      </c>
      <c r="B585" s="280">
        <f>+VLOOKUP($A585,Cetes!$A$19:$M$1126,4,FALSE)/100</f>
        <v>6.5265920000000005E-2</v>
      </c>
      <c r="C585" s="280">
        <f>+VLOOKUP($A585,Cetes!$A$19:$M$1126,7,FALSE)/100</f>
        <v>6.6881540000000003E-2</v>
      </c>
      <c r="D585" s="280">
        <f>+VLOOKUP($A585,Cetes!$A$19:$M$1126,10,FALSE)/100</f>
        <v>6.8627430000000003E-2</v>
      </c>
      <c r="E585" s="280">
        <f>+VLOOKUP($A585,Cetes!$A$19:$M$1126,13,FALSE)/100</f>
        <v>7.0308410000000002E-2</v>
      </c>
      <c r="F585" s="280">
        <f t="shared" si="37"/>
        <v>4.2766000000001025E-4</v>
      </c>
      <c r="G585" s="280">
        <f t="shared" si="38"/>
        <v>3.0973000000000805E-4</v>
      </c>
      <c r="H585" s="280">
        <f t="shared" si="39"/>
        <v>1.8437000000000314E-4</v>
      </c>
      <c r="I585" s="280">
        <f t="shared" si="40"/>
        <v>-7.031000000000398E-5</v>
      </c>
    </row>
    <row r="586" spans="1:9" x14ac:dyDescent="0.25">
      <c r="A586" s="1">
        <f>+'Ejercicio 8'!B599</f>
        <v>42853</v>
      </c>
      <c r="B586" s="280">
        <f>+VLOOKUP($A586,Cetes!$A$19:$M$1126,4,FALSE)/100</f>
        <v>6.5199939999999998E-2</v>
      </c>
      <c r="C586" s="280">
        <f>+VLOOKUP($A586,Cetes!$A$19:$M$1126,7,FALSE)/100</f>
        <v>6.6869499999999998E-2</v>
      </c>
      <c r="D586" s="280">
        <f>+VLOOKUP($A586,Cetes!$A$19:$M$1126,10,FALSE)/100</f>
        <v>6.8599960000000001E-2</v>
      </c>
      <c r="E586" s="280">
        <f>+VLOOKUP($A586,Cetes!$A$19:$M$1126,13,FALSE)/100</f>
        <v>7.0199990000000004E-2</v>
      </c>
      <c r="F586" s="280">
        <f t="shared" si="37"/>
        <v>-6.5980000000007144E-5</v>
      </c>
      <c r="G586" s="280">
        <f t="shared" si="38"/>
        <v>-1.2040000000004825E-5</v>
      </c>
      <c r="H586" s="280">
        <f t="shared" si="39"/>
        <v>-2.747000000000166E-5</v>
      </c>
      <c r="I586" s="280">
        <f t="shared" si="40"/>
        <v>-1.0841999999999796E-4</v>
      </c>
    </row>
    <row r="587" spans="1:9" x14ac:dyDescent="0.25">
      <c r="A587" s="1">
        <f>+'Ejercicio 8'!B600</f>
        <v>42857</v>
      </c>
      <c r="B587" s="280">
        <f>+VLOOKUP($A587,Cetes!$A$19:$M$1126,4,FALSE)/100</f>
        <v>6.4823180000000008E-2</v>
      </c>
      <c r="C587" s="280">
        <f>+VLOOKUP($A587,Cetes!$A$19:$M$1126,7,FALSE)/100</f>
        <v>6.7001240000000004E-2</v>
      </c>
      <c r="D587" s="280">
        <f>+VLOOKUP($A587,Cetes!$A$19:$M$1126,10,FALSE)/100</f>
        <v>6.8900080000000002E-2</v>
      </c>
      <c r="E587" s="280">
        <f>+VLOOKUP($A587,Cetes!$A$19:$M$1126,13,FALSE)/100</f>
        <v>6.9982100000000005E-2</v>
      </c>
      <c r="F587" s="280">
        <f t="shared" si="37"/>
        <v>-3.7675999999998988E-4</v>
      </c>
      <c r="G587" s="280">
        <f t="shared" si="38"/>
        <v>1.3174000000000519E-4</v>
      </c>
      <c r="H587" s="280">
        <f t="shared" si="39"/>
        <v>3.0012000000000094E-4</v>
      </c>
      <c r="I587" s="280">
        <f t="shared" si="40"/>
        <v>-2.1788999999999836E-4</v>
      </c>
    </row>
    <row r="588" spans="1:9" x14ac:dyDescent="0.25">
      <c r="A588" s="1">
        <f>+'Ejercicio 8'!B601</f>
        <v>42858</v>
      </c>
      <c r="B588" s="280">
        <f>+VLOOKUP($A588,Cetes!$A$19:$M$1126,4,FALSE)/100</f>
        <v>6.497021E-2</v>
      </c>
      <c r="C588" s="280">
        <f>+VLOOKUP($A588,Cetes!$A$19:$M$1126,7,FALSE)/100</f>
        <v>6.7013610000000001E-2</v>
      </c>
      <c r="D588" s="280">
        <f>+VLOOKUP($A588,Cetes!$A$19:$M$1126,10,FALSE)/100</f>
        <v>6.8900050000000004E-2</v>
      </c>
      <c r="E588" s="280">
        <f>+VLOOKUP($A588,Cetes!$A$19:$M$1126,13,FALSE)/100</f>
        <v>6.9979329999999992E-2</v>
      </c>
      <c r="F588" s="280">
        <f t="shared" si="37"/>
        <v>1.4702999999999244E-4</v>
      </c>
      <c r="G588" s="280">
        <f t="shared" si="38"/>
        <v>1.2369999999997661E-5</v>
      </c>
      <c r="H588" s="280">
        <f t="shared" si="39"/>
        <v>-2.9999999998087112E-8</v>
      </c>
      <c r="I588" s="280">
        <f t="shared" si="40"/>
        <v>-2.7700000000130398E-6</v>
      </c>
    </row>
    <row r="589" spans="1:9" x14ac:dyDescent="0.25">
      <c r="A589" s="1">
        <f>+'Ejercicio 8'!B602</f>
        <v>42859</v>
      </c>
      <c r="B589" s="280">
        <f>+VLOOKUP($A589,Cetes!$A$19:$M$1126,4,FALSE)/100</f>
        <v>6.2883060000000005E-2</v>
      </c>
      <c r="C589" s="280">
        <f>+VLOOKUP($A589,Cetes!$A$19:$M$1126,7,FALSE)/100</f>
        <v>6.6477800000000004E-2</v>
      </c>
      <c r="D589" s="280">
        <f>+VLOOKUP($A589,Cetes!$A$19:$M$1126,10,FALSE)/100</f>
        <v>6.8858199999999994E-2</v>
      </c>
      <c r="E589" s="280">
        <f>+VLOOKUP($A589,Cetes!$A$19:$M$1126,13,FALSE)/100</f>
        <v>7.0432439999999999E-2</v>
      </c>
      <c r="F589" s="280">
        <f t="shared" si="37"/>
        <v>-2.087149999999996E-3</v>
      </c>
      <c r="G589" s="280">
        <f t="shared" si="38"/>
        <v>-5.3580999999999768E-4</v>
      </c>
      <c r="H589" s="280">
        <f t="shared" si="39"/>
        <v>-4.1850000000009935E-5</v>
      </c>
      <c r="I589" s="280">
        <f t="shared" si="40"/>
        <v>4.5311000000000656E-4</v>
      </c>
    </row>
    <row r="590" spans="1:9" x14ac:dyDescent="0.25">
      <c r="A590" s="1">
        <f>+'Ejercicio 8'!B603</f>
        <v>42860</v>
      </c>
      <c r="B590" s="280">
        <f>+VLOOKUP($A590,Cetes!$A$19:$M$1126,4,FALSE)/100</f>
        <v>6.5257839999999998E-2</v>
      </c>
      <c r="C590" s="280">
        <f>+VLOOKUP($A590,Cetes!$A$19:$M$1126,7,FALSE)/100</f>
        <v>6.6946829999999999E-2</v>
      </c>
      <c r="D590" s="280">
        <f>+VLOOKUP($A590,Cetes!$A$19:$M$1126,10,FALSE)/100</f>
        <v>6.9027679999999994E-2</v>
      </c>
      <c r="E590" s="280">
        <f>+VLOOKUP($A590,Cetes!$A$19:$M$1126,13,FALSE)/100</f>
        <v>7.0442580000000005E-2</v>
      </c>
      <c r="F590" s="280">
        <f t="shared" si="37"/>
        <v>2.374779999999993E-3</v>
      </c>
      <c r="G590" s="280">
        <f t="shared" si="38"/>
        <v>4.6902999999999528E-4</v>
      </c>
      <c r="H590" s="280">
        <f t="shared" si="39"/>
        <v>1.6947999999999963E-4</v>
      </c>
      <c r="I590" s="280">
        <f t="shared" si="40"/>
        <v>1.01400000000057E-5</v>
      </c>
    </row>
    <row r="591" spans="1:9" x14ac:dyDescent="0.25">
      <c r="A591" s="1">
        <f>+'Ejercicio 8'!B604</f>
        <v>42863</v>
      </c>
      <c r="B591" s="280">
        <f>+VLOOKUP($A591,Cetes!$A$19:$M$1126,4,FALSE)/100</f>
        <v>6.5300549999999999E-2</v>
      </c>
      <c r="C591" s="280">
        <f>+VLOOKUP($A591,Cetes!$A$19:$M$1126,7,FALSE)/100</f>
        <v>6.7086859999999998E-2</v>
      </c>
      <c r="D591" s="280">
        <f>+VLOOKUP($A591,Cetes!$A$19:$M$1126,10,FALSE)/100</f>
        <v>6.92136E-2</v>
      </c>
      <c r="E591" s="280">
        <f>+VLOOKUP($A591,Cetes!$A$19:$M$1126,13,FALSE)/100</f>
        <v>7.0585079999999994E-2</v>
      </c>
      <c r="F591" s="280">
        <f t="shared" si="37"/>
        <v>4.2710000000001358E-5</v>
      </c>
      <c r="G591" s="280">
        <f t="shared" si="38"/>
        <v>1.4002999999999932E-4</v>
      </c>
      <c r="H591" s="280">
        <f t="shared" si="39"/>
        <v>1.8592000000000608E-4</v>
      </c>
      <c r="I591" s="280">
        <f t="shared" si="40"/>
        <v>1.4249999999998986E-4</v>
      </c>
    </row>
    <row r="592" spans="1:9" x14ac:dyDescent="0.25">
      <c r="A592" s="1">
        <f>+'Ejercicio 8'!B605</f>
        <v>42864</v>
      </c>
      <c r="B592" s="280">
        <f>+VLOOKUP($A592,Cetes!$A$19:$M$1126,4,FALSE)/100</f>
        <v>6.4891050000000006E-2</v>
      </c>
      <c r="C592" s="280">
        <f>+VLOOKUP($A592,Cetes!$A$19:$M$1126,7,FALSE)/100</f>
        <v>6.7610169999999997E-2</v>
      </c>
      <c r="D592" s="280">
        <f>+VLOOKUP($A592,Cetes!$A$19:$M$1126,10,FALSE)/100</f>
        <v>6.9412680000000004E-2</v>
      </c>
      <c r="E592" s="280">
        <f>+VLOOKUP($A592,Cetes!$A$19:$M$1126,13,FALSE)/100</f>
        <v>7.0700020000000002E-2</v>
      </c>
      <c r="F592" s="280">
        <f t="shared" si="37"/>
        <v>-4.094999999999932E-4</v>
      </c>
      <c r="G592" s="280">
        <f t="shared" si="38"/>
        <v>5.2330999999999905E-4</v>
      </c>
      <c r="H592" s="280">
        <f t="shared" si="39"/>
        <v>1.9908000000000425E-4</v>
      </c>
      <c r="I592" s="280">
        <f t="shared" si="40"/>
        <v>1.1494000000000781E-4</v>
      </c>
    </row>
    <row r="593" spans="1:9" x14ac:dyDescent="0.25">
      <c r="A593" s="1">
        <f>+'Ejercicio 8'!B606</f>
        <v>42865</v>
      </c>
      <c r="B593" s="280">
        <f>+VLOOKUP($A593,Cetes!$A$19:$M$1126,4,FALSE)/100</f>
        <v>6.4894339999999995E-2</v>
      </c>
      <c r="C593" s="280">
        <f>+VLOOKUP($A593,Cetes!$A$19:$M$1126,7,FALSE)/100</f>
        <v>6.7698549999999996E-2</v>
      </c>
      <c r="D593" s="280">
        <f>+VLOOKUP($A593,Cetes!$A$19:$M$1126,10,FALSE)/100</f>
        <v>6.9592130000000002E-2</v>
      </c>
      <c r="E593" s="280">
        <f>+VLOOKUP($A593,Cetes!$A$19:$M$1126,13,FALSE)/100</f>
        <v>7.0900039999999998E-2</v>
      </c>
      <c r="F593" s="280">
        <f t="shared" si="37"/>
        <v>3.2899999999891349E-6</v>
      </c>
      <c r="G593" s="280">
        <f t="shared" si="38"/>
        <v>8.8379999999999015E-5</v>
      </c>
      <c r="H593" s="280">
        <f t="shared" si="39"/>
        <v>1.7944999999999767E-4</v>
      </c>
      <c r="I593" s="280">
        <f t="shared" si="40"/>
        <v>2.000199999999952E-4</v>
      </c>
    </row>
    <row r="594" spans="1:9" x14ac:dyDescent="0.25">
      <c r="A594" s="1">
        <f>+'Ejercicio 8'!B607</f>
        <v>42866</v>
      </c>
      <c r="B594" s="280">
        <f>+VLOOKUP($A594,Cetes!$A$19:$M$1126,4,FALSE)/100</f>
        <v>6.5016550000000006E-2</v>
      </c>
      <c r="C594" s="280">
        <f>+VLOOKUP($A594,Cetes!$A$19:$M$1126,7,FALSE)/100</f>
        <v>6.7744090000000007E-2</v>
      </c>
      <c r="D594" s="280">
        <f>+VLOOKUP($A594,Cetes!$A$19:$M$1126,10,FALSE)/100</f>
        <v>6.9571919999999995E-2</v>
      </c>
      <c r="E594" s="280">
        <f>+VLOOKUP($A594,Cetes!$A$19:$M$1126,13,FALSE)/100</f>
        <v>7.0699970000000001E-2</v>
      </c>
      <c r="F594" s="280">
        <f t="shared" si="37"/>
        <v>1.2221000000001148E-4</v>
      </c>
      <c r="G594" s="280">
        <f t="shared" si="38"/>
        <v>4.5540000000010572E-5</v>
      </c>
      <c r="H594" s="280">
        <f t="shared" si="39"/>
        <v>-2.0210000000006612E-5</v>
      </c>
      <c r="I594" s="280">
        <f t="shared" si="40"/>
        <v>-2.0006999999999664E-4</v>
      </c>
    </row>
    <row r="595" spans="1:9" x14ac:dyDescent="0.25">
      <c r="A595" s="1">
        <f>+'Ejercicio 8'!B608</f>
        <v>42867</v>
      </c>
      <c r="B595" s="280">
        <f>+VLOOKUP($A595,Cetes!$A$19:$M$1126,4,FALSE)/100</f>
        <v>6.5230910000000003E-2</v>
      </c>
      <c r="C595" s="280">
        <f>+VLOOKUP($A595,Cetes!$A$19:$M$1126,7,FALSE)/100</f>
        <v>6.760729E-2</v>
      </c>
      <c r="D595" s="280">
        <f>+VLOOKUP($A595,Cetes!$A$19:$M$1126,10,FALSE)/100</f>
        <v>6.9290260000000006E-2</v>
      </c>
      <c r="E595" s="280">
        <f>+VLOOKUP($A595,Cetes!$A$19:$M$1126,13,FALSE)/100</f>
        <v>7.0504110000000009E-2</v>
      </c>
      <c r="F595" s="280">
        <f t="shared" si="37"/>
        <v>2.1435999999999678E-4</v>
      </c>
      <c r="G595" s="280">
        <f t="shared" si="38"/>
        <v>-1.3680000000000636E-4</v>
      </c>
      <c r="H595" s="280">
        <f t="shared" si="39"/>
        <v>-2.8165999999998914E-4</v>
      </c>
      <c r="I595" s="280">
        <f t="shared" si="40"/>
        <v>-1.9585999999999215E-4</v>
      </c>
    </row>
    <row r="596" spans="1:9" x14ac:dyDescent="0.25">
      <c r="A596" s="1">
        <f>+'Ejercicio 8'!B609</f>
        <v>42870</v>
      </c>
      <c r="B596" s="280">
        <f>+VLOOKUP($A596,Cetes!$A$19:$M$1126,4,FALSE)/100</f>
        <v>6.5589549999999996E-2</v>
      </c>
      <c r="C596" s="280">
        <f>+VLOOKUP($A596,Cetes!$A$19:$M$1126,7,FALSE)/100</f>
        <v>6.759714E-2</v>
      </c>
      <c r="D596" s="280">
        <f>+VLOOKUP($A596,Cetes!$A$19:$M$1126,10,FALSE)/100</f>
        <v>6.9305829999999999E-2</v>
      </c>
      <c r="E596" s="280">
        <f>+VLOOKUP($A596,Cetes!$A$19:$M$1126,13,FALSE)/100</f>
        <v>7.0405590000000004E-2</v>
      </c>
      <c r="F596" s="280">
        <f t="shared" si="37"/>
        <v>3.5863999999999341E-4</v>
      </c>
      <c r="G596" s="280">
        <f t="shared" si="38"/>
        <v>-1.0150000000000436E-5</v>
      </c>
      <c r="H596" s="280">
        <f t="shared" si="39"/>
        <v>1.5569999999992534E-5</v>
      </c>
      <c r="I596" s="280">
        <f t="shared" si="40"/>
        <v>-9.8520000000004715E-5</v>
      </c>
    </row>
    <row r="597" spans="1:9" x14ac:dyDescent="0.25">
      <c r="A597" s="1">
        <f>+'Ejercicio 8'!B610</f>
        <v>42871</v>
      </c>
      <c r="B597" s="280">
        <f>+VLOOKUP($A597,Cetes!$A$19:$M$1126,4,FALSE)/100</f>
        <v>6.5593390000000001E-2</v>
      </c>
      <c r="C597" s="280">
        <f>+VLOOKUP($A597,Cetes!$A$19:$M$1126,7,FALSE)/100</f>
        <v>6.8199820000000008E-2</v>
      </c>
      <c r="D597" s="280">
        <f>+VLOOKUP($A597,Cetes!$A$19:$M$1126,10,FALSE)/100</f>
        <v>6.9699989999999989E-2</v>
      </c>
      <c r="E597" s="280">
        <f>+VLOOKUP($A597,Cetes!$A$19:$M$1126,13,FALSE)/100</f>
        <v>7.031511E-2</v>
      </c>
      <c r="F597" s="280">
        <f t="shared" si="37"/>
        <v>3.8400000000049506E-6</v>
      </c>
      <c r="G597" s="280">
        <f t="shared" si="38"/>
        <v>6.0268000000000821E-4</v>
      </c>
      <c r="H597" s="280">
        <f t="shared" si="39"/>
        <v>3.9415999999999063E-4</v>
      </c>
      <c r="I597" s="280">
        <f t="shared" si="40"/>
        <v>-9.0480000000003891E-5</v>
      </c>
    </row>
    <row r="598" spans="1:9" x14ac:dyDescent="0.25">
      <c r="A598" s="1">
        <f>+'Ejercicio 8'!B611</f>
        <v>42872</v>
      </c>
      <c r="B598" s="280">
        <f>+VLOOKUP($A598,Cetes!$A$19:$M$1126,4,FALSE)/100</f>
        <v>6.5405660000000004E-2</v>
      </c>
      <c r="C598" s="280">
        <f>+VLOOKUP($A598,Cetes!$A$19:$M$1126,7,FALSE)/100</f>
        <v>6.7698990000000001E-2</v>
      </c>
      <c r="D598" s="280">
        <f>+VLOOKUP($A598,Cetes!$A$19:$M$1126,10,FALSE)/100</f>
        <v>6.9461889999999998E-2</v>
      </c>
      <c r="E598" s="280">
        <f>+VLOOKUP($A598,Cetes!$A$19:$M$1126,13,FALSE)/100</f>
        <v>7.0195420000000008E-2</v>
      </c>
      <c r="F598" s="280">
        <f t="shared" si="37"/>
        <v>-1.8772999999999707E-4</v>
      </c>
      <c r="G598" s="280">
        <f t="shared" si="38"/>
        <v>-5.0083000000000766E-4</v>
      </c>
      <c r="H598" s="280">
        <f t="shared" si="39"/>
        <v>-2.380999999999911E-4</v>
      </c>
      <c r="I598" s="280">
        <f t="shared" si="40"/>
        <v>-1.1968999999999175E-4</v>
      </c>
    </row>
    <row r="599" spans="1:9" x14ac:dyDescent="0.25">
      <c r="A599" s="1">
        <f>+'Ejercicio 8'!B612</f>
        <v>42873</v>
      </c>
      <c r="B599" s="280">
        <f>+VLOOKUP($A599,Cetes!$A$19:$M$1126,4,FALSE)/100</f>
        <v>6.7020839999999998E-2</v>
      </c>
      <c r="C599" s="280">
        <f>+VLOOKUP($A599,Cetes!$A$19:$M$1126,7,FALSE)/100</f>
        <v>6.8071939999999997E-2</v>
      </c>
      <c r="D599" s="280">
        <f>+VLOOKUP($A599,Cetes!$A$19:$M$1126,10,FALSE)/100</f>
        <v>6.9630120000000004E-2</v>
      </c>
      <c r="E599" s="280">
        <f>+VLOOKUP($A599,Cetes!$A$19:$M$1126,13,FALSE)/100</f>
        <v>7.1474529999999994E-2</v>
      </c>
      <c r="F599" s="280">
        <f t="shared" si="37"/>
        <v>1.6151799999999938E-3</v>
      </c>
      <c r="G599" s="280">
        <f t="shared" si="38"/>
        <v>3.729499999999969E-4</v>
      </c>
      <c r="H599" s="280">
        <f t="shared" si="39"/>
        <v>1.6823000000000532E-4</v>
      </c>
      <c r="I599" s="280">
        <f t="shared" si="40"/>
        <v>1.2791099999999861E-3</v>
      </c>
    </row>
    <row r="600" spans="1:9" x14ac:dyDescent="0.25">
      <c r="A600" s="1">
        <f>+'Ejercicio 8'!B613</f>
        <v>42874</v>
      </c>
      <c r="B600" s="280">
        <f>+VLOOKUP($A600,Cetes!$A$19:$M$1126,4,FALSE)/100</f>
        <v>6.7582160000000002E-2</v>
      </c>
      <c r="C600" s="280">
        <f>+VLOOKUP($A600,Cetes!$A$19:$M$1126,7,FALSE)/100</f>
        <v>6.8760009999999996E-2</v>
      </c>
      <c r="D600" s="280">
        <f>+VLOOKUP($A600,Cetes!$A$19:$M$1126,10,FALSE)/100</f>
        <v>7.0299009999999995E-2</v>
      </c>
      <c r="E600" s="280">
        <f>+VLOOKUP($A600,Cetes!$A$19:$M$1126,13,FALSE)/100</f>
        <v>7.2000040000000001E-2</v>
      </c>
      <c r="F600" s="280">
        <f t="shared" si="37"/>
        <v>5.6132000000000404E-4</v>
      </c>
      <c r="G600" s="280">
        <f t="shared" si="38"/>
        <v>6.8806999999999896E-4</v>
      </c>
      <c r="H600" s="280">
        <f t="shared" si="39"/>
        <v>6.6888999999999144E-4</v>
      </c>
      <c r="I600" s="280">
        <f t="shared" si="40"/>
        <v>5.2551000000000681E-4</v>
      </c>
    </row>
    <row r="601" spans="1:9" x14ac:dyDescent="0.25">
      <c r="A601" s="1">
        <f>+'Ejercicio 8'!B614</f>
        <v>42877</v>
      </c>
      <c r="B601" s="280">
        <f>+VLOOKUP($A601,Cetes!$A$19:$M$1126,4,FALSE)/100</f>
        <v>6.7541760000000006E-2</v>
      </c>
      <c r="C601" s="280">
        <f>+VLOOKUP($A601,Cetes!$A$19:$M$1126,7,FALSE)/100</f>
        <v>6.9177059999999999E-2</v>
      </c>
      <c r="D601" s="280">
        <f>+VLOOKUP($A601,Cetes!$A$19:$M$1126,10,FALSE)/100</f>
        <v>7.0618230000000004E-2</v>
      </c>
      <c r="E601" s="280">
        <f>+VLOOKUP($A601,Cetes!$A$19:$M$1126,13,FALSE)/100</f>
        <v>7.2259980000000001E-2</v>
      </c>
      <c r="F601" s="280">
        <f t="shared" si="37"/>
        <v>-4.0399999999995995E-5</v>
      </c>
      <c r="G601" s="280">
        <f t="shared" si="38"/>
        <v>4.1705000000000214E-4</v>
      </c>
      <c r="H601" s="280">
        <f t="shared" si="39"/>
        <v>3.1922000000000894E-4</v>
      </c>
      <c r="I601" s="280">
        <f t="shared" si="40"/>
        <v>2.5994000000000017E-4</v>
      </c>
    </row>
    <row r="602" spans="1:9" x14ac:dyDescent="0.25">
      <c r="A602" s="1">
        <f>+'Ejercicio 8'!B615</f>
        <v>42878</v>
      </c>
      <c r="B602" s="280">
        <f>+VLOOKUP($A602,Cetes!$A$19:$M$1126,4,FALSE)/100</f>
        <v>6.6900380000000009E-2</v>
      </c>
      <c r="C602" s="280">
        <f>+VLOOKUP($A602,Cetes!$A$19:$M$1126,7,FALSE)/100</f>
        <v>6.949988E-2</v>
      </c>
      <c r="D602" s="280">
        <f>+VLOOKUP($A602,Cetes!$A$19:$M$1126,10,FALSE)/100</f>
        <v>7.0805409999999999E-2</v>
      </c>
      <c r="E602" s="280">
        <f>+VLOOKUP($A602,Cetes!$A$19:$M$1126,13,FALSE)/100</f>
        <v>7.2300050000000005E-2</v>
      </c>
      <c r="F602" s="280">
        <f t="shared" si="37"/>
        <v>-6.4137999999999695E-4</v>
      </c>
      <c r="G602" s="280">
        <f t="shared" si="38"/>
        <v>3.2282000000000144E-4</v>
      </c>
      <c r="H602" s="280">
        <f t="shared" si="39"/>
        <v>1.8717999999999513E-4</v>
      </c>
      <c r="I602" s="280">
        <f t="shared" si="40"/>
        <v>4.0070000000003159E-5</v>
      </c>
    </row>
    <row r="603" spans="1:9" x14ac:dyDescent="0.25">
      <c r="A603" s="1">
        <f>+'Ejercicio 8'!B616</f>
        <v>42879</v>
      </c>
      <c r="B603" s="280">
        <f>+VLOOKUP($A603,Cetes!$A$19:$M$1126,4,FALSE)/100</f>
        <v>6.6900219999999996E-2</v>
      </c>
      <c r="C603" s="280">
        <f>+VLOOKUP($A603,Cetes!$A$19:$M$1126,7,FALSE)/100</f>
        <v>6.9601549999999998E-2</v>
      </c>
      <c r="D603" s="280">
        <f>+VLOOKUP($A603,Cetes!$A$19:$M$1126,10,FALSE)/100</f>
        <v>7.1020559999999996E-2</v>
      </c>
      <c r="E603" s="280">
        <f>+VLOOKUP($A603,Cetes!$A$19:$M$1126,13,FALSE)/100</f>
        <v>7.2406670000000006E-2</v>
      </c>
      <c r="F603" s="280">
        <f t="shared" si="37"/>
        <v>-1.6000000001292758E-7</v>
      </c>
      <c r="G603" s="280">
        <f t="shared" si="38"/>
        <v>1.0166999999999815E-4</v>
      </c>
      <c r="H603" s="280">
        <f t="shared" si="39"/>
        <v>2.1514999999999729E-4</v>
      </c>
      <c r="I603" s="280">
        <f t="shared" si="40"/>
        <v>1.0662000000000171E-4</v>
      </c>
    </row>
    <row r="604" spans="1:9" x14ac:dyDescent="0.25">
      <c r="A604" s="1">
        <f>+'Ejercicio 8'!B617</f>
        <v>42880</v>
      </c>
      <c r="B604" s="280">
        <f>+VLOOKUP($A604,Cetes!$A$19:$M$1126,4,FALSE)/100</f>
        <v>6.7000050000000005E-2</v>
      </c>
      <c r="C604" s="280">
        <f>+VLOOKUP($A604,Cetes!$A$19:$M$1126,7,FALSE)/100</f>
        <v>6.9499809999999995E-2</v>
      </c>
      <c r="D604" s="280">
        <f>+VLOOKUP($A604,Cetes!$A$19:$M$1126,10,FALSE)/100</f>
        <v>7.0742819999999998E-2</v>
      </c>
      <c r="E604" s="280">
        <f>+VLOOKUP($A604,Cetes!$A$19:$M$1126,13,FALSE)/100</f>
        <v>7.2299879999999997E-2</v>
      </c>
      <c r="F604" s="280">
        <f t="shared" si="37"/>
        <v>9.9830000000009078E-5</v>
      </c>
      <c r="G604" s="280">
        <f t="shared" si="38"/>
        <v>-1.0174000000000294E-4</v>
      </c>
      <c r="H604" s="280">
        <f t="shared" si="39"/>
        <v>-2.7773999999999854E-4</v>
      </c>
      <c r="I604" s="280">
        <f t="shared" si="40"/>
        <v>-1.0679000000000938E-4</v>
      </c>
    </row>
    <row r="605" spans="1:9" x14ac:dyDescent="0.25">
      <c r="A605" s="1">
        <f>+'Ejercicio 8'!B618</f>
        <v>42881</v>
      </c>
      <c r="B605" s="280">
        <f>+VLOOKUP($A605,Cetes!$A$19:$M$1126,4,FALSE)/100</f>
        <v>6.7020530000000009E-2</v>
      </c>
      <c r="C605" s="280">
        <f>+VLOOKUP($A605,Cetes!$A$19:$M$1126,7,FALSE)/100</f>
        <v>7.0036790000000002E-2</v>
      </c>
      <c r="D605" s="280">
        <f>+VLOOKUP($A605,Cetes!$A$19:$M$1126,10,FALSE)/100</f>
        <v>7.1401489999999998E-2</v>
      </c>
      <c r="E605" s="280">
        <f>+VLOOKUP($A605,Cetes!$A$19:$M$1126,13,FALSE)/100</f>
        <v>7.2599949999999996E-2</v>
      </c>
      <c r="F605" s="280">
        <f t="shared" si="37"/>
        <v>2.0480000000003273E-5</v>
      </c>
      <c r="G605" s="280">
        <f t="shared" si="38"/>
        <v>5.3698000000000634E-4</v>
      </c>
      <c r="H605" s="280">
        <f t="shared" si="39"/>
        <v>6.5867000000000009E-4</v>
      </c>
      <c r="I605" s="280">
        <f t="shared" si="40"/>
        <v>3.000699999999995E-4</v>
      </c>
    </row>
    <row r="606" spans="1:9" x14ac:dyDescent="0.25">
      <c r="A606" s="1">
        <f>+'Ejercicio 8'!B619</f>
        <v>42884</v>
      </c>
      <c r="B606" s="280">
        <f>+VLOOKUP($A606,Cetes!$A$19:$M$1126,4,FALSE)/100</f>
        <v>6.7591709999999999E-2</v>
      </c>
      <c r="C606" s="280">
        <f>+VLOOKUP($A606,Cetes!$A$19:$M$1126,7,FALSE)/100</f>
        <v>7.0000199999999999E-2</v>
      </c>
      <c r="D606" s="280">
        <f>+VLOOKUP($A606,Cetes!$A$19:$M$1126,10,FALSE)/100</f>
        <v>7.1663400000000002E-2</v>
      </c>
      <c r="E606" s="280">
        <f>+VLOOKUP($A606,Cetes!$A$19:$M$1126,13,FALSE)/100</f>
        <v>7.2773350000000001E-2</v>
      </c>
      <c r="F606" s="280">
        <f t="shared" si="37"/>
        <v>5.7117999999999058E-4</v>
      </c>
      <c r="G606" s="280">
        <f t="shared" si="38"/>
        <v>-3.6590000000003009E-5</v>
      </c>
      <c r="H606" s="280">
        <f t="shared" si="39"/>
        <v>2.6191000000000408E-4</v>
      </c>
      <c r="I606" s="280">
        <f t="shared" si="40"/>
        <v>1.7340000000000411E-4</v>
      </c>
    </row>
    <row r="607" spans="1:9" x14ac:dyDescent="0.25">
      <c r="A607" s="1">
        <f>+'Ejercicio 8'!B620</f>
        <v>42885</v>
      </c>
      <c r="B607" s="280">
        <f>+VLOOKUP($A607,Cetes!$A$19:$M$1126,4,FALSE)/100</f>
        <v>6.6999829999999996E-2</v>
      </c>
      <c r="C607" s="280">
        <f>+VLOOKUP($A607,Cetes!$A$19:$M$1126,7,FALSE)/100</f>
        <v>7.0469600000000007E-2</v>
      </c>
      <c r="D607" s="280">
        <f>+VLOOKUP($A607,Cetes!$A$19:$M$1126,10,FALSE)/100</f>
        <v>7.2499910000000001E-2</v>
      </c>
      <c r="E607" s="280">
        <f>+VLOOKUP($A607,Cetes!$A$19:$M$1126,13,FALSE)/100</f>
        <v>7.3074589999999995E-2</v>
      </c>
      <c r="F607" s="280">
        <f t="shared" si="37"/>
        <v>-5.9188000000000296E-4</v>
      </c>
      <c r="G607" s="280">
        <f t="shared" si="38"/>
        <v>4.694000000000087E-4</v>
      </c>
      <c r="H607" s="280">
        <f t="shared" si="39"/>
        <v>8.3650999999999864E-4</v>
      </c>
      <c r="I607" s="280">
        <f t="shared" si="40"/>
        <v>3.0123999999999429E-4</v>
      </c>
    </row>
    <row r="608" spans="1:9" x14ac:dyDescent="0.25">
      <c r="A608" s="1">
        <f>+'Ejercicio 8'!B621</f>
        <v>42886</v>
      </c>
      <c r="B608" s="280">
        <f>+VLOOKUP($A608,Cetes!$A$19:$M$1126,4,FALSE)/100</f>
        <v>6.6753389999999996E-2</v>
      </c>
      <c r="C608" s="280">
        <f>+VLOOKUP($A608,Cetes!$A$19:$M$1126,7,FALSE)/100</f>
        <v>7.0655900000000008E-2</v>
      </c>
      <c r="D608" s="280">
        <f>+VLOOKUP($A608,Cetes!$A$19:$M$1126,10,FALSE)/100</f>
        <v>7.2685020000000003E-2</v>
      </c>
      <c r="E608" s="280">
        <f>+VLOOKUP($A608,Cetes!$A$19:$M$1126,13,FALSE)/100</f>
        <v>7.3677950000000006E-2</v>
      </c>
      <c r="F608" s="280">
        <f t="shared" si="37"/>
        <v>-2.4644000000000055E-4</v>
      </c>
      <c r="G608" s="280">
        <f t="shared" si="38"/>
        <v>1.8630000000000035E-4</v>
      </c>
      <c r="H608" s="280">
        <f t="shared" si="39"/>
        <v>1.8511000000000222E-4</v>
      </c>
      <c r="I608" s="280">
        <f t="shared" si="40"/>
        <v>6.0336000000001111E-4</v>
      </c>
    </row>
    <row r="609" spans="1:9" x14ac:dyDescent="0.25">
      <c r="A609" s="1">
        <f>+'Ejercicio 8'!B622</f>
        <v>42887</v>
      </c>
      <c r="B609" s="280">
        <f>+VLOOKUP($A609,Cetes!$A$19:$M$1126,4,FALSE)/100</f>
        <v>6.7579500000000001E-2</v>
      </c>
      <c r="C609" s="280">
        <f>+VLOOKUP($A609,Cetes!$A$19:$M$1126,7,FALSE)/100</f>
        <v>7.0699959999999992E-2</v>
      </c>
      <c r="D609" s="280">
        <f>+VLOOKUP($A609,Cetes!$A$19:$M$1126,10,FALSE)/100</f>
        <v>7.2399980000000003E-2</v>
      </c>
      <c r="E609" s="280">
        <f>+VLOOKUP($A609,Cetes!$A$19:$M$1126,13,FALSE)/100</f>
        <v>7.3499969999999998E-2</v>
      </c>
      <c r="F609" s="280">
        <f t="shared" si="37"/>
        <v>8.261100000000049E-4</v>
      </c>
      <c r="G609" s="280">
        <f t="shared" si="38"/>
        <v>4.4059999999984667E-5</v>
      </c>
      <c r="H609" s="280">
        <f t="shared" si="39"/>
        <v>-2.8504000000000029E-4</v>
      </c>
      <c r="I609" s="280">
        <f t="shared" si="40"/>
        <v>-1.7798000000000813E-4</v>
      </c>
    </row>
    <row r="610" spans="1:9" x14ac:dyDescent="0.25">
      <c r="A610" s="1">
        <f>+'Ejercicio 8'!B623</f>
        <v>42888</v>
      </c>
      <c r="B610" s="280">
        <f>+VLOOKUP($A610,Cetes!$A$19:$M$1126,4,FALSE)/100</f>
        <v>6.7477099999999998E-2</v>
      </c>
      <c r="C610" s="280">
        <f>+VLOOKUP($A610,Cetes!$A$19:$M$1126,7,FALSE)/100</f>
        <v>7.0095179999999993E-2</v>
      </c>
      <c r="D610" s="280">
        <f>+VLOOKUP($A610,Cetes!$A$19:$M$1126,10,FALSE)/100</f>
        <v>7.2291620000000001E-2</v>
      </c>
      <c r="E610" s="280">
        <f>+VLOOKUP($A610,Cetes!$A$19:$M$1126,13,FALSE)/100</f>
        <v>7.3400030000000005E-2</v>
      </c>
      <c r="F610" s="280">
        <f t="shared" si="37"/>
        <v>-1.0240000000000249E-4</v>
      </c>
      <c r="G610" s="280">
        <f t="shared" si="38"/>
        <v>-6.0477999999999921E-4</v>
      </c>
      <c r="H610" s="280">
        <f t="shared" si="39"/>
        <v>-1.0836000000000179E-4</v>
      </c>
      <c r="I610" s="280">
        <f t="shared" si="40"/>
        <v>-9.9939999999992812E-5</v>
      </c>
    </row>
    <row r="611" spans="1:9" x14ac:dyDescent="0.25">
      <c r="A611" s="1">
        <f>+'Ejercicio 8'!B624</f>
        <v>42891</v>
      </c>
      <c r="B611" s="280">
        <f>+VLOOKUP($A611,Cetes!$A$19:$M$1126,4,FALSE)/100</f>
        <v>6.7499379999999998E-2</v>
      </c>
      <c r="C611" s="280">
        <f>+VLOOKUP($A611,Cetes!$A$19:$M$1126,7,FALSE)/100</f>
        <v>6.9947140000000005E-2</v>
      </c>
      <c r="D611" s="280">
        <f>+VLOOKUP($A611,Cetes!$A$19:$M$1126,10,FALSE)/100</f>
        <v>7.2040670000000001E-2</v>
      </c>
      <c r="E611" s="280">
        <f>+VLOOKUP($A611,Cetes!$A$19:$M$1126,13,FALSE)/100</f>
        <v>7.2899950000000005E-2</v>
      </c>
      <c r="F611" s="280">
        <f t="shared" si="37"/>
        <v>2.2279999999999522E-5</v>
      </c>
      <c r="G611" s="280">
        <f t="shared" si="38"/>
        <v>-1.4803999999998818E-4</v>
      </c>
      <c r="H611" s="280">
        <f t="shared" si="39"/>
        <v>-2.5094999999999978E-4</v>
      </c>
      <c r="I611" s="280">
        <f t="shared" si="40"/>
        <v>-5.0007999999999997E-4</v>
      </c>
    </row>
    <row r="612" spans="1:9" x14ac:dyDescent="0.25">
      <c r="A612" s="1">
        <f>+'Ejercicio 8'!B625</f>
        <v>42892</v>
      </c>
      <c r="B612" s="280">
        <f>+VLOOKUP($A612,Cetes!$A$19:$M$1126,4,FALSE)/100</f>
        <v>6.7299780000000003E-2</v>
      </c>
      <c r="C612" s="280">
        <f>+VLOOKUP($A612,Cetes!$A$19:$M$1126,7,FALSE)/100</f>
        <v>7.0190020000000006E-2</v>
      </c>
      <c r="D612" s="280">
        <f>+VLOOKUP($A612,Cetes!$A$19:$M$1126,10,FALSE)/100</f>
        <v>7.1989559999999994E-2</v>
      </c>
      <c r="E612" s="280">
        <f>+VLOOKUP($A612,Cetes!$A$19:$M$1126,13,FALSE)/100</f>
        <v>7.2585620000000003E-2</v>
      </c>
      <c r="F612" s="280">
        <f t="shared" si="37"/>
        <v>-1.9959999999999423E-4</v>
      </c>
      <c r="G612" s="280">
        <f t="shared" si="38"/>
        <v>2.4288000000000087E-4</v>
      </c>
      <c r="H612" s="280">
        <f t="shared" si="39"/>
        <v>-5.1110000000006983E-5</v>
      </c>
      <c r="I612" s="280">
        <f t="shared" si="40"/>
        <v>-3.1433000000000155E-4</v>
      </c>
    </row>
    <row r="613" spans="1:9" x14ac:dyDescent="0.25">
      <c r="A613" s="1">
        <f>+'Ejercicio 8'!B626</f>
        <v>42893</v>
      </c>
      <c r="B613" s="280">
        <f>+VLOOKUP($A613,Cetes!$A$19:$M$1126,4,FALSE)/100</f>
        <v>6.7093239999999998E-2</v>
      </c>
      <c r="C613" s="280">
        <f>+VLOOKUP($A613,Cetes!$A$19:$M$1126,7,FALSE)/100</f>
        <v>7.0082930000000002E-2</v>
      </c>
      <c r="D613" s="280">
        <f>+VLOOKUP($A613,Cetes!$A$19:$M$1126,10,FALSE)/100</f>
        <v>7.1895939999999992E-2</v>
      </c>
      <c r="E613" s="280">
        <f>+VLOOKUP($A613,Cetes!$A$19:$M$1126,13,FALSE)/100</f>
        <v>7.2375899999999993E-2</v>
      </c>
      <c r="F613" s="280">
        <f t="shared" si="37"/>
        <v>-2.0654000000000505E-4</v>
      </c>
      <c r="G613" s="280">
        <f t="shared" si="38"/>
        <v>-1.0709000000000413E-4</v>
      </c>
      <c r="H613" s="280">
        <f t="shared" si="39"/>
        <v>-9.362000000000259E-5</v>
      </c>
      <c r="I613" s="280">
        <f t="shared" si="40"/>
        <v>-2.0972000000001045E-4</v>
      </c>
    </row>
    <row r="614" spans="1:9" x14ac:dyDescent="0.25">
      <c r="A614" s="1">
        <f>+'Ejercicio 8'!B627</f>
        <v>42894</v>
      </c>
      <c r="B614" s="280">
        <f>+VLOOKUP($A614,Cetes!$A$19:$M$1126,4,FALSE)/100</f>
        <v>6.7530119999999999E-2</v>
      </c>
      <c r="C614" s="280">
        <f>+VLOOKUP($A614,Cetes!$A$19:$M$1126,7,FALSE)/100</f>
        <v>6.9797629999999999E-2</v>
      </c>
      <c r="D614" s="280">
        <f>+VLOOKUP($A614,Cetes!$A$19:$M$1126,10,FALSE)/100</f>
        <v>7.2040209999999993E-2</v>
      </c>
      <c r="E614" s="280">
        <f>+VLOOKUP($A614,Cetes!$A$19:$M$1126,13,FALSE)/100</f>
        <v>7.2393039999999992E-2</v>
      </c>
      <c r="F614" s="280">
        <f t="shared" si="37"/>
        <v>4.368800000000006E-4</v>
      </c>
      <c r="G614" s="280">
        <f t="shared" si="38"/>
        <v>-2.8530000000000222E-4</v>
      </c>
      <c r="H614" s="280">
        <f t="shared" si="39"/>
        <v>1.442700000000019E-4</v>
      </c>
      <c r="I614" s="280">
        <f t="shared" si="40"/>
        <v>1.7139999999998823E-5</v>
      </c>
    </row>
    <row r="615" spans="1:9" x14ac:dyDescent="0.25">
      <c r="A615" s="1">
        <f>+'Ejercicio 8'!B628</f>
        <v>42895</v>
      </c>
      <c r="B615" s="280">
        <f>+VLOOKUP($A615,Cetes!$A$19:$M$1126,4,FALSE)/100</f>
        <v>6.7475750000000001E-2</v>
      </c>
      <c r="C615" s="280">
        <f>+VLOOKUP($A615,Cetes!$A$19:$M$1126,7,FALSE)/100</f>
        <v>6.9999930000000002E-2</v>
      </c>
      <c r="D615" s="280">
        <f>+VLOOKUP($A615,Cetes!$A$19:$M$1126,10,FALSE)/100</f>
        <v>7.2118019999999991E-2</v>
      </c>
      <c r="E615" s="280">
        <f>+VLOOKUP($A615,Cetes!$A$19:$M$1126,13,FALSE)/100</f>
        <v>7.247497E-2</v>
      </c>
      <c r="F615" s="280">
        <f t="shared" si="37"/>
        <v>-5.4369999999998031E-5</v>
      </c>
      <c r="G615" s="280">
        <f t="shared" si="38"/>
        <v>2.0230000000000248E-4</v>
      </c>
      <c r="H615" s="280">
        <f t="shared" si="39"/>
        <v>7.7809999999997603E-5</v>
      </c>
      <c r="I615" s="280">
        <f t="shared" si="40"/>
        <v>8.193000000000783E-5</v>
      </c>
    </row>
    <row r="616" spans="1:9" x14ac:dyDescent="0.25">
      <c r="A616" s="1">
        <f>+'Ejercicio 8'!B629</f>
        <v>42898</v>
      </c>
      <c r="B616" s="280">
        <f>+VLOOKUP($A616,Cetes!$A$19:$M$1126,4,FALSE)/100</f>
        <v>6.7838419999999997E-2</v>
      </c>
      <c r="C616" s="280">
        <f>+VLOOKUP($A616,Cetes!$A$19:$M$1126,7,FALSE)/100</f>
        <v>7.0178649999999995E-2</v>
      </c>
      <c r="D616" s="280">
        <f>+VLOOKUP($A616,Cetes!$A$19:$M$1126,10,FALSE)/100</f>
        <v>7.2003890000000001E-2</v>
      </c>
      <c r="E616" s="280">
        <f>+VLOOKUP($A616,Cetes!$A$19:$M$1126,13,FALSE)/100</f>
        <v>7.2505159999999999E-2</v>
      </c>
      <c r="F616" s="280">
        <f t="shared" si="37"/>
        <v>3.626699999999955E-4</v>
      </c>
      <c r="G616" s="280">
        <f t="shared" si="38"/>
        <v>1.7871999999999333E-4</v>
      </c>
      <c r="H616" s="280">
        <f t="shared" si="39"/>
        <v>-1.1412999999999007E-4</v>
      </c>
      <c r="I616" s="280">
        <f t="shared" si="40"/>
        <v>3.0189999999999384E-5</v>
      </c>
    </row>
    <row r="617" spans="1:9" x14ac:dyDescent="0.25">
      <c r="A617" s="1">
        <f>+'Ejercicio 8'!B630</f>
        <v>42899</v>
      </c>
      <c r="B617" s="280">
        <f>+VLOOKUP($A617,Cetes!$A$19:$M$1126,4,FALSE)/100</f>
        <v>6.7748150000000007E-2</v>
      </c>
      <c r="C617" s="280">
        <f>+VLOOKUP($A617,Cetes!$A$19:$M$1126,7,FALSE)/100</f>
        <v>7.0085300000000003E-2</v>
      </c>
      <c r="D617" s="280">
        <f>+VLOOKUP($A617,Cetes!$A$19:$M$1126,10,FALSE)/100</f>
        <v>7.2099900000000008E-2</v>
      </c>
      <c r="E617" s="280">
        <f>+VLOOKUP($A617,Cetes!$A$19:$M$1126,13,FALSE)/100</f>
        <v>7.2390540000000003E-2</v>
      </c>
      <c r="F617" s="280">
        <f t="shared" si="37"/>
        <v>-9.0269999999989525E-5</v>
      </c>
      <c r="G617" s="280">
        <f t="shared" si="38"/>
        <v>-9.334999999999205E-5</v>
      </c>
      <c r="H617" s="280">
        <f t="shared" si="39"/>
        <v>9.6010000000007478E-5</v>
      </c>
      <c r="I617" s="280">
        <f t="shared" si="40"/>
        <v>-1.1461999999999584E-4</v>
      </c>
    </row>
    <row r="618" spans="1:9" x14ac:dyDescent="0.25">
      <c r="A618" s="1">
        <f>+'Ejercicio 8'!B631</f>
        <v>42900</v>
      </c>
      <c r="B618" s="280">
        <f>+VLOOKUP($A618,Cetes!$A$19:$M$1126,4,FALSE)/100</f>
        <v>6.8274589999999996E-2</v>
      </c>
      <c r="C618" s="280">
        <f>+VLOOKUP($A618,Cetes!$A$19:$M$1126,7,FALSE)/100</f>
        <v>6.9814219999999996E-2</v>
      </c>
      <c r="D618" s="280">
        <f>+VLOOKUP($A618,Cetes!$A$19:$M$1126,10,FALSE)/100</f>
        <v>7.1299910000000008E-2</v>
      </c>
      <c r="E618" s="280">
        <f>+VLOOKUP($A618,Cetes!$A$19:$M$1126,13,FALSE)/100</f>
        <v>7.1529830000000003E-2</v>
      </c>
      <c r="F618" s="280">
        <f t="shared" si="37"/>
        <v>5.2643999999998914E-4</v>
      </c>
      <c r="G618" s="280">
        <f t="shared" si="38"/>
        <v>-2.7108000000000687E-4</v>
      </c>
      <c r="H618" s="280">
        <f t="shared" si="39"/>
        <v>-7.9999000000000042E-4</v>
      </c>
      <c r="I618" s="280">
        <f t="shared" si="40"/>
        <v>-8.6071000000000064E-4</v>
      </c>
    </row>
    <row r="619" spans="1:9" x14ac:dyDescent="0.25">
      <c r="A619" s="1">
        <f>+'Ejercicio 8'!B632</f>
        <v>42901</v>
      </c>
      <c r="B619" s="280">
        <f>+VLOOKUP($A619,Cetes!$A$19:$M$1126,4,FALSE)/100</f>
        <v>6.8199280000000001E-2</v>
      </c>
      <c r="C619" s="280">
        <f>+VLOOKUP($A619,Cetes!$A$19:$M$1126,7,FALSE)/100</f>
        <v>6.9900050000000005E-2</v>
      </c>
      <c r="D619" s="280">
        <f>+VLOOKUP($A619,Cetes!$A$19:$M$1126,10,FALSE)/100</f>
        <v>7.1102109999999996E-2</v>
      </c>
      <c r="E619" s="280">
        <f>+VLOOKUP($A619,Cetes!$A$19:$M$1126,13,FALSE)/100</f>
        <v>7.1333739999999993E-2</v>
      </c>
      <c r="F619" s="280">
        <f t="shared" si="37"/>
        <v>-7.5309999999995103E-5</v>
      </c>
      <c r="G619" s="280">
        <f t="shared" si="38"/>
        <v>8.5830000000008955E-5</v>
      </c>
      <c r="H619" s="280">
        <f t="shared" si="39"/>
        <v>-1.9780000000001186E-4</v>
      </c>
      <c r="I619" s="280">
        <f t="shared" si="40"/>
        <v>-1.9609000000000987E-4</v>
      </c>
    </row>
    <row r="620" spans="1:9" x14ac:dyDescent="0.25">
      <c r="A620" s="1">
        <f>+'Ejercicio 8'!B633</f>
        <v>42902</v>
      </c>
      <c r="B620" s="280">
        <f>+VLOOKUP($A620,Cetes!$A$19:$M$1126,4,FALSE)/100</f>
        <v>6.8340499999999998E-2</v>
      </c>
      <c r="C620" s="280">
        <f>+VLOOKUP($A620,Cetes!$A$19:$M$1126,7,FALSE)/100</f>
        <v>6.9900130000000005E-2</v>
      </c>
      <c r="D620" s="280">
        <f>+VLOOKUP($A620,Cetes!$A$19:$M$1126,10,FALSE)/100</f>
        <v>7.0970329999999998E-2</v>
      </c>
      <c r="E620" s="280">
        <f>+VLOOKUP($A620,Cetes!$A$19:$M$1126,13,FALSE)/100</f>
        <v>7.089869E-2</v>
      </c>
      <c r="F620" s="280">
        <f t="shared" si="37"/>
        <v>1.4121999999999746E-4</v>
      </c>
      <c r="G620" s="280">
        <f t="shared" si="38"/>
        <v>7.9999999999524896E-8</v>
      </c>
      <c r="H620" s="280">
        <f t="shared" si="39"/>
        <v>-1.3177999999999801E-4</v>
      </c>
      <c r="I620" s="280">
        <f t="shared" si="40"/>
        <v>-4.3504999999999239E-4</v>
      </c>
    </row>
    <row r="621" spans="1:9" x14ac:dyDescent="0.25">
      <c r="A621" s="1">
        <f>+'Ejercicio 8'!B634</f>
        <v>42905</v>
      </c>
      <c r="B621" s="280">
        <f>+VLOOKUP($A621,Cetes!$A$19:$M$1126,4,FALSE)/100</f>
        <v>6.8431779999999998E-2</v>
      </c>
      <c r="C621" s="280">
        <f>+VLOOKUP($A621,Cetes!$A$19:$M$1126,7,FALSE)/100</f>
        <v>7.0031860000000001E-2</v>
      </c>
      <c r="D621" s="280">
        <f>+VLOOKUP($A621,Cetes!$A$19:$M$1126,10,FALSE)/100</f>
        <v>7.077949E-2</v>
      </c>
      <c r="E621" s="280">
        <f>+VLOOKUP($A621,Cetes!$A$19:$M$1126,13,FALSE)/100</f>
        <v>7.1048559999999997E-2</v>
      </c>
      <c r="F621" s="280">
        <f t="shared" si="37"/>
        <v>9.127999999999914E-5</v>
      </c>
      <c r="G621" s="280">
        <f t="shared" si="38"/>
        <v>1.3172999999999657E-4</v>
      </c>
      <c r="H621" s="280">
        <f t="shared" si="39"/>
        <v>-1.9083999999999768E-4</v>
      </c>
      <c r="I621" s="280">
        <f t="shared" si="40"/>
        <v>1.4986999999999639E-4</v>
      </c>
    </row>
    <row r="622" spans="1:9" x14ac:dyDescent="0.25">
      <c r="A622" s="1">
        <f>+'Ejercicio 8'!B635</f>
        <v>42906</v>
      </c>
      <c r="B622" s="280">
        <f>+VLOOKUP($A622,Cetes!$A$19:$M$1126,4,FALSE)/100</f>
        <v>6.841759E-2</v>
      </c>
      <c r="C622" s="280">
        <f>+VLOOKUP($A622,Cetes!$A$19:$M$1126,7,FALSE)/100</f>
        <v>7.0392999999999997E-2</v>
      </c>
      <c r="D622" s="280">
        <f>+VLOOKUP($A622,Cetes!$A$19:$M$1126,10,FALSE)/100</f>
        <v>7.1197189999999994E-2</v>
      </c>
      <c r="E622" s="280">
        <f>+VLOOKUP($A622,Cetes!$A$19:$M$1126,13,FALSE)/100</f>
        <v>7.154423E-2</v>
      </c>
      <c r="F622" s="280">
        <f t="shared" si="37"/>
        <v>-1.418999999999726E-5</v>
      </c>
      <c r="G622" s="280">
        <f t="shared" si="38"/>
        <v>3.6113999999999591E-4</v>
      </c>
      <c r="H622" s="280">
        <f t="shared" si="39"/>
        <v>4.1769999999999308E-4</v>
      </c>
      <c r="I622" s="280">
        <f t="shared" si="40"/>
        <v>4.9567000000000361E-4</v>
      </c>
    </row>
    <row r="623" spans="1:9" x14ac:dyDescent="0.25">
      <c r="A623" s="1">
        <f>+'Ejercicio 8'!B636</f>
        <v>42907</v>
      </c>
      <c r="B623" s="280">
        <f>+VLOOKUP($A623,Cetes!$A$19:$M$1126,4,FALSE)/100</f>
        <v>6.8873580000000004E-2</v>
      </c>
      <c r="C623" s="280">
        <f>+VLOOKUP($A623,Cetes!$A$19:$M$1126,7,FALSE)/100</f>
        <v>7.0563100000000004E-2</v>
      </c>
      <c r="D623" s="280">
        <f>+VLOOKUP($A623,Cetes!$A$19:$M$1126,10,FALSE)/100</f>
        <v>7.1200029999999997E-2</v>
      </c>
      <c r="E623" s="280">
        <f>+VLOOKUP($A623,Cetes!$A$19:$M$1126,13,FALSE)/100</f>
        <v>7.1599969999999999E-2</v>
      </c>
      <c r="F623" s="280">
        <f t="shared" si="37"/>
        <v>4.5599000000000334E-4</v>
      </c>
      <c r="G623" s="280">
        <f t="shared" si="38"/>
        <v>1.7010000000000636E-4</v>
      </c>
      <c r="H623" s="280">
        <f t="shared" si="39"/>
        <v>2.8400000000039505E-6</v>
      </c>
      <c r="I623" s="280">
        <f t="shared" si="40"/>
        <v>5.5739999999998568E-5</v>
      </c>
    </row>
    <row r="624" spans="1:9" x14ac:dyDescent="0.25">
      <c r="A624" s="1">
        <f>+'Ejercicio 8'!B637</f>
        <v>42908</v>
      </c>
      <c r="B624" s="280">
        <f>+VLOOKUP($A624,Cetes!$A$19:$M$1126,4,FALSE)/100</f>
        <v>6.9094620000000009E-2</v>
      </c>
      <c r="C624" s="280">
        <f>+VLOOKUP($A624,Cetes!$A$19:$M$1126,7,FALSE)/100</f>
        <v>7.0479050000000001E-2</v>
      </c>
      <c r="D624" s="280">
        <f>+VLOOKUP($A624,Cetes!$A$19:$M$1126,10,FALSE)/100</f>
        <v>7.1184089999999992E-2</v>
      </c>
      <c r="E624" s="280">
        <f>+VLOOKUP($A624,Cetes!$A$19:$M$1126,13,FALSE)/100</f>
        <v>7.0809350000000007E-2</v>
      </c>
      <c r="F624" s="280">
        <f t="shared" si="37"/>
        <v>2.2104000000000568E-4</v>
      </c>
      <c r="G624" s="280">
        <f t="shared" si="38"/>
        <v>-8.4050000000002179E-5</v>
      </c>
      <c r="H624" s="280">
        <f t="shared" si="39"/>
        <v>-1.5940000000005949E-5</v>
      </c>
      <c r="I624" s="280">
        <f t="shared" si="40"/>
        <v>-7.9061999999999188E-4</v>
      </c>
    </row>
    <row r="625" spans="1:9" x14ac:dyDescent="0.25">
      <c r="A625" s="1">
        <f>+'Ejercicio 8'!B638</f>
        <v>42909</v>
      </c>
      <c r="B625" s="280">
        <f>+VLOOKUP($A625,Cetes!$A$19:$M$1126,4,FALSE)/100</f>
        <v>6.9101610000000008E-2</v>
      </c>
      <c r="C625" s="280">
        <f>+VLOOKUP($A625,Cetes!$A$19:$M$1126,7,FALSE)/100</f>
        <v>7.0400009999999999E-2</v>
      </c>
      <c r="D625" s="280">
        <f>+VLOOKUP($A625,Cetes!$A$19:$M$1126,10,FALSE)/100</f>
        <v>7.01185E-2</v>
      </c>
      <c r="E625" s="280">
        <f>+VLOOKUP($A625,Cetes!$A$19:$M$1126,13,FALSE)/100</f>
        <v>6.9294380000000003E-2</v>
      </c>
      <c r="F625" s="280">
        <f t="shared" si="37"/>
        <v>6.9899999999983864E-6</v>
      </c>
      <c r="G625" s="280">
        <f t="shared" si="38"/>
        <v>-7.9040000000002442E-5</v>
      </c>
      <c r="H625" s="280">
        <f t="shared" si="39"/>
        <v>-1.0655899999999913E-3</v>
      </c>
      <c r="I625" s="280">
        <f t="shared" si="40"/>
        <v>-1.5149700000000044E-3</v>
      </c>
    </row>
    <row r="626" spans="1:9" x14ac:dyDescent="0.25">
      <c r="A626" s="1">
        <f>+'Ejercicio 8'!B639</f>
        <v>42912</v>
      </c>
      <c r="B626" s="280">
        <f>+VLOOKUP($A626,Cetes!$A$19:$M$1126,4,FALSE)/100</f>
        <v>6.9700379999999992E-2</v>
      </c>
      <c r="C626" s="280">
        <f>+VLOOKUP($A626,Cetes!$A$19:$M$1126,7,FALSE)/100</f>
        <v>7.037765E-2</v>
      </c>
      <c r="D626" s="280">
        <f>+VLOOKUP($A626,Cetes!$A$19:$M$1126,10,FALSE)/100</f>
        <v>7.0499649999999997E-2</v>
      </c>
      <c r="E626" s="280">
        <f>+VLOOKUP($A626,Cetes!$A$19:$M$1126,13,FALSE)/100</f>
        <v>6.9301199999999993E-2</v>
      </c>
      <c r="F626" s="280">
        <f t="shared" si="37"/>
        <v>5.9876999999998459E-4</v>
      </c>
      <c r="G626" s="280">
        <f t="shared" si="38"/>
        <v>-2.2359999999999047E-5</v>
      </c>
      <c r="H626" s="280">
        <f t="shared" si="39"/>
        <v>3.8114999999999677E-4</v>
      </c>
      <c r="I626" s="280">
        <f t="shared" si="40"/>
        <v>6.8199999999907224E-6</v>
      </c>
    </row>
    <row r="627" spans="1:9" x14ac:dyDescent="0.25">
      <c r="A627" s="1">
        <f>+'Ejercicio 8'!B640</f>
        <v>42913</v>
      </c>
      <c r="B627" s="280">
        <f>+VLOOKUP($A627,Cetes!$A$19:$M$1126,4,FALSE)/100</f>
        <v>6.9600289999999995E-2</v>
      </c>
      <c r="C627" s="280">
        <f>+VLOOKUP($A627,Cetes!$A$19:$M$1126,7,FALSE)/100</f>
        <v>7.0599889999999998E-2</v>
      </c>
      <c r="D627" s="280">
        <f>+VLOOKUP($A627,Cetes!$A$19:$M$1126,10,FALSE)/100</f>
        <v>7.139993E-2</v>
      </c>
      <c r="E627" s="280">
        <f>+VLOOKUP($A627,Cetes!$A$19:$M$1126,13,FALSE)/100</f>
        <v>6.976926E-2</v>
      </c>
      <c r="F627" s="280">
        <f t="shared" si="37"/>
        <v>-1.0008999999999713E-4</v>
      </c>
      <c r="G627" s="280">
        <f t="shared" si="38"/>
        <v>2.2223999999999855E-4</v>
      </c>
      <c r="H627" s="280">
        <f t="shared" si="39"/>
        <v>9.002800000000033E-4</v>
      </c>
      <c r="I627" s="280">
        <f t="shared" si="40"/>
        <v>4.6806000000000625E-4</v>
      </c>
    </row>
    <row r="628" spans="1:9" x14ac:dyDescent="0.25">
      <c r="A628" s="1">
        <f>+'Ejercicio 8'!B641</f>
        <v>42914</v>
      </c>
      <c r="B628" s="280">
        <f>+VLOOKUP($A628,Cetes!$A$19:$M$1126,4,FALSE)/100</f>
        <v>6.9599679999999997E-2</v>
      </c>
      <c r="C628" s="280">
        <f>+VLOOKUP($A628,Cetes!$A$19:$M$1126,7,FALSE)/100</f>
        <v>7.0500060000000003E-2</v>
      </c>
      <c r="D628" s="280">
        <f>+VLOOKUP($A628,Cetes!$A$19:$M$1126,10,FALSE)/100</f>
        <v>7.1186879999999994E-2</v>
      </c>
      <c r="E628" s="280">
        <f>+VLOOKUP($A628,Cetes!$A$19:$M$1126,13,FALSE)/100</f>
        <v>6.9810250000000004E-2</v>
      </c>
      <c r="F628" s="280">
        <f t="shared" si="37"/>
        <v>-6.0999999999811205E-7</v>
      </c>
      <c r="G628" s="280">
        <f t="shared" si="38"/>
        <v>-9.98299999999952E-5</v>
      </c>
      <c r="H628" s="280">
        <f t="shared" si="39"/>
        <v>-2.1305000000000629E-4</v>
      </c>
      <c r="I628" s="280">
        <f t="shared" si="40"/>
        <v>4.0990000000004634E-5</v>
      </c>
    </row>
    <row r="629" spans="1:9" x14ac:dyDescent="0.25">
      <c r="A629" s="1">
        <f>+'Ejercicio 8'!B642</f>
        <v>42915</v>
      </c>
      <c r="B629" s="280">
        <f>+VLOOKUP($A629,Cetes!$A$19:$M$1126,4,FALSE)/100</f>
        <v>6.9676849999999999E-2</v>
      </c>
      <c r="C629" s="280">
        <f>+VLOOKUP($A629,Cetes!$A$19:$M$1126,7,FALSE)/100</f>
        <v>7.0595850000000002E-2</v>
      </c>
      <c r="D629" s="280">
        <f>+VLOOKUP($A629,Cetes!$A$19:$M$1126,10,FALSE)/100</f>
        <v>7.129038E-2</v>
      </c>
      <c r="E629" s="280">
        <f>+VLOOKUP($A629,Cetes!$A$19:$M$1126,13,FALSE)/100</f>
        <v>7.0100019999999999E-2</v>
      </c>
      <c r="F629" s="280">
        <f t="shared" si="37"/>
        <v>7.7170000000001404E-5</v>
      </c>
      <c r="G629" s="280">
        <f t="shared" si="38"/>
        <v>9.5789999999998376E-5</v>
      </c>
      <c r="H629" s="280">
        <f t="shared" si="39"/>
        <v>1.0350000000000636E-4</v>
      </c>
      <c r="I629" s="280">
        <f t="shared" si="40"/>
        <v>2.8976999999999475E-4</v>
      </c>
    </row>
    <row r="630" spans="1:9" x14ac:dyDescent="0.25">
      <c r="A630" s="1">
        <f>+'Ejercicio 8'!B643</f>
        <v>42916</v>
      </c>
      <c r="B630" s="280">
        <f>+VLOOKUP($A630,Cetes!$A$19:$M$1126,4,FALSE)/100</f>
        <v>6.9767159999999995E-2</v>
      </c>
      <c r="C630" s="280">
        <f>+VLOOKUP($A630,Cetes!$A$19:$M$1126,7,FALSE)/100</f>
        <v>7.0718139999999999E-2</v>
      </c>
      <c r="D630" s="280">
        <f>+VLOOKUP($A630,Cetes!$A$19:$M$1126,10,FALSE)/100</f>
        <v>7.1388510000000002E-2</v>
      </c>
      <c r="E630" s="280">
        <f>+VLOOKUP($A630,Cetes!$A$19:$M$1126,13,FALSE)/100</f>
        <v>7.0494310000000004E-2</v>
      </c>
      <c r="F630" s="280">
        <f t="shared" si="37"/>
        <v>9.0309999999996227E-5</v>
      </c>
      <c r="G630" s="280">
        <f t="shared" si="38"/>
        <v>1.2228999999999712E-4</v>
      </c>
      <c r="H630" s="280">
        <f t="shared" si="39"/>
        <v>9.8130000000001827E-5</v>
      </c>
      <c r="I630" s="280">
        <f t="shared" si="40"/>
        <v>3.9429000000000547E-4</v>
      </c>
    </row>
    <row r="631" spans="1:9" x14ac:dyDescent="0.25">
      <c r="A631" s="1">
        <f>+'Ejercicio 8'!B644</f>
        <v>42919</v>
      </c>
      <c r="B631" s="280">
        <f>+VLOOKUP($A631,Cetes!$A$19:$M$1126,4,FALSE)/100</f>
        <v>6.991385E-2</v>
      </c>
      <c r="C631" s="280">
        <f>+VLOOKUP($A631,Cetes!$A$19:$M$1126,7,FALSE)/100</f>
        <v>7.0735480000000003E-2</v>
      </c>
      <c r="D631" s="280">
        <f>+VLOOKUP($A631,Cetes!$A$19:$M$1126,10,FALSE)/100</f>
        <v>7.1696200000000002E-2</v>
      </c>
      <c r="E631" s="280">
        <f>+VLOOKUP($A631,Cetes!$A$19:$M$1126,13,FALSE)/100</f>
        <v>7.0563279999999992E-2</v>
      </c>
      <c r="F631" s="280">
        <f t="shared" si="37"/>
        <v>1.4669000000000487E-4</v>
      </c>
      <c r="G631" s="280">
        <f t="shared" si="38"/>
        <v>1.7340000000004574E-5</v>
      </c>
      <c r="H631" s="280">
        <f t="shared" si="39"/>
        <v>3.0768999999999935E-4</v>
      </c>
      <c r="I631" s="280">
        <f t="shared" si="40"/>
        <v>6.8969999999987652E-5</v>
      </c>
    </row>
    <row r="632" spans="1:9" x14ac:dyDescent="0.25">
      <c r="A632" s="1">
        <f>+'Ejercicio 8'!B645</f>
        <v>42920</v>
      </c>
      <c r="B632" s="280">
        <f>+VLOOKUP($A632,Cetes!$A$19:$M$1126,4,FALSE)/100</f>
        <v>6.9631879999999993E-2</v>
      </c>
      <c r="C632" s="280">
        <f>+VLOOKUP($A632,Cetes!$A$19:$M$1126,7,FALSE)/100</f>
        <v>7.0787749999999997E-2</v>
      </c>
      <c r="D632" s="280">
        <f>+VLOOKUP($A632,Cetes!$A$19:$M$1126,10,FALSE)/100</f>
        <v>7.1299910000000008E-2</v>
      </c>
      <c r="E632" s="280">
        <f>+VLOOKUP($A632,Cetes!$A$19:$M$1126,13,FALSE)/100</f>
        <v>7.0384479999999999E-2</v>
      </c>
      <c r="F632" s="280">
        <f t="shared" si="37"/>
        <v>-2.8197000000000638E-4</v>
      </c>
      <c r="G632" s="280">
        <f t="shared" si="38"/>
        <v>5.2269999999993155E-5</v>
      </c>
      <c r="H632" s="280">
        <f t="shared" si="39"/>
        <v>-3.9628999999999359E-4</v>
      </c>
      <c r="I632" s="280">
        <f t="shared" si="40"/>
        <v>-1.7879999999999285E-4</v>
      </c>
    </row>
    <row r="633" spans="1:9" x14ac:dyDescent="0.25">
      <c r="A633" s="1">
        <f>+'Ejercicio 8'!B646</f>
        <v>42921</v>
      </c>
      <c r="B633" s="280">
        <f>+VLOOKUP($A633,Cetes!$A$19:$M$1126,4,FALSE)/100</f>
        <v>6.9946259999999996E-2</v>
      </c>
      <c r="C633" s="280">
        <f>+VLOOKUP($A633,Cetes!$A$19:$M$1126,7,FALSE)/100</f>
        <v>7.0671230000000002E-2</v>
      </c>
      <c r="D633" s="280">
        <f>+VLOOKUP($A633,Cetes!$A$19:$M$1126,10,FALSE)/100</f>
        <v>7.1299910000000008E-2</v>
      </c>
      <c r="E633" s="280">
        <f>+VLOOKUP($A633,Cetes!$A$19:$M$1126,13,FALSE)/100</f>
        <v>7.0431889999999997E-2</v>
      </c>
      <c r="F633" s="280">
        <f t="shared" si="37"/>
        <v>3.1438000000000299E-4</v>
      </c>
      <c r="G633" s="280">
        <f t="shared" si="38"/>
        <v>-1.1651999999999496E-4</v>
      </c>
      <c r="H633" s="280">
        <f t="shared" si="39"/>
        <v>0</v>
      </c>
      <c r="I633" s="280">
        <f t="shared" si="40"/>
        <v>4.7409999999997732E-5</v>
      </c>
    </row>
    <row r="634" spans="1:9" x14ac:dyDescent="0.25">
      <c r="A634" s="1">
        <f>+'Ejercicio 8'!B647</f>
        <v>42922</v>
      </c>
      <c r="B634" s="280">
        <f>+VLOOKUP($A634,Cetes!$A$19:$M$1126,4,FALSE)/100</f>
        <v>7.0012179999999993E-2</v>
      </c>
      <c r="C634" s="280">
        <f>+VLOOKUP($A634,Cetes!$A$19:$M$1126,7,FALSE)/100</f>
        <v>7.0742180000000002E-2</v>
      </c>
      <c r="D634" s="280">
        <f>+VLOOKUP($A634,Cetes!$A$19:$M$1126,10,FALSE)/100</f>
        <v>7.1600060000000007E-2</v>
      </c>
      <c r="E634" s="280">
        <f>+VLOOKUP($A634,Cetes!$A$19:$M$1126,13,FALSE)/100</f>
        <v>7.0716650000000006E-2</v>
      </c>
      <c r="F634" s="280">
        <f t="shared" si="37"/>
        <v>6.5919999999997092E-5</v>
      </c>
      <c r="G634" s="280">
        <f t="shared" si="38"/>
        <v>7.095000000000018E-5</v>
      </c>
      <c r="H634" s="280">
        <f t="shared" si="39"/>
        <v>3.0014999999999903E-4</v>
      </c>
      <c r="I634" s="280">
        <f t="shared" si="40"/>
        <v>2.8476000000000889E-4</v>
      </c>
    </row>
    <row r="635" spans="1:9" x14ac:dyDescent="0.25">
      <c r="A635" s="1">
        <f>+'Ejercicio 8'!B648</f>
        <v>42923</v>
      </c>
      <c r="B635" s="280">
        <f>+VLOOKUP($A635,Cetes!$A$19:$M$1126,4,FALSE)/100</f>
        <v>6.9228249999999991E-2</v>
      </c>
      <c r="C635" s="280">
        <f>+VLOOKUP($A635,Cetes!$A$19:$M$1126,7,FALSE)/100</f>
        <v>7.0552859999999995E-2</v>
      </c>
      <c r="D635" s="280">
        <f>+VLOOKUP($A635,Cetes!$A$19:$M$1126,10,FALSE)/100</f>
        <v>7.1399999999999991E-2</v>
      </c>
      <c r="E635" s="280">
        <f>+VLOOKUP($A635,Cetes!$A$19:$M$1126,13,FALSE)/100</f>
        <v>7.0708300000000002E-2</v>
      </c>
      <c r="F635" s="280">
        <f t="shared" si="37"/>
        <v>-7.8393000000000213E-4</v>
      </c>
      <c r="G635" s="280">
        <f t="shared" si="38"/>
        <v>-1.8932000000000671E-4</v>
      </c>
      <c r="H635" s="280">
        <f t="shared" si="39"/>
        <v>-2.0006000000001578E-4</v>
      </c>
      <c r="I635" s="280">
        <f t="shared" si="40"/>
        <v>-8.3500000000041874E-6</v>
      </c>
    </row>
    <row r="636" spans="1:9" x14ac:dyDescent="0.25">
      <c r="A636" s="1">
        <f>+'Ejercicio 8'!B649</f>
        <v>42926</v>
      </c>
      <c r="B636" s="280">
        <f>+VLOOKUP($A636,Cetes!$A$19:$M$1126,4,FALSE)/100</f>
        <v>6.9429379999999999E-2</v>
      </c>
      <c r="C636" s="280">
        <f>+VLOOKUP($A636,Cetes!$A$19:$M$1126,7,FALSE)/100</f>
        <v>7.0581379999999999E-2</v>
      </c>
      <c r="D636" s="280">
        <f>+VLOOKUP($A636,Cetes!$A$19:$M$1126,10,FALSE)/100</f>
        <v>7.1514019999999998E-2</v>
      </c>
      <c r="E636" s="280">
        <f>+VLOOKUP($A636,Cetes!$A$19:$M$1126,13,FALSE)/100</f>
        <v>7.070005E-2</v>
      </c>
      <c r="F636" s="280">
        <f t="shared" si="37"/>
        <v>2.0113000000000769E-4</v>
      </c>
      <c r="G636" s="280">
        <f t="shared" si="38"/>
        <v>2.8520000000004098E-5</v>
      </c>
      <c r="H636" s="280">
        <f t="shared" si="39"/>
        <v>1.1402000000000634E-4</v>
      </c>
      <c r="I636" s="280">
        <f t="shared" si="40"/>
        <v>-8.2500000000013118E-6</v>
      </c>
    </row>
    <row r="637" spans="1:9" x14ac:dyDescent="0.25">
      <c r="A637" s="1">
        <f>+'Ejercicio 8'!B650</f>
        <v>42927</v>
      </c>
      <c r="B637" s="280">
        <f>+VLOOKUP($A637,Cetes!$A$19:$M$1126,4,FALSE)/100</f>
        <v>6.9750319999999991E-2</v>
      </c>
      <c r="C637" s="280">
        <f>+VLOOKUP($A637,Cetes!$A$19:$M$1126,7,FALSE)/100</f>
        <v>7.0582569999999997E-2</v>
      </c>
      <c r="D637" s="280">
        <f>+VLOOKUP($A637,Cetes!$A$19:$M$1126,10,FALSE)/100</f>
        <v>7.1404280000000001E-2</v>
      </c>
      <c r="E637" s="280">
        <f>+VLOOKUP($A637,Cetes!$A$19:$M$1126,13,FALSE)/100</f>
        <v>7.0718519999999993E-2</v>
      </c>
      <c r="F637" s="280">
        <f t="shared" si="37"/>
        <v>3.2093999999999179E-4</v>
      </c>
      <c r="G637" s="280">
        <f t="shared" si="38"/>
        <v>1.189999999998137E-6</v>
      </c>
      <c r="H637" s="280">
        <f t="shared" si="39"/>
        <v>-1.0973999999999706E-4</v>
      </c>
      <c r="I637" s="280">
        <f t="shared" si="40"/>
        <v>1.8469999999992659E-5</v>
      </c>
    </row>
    <row r="638" spans="1:9" x14ac:dyDescent="0.25">
      <c r="A638" s="1">
        <f>+'Ejercicio 8'!B651</f>
        <v>42928</v>
      </c>
      <c r="B638" s="280">
        <f>+VLOOKUP($A638,Cetes!$A$19:$M$1126,4,FALSE)/100</f>
        <v>6.9614540000000003E-2</v>
      </c>
      <c r="C638" s="280">
        <f>+VLOOKUP($A638,Cetes!$A$19:$M$1126,7,FALSE)/100</f>
        <v>7.0386690000000002E-2</v>
      </c>
      <c r="D638" s="280">
        <f>+VLOOKUP($A638,Cetes!$A$19:$M$1126,10,FALSE)/100</f>
        <v>7.1242739999999999E-2</v>
      </c>
      <c r="E638" s="280">
        <f>+VLOOKUP($A638,Cetes!$A$19:$M$1126,13,FALSE)/100</f>
        <v>7.0614189999999993E-2</v>
      </c>
      <c r="F638" s="280">
        <f t="shared" si="37"/>
        <v>-1.3577999999998813E-4</v>
      </c>
      <c r="G638" s="280">
        <f t="shared" si="38"/>
        <v>-1.958799999999955E-4</v>
      </c>
      <c r="H638" s="280">
        <f t="shared" si="39"/>
        <v>-1.6154000000000168E-4</v>
      </c>
      <c r="I638" s="280">
        <f t="shared" si="40"/>
        <v>-1.043299999999997E-4</v>
      </c>
    </row>
    <row r="639" spans="1:9" x14ac:dyDescent="0.25">
      <c r="A639" s="1">
        <f>+'Ejercicio 8'!B652</f>
        <v>42929</v>
      </c>
      <c r="B639" s="280">
        <f>+VLOOKUP($A639,Cetes!$A$19:$M$1126,4,FALSE)/100</f>
        <v>6.9901699999999997E-2</v>
      </c>
      <c r="C639" s="280">
        <f>+VLOOKUP($A639,Cetes!$A$19:$M$1126,7,FALSE)/100</f>
        <v>7.0399959999999998E-2</v>
      </c>
      <c r="D639" s="280">
        <f>+VLOOKUP($A639,Cetes!$A$19:$M$1126,10,FALSE)/100</f>
        <v>7.1176530000000002E-2</v>
      </c>
      <c r="E639" s="280">
        <f>+VLOOKUP($A639,Cetes!$A$19:$M$1126,13,FALSE)/100</f>
        <v>7.079996999999999E-2</v>
      </c>
      <c r="F639" s="280">
        <f t="shared" si="37"/>
        <v>2.8715999999999464E-4</v>
      </c>
      <c r="G639" s="280">
        <f t="shared" si="38"/>
        <v>1.3269999999995785E-5</v>
      </c>
      <c r="H639" s="280">
        <f t="shared" si="39"/>
        <v>-6.6209999999997105E-5</v>
      </c>
      <c r="I639" s="280">
        <f t="shared" si="40"/>
        <v>1.857799999999965E-4</v>
      </c>
    </row>
    <row r="640" spans="1:9" x14ac:dyDescent="0.25">
      <c r="A640" s="1">
        <f>+'Ejercicio 8'!B653</f>
        <v>42930</v>
      </c>
      <c r="B640" s="280">
        <f>+VLOOKUP($A640,Cetes!$A$19:$M$1126,4,FALSE)/100</f>
        <v>7.0226610000000009E-2</v>
      </c>
      <c r="C640" s="280">
        <f>+VLOOKUP($A640,Cetes!$A$19:$M$1126,7,FALSE)/100</f>
        <v>7.0658079999999998E-2</v>
      </c>
      <c r="D640" s="280">
        <f>+VLOOKUP($A640,Cetes!$A$19:$M$1126,10,FALSE)/100</f>
        <v>7.1476639999999994E-2</v>
      </c>
      <c r="E640" s="280">
        <f>+VLOOKUP($A640,Cetes!$A$19:$M$1126,13,FALSE)/100</f>
        <v>7.1293129999999996E-2</v>
      </c>
      <c r="F640" s="280">
        <f t="shared" si="37"/>
        <v>3.2491000000001158E-4</v>
      </c>
      <c r="G640" s="280">
        <f t="shared" si="38"/>
        <v>2.5812000000000057E-4</v>
      </c>
      <c r="H640" s="280">
        <f t="shared" si="39"/>
        <v>3.0010999999999233E-4</v>
      </c>
      <c r="I640" s="280">
        <f t="shared" si="40"/>
        <v>4.9316000000000637E-4</v>
      </c>
    </row>
    <row r="641" spans="1:9" x14ac:dyDescent="0.25">
      <c r="A641" s="1">
        <f>+'Ejercicio 8'!B654</f>
        <v>42933</v>
      </c>
      <c r="B641" s="280">
        <f>+VLOOKUP($A641,Cetes!$A$19:$M$1126,4,FALSE)/100</f>
        <v>7.0143990000000003E-2</v>
      </c>
      <c r="C641" s="280">
        <f>+VLOOKUP($A641,Cetes!$A$19:$M$1126,7,FALSE)/100</f>
        <v>7.0599789999999996E-2</v>
      </c>
      <c r="D641" s="280">
        <f>+VLOOKUP($A641,Cetes!$A$19:$M$1126,10,FALSE)/100</f>
        <v>7.1720729999999996E-2</v>
      </c>
      <c r="E641" s="280">
        <f>+VLOOKUP($A641,Cetes!$A$19:$M$1126,13,FALSE)/100</f>
        <v>7.1584430000000004E-2</v>
      </c>
      <c r="F641" s="280">
        <f t="shared" si="37"/>
        <v>-8.2620000000005467E-5</v>
      </c>
      <c r="G641" s="280">
        <f t="shared" si="38"/>
        <v>-5.8290000000002506E-5</v>
      </c>
      <c r="H641" s="280">
        <f t="shared" si="39"/>
        <v>2.4409000000000236E-4</v>
      </c>
      <c r="I641" s="280">
        <f t="shared" si="40"/>
        <v>2.9130000000000822E-4</v>
      </c>
    </row>
    <row r="642" spans="1:9" x14ac:dyDescent="0.25">
      <c r="A642" s="1">
        <f>+'Ejercicio 8'!B655</f>
        <v>42934</v>
      </c>
      <c r="B642" s="280">
        <f>+VLOOKUP($A642,Cetes!$A$19:$M$1126,4,FALSE)/100</f>
        <v>6.9999829999999999E-2</v>
      </c>
      <c r="C642" s="280">
        <f>+VLOOKUP($A642,Cetes!$A$19:$M$1126,7,FALSE)/100</f>
        <v>7.0627159999999994E-2</v>
      </c>
      <c r="D642" s="280">
        <f>+VLOOKUP($A642,Cetes!$A$19:$M$1126,10,FALSE)/100</f>
        <v>7.1647059999999999E-2</v>
      </c>
      <c r="E642" s="280">
        <f>+VLOOKUP($A642,Cetes!$A$19:$M$1126,13,FALSE)/100</f>
        <v>7.2190390000000007E-2</v>
      </c>
      <c r="F642" s="280">
        <f t="shared" si="37"/>
        <v>-1.4416000000000428E-4</v>
      </c>
      <c r="G642" s="280">
        <f t="shared" si="38"/>
        <v>2.7369999999998784E-5</v>
      </c>
      <c r="H642" s="280">
        <f t="shared" si="39"/>
        <v>-7.3669999999997904E-5</v>
      </c>
      <c r="I642" s="280">
        <f t="shared" si="40"/>
        <v>6.0596000000000261E-4</v>
      </c>
    </row>
    <row r="643" spans="1:9" x14ac:dyDescent="0.25">
      <c r="A643" s="1">
        <f>+'Ejercicio 8'!B656</f>
        <v>42935</v>
      </c>
      <c r="B643" s="280">
        <f>+VLOOKUP($A643,Cetes!$A$19:$M$1126,4,FALSE)/100</f>
        <v>7.0096439999999996E-2</v>
      </c>
      <c r="C643" s="280">
        <f>+VLOOKUP($A643,Cetes!$A$19:$M$1126,7,FALSE)/100</f>
        <v>7.0661589999999996E-2</v>
      </c>
      <c r="D643" s="280">
        <f>+VLOOKUP($A643,Cetes!$A$19:$M$1126,10,FALSE)/100</f>
        <v>7.1516300000000005E-2</v>
      </c>
      <c r="E643" s="280">
        <f>+VLOOKUP($A643,Cetes!$A$19:$M$1126,13,FALSE)/100</f>
        <v>7.2000010000000003E-2</v>
      </c>
      <c r="F643" s="280">
        <f t="shared" si="37"/>
        <v>9.6609999999996976E-5</v>
      </c>
      <c r="G643" s="280">
        <f t="shared" si="38"/>
        <v>3.4430000000001959E-5</v>
      </c>
      <c r="H643" s="280">
        <f t="shared" si="39"/>
        <v>-1.3075999999999366E-4</v>
      </c>
      <c r="I643" s="280">
        <f t="shared" si="40"/>
        <v>-1.9038000000000388E-4</v>
      </c>
    </row>
    <row r="644" spans="1:9" x14ac:dyDescent="0.25">
      <c r="A644" s="1">
        <f>+'Ejercicio 8'!B657</f>
        <v>42936</v>
      </c>
      <c r="B644" s="280">
        <f>+VLOOKUP($A644,Cetes!$A$19:$M$1126,4,FALSE)/100</f>
        <v>6.9685949999999997E-2</v>
      </c>
      <c r="C644" s="280">
        <f>+VLOOKUP($A644,Cetes!$A$19:$M$1126,7,FALSE)/100</f>
        <v>7.043110000000001E-2</v>
      </c>
      <c r="D644" s="280">
        <f>+VLOOKUP($A644,Cetes!$A$19:$M$1126,10,FALSE)/100</f>
        <v>7.1338020000000002E-2</v>
      </c>
      <c r="E644" s="280">
        <f>+VLOOKUP($A644,Cetes!$A$19:$M$1126,13,FALSE)/100</f>
        <v>7.1825630000000001E-2</v>
      </c>
      <c r="F644" s="280">
        <f t="shared" si="37"/>
        <v>-4.1048999999999947E-4</v>
      </c>
      <c r="G644" s="280">
        <f t="shared" si="38"/>
        <v>-2.3048999999998598E-4</v>
      </c>
      <c r="H644" s="280">
        <f t="shared" si="39"/>
        <v>-1.7828000000000288E-4</v>
      </c>
      <c r="I644" s="280">
        <f t="shared" si="40"/>
        <v>-1.7438000000000176E-4</v>
      </c>
    </row>
    <row r="645" spans="1:9" x14ac:dyDescent="0.25">
      <c r="A645" s="1">
        <f>+'Ejercicio 8'!B658</f>
        <v>42937</v>
      </c>
      <c r="B645" s="280">
        <f>+VLOOKUP($A645,Cetes!$A$19:$M$1126,4,FALSE)/100</f>
        <v>6.9699789999999998E-2</v>
      </c>
      <c r="C645" s="280">
        <f>+VLOOKUP($A645,Cetes!$A$19:$M$1126,7,FALSE)/100</f>
        <v>7.0559070000000002E-2</v>
      </c>
      <c r="D645" s="280">
        <f>+VLOOKUP($A645,Cetes!$A$19:$M$1126,10,FALSE)/100</f>
        <v>7.1299899999999999E-2</v>
      </c>
      <c r="E645" s="280">
        <f>+VLOOKUP($A645,Cetes!$A$19:$M$1126,13,FALSE)/100</f>
        <v>7.1899959999999999E-2</v>
      </c>
      <c r="F645" s="280">
        <f t="shared" si="37"/>
        <v>1.3840000000001074E-5</v>
      </c>
      <c r="G645" s="280">
        <f t="shared" si="38"/>
        <v>1.2796999999999115E-4</v>
      </c>
      <c r="H645" s="280">
        <f t="shared" si="39"/>
        <v>-3.8120000000002596E-5</v>
      </c>
      <c r="I645" s="280">
        <f t="shared" si="40"/>
        <v>7.4329999999997454E-5</v>
      </c>
    </row>
    <row r="646" spans="1:9" x14ac:dyDescent="0.25">
      <c r="A646" s="1">
        <f>+'Ejercicio 8'!B659</f>
        <v>42940</v>
      </c>
      <c r="B646" s="280">
        <f>+VLOOKUP($A646,Cetes!$A$19:$M$1126,4,FALSE)/100</f>
        <v>6.9798789999999999E-2</v>
      </c>
      <c r="C646" s="280">
        <f>+VLOOKUP($A646,Cetes!$A$19:$M$1126,7,FALSE)/100</f>
        <v>7.0579240000000001E-2</v>
      </c>
      <c r="D646" s="280">
        <f>+VLOOKUP($A646,Cetes!$A$19:$M$1126,10,FALSE)/100</f>
        <v>7.1378520000000001E-2</v>
      </c>
      <c r="E646" s="280">
        <f>+VLOOKUP($A646,Cetes!$A$19:$M$1126,13,FALSE)/100</f>
        <v>7.1981180000000006E-2</v>
      </c>
      <c r="F646" s="280">
        <f t="shared" ref="F646:F709" si="41">+B646-B645</f>
        <v>9.9000000000001864E-5</v>
      </c>
      <c r="G646" s="280">
        <f t="shared" ref="G646:G709" si="42">+C646-C645</f>
        <v>2.016999999999991E-5</v>
      </c>
      <c r="H646" s="280">
        <f t="shared" ref="H646:H709" si="43">+D646-D645</f>
        <v>7.8620000000001466E-5</v>
      </c>
      <c r="I646" s="280">
        <f t="shared" ref="I646:I709" si="44">+E646-E645</f>
        <v>8.1220000000006842E-5</v>
      </c>
    </row>
    <row r="647" spans="1:9" x14ac:dyDescent="0.25">
      <c r="A647" s="1">
        <f>+'Ejercicio 8'!B660</f>
        <v>42941</v>
      </c>
      <c r="B647" s="280">
        <f>+VLOOKUP($A647,Cetes!$A$19:$M$1126,4,FALSE)/100</f>
        <v>6.9876649999999998E-2</v>
      </c>
      <c r="C647" s="280">
        <f>+VLOOKUP($A647,Cetes!$A$19:$M$1126,7,FALSE)/100</f>
        <v>7.0618500000000001E-2</v>
      </c>
      <c r="D647" s="280">
        <f>+VLOOKUP($A647,Cetes!$A$19:$M$1126,10,FALSE)/100</f>
        <v>7.1700050000000001E-2</v>
      </c>
      <c r="E647" s="280">
        <f>+VLOOKUP($A647,Cetes!$A$19:$M$1126,13,FALSE)/100</f>
        <v>7.1978039999999993E-2</v>
      </c>
      <c r="F647" s="280">
        <f t="shared" si="41"/>
        <v>7.7859999999999041E-5</v>
      </c>
      <c r="G647" s="280">
        <f t="shared" si="42"/>
        <v>3.9259999999999295E-5</v>
      </c>
      <c r="H647" s="280">
        <f t="shared" si="43"/>
        <v>3.2153000000000043E-4</v>
      </c>
      <c r="I647" s="280">
        <f t="shared" si="44"/>
        <v>-3.1400000000125772E-6</v>
      </c>
    </row>
    <row r="648" spans="1:9" x14ac:dyDescent="0.25">
      <c r="A648" s="1">
        <f>+'Ejercicio 8'!B661</f>
        <v>42942</v>
      </c>
      <c r="B648" s="280">
        <f>+VLOOKUP($A648,Cetes!$A$19:$M$1126,4,FALSE)/100</f>
        <v>6.9825780000000004E-2</v>
      </c>
      <c r="C648" s="280">
        <f>+VLOOKUP($A648,Cetes!$A$19:$M$1126,7,FALSE)/100</f>
        <v>7.0560910000000004E-2</v>
      </c>
      <c r="D648" s="280">
        <f>+VLOOKUP($A648,Cetes!$A$19:$M$1126,10,FALSE)/100</f>
        <v>7.1412950000000003E-2</v>
      </c>
      <c r="E648" s="280">
        <f>+VLOOKUP($A648,Cetes!$A$19:$M$1126,13,FALSE)/100</f>
        <v>7.1681250000000002E-2</v>
      </c>
      <c r="F648" s="280">
        <f t="shared" si="41"/>
        <v>-5.0869999999994531E-5</v>
      </c>
      <c r="G648" s="280">
        <f t="shared" si="42"/>
        <v>-5.7589999999996255E-5</v>
      </c>
      <c r="H648" s="280">
        <f t="shared" si="43"/>
        <v>-2.8709999999999847E-4</v>
      </c>
      <c r="I648" s="280">
        <f t="shared" si="44"/>
        <v>-2.9678999999999123E-4</v>
      </c>
    </row>
    <row r="649" spans="1:9" x14ac:dyDescent="0.25">
      <c r="A649" s="1">
        <f>+'Ejercicio 8'!B662</f>
        <v>42943</v>
      </c>
      <c r="B649" s="280">
        <f>+VLOOKUP($A649,Cetes!$A$19:$M$1126,4,FALSE)/100</f>
        <v>6.9878309999999999E-2</v>
      </c>
      <c r="C649" s="280">
        <f>+VLOOKUP($A649,Cetes!$A$19:$M$1126,7,FALSE)/100</f>
        <v>7.069955E-2</v>
      </c>
      <c r="D649" s="280">
        <f>+VLOOKUP($A649,Cetes!$A$19:$M$1126,10,FALSE)/100</f>
        <v>7.1357549999999992E-2</v>
      </c>
      <c r="E649" s="280">
        <f>+VLOOKUP($A649,Cetes!$A$19:$M$1126,13,FALSE)/100</f>
        <v>7.1730509999999997E-2</v>
      </c>
      <c r="F649" s="280">
        <f t="shared" si="41"/>
        <v>5.2529999999995081E-5</v>
      </c>
      <c r="G649" s="280">
        <f t="shared" si="42"/>
        <v>1.3863999999999543E-4</v>
      </c>
      <c r="H649" s="280">
        <f t="shared" si="43"/>
        <v>-5.5400000000010996E-5</v>
      </c>
      <c r="I649" s="280">
        <f t="shared" si="44"/>
        <v>4.9259999999995419E-5</v>
      </c>
    </row>
    <row r="650" spans="1:9" x14ac:dyDescent="0.25">
      <c r="A650" s="1">
        <f>+'Ejercicio 8'!B663</f>
        <v>42944</v>
      </c>
      <c r="B650" s="280">
        <f>+VLOOKUP($A650,Cetes!$A$19:$M$1126,4,FALSE)/100</f>
        <v>7.0033929999999994E-2</v>
      </c>
      <c r="C650" s="280">
        <f>+VLOOKUP($A650,Cetes!$A$19:$M$1126,7,FALSE)/100</f>
        <v>7.0699919999999999E-2</v>
      </c>
      <c r="D650" s="280">
        <f>+VLOOKUP($A650,Cetes!$A$19:$M$1126,10,FALSE)/100</f>
        <v>7.1369470000000004E-2</v>
      </c>
      <c r="E650" s="280">
        <f>+VLOOKUP($A650,Cetes!$A$19:$M$1126,13,FALSE)/100</f>
        <v>7.171522000000001E-2</v>
      </c>
      <c r="F650" s="280">
        <f t="shared" si="41"/>
        <v>1.5561999999999521E-4</v>
      </c>
      <c r="G650" s="280">
        <f t="shared" si="42"/>
        <v>3.6999999999953737E-7</v>
      </c>
      <c r="H650" s="280">
        <f t="shared" si="43"/>
        <v>1.1920000000012476E-5</v>
      </c>
      <c r="I650" s="280">
        <f t="shared" si="44"/>
        <v>-1.5289999999987258E-5</v>
      </c>
    </row>
    <row r="651" spans="1:9" x14ac:dyDescent="0.25">
      <c r="A651" s="1">
        <f>+'Ejercicio 8'!B664</f>
        <v>42947</v>
      </c>
      <c r="B651" s="280">
        <f>+VLOOKUP($A651,Cetes!$A$19:$M$1126,4,FALSE)/100</f>
        <v>6.9900229999999994E-2</v>
      </c>
      <c r="C651" s="280">
        <f>+VLOOKUP($A651,Cetes!$A$19:$M$1126,7,FALSE)/100</f>
        <v>7.0849349999999992E-2</v>
      </c>
      <c r="D651" s="280">
        <f>+VLOOKUP($A651,Cetes!$A$19:$M$1126,10,FALSE)/100</f>
        <v>7.1499919999999995E-2</v>
      </c>
      <c r="E651" s="280">
        <f>+VLOOKUP($A651,Cetes!$A$19:$M$1126,13,FALSE)/100</f>
        <v>7.1820789999999995E-2</v>
      </c>
      <c r="F651" s="280">
        <f t="shared" si="41"/>
        <v>-1.3370000000000049E-4</v>
      </c>
      <c r="G651" s="280">
        <f t="shared" si="42"/>
        <v>1.4942999999999207E-4</v>
      </c>
      <c r="H651" s="280">
        <f t="shared" si="43"/>
        <v>1.304499999999903E-4</v>
      </c>
      <c r="I651" s="280">
        <f t="shared" si="44"/>
        <v>1.055699999999854E-4</v>
      </c>
    </row>
    <row r="652" spans="1:9" x14ac:dyDescent="0.25">
      <c r="A652" s="1">
        <f>+'Ejercicio 8'!B665</f>
        <v>42948</v>
      </c>
      <c r="B652" s="280">
        <f>+VLOOKUP($A652,Cetes!$A$19:$M$1126,4,FALSE)/100</f>
        <v>6.9846649999999996E-2</v>
      </c>
      <c r="C652" s="280">
        <f>+VLOOKUP($A652,Cetes!$A$19:$M$1126,7,FALSE)/100</f>
        <v>7.1099880000000004E-2</v>
      </c>
      <c r="D652" s="280">
        <f>+VLOOKUP($A652,Cetes!$A$19:$M$1126,10,FALSE)/100</f>
        <v>7.1306469999999997E-2</v>
      </c>
      <c r="E652" s="280">
        <f>+VLOOKUP($A652,Cetes!$A$19:$M$1126,13,FALSE)/100</f>
        <v>7.1832220000000002E-2</v>
      </c>
      <c r="F652" s="280">
        <f t="shared" si="41"/>
        <v>-5.3579999999997519E-5</v>
      </c>
      <c r="G652" s="280">
        <f t="shared" si="42"/>
        <v>2.5053000000001269E-4</v>
      </c>
      <c r="H652" s="280">
        <f t="shared" si="43"/>
        <v>-1.9344999999999779E-4</v>
      </c>
      <c r="I652" s="280">
        <f t="shared" si="44"/>
        <v>1.1430000000006713E-5</v>
      </c>
    </row>
    <row r="653" spans="1:9" x14ac:dyDescent="0.25">
      <c r="A653" s="1">
        <f>+'Ejercicio 8'!B666</f>
        <v>42949</v>
      </c>
      <c r="B653" s="280">
        <f>+VLOOKUP($A653,Cetes!$A$19:$M$1126,4,FALSE)/100</f>
        <v>6.9900050000000005E-2</v>
      </c>
      <c r="C653" s="280">
        <f>+VLOOKUP($A653,Cetes!$A$19:$M$1126,7,FALSE)/100</f>
        <v>7.1023669999999997E-2</v>
      </c>
      <c r="D653" s="280">
        <f>+VLOOKUP($A653,Cetes!$A$19:$M$1126,10,FALSE)/100</f>
        <v>7.1340860000000006E-2</v>
      </c>
      <c r="E653" s="280">
        <f>+VLOOKUP($A653,Cetes!$A$19:$M$1126,13,FALSE)/100</f>
        <v>7.1750359999999999E-2</v>
      </c>
      <c r="F653" s="280">
        <f t="shared" si="41"/>
        <v>5.3400000000008996E-5</v>
      </c>
      <c r="G653" s="280">
        <f t="shared" si="42"/>
        <v>-7.6210000000007105E-5</v>
      </c>
      <c r="H653" s="280">
        <f t="shared" si="43"/>
        <v>3.4390000000009135E-5</v>
      </c>
      <c r="I653" s="280">
        <f t="shared" si="44"/>
        <v>-8.1860000000003041E-5</v>
      </c>
    </row>
    <row r="654" spans="1:9" x14ac:dyDescent="0.25">
      <c r="A654" s="1">
        <f>+'Ejercicio 8'!B667</f>
        <v>42950</v>
      </c>
      <c r="B654" s="280">
        <f>+VLOOKUP($A654,Cetes!$A$19:$M$1126,4,FALSE)/100</f>
        <v>6.9969290000000003E-2</v>
      </c>
      <c r="C654" s="280">
        <f>+VLOOKUP($A654,Cetes!$A$19:$M$1126,7,FALSE)/100</f>
        <v>7.1088949999999998E-2</v>
      </c>
      <c r="D654" s="280">
        <f>+VLOOKUP($A654,Cetes!$A$19:$M$1126,10,FALSE)/100</f>
        <v>7.1489629999999998E-2</v>
      </c>
      <c r="E654" s="280">
        <f>+VLOOKUP($A654,Cetes!$A$19:$M$1126,13,FALSE)/100</f>
        <v>7.1691690000000002E-2</v>
      </c>
      <c r="F654" s="280">
        <f t="shared" si="41"/>
        <v>6.9239999999998192E-5</v>
      </c>
      <c r="G654" s="280">
        <f t="shared" si="42"/>
        <v>6.5280000000000893E-5</v>
      </c>
      <c r="H654" s="280">
        <f t="shared" si="43"/>
        <v>1.4876999999999252E-4</v>
      </c>
      <c r="I654" s="280">
        <f t="shared" si="44"/>
        <v>-5.866999999999678E-5</v>
      </c>
    </row>
    <row r="655" spans="1:9" x14ac:dyDescent="0.25">
      <c r="A655" s="1">
        <f>+'Ejercicio 8'!B668</f>
        <v>42951</v>
      </c>
      <c r="B655" s="280">
        <f>+VLOOKUP($A655,Cetes!$A$19:$M$1126,4,FALSE)/100</f>
        <v>7.0011030000000002E-2</v>
      </c>
      <c r="C655" s="280">
        <f>+VLOOKUP($A655,Cetes!$A$19:$M$1126,7,FALSE)/100</f>
        <v>7.1100129999999997E-2</v>
      </c>
      <c r="D655" s="280">
        <f>+VLOOKUP($A655,Cetes!$A$19:$M$1126,10,FALSE)/100</f>
        <v>7.1399999999999991E-2</v>
      </c>
      <c r="E655" s="280">
        <f>+VLOOKUP($A655,Cetes!$A$19:$M$1126,13,FALSE)/100</f>
        <v>7.1600040000000004E-2</v>
      </c>
      <c r="F655" s="280">
        <f t="shared" si="41"/>
        <v>4.1739999999998445E-5</v>
      </c>
      <c r="G655" s="280">
        <f t="shared" si="42"/>
        <v>1.1179999999999524E-5</v>
      </c>
      <c r="H655" s="280">
        <f t="shared" si="43"/>
        <v>-8.9630000000007204E-5</v>
      </c>
      <c r="I655" s="280">
        <f t="shared" si="44"/>
        <v>-9.1649999999998677E-5</v>
      </c>
    </row>
    <row r="656" spans="1:9" x14ac:dyDescent="0.25">
      <c r="A656" s="1">
        <f>+'Ejercicio 8'!B669</f>
        <v>42954</v>
      </c>
      <c r="B656" s="280">
        <f>+VLOOKUP($A656,Cetes!$A$19:$M$1126,4,FALSE)/100</f>
        <v>6.9991070000000002E-2</v>
      </c>
      <c r="C656" s="280">
        <f>+VLOOKUP($A656,Cetes!$A$19:$M$1126,7,FALSE)/100</f>
        <v>7.111329999999999E-2</v>
      </c>
      <c r="D656" s="280">
        <f>+VLOOKUP($A656,Cetes!$A$19:$M$1126,10,FALSE)/100</f>
        <v>7.1600089999999991E-2</v>
      </c>
      <c r="E656" s="280">
        <f>+VLOOKUP($A656,Cetes!$A$19:$M$1126,13,FALSE)/100</f>
        <v>7.1485500000000007E-2</v>
      </c>
      <c r="F656" s="280">
        <f t="shared" si="41"/>
        <v>-1.9959999999999423E-5</v>
      </c>
      <c r="G656" s="280">
        <f t="shared" si="42"/>
        <v>1.316999999999291E-5</v>
      </c>
      <c r="H656" s="280">
        <f t="shared" si="43"/>
        <v>2.0008999999999999E-4</v>
      </c>
      <c r="I656" s="280">
        <f t="shared" si="44"/>
        <v>-1.1453999999999631E-4</v>
      </c>
    </row>
    <row r="657" spans="1:9" x14ac:dyDescent="0.25">
      <c r="A657" s="1">
        <f>+'Ejercicio 8'!B670</f>
        <v>42955</v>
      </c>
      <c r="B657" s="280">
        <f>+VLOOKUP($A657,Cetes!$A$19:$M$1126,4,FALSE)/100</f>
        <v>6.9639770000000004E-2</v>
      </c>
      <c r="C657" s="280">
        <f>+VLOOKUP($A657,Cetes!$A$19:$M$1126,7,FALSE)/100</f>
        <v>7.1262309999999995E-2</v>
      </c>
      <c r="D657" s="280">
        <f>+VLOOKUP($A657,Cetes!$A$19:$M$1126,10,FALSE)/100</f>
        <v>7.1599999999999997E-2</v>
      </c>
      <c r="E657" s="280">
        <f>+VLOOKUP($A657,Cetes!$A$19:$M$1126,13,FALSE)/100</f>
        <v>7.1599990000000002E-2</v>
      </c>
      <c r="F657" s="280">
        <f t="shared" si="41"/>
        <v>-3.5129999999999884E-4</v>
      </c>
      <c r="G657" s="280">
        <f t="shared" si="42"/>
        <v>1.4901000000000497E-4</v>
      </c>
      <c r="H657" s="280">
        <f t="shared" si="43"/>
        <v>-8.9999999994261337E-8</v>
      </c>
      <c r="I657" s="280">
        <f t="shared" si="44"/>
        <v>1.1448999999999487E-4</v>
      </c>
    </row>
    <row r="658" spans="1:9" x14ac:dyDescent="0.25">
      <c r="A658" s="1">
        <f>+'Ejercicio 8'!B671</f>
        <v>42956</v>
      </c>
      <c r="B658" s="280">
        <f>+VLOOKUP($A658,Cetes!$A$19:$M$1126,4,FALSE)/100</f>
        <v>6.9500670000000001E-2</v>
      </c>
      <c r="C658" s="280">
        <f>+VLOOKUP($A658,Cetes!$A$19:$M$1126,7,FALSE)/100</f>
        <v>7.1489960000000005E-2</v>
      </c>
      <c r="D658" s="280">
        <f>+VLOOKUP($A658,Cetes!$A$19:$M$1126,10,FALSE)/100</f>
        <v>7.1799910000000008E-2</v>
      </c>
      <c r="E658" s="280">
        <f>+VLOOKUP($A658,Cetes!$A$19:$M$1126,13,FALSE)/100</f>
        <v>7.1800050000000004E-2</v>
      </c>
      <c r="F658" s="280">
        <f t="shared" si="41"/>
        <v>-1.3910000000000311E-4</v>
      </c>
      <c r="G658" s="280">
        <f t="shared" si="42"/>
        <v>2.2765000000000979E-4</v>
      </c>
      <c r="H658" s="280">
        <f t="shared" si="43"/>
        <v>1.9991000000001147E-4</v>
      </c>
      <c r="I658" s="280">
        <f t="shared" si="44"/>
        <v>2.000600000000019E-4</v>
      </c>
    </row>
    <row r="659" spans="1:9" x14ac:dyDescent="0.25">
      <c r="A659" s="1">
        <f>+'Ejercicio 8'!B672</f>
        <v>42957</v>
      </c>
      <c r="B659" s="280">
        <f>+VLOOKUP($A659,Cetes!$A$19:$M$1126,4,FALSE)/100</f>
        <v>6.9177790000000003E-2</v>
      </c>
      <c r="C659" s="280">
        <f>+VLOOKUP($A659,Cetes!$A$19:$M$1126,7,FALSE)/100</f>
        <v>7.1342329999999995E-2</v>
      </c>
      <c r="D659" s="280">
        <f>+VLOOKUP($A659,Cetes!$A$19:$M$1126,10,FALSE)/100</f>
        <v>7.1601819999999997E-2</v>
      </c>
      <c r="E659" s="280">
        <f>+VLOOKUP($A659,Cetes!$A$19:$M$1126,13,FALSE)/100</f>
        <v>7.1705340000000006E-2</v>
      </c>
      <c r="F659" s="280">
        <f t="shared" si="41"/>
        <v>-3.2287999999999761E-4</v>
      </c>
      <c r="G659" s="280">
        <f t="shared" si="42"/>
        <v>-1.476300000000097E-4</v>
      </c>
      <c r="H659" s="280">
        <f t="shared" si="43"/>
        <v>-1.9809000000001187E-4</v>
      </c>
      <c r="I659" s="280">
        <f t="shared" si="44"/>
        <v>-9.4709999999997851E-5</v>
      </c>
    </row>
    <row r="660" spans="1:9" x14ac:dyDescent="0.25">
      <c r="A660" s="1">
        <f>+'Ejercicio 8'!B673</f>
        <v>42958</v>
      </c>
      <c r="B660" s="280">
        <f>+VLOOKUP($A660,Cetes!$A$19:$M$1126,4,FALSE)/100</f>
        <v>6.9600090000000003E-2</v>
      </c>
      <c r="C660" s="280">
        <f>+VLOOKUP($A660,Cetes!$A$19:$M$1126,7,FALSE)/100</f>
        <v>7.1136600000000008E-2</v>
      </c>
      <c r="D660" s="280">
        <f>+VLOOKUP($A660,Cetes!$A$19:$M$1126,10,FALSE)/100</f>
        <v>7.1632769999999998E-2</v>
      </c>
      <c r="E660" s="280">
        <f>+VLOOKUP($A660,Cetes!$A$19:$M$1126,13,FALSE)/100</f>
        <v>7.1900290000000006E-2</v>
      </c>
      <c r="F660" s="280">
        <f t="shared" si="41"/>
        <v>4.2230000000000045E-4</v>
      </c>
      <c r="G660" s="280">
        <f t="shared" si="42"/>
        <v>-2.0572999999998731E-4</v>
      </c>
      <c r="H660" s="280">
        <f t="shared" si="43"/>
        <v>3.0950000000001809E-5</v>
      </c>
      <c r="I660" s="280">
        <f t="shared" si="44"/>
        <v>1.9494999999999929E-4</v>
      </c>
    </row>
    <row r="661" spans="1:9" x14ac:dyDescent="0.25">
      <c r="A661" s="1">
        <f>+'Ejercicio 8'!B674</f>
        <v>42961</v>
      </c>
      <c r="B661" s="280">
        <f>+VLOOKUP($A661,Cetes!$A$19:$M$1126,4,FALSE)/100</f>
        <v>6.9173529999999997E-2</v>
      </c>
      <c r="C661" s="280">
        <f>+VLOOKUP($A661,Cetes!$A$19:$M$1126,7,FALSE)/100</f>
        <v>7.0992329999999992E-2</v>
      </c>
      <c r="D661" s="280">
        <f>+VLOOKUP($A661,Cetes!$A$19:$M$1126,10,FALSE)/100</f>
        <v>7.1499919999999995E-2</v>
      </c>
      <c r="E661" s="280">
        <f>+VLOOKUP($A661,Cetes!$A$19:$M$1126,13,FALSE)/100</f>
        <v>7.1742619999999993E-2</v>
      </c>
      <c r="F661" s="280">
        <f t="shared" si="41"/>
        <v>-4.2656000000000638E-4</v>
      </c>
      <c r="G661" s="280">
        <f t="shared" si="42"/>
        <v>-1.4427000000001577E-4</v>
      </c>
      <c r="H661" s="280">
        <f t="shared" si="43"/>
        <v>-1.328500000000038E-4</v>
      </c>
      <c r="I661" s="280">
        <f t="shared" si="44"/>
        <v>-1.5767000000001252E-4</v>
      </c>
    </row>
    <row r="662" spans="1:9" x14ac:dyDescent="0.25">
      <c r="A662" s="1">
        <f>+'Ejercicio 8'!B675</f>
        <v>42962</v>
      </c>
      <c r="B662" s="280">
        <f>+VLOOKUP($A662,Cetes!$A$19:$M$1126,4,FALSE)/100</f>
        <v>6.9124980000000003E-2</v>
      </c>
      <c r="C662" s="280">
        <f>+VLOOKUP($A662,Cetes!$A$19:$M$1126,7,FALSE)/100</f>
        <v>7.0944460000000001E-2</v>
      </c>
      <c r="D662" s="280">
        <f>+VLOOKUP($A662,Cetes!$A$19:$M$1126,10,FALSE)/100</f>
        <v>7.1499949999999993E-2</v>
      </c>
      <c r="E662" s="280">
        <f>+VLOOKUP($A662,Cetes!$A$19:$M$1126,13,FALSE)/100</f>
        <v>7.1900060000000002E-2</v>
      </c>
      <c r="F662" s="280">
        <f t="shared" si="41"/>
        <v>-4.8549999999994431E-5</v>
      </c>
      <c r="G662" s="280">
        <f t="shared" si="42"/>
        <v>-4.786999999999153E-5</v>
      </c>
      <c r="H662" s="280">
        <f t="shared" si="43"/>
        <v>2.9999999998087112E-8</v>
      </c>
      <c r="I662" s="280">
        <f t="shared" si="44"/>
        <v>1.5744000000000868E-4</v>
      </c>
    </row>
    <row r="663" spans="1:9" x14ac:dyDescent="0.25">
      <c r="A663" s="1">
        <f>+'Ejercicio 8'!B676</f>
        <v>42963</v>
      </c>
      <c r="B663" s="280">
        <f>+VLOOKUP($A663,Cetes!$A$19:$M$1126,4,FALSE)/100</f>
        <v>6.9000640000000002E-2</v>
      </c>
      <c r="C663" s="280">
        <f>+VLOOKUP($A663,Cetes!$A$19:$M$1126,7,FALSE)/100</f>
        <v>7.0907639999999994E-2</v>
      </c>
      <c r="D663" s="280">
        <f>+VLOOKUP($A663,Cetes!$A$19:$M$1126,10,FALSE)/100</f>
        <v>7.1389549999999996E-2</v>
      </c>
      <c r="E663" s="280">
        <f>+VLOOKUP($A663,Cetes!$A$19:$M$1126,13,FALSE)/100</f>
        <v>7.1800970000000006E-2</v>
      </c>
      <c r="F663" s="280">
        <f t="shared" si="41"/>
        <v>-1.2434000000000056E-4</v>
      </c>
      <c r="G663" s="280">
        <f t="shared" si="42"/>
        <v>-3.6820000000006847E-5</v>
      </c>
      <c r="H663" s="280">
        <f t="shared" si="43"/>
        <v>-1.1039999999999661E-4</v>
      </c>
      <c r="I663" s="280">
        <f t="shared" si="44"/>
        <v>-9.9089999999996126E-5</v>
      </c>
    </row>
    <row r="664" spans="1:9" x14ac:dyDescent="0.25">
      <c r="A664" s="1">
        <f>+'Ejercicio 8'!B677</f>
        <v>42964</v>
      </c>
      <c r="B664" s="280">
        <f>+VLOOKUP($A664,Cetes!$A$19:$M$1126,4,FALSE)/100</f>
        <v>6.9045229999999999E-2</v>
      </c>
      <c r="C664" s="280">
        <f>+VLOOKUP($A664,Cetes!$A$19:$M$1126,7,FALSE)/100</f>
        <v>7.0991399999999996E-2</v>
      </c>
      <c r="D664" s="280">
        <f>+VLOOKUP($A664,Cetes!$A$19:$M$1126,10,FALSE)/100</f>
        <v>7.1599849999999993E-2</v>
      </c>
      <c r="E664" s="280">
        <f>+VLOOKUP($A664,Cetes!$A$19:$M$1126,13,FALSE)/100</f>
        <v>7.1998850000000003E-2</v>
      </c>
      <c r="F664" s="280">
        <f t="shared" si="41"/>
        <v>4.4589999999997132E-5</v>
      </c>
      <c r="G664" s="280">
        <f t="shared" si="42"/>
        <v>8.3760000000002166E-5</v>
      </c>
      <c r="H664" s="280">
        <f t="shared" si="43"/>
        <v>2.102999999999966E-4</v>
      </c>
      <c r="I664" s="280">
        <f t="shared" si="44"/>
        <v>1.978799999999975E-4</v>
      </c>
    </row>
    <row r="665" spans="1:9" x14ac:dyDescent="0.25">
      <c r="A665" s="1">
        <f>+'Ejercicio 8'!B678</f>
        <v>42965</v>
      </c>
      <c r="B665" s="280">
        <f>+VLOOKUP($A665,Cetes!$A$19:$M$1126,4,FALSE)/100</f>
        <v>6.9080059999999999E-2</v>
      </c>
      <c r="C665" s="280">
        <f>+VLOOKUP($A665,Cetes!$A$19:$M$1126,7,FALSE)/100</f>
        <v>7.0994890000000005E-2</v>
      </c>
      <c r="D665" s="280">
        <f>+VLOOKUP($A665,Cetes!$A$19:$M$1126,10,FALSE)/100</f>
        <v>7.153938E-2</v>
      </c>
      <c r="E665" s="280">
        <f>+VLOOKUP($A665,Cetes!$A$19:$M$1126,13,FALSE)/100</f>
        <v>7.1862309999999999E-2</v>
      </c>
      <c r="F665" s="280">
        <f t="shared" si="41"/>
        <v>3.4829999999999584E-5</v>
      </c>
      <c r="G665" s="280">
        <f t="shared" si="42"/>
        <v>3.4900000000087639E-6</v>
      </c>
      <c r="H665" s="280">
        <f t="shared" si="43"/>
        <v>-6.0469999999993029E-5</v>
      </c>
      <c r="I665" s="280">
        <f t="shared" si="44"/>
        <v>-1.3654000000000444E-4</v>
      </c>
    </row>
    <row r="666" spans="1:9" x14ac:dyDescent="0.25">
      <c r="A666" s="1">
        <f>+'Ejercicio 8'!B679</f>
        <v>42968</v>
      </c>
      <c r="B666" s="280">
        <f>+VLOOKUP($A666,Cetes!$A$19:$M$1126,4,FALSE)/100</f>
        <v>6.9343089999999996E-2</v>
      </c>
      <c r="C666" s="280">
        <f>+VLOOKUP($A666,Cetes!$A$19:$M$1126,7,FALSE)/100</f>
        <v>7.09645E-2</v>
      </c>
      <c r="D666" s="280">
        <f>+VLOOKUP($A666,Cetes!$A$19:$M$1126,10,FALSE)/100</f>
        <v>7.157819E-2</v>
      </c>
      <c r="E666" s="280">
        <f>+VLOOKUP($A666,Cetes!$A$19:$M$1126,13,FALSE)/100</f>
        <v>7.1924070000000007E-2</v>
      </c>
      <c r="F666" s="280">
        <f t="shared" si="41"/>
        <v>2.6302999999999743E-4</v>
      </c>
      <c r="G666" s="280">
        <f t="shared" si="42"/>
        <v>-3.0390000000005135E-5</v>
      </c>
      <c r="H666" s="280">
        <f t="shared" si="43"/>
        <v>3.8810000000000233E-5</v>
      </c>
      <c r="I666" s="280">
        <f t="shared" si="44"/>
        <v>6.176000000000792E-5</v>
      </c>
    </row>
    <row r="667" spans="1:9" x14ac:dyDescent="0.25">
      <c r="A667" s="1">
        <f>+'Ejercicio 8'!B680</f>
        <v>42969</v>
      </c>
      <c r="B667" s="280">
        <f>+VLOOKUP($A667,Cetes!$A$19:$M$1126,4,FALSE)/100</f>
        <v>6.8889699999999998E-2</v>
      </c>
      <c r="C667" s="280">
        <f>+VLOOKUP($A667,Cetes!$A$19:$M$1126,7,FALSE)/100</f>
        <v>7.0976059999999994E-2</v>
      </c>
      <c r="D667" s="280">
        <f>+VLOOKUP($A667,Cetes!$A$19:$M$1126,10,FALSE)/100</f>
        <v>7.1499960000000001E-2</v>
      </c>
      <c r="E667" s="280">
        <f>+VLOOKUP($A667,Cetes!$A$19:$M$1126,13,FALSE)/100</f>
        <v>7.1800050000000004E-2</v>
      </c>
      <c r="F667" s="280">
        <f t="shared" si="41"/>
        <v>-4.5338999999999796E-4</v>
      </c>
      <c r="G667" s="280">
        <f t="shared" si="42"/>
        <v>1.1559999999993797E-5</v>
      </c>
      <c r="H667" s="280">
        <f t="shared" si="43"/>
        <v>-7.8229999999998578E-5</v>
      </c>
      <c r="I667" s="280">
        <f t="shared" si="44"/>
        <v>-1.2402000000000246E-4</v>
      </c>
    </row>
    <row r="668" spans="1:9" x14ac:dyDescent="0.25">
      <c r="A668" s="1">
        <f>+'Ejercicio 8'!B681</f>
        <v>42970</v>
      </c>
      <c r="B668" s="280">
        <f>+VLOOKUP($A668,Cetes!$A$19:$M$1126,4,FALSE)/100</f>
        <v>6.9131010000000007E-2</v>
      </c>
      <c r="C668" s="280">
        <f>+VLOOKUP($A668,Cetes!$A$19:$M$1126,7,FALSE)/100</f>
        <v>7.0909390000000003E-2</v>
      </c>
      <c r="D668" s="280">
        <f>+VLOOKUP($A668,Cetes!$A$19:$M$1126,10,FALSE)/100</f>
        <v>7.1405940000000001E-2</v>
      </c>
      <c r="E668" s="280">
        <f>+VLOOKUP($A668,Cetes!$A$19:$M$1126,13,FALSE)/100</f>
        <v>7.1799950000000001E-2</v>
      </c>
      <c r="F668" s="280">
        <f t="shared" si="41"/>
        <v>2.4131000000000846E-4</v>
      </c>
      <c r="G668" s="280">
        <f t="shared" si="42"/>
        <v>-6.6669999999990903E-5</v>
      </c>
      <c r="H668" s="280">
        <f t="shared" si="43"/>
        <v>-9.4020000000000215E-5</v>
      </c>
      <c r="I668" s="280">
        <f t="shared" si="44"/>
        <v>-1.0000000000287557E-7</v>
      </c>
    </row>
    <row r="669" spans="1:9" x14ac:dyDescent="0.25">
      <c r="A669" s="1">
        <f>+'Ejercicio 8'!B682</f>
        <v>42971</v>
      </c>
      <c r="B669" s="280">
        <f>+VLOOKUP($A669,Cetes!$A$19:$M$1126,4,FALSE)/100</f>
        <v>6.9164790000000004E-2</v>
      </c>
      <c r="C669" s="280">
        <f>+VLOOKUP($A669,Cetes!$A$19:$M$1126,7,FALSE)/100</f>
        <v>7.0964749999999993E-2</v>
      </c>
      <c r="D669" s="280">
        <f>+VLOOKUP($A669,Cetes!$A$19:$M$1126,10,FALSE)/100</f>
        <v>7.1404679999999998E-2</v>
      </c>
      <c r="E669" s="280">
        <f>+VLOOKUP($A669,Cetes!$A$19:$M$1126,13,FALSE)/100</f>
        <v>7.1886480000000003E-2</v>
      </c>
      <c r="F669" s="280">
        <f t="shared" si="41"/>
        <v>3.3779999999997146E-5</v>
      </c>
      <c r="G669" s="280">
        <f t="shared" si="42"/>
        <v>5.5359999999990417E-5</v>
      </c>
      <c r="H669" s="280">
        <f t="shared" si="43"/>
        <v>-1.2600000000029254E-6</v>
      </c>
      <c r="I669" s="280">
        <f t="shared" si="44"/>
        <v>8.6530000000001328E-5</v>
      </c>
    </row>
    <row r="670" spans="1:9" x14ac:dyDescent="0.25">
      <c r="A670" s="1">
        <f>+'Ejercicio 8'!B683</f>
        <v>42972</v>
      </c>
      <c r="B670" s="280">
        <f>+VLOOKUP($A670,Cetes!$A$19:$M$1126,4,FALSE)/100</f>
        <v>6.9074669999999991E-2</v>
      </c>
      <c r="C670" s="280">
        <f>+VLOOKUP($A670,Cetes!$A$19:$M$1126,7,FALSE)/100</f>
        <v>7.0955530000000003E-2</v>
      </c>
      <c r="D670" s="280">
        <f>+VLOOKUP($A670,Cetes!$A$19:$M$1126,10,FALSE)/100</f>
        <v>7.1400030000000003E-2</v>
      </c>
      <c r="E670" s="280">
        <f>+VLOOKUP($A670,Cetes!$A$19:$M$1126,13,FALSE)/100</f>
        <v>7.1733400000000003E-2</v>
      </c>
      <c r="F670" s="280">
        <f t="shared" si="41"/>
        <v>-9.0120000000012968E-5</v>
      </c>
      <c r="G670" s="280">
        <f t="shared" si="42"/>
        <v>-9.219999999990347E-6</v>
      </c>
      <c r="H670" s="280">
        <f t="shared" si="43"/>
        <v>-4.649999999994936E-6</v>
      </c>
      <c r="I670" s="280">
        <f t="shared" si="44"/>
        <v>-1.5307999999999988E-4</v>
      </c>
    </row>
    <row r="671" spans="1:9" x14ac:dyDescent="0.25">
      <c r="A671" s="1">
        <f>+'Ejercicio 8'!B684</f>
        <v>42975</v>
      </c>
      <c r="B671" s="280">
        <f>+VLOOKUP($A671,Cetes!$A$19:$M$1126,4,FALSE)/100</f>
        <v>6.9143259999999998E-2</v>
      </c>
      <c r="C671" s="280">
        <f>+VLOOKUP($A671,Cetes!$A$19:$M$1126,7,FALSE)/100</f>
        <v>7.1060399999999996E-2</v>
      </c>
      <c r="D671" s="280">
        <f>+VLOOKUP($A671,Cetes!$A$19:$M$1126,10,FALSE)/100</f>
        <v>7.139999000000001E-2</v>
      </c>
      <c r="E671" s="280">
        <f>+VLOOKUP($A671,Cetes!$A$19:$M$1126,13,FALSE)/100</f>
        <v>7.1787729999999994E-2</v>
      </c>
      <c r="F671" s="280">
        <f t="shared" si="41"/>
        <v>6.8590000000007256E-5</v>
      </c>
      <c r="G671" s="280">
        <f t="shared" si="42"/>
        <v>1.0486999999999302E-4</v>
      </c>
      <c r="H671" s="280">
        <f t="shared" si="43"/>
        <v>-3.9999999992823554E-8</v>
      </c>
      <c r="I671" s="280">
        <f t="shared" si="44"/>
        <v>5.432999999999133E-5</v>
      </c>
    </row>
    <row r="672" spans="1:9" x14ac:dyDescent="0.25">
      <c r="A672" s="1">
        <f>+'Ejercicio 8'!B685</f>
        <v>42976</v>
      </c>
      <c r="B672" s="280">
        <f>+VLOOKUP($A672,Cetes!$A$19:$M$1126,4,FALSE)/100</f>
        <v>6.9150240000000002E-2</v>
      </c>
      <c r="C672" s="280">
        <f>+VLOOKUP($A672,Cetes!$A$19:$M$1126,7,FALSE)/100</f>
        <v>7.1099880000000004E-2</v>
      </c>
      <c r="D672" s="280">
        <f>+VLOOKUP($A672,Cetes!$A$19:$M$1126,10,FALSE)/100</f>
        <v>7.1446769999999993E-2</v>
      </c>
      <c r="E672" s="280">
        <f>+VLOOKUP($A672,Cetes!$A$19:$M$1126,13,FALSE)/100</f>
        <v>7.1878259999999999E-2</v>
      </c>
      <c r="F672" s="280">
        <f t="shared" si="41"/>
        <v>6.98000000000365E-6</v>
      </c>
      <c r="G672" s="280">
        <f t="shared" si="42"/>
        <v>3.9480000000008397E-5</v>
      </c>
      <c r="H672" s="280">
        <f t="shared" si="43"/>
        <v>4.6779999999982391E-5</v>
      </c>
      <c r="I672" s="280">
        <f t="shared" si="44"/>
        <v>9.0530000000005328E-5</v>
      </c>
    </row>
    <row r="673" spans="1:9" x14ac:dyDescent="0.25">
      <c r="A673" s="1">
        <f>+'Ejercicio 8'!B686</f>
        <v>42977</v>
      </c>
      <c r="B673" s="280">
        <f>+VLOOKUP($A673,Cetes!$A$19:$M$1126,4,FALSE)/100</f>
        <v>6.9442909999999997E-2</v>
      </c>
      <c r="C673" s="280">
        <f>+VLOOKUP($A673,Cetes!$A$19:$M$1126,7,FALSE)/100</f>
        <v>7.1093290000000003E-2</v>
      </c>
      <c r="D673" s="280">
        <f>+VLOOKUP($A673,Cetes!$A$19:$M$1126,10,FALSE)/100</f>
        <v>7.1425050000000004E-2</v>
      </c>
      <c r="E673" s="280">
        <f>+VLOOKUP($A673,Cetes!$A$19:$M$1126,13,FALSE)/100</f>
        <v>7.184894E-2</v>
      </c>
      <c r="F673" s="280">
        <f t="shared" si="41"/>
        <v>2.9266999999999488E-4</v>
      </c>
      <c r="G673" s="280">
        <f t="shared" si="42"/>
        <v>-6.5900000000007619E-6</v>
      </c>
      <c r="H673" s="280">
        <f t="shared" si="43"/>
        <v>-2.171999999998897E-5</v>
      </c>
      <c r="I673" s="280">
        <f t="shared" si="44"/>
        <v>-2.9319999999999347E-5</v>
      </c>
    </row>
    <row r="674" spans="1:9" x14ac:dyDescent="0.25">
      <c r="A674" s="1">
        <f>+'Ejercicio 8'!B687</f>
        <v>42978</v>
      </c>
      <c r="B674" s="280">
        <f>+VLOOKUP($A674,Cetes!$A$19:$M$1126,4,FALSE)/100</f>
        <v>6.9325940000000003E-2</v>
      </c>
      <c r="C674" s="280">
        <f>+VLOOKUP($A674,Cetes!$A$19:$M$1126,7,FALSE)/100</f>
        <v>7.1000010000000002E-2</v>
      </c>
      <c r="D674" s="280">
        <f>+VLOOKUP($A674,Cetes!$A$19:$M$1126,10,FALSE)/100</f>
        <v>7.1559709999999999E-2</v>
      </c>
      <c r="E674" s="280">
        <f>+VLOOKUP($A674,Cetes!$A$19:$M$1126,13,FALSE)/100</f>
        <v>7.1627929999999992E-2</v>
      </c>
      <c r="F674" s="280">
        <f t="shared" si="41"/>
        <v>-1.1696999999999402E-4</v>
      </c>
      <c r="G674" s="280">
        <f t="shared" si="42"/>
        <v>-9.328000000000114E-5</v>
      </c>
      <c r="H674" s="280">
        <f t="shared" si="43"/>
        <v>1.3465999999999478E-4</v>
      </c>
      <c r="I674" s="280">
        <f t="shared" si="44"/>
        <v>-2.2101000000000759E-4</v>
      </c>
    </row>
    <row r="675" spans="1:9" x14ac:dyDescent="0.25">
      <c r="A675" s="1">
        <f>+'Ejercicio 8'!B688</f>
        <v>42979</v>
      </c>
      <c r="B675" s="280">
        <f>+VLOOKUP($A675,Cetes!$A$19:$M$1126,4,FALSE)/100</f>
        <v>7.0042019999999997E-2</v>
      </c>
      <c r="C675" s="280">
        <f>+VLOOKUP($A675,Cetes!$A$19:$M$1126,7,FALSE)/100</f>
        <v>7.1015200000000001E-2</v>
      </c>
      <c r="D675" s="280">
        <f>+VLOOKUP($A675,Cetes!$A$19:$M$1126,10,FALSE)/100</f>
        <v>7.160554999999999E-2</v>
      </c>
      <c r="E675" s="280">
        <f>+VLOOKUP($A675,Cetes!$A$19:$M$1126,13,FALSE)/100</f>
        <v>7.1800000000000003E-2</v>
      </c>
      <c r="F675" s="280">
        <f t="shared" si="41"/>
        <v>7.1607999999999394E-4</v>
      </c>
      <c r="G675" s="280">
        <f t="shared" si="42"/>
        <v>1.518999999999826E-5</v>
      </c>
      <c r="H675" s="280">
        <f t="shared" si="43"/>
        <v>4.5839999999991443E-5</v>
      </c>
      <c r="I675" s="280">
        <f t="shared" si="44"/>
        <v>1.7207000000001027E-4</v>
      </c>
    </row>
    <row r="676" spans="1:9" x14ac:dyDescent="0.25">
      <c r="A676" s="1">
        <f>+'Ejercicio 8'!B689</f>
        <v>42982</v>
      </c>
      <c r="B676" s="280">
        <f>+VLOOKUP($A676,Cetes!$A$19:$M$1126,4,FALSE)/100</f>
        <v>7.0038000000000003E-2</v>
      </c>
      <c r="C676" s="280">
        <f>+VLOOKUP($A676,Cetes!$A$19:$M$1126,7,FALSE)/100</f>
        <v>7.0991899999999997E-2</v>
      </c>
      <c r="D676" s="280">
        <f>+VLOOKUP($A676,Cetes!$A$19:$M$1126,10,FALSE)/100</f>
        <v>7.1557159999999995E-2</v>
      </c>
      <c r="E676" s="280">
        <f>+VLOOKUP($A676,Cetes!$A$19:$M$1126,13,FALSE)/100</f>
        <v>7.1791779999999999E-2</v>
      </c>
      <c r="F676" s="280">
        <f t="shared" si="41"/>
        <v>-4.0199999999934732E-6</v>
      </c>
      <c r="G676" s="280">
        <f t="shared" si="42"/>
        <v>-2.3300000000003873E-5</v>
      </c>
      <c r="H676" s="280">
        <f t="shared" si="43"/>
        <v>-4.8389999999995381E-5</v>
      </c>
      <c r="I676" s="280">
        <f t="shared" si="44"/>
        <v>-8.2200000000032247E-6</v>
      </c>
    </row>
    <row r="677" spans="1:9" x14ac:dyDescent="0.25">
      <c r="A677" s="1">
        <f>+'Ejercicio 8'!B690</f>
        <v>42983</v>
      </c>
      <c r="B677" s="280">
        <f>+VLOOKUP($A677,Cetes!$A$19:$M$1126,4,FALSE)/100</f>
        <v>6.9799269999999997E-2</v>
      </c>
      <c r="C677" s="280">
        <f>+VLOOKUP($A677,Cetes!$A$19:$M$1126,7,FALSE)/100</f>
        <v>7.0899870000000004E-2</v>
      </c>
      <c r="D677" s="280">
        <f>+VLOOKUP($A677,Cetes!$A$19:$M$1126,10,FALSE)/100</f>
        <v>7.1599999999999997E-2</v>
      </c>
      <c r="E677" s="280">
        <f>+VLOOKUP($A677,Cetes!$A$19:$M$1126,13,FALSE)/100</f>
        <v>7.1800059999999999E-2</v>
      </c>
      <c r="F677" s="280">
        <f t="shared" si="41"/>
        <v>-2.3873000000000644E-4</v>
      </c>
      <c r="G677" s="280">
        <f t="shared" si="42"/>
        <v>-9.2029999999992951E-5</v>
      </c>
      <c r="H677" s="280">
        <f t="shared" si="43"/>
        <v>4.2840000000002321E-5</v>
      </c>
      <c r="I677" s="280">
        <f t="shared" si="44"/>
        <v>8.279999999999399E-6</v>
      </c>
    </row>
    <row r="678" spans="1:9" x14ac:dyDescent="0.25">
      <c r="A678" s="1">
        <f>+'Ejercicio 8'!B691</f>
        <v>42984</v>
      </c>
      <c r="B678" s="280">
        <f>+VLOOKUP($A678,Cetes!$A$19:$M$1126,4,FALSE)/100</f>
        <v>7.2971969999999997E-2</v>
      </c>
      <c r="C678" s="280">
        <f>+VLOOKUP($A678,Cetes!$A$19:$M$1126,7,FALSE)/100</f>
        <v>7.1733980000000003E-2</v>
      </c>
      <c r="D678" s="280">
        <f>+VLOOKUP($A678,Cetes!$A$19:$M$1126,10,FALSE)/100</f>
        <v>7.2006810000000004E-2</v>
      </c>
      <c r="E678" s="280">
        <f>+VLOOKUP($A678,Cetes!$A$19:$M$1126,13,FALSE)/100</f>
        <v>7.2008780000000008E-2</v>
      </c>
      <c r="F678" s="280">
        <f t="shared" si="41"/>
        <v>3.1727000000000005E-3</v>
      </c>
      <c r="G678" s="280">
        <f t="shared" si="42"/>
        <v>8.3410999999999902E-4</v>
      </c>
      <c r="H678" s="280">
        <f t="shared" si="43"/>
        <v>4.0681000000000744E-4</v>
      </c>
      <c r="I678" s="280">
        <f t="shared" si="44"/>
        <v>2.0872000000000945E-4</v>
      </c>
    </row>
    <row r="679" spans="1:9" x14ac:dyDescent="0.25">
      <c r="A679" s="1">
        <f>+'Ejercicio 8'!B692</f>
        <v>42985</v>
      </c>
      <c r="B679" s="280">
        <f>+VLOOKUP($A679,Cetes!$A$19:$M$1126,4,FALSE)/100</f>
        <v>7.0022580000000001E-2</v>
      </c>
      <c r="C679" s="280">
        <f>+VLOOKUP($A679,Cetes!$A$19:$M$1126,7,FALSE)/100</f>
        <v>7.0805300000000002E-2</v>
      </c>
      <c r="D679" s="280">
        <f>+VLOOKUP($A679,Cetes!$A$19:$M$1126,10,FALSE)/100</f>
        <v>7.1315049999999991E-2</v>
      </c>
      <c r="E679" s="280">
        <f>+VLOOKUP($A679,Cetes!$A$19:$M$1126,13,FALSE)/100</f>
        <v>7.1577269999999998E-2</v>
      </c>
      <c r="F679" s="280">
        <f t="shared" si="41"/>
        <v>-2.9493899999999962E-3</v>
      </c>
      <c r="G679" s="280">
        <f t="shared" si="42"/>
        <v>-9.2868000000000117E-4</v>
      </c>
      <c r="H679" s="280">
        <f t="shared" si="43"/>
        <v>-6.9176000000001348E-4</v>
      </c>
      <c r="I679" s="280">
        <f t="shared" si="44"/>
        <v>-4.3151000000000994E-4</v>
      </c>
    </row>
    <row r="680" spans="1:9" x14ac:dyDescent="0.25">
      <c r="A680" s="1">
        <f>+'Ejercicio 8'!B693</f>
        <v>42986</v>
      </c>
      <c r="B680" s="280">
        <f>+VLOOKUP($A680,Cetes!$A$19:$M$1126,4,FALSE)/100</f>
        <v>7.0029889999999997E-2</v>
      </c>
      <c r="C680" s="280">
        <f>+VLOOKUP($A680,Cetes!$A$19:$M$1126,7,FALSE)/100</f>
        <v>7.0854860000000006E-2</v>
      </c>
      <c r="D680" s="280">
        <f>+VLOOKUP($A680,Cetes!$A$19:$M$1126,10,FALSE)/100</f>
        <v>7.136526E-2</v>
      </c>
      <c r="E680" s="280">
        <f>+VLOOKUP($A680,Cetes!$A$19:$M$1126,13,FALSE)/100</f>
        <v>7.1592260000000005E-2</v>
      </c>
      <c r="F680" s="280">
        <f t="shared" si="41"/>
        <v>7.309999999996486E-6</v>
      </c>
      <c r="G680" s="280">
        <f t="shared" si="42"/>
        <v>4.9560000000004045E-5</v>
      </c>
      <c r="H680" s="280">
        <f t="shared" si="43"/>
        <v>5.0210000000008859E-5</v>
      </c>
      <c r="I680" s="280">
        <f t="shared" si="44"/>
        <v>1.4990000000006387E-5</v>
      </c>
    </row>
    <row r="681" spans="1:9" x14ac:dyDescent="0.25">
      <c r="A681" s="1">
        <f>+'Ejercicio 8'!B694</f>
        <v>42989</v>
      </c>
      <c r="B681" s="280">
        <f>+VLOOKUP($A681,Cetes!$A$19:$M$1126,4,FALSE)/100</f>
        <v>7.0127330000000002E-2</v>
      </c>
      <c r="C681" s="280">
        <f>+VLOOKUP($A681,Cetes!$A$19:$M$1126,7,FALSE)/100</f>
        <v>7.0851910000000004E-2</v>
      </c>
      <c r="D681" s="280">
        <f>+VLOOKUP($A681,Cetes!$A$19:$M$1126,10,FALSE)/100</f>
        <v>7.1426100000000006E-2</v>
      </c>
      <c r="E681" s="280">
        <f>+VLOOKUP($A681,Cetes!$A$19:$M$1126,13,FALSE)/100</f>
        <v>7.1729279999999992E-2</v>
      </c>
      <c r="F681" s="280">
        <f t="shared" si="41"/>
        <v>9.744000000000419E-5</v>
      </c>
      <c r="G681" s="280">
        <f t="shared" si="42"/>
        <v>-2.9500000000015625E-6</v>
      </c>
      <c r="H681" s="280">
        <f t="shared" si="43"/>
        <v>6.0840000000006444E-5</v>
      </c>
      <c r="I681" s="280">
        <f t="shared" si="44"/>
        <v>1.3701999999998771E-4</v>
      </c>
    </row>
    <row r="682" spans="1:9" x14ac:dyDescent="0.25">
      <c r="A682" s="1">
        <f>+'Ejercicio 8'!B695</f>
        <v>42990</v>
      </c>
      <c r="B682" s="280">
        <f>+VLOOKUP($A682,Cetes!$A$19:$M$1126,4,FALSE)/100</f>
        <v>6.9538710000000004E-2</v>
      </c>
      <c r="C682" s="280">
        <f>+VLOOKUP($A682,Cetes!$A$19:$M$1126,7,FALSE)/100</f>
        <v>7.1096850000000003E-2</v>
      </c>
      <c r="D682" s="280">
        <f>+VLOOKUP($A682,Cetes!$A$19:$M$1126,10,FALSE)/100</f>
        <v>7.1399470000000007E-2</v>
      </c>
      <c r="E682" s="280">
        <f>+VLOOKUP($A682,Cetes!$A$19:$M$1126,13,FALSE)/100</f>
        <v>7.1799979999999999E-2</v>
      </c>
      <c r="F682" s="280">
        <f t="shared" si="41"/>
        <v>-5.8861999999999803E-4</v>
      </c>
      <c r="G682" s="280">
        <f t="shared" si="42"/>
        <v>2.4493999999999905E-4</v>
      </c>
      <c r="H682" s="280">
        <f t="shared" si="43"/>
        <v>-2.6629999999999709E-5</v>
      </c>
      <c r="I682" s="280">
        <f t="shared" si="44"/>
        <v>7.0700000000006868E-5</v>
      </c>
    </row>
    <row r="683" spans="1:9" x14ac:dyDescent="0.25">
      <c r="A683" s="1">
        <f>+'Ejercicio 8'!B696</f>
        <v>42991</v>
      </c>
      <c r="B683" s="280">
        <f>+VLOOKUP($A683,Cetes!$A$19:$M$1126,4,FALSE)/100</f>
        <v>7.0076639999999996E-2</v>
      </c>
      <c r="C683" s="280">
        <f>+VLOOKUP($A683,Cetes!$A$19:$M$1126,7,FALSE)/100</f>
        <v>7.0874800000000002E-2</v>
      </c>
      <c r="D683" s="280">
        <f>+VLOOKUP($A683,Cetes!$A$19:$M$1126,10,FALSE)/100</f>
        <v>7.1400019999999995E-2</v>
      </c>
      <c r="E683" s="280">
        <f>+VLOOKUP($A683,Cetes!$A$19:$M$1126,13,FALSE)/100</f>
        <v>7.1700810000000004E-2</v>
      </c>
      <c r="F683" s="280">
        <f t="shared" si="41"/>
        <v>5.3792999999999203E-4</v>
      </c>
      <c r="G683" s="280">
        <f t="shared" si="42"/>
        <v>-2.2205000000000141E-4</v>
      </c>
      <c r="H683" s="280">
        <f t="shared" si="43"/>
        <v>5.4999999998806004E-7</v>
      </c>
      <c r="I683" s="280">
        <f t="shared" si="44"/>
        <v>-9.9169999999995651E-5</v>
      </c>
    </row>
    <row r="684" spans="1:9" x14ac:dyDescent="0.25">
      <c r="A684" s="1">
        <f>+'Ejercicio 8'!B697</f>
        <v>42992</v>
      </c>
      <c r="B684" s="280">
        <f>+VLOOKUP($A684,Cetes!$A$19:$M$1126,4,FALSE)/100</f>
        <v>7.0030380000000003E-2</v>
      </c>
      <c r="C684" s="280">
        <f>+VLOOKUP($A684,Cetes!$A$19:$M$1126,7,FALSE)/100</f>
        <v>7.0683559999999993E-2</v>
      </c>
      <c r="D684" s="280">
        <f>+VLOOKUP($A684,Cetes!$A$19:$M$1126,10,FALSE)/100</f>
        <v>7.1400019999999995E-2</v>
      </c>
      <c r="E684" s="280">
        <f>+VLOOKUP($A684,Cetes!$A$19:$M$1126,13,FALSE)/100</f>
        <v>7.17E-2</v>
      </c>
      <c r="F684" s="280">
        <f t="shared" si="41"/>
        <v>-4.6259999999992418E-5</v>
      </c>
      <c r="G684" s="280">
        <f t="shared" si="42"/>
        <v>-1.9124000000000918E-4</v>
      </c>
      <c r="H684" s="280">
        <f t="shared" si="43"/>
        <v>0</v>
      </c>
      <c r="I684" s="280">
        <f t="shared" si="44"/>
        <v>-8.1000000000386319E-7</v>
      </c>
    </row>
    <row r="685" spans="1:9" x14ac:dyDescent="0.25">
      <c r="A685" s="1">
        <f>+'Ejercicio 8'!B698</f>
        <v>42993</v>
      </c>
      <c r="B685" s="280">
        <f>+VLOOKUP($A685,Cetes!$A$19:$M$1126,4,FALSE)/100</f>
        <v>7.0105349999999997E-2</v>
      </c>
      <c r="C685" s="280">
        <f>+VLOOKUP($A685,Cetes!$A$19:$M$1126,7,FALSE)/100</f>
        <v>7.0733470000000007E-2</v>
      </c>
      <c r="D685" s="280">
        <f>+VLOOKUP($A685,Cetes!$A$19:$M$1126,10,FALSE)/100</f>
        <v>7.1317829999999999E-2</v>
      </c>
      <c r="E685" s="280">
        <f>+VLOOKUP($A685,Cetes!$A$19:$M$1126,13,FALSE)/100</f>
        <v>7.1906200000000003E-2</v>
      </c>
      <c r="F685" s="280">
        <f t="shared" si="41"/>
        <v>7.4969999999993653E-5</v>
      </c>
      <c r="G685" s="280">
        <f t="shared" si="42"/>
        <v>4.991000000001411E-5</v>
      </c>
      <c r="H685" s="280">
        <f t="shared" si="43"/>
        <v>-8.2189999999995877E-5</v>
      </c>
      <c r="I685" s="280">
        <f t="shared" si="44"/>
        <v>2.062000000000036E-4</v>
      </c>
    </row>
    <row r="686" spans="1:9" x14ac:dyDescent="0.25">
      <c r="A686" s="1">
        <f>+'Ejercicio 8'!B699</f>
        <v>42996</v>
      </c>
      <c r="B686" s="280">
        <f>+VLOOKUP($A686,Cetes!$A$19:$M$1126,4,FALSE)/100</f>
        <v>6.9980470000000003E-2</v>
      </c>
      <c r="C686" s="280">
        <f>+VLOOKUP($A686,Cetes!$A$19:$M$1126,7,FALSE)/100</f>
        <v>7.0699949999999998E-2</v>
      </c>
      <c r="D686" s="280">
        <f>+VLOOKUP($A686,Cetes!$A$19:$M$1126,10,FALSE)/100</f>
        <v>7.1476289999999998E-2</v>
      </c>
      <c r="E686" s="280">
        <f>+VLOOKUP($A686,Cetes!$A$19:$M$1126,13,FALSE)/100</f>
        <v>7.1699979999999996E-2</v>
      </c>
      <c r="F686" s="280">
        <f t="shared" si="41"/>
        <v>-1.2487999999999388E-4</v>
      </c>
      <c r="G686" s="280">
        <f t="shared" si="42"/>
        <v>-3.3520000000009098E-5</v>
      </c>
      <c r="H686" s="280">
        <f t="shared" si="43"/>
        <v>1.5845999999999916E-4</v>
      </c>
      <c r="I686" s="280">
        <f t="shared" si="44"/>
        <v>-2.0622000000000695E-4</v>
      </c>
    </row>
    <row r="687" spans="1:9" x14ac:dyDescent="0.25">
      <c r="A687" s="1">
        <f>+'Ejercicio 8'!B700</f>
        <v>42997</v>
      </c>
      <c r="B687" s="280">
        <f>+VLOOKUP($A687,Cetes!$A$19:$M$1126,4,FALSE)/100</f>
        <v>6.9728209999999999E-2</v>
      </c>
      <c r="C687" s="280">
        <f>+VLOOKUP($A687,Cetes!$A$19:$M$1126,7,FALSE)/100</f>
        <v>7.0599889999999998E-2</v>
      </c>
      <c r="D687" s="280">
        <f>+VLOOKUP($A687,Cetes!$A$19:$M$1126,10,FALSE)/100</f>
        <v>7.1377259999999998E-2</v>
      </c>
      <c r="E687" s="280">
        <f>+VLOOKUP($A687,Cetes!$A$19:$M$1126,13,FALSE)/100</f>
        <v>7.1670020000000001E-2</v>
      </c>
      <c r="F687" s="280">
        <f t="shared" si="41"/>
        <v>-2.5226000000000415E-4</v>
      </c>
      <c r="G687" s="280">
        <f t="shared" si="42"/>
        <v>-1.0005999999999904E-4</v>
      </c>
      <c r="H687" s="280">
        <f t="shared" si="43"/>
        <v>-9.9029999999999951E-5</v>
      </c>
      <c r="I687" s="280">
        <f t="shared" si="44"/>
        <v>-2.9959999999995546E-5</v>
      </c>
    </row>
    <row r="688" spans="1:9" x14ac:dyDescent="0.25">
      <c r="A688" s="1">
        <f>+'Ejercicio 8'!B701</f>
        <v>42998</v>
      </c>
      <c r="B688" s="280">
        <f>+VLOOKUP($A688,Cetes!$A$19:$M$1126,4,FALSE)/100</f>
        <v>6.9786169999999995E-2</v>
      </c>
      <c r="C688" s="280">
        <f>+VLOOKUP($A688,Cetes!$A$19:$M$1126,7,FALSE)/100</f>
        <v>7.0553900000000003E-2</v>
      </c>
      <c r="D688" s="280">
        <f>+VLOOKUP($A688,Cetes!$A$19:$M$1126,10,FALSE)/100</f>
        <v>7.1359930000000002E-2</v>
      </c>
      <c r="E688" s="280">
        <f>+VLOOKUP($A688,Cetes!$A$19:$M$1126,13,FALSE)/100</f>
        <v>7.1597380000000002E-2</v>
      </c>
      <c r="F688" s="280">
        <f t="shared" si="41"/>
        <v>5.7959999999995793E-5</v>
      </c>
      <c r="G688" s="280">
        <f t="shared" si="42"/>
        <v>-4.5989999999995756E-5</v>
      </c>
      <c r="H688" s="280">
        <f t="shared" si="43"/>
        <v>-1.732999999999596E-5</v>
      </c>
      <c r="I688" s="280">
        <f t="shared" si="44"/>
        <v>-7.2639999999998817E-5</v>
      </c>
    </row>
    <row r="689" spans="1:9" x14ac:dyDescent="0.25">
      <c r="A689" s="1">
        <f>+'Ejercicio 8'!B702</f>
        <v>42999</v>
      </c>
      <c r="B689" s="280">
        <f>+VLOOKUP($A689,Cetes!$A$19:$M$1126,4,FALSE)/100</f>
        <v>6.9800319999999999E-2</v>
      </c>
      <c r="C689" s="280">
        <f>+VLOOKUP($A689,Cetes!$A$19:$M$1126,7,FALSE)/100</f>
        <v>7.061880999999999E-2</v>
      </c>
      <c r="D689" s="280">
        <f>+VLOOKUP($A689,Cetes!$A$19:$M$1126,10,FALSE)/100</f>
        <v>7.1293899999999993E-2</v>
      </c>
      <c r="E689" s="280">
        <f>+VLOOKUP($A689,Cetes!$A$19:$M$1126,13,FALSE)/100</f>
        <v>7.1417389999999997E-2</v>
      </c>
      <c r="F689" s="280">
        <f t="shared" si="41"/>
        <v>1.4150000000004437E-5</v>
      </c>
      <c r="G689" s="280">
        <f t="shared" si="42"/>
        <v>6.4909999999987478E-5</v>
      </c>
      <c r="H689" s="280">
        <f t="shared" si="43"/>
        <v>-6.6030000000008582E-5</v>
      </c>
      <c r="I689" s="280">
        <f t="shared" si="44"/>
        <v>-1.7999000000000487E-4</v>
      </c>
    </row>
    <row r="690" spans="1:9" x14ac:dyDescent="0.25">
      <c r="A690" s="1">
        <f>+'Ejercicio 8'!B703</f>
        <v>43000</v>
      </c>
      <c r="B690" s="280">
        <f>+VLOOKUP($A690,Cetes!$A$19:$M$1126,4,FALSE)/100</f>
        <v>6.9593360000000007E-2</v>
      </c>
      <c r="C690" s="280">
        <f>+VLOOKUP($A690,Cetes!$A$19:$M$1126,7,FALSE)/100</f>
        <v>7.0791469999999995E-2</v>
      </c>
      <c r="D690" s="280">
        <f>+VLOOKUP($A690,Cetes!$A$19:$M$1126,10,FALSE)/100</f>
        <v>7.0999989999999999E-2</v>
      </c>
      <c r="E690" s="280">
        <f>+VLOOKUP($A690,Cetes!$A$19:$M$1126,13,FALSE)/100</f>
        <v>7.1195000000000008E-2</v>
      </c>
      <c r="F690" s="280">
        <f t="shared" si="41"/>
        <v>-2.0695999999999215E-4</v>
      </c>
      <c r="G690" s="280">
        <f t="shared" si="42"/>
        <v>1.7266000000000503E-4</v>
      </c>
      <c r="H690" s="280">
        <f t="shared" si="43"/>
        <v>-2.9390999999999445E-4</v>
      </c>
      <c r="I690" s="280">
        <f t="shared" si="44"/>
        <v>-2.2238999999998899E-4</v>
      </c>
    </row>
    <row r="691" spans="1:9" x14ac:dyDescent="0.25">
      <c r="A691" s="1">
        <f>+'Ejercicio 8'!B704</f>
        <v>43003</v>
      </c>
      <c r="B691" s="280">
        <f>+VLOOKUP($A691,Cetes!$A$19:$M$1126,4,FALSE)/100</f>
        <v>6.9892659999999995E-2</v>
      </c>
      <c r="C691" s="280">
        <f>+VLOOKUP($A691,Cetes!$A$19:$M$1126,7,FALSE)/100</f>
        <v>7.0700380000000007E-2</v>
      </c>
      <c r="D691" s="280">
        <f>+VLOOKUP($A691,Cetes!$A$19:$M$1126,10,FALSE)/100</f>
        <v>7.1046949999999998E-2</v>
      </c>
      <c r="E691" s="280">
        <f>+VLOOKUP($A691,Cetes!$A$19:$M$1126,13,FALSE)/100</f>
        <v>7.1200029999999997E-2</v>
      </c>
      <c r="F691" s="280">
        <f t="shared" si="41"/>
        <v>2.9929999999998846E-4</v>
      </c>
      <c r="G691" s="280">
        <f t="shared" si="42"/>
        <v>-9.1089999999988125E-5</v>
      </c>
      <c r="H691" s="280">
        <f t="shared" si="43"/>
        <v>4.6959999999998669E-5</v>
      </c>
      <c r="I691" s="280">
        <f t="shared" si="44"/>
        <v>5.0299999999892098E-6</v>
      </c>
    </row>
    <row r="692" spans="1:9" x14ac:dyDescent="0.25">
      <c r="A692" s="1">
        <f>+'Ejercicio 8'!B705</f>
        <v>43004</v>
      </c>
      <c r="B692" s="280">
        <f>+VLOOKUP($A692,Cetes!$A$19:$M$1126,4,FALSE)/100</f>
        <v>6.9810330000000004E-2</v>
      </c>
      <c r="C692" s="280">
        <f>+VLOOKUP($A692,Cetes!$A$19:$M$1126,7,FALSE)/100</f>
        <v>7.0636679999999993E-2</v>
      </c>
      <c r="D692" s="280">
        <f>+VLOOKUP($A692,Cetes!$A$19:$M$1126,10,FALSE)/100</f>
        <v>7.1206240000000004E-2</v>
      </c>
      <c r="E692" s="280">
        <f>+VLOOKUP($A692,Cetes!$A$19:$M$1126,13,FALSE)/100</f>
        <v>7.122096E-2</v>
      </c>
      <c r="F692" s="280">
        <f t="shared" si="41"/>
        <v>-8.2329999999991577E-5</v>
      </c>
      <c r="G692" s="280">
        <f t="shared" si="42"/>
        <v>-6.3700000000013746E-5</v>
      </c>
      <c r="H692" s="280">
        <f t="shared" si="43"/>
        <v>1.5929000000000637E-4</v>
      </c>
      <c r="I692" s="280">
        <f t="shared" si="44"/>
        <v>2.0930000000002336E-5</v>
      </c>
    </row>
    <row r="693" spans="1:9" x14ac:dyDescent="0.25">
      <c r="A693" s="1">
        <f>+'Ejercicio 8'!B706</f>
        <v>43005</v>
      </c>
      <c r="B693" s="280">
        <f>+VLOOKUP($A693,Cetes!$A$19:$M$1126,4,FALSE)/100</f>
        <v>7.0111300000000001E-2</v>
      </c>
      <c r="C693" s="280">
        <f>+VLOOKUP($A693,Cetes!$A$19:$M$1126,7,FALSE)/100</f>
        <v>7.0566599999999993E-2</v>
      </c>
      <c r="D693" s="280">
        <f>+VLOOKUP($A693,Cetes!$A$19:$M$1126,10,FALSE)/100</f>
        <v>7.112019E-2</v>
      </c>
      <c r="E693" s="280">
        <f>+VLOOKUP($A693,Cetes!$A$19:$M$1126,13,FALSE)/100</f>
        <v>7.1309349999999994E-2</v>
      </c>
      <c r="F693" s="280">
        <f t="shared" si="41"/>
        <v>3.0096999999999763E-4</v>
      </c>
      <c r="G693" s="280">
        <f t="shared" si="42"/>
        <v>-7.0080000000000142E-5</v>
      </c>
      <c r="H693" s="280">
        <f t="shared" si="43"/>
        <v>-8.6050000000004179E-5</v>
      </c>
      <c r="I693" s="280">
        <f t="shared" si="44"/>
        <v>8.8389999999993751E-5</v>
      </c>
    </row>
    <row r="694" spans="1:9" x14ac:dyDescent="0.25">
      <c r="A694" s="1">
        <f>+'Ejercicio 8'!B707</f>
        <v>43006</v>
      </c>
      <c r="B694" s="280">
        <f>+VLOOKUP($A694,Cetes!$A$19:$M$1126,4,FALSE)/100</f>
        <v>7.0082370000000005E-2</v>
      </c>
      <c r="C694" s="280">
        <f>+VLOOKUP($A694,Cetes!$A$19:$M$1126,7,FALSE)/100</f>
        <v>7.0507739999999999E-2</v>
      </c>
      <c r="D694" s="280">
        <f>+VLOOKUP($A694,Cetes!$A$19:$M$1126,10,FALSE)/100</f>
        <v>7.1299899999999999E-2</v>
      </c>
      <c r="E694" s="280">
        <f>+VLOOKUP($A694,Cetes!$A$19:$M$1126,13,FALSE)/100</f>
        <v>7.1487140000000005E-2</v>
      </c>
      <c r="F694" s="280">
        <f t="shared" si="41"/>
        <v>-2.8929999999996459E-5</v>
      </c>
      <c r="G694" s="280">
        <f t="shared" si="42"/>
        <v>-5.8859999999993917E-5</v>
      </c>
      <c r="H694" s="280">
        <f t="shared" si="43"/>
        <v>1.7970999999999959E-4</v>
      </c>
      <c r="I694" s="280">
        <f t="shared" si="44"/>
        <v>1.7779000000001099E-4</v>
      </c>
    </row>
    <row r="695" spans="1:9" x14ac:dyDescent="0.25">
      <c r="A695" s="1">
        <f>+'Ejercicio 8'!B708</f>
        <v>43007</v>
      </c>
      <c r="B695" s="280">
        <f>+VLOOKUP($A695,Cetes!$A$19:$M$1126,4,FALSE)/100</f>
        <v>7.0093219999999998E-2</v>
      </c>
      <c r="C695" s="280">
        <f>+VLOOKUP($A695,Cetes!$A$19:$M$1126,7,FALSE)/100</f>
        <v>7.0461309999999999E-2</v>
      </c>
      <c r="D695" s="280">
        <f>+VLOOKUP($A695,Cetes!$A$19:$M$1126,10,FALSE)/100</f>
        <v>7.1236449999999993E-2</v>
      </c>
      <c r="E695" s="280">
        <f>+VLOOKUP($A695,Cetes!$A$19:$M$1126,13,FALSE)/100</f>
        <v>7.1203530000000001E-2</v>
      </c>
      <c r="F695" s="280">
        <f t="shared" si="41"/>
        <v>1.084999999999281E-5</v>
      </c>
      <c r="G695" s="280">
        <f t="shared" si="42"/>
        <v>-4.6430000000000082E-5</v>
      </c>
      <c r="H695" s="280">
        <f t="shared" si="43"/>
        <v>-6.3450000000006557E-5</v>
      </c>
      <c r="I695" s="280">
        <f t="shared" si="44"/>
        <v>-2.8361000000000358E-4</v>
      </c>
    </row>
    <row r="696" spans="1:9" x14ac:dyDescent="0.25">
      <c r="A696" s="1">
        <f>+'Ejercicio 8'!B709</f>
        <v>43010</v>
      </c>
      <c r="B696" s="280">
        <f>+VLOOKUP($A696,Cetes!$A$19:$M$1126,4,FALSE)/100</f>
        <v>6.9997119999999996E-2</v>
      </c>
      <c r="C696" s="280">
        <f>+VLOOKUP($A696,Cetes!$A$19:$M$1126,7,FALSE)/100</f>
        <v>7.0536870000000002E-2</v>
      </c>
      <c r="D696" s="280">
        <f>+VLOOKUP($A696,Cetes!$A$19:$M$1126,10,FALSE)/100</f>
        <v>7.1199890000000002E-2</v>
      </c>
      <c r="E696" s="280">
        <f>+VLOOKUP($A696,Cetes!$A$19:$M$1126,13,FALSE)/100</f>
        <v>7.1200869999999999E-2</v>
      </c>
      <c r="F696" s="280">
        <f t="shared" si="41"/>
        <v>-9.610000000000174E-5</v>
      </c>
      <c r="G696" s="280">
        <f t="shared" si="42"/>
        <v>7.5560000000002292E-5</v>
      </c>
      <c r="H696" s="280">
        <f t="shared" si="43"/>
        <v>-3.6559999999991044E-5</v>
      </c>
      <c r="I696" s="280">
        <f t="shared" si="44"/>
        <v>-2.66000000000155E-6</v>
      </c>
    </row>
    <row r="697" spans="1:9" x14ac:dyDescent="0.25">
      <c r="A697" s="1">
        <f>+'Ejercicio 8'!B710</f>
        <v>43011</v>
      </c>
      <c r="B697" s="280">
        <f>+VLOOKUP($A697,Cetes!$A$19:$M$1126,4,FALSE)/100</f>
        <v>7.0141969999999998E-2</v>
      </c>
      <c r="C697" s="280">
        <f>+VLOOKUP($A697,Cetes!$A$19:$M$1126,7,FALSE)/100</f>
        <v>7.045359000000001E-2</v>
      </c>
      <c r="D697" s="280">
        <f>+VLOOKUP($A697,Cetes!$A$19:$M$1126,10,FALSE)/100</f>
        <v>7.1112849999999991E-2</v>
      </c>
      <c r="E697" s="280">
        <f>+VLOOKUP($A697,Cetes!$A$19:$M$1126,13,FALSE)/100</f>
        <v>7.1164699999999997E-2</v>
      </c>
      <c r="F697" s="280">
        <f t="shared" si="41"/>
        <v>1.4485000000000192E-4</v>
      </c>
      <c r="G697" s="280">
        <f t="shared" si="42"/>
        <v>-8.3279999999991139E-5</v>
      </c>
      <c r="H697" s="280">
        <f t="shared" si="43"/>
        <v>-8.7040000000010442E-5</v>
      </c>
      <c r="I697" s="280">
        <f t="shared" si="44"/>
        <v>-3.6170000000002034E-5</v>
      </c>
    </row>
    <row r="698" spans="1:9" x14ac:dyDescent="0.25">
      <c r="A698" s="1">
        <f>+'Ejercicio 8'!B711</f>
        <v>43012</v>
      </c>
      <c r="B698" s="280">
        <f>+VLOOKUP($A698,Cetes!$A$19:$M$1126,4,FALSE)/100</f>
        <v>7.0012270000000001E-2</v>
      </c>
      <c r="C698" s="280">
        <f>+VLOOKUP($A698,Cetes!$A$19:$M$1126,7,FALSE)/100</f>
        <v>7.0257559999999997E-2</v>
      </c>
      <c r="D698" s="280">
        <f>+VLOOKUP($A698,Cetes!$A$19:$M$1126,10,FALSE)/100</f>
        <v>7.0999949999999992E-2</v>
      </c>
      <c r="E698" s="280">
        <f>+VLOOKUP($A698,Cetes!$A$19:$M$1126,13,FALSE)/100</f>
        <v>7.1202750000000009E-2</v>
      </c>
      <c r="F698" s="280">
        <f t="shared" si="41"/>
        <v>-1.2969999999999648E-4</v>
      </c>
      <c r="G698" s="280">
        <f t="shared" si="42"/>
        <v>-1.9603000000001369E-4</v>
      </c>
      <c r="H698" s="280">
        <f t="shared" si="43"/>
        <v>-1.1289999999999911E-4</v>
      </c>
      <c r="I698" s="280">
        <f t="shared" si="44"/>
        <v>3.8050000000011686E-5</v>
      </c>
    </row>
    <row r="699" spans="1:9" x14ac:dyDescent="0.25">
      <c r="A699" s="1">
        <f>+'Ejercicio 8'!B712</f>
        <v>43013</v>
      </c>
      <c r="B699" s="280">
        <f>+VLOOKUP($A699,Cetes!$A$19:$M$1126,4,FALSE)/100</f>
        <v>7.0288589999999998E-2</v>
      </c>
      <c r="C699" s="280">
        <f>+VLOOKUP($A699,Cetes!$A$19:$M$1126,7,FALSE)/100</f>
        <v>7.0584380000000002E-2</v>
      </c>
      <c r="D699" s="280">
        <f>+VLOOKUP($A699,Cetes!$A$19:$M$1126,10,FALSE)/100</f>
        <v>7.1200100000000002E-2</v>
      </c>
      <c r="E699" s="280">
        <f>+VLOOKUP($A699,Cetes!$A$19:$M$1126,13,FALSE)/100</f>
        <v>7.1400019999999995E-2</v>
      </c>
      <c r="F699" s="280">
        <f t="shared" si="41"/>
        <v>2.7631999999999657E-4</v>
      </c>
      <c r="G699" s="280">
        <f t="shared" si="42"/>
        <v>3.2682000000000544E-4</v>
      </c>
      <c r="H699" s="280">
        <f t="shared" si="43"/>
        <v>2.0015000000001004E-4</v>
      </c>
      <c r="I699" s="280">
        <f t="shared" si="44"/>
        <v>1.9726999999998551E-4</v>
      </c>
    </row>
    <row r="700" spans="1:9" x14ac:dyDescent="0.25">
      <c r="A700" s="1">
        <f>+'Ejercicio 8'!B713</f>
        <v>43014</v>
      </c>
      <c r="B700" s="280">
        <f>+VLOOKUP($A700,Cetes!$A$19:$M$1126,4,FALSE)/100</f>
        <v>7.0312949999999999E-2</v>
      </c>
      <c r="C700" s="280">
        <f>+VLOOKUP($A700,Cetes!$A$19:$M$1126,7,FALSE)/100</f>
        <v>7.0754600000000001E-2</v>
      </c>
      <c r="D700" s="280">
        <f>+VLOOKUP($A700,Cetes!$A$19:$M$1126,10,FALSE)/100</f>
        <v>7.1200039999999992E-2</v>
      </c>
      <c r="E700" s="280">
        <f>+VLOOKUP($A700,Cetes!$A$19:$M$1126,13,FALSE)/100</f>
        <v>7.1420109999999995E-2</v>
      </c>
      <c r="F700" s="280">
        <f t="shared" si="41"/>
        <v>2.4360000000001047E-5</v>
      </c>
      <c r="G700" s="280">
        <f t="shared" si="42"/>
        <v>1.7021999999999871E-4</v>
      </c>
      <c r="H700" s="280">
        <f t="shared" si="43"/>
        <v>-6.0000000010052013E-8</v>
      </c>
      <c r="I700" s="280">
        <f t="shared" si="44"/>
        <v>2.0090000000000385E-5</v>
      </c>
    </row>
    <row r="701" spans="1:9" x14ac:dyDescent="0.25">
      <c r="A701" s="1">
        <f>+'Ejercicio 8'!B714</f>
        <v>43017</v>
      </c>
      <c r="B701" s="280">
        <f>+VLOOKUP($A701,Cetes!$A$19:$M$1126,4,FALSE)/100</f>
        <v>7.0299899999999999E-2</v>
      </c>
      <c r="C701" s="280">
        <f>+VLOOKUP($A701,Cetes!$A$19:$M$1126,7,FALSE)/100</f>
        <v>7.0596359999999997E-2</v>
      </c>
      <c r="D701" s="280">
        <f>+VLOOKUP($A701,Cetes!$A$19:$M$1126,10,FALSE)/100</f>
        <v>7.100513E-2</v>
      </c>
      <c r="E701" s="280">
        <f>+VLOOKUP($A701,Cetes!$A$19:$M$1126,13,FALSE)/100</f>
        <v>7.1400030000000003E-2</v>
      </c>
      <c r="F701" s="280">
        <f t="shared" si="41"/>
        <v>-1.3050000000000561E-5</v>
      </c>
      <c r="G701" s="280">
        <f t="shared" si="42"/>
        <v>-1.5824000000000393E-4</v>
      </c>
      <c r="H701" s="280">
        <f t="shared" si="43"/>
        <v>-1.9490999999999259E-4</v>
      </c>
      <c r="I701" s="280">
        <f t="shared" si="44"/>
        <v>-2.0079999999991771E-5</v>
      </c>
    </row>
    <row r="702" spans="1:9" x14ac:dyDescent="0.25">
      <c r="A702" s="1">
        <f>+'Ejercicio 8'!B715</f>
        <v>43018</v>
      </c>
      <c r="B702" s="280">
        <f>+VLOOKUP($A702,Cetes!$A$19:$M$1126,4,FALSE)/100</f>
        <v>7.0292850000000004E-2</v>
      </c>
      <c r="C702" s="280">
        <f>+VLOOKUP($A702,Cetes!$A$19:$M$1126,7,FALSE)/100</f>
        <v>7.0523269999999999E-2</v>
      </c>
      <c r="D702" s="280">
        <f>+VLOOKUP($A702,Cetes!$A$19:$M$1126,10,FALSE)/100</f>
        <v>7.0998489999999997E-2</v>
      </c>
      <c r="E702" s="280">
        <f>+VLOOKUP($A702,Cetes!$A$19:$M$1126,13,FALSE)/100</f>
        <v>7.1469500000000005E-2</v>
      </c>
      <c r="F702" s="280">
        <f t="shared" si="41"/>
        <v>-7.0499999999945606E-6</v>
      </c>
      <c r="G702" s="280">
        <f t="shared" si="42"/>
        <v>-7.3089999999997879E-5</v>
      </c>
      <c r="H702" s="280">
        <f t="shared" si="43"/>
        <v>-6.6400000000021997E-6</v>
      </c>
      <c r="I702" s="280">
        <f t="shared" si="44"/>
        <v>6.947000000000203E-5</v>
      </c>
    </row>
    <row r="703" spans="1:9" x14ac:dyDescent="0.25">
      <c r="A703" s="1">
        <f>+'Ejercicio 8'!B716</f>
        <v>43019</v>
      </c>
      <c r="B703" s="280">
        <f>+VLOOKUP($A703,Cetes!$A$19:$M$1126,4,FALSE)/100</f>
        <v>7.0300260000000003E-2</v>
      </c>
      <c r="C703" s="280">
        <f>+VLOOKUP($A703,Cetes!$A$19:$M$1126,7,FALSE)/100</f>
        <v>7.0531579999999996E-2</v>
      </c>
      <c r="D703" s="280">
        <f>+VLOOKUP($A703,Cetes!$A$19:$M$1126,10,FALSE)/100</f>
        <v>7.1090299999999995E-2</v>
      </c>
      <c r="E703" s="280">
        <f>+VLOOKUP($A703,Cetes!$A$19:$M$1126,13,FALSE)/100</f>
        <v>7.1506910000000007E-2</v>
      </c>
      <c r="F703" s="280">
        <f t="shared" si="41"/>
        <v>7.4099999999993615E-6</v>
      </c>
      <c r="G703" s="280">
        <f t="shared" si="42"/>
        <v>8.3099999999974861E-6</v>
      </c>
      <c r="H703" s="280">
        <f t="shared" si="43"/>
        <v>9.1809999999997727E-5</v>
      </c>
      <c r="I703" s="280">
        <f t="shared" si="44"/>
        <v>3.7410000000001609E-5</v>
      </c>
    </row>
    <row r="704" spans="1:9" x14ac:dyDescent="0.25">
      <c r="A704" s="1">
        <f>+'Ejercicio 8'!B717</f>
        <v>43020</v>
      </c>
      <c r="B704" s="280">
        <f>+VLOOKUP($A704,Cetes!$A$19:$M$1126,4,FALSE)/100</f>
        <v>7.0344920000000005E-2</v>
      </c>
      <c r="C704" s="280">
        <f>+VLOOKUP($A704,Cetes!$A$19:$M$1126,7,FALSE)/100</f>
        <v>7.0719219999999999E-2</v>
      </c>
      <c r="D704" s="280">
        <f>+VLOOKUP($A704,Cetes!$A$19:$M$1126,10,FALSE)/100</f>
        <v>7.149918999999999E-2</v>
      </c>
      <c r="E704" s="280">
        <f>+VLOOKUP($A704,Cetes!$A$19:$M$1126,13,FALSE)/100</f>
        <v>7.1979390000000004E-2</v>
      </c>
      <c r="F704" s="280">
        <f t="shared" si="41"/>
        <v>4.466000000000192E-5</v>
      </c>
      <c r="G704" s="280">
        <f t="shared" si="42"/>
        <v>1.876400000000028E-4</v>
      </c>
      <c r="H704" s="280">
        <f t="shared" si="43"/>
        <v>4.0888999999999509E-4</v>
      </c>
      <c r="I704" s="280">
        <f t="shared" si="44"/>
        <v>4.7247999999999735E-4</v>
      </c>
    </row>
    <row r="705" spans="1:9" x14ac:dyDescent="0.25">
      <c r="A705" s="1">
        <f>+'Ejercicio 8'!B718</f>
        <v>43021</v>
      </c>
      <c r="B705" s="280">
        <f>+VLOOKUP($A705,Cetes!$A$19:$M$1126,4,FALSE)/100</f>
        <v>7.0262989999999997E-2</v>
      </c>
      <c r="C705" s="280">
        <f>+VLOOKUP($A705,Cetes!$A$19:$M$1126,7,FALSE)/100</f>
        <v>7.1108420000000006E-2</v>
      </c>
      <c r="D705" s="280">
        <f>+VLOOKUP($A705,Cetes!$A$19:$M$1126,10,FALSE)/100</f>
        <v>7.1699909999999992E-2</v>
      </c>
      <c r="E705" s="280">
        <f>+VLOOKUP($A705,Cetes!$A$19:$M$1126,13,FALSE)/100</f>
        <v>7.2425299999999998E-2</v>
      </c>
      <c r="F705" s="280">
        <f t="shared" si="41"/>
        <v>-8.193000000000783E-5</v>
      </c>
      <c r="G705" s="280">
        <f t="shared" si="42"/>
        <v>3.8920000000000621E-4</v>
      </c>
      <c r="H705" s="280">
        <f t="shared" si="43"/>
        <v>2.0072000000000145E-4</v>
      </c>
      <c r="I705" s="280">
        <f t="shared" si="44"/>
        <v>4.4590999999999381E-4</v>
      </c>
    </row>
    <row r="706" spans="1:9" x14ac:dyDescent="0.25">
      <c r="A706" s="1">
        <f>+'Ejercicio 8'!B719</f>
        <v>43024</v>
      </c>
      <c r="B706" s="280">
        <f>+VLOOKUP($A706,Cetes!$A$19:$M$1126,4,FALSE)/100</f>
        <v>7.0310529999999996E-2</v>
      </c>
      <c r="C706" s="280">
        <f>+VLOOKUP($A706,Cetes!$A$19:$M$1126,7,FALSE)/100</f>
        <v>7.1199979999999996E-2</v>
      </c>
      <c r="D706" s="280">
        <f>+VLOOKUP($A706,Cetes!$A$19:$M$1126,10,FALSE)/100</f>
        <v>7.1932530000000008E-2</v>
      </c>
      <c r="E706" s="280">
        <f>+VLOOKUP($A706,Cetes!$A$19:$M$1126,13,FALSE)/100</f>
        <v>7.2801600000000008E-2</v>
      </c>
      <c r="F706" s="280">
        <f t="shared" si="41"/>
        <v>4.7539999999998694E-5</v>
      </c>
      <c r="G706" s="280">
        <f t="shared" si="42"/>
        <v>9.1559999999990538E-5</v>
      </c>
      <c r="H706" s="280">
        <f t="shared" si="43"/>
        <v>2.326200000000167E-4</v>
      </c>
      <c r="I706" s="280">
        <f t="shared" si="44"/>
        <v>3.7630000000000996E-4</v>
      </c>
    </row>
    <row r="707" spans="1:9" x14ac:dyDescent="0.25">
      <c r="A707" s="1">
        <f>+'Ejercicio 8'!B720</f>
        <v>43025</v>
      </c>
      <c r="B707" s="280">
        <f>+VLOOKUP($A707,Cetes!$A$19:$M$1126,4,FALSE)/100</f>
        <v>7.0307789999999995E-2</v>
      </c>
      <c r="C707" s="280">
        <f>+VLOOKUP($A707,Cetes!$A$19:$M$1126,7,FALSE)/100</f>
        <v>7.1202059999999998E-2</v>
      </c>
      <c r="D707" s="280">
        <f>+VLOOKUP($A707,Cetes!$A$19:$M$1126,10,FALSE)/100</f>
        <v>7.2300100000000006E-2</v>
      </c>
      <c r="E707" s="280">
        <f>+VLOOKUP($A707,Cetes!$A$19:$M$1126,13,FALSE)/100</f>
        <v>7.2902380000000003E-2</v>
      </c>
      <c r="F707" s="280">
        <f t="shared" si="41"/>
        <v>-2.7400000000010749E-6</v>
      </c>
      <c r="G707" s="280">
        <f t="shared" si="42"/>
        <v>2.0800000000015251E-6</v>
      </c>
      <c r="H707" s="280">
        <f t="shared" si="43"/>
        <v>3.6756999999999762E-4</v>
      </c>
      <c r="I707" s="280">
        <f t="shared" si="44"/>
        <v>1.0077999999999476E-4</v>
      </c>
    </row>
    <row r="708" spans="1:9" x14ac:dyDescent="0.25">
      <c r="A708" s="1">
        <f>+'Ejercicio 8'!B721</f>
        <v>43026</v>
      </c>
      <c r="B708" s="280">
        <f>+VLOOKUP($A708,Cetes!$A$19:$M$1126,4,FALSE)/100</f>
        <v>7.035226E-2</v>
      </c>
      <c r="C708" s="280">
        <f>+VLOOKUP($A708,Cetes!$A$19:$M$1126,7,FALSE)/100</f>
        <v>7.0979879999999995E-2</v>
      </c>
      <c r="D708" s="280">
        <f>+VLOOKUP($A708,Cetes!$A$19:$M$1126,10,FALSE)/100</f>
        <v>7.1479990000000007E-2</v>
      </c>
      <c r="E708" s="280">
        <f>+VLOOKUP($A708,Cetes!$A$19:$M$1126,13,FALSE)/100</f>
        <v>7.2431029999999993E-2</v>
      </c>
      <c r="F708" s="280">
        <f t="shared" si="41"/>
        <v>4.4470000000004783E-5</v>
      </c>
      <c r="G708" s="280">
        <f t="shared" si="42"/>
        <v>-2.2218000000000238E-4</v>
      </c>
      <c r="H708" s="280">
        <f t="shared" si="43"/>
        <v>-8.201099999999989E-4</v>
      </c>
      <c r="I708" s="280">
        <f t="shared" si="44"/>
        <v>-4.7135000000000926E-4</v>
      </c>
    </row>
    <row r="709" spans="1:9" x14ac:dyDescent="0.25">
      <c r="A709" s="1">
        <f>+'Ejercicio 8'!B722</f>
        <v>43027</v>
      </c>
      <c r="B709" s="280">
        <f>+VLOOKUP($A709,Cetes!$A$19:$M$1126,4,FALSE)/100</f>
        <v>6.9774330000000009E-2</v>
      </c>
      <c r="C709" s="280">
        <f>+VLOOKUP($A709,Cetes!$A$19:$M$1126,7,FALSE)/100</f>
        <v>7.082579E-2</v>
      </c>
      <c r="D709" s="280">
        <f>+VLOOKUP($A709,Cetes!$A$19:$M$1126,10,FALSE)/100</f>
        <v>7.1584410000000001E-2</v>
      </c>
      <c r="E709" s="280">
        <f>+VLOOKUP($A709,Cetes!$A$19:$M$1126,13,FALSE)/100</f>
        <v>7.2386320000000004E-2</v>
      </c>
      <c r="F709" s="280">
        <f t="shared" si="41"/>
        <v>-5.779299999999904E-4</v>
      </c>
      <c r="G709" s="280">
        <f t="shared" si="42"/>
        <v>-1.5408999999999562E-4</v>
      </c>
      <c r="H709" s="280">
        <f t="shared" si="43"/>
        <v>1.0441999999999396E-4</v>
      </c>
      <c r="I709" s="280">
        <f t="shared" si="44"/>
        <v>-4.470999999998948E-5</v>
      </c>
    </row>
    <row r="710" spans="1:9" x14ac:dyDescent="0.25">
      <c r="A710" s="1">
        <f>+'Ejercicio 8'!B723</f>
        <v>43028</v>
      </c>
      <c r="B710" s="280">
        <f>+VLOOKUP($A710,Cetes!$A$19:$M$1126,4,FALSE)/100</f>
        <v>7.0209099999999997E-2</v>
      </c>
      <c r="C710" s="280">
        <f>+VLOOKUP($A710,Cetes!$A$19:$M$1126,7,FALSE)/100</f>
        <v>7.0900020000000008E-2</v>
      </c>
      <c r="D710" s="280">
        <f>+VLOOKUP($A710,Cetes!$A$19:$M$1126,10,FALSE)/100</f>
        <v>7.1603310000000003E-2</v>
      </c>
      <c r="E710" s="280">
        <f>+VLOOKUP($A710,Cetes!$A$19:$M$1126,13,FALSE)/100</f>
        <v>7.2443770000000005E-2</v>
      </c>
      <c r="F710" s="280">
        <f t="shared" ref="F710:F773" si="45">+B710-B709</f>
        <v>4.3476999999998711E-4</v>
      </c>
      <c r="G710" s="280">
        <f t="shared" ref="G710:G773" si="46">+C710-C709</f>
        <v>7.4230000000008456E-5</v>
      </c>
      <c r="H710" s="280">
        <f t="shared" ref="H710:H773" si="47">+D710-D709</f>
        <v>1.8900000000002248E-5</v>
      </c>
      <c r="I710" s="280">
        <f t="shared" ref="I710:I773" si="48">+E710-E709</f>
        <v>5.7450000000000556E-5</v>
      </c>
    </row>
    <row r="711" spans="1:9" x14ac:dyDescent="0.25">
      <c r="A711" s="1">
        <f>+'Ejercicio 8'!B724</f>
        <v>43031</v>
      </c>
      <c r="B711" s="280">
        <f>+VLOOKUP($A711,Cetes!$A$19:$M$1126,4,FALSE)/100</f>
        <v>6.9935049999999999E-2</v>
      </c>
      <c r="C711" s="280">
        <f>+VLOOKUP($A711,Cetes!$A$19:$M$1126,7,FALSE)/100</f>
        <v>7.0940530000000002E-2</v>
      </c>
      <c r="D711" s="280">
        <f>+VLOOKUP($A711,Cetes!$A$19:$M$1126,10,FALSE)/100</f>
        <v>7.160706E-2</v>
      </c>
      <c r="E711" s="280">
        <f>+VLOOKUP($A711,Cetes!$A$19:$M$1126,13,FALSE)/100</f>
        <v>7.2375899999999993E-2</v>
      </c>
      <c r="F711" s="280">
        <f t="shared" si="45"/>
        <v>-2.7404999999999791E-4</v>
      </c>
      <c r="G711" s="280">
        <f t="shared" si="46"/>
        <v>4.0509999999993607E-5</v>
      </c>
      <c r="H711" s="280">
        <f t="shared" si="47"/>
        <v>3.7499999999968114E-6</v>
      </c>
      <c r="I711" s="280">
        <f t="shared" si="48"/>
        <v>-6.7870000000011532E-5</v>
      </c>
    </row>
    <row r="712" spans="1:9" x14ac:dyDescent="0.25">
      <c r="A712" s="1">
        <f>+'Ejercicio 8'!B725</f>
        <v>43032</v>
      </c>
      <c r="B712" s="280">
        <f>+VLOOKUP($A712,Cetes!$A$19:$M$1126,4,FALSE)/100</f>
        <v>7.0309369999999996E-2</v>
      </c>
      <c r="C712" s="280">
        <f>+VLOOKUP($A712,Cetes!$A$19:$M$1126,7,FALSE)/100</f>
        <v>7.1070869999999994E-2</v>
      </c>
      <c r="D712" s="280">
        <f>+VLOOKUP($A712,Cetes!$A$19:$M$1126,10,FALSE)/100</f>
        <v>7.179373E-2</v>
      </c>
      <c r="E712" s="280">
        <f>+VLOOKUP($A712,Cetes!$A$19:$M$1126,13,FALSE)/100</f>
        <v>7.2415549999999995E-2</v>
      </c>
      <c r="F712" s="280">
        <f t="shared" si="45"/>
        <v>3.7431999999999743E-4</v>
      </c>
      <c r="G712" s="280">
        <f t="shared" si="46"/>
        <v>1.3033999999999268E-4</v>
      </c>
      <c r="H712" s="280">
        <f t="shared" si="47"/>
        <v>1.8666999999999989E-4</v>
      </c>
      <c r="I712" s="280">
        <f t="shared" si="48"/>
        <v>3.9650000000002183E-5</v>
      </c>
    </row>
    <row r="713" spans="1:9" x14ac:dyDescent="0.25">
      <c r="A713" s="1">
        <f>+'Ejercicio 8'!B726</f>
        <v>43033</v>
      </c>
      <c r="B713" s="280">
        <f>+VLOOKUP($A713,Cetes!$A$19:$M$1126,4,FALSE)/100</f>
        <v>7.031925E-2</v>
      </c>
      <c r="C713" s="280">
        <f>+VLOOKUP($A713,Cetes!$A$19:$M$1126,7,FALSE)/100</f>
        <v>7.0900199999999997E-2</v>
      </c>
      <c r="D713" s="280">
        <f>+VLOOKUP($A713,Cetes!$A$19:$M$1126,10,FALSE)/100</f>
        <v>7.1600040000000004E-2</v>
      </c>
      <c r="E713" s="280">
        <f>+VLOOKUP($A713,Cetes!$A$19:$M$1126,13,FALSE)/100</f>
        <v>7.2803119999999999E-2</v>
      </c>
      <c r="F713" s="280">
        <f t="shared" si="45"/>
        <v>9.8800000000037747E-6</v>
      </c>
      <c r="G713" s="280">
        <f t="shared" si="46"/>
        <v>-1.7066999999999777E-4</v>
      </c>
      <c r="H713" s="280">
        <f t="shared" si="47"/>
        <v>-1.9368999999999637E-4</v>
      </c>
      <c r="I713" s="280">
        <f t="shared" si="48"/>
        <v>3.8757000000000374E-4</v>
      </c>
    </row>
    <row r="714" spans="1:9" x14ac:dyDescent="0.25">
      <c r="A714" s="1">
        <f>+'Ejercicio 8'!B727</f>
        <v>43034</v>
      </c>
      <c r="B714" s="280">
        <f>+VLOOKUP($A714,Cetes!$A$19:$M$1126,4,FALSE)/100</f>
        <v>7.020585E-2</v>
      </c>
      <c r="C714" s="280">
        <f>+VLOOKUP($A714,Cetes!$A$19:$M$1126,7,FALSE)/100</f>
        <v>7.0899989999999996E-2</v>
      </c>
      <c r="D714" s="280">
        <f>+VLOOKUP($A714,Cetes!$A$19:$M$1126,10,FALSE)/100</f>
        <v>7.1805029999999992E-2</v>
      </c>
      <c r="E714" s="280">
        <f>+VLOOKUP($A714,Cetes!$A$19:$M$1126,13,FALSE)/100</f>
        <v>7.2847640000000005E-2</v>
      </c>
      <c r="F714" s="280">
        <f t="shared" si="45"/>
        <v>-1.1339999999999961E-4</v>
      </c>
      <c r="G714" s="280">
        <f t="shared" si="46"/>
        <v>-2.1000000000048757E-7</v>
      </c>
      <c r="H714" s="280">
        <f t="shared" si="47"/>
        <v>2.0498999999998824E-4</v>
      </c>
      <c r="I714" s="280">
        <f t="shared" si="48"/>
        <v>4.4520000000006221E-5</v>
      </c>
    </row>
    <row r="715" spans="1:9" x14ac:dyDescent="0.25">
      <c r="A715" s="1">
        <f>+'Ejercicio 8'!B728</f>
        <v>43035</v>
      </c>
      <c r="B715" s="280">
        <f>+VLOOKUP($A715,Cetes!$A$19:$M$1126,4,FALSE)/100</f>
        <v>7.0199659999999997E-2</v>
      </c>
      <c r="C715" s="280">
        <f>+VLOOKUP($A715,Cetes!$A$19:$M$1126,7,FALSE)/100</f>
        <v>7.0961330000000003E-2</v>
      </c>
      <c r="D715" s="280">
        <f>+VLOOKUP($A715,Cetes!$A$19:$M$1126,10,FALSE)/100</f>
        <v>7.1903389999999998E-2</v>
      </c>
      <c r="E715" s="280">
        <f>+VLOOKUP($A715,Cetes!$A$19:$M$1126,13,FALSE)/100</f>
        <v>7.2999949999999994E-2</v>
      </c>
      <c r="F715" s="280">
        <f t="shared" si="45"/>
        <v>-6.1900000000031374E-6</v>
      </c>
      <c r="G715" s="280">
        <f t="shared" si="46"/>
        <v>6.1340000000006945E-5</v>
      </c>
      <c r="H715" s="280">
        <f t="shared" si="47"/>
        <v>9.8360000000005665E-5</v>
      </c>
      <c r="I715" s="280">
        <f t="shared" si="48"/>
        <v>1.5230999999998884E-4</v>
      </c>
    </row>
    <row r="716" spans="1:9" x14ac:dyDescent="0.25">
      <c r="A716" s="1">
        <f>+'Ejercicio 8'!B729</f>
        <v>43038</v>
      </c>
      <c r="B716" s="280">
        <f>+VLOOKUP($A716,Cetes!$A$19:$M$1126,4,FALSE)/100</f>
        <v>7.0092509999999997E-2</v>
      </c>
      <c r="C716" s="280">
        <f>+VLOOKUP($A716,Cetes!$A$19:$M$1126,7,FALSE)/100</f>
        <v>7.1199979999999996E-2</v>
      </c>
      <c r="D716" s="280">
        <f>+VLOOKUP($A716,Cetes!$A$19:$M$1126,10,FALSE)/100</f>
        <v>7.2114079999999997E-2</v>
      </c>
      <c r="E716" s="280">
        <f>+VLOOKUP($A716,Cetes!$A$19:$M$1126,13,FALSE)/100</f>
        <v>7.3054030000000006E-2</v>
      </c>
      <c r="F716" s="280">
        <f t="shared" si="45"/>
        <v>-1.071500000000003E-4</v>
      </c>
      <c r="G716" s="280">
        <f t="shared" si="46"/>
        <v>2.3864999999999303E-4</v>
      </c>
      <c r="H716" s="280">
        <f t="shared" si="47"/>
        <v>2.1068999999999949E-4</v>
      </c>
      <c r="I716" s="280">
        <f t="shared" si="48"/>
        <v>5.4080000000011896E-5</v>
      </c>
    </row>
    <row r="717" spans="1:9" x14ac:dyDescent="0.25">
      <c r="A717" s="1">
        <f>+'Ejercicio 8'!B730</f>
        <v>43039</v>
      </c>
      <c r="B717" s="280">
        <f>+VLOOKUP($A717,Cetes!$A$19:$M$1126,4,FALSE)/100</f>
        <v>7.0044049999999997E-2</v>
      </c>
      <c r="C717" s="280">
        <f>+VLOOKUP($A717,Cetes!$A$19:$M$1126,7,FALSE)/100</f>
        <v>7.1153560000000005E-2</v>
      </c>
      <c r="D717" s="280">
        <f>+VLOOKUP($A717,Cetes!$A$19:$M$1126,10,FALSE)/100</f>
        <v>7.1902350000000004E-2</v>
      </c>
      <c r="E717" s="280">
        <f>+VLOOKUP($A717,Cetes!$A$19:$M$1126,13,FALSE)/100</f>
        <v>7.2782910000000006E-2</v>
      </c>
      <c r="F717" s="280">
        <f t="shared" si="45"/>
        <v>-4.846000000000017E-5</v>
      </c>
      <c r="G717" s="280">
        <f t="shared" si="46"/>
        <v>-4.6419999999991468E-5</v>
      </c>
      <c r="H717" s="280">
        <f t="shared" si="47"/>
        <v>-2.1172999999999331E-4</v>
      </c>
      <c r="I717" s="280">
        <f t="shared" si="48"/>
        <v>-2.7111999999999969E-4</v>
      </c>
    </row>
    <row r="718" spans="1:9" x14ac:dyDescent="0.25">
      <c r="A718" s="1">
        <f>+'Ejercicio 8'!B731</f>
        <v>43040</v>
      </c>
      <c r="B718" s="280">
        <f>+VLOOKUP($A718,Cetes!$A$19:$M$1126,4,FALSE)/100</f>
        <v>7.0247699999999996E-2</v>
      </c>
      <c r="C718" s="280">
        <f>+VLOOKUP($A718,Cetes!$A$19:$M$1126,7,FALSE)/100</f>
        <v>7.1096579999999993E-2</v>
      </c>
      <c r="D718" s="280">
        <f>+VLOOKUP($A718,Cetes!$A$19:$M$1126,10,FALSE)/100</f>
        <v>7.2000019999999998E-2</v>
      </c>
      <c r="E718" s="280">
        <f>+VLOOKUP($A718,Cetes!$A$19:$M$1126,13,FALSE)/100</f>
        <v>7.2672780000000006E-2</v>
      </c>
      <c r="F718" s="280">
        <f t="shared" si="45"/>
        <v>2.0364999999999966E-4</v>
      </c>
      <c r="G718" s="280">
        <f t="shared" si="46"/>
        <v>-5.6980000000012021E-5</v>
      </c>
      <c r="H718" s="280">
        <f t="shared" si="47"/>
        <v>9.766999999999415E-5</v>
      </c>
      <c r="I718" s="280">
        <f t="shared" si="48"/>
        <v>-1.1012999999999995E-4</v>
      </c>
    </row>
    <row r="719" spans="1:9" x14ac:dyDescent="0.25">
      <c r="A719" s="1">
        <f>+'Ejercicio 8'!B732</f>
        <v>43042</v>
      </c>
      <c r="B719" s="280">
        <f>+VLOOKUP($A719,Cetes!$A$19:$M$1126,4,FALSE)/100</f>
        <v>7.026164E-2</v>
      </c>
      <c r="C719" s="280">
        <f>+VLOOKUP($A719,Cetes!$A$19:$M$1126,7,FALSE)/100</f>
        <v>7.1067400000000003E-2</v>
      </c>
      <c r="D719" s="280">
        <f>+VLOOKUP($A719,Cetes!$A$19:$M$1126,10,FALSE)/100</f>
        <v>7.1868439999999992E-2</v>
      </c>
      <c r="E719" s="280">
        <f>+VLOOKUP($A719,Cetes!$A$19:$M$1126,13,FALSE)/100</f>
        <v>7.2639269999999992E-2</v>
      </c>
      <c r="F719" s="280">
        <f t="shared" si="45"/>
        <v>1.3940000000003949E-5</v>
      </c>
      <c r="G719" s="280">
        <f t="shared" si="46"/>
        <v>-2.917999999998977E-5</v>
      </c>
      <c r="H719" s="280">
        <f t="shared" si="47"/>
        <v>-1.3158000000000614E-4</v>
      </c>
      <c r="I719" s="280">
        <f t="shared" si="48"/>
        <v>-3.3510000000014362E-5</v>
      </c>
    </row>
    <row r="720" spans="1:9" x14ac:dyDescent="0.25">
      <c r="A720" s="1">
        <f>+'Ejercicio 8'!B733</f>
        <v>43045</v>
      </c>
      <c r="B720" s="280">
        <f>+VLOOKUP($A720,Cetes!$A$19:$M$1126,4,FALSE)/100</f>
        <v>7.039078E-2</v>
      </c>
      <c r="C720" s="280">
        <f>+VLOOKUP($A720,Cetes!$A$19:$M$1126,7,FALSE)/100</f>
        <v>7.1084809999999998E-2</v>
      </c>
      <c r="D720" s="280">
        <f>+VLOOKUP($A720,Cetes!$A$19:$M$1126,10,FALSE)/100</f>
        <v>7.1899940000000009E-2</v>
      </c>
      <c r="E720" s="280">
        <f>+VLOOKUP($A720,Cetes!$A$19:$M$1126,13,FALSE)/100</f>
        <v>7.272692E-2</v>
      </c>
      <c r="F720" s="280">
        <f t="shared" si="45"/>
        <v>1.2913999999999981E-4</v>
      </c>
      <c r="G720" s="280">
        <f t="shared" si="46"/>
        <v>1.7409999999995485E-5</v>
      </c>
      <c r="H720" s="280">
        <f t="shared" si="47"/>
        <v>3.1500000000017625E-5</v>
      </c>
      <c r="I720" s="280">
        <f t="shared" si="48"/>
        <v>8.7650000000008554E-5</v>
      </c>
    </row>
    <row r="721" spans="1:9" x14ac:dyDescent="0.25">
      <c r="A721" s="1">
        <f>+'Ejercicio 8'!B734</f>
        <v>43046</v>
      </c>
      <c r="B721" s="280">
        <f>+VLOOKUP($A721,Cetes!$A$19:$M$1126,4,FALSE)/100</f>
        <v>7.0599969999999998E-2</v>
      </c>
      <c r="C721" s="280">
        <f>+VLOOKUP($A721,Cetes!$A$19:$M$1126,7,FALSE)/100</f>
        <v>7.1199890000000002E-2</v>
      </c>
      <c r="D721" s="280">
        <f>+VLOOKUP($A721,Cetes!$A$19:$M$1126,10,FALSE)/100</f>
        <v>7.1899909999999997E-2</v>
      </c>
      <c r="E721" s="280">
        <f>+VLOOKUP($A721,Cetes!$A$19:$M$1126,13,FALSE)/100</f>
        <v>7.2700040000000007E-2</v>
      </c>
      <c r="F721" s="280">
        <f t="shared" si="45"/>
        <v>2.0918999999999799E-4</v>
      </c>
      <c r="G721" s="280">
        <f t="shared" si="46"/>
        <v>1.1508000000000351E-4</v>
      </c>
      <c r="H721" s="280">
        <f t="shared" si="47"/>
        <v>-3.00000000119649E-8</v>
      </c>
      <c r="I721" s="280">
        <f t="shared" si="48"/>
        <v>-2.6879999999993021E-5</v>
      </c>
    </row>
    <row r="722" spans="1:9" x14ac:dyDescent="0.25">
      <c r="A722" s="1">
        <f>+'Ejercicio 8'!B735</f>
        <v>43047</v>
      </c>
      <c r="B722" s="280">
        <f>+VLOOKUP($A722,Cetes!$A$19:$M$1126,4,FALSE)/100</f>
        <v>7.0619639999999997E-2</v>
      </c>
      <c r="C722" s="280">
        <f>+VLOOKUP($A722,Cetes!$A$19:$M$1126,7,FALSE)/100</f>
        <v>7.1000019999999997E-2</v>
      </c>
      <c r="D722" s="280">
        <f>+VLOOKUP($A722,Cetes!$A$19:$M$1126,10,FALSE)/100</f>
        <v>7.204323E-2</v>
      </c>
      <c r="E722" s="280">
        <f>+VLOOKUP($A722,Cetes!$A$19:$M$1126,13,FALSE)/100</f>
        <v>7.2794480000000009E-2</v>
      </c>
      <c r="F722" s="280">
        <f t="shared" si="45"/>
        <v>1.966999999999941E-5</v>
      </c>
      <c r="G722" s="280">
        <f t="shared" si="46"/>
        <v>-1.9987000000000477E-4</v>
      </c>
      <c r="H722" s="280">
        <f t="shared" si="47"/>
        <v>1.4332000000000233E-4</v>
      </c>
      <c r="I722" s="280">
        <f t="shared" si="48"/>
        <v>9.444000000000119E-5</v>
      </c>
    </row>
    <row r="723" spans="1:9" x14ac:dyDescent="0.25">
      <c r="A723" s="1">
        <f>+'Ejercicio 8'!B736</f>
        <v>43048</v>
      </c>
      <c r="B723" s="280">
        <f>+VLOOKUP($A723,Cetes!$A$19:$M$1126,4,FALSE)/100</f>
        <v>7.0200650000000003E-2</v>
      </c>
      <c r="C723" s="280">
        <f>+VLOOKUP($A723,Cetes!$A$19:$M$1126,7,FALSE)/100</f>
        <v>7.1238599999999999E-2</v>
      </c>
      <c r="D723" s="280">
        <f>+VLOOKUP($A723,Cetes!$A$19:$M$1126,10,FALSE)/100</f>
        <v>7.2054660000000006E-2</v>
      </c>
      <c r="E723" s="280">
        <f>+VLOOKUP($A723,Cetes!$A$19:$M$1126,13,FALSE)/100</f>
        <v>7.2768170000000007E-2</v>
      </c>
      <c r="F723" s="280">
        <f t="shared" si="45"/>
        <v>-4.1898999999999409E-4</v>
      </c>
      <c r="G723" s="280">
        <f t="shared" si="46"/>
        <v>2.3858000000000212E-4</v>
      </c>
      <c r="H723" s="280">
        <f t="shared" si="47"/>
        <v>1.1430000000006713E-5</v>
      </c>
      <c r="I723" s="280">
        <f t="shared" si="48"/>
        <v>-2.631000000000161E-5</v>
      </c>
    </row>
    <row r="724" spans="1:9" x14ac:dyDescent="0.25">
      <c r="A724" s="1">
        <f>+'Ejercicio 8'!B737</f>
        <v>43049</v>
      </c>
      <c r="B724" s="280">
        <f>+VLOOKUP($A724,Cetes!$A$19:$M$1126,4,FALSE)/100</f>
        <v>7.0401779999999997E-2</v>
      </c>
      <c r="C724" s="280">
        <f>+VLOOKUP($A724,Cetes!$A$19:$M$1126,7,FALSE)/100</f>
        <v>7.1221960000000001E-2</v>
      </c>
      <c r="D724" s="280">
        <f>+VLOOKUP($A724,Cetes!$A$19:$M$1126,10,FALSE)/100</f>
        <v>7.2036219999999998E-2</v>
      </c>
      <c r="E724" s="280">
        <f>+VLOOKUP($A724,Cetes!$A$19:$M$1126,13,FALSE)/100</f>
        <v>7.2500030000000007E-2</v>
      </c>
      <c r="F724" s="280">
        <f t="shared" si="45"/>
        <v>2.0112999999999381E-4</v>
      </c>
      <c r="G724" s="280">
        <f t="shared" si="46"/>
        <v>-1.6639999999998323E-5</v>
      </c>
      <c r="H724" s="280">
        <f t="shared" si="47"/>
        <v>-1.844000000000845E-5</v>
      </c>
      <c r="I724" s="280">
        <f t="shared" si="48"/>
        <v>-2.6814000000000004E-4</v>
      </c>
    </row>
    <row r="725" spans="1:9" x14ac:dyDescent="0.25">
      <c r="A725" s="1">
        <f>+'Ejercicio 8'!B738</f>
        <v>43052</v>
      </c>
      <c r="B725" s="280">
        <f>+VLOOKUP($A725,Cetes!$A$19:$M$1126,4,FALSE)/100</f>
        <v>7.0436200000000004E-2</v>
      </c>
      <c r="C725" s="280">
        <f>+VLOOKUP($A725,Cetes!$A$19:$M$1126,7,FALSE)/100</f>
        <v>7.1209819999999993E-2</v>
      </c>
      <c r="D725" s="280">
        <f>+VLOOKUP($A725,Cetes!$A$19:$M$1126,10,FALSE)/100</f>
        <v>7.2112129999999997E-2</v>
      </c>
      <c r="E725" s="280">
        <f>+VLOOKUP($A725,Cetes!$A$19:$M$1126,13,FALSE)/100</f>
        <v>7.2562620000000008E-2</v>
      </c>
      <c r="F725" s="280">
        <f t="shared" si="45"/>
        <v>3.4420000000007223E-5</v>
      </c>
      <c r="G725" s="280">
        <f t="shared" si="46"/>
        <v>-1.21400000000077E-5</v>
      </c>
      <c r="H725" s="280">
        <f t="shared" si="47"/>
        <v>7.5909999999998479E-5</v>
      </c>
      <c r="I725" s="280">
        <f t="shared" si="48"/>
        <v>6.2590000000001256E-5</v>
      </c>
    </row>
    <row r="726" spans="1:9" x14ac:dyDescent="0.25">
      <c r="A726" s="1">
        <f>+'Ejercicio 8'!B739</f>
        <v>43053</v>
      </c>
      <c r="B726" s="280">
        <f>+VLOOKUP($A726,Cetes!$A$19:$M$1126,4,FALSE)/100</f>
        <v>7.0006150000000003E-2</v>
      </c>
      <c r="C726" s="280">
        <f>+VLOOKUP($A726,Cetes!$A$19:$M$1126,7,FALSE)/100</f>
        <v>7.1298609999999998E-2</v>
      </c>
      <c r="D726" s="280">
        <f>+VLOOKUP($A726,Cetes!$A$19:$M$1126,10,FALSE)/100</f>
        <v>7.2499910000000001E-2</v>
      </c>
      <c r="E726" s="280">
        <f>+VLOOKUP($A726,Cetes!$A$19:$M$1126,13,FALSE)/100</f>
        <v>7.2700009999999995E-2</v>
      </c>
      <c r="F726" s="280">
        <f t="shared" si="45"/>
        <v>-4.3005000000000126E-4</v>
      </c>
      <c r="G726" s="280">
        <f t="shared" si="46"/>
        <v>8.8790000000005254E-5</v>
      </c>
      <c r="H726" s="280">
        <f t="shared" si="47"/>
        <v>3.8778000000000423E-4</v>
      </c>
      <c r="I726" s="280">
        <f t="shared" si="48"/>
        <v>1.3738999999998724E-4</v>
      </c>
    </row>
    <row r="727" spans="1:9" x14ac:dyDescent="0.25">
      <c r="A727" s="1">
        <f>+'Ejercicio 8'!B740</f>
        <v>43054</v>
      </c>
      <c r="B727" s="280">
        <f>+VLOOKUP($A727,Cetes!$A$19:$M$1126,4,FALSE)/100</f>
        <v>7.0154209999999995E-2</v>
      </c>
      <c r="C727" s="280">
        <f>+VLOOKUP($A727,Cetes!$A$19:$M$1126,7,FALSE)/100</f>
        <v>7.1429159999999992E-2</v>
      </c>
      <c r="D727" s="280">
        <f>+VLOOKUP($A727,Cetes!$A$19:$M$1126,10,FALSE)/100</f>
        <v>7.2502319999999995E-2</v>
      </c>
      <c r="E727" s="280">
        <f>+VLOOKUP($A727,Cetes!$A$19:$M$1126,13,FALSE)/100</f>
        <v>7.2890389999999999E-2</v>
      </c>
      <c r="F727" s="280">
        <f t="shared" si="45"/>
        <v>1.4805999999999153E-4</v>
      </c>
      <c r="G727" s="280">
        <f t="shared" si="46"/>
        <v>1.3054999999999317E-4</v>
      </c>
      <c r="H727" s="280">
        <f t="shared" si="47"/>
        <v>2.4099999999943611E-6</v>
      </c>
      <c r="I727" s="280">
        <f t="shared" si="48"/>
        <v>1.9038000000000388E-4</v>
      </c>
    </row>
    <row r="728" spans="1:9" x14ac:dyDescent="0.25">
      <c r="A728" s="1">
        <f>+'Ejercicio 8'!B741</f>
        <v>43055</v>
      </c>
      <c r="B728" s="280">
        <f>+VLOOKUP($A728,Cetes!$A$19:$M$1126,4,FALSE)/100</f>
        <v>7.0087570000000002E-2</v>
      </c>
      <c r="C728" s="280">
        <f>+VLOOKUP($A728,Cetes!$A$19:$M$1126,7,FALSE)/100</f>
        <v>7.1440320000000002E-2</v>
      </c>
      <c r="D728" s="280">
        <f>+VLOOKUP($A728,Cetes!$A$19:$M$1126,10,FALSE)/100</f>
        <v>7.2476040000000005E-2</v>
      </c>
      <c r="E728" s="280">
        <f>+VLOOKUP($A728,Cetes!$A$19:$M$1126,13,FALSE)/100</f>
        <v>7.2760610000000003E-2</v>
      </c>
      <c r="F728" s="280">
        <f t="shared" si="45"/>
        <v>-6.6639999999992816E-5</v>
      </c>
      <c r="G728" s="280">
        <f t="shared" si="46"/>
        <v>1.1160000000010051E-5</v>
      </c>
      <c r="H728" s="280">
        <f t="shared" si="47"/>
        <v>-2.6279999999989645E-5</v>
      </c>
      <c r="I728" s="280">
        <f t="shared" si="48"/>
        <v>-1.2977999999999601E-4</v>
      </c>
    </row>
    <row r="729" spans="1:9" x14ac:dyDescent="0.25">
      <c r="A729" s="1">
        <f>+'Ejercicio 8'!B742</f>
        <v>43056</v>
      </c>
      <c r="B729" s="280">
        <f>+VLOOKUP($A729,Cetes!$A$19:$M$1126,4,FALSE)/100</f>
        <v>7.000025E-2</v>
      </c>
      <c r="C729" s="280">
        <f>+VLOOKUP($A729,Cetes!$A$19:$M$1126,7,FALSE)/100</f>
        <v>7.1389370000000008E-2</v>
      </c>
      <c r="D729" s="280">
        <f>+VLOOKUP($A729,Cetes!$A$19:$M$1126,10,FALSE)/100</f>
        <v>7.2491979999999998E-2</v>
      </c>
      <c r="E729" s="280">
        <f>+VLOOKUP($A729,Cetes!$A$19:$M$1126,13,FALSE)/100</f>
        <v>7.2700009999999995E-2</v>
      </c>
      <c r="F729" s="280">
        <f t="shared" si="45"/>
        <v>-8.7320000000001841E-5</v>
      </c>
      <c r="G729" s="280">
        <f t="shared" si="46"/>
        <v>-5.0949999999994056E-5</v>
      </c>
      <c r="H729" s="280">
        <f t="shared" si="47"/>
        <v>1.5939999999992072E-5</v>
      </c>
      <c r="I729" s="280">
        <f t="shared" si="48"/>
        <v>-6.060000000000787E-5</v>
      </c>
    </row>
    <row r="730" spans="1:9" x14ac:dyDescent="0.25">
      <c r="A730" s="1">
        <f>+'Ejercicio 8'!B743</f>
        <v>43060</v>
      </c>
      <c r="B730" s="280">
        <f>+VLOOKUP($A730,Cetes!$A$19:$M$1126,4,FALSE)/100</f>
        <v>6.9980879999999995E-2</v>
      </c>
      <c r="C730" s="280">
        <f>+VLOOKUP($A730,Cetes!$A$19:$M$1126,7,FALSE)/100</f>
        <v>7.1286490000000008E-2</v>
      </c>
      <c r="D730" s="280">
        <f>+VLOOKUP($A730,Cetes!$A$19:$M$1126,10,FALSE)/100</f>
        <v>7.2218480000000002E-2</v>
      </c>
      <c r="E730" s="280">
        <f>+VLOOKUP($A730,Cetes!$A$19:$M$1126,13,FALSE)/100</f>
        <v>7.2499969999999997E-2</v>
      </c>
      <c r="F730" s="280">
        <f t="shared" si="45"/>
        <v>-1.9370000000004661E-5</v>
      </c>
      <c r="G730" s="280">
        <f t="shared" si="46"/>
        <v>-1.0287999999999964E-4</v>
      </c>
      <c r="H730" s="280">
        <f t="shared" si="47"/>
        <v>-2.7349999999999597E-4</v>
      </c>
      <c r="I730" s="280">
        <f t="shared" si="48"/>
        <v>-2.0003999999999855E-4</v>
      </c>
    </row>
    <row r="731" spans="1:9" x14ac:dyDescent="0.25">
      <c r="A731" s="1">
        <f>+'Ejercicio 8'!B744</f>
        <v>43061</v>
      </c>
      <c r="B731" s="280">
        <f>+VLOOKUP($A731,Cetes!$A$19:$M$1126,4,FALSE)/100</f>
        <v>6.980597999999999E-2</v>
      </c>
      <c r="C731" s="280">
        <f>+VLOOKUP($A731,Cetes!$A$19:$M$1126,7,FALSE)/100</f>
        <v>7.1367849999999997E-2</v>
      </c>
      <c r="D731" s="280">
        <f>+VLOOKUP($A731,Cetes!$A$19:$M$1126,10,FALSE)/100</f>
        <v>7.2198970000000001E-2</v>
      </c>
      <c r="E731" s="280">
        <f>+VLOOKUP($A731,Cetes!$A$19:$M$1126,13,FALSE)/100</f>
        <v>7.2300000000000003E-2</v>
      </c>
      <c r="F731" s="280">
        <f t="shared" si="45"/>
        <v>-1.7490000000000561E-4</v>
      </c>
      <c r="G731" s="280">
        <f t="shared" si="46"/>
        <v>8.1359999999988664E-5</v>
      </c>
      <c r="H731" s="280">
        <f t="shared" si="47"/>
        <v>-1.951000000000036E-5</v>
      </c>
      <c r="I731" s="280">
        <f t="shared" si="48"/>
        <v>-1.9996999999999376E-4</v>
      </c>
    </row>
    <row r="732" spans="1:9" x14ac:dyDescent="0.25">
      <c r="A732" s="1">
        <f>+'Ejercicio 8'!B745</f>
        <v>43062</v>
      </c>
      <c r="B732" s="280">
        <f>+VLOOKUP($A732,Cetes!$A$19:$M$1126,4,FALSE)/100</f>
        <v>7.0498310000000008E-2</v>
      </c>
      <c r="C732" s="280">
        <f>+VLOOKUP($A732,Cetes!$A$19:$M$1126,7,FALSE)/100</f>
        <v>7.1604340000000002E-2</v>
      </c>
      <c r="D732" s="280">
        <f>+VLOOKUP($A732,Cetes!$A$19:$M$1126,10,FALSE)/100</f>
        <v>7.2329000000000004E-2</v>
      </c>
      <c r="E732" s="280">
        <f>+VLOOKUP($A732,Cetes!$A$19:$M$1126,13,FALSE)/100</f>
        <v>7.259997E-2</v>
      </c>
      <c r="F732" s="280">
        <f t="shared" si="45"/>
        <v>6.9233000000001876E-4</v>
      </c>
      <c r="G732" s="280">
        <f t="shared" si="46"/>
        <v>2.3649000000000586E-4</v>
      </c>
      <c r="H732" s="280">
        <f t="shared" si="47"/>
        <v>1.300300000000032E-4</v>
      </c>
      <c r="I732" s="280">
        <f t="shared" si="48"/>
        <v>2.9996999999999663E-4</v>
      </c>
    </row>
    <row r="733" spans="1:9" x14ac:dyDescent="0.25">
      <c r="A733" s="1">
        <f>+'Ejercicio 8'!B746</f>
        <v>43063</v>
      </c>
      <c r="B733" s="280">
        <f>+VLOOKUP($A733,Cetes!$A$19:$M$1126,4,FALSE)/100</f>
        <v>7.0218530000000001E-2</v>
      </c>
      <c r="C733" s="280">
        <f>+VLOOKUP($A733,Cetes!$A$19:$M$1126,7,FALSE)/100</f>
        <v>7.1290329999999999E-2</v>
      </c>
      <c r="D733" s="280">
        <f>+VLOOKUP($A733,Cetes!$A$19:$M$1126,10,FALSE)/100</f>
        <v>7.2160729999999992E-2</v>
      </c>
      <c r="E733" s="280">
        <f>+VLOOKUP($A733,Cetes!$A$19:$M$1126,13,FALSE)/100</f>
        <v>7.2391059999999993E-2</v>
      </c>
      <c r="F733" s="280">
        <f t="shared" si="45"/>
        <v>-2.7978000000000725E-4</v>
      </c>
      <c r="G733" s="280">
        <f t="shared" si="46"/>
        <v>-3.1401000000000345E-4</v>
      </c>
      <c r="H733" s="280">
        <f t="shared" si="47"/>
        <v>-1.6827000000001202E-4</v>
      </c>
      <c r="I733" s="280">
        <f t="shared" si="48"/>
        <v>-2.0891000000000659E-4</v>
      </c>
    </row>
    <row r="734" spans="1:9" x14ac:dyDescent="0.25">
      <c r="A734" s="1">
        <f>+'Ejercicio 8'!B747</f>
        <v>43066</v>
      </c>
      <c r="B734" s="280">
        <f>+VLOOKUP($A734,Cetes!$A$19:$M$1126,4,FALSE)/100</f>
        <v>6.9813929999999996E-2</v>
      </c>
      <c r="C734" s="280">
        <f>+VLOOKUP($A734,Cetes!$A$19:$M$1126,7,FALSE)/100</f>
        <v>7.1294170000000004E-2</v>
      </c>
      <c r="D734" s="280">
        <f>+VLOOKUP($A734,Cetes!$A$19:$M$1126,10,FALSE)/100</f>
        <v>7.2092820000000002E-2</v>
      </c>
      <c r="E734" s="280">
        <f>+VLOOKUP($A734,Cetes!$A$19:$M$1126,13,FALSE)/100</f>
        <v>7.2200050000000002E-2</v>
      </c>
      <c r="F734" s="280">
        <f t="shared" si="45"/>
        <v>-4.0460000000000496E-4</v>
      </c>
      <c r="G734" s="280">
        <f t="shared" si="46"/>
        <v>3.8400000000049506E-6</v>
      </c>
      <c r="H734" s="280">
        <f t="shared" si="47"/>
        <v>-6.7909999999990478E-5</v>
      </c>
      <c r="I734" s="280">
        <f t="shared" si="48"/>
        <v>-1.9100999999999146E-4</v>
      </c>
    </row>
    <row r="735" spans="1:9" x14ac:dyDescent="0.25">
      <c r="A735" s="1">
        <f>+'Ejercicio 8'!B748</f>
        <v>43067</v>
      </c>
      <c r="B735" s="280">
        <f>+VLOOKUP($A735,Cetes!$A$19:$M$1126,4,FALSE)/100</f>
        <v>7.0105639999999997E-2</v>
      </c>
      <c r="C735" s="280">
        <f>+VLOOKUP($A735,Cetes!$A$19:$M$1126,7,FALSE)/100</f>
        <v>7.1387809999999996E-2</v>
      </c>
      <c r="D735" s="280">
        <f>+VLOOKUP($A735,Cetes!$A$19:$M$1126,10,FALSE)/100</f>
        <v>7.2099900000000008E-2</v>
      </c>
      <c r="E735" s="280">
        <f>+VLOOKUP($A735,Cetes!$A$19:$M$1126,13,FALSE)/100</f>
        <v>7.2477929999999996E-2</v>
      </c>
      <c r="F735" s="280">
        <f t="shared" si="45"/>
        <v>2.9171000000000058E-4</v>
      </c>
      <c r="G735" s="280">
        <f t="shared" si="46"/>
        <v>9.3639999999992063E-5</v>
      </c>
      <c r="H735" s="280">
        <f t="shared" si="47"/>
        <v>7.0800000000065255E-6</v>
      </c>
      <c r="I735" s="280">
        <f t="shared" si="48"/>
        <v>2.7787999999999424E-4</v>
      </c>
    </row>
    <row r="736" spans="1:9" x14ac:dyDescent="0.25">
      <c r="A736" s="1">
        <f>+'Ejercicio 8'!B749</f>
        <v>43068</v>
      </c>
      <c r="B736" s="280">
        <f>+VLOOKUP($A736,Cetes!$A$19:$M$1126,4,FALSE)/100</f>
        <v>7.0027129999999993E-2</v>
      </c>
      <c r="C736" s="280">
        <f>+VLOOKUP($A736,Cetes!$A$19:$M$1126,7,FALSE)/100</f>
        <v>7.1624489999999999E-2</v>
      </c>
      <c r="D736" s="280">
        <f>+VLOOKUP($A736,Cetes!$A$19:$M$1126,10,FALSE)/100</f>
        <v>7.2399909999999998E-2</v>
      </c>
      <c r="E736" s="280">
        <f>+VLOOKUP($A736,Cetes!$A$19:$M$1126,13,FALSE)/100</f>
        <v>7.2695689999999993E-2</v>
      </c>
      <c r="F736" s="280">
        <f t="shared" si="45"/>
        <v>-7.8510000000003854E-5</v>
      </c>
      <c r="G736" s="280">
        <f t="shared" si="46"/>
        <v>2.36680000000003E-4</v>
      </c>
      <c r="H736" s="280">
        <f t="shared" si="47"/>
        <v>3.0000999999998945E-4</v>
      </c>
      <c r="I736" s="280">
        <f t="shared" si="48"/>
        <v>2.177599999999974E-4</v>
      </c>
    </row>
    <row r="737" spans="1:9" x14ac:dyDescent="0.25">
      <c r="A737" s="1">
        <f>+'Ejercicio 8'!B750</f>
        <v>43069</v>
      </c>
      <c r="B737" s="280">
        <f>+VLOOKUP($A737,Cetes!$A$19:$M$1126,4,FALSE)/100</f>
        <v>6.9715840000000001E-2</v>
      </c>
      <c r="C737" s="280">
        <f>+VLOOKUP($A737,Cetes!$A$19:$M$1126,7,FALSE)/100</f>
        <v>7.161787E-2</v>
      </c>
      <c r="D737" s="280">
        <f>+VLOOKUP($A737,Cetes!$A$19:$M$1126,10,FALSE)/100</f>
        <v>7.2581430000000002E-2</v>
      </c>
      <c r="E737" s="280">
        <f>+VLOOKUP($A737,Cetes!$A$19:$M$1126,13,FALSE)/100</f>
        <v>7.2920260000000001E-2</v>
      </c>
      <c r="F737" s="280">
        <f t="shared" si="45"/>
        <v>-3.1128999999999185E-4</v>
      </c>
      <c r="G737" s="280">
        <f t="shared" si="46"/>
        <v>-6.619999999998849E-6</v>
      </c>
      <c r="H737" s="280">
        <f t="shared" si="47"/>
        <v>1.8152000000000446E-4</v>
      </c>
      <c r="I737" s="280">
        <f t="shared" si="48"/>
        <v>2.2457000000000726E-4</v>
      </c>
    </row>
    <row r="738" spans="1:9" x14ac:dyDescent="0.25">
      <c r="A738" s="1">
        <f>+'Ejercicio 8'!B751</f>
        <v>43070</v>
      </c>
      <c r="B738" s="280">
        <f>+VLOOKUP($A738,Cetes!$A$19:$M$1126,4,FALSE)/100</f>
        <v>6.9772550000000003E-2</v>
      </c>
      <c r="C738" s="280">
        <f>+VLOOKUP($A738,Cetes!$A$19:$M$1126,7,FALSE)/100</f>
        <v>7.1577520000000006E-2</v>
      </c>
      <c r="D738" s="280">
        <f>+VLOOKUP($A738,Cetes!$A$19:$M$1126,10,FALSE)/100</f>
        <v>7.2599929999999993E-2</v>
      </c>
      <c r="E738" s="280">
        <f>+VLOOKUP($A738,Cetes!$A$19:$M$1126,13,FALSE)/100</f>
        <v>7.2907840000000002E-2</v>
      </c>
      <c r="F738" s="280">
        <f t="shared" si="45"/>
        <v>5.6710000000001481E-5</v>
      </c>
      <c r="G738" s="280">
        <f t="shared" si="46"/>
        <v>-4.0349999999994557E-5</v>
      </c>
      <c r="H738" s="280">
        <f t="shared" si="47"/>
        <v>1.8499999999990746E-5</v>
      </c>
      <c r="I738" s="280">
        <f t="shared" si="48"/>
        <v>-1.2419999999999098E-5</v>
      </c>
    </row>
    <row r="739" spans="1:9" x14ac:dyDescent="0.25">
      <c r="A739" s="1">
        <f>+'Ejercicio 8'!B752</f>
        <v>43073</v>
      </c>
      <c r="B739" s="280">
        <f>+VLOOKUP($A739,Cetes!$A$19:$M$1126,4,FALSE)/100</f>
        <v>7.0003179999999998E-2</v>
      </c>
      <c r="C739" s="280">
        <f>+VLOOKUP($A739,Cetes!$A$19:$M$1126,7,FALSE)/100</f>
        <v>7.1566939999999996E-2</v>
      </c>
      <c r="D739" s="280">
        <f>+VLOOKUP($A739,Cetes!$A$19:$M$1126,10,FALSE)/100</f>
        <v>7.2690959999999999E-2</v>
      </c>
      <c r="E739" s="280">
        <f>+VLOOKUP($A739,Cetes!$A$19:$M$1126,13,FALSE)/100</f>
        <v>7.3163199999999998E-2</v>
      </c>
      <c r="F739" s="280">
        <f t="shared" si="45"/>
        <v>2.3062999999999556E-4</v>
      </c>
      <c r="G739" s="280">
        <f t="shared" si="46"/>
        <v>-1.0580000000010026E-5</v>
      </c>
      <c r="H739" s="280">
        <f t="shared" si="47"/>
        <v>9.1030000000005828E-5</v>
      </c>
      <c r="I739" s="280">
        <f t="shared" si="48"/>
        <v>2.5535999999999615E-4</v>
      </c>
    </row>
    <row r="740" spans="1:9" x14ac:dyDescent="0.25">
      <c r="A740" s="1">
        <f>+'Ejercicio 8'!B753</f>
        <v>43074</v>
      </c>
      <c r="B740" s="280">
        <f>+VLOOKUP($A740,Cetes!$A$19:$M$1126,4,FALSE)/100</f>
        <v>7.0143549999999999E-2</v>
      </c>
      <c r="C740" s="280">
        <f>+VLOOKUP($A740,Cetes!$A$19:$M$1126,7,FALSE)/100</f>
        <v>7.202182E-2</v>
      </c>
      <c r="D740" s="280">
        <f>+VLOOKUP($A740,Cetes!$A$19:$M$1126,10,FALSE)/100</f>
        <v>7.3151419999999995E-2</v>
      </c>
      <c r="E740" s="280">
        <f>+VLOOKUP($A740,Cetes!$A$19:$M$1126,13,FALSE)/100</f>
        <v>7.3422050000000003E-2</v>
      </c>
      <c r="F740" s="280">
        <f t="shared" si="45"/>
        <v>1.4037000000000077E-4</v>
      </c>
      <c r="G740" s="280">
        <f t="shared" si="46"/>
        <v>4.5488000000000473E-4</v>
      </c>
      <c r="H740" s="280">
        <f t="shared" si="47"/>
        <v>4.6045999999999587E-4</v>
      </c>
      <c r="I740" s="280">
        <f t="shared" si="48"/>
        <v>2.5885000000000491E-4</v>
      </c>
    </row>
    <row r="741" spans="1:9" x14ac:dyDescent="0.25">
      <c r="A741" s="1">
        <f>+'Ejercicio 8'!B754</f>
        <v>43075</v>
      </c>
      <c r="B741" s="280">
        <f>+VLOOKUP($A741,Cetes!$A$19:$M$1126,4,FALSE)/100</f>
        <v>7.0632849999999997E-2</v>
      </c>
      <c r="C741" s="280">
        <f>+VLOOKUP($A741,Cetes!$A$19:$M$1126,7,FALSE)/100</f>
        <v>7.2124279999999999E-2</v>
      </c>
      <c r="D741" s="280">
        <f>+VLOOKUP($A741,Cetes!$A$19:$M$1126,10,FALSE)/100</f>
        <v>7.3271050000000004E-2</v>
      </c>
      <c r="E741" s="280">
        <f>+VLOOKUP($A741,Cetes!$A$19:$M$1126,13,FALSE)/100</f>
        <v>7.3500059999999992E-2</v>
      </c>
      <c r="F741" s="280">
        <f t="shared" si="45"/>
        <v>4.8929999999999807E-4</v>
      </c>
      <c r="G741" s="280">
        <f t="shared" si="46"/>
        <v>1.0245999999999866E-4</v>
      </c>
      <c r="H741" s="280">
        <f t="shared" si="47"/>
        <v>1.1963000000000945E-4</v>
      </c>
      <c r="I741" s="280">
        <f t="shared" si="48"/>
        <v>7.8009999999989477E-5</v>
      </c>
    </row>
    <row r="742" spans="1:9" x14ac:dyDescent="0.25">
      <c r="A742" s="1">
        <f>+'Ejercicio 8'!B755</f>
        <v>43076</v>
      </c>
      <c r="B742" s="280">
        <f>+VLOOKUP($A742,Cetes!$A$19:$M$1126,4,FALSE)/100</f>
        <v>7.0677690000000001E-2</v>
      </c>
      <c r="C742" s="280">
        <f>+VLOOKUP($A742,Cetes!$A$19:$M$1126,7,FALSE)/100</f>
        <v>7.2330680000000008E-2</v>
      </c>
      <c r="D742" s="280">
        <f>+VLOOKUP($A742,Cetes!$A$19:$M$1126,10,FALSE)/100</f>
        <v>7.3381580000000002E-2</v>
      </c>
      <c r="E742" s="280">
        <f>+VLOOKUP($A742,Cetes!$A$19:$M$1126,13,FALSE)/100</f>
        <v>7.3399950000000005E-2</v>
      </c>
      <c r="F742" s="280">
        <f t="shared" si="45"/>
        <v>4.4840000000004321E-5</v>
      </c>
      <c r="G742" s="280">
        <f t="shared" si="46"/>
        <v>2.0640000000000935E-4</v>
      </c>
      <c r="H742" s="280">
        <f t="shared" si="47"/>
        <v>1.1052999999999757E-4</v>
      </c>
      <c r="I742" s="280">
        <f t="shared" si="48"/>
        <v>-1.001099999999866E-4</v>
      </c>
    </row>
    <row r="743" spans="1:9" x14ac:dyDescent="0.25">
      <c r="A743" s="1">
        <f>+'Ejercicio 8'!B756</f>
        <v>43077</v>
      </c>
      <c r="B743" s="280">
        <f>+VLOOKUP($A743,Cetes!$A$19:$M$1126,4,FALSE)/100</f>
        <v>7.0159239999999998E-2</v>
      </c>
      <c r="C743" s="280">
        <f>+VLOOKUP($A743,Cetes!$A$19:$M$1126,7,FALSE)/100</f>
        <v>7.2253590000000006E-2</v>
      </c>
      <c r="D743" s="280">
        <f>+VLOOKUP($A743,Cetes!$A$19:$M$1126,10,FALSE)/100</f>
        <v>7.3177489999999998E-2</v>
      </c>
      <c r="E743" s="280">
        <f>+VLOOKUP($A743,Cetes!$A$19:$M$1126,13,FALSE)/100</f>
        <v>7.289996E-2</v>
      </c>
      <c r="F743" s="280">
        <f t="shared" si="45"/>
        <v>-5.1845000000000363E-4</v>
      </c>
      <c r="G743" s="280">
        <f t="shared" si="46"/>
        <v>-7.7090000000001879E-5</v>
      </c>
      <c r="H743" s="280">
        <f t="shared" si="47"/>
        <v>-2.0409000000000399E-4</v>
      </c>
      <c r="I743" s="280">
        <f t="shared" si="48"/>
        <v>-4.9999000000000571E-4</v>
      </c>
    </row>
    <row r="744" spans="1:9" x14ac:dyDescent="0.25">
      <c r="A744" s="1">
        <f>+'Ejercicio 8'!B757</f>
        <v>43080</v>
      </c>
      <c r="B744" s="280">
        <f>+VLOOKUP($A744,Cetes!$A$19:$M$1126,4,FALSE)/100</f>
        <v>7.2083750000000002E-2</v>
      </c>
      <c r="C744" s="280">
        <f>+VLOOKUP($A744,Cetes!$A$19:$M$1126,7,FALSE)/100</f>
        <v>7.2754329999999992E-2</v>
      </c>
      <c r="D744" s="280">
        <f>+VLOOKUP($A744,Cetes!$A$19:$M$1126,10,FALSE)/100</f>
        <v>7.3399950000000005E-2</v>
      </c>
      <c r="E744" s="280">
        <f>+VLOOKUP($A744,Cetes!$A$19:$M$1126,13,FALSE)/100</f>
        <v>7.3208259999999997E-2</v>
      </c>
      <c r="F744" s="280">
        <f t="shared" si="45"/>
        <v>1.9245100000000043E-3</v>
      </c>
      <c r="G744" s="280">
        <f t="shared" si="46"/>
        <v>5.0073999999998564E-4</v>
      </c>
      <c r="H744" s="280">
        <f t="shared" si="47"/>
        <v>2.2246000000000765E-4</v>
      </c>
      <c r="I744" s="280">
        <f t="shared" si="48"/>
        <v>3.0829999999999746E-4</v>
      </c>
    </row>
    <row r="745" spans="1:9" x14ac:dyDescent="0.25">
      <c r="A745" s="1">
        <f>+'Ejercicio 8'!B758</f>
        <v>43082</v>
      </c>
      <c r="B745" s="280">
        <f>+VLOOKUP($A745,Cetes!$A$19:$M$1126,4,FALSE)/100</f>
        <v>7.2153120000000001E-2</v>
      </c>
      <c r="C745" s="280">
        <f>+VLOOKUP($A745,Cetes!$A$19:$M$1126,7,FALSE)/100</f>
        <v>7.291077E-2</v>
      </c>
      <c r="D745" s="280">
        <f>+VLOOKUP($A745,Cetes!$A$19:$M$1126,10,FALSE)/100</f>
        <v>7.3209369999999996E-2</v>
      </c>
      <c r="E745" s="280">
        <f>+VLOOKUP($A745,Cetes!$A$19:$M$1126,13,FALSE)/100</f>
        <v>7.3017849999999995E-2</v>
      </c>
      <c r="F745" s="280">
        <f t="shared" si="45"/>
        <v>6.9369999999999155E-5</v>
      </c>
      <c r="G745" s="280">
        <f t="shared" si="46"/>
        <v>1.5644000000000768E-4</v>
      </c>
      <c r="H745" s="280">
        <f t="shared" si="47"/>
        <v>-1.9058000000000963E-4</v>
      </c>
      <c r="I745" s="280">
        <f t="shared" si="48"/>
        <v>-1.9041000000000197E-4</v>
      </c>
    </row>
    <row r="746" spans="1:9" x14ac:dyDescent="0.25">
      <c r="A746" s="1">
        <f>+'Ejercicio 8'!B759</f>
        <v>43083</v>
      </c>
      <c r="B746" s="280">
        <f>+VLOOKUP($A746,Cetes!$A$19:$M$1126,4,FALSE)/100</f>
        <v>7.2179229999999997E-2</v>
      </c>
      <c r="C746" s="280">
        <f>+VLOOKUP($A746,Cetes!$A$19:$M$1126,7,FALSE)/100</f>
        <v>7.2932940000000002E-2</v>
      </c>
      <c r="D746" s="280">
        <f>+VLOOKUP($A746,Cetes!$A$19:$M$1126,10,FALSE)/100</f>
        <v>7.3612040000000004E-2</v>
      </c>
      <c r="E746" s="280">
        <f>+VLOOKUP($A746,Cetes!$A$19:$M$1126,13,FALSE)/100</f>
        <v>7.430450999999999E-2</v>
      </c>
      <c r="F746" s="280">
        <f t="shared" si="45"/>
        <v>2.6109999999995859E-5</v>
      </c>
      <c r="G746" s="280">
        <f t="shared" si="46"/>
        <v>2.217000000000191E-5</v>
      </c>
      <c r="H746" s="280">
        <f t="shared" si="47"/>
        <v>4.0267000000000774E-4</v>
      </c>
      <c r="I746" s="280">
        <f t="shared" si="48"/>
        <v>1.286659999999995E-3</v>
      </c>
    </row>
    <row r="747" spans="1:9" x14ac:dyDescent="0.25">
      <c r="A747" s="1">
        <f>+'Ejercicio 8'!B760</f>
        <v>43084</v>
      </c>
      <c r="B747" s="280">
        <f>+VLOOKUP($A747,Cetes!$A$19:$M$1126,4,FALSE)/100</f>
        <v>7.2496039999999998E-2</v>
      </c>
      <c r="C747" s="280">
        <f>+VLOOKUP($A747,Cetes!$A$19:$M$1126,7,FALSE)/100</f>
        <v>7.329985E-2</v>
      </c>
      <c r="D747" s="280">
        <f>+VLOOKUP($A747,Cetes!$A$19:$M$1126,10,FALSE)/100</f>
        <v>7.4253979999999997E-2</v>
      </c>
      <c r="E747" s="280">
        <f>+VLOOKUP($A747,Cetes!$A$19:$M$1126,13,FALSE)/100</f>
        <v>7.5450489999999995E-2</v>
      </c>
      <c r="F747" s="280">
        <f t="shared" si="45"/>
        <v>3.168100000000007E-4</v>
      </c>
      <c r="G747" s="280">
        <f t="shared" si="46"/>
        <v>3.6690999999999807E-4</v>
      </c>
      <c r="H747" s="280">
        <f t="shared" si="47"/>
        <v>6.4193999999999363E-4</v>
      </c>
      <c r="I747" s="280">
        <f t="shared" si="48"/>
        <v>1.1459800000000048E-3</v>
      </c>
    </row>
    <row r="748" spans="1:9" x14ac:dyDescent="0.25">
      <c r="A748" s="1">
        <f>+'Ejercicio 8'!B761</f>
        <v>43087</v>
      </c>
      <c r="B748" s="280">
        <f>+VLOOKUP($A748,Cetes!$A$19:$M$1126,4,FALSE)/100</f>
        <v>7.2525980000000004E-2</v>
      </c>
      <c r="C748" s="280">
        <f>+VLOOKUP($A748,Cetes!$A$19:$M$1126,7,FALSE)/100</f>
        <v>7.3245409999999997E-2</v>
      </c>
      <c r="D748" s="280">
        <f>+VLOOKUP($A748,Cetes!$A$19:$M$1126,10,FALSE)/100</f>
        <v>7.4300230000000009E-2</v>
      </c>
      <c r="E748" s="280">
        <f>+VLOOKUP($A748,Cetes!$A$19:$M$1126,13,FALSE)/100</f>
        <v>7.5404020000000002E-2</v>
      </c>
      <c r="F748" s="280">
        <f t="shared" si="45"/>
        <v>2.9940000000006073E-5</v>
      </c>
      <c r="G748" s="280">
        <f t="shared" si="46"/>
        <v>-5.4440000000002819E-5</v>
      </c>
      <c r="H748" s="280">
        <f t="shared" si="47"/>
        <v>4.625000000001156E-5</v>
      </c>
      <c r="I748" s="280">
        <f t="shared" si="48"/>
        <v>-4.6469999999992906E-5</v>
      </c>
    </row>
    <row r="749" spans="1:9" x14ac:dyDescent="0.25">
      <c r="A749" s="1">
        <f>+'Ejercicio 8'!B762</f>
        <v>43088</v>
      </c>
      <c r="B749" s="280">
        <f>+VLOOKUP($A749,Cetes!$A$19:$M$1126,4,FALSE)/100</f>
        <v>7.2100520000000001E-2</v>
      </c>
      <c r="C749" s="280">
        <f>+VLOOKUP($A749,Cetes!$A$19:$M$1126,7,FALSE)/100</f>
        <v>7.335238999999999E-2</v>
      </c>
      <c r="D749" s="280">
        <f>+VLOOKUP($A749,Cetes!$A$19:$M$1126,10,FALSE)/100</f>
        <v>7.4398240000000004E-2</v>
      </c>
      <c r="E749" s="280">
        <f>+VLOOKUP($A749,Cetes!$A$19:$M$1126,13,FALSE)/100</f>
        <v>7.5606199999999998E-2</v>
      </c>
      <c r="F749" s="280">
        <f t="shared" si="45"/>
        <v>-4.254600000000025E-4</v>
      </c>
      <c r="G749" s="280">
        <f t="shared" si="46"/>
        <v>1.0697999999999264E-4</v>
      </c>
      <c r="H749" s="280">
        <f t="shared" si="47"/>
        <v>9.8009999999995601E-5</v>
      </c>
      <c r="I749" s="280">
        <f t="shared" si="48"/>
        <v>2.0217999999999625E-4</v>
      </c>
    </row>
    <row r="750" spans="1:9" x14ac:dyDescent="0.25">
      <c r="A750" s="1">
        <f>+'Ejercicio 8'!B763</f>
        <v>43089</v>
      </c>
      <c r="B750" s="280">
        <f>+VLOOKUP($A750,Cetes!$A$19:$M$1126,4,FALSE)/100</f>
        <v>7.2098639999999992E-2</v>
      </c>
      <c r="C750" s="280">
        <f>+VLOOKUP($A750,Cetes!$A$19:$M$1126,7,FALSE)/100</f>
        <v>7.3399900000000004E-2</v>
      </c>
      <c r="D750" s="280">
        <f>+VLOOKUP($A750,Cetes!$A$19:$M$1126,10,FALSE)/100</f>
        <v>7.4401679999999998E-2</v>
      </c>
      <c r="E750" s="280">
        <f>+VLOOKUP($A750,Cetes!$A$19:$M$1126,13,FALSE)/100</f>
        <v>7.5256710000000004E-2</v>
      </c>
      <c r="F750" s="280">
        <f t="shared" si="45"/>
        <v>-1.8800000000096517E-6</v>
      </c>
      <c r="G750" s="280">
        <f t="shared" si="46"/>
        <v>4.7510000000014485E-5</v>
      </c>
      <c r="H750" s="280">
        <f t="shared" si="47"/>
        <v>3.4399999999934483E-6</v>
      </c>
      <c r="I750" s="280">
        <f t="shared" si="48"/>
        <v>-3.4948999999999397E-4</v>
      </c>
    </row>
    <row r="751" spans="1:9" x14ac:dyDescent="0.25">
      <c r="A751" s="1">
        <f>+'Ejercicio 8'!B764</f>
        <v>43090</v>
      </c>
      <c r="B751" s="280">
        <f>+VLOOKUP($A751,Cetes!$A$19:$M$1126,4,FALSE)/100</f>
        <v>7.2374270000000004E-2</v>
      </c>
      <c r="C751" s="280">
        <f>+VLOOKUP($A751,Cetes!$A$19:$M$1126,7,FALSE)/100</f>
        <v>7.3376960000000005E-2</v>
      </c>
      <c r="D751" s="280">
        <f>+VLOOKUP($A751,Cetes!$A$19:$M$1126,10,FALSE)/100</f>
        <v>7.4925610000000004E-2</v>
      </c>
      <c r="E751" s="280">
        <f>+VLOOKUP($A751,Cetes!$A$19:$M$1126,13,FALSE)/100</f>
        <v>7.5696929999999996E-2</v>
      </c>
      <c r="F751" s="280">
        <f t="shared" si="45"/>
        <v>2.7563000000001281E-4</v>
      </c>
      <c r="G751" s="280">
        <f t="shared" si="46"/>
        <v>-2.2939999999999072E-5</v>
      </c>
      <c r="H751" s="280">
        <f t="shared" si="47"/>
        <v>5.2393000000000578E-4</v>
      </c>
      <c r="I751" s="280">
        <f t="shared" si="48"/>
        <v>4.4021999999999117E-4</v>
      </c>
    </row>
    <row r="752" spans="1:9" x14ac:dyDescent="0.25">
      <c r="A752" s="1">
        <f>+'Ejercicio 8'!B765</f>
        <v>43091</v>
      </c>
      <c r="B752" s="280">
        <f>+VLOOKUP($A752,Cetes!$A$19:$M$1126,4,FALSE)/100</f>
        <v>7.2000049999999996E-2</v>
      </c>
      <c r="C752" s="280">
        <f>+VLOOKUP($A752,Cetes!$A$19:$M$1126,7,FALSE)/100</f>
        <v>7.3234309999999997E-2</v>
      </c>
      <c r="D752" s="280">
        <f>+VLOOKUP($A752,Cetes!$A$19:$M$1126,10,FALSE)/100</f>
        <v>7.4900019999999998E-2</v>
      </c>
      <c r="E752" s="280">
        <f>+VLOOKUP($A752,Cetes!$A$19:$M$1126,13,FALSE)/100</f>
        <v>7.5799939999999996E-2</v>
      </c>
      <c r="F752" s="280">
        <f t="shared" si="45"/>
        <v>-3.7422000000000843E-4</v>
      </c>
      <c r="G752" s="280">
        <f t="shared" si="46"/>
        <v>-1.4265000000000805E-4</v>
      </c>
      <c r="H752" s="280">
        <f t="shared" si="47"/>
        <v>-2.5590000000005886E-5</v>
      </c>
      <c r="I752" s="280">
        <f t="shared" si="48"/>
        <v>1.030100000000006E-4</v>
      </c>
    </row>
    <row r="753" spans="1:9" x14ac:dyDescent="0.25">
      <c r="A753" s="1">
        <f>+'Ejercicio 8'!B766</f>
        <v>43095</v>
      </c>
      <c r="B753" s="280">
        <f>+VLOOKUP($A753,Cetes!$A$19:$M$1126,4,FALSE)/100</f>
        <v>7.1999419999999995E-2</v>
      </c>
      <c r="C753" s="280">
        <f>+VLOOKUP($A753,Cetes!$A$19:$M$1126,7,FALSE)/100</f>
        <v>7.3500179999999998E-2</v>
      </c>
      <c r="D753" s="280">
        <f>+VLOOKUP($A753,Cetes!$A$19:$M$1126,10,FALSE)/100</f>
        <v>7.5125979999999995E-2</v>
      </c>
      <c r="E753" s="280">
        <f>+VLOOKUP($A753,Cetes!$A$19:$M$1126,13,FALSE)/100</f>
        <v>7.6193919999999998E-2</v>
      </c>
      <c r="F753" s="280">
        <f t="shared" si="45"/>
        <v>-6.3000000000146272E-7</v>
      </c>
      <c r="G753" s="280">
        <f t="shared" si="46"/>
        <v>2.6587000000000138E-4</v>
      </c>
      <c r="H753" s="280">
        <f t="shared" si="47"/>
        <v>2.2595999999999727E-4</v>
      </c>
      <c r="I753" s="280">
        <f t="shared" si="48"/>
        <v>3.9398000000000211E-4</v>
      </c>
    </row>
    <row r="754" spans="1:9" x14ac:dyDescent="0.25">
      <c r="A754" s="1">
        <f>+'Ejercicio 8'!B767</f>
        <v>43096</v>
      </c>
      <c r="B754" s="280">
        <f>+VLOOKUP($A754,Cetes!$A$19:$M$1126,4,FALSE)/100</f>
        <v>7.1700799999999995E-2</v>
      </c>
      <c r="C754" s="280">
        <f>+VLOOKUP($A754,Cetes!$A$19:$M$1126,7,FALSE)/100</f>
        <v>7.3388060000000005E-2</v>
      </c>
      <c r="D754" s="280">
        <f>+VLOOKUP($A754,Cetes!$A$19:$M$1126,10,FALSE)/100</f>
        <v>7.5126680000000001E-2</v>
      </c>
      <c r="E754" s="280">
        <f>+VLOOKUP($A754,Cetes!$A$19:$M$1126,13,FALSE)/100</f>
        <v>7.6172310000000007E-2</v>
      </c>
      <c r="F754" s="280">
        <f t="shared" si="45"/>
        <v>-2.9861999999999944E-4</v>
      </c>
      <c r="G754" s="280">
        <f t="shared" si="46"/>
        <v>-1.1211999999999334E-4</v>
      </c>
      <c r="H754" s="280">
        <f t="shared" si="47"/>
        <v>7.0000000000625118E-7</v>
      </c>
      <c r="I754" s="280">
        <f t="shared" si="48"/>
        <v>-2.1609999999991358E-5</v>
      </c>
    </row>
    <row r="755" spans="1:9" x14ac:dyDescent="0.25">
      <c r="A755" s="1">
        <f>+'Ejercicio 8'!B768</f>
        <v>43097</v>
      </c>
      <c r="B755" s="280">
        <f>+VLOOKUP($A755,Cetes!$A$19:$M$1126,4,FALSE)/100</f>
        <v>7.2220839999999994E-2</v>
      </c>
      <c r="C755" s="280">
        <f>+VLOOKUP($A755,Cetes!$A$19:$M$1126,7,FALSE)/100</f>
        <v>7.3573630000000001E-2</v>
      </c>
      <c r="D755" s="280">
        <f>+VLOOKUP($A755,Cetes!$A$19:$M$1126,10,FALSE)/100</f>
        <v>7.5062589999999998E-2</v>
      </c>
      <c r="E755" s="280">
        <f>+VLOOKUP($A755,Cetes!$A$19:$M$1126,13,FALSE)/100</f>
        <v>7.5915049999999998E-2</v>
      </c>
      <c r="F755" s="280">
        <f t="shared" si="45"/>
        <v>5.2003999999999939E-4</v>
      </c>
      <c r="G755" s="280">
        <f t="shared" si="46"/>
        <v>1.8556999999999602E-4</v>
      </c>
      <c r="H755" s="280">
        <f t="shared" si="47"/>
        <v>-6.4090000000002756E-5</v>
      </c>
      <c r="I755" s="280">
        <f t="shared" si="48"/>
        <v>-2.5726000000000915E-4</v>
      </c>
    </row>
    <row r="756" spans="1:9" x14ac:dyDescent="0.25">
      <c r="A756" s="1">
        <f>+'Ejercicio 8'!B769</f>
        <v>43098</v>
      </c>
      <c r="B756" s="280">
        <f>+VLOOKUP($A756,Cetes!$A$19:$M$1126,4,FALSE)/100</f>
        <v>7.2180649999999999E-2</v>
      </c>
      <c r="C756" s="280">
        <f>+VLOOKUP($A756,Cetes!$A$19:$M$1126,7,FALSE)/100</f>
        <v>7.3404200000000003E-2</v>
      </c>
      <c r="D756" s="280">
        <f>+VLOOKUP($A756,Cetes!$A$19:$M$1126,10,FALSE)/100</f>
        <v>7.5006870000000003E-2</v>
      </c>
      <c r="E756" s="280">
        <f>+VLOOKUP($A756,Cetes!$A$19:$M$1126,13,FALSE)/100</f>
        <v>7.570035E-2</v>
      </c>
      <c r="F756" s="280">
        <f t="shared" si="45"/>
        <v>-4.0189999999995507E-5</v>
      </c>
      <c r="G756" s="280">
        <f t="shared" si="46"/>
        <v>-1.6942999999999819E-4</v>
      </c>
      <c r="H756" s="280">
        <f t="shared" si="47"/>
        <v>-5.5719999999995218E-5</v>
      </c>
      <c r="I756" s="280">
        <f t="shared" si="48"/>
        <v>-2.1469999999999823E-4</v>
      </c>
    </row>
    <row r="757" spans="1:9" x14ac:dyDescent="0.25">
      <c r="A757" s="1">
        <f>+'Ejercicio 8'!B770</f>
        <v>43102</v>
      </c>
      <c r="B757" s="280">
        <f>+VLOOKUP($A757,Cetes!$A$19:$M$1126,4,FALSE)/100</f>
        <v>7.1672440000000004E-2</v>
      </c>
      <c r="C757" s="280">
        <f>+VLOOKUP($A757,Cetes!$A$19:$M$1126,7,FALSE)/100</f>
        <v>7.3411730000000008E-2</v>
      </c>
      <c r="D757" s="280">
        <f>+VLOOKUP($A757,Cetes!$A$19:$M$1126,10,FALSE)/100</f>
        <v>7.5293289999999999E-2</v>
      </c>
      <c r="E757" s="280">
        <f>+VLOOKUP($A757,Cetes!$A$19:$M$1126,13,FALSE)/100</f>
        <v>7.7799980000000005E-2</v>
      </c>
      <c r="F757" s="280">
        <f t="shared" si="45"/>
        <v>-5.0820999999999505E-4</v>
      </c>
      <c r="G757" s="280">
        <f t="shared" si="46"/>
        <v>7.5300000000055878E-6</v>
      </c>
      <c r="H757" s="280">
        <f t="shared" si="47"/>
        <v>2.8641999999999557E-4</v>
      </c>
      <c r="I757" s="280">
        <f t="shared" si="48"/>
        <v>2.0996300000000051E-3</v>
      </c>
    </row>
    <row r="758" spans="1:9" x14ac:dyDescent="0.25">
      <c r="A758" s="1">
        <f>+'Ejercicio 8'!B771</f>
        <v>43103</v>
      </c>
      <c r="B758" s="280">
        <f>+VLOOKUP($A758,Cetes!$A$19:$M$1126,4,FALSE)/100</f>
        <v>7.0943149999999996E-2</v>
      </c>
      <c r="C758" s="280">
        <f>+VLOOKUP($A758,Cetes!$A$19:$M$1126,7,FALSE)/100</f>
        <v>7.3131409999999994E-2</v>
      </c>
      <c r="D758" s="280">
        <f>+VLOOKUP($A758,Cetes!$A$19:$M$1126,10,FALSE)/100</f>
        <v>7.4799889999999994E-2</v>
      </c>
      <c r="E758" s="280">
        <f>+VLOOKUP($A758,Cetes!$A$19:$M$1126,13,FALSE)/100</f>
        <v>7.7015510000000009E-2</v>
      </c>
      <c r="F758" s="280">
        <f t="shared" si="45"/>
        <v>-7.2929000000000743E-4</v>
      </c>
      <c r="G758" s="280">
        <f t="shared" si="46"/>
        <v>-2.8032000000001445E-4</v>
      </c>
      <c r="H758" s="280">
        <f t="shared" si="47"/>
        <v>-4.9340000000000495E-4</v>
      </c>
      <c r="I758" s="280">
        <f t="shared" si="48"/>
        <v>-7.8446999999999545E-4</v>
      </c>
    </row>
    <row r="759" spans="1:9" x14ac:dyDescent="0.25">
      <c r="A759" s="1">
        <f>+'Ejercicio 8'!B772</f>
        <v>43104</v>
      </c>
      <c r="B759" s="280">
        <f>+VLOOKUP($A759,Cetes!$A$19:$M$1126,4,FALSE)/100</f>
        <v>7.2400270000000003E-2</v>
      </c>
      <c r="C759" s="280">
        <f>+VLOOKUP($A759,Cetes!$A$19:$M$1126,7,FALSE)/100</f>
        <v>7.3053580000000007E-2</v>
      </c>
      <c r="D759" s="280">
        <f>+VLOOKUP($A759,Cetes!$A$19:$M$1126,10,FALSE)/100</f>
        <v>7.4979089999999998E-2</v>
      </c>
      <c r="E759" s="280">
        <f>+VLOOKUP($A759,Cetes!$A$19:$M$1126,13,FALSE)/100</f>
        <v>7.6665839999999999E-2</v>
      </c>
      <c r="F759" s="280">
        <f t="shared" si="45"/>
        <v>1.4571200000000062E-3</v>
      </c>
      <c r="G759" s="280">
        <f t="shared" si="46"/>
        <v>-7.7829999999987076E-5</v>
      </c>
      <c r="H759" s="280">
        <f t="shared" si="47"/>
        <v>1.7920000000000436E-4</v>
      </c>
      <c r="I759" s="280">
        <f t="shared" si="48"/>
        <v>-3.4967000000001025E-4</v>
      </c>
    </row>
    <row r="760" spans="1:9" x14ac:dyDescent="0.25">
      <c r="A760" s="1">
        <f>+'Ejercicio 8'!B773</f>
        <v>43105</v>
      </c>
      <c r="B760" s="280">
        <f>+VLOOKUP($A760,Cetes!$A$19:$M$1126,4,FALSE)/100</f>
        <v>7.1842360000000008E-2</v>
      </c>
      <c r="C760" s="280">
        <f>+VLOOKUP($A760,Cetes!$A$19:$M$1126,7,FALSE)/100</f>
        <v>7.3099919999999999E-2</v>
      </c>
      <c r="D760" s="280">
        <f>+VLOOKUP($A760,Cetes!$A$19:$M$1126,10,FALSE)/100</f>
        <v>7.5000030000000009E-2</v>
      </c>
      <c r="E760" s="280">
        <f>+VLOOKUP($A760,Cetes!$A$19:$M$1126,13,FALSE)/100</f>
        <v>7.6499979999999995E-2</v>
      </c>
      <c r="F760" s="280">
        <f t="shared" si="45"/>
        <v>-5.579099999999948E-4</v>
      </c>
      <c r="G760" s="280">
        <f t="shared" si="46"/>
        <v>4.6339999999991943E-5</v>
      </c>
      <c r="H760" s="280">
        <f t="shared" si="47"/>
        <v>2.094000000001095E-5</v>
      </c>
      <c r="I760" s="280">
        <f t="shared" si="48"/>
        <v>-1.6586000000000378E-4</v>
      </c>
    </row>
    <row r="761" spans="1:9" x14ac:dyDescent="0.25">
      <c r="A761" s="1">
        <f>+'Ejercicio 8'!B774</f>
        <v>43108</v>
      </c>
      <c r="B761" s="280">
        <f>+VLOOKUP($A761,Cetes!$A$19:$M$1126,4,FALSE)/100</f>
        <v>7.2763770000000005E-2</v>
      </c>
      <c r="C761" s="280">
        <f>+VLOOKUP($A761,Cetes!$A$19:$M$1126,7,FALSE)/100</f>
        <v>7.299986E-2</v>
      </c>
      <c r="D761" s="280">
        <f>+VLOOKUP($A761,Cetes!$A$19:$M$1126,10,FALSE)/100</f>
        <v>7.5157429999999997E-2</v>
      </c>
      <c r="E761" s="280">
        <f>+VLOOKUP($A761,Cetes!$A$19:$M$1126,13,FALSE)/100</f>
        <v>7.6399960000000003E-2</v>
      </c>
      <c r="F761" s="280">
        <f t="shared" si="45"/>
        <v>9.2140999999999751E-4</v>
      </c>
      <c r="G761" s="280">
        <f t="shared" si="46"/>
        <v>-1.0005999999999904E-4</v>
      </c>
      <c r="H761" s="280">
        <f t="shared" si="47"/>
        <v>1.573999999999881E-4</v>
      </c>
      <c r="I761" s="280">
        <f t="shared" si="48"/>
        <v>-1.0001999999999234E-4</v>
      </c>
    </row>
    <row r="762" spans="1:9" x14ac:dyDescent="0.25">
      <c r="A762" s="1">
        <f>+'Ejercicio 8'!B775</f>
        <v>43109</v>
      </c>
      <c r="B762" s="280">
        <f>+VLOOKUP($A762,Cetes!$A$19:$M$1126,4,FALSE)/100</f>
        <v>7.2479649999999993E-2</v>
      </c>
      <c r="C762" s="280">
        <f>+VLOOKUP($A762,Cetes!$A$19:$M$1126,7,FALSE)/100</f>
        <v>7.329041E-2</v>
      </c>
      <c r="D762" s="280">
        <f>+VLOOKUP($A762,Cetes!$A$19:$M$1126,10,FALSE)/100</f>
        <v>7.5400029999999993E-2</v>
      </c>
      <c r="E762" s="280">
        <f>+VLOOKUP($A762,Cetes!$A$19:$M$1126,13,FALSE)/100</f>
        <v>7.6500060000000009E-2</v>
      </c>
      <c r="F762" s="280">
        <f t="shared" si="45"/>
        <v>-2.841200000000127E-4</v>
      </c>
      <c r="G762" s="280">
        <f t="shared" si="46"/>
        <v>2.9055000000000053E-4</v>
      </c>
      <c r="H762" s="280">
        <f t="shared" si="47"/>
        <v>2.425999999999956E-4</v>
      </c>
      <c r="I762" s="280">
        <f t="shared" si="48"/>
        <v>1.0010000000000574E-4</v>
      </c>
    </row>
    <row r="763" spans="1:9" x14ac:dyDescent="0.25">
      <c r="A763" s="1">
        <f>+'Ejercicio 8'!B776</f>
        <v>43110</v>
      </c>
      <c r="B763" s="280">
        <f>+VLOOKUP($A763,Cetes!$A$19:$M$1126,4,FALSE)/100</f>
        <v>7.2631870000000001E-2</v>
      </c>
      <c r="C763" s="280">
        <f>+VLOOKUP($A763,Cetes!$A$19:$M$1126,7,FALSE)/100</f>
        <v>7.3777770000000006E-2</v>
      </c>
      <c r="D763" s="280">
        <f>+VLOOKUP($A763,Cetes!$A$19:$M$1126,10,FALSE)/100</f>
        <v>7.5767730000000005E-2</v>
      </c>
      <c r="E763" s="280">
        <f>+VLOOKUP($A763,Cetes!$A$19:$M$1126,13,FALSE)/100</f>
        <v>7.6860490000000004E-2</v>
      </c>
      <c r="F763" s="280">
        <f t="shared" si="45"/>
        <v>1.5222000000000846E-4</v>
      </c>
      <c r="G763" s="280">
        <f t="shared" si="46"/>
        <v>4.8736000000000612E-4</v>
      </c>
      <c r="H763" s="280">
        <f t="shared" si="47"/>
        <v>3.6770000000001246E-4</v>
      </c>
      <c r="I763" s="280">
        <f t="shared" si="48"/>
        <v>3.6042999999999492E-4</v>
      </c>
    </row>
    <row r="764" spans="1:9" x14ac:dyDescent="0.25">
      <c r="A764" s="1">
        <f>+'Ejercicio 8'!B777</f>
        <v>43111</v>
      </c>
      <c r="B764" s="280">
        <f>+VLOOKUP($A764,Cetes!$A$19:$M$1126,4,FALSE)/100</f>
        <v>7.2440580000000004E-2</v>
      </c>
      <c r="C764" s="280">
        <f>+VLOOKUP($A764,Cetes!$A$19:$M$1126,7,FALSE)/100</f>
        <v>7.4021009999999998E-2</v>
      </c>
      <c r="D764" s="280">
        <f>+VLOOKUP($A764,Cetes!$A$19:$M$1126,10,FALSE)/100</f>
        <v>7.5776220000000005E-2</v>
      </c>
      <c r="E764" s="280">
        <f>+VLOOKUP($A764,Cetes!$A$19:$M$1126,13,FALSE)/100</f>
        <v>7.688275E-2</v>
      </c>
      <c r="F764" s="280">
        <f t="shared" si="45"/>
        <v>-1.9128999999999674E-4</v>
      </c>
      <c r="G764" s="280">
        <f t="shared" si="46"/>
        <v>2.432399999999918E-4</v>
      </c>
      <c r="H764" s="280">
        <f t="shared" si="47"/>
        <v>8.4899999999998865E-6</v>
      </c>
      <c r="I764" s="280">
        <f t="shared" si="48"/>
        <v>2.2259999999996172E-5</v>
      </c>
    </row>
    <row r="765" spans="1:9" x14ac:dyDescent="0.25">
      <c r="A765" s="1">
        <f>+'Ejercicio 8'!B778</f>
        <v>43112</v>
      </c>
      <c r="B765" s="280">
        <f>+VLOOKUP($A765,Cetes!$A$19:$M$1126,4,FALSE)/100</f>
        <v>7.2575570000000006E-2</v>
      </c>
      <c r="C765" s="280">
        <f>+VLOOKUP($A765,Cetes!$A$19:$M$1126,7,FALSE)/100</f>
        <v>7.3853669999999996E-2</v>
      </c>
      <c r="D765" s="280">
        <f>+VLOOKUP($A765,Cetes!$A$19:$M$1126,10,FALSE)/100</f>
        <v>7.5659809999999994E-2</v>
      </c>
      <c r="E765" s="280">
        <f>+VLOOKUP($A765,Cetes!$A$19:$M$1126,13,FALSE)/100</f>
        <v>7.6611209999999999E-2</v>
      </c>
      <c r="F765" s="280">
        <f t="shared" si="45"/>
        <v>1.349900000000015E-4</v>
      </c>
      <c r="G765" s="280">
        <f t="shared" si="46"/>
        <v>-1.6734000000000193E-4</v>
      </c>
      <c r="H765" s="280">
        <f t="shared" si="47"/>
        <v>-1.1641000000001123E-4</v>
      </c>
      <c r="I765" s="280">
        <f t="shared" si="48"/>
        <v>-2.7154000000000067E-4</v>
      </c>
    </row>
    <row r="766" spans="1:9" x14ac:dyDescent="0.25">
      <c r="A766" s="1">
        <f>+'Ejercicio 8'!B779</f>
        <v>43115</v>
      </c>
      <c r="B766" s="280">
        <f>+VLOOKUP($A766,Cetes!$A$19:$M$1126,4,FALSE)/100</f>
        <v>7.2442679999999995E-2</v>
      </c>
      <c r="C766" s="280">
        <f>+VLOOKUP($A766,Cetes!$A$19:$M$1126,7,FALSE)/100</f>
        <v>7.3737469999999999E-2</v>
      </c>
      <c r="D766" s="280">
        <f>+VLOOKUP($A766,Cetes!$A$19:$M$1126,10,FALSE)/100</f>
        <v>7.5544490000000006E-2</v>
      </c>
      <c r="E766" s="280">
        <f>+VLOOKUP($A766,Cetes!$A$19:$M$1126,13,FALSE)/100</f>
        <v>7.6528619999999992E-2</v>
      </c>
      <c r="F766" s="280">
        <f t="shared" si="45"/>
        <v>-1.328900000000105E-4</v>
      </c>
      <c r="G766" s="280">
        <f t="shared" si="46"/>
        <v>-1.1619999999999686E-4</v>
      </c>
      <c r="H766" s="280">
        <f t="shared" si="47"/>
        <v>-1.1531999999998821E-4</v>
      </c>
      <c r="I766" s="280">
        <f t="shared" si="48"/>
        <v>-8.259000000000738E-5</v>
      </c>
    </row>
    <row r="767" spans="1:9" x14ac:dyDescent="0.25">
      <c r="A767" s="1">
        <f>+'Ejercicio 8'!B780</f>
        <v>43116</v>
      </c>
      <c r="B767" s="280">
        <f>+VLOOKUP($A767,Cetes!$A$19:$M$1126,4,FALSE)/100</f>
        <v>7.1999419999999995E-2</v>
      </c>
      <c r="C767" s="280">
        <f>+VLOOKUP($A767,Cetes!$A$19:$M$1126,7,FALSE)/100</f>
        <v>7.3555659999999995E-2</v>
      </c>
      <c r="D767" s="280">
        <f>+VLOOKUP($A767,Cetes!$A$19:$M$1126,10,FALSE)/100</f>
        <v>7.5594229999999998E-2</v>
      </c>
      <c r="E767" s="280">
        <f>+VLOOKUP($A767,Cetes!$A$19:$M$1126,13,FALSE)/100</f>
        <v>7.6496159999999994E-2</v>
      </c>
      <c r="F767" s="280">
        <f t="shared" si="45"/>
        <v>-4.4326000000000088E-4</v>
      </c>
      <c r="G767" s="280">
        <f t="shared" si="46"/>
        <v>-1.8181000000000447E-4</v>
      </c>
      <c r="H767" s="280">
        <f t="shared" si="47"/>
        <v>4.9739999999992568E-5</v>
      </c>
      <c r="I767" s="280">
        <f t="shared" si="48"/>
        <v>-3.2459999999998046E-5</v>
      </c>
    </row>
    <row r="768" spans="1:9" x14ac:dyDescent="0.25">
      <c r="A768" s="1">
        <f>+'Ejercicio 8'!B781</f>
        <v>43117</v>
      </c>
      <c r="B768" s="280">
        <f>+VLOOKUP($A768,Cetes!$A$19:$M$1126,4,FALSE)/100</f>
        <v>7.2572440000000002E-2</v>
      </c>
      <c r="C768" s="280">
        <f>+VLOOKUP($A768,Cetes!$A$19:$M$1126,7,FALSE)/100</f>
        <v>7.3499839999999997E-2</v>
      </c>
      <c r="D768" s="280">
        <f>+VLOOKUP($A768,Cetes!$A$19:$M$1126,10,FALSE)/100</f>
        <v>7.5409230000000008E-2</v>
      </c>
      <c r="E768" s="280">
        <f>+VLOOKUP($A768,Cetes!$A$19:$M$1126,13,FALSE)/100</f>
        <v>7.6399990000000001E-2</v>
      </c>
      <c r="F768" s="280">
        <f t="shared" si="45"/>
        <v>5.7302000000000741E-4</v>
      </c>
      <c r="G768" s="280">
        <f t="shared" si="46"/>
        <v>-5.5819999999998093E-5</v>
      </c>
      <c r="H768" s="280">
        <f t="shared" si="47"/>
        <v>-1.8499999999999073E-4</v>
      </c>
      <c r="I768" s="280">
        <f t="shared" si="48"/>
        <v>-9.616999999999265E-5</v>
      </c>
    </row>
    <row r="769" spans="1:9" x14ac:dyDescent="0.25">
      <c r="A769" s="1">
        <f>+'Ejercicio 8'!B782</f>
        <v>43118</v>
      </c>
      <c r="B769" s="280">
        <f>+VLOOKUP($A769,Cetes!$A$19:$M$1126,4,FALSE)/100</f>
        <v>7.2783849999999997E-2</v>
      </c>
      <c r="C769" s="280">
        <f>+VLOOKUP($A769,Cetes!$A$19:$M$1126,7,FALSE)/100</f>
        <v>7.3800150000000009E-2</v>
      </c>
      <c r="D769" s="280">
        <f>+VLOOKUP($A769,Cetes!$A$19:$M$1126,10,FALSE)/100</f>
        <v>7.5558620000000007E-2</v>
      </c>
      <c r="E769" s="280">
        <f>+VLOOKUP($A769,Cetes!$A$19:$M$1126,13,FALSE)/100</f>
        <v>7.6463669999999997E-2</v>
      </c>
      <c r="F769" s="280">
        <f t="shared" si="45"/>
        <v>2.1140999999999521E-4</v>
      </c>
      <c r="G769" s="280">
        <f t="shared" si="46"/>
        <v>3.0031000000001196E-4</v>
      </c>
      <c r="H769" s="280">
        <f t="shared" si="47"/>
        <v>1.4938999999999925E-4</v>
      </c>
      <c r="I769" s="280">
        <f t="shared" si="48"/>
        <v>6.3679999999996517E-5</v>
      </c>
    </row>
    <row r="770" spans="1:9" x14ac:dyDescent="0.25">
      <c r="A770" s="1">
        <f>+'Ejercicio 8'!B783</f>
        <v>43119</v>
      </c>
      <c r="B770" s="280">
        <f>+VLOOKUP($A770,Cetes!$A$19:$M$1126,4,FALSE)/100</f>
        <v>7.2412480000000001E-2</v>
      </c>
      <c r="C770" s="280">
        <f>+VLOOKUP($A770,Cetes!$A$19:$M$1126,7,FALSE)/100</f>
        <v>7.3600180000000001E-2</v>
      </c>
      <c r="D770" s="280">
        <f>+VLOOKUP($A770,Cetes!$A$19:$M$1126,10,FALSE)/100</f>
        <v>7.5545050000000002E-2</v>
      </c>
      <c r="E770" s="280">
        <f>+VLOOKUP($A770,Cetes!$A$19:$M$1126,13,FALSE)/100</f>
        <v>7.6462149999999993E-2</v>
      </c>
      <c r="F770" s="280">
        <f t="shared" si="45"/>
        <v>-3.7136999999999587E-4</v>
      </c>
      <c r="G770" s="280">
        <f t="shared" si="46"/>
        <v>-1.9997000000000764E-4</v>
      </c>
      <c r="H770" s="280">
        <f t="shared" si="47"/>
        <v>-1.3570000000004412E-5</v>
      </c>
      <c r="I770" s="280">
        <f t="shared" si="48"/>
        <v>-1.5200000000048508E-6</v>
      </c>
    </row>
    <row r="771" spans="1:9" x14ac:dyDescent="0.25">
      <c r="A771" s="1">
        <f>+'Ejercicio 8'!B784</f>
        <v>43122</v>
      </c>
      <c r="B771" s="280">
        <f>+VLOOKUP($A771,Cetes!$A$19:$M$1126,4,FALSE)/100</f>
        <v>7.2403300000000004E-2</v>
      </c>
      <c r="C771" s="280">
        <f>+VLOOKUP($A771,Cetes!$A$19:$M$1126,7,FALSE)/100</f>
        <v>7.3691599999999996E-2</v>
      </c>
      <c r="D771" s="280">
        <f>+VLOOKUP($A771,Cetes!$A$19:$M$1126,10,FALSE)/100</f>
        <v>7.5629849999999998E-2</v>
      </c>
      <c r="E771" s="280">
        <f>+VLOOKUP($A771,Cetes!$A$19:$M$1126,13,FALSE)/100</f>
        <v>7.6406130000000003E-2</v>
      </c>
      <c r="F771" s="280">
        <f t="shared" si="45"/>
        <v>-9.1799999999975235E-6</v>
      </c>
      <c r="G771" s="280">
        <f t="shared" si="46"/>
        <v>9.1419999999994839E-5</v>
      </c>
      <c r="H771" s="280">
        <f t="shared" si="47"/>
        <v>8.479999999999599E-5</v>
      </c>
      <c r="I771" s="280">
        <f t="shared" si="48"/>
        <v>-5.6019999999989967E-5</v>
      </c>
    </row>
    <row r="772" spans="1:9" x14ac:dyDescent="0.25">
      <c r="A772" s="1">
        <f>+'Ejercicio 8'!B785</f>
        <v>43123</v>
      </c>
      <c r="B772" s="280">
        <f>+VLOOKUP($A772,Cetes!$A$19:$M$1126,4,FALSE)/100</f>
        <v>7.2299559999999999E-2</v>
      </c>
      <c r="C772" s="280">
        <f>+VLOOKUP($A772,Cetes!$A$19:$M$1126,7,FALSE)/100</f>
        <v>7.3714310000000005E-2</v>
      </c>
      <c r="D772" s="280">
        <f>+VLOOKUP($A772,Cetes!$A$19:$M$1126,10,FALSE)/100</f>
        <v>7.5828210000000007E-2</v>
      </c>
      <c r="E772" s="280">
        <f>+VLOOKUP($A772,Cetes!$A$19:$M$1126,13,FALSE)/100</f>
        <v>7.6515040000000006E-2</v>
      </c>
      <c r="F772" s="280">
        <f t="shared" si="45"/>
        <v>-1.0374000000000494E-4</v>
      </c>
      <c r="G772" s="280">
        <f t="shared" si="46"/>
        <v>2.2710000000009112E-5</v>
      </c>
      <c r="H772" s="280">
        <f t="shared" si="47"/>
        <v>1.9836000000000853E-4</v>
      </c>
      <c r="I772" s="280">
        <f t="shared" si="48"/>
        <v>1.0891000000000373E-4</v>
      </c>
    </row>
    <row r="773" spans="1:9" x14ac:dyDescent="0.25">
      <c r="A773" s="1">
        <f>+'Ejercicio 8'!B786</f>
        <v>43124</v>
      </c>
      <c r="B773" s="280">
        <f>+VLOOKUP($A773,Cetes!$A$19:$M$1126,4,FALSE)/100</f>
        <v>7.2367730000000005E-2</v>
      </c>
      <c r="C773" s="280">
        <f>+VLOOKUP($A773,Cetes!$A$19:$M$1126,7,FALSE)/100</f>
        <v>7.3737880000000006E-2</v>
      </c>
      <c r="D773" s="280">
        <f>+VLOOKUP($A773,Cetes!$A$19:$M$1126,10,FALSE)/100</f>
        <v>7.5800060000000002E-2</v>
      </c>
      <c r="E773" s="280">
        <f>+VLOOKUP($A773,Cetes!$A$19:$M$1126,13,FALSE)/100</f>
        <v>7.6171320000000001E-2</v>
      </c>
      <c r="F773" s="280">
        <f t="shared" si="45"/>
        <v>6.8170000000006281E-5</v>
      </c>
      <c r="G773" s="280">
        <f t="shared" si="46"/>
        <v>2.3570000000000535E-5</v>
      </c>
      <c r="H773" s="280">
        <f t="shared" si="47"/>
        <v>-2.815000000000456E-5</v>
      </c>
      <c r="I773" s="280">
        <f t="shared" si="48"/>
        <v>-3.4372000000000569E-4</v>
      </c>
    </row>
    <row r="774" spans="1:9" x14ac:dyDescent="0.25">
      <c r="A774" s="1">
        <f>+'Ejercicio 8'!B787</f>
        <v>43125</v>
      </c>
      <c r="B774" s="280">
        <f>+VLOOKUP($A774,Cetes!$A$19:$M$1126,4,FALSE)/100</f>
        <v>7.2495190000000001E-2</v>
      </c>
      <c r="C774" s="280">
        <f>+VLOOKUP($A774,Cetes!$A$19:$M$1126,7,FALSE)/100</f>
        <v>7.3861309999999999E-2</v>
      </c>
      <c r="D774" s="280">
        <f>+VLOOKUP($A774,Cetes!$A$19:$M$1126,10,FALSE)/100</f>
        <v>7.5800099999999995E-2</v>
      </c>
      <c r="E774" s="280">
        <f>+VLOOKUP($A774,Cetes!$A$19:$M$1126,13,FALSE)/100</f>
        <v>7.6308689999999998E-2</v>
      </c>
      <c r="F774" s="280">
        <f t="shared" ref="F774:F837" si="49">+B774-B773</f>
        <v>1.2745999999999591E-4</v>
      </c>
      <c r="G774" s="280">
        <f t="shared" ref="G774:G837" si="50">+C774-C773</f>
        <v>1.2342999999999382E-4</v>
      </c>
      <c r="H774" s="280">
        <f t="shared" ref="H774:H837" si="51">+D774-D773</f>
        <v>3.9999999992823554E-8</v>
      </c>
      <c r="I774" s="280">
        <f t="shared" ref="I774:I837" si="52">+E774-E773</f>
        <v>1.3736999999999777E-4</v>
      </c>
    </row>
    <row r="775" spans="1:9" x14ac:dyDescent="0.25">
      <c r="A775" s="1">
        <f>+'Ejercicio 8'!B788</f>
        <v>43126</v>
      </c>
      <c r="B775" s="280">
        <f>+VLOOKUP($A775,Cetes!$A$19:$M$1126,4,FALSE)/100</f>
        <v>7.2458300000000003E-2</v>
      </c>
      <c r="C775" s="280">
        <f>+VLOOKUP($A775,Cetes!$A$19:$M$1126,7,FALSE)/100</f>
        <v>7.3796410000000007E-2</v>
      </c>
      <c r="D775" s="280">
        <f>+VLOOKUP($A775,Cetes!$A$19:$M$1126,10,FALSE)/100</f>
        <v>7.5794760000000003E-2</v>
      </c>
      <c r="E775" s="280">
        <f>+VLOOKUP($A775,Cetes!$A$19:$M$1126,13,FALSE)/100</f>
        <v>7.6212059999999998E-2</v>
      </c>
      <c r="F775" s="280">
        <f t="shared" si="49"/>
        <v>-3.6889999999997758E-5</v>
      </c>
      <c r="G775" s="280">
        <f t="shared" si="50"/>
        <v>-6.4899999999992741E-5</v>
      </c>
      <c r="H775" s="280">
        <f t="shared" si="51"/>
        <v>-5.3399999999925729E-6</v>
      </c>
      <c r="I775" s="280">
        <f t="shared" si="52"/>
        <v>-9.6630000000000327E-5</v>
      </c>
    </row>
    <row r="776" spans="1:9" x14ac:dyDescent="0.25">
      <c r="A776" s="1">
        <f>+'Ejercicio 8'!B789</f>
        <v>43129</v>
      </c>
      <c r="B776" s="280">
        <f>+VLOOKUP($A776,Cetes!$A$19:$M$1126,4,FALSE)/100</f>
        <v>7.2394220000000009E-2</v>
      </c>
      <c r="C776" s="280">
        <f>+VLOOKUP($A776,Cetes!$A$19:$M$1126,7,FALSE)/100</f>
        <v>7.3896509999999999E-2</v>
      </c>
      <c r="D776" s="280">
        <f>+VLOOKUP($A776,Cetes!$A$19:$M$1126,10,FALSE)/100</f>
        <v>7.5798660000000004E-2</v>
      </c>
      <c r="E776" s="280">
        <f>+VLOOKUP($A776,Cetes!$A$19:$M$1126,13,FALSE)/100</f>
        <v>7.6336370000000001E-2</v>
      </c>
      <c r="F776" s="280">
        <f t="shared" si="49"/>
        <v>-6.4079999999994142E-5</v>
      </c>
      <c r="G776" s="280">
        <f t="shared" si="50"/>
        <v>1.0009999999999186E-4</v>
      </c>
      <c r="H776" s="280">
        <f t="shared" si="51"/>
        <v>3.9000000000011248E-6</v>
      </c>
      <c r="I776" s="280">
        <f t="shared" si="52"/>
        <v>1.2431000000000247E-4</v>
      </c>
    </row>
    <row r="777" spans="1:9" x14ac:dyDescent="0.25">
      <c r="A777" s="1">
        <f>+'Ejercicio 8'!B790</f>
        <v>43130</v>
      </c>
      <c r="B777" s="280">
        <f>+VLOOKUP($A777,Cetes!$A$19:$M$1126,4,FALSE)/100</f>
        <v>7.2372220000000001E-2</v>
      </c>
      <c r="C777" s="280">
        <f>+VLOOKUP($A777,Cetes!$A$19:$M$1126,7,FALSE)/100</f>
        <v>7.4100140000000009E-2</v>
      </c>
      <c r="D777" s="280">
        <f>+VLOOKUP($A777,Cetes!$A$19:$M$1126,10,FALSE)/100</f>
        <v>7.6185669999999997E-2</v>
      </c>
      <c r="E777" s="280">
        <f>+VLOOKUP($A777,Cetes!$A$19:$M$1126,13,FALSE)/100</f>
        <v>7.6629989999999995E-2</v>
      </c>
      <c r="F777" s="280">
        <f t="shared" si="49"/>
        <v>-2.2000000000008124E-5</v>
      </c>
      <c r="G777" s="280">
        <f t="shared" si="50"/>
        <v>2.0363000000001019E-4</v>
      </c>
      <c r="H777" s="280">
        <f t="shared" si="51"/>
        <v>3.8700999999999319E-4</v>
      </c>
      <c r="I777" s="280">
        <f t="shared" si="52"/>
        <v>2.9361999999999444E-4</v>
      </c>
    </row>
    <row r="778" spans="1:9" x14ac:dyDescent="0.25">
      <c r="A778" s="1">
        <f>+'Ejercicio 8'!B791</f>
        <v>43131</v>
      </c>
      <c r="B778" s="280">
        <f>+VLOOKUP($A778,Cetes!$A$19:$M$1126,4,FALSE)/100</f>
        <v>7.2861349999999991E-2</v>
      </c>
      <c r="C778" s="280">
        <f>+VLOOKUP($A778,Cetes!$A$19:$M$1126,7,FALSE)/100</f>
        <v>7.4117569999999994E-2</v>
      </c>
      <c r="D778" s="280">
        <f>+VLOOKUP($A778,Cetes!$A$19:$M$1126,10,FALSE)/100</f>
        <v>7.5924779999999997E-2</v>
      </c>
      <c r="E778" s="280">
        <f>+VLOOKUP($A778,Cetes!$A$19:$M$1126,13,FALSE)/100</f>
        <v>7.6458190000000009E-2</v>
      </c>
      <c r="F778" s="280">
        <f t="shared" si="49"/>
        <v>4.8912999999999041E-4</v>
      </c>
      <c r="G778" s="280">
        <f t="shared" si="50"/>
        <v>1.7429999999984958E-5</v>
      </c>
      <c r="H778" s="280">
        <f t="shared" si="51"/>
        <v>-2.6088999999999973E-4</v>
      </c>
      <c r="I778" s="280">
        <f t="shared" si="52"/>
        <v>-1.7179999999998585E-4</v>
      </c>
    </row>
    <row r="779" spans="1:9" x14ac:dyDescent="0.25">
      <c r="A779" s="1">
        <f>+'Ejercicio 8'!B792</f>
        <v>43132</v>
      </c>
      <c r="B779" s="280">
        <f>+VLOOKUP($A779,Cetes!$A$19:$M$1126,4,FALSE)/100</f>
        <v>7.2479580000000002E-2</v>
      </c>
      <c r="C779" s="280">
        <f>+VLOOKUP($A779,Cetes!$A$19:$M$1126,7,FALSE)/100</f>
        <v>7.4292810000000001E-2</v>
      </c>
      <c r="D779" s="280">
        <f>+VLOOKUP($A779,Cetes!$A$19:$M$1126,10,FALSE)/100</f>
        <v>7.600005E-2</v>
      </c>
      <c r="E779" s="280">
        <f>+VLOOKUP($A779,Cetes!$A$19:$M$1126,13,FALSE)/100</f>
        <v>7.6406520000000006E-2</v>
      </c>
      <c r="F779" s="280">
        <f t="shared" si="49"/>
        <v>-3.8176999999998962E-4</v>
      </c>
      <c r="G779" s="280">
        <f t="shared" si="50"/>
        <v>1.7524000000000706E-4</v>
      </c>
      <c r="H779" s="280">
        <f t="shared" si="51"/>
        <v>7.527000000000228E-5</v>
      </c>
      <c r="I779" s="280">
        <f t="shared" si="52"/>
        <v>-5.1670000000003657E-5</v>
      </c>
    </row>
    <row r="780" spans="1:9" x14ac:dyDescent="0.25">
      <c r="A780" s="1">
        <f>+'Ejercicio 8'!B793</f>
        <v>43133</v>
      </c>
      <c r="B780" s="280">
        <f>+VLOOKUP($A780,Cetes!$A$19:$M$1126,4,FALSE)/100</f>
        <v>7.2579610000000003E-2</v>
      </c>
      <c r="C780" s="280">
        <f>+VLOOKUP($A780,Cetes!$A$19:$M$1126,7,FALSE)/100</f>
        <v>7.491362E-2</v>
      </c>
      <c r="D780" s="280">
        <f>+VLOOKUP($A780,Cetes!$A$19:$M$1126,10,FALSE)/100</f>
        <v>7.6100849999999998E-2</v>
      </c>
      <c r="E780" s="280">
        <f>+VLOOKUP($A780,Cetes!$A$19:$M$1126,13,FALSE)/100</f>
        <v>7.6493989999999998E-2</v>
      </c>
      <c r="F780" s="280">
        <f t="shared" si="49"/>
        <v>1.0003000000000095E-4</v>
      </c>
      <c r="G780" s="280">
        <f t="shared" si="50"/>
        <v>6.2080999999999942E-4</v>
      </c>
      <c r="H780" s="280">
        <f t="shared" si="51"/>
        <v>1.0079999999999811E-4</v>
      </c>
      <c r="I780" s="280">
        <f t="shared" si="52"/>
        <v>8.7469999999992276E-5</v>
      </c>
    </row>
    <row r="781" spans="1:9" x14ac:dyDescent="0.25">
      <c r="A781" s="1">
        <f>+'Ejercicio 8'!B794</f>
        <v>43137</v>
      </c>
      <c r="B781" s="280">
        <f>+VLOOKUP($A781,Cetes!$A$19:$M$1126,4,FALSE)/100</f>
        <v>7.3100509999999994E-2</v>
      </c>
      <c r="C781" s="280">
        <f>+VLOOKUP($A781,Cetes!$A$19:$M$1126,7,FALSE)/100</f>
        <v>7.5356949999999992E-2</v>
      </c>
      <c r="D781" s="280">
        <f>+VLOOKUP($A781,Cetes!$A$19:$M$1126,10,FALSE)/100</f>
        <v>7.6800079999999993E-2</v>
      </c>
      <c r="E781" s="280">
        <f>+VLOOKUP($A781,Cetes!$A$19:$M$1126,13,FALSE)/100</f>
        <v>7.7213450000000003E-2</v>
      </c>
      <c r="F781" s="280">
        <f t="shared" si="49"/>
        <v>5.2089999999999081E-4</v>
      </c>
      <c r="G781" s="280">
        <f t="shared" si="50"/>
        <v>4.4332999999999179E-4</v>
      </c>
      <c r="H781" s="280">
        <f t="shared" si="51"/>
        <v>6.9922999999999513E-4</v>
      </c>
      <c r="I781" s="280">
        <f t="shared" si="52"/>
        <v>7.194600000000051E-4</v>
      </c>
    </row>
    <row r="782" spans="1:9" x14ac:dyDescent="0.25">
      <c r="A782" s="1">
        <f>+'Ejercicio 8'!B795</f>
        <v>43138</v>
      </c>
      <c r="B782" s="280">
        <f>+VLOOKUP($A782,Cetes!$A$19:$M$1126,4,FALSE)/100</f>
        <v>7.2985170000000002E-2</v>
      </c>
      <c r="C782" s="280">
        <f>+VLOOKUP($A782,Cetes!$A$19:$M$1126,7,FALSE)/100</f>
        <v>7.5247400000000006E-2</v>
      </c>
      <c r="D782" s="280">
        <f>+VLOOKUP($A782,Cetes!$A$19:$M$1126,10,FALSE)/100</f>
        <v>7.6699970000000006E-2</v>
      </c>
      <c r="E782" s="280">
        <f>+VLOOKUP($A782,Cetes!$A$19:$M$1126,13,FALSE)/100</f>
        <v>7.7000059999999995E-2</v>
      </c>
      <c r="F782" s="280">
        <f t="shared" si="49"/>
        <v>-1.1533999999999156E-4</v>
      </c>
      <c r="G782" s="280">
        <f t="shared" si="50"/>
        <v>-1.0954999999998605E-4</v>
      </c>
      <c r="H782" s="280">
        <f t="shared" si="51"/>
        <v>-1.001099999999866E-4</v>
      </c>
      <c r="I782" s="280">
        <f t="shared" si="52"/>
        <v>-2.1339000000000774E-4</v>
      </c>
    </row>
    <row r="783" spans="1:9" x14ac:dyDescent="0.25">
      <c r="A783" s="1">
        <f>+'Ejercicio 8'!B796</f>
        <v>43139</v>
      </c>
      <c r="B783" s="280">
        <f>+VLOOKUP($A783,Cetes!$A$19:$M$1126,4,FALSE)/100</f>
        <v>7.5100119999999992E-2</v>
      </c>
      <c r="C783" s="280">
        <f>+VLOOKUP($A783,Cetes!$A$19:$M$1126,7,FALSE)/100</f>
        <v>7.5697150000000005E-2</v>
      </c>
      <c r="D783" s="280">
        <f>+VLOOKUP($A783,Cetes!$A$19:$M$1126,10,FALSE)/100</f>
        <v>7.6751040000000006E-2</v>
      </c>
      <c r="E783" s="280">
        <f>+VLOOKUP($A783,Cetes!$A$19:$M$1126,13,FALSE)/100</f>
        <v>7.7620159999999994E-2</v>
      </c>
      <c r="F783" s="280">
        <f t="shared" si="49"/>
        <v>2.1149499999999904E-3</v>
      </c>
      <c r="G783" s="280">
        <f t="shared" si="50"/>
        <v>4.4974999999999876E-4</v>
      </c>
      <c r="H783" s="280">
        <f t="shared" si="51"/>
        <v>5.1070000000000282E-5</v>
      </c>
      <c r="I783" s="280">
        <f t="shared" si="52"/>
        <v>6.2009999999999843E-4</v>
      </c>
    </row>
    <row r="784" spans="1:9" x14ac:dyDescent="0.25">
      <c r="A784" s="1">
        <f>+'Ejercicio 8'!B797</f>
        <v>43140</v>
      </c>
      <c r="B784" s="280">
        <f>+VLOOKUP($A784,Cetes!$A$19:$M$1126,4,FALSE)/100</f>
        <v>7.5394600000000006E-2</v>
      </c>
      <c r="C784" s="280">
        <f>+VLOOKUP($A784,Cetes!$A$19:$M$1126,7,FALSE)/100</f>
        <v>7.5872780000000001E-2</v>
      </c>
      <c r="D784" s="280">
        <f>+VLOOKUP($A784,Cetes!$A$19:$M$1126,10,FALSE)/100</f>
        <v>7.7000029999999997E-2</v>
      </c>
      <c r="E784" s="280">
        <f>+VLOOKUP($A784,Cetes!$A$19:$M$1126,13,FALSE)/100</f>
        <v>7.8028239999999999E-2</v>
      </c>
      <c r="F784" s="280">
        <f t="shared" si="49"/>
        <v>2.9448000000001362E-4</v>
      </c>
      <c r="G784" s="280">
        <f t="shared" si="50"/>
        <v>1.7562999999999607E-4</v>
      </c>
      <c r="H784" s="280">
        <f t="shared" si="51"/>
        <v>2.4898999999999061E-4</v>
      </c>
      <c r="I784" s="280">
        <f t="shared" si="52"/>
        <v>4.0808000000000511E-4</v>
      </c>
    </row>
    <row r="785" spans="1:9" x14ac:dyDescent="0.25">
      <c r="A785" s="1">
        <f>+'Ejercicio 8'!B798</f>
        <v>43143</v>
      </c>
      <c r="B785" s="280">
        <f>+VLOOKUP($A785,Cetes!$A$19:$M$1126,4,FALSE)/100</f>
        <v>7.5360220000000006E-2</v>
      </c>
      <c r="C785" s="280">
        <f>+VLOOKUP($A785,Cetes!$A$19:$M$1126,7,FALSE)/100</f>
        <v>7.5752340000000001E-2</v>
      </c>
      <c r="D785" s="280">
        <f>+VLOOKUP($A785,Cetes!$A$19:$M$1126,10,FALSE)/100</f>
        <v>7.7009339999999996E-2</v>
      </c>
      <c r="E785" s="280">
        <f>+VLOOKUP($A785,Cetes!$A$19:$M$1126,13,FALSE)/100</f>
        <v>7.8033030000000003E-2</v>
      </c>
      <c r="F785" s="280">
        <f t="shared" si="49"/>
        <v>-3.4380000000000521E-5</v>
      </c>
      <c r="G785" s="280">
        <f t="shared" si="50"/>
        <v>-1.2043999999999944E-4</v>
      </c>
      <c r="H785" s="280">
        <f t="shared" si="51"/>
        <v>9.3099999999984862E-6</v>
      </c>
      <c r="I785" s="280">
        <f t="shared" si="52"/>
        <v>4.7900000000045129E-6</v>
      </c>
    </row>
    <row r="786" spans="1:9" x14ac:dyDescent="0.25">
      <c r="A786" s="1">
        <f>+'Ejercicio 8'!B799</f>
        <v>43144</v>
      </c>
      <c r="B786" s="280">
        <f>+VLOOKUP($A786,Cetes!$A$19:$M$1126,4,FALSE)/100</f>
        <v>7.5055049999999998E-2</v>
      </c>
      <c r="C786" s="280">
        <f>+VLOOKUP($A786,Cetes!$A$19:$M$1126,7,FALSE)/100</f>
        <v>7.5907970000000005E-2</v>
      </c>
      <c r="D786" s="280">
        <f>+VLOOKUP($A786,Cetes!$A$19:$M$1126,10,FALSE)/100</f>
        <v>7.7399990000000002E-2</v>
      </c>
      <c r="E786" s="280">
        <f>+VLOOKUP($A786,Cetes!$A$19:$M$1126,13,FALSE)/100</f>
        <v>7.8099950000000001E-2</v>
      </c>
      <c r="F786" s="280">
        <f t="shared" si="49"/>
        <v>-3.0517000000000738E-4</v>
      </c>
      <c r="G786" s="280">
        <f t="shared" si="50"/>
        <v>1.5563000000000382E-4</v>
      </c>
      <c r="H786" s="280">
        <f t="shared" si="51"/>
        <v>3.9065000000000627E-4</v>
      </c>
      <c r="I786" s="280">
        <f t="shared" si="52"/>
        <v>6.6919999999998092E-5</v>
      </c>
    </row>
    <row r="787" spans="1:9" x14ac:dyDescent="0.25">
      <c r="A787" s="1">
        <f>+'Ejercicio 8'!B800</f>
        <v>43145</v>
      </c>
      <c r="B787" s="280">
        <f>+VLOOKUP($A787,Cetes!$A$19:$M$1126,4,FALSE)/100</f>
        <v>7.5539659999999995E-2</v>
      </c>
      <c r="C787" s="280">
        <f>+VLOOKUP($A787,Cetes!$A$19:$M$1126,7,FALSE)/100</f>
        <v>7.5995530000000006E-2</v>
      </c>
      <c r="D787" s="280">
        <f>+VLOOKUP($A787,Cetes!$A$19:$M$1126,10,FALSE)/100</f>
        <v>7.7569180000000001E-2</v>
      </c>
      <c r="E787" s="280">
        <f>+VLOOKUP($A787,Cetes!$A$19:$M$1126,13,FALSE)/100</f>
        <v>7.8146500000000008E-2</v>
      </c>
      <c r="F787" s="280">
        <f t="shared" si="49"/>
        <v>4.8460999999999643E-4</v>
      </c>
      <c r="G787" s="280">
        <f t="shared" si="50"/>
        <v>8.7560000000000415E-5</v>
      </c>
      <c r="H787" s="280">
        <f t="shared" si="51"/>
        <v>1.6918999999999962E-4</v>
      </c>
      <c r="I787" s="280">
        <f t="shared" si="52"/>
        <v>4.6550000000006309E-5</v>
      </c>
    </row>
    <row r="788" spans="1:9" x14ac:dyDescent="0.25">
      <c r="A788" s="1">
        <f>+'Ejercicio 8'!B801</f>
        <v>43146</v>
      </c>
      <c r="B788" s="280">
        <f>+VLOOKUP($A788,Cetes!$A$19:$M$1126,4,FALSE)/100</f>
        <v>7.5218489999999999E-2</v>
      </c>
      <c r="C788" s="280">
        <f>+VLOOKUP($A788,Cetes!$A$19:$M$1126,7,FALSE)/100</f>
        <v>7.6071910000000006E-2</v>
      </c>
      <c r="D788" s="280">
        <f>+VLOOKUP($A788,Cetes!$A$19:$M$1126,10,FALSE)/100</f>
        <v>7.7882599999999996E-2</v>
      </c>
      <c r="E788" s="280">
        <f>+VLOOKUP($A788,Cetes!$A$19:$M$1126,13,FALSE)/100</f>
        <v>7.790002E-2</v>
      </c>
      <c r="F788" s="280">
        <f t="shared" si="49"/>
        <v>-3.2116999999999563E-4</v>
      </c>
      <c r="G788" s="280">
        <f t="shared" si="50"/>
        <v>7.6380000000000892E-5</v>
      </c>
      <c r="H788" s="280">
        <f t="shared" si="51"/>
        <v>3.1341999999999481E-4</v>
      </c>
      <c r="I788" s="280">
        <f t="shared" si="52"/>
        <v>-2.4648000000000725E-4</v>
      </c>
    </row>
    <row r="789" spans="1:9" x14ac:dyDescent="0.25">
      <c r="A789" s="1">
        <f>+'Ejercicio 8'!B802</f>
        <v>43147</v>
      </c>
      <c r="B789" s="280">
        <f>+VLOOKUP($A789,Cetes!$A$19:$M$1126,4,FALSE)/100</f>
        <v>7.4999510000000005E-2</v>
      </c>
      <c r="C789" s="280">
        <f>+VLOOKUP($A789,Cetes!$A$19:$M$1126,7,FALSE)/100</f>
        <v>7.609457E-2</v>
      </c>
      <c r="D789" s="280">
        <f>+VLOOKUP($A789,Cetes!$A$19:$M$1126,10,FALSE)/100</f>
        <v>7.7940159999999994E-2</v>
      </c>
      <c r="E789" s="280">
        <f>+VLOOKUP($A789,Cetes!$A$19:$M$1126,13,FALSE)/100</f>
        <v>7.7712149999999994E-2</v>
      </c>
      <c r="F789" s="280">
        <f t="shared" si="49"/>
        <v>-2.1897999999999362E-4</v>
      </c>
      <c r="G789" s="280">
        <f t="shared" si="50"/>
        <v>2.2659999999993796E-5</v>
      </c>
      <c r="H789" s="280">
        <f t="shared" si="51"/>
        <v>5.7559999999998168E-5</v>
      </c>
      <c r="I789" s="280">
        <f t="shared" si="52"/>
        <v>-1.8787000000000664E-4</v>
      </c>
    </row>
    <row r="790" spans="1:9" x14ac:dyDescent="0.25">
      <c r="A790" s="1">
        <f>+'Ejercicio 8'!B803</f>
        <v>43150</v>
      </c>
      <c r="B790" s="280">
        <f>+VLOOKUP($A790,Cetes!$A$19:$M$1126,4,FALSE)/100</f>
        <v>7.4999629999999998E-2</v>
      </c>
      <c r="C790" s="280">
        <f>+VLOOKUP($A790,Cetes!$A$19:$M$1126,7,FALSE)/100</f>
        <v>7.6096060000000007E-2</v>
      </c>
      <c r="D790" s="280">
        <f>+VLOOKUP($A790,Cetes!$A$19:$M$1126,10,FALSE)/100</f>
        <v>7.7937580000000006E-2</v>
      </c>
      <c r="E790" s="280">
        <f>+VLOOKUP($A790,Cetes!$A$19:$M$1126,13,FALSE)/100</f>
        <v>7.7722819999999998E-2</v>
      </c>
      <c r="F790" s="280">
        <f t="shared" si="49"/>
        <v>1.1999999999234845E-7</v>
      </c>
      <c r="G790" s="280">
        <f t="shared" si="50"/>
        <v>1.4900000000067637E-6</v>
      </c>
      <c r="H790" s="280">
        <f t="shared" si="51"/>
        <v>-2.5799999999881473E-6</v>
      </c>
      <c r="I790" s="280">
        <f t="shared" si="52"/>
        <v>1.0670000000004287E-5</v>
      </c>
    </row>
    <row r="791" spans="1:9" x14ac:dyDescent="0.25">
      <c r="A791" s="1">
        <f>+'Ejercicio 8'!B804</f>
        <v>43151</v>
      </c>
      <c r="B791" s="280">
        <f>+VLOOKUP($A791,Cetes!$A$19:$M$1126,4,FALSE)/100</f>
        <v>7.491283E-2</v>
      </c>
      <c r="C791" s="280">
        <f>+VLOOKUP($A791,Cetes!$A$19:$M$1126,7,FALSE)/100</f>
        <v>7.6190040000000001E-2</v>
      </c>
      <c r="D791" s="280">
        <f>+VLOOKUP($A791,Cetes!$A$19:$M$1126,10,FALSE)/100</f>
        <v>7.8400070000000002E-2</v>
      </c>
      <c r="E791" s="280">
        <f>+VLOOKUP($A791,Cetes!$A$19:$M$1126,13,FALSE)/100</f>
        <v>7.8471159999999998E-2</v>
      </c>
      <c r="F791" s="280">
        <f t="shared" si="49"/>
        <v>-8.679999999999799E-5</v>
      </c>
      <c r="G791" s="280">
        <f t="shared" si="50"/>
        <v>9.3979999999993513E-5</v>
      </c>
      <c r="H791" s="280">
        <f t="shared" si="51"/>
        <v>4.6248999999999596E-4</v>
      </c>
      <c r="I791" s="280">
        <f t="shared" si="52"/>
        <v>7.4834000000000012E-4</v>
      </c>
    </row>
    <row r="792" spans="1:9" x14ac:dyDescent="0.25">
      <c r="A792" s="1">
        <f>+'Ejercicio 8'!B805</f>
        <v>43152</v>
      </c>
      <c r="B792" s="280">
        <f>+VLOOKUP($A792,Cetes!$A$19:$M$1126,4,FALSE)/100</f>
        <v>7.482459000000001E-2</v>
      </c>
      <c r="C792" s="280">
        <f>+VLOOKUP($A792,Cetes!$A$19:$M$1126,7,FALSE)/100</f>
        <v>7.6171959999999997E-2</v>
      </c>
      <c r="D792" s="280">
        <f>+VLOOKUP($A792,Cetes!$A$19:$M$1126,10,FALSE)/100</f>
        <v>7.8002870000000002E-2</v>
      </c>
      <c r="E792" s="280">
        <f>+VLOOKUP($A792,Cetes!$A$19:$M$1126,13,FALSE)/100</f>
        <v>7.8194520000000003E-2</v>
      </c>
      <c r="F792" s="280">
        <f t="shared" si="49"/>
        <v>-8.8239999999989438E-5</v>
      </c>
      <c r="G792" s="280">
        <f t="shared" si="50"/>
        <v>-1.8080000000003649E-5</v>
      </c>
      <c r="H792" s="280">
        <f t="shared" si="51"/>
        <v>-3.9720000000000033E-4</v>
      </c>
      <c r="I792" s="280">
        <f t="shared" si="52"/>
        <v>-2.7663999999999467E-4</v>
      </c>
    </row>
    <row r="793" spans="1:9" x14ac:dyDescent="0.25">
      <c r="A793" s="1">
        <f>+'Ejercicio 8'!B806</f>
        <v>43153</v>
      </c>
      <c r="B793" s="280">
        <f>+VLOOKUP($A793,Cetes!$A$19:$M$1126,4,FALSE)/100</f>
        <v>7.4832170000000003E-2</v>
      </c>
      <c r="C793" s="280">
        <f>+VLOOKUP($A793,Cetes!$A$19:$M$1126,7,FALSE)/100</f>
        <v>7.6300010000000001E-2</v>
      </c>
      <c r="D793" s="280">
        <f>+VLOOKUP($A793,Cetes!$A$19:$M$1126,10,FALSE)/100</f>
        <v>7.7624849999999995E-2</v>
      </c>
      <c r="E793" s="280">
        <f>+VLOOKUP($A793,Cetes!$A$19:$M$1126,13,FALSE)/100</f>
        <v>7.7976679999999993E-2</v>
      </c>
      <c r="F793" s="280">
        <f t="shared" si="49"/>
        <v>7.5799999999931478E-6</v>
      </c>
      <c r="G793" s="280">
        <f t="shared" si="50"/>
        <v>1.2805000000000455E-4</v>
      </c>
      <c r="H793" s="280">
        <f t="shared" si="51"/>
        <v>-3.7802000000000668E-4</v>
      </c>
      <c r="I793" s="280">
        <f t="shared" si="52"/>
        <v>-2.178400000000108E-4</v>
      </c>
    </row>
    <row r="794" spans="1:9" x14ac:dyDescent="0.25">
      <c r="A794" s="1">
        <f>+'Ejercicio 8'!B807</f>
        <v>43154</v>
      </c>
      <c r="B794" s="280">
        <f>+VLOOKUP($A794,Cetes!$A$19:$M$1126,4,FALSE)/100</f>
        <v>7.4700179999999991E-2</v>
      </c>
      <c r="C794" s="280">
        <f>+VLOOKUP($A794,Cetes!$A$19:$M$1126,7,FALSE)/100</f>
        <v>7.6335910000000007E-2</v>
      </c>
      <c r="D794" s="280">
        <f>+VLOOKUP($A794,Cetes!$A$19:$M$1126,10,FALSE)/100</f>
        <v>7.7616320000000003E-2</v>
      </c>
      <c r="E794" s="280">
        <f>+VLOOKUP($A794,Cetes!$A$19:$M$1126,13,FALSE)/100</f>
        <v>7.7845919999999999E-2</v>
      </c>
      <c r="F794" s="280">
        <f t="shared" si="49"/>
        <v>-1.3199000000001238E-4</v>
      </c>
      <c r="G794" s="280">
        <f t="shared" si="50"/>
        <v>3.5900000000005372E-5</v>
      </c>
      <c r="H794" s="280">
        <f t="shared" si="51"/>
        <v>-8.5299999999927101E-6</v>
      </c>
      <c r="I794" s="280">
        <f t="shared" si="52"/>
        <v>-1.3075999999999366E-4</v>
      </c>
    </row>
    <row r="795" spans="1:9" x14ac:dyDescent="0.25">
      <c r="A795" s="1">
        <f>+'Ejercicio 8'!B808</f>
        <v>43157</v>
      </c>
      <c r="B795" s="280">
        <f>+VLOOKUP($A795,Cetes!$A$19:$M$1126,4,FALSE)/100</f>
        <v>7.4686019999999992E-2</v>
      </c>
      <c r="C795" s="280">
        <f>+VLOOKUP($A795,Cetes!$A$19:$M$1126,7,FALSE)/100</f>
        <v>7.6299919999999993E-2</v>
      </c>
      <c r="D795" s="280">
        <f>+VLOOKUP($A795,Cetes!$A$19:$M$1126,10,FALSE)/100</f>
        <v>7.7659209999999992E-2</v>
      </c>
      <c r="E795" s="280">
        <f>+VLOOKUP($A795,Cetes!$A$19:$M$1126,13,FALSE)/100</f>
        <v>7.7980250000000001E-2</v>
      </c>
      <c r="F795" s="280">
        <f t="shared" si="49"/>
        <v>-1.4159999999999173E-5</v>
      </c>
      <c r="G795" s="280">
        <f t="shared" si="50"/>
        <v>-3.5990000000013511E-5</v>
      </c>
      <c r="H795" s="280">
        <f t="shared" si="51"/>
        <v>4.2889999999989881E-5</v>
      </c>
      <c r="I795" s="280">
        <f t="shared" si="52"/>
        <v>1.3433000000000195E-4</v>
      </c>
    </row>
    <row r="796" spans="1:9" x14ac:dyDescent="0.25">
      <c r="A796" s="1">
        <f>+'Ejercicio 8'!B809</f>
        <v>43158</v>
      </c>
      <c r="B796" s="280">
        <f>+VLOOKUP($A796,Cetes!$A$19:$M$1126,4,FALSE)/100</f>
        <v>7.4293399999999996E-2</v>
      </c>
      <c r="C796" s="280">
        <f>+VLOOKUP($A796,Cetes!$A$19:$M$1126,7,FALSE)/100</f>
        <v>7.6499919999999999E-2</v>
      </c>
      <c r="D796" s="280">
        <f>+VLOOKUP($A796,Cetes!$A$19:$M$1126,10,FALSE)/100</f>
        <v>7.7603190000000002E-2</v>
      </c>
      <c r="E796" s="280">
        <f>+VLOOKUP($A796,Cetes!$A$19:$M$1126,13,FALSE)/100</f>
        <v>7.8500050000000002E-2</v>
      </c>
      <c r="F796" s="280">
        <f t="shared" si="49"/>
        <v>-3.9261999999999631E-4</v>
      </c>
      <c r="G796" s="280">
        <f t="shared" si="50"/>
        <v>2.0000000000000573E-4</v>
      </c>
      <c r="H796" s="280">
        <f t="shared" si="51"/>
        <v>-5.6019999999989967E-5</v>
      </c>
      <c r="I796" s="280">
        <f t="shared" si="52"/>
        <v>5.1980000000000082E-4</v>
      </c>
    </row>
    <row r="797" spans="1:9" x14ac:dyDescent="0.25">
      <c r="A797" s="1">
        <f>+'Ejercicio 8'!B810</f>
        <v>43159</v>
      </c>
      <c r="B797" s="280">
        <f>+VLOOKUP($A797,Cetes!$A$19:$M$1126,4,FALSE)/100</f>
        <v>7.446295E-2</v>
      </c>
      <c r="C797" s="280">
        <f>+VLOOKUP($A797,Cetes!$A$19:$M$1126,7,FALSE)/100</f>
        <v>7.6378259999999989E-2</v>
      </c>
      <c r="D797" s="280">
        <f>+VLOOKUP($A797,Cetes!$A$19:$M$1126,10,FALSE)/100</f>
        <v>7.759046E-2</v>
      </c>
      <c r="E797" s="280">
        <f>+VLOOKUP($A797,Cetes!$A$19:$M$1126,13,FALSE)/100</f>
        <v>7.8056550000000002E-2</v>
      </c>
      <c r="F797" s="280">
        <f t="shared" si="49"/>
        <v>1.6955000000000442E-4</v>
      </c>
      <c r="G797" s="280">
        <f t="shared" si="50"/>
        <v>-1.2166000000000954E-4</v>
      </c>
      <c r="H797" s="280">
        <f t="shared" si="51"/>
        <v>-1.2730000000002462E-5</v>
      </c>
      <c r="I797" s="280">
        <f t="shared" si="52"/>
        <v>-4.4349999999999945E-4</v>
      </c>
    </row>
    <row r="798" spans="1:9" x14ac:dyDescent="0.25">
      <c r="A798" s="1">
        <f>+'Ejercicio 8'!B811</f>
        <v>43160</v>
      </c>
      <c r="B798" s="280">
        <f>+VLOOKUP($A798,Cetes!$A$19:$M$1126,4,FALSE)/100</f>
        <v>7.4701530000000002E-2</v>
      </c>
      <c r="C798" s="280">
        <f>+VLOOKUP($A798,Cetes!$A$19:$M$1126,7,FALSE)/100</f>
        <v>7.6445520000000003E-2</v>
      </c>
      <c r="D798" s="280">
        <f>+VLOOKUP($A798,Cetes!$A$19:$M$1126,10,FALSE)/100</f>
        <v>7.7768279999999995E-2</v>
      </c>
      <c r="E798" s="280">
        <f>+VLOOKUP($A798,Cetes!$A$19:$M$1126,13,FALSE)/100</f>
        <v>7.8190170000000003E-2</v>
      </c>
      <c r="F798" s="280">
        <f t="shared" si="49"/>
        <v>2.3858000000000212E-4</v>
      </c>
      <c r="G798" s="280">
        <f t="shared" si="50"/>
        <v>6.726000000001342E-5</v>
      </c>
      <c r="H798" s="280">
        <f t="shared" si="51"/>
        <v>1.778199999999952E-4</v>
      </c>
      <c r="I798" s="280">
        <f t="shared" si="52"/>
        <v>1.3362000000000096E-4</v>
      </c>
    </row>
    <row r="799" spans="1:9" x14ac:dyDescent="0.25">
      <c r="A799" s="1">
        <f>+'Ejercicio 8'!B812</f>
        <v>43161</v>
      </c>
      <c r="B799" s="280">
        <f>+VLOOKUP($A799,Cetes!$A$19:$M$1126,4,FALSE)/100</f>
        <v>7.4746880000000002E-2</v>
      </c>
      <c r="C799" s="280">
        <f>+VLOOKUP($A799,Cetes!$A$19:$M$1126,7,FALSE)/100</f>
        <v>7.6313060000000002E-2</v>
      </c>
      <c r="D799" s="280">
        <f>+VLOOKUP($A799,Cetes!$A$19:$M$1126,10,FALSE)/100</f>
        <v>7.782182E-2</v>
      </c>
      <c r="E799" s="280">
        <f>+VLOOKUP($A799,Cetes!$A$19:$M$1126,13,FALSE)/100</f>
        <v>7.8295039999999996E-2</v>
      </c>
      <c r="F799" s="280">
        <f t="shared" si="49"/>
        <v>4.5349999999999557E-5</v>
      </c>
      <c r="G799" s="280">
        <f t="shared" si="50"/>
        <v>-1.3246000000000091E-4</v>
      </c>
      <c r="H799" s="280">
        <f t="shared" si="51"/>
        <v>5.3540000000004695E-5</v>
      </c>
      <c r="I799" s="280">
        <f t="shared" si="52"/>
        <v>1.0486999999999302E-4</v>
      </c>
    </row>
    <row r="800" spans="1:9" x14ac:dyDescent="0.25">
      <c r="A800" s="1">
        <f>+'Ejercicio 8'!B813</f>
        <v>43164</v>
      </c>
      <c r="B800" s="280">
        <f>+VLOOKUP($A800,Cetes!$A$19:$M$1126,4,FALSE)/100</f>
        <v>7.4599949999999998E-2</v>
      </c>
      <c r="C800" s="280">
        <f>+VLOOKUP($A800,Cetes!$A$19:$M$1126,7,FALSE)/100</f>
        <v>7.6361720000000008E-2</v>
      </c>
      <c r="D800" s="280">
        <f>+VLOOKUP($A800,Cetes!$A$19:$M$1126,10,FALSE)/100</f>
        <v>7.7994300000000003E-2</v>
      </c>
      <c r="E800" s="280">
        <f>+VLOOKUP($A800,Cetes!$A$19:$M$1126,13,FALSE)/100</f>
        <v>7.831523E-2</v>
      </c>
      <c r="F800" s="280">
        <f t="shared" si="49"/>
        <v>-1.4693000000000345E-4</v>
      </c>
      <c r="G800" s="280">
        <f t="shared" si="50"/>
        <v>4.8660000000005921E-5</v>
      </c>
      <c r="H800" s="280">
        <f t="shared" si="51"/>
        <v>1.7248000000000263E-4</v>
      </c>
      <c r="I800" s="280">
        <f t="shared" si="52"/>
        <v>2.0190000000003261E-5</v>
      </c>
    </row>
    <row r="801" spans="1:9" x14ac:dyDescent="0.25">
      <c r="A801" s="1">
        <f>+'Ejercicio 8'!B814</f>
        <v>43165</v>
      </c>
      <c r="B801" s="280">
        <f>+VLOOKUP($A801,Cetes!$A$19:$M$1126,4,FALSE)/100</f>
        <v>7.4951739999999989E-2</v>
      </c>
      <c r="C801" s="280">
        <f>+VLOOKUP($A801,Cetes!$A$19:$M$1126,7,FALSE)/100</f>
        <v>7.6354519999999995E-2</v>
      </c>
      <c r="D801" s="280">
        <f>+VLOOKUP($A801,Cetes!$A$19:$M$1126,10,FALSE)/100</f>
        <v>7.8400070000000002E-2</v>
      </c>
      <c r="E801" s="280">
        <f>+VLOOKUP($A801,Cetes!$A$19:$M$1126,13,FALSE)/100</f>
        <v>7.8206330000000004E-2</v>
      </c>
      <c r="F801" s="280">
        <f t="shared" si="49"/>
        <v>3.5178999999999072E-4</v>
      </c>
      <c r="G801" s="280">
        <f t="shared" si="50"/>
        <v>-7.2000000000127518E-6</v>
      </c>
      <c r="H801" s="280">
        <f t="shared" si="51"/>
        <v>4.0576999999999974E-4</v>
      </c>
      <c r="I801" s="280">
        <f t="shared" si="52"/>
        <v>-1.0889999999999511E-4</v>
      </c>
    </row>
    <row r="802" spans="1:9" x14ac:dyDescent="0.25">
      <c r="A802" s="1">
        <f>+'Ejercicio 8'!B815</f>
        <v>43166</v>
      </c>
      <c r="B802" s="280">
        <f>+VLOOKUP($A802,Cetes!$A$19:$M$1126,4,FALSE)/100</f>
        <v>7.5002719999999995E-2</v>
      </c>
      <c r="C802" s="280">
        <f>+VLOOKUP($A802,Cetes!$A$19:$M$1126,7,FALSE)/100</f>
        <v>7.6400209999999996E-2</v>
      </c>
      <c r="D802" s="280">
        <f>+VLOOKUP($A802,Cetes!$A$19:$M$1126,10,FALSE)/100</f>
        <v>7.8233259999999999E-2</v>
      </c>
      <c r="E802" s="280">
        <f>+VLOOKUP($A802,Cetes!$A$19:$M$1126,13,FALSE)/100</f>
        <v>7.8347939999999991E-2</v>
      </c>
      <c r="F802" s="280">
        <f t="shared" si="49"/>
        <v>5.098000000000602E-5</v>
      </c>
      <c r="G802" s="280">
        <f t="shared" si="50"/>
        <v>4.5690000000001008E-5</v>
      </c>
      <c r="H802" s="280">
        <f t="shared" si="51"/>
        <v>-1.6681000000000334E-4</v>
      </c>
      <c r="I802" s="280">
        <f t="shared" si="52"/>
        <v>1.4160999999998647E-4</v>
      </c>
    </row>
    <row r="803" spans="1:9" x14ac:dyDescent="0.25">
      <c r="A803" s="1">
        <f>+'Ejercicio 8'!B816</f>
        <v>43167</v>
      </c>
      <c r="B803" s="280">
        <f>+VLOOKUP($A803,Cetes!$A$19:$M$1126,4,FALSE)/100</f>
        <v>7.5301750000000001E-2</v>
      </c>
      <c r="C803" s="280">
        <f>+VLOOKUP($A803,Cetes!$A$19:$M$1126,7,FALSE)/100</f>
        <v>7.6376869999999999E-2</v>
      </c>
      <c r="D803" s="280">
        <f>+VLOOKUP($A803,Cetes!$A$19:$M$1126,10,FALSE)/100</f>
        <v>7.7999970000000002E-2</v>
      </c>
      <c r="E803" s="280">
        <f>+VLOOKUP($A803,Cetes!$A$19:$M$1126,13,FALSE)/100</f>
        <v>7.8018169999999998E-2</v>
      </c>
      <c r="F803" s="280">
        <f t="shared" si="49"/>
        <v>2.9903000000000568E-4</v>
      </c>
      <c r="G803" s="280">
        <f t="shared" si="50"/>
        <v>-2.3339999999996697E-5</v>
      </c>
      <c r="H803" s="280">
        <f t="shared" si="51"/>
        <v>-2.3328999999999711E-4</v>
      </c>
      <c r="I803" s="280">
        <f t="shared" si="52"/>
        <v>-3.2976999999999312E-4</v>
      </c>
    </row>
    <row r="804" spans="1:9" x14ac:dyDescent="0.25">
      <c r="A804" s="1">
        <f>+'Ejercicio 8'!B817</f>
        <v>43168</v>
      </c>
      <c r="B804" s="280">
        <f>+VLOOKUP($A804,Cetes!$A$19:$M$1126,4,FALSE)/100</f>
        <v>7.5451230000000008E-2</v>
      </c>
      <c r="C804" s="280">
        <f>+VLOOKUP($A804,Cetes!$A$19:$M$1126,7,FALSE)/100</f>
        <v>7.6475910000000008E-2</v>
      </c>
      <c r="D804" s="280">
        <f>+VLOOKUP($A804,Cetes!$A$19:$M$1126,10,FALSE)/100</f>
        <v>7.8177479999999994E-2</v>
      </c>
      <c r="E804" s="280">
        <f>+VLOOKUP($A804,Cetes!$A$19:$M$1126,13,FALSE)/100</f>
        <v>7.7913500000000011E-2</v>
      </c>
      <c r="F804" s="280">
        <f t="shared" si="49"/>
        <v>1.4948000000000738E-4</v>
      </c>
      <c r="G804" s="280">
        <f t="shared" si="50"/>
        <v>9.9040000000008566E-5</v>
      </c>
      <c r="H804" s="280">
        <f t="shared" si="51"/>
        <v>1.7750999999999184E-4</v>
      </c>
      <c r="I804" s="280">
        <f t="shared" si="52"/>
        <v>-1.0466999999998727E-4</v>
      </c>
    </row>
    <row r="805" spans="1:9" x14ac:dyDescent="0.25">
      <c r="A805" s="1">
        <f>+'Ejercicio 8'!B818</f>
        <v>43171</v>
      </c>
      <c r="B805" s="280">
        <f>+VLOOKUP($A805,Cetes!$A$19:$M$1126,4,FALSE)/100</f>
        <v>7.5457190000000007E-2</v>
      </c>
      <c r="C805" s="280">
        <f>+VLOOKUP($A805,Cetes!$A$19:$M$1126,7,FALSE)/100</f>
        <v>7.6498209999999997E-2</v>
      </c>
      <c r="D805" s="280">
        <f>+VLOOKUP($A805,Cetes!$A$19:$M$1126,10,FALSE)/100</f>
        <v>7.8099990000000008E-2</v>
      </c>
      <c r="E805" s="280">
        <f>+VLOOKUP($A805,Cetes!$A$19:$M$1126,13,FALSE)/100</f>
        <v>7.7903230000000004E-2</v>
      </c>
      <c r="F805" s="280">
        <f t="shared" si="49"/>
        <v>5.9599999999992992E-6</v>
      </c>
      <c r="G805" s="280">
        <f t="shared" si="50"/>
        <v>2.2299999999988995E-5</v>
      </c>
      <c r="H805" s="280">
        <f t="shared" si="51"/>
        <v>-7.7489999999985626E-5</v>
      </c>
      <c r="I805" s="280">
        <f t="shared" si="52"/>
        <v>-1.0270000000006663E-5</v>
      </c>
    </row>
    <row r="806" spans="1:9" x14ac:dyDescent="0.25">
      <c r="A806" s="1">
        <f>+'Ejercicio 8'!B819</f>
        <v>43172</v>
      </c>
      <c r="B806" s="280">
        <f>+VLOOKUP($A806,Cetes!$A$19:$M$1126,4,FALSE)/100</f>
        <v>7.4315530000000005E-2</v>
      </c>
      <c r="C806" s="280">
        <f>+VLOOKUP($A806,Cetes!$A$19:$M$1126,7,FALSE)/100</f>
        <v>7.6400090000000004E-2</v>
      </c>
      <c r="D806" s="280">
        <f>+VLOOKUP($A806,Cetes!$A$19:$M$1126,10,FALSE)/100</f>
        <v>7.785309E-2</v>
      </c>
      <c r="E806" s="280">
        <f>+VLOOKUP($A806,Cetes!$A$19:$M$1126,13,FALSE)/100</f>
        <v>7.7953019999999998E-2</v>
      </c>
      <c r="F806" s="280">
        <f t="shared" si="49"/>
        <v>-1.1416600000000027E-3</v>
      </c>
      <c r="G806" s="280">
        <f t="shared" si="50"/>
        <v>-9.8119999999993213E-5</v>
      </c>
      <c r="H806" s="280">
        <f t="shared" si="51"/>
        <v>-2.4690000000000822E-4</v>
      </c>
      <c r="I806" s="280">
        <f t="shared" si="52"/>
        <v>4.9789999999994006E-5</v>
      </c>
    </row>
    <row r="807" spans="1:9" x14ac:dyDescent="0.25">
      <c r="A807" s="1">
        <f>+'Ejercicio 8'!B820</f>
        <v>43173</v>
      </c>
      <c r="B807" s="280">
        <f>+VLOOKUP($A807,Cetes!$A$19:$M$1126,4,FALSE)/100</f>
        <v>7.4030319999999997E-2</v>
      </c>
      <c r="C807" s="280">
        <f>+VLOOKUP($A807,Cetes!$A$19:$M$1126,7,FALSE)/100</f>
        <v>7.6400209999999996E-2</v>
      </c>
      <c r="D807" s="280">
        <f>+VLOOKUP($A807,Cetes!$A$19:$M$1126,10,FALSE)/100</f>
        <v>7.7800079999999994E-2</v>
      </c>
      <c r="E807" s="280">
        <f>+VLOOKUP($A807,Cetes!$A$19:$M$1126,13,FALSE)/100</f>
        <v>7.7931860000000006E-2</v>
      </c>
      <c r="F807" s="280">
        <f t="shared" si="49"/>
        <v>-2.8521000000000796E-4</v>
      </c>
      <c r="G807" s="280">
        <f t="shared" si="50"/>
        <v>1.1999999999234845E-7</v>
      </c>
      <c r="H807" s="280">
        <f t="shared" si="51"/>
        <v>-5.3010000000006108E-5</v>
      </c>
      <c r="I807" s="280">
        <f t="shared" si="52"/>
        <v>-2.1159999999992296E-5</v>
      </c>
    </row>
    <row r="808" spans="1:9" x14ac:dyDescent="0.25">
      <c r="A808" s="1">
        <f>+'Ejercicio 8'!B821</f>
        <v>43174</v>
      </c>
      <c r="B808" s="280">
        <f>+VLOOKUP($A808,Cetes!$A$19:$M$1126,4,FALSE)/100</f>
        <v>7.4572029999999997E-2</v>
      </c>
      <c r="C808" s="280">
        <f>+VLOOKUP($A808,Cetes!$A$19:$M$1126,7,FALSE)/100</f>
        <v>7.620014E-2</v>
      </c>
      <c r="D808" s="280">
        <f>+VLOOKUP($A808,Cetes!$A$19:$M$1126,10,FALSE)/100</f>
        <v>7.7477530000000003E-2</v>
      </c>
      <c r="E808" s="280">
        <f>+VLOOKUP($A808,Cetes!$A$19:$M$1126,13,FALSE)/100</f>
        <v>7.7800040000000001E-2</v>
      </c>
      <c r="F808" s="280">
        <f t="shared" si="49"/>
        <v>5.417100000000008E-4</v>
      </c>
      <c r="G808" s="280">
        <f t="shared" si="50"/>
        <v>-2.0006999999999664E-4</v>
      </c>
      <c r="H808" s="280">
        <f t="shared" si="51"/>
        <v>-3.225499999999909E-4</v>
      </c>
      <c r="I808" s="280">
        <f t="shared" si="52"/>
        <v>-1.3182000000000471E-4</v>
      </c>
    </row>
    <row r="809" spans="1:9" x14ac:dyDescent="0.25">
      <c r="A809" s="1">
        <f>+'Ejercicio 8'!B822</f>
        <v>43175</v>
      </c>
      <c r="B809" s="280">
        <f>+VLOOKUP($A809,Cetes!$A$19:$M$1126,4,FALSE)/100</f>
        <v>7.447906E-2</v>
      </c>
      <c r="C809" s="280">
        <f>+VLOOKUP($A809,Cetes!$A$19:$M$1126,7,FALSE)/100</f>
        <v>7.6300190000000004E-2</v>
      </c>
      <c r="D809" s="280">
        <f>+VLOOKUP($A809,Cetes!$A$19:$M$1126,10,FALSE)/100</f>
        <v>7.7470739999999996E-2</v>
      </c>
      <c r="E809" s="280">
        <f>+VLOOKUP($A809,Cetes!$A$19:$M$1126,13,FALSE)/100</f>
        <v>7.7830620000000003E-2</v>
      </c>
      <c r="F809" s="280">
        <f t="shared" si="49"/>
        <v>-9.2969999999997777E-5</v>
      </c>
      <c r="G809" s="280">
        <f t="shared" si="50"/>
        <v>1.000500000000043E-4</v>
      </c>
      <c r="H809" s="280">
        <f t="shared" si="51"/>
        <v>-6.790000000006513E-6</v>
      </c>
      <c r="I809" s="280">
        <f t="shared" si="52"/>
        <v>3.0580000000002272E-5</v>
      </c>
    </row>
    <row r="810" spans="1:9" x14ac:dyDescent="0.25">
      <c r="A810" s="1">
        <f>+'Ejercicio 8'!B823</f>
        <v>43179</v>
      </c>
      <c r="B810" s="280">
        <f>+VLOOKUP($A810,Cetes!$A$19:$M$1126,4,FALSE)/100</f>
        <v>7.3667709999999997E-2</v>
      </c>
      <c r="C810" s="280">
        <f>+VLOOKUP($A810,Cetes!$A$19:$M$1126,7,FALSE)/100</f>
        <v>7.6400090000000004E-2</v>
      </c>
      <c r="D810" s="280">
        <f>+VLOOKUP($A810,Cetes!$A$19:$M$1126,10,FALSE)/100</f>
        <v>7.7499929999999995E-2</v>
      </c>
      <c r="E810" s="280">
        <f>+VLOOKUP($A810,Cetes!$A$19:$M$1126,13,FALSE)/100</f>
        <v>7.779715999999999E-2</v>
      </c>
      <c r="F810" s="280">
        <f t="shared" si="49"/>
        <v>-8.1135000000000235E-4</v>
      </c>
      <c r="G810" s="280">
        <f t="shared" si="50"/>
        <v>9.9899999999999989E-5</v>
      </c>
      <c r="H810" s="280">
        <f t="shared" si="51"/>
        <v>2.9189999999998384E-5</v>
      </c>
      <c r="I810" s="280">
        <f t="shared" si="52"/>
        <v>-3.3460000000012924E-5</v>
      </c>
    </row>
    <row r="811" spans="1:9" x14ac:dyDescent="0.25">
      <c r="A811" s="1">
        <f>+'Ejercicio 8'!B824</f>
        <v>43180</v>
      </c>
      <c r="B811" s="280">
        <f>+VLOOKUP($A811,Cetes!$A$19:$M$1126,4,FALSE)/100</f>
        <v>7.3424349999999999E-2</v>
      </c>
      <c r="C811" s="280">
        <f>+VLOOKUP($A811,Cetes!$A$19:$M$1126,7,FALSE)/100</f>
        <v>7.6311980000000001E-2</v>
      </c>
      <c r="D811" s="280">
        <f>+VLOOKUP($A811,Cetes!$A$19:$M$1126,10,FALSE)/100</f>
        <v>7.7356069999999999E-2</v>
      </c>
      <c r="E811" s="280">
        <f>+VLOOKUP($A811,Cetes!$A$19:$M$1126,13,FALSE)/100</f>
        <v>7.7431050000000001E-2</v>
      </c>
      <c r="F811" s="280">
        <f t="shared" si="49"/>
        <v>-2.4335999999999802E-4</v>
      </c>
      <c r="G811" s="280">
        <f t="shared" si="50"/>
        <v>-8.8110000000002353E-5</v>
      </c>
      <c r="H811" s="280">
        <f t="shared" si="51"/>
        <v>-1.4385999999999566E-4</v>
      </c>
      <c r="I811" s="280">
        <f t="shared" si="52"/>
        <v>-3.6610999999998894E-4</v>
      </c>
    </row>
    <row r="812" spans="1:9" x14ac:dyDescent="0.25">
      <c r="A812" s="1">
        <f>+'Ejercicio 8'!B825</f>
        <v>43181</v>
      </c>
      <c r="B812" s="280">
        <f>+VLOOKUP($A812,Cetes!$A$19:$M$1126,4,FALSE)/100</f>
        <v>7.4262469999999997E-2</v>
      </c>
      <c r="C812" s="280">
        <f>+VLOOKUP($A812,Cetes!$A$19:$M$1126,7,FALSE)/100</f>
        <v>7.6434420000000003E-2</v>
      </c>
      <c r="D812" s="280">
        <f>+VLOOKUP($A812,Cetes!$A$19:$M$1126,10,FALSE)/100</f>
        <v>7.7308550000000004E-2</v>
      </c>
      <c r="E812" s="280">
        <f>+VLOOKUP($A812,Cetes!$A$19:$M$1126,13,FALSE)/100</f>
        <v>7.7467679999999997E-2</v>
      </c>
      <c r="F812" s="280">
        <f t="shared" si="49"/>
        <v>8.3811999999999776E-4</v>
      </c>
      <c r="G812" s="280">
        <f t="shared" si="50"/>
        <v>1.2244000000000144E-4</v>
      </c>
      <c r="H812" s="280">
        <f t="shared" si="51"/>
        <v>-4.7519999999995344E-5</v>
      </c>
      <c r="I812" s="280">
        <f t="shared" si="52"/>
        <v>3.6629999999995833E-5</v>
      </c>
    </row>
    <row r="813" spans="1:9" x14ac:dyDescent="0.25">
      <c r="A813" s="1">
        <f>+'Ejercicio 8'!B826</f>
        <v>43182</v>
      </c>
      <c r="B813" s="280">
        <f>+VLOOKUP($A813,Cetes!$A$19:$M$1126,4,FALSE)/100</f>
        <v>7.4137950000000008E-2</v>
      </c>
      <c r="C813" s="280">
        <f>+VLOOKUP($A813,Cetes!$A$19:$M$1126,7,FALSE)/100</f>
        <v>7.6527010000000006E-2</v>
      </c>
      <c r="D813" s="280">
        <f>+VLOOKUP($A813,Cetes!$A$19:$M$1126,10,FALSE)/100</f>
        <v>7.7420130000000004E-2</v>
      </c>
      <c r="E813" s="280">
        <f>+VLOOKUP($A813,Cetes!$A$19:$M$1126,13,FALSE)/100</f>
        <v>7.7500050000000001E-2</v>
      </c>
      <c r="F813" s="280">
        <f t="shared" si="49"/>
        <v>-1.2451999999998908E-4</v>
      </c>
      <c r="G813" s="280">
        <f t="shared" si="50"/>
        <v>9.2590000000003503E-5</v>
      </c>
      <c r="H813" s="280">
        <f t="shared" si="51"/>
        <v>1.1158000000000001E-4</v>
      </c>
      <c r="I813" s="280">
        <f t="shared" si="52"/>
        <v>3.2370000000003785E-5</v>
      </c>
    </row>
    <row r="814" spans="1:9" x14ac:dyDescent="0.25">
      <c r="A814" s="1">
        <f>+'Ejercicio 8'!B827</f>
        <v>43185</v>
      </c>
      <c r="B814" s="280">
        <f>+VLOOKUP($A814,Cetes!$A$19:$M$1126,4,FALSE)/100</f>
        <v>7.3993710000000004E-2</v>
      </c>
      <c r="C814" s="280">
        <f>+VLOOKUP($A814,Cetes!$A$19:$M$1126,7,FALSE)/100</f>
        <v>7.6616679999999993E-2</v>
      </c>
      <c r="D814" s="280">
        <f>+VLOOKUP($A814,Cetes!$A$19:$M$1126,10,FALSE)/100</f>
        <v>7.7300060000000004E-2</v>
      </c>
      <c r="E814" s="280">
        <f>+VLOOKUP($A814,Cetes!$A$19:$M$1126,13,FALSE)/100</f>
        <v>7.7633930000000004E-2</v>
      </c>
      <c r="F814" s="280">
        <f t="shared" si="49"/>
        <v>-1.4424000000000381E-4</v>
      </c>
      <c r="G814" s="280">
        <f t="shared" si="50"/>
        <v>8.966999999998615E-5</v>
      </c>
      <c r="H814" s="280">
        <f t="shared" si="51"/>
        <v>-1.200699999999999E-4</v>
      </c>
      <c r="I814" s="280">
        <f t="shared" si="52"/>
        <v>1.3388000000000289E-4</v>
      </c>
    </row>
    <row r="815" spans="1:9" x14ac:dyDescent="0.25">
      <c r="A815" s="1">
        <f>+'Ejercicio 8'!B828</f>
        <v>43186</v>
      </c>
      <c r="B815" s="280">
        <f>+VLOOKUP($A815,Cetes!$A$19:$M$1126,4,FALSE)/100</f>
        <v>7.4566770000000004E-2</v>
      </c>
      <c r="C815" s="280">
        <f>+VLOOKUP($A815,Cetes!$A$19:$M$1126,7,FALSE)/100</f>
        <v>7.6700020000000008E-2</v>
      </c>
      <c r="D815" s="280">
        <f>+VLOOKUP($A815,Cetes!$A$19:$M$1126,10,FALSE)/100</f>
        <v>7.7065120000000001E-2</v>
      </c>
      <c r="E815" s="280">
        <f>+VLOOKUP($A815,Cetes!$A$19:$M$1126,13,FALSE)/100</f>
        <v>7.7424640000000003E-2</v>
      </c>
      <c r="F815" s="280">
        <f t="shared" si="49"/>
        <v>5.7306000000000024E-4</v>
      </c>
      <c r="G815" s="280">
        <f t="shared" si="50"/>
        <v>8.3340000000015069E-5</v>
      </c>
      <c r="H815" s="280">
        <f t="shared" si="51"/>
        <v>-2.3494000000000292E-4</v>
      </c>
      <c r="I815" s="280">
        <f t="shared" si="52"/>
        <v>-2.0929000000000086E-4</v>
      </c>
    </row>
    <row r="816" spans="1:9" x14ac:dyDescent="0.25">
      <c r="A816" s="1">
        <f>+'Ejercicio 8'!B829</f>
        <v>43187</v>
      </c>
      <c r="B816" s="280">
        <f>+VLOOKUP($A816,Cetes!$A$19:$M$1126,4,FALSE)/100</f>
        <v>7.4399660000000006E-2</v>
      </c>
      <c r="C816" s="280">
        <f>+VLOOKUP($A816,Cetes!$A$19:$M$1126,7,FALSE)/100</f>
        <v>7.6553590000000005E-2</v>
      </c>
      <c r="D816" s="280">
        <f>+VLOOKUP($A816,Cetes!$A$19:$M$1126,10,FALSE)/100</f>
        <v>7.717418999999999E-2</v>
      </c>
      <c r="E816" s="280">
        <f>+VLOOKUP($A816,Cetes!$A$19:$M$1126,13,FALSE)/100</f>
        <v>7.7362739999999999E-2</v>
      </c>
      <c r="F816" s="280">
        <f t="shared" si="49"/>
        <v>-1.6710999999999809E-4</v>
      </c>
      <c r="G816" s="280">
        <f t="shared" si="50"/>
        <v>-1.4643000000000295E-4</v>
      </c>
      <c r="H816" s="280">
        <f t="shared" si="51"/>
        <v>1.090699999999889E-4</v>
      </c>
      <c r="I816" s="280">
        <f t="shared" si="52"/>
        <v>-6.1900000000003619E-5</v>
      </c>
    </row>
    <row r="817" spans="1:9" x14ac:dyDescent="0.25">
      <c r="A817" s="1">
        <f>+'Ejercicio 8'!B830</f>
        <v>43192</v>
      </c>
      <c r="B817" s="280">
        <f>+VLOOKUP($A817,Cetes!$A$19:$M$1126,4,FALSE)/100</f>
        <v>7.4708750000000004E-2</v>
      </c>
      <c r="C817" s="280">
        <f>+VLOOKUP($A817,Cetes!$A$19:$M$1126,7,FALSE)/100</f>
        <v>7.6505939999999995E-2</v>
      </c>
      <c r="D817" s="280">
        <f>+VLOOKUP($A817,Cetes!$A$19:$M$1126,10,FALSE)/100</f>
        <v>7.7073910000000009E-2</v>
      </c>
      <c r="E817" s="280">
        <f>+VLOOKUP($A817,Cetes!$A$19:$M$1126,13,FALSE)/100</f>
        <v>7.7403120000000006E-2</v>
      </c>
      <c r="F817" s="280">
        <f t="shared" si="49"/>
        <v>3.0908999999999798E-4</v>
      </c>
      <c r="G817" s="280">
        <f t="shared" si="50"/>
        <v>-4.7650000000010184E-5</v>
      </c>
      <c r="H817" s="280">
        <f t="shared" si="51"/>
        <v>-1.0027999999998038E-4</v>
      </c>
      <c r="I817" s="280">
        <f t="shared" si="52"/>
        <v>4.0380000000006522E-5</v>
      </c>
    </row>
    <row r="818" spans="1:9" x14ac:dyDescent="0.25">
      <c r="A818" s="1">
        <f>+'Ejercicio 8'!B831</f>
        <v>43193</v>
      </c>
      <c r="B818" s="280">
        <f>+VLOOKUP($A818,Cetes!$A$19:$M$1126,4,FALSE)/100</f>
        <v>7.4765869999999998E-2</v>
      </c>
      <c r="C818" s="280">
        <f>+VLOOKUP($A818,Cetes!$A$19:$M$1126,7,FALSE)/100</f>
        <v>7.6504700000000009E-2</v>
      </c>
      <c r="D818" s="280">
        <f>+VLOOKUP($A818,Cetes!$A$19:$M$1126,10,FALSE)/100</f>
        <v>7.6899969999999998E-2</v>
      </c>
      <c r="E818" s="280">
        <f>+VLOOKUP($A818,Cetes!$A$19:$M$1126,13,FALSE)/100</f>
        <v>7.7192280000000002E-2</v>
      </c>
      <c r="F818" s="280">
        <f t="shared" si="49"/>
        <v>5.7119999999993842E-5</v>
      </c>
      <c r="G818" s="280">
        <f t="shared" si="50"/>
        <v>-1.239999999985697E-6</v>
      </c>
      <c r="H818" s="280">
        <f t="shared" si="51"/>
        <v>-1.7394000000001131E-4</v>
      </c>
      <c r="I818" s="280">
        <f t="shared" si="52"/>
        <v>-2.108400000000038E-4</v>
      </c>
    </row>
    <row r="819" spans="1:9" x14ac:dyDescent="0.25">
      <c r="A819" s="1">
        <f>+'Ejercicio 8'!B832</f>
        <v>43194</v>
      </c>
      <c r="B819" s="280">
        <f>+VLOOKUP($A819,Cetes!$A$19:$M$1126,4,FALSE)/100</f>
        <v>7.5116879999999997E-2</v>
      </c>
      <c r="C819" s="280">
        <f>+VLOOKUP($A819,Cetes!$A$19:$M$1126,7,FALSE)/100</f>
        <v>7.6470440000000001E-2</v>
      </c>
      <c r="D819" s="280">
        <f>+VLOOKUP($A819,Cetes!$A$19:$M$1126,10,FALSE)/100</f>
        <v>7.670768E-2</v>
      </c>
      <c r="E819" s="280">
        <f>+VLOOKUP($A819,Cetes!$A$19:$M$1126,13,FALSE)/100</f>
        <v>7.6867560000000001E-2</v>
      </c>
      <c r="F819" s="280">
        <f t="shared" si="49"/>
        <v>3.5100999999999882E-4</v>
      </c>
      <c r="G819" s="280">
        <f t="shared" si="50"/>
        <v>-3.4260000000008173E-5</v>
      </c>
      <c r="H819" s="280">
        <f t="shared" si="51"/>
        <v>-1.9228999999999774E-4</v>
      </c>
      <c r="I819" s="280">
        <f t="shared" si="52"/>
        <v>-3.2472000000000056E-4</v>
      </c>
    </row>
    <row r="820" spans="1:9" x14ac:dyDescent="0.25">
      <c r="A820" s="1">
        <f>+'Ejercicio 8'!B833</f>
        <v>43195</v>
      </c>
      <c r="B820" s="280">
        <f>+VLOOKUP($A820,Cetes!$A$19:$M$1126,4,FALSE)/100</f>
        <v>7.4656570000000005E-2</v>
      </c>
      <c r="C820" s="280">
        <f>+VLOOKUP($A820,Cetes!$A$19:$M$1126,7,FALSE)/100</f>
        <v>7.6300010000000001E-2</v>
      </c>
      <c r="D820" s="280">
        <f>+VLOOKUP($A820,Cetes!$A$19:$M$1126,10,FALSE)/100</f>
        <v>7.6600089999999996E-2</v>
      </c>
      <c r="E820" s="280">
        <f>+VLOOKUP($A820,Cetes!$A$19:$M$1126,13,FALSE)/100</f>
        <v>7.6600050000000003E-2</v>
      </c>
      <c r="F820" s="280">
        <f t="shared" si="49"/>
        <v>-4.6030999999999156E-4</v>
      </c>
      <c r="G820" s="280">
        <f t="shared" si="50"/>
        <v>-1.7042999999999919E-4</v>
      </c>
      <c r="H820" s="280">
        <f t="shared" si="51"/>
        <v>-1.0759000000000463E-4</v>
      </c>
      <c r="I820" s="280">
        <f t="shared" si="52"/>
        <v>-2.6750999999999858E-4</v>
      </c>
    </row>
    <row r="821" spans="1:9" x14ac:dyDescent="0.25">
      <c r="A821" s="1">
        <f>+'Ejercicio 8'!B834</f>
        <v>43196</v>
      </c>
      <c r="B821" s="280">
        <f>+VLOOKUP($A821,Cetes!$A$19:$M$1126,4,FALSE)/100</f>
        <v>7.4636809999999998E-2</v>
      </c>
      <c r="C821" s="280">
        <f>+VLOOKUP($A821,Cetes!$A$19:$M$1126,7,FALSE)/100</f>
        <v>7.6373300000000005E-2</v>
      </c>
      <c r="D821" s="280">
        <f>+VLOOKUP($A821,Cetes!$A$19:$M$1126,10,FALSE)/100</f>
        <v>7.6581659999999996E-2</v>
      </c>
      <c r="E821" s="280">
        <f>+VLOOKUP($A821,Cetes!$A$19:$M$1126,13,FALSE)/100</f>
        <v>7.6575509999999999E-2</v>
      </c>
      <c r="F821" s="280">
        <f t="shared" si="49"/>
        <v>-1.9760000000007549E-5</v>
      </c>
      <c r="G821" s="280">
        <f t="shared" si="50"/>
        <v>7.329000000000363E-5</v>
      </c>
      <c r="H821" s="280">
        <f t="shared" si="51"/>
        <v>-1.8429999999999835E-5</v>
      </c>
      <c r="I821" s="280">
        <f t="shared" si="52"/>
        <v>-2.4540000000003448E-5</v>
      </c>
    </row>
    <row r="822" spans="1:9" x14ac:dyDescent="0.25">
      <c r="A822" s="1">
        <f>+'Ejercicio 8'!B835</f>
        <v>43199</v>
      </c>
      <c r="B822" s="280">
        <f>+VLOOKUP($A822,Cetes!$A$19:$M$1126,4,FALSE)/100</f>
        <v>7.5293550000000001E-2</v>
      </c>
      <c r="C822" s="280">
        <f>+VLOOKUP($A822,Cetes!$A$19:$M$1126,7,FALSE)/100</f>
        <v>7.6159569999999996E-2</v>
      </c>
      <c r="D822" s="280">
        <f>+VLOOKUP($A822,Cetes!$A$19:$M$1126,10,FALSE)/100</f>
        <v>7.621269E-2</v>
      </c>
      <c r="E822" s="280">
        <f>+VLOOKUP($A822,Cetes!$A$19:$M$1126,13,FALSE)/100</f>
        <v>7.609995E-2</v>
      </c>
      <c r="F822" s="280">
        <f t="shared" si="49"/>
        <v>6.5674000000000288E-4</v>
      </c>
      <c r="G822" s="280">
        <f t="shared" si="50"/>
        <v>-2.1373000000000919E-4</v>
      </c>
      <c r="H822" s="280">
        <f t="shared" si="51"/>
        <v>-3.6896999999999625E-4</v>
      </c>
      <c r="I822" s="280">
        <f t="shared" si="52"/>
        <v>-4.7555999999999987E-4</v>
      </c>
    </row>
    <row r="823" spans="1:9" x14ac:dyDescent="0.25">
      <c r="A823" s="1">
        <f>+'Ejercicio 8'!B836</f>
        <v>43200</v>
      </c>
      <c r="B823" s="280">
        <f>+VLOOKUP($A823,Cetes!$A$19:$M$1126,4,FALSE)/100</f>
        <v>7.4818019999999999E-2</v>
      </c>
      <c r="C823" s="280">
        <f>+VLOOKUP($A823,Cetes!$A$19:$M$1126,7,FALSE)/100</f>
        <v>7.6284210000000005E-2</v>
      </c>
      <c r="D823" s="280">
        <f>+VLOOKUP($A823,Cetes!$A$19:$M$1126,10,FALSE)/100</f>
        <v>7.6217259999999995E-2</v>
      </c>
      <c r="E823" s="280">
        <f>+VLOOKUP($A823,Cetes!$A$19:$M$1126,13,FALSE)/100</f>
        <v>7.5999949999999997E-2</v>
      </c>
      <c r="F823" s="280">
        <f t="shared" si="49"/>
        <v>-4.7553000000000178E-4</v>
      </c>
      <c r="G823" s="280">
        <f t="shared" si="50"/>
        <v>1.2464000000000919E-4</v>
      </c>
      <c r="H823" s="280">
        <f t="shared" si="51"/>
        <v>4.5699999999954111E-6</v>
      </c>
      <c r="I823" s="280">
        <f t="shared" si="52"/>
        <v>-1.0000000000000286E-4</v>
      </c>
    </row>
    <row r="824" spans="1:9" x14ac:dyDescent="0.25">
      <c r="A824" s="1">
        <f>+'Ejercicio 8'!B837</f>
        <v>43201</v>
      </c>
      <c r="B824" s="280">
        <f>+VLOOKUP($A824,Cetes!$A$19:$M$1126,4,FALSE)/100</f>
        <v>7.4743669999999998E-2</v>
      </c>
      <c r="C824" s="280">
        <f>+VLOOKUP($A824,Cetes!$A$19:$M$1126,7,FALSE)/100</f>
        <v>7.6300129999999994E-2</v>
      </c>
      <c r="D824" s="280">
        <f>+VLOOKUP($A824,Cetes!$A$19:$M$1126,10,FALSE)/100</f>
        <v>7.6280570000000006E-2</v>
      </c>
      <c r="E824" s="280">
        <f>+VLOOKUP($A824,Cetes!$A$19:$M$1126,13,FALSE)/100</f>
        <v>7.6023800000000002E-2</v>
      </c>
      <c r="F824" s="280">
        <f t="shared" si="49"/>
        <v>-7.4350000000000804E-5</v>
      </c>
      <c r="G824" s="280">
        <f t="shared" si="50"/>
        <v>1.5919999999988721E-5</v>
      </c>
      <c r="H824" s="280">
        <f t="shared" si="51"/>
        <v>6.3310000000010858E-5</v>
      </c>
      <c r="I824" s="280">
        <f t="shared" si="52"/>
        <v>2.3850000000005811E-5</v>
      </c>
    </row>
    <row r="825" spans="1:9" x14ac:dyDescent="0.25">
      <c r="A825" s="1">
        <f>+'Ejercicio 8'!B838</f>
        <v>43202</v>
      </c>
      <c r="B825" s="280">
        <f>+VLOOKUP($A825,Cetes!$A$19:$M$1126,4,FALSE)/100</f>
        <v>7.4480980000000002E-2</v>
      </c>
      <c r="C825" s="280">
        <f>+VLOOKUP($A825,Cetes!$A$19:$M$1126,7,FALSE)/100</f>
        <v>7.5999999999999998E-2</v>
      </c>
      <c r="D825" s="280">
        <f>+VLOOKUP($A825,Cetes!$A$19:$M$1126,10,FALSE)/100</f>
        <v>7.600005E-2</v>
      </c>
      <c r="E825" s="280">
        <f>+VLOOKUP($A825,Cetes!$A$19:$M$1126,13,FALSE)/100</f>
        <v>7.5680220000000006E-2</v>
      </c>
      <c r="F825" s="280">
        <f t="shared" si="49"/>
        <v>-2.6268999999999598E-4</v>
      </c>
      <c r="G825" s="280">
        <f t="shared" si="50"/>
        <v>-3.0012999999999568E-4</v>
      </c>
      <c r="H825" s="280">
        <f t="shared" si="51"/>
        <v>-2.8052000000000632E-4</v>
      </c>
      <c r="I825" s="280">
        <f t="shared" si="52"/>
        <v>-3.4357999999999611E-4</v>
      </c>
    </row>
    <row r="826" spans="1:9" x14ac:dyDescent="0.25">
      <c r="A826" s="1">
        <f>+'Ejercicio 8'!B839</f>
        <v>43203</v>
      </c>
      <c r="B826" s="280">
        <f>+VLOOKUP($A826,Cetes!$A$19:$M$1126,4,FALSE)/100</f>
        <v>7.4507370000000003E-2</v>
      </c>
      <c r="C826" s="280">
        <f>+VLOOKUP($A826,Cetes!$A$19:$M$1126,7,FALSE)/100</f>
        <v>7.6038910000000001E-2</v>
      </c>
      <c r="D826" s="280">
        <f>+VLOOKUP($A826,Cetes!$A$19:$M$1126,10,FALSE)/100</f>
        <v>7.5899969999999997E-2</v>
      </c>
      <c r="E826" s="280">
        <f>+VLOOKUP($A826,Cetes!$A$19:$M$1126,13,FALSE)/100</f>
        <v>7.5641749999999994E-2</v>
      </c>
      <c r="F826" s="280">
        <f t="shared" si="49"/>
        <v>2.6390000000001135E-5</v>
      </c>
      <c r="G826" s="280">
        <f t="shared" si="50"/>
        <v>3.8910000000003109E-5</v>
      </c>
      <c r="H826" s="280">
        <f t="shared" si="51"/>
        <v>-1.0008000000000239E-4</v>
      </c>
      <c r="I826" s="280">
        <f t="shared" si="52"/>
        <v>-3.8470000000012661E-5</v>
      </c>
    </row>
    <row r="827" spans="1:9" x14ac:dyDescent="0.25">
      <c r="A827" s="1">
        <f>+'Ejercicio 8'!B840</f>
        <v>43206</v>
      </c>
      <c r="B827" s="280">
        <f>+VLOOKUP($A827,Cetes!$A$19:$M$1126,4,FALSE)/100</f>
        <v>7.4496659999999992E-2</v>
      </c>
      <c r="C827" s="280">
        <f>+VLOOKUP($A827,Cetes!$A$19:$M$1126,7,FALSE)/100</f>
        <v>7.6205499999999995E-2</v>
      </c>
      <c r="D827" s="280">
        <f>+VLOOKUP($A827,Cetes!$A$19:$M$1126,10,FALSE)/100</f>
        <v>7.5918940000000004E-2</v>
      </c>
      <c r="E827" s="280">
        <f>+VLOOKUP($A827,Cetes!$A$19:$M$1126,13,FALSE)/100</f>
        <v>7.5604729999999995E-2</v>
      </c>
      <c r="F827" s="280">
        <f t="shared" si="49"/>
        <v>-1.0710000000010989E-5</v>
      </c>
      <c r="G827" s="280">
        <f t="shared" si="50"/>
        <v>1.6658999999999424E-4</v>
      </c>
      <c r="H827" s="280">
        <f t="shared" si="51"/>
        <v>1.8970000000007037E-5</v>
      </c>
      <c r="I827" s="280">
        <f t="shared" si="52"/>
        <v>-3.7019999999998721E-5</v>
      </c>
    </row>
    <row r="828" spans="1:9" x14ac:dyDescent="0.25">
      <c r="A828" s="1">
        <f>+'Ejercicio 8'!B841</f>
        <v>43207</v>
      </c>
      <c r="B828" s="280">
        <f>+VLOOKUP($A828,Cetes!$A$19:$M$1126,4,FALSE)/100</f>
        <v>7.4095889999999998E-2</v>
      </c>
      <c r="C828" s="280">
        <f>+VLOOKUP($A828,Cetes!$A$19:$M$1126,7,FALSE)/100</f>
        <v>7.6146199999999997E-2</v>
      </c>
      <c r="D828" s="280">
        <f>+VLOOKUP($A828,Cetes!$A$19:$M$1126,10,FALSE)/100</f>
        <v>7.6000009999999993E-2</v>
      </c>
      <c r="E828" s="280">
        <f>+VLOOKUP($A828,Cetes!$A$19:$M$1126,13,FALSE)/100</f>
        <v>7.5531719999999997E-2</v>
      </c>
      <c r="F828" s="280">
        <f t="shared" si="49"/>
        <v>-4.0076999999999474E-4</v>
      </c>
      <c r="G828" s="280">
        <f t="shared" si="50"/>
        <v>-5.9299999999998243E-5</v>
      </c>
      <c r="H828" s="280">
        <f t="shared" si="51"/>
        <v>8.1069999999988651E-5</v>
      </c>
      <c r="I828" s="280">
        <f t="shared" si="52"/>
        <v>-7.3009999999998354E-5</v>
      </c>
    </row>
    <row r="829" spans="1:9" x14ac:dyDescent="0.25">
      <c r="A829" s="1">
        <f>+'Ejercicio 8'!B842</f>
        <v>43208</v>
      </c>
      <c r="B829" s="280">
        <f>+VLOOKUP($A829,Cetes!$A$19:$M$1126,4,FALSE)/100</f>
        <v>7.4296170000000009E-2</v>
      </c>
      <c r="C829" s="280">
        <f>+VLOOKUP($A829,Cetes!$A$19:$M$1126,7,FALSE)/100</f>
        <v>7.6180300000000006E-2</v>
      </c>
      <c r="D829" s="280">
        <f>+VLOOKUP($A829,Cetes!$A$19:$M$1126,10,FALSE)/100</f>
        <v>7.600005E-2</v>
      </c>
      <c r="E829" s="280">
        <f>+VLOOKUP($A829,Cetes!$A$19:$M$1126,13,FALSE)/100</f>
        <v>7.5739849999999997E-2</v>
      </c>
      <c r="F829" s="280">
        <f t="shared" si="49"/>
        <v>2.00280000000011E-4</v>
      </c>
      <c r="G829" s="280">
        <f t="shared" si="50"/>
        <v>3.4100000000009123E-5</v>
      </c>
      <c r="H829" s="280">
        <f t="shared" si="51"/>
        <v>4.0000000006701342E-8</v>
      </c>
      <c r="I829" s="280">
        <f t="shared" si="52"/>
        <v>2.0813000000000081E-4</v>
      </c>
    </row>
    <row r="830" spans="1:9" x14ac:dyDescent="0.25">
      <c r="A830" s="1">
        <f>+'Ejercicio 8'!B843</f>
        <v>43209</v>
      </c>
      <c r="B830" s="280">
        <f>+VLOOKUP($A830,Cetes!$A$19:$M$1126,4,FALSE)/100</f>
        <v>7.4867290000000003E-2</v>
      </c>
      <c r="C830" s="280">
        <f>+VLOOKUP($A830,Cetes!$A$19:$M$1126,7,FALSE)/100</f>
        <v>7.620014E-2</v>
      </c>
      <c r="D830" s="280">
        <f>+VLOOKUP($A830,Cetes!$A$19:$M$1126,10,FALSE)/100</f>
        <v>7.5982569999999999E-2</v>
      </c>
      <c r="E830" s="280">
        <f>+VLOOKUP($A830,Cetes!$A$19:$M$1126,13,FALSE)/100</f>
        <v>7.5899960000000002E-2</v>
      </c>
      <c r="F830" s="280">
        <f t="shared" si="49"/>
        <v>5.7111999999999441E-4</v>
      </c>
      <c r="G830" s="280">
        <f t="shared" si="50"/>
        <v>1.9839999999993196E-5</v>
      </c>
      <c r="H830" s="280">
        <f t="shared" si="51"/>
        <v>-1.7480000000000273E-5</v>
      </c>
      <c r="I830" s="280">
        <f t="shared" si="52"/>
        <v>1.6011000000000497E-4</v>
      </c>
    </row>
    <row r="831" spans="1:9" x14ac:dyDescent="0.25">
      <c r="A831" s="1">
        <f>+'Ejercicio 8'!B844</f>
        <v>43210</v>
      </c>
      <c r="B831" s="280">
        <f>+VLOOKUP($A831,Cetes!$A$19:$M$1126,4,FALSE)/100</f>
        <v>7.4960410000000005E-2</v>
      </c>
      <c r="C831" s="280">
        <f>+VLOOKUP($A831,Cetes!$A$19:$M$1126,7,FALSE)/100</f>
        <v>7.6300190000000004E-2</v>
      </c>
      <c r="D831" s="280">
        <f>+VLOOKUP($A831,Cetes!$A$19:$M$1126,10,FALSE)/100</f>
        <v>7.6001990000000005E-2</v>
      </c>
      <c r="E831" s="280">
        <f>+VLOOKUP($A831,Cetes!$A$19:$M$1126,13,FALSE)/100</f>
        <v>7.6199969999999992E-2</v>
      </c>
      <c r="F831" s="280">
        <f t="shared" si="49"/>
        <v>9.312000000000209E-5</v>
      </c>
      <c r="G831" s="280">
        <f t="shared" si="50"/>
        <v>1.000500000000043E-4</v>
      </c>
      <c r="H831" s="280">
        <f t="shared" si="51"/>
        <v>1.9420000000006099E-5</v>
      </c>
      <c r="I831" s="280">
        <f t="shared" si="52"/>
        <v>3.0000999999998945E-4</v>
      </c>
    </row>
    <row r="832" spans="1:9" x14ac:dyDescent="0.25">
      <c r="A832" s="1">
        <f>+'Ejercicio 8'!B845</f>
        <v>43213</v>
      </c>
      <c r="B832" s="280">
        <f>+VLOOKUP($A832,Cetes!$A$19:$M$1126,4,FALSE)/100</f>
        <v>7.5069319999999995E-2</v>
      </c>
      <c r="C832" s="280">
        <f>+VLOOKUP($A832,Cetes!$A$19:$M$1126,7,FALSE)/100</f>
        <v>7.6399060000000005E-2</v>
      </c>
      <c r="D832" s="280">
        <f>+VLOOKUP($A832,Cetes!$A$19:$M$1126,10,FALSE)/100</f>
        <v>7.6000009999999993E-2</v>
      </c>
      <c r="E832" s="280">
        <f>+VLOOKUP($A832,Cetes!$A$19:$M$1126,13,FALSE)/100</f>
        <v>7.6514150000000003E-2</v>
      </c>
      <c r="F832" s="280">
        <f t="shared" si="49"/>
        <v>1.0890999999998985E-4</v>
      </c>
      <c r="G832" s="280">
        <f t="shared" si="50"/>
        <v>9.8870000000000902E-5</v>
      </c>
      <c r="H832" s="280">
        <f t="shared" si="51"/>
        <v>-1.9800000000125273E-6</v>
      </c>
      <c r="I832" s="280">
        <f t="shared" si="52"/>
        <v>3.1418000000001112E-4</v>
      </c>
    </row>
    <row r="833" spans="1:9" x14ac:dyDescent="0.25">
      <c r="A833" s="1">
        <f>+'Ejercicio 8'!B846</f>
        <v>43214</v>
      </c>
      <c r="B833" s="280">
        <f>+VLOOKUP($A833,Cetes!$A$19:$M$1126,4,FALSE)/100</f>
        <v>7.4939699999999998E-2</v>
      </c>
      <c r="C833" s="280">
        <f>+VLOOKUP($A833,Cetes!$A$19:$M$1126,7,FALSE)/100</f>
        <v>7.6293329999999993E-2</v>
      </c>
      <c r="D833" s="280">
        <f>+VLOOKUP($A833,Cetes!$A$19:$M$1126,10,FALSE)/100</f>
        <v>7.6282039999999995E-2</v>
      </c>
      <c r="E833" s="280">
        <f>+VLOOKUP($A833,Cetes!$A$19:$M$1126,13,FALSE)/100</f>
        <v>7.710003E-2</v>
      </c>
      <c r="F833" s="280">
        <f t="shared" si="49"/>
        <v>-1.2961999999999696E-4</v>
      </c>
      <c r="G833" s="280">
        <f t="shared" si="50"/>
        <v>-1.057300000000122E-4</v>
      </c>
      <c r="H833" s="280">
        <f t="shared" si="51"/>
        <v>2.8203000000000256E-4</v>
      </c>
      <c r="I833" s="280">
        <f t="shared" si="52"/>
        <v>5.8587999999999696E-4</v>
      </c>
    </row>
    <row r="834" spans="1:9" x14ac:dyDescent="0.25">
      <c r="A834" s="1">
        <f>+'Ejercicio 8'!B847</f>
        <v>43215</v>
      </c>
      <c r="B834" s="280">
        <f>+VLOOKUP($A834,Cetes!$A$19:$M$1126,4,FALSE)/100</f>
        <v>7.5055780000000002E-2</v>
      </c>
      <c r="C834" s="280">
        <f>+VLOOKUP($A834,Cetes!$A$19:$M$1126,7,FALSE)/100</f>
        <v>7.6300129999999994E-2</v>
      </c>
      <c r="D834" s="280">
        <f>+VLOOKUP($A834,Cetes!$A$19:$M$1126,10,FALSE)/100</f>
        <v>7.6229370000000005E-2</v>
      </c>
      <c r="E834" s="280">
        <f>+VLOOKUP($A834,Cetes!$A$19:$M$1126,13,FALSE)/100</f>
        <v>7.7199959999999998E-2</v>
      </c>
      <c r="F834" s="280">
        <f t="shared" si="49"/>
        <v>1.1608000000000451E-4</v>
      </c>
      <c r="G834" s="280">
        <f t="shared" si="50"/>
        <v>6.8000000000012495E-6</v>
      </c>
      <c r="H834" s="280">
        <f t="shared" si="51"/>
        <v>-5.266999999999078E-5</v>
      </c>
      <c r="I834" s="280">
        <f t="shared" si="52"/>
        <v>9.9929999999998076E-5</v>
      </c>
    </row>
    <row r="835" spans="1:9" x14ac:dyDescent="0.25">
      <c r="A835" s="1">
        <f>+'Ejercicio 8'!B848</f>
        <v>43216</v>
      </c>
      <c r="B835" s="280">
        <f>+VLOOKUP($A835,Cetes!$A$19:$M$1126,4,FALSE)/100</f>
        <v>7.4382130000000005E-2</v>
      </c>
      <c r="C835" s="280">
        <f>+VLOOKUP($A835,Cetes!$A$19:$M$1126,7,FALSE)/100</f>
        <v>7.6300010000000001E-2</v>
      </c>
      <c r="D835" s="280">
        <f>+VLOOKUP($A835,Cetes!$A$19:$M$1126,10,FALSE)/100</f>
        <v>7.6199920000000004E-2</v>
      </c>
      <c r="E835" s="280">
        <f>+VLOOKUP($A835,Cetes!$A$19:$M$1126,13,FALSE)/100</f>
        <v>7.6773740000000007E-2</v>
      </c>
      <c r="F835" s="280">
        <f t="shared" si="49"/>
        <v>-6.7364999999999786E-4</v>
      </c>
      <c r="G835" s="280">
        <f t="shared" si="50"/>
        <v>-1.1999999999234845E-7</v>
      </c>
      <c r="H835" s="280">
        <f t="shared" si="51"/>
        <v>-2.9450000000000309E-5</v>
      </c>
      <c r="I835" s="280">
        <f t="shared" si="52"/>
        <v>-4.2621999999999105E-4</v>
      </c>
    </row>
    <row r="836" spans="1:9" x14ac:dyDescent="0.25">
      <c r="A836" s="1">
        <f>+'Ejercicio 8'!B849</f>
        <v>43217</v>
      </c>
      <c r="B836" s="280">
        <f>+VLOOKUP($A836,Cetes!$A$19:$M$1126,4,FALSE)/100</f>
        <v>7.4504669999999995E-2</v>
      </c>
      <c r="C836" s="280">
        <f>+VLOOKUP($A836,Cetes!$A$19:$M$1126,7,FALSE)/100</f>
        <v>7.6382439999999996E-2</v>
      </c>
      <c r="D836" s="280">
        <f>+VLOOKUP($A836,Cetes!$A$19:$M$1126,10,FALSE)/100</f>
        <v>7.6168390000000002E-2</v>
      </c>
      <c r="E836" s="280">
        <f>+VLOOKUP($A836,Cetes!$A$19:$M$1126,13,FALSE)/100</f>
        <v>7.6610959999999992E-2</v>
      </c>
      <c r="F836" s="280">
        <f t="shared" si="49"/>
        <v>1.2253999999999043E-4</v>
      </c>
      <c r="G836" s="280">
        <f t="shared" si="50"/>
        <v>8.2429999999994452E-5</v>
      </c>
      <c r="H836" s="280">
        <f t="shared" si="51"/>
        <v>-3.1530000000001834E-5</v>
      </c>
      <c r="I836" s="280">
        <f t="shared" si="52"/>
        <v>-1.6278000000001513E-4</v>
      </c>
    </row>
    <row r="837" spans="1:9" x14ac:dyDescent="0.25">
      <c r="A837" s="1">
        <f>+'Ejercicio 8'!B850</f>
        <v>43220</v>
      </c>
      <c r="B837" s="280">
        <f>+VLOOKUP($A837,Cetes!$A$19:$M$1126,4,FALSE)/100</f>
        <v>7.397099E-2</v>
      </c>
      <c r="C837" s="280">
        <f>+VLOOKUP($A837,Cetes!$A$19:$M$1126,7,FALSE)/100</f>
        <v>7.632738E-2</v>
      </c>
      <c r="D837" s="280">
        <f>+VLOOKUP($A837,Cetes!$A$19:$M$1126,10,FALSE)/100</f>
        <v>7.6799969999999995E-2</v>
      </c>
      <c r="E837" s="280">
        <f>+VLOOKUP($A837,Cetes!$A$19:$M$1126,13,FALSE)/100</f>
        <v>7.6699980000000001E-2</v>
      </c>
      <c r="F837" s="280">
        <f t="shared" si="49"/>
        <v>-5.3367999999999471E-4</v>
      </c>
      <c r="G837" s="280">
        <f t="shared" si="50"/>
        <v>-5.5059999999995668E-5</v>
      </c>
      <c r="H837" s="280">
        <f t="shared" si="51"/>
        <v>6.315799999999927E-4</v>
      </c>
      <c r="I837" s="280">
        <f t="shared" si="52"/>
        <v>8.9020000000009092E-5</v>
      </c>
    </row>
    <row r="838" spans="1:9" x14ac:dyDescent="0.25">
      <c r="A838" s="1">
        <f>+'Ejercicio 8'!B851</f>
        <v>43222</v>
      </c>
      <c r="B838" s="280">
        <f>+VLOOKUP($A838,Cetes!$A$19:$M$1126,4,FALSE)/100</f>
        <v>7.4725509999999995E-2</v>
      </c>
      <c r="C838" s="280">
        <f>+VLOOKUP($A838,Cetes!$A$19:$M$1126,7,FALSE)/100</f>
        <v>7.6475269999999998E-2</v>
      </c>
      <c r="D838" s="280">
        <f>+VLOOKUP($A838,Cetes!$A$19:$M$1126,10,FALSE)/100</f>
        <v>7.6782760000000005E-2</v>
      </c>
      <c r="E838" s="280">
        <f>+VLOOKUP($A838,Cetes!$A$19:$M$1126,13,FALSE)/100</f>
        <v>7.6779120000000006E-2</v>
      </c>
      <c r="F838" s="280">
        <f t="shared" ref="F838:F901" si="53">+B838-B837</f>
        <v>7.5451999999999464E-4</v>
      </c>
      <c r="G838" s="280">
        <f t="shared" ref="G838:G901" si="54">+C838-C837</f>
        <v>1.4788999999999775E-4</v>
      </c>
      <c r="H838" s="280">
        <f t="shared" ref="H838:H901" si="55">+D838-D837</f>
        <v>-1.7209999999989734E-5</v>
      </c>
      <c r="I838" s="280">
        <f t="shared" ref="I838:I901" si="56">+E838-E837</f>
        <v>7.9140000000005317E-5</v>
      </c>
    </row>
    <row r="839" spans="1:9" x14ac:dyDescent="0.25">
      <c r="A839" s="1">
        <f>+'Ejercicio 8'!B852</f>
        <v>43223</v>
      </c>
      <c r="B839" s="280">
        <f>+VLOOKUP($A839,Cetes!$A$19:$M$1126,4,FALSE)/100</f>
        <v>7.5196379999999993E-2</v>
      </c>
      <c r="C839" s="280">
        <f>+VLOOKUP($A839,Cetes!$A$19:$M$1126,7,FALSE)/100</f>
        <v>7.6470179999999999E-2</v>
      </c>
      <c r="D839" s="280">
        <f>+VLOOKUP($A839,Cetes!$A$19:$M$1126,10,FALSE)/100</f>
        <v>7.6775170000000004E-2</v>
      </c>
      <c r="E839" s="280">
        <f>+VLOOKUP($A839,Cetes!$A$19:$M$1126,13,FALSE)/100</f>
        <v>7.6800030000000005E-2</v>
      </c>
      <c r="F839" s="280">
        <f t="shared" si="53"/>
        <v>4.7086999999999823E-4</v>
      </c>
      <c r="G839" s="280">
        <f t="shared" si="54"/>
        <v>-5.0899999999992618E-6</v>
      </c>
      <c r="H839" s="280">
        <f t="shared" si="55"/>
        <v>-7.590000000001762E-6</v>
      </c>
      <c r="I839" s="280">
        <f t="shared" si="56"/>
        <v>2.0909999999998985E-5</v>
      </c>
    </row>
    <row r="840" spans="1:9" x14ac:dyDescent="0.25">
      <c r="A840" s="1">
        <f>+'Ejercicio 8'!B853</f>
        <v>43224</v>
      </c>
      <c r="B840" s="280">
        <f>+VLOOKUP($A840,Cetes!$A$19:$M$1126,4,FALSE)/100</f>
        <v>7.4636809999999998E-2</v>
      </c>
      <c r="C840" s="280">
        <f>+VLOOKUP($A840,Cetes!$A$19:$M$1126,7,FALSE)/100</f>
        <v>7.6564819999999992E-2</v>
      </c>
      <c r="D840" s="280">
        <f>+VLOOKUP($A840,Cetes!$A$19:$M$1126,10,FALSE)/100</f>
        <v>7.6700030000000002E-2</v>
      </c>
      <c r="E840" s="280">
        <f>+VLOOKUP($A840,Cetes!$A$19:$M$1126,13,FALSE)/100</f>
        <v>7.6903959999999993E-2</v>
      </c>
      <c r="F840" s="280">
        <f t="shared" si="53"/>
        <v>-5.5956999999999535E-4</v>
      </c>
      <c r="G840" s="280">
        <f t="shared" si="54"/>
        <v>9.4639999999993063E-5</v>
      </c>
      <c r="H840" s="280">
        <f t="shared" si="55"/>
        <v>-7.5140000000001317E-5</v>
      </c>
      <c r="I840" s="280">
        <f t="shared" si="56"/>
        <v>1.039299999999882E-4</v>
      </c>
    </row>
    <row r="841" spans="1:9" x14ac:dyDescent="0.25">
      <c r="A841" s="1">
        <f>+'Ejercicio 8'!B854</f>
        <v>43227</v>
      </c>
      <c r="B841" s="280">
        <f>+VLOOKUP($A841,Cetes!$A$19:$M$1126,4,FALSE)/100</f>
        <v>7.4625430000000006E-2</v>
      </c>
      <c r="C841" s="280">
        <f>+VLOOKUP($A841,Cetes!$A$19:$M$1126,7,FALSE)/100</f>
        <v>7.6557880000000009E-2</v>
      </c>
      <c r="D841" s="280">
        <f>+VLOOKUP($A841,Cetes!$A$19:$M$1126,10,FALSE)/100</f>
        <v>7.7029249999999994E-2</v>
      </c>
      <c r="E841" s="280">
        <f>+VLOOKUP($A841,Cetes!$A$19:$M$1126,13,FALSE)/100</f>
        <v>7.7396619999999999E-2</v>
      </c>
      <c r="F841" s="280">
        <f t="shared" si="53"/>
        <v>-1.1379999999991397E-5</v>
      </c>
      <c r="G841" s="280">
        <f t="shared" si="54"/>
        <v>-6.9399999999830708E-6</v>
      </c>
      <c r="H841" s="280">
        <f t="shared" si="55"/>
        <v>3.2921999999999119E-4</v>
      </c>
      <c r="I841" s="280">
        <f t="shared" si="56"/>
        <v>4.9266000000000587E-4</v>
      </c>
    </row>
    <row r="842" spans="1:9" x14ac:dyDescent="0.25">
      <c r="A842" s="1">
        <f>+'Ejercicio 8'!B855</f>
        <v>43228</v>
      </c>
      <c r="B842" s="280">
        <f>+VLOOKUP($A842,Cetes!$A$19:$M$1126,4,FALSE)/100</f>
        <v>7.4347129999999997E-2</v>
      </c>
      <c r="C842" s="280">
        <f>+VLOOKUP($A842,Cetes!$A$19:$M$1126,7,FALSE)/100</f>
        <v>7.7399880000000004E-2</v>
      </c>
      <c r="D842" s="280">
        <f>+VLOOKUP($A842,Cetes!$A$19:$M$1126,10,FALSE)/100</f>
        <v>7.7544710000000003E-2</v>
      </c>
      <c r="E842" s="280">
        <f>+VLOOKUP($A842,Cetes!$A$19:$M$1126,13,FALSE)/100</f>
        <v>7.8287269999999992E-2</v>
      </c>
      <c r="F842" s="280">
        <f t="shared" si="53"/>
        <v>-2.783000000000091E-4</v>
      </c>
      <c r="G842" s="280">
        <f t="shared" si="54"/>
        <v>8.4199999999999553E-4</v>
      </c>
      <c r="H842" s="280">
        <f t="shared" si="55"/>
        <v>5.1546000000000924E-4</v>
      </c>
      <c r="I842" s="280">
        <f t="shared" si="56"/>
        <v>8.9064999999999284E-4</v>
      </c>
    </row>
    <row r="843" spans="1:9" x14ac:dyDescent="0.25">
      <c r="A843" s="1">
        <f>+'Ejercicio 8'!B856</f>
        <v>43229</v>
      </c>
      <c r="B843" s="280">
        <f>+VLOOKUP($A843,Cetes!$A$19:$M$1126,4,FALSE)/100</f>
        <v>7.4571930000000008E-2</v>
      </c>
      <c r="C843" s="280">
        <f>+VLOOKUP($A843,Cetes!$A$19:$M$1126,7,FALSE)/100</f>
        <v>7.7100000000000002E-2</v>
      </c>
      <c r="D843" s="280">
        <f>+VLOOKUP($A843,Cetes!$A$19:$M$1126,10,FALSE)/100</f>
        <v>7.7239509999999997E-2</v>
      </c>
      <c r="E843" s="280">
        <f>+VLOOKUP($A843,Cetes!$A$19:$M$1126,13,FALSE)/100</f>
        <v>7.7913110000000008E-2</v>
      </c>
      <c r="F843" s="280">
        <f t="shared" si="53"/>
        <v>2.248000000000111E-4</v>
      </c>
      <c r="G843" s="280">
        <f t="shared" si="54"/>
        <v>-2.9988000000000237E-4</v>
      </c>
      <c r="H843" s="280">
        <f t="shared" si="55"/>
        <v>-3.0520000000000547E-4</v>
      </c>
      <c r="I843" s="280">
        <f t="shared" si="56"/>
        <v>-3.741599999999845E-4</v>
      </c>
    </row>
    <row r="844" spans="1:9" x14ac:dyDescent="0.25">
      <c r="A844" s="1">
        <f>+'Ejercicio 8'!B857</f>
        <v>43230</v>
      </c>
      <c r="B844" s="280">
        <f>+VLOOKUP($A844,Cetes!$A$19:$M$1126,4,FALSE)/100</f>
        <v>7.5153449999999997E-2</v>
      </c>
      <c r="C844" s="280">
        <f>+VLOOKUP($A844,Cetes!$A$19:$M$1126,7,FALSE)/100</f>
        <v>7.6758750000000001E-2</v>
      </c>
      <c r="D844" s="280">
        <f>+VLOOKUP($A844,Cetes!$A$19:$M$1126,10,FALSE)/100</f>
        <v>7.6620489999999999E-2</v>
      </c>
      <c r="E844" s="280">
        <f>+VLOOKUP($A844,Cetes!$A$19:$M$1126,13,FALSE)/100</f>
        <v>7.7614989999999995E-2</v>
      </c>
      <c r="F844" s="280">
        <f t="shared" si="53"/>
        <v>5.8151999999998816E-4</v>
      </c>
      <c r="G844" s="280">
        <f t="shared" si="54"/>
        <v>-3.4125000000000127E-4</v>
      </c>
      <c r="H844" s="280">
        <f t="shared" si="55"/>
        <v>-6.1901999999999791E-4</v>
      </c>
      <c r="I844" s="280">
        <f t="shared" si="56"/>
        <v>-2.9812000000001282E-4</v>
      </c>
    </row>
    <row r="845" spans="1:9" x14ac:dyDescent="0.25">
      <c r="A845" s="1">
        <f>+'Ejercicio 8'!B858</f>
        <v>43231</v>
      </c>
      <c r="B845" s="280">
        <f>+VLOOKUP($A845,Cetes!$A$19:$M$1126,4,FALSE)/100</f>
        <v>7.5200420000000004E-2</v>
      </c>
      <c r="C845" s="280">
        <f>+VLOOKUP($A845,Cetes!$A$19:$M$1126,7,FALSE)/100</f>
        <v>7.6809539999999996E-2</v>
      </c>
      <c r="D845" s="280">
        <f>+VLOOKUP($A845,Cetes!$A$19:$M$1126,10,FALSE)/100</f>
        <v>7.669171000000001E-2</v>
      </c>
      <c r="E845" s="280">
        <f>+VLOOKUP($A845,Cetes!$A$19:$M$1126,13,FALSE)/100</f>
        <v>7.7600059999999998E-2</v>
      </c>
      <c r="F845" s="280">
        <f t="shared" si="53"/>
        <v>4.6970000000007284E-5</v>
      </c>
      <c r="G845" s="280">
        <f t="shared" si="54"/>
        <v>5.0789999999995006E-5</v>
      </c>
      <c r="H845" s="280">
        <f t="shared" si="55"/>
        <v>7.1220000000010719E-5</v>
      </c>
      <c r="I845" s="280">
        <f t="shared" si="56"/>
        <v>-1.4929999999996335E-5</v>
      </c>
    </row>
    <row r="846" spans="1:9" x14ac:dyDescent="0.25">
      <c r="A846" s="1">
        <f>+'Ejercicio 8'!B859</f>
        <v>43234</v>
      </c>
      <c r="B846" s="280">
        <f>+VLOOKUP($A846,Cetes!$A$19:$M$1126,4,FALSE)/100</f>
        <v>7.5555670000000005E-2</v>
      </c>
      <c r="C846" s="280">
        <f>+VLOOKUP($A846,Cetes!$A$19:$M$1126,7,FALSE)/100</f>
        <v>7.7011209999999997E-2</v>
      </c>
      <c r="D846" s="280">
        <f>+VLOOKUP($A846,Cetes!$A$19:$M$1126,10,FALSE)/100</f>
        <v>7.6847260000000001E-2</v>
      </c>
      <c r="E846" s="280">
        <f>+VLOOKUP($A846,Cetes!$A$19:$M$1126,13,FALSE)/100</f>
        <v>7.8014239999999999E-2</v>
      </c>
      <c r="F846" s="280">
        <f t="shared" si="53"/>
        <v>3.552500000000014E-4</v>
      </c>
      <c r="G846" s="280">
        <f t="shared" si="54"/>
        <v>2.0167000000000102E-4</v>
      </c>
      <c r="H846" s="280">
        <f t="shared" si="55"/>
        <v>1.5554999999999042E-4</v>
      </c>
      <c r="I846" s="280">
        <f t="shared" si="56"/>
        <v>4.141800000000001E-4</v>
      </c>
    </row>
    <row r="847" spans="1:9" x14ac:dyDescent="0.25">
      <c r="A847" s="1">
        <f>+'Ejercicio 8'!B860</f>
        <v>43235</v>
      </c>
      <c r="B847" s="280">
        <f>+VLOOKUP($A847,Cetes!$A$19:$M$1126,4,FALSE)/100</f>
        <v>7.5162510000000002E-2</v>
      </c>
      <c r="C847" s="280">
        <f>+VLOOKUP($A847,Cetes!$A$19:$M$1126,7,FALSE)/100</f>
        <v>7.7479350000000002E-2</v>
      </c>
      <c r="D847" s="280">
        <f>+VLOOKUP($A847,Cetes!$A$19:$M$1126,10,FALSE)/100</f>
        <v>7.8100009999999997E-2</v>
      </c>
      <c r="E847" s="280">
        <f>+VLOOKUP($A847,Cetes!$A$19:$M$1126,13,FALSE)/100</f>
        <v>7.8689080000000008E-2</v>
      </c>
      <c r="F847" s="280">
        <f t="shared" si="53"/>
        <v>-3.9316000000000351E-4</v>
      </c>
      <c r="G847" s="280">
        <f t="shared" si="54"/>
        <v>4.6814000000000577E-4</v>
      </c>
      <c r="H847" s="280">
        <f t="shared" si="55"/>
        <v>1.2527499999999969E-3</v>
      </c>
      <c r="I847" s="280">
        <f t="shared" si="56"/>
        <v>6.7484000000000988E-4</v>
      </c>
    </row>
    <row r="848" spans="1:9" x14ac:dyDescent="0.25">
      <c r="A848" s="1">
        <f>+'Ejercicio 8'!B861</f>
        <v>43236</v>
      </c>
      <c r="B848" s="280">
        <f>+VLOOKUP($A848,Cetes!$A$19:$M$1126,4,FALSE)/100</f>
        <v>7.5470289999999995E-2</v>
      </c>
      <c r="C848" s="280">
        <f>+VLOOKUP($A848,Cetes!$A$19:$M$1126,7,FALSE)/100</f>
        <v>7.7430219999999994E-2</v>
      </c>
      <c r="D848" s="280">
        <f>+VLOOKUP($A848,Cetes!$A$19:$M$1126,10,FALSE)/100</f>
        <v>7.7585210000000002E-2</v>
      </c>
      <c r="E848" s="280">
        <f>+VLOOKUP($A848,Cetes!$A$19:$M$1126,13,FALSE)/100</f>
        <v>7.8227039999999998E-2</v>
      </c>
      <c r="F848" s="280">
        <f t="shared" si="53"/>
        <v>3.0777999999999361E-4</v>
      </c>
      <c r="G848" s="280">
        <f t="shared" si="54"/>
        <v>-4.9130000000008334E-5</v>
      </c>
      <c r="H848" s="280">
        <f t="shared" si="55"/>
        <v>-5.1479999999999582E-4</v>
      </c>
      <c r="I848" s="280">
        <f t="shared" si="56"/>
        <v>-4.6204000000001078E-4</v>
      </c>
    </row>
    <row r="849" spans="1:9" x14ac:dyDescent="0.25">
      <c r="A849" s="1">
        <f>+'Ejercicio 8'!B862</f>
        <v>43237</v>
      </c>
      <c r="B849" s="280">
        <f>+VLOOKUP($A849,Cetes!$A$19:$M$1126,4,FALSE)/100</f>
        <v>7.5593140000000003E-2</v>
      </c>
      <c r="C849" s="280">
        <f>+VLOOKUP($A849,Cetes!$A$19:$M$1126,7,FALSE)/100</f>
        <v>7.7299839999999995E-2</v>
      </c>
      <c r="D849" s="280">
        <f>+VLOOKUP($A849,Cetes!$A$19:$M$1126,10,FALSE)/100</f>
        <v>7.7559719999999999E-2</v>
      </c>
      <c r="E849" s="280">
        <f>+VLOOKUP($A849,Cetes!$A$19:$M$1126,13,FALSE)/100</f>
        <v>7.7999949999999998E-2</v>
      </c>
      <c r="F849" s="280">
        <f t="shared" si="53"/>
        <v>1.2285000000000768E-4</v>
      </c>
      <c r="G849" s="280">
        <f t="shared" si="54"/>
        <v>-1.3037999999999939E-4</v>
      </c>
      <c r="H849" s="280">
        <f t="shared" si="55"/>
        <v>-2.549000000000301E-5</v>
      </c>
      <c r="I849" s="280">
        <f t="shared" si="56"/>
        <v>-2.2708999999999924E-4</v>
      </c>
    </row>
    <row r="850" spans="1:9" x14ac:dyDescent="0.25">
      <c r="A850" s="1">
        <f>+'Ejercicio 8'!B863</f>
        <v>43238</v>
      </c>
      <c r="B850" s="280">
        <f>+VLOOKUP($A850,Cetes!$A$19:$M$1126,4,FALSE)/100</f>
        <v>7.5499780000000002E-2</v>
      </c>
      <c r="C850" s="280">
        <f>+VLOOKUP($A850,Cetes!$A$19:$M$1126,7,FALSE)/100</f>
        <v>7.7794530000000001E-2</v>
      </c>
      <c r="D850" s="280">
        <f>+VLOOKUP($A850,Cetes!$A$19:$M$1126,10,FALSE)/100</f>
        <v>7.8255909999999998E-2</v>
      </c>
      <c r="E850" s="280">
        <f>+VLOOKUP($A850,Cetes!$A$19:$M$1126,13,FALSE)/100</f>
        <v>7.9056920000000003E-2</v>
      </c>
      <c r="F850" s="280">
        <f t="shared" si="53"/>
        <v>-9.3360000000000665E-5</v>
      </c>
      <c r="G850" s="280">
        <f t="shared" si="54"/>
        <v>4.9469000000000596E-4</v>
      </c>
      <c r="H850" s="280">
        <f t="shared" si="55"/>
        <v>6.9618999999999931E-4</v>
      </c>
      <c r="I850" s="280">
        <f t="shared" si="56"/>
        <v>1.0569700000000043E-3</v>
      </c>
    </row>
    <row r="851" spans="1:9" x14ac:dyDescent="0.25">
      <c r="A851" s="1">
        <f>+'Ejercicio 8'!B864</f>
        <v>43241</v>
      </c>
      <c r="B851" s="280">
        <f>+VLOOKUP($A851,Cetes!$A$19:$M$1126,4,FALSE)/100</f>
        <v>7.5551119999999999E-2</v>
      </c>
      <c r="C851" s="280">
        <f>+VLOOKUP($A851,Cetes!$A$19:$M$1126,7,FALSE)/100</f>
        <v>7.7851160000000003E-2</v>
      </c>
      <c r="D851" s="280">
        <f>+VLOOKUP($A851,Cetes!$A$19:$M$1126,10,FALSE)/100</f>
        <v>7.8513089999999994E-2</v>
      </c>
      <c r="E851" s="280">
        <f>+VLOOKUP($A851,Cetes!$A$19:$M$1126,13,FALSE)/100</f>
        <v>7.9476909999999998E-2</v>
      </c>
      <c r="F851" s="280">
        <f t="shared" si="53"/>
        <v>5.1339999999996944E-5</v>
      </c>
      <c r="G851" s="280">
        <f t="shared" si="54"/>
        <v>5.6630000000001957E-5</v>
      </c>
      <c r="H851" s="280">
        <f t="shared" si="55"/>
        <v>2.5717999999999575E-4</v>
      </c>
      <c r="I851" s="280">
        <f t="shared" si="56"/>
        <v>4.1998999999999509E-4</v>
      </c>
    </row>
    <row r="852" spans="1:9" x14ac:dyDescent="0.25">
      <c r="A852" s="1">
        <f>+'Ejercicio 8'!B865</f>
        <v>43242</v>
      </c>
      <c r="B852" s="280">
        <f>+VLOOKUP($A852,Cetes!$A$19:$M$1126,4,FALSE)/100</f>
        <v>7.5175159999999991E-2</v>
      </c>
      <c r="C852" s="280">
        <f>+VLOOKUP($A852,Cetes!$A$19:$M$1126,7,FALSE)/100</f>
        <v>7.7583140000000009E-2</v>
      </c>
      <c r="D852" s="280">
        <f>+VLOOKUP($A852,Cetes!$A$19:$M$1126,10,FALSE)/100</f>
        <v>7.8119670000000002E-2</v>
      </c>
      <c r="E852" s="280">
        <f>+VLOOKUP($A852,Cetes!$A$19:$M$1126,13,FALSE)/100</f>
        <v>7.901263E-2</v>
      </c>
      <c r="F852" s="280">
        <f t="shared" si="53"/>
        <v>-3.7596000000000851E-4</v>
      </c>
      <c r="G852" s="280">
        <f t="shared" si="54"/>
        <v>-2.6801999999999382E-4</v>
      </c>
      <c r="H852" s="280">
        <f t="shared" si="55"/>
        <v>-3.9341999999999155E-4</v>
      </c>
      <c r="I852" s="280">
        <f t="shared" si="56"/>
        <v>-4.6427999999999747E-4</v>
      </c>
    </row>
    <row r="853" spans="1:9" x14ac:dyDescent="0.25">
      <c r="A853" s="1">
        <f>+'Ejercicio 8'!B866</f>
        <v>43243</v>
      </c>
      <c r="B853" s="280">
        <f>+VLOOKUP($A853,Cetes!$A$19:$M$1126,4,FALSE)/100</f>
        <v>7.4991379999999996E-2</v>
      </c>
      <c r="C853" s="280">
        <f>+VLOOKUP($A853,Cetes!$A$19:$M$1126,7,FALSE)/100</f>
        <v>7.751015E-2</v>
      </c>
      <c r="D853" s="280">
        <f>+VLOOKUP($A853,Cetes!$A$19:$M$1126,10,FALSE)/100</f>
        <v>7.7902609999999997E-2</v>
      </c>
      <c r="E853" s="280">
        <f>+VLOOKUP($A853,Cetes!$A$19:$M$1126,13,FALSE)/100</f>
        <v>7.8894469999999994E-2</v>
      </c>
      <c r="F853" s="280">
        <f t="shared" si="53"/>
        <v>-1.837799999999945E-4</v>
      </c>
      <c r="G853" s="280">
        <f t="shared" si="54"/>
        <v>-7.2990000000008881E-5</v>
      </c>
      <c r="H853" s="280">
        <f t="shared" si="55"/>
        <v>-2.1706000000000503E-4</v>
      </c>
      <c r="I853" s="280">
        <f t="shared" si="56"/>
        <v>-1.1816000000000604E-4</v>
      </c>
    </row>
    <row r="854" spans="1:9" x14ac:dyDescent="0.25">
      <c r="A854" s="1">
        <f>+'Ejercicio 8'!B867</f>
        <v>43244</v>
      </c>
      <c r="B854" s="280">
        <f>+VLOOKUP($A854,Cetes!$A$19:$M$1126,4,FALSE)/100</f>
        <v>7.5097520000000001E-2</v>
      </c>
      <c r="C854" s="280">
        <f>+VLOOKUP($A854,Cetes!$A$19:$M$1126,7,FALSE)/100</f>
        <v>7.7351650000000008E-2</v>
      </c>
      <c r="D854" s="280">
        <f>+VLOOKUP($A854,Cetes!$A$19:$M$1126,10,FALSE)/100</f>
        <v>7.8173469999999995E-2</v>
      </c>
      <c r="E854" s="280">
        <f>+VLOOKUP($A854,Cetes!$A$19:$M$1126,13,FALSE)/100</f>
        <v>7.8931870000000001E-2</v>
      </c>
      <c r="F854" s="280">
        <f t="shared" si="53"/>
        <v>1.0614000000000456E-4</v>
      </c>
      <c r="G854" s="280">
        <f t="shared" si="54"/>
        <v>-1.5849999999999198E-4</v>
      </c>
      <c r="H854" s="280">
        <f t="shared" si="55"/>
        <v>2.7085999999999777E-4</v>
      </c>
      <c r="I854" s="280">
        <f t="shared" si="56"/>
        <v>3.7400000000006872E-5</v>
      </c>
    </row>
    <row r="855" spans="1:9" x14ac:dyDescent="0.25">
      <c r="A855" s="1">
        <f>+'Ejercicio 8'!B868</f>
        <v>43245</v>
      </c>
      <c r="B855" s="280">
        <f>+VLOOKUP($A855,Cetes!$A$19:$M$1126,4,FALSE)/100</f>
        <v>7.4751410000000004E-2</v>
      </c>
      <c r="C855" s="280">
        <f>+VLOOKUP($A855,Cetes!$A$19:$M$1126,7,FALSE)/100</f>
        <v>7.7365149999999994E-2</v>
      </c>
      <c r="D855" s="280">
        <f>+VLOOKUP($A855,Cetes!$A$19:$M$1126,10,FALSE)/100</f>
        <v>7.8139510000000009E-2</v>
      </c>
      <c r="E855" s="280">
        <f>+VLOOKUP($A855,Cetes!$A$19:$M$1126,13,FALSE)/100</f>
        <v>7.8799629999999996E-2</v>
      </c>
      <c r="F855" s="280">
        <f t="shared" si="53"/>
        <v>-3.461099999999967E-4</v>
      </c>
      <c r="G855" s="280">
        <f t="shared" si="54"/>
        <v>1.3499999999985746E-5</v>
      </c>
      <c r="H855" s="280">
        <f t="shared" si="55"/>
        <v>-3.3959999999985668E-5</v>
      </c>
      <c r="I855" s="280">
        <f t="shared" si="56"/>
        <v>-1.3224000000000569E-4</v>
      </c>
    </row>
    <row r="856" spans="1:9" x14ac:dyDescent="0.25">
      <c r="A856" s="1">
        <f>+'Ejercicio 8'!B869</f>
        <v>43248</v>
      </c>
      <c r="B856" s="280">
        <f>+VLOOKUP($A856,Cetes!$A$19:$M$1126,4,FALSE)/100</f>
        <v>7.5016299999999994E-2</v>
      </c>
      <c r="C856" s="280">
        <f>+VLOOKUP($A856,Cetes!$A$19:$M$1126,7,FALSE)/100</f>
        <v>7.7442739999999996E-2</v>
      </c>
      <c r="D856" s="280">
        <f>+VLOOKUP($A856,Cetes!$A$19:$M$1126,10,FALSE)/100</f>
        <v>7.8200030000000004E-2</v>
      </c>
      <c r="E856" s="280">
        <f>+VLOOKUP($A856,Cetes!$A$19:$M$1126,13,FALSE)/100</f>
        <v>7.8895649999999998E-2</v>
      </c>
      <c r="F856" s="280">
        <f t="shared" si="53"/>
        <v>2.6488999999998986E-4</v>
      </c>
      <c r="G856" s="280">
        <f t="shared" si="54"/>
        <v>7.7590000000002379E-5</v>
      </c>
      <c r="H856" s="280">
        <f t="shared" si="55"/>
        <v>6.0519999999994467E-5</v>
      </c>
      <c r="I856" s="280">
        <f t="shared" si="56"/>
        <v>9.6020000000002215E-5</v>
      </c>
    </row>
    <row r="857" spans="1:9" x14ac:dyDescent="0.25">
      <c r="A857" s="1">
        <f>+'Ejercicio 8'!B870</f>
        <v>43249</v>
      </c>
      <c r="B857" s="280">
        <f>+VLOOKUP($A857,Cetes!$A$19:$M$1126,4,FALSE)/100</f>
        <v>7.4800640000000002E-2</v>
      </c>
      <c r="C857" s="280">
        <f>+VLOOKUP($A857,Cetes!$A$19:$M$1126,7,FALSE)/100</f>
        <v>7.7316949999999995E-2</v>
      </c>
      <c r="D857" s="280">
        <f>+VLOOKUP($A857,Cetes!$A$19:$M$1126,10,FALSE)/100</f>
        <v>7.8800060000000005E-2</v>
      </c>
      <c r="E857" s="280">
        <f>+VLOOKUP($A857,Cetes!$A$19:$M$1126,13,FALSE)/100</f>
        <v>7.933163E-2</v>
      </c>
      <c r="F857" s="280">
        <f t="shared" si="53"/>
        <v>-2.1565999999999252E-4</v>
      </c>
      <c r="G857" s="280">
        <f t="shared" si="54"/>
        <v>-1.2579000000000062E-4</v>
      </c>
      <c r="H857" s="280">
        <f t="shared" si="55"/>
        <v>6.000300000000014E-4</v>
      </c>
      <c r="I857" s="280">
        <f t="shared" si="56"/>
        <v>4.3598000000000248E-4</v>
      </c>
    </row>
    <row r="858" spans="1:9" x14ac:dyDescent="0.25">
      <c r="A858" s="1">
        <f>+'Ejercicio 8'!B871</f>
        <v>43250</v>
      </c>
      <c r="B858" s="280">
        <f>+VLOOKUP($A858,Cetes!$A$19:$M$1126,4,FALSE)/100</f>
        <v>7.5153209999999998E-2</v>
      </c>
      <c r="C858" s="280">
        <f>+VLOOKUP($A858,Cetes!$A$19:$M$1126,7,FALSE)/100</f>
        <v>7.7226020000000006E-2</v>
      </c>
      <c r="D858" s="280">
        <f>+VLOOKUP($A858,Cetes!$A$19:$M$1126,10,FALSE)/100</f>
        <v>7.8600000000000003E-2</v>
      </c>
      <c r="E858" s="280">
        <f>+VLOOKUP($A858,Cetes!$A$19:$M$1126,13,FALSE)/100</f>
        <v>7.9299999999999995E-2</v>
      </c>
      <c r="F858" s="280">
        <f t="shared" si="53"/>
        <v>3.525699999999965E-4</v>
      </c>
      <c r="G858" s="280">
        <f t="shared" si="54"/>
        <v>-9.0929999999989075E-5</v>
      </c>
      <c r="H858" s="280">
        <f t="shared" si="55"/>
        <v>-2.000600000000019E-4</v>
      </c>
      <c r="I858" s="280">
        <f t="shared" si="56"/>
        <v>-3.163000000000471E-5</v>
      </c>
    </row>
    <row r="859" spans="1:9" x14ac:dyDescent="0.25">
      <c r="A859" s="1">
        <f>+'Ejercicio 8'!B872</f>
        <v>43251</v>
      </c>
      <c r="B859" s="280">
        <f>+VLOOKUP($A859,Cetes!$A$19:$M$1126,4,FALSE)/100</f>
        <v>7.5183369999999999E-2</v>
      </c>
      <c r="C859" s="280">
        <f>+VLOOKUP($A859,Cetes!$A$19:$M$1126,7,FALSE)/100</f>
        <v>7.7400179999999999E-2</v>
      </c>
      <c r="D859" s="280">
        <f>+VLOOKUP($A859,Cetes!$A$19:$M$1126,10,FALSE)/100</f>
        <v>7.8637509999999994E-2</v>
      </c>
      <c r="E859" s="280">
        <f>+VLOOKUP($A859,Cetes!$A$19:$M$1126,13,FALSE)/100</f>
        <v>7.9599950000000003E-2</v>
      </c>
      <c r="F859" s="280">
        <f t="shared" si="53"/>
        <v>3.0160000000001297E-5</v>
      </c>
      <c r="G859" s="280">
        <f t="shared" si="54"/>
        <v>1.7415999999999265E-4</v>
      </c>
      <c r="H859" s="280">
        <f t="shared" si="55"/>
        <v>3.7509999999990606E-5</v>
      </c>
      <c r="I859" s="280">
        <f t="shared" si="56"/>
        <v>2.9995000000000716E-4</v>
      </c>
    </row>
    <row r="860" spans="1:9" x14ac:dyDescent="0.25">
      <c r="A860" s="1">
        <f>+'Ejercicio 8'!B873</f>
        <v>43252</v>
      </c>
      <c r="B860" s="280">
        <f>+VLOOKUP($A860,Cetes!$A$19:$M$1126,4,FALSE)/100</f>
        <v>7.5261099999999997E-2</v>
      </c>
      <c r="C860" s="280">
        <f>+VLOOKUP($A860,Cetes!$A$19:$M$1126,7,FALSE)/100</f>
        <v>7.7493580000000006E-2</v>
      </c>
      <c r="D860" s="280">
        <f>+VLOOKUP($A860,Cetes!$A$19:$M$1126,10,FALSE)/100</f>
        <v>7.8699909999999998E-2</v>
      </c>
      <c r="E860" s="280">
        <f>+VLOOKUP($A860,Cetes!$A$19:$M$1126,13,FALSE)/100</f>
        <v>7.9607810000000001E-2</v>
      </c>
      <c r="F860" s="280">
        <f t="shared" si="53"/>
        <v>7.7729999999998078E-5</v>
      </c>
      <c r="G860" s="280">
        <f t="shared" si="54"/>
        <v>9.3400000000007366E-5</v>
      </c>
      <c r="H860" s="280">
        <f t="shared" si="55"/>
        <v>6.2400000000004119E-5</v>
      </c>
      <c r="I860" s="280">
        <f t="shared" si="56"/>
        <v>7.8599999999984238E-6</v>
      </c>
    </row>
    <row r="861" spans="1:9" x14ac:dyDescent="0.25">
      <c r="A861" s="1">
        <f>+'Ejercicio 8'!B874</f>
        <v>43255</v>
      </c>
      <c r="B861" s="280">
        <f>+VLOOKUP($A861,Cetes!$A$19:$M$1126,4,FALSE)/100</f>
        <v>7.5064779999999998E-2</v>
      </c>
      <c r="C861" s="280">
        <f>+VLOOKUP($A861,Cetes!$A$19:$M$1126,7,FALSE)/100</f>
        <v>7.7599919999999989E-2</v>
      </c>
      <c r="D861" s="280">
        <f>+VLOOKUP($A861,Cetes!$A$19:$M$1126,10,FALSE)/100</f>
        <v>7.8900059999999994E-2</v>
      </c>
      <c r="E861" s="280">
        <f>+VLOOKUP($A861,Cetes!$A$19:$M$1126,13,FALSE)/100</f>
        <v>7.9800040000000003E-2</v>
      </c>
      <c r="F861" s="280">
        <f t="shared" si="53"/>
        <v>-1.9631999999999983E-4</v>
      </c>
      <c r="G861" s="280">
        <f t="shared" si="54"/>
        <v>1.0633999999998256E-4</v>
      </c>
      <c r="H861" s="280">
        <f t="shared" si="55"/>
        <v>2.0014999999999616E-4</v>
      </c>
      <c r="I861" s="280">
        <f t="shared" si="56"/>
        <v>1.9223000000000157E-4</v>
      </c>
    </row>
    <row r="862" spans="1:9" x14ac:dyDescent="0.25">
      <c r="A862" s="1">
        <f>+'Ejercicio 8'!B875</f>
        <v>43256</v>
      </c>
      <c r="B862" s="280">
        <f>+VLOOKUP($A862,Cetes!$A$19:$M$1126,4,FALSE)/100</f>
        <v>7.4960239999999997E-2</v>
      </c>
      <c r="C862" s="280">
        <f>+VLOOKUP($A862,Cetes!$A$19:$M$1126,7,FALSE)/100</f>
        <v>7.7900169999999991E-2</v>
      </c>
      <c r="D862" s="280">
        <f>+VLOOKUP($A862,Cetes!$A$19:$M$1126,10,FALSE)/100</f>
        <v>7.905537E-2</v>
      </c>
      <c r="E862" s="280">
        <f>+VLOOKUP($A862,Cetes!$A$19:$M$1126,13,FALSE)/100</f>
        <v>7.9893829999999999E-2</v>
      </c>
      <c r="F862" s="280">
        <f t="shared" si="53"/>
        <v>-1.0454000000000019E-4</v>
      </c>
      <c r="G862" s="280">
        <f t="shared" si="54"/>
        <v>3.002500000000019E-4</v>
      </c>
      <c r="H862" s="280">
        <f t="shared" si="55"/>
        <v>1.5531000000000572E-4</v>
      </c>
      <c r="I862" s="280">
        <f t="shared" si="56"/>
        <v>9.3789999999996376E-5</v>
      </c>
    </row>
    <row r="863" spans="1:9" x14ac:dyDescent="0.25">
      <c r="A863" s="1">
        <f>+'Ejercicio 8'!B876</f>
        <v>43257</v>
      </c>
      <c r="B863" s="280">
        <f>+VLOOKUP($A863,Cetes!$A$19:$M$1126,4,FALSE)/100</f>
        <v>7.4499269999999992E-2</v>
      </c>
      <c r="C863" s="280">
        <f>+VLOOKUP($A863,Cetes!$A$19:$M$1126,7,FALSE)/100</f>
        <v>7.7647620000000001E-2</v>
      </c>
      <c r="D863" s="280">
        <f>+VLOOKUP($A863,Cetes!$A$19:$M$1126,10,FALSE)/100</f>
        <v>7.8799969999999997E-2</v>
      </c>
      <c r="E863" s="280">
        <f>+VLOOKUP($A863,Cetes!$A$19:$M$1126,13,FALSE)/100</f>
        <v>7.9364480000000001E-2</v>
      </c>
      <c r="F863" s="280">
        <f t="shared" si="53"/>
        <v>-4.6097000000000499E-4</v>
      </c>
      <c r="G863" s="280">
        <f t="shared" si="54"/>
        <v>-2.5254999999999028E-4</v>
      </c>
      <c r="H863" s="280">
        <f t="shared" si="55"/>
        <v>-2.5540000000000285E-4</v>
      </c>
      <c r="I863" s="280">
        <f t="shared" si="56"/>
        <v>-5.2934999999999788E-4</v>
      </c>
    </row>
    <row r="864" spans="1:9" x14ac:dyDescent="0.25">
      <c r="A864" s="1">
        <f>+'Ejercicio 8'!B877</f>
        <v>43258</v>
      </c>
      <c r="B864" s="280">
        <f>+VLOOKUP($A864,Cetes!$A$19:$M$1126,4,FALSE)/100</f>
        <v>7.5032479999999999E-2</v>
      </c>
      <c r="C864" s="280">
        <f>+VLOOKUP($A864,Cetes!$A$19:$M$1126,7,FALSE)/100</f>
        <v>7.8044279999999994E-2</v>
      </c>
      <c r="D864" s="280">
        <f>+VLOOKUP($A864,Cetes!$A$19:$M$1126,10,FALSE)/100</f>
        <v>7.9328129999999997E-2</v>
      </c>
      <c r="E864" s="280">
        <f>+VLOOKUP($A864,Cetes!$A$19:$M$1126,13,FALSE)/100</f>
        <v>7.969153000000001E-2</v>
      </c>
      <c r="F864" s="280">
        <f t="shared" si="53"/>
        <v>5.3321000000000618E-4</v>
      </c>
      <c r="G864" s="280">
        <f t="shared" si="54"/>
        <v>3.9665999999999313E-4</v>
      </c>
      <c r="H864" s="280">
        <f t="shared" si="55"/>
        <v>5.2815999999999974E-4</v>
      </c>
      <c r="I864" s="280">
        <f t="shared" si="56"/>
        <v>3.2705000000000928E-4</v>
      </c>
    </row>
    <row r="865" spans="1:9" x14ac:dyDescent="0.25">
      <c r="A865" s="1">
        <f>+'Ejercicio 8'!B878</f>
        <v>43259</v>
      </c>
      <c r="B865" s="280">
        <f>+VLOOKUP($A865,Cetes!$A$19:$M$1126,4,FALSE)/100</f>
        <v>7.5053439999999999E-2</v>
      </c>
      <c r="C865" s="280">
        <f>+VLOOKUP($A865,Cetes!$A$19:$M$1126,7,FALSE)/100</f>
        <v>7.8027760000000002E-2</v>
      </c>
      <c r="D865" s="280">
        <f>+VLOOKUP($A865,Cetes!$A$19:$M$1126,10,FALSE)/100</f>
        <v>7.9300030000000007E-2</v>
      </c>
      <c r="E865" s="280">
        <f>+VLOOKUP($A865,Cetes!$A$19:$M$1126,13,FALSE)/100</f>
        <v>7.9899999999999999E-2</v>
      </c>
      <c r="F865" s="280">
        <f t="shared" si="53"/>
        <v>2.0960000000000423E-5</v>
      </c>
      <c r="G865" s="280">
        <f t="shared" si="54"/>
        <v>-1.6519999999992097E-5</v>
      </c>
      <c r="H865" s="280">
        <f t="shared" si="55"/>
        <v>-2.8099999999989245E-5</v>
      </c>
      <c r="I865" s="280">
        <f t="shared" si="56"/>
        <v>2.0846999999998839E-4</v>
      </c>
    </row>
    <row r="866" spans="1:9" x14ac:dyDescent="0.25">
      <c r="A866" s="1">
        <f>+'Ejercicio 8'!B879</f>
        <v>43262</v>
      </c>
      <c r="B866" s="280">
        <f>+VLOOKUP($A866,Cetes!$A$19:$M$1126,4,FALSE)/100</f>
        <v>7.5208709999999998E-2</v>
      </c>
      <c r="C866" s="280">
        <f>+VLOOKUP($A866,Cetes!$A$19:$M$1126,7,FALSE)/100</f>
        <v>7.8267829999999997E-2</v>
      </c>
      <c r="D866" s="280">
        <f>+VLOOKUP($A866,Cetes!$A$19:$M$1126,10,FALSE)/100</f>
        <v>7.9427190000000009E-2</v>
      </c>
      <c r="E866" s="280">
        <f>+VLOOKUP($A866,Cetes!$A$19:$M$1126,13,FALSE)/100</f>
        <v>8.0095340000000001E-2</v>
      </c>
      <c r="F866" s="280">
        <f t="shared" si="53"/>
        <v>1.5526999999999902E-4</v>
      </c>
      <c r="G866" s="280">
        <f t="shared" si="54"/>
        <v>2.4006999999999501E-4</v>
      </c>
      <c r="H866" s="280">
        <f t="shared" si="55"/>
        <v>1.2716000000000116E-4</v>
      </c>
      <c r="I866" s="280">
        <f t="shared" si="56"/>
        <v>1.9534000000000218E-4</v>
      </c>
    </row>
    <row r="867" spans="1:9" x14ac:dyDescent="0.25">
      <c r="A867" s="1">
        <f>+'Ejercicio 8'!B880</f>
        <v>43263</v>
      </c>
      <c r="B867" s="280">
        <f>+VLOOKUP($A867,Cetes!$A$19:$M$1126,4,FALSE)/100</f>
        <v>7.5303159999999994E-2</v>
      </c>
      <c r="C867" s="280">
        <f>+VLOOKUP($A867,Cetes!$A$19:$M$1126,7,FALSE)/100</f>
        <v>7.8739030000000002E-2</v>
      </c>
      <c r="D867" s="280">
        <f>+VLOOKUP($A867,Cetes!$A$19:$M$1126,10,FALSE)/100</f>
        <v>7.9900100000000002E-2</v>
      </c>
      <c r="E867" s="280">
        <f>+VLOOKUP($A867,Cetes!$A$19:$M$1126,13,FALSE)/100</f>
        <v>8.0482809999999988E-2</v>
      </c>
      <c r="F867" s="280">
        <f t="shared" si="53"/>
        <v>9.4449999999995926E-5</v>
      </c>
      <c r="G867" s="280">
        <f t="shared" si="54"/>
        <v>4.7120000000000495E-4</v>
      </c>
      <c r="H867" s="280">
        <f t="shared" si="55"/>
        <v>4.7290999999999306E-4</v>
      </c>
      <c r="I867" s="280">
        <f t="shared" si="56"/>
        <v>3.8746999999998699E-4</v>
      </c>
    </row>
    <row r="868" spans="1:9" x14ac:dyDescent="0.25">
      <c r="A868" s="1">
        <f>+'Ejercicio 8'!B881</f>
        <v>43264</v>
      </c>
      <c r="B868" s="280">
        <f>+VLOOKUP($A868,Cetes!$A$19:$M$1126,4,FALSE)/100</f>
        <v>7.5780779999999992E-2</v>
      </c>
      <c r="C868" s="280">
        <f>+VLOOKUP($A868,Cetes!$A$19:$M$1126,7,FALSE)/100</f>
        <v>7.8829830000000004E-2</v>
      </c>
      <c r="D868" s="280">
        <f>+VLOOKUP($A868,Cetes!$A$19:$M$1126,10,FALSE)/100</f>
        <v>7.9797919999999994E-2</v>
      </c>
      <c r="E868" s="280">
        <f>+VLOOKUP($A868,Cetes!$A$19:$M$1126,13,FALSE)/100</f>
        <v>8.0099940000000008E-2</v>
      </c>
      <c r="F868" s="280">
        <f t="shared" si="53"/>
        <v>4.7761999999999805E-4</v>
      </c>
      <c r="G868" s="280">
        <f t="shared" si="54"/>
        <v>9.080000000000199E-5</v>
      </c>
      <c r="H868" s="280">
        <f t="shared" si="55"/>
        <v>-1.0218000000000727E-4</v>
      </c>
      <c r="I868" s="280">
        <f t="shared" si="56"/>
        <v>-3.8286999999997962E-4</v>
      </c>
    </row>
    <row r="869" spans="1:9" x14ac:dyDescent="0.25">
      <c r="A869" s="1">
        <f>+'Ejercicio 8'!B882</f>
        <v>43265</v>
      </c>
      <c r="B869" s="280">
        <f>+VLOOKUP($A869,Cetes!$A$19:$M$1126,4,FALSE)/100</f>
        <v>7.6399729999999999E-2</v>
      </c>
      <c r="C869" s="280">
        <f>+VLOOKUP($A869,Cetes!$A$19:$M$1126,7,FALSE)/100</f>
        <v>7.9100119999999996E-2</v>
      </c>
      <c r="D869" s="280">
        <f>+VLOOKUP($A869,Cetes!$A$19:$M$1126,10,FALSE)/100</f>
        <v>8.0039180000000001E-2</v>
      </c>
      <c r="E869" s="280">
        <f>+VLOOKUP($A869,Cetes!$A$19:$M$1126,13,FALSE)/100</f>
        <v>8.0659430000000004E-2</v>
      </c>
      <c r="F869" s="280">
        <f t="shared" si="53"/>
        <v>6.1895000000000699E-4</v>
      </c>
      <c r="G869" s="280">
        <f t="shared" si="54"/>
        <v>2.7028999999999248E-4</v>
      </c>
      <c r="H869" s="280">
        <f t="shared" si="55"/>
        <v>2.4126000000000702E-4</v>
      </c>
      <c r="I869" s="280">
        <f t="shared" si="56"/>
        <v>5.5948999999999582E-4</v>
      </c>
    </row>
    <row r="870" spans="1:9" x14ac:dyDescent="0.25">
      <c r="A870" s="1">
        <f>+'Ejercicio 8'!B883</f>
        <v>43266</v>
      </c>
      <c r="B870" s="280">
        <f>+VLOOKUP($A870,Cetes!$A$19:$M$1126,4,FALSE)/100</f>
        <v>7.6574600000000007E-2</v>
      </c>
      <c r="C870" s="280">
        <f>+VLOOKUP($A870,Cetes!$A$19:$M$1126,7,FALSE)/100</f>
        <v>7.9281649999999995E-2</v>
      </c>
      <c r="D870" s="280">
        <f>+VLOOKUP($A870,Cetes!$A$19:$M$1126,10,FALSE)/100</f>
        <v>8.0189710000000011E-2</v>
      </c>
      <c r="E870" s="280">
        <f>+VLOOKUP($A870,Cetes!$A$19:$M$1126,13,FALSE)/100</f>
        <v>8.0860489999999993E-2</v>
      </c>
      <c r="F870" s="280">
        <f t="shared" si="53"/>
        <v>1.7487000000000752E-4</v>
      </c>
      <c r="G870" s="280">
        <f t="shared" si="54"/>
        <v>1.8152999999999919E-4</v>
      </c>
      <c r="H870" s="280">
        <f t="shared" si="55"/>
        <v>1.5053000000000982E-4</v>
      </c>
      <c r="I870" s="280">
        <f t="shared" si="56"/>
        <v>2.0105999999998903E-4</v>
      </c>
    </row>
    <row r="871" spans="1:9" x14ac:dyDescent="0.25">
      <c r="A871" s="1">
        <f>+'Ejercicio 8'!B884</f>
        <v>43269</v>
      </c>
      <c r="B871" s="280">
        <f>+VLOOKUP($A871,Cetes!$A$19:$M$1126,4,FALSE)/100</f>
        <v>7.6901239999999996E-2</v>
      </c>
      <c r="C871" s="280">
        <f>+VLOOKUP($A871,Cetes!$A$19:$M$1126,7,FALSE)/100</f>
        <v>7.9149540000000004E-2</v>
      </c>
      <c r="D871" s="280">
        <f>+VLOOKUP($A871,Cetes!$A$19:$M$1126,10,FALSE)/100</f>
        <v>8.0000079999999987E-2</v>
      </c>
      <c r="E871" s="280">
        <f>+VLOOKUP($A871,Cetes!$A$19:$M$1126,13,FALSE)/100</f>
        <v>8.06978E-2</v>
      </c>
      <c r="F871" s="280">
        <f t="shared" si="53"/>
        <v>3.2663999999998916E-4</v>
      </c>
      <c r="G871" s="280">
        <f t="shared" si="54"/>
        <v>-1.3210999999999085E-4</v>
      </c>
      <c r="H871" s="280">
        <f t="shared" si="55"/>
        <v>-1.8963000000002395E-4</v>
      </c>
      <c r="I871" s="280">
        <f t="shared" si="56"/>
        <v>-1.6268999999999312E-4</v>
      </c>
    </row>
    <row r="872" spans="1:9" x14ac:dyDescent="0.25">
      <c r="A872" s="1">
        <f>+'Ejercicio 8'!B885</f>
        <v>43270</v>
      </c>
      <c r="B872" s="280">
        <f>+VLOOKUP($A872,Cetes!$A$19:$M$1126,4,FALSE)/100</f>
        <v>7.6999020000000001E-2</v>
      </c>
      <c r="C872" s="280">
        <f>+VLOOKUP($A872,Cetes!$A$19:$M$1126,7,FALSE)/100</f>
        <v>7.9000180000000003E-2</v>
      </c>
      <c r="D872" s="280">
        <f>+VLOOKUP($A872,Cetes!$A$19:$M$1126,10,FALSE)/100</f>
        <v>7.9898579999999997E-2</v>
      </c>
      <c r="E872" s="280">
        <f>+VLOOKUP($A872,Cetes!$A$19:$M$1126,13,FALSE)/100</f>
        <v>8.1000059999999999E-2</v>
      </c>
      <c r="F872" s="280">
        <f t="shared" si="53"/>
        <v>9.778000000000564E-5</v>
      </c>
      <c r="G872" s="280">
        <f t="shared" si="54"/>
        <v>-1.4936000000000116E-4</v>
      </c>
      <c r="H872" s="280">
        <f t="shared" si="55"/>
        <v>-1.0149999999999049E-4</v>
      </c>
      <c r="I872" s="280">
        <f t="shared" si="56"/>
        <v>3.0225999999999864E-4</v>
      </c>
    </row>
    <row r="873" spans="1:9" x14ac:dyDescent="0.25">
      <c r="A873" s="1">
        <f>+'Ejercicio 8'!B886</f>
        <v>43271</v>
      </c>
      <c r="B873" s="280">
        <f>+VLOOKUP($A873,Cetes!$A$19:$M$1126,4,FALSE)/100</f>
        <v>7.6923740000000004E-2</v>
      </c>
      <c r="C873" s="280">
        <f>+VLOOKUP($A873,Cetes!$A$19:$M$1126,7,FALSE)/100</f>
        <v>7.8726119999999997E-2</v>
      </c>
      <c r="D873" s="280">
        <f>+VLOOKUP($A873,Cetes!$A$19:$M$1126,10,FALSE)/100</f>
        <v>7.9400069999999989E-2</v>
      </c>
      <c r="E873" s="280">
        <f>+VLOOKUP($A873,Cetes!$A$19:$M$1126,13,FALSE)/100</f>
        <v>8.0108270000000009E-2</v>
      </c>
      <c r="F873" s="280">
        <f t="shared" si="53"/>
        <v>-7.5279999999997016E-5</v>
      </c>
      <c r="G873" s="280">
        <f t="shared" si="54"/>
        <v>-2.7406000000000652E-4</v>
      </c>
      <c r="H873" s="280">
        <f t="shared" si="55"/>
        <v>-4.9851000000000756E-4</v>
      </c>
      <c r="I873" s="280">
        <f t="shared" si="56"/>
        <v>-8.9178999999998954E-4</v>
      </c>
    </row>
    <row r="874" spans="1:9" x14ac:dyDescent="0.25">
      <c r="A874" s="1">
        <f>+'Ejercicio 8'!B887</f>
        <v>43272</v>
      </c>
      <c r="B874" s="280">
        <f>+VLOOKUP($A874,Cetes!$A$19:$M$1126,4,FALSE)/100</f>
        <v>7.7315729999999999E-2</v>
      </c>
      <c r="C874" s="280">
        <f>+VLOOKUP($A874,Cetes!$A$19:$M$1126,7,FALSE)/100</f>
        <v>7.9186560000000003E-2</v>
      </c>
      <c r="D874" s="280">
        <f>+VLOOKUP($A874,Cetes!$A$19:$M$1126,10,FALSE)/100</f>
        <v>7.999705E-2</v>
      </c>
      <c r="E874" s="280">
        <f>+VLOOKUP($A874,Cetes!$A$19:$M$1126,13,FALSE)/100</f>
        <v>8.0624850000000012E-2</v>
      </c>
      <c r="F874" s="280">
        <f t="shared" si="53"/>
        <v>3.9198999999999484E-4</v>
      </c>
      <c r="G874" s="280">
        <f t="shared" si="54"/>
        <v>4.604400000000064E-4</v>
      </c>
      <c r="H874" s="280">
        <f t="shared" si="55"/>
        <v>5.9698000000001084E-4</v>
      </c>
      <c r="I874" s="280">
        <f t="shared" si="56"/>
        <v>5.1658000000000259E-4</v>
      </c>
    </row>
    <row r="875" spans="1:9" x14ac:dyDescent="0.25">
      <c r="A875" s="1">
        <f>+'Ejercicio 8'!B888</f>
        <v>43273</v>
      </c>
      <c r="B875" s="280">
        <f>+VLOOKUP($A875,Cetes!$A$19:$M$1126,4,FALSE)/100</f>
        <v>7.7270560000000002E-2</v>
      </c>
      <c r="C875" s="280">
        <f>+VLOOKUP($A875,Cetes!$A$19:$M$1126,7,FALSE)/100</f>
        <v>7.8884819999999994E-2</v>
      </c>
      <c r="D875" s="280">
        <f>+VLOOKUP($A875,Cetes!$A$19:$M$1126,10,FALSE)/100</f>
        <v>7.9867320000000006E-2</v>
      </c>
      <c r="E875" s="280">
        <f>+VLOOKUP($A875,Cetes!$A$19:$M$1126,13,FALSE)/100</f>
        <v>8.0329029999999996E-2</v>
      </c>
      <c r="F875" s="280">
        <f t="shared" si="53"/>
        <v>-4.5169999999997157E-5</v>
      </c>
      <c r="G875" s="280">
        <f t="shared" si="54"/>
        <v>-3.0174000000000867E-4</v>
      </c>
      <c r="H875" s="280">
        <f t="shared" si="55"/>
        <v>-1.2972999999999457E-4</v>
      </c>
      <c r="I875" s="280">
        <f t="shared" si="56"/>
        <v>-2.9582000000001607E-4</v>
      </c>
    </row>
    <row r="876" spans="1:9" x14ac:dyDescent="0.25">
      <c r="A876" s="1">
        <f>+'Ejercicio 8'!B889</f>
        <v>43276</v>
      </c>
      <c r="B876" s="280">
        <f>+VLOOKUP($A876,Cetes!$A$19:$M$1126,4,FALSE)/100</f>
        <v>7.7251310000000004E-2</v>
      </c>
      <c r="C876" s="280">
        <f>+VLOOKUP($A876,Cetes!$A$19:$M$1126,7,FALSE)/100</f>
        <v>7.8700049999999994E-2</v>
      </c>
      <c r="D876" s="280">
        <f>+VLOOKUP($A876,Cetes!$A$19:$M$1126,10,FALSE)/100</f>
        <v>7.9691109999999996E-2</v>
      </c>
      <c r="E876" s="280">
        <f>+VLOOKUP($A876,Cetes!$A$19:$M$1126,13,FALSE)/100</f>
        <v>8.033127000000001E-2</v>
      </c>
      <c r="F876" s="280">
        <f t="shared" si="53"/>
        <v>-1.9249999999998435E-5</v>
      </c>
      <c r="G876" s="280">
        <f t="shared" si="54"/>
        <v>-1.8477000000000077E-4</v>
      </c>
      <c r="H876" s="280">
        <f t="shared" si="55"/>
        <v>-1.7621000000000997E-4</v>
      </c>
      <c r="I876" s="280">
        <f t="shared" si="56"/>
        <v>2.2400000000144527E-6</v>
      </c>
    </row>
    <row r="877" spans="1:9" x14ac:dyDescent="0.25">
      <c r="A877" s="1">
        <f>+'Ejercicio 8'!B890</f>
        <v>43277</v>
      </c>
      <c r="B877" s="280">
        <f>+VLOOKUP($A877,Cetes!$A$19:$M$1126,4,FALSE)/100</f>
        <v>7.740052E-2</v>
      </c>
      <c r="C877" s="280">
        <f>+VLOOKUP($A877,Cetes!$A$19:$M$1126,7,FALSE)/100</f>
        <v>7.8631710000000007E-2</v>
      </c>
      <c r="D877" s="280">
        <f>+VLOOKUP($A877,Cetes!$A$19:$M$1126,10,FALSE)/100</f>
        <v>8.0000060000000012E-2</v>
      </c>
      <c r="E877" s="280">
        <f>+VLOOKUP($A877,Cetes!$A$19:$M$1126,13,FALSE)/100</f>
        <v>8.0267759999999994E-2</v>
      </c>
      <c r="F877" s="280">
        <f t="shared" si="53"/>
        <v>1.4920999999999685E-4</v>
      </c>
      <c r="G877" s="280">
        <f t="shared" si="54"/>
        <v>-6.833999999998619E-5</v>
      </c>
      <c r="H877" s="280">
        <f t="shared" si="55"/>
        <v>3.0895000000001616E-4</v>
      </c>
      <c r="I877" s="280">
        <f t="shared" si="56"/>
        <v>-6.3510000000016609E-5</v>
      </c>
    </row>
    <row r="878" spans="1:9" x14ac:dyDescent="0.25">
      <c r="A878" s="1">
        <f>+'Ejercicio 8'!B891</f>
        <v>43278</v>
      </c>
      <c r="B878" s="280">
        <f>+VLOOKUP($A878,Cetes!$A$19:$M$1126,4,FALSE)/100</f>
        <v>7.7100479999999999E-2</v>
      </c>
      <c r="C878" s="280">
        <f>+VLOOKUP($A878,Cetes!$A$19:$M$1126,7,FALSE)/100</f>
        <v>7.8706349999999994E-2</v>
      </c>
      <c r="D878" s="280">
        <f>+VLOOKUP($A878,Cetes!$A$19:$M$1126,10,FALSE)/100</f>
        <v>8.0006830000000001E-2</v>
      </c>
      <c r="E878" s="280">
        <f>+VLOOKUP($A878,Cetes!$A$19:$M$1126,13,FALSE)/100</f>
        <v>8.0417419999999989E-2</v>
      </c>
      <c r="F878" s="280">
        <f t="shared" si="53"/>
        <v>-3.0004000000000142E-4</v>
      </c>
      <c r="G878" s="280">
        <f t="shared" si="54"/>
        <v>7.4639999999986939E-5</v>
      </c>
      <c r="H878" s="280">
        <f t="shared" si="55"/>
        <v>6.7699999999892846E-6</v>
      </c>
      <c r="I878" s="280">
        <f t="shared" si="56"/>
        <v>1.4965999999999591E-4</v>
      </c>
    </row>
    <row r="879" spans="1:9" x14ac:dyDescent="0.25">
      <c r="A879" s="1">
        <f>+'Ejercicio 8'!B892</f>
        <v>43279</v>
      </c>
      <c r="B879" s="280">
        <f>+VLOOKUP($A879,Cetes!$A$19:$M$1126,4,FALSE)/100</f>
        <v>7.665733999999999E-2</v>
      </c>
      <c r="C879" s="280">
        <f>+VLOOKUP($A879,Cetes!$A$19:$M$1126,7,FALSE)/100</f>
        <v>7.8794340000000004E-2</v>
      </c>
      <c r="D879" s="280">
        <f>+VLOOKUP($A879,Cetes!$A$19:$M$1126,10,FALSE)/100</f>
        <v>7.9499109999999998E-2</v>
      </c>
      <c r="E879" s="280">
        <f>+VLOOKUP($A879,Cetes!$A$19:$M$1126,13,FALSE)/100</f>
        <v>8.0121170000000005E-2</v>
      </c>
      <c r="F879" s="280">
        <f t="shared" si="53"/>
        <v>-4.4314000000000853E-4</v>
      </c>
      <c r="G879" s="280">
        <f t="shared" si="54"/>
        <v>8.7990000000010005E-5</v>
      </c>
      <c r="H879" s="280">
        <f t="shared" si="55"/>
        <v>-5.0772000000000317E-4</v>
      </c>
      <c r="I879" s="280">
        <f t="shared" si="56"/>
        <v>-2.9624999999998403E-4</v>
      </c>
    </row>
    <row r="880" spans="1:9" x14ac:dyDescent="0.25">
      <c r="A880" s="1">
        <f>+'Ejercicio 8'!B893</f>
        <v>43280</v>
      </c>
      <c r="B880" s="280">
        <f>+VLOOKUP($A880,Cetes!$A$19:$M$1126,4,FALSE)/100</f>
        <v>7.6821409999999993E-2</v>
      </c>
      <c r="C880" s="280">
        <f>+VLOOKUP($A880,Cetes!$A$19:$M$1126,7,FALSE)/100</f>
        <v>7.8973409999999994E-2</v>
      </c>
      <c r="D880" s="280">
        <f>+VLOOKUP($A880,Cetes!$A$19:$M$1126,10,FALSE)/100</f>
        <v>7.9802899999999996E-2</v>
      </c>
      <c r="E880" s="280">
        <f>+VLOOKUP($A880,Cetes!$A$19:$M$1126,13,FALSE)/100</f>
        <v>8.0605689999999994E-2</v>
      </c>
      <c r="F880" s="280">
        <f t="shared" si="53"/>
        <v>1.6407000000000227E-4</v>
      </c>
      <c r="G880" s="280">
        <f t="shared" si="54"/>
        <v>1.7906999999998952E-4</v>
      </c>
      <c r="H880" s="280">
        <f t="shared" si="55"/>
        <v>3.0378999999999823E-4</v>
      </c>
      <c r="I880" s="280">
        <f t="shared" si="56"/>
        <v>4.8451999999998829E-4</v>
      </c>
    </row>
    <row r="881" spans="1:9" x14ac:dyDescent="0.25">
      <c r="A881" s="1">
        <f>+'Ejercicio 8'!B894</f>
        <v>43283</v>
      </c>
      <c r="B881" s="280">
        <f>+VLOOKUP($A881,Cetes!$A$19:$M$1126,4,FALSE)/100</f>
        <v>7.6943669999999992E-2</v>
      </c>
      <c r="C881" s="280">
        <f>+VLOOKUP($A881,Cetes!$A$19:$M$1126,7,FALSE)/100</f>
        <v>7.9007290000000008E-2</v>
      </c>
      <c r="D881" s="280">
        <f>+VLOOKUP($A881,Cetes!$A$19:$M$1126,10,FALSE)/100</f>
        <v>8.0060649999999997E-2</v>
      </c>
      <c r="E881" s="280">
        <f>+VLOOKUP($A881,Cetes!$A$19:$M$1126,13,FALSE)/100</f>
        <v>8.1333269999999999E-2</v>
      </c>
      <c r="F881" s="280">
        <f t="shared" si="53"/>
        <v>1.2225999999999904E-4</v>
      </c>
      <c r="G881" s="280">
        <f t="shared" si="54"/>
        <v>3.3880000000013899E-5</v>
      </c>
      <c r="H881" s="280">
        <f t="shared" si="55"/>
        <v>2.5775000000000103E-4</v>
      </c>
      <c r="I881" s="280">
        <f t="shared" si="56"/>
        <v>7.2758000000000544E-4</v>
      </c>
    </row>
    <row r="882" spans="1:9" x14ac:dyDescent="0.25">
      <c r="A882" s="1">
        <f>+'Ejercicio 8'!B895</f>
        <v>43284</v>
      </c>
      <c r="B882" s="280">
        <f>+VLOOKUP($A882,Cetes!$A$19:$M$1126,4,FALSE)/100</f>
        <v>7.6456869999999996E-2</v>
      </c>
      <c r="C882" s="280">
        <f>+VLOOKUP($A882,Cetes!$A$19:$M$1126,7,FALSE)/100</f>
        <v>7.8998010000000007E-2</v>
      </c>
      <c r="D882" s="280">
        <f>+VLOOKUP($A882,Cetes!$A$19:$M$1126,10,FALSE)/100</f>
        <v>8.050011E-2</v>
      </c>
      <c r="E882" s="280">
        <f>+VLOOKUP($A882,Cetes!$A$19:$M$1126,13,FALSE)/100</f>
        <v>8.1150830000000007E-2</v>
      </c>
      <c r="F882" s="280">
        <f t="shared" si="53"/>
        <v>-4.8679999999999557E-4</v>
      </c>
      <c r="G882" s="280">
        <f t="shared" si="54"/>
        <v>-9.280000000000399E-6</v>
      </c>
      <c r="H882" s="280">
        <f t="shared" si="55"/>
        <v>4.3946000000000263E-4</v>
      </c>
      <c r="I882" s="280">
        <f t="shared" si="56"/>
        <v>-1.8243999999999205E-4</v>
      </c>
    </row>
    <row r="883" spans="1:9" x14ac:dyDescent="0.25">
      <c r="A883" s="1">
        <f>+'Ejercicio 8'!B896</f>
        <v>43285</v>
      </c>
      <c r="B883" s="280">
        <f>+VLOOKUP($A883,Cetes!$A$19:$M$1126,4,FALSE)/100</f>
        <v>7.648437000000001E-2</v>
      </c>
      <c r="C883" s="280">
        <f>+VLOOKUP($A883,Cetes!$A$19:$M$1126,7,FALSE)/100</f>
        <v>7.8799950000000007E-2</v>
      </c>
      <c r="D883" s="280">
        <f>+VLOOKUP($A883,Cetes!$A$19:$M$1126,10,FALSE)/100</f>
        <v>8.0467709999999998E-2</v>
      </c>
      <c r="E883" s="280">
        <f>+VLOOKUP($A883,Cetes!$A$19:$M$1126,13,FALSE)/100</f>
        <v>8.1099289999999991E-2</v>
      </c>
      <c r="F883" s="280">
        <f t="shared" si="53"/>
        <v>2.7500000000013625E-5</v>
      </c>
      <c r="G883" s="280">
        <f t="shared" si="54"/>
        <v>-1.980599999999999E-4</v>
      </c>
      <c r="H883" s="280">
        <f t="shared" si="55"/>
        <v>-3.2400000000001872E-5</v>
      </c>
      <c r="I883" s="280">
        <f t="shared" si="56"/>
        <v>-5.1540000000016573E-5</v>
      </c>
    </row>
    <row r="884" spans="1:9" x14ac:dyDescent="0.25">
      <c r="A884" s="1">
        <f>+'Ejercicio 8'!B897</f>
        <v>43286</v>
      </c>
      <c r="B884" s="280">
        <f>+VLOOKUP($A884,Cetes!$A$19:$M$1126,4,FALSE)/100</f>
        <v>7.7410720000000002E-2</v>
      </c>
      <c r="C884" s="280">
        <f>+VLOOKUP($A884,Cetes!$A$19:$M$1126,7,FALSE)/100</f>
        <v>7.8838369999999991E-2</v>
      </c>
      <c r="D884" s="280">
        <f>+VLOOKUP($A884,Cetes!$A$19:$M$1126,10,FALSE)/100</f>
        <v>8.0312930000000005E-2</v>
      </c>
      <c r="E884" s="280">
        <f>+VLOOKUP($A884,Cetes!$A$19:$M$1126,13,FALSE)/100</f>
        <v>8.100004999999999E-2</v>
      </c>
      <c r="F884" s="280">
        <f t="shared" si="53"/>
        <v>9.2634999999999246E-4</v>
      </c>
      <c r="G884" s="280">
        <f t="shared" si="54"/>
        <v>3.8419999999983467E-5</v>
      </c>
      <c r="H884" s="280">
        <f t="shared" si="55"/>
        <v>-1.5477999999999326E-4</v>
      </c>
      <c r="I884" s="280">
        <f t="shared" si="56"/>
        <v>-9.9240000000000439E-5</v>
      </c>
    </row>
    <row r="885" spans="1:9" x14ac:dyDescent="0.25">
      <c r="A885" s="1">
        <f>+'Ejercicio 8'!B898</f>
        <v>43287</v>
      </c>
      <c r="B885" s="280">
        <f>+VLOOKUP($A885,Cetes!$A$19:$M$1126,4,FALSE)/100</f>
        <v>7.7321809999999991E-2</v>
      </c>
      <c r="C885" s="280">
        <f>+VLOOKUP($A885,Cetes!$A$19:$M$1126,7,FALSE)/100</f>
        <v>7.8926410000000002E-2</v>
      </c>
      <c r="D885" s="280">
        <f>+VLOOKUP($A885,Cetes!$A$19:$M$1126,10,FALSE)/100</f>
        <v>8.029994E-2</v>
      </c>
      <c r="E885" s="280">
        <f>+VLOOKUP($A885,Cetes!$A$19:$M$1126,13,FALSE)/100</f>
        <v>8.1000010000000011E-2</v>
      </c>
      <c r="F885" s="280">
        <f t="shared" si="53"/>
        <v>-8.891000000001148E-5</v>
      </c>
      <c r="G885" s="280">
        <f t="shared" si="54"/>
        <v>8.8040000000011442E-5</v>
      </c>
      <c r="H885" s="280">
        <f t="shared" si="55"/>
        <v>-1.2990000000004387E-5</v>
      </c>
      <c r="I885" s="280">
        <f t="shared" si="56"/>
        <v>-3.9999999978945766E-8</v>
      </c>
    </row>
    <row r="886" spans="1:9" x14ac:dyDescent="0.25">
      <c r="A886" s="1">
        <f>+'Ejercicio 8'!B899</f>
        <v>43290</v>
      </c>
      <c r="B886" s="280">
        <f>+VLOOKUP($A886,Cetes!$A$19:$M$1126,4,FALSE)/100</f>
        <v>7.7578670000000002E-2</v>
      </c>
      <c r="C886" s="280">
        <f>+VLOOKUP($A886,Cetes!$A$19:$M$1126,7,FALSE)/100</f>
        <v>7.9121179999999999E-2</v>
      </c>
      <c r="D886" s="280">
        <f>+VLOOKUP($A886,Cetes!$A$19:$M$1126,10,FALSE)/100</f>
        <v>8.059390000000001E-2</v>
      </c>
      <c r="E886" s="280">
        <f>+VLOOKUP($A886,Cetes!$A$19:$M$1126,13,FALSE)/100</f>
        <v>8.1151440000000005E-2</v>
      </c>
      <c r="F886" s="280">
        <f t="shared" si="53"/>
        <v>2.5686000000001152E-4</v>
      </c>
      <c r="G886" s="280">
        <f t="shared" si="54"/>
        <v>1.9476999999999689E-4</v>
      </c>
      <c r="H886" s="280">
        <f t="shared" si="55"/>
        <v>2.9396000000000977E-4</v>
      </c>
      <c r="I886" s="280">
        <f t="shared" si="56"/>
        <v>1.5142999999999407E-4</v>
      </c>
    </row>
    <row r="887" spans="1:9" x14ac:dyDescent="0.25">
      <c r="A887" s="1">
        <f>+'Ejercicio 8'!B900</f>
        <v>43291</v>
      </c>
      <c r="B887" s="280">
        <f>+VLOOKUP($A887,Cetes!$A$19:$M$1126,4,FALSE)/100</f>
        <v>7.734835000000001E-2</v>
      </c>
      <c r="C887" s="280">
        <f>+VLOOKUP($A887,Cetes!$A$19:$M$1126,7,FALSE)/100</f>
        <v>7.889024E-2</v>
      </c>
      <c r="D887" s="280">
        <f>+VLOOKUP($A887,Cetes!$A$19:$M$1126,10,FALSE)/100</f>
        <v>8.0528799999999998E-2</v>
      </c>
      <c r="E887" s="280">
        <f>+VLOOKUP($A887,Cetes!$A$19:$M$1126,13,FALSE)/100</f>
        <v>8.1085589999999999E-2</v>
      </c>
      <c r="F887" s="280">
        <f t="shared" si="53"/>
        <v>-2.303199999999922E-4</v>
      </c>
      <c r="G887" s="280">
        <f t="shared" si="54"/>
        <v>-2.3093999999999892E-4</v>
      </c>
      <c r="H887" s="280">
        <f t="shared" si="55"/>
        <v>-6.510000000001237E-5</v>
      </c>
      <c r="I887" s="280">
        <f t="shared" si="56"/>
        <v>-6.5850000000006181E-5</v>
      </c>
    </row>
    <row r="888" spans="1:9" x14ac:dyDescent="0.25">
      <c r="A888" s="1">
        <f>+'Ejercicio 8'!B901</f>
        <v>43292</v>
      </c>
      <c r="B888" s="280">
        <f>+VLOOKUP($A888,Cetes!$A$19:$M$1126,4,FALSE)/100</f>
        <v>7.7184719999999998E-2</v>
      </c>
      <c r="C888" s="280">
        <f>+VLOOKUP($A888,Cetes!$A$19:$M$1126,7,FALSE)/100</f>
        <v>7.8948480000000001E-2</v>
      </c>
      <c r="D888" s="280">
        <f>+VLOOKUP($A888,Cetes!$A$19:$M$1126,10,FALSE)/100</f>
        <v>8.0499899999999999E-2</v>
      </c>
      <c r="E888" s="280">
        <f>+VLOOKUP($A888,Cetes!$A$19:$M$1126,13,FALSE)/100</f>
        <v>8.1134249999999991E-2</v>
      </c>
      <c r="F888" s="280">
        <f t="shared" si="53"/>
        <v>-1.6363000000001182E-4</v>
      </c>
      <c r="G888" s="280">
        <f t="shared" si="54"/>
        <v>5.8240000000001069E-5</v>
      </c>
      <c r="H888" s="280">
        <f t="shared" si="55"/>
        <v>-2.8899999999998371E-5</v>
      </c>
      <c r="I888" s="280">
        <f t="shared" si="56"/>
        <v>4.8659999999992043E-5</v>
      </c>
    </row>
    <row r="889" spans="1:9" x14ac:dyDescent="0.25">
      <c r="A889" s="1">
        <f>+'Ejercicio 8'!B902</f>
        <v>43293</v>
      </c>
      <c r="B889" s="280">
        <f>+VLOOKUP($A889,Cetes!$A$19:$M$1126,4,FALSE)/100</f>
        <v>7.7141359999999992E-2</v>
      </c>
      <c r="C889" s="280">
        <f>+VLOOKUP($A889,Cetes!$A$19:$M$1126,7,FALSE)/100</f>
        <v>7.8738370000000002E-2</v>
      </c>
      <c r="D889" s="280">
        <f>+VLOOKUP($A889,Cetes!$A$19:$M$1126,10,FALSE)/100</f>
        <v>8.0170850000000002E-2</v>
      </c>
      <c r="E889" s="280">
        <f>+VLOOKUP($A889,Cetes!$A$19:$M$1126,13,FALSE)/100</f>
        <v>8.0999970000000004E-2</v>
      </c>
      <c r="F889" s="280">
        <f t="shared" si="53"/>
        <v>-4.3360000000006171E-5</v>
      </c>
      <c r="G889" s="280">
        <f t="shared" si="54"/>
        <v>-2.1010999999999946E-4</v>
      </c>
      <c r="H889" s="280">
        <f t="shared" si="55"/>
        <v>-3.290499999999974E-4</v>
      </c>
      <c r="I889" s="280">
        <f t="shared" si="56"/>
        <v>-1.3427999999998663E-4</v>
      </c>
    </row>
    <row r="890" spans="1:9" x14ac:dyDescent="0.25">
      <c r="A890" s="1">
        <f>+'Ejercicio 8'!B903</f>
        <v>43294</v>
      </c>
      <c r="B890" s="280">
        <f>+VLOOKUP($A890,Cetes!$A$19:$M$1126,4,FALSE)/100</f>
        <v>7.7300229999999998E-2</v>
      </c>
      <c r="C890" s="280">
        <f>+VLOOKUP($A890,Cetes!$A$19:$M$1126,7,FALSE)/100</f>
        <v>7.8799969999999997E-2</v>
      </c>
      <c r="D890" s="280">
        <f>+VLOOKUP($A890,Cetes!$A$19:$M$1126,10,FALSE)/100</f>
        <v>8.019997999999999E-2</v>
      </c>
      <c r="E890" s="280">
        <f>+VLOOKUP($A890,Cetes!$A$19:$M$1126,13,FALSE)/100</f>
        <v>8.1072199999999997E-2</v>
      </c>
      <c r="F890" s="280">
        <f t="shared" si="53"/>
        <v>1.588700000000054E-4</v>
      </c>
      <c r="G890" s="280">
        <f t="shared" si="54"/>
        <v>6.1599999999994992E-5</v>
      </c>
      <c r="H890" s="280">
        <f t="shared" si="55"/>
        <v>2.9129999999988332E-5</v>
      </c>
      <c r="I890" s="280">
        <f t="shared" si="56"/>
        <v>7.2229999999992578E-5</v>
      </c>
    </row>
    <row r="891" spans="1:9" x14ac:dyDescent="0.25">
      <c r="A891" s="1">
        <f>+'Ejercicio 8'!B904</f>
        <v>43297</v>
      </c>
      <c r="B891" s="280">
        <f>+VLOOKUP($A891,Cetes!$A$19:$M$1126,4,FALSE)/100</f>
        <v>7.729981000000001E-2</v>
      </c>
      <c r="C891" s="280">
        <f>+VLOOKUP($A891,Cetes!$A$19:$M$1126,7,FALSE)/100</f>
        <v>7.8661800000000004E-2</v>
      </c>
      <c r="D891" s="280">
        <f>+VLOOKUP($A891,Cetes!$A$19:$M$1126,10,FALSE)/100</f>
        <v>8.0199940000000011E-2</v>
      </c>
      <c r="E891" s="280">
        <f>+VLOOKUP($A891,Cetes!$A$19:$M$1126,13,FALSE)/100</f>
        <v>8.1006599999999998E-2</v>
      </c>
      <c r="F891" s="280">
        <f t="shared" si="53"/>
        <v>-4.1999999998709736E-7</v>
      </c>
      <c r="G891" s="280">
        <f t="shared" si="54"/>
        <v>-1.3816999999999302E-4</v>
      </c>
      <c r="H891" s="280">
        <f t="shared" si="55"/>
        <v>-3.9999999978945766E-8</v>
      </c>
      <c r="I891" s="280">
        <f t="shared" si="56"/>
        <v>-6.5599999999998992E-5</v>
      </c>
    </row>
    <row r="892" spans="1:9" x14ac:dyDescent="0.25">
      <c r="A892" s="1">
        <f>+'Ejercicio 8'!B905</f>
        <v>43298</v>
      </c>
      <c r="B892" s="280">
        <f>+VLOOKUP($A892,Cetes!$A$19:$M$1126,4,FALSE)/100</f>
        <v>7.7100180000000004E-2</v>
      </c>
      <c r="C892" s="280">
        <f>+VLOOKUP($A892,Cetes!$A$19:$M$1126,7,FALSE)/100</f>
        <v>7.8619110000000006E-2</v>
      </c>
      <c r="D892" s="280">
        <f>+VLOOKUP($A892,Cetes!$A$19:$M$1126,10,FALSE)/100</f>
        <v>8.0264199999999994E-2</v>
      </c>
      <c r="E892" s="280">
        <f>+VLOOKUP($A892,Cetes!$A$19:$M$1126,13,FALSE)/100</f>
        <v>8.1200040000000001E-2</v>
      </c>
      <c r="F892" s="280">
        <f t="shared" si="53"/>
        <v>-1.9963000000000619E-4</v>
      </c>
      <c r="G892" s="280">
        <f t="shared" si="54"/>
        <v>-4.2689999999998007E-5</v>
      </c>
      <c r="H892" s="280">
        <f t="shared" si="55"/>
        <v>6.4259999999982664E-5</v>
      </c>
      <c r="I892" s="280">
        <f t="shared" si="56"/>
        <v>1.9344000000000305E-4</v>
      </c>
    </row>
    <row r="893" spans="1:9" x14ac:dyDescent="0.25">
      <c r="A893" s="1">
        <f>+'Ejercicio 8'!B906</f>
        <v>43299</v>
      </c>
      <c r="B893" s="280">
        <f>+VLOOKUP($A893,Cetes!$A$19:$M$1126,4,FALSE)/100</f>
        <v>7.6720570000000002E-2</v>
      </c>
      <c r="C893" s="280">
        <f>+VLOOKUP($A893,Cetes!$A$19:$M$1126,7,FALSE)/100</f>
        <v>7.8556070000000006E-2</v>
      </c>
      <c r="D893" s="280">
        <f>+VLOOKUP($A893,Cetes!$A$19:$M$1126,10,FALSE)/100</f>
        <v>7.9999109999999998E-2</v>
      </c>
      <c r="E893" s="280">
        <f>+VLOOKUP($A893,Cetes!$A$19:$M$1126,13,FALSE)/100</f>
        <v>8.1163170000000007E-2</v>
      </c>
      <c r="F893" s="280">
        <f t="shared" si="53"/>
        <v>-3.7961000000000245E-4</v>
      </c>
      <c r="G893" s="280">
        <f t="shared" si="54"/>
        <v>-6.3040000000000318E-5</v>
      </c>
      <c r="H893" s="280">
        <f t="shared" si="55"/>
        <v>-2.6508999999999561E-4</v>
      </c>
      <c r="I893" s="280">
        <f t="shared" si="56"/>
        <v>-3.6869999999994407E-5</v>
      </c>
    </row>
    <row r="894" spans="1:9" x14ac:dyDescent="0.25">
      <c r="A894" s="1">
        <f>+'Ejercicio 8'!B907</f>
        <v>43300</v>
      </c>
      <c r="B894" s="280">
        <f>+VLOOKUP($A894,Cetes!$A$19:$M$1126,4,FALSE)/100</f>
        <v>7.7199920000000005E-2</v>
      </c>
      <c r="C894" s="280">
        <f>+VLOOKUP($A894,Cetes!$A$19:$M$1126,7,FALSE)/100</f>
        <v>7.8653600000000004E-2</v>
      </c>
      <c r="D894" s="280">
        <f>+VLOOKUP($A894,Cetes!$A$19:$M$1126,10,FALSE)/100</f>
        <v>8.0000050000000003E-2</v>
      </c>
      <c r="E894" s="280">
        <f>+VLOOKUP($A894,Cetes!$A$19:$M$1126,13,FALSE)/100</f>
        <v>8.1400050000000002E-2</v>
      </c>
      <c r="F894" s="280">
        <f t="shared" si="53"/>
        <v>4.7935000000000338E-4</v>
      </c>
      <c r="G894" s="280">
        <f t="shared" si="54"/>
        <v>9.7529999999998451E-5</v>
      </c>
      <c r="H894" s="280">
        <f t="shared" si="55"/>
        <v>9.4000000000482586E-7</v>
      </c>
      <c r="I894" s="280">
        <f t="shared" si="56"/>
        <v>2.3687999999999487E-4</v>
      </c>
    </row>
    <row r="895" spans="1:9" x14ac:dyDescent="0.25">
      <c r="A895" s="1">
        <f>+'Ejercicio 8'!B908</f>
        <v>43301</v>
      </c>
      <c r="B895" s="280">
        <f>+VLOOKUP($A895,Cetes!$A$19:$M$1126,4,FALSE)/100</f>
        <v>7.6995399999999992E-2</v>
      </c>
      <c r="C895" s="280">
        <f>+VLOOKUP($A895,Cetes!$A$19:$M$1126,7,FALSE)/100</f>
        <v>7.8618220000000003E-2</v>
      </c>
      <c r="D895" s="280">
        <f>+VLOOKUP($A895,Cetes!$A$19:$M$1126,10,FALSE)/100</f>
        <v>8.0000099999999991E-2</v>
      </c>
      <c r="E895" s="280">
        <f>+VLOOKUP($A895,Cetes!$A$19:$M$1126,13,FALSE)/100</f>
        <v>8.1417900000000001E-2</v>
      </c>
      <c r="F895" s="280">
        <f t="shared" si="53"/>
        <v>-2.0452000000001358E-4</v>
      </c>
      <c r="G895" s="280">
        <f t="shared" si="54"/>
        <v>-3.5380000000001521E-5</v>
      </c>
      <c r="H895" s="280">
        <f t="shared" si="55"/>
        <v>4.9999999987559995E-8</v>
      </c>
      <c r="I895" s="280">
        <f t="shared" si="56"/>
        <v>1.784999999999981E-5</v>
      </c>
    </row>
    <row r="896" spans="1:9" x14ac:dyDescent="0.25">
      <c r="A896" s="1">
        <f>+'Ejercicio 8'!B909</f>
        <v>43304</v>
      </c>
      <c r="B896" s="280">
        <f>+VLOOKUP($A896,Cetes!$A$19:$M$1126,4,FALSE)/100</f>
        <v>7.6999750000000006E-2</v>
      </c>
      <c r="C896" s="280">
        <f>+VLOOKUP($A896,Cetes!$A$19:$M$1126,7,FALSE)/100</f>
        <v>7.8998269999999995E-2</v>
      </c>
      <c r="D896" s="280">
        <f>+VLOOKUP($A896,Cetes!$A$19:$M$1126,10,FALSE)/100</f>
        <v>7.9999890000000004E-2</v>
      </c>
      <c r="E896" s="280">
        <f>+VLOOKUP($A896,Cetes!$A$19:$M$1126,13,FALSE)/100</f>
        <v>8.1500000000000003E-2</v>
      </c>
      <c r="F896" s="280">
        <f t="shared" si="53"/>
        <v>4.3500000000140648E-6</v>
      </c>
      <c r="G896" s="280">
        <f t="shared" si="54"/>
        <v>3.8004999999999289E-4</v>
      </c>
      <c r="H896" s="280">
        <f t="shared" si="55"/>
        <v>-2.0999999998660979E-7</v>
      </c>
      <c r="I896" s="280">
        <f t="shared" si="56"/>
        <v>8.2100000000001616E-5</v>
      </c>
    </row>
    <row r="897" spans="1:9" x14ac:dyDescent="0.25">
      <c r="A897" s="1">
        <f>+'Ejercicio 8'!B910</f>
        <v>43305</v>
      </c>
      <c r="B897" s="280">
        <f>+VLOOKUP($A897,Cetes!$A$19:$M$1126,4,FALSE)/100</f>
        <v>7.6761929999999992E-2</v>
      </c>
      <c r="C897" s="280">
        <f>+VLOOKUP($A897,Cetes!$A$19:$M$1126,7,FALSE)/100</f>
        <v>7.8895460000000001E-2</v>
      </c>
      <c r="D897" s="280">
        <f>+VLOOKUP($A897,Cetes!$A$19:$M$1126,10,FALSE)/100</f>
        <v>8.0299999999999996E-2</v>
      </c>
      <c r="E897" s="280">
        <f>+VLOOKUP($A897,Cetes!$A$19:$M$1126,13,FALSE)/100</f>
        <v>8.1783789999999995E-2</v>
      </c>
      <c r="F897" s="280">
        <f t="shared" si="53"/>
        <v>-2.3782000000001358E-4</v>
      </c>
      <c r="G897" s="280">
        <f t="shared" si="54"/>
        <v>-1.0280999999999485E-4</v>
      </c>
      <c r="H897" s="280">
        <f t="shared" si="55"/>
        <v>3.0010999999999233E-4</v>
      </c>
      <c r="I897" s="280">
        <f t="shared" si="56"/>
        <v>2.837899999999921E-4</v>
      </c>
    </row>
    <row r="898" spans="1:9" x14ac:dyDescent="0.25">
      <c r="A898" s="1">
        <f>+'Ejercicio 8'!B911</f>
        <v>43306</v>
      </c>
      <c r="B898" s="280">
        <f>+VLOOKUP($A898,Cetes!$A$19:$M$1126,4,FALSE)/100</f>
        <v>7.671066E-2</v>
      </c>
      <c r="C898" s="280">
        <f>+VLOOKUP($A898,Cetes!$A$19:$M$1126,7,FALSE)/100</f>
        <v>7.8700640000000002E-2</v>
      </c>
      <c r="D898" s="280">
        <f>+VLOOKUP($A898,Cetes!$A$19:$M$1126,10,FALSE)/100</f>
        <v>8.0299949999999995E-2</v>
      </c>
      <c r="E898" s="280">
        <f>+VLOOKUP($A898,Cetes!$A$19:$M$1126,13,FALSE)/100</f>
        <v>8.1700019999999998E-2</v>
      </c>
      <c r="F898" s="280">
        <f t="shared" si="53"/>
        <v>-5.1269999999992155E-5</v>
      </c>
      <c r="G898" s="280">
        <f t="shared" si="54"/>
        <v>-1.9481999999999833E-4</v>
      </c>
      <c r="H898" s="280">
        <f t="shared" si="55"/>
        <v>-5.0000000001437783E-8</v>
      </c>
      <c r="I898" s="280">
        <f t="shared" si="56"/>
        <v>-8.3769999999996902E-5</v>
      </c>
    </row>
    <row r="899" spans="1:9" x14ac:dyDescent="0.25">
      <c r="A899" s="1">
        <f>+'Ejercicio 8'!B912</f>
        <v>43307</v>
      </c>
      <c r="B899" s="280">
        <f>+VLOOKUP($A899,Cetes!$A$19:$M$1126,4,FALSE)/100</f>
        <v>7.7520019999999995E-2</v>
      </c>
      <c r="C899" s="280">
        <f>+VLOOKUP($A899,Cetes!$A$19:$M$1126,7,FALSE)/100</f>
        <v>7.8900100000000001E-2</v>
      </c>
      <c r="D899" s="280">
        <f>+VLOOKUP($A899,Cetes!$A$19:$M$1126,10,FALSE)/100</f>
        <v>8.0100019999999994E-2</v>
      </c>
      <c r="E899" s="280">
        <f>+VLOOKUP($A899,Cetes!$A$19:$M$1126,13,FALSE)/100</f>
        <v>8.1405919999999993E-2</v>
      </c>
      <c r="F899" s="280">
        <f t="shared" si="53"/>
        <v>8.0935999999999508E-4</v>
      </c>
      <c r="G899" s="280">
        <f t="shared" si="54"/>
        <v>1.9945999999999853E-4</v>
      </c>
      <c r="H899" s="280">
        <f t="shared" si="55"/>
        <v>-1.9993000000000094E-4</v>
      </c>
      <c r="I899" s="280">
        <f t="shared" si="56"/>
        <v>-2.9410000000000547E-4</v>
      </c>
    </row>
    <row r="900" spans="1:9" x14ac:dyDescent="0.25">
      <c r="A900" s="1">
        <f>+'Ejercicio 8'!B913</f>
        <v>43308</v>
      </c>
      <c r="B900" s="280">
        <f>+VLOOKUP($A900,Cetes!$A$19:$M$1126,4,FALSE)/100</f>
        <v>7.7582150000000002E-2</v>
      </c>
      <c r="C900" s="280">
        <f>+VLOOKUP($A900,Cetes!$A$19:$M$1126,7,FALSE)/100</f>
        <v>7.8900209999999998E-2</v>
      </c>
      <c r="D900" s="280">
        <f>+VLOOKUP($A900,Cetes!$A$19:$M$1126,10,FALSE)/100</f>
        <v>8.0099970000000006E-2</v>
      </c>
      <c r="E900" s="280">
        <f>+VLOOKUP($A900,Cetes!$A$19:$M$1126,13,FALSE)/100</f>
        <v>8.1498779999999993E-2</v>
      </c>
      <c r="F900" s="280">
        <f t="shared" si="53"/>
        <v>6.2130000000007457E-5</v>
      </c>
      <c r="G900" s="280">
        <f t="shared" si="54"/>
        <v>1.0999999999761201E-7</v>
      </c>
      <c r="H900" s="280">
        <f t="shared" si="55"/>
        <v>-4.9999999987559995E-8</v>
      </c>
      <c r="I900" s="280">
        <f t="shared" si="56"/>
        <v>9.2860000000000165E-5</v>
      </c>
    </row>
    <row r="901" spans="1:9" x14ac:dyDescent="0.25">
      <c r="A901" s="1">
        <f>+'Ejercicio 8'!B914</f>
        <v>43311</v>
      </c>
      <c r="B901" s="280">
        <f>+VLOOKUP($A901,Cetes!$A$19:$M$1126,4,FALSE)/100</f>
        <v>7.7599879999999996E-2</v>
      </c>
      <c r="C901" s="280">
        <f>+VLOOKUP($A901,Cetes!$A$19:$M$1126,7,FALSE)/100</f>
        <v>7.8903730000000005E-2</v>
      </c>
      <c r="D901" s="280">
        <f>+VLOOKUP($A901,Cetes!$A$19:$M$1126,10,FALSE)/100</f>
        <v>7.9954720000000007E-2</v>
      </c>
      <c r="E901" s="280">
        <f>+VLOOKUP($A901,Cetes!$A$19:$M$1126,13,FALSE)/100</f>
        <v>8.1487000000000004E-2</v>
      </c>
      <c r="F901" s="280">
        <f t="shared" si="53"/>
        <v>1.7729999999993584E-5</v>
      </c>
      <c r="G901" s="280">
        <f t="shared" si="54"/>
        <v>3.520000000006851E-6</v>
      </c>
      <c r="H901" s="280">
        <f t="shared" si="55"/>
        <v>-1.4524999999999955E-4</v>
      </c>
      <c r="I901" s="280">
        <f t="shared" si="56"/>
        <v>-1.1779999999989021E-5</v>
      </c>
    </row>
    <row r="902" spans="1:9" x14ac:dyDescent="0.25">
      <c r="A902" s="1">
        <f>+'Ejercicio 8'!B915</f>
        <v>43312</v>
      </c>
      <c r="B902" s="280">
        <f>+VLOOKUP($A902,Cetes!$A$19:$M$1126,4,FALSE)/100</f>
        <v>7.7651860000000003E-2</v>
      </c>
      <c r="C902" s="280">
        <f>+VLOOKUP($A902,Cetes!$A$19:$M$1126,7,FALSE)/100</f>
        <v>7.892718E-2</v>
      </c>
      <c r="D902" s="280">
        <f>+VLOOKUP($A902,Cetes!$A$19:$M$1126,10,FALSE)/100</f>
        <v>7.9977950000000006E-2</v>
      </c>
      <c r="E902" s="280">
        <f>+VLOOKUP($A902,Cetes!$A$19:$M$1126,13,FALSE)/100</f>
        <v>8.1450080000000008E-2</v>
      </c>
      <c r="F902" s="280">
        <f t="shared" ref="F902:F965" si="57">+B902-B901</f>
        <v>5.1980000000007021E-5</v>
      </c>
      <c r="G902" s="280">
        <f t="shared" ref="G902:G965" si="58">+C902-C901</f>
        <v>2.3449999999994309E-5</v>
      </c>
      <c r="H902" s="280">
        <f t="shared" ref="H902:H965" si="59">+D902-D901</f>
        <v>2.3229999999999085E-5</v>
      </c>
      <c r="I902" s="280">
        <f t="shared" ref="I902:I965" si="60">+E902-E901</f>
        <v>-3.6919999999995845E-5</v>
      </c>
    </row>
    <row r="903" spans="1:9" x14ac:dyDescent="0.25">
      <c r="A903" s="1">
        <f>+'Ejercicio 8'!B916</f>
        <v>43313</v>
      </c>
      <c r="B903" s="280">
        <f>+VLOOKUP($A903,Cetes!$A$19:$M$1126,4,FALSE)/100</f>
        <v>7.7726539999999997E-2</v>
      </c>
      <c r="C903" s="280">
        <f>+VLOOKUP($A903,Cetes!$A$19:$M$1126,7,FALSE)/100</f>
        <v>7.8929150000000003E-2</v>
      </c>
      <c r="D903" s="280">
        <f>+VLOOKUP($A903,Cetes!$A$19:$M$1126,10,FALSE)/100</f>
        <v>8.0068370000000014E-2</v>
      </c>
      <c r="E903" s="280">
        <f>+VLOOKUP($A903,Cetes!$A$19:$M$1126,13,FALSE)/100</f>
        <v>8.1491369999999994E-2</v>
      </c>
      <c r="F903" s="280">
        <f t="shared" si="57"/>
        <v>7.467999999999364E-5</v>
      </c>
      <c r="G903" s="280">
        <f t="shared" si="58"/>
        <v>1.9700000000039131E-6</v>
      </c>
      <c r="H903" s="280">
        <f t="shared" si="59"/>
        <v>9.0420000000007716E-5</v>
      </c>
      <c r="I903" s="280">
        <f t="shared" si="60"/>
        <v>4.1289999999985505E-5</v>
      </c>
    </row>
    <row r="904" spans="1:9" x14ac:dyDescent="0.25">
      <c r="A904" s="1">
        <f>+'Ejercicio 8'!B917</f>
        <v>43314</v>
      </c>
      <c r="B904" s="280">
        <f>+VLOOKUP($A904,Cetes!$A$19:$M$1126,4,FALSE)/100</f>
        <v>7.8036640000000004E-2</v>
      </c>
      <c r="C904" s="280">
        <f>+VLOOKUP($A904,Cetes!$A$19:$M$1126,7,FALSE)/100</f>
        <v>7.8408779999999997E-2</v>
      </c>
      <c r="D904" s="280">
        <f>+VLOOKUP($A904,Cetes!$A$19:$M$1126,10,FALSE)/100</f>
        <v>7.9425280000000001E-2</v>
      </c>
      <c r="E904" s="280">
        <f>+VLOOKUP($A904,Cetes!$A$19:$M$1126,13,FALSE)/100</f>
        <v>8.0818739999999986E-2</v>
      </c>
      <c r="F904" s="280">
        <f t="shared" si="57"/>
        <v>3.1010000000000759E-4</v>
      </c>
      <c r="G904" s="280">
        <f t="shared" si="58"/>
        <v>-5.2037000000000611E-4</v>
      </c>
      <c r="H904" s="280">
        <f t="shared" si="59"/>
        <v>-6.4309000000001282E-4</v>
      </c>
      <c r="I904" s="280">
        <f t="shared" si="60"/>
        <v>-6.7263000000000739E-4</v>
      </c>
    </row>
    <row r="905" spans="1:9" x14ac:dyDescent="0.25">
      <c r="A905" s="1">
        <f>+'Ejercicio 8'!B918</f>
        <v>43315</v>
      </c>
      <c r="B905" s="280">
        <f>+VLOOKUP($A905,Cetes!$A$19:$M$1126,4,FALSE)/100</f>
        <v>7.8000319999999998E-2</v>
      </c>
      <c r="C905" s="280">
        <f>+VLOOKUP($A905,Cetes!$A$19:$M$1126,7,FALSE)/100</f>
        <v>7.8510099999999999E-2</v>
      </c>
      <c r="D905" s="280">
        <f>+VLOOKUP($A905,Cetes!$A$19:$M$1126,10,FALSE)/100</f>
        <v>7.9500059999999997E-2</v>
      </c>
      <c r="E905" s="280">
        <f>+VLOOKUP($A905,Cetes!$A$19:$M$1126,13,FALSE)/100</f>
        <v>8.0725450000000004E-2</v>
      </c>
      <c r="F905" s="280">
        <f t="shared" si="57"/>
        <v>-3.6320000000006347E-5</v>
      </c>
      <c r="G905" s="280">
        <f t="shared" si="58"/>
        <v>1.0132000000000196E-4</v>
      </c>
      <c r="H905" s="280">
        <f t="shared" si="59"/>
        <v>7.4779999999996516E-5</v>
      </c>
      <c r="I905" s="280">
        <f t="shared" si="60"/>
        <v>-9.3289999999981998E-5</v>
      </c>
    </row>
    <row r="906" spans="1:9" x14ac:dyDescent="0.25">
      <c r="A906" s="1">
        <f>+'Ejercicio 8'!B919</f>
        <v>43318</v>
      </c>
      <c r="B906" s="280">
        <f>+VLOOKUP($A906,Cetes!$A$19:$M$1126,4,FALSE)/100</f>
        <v>7.8171270000000001E-2</v>
      </c>
      <c r="C906" s="280">
        <f>+VLOOKUP($A906,Cetes!$A$19:$M$1126,7,FALSE)/100</f>
        <v>7.8606809999999999E-2</v>
      </c>
      <c r="D906" s="280">
        <f>+VLOOKUP($A906,Cetes!$A$19:$M$1126,10,FALSE)/100</f>
        <v>7.9492510000000002E-2</v>
      </c>
      <c r="E906" s="280">
        <f>+VLOOKUP($A906,Cetes!$A$19:$M$1126,13,FALSE)/100</f>
        <v>8.0630339999999995E-2</v>
      </c>
      <c r="F906" s="280">
        <f t="shared" si="57"/>
        <v>1.7095000000000304E-4</v>
      </c>
      <c r="G906" s="280">
        <f t="shared" si="58"/>
        <v>9.6709999999999852E-5</v>
      </c>
      <c r="H906" s="280">
        <f t="shared" si="59"/>
        <v>-7.5499999999950607E-6</v>
      </c>
      <c r="I906" s="280">
        <f t="shared" si="60"/>
        <v>-9.5110000000009354E-5</v>
      </c>
    </row>
    <row r="907" spans="1:9" x14ac:dyDescent="0.25">
      <c r="A907" s="1">
        <f>+'Ejercicio 8'!B920</f>
        <v>43319</v>
      </c>
      <c r="B907" s="280">
        <f>+VLOOKUP($A907,Cetes!$A$19:$M$1126,4,FALSE)/100</f>
        <v>7.7994899999999992E-2</v>
      </c>
      <c r="C907" s="280">
        <f>+VLOOKUP($A907,Cetes!$A$19:$M$1126,7,FALSE)/100</f>
        <v>7.8823320000000002E-2</v>
      </c>
      <c r="D907" s="280">
        <f>+VLOOKUP($A907,Cetes!$A$19:$M$1126,10,FALSE)/100</f>
        <v>7.9499909999999993E-2</v>
      </c>
      <c r="E907" s="280">
        <f>+VLOOKUP($A907,Cetes!$A$19:$M$1126,13,FALSE)/100</f>
        <v>8.0700040000000015E-2</v>
      </c>
      <c r="F907" s="280">
        <f t="shared" si="57"/>
        <v>-1.7637000000000902E-4</v>
      </c>
      <c r="G907" s="280">
        <f t="shared" si="58"/>
        <v>2.1651000000000309E-4</v>
      </c>
      <c r="H907" s="280">
        <f t="shared" si="59"/>
        <v>7.3999999999907473E-6</v>
      </c>
      <c r="I907" s="280">
        <f t="shared" si="60"/>
        <v>6.9700000000019746E-5</v>
      </c>
    </row>
    <row r="908" spans="1:9" x14ac:dyDescent="0.25">
      <c r="A908" s="1">
        <f>+'Ejercicio 8'!B921</f>
        <v>43320</v>
      </c>
      <c r="B908" s="280">
        <f>+VLOOKUP($A908,Cetes!$A$19:$M$1126,4,FALSE)/100</f>
        <v>7.7966079999999993E-2</v>
      </c>
      <c r="C908" s="280">
        <f>+VLOOKUP($A908,Cetes!$A$19:$M$1126,7,FALSE)/100</f>
        <v>7.8600890000000007E-2</v>
      </c>
      <c r="D908" s="280">
        <f>+VLOOKUP($A908,Cetes!$A$19:$M$1126,10,FALSE)/100</f>
        <v>7.9409129999999994E-2</v>
      </c>
      <c r="E908" s="280">
        <f>+VLOOKUP($A908,Cetes!$A$19:$M$1126,13,FALSE)/100</f>
        <v>8.0641010000000013E-2</v>
      </c>
      <c r="F908" s="280">
        <f t="shared" si="57"/>
        <v>-2.8819999999998847E-5</v>
      </c>
      <c r="G908" s="280">
        <f t="shared" si="58"/>
        <v>-2.2242999999999569E-4</v>
      </c>
      <c r="H908" s="280">
        <f t="shared" si="59"/>
        <v>-9.077999999999864E-5</v>
      </c>
      <c r="I908" s="280">
        <f t="shared" si="60"/>
        <v>-5.9030000000001581E-5</v>
      </c>
    </row>
    <row r="909" spans="1:9" x14ac:dyDescent="0.25">
      <c r="A909" s="1">
        <f>+'Ejercicio 8'!B922</f>
        <v>43321</v>
      </c>
      <c r="B909" s="280">
        <f>+VLOOKUP($A909,Cetes!$A$19:$M$1126,4,FALSE)/100</f>
        <v>7.7599399999999999E-2</v>
      </c>
      <c r="C909" s="280">
        <f>+VLOOKUP($A909,Cetes!$A$19:$M$1126,7,FALSE)/100</f>
        <v>7.8815330000000003E-2</v>
      </c>
      <c r="D909" s="280">
        <f>+VLOOKUP($A909,Cetes!$A$19:$M$1126,10,FALSE)/100</f>
        <v>7.9537940000000001E-2</v>
      </c>
      <c r="E909" s="280">
        <f>+VLOOKUP($A909,Cetes!$A$19:$M$1126,13,FALSE)/100</f>
        <v>8.080002E-2</v>
      </c>
      <c r="F909" s="280">
        <f t="shared" si="57"/>
        <v>-3.6667999999999423E-4</v>
      </c>
      <c r="G909" s="280">
        <f t="shared" si="58"/>
        <v>2.144399999999963E-4</v>
      </c>
      <c r="H909" s="280">
        <f t="shared" si="59"/>
        <v>1.2881000000000697E-4</v>
      </c>
      <c r="I909" s="280">
        <f t="shared" si="60"/>
        <v>1.5900999999998722E-4</v>
      </c>
    </row>
    <row r="910" spans="1:9" x14ac:dyDescent="0.25">
      <c r="A910" s="1">
        <f>+'Ejercicio 8'!B923</f>
        <v>43322</v>
      </c>
      <c r="B910" s="280">
        <f>+VLOOKUP($A910,Cetes!$A$19:$M$1126,4,FALSE)/100</f>
        <v>7.7683310000000005E-2</v>
      </c>
      <c r="C910" s="280">
        <f>+VLOOKUP($A910,Cetes!$A$19:$M$1126,7,FALSE)/100</f>
        <v>7.8918089999999996E-2</v>
      </c>
      <c r="D910" s="280">
        <f>+VLOOKUP($A910,Cetes!$A$19:$M$1126,10,FALSE)/100</f>
        <v>7.9700019999999996E-2</v>
      </c>
      <c r="E910" s="280">
        <f>+VLOOKUP($A910,Cetes!$A$19:$M$1126,13,FALSE)/100</f>
        <v>8.1291759999999991E-2</v>
      </c>
      <c r="F910" s="280">
        <f t="shared" si="57"/>
        <v>8.3910000000006479E-5</v>
      </c>
      <c r="G910" s="280">
        <f t="shared" si="58"/>
        <v>1.0275999999999341E-4</v>
      </c>
      <c r="H910" s="280">
        <f t="shared" si="59"/>
        <v>1.6207999999999501E-4</v>
      </c>
      <c r="I910" s="280">
        <f t="shared" si="60"/>
        <v>4.9173999999999052E-4</v>
      </c>
    </row>
    <row r="911" spans="1:9" x14ac:dyDescent="0.25">
      <c r="A911" s="1">
        <f>+'Ejercicio 8'!B924</f>
        <v>43325</v>
      </c>
      <c r="B911" s="280">
        <f>+VLOOKUP($A911,Cetes!$A$19:$M$1126,4,FALSE)/100</f>
        <v>7.7399830000000003E-2</v>
      </c>
      <c r="C911" s="280">
        <f>+VLOOKUP($A911,Cetes!$A$19:$M$1126,7,FALSE)/100</f>
        <v>7.9085509999999998E-2</v>
      </c>
      <c r="D911" s="280">
        <f>+VLOOKUP($A911,Cetes!$A$19:$M$1126,10,FALSE)/100</f>
        <v>7.9476680000000008E-2</v>
      </c>
      <c r="E911" s="280">
        <f>+VLOOKUP($A911,Cetes!$A$19:$M$1126,13,FALSE)/100</f>
        <v>8.1510809999999989E-2</v>
      </c>
      <c r="F911" s="280">
        <f t="shared" si="57"/>
        <v>-2.8348000000000262E-4</v>
      </c>
      <c r="G911" s="280">
        <f t="shared" si="58"/>
        <v>1.6742000000000146E-4</v>
      </c>
      <c r="H911" s="280">
        <f t="shared" si="59"/>
        <v>-2.2333999999998855E-4</v>
      </c>
      <c r="I911" s="280">
        <f t="shared" si="60"/>
        <v>2.1904999999999841E-4</v>
      </c>
    </row>
    <row r="912" spans="1:9" x14ac:dyDescent="0.25">
      <c r="A912" s="1">
        <f>+'Ejercicio 8'!B925</f>
        <v>43326</v>
      </c>
      <c r="B912" s="280">
        <f>+VLOOKUP($A912,Cetes!$A$19:$M$1126,4,FALSE)/100</f>
        <v>7.7351509999999998E-2</v>
      </c>
      <c r="C912" s="280">
        <f>+VLOOKUP($A912,Cetes!$A$19:$M$1126,7,FALSE)/100</f>
        <v>7.8944120000000007E-2</v>
      </c>
      <c r="D912" s="280">
        <f>+VLOOKUP($A912,Cetes!$A$19:$M$1126,10,FALSE)/100</f>
        <v>7.9531260000000006E-2</v>
      </c>
      <c r="E912" s="280">
        <f>+VLOOKUP($A912,Cetes!$A$19:$M$1126,13,FALSE)/100</f>
        <v>8.1509739999999997E-2</v>
      </c>
      <c r="F912" s="280">
        <f t="shared" si="57"/>
        <v>-4.832000000000447E-5</v>
      </c>
      <c r="G912" s="280">
        <f t="shared" si="58"/>
        <v>-1.4138999999999124E-4</v>
      </c>
      <c r="H912" s="280">
        <f t="shared" si="59"/>
        <v>5.4579999999998519E-5</v>
      </c>
      <c r="I912" s="280">
        <f t="shared" si="60"/>
        <v>-1.0699999999919108E-6</v>
      </c>
    </row>
    <row r="913" spans="1:9" x14ac:dyDescent="0.25">
      <c r="A913" s="1">
        <f>+'Ejercicio 8'!B926</f>
        <v>43327</v>
      </c>
      <c r="B913" s="280">
        <f>+VLOOKUP($A913,Cetes!$A$19:$M$1126,4,FALSE)/100</f>
        <v>7.7399460000000003E-2</v>
      </c>
      <c r="C913" s="280">
        <f>+VLOOKUP($A913,Cetes!$A$19:$M$1126,7,FALSE)/100</f>
        <v>7.8916399999999998E-2</v>
      </c>
      <c r="D913" s="280">
        <f>+VLOOKUP($A913,Cetes!$A$19:$M$1126,10,FALSE)/100</f>
        <v>7.9807879999999998E-2</v>
      </c>
      <c r="E913" s="280">
        <f>+VLOOKUP($A913,Cetes!$A$19:$M$1126,13,FALSE)/100</f>
        <v>8.2300059999999994E-2</v>
      </c>
      <c r="F913" s="280">
        <f t="shared" si="57"/>
        <v>4.7950000000004933E-5</v>
      </c>
      <c r="G913" s="280">
        <f t="shared" si="58"/>
        <v>-2.7720000000008849E-5</v>
      </c>
      <c r="H913" s="280">
        <f t="shared" si="59"/>
        <v>2.7661999999999132E-4</v>
      </c>
      <c r="I913" s="280">
        <f t="shared" si="60"/>
        <v>7.9031999999999714E-4</v>
      </c>
    </row>
    <row r="914" spans="1:9" x14ac:dyDescent="0.25">
      <c r="A914" s="1">
        <f>+'Ejercicio 8'!B927</f>
        <v>43328</v>
      </c>
      <c r="B914" s="280">
        <f>+VLOOKUP($A914,Cetes!$A$19:$M$1126,4,FALSE)/100</f>
        <v>7.7263680000000001E-2</v>
      </c>
      <c r="C914" s="280">
        <f>+VLOOKUP($A914,Cetes!$A$19:$M$1126,7,FALSE)/100</f>
        <v>7.8989000000000004E-2</v>
      </c>
      <c r="D914" s="280">
        <f>+VLOOKUP($A914,Cetes!$A$19:$M$1126,10,FALSE)/100</f>
        <v>8.0817689999999998E-2</v>
      </c>
      <c r="E914" s="280">
        <f>+VLOOKUP($A914,Cetes!$A$19:$M$1126,13,FALSE)/100</f>
        <v>8.2190020000000003E-2</v>
      </c>
      <c r="F914" s="280">
        <f t="shared" si="57"/>
        <v>-1.3578000000000201E-4</v>
      </c>
      <c r="G914" s="280">
        <f t="shared" si="58"/>
        <v>7.2600000000005993E-5</v>
      </c>
      <c r="H914" s="280">
        <f t="shared" si="59"/>
        <v>1.0098099999999999E-3</v>
      </c>
      <c r="I914" s="280">
        <f t="shared" si="60"/>
        <v>-1.1003999999999181E-4</v>
      </c>
    </row>
    <row r="915" spans="1:9" x14ac:dyDescent="0.25">
      <c r="A915" s="1">
        <f>+'Ejercicio 8'!B928</f>
        <v>43329</v>
      </c>
      <c r="B915" s="280">
        <f>+VLOOKUP($A915,Cetes!$A$19:$M$1126,4,FALSE)/100</f>
        <v>7.7166699999999991E-2</v>
      </c>
      <c r="C915" s="280">
        <f>+VLOOKUP($A915,Cetes!$A$19:$M$1126,7,FALSE)/100</f>
        <v>7.888690000000001E-2</v>
      </c>
      <c r="D915" s="280">
        <f>+VLOOKUP($A915,Cetes!$A$19:$M$1126,10,FALSE)/100</f>
        <v>8.0900099999999989E-2</v>
      </c>
      <c r="E915" s="280">
        <f>+VLOOKUP($A915,Cetes!$A$19:$M$1126,13,FALSE)/100</f>
        <v>8.2127850000000002E-2</v>
      </c>
      <c r="F915" s="280">
        <f t="shared" si="57"/>
        <v>-9.6980000000010391E-5</v>
      </c>
      <c r="G915" s="280">
        <f t="shared" si="58"/>
        <v>-1.0209999999999386E-4</v>
      </c>
      <c r="H915" s="280">
        <f t="shared" si="59"/>
        <v>8.2409999999991101E-5</v>
      </c>
      <c r="I915" s="280">
        <f t="shared" si="60"/>
        <v>-6.2170000000000281E-5</v>
      </c>
    </row>
    <row r="916" spans="1:9" x14ac:dyDescent="0.25">
      <c r="A916" s="1">
        <f>+'Ejercicio 8'!B929</f>
        <v>43332</v>
      </c>
      <c r="B916" s="280">
        <f>+VLOOKUP($A916,Cetes!$A$19:$M$1126,4,FALSE)/100</f>
        <v>7.713159E-2</v>
      </c>
      <c r="C916" s="280">
        <f>+VLOOKUP($A916,Cetes!$A$19:$M$1126,7,FALSE)/100</f>
        <v>7.8923919999999995E-2</v>
      </c>
      <c r="D916" s="280">
        <f>+VLOOKUP($A916,Cetes!$A$19:$M$1126,10,FALSE)/100</f>
        <v>8.0900099999999989E-2</v>
      </c>
      <c r="E916" s="280">
        <f>+VLOOKUP($A916,Cetes!$A$19:$M$1126,13,FALSE)/100</f>
        <v>8.2200059999999991E-2</v>
      </c>
      <c r="F916" s="280">
        <f t="shared" si="57"/>
        <v>-3.5109999999990982E-5</v>
      </c>
      <c r="G916" s="280">
        <f t="shared" si="58"/>
        <v>3.7019999999984843E-5</v>
      </c>
      <c r="H916" s="280">
        <f t="shared" si="59"/>
        <v>0</v>
      </c>
      <c r="I916" s="280">
        <f t="shared" si="60"/>
        <v>7.2209999999989227E-5</v>
      </c>
    </row>
    <row r="917" spans="1:9" x14ac:dyDescent="0.25">
      <c r="A917" s="1">
        <f>+'Ejercicio 8'!B930</f>
        <v>43333</v>
      </c>
      <c r="B917" s="280">
        <f>+VLOOKUP($A917,Cetes!$A$19:$M$1126,4,FALSE)/100</f>
        <v>7.6902600000000002E-2</v>
      </c>
      <c r="C917" s="280">
        <f>+VLOOKUP($A917,Cetes!$A$19:$M$1126,7,FALSE)/100</f>
        <v>7.8799859999999999E-2</v>
      </c>
      <c r="D917" s="280">
        <f>+VLOOKUP($A917,Cetes!$A$19:$M$1126,10,FALSE)/100</f>
        <v>8.0700049999999995E-2</v>
      </c>
      <c r="E917" s="280">
        <f>+VLOOKUP($A917,Cetes!$A$19:$M$1126,13,FALSE)/100</f>
        <v>8.1799490000000002E-2</v>
      </c>
      <c r="F917" s="280">
        <f t="shared" si="57"/>
        <v>-2.2898999999999836E-4</v>
      </c>
      <c r="G917" s="280">
        <f t="shared" si="58"/>
        <v>-1.2405999999999529E-4</v>
      </c>
      <c r="H917" s="280">
        <f t="shared" si="59"/>
        <v>-2.0004999999999329E-4</v>
      </c>
      <c r="I917" s="280">
        <f t="shared" si="60"/>
        <v>-4.0056999999998899E-4</v>
      </c>
    </row>
    <row r="918" spans="1:9" x14ac:dyDescent="0.25">
      <c r="A918" s="1">
        <f>+'Ejercicio 8'!B931</f>
        <v>43334</v>
      </c>
      <c r="B918" s="280">
        <f>+VLOOKUP($A918,Cetes!$A$19:$M$1126,4,FALSE)/100</f>
        <v>7.6737089999999994E-2</v>
      </c>
      <c r="C918" s="280">
        <f>+VLOOKUP($A918,Cetes!$A$19:$M$1126,7,FALSE)/100</f>
        <v>7.8799950000000007E-2</v>
      </c>
      <c r="D918" s="280">
        <f>+VLOOKUP($A918,Cetes!$A$19:$M$1126,10,FALSE)/100</f>
        <v>8.0257090000000003E-2</v>
      </c>
      <c r="E918" s="280">
        <f>+VLOOKUP($A918,Cetes!$A$19:$M$1126,13,FALSE)/100</f>
        <v>8.113875999999999E-2</v>
      </c>
      <c r="F918" s="280">
        <f t="shared" si="57"/>
        <v>-1.655100000000076E-4</v>
      </c>
      <c r="G918" s="280">
        <f t="shared" si="58"/>
        <v>9.0000000008139125E-8</v>
      </c>
      <c r="H918" s="280">
        <f t="shared" si="59"/>
        <v>-4.4295999999999225E-4</v>
      </c>
      <c r="I918" s="280">
        <f t="shared" si="60"/>
        <v>-6.6073000000001214E-4</v>
      </c>
    </row>
    <row r="919" spans="1:9" x14ac:dyDescent="0.25">
      <c r="A919" s="1">
        <f>+'Ejercicio 8'!B932</f>
        <v>43335</v>
      </c>
      <c r="B919" s="280">
        <f>+VLOOKUP($A919,Cetes!$A$19:$M$1126,4,FALSE)/100</f>
        <v>7.7198619999999996E-2</v>
      </c>
      <c r="C919" s="280">
        <f>+VLOOKUP($A919,Cetes!$A$19:$M$1126,7,FALSE)/100</f>
        <v>7.8920270000000001E-2</v>
      </c>
      <c r="D919" s="280">
        <f>+VLOOKUP($A919,Cetes!$A$19:$M$1126,10,FALSE)/100</f>
        <v>8.0302100000000001E-2</v>
      </c>
      <c r="E919" s="280">
        <f>+VLOOKUP($A919,Cetes!$A$19:$M$1126,13,FALSE)/100</f>
        <v>8.1207949999999987E-2</v>
      </c>
      <c r="F919" s="280">
        <f t="shared" si="57"/>
        <v>4.6153000000000166E-4</v>
      </c>
      <c r="G919" s="280">
        <f t="shared" si="58"/>
        <v>1.2031999999999321E-4</v>
      </c>
      <c r="H919" s="280">
        <f t="shared" si="59"/>
        <v>4.5009999999998107E-5</v>
      </c>
      <c r="I919" s="280">
        <f t="shared" si="60"/>
        <v>6.9189999999996754E-5</v>
      </c>
    </row>
    <row r="920" spans="1:9" x14ac:dyDescent="0.25">
      <c r="A920" s="1">
        <f>+'Ejercicio 8'!B933</f>
        <v>43336</v>
      </c>
      <c r="B920" s="280">
        <f>+VLOOKUP($A920,Cetes!$A$19:$M$1126,4,FALSE)/100</f>
        <v>7.6899639999999991E-2</v>
      </c>
      <c r="C920" s="280">
        <f>+VLOOKUP($A920,Cetes!$A$19:$M$1126,7,FALSE)/100</f>
        <v>7.8898540000000003E-2</v>
      </c>
      <c r="D920" s="280">
        <f>+VLOOKUP($A920,Cetes!$A$19:$M$1126,10,FALSE)/100</f>
        <v>8.0184350000000001E-2</v>
      </c>
      <c r="E920" s="280">
        <f>+VLOOKUP($A920,Cetes!$A$19:$M$1126,13,FALSE)/100</f>
        <v>8.1219129999999987E-2</v>
      </c>
      <c r="F920" s="280">
        <f t="shared" si="57"/>
        <v>-2.9898000000000424E-4</v>
      </c>
      <c r="G920" s="280">
        <f t="shared" si="58"/>
        <v>-2.1729999999997585E-5</v>
      </c>
      <c r="H920" s="280">
        <f t="shared" si="59"/>
        <v>-1.177499999999998E-4</v>
      </c>
      <c r="I920" s="280">
        <f t="shared" si="60"/>
        <v>1.1179999999999524E-5</v>
      </c>
    </row>
    <row r="921" spans="1:9" x14ac:dyDescent="0.25">
      <c r="A921" s="1">
        <f>+'Ejercicio 8'!B934</f>
        <v>43339</v>
      </c>
      <c r="B921" s="280">
        <f>+VLOOKUP($A921,Cetes!$A$19:$M$1126,4,FALSE)/100</f>
        <v>7.6601199999999994E-2</v>
      </c>
      <c r="C921" s="280">
        <f>+VLOOKUP($A921,Cetes!$A$19:$M$1126,7,FALSE)/100</f>
        <v>7.8870209999999996E-2</v>
      </c>
      <c r="D921" s="280">
        <f>+VLOOKUP($A921,Cetes!$A$19:$M$1126,10,FALSE)/100</f>
        <v>8.0115549999999994E-2</v>
      </c>
      <c r="E921" s="280">
        <f>+VLOOKUP($A921,Cetes!$A$19:$M$1126,13,FALSE)/100</f>
        <v>8.1200040000000001E-2</v>
      </c>
      <c r="F921" s="280">
        <f t="shared" si="57"/>
        <v>-2.9843999999999704E-4</v>
      </c>
      <c r="G921" s="280">
        <f t="shared" si="58"/>
        <v>-2.8330000000006961E-5</v>
      </c>
      <c r="H921" s="280">
        <f t="shared" si="59"/>
        <v>-6.8800000000007744E-5</v>
      </c>
      <c r="I921" s="280">
        <f t="shared" si="60"/>
        <v>-1.9089999999985507E-5</v>
      </c>
    </row>
    <row r="922" spans="1:9" x14ac:dyDescent="0.25">
      <c r="A922" s="1">
        <f>+'Ejercicio 8'!B935</f>
        <v>43340</v>
      </c>
      <c r="B922" s="280">
        <f>+VLOOKUP($A922,Cetes!$A$19:$M$1126,4,FALSE)/100</f>
        <v>7.6595959999999991E-2</v>
      </c>
      <c r="C922" s="280">
        <f>+VLOOKUP($A922,Cetes!$A$19:$M$1126,7,FALSE)/100</f>
        <v>7.8894149999999996E-2</v>
      </c>
      <c r="D922" s="280">
        <f>+VLOOKUP($A922,Cetes!$A$19:$M$1126,10,FALSE)/100</f>
        <v>8.0108180000000001E-2</v>
      </c>
      <c r="E922" s="280">
        <f>+VLOOKUP($A922,Cetes!$A$19:$M$1126,13,FALSE)/100</f>
        <v>8.1399969999999988E-2</v>
      </c>
      <c r="F922" s="280">
        <f t="shared" si="57"/>
        <v>-5.2400000000035751E-6</v>
      </c>
      <c r="G922" s="280">
        <f t="shared" si="58"/>
        <v>2.3940000000000072E-5</v>
      </c>
      <c r="H922" s="280">
        <f t="shared" si="59"/>
        <v>-7.3699999999926602E-6</v>
      </c>
      <c r="I922" s="280">
        <f t="shared" si="60"/>
        <v>1.9992999999998706E-4</v>
      </c>
    </row>
    <row r="923" spans="1:9" x14ac:dyDescent="0.25">
      <c r="A923" s="1">
        <f>+'Ejercicio 8'!B936</f>
        <v>43341</v>
      </c>
      <c r="B923" s="280">
        <f>+VLOOKUP($A923,Cetes!$A$19:$M$1126,4,FALSE)/100</f>
        <v>7.6666059999999994E-2</v>
      </c>
      <c r="C923" s="280">
        <f>+VLOOKUP($A923,Cetes!$A$19:$M$1126,7,FALSE)/100</f>
        <v>7.8841690000000006E-2</v>
      </c>
      <c r="D923" s="280">
        <f>+VLOOKUP($A923,Cetes!$A$19:$M$1126,10,FALSE)/100</f>
        <v>8.0018829999999999E-2</v>
      </c>
      <c r="E923" s="280">
        <f>+VLOOKUP($A923,Cetes!$A$19:$M$1126,13,FALSE)/100</f>
        <v>8.1359210000000001E-2</v>
      </c>
      <c r="F923" s="280">
        <f t="shared" si="57"/>
        <v>7.0100000000003493E-5</v>
      </c>
      <c r="G923" s="280">
        <f t="shared" si="58"/>
        <v>-5.2459999999990292E-5</v>
      </c>
      <c r="H923" s="280">
        <f t="shared" si="59"/>
        <v>-8.9350000000001928E-5</v>
      </c>
      <c r="I923" s="280">
        <f t="shared" si="60"/>
        <v>-4.0759999999986918E-5</v>
      </c>
    </row>
    <row r="924" spans="1:9" x14ac:dyDescent="0.25">
      <c r="A924" s="1">
        <f>+'Ejercicio 8'!B937</f>
        <v>43342</v>
      </c>
      <c r="B924" s="280">
        <f>+VLOOKUP($A924,Cetes!$A$19:$M$1126,4,FALSE)/100</f>
        <v>7.7112739999999999E-2</v>
      </c>
      <c r="C924" s="280">
        <f>+VLOOKUP($A924,Cetes!$A$19:$M$1126,7,FALSE)/100</f>
        <v>7.8889399999999998E-2</v>
      </c>
      <c r="D924" s="280">
        <f>+VLOOKUP($A924,Cetes!$A$19:$M$1126,10,FALSE)/100</f>
        <v>8.0282309999999996E-2</v>
      </c>
      <c r="E924" s="280">
        <f>+VLOOKUP($A924,Cetes!$A$19:$M$1126,13,FALSE)/100</f>
        <v>8.1303680000000003E-2</v>
      </c>
      <c r="F924" s="280">
        <f t="shared" si="57"/>
        <v>4.4668000000000485E-4</v>
      </c>
      <c r="G924" s="280">
        <f t="shared" si="58"/>
        <v>4.7709999999992481E-5</v>
      </c>
      <c r="H924" s="280">
        <f t="shared" si="59"/>
        <v>2.6347999999999649E-4</v>
      </c>
      <c r="I924" s="280">
        <f t="shared" si="60"/>
        <v>-5.5529999999998081E-5</v>
      </c>
    </row>
    <row r="925" spans="1:9" x14ac:dyDescent="0.25">
      <c r="A925" s="1">
        <f>+'Ejercicio 8'!B938</f>
        <v>43343</v>
      </c>
      <c r="B925" s="280">
        <f>+VLOOKUP($A925,Cetes!$A$19:$M$1126,4,FALSE)/100</f>
        <v>7.7062840000000007E-2</v>
      </c>
      <c r="C925" s="280">
        <f>+VLOOKUP($A925,Cetes!$A$19:$M$1126,7,FALSE)/100</f>
        <v>7.8983390000000001E-2</v>
      </c>
      <c r="D925" s="280">
        <f>+VLOOKUP($A925,Cetes!$A$19:$M$1126,10,FALSE)/100</f>
        <v>8.0200060000000004E-2</v>
      </c>
      <c r="E925" s="280">
        <f>+VLOOKUP($A925,Cetes!$A$19:$M$1126,13,FALSE)/100</f>
        <v>8.1224609999999989E-2</v>
      </c>
      <c r="F925" s="280">
        <f t="shared" si="57"/>
        <v>-4.9899999999991618E-5</v>
      </c>
      <c r="G925" s="280">
        <f t="shared" si="58"/>
        <v>9.3990000000002127E-5</v>
      </c>
      <c r="H925" s="280">
        <f t="shared" si="59"/>
        <v>-8.2249999999992052E-5</v>
      </c>
      <c r="I925" s="280">
        <f t="shared" si="60"/>
        <v>-7.9070000000014407E-5</v>
      </c>
    </row>
    <row r="926" spans="1:9" x14ac:dyDescent="0.25">
      <c r="A926" s="1">
        <f>+'Ejercicio 8'!B939</f>
        <v>43346</v>
      </c>
      <c r="B926" s="280">
        <f>+VLOOKUP($A926,Cetes!$A$19:$M$1126,4,FALSE)/100</f>
        <v>7.7120980000000006E-2</v>
      </c>
      <c r="C926" s="280">
        <f>+VLOOKUP($A926,Cetes!$A$19:$M$1126,7,FALSE)/100</f>
        <v>7.8899860000000002E-2</v>
      </c>
      <c r="D926" s="280">
        <f>+VLOOKUP($A926,Cetes!$A$19:$M$1126,10,FALSE)/100</f>
        <v>8.0152899999999999E-2</v>
      </c>
      <c r="E926" s="280">
        <f>+VLOOKUP($A926,Cetes!$A$19:$M$1126,13,FALSE)/100</f>
        <v>8.1204330000000005E-2</v>
      </c>
      <c r="F926" s="280">
        <f t="shared" si="57"/>
        <v>5.8139999999998193E-5</v>
      </c>
      <c r="G926" s="280">
        <f t="shared" si="58"/>
        <v>-8.3529999999998328E-5</v>
      </c>
      <c r="H926" s="280">
        <f t="shared" si="59"/>
        <v>-4.7160000000004421E-5</v>
      </c>
      <c r="I926" s="280">
        <f t="shared" si="60"/>
        <v>-2.0279999999983644E-5</v>
      </c>
    </row>
    <row r="927" spans="1:9" x14ac:dyDescent="0.25">
      <c r="A927" s="1">
        <f>+'Ejercicio 8'!B940</f>
        <v>43347</v>
      </c>
      <c r="B927" s="280">
        <f>+VLOOKUP($A927,Cetes!$A$19:$M$1126,4,FALSE)/100</f>
        <v>7.7000600000000002E-2</v>
      </c>
      <c r="C927" s="280">
        <f>+VLOOKUP($A927,Cetes!$A$19:$M$1126,7,FALSE)/100</f>
        <v>7.9185739999999991E-2</v>
      </c>
      <c r="D927" s="280">
        <f>+VLOOKUP($A927,Cetes!$A$19:$M$1126,10,FALSE)/100</f>
        <v>8.0899909999999992E-2</v>
      </c>
      <c r="E927" s="280">
        <f>+VLOOKUP($A927,Cetes!$A$19:$M$1126,13,FALSE)/100</f>
        <v>8.1590559999999993E-2</v>
      </c>
      <c r="F927" s="280">
        <f t="shared" si="57"/>
        <v>-1.2038000000000326E-4</v>
      </c>
      <c r="G927" s="280">
        <f t="shared" si="58"/>
        <v>2.8587999999998837E-4</v>
      </c>
      <c r="H927" s="280">
        <f t="shared" si="59"/>
        <v>7.470099999999924E-4</v>
      </c>
      <c r="I927" s="280">
        <f t="shared" si="60"/>
        <v>3.8622999999998742E-4</v>
      </c>
    </row>
    <row r="928" spans="1:9" x14ac:dyDescent="0.25">
      <c r="A928" s="1">
        <f>+'Ejercicio 8'!B941</f>
        <v>43348</v>
      </c>
      <c r="B928" s="280">
        <f>+VLOOKUP($A928,Cetes!$A$19:$M$1126,4,FALSE)/100</f>
        <v>7.6946860000000006E-2</v>
      </c>
      <c r="C928" s="280">
        <f>+VLOOKUP($A928,Cetes!$A$19:$M$1126,7,FALSE)/100</f>
        <v>7.9101419999999992E-2</v>
      </c>
      <c r="D928" s="280">
        <f>+VLOOKUP($A928,Cetes!$A$19:$M$1126,10,FALSE)/100</f>
        <v>8.0600000000000005E-2</v>
      </c>
      <c r="E928" s="280">
        <f>+VLOOKUP($A928,Cetes!$A$19:$M$1126,13,FALSE)/100</f>
        <v>8.1441719999999995E-2</v>
      </c>
      <c r="F928" s="280">
        <f t="shared" si="57"/>
        <v>-5.3739999999996568E-5</v>
      </c>
      <c r="G928" s="280">
        <f t="shared" si="58"/>
        <v>-8.431999999999884E-5</v>
      </c>
      <c r="H928" s="280">
        <f t="shared" si="59"/>
        <v>-2.9990999999998658E-4</v>
      </c>
      <c r="I928" s="280">
        <f t="shared" si="60"/>
        <v>-1.4883999999999731E-4</v>
      </c>
    </row>
    <row r="929" spans="1:9" x14ac:dyDescent="0.25">
      <c r="A929" s="1">
        <f>+'Ejercicio 8'!B942</f>
        <v>43349</v>
      </c>
      <c r="B929" s="280">
        <f>+VLOOKUP($A929,Cetes!$A$19:$M$1126,4,FALSE)/100</f>
        <v>7.671849E-2</v>
      </c>
      <c r="C929" s="280">
        <f>+VLOOKUP($A929,Cetes!$A$19:$M$1126,7,FALSE)/100</f>
        <v>7.9144160000000005E-2</v>
      </c>
      <c r="D929" s="280">
        <f>+VLOOKUP($A929,Cetes!$A$19:$M$1126,10,FALSE)/100</f>
        <v>8.0529100000000006E-2</v>
      </c>
      <c r="E929" s="280">
        <f>+VLOOKUP($A929,Cetes!$A$19:$M$1126,13,FALSE)/100</f>
        <v>8.1299940000000001E-2</v>
      </c>
      <c r="F929" s="280">
        <f t="shared" si="57"/>
        <v>-2.2837000000000551E-4</v>
      </c>
      <c r="G929" s="280">
        <f t="shared" si="58"/>
        <v>4.2740000000013323E-5</v>
      </c>
      <c r="H929" s="280">
        <f t="shared" si="59"/>
        <v>-7.0899999999998742E-5</v>
      </c>
      <c r="I929" s="280">
        <f t="shared" si="60"/>
        <v>-1.4177999999999413E-4</v>
      </c>
    </row>
    <row r="930" spans="1:9" x14ac:dyDescent="0.25">
      <c r="A930" s="1">
        <f>+'Ejercicio 8'!B943</f>
        <v>43350</v>
      </c>
      <c r="B930" s="280">
        <f>+VLOOKUP($A930,Cetes!$A$19:$M$1126,4,FALSE)/100</f>
        <v>7.7014289999999999E-2</v>
      </c>
      <c r="C930" s="280">
        <f>+VLOOKUP($A930,Cetes!$A$19:$M$1126,7,FALSE)/100</f>
        <v>7.924921E-2</v>
      </c>
      <c r="D930" s="280">
        <f>+VLOOKUP($A930,Cetes!$A$19:$M$1126,10,FALSE)/100</f>
        <v>8.0697939999999996E-2</v>
      </c>
      <c r="E930" s="280">
        <f>+VLOOKUP($A930,Cetes!$A$19:$M$1126,13,FALSE)/100</f>
        <v>8.1519530000000007E-2</v>
      </c>
      <c r="F930" s="280">
        <f t="shared" si="57"/>
        <v>2.9579999999999884E-4</v>
      </c>
      <c r="G930" s="280">
        <f t="shared" si="58"/>
        <v>1.0504999999999542E-4</v>
      </c>
      <c r="H930" s="280">
        <f t="shared" si="59"/>
        <v>1.6883999999998955E-4</v>
      </c>
      <c r="I930" s="280">
        <f t="shared" si="60"/>
        <v>2.1959000000000561E-4</v>
      </c>
    </row>
    <row r="931" spans="1:9" x14ac:dyDescent="0.25">
      <c r="A931" s="1">
        <f>+'Ejercicio 8'!B944</f>
        <v>43353</v>
      </c>
      <c r="B931" s="280">
        <f>+VLOOKUP($A931,Cetes!$A$19:$M$1126,4,FALSE)/100</f>
        <v>7.7089160000000004E-2</v>
      </c>
      <c r="C931" s="280">
        <f>+VLOOKUP($A931,Cetes!$A$19:$M$1126,7,FALSE)/100</f>
        <v>7.9299969999999997E-2</v>
      </c>
      <c r="D931" s="280">
        <f>+VLOOKUP($A931,Cetes!$A$19:$M$1126,10,FALSE)/100</f>
        <v>8.1065120000000004E-2</v>
      </c>
      <c r="E931" s="280">
        <f>+VLOOKUP($A931,Cetes!$A$19:$M$1126,13,FALSE)/100</f>
        <v>8.2002649999999996E-2</v>
      </c>
      <c r="F931" s="280">
        <f t="shared" si="57"/>
        <v>7.4870000000004655E-5</v>
      </c>
      <c r="G931" s="280">
        <f t="shared" si="58"/>
        <v>5.0759999999996919E-5</v>
      </c>
      <c r="H931" s="280">
        <f t="shared" si="59"/>
        <v>3.6718000000000861E-4</v>
      </c>
      <c r="I931" s="280">
        <f t="shared" si="60"/>
        <v>4.8311999999998967E-4</v>
      </c>
    </row>
    <row r="932" spans="1:9" x14ac:dyDescent="0.25">
      <c r="A932" s="1">
        <f>+'Ejercicio 8'!B945</f>
        <v>43354</v>
      </c>
      <c r="B932" s="280">
        <f>+VLOOKUP($A932,Cetes!$A$19:$M$1126,4,FALSE)/100</f>
        <v>7.6573840000000004E-2</v>
      </c>
      <c r="C932" s="280">
        <f>+VLOOKUP($A932,Cetes!$A$19:$M$1126,7,FALSE)/100</f>
        <v>7.9000180000000003E-2</v>
      </c>
      <c r="D932" s="280">
        <f>+VLOOKUP($A932,Cetes!$A$19:$M$1126,10,FALSE)/100</f>
        <v>8.1049450000000009E-2</v>
      </c>
      <c r="E932" s="280">
        <f>+VLOOKUP($A932,Cetes!$A$19:$M$1126,13,FALSE)/100</f>
        <v>8.2200059999999991E-2</v>
      </c>
      <c r="F932" s="280">
        <f t="shared" si="57"/>
        <v>-5.1531999999999967E-4</v>
      </c>
      <c r="G932" s="280">
        <f t="shared" si="58"/>
        <v>-2.9978999999999423E-4</v>
      </c>
      <c r="H932" s="280">
        <f t="shared" si="59"/>
        <v>-1.566999999999541E-5</v>
      </c>
      <c r="I932" s="280">
        <f t="shared" si="60"/>
        <v>1.9740999999999509E-4</v>
      </c>
    </row>
    <row r="933" spans="1:9" x14ac:dyDescent="0.25">
      <c r="A933" s="1">
        <f>+'Ejercicio 8'!B946</f>
        <v>43355</v>
      </c>
      <c r="B933" s="280">
        <f>+VLOOKUP($A933,Cetes!$A$19:$M$1126,4,FALSE)/100</f>
        <v>7.6588429999999999E-2</v>
      </c>
      <c r="C933" s="280">
        <f>+VLOOKUP($A933,Cetes!$A$19:$M$1126,7,FALSE)/100</f>
        <v>7.8905420000000004E-2</v>
      </c>
      <c r="D933" s="280">
        <f>+VLOOKUP($A933,Cetes!$A$19:$M$1126,10,FALSE)/100</f>
        <v>8.0711829999999998E-2</v>
      </c>
      <c r="E933" s="280">
        <f>+VLOOKUP($A933,Cetes!$A$19:$M$1126,13,FALSE)/100</f>
        <v>8.183175999999999E-2</v>
      </c>
      <c r="F933" s="280">
        <f t="shared" si="57"/>
        <v>1.4589999999994885E-5</v>
      </c>
      <c r="G933" s="280">
        <f t="shared" si="58"/>
        <v>-9.4759999999999289E-5</v>
      </c>
      <c r="H933" s="280">
        <f t="shared" si="59"/>
        <v>-3.3762000000001069E-4</v>
      </c>
      <c r="I933" s="280">
        <f t="shared" si="60"/>
        <v>-3.6830000000000196E-4</v>
      </c>
    </row>
    <row r="934" spans="1:9" x14ac:dyDescent="0.25">
      <c r="A934" s="1">
        <f>+'Ejercicio 8'!B947</f>
        <v>43356</v>
      </c>
      <c r="B934" s="280">
        <f>+VLOOKUP($A934,Cetes!$A$19:$M$1126,4,FALSE)/100</f>
        <v>7.6836890000000005E-2</v>
      </c>
      <c r="C934" s="280">
        <f>+VLOOKUP($A934,Cetes!$A$19:$M$1126,7,FALSE)/100</f>
        <v>7.8700099999999995E-2</v>
      </c>
      <c r="D934" s="280">
        <f>+VLOOKUP($A934,Cetes!$A$19:$M$1126,10,FALSE)/100</f>
        <v>8.0700049999999995E-2</v>
      </c>
      <c r="E934" s="280">
        <f>+VLOOKUP($A934,Cetes!$A$19:$M$1126,13,FALSE)/100</f>
        <v>8.178713E-2</v>
      </c>
      <c r="F934" s="280">
        <f t="shared" si="57"/>
        <v>2.484600000000059E-4</v>
      </c>
      <c r="G934" s="280">
        <f t="shared" si="58"/>
        <v>-2.0532000000000883E-4</v>
      </c>
      <c r="H934" s="280">
        <f t="shared" si="59"/>
        <v>-1.1780000000002899E-5</v>
      </c>
      <c r="I934" s="280">
        <f t="shared" si="60"/>
        <v>-4.4629999999989955E-5</v>
      </c>
    </row>
    <row r="935" spans="1:9" x14ac:dyDescent="0.25">
      <c r="A935" s="1">
        <f>+'Ejercicio 8'!B948</f>
        <v>43357</v>
      </c>
      <c r="B935" s="280">
        <f>+VLOOKUP($A935,Cetes!$A$19:$M$1126,4,FALSE)/100</f>
        <v>7.6969780000000002E-2</v>
      </c>
      <c r="C935" s="280">
        <f>+VLOOKUP($A935,Cetes!$A$19:$M$1126,7,FALSE)/100</f>
        <v>7.9058679999999992E-2</v>
      </c>
      <c r="D935" s="280">
        <f>+VLOOKUP($A935,Cetes!$A$19:$M$1126,10,FALSE)/100</f>
        <v>8.0716590000000005E-2</v>
      </c>
      <c r="E935" s="280">
        <f>+VLOOKUP($A935,Cetes!$A$19:$M$1126,13,FALSE)/100</f>
        <v>8.180055E-2</v>
      </c>
      <c r="F935" s="280">
        <f t="shared" si="57"/>
        <v>1.3288999999999662E-4</v>
      </c>
      <c r="G935" s="280">
        <f t="shared" si="58"/>
        <v>3.5857999999999723E-4</v>
      </c>
      <c r="H935" s="280">
        <f t="shared" si="59"/>
        <v>1.6540000000009325E-5</v>
      </c>
      <c r="I935" s="280">
        <f t="shared" si="60"/>
        <v>1.3420000000000099E-5</v>
      </c>
    </row>
    <row r="936" spans="1:9" x14ac:dyDescent="0.25">
      <c r="A936" s="1">
        <f>+'Ejercicio 8'!B949</f>
        <v>43360</v>
      </c>
      <c r="B936" s="280">
        <f>+VLOOKUP($A936,Cetes!$A$19:$M$1126,4,FALSE)/100</f>
        <v>7.6770920000000006E-2</v>
      </c>
      <c r="C936" s="280">
        <f>+VLOOKUP($A936,Cetes!$A$19:$M$1126,7,FALSE)/100</f>
        <v>7.9157710000000006E-2</v>
      </c>
      <c r="D936" s="280">
        <f>+VLOOKUP($A936,Cetes!$A$19:$M$1126,10,FALSE)/100</f>
        <v>8.0707400000000012E-2</v>
      </c>
      <c r="E936" s="280">
        <f>+VLOOKUP($A936,Cetes!$A$19:$M$1126,13,FALSE)/100</f>
        <v>8.1851939999999998E-2</v>
      </c>
      <c r="F936" s="280">
        <f t="shared" si="57"/>
        <v>-1.9885999999999515E-4</v>
      </c>
      <c r="G936" s="280">
        <f t="shared" si="58"/>
        <v>9.9030000000013829E-5</v>
      </c>
      <c r="H936" s="280">
        <f t="shared" si="59"/>
        <v>-9.1899999999922599E-6</v>
      </c>
      <c r="I936" s="280">
        <f t="shared" si="60"/>
        <v>5.1389999999998381E-5</v>
      </c>
    </row>
    <row r="937" spans="1:9" x14ac:dyDescent="0.25">
      <c r="A937" s="1">
        <f>+'Ejercicio 8'!B950</f>
        <v>43361</v>
      </c>
      <c r="B937" s="280">
        <f>+VLOOKUP($A937,Cetes!$A$19:$M$1126,4,FALSE)/100</f>
        <v>7.632253E-2</v>
      </c>
      <c r="C937" s="280">
        <f>+VLOOKUP($A937,Cetes!$A$19:$M$1126,7,FALSE)/100</f>
        <v>7.9105780000000001E-2</v>
      </c>
      <c r="D937" s="280">
        <f>+VLOOKUP($A937,Cetes!$A$19:$M$1126,10,FALSE)/100</f>
        <v>8.0646190000000006E-2</v>
      </c>
      <c r="E937" s="280">
        <f>+VLOOKUP($A937,Cetes!$A$19:$M$1126,13,FALSE)/100</f>
        <v>8.1741209999999995E-2</v>
      </c>
      <c r="F937" s="280">
        <f t="shared" si="57"/>
        <v>-4.4839000000000684E-4</v>
      </c>
      <c r="G937" s="280">
        <f t="shared" si="58"/>
        <v>-5.1930000000005583E-5</v>
      </c>
      <c r="H937" s="280">
        <f t="shared" si="59"/>
        <v>-6.1210000000005982E-5</v>
      </c>
      <c r="I937" s="280">
        <f t="shared" si="60"/>
        <v>-1.1073000000000333E-4</v>
      </c>
    </row>
    <row r="938" spans="1:9" x14ac:dyDescent="0.25">
      <c r="A938" s="1">
        <f>+'Ejercicio 8'!B951</f>
        <v>43362</v>
      </c>
      <c r="B938" s="280">
        <f>+VLOOKUP($A938,Cetes!$A$19:$M$1126,4,FALSE)/100</f>
        <v>7.6955120000000002E-2</v>
      </c>
      <c r="C938" s="280">
        <f>+VLOOKUP($A938,Cetes!$A$19:$M$1126,7,FALSE)/100</f>
        <v>7.9287339999999998E-2</v>
      </c>
      <c r="D938" s="280">
        <f>+VLOOKUP($A938,Cetes!$A$19:$M$1126,10,FALSE)/100</f>
        <v>8.0746529999999997E-2</v>
      </c>
      <c r="E938" s="280">
        <f>+VLOOKUP($A938,Cetes!$A$19:$M$1126,13,FALSE)/100</f>
        <v>8.1875329999999996E-2</v>
      </c>
      <c r="F938" s="280">
        <f t="shared" si="57"/>
        <v>6.3259000000000232E-4</v>
      </c>
      <c r="G938" s="280">
        <f t="shared" si="58"/>
        <v>1.8155999999999728E-4</v>
      </c>
      <c r="H938" s="280">
        <f t="shared" si="59"/>
        <v>1.0033999999999044E-4</v>
      </c>
      <c r="I938" s="280">
        <f t="shared" si="60"/>
        <v>1.3412000000000146E-4</v>
      </c>
    </row>
    <row r="939" spans="1:9" x14ac:dyDescent="0.25">
      <c r="A939" s="1">
        <f>+'Ejercicio 8'!B952</f>
        <v>43363</v>
      </c>
      <c r="B939" s="280">
        <f>+VLOOKUP($A939,Cetes!$A$19:$M$1126,4,FALSE)/100</f>
        <v>7.6773140000000004E-2</v>
      </c>
      <c r="C939" s="280">
        <f>+VLOOKUP($A939,Cetes!$A$19:$M$1126,7,FALSE)/100</f>
        <v>7.9264349999999997E-2</v>
      </c>
      <c r="D939" s="280">
        <f>+VLOOKUP($A939,Cetes!$A$19:$M$1126,10,FALSE)/100</f>
        <v>8.0768140000000002E-2</v>
      </c>
      <c r="E939" s="280">
        <f>+VLOOKUP($A939,Cetes!$A$19:$M$1126,13,FALSE)/100</f>
        <v>8.1876650000000009E-2</v>
      </c>
      <c r="F939" s="280">
        <f t="shared" si="57"/>
        <v>-1.8197999999999825E-4</v>
      </c>
      <c r="G939" s="280">
        <f t="shared" si="58"/>
        <v>-2.299000000000051E-5</v>
      </c>
      <c r="H939" s="280">
        <f t="shared" si="59"/>
        <v>2.1610000000005236E-5</v>
      </c>
      <c r="I939" s="280">
        <f t="shared" si="60"/>
        <v>1.3200000000129775E-6</v>
      </c>
    </row>
    <row r="940" spans="1:9" x14ac:dyDescent="0.25">
      <c r="A940" s="1">
        <f>+'Ejercicio 8'!B953</f>
        <v>43364</v>
      </c>
      <c r="B940" s="280">
        <f>+VLOOKUP($A940,Cetes!$A$19:$M$1126,4,FALSE)/100</f>
        <v>7.6942800000000006E-2</v>
      </c>
      <c r="C940" s="280">
        <f>+VLOOKUP($A940,Cetes!$A$19:$M$1126,7,FALSE)/100</f>
        <v>7.9381919999999995E-2</v>
      </c>
      <c r="D940" s="280">
        <f>+VLOOKUP($A940,Cetes!$A$19:$M$1126,10,FALSE)/100</f>
        <v>8.0527309999999991E-2</v>
      </c>
      <c r="E940" s="280">
        <f>+VLOOKUP($A940,Cetes!$A$19:$M$1126,13,FALSE)/100</f>
        <v>8.1685850000000004E-2</v>
      </c>
      <c r="F940" s="280">
        <f t="shared" si="57"/>
        <v>1.6966000000000203E-4</v>
      </c>
      <c r="G940" s="280">
        <f t="shared" si="58"/>
        <v>1.175699999999974E-4</v>
      </c>
      <c r="H940" s="280">
        <f t="shared" si="59"/>
        <v>-2.4083000000001131E-4</v>
      </c>
      <c r="I940" s="280">
        <f t="shared" si="60"/>
        <v>-1.9080000000000485E-4</v>
      </c>
    </row>
    <row r="941" spans="1:9" x14ac:dyDescent="0.25">
      <c r="A941" s="1">
        <f>+'Ejercicio 8'!B954</f>
        <v>43367</v>
      </c>
      <c r="B941" s="280">
        <f>+VLOOKUP($A941,Cetes!$A$19:$M$1126,4,FALSE)/100</f>
        <v>7.6999750000000006E-2</v>
      </c>
      <c r="C941" s="280">
        <f>+VLOOKUP($A941,Cetes!$A$19:$M$1126,7,FALSE)/100</f>
        <v>7.9195100000000004E-2</v>
      </c>
      <c r="D941" s="280">
        <f>+VLOOKUP($A941,Cetes!$A$19:$M$1126,10,FALSE)/100</f>
        <v>8.0297730000000012E-2</v>
      </c>
      <c r="E941" s="280">
        <f>+VLOOKUP($A941,Cetes!$A$19:$M$1126,13,FALSE)/100</f>
        <v>8.1486879999999998E-2</v>
      </c>
      <c r="F941" s="280">
        <f t="shared" si="57"/>
        <v>5.6950000000000056E-5</v>
      </c>
      <c r="G941" s="280">
        <f t="shared" si="58"/>
        <v>-1.8681999999999033E-4</v>
      </c>
      <c r="H941" s="280">
        <f t="shared" si="59"/>
        <v>-2.2957999999997925E-4</v>
      </c>
      <c r="I941" s="280">
        <f t="shared" si="60"/>
        <v>-1.9897000000000664E-4</v>
      </c>
    </row>
    <row r="942" spans="1:9" x14ac:dyDescent="0.25">
      <c r="A942" s="1">
        <f>+'Ejercicio 8'!B955</f>
        <v>43368</v>
      </c>
      <c r="B942" s="280">
        <f>+VLOOKUP($A942,Cetes!$A$19:$M$1126,4,FALSE)/100</f>
        <v>7.7100180000000004E-2</v>
      </c>
      <c r="C942" s="280">
        <f>+VLOOKUP($A942,Cetes!$A$19:$M$1126,7,FALSE)/100</f>
        <v>7.9001920000000003E-2</v>
      </c>
      <c r="D942" s="280">
        <f>+VLOOKUP($A942,Cetes!$A$19:$M$1126,10,FALSE)/100</f>
        <v>8.030002E-2</v>
      </c>
      <c r="E942" s="280">
        <f>+VLOOKUP($A942,Cetes!$A$19:$M$1126,13,FALSE)/100</f>
        <v>8.1400020000000003E-2</v>
      </c>
      <c r="F942" s="280">
        <f t="shared" si="57"/>
        <v>1.0042999999999858E-4</v>
      </c>
      <c r="G942" s="280">
        <f t="shared" si="58"/>
        <v>-1.9318000000000113E-4</v>
      </c>
      <c r="H942" s="280">
        <f t="shared" si="59"/>
        <v>2.2899999999881349E-6</v>
      </c>
      <c r="I942" s="280">
        <f t="shared" si="60"/>
        <v>-8.6859999999994164E-5</v>
      </c>
    </row>
    <row r="943" spans="1:9" x14ac:dyDescent="0.25">
      <c r="A943" s="1">
        <f>+'Ejercicio 8'!B956</f>
        <v>43369</v>
      </c>
      <c r="B943" s="280">
        <f>+VLOOKUP($A943,Cetes!$A$19:$M$1126,4,FALSE)/100</f>
        <v>7.6950169999999998E-2</v>
      </c>
      <c r="C943" s="280">
        <f>+VLOOKUP($A943,Cetes!$A$19:$M$1126,7,FALSE)/100</f>
        <v>7.9044730000000007E-2</v>
      </c>
      <c r="D943" s="280">
        <f>+VLOOKUP($A943,Cetes!$A$19:$M$1126,10,FALSE)/100</f>
        <v>8.0061719999999989E-2</v>
      </c>
      <c r="E943" s="280">
        <f>+VLOOKUP($A943,Cetes!$A$19:$M$1126,13,FALSE)/100</f>
        <v>8.1178460000000008E-2</v>
      </c>
      <c r="F943" s="280">
        <f t="shared" si="57"/>
        <v>-1.5001000000000597E-4</v>
      </c>
      <c r="G943" s="280">
        <f t="shared" si="58"/>
        <v>4.2810000000004234E-5</v>
      </c>
      <c r="H943" s="280">
        <f t="shared" si="59"/>
        <v>-2.3830000000001073E-4</v>
      </c>
      <c r="I943" s="280">
        <f t="shared" si="60"/>
        <v>-2.2155999999999565E-4</v>
      </c>
    </row>
    <row r="944" spans="1:9" x14ac:dyDescent="0.25">
      <c r="A944" s="1">
        <f>+'Ejercicio 8'!B957</f>
        <v>43370</v>
      </c>
      <c r="B944" s="280">
        <f>+VLOOKUP($A944,Cetes!$A$19:$M$1126,4,FALSE)/100</f>
        <v>7.6800460000000001E-2</v>
      </c>
      <c r="C944" s="280">
        <f>+VLOOKUP($A944,Cetes!$A$19:$M$1126,7,FALSE)/100</f>
        <v>7.8797629999999994E-2</v>
      </c>
      <c r="D944" s="280">
        <f>+VLOOKUP($A944,Cetes!$A$19:$M$1126,10,FALSE)/100</f>
        <v>8.0069210000000002E-2</v>
      </c>
      <c r="E944" s="280">
        <f>+VLOOKUP($A944,Cetes!$A$19:$M$1126,13,FALSE)/100</f>
        <v>8.0947749999999999E-2</v>
      </c>
      <c r="F944" s="280">
        <f t="shared" si="57"/>
        <v>-1.4970999999999735E-4</v>
      </c>
      <c r="G944" s="280">
        <f t="shared" si="58"/>
        <v>-2.4710000000001398E-4</v>
      </c>
      <c r="H944" s="280">
        <f t="shared" si="59"/>
        <v>7.4900000000127642E-6</v>
      </c>
      <c r="I944" s="280">
        <f t="shared" si="60"/>
        <v>-2.3071000000000896E-4</v>
      </c>
    </row>
    <row r="945" spans="1:9" x14ac:dyDescent="0.25">
      <c r="A945" s="1">
        <f>+'Ejercicio 8'!B958</f>
        <v>43371</v>
      </c>
      <c r="B945" s="280">
        <f>+VLOOKUP($A945,Cetes!$A$19:$M$1126,4,FALSE)/100</f>
        <v>7.6961680000000005E-2</v>
      </c>
      <c r="C945" s="280">
        <f>+VLOOKUP($A945,Cetes!$A$19:$M$1126,7,FALSE)/100</f>
        <v>7.8971749999999993E-2</v>
      </c>
      <c r="D945" s="280">
        <f>+VLOOKUP($A945,Cetes!$A$19:$M$1126,10,FALSE)/100</f>
        <v>7.9999459999999994E-2</v>
      </c>
      <c r="E945" s="280">
        <f>+VLOOKUP($A945,Cetes!$A$19:$M$1126,13,FALSE)/100</f>
        <v>8.0714419999999995E-2</v>
      </c>
      <c r="F945" s="280">
        <f t="shared" si="57"/>
        <v>1.6122000000000358E-4</v>
      </c>
      <c r="G945" s="280">
        <f t="shared" si="58"/>
        <v>1.7411999999999983E-4</v>
      </c>
      <c r="H945" s="280">
        <f t="shared" si="59"/>
        <v>-6.9750000000007306E-5</v>
      </c>
      <c r="I945" s="280">
        <f t="shared" si="60"/>
        <v>-2.3333000000000381E-4</v>
      </c>
    </row>
    <row r="946" spans="1:9" x14ac:dyDescent="0.25">
      <c r="A946" s="1">
        <f>+'Ejercicio 8'!B959</f>
        <v>43374</v>
      </c>
      <c r="B946" s="280">
        <f>+VLOOKUP($A946,Cetes!$A$19:$M$1126,4,FALSE)/100</f>
        <v>7.6810320000000001E-2</v>
      </c>
      <c r="C946" s="280">
        <f>+VLOOKUP($A946,Cetes!$A$19:$M$1126,7,FALSE)/100</f>
        <v>7.8800160000000008E-2</v>
      </c>
      <c r="D946" s="280">
        <f>+VLOOKUP($A946,Cetes!$A$19:$M$1126,10,FALSE)/100</f>
        <v>7.9999890000000004E-2</v>
      </c>
      <c r="E946" s="280">
        <f>+VLOOKUP($A946,Cetes!$A$19:$M$1126,13,FALSE)/100</f>
        <v>8.0700040000000015E-2</v>
      </c>
      <c r="F946" s="280">
        <f t="shared" si="57"/>
        <v>-1.5136000000000316E-4</v>
      </c>
      <c r="G946" s="280">
        <f t="shared" si="58"/>
        <v>-1.7158999999998537E-4</v>
      </c>
      <c r="H946" s="280">
        <f t="shared" si="59"/>
        <v>4.3000000000958938E-7</v>
      </c>
      <c r="I946" s="280">
        <f t="shared" si="60"/>
        <v>-1.4379999999980519E-5</v>
      </c>
    </row>
    <row r="947" spans="1:9" x14ac:dyDescent="0.25">
      <c r="A947" s="1">
        <f>+'Ejercicio 8'!B960</f>
        <v>43375</v>
      </c>
      <c r="B947" s="280">
        <f>+VLOOKUP($A947,Cetes!$A$19:$M$1126,4,FALSE)/100</f>
        <v>7.7163410000000002E-2</v>
      </c>
      <c r="C947" s="280">
        <f>+VLOOKUP($A947,Cetes!$A$19:$M$1126,7,FALSE)/100</f>
        <v>7.8649090000000005E-2</v>
      </c>
      <c r="D947" s="280">
        <f>+VLOOKUP($A947,Cetes!$A$19:$M$1126,10,FALSE)/100</f>
        <v>7.9906470000000007E-2</v>
      </c>
      <c r="E947" s="280">
        <f>+VLOOKUP($A947,Cetes!$A$19:$M$1126,13,FALSE)/100</f>
        <v>8.050823E-2</v>
      </c>
      <c r="F947" s="280">
        <f t="shared" si="57"/>
        <v>3.5309000000000035E-4</v>
      </c>
      <c r="G947" s="280">
        <f t="shared" si="58"/>
        <v>-1.5107000000000315E-4</v>
      </c>
      <c r="H947" s="280">
        <f t="shared" si="59"/>
        <v>-9.3419999999996839E-5</v>
      </c>
      <c r="I947" s="280">
        <f t="shared" si="60"/>
        <v>-1.9181000000001447E-4</v>
      </c>
    </row>
    <row r="948" spans="1:9" x14ac:dyDescent="0.25">
      <c r="A948" s="1">
        <f>+'Ejercicio 8'!B961</f>
        <v>43376</v>
      </c>
      <c r="B948" s="280">
        <f>+VLOOKUP($A948,Cetes!$A$19:$M$1126,4,FALSE)/100</f>
        <v>7.7199589999999998E-2</v>
      </c>
      <c r="C948" s="280">
        <f>+VLOOKUP($A948,Cetes!$A$19:$M$1126,7,FALSE)/100</f>
        <v>7.868174E-2</v>
      </c>
      <c r="D948" s="280">
        <f>+VLOOKUP($A948,Cetes!$A$19:$M$1126,10,FALSE)/100</f>
        <v>8.0163430000000008E-2</v>
      </c>
      <c r="E948" s="280">
        <f>+VLOOKUP($A948,Cetes!$A$19:$M$1126,13,FALSE)/100</f>
        <v>8.0685199999999999E-2</v>
      </c>
      <c r="F948" s="280">
        <f t="shared" si="57"/>
        <v>3.617999999999677E-5</v>
      </c>
      <c r="G948" s="280">
        <f t="shared" si="58"/>
        <v>3.2649999999995183E-5</v>
      </c>
      <c r="H948" s="280">
        <f t="shared" si="59"/>
        <v>2.5696000000000052E-4</v>
      </c>
      <c r="I948" s="280">
        <f t="shared" si="60"/>
        <v>1.7696999999999852E-4</v>
      </c>
    </row>
    <row r="949" spans="1:9" x14ac:dyDescent="0.25">
      <c r="A949" s="1">
        <f>+'Ejercicio 8'!B962</f>
        <v>43377</v>
      </c>
      <c r="B949" s="280">
        <f>+VLOOKUP($A949,Cetes!$A$19:$M$1126,4,FALSE)/100</f>
        <v>7.6726299999999997E-2</v>
      </c>
      <c r="C949" s="280">
        <f>+VLOOKUP($A949,Cetes!$A$19:$M$1126,7,FALSE)/100</f>
        <v>7.8502180000000005E-2</v>
      </c>
      <c r="D949" s="280">
        <f>+VLOOKUP($A949,Cetes!$A$19:$M$1126,10,FALSE)/100</f>
        <v>8.0169069999999995E-2</v>
      </c>
      <c r="E949" s="280">
        <f>+VLOOKUP($A949,Cetes!$A$19:$M$1126,13,FALSE)/100</f>
        <v>8.0713839999999995E-2</v>
      </c>
      <c r="F949" s="280">
        <f t="shared" si="57"/>
        <v>-4.7329000000000121E-4</v>
      </c>
      <c r="G949" s="280">
        <f t="shared" si="58"/>
        <v>-1.7955999999999528E-4</v>
      </c>
      <c r="H949" s="280">
        <f t="shared" si="59"/>
        <v>5.6399999999873218E-6</v>
      </c>
      <c r="I949" s="280">
        <f t="shared" si="60"/>
        <v>2.8639999999996446E-5</v>
      </c>
    </row>
    <row r="950" spans="1:9" x14ac:dyDescent="0.25">
      <c r="A950" s="1">
        <f>+'Ejercicio 8'!B963</f>
        <v>43378</v>
      </c>
      <c r="B950" s="280">
        <f>+VLOOKUP($A950,Cetes!$A$19:$M$1126,4,FALSE)/100</f>
        <v>7.7671169999999998E-2</v>
      </c>
      <c r="C950" s="280">
        <f>+VLOOKUP($A950,Cetes!$A$19:$M$1126,7,FALSE)/100</f>
        <v>7.8921829999999998E-2</v>
      </c>
      <c r="D950" s="280">
        <f>+VLOOKUP($A950,Cetes!$A$19:$M$1126,10,FALSE)/100</f>
        <v>8.0464559999999991E-2</v>
      </c>
      <c r="E950" s="280">
        <f>+VLOOKUP($A950,Cetes!$A$19:$M$1126,13,FALSE)/100</f>
        <v>8.1633150000000002E-2</v>
      </c>
      <c r="F950" s="280">
        <f t="shared" si="57"/>
        <v>9.4487000000000043E-4</v>
      </c>
      <c r="G950" s="280">
        <f t="shared" si="58"/>
        <v>4.1964999999999364E-4</v>
      </c>
      <c r="H950" s="280">
        <f t="shared" si="59"/>
        <v>2.9548999999999548E-4</v>
      </c>
      <c r="I950" s="280">
        <f t="shared" si="60"/>
        <v>9.1931000000000651E-4</v>
      </c>
    </row>
    <row r="951" spans="1:9" x14ac:dyDescent="0.25">
      <c r="A951" s="1">
        <f>+'Ejercicio 8'!B964</f>
        <v>43381</v>
      </c>
      <c r="B951" s="280">
        <f>+VLOOKUP($A951,Cetes!$A$19:$M$1126,4,FALSE)/100</f>
        <v>7.7657470000000006E-2</v>
      </c>
      <c r="C951" s="280">
        <f>+VLOOKUP($A951,Cetes!$A$19:$M$1126,7,FALSE)/100</f>
        <v>7.8899860000000002E-2</v>
      </c>
      <c r="D951" s="280">
        <f>+VLOOKUP($A951,Cetes!$A$19:$M$1126,10,FALSE)/100</f>
        <v>8.0427520000000002E-2</v>
      </c>
      <c r="E951" s="280">
        <f>+VLOOKUP($A951,Cetes!$A$19:$M$1126,13,FALSE)/100</f>
        <v>8.1599959999999999E-2</v>
      </c>
      <c r="F951" s="280">
        <f t="shared" si="57"/>
        <v>-1.3699999999991497E-5</v>
      </c>
      <c r="G951" s="280">
        <f t="shared" si="58"/>
        <v>-2.1969999999996159E-5</v>
      </c>
      <c r="H951" s="280">
        <f t="shared" si="59"/>
        <v>-3.7039999999988193E-5</v>
      </c>
      <c r="I951" s="280">
        <f t="shared" si="60"/>
        <v>-3.3190000000002384E-5</v>
      </c>
    </row>
    <row r="952" spans="1:9" x14ac:dyDescent="0.25">
      <c r="A952" s="1">
        <f>+'Ejercicio 8'!B965</f>
        <v>43382</v>
      </c>
      <c r="B952" s="280">
        <f>+VLOOKUP($A952,Cetes!$A$19:$M$1126,4,FALSE)/100</f>
        <v>7.7452679999999996E-2</v>
      </c>
      <c r="C952" s="280">
        <f>+VLOOKUP($A952,Cetes!$A$19:$M$1126,7,FALSE)/100</f>
        <v>7.8749890000000003E-2</v>
      </c>
      <c r="D952" s="280">
        <f>+VLOOKUP($A952,Cetes!$A$19:$M$1126,10,FALSE)/100</f>
        <v>8.036161E-2</v>
      </c>
      <c r="E952" s="280">
        <f>+VLOOKUP($A952,Cetes!$A$19:$M$1126,13,FALSE)/100</f>
        <v>8.1900049999999988E-2</v>
      </c>
      <c r="F952" s="280">
        <f t="shared" si="57"/>
        <v>-2.0479000000001024E-4</v>
      </c>
      <c r="G952" s="280">
        <f t="shared" si="58"/>
        <v>-1.4996999999999927E-4</v>
      </c>
      <c r="H952" s="280">
        <f t="shared" si="59"/>
        <v>-6.5910000000002356E-5</v>
      </c>
      <c r="I952" s="280">
        <f t="shared" si="60"/>
        <v>3.0008999999998898E-4</v>
      </c>
    </row>
    <row r="953" spans="1:9" x14ac:dyDescent="0.25">
      <c r="A953" s="1">
        <f>+'Ejercicio 8'!B966</f>
        <v>43383</v>
      </c>
      <c r="B953" s="280">
        <f>+VLOOKUP($A953,Cetes!$A$19:$M$1126,4,FALSE)/100</f>
        <v>7.7204540000000002E-2</v>
      </c>
      <c r="C953" s="280">
        <f>+VLOOKUP($A953,Cetes!$A$19:$M$1126,7,FALSE)/100</f>
        <v>7.8545089999999998E-2</v>
      </c>
      <c r="D953" s="280">
        <f>+VLOOKUP($A953,Cetes!$A$19:$M$1126,10,FALSE)/100</f>
        <v>8.0416550000000003E-2</v>
      </c>
      <c r="E953" s="280">
        <f>+VLOOKUP($A953,Cetes!$A$19:$M$1126,13,FALSE)/100</f>
        <v>8.1800010000000006E-2</v>
      </c>
      <c r="F953" s="280">
        <f t="shared" si="57"/>
        <v>-2.4813999999999392E-4</v>
      </c>
      <c r="G953" s="280">
        <f t="shared" si="58"/>
        <v>-2.0480000000000498E-4</v>
      </c>
      <c r="H953" s="280">
        <f t="shared" si="59"/>
        <v>5.494000000000332E-5</v>
      </c>
      <c r="I953" s="280">
        <f t="shared" si="60"/>
        <v>-1.0003999999998181E-4</v>
      </c>
    </row>
    <row r="954" spans="1:9" x14ac:dyDescent="0.25">
      <c r="A954" s="1">
        <f>+'Ejercicio 8'!B967</f>
        <v>43384</v>
      </c>
      <c r="B954" s="280">
        <f>+VLOOKUP($A954,Cetes!$A$19:$M$1126,4,FALSE)/100</f>
        <v>7.653894E-2</v>
      </c>
      <c r="C954" s="280">
        <f>+VLOOKUP($A954,Cetes!$A$19:$M$1126,7,FALSE)/100</f>
        <v>7.8600110000000001E-2</v>
      </c>
      <c r="D954" s="280">
        <f>+VLOOKUP($A954,Cetes!$A$19:$M$1126,10,FALSE)/100</f>
        <v>8.0499939999999992E-2</v>
      </c>
      <c r="E954" s="280">
        <f>+VLOOKUP($A954,Cetes!$A$19:$M$1126,13,FALSE)/100</f>
        <v>8.1693630000000003E-2</v>
      </c>
      <c r="F954" s="280">
        <f t="shared" si="57"/>
        <v>-6.656000000000023E-4</v>
      </c>
      <c r="G954" s="280">
        <f t="shared" si="58"/>
        <v>5.5020000000002844E-5</v>
      </c>
      <c r="H954" s="280">
        <f t="shared" si="59"/>
        <v>8.3389999999988751E-5</v>
      </c>
      <c r="I954" s="280">
        <f t="shared" si="60"/>
        <v>-1.0638000000000314E-4</v>
      </c>
    </row>
    <row r="955" spans="1:9" x14ac:dyDescent="0.25">
      <c r="A955" s="1">
        <f>+'Ejercicio 8'!B968</f>
        <v>43385</v>
      </c>
      <c r="B955" s="280">
        <f>+VLOOKUP($A955,Cetes!$A$19:$M$1126,4,FALSE)/100</f>
        <v>7.6411409999999999E-2</v>
      </c>
      <c r="C955" s="280">
        <f>+VLOOKUP($A955,Cetes!$A$19:$M$1126,7,FALSE)/100</f>
        <v>7.8567479999999995E-2</v>
      </c>
      <c r="D955" s="280">
        <f>+VLOOKUP($A955,Cetes!$A$19:$M$1126,10,FALSE)/100</f>
        <v>8.0499959999999995E-2</v>
      </c>
      <c r="E955" s="280">
        <f>+VLOOKUP($A955,Cetes!$A$19:$M$1126,13,FALSE)/100</f>
        <v>8.1378249999999999E-2</v>
      </c>
      <c r="F955" s="280">
        <f t="shared" si="57"/>
        <v>-1.275300000000007E-4</v>
      </c>
      <c r="G955" s="280">
        <f t="shared" si="58"/>
        <v>-3.263000000000571E-5</v>
      </c>
      <c r="H955" s="280">
        <f t="shared" si="59"/>
        <v>2.0000000003350671E-8</v>
      </c>
      <c r="I955" s="280">
        <f t="shared" si="60"/>
        <v>-3.1538000000000399E-4</v>
      </c>
    </row>
    <row r="956" spans="1:9" x14ac:dyDescent="0.25">
      <c r="A956" s="1">
        <f>+'Ejercicio 8'!B969</f>
        <v>43388</v>
      </c>
      <c r="B956" s="280">
        <f>+VLOOKUP($A956,Cetes!$A$19:$M$1126,4,FALSE)/100</f>
        <v>7.6399660000000008E-2</v>
      </c>
      <c r="C956" s="280">
        <f>+VLOOKUP($A956,Cetes!$A$19:$M$1126,7,FALSE)/100</f>
        <v>7.8599929999999998E-2</v>
      </c>
      <c r="D956" s="280">
        <f>+VLOOKUP($A956,Cetes!$A$19:$M$1126,10,FALSE)/100</f>
        <v>8.0500089999999996E-2</v>
      </c>
      <c r="E956" s="280">
        <f>+VLOOKUP($A956,Cetes!$A$19:$M$1126,13,FALSE)/100</f>
        <v>8.1199949999999993E-2</v>
      </c>
      <c r="F956" s="280">
        <f t="shared" si="57"/>
        <v>-1.1749999999990934E-5</v>
      </c>
      <c r="G956" s="280">
        <f t="shared" si="58"/>
        <v>3.245000000000331E-5</v>
      </c>
      <c r="H956" s="280">
        <f t="shared" si="59"/>
        <v>1.3000000000096268E-7</v>
      </c>
      <c r="I956" s="280">
        <f t="shared" si="60"/>
        <v>-1.7830000000000623E-4</v>
      </c>
    </row>
    <row r="957" spans="1:9" x14ac:dyDescent="0.25">
      <c r="A957" s="1">
        <f>+'Ejercicio 8'!B970</f>
        <v>43389</v>
      </c>
      <c r="B957" s="280">
        <f>+VLOOKUP($A957,Cetes!$A$19:$M$1126,4,FALSE)/100</f>
        <v>7.6902600000000002E-2</v>
      </c>
      <c r="C957" s="280">
        <f>+VLOOKUP($A957,Cetes!$A$19:$M$1126,7,FALSE)/100</f>
        <v>7.8523090000000004E-2</v>
      </c>
      <c r="D957" s="280">
        <f>+VLOOKUP($A957,Cetes!$A$19:$M$1126,10,FALSE)/100</f>
        <v>8.0500009999999997E-2</v>
      </c>
      <c r="E957" s="280">
        <f>+VLOOKUP($A957,Cetes!$A$19:$M$1126,13,FALSE)/100</f>
        <v>8.1096419999999989E-2</v>
      </c>
      <c r="F957" s="280">
        <f t="shared" si="57"/>
        <v>5.0293999999999339E-4</v>
      </c>
      <c r="G957" s="280">
        <f t="shared" si="58"/>
        <v>-7.683999999999469E-5</v>
      </c>
      <c r="H957" s="280">
        <f t="shared" si="59"/>
        <v>-7.9999999999524896E-8</v>
      </c>
      <c r="I957" s="280">
        <f t="shared" si="60"/>
        <v>-1.0353000000000445E-4</v>
      </c>
    </row>
    <row r="958" spans="1:9" x14ac:dyDescent="0.25">
      <c r="A958" s="1">
        <f>+'Ejercicio 8'!B971</f>
        <v>43390</v>
      </c>
      <c r="B958" s="280">
        <f>+VLOOKUP($A958,Cetes!$A$19:$M$1126,4,FALSE)/100</f>
        <v>7.7031099999999991E-2</v>
      </c>
      <c r="C958" s="280">
        <f>+VLOOKUP($A958,Cetes!$A$19:$M$1126,7,FALSE)/100</f>
        <v>7.8571890000000005E-2</v>
      </c>
      <c r="D958" s="280">
        <f>+VLOOKUP($A958,Cetes!$A$19:$M$1126,10,FALSE)/100</f>
        <v>8.0400030000000011E-2</v>
      </c>
      <c r="E958" s="280">
        <f>+VLOOKUP($A958,Cetes!$A$19:$M$1126,13,FALSE)/100</f>
        <v>8.1062709999999996E-2</v>
      </c>
      <c r="F958" s="280">
        <f t="shared" si="57"/>
        <v>1.2849999999998973E-4</v>
      </c>
      <c r="G958" s="280">
        <f t="shared" si="58"/>
        <v>4.880000000000162E-5</v>
      </c>
      <c r="H958" s="280">
        <f t="shared" si="59"/>
        <v>-9.9979999999985636E-5</v>
      </c>
      <c r="I958" s="280">
        <f t="shared" si="60"/>
        <v>-3.3709999999992357E-5</v>
      </c>
    </row>
    <row r="959" spans="1:9" x14ac:dyDescent="0.25">
      <c r="A959" s="1">
        <f>+'Ejercicio 8'!B972</f>
        <v>43391</v>
      </c>
      <c r="B959" s="280">
        <f>+VLOOKUP($A959,Cetes!$A$19:$M$1126,4,FALSE)/100</f>
        <v>7.670028000000001E-2</v>
      </c>
      <c r="C959" s="280">
        <f>+VLOOKUP($A959,Cetes!$A$19:$M$1126,7,FALSE)/100</f>
        <v>7.8787339999999997E-2</v>
      </c>
      <c r="D959" s="280">
        <f>+VLOOKUP($A959,Cetes!$A$19:$M$1126,10,FALSE)/100</f>
        <v>8.051577E-2</v>
      </c>
      <c r="E959" s="280">
        <f>+VLOOKUP($A959,Cetes!$A$19:$M$1126,13,FALSE)/100</f>
        <v>8.1300010000000006E-2</v>
      </c>
      <c r="F959" s="280">
        <f t="shared" si="57"/>
        <v>-3.3081999999998168E-4</v>
      </c>
      <c r="G959" s="280">
        <f t="shared" si="58"/>
        <v>2.1544999999999204E-4</v>
      </c>
      <c r="H959" s="280">
        <f t="shared" si="59"/>
        <v>1.1573999999998918E-4</v>
      </c>
      <c r="I959" s="280">
        <f t="shared" si="60"/>
        <v>2.3730000000000973E-4</v>
      </c>
    </row>
    <row r="960" spans="1:9" x14ac:dyDescent="0.25">
      <c r="A960" s="1">
        <f>+'Ejercicio 8'!B973</f>
        <v>43392</v>
      </c>
      <c r="B960" s="280">
        <f>+VLOOKUP($A960,Cetes!$A$19:$M$1126,4,FALSE)/100</f>
        <v>7.6875360000000004E-2</v>
      </c>
      <c r="C960" s="280">
        <f>+VLOOKUP($A960,Cetes!$A$19:$M$1126,7,FALSE)/100</f>
        <v>7.8949290000000005E-2</v>
      </c>
      <c r="D960" s="280">
        <f>+VLOOKUP($A960,Cetes!$A$19:$M$1126,10,FALSE)/100</f>
        <v>8.0689230000000001E-2</v>
      </c>
      <c r="E960" s="280">
        <f>+VLOOKUP($A960,Cetes!$A$19:$M$1126,13,FALSE)/100</f>
        <v>8.163782E-2</v>
      </c>
      <c r="F960" s="280">
        <f t="shared" si="57"/>
        <v>1.7507999999999413E-4</v>
      </c>
      <c r="G960" s="280">
        <f t="shared" si="58"/>
        <v>1.6195000000000792E-4</v>
      </c>
      <c r="H960" s="280">
        <f t="shared" si="59"/>
        <v>1.7346000000000028E-4</v>
      </c>
      <c r="I960" s="280">
        <f t="shared" si="60"/>
        <v>3.3780999999999395E-4</v>
      </c>
    </row>
    <row r="961" spans="1:9" x14ac:dyDescent="0.25">
      <c r="A961" s="1">
        <f>+'Ejercicio 8'!B974</f>
        <v>43395</v>
      </c>
      <c r="B961" s="280">
        <f>+VLOOKUP($A961,Cetes!$A$19:$M$1126,4,FALSE)/100</f>
        <v>7.7834799999999996E-2</v>
      </c>
      <c r="C961" s="280">
        <f>+VLOOKUP($A961,Cetes!$A$19:$M$1126,7,FALSE)/100</f>
        <v>7.9900059999999995E-2</v>
      </c>
      <c r="D961" s="280">
        <f>+VLOOKUP($A961,Cetes!$A$19:$M$1126,10,FALSE)/100</f>
        <v>8.1089870000000008E-2</v>
      </c>
      <c r="E961" s="280">
        <f>+VLOOKUP($A961,Cetes!$A$19:$M$1126,13,FALSE)/100</f>
        <v>8.2273270000000009E-2</v>
      </c>
      <c r="F961" s="280">
        <f t="shared" si="57"/>
        <v>9.5943999999999197E-4</v>
      </c>
      <c r="G961" s="280">
        <f t="shared" si="58"/>
        <v>9.5076999999998968E-4</v>
      </c>
      <c r="H961" s="280">
        <f t="shared" si="59"/>
        <v>4.0064000000000766E-4</v>
      </c>
      <c r="I961" s="280">
        <f t="shared" si="60"/>
        <v>6.3545000000000962E-4</v>
      </c>
    </row>
    <row r="962" spans="1:9" x14ac:dyDescent="0.25">
      <c r="A962" s="1">
        <f>+'Ejercicio 8'!B975</f>
        <v>43396</v>
      </c>
      <c r="B962" s="280">
        <f>+VLOOKUP($A962,Cetes!$A$19:$M$1126,4,FALSE)/100</f>
        <v>7.6015910000000006E-2</v>
      </c>
      <c r="C962" s="280">
        <f>+VLOOKUP($A962,Cetes!$A$19:$M$1126,7,FALSE)/100</f>
        <v>7.9519099999999995E-2</v>
      </c>
      <c r="D962" s="280">
        <f>+VLOOKUP($A962,Cetes!$A$19:$M$1126,10,FALSE)/100</f>
        <v>8.0419560000000001E-2</v>
      </c>
      <c r="E962" s="280">
        <f>+VLOOKUP($A962,Cetes!$A$19:$M$1126,13,FALSE)/100</f>
        <v>8.2075359999999986E-2</v>
      </c>
      <c r="F962" s="280">
        <f t="shared" si="57"/>
        <v>-1.8188899999999897E-3</v>
      </c>
      <c r="G962" s="280">
        <f t="shared" si="58"/>
        <v>-3.8095999999999963E-4</v>
      </c>
      <c r="H962" s="280">
        <f t="shared" si="59"/>
        <v>-6.7031000000000729E-4</v>
      </c>
      <c r="I962" s="280">
        <f t="shared" si="60"/>
        <v>-1.9791000000002335E-4</v>
      </c>
    </row>
    <row r="963" spans="1:9" x14ac:dyDescent="0.25">
      <c r="A963" s="1">
        <f>+'Ejercicio 8'!B976</f>
        <v>43397</v>
      </c>
      <c r="B963" s="280">
        <f>+VLOOKUP($A963,Cetes!$A$19:$M$1126,4,FALSE)/100</f>
        <v>7.7006329999999998E-2</v>
      </c>
      <c r="C963" s="280">
        <f>+VLOOKUP($A963,Cetes!$A$19:$M$1126,7,FALSE)/100</f>
        <v>7.9500080000000001E-2</v>
      </c>
      <c r="D963" s="280">
        <f>+VLOOKUP($A963,Cetes!$A$19:$M$1126,10,FALSE)/100</f>
        <v>8.0771040000000002E-2</v>
      </c>
      <c r="E963" s="280">
        <f>+VLOOKUP($A963,Cetes!$A$19:$M$1126,13,FALSE)/100</f>
        <v>8.2183469999999995E-2</v>
      </c>
      <c r="F963" s="280">
        <f t="shared" si="57"/>
        <v>9.9041999999999186E-4</v>
      </c>
      <c r="G963" s="280">
        <f t="shared" si="58"/>
        <v>-1.9019999999994597E-5</v>
      </c>
      <c r="H963" s="280">
        <f t="shared" si="59"/>
        <v>3.5148000000000124E-4</v>
      </c>
      <c r="I963" s="280">
        <f t="shared" si="60"/>
        <v>1.0811000000000848E-4</v>
      </c>
    </row>
    <row r="964" spans="1:9" x14ac:dyDescent="0.25">
      <c r="A964" s="1">
        <f>+'Ejercicio 8'!B977</f>
        <v>43398</v>
      </c>
      <c r="B964" s="280">
        <f>+VLOOKUP($A964,Cetes!$A$19:$M$1126,4,FALSE)/100</f>
        <v>7.7639739999999999E-2</v>
      </c>
      <c r="C964" s="280">
        <f>+VLOOKUP($A964,Cetes!$A$19:$M$1126,7,FALSE)/100</f>
        <v>7.9448759999999993E-2</v>
      </c>
      <c r="D964" s="280">
        <f>+VLOOKUP($A964,Cetes!$A$19:$M$1126,10,FALSE)/100</f>
        <v>8.0531859999999997E-2</v>
      </c>
      <c r="E964" s="280">
        <f>+VLOOKUP($A964,Cetes!$A$19:$M$1126,13,FALSE)/100</f>
        <v>8.2082280000000007E-2</v>
      </c>
      <c r="F964" s="280">
        <f t="shared" si="57"/>
        <v>6.3341000000000092E-4</v>
      </c>
      <c r="G964" s="280">
        <f t="shared" si="58"/>
        <v>-5.1320000000007471E-5</v>
      </c>
      <c r="H964" s="280">
        <f t="shared" si="59"/>
        <v>-2.391800000000055E-4</v>
      </c>
      <c r="I964" s="280">
        <f t="shared" si="60"/>
        <v>-1.0118999999998712E-4</v>
      </c>
    </row>
    <row r="965" spans="1:9" x14ac:dyDescent="0.25">
      <c r="A965" s="1">
        <f>+'Ejercicio 8'!B978</f>
        <v>43399</v>
      </c>
      <c r="B965" s="280">
        <f>+VLOOKUP($A965,Cetes!$A$19:$M$1126,4,FALSE)/100</f>
        <v>7.762666E-2</v>
      </c>
      <c r="C965" s="280">
        <f>+VLOOKUP($A965,Cetes!$A$19:$M$1126,7,FALSE)/100</f>
        <v>7.9401470000000002E-2</v>
      </c>
      <c r="D965" s="280">
        <f>+VLOOKUP($A965,Cetes!$A$19:$M$1126,10,FALSE)/100</f>
        <v>8.0504909999999985E-2</v>
      </c>
      <c r="E965" s="280">
        <f>+VLOOKUP($A965,Cetes!$A$19:$M$1126,13,FALSE)/100</f>
        <v>8.208088999999999E-2</v>
      </c>
      <c r="F965" s="280">
        <f t="shared" si="57"/>
        <v>-1.3079999999998648E-5</v>
      </c>
      <c r="G965" s="280">
        <f t="shared" si="58"/>
        <v>-4.7289999999991505E-5</v>
      </c>
      <c r="H965" s="280">
        <f t="shared" si="59"/>
        <v>-2.6950000000011687E-5</v>
      </c>
      <c r="I965" s="280">
        <f t="shared" si="60"/>
        <v>-1.3900000000177659E-6</v>
      </c>
    </row>
    <row r="966" spans="1:9" x14ac:dyDescent="0.25">
      <c r="A966" s="1">
        <f>+'Ejercicio 8'!B979</f>
        <v>43402</v>
      </c>
      <c r="B966" s="280">
        <f>+VLOOKUP($A966,Cetes!$A$19:$M$1126,4,FALSE)/100</f>
        <v>7.7699909999999997E-2</v>
      </c>
      <c r="C966" s="280">
        <f>+VLOOKUP($A966,Cetes!$A$19:$M$1126,7,FALSE)/100</f>
        <v>8.0364000000000005E-2</v>
      </c>
      <c r="D966" s="280">
        <f>+VLOOKUP($A966,Cetes!$A$19:$M$1126,10,FALSE)/100</f>
        <v>8.1506880000000004E-2</v>
      </c>
      <c r="E966" s="280">
        <f>+VLOOKUP($A966,Cetes!$A$19:$M$1126,13,FALSE)/100</f>
        <v>8.368623E-2</v>
      </c>
      <c r="F966" s="280">
        <f t="shared" ref="F966:F1029" si="61">+B966-B965</f>
        <v>7.3249999999996929E-5</v>
      </c>
      <c r="G966" s="280">
        <f t="shared" ref="G966:G1029" si="62">+C966-C965</f>
        <v>9.6253000000000311E-4</v>
      </c>
      <c r="H966" s="280">
        <f t="shared" ref="H966:H1029" si="63">+D966-D965</f>
        <v>1.0019700000000187E-3</v>
      </c>
      <c r="I966" s="280">
        <f t="shared" ref="I966:I1029" si="64">+E966-E965</f>
        <v>1.6053400000000106E-3</v>
      </c>
    </row>
    <row r="967" spans="1:9" x14ac:dyDescent="0.25">
      <c r="A967" s="1">
        <f>+'Ejercicio 8'!B980</f>
        <v>43403</v>
      </c>
      <c r="B967" s="280">
        <f>+VLOOKUP($A967,Cetes!$A$19:$M$1126,4,FALSE)/100</f>
        <v>7.6934210000000003E-2</v>
      </c>
      <c r="C967" s="280">
        <f>+VLOOKUP($A967,Cetes!$A$19:$M$1126,7,FALSE)/100</f>
        <v>8.1522520000000001E-2</v>
      </c>
      <c r="D967" s="280">
        <f>+VLOOKUP($A967,Cetes!$A$19:$M$1126,10,FALSE)/100</f>
        <v>8.1701280000000001E-2</v>
      </c>
      <c r="E967" s="280">
        <f>+VLOOKUP($A967,Cetes!$A$19:$M$1126,13,FALSE)/100</f>
        <v>8.4013089999999999E-2</v>
      </c>
      <c r="F967" s="280">
        <f t="shared" si="61"/>
        <v>-7.6569999999999416E-4</v>
      </c>
      <c r="G967" s="280">
        <f t="shared" si="62"/>
        <v>1.1585199999999962E-3</v>
      </c>
      <c r="H967" s="280">
        <f t="shared" si="63"/>
        <v>1.9439999999999735E-4</v>
      </c>
      <c r="I967" s="280">
        <f t="shared" si="64"/>
        <v>3.2685999999999826E-4</v>
      </c>
    </row>
    <row r="968" spans="1:9" x14ac:dyDescent="0.25">
      <c r="A968" s="1">
        <f>+'Ejercicio 8'!B981</f>
        <v>43404</v>
      </c>
      <c r="B968" s="280">
        <f>+VLOOKUP($A968,Cetes!$A$19:$M$1126,4,FALSE)/100</f>
        <v>7.7011280000000001E-2</v>
      </c>
      <c r="C968" s="280">
        <f>+VLOOKUP($A968,Cetes!$A$19:$M$1126,7,FALSE)/100</f>
        <v>8.1998779999999993E-2</v>
      </c>
      <c r="D968" s="280">
        <f>+VLOOKUP($A968,Cetes!$A$19:$M$1126,10,FALSE)/100</f>
        <v>8.1873629999999989E-2</v>
      </c>
      <c r="E968" s="280">
        <f>+VLOOKUP($A968,Cetes!$A$19:$M$1126,13,FALSE)/100</f>
        <v>8.5212499999999997E-2</v>
      </c>
      <c r="F968" s="280">
        <f t="shared" si="61"/>
        <v>7.7069999999998529E-5</v>
      </c>
      <c r="G968" s="280">
        <f t="shared" si="62"/>
        <v>4.7625999999999225E-4</v>
      </c>
      <c r="H968" s="280">
        <f t="shared" si="63"/>
        <v>1.7234999999998779E-4</v>
      </c>
      <c r="I968" s="280">
        <f t="shared" si="64"/>
        <v>1.199409999999998E-3</v>
      </c>
    </row>
    <row r="969" spans="1:9" x14ac:dyDescent="0.25">
      <c r="A969" s="1">
        <f>+'Ejercicio 8'!B982</f>
        <v>43405</v>
      </c>
      <c r="B969" s="280">
        <f>+VLOOKUP($A969,Cetes!$A$19:$M$1126,4,FALSE)/100</f>
        <v>7.7544749999999996E-2</v>
      </c>
      <c r="C969" s="280">
        <f>+VLOOKUP($A969,Cetes!$A$19:$M$1126,7,FALSE)/100</f>
        <v>8.2000160000000002E-2</v>
      </c>
      <c r="D969" s="280">
        <f>+VLOOKUP($A969,Cetes!$A$19:$M$1126,10,FALSE)/100</f>
        <v>8.1463579999999994E-2</v>
      </c>
      <c r="E969" s="280">
        <f>+VLOOKUP($A969,Cetes!$A$19:$M$1126,13,FALSE)/100</f>
        <v>8.496795E-2</v>
      </c>
      <c r="F969" s="280">
        <f t="shared" si="61"/>
        <v>5.3346999999999423E-4</v>
      </c>
      <c r="G969" s="280">
        <f t="shared" si="62"/>
        <v>1.3800000000091517E-6</v>
      </c>
      <c r="H969" s="280">
        <f t="shared" si="63"/>
        <v>-4.1004999999999514E-4</v>
      </c>
      <c r="I969" s="280">
        <f t="shared" si="64"/>
        <v>-2.4454999999999616E-4</v>
      </c>
    </row>
    <row r="970" spans="1:9" x14ac:dyDescent="0.25">
      <c r="A970" s="1">
        <f>+'Ejercicio 8'!B983</f>
        <v>43409</v>
      </c>
      <c r="B970" s="280">
        <f>+VLOOKUP($A970,Cetes!$A$19:$M$1126,4,FALSE)/100</f>
        <v>7.6984589999999992E-2</v>
      </c>
      <c r="C970" s="280">
        <f>+VLOOKUP($A970,Cetes!$A$19:$M$1126,7,FALSE)/100</f>
        <v>8.158261E-2</v>
      </c>
      <c r="D970" s="280">
        <f>+VLOOKUP($A970,Cetes!$A$19:$M$1126,10,FALSE)/100</f>
        <v>8.1100080000000005E-2</v>
      </c>
      <c r="E970" s="280">
        <f>+VLOOKUP($A970,Cetes!$A$19:$M$1126,13,FALSE)/100</f>
        <v>8.4900020000000007E-2</v>
      </c>
      <c r="F970" s="280">
        <f t="shared" si="61"/>
        <v>-5.6016000000000399E-4</v>
      </c>
      <c r="G970" s="280">
        <f t="shared" si="62"/>
        <v>-4.1755000000000264E-4</v>
      </c>
      <c r="H970" s="280">
        <f t="shared" si="63"/>
        <v>-3.6349999999998883E-4</v>
      </c>
      <c r="I970" s="280">
        <f t="shared" si="64"/>
        <v>-6.7929999999993829E-5</v>
      </c>
    </row>
    <row r="971" spans="1:9" x14ac:dyDescent="0.25">
      <c r="A971" s="1">
        <f>+'Ejercicio 8'!B984</f>
        <v>43410</v>
      </c>
      <c r="B971" s="280">
        <f>+VLOOKUP($A971,Cetes!$A$19:$M$1126,4,FALSE)/100</f>
        <v>7.7100180000000004E-2</v>
      </c>
      <c r="C971" s="280">
        <f>+VLOOKUP($A971,Cetes!$A$19:$M$1126,7,FALSE)/100</f>
        <v>8.1800110000000009E-2</v>
      </c>
      <c r="D971" s="280">
        <f>+VLOOKUP($A971,Cetes!$A$19:$M$1126,10,FALSE)/100</f>
        <v>8.1099900000000003E-2</v>
      </c>
      <c r="E971" s="280">
        <f>+VLOOKUP($A971,Cetes!$A$19:$M$1126,13,FALSE)/100</f>
        <v>8.4599939999999998E-2</v>
      </c>
      <c r="F971" s="280">
        <f t="shared" si="61"/>
        <v>1.1559000000001263E-4</v>
      </c>
      <c r="G971" s="280">
        <f t="shared" si="62"/>
        <v>2.1750000000000935E-4</v>
      </c>
      <c r="H971" s="280">
        <f t="shared" si="63"/>
        <v>-1.8000000000240046E-7</v>
      </c>
      <c r="I971" s="280">
        <f t="shared" si="64"/>
        <v>-3.0008000000000812E-4</v>
      </c>
    </row>
    <row r="972" spans="1:9" x14ac:dyDescent="0.25">
      <c r="A972" s="1">
        <f>+'Ejercicio 8'!B985</f>
        <v>43411</v>
      </c>
      <c r="B972" s="280">
        <f>+VLOOKUP($A972,Cetes!$A$19:$M$1126,4,FALSE)/100</f>
        <v>7.7506839999999994E-2</v>
      </c>
      <c r="C972" s="280">
        <f>+VLOOKUP($A972,Cetes!$A$19:$M$1126,7,FALSE)/100</f>
        <v>8.1683260000000008E-2</v>
      </c>
      <c r="D972" s="280">
        <f>+VLOOKUP($A972,Cetes!$A$19:$M$1126,10,FALSE)/100</f>
        <v>8.1099929999999987E-2</v>
      </c>
      <c r="E972" s="280">
        <f>+VLOOKUP($A972,Cetes!$A$19:$M$1126,13,FALSE)/100</f>
        <v>8.4632120000000005E-2</v>
      </c>
      <c r="F972" s="280">
        <f t="shared" si="61"/>
        <v>4.0665999999998925E-4</v>
      </c>
      <c r="G972" s="280">
        <f t="shared" si="62"/>
        <v>-1.1685000000000167E-4</v>
      </c>
      <c r="H972" s="280">
        <f t="shared" si="63"/>
        <v>2.9999999984209325E-8</v>
      </c>
      <c r="I972" s="280">
        <f t="shared" si="64"/>
        <v>3.2180000000006648E-5</v>
      </c>
    </row>
    <row r="973" spans="1:9" x14ac:dyDescent="0.25">
      <c r="A973" s="1">
        <f>+'Ejercicio 8'!B986</f>
        <v>43412</v>
      </c>
      <c r="B973" s="280">
        <f>+VLOOKUP($A973,Cetes!$A$19:$M$1126,4,FALSE)/100</f>
        <v>7.7155680000000004E-2</v>
      </c>
      <c r="C973" s="280">
        <f>+VLOOKUP($A973,Cetes!$A$19:$M$1126,7,FALSE)/100</f>
        <v>8.1666740000000002E-2</v>
      </c>
      <c r="D973" s="280">
        <f>+VLOOKUP($A973,Cetes!$A$19:$M$1126,10,FALSE)/100</f>
        <v>8.1500020000000006E-2</v>
      </c>
      <c r="E973" s="280">
        <f>+VLOOKUP($A973,Cetes!$A$19:$M$1126,13,FALSE)/100</f>
        <v>8.4968879999999997E-2</v>
      </c>
      <c r="F973" s="280">
        <f t="shared" si="61"/>
        <v>-3.5115999999998926E-4</v>
      </c>
      <c r="G973" s="280">
        <f t="shared" si="62"/>
        <v>-1.6520000000005974E-5</v>
      </c>
      <c r="H973" s="280">
        <f t="shared" si="63"/>
        <v>4.000900000000196E-4</v>
      </c>
      <c r="I973" s="280">
        <f t="shared" si="64"/>
        <v>3.3675999999999151E-4</v>
      </c>
    </row>
    <row r="974" spans="1:9" x14ac:dyDescent="0.25">
      <c r="A974" s="1">
        <f>+'Ejercicio 8'!B987</f>
        <v>43413</v>
      </c>
      <c r="B974" s="280">
        <f>+VLOOKUP($A974,Cetes!$A$19:$M$1126,4,FALSE)/100</f>
        <v>7.6899639999999991E-2</v>
      </c>
      <c r="C974" s="280">
        <f>+VLOOKUP($A974,Cetes!$A$19:$M$1126,7,FALSE)/100</f>
        <v>8.1625160000000002E-2</v>
      </c>
      <c r="D974" s="280">
        <f>+VLOOKUP($A974,Cetes!$A$19:$M$1126,10,FALSE)/100</f>
        <v>8.1560740000000007E-2</v>
      </c>
      <c r="E974" s="280">
        <f>+VLOOKUP($A974,Cetes!$A$19:$M$1126,13,FALSE)/100</f>
        <v>8.4934280000000001E-2</v>
      </c>
      <c r="F974" s="280">
        <f t="shared" si="61"/>
        <v>-2.5604000000001292E-4</v>
      </c>
      <c r="G974" s="280">
        <f t="shared" si="62"/>
        <v>-4.1579999999999395E-5</v>
      </c>
      <c r="H974" s="280">
        <f t="shared" si="63"/>
        <v>6.0720000000000218E-5</v>
      </c>
      <c r="I974" s="280">
        <f t="shared" si="64"/>
        <v>-3.4599999999995745E-5</v>
      </c>
    </row>
    <row r="975" spans="1:9" x14ac:dyDescent="0.25">
      <c r="A975" s="1">
        <f>+'Ejercicio 8'!B988</f>
        <v>43416</v>
      </c>
      <c r="B975" s="280">
        <f>+VLOOKUP($A975,Cetes!$A$19:$M$1126,4,FALSE)/100</f>
        <v>7.6961859999999993E-2</v>
      </c>
      <c r="C975" s="280">
        <f>+VLOOKUP($A975,Cetes!$A$19:$M$1126,7,FALSE)/100</f>
        <v>8.1727179999999996E-2</v>
      </c>
      <c r="D975" s="280">
        <f>+VLOOKUP($A975,Cetes!$A$19:$M$1126,10,FALSE)/100</f>
        <v>8.1547370000000008E-2</v>
      </c>
      <c r="E975" s="280">
        <f>+VLOOKUP($A975,Cetes!$A$19:$M$1126,13,FALSE)/100</f>
        <v>8.4999980000000003E-2</v>
      </c>
      <c r="F975" s="280">
        <f t="shared" si="61"/>
        <v>6.2220000000001718E-5</v>
      </c>
      <c r="G975" s="280">
        <f t="shared" si="62"/>
        <v>1.0201999999999434E-4</v>
      </c>
      <c r="H975" s="280">
        <f t="shared" si="63"/>
        <v>-1.3369999999998661E-5</v>
      </c>
      <c r="I975" s="280">
        <f t="shared" si="64"/>
        <v>6.5700000000001868E-5</v>
      </c>
    </row>
    <row r="976" spans="1:9" x14ac:dyDescent="0.25">
      <c r="A976" s="1">
        <f>+'Ejercicio 8'!B989</f>
        <v>43417</v>
      </c>
      <c r="B976" s="280">
        <f>+VLOOKUP($A976,Cetes!$A$19:$M$1126,4,FALSE)/100</f>
        <v>7.7547530000000003E-2</v>
      </c>
      <c r="C976" s="280">
        <f>+VLOOKUP($A976,Cetes!$A$19:$M$1126,7,FALSE)/100</f>
        <v>8.2202640000000007E-2</v>
      </c>
      <c r="D976" s="280">
        <f>+VLOOKUP($A976,Cetes!$A$19:$M$1126,10,FALSE)/100</f>
        <v>8.2799940000000002E-2</v>
      </c>
      <c r="E976" s="280">
        <f>+VLOOKUP($A976,Cetes!$A$19:$M$1126,13,FALSE)/100</f>
        <v>8.5699939999999988E-2</v>
      </c>
      <c r="F976" s="280">
        <f t="shared" si="61"/>
        <v>5.8567000000001035E-4</v>
      </c>
      <c r="G976" s="280">
        <f t="shared" si="62"/>
        <v>4.7546000000001087E-4</v>
      </c>
      <c r="H976" s="280">
        <f t="shared" si="63"/>
        <v>1.2525699999999945E-3</v>
      </c>
      <c r="I976" s="280">
        <f t="shared" si="64"/>
        <v>6.9995999999998559E-4</v>
      </c>
    </row>
    <row r="977" spans="1:9" x14ac:dyDescent="0.25">
      <c r="A977" s="1">
        <f>+'Ejercicio 8'!B990</f>
        <v>43418</v>
      </c>
      <c r="B977" s="280">
        <f>+VLOOKUP($A977,Cetes!$A$19:$M$1126,4,FALSE)/100</f>
        <v>7.7361470000000002E-2</v>
      </c>
      <c r="C977" s="280">
        <f>+VLOOKUP($A977,Cetes!$A$19:$M$1126,7,FALSE)/100</f>
        <v>8.2074909999999987E-2</v>
      </c>
      <c r="D977" s="280">
        <f>+VLOOKUP($A977,Cetes!$A$19:$M$1126,10,FALSE)/100</f>
        <v>8.2194929999999999E-2</v>
      </c>
      <c r="E977" s="280">
        <f>+VLOOKUP($A977,Cetes!$A$19:$M$1126,13,FALSE)/100</f>
        <v>8.5499939999999996E-2</v>
      </c>
      <c r="F977" s="280">
        <f t="shared" si="61"/>
        <v>-1.8606000000000178E-4</v>
      </c>
      <c r="G977" s="280">
        <f t="shared" si="62"/>
        <v>-1.2773000000002033E-4</v>
      </c>
      <c r="H977" s="280">
        <f t="shared" si="63"/>
        <v>-6.0501000000000305E-4</v>
      </c>
      <c r="I977" s="280">
        <f t="shared" si="64"/>
        <v>-1.9999999999999185E-4</v>
      </c>
    </row>
    <row r="978" spans="1:9" x14ac:dyDescent="0.25">
      <c r="A978" s="1">
        <f>+'Ejercicio 8'!B991</f>
        <v>43419</v>
      </c>
      <c r="B978" s="280">
        <f>+VLOOKUP($A978,Cetes!$A$19:$M$1126,4,FALSE)/100</f>
        <v>7.9800240000000008E-2</v>
      </c>
      <c r="C978" s="280">
        <f>+VLOOKUP($A978,Cetes!$A$19:$M$1126,7,FALSE)/100</f>
        <v>8.1962649999999998E-2</v>
      </c>
      <c r="D978" s="280">
        <f>+VLOOKUP($A978,Cetes!$A$19:$M$1126,10,FALSE)/100</f>
        <v>8.191857000000001E-2</v>
      </c>
      <c r="E978" s="280">
        <f>+VLOOKUP($A978,Cetes!$A$19:$M$1126,13,FALSE)/100</f>
        <v>8.5409499999999999E-2</v>
      </c>
      <c r="F978" s="280">
        <f t="shared" si="61"/>
        <v>2.4387700000000068E-3</v>
      </c>
      <c r="G978" s="280">
        <f t="shared" si="62"/>
        <v>-1.1225999999998904E-4</v>
      </c>
      <c r="H978" s="280">
        <f t="shared" si="63"/>
        <v>-2.7635999999998939E-4</v>
      </c>
      <c r="I978" s="280">
        <f t="shared" si="64"/>
        <v>-9.0439999999997189E-5</v>
      </c>
    </row>
    <row r="979" spans="1:9" x14ac:dyDescent="0.25">
      <c r="A979" s="1">
        <f>+'Ejercicio 8'!B992</f>
        <v>43420</v>
      </c>
      <c r="B979" s="280">
        <f>+VLOOKUP($A979,Cetes!$A$19:$M$1126,4,FALSE)/100</f>
        <v>7.9690800000000006E-2</v>
      </c>
      <c r="C979" s="280">
        <f>+VLOOKUP($A979,Cetes!$A$19:$M$1126,7,FALSE)/100</f>
        <v>8.1800090000000006E-2</v>
      </c>
      <c r="D979" s="280">
        <f>+VLOOKUP($A979,Cetes!$A$19:$M$1126,10,FALSE)/100</f>
        <v>8.1879889999999997E-2</v>
      </c>
      <c r="E979" s="280">
        <f>+VLOOKUP($A979,Cetes!$A$19:$M$1126,13,FALSE)/100</f>
        <v>8.5399379999999997E-2</v>
      </c>
      <c r="F979" s="280">
        <f t="shared" si="61"/>
        <v>-1.0944000000000231E-4</v>
      </c>
      <c r="G979" s="280">
        <f t="shared" si="62"/>
        <v>-1.6255999999999216E-4</v>
      </c>
      <c r="H979" s="280">
        <f t="shared" si="63"/>
        <v>-3.8680000000013148E-5</v>
      </c>
      <c r="I979" s="280">
        <f t="shared" si="64"/>
        <v>-1.0120000000002349E-5</v>
      </c>
    </row>
    <row r="980" spans="1:9" x14ac:dyDescent="0.25">
      <c r="A980" s="1">
        <f>+'Ejercicio 8'!B993</f>
        <v>43424</v>
      </c>
      <c r="B980" s="280">
        <f>+VLOOKUP($A980,Cetes!$A$19:$M$1126,4,FALSE)/100</f>
        <v>7.9204339999999998E-2</v>
      </c>
      <c r="C980" s="280">
        <f>+VLOOKUP($A980,Cetes!$A$19:$M$1126,7,FALSE)/100</f>
        <v>8.1949799999999989E-2</v>
      </c>
      <c r="D980" s="280">
        <f>+VLOOKUP($A980,Cetes!$A$19:$M$1126,10,FALSE)/100</f>
        <v>8.1908820000000007E-2</v>
      </c>
      <c r="E980" s="280">
        <f>+VLOOKUP($A980,Cetes!$A$19:$M$1126,13,FALSE)/100</f>
        <v>8.5599990000000001E-2</v>
      </c>
      <c r="F980" s="280">
        <f t="shared" si="61"/>
        <v>-4.86460000000008E-4</v>
      </c>
      <c r="G980" s="280">
        <f t="shared" si="62"/>
        <v>1.4970999999998347E-4</v>
      </c>
      <c r="H980" s="280">
        <f t="shared" si="63"/>
        <v>2.8930000000010336E-5</v>
      </c>
      <c r="I980" s="280">
        <f t="shared" si="64"/>
        <v>2.0061000000000384E-4</v>
      </c>
    </row>
    <row r="981" spans="1:9" x14ac:dyDescent="0.25">
      <c r="A981" s="1">
        <f>+'Ejercicio 8'!B994</f>
        <v>43425</v>
      </c>
      <c r="B981" s="280">
        <f>+VLOOKUP($A981,Cetes!$A$19:$M$1126,4,FALSE)/100</f>
        <v>7.9163860000000003E-2</v>
      </c>
      <c r="C981" s="280">
        <f>+VLOOKUP($A981,Cetes!$A$19:$M$1126,7,FALSE)/100</f>
        <v>8.1912079999999998E-2</v>
      </c>
      <c r="D981" s="280">
        <f>+VLOOKUP($A981,Cetes!$A$19:$M$1126,10,FALSE)/100</f>
        <v>8.1825530000000007E-2</v>
      </c>
      <c r="E981" s="280">
        <f>+VLOOKUP($A981,Cetes!$A$19:$M$1126,13,FALSE)/100</f>
        <v>8.5227860000000003E-2</v>
      </c>
      <c r="F981" s="280">
        <f t="shared" si="61"/>
        <v>-4.047999999999552E-5</v>
      </c>
      <c r="G981" s="280">
        <f t="shared" si="62"/>
        <v>-3.7719999999991094E-5</v>
      </c>
      <c r="H981" s="280">
        <f t="shared" si="63"/>
        <v>-8.3289999999999753E-5</v>
      </c>
      <c r="I981" s="280">
        <f t="shared" si="64"/>
        <v>-3.721299999999983E-4</v>
      </c>
    </row>
    <row r="982" spans="1:9" x14ac:dyDescent="0.25">
      <c r="A982" s="1">
        <f>+'Ejercicio 8'!B995</f>
        <v>43426</v>
      </c>
      <c r="B982" s="280">
        <f>+VLOOKUP($A982,Cetes!$A$19:$M$1126,4,FALSE)/100</f>
        <v>7.9335539999999996E-2</v>
      </c>
      <c r="C982" s="280">
        <f>+VLOOKUP($A982,Cetes!$A$19:$M$1126,7,FALSE)/100</f>
        <v>8.1900000000000001E-2</v>
      </c>
      <c r="D982" s="280">
        <f>+VLOOKUP($A982,Cetes!$A$19:$M$1126,10,FALSE)/100</f>
        <v>8.3300090000000007E-2</v>
      </c>
      <c r="E982" s="280">
        <f>+VLOOKUP($A982,Cetes!$A$19:$M$1126,13,FALSE)/100</f>
        <v>8.513772E-2</v>
      </c>
      <c r="F982" s="280">
        <f t="shared" si="61"/>
        <v>1.716799999999935E-4</v>
      </c>
      <c r="G982" s="280">
        <f t="shared" si="62"/>
        <v>-1.2079999999997648E-5</v>
      </c>
      <c r="H982" s="280">
        <f t="shared" si="63"/>
        <v>1.4745599999999998E-3</v>
      </c>
      <c r="I982" s="280">
        <f t="shared" si="64"/>
        <v>-9.014000000000244E-5</v>
      </c>
    </row>
    <row r="983" spans="1:9" x14ac:dyDescent="0.25">
      <c r="A983" s="1">
        <f>+'Ejercicio 8'!B996</f>
        <v>43427</v>
      </c>
      <c r="B983" s="280">
        <f>+VLOOKUP($A983,Cetes!$A$19:$M$1126,4,FALSE)/100</f>
        <v>7.9385860000000003E-2</v>
      </c>
      <c r="C983" s="280">
        <f>+VLOOKUP($A983,Cetes!$A$19:$M$1126,7,FALSE)/100</f>
        <v>8.1965869999999996E-2</v>
      </c>
      <c r="D983" s="280">
        <f>+VLOOKUP($A983,Cetes!$A$19:$M$1126,10,FALSE)/100</f>
        <v>8.3706960000000011E-2</v>
      </c>
      <c r="E983" s="280">
        <f>+VLOOKUP($A983,Cetes!$A$19:$M$1126,13,FALSE)/100</f>
        <v>8.5380210000000012E-2</v>
      </c>
      <c r="F983" s="280">
        <f t="shared" si="61"/>
        <v>5.0320000000006471E-5</v>
      </c>
      <c r="G983" s="280">
        <f t="shared" si="62"/>
        <v>6.5869999999995654E-5</v>
      </c>
      <c r="H983" s="280">
        <f t="shared" si="63"/>
        <v>4.0687000000000362E-4</v>
      </c>
      <c r="I983" s="280">
        <f t="shared" si="64"/>
        <v>2.4249000000001186E-4</v>
      </c>
    </row>
    <row r="984" spans="1:9" x14ac:dyDescent="0.25">
      <c r="A984" s="1">
        <f>+'Ejercicio 8'!B997</f>
        <v>43430</v>
      </c>
      <c r="B984" s="280">
        <f>+VLOOKUP($A984,Cetes!$A$19:$M$1126,4,FALSE)/100</f>
        <v>7.9896309999999998E-2</v>
      </c>
      <c r="C984" s="280">
        <f>+VLOOKUP($A984,Cetes!$A$19:$M$1126,7,FALSE)/100</f>
        <v>8.2026689999999999E-2</v>
      </c>
      <c r="D984" s="280">
        <f>+VLOOKUP($A984,Cetes!$A$19:$M$1126,10,FALSE)/100</f>
        <v>8.3853440000000001E-2</v>
      </c>
      <c r="E984" s="280">
        <f>+VLOOKUP($A984,Cetes!$A$19:$M$1126,13,FALSE)/100</f>
        <v>8.5601709999999998E-2</v>
      </c>
      <c r="F984" s="280">
        <f t="shared" si="61"/>
        <v>5.1044999999999563E-4</v>
      </c>
      <c r="G984" s="280">
        <f t="shared" si="62"/>
        <v>6.0820000000003094E-5</v>
      </c>
      <c r="H984" s="280">
        <f t="shared" si="63"/>
        <v>1.4647999999999051E-4</v>
      </c>
      <c r="I984" s="280">
        <f t="shared" si="64"/>
        <v>2.214999999999856E-4</v>
      </c>
    </row>
    <row r="985" spans="1:9" x14ac:dyDescent="0.25">
      <c r="A985" s="1">
        <f>+'Ejercicio 8'!B998</f>
        <v>43431</v>
      </c>
      <c r="B985" s="280">
        <f>+VLOOKUP($A985,Cetes!$A$19:$M$1126,4,FALSE)/100</f>
        <v>7.9852619999999999E-2</v>
      </c>
      <c r="C985" s="280">
        <f>+VLOOKUP($A985,Cetes!$A$19:$M$1126,7,FALSE)/100</f>
        <v>8.2200030000000007E-2</v>
      </c>
      <c r="D985" s="280">
        <f>+VLOOKUP($A985,Cetes!$A$19:$M$1126,10,FALSE)/100</f>
        <v>8.4292779999999998E-2</v>
      </c>
      <c r="E985" s="280">
        <f>+VLOOKUP($A985,Cetes!$A$19:$M$1126,13,FALSE)/100</f>
        <v>8.569939E-2</v>
      </c>
      <c r="F985" s="280">
        <f t="shared" si="61"/>
        <v>-4.3689999999999007E-5</v>
      </c>
      <c r="G985" s="280">
        <f t="shared" si="62"/>
        <v>1.7334000000000793E-4</v>
      </c>
      <c r="H985" s="280">
        <f t="shared" si="63"/>
        <v>4.393399999999964E-4</v>
      </c>
      <c r="I985" s="280">
        <f t="shared" si="64"/>
        <v>9.7680000000002765E-5</v>
      </c>
    </row>
    <row r="986" spans="1:9" x14ac:dyDescent="0.25">
      <c r="A986" s="1">
        <f>+'Ejercicio 8'!B999</f>
        <v>43432</v>
      </c>
      <c r="B986" s="280">
        <f>+VLOOKUP($A986,Cetes!$A$19:$M$1126,4,FALSE)/100</f>
        <v>7.9986719999999997E-2</v>
      </c>
      <c r="C986" s="280">
        <f>+VLOOKUP($A986,Cetes!$A$19:$M$1126,7,FALSE)/100</f>
        <v>8.2199469999999997E-2</v>
      </c>
      <c r="D986" s="280">
        <f>+VLOOKUP($A986,Cetes!$A$19:$M$1126,10,FALSE)/100</f>
        <v>8.4245169999999994E-2</v>
      </c>
      <c r="E986" s="280">
        <f>+VLOOKUP($A986,Cetes!$A$19:$M$1126,13,FALSE)/100</f>
        <v>8.5441520000000007E-2</v>
      </c>
      <c r="F986" s="280">
        <f t="shared" si="61"/>
        <v>1.3409999999999811E-4</v>
      </c>
      <c r="G986" s="280">
        <f t="shared" si="62"/>
        <v>-5.6000000001055206E-7</v>
      </c>
      <c r="H986" s="280">
        <f t="shared" si="63"/>
        <v>-4.7610000000003483E-5</v>
      </c>
      <c r="I986" s="280">
        <f t="shared" si="64"/>
        <v>-2.5786999999999338E-4</v>
      </c>
    </row>
    <row r="987" spans="1:9" x14ac:dyDescent="0.25">
      <c r="A987" s="1">
        <f>+'Ejercicio 8'!B1000</f>
        <v>43433</v>
      </c>
      <c r="B987" s="280">
        <f>+VLOOKUP($A987,Cetes!$A$19:$M$1126,4,FALSE)/100</f>
        <v>7.9801540000000004E-2</v>
      </c>
      <c r="C987" s="280">
        <f>+VLOOKUP($A987,Cetes!$A$19:$M$1126,7,FALSE)/100</f>
        <v>8.229612E-2</v>
      </c>
      <c r="D987" s="280">
        <f>+VLOOKUP($A987,Cetes!$A$19:$M$1126,10,FALSE)/100</f>
        <v>8.4291350000000001E-2</v>
      </c>
      <c r="E987" s="280">
        <f>+VLOOKUP($A987,Cetes!$A$19:$M$1126,13,FALSE)/100</f>
        <v>8.5042889999999996E-2</v>
      </c>
      <c r="F987" s="280">
        <f t="shared" si="61"/>
        <v>-1.8517999999999313E-4</v>
      </c>
      <c r="G987" s="280">
        <f t="shared" si="62"/>
        <v>9.6650000000003677E-5</v>
      </c>
      <c r="H987" s="280">
        <f t="shared" si="63"/>
        <v>4.6180000000006771E-5</v>
      </c>
      <c r="I987" s="280">
        <f t="shared" si="64"/>
        <v>-3.9863000000001092E-4</v>
      </c>
    </row>
    <row r="988" spans="1:9" x14ac:dyDescent="0.25">
      <c r="A988" s="1">
        <f>+'Ejercicio 8'!B1001</f>
        <v>43434</v>
      </c>
      <c r="B988" s="280">
        <f>+VLOOKUP($A988,Cetes!$A$19:$M$1126,4,FALSE)/100</f>
        <v>8.0146890000000012E-2</v>
      </c>
      <c r="C988" s="280">
        <f>+VLOOKUP($A988,Cetes!$A$19:$M$1126,7,FALSE)/100</f>
        <v>8.2392059999999989E-2</v>
      </c>
      <c r="D988" s="280">
        <f>+VLOOKUP($A988,Cetes!$A$19:$M$1126,10,FALSE)/100</f>
        <v>8.4373419999999991E-2</v>
      </c>
      <c r="E988" s="280">
        <f>+VLOOKUP($A988,Cetes!$A$19:$M$1126,13,FALSE)/100</f>
        <v>8.5300899999999999E-2</v>
      </c>
      <c r="F988" s="280">
        <f t="shared" si="61"/>
        <v>3.4535000000000815E-4</v>
      </c>
      <c r="G988" s="280">
        <f t="shared" si="62"/>
        <v>9.5939999999988812E-5</v>
      </c>
      <c r="H988" s="280">
        <f t="shared" si="63"/>
        <v>8.2069999999989651E-5</v>
      </c>
      <c r="I988" s="280">
        <f t="shared" si="64"/>
        <v>2.5801000000000296E-4</v>
      </c>
    </row>
    <row r="989" spans="1:9" x14ac:dyDescent="0.25">
      <c r="A989" s="1">
        <f>+'Ejercicio 8'!B1002</f>
        <v>43437</v>
      </c>
      <c r="B989" s="280">
        <f>+VLOOKUP($A989,Cetes!$A$19:$M$1126,4,FALSE)/100</f>
        <v>8.0002429999999999E-2</v>
      </c>
      <c r="C989" s="280">
        <f>+VLOOKUP($A989,Cetes!$A$19:$M$1126,7,FALSE)/100</f>
        <v>8.2105020000000001E-2</v>
      </c>
      <c r="D989" s="280">
        <f>+VLOOKUP($A989,Cetes!$A$19:$M$1126,10,FALSE)/100</f>
        <v>8.3845259999999991E-2</v>
      </c>
      <c r="E989" s="280">
        <f>+VLOOKUP($A989,Cetes!$A$19:$M$1126,13,FALSE)/100</f>
        <v>8.520221E-2</v>
      </c>
      <c r="F989" s="280">
        <f t="shared" si="61"/>
        <v>-1.4446000000001291E-4</v>
      </c>
      <c r="G989" s="280">
        <f t="shared" si="62"/>
        <v>-2.8703999999998842E-4</v>
      </c>
      <c r="H989" s="280">
        <f t="shared" si="63"/>
        <v>-5.2815999999999974E-4</v>
      </c>
      <c r="I989" s="280">
        <f t="shared" si="64"/>
        <v>-9.8689999999998501E-5</v>
      </c>
    </row>
    <row r="990" spans="1:9" x14ac:dyDescent="0.25">
      <c r="A990" s="1">
        <f>+'Ejercicio 8'!B1003</f>
        <v>43438</v>
      </c>
      <c r="B990" s="280">
        <f>+VLOOKUP($A990,Cetes!$A$19:$M$1126,4,FALSE)/100</f>
        <v>8.0096130000000001E-2</v>
      </c>
      <c r="C990" s="280">
        <f>+VLOOKUP($A990,Cetes!$A$19:$M$1126,7,FALSE)/100</f>
        <v>8.2745840000000015E-2</v>
      </c>
      <c r="D990" s="280">
        <f>+VLOOKUP($A990,Cetes!$A$19:$M$1126,10,FALSE)/100</f>
        <v>8.476236999999999E-2</v>
      </c>
      <c r="E990" s="280">
        <f>+VLOOKUP($A990,Cetes!$A$19:$M$1126,13,FALSE)/100</f>
        <v>8.6616029999999997E-2</v>
      </c>
      <c r="F990" s="280">
        <f t="shared" si="61"/>
        <v>9.3700000000002115E-5</v>
      </c>
      <c r="G990" s="280">
        <f t="shared" si="62"/>
        <v>6.4082000000001416E-4</v>
      </c>
      <c r="H990" s="280">
        <f t="shared" si="63"/>
        <v>9.1710999999999876E-4</v>
      </c>
      <c r="I990" s="280">
        <f t="shared" si="64"/>
        <v>1.4138199999999962E-3</v>
      </c>
    </row>
    <row r="991" spans="1:9" x14ac:dyDescent="0.25">
      <c r="A991" s="1">
        <f>+'Ejercicio 8'!B1004</f>
        <v>43439</v>
      </c>
      <c r="B991" s="280">
        <f>+VLOOKUP($A991,Cetes!$A$19:$M$1126,4,FALSE)/100</f>
        <v>8.0315550000000013E-2</v>
      </c>
      <c r="C991" s="280">
        <f>+VLOOKUP($A991,Cetes!$A$19:$M$1126,7,FALSE)/100</f>
        <v>8.2857120000000006E-2</v>
      </c>
      <c r="D991" s="280">
        <f>+VLOOKUP($A991,Cetes!$A$19:$M$1126,10,FALSE)/100</f>
        <v>8.4728109999999995E-2</v>
      </c>
      <c r="E991" s="280">
        <f>+VLOOKUP($A991,Cetes!$A$19:$M$1126,13,FALSE)/100</f>
        <v>8.6499950000000006E-2</v>
      </c>
      <c r="F991" s="280">
        <f t="shared" si="61"/>
        <v>2.1942000000001183E-4</v>
      </c>
      <c r="G991" s="280">
        <f t="shared" si="62"/>
        <v>1.1127999999999139E-4</v>
      </c>
      <c r="H991" s="280">
        <f t="shared" si="63"/>
        <v>-3.4259999999994295E-5</v>
      </c>
      <c r="I991" s="280">
        <f t="shared" si="64"/>
        <v>-1.1607999999999064E-4</v>
      </c>
    </row>
    <row r="992" spans="1:9" x14ac:dyDescent="0.25">
      <c r="A992" s="1">
        <f>+'Ejercicio 8'!B1005</f>
        <v>43440</v>
      </c>
      <c r="B992" s="280">
        <f>+VLOOKUP($A992,Cetes!$A$19:$M$1126,4,FALSE)/100</f>
        <v>7.9983789999999999E-2</v>
      </c>
      <c r="C992" s="280">
        <f>+VLOOKUP($A992,Cetes!$A$19:$M$1126,7,FALSE)/100</f>
        <v>8.2722829999999997E-2</v>
      </c>
      <c r="D992" s="280">
        <f>+VLOOKUP($A992,Cetes!$A$19:$M$1126,10,FALSE)/100</f>
        <v>8.5082859999999996E-2</v>
      </c>
      <c r="E992" s="280">
        <f>+VLOOKUP($A992,Cetes!$A$19:$M$1126,13,FALSE)/100</f>
        <v>8.6500049999999995E-2</v>
      </c>
      <c r="F992" s="280">
        <f t="shared" si="61"/>
        <v>-3.3176000000001427E-4</v>
      </c>
      <c r="G992" s="280">
        <f t="shared" si="62"/>
        <v>-1.3429000000000912E-4</v>
      </c>
      <c r="H992" s="280">
        <f t="shared" si="63"/>
        <v>3.547500000000009E-4</v>
      </c>
      <c r="I992" s="280">
        <f t="shared" si="64"/>
        <v>9.9999999988997779E-8</v>
      </c>
    </row>
    <row r="993" spans="1:9" x14ac:dyDescent="0.25">
      <c r="A993" s="1">
        <f>+'Ejercicio 8'!B1006</f>
        <v>43441</v>
      </c>
      <c r="B993" s="280">
        <f>+VLOOKUP($A993,Cetes!$A$19:$M$1126,4,FALSE)/100</f>
        <v>8.0098310000000006E-2</v>
      </c>
      <c r="C993" s="280">
        <f>+VLOOKUP($A993,Cetes!$A$19:$M$1126,7,FALSE)/100</f>
        <v>8.2625810000000008E-2</v>
      </c>
      <c r="D993" s="280">
        <f>+VLOOKUP($A993,Cetes!$A$19:$M$1126,10,FALSE)/100</f>
        <v>8.4707249999999998E-2</v>
      </c>
      <c r="E993" s="280">
        <f>+VLOOKUP($A993,Cetes!$A$19:$M$1126,13,FALSE)/100</f>
        <v>8.6650829999999998E-2</v>
      </c>
      <c r="F993" s="280">
        <f t="shared" si="61"/>
        <v>1.1452000000000684E-4</v>
      </c>
      <c r="G993" s="280">
        <f t="shared" si="62"/>
        <v>-9.7019999999989337E-5</v>
      </c>
      <c r="H993" s="280">
        <f t="shared" si="63"/>
        <v>-3.7560999999999845E-4</v>
      </c>
      <c r="I993" s="280">
        <f t="shared" si="64"/>
        <v>1.5078000000000313E-4</v>
      </c>
    </row>
    <row r="994" spans="1:9" x14ac:dyDescent="0.25">
      <c r="A994" s="1">
        <f>+'Ejercicio 8'!B1007</f>
        <v>43444</v>
      </c>
      <c r="B994" s="280">
        <f>+VLOOKUP($A994,Cetes!$A$19:$M$1126,4,FALSE)/100</f>
        <v>7.8912469999999998E-2</v>
      </c>
      <c r="C994" s="280">
        <f>+VLOOKUP($A994,Cetes!$A$19:$M$1126,7,FALSE)/100</f>
        <v>8.2912990000000006E-2</v>
      </c>
      <c r="D994" s="280">
        <f>+VLOOKUP($A994,Cetes!$A$19:$M$1126,10,FALSE)/100</f>
        <v>8.5190450000000001E-2</v>
      </c>
      <c r="E994" s="280">
        <f>+VLOOKUP($A994,Cetes!$A$19:$M$1126,13,FALSE)/100</f>
        <v>8.7000030000000006E-2</v>
      </c>
      <c r="F994" s="280">
        <f t="shared" si="61"/>
        <v>-1.1858400000000074E-3</v>
      </c>
      <c r="G994" s="280">
        <f t="shared" si="62"/>
        <v>2.8717999999999799E-4</v>
      </c>
      <c r="H994" s="280">
        <f t="shared" si="63"/>
        <v>4.8320000000000307E-4</v>
      </c>
      <c r="I994" s="280">
        <f t="shared" si="64"/>
        <v>3.4920000000000784E-4</v>
      </c>
    </row>
    <row r="995" spans="1:9" x14ac:dyDescent="0.25">
      <c r="A995" s="1">
        <f>+'Ejercicio 8'!B1008</f>
        <v>43445</v>
      </c>
      <c r="B995" s="280">
        <f>+VLOOKUP($A995,Cetes!$A$19:$M$1126,4,FALSE)/100</f>
        <v>7.9691339999999999E-2</v>
      </c>
      <c r="C995" s="280">
        <f>+VLOOKUP($A995,Cetes!$A$19:$M$1126,7,FALSE)/100</f>
        <v>8.3001829999999999E-2</v>
      </c>
      <c r="D995" s="280">
        <f>+VLOOKUP($A995,Cetes!$A$19:$M$1126,10,FALSE)/100</f>
        <v>8.5385519999999993E-2</v>
      </c>
      <c r="E995" s="280">
        <f>+VLOOKUP($A995,Cetes!$A$19:$M$1126,13,FALSE)/100</f>
        <v>8.6796009999999993E-2</v>
      </c>
      <c r="F995" s="280">
        <f t="shared" si="61"/>
        <v>7.7887000000000095E-4</v>
      </c>
      <c r="G995" s="280">
        <f t="shared" si="62"/>
        <v>8.8839999999992814E-5</v>
      </c>
      <c r="H995" s="280">
        <f t="shared" si="63"/>
        <v>1.9506999999999164E-4</v>
      </c>
      <c r="I995" s="280">
        <f t="shared" si="64"/>
        <v>-2.0402000000001308E-4</v>
      </c>
    </row>
    <row r="996" spans="1:9" x14ac:dyDescent="0.25">
      <c r="A996" s="1">
        <f>+'Ejercicio 8'!B1009</f>
        <v>43447</v>
      </c>
      <c r="B996" s="280">
        <f>+VLOOKUP($A996,Cetes!$A$19:$M$1126,4,FALSE)/100</f>
        <v>8.0173850000000005E-2</v>
      </c>
      <c r="C996" s="280">
        <f>+VLOOKUP($A996,Cetes!$A$19:$M$1126,7,FALSE)/100</f>
        <v>8.3097249999999998E-2</v>
      </c>
      <c r="D996" s="280">
        <f>+VLOOKUP($A996,Cetes!$A$19:$M$1126,10,FALSE)/100</f>
        <v>8.530008E-2</v>
      </c>
      <c r="E996" s="280">
        <f>+VLOOKUP($A996,Cetes!$A$19:$M$1126,13,FALSE)/100</f>
        <v>8.6604259999999988E-2</v>
      </c>
      <c r="F996" s="280">
        <f t="shared" si="61"/>
        <v>4.8251000000000543E-4</v>
      </c>
      <c r="G996" s="280">
        <f t="shared" si="62"/>
        <v>9.5419999999998839E-5</v>
      </c>
      <c r="H996" s="280">
        <f t="shared" si="63"/>
        <v>-8.5439999999992189E-5</v>
      </c>
      <c r="I996" s="280">
        <f t="shared" si="64"/>
        <v>-1.9175000000000442E-4</v>
      </c>
    </row>
    <row r="997" spans="1:9" x14ac:dyDescent="0.25">
      <c r="A997" s="1">
        <f>+'Ejercicio 8'!B1010</f>
        <v>43448</v>
      </c>
      <c r="B997" s="280">
        <f>+VLOOKUP($A997,Cetes!$A$19:$M$1126,4,FALSE)/100</f>
        <v>7.9557219999999998E-2</v>
      </c>
      <c r="C997" s="280">
        <f>+VLOOKUP($A997,Cetes!$A$19:$M$1126,7,FALSE)/100</f>
        <v>8.283167000000001E-2</v>
      </c>
      <c r="D997" s="280">
        <f>+VLOOKUP($A997,Cetes!$A$19:$M$1126,10,FALSE)/100</f>
        <v>8.5407089999999991E-2</v>
      </c>
      <c r="E997" s="280">
        <f>+VLOOKUP($A997,Cetes!$A$19:$M$1126,13,FALSE)/100</f>
        <v>8.6400030000000003E-2</v>
      </c>
      <c r="F997" s="280">
        <f t="shared" si="61"/>
        <v>-6.1663000000000689E-4</v>
      </c>
      <c r="G997" s="280">
        <f t="shared" si="62"/>
        <v>-2.6557999999998749E-4</v>
      </c>
      <c r="H997" s="280">
        <f t="shared" si="63"/>
        <v>1.0700999999999072E-4</v>
      </c>
      <c r="I997" s="280">
        <f t="shared" si="64"/>
        <v>-2.0422999999998581E-4</v>
      </c>
    </row>
    <row r="998" spans="1:9" x14ac:dyDescent="0.25">
      <c r="A998" s="1">
        <f>+'Ejercicio 8'!B1011</f>
        <v>43451</v>
      </c>
      <c r="B998" s="280">
        <f>+VLOOKUP($A998,Cetes!$A$19:$M$1126,4,FALSE)/100</f>
        <v>7.9262639999999995E-2</v>
      </c>
      <c r="C998" s="280">
        <f>+VLOOKUP($A998,Cetes!$A$19:$M$1126,7,FALSE)/100</f>
        <v>8.2699890000000012E-2</v>
      </c>
      <c r="D998" s="280">
        <f>+VLOOKUP($A998,Cetes!$A$19:$M$1126,10,FALSE)/100</f>
        <v>8.5376229999999997E-2</v>
      </c>
      <c r="E998" s="280">
        <f>+VLOOKUP($A998,Cetes!$A$19:$M$1126,13,FALSE)/100</f>
        <v>8.6113900000000007E-2</v>
      </c>
      <c r="F998" s="280">
        <f t="shared" si="61"/>
        <v>-2.9458000000000262E-4</v>
      </c>
      <c r="G998" s="280">
        <f t="shared" si="62"/>
        <v>-1.3177999999999801E-4</v>
      </c>
      <c r="H998" s="280">
        <f t="shared" si="63"/>
        <v>-3.085999999999367E-5</v>
      </c>
      <c r="I998" s="280">
        <f t="shared" si="64"/>
        <v>-2.8612999999999555E-4</v>
      </c>
    </row>
    <row r="999" spans="1:9" x14ac:dyDescent="0.25">
      <c r="A999" s="1">
        <f>+'Ejercicio 8'!B1012</f>
        <v>43452</v>
      </c>
      <c r="B999" s="280">
        <f>+VLOOKUP($A999,Cetes!$A$19:$M$1126,4,FALSE)/100</f>
        <v>7.958382E-2</v>
      </c>
      <c r="C999" s="280">
        <f>+VLOOKUP($A999,Cetes!$A$19:$M$1126,7,FALSE)/100</f>
        <v>8.2574339999999996E-2</v>
      </c>
      <c r="D999" s="280">
        <f>+VLOOKUP($A999,Cetes!$A$19:$M$1126,10,FALSE)/100</f>
        <v>8.5199949999999997E-2</v>
      </c>
      <c r="E999" s="280">
        <f>+VLOOKUP($A999,Cetes!$A$19:$M$1126,13,FALSE)/100</f>
        <v>8.6050409999999994E-2</v>
      </c>
      <c r="F999" s="280">
        <f t="shared" si="61"/>
        <v>3.2118000000000424E-4</v>
      </c>
      <c r="G999" s="280">
        <f t="shared" si="62"/>
        <v>-1.2555000000001593E-4</v>
      </c>
      <c r="H999" s="280">
        <f t="shared" si="63"/>
        <v>-1.7628000000000088E-4</v>
      </c>
      <c r="I999" s="280">
        <f t="shared" si="64"/>
        <v>-6.3490000000013258E-5</v>
      </c>
    </row>
    <row r="1000" spans="1:9" x14ac:dyDescent="0.25">
      <c r="A1000" s="1">
        <f>+'Ejercicio 8'!B1013</f>
        <v>43453</v>
      </c>
      <c r="B1000" s="280">
        <f>+VLOOKUP($A1000,Cetes!$A$19:$M$1126,4,FALSE)/100</f>
        <v>7.9993330000000001E-2</v>
      </c>
      <c r="C1000" s="280">
        <f>+VLOOKUP($A1000,Cetes!$A$19:$M$1126,7,FALSE)/100</f>
        <v>8.2315219999999995E-2</v>
      </c>
      <c r="D1000" s="280">
        <f>+VLOOKUP($A1000,Cetes!$A$19:$M$1126,10,FALSE)/100</f>
        <v>8.5100110000000007E-2</v>
      </c>
      <c r="E1000" s="280">
        <f>+VLOOKUP($A1000,Cetes!$A$19:$M$1126,13,FALSE)/100</f>
        <v>8.600004E-2</v>
      </c>
      <c r="F1000" s="280">
        <f t="shared" si="61"/>
        <v>4.0951000000000182E-4</v>
      </c>
      <c r="G1000" s="280">
        <f t="shared" si="62"/>
        <v>-2.5912000000000157E-4</v>
      </c>
      <c r="H1000" s="280">
        <f t="shared" si="63"/>
        <v>-9.9839999999989937E-5</v>
      </c>
      <c r="I1000" s="280">
        <f t="shared" si="64"/>
        <v>-5.0369999999994031E-5</v>
      </c>
    </row>
    <row r="1001" spans="1:9" x14ac:dyDescent="0.25">
      <c r="A1001" s="1">
        <f>+'Ejercicio 8'!B1014</f>
        <v>43454</v>
      </c>
      <c r="B1001" s="280">
        <f>+VLOOKUP($A1001,Cetes!$A$19:$M$1126,4,FALSE)/100</f>
        <v>8.2193249999999995E-2</v>
      </c>
      <c r="C1001" s="280">
        <f>+VLOOKUP($A1001,Cetes!$A$19:$M$1126,7,FALSE)/100</f>
        <v>8.3251489999999997E-2</v>
      </c>
      <c r="D1001" s="280">
        <f>+VLOOKUP($A1001,Cetes!$A$19:$M$1126,10,FALSE)/100</f>
        <v>8.5418599999999997E-2</v>
      </c>
      <c r="E1001" s="280">
        <f>+VLOOKUP($A1001,Cetes!$A$19:$M$1126,13,FALSE)/100</f>
        <v>8.6399969999999993E-2</v>
      </c>
      <c r="F1001" s="280">
        <f t="shared" si="61"/>
        <v>2.1999199999999941E-3</v>
      </c>
      <c r="G1001" s="280">
        <f t="shared" si="62"/>
        <v>9.3627000000000293E-4</v>
      </c>
      <c r="H1001" s="280">
        <f t="shared" si="63"/>
        <v>3.1848999999999072E-4</v>
      </c>
      <c r="I1001" s="280">
        <f t="shared" si="64"/>
        <v>3.9992999999999279E-4</v>
      </c>
    </row>
    <row r="1002" spans="1:9" x14ac:dyDescent="0.25">
      <c r="A1002" s="1">
        <f>+'Ejercicio 8'!B1015</f>
        <v>43455</v>
      </c>
      <c r="B1002" s="280">
        <f>+VLOOKUP($A1002,Cetes!$A$19:$M$1126,4,FALSE)/100</f>
        <v>8.2364329999999999E-2</v>
      </c>
      <c r="C1002" s="280">
        <f>+VLOOKUP($A1002,Cetes!$A$19:$M$1126,7,FALSE)/100</f>
        <v>8.3307640000000002E-2</v>
      </c>
      <c r="D1002" s="280">
        <f>+VLOOKUP($A1002,Cetes!$A$19:$M$1126,10,FALSE)/100</f>
        <v>8.5546220000000006E-2</v>
      </c>
      <c r="E1002" s="280">
        <f>+VLOOKUP($A1002,Cetes!$A$19:$M$1126,13,FALSE)/100</f>
        <v>8.6778469999999996E-2</v>
      </c>
      <c r="F1002" s="280">
        <f t="shared" si="61"/>
        <v>1.7108000000000401E-4</v>
      </c>
      <c r="G1002" s="280">
        <f t="shared" si="62"/>
        <v>5.6150000000004807E-5</v>
      </c>
      <c r="H1002" s="280">
        <f t="shared" si="63"/>
        <v>1.2762000000000884E-4</v>
      </c>
      <c r="I1002" s="280">
        <f t="shared" si="64"/>
        <v>3.7850000000000383E-4</v>
      </c>
    </row>
    <row r="1003" spans="1:9" x14ac:dyDescent="0.25">
      <c r="A1003" s="1">
        <f>+'Ejercicio 8'!B1016</f>
        <v>43458</v>
      </c>
      <c r="B1003" s="280">
        <f>+VLOOKUP($A1003,Cetes!$A$19:$M$1126,4,FALSE)/100</f>
        <v>8.110922000000001E-2</v>
      </c>
      <c r="C1003" s="280">
        <f>+VLOOKUP($A1003,Cetes!$A$19:$M$1126,7,FALSE)/100</f>
        <v>8.3030969999999996E-2</v>
      </c>
      <c r="D1003" s="280">
        <f>+VLOOKUP($A1003,Cetes!$A$19:$M$1126,10,FALSE)/100</f>
        <v>8.5899920000000005E-2</v>
      </c>
      <c r="E1003" s="280">
        <f>+VLOOKUP($A1003,Cetes!$A$19:$M$1126,13,FALSE)/100</f>
        <v>8.6622619999999997E-2</v>
      </c>
      <c r="F1003" s="280">
        <f t="shared" si="61"/>
        <v>-1.2551099999999898E-3</v>
      </c>
      <c r="G1003" s="280">
        <f t="shared" si="62"/>
        <v>-2.7667000000000663E-4</v>
      </c>
      <c r="H1003" s="280">
        <f t="shared" si="63"/>
        <v>3.5369999999999846E-4</v>
      </c>
      <c r="I1003" s="280">
        <f t="shared" si="64"/>
        <v>-1.5584999999999904E-4</v>
      </c>
    </row>
    <row r="1004" spans="1:9" x14ac:dyDescent="0.25">
      <c r="A1004" s="1">
        <f>+'Ejercicio 8'!B1017</f>
        <v>43460</v>
      </c>
      <c r="B1004" s="280">
        <f>+VLOOKUP($A1004,Cetes!$A$19:$M$1126,4,FALSE)/100</f>
        <v>8.5112409999999999E-2</v>
      </c>
      <c r="C1004" s="280">
        <f>+VLOOKUP($A1004,Cetes!$A$19:$M$1126,7,FALSE)/100</f>
        <v>8.1124939999999993E-2</v>
      </c>
      <c r="D1004" s="280">
        <f>+VLOOKUP($A1004,Cetes!$A$19:$M$1126,10,FALSE)/100</f>
        <v>8.5778510000000002E-2</v>
      </c>
      <c r="E1004" s="280">
        <f>+VLOOKUP($A1004,Cetes!$A$19:$M$1126,13,FALSE)/100</f>
        <v>8.6623339999999993E-2</v>
      </c>
      <c r="F1004" s="280">
        <f t="shared" si="61"/>
        <v>4.0031899999999898E-3</v>
      </c>
      <c r="G1004" s="280">
        <f t="shared" si="62"/>
        <v>-1.906030000000003E-3</v>
      </c>
      <c r="H1004" s="280">
        <f t="shared" si="63"/>
        <v>-1.2141000000000235E-4</v>
      </c>
      <c r="I1004" s="280">
        <f t="shared" si="64"/>
        <v>7.1999999999572406E-7</v>
      </c>
    </row>
    <row r="1005" spans="1:9" x14ac:dyDescent="0.25">
      <c r="A1005" s="1">
        <f>+'Ejercicio 8'!B1018</f>
        <v>43461</v>
      </c>
      <c r="B1005" s="280">
        <f>+VLOOKUP($A1005,Cetes!$A$19:$M$1126,4,FALSE)/100</f>
        <v>8.1793489999999996E-2</v>
      </c>
      <c r="C1005" s="280">
        <f>+VLOOKUP($A1005,Cetes!$A$19:$M$1126,7,FALSE)/100</f>
        <v>8.2914980000000013E-2</v>
      </c>
      <c r="D1005" s="280">
        <f>+VLOOKUP($A1005,Cetes!$A$19:$M$1126,10,FALSE)/100</f>
        <v>8.5764729999999997E-2</v>
      </c>
      <c r="E1005" s="280">
        <f>+VLOOKUP($A1005,Cetes!$A$19:$M$1126,13,FALSE)/100</f>
        <v>8.6757950000000014E-2</v>
      </c>
      <c r="F1005" s="280">
        <f t="shared" si="61"/>
        <v>-3.318920000000003E-3</v>
      </c>
      <c r="G1005" s="280">
        <f t="shared" si="62"/>
        <v>1.7900400000000205E-3</v>
      </c>
      <c r="H1005" s="280">
        <f t="shared" si="63"/>
        <v>-1.3780000000004899E-5</v>
      </c>
      <c r="I1005" s="280">
        <f t="shared" si="64"/>
        <v>1.346100000000211E-4</v>
      </c>
    </row>
    <row r="1006" spans="1:9" x14ac:dyDescent="0.25">
      <c r="A1006" s="1">
        <f>+'Ejercicio 8'!B1019</f>
        <v>43462</v>
      </c>
      <c r="B1006" s="280">
        <f>+VLOOKUP($A1006,Cetes!$A$19:$M$1126,4,FALSE)/100</f>
        <v>8.1613859999999996E-2</v>
      </c>
      <c r="C1006" s="280">
        <f>+VLOOKUP($A1006,Cetes!$A$19:$M$1126,7,FALSE)/100</f>
        <v>8.2927520000000005E-2</v>
      </c>
      <c r="D1006" s="280">
        <f>+VLOOKUP($A1006,Cetes!$A$19:$M$1126,10,FALSE)/100</f>
        <v>8.5518579999999997E-2</v>
      </c>
      <c r="E1006" s="280">
        <f>+VLOOKUP($A1006,Cetes!$A$19:$M$1126,13,FALSE)/100</f>
        <v>8.6500030000000006E-2</v>
      </c>
      <c r="F1006" s="280">
        <f t="shared" si="61"/>
        <v>-1.7963000000000007E-4</v>
      </c>
      <c r="G1006" s="280">
        <f t="shared" si="62"/>
        <v>1.2539999999991447E-5</v>
      </c>
      <c r="H1006" s="280">
        <f t="shared" si="63"/>
        <v>-2.4615000000000054E-4</v>
      </c>
      <c r="I1006" s="280">
        <f t="shared" si="64"/>
        <v>-2.579200000000087E-4</v>
      </c>
    </row>
    <row r="1007" spans="1:9" x14ac:dyDescent="0.25">
      <c r="A1007" s="1">
        <f>+'Ejercicio 8'!B1020</f>
        <v>43465</v>
      </c>
      <c r="B1007" s="280">
        <f>+VLOOKUP($A1007,Cetes!$A$19:$M$1126,4,FALSE)/100</f>
        <v>8.0933340000000006E-2</v>
      </c>
      <c r="C1007" s="280">
        <f>+VLOOKUP($A1007,Cetes!$A$19:$M$1126,7,FALSE)/100</f>
        <v>8.2968529999999999E-2</v>
      </c>
      <c r="D1007" s="280">
        <f>+VLOOKUP($A1007,Cetes!$A$19:$M$1126,10,FALSE)/100</f>
        <v>8.55374E-2</v>
      </c>
      <c r="E1007" s="280">
        <f>+VLOOKUP($A1007,Cetes!$A$19:$M$1126,13,FALSE)/100</f>
        <v>8.6499980000000004E-2</v>
      </c>
      <c r="F1007" s="280">
        <f t="shared" si="61"/>
        <v>-6.8051999999999002E-4</v>
      </c>
      <c r="G1007" s="280">
        <f t="shared" si="62"/>
        <v>4.1009999999994107E-5</v>
      </c>
      <c r="H1007" s="280">
        <f t="shared" si="63"/>
        <v>1.8820000000002723E-5</v>
      </c>
      <c r="I1007" s="280">
        <f t="shared" si="64"/>
        <v>-5.0000000001437783E-8</v>
      </c>
    </row>
    <row r="1008" spans="1:9" x14ac:dyDescent="0.25">
      <c r="A1008" s="1">
        <f>+'Ejercicio 8'!B1021</f>
        <v>43467</v>
      </c>
      <c r="B1008" s="280">
        <f>+VLOOKUP($A1008,Cetes!$A$19:$M$1126,4,FALSE)/100</f>
        <v>8.0189959999999991E-2</v>
      </c>
      <c r="C1008" s="280">
        <f>+VLOOKUP($A1008,Cetes!$A$19:$M$1126,7,FALSE)/100</f>
        <v>8.2799879999999992E-2</v>
      </c>
      <c r="D1008" s="280">
        <f>+VLOOKUP($A1008,Cetes!$A$19:$M$1126,10,FALSE)/100</f>
        <v>8.4897399999999998E-2</v>
      </c>
      <c r="E1008" s="280">
        <f>+VLOOKUP($A1008,Cetes!$A$19:$M$1126,13,FALSE)/100</f>
        <v>8.5495979999999999E-2</v>
      </c>
      <c r="F1008" s="280">
        <f t="shared" si="61"/>
        <v>-7.4338000000001569E-4</v>
      </c>
      <c r="G1008" s="280">
        <f t="shared" si="62"/>
        <v>-1.6865000000000629E-4</v>
      </c>
      <c r="H1008" s="280">
        <f t="shared" si="63"/>
        <v>-6.4000000000000168E-4</v>
      </c>
      <c r="I1008" s="280">
        <f t="shared" si="64"/>
        <v>-1.0040000000000049E-3</v>
      </c>
    </row>
    <row r="1009" spans="1:9" x14ac:dyDescent="0.25">
      <c r="A1009" s="1">
        <f>+'Ejercicio 8'!B1022</f>
        <v>43468</v>
      </c>
      <c r="B1009" s="280">
        <f>+VLOOKUP($A1009,Cetes!$A$19:$M$1126,4,FALSE)/100</f>
        <v>7.9429260000000002E-2</v>
      </c>
      <c r="C1009" s="280">
        <f>+VLOOKUP($A1009,Cetes!$A$19:$M$1126,7,FALSE)/100</f>
        <v>8.2693549999999991E-2</v>
      </c>
      <c r="D1009" s="280">
        <f>+VLOOKUP($A1009,Cetes!$A$19:$M$1126,10,FALSE)/100</f>
        <v>8.5000009999999987E-2</v>
      </c>
      <c r="E1009" s="280">
        <f>+VLOOKUP($A1009,Cetes!$A$19:$M$1126,13,FALSE)/100</f>
        <v>8.5301729999999992E-2</v>
      </c>
      <c r="F1009" s="280">
        <f t="shared" si="61"/>
        <v>-7.6069999999998916E-4</v>
      </c>
      <c r="G1009" s="280">
        <f t="shared" si="62"/>
        <v>-1.063300000000017E-4</v>
      </c>
      <c r="H1009" s="280">
        <f t="shared" si="63"/>
        <v>1.026099999999891E-4</v>
      </c>
      <c r="I1009" s="280">
        <f t="shared" si="64"/>
        <v>-1.9425000000000692E-4</v>
      </c>
    </row>
    <row r="1010" spans="1:9" x14ac:dyDescent="0.25">
      <c r="A1010" s="1">
        <f>+'Ejercicio 8'!B1023</f>
        <v>43469</v>
      </c>
      <c r="B1010" s="280">
        <f>+VLOOKUP($A1010,Cetes!$A$19:$M$1126,4,FALSE)/100</f>
        <v>8.0020040000000001E-2</v>
      </c>
      <c r="C1010" s="280">
        <f>+VLOOKUP($A1010,Cetes!$A$19:$M$1126,7,FALSE)/100</f>
        <v>8.259997999999999E-2</v>
      </c>
      <c r="D1010" s="280">
        <f>+VLOOKUP($A1010,Cetes!$A$19:$M$1126,10,FALSE)/100</f>
        <v>8.5007160000000012E-2</v>
      </c>
      <c r="E1010" s="280">
        <f>+VLOOKUP($A1010,Cetes!$A$19:$M$1126,13,FALSE)/100</f>
        <v>8.5121550000000004E-2</v>
      </c>
      <c r="F1010" s="280">
        <f t="shared" si="61"/>
        <v>5.9077999999999908E-4</v>
      </c>
      <c r="G1010" s="280">
        <f t="shared" si="62"/>
        <v>-9.3570000000001152E-5</v>
      </c>
      <c r="H1010" s="280">
        <f t="shared" si="63"/>
        <v>7.1500000000251918E-6</v>
      </c>
      <c r="I1010" s="280">
        <f t="shared" si="64"/>
        <v>-1.8017999999998813E-4</v>
      </c>
    </row>
    <row r="1011" spans="1:9" x14ac:dyDescent="0.25">
      <c r="A1011" s="1">
        <f>+'Ejercicio 8'!B1024</f>
        <v>43472</v>
      </c>
      <c r="B1011" s="280">
        <f>+VLOOKUP($A1011,Cetes!$A$19:$M$1126,4,FALSE)/100</f>
        <v>8.0417840000000004E-2</v>
      </c>
      <c r="C1011" s="280">
        <f>+VLOOKUP($A1011,Cetes!$A$19:$M$1126,7,FALSE)/100</f>
        <v>8.2981879999999994E-2</v>
      </c>
      <c r="D1011" s="280">
        <f>+VLOOKUP($A1011,Cetes!$A$19:$M$1126,10,FALSE)/100</f>
        <v>8.4829849999999998E-2</v>
      </c>
      <c r="E1011" s="280">
        <f>+VLOOKUP($A1011,Cetes!$A$19:$M$1126,13,FALSE)/100</f>
        <v>8.5178139999999999E-2</v>
      </c>
      <c r="F1011" s="280">
        <f t="shared" si="61"/>
        <v>3.9780000000000371E-4</v>
      </c>
      <c r="G1011" s="280">
        <f t="shared" si="62"/>
        <v>3.8190000000000446E-4</v>
      </c>
      <c r="H1011" s="280">
        <f t="shared" si="63"/>
        <v>-1.7731000000001385E-4</v>
      </c>
      <c r="I1011" s="280">
        <f t="shared" si="64"/>
        <v>5.6589999999995255E-5</v>
      </c>
    </row>
    <row r="1012" spans="1:9" x14ac:dyDescent="0.25">
      <c r="A1012" s="1">
        <f>+'Ejercicio 8'!B1025</f>
        <v>43473</v>
      </c>
      <c r="B1012" s="280">
        <f>+VLOOKUP($A1012,Cetes!$A$19:$M$1126,4,FALSE)/100</f>
        <v>8.1089240000000007E-2</v>
      </c>
      <c r="C1012" s="280">
        <f>+VLOOKUP($A1012,Cetes!$A$19:$M$1126,7,FALSE)/100</f>
        <v>8.282072E-2</v>
      </c>
      <c r="D1012" s="280">
        <f>+VLOOKUP($A1012,Cetes!$A$19:$M$1126,10,FALSE)/100</f>
        <v>8.500002999999999E-2</v>
      </c>
      <c r="E1012" s="280">
        <f>+VLOOKUP($A1012,Cetes!$A$19:$M$1126,13,FALSE)/100</f>
        <v>8.5496799999999998E-2</v>
      </c>
      <c r="F1012" s="280">
        <f t="shared" si="61"/>
        <v>6.7140000000000255E-4</v>
      </c>
      <c r="G1012" s="280">
        <f t="shared" si="62"/>
        <v>-1.6115999999999353E-4</v>
      </c>
      <c r="H1012" s="280">
        <f t="shared" si="63"/>
        <v>1.70179999999992E-4</v>
      </c>
      <c r="I1012" s="280">
        <f t="shared" si="64"/>
        <v>3.1865999999999839E-4</v>
      </c>
    </row>
    <row r="1013" spans="1:9" x14ac:dyDescent="0.25">
      <c r="A1013" s="1">
        <f>+'Ejercicio 8'!B1026</f>
        <v>43474</v>
      </c>
      <c r="B1013" s="280">
        <f>+VLOOKUP($A1013,Cetes!$A$19:$M$1126,4,FALSE)/100</f>
        <v>8.1105469999999999E-2</v>
      </c>
      <c r="C1013" s="280">
        <f>+VLOOKUP($A1013,Cetes!$A$19:$M$1126,7,FALSE)/100</f>
        <v>8.2689819999999997E-2</v>
      </c>
      <c r="D1013" s="280">
        <f>+VLOOKUP($A1013,Cetes!$A$19:$M$1126,10,FALSE)/100</f>
        <v>8.4808099999999997E-2</v>
      </c>
      <c r="E1013" s="280">
        <f>+VLOOKUP($A1013,Cetes!$A$19:$M$1126,13,FALSE)/100</f>
        <v>8.5013280000000011E-2</v>
      </c>
      <c r="F1013" s="280">
        <f t="shared" si="61"/>
        <v>1.6229999999992084E-5</v>
      </c>
      <c r="G1013" s="280">
        <f t="shared" si="62"/>
        <v>-1.3090000000000324E-4</v>
      </c>
      <c r="H1013" s="280">
        <f t="shared" si="63"/>
        <v>-1.9192999999999294E-4</v>
      </c>
      <c r="I1013" s="280">
        <f t="shared" si="64"/>
        <v>-4.8351999999998729E-4</v>
      </c>
    </row>
    <row r="1014" spans="1:9" x14ac:dyDescent="0.25">
      <c r="A1014" s="1">
        <f>+'Ejercicio 8'!B1027</f>
        <v>43475</v>
      </c>
      <c r="B1014" s="280">
        <f>+VLOOKUP($A1014,Cetes!$A$19:$M$1126,4,FALSE)/100</f>
        <v>7.9599780000000009E-2</v>
      </c>
      <c r="C1014" s="280">
        <f>+VLOOKUP($A1014,Cetes!$A$19:$M$1126,7,FALSE)/100</f>
        <v>8.2066520000000004E-2</v>
      </c>
      <c r="D1014" s="280">
        <f>+VLOOKUP($A1014,Cetes!$A$19:$M$1126,10,FALSE)/100</f>
        <v>8.452722E-2</v>
      </c>
      <c r="E1014" s="280">
        <f>+VLOOKUP($A1014,Cetes!$A$19:$M$1126,13,FALSE)/100</f>
        <v>8.5500039999999999E-2</v>
      </c>
      <c r="F1014" s="280">
        <f t="shared" si="61"/>
        <v>-1.5056899999999901E-3</v>
      </c>
      <c r="G1014" s="280">
        <f t="shared" si="62"/>
        <v>-6.232999999999933E-4</v>
      </c>
      <c r="H1014" s="280">
        <f t="shared" si="63"/>
        <v>-2.8087999999999724E-4</v>
      </c>
      <c r="I1014" s="280">
        <f t="shared" si="64"/>
        <v>4.8675999999998887E-4</v>
      </c>
    </row>
    <row r="1015" spans="1:9" x14ac:dyDescent="0.25">
      <c r="A1015" s="1">
        <f>+'Ejercicio 8'!B1028</f>
        <v>43476</v>
      </c>
      <c r="B1015" s="280">
        <f>+VLOOKUP($A1015,Cetes!$A$19:$M$1126,4,FALSE)/100</f>
        <v>8.0187369999999994E-2</v>
      </c>
      <c r="C1015" s="280">
        <f>+VLOOKUP($A1015,Cetes!$A$19:$M$1126,7,FALSE)/100</f>
        <v>8.1736360000000008E-2</v>
      </c>
      <c r="D1015" s="280">
        <f>+VLOOKUP($A1015,Cetes!$A$19:$M$1126,10,FALSE)/100</f>
        <v>8.4561020000000001E-2</v>
      </c>
      <c r="E1015" s="280">
        <f>+VLOOKUP($A1015,Cetes!$A$19:$M$1126,13,FALSE)/100</f>
        <v>8.5500000000000007E-2</v>
      </c>
      <c r="F1015" s="280">
        <f t="shared" si="61"/>
        <v>5.8758999999998507E-4</v>
      </c>
      <c r="G1015" s="280">
        <f t="shared" si="62"/>
        <v>-3.3015999999999601E-4</v>
      </c>
      <c r="H1015" s="280">
        <f t="shared" si="63"/>
        <v>3.3800000000000496E-5</v>
      </c>
      <c r="I1015" s="280">
        <f t="shared" si="64"/>
        <v>-3.9999999992823554E-8</v>
      </c>
    </row>
    <row r="1016" spans="1:9" x14ac:dyDescent="0.25">
      <c r="A1016" s="1">
        <f>+'Ejercicio 8'!B1029</f>
        <v>43479</v>
      </c>
      <c r="B1016" s="280">
        <f>+VLOOKUP($A1016,Cetes!$A$19:$M$1126,4,FALSE)/100</f>
        <v>8.176275999999999E-2</v>
      </c>
      <c r="C1016" s="280">
        <f>+VLOOKUP($A1016,Cetes!$A$19:$M$1126,7,FALSE)/100</f>
        <v>8.1893720000000003E-2</v>
      </c>
      <c r="D1016" s="280">
        <f>+VLOOKUP($A1016,Cetes!$A$19:$M$1126,10,FALSE)/100</f>
        <v>8.4292640000000002E-2</v>
      </c>
      <c r="E1016" s="280">
        <f>+VLOOKUP($A1016,Cetes!$A$19:$M$1126,13,FALSE)/100</f>
        <v>8.5293910000000001E-2</v>
      </c>
      <c r="F1016" s="280">
        <f t="shared" si="61"/>
        <v>1.575389999999996E-3</v>
      </c>
      <c r="G1016" s="280">
        <f t="shared" si="62"/>
        <v>1.5735999999999528E-4</v>
      </c>
      <c r="H1016" s="280">
        <f t="shared" si="63"/>
        <v>-2.6837999999999862E-4</v>
      </c>
      <c r="I1016" s="280">
        <f t="shared" si="64"/>
        <v>-2.0609000000000599E-4</v>
      </c>
    </row>
    <row r="1017" spans="1:9" x14ac:dyDescent="0.25">
      <c r="A1017" s="1">
        <f>+'Ejercicio 8'!B1030</f>
        <v>43480</v>
      </c>
      <c r="B1017" s="280">
        <f>+VLOOKUP($A1017,Cetes!$A$19:$M$1126,4,FALSE)/100</f>
        <v>8.1799350000000007E-2</v>
      </c>
      <c r="C1017" s="280">
        <f>+VLOOKUP($A1017,Cetes!$A$19:$M$1126,7,FALSE)/100</f>
        <v>8.1900189999999998E-2</v>
      </c>
      <c r="D1017" s="280">
        <f>+VLOOKUP($A1017,Cetes!$A$19:$M$1126,10,FALSE)/100</f>
        <v>8.397744E-2</v>
      </c>
      <c r="E1017" s="280">
        <f>+VLOOKUP($A1017,Cetes!$A$19:$M$1126,13,FALSE)/100</f>
        <v>8.5302439999999993E-2</v>
      </c>
      <c r="F1017" s="280">
        <f t="shared" si="61"/>
        <v>3.6590000000016887E-5</v>
      </c>
      <c r="G1017" s="280">
        <f t="shared" si="62"/>
        <v>6.4699999999945357E-6</v>
      </c>
      <c r="H1017" s="280">
        <f t="shared" si="63"/>
        <v>-3.1520000000000159E-4</v>
      </c>
      <c r="I1017" s="280">
        <f t="shared" si="64"/>
        <v>8.5299999999927101E-6</v>
      </c>
    </row>
    <row r="1018" spans="1:9" x14ac:dyDescent="0.25">
      <c r="A1018" s="1">
        <f>+'Ejercicio 8'!B1031</f>
        <v>43481</v>
      </c>
      <c r="B1018" s="280">
        <f>+VLOOKUP($A1018,Cetes!$A$19:$M$1126,4,FALSE)/100</f>
        <v>8.1199670000000002E-2</v>
      </c>
      <c r="C1018" s="280">
        <f>+VLOOKUP($A1018,Cetes!$A$19:$M$1126,7,FALSE)/100</f>
        <v>8.2001419999999992E-2</v>
      </c>
      <c r="D1018" s="280">
        <f>+VLOOKUP($A1018,Cetes!$A$19:$M$1126,10,FALSE)/100</f>
        <v>8.4180600000000008E-2</v>
      </c>
      <c r="E1018" s="280">
        <f>+VLOOKUP($A1018,Cetes!$A$19:$M$1126,13,FALSE)/100</f>
        <v>8.5399940000000008E-2</v>
      </c>
      <c r="F1018" s="280">
        <f t="shared" si="61"/>
        <v>-5.9968000000000521E-4</v>
      </c>
      <c r="G1018" s="280">
        <f t="shared" si="62"/>
        <v>1.0122999999999382E-4</v>
      </c>
      <c r="H1018" s="280">
        <f t="shared" si="63"/>
        <v>2.0316000000000778E-4</v>
      </c>
      <c r="I1018" s="280">
        <f t="shared" si="64"/>
        <v>9.7500000000014242E-5</v>
      </c>
    </row>
    <row r="1019" spans="1:9" x14ac:dyDescent="0.25">
      <c r="A1019" s="1">
        <f>+'Ejercicio 8'!B1032</f>
        <v>43482</v>
      </c>
      <c r="B1019" s="280">
        <f>+VLOOKUP($A1019,Cetes!$A$19:$M$1126,4,FALSE)/100</f>
        <v>7.96935E-2</v>
      </c>
      <c r="C1019" s="280">
        <f>+VLOOKUP($A1019,Cetes!$A$19:$M$1126,7,FALSE)/100</f>
        <v>8.1938379999999991E-2</v>
      </c>
      <c r="D1019" s="280">
        <f>+VLOOKUP($A1019,Cetes!$A$19:$M$1126,10,FALSE)/100</f>
        <v>8.4219899999999986E-2</v>
      </c>
      <c r="E1019" s="280">
        <f>+VLOOKUP($A1019,Cetes!$A$19:$M$1126,13,FALSE)/100</f>
        <v>8.5444340000000008E-2</v>
      </c>
      <c r="F1019" s="280">
        <f t="shared" si="61"/>
        <v>-1.5061700000000011E-3</v>
      </c>
      <c r="G1019" s="280">
        <f t="shared" si="62"/>
        <v>-6.3040000000000318E-5</v>
      </c>
      <c r="H1019" s="280">
        <f t="shared" si="63"/>
        <v>3.9299999999978241E-5</v>
      </c>
      <c r="I1019" s="280">
        <f t="shared" si="64"/>
        <v>4.4399999999999995E-5</v>
      </c>
    </row>
    <row r="1020" spans="1:9" x14ac:dyDescent="0.25">
      <c r="A1020" s="1">
        <f>+'Ejercicio 8'!B1033</f>
        <v>43483</v>
      </c>
      <c r="B1020" s="280">
        <f>+VLOOKUP($A1020,Cetes!$A$19:$M$1126,4,FALSE)/100</f>
        <v>8.157876E-2</v>
      </c>
      <c r="C1020" s="280">
        <f>+VLOOKUP($A1020,Cetes!$A$19:$M$1126,7,FALSE)/100</f>
        <v>8.1877370000000005E-2</v>
      </c>
      <c r="D1020" s="280">
        <f>+VLOOKUP($A1020,Cetes!$A$19:$M$1126,10,FALSE)/100</f>
        <v>8.4191749999999996E-2</v>
      </c>
      <c r="E1020" s="280">
        <f>+VLOOKUP($A1020,Cetes!$A$19:$M$1126,13,FALSE)/100</f>
        <v>8.5099959999999988E-2</v>
      </c>
      <c r="F1020" s="280">
        <f t="shared" si="61"/>
        <v>1.8852599999999997E-3</v>
      </c>
      <c r="G1020" s="280">
        <f t="shared" si="62"/>
        <v>-6.1009999999986353E-5</v>
      </c>
      <c r="H1020" s="280">
        <f t="shared" si="63"/>
        <v>-2.8149999999990682E-5</v>
      </c>
      <c r="I1020" s="280">
        <f t="shared" si="64"/>
        <v>-3.4438000000001912E-4</v>
      </c>
    </row>
    <row r="1021" spans="1:9" x14ac:dyDescent="0.25">
      <c r="A1021" s="1">
        <f>+'Ejercicio 8'!B1034</f>
        <v>43486</v>
      </c>
      <c r="B1021" s="280">
        <f>+VLOOKUP($A1021,Cetes!$A$19:$M$1126,4,FALSE)/100</f>
        <v>8.1248719999999996E-2</v>
      </c>
      <c r="C1021" s="280">
        <f>+VLOOKUP($A1021,Cetes!$A$19:$M$1126,7,FALSE)/100</f>
        <v>8.1896269999999993E-2</v>
      </c>
      <c r="D1021" s="280">
        <f>+VLOOKUP($A1021,Cetes!$A$19:$M$1126,10,FALSE)/100</f>
        <v>8.4037290000000001E-2</v>
      </c>
      <c r="E1021" s="280">
        <f>+VLOOKUP($A1021,Cetes!$A$19:$M$1126,13,FALSE)/100</f>
        <v>8.5099940000000013E-2</v>
      </c>
      <c r="F1021" s="280">
        <f t="shared" si="61"/>
        <v>-3.3004000000000366E-4</v>
      </c>
      <c r="G1021" s="280">
        <f t="shared" si="62"/>
        <v>1.8899999999988371E-5</v>
      </c>
      <c r="H1021" s="280">
        <f t="shared" si="63"/>
        <v>-1.5445999999999516E-4</v>
      </c>
      <c r="I1021" s="280">
        <f t="shared" si="64"/>
        <v>-1.9999999975595095E-8</v>
      </c>
    </row>
    <row r="1022" spans="1:9" x14ac:dyDescent="0.25">
      <c r="A1022" s="1">
        <f>+'Ejercicio 8'!B1035</f>
        <v>43487</v>
      </c>
      <c r="B1022" s="280">
        <f>+VLOOKUP($A1022,Cetes!$A$19:$M$1126,4,FALSE)/100</f>
        <v>8.1033889999999997E-2</v>
      </c>
      <c r="C1022" s="280">
        <f>+VLOOKUP($A1022,Cetes!$A$19:$M$1126,7,FALSE)/100</f>
        <v>8.2074029999999992E-2</v>
      </c>
      <c r="D1022" s="280">
        <f>+VLOOKUP($A1022,Cetes!$A$19:$M$1126,10,FALSE)/100</f>
        <v>8.4038679999999991E-2</v>
      </c>
      <c r="E1022" s="280">
        <f>+VLOOKUP($A1022,Cetes!$A$19:$M$1126,13,FALSE)/100</f>
        <v>8.5035059999999996E-2</v>
      </c>
      <c r="F1022" s="280">
        <f t="shared" si="61"/>
        <v>-2.1482999999999919E-4</v>
      </c>
      <c r="G1022" s="280">
        <f t="shared" si="62"/>
        <v>1.7775999999999903E-4</v>
      </c>
      <c r="H1022" s="280">
        <f t="shared" si="63"/>
        <v>1.3899999999900103E-6</v>
      </c>
      <c r="I1022" s="280">
        <f t="shared" si="64"/>
        <v>-6.4880000000017146E-5</v>
      </c>
    </row>
    <row r="1023" spans="1:9" x14ac:dyDescent="0.25">
      <c r="A1023" s="1">
        <f>+'Ejercicio 8'!B1036</f>
        <v>43488</v>
      </c>
      <c r="B1023" s="280">
        <f>+VLOOKUP($A1023,Cetes!$A$19:$M$1126,4,FALSE)/100</f>
        <v>8.1153390000000006E-2</v>
      </c>
      <c r="C1023" s="280">
        <f>+VLOOKUP($A1023,Cetes!$A$19:$M$1126,7,FALSE)/100</f>
        <v>8.1966959999999991E-2</v>
      </c>
      <c r="D1023" s="280">
        <f>+VLOOKUP($A1023,Cetes!$A$19:$M$1126,10,FALSE)/100</f>
        <v>8.4077769999999996E-2</v>
      </c>
      <c r="E1023" s="280">
        <f>+VLOOKUP($A1023,Cetes!$A$19:$M$1126,13,FALSE)/100</f>
        <v>8.5034200000000004E-2</v>
      </c>
      <c r="F1023" s="280">
        <f t="shared" si="61"/>
        <v>1.1950000000000849E-4</v>
      </c>
      <c r="G1023" s="280">
        <f t="shared" si="62"/>
        <v>-1.0707000000000078E-4</v>
      </c>
      <c r="H1023" s="280">
        <f t="shared" si="63"/>
        <v>3.9090000000005509E-5</v>
      </c>
      <c r="I1023" s="280">
        <f t="shared" si="64"/>
        <v>-8.5999999999142318E-7</v>
      </c>
    </row>
    <row r="1024" spans="1:9" x14ac:dyDescent="0.25">
      <c r="A1024" s="1">
        <f>+'Ejercicio 8'!B1037</f>
        <v>43489</v>
      </c>
      <c r="B1024" s="280">
        <f>+VLOOKUP($A1024,Cetes!$A$19:$M$1126,4,FALSE)/100</f>
        <v>8.1500509999999998E-2</v>
      </c>
      <c r="C1024" s="280">
        <f>+VLOOKUP($A1024,Cetes!$A$19:$M$1126,7,FALSE)/100</f>
        <v>8.1900000000000001E-2</v>
      </c>
      <c r="D1024" s="280">
        <f>+VLOOKUP($A1024,Cetes!$A$19:$M$1126,10,FALSE)/100</f>
        <v>8.3600080000000007E-2</v>
      </c>
      <c r="E1024" s="280">
        <f>+VLOOKUP($A1024,Cetes!$A$19:$M$1126,13,FALSE)/100</f>
        <v>8.4601869999999996E-2</v>
      </c>
      <c r="F1024" s="280">
        <f t="shared" si="61"/>
        <v>3.4711999999999243E-4</v>
      </c>
      <c r="G1024" s="280">
        <f t="shared" si="62"/>
        <v>-6.6959999999990916E-5</v>
      </c>
      <c r="H1024" s="280">
        <f t="shared" si="63"/>
        <v>-4.7768999999998896E-4</v>
      </c>
      <c r="I1024" s="280">
        <f t="shared" si="64"/>
        <v>-4.3233000000000854E-4</v>
      </c>
    </row>
    <row r="1025" spans="1:9" x14ac:dyDescent="0.25">
      <c r="A1025" s="1">
        <f>+'Ejercicio 8'!B1038</f>
        <v>43490</v>
      </c>
      <c r="B1025" s="280">
        <f>+VLOOKUP($A1025,Cetes!$A$19:$M$1126,4,FALSE)/100</f>
        <v>8.1419499999999992E-2</v>
      </c>
      <c r="C1025" s="280">
        <f>+VLOOKUP($A1025,Cetes!$A$19:$M$1126,7,FALSE)/100</f>
        <v>8.1900059999999997E-2</v>
      </c>
      <c r="D1025" s="280">
        <f>+VLOOKUP($A1025,Cetes!$A$19:$M$1126,10,FALSE)/100</f>
        <v>8.3628940000000013E-2</v>
      </c>
      <c r="E1025" s="280">
        <f>+VLOOKUP($A1025,Cetes!$A$19:$M$1126,13,FALSE)/100</f>
        <v>8.470003999999999E-2</v>
      </c>
      <c r="F1025" s="280">
        <f t="shared" si="61"/>
        <v>-8.1010000000006355E-5</v>
      </c>
      <c r="G1025" s="280">
        <f t="shared" si="62"/>
        <v>5.9999999996174225E-8</v>
      </c>
      <c r="H1025" s="280">
        <f t="shared" si="63"/>
        <v>2.8860000000005548E-5</v>
      </c>
      <c r="I1025" s="280">
        <f t="shared" si="64"/>
        <v>9.816999999999465E-5</v>
      </c>
    </row>
    <row r="1026" spans="1:9" x14ac:dyDescent="0.25">
      <c r="A1026" s="1">
        <f>+'Ejercicio 8'!B1039</f>
        <v>43493</v>
      </c>
      <c r="B1026" s="280">
        <f>+VLOOKUP($A1026,Cetes!$A$19:$M$1126,4,FALSE)/100</f>
        <v>8.1500429999999999E-2</v>
      </c>
      <c r="C1026" s="280">
        <f>+VLOOKUP($A1026,Cetes!$A$19:$M$1126,7,FALSE)/100</f>
        <v>8.1962139999999989E-2</v>
      </c>
      <c r="D1026" s="280">
        <f>+VLOOKUP($A1026,Cetes!$A$19:$M$1126,10,FALSE)/100</f>
        <v>8.3634500000000001E-2</v>
      </c>
      <c r="E1026" s="280">
        <f>+VLOOKUP($A1026,Cetes!$A$19:$M$1126,13,FALSE)/100</f>
        <v>8.4739430000000004E-2</v>
      </c>
      <c r="F1026" s="280">
        <f t="shared" si="61"/>
        <v>8.093000000000683E-5</v>
      </c>
      <c r="G1026" s="280">
        <f t="shared" si="62"/>
        <v>6.2079999999992141E-5</v>
      </c>
      <c r="H1026" s="280">
        <f t="shared" si="63"/>
        <v>5.5599999999877969E-6</v>
      </c>
      <c r="I1026" s="280">
        <f t="shared" si="64"/>
        <v>3.9390000000014136E-5</v>
      </c>
    </row>
    <row r="1027" spans="1:9" x14ac:dyDescent="0.25">
      <c r="A1027" s="1">
        <f>+'Ejercicio 8'!B1040</f>
        <v>43494</v>
      </c>
      <c r="B1027" s="280">
        <f>+VLOOKUP($A1027,Cetes!$A$19:$M$1126,4,FALSE)/100</f>
        <v>8.0096130000000001E-2</v>
      </c>
      <c r="C1027" s="280">
        <f>+VLOOKUP($A1027,Cetes!$A$19:$M$1126,7,FALSE)/100</f>
        <v>8.1883219999999993E-2</v>
      </c>
      <c r="D1027" s="280">
        <f>+VLOOKUP($A1027,Cetes!$A$19:$M$1126,10,FALSE)/100</f>
        <v>8.3099989999999999E-2</v>
      </c>
      <c r="E1027" s="280">
        <f>+VLOOKUP($A1027,Cetes!$A$19:$M$1126,13,FALSE)/100</f>
        <v>8.4199999999999997E-2</v>
      </c>
      <c r="F1027" s="280">
        <f t="shared" si="61"/>
        <v>-1.4042999999999972E-3</v>
      </c>
      <c r="G1027" s="280">
        <f t="shared" si="62"/>
        <v>-7.8919999999996215E-5</v>
      </c>
      <c r="H1027" s="280">
        <f t="shared" si="63"/>
        <v>-5.3451000000000193E-4</v>
      </c>
      <c r="I1027" s="280">
        <f t="shared" si="64"/>
        <v>-5.394300000000074E-4</v>
      </c>
    </row>
    <row r="1028" spans="1:9" x14ac:dyDescent="0.25">
      <c r="A1028" s="1">
        <f>+'Ejercicio 8'!B1041</f>
        <v>43495</v>
      </c>
      <c r="B1028" s="280">
        <f>+VLOOKUP($A1028,Cetes!$A$19:$M$1126,4,FALSE)/100</f>
        <v>8.0560120000000013E-2</v>
      </c>
      <c r="C1028" s="280">
        <f>+VLOOKUP($A1028,Cetes!$A$19:$M$1126,7,FALSE)/100</f>
        <v>8.2000100000000006E-2</v>
      </c>
      <c r="D1028" s="280">
        <f>+VLOOKUP($A1028,Cetes!$A$19:$M$1126,10,FALSE)/100</f>
        <v>8.3021060000000008E-2</v>
      </c>
      <c r="E1028" s="280">
        <f>+VLOOKUP($A1028,Cetes!$A$19:$M$1126,13,FALSE)/100</f>
        <v>8.4600000000000009E-2</v>
      </c>
      <c r="F1028" s="280">
        <f t="shared" si="61"/>
        <v>4.6399000000001134E-4</v>
      </c>
      <c r="G1028" s="280">
        <f t="shared" si="62"/>
        <v>1.1688000000001364E-4</v>
      </c>
      <c r="H1028" s="280">
        <f t="shared" si="63"/>
        <v>-7.8929999999990952E-5</v>
      </c>
      <c r="I1028" s="280">
        <f t="shared" si="64"/>
        <v>4.0000000000001146E-4</v>
      </c>
    </row>
    <row r="1029" spans="1:9" x14ac:dyDescent="0.25">
      <c r="A1029" s="1">
        <f>+'Ejercicio 8'!B1042</f>
        <v>43496</v>
      </c>
      <c r="B1029" s="280">
        <f>+VLOOKUP($A1029,Cetes!$A$19:$M$1126,4,FALSE)/100</f>
        <v>7.9981179999999999E-2</v>
      </c>
      <c r="C1029" s="280">
        <f>+VLOOKUP($A1029,Cetes!$A$19:$M$1126,7,FALSE)/100</f>
        <v>8.140754E-2</v>
      </c>
      <c r="D1029" s="280">
        <f>+VLOOKUP($A1029,Cetes!$A$19:$M$1126,10,FALSE)/100</f>
        <v>8.299724E-2</v>
      </c>
      <c r="E1029" s="280">
        <f>+VLOOKUP($A1029,Cetes!$A$19:$M$1126,13,FALSE)/100</f>
        <v>8.3406830000000001E-2</v>
      </c>
      <c r="F1029" s="280">
        <f t="shared" si="61"/>
        <v>-5.7894000000001389E-4</v>
      </c>
      <c r="G1029" s="280">
        <f t="shared" si="62"/>
        <v>-5.9256000000000586E-4</v>
      </c>
      <c r="H1029" s="280">
        <f t="shared" si="63"/>
        <v>-2.3820000000007724E-5</v>
      </c>
      <c r="I1029" s="280">
        <f t="shared" si="64"/>
        <v>-1.1931700000000073E-3</v>
      </c>
    </row>
    <row r="1030" spans="1:9" x14ac:dyDescent="0.25">
      <c r="A1030" s="1">
        <f>+'Ejercicio 8'!B1043</f>
        <v>43497</v>
      </c>
      <c r="B1030" s="280">
        <f>+VLOOKUP($A1030,Cetes!$A$19:$M$1126,4,FALSE)/100</f>
        <v>7.9812240000000007E-2</v>
      </c>
      <c r="C1030" s="280">
        <f>+VLOOKUP($A1030,Cetes!$A$19:$M$1126,7,FALSE)/100</f>
        <v>8.1599330000000012E-2</v>
      </c>
      <c r="D1030" s="280">
        <f>+VLOOKUP($A1030,Cetes!$A$19:$M$1126,10,FALSE)/100</f>
        <v>8.2904220000000001E-2</v>
      </c>
      <c r="E1030" s="280">
        <f>+VLOOKUP($A1030,Cetes!$A$19:$M$1126,13,FALSE)/100</f>
        <v>8.3299979999999996E-2</v>
      </c>
      <c r="F1030" s="280">
        <f t="shared" ref="F1030:F1056" si="65">+B1030-B1029</f>
        <v>-1.6893999999999243E-4</v>
      </c>
      <c r="G1030" s="280">
        <f t="shared" ref="G1030:G1056" si="66">+C1030-C1029</f>
        <v>1.9179000000001112E-4</v>
      </c>
      <c r="H1030" s="280">
        <f t="shared" ref="H1030:H1056" si="67">+D1030-D1029</f>
        <v>-9.3019999999999214E-5</v>
      </c>
      <c r="I1030" s="280">
        <f t="shared" ref="I1030:I1056" si="68">+E1030-E1029</f>
        <v>-1.0685000000000555E-4</v>
      </c>
    </row>
    <row r="1031" spans="1:9" x14ac:dyDescent="0.25">
      <c r="A1031" s="1">
        <f>+'Ejercicio 8'!B1044</f>
        <v>43501</v>
      </c>
      <c r="B1031" s="280">
        <f>+VLOOKUP($A1031,Cetes!$A$19:$M$1126,4,FALSE)/100</f>
        <v>7.9457319999999998E-2</v>
      </c>
      <c r="C1031" s="280">
        <f>+VLOOKUP($A1031,Cetes!$A$19:$M$1126,7,FALSE)/100</f>
        <v>8.13498E-2</v>
      </c>
      <c r="D1031" s="280">
        <f>+VLOOKUP($A1031,Cetes!$A$19:$M$1126,10,FALSE)/100</f>
        <v>8.2799940000000002E-2</v>
      </c>
      <c r="E1031" s="280">
        <f>+VLOOKUP($A1031,Cetes!$A$19:$M$1126,13,FALSE)/100</f>
        <v>8.2999989999999996E-2</v>
      </c>
      <c r="F1031" s="280">
        <f t="shared" si="65"/>
        <v>-3.5492000000000856E-4</v>
      </c>
      <c r="G1031" s="280">
        <f t="shared" si="66"/>
        <v>-2.4953000000001169E-4</v>
      </c>
      <c r="H1031" s="280">
        <f t="shared" si="67"/>
        <v>-1.0427999999999826E-4</v>
      </c>
      <c r="I1031" s="280">
        <f t="shared" si="68"/>
        <v>-2.9998999999999998E-4</v>
      </c>
    </row>
    <row r="1032" spans="1:9" x14ac:dyDescent="0.25">
      <c r="A1032" s="1">
        <f>+'Ejercicio 8'!B1045</f>
        <v>43502</v>
      </c>
      <c r="B1032" s="280">
        <f>+VLOOKUP($A1032,Cetes!$A$19:$M$1126,4,FALSE)/100</f>
        <v>7.937205E-2</v>
      </c>
      <c r="C1032" s="280">
        <f>+VLOOKUP($A1032,Cetes!$A$19:$M$1126,7,FALSE)/100</f>
        <v>8.1230520000000001E-2</v>
      </c>
      <c r="D1032" s="280">
        <f>+VLOOKUP($A1032,Cetes!$A$19:$M$1126,10,FALSE)/100</f>
        <v>8.2600010000000001E-2</v>
      </c>
      <c r="E1032" s="280">
        <f>+VLOOKUP($A1032,Cetes!$A$19:$M$1126,13,FALSE)/100</f>
        <v>8.2996029999999998E-2</v>
      </c>
      <c r="F1032" s="280">
        <f t="shared" si="65"/>
        <v>-8.5269999999998403E-5</v>
      </c>
      <c r="G1032" s="280">
        <f t="shared" si="66"/>
        <v>-1.1927999999999939E-4</v>
      </c>
      <c r="H1032" s="280">
        <f t="shared" si="67"/>
        <v>-1.9993000000000094E-4</v>
      </c>
      <c r="I1032" s="280">
        <f t="shared" si="68"/>
        <v>-3.959999999997299E-6</v>
      </c>
    </row>
    <row r="1033" spans="1:9" x14ac:dyDescent="0.25">
      <c r="A1033" s="1">
        <f>+'Ejercicio 8'!B1046</f>
        <v>43503</v>
      </c>
      <c r="B1033" s="280">
        <f>+VLOOKUP($A1033,Cetes!$A$19:$M$1126,4,FALSE)/100</f>
        <v>7.8453099999999998E-2</v>
      </c>
      <c r="C1033" s="280">
        <f>+VLOOKUP($A1033,Cetes!$A$19:$M$1126,7,FALSE)/100</f>
        <v>8.1351499999999993E-2</v>
      </c>
      <c r="D1033" s="280">
        <f>+VLOOKUP($A1033,Cetes!$A$19:$M$1126,10,FALSE)/100</f>
        <v>8.2596950000000002E-2</v>
      </c>
      <c r="E1033" s="280">
        <f>+VLOOKUP($A1033,Cetes!$A$19:$M$1126,13,FALSE)/100</f>
        <v>8.2774990000000007E-2</v>
      </c>
      <c r="F1033" s="280">
        <f t="shared" si="65"/>
        <v>-9.1895000000000171E-4</v>
      </c>
      <c r="G1033" s="280">
        <f t="shared" si="66"/>
        <v>1.2097999999999276E-4</v>
      </c>
      <c r="H1033" s="280">
        <f t="shared" si="67"/>
        <v>-3.0599999999991745E-6</v>
      </c>
      <c r="I1033" s="280">
        <f t="shared" si="68"/>
        <v>-2.210399999999918E-4</v>
      </c>
    </row>
    <row r="1034" spans="1:9" x14ac:dyDescent="0.25">
      <c r="A1034" s="1">
        <f>+'Ejercicio 8'!B1047</f>
        <v>43504</v>
      </c>
      <c r="B1034" s="280">
        <f>+VLOOKUP($A1034,Cetes!$A$19:$M$1126,4,FALSE)/100</f>
        <v>7.8900150000000002E-2</v>
      </c>
      <c r="C1034" s="280">
        <f>+VLOOKUP($A1034,Cetes!$A$19:$M$1126,7,FALSE)/100</f>
        <v>8.1446070000000009E-2</v>
      </c>
      <c r="D1034" s="280">
        <f>+VLOOKUP($A1034,Cetes!$A$19:$M$1126,10,FALSE)/100</f>
        <v>8.2552009999999995E-2</v>
      </c>
      <c r="E1034" s="280">
        <f>+VLOOKUP($A1034,Cetes!$A$19:$M$1126,13,FALSE)/100</f>
        <v>8.2775079999999987E-2</v>
      </c>
      <c r="F1034" s="280">
        <f t="shared" si="65"/>
        <v>4.4705000000000439E-4</v>
      </c>
      <c r="G1034" s="280">
        <f t="shared" si="66"/>
        <v>9.457000000001603E-5</v>
      </c>
      <c r="H1034" s="280">
        <f t="shared" si="67"/>
        <v>-4.4940000000007196E-5</v>
      </c>
      <c r="I1034" s="280">
        <f t="shared" si="68"/>
        <v>8.9999999980383549E-8</v>
      </c>
    </row>
    <row r="1035" spans="1:9" x14ac:dyDescent="0.25">
      <c r="A1035" s="1">
        <f>+'Ejercicio 8'!B1048</f>
        <v>43507</v>
      </c>
      <c r="B1035" s="280">
        <f>+VLOOKUP($A1035,Cetes!$A$19:$M$1126,4,FALSE)/100</f>
        <v>7.8918540000000009E-2</v>
      </c>
      <c r="C1035" s="280">
        <f>+VLOOKUP($A1035,Cetes!$A$19:$M$1126,7,FALSE)/100</f>
        <v>8.1663070000000004E-2</v>
      </c>
      <c r="D1035" s="280">
        <f>+VLOOKUP($A1035,Cetes!$A$19:$M$1126,10,FALSE)/100</f>
        <v>8.2758420000000013E-2</v>
      </c>
      <c r="E1035" s="280">
        <f>+VLOOKUP($A1035,Cetes!$A$19:$M$1126,13,FALSE)/100</f>
        <v>8.3121930000000011E-2</v>
      </c>
      <c r="F1035" s="280">
        <f t="shared" si="65"/>
        <v>1.8390000000007012E-5</v>
      </c>
      <c r="G1035" s="280">
        <f t="shared" si="66"/>
        <v>2.1699999999999497E-4</v>
      </c>
      <c r="H1035" s="280">
        <f t="shared" si="67"/>
        <v>2.0641000000001797E-4</v>
      </c>
      <c r="I1035" s="280">
        <f t="shared" si="68"/>
        <v>3.4685000000002353E-4</v>
      </c>
    </row>
    <row r="1036" spans="1:9" x14ac:dyDescent="0.25">
      <c r="A1036" s="1">
        <f>+'Ejercicio 8'!B1049</f>
        <v>43508</v>
      </c>
      <c r="B1036" s="280">
        <f>+VLOOKUP($A1036,Cetes!$A$19:$M$1126,4,FALSE)/100</f>
        <v>7.8500790000000001E-2</v>
      </c>
      <c r="C1036" s="280">
        <f>+VLOOKUP($A1036,Cetes!$A$19:$M$1126,7,FALSE)/100</f>
        <v>8.1300209999999998E-2</v>
      </c>
      <c r="D1036" s="280">
        <f>+VLOOKUP($A1036,Cetes!$A$19:$M$1126,10,FALSE)/100</f>
        <v>8.2464359999999987E-2</v>
      </c>
      <c r="E1036" s="280">
        <f>+VLOOKUP($A1036,Cetes!$A$19:$M$1126,13,FALSE)/100</f>
        <v>8.3054840000000005E-2</v>
      </c>
      <c r="F1036" s="280">
        <f t="shared" si="65"/>
        <v>-4.1775000000000839E-4</v>
      </c>
      <c r="G1036" s="280">
        <f t="shared" si="66"/>
        <v>-3.6286000000000651E-4</v>
      </c>
      <c r="H1036" s="280">
        <f t="shared" si="67"/>
        <v>-2.9406000000002652E-4</v>
      </c>
      <c r="I1036" s="280">
        <f t="shared" si="68"/>
        <v>-6.7090000000005756E-5</v>
      </c>
    </row>
    <row r="1037" spans="1:9" x14ac:dyDescent="0.25">
      <c r="A1037" s="1">
        <f>+'Ejercicio 8'!B1050</f>
        <v>43509</v>
      </c>
      <c r="B1037" s="280">
        <f>+VLOOKUP($A1037,Cetes!$A$19:$M$1126,4,FALSE)/100</f>
        <v>7.8220490000000004E-2</v>
      </c>
      <c r="C1037" s="280">
        <f>+VLOOKUP($A1037,Cetes!$A$19:$M$1126,7,FALSE)/100</f>
        <v>8.1306630000000005E-2</v>
      </c>
      <c r="D1037" s="280">
        <f>+VLOOKUP($A1037,Cetes!$A$19:$M$1126,10,FALSE)/100</f>
        <v>8.2499900000000001E-2</v>
      </c>
      <c r="E1037" s="280">
        <f>+VLOOKUP($A1037,Cetes!$A$19:$M$1126,13,FALSE)/100</f>
        <v>8.2870819999999998E-2</v>
      </c>
      <c r="F1037" s="280">
        <f t="shared" si="65"/>
        <v>-2.8029999999999722E-4</v>
      </c>
      <c r="G1037" s="280">
        <f t="shared" si="66"/>
        <v>6.4200000000069757E-6</v>
      </c>
      <c r="H1037" s="280">
        <f t="shared" si="67"/>
        <v>3.5540000000014449E-5</v>
      </c>
      <c r="I1037" s="280">
        <f t="shared" si="68"/>
        <v>-1.8402000000000696E-4</v>
      </c>
    </row>
    <row r="1038" spans="1:9" x14ac:dyDescent="0.25">
      <c r="A1038" s="1">
        <f>+'Ejercicio 8'!B1051</f>
        <v>43510</v>
      </c>
      <c r="B1038" s="280">
        <f>+VLOOKUP($A1038,Cetes!$A$19:$M$1126,4,FALSE)/100</f>
        <v>7.8781069999999995E-2</v>
      </c>
      <c r="C1038" s="280">
        <f>+VLOOKUP($A1038,Cetes!$A$19:$M$1126,7,FALSE)/100</f>
        <v>8.1192049999999988E-2</v>
      </c>
      <c r="D1038" s="280">
        <f>+VLOOKUP($A1038,Cetes!$A$19:$M$1126,10,FALSE)/100</f>
        <v>8.2107059999999996E-2</v>
      </c>
      <c r="E1038" s="280">
        <f>+VLOOKUP($A1038,Cetes!$A$19:$M$1126,13,FALSE)/100</f>
        <v>8.2602679999999998E-2</v>
      </c>
      <c r="F1038" s="280">
        <f t="shared" si="65"/>
        <v>5.6057999999999109E-4</v>
      </c>
      <c r="G1038" s="280">
        <f t="shared" si="66"/>
        <v>-1.1458000000001689E-4</v>
      </c>
      <c r="H1038" s="280">
        <f t="shared" si="67"/>
        <v>-3.9284000000000541E-4</v>
      </c>
      <c r="I1038" s="280">
        <f t="shared" si="68"/>
        <v>-2.6814000000000004E-4</v>
      </c>
    </row>
    <row r="1039" spans="1:9" x14ac:dyDescent="0.25">
      <c r="A1039" s="1">
        <f>+'Ejercicio 8'!B1052</f>
        <v>43511</v>
      </c>
      <c r="B1039" s="280">
        <f>+VLOOKUP($A1039,Cetes!$A$19:$M$1126,4,FALSE)/100</f>
        <v>7.8645160000000006E-2</v>
      </c>
      <c r="C1039" s="280">
        <f>+VLOOKUP($A1039,Cetes!$A$19:$M$1126,7,FALSE)/100</f>
        <v>8.11196E-2</v>
      </c>
      <c r="D1039" s="280">
        <f>+VLOOKUP($A1039,Cetes!$A$19:$M$1126,10,FALSE)/100</f>
        <v>8.2009380000000007E-2</v>
      </c>
      <c r="E1039" s="280">
        <f>+VLOOKUP($A1039,Cetes!$A$19:$M$1126,13,FALSE)/100</f>
        <v>8.2207870000000002E-2</v>
      </c>
      <c r="F1039" s="280">
        <f t="shared" si="65"/>
        <v>-1.359099999999891E-4</v>
      </c>
      <c r="G1039" s="280">
        <f t="shared" si="66"/>
        <v>-7.2449999999987802E-5</v>
      </c>
      <c r="H1039" s="280">
        <f t="shared" si="67"/>
        <v>-9.7679999999988887E-5</v>
      </c>
      <c r="I1039" s="280">
        <f t="shared" si="68"/>
        <v>-3.9480999999999544E-4</v>
      </c>
    </row>
    <row r="1040" spans="1:9" x14ac:dyDescent="0.25">
      <c r="A1040" s="1">
        <f>+'Ejercicio 8'!B1053</f>
        <v>43514</v>
      </c>
      <c r="B1040" s="280">
        <f>+VLOOKUP($A1040,Cetes!$A$19:$M$1126,4,FALSE)/100</f>
        <v>7.8624470000000002E-2</v>
      </c>
      <c r="C1040" s="280">
        <f>+VLOOKUP($A1040,Cetes!$A$19:$M$1126,7,FALSE)/100</f>
        <v>8.1191960000000007E-2</v>
      </c>
      <c r="D1040" s="280">
        <f>+VLOOKUP($A1040,Cetes!$A$19:$M$1126,10,FALSE)/100</f>
        <v>8.2003629999999994E-2</v>
      </c>
      <c r="E1040" s="280">
        <f>+VLOOKUP($A1040,Cetes!$A$19:$M$1126,13,FALSE)/100</f>
        <v>8.2203140000000008E-2</v>
      </c>
      <c r="F1040" s="280">
        <f t="shared" si="65"/>
        <v>-2.0690000000003761E-5</v>
      </c>
      <c r="G1040" s="280">
        <f t="shared" si="66"/>
        <v>7.2360000000007418E-5</v>
      </c>
      <c r="H1040" s="280">
        <f t="shared" si="67"/>
        <v>-5.7500000000126894E-6</v>
      </c>
      <c r="I1040" s="280">
        <f t="shared" si="68"/>
        <v>-4.7299999999944609E-6</v>
      </c>
    </row>
    <row r="1041" spans="1:9" x14ac:dyDescent="0.25">
      <c r="A1041" s="1">
        <f>+'Ejercicio 8'!B1054</f>
        <v>43515</v>
      </c>
      <c r="B1041" s="280">
        <f>+VLOOKUP($A1041,Cetes!$A$19:$M$1126,4,FALSE)/100</f>
        <v>7.8654139999999997E-2</v>
      </c>
      <c r="C1041" s="280">
        <f>+VLOOKUP($A1041,Cetes!$A$19:$M$1126,7,FALSE)/100</f>
        <v>8.1000069999999993E-2</v>
      </c>
      <c r="D1041" s="280">
        <f>+VLOOKUP($A1041,Cetes!$A$19:$M$1126,10,FALSE)/100</f>
        <v>8.1900010000000009E-2</v>
      </c>
      <c r="E1041" s="280">
        <f>+VLOOKUP($A1041,Cetes!$A$19:$M$1126,13,FALSE)/100</f>
        <v>8.1909120000000002E-2</v>
      </c>
      <c r="F1041" s="280">
        <f t="shared" si="65"/>
        <v>2.9669999999995533E-5</v>
      </c>
      <c r="G1041" s="280">
        <f t="shared" si="66"/>
        <v>-1.9189000000001399E-4</v>
      </c>
      <c r="H1041" s="280">
        <f t="shared" si="67"/>
        <v>-1.0361999999998484E-4</v>
      </c>
      <c r="I1041" s="280">
        <f t="shared" si="68"/>
        <v>-2.9402000000000594E-4</v>
      </c>
    </row>
    <row r="1042" spans="1:9" x14ac:dyDescent="0.25">
      <c r="A1042" s="1">
        <f>+'Ejercicio 8'!B1055</f>
        <v>43516</v>
      </c>
      <c r="B1042" s="280">
        <f>+VLOOKUP($A1042,Cetes!$A$19:$M$1126,4,FALSE)/100</f>
        <v>7.8645079999999992E-2</v>
      </c>
      <c r="C1042" s="280">
        <f>+VLOOKUP($A1042,Cetes!$A$19:$M$1126,7,FALSE)/100</f>
        <v>8.1017159999999991E-2</v>
      </c>
      <c r="D1042" s="280">
        <f>+VLOOKUP($A1042,Cetes!$A$19:$M$1126,10,FALSE)/100</f>
        <v>8.169775E-2</v>
      </c>
      <c r="E1042" s="280">
        <f>+VLOOKUP($A1042,Cetes!$A$19:$M$1126,13,FALSE)/100</f>
        <v>8.1822579999999992E-2</v>
      </c>
      <c r="F1042" s="280">
        <f t="shared" si="65"/>
        <v>-9.060000000005175E-6</v>
      </c>
      <c r="G1042" s="280">
        <f t="shared" si="66"/>
        <v>1.7089999999997385E-5</v>
      </c>
      <c r="H1042" s="280">
        <f t="shared" si="67"/>
        <v>-2.0226000000000965E-4</v>
      </c>
      <c r="I1042" s="280">
        <f t="shared" si="68"/>
        <v>-8.6540000000009942E-5</v>
      </c>
    </row>
    <row r="1043" spans="1:9" x14ac:dyDescent="0.25">
      <c r="A1043" s="1">
        <f>+'Ejercicio 8'!B1056</f>
        <v>43517</v>
      </c>
      <c r="B1043" s="280">
        <f>+VLOOKUP($A1043,Cetes!$A$19:$M$1126,4,FALSE)/100</f>
        <v>7.8813610000000006E-2</v>
      </c>
      <c r="C1043" s="280">
        <f>+VLOOKUP($A1043,Cetes!$A$19:$M$1126,7,FALSE)/100</f>
        <v>8.1104699999999988E-2</v>
      </c>
      <c r="D1043" s="280">
        <f>+VLOOKUP($A1043,Cetes!$A$19:$M$1126,10,FALSE)/100</f>
        <v>8.1738190000000002E-2</v>
      </c>
      <c r="E1043" s="280">
        <f>+VLOOKUP($A1043,Cetes!$A$19:$M$1126,13,FALSE)/100</f>
        <v>8.1899739999999999E-2</v>
      </c>
      <c r="F1043" s="280">
        <f t="shared" si="65"/>
        <v>1.6853000000001395E-4</v>
      </c>
      <c r="G1043" s="280">
        <f t="shared" si="66"/>
        <v>8.7539999999997065E-5</v>
      </c>
      <c r="H1043" s="280">
        <f t="shared" si="67"/>
        <v>4.0440000000002696E-5</v>
      </c>
      <c r="I1043" s="280">
        <f t="shared" si="68"/>
        <v>7.7160000000006668E-5</v>
      </c>
    </row>
    <row r="1044" spans="1:9" x14ac:dyDescent="0.25">
      <c r="A1044" s="1">
        <f>+'Ejercicio 8'!B1057</f>
        <v>43518</v>
      </c>
      <c r="B1044" s="280">
        <f>+VLOOKUP($A1044,Cetes!$A$19:$M$1126,4,FALSE)/100</f>
        <v>7.900538E-2</v>
      </c>
      <c r="C1044" s="280">
        <f>+VLOOKUP($A1044,Cetes!$A$19:$M$1126,7,FALSE)/100</f>
        <v>8.1374030000000014E-2</v>
      </c>
      <c r="D1044" s="280">
        <f>+VLOOKUP($A1044,Cetes!$A$19:$M$1126,10,FALSE)/100</f>
        <v>8.1609370000000001E-2</v>
      </c>
      <c r="E1044" s="280">
        <f>+VLOOKUP($A1044,Cetes!$A$19:$M$1126,13,FALSE)/100</f>
        <v>8.2096440000000007E-2</v>
      </c>
      <c r="F1044" s="280">
        <f t="shared" si="65"/>
        <v>1.9176999999999389E-4</v>
      </c>
      <c r="G1044" s="280">
        <f t="shared" si="66"/>
        <v>2.6933000000002594E-4</v>
      </c>
      <c r="H1044" s="280">
        <f t="shared" si="67"/>
        <v>-1.2882000000000171E-4</v>
      </c>
      <c r="I1044" s="280">
        <f t="shared" si="68"/>
        <v>1.9670000000000798E-4</v>
      </c>
    </row>
    <row r="1045" spans="1:9" x14ac:dyDescent="0.25">
      <c r="A1045" s="1">
        <f>+'Ejercicio 8'!B1058</f>
        <v>43521</v>
      </c>
      <c r="B1045" s="280">
        <f>+VLOOKUP($A1045,Cetes!$A$19:$M$1126,4,FALSE)/100</f>
        <v>7.9356620000000003E-2</v>
      </c>
      <c r="C1045" s="280">
        <f>+VLOOKUP($A1045,Cetes!$A$19:$M$1126,7,FALSE)/100</f>
        <v>8.1500000000000003E-2</v>
      </c>
      <c r="D1045" s="280">
        <f>+VLOOKUP($A1045,Cetes!$A$19:$M$1126,10,FALSE)/100</f>
        <v>8.1800099999999987E-2</v>
      </c>
      <c r="E1045" s="280">
        <f>+VLOOKUP($A1045,Cetes!$A$19:$M$1126,13,FALSE)/100</f>
        <v>8.1999989999999995E-2</v>
      </c>
      <c r="F1045" s="280">
        <f t="shared" si="65"/>
        <v>3.5124000000000266E-4</v>
      </c>
      <c r="G1045" s="280">
        <f t="shared" si="66"/>
        <v>1.2596999999998915E-4</v>
      </c>
      <c r="H1045" s="280">
        <f t="shared" si="67"/>
        <v>1.9072999999998619E-4</v>
      </c>
      <c r="I1045" s="280">
        <f t="shared" si="68"/>
        <v>-9.6450000000011804E-5</v>
      </c>
    </row>
    <row r="1046" spans="1:9" x14ac:dyDescent="0.25">
      <c r="A1046" s="1">
        <f>+'Ejercicio 8'!B1059</f>
        <v>43522</v>
      </c>
      <c r="B1046" s="280">
        <f>+VLOOKUP($A1046,Cetes!$A$19:$M$1126,4,FALSE)/100</f>
        <v>8.0611650000000007E-2</v>
      </c>
      <c r="C1046" s="280">
        <f>+VLOOKUP($A1046,Cetes!$A$19:$M$1126,7,FALSE)/100</f>
        <v>8.1271059999999992E-2</v>
      </c>
      <c r="D1046" s="280">
        <f>+VLOOKUP($A1046,Cetes!$A$19:$M$1126,10,FALSE)/100</f>
        <v>8.1690890000000002E-2</v>
      </c>
      <c r="E1046" s="280">
        <f>+VLOOKUP($A1046,Cetes!$A$19:$M$1126,13,FALSE)/100</f>
        <v>8.1902670000000011E-2</v>
      </c>
      <c r="F1046" s="280">
        <f t="shared" si="65"/>
        <v>1.2550300000000042E-3</v>
      </c>
      <c r="G1046" s="280">
        <f t="shared" si="66"/>
        <v>-2.289400000000108E-4</v>
      </c>
      <c r="H1046" s="280">
        <f t="shared" si="67"/>
        <v>-1.092099999999846E-4</v>
      </c>
      <c r="I1046" s="280">
        <f t="shared" si="68"/>
        <v>-9.7319999999984086E-5</v>
      </c>
    </row>
    <row r="1047" spans="1:9" x14ac:dyDescent="0.25">
      <c r="A1047" s="1">
        <f>+'Ejercicio 8'!B1060</f>
        <v>43523</v>
      </c>
      <c r="B1047" s="280">
        <f>+VLOOKUP($A1047,Cetes!$A$19:$M$1126,4,FALSE)/100</f>
        <v>8.0826179999999997E-2</v>
      </c>
      <c r="C1047" s="280">
        <f>+VLOOKUP($A1047,Cetes!$A$19:$M$1126,7,FALSE)/100</f>
        <v>8.1296510000000002E-2</v>
      </c>
      <c r="D1047" s="280">
        <f>+VLOOKUP($A1047,Cetes!$A$19:$M$1126,10,FALSE)/100</f>
        <v>8.1609409999999993E-2</v>
      </c>
      <c r="E1047" s="280">
        <f>+VLOOKUP($A1047,Cetes!$A$19:$M$1126,13,FALSE)/100</f>
        <v>8.2088029999999992E-2</v>
      </c>
      <c r="F1047" s="280">
        <f t="shared" si="65"/>
        <v>2.1452999999999056E-4</v>
      </c>
      <c r="G1047" s="280">
        <f t="shared" si="66"/>
        <v>2.5450000000010187E-5</v>
      </c>
      <c r="H1047" s="280">
        <f t="shared" si="67"/>
        <v>-8.1480000000008768E-5</v>
      </c>
      <c r="I1047" s="280">
        <f t="shared" si="68"/>
        <v>1.8535999999998165E-4</v>
      </c>
    </row>
    <row r="1048" spans="1:9" x14ac:dyDescent="0.25">
      <c r="A1048" s="1">
        <f>+'Ejercicio 8'!B1061</f>
        <v>43524</v>
      </c>
      <c r="B1048" s="280">
        <f>+VLOOKUP($A1048,Cetes!$A$19:$M$1126,4,FALSE)/100</f>
        <v>8.1337759999999995E-2</v>
      </c>
      <c r="C1048" s="280">
        <f>+VLOOKUP($A1048,Cetes!$A$19:$M$1126,7,FALSE)/100</f>
        <v>8.1300000000000011E-2</v>
      </c>
      <c r="D1048" s="280">
        <f>+VLOOKUP($A1048,Cetes!$A$19:$M$1126,10,FALSE)/100</f>
        <v>8.1599310000000008E-2</v>
      </c>
      <c r="E1048" s="280">
        <f>+VLOOKUP($A1048,Cetes!$A$19:$M$1126,13,FALSE)/100</f>
        <v>8.1799999999999998E-2</v>
      </c>
      <c r="F1048" s="280">
        <f t="shared" si="65"/>
        <v>5.1157999999999759E-4</v>
      </c>
      <c r="G1048" s="280">
        <f t="shared" si="66"/>
        <v>3.4900000000087639E-6</v>
      </c>
      <c r="H1048" s="280">
        <f t="shared" si="67"/>
        <v>-1.0099999999985121E-5</v>
      </c>
      <c r="I1048" s="280">
        <f t="shared" si="68"/>
        <v>-2.8802999999999468E-4</v>
      </c>
    </row>
    <row r="1049" spans="1:9" x14ac:dyDescent="0.25">
      <c r="A1049" s="1">
        <f>+'Ejercicio 8'!B1062</f>
        <v>43525</v>
      </c>
      <c r="B1049" s="280">
        <f>+VLOOKUP($A1049,Cetes!$A$19:$M$1126,4,FALSE)/100</f>
        <v>8.144245E-2</v>
      </c>
      <c r="C1049" s="280">
        <f>+VLOOKUP($A1049,Cetes!$A$19:$M$1126,7,FALSE)/100</f>
        <v>8.1100030000000004E-2</v>
      </c>
      <c r="D1049" s="280">
        <f>+VLOOKUP($A1049,Cetes!$A$19:$M$1126,10,FALSE)/100</f>
        <v>8.1426680000000001E-2</v>
      </c>
      <c r="E1049" s="280">
        <f>+VLOOKUP($A1049,Cetes!$A$19:$M$1126,13,FALSE)/100</f>
        <v>8.1751629999999992E-2</v>
      </c>
      <c r="F1049" s="280">
        <f t="shared" si="65"/>
        <v>1.046900000000045E-4</v>
      </c>
      <c r="G1049" s="280">
        <f t="shared" si="66"/>
        <v>-1.9997000000000764E-4</v>
      </c>
      <c r="H1049" s="280">
        <f t="shared" si="67"/>
        <v>-1.7263000000000694E-4</v>
      </c>
      <c r="I1049" s="280">
        <f t="shared" si="68"/>
        <v>-4.8370000000005908E-5</v>
      </c>
    </row>
    <row r="1050" spans="1:9" x14ac:dyDescent="0.25">
      <c r="A1050" s="1">
        <f>+'Ejercicio 8'!B1063</f>
        <v>43528</v>
      </c>
      <c r="B1050" s="280">
        <f>+VLOOKUP($A1050,Cetes!$A$19:$M$1126,4,FALSE)/100</f>
        <v>8.0607349999999994E-2</v>
      </c>
      <c r="C1050" s="280">
        <f>+VLOOKUP($A1050,Cetes!$A$19:$M$1126,7,FALSE)/100</f>
        <v>8.1060320000000005E-2</v>
      </c>
      <c r="D1050" s="280">
        <f>+VLOOKUP($A1050,Cetes!$A$19:$M$1126,10,FALSE)/100</f>
        <v>8.1430489999999994E-2</v>
      </c>
      <c r="E1050" s="280">
        <f>+VLOOKUP($A1050,Cetes!$A$19:$M$1126,13,FALSE)/100</f>
        <v>8.1838479999999991E-2</v>
      </c>
      <c r="F1050" s="280">
        <f t="shared" si="65"/>
        <v>-8.3510000000000528E-4</v>
      </c>
      <c r="G1050" s="280">
        <f t="shared" si="66"/>
        <v>-3.9709999999998358E-5</v>
      </c>
      <c r="H1050" s="280">
        <f t="shared" si="67"/>
        <v>3.8099999999929857E-6</v>
      </c>
      <c r="I1050" s="280">
        <f t="shared" si="68"/>
        <v>8.6849999999999428E-5</v>
      </c>
    </row>
    <row r="1051" spans="1:9" x14ac:dyDescent="0.25">
      <c r="A1051" s="1">
        <f>+'Ejercicio 8'!B1064</f>
        <v>43529</v>
      </c>
      <c r="B1051" s="280">
        <f>+VLOOKUP($A1051,Cetes!$A$19:$M$1126,4,FALSE)/100</f>
        <v>7.9900059999999995E-2</v>
      </c>
      <c r="C1051" s="280">
        <f>+VLOOKUP($A1051,Cetes!$A$19:$M$1126,7,FALSE)/100</f>
        <v>8.0799990000000002E-2</v>
      </c>
      <c r="D1051" s="280">
        <f>+VLOOKUP($A1051,Cetes!$A$19:$M$1126,10,FALSE)/100</f>
        <v>8.1600059999999988E-2</v>
      </c>
      <c r="E1051" s="280">
        <f>+VLOOKUP($A1051,Cetes!$A$19:$M$1126,13,FALSE)/100</f>
        <v>8.1628980000000004E-2</v>
      </c>
      <c r="F1051" s="280">
        <f t="shared" si="65"/>
        <v>-7.0728999999999931E-4</v>
      </c>
      <c r="G1051" s="280">
        <f t="shared" si="66"/>
        <v>-2.6033000000000306E-4</v>
      </c>
      <c r="H1051" s="280">
        <f t="shared" si="67"/>
        <v>1.6956999999999389E-4</v>
      </c>
      <c r="I1051" s="280">
        <f t="shared" si="68"/>
        <v>-2.0949999999998747E-4</v>
      </c>
    </row>
    <row r="1052" spans="1:9" x14ac:dyDescent="0.25">
      <c r="A1052" s="1">
        <f>+'Ejercicio 8'!B1065</f>
        <v>43530</v>
      </c>
      <c r="B1052" s="280">
        <f>+VLOOKUP($A1052,Cetes!$A$19:$M$1126,4,FALSE)/100</f>
        <v>8.0727019999999997E-2</v>
      </c>
      <c r="C1052" s="280">
        <f>+VLOOKUP($A1052,Cetes!$A$19:$M$1126,7,FALSE)/100</f>
        <v>8.0900159999999999E-2</v>
      </c>
      <c r="D1052" s="280">
        <f>+VLOOKUP($A1052,Cetes!$A$19:$M$1126,10,FALSE)/100</f>
        <v>8.1494479999999994E-2</v>
      </c>
      <c r="E1052" s="280">
        <f>+VLOOKUP($A1052,Cetes!$A$19:$M$1126,13,FALSE)/100</f>
        <v>8.1599980000000003E-2</v>
      </c>
      <c r="F1052" s="280">
        <f t="shared" si="65"/>
        <v>8.2696000000000158E-4</v>
      </c>
      <c r="G1052" s="280">
        <f t="shared" si="66"/>
        <v>1.0016999999999665E-4</v>
      </c>
      <c r="H1052" s="280">
        <f t="shared" si="67"/>
        <v>-1.0557999999999401E-4</v>
      </c>
      <c r="I1052" s="280">
        <f t="shared" si="68"/>
        <v>-2.9000000000001247E-5</v>
      </c>
    </row>
    <row r="1053" spans="1:9" x14ac:dyDescent="0.25">
      <c r="A1053" s="1">
        <f>+'Ejercicio 8'!B1066</f>
        <v>43531</v>
      </c>
      <c r="B1053" s="280">
        <f>+VLOOKUP($A1053,Cetes!$A$19:$M$1126,4,FALSE)/100</f>
        <v>8.0698489999999998E-2</v>
      </c>
      <c r="C1053" s="280">
        <f>+VLOOKUP($A1053,Cetes!$A$19:$M$1126,7,FALSE)/100</f>
        <v>8.0932080000000003E-2</v>
      </c>
      <c r="D1053" s="280">
        <f>+VLOOKUP($A1053,Cetes!$A$19:$M$1126,10,FALSE)/100</f>
        <v>8.1699950000000007E-2</v>
      </c>
      <c r="E1053" s="280">
        <f>+VLOOKUP($A1053,Cetes!$A$19:$M$1126,13,FALSE)/100</f>
        <v>8.1854130000000011E-2</v>
      </c>
      <c r="F1053" s="280">
        <f t="shared" si="65"/>
        <v>-2.8529999999998834E-5</v>
      </c>
      <c r="G1053" s="280">
        <f t="shared" si="66"/>
        <v>3.1920000000004722E-5</v>
      </c>
      <c r="H1053" s="280">
        <f t="shared" si="67"/>
        <v>2.0547000000001314E-4</v>
      </c>
      <c r="I1053" s="280">
        <f t="shared" si="68"/>
        <v>2.5415000000000854E-4</v>
      </c>
    </row>
    <row r="1054" spans="1:9" x14ac:dyDescent="0.25">
      <c r="A1054" s="1">
        <f>+'Ejercicio 8'!B1067</f>
        <v>43532</v>
      </c>
      <c r="B1054" s="280">
        <f>+VLOOKUP($A1054,Cetes!$A$19:$M$1126,4,FALSE)/100</f>
        <v>8.0673179999999997E-2</v>
      </c>
      <c r="C1054" s="280">
        <f>+VLOOKUP($A1054,Cetes!$A$19:$M$1126,7,FALSE)/100</f>
        <v>8.0898920000000013E-2</v>
      </c>
      <c r="D1054" s="280">
        <f>+VLOOKUP($A1054,Cetes!$A$19:$M$1126,10,FALSE)/100</f>
        <v>8.1669500000000006E-2</v>
      </c>
      <c r="E1054" s="280">
        <f>+VLOOKUP($A1054,Cetes!$A$19:$M$1126,13,FALSE)/100</f>
        <v>8.1994230000000001E-2</v>
      </c>
      <c r="F1054" s="280">
        <f t="shared" si="65"/>
        <v>-2.531000000000061E-5</v>
      </c>
      <c r="G1054" s="280">
        <f t="shared" si="66"/>
        <v>-3.3159999999990419E-5</v>
      </c>
      <c r="H1054" s="280">
        <f t="shared" si="67"/>
        <v>-3.0450000000001309E-5</v>
      </c>
      <c r="I1054" s="280">
        <f t="shared" si="68"/>
        <v>1.4009999999999023E-4</v>
      </c>
    </row>
    <row r="1055" spans="1:9" x14ac:dyDescent="0.25">
      <c r="A1055" s="1">
        <f>+'Ejercicio 8'!B1068</f>
        <v>43535</v>
      </c>
      <c r="B1055" s="280">
        <f>+VLOOKUP($A1055,Cetes!$A$19:$M$1126,4,FALSE)/100</f>
        <v>8.0801429999999994E-2</v>
      </c>
      <c r="C1055" s="280">
        <f>+VLOOKUP($A1055,Cetes!$A$19:$M$1126,7,FALSE)/100</f>
        <v>8.1065919999999986E-2</v>
      </c>
      <c r="D1055" s="280">
        <f>+VLOOKUP($A1055,Cetes!$A$19:$M$1126,10,FALSE)/100</f>
        <v>8.2070740000000003E-2</v>
      </c>
      <c r="E1055" s="280">
        <f>+VLOOKUP($A1055,Cetes!$A$19:$M$1126,13,FALSE)/100</f>
        <v>8.2176519999999989E-2</v>
      </c>
      <c r="F1055" s="280">
        <f t="shared" si="65"/>
        <v>1.2824999999999642E-4</v>
      </c>
      <c r="G1055" s="280">
        <f t="shared" si="66"/>
        <v>1.6699999999997273E-4</v>
      </c>
      <c r="H1055" s="280">
        <f t="shared" si="67"/>
        <v>4.0123999999999715E-4</v>
      </c>
      <c r="I1055" s="280">
        <f t="shared" si="68"/>
        <v>1.8228999999998774E-4</v>
      </c>
    </row>
    <row r="1056" spans="1:9" x14ac:dyDescent="0.25">
      <c r="A1056" s="1">
        <f>+'Ejercicio 8'!B1069</f>
        <v>43536</v>
      </c>
      <c r="B1056" s="280">
        <f>+VLOOKUP($A1056,Cetes!$A$19:$M$1126,4,FALSE)/100</f>
        <v>8.0833039999999995E-2</v>
      </c>
      <c r="C1056" s="280">
        <f>+VLOOKUP($A1056,Cetes!$A$19:$M$1126,7,FALSE)/100</f>
        <v>8.1100110000000003E-2</v>
      </c>
      <c r="D1056" s="280">
        <f>+VLOOKUP($A1056,Cetes!$A$19:$M$1126,10,FALSE)/100</f>
        <v>8.2084749999999998E-2</v>
      </c>
      <c r="E1056" s="280">
        <f>+VLOOKUP($A1056,Cetes!$A$19:$M$1126,13,FALSE)/100</f>
        <v>8.1900049999999988E-2</v>
      </c>
      <c r="F1056" s="280">
        <f t="shared" si="65"/>
        <v>3.1610000000001359E-5</v>
      </c>
      <c r="G1056" s="280">
        <f t="shared" si="66"/>
        <v>3.4190000000017262E-5</v>
      </c>
      <c r="H1056" s="280">
        <f t="shared" si="67"/>
        <v>1.400999999999486E-5</v>
      </c>
      <c r="I1056" s="280">
        <f t="shared" si="68"/>
        <v>-2.7647000000000088E-4</v>
      </c>
    </row>
  </sheetData>
  <mergeCells count="1">
    <mergeCell ref="F1:I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theme="4" tint="0.59999389629810485"/>
  </sheetPr>
  <dimension ref="A1:X1056"/>
  <sheetViews>
    <sheetView topLeftCell="C1" workbookViewId="0">
      <selection activeCell="H26" sqref="H26"/>
    </sheetView>
  </sheetViews>
  <sheetFormatPr baseColWidth="10" defaultRowHeight="15" x14ac:dyDescent="0.25"/>
  <sheetData>
    <row r="1" spans="1:24" x14ac:dyDescent="0.25">
      <c r="B1" s="367" t="s">
        <v>130</v>
      </c>
      <c r="C1" s="368"/>
      <c r="D1" s="368"/>
      <c r="E1" s="368"/>
      <c r="F1" s="368"/>
      <c r="G1" s="368"/>
      <c r="H1" s="368"/>
      <c r="I1" s="368"/>
      <c r="J1" s="368"/>
      <c r="K1" s="369"/>
      <c r="L1" s="367" t="s">
        <v>112</v>
      </c>
      <c r="M1" s="368"/>
      <c r="N1" s="368"/>
      <c r="O1" s="368"/>
      <c r="P1" s="369"/>
      <c r="S1" s="314"/>
      <c r="T1" s="314"/>
      <c r="U1" s="314"/>
      <c r="V1" s="314"/>
      <c r="W1" s="314"/>
      <c r="X1" s="314"/>
    </row>
    <row r="2" spans="1:24" x14ac:dyDescent="0.25">
      <c r="B2" s="107" t="s">
        <v>127</v>
      </c>
      <c r="C2" s="159" t="s">
        <v>128</v>
      </c>
      <c r="D2" s="159" t="s">
        <v>127</v>
      </c>
      <c r="E2" s="159" t="s">
        <v>128</v>
      </c>
      <c r="F2" s="159" t="s">
        <v>127</v>
      </c>
      <c r="G2" s="159" t="s">
        <v>128</v>
      </c>
      <c r="H2" s="159" t="s">
        <v>127</v>
      </c>
      <c r="I2" s="159" t="s">
        <v>128</v>
      </c>
      <c r="J2" s="159" t="s">
        <v>127</v>
      </c>
      <c r="K2" s="160" t="s">
        <v>128</v>
      </c>
      <c r="L2" s="159" t="s">
        <v>131</v>
      </c>
      <c r="M2" s="159" t="s">
        <v>103</v>
      </c>
      <c r="N2" s="159" t="s">
        <v>132</v>
      </c>
      <c r="O2" s="159" t="s">
        <v>133</v>
      </c>
      <c r="P2" s="160" t="s">
        <v>134</v>
      </c>
      <c r="S2" s="31"/>
      <c r="T2" s="31"/>
      <c r="U2" s="31"/>
      <c r="V2" s="31"/>
      <c r="W2" s="31"/>
      <c r="X2" s="31"/>
    </row>
    <row r="3" spans="1:24" x14ac:dyDescent="0.25">
      <c r="A3" s="161">
        <v>42006</v>
      </c>
      <c r="B3" s="162">
        <v>10</v>
      </c>
      <c r="C3" s="134">
        <v>2.8788880087354619E-2</v>
      </c>
      <c r="D3" s="163">
        <v>20</v>
      </c>
      <c r="E3" s="134">
        <f>LN(1+'[2]Tasas de interés simple 5 '!G3)</f>
        <v>2.7500420102594732E-2</v>
      </c>
      <c r="F3" s="164">
        <v>28</v>
      </c>
      <c r="G3" s="134">
        <v>2.6637705036810524E-2</v>
      </c>
      <c r="H3" s="164">
        <v>56</v>
      </c>
      <c r="I3" s="134">
        <v>2.7762529715416043E-2</v>
      </c>
      <c r="J3" s="164">
        <v>84</v>
      </c>
      <c r="K3" s="114">
        <v>2.8886090584894341E-2</v>
      </c>
      <c r="L3" s="128"/>
      <c r="M3" s="6"/>
      <c r="N3" s="6"/>
      <c r="O3" s="6"/>
      <c r="P3" s="127"/>
    </row>
    <row r="4" spans="1:24" x14ac:dyDescent="0.25">
      <c r="A4" s="161">
        <v>42009</v>
      </c>
      <c r="B4" s="162">
        <v>10</v>
      </c>
      <c r="C4" s="134">
        <v>2.8318616475382846E-2</v>
      </c>
      <c r="D4" s="163">
        <v>20</v>
      </c>
      <c r="E4" s="134">
        <f>LN(1+'[2]Tasas de interés simple 5 '!G4)</f>
        <v>2.7155118323729754E-2</v>
      </c>
      <c r="F4" s="164">
        <v>28</v>
      </c>
      <c r="G4" s="134">
        <v>2.6837364623088979E-2</v>
      </c>
      <c r="H4" s="164">
        <v>56</v>
      </c>
      <c r="I4" s="134">
        <v>2.7872925639163125E-2</v>
      </c>
      <c r="J4" s="164">
        <v>84</v>
      </c>
      <c r="K4" s="114">
        <v>2.8907415377896671E-2</v>
      </c>
      <c r="L4" s="165">
        <v>-4.7026361197177388E-4</v>
      </c>
      <c r="M4" s="166">
        <f>E4-E3</f>
        <v>-3.453017788649787E-4</v>
      </c>
      <c r="N4" s="166">
        <v>1.996595862784542E-4</v>
      </c>
      <c r="O4" s="166">
        <v>1.1039592374708154E-4</v>
      </c>
      <c r="P4" s="167">
        <v>2.1324793002330117E-5</v>
      </c>
    </row>
    <row r="5" spans="1:24" x14ac:dyDescent="0.25">
      <c r="A5" s="161">
        <v>42010</v>
      </c>
      <c r="B5" s="162">
        <v>10</v>
      </c>
      <c r="C5" s="134">
        <v>2.7848542257293558E-2</v>
      </c>
      <c r="D5" s="163">
        <v>20</v>
      </c>
      <c r="E5" s="134">
        <f>LN(1+'[2]Tasas de interés simple 5 '!G5)</f>
        <v>2.6053076097065132E-2</v>
      </c>
      <c r="F5" s="164">
        <v>28</v>
      </c>
      <c r="G5" s="134">
        <v>2.5777738655606532E-2</v>
      </c>
      <c r="H5" s="164">
        <v>56</v>
      </c>
      <c r="I5" s="134">
        <v>2.7254469850742678E-2</v>
      </c>
      <c r="J5" s="164">
        <v>84</v>
      </c>
      <c r="K5" s="114">
        <v>2.8729023526072213E-2</v>
      </c>
      <c r="L5" s="165">
        <v>-4.7007421808928709E-4</v>
      </c>
      <c r="M5" s="166">
        <f t="shared" ref="M5:M68" si="0">E5-E4</f>
        <v>-1.1020422266646221E-3</v>
      </c>
      <c r="N5" s="166">
        <v>-1.0596259674824464E-3</v>
      </c>
      <c r="O5" s="166">
        <v>-6.1845578842044738E-4</v>
      </c>
      <c r="P5" s="167">
        <v>-1.7839185182445816E-4</v>
      </c>
    </row>
    <row r="6" spans="1:24" x14ac:dyDescent="0.25">
      <c r="A6" s="161">
        <v>42011</v>
      </c>
      <c r="B6" s="162">
        <v>10</v>
      </c>
      <c r="C6" s="134">
        <v>2.7952116929353055E-2</v>
      </c>
      <c r="D6" s="163">
        <v>20</v>
      </c>
      <c r="E6" s="134">
        <f>LN(1+'[2]Tasas de interés simple 5 '!G6)</f>
        <v>2.6163878180224857E-2</v>
      </c>
      <c r="F6" s="164">
        <v>28</v>
      </c>
      <c r="G6" s="134">
        <v>2.610355757317958E-2</v>
      </c>
      <c r="H6" s="164">
        <v>56</v>
      </c>
      <c r="I6" s="134">
        <v>2.7491705790760389E-2</v>
      </c>
      <c r="J6" s="164">
        <v>84</v>
      </c>
      <c r="K6" s="114">
        <v>2.8877929723751097E-2</v>
      </c>
      <c r="L6" s="165">
        <v>1.0357467205949697E-4</v>
      </c>
      <c r="M6" s="166">
        <f t="shared" si="0"/>
        <v>1.1080208315972576E-4</v>
      </c>
      <c r="N6" s="166">
        <v>3.2581891757304735E-4</v>
      </c>
      <c r="O6" s="166">
        <v>2.3723594001771181E-4</v>
      </c>
      <c r="P6" s="167">
        <v>1.4890619767888441E-4</v>
      </c>
    </row>
    <row r="7" spans="1:24" x14ac:dyDescent="0.25">
      <c r="A7" s="161">
        <v>42012</v>
      </c>
      <c r="B7" s="162">
        <v>10</v>
      </c>
      <c r="C7" s="134">
        <v>2.9125504498138919E-2</v>
      </c>
      <c r="D7" s="163">
        <v>20</v>
      </c>
      <c r="E7" s="134">
        <f>LN(1+'[2]Tasas de interés simple 5 '!G7)</f>
        <v>2.8319868953258696E-2</v>
      </c>
      <c r="F7" s="164">
        <v>28</v>
      </c>
      <c r="G7" s="134">
        <v>2.9504267744857007E-2</v>
      </c>
      <c r="H7" s="164">
        <v>56</v>
      </c>
      <c r="I7" s="134">
        <v>2.9145581494654318E-2</v>
      </c>
      <c r="J7" s="164">
        <v>84</v>
      </c>
      <c r="K7" s="114">
        <v>2.8786766542460315E-2</v>
      </c>
      <c r="L7" s="165">
        <v>1.1733875687858636E-3</v>
      </c>
      <c r="M7" s="166">
        <f t="shared" si="0"/>
        <v>2.1559907730338383E-3</v>
      </c>
      <c r="N7" s="166">
        <v>3.400710171677427E-3</v>
      </c>
      <c r="O7" s="166">
        <v>1.6538757038939284E-3</v>
      </c>
      <c r="P7" s="167">
        <v>-9.1163181290782741E-5</v>
      </c>
    </row>
    <row r="8" spans="1:24" x14ac:dyDescent="0.25">
      <c r="A8" s="161">
        <v>42013</v>
      </c>
      <c r="B8" s="162">
        <v>10</v>
      </c>
      <c r="C8" s="134">
        <v>2.9366889129865639E-2</v>
      </c>
      <c r="D8" s="163">
        <v>20</v>
      </c>
      <c r="E8" s="134">
        <f>LN(1+'[2]Tasas de interés simple 5 '!G8)</f>
        <v>2.8829800961069931E-2</v>
      </c>
      <c r="F8" s="164">
        <v>28</v>
      </c>
      <c r="G8" s="134">
        <v>2.8454362861019839E-2</v>
      </c>
      <c r="H8" s="164">
        <v>56</v>
      </c>
      <c r="I8" s="134">
        <v>2.847383184283821E-2</v>
      </c>
      <c r="J8" s="164">
        <v>84</v>
      </c>
      <c r="K8" s="114">
        <v>2.8493300445622493E-2</v>
      </c>
      <c r="L8" s="165">
        <v>2.4138463172672028E-4</v>
      </c>
      <c r="M8" s="166">
        <f t="shared" si="0"/>
        <v>5.0993200781123543E-4</v>
      </c>
      <c r="N8" s="166">
        <v>-1.0499048838371675E-3</v>
      </c>
      <c r="O8" s="166">
        <v>-6.717496518161073E-4</v>
      </c>
      <c r="P8" s="167">
        <v>-2.9346609683782166E-4</v>
      </c>
    </row>
    <row r="9" spans="1:24" x14ac:dyDescent="0.25">
      <c r="A9" s="161">
        <v>42016</v>
      </c>
      <c r="B9" s="162">
        <v>10</v>
      </c>
      <c r="C9" s="134">
        <v>2.8716003961838259E-2</v>
      </c>
      <c r="D9" s="163">
        <v>20</v>
      </c>
      <c r="E9" s="134">
        <f>LN(1+'[2]Tasas de interés simple 5 '!G9)</f>
        <v>2.8318916974417113E-2</v>
      </c>
      <c r="F9" s="164">
        <v>28</v>
      </c>
      <c r="G9" s="134">
        <v>2.8185378713397376E-2</v>
      </c>
      <c r="H9" s="164">
        <v>56</v>
      </c>
      <c r="I9" s="134">
        <v>2.8362745595770594E-2</v>
      </c>
      <c r="J9" s="164">
        <v>84</v>
      </c>
      <c r="K9" s="114">
        <v>2.854008102471178E-2</v>
      </c>
      <c r="L9" s="165">
        <v>-6.5088516802738056E-4</v>
      </c>
      <c r="M9" s="166">
        <f t="shared" si="0"/>
        <v>-5.1088398665281864E-4</v>
      </c>
      <c r="N9" s="166">
        <v>-2.6898414762246275E-4</v>
      </c>
      <c r="O9" s="166">
        <v>-1.1108624706761619E-4</v>
      </c>
      <c r="P9" s="167">
        <v>4.6780579089286678E-5</v>
      </c>
    </row>
    <row r="10" spans="1:24" x14ac:dyDescent="0.25">
      <c r="A10" s="161">
        <v>42017</v>
      </c>
      <c r="B10" s="162">
        <v>10</v>
      </c>
      <c r="C10" s="134">
        <v>2.9063778590155409E-2</v>
      </c>
      <c r="D10" s="163">
        <v>20</v>
      </c>
      <c r="E10" s="134">
        <f>LN(1+'[2]Tasas de interés simple 5 '!G10)</f>
        <v>2.8297466049919912E-2</v>
      </c>
      <c r="F10" s="164">
        <v>28</v>
      </c>
      <c r="G10" s="134">
        <v>2.8112401182946955E-2</v>
      </c>
      <c r="H10" s="164">
        <v>56</v>
      </c>
      <c r="I10" s="134">
        <v>2.836404719701497E-2</v>
      </c>
      <c r="J10" s="164">
        <v>84</v>
      </c>
      <c r="K10" s="114">
        <v>2.8615629901297696E-2</v>
      </c>
      <c r="L10" s="165">
        <v>3.4777462831715039E-4</v>
      </c>
      <c r="M10" s="166">
        <f t="shared" si="0"/>
        <v>-2.1450924497200263E-5</v>
      </c>
      <c r="N10" s="166">
        <v>-7.2977530450421546E-5</v>
      </c>
      <c r="O10" s="166">
        <v>1.301601244375894E-6</v>
      </c>
      <c r="P10" s="167">
        <v>7.5548876585916636E-5</v>
      </c>
    </row>
    <row r="11" spans="1:24" x14ac:dyDescent="0.25">
      <c r="A11" s="161">
        <v>42018</v>
      </c>
      <c r="B11" s="162">
        <v>10</v>
      </c>
      <c r="C11" s="134">
        <v>2.8878149013067532E-2</v>
      </c>
      <c r="D11" s="163">
        <v>20</v>
      </c>
      <c r="E11" s="134">
        <f>LN(1+'[2]Tasas de interés simple 5 '!G11)</f>
        <v>2.8121323887110979E-2</v>
      </c>
      <c r="F11" s="164">
        <v>28</v>
      </c>
      <c r="G11" s="134">
        <v>2.8039157180915038E-2</v>
      </c>
      <c r="H11" s="164">
        <v>56</v>
      </c>
      <c r="I11" s="134">
        <v>2.8362340117938752E-2</v>
      </c>
      <c r="J11" s="164">
        <v>84</v>
      </c>
      <c r="K11" s="114">
        <v>2.8685418641495427E-2</v>
      </c>
      <c r="L11" s="165">
        <v>-1.8562957708787714E-4</v>
      </c>
      <c r="M11" s="166">
        <f t="shared" si="0"/>
        <v>-1.7614216280893366E-4</v>
      </c>
      <c r="N11" s="166">
        <v>-7.3244002031916389E-5</v>
      </c>
      <c r="O11" s="166">
        <v>-1.7070790762178933E-6</v>
      </c>
      <c r="P11" s="167">
        <v>6.9788740197730681E-5</v>
      </c>
    </row>
    <row r="12" spans="1:24" x14ac:dyDescent="0.25">
      <c r="A12" s="161">
        <v>42019</v>
      </c>
      <c r="B12" s="162">
        <v>10</v>
      </c>
      <c r="C12" s="134">
        <v>2.8726313424044411E-2</v>
      </c>
      <c r="D12" s="163">
        <v>20</v>
      </c>
      <c r="E12" s="134">
        <f>LN(1+'[2]Tasas de interés simple 5 '!G12)</f>
        <v>2.7800512299634327E-2</v>
      </c>
      <c r="F12" s="164">
        <v>28</v>
      </c>
      <c r="G12" s="134">
        <v>2.9300585411302378E-2</v>
      </c>
      <c r="H12" s="164">
        <v>56</v>
      </c>
      <c r="I12" s="134">
        <v>2.9032734550234602E-2</v>
      </c>
      <c r="J12" s="164">
        <v>84</v>
      </c>
      <c r="K12" s="114">
        <v>2.8764811925860761E-2</v>
      </c>
      <c r="L12" s="165">
        <v>-1.5183558902312141E-4</v>
      </c>
      <c r="M12" s="166">
        <f t="shared" si="0"/>
        <v>-3.2081158747665137E-4</v>
      </c>
      <c r="N12" s="166">
        <v>1.2614282303873396E-3</v>
      </c>
      <c r="O12" s="166">
        <v>6.7039443229584966E-4</v>
      </c>
      <c r="P12" s="167">
        <v>7.9393284365333883E-5</v>
      </c>
    </row>
    <row r="13" spans="1:24" x14ac:dyDescent="0.25">
      <c r="A13" s="161">
        <v>42020</v>
      </c>
      <c r="B13" s="162">
        <v>10</v>
      </c>
      <c r="C13" s="134">
        <v>2.8793157081625793E-2</v>
      </c>
      <c r="D13" s="163">
        <v>20</v>
      </c>
      <c r="E13" s="134">
        <f>LN(1+'[2]Tasas de interés simple 5 '!G13)</f>
        <v>2.8157827682836933E-2</v>
      </c>
      <c r="F13" s="164">
        <v>28</v>
      </c>
      <c r="G13" s="134">
        <v>2.7729833424994126E-2</v>
      </c>
      <c r="H13" s="164">
        <v>56</v>
      </c>
      <c r="I13" s="134">
        <v>2.8205061567581423E-2</v>
      </c>
      <c r="J13" s="164">
        <v>84</v>
      </c>
      <c r="K13" s="114">
        <v>2.8680063975652141E-2</v>
      </c>
      <c r="L13" s="165">
        <v>6.6843657581382165E-5</v>
      </c>
      <c r="M13" s="166">
        <f t="shared" si="0"/>
        <v>3.5731538320260547E-4</v>
      </c>
      <c r="N13" s="166">
        <v>-1.5707519863082525E-3</v>
      </c>
      <c r="O13" s="166">
        <v>-8.276729826531791E-4</v>
      </c>
      <c r="P13" s="167">
        <v>-8.4747950208619721E-5</v>
      </c>
    </row>
    <row r="14" spans="1:24" x14ac:dyDescent="0.25">
      <c r="A14" s="161">
        <v>42023</v>
      </c>
      <c r="B14" s="162">
        <v>10</v>
      </c>
      <c r="C14" s="134">
        <v>2.8501847069276061E-2</v>
      </c>
      <c r="D14" s="163">
        <v>20</v>
      </c>
      <c r="E14" s="134">
        <f>LN(1+'[2]Tasas de interés simple 5 '!G14)</f>
        <v>2.7542349291316732E-2</v>
      </c>
      <c r="F14" s="164">
        <v>28</v>
      </c>
      <c r="G14" s="134">
        <v>2.7261757052266085E-2</v>
      </c>
      <c r="H14" s="164">
        <v>56</v>
      </c>
      <c r="I14" s="134">
        <v>2.7985711059115688E-2</v>
      </c>
      <c r="J14" s="164">
        <v>84</v>
      </c>
      <c r="K14" s="114">
        <v>2.8709141335694813E-2</v>
      </c>
      <c r="L14" s="165">
        <v>-2.9131001234973183E-4</v>
      </c>
      <c r="M14" s="166">
        <f t="shared" si="0"/>
        <v>-6.1547839152020084E-4</v>
      </c>
      <c r="N14" s="166">
        <v>-4.680763727280407E-4</v>
      </c>
      <c r="O14" s="166">
        <v>-2.1935050846573489E-4</v>
      </c>
      <c r="P14" s="167">
        <v>2.9077360042671641E-5</v>
      </c>
    </row>
    <row r="15" spans="1:24" x14ac:dyDescent="0.25">
      <c r="A15" s="161">
        <v>42024</v>
      </c>
      <c r="B15" s="162">
        <v>10</v>
      </c>
      <c r="C15" s="134">
        <v>2.8255939762895563E-2</v>
      </c>
      <c r="D15" s="163">
        <v>20</v>
      </c>
      <c r="E15" s="134">
        <f>LN(1+'[2]Tasas de interés simple 5 '!G15)</f>
        <v>2.7347035935169912E-2</v>
      </c>
      <c r="F15" s="164">
        <v>28</v>
      </c>
      <c r="G15" s="134">
        <v>2.721506801200102E-2</v>
      </c>
      <c r="H15" s="164">
        <v>56</v>
      </c>
      <c r="I15" s="134">
        <v>2.8003542133670654E-2</v>
      </c>
      <c r="J15" s="164">
        <v>84</v>
      </c>
      <c r="K15" s="114">
        <v>2.8791395053669247E-2</v>
      </c>
      <c r="L15" s="165">
        <v>-2.4590730638049743E-4</v>
      </c>
      <c r="M15" s="166">
        <f t="shared" si="0"/>
        <v>-1.9531335614681941E-4</v>
      </c>
      <c r="N15" s="166">
        <v>-4.6689040265064652E-5</v>
      </c>
      <c r="O15" s="166">
        <v>1.783107455496577E-5</v>
      </c>
      <c r="P15" s="167">
        <v>8.2253717974434259E-5</v>
      </c>
    </row>
    <row r="16" spans="1:24" x14ac:dyDescent="0.25">
      <c r="A16" s="161">
        <v>42025</v>
      </c>
      <c r="B16" s="162">
        <v>10</v>
      </c>
      <c r="C16" s="134">
        <v>2.7365372079168414E-2</v>
      </c>
      <c r="D16" s="163">
        <v>20</v>
      </c>
      <c r="E16" s="134">
        <f>LN(1+'[2]Tasas de interés simple 5 '!G16)</f>
        <v>2.7087748928580301E-2</v>
      </c>
      <c r="F16" s="164">
        <v>28</v>
      </c>
      <c r="G16" s="134">
        <v>2.7198959437462939E-2</v>
      </c>
      <c r="H16" s="164">
        <v>56</v>
      </c>
      <c r="I16" s="134">
        <v>2.7976732504595783E-2</v>
      </c>
      <c r="J16" s="164">
        <v>84</v>
      </c>
      <c r="K16" s="114">
        <v>2.8753901110887582E-2</v>
      </c>
      <c r="L16" s="165">
        <v>-8.9056768372714964E-4</v>
      </c>
      <c r="M16" s="166">
        <f t="shared" si="0"/>
        <v>-2.5928700658961121E-4</v>
      </c>
      <c r="N16" s="166">
        <v>-1.6108574538081094E-5</v>
      </c>
      <c r="O16" s="166">
        <v>-2.6809629074871222E-5</v>
      </c>
      <c r="P16" s="167">
        <v>-3.7493942781664791E-5</v>
      </c>
    </row>
    <row r="17" spans="1:16" x14ac:dyDescent="0.25">
      <c r="A17" s="161">
        <v>42026</v>
      </c>
      <c r="B17" s="162">
        <v>10</v>
      </c>
      <c r="C17" s="134">
        <v>2.7861586085646962E-2</v>
      </c>
      <c r="D17" s="163">
        <v>20</v>
      </c>
      <c r="E17" s="134">
        <f>LN(1+'[2]Tasas de interés simple 5 '!G17)</f>
        <v>2.8135313834335627E-2</v>
      </c>
      <c r="F17" s="164">
        <v>28</v>
      </c>
      <c r="G17" s="134">
        <v>2.7964798511767964E-2</v>
      </c>
      <c r="H17" s="164">
        <v>56</v>
      </c>
      <c r="I17" s="134">
        <v>2.8327250233586884E-2</v>
      </c>
      <c r="J17" s="164">
        <v>84</v>
      </c>
      <c r="K17" s="114">
        <v>2.8689570631752204E-2</v>
      </c>
      <c r="L17" s="165">
        <v>4.9621400647854863E-4</v>
      </c>
      <c r="M17" s="166">
        <f t="shared" si="0"/>
        <v>1.0475649057553257E-3</v>
      </c>
      <c r="N17" s="166">
        <v>7.6583907430502474E-4</v>
      </c>
      <c r="O17" s="166">
        <v>3.505177289911017E-4</v>
      </c>
      <c r="P17" s="167">
        <v>-6.4330479135378538E-5</v>
      </c>
    </row>
    <row r="18" spans="1:16" x14ac:dyDescent="0.25">
      <c r="A18" s="161">
        <v>42027</v>
      </c>
      <c r="B18" s="162">
        <v>10</v>
      </c>
      <c r="C18" s="134">
        <v>2.9333580839286118E-2</v>
      </c>
      <c r="D18" s="163">
        <v>20</v>
      </c>
      <c r="E18" s="134">
        <f>LN(1+'[2]Tasas de interés simple 5 '!G18)</f>
        <v>2.8759444378620352E-2</v>
      </c>
      <c r="F18" s="164">
        <v>28</v>
      </c>
      <c r="G18" s="134">
        <v>2.8364617611345799E-2</v>
      </c>
      <c r="H18" s="164">
        <v>56</v>
      </c>
      <c r="I18" s="134">
        <v>2.8568015535006205E-2</v>
      </c>
      <c r="J18" s="164">
        <v>84</v>
      </c>
      <c r="K18" s="114">
        <v>2.8771372096364337E-2</v>
      </c>
      <c r="L18" s="165">
        <v>1.4719947536391553E-3</v>
      </c>
      <c r="M18" s="166">
        <f t="shared" si="0"/>
        <v>6.2413054428472545E-4</v>
      </c>
      <c r="N18" s="166">
        <v>3.9981909957783474E-4</v>
      </c>
      <c r="O18" s="166">
        <v>2.4076530141932048E-4</v>
      </c>
      <c r="P18" s="167">
        <v>8.180146461213289E-5</v>
      </c>
    </row>
    <row r="19" spans="1:16" x14ac:dyDescent="0.25">
      <c r="A19" s="161">
        <v>42030</v>
      </c>
      <c r="B19" s="162">
        <v>10</v>
      </c>
      <c r="C19" s="134">
        <v>2.8568860321200273E-2</v>
      </c>
      <c r="D19" s="163">
        <v>20</v>
      </c>
      <c r="E19" s="134">
        <f>LN(1+'[2]Tasas de interés simple 5 '!G19)</f>
        <v>2.8008131598783372E-2</v>
      </c>
      <c r="F19" s="164">
        <v>28</v>
      </c>
      <c r="G19" s="134">
        <v>2.7838127784666773E-2</v>
      </c>
      <c r="H19" s="164">
        <v>56</v>
      </c>
      <c r="I19" s="134">
        <v>2.8218675207058352E-2</v>
      </c>
      <c r="J19" s="164">
        <v>84</v>
      </c>
      <c r="K19" s="114">
        <v>2.8599077868196016E-2</v>
      </c>
      <c r="L19" s="165">
        <v>-7.6472051808584504E-4</v>
      </c>
      <c r="M19" s="166">
        <f t="shared" si="0"/>
        <v>-7.5131277983698022E-4</v>
      </c>
      <c r="N19" s="166">
        <v>-5.2648982667902536E-4</v>
      </c>
      <c r="O19" s="166">
        <v>-3.4934032794785297E-4</v>
      </c>
      <c r="P19" s="167">
        <v>-1.7229422816832096E-4</v>
      </c>
    </row>
    <row r="20" spans="1:16" x14ac:dyDescent="0.25">
      <c r="A20" s="161">
        <v>42031</v>
      </c>
      <c r="B20" s="162">
        <v>10</v>
      </c>
      <c r="C20" s="134">
        <v>2.8688139123153635E-2</v>
      </c>
      <c r="D20" s="163">
        <v>20</v>
      </c>
      <c r="E20" s="134">
        <f>LN(1+'[2]Tasas de interés simple 5 '!G20)</f>
        <v>2.8260066928547437E-2</v>
      </c>
      <c r="F20" s="164">
        <v>28</v>
      </c>
      <c r="G20" s="134">
        <v>2.8159636471423378E-2</v>
      </c>
      <c r="H20" s="164">
        <v>56</v>
      </c>
      <c r="I20" s="134">
        <v>2.8316572834019404E-2</v>
      </c>
      <c r="J20" s="164">
        <v>84</v>
      </c>
      <c r="K20" s="114">
        <v>2.8473484571458058E-2</v>
      </c>
      <c r="L20" s="165">
        <v>1.192788019533618E-4</v>
      </c>
      <c r="M20" s="166">
        <f t="shared" si="0"/>
        <v>2.5193532976406502E-4</v>
      </c>
      <c r="N20" s="166">
        <v>3.2150868675660457E-4</v>
      </c>
      <c r="O20" s="166">
        <v>9.7897626961052087E-5</v>
      </c>
      <c r="P20" s="167">
        <v>-1.2559329673795736E-4</v>
      </c>
    </row>
    <row r="21" spans="1:16" x14ac:dyDescent="0.25">
      <c r="A21" s="161">
        <v>42032</v>
      </c>
      <c r="B21" s="162">
        <v>10</v>
      </c>
      <c r="C21" s="134">
        <v>2.9106890158528721E-2</v>
      </c>
      <c r="D21" s="163">
        <v>20</v>
      </c>
      <c r="E21" s="134">
        <f>LN(1+'[2]Tasas de interés simple 5 '!G21)</f>
        <v>2.8280539934974668E-2</v>
      </c>
      <c r="F21" s="164">
        <v>28</v>
      </c>
      <c r="G21" s="134">
        <v>2.81391232218107E-2</v>
      </c>
      <c r="H21" s="164">
        <v>56</v>
      </c>
      <c r="I21" s="134">
        <v>2.8250813740803075E-2</v>
      </c>
      <c r="J21" s="164">
        <v>84</v>
      </c>
      <c r="K21" s="114">
        <v>2.8362491786416564E-2</v>
      </c>
      <c r="L21" s="165">
        <v>4.1875103537508673E-4</v>
      </c>
      <c r="M21" s="166">
        <f t="shared" si="0"/>
        <v>2.0473006427230295E-5</v>
      </c>
      <c r="N21" s="166">
        <v>-2.0513249612677531E-5</v>
      </c>
      <c r="O21" s="166">
        <v>-6.5759093216329056E-5</v>
      </c>
      <c r="P21" s="167">
        <v>-1.1099278504149435E-4</v>
      </c>
    </row>
    <row r="22" spans="1:16" x14ac:dyDescent="0.25">
      <c r="A22" s="161">
        <v>42033</v>
      </c>
      <c r="B22" s="162">
        <v>10</v>
      </c>
      <c r="C22" s="134">
        <v>2.8277920774340503E-2</v>
      </c>
      <c r="D22" s="163">
        <v>20</v>
      </c>
      <c r="E22" s="134">
        <f>LN(1+'[2]Tasas de interés simple 5 '!G22)</f>
        <v>2.7933879389104029E-2</v>
      </c>
      <c r="F22" s="164">
        <v>28</v>
      </c>
      <c r="G22" s="134">
        <v>2.843683034796049E-2</v>
      </c>
      <c r="H22" s="164">
        <v>56</v>
      </c>
      <c r="I22" s="134">
        <v>2.828060111653475E-2</v>
      </c>
      <c r="J22" s="164">
        <v>84</v>
      </c>
      <c r="K22" s="114">
        <v>2.8124347473722434E-2</v>
      </c>
      <c r="L22" s="165">
        <v>-8.2896938418821828E-4</v>
      </c>
      <c r="M22" s="166">
        <f t="shared" si="0"/>
        <v>-3.4666054587063899E-4</v>
      </c>
      <c r="N22" s="166">
        <v>2.9770712614978975E-4</v>
      </c>
      <c r="O22" s="166">
        <v>2.9787375731674809E-5</v>
      </c>
      <c r="P22" s="167">
        <v>-2.3814431269413017E-4</v>
      </c>
    </row>
    <row r="23" spans="1:16" x14ac:dyDescent="0.25">
      <c r="A23" s="161">
        <v>42034</v>
      </c>
      <c r="B23" s="162">
        <v>10</v>
      </c>
      <c r="C23" s="134">
        <v>2.8677943525605681E-2</v>
      </c>
      <c r="D23" s="163">
        <v>20</v>
      </c>
      <c r="E23" s="134">
        <f>LN(1+'[2]Tasas de interés simple 5 '!G23)</f>
        <v>2.7698300736804297E-2</v>
      </c>
      <c r="F23" s="164">
        <v>28</v>
      </c>
      <c r="G23" s="134">
        <v>2.7037870542441663E-2</v>
      </c>
      <c r="H23" s="164">
        <v>56</v>
      </c>
      <c r="I23" s="134">
        <v>2.7762552873018216E-2</v>
      </c>
      <c r="J23" s="164">
        <v>84</v>
      </c>
      <c r="K23" s="114">
        <v>2.8486710419393622E-2</v>
      </c>
      <c r="L23" s="165">
        <v>4.0002275126517842E-4</v>
      </c>
      <c r="M23" s="166">
        <f t="shared" si="0"/>
        <v>-2.3557865229973177E-4</v>
      </c>
      <c r="N23" s="166">
        <v>-1.398959805518827E-3</v>
      </c>
      <c r="O23" s="166">
        <v>-5.1804824351653345E-4</v>
      </c>
      <c r="P23" s="167">
        <v>3.6236294567118868E-4</v>
      </c>
    </row>
    <row r="24" spans="1:16" x14ac:dyDescent="0.25">
      <c r="A24" s="161">
        <v>42038</v>
      </c>
      <c r="B24" s="162">
        <v>10</v>
      </c>
      <c r="C24" s="134">
        <v>2.9197294275227662E-2</v>
      </c>
      <c r="D24" s="163">
        <v>20</v>
      </c>
      <c r="E24" s="134">
        <f>LN(1+'[2]Tasas de interés simple 5 '!G24)</f>
        <v>2.8363543190720986E-2</v>
      </c>
      <c r="F24" s="164">
        <v>28</v>
      </c>
      <c r="G24" s="134">
        <v>2.8146333764279729E-2</v>
      </c>
      <c r="H24" s="164">
        <v>56</v>
      </c>
      <c r="I24" s="134">
        <v>2.8331402044819411E-2</v>
      </c>
      <c r="J24" s="164">
        <v>84</v>
      </c>
      <c r="K24" s="114">
        <v>2.8516436081427999E-2</v>
      </c>
      <c r="L24" s="165">
        <v>5.1935074962198083E-4</v>
      </c>
      <c r="M24" s="166">
        <f t="shared" si="0"/>
        <v>6.6524245391668888E-4</v>
      </c>
      <c r="N24" s="166">
        <v>1.1084632218380658E-3</v>
      </c>
      <c r="O24" s="166">
        <v>5.6884917180119454E-4</v>
      </c>
      <c r="P24" s="167">
        <v>2.9725662034376515E-5</v>
      </c>
    </row>
    <row r="25" spans="1:16" x14ac:dyDescent="0.25">
      <c r="A25" s="161">
        <v>42039</v>
      </c>
      <c r="B25" s="162">
        <v>10</v>
      </c>
      <c r="C25" s="134">
        <v>2.8696953841765824E-2</v>
      </c>
      <c r="D25" s="163">
        <v>20</v>
      </c>
      <c r="E25" s="134">
        <f>LN(1+'[2]Tasas de interés simple 5 '!G25)</f>
        <v>2.8278683655346415E-2</v>
      </c>
      <c r="F25" s="164">
        <v>28</v>
      </c>
      <c r="G25" s="134">
        <v>2.8227598969084344E-2</v>
      </c>
      <c r="H25" s="164">
        <v>56</v>
      </c>
      <c r="I25" s="134">
        <v>2.8379673222796331E-2</v>
      </c>
      <c r="J25" s="164">
        <v>84</v>
      </c>
      <c r="K25" s="114">
        <v>2.853172435344627E-2</v>
      </c>
      <c r="L25" s="165">
        <v>-5.0034043346183776E-4</v>
      </c>
      <c r="M25" s="166">
        <f t="shared" si="0"/>
        <v>-8.4859535374570694E-5</v>
      </c>
      <c r="N25" s="166">
        <v>8.1265204804614743E-5</v>
      </c>
      <c r="O25" s="166">
        <v>4.8271177976920432E-5</v>
      </c>
      <c r="P25" s="167">
        <v>1.528827201827121E-5</v>
      </c>
    </row>
    <row r="26" spans="1:16" x14ac:dyDescent="0.25">
      <c r="A26" s="161">
        <v>42040</v>
      </c>
      <c r="B26" s="162">
        <v>10</v>
      </c>
      <c r="C26" s="134">
        <v>2.9077997353008183E-2</v>
      </c>
      <c r="D26" s="163">
        <v>20</v>
      </c>
      <c r="E26" s="134">
        <f>LN(1+'[2]Tasas de interés simple 5 '!G26)</f>
        <v>2.8543498429756946E-2</v>
      </c>
      <c r="F26" s="164">
        <v>28</v>
      </c>
      <c r="G26" s="134">
        <v>2.923848201245834E-2</v>
      </c>
      <c r="H26" s="164">
        <v>56</v>
      </c>
      <c r="I26" s="134">
        <v>2.8906189659895463E-2</v>
      </c>
      <c r="J26" s="164">
        <v>84</v>
      </c>
      <c r="K26" s="114">
        <v>2.8573786852420895E-2</v>
      </c>
      <c r="L26" s="165">
        <v>3.8104351124235852E-4</v>
      </c>
      <c r="M26" s="166">
        <f t="shared" si="0"/>
        <v>2.6481477441053086E-4</v>
      </c>
      <c r="N26" s="166">
        <v>1.010883043373996E-3</v>
      </c>
      <c r="O26" s="166">
        <v>5.2651643709913237E-4</v>
      </c>
      <c r="P26" s="167">
        <v>4.2062498974624468E-5</v>
      </c>
    </row>
    <row r="27" spans="1:16" x14ac:dyDescent="0.25">
      <c r="A27" s="161">
        <v>42041</v>
      </c>
      <c r="B27" s="162">
        <v>10</v>
      </c>
      <c r="C27" s="134">
        <v>2.9051232075439064E-2</v>
      </c>
      <c r="D27" s="163">
        <v>20</v>
      </c>
      <c r="E27" s="134">
        <f>LN(1+'[2]Tasas de interés simple 5 '!G27)</f>
        <v>2.8486962903708717E-2</v>
      </c>
      <c r="F27" s="164">
        <v>28</v>
      </c>
      <c r="G27" s="134">
        <v>2.8099064974696636E-2</v>
      </c>
      <c r="H27" s="164">
        <v>56</v>
      </c>
      <c r="I27" s="134">
        <v>2.830288414842665E-2</v>
      </c>
      <c r="J27" s="164">
        <v>84</v>
      </c>
      <c r="K27" s="114">
        <v>2.8506661788366319E-2</v>
      </c>
      <c r="L27" s="165">
        <v>-2.6765277569118506E-5</v>
      </c>
      <c r="M27" s="166">
        <f t="shared" si="0"/>
        <v>-5.6535526048229201E-5</v>
      </c>
      <c r="N27" s="166">
        <v>-1.1394170377617037E-3</v>
      </c>
      <c r="O27" s="166">
        <v>-6.0330551146881364E-4</v>
      </c>
      <c r="P27" s="167">
        <v>-6.7125064054575356E-5</v>
      </c>
    </row>
    <row r="28" spans="1:16" x14ac:dyDescent="0.25">
      <c r="A28" s="161">
        <v>42044</v>
      </c>
      <c r="B28" s="162">
        <v>10</v>
      </c>
      <c r="C28" s="134">
        <v>2.8829673258168046E-2</v>
      </c>
      <c r="D28" s="163">
        <v>20</v>
      </c>
      <c r="E28" s="134">
        <f>LN(1+'[2]Tasas de interés simple 5 '!G28)</f>
        <v>2.8018905939008215E-2</v>
      </c>
      <c r="F28" s="164">
        <v>28</v>
      </c>
      <c r="G28" s="134">
        <v>2.7761464310746605E-2</v>
      </c>
      <c r="H28" s="164">
        <v>56</v>
      </c>
      <c r="I28" s="134">
        <v>2.8230684591764827E-2</v>
      </c>
      <c r="J28" s="164">
        <v>84</v>
      </c>
      <c r="K28" s="114">
        <v>2.8699684808365794E-2</v>
      </c>
      <c r="L28" s="165">
        <v>-2.2155881727101839E-4</v>
      </c>
      <c r="M28" s="166">
        <f t="shared" si="0"/>
        <v>-4.6805696470050145E-4</v>
      </c>
      <c r="N28" s="166">
        <v>-3.3760066395003077E-4</v>
      </c>
      <c r="O28" s="166">
        <v>-7.2199556661822761E-5</v>
      </c>
      <c r="P28" s="167">
        <v>1.930230199994748E-4</v>
      </c>
    </row>
    <row r="29" spans="1:16" x14ac:dyDescent="0.25">
      <c r="A29" s="161">
        <v>42045</v>
      </c>
      <c r="B29" s="162">
        <v>10</v>
      </c>
      <c r="C29" s="134">
        <v>2.8585582126239708E-2</v>
      </c>
      <c r="D29" s="163">
        <v>20</v>
      </c>
      <c r="E29" s="134">
        <f>LN(1+'[2]Tasas de interés simple 5 '!G29)</f>
        <v>2.7503114416438181E-2</v>
      </c>
      <c r="F29" s="164">
        <v>28</v>
      </c>
      <c r="G29" s="134">
        <v>2.732097531616565E-2</v>
      </c>
      <c r="H29" s="164">
        <v>56</v>
      </c>
      <c r="I29" s="134">
        <v>2.8120445602463805E-2</v>
      </c>
      <c r="J29" s="164">
        <v>84</v>
      </c>
      <c r="K29" s="114">
        <v>2.8919277246564755E-2</v>
      </c>
      <c r="L29" s="165">
        <v>-2.4409113192833815E-4</v>
      </c>
      <c r="M29" s="166">
        <f t="shared" si="0"/>
        <v>-5.1579152257003394E-4</v>
      </c>
      <c r="N29" s="166">
        <v>-4.4048899458095508E-4</v>
      </c>
      <c r="O29" s="166">
        <v>-1.1023898930102166E-4</v>
      </c>
      <c r="P29" s="167">
        <v>2.1959243819896085E-4</v>
      </c>
    </row>
    <row r="30" spans="1:16" x14ac:dyDescent="0.25">
      <c r="A30" s="161">
        <v>42046</v>
      </c>
      <c r="B30" s="162">
        <v>10</v>
      </c>
      <c r="C30" s="134">
        <v>2.8918378073674329E-2</v>
      </c>
      <c r="D30" s="163">
        <v>20</v>
      </c>
      <c r="E30" s="134">
        <f>LN(1+'[2]Tasas de interés simple 5 '!G30)</f>
        <v>2.7233653650840604E-2</v>
      </c>
      <c r="F30" s="164">
        <v>28</v>
      </c>
      <c r="G30" s="134">
        <v>2.709605325428564E-2</v>
      </c>
      <c r="H30" s="164">
        <v>56</v>
      </c>
      <c r="I30" s="134">
        <v>2.8027391364487664E-2</v>
      </c>
      <c r="J30" s="164">
        <v>84</v>
      </c>
      <c r="K30" s="114">
        <v>2.895786289103398E-2</v>
      </c>
      <c r="L30" s="165">
        <v>3.3279594743462065E-4</v>
      </c>
      <c r="M30" s="166">
        <f t="shared" si="0"/>
        <v>-2.6946076559757753E-4</v>
      </c>
      <c r="N30" s="166">
        <v>-2.2492206188001046E-4</v>
      </c>
      <c r="O30" s="166">
        <v>-9.305423797614093E-5</v>
      </c>
      <c r="P30" s="167">
        <v>3.8585644469225217E-5</v>
      </c>
    </row>
    <row r="31" spans="1:16" x14ac:dyDescent="0.25">
      <c r="A31" s="161">
        <v>42047</v>
      </c>
      <c r="B31" s="162">
        <v>10</v>
      </c>
      <c r="C31" s="134">
        <v>2.8156149080463856E-2</v>
      </c>
      <c r="D31" s="163">
        <v>20</v>
      </c>
      <c r="E31" s="134">
        <f>LN(1+'[2]Tasas de interés simple 5 '!G31)</f>
        <v>2.7676699943070759E-2</v>
      </c>
      <c r="F31" s="164">
        <v>28</v>
      </c>
      <c r="G31" s="134">
        <v>2.8709516457729466E-2</v>
      </c>
      <c r="H31" s="164">
        <v>56</v>
      </c>
      <c r="I31" s="134">
        <v>2.8836081055192517E-2</v>
      </c>
      <c r="J31" s="164">
        <v>84</v>
      </c>
      <c r="K31" s="114">
        <v>2.8962629636085563E-2</v>
      </c>
      <c r="L31" s="165">
        <v>-7.6222899321047241E-4</v>
      </c>
      <c r="M31" s="166">
        <f t="shared" si="0"/>
        <v>4.4304629223015576E-4</v>
      </c>
      <c r="N31" s="166">
        <v>1.6134632034438268E-3</v>
      </c>
      <c r="O31" s="166">
        <v>8.0868969070485228E-4</v>
      </c>
      <c r="P31" s="167">
        <v>4.766745051582727E-6</v>
      </c>
    </row>
    <row r="32" spans="1:16" x14ac:dyDescent="0.25">
      <c r="A32" s="161">
        <v>42048</v>
      </c>
      <c r="B32" s="162">
        <v>10</v>
      </c>
      <c r="C32" s="134">
        <v>2.8889620585103488E-2</v>
      </c>
      <c r="D32" s="163">
        <v>20</v>
      </c>
      <c r="E32" s="134">
        <f>LN(1+'[2]Tasas de interés simple 5 '!G32)</f>
        <v>2.8037526569516958E-2</v>
      </c>
      <c r="F32" s="164">
        <v>28</v>
      </c>
      <c r="G32" s="134">
        <v>2.7469835770037296E-2</v>
      </c>
      <c r="H32" s="164">
        <v>56</v>
      </c>
      <c r="I32" s="134">
        <v>2.8287294418316799E-2</v>
      </c>
      <c r="J32" s="164">
        <v>84</v>
      </c>
      <c r="K32" s="114">
        <v>2.9104085373729029E-2</v>
      </c>
      <c r="L32" s="165">
        <v>7.3347150463963159E-4</v>
      </c>
      <c r="M32" s="166">
        <f t="shared" si="0"/>
        <v>3.6082662644619859E-4</v>
      </c>
      <c r="N32" s="166">
        <v>-1.2396806876921705E-3</v>
      </c>
      <c r="O32" s="166">
        <v>-5.4878663687571785E-4</v>
      </c>
      <c r="P32" s="167">
        <v>1.4145573764346581E-4</v>
      </c>
    </row>
    <row r="33" spans="1:16" x14ac:dyDescent="0.25">
      <c r="A33" s="161">
        <v>42051</v>
      </c>
      <c r="B33" s="162">
        <v>10</v>
      </c>
      <c r="C33" s="134">
        <v>2.8650499188022184E-2</v>
      </c>
      <c r="D33" s="163">
        <v>20</v>
      </c>
      <c r="E33" s="134">
        <f>LN(1+'[2]Tasas de interés simple 5 '!G33)</f>
        <v>2.7640305018483368E-2</v>
      </c>
      <c r="F33" s="164">
        <v>28</v>
      </c>
      <c r="G33" s="134">
        <v>2.7348988228412519E-2</v>
      </c>
      <c r="H33" s="164">
        <v>56</v>
      </c>
      <c r="I33" s="134">
        <v>2.8139958124516282E-2</v>
      </c>
      <c r="J33" s="164">
        <v>84</v>
      </c>
      <c r="K33" s="114">
        <v>2.893030288167724E-2</v>
      </c>
      <c r="L33" s="165">
        <v>-2.3912139708130373E-4</v>
      </c>
      <c r="M33" s="166">
        <f t="shared" si="0"/>
        <v>-3.9722155103358997E-4</v>
      </c>
      <c r="N33" s="166">
        <v>-1.2084754162477659E-4</v>
      </c>
      <c r="O33" s="166">
        <v>-1.4733629380051655E-4</v>
      </c>
      <c r="P33" s="167">
        <v>-1.73782492051789E-4</v>
      </c>
    </row>
    <row r="34" spans="1:16" x14ac:dyDescent="0.25">
      <c r="A34" s="161">
        <v>42052</v>
      </c>
      <c r="B34" s="162">
        <v>10</v>
      </c>
      <c r="C34" s="134">
        <v>2.9019342549264613E-2</v>
      </c>
      <c r="D34" s="163">
        <v>20</v>
      </c>
      <c r="E34" s="134">
        <f>LN(1+'[2]Tasas de interés simple 5 '!G34)</f>
        <v>2.7771404385117871E-2</v>
      </c>
      <c r="F34" s="164">
        <v>28</v>
      </c>
      <c r="G34" s="134">
        <v>2.7551905041857765E-2</v>
      </c>
      <c r="H34" s="164">
        <v>56</v>
      </c>
      <c r="I34" s="134">
        <v>2.842050182633685E-2</v>
      </c>
      <c r="J34" s="164">
        <v>84</v>
      </c>
      <c r="K34" s="114">
        <v>2.928834480514797E-2</v>
      </c>
      <c r="L34" s="165">
        <v>3.6884336124242897E-4</v>
      </c>
      <c r="M34" s="166">
        <f t="shared" si="0"/>
        <v>1.3109936663450311E-4</v>
      </c>
      <c r="N34" s="166">
        <v>2.0291681344524609E-4</v>
      </c>
      <c r="O34" s="166">
        <v>2.8054370182056809E-4</v>
      </c>
      <c r="P34" s="167">
        <v>3.5804192347073036E-4</v>
      </c>
    </row>
    <row r="35" spans="1:16" x14ac:dyDescent="0.25">
      <c r="A35" s="161">
        <v>42053</v>
      </c>
      <c r="B35" s="162">
        <v>10</v>
      </c>
      <c r="C35" s="134">
        <v>2.8654160166555576E-2</v>
      </c>
      <c r="D35" s="163">
        <v>20</v>
      </c>
      <c r="E35" s="134">
        <f>LN(1+'[2]Tasas de interés simple 5 '!G35)</f>
        <v>2.7431855809670114E-2</v>
      </c>
      <c r="F35" s="164">
        <v>28</v>
      </c>
      <c r="G35" s="134">
        <v>2.7393776027885897E-2</v>
      </c>
      <c r="H35" s="164">
        <v>56</v>
      </c>
      <c r="I35" s="134">
        <v>2.8357161157928898E-2</v>
      </c>
      <c r="J35" s="164">
        <v>84</v>
      </c>
      <c r="K35" s="114">
        <v>2.9319619070259009E-2</v>
      </c>
      <c r="L35" s="165">
        <v>-3.6518238270903669E-4</v>
      </c>
      <c r="M35" s="166">
        <f t="shared" si="0"/>
        <v>-3.3954857544775743E-4</v>
      </c>
      <c r="N35" s="166">
        <v>-1.5812901397186871E-4</v>
      </c>
      <c r="O35" s="166">
        <v>-6.3340668407952522E-5</v>
      </c>
      <c r="P35" s="167">
        <v>3.1274265111038563E-5</v>
      </c>
    </row>
    <row r="36" spans="1:16" x14ac:dyDescent="0.25">
      <c r="A36" s="161">
        <v>42054</v>
      </c>
      <c r="B36" s="162">
        <v>10</v>
      </c>
      <c r="C36" s="134">
        <v>2.9304018977983484E-2</v>
      </c>
      <c r="D36" s="163">
        <v>20</v>
      </c>
      <c r="E36" s="134">
        <f>LN(1+'[2]Tasas de interés simple 5 '!G36)</f>
        <v>2.8696999136859885E-2</v>
      </c>
      <c r="F36" s="164">
        <v>28</v>
      </c>
      <c r="G36" s="134">
        <v>2.9665876120582538E-2</v>
      </c>
      <c r="H36" s="164">
        <v>56</v>
      </c>
      <c r="I36" s="134">
        <v>2.9474874232093197E-2</v>
      </c>
      <c r="J36" s="164">
        <v>84</v>
      </c>
      <c r="K36" s="114">
        <v>2.9283835854912933E-2</v>
      </c>
      <c r="L36" s="165">
        <v>6.4985881142790719E-4</v>
      </c>
      <c r="M36" s="166">
        <f t="shared" si="0"/>
        <v>1.2651433271897716E-3</v>
      </c>
      <c r="N36" s="166">
        <v>2.2721000926966411E-3</v>
      </c>
      <c r="O36" s="166">
        <v>1.117713074164299E-3</v>
      </c>
      <c r="P36" s="167">
        <v>-3.5783215346075342E-5</v>
      </c>
    </row>
    <row r="37" spans="1:16" x14ac:dyDescent="0.25">
      <c r="A37" s="161">
        <v>42055</v>
      </c>
      <c r="B37" s="162">
        <v>10</v>
      </c>
      <c r="C37" s="134">
        <v>2.8412753321226676E-2</v>
      </c>
      <c r="D37" s="163">
        <v>20</v>
      </c>
      <c r="E37" s="134">
        <f>LN(1+'[2]Tasas de interés simple 5 '!G37)</f>
        <v>2.8218602483798681E-2</v>
      </c>
      <c r="F37" s="164">
        <v>28</v>
      </c>
      <c r="G37" s="134">
        <v>2.8100641629882326E-2</v>
      </c>
      <c r="H37" s="164">
        <v>56</v>
      </c>
      <c r="I37" s="134">
        <v>2.8603591202756504E-2</v>
      </c>
      <c r="J37" s="164">
        <v>84</v>
      </c>
      <c r="K37" s="114">
        <v>2.9106287944513802E-2</v>
      </c>
      <c r="L37" s="165">
        <v>-8.9126565675680738E-4</v>
      </c>
      <c r="M37" s="166">
        <f t="shared" si="0"/>
        <v>-4.783966530612048E-4</v>
      </c>
      <c r="N37" s="166">
        <v>-1.5652344907002118E-3</v>
      </c>
      <c r="O37" s="166">
        <v>-8.7128302933669327E-4</v>
      </c>
      <c r="P37" s="167">
        <v>-1.775479103991312E-4</v>
      </c>
    </row>
    <row r="38" spans="1:16" x14ac:dyDescent="0.25">
      <c r="A38" s="161">
        <v>42058</v>
      </c>
      <c r="B38" s="162">
        <v>10</v>
      </c>
      <c r="C38" s="134">
        <v>2.9303905680506143E-2</v>
      </c>
      <c r="D38" s="163">
        <v>20</v>
      </c>
      <c r="E38" s="134">
        <f>LN(1+'[2]Tasas de interés simple 5 '!G38)</f>
        <v>2.8804721877894981E-2</v>
      </c>
      <c r="F38" s="164">
        <v>28</v>
      </c>
      <c r="G38" s="134">
        <v>2.8647794242089686E-2</v>
      </c>
      <c r="H38" s="164">
        <v>56</v>
      </c>
      <c r="I38" s="134">
        <v>2.8947452668530656E-2</v>
      </c>
      <c r="J38" s="164">
        <v>84</v>
      </c>
      <c r="K38" s="114">
        <v>2.9247021326698455E-2</v>
      </c>
      <c r="L38" s="165">
        <v>8.9115235927946651E-4</v>
      </c>
      <c r="M38" s="166">
        <f t="shared" si="0"/>
        <v>5.8611939409630026E-4</v>
      </c>
      <c r="N38" s="166">
        <v>5.4715261220735986E-4</v>
      </c>
      <c r="O38" s="166">
        <v>3.4386146577415275E-4</v>
      </c>
      <c r="P38" s="167">
        <v>1.4073338218465251E-4</v>
      </c>
    </row>
    <row r="39" spans="1:16" x14ac:dyDescent="0.25">
      <c r="A39" s="161">
        <v>42059</v>
      </c>
      <c r="B39" s="162">
        <v>10</v>
      </c>
      <c r="C39" s="134">
        <v>2.9544326408614745E-2</v>
      </c>
      <c r="D39" s="163">
        <v>20</v>
      </c>
      <c r="E39" s="134">
        <f>LN(1+'[2]Tasas de interés simple 5 '!G39)</f>
        <v>2.9204555037392683E-2</v>
      </c>
      <c r="F39" s="164">
        <v>28</v>
      </c>
      <c r="G39" s="134">
        <v>2.9142228508791369E-2</v>
      </c>
      <c r="H39" s="164">
        <v>56</v>
      </c>
      <c r="I39" s="134">
        <v>2.9364112925576002E-2</v>
      </c>
      <c r="J39" s="164">
        <v>84</v>
      </c>
      <c r="K39" s="114">
        <v>2.958594812058735E-2</v>
      </c>
      <c r="L39" s="165">
        <v>2.4042072810860279E-4</v>
      </c>
      <c r="M39" s="166">
        <f t="shared" si="0"/>
        <v>3.9983315949770198E-4</v>
      </c>
      <c r="N39" s="166">
        <v>4.944342667016835E-4</v>
      </c>
      <c r="O39" s="166">
        <v>4.1666025704534607E-4</v>
      </c>
      <c r="P39" s="167">
        <v>3.3892679388889541E-4</v>
      </c>
    </row>
    <row r="40" spans="1:16" x14ac:dyDescent="0.25">
      <c r="A40" s="161">
        <v>42060</v>
      </c>
      <c r="B40" s="162">
        <v>10</v>
      </c>
      <c r="C40" s="134">
        <v>2.9458064851476454E-2</v>
      </c>
      <c r="D40" s="163">
        <v>20</v>
      </c>
      <c r="E40" s="134">
        <f>LN(1+'[2]Tasas de interés simple 5 '!G40)</f>
        <v>2.9130303606767282E-2</v>
      </c>
      <c r="F40" s="164">
        <v>28</v>
      </c>
      <c r="G40" s="134">
        <v>2.9113108852706855E-2</v>
      </c>
      <c r="H40" s="164">
        <v>56</v>
      </c>
      <c r="I40" s="134">
        <v>2.9338806399912518E-2</v>
      </c>
      <c r="J40" s="164">
        <v>84</v>
      </c>
      <c r="K40" s="114">
        <v>2.9564453019229449E-2</v>
      </c>
      <c r="L40" s="165">
        <v>-8.6261557138291034E-5</v>
      </c>
      <c r="M40" s="166">
        <f t="shared" si="0"/>
        <v>-7.4251430625400794E-5</v>
      </c>
      <c r="N40" s="166">
        <v>-2.9119656084514167E-5</v>
      </c>
      <c r="O40" s="166">
        <v>-2.5306525663484208E-5</v>
      </c>
      <c r="P40" s="167">
        <v>-2.1495101357901086E-5</v>
      </c>
    </row>
    <row r="41" spans="1:16" x14ac:dyDescent="0.25">
      <c r="A41" s="161">
        <v>42061</v>
      </c>
      <c r="B41" s="162">
        <v>10</v>
      </c>
      <c r="C41" s="134">
        <v>2.9439461787422339E-2</v>
      </c>
      <c r="D41" s="163">
        <v>20</v>
      </c>
      <c r="E41" s="134">
        <f>LN(1+'[2]Tasas de interés simple 5 '!G41)</f>
        <v>2.8983086027368453E-2</v>
      </c>
      <c r="F41" s="164">
        <v>28</v>
      </c>
      <c r="G41" s="134">
        <v>2.9745754667763045E-2</v>
      </c>
      <c r="H41" s="164">
        <v>56</v>
      </c>
      <c r="I41" s="134">
        <v>2.9637614130412153E-2</v>
      </c>
      <c r="J41" s="164">
        <v>84</v>
      </c>
      <c r="K41" s="114">
        <v>2.9529461897420655E-2</v>
      </c>
      <c r="L41" s="165">
        <v>-1.8603064054115159E-5</v>
      </c>
      <c r="M41" s="166">
        <f t="shared" si="0"/>
        <v>-1.472175793988291E-4</v>
      </c>
      <c r="N41" s="166">
        <v>6.3264581505619033E-4</v>
      </c>
      <c r="O41" s="166">
        <v>2.9880773049963463E-4</v>
      </c>
      <c r="P41" s="167">
        <v>-3.4991121808793796E-5</v>
      </c>
    </row>
    <row r="42" spans="1:16" x14ac:dyDescent="0.25">
      <c r="A42" s="161">
        <v>42062</v>
      </c>
      <c r="B42" s="162">
        <v>10</v>
      </c>
      <c r="C42" s="134">
        <v>2.9293895610951286E-2</v>
      </c>
      <c r="D42" s="163">
        <v>20</v>
      </c>
      <c r="E42" s="134">
        <f>LN(1+'[2]Tasas de interés simple 5 '!G42)</f>
        <v>2.8999472582241288E-2</v>
      </c>
      <c r="F42" s="164">
        <v>28</v>
      </c>
      <c r="G42" s="134">
        <v>2.8805619610757061E-2</v>
      </c>
      <c r="H42" s="164">
        <v>56</v>
      </c>
      <c r="I42" s="134">
        <v>2.9149810926060688E-2</v>
      </c>
      <c r="J42" s="164">
        <v>84</v>
      </c>
      <c r="K42" s="114">
        <v>2.9493883814462912E-2</v>
      </c>
      <c r="L42" s="165">
        <v>-1.455661764710528E-4</v>
      </c>
      <c r="M42" s="166">
        <f t="shared" si="0"/>
        <v>1.6386554872835357E-5</v>
      </c>
      <c r="N42" s="166">
        <v>-9.4013505700598493E-4</v>
      </c>
      <c r="O42" s="166">
        <v>-4.8780320435146476E-4</v>
      </c>
      <c r="P42" s="167">
        <v>-3.5578082957742757E-5</v>
      </c>
    </row>
    <row r="43" spans="1:16" x14ac:dyDescent="0.25">
      <c r="A43" s="161">
        <v>42065</v>
      </c>
      <c r="B43" s="162">
        <v>10</v>
      </c>
      <c r="C43" s="134">
        <v>2.9666579042111941E-2</v>
      </c>
      <c r="D43" s="163">
        <v>20</v>
      </c>
      <c r="E43" s="134">
        <f>LN(1+'[2]Tasas de interés simple 5 '!G43)</f>
        <v>2.924692034846239E-2</v>
      </c>
      <c r="F43" s="164">
        <v>28</v>
      </c>
      <c r="G43" s="134">
        <v>2.911545401576875E-2</v>
      </c>
      <c r="H43" s="164">
        <v>56</v>
      </c>
      <c r="I43" s="134">
        <v>2.9370542111485372E-2</v>
      </c>
      <c r="J43" s="164">
        <v>84</v>
      </c>
      <c r="K43" s="114">
        <v>2.9625565153859404E-2</v>
      </c>
      <c r="L43" s="165">
        <v>3.7268343116065444E-4</v>
      </c>
      <c r="M43" s="166">
        <f t="shared" si="0"/>
        <v>2.4744776622110179E-4</v>
      </c>
      <c r="N43" s="166">
        <v>3.0983440501168927E-4</v>
      </c>
      <c r="O43" s="166">
        <v>2.2073118542468434E-4</v>
      </c>
      <c r="P43" s="167">
        <v>1.3168133939649163E-4</v>
      </c>
    </row>
    <row r="44" spans="1:16" x14ac:dyDescent="0.25">
      <c r="A44" s="161">
        <v>42066</v>
      </c>
      <c r="B44" s="162">
        <v>10</v>
      </c>
      <c r="C44" s="134">
        <v>2.9507089077433848E-2</v>
      </c>
      <c r="D44" s="163">
        <v>20</v>
      </c>
      <c r="E44" s="134">
        <f>LN(1+'[2]Tasas de interés simple 5 '!G44)</f>
        <v>2.9665376880006398E-2</v>
      </c>
      <c r="F44" s="164">
        <v>28</v>
      </c>
      <c r="G44" s="134">
        <v>2.9723117913430602E-2</v>
      </c>
      <c r="H44" s="164">
        <v>56</v>
      </c>
      <c r="I44" s="134">
        <v>2.9780569604961893E-2</v>
      </c>
      <c r="J44" s="164">
        <v>84</v>
      </c>
      <c r="K44" s="114">
        <v>2.9838017995986156E-2</v>
      </c>
      <c r="L44" s="165">
        <v>-1.5948996467809312E-4</v>
      </c>
      <c r="M44" s="166">
        <f t="shared" si="0"/>
        <v>4.184565315440078E-4</v>
      </c>
      <c r="N44" s="166">
        <v>6.0766389766185244E-4</v>
      </c>
      <c r="O44" s="166">
        <v>4.1002749347652037E-4</v>
      </c>
      <c r="P44" s="167">
        <v>2.1245284212675214E-4</v>
      </c>
    </row>
    <row r="45" spans="1:16" x14ac:dyDescent="0.25">
      <c r="A45" s="161">
        <v>42067</v>
      </c>
      <c r="B45" s="162">
        <v>10</v>
      </c>
      <c r="C45" s="134">
        <v>2.9347137678519691E-2</v>
      </c>
      <c r="D45" s="163">
        <v>20</v>
      </c>
      <c r="E45" s="134">
        <f>LN(1+'[2]Tasas de interés simple 5 '!G45)</f>
        <v>2.9651372159313797E-2</v>
      </c>
      <c r="F45" s="164">
        <v>28</v>
      </c>
      <c r="G45" s="134">
        <v>2.9727260543557298E-2</v>
      </c>
      <c r="H45" s="164">
        <v>56</v>
      </c>
      <c r="I45" s="134">
        <v>2.9797502984343721E-2</v>
      </c>
      <c r="J45" s="164">
        <v>84</v>
      </c>
      <c r="K45" s="114">
        <v>2.9867740491475992E-2</v>
      </c>
      <c r="L45" s="165">
        <v>-1.5995139891415711E-4</v>
      </c>
      <c r="M45" s="166">
        <f t="shared" si="0"/>
        <v>-1.4004720692600836E-5</v>
      </c>
      <c r="N45" s="166">
        <v>4.1426301266959953E-6</v>
      </c>
      <c r="O45" s="166">
        <v>1.6933379381828262E-5</v>
      </c>
      <c r="P45" s="167">
        <v>2.9722495489836048E-5</v>
      </c>
    </row>
    <row r="46" spans="1:16" x14ac:dyDescent="0.25">
      <c r="A46" s="161">
        <v>42068</v>
      </c>
      <c r="B46" s="162">
        <v>10</v>
      </c>
      <c r="C46" s="134">
        <v>2.9660754475157342E-2</v>
      </c>
      <c r="D46" s="163">
        <v>20</v>
      </c>
      <c r="E46" s="134">
        <f>LN(1+'[2]Tasas de interés simple 5 '!G46)</f>
        <v>2.9774022545265774E-2</v>
      </c>
      <c r="F46" s="164">
        <v>28</v>
      </c>
      <c r="G46" s="134">
        <v>2.9851865483637486E-2</v>
      </c>
      <c r="H46" s="164">
        <v>56</v>
      </c>
      <c r="I46" s="134">
        <v>2.9811626468126518E-2</v>
      </c>
      <c r="J46" s="164">
        <v>84</v>
      </c>
      <c r="K46" s="114">
        <v>2.977138583337181E-2</v>
      </c>
      <c r="L46" s="165">
        <v>3.1361679663765088E-4</v>
      </c>
      <c r="M46" s="166">
        <f t="shared" si="0"/>
        <v>1.2265038595197716E-4</v>
      </c>
      <c r="N46" s="166">
        <v>1.2460494008018769E-4</v>
      </c>
      <c r="O46" s="166">
        <v>1.4123483782796376E-5</v>
      </c>
      <c r="P46" s="167">
        <v>-9.6354658104182145E-5</v>
      </c>
    </row>
    <row r="47" spans="1:16" x14ac:dyDescent="0.25">
      <c r="A47" s="161">
        <v>42069</v>
      </c>
      <c r="B47" s="162">
        <v>10</v>
      </c>
      <c r="C47" s="134">
        <v>2.9332270565764269E-2</v>
      </c>
      <c r="D47" s="163">
        <v>20</v>
      </c>
      <c r="E47" s="134">
        <f>LN(1+'[2]Tasas de interés simple 5 '!G47)</f>
        <v>2.9619995320666111E-2</v>
      </c>
      <c r="F47" s="164">
        <v>28</v>
      </c>
      <c r="G47" s="134">
        <v>2.9820423658880553E-2</v>
      </c>
      <c r="H47" s="164">
        <v>56</v>
      </c>
      <c r="I47" s="134">
        <v>3.0210007333804922E-2</v>
      </c>
      <c r="J47" s="164">
        <v>84</v>
      </c>
      <c r="K47" s="114">
        <v>3.0599439292394028E-2</v>
      </c>
      <c r="L47" s="165">
        <v>-3.284839093930722E-4</v>
      </c>
      <c r="M47" s="166">
        <f t="shared" si="0"/>
        <v>-1.5402722459966281E-4</v>
      </c>
      <c r="N47" s="166">
        <v>-3.1441824756932996E-5</v>
      </c>
      <c r="O47" s="166">
        <v>3.9838086567840422E-4</v>
      </c>
      <c r="P47" s="167">
        <v>8.2805345902221827E-4</v>
      </c>
    </row>
    <row r="48" spans="1:16" x14ac:dyDescent="0.25">
      <c r="A48" s="161">
        <v>42072</v>
      </c>
      <c r="B48" s="162">
        <v>10</v>
      </c>
      <c r="C48" s="134">
        <v>2.9774084009391751E-2</v>
      </c>
      <c r="D48" s="163">
        <v>20</v>
      </c>
      <c r="E48" s="134">
        <f>LN(1+'[2]Tasas de interés simple 5 '!G48)</f>
        <v>3.0013231629531675E-2</v>
      </c>
      <c r="F48" s="164">
        <v>28</v>
      </c>
      <c r="G48" s="134">
        <v>3.0136662553934553E-2</v>
      </c>
      <c r="H48" s="164">
        <v>56</v>
      </c>
      <c r="I48" s="134">
        <v>3.0426120793599944E-2</v>
      </c>
      <c r="J48" s="164">
        <v>84</v>
      </c>
      <c r="K48" s="114">
        <v>3.071549527143801E-2</v>
      </c>
      <c r="L48" s="165">
        <v>4.4181344362748121E-4</v>
      </c>
      <c r="M48" s="166">
        <f t="shared" si="0"/>
        <v>3.9323630886556327E-4</v>
      </c>
      <c r="N48" s="166">
        <v>3.162388950539996E-4</v>
      </c>
      <c r="O48" s="166">
        <v>2.1611345979502192E-4</v>
      </c>
      <c r="P48" s="167">
        <v>1.1605597904398163E-4</v>
      </c>
    </row>
    <row r="49" spans="1:16" x14ac:dyDescent="0.25">
      <c r="A49" s="161">
        <v>42073</v>
      </c>
      <c r="B49" s="162">
        <v>10</v>
      </c>
      <c r="C49" s="134">
        <v>3.0254148504409904E-2</v>
      </c>
      <c r="D49" s="163">
        <v>20</v>
      </c>
      <c r="E49" s="134">
        <f>LN(1+'[2]Tasas de interés simple 5 '!G49)</f>
        <v>3.0056268406136739E-2</v>
      </c>
      <c r="F49" s="164">
        <v>28</v>
      </c>
      <c r="G49" s="134">
        <v>3.0130838233676724E-2</v>
      </c>
      <c r="H49" s="164">
        <v>56</v>
      </c>
      <c r="I49" s="134">
        <v>3.066336856116764E-2</v>
      </c>
      <c r="J49" s="164">
        <v>84</v>
      </c>
      <c r="K49" s="114">
        <v>3.1195615451041291E-2</v>
      </c>
      <c r="L49" s="165">
        <v>4.8006449501815374E-4</v>
      </c>
      <c r="M49" s="166">
        <f t="shared" si="0"/>
        <v>4.3036776605064747E-5</v>
      </c>
      <c r="N49" s="166">
        <v>-5.8243202578286968E-6</v>
      </c>
      <c r="O49" s="166">
        <v>2.3724776756769636E-4</v>
      </c>
      <c r="P49" s="167">
        <v>4.8012017960328071E-4</v>
      </c>
    </row>
    <row r="50" spans="1:16" x14ac:dyDescent="0.25">
      <c r="A50" s="161">
        <v>42074</v>
      </c>
      <c r="B50" s="162">
        <v>10</v>
      </c>
      <c r="C50" s="134">
        <v>3.0321410896194782E-2</v>
      </c>
      <c r="D50" s="163">
        <v>20</v>
      </c>
      <c r="E50" s="134">
        <f>LN(1+'[2]Tasas de interés simple 5 '!G50)</f>
        <v>3.0090477867297894E-2</v>
      </c>
      <c r="F50" s="164">
        <v>28</v>
      </c>
      <c r="G50" s="134">
        <v>3.0169694037547042E-2</v>
      </c>
      <c r="H50" s="164">
        <v>56</v>
      </c>
      <c r="I50" s="134">
        <v>3.0578839017633853E-2</v>
      </c>
      <c r="J50" s="164">
        <v>84</v>
      </c>
      <c r="K50" s="114">
        <v>3.0987816666566304E-2</v>
      </c>
      <c r="L50" s="165">
        <v>6.7262391784877334E-5</v>
      </c>
      <c r="M50" s="166">
        <f t="shared" si="0"/>
        <v>3.4209461161154725E-5</v>
      </c>
      <c r="N50" s="166">
        <v>3.8855803870318367E-5</v>
      </c>
      <c r="O50" s="166">
        <v>-8.4529543533787277E-5</v>
      </c>
      <c r="P50" s="167">
        <v>-2.0779878447498706E-4</v>
      </c>
    </row>
    <row r="51" spans="1:16" x14ac:dyDescent="0.25">
      <c r="A51" s="161">
        <v>42075</v>
      </c>
      <c r="B51" s="162">
        <v>10</v>
      </c>
      <c r="C51" s="134">
        <v>2.9759782043750776E-2</v>
      </c>
      <c r="D51" s="163">
        <v>20</v>
      </c>
      <c r="E51" s="134">
        <f>LN(1+'[2]Tasas de interés simple 5 '!G51)</f>
        <v>2.9875210647301684E-2</v>
      </c>
      <c r="F51" s="164">
        <v>28</v>
      </c>
      <c r="G51" s="134">
        <v>3.0029363354955926E-2</v>
      </c>
      <c r="H51" s="164">
        <v>56</v>
      </c>
      <c r="I51" s="134">
        <v>3.0416527062801256E-2</v>
      </c>
      <c r="J51" s="164">
        <v>84</v>
      </c>
      <c r="K51" s="114">
        <v>3.0803540932919555E-2</v>
      </c>
      <c r="L51" s="165">
        <v>-5.6162885244400579E-4</v>
      </c>
      <c r="M51" s="166">
        <f t="shared" si="0"/>
        <v>-2.1526721999621037E-4</v>
      </c>
      <c r="N51" s="166">
        <v>-1.4033068259111658E-4</v>
      </c>
      <c r="O51" s="166">
        <v>-1.6231195483259672E-4</v>
      </c>
      <c r="P51" s="167">
        <v>-1.8427573364674862E-4</v>
      </c>
    </row>
    <row r="52" spans="1:16" x14ac:dyDescent="0.25">
      <c r="A52" s="161">
        <v>42076</v>
      </c>
      <c r="B52" s="162">
        <v>10</v>
      </c>
      <c r="C52" s="134">
        <v>2.9095171629874482E-2</v>
      </c>
      <c r="D52" s="163">
        <v>20</v>
      </c>
      <c r="E52" s="134">
        <f>LN(1+'[2]Tasas de interés simple 5 '!G52)</f>
        <v>2.9658996997834353E-2</v>
      </c>
      <c r="F52" s="164">
        <v>28</v>
      </c>
      <c r="G52" s="134">
        <v>3.0067258716157671E-2</v>
      </c>
      <c r="H52" s="164">
        <v>56</v>
      </c>
      <c r="I52" s="134">
        <v>3.0452826431016232E-2</v>
      </c>
      <c r="J52" s="164">
        <v>84</v>
      </c>
      <c r="K52" s="114">
        <v>3.0838245540707781E-2</v>
      </c>
      <c r="L52" s="165">
        <v>-6.6461041387629385E-4</v>
      </c>
      <c r="M52" s="166">
        <f t="shared" si="0"/>
        <v>-2.1621364946733043E-4</v>
      </c>
      <c r="N52" s="166">
        <v>3.7895361201745192E-5</v>
      </c>
      <c r="O52" s="166">
        <v>3.6299368214975924E-5</v>
      </c>
      <c r="P52" s="167">
        <v>3.4704607788225983E-5</v>
      </c>
    </row>
    <row r="53" spans="1:16" x14ac:dyDescent="0.25">
      <c r="A53" s="161">
        <v>42080</v>
      </c>
      <c r="B53" s="162">
        <v>10</v>
      </c>
      <c r="C53" s="134">
        <v>3.0426643122677309E-2</v>
      </c>
      <c r="D53" s="163">
        <v>20</v>
      </c>
      <c r="E53" s="134">
        <f>LN(1+'[2]Tasas de interés simple 5 '!G53)</f>
        <v>3.0204873721891522E-2</v>
      </c>
      <c r="F53" s="164">
        <v>28</v>
      </c>
      <c r="G53" s="134">
        <v>3.0218302245561948E-2</v>
      </c>
      <c r="H53" s="164">
        <v>56</v>
      </c>
      <c r="I53" s="134">
        <v>3.0666010142421929E-2</v>
      </c>
      <c r="J53" s="164">
        <v>84</v>
      </c>
      <c r="K53" s="114">
        <v>3.1113517686617121E-2</v>
      </c>
      <c r="L53" s="165">
        <v>1.3314714928028271E-3</v>
      </c>
      <c r="M53" s="166">
        <f t="shared" si="0"/>
        <v>5.4587672405716908E-4</v>
      </c>
      <c r="N53" s="166">
        <v>1.5104352940427737E-4</v>
      </c>
      <c r="O53" s="166">
        <v>2.1318371140569697E-4</v>
      </c>
      <c r="P53" s="167">
        <v>2.7527214590934018E-4</v>
      </c>
    </row>
    <row r="54" spans="1:16" x14ac:dyDescent="0.25">
      <c r="A54" s="161">
        <v>42081</v>
      </c>
      <c r="B54" s="162">
        <v>10</v>
      </c>
      <c r="C54" s="134">
        <v>2.9725373665951405E-2</v>
      </c>
      <c r="D54" s="163">
        <v>20</v>
      </c>
      <c r="E54" s="134">
        <f>LN(1+'[2]Tasas de interés simple 5 '!G54)</f>
        <v>2.9586857326498826E-2</v>
      </c>
      <c r="F54" s="164">
        <v>28</v>
      </c>
      <c r="G54" s="134">
        <v>2.968854879404563E-2</v>
      </c>
      <c r="H54" s="164">
        <v>56</v>
      </c>
      <c r="I54" s="134">
        <v>3.0292180349151581E-2</v>
      </c>
      <c r="J54" s="164">
        <v>84</v>
      </c>
      <c r="K54" s="114">
        <v>3.0895447753005345E-2</v>
      </c>
      <c r="L54" s="165">
        <v>-7.0126945672590452E-4</v>
      </c>
      <c r="M54" s="166">
        <f t="shared" si="0"/>
        <v>-6.1801639539269676E-4</v>
      </c>
      <c r="N54" s="166">
        <v>-5.2975345151631825E-4</v>
      </c>
      <c r="O54" s="166">
        <v>-3.7382979327034785E-4</v>
      </c>
      <c r="P54" s="167">
        <v>-2.1806993361177598E-4</v>
      </c>
    </row>
    <row r="55" spans="1:16" x14ac:dyDescent="0.25">
      <c r="A55" s="161">
        <v>42082</v>
      </c>
      <c r="B55" s="162">
        <v>10</v>
      </c>
      <c r="C55" s="134">
        <v>2.9267530052455748E-2</v>
      </c>
      <c r="D55" s="163">
        <v>20</v>
      </c>
      <c r="E55" s="134">
        <f>LN(1+'[2]Tasas de interés simple 5 '!G55)</f>
        <v>2.915965391211681E-2</v>
      </c>
      <c r="F55" s="164">
        <v>28</v>
      </c>
      <c r="G55" s="134">
        <v>2.9830586664035444E-2</v>
      </c>
      <c r="H55" s="164">
        <v>56</v>
      </c>
      <c r="I55" s="134">
        <v>3.0313593905788114E-2</v>
      </c>
      <c r="J55" s="164">
        <v>84</v>
      </c>
      <c r="K55" s="114">
        <v>3.0796367964170145E-2</v>
      </c>
      <c r="L55" s="165">
        <v>-4.578436134956565E-4</v>
      </c>
      <c r="M55" s="166">
        <f t="shared" si="0"/>
        <v>-4.2720341438201581E-4</v>
      </c>
      <c r="N55" s="166">
        <v>1.4203786998981394E-4</v>
      </c>
      <c r="O55" s="166">
        <v>2.1413556636533382E-5</v>
      </c>
      <c r="P55" s="167">
        <v>-9.9079788835200466E-5</v>
      </c>
    </row>
    <row r="56" spans="1:16" x14ac:dyDescent="0.25">
      <c r="A56" s="161">
        <v>42083</v>
      </c>
      <c r="B56" s="162">
        <v>10</v>
      </c>
      <c r="C56" s="134">
        <v>2.935196905318441E-2</v>
      </c>
      <c r="D56" s="163">
        <v>20</v>
      </c>
      <c r="E56" s="134">
        <f>LN(1+'[2]Tasas de interés simple 5 '!G56)</f>
        <v>2.9122104214265913E-2</v>
      </c>
      <c r="F56" s="164">
        <v>28</v>
      </c>
      <c r="G56" s="134">
        <v>2.8984622946104308E-2</v>
      </c>
      <c r="H56" s="164">
        <v>56</v>
      </c>
      <c r="I56" s="134">
        <v>2.9641155453908274E-2</v>
      </c>
      <c r="J56" s="164">
        <v>84</v>
      </c>
      <c r="K56" s="114">
        <v>3.0297257209565977E-2</v>
      </c>
      <c r="L56" s="165">
        <v>8.4439000728662311E-5</v>
      </c>
      <c r="M56" s="166">
        <f t="shared" si="0"/>
        <v>-3.754969785089643E-5</v>
      </c>
      <c r="N56" s="166">
        <v>-8.4596371793113634E-4</v>
      </c>
      <c r="O56" s="166">
        <v>-6.7243845187984E-4</v>
      </c>
      <c r="P56" s="167">
        <v>-4.9911075460416787E-4</v>
      </c>
    </row>
    <row r="57" spans="1:16" x14ac:dyDescent="0.25">
      <c r="A57" s="161">
        <v>42086</v>
      </c>
      <c r="B57" s="162">
        <v>10</v>
      </c>
      <c r="C57" s="134">
        <v>2.9782462326960624E-2</v>
      </c>
      <c r="D57" s="163">
        <v>20</v>
      </c>
      <c r="E57" s="134">
        <f>LN(1+'[2]Tasas de interés simple 5 '!G57)</f>
        <v>2.9275862260014603E-2</v>
      </c>
      <c r="F57" s="164">
        <v>28</v>
      </c>
      <c r="G57" s="134">
        <v>2.9159481654527031E-2</v>
      </c>
      <c r="H57" s="164">
        <v>56</v>
      </c>
      <c r="I57" s="134">
        <v>2.9763592181425127E-2</v>
      </c>
      <c r="J57" s="164">
        <v>84</v>
      </c>
      <c r="K57" s="114">
        <v>3.0367337979120394E-2</v>
      </c>
      <c r="L57" s="165">
        <v>4.3049327377621405E-4</v>
      </c>
      <c r="M57" s="166">
        <f t="shared" si="0"/>
        <v>1.5375804574868993E-4</v>
      </c>
      <c r="N57" s="166">
        <v>1.7485870842272322E-4</v>
      </c>
      <c r="O57" s="166">
        <v>1.2243672751685239E-4</v>
      </c>
      <c r="P57" s="167">
        <v>7.0080769554416861E-5</v>
      </c>
    </row>
    <row r="58" spans="1:16" x14ac:dyDescent="0.25">
      <c r="A58" s="161">
        <v>42087</v>
      </c>
      <c r="B58" s="162">
        <v>10</v>
      </c>
      <c r="C58" s="134">
        <v>2.9501610403121475E-2</v>
      </c>
      <c r="D58" s="163">
        <v>20</v>
      </c>
      <c r="E58" s="134">
        <f>LN(1+'[2]Tasas de interés simple 5 '!G58)</f>
        <v>2.9977354089278058E-2</v>
      </c>
      <c r="F58" s="164">
        <v>28</v>
      </c>
      <c r="G58" s="134">
        <v>3.0157415454836602E-2</v>
      </c>
      <c r="H58" s="164">
        <v>56</v>
      </c>
      <c r="I58" s="134">
        <v>3.0366730980316919E-2</v>
      </c>
      <c r="J58" s="164">
        <v>84</v>
      </c>
      <c r="K58" s="114">
        <v>3.0576002701976905E-2</v>
      </c>
      <c r="L58" s="165">
        <v>-2.8085192383914964E-4</v>
      </c>
      <c r="M58" s="166">
        <f t="shared" si="0"/>
        <v>7.0149182926345505E-4</v>
      </c>
      <c r="N58" s="166">
        <v>9.9793380030957154E-4</v>
      </c>
      <c r="O58" s="166">
        <v>6.0313879889179259E-4</v>
      </c>
      <c r="P58" s="167">
        <v>2.0866472285651153E-4</v>
      </c>
    </row>
    <row r="59" spans="1:16" x14ac:dyDescent="0.25">
      <c r="A59" s="161">
        <v>42088</v>
      </c>
      <c r="B59" s="162">
        <v>10</v>
      </c>
      <c r="C59" s="134">
        <v>3.0062980254208921E-2</v>
      </c>
      <c r="D59" s="163">
        <v>20</v>
      </c>
      <c r="E59" s="134">
        <f>LN(1+'[2]Tasas de interés simple 5 '!G59)</f>
        <v>3.0191746596424294E-2</v>
      </c>
      <c r="F59" s="164">
        <v>28</v>
      </c>
      <c r="G59" s="134">
        <v>3.0270872284081287E-2</v>
      </c>
      <c r="H59" s="164">
        <v>56</v>
      </c>
      <c r="I59" s="134">
        <v>3.0519915197513542E-2</v>
      </c>
      <c r="J59" s="164">
        <v>84</v>
      </c>
      <c r="K59" s="114">
        <v>3.0768896104015345E-2</v>
      </c>
      <c r="L59" s="165">
        <v>5.6136985108744611E-4</v>
      </c>
      <c r="M59" s="166">
        <f t="shared" si="0"/>
        <v>2.1439250714623548E-4</v>
      </c>
      <c r="N59" s="166">
        <v>1.134568292446847E-4</v>
      </c>
      <c r="O59" s="166">
        <v>1.5318421719662245E-4</v>
      </c>
      <c r="P59" s="167">
        <v>1.9289340203844027E-4</v>
      </c>
    </row>
    <row r="60" spans="1:16" x14ac:dyDescent="0.25">
      <c r="A60" s="161">
        <v>42089</v>
      </c>
      <c r="B60" s="162">
        <v>10</v>
      </c>
      <c r="C60" s="134">
        <v>2.977783326867885E-2</v>
      </c>
      <c r="D60" s="163">
        <v>20</v>
      </c>
      <c r="E60" s="134">
        <f>LN(1+'[2]Tasas de interés simple 5 '!G60)</f>
        <v>3.002114482334409E-2</v>
      </c>
      <c r="F60" s="164">
        <v>28</v>
      </c>
      <c r="G60" s="134">
        <v>3.0035036396870943E-2</v>
      </c>
      <c r="H60" s="164">
        <v>56</v>
      </c>
      <c r="I60" s="134">
        <v>3.0528669416617107E-2</v>
      </c>
      <c r="J60" s="164">
        <v>84</v>
      </c>
      <c r="K60" s="114">
        <v>3.1022058883026327E-2</v>
      </c>
      <c r="L60" s="165">
        <v>-2.8514698553007076E-4</v>
      </c>
      <c r="M60" s="166">
        <f t="shared" si="0"/>
        <v>-1.7060177308020341E-4</v>
      </c>
      <c r="N60" s="166">
        <v>-2.358358872103436E-4</v>
      </c>
      <c r="O60" s="166">
        <v>8.7542191035648587E-6</v>
      </c>
      <c r="P60" s="167">
        <v>2.5316277901098194E-4</v>
      </c>
    </row>
    <row r="61" spans="1:16" x14ac:dyDescent="0.25">
      <c r="A61" s="161">
        <v>42090</v>
      </c>
      <c r="B61" s="162">
        <v>10</v>
      </c>
      <c r="C61" s="134">
        <v>2.9845748745829421E-2</v>
      </c>
      <c r="D61" s="163">
        <v>20</v>
      </c>
      <c r="E61" s="134">
        <f>LN(1+'[2]Tasas de interés simple 5 '!G61)</f>
        <v>2.9948839311333724E-2</v>
      </c>
      <c r="F61" s="164">
        <v>28</v>
      </c>
      <c r="G61" s="134">
        <v>3.0034615977538155E-2</v>
      </c>
      <c r="H61" s="164">
        <v>56</v>
      </c>
      <c r="I61" s="134">
        <v>3.0415889298870444E-2</v>
      </c>
      <c r="J61" s="164">
        <v>84</v>
      </c>
      <c r="K61" s="114">
        <v>3.0797017306259528E-2</v>
      </c>
      <c r="L61" s="165">
        <v>6.791547715057078E-5</v>
      </c>
      <c r="M61" s="166">
        <f t="shared" si="0"/>
        <v>-7.2305512010366335E-5</v>
      </c>
      <c r="N61" s="166">
        <v>-4.2041933278821886E-7</v>
      </c>
      <c r="O61" s="166">
        <v>-1.1278011774666294E-4</v>
      </c>
      <c r="P61" s="167">
        <v>-2.2504157676679973E-4</v>
      </c>
    </row>
    <row r="62" spans="1:16" x14ac:dyDescent="0.25">
      <c r="A62" s="161">
        <v>42093</v>
      </c>
      <c r="B62" s="162">
        <v>10</v>
      </c>
      <c r="C62" s="134">
        <v>2.9669174368974743E-2</v>
      </c>
      <c r="D62" s="163">
        <v>20</v>
      </c>
      <c r="E62" s="134">
        <f>LN(1+'[2]Tasas de interés simple 5 '!G62)</f>
        <v>2.9791795780274431E-2</v>
      </c>
      <c r="F62" s="164">
        <v>28</v>
      </c>
      <c r="G62" s="134">
        <v>2.9903052119297467E-2</v>
      </c>
      <c r="H62" s="164">
        <v>56</v>
      </c>
      <c r="I62" s="134">
        <v>3.0338427673660493E-2</v>
      </c>
      <c r="J62" s="164">
        <v>84</v>
      </c>
      <c r="K62" s="114">
        <v>3.077361375863753E-2</v>
      </c>
      <c r="L62" s="165">
        <v>-1.7657437685467819E-4</v>
      </c>
      <c r="M62" s="166">
        <f t="shared" si="0"/>
        <v>-1.5704353105929283E-4</v>
      </c>
      <c r="N62" s="166">
        <v>-1.3156385824068806E-4</v>
      </c>
      <c r="O62" s="166">
        <v>-7.7461625209950674E-5</v>
      </c>
      <c r="P62" s="167">
        <v>-2.3403547621998061E-5</v>
      </c>
    </row>
    <row r="63" spans="1:16" x14ac:dyDescent="0.25">
      <c r="A63" s="161">
        <v>42094</v>
      </c>
      <c r="B63" s="162">
        <v>10</v>
      </c>
      <c r="C63" s="134">
        <v>3.00078086604963E-2</v>
      </c>
      <c r="D63" s="163">
        <v>20</v>
      </c>
      <c r="E63" s="134">
        <f>LN(1+'[2]Tasas de interés simple 5 '!G63)</f>
        <v>2.9967459682938204E-2</v>
      </c>
      <c r="F63" s="164">
        <v>28</v>
      </c>
      <c r="G63" s="134">
        <v>3.0033824090273935E-2</v>
      </c>
      <c r="H63" s="164">
        <v>56</v>
      </c>
      <c r="I63" s="134">
        <v>3.0473139078139616E-2</v>
      </c>
      <c r="J63" s="164">
        <v>84</v>
      </c>
      <c r="K63" s="114">
        <v>3.0912261153093163E-2</v>
      </c>
      <c r="L63" s="165">
        <v>3.3863429152155775E-4</v>
      </c>
      <c r="M63" s="166">
        <f t="shared" si="0"/>
        <v>1.756639026637731E-4</v>
      </c>
      <c r="N63" s="166">
        <v>1.3077197097646764E-4</v>
      </c>
      <c r="O63" s="166">
        <v>1.3471140447912297E-4</v>
      </c>
      <c r="P63" s="167">
        <v>1.3864739445563351E-4</v>
      </c>
    </row>
    <row r="64" spans="1:16" x14ac:dyDescent="0.25">
      <c r="A64" s="161">
        <v>42095</v>
      </c>
      <c r="B64" s="162">
        <v>10</v>
      </c>
      <c r="C64" s="134">
        <v>3.0430970336043923E-2</v>
      </c>
      <c r="D64" s="163">
        <v>20</v>
      </c>
      <c r="E64" s="134">
        <f>LN(1+'[2]Tasas de interés simple 5 '!G64)</f>
        <v>3.0106200935227447E-2</v>
      </c>
      <c r="F64" s="164">
        <v>28</v>
      </c>
      <c r="G64" s="134">
        <v>3.080729737900648E-2</v>
      </c>
      <c r="H64" s="164">
        <v>56</v>
      </c>
      <c r="I64" s="134">
        <v>3.0894530371795813E-2</v>
      </c>
      <c r="J64" s="164">
        <v>84</v>
      </c>
      <c r="K64" s="114">
        <v>3.098175575565364E-2</v>
      </c>
      <c r="L64" s="165">
        <v>4.2316167554762307E-4</v>
      </c>
      <c r="M64" s="166">
        <f t="shared" si="0"/>
        <v>1.3874125228924283E-4</v>
      </c>
      <c r="N64" s="166">
        <v>7.7347328873254503E-4</v>
      </c>
      <c r="O64" s="166">
        <v>4.2139129365619671E-4</v>
      </c>
      <c r="P64" s="167">
        <v>6.9494602560477015E-5</v>
      </c>
    </row>
    <row r="65" spans="1:16" x14ac:dyDescent="0.25">
      <c r="A65" s="161">
        <v>42100</v>
      </c>
      <c r="B65" s="162">
        <v>10</v>
      </c>
      <c r="C65" s="134">
        <v>2.9744118965498327E-2</v>
      </c>
      <c r="D65" s="163">
        <v>20</v>
      </c>
      <c r="E65" s="134">
        <f>LN(1+'[2]Tasas de interés simple 5 '!G65)</f>
        <v>2.9949986166581191E-2</v>
      </c>
      <c r="F65" s="164">
        <v>28</v>
      </c>
      <c r="G65" s="134">
        <v>3.0078794006516862E-2</v>
      </c>
      <c r="H65" s="164">
        <v>56</v>
      </c>
      <c r="I65" s="134">
        <v>3.0404043321924291E-2</v>
      </c>
      <c r="J65" s="164">
        <v>84</v>
      </c>
      <c r="K65" s="114">
        <v>3.0729186884609398E-2</v>
      </c>
      <c r="L65" s="165">
        <v>-6.8685137054559642E-4</v>
      </c>
      <c r="M65" s="166">
        <f t="shared" si="0"/>
        <v>-1.5621476864625602E-4</v>
      </c>
      <c r="N65" s="166">
        <v>-7.2850337248961741E-4</v>
      </c>
      <c r="O65" s="166">
        <v>-4.9048704987152136E-4</v>
      </c>
      <c r="P65" s="167">
        <v>-2.5256887104424183E-4</v>
      </c>
    </row>
    <row r="66" spans="1:16" x14ac:dyDescent="0.25">
      <c r="A66" s="161">
        <v>42101</v>
      </c>
      <c r="B66" s="162">
        <v>10</v>
      </c>
      <c r="C66" s="134">
        <v>2.964741614398967E-2</v>
      </c>
      <c r="D66" s="163">
        <v>20</v>
      </c>
      <c r="E66" s="134">
        <f>LN(1+'[2]Tasas de interés simple 5 '!G66)</f>
        <v>2.9745866826839332E-2</v>
      </c>
      <c r="F66" s="164">
        <v>28</v>
      </c>
      <c r="G66" s="134">
        <v>2.9827551146126733E-2</v>
      </c>
      <c r="H66" s="164">
        <v>56</v>
      </c>
      <c r="I66" s="134">
        <v>3.0119546520739598E-2</v>
      </c>
      <c r="J66" s="164">
        <v>84</v>
      </c>
      <c r="K66" s="114">
        <v>3.04114566589417E-2</v>
      </c>
      <c r="L66" s="165">
        <v>-9.6702821508656833E-5</v>
      </c>
      <c r="M66" s="166">
        <f t="shared" si="0"/>
        <v>-2.0411933974185878E-4</v>
      </c>
      <c r="N66" s="166">
        <v>-2.5124286039012941E-4</v>
      </c>
      <c r="O66" s="166">
        <v>-2.8449680118469364E-4</v>
      </c>
      <c r="P66" s="167">
        <v>-3.1773022566769851E-4</v>
      </c>
    </row>
    <row r="67" spans="1:16" x14ac:dyDescent="0.25">
      <c r="A67" s="161">
        <v>42102</v>
      </c>
      <c r="B67" s="162">
        <v>10</v>
      </c>
      <c r="C67" s="134">
        <v>2.9364912433647753E-2</v>
      </c>
      <c r="D67" s="163">
        <v>20</v>
      </c>
      <c r="E67" s="134">
        <f>LN(1+'[2]Tasas de interés simple 5 '!G67)</f>
        <v>2.9688884857641547E-2</v>
      </c>
      <c r="F67" s="164">
        <v>28</v>
      </c>
      <c r="G67" s="134">
        <v>2.9831224215913176E-2</v>
      </c>
      <c r="H67" s="164">
        <v>56</v>
      </c>
      <c r="I67" s="134">
        <v>3.0193079547238676E-2</v>
      </c>
      <c r="J67" s="164">
        <v>84</v>
      </c>
      <c r="K67" s="114">
        <v>3.0554803986645878E-2</v>
      </c>
      <c r="L67" s="165">
        <v>-2.8250371034191715E-4</v>
      </c>
      <c r="M67" s="166">
        <f t="shared" si="0"/>
        <v>-5.6981969197785615E-5</v>
      </c>
      <c r="N67" s="166">
        <v>3.6730697864431616E-6</v>
      </c>
      <c r="O67" s="166">
        <v>7.3533026499077864E-5</v>
      </c>
      <c r="P67" s="167">
        <v>1.433473277041783E-4</v>
      </c>
    </row>
    <row r="68" spans="1:16" x14ac:dyDescent="0.25">
      <c r="A68" s="161">
        <v>42103</v>
      </c>
      <c r="B68" s="162">
        <v>10</v>
      </c>
      <c r="C68" s="134">
        <v>2.95909829535131E-2</v>
      </c>
      <c r="D68" s="163">
        <v>20</v>
      </c>
      <c r="E68" s="134">
        <f>LN(1+'[2]Tasas de interés simple 5 '!G68)</f>
        <v>2.9626738085596745E-2</v>
      </c>
      <c r="F68" s="164">
        <v>28</v>
      </c>
      <c r="G68" s="134">
        <v>2.9739359726468354E-2</v>
      </c>
      <c r="H68" s="164">
        <v>56</v>
      </c>
      <c r="I68" s="134">
        <v>2.9926570097486151E-2</v>
      </c>
      <c r="J68" s="164">
        <v>84</v>
      </c>
      <c r="K68" s="114">
        <v>3.0113745427340681E-2</v>
      </c>
      <c r="L68" s="165">
        <v>2.2607051986534704E-4</v>
      </c>
      <c r="M68" s="166">
        <f t="shared" si="0"/>
        <v>-6.2146772044802123E-5</v>
      </c>
      <c r="N68" s="166">
        <v>-9.1864489444822006E-5</v>
      </c>
      <c r="O68" s="166">
        <v>-2.66509449752525E-4</v>
      </c>
      <c r="P68" s="167">
        <v>-4.4105855930519702E-4</v>
      </c>
    </row>
    <row r="69" spans="1:16" x14ac:dyDescent="0.25">
      <c r="A69" s="161">
        <v>42104</v>
      </c>
      <c r="B69" s="162">
        <v>10</v>
      </c>
      <c r="C69" s="134">
        <v>2.9497787310716637E-2</v>
      </c>
      <c r="D69" s="163">
        <v>20</v>
      </c>
      <c r="E69" s="134">
        <f>LN(1+'[2]Tasas de interés simple 5 '!G69)</f>
        <v>2.9645742823566291E-2</v>
      </c>
      <c r="F69" s="164">
        <v>28</v>
      </c>
      <c r="G69" s="134">
        <v>2.9759461103431032E-2</v>
      </c>
      <c r="H69" s="164">
        <v>56</v>
      </c>
      <c r="I69" s="134">
        <v>3.0043967624251978E-2</v>
      </c>
      <c r="J69" s="164">
        <v>84</v>
      </c>
      <c r="K69" s="114">
        <v>3.0328393224134303E-2</v>
      </c>
      <c r="L69" s="165">
        <v>-9.3195642796462669E-5</v>
      </c>
      <c r="M69" s="166">
        <f t="shared" ref="M69:M132" si="1">E69-E68</f>
        <v>1.9004737969546132E-5</v>
      </c>
      <c r="N69" s="166">
        <v>2.0101376962677886E-5</v>
      </c>
      <c r="O69" s="166">
        <v>1.1739752676582713E-4</v>
      </c>
      <c r="P69" s="167">
        <v>2.146477967936225E-4</v>
      </c>
    </row>
    <row r="70" spans="1:16" x14ac:dyDescent="0.25">
      <c r="A70" s="161">
        <v>42107</v>
      </c>
      <c r="B70" s="162">
        <v>10</v>
      </c>
      <c r="C70" s="134">
        <v>2.9752456769160805E-2</v>
      </c>
      <c r="D70" s="163">
        <v>20</v>
      </c>
      <c r="E70" s="134">
        <f>LN(1+'[2]Tasas de interés simple 5 '!G70)</f>
        <v>2.9751899679769284E-2</v>
      </c>
      <c r="F70" s="164">
        <v>28</v>
      </c>
      <c r="G70" s="134">
        <v>2.9798639097125747E-2</v>
      </c>
      <c r="H70" s="164">
        <v>56</v>
      </c>
      <c r="I70" s="134">
        <v>3.0127313131330692E-2</v>
      </c>
      <c r="J70" s="164">
        <v>84</v>
      </c>
      <c r="K70" s="114">
        <v>3.0455879174407785E-2</v>
      </c>
      <c r="L70" s="165">
        <v>2.5466945844416708E-4</v>
      </c>
      <c r="M70" s="166">
        <f t="shared" si="1"/>
        <v>1.0615685620299353E-4</v>
      </c>
      <c r="N70" s="166">
        <v>3.9177993694714669E-5</v>
      </c>
      <c r="O70" s="166">
        <v>8.3345507078714381E-5</v>
      </c>
      <c r="P70" s="167">
        <v>1.2748595027348153E-4</v>
      </c>
    </row>
    <row r="71" spans="1:16" x14ac:dyDescent="0.25">
      <c r="A71" s="161">
        <v>42108</v>
      </c>
      <c r="B71" s="162">
        <v>10</v>
      </c>
      <c r="C71" s="134">
        <v>2.9547570051367454E-2</v>
      </c>
      <c r="D71" s="163">
        <v>20</v>
      </c>
      <c r="E71" s="134">
        <f>LN(1+'[2]Tasas de interés simple 5 '!G71)</f>
        <v>2.9535089692090007E-2</v>
      </c>
      <c r="F71" s="164">
        <v>28</v>
      </c>
      <c r="G71" s="134">
        <v>2.9587463566049042E-2</v>
      </c>
      <c r="H71" s="164">
        <v>56</v>
      </c>
      <c r="I71" s="134">
        <v>2.9901666249380298E-2</v>
      </c>
      <c r="J71" s="164">
        <v>84</v>
      </c>
      <c r="K71" s="114">
        <v>3.0215770240393919E-2</v>
      </c>
      <c r="L71" s="165">
        <v>-2.0488671779335041E-4</v>
      </c>
      <c r="M71" s="166">
        <f t="shared" si="1"/>
        <v>-2.1680998767927701E-4</v>
      </c>
      <c r="N71" s="166">
        <v>-2.1117553107670439E-4</v>
      </c>
      <c r="O71" s="166">
        <v>-2.2564688195039415E-4</v>
      </c>
      <c r="P71" s="167">
        <v>-2.4010893401386554E-4</v>
      </c>
    </row>
    <row r="72" spans="1:16" x14ac:dyDescent="0.25">
      <c r="A72" s="161">
        <v>42109</v>
      </c>
      <c r="B72" s="162">
        <v>10</v>
      </c>
      <c r="C72" s="134">
        <v>2.9051824929179949E-2</v>
      </c>
      <c r="D72" s="163">
        <v>20</v>
      </c>
      <c r="E72" s="134">
        <f>LN(1+'[2]Tasas de interés simple 5 '!G72)</f>
        <v>2.9028021550335383E-2</v>
      </c>
      <c r="F72" s="164">
        <v>28</v>
      </c>
      <c r="G72" s="134">
        <v>2.9120848748734031E-2</v>
      </c>
      <c r="H72" s="164">
        <v>56</v>
      </c>
      <c r="I72" s="134">
        <v>2.9576133267197335E-2</v>
      </c>
      <c r="J72" s="164">
        <v>84</v>
      </c>
      <c r="K72" s="114">
        <v>3.0031210595994555E-2</v>
      </c>
      <c r="L72" s="165">
        <v>-4.9574512218750547E-4</v>
      </c>
      <c r="M72" s="166">
        <f t="shared" si="1"/>
        <v>-5.0706814175462481E-4</v>
      </c>
      <c r="N72" s="166">
        <v>-4.6661481731501142E-4</v>
      </c>
      <c r="O72" s="166">
        <v>-3.2553298218296334E-4</v>
      </c>
      <c r="P72" s="167">
        <v>-1.8455964439936454E-4</v>
      </c>
    </row>
    <row r="73" spans="1:16" x14ac:dyDescent="0.25">
      <c r="A73" s="161">
        <v>42110</v>
      </c>
      <c r="B73" s="162">
        <v>10</v>
      </c>
      <c r="C73" s="134">
        <v>2.9075789169380122E-2</v>
      </c>
      <c r="D73" s="163">
        <v>20</v>
      </c>
      <c r="E73" s="134">
        <f>LN(1+'[2]Tasas de interés simple 5 '!G73)</f>
        <v>2.9078613254773227E-2</v>
      </c>
      <c r="F73" s="164">
        <v>28</v>
      </c>
      <c r="G73" s="134">
        <v>2.9405293372282097E-2</v>
      </c>
      <c r="H73" s="164">
        <v>56</v>
      </c>
      <c r="I73" s="134">
        <v>2.9749520838925594E-2</v>
      </c>
      <c r="J73" s="164">
        <v>84</v>
      </c>
      <c r="K73" s="114">
        <v>3.0093629853793265E-2</v>
      </c>
      <c r="L73" s="165">
        <v>2.396424020017357E-5</v>
      </c>
      <c r="M73" s="166">
        <f t="shared" si="1"/>
        <v>5.0591704437843998E-5</v>
      </c>
      <c r="N73" s="166">
        <v>2.8444462354806563E-4</v>
      </c>
      <c r="O73" s="166">
        <v>1.7338757172825903E-4</v>
      </c>
      <c r="P73" s="167">
        <v>6.241925779871052E-5</v>
      </c>
    </row>
    <row r="74" spans="1:16" x14ac:dyDescent="0.25">
      <c r="A74" s="161">
        <v>42111</v>
      </c>
      <c r="B74" s="162">
        <v>10</v>
      </c>
      <c r="C74" s="134">
        <v>2.9471294678739341E-2</v>
      </c>
      <c r="D74" s="163">
        <v>20</v>
      </c>
      <c r="E74" s="134">
        <f>LN(1+'[2]Tasas de interés simple 5 '!G74)</f>
        <v>2.9158242192380068E-2</v>
      </c>
      <c r="F74" s="164">
        <v>28</v>
      </c>
      <c r="G74" s="134">
        <v>2.8958720548768878E-2</v>
      </c>
      <c r="H74" s="164">
        <v>56</v>
      </c>
      <c r="I74" s="134">
        <v>2.9509419299311248E-2</v>
      </c>
      <c r="J74" s="164">
        <v>84</v>
      </c>
      <c r="K74" s="114">
        <v>3.0059814947650119E-2</v>
      </c>
      <c r="L74" s="165">
        <v>3.9550550935921885E-4</v>
      </c>
      <c r="M74" s="166">
        <f t="shared" si="1"/>
        <v>7.9628937606841116E-5</v>
      </c>
      <c r="N74" s="166">
        <v>-4.4657282351321867E-4</v>
      </c>
      <c r="O74" s="166">
        <v>-2.4010153961434577E-4</v>
      </c>
      <c r="P74" s="167">
        <v>-3.3814906143146695E-5</v>
      </c>
    </row>
    <row r="75" spans="1:16" x14ac:dyDescent="0.25">
      <c r="A75" s="161">
        <v>42114</v>
      </c>
      <c r="B75" s="162">
        <v>10</v>
      </c>
      <c r="C75" s="134">
        <v>2.9254917744918882E-2</v>
      </c>
      <c r="D75" s="163">
        <v>20</v>
      </c>
      <c r="E75" s="134">
        <f>LN(1+'[2]Tasas de interés simple 5 '!G75)</f>
        <v>2.8917159962073061E-2</v>
      </c>
      <c r="F75" s="164">
        <v>28</v>
      </c>
      <c r="G75" s="134">
        <v>2.8879457500007456E-2</v>
      </c>
      <c r="H75" s="164">
        <v>56</v>
      </c>
      <c r="I75" s="134">
        <v>2.9561220022563582E-2</v>
      </c>
      <c r="J75" s="164">
        <v>84</v>
      </c>
      <c r="K75" s="114">
        <v>3.0242518061632213E-2</v>
      </c>
      <c r="L75" s="165">
        <v>-2.1637693382045922E-4</v>
      </c>
      <c r="M75" s="166">
        <f t="shared" si="1"/>
        <v>-2.4108223030700621E-4</v>
      </c>
      <c r="N75" s="166">
        <v>-7.926304876142154E-5</v>
      </c>
      <c r="O75" s="166">
        <v>5.1800723252334174E-5</v>
      </c>
      <c r="P75" s="167">
        <v>1.8270311398209393E-4</v>
      </c>
    </row>
    <row r="76" spans="1:16" x14ac:dyDescent="0.25">
      <c r="A76" s="161">
        <v>42115</v>
      </c>
      <c r="B76" s="162">
        <v>10</v>
      </c>
      <c r="C76" s="134">
        <v>2.9329756595117083E-2</v>
      </c>
      <c r="D76" s="163">
        <v>20</v>
      </c>
      <c r="E76" s="134">
        <f>LN(1+'[2]Tasas de interés simple 5 '!G76)</f>
        <v>2.9075199887880876E-2</v>
      </c>
      <c r="F76" s="164">
        <v>28</v>
      </c>
      <c r="G76" s="134">
        <v>2.9109552630841015E-2</v>
      </c>
      <c r="H76" s="164">
        <v>56</v>
      </c>
      <c r="I76" s="134">
        <v>2.9729427536278188E-2</v>
      </c>
      <c r="J76" s="164">
        <v>84</v>
      </c>
      <c r="K76" s="114">
        <v>3.0348918434840905E-2</v>
      </c>
      <c r="L76" s="165">
        <v>7.4838850198200718E-5</v>
      </c>
      <c r="M76" s="166">
        <f t="shared" si="1"/>
        <v>1.5803992580781454E-4</v>
      </c>
      <c r="N76" s="166">
        <v>2.3009513083355887E-4</v>
      </c>
      <c r="O76" s="166">
        <v>1.6820751371460566E-4</v>
      </c>
      <c r="P76" s="167">
        <v>1.0640037320869267E-4</v>
      </c>
    </row>
    <row r="77" spans="1:16" x14ac:dyDescent="0.25">
      <c r="A77" s="161">
        <v>42116</v>
      </c>
      <c r="B77" s="162">
        <v>10</v>
      </c>
      <c r="C77" s="134">
        <v>2.8517809834084477E-2</v>
      </c>
      <c r="D77" s="163">
        <v>20</v>
      </c>
      <c r="E77" s="134">
        <f>LN(1+'[2]Tasas de interés simple 5 '!G77)</f>
        <v>2.8980250724259297E-2</v>
      </c>
      <c r="F77" s="164">
        <v>28</v>
      </c>
      <c r="G77" s="134">
        <v>2.9183750411232588E-2</v>
      </c>
      <c r="H77" s="164">
        <v>56</v>
      </c>
      <c r="I77" s="134">
        <v>2.9701760892865421E-2</v>
      </c>
      <c r="J77" s="164">
        <v>84</v>
      </c>
      <c r="K77" s="114">
        <v>3.0219503178561702E-2</v>
      </c>
      <c r="L77" s="165">
        <v>-8.1194676103260588E-4</v>
      </c>
      <c r="M77" s="166">
        <f t="shared" si="1"/>
        <v>-9.4949163621578514E-5</v>
      </c>
      <c r="N77" s="166">
        <v>7.4197780391572349E-5</v>
      </c>
      <c r="O77" s="166">
        <v>-2.7666643412766617E-5</v>
      </c>
      <c r="P77" s="167">
        <v>-1.294152562792035E-4</v>
      </c>
    </row>
    <row r="78" spans="1:16" x14ac:dyDescent="0.25">
      <c r="A78" s="161">
        <v>42117</v>
      </c>
      <c r="B78" s="162">
        <v>10</v>
      </c>
      <c r="C78" s="134">
        <v>2.9305096921912785E-2</v>
      </c>
      <c r="D78" s="163">
        <v>20</v>
      </c>
      <c r="E78" s="134">
        <f>LN(1+'[2]Tasas de interés simple 5 '!G78)</f>
        <v>2.9131053452562138E-2</v>
      </c>
      <c r="F78" s="164">
        <v>28</v>
      </c>
      <c r="G78" s="134">
        <v>2.9638062207186445E-2</v>
      </c>
      <c r="H78" s="164">
        <v>56</v>
      </c>
      <c r="I78" s="134">
        <v>2.9820912979217098E-2</v>
      </c>
      <c r="J78" s="164">
        <v>84</v>
      </c>
      <c r="K78" s="114">
        <v>3.0003730322955429E-2</v>
      </c>
      <c r="L78" s="165">
        <v>7.8728708782830822E-4</v>
      </c>
      <c r="M78" s="166">
        <f t="shared" si="1"/>
        <v>1.5080272830284014E-4</v>
      </c>
      <c r="N78" s="166">
        <v>4.5431179595385729E-4</v>
      </c>
      <c r="O78" s="166">
        <v>1.1915208635167665E-4</v>
      </c>
      <c r="P78" s="167">
        <v>-2.1577285560627282E-4</v>
      </c>
    </row>
    <row r="79" spans="1:16" x14ac:dyDescent="0.25">
      <c r="A79" s="161">
        <v>42118</v>
      </c>
      <c r="B79" s="162">
        <v>10</v>
      </c>
      <c r="C79" s="134">
        <v>2.9035353092675992E-2</v>
      </c>
      <c r="D79" s="163">
        <v>20</v>
      </c>
      <c r="E79" s="134">
        <f>LN(1+'[2]Tasas de interés simple 5 '!G79)</f>
        <v>2.8993246527281937E-2</v>
      </c>
      <c r="F79" s="164">
        <v>28</v>
      </c>
      <c r="G79" s="134">
        <v>2.8979832544254205E-2</v>
      </c>
      <c r="H79" s="164">
        <v>56</v>
      </c>
      <c r="I79" s="134">
        <v>2.9429454532985861E-2</v>
      </c>
      <c r="J79" s="164">
        <v>84</v>
      </c>
      <c r="K79" s="114">
        <v>2.9878874452635852E-2</v>
      </c>
      <c r="L79" s="165">
        <v>-2.6974382923679319E-4</v>
      </c>
      <c r="M79" s="166">
        <f t="shared" si="1"/>
        <v>-1.3780692528020042E-4</v>
      </c>
      <c r="N79" s="166">
        <v>-6.5822966293224011E-4</v>
      </c>
      <c r="O79" s="166">
        <v>-3.9145844623123677E-4</v>
      </c>
      <c r="P79" s="167">
        <v>-1.2485587031957693E-4</v>
      </c>
    </row>
    <row r="80" spans="1:16" x14ac:dyDescent="0.25">
      <c r="A80" s="161">
        <v>42121</v>
      </c>
      <c r="B80" s="162">
        <v>10</v>
      </c>
      <c r="C80" s="134">
        <v>2.9204787285094916E-2</v>
      </c>
      <c r="D80" s="163">
        <v>20</v>
      </c>
      <c r="E80" s="134">
        <f>LN(1+'[2]Tasas de interés simple 5 '!G80)</f>
        <v>2.9027178050263322E-2</v>
      </c>
      <c r="F80" s="164">
        <v>28</v>
      </c>
      <c r="G80" s="134">
        <v>2.9024824749479317E-2</v>
      </c>
      <c r="H80" s="164">
        <v>56</v>
      </c>
      <c r="I80" s="134">
        <v>2.9505587233418028E-2</v>
      </c>
      <c r="J80" s="164">
        <v>84</v>
      </c>
      <c r="K80" s="114">
        <v>2.9986118695852583E-2</v>
      </c>
      <c r="L80" s="165">
        <v>1.694341924189241E-4</v>
      </c>
      <c r="M80" s="166">
        <f t="shared" si="1"/>
        <v>3.3931522981384826E-5</v>
      </c>
      <c r="N80" s="166">
        <v>4.4992205225111853E-5</v>
      </c>
      <c r="O80" s="166">
        <v>7.6132700432166717E-5</v>
      </c>
      <c r="P80" s="167">
        <v>1.0724424321673087E-4</v>
      </c>
    </row>
    <row r="81" spans="1:16" x14ac:dyDescent="0.25">
      <c r="A81" s="161">
        <v>42122</v>
      </c>
      <c r="B81" s="162">
        <v>10</v>
      </c>
      <c r="C81" s="134">
        <v>2.9360341684590511E-2</v>
      </c>
      <c r="D81" s="163">
        <v>20</v>
      </c>
      <c r="E81" s="134">
        <f>LN(1+'[2]Tasas de interés simple 5 '!G81)</f>
        <v>2.9139783750640798E-2</v>
      </c>
      <c r="F81" s="164">
        <v>28</v>
      </c>
      <c r="G81" s="134">
        <v>2.9147454897474705E-2</v>
      </c>
      <c r="H81" s="164">
        <v>56</v>
      </c>
      <c r="I81" s="134">
        <v>2.9560903025283199E-2</v>
      </c>
      <c r="J81" s="164">
        <v>84</v>
      </c>
      <c r="K81" s="114">
        <v>2.997418028438022E-2</v>
      </c>
      <c r="L81" s="165">
        <v>1.5555439949559505E-4</v>
      </c>
      <c r="M81" s="166">
        <f t="shared" si="1"/>
        <v>1.126057003774765E-4</v>
      </c>
      <c r="N81" s="166">
        <v>1.2263014799538882E-4</v>
      </c>
      <c r="O81" s="166">
        <v>5.5315791865170882E-5</v>
      </c>
      <c r="P81" s="167">
        <v>-1.1938411472362659E-5</v>
      </c>
    </row>
    <row r="82" spans="1:16" x14ac:dyDescent="0.25">
      <c r="A82" s="161">
        <v>42123</v>
      </c>
      <c r="B82" s="162">
        <v>10</v>
      </c>
      <c r="C82" s="134">
        <v>2.9325902723111818E-2</v>
      </c>
      <c r="D82" s="163">
        <v>20</v>
      </c>
      <c r="E82" s="134">
        <f>LN(1+'[2]Tasas de interés simple 5 '!G82)</f>
        <v>2.9067061847112094E-2</v>
      </c>
      <c r="F82" s="164">
        <v>28</v>
      </c>
      <c r="G82" s="134">
        <v>2.910449240103493E-2</v>
      </c>
      <c r="H82" s="164">
        <v>56</v>
      </c>
      <c r="I82" s="134">
        <v>2.9520685472576171E-2</v>
      </c>
      <c r="J82" s="164">
        <v>84</v>
      </c>
      <c r="K82" s="114">
        <v>2.9936705399503702E-2</v>
      </c>
      <c r="L82" s="165">
        <v>-3.443896147869302E-5</v>
      </c>
      <c r="M82" s="166">
        <f t="shared" si="1"/>
        <v>-7.2721903528704529E-5</v>
      </c>
      <c r="N82" s="166">
        <v>-4.2962496439775261E-5</v>
      </c>
      <c r="O82" s="166">
        <v>-4.0217552707028092E-5</v>
      </c>
      <c r="P82" s="167">
        <v>-3.7474884876518427E-5</v>
      </c>
    </row>
    <row r="83" spans="1:16" x14ac:dyDescent="0.25">
      <c r="A83" s="161">
        <v>42124</v>
      </c>
      <c r="B83" s="162">
        <v>10</v>
      </c>
      <c r="C83" s="134">
        <v>3.0141082521661342E-2</v>
      </c>
      <c r="D83" s="163">
        <v>20</v>
      </c>
      <c r="E83" s="134">
        <f>LN(1+'[2]Tasas de interés simple 5 '!G83)</f>
        <v>2.9709658535660283E-2</v>
      </c>
      <c r="F83" s="164">
        <v>28</v>
      </c>
      <c r="G83" s="134">
        <v>3.0383660981143399E-2</v>
      </c>
      <c r="H83" s="164">
        <v>56</v>
      </c>
      <c r="I83" s="134">
        <v>3.0232704029182045E-2</v>
      </c>
      <c r="J83" s="164">
        <v>84</v>
      </c>
      <c r="K83" s="114">
        <v>3.0081724285778776E-2</v>
      </c>
      <c r="L83" s="165">
        <v>8.1517979854952433E-4</v>
      </c>
      <c r="M83" s="166">
        <f t="shared" si="1"/>
        <v>6.4259668854818944E-4</v>
      </c>
      <c r="N83" s="166">
        <v>1.2791685801084689E-3</v>
      </c>
      <c r="O83" s="166">
        <v>7.1201855660587426E-4</v>
      </c>
      <c r="P83" s="167">
        <v>1.4501888627507439E-4</v>
      </c>
    </row>
    <row r="84" spans="1:16" x14ac:dyDescent="0.25">
      <c r="A84" s="161">
        <v>42128</v>
      </c>
      <c r="B84" s="162">
        <v>10</v>
      </c>
      <c r="C84" s="134">
        <v>2.9537014330065416E-2</v>
      </c>
      <c r="D84" s="163">
        <v>20</v>
      </c>
      <c r="E84" s="134">
        <f>LN(1+'[2]Tasas de interés simple 5 '!G84)</f>
        <v>2.9512804982758007E-2</v>
      </c>
      <c r="F84" s="164">
        <v>28</v>
      </c>
      <c r="G84" s="134">
        <v>2.9536882907466505E-2</v>
      </c>
      <c r="H84" s="164">
        <v>56</v>
      </c>
      <c r="I84" s="134">
        <v>2.9773183790922232E-2</v>
      </c>
      <c r="J84" s="164">
        <v>84</v>
      </c>
      <c r="K84" s="114">
        <v>3.0009428849461655E-2</v>
      </c>
      <c r="L84" s="165">
        <v>-6.040681915959259E-4</v>
      </c>
      <c r="M84" s="166">
        <f t="shared" si="1"/>
        <v>-1.9685355290227635E-4</v>
      </c>
      <c r="N84" s="166">
        <v>-8.4677807367689387E-4</v>
      </c>
      <c r="O84" s="166">
        <v>-4.5952023825981264E-4</v>
      </c>
      <c r="P84" s="167">
        <v>-7.229543631712132E-5</v>
      </c>
    </row>
    <row r="85" spans="1:16" x14ac:dyDescent="0.25">
      <c r="A85" s="161">
        <v>42129</v>
      </c>
      <c r="B85" s="162">
        <v>10</v>
      </c>
      <c r="C85" s="134">
        <v>2.7747672403023973E-2</v>
      </c>
      <c r="D85" s="163">
        <v>20</v>
      </c>
      <c r="E85" s="134">
        <f>LN(1+'[2]Tasas de interés simple 5 '!G85)</f>
        <v>2.9514385544634515E-2</v>
      </c>
      <c r="F85" s="164">
        <v>28</v>
      </c>
      <c r="G85" s="134">
        <v>3.0052221559710816E-2</v>
      </c>
      <c r="H85" s="164">
        <v>56</v>
      </c>
      <c r="I85" s="134">
        <v>3.0099429076980017E-2</v>
      </c>
      <c r="J85" s="164">
        <v>84</v>
      </c>
      <c r="K85" s="114">
        <v>3.0146634365804729E-2</v>
      </c>
      <c r="L85" s="165">
        <v>-1.7893419270414435E-3</v>
      </c>
      <c r="M85" s="166">
        <f t="shared" si="1"/>
        <v>1.5805618765081519E-6</v>
      </c>
      <c r="N85" s="166">
        <v>5.1533865224431125E-4</v>
      </c>
      <c r="O85" s="166">
        <v>3.2624528605778441E-4</v>
      </c>
      <c r="P85" s="167">
        <v>1.3720551634307382E-4</v>
      </c>
    </row>
    <row r="86" spans="1:16" x14ac:dyDescent="0.25">
      <c r="A86" s="161">
        <v>42130</v>
      </c>
      <c r="B86" s="162">
        <v>10</v>
      </c>
      <c r="C86" s="134">
        <v>2.9526332921079122E-2</v>
      </c>
      <c r="D86" s="163">
        <v>20</v>
      </c>
      <c r="E86" s="134">
        <f>LN(1+'[2]Tasas de interés simple 5 '!G86)</f>
        <v>2.9921690619827336E-2</v>
      </c>
      <c r="F86" s="164">
        <v>28</v>
      </c>
      <c r="G86" s="134">
        <v>3.0017661350893572E-2</v>
      </c>
      <c r="H86" s="164">
        <v>56</v>
      </c>
      <c r="I86" s="134">
        <v>3.0096607975673737E-2</v>
      </c>
      <c r="J86" s="164">
        <v>84</v>
      </c>
      <c r="K86" s="114">
        <v>3.0175548368376336E-2</v>
      </c>
      <c r="L86" s="165">
        <v>1.7786605180551487E-3</v>
      </c>
      <c r="M86" s="166">
        <f t="shared" si="1"/>
        <v>4.0730507519282089E-4</v>
      </c>
      <c r="N86" s="166">
        <v>-3.4560208817244198E-5</v>
      </c>
      <c r="O86" s="166">
        <v>-2.821101306279411E-6</v>
      </c>
      <c r="P86" s="167">
        <v>2.8914002571607533E-5</v>
      </c>
    </row>
    <row r="87" spans="1:16" x14ac:dyDescent="0.25">
      <c r="A87" s="161">
        <v>42131</v>
      </c>
      <c r="B87" s="162">
        <v>10</v>
      </c>
      <c r="C87" s="134">
        <v>2.9240136586305979E-2</v>
      </c>
      <c r="D87" s="163">
        <v>20</v>
      </c>
      <c r="E87" s="134">
        <f>LN(1+'[2]Tasas de interés simple 5 '!G87)</f>
        <v>2.9425536260265998E-2</v>
      </c>
      <c r="F87" s="164">
        <v>28</v>
      </c>
      <c r="G87" s="134">
        <v>2.937170512832063E-2</v>
      </c>
      <c r="H87" s="164">
        <v>56</v>
      </c>
      <c r="I87" s="134">
        <v>2.9681122699682112E-2</v>
      </c>
      <c r="J87" s="164">
        <v>84</v>
      </c>
      <c r="K87" s="114">
        <v>2.9990444561423819E-2</v>
      </c>
      <c r="L87" s="165">
        <v>-2.8619633477314221E-4</v>
      </c>
      <c r="M87" s="166">
        <f t="shared" si="1"/>
        <v>-4.9615435956133769E-4</v>
      </c>
      <c r="N87" s="166">
        <v>-6.4595622257294233E-4</v>
      </c>
      <c r="O87" s="166">
        <v>-4.1548527599162555E-4</v>
      </c>
      <c r="P87" s="167">
        <v>-1.8510380695251766E-4</v>
      </c>
    </row>
    <row r="88" spans="1:16" x14ac:dyDescent="0.25">
      <c r="A88" s="161">
        <v>42132</v>
      </c>
      <c r="B88" s="162">
        <v>10</v>
      </c>
      <c r="C88" s="134">
        <v>2.9313665775352413E-2</v>
      </c>
      <c r="D88" s="163">
        <v>20</v>
      </c>
      <c r="E88" s="134">
        <f>LN(1+'[2]Tasas de interés simple 5 '!G88)</f>
        <v>2.9257059559738681E-2</v>
      </c>
      <c r="F88" s="164">
        <v>28</v>
      </c>
      <c r="G88" s="134">
        <v>2.9229809463921029E-2</v>
      </c>
      <c r="H88" s="164">
        <v>56</v>
      </c>
      <c r="I88" s="134">
        <v>2.9576279820356405E-2</v>
      </c>
      <c r="J88" s="164">
        <v>84</v>
      </c>
      <c r="K88" s="114">
        <v>2.992263017665896E-2</v>
      </c>
      <c r="L88" s="165">
        <v>7.3529189046434018E-5</v>
      </c>
      <c r="M88" s="166">
        <f t="shared" si="1"/>
        <v>-1.6847670052731745E-4</v>
      </c>
      <c r="N88" s="166">
        <v>-1.4189566439960083E-4</v>
      </c>
      <c r="O88" s="166">
        <v>-1.0484287932570682E-4</v>
      </c>
      <c r="P88" s="167">
        <v>-6.7814384764858238E-5</v>
      </c>
    </row>
    <row r="89" spans="1:16" x14ac:dyDescent="0.25">
      <c r="A89" s="161">
        <v>42135</v>
      </c>
      <c r="B89" s="162">
        <v>10</v>
      </c>
      <c r="C89" s="134">
        <v>2.9241815746608134E-2</v>
      </c>
      <c r="D89" s="163">
        <v>20</v>
      </c>
      <c r="E89" s="134">
        <f>LN(1+'[2]Tasas de interés simple 5 '!G89)</f>
        <v>2.9213279490849023E-2</v>
      </c>
      <c r="F89" s="164">
        <v>28</v>
      </c>
      <c r="G89" s="134">
        <v>2.9257485467865225E-2</v>
      </c>
      <c r="H89" s="164">
        <v>56</v>
      </c>
      <c r="I89" s="134">
        <v>2.9646743820709972E-2</v>
      </c>
      <c r="J89" s="164">
        <v>84</v>
      </c>
      <c r="K89" s="114">
        <v>3.0035850710445827E-2</v>
      </c>
      <c r="L89" s="165">
        <v>-7.1850028744279565E-5</v>
      </c>
      <c r="M89" s="166">
        <f t="shared" si="1"/>
        <v>-4.3780068889658075E-5</v>
      </c>
      <c r="N89" s="166">
        <v>2.7676003944196448E-5</v>
      </c>
      <c r="O89" s="166">
        <v>7.0464000353567119E-5</v>
      </c>
      <c r="P89" s="167">
        <v>1.1322053378686608E-4</v>
      </c>
    </row>
    <row r="90" spans="1:16" x14ac:dyDescent="0.25">
      <c r="A90" s="161">
        <v>42136</v>
      </c>
      <c r="B90" s="162">
        <v>10</v>
      </c>
      <c r="C90" s="134">
        <v>2.9558802241544429E-2</v>
      </c>
      <c r="D90" s="163">
        <v>20</v>
      </c>
      <c r="E90" s="134">
        <f>LN(1+'[2]Tasas de interés simple 5 '!G90)</f>
        <v>2.9558802241544429E-2</v>
      </c>
      <c r="F90" s="164">
        <v>28</v>
      </c>
      <c r="G90" s="134">
        <v>2.9620431564486686E-2</v>
      </c>
      <c r="H90" s="164">
        <v>56</v>
      </c>
      <c r="I90" s="134">
        <v>2.9965485600305403E-2</v>
      </c>
      <c r="J90" s="164">
        <v>84</v>
      </c>
      <c r="K90" s="114">
        <v>3.0310420614903841E-2</v>
      </c>
      <c r="L90" s="165">
        <v>3.1698649493629508E-4</v>
      </c>
      <c r="M90" s="166">
        <f t="shared" si="1"/>
        <v>3.4552275069540603E-4</v>
      </c>
      <c r="N90" s="166">
        <v>3.6294609662146024E-4</v>
      </c>
      <c r="O90" s="166">
        <v>3.1874177959543074E-4</v>
      </c>
      <c r="P90" s="167">
        <v>2.7456990445801424E-4</v>
      </c>
    </row>
    <row r="91" spans="1:16" x14ac:dyDescent="0.25">
      <c r="A91" s="161">
        <v>42137</v>
      </c>
      <c r="B91" s="162">
        <v>10</v>
      </c>
      <c r="C91" s="134">
        <v>2.9565101805613392E-2</v>
      </c>
      <c r="D91" s="163">
        <v>20</v>
      </c>
      <c r="E91" s="134">
        <f>LN(1+'[2]Tasas de interés simple 5 '!G91)</f>
        <v>2.9572101274702285E-2</v>
      </c>
      <c r="F91" s="164">
        <v>28</v>
      </c>
      <c r="G91" s="134">
        <v>2.964757130191718E-2</v>
      </c>
      <c r="H91" s="164">
        <v>56</v>
      </c>
      <c r="I91" s="134">
        <v>2.999315942816614E-2</v>
      </c>
      <c r="J91" s="164">
        <v>84</v>
      </c>
      <c r="K91" s="114">
        <v>3.0338628164520851E-2</v>
      </c>
      <c r="L91" s="165">
        <v>6.299564068962954E-6</v>
      </c>
      <c r="M91" s="166">
        <f t="shared" si="1"/>
        <v>1.3299033157856271E-5</v>
      </c>
      <c r="N91" s="166">
        <v>2.7139737430494082E-5</v>
      </c>
      <c r="O91" s="166">
        <v>2.7673827860737188E-5</v>
      </c>
      <c r="P91" s="167">
        <v>2.8207549617010469E-5</v>
      </c>
    </row>
    <row r="92" spans="1:16" x14ac:dyDescent="0.25">
      <c r="A92" s="161">
        <v>42138</v>
      </c>
      <c r="B92" s="162">
        <v>10</v>
      </c>
      <c r="C92" s="134">
        <v>2.9462580783929524E-2</v>
      </c>
      <c r="D92" s="163">
        <v>20</v>
      </c>
      <c r="E92" s="134">
        <f>LN(1+'[2]Tasas de interés simple 5 '!G92)</f>
        <v>2.9247754590404816E-2</v>
      </c>
      <c r="F92" s="164">
        <v>28</v>
      </c>
      <c r="G92" s="134">
        <v>2.9870128531766984E-2</v>
      </c>
      <c r="H92" s="164">
        <v>56</v>
      </c>
      <c r="I92" s="134">
        <v>3.0092258633879879E-2</v>
      </c>
      <c r="J92" s="164">
        <v>84</v>
      </c>
      <c r="K92" s="114">
        <v>3.0314339405168388E-2</v>
      </c>
      <c r="L92" s="165">
        <v>-1.0252102168386776E-4</v>
      </c>
      <c r="M92" s="166">
        <f t="shared" si="1"/>
        <v>-3.2434668429746905E-4</v>
      </c>
      <c r="N92" s="166">
        <v>2.2255722984980408E-4</v>
      </c>
      <c r="O92" s="166">
        <v>9.9099205713739508E-5</v>
      </c>
      <c r="P92" s="167">
        <v>-2.4288759352463635E-5</v>
      </c>
    </row>
    <row r="93" spans="1:16" x14ac:dyDescent="0.25">
      <c r="A93" s="161">
        <v>42139</v>
      </c>
      <c r="B93" s="162">
        <v>10</v>
      </c>
      <c r="C93" s="134">
        <v>2.8758275408037649E-2</v>
      </c>
      <c r="D93" s="163">
        <v>20</v>
      </c>
      <c r="E93" s="134">
        <f>LN(1+'[2]Tasas de interés simple 5 '!G93)</f>
        <v>2.8948039587750374E-2</v>
      </c>
      <c r="F93" s="164">
        <v>28</v>
      </c>
      <c r="G93" s="134">
        <v>2.9098047628391743E-2</v>
      </c>
      <c r="H93" s="164">
        <v>56</v>
      </c>
      <c r="I93" s="134">
        <v>2.9579374691357185E-2</v>
      </c>
      <c r="J93" s="164">
        <v>84</v>
      </c>
      <c r="K93" s="114">
        <v>3.0060470190034556E-2</v>
      </c>
      <c r="L93" s="165">
        <v>-7.0430537589187547E-4</v>
      </c>
      <c r="M93" s="166">
        <f t="shared" si="1"/>
        <v>-2.9971500265444165E-4</v>
      </c>
      <c r="N93" s="166">
        <v>-7.7208090337524057E-4</v>
      </c>
      <c r="O93" s="166">
        <v>-5.1288394252269401E-4</v>
      </c>
      <c r="P93" s="167">
        <v>-2.5386921513383121E-4</v>
      </c>
    </row>
    <row r="94" spans="1:16" x14ac:dyDescent="0.25">
      <c r="A94" s="161">
        <v>42142</v>
      </c>
      <c r="B94" s="162">
        <v>10</v>
      </c>
      <c r="C94" s="134">
        <v>2.9320789959391594E-2</v>
      </c>
      <c r="D94" s="163">
        <v>20</v>
      </c>
      <c r="E94" s="134">
        <f>LN(1+'[2]Tasas de interés simple 5 '!G94)</f>
        <v>2.9380000271776847E-2</v>
      </c>
      <c r="F94" s="164">
        <v>28</v>
      </c>
      <c r="G94" s="134">
        <v>2.9447982108309258E-2</v>
      </c>
      <c r="H94" s="164">
        <v>56</v>
      </c>
      <c r="I94" s="134">
        <v>2.9758018026289072E-2</v>
      </c>
      <c r="J94" s="164">
        <v>84</v>
      </c>
      <c r="K94" s="114">
        <v>3.0067957851789798E-2</v>
      </c>
      <c r="L94" s="165">
        <v>5.6251455135394521E-4</v>
      </c>
      <c r="M94" s="166">
        <f t="shared" si="1"/>
        <v>4.3196068402647295E-4</v>
      </c>
      <c r="N94" s="166">
        <v>3.4993447991751511E-4</v>
      </c>
      <c r="O94" s="166">
        <v>1.7864333493188694E-4</v>
      </c>
      <c r="P94" s="167">
        <v>7.4876617552413482E-6</v>
      </c>
    </row>
    <row r="95" spans="1:16" x14ac:dyDescent="0.25">
      <c r="A95" s="161">
        <v>42143</v>
      </c>
      <c r="B95" s="162">
        <v>10</v>
      </c>
      <c r="C95" s="134">
        <v>2.9366122603227764E-2</v>
      </c>
      <c r="D95" s="163">
        <v>20</v>
      </c>
      <c r="E95" s="134">
        <f>LN(1+'[2]Tasas de interés simple 5 '!G95)</f>
        <v>2.958357245550151E-2</v>
      </c>
      <c r="F95" s="164">
        <v>28</v>
      </c>
      <c r="G95" s="134">
        <v>2.9687899317312298E-2</v>
      </c>
      <c r="H95" s="164">
        <v>56</v>
      </c>
      <c r="I95" s="134">
        <v>2.9906837370708254E-2</v>
      </c>
      <c r="J95" s="164">
        <v>84</v>
      </c>
      <c r="K95" s="114">
        <v>3.0125727500724828E-2</v>
      </c>
      <c r="L95" s="165">
        <v>4.53326438361705E-5</v>
      </c>
      <c r="M95" s="166">
        <f t="shared" si="1"/>
        <v>2.0357218372466304E-4</v>
      </c>
      <c r="N95" s="166">
        <v>2.3991720900303978E-4</v>
      </c>
      <c r="O95" s="166">
        <v>1.488193444191821E-4</v>
      </c>
      <c r="P95" s="167">
        <v>5.7769648935029894E-5</v>
      </c>
    </row>
    <row r="96" spans="1:16" x14ac:dyDescent="0.25">
      <c r="A96" s="161">
        <v>42144</v>
      </c>
      <c r="B96" s="162">
        <v>10</v>
      </c>
      <c r="C96" s="134">
        <v>2.9487877396339842E-2</v>
      </c>
      <c r="D96" s="163">
        <v>20</v>
      </c>
      <c r="E96" s="134">
        <f>LN(1+'[2]Tasas de interés simple 5 '!G96)</f>
        <v>2.9409066112556E-2</v>
      </c>
      <c r="F96" s="164">
        <v>28</v>
      </c>
      <c r="G96" s="134">
        <v>2.9464601318415197E-2</v>
      </c>
      <c r="H96" s="164">
        <v>56</v>
      </c>
      <c r="I96" s="134">
        <v>2.9797259091236077E-2</v>
      </c>
      <c r="J96" s="164">
        <v>84</v>
      </c>
      <c r="K96" s="114">
        <v>3.0129806239662188E-2</v>
      </c>
      <c r="L96" s="165">
        <v>1.2175479311207771E-4</v>
      </c>
      <c r="M96" s="166">
        <f t="shared" si="1"/>
        <v>-1.7450634294551015E-4</v>
      </c>
      <c r="N96" s="166">
        <v>-2.2329799889710122E-4</v>
      </c>
      <c r="O96" s="166">
        <v>-1.095782794721771E-4</v>
      </c>
      <c r="P96" s="167">
        <v>4.0787389373603267E-6</v>
      </c>
    </row>
    <row r="97" spans="1:16" x14ac:dyDescent="0.25">
      <c r="A97" s="161">
        <v>42145</v>
      </c>
      <c r="B97" s="162">
        <v>10</v>
      </c>
      <c r="C97" s="134">
        <v>2.8578243981485875E-2</v>
      </c>
      <c r="D97" s="163">
        <v>20</v>
      </c>
      <c r="E97" s="134">
        <f>LN(1+'[2]Tasas de interés simple 5 '!G97)</f>
        <v>2.910777066075388E-2</v>
      </c>
      <c r="F97" s="164">
        <v>28</v>
      </c>
      <c r="G97" s="134">
        <v>2.8684590132379045E-2</v>
      </c>
      <c r="H97" s="164">
        <v>56</v>
      </c>
      <c r="I97" s="134">
        <v>2.9288989685755374E-2</v>
      </c>
      <c r="J97" s="164">
        <v>84</v>
      </c>
      <c r="K97" s="114">
        <v>2.989302416095356E-2</v>
      </c>
      <c r="L97" s="165">
        <v>-9.0963341485396712E-4</v>
      </c>
      <c r="M97" s="166">
        <f t="shared" si="1"/>
        <v>-3.0129545180212006E-4</v>
      </c>
      <c r="N97" s="166">
        <v>-7.8001118603615235E-4</v>
      </c>
      <c r="O97" s="166">
        <v>-5.0826940548070326E-4</v>
      </c>
      <c r="P97" s="167">
        <v>-2.3678207870862777E-4</v>
      </c>
    </row>
    <row r="98" spans="1:16" x14ac:dyDescent="0.25">
      <c r="A98" s="161">
        <v>42146</v>
      </c>
      <c r="B98" s="162">
        <v>10</v>
      </c>
      <c r="C98" s="134">
        <v>2.9591904382235957E-2</v>
      </c>
      <c r="D98" s="163">
        <v>20</v>
      </c>
      <c r="E98" s="134">
        <f>LN(1+'[2]Tasas de interés simple 5 '!G98)</f>
        <v>2.9520810108351381E-2</v>
      </c>
      <c r="F98" s="164">
        <v>28</v>
      </c>
      <c r="G98" s="134">
        <v>2.9480127702801871E-2</v>
      </c>
      <c r="H98" s="164">
        <v>56</v>
      </c>
      <c r="I98" s="134">
        <v>2.9734518810497369E-2</v>
      </c>
      <c r="J98" s="164">
        <v>84</v>
      </c>
      <c r="K98" s="114">
        <v>2.9988845219815534E-2</v>
      </c>
      <c r="L98" s="165">
        <v>1.013660400750082E-3</v>
      </c>
      <c r="M98" s="166">
        <f t="shared" si="1"/>
        <v>4.1303944759750119E-4</v>
      </c>
      <c r="N98" s="166">
        <v>7.9553757042282597E-4</v>
      </c>
      <c r="O98" s="166">
        <v>4.4552912474199458E-4</v>
      </c>
      <c r="P98" s="167">
        <v>9.5821058861973729E-5</v>
      </c>
    </row>
    <row r="99" spans="1:16" x14ac:dyDescent="0.25">
      <c r="A99" s="161">
        <v>42149</v>
      </c>
      <c r="B99" s="162">
        <v>10</v>
      </c>
      <c r="C99" s="134">
        <v>2.9489358293856072E-2</v>
      </c>
      <c r="D99" s="163">
        <v>20</v>
      </c>
      <c r="E99" s="134">
        <f>LN(1+'[2]Tasas de interés simple 5 '!G99)</f>
        <v>2.9520077557604076E-2</v>
      </c>
      <c r="F99" s="164">
        <v>28</v>
      </c>
      <c r="G99" s="134">
        <v>2.9566858149918461E-2</v>
      </c>
      <c r="H99" s="164">
        <v>56</v>
      </c>
      <c r="I99" s="134">
        <v>2.9808276899164623E-2</v>
      </c>
      <c r="J99" s="164">
        <v>84</v>
      </c>
      <c r="K99" s="114">
        <v>3.0049637379465446E-2</v>
      </c>
      <c r="L99" s="165">
        <v>-1.0254608837988524E-4</v>
      </c>
      <c r="M99" s="166">
        <f t="shared" si="1"/>
        <v>-7.3255074730521619E-7</v>
      </c>
      <c r="N99" s="166">
        <v>8.673044711659042E-5</v>
      </c>
      <c r="O99" s="166">
        <v>7.3758088667254251E-5</v>
      </c>
      <c r="P99" s="167">
        <v>6.0792159649911831E-5</v>
      </c>
    </row>
    <row r="100" spans="1:16" x14ac:dyDescent="0.25">
      <c r="A100" s="161">
        <v>42150</v>
      </c>
      <c r="B100" s="162">
        <v>10</v>
      </c>
      <c r="C100" s="134">
        <v>2.949269237760652E-2</v>
      </c>
      <c r="D100" s="163">
        <v>20</v>
      </c>
      <c r="E100" s="134">
        <f>LN(1+'[2]Tasas de interés simple 5 '!G100)</f>
        <v>2.9527115949600849E-2</v>
      </c>
      <c r="F100" s="164">
        <v>28</v>
      </c>
      <c r="G100" s="134">
        <v>2.960708509501786E-2</v>
      </c>
      <c r="H100" s="164">
        <v>56</v>
      </c>
      <c r="I100" s="134">
        <v>2.999699239881955E-2</v>
      </c>
      <c r="J100" s="164">
        <v>84</v>
      </c>
      <c r="K100" s="114">
        <v>3.0386747734167368E-2</v>
      </c>
      <c r="L100" s="165">
        <v>3.334083750448219E-6</v>
      </c>
      <c r="M100" s="166">
        <f t="shared" si="1"/>
        <v>7.0383919967727249E-6</v>
      </c>
      <c r="N100" s="166">
        <v>4.0226945099398892E-5</v>
      </c>
      <c r="O100" s="166">
        <v>1.8871549965492757E-4</v>
      </c>
      <c r="P100" s="167">
        <v>3.3711035470192219E-4</v>
      </c>
    </row>
    <row r="101" spans="1:16" x14ac:dyDescent="0.25">
      <c r="A101" s="161">
        <v>42151</v>
      </c>
      <c r="B101" s="162">
        <v>10</v>
      </c>
      <c r="C101" s="134">
        <v>2.9564415263239392E-2</v>
      </c>
      <c r="D101" s="163">
        <v>20</v>
      </c>
      <c r="E101" s="134">
        <f>LN(1+'[2]Tasas de interés simple 5 '!G101)</f>
        <v>2.9570651917060348E-2</v>
      </c>
      <c r="F101" s="164">
        <v>28</v>
      </c>
      <c r="G101" s="134">
        <v>2.9663126434353117E-2</v>
      </c>
      <c r="H101" s="164">
        <v>56</v>
      </c>
      <c r="I101" s="134">
        <v>3.0088743320539683E-2</v>
      </c>
      <c r="J101" s="164">
        <v>84</v>
      </c>
      <c r="K101" s="114">
        <v>3.0514179134057295E-2</v>
      </c>
      <c r="L101" s="165">
        <v>7.1722885632872352E-5</v>
      </c>
      <c r="M101" s="166">
        <f t="shared" si="1"/>
        <v>4.3535967459498726E-5</v>
      </c>
      <c r="N101" s="166">
        <v>5.604133933525754E-5</v>
      </c>
      <c r="O101" s="166">
        <v>9.1750921720132328E-5</v>
      </c>
      <c r="P101" s="167">
        <v>1.2743139988992749E-4</v>
      </c>
    </row>
    <row r="102" spans="1:16" x14ac:dyDescent="0.25">
      <c r="A102" s="161">
        <v>42152</v>
      </c>
      <c r="B102" s="162">
        <v>10</v>
      </c>
      <c r="C102" s="134">
        <v>2.9778027400891548E-2</v>
      </c>
      <c r="D102" s="163">
        <v>20</v>
      </c>
      <c r="E102" s="134">
        <f>LN(1+'[2]Tasas de interés simple 5 '!G102)</f>
        <v>2.9698027356901305E-2</v>
      </c>
      <c r="F102" s="164">
        <v>28</v>
      </c>
      <c r="G102" s="134">
        <v>2.9995588389982696E-2</v>
      </c>
      <c r="H102" s="164">
        <v>56</v>
      </c>
      <c r="I102" s="134">
        <v>3.0146523782032177E-2</v>
      </c>
      <c r="J102" s="164">
        <v>84</v>
      </c>
      <c r="K102" s="114">
        <v>3.0297436396027059E-2</v>
      </c>
      <c r="L102" s="165">
        <v>2.1361213765215548E-4</v>
      </c>
      <c r="M102" s="166">
        <f t="shared" si="1"/>
        <v>1.2737543984095781E-4</v>
      </c>
      <c r="N102" s="166">
        <v>3.3246195562957812E-4</v>
      </c>
      <c r="O102" s="166">
        <v>5.7780461492493856E-5</v>
      </c>
      <c r="P102" s="167">
        <v>-2.1674273803023655E-4</v>
      </c>
    </row>
    <row r="103" spans="1:16" x14ac:dyDescent="0.25">
      <c r="A103" s="161">
        <v>42153</v>
      </c>
      <c r="B103" s="162">
        <v>10</v>
      </c>
      <c r="C103" s="134">
        <v>3.0177889506978209E-2</v>
      </c>
      <c r="D103" s="163">
        <v>20</v>
      </c>
      <c r="E103" s="134">
        <f>LN(1+'[2]Tasas de interés simple 5 '!G103)</f>
        <v>2.9787394110938496E-2</v>
      </c>
      <c r="F103" s="164">
        <v>28</v>
      </c>
      <c r="G103" s="134">
        <v>2.9525998189858856E-2</v>
      </c>
      <c r="H103" s="164">
        <v>56</v>
      </c>
      <c r="I103" s="134">
        <v>2.9863104526828541E-2</v>
      </c>
      <c r="J103" s="164">
        <v>84</v>
      </c>
      <c r="K103" s="114">
        <v>3.0200097261411023E-2</v>
      </c>
      <c r="L103" s="165">
        <v>3.9986210608666112E-4</v>
      </c>
      <c r="M103" s="166">
        <f t="shared" si="1"/>
        <v>8.9366754037190771E-5</v>
      </c>
      <c r="N103" s="166">
        <v>-4.6959020012384001E-4</v>
      </c>
      <c r="O103" s="166">
        <v>-2.8341925520363603E-4</v>
      </c>
      <c r="P103" s="167">
        <v>-9.7339134616035439E-5</v>
      </c>
    </row>
    <row r="104" spans="1:16" x14ac:dyDescent="0.25">
      <c r="A104" s="161">
        <v>42156</v>
      </c>
      <c r="B104" s="162">
        <v>10</v>
      </c>
      <c r="C104" s="134">
        <v>2.971470059952783E-2</v>
      </c>
      <c r="D104" s="163">
        <v>20</v>
      </c>
      <c r="E104" s="134">
        <f>LN(1+'[2]Tasas de interés simple 5 '!G104)</f>
        <v>2.9672190494153552E-2</v>
      </c>
      <c r="F104" s="164">
        <v>28</v>
      </c>
      <c r="G104" s="134">
        <v>2.9693058600924398E-2</v>
      </c>
      <c r="H104" s="164">
        <v>56</v>
      </c>
      <c r="I104" s="134">
        <v>2.9958127031530973E-2</v>
      </c>
      <c r="J104" s="164">
        <v>84</v>
      </c>
      <c r="K104" s="114">
        <v>3.0223125219483348E-2</v>
      </c>
      <c r="L104" s="165">
        <v>-4.6318890745037852E-4</v>
      </c>
      <c r="M104" s="166">
        <f t="shared" si="1"/>
        <v>-1.1520361678494379E-4</v>
      </c>
      <c r="N104" s="166">
        <v>1.6706041106554284E-4</v>
      </c>
      <c r="O104" s="166">
        <v>9.5022504702432786E-5</v>
      </c>
      <c r="P104" s="167">
        <v>2.3027958072324717E-5</v>
      </c>
    </row>
    <row r="105" spans="1:16" x14ac:dyDescent="0.25">
      <c r="A105" s="161">
        <v>42157</v>
      </c>
      <c r="B105" s="162">
        <v>10</v>
      </c>
      <c r="C105" s="134">
        <v>2.945707641451472E-2</v>
      </c>
      <c r="D105" s="163">
        <v>20</v>
      </c>
      <c r="E105" s="134">
        <f>LN(1+'[2]Tasas de interés simple 5 '!G105)</f>
        <v>2.9344035579776585E-2</v>
      </c>
      <c r="F105" s="164">
        <v>28</v>
      </c>
      <c r="G105" s="134">
        <v>2.9391764404924445E-2</v>
      </c>
      <c r="H105" s="164">
        <v>56</v>
      </c>
      <c r="I105" s="134">
        <v>2.9848845242042996E-2</v>
      </c>
      <c r="J105" s="164">
        <v>84</v>
      </c>
      <c r="K105" s="114">
        <v>3.0305717251717056E-2</v>
      </c>
      <c r="L105" s="165">
        <v>-2.5762418501311043E-4</v>
      </c>
      <c r="M105" s="166">
        <f t="shared" si="1"/>
        <v>-3.2815491437696714E-4</v>
      </c>
      <c r="N105" s="166">
        <v>-3.0129419599995294E-4</v>
      </c>
      <c r="O105" s="166">
        <v>-1.0928178948797773E-4</v>
      </c>
      <c r="P105" s="167">
        <v>8.2592032233708146E-5</v>
      </c>
    </row>
    <row r="106" spans="1:16" x14ac:dyDescent="0.25">
      <c r="A106" s="161">
        <v>42158</v>
      </c>
      <c r="B106" s="162">
        <v>10</v>
      </c>
      <c r="C106" s="134">
        <v>2.9680276139297176E-2</v>
      </c>
      <c r="D106" s="163">
        <v>20</v>
      </c>
      <c r="E106" s="134">
        <f>LN(1+'[2]Tasas de interés simple 5 '!G106)</f>
        <v>2.949163586203167E-2</v>
      </c>
      <c r="F106" s="164">
        <v>28</v>
      </c>
      <c r="G106" s="134">
        <v>2.9539173754870866E-2</v>
      </c>
      <c r="H106" s="164">
        <v>56</v>
      </c>
      <c r="I106" s="134">
        <v>2.9937005332323598E-2</v>
      </c>
      <c r="J106" s="164">
        <v>84</v>
      </c>
      <c r="K106" s="114">
        <v>3.0334678702750192E-2</v>
      </c>
      <c r="L106" s="165">
        <v>2.2319972478245659E-4</v>
      </c>
      <c r="M106" s="166">
        <f t="shared" si="1"/>
        <v>1.4760028225508509E-4</v>
      </c>
      <c r="N106" s="166">
        <v>1.4740934994642019E-4</v>
      </c>
      <c r="O106" s="166">
        <v>8.816009028060276E-5</v>
      </c>
      <c r="P106" s="167">
        <v>2.896145103313541E-5</v>
      </c>
    </row>
    <row r="107" spans="1:16" x14ac:dyDescent="0.25">
      <c r="A107" s="161">
        <v>42159</v>
      </c>
      <c r="B107" s="162">
        <v>10</v>
      </c>
      <c r="C107" s="134">
        <v>3.0173467664974373E-2</v>
      </c>
      <c r="D107" s="163">
        <v>20</v>
      </c>
      <c r="E107" s="134">
        <f>LN(1+'[2]Tasas de interés simple 5 '!G107)</f>
        <v>3.0101556757533607E-2</v>
      </c>
      <c r="F107" s="164">
        <v>28</v>
      </c>
      <c r="G107" s="134">
        <v>3.0325050346042094E-2</v>
      </c>
      <c r="H107" s="164">
        <v>56</v>
      </c>
      <c r="I107" s="134">
        <v>3.0415126968732539E-2</v>
      </c>
      <c r="J107" s="164">
        <v>84</v>
      </c>
      <c r="K107" s="114">
        <v>3.0505195478355607E-2</v>
      </c>
      <c r="L107" s="165">
        <v>4.9319152567719668E-4</v>
      </c>
      <c r="M107" s="166">
        <f t="shared" si="1"/>
        <v>6.099208955019364E-4</v>
      </c>
      <c r="N107" s="166">
        <v>7.8587659117122788E-4</v>
      </c>
      <c r="O107" s="166">
        <v>4.7812163640894093E-4</v>
      </c>
      <c r="P107" s="167">
        <v>1.7051677560541573E-4</v>
      </c>
    </row>
    <row r="108" spans="1:16" x14ac:dyDescent="0.25">
      <c r="A108" s="161">
        <v>42160</v>
      </c>
      <c r="B108" s="162">
        <v>10</v>
      </c>
      <c r="C108" s="134">
        <v>3.0560676225043409E-2</v>
      </c>
      <c r="D108" s="163">
        <v>20</v>
      </c>
      <c r="E108" s="134">
        <f>LN(1+'[2]Tasas de interés simple 5 '!G108)</f>
        <v>3.0272301561192389E-2</v>
      </c>
      <c r="F108" s="164">
        <v>28</v>
      </c>
      <c r="G108" s="134">
        <v>3.0079213575532247E-2</v>
      </c>
      <c r="H108" s="164">
        <v>56</v>
      </c>
      <c r="I108" s="134">
        <v>3.0326247547515194E-2</v>
      </c>
      <c r="J108" s="164">
        <v>84</v>
      </c>
      <c r="K108" s="114">
        <v>3.0573220508786234E-2</v>
      </c>
      <c r="L108" s="165">
        <v>3.8720856006903628E-4</v>
      </c>
      <c r="M108" s="166">
        <f t="shared" si="1"/>
        <v>1.7074480365878233E-4</v>
      </c>
      <c r="N108" s="166">
        <v>-2.4583677050984618E-4</v>
      </c>
      <c r="O108" s="166">
        <v>-8.8879421217345767E-5</v>
      </c>
      <c r="P108" s="167">
        <v>6.8025030430626104E-5</v>
      </c>
    </row>
    <row r="109" spans="1:16" x14ac:dyDescent="0.25">
      <c r="A109" s="161">
        <v>42163</v>
      </c>
      <c r="B109" s="162">
        <v>10</v>
      </c>
      <c r="C109" s="134">
        <v>3.0104700489310954E-2</v>
      </c>
      <c r="D109" s="163">
        <v>20</v>
      </c>
      <c r="E109" s="134">
        <f>LN(1+'[2]Tasas de interés simple 5 '!G109)</f>
        <v>3.0172006342060447E-2</v>
      </c>
      <c r="F109" s="164">
        <v>28</v>
      </c>
      <c r="G109" s="134">
        <v>3.022526742127836E-2</v>
      </c>
      <c r="H109" s="164">
        <v>56</v>
      </c>
      <c r="I109" s="134">
        <v>3.0409628042969927E-2</v>
      </c>
      <c r="J109" s="164">
        <v>84</v>
      </c>
      <c r="K109" s="114">
        <v>3.0593954682087619E-2</v>
      </c>
      <c r="L109" s="165">
        <v>-4.5597573573245495E-4</v>
      </c>
      <c r="M109" s="166">
        <f t="shared" si="1"/>
        <v>-1.00295219131942E-4</v>
      </c>
      <c r="N109" s="166">
        <v>1.4605384574611219E-4</v>
      </c>
      <c r="O109" s="166">
        <v>8.338049545473375E-5</v>
      </c>
      <c r="P109" s="167">
        <v>2.0734173301385078E-5</v>
      </c>
    </row>
    <row r="110" spans="1:16" x14ac:dyDescent="0.25">
      <c r="A110" s="161">
        <v>42164</v>
      </c>
      <c r="B110" s="162">
        <v>10</v>
      </c>
      <c r="C110" s="134">
        <v>2.9413389639635568E-2</v>
      </c>
      <c r="D110" s="163">
        <v>20</v>
      </c>
      <c r="E110" s="134">
        <f>LN(1+'[2]Tasas de interés simple 5 '!G110)</f>
        <v>2.9251795278599297E-2</v>
      </c>
      <c r="F110" s="164">
        <v>28</v>
      </c>
      <c r="G110" s="134">
        <v>2.9319372748413175E-2</v>
      </c>
      <c r="H110" s="164">
        <v>56</v>
      </c>
      <c r="I110" s="134">
        <v>2.9969064812983594E-2</v>
      </c>
      <c r="J110" s="164">
        <v>84</v>
      </c>
      <c r="K110" s="114">
        <v>3.0618335051817033E-2</v>
      </c>
      <c r="L110" s="165">
        <v>-6.9131084967538614E-4</v>
      </c>
      <c r="M110" s="166">
        <f t="shared" si="1"/>
        <v>-9.2021106346115017E-4</v>
      </c>
      <c r="N110" s="166">
        <v>-9.0589467286518455E-4</v>
      </c>
      <c r="O110" s="166">
        <v>-4.4056322998633352E-4</v>
      </c>
      <c r="P110" s="167">
        <v>2.438036972941468E-5</v>
      </c>
    </row>
    <row r="111" spans="1:16" x14ac:dyDescent="0.25">
      <c r="A111" s="161">
        <v>42165</v>
      </c>
      <c r="B111" s="162">
        <v>10</v>
      </c>
      <c r="C111" s="134">
        <v>2.9491976152975247E-2</v>
      </c>
      <c r="D111" s="163">
        <v>20</v>
      </c>
      <c r="E111" s="134">
        <f>LN(1+'[2]Tasas de interés simple 5 '!G111)</f>
        <v>2.9417719705497773E-2</v>
      </c>
      <c r="F111" s="164">
        <v>28</v>
      </c>
      <c r="G111" s="134">
        <v>2.9527892841061297E-2</v>
      </c>
      <c r="H111" s="164">
        <v>56</v>
      </c>
      <c r="I111" s="134">
        <v>3.0111136654767431E-2</v>
      </c>
      <c r="J111" s="164">
        <v>84</v>
      </c>
      <c r="K111" s="114">
        <v>3.0694040493406061E-2</v>
      </c>
      <c r="L111" s="165">
        <v>7.8586513339678338E-5</v>
      </c>
      <c r="M111" s="166">
        <f t="shared" si="1"/>
        <v>1.6592442689847622E-4</v>
      </c>
      <c r="N111" s="166">
        <v>2.0852009264812205E-4</v>
      </c>
      <c r="O111" s="166">
        <v>1.4207184178383764E-4</v>
      </c>
      <c r="P111" s="167">
        <v>7.5705441589028061E-5</v>
      </c>
    </row>
    <row r="112" spans="1:16" x14ac:dyDescent="0.25">
      <c r="A112" s="161">
        <v>42166</v>
      </c>
      <c r="B112" s="162">
        <v>10</v>
      </c>
      <c r="C112" s="134">
        <v>2.9397009218483931E-2</v>
      </c>
      <c r="D112" s="163">
        <v>20</v>
      </c>
      <c r="E112" s="134">
        <f>LN(1+'[2]Tasas de interés simple 5 '!G112)</f>
        <v>2.9217208486126117E-2</v>
      </c>
      <c r="F112" s="164">
        <v>28</v>
      </c>
      <c r="G112" s="134">
        <v>2.9937327679129426E-2</v>
      </c>
      <c r="H112" s="164">
        <v>56</v>
      </c>
      <c r="I112" s="134">
        <v>3.0329721296178398E-2</v>
      </c>
      <c r="J112" s="164">
        <v>84</v>
      </c>
      <c r="K112" s="114">
        <v>3.0721961000868707E-2</v>
      </c>
      <c r="L112" s="165">
        <v>-9.4966934491316074E-5</v>
      </c>
      <c r="M112" s="166">
        <f t="shared" si="1"/>
        <v>-2.005112193716567E-4</v>
      </c>
      <c r="N112" s="166">
        <v>4.0943483806812897E-4</v>
      </c>
      <c r="O112" s="166">
        <v>2.1858464141096684E-4</v>
      </c>
      <c r="P112" s="167">
        <v>2.7920507462645544E-5</v>
      </c>
    </row>
    <row r="113" spans="1:16" x14ac:dyDescent="0.25">
      <c r="A113" s="161">
        <v>42167</v>
      </c>
      <c r="B113" s="162">
        <v>10</v>
      </c>
      <c r="C113" s="134">
        <v>2.9923226122357049E-2</v>
      </c>
      <c r="D113" s="163">
        <v>20</v>
      </c>
      <c r="E113" s="134">
        <f>LN(1+'[2]Tasas de interés simple 5 '!G113)</f>
        <v>2.9465278450855205E-2</v>
      </c>
      <c r="F113" s="164">
        <v>28</v>
      </c>
      <c r="G113" s="134">
        <v>2.9170485216548556E-2</v>
      </c>
      <c r="H113" s="164">
        <v>56</v>
      </c>
      <c r="I113" s="134">
        <v>2.9895272058568168E-2</v>
      </c>
      <c r="J113" s="164">
        <v>84</v>
      </c>
      <c r="K113" s="114">
        <v>3.0619533965064814E-2</v>
      </c>
      <c r="L113" s="165">
        <v>5.262169038731182E-4</v>
      </c>
      <c r="M113" s="166">
        <f t="shared" si="1"/>
        <v>2.4806996472908835E-4</v>
      </c>
      <c r="N113" s="166">
        <v>-7.6684246258086966E-4</v>
      </c>
      <c r="O113" s="166">
        <v>-4.3444923761023005E-4</v>
      </c>
      <c r="P113" s="167">
        <v>-1.0242703580389326E-4</v>
      </c>
    </row>
    <row r="114" spans="1:16" x14ac:dyDescent="0.25">
      <c r="A114" s="161">
        <v>42170</v>
      </c>
      <c r="B114" s="162">
        <v>10</v>
      </c>
      <c r="C114" s="134">
        <v>2.9458057192259496E-2</v>
      </c>
      <c r="D114" s="163">
        <v>20</v>
      </c>
      <c r="E114" s="134">
        <f>LN(1+'[2]Tasas de interés simple 5 '!G114)</f>
        <v>2.9346106343510581E-2</v>
      </c>
      <c r="F114" s="164">
        <v>28</v>
      </c>
      <c r="G114" s="134">
        <v>2.9400263707954098E-2</v>
      </c>
      <c r="H114" s="164">
        <v>56</v>
      </c>
      <c r="I114" s="134">
        <v>3.0092578235211703E-2</v>
      </c>
      <c r="J114" s="164">
        <v>84</v>
      </c>
      <c r="K114" s="114">
        <v>3.0784413794641922E-2</v>
      </c>
      <c r="L114" s="165">
        <v>-4.6516893009755297E-4</v>
      </c>
      <c r="M114" s="166">
        <f t="shared" si="1"/>
        <v>-1.191721073446235E-4</v>
      </c>
      <c r="N114" s="166">
        <v>2.2977849140554119E-4</v>
      </c>
      <c r="O114" s="166">
        <v>1.9730617664353439E-4</v>
      </c>
      <c r="P114" s="167">
        <v>1.6487982957710812E-4</v>
      </c>
    </row>
    <row r="115" spans="1:16" x14ac:dyDescent="0.25">
      <c r="A115" s="161">
        <v>42171</v>
      </c>
      <c r="B115" s="162">
        <v>10</v>
      </c>
      <c r="C115" s="134">
        <v>2.9622793574461376E-2</v>
      </c>
      <c r="D115" s="163">
        <v>20</v>
      </c>
      <c r="E115" s="134">
        <f>LN(1+'[2]Tasas de interés simple 5 '!G115)</f>
        <v>2.8938583025681607E-2</v>
      </c>
      <c r="F115" s="164">
        <v>28</v>
      </c>
      <c r="G115" s="134">
        <v>2.8902872572778213E-2</v>
      </c>
      <c r="H115" s="164">
        <v>56</v>
      </c>
      <c r="I115" s="134">
        <v>2.9852347687306945E-2</v>
      </c>
      <c r="J115" s="164">
        <v>84</v>
      </c>
      <c r="K115" s="114">
        <v>3.0800922153917543E-2</v>
      </c>
      <c r="L115" s="165">
        <v>1.6473638220187992E-4</v>
      </c>
      <c r="M115" s="166">
        <f t="shared" si="1"/>
        <v>-4.0752331782897486E-4</v>
      </c>
      <c r="N115" s="166">
        <v>-4.9739113517588418E-4</v>
      </c>
      <c r="O115" s="166">
        <v>-2.4023054790475729E-4</v>
      </c>
      <c r="P115" s="167">
        <v>1.6508359275621554E-5</v>
      </c>
    </row>
    <row r="116" spans="1:16" x14ac:dyDescent="0.25">
      <c r="A116" s="161">
        <v>42172</v>
      </c>
      <c r="B116" s="162">
        <v>10</v>
      </c>
      <c r="C116" s="134">
        <v>2.9343930337148313E-2</v>
      </c>
      <c r="D116" s="163">
        <v>20</v>
      </c>
      <c r="E116" s="134">
        <f>LN(1+'[2]Tasas de interés simple 5 '!G116)</f>
        <v>2.8889258683564956E-2</v>
      </c>
      <c r="F116" s="164">
        <v>28</v>
      </c>
      <c r="G116" s="134">
        <v>2.8991047016751693E-2</v>
      </c>
      <c r="H116" s="164">
        <v>56</v>
      </c>
      <c r="I116" s="134">
        <v>2.9890044338916143E-2</v>
      </c>
      <c r="J116" s="164">
        <v>84</v>
      </c>
      <c r="K116" s="114">
        <v>3.078823419075466E-2</v>
      </c>
      <c r="L116" s="165">
        <v>-2.7886323731306228E-4</v>
      </c>
      <c r="M116" s="166">
        <f t="shared" si="1"/>
        <v>-4.9324342116650877E-5</v>
      </c>
      <c r="N116" s="166">
        <v>8.8174443973479399E-5</v>
      </c>
      <c r="O116" s="166">
        <v>3.7696651609197412E-5</v>
      </c>
      <c r="P116" s="167">
        <v>-1.2687963162883592E-5</v>
      </c>
    </row>
    <row r="117" spans="1:16" x14ac:dyDescent="0.25">
      <c r="A117" s="161">
        <v>42173</v>
      </c>
      <c r="B117" s="162">
        <v>10</v>
      </c>
      <c r="C117" s="134">
        <v>2.9681348130548499E-2</v>
      </c>
      <c r="D117" s="163">
        <v>20</v>
      </c>
      <c r="E117" s="134">
        <f>LN(1+'[2]Tasas de interés simple 5 '!G117)</f>
        <v>2.9278112366390045E-2</v>
      </c>
      <c r="F117" s="164">
        <v>28</v>
      </c>
      <c r="G117" s="134">
        <v>3.0212613702960852E-2</v>
      </c>
      <c r="H117" s="164">
        <v>56</v>
      </c>
      <c r="I117" s="134">
        <v>3.0387316533949323E-2</v>
      </c>
      <c r="J117" s="164">
        <v>84</v>
      </c>
      <c r="K117" s="114">
        <v>3.0561988849189748E-2</v>
      </c>
      <c r="L117" s="165">
        <v>3.3741779340018541E-4</v>
      </c>
      <c r="M117" s="166">
        <f t="shared" si="1"/>
        <v>3.8885368282508964E-4</v>
      </c>
      <c r="N117" s="166">
        <v>1.2215666862091593E-3</v>
      </c>
      <c r="O117" s="166">
        <v>4.9727219503318057E-4</v>
      </c>
      <c r="P117" s="167">
        <v>-2.2624534156491169E-4</v>
      </c>
    </row>
    <row r="118" spans="1:16" x14ac:dyDescent="0.25">
      <c r="A118" s="161">
        <v>42174</v>
      </c>
      <c r="B118" s="162">
        <v>10</v>
      </c>
      <c r="C118" s="134">
        <v>2.9620780156572071E-2</v>
      </c>
      <c r="D118" s="163">
        <v>20</v>
      </c>
      <c r="E118" s="134">
        <f>LN(1+'[2]Tasas de interés simple 5 '!G118)</f>
        <v>2.9150190765269906E-2</v>
      </c>
      <c r="F118" s="164">
        <v>28</v>
      </c>
      <c r="G118" s="134">
        <v>2.8846248080669452E-2</v>
      </c>
      <c r="H118" s="164">
        <v>56</v>
      </c>
      <c r="I118" s="134">
        <v>2.9562829818577874E-2</v>
      </c>
      <c r="J118" s="164">
        <v>84</v>
      </c>
      <c r="K118" s="114">
        <v>3.0278898434770687E-2</v>
      </c>
      <c r="L118" s="165">
        <v>-6.0567973976428241E-5</v>
      </c>
      <c r="M118" s="166">
        <f t="shared" si="1"/>
        <v>-1.2792160112013937E-4</v>
      </c>
      <c r="N118" s="166">
        <v>-1.3663656222914003E-3</v>
      </c>
      <c r="O118" s="166">
        <v>-8.2448671537144885E-4</v>
      </c>
      <c r="P118" s="167">
        <v>-2.830904144190613E-4</v>
      </c>
    </row>
    <row r="119" spans="1:16" x14ac:dyDescent="0.25">
      <c r="A119" s="161">
        <v>42177</v>
      </c>
      <c r="B119" s="162">
        <v>10</v>
      </c>
      <c r="C119" s="134">
        <v>2.9257209278566797E-2</v>
      </c>
      <c r="D119" s="163">
        <v>20</v>
      </c>
      <c r="E119" s="134">
        <f>LN(1+'[2]Tasas de interés simple 5 '!G119)</f>
        <v>2.8921999272294437E-2</v>
      </c>
      <c r="F119" s="164">
        <v>28</v>
      </c>
      <c r="G119" s="134">
        <v>2.8892352751550832E-2</v>
      </c>
      <c r="H119" s="164">
        <v>56</v>
      </c>
      <c r="I119" s="134">
        <v>2.9623329979280036E-2</v>
      </c>
      <c r="J119" s="164">
        <v>84</v>
      </c>
      <c r="K119" s="114">
        <v>3.0353773269574131E-2</v>
      </c>
      <c r="L119" s="165">
        <v>-3.6357087800527321E-4</v>
      </c>
      <c r="M119" s="166">
        <f t="shared" si="1"/>
        <v>-2.2819149297546859E-4</v>
      </c>
      <c r="N119" s="166">
        <v>4.61046708813799E-5</v>
      </c>
      <c r="O119" s="166">
        <v>6.0500160702161437E-5</v>
      </c>
      <c r="P119" s="167">
        <v>7.4874834803444201E-5</v>
      </c>
    </row>
    <row r="120" spans="1:16" x14ac:dyDescent="0.25">
      <c r="A120" s="161">
        <v>42178</v>
      </c>
      <c r="B120" s="162">
        <v>10</v>
      </c>
      <c r="C120" s="134">
        <v>2.9376565425597519E-2</v>
      </c>
      <c r="D120" s="163">
        <v>20</v>
      </c>
      <c r="E120" s="134">
        <f>LN(1+'[2]Tasas de interés simple 5 '!G120)</f>
        <v>2.9174041116618352E-2</v>
      </c>
      <c r="F120" s="164">
        <v>28</v>
      </c>
      <c r="G120" s="134">
        <v>2.9229485116154683E-2</v>
      </c>
      <c r="H120" s="164">
        <v>56</v>
      </c>
      <c r="I120" s="134">
        <v>2.988000769994039E-2</v>
      </c>
      <c r="J120" s="164">
        <v>84</v>
      </c>
      <c r="K120" s="114">
        <v>3.0530107379188133E-2</v>
      </c>
      <c r="L120" s="165">
        <v>1.1935614703072195E-4</v>
      </c>
      <c r="M120" s="166">
        <f t="shared" si="1"/>
        <v>2.5204184432391433E-4</v>
      </c>
      <c r="N120" s="166">
        <v>3.3713236460385099E-4</v>
      </c>
      <c r="O120" s="166">
        <v>2.566777206603546E-4</v>
      </c>
      <c r="P120" s="167">
        <v>1.7633410961400212E-4</v>
      </c>
    </row>
    <row r="121" spans="1:16" x14ac:dyDescent="0.25">
      <c r="A121" s="161">
        <v>42179</v>
      </c>
      <c r="B121" s="162">
        <v>10</v>
      </c>
      <c r="C121" s="134">
        <v>2.9391942274037665E-2</v>
      </c>
      <c r="D121" s="163">
        <v>20</v>
      </c>
      <c r="E121" s="134">
        <f>LN(1+'[2]Tasas de interés simple 5 '!G121)</f>
        <v>2.9422312113506034E-2</v>
      </c>
      <c r="F121" s="164">
        <v>28</v>
      </c>
      <c r="G121" s="134">
        <v>2.9533293825592617E-2</v>
      </c>
      <c r="H121" s="164">
        <v>56</v>
      </c>
      <c r="I121" s="134">
        <v>3.0022718348295296E-2</v>
      </c>
      <c r="J121" s="164">
        <v>84</v>
      </c>
      <c r="K121" s="114">
        <v>3.0511903451807182E-2</v>
      </c>
      <c r="L121" s="165">
        <v>1.5376848440145502E-5</v>
      </c>
      <c r="M121" s="166">
        <f t="shared" si="1"/>
        <v>2.4827099688768187E-4</v>
      </c>
      <c r="N121" s="166">
        <v>3.0380870943793464E-4</v>
      </c>
      <c r="O121" s="166">
        <v>1.4271064835490524E-4</v>
      </c>
      <c r="P121" s="167">
        <v>-1.8203927380951168E-5</v>
      </c>
    </row>
    <row r="122" spans="1:16" x14ac:dyDescent="0.25">
      <c r="A122" s="161">
        <v>42180</v>
      </c>
      <c r="B122" s="162">
        <v>10</v>
      </c>
      <c r="C122" s="134">
        <v>3.0223380713094466E-2</v>
      </c>
      <c r="D122" s="163">
        <v>20</v>
      </c>
      <c r="E122" s="134">
        <f>LN(1+'[2]Tasas de interés simple 5 '!G122)</f>
        <v>2.9883466181191004E-2</v>
      </c>
      <c r="F122" s="164">
        <v>28</v>
      </c>
      <c r="G122" s="134">
        <v>3.0548866335233724E-2</v>
      </c>
      <c r="H122" s="164">
        <v>56</v>
      </c>
      <c r="I122" s="134">
        <v>3.0569255423656325E-2</v>
      </c>
      <c r="J122" s="164">
        <v>84</v>
      </c>
      <c r="K122" s="114">
        <v>3.0589644096372694E-2</v>
      </c>
      <c r="L122" s="165">
        <v>8.3143843905680165E-4</v>
      </c>
      <c r="M122" s="166">
        <f t="shared" si="1"/>
        <v>4.6115406768497055E-4</v>
      </c>
      <c r="N122" s="166">
        <v>1.0155725096411064E-3</v>
      </c>
      <c r="O122" s="166">
        <v>5.4653707536102963E-4</v>
      </c>
      <c r="P122" s="167">
        <v>7.7740644565511829E-5</v>
      </c>
    </row>
    <row r="123" spans="1:16" x14ac:dyDescent="0.25">
      <c r="A123" s="161">
        <v>42181</v>
      </c>
      <c r="B123" s="162">
        <v>10</v>
      </c>
      <c r="C123" s="134">
        <v>3.044827510187334E-2</v>
      </c>
      <c r="D123" s="163">
        <v>20</v>
      </c>
      <c r="E123" s="134">
        <f>LN(1+'[2]Tasas de interés simple 5 '!G123)</f>
        <v>2.9819256744522588E-2</v>
      </c>
      <c r="F123" s="164">
        <v>28</v>
      </c>
      <c r="G123" s="134">
        <v>2.9399053159330939E-2</v>
      </c>
      <c r="H123" s="164">
        <v>56</v>
      </c>
      <c r="I123" s="134">
        <v>2.9968539677739738E-2</v>
      </c>
      <c r="J123" s="164">
        <v>84</v>
      </c>
      <c r="K123" s="114">
        <v>3.0537702065832981E-2</v>
      </c>
      <c r="L123" s="165">
        <v>2.2489438877887347E-4</v>
      </c>
      <c r="M123" s="166">
        <f t="shared" si="1"/>
        <v>-6.4209436668415804E-5</v>
      </c>
      <c r="N123" s="166">
        <v>-1.1498131759027849E-3</v>
      </c>
      <c r="O123" s="166">
        <v>-6.0071574591658711E-4</v>
      </c>
      <c r="P123" s="167">
        <v>-5.1942030539712386E-5</v>
      </c>
    </row>
    <row r="124" spans="1:16" x14ac:dyDescent="0.25">
      <c r="A124" s="161">
        <v>42184</v>
      </c>
      <c r="B124" s="162">
        <v>10</v>
      </c>
      <c r="C124" s="134">
        <v>3.0839516179927296E-2</v>
      </c>
      <c r="D124" s="163">
        <v>20</v>
      </c>
      <c r="E124" s="134">
        <f>LN(1+'[2]Tasas de interés simple 5 '!G124)</f>
        <v>2.9675260213111974E-2</v>
      </c>
      <c r="F124" s="164">
        <v>28</v>
      </c>
      <c r="G124" s="134">
        <v>2.9296729530860745E-2</v>
      </c>
      <c r="H124" s="164">
        <v>56</v>
      </c>
      <c r="I124" s="134">
        <v>2.9909375550068468E-2</v>
      </c>
      <c r="J124" s="164">
        <v>84</v>
      </c>
      <c r="K124" s="114">
        <v>3.0521646463926414E-2</v>
      </c>
      <c r="L124" s="165">
        <v>3.9124107805395616E-4</v>
      </c>
      <c r="M124" s="166">
        <f t="shared" si="1"/>
        <v>-1.4399653141061383E-4</v>
      </c>
      <c r="N124" s="166">
        <v>-1.0232362847019394E-4</v>
      </c>
      <c r="O124" s="166">
        <v>-5.9164127671269828E-5</v>
      </c>
      <c r="P124" s="167">
        <v>-1.6055601906567185E-5</v>
      </c>
    </row>
    <row r="125" spans="1:16" x14ac:dyDescent="0.25">
      <c r="A125" s="161">
        <v>42185</v>
      </c>
      <c r="B125" s="162">
        <v>10</v>
      </c>
      <c r="C125" s="134">
        <v>3.0331683985751059E-2</v>
      </c>
      <c r="D125" s="163">
        <v>20</v>
      </c>
      <c r="E125" s="134">
        <f>LN(1+'[2]Tasas de interés simple 5 '!G125)</f>
        <v>2.9572949096463963E-2</v>
      </c>
      <c r="F125" s="164">
        <v>28</v>
      </c>
      <c r="G125" s="134">
        <v>2.9444631600422821E-2</v>
      </c>
      <c r="H125" s="164">
        <v>56</v>
      </c>
      <c r="I125" s="134">
        <v>3.0001174560785316E-2</v>
      </c>
      <c r="J125" s="164">
        <v>84</v>
      </c>
      <c r="K125" s="114">
        <v>3.0557407953360868E-2</v>
      </c>
      <c r="L125" s="165">
        <v>-5.0783219417623732E-4</v>
      </c>
      <c r="M125" s="166">
        <f t="shared" si="1"/>
        <v>-1.0231111664801146E-4</v>
      </c>
      <c r="N125" s="166">
        <v>1.4790206956207669E-4</v>
      </c>
      <c r="O125" s="166">
        <v>9.1799010716847596E-5</v>
      </c>
      <c r="P125" s="167">
        <v>3.5761489434453508E-5</v>
      </c>
    </row>
    <row r="126" spans="1:16" x14ac:dyDescent="0.25">
      <c r="A126" s="161">
        <v>42186</v>
      </c>
      <c r="B126" s="162">
        <v>10</v>
      </c>
      <c r="C126" s="134">
        <v>2.9724999248364595E-2</v>
      </c>
      <c r="D126" s="163">
        <v>20</v>
      </c>
      <c r="E126" s="134">
        <f>LN(1+'[2]Tasas de interés simple 5 '!G126)</f>
        <v>2.9909630199535717E-2</v>
      </c>
      <c r="F126" s="164">
        <v>28</v>
      </c>
      <c r="G126" s="134">
        <v>3.000247079638527E-2</v>
      </c>
      <c r="H126" s="164">
        <v>56</v>
      </c>
      <c r="I126" s="134">
        <v>3.026338244557045E-2</v>
      </c>
      <c r="J126" s="164">
        <v>84</v>
      </c>
      <c r="K126" s="114">
        <v>3.0524226037623246E-2</v>
      </c>
      <c r="L126" s="165">
        <v>-6.0668473738646408E-4</v>
      </c>
      <c r="M126" s="166">
        <f t="shared" si="1"/>
        <v>3.3668110307175439E-4</v>
      </c>
      <c r="N126" s="166">
        <v>5.578391959624486E-4</v>
      </c>
      <c r="O126" s="166">
        <v>2.6220788478513446E-4</v>
      </c>
      <c r="P126" s="167">
        <v>-3.3181915737621331E-5</v>
      </c>
    </row>
    <row r="127" spans="1:16" x14ac:dyDescent="0.25">
      <c r="A127" s="161">
        <v>42187</v>
      </c>
      <c r="B127" s="162">
        <v>10</v>
      </c>
      <c r="C127" s="134">
        <v>2.9364602156154909E-2</v>
      </c>
      <c r="D127" s="163">
        <v>20</v>
      </c>
      <c r="E127" s="134">
        <f>LN(1+'[2]Tasas de interés simple 5 '!G127)</f>
        <v>2.9472484960040377E-2</v>
      </c>
      <c r="F127" s="164">
        <v>28</v>
      </c>
      <c r="G127" s="134">
        <v>2.9654855880673105E-2</v>
      </c>
      <c r="H127" s="164">
        <v>56</v>
      </c>
      <c r="I127" s="134">
        <v>3.0056402258463791E-2</v>
      </c>
      <c r="J127" s="164">
        <v>84</v>
      </c>
      <c r="K127" s="114">
        <v>3.0457787461478161E-2</v>
      </c>
      <c r="L127" s="165">
        <v>-3.6039709220968622E-4</v>
      </c>
      <c r="M127" s="166">
        <f t="shared" si="1"/>
        <v>-4.3714523949534012E-4</v>
      </c>
      <c r="N127" s="166">
        <v>-3.4761491571216538E-4</v>
      </c>
      <c r="O127" s="166">
        <v>-2.06980187106659E-4</v>
      </c>
      <c r="P127" s="167">
        <v>-6.6438576145085027E-5</v>
      </c>
    </row>
    <row r="128" spans="1:16" x14ac:dyDescent="0.25">
      <c r="A128" s="161">
        <v>42188</v>
      </c>
      <c r="B128" s="162">
        <v>10</v>
      </c>
      <c r="C128" s="134">
        <v>3.1130399719412245E-2</v>
      </c>
      <c r="D128" s="163">
        <v>20</v>
      </c>
      <c r="E128" s="134">
        <f>LN(1+'[2]Tasas de interés simple 5 '!G128)</f>
        <v>3.0182161684141593E-2</v>
      </c>
      <c r="F128" s="164">
        <v>28</v>
      </c>
      <c r="G128" s="134">
        <v>2.9533920748461322E-2</v>
      </c>
      <c r="H128" s="164">
        <v>56</v>
      </c>
      <c r="I128" s="134">
        <v>2.9983526642704143E-2</v>
      </c>
      <c r="J128" s="164">
        <v>84</v>
      </c>
      <c r="K128" s="114">
        <v>3.0432930482328372E-2</v>
      </c>
      <c r="L128" s="165">
        <v>1.7657975632573361E-3</v>
      </c>
      <c r="M128" s="166">
        <f t="shared" si="1"/>
        <v>7.0967672410121585E-4</v>
      </c>
      <c r="N128" s="166">
        <v>-1.2093513221178229E-4</v>
      </c>
      <c r="O128" s="166">
        <v>-7.2875615759648155E-5</v>
      </c>
      <c r="P128" s="167">
        <v>-2.485697914978921E-5</v>
      </c>
    </row>
    <row r="129" spans="1:16" x14ac:dyDescent="0.25">
      <c r="A129" s="161">
        <v>42191</v>
      </c>
      <c r="B129" s="162">
        <v>10</v>
      </c>
      <c r="C129" s="134">
        <v>3.0208608800524568E-2</v>
      </c>
      <c r="D129" s="163">
        <v>20</v>
      </c>
      <c r="E129" s="134">
        <f>LN(1+'[2]Tasas de interés simple 5 '!G129)</f>
        <v>2.9744421146679176E-2</v>
      </c>
      <c r="F129" s="164">
        <v>28</v>
      </c>
      <c r="G129" s="134">
        <v>2.9622208460638812E-2</v>
      </c>
      <c r="H129" s="164">
        <v>56</v>
      </c>
      <c r="I129" s="134">
        <v>3.0066754580378725E-2</v>
      </c>
      <c r="J129" s="164">
        <v>84</v>
      </c>
      <c r="K129" s="114">
        <v>3.0511103166675747E-2</v>
      </c>
      <c r="L129" s="165">
        <v>-9.2179091888767647E-4</v>
      </c>
      <c r="M129" s="166">
        <f t="shared" si="1"/>
        <v>-4.3774053746241728E-4</v>
      </c>
      <c r="N129" s="166">
        <v>8.8287712177489985E-5</v>
      </c>
      <c r="O129" s="166">
        <v>8.3227937674582031E-5</v>
      </c>
      <c r="P129" s="167">
        <v>7.817268434737526E-5</v>
      </c>
    </row>
    <row r="130" spans="1:16" x14ac:dyDescent="0.25">
      <c r="A130" s="161">
        <v>42192</v>
      </c>
      <c r="B130" s="162">
        <v>10</v>
      </c>
      <c r="C130" s="134">
        <v>2.9446386832260016E-2</v>
      </c>
      <c r="D130" s="163">
        <v>20</v>
      </c>
      <c r="E130" s="134">
        <f>LN(1+'[2]Tasas de interés simple 5 '!G130)</f>
        <v>2.9105641768724377E-2</v>
      </c>
      <c r="F130" s="164">
        <v>28</v>
      </c>
      <c r="G130" s="134">
        <v>2.9133871780289911E-2</v>
      </c>
      <c r="H130" s="164">
        <v>56</v>
      </c>
      <c r="I130" s="134">
        <v>2.9864223926614565E-2</v>
      </c>
      <c r="J130" s="164">
        <v>84</v>
      </c>
      <c r="K130" s="114">
        <v>3.0594043047953625E-2</v>
      </c>
      <c r="L130" s="165">
        <v>-7.622219682645523E-4</v>
      </c>
      <c r="M130" s="166">
        <f t="shared" si="1"/>
        <v>-6.3877937795479844E-4</v>
      </c>
      <c r="N130" s="166">
        <v>-4.8833668034890115E-4</v>
      </c>
      <c r="O130" s="166">
        <v>-2.0253065376416024E-4</v>
      </c>
      <c r="P130" s="167">
        <v>8.2939881277877686E-5</v>
      </c>
    </row>
    <row r="131" spans="1:16" x14ac:dyDescent="0.25">
      <c r="A131" s="161">
        <v>42193</v>
      </c>
      <c r="B131" s="162">
        <v>10</v>
      </c>
      <c r="C131" s="134">
        <v>2.9360501027760229E-2</v>
      </c>
      <c r="D131" s="163">
        <v>20</v>
      </c>
      <c r="E131" s="134">
        <f>LN(1+'[2]Tasas de interés simple 5 '!G131)</f>
        <v>2.9355937005589562E-2</v>
      </c>
      <c r="F131" s="164">
        <v>28</v>
      </c>
      <c r="G131" s="134">
        <v>2.9478133708221603E-2</v>
      </c>
      <c r="H131" s="164">
        <v>56</v>
      </c>
      <c r="I131" s="134">
        <v>3.005244444244113E-2</v>
      </c>
      <c r="J131" s="164">
        <v>84</v>
      </c>
      <c r="K131" s="114">
        <v>3.0626425533150183E-2</v>
      </c>
      <c r="L131" s="165">
        <v>-8.5885804499787055E-5</v>
      </c>
      <c r="M131" s="166">
        <f t="shared" si="1"/>
        <v>2.5029523686518479E-4</v>
      </c>
      <c r="N131" s="166">
        <v>3.4426192793169177E-4</v>
      </c>
      <c r="O131" s="166">
        <v>1.8822051582656485E-4</v>
      </c>
      <c r="P131" s="167">
        <v>3.2382485196557481E-5</v>
      </c>
    </row>
    <row r="132" spans="1:16" x14ac:dyDescent="0.25">
      <c r="A132" s="161">
        <v>42194</v>
      </c>
      <c r="B132" s="162">
        <v>10</v>
      </c>
      <c r="C132" s="134">
        <v>2.9309479901176671E-2</v>
      </c>
      <c r="D132" s="163">
        <v>20</v>
      </c>
      <c r="E132" s="134">
        <f>LN(1+'[2]Tasas de interés simple 5 '!G132)</f>
        <v>2.9464015656665603E-2</v>
      </c>
      <c r="F132" s="164">
        <v>28</v>
      </c>
      <c r="G132" s="134">
        <v>2.9631255927392425E-2</v>
      </c>
      <c r="H132" s="164">
        <v>56</v>
      </c>
      <c r="I132" s="134">
        <v>3.0108979884403919E-2</v>
      </c>
      <c r="J132" s="164">
        <v>84</v>
      </c>
      <c r="K132" s="114">
        <v>3.0586475730206165E-2</v>
      </c>
      <c r="L132" s="165">
        <v>-5.1021126583557924E-5</v>
      </c>
      <c r="M132" s="166">
        <f t="shared" si="1"/>
        <v>1.0807865107604134E-4</v>
      </c>
      <c r="N132" s="166">
        <v>1.5312221917082244E-4</v>
      </c>
      <c r="O132" s="166">
        <v>5.6535441962789201E-5</v>
      </c>
      <c r="P132" s="167">
        <v>-3.9949802944017759E-5</v>
      </c>
    </row>
    <row r="133" spans="1:16" x14ac:dyDescent="0.25">
      <c r="A133" s="161">
        <v>42195</v>
      </c>
      <c r="B133" s="162">
        <v>10</v>
      </c>
      <c r="C133" s="134">
        <v>2.9263192085654182E-2</v>
      </c>
      <c r="D133" s="163">
        <v>20</v>
      </c>
      <c r="E133" s="134">
        <f>LN(1+'[2]Tasas de interés simple 5 '!G133)</f>
        <v>2.9474199334962873E-2</v>
      </c>
      <c r="F133" s="164">
        <v>28</v>
      </c>
      <c r="G133" s="134">
        <v>2.9639366263860104E-2</v>
      </c>
      <c r="H133" s="164">
        <v>56</v>
      </c>
      <c r="I133" s="134">
        <v>3.0128915701525285E-2</v>
      </c>
      <c r="J133" s="164">
        <v>84</v>
      </c>
      <c r="K133" s="114">
        <v>3.061822559780112E-2</v>
      </c>
      <c r="L133" s="165">
        <v>-4.628781552248884E-5</v>
      </c>
      <c r="M133" s="166">
        <f t="shared" ref="M133:M196" si="2">E133-E132</f>
        <v>1.0183678297269461E-5</v>
      </c>
      <c r="N133" s="166">
        <v>8.1103364676787804E-6</v>
      </c>
      <c r="O133" s="166">
        <v>1.9935817121365801E-5</v>
      </c>
      <c r="P133" s="167">
        <v>3.1749867594955267E-5</v>
      </c>
    </row>
    <row r="134" spans="1:16" x14ac:dyDescent="0.25">
      <c r="A134" s="161">
        <v>42198</v>
      </c>
      <c r="B134" s="162">
        <v>10</v>
      </c>
      <c r="C134" s="134">
        <v>2.9562191007436088E-2</v>
      </c>
      <c r="D134" s="163">
        <v>20</v>
      </c>
      <c r="E134" s="134">
        <f>LN(1+'[2]Tasas de interés simple 5 '!G134)</f>
        <v>2.9565956289402808E-2</v>
      </c>
      <c r="F134" s="164">
        <v>28</v>
      </c>
      <c r="G134" s="134">
        <v>2.964301013069633E-2</v>
      </c>
      <c r="H134" s="164">
        <v>56</v>
      </c>
      <c r="I134" s="134">
        <v>3.0171684509494649E-2</v>
      </c>
      <c r="J134" s="164">
        <v>84</v>
      </c>
      <c r="K134" s="114">
        <v>3.07000795393725E-2</v>
      </c>
      <c r="L134" s="165">
        <v>2.9899892178190599E-4</v>
      </c>
      <c r="M134" s="166">
        <f t="shared" si="2"/>
        <v>9.1756954439935201E-5</v>
      </c>
      <c r="N134" s="166">
        <v>3.6438668362254178E-6</v>
      </c>
      <c r="O134" s="166">
        <v>4.2768807969363609E-5</v>
      </c>
      <c r="P134" s="167">
        <v>8.1853941571379679E-5</v>
      </c>
    </row>
    <row r="135" spans="1:16" x14ac:dyDescent="0.25">
      <c r="A135" s="161">
        <v>42199</v>
      </c>
      <c r="B135" s="162">
        <v>10</v>
      </c>
      <c r="C135" s="134">
        <v>2.9104607318941531E-2</v>
      </c>
      <c r="D135" s="163">
        <v>20</v>
      </c>
      <c r="E135" s="134">
        <f>LN(1+'[2]Tasas de interés simple 5 '!G135)</f>
        <v>2.9139450424713442E-2</v>
      </c>
      <c r="F135" s="164">
        <v>28</v>
      </c>
      <c r="G135" s="134">
        <v>2.928111320407522E-2</v>
      </c>
      <c r="H135" s="164">
        <v>56</v>
      </c>
      <c r="I135" s="134">
        <v>3.0015571692901265E-2</v>
      </c>
      <c r="J135" s="164">
        <v>84</v>
      </c>
      <c r="K135" s="114">
        <v>3.0749491148328728E-2</v>
      </c>
      <c r="L135" s="165">
        <v>-4.5758368849455749E-4</v>
      </c>
      <c r="M135" s="166">
        <f t="shared" si="2"/>
        <v>-4.2650586468936588E-4</v>
      </c>
      <c r="N135" s="166">
        <v>-3.6189692662111014E-4</v>
      </c>
      <c r="O135" s="166">
        <v>-1.5611281659338311E-4</v>
      </c>
      <c r="P135" s="167">
        <v>4.9411608956228398E-5</v>
      </c>
    </row>
    <row r="136" spans="1:16" x14ac:dyDescent="0.25">
      <c r="A136" s="161">
        <v>42200</v>
      </c>
      <c r="B136" s="162">
        <v>10</v>
      </c>
      <c r="C136" s="134">
        <v>2.9105834202377907E-2</v>
      </c>
      <c r="D136" s="163">
        <v>20</v>
      </c>
      <c r="E136" s="134">
        <f>LN(1+'[2]Tasas de interés simple 5 '!G136)</f>
        <v>2.9142040419957892E-2</v>
      </c>
      <c r="F136" s="164">
        <v>28</v>
      </c>
      <c r="G136" s="134">
        <v>2.9305048365904793E-2</v>
      </c>
      <c r="H136" s="164">
        <v>56</v>
      </c>
      <c r="I136" s="134">
        <v>3.0031639735088923E-2</v>
      </c>
      <c r="J136" s="164">
        <v>84</v>
      </c>
      <c r="K136" s="114">
        <v>3.0757703552546613E-2</v>
      </c>
      <c r="L136" s="165">
        <v>1.2268834363761416E-6</v>
      </c>
      <c r="M136" s="166">
        <f t="shared" si="2"/>
        <v>2.5899952444501106E-6</v>
      </c>
      <c r="N136" s="166">
        <v>2.3935161829573282E-5</v>
      </c>
      <c r="O136" s="166">
        <v>1.6068042187657172E-5</v>
      </c>
      <c r="P136" s="167">
        <v>8.2124042178853551E-6</v>
      </c>
    </row>
    <row r="137" spans="1:16" x14ac:dyDescent="0.25">
      <c r="A137" s="161">
        <v>42201</v>
      </c>
      <c r="B137" s="162">
        <v>10</v>
      </c>
      <c r="C137" s="134">
        <v>3.0768122498885324E-2</v>
      </c>
      <c r="D137" s="163">
        <v>20</v>
      </c>
      <c r="E137" s="134">
        <f>LN(1+'[2]Tasas de interés simple 5 '!G137)</f>
        <v>2.9955779890002684E-2</v>
      </c>
      <c r="F137" s="164">
        <v>28</v>
      </c>
      <c r="G137" s="134">
        <v>3.1307267929772634E-2</v>
      </c>
      <c r="H137" s="164">
        <v>56</v>
      </c>
      <c r="I137" s="134">
        <v>3.1108741241977794E-2</v>
      </c>
      <c r="J137" s="164">
        <v>84</v>
      </c>
      <c r="K137" s="114">
        <v>3.0910175133511002E-2</v>
      </c>
      <c r="L137" s="165">
        <v>1.6622882965074172E-3</v>
      </c>
      <c r="M137" s="166">
        <f t="shared" si="2"/>
        <v>8.1373947004479211E-4</v>
      </c>
      <c r="N137" s="166">
        <v>2.0022195638678408E-3</v>
      </c>
      <c r="O137" s="166">
        <v>1.0771015068888716E-3</v>
      </c>
      <c r="P137" s="167">
        <v>1.5247158096438895E-4</v>
      </c>
    </row>
    <row r="138" spans="1:16" x14ac:dyDescent="0.25">
      <c r="A138" s="161">
        <v>42202</v>
      </c>
      <c r="B138" s="162">
        <v>10</v>
      </c>
      <c r="C138" s="134">
        <v>2.9306912416904113E-2</v>
      </c>
      <c r="D138" s="163">
        <v>20</v>
      </c>
      <c r="E138" s="134">
        <f>LN(1+'[2]Tasas de interés simple 5 '!G138)</f>
        <v>2.9242801609118543E-2</v>
      </c>
      <c r="F138" s="164">
        <v>28</v>
      </c>
      <c r="G138" s="134">
        <v>2.922368892366977E-2</v>
      </c>
      <c r="H138" s="164">
        <v>56</v>
      </c>
      <c r="I138" s="134">
        <v>2.9944904609210149E-2</v>
      </c>
      <c r="J138" s="164">
        <v>84</v>
      </c>
      <c r="K138" s="114">
        <v>3.0665600517534426E-2</v>
      </c>
      <c r="L138" s="165">
        <v>-1.461210081981211E-3</v>
      </c>
      <c r="M138" s="166">
        <f t="shared" si="2"/>
        <v>-7.1297828088414186E-4</v>
      </c>
      <c r="N138" s="166">
        <v>-2.0835790061028633E-3</v>
      </c>
      <c r="O138" s="166">
        <v>-1.1638366327676453E-3</v>
      </c>
      <c r="P138" s="167">
        <v>-2.4457461597657618E-4</v>
      </c>
    </row>
    <row r="139" spans="1:16" x14ac:dyDescent="0.25">
      <c r="A139" s="161">
        <v>42205</v>
      </c>
      <c r="B139" s="162">
        <v>10</v>
      </c>
      <c r="C139" s="134">
        <v>2.9608865572567675E-2</v>
      </c>
      <c r="D139" s="163">
        <v>20</v>
      </c>
      <c r="E139" s="134">
        <f>LN(1+'[2]Tasas de interés simple 5 '!G139)</f>
        <v>2.9448738354428856E-2</v>
      </c>
      <c r="F139" s="164">
        <v>28</v>
      </c>
      <c r="G139" s="134">
        <v>2.9479021127231168E-2</v>
      </c>
      <c r="H139" s="164">
        <v>56</v>
      </c>
      <c r="I139" s="134">
        <v>3.0139157920341962E-2</v>
      </c>
      <c r="J139" s="164">
        <v>84</v>
      </c>
      <c r="K139" s="114">
        <v>3.0798859220336147E-2</v>
      </c>
      <c r="L139" s="165">
        <v>3.0195315566356254E-4</v>
      </c>
      <c r="M139" s="166">
        <f t="shared" si="2"/>
        <v>2.0593674531031378E-4</v>
      </c>
      <c r="N139" s="166">
        <v>2.5533220356139738E-4</v>
      </c>
      <c r="O139" s="166">
        <v>1.9425331113181316E-4</v>
      </c>
      <c r="P139" s="167">
        <v>1.3325870280172028E-4</v>
      </c>
    </row>
    <row r="140" spans="1:16" x14ac:dyDescent="0.25">
      <c r="A140" s="161">
        <v>42206</v>
      </c>
      <c r="B140" s="162">
        <v>10</v>
      </c>
      <c r="C140" s="134">
        <v>2.9942887341673975E-2</v>
      </c>
      <c r="D140" s="163">
        <v>20</v>
      </c>
      <c r="E140" s="134">
        <f>LN(1+'[2]Tasas de interés simple 5 '!G140)</f>
        <v>2.972254170399765E-2</v>
      </c>
      <c r="F140" s="164">
        <v>28</v>
      </c>
      <c r="G140" s="134">
        <v>2.9756748899389989E-2</v>
      </c>
      <c r="H140" s="164">
        <v>56</v>
      </c>
      <c r="I140" s="134">
        <v>3.031835698002755E-2</v>
      </c>
      <c r="J140" s="164">
        <v>84</v>
      </c>
      <c r="K140" s="114">
        <v>3.0879649834054619E-2</v>
      </c>
      <c r="L140" s="165">
        <v>3.340217691062998E-4</v>
      </c>
      <c r="M140" s="166">
        <f t="shared" si="2"/>
        <v>2.738033495687936E-4</v>
      </c>
      <c r="N140" s="166">
        <v>2.7772777215882144E-4</v>
      </c>
      <c r="O140" s="166">
        <v>1.7919905968558775E-4</v>
      </c>
      <c r="P140" s="167">
        <v>8.0790613718472598E-5</v>
      </c>
    </row>
    <row r="141" spans="1:16" x14ac:dyDescent="0.25">
      <c r="A141" s="161">
        <v>42207</v>
      </c>
      <c r="B141" s="162">
        <v>10</v>
      </c>
      <c r="C141" s="134">
        <v>2.9045719180629027E-2</v>
      </c>
      <c r="D141" s="163">
        <v>20</v>
      </c>
      <c r="E141" s="134">
        <f>LN(1+'[2]Tasas de interés simple 5 '!G141)</f>
        <v>2.9554653365623858E-2</v>
      </c>
      <c r="F141" s="164">
        <v>28</v>
      </c>
      <c r="G141" s="134">
        <v>2.9777963614597357E-2</v>
      </c>
      <c r="H141" s="164">
        <v>56</v>
      </c>
      <c r="I141" s="134">
        <v>3.0345022600783419E-2</v>
      </c>
      <c r="J141" s="164">
        <v>84</v>
      </c>
      <c r="K141" s="114">
        <v>3.0911760213305099E-2</v>
      </c>
      <c r="L141" s="165">
        <v>-8.9716816104494848E-4</v>
      </c>
      <c r="M141" s="166">
        <f t="shared" si="2"/>
        <v>-1.6788833837379225E-4</v>
      </c>
      <c r="N141" s="166">
        <v>2.121471520736759E-5</v>
      </c>
      <c r="O141" s="166">
        <v>2.6665620755868952E-5</v>
      </c>
      <c r="P141" s="167">
        <v>3.2110379250480103E-5</v>
      </c>
    </row>
    <row r="142" spans="1:16" x14ac:dyDescent="0.25">
      <c r="A142" s="161">
        <v>42208</v>
      </c>
      <c r="B142" s="162">
        <v>10</v>
      </c>
      <c r="C142" s="134">
        <v>2.9271916433551756E-2</v>
      </c>
      <c r="D142" s="163">
        <v>20</v>
      </c>
      <c r="E142" s="134">
        <f>LN(1+'[2]Tasas de interés simple 5 '!G142)</f>
        <v>2.9492613427596494E-2</v>
      </c>
      <c r="F142" s="164">
        <v>28</v>
      </c>
      <c r="G142" s="134">
        <v>2.9648510838966982E-2</v>
      </c>
      <c r="H142" s="164">
        <v>56</v>
      </c>
      <c r="I142" s="134">
        <v>3.0244730908474047E-2</v>
      </c>
      <c r="J142" s="164">
        <v>84</v>
      </c>
      <c r="K142" s="114">
        <v>3.0840595711416365E-2</v>
      </c>
      <c r="L142" s="165">
        <v>2.261972529227288E-4</v>
      </c>
      <c r="M142" s="166">
        <f t="shared" si="2"/>
        <v>-6.2039938027363961E-5</v>
      </c>
      <c r="N142" s="166">
        <v>-1.2945277563037455E-4</v>
      </c>
      <c r="O142" s="166">
        <v>-1.002916923093719E-4</v>
      </c>
      <c r="P142" s="167">
        <v>-7.1164501888733994E-5</v>
      </c>
    </row>
    <row r="143" spans="1:16" x14ac:dyDescent="0.25">
      <c r="A143" s="161">
        <v>42209</v>
      </c>
      <c r="B143" s="162">
        <v>10</v>
      </c>
      <c r="C143" s="134">
        <v>2.9445557592120506E-2</v>
      </c>
      <c r="D143" s="163">
        <v>20</v>
      </c>
      <c r="E143" s="134">
        <f>LN(1+'[2]Tasas de interés simple 5 '!G143)</f>
        <v>2.9643364760133815E-2</v>
      </c>
      <c r="F143" s="164">
        <v>28</v>
      </c>
      <c r="G143" s="134">
        <v>2.9800572211473548E-2</v>
      </c>
      <c r="H143" s="164">
        <v>56</v>
      </c>
      <c r="I143" s="134">
        <v>3.0325869197141461E-2</v>
      </c>
      <c r="J143" s="164">
        <v>84</v>
      </c>
      <c r="K143" s="114">
        <v>3.085089039075262E-2</v>
      </c>
      <c r="L143" s="165">
        <v>1.7364115856875056E-4</v>
      </c>
      <c r="M143" s="166">
        <f t="shared" si="2"/>
        <v>1.5075133253732165E-4</v>
      </c>
      <c r="N143" s="166">
        <v>1.5206137250656573E-4</v>
      </c>
      <c r="O143" s="166">
        <v>8.1138288667414321E-5</v>
      </c>
      <c r="P143" s="167">
        <v>1.0294679336254886E-5</v>
      </c>
    </row>
    <row r="144" spans="1:16" x14ac:dyDescent="0.25">
      <c r="A144" s="161">
        <v>42212</v>
      </c>
      <c r="B144" s="162">
        <v>10</v>
      </c>
      <c r="C144" s="134">
        <v>2.9893090388050929E-2</v>
      </c>
      <c r="D144" s="163">
        <v>20</v>
      </c>
      <c r="E144" s="134">
        <f>LN(1+'[2]Tasas de interés simple 5 '!G144)</f>
        <v>2.9725251452689991E-2</v>
      </c>
      <c r="F144" s="164">
        <v>28</v>
      </c>
      <c r="G144" s="134">
        <v>2.9743739832090648E-2</v>
      </c>
      <c r="H144" s="164">
        <v>56</v>
      </c>
      <c r="I144" s="134">
        <v>3.0342957494606835E-2</v>
      </c>
      <c r="J144" s="164">
        <v>84</v>
      </c>
      <c r="K144" s="114">
        <v>3.0941816310332774E-2</v>
      </c>
      <c r="L144" s="165">
        <v>4.4753279593042275E-4</v>
      </c>
      <c r="M144" s="166">
        <f t="shared" si="2"/>
        <v>8.1886692556175367E-5</v>
      </c>
      <c r="N144" s="166">
        <v>-5.6832379382899811E-5</v>
      </c>
      <c r="O144" s="166">
        <v>1.7088297465373686E-5</v>
      </c>
      <c r="P144" s="167">
        <v>9.0925919580153725E-5</v>
      </c>
    </row>
    <row r="145" spans="1:16" x14ac:dyDescent="0.25">
      <c r="A145" s="161">
        <v>42213</v>
      </c>
      <c r="B145" s="162">
        <v>10</v>
      </c>
      <c r="C145" s="134">
        <v>2.9304993777178028E-2</v>
      </c>
      <c r="D145" s="163">
        <v>20</v>
      </c>
      <c r="E145" s="134">
        <f>LN(1+'[2]Tasas de interés simple 5 '!G145)</f>
        <v>2.9562426683343239E-2</v>
      </c>
      <c r="F145" s="164">
        <v>28</v>
      </c>
      <c r="G145" s="134">
        <v>2.974398173523202E-2</v>
      </c>
      <c r="H145" s="164">
        <v>56</v>
      </c>
      <c r="I145" s="134">
        <v>3.0328074006137462E-2</v>
      </c>
      <c r="J145" s="164">
        <v>84</v>
      </c>
      <c r="K145" s="114">
        <v>3.0911825312406879E-2</v>
      </c>
      <c r="L145" s="165">
        <v>-5.8809661087290063E-4</v>
      </c>
      <c r="M145" s="166">
        <f t="shared" si="2"/>
        <v>-1.6282476934675189E-4</v>
      </c>
      <c r="N145" s="166">
        <v>2.4190314137223501E-7</v>
      </c>
      <c r="O145" s="166">
        <v>-1.4883488469372846E-5</v>
      </c>
      <c r="P145" s="167">
        <v>-2.9990997925895269E-5</v>
      </c>
    </row>
    <row r="146" spans="1:16" x14ac:dyDescent="0.25">
      <c r="A146" s="161">
        <v>42214</v>
      </c>
      <c r="B146" s="162">
        <v>10</v>
      </c>
      <c r="C146" s="134">
        <v>2.9696115975856752E-2</v>
      </c>
      <c r="D146" s="163">
        <v>20</v>
      </c>
      <c r="E146" s="134">
        <f>LN(1+'[2]Tasas de interés simple 5 '!G146)</f>
        <v>2.9417197209090282E-2</v>
      </c>
      <c r="F146" s="164">
        <v>28</v>
      </c>
      <c r="G146" s="134">
        <v>2.9545036081141632E-2</v>
      </c>
      <c r="H146" s="164">
        <v>56</v>
      </c>
      <c r="I146" s="134">
        <v>3.040153965687202E-2</v>
      </c>
      <c r="J146" s="164">
        <v>84</v>
      </c>
      <c r="K146" s="114">
        <v>3.1257310261974147E-2</v>
      </c>
      <c r="L146" s="165">
        <v>3.9112219867872347E-4</v>
      </c>
      <c r="M146" s="166">
        <f t="shared" si="2"/>
        <v>-1.4522947425295654E-4</v>
      </c>
      <c r="N146" s="166">
        <v>-1.9894565409038847E-4</v>
      </c>
      <c r="O146" s="166">
        <v>7.3465650734558241E-5</v>
      </c>
      <c r="P146" s="167">
        <v>3.4548494956726863E-4</v>
      </c>
    </row>
    <row r="147" spans="1:16" x14ac:dyDescent="0.25">
      <c r="A147" s="161">
        <v>42215</v>
      </c>
      <c r="B147" s="162">
        <v>10</v>
      </c>
      <c r="C147" s="134">
        <v>3.021043130914847E-2</v>
      </c>
      <c r="D147" s="163">
        <v>20</v>
      </c>
      <c r="E147" s="134">
        <f>LN(1+'[2]Tasas de interés simple 5 '!G147)</f>
        <v>2.9856119059733895E-2</v>
      </c>
      <c r="F147" s="164">
        <v>28</v>
      </c>
      <c r="G147" s="134">
        <v>3.0848696184136357E-2</v>
      </c>
      <c r="H147" s="164">
        <v>56</v>
      </c>
      <c r="I147" s="134">
        <v>3.1179912558848964E-2</v>
      </c>
      <c r="J147" s="164">
        <v>84</v>
      </c>
      <c r="K147" s="114">
        <v>3.1511019265597302E-2</v>
      </c>
      <c r="L147" s="165">
        <v>5.1431533329171844E-4</v>
      </c>
      <c r="M147" s="166">
        <f t="shared" si="2"/>
        <v>4.3892185064361294E-4</v>
      </c>
      <c r="N147" s="166">
        <v>1.3036601029947255E-3</v>
      </c>
      <c r="O147" s="166">
        <v>7.7837290197694392E-4</v>
      </c>
      <c r="P147" s="167">
        <v>2.5370900362315513E-4</v>
      </c>
    </row>
    <row r="148" spans="1:16" x14ac:dyDescent="0.25">
      <c r="A148" s="161">
        <v>42216</v>
      </c>
      <c r="B148" s="162">
        <v>10</v>
      </c>
      <c r="C148" s="134">
        <v>2.9917331315562814E-2</v>
      </c>
      <c r="D148" s="163">
        <v>20</v>
      </c>
      <c r="E148" s="134">
        <f>LN(1+'[2]Tasas de interés simple 5 '!G148)</f>
        <v>2.9776434644526652E-2</v>
      </c>
      <c r="F148" s="164">
        <v>28</v>
      </c>
      <c r="G148" s="134">
        <v>2.970980455563961E-2</v>
      </c>
      <c r="H148" s="164">
        <v>56</v>
      </c>
      <c r="I148" s="134">
        <v>3.0605651853272135E-2</v>
      </c>
      <c r="J148" s="164">
        <v>84</v>
      </c>
      <c r="K148" s="114">
        <v>3.1500697326782158E-2</v>
      </c>
      <c r="L148" s="165">
        <v>-2.9309999358565625E-4</v>
      </c>
      <c r="M148" s="166">
        <f t="shared" si="2"/>
        <v>-7.9684415207243592E-5</v>
      </c>
      <c r="N148" s="166">
        <v>-1.1388916284967472E-3</v>
      </c>
      <c r="O148" s="166">
        <v>-5.7426070557682965E-4</v>
      </c>
      <c r="P148" s="167">
        <v>-1.0321938815144316E-5</v>
      </c>
    </row>
    <row r="149" spans="1:16" x14ac:dyDescent="0.25">
      <c r="A149" s="161">
        <v>42219</v>
      </c>
      <c r="B149" s="162">
        <v>10</v>
      </c>
      <c r="C149" s="134">
        <v>2.9994080647381745E-2</v>
      </c>
      <c r="D149" s="163">
        <v>20</v>
      </c>
      <c r="E149" s="134">
        <f>LN(1+'[2]Tasas de interés simple 5 '!G149)</f>
        <v>2.9722785840665837E-2</v>
      </c>
      <c r="F149" s="164">
        <v>28</v>
      </c>
      <c r="G149" s="134">
        <v>2.9747935995867156E-2</v>
      </c>
      <c r="H149" s="164">
        <v>56</v>
      </c>
      <c r="I149" s="134">
        <v>3.0683256721898939E-2</v>
      </c>
      <c r="J149" s="164">
        <v>84</v>
      </c>
      <c r="K149" s="114">
        <v>3.1617703440483584E-2</v>
      </c>
      <c r="L149" s="165">
        <v>7.6749331818930927E-5</v>
      </c>
      <c r="M149" s="166">
        <f t="shared" si="2"/>
        <v>-5.3648803860814609E-5</v>
      </c>
      <c r="N149" s="166">
        <v>3.8131440227545665E-5</v>
      </c>
      <c r="O149" s="166">
        <v>7.760486862680438E-5</v>
      </c>
      <c r="P149" s="167">
        <v>1.1700611370142611E-4</v>
      </c>
    </row>
    <row r="150" spans="1:16" x14ac:dyDescent="0.25">
      <c r="A150" s="161">
        <v>42220</v>
      </c>
      <c r="B150" s="162">
        <v>10</v>
      </c>
      <c r="C150" s="134">
        <v>2.9502723881892109E-2</v>
      </c>
      <c r="D150" s="163">
        <v>20</v>
      </c>
      <c r="E150" s="134">
        <f>LN(1+'[2]Tasas de interés simple 5 '!G150)</f>
        <v>2.9656162903430056E-2</v>
      </c>
      <c r="F150" s="164">
        <v>28</v>
      </c>
      <c r="G150" s="134">
        <v>2.9863499228630273E-2</v>
      </c>
      <c r="H150" s="164">
        <v>56</v>
      </c>
      <c r="I150" s="134">
        <v>3.076635025439569E-2</v>
      </c>
      <c r="J150" s="164">
        <v>84</v>
      </c>
      <c r="K150" s="114">
        <v>3.1668386875417266E-2</v>
      </c>
      <c r="L150" s="165">
        <v>-4.9135676548963531E-4</v>
      </c>
      <c r="M150" s="166">
        <f t="shared" si="2"/>
        <v>-6.662293723578086E-5</v>
      </c>
      <c r="N150" s="166">
        <v>1.1556323276311689E-4</v>
      </c>
      <c r="O150" s="166">
        <v>8.3093532496750916E-5</v>
      </c>
      <c r="P150" s="167">
        <v>5.0683434933682103E-5</v>
      </c>
    </row>
    <row r="151" spans="1:16" x14ac:dyDescent="0.25">
      <c r="A151" s="161">
        <v>42221</v>
      </c>
      <c r="B151" s="162">
        <v>10</v>
      </c>
      <c r="C151" s="134">
        <v>2.9675803718380009E-2</v>
      </c>
      <c r="D151" s="163">
        <v>20</v>
      </c>
      <c r="E151" s="134">
        <f>LN(1+'[2]Tasas de interés simple 5 '!G151)</f>
        <v>2.98057893059205E-2</v>
      </c>
      <c r="F151" s="164">
        <v>28</v>
      </c>
      <c r="G151" s="134">
        <v>3.002372004048165E-2</v>
      </c>
      <c r="H151" s="164">
        <v>56</v>
      </c>
      <c r="I151" s="134">
        <v>3.0918932939210705E-2</v>
      </c>
      <c r="J151" s="164">
        <v>84</v>
      </c>
      <c r="K151" s="114">
        <v>3.1813345148539764E-2</v>
      </c>
      <c r="L151" s="165">
        <v>1.7307983648789937E-4</v>
      </c>
      <c r="M151" s="166">
        <f t="shared" si="2"/>
        <v>1.4962640249044368E-4</v>
      </c>
      <c r="N151" s="166">
        <v>1.602208118513769E-4</v>
      </c>
      <c r="O151" s="166">
        <v>1.5258268481501552E-4</v>
      </c>
      <c r="P151" s="167">
        <v>1.4495827312249743E-4</v>
      </c>
    </row>
    <row r="152" spans="1:16" x14ac:dyDescent="0.25">
      <c r="A152" s="161">
        <v>42222</v>
      </c>
      <c r="B152" s="162">
        <v>10</v>
      </c>
      <c r="C152" s="134">
        <v>3.0399102811792228E-2</v>
      </c>
      <c r="D152" s="163">
        <v>20</v>
      </c>
      <c r="E152" s="134">
        <f>LN(1+'[2]Tasas de interés simple 5 '!G152)</f>
        <v>3.0038902005771365E-2</v>
      </c>
      <c r="F152" s="164">
        <v>28</v>
      </c>
      <c r="G152" s="134">
        <v>3.1123010268883304E-2</v>
      </c>
      <c r="H152" s="164">
        <v>56</v>
      </c>
      <c r="I152" s="134">
        <v>3.1537487903592842E-2</v>
      </c>
      <c r="J152" s="164">
        <v>84</v>
      </c>
      <c r="K152" s="114">
        <v>3.1951793817764571E-2</v>
      </c>
      <c r="L152" s="165">
        <v>7.232990934122191E-4</v>
      </c>
      <c r="M152" s="166">
        <f t="shared" si="2"/>
        <v>2.3311269985086536E-4</v>
      </c>
      <c r="N152" s="166">
        <v>1.0992902284016545E-3</v>
      </c>
      <c r="O152" s="166">
        <v>6.1855496438213697E-4</v>
      </c>
      <c r="P152" s="167">
        <v>1.3844866922480686E-4</v>
      </c>
    </row>
    <row r="153" spans="1:16" x14ac:dyDescent="0.25">
      <c r="A153" s="161">
        <v>42223</v>
      </c>
      <c r="B153" s="162">
        <v>10</v>
      </c>
      <c r="C153" s="134">
        <v>2.982775673471711E-2</v>
      </c>
      <c r="D153" s="163">
        <v>20</v>
      </c>
      <c r="E153" s="134">
        <f>LN(1+'[2]Tasas de interés simple 5 '!G153)</f>
        <v>2.9803017004203153E-2</v>
      </c>
      <c r="F153" s="164">
        <v>28</v>
      </c>
      <c r="G153" s="134">
        <v>2.982215483197263E-2</v>
      </c>
      <c r="H153" s="164">
        <v>56</v>
      </c>
      <c r="I153" s="134">
        <v>3.0842383707766506E-2</v>
      </c>
      <c r="J153" s="164">
        <v>84</v>
      </c>
      <c r="K153" s="114">
        <v>3.1861572777351813E-2</v>
      </c>
      <c r="L153" s="165">
        <v>-5.7134607707511748E-4</v>
      </c>
      <c r="M153" s="166">
        <f t="shared" si="2"/>
        <v>-2.3588500156821249E-4</v>
      </c>
      <c r="N153" s="166">
        <v>-1.3008554369106744E-3</v>
      </c>
      <c r="O153" s="166">
        <v>-6.9510419582633626E-4</v>
      </c>
      <c r="P153" s="167">
        <v>-9.0221040412757914E-5</v>
      </c>
    </row>
    <row r="154" spans="1:16" x14ac:dyDescent="0.25">
      <c r="A154" s="161">
        <v>42226</v>
      </c>
      <c r="B154" s="162">
        <v>10</v>
      </c>
      <c r="C154" s="134">
        <v>3.0301068694472584E-2</v>
      </c>
      <c r="D154" s="163">
        <v>20</v>
      </c>
      <c r="E154" s="134">
        <f>LN(1+'[2]Tasas de interés simple 5 '!G154)</f>
        <v>3.0047522815072222E-2</v>
      </c>
      <c r="F154" s="164">
        <v>28</v>
      </c>
      <c r="G154" s="134">
        <v>3.0101527185053694E-2</v>
      </c>
      <c r="H154" s="164">
        <v>56</v>
      </c>
      <c r="I154" s="134">
        <v>3.11889362504367E-2</v>
      </c>
      <c r="J154" s="164">
        <v>84</v>
      </c>
      <c r="K154" s="114">
        <v>3.2275164141647682E-2</v>
      </c>
      <c r="L154" s="165">
        <v>4.7331195975547358E-4</v>
      </c>
      <c r="M154" s="166">
        <f t="shared" si="2"/>
        <v>2.4450581086906883E-4</v>
      </c>
      <c r="N154" s="166">
        <v>2.7937235308106434E-4</v>
      </c>
      <c r="O154" s="166">
        <v>3.4655254267019348E-4</v>
      </c>
      <c r="P154" s="167">
        <v>4.1359136429586912E-4</v>
      </c>
    </row>
    <row r="155" spans="1:16" x14ac:dyDescent="0.25">
      <c r="A155" s="161">
        <v>42227</v>
      </c>
      <c r="B155" s="162">
        <v>10</v>
      </c>
      <c r="C155" s="134">
        <v>3.0972701156082673E-2</v>
      </c>
      <c r="D155" s="163">
        <v>20</v>
      </c>
      <c r="E155" s="134">
        <f>LN(1+'[2]Tasas de interés simple 5 '!G155)</f>
        <v>2.9848897406121806E-2</v>
      </c>
      <c r="F155" s="164">
        <v>28</v>
      </c>
      <c r="G155" s="134">
        <v>2.9772723263880863E-2</v>
      </c>
      <c r="H155" s="164">
        <v>56</v>
      </c>
      <c r="I155" s="134">
        <v>3.1234258721554272E-2</v>
      </c>
      <c r="J155" s="164">
        <v>84</v>
      </c>
      <c r="K155" s="114">
        <v>3.269366121036392E-2</v>
      </c>
      <c r="L155" s="165">
        <v>6.7163246161008883E-4</v>
      </c>
      <c r="M155" s="166">
        <f t="shared" si="2"/>
        <v>-1.9862540895041608E-4</v>
      </c>
      <c r="N155" s="166">
        <v>-3.288039211728315E-4</v>
      </c>
      <c r="O155" s="166">
        <v>4.5322471117572455E-5</v>
      </c>
      <c r="P155" s="167">
        <v>4.1849706871623787E-4</v>
      </c>
    </row>
    <row r="156" spans="1:16" x14ac:dyDescent="0.25">
      <c r="A156" s="161">
        <v>42228</v>
      </c>
      <c r="B156" s="162">
        <v>10</v>
      </c>
      <c r="C156" s="134">
        <v>3.0065770798644798E-2</v>
      </c>
      <c r="D156" s="163">
        <v>20</v>
      </c>
      <c r="E156" s="134">
        <f>LN(1+'[2]Tasas de interés simple 5 '!G156)</f>
        <v>2.9550591851852173E-2</v>
      </c>
      <c r="F156" s="164">
        <v>28</v>
      </c>
      <c r="G156" s="134">
        <v>2.9777213432004242E-2</v>
      </c>
      <c r="H156" s="164">
        <v>56</v>
      </c>
      <c r="I156" s="134">
        <v>3.1314327595428133E-2</v>
      </c>
      <c r="J156" s="164">
        <v>84</v>
      </c>
      <c r="K156" s="114">
        <v>3.2849082664633988E-2</v>
      </c>
      <c r="L156" s="165">
        <v>-9.0693035743787467E-4</v>
      </c>
      <c r="M156" s="166">
        <f t="shared" si="2"/>
        <v>-2.9830555426963237E-4</v>
      </c>
      <c r="N156" s="166">
        <v>4.4901681233791568E-6</v>
      </c>
      <c r="O156" s="166">
        <v>8.0068873873861274E-5</v>
      </c>
      <c r="P156" s="167">
        <v>1.5542145427006882E-4</v>
      </c>
    </row>
    <row r="157" spans="1:16" x14ac:dyDescent="0.25">
      <c r="A157" s="161">
        <v>42229</v>
      </c>
      <c r="B157" s="162">
        <v>10</v>
      </c>
      <c r="C157" s="134">
        <v>2.9374147653482136E-2</v>
      </c>
      <c r="D157" s="163">
        <v>20</v>
      </c>
      <c r="E157" s="134">
        <f>LN(1+'[2]Tasas de interés simple 5 '!G157)</f>
        <v>2.9384746461850086E-2</v>
      </c>
      <c r="F157" s="164">
        <v>28</v>
      </c>
      <c r="G157" s="134">
        <v>3.0469831788270483E-2</v>
      </c>
      <c r="H157" s="164">
        <v>56</v>
      </c>
      <c r="I157" s="134">
        <v>3.1614700378924519E-2</v>
      </c>
      <c r="J157" s="164">
        <v>84</v>
      </c>
      <c r="K157" s="114">
        <v>3.2758259744237038E-2</v>
      </c>
      <c r="L157" s="165">
        <v>-6.9162314516266199E-4</v>
      </c>
      <c r="M157" s="166">
        <f t="shared" si="2"/>
        <v>-1.6584539000208745E-4</v>
      </c>
      <c r="N157" s="166">
        <v>6.9261835626624121E-4</v>
      </c>
      <c r="O157" s="166">
        <v>3.0037278349638596E-4</v>
      </c>
      <c r="P157" s="167">
        <v>-9.0822920396950446E-5</v>
      </c>
    </row>
    <row r="158" spans="1:16" x14ac:dyDescent="0.25">
      <c r="A158" s="161">
        <v>42230</v>
      </c>
      <c r="B158" s="162">
        <v>10</v>
      </c>
      <c r="C158" s="134">
        <v>2.9477109957845381E-2</v>
      </c>
      <c r="D158" s="163">
        <v>20</v>
      </c>
      <c r="E158" s="134">
        <f>LN(1+'[2]Tasas de interés simple 5 '!G158)</f>
        <v>2.9386332925952444E-2</v>
      </c>
      <c r="F158" s="164">
        <v>28</v>
      </c>
      <c r="G158" s="134">
        <v>2.9379116350195879E-2</v>
      </c>
      <c r="H158" s="164">
        <v>56</v>
      </c>
      <c r="I158" s="134">
        <v>3.0955132358716875E-2</v>
      </c>
      <c r="J158" s="164">
        <v>84</v>
      </c>
      <c r="K158" s="114">
        <v>3.2528668448657851E-2</v>
      </c>
      <c r="L158" s="165">
        <v>1.0296230436324452E-4</v>
      </c>
      <c r="M158" s="166">
        <f t="shared" si="2"/>
        <v>1.5864641023585757E-6</v>
      </c>
      <c r="N158" s="166">
        <v>-1.0907154380746034E-3</v>
      </c>
      <c r="O158" s="166">
        <v>-6.5956802020764385E-4</v>
      </c>
      <c r="P158" s="167">
        <v>-2.2959129557918734E-4</v>
      </c>
    </row>
    <row r="159" spans="1:16" x14ac:dyDescent="0.25">
      <c r="A159" s="161">
        <v>42233</v>
      </c>
      <c r="B159" s="162">
        <v>10</v>
      </c>
      <c r="C159" s="134">
        <v>2.9569625737212484E-2</v>
      </c>
      <c r="D159" s="163">
        <v>20</v>
      </c>
      <c r="E159" s="134">
        <f>LN(1+'[2]Tasas de interés simple 5 '!G159)</f>
        <v>2.958165170611593E-2</v>
      </c>
      <c r="F159" s="164">
        <v>28</v>
      </c>
      <c r="G159" s="134">
        <v>2.9794513556382813E-2</v>
      </c>
      <c r="H159" s="164">
        <v>56</v>
      </c>
      <c r="I159" s="134">
        <v>3.1249663346110537E-2</v>
      </c>
      <c r="J159" s="164">
        <v>84</v>
      </c>
      <c r="K159" s="114">
        <v>3.2702698751301378E-2</v>
      </c>
      <c r="L159" s="165">
        <v>9.2515779367103451E-5</v>
      </c>
      <c r="M159" s="166">
        <f t="shared" si="2"/>
        <v>1.9531878016348578E-4</v>
      </c>
      <c r="N159" s="166">
        <v>4.1539720618693349E-4</v>
      </c>
      <c r="O159" s="166">
        <v>2.9453098739366107E-4</v>
      </c>
      <c r="P159" s="167">
        <v>1.7403030264352692E-4</v>
      </c>
    </row>
    <row r="160" spans="1:16" x14ac:dyDescent="0.25">
      <c r="A160" s="161">
        <v>42234</v>
      </c>
      <c r="B160" s="162">
        <v>10</v>
      </c>
      <c r="C160" s="134">
        <v>2.9638055499862866E-2</v>
      </c>
      <c r="D160" s="163">
        <v>20</v>
      </c>
      <c r="E160" s="134">
        <f>LN(1+'[2]Tasas de interés simple 5 '!G160)</f>
        <v>2.9726107309701731E-2</v>
      </c>
      <c r="F160" s="164">
        <v>28</v>
      </c>
      <c r="G160" s="134">
        <v>3.0022429531739628E-2</v>
      </c>
      <c r="H160" s="164">
        <v>56</v>
      </c>
      <c r="I160" s="134">
        <v>3.1532570600549363E-2</v>
      </c>
      <c r="J160" s="164">
        <v>84</v>
      </c>
      <c r="K160" s="114">
        <v>3.304043458160303E-2</v>
      </c>
      <c r="L160" s="165">
        <v>6.8429762650382142E-5</v>
      </c>
      <c r="M160" s="166">
        <f t="shared" si="2"/>
        <v>1.4445560358580106E-4</v>
      </c>
      <c r="N160" s="166">
        <v>2.2791597535681482E-4</v>
      </c>
      <c r="O160" s="166">
        <v>2.8290725443882656E-4</v>
      </c>
      <c r="P160" s="167">
        <v>3.3773583030165255E-4</v>
      </c>
    </row>
    <row r="161" spans="1:16" x14ac:dyDescent="0.25">
      <c r="A161" s="161">
        <v>42235</v>
      </c>
      <c r="B161" s="162">
        <v>10</v>
      </c>
      <c r="C161" s="134">
        <v>2.9597901338468582E-2</v>
      </c>
      <c r="D161" s="163">
        <v>20</v>
      </c>
      <c r="E161" s="134">
        <f>LN(1+'[2]Tasas de interés simple 5 '!G161)</f>
        <v>2.964134298660458E-2</v>
      </c>
      <c r="F161" s="164">
        <v>28</v>
      </c>
      <c r="G161" s="134">
        <v>2.9964470756006278E-2</v>
      </c>
      <c r="H161" s="164">
        <v>56</v>
      </c>
      <c r="I161" s="134">
        <v>3.143054996770616E-2</v>
      </c>
      <c r="J161" s="164">
        <v>84</v>
      </c>
      <c r="K161" s="114">
        <v>3.2894482937327878E-2</v>
      </c>
      <c r="L161" s="165">
        <v>-4.0154161394283933E-5</v>
      </c>
      <c r="M161" s="166">
        <f t="shared" si="2"/>
        <v>-8.476432309715079E-5</v>
      </c>
      <c r="N161" s="166">
        <v>-5.7958775733349399E-5</v>
      </c>
      <c r="O161" s="166">
        <v>-1.0202063284320273E-4</v>
      </c>
      <c r="P161" s="167">
        <v>-1.4595164427515239E-4</v>
      </c>
    </row>
    <row r="162" spans="1:16" x14ac:dyDescent="0.25">
      <c r="A162" s="161">
        <v>42236</v>
      </c>
      <c r="B162" s="162">
        <v>10</v>
      </c>
      <c r="C162" s="134">
        <v>2.9700154710360423E-2</v>
      </c>
      <c r="D162" s="163">
        <v>20</v>
      </c>
      <c r="E162" s="134">
        <f>LN(1+'[2]Tasas de interés simple 5 '!G162)</f>
        <v>2.9317830743506419E-2</v>
      </c>
      <c r="F162" s="164">
        <v>28</v>
      </c>
      <c r="G162" s="134">
        <v>3.091704446136324E-2</v>
      </c>
      <c r="H162" s="164">
        <v>56</v>
      </c>
      <c r="I162" s="134">
        <v>3.1821493928804262E-2</v>
      </c>
      <c r="J162" s="164">
        <v>84</v>
      </c>
      <c r="K162" s="114">
        <v>3.2725126106547479E-2</v>
      </c>
      <c r="L162" s="165">
        <v>1.0225337189184031E-4</v>
      </c>
      <c r="M162" s="166">
        <f t="shared" si="2"/>
        <v>-3.2351224309816115E-4</v>
      </c>
      <c r="N162" s="166">
        <v>9.5257370535696204E-4</v>
      </c>
      <c r="O162" s="166">
        <v>3.9094396109810164E-4</v>
      </c>
      <c r="P162" s="167">
        <v>-1.6935683078039832E-4</v>
      </c>
    </row>
    <row r="163" spans="1:16" x14ac:dyDescent="0.25">
      <c r="A163" s="161">
        <v>42237</v>
      </c>
      <c r="B163" s="162">
        <v>10</v>
      </c>
      <c r="C163" s="134">
        <v>3.0152634849966536E-2</v>
      </c>
      <c r="D163" s="163">
        <v>20</v>
      </c>
      <c r="E163" s="134">
        <f>LN(1+'[2]Tasas de interés simple 5 '!G163)</f>
        <v>3.0488764017140648E-2</v>
      </c>
      <c r="F163" s="164">
        <v>28</v>
      </c>
      <c r="G163" s="134">
        <v>3.0761590698804048E-2</v>
      </c>
      <c r="H163" s="164">
        <v>56</v>
      </c>
      <c r="I163" s="134">
        <v>3.1813914213770965E-2</v>
      </c>
      <c r="J163" s="164">
        <v>84</v>
      </c>
      <c r="K163" s="114">
        <v>3.2865131507958105E-2</v>
      </c>
      <c r="L163" s="165">
        <v>4.5248013960611302E-4</v>
      </c>
      <c r="M163" s="166">
        <f t="shared" si="2"/>
        <v>1.1709332736342289E-3</v>
      </c>
      <c r="N163" s="166">
        <v>-1.5545376255919272E-4</v>
      </c>
      <c r="O163" s="166">
        <v>-7.5797150332970742E-6</v>
      </c>
      <c r="P163" s="167">
        <v>1.4000540141062556E-4</v>
      </c>
    </row>
    <row r="164" spans="1:16" x14ac:dyDescent="0.25">
      <c r="A164" s="161">
        <v>42240</v>
      </c>
      <c r="B164" s="162">
        <v>10</v>
      </c>
      <c r="C164" s="134">
        <v>2.9035431452996776E-2</v>
      </c>
      <c r="D164" s="163">
        <v>20</v>
      </c>
      <c r="E164" s="134">
        <f>LN(1+'[2]Tasas de interés simple 5 '!G164)</f>
        <v>2.8993411961584028E-2</v>
      </c>
      <c r="F164" s="164">
        <v>28</v>
      </c>
      <c r="G164" s="134">
        <v>2.9260253288192279E-2</v>
      </c>
      <c r="H164" s="164">
        <v>56</v>
      </c>
      <c r="I164" s="134">
        <v>3.1243551002133624E-2</v>
      </c>
      <c r="J164" s="164">
        <v>84</v>
      </c>
      <c r="K164" s="114">
        <v>3.3222923030771068E-2</v>
      </c>
      <c r="L164" s="165">
        <v>-1.1172033969697598E-3</v>
      </c>
      <c r="M164" s="166">
        <f t="shared" si="2"/>
        <v>-1.4953520555566202E-3</v>
      </c>
      <c r="N164" s="166">
        <v>-1.5013374106117687E-3</v>
      </c>
      <c r="O164" s="166">
        <v>-5.7036321163734041E-4</v>
      </c>
      <c r="P164" s="167">
        <v>3.5779152281296273E-4</v>
      </c>
    </row>
    <row r="165" spans="1:16" x14ac:dyDescent="0.25">
      <c r="A165" s="161">
        <v>42241</v>
      </c>
      <c r="B165" s="162">
        <v>10</v>
      </c>
      <c r="C165" s="134">
        <v>3.0000562550471219E-2</v>
      </c>
      <c r="D165" s="163">
        <v>20</v>
      </c>
      <c r="E165" s="134">
        <f>LN(1+'[2]Tasas de interés simple 5 '!G165)</f>
        <v>3.0491178564537206E-2</v>
      </c>
      <c r="F165" s="164">
        <v>28</v>
      </c>
      <c r="G165" s="134">
        <v>3.0894403225684219E-2</v>
      </c>
      <c r="H165" s="164">
        <v>56</v>
      </c>
      <c r="I165" s="134">
        <v>3.2327278538685993E-2</v>
      </c>
      <c r="J165" s="164">
        <v>84</v>
      </c>
      <c r="K165" s="114">
        <v>3.3758103657347528E-2</v>
      </c>
      <c r="L165" s="165">
        <v>9.6513109747444273E-4</v>
      </c>
      <c r="M165" s="166">
        <f t="shared" si="2"/>
        <v>1.497766602953178E-3</v>
      </c>
      <c r="N165" s="166">
        <v>1.6341499374919397E-3</v>
      </c>
      <c r="O165" s="166">
        <v>1.0837275365523681E-3</v>
      </c>
      <c r="P165" s="167">
        <v>5.3518062657646054E-4</v>
      </c>
    </row>
    <row r="166" spans="1:16" x14ac:dyDescent="0.25">
      <c r="A166" s="161">
        <v>42242</v>
      </c>
      <c r="B166" s="162">
        <v>10</v>
      </c>
      <c r="C166" s="134">
        <v>3.0098146367130322E-2</v>
      </c>
      <c r="D166" s="163">
        <v>20</v>
      </c>
      <c r="E166" s="134">
        <f>LN(1+'[2]Tasas de interés simple 5 '!G166)</f>
        <v>3.058931869606818E-2</v>
      </c>
      <c r="F166" s="164">
        <v>28</v>
      </c>
      <c r="G166" s="134">
        <v>3.0994938326739586E-2</v>
      </c>
      <c r="H166" s="164">
        <v>56</v>
      </c>
      <c r="I166" s="134">
        <v>3.2428289274847845E-2</v>
      </c>
      <c r="J166" s="164">
        <v>84</v>
      </c>
      <c r="K166" s="114">
        <v>3.3859588668262573E-2</v>
      </c>
      <c r="L166" s="165">
        <v>9.7583816659103234E-5</v>
      </c>
      <c r="M166" s="166">
        <f t="shared" si="2"/>
        <v>9.8140131530973646E-5</v>
      </c>
      <c r="N166" s="166">
        <v>1.0053510105536775E-4</v>
      </c>
      <c r="O166" s="166">
        <v>1.010107361618523E-4</v>
      </c>
      <c r="P166" s="167">
        <v>1.0148501091504503E-4</v>
      </c>
    </row>
    <row r="167" spans="1:16" x14ac:dyDescent="0.25">
      <c r="A167" s="161">
        <v>42243</v>
      </c>
      <c r="B167" s="162">
        <v>10</v>
      </c>
      <c r="C167" s="134">
        <v>2.9752909615081511E-2</v>
      </c>
      <c r="D167" s="163">
        <v>20</v>
      </c>
      <c r="E167" s="134">
        <f>LN(1+'[2]Tasas de interés simple 5 '!G167)</f>
        <v>3.0184178389896236E-2</v>
      </c>
      <c r="F167" s="164">
        <v>28</v>
      </c>
      <c r="G167" s="134">
        <v>3.0587387629282783E-2</v>
      </c>
      <c r="H167" s="164">
        <v>56</v>
      </c>
      <c r="I167" s="134">
        <v>3.1853877435840339E-2</v>
      </c>
      <c r="J167" s="164">
        <v>84</v>
      </c>
      <c r="K167" s="114">
        <v>3.3118765274629772E-2</v>
      </c>
      <c r="L167" s="165">
        <v>-3.4523675204881088E-4</v>
      </c>
      <c r="M167" s="166">
        <f t="shared" si="2"/>
        <v>-4.0514030617194371E-4</v>
      </c>
      <c r="N167" s="166">
        <v>-4.075506974568037E-4</v>
      </c>
      <c r="O167" s="166">
        <v>-5.744118390075062E-4</v>
      </c>
      <c r="P167" s="167">
        <v>-7.4082339363280153E-4</v>
      </c>
    </row>
    <row r="168" spans="1:16" x14ac:dyDescent="0.25">
      <c r="A168" s="161">
        <v>42244</v>
      </c>
      <c r="B168" s="162">
        <v>10</v>
      </c>
      <c r="C168" s="134">
        <v>3.0328560793108927E-2</v>
      </c>
      <c r="D168" s="163">
        <v>20</v>
      </c>
      <c r="E168" s="134">
        <f>LN(1+'[2]Tasas de interés simple 5 '!G168)</f>
        <v>3.032118407145399E-2</v>
      </c>
      <c r="F168" s="164">
        <v>28</v>
      </c>
      <c r="G168" s="134">
        <v>3.0365603057919098E-2</v>
      </c>
      <c r="H168" s="164">
        <v>56</v>
      </c>
      <c r="I168" s="134">
        <v>3.1752922139985366E-2</v>
      </c>
      <c r="J168" s="164">
        <v>84</v>
      </c>
      <c r="K168" s="114">
        <v>3.313831923391914E-2</v>
      </c>
      <c r="L168" s="165">
        <v>5.7565117802741567E-4</v>
      </c>
      <c r="M168" s="166">
        <f t="shared" si="2"/>
        <v>1.3700568155775375E-4</v>
      </c>
      <c r="N168" s="166">
        <v>-2.2178457136368471E-4</v>
      </c>
      <c r="O168" s="166">
        <v>-1.0095529585497226E-4</v>
      </c>
      <c r="P168" s="167">
        <v>1.9553959289368705E-5</v>
      </c>
    </row>
    <row r="169" spans="1:16" x14ac:dyDescent="0.25">
      <c r="A169" s="161">
        <v>42247</v>
      </c>
      <c r="B169" s="162">
        <v>10</v>
      </c>
      <c r="C169" s="134">
        <v>3.0070636196314924E-2</v>
      </c>
      <c r="D169" s="163">
        <v>20</v>
      </c>
      <c r="E169" s="134">
        <f>LN(1+'[2]Tasas de interés simple 5 '!G169)</f>
        <v>2.9560868512098562E-2</v>
      </c>
      <c r="F169" s="164">
        <v>28</v>
      </c>
      <c r="G169" s="134">
        <v>2.961085189633824E-2</v>
      </c>
      <c r="H169" s="164">
        <v>56</v>
      </c>
      <c r="I169" s="134">
        <v>3.1386790954050697E-2</v>
      </c>
      <c r="J169" s="164">
        <v>84</v>
      </c>
      <c r="K169" s="114">
        <v>3.3159581642712203E-2</v>
      </c>
      <c r="L169" s="165">
        <v>-2.5792459679400276E-4</v>
      </c>
      <c r="M169" s="166">
        <f t="shared" si="2"/>
        <v>-7.6031555935542755E-4</v>
      </c>
      <c r="N169" s="166">
        <v>-7.5475116158085775E-4</v>
      </c>
      <c r="O169" s="166">
        <v>-3.6613118593466915E-4</v>
      </c>
      <c r="P169" s="167">
        <v>2.1262408793062959E-5</v>
      </c>
    </row>
    <row r="170" spans="1:16" x14ac:dyDescent="0.25">
      <c r="A170" s="161">
        <v>42248</v>
      </c>
      <c r="B170" s="162">
        <v>10</v>
      </c>
      <c r="C170" s="134">
        <v>2.9955644936549501E-2</v>
      </c>
      <c r="D170" s="163">
        <v>20</v>
      </c>
      <c r="E170" s="134">
        <f>LN(1+'[2]Tasas de interés simple 5 '!G170)</f>
        <v>3.0396396639421491E-2</v>
      </c>
      <c r="F170" s="164">
        <v>28</v>
      </c>
      <c r="G170" s="134">
        <v>3.0744160914956704E-2</v>
      </c>
      <c r="H170" s="164">
        <v>56</v>
      </c>
      <c r="I170" s="134">
        <v>3.1950532007290068E-2</v>
      </c>
      <c r="J170" s="164">
        <v>84</v>
      </c>
      <c r="K170" s="114">
        <v>3.3155449521789435E-2</v>
      </c>
      <c r="L170" s="165">
        <v>-1.1499125976542277E-4</v>
      </c>
      <c r="M170" s="166">
        <f t="shared" si="2"/>
        <v>8.3552812732292855E-4</v>
      </c>
      <c r="N170" s="166">
        <v>1.1333090186184634E-3</v>
      </c>
      <c r="O170" s="166">
        <v>5.6374105323937079E-4</v>
      </c>
      <c r="P170" s="167">
        <v>-4.1321209227687672E-6</v>
      </c>
    </row>
    <row r="171" spans="1:16" x14ac:dyDescent="0.25">
      <c r="A171" s="161">
        <v>42249</v>
      </c>
      <c r="B171" s="162">
        <v>10</v>
      </c>
      <c r="C171" s="134">
        <v>3.0076852496355444E-2</v>
      </c>
      <c r="D171" s="163">
        <v>20</v>
      </c>
      <c r="E171" s="134">
        <f>LN(1+'[2]Tasas de interés simple 5 '!G171)</f>
        <v>3.0652149303572077E-2</v>
      </c>
      <c r="F171" s="164">
        <v>28</v>
      </c>
      <c r="G171" s="134">
        <v>3.0997835222550098E-2</v>
      </c>
      <c r="H171" s="164">
        <v>56</v>
      </c>
      <c r="I171" s="134">
        <v>3.207357482716533E-2</v>
      </c>
      <c r="J171" s="164">
        <v>84</v>
      </c>
      <c r="K171" s="114">
        <v>3.3148158459497437E-2</v>
      </c>
      <c r="L171" s="165">
        <v>1.2120755980594283E-4</v>
      </c>
      <c r="M171" s="166">
        <f t="shared" si="2"/>
        <v>2.5575266415058667E-4</v>
      </c>
      <c r="N171" s="166">
        <v>2.5367430759339407E-4</v>
      </c>
      <c r="O171" s="166">
        <v>1.2304281987526172E-4</v>
      </c>
      <c r="P171" s="167">
        <v>-7.2910622919974966E-6</v>
      </c>
    </row>
    <row r="172" spans="1:16" x14ac:dyDescent="0.25">
      <c r="A172" s="161">
        <v>42250</v>
      </c>
      <c r="B172" s="162">
        <v>10</v>
      </c>
      <c r="C172" s="134">
        <v>3.003228559986125E-2</v>
      </c>
      <c r="D172" s="163">
        <v>20</v>
      </c>
      <c r="E172" s="134">
        <f>LN(1+'[2]Tasas de interés simple 5 '!G172)</f>
        <v>3.0450342493562845E-2</v>
      </c>
      <c r="F172" s="164">
        <v>28</v>
      </c>
      <c r="G172" s="134">
        <v>3.0704999475382282E-2</v>
      </c>
      <c r="H172" s="164">
        <v>56</v>
      </c>
      <c r="I172" s="134">
        <v>3.1791808843641509E-2</v>
      </c>
      <c r="J172" s="164">
        <v>84</v>
      </c>
      <c r="K172" s="114">
        <v>3.287743833947819E-2</v>
      </c>
      <c r="L172" s="165">
        <v>-4.4566896494194208E-5</v>
      </c>
      <c r="M172" s="166">
        <f t="shared" si="2"/>
        <v>-2.0180681000923212E-4</v>
      </c>
      <c r="N172" s="166">
        <v>-2.9283574716781544E-4</v>
      </c>
      <c r="O172" s="166">
        <v>-2.8176598352382121E-4</v>
      </c>
      <c r="P172" s="167">
        <v>-2.7072012001924661E-4</v>
      </c>
    </row>
    <row r="173" spans="1:16" x14ac:dyDescent="0.25">
      <c r="A173" s="161">
        <v>42251</v>
      </c>
      <c r="B173" s="162">
        <v>10</v>
      </c>
      <c r="C173" s="134">
        <v>2.9942038729845261E-2</v>
      </c>
      <c r="D173" s="163">
        <v>20</v>
      </c>
      <c r="E173" s="134">
        <f>LN(1+'[2]Tasas de interés simple 5 '!G173)</f>
        <v>3.0367684865872231E-2</v>
      </c>
      <c r="F173" s="164">
        <v>28</v>
      </c>
      <c r="G173" s="134">
        <v>3.0703812517251874E-2</v>
      </c>
      <c r="H173" s="164">
        <v>56</v>
      </c>
      <c r="I173" s="134">
        <v>3.1775145231722604E-2</v>
      </c>
      <c r="J173" s="164">
        <v>84</v>
      </c>
      <c r="K173" s="114">
        <v>3.284533142060906E-2</v>
      </c>
      <c r="L173" s="165">
        <v>-9.0246870015988495E-5</v>
      </c>
      <c r="M173" s="166">
        <f t="shared" si="2"/>
        <v>-8.2657627690614632E-5</v>
      </c>
      <c r="N173" s="166">
        <v>-1.1869581304085886E-6</v>
      </c>
      <c r="O173" s="166">
        <v>-1.6663611918904531E-5</v>
      </c>
      <c r="P173" s="167">
        <v>-3.2106918869130585E-5</v>
      </c>
    </row>
    <row r="174" spans="1:16" x14ac:dyDescent="0.25">
      <c r="A174" s="161">
        <v>42254</v>
      </c>
      <c r="B174" s="162">
        <v>10</v>
      </c>
      <c r="C174" s="134">
        <v>2.9686109460557629E-2</v>
      </c>
      <c r="D174" s="163">
        <v>20</v>
      </c>
      <c r="E174" s="134">
        <f>LN(1+'[2]Tasas de interés simple 5 '!G174)</f>
        <v>3.0366626981874711E-2</v>
      </c>
      <c r="F174" s="164">
        <v>28</v>
      </c>
      <c r="G174" s="134">
        <v>3.079590479898018E-2</v>
      </c>
      <c r="H174" s="164">
        <v>56</v>
      </c>
      <c r="I174" s="134">
        <v>3.1895616380719659E-2</v>
      </c>
      <c r="J174" s="164">
        <v>84</v>
      </c>
      <c r="K174" s="114">
        <v>3.2994119925266997E-2</v>
      </c>
      <c r="L174" s="165">
        <v>-2.5592926928763235E-4</v>
      </c>
      <c r="M174" s="166">
        <f t="shared" si="2"/>
        <v>-1.0578839975197707E-6</v>
      </c>
      <c r="N174" s="166">
        <v>9.209228172830583E-5</v>
      </c>
      <c r="O174" s="166">
        <v>1.2047114899705474E-4</v>
      </c>
      <c r="P174" s="167">
        <v>1.4878850465793736E-4</v>
      </c>
    </row>
    <row r="175" spans="1:16" x14ac:dyDescent="0.25">
      <c r="A175" s="161">
        <v>42255</v>
      </c>
      <c r="B175" s="162">
        <v>10</v>
      </c>
      <c r="C175" s="134">
        <v>3.002551767305776E-2</v>
      </c>
      <c r="D175" s="163">
        <v>20</v>
      </c>
      <c r="E175" s="134">
        <f>LN(1+'[2]Tasas de interés simple 5 '!G175)</f>
        <v>3.0543835030969455E-2</v>
      </c>
      <c r="F175" s="164">
        <v>28</v>
      </c>
      <c r="G175" s="134">
        <v>3.0908967257775536E-2</v>
      </c>
      <c r="H175" s="164">
        <v>56</v>
      </c>
      <c r="I175" s="134">
        <v>3.2082415987738151E-2</v>
      </c>
      <c r="J175" s="164">
        <v>84</v>
      </c>
      <c r="K175" s="114">
        <v>3.3254489349545079E-2</v>
      </c>
      <c r="L175" s="165">
        <v>3.3940821250013145E-4</v>
      </c>
      <c r="M175" s="166">
        <f t="shared" si="2"/>
        <v>1.7720804909474377E-4</v>
      </c>
      <c r="N175" s="166">
        <v>1.1306245879535645E-4</v>
      </c>
      <c r="O175" s="166">
        <v>1.8679960701849241E-4</v>
      </c>
      <c r="P175" s="167">
        <v>2.603694242780813E-4</v>
      </c>
    </row>
    <row r="176" spans="1:16" x14ac:dyDescent="0.25">
      <c r="A176" s="161">
        <v>42256</v>
      </c>
      <c r="B176" s="162">
        <v>10</v>
      </c>
      <c r="C176" s="134">
        <v>2.9977112795736047E-2</v>
      </c>
      <c r="D176" s="163">
        <v>20</v>
      </c>
      <c r="E176" s="134">
        <f>LN(1+'[2]Tasas de interés simple 5 '!G176)</f>
        <v>3.0441697164737172E-2</v>
      </c>
      <c r="F176" s="164">
        <v>28</v>
      </c>
      <c r="G176" s="134">
        <v>3.0788408887218389E-2</v>
      </c>
      <c r="H176" s="164">
        <v>56</v>
      </c>
      <c r="I176" s="134">
        <v>3.1972054593907652E-2</v>
      </c>
      <c r="J176" s="164">
        <v>84</v>
      </c>
      <c r="K176" s="114">
        <v>3.3154300939622593E-2</v>
      </c>
      <c r="L176" s="165">
        <v>-4.8404877321713696E-5</v>
      </c>
      <c r="M176" s="166">
        <f t="shared" si="2"/>
        <v>-1.0213786623228249E-4</v>
      </c>
      <c r="N176" s="166">
        <v>-1.2055837055714724E-4</v>
      </c>
      <c r="O176" s="166">
        <v>-1.1036139383049925E-4</v>
      </c>
      <c r="P176" s="167">
        <v>-1.001884099224859E-4</v>
      </c>
    </row>
    <row r="177" spans="1:16" x14ac:dyDescent="0.25">
      <c r="A177" s="161">
        <v>42257</v>
      </c>
      <c r="B177" s="162">
        <v>10</v>
      </c>
      <c r="C177" s="134">
        <v>2.9919940906621156E-2</v>
      </c>
      <c r="D177" s="163">
        <v>20</v>
      </c>
      <c r="E177" s="134">
        <f>LN(1+'[2]Tasas de interés simple 5 '!G177)</f>
        <v>3.0321053186287361E-2</v>
      </c>
      <c r="F177" s="164">
        <v>28</v>
      </c>
      <c r="G177" s="134">
        <v>3.0664974673188568E-2</v>
      </c>
      <c r="H177" s="164">
        <v>56</v>
      </c>
      <c r="I177" s="134">
        <v>3.1810825481869996E-2</v>
      </c>
      <c r="J177" s="164">
        <v>84</v>
      </c>
      <c r="K177" s="114">
        <v>3.2955364819083198E-2</v>
      </c>
      <c r="L177" s="165">
        <v>-5.7171889114891045E-5</v>
      </c>
      <c r="M177" s="166">
        <f t="shared" si="2"/>
        <v>-1.206439784498109E-4</v>
      </c>
      <c r="N177" s="166">
        <v>-1.234342140298203E-4</v>
      </c>
      <c r="O177" s="166">
        <v>-1.6122911203765578E-4</v>
      </c>
      <c r="P177" s="167">
        <v>-1.9893612053939469E-4</v>
      </c>
    </row>
    <row r="178" spans="1:16" x14ac:dyDescent="0.25">
      <c r="A178" s="161">
        <v>42258</v>
      </c>
      <c r="B178" s="162">
        <v>10</v>
      </c>
      <c r="C178" s="134">
        <v>3.0185929305320321E-2</v>
      </c>
      <c r="D178" s="163">
        <v>20</v>
      </c>
      <c r="E178" s="134">
        <f>LN(1+'[2]Tasas de interés simple 5 '!G178)</f>
        <v>3.0559027390997445E-2</v>
      </c>
      <c r="F178" s="164">
        <v>28</v>
      </c>
      <c r="G178" s="134">
        <v>3.0857051307374692E-2</v>
      </c>
      <c r="H178" s="164">
        <v>56</v>
      </c>
      <c r="I178" s="134">
        <v>3.1890763336954495E-2</v>
      </c>
      <c r="J178" s="164">
        <v>84</v>
      </c>
      <c r="K178" s="114">
        <v>3.2923407909322598E-2</v>
      </c>
      <c r="L178" s="165">
        <v>2.6598839869916568E-4</v>
      </c>
      <c r="M178" s="166">
        <f t="shared" si="2"/>
        <v>2.3797420471008413E-4</v>
      </c>
      <c r="N178" s="166">
        <v>1.9207663418612311E-4</v>
      </c>
      <c r="O178" s="166">
        <v>7.993785508449841E-5</v>
      </c>
      <c r="P178" s="167">
        <v>-3.1956909760599839E-5</v>
      </c>
    </row>
    <row r="179" spans="1:16" x14ac:dyDescent="0.25">
      <c r="A179" s="161">
        <v>42261</v>
      </c>
      <c r="B179" s="162">
        <v>10</v>
      </c>
      <c r="C179" s="134">
        <v>3.0469937053233545E-2</v>
      </c>
      <c r="D179" s="163">
        <v>20</v>
      </c>
      <c r="E179" s="134">
        <f>LN(1+'[2]Tasas de interés simple 5 '!G179)</f>
        <v>3.1050572915438113E-2</v>
      </c>
      <c r="F179" s="164">
        <v>28</v>
      </c>
      <c r="G179" s="134">
        <v>3.1397536992040599E-2</v>
      </c>
      <c r="H179" s="164">
        <v>56</v>
      </c>
      <c r="I179" s="134">
        <v>3.2200796846683928E-2</v>
      </c>
      <c r="J179" s="164">
        <v>84</v>
      </c>
      <c r="K179" s="114">
        <v>3.3003411992766817E-2</v>
      </c>
      <c r="L179" s="165">
        <v>2.8400774791322372E-4</v>
      </c>
      <c r="M179" s="166">
        <f t="shared" si="2"/>
        <v>4.9154552444066746E-4</v>
      </c>
      <c r="N179" s="166">
        <v>5.4048568466590757E-4</v>
      </c>
      <c r="O179" s="166">
        <v>3.100335097294335E-4</v>
      </c>
      <c r="P179" s="167">
        <v>8.0004083444218388E-5</v>
      </c>
    </row>
    <row r="180" spans="1:16" x14ac:dyDescent="0.25">
      <c r="A180" s="161">
        <v>42262</v>
      </c>
      <c r="B180" s="162">
        <v>10</v>
      </c>
      <c r="C180" s="134">
        <v>3.0065549816240274E-2</v>
      </c>
      <c r="D180" s="163">
        <v>20</v>
      </c>
      <c r="E180" s="134">
        <f>LN(1+'[2]Tasas de interés simple 5 '!G180)</f>
        <v>3.0843797552285085E-2</v>
      </c>
      <c r="F180" s="164">
        <v>28</v>
      </c>
      <c r="G180" s="134">
        <v>3.1227106565203593E-2</v>
      </c>
      <c r="H180" s="164">
        <v>56</v>
      </c>
      <c r="I180" s="134">
        <v>3.2066426672864974E-2</v>
      </c>
      <c r="J180" s="164">
        <v>84</v>
      </c>
      <c r="K180" s="114">
        <v>3.2905042913011891E-2</v>
      </c>
      <c r="L180" s="165">
        <v>-4.0438723699327134E-4</v>
      </c>
      <c r="M180" s="166">
        <f t="shared" si="2"/>
        <v>-2.067753631530278E-4</v>
      </c>
      <c r="N180" s="166">
        <v>-1.7043042683700591E-4</v>
      </c>
      <c r="O180" s="166">
        <v>-1.34370173818954E-4</v>
      </c>
      <c r="P180" s="167">
        <v>-9.8369079754925814E-5</v>
      </c>
    </row>
    <row r="181" spans="1:16" x14ac:dyDescent="0.25">
      <c r="A181" s="161">
        <v>42264</v>
      </c>
      <c r="B181" s="162">
        <v>10</v>
      </c>
      <c r="C181" s="134">
        <v>2.9432723096491992E-2</v>
      </c>
      <c r="D181" s="163">
        <v>20</v>
      </c>
      <c r="E181" s="134">
        <f>LN(1+'[2]Tasas de interés simple 5 '!G181)</f>
        <v>3.0155472813854986E-2</v>
      </c>
      <c r="F181" s="164">
        <v>28</v>
      </c>
      <c r="G181" s="134">
        <v>2.9897559419958589E-2</v>
      </c>
      <c r="H181" s="164">
        <v>56</v>
      </c>
      <c r="I181" s="134">
        <v>3.1053328354391729E-2</v>
      </c>
      <c r="J181" s="164">
        <v>84</v>
      </c>
      <c r="K181" s="114">
        <v>3.220776302894305E-2</v>
      </c>
      <c r="L181" s="165">
        <v>-6.3282671974828134E-4</v>
      </c>
      <c r="M181" s="166">
        <f t="shared" si="2"/>
        <v>-6.8832473843009889E-4</v>
      </c>
      <c r="N181" s="166">
        <v>-1.3295471452450039E-3</v>
      </c>
      <c r="O181" s="166">
        <v>-1.0130983184732448E-3</v>
      </c>
      <c r="P181" s="167">
        <v>-6.97279884068841E-4</v>
      </c>
    </row>
    <row r="182" spans="1:16" x14ac:dyDescent="0.25">
      <c r="A182" s="161">
        <v>42265</v>
      </c>
      <c r="B182" s="162">
        <v>10</v>
      </c>
      <c r="C182" s="134">
        <v>2.9739947148228786E-2</v>
      </c>
      <c r="D182" s="163">
        <v>20</v>
      </c>
      <c r="E182" s="134">
        <f>LN(1+'[2]Tasas de interés simple 5 '!G182)</f>
        <v>3.0480203610442198E-2</v>
      </c>
      <c r="F182" s="164">
        <v>28</v>
      </c>
      <c r="G182" s="134">
        <v>3.1019210284025822E-2</v>
      </c>
      <c r="H182" s="164">
        <v>56</v>
      </c>
      <c r="I182" s="134">
        <v>3.1611312830999862E-2</v>
      </c>
      <c r="J182" s="164">
        <v>84</v>
      </c>
      <c r="K182" s="114">
        <v>3.2203064999997436E-2</v>
      </c>
      <c r="L182" s="165">
        <v>3.0722405173679371E-4</v>
      </c>
      <c r="M182" s="166">
        <f t="shared" si="2"/>
        <v>3.2473079658721163E-4</v>
      </c>
      <c r="N182" s="166">
        <v>1.1216508640672328E-3</v>
      </c>
      <c r="O182" s="166">
        <v>5.5798447660813238E-4</v>
      </c>
      <c r="P182" s="167">
        <v>-4.6980289456141633E-6</v>
      </c>
    </row>
    <row r="183" spans="1:16" x14ac:dyDescent="0.25">
      <c r="A183" s="161">
        <v>42268</v>
      </c>
      <c r="B183" s="162">
        <v>10</v>
      </c>
      <c r="C183" s="134">
        <v>2.9046380135742303E-2</v>
      </c>
      <c r="D183" s="163">
        <v>20</v>
      </c>
      <c r="E183" s="134">
        <f>LN(1+'[2]Tasas de interés simple 5 '!G183)</f>
        <v>3.0095278405336472E-2</v>
      </c>
      <c r="F183" s="164">
        <v>28</v>
      </c>
      <c r="G183" s="134">
        <v>3.0606989486632808E-2</v>
      </c>
      <c r="H183" s="164">
        <v>56</v>
      </c>
      <c r="I183" s="134">
        <v>3.1253967656936381E-2</v>
      </c>
      <c r="J183" s="164">
        <v>84</v>
      </c>
      <c r="K183" s="114">
        <v>3.1900527517110262E-2</v>
      </c>
      <c r="L183" s="165">
        <v>-6.9356701248648317E-4</v>
      </c>
      <c r="M183" s="166">
        <f t="shared" si="2"/>
        <v>-3.8492520510572531E-4</v>
      </c>
      <c r="N183" s="166">
        <v>-4.1222079739301407E-4</v>
      </c>
      <c r="O183" s="166">
        <v>-3.5734517406348087E-4</v>
      </c>
      <c r="P183" s="167">
        <v>-3.0253748288717325E-4</v>
      </c>
    </row>
    <row r="184" spans="1:16" x14ac:dyDescent="0.25">
      <c r="A184" s="161">
        <v>42269</v>
      </c>
      <c r="B184" s="162">
        <v>10</v>
      </c>
      <c r="C184" s="134">
        <v>2.9112101426454519E-2</v>
      </c>
      <c r="D184" s="163">
        <v>20</v>
      </c>
      <c r="E184" s="134">
        <f>LN(1+'[2]Tasas de interés simple 5 '!G184)</f>
        <v>2.9155270701251072E-2</v>
      </c>
      <c r="F184" s="164">
        <v>28</v>
      </c>
      <c r="G184" s="134">
        <v>2.9342091136177084E-2</v>
      </c>
      <c r="H184" s="164">
        <v>56</v>
      </c>
      <c r="I184" s="134">
        <v>3.0315204954937183E-2</v>
      </c>
      <c r="J184" s="164">
        <v>84</v>
      </c>
      <c r="K184" s="114">
        <v>3.1287372743713293E-2</v>
      </c>
      <c r="L184" s="165">
        <v>6.5721290712215941E-5</v>
      </c>
      <c r="M184" s="166">
        <f t="shared" si="2"/>
        <v>-9.4000770408540074E-4</v>
      </c>
      <c r="N184" s="166">
        <v>-1.2648983504557239E-3</v>
      </c>
      <c r="O184" s="166">
        <v>-9.3876270199919759E-4</v>
      </c>
      <c r="P184" s="167">
        <v>-6.1315477339696917E-4</v>
      </c>
    </row>
    <row r="185" spans="1:16" x14ac:dyDescent="0.25">
      <c r="A185" s="161">
        <v>42270</v>
      </c>
      <c r="B185" s="162">
        <v>10</v>
      </c>
      <c r="C185" s="134">
        <v>2.9158901209953673E-2</v>
      </c>
      <c r="D185" s="163">
        <v>20</v>
      </c>
      <c r="E185" s="134">
        <f>LN(1+'[2]Tasas de interés simple 5 '!G185)</f>
        <v>2.9469855613695872E-2</v>
      </c>
      <c r="F185" s="164">
        <v>28</v>
      </c>
      <c r="G185" s="134">
        <v>2.9692830707317226E-2</v>
      </c>
      <c r="H185" s="164">
        <v>56</v>
      </c>
      <c r="I185" s="134">
        <v>3.0442869498863399E-2</v>
      </c>
      <c r="J185" s="164">
        <v>84</v>
      </c>
      <c r="K185" s="114">
        <v>3.1192346153818669E-2</v>
      </c>
      <c r="L185" s="165">
        <v>4.679978349915459E-5</v>
      </c>
      <c r="M185" s="166">
        <f t="shared" si="2"/>
        <v>3.1458491244479997E-4</v>
      </c>
      <c r="N185" s="166">
        <v>3.5073957114014134E-4</v>
      </c>
      <c r="O185" s="166">
        <v>1.2766454392621612E-4</v>
      </c>
      <c r="P185" s="167">
        <v>-9.5026589894624258E-5</v>
      </c>
    </row>
    <row r="186" spans="1:16" x14ac:dyDescent="0.25">
      <c r="A186" s="161">
        <v>42271</v>
      </c>
      <c r="B186" s="162">
        <v>10</v>
      </c>
      <c r="C186" s="134">
        <v>2.9393523211549675E-2</v>
      </c>
      <c r="D186" s="163">
        <v>20</v>
      </c>
      <c r="E186" s="134">
        <f>LN(1+'[2]Tasas de interés simple 5 '!G186)</f>
        <v>2.9641404727024447E-2</v>
      </c>
      <c r="F186" s="164">
        <v>28</v>
      </c>
      <c r="G186" s="134">
        <v>2.9815137346059235E-2</v>
      </c>
      <c r="H186" s="164">
        <v>56</v>
      </c>
      <c r="I186" s="134">
        <v>3.0483338587995578E-2</v>
      </c>
      <c r="J186" s="164">
        <v>84</v>
      </c>
      <c r="K186" s="114">
        <v>3.1151093635163503E-2</v>
      </c>
      <c r="L186" s="165">
        <v>2.3462200159600141E-4</v>
      </c>
      <c r="M186" s="166">
        <f t="shared" si="2"/>
        <v>1.715491133285757E-4</v>
      </c>
      <c r="N186" s="166">
        <v>1.2230663874200978E-4</v>
      </c>
      <c r="O186" s="166">
        <v>4.0469089132178643E-5</v>
      </c>
      <c r="P186" s="167">
        <v>-4.1252518655165993E-5</v>
      </c>
    </row>
    <row r="187" spans="1:16" x14ac:dyDescent="0.25">
      <c r="A187" s="161">
        <v>42272</v>
      </c>
      <c r="B187" s="162">
        <v>10</v>
      </c>
      <c r="C187" s="134">
        <v>2.9943427666240696E-2</v>
      </c>
      <c r="D187" s="163">
        <v>20</v>
      </c>
      <c r="E187" s="134">
        <f>LN(1+'[2]Tasas de interés simple 5 '!G187)</f>
        <v>2.9831533904239382E-2</v>
      </c>
      <c r="F187" s="164">
        <v>28</v>
      </c>
      <c r="G187" s="134">
        <v>2.9776309021352424E-2</v>
      </c>
      <c r="H187" s="164">
        <v>56</v>
      </c>
      <c r="I187" s="134">
        <v>3.0423121936807587E-2</v>
      </c>
      <c r="J187" s="164">
        <v>84</v>
      </c>
      <c r="K187" s="114">
        <v>3.1069516755731039E-2</v>
      </c>
      <c r="L187" s="165">
        <v>5.4990445469102131E-4</v>
      </c>
      <c r="M187" s="166">
        <f t="shared" si="2"/>
        <v>1.9012917721493439E-4</v>
      </c>
      <c r="N187" s="166">
        <v>-3.8828324706811218E-5</v>
      </c>
      <c r="O187" s="166">
        <v>-6.0216651187990772E-5</v>
      </c>
      <c r="P187" s="167">
        <v>-8.1576879432464222E-5</v>
      </c>
    </row>
    <row r="188" spans="1:16" x14ac:dyDescent="0.25">
      <c r="A188" s="161">
        <v>42275</v>
      </c>
      <c r="B188" s="162">
        <v>10</v>
      </c>
      <c r="C188" s="134">
        <v>2.930271668955867E-2</v>
      </c>
      <c r="D188" s="163">
        <v>20</v>
      </c>
      <c r="E188" s="134">
        <f>LN(1+'[2]Tasas de interés simple 5 '!G188)</f>
        <v>2.9557620729660252E-2</v>
      </c>
      <c r="F188" s="164">
        <v>28</v>
      </c>
      <c r="G188" s="134">
        <v>2.9746424183290467E-2</v>
      </c>
      <c r="H188" s="164">
        <v>56</v>
      </c>
      <c r="I188" s="134">
        <v>3.0354233221135032E-2</v>
      </c>
      <c r="J188" s="164">
        <v>84</v>
      </c>
      <c r="K188" s="114">
        <v>3.0961673051549368E-2</v>
      </c>
      <c r="L188" s="165">
        <v>-6.4071097668202612E-4</v>
      </c>
      <c r="M188" s="166">
        <f t="shared" si="2"/>
        <v>-2.7391317457912956E-4</v>
      </c>
      <c r="N188" s="166">
        <v>-2.9884838061957492E-5</v>
      </c>
      <c r="O188" s="166">
        <v>-6.8888715672555528E-5</v>
      </c>
      <c r="P188" s="167">
        <v>-1.0784370418167114E-4</v>
      </c>
    </row>
    <row r="189" spans="1:16" x14ac:dyDescent="0.25">
      <c r="A189" s="161">
        <v>42276</v>
      </c>
      <c r="B189" s="162">
        <v>10</v>
      </c>
      <c r="C189" s="134">
        <v>2.9304993777178028E-2</v>
      </c>
      <c r="D189" s="163">
        <v>20</v>
      </c>
      <c r="E189" s="134">
        <f>LN(1+'[2]Tasas de interés simple 5 '!G189)</f>
        <v>2.9562426683343239E-2</v>
      </c>
      <c r="F189" s="164">
        <v>28</v>
      </c>
      <c r="G189" s="134">
        <v>2.9748793592568486E-2</v>
      </c>
      <c r="H189" s="164">
        <v>56</v>
      </c>
      <c r="I189" s="134">
        <v>3.0359813292888633E-2</v>
      </c>
      <c r="J189" s="164">
        <v>84</v>
      </c>
      <c r="K189" s="114">
        <v>3.0970459876104684E-2</v>
      </c>
      <c r="L189" s="165">
        <v>2.2770876193581313E-6</v>
      </c>
      <c r="M189" s="166">
        <f t="shared" si="2"/>
        <v>4.8059536829868355E-6</v>
      </c>
      <c r="N189" s="166">
        <v>2.3694092780197906E-6</v>
      </c>
      <c r="O189" s="166">
        <v>5.5800717536011457E-6</v>
      </c>
      <c r="P189" s="167">
        <v>8.7868245553165969E-6</v>
      </c>
    </row>
    <row r="190" spans="1:16" x14ac:dyDescent="0.25">
      <c r="A190" s="161">
        <v>42277</v>
      </c>
      <c r="B190" s="162">
        <v>10</v>
      </c>
      <c r="C190" s="134">
        <v>2.8712705151290378E-2</v>
      </c>
      <c r="D190" s="163">
        <v>20</v>
      </c>
      <c r="E190" s="134">
        <f>LN(1+'[2]Tasas de interés simple 5 '!G190)</f>
        <v>2.885185153235835E-2</v>
      </c>
      <c r="F190" s="164">
        <v>28</v>
      </c>
      <c r="G190" s="134">
        <v>2.9064661681370701E-2</v>
      </c>
      <c r="H190" s="164">
        <v>56</v>
      </c>
      <c r="I190" s="134">
        <v>2.992746443601605E-2</v>
      </c>
      <c r="J190" s="164">
        <v>84</v>
      </c>
      <c r="K190" s="114">
        <v>3.0789523403763255E-2</v>
      </c>
      <c r="L190" s="165">
        <v>-5.9228862588765058E-4</v>
      </c>
      <c r="M190" s="166">
        <f t="shared" si="2"/>
        <v>-7.1057515098488927E-4</v>
      </c>
      <c r="N190" s="166">
        <v>-6.8413191119778491E-4</v>
      </c>
      <c r="O190" s="166">
        <v>-4.3234885687258237E-4</v>
      </c>
      <c r="P190" s="167">
        <v>-1.8093647234142946E-4</v>
      </c>
    </row>
    <row r="191" spans="1:16" x14ac:dyDescent="0.25">
      <c r="A191" s="161">
        <v>42278</v>
      </c>
      <c r="B191" s="162">
        <v>10</v>
      </c>
      <c r="C191" s="134">
        <v>3.187833012034795E-2</v>
      </c>
      <c r="D191" s="163">
        <v>20</v>
      </c>
      <c r="E191" s="134">
        <f>LN(1+'[2]Tasas de interés simple 5 '!G191)</f>
        <v>3.068501212966155E-2</v>
      </c>
      <c r="F191" s="164">
        <v>28</v>
      </c>
      <c r="G191" s="134">
        <v>3.229788829465266E-2</v>
      </c>
      <c r="H191" s="164">
        <v>56</v>
      </c>
      <c r="I191" s="134">
        <v>3.1620032433314231E-2</v>
      </c>
      <c r="J191" s="164">
        <v>84</v>
      </c>
      <c r="K191" s="114">
        <v>3.0941716771711123E-2</v>
      </c>
      <c r="L191" s="165">
        <v>3.1656249690575726E-3</v>
      </c>
      <c r="M191" s="166">
        <f t="shared" si="2"/>
        <v>1.8331605973032003E-3</v>
      </c>
      <c r="N191" s="166">
        <v>3.2332266132819587E-3</v>
      </c>
      <c r="O191" s="166">
        <v>1.6925679972981805E-3</v>
      </c>
      <c r="P191" s="167">
        <v>1.5219336794786847E-4</v>
      </c>
    </row>
    <row r="192" spans="1:16" x14ac:dyDescent="0.25">
      <c r="A192" s="161">
        <v>42279</v>
      </c>
      <c r="B192" s="162">
        <v>10</v>
      </c>
      <c r="C192" s="134">
        <v>2.9525275167195792E-2</v>
      </c>
      <c r="D192" s="163">
        <v>20</v>
      </c>
      <c r="E192" s="134">
        <f>LN(1+'[2]Tasas de interés simple 5 '!G192)</f>
        <v>2.9488021543968873E-2</v>
      </c>
      <c r="F192" s="164">
        <v>28</v>
      </c>
      <c r="G192" s="134">
        <v>2.9477352630887087E-2</v>
      </c>
      <c r="H192" s="164">
        <v>56</v>
      </c>
      <c r="I192" s="134">
        <v>2.9908720824884973E-2</v>
      </c>
      <c r="J192" s="164">
        <v>84</v>
      </c>
      <c r="K192" s="114">
        <v>3.0339903020594926E-2</v>
      </c>
      <c r="L192" s="165">
        <v>-2.3530549531521582E-3</v>
      </c>
      <c r="M192" s="166">
        <f t="shared" si="2"/>
        <v>-1.1969905856926769E-3</v>
      </c>
      <c r="N192" s="166">
        <v>-2.8205356637655728E-3</v>
      </c>
      <c r="O192" s="166">
        <v>-1.7113116084292584E-3</v>
      </c>
      <c r="P192" s="167">
        <v>-6.0181375111619667E-4</v>
      </c>
    </row>
    <row r="193" spans="1:16" x14ac:dyDescent="0.25">
      <c r="A193" s="161">
        <v>42282</v>
      </c>
      <c r="B193" s="162">
        <v>10</v>
      </c>
      <c r="C193" s="134">
        <v>2.9473910077732472E-2</v>
      </c>
      <c r="D193" s="163">
        <v>20</v>
      </c>
      <c r="E193" s="134">
        <f>LN(1+'[2]Tasas de interés simple 5 '!G193)</f>
        <v>2.9487465378853158E-2</v>
      </c>
      <c r="F193" s="164">
        <v>28</v>
      </c>
      <c r="G193" s="134">
        <v>2.9546481777298378E-2</v>
      </c>
      <c r="H193" s="164">
        <v>56</v>
      </c>
      <c r="I193" s="134">
        <v>2.9921561679101281E-2</v>
      </c>
      <c r="J193" s="164">
        <v>84</v>
      </c>
      <c r="K193" s="114">
        <v>3.0296500948717889E-2</v>
      </c>
      <c r="L193" s="165">
        <v>-5.136508946331983E-5</v>
      </c>
      <c r="M193" s="166">
        <f t="shared" si="2"/>
        <v>-5.5616511571501825E-7</v>
      </c>
      <c r="N193" s="166">
        <v>6.9129146411290449E-5</v>
      </c>
      <c r="O193" s="166">
        <v>1.2840854216308872E-5</v>
      </c>
      <c r="P193" s="167">
        <v>-4.3402071877036985E-5</v>
      </c>
    </row>
    <row r="194" spans="1:16" x14ac:dyDescent="0.25">
      <c r="A194" s="161">
        <v>42283</v>
      </c>
      <c r="B194" s="162">
        <v>10</v>
      </c>
      <c r="C194" s="134">
        <v>2.9479546673720474E-2</v>
      </c>
      <c r="D194" s="163">
        <v>20</v>
      </c>
      <c r="E194" s="134">
        <f>LN(1+'[2]Tasas de interés simple 5 '!G194)</f>
        <v>2.9391477563939606E-2</v>
      </c>
      <c r="F194" s="164">
        <v>28</v>
      </c>
      <c r="G194" s="134">
        <v>2.9438504976838198E-2</v>
      </c>
      <c r="H194" s="164">
        <v>56</v>
      </c>
      <c r="I194" s="134">
        <v>2.9849723396534043E-2</v>
      </c>
      <c r="J194" s="164">
        <v>84</v>
      </c>
      <c r="K194" s="114">
        <v>3.0260772785147289E-2</v>
      </c>
      <c r="L194" s="165">
        <v>5.6365959880018413E-6</v>
      </c>
      <c r="M194" s="166">
        <f t="shared" si="2"/>
        <v>-9.5987814913552072E-5</v>
      </c>
      <c r="N194" s="166">
        <v>-1.0797680046017999E-4</v>
      </c>
      <c r="O194" s="166">
        <v>-7.1838282567238121E-5</v>
      </c>
      <c r="P194" s="167">
        <v>-3.5728163570600269E-5</v>
      </c>
    </row>
    <row r="195" spans="1:16" x14ac:dyDescent="0.25">
      <c r="A195" s="161">
        <v>42284</v>
      </c>
      <c r="B195" s="162">
        <v>10</v>
      </c>
      <c r="C195" s="134">
        <v>2.9268657518406092E-2</v>
      </c>
      <c r="D195" s="163">
        <v>20</v>
      </c>
      <c r="E195" s="134">
        <f>LN(1+'[2]Tasas de interés simple 5 '!G195)</f>
        <v>2.937784643406121E-2</v>
      </c>
      <c r="F195" s="164">
        <v>28</v>
      </c>
      <c r="G195" s="134">
        <v>2.948817376498037E-2</v>
      </c>
      <c r="H195" s="164">
        <v>56</v>
      </c>
      <c r="I195" s="134">
        <v>2.9901028157005183E-2</v>
      </c>
      <c r="J195" s="164">
        <v>84</v>
      </c>
      <c r="K195" s="114">
        <v>3.031371217061982E-2</v>
      </c>
      <c r="L195" s="165">
        <v>-2.1088915531438171E-4</v>
      </c>
      <c r="M195" s="166">
        <f t="shared" si="2"/>
        <v>-1.3631129878396292E-5</v>
      </c>
      <c r="N195" s="166">
        <v>4.9668788142172293E-5</v>
      </c>
      <c r="O195" s="166">
        <v>5.1304760471139466E-5</v>
      </c>
      <c r="P195" s="167">
        <v>5.2939385472530742E-5</v>
      </c>
    </row>
    <row r="196" spans="1:16" x14ac:dyDescent="0.25">
      <c r="A196" s="161">
        <v>42285</v>
      </c>
      <c r="B196" s="162">
        <v>10</v>
      </c>
      <c r="C196" s="134">
        <v>2.9501943019911436E-2</v>
      </c>
      <c r="D196" s="163">
        <v>20</v>
      </c>
      <c r="E196" s="134">
        <f>LN(1+'[2]Tasas de interés simple 5 '!G196)</f>
        <v>2.9438762314998174E-2</v>
      </c>
      <c r="F196" s="164">
        <v>28</v>
      </c>
      <c r="G196" s="134">
        <v>2.9908427523268988E-2</v>
      </c>
      <c r="H196" s="164">
        <v>56</v>
      </c>
      <c r="I196" s="134">
        <v>3.0270872823071723E-2</v>
      </c>
      <c r="J196" s="164">
        <v>84</v>
      </c>
      <c r="K196" s="114">
        <v>3.0633186803873409E-2</v>
      </c>
      <c r="L196" s="165">
        <v>2.3328550150534394E-4</v>
      </c>
      <c r="M196" s="166">
        <f t="shared" si="2"/>
        <v>6.0915880936963929E-5</v>
      </c>
      <c r="N196" s="166">
        <v>4.202537582886183E-4</v>
      </c>
      <c r="O196" s="166">
        <v>3.6984466606653985E-4</v>
      </c>
      <c r="P196" s="167">
        <v>3.194746332535886E-4</v>
      </c>
    </row>
    <row r="197" spans="1:16" x14ac:dyDescent="0.25">
      <c r="A197" s="161">
        <v>42286</v>
      </c>
      <c r="B197" s="162">
        <v>10</v>
      </c>
      <c r="C197" s="134">
        <v>2.9166837457282557E-2</v>
      </c>
      <c r="D197" s="163">
        <v>20</v>
      </c>
      <c r="E197" s="134">
        <f>LN(1+'[2]Tasas de interés simple 5 '!G197)</f>
        <v>2.9270816042622758E-2</v>
      </c>
      <c r="F197" s="164">
        <v>28</v>
      </c>
      <c r="G197" s="134">
        <v>2.9366538884185642E-2</v>
      </c>
      <c r="H197" s="164">
        <v>56</v>
      </c>
      <c r="I197" s="134">
        <v>3.000876463944975E-2</v>
      </c>
      <c r="J197" s="164">
        <v>84</v>
      </c>
      <c r="K197" s="114">
        <v>3.0650578205497291E-2</v>
      </c>
      <c r="L197" s="165">
        <v>-3.3510556262887972E-4</v>
      </c>
      <c r="M197" s="166">
        <f t="shared" ref="M197:M260" si="3">E197-E196</f>
        <v>-1.6794627237541604E-4</v>
      </c>
      <c r="N197" s="166">
        <v>-5.4188863908334606E-4</v>
      </c>
      <c r="O197" s="166">
        <v>-2.6210818362197227E-4</v>
      </c>
      <c r="P197" s="167">
        <v>1.7391401623882002E-5</v>
      </c>
    </row>
    <row r="198" spans="1:16" x14ac:dyDescent="0.25">
      <c r="A198" s="161">
        <v>42289</v>
      </c>
      <c r="B198" s="162">
        <v>10</v>
      </c>
      <c r="C198" s="134">
        <v>2.9425442146442871E-2</v>
      </c>
      <c r="D198" s="163">
        <v>20</v>
      </c>
      <c r="E198" s="134">
        <f>LN(1+'[2]Tasas de interés simple 5 '!G198)</f>
        <v>2.9277243401157789E-2</v>
      </c>
      <c r="F198" s="164">
        <v>28</v>
      </c>
      <c r="G198" s="134">
        <v>2.9313601123492416E-2</v>
      </c>
      <c r="H198" s="164">
        <v>56</v>
      </c>
      <c r="I198" s="134">
        <v>2.9982848705783695E-2</v>
      </c>
      <c r="J198" s="164">
        <v>84</v>
      </c>
      <c r="K198" s="114">
        <v>3.0651648695282269E-2</v>
      </c>
      <c r="L198" s="165">
        <v>2.586046891603147E-4</v>
      </c>
      <c r="M198" s="166">
        <f t="shared" si="3"/>
        <v>6.4273585350313467E-6</v>
      </c>
      <c r="N198" s="166">
        <v>-5.2937760693226588E-5</v>
      </c>
      <c r="O198" s="166">
        <v>-2.5915933666055546E-5</v>
      </c>
      <c r="P198" s="167">
        <v>1.0704897849787842E-6</v>
      </c>
    </row>
    <row r="199" spans="1:16" x14ac:dyDescent="0.25">
      <c r="A199" s="161">
        <v>42290</v>
      </c>
      <c r="B199" s="162">
        <v>10</v>
      </c>
      <c r="C199" s="134">
        <v>2.9479546673720474E-2</v>
      </c>
      <c r="D199" s="163">
        <v>20</v>
      </c>
      <c r="E199" s="134">
        <f>LN(1+'[2]Tasas de interés simple 5 '!G199)</f>
        <v>2.9391477563939606E-2</v>
      </c>
      <c r="F199" s="164">
        <v>28</v>
      </c>
      <c r="G199" s="134">
        <v>2.947170074451267E-2</v>
      </c>
      <c r="H199" s="164">
        <v>56</v>
      </c>
      <c r="I199" s="134">
        <v>3.0068705043792159E-2</v>
      </c>
      <c r="J199" s="164">
        <v>84</v>
      </c>
      <c r="K199" s="114">
        <v>3.0665353141581749E-2</v>
      </c>
      <c r="L199" s="165">
        <v>5.4104527277602787E-5</v>
      </c>
      <c r="M199" s="166">
        <f t="shared" si="3"/>
        <v>1.1423416278181706E-4</v>
      </c>
      <c r="N199" s="166">
        <v>1.5809962102025441E-4</v>
      </c>
      <c r="O199" s="166">
        <v>8.5856338008463706E-5</v>
      </c>
      <c r="P199" s="167">
        <v>1.3704446299479811E-5</v>
      </c>
    </row>
    <row r="200" spans="1:16" x14ac:dyDescent="0.25">
      <c r="A200" s="161">
        <v>42291</v>
      </c>
      <c r="B200" s="162">
        <v>10</v>
      </c>
      <c r="C200" s="134">
        <v>2.947557686440036E-2</v>
      </c>
      <c r="D200" s="163">
        <v>20</v>
      </c>
      <c r="E200" s="134">
        <f>LN(1+'[2]Tasas de interés simple 5 '!G200)</f>
        <v>2.9383096098773209E-2</v>
      </c>
      <c r="F200" s="164">
        <v>28</v>
      </c>
      <c r="G200" s="134">
        <v>2.9475587961024192E-2</v>
      </c>
      <c r="H200" s="164">
        <v>56</v>
      </c>
      <c r="I200" s="134">
        <v>2.9993374005901227E-2</v>
      </c>
      <c r="J200" s="164">
        <v>84</v>
      </c>
      <c r="K200" s="114">
        <v>3.051089208713163E-2</v>
      </c>
      <c r="L200" s="165">
        <v>-3.9698093201138984E-6</v>
      </c>
      <c r="M200" s="166">
        <f t="shared" si="3"/>
        <v>-8.3814651663967343E-6</v>
      </c>
      <c r="N200" s="166">
        <v>3.8872165115215462E-6</v>
      </c>
      <c r="O200" s="166">
        <v>-7.5331037890931374E-5</v>
      </c>
      <c r="P200" s="167">
        <v>-1.5446105445011959E-4</v>
      </c>
    </row>
    <row r="201" spans="1:16" x14ac:dyDescent="0.25">
      <c r="A201" s="161">
        <v>42292</v>
      </c>
      <c r="B201" s="162">
        <v>10</v>
      </c>
      <c r="C201" s="134">
        <v>2.9494068754791627E-2</v>
      </c>
      <c r="D201" s="163">
        <v>20</v>
      </c>
      <c r="E201" s="134">
        <f>LN(1+'[2]Tasas de interés simple 5 '!G201)</f>
        <v>2.9530021532525805E-2</v>
      </c>
      <c r="F201" s="164">
        <v>28</v>
      </c>
      <c r="G201" s="134">
        <v>2.9752961061403734E-2</v>
      </c>
      <c r="H201" s="164">
        <v>56</v>
      </c>
      <c r="I201" s="134">
        <v>3.0054909472836105E-2</v>
      </c>
      <c r="J201" s="164">
        <v>84</v>
      </c>
      <c r="K201" s="114">
        <v>3.0356766738945586E-2</v>
      </c>
      <c r="L201" s="165">
        <v>1.8491890391266613E-5</v>
      </c>
      <c r="M201" s="166">
        <f t="shared" si="3"/>
        <v>1.4692543375259548E-4</v>
      </c>
      <c r="N201" s="166">
        <v>2.7737310037954238E-4</v>
      </c>
      <c r="O201" s="166">
        <v>6.1535466934877631E-5</v>
      </c>
      <c r="P201" s="167">
        <v>-1.5412534818604398E-4</v>
      </c>
    </row>
    <row r="202" spans="1:16" x14ac:dyDescent="0.25">
      <c r="A202" s="161">
        <v>42293</v>
      </c>
      <c r="B202" s="162">
        <v>10</v>
      </c>
      <c r="C202" s="134">
        <v>2.9735038764747476E-2</v>
      </c>
      <c r="D202" s="163">
        <v>20</v>
      </c>
      <c r="E202" s="134">
        <f>LN(1+'[2]Tasas de interés simple 5 '!G202)</f>
        <v>2.9715127960802723E-2</v>
      </c>
      <c r="F202" s="164">
        <v>28</v>
      </c>
      <c r="G202" s="134">
        <v>2.9714607794706749E-2</v>
      </c>
      <c r="H202" s="164">
        <v>56</v>
      </c>
      <c r="I202" s="134">
        <v>3.0090228431420511E-2</v>
      </c>
      <c r="J202" s="164">
        <v>84</v>
      </c>
      <c r="K202" s="114">
        <v>3.0465708030246633E-2</v>
      </c>
      <c r="L202" s="165">
        <v>2.4097000995584872E-4</v>
      </c>
      <c r="M202" s="166">
        <f t="shared" si="3"/>
        <v>1.8510642827691826E-4</v>
      </c>
      <c r="N202" s="166">
        <v>-3.8353266696985328E-5</v>
      </c>
      <c r="O202" s="166">
        <v>3.5318958584405757E-5</v>
      </c>
      <c r="P202" s="167">
        <v>1.0894129130104707E-4</v>
      </c>
    </row>
    <row r="203" spans="1:16" x14ac:dyDescent="0.25">
      <c r="A203" s="161">
        <v>42296</v>
      </c>
      <c r="B203" s="162">
        <v>10</v>
      </c>
      <c r="C203" s="134">
        <v>2.9584502628889078E-2</v>
      </c>
      <c r="D203" s="163">
        <v>20</v>
      </c>
      <c r="E203" s="134">
        <f>LN(1+'[2]Tasas de interés simple 5 '!G203)</f>
        <v>2.9613057840176656E-2</v>
      </c>
      <c r="F203" s="164">
        <v>28</v>
      </c>
      <c r="G203" s="134">
        <v>2.9688119045431005E-2</v>
      </c>
      <c r="H203" s="164">
        <v>56</v>
      </c>
      <c r="I203" s="134">
        <v>3.0133481125764333E-2</v>
      </c>
      <c r="J203" s="164">
        <v>84</v>
      </c>
      <c r="K203" s="114">
        <v>3.0578644947008866E-2</v>
      </c>
      <c r="L203" s="165">
        <v>-1.5053613585839717E-4</v>
      </c>
      <c r="M203" s="166">
        <f t="shared" si="3"/>
        <v>-1.0207012062606741E-4</v>
      </c>
      <c r="N203" s="166">
        <v>-2.6488749275743739E-5</v>
      </c>
      <c r="O203" s="166">
        <v>4.325269434382259E-5</v>
      </c>
      <c r="P203" s="167">
        <v>1.1293691676223308E-4</v>
      </c>
    </row>
    <row r="204" spans="1:16" x14ac:dyDescent="0.25">
      <c r="A204" s="161">
        <v>42297</v>
      </c>
      <c r="B204" s="162">
        <v>10</v>
      </c>
      <c r="C204" s="134">
        <v>3.021154370493E-2</v>
      </c>
      <c r="D204" s="163">
        <v>20</v>
      </c>
      <c r="E204" s="134">
        <f>LN(1+'[2]Tasas de interés simple 5 '!G204)</f>
        <v>2.9858468281586743E-2</v>
      </c>
      <c r="F204" s="164">
        <v>28</v>
      </c>
      <c r="G204" s="134">
        <v>2.9838921734574388E-2</v>
      </c>
      <c r="H204" s="164">
        <v>56</v>
      </c>
      <c r="I204" s="134">
        <v>3.0322626034077312E-2</v>
      </c>
      <c r="J204" s="164">
        <v>84</v>
      </c>
      <c r="K204" s="114">
        <v>3.0806096476843826E-2</v>
      </c>
      <c r="L204" s="165">
        <v>6.2704107604092188E-4</v>
      </c>
      <c r="M204" s="166">
        <f t="shared" si="3"/>
        <v>2.4541044141008703E-4</v>
      </c>
      <c r="N204" s="166">
        <v>1.5080268914338321E-4</v>
      </c>
      <c r="O204" s="166">
        <v>1.8914490831297912E-4</v>
      </c>
      <c r="P204" s="167">
        <v>2.2745152983496067E-4</v>
      </c>
    </row>
    <row r="205" spans="1:16" x14ac:dyDescent="0.25">
      <c r="A205" s="161">
        <v>42298</v>
      </c>
      <c r="B205" s="162">
        <v>10</v>
      </c>
      <c r="C205" s="134">
        <v>2.9395671044557356E-2</v>
      </c>
      <c r="D205" s="163">
        <v>20</v>
      </c>
      <c r="E205" s="134">
        <f>LN(1+'[2]Tasas de interés simple 5 '!G205)</f>
        <v>2.9753797560667743E-2</v>
      </c>
      <c r="F205" s="164">
        <v>28</v>
      </c>
      <c r="G205" s="134">
        <v>2.9910945502285541E-2</v>
      </c>
      <c r="H205" s="164">
        <v>56</v>
      </c>
      <c r="I205" s="134">
        <v>3.031002624345483E-2</v>
      </c>
      <c r="J205" s="164">
        <v>84</v>
      </c>
      <c r="K205" s="114">
        <v>3.0708947782718449E-2</v>
      </c>
      <c r="L205" s="165">
        <v>-8.1587266037264419E-4</v>
      </c>
      <c r="M205" s="166">
        <f t="shared" si="3"/>
        <v>-1.0467072091899926E-4</v>
      </c>
      <c r="N205" s="166">
        <v>7.2023767711152514E-5</v>
      </c>
      <c r="O205" s="166">
        <v>-1.2599790622482704E-5</v>
      </c>
      <c r="P205" s="167">
        <v>-9.7148694125376994E-5</v>
      </c>
    </row>
    <row r="206" spans="1:16" x14ac:dyDescent="0.25">
      <c r="A206" s="161">
        <v>42299</v>
      </c>
      <c r="B206" s="162">
        <v>10</v>
      </c>
      <c r="C206" s="134">
        <v>2.9711716115965056E-2</v>
      </c>
      <c r="D206" s="163">
        <v>20</v>
      </c>
      <c r="E206" s="134">
        <f>LN(1+'[2]Tasas de interés simple 5 '!G206)</f>
        <v>2.9773747136358546E-2</v>
      </c>
      <c r="F206" s="164">
        <v>28</v>
      </c>
      <c r="G206" s="134">
        <v>2.997952149377717E-2</v>
      </c>
      <c r="H206" s="164">
        <v>56</v>
      </c>
      <c r="I206" s="134">
        <v>3.0315034025548162E-2</v>
      </c>
      <c r="J206" s="164">
        <v>84</v>
      </c>
      <c r="K206" s="114">
        <v>3.0650434026414652E-2</v>
      </c>
      <c r="L206" s="165">
        <v>3.1604507140770011E-4</v>
      </c>
      <c r="M206" s="166">
        <f t="shared" si="3"/>
        <v>1.9949575690802329E-5</v>
      </c>
      <c r="N206" s="166">
        <v>6.8575991491629656E-5</v>
      </c>
      <c r="O206" s="166">
        <v>5.0077820933323858E-6</v>
      </c>
      <c r="P206" s="167">
        <v>-5.8513756303796988E-5</v>
      </c>
    </row>
    <row r="207" spans="1:16" x14ac:dyDescent="0.25">
      <c r="A207" s="161">
        <v>42300</v>
      </c>
      <c r="B207" s="162">
        <v>10</v>
      </c>
      <c r="C207" s="134">
        <v>2.9322625362195778E-2</v>
      </c>
      <c r="D207" s="163">
        <v>20</v>
      </c>
      <c r="E207" s="134">
        <f>LN(1+'[2]Tasas de interés simple 5 '!G207)</f>
        <v>2.9599638973061004E-2</v>
      </c>
      <c r="F207" s="164">
        <v>28</v>
      </c>
      <c r="G207" s="134">
        <v>2.980894663475004E-2</v>
      </c>
      <c r="H207" s="164">
        <v>56</v>
      </c>
      <c r="I207" s="134">
        <v>3.0241275729784762E-2</v>
      </c>
      <c r="J207" s="164">
        <v>84</v>
      </c>
      <c r="K207" s="114">
        <v>3.0673417997141204E-2</v>
      </c>
      <c r="L207" s="165">
        <v>-3.8909075376927782E-4</v>
      </c>
      <c r="M207" s="166">
        <f t="shared" si="3"/>
        <v>-1.7410816329754136E-4</v>
      </c>
      <c r="N207" s="166">
        <v>-1.705748590271304E-4</v>
      </c>
      <c r="O207" s="166">
        <v>-7.3758295763400039E-5</v>
      </c>
      <c r="P207" s="167">
        <v>2.298397072655195E-5</v>
      </c>
    </row>
    <row r="208" spans="1:16" x14ac:dyDescent="0.25">
      <c r="A208" s="161">
        <v>42303</v>
      </c>
      <c r="B208" s="162">
        <v>10</v>
      </c>
      <c r="C208" s="134">
        <v>3.0225596347577738E-2</v>
      </c>
      <c r="D208" s="163">
        <v>20</v>
      </c>
      <c r="E208" s="134">
        <f>LN(1+'[2]Tasas de interés simple 5 '!G208)</f>
        <v>2.9888145216207085E-2</v>
      </c>
      <c r="F208" s="164">
        <v>28</v>
      </c>
      <c r="G208" s="134">
        <v>2.9820918910779794E-2</v>
      </c>
      <c r="H208" s="164">
        <v>56</v>
      </c>
      <c r="I208" s="134">
        <v>3.0295292562502865E-2</v>
      </c>
      <c r="J208" s="164">
        <v>84</v>
      </c>
      <c r="K208" s="114">
        <v>3.076944129055792E-2</v>
      </c>
      <c r="L208" s="165">
        <v>9.0297098538195952E-4</v>
      </c>
      <c r="M208" s="166">
        <f t="shared" si="3"/>
        <v>2.8850624314608053E-4</v>
      </c>
      <c r="N208" s="166">
        <v>1.1972276029753592E-5</v>
      </c>
      <c r="O208" s="166">
        <v>5.4016832718103286E-5</v>
      </c>
      <c r="P208" s="167">
        <v>9.6023293416715172E-5</v>
      </c>
    </row>
    <row r="209" spans="1:16" x14ac:dyDescent="0.25">
      <c r="A209" s="161">
        <v>42304</v>
      </c>
      <c r="B209" s="162">
        <v>10</v>
      </c>
      <c r="C209" s="134">
        <v>2.9943070854565754E-2</v>
      </c>
      <c r="D209" s="163">
        <v>20</v>
      </c>
      <c r="E209" s="134">
        <f>LN(1+'[2]Tasas de interés simple 5 '!G209)</f>
        <v>3.015426481259937E-2</v>
      </c>
      <c r="F209" s="164">
        <v>28</v>
      </c>
      <c r="G209" s="134">
        <v>3.0277968760375893E-2</v>
      </c>
      <c r="H209" s="164">
        <v>56</v>
      </c>
      <c r="I209" s="134">
        <v>3.0615886419447059E-2</v>
      </c>
      <c r="J209" s="164">
        <v>84</v>
      </c>
      <c r="K209" s="114">
        <v>3.0953689928746052E-2</v>
      </c>
      <c r="L209" s="165">
        <v>-2.8252549301198415E-4</v>
      </c>
      <c r="M209" s="166">
        <f t="shared" si="3"/>
        <v>2.6611959639228494E-4</v>
      </c>
      <c r="N209" s="166">
        <v>4.5704984959609937E-4</v>
      </c>
      <c r="O209" s="166">
        <v>3.2059385694419365E-4</v>
      </c>
      <c r="P209" s="167">
        <v>1.8424863818813225E-4</v>
      </c>
    </row>
    <row r="210" spans="1:16" x14ac:dyDescent="0.25">
      <c r="A210" s="161">
        <v>42305</v>
      </c>
      <c r="B210" s="162">
        <v>10</v>
      </c>
      <c r="C210" s="134">
        <v>3.0191441195658215E-2</v>
      </c>
      <c r="D210" s="163">
        <v>20</v>
      </c>
      <c r="E210" s="134">
        <f>LN(1+'[2]Tasas de interés simple 5 '!G210)</f>
        <v>2.9816014189765771E-2</v>
      </c>
      <c r="F210" s="164">
        <v>28</v>
      </c>
      <c r="G210" s="134">
        <v>2.9833232913024556E-2</v>
      </c>
      <c r="H210" s="164">
        <v>56</v>
      </c>
      <c r="I210" s="134">
        <v>3.0263951777521766E-2</v>
      </c>
      <c r="J210" s="164">
        <v>84</v>
      </c>
      <c r="K210" s="114">
        <v>3.0694485203148113E-2</v>
      </c>
      <c r="L210" s="165">
        <v>2.4837034109246106E-4</v>
      </c>
      <c r="M210" s="166">
        <f t="shared" si="3"/>
        <v>-3.3825062283359894E-4</v>
      </c>
      <c r="N210" s="166">
        <v>-4.4473584735133659E-4</v>
      </c>
      <c r="O210" s="166">
        <v>-3.5193464192529236E-4</v>
      </c>
      <c r="P210" s="167">
        <v>-2.5920472559793836E-4</v>
      </c>
    </row>
    <row r="211" spans="1:16" x14ac:dyDescent="0.25">
      <c r="A211" s="161">
        <v>42306</v>
      </c>
      <c r="B211" s="162">
        <v>10</v>
      </c>
      <c r="C211" s="134">
        <v>3.0289315287179642E-2</v>
      </c>
      <c r="D211" s="163">
        <v>20</v>
      </c>
      <c r="E211" s="134">
        <f>LN(1+'[2]Tasas de interés simple 5 '!G211)</f>
        <v>2.9914872965255201E-2</v>
      </c>
      <c r="F211" s="164">
        <v>28</v>
      </c>
      <c r="G211" s="134">
        <v>3.0751454826293899E-2</v>
      </c>
      <c r="H211" s="164">
        <v>56</v>
      </c>
      <c r="I211" s="134">
        <v>3.0881338846948918E-2</v>
      </c>
      <c r="J211" s="164">
        <v>84</v>
      </c>
      <c r="K211" s="114">
        <v>3.1011205999936148E-2</v>
      </c>
      <c r="L211" s="165">
        <v>9.787409152142712E-5</v>
      </c>
      <c r="M211" s="166">
        <f t="shared" si="3"/>
        <v>9.8858775489429895E-5</v>
      </c>
      <c r="N211" s="166">
        <v>9.1822191326934241E-4</v>
      </c>
      <c r="O211" s="166">
        <v>6.1738706942715202E-4</v>
      </c>
      <c r="P211" s="167">
        <v>3.1672079678803436E-4</v>
      </c>
    </row>
    <row r="212" spans="1:16" x14ac:dyDescent="0.25">
      <c r="A212" s="161">
        <v>42307</v>
      </c>
      <c r="B212" s="162">
        <v>10</v>
      </c>
      <c r="C212" s="134">
        <v>3.1212651205458668E-2</v>
      </c>
      <c r="D212" s="163">
        <v>20</v>
      </c>
      <c r="E212" s="134">
        <f>LN(1+'[2]Tasas de interés simple 5 '!G212)</f>
        <v>3.02481657708186E-2</v>
      </c>
      <c r="F212" s="164">
        <v>28</v>
      </c>
      <c r="G212" s="134">
        <v>2.9591503047597688E-2</v>
      </c>
      <c r="H212" s="164">
        <v>56</v>
      </c>
      <c r="I212" s="134">
        <v>3.0124223960182606E-2</v>
      </c>
      <c r="J212" s="164">
        <v>84</v>
      </c>
      <c r="K212" s="114">
        <v>3.0656661232291323E-2</v>
      </c>
      <c r="L212" s="165">
        <v>9.2333591827902656E-4</v>
      </c>
      <c r="M212" s="166">
        <f t="shared" si="3"/>
        <v>3.3329280556339963E-4</v>
      </c>
      <c r="N212" s="166">
        <v>-1.159951778696211E-3</v>
      </c>
      <c r="O212" s="166">
        <v>-7.5711488676631286E-4</v>
      </c>
      <c r="P212" s="167">
        <v>-3.5454476764482448E-4</v>
      </c>
    </row>
    <row r="213" spans="1:16" x14ac:dyDescent="0.25">
      <c r="A213" s="161">
        <v>42311</v>
      </c>
      <c r="B213" s="162">
        <v>10</v>
      </c>
      <c r="C213" s="134">
        <v>2.9755770926670137E-2</v>
      </c>
      <c r="D213" s="163">
        <v>20</v>
      </c>
      <c r="E213" s="134">
        <f>LN(1+'[2]Tasas de interés simple 5 '!G213)</f>
        <v>2.9435284022132715E-2</v>
      </c>
      <c r="F213" s="164">
        <v>28</v>
      </c>
      <c r="G213" s="134">
        <v>2.9448970351096802E-2</v>
      </c>
      <c r="H213" s="164">
        <v>56</v>
      </c>
      <c r="I213" s="134">
        <v>3.0063921064562547E-2</v>
      </c>
      <c r="J213" s="164">
        <v>84</v>
      </c>
      <c r="K213" s="114">
        <v>3.0678493846046154E-2</v>
      </c>
      <c r="L213" s="165">
        <v>-1.4568802787885311E-3</v>
      </c>
      <c r="M213" s="166">
        <f t="shared" si="3"/>
        <v>-8.1288174868588553E-4</v>
      </c>
      <c r="N213" s="166">
        <v>-1.4253269650088551E-4</v>
      </c>
      <c r="O213" s="166">
        <v>-6.0302895620058944E-5</v>
      </c>
      <c r="P213" s="167">
        <v>2.1832613754831087E-5</v>
      </c>
    </row>
    <row r="214" spans="1:16" x14ac:dyDescent="0.25">
      <c r="A214" s="161">
        <v>42312</v>
      </c>
      <c r="B214" s="162">
        <v>10</v>
      </c>
      <c r="C214" s="134">
        <v>2.9350637719670673E-2</v>
      </c>
      <c r="D214" s="163">
        <v>20</v>
      </c>
      <c r="E214" s="134">
        <f>LN(1+'[2]Tasas de interés simple 5 '!G214)</f>
        <v>2.9011364861472395E-2</v>
      </c>
      <c r="F214" s="164">
        <v>28</v>
      </c>
      <c r="G214" s="134">
        <v>2.9157461890961016E-2</v>
      </c>
      <c r="H214" s="164">
        <v>56</v>
      </c>
      <c r="I214" s="134">
        <v>3.0155362282398231E-2</v>
      </c>
      <c r="J214" s="164">
        <v>84</v>
      </c>
      <c r="K214" s="114">
        <v>3.1152267861285575E-2</v>
      </c>
      <c r="L214" s="165">
        <v>-4.0513320699946467E-4</v>
      </c>
      <c r="M214" s="166">
        <f t="shared" si="3"/>
        <v>-4.2391916066032015E-4</v>
      </c>
      <c r="N214" s="166">
        <v>-2.9150846013578646E-4</v>
      </c>
      <c r="O214" s="166">
        <v>9.1441217835684652E-5</v>
      </c>
      <c r="P214" s="167">
        <v>4.7377401523942056E-4</v>
      </c>
    </row>
    <row r="215" spans="1:16" x14ac:dyDescent="0.25">
      <c r="A215" s="161">
        <v>42313</v>
      </c>
      <c r="B215" s="162">
        <v>10</v>
      </c>
      <c r="C215" s="134">
        <v>3.0203746323951272E-2</v>
      </c>
      <c r="D215" s="163">
        <v>20</v>
      </c>
      <c r="E215" s="134">
        <f>LN(1+'[2]Tasas de interés simple 5 '!G215)</f>
        <v>2.9842001259534425E-2</v>
      </c>
      <c r="F215" s="164">
        <v>28</v>
      </c>
      <c r="G215" s="134">
        <v>3.0720523298757092E-2</v>
      </c>
      <c r="H215" s="164">
        <v>56</v>
      </c>
      <c r="I215" s="134">
        <v>3.0918888770630933E-2</v>
      </c>
      <c r="J215" s="164">
        <v>84</v>
      </c>
      <c r="K215" s="114">
        <v>3.111721490144834E-2</v>
      </c>
      <c r="L215" s="165">
        <v>8.5310860428059951E-4</v>
      </c>
      <c r="M215" s="166">
        <f t="shared" si="3"/>
        <v>8.3063639806203043E-4</v>
      </c>
      <c r="N215" s="166">
        <v>1.5630614077960757E-3</v>
      </c>
      <c r="O215" s="166">
        <v>7.6352648823270128E-4</v>
      </c>
      <c r="P215" s="167">
        <v>-3.5052959837234693E-5</v>
      </c>
    </row>
    <row r="216" spans="1:16" x14ac:dyDescent="0.25">
      <c r="A216" s="161">
        <v>42314</v>
      </c>
      <c r="B216" s="162">
        <v>10</v>
      </c>
      <c r="C216" s="134">
        <v>2.9613075600683259E-2</v>
      </c>
      <c r="D216" s="163">
        <v>20</v>
      </c>
      <c r="E216" s="134">
        <f>LN(1+'[2]Tasas de interés simple 5 '!G216)</f>
        <v>2.9457627594062639E-2</v>
      </c>
      <c r="F216" s="164">
        <v>28</v>
      </c>
      <c r="G216" s="134">
        <v>2.9378230846276575E-2</v>
      </c>
      <c r="H216" s="164">
        <v>56</v>
      </c>
      <c r="I216" s="134">
        <v>3.0201953981990524E-2</v>
      </c>
      <c r="J216" s="164">
        <v>84</v>
      </c>
      <c r="K216" s="114">
        <v>3.1024999156314341E-2</v>
      </c>
      <c r="L216" s="165">
        <v>-5.9067072326801293E-4</v>
      </c>
      <c r="M216" s="166">
        <f t="shared" si="3"/>
        <v>-3.8437366547178567E-4</v>
      </c>
      <c r="N216" s="166">
        <v>-1.3422924524805167E-3</v>
      </c>
      <c r="O216" s="166">
        <v>-7.1693478864040885E-4</v>
      </c>
      <c r="P216" s="167">
        <v>-9.22157451339993E-5</v>
      </c>
    </row>
    <row r="217" spans="1:16" x14ac:dyDescent="0.25">
      <c r="A217" s="161">
        <v>42317</v>
      </c>
      <c r="B217" s="162">
        <v>10</v>
      </c>
      <c r="C217" s="134">
        <v>2.9488380175645642E-2</v>
      </c>
      <c r="D217" s="163">
        <v>20</v>
      </c>
      <c r="E217" s="134">
        <f>LN(1+'[2]Tasas de interés simple 5 '!G217)</f>
        <v>2.9410127618893431E-2</v>
      </c>
      <c r="F217" s="164">
        <v>28</v>
      </c>
      <c r="G217" s="134">
        <v>2.9488895652658893E-2</v>
      </c>
      <c r="H217" s="164">
        <v>56</v>
      </c>
      <c r="I217" s="134">
        <v>3.0259052000967859E-2</v>
      </c>
      <c r="J217" s="164">
        <v>84</v>
      </c>
      <c r="K217" s="114">
        <v>3.1028615664906344E-2</v>
      </c>
      <c r="L217" s="165">
        <v>-1.2469542503761727E-4</v>
      </c>
      <c r="M217" s="166">
        <f t="shared" si="3"/>
        <v>-4.749997516920873E-5</v>
      </c>
      <c r="N217" s="166">
        <v>1.1066480638231846E-4</v>
      </c>
      <c r="O217" s="166">
        <v>5.7098018977335546E-5</v>
      </c>
      <c r="P217" s="167">
        <v>3.6165085920032702E-6</v>
      </c>
    </row>
    <row r="218" spans="1:16" x14ac:dyDescent="0.25">
      <c r="A218" s="161">
        <v>42318</v>
      </c>
      <c r="B218" s="162">
        <v>10</v>
      </c>
      <c r="C218" s="134">
        <v>3.0685593475647987E-2</v>
      </c>
      <c r="D218" s="163">
        <v>20</v>
      </c>
      <c r="E218" s="134">
        <f>LN(1+'[2]Tasas de interés simple 5 '!G218)</f>
        <v>2.9781402353974404E-2</v>
      </c>
      <c r="F218" s="164">
        <v>28</v>
      </c>
      <c r="G218" s="134">
        <v>2.96327132101693E-2</v>
      </c>
      <c r="H218" s="164">
        <v>56</v>
      </c>
      <c r="I218" s="134">
        <v>3.0319710088732563E-2</v>
      </c>
      <c r="J218" s="164">
        <v>84</v>
      </c>
      <c r="K218" s="114">
        <v>3.1006235326581828E-2</v>
      </c>
      <c r="L218" s="165">
        <v>1.1972133000023449E-3</v>
      </c>
      <c r="M218" s="166">
        <f t="shared" si="3"/>
        <v>3.7127473508097308E-4</v>
      </c>
      <c r="N218" s="166">
        <v>1.4381755751040684E-4</v>
      </c>
      <c r="O218" s="166">
        <v>6.0658087764703383E-5</v>
      </c>
      <c r="P218" s="167">
        <v>-2.2380338324516635E-5</v>
      </c>
    </row>
    <row r="219" spans="1:16" x14ac:dyDescent="0.25">
      <c r="A219" s="161">
        <v>42319</v>
      </c>
      <c r="B219" s="162">
        <v>10</v>
      </c>
      <c r="C219" s="134">
        <v>3.016846933875518E-2</v>
      </c>
      <c r="D219" s="163">
        <v>20</v>
      </c>
      <c r="E219" s="134">
        <f>LN(1+'[2]Tasas de interés simple 5 '!G219)</f>
        <v>2.9551771241330047E-2</v>
      </c>
      <c r="F219" s="164">
        <v>28</v>
      </c>
      <c r="G219" s="134">
        <v>2.96380251782207E-2</v>
      </c>
      <c r="H219" s="164">
        <v>56</v>
      </c>
      <c r="I219" s="134">
        <v>3.0615760801027084E-2</v>
      </c>
      <c r="J219" s="164">
        <v>84</v>
      </c>
      <c r="K219" s="114">
        <v>3.1592541390579605E-2</v>
      </c>
      <c r="L219" s="165">
        <v>-5.1712413689280687E-4</v>
      </c>
      <c r="M219" s="166">
        <f t="shared" si="3"/>
        <v>-2.2963111264435662E-4</v>
      </c>
      <c r="N219" s="166">
        <v>5.3119680514003564E-6</v>
      </c>
      <c r="O219" s="166">
        <v>2.9605071229452107E-4</v>
      </c>
      <c r="P219" s="167">
        <v>5.8630606399777754E-4</v>
      </c>
    </row>
    <row r="220" spans="1:16" x14ac:dyDescent="0.25">
      <c r="A220" s="161">
        <v>42320</v>
      </c>
      <c r="B220" s="162">
        <v>10</v>
      </c>
      <c r="C220" s="134">
        <v>2.9700504175461242E-2</v>
      </c>
      <c r="D220" s="163">
        <v>20</v>
      </c>
      <c r="E220" s="134">
        <f>LN(1+'[2]Tasas de interés simple 5 '!G220)</f>
        <v>2.9857927222327441E-2</v>
      </c>
      <c r="F220" s="164">
        <v>28</v>
      </c>
      <c r="G220" s="134">
        <v>3.0111450474248052E-2</v>
      </c>
      <c r="H220" s="164">
        <v>56</v>
      </c>
      <c r="I220" s="134">
        <v>3.068424474525798E-2</v>
      </c>
      <c r="J220" s="164">
        <v>84</v>
      </c>
      <c r="K220" s="114">
        <v>3.1256711110804629E-2</v>
      </c>
      <c r="L220" s="165">
        <v>-4.6796516329393814E-4</v>
      </c>
      <c r="M220" s="166">
        <f t="shared" si="3"/>
        <v>3.0615598099739336E-4</v>
      </c>
      <c r="N220" s="166">
        <v>4.7342529602735148E-4</v>
      </c>
      <c r="O220" s="166">
        <v>6.8483944230895988E-5</v>
      </c>
      <c r="P220" s="167">
        <v>-3.3583027977497626E-4</v>
      </c>
    </row>
    <row r="221" spans="1:16" x14ac:dyDescent="0.25">
      <c r="A221" s="161">
        <v>42321</v>
      </c>
      <c r="B221" s="162">
        <v>10</v>
      </c>
      <c r="C221" s="134">
        <v>2.889565447636986E-2</v>
      </c>
      <c r="D221" s="163">
        <v>20</v>
      </c>
      <c r="E221" s="134">
        <f>LN(1+'[2]Tasas de interés simple 5 '!G221)</f>
        <v>2.9237984915116491E-2</v>
      </c>
      <c r="F221" s="164">
        <v>28</v>
      </c>
      <c r="G221" s="134">
        <v>2.9507398084805427E-2</v>
      </c>
      <c r="H221" s="164">
        <v>56</v>
      </c>
      <c r="I221" s="134">
        <v>3.0342880501527149E-2</v>
      </c>
      <c r="J221" s="164">
        <v>84</v>
      </c>
      <c r="K221" s="114">
        <v>3.1177665470045177E-2</v>
      </c>
      <c r="L221" s="165">
        <v>-8.0484969909138185E-4</v>
      </c>
      <c r="M221" s="166">
        <f t="shared" si="3"/>
        <v>-6.1994230721094945E-4</v>
      </c>
      <c r="N221" s="166">
        <v>-6.0405238944262474E-4</v>
      </c>
      <c r="O221" s="166">
        <v>-3.4136424373083091E-4</v>
      </c>
      <c r="P221" s="167">
        <v>-7.9045640759452251E-5</v>
      </c>
    </row>
    <row r="222" spans="1:16" x14ac:dyDescent="0.25">
      <c r="A222" s="161">
        <v>42325</v>
      </c>
      <c r="B222" s="162">
        <v>10</v>
      </c>
      <c r="C222" s="134">
        <v>3.0590926082160397E-2</v>
      </c>
      <c r="D222" s="163">
        <v>20</v>
      </c>
      <c r="E222" s="134">
        <f>LN(1+'[2]Tasas de interés simple 5 '!G222)</f>
        <v>2.9797079235263042E-2</v>
      </c>
      <c r="F222" s="164">
        <v>28</v>
      </c>
      <c r="G222" s="134">
        <v>2.9706790212035934E-2</v>
      </c>
      <c r="H222" s="164">
        <v>56</v>
      </c>
      <c r="I222" s="134">
        <v>3.0535118370071137E-2</v>
      </c>
      <c r="J222" s="164">
        <v>84</v>
      </c>
      <c r="K222" s="114">
        <v>3.1362760968398191E-2</v>
      </c>
      <c r="L222" s="165">
        <v>1.6952716057905375E-3</v>
      </c>
      <c r="M222" s="166">
        <f t="shared" si="3"/>
        <v>5.5909432014655119E-4</v>
      </c>
      <c r="N222" s="166">
        <v>1.99392127230507E-4</v>
      </c>
      <c r="O222" s="166">
        <v>1.9223786854398808E-4</v>
      </c>
      <c r="P222" s="167">
        <v>1.8509549835301481E-4</v>
      </c>
    </row>
    <row r="223" spans="1:16" x14ac:dyDescent="0.25">
      <c r="A223" s="161">
        <v>42326</v>
      </c>
      <c r="B223" s="162">
        <v>10</v>
      </c>
      <c r="C223" s="134">
        <v>2.900059099212858E-2</v>
      </c>
      <c r="D223" s="163">
        <v>20</v>
      </c>
      <c r="E223" s="134">
        <f>LN(1+'[2]Tasas de interés simple 5 '!G223)</f>
        <v>2.9459428834452999E-2</v>
      </c>
      <c r="F223" s="164">
        <v>28</v>
      </c>
      <c r="G223" s="134">
        <v>2.970712133881075E-2</v>
      </c>
      <c r="H223" s="164">
        <v>56</v>
      </c>
      <c r="I223" s="134">
        <v>3.0434567514480395E-2</v>
      </c>
      <c r="J223" s="164">
        <v>84</v>
      </c>
      <c r="K223" s="114">
        <v>3.1161484896856897E-2</v>
      </c>
      <c r="L223" s="165">
        <v>-1.5903350900318171E-3</v>
      </c>
      <c r="M223" s="166">
        <f t="shared" si="3"/>
        <v>-3.3765040081004324E-4</v>
      </c>
      <c r="N223" s="166">
        <v>3.3112677481558772E-7</v>
      </c>
      <c r="O223" s="166">
        <v>-1.0055085559074195E-4</v>
      </c>
      <c r="P223" s="167">
        <v>-2.0127607154129395E-4</v>
      </c>
    </row>
    <row r="224" spans="1:16" x14ac:dyDescent="0.25">
      <c r="A224" s="161">
        <v>42327</v>
      </c>
      <c r="B224" s="162">
        <v>10</v>
      </c>
      <c r="C224" s="134">
        <v>2.9859384893767507E-2</v>
      </c>
      <c r="D224" s="163">
        <v>20</v>
      </c>
      <c r="E224" s="134">
        <f>LN(1+'[2]Tasas de interés simple 5 '!G224)</f>
        <v>2.9654082132332591E-2</v>
      </c>
      <c r="F224" s="164">
        <v>28</v>
      </c>
      <c r="G224" s="134">
        <v>3.050985567206746E-2</v>
      </c>
      <c r="H224" s="164">
        <v>56</v>
      </c>
      <c r="I224" s="134">
        <v>3.0992610416734134E-2</v>
      </c>
      <c r="J224" s="164">
        <v>84</v>
      </c>
      <c r="K224" s="114">
        <v>3.1475132221705324E-2</v>
      </c>
      <c r="L224" s="165">
        <v>8.5879390163892677E-4</v>
      </c>
      <c r="M224" s="166">
        <f t="shared" si="3"/>
        <v>1.9465329787959201E-4</v>
      </c>
      <c r="N224" s="166">
        <v>8.0273433325670981E-4</v>
      </c>
      <c r="O224" s="166">
        <v>5.5804290225373865E-4</v>
      </c>
      <c r="P224" s="167">
        <v>3.1364732484842617E-4</v>
      </c>
    </row>
    <row r="225" spans="1:16" x14ac:dyDescent="0.25">
      <c r="A225" s="161">
        <v>42328</v>
      </c>
      <c r="B225" s="162">
        <v>10</v>
      </c>
      <c r="C225" s="134">
        <v>2.972020333069899E-2</v>
      </c>
      <c r="D225" s="163">
        <v>20</v>
      </c>
      <c r="E225" s="134">
        <f>LN(1+'[2]Tasas de interés simple 5 '!G225)</f>
        <v>2.9575940630902454E-2</v>
      </c>
      <c r="F225" s="164">
        <v>28</v>
      </c>
      <c r="G225" s="134">
        <v>2.950765591895331E-2</v>
      </c>
      <c r="H225" s="164">
        <v>56</v>
      </c>
      <c r="I225" s="134">
        <v>3.0423145494800297E-2</v>
      </c>
      <c r="J225" s="164">
        <v>84</v>
      </c>
      <c r="K225" s="114">
        <v>3.1337797716014588E-2</v>
      </c>
      <c r="L225" s="165">
        <v>-1.3918156306851753E-4</v>
      </c>
      <c r="M225" s="166">
        <f t="shared" si="3"/>
        <v>-7.8141501430137317E-5</v>
      </c>
      <c r="N225" s="166">
        <v>-1.0021997531141497E-3</v>
      </c>
      <c r="O225" s="166">
        <v>-5.6946492193383699E-4</v>
      </c>
      <c r="P225" s="167">
        <v>-1.3733450569073519E-4</v>
      </c>
    </row>
    <row r="226" spans="1:16" x14ac:dyDescent="0.25">
      <c r="A226" s="161">
        <v>42331</v>
      </c>
      <c r="B226" s="162">
        <v>10</v>
      </c>
      <c r="C226" s="134">
        <v>2.9684546129456292E-2</v>
      </c>
      <c r="D226" s="163">
        <v>20</v>
      </c>
      <c r="E226" s="134">
        <f>LN(1+'[2]Tasas de interés simple 5 '!G226)</f>
        <v>2.9500651964948596E-2</v>
      </c>
      <c r="F226" s="164">
        <v>28</v>
      </c>
      <c r="G226" s="134">
        <v>2.9568381175478237E-2</v>
      </c>
      <c r="H226" s="164">
        <v>56</v>
      </c>
      <c r="I226" s="134">
        <v>3.0556896982775368E-2</v>
      </c>
      <c r="J226" s="164">
        <v>84</v>
      </c>
      <c r="K226" s="114">
        <v>3.1544436591479555E-2</v>
      </c>
      <c r="L226" s="165">
        <v>-3.5657201242697556E-5</v>
      </c>
      <c r="M226" s="166">
        <f t="shared" si="3"/>
        <v>-7.5288665953857775E-5</v>
      </c>
      <c r="N226" s="166">
        <v>6.0725256524927357E-5</v>
      </c>
      <c r="O226" s="166">
        <v>1.3375148797507147E-4</v>
      </c>
      <c r="P226" s="167">
        <v>2.0663887546496645E-4</v>
      </c>
    </row>
    <row r="227" spans="1:16" x14ac:dyDescent="0.25">
      <c r="A227" s="161">
        <v>42332</v>
      </c>
      <c r="B227" s="162">
        <v>10</v>
      </c>
      <c r="C227" s="134">
        <v>2.9048629318759064E-2</v>
      </c>
      <c r="D227" s="163">
        <v>20</v>
      </c>
      <c r="E227" s="134">
        <f>LN(1+'[2]Tasas de interés simple 5 '!G227)</f>
        <v>2.9560793854742029E-2</v>
      </c>
      <c r="F227" s="164">
        <v>28</v>
      </c>
      <c r="G227" s="134">
        <v>2.9867331617882725E-2</v>
      </c>
      <c r="H227" s="164">
        <v>56</v>
      </c>
      <c r="I227" s="134">
        <v>3.0723361050226147E-2</v>
      </c>
      <c r="J227" s="164">
        <v>84</v>
      </c>
      <c r="K227" s="114">
        <v>3.1578658322886095E-2</v>
      </c>
      <c r="L227" s="165">
        <v>-6.3591681069722836E-4</v>
      </c>
      <c r="M227" s="166">
        <f t="shared" si="3"/>
        <v>6.0141889793433045E-5</v>
      </c>
      <c r="N227" s="166">
        <v>2.9895044240448726E-4</v>
      </c>
      <c r="O227" s="166">
        <v>1.6646406745077919E-4</v>
      </c>
      <c r="P227" s="167">
        <v>3.4221731406540445E-5</v>
      </c>
    </row>
    <row r="228" spans="1:16" x14ac:dyDescent="0.25">
      <c r="A228" s="161">
        <v>42333</v>
      </c>
      <c r="B228" s="162">
        <v>10</v>
      </c>
      <c r="C228" s="134">
        <v>2.9223847398700233E-2</v>
      </c>
      <c r="D228" s="163">
        <v>20</v>
      </c>
      <c r="E228" s="134">
        <f>LN(1+'[2]Tasas de interés simple 5 '!G228)</f>
        <v>2.9606916664239702E-2</v>
      </c>
      <c r="F228" s="164">
        <v>28</v>
      </c>
      <c r="G228" s="134">
        <v>2.9866423899420971E-2</v>
      </c>
      <c r="H228" s="164">
        <v>56</v>
      </c>
      <c r="I228" s="134">
        <v>3.0719566420125209E-2</v>
      </c>
      <c r="J228" s="164">
        <v>84</v>
      </c>
      <c r="K228" s="114">
        <v>3.1571981709057305E-2</v>
      </c>
      <c r="L228" s="165">
        <v>1.7521807994116956E-4</v>
      </c>
      <c r="M228" s="166">
        <f t="shared" si="3"/>
        <v>4.612280949767289E-5</v>
      </c>
      <c r="N228" s="166">
        <v>-9.0771846175327631E-7</v>
      </c>
      <c r="O228" s="166">
        <v>-3.7946301009381123E-6</v>
      </c>
      <c r="P228" s="167">
        <v>-6.6766138287904786E-6</v>
      </c>
    </row>
    <row r="229" spans="1:16" x14ac:dyDescent="0.25">
      <c r="A229" s="161">
        <v>42334</v>
      </c>
      <c r="B229" s="162">
        <v>10</v>
      </c>
      <c r="C229" s="134">
        <v>2.9657030426706945E-2</v>
      </c>
      <c r="D229" s="163">
        <v>20</v>
      </c>
      <c r="E229" s="134">
        <f>LN(1+'[2]Tasas de interés simple 5 '!G229)</f>
        <v>2.976616153939304E-2</v>
      </c>
      <c r="F229" s="164">
        <v>28</v>
      </c>
      <c r="G229" s="134">
        <v>3.0198404448553151E-2</v>
      </c>
      <c r="H229" s="164">
        <v>56</v>
      </c>
      <c r="I229" s="134">
        <v>3.0861263810342161E-2</v>
      </c>
      <c r="J229" s="164">
        <v>84</v>
      </c>
      <c r="K229" s="114">
        <v>3.1523684080637285E-2</v>
      </c>
      <c r="L229" s="165">
        <v>4.3318302800671171E-4</v>
      </c>
      <c r="M229" s="166">
        <f t="shared" si="3"/>
        <v>1.5924487515333804E-4</v>
      </c>
      <c r="N229" s="166">
        <v>3.3198054913217978E-4</v>
      </c>
      <c r="O229" s="166">
        <v>1.4169739021695216E-4</v>
      </c>
      <c r="P229" s="167">
        <v>-4.8297628420020111E-5</v>
      </c>
    </row>
    <row r="230" spans="1:16" x14ac:dyDescent="0.25">
      <c r="A230" s="161">
        <v>42335</v>
      </c>
      <c r="B230" s="162">
        <v>10</v>
      </c>
      <c r="C230" s="134">
        <v>2.8980412078640331E-2</v>
      </c>
      <c r="D230" s="163">
        <v>20</v>
      </c>
      <c r="E230" s="134">
        <f>LN(1+'[2]Tasas de interés simple 5 '!G230)</f>
        <v>2.8877251517320734E-2</v>
      </c>
      <c r="F230" s="164">
        <v>28</v>
      </c>
      <c r="G230" s="134">
        <v>2.8852088716437938E-2</v>
      </c>
      <c r="H230" s="164">
        <v>56</v>
      </c>
      <c r="I230" s="134">
        <v>3.0168756418992415E-2</v>
      </c>
      <c r="J230" s="164">
        <v>84</v>
      </c>
      <c r="K230" s="114">
        <v>3.1483692787050363E-2</v>
      </c>
      <c r="L230" s="165">
        <v>-6.7661834806661408E-4</v>
      </c>
      <c r="M230" s="166">
        <f t="shared" si="3"/>
        <v>-8.8891002207230549E-4</v>
      </c>
      <c r="N230" s="166">
        <v>-1.3463157321152129E-3</v>
      </c>
      <c r="O230" s="166">
        <v>-6.925073913497462E-4</v>
      </c>
      <c r="P230" s="167">
        <v>-3.9991293586921772E-5</v>
      </c>
    </row>
    <row r="231" spans="1:16" x14ac:dyDescent="0.25">
      <c r="A231" s="161">
        <v>42338</v>
      </c>
      <c r="B231" s="162">
        <v>10</v>
      </c>
      <c r="C231" s="134">
        <v>2.9468637771616533E-2</v>
      </c>
      <c r="D231" s="163">
        <v>20</v>
      </c>
      <c r="E231" s="134">
        <f>LN(1+'[2]Tasas de interés simple 5 '!G231)</f>
        <v>2.882882291239823E-2</v>
      </c>
      <c r="F231" s="164">
        <v>28</v>
      </c>
      <c r="G231" s="134">
        <v>2.8783492674430495E-2</v>
      </c>
      <c r="H231" s="164">
        <v>56</v>
      </c>
      <c r="I231" s="134">
        <v>3.025722341428368E-2</v>
      </c>
      <c r="J231" s="164">
        <v>84</v>
      </c>
      <c r="K231" s="114">
        <v>3.1728785467511268E-2</v>
      </c>
      <c r="L231" s="165">
        <v>4.8822569297620258E-4</v>
      </c>
      <c r="M231" s="166">
        <f t="shared" si="3"/>
        <v>-4.8428604922504115E-5</v>
      </c>
      <c r="N231" s="166">
        <v>-6.8596042007443292E-5</v>
      </c>
      <c r="O231" s="166">
        <v>8.8466995291264922E-5</v>
      </c>
      <c r="P231" s="167">
        <v>2.4509268046090521E-4</v>
      </c>
    </row>
    <row r="232" spans="1:16" x14ac:dyDescent="0.25">
      <c r="A232" s="161">
        <v>42339</v>
      </c>
      <c r="B232" s="162">
        <v>10</v>
      </c>
      <c r="C232" s="134">
        <v>3.1313533203635391E-2</v>
      </c>
      <c r="D232" s="163">
        <v>20</v>
      </c>
      <c r="E232" s="134">
        <f>LN(1+'[2]Tasas de interés simple 5 '!G232)</f>
        <v>3.0569104159484085E-2</v>
      </c>
      <c r="F232" s="164">
        <v>28</v>
      </c>
      <c r="G232" s="134">
        <v>3.048285921928981E-2</v>
      </c>
      <c r="H232" s="164">
        <v>56</v>
      </c>
      <c r="I232" s="134">
        <v>3.1250786117944775E-2</v>
      </c>
      <c r="J232" s="164">
        <v>84</v>
      </c>
      <c r="K232" s="114">
        <v>3.201812375735736E-2</v>
      </c>
      <c r="L232" s="165">
        <v>1.8448954320188574E-3</v>
      </c>
      <c r="M232" s="166">
        <f t="shared" si="3"/>
        <v>1.740281247085855E-3</v>
      </c>
      <c r="N232" s="166">
        <v>1.6993665448593147E-3</v>
      </c>
      <c r="O232" s="166">
        <v>9.9356270366109459E-4</v>
      </c>
      <c r="P232" s="167">
        <v>2.8933828984609167E-4</v>
      </c>
    </row>
    <row r="233" spans="1:16" x14ac:dyDescent="0.25">
      <c r="A233" s="161">
        <v>42340</v>
      </c>
      <c r="B233" s="162">
        <v>10</v>
      </c>
      <c r="C233" s="134">
        <v>2.990778988196249E-2</v>
      </c>
      <c r="D233" s="163">
        <v>20</v>
      </c>
      <c r="E233" s="134">
        <f>LN(1+'[2]Tasas de interés simple 5 '!G233)</f>
        <v>2.997197253837118E-2</v>
      </c>
      <c r="F233" s="164">
        <v>28</v>
      </c>
      <c r="G233" s="134">
        <v>3.0184518599266026E-2</v>
      </c>
      <c r="H233" s="164">
        <v>56</v>
      </c>
      <c r="I233" s="134">
        <v>3.1115971717063953E-2</v>
      </c>
      <c r="J233" s="164">
        <v>84</v>
      </c>
      <c r="K233" s="114">
        <v>3.2046558037269933E-2</v>
      </c>
      <c r="L233" s="165">
        <v>-1.4057433216729011E-3</v>
      </c>
      <c r="M233" s="166">
        <f t="shared" si="3"/>
        <v>-5.9713162111290491E-4</v>
      </c>
      <c r="N233" s="166">
        <v>-2.9834062002378342E-4</v>
      </c>
      <c r="O233" s="166">
        <v>-1.3481440088082206E-4</v>
      </c>
      <c r="P233" s="167">
        <v>2.8434279912573079E-5</v>
      </c>
    </row>
    <row r="234" spans="1:16" x14ac:dyDescent="0.25">
      <c r="A234" s="161">
        <v>42341</v>
      </c>
      <c r="B234" s="162">
        <v>10</v>
      </c>
      <c r="C234" s="134">
        <v>3.0697060328811279E-2</v>
      </c>
      <c r="D234" s="163">
        <v>20</v>
      </c>
      <c r="E234" s="134">
        <f>LN(1+'[2]Tasas de interés simple 5 '!G234)</f>
        <v>3.0883533171755285E-2</v>
      </c>
      <c r="F234" s="164">
        <v>28</v>
      </c>
      <c r="G234" s="134">
        <v>3.104285001226852E-2</v>
      </c>
      <c r="H234" s="164">
        <v>56</v>
      </c>
      <c r="I234" s="134">
        <v>3.1575240354951496E-2</v>
      </c>
      <c r="J234" s="164">
        <v>84</v>
      </c>
      <c r="K234" s="114">
        <v>3.2107347408970956E-2</v>
      </c>
      <c r="L234" s="165">
        <v>7.8927044684878878E-4</v>
      </c>
      <c r="M234" s="166">
        <f t="shared" si="3"/>
        <v>9.1156063338410434E-4</v>
      </c>
      <c r="N234" s="166">
        <v>8.5833141300249369E-4</v>
      </c>
      <c r="O234" s="166">
        <v>4.5926863788754366E-4</v>
      </c>
      <c r="P234" s="167">
        <v>6.0789371701022721E-5</v>
      </c>
    </row>
    <row r="235" spans="1:16" x14ac:dyDescent="0.25">
      <c r="A235" s="161">
        <v>42342</v>
      </c>
      <c r="B235" s="162">
        <v>10</v>
      </c>
      <c r="C235" s="134">
        <v>3.0096839325758469E-2</v>
      </c>
      <c r="D235" s="163">
        <v>20</v>
      </c>
      <c r="E235" s="134">
        <f>LN(1+'[2]Tasas de interés simple 5 '!G235)</f>
        <v>3.0694318986141025E-2</v>
      </c>
      <c r="F235" s="164">
        <v>28</v>
      </c>
      <c r="G235" s="134">
        <v>3.1133380866057842E-2</v>
      </c>
      <c r="H235" s="164">
        <v>56</v>
      </c>
      <c r="I235" s="134">
        <v>3.1722277008199309E-2</v>
      </c>
      <c r="J235" s="164">
        <v>84</v>
      </c>
      <c r="K235" s="114">
        <v>3.2310826555772956E-2</v>
      </c>
      <c r="L235" s="165">
        <v>-6.0022100305280948E-4</v>
      </c>
      <c r="M235" s="166">
        <f t="shared" si="3"/>
        <v>-1.8921418561426012E-4</v>
      </c>
      <c r="N235" s="166">
        <v>9.0530853789322352E-5</v>
      </c>
      <c r="O235" s="166">
        <v>1.4703665324781318E-4</v>
      </c>
      <c r="P235" s="167">
        <v>2.0347914680200058E-4</v>
      </c>
    </row>
    <row r="236" spans="1:16" x14ac:dyDescent="0.25">
      <c r="A236" s="161">
        <v>42345</v>
      </c>
      <c r="B236" s="162">
        <v>10</v>
      </c>
      <c r="C236" s="134">
        <v>3.4445758857941988E-2</v>
      </c>
      <c r="D236" s="163">
        <v>20</v>
      </c>
      <c r="E236" s="134">
        <f>LN(1+'[2]Tasas de interés simple 5 '!G236)</f>
        <v>3.2345832969733694E-2</v>
      </c>
      <c r="F236" s="164">
        <v>28</v>
      </c>
      <c r="G236" s="134">
        <v>3.1559767844335035E-2</v>
      </c>
      <c r="H236" s="164">
        <v>56</v>
      </c>
      <c r="I236" s="134">
        <v>3.1945673234183583E-2</v>
      </c>
      <c r="J236" s="164">
        <v>84</v>
      </c>
      <c r="K236" s="114">
        <v>3.2331429758508376E-2</v>
      </c>
      <c r="L236" s="165">
        <v>4.3489195321835192E-3</v>
      </c>
      <c r="M236" s="166">
        <f t="shared" si="3"/>
        <v>1.6515139835926694E-3</v>
      </c>
      <c r="N236" s="166">
        <v>4.2638697827719271E-4</v>
      </c>
      <c r="O236" s="166">
        <v>2.2339622598427367E-4</v>
      </c>
      <c r="P236" s="167">
        <v>2.0603202735419712E-5</v>
      </c>
    </row>
    <row r="237" spans="1:16" x14ac:dyDescent="0.25">
      <c r="A237" s="161">
        <v>42346</v>
      </c>
      <c r="B237" s="162">
        <v>10</v>
      </c>
      <c r="C237" s="134">
        <v>3.1211876907998787E-2</v>
      </c>
      <c r="D237" s="163">
        <v>20</v>
      </c>
      <c r="E237" s="134">
        <f>LN(1+'[2]Tasas de interés simple 5 '!G237)</f>
        <v>3.1431634773997963E-2</v>
      </c>
      <c r="F237" s="164">
        <v>28</v>
      </c>
      <c r="G237" s="134">
        <v>3.1569646298621502E-2</v>
      </c>
      <c r="H237" s="164">
        <v>56</v>
      </c>
      <c r="I237" s="134">
        <v>3.1973274330617932E-2</v>
      </c>
      <c r="J237" s="164">
        <v>84</v>
      </c>
      <c r="K237" s="114">
        <v>3.2376739512754701E-2</v>
      </c>
      <c r="L237" s="165">
        <v>-3.2338819499432014E-3</v>
      </c>
      <c r="M237" s="166">
        <f t="shared" si="3"/>
        <v>-9.1419819573573119E-4</v>
      </c>
      <c r="N237" s="166">
        <v>9.8784542864674418E-6</v>
      </c>
      <c r="O237" s="166">
        <v>2.7601096434348715E-5</v>
      </c>
      <c r="P237" s="167">
        <v>4.530975424632544E-5</v>
      </c>
    </row>
    <row r="238" spans="1:16" x14ac:dyDescent="0.25">
      <c r="A238" s="161">
        <v>42347</v>
      </c>
      <c r="B238" s="162">
        <v>10</v>
      </c>
      <c r="C238" s="134">
        <v>2.9807873855863226E-2</v>
      </c>
      <c r="D238" s="163">
        <v>20</v>
      </c>
      <c r="E238" s="134">
        <f>LN(1+'[2]Tasas de interés simple 5 '!G238)</f>
        <v>3.1162148187801796E-2</v>
      </c>
      <c r="F238" s="164">
        <v>28</v>
      </c>
      <c r="G238" s="134">
        <v>3.153518401904902E-2</v>
      </c>
      <c r="H238" s="164">
        <v>56</v>
      </c>
      <c r="I238" s="134">
        <v>3.2012916347389661E-2</v>
      </c>
      <c r="J238" s="164">
        <v>84</v>
      </c>
      <c r="K238" s="114">
        <v>3.2490420556528343E-2</v>
      </c>
      <c r="L238" s="165">
        <v>-1.4040030521355606E-3</v>
      </c>
      <c r="M238" s="166">
        <f t="shared" si="3"/>
        <v>-2.6948658619616733E-4</v>
      </c>
      <c r="N238" s="166">
        <v>-3.4462279572482213E-5</v>
      </c>
      <c r="O238" s="166">
        <v>3.9642016771729294E-5</v>
      </c>
      <c r="P238" s="167">
        <v>1.1368104377364185E-4</v>
      </c>
    </row>
    <row r="239" spans="1:16" x14ac:dyDescent="0.25">
      <c r="A239" s="161">
        <v>42348</v>
      </c>
      <c r="B239" s="162">
        <v>10</v>
      </c>
      <c r="C239" s="134">
        <v>3.1175575465217865E-2</v>
      </c>
      <c r="D239" s="163">
        <v>20</v>
      </c>
      <c r="E239" s="134">
        <f>LN(1+'[2]Tasas de interés simple 5 '!G239)</f>
        <v>3.1355013689752985E-2</v>
      </c>
      <c r="F239" s="164">
        <v>28</v>
      </c>
      <c r="G239" s="134">
        <v>3.1411207808565586E-2</v>
      </c>
      <c r="H239" s="164">
        <v>56</v>
      </c>
      <c r="I239" s="134">
        <v>3.1822904970920544E-2</v>
      </c>
      <c r="J239" s="164">
        <v>84</v>
      </c>
      <c r="K239" s="114">
        <v>3.2234432708471109E-2</v>
      </c>
      <c r="L239" s="165">
        <v>1.3677016093546386E-3</v>
      </c>
      <c r="M239" s="166">
        <f t="shared" si="3"/>
        <v>1.9286550195118934E-4</v>
      </c>
      <c r="N239" s="166">
        <v>-1.239762104834341E-4</v>
      </c>
      <c r="O239" s="166">
        <v>-1.9001137646911664E-4</v>
      </c>
      <c r="P239" s="167">
        <v>-2.5598784805723473E-4</v>
      </c>
    </row>
    <row r="240" spans="1:16" x14ac:dyDescent="0.25">
      <c r="A240" s="161">
        <v>42349</v>
      </c>
      <c r="B240" s="162">
        <v>10</v>
      </c>
      <c r="C240" s="134">
        <v>3.0568756964714273E-2</v>
      </c>
      <c r="D240" s="163">
        <v>20</v>
      </c>
      <c r="E240" s="134">
        <f>LN(1+'[2]Tasas de interés simple 5 '!G240)</f>
        <v>3.1151362793792988E-2</v>
      </c>
      <c r="F240" s="164">
        <v>28</v>
      </c>
      <c r="G240" s="134">
        <v>3.1570631216535784E-2</v>
      </c>
      <c r="H240" s="164">
        <v>56</v>
      </c>
      <c r="I240" s="134">
        <v>3.1896670010078246E-2</v>
      </c>
      <c r="J240" s="164">
        <v>84</v>
      </c>
      <c r="K240" s="114">
        <v>3.2222602536971699E-2</v>
      </c>
      <c r="L240" s="165">
        <v>-6.0681850050359198E-4</v>
      </c>
      <c r="M240" s="166">
        <f t="shared" si="3"/>
        <v>-2.0365089595999683E-4</v>
      </c>
      <c r="N240" s="166">
        <v>1.5942340797019811E-4</v>
      </c>
      <c r="O240" s="166">
        <v>7.3765039157701329E-5</v>
      </c>
      <c r="P240" s="167">
        <v>-1.1830171499409292E-5</v>
      </c>
    </row>
    <row r="241" spans="1:16" x14ac:dyDescent="0.25">
      <c r="A241" s="161">
        <v>42352</v>
      </c>
      <c r="B241" s="162">
        <v>10</v>
      </c>
      <c r="C241" s="134">
        <v>3.033210046782344E-2</v>
      </c>
      <c r="D241" s="163">
        <v>20</v>
      </c>
      <c r="E241" s="134">
        <f>LN(1+'[2]Tasas de interés simple 5 '!G241)</f>
        <v>3.119061995477403E-2</v>
      </c>
      <c r="F241" s="164">
        <v>28</v>
      </c>
      <c r="G241" s="134">
        <v>3.1576737716712037E-2</v>
      </c>
      <c r="H241" s="164">
        <v>56</v>
      </c>
      <c r="I241" s="134">
        <v>3.1877099812818693E-2</v>
      </c>
      <c r="J241" s="164">
        <v>84</v>
      </c>
      <c r="K241" s="114">
        <v>3.2177371718625419E-2</v>
      </c>
      <c r="L241" s="165">
        <v>-2.3665649689083232E-4</v>
      </c>
      <c r="M241" s="166">
        <f t="shared" si="3"/>
        <v>3.9257160981041872E-5</v>
      </c>
      <c r="N241" s="166">
        <v>6.1065001762533599E-6</v>
      </c>
      <c r="O241" s="166">
        <v>-1.9570197259552446E-5</v>
      </c>
      <c r="P241" s="167">
        <v>-4.52308183462799E-5</v>
      </c>
    </row>
    <row r="242" spans="1:16" x14ac:dyDescent="0.25">
      <c r="A242" s="161">
        <v>42353</v>
      </c>
      <c r="B242" s="162">
        <v>10</v>
      </c>
      <c r="C242" s="134">
        <v>3.0760883953059353E-2</v>
      </c>
      <c r="D242" s="163">
        <v>20</v>
      </c>
      <c r="E242" s="134">
        <f>LN(1+'[2]Tasas de interés simple 5 '!G242)</f>
        <v>3.1018242036680292E-2</v>
      </c>
      <c r="F242" s="164">
        <v>28</v>
      </c>
      <c r="G242" s="134">
        <v>3.1187996036346154E-2</v>
      </c>
      <c r="H242" s="164">
        <v>56</v>
      </c>
      <c r="I242" s="134">
        <v>3.1706170907326789E-2</v>
      </c>
      <c r="J242" s="164">
        <v>84</v>
      </c>
      <c r="K242" s="114">
        <v>3.2224077412165097E-2</v>
      </c>
      <c r="L242" s="165">
        <v>4.287834852359125E-4</v>
      </c>
      <c r="M242" s="166">
        <f t="shared" si="3"/>
        <v>-1.7237791809373779E-4</v>
      </c>
      <c r="N242" s="166">
        <v>-3.8874168036588316E-4</v>
      </c>
      <c r="O242" s="166">
        <v>-1.7092890549190443E-4</v>
      </c>
      <c r="P242" s="167">
        <v>4.6705693539678128E-5</v>
      </c>
    </row>
    <row r="243" spans="1:16" x14ac:dyDescent="0.25">
      <c r="A243" s="161">
        <v>42354</v>
      </c>
      <c r="B243" s="162">
        <v>10</v>
      </c>
      <c r="C243" s="134">
        <v>3.3047941120499941E-2</v>
      </c>
      <c r="D243" s="163">
        <v>20</v>
      </c>
      <c r="E243" s="134">
        <f>LN(1+'[2]Tasas de interés simple 5 '!G243)</f>
        <v>3.2080077464944165E-2</v>
      </c>
      <c r="F243" s="164">
        <v>28</v>
      </c>
      <c r="G243" s="134">
        <v>3.190481150030651E-2</v>
      </c>
      <c r="H243" s="164">
        <v>56</v>
      </c>
      <c r="I243" s="134">
        <v>3.1990763414261422E-2</v>
      </c>
      <c r="J243" s="164">
        <v>84</v>
      </c>
      <c r="K243" s="114">
        <v>3.2076707941119761E-2</v>
      </c>
      <c r="L243" s="165">
        <v>2.2870571674405878E-3</v>
      </c>
      <c r="M243" s="166">
        <f t="shared" si="3"/>
        <v>1.0618354282638728E-3</v>
      </c>
      <c r="N243" s="166">
        <v>7.1681546396035536E-4</v>
      </c>
      <c r="O243" s="166">
        <v>2.8459250693463334E-4</v>
      </c>
      <c r="P243" s="167">
        <v>-1.4736947104533604E-4</v>
      </c>
    </row>
    <row r="244" spans="1:16" x14ac:dyDescent="0.25">
      <c r="A244" s="161">
        <v>42355</v>
      </c>
      <c r="B244" s="162">
        <v>10</v>
      </c>
      <c r="C244" s="134">
        <v>3.0921329889699811E-2</v>
      </c>
      <c r="D244" s="163">
        <v>20</v>
      </c>
      <c r="E244" s="134">
        <f>LN(1+'[2]Tasas de interés simple 5 '!G244)</f>
        <v>3.1356843910781827E-2</v>
      </c>
      <c r="F244" s="164">
        <v>28</v>
      </c>
      <c r="G244" s="134">
        <v>3.0939102586631941E-2</v>
      </c>
      <c r="H244" s="164">
        <v>56</v>
      </c>
      <c r="I244" s="134">
        <v>3.1364004138291095E-2</v>
      </c>
      <c r="J244" s="164">
        <v>84</v>
      </c>
      <c r="K244" s="114">
        <v>3.178872522529843E-2</v>
      </c>
      <c r="L244" s="165">
        <v>-2.1266112308001295E-3</v>
      </c>
      <c r="M244" s="166">
        <f t="shared" si="3"/>
        <v>-7.2323355416233776E-4</v>
      </c>
      <c r="N244" s="166">
        <v>-9.6570891367456918E-4</v>
      </c>
      <c r="O244" s="166">
        <v>-6.2675927597032749E-4</v>
      </c>
      <c r="P244" s="167">
        <v>-2.8798271582133189E-4</v>
      </c>
    </row>
    <row r="245" spans="1:16" x14ac:dyDescent="0.25">
      <c r="A245" s="161">
        <v>42356</v>
      </c>
      <c r="B245" s="162">
        <v>10</v>
      </c>
      <c r="C245" s="134">
        <v>3.1949475909813813E-2</v>
      </c>
      <c r="D245" s="163">
        <v>20</v>
      </c>
      <c r="E245" s="134">
        <f>LN(1+'[2]Tasas de interés simple 5 '!G245)</f>
        <v>3.191217465111508E-2</v>
      </c>
      <c r="F245" s="164">
        <v>28</v>
      </c>
      <c r="G245" s="134">
        <v>3.1887801377395879E-2</v>
      </c>
      <c r="H245" s="164">
        <v>56</v>
      </c>
      <c r="I245" s="134">
        <v>3.1936476337945566E-2</v>
      </c>
      <c r="J245" s="164">
        <v>84</v>
      </c>
      <c r="K245" s="114">
        <v>3.1985148929358789E-2</v>
      </c>
      <c r="L245" s="165">
        <v>1.0281460201140014E-3</v>
      </c>
      <c r="M245" s="166">
        <f t="shared" si="3"/>
        <v>5.5533074033325275E-4</v>
      </c>
      <c r="N245" s="166">
        <v>9.4869879076393826E-4</v>
      </c>
      <c r="O245" s="166">
        <v>5.7247219965447099E-4</v>
      </c>
      <c r="P245" s="167">
        <v>1.9642370406035975E-4</v>
      </c>
    </row>
    <row r="246" spans="1:16" x14ac:dyDescent="0.25">
      <c r="A246" s="161">
        <v>42359</v>
      </c>
      <c r="B246" s="162">
        <v>10</v>
      </c>
      <c r="C246" s="134">
        <v>3.1650069904762941E-2</v>
      </c>
      <c r="D246" s="163">
        <v>20</v>
      </c>
      <c r="E246" s="134">
        <f>LN(1+'[2]Tasas de interés simple 5 '!G246)</f>
        <v>3.1818268408112131E-2</v>
      </c>
      <c r="F246" s="164">
        <v>28</v>
      </c>
      <c r="G246" s="134">
        <v>3.1891741481236122E-2</v>
      </c>
      <c r="H246" s="164">
        <v>56</v>
      </c>
      <c r="I246" s="134">
        <v>3.1935151551134924E-2</v>
      </c>
      <c r="J246" s="164">
        <v>84</v>
      </c>
      <c r="K246" s="114">
        <v>3.197855973668115E-2</v>
      </c>
      <c r="L246" s="165">
        <v>-2.994060050508715E-4</v>
      </c>
      <c r="M246" s="166">
        <f t="shared" si="3"/>
        <v>-9.3906243002948864E-5</v>
      </c>
      <c r="N246" s="166">
        <v>3.9401038402428479E-6</v>
      </c>
      <c r="O246" s="166">
        <v>-1.3247868106414096E-6</v>
      </c>
      <c r="P246" s="167">
        <v>-6.5891926776390219E-6</v>
      </c>
    </row>
    <row r="247" spans="1:16" x14ac:dyDescent="0.25">
      <c r="A247" s="161">
        <v>42360</v>
      </c>
      <c r="B247" s="162">
        <v>10</v>
      </c>
      <c r="C247" s="134">
        <v>3.2153785403452734E-2</v>
      </c>
      <c r="D247" s="163">
        <v>20</v>
      </c>
      <c r="E247" s="134">
        <f>LN(1+'[2]Tasas de interés simple 5 '!G247)</f>
        <v>3.1267133915146295E-2</v>
      </c>
      <c r="F247" s="164">
        <v>28</v>
      </c>
      <c r="G247" s="134">
        <v>3.1068078183731026E-2</v>
      </c>
      <c r="H247" s="164">
        <v>56</v>
      </c>
      <c r="I247" s="134">
        <v>3.144371630634283E-2</v>
      </c>
      <c r="J247" s="164">
        <v>84</v>
      </c>
      <c r="K247" s="114">
        <v>3.1819213377937958E-2</v>
      </c>
      <c r="L247" s="165">
        <v>5.0371549868979265E-4</v>
      </c>
      <c r="M247" s="166">
        <f t="shared" si="3"/>
        <v>-5.5113449296583655E-4</v>
      </c>
      <c r="N247" s="166">
        <v>-8.2366329750509573E-4</v>
      </c>
      <c r="O247" s="166">
        <v>-4.9143524479209472E-4</v>
      </c>
      <c r="P247" s="167">
        <v>-1.5934635874319258E-4</v>
      </c>
    </row>
    <row r="248" spans="1:16" x14ac:dyDescent="0.25">
      <c r="A248" s="161">
        <v>42361</v>
      </c>
      <c r="B248" s="162">
        <v>10</v>
      </c>
      <c r="C248" s="134">
        <v>3.2523775453960992E-2</v>
      </c>
      <c r="D248" s="163">
        <v>20</v>
      </c>
      <c r="E248" s="134">
        <f>LN(1+'[2]Tasas de interés simple 5 '!G248)</f>
        <v>3.1187532467855803E-2</v>
      </c>
      <c r="F248" s="164">
        <v>28</v>
      </c>
      <c r="G248" s="134">
        <v>3.1021364168836454E-2</v>
      </c>
      <c r="H248" s="164">
        <v>56</v>
      </c>
      <c r="I248" s="134">
        <v>3.1493937135548107E-2</v>
      </c>
      <c r="J248" s="164">
        <v>84</v>
      </c>
      <c r="K248" s="114">
        <v>3.1966286882534348E-2</v>
      </c>
      <c r="L248" s="165">
        <v>3.6999005050825789E-4</v>
      </c>
      <c r="M248" s="166">
        <f t="shared" si="3"/>
        <v>-7.9601447290491428E-5</v>
      </c>
      <c r="N248" s="166">
        <v>-4.6714014894571471E-5</v>
      </c>
      <c r="O248" s="166">
        <v>5.0220829205277484E-5</v>
      </c>
      <c r="P248" s="167">
        <v>1.4707350459639001E-4</v>
      </c>
    </row>
    <row r="249" spans="1:16" x14ac:dyDescent="0.25">
      <c r="A249" s="161">
        <v>42362</v>
      </c>
      <c r="B249" s="162">
        <v>10</v>
      </c>
      <c r="C249" s="134">
        <v>3.0839887450228514E-2</v>
      </c>
      <c r="D249" s="163">
        <v>20</v>
      </c>
      <c r="E249" s="134">
        <f>LN(1+'[2]Tasas de interés simple 5 '!G249)</f>
        <v>3.0646334001375716E-2</v>
      </c>
      <c r="F249" s="164">
        <v>28</v>
      </c>
      <c r="G249" s="134">
        <v>3.1406470382770134E-2</v>
      </c>
      <c r="H249" s="164">
        <v>56</v>
      </c>
      <c r="I249" s="134">
        <v>3.1813258607626557E-2</v>
      </c>
      <c r="J249" s="164">
        <v>84</v>
      </c>
      <c r="K249" s="114">
        <v>3.2219881423107187E-2</v>
      </c>
      <c r="L249" s="165">
        <v>-1.6838880037324776E-3</v>
      </c>
      <c r="M249" s="166">
        <f t="shared" si="3"/>
        <v>-5.4119846648008688E-4</v>
      </c>
      <c r="N249" s="166">
        <v>3.8510621393367944E-4</v>
      </c>
      <c r="O249" s="166">
        <v>3.1932147207845013E-4</v>
      </c>
      <c r="P249" s="167">
        <v>2.5359454057283931E-4</v>
      </c>
    </row>
    <row r="250" spans="1:16" x14ac:dyDescent="0.25">
      <c r="A250" s="161">
        <v>42366</v>
      </c>
      <c r="B250" s="162">
        <v>10</v>
      </c>
      <c r="C250" s="134">
        <v>3.1830059311749759E-2</v>
      </c>
      <c r="D250" s="163">
        <v>20</v>
      </c>
      <c r="E250" s="134">
        <f>LN(1+'[2]Tasas de interés simple 5 '!G250)</f>
        <v>3.0906223736315824E-2</v>
      </c>
      <c r="F250" s="164">
        <v>28</v>
      </c>
      <c r="G250" s="134">
        <v>3.0647299810367033E-2</v>
      </c>
      <c r="H250" s="164">
        <v>56</v>
      </c>
      <c r="I250" s="134">
        <v>3.1422901811162425E-2</v>
      </c>
      <c r="J250" s="164">
        <v>84</v>
      </c>
      <c r="K250" s="114">
        <v>3.2197902719672662E-2</v>
      </c>
      <c r="L250" s="165">
        <v>9.9017186152124473E-4</v>
      </c>
      <c r="M250" s="166">
        <f t="shared" si="3"/>
        <v>2.5988973494010803E-4</v>
      </c>
      <c r="N250" s="166">
        <v>-7.591705724031006E-4</v>
      </c>
      <c r="O250" s="166">
        <v>-3.9035679646413218E-4</v>
      </c>
      <c r="P250" s="167">
        <v>-2.1978703434524793E-5</v>
      </c>
    </row>
    <row r="251" spans="1:16" x14ac:dyDescent="0.25">
      <c r="A251" s="161">
        <v>42367</v>
      </c>
      <c r="B251" s="162">
        <v>10</v>
      </c>
      <c r="C251" s="134">
        <v>3.0132335886189719E-2</v>
      </c>
      <c r="D251" s="163">
        <v>20</v>
      </c>
      <c r="E251" s="134">
        <f>LN(1+'[2]Tasas de interés simple 5 '!G251)</f>
        <v>2.9691185358477576E-2</v>
      </c>
      <c r="F251" s="164">
        <v>28</v>
      </c>
      <c r="G251" s="134">
        <v>2.9795742537281095E-2</v>
      </c>
      <c r="H251" s="164">
        <v>56</v>
      </c>
      <c r="I251" s="134">
        <v>3.1121571711792657E-2</v>
      </c>
      <c r="J251" s="164">
        <v>84</v>
      </c>
      <c r="K251" s="114">
        <v>3.2445645390535141E-2</v>
      </c>
      <c r="L251" s="165">
        <v>-1.6977234255600403E-3</v>
      </c>
      <c r="M251" s="166">
        <f t="shared" si="3"/>
        <v>-1.2150383778382484E-3</v>
      </c>
      <c r="N251" s="166">
        <v>-8.5155727308593859E-4</v>
      </c>
      <c r="O251" s="166">
        <v>-3.0133009936976832E-4</v>
      </c>
      <c r="P251" s="167">
        <v>2.4774267086247886E-4</v>
      </c>
    </row>
    <row r="252" spans="1:16" x14ac:dyDescent="0.25">
      <c r="A252" s="161">
        <v>42368</v>
      </c>
      <c r="B252" s="162">
        <v>10</v>
      </c>
      <c r="C252" s="134">
        <v>3.0918335355089709E-2</v>
      </c>
      <c r="D252" s="163">
        <v>20</v>
      </c>
      <c r="E252" s="134">
        <f>LN(1+'[2]Tasas de interés simple 5 '!G252)</f>
        <v>2.9733992627591046E-2</v>
      </c>
      <c r="F252" s="164">
        <v>28</v>
      </c>
      <c r="G252" s="134">
        <v>2.9772494096194417E-2</v>
      </c>
      <c r="H252" s="164">
        <v>56</v>
      </c>
      <c r="I252" s="134">
        <v>3.1057337192046001E-2</v>
      </c>
      <c r="J252" s="164">
        <v>84</v>
      </c>
      <c r="K252" s="114">
        <v>3.2340531584215654E-2</v>
      </c>
      <c r="L252" s="165">
        <v>7.8599946889999078E-4</v>
      </c>
      <c r="M252" s="166">
        <f t="shared" si="3"/>
        <v>4.2807269113469965E-5</v>
      </c>
      <c r="N252" s="166">
        <v>-2.3248441086677618E-5</v>
      </c>
      <c r="O252" s="166">
        <v>-6.4234519746655255E-5</v>
      </c>
      <c r="P252" s="167">
        <v>-1.051138063194873E-4</v>
      </c>
    </row>
    <row r="253" spans="1:16" x14ac:dyDescent="0.25">
      <c r="A253" s="161">
        <v>42369</v>
      </c>
      <c r="B253" s="162">
        <v>10</v>
      </c>
      <c r="C253" s="134">
        <v>2.9445922084411456E-2</v>
      </c>
      <c r="D253" s="163">
        <v>20</v>
      </c>
      <c r="E253" s="134">
        <f>LN(1+'[2]Tasas de interés simple 5 '!G253)</f>
        <v>2.9320484741546079E-2</v>
      </c>
      <c r="F253" s="164">
        <v>28</v>
      </c>
      <c r="G253" s="134">
        <v>3.0288523308993436E-2</v>
      </c>
      <c r="H253" s="164">
        <v>56</v>
      </c>
      <c r="I253" s="134">
        <v>3.1044709061868951E-2</v>
      </c>
      <c r="J253" s="164">
        <v>84</v>
      </c>
      <c r="K253" s="114">
        <v>3.1800323429897699E-2</v>
      </c>
      <c r="L253" s="165">
        <v>-1.4724132706782529E-3</v>
      </c>
      <c r="M253" s="166">
        <f t="shared" si="3"/>
        <v>-4.1350788604496702E-4</v>
      </c>
      <c r="N253" s="166">
        <v>5.1602921279901917E-4</v>
      </c>
      <c r="O253" s="166">
        <v>-1.2628130177050334E-5</v>
      </c>
      <c r="P253" s="167">
        <v>-5.402081543179546E-4</v>
      </c>
    </row>
    <row r="254" spans="1:16" x14ac:dyDescent="0.25">
      <c r="A254" s="161">
        <v>42373</v>
      </c>
      <c r="B254" s="162">
        <v>10</v>
      </c>
      <c r="C254" s="134">
        <v>3.1090192171993863E-2</v>
      </c>
      <c r="D254" s="163">
        <v>20</v>
      </c>
      <c r="E254" s="134">
        <f>LN(1+'[2]Tasas de interés simple 5 '!G254)</f>
        <v>3.0518588378771232E-2</v>
      </c>
      <c r="F254" s="164">
        <v>28</v>
      </c>
      <c r="G254" s="134">
        <v>2.9143802595101097E-2</v>
      </c>
      <c r="H254" s="164">
        <v>56</v>
      </c>
      <c r="I254" s="134">
        <v>3.0538373160547486E-2</v>
      </c>
      <c r="J254" s="164">
        <v>84</v>
      </c>
      <c r="K254" s="114">
        <v>3.1931001607039475E-2</v>
      </c>
      <c r="L254" s="165">
        <v>1.6442700875824064E-3</v>
      </c>
      <c r="M254" s="166">
        <f t="shared" si="3"/>
        <v>1.1981036372251536E-3</v>
      </c>
      <c r="N254" s="166">
        <v>-1.1447207138923395E-3</v>
      </c>
      <c r="O254" s="166">
        <v>-5.063359013214655E-4</v>
      </c>
      <c r="P254" s="167">
        <v>1.306781771417756E-4</v>
      </c>
    </row>
    <row r="255" spans="1:16" x14ac:dyDescent="0.25">
      <c r="A255" s="161">
        <v>42374</v>
      </c>
      <c r="B255" s="162">
        <v>10</v>
      </c>
      <c r="C255" s="134">
        <v>3.1331086510430851E-2</v>
      </c>
      <c r="D255" s="163">
        <v>20</v>
      </c>
      <c r="E255" s="134">
        <f>LN(1+'[2]Tasas de interés simple 5 '!G255)</f>
        <v>3.0216055956540783E-2</v>
      </c>
      <c r="F255" s="164">
        <v>28</v>
      </c>
      <c r="G255" s="134">
        <v>2.897444738168959E-2</v>
      </c>
      <c r="H255" s="164">
        <v>56</v>
      </c>
      <c r="I255" s="134">
        <v>3.0477824563790702E-2</v>
      </c>
      <c r="J255" s="164">
        <v>84</v>
      </c>
      <c r="K255" s="114">
        <v>3.197894499526293E-2</v>
      </c>
      <c r="L255" s="165">
        <v>2.4089433843698868E-4</v>
      </c>
      <c r="M255" s="166">
        <f t="shared" si="3"/>
        <v>-3.0253242223044971E-4</v>
      </c>
      <c r="N255" s="166">
        <v>-1.6935521341150672E-4</v>
      </c>
      <c r="O255" s="166">
        <v>-6.0548596756783424E-5</v>
      </c>
      <c r="P255" s="167">
        <v>4.7943388223455063E-5</v>
      </c>
    </row>
    <row r="256" spans="1:16" x14ac:dyDescent="0.25">
      <c r="A256" s="161">
        <v>42375</v>
      </c>
      <c r="B256" s="162">
        <v>10</v>
      </c>
      <c r="C256" s="134">
        <v>3.132190032963348E-2</v>
      </c>
      <c r="D256" s="163">
        <v>20</v>
      </c>
      <c r="E256" s="134">
        <f>LN(1+'[2]Tasas de interés simple 5 '!G256)</f>
        <v>2.9862985746513599E-2</v>
      </c>
      <c r="F256" s="164">
        <v>28</v>
      </c>
      <c r="G256" s="134">
        <v>2.9666687776290997E-2</v>
      </c>
      <c r="H256" s="164">
        <v>56</v>
      </c>
      <c r="I256" s="134">
        <v>3.0889462675160042E-2</v>
      </c>
      <c r="J256" s="164">
        <v>84</v>
      </c>
      <c r="K256" s="114">
        <v>3.2110744221424029E-2</v>
      </c>
      <c r="L256" s="165">
        <v>-9.1861807973714349E-6</v>
      </c>
      <c r="M256" s="166">
        <f t="shared" si="3"/>
        <v>-3.5307021002718361E-4</v>
      </c>
      <c r="N256" s="166">
        <v>6.9224039460140732E-4</v>
      </c>
      <c r="O256" s="166">
        <v>4.1163811136933973E-4</v>
      </c>
      <c r="P256" s="167">
        <v>1.3179922616109868E-4</v>
      </c>
    </row>
    <row r="257" spans="1:16" x14ac:dyDescent="0.25">
      <c r="A257" s="161">
        <v>42376</v>
      </c>
      <c r="B257" s="162">
        <v>10</v>
      </c>
      <c r="C257" s="134">
        <v>3.0956068328913445E-2</v>
      </c>
      <c r="D257" s="163">
        <v>20</v>
      </c>
      <c r="E257" s="134">
        <f>LN(1+'[2]Tasas de interés simple 5 '!G257)</f>
        <v>3.1392057156237663E-2</v>
      </c>
      <c r="F257" s="164">
        <v>28</v>
      </c>
      <c r="G257" s="134">
        <v>3.203312789190272E-2</v>
      </c>
      <c r="H257" s="164">
        <v>56</v>
      </c>
      <c r="I257" s="134">
        <v>3.2085062171942458E-2</v>
      </c>
      <c r="J257" s="164">
        <v>84</v>
      </c>
      <c r="K257" s="114">
        <v>3.213699375495304E-2</v>
      </c>
      <c r="L257" s="165">
        <v>-3.6583200072003511E-4</v>
      </c>
      <c r="M257" s="166">
        <f t="shared" si="3"/>
        <v>1.5290714097240636E-3</v>
      </c>
      <c r="N257" s="166">
        <v>2.3664401156117225E-3</v>
      </c>
      <c r="O257" s="166">
        <v>1.1955994967824159E-3</v>
      </c>
      <c r="P257" s="167">
        <v>2.6249533529011659E-5</v>
      </c>
    </row>
    <row r="258" spans="1:16" x14ac:dyDescent="0.25">
      <c r="A258" s="161">
        <v>42377</v>
      </c>
      <c r="B258" s="162">
        <v>10</v>
      </c>
      <c r="C258" s="134">
        <v>3.0924030833749293E-2</v>
      </c>
      <c r="D258" s="163">
        <v>20</v>
      </c>
      <c r="E258" s="134">
        <f>LN(1+'[2]Tasas de interés simple 5 '!G258)</f>
        <v>3.121228770742529E-2</v>
      </c>
      <c r="F258" s="164">
        <v>28</v>
      </c>
      <c r="G258" s="134">
        <v>2.9873935044615291E-2</v>
      </c>
      <c r="H258" s="164">
        <v>56</v>
      </c>
      <c r="I258" s="134">
        <v>3.0887841162135513E-2</v>
      </c>
      <c r="J258" s="164">
        <v>84</v>
      </c>
      <c r="K258" s="114">
        <v>3.1900720315198035E-2</v>
      </c>
      <c r="L258" s="165">
        <v>-3.2037495164151386E-5</v>
      </c>
      <c r="M258" s="166">
        <f t="shared" si="3"/>
        <v>-1.7976944881237245E-4</v>
      </c>
      <c r="N258" s="166">
        <v>-2.1591928472874285E-3</v>
      </c>
      <c r="O258" s="166">
        <v>-1.1972210098069452E-3</v>
      </c>
      <c r="P258" s="167">
        <v>-2.3627343975500537E-4</v>
      </c>
    </row>
    <row r="259" spans="1:16" x14ac:dyDescent="0.25">
      <c r="A259" s="161">
        <v>42380</v>
      </c>
      <c r="B259" s="162">
        <v>10</v>
      </c>
      <c r="C259" s="134">
        <v>3.1417393534320673E-2</v>
      </c>
      <c r="D259" s="163">
        <v>20</v>
      </c>
      <c r="E259" s="134">
        <f>LN(1+'[2]Tasas de interés simple 5 '!G259)</f>
        <v>3.0518588378771232E-2</v>
      </c>
      <c r="F259" s="164">
        <v>28</v>
      </c>
      <c r="G259" s="134">
        <v>3.0495607100012322E-2</v>
      </c>
      <c r="H259" s="164">
        <v>56</v>
      </c>
      <c r="I259" s="134">
        <v>3.1262766067238511E-2</v>
      </c>
      <c r="J259" s="164">
        <v>84</v>
      </c>
      <c r="K259" s="114">
        <v>3.2029336952707085E-2</v>
      </c>
      <c r="L259" s="165">
        <v>4.9336270057137935E-4</v>
      </c>
      <c r="M259" s="166">
        <f t="shared" si="3"/>
        <v>-6.9369932865405784E-4</v>
      </c>
      <c r="N259" s="166">
        <v>6.2167205539703091E-4</v>
      </c>
      <c r="O259" s="166">
        <v>3.749249051029982E-4</v>
      </c>
      <c r="P259" s="167">
        <v>1.2861663750905056E-4</v>
      </c>
    </row>
    <row r="260" spans="1:16" x14ac:dyDescent="0.25">
      <c r="A260" s="161">
        <v>42381</v>
      </c>
      <c r="B260" s="162">
        <v>10</v>
      </c>
      <c r="C260" s="134">
        <v>3.105375617378564E-2</v>
      </c>
      <c r="D260" s="163">
        <v>20</v>
      </c>
      <c r="E260" s="134">
        <f>LN(1+'[2]Tasas de interés simple 5 '!G260)</f>
        <v>3.0216055956540783E-2</v>
      </c>
      <c r="F260" s="164">
        <v>28</v>
      </c>
      <c r="G260" s="134">
        <v>3.0037002417897793E-2</v>
      </c>
      <c r="H260" s="164">
        <v>56</v>
      </c>
      <c r="I260" s="134">
        <v>3.1082850183930397E-2</v>
      </c>
      <c r="J260" s="164">
        <v>84</v>
      </c>
      <c r="K260" s="114">
        <v>3.2127605295064483E-2</v>
      </c>
      <c r="L260" s="165">
        <v>-3.6363736053503237E-4</v>
      </c>
      <c r="M260" s="166">
        <f t="shared" si="3"/>
        <v>-3.0253242223044971E-4</v>
      </c>
      <c r="N260" s="166">
        <v>-4.586046821145294E-4</v>
      </c>
      <c r="O260" s="166">
        <v>-1.7991588330811339E-4</v>
      </c>
      <c r="P260" s="167">
        <v>9.8268342357397953E-5</v>
      </c>
    </row>
    <row r="261" spans="1:16" x14ac:dyDescent="0.25">
      <c r="A261" s="161">
        <v>42382</v>
      </c>
      <c r="B261" s="162">
        <v>10</v>
      </c>
      <c r="C261" s="134">
        <v>3.102342818227034E-2</v>
      </c>
      <c r="D261" s="163">
        <v>20</v>
      </c>
      <c r="E261" s="134">
        <f>LN(1+'[2]Tasas de interés simple 5 '!G261)</f>
        <v>2.9862985746513599E-2</v>
      </c>
      <c r="F261" s="164">
        <v>28</v>
      </c>
      <c r="G261" s="134">
        <v>2.9984497565877375E-2</v>
      </c>
      <c r="H261" s="164">
        <v>56</v>
      </c>
      <c r="I261" s="134">
        <v>3.1113028079972588E-2</v>
      </c>
      <c r="J261" s="164">
        <v>84</v>
      </c>
      <c r="K261" s="114">
        <v>3.2240286448466611E-2</v>
      </c>
      <c r="L261" s="165">
        <v>-3.0327991515300551E-5</v>
      </c>
      <c r="M261" s="166">
        <f t="shared" ref="M261:M324" si="4">E261-E260</f>
        <v>-3.5307021002718361E-4</v>
      </c>
      <c r="N261" s="166">
        <v>-5.2504852020417853E-5</v>
      </c>
      <c r="O261" s="166">
        <v>3.0177896042191121E-5</v>
      </c>
      <c r="P261" s="167">
        <v>1.126811534021277E-4</v>
      </c>
    </row>
    <row r="262" spans="1:16" x14ac:dyDescent="0.25">
      <c r="A262" s="161">
        <v>42383</v>
      </c>
      <c r="B262" s="162">
        <v>10</v>
      </c>
      <c r="C262" s="134">
        <v>3.0863872596736751E-2</v>
      </c>
      <c r="D262" s="163">
        <v>20</v>
      </c>
      <c r="E262" s="134">
        <f>LN(1+'[2]Tasas de interés simple 5 '!G262)</f>
        <v>3.1392057156237663E-2</v>
      </c>
      <c r="F262" s="164">
        <v>28</v>
      </c>
      <c r="G262" s="134">
        <v>3.1575763893535273E-2</v>
      </c>
      <c r="H262" s="164">
        <v>56</v>
      </c>
      <c r="I262" s="134">
        <v>3.1856634312197672E-2</v>
      </c>
      <c r="J262" s="164">
        <v>84</v>
      </c>
      <c r="K262" s="114">
        <v>3.2137425864818402E-2</v>
      </c>
      <c r="L262" s="165">
        <v>-1.5955558553358909E-4</v>
      </c>
      <c r="M262" s="166">
        <f t="shared" si="4"/>
        <v>1.5290714097240636E-3</v>
      </c>
      <c r="N262" s="166">
        <v>1.5912663276578982E-3</v>
      </c>
      <c r="O262" s="166">
        <v>7.4360623222508374E-4</v>
      </c>
      <c r="P262" s="167">
        <v>-1.0286058364820938E-4</v>
      </c>
    </row>
    <row r="263" spans="1:16" x14ac:dyDescent="0.25">
      <c r="A263" s="161">
        <v>42384</v>
      </c>
      <c r="B263" s="162">
        <v>10</v>
      </c>
      <c r="C263" s="134">
        <v>3.1456633155684526E-2</v>
      </c>
      <c r="D263" s="163">
        <v>20</v>
      </c>
      <c r="E263" s="134">
        <f>LN(1+'[2]Tasas de interés simple 5 '!G263)</f>
        <v>3.121228770742529E-2</v>
      </c>
      <c r="F263" s="164">
        <v>28</v>
      </c>
      <c r="G263" s="134">
        <v>3.0669212630496816E-2</v>
      </c>
      <c r="H263" s="164">
        <v>56</v>
      </c>
      <c r="I263" s="134">
        <v>3.1354024970070962E-2</v>
      </c>
      <c r="J263" s="164">
        <v>84</v>
      </c>
      <c r="K263" s="114">
        <v>3.2038368662621421E-2</v>
      </c>
      <c r="L263" s="165">
        <v>5.9276055894777469E-4</v>
      </c>
      <c r="M263" s="166">
        <f t="shared" si="4"/>
        <v>-1.7976944881237245E-4</v>
      </c>
      <c r="N263" s="166">
        <v>-9.0655126303845757E-4</v>
      </c>
      <c r="O263" s="166">
        <v>-5.0260934212670999E-4</v>
      </c>
      <c r="P263" s="167">
        <v>-9.9057202196980998E-5</v>
      </c>
    </row>
    <row r="264" spans="1:16" x14ac:dyDescent="0.25">
      <c r="A264" s="161">
        <v>42387</v>
      </c>
      <c r="B264" s="162">
        <v>10</v>
      </c>
      <c r="C264" s="134">
        <v>3.1209824370919546E-2</v>
      </c>
      <c r="D264" s="163">
        <v>20</v>
      </c>
      <c r="E264" s="134">
        <f>LN(1+'[2]Tasas de interés simple 5 '!G264)</f>
        <v>3.0518588378771232E-2</v>
      </c>
      <c r="F264" s="164">
        <v>28</v>
      </c>
      <c r="G264" s="134">
        <v>3.071069303734374E-2</v>
      </c>
      <c r="H264" s="164">
        <v>56</v>
      </c>
      <c r="I264" s="134">
        <v>3.1418808142911828E-2</v>
      </c>
      <c r="J264" s="164">
        <v>84</v>
      </c>
      <c r="K264" s="114">
        <v>3.2126422176273053E-2</v>
      </c>
      <c r="L264" s="165">
        <v>-2.4680878476497983E-4</v>
      </c>
      <c r="M264" s="166">
        <f t="shared" si="4"/>
        <v>-6.9369932865405784E-4</v>
      </c>
      <c r="N264" s="166">
        <v>4.1480406846924195E-5</v>
      </c>
      <c r="O264" s="166">
        <v>6.4783172840865433E-5</v>
      </c>
      <c r="P264" s="167">
        <v>8.8053513651632775E-5</v>
      </c>
    </row>
    <row r="265" spans="1:16" x14ac:dyDescent="0.25">
      <c r="A265" s="161">
        <v>42388</v>
      </c>
      <c r="B265" s="162">
        <v>10</v>
      </c>
      <c r="C265" s="134">
        <v>3.1313632763991621E-2</v>
      </c>
      <c r="D265" s="163">
        <v>20</v>
      </c>
      <c r="E265" s="134">
        <f>LN(1+'[2]Tasas de interés simple 5 '!G265)</f>
        <v>3.0216055956540783E-2</v>
      </c>
      <c r="F265" s="164">
        <v>28</v>
      </c>
      <c r="G265" s="134">
        <v>3.0764880615884775E-2</v>
      </c>
      <c r="H265" s="164">
        <v>56</v>
      </c>
      <c r="I265" s="134">
        <v>3.1541552813813385E-2</v>
      </c>
      <c r="J265" s="164">
        <v>84</v>
      </c>
      <c r="K265" s="114">
        <v>3.2317622260149094E-2</v>
      </c>
      <c r="L265" s="165">
        <v>1.0380839307207526E-4</v>
      </c>
      <c r="M265" s="166">
        <f t="shared" si="4"/>
        <v>-3.0253242223044971E-4</v>
      </c>
      <c r="N265" s="166">
        <v>5.4187578541035203E-5</v>
      </c>
      <c r="O265" s="166">
        <v>1.2274467090155755E-4</v>
      </c>
      <c r="P265" s="167">
        <v>1.9120008387604054E-4</v>
      </c>
    </row>
    <row r="266" spans="1:16" x14ac:dyDescent="0.25">
      <c r="A266" s="161">
        <v>42389</v>
      </c>
      <c r="B266" s="162">
        <v>10</v>
      </c>
      <c r="C266" s="134">
        <v>3.2371108907271712E-2</v>
      </c>
      <c r="D266" s="163">
        <v>20</v>
      </c>
      <c r="E266" s="134">
        <f>LN(1+'[2]Tasas de interés simple 5 '!G266)</f>
        <v>2.9862985746513599E-2</v>
      </c>
      <c r="F266" s="164">
        <v>28</v>
      </c>
      <c r="G266" s="134">
        <v>3.1455612884122068E-2</v>
      </c>
      <c r="H266" s="164">
        <v>56</v>
      </c>
      <c r="I266" s="134">
        <v>3.200028987209546E-2</v>
      </c>
      <c r="J266" s="164">
        <v>84</v>
      </c>
      <c r="K266" s="114">
        <v>3.2544670348543088E-2</v>
      </c>
      <c r="L266" s="165">
        <v>1.0574761432800908E-3</v>
      </c>
      <c r="M266" s="166">
        <f t="shared" si="4"/>
        <v>-3.5307021002718361E-4</v>
      </c>
      <c r="N266" s="166">
        <v>6.9073226823729295E-4</v>
      </c>
      <c r="O266" s="166">
        <v>4.5873705828207434E-4</v>
      </c>
      <c r="P266" s="167">
        <v>2.2704808839399404E-4</v>
      </c>
    </row>
    <row r="267" spans="1:16" x14ac:dyDescent="0.25">
      <c r="A267" s="161">
        <v>42390</v>
      </c>
      <c r="B267" s="162">
        <v>10</v>
      </c>
      <c r="C267" s="134">
        <v>3.1671536483516213E-2</v>
      </c>
      <c r="D267" s="163">
        <v>20</v>
      </c>
      <c r="E267" s="134">
        <f>LN(1+'[2]Tasas de interés simple 5 '!G267)</f>
        <v>3.1392057156237663E-2</v>
      </c>
      <c r="F267" s="164">
        <v>28</v>
      </c>
      <c r="G267" s="134">
        <v>3.2336608524000679E-2</v>
      </c>
      <c r="H267" s="164">
        <v>56</v>
      </c>
      <c r="I267" s="134">
        <v>3.2401987409505027E-2</v>
      </c>
      <c r="J267" s="164">
        <v>84</v>
      </c>
      <c r="K267" s="114">
        <v>3.2467362020889928E-2</v>
      </c>
      <c r="L267" s="165">
        <v>-6.9957242375549844E-4</v>
      </c>
      <c r="M267" s="166">
        <f t="shared" si="4"/>
        <v>1.5290714097240636E-3</v>
      </c>
      <c r="N267" s="166">
        <v>8.809956398786109E-4</v>
      </c>
      <c r="O267" s="166">
        <v>4.0169753740956771E-4</v>
      </c>
      <c r="P267" s="167">
        <v>-7.7308327653159703E-5</v>
      </c>
    </row>
    <row r="268" spans="1:16" x14ac:dyDescent="0.25">
      <c r="A268" s="161">
        <v>42391</v>
      </c>
      <c r="B268" s="162">
        <v>10</v>
      </c>
      <c r="C268" s="134">
        <v>3.154919798302018E-2</v>
      </c>
      <c r="D268" s="163">
        <v>20</v>
      </c>
      <c r="E268" s="134">
        <f>LN(1+'[2]Tasas de interés simple 5 '!G268)</f>
        <v>3.121228770742529E-2</v>
      </c>
      <c r="F268" s="164">
        <v>28</v>
      </c>
      <c r="G268" s="134">
        <v>3.0577936931326835E-2</v>
      </c>
      <c r="H268" s="164">
        <v>56</v>
      </c>
      <c r="I268" s="134">
        <v>3.1471641961822817E-2</v>
      </c>
      <c r="J268" s="164">
        <v>84</v>
      </c>
      <c r="K268" s="114">
        <v>3.2364548996756629E-2</v>
      </c>
      <c r="L268" s="165">
        <v>-1.2233850049603312E-4</v>
      </c>
      <c r="M268" s="166">
        <f t="shared" si="4"/>
        <v>-1.7976944881237245E-4</v>
      </c>
      <c r="N268" s="166">
        <v>-1.7586715926738439E-3</v>
      </c>
      <c r="O268" s="166">
        <v>-9.3034544768220984E-4</v>
      </c>
      <c r="P268" s="167">
        <v>-1.0281302413329974E-4</v>
      </c>
    </row>
    <row r="269" spans="1:16" x14ac:dyDescent="0.25">
      <c r="A269" s="161">
        <v>42394</v>
      </c>
      <c r="B269" s="162">
        <v>10</v>
      </c>
      <c r="C269" s="134">
        <v>3.1285545260543869E-2</v>
      </c>
      <c r="D269" s="163">
        <v>20</v>
      </c>
      <c r="E269" s="134">
        <f>LN(1+'[2]Tasas de interés simple 5 '!G269)</f>
        <v>3.0518588378771232E-2</v>
      </c>
      <c r="F269" s="164">
        <v>28</v>
      </c>
      <c r="G269" s="134">
        <v>3.0626133196281241E-2</v>
      </c>
      <c r="H269" s="164">
        <v>56</v>
      </c>
      <c r="I269" s="134">
        <v>3.1498921150639278E-2</v>
      </c>
      <c r="J269" s="164">
        <v>84</v>
      </c>
      <c r="K269" s="114">
        <v>3.2370948010410176E-2</v>
      </c>
      <c r="L269" s="165">
        <v>-2.6365272247631105E-4</v>
      </c>
      <c r="M269" s="166">
        <f t="shared" si="4"/>
        <v>-6.9369932865405784E-4</v>
      </c>
      <c r="N269" s="166">
        <v>4.8196264954405987E-5</v>
      </c>
      <c r="O269" s="166">
        <v>2.7279188816460576E-5</v>
      </c>
      <c r="P269" s="167">
        <v>6.3990136535477249E-6</v>
      </c>
    </row>
    <row r="270" spans="1:16" x14ac:dyDescent="0.25">
      <c r="A270" s="161">
        <v>42395</v>
      </c>
      <c r="B270" s="162">
        <v>10</v>
      </c>
      <c r="C270" s="134">
        <v>3.1729712424122154E-2</v>
      </c>
      <c r="D270" s="163">
        <v>20</v>
      </c>
      <c r="E270" s="134">
        <f>LN(1+'[2]Tasas de interés simple 5 '!G270)</f>
        <v>3.0216055956540783E-2</v>
      </c>
      <c r="F270" s="164">
        <v>28</v>
      </c>
      <c r="G270" s="134">
        <v>3.158872960260934E-2</v>
      </c>
      <c r="H270" s="164">
        <v>56</v>
      </c>
      <c r="I270" s="134">
        <v>3.2065054712070336E-2</v>
      </c>
      <c r="J270" s="164">
        <v>84</v>
      </c>
      <c r="K270" s="114">
        <v>3.2541153043936795E-2</v>
      </c>
      <c r="L270" s="165">
        <v>4.4416716357828512E-4</v>
      </c>
      <c r="M270" s="166">
        <f t="shared" si="4"/>
        <v>-3.0253242223044971E-4</v>
      </c>
      <c r="N270" s="166">
        <v>9.6259640632809923E-4</v>
      </c>
      <c r="O270" s="166">
        <v>5.6613356143105781E-4</v>
      </c>
      <c r="P270" s="167">
        <v>1.7020503352661864E-4</v>
      </c>
    </row>
    <row r="271" spans="1:16" x14ac:dyDescent="0.25">
      <c r="A271" s="161">
        <v>42396</v>
      </c>
      <c r="B271" s="162">
        <v>10</v>
      </c>
      <c r="C271" s="134">
        <v>3.2082642415113209E-2</v>
      </c>
      <c r="D271" s="163">
        <v>20</v>
      </c>
      <c r="E271" s="134">
        <f>LN(1+'[2]Tasas de interés simple 5 '!G271)</f>
        <v>2.9862985746513599E-2</v>
      </c>
      <c r="F271" s="164">
        <v>28</v>
      </c>
      <c r="G271" s="134">
        <v>3.1683563678485106E-2</v>
      </c>
      <c r="H271" s="164">
        <v>56</v>
      </c>
      <c r="I271" s="134">
        <v>3.2214840194245732E-2</v>
      </c>
      <c r="J271" s="164">
        <v>84</v>
      </c>
      <c r="K271" s="114">
        <v>3.274583460513944E-2</v>
      </c>
      <c r="L271" s="165">
        <v>3.5292999099105493E-4</v>
      </c>
      <c r="M271" s="166">
        <f t="shared" si="4"/>
        <v>-3.5307021002718361E-4</v>
      </c>
      <c r="N271" s="166">
        <v>9.4834075875765977E-5</v>
      </c>
      <c r="O271" s="166">
        <v>1.4978548217539633E-4</v>
      </c>
      <c r="P271" s="167">
        <v>2.0468156120264508E-4</v>
      </c>
    </row>
    <row r="272" spans="1:16" x14ac:dyDescent="0.25">
      <c r="A272" s="161">
        <v>42397</v>
      </c>
      <c r="B272" s="162">
        <v>10</v>
      </c>
      <c r="C272" s="134">
        <v>3.1704747244579549E-2</v>
      </c>
      <c r="D272" s="163">
        <v>20</v>
      </c>
      <c r="E272" s="134">
        <f>LN(1+'[2]Tasas de interés simple 5 '!G272)</f>
        <v>3.1392057156237663E-2</v>
      </c>
      <c r="F272" s="164">
        <v>28</v>
      </c>
      <c r="G272" s="134">
        <v>3.2209695226673538E-2</v>
      </c>
      <c r="H272" s="164">
        <v>56</v>
      </c>
      <c r="I272" s="134">
        <v>3.2444684775082687E-2</v>
      </c>
      <c r="J272" s="164">
        <v>84</v>
      </c>
      <c r="K272" s="114">
        <v>3.2679619116376818E-2</v>
      </c>
      <c r="L272" s="165">
        <v>-3.7789517053365973E-4</v>
      </c>
      <c r="M272" s="166">
        <f t="shared" si="4"/>
        <v>1.5290714097240636E-3</v>
      </c>
      <c r="N272" s="166">
        <v>5.2613154818843128E-4</v>
      </c>
      <c r="O272" s="166">
        <v>2.298445808369548E-4</v>
      </c>
      <c r="P272" s="167">
        <v>-6.6215488762622066E-5</v>
      </c>
    </row>
    <row r="273" spans="1:16" x14ac:dyDescent="0.25">
      <c r="A273" s="161">
        <v>42398</v>
      </c>
      <c r="B273" s="162">
        <v>10</v>
      </c>
      <c r="C273" s="134">
        <v>3.1857828104900413E-2</v>
      </c>
      <c r="D273" s="163">
        <v>20</v>
      </c>
      <c r="E273" s="134">
        <f>LN(1+'[2]Tasas de interés simple 5 '!G273)</f>
        <v>3.121228770742529E-2</v>
      </c>
      <c r="F273" s="164">
        <v>28</v>
      </c>
      <c r="G273" s="134">
        <v>3.1098661511031696E-2</v>
      </c>
      <c r="H273" s="164">
        <v>56</v>
      </c>
      <c r="I273" s="134">
        <v>3.1842549723891084E-2</v>
      </c>
      <c r="J273" s="164">
        <v>84</v>
      </c>
      <c r="K273" s="114">
        <v>3.2585884978390968E-2</v>
      </c>
      <c r="L273" s="165">
        <v>1.5308086032086304E-4</v>
      </c>
      <c r="M273" s="166">
        <f t="shared" si="4"/>
        <v>-1.7976944881237245E-4</v>
      </c>
      <c r="N273" s="166">
        <v>-1.1110337156418418E-3</v>
      </c>
      <c r="O273" s="166">
        <v>-6.0213505119160321E-4</v>
      </c>
      <c r="P273" s="167">
        <v>-9.3734137985850008E-5</v>
      </c>
    </row>
    <row r="274" spans="1:16" x14ac:dyDescent="0.25">
      <c r="A274" s="161">
        <v>42402</v>
      </c>
      <c r="B274" s="162">
        <v>10</v>
      </c>
      <c r="C274" s="134">
        <v>3.1820984295635901E-2</v>
      </c>
      <c r="D274" s="163">
        <v>20</v>
      </c>
      <c r="E274" s="134">
        <f>LN(1+'[2]Tasas de interés simple 5 '!G274)</f>
        <v>3.0216055956540783E-2</v>
      </c>
      <c r="F274" s="164">
        <v>28</v>
      </c>
      <c r="G274" s="134">
        <v>3.1172027801263821E-2</v>
      </c>
      <c r="H274" s="164">
        <v>56</v>
      </c>
      <c r="I274" s="134">
        <v>3.1984469580850751E-2</v>
      </c>
      <c r="J274" s="164">
        <v>84</v>
      </c>
      <c r="K274" s="114">
        <v>3.279625183458279E-2</v>
      </c>
      <c r="L274" s="165">
        <v>-3.6843809264511251E-5</v>
      </c>
      <c r="M274" s="166">
        <f t="shared" si="4"/>
        <v>-9.9623175088450755E-4</v>
      </c>
      <c r="N274" s="166">
        <v>7.3366290232124848E-5</v>
      </c>
      <c r="O274" s="166">
        <v>1.4191985695966719E-4</v>
      </c>
      <c r="P274" s="167">
        <v>2.1036685619182233E-4</v>
      </c>
    </row>
    <row r="275" spans="1:16" x14ac:dyDescent="0.25">
      <c r="A275" s="161">
        <v>42403</v>
      </c>
      <c r="B275" s="162">
        <v>10</v>
      </c>
      <c r="C275" s="134">
        <v>3.1681326179057619E-2</v>
      </c>
      <c r="D275" s="163">
        <v>20</v>
      </c>
      <c r="E275" s="134">
        <f>LN(1+'[2]Tasas de interés simple 5 '!G275)</f>
        <v>2.9862985746513599E-2</v>
      </c>
      <c r="F275" s="164">
        <v>28</v>
      </c>
      <c r="G275" s="134">
        <v>3.1202831960813925E-2</v>
      </c>
      <c r="H275" s="164">
        <v>56</v>
      </c>
      <c r="I275" s="134">
        <v>3.2053725087794839E-2</v>
      </c>
      <c r="J275" s="164">
        <v>84</v>
      </c>
      <c r="K275" s="114">
        <v>3.2903894811157984E-2</v>
      </c>
      <c r="L275" s="165">
        <v>-1.3965811657828259E-4</v>
      </c>
      <c r="M275" s="166">
        <f t="shared" si="4"/>
        <v>-3.5307021002718361E-4</v>
      </c>
      <c r="N275" s="166">
        <v>3.0804159550104626E-5</v>
      </c>
      <c r="O275" s="166">
        <v>6.9255506944088108E-5</v>
      </c>
      <c r="P275" s="167">
        <v>1.0764297657519378E-4</v>
      </c>
    </row>
    <row r="276" spans="1:16" x14ac:dyDescent="0.25">
      <c r="A276" s="161">
        <v>42404</v>
      </c>
      <c r="B276" s="162">
        <v>10</v>
      </c>
      <c r="C276" s="134">
        <v>3.1916186475155289E-2</v>
      </c>
      <c r="D276" s="163">
        <v>20</v>
      </c>
      <c r="E276" s="134">
        <f>LN(1+'[2]Tasas de interés simple 5 '!G276)</f>
        <v>3.1392057156237663E-2</v>
      </c>
      <c r="F276" s="164">
        <v>28</v>
      </c>
      <c r="G276" s="134">
        <v>3.2286353845688155E-2</v>
      </c>
      <c r="H276" s="164">
        <v>56</v>
      </c>
      <c r="I276" s="134">
        <v>3.2500415895082187E-2</v>
      </c>
      <c r="J276" s="164">
        <v>84</v>
      </c>
      <c r="K276" s="114">
        <v>3.271443213172183E-2</v>
      </c>
      <c r="L276" s="165">
        <v>2.3486029609767062E-4</v>
      </c>
      <c r="M276" s="166">
        <f t="shared" si="4"/>
        <v>1.5290714097240636E-3</v>
      </c>
      <c r="N276" s="166">
        <v>1.0835218848742299E-3</v>
      </c>
      <c r="O276" s="166">
        <v>4.4669080728734767E-4</v>
      </c>
      <c r="P276" s="167">
        <v>-1.8946267943615452E-4</v>
      </c>
    </row>
    <row r="277" spans="1:16" x14ac:dyDescent="0.25">
      <c r="A277" s="161">
        <v>42405</v>
      </c>
      <c r="B277" s="162">
        <v>10</v>
      </c>
      <c r="C277" s="134">
        <v>3.1827738952805981E-2</v>
      </c>
      <c r="D277" s="163">
        <v>20</v>
      </c>
      <c r="E277" s="134">
        <f>LN(1+'[2]Tasas de interés simple 5 '!G277)</f>
        <v>3.121228770742529E-2</v>
      </c>
      <c r="F277" s="164">
        <v>28</v>
      </c>
      <c r="G277" s="134">
        <v>3.1556604657441707E-2</v>
      </c>
      <c r="H277" s="164">
        <v>56</v>
      </c>
      <c r="I277" s="134">
        <v>3.2180495285182298E-2</v>
      </c>
      <c r="J277" s="164">
        <v>84</v>
      </c>
      <c r="K277" s="114">
        <v>3.2803996916086375E-2</v>
      </c>
      <c r="L277" s="165">
        <v>-8.8447522349308083E-5</v>
      </c>
      <c r="M277" s="166">
        <f t="shared" si="4"/>
        <v>-1.7976944881237245E-4</v>
      </c>
      <c r="N277" s="166">
        <v>-7.2974918824644797E-4</v>
      </c>
      <c r="O277" s="166">
        <v>-3.1992060989988885E-4</v>
      </c>
      <c r="P277" s="167">
        <v>8.9564784364545846E-5</v>
      </c>
    </row>
    <row r="278" spans="1:16" x14ac:dyDescent="0.25">
      <c r="A278" s="161">
        <v>42408</v>
      </c>
      <c r="B278" s="162">
        <v>10</v>
      </c>
      <c r="C278" s="134">
        <v>3.1917214019902454E-2</v>
      </c>
      <c r="D278" s="163">
        <v>20</v>
      </c>
      <c r="E278" s="134">
        <f>LN(1+'[2]Tasas de interés simple 5 '!G278)</f>
        <v>3.0518588378771232E-2</v>
      </c>
      <c r="F278" s="164">
        <v>28</v>
      </c>
      <c r="G278" s="134">
        <v>3.1604726557294911E-2</v>
      </c>
      <c r="H278" s="164">
        <v>56</v>
      </c>
      <c r="I278" s="134">
        <v>3.224387735490665E-2</v>
      </c>
      <c r="J278" s="164">
        <v>84</v>
      </c>
      <c r="K278" s="114">
        <v>3.2882619899697527E-2</v>
      </c>
      <c r="L278" s="165">
        <v>8.9475067096472793E-5</v>
      </c>
      <c r="M278" s="166">
        <f t="shared" si="4"/>
        <v>-6.9369932865405784E-4</v>
      </c>
      <c r="N278" s="166">
        <v>4.8121899853204031E-5</v>
      </c>
      <c r="O278" s="166">
        <v>6.3382069724352008E-5</v>
      </c>
      <c r="P278" s="167">
        <v>7.8622983611151276E-5</v>
      </c>
    </row>
    <row r="279" spans="1:16" x14ac:dyDescent="0.25">
      <c r="A279" s="161">
        <v>42409</v>
      </c>
      <c r="B279" s="162">
        <v>10</v>
      </c>
      <c r="C279" s="134">
        <v>3.1530547277054767E-2</v>
      </c>
      <c r="D279" s="163">
        <v>20</v>
      </c>
      <c r="E279" s="134">
        <f>LN(1+'[2]Tasas de interés simple 5 '!G279)</f>
        <v>3.0216055956540783E-2</v>
      </c>
      <c r="F279" s="164">
        <v>28</v>
      </c>
      <c r="G279" s="134">
        <v>3.1550747344611475E-2</v>
      </c>
      <c r="H279" s="164">
        <v>56</v>
      </c>
      <c r="I279" s="134">
        <v>3.2189562518483927E-2</v>
      </c>
      <c r="J279" s="164">
        <v>84</v>
      </c>
      <c r="K279" s="114">
        <v>3.2827969868040513E-2</v>
      </c>
      <c r="L279" s="165">
        <v>-3.8666674284768693E-4</v>
      </c>
      <c r="M279" s="166">
        <f t="shared" si="4"/>
        <v>-3.0253242223044971E-4</v>
      </c>
      <c r="N279" s="166">
        <v>-5.3979212683435973E-5</v>
      </c>
      <c r="O279" s="166">
        <v>-5.4314836422722501E-5</v>
      </c>
      <c r="P279" s="167">
        <v>-5.4650031657013654E-5</v>
      </c>
    </row>
    <row r="280" spans="1:16" x14ac:dyDescent="0.25">
      <c r="A280" s="161">
        <v>42410</v>
      </c>
      <c r="B280" s="162">
        <v>10</v>
      </c>
      <c r="C280" s="134">
        <v>3.1771586624069599E-2</v>
      </c>
      <c r="D280" s="163">
        <v>20</v>
      </c>
      <c r="E280" s="134">
        <f>LN(1+'[2]Tasas de interés simple 5 '!G280)</f>
        <v>2.9862985746513599E-2</v>
      </c>
      <c r="F280" s="164">
        <v>28</v>
      </c>
      <c r="G280" s="134">
        <v>3.1834031637874328E-2</v>
      </c>
      <c r="H280" s="164">
        <v>56</v>
      </c>
      <c r="I280" s="134">
        <v>3.2235702506404951E-2</v>
      </c>
      <c r="J280" s="164">
        <v>84</v>
      </c>
      <c r="K280" s="114">
        <v>3.2637212100225924E-2</v>
      </c>
      <c r="L280" s="165">
        <v>2.4103934701483198E-4</v>
      </c>
      <c r="M280" s="166">
        <f t="shared" si="4"/>
        <v>-3.5307021002718361E-4</v>
      </c>
      <c r="N280" s="166">
        <v>2.832842932628532E-4</v>
      </c>
      <c r="O280" s="166">
        <v>4.6139987921023362E-5</v>
      </c>
      <c r="P280" s="167">
        <v>-1.9075776781458942E-4</v>
      </c>
    </row>
    <row r="281" spans="1:16" x14ac:dyDescent="0.25">
      <c r="A281" s="161">
        <v>42411</v>
      </c>
      <c r="B281" s="162">
        <v>10</v>
      </c>
      <c r="C281" s="134">
        <v>3.182148316569882E-2</v>
      </c>
      <c r="D281" s="163">
        <v>20</v>
      </c>
      <c r="E281" s="134">
        <f>LN(1+'[2]Tasas de interés simple 5 '!G281)</f>
        <v>3.1392057156237663E-2</v>
      </c>
      <c r="F281" s="164">
        <v>28</v>
      </c>
      <c r="G281" s="134">
        <v>3.2411744263524493E-2</v>
      </c>
      <c r="H281" s="164">
        <v>56</v>
      </c>
      <c r="I281" s="134">
        <v>3.2755769555012977E-2</v>
      </c>
      <c r="J281" s="164">
        <v>84</v>
      </c>
      <c r="K281" s="114">
        <v>3.3099676533801463E-2</v>
      </c>
      <c r="L281" s="165">
        <v>4.9896541629221303E-5</v>
      </c>
      <c r="M281" s="166">
        <f t="shared" si="4"/>
        <v>1.5290714097240636E-3</v>
      </c>
      <c r="N281" s="166">
        <v>5.7771262565016468E-4</v>
      </c>
      <c r="O281" s="166">
        <v>5.2006704860802638E-4</v>
      </c>
      <c r="P281" s="167">
        <v>4.6246443357553929E-4</v>
      </c>
    </row>
    <row r="282" spans="1:16" x14ac:dyDescent="0.25">
      <c r="A282" s="161">
        <v>42412</v>
      </c>
      <c r="B282" s="162">
        <v>10</v>
      </c>
      <c r="C282" s="134">
        <v>3.1938229799469045E-2</v>
      </c>
      <c r="D282" s="163">
        <v>20</v>
      </c>
      <c r="E282" s="134">
        <f>LN(1+'[2]Tasas de interés simple 5 '!G282)</f>
        <v>3.121228770742529E-2</v>
      </c>
      <c r="F282" s="164">
        <v>28</v>
      </c>
      <c r="G282" s="134">
        <v>3.1332270633504737E-2</v>
      </c>
      <c r="H282" s="164">
        <v>56</v>
      </c>
      <c r="I282" s="134">
        <v>3.2108967283928973E-2</v>
      </c>
      <c r="J282" s="164">
        <v>84</v>
      </c>
      <c r="K282" s="114">
        <v>3.288506114482076E-2</v>
      </c>
      <c r="L282" s="165">
        <v>1.1674663377022471E-4</v>
      </c>
      <c r="M282" s="166">
        <f t="shared" si="4"/>
        <v>-1.7976944881237245E-4</v>
      </c>
      <c r="N282" s="166">
        <v>-1.079473630019756E-3</v>
      </c>
      <c r="O282" s="166">
        <v>-6.4680227108400434E-4</v>
      </c>
      <c r="P282" s="167">
        <v>-2.1461538898070315E-4</v>
      </c>
    </row>
    <row r="283" spans="1:16" x14ac:dyDescent="0.25">
      <c r="A283" s="161">
        <v>42415</v>
      </c>
      <c r="B283" s="162">
        <v>10</v>
      </c>
      <c r="C283" s="134">
        <v>3.1658092756216269E-2</v>
      </c>
      <c r="D283" s="163">
        <v>20</v>
      </c>
      <c r="E283" s="134">
        <f>LN(1+'[2]Tasas de interés simple 5 '!G283)</f>
        <v>3.0518588378771232E-2</v>
      </c>
      <c r="F283" s="164">
        <v>28</v>
      </c>
      <c r="G283" s="134">
        <v>3.1410104782981799E-2</v>
      </c>
      <c r="H283" s="164">
        <v>56</v>
      </c>
      <c r="I283" s="134">
        <v>3.2158306254071047E-2</v>
      </c>
      <c r="J283" s="164">
        <v>84</v>
      </c>
      <c r="K283" s="114">
        <v>3.2905948338226791E-2</v>
      </c>
      <c r="L283" s="165">
        <v>-2.8013704325277611E-4</v>
      </c>
      <c r="M283" s="166">
        <f t="shared" si="4"/>
        <v>-6.9369932865405784E-4</v>
      </c>
      <c r="N283" s="166">
        <v>7.7834149477061521E-5</v>
      </c>
      <c r="O283" s="166">
        <v>4.9338970142073779E-5</v>
      </c>
      <c r="P283" s="167">
        <v>2.0887193406031457E-5</v>
      </c>
    </row>
    <row r="284" spans="1:16" x14ac:dyDescent="0.25">
      <c r="A284" s="161">
        <v>42416</v>
      </c>
      <c r="B284" s="162">
        <v>10</v>
      </c>
      <c r="C284" s="134">
        <v>3.1981262888661315E-2</v>
      </c>
      <c r="D284" s="163">
        <v>20</v>
      </c>
      <c r="E284" s="134">
        <f>LN(1+'[2]Tasas de interés simple 5 '!G284)</f>
        <v>3.0216055956540783E-2</v>
      </c>
      <c r="F284" s="164">
        <v>28</v>
      </c>
      <c r="G284" s="134">
        <v>3.2064612917235551E-2</v>
      </c>
      <c r="H284" s="164">
        <v>56</v>
      </c>
      <c r="I284" s="134">
        <v>3.2545658916027564E-2</v>
      </c>
      <c r="J284" s="164">
        <v>84</v>
      </c>
      <c r="K284" s="114">
        <v>3.3026473620825218E-2</v>
      </c>
      <c r="L284" s="165">
        <v>3.2317013244504561E-4</v>
      </c>
      <c r="M284" s="166">
        <f t="shared" si="4"/>
        <v>-3.0253242223044971E-4</v>
      </c>
      <c r="N284" s="166">
        <v>6.5450813425375204E-4</v>
      </c>
      <c r="O284" s="166">
        <v>3.8735266195651791E-4</v>
      </c>
      <c r="P284" s="167">
        <v>1.205252825984271E-4</v>
      </c>
    </row>
    <row r="285" spans="1:16" x14ac:dyDescent="0.25">
      <c r="A285" s="161">
        <v>42417</v>
      </c>
      <c r="B285" s="162">
        <v>10</v>
      </c>
      <c r="C285" s="134">
        <v>3.3805964440700526E-2</v>
      </c>
      <c r="D285" s="163">
        <v>20</v>
      </c>
      <c r="E285" s="134">
        <f>LN(1+'[2]Tasas de interés simple 5 '!G285)</f>
        <v>2.9862985746513599E-2</v>
      </c>
      <c r="F285" s="164">
        <v>28</v>
      </c>
      <c r="G285" s="134">
        <v>3.668906618275438E-2</v>
      </c>
      <c r="H285" s="164">
        <v>56</v>
      </c>
      <c r="I285" s="134">
        <v>3.7025038855956864E-2</v>
      </c>
      <c r="J285" s="164">
        <v>84</v>
      </c>
      <c r="K285" s="114">
        <v>3.7360898689432001E-2</v>
      </c>
      <c r="L285" s="165">
        <v>1.824701552039211E-3</v>
      </c>
      <c r="M285" s="166">
        <f t="shared" si="4"/>
        <v>-3.5307021002718361E-4</v>
      </c>
      <c r="N285" s="166">
        <v>4.6244532655188297E-3</v>
      </c>
      <c r="O285" s="166">
        <v>4.4793799399292997E-3</v>
      </c>
      <c r="P285" s="167">
        <v>4.3344250686067828E-3</v>
      </c>
    </row>
    <row r="286" spans="1:16" x14ac:dyDescent="0.25">
      <c r="A286" s="161">
        <v>42418</v>
      </c>
      <c r="B286" s="162">
        <v>10</v>
      </c>
      <c r="C286" s="134">
        <v>3.7322707952233858E-2</v>
      </c>
      <c r="D286" s="163">
        <v>20</v>
      </c>
      <c r="E286" s="134">
        <f>LN(1+'[2]Tasas de interés simple 5 '!G286)</f>
        <v>3.1392057156237663E-2</v>
      </c>
      <c r="F286" s="164">
        <v>28</v>
      </c>
      <c r="G286" s="134">
        <v>3.7483826792932926E-2</v>
      </c>
      <c r="H286" s="164">
        <v>56</v>
      </c>
      <c r="I286" s="134">
        <v>3.7479038129461656E-2</v>
      </c>
      <c r="J286" s="164">
        <v>84</v>
      </c>
      <c r="K286" s="114">
        <v>3.7474249443058764E-2</v>
      </c>
      <c r="L286" s="165">
        <v>3.5167435115333323E-3</v>
      </c>
      <c r="M286" s="166">
        <f t="shared" si="4"/>
        <v>1.5290714097240636E-3</v>
      </c>
      <c r="N286" s="166">
        <v>7.947606101785451E-4</v>
      </c>
      <c r="O286" s="166">
        <v>4.539992735047918E-4</v>
      </c>
      <c r="P286" s="167">
        <v>1.1335075362676333E-4</v>
      </c>
    </row>
    <row r="287" spans="1:16" x14ac:dyDescent="0.25">
      <c r="A287" s="161">
        <v>42419</v>
      </c>
      <c r="B287" s="162">
        <v>10</v>
      </c>
      <c r="C287" s="134">
        <v>3.6880565900734165E-2</v>
      </c>
      <c r="D287" s="163">
        <v>20</v>
      </c>
      <c r="E287" s="134">
        <f>LN(1+'[2]Tasas de interés simple 5 '!G287)</f>
        <v>3.121228770742529E-2</v>
      </c>
      <c r="F287" s="164">
        <v>28</v>
      </c>
      <c r="G287" s="134">
        <v>3.5411311520339286E-2</v>
      </c>
      <c r="H287" s="164">
        <v>56</v>
      </c>
      <c r="I287" s="134">
        <v>3.6658012214075657E-2</v>
      </c>
      <c r="J287" s="164">
        <v>84</v>
      </c>
      <c r="K287" s="114">
        <v>3.7903160580279267E-2</v>
      </c>
      <c r="L287" s="165">
        <v>-4.4214205149969293E-4</v>
      </c>
      <c r="M287" s="166">
        <f t="shared" si="4"/>
        <v>-1.7976944881237245E-4</v>
      </c>
      <c r="N287" s="166">
        <v>-2.0725152725936391E-3</v>
      </c>
      <c r="O287" s="166">
        <v>-8.2102591538599917E-4</v>
      </c>
      <c r="P287" s="167">
        <v>4.2891113722050289E-4</v>
      </c>
    </row>
    <row r="288" spans="1:16" x14ac:dyDescent="0.25">
      <c r="A288" s="161">
        <v>42422</v>
      </c>
      <c r="B288" s="162">
        <v>10</v>
      </c>
      <c r="C288" s="134">
        <v>3.7504107266894932E-2</v>
      </c>
      <c r="D288" s="163">
        <v>20</v>
      </c>
      <c r="E288" s="134">
        <f>LN(1+'[2]Tasas de interés simple 5 '!G288)</f>
        <v>3.0518588378771232E-2</v>
      </c>
      <c r="F288" s="164">
        <v>28</v>
      </c>
      <c r="G288" s="134">
        <v>3.7152140913637804E-2</v>
      </c>
      <c r="H288" s="164">
        <v>56</v>
      </c>
      <c r="I288" s="134">
        <v>3.7664731415915878E-2</v>
      </c>
      <c r="J288" s="164">
        <v>84</v>
      </c>
      <c r="K288" s="114">
        <v>3.8177059303779043E-2</v>
      </c>
      <c r="L288" s="165">
        <v>6.2354136616076666E-4</v>
      </c>
      <c r="M288" s="166">
        <f t="shared" si="4"/>
        <v>-6.9369932865405784E-4</v>
      </c>
      <c r="N288" s="166">
        <v>1.740829393298518E-3</v>
      </c>
      <c r="O288" s="166">
        <v>1.0067192018402213E-3</v>
      </c>
      <c r="P288" s="167">
        <v>2.7389872349977556E-4</v>
      </c>
    </row>
    <row r="289" spans="1:16" x14ac:dyDescent="0.25">
      <c r="A289" s="161">
        <v>42423</v>
      </c>
      <c r="B289" s="162">
        <v>10</v>
      </c>
      <c r="C289" s="134">
        <v>3.7216032921110614E-2</v>
      </c>
      <c r="D289" s="163">
        <v>20</v>
      </c>
      <c r="E289" s="134">
        <f>LN(1+'[2]Tasas de interés simple 5 '!G289)</f>
        <v>3.0216055956540783E-2</v>
      </c>
      <c r="F289" s="164">
        <v>28</v>
      </c>
      <c r="G289" s="134">
        <v>3.7469081039990741E-2</v>
      </c>
      <c r="H289" s="164">
        <v>56</v>
      </c>
      <c r="I289" s="134">
        <v>3.7972527900666374E-2</v>
      </c>
      <c r="J289" s="164">
        <v>84</v>
      </c>
      <c r="K289" s="114">
        <v>3.8475721430133732E-2</v>
      </c>
      <c r="L289" s="165">
        <v>-2.8807434578431712E-4</v>
      </c>
      <c r="M289" s="166">
        <f t="shared" si="4"/>
        <v>-3.0253242223044971E-4</v>
      </c>
      <c r="N289" s="166">
        <v>3.1694012635293672E-4</v>
      </c>
      <c r="O289" s="166">
        <v>3.0779648475049576E-4</v>
      </c>
      <c r="P289" s="167">
        <v>2.9866212635468875E-4</v>
      </c>
    </row>
    <row r="290" spans="1:16" x14ac:dyDescent="0.25">
      <c r="A290" s="161">
        <v>42424</v>
      </c>
      <c r="B290" s="162">
        <v>10</v>
      </c>
      <c r="C290" s="134">
        <v>3.7027674211280545E-2</v>
      </c>
      <c r="D290" s="163">
        <v>20</v>
      </c>
      <c r="E290" s="134">
        <f>LN(1+'[2]Tasas de interés simple 5 '!G290)</f>
        <v>2.9862985746513599E-2</v>
      </c>
      <c r="F290" s="164">
        <v>28</v>
      </c>
      <c r="G290" s="134">
        <v>3.7466920204702721E-2</v>
      </c>
      <c r="H290" s="164">
        <v>56</v>
      </c>
      <c r="I290" s="134">
        <v>3.8187055639625593E-2</v>
      </c>
      <c r="J290" s="164">
        <v>84</v>
      </c>
      <c r="K290" s="114">
        <v>3.890667285267161E-2</v>
      </c>
      <c r="L290" s="165">
        <v>-1.883587098300693E-4</v>
      </c>
      <c r="M290" s="166">
        <f t="shared" si="4"/>
        <v>-3.5307021002718361E-4</v>
      </c>
      <c r="N290" s="166">
        <v>-2.1608352880203574E-6</v>
      </c>
      <c r="O290" s="166">
        <v>2.1452773895921928E-4</v>
      </c>
      <c r="P290" s="167">
        <v>4.3095142253787855E-4</v>
      </c>
    </row>
    <row r="291" spans="1:16" x14ac:dyDescent="0.25">
      <c r="A291" s="161">
        <v>42425</v>
      </c>
      <c r="B291" s="162">
        <v>10</v>
      </c>
      <c r="C291" s="134">
        <v>3.6829819151013438E-2</v>
      </c>
      <c r="D291" s="163">
        <v>20</v>
      </c>
      <c r="E291" s="134">
        <f>LN(1+'[2]Tasas de interés simple 5 '!G291)</f>
        <v>3.121228770742529E-2</v>
      </c>
      <c r="F291" s="164">
        <v>28</v>
      </c>
      <c r="G291" s="134">
        <v>3.7607336790373466E-2</v>
      </c>
      <c r="H291" s="164">
        <v>56</v>
      </c>
      <c r="I291" s="134">
        <v>3.8157071515141312E-2</v>
      </c>
      <c r="J291" s="164">
        <v>84</v>
      </c>
      <c r="K291" s="114">
        <v>3.8706504197677252E-2</v>
      </c>
      <c r="L291" s="165">
        <v>-1.9785506026710753E-4</v>
      </c>
      <c r="M291" s="166">
        <f t="shared" si="4"/>
        <v>1.3493019609116912E-3</v>
      </c>
      <c r="N291" s="166">
        <v>1.4041658567074539E-4</v>
      </c>
      <c r="O291" s="166">
        <v>-2.9984124484280783E-5</v>
      </c>
      <c r="P291" s="167">
        <v>-2.0016865499435793E-4</v>
      </c>
    </row>
    <row r="292" spans="1:16" x14ac:dyDescent="0.25">
      <c r="A292" s="161">
        <v>42426</v>
      </c>
      <c r="B292" s="162">
        <v>10</v>
      </c>
      <c r="C292" s="134">
        <v>3.7973252705629415E-2</v>
      </c>
      <c r="D292" s="163">
        <v>20</v>
      </c>
      <c r="E292" s="134">
        <f>LN(1+'[2]Tasas de interés simple 5 '!G292)</f>
        <v>3.1010008441007403E-2</v>
      </c>
      <c r="F292" s="164">
        <v>28</v>
      </c>
      <c r="G292" s="134">
        <v>3.901371877469223E-2</v>
      </c>
      <c r="H292" s="164">
        <v>56</v>
      </c>
      <c r="I292" s="134">
        <v>3.9128133747748088E-2</v>
      </c>
      <c r="J292" s="164">
        <v>84</v>
      </c>
      <c r="K292" s="114">
        <v>3.9242535631515488E-2</v>
      </c>
      <c r="L292" s="165">
        <v>1.1434335546159774E-3</v>
      </c>
      <c r="M292" s="166">
        <f t="shared" si="4"/>
        <v>-2.022792664178874E-4</v>
      </c>
      <c r="N292" s="166">
        <v>1.4063819843187636E-3</v>
      </c>
      <c r="O292" s="166">
        <v>9.7106223260677582E-4</v>
      </c>
      <c r="P292" s="167">
        <v>5.3603143383823548E-4</v>
      </c>
    </row>
    <row r="293" spans="1:16" x14ac:dyDescent="0.25">
      <c r="A293" s="161">
        <v>42429</v>
      </c>
      <c r="B293" s="162">
        <v>10</v>
      </c>
      <c r="C293" s="134">
        <v>3.8238843602274558E-2</v>
      </c>
      <c r="D293" s="163">
        <v>20</v>
      </c>
      <c r="E293" s="134">
        <f>LN(1+'[2]Tasas de interés simple 5 '!G293)</f>
        <v>3.0216055956540783E-2</v>
      </c>
      <c r="F293" s="164">
        <v>28</v>
      </c>
      <c r="G293" s="134">
        <v>3.8014822597419756E-2</v>
      </c>
      <c r="H293" s="164">
        <v>56</v>
      </c>
      <c r="I293" s="134">
        <v>3.8478241375372285E-2</v>
      </c>
      <c r="J293" s="164">
        <v>84</v>
      </c>
      <c r="K293" s="114">
        <v>3.8941445495833525E-2</v>
      </c>
      <c r="L293" s="165">
        <v>2.6559089664514313E-4</v>
      </c>
      <c r="M293" s="166">
        <f t="shared" si="4"/>
        <v>-7.9395248446662015E-4</v>
      </c>
      <c r="N293" s="166">
        <v>-9.988961772724736E-4</v>
      </c>
      <c r="O293" s="166">
        <v>-6.4989237237580294E-4</v>
      </c>
      <c r="P293" s="167">
        <v>-3.0109013568196258E-4</v>
      </c>
    </row>
    <row r="294" spans="1:16" x14ac:dyDescent="0.25">
      <c r="A294" s="161">
        <v>42430</v>
      </c>
      <c r="B294" s="162">
        <v>10</v>
      </c>
      <c r="C294" s="134">
        <v>3.7763284862192964E-2</v>
      </c>
      <c r="D294" s="163">
        <v>20</v>
      </c>
      <c r="E294" s="134">
        <f>LN(1+'[2]Tasas de interés simple 5 '!G294)</f>
        <v>2.9862985746513599E-2</v>
      </c>
      <c r="F294" s="164">
        <v>28</v>
      </c>
      <c r="G294" s="134">
        <v>3.80910867838598E-2</v>
      </c>
      <c r="H294" s="164">
        <v>56</v>
      </c>
      <c r="I294" s="134">
        <v>3.8510134429892061E-2</v>
      </c>
      <c r="J294" s="164">
        <v>84</v>
      </c>
      <c r="K294" s="114">
        <v>3.892900654854644E-2</v>
      </c>
      <c r="L294" s="165">
        <v>-4.7555874008159416E-4</v>
      </c>
      <c r="M294" s="166">
        <f t="shared" si="4"/>
        <v>-3.5307021002718361E-4</v>
      </c>
      <c r="N294" s="166">
        <v>7.6264186440043458E-5</v>
      </c>
      <c r="O294" s="166">
        <v>3.1893054519775699E-5</v>
      </c>
      <c r="P294" s="167">
        <v>-1.2438947287085611E-5</v>
      </c>
    </row>
    <row r="295" spans="1:16" x14ac:dyDescent="0.25">
      <c r="A295" s="161">
        <v>42431</v>
      </c>
      <c r="B295" s="162">
        <v>10</v>
      </c>
      <c r="C295" s="134">
        <v>3.7116222380565993E-2</v>
      </c>
      <c r="D295" s="163">
        <v>20</v>
      </c>
      <c r="E295" s="134">
        <f>LN(1+'[2]Tasas de interés simple 5 '!G295)</f>
        <v>2.9445560172356926E-2</v>
      </c>
      <c r="F295" s="164">
        <v>28</v>
      </c>
      <c r="G295" s="134">
        <v>3.7756827592098044E-2</v>
      </c>
      <c r="H295" s="164">
        <v>56</v>
      </c>
      <c r="I295" s="134">
        <v>3.8370971515960653E-2</v>
      </c>
      <c r="J295" s="164">
        <v>84</v>
      </c>
      <c r="K295" s="114">
        <v>3.8984738498548395E-2</v>
      </c>
      <c r="L295" s="165">
        <v>-6.4706248162697128E-4</v>
      </c>
      <c r="M295" s="166">
        <f t="shared" si="4"/>
        <v>-4.1742557415667264E-4</v>
      </c>
      <c r="N295" s="166">
        <v>-3.3425919176175573E-4</v>
      </c>
      <c r="O295" s="166">
        <v>-1.3916291393140795E-4</v>
      </c>
      <c r="P295" s="167">
        <v>5.573195000195541E-5</v>
      </c>
    </row>
    <row r="296" spans="1:16" x14ac:dyDescent="0.25">
      <c r="A296" s="161">
        <v>42432</v>
      </c>
      <c r="B296" s="162">
        <v>10</v>
      </c>
      <c r="C296" s="134">
        <v>3.7327990390792785E-2</v>
      </c>
      <c r="D296" s="163">
        <v>20</v>
      </c>
      <c r="E296" s="134">
        <f>LN(1+'[2]Tasas de interés simple 5 '!G296)</f>
        <v>3.1392057156237663E-2</v>
      </c>
      <c r="F296" s="164">
        <v>28</v>
      </c>
      <c r="G296" s="134">
        <v>3.7823168773676086E-2</v>
      </c>
      <c r="H296" s="164">
        <v>56</v>
      </c>
      <c r="I296" s="134">
        <v>3.8369791927608816E-2</v>
      </c>
      <c r="J296" s="164">
        <v>84</v>
      </c>
      <c r="K296" s="114">
        <v>3.8916116447901765E-2</v>
      </c>
      <c r="L296" s="165">
        <v>2.117680102267927E-4</v>
      </c>
      <c r="M296" s="166">
        <f t="shared" si="4"/>
        <v>1.9464969838807362E-3</v>
      </c>
      <c r="N296" s="166">
        <v>6.6341181578041808E-5</v>
      </c>
      <c r="O296" s="166">
        <v>-1.179588351836458E-6</v>
      </c>
      <c r="P296" s="167">
        <v>-6.8622050646630073E-5</v>
      </c>
    </row>
    <row r="297" spans="1:16" x14ac:dyDescent="0.25">
      <c r="A297" s="161">
        <v>42433</v>
      </c>
      <c r="B297" s="162">
        <v>10</v>
      </c>
      <c r="C297" s="134">
        <v>3.7358387275002444E-2</v>
      </c>
      <c r="D297" s="163">
        <v>20</v>
      </c>
      <c r="E297" s="134">
        <f>LN(1+'[2]Tasas de interés simple 5 '!G297)</f>
        <v>3.121228770742529E-2</v>
      </c>
      <c r="F297" s="164">
        <v>28</v>
      </c>
      <c r="G297" s="134">
        <v>3.7499300137264047E-2</v>
      </c>
      <c r="H297" s="164">
        <v>56</v>
      </c>
      <c r="I297" s="134">
        <v>3.8133972681554162E-2</v>
      </c>
      <c r="J297" s="164">
        <v>84</v>
      </c>
      <c r="K297" s="114">
        <v>3.8768242672082336E-2</v>
      </c>
      <c r="L297" s="165">
        <v>3.0396884209658859E-5</v>
      </c>
      <c r="M297" s="166">
        <f t="shared" si="4"/>
        <v>-1.7976944881237245E-4</v>
      </c>
      <c r="N297" s="166">
        <v>-3.2386863641203911E-4</v>
      </c>
      <c r="O297" s="166">
        <v>-2.3581924605465404E-4</v>
      </c>
      <c r="P297" s="167">
        <v>-1.4787377581942929E-4</v>
      </c>
    </row>
    <row r="298" spans="1:16" x14ac:dyDescent="0.25">
      <c r="A298" s="161">
        <v>42436</v>
      </c>
      <c r="B298" s="162">
        <v>10</v>
      </c>
      <c r="C298" s="134">
        <v>3.7274371680393541E-2</v>
      </c>
      <c r="D298" s="163">
        <v>20</v>
      </c>
      <c r="E298" s="134">
        <f>LN(1+'[2]Tasas de interés simple 5 '!G298)</f>
        <v>3.0518588378771232E-2</v>
      </c>
      <c r="F298" s="164">
        <v>28</v>
      </c>
      <c r="G298" s="134">
        <v>3.7621474888351748E-2</v>
      </c>
      <c r="H298" s="164">
        <v>56</v>
      </c>
      <c r="I298" s="134">
        <v>3.8186333586924415E-2</v>
      </c>
      <c r="J298" s="164">
        <v>84</v>
      </c>
      <c r="K298" s="114">
        <v>3.8750873400264348E-2</v>
      </c>
      <c r="L298" s="165">
        <v>-8.4015594608903565E-5</v>
      </c>
      <c r="M298" s="166">
        <f t="shared" si="4"/>
        <v>-6.9369932865405784E-4</v>
      </c>
      <c r="N298" s="166">
        <v>1.2217475108770165E-4</v>
      </c>
      <c r="O298" s="166">
        <v>5.2360905370252286E-5</v>
      </c>
      <c r="P298" s="167">
        <v>-1.7369271817987975E-5</v>
      </c>
    </row>
    <row r="299" spans="1:16" x14ac:dyDescent="0.25">
      <c r="A299" s="161">
        <v>42437</v>
      </c>
      <c r="B299" s="162">
        <v>10</v>
      </c>
      <c r="C299" s="134">
        <v>3.7084801724638565E-2</v>
      </c>
      <c r="D299" s="163">
        <v>20</v>
      </c>
      <c r="E299" s="134">
        <f>LN(1+'[2]Tasas de interés simple 5 '!G299)</f>
        <v>3.0216055956540783E-2</v>
      </c>
      <c r="F299" s="164">
        <v>28</v>
      </c>
      <c r="G299" s="134">
        <v>3.7428265951464645E-2</v>
      </c>
      <c r="H299" s="164">
        <v>56</v>
      </c>
      <c r="I299" s="134">
        <v>3.7940723528420643E-2</v>
      </c>
      <c r="J299" s="164">
        <v>84</v>
      </c>
      <c r="K299" s="114">
        <v>3.8452918627111699E-2</v>
      </c>
      <c r="L299" s="165">
        <v>-1.8956995575497571E-4</v>
      </c>
      <c r="M299" s="166">
        <f t="shared" si="4"/>
        <v>-3.0253242223044971E-4</v>
      </c>
      <c r="N299" s="166">
        <v>-1.9320893688710289E-4</v>
      </c>
      <c r="O299" s="166">
        <v>-2.4561005850377154E-4</v>
      </c>
      <c r="P299" s="167">
        <v>-2.9795477315264912E-4</v>
      </c>
    </row>
    <row r="300" spans="1:16" x14ac:dyDescent="0.25">
      <c r="A300" s="161">
        <v>42438</v>
      </c>
      <c r="B300" s="162">
        <v>10</v>
      </c>
      <c r="C300" s="134">
        <v>3.7111253543249741E-2</v>
      </c>
      <c r="D300" s="163">
        <v>20</v>
      </c>
      <c r="E300" s="134">
        <f>LN(1+'[2]Tasas de interés simple 5 '!G300)</f>
        <v>2.9862985746513599E-2</v>
      </c>
      <c r="F300" s="164">
        <v>28</v>
      </c>
      <c r="G300" s="134">
        <v>3.7478571964060882E-2</v>
      </c>
      <c r="H300" s="164">
        <v>56</v>
      </c>
      <c r="I300" s="134">
        <v>3.7942845135064018E-2</v>
      </c>
      <c r="J300" s="164">
        <v>84</v>
      </c>
      <c r="K300" s="114">
        <v>3.8406902856513638E-2</v>
      </c>
      <c r="L300" s="165">
        <v>2.6451818611175626E-5</v>
      </c>
      <c r="M300" s="166">
        <f t="shared" si="4"/>
        <v>-3.5307021002718361E-4</v>
      </c>
      <c r="N300" s="166">
        <v>5.0306012596236516E-5</v>
      </c>
      <c r="O300" s="166">
        <v>2.1216066433751846E-6</v>
      </c>
      <c r="P300" s="167">
        <v>-4.6015770598061001E-5</v>
      </c>
    </row>
    <row r="301" spans="1:16" x14ac:dyDescent="0.25">
      <c r="A301" s="161">
        <v>42439</v>
      </c>
      <c r="B301" s="162">
        <v>10</v>
      </c>
      <c r="C301" s="134">
        <v>3.6954470882965856E-2</v>
      </c>
      <c r="D301" s="163">
        <v>20</v>
      </c>
      <c r="E301" s="134">
        <f>LN(1+'[2]Tasas de interés simple 5 '!G301)</f>
        <v>3.1392057156237663E-2</v>
      </c>
      <c r="F301" s="164">
        <v>28</v>
      </c>
      <c r="G301" s="134">
        <v>3.7328198476554927E-2</v>
      </c>
      <c r="H301" s="164">
        <v>56</v>
      </c>
      <c r="I301" s="134">
        <v>3.7861190061447753E-2</v>
      </c>
      <c r="J301" s="164">
        <v>84</v>
      </c>
      <c r="K301" s="114">
        <v>3.8393897717635898E-2</v>
      </c>
      <c r="L301" s="165">
        <v>-1.5678266028388427E-4</v>
      </c>
      <c r="M301" s="166">
        <f t="shared" si="4"/>
        <v>1.5290714097240636E-3</v>
      </c>
      <c r="N301" s="166">
        <v>-1.5037348750595453E-4</v>
      </c>
      <c r="O301" s="166">
        <v>-8.1655073616265783E-5</v>
      </c>
      <c r="P301" s="167">
        <v>-1.3005138877739131E-5</v>
      </c>
    </row>
    <row r="302" spans="1:16" x14ac:dyDescent="0.25">
      <c r="A302" s="161">
        <v>42440</v>
      </c>
      <c r="B302" s="162">
        <v>10</v>
      </c>
      <c r="C302" s="134">
        <v>3.6980777004429241E-2</v>
      </c>
      <c r="D302" s="163">
        <v>20</v>
      </c>
      <c r="E302" s="134">
        <f>LN(1+'[2]Tasas de interés simple 5 '!G302)</f>
        <v>3.121228770742529E-2</v>
      </c>
      <c r="F302" s="164">
        <v>28</v>
      </c>
      <c r="G302" s="134">
        <v>3.7312597765644495E-2</v>
      </c>
      <c r="H302" s="164">
        <v>56</v>
      </c>
      <c r="I302" s="134">
        <v>3.7783517267695563E-2</v>
      </c>
      <c r="J302" s="164">
        <v>84</v>
      </c>
      <c r="K302" s="114">
        <v>3.8254215108949517E-2</v>
      </c>
      <c r="L302" s="165">
        <v>2.6306121463384735E-5</v>
      </c>
      <c r="M302" s="166">
        <f t="shared" si="4"/>
        <v>-1.7976944881237245E-4</v>
      </c>
      <c r="N302" s="166">
        <v>-1.5600710910432247E-5</v>
      </c>
      <c r="O302" s="166">
        <v>-7.7672793752189828E-5</v>
      </c>
      <c r="P302" s="167">
        <v>-1.3968260868638116E-4</v>
      </c>
    </row>
    <row r="303" spans="1:16" x14ac:dyDescent="0.25">
      <c r="A303" s="161">
        <v>42443</v>
      </c>
      <c r="B303" s="162">
        <v>10</v>
      </c>
      <c r="C303" s="134">
        <v>3.7228540713579027E-2</v>
      </c>
      <c r="D303" s="163">
        <v>20</v>
      </c>
      <c r="E303" s="134">
        <f>LN(1+'[2]Tasas de interés simple 5 '!G303)</f>
        <v>3.0518588378771232E-2</v>
      </c>
      <c r="F303" s="164">
        <v>28</v>
      </c>
      <c r="G303" s="134">
        <v>3.7202130940938639E-2</v>
      </c>
      <c r="H303" s="164">
        <v>56</v>
      </c>
      <c r="I303" s="134">
        <v>3.7749367060160251E-2</v>
      </c>
      <c r="J303" s="164">
        <v>84</v>
      </c>
      <c r="K303" s="114">
        <v>3.8296303875793948E-2</v>
      </c>
      <c r="L303" s="165">
        <v>2.4776370914978557E-4</v>
      </c>
      <c r="M303" s="166">
        <f t="shared" si="4"/>
        <v>-6.9369932865405784E-4</v>
      </c>
      <c r="N303" s="166">
        <v>-1.1046682470585573E-4</v>
      </c>
      <c r="O303" s="166">
        <v>-3.4150207535312005E-5</v>
      </c>
      <c r="P303" s="167">
        <v>4.2088766844430858E-5</v>
      </c>
    </row>
    <row r="304" spans="1:16" x14ac:dyDescent="0.25">
      <c r="A304" s="161">
        <v>42444</v>
      </c>
      <c r="B304" s="162">
        <v>10</v>
      </c>
      <c r="C304" s="134">
        <v>3.6985074803813564E-2</v>
      </c>
      <c r="D304" s="163">
        <v>20</v>
      </c>
      <c r="E304" s="134">
        <f>LN(1+'[2]Tasas de interés simple 5 '!G304)</f>
        <v>3.0216055956540783E-2</v>
      </c>
      <c r="F304" s="164">
        <v>28</v>
      </c>
      <c r="G304" s="134">
        <v>3.7305018116978825E-2</v>
      </c>
      <c r="H304" s="164">
        <v>56</v>
      </c>
      <c r="I304" s="134">
        <v>3.7712869510628522E-2</v>
      </c>
      <c r="J304" s="164">
        <v>84</v>
      </c>
      <c r="K304" s="114">
        <v>3.812055462933208E-2</v>
      </c>
      <c r="L304" s="165">
        <v>-2.4346590976546262E-4</v>
      </c>
      <c r="M304" s="166">
        <f t="shared" si="4"/>
        <v>-3.0253242223044971E-4</v>
      </c>
      <c r="N304" s="166">
        <v>1.0288717604018532E-4</v>
      </c>
      <c r="O304" s="166">
        <v>-3.6497549531729068E-5</v>
      </c>
      <c r="P304" s="167">
        <v>-1.7574924646186763E-4</v>
      </c>
    </row>
    <row r="305" spans="1:16" x14ac:dyDescent="0.25">
      <c r="A305" s="161">
        <v>42445</v>
      </c>
      <c r="B305" s="162">
        <v>10</v>
      </c>
      <c r="C305" s="134">
        <v>3.7518462949340178E-2</v>
      </c>
      <c r="D305" s="163">
        <v>20</v>
      </c>
      <c r="E305" s="134">
        <f>LN(1+'[2]Tasas de interés simple 5 '!G305)</f>
        <v>2.9862985746513599E-2</v>
      </c>
      <c r="F305" s="164">
        <v>28</v>
      </c>
      <c r="G305" s="134">
        <v>3.7230720694790151E-2</v>
      </c>
      <c r="H305" s="164">
        <v>56</v>
      </c>
      <c r="I305" s="134">
        <v>3.7499308393221832E-2</v>
      </c>
      <c r="J305" s="164">
        <v>84</v>
      </c>
      <c r="K305" s="114">
        <v>3.7767823971671874E-2</v>
      </c>
      <c r="L305" s="165">
        <v>5.3338814552661429E-4</v>
      </c>
      <c r="M305" s="166">
        <f t="shared" si="4"/>
        <v>-3.5307021002718361E-4</v>
      </c>
      <c r="N305" s="166">
        <v>-7.4297422188673856E-5</v>
      </c>
      <c r="O305" s="166">
        <v>-2.1356111740668954E-4</v>
      </c>
      <c r="P305" s="167">
        <v>-3.5273065766020656E-4</v>
      </c>
    </row>
    <row r="306" spans="1:16" x14ac:dyDescent="0.25">
      <c r="A306" s="161">
        <v>42446</v>
      </c>
      <c r="B306" s="162">
        <v>10</v>
      </c>
      <c r="C306" s="134">
        <v>3.7159092678576547E-2</v>
      </c>
      <c r="D306" s="163">
        <v>20</v>
      </c>
      <c r="E306" s="134">
        <f>LN(1+'[2]Tasas de interés simple 5 '!G306)</f>
        <v>3.1392057156237663E-2</v>
      </c>
      <c r="F306" s="164">
        <v>28</v>
      </c>
      <c r="G306" s="134">
        <v>3.7373847207340813E-2</v>
      </c>
      <c r="H306" s="164">
        <v>56</v>
      </c>
      <c r="I306" s="134">
        <v>3.755468079262609E-2</v>
      </c>
      <c r="J306" s="164">
        <v>84</v>
      </c>
      <c r="K306" s="114">
        <v>3.7735481683037822E-2</v>
      </c>
      <c r="L306" s="165">
        <v>-3.5937027076363148E-4</v>
      </c>
      <c r="M306" s="166">
        <f t="shared" si="4"/>
        <v>1.5290714097240636E-3</v>
      </c>
      <c r="N306" s="166">
        <v>1.43126512550662E-4</v>
      </c>
      <c r="O306" s="166">
        <v>5.5372399404257644E-5</v>
      </c>
      <c r="P306" s="167">
        <v>-3.2342288634051863E-5</v>
      </c>
    </row>
    <row r="307" spans="1:16" x14ac:dyDescent="0.25">
      <c r="A307" s="161">
        <v>42447</v>
      </c>
      <c r="B307" s="162">
        <v>10</v>
      </c>
      <c r="C307" s="134">
        <v>3.7433261583526077E-2</v>
      </c>
      <c r="D307" s="163">
        <v>20</v>
      </c>
      <c r="E307" s="134">
        <f>LN(1+'[2]Tasas de interés simple 5 '!G307)</f>
        <v>3.121228770742529E-2</v>
      </c>
      <c r="F307" s="164">
        <v>28</v>
      </c>
      <c r="G307" s="134">
        <v>3.698067714612472E-2</v>
      </c>
      <c r="H307" s="164">
        <v>56</v>
      </c>
      <c r="I307" s="134">
        <v>3.7419057874371171E-2</v>
      </c>
      <c r="J307" s="164">
        <v>84</v>
      </c>
      <c r="K307" s="114">
        <v>3.7857246509161717E-2</v>
      </c>
      <c r="L307" s="165">
        <v>2.7416890494953022E-4</v>
      </c>
      <c r="M307" s="166">
        <f t="shared" si="4"/>
        <v>-1.7976944881237245E-4</v>
      </c>
      <c r="N307" s="166">
        <v>-3.9317006121609294E-4</v>
      </c>
      <c r="O307" s="166">
        <v>-1.3562291825491846E-4</v>
      </c>
      <c r="P307" s="167">
        <v>1.2176482612389489E-4</v>
      </c>
    </row>
    <row r="308" spans="1:16" x14ac:dyDescent="0.25">
      <c r="A308" s="161">
        <v>42451</v>
      </c>
      <c r="B308" s="162">
        <v>10</v>
      </c>
      <c r="C308" s="134">
        <v>3.7097523718008167E-2</v>
      </c>
      <c r="D308" s="163">
        <v>20</v>
      </c>
      <c r="E308" s="134">
        <f>LN(1+'[2]Tasas de interés simple 5 '!G308)</f>
        <v>3.0216055956540783E-2</v>
      </c>
      <c r="F308" s="164">
        <v>28</v>
      </c>
      <c r="G308" s="134">
        <v>3.7021564043153411E-2</v>
      </c>
      <c r="H308" s="164">
        <v>56</v>
      </c>
      <c r="I308" s="134">
        <v>3.7420596203894915E-2</v>
      </c>
      <c r="J308" s="164">
        <v>84</v>
      </c>
      <c r="K308" s="114">
        <v>3.7819469201480223E-2</v>
      </c>
      <c r="L308" s="165">
        <v>-3.3573786551790996E-4</v>
      </c>
      <c r="M308" s="166">
        <f t="shared" si="4"/>
        <v>-9.9623175088450755E-4</v>
      </c>
      <c r="N308" s="166">
        <v>4.0886897028691305E-5</v>
      </c>
      <c r="O308" s="166">
        <v>1.5383295237439421E-6</v>
      </c>
      <c r="P308" s="167">
        <v>-3.7777307681494121E-5</v>
      </c>
    </row>
    <row r="309" spans="1:16" x14ac:dyDescent="0.25">
      <c r="A309" s="161">
        <v>42452</v>
      </c>
      <c r="B309" s="162">
        <v>10</v>
      </c>
      <c r="C309" s="134">
        <v>3.7239833894139318E-2</v>
      </c>
      <c r="D309" s="163">
        <v>20</v>
      </c>
      <c r="E309" s="134">
        <f>LN(1+'[2]Tasas de interés simple 5 '!G309)</f>
        <v>3.155287611634932E-2</v>
      </c>
      <c r="F309" s="164">
        <v>28</v>
      </c>
      <c r="G309" s="134">
        <v>3.7535030191120713E-2</v>
      </c>
      <c r="H309" s="164">
        <v>56</v>
      </c>
      <c r="I309" s="134">
        <v>3.7683212595180565E-2</v>
      </c>
      <c r="J309" s="164">
        <v>84</v>
      </c>
      <c r="K309" s="114">
        <v>3.7831373044468812E-2</v>
      </c>
      <c r="L309" s="165">
        <v>1.4231017613115099E-4</v>
      </c>
      <c r="M309" s="166">
        <f t="shared" si="4"/>
        <v>1.3368201598085369E-3</v>
      </c>
      <c r="N309" s="166">
        <v>5.1346614796730222E-4</v>
      </c>
      <c r="O309" s="166">
        <v>2.6261639128564995E-4</v>
      </c>
      <c r="P309" s="167">
        <v>1.1903842988589264E-5</v>
      </c>
    </row>
    <row r="310" spans="1:16" x14ac:dyDescent="0.25">
      <c r="A310" s="161">
        <v>42457</v>
      </c>
      <c r="B310" s="162">
        <v>10</v>
      </c>
      <c r="C310" s="134">
        <v>3.7072799341449934E-2</v>
      </c>
      <c r="D310" s="163">
        <v>20</v>
      </c>
      <c r="E310" s="134">
        <f>LN(1+'[2]Tasas de interés simple 5 '!G310)</f>
        <v>3.0518588378771232E-2</v>
      </c>
      <c r="F310" s="164">
        <v>28</v>
      </c>
      <c r="G310" s="134">
        <v>3.6793689115122978E-2</v>
      </c>
      <c r="H310" s="164">
        <v>56</v>
      </c>
      <c r="I310" s="134">
        <v>3.7268543953059535E-2</v>
      </c>
      <c r="J310" s="164">
        <v>84</v>
      </c>
      <c r="K310" s="114">
        <v>3.7743173410897578E-2</v>
      </c>
      <c r="L310" s="165">
        <v>-1.6703455268938378E-4</v>
      </c>
      <c r="M310" s="166">
        <f t="shared" si="4"/>
        <v>-1.0342877375780872E-3</v>
      </c>
      <c r="N310" s="166">
        <v>-7.4134107599773541E-4</v>
      </c>
      <c r="O310" s="166">
        <v>-4.1466864212102994E-4</v>
      </c>
      <c r="P310" s="167">
        <v>-8.8199633571234282E-5</v>
      </c>
    </row>
    <row r="311" spans="1:16" x14ac:dyDescent="0.25">
      <c r="A311" s="161">
        <v>42458</v>
      </c>
      <c r="B311" s="162">
        <v>10</v>
      </c>
      <c r="C311" s="134">
        <v>3.6450333739011347E-2</v>
      </c>
      <c r="D311" s="163">
        <v>20</v>
      </c>
      <c r="E311" s="134">
        <f>LN(1+'[2]Tasas de interés simple 5 '!G311)</f>
        <v>3.0216055956540783E-2</v>
      </c>
      <c r="F311" s="164">
        <v>28</v>
      </c>
      <c r="G311" s="134">
        <v>3.6705468173348924E-2</v>
      </c>
      <c r="H311" s="164">
        <v>56</v>
      </c>
      <c r="I311" s="134">
        <v>3.7176468056058828E-2</v>
      </c>
      <c r="J311" s="164">
        <v>84</v>
      </c>
      <c r="K311" s="114">
        <v>3.7647246202312752E-2</v>
      </c>
      <c r="L311" s="165">
        <v>-6.2246560243858773E-4</v>
      </c>
      <c r="M311" s="166">
        <f t="shared" si="4"/>
        <v>-3.0253242223044971E-4</v>
      </c>
      <c r="N311" s="166">
        <v>-8.822094177405454E-5</v>
      </c>
      <c r="O311" s="166">
        <v>-9.2075897000706841E-5</v>
      </c>
      <c r="P311" s="167">
        <v>-9.5927208584825618E-5</v>
      </c>
    </row>
    <row r="312" spans="1:16" x14ac:dyDescent="0.25">
      <c r="A312" s="161">
        <v>42459</v>
      </c>
      <c r="B312" s="162">
        <v>10</v>
      </c>
      <c r="C312" s="134">
        <v>3.6447343443782997E-2</v>
      </c>
      <c r="D312" s="163">
        <v>20</v>
      </c>
      <c r="E312" s="134">
        <f>LN(1+'[2]Tasas de interés simple 5 '!G312)</f>
        <v>2.9862985746513599E-2</v>
      </c>
      <c r="F312" s="164">
        <v>28</v>
      </c>
      <c r="G312" s="134">
        <v>3.6694917039838119E-2</v>
      </c>
      <c r="H312" s="164">
        <v>56</v>
      </c>
      <c r="I312" s="134">
        <v>3.7132108322253179E-2</v>
      </c>
      <c r="J312" s="164">
        <v>84</v>
      </c>
      <c r="K312" s="114">
        <v>3.7569108551974345E-2</v>
      </c>
      <c r="L312" s="165">
        <v>-2.9902952283500372E-6</v>
      </c>
      <c r="M312" s="166">
        <f t="shared" si="4"/>
        <v>-3.5307021002718361E-4</v>
      </c>
      <c r="N312" s="166">
        <v>-1.0551133510804112E-5</v>
      </c>
      <c r="O312" s="166">
        <v>-4.4359733805648949E-5</v>
      </c>
      <c r="P312" s="167">
        <v>-7.8137650338407083E-5</v>
      </c>
    </row>
    <row r="313" spans="1:16" x14ac:dyDescent="0.25">
      <c r="A313" s="161">
        <v>42460</v>
      </c>
      <c r="B313" s="162">
        <v>10</v>
      </c>
      <c r="C313" s="134">
        <v>3.7203657828338212E-2</v>
      </c>
      <c r="D313" s="163">
        <v>20</v>
      </c>
      <c r="E313" s="134">
        <f>LN(1+'[2]Tasas de interés simple 5 '!G313)</f>
        <v>3.1392057156237663E-2</v>
      </c>
      <c r="F313" s="164">
        <v>28</v>
      </c>
      <c r="G313" s="134">
        <v>3.7510918633497259E-2</v>
      </c>
      <c r="H313" s="164">
        <v>56</v>
      </c>
      <c r="I313" s="134">
        <v>3.7634103123079438E-2</v>
      </c>
      <c r="J313" s="164">
        <v>84</v>
      </c>
      <c r="K313" s="114">
        <v>3.7757272440111928E-2</v>
      </c>
      <c r="L313" s="165">
        <v>7.5631438455521505E-4</v>
      </c>
      <c r="M313" s="166">
        <f t="shared" si="4"/>
        <v>1.5290714097240636E-3</v>
      </c>
      <c r="N313" s="166">
        <v>8.1600159365913943E-4</v>
      </c>
      <c r="O313" s="166">
        <v>5.0199480082625814E-4</v>
      </c>
      <c r="P313" s="167">
        <v>1.8816388813758245E-4</v>
      </c>
    </row>
    <row r="314" spans="1:16" x14ac:dyDescent="0.25">
      <c r="A314" s="161">
        <v>42461</v>
      </c>
      <c r="B314" s="162">
        <v>10</v>
      </c>
      <c r="C314" s="134">
        <v>3.6852334203417478E-2</v>
      </c>
      <c r="D314" s="163">
        <v>20</v>
      </c>
      <c r="E314" s="134">
        <f>LN(1+'[2]Tasas de interés simple 5 '!G314)</f>
        <v>3.121228770742529E-2</v>
      </c>
      <c r="F314" s="164">
        <v>28</v>
      </c>
      <c r="G314" s="134">
        <v>3.6759029406415011E-2</v>
      </c>
      <c r="H314" s="164">
        <v>56</v>
      </c>
      <c r="I314" s="134">
        <v>3.7215248118442464E-2</v>
      </c>
      <c r="J314" s="164">
        <v>84</v>
      </c>
      <c r="K314" s="114">
        <v>3.7671258789865117E-2</v>
      </c>
      <c r="L314" s="165">
        <v>-3.5132362492073382E-4</v>
      </c>
      <c r="M314" s="166">
        <f t="shared" si="4"/>
        <v>-1.7976944881237245E-4</v>
      </c>
      <c r="N314" s="166">
        <v>-7.5188922708224748E-4</v>
      </c>
      <c r="O314" s="166">
        <v>-4.1885500463697406E-4</v>
      </c>
      <c r="P314" s="167">
        <v>-8.6013650246810625E-5</v>
      </c>
    </row>
    <row r="315" spans="1:16" x14ac:dyDescent="0.25">
      <c r="A315" s="161">
        <v>42464</v>
      </c>
      <c r="B315" s="162">
        <v>10</v>
      </c>
      <c r="C315" s="134">
        <v>3.6954348811756882E-2</v>
      </c>
      <c r="D315" s="163">
        <v>20</v>
      </c>
      <c r="E315" s="134">
        <f>LN(1+'[2]Tasas de interés simple 5 '!G315)</f>
        <v>3.0518588378771232E-2</v>
      </c>
      <c r="F315" s="164">
        <v>28</v>
      </c>
      <c r="G315" s="134">
        <v>3.6779080488731707E-2</v>
      </c>
      <c r="H315" s="164">
        <v>56</v>
      </c>
      <c r="I315" s="134">
        <v>3.7172025824294089E-2</v>
      </c>
      <c r="J315" s="164">
        <v>84</v>
      </c>
      <c r="K315" s="114">
        <v>3.7564816814467258E-2</v>
      </c>
      <c r="L315" s="165">
        <v>1.0201460833940412E-4</v>
      </c>
      <c r="M315" s="166">
        <f t="shared" si="4"/>
        <v>-6.9369932865405784E-4</v>
      </c>
      <c r="N315" s="166">
        <v>2.0051082316695223E-5</v>
      </c>
      <c r="O315" s="166">
        <v>-4.3222294148374807E-5</v>
      </c>
      <c r="P315" s="167">
        <v>-1.0644197539785849E-4</v>
      </c>
    </row>
    <row r="316" spans="1:16" x14ac:dyDescent="0.25">
      <c r="A316" s="161">
        <v>42465</v>
      </c>
      <c r="B316" s="162">
        <v>10</v>
      </c>
      <c r="C316" s="134">
        <v>3.6660321012154121E-2</v>
      </c>
      <c r="D316" s="163">
        <v>20</v>
      </c>
      <c r="E316" s="134">
        <f>LN(1+'[2]Tasas de interés simple 5 '!G316)</f>
        <v>3.0216055956540783E-2</v>
      </c>
      <c r="F316" s="164">
        <v>28</v>
      </c>
      <c r="G316" s="134">
        <v>3.678051178645303E-2</v>
      </c>
      <c r="H316" s="164">
        <v>56</v>
      </c>
      <c r="I316" s="134">
        <v>3.7136941043283571E-2</v>
      </c>
      <c r="J316" s="164">
        <v>84</v>
      </c>
      <c r="K316" s="114">
        <v>3.7493243303562934E-2</v>
      </c>
      <c r="L316" s="165">
        <v>-2.9402779960276126E-4</v>
      </c>
      <c r="M316" s="166">
        <f t="shared" si="4"/>
        <v>-3.0253242223044971E-4</v>
      </c>
      <c r="N316" s="166">
        <v>1.4312977213229439E-6</v>
      </c>
      <c r="O316" s="166">
        <v>-3.5084781010517874E-5</v>
      </c>
      <c r="P316" s="167">
        <v>-7.1573510904324178E-5</v>
      </c>
    </row>
    <row r="317" spans="1:16" x14ac:dyDescent="0.25">
      <c r="A317" s="161">
        <v>42466</v>
      </c>
      <c r="B317" s="162">
        <v>10</v>
      </c>
      <c r="C317" s="134">
        <v>3.6308608958943257E-2</v>
      </c>
      <c r="D317" s="163">
        <v>20</v>
      </c>
      <c r="E317" s="134">
        <f>LN(1+'[2]Tasas de interés simple 5 '!G317)</f>
        <v>2.9862985746513599E-2</v>
      </c>
      <c r="F317" s="164">
        <v>28</v>
      </c>
      <c r="G317" s="134">
        <v>3.661712345649315E-2</v>
      </c>
      <c r="H317" s="164">
        <v>56</v>
      </c>
      <c r="I317" s="134">
        <v>3.7001921953777821E-2</v>
      </c>
      <c r="J317" s="164">
        <v>84</v>
      </c>
      <c r="K317" s="114">
        <v>3.7386572438132308E-2</v>
      </c>
      <c r="L317" s="165">
        <v>-3.5171205321086335E-4</v>
      </c>
      <c r="M317" s="166">
        <f t="shared" si="4"/>
        <v>-3.5307021002718361E-4</v>
      </c>
      <c r="N317" s="166">
        <v>-1.6338832995987929E-4</v>
      </c>
      <c r="O317" s="166">
        <v>-1.3501908950575015E-4</v>
      </c>
      <c r="P317" s="167">
        <v>-1.0667086543062615E-4</v>
      </c>
    </row>
    <row r="318" spans="1:16" x14ac:dyDescent="0.25">
      <c r="A318" s="161">
        <v>42467</v>
      </c>
      <c r="B318" s="162">
        <v>10</v>
      </c>
      <c r="C318" s="134">
        <v>3.6110001698188808E-2</v>
      </c>
      <c r="D318" s="163">
        <v>20</v>
      </c>
      <c r="E318" s="134">
        <f>LN(1+'[2]Tasas de interés simple 5 '!G318)</f>
        <v>3.1392057156237663E-2</v>
      </c>
      <c r="F318" s="164">
        <v>28</v>
      </c>
      <c r="G318" s="134">
        <v>3.6433613566275044E-2</v>
      </c>
      <c r="H318" s="164">
        <v>56</v>
      </c>
      <c r="I318" s="134">
        <v>3.6938904542022526E-2</v>
      </c>
      <c r="J318" s="164">
        <v>84</v>
      </c>
      <c r="K318" s="114">
        <v>3.7443940327739622E-2</v>
      </c>
      <c r="L318" s="165">
        <v>-1.9860726075444923E-4</v>
      </c>
      <c r="M318" s="166">
        <f t="shared" si="4"/>
        <v>1.5290714097240636E-3</v>
      </c>
      <c r="N318" s="166">
        <v>-1.8350989021810593E-4</v>
      </c>
      <c r="O318" s="166">
        <v>-6.3017411755295072E-5</v>
      </c>
      <c r="P318" s="167">
        <v>5.7367889607314038E-5</v>
      </c>
    </row>
    <row r="319" spans="1:16" x14ac:dyDescent="0.25">
      <c r="A319" s="161">
        <v>42468</v>
      </c>
      <c r="B319" s="162">
        <v>10</v>
      </c>
      <c r="C319" s="134">
        <v>3.613460653894579E-2</v>
      </c>
      <c r="D319" s="163">
        <v>20</v>
      </c>
      <c r="E319" s="134">
        <f>LN(1+'[2]Tasas de interés simple 5 '!G319)</f>
        <v>3.121228770742529E-2</v>
      </c>
      <c r="F319" s="164">
        <v>28</v>
      </c>
      <c r="G319" s="134">
        <v>3.6327789550159299E-2</v>
      </c>
      <c r="H319" s="164">
        <v>56</v>
      </c>
      <c r="I319" s="134">
        <v>3.6870826583980387E-2</v>
      </c>
      <c r="J319" s="164">
        <v>84</v>
      </c>
      <c r="K319" s="114">
        <v>3.7413568888622788E-2</v>
      </c>
      <c r="L319" s="165">
        <v>2.4604840756982382E-5</v>
      </c>
      <c r="M319" s="166">
        <f t="shared" si="4"/>
        <v>-1.7976944881237245E-4</v>
      </c>
      <c r="N319" s="166">
        <v>-1.0582401611574505E-4</v>
      </c>
      <c r="O319" s="166">
        <v>-6.8077958042138398E-5</v>
      </c>
      <c r="P319" s="167">
        <v>-3.0371439116834431E-5</v>
      </c>
    </row>
    <row r="320" spans="1:16" x14ac:dyDescent="0.25">
      <c r="A320" s="161">
        <v>42471</v>
      </c>
      <c r="B320" s="162">
        <v>10</v>
      </c>
      <c r="C320" s="134">
        <v>3.6604240077371404E-2</v>
      </c>
      <c r="D320" s="163">
        <v>20</v>
      </c>
      <c r="E320" s="134">
        <f>LN(1+'[2]Tasas de interés simple 5 '!G320)</f>
        <v>3.0518588378771232E-2</v>
      </c>
      <c r="F320" s="164">
        <v>28</v>
      </c>
      <c r="G320" s="134">
        <v>3.6489178060842689E-2</v>
      </c>
      <c r="H320" s="164">
        <v>56</v>
      </c>
      <c r="I320" s="134">
        <v>3.6917995403930468E-2</v>
      </c>
      <c r="J320" s="164">
        <v>84</v>
      </c>
      <c r="K320" s="114">
        <v>3.7346628941520681E-2</v>
      </c>
      <c r="L320" s="165">
        <v>4.6963353842561367E-4</v>
      </c>
      <c r="M320" s="166">
        <f t="shared" si="4"/>
        <v>-6.9369932865405784E-4</v>
      </c>
      <c r="N320" s="166">
        <v>1.6138851068338983E-4</v>
      </c>
      <c r="O320" s="166">
        <v>4.7168819950080265E-5</v>
      </c>
      <c r="P320" s="167">
        <v>-6.6939947102107045E-5</v>
      </c>
    </row>
    <row r="321" spans="1:16" x14ac:dyDescent="0.25">
      <c r="A321" s="161">
        <v>42472</v>
      </c>
      <c r="B321" s="162">
        <v>10</v>
      </c>
      <c r="C321" s="134">
        <v>3.6771665108358172E-2</v>
      </c>
      <c r="D321" s="163">
        <v>20</v>
      </c>
      <c r="E321" s="134">
        <f>LN(1+'[2]Tasas de interés simple 5 '!G321)</f>
        <v>3.0216055956540783E-2</v>
      </c>
      <c r="F321" s="164">
        <v>28</v>
      </c>
      <c r="G321" s="134">
        <v>3.6637523515474273E-2</v>
      </c>
      <c r="H321" s="164">
        <v>56</v>
      </c>
      <c r="I321" s="134">
        <v>3.700827897159354E-2</v>
      </c>
      <c r="J321" s="164">
        <v>84</v>
      </c>
      <c r="K321" s="114">
        <v>3.7378897019047792E-2</v>
      </c>
      <c r="L321" s="165">
        <v>1.6742503098676753E-4</v>
      </c>
      <c r="M321" s="166">
        <f t="shared" si="4"/>
        <v>-3.0253242223044971E-4</v>
      </c>
      <c r="N321" s="166">
        <v>1.483454546315835E-4</v>
      </c>
      <c r="O321" s="166">
        <v>9.0283567663072828E-5</v>
      </c>
      <c r="P321" s="167">
        <v>3.2268077527111694E-5</v>
      </c>
    </row>
    <row r="322" spans="1:16" x14ac:dyDescent="0.25">
      <c r="A322" s="161">
        <v>42473</v>
      </c>
      <c r="B322" s="162">
        <v>10</v>
      </c>
      <c r="C322" s="134">
        <v>3.6556173285899385E-2</v>
      </c>
      <c r="D322" s="163">
        <v>20</v>
      </c>
      <c r="E322" s="134">
        <f>LN(1+'[2]Tasas de interés simple 5 '!G322)</f>
        <v>2.9862985746513599E-2</v>
      </c>
      <c r="F322" s="164">
        <v>28</v>
      </c>
      <c r="G322" s="134">
        <v>3.6685950699853691E-2</v>
      </c>
      <c r="H322" s="164">
        <v>56</v>
      </c>
      <c r="I322" s="134">
        <v>3.7096114537202442E-2</v>
      </c>
      <c r="J322" s="164">
        <v>84</v>
      </c>
      <c r="K322" s="114">
        <v>3.7506110209150734E-2</v>
      </c>
      <c r="L322" s="165">
        <v>-2.1549182245878679E-4</v>
      </c>
      <c r="M322" s="166">
        <f t="shared" si="4"/>
        <v>-3.5307021002718361E-4</v>
      </c>
      <c r="N322" s="166">
        <v>4.8427184379418176E-5</v>
      </c>
      <c r="O322" s="166">
        <v>8.7835565608901378E-5</v>
      </c>
      <c r="P322" s="167">
        <v>1.2721319010294135E-4</v>
      </c>
    </row>
    <row r="323" spans="1:16" x14ac:dyDescent="0.25">
      <c r="A323" s="161">
        <v>42474</v>
      </c>
      <c r="B323" s="162">
        <v>10</v>
      </c>
      <c r="C323" s="134">
        <v>3.6715005976633935E-2</v>
      </c>
      <c r="D323" s="163">
        <v>20</v>
      </c>
      <c r="E323" s="134">
        <f>LN(1+'[2]Tasas de interés simple 5 '!G323)</f>
        <v>3.1392057156237663E-2</v>
      </c>
      <c r="F323" s="164">
        <v>28</v>
      </c>
      <c r="G323" s="134">
        <v>3.7084443530249596E-2</v>
      </c>
      <c r="H323" s="164">
        <v>56</v>
      </c>
      <c r="I323" s="134">
        <v>3.7264948794071433E-2</v>
      </c>
      <c r="J323" s="164">
        <v>84</v>
      </c>
      <c r="K323" s="114">
        <v>3.7445421481623095E-2</v>
      </c>
      <c r="L323" s="165">
        <v>1.5883269073455053E-4</v>
      </c>
      <c r="M323" s="166">
        <f t="shared" si="4"/>
        <v>1.5290714097240636E-3</v>
      </c>
      <c r="N323" s="166">
        <v>3.9849283039590511E-4</v>
      </c>
      <c r="O323" s="166">
        <v>1.6883425686899101E-4</v>
      </c>
      <c r="P323" s="167">
        <v>-6.0688727527638542E-5</v>
      </c>
    </row>
    <row r="324" spans="1:16" x14ac:dyDescent="0.25">
      <c r="A324" s="161">
        <v>42475</v>
      </c>
      <c r="B324" s="162">
        <v>10</v>
      </c>
      <c r="C324" s="134">
        <v>3.6657782983132027E-2</v>
      </c>
      <c r="D324" s="163">
        <v>20</v>
      </c>
      <c r="E324" s="134">
        <f>LN(1+'[2]Tasas de interés simple 5 '!G324)</f>
        <v>3.121228770742529E-2</v>
      </c>
      <c r="F324" s="164">
        <v>28</v>
      </c>
      <c r="G324" s="134">
        <v>3.6380946429338264E-2</v>
      </c>
      <c r="H324" s="164">
        <v>56</v>
      </c>
      <c r="I324" s="134">
        <v>3.6891974746794801E-2</v>
      </c>
      <c r="J324" s="164">
        <v>84</v>
      </c>
      <c r="K324" s="114">
        <v>3.7402742047691277E-2</v>
      </c>
      <c r="L324" s="165">
        <v>-5.7222993501908348E-5</v>
      </c>
      <c r="M324" s="166">
        <f t="shared" si="4"/>
        <v>-1.7976944881237245E-4</v>
      </c>
      <c r="N324" s="166">
        <v>-7.0349710091133222E-4</v>
      </c>
      <c r="O324" s="166">
        <v>-3.7297404727663214E-4</v>
      </c>
      <c r="P324" s="167">
        <v>-4.2679433931817889E-5</v>
      </c>
    </row>
    <row r="325" spans="1:16" x14ac:dyDescent="0.25">
      <c r="A325" s="161">
        <v>42478</v>
      </c>
      <c r="B325" s="162">
        <v>10</v>
      </c>
      <c r="C325" s="134">
        <v>3.6773339086059689E-2</v>
      </c>
      <c r="D325" s="163">
        <v>20</v>
      </c>
      <c r="E325" s="134">
        <f>LN(1+'[2]Tasas de interés simple 5 '!G325)</f>
        <v>3.0518588378771232E-2</v>
      </c>
      <c r="F325" s="164">
        <v>28</v>
      </c>
      <c r="G325" s="134">
        <v>3.6621343976153423E-2</v>
      </c>
      <c r="H325" s="164">
        <v>56</v>
      </c>
      <c r="I325" s="134">
        <v>3.7049475089702487E-2</v>
      </c>
      <c r="J325" s="164">
        <v>84</v>
      </c>
      <c r="K325" s="114">
        <v>3.7477422985439608E-2</v>
      </c>
      <c r="L325" s="165">
        <v>1.1555610292766222E-4</v>
      </c>
      <c r="M325" s="166">
        <f t="shared" ref="M325:M388" si="5">E325-E324</f>
        <v>-6.9369932865405784E-4</v>
      </c>
      <c r="N325" s="166">
        <v>2.4039754681515896E-4</v>
      </c>
      <c r="O325" s="166">
        <v>1.5750034290768627E-4</v>
      </c>
      <c r="P325" s="167">
        <v>7.4680937748330956E-5</v>
      </c>
    </row>
    <row r="326" spans="1:16" x14ac:dyDescent="0.25">
      <c r="A326" s="161">
        <v>42479</v>
      </c>
      <c r="B326" s="162">
        <v>10</v>
      </c>
      <c r="C326" s="134">
        <v>3.6560985154627031E-2</v>
      </c>
      <c r="D326" s="163">
        <v>20</v>
      </c>
      <c r="E326" s="134">
        <f>LN(1+'[2]Tasas de interés simple 5 '!G326)</f>
        <v>3.0216055956540783E-2</v>
      </c>
      <c r="F326" s="164">
        <v>28</v>
      </c>
      <c r="G326" s="134">
        <v>3.6390302740698183E-2</v>
      </c>
      <c r="H326" s="164">
        <v>56</v>
      </c>
      <c r="I326" s="134">
        <v>3.6701368733739859E-2</v>
      </c>
      <c r="J326" s="164">
        <v>84</v>
      </c>
      <c r="K326" s="114">
        <v>3.7012337994818754E-2</v>
      </c>
      <c r="L326" s="165">
        <v>-2.1235393143265863E-4</v>
      </c>
      <c r="M326" s="166">
        <f t="shared" si="5"/>
        <v>-3.0253242223044971E-4</v>
      </c>
      <c r="N326" s="166">
        <v>-2.3104123545523991E-4</v>
      </c>
      <c r="O326" s="166">
        <v>-3.4810635596262823E-4</v>
      </c>
      <c r="P326" s="167">
        <v>-4.6508499062085373E-4</v>
      </c>
    </row>
    <row r="327" spans="1:16" x14ac:dyDescent="0.25">
      <c r="A327" s="161">
        <v>42480</v>
      </c>
      <c r="B327" s="162">
        <v>10</v>
      </c>
      <c r="C327" s="134">
        <v>3.661413353477342E-2</v>
      </c>
      <c r="D327" s="163">
        <v>20</v>
      </c>
      <c r="E327" s="134">
        <f>LN(1+'[2]Tasas de interés simple 5 '!G327)</f>
        <v>2.9862985746513599E-2</v>
      </c>
      <c r="F327" s="164">
        <v>28</v>
      </c>
      <c r="G327" s="134">
        <v>3.6425907932692562E-2</v>
      </c>
      <c r="H327" s="164">
        <v>56</v>
      </c>
      <c r="I327" s="134">
        <v>3.6791177070193699E-2</v>
      </c>
      <c r="J327" s="164">
        <v>84</v>
      </c>
      <c r="K327" s="114">
        <v>3.7156312834867533E-2</v>
      </c>
      <c r="L327" s="165">
        <v>5.3148380146389451E-5</v>
      </c>
      <c r="M327" s="166">
        <f t="shared" si="5"/>
        <v>-3.5307021002718361E-4</v>
      </c>
      <c r="N327" s="166">
        <v>3.5605191994379781E-5</v>
      </c>
      <c r="O327" s="166">
        <v>8.9808336453840731E-5</v>
      </c>
      <c r="P327" s="167">
        <v>1.4397484004877864E-4</v>
      </c>
    </row>
    <row r="328" spans="1:16" x14ac:dyDescent="0.25">
      <c r="A328" s="161">
        <v>42481</v>
      </c>
      <c r="B328" s="162">
        <v>10</v>
      </c>
      <c r="C328" s="134">
        <v>3.6717499392970504E-2</v>
      </c>
      <c r="D328" s="163">
        <v>20</v>
      </c>
      <c r="E328" s="134">
        <f>LN(1+'[2]Tasas de interés simple 5 '!G328)</f>
        <v>3.1392057156237663E-2</v>
      </c>
      <c r="F328" s="164">
        <v>28</v>
      </c>
      <c r="G328" s="134">
        <v>3.6954812361031694E-2</v>
      </c>
      <c r="H328" s="164">
        <v>56</v>
      </c>
      <c r="I328" s="134">
        <v>3.7000915219573334E-2</v>
      </c>
      <c r="J328" s="164">
        <v>84</v>
      </c>
      <c r="K328" s="114">
        <v>3.7047015952739605E-2</v>
      </c>
      <c r="L328" s="165">
        <v>1.0336585819708394E-4</v>
      </c>
      <c r="M328" s="166">
        <f t="shared" si="5"/>
        <v>1.5290714097240636E-3</v>
      </c>
      <c r="N328" s="166">
        <v>5.289044283391317E-4</v>
      </c>
      <c r="O328" s="166">
        <v>2.0973814937963464E-4</v>
      </c>
      <c r="P328" s="167">
        <v>-1.0929688212792804E-4</v>
      </c>
    </row>
    <row r="329" spans="1:16" x14ac:dyDescent="0.25">
      <c r="A329" s="161">
        <v>42482</v>
      </c>
      <c r="B329" s="162">
        <v>10</v>
      </c>
      <c r="C329" s="134">
        <v>3.6666282142797629E-2</v>
      </c>
      <c r="D329" s="163">
        <v>20</v>
      </c>
      <c r="E329" s="134">
        <f>LN(1+'[2]Tasas de interés simple 5 '!G329)</f>
        <v>3.121228770742529E-2</v>
      </c>
      <c r="F329" s="164">
        <v>28</v>
      </c>
      <c r="G329" s="134">
        <v>3.6397498572166488E-2</v>
      </c>
      <c r="H329" s="164">
        <v>56</v>
      </c>
      <c r="I329" s="134">
        <v>3.6684394561397403E-2</v>
      </c>
      <c r="J329" s="164">
        <v>84</v>
      </c>
      <c r="K329" s="114">
        <v>3.6971208264926336E-2</v>
      </c>
      <c r="L329" s="165">
        <v>-5.1217250172874706E-5</v>
      </c>
      <c r="M329" s="166">
        <f t="shared" si="5"/>
        <v>-1.7976944881237245E-4</v>
      </c>
      <c r="N329" s="166">
        <v>-5.5731378886520605E-4</v>
      </c>
      <c r="O329" s="166">
        <v>-3.1652065817593111E-4</v>
      </c>
      <c r="P329" s="167">
        <v>-7.5807687813268798E-5</v>
      </c>
    </row>
    <row r="330" spans="1:16" x14ac:dyDescent="0.25">
      <c r="A330" s="161">
        <v>42485</v>
      </c>
      <c r="B330" s="162">
        <v>10</v>
      </c>
      <c r="C330" s="134">
        <v>3.6757310647863292E-2</v>
      </c>
      <c r="D330" s="163">
        <v>20</v>
      </c>
      <c r="E330" s="134">
        <f>LN(1+'[2]Tasas de interés simple 5 '!G330)</f>
        <v>3.0518588378771232E-2</v>
      </c>
      <c r="F330" s="164">
        <v>28</v>
      </c>
      <c r="G330" s="134">
        <v>3.6684467089438108E-2</v>
      </c>
      <c r="H330" s="164">
        <v>56</v>
      </c>
      <c r="I330" s="134">
        <v>3.6791591690383624E-2</v>
      </c>
      <c r="J330" s="164">
        <v>84</v>
      </c>
      <c r="K330" s="114">
        <v>3.6898704816877986E-2</v>
      </c>
      <c r="L330" s="165">
        <v>9.1028505065662846E-5</v>
      </c>
      <c r="M330" s="166">
        <f t="shared" si="5"/>
        <v>-6.9369932865405784E-4</v>
      </c>
      <c r="N330" s="166">
        <v>2.8696851727161993E-4</v>
      </c>
      <c r="O330" s="166">
        <v>1.0719712898622086E-4</v>
      </c>
      <c r="P330" s="167">
        <v>-7.2503448048349961E-5</v>
      </c>
    </row>
    <row r="331" spans="1:16" x14ac:dyDescent="0.25">
      <c r="A331" s="161">
        <v>42486</v>
      </c>
      <c r="B331" s="162">
        <v>10</v>
      </c>
      <c r="C331" s="134">
        <v>3.7460691009284813E-2</v>
      </c>
      <c r="D331" s="163">
        <v>20</v>
      </c>
      <c r="E331" s="134">
        <f>LN(1+'[2]Tasas de interés simple 5 '!G331)</f>
        <v>3.0216055956540783E-2</v>
      </c>
      <c r="F331" s="164">
        <v>28</v>
      </c>
      <c r="G331" s="134">
        <v>3.6874012169447454E-2</v>
      </c>
      <c r="H331" s="164">
        <v>56</v>
      </c>
      <c r="I331" s="134">
        <v>3.6930694709798317E-2</v>
      </c>
      <c r="J331" s="164">
        <v>84</v>
      </c>
      <c r="K331" s="114">
        <v>3.6987374037421118E-2</v>
      </c>
      <c r="L331" s="165">
        <v>7.0338036142152116E-4</v>
      </c>
      <c r="M331" s="166">
        <f t="shared" si="5"/>
        <v>-3.0253242223044971E-4</v>
      </c>
      <c r="N331" s="166">
        <v>1.8954508000934567E-4</v>
      </c>
      <c r="O331" s="166">
        <v>1.3910301941469361E-4</v>
      </c>
      <c r="P331" s="167">
        <v>8.8669220543131921E-5</v>
      </c>
    </row>
    <row r="332" spans="1:16" x14ac:dyDescent="0.25">
      <c r="A332" s="161">
        <v>42487</v>
      </c>
      <c r="B332" s="162">
        <v>10</v>
      </c>
      <c r="C332" s="134">
        <v>3.771288739471735E-2</v>
      </c>
      <c r="D332" s="163">
        <v>20</v>
      </c>
      <c r="E332" s="134">
        <f>LN(1+'[2]Tasas de interés simple 5 '!G332)</f>
        <v>2.9862985746513599E-2</v>
      </c>
      <c r="F332" s="164">
        <v>28</v>
      </c>
      <c r="G332" s="134">
        <v>3.7006165782758921E-2</v>
      </c>
      <c r="H332" s="164">
        <v>56</v>
      </c>
      <c r="I332" s="134">
        <v>3.7106532350248064E-2</v>
      </c>
      <c r="J332" s="164">
        <v>84</v>
      </c>
      <c r="K332" s="114">
        <v>3.7206888845300053E-2</v>
      </c>
      <c r="L332" s="165">
        <v>2.5219638543253625E-4</v>
      </c>
      <c r="M332" s="166">
        <f t="shared" si="5"/>
        <v>-3.5307021002718361E-4</v>
      </c>
      <c r="N332" s="166">
        <v>1.3215361331146702E-4</v>
      </c>
      <c r="O332" s="166">
        <v>1.7583764044974692E-4</v>
      </c>
      <c r="P332" s="167">
        <v>2.195148078789344E-4</v>
      </c>
    </row>
    <row r="333" spans="1:16" x14ac:dyDescent="0.25">
      <c r="A333" s="161">
        <v>42488</v>
      </c>
      <c r="B333" s="162">
        <v>10</v>
      </c>
      <c r="C333" s="134">
        <v>3.7856295579332941E-2</v>
      </c>
      <c r="D333" s="163">
        <v>20</v>
      </c>
      <c r="E333" s="134">
        <f>LN(1+'[2]Tasas de interés simple 5 '!G333)</f>
        <v>3.1392057156237663E-2</v>
      </c>
      <c r="F333" s="164">
        <v>28</v>
      </c>
      <c r="G333" s="134">
        <v>3.8081898603923012E-2</v>
      </c>
      <c r="H333" s="164">
        <v>56</v>
      </c>
      <c r="I333" s="134">
        <v>3.7898503414840537E-2</v>
      </c>
      <c r="J333" s="164">
        <v>84</v>
      </c>
      <c r="K333" s="114">
        <v>3.7715074585793387E-2</v>
      </c>
      <c r="L333" s="165">
        <v>1.4340818461559129E-4</v>
      </c>
      <c r="M333" s="166">
        <f t="shared" si="5"/>
        <v>1.5290714097240636E-3</v>
      </c>
      <c r="N333" s="166">
        <v>1.075732821164091E-3</v>
      </c>
      <c r="O333" s="166">
        <v>7.9197106459247268E-4</v>
      </c>
      <c r="P333" s="167">
        <v>5.0818574049333459E-4</v>
      </c>
    </row>
    <row r="334" spans="1:16" x14ac:dyDescent="0.25">
      <c r="A334" s="161">
        <v>42489</v>
      </c>
      <c r="B334" s="162">
        <v>10</v>
      </c>
      <c r="C334" s="134">
        <v>3.8358788548530996E-2</v>
      </c>
      <c r="D334" s="163">
        <v>20</v>
      </c>
      <c r="E334" s="134">
        <f>LN(1+'[2]Tasas de interés simple 5 '!G334)</f>
        <v>3.121228770742529E-2</v>
      </c>
      <c r="F334" s="164">
        <v>28</v>
      </c>
      <c r="G334" s="134">
        <v>3.692017027571988E-2</v>
      </c>
      <c r="H334" s="164">
        <v>56</v>
      </c>
      <c r="I334" s="134">
        <v>3.7184195192127109E-2</v>
      </c>
      <c r="J334" s="164">
        <v>84</v>
      </c>
      <c r="K334" s="114">
        <v>3.7448150417777541E-2</v>
      </c>
      <c r="L334" s="165">
        <v>5.0249296919805536E-4</v>
      </c>
      <c r="M334" s="166">
        <f t="shared" si="5"/>
        <v>-1.7976944881237245E-4</v>
      </c>
      <c r="N334" s="166">
        <v>-1.1617283282031321E-3</v>
      </c>
      <c r="O334" s="166">
        <v>-7.1430822271342787E-4</v>
      </c>
      <c r="P334" s="167">
        <v>-2.6692416801584601E-4</v>
      </c>
    </row>
    <row r="335" spans="1:16" x14ac:dyDescent="0.25">
      <c r="A335" s="161">
        <v>42492</v>
      </c>
      <c r="B335" s="162">
        <v>10</v>
      </c>
      <c r="C335" s="134">
        <v>3.8318436240586944E-2</v>
      </c>
      <c r="D335" s="163">
        <v>20</v>
      </c>
      <c r="E335" s="134">
        <f>LN(1+'[2]Tasas de interés simple 5 '!G335)</f>
        <v>3.0518588378771232E-2</v>
      </c>
      <c r="F335" s="164">
        <v>28</v>
      </c>
      <c r="G335" s="134">
        <v>3.695005489396181E-2</v>
      </c>
      <c r="H335" s="164">
        <v>56</v>
      </c>
      <c r="I335" s="134">
        <v>3.7207481765677439E-2</v>
      </c>
      <c r="J335" s="164">
        <v>84</v>
      </c>
      <c r="K335" s="114">
        <v>3.7464842385853347E-2</v>
      </c>
      <c r="L335" s="165">
        <v>-4.0352307944052646E-5</v>
      </c>
      <c r="M335" s="166">
        <f t="shared" si="5"/>
        <v>-6.9369932865405784E-4</v>
      </c>
      <c r="N335" s="166">
        <v>2.9884618241930727E-5</v>
      </c>
      <c r="O335" s="166">
        <v>2.3286573550329592E-5</v>
      </c>
      <c r="P335" s="167">
        <v>1.6691968075806252E-5</v>
      </c>
    </row>
    <row r="336" spans="1:16" x14ac:dyDescent="0.25">
      <c r="A336" s="161">
        <v>42493</v>
      </c>
      <c r="B336" s="162">
        <v>10</v>
      </c>
      <c r="C336" s="134">
        <v>3.7459449752370977E-2</v>
      </c>
      <c r="D336" s="163">
        <v>20</v>
      </c>
      <c r="E336" s="134">
        <f>LN(1+'[2]Tasas de interés simple 5 '!G336)</f>
        <v>3.0216055956540783E-2</v>
      </c>
      <c r="F336" s="164">
        <v>28</v>
      </c>
      <c r="G336" s="134">
        <v>3.691066640149028E-2</v>
      </c>
      <c r="H336" s="164">
        <v>56</v>
      </c>
      <c r="I336" s="134">
        <v>3.7189570276642249E-2</v>
      </c>
      <c r="J336" s="164">
        <v>84</v>
      </c>
      <c r="K336" s="114">
        <v>3.7468396386111283E-2</v>
      </c>
      <c r="L336" s="165">
        <v>-8.5898648821596674E-4</v>
      </c>
      <c r="M336" s="166">
        <f t="shared" si="5"/>
        <v>-3.0253242223044971E-4</v>
      </c>
      <c r="N336" s="166">
        <v>-3.9388492471530145E-5</v>
      </c>
      <c r="O336" s="166">
        <v>-1.7911489035189743E-5</v>
      </c>
      <c r="P336" s="167">
        <v>3.5540002579353969E-6</v>
      </c>
    </row>
    <row r="337" spans="1:16" x14ac:dyDescent="0.25">
      <c r="A337" s="161">
        <v>42494</v>
      </c>
      <c r="B337" s="162">
        <v>10</v>
      </c>
      <c r="C337" s="134">
        <v>3.7292396353700873E-2</v>
      </c>
      <c r="D337" s="163">
        <v>20</v>
      </c>
      <c r="E337" s="134">
        <f>LN(1+'[2]Tasas de interés simple 5 '!G337)</f>
        <v>2.9862985746513599E-2</v>
      </c>
      <c r="F337" s="164">
        <v>28</v>
      </c>
      <c r="G337" s="134">
        <v>3.6835267675102194E-2</v>
      </c>
      <c r="H337" s="164">
        <v>56</v>
      </c>
      <c r="I337" s="134">
        <v>3.712144285039342E-2</v>
      </c>
      <c r="J337" s="164">
        <v>84</v>
      </c>
      <c r="K337" s="114">
        <v>3.7407536152882892E-2</v>
      </c>
      <c r="L337" s="165">
        <v>-1.6705339867010421E-4</v>
      </c>
      <c r="M337" s="166">
        <f t="shared" si="5"/>
        <v>-3.5307021002718361E-4</v>
      </c>
      <c r="N337" s="166">
        <v>-7.5398726388085924E-5</v>
      </c>
      <c r="O337" s="166">
        <v>-6.8127426248829059E-5</v>
      </c>
      <c r="P337" s="167">
        <v>-6.0860233228390848E-5</v>
      </c>
    </row>
    <row r="338" spans="1:16" x14ac:dyDescent="0.25">
      <c r="A338" s="161">
        <v>42495</v>
      </c>
      <c r="B338" s="162">
        <v>10</v>
      </c>
      <c r="C338" s="134">
        <v>3.7488373775915518E-2</v>
      </c>
      <c r="D338" s="163">
        <v>20</v>
      </c>
      <c r="E338" s="134">
        <f>LN(1+'[2]Tasas de interés simple 5 '!G338)</f>
        <v>3.1392057156237663E-2</v>
      </c>
      <c r="F338" s="164">
        <v>28</v>
      </c>
      <c r="G338" s="134">
        <v>3.7647051558662624E-2</v>
      </c>
      <c r="H338" s="164">
        <v>56</v>
      </c>
      <c r="I338" s="134">
        <v>3.7511894445333427E-2</v>
      </c>
      <c r="J338" s="164">
        <v>84</v>
      </c>
      <c r="K338" s="114">
        <v>3.7376719062089607E-2</v>
      </c>
      <c r="L338" s="165">
        <v>1.9597742221464515E-4</v>
      </c>
      <c r="M338" s="166">
        <f t="shared" si="5"/>
        <v>1.5290714097240636E-3</v>
      </c>
      <c r="N338" s="166">
        <v>8.1178388356042963E-4</v>
      </c>
      <c r="O338" s="166">
        <v>3.9045159494000697E-4</v>
      </c>
      <c r="P338" s="167">
        <v>-3.081709079328504E-5</v>
      </c>
    </row>
    <row r="339" spans="1:16" x14ac:dyDescent="0.25">
      <c r="A339" s="161">
        <v>42496</v>
      </c>
      <c r="B339" s="162">
        <v>10</v>
      </c>
      <c r="C339" s="134">
        <v>3.6641449993078903E-2</v>
      </c>
      <c r="D339" s="163">
        <v>20</v>
      </c>
      <c r="E339" s="134">
        <f>LN(1+'[2]Tasas de interés simple 5 '!G339)</f>
        <v>3.121228770742529E-2</v>
      </c>
      <c r="F339" s="164">
        <v>28</v>
      </c>
      <c r="G339" s="134">
        <v>3.7047835543366846E-2</v>
      </c>
      <c r="H339" s="164">
        <v>56</v>
      </c>
      <c r="I339" s="134">
        <v>3.7159820214521598E-2</v>
      </c>
      <c r="J339" s="164">
        <v>84</v>
      </c>
      <c r="K339" s="114">
        <v>3.7271792346513739E-2</v>
      </c>
      <c r="L339" s="165">
        <v>-8.469237828366144E-4</v>
      </c>
      <c r="M339" s="166">
        <f t="shared" si="5"/>
        <v>-1.7976944881237245E-4</v>
      </c>
      <c r="N339" s="166">
        <v>-5.9921601529577817E-4</v>
      </c>
      <c r="O339" s="166">
        <v>-3.5207423081182881E-4</v>
      </c>
      <c r="P339" s="167">
        <v>-1.0492671557586764E-4</v>
      </c>
    </row>
    <row r="340" spans="1:16" x14ac:dyDescent="0.25">
      <c r="A340" s="161">
        <v>42499</v>
      </c>
      <c r="B340" s="162">
        <v>10</v>
      </c>
      <c r="C340" s="134">
        <v>3.6644757758935248E-2</v>
      </c>
      <c r="D340" s="163">
        <v>20</v>
      </c>
      <c r="E340" s="134">
        <f>LN(1+'[2]Tasas de interés simple 5 '!G340)</f>
        <v>3.0518588378771232E-2</v>
      </c>
      <c r="F340" s="164">
        <v>28</v>
      </c>
      <c r="G340" s="134">
        <v>3.7144558825124678E-2</v>
      </c>
      <c r="H340" s="164">
        <v>56</v>
      </c>
      <c r="I340" s="134">
        <v>3.7238167400453534E-2</v>
      </c>
      <c r="J340" s="164">
        <v>84</v>
      </c>
      <c r="K340" s="114">
        <v>3.7331767214037186E-2</v>
      </c>
      <c r="L340" s="165">
        <v>3.3077658563446244E-6</v>
      </c>
      <c r="M340" s="166">
        <f t="shared" si="5"/>
        <v>-6.9369932865405784E-4</v>
      </c>
      <c r="N340" s="166">
        <v>9.6723281757832291E-5</v>
      </c>
      <c r="O340" s="166">
        <v>7.8347185931935959E-5</v>
      </c>
      <c r="P340" s="167">
        <v>5.9974867523446274E-5</v>
      </c>
    </row>
    <row r="341" spans="1:16" x14ac:dyDescent="0.25">
      <c r="A341" s="161">
        <v>42500</v>
      </c>
      <c r="B341" s="162">
        <v>10</v>
      </c>
      <c r="C341" s="134">
        <v>3.7182356082848651E-2</v>
      </c>
      <c r="D341" s="163">
        <v>20</v>
      </c>
      <c r="E341" s="134">
        <f>LN(1+'[2]Tasas de interés simple 5 '!G341)</f>
        <v>3.0216055956540783E-2</v>
      </c>
      <c r="F341" s="164">
        <v>28</v>
      </c>
      <c r="G341" s="134">
        <v>3.706025344536025E-2</v>
      </c>
      <c r="H341" s="164">
        <v>56</v>
      </c>
      <c r="I341" s="134">
        <v>3.7294085503791014E-2</v>
      </c>
      <c r="J341" s="164">
        <v>84</v>
      </c>
      <c r="K341" s="114">
        <v>3.7527862897572331E-2</v>
      </c>
      <c r="L341" s="165">
        <v>5.3759832391340329E-4</v>
      </c>
      <c r="M341" s="166">
        <f t="shared" si="5"/>
        <v>-3.0253242223044971E-4</v>
      </c>
      <c r="N341" s="166">
        <v>-8.4305379764428034E-5</v>
      </c>
      <c r="O341" s="166">
        <v>5.5918103337479486E-5</v>
      </c>
      <c r="P341" s="167">
        <v>1.9609568353514545E-4</v>
      </c>
    </row>
    <row r="342" spans="1:16" x14ac:dyDescent="0.25">
      <c r="A342" s="161">
        <v>42501</v>
      </c>
      <c r="B342" s="162">
        <v>10</v>
      </c>
      <c r="C342" s="134">
        <v>3.7411167572116141E-2</v>
      </c>
      <c r="D342" s="163">
        <v>20</v>
      </c>
      <c r="E342" s="134">
        <f>LN(1+'[2]Tasas de interés simple 5 '!G342)</f>
        <v>2.9862985746513599E-2</v>
      </c>
      <c r="F342" s="164">
        <v>28</v>
      </c>
      <c r="G342" s="134">
        <v>3.7095917996735832E-2</v>
      </c>
      <c r="H342" s="164">
        <v>56</v>
      </c>
      <c r="I342" s="134">
        <v>3.7304629858568465E-2</v>
      </c>
      <c r="J342" s="164">
        <v>84</v>
      </c>
      <c r="K342" s="114">
        <v>3.7513298168849386E-2</v>
      </c>
      <c r="L342" s="165">
        <v>2.2881148926749001E-4</v>
      </c>
      <c r="M342" s="166">
        <f t="shared" si="5"/>
        <v>-3.5307021002718361E-4</v>
      </c>
      <c r="N342" s="166">
        <v>3.5664551375581832E-5</v>
      </c>
      <c r="O342" s="166">
        <v>1.0544354777451692E-5</v>
      </c>
      <c r="P342" s="167">
        <v>-1.4564728722944731E-5</v>
      </c>
    </row>
    <row r="343" spans="1:16" x14ac:dyDescent="0.25">
      <c r="A343" s="161">
        <v>42502</v>
      </c>
      <c r="B343" s="162">
        <v>10</v>
      </c>
      <c r="C343" s="134">
        <v>3.7401880592533042E-2</v>
      </c>
      <c r="D343" s="163">
        <v>20</v>
      </c>
      <c r="E343" s="134">
        <f>LN(1+'[2]Tasas de interés simple 5 '!G343)</f>
        <v>3.1392057156237663E-2</v>
      </c>
      <c r="F343" s="164">
        <v>28</v>
      </c>
      <c r="G343" s="134">
        <v>3.7633051562270994E-2</v>
      </c>
      <c r="H343" s="164">
        <v>56</v>
      </c>
      <c r="I343" s="134">
        <v>3.7683128898450872E-2</v>
      </c>
      <c r="J343" s="164">
        <v>84</v>
      </c>
      <c r="K343" s="114">
        <v>3.7733203727016947E-2</v>
      </c>
      <c r="L343" s="165">
        <v>-9.2869795830993751E-6</v>
      </c>
      <c r="M343" s="166">
        <f t="shared" si="5"/>
        <v>1.5290714097240636E-3</v>
      </c>
      <c r="N343" s="166">
        <v>5.371335655351625E-4</v>
      </c>
      <c r="O343" s="166">
        <v>3.784990398824073E-4</v>
      </c>
      <c r="P343" s="167">
        <v>2.1990555816756019E-4</v>
      </c>
    </row>
    <row r="344" spans="1:16" x14ac:dyDescent="0.25">
      <c r="A344" s="161">
        <v>42503</v>
      </c>
      <c r="B344" s="162">
        <v>10</v>
      </c>
      <c r="C344" s="134">
        <v>3.7556594808644851E-2</v>
      </c>
      <c r="D344" s="163">
        <v>20</v>
      </c>
      <c r="E344" s="134">
        <f>LN(1+'[2]Tasas de interés simple 5 '!G344)</f>
        <v>3.121228770742529E-2</v>
      </c>
      <c r="F344" s="164">
        <v>28</v>
      </c>
      <c r="G344" s="134">
        <v>3.714913607345454E-2</v>
      </c>
      <c r="H344" s="164">
        <v>56</v>
      </c>
      <c r="I344" s="134">
        <v>3.7420233065988885E-2</v>
      </c>
      <c r="J344" s="164">
        <v>84</v>
      </c>
      <c r="K344" s="114">
        <v>3.7691256584862116E-2</v>
      </c>
      <c r="L344" s="165">
        <v>1.5471421611180924E-4</v>
      </c>
      <c r="M344" s="166">
        <f t="shared" si="5"/>
        <v>-1.7976944881237245E-4</v>
      </c>
      <c r="N344" s="166">
        <v>-4.8391548881645402E-4</v>
      </c>
      <c r="O344" s="166">
        <v>-2.6289583246198733E-4</v>
      </c>
      <c r="P344" s="167">
        <v>-4.1947142154830086E-5</v>
      </c>
    </row>
    <row r="345" spans="1:16" x14ac:dyDescent="0.25">
      <c r="A345" s="161">
        <v>42506</v>
      </c>
      <c r="B345" s="162">
        <v>10</v>
      </c>
      <c r="C345" s="134">
        <v>3.7437415829399363E-2</v>
      </c>
      <c r="D345" s="163">
        <v>20</v>
      </c>
      <c r="E345" s="134">
        <f>LN(1+'[2]Tasas de interés simple 5 '!G345)</f>
        <v>3.0518588378771232E-2</v>
      </c>
      <c r="F345" s="164">
        <v>28</v>
      </c>
      <c r="G345" s="134">
        <v>3.7238518217313728E-2</v>
      </c>
      <c r="H345" s="164">
        <v>56</v>
      </c>
      <c r="I345" s="134">
        <v>3.7450929144552211E-2</v>
      </c>
      <c r="J345" s="164">
        <v>84</v>
      </c>
      <c r="K345" s="114">
        <v>3.7663294962970127E-2</v>
      </c>
      <c r="L345" s="165">
        <v>-1.1917897924548781E-4</v>
      </c>
      <c r="M345" s="166">
        <f t="shared" si="5"/>
        <v>-6.9369932865405784E-4</v>
      </c>
      <c r="N345" s="166">
        <v>8.9382143859187413E-5</v>
      </c>
      <c r="O345" s="166">
        <v>3.0696078563326179E-5</v>
      </c>
      <c r="P345" s="167">
        <v>-2.7961621891989252E-5</v>
      </c>
    </row>
    <row r="346" spans="1:16" x14ac:dyDescent="0.25">
      <c r="A346" s="161">
        <v>42507</v>
      </c>
      <c r="B346" s="162">
        <v>10</v>
      </c>
      <c r="C346" s="134">
        <v>3.723433032432158E-2</v>
      </c>
      <c r="D346" s="163">
        <v>20</v>
      </c>
      <c r="E346" s="134">
        <f>LN(1+'[2]Tasas de interés simple 5 '!G346)</f>
        <v>3.0216055956540783E-2</v>
      </c>
      <c r="F346" s="164">
        <v>28</v>
      </c>
      <c r="G346" s="134">
        <v>3.7059917096709895E-2</v>
      </c>
      <c r="H346" s="164">
        <v>56</v>
      </c>
      <c r="I346" s="134">
        <v>3.7359733061378221E-2</v>
      </c>
      <c r="J346" s="164">
        <v>84</v>
      </c>
      <c r="K346" s="114">
        <v>3.7659459163375472E-2</v>
      </c>
      <c r="L346" s="165">
        <v>-2.0308550507778383E-4</v>
      </c>
      <c r="M346" s="166">
        <f t="shared" si="5"/>
        <v>-3.0253242223044971E-4</v>
      </c>
      <c r="N346" s="166">
        <v>-1.7860112060383293E-4</v>
      </c>
      <c r="O346" s="166">
        <v>-9.119608317399025E-5</v>
      </c>
      <c r="P346" s="167">
        <v>-3.8357995946550205E-6</v>
      </c>
    </row>
    <row r="347" spans="1:16" x14ac:dyDescent="0.25">
      <c r="A347" s="161">
        <v>42508</v>
      </c>
      <c r="B347" s="162">
        <v>10</v>
      </c>
      <c r="C347" s="134">
        <v>3.6913607401741731E-2</v>
      </c>
      <c r="D347" s="163">
        <v>20</v>
      </c>
      <c r="E347" s="134">
        <f>LN(1+'[2]Tasas de interés simple 5 '!G347)</f>
        <v>2.9862985746513599E-2</v>
      </c>
      <c r="F347" s="164">
        <v>28</v>
      </c>
      <c r="G347" s="134">
        <v>3.7187284959285333E-2</v>
      </c>
      <c r="H347" s="164">
        <v>56</v>
      </c>
      <c r="I347" s="134">
        <v>3.7844310148530749E-2</v>
      </c>
      <c r="J347" s="164">
        <v>84</v>
      </c>
      <c r="K347" s="114">
        <v>3.8500903939100946E-2</v>
      </c>
      <c r="L347" s="165">
        <v>-3.207229225798483E-4</v>
      </c>
      <c r="M347" s="166">
        <f t="shared" si="5"/>
        <v>-3.5307021002718361E-4</v>
      </c>
      <c r="N347" s="166">
        <v>1.2736786257543792E-4</v>
      </c>
      <c r="O347" s="166">
        <v>4.8457708715252817E-4</v>
      </c>
      <c r="P347" s="167">
        <v>8.4144477572547366E-4</v>
      </c>
    </row>
    <row r="348" spans="1:16" x14ac:dyDescent="0.25">
      <c r="A348" s="161">
        <v>42509</v>
      </c>
      <c r="B348" s="162">
        <v>10</v>
      </c>
      <c r="C348" s="134">
        <v>3.7219471619978524E-2</v>
      </c>
      <c r="D348" s="163">
        <v>20</v>
      </c>
      <c r="E348" s="134">
        <f>LN(1+'[2]Tasas de interés simple 5 '!G348)</f>
        <v>3.1392057156237663E-2</v>
      </c>
      <c r="F348" s="164">
        <v>28</v>
      </c>
      <c r="G348" s="134">
        <v>3.7611750235601184E-2</v>
      </c>
      <c r="H348" s="164">
        <v>56</v>
      </c>
      <c r="I348" s="134">
        <v>3.8138978716844386E-2</v>
      </c>
      <c r="J348" s="164">
        <v>84</v>
      </c>
      <c r="K348" s="114">
        <v>3.866592937468593E-2</v>
      </c>
      <c r="L348" s="165">
        <v>3.0586421823679266E-4</v>
      </c>
      <c r="M348" s="166">
        <f t="shared" si="5"/>
        <v>1.5290714097240636E-3</v>
      </c>
      <c r="N348" s="166">
        <v>4.2446527631585101E-4</v>
      </c>
      <c r="O348" s="166">
        <v>2.9466856831363714E-4</v>
      </c>
      <c r="P348" s="167">
        <v>1.6502543558498395E-4</v>
      </c>
    </row>
    <row r="349" spans="1:16" x14ac:dyDescent="0.25">
      <c r="A349" s="161">
        <v>42510</v>
      </c>
      <c r="B349" s="162">
        <v>10</v>
      </c>
      <c r="C349" s="134">
        <v>3.7209596799594652E-2</v>
      </c>
      <c r="D349" s="163">
        <v>20</v>
      </c>
      <c r="E349" s="134">
        <f>LN(1+'[2]Tasas de interés simple 5 '!G349)</f>
        <v>3.121228770742529E-2</v>
      </c>
      <c r="F349" s="164">
        <v>28</v>
      </c>
      <c r="G349" s="134">
        <v>3.74406092562738E-2</v>
      </c>
      <c r="H349" s="164">
        <v>56</v>
      </c>
      <c r="I349" s="134">
        <v>3.8276328106878026E-2</v>
      </c>
      <c r="J349" s="164">
        <v>84</v>
      </c>
      <c r="K349" s="114">
        <v>3.9111349114644825E-2</v>
      </c>
      <c r="L349" s="165">
        <v>-9.8748203838719406E-6</v>
      </c>
      <c r="M349" s="166">
        <f t="shared" si="5"/>
        <v>-1.7976944881237245E-4</v>
      </c>
      <c r="N349" s="166">
        <v>-1.7114097932738326E-4</v>
      </c>
      <c r="O349" s="166">
        <v>1.3734939003363922E-4</v>
      </c>
      <c r="P349" s="167">
        <v>4.4541973995889522E-4</v>
      </c>
    </row>
    <row r="350" spans="1:16" x14ac:dyDescent="0.25">
      <c r="A350" s="161">
        <v>42513</v>
      </c>
      <c r="B350" s="162">
        <v>10</v>
      </c>
      <c r="C350" s="134">
        <v>3.7146650728572664E-2</v>
      </c>
      <c r="D350" s="163">
        <v>20</v>
      </c>
      <c r="E350" s="134">
        <f>LN(1+'[2]Tasas de interés simple 5 '!G350)</f>
        <v>3.0518588378771232E-2</v>
      </c>
      <c r="F350" s="164">
        <v>28</v>
      </c>
      <c r="G350" s="134">
        <v>3.7965373651704083E-2</v>
      </c>
      <c r="H350" s="164">
        <v>56</v>
      </c>
      <c r="I350" s="134">
        <v>3.9026279111792961E-2</v>
      </c>
      <c r="J350" s="164">
        <v>84</v>
      </c>
      <c r="K350" s="114">
        <v>4.0086060244186636E-2</v>
      </c>
      <c r="L350" s="165">
        <v>-6.2946071021988126E-5</v>
      </c>
      <c r="M350" s="166">
        <f t="shared" si="5"/>
        <v>-6.9369932865405784E-4</v>
      </c>
      <c r="N350" s="166">
        <v>5.2476439543028275E-4</v>
      </c>
      <c r="O350" s="166">
        <v>7.4995100491493522E-4</v>
      </c>
      <c r="P350" s="167">
        <v>9.7471112954181094E-4</v>
      </c>
    </row>
    <row r="351" spans="1:16" x14ac:dyDescent="0.25">
      <c r="A351" s="161">
        <v>42514</v>
      </c>
      <c r="B351" s="162">
        <v>10</v>
      </c>
      <c r="C351" s="134">
        <v>3.6897015457738727E-2</v>
      </c>
      <c r="D351" s="163">
        <v>20</v>
      </c>
      <c r="E351" s="134">
        <f>LN(1+'[2]Tasas de interés simple 5 '!G351)</f>
        <v>3.0216055956540783E-2</v>
      </c>
      <c r="F351" s="164">
        <v>28</v>
      </c>
      <c r="G351" s="134">
        <v>3.8096897996207905E-2</v>
      </c>
      <c r="H351" s="164">
        <v>56</v>
      </c>
      <c r="I351" s="134">
        <v>3.946846863151917E-2</v>
      </c>
      <c r="J351" s="164">
        <v>84</v>
      </c>
      <c r="K351" s="114">
        <v>4.0838160637201699E-2</v>
      </c>
      <c r="L351" s="165">
        <v>-2.4963527083393666E-4</v>
      </c>
      <c r="M351" s="166">
        <f t="shared" si="5"/>
        <v>-3.0253242223044971E-4</v>
      </c>
      <c r="N351" s="166">
        <v>1.3152434450382222E-4</v>
      </c>
      <c r="O351" s="166">
        <v>4.4218951972620907E-4</v>
      </c>
      <c r="P351" s="167">
        <v>7.5210039301506354E-4</v>
      </c>
    </row>
    <row r="352" spans="1:16" x14ac:dyDescent="0.25">
      <c r="A352" s="161">
        <v>42515</v>
      </c>
      <c r="B352" s="162">
        <v>10</v>
      </c>
      <c r="C352" s="134">
        <v>3.707363923443633E-2</v>
      </c>
      <c r="D352" s="163">
        <v>20</v>
      </c>
      <c r="E352" s="134">
        <f>LN(1+'[2]Tasas de interés simple 5 '!G352)</f>
        <v>2.9862985746513599E-2</v>
      </c>
      <c r="F352" s="164">
        <v>28</v>
      </c>
      <c r="G352" s="134">
        <v>3.8091877081691768E-2</v>
      </c>
      <c r="H352" s="164">
        <v>56</v>
      </c>
      <c r="I352" s="134">
        <v>3.9429594724285262E-2</v>
      </c>
      <c r="J352" s="164">
        <v>84</v>
      </c>
      <c r="K352" s="114">
        <v>4.076552526875421E-2</v>
      </c>
      <c r="L352" s="165">
        <v>1.7662377669760282E-4</v>
      </c>
      <c r="M352" s="166">
        <f t="shared" si="5"/>
        <v>-3.5307021002718361E-4</v>
      </c>
      <c r="N352" s="166">
        <v>-5.0209145161378421E-6</v>
      </c>
      <c r="O352" s="166">
        <v>-3.8873907233907823E-5</v>
      </c>
      <c r="P352" s="167">
        <v>-7.2635368447489246E-5</v>
      </c>
    </row>
    <row r="353" spans="1:16" x14ac:dyDescent="0.25">
      <c r="A353" s="161">
        <v>42516</v>
      </c>
      <c r="B353" s="162">
        <v>10</v>
      </c>
      <c r="C353" s="134">
        <v>3.6793677334428891E-2</v>
      </c>
      <c r="D353" s="163">
        <v>20</v>
      </c>
      <c r="E353" s="134">
        <f>LN(1+'[2]Tasas de interés simple 5 '!G353)</f>
        <v>3.1392057156237663E-2</v>
      </c>
      <c r="F353" s="164">
        <v>28</v>
      </c>
      <c r="G353" s="134">
        <v>3.7709931150497582E-2</v>
      </c>
      <c r="H353" s="164">
        <v>56</v>
      </c>
      <c r="I353" s="134">
        <v>3.8638225698517492E-2</v>
      </c>
      <c r="J353" s="164">
        <v>84</v>
      </c>
      <c r="K353" s="114">
        <v>3.9565659314905889E-2</v>
      </c>
      <c r="L353" s="165">
        <v>-2.7996190000743881E-4</v>
      </c>
      <c r="M353" s="166">
        <f t="shared" si="5"/>
        <v>1.5290714097240636E-3</v>
      </c>
      <c r="N353" s="166">
        <v>-3.8194593119418585E-4</v>
      </c>
      <c r="O353" s="166">
        <v>-7.9136902576776996E-4</v>
      </c>
      <c r="P353" s="167">
        <v>-1.1998659538483211E-3</v>
      </c>
    </row>
    <row r="354" spans="1:16" x14ac:dyDescent="0.25">
      <c r="A354" s="161">
        <v>42517</v>
      </c>
      <c r="B354" s="162">
        <v>10</v>
      </c>
      <c r="C354" s="134">
        <v>3.686206872236019E-2</v>
      </c>
      <c r="D354" s="163">
        <v>20</v>
      </c>
      <c r="E354" s="134">
        <f>LN(1+'[2]Tasas de interés simple 5 '!G354)</f>
        <v>3.121228770742529E-2</v>
      </c>
      <c r="F354" s="164">
        <v>28</v>
      </c>
      <c r="G354" s="134">
        <v>3.6466323332538436E-2</v>
      </c>
      <c r="H354" s="164">
        <v>56</v>
      </c>
      <c r="I354" s="134">
        <v>3.8135687149092837E-2</v>
      </c>
      <c r="J354" s="164">
        <v>84</v>
      </c>
      <c r="K354" s="114">
        <v>3.9802268833840575E-2</v>
      </c>
      <c r="L354" s="165">
        <v>6.8391387931299175E-5</v>
      </c>
      <c r="M354" s="166">
        <f t="shared" si="5"/>
        <v>-1.7976944881237245E-4</v>
      </c>
      <c r="N354" s="166">
        <v>-1.2436078179591456E-3</v>
      </c>
      <c r="O354" s="166">
        <v>-5.0253854942465537E-4</v>
      </c>
      <c r="P354" s="167">
        <v>2.3660951893468563E-4</v>
      </c>
    </row>
    <row r="355" spans="1:16" x14ac:dyDescent="0.25">
      <c r="A355" s="161">
        <v>42520</v>
      </c>
      <c r="B355" s="162">
        <v>10</v>
      </c>
      <c r="C355" s="134">
        <v>3.5534247970974972E-2</v>
      </c>
      <c r="D355" s="163">
        <v>20</v>
      </c>
      <c r="E355" s="134">
        <f>LN(1+'[2]Tasas de interés simple 5 '!G355)</f>
        <v>3.0518588378771232E-2</v>
      </c>
      <c r="F355" s="164">
        <v>28</v>
      </c>
      <c r="G355" s="134">
        <v>3.7478399349791955E-2</v>
      </c>
      <c r="H355" s="164">
        <v>56</v>
      </c>
      <c r="I355" s="134">
        <v>3.8769169067525991E-2</v>
      </c>
      <c r="J355" s="164">
        <v>84</v>
      </c>
      <c r="K355" s="114">
        <v>4.0058274846327284E-2</v>
      </c>
      <c r="L355" s="165">
        <v>-1.3278207513852183E-3</v>
      </c>
      <c r="M355" s="166">
        <f t="shared" si="5"/>
        <v>-6.9369932865405784E-4</v>
      </c>
      <c r="N355" s="166">
        <v>1.0120760172535187E-3</v>
      </c>
      <c r="O355" s="166">
        <v>6.3348191843315416E-4</v>
      </c>
      <c r="P355" s="167">
        <v>2.5600601248670918E-4</v>
      </c>
    </row>
    <row r="356" spans="1:16" x14ac:dyDescent="0.25">
      <c r="A356" s="161">
        <v>42521</v>
      </c>
      <c r="B356" s="162">
        <v>10</v>
      </c>
      <c r="C356" s="134">
        <v>3.8185270799291168E-2</v>
      </c>
      <c r="D356" s="163">
        <v>20</v>
      </c>
      <c r="E356" s="134">
        <f>LN(1+'[2]Tasas de interés simple 5 '!G356)</f>
        <v>3.0216055956540783E-2</v>
      </c>
      <c r="F356" s="164">
        <v>28</v>
      </c>
      <c r="G356" s="134">
        <v>3.7578801698908121E-2</v>
      </c>
      <c r="H356" s="164">
        <v>56</v>
      </c>
      <c r="I356" s="134">
        <v>3.8670668591485005E-2</v>
      </c>
      <c r="J356" s="164">
        <v>84</v>
      </c>
      <c r="K356" s="114">
        <v>3.976134461090778E-2</v>
      </c>
      <c r="L356" s="165">
        <v>2.6510228283161963E-3</v>
      </c>
      <c r="M356" s="166">
        <f t="shared" si="5"/>
        <v>-3.0253242223044971E-4</v>
      </c>
      <c r="N356" s="166">
        <v>1.0040234911616597E-4</v>
      </c>
      <c r="O356" s="166">
        <v>-9.8500476040985774E-5</v>
      </c>
      <c r="P356" s="167">
        <v>-2.9693023541950414E-4</v>
      </c>
    </row>
    <row r="357" spans="1:16" x14ac:dyDescent="0.25">
      <c r="A357" s="161">
        <v>42522</v>
      </c>
      <c r="B357" s="162">
        <v>10</v>
      </c>
      <c r="C357" s="134">
        <v>3.7560466200220619E-2</v>
      </c>
      <c r="D357" s="163">
        <v>20</v>
      </c>
      <c r="E357" s="134">
        <f>LN(1+'[2]Tasas de interés simple 5 '!G357)</f>
        <v>2.9862985746513599E-2</v>
      </c>
      <c r="F357" s="164">
        <v>28</v>
      </c>
      <c r="G357" s="134">
        <v>3.7623428557782904E-2</v>
      </c>
      <c r="H357" s="164">
        <v>56</v>
      </c>
      <c r="I357" s="134">
        <v>3.8667101605350029E-2</v>
      </c>
      <c r="J357" s="164">
        <v>84</v>
      </c>
      <c r="K357" s="114">
        <v>3.9709686535027579E-2</v>
      </c>
      <c r="L357" s="165">
        <v>-6.2480459907054975E-4</v>
      </c>
      <c r="M357" s="166">
        <f t="shared" si="5"/>
        <v>-3.5307021002718361E-4</v>
      </c>
      <c r="N357" s="166">
        <v>4.4626858874782793E-5</v>
      </c>
      <c r="O357" s="166">
        <v>-3.566986134975747E-6</v>
      </c>
      <c r="P357" s="167">
        <v>-5.1658075880200993E-5</v>
      </c>
    </row>
    <row r="358" spans="1:16" x14ac:dyDescent="0.25">
      <c r="A358" s="161">
        <v>42523</v>
      </c>
      <c r="B358" s="162">
        <v>10</v>
      </c>
      <c r="C358" s="134">
        <v>3.8579292743595776E-2</v>
      </c>
      <c r="D358" s="163">
        <v>20</v>
      </c>
      <c r="E358" s="134">
        <f>LN(1+'[2]Tasas de interés simple 5 '!G358)</f>
        <v>3.1392057156237663E-2</v>
      </c>
      <c r="F358" s="164">
        <v>28</v>
      </c>
      <c r="G358" s="134">
        <v>3.9336105533786067E-2</v>
      </c>
      <c r="H358" s="164">
        <v>56</v>
      </c>
      <c r="I358" s="134">
        <v>3.9455757643545322E-2</v>
      </c>
      <c r="J358" s="164">
        <v>84</v>
      </c>
      <c r="K358" s="114">
        <v>3.9575395438390212E-2</v>
      </c>
      <c r="L358" s="165">
        <v>1.0188265433751578E-3</v>
      </c>
      <c r="M358" s="166">
        <f t="shared" si="5"/>
        <v>1.5290714097240636E-3</v>
      </c>
      <c r="N358" s="166">
        <v>1.7126769760031635E-3</v>
      </c>
      <c r="O358" s="166">
        <v>7.8865603819529284E-4</v>
      </c>
      <c r="P358" s="167">
        <v>-1.3429109663736644E-4</v>
      </c>
    </row>
    <row r="359" spans="1:16" x14ac:dyDescent="0.25">
      <c r="A359" s="161">
        <v>42524</v>
      </c>
      <c r="B359" s="162">
        <v>10</v>
      </c>
      <c r="C359" s="134">
        <v>3.919086988253162E-2</v>
      </c>
      <c r="D359" s="163">
        <v>20</v>
      </c>
      <c r="E359" s="134">
        <f>LN(1+'[2]Tasas de interés simple 5 '!G359)</f>
        <v>3.121228770742529E-2</v>
      </c>
      <c r="F359" s="164">
        <v>28</v>
      </c>
      <c r="G359" s="134">
        <v>3.7347977466717197E-2</v>
      </c>
      <c r="H359" s="164">
        <v>56</v>
      </c>
      <c r="I359" s="134">
        <v>3.8230363639439921E-2</v>
      </c>
      <c r="J359" s="164">
        <v>84</v>
      </c>
      <c r="K359" s="114">
        <v>3.9111971893179366E-2</v>
      </c>
      <c r="L359" s="165">
        <v>6.1157713893584403E-4</v>
      </c>
      <c r="M359" s="166">
        <f t="shared" si="5"/>
        <v>-1.7976944881237245E-4</v>
      </c>
      <c r="N359" s="166">
        <v>-1.98812806706887E-3</v>
      </c>
      <c r="O359" s="166">
        <v>-1.2253940041054012E-3</v>
      </c>
      <c r="P359" s="167">
        <v>-4.6342354521084622E-4</v>
      </c>
    </row>
    <row r="360" spans="1:16" x14ac:dyDescent="0.25">
      <c r="A360" s="161">
        <v>42527</v>
      </c>
      <c r="B360" s="162">
        <v>10</v>
      </c>
      <c r="C360" s="134">
        <v>3.7002354749182016E-2</v>
      </c>
      <c r="D360" s="163">
        <v>20</v>
      </c>
      <c r="E360" s="134">
        <f>LN(1+'[2]Tasas de interés simple 5 '!G360)</f>
        <v>3.0518588378771232E-2</v>
      </c>
      <c r="F360" s="164">
        <v>28</v>
      </c>
      <c r="G360" s="134">
        <v>3.7423790129885358E-2</v>
      </c>
      <c r="H360" s="164">
        <v>56</v>
      </c>
      <c r="I360" s="134">
        <v>3.83226030133718E-2</v>
      </c>
      <c r="J360" s="164">
        <v>84</v>
      </c>
      <c r="K360" s="114">
        <v>3.9220608757671541E-2</v>
      </c>
      <c r="L360" s="165">
        <v>-2.1885151333496042E-3</v>
      </c>
      <c r="M360" s="166">
        <f t="shared" si="5"/>
        <v>-6.9369932865405784E-4</v>
      </c>
      <c r="N360" s="166">
        <v>7.5812663168160765E-5</v>
      </c>
      <c r="O360" s="166">
        <v>9.223937393187942E-5</v>
      </c>
      <c r="P360" s="167">
        <v>1.0863686449217452E-4</v>
      </c>
    </row>
    <row r="361" spans="1:16" x14ac:dyDescent="0.25">
      <c r="A361" s="161">
        <v>42528</v>
      </c>
      <c r="B361" s="162">
        <v>10</v>
      </c>
      <c r="C361" s="134">
        <v>3.7019078921694919E-2</v>
      </c>
      <c r="D361" s="163">
        <v>20</v>
      </c>
      <c r="E361" s="134">
        <f>LN(1+'[2]Tasas de interés simple 5 '!G361)</f>
        <v>3.0216055956540783E-2</v>
      </c>
      <c r="F361" s="164">
        <v>28</v>
      </c>
      <c r="G361" s="134">
        <v>3.7332620625176623E-2</v>
      </c>
      <c r="H361" s="164">
        <v>56</v>
      </c>
      <c r="I361" s="134">
        <v>3.8208654949681412E-2</v>
      </c>
      <c r="J361" s="164">
        <v>84</v>
      </c>
      <c r="K361" s="114">
        <v>3.9083922509711495E-2</v>
      </c>
      <c r="L361" s="165">
        <v>1.672417251290248E-5</v>
      </c>
      <c r="M361" s="166">
        <f t="shared" si="5"/>
        <v>-3.0253242223044971E-4</v>
      </c>
      <c r="N361" s="166">
        <v>-9.1169504708735194E-5</v>
      </c>
      <c r="O361" s="166">
        <v>-1.139480636903889E-4</v>
      </c>
      <c r="P361" s="167">
        <v>-1.366862479600453E-4</v>
      </c>
    </row>
    <row r="362" spans="1:16" x14ac:dyDescent="0.25">
      <c r="A362" s="161">
        <v>42529</v>
      </c>
      <c r="B362" s="162">
        <v>10</v>
      </c>
      <c r="C362" s="134">
        <v>3.719693317485958E-2</v>
      </c>
      <c r="D362" s="163">
        <v>20</v>
      </c>
      <c r="E362" s="134">
        <f>LN(1+'[2]Tasas de interés simple 5 '!G362)</f>
        <v>2.9862985746513599E-2</v>
      </c>
      <c r="F362" s="164">
        <v>28</v>
      </c>
      <c r="G362" s="134">
        <v>3.7487793100361204E-2</v>
      </c>
      <c r="H362" s="164">
        <v>56</v>
      </c>
      <c r="I362" s="134">
        <v>3.8260914476520996E-2</v>
      </c>
      <c r="J362" s="164">
        <v>84</v>
      </c>
      <c r="K362" s="114">
        <v>3.9033438597739355E-2</v>
      </c>
      <c r="L362" s="165">
        <v>1.7785425316466097E-4</v>
      </c>
      <c r="M362" s="166">
        <f t="shared" si="5"/>
        <v>-3.5307021002718361E-4</v>
      </c>
      <c r="N362" s="166">
        <v>1.5517247518458122E-4</v>
      </c>
      <c r="O362" s="166">
        <v>5.2259526839584791E-5</v>
      </c>
      <c r="P362" s="167">
        <v>-5.0483911972140638E-5</v>
      </c>
    </row>
    <row r="363" spans="1:16" x14ac:dyDescent="0.25">
      <c r="A363" s="161">
        <v>42530</v>
      </c>
      <c r="B363" s="162">
        <v>10</v>
      </c>
      <c r="C363" s="134">
        <v>3.6721380884379998E-2</v>
      </c>
      <c r="D363" s="163">
        <v>20</v>
      </c>
      <c r="E363" s="134">
        <f>LN(1+'[2]Tasas de interés simple 5 '!G363)</f>
        <v>3.1392057156237663E-2</v>
      </c>
      <c r="F363" s="164">
        <v>28</v>
      </c>
      <c r="G363" s="134">
        <v>3.7594336511795994E-2</v>
      </c>
      <c r="H363" s="164">
        <v>56</v>
      </c>
      <c r="I363" s="134">
        <v>3.8402959546316437E-2</v>
      </c>
      <c r="J363" s="164">
        <v>84</v>
      </c>
      <c r="K363" s="114">
        <v>3.9210929237897492E-2</v>
      </c>
      <c r="L363" s="165">
        <v>-4.7555229047958197E-4</v>
      </c>
      <c r="M363" s="166">
        <f t="shared" si="5"/>
        <v>1.5290714097240636E-3</v>
      </c>
      <c r="N363" s="166">
        <v>1.0654341143478963E-4</v>
      </c>
      <c r="O363" s="166">
        <v>1.4204506979544063E-4</v>
      </c>
      <c r="P363" s="167">
        <v>1.774906401581372E-4</v>
      </c>
    </row>
    <row r="364" spans="1:16" x14ac:dyDescent="0.25">
      <c r="A364" s="161">
        <v>42531</v>
      </c>
      <c r="B364" s="162">
        <v>10</v>
      </c>
      <c r="C364" s="134">
        <v>3.7206344327837197E-2</v>
      </c>
      <c r="D364" s="163">
        <v>20</v>
      </c>
      <c r="E364" s="134">
        <f>LN(1+'[2]Tasas de interés simple 5 '!G364)</f>
        <v>3.121228770742529E-2</v>
      </c>
      <c r="F364" s="164">
        <v>28</v>
      </c>
      <c r="G364" s="134">
        <v>3.7077197837305752E-2</v>
      </c>
      <c r="H364" s="164">
        <v>56</v>
      </c>
      <c r="I364" s="134">
        <v>3.8191468308389681E-2</v>
      </c>
      <c r="J364" s="164">
        <v>84</v>
      </c>
      <c r="K364" s="114">
        <v>3.9304498562599745E-2</v>
      </c>
      <c r="L364" s="165">
        <v>4.8496344345719949E-4</v>
      </c>
      <c r="M364" s="166">
        <f t="shared" si="5"/>
        <v>-1.7976944881237245E-4</v>
      </c>
      <c r="N364" s="166">
        <v>-5.1713867449024176E-4</v>
      </c>
      <c r="O364" s="166">
        <v>-2.1149123792675584E-4</v>
      </c>
      <c r="P364" s="167">
        <v>9.3569324702252876E-5</v>
      </c>
    </row>
    <row r="365" spans="1:16" x14ac:dyDescent="0.25">
      <c r="A365" s="161">
        <v>42534</v>
      </c>
      <c r="B365" s="162">
        <v>10</v>
      </c>
      <c r="C365" s="134">
        <v>3.761574025432441E-2</v>
      </c>
      <c r="D365" s="163">
        <v>20</v>
      </c>
      <c r="E365" s="134">
        <f>LN(1+'[2]Tasas de interés simple 5 '!G365)</f>
        <v>3.0518588378771232E-2</v>
      </c>
      <c r="F365" s="164">
        <v>28</v>
      </c>
      <c r="G365" s="134">
        <v>3.7979640532851133E-2</v>
      </c>
      <c r="H365" s="164">
        <v>56</v>
      </c>
      <c r="I365" s="134">
        <v>3.9140287452798905E-2</v>
      </c>
      <c r="J365" s="164">
        <v>84</v>
      </c>
      <c r="K365" s="114">
        <v>4.0299588833019553E-2</v>
      </c>
      <c r="L365" s="165">
        <v>4.0939592648721324E-4</v>
      </c>
      <c r="M365" s="166">
        <f t="shared" si="5"/>
        <v>-6.9369932865405784E-4</v>
      </c>
      <c r="N365" s="166">
        <v>9.0244269554538153E-4</v>
      </c>
      <c r="O365" s="166">
        <v>9.4881914440922421E-4</v>
      </c>
      <c r="P365" s="167">
        <v>9.9509027041980863E-4</v>
      </c>
    </row>
    <row r="366" spans="1:16" x14ac:dyDescent="0.25">
      <c r="A366" s="161">
        <v>42535</v>
      </c>
      <c r="B366" s="162">
        <v>10</v>
      </c>
      <c r="C366" s="134">
        <v>3.752451449477124E-2</v>
      </c>
      <c r="D366" s="163">
        <v>20</v>
      </c>
      <c r="E366" s="134">
        <f>LN(1+'[2]Tasas de interés simple 5 '!G366)</f>
        <v>3.0216055956540783E-2</v>
      </c>
      <c r="F366" s="164">
        <v>28</v>
      </c>
      <c r="G366" s="134">
        <v>3.8093230866967982E-2</v>
      </c>
      <c r="H366" s="164">
        <v>56</v>
      </c>
      <c r="I366" s="134">
        <v>3.9427340613881069E-2</v>
      </c>
      <c r="J366" s="164">
        <v>84</v>
      </c>
      <c r="K366" s="114">
        <v>4.0759672883064209E-2</v>
      </c>
      <c r="L366" s="165">
        <v>-9.1225759553170693E-5</v>
      </c>
      <c r="M366" s="166">
        <f t="shared" si="5"/>
        <v>-3.0253242223044971E-4</v>
      </c>
      <c r="N366" s="166">
        <v>1.1359033411684899E-4</v>
      </c>
      <c r="O366" s="166">
        <v>2.8705316108216389E-4</v>
      </c>
      <c r="P366" s="167">
        <v>4.6008405004465541E-4</v>
      </c>
    </row>
    <row r="367" spans="1:16" x14ac:dyDescent="0.25">
      <c r="A367" s="161">
        <v>42536</v>
      </c>
      <c r="B367" s="162">
        <v>10</v>
      </c>
      <c r="C367" s="134">
        <v>3.7203582585143606E-2</v>
      </c>
      <c r="D367" s="163">
        <v>20</v>
      </c>
      <c r="E367" s="134">
        <f>LN(1+'[2]Tasas de interés simple 5 '!G367)</f>
        <v>2.9862985746513599E-2</v>
      </c>
      <c r="F367" s="164">
        <v>28</v>
      </c>
      <c r="G367" s="134">
        <v>3.791579389291852E-2</v>
      </c>
      <c r="H367" s="164">
        <v>56</v>
      </c>
      <c r="I367" s="134">
        <v>3.941417322377877E-2</v>
      </c>
      <c r="J367" s="164">
        <v>84</v>
      </c>
      <c r="K367" s="114">
        <v>4.0910310772641088E-2</v>
      </c>
      <c r="L367" s="165">
        <v>-3.2093190962763363E-4</v>
      </c>
      <c r="M367" s="166">
        <f t="shared" si="5"/>
        <v>-3.5307021002718361E-4</v>
      </c>
      <c r="N367" s="166">
        <v>-1.7743697404946218E-4</v>
      </c>
      <c r="O367" s="166">
        <v>-1.3167390102299115E-5</v>
      </c>
      <c r="P367" s="167">
        <v>1.5063788957687951E-4</v>
      </c>
    </row>
    <row r="368" spans="1:16" x14ac:dyDescent="0.25">
      <c r="A368" s="161">
        <v>42537</v>
      </c>
      <c r="B368" s="162">
        <v>10</v>
      </c>
      <c r="C368" s="134">
        <v>3.6621125613168E-2</v>
      </c>
      <c r="D368" s="163">
        <v>20</v>
      </c>
      <c r="E368" s="134">
        <f>LN(1+'[2]Tasas de interés simple 5 '!G368)</f>
        <v>3.1392057156237663E-2</v>
      </c>
      <c r="F368" s="164">
        <v>28</v>
      </c>
      <c r="G368" s="134">
        <v>3.7639713069484507E-2</v>
      </c>
      <c r="H368" s="164">
        <v>56</v>
      </c>
      <c r="I368" s="134">
        <v>3.8994129258593607E-2</v>
      </c>
      <c r="J368" s="164">
        <v>84</v>
      </c>
      <c r="K368" s="114">
        <v>4.0346713485449041E-2</v>
      </c>
      <c r="L368" s="165">
        <v>-5.824569719756062E-4</v>
      </c>
      <c r="M368" s="166">
        <f t="shared" si="5"/>
        <v>1.5290714097240636E-3</v>
      </c>
      <c r="N368" s="166">
        <v>-2.7608082343401341E-4</v>
      </c>
      <c r="O368" s="166">
        <v>-4.2004396518516285E-4</v>
      </c>
      <c r="P368" s="167">
        <v>-5.6359728719204694E-4</v>
      </c>
    </row>
    <row r="369" spans="1:16" x14ac:dyDescent="0.25">
      <c r="A369" s="161">
        <v>42538</v>
      </c>
      <c r="B369" s="162">
        <v>10</v>
      </c>
      <c r="C369" s="134">
        <v>3.6913290526075448E-2</v>
      </c>
      <c r="D369" s="163">
        <v>20</v>
      </c>
      <c r="E369" s="134">
        <f>LN(1+'[2]Tasas de interés simple 5 '!G369)</f>
        <v>3.121228770742529E-2</v>
      </c>
      <c r="F369" s="164">
        <v>28</v>
      </c>
      <c r="G369" s="134">
        <v>3.7326514155019308E-2</v>
      </c>
      <c r="H369" s="164">
        <v>56</v>
      </c>
      <c r="I369" s="134">
        <v>3.8548170655325682E-2</v>
      </c>
      <c r="J369" s="164">
        <v>84</v>
      </c>
      <c r="K369" s="114">
        <v>3.976833653187236E-2</v>
      </c>
      <c r="L369" s="165">
        <v>2.9216491290744856E-4</v>
      </c>
      <c r="M369" s="166">
        <f t="shared" si="5"/>
        <v>-1.7976944881237245E-4</v>
      </c>
      <c r="N369" s="166">
        <v>-3.1319891446519865E-4</v>
      </c>
      <c r="O369" s="166">
        <v>-4.4595860326792497E-4</v>
      </c>
      <c r="P369" s="167">
        <v>-5.783769535766814E-4</v>
      </c>
    </row>
    <row r="370" spans="1:16" x14ac:dyDescent="0.25">
      <c r="A370" s="161">
        <v>42541</v>
      </c>
      <c r="B370" s="162">
        <v>10</v>
      </c>
      <c r="C370" s="134">
        <v>3.719108545375284E-2</v>
      </c>
      <c r="D370" s="163">
        <v>20</v>
      </c>
      <c r="E370" s="134">
        <f>LN(1+'[2]Tasas de interés simple 5 '!G370)</f>
        <v>3.0518588378771232E-2</v>
      </c>
      <c r="F370" s="164">
        <v>28</v>
      </c>
      <c r="G370" s="134">
        <v>3.7918663473426061E-2</v>
      </c>
      <c r="H370" s="164">
        <v>56</v>
      </c>
      <c r="I370" s="134">
        <v>3.8906794838463585E-2</v>
      </c>
      <c r="J370" s="164">
        <v>84</v>
      </c>
      <c r="K370" s="114">
        <v>3.9893950763689699E-2</v>
      </c>
      <c r="L370" s="165">
        <v>2.7779492767739111E-4</v>
      </c>
      <c r="M370" s="166">
        <f t="shared" si="5"/>
        <v>-6.9369932865405784E-4</v>
      </c>
      <c r="N370" s="166">
        <v>5.921493184067525E-4</v>
      </c>
      <c r="O370" s="166">
        <v>3.5862418313790251E-4</v>
      </c>
      <c r="P370" s="167">
        <v>1.2561423181733922E-4</v>
      </c>
    </row>
    <row r="371" spans="1:16" x14ac:dyDescent="0.25">
      <c r="A371" s="161">
        <v>42542</v>
      </c>
      <c r="B371" s="162">
        <v>10</v>
      </c>
      <c r="C371" s="134">
        <v>3.6979917732118346E-2</v>
      </c>
      <c r="D371" s="163">
        <v>20</v>
      </c>
      <c r="E371" s="134">
        <f>LN(1+'[2]Tasas de interés simple 5 '!G371)</f>
        <v>3.0216055956540783E-2</v>
      </c>
      <c r="F371" s="164">
        <v>28</v>
      </c>
      <c r="G371" s="134">
        <v>3.7187918113382547E-2</v>
      </c>
      <c r="H371" s="164">
        <v>56</v>
      </c>
      <c r="I371" s="134">
        <v>3.8568449651510815E-2</v>
      </c>
      <c r="J371" s="164">
        <v>84</v>
      </c>
      <c r="K371" s="114">
        <v>3.9947077949492295E-2</v>
      </c>
      <c r="L371" s="165">
        <v>-2.1116772163449343E-4</v>
      </c>
      <c r="M371" s="166">
        <f t="shared" si="5"/>
        <v>-3.0253242223044971E-4</v>
      </c>
      <c r="N371" s="166">
        <v>-7.3074536004351376E-4</v>
      </c>
      <c r="O371" s="166">
        <v>-3.3834518695276955E-4</v>
      </c>
      <c r="P371" s="167">
        <v>5.3127185802595567E-5</v>
      </c>
    </row>
    <row r="372" spans="1:16" x14ac:dyDescent="0.25">
      <c r="A372" s="161">
        <v>42543</v>
      </c>
      <c r="B372" s="162">
        <v>10</v>
      </c>
      <c r="C372" s="134">
        <v>3.6813791367105955E-2</v>
      </c>
      <c r="D372" s="163">
        <v>20</v>
      </c>
      <c r="E372" s="134">
        <f>LN(1+'[2]Tasas de interés simple 5 '!G372)</f>
        <v>2.9862985746513599E-2</v>
      </c>
      <c r="F372" s="164">
        <v>28</v>
      </c>
      <c r="G372" s="134">
        <v>3.7112818194429235E-2</v>
      </c>
      <c r="H372" s="164">
        <v>56</v>
      </c>
      <c r="I372" s="134">
        <v>3.8508224656137846E-2</v>
      </c>
      <c r="J372" s="164">
        <v>84</v>
      </c>
      <c r="K372" s="114">
        <v>3.9901686671630604E-2</v>
      </c>
      <c r="L372" s="165">
        <v>-1.6612636501239092E-4</v>
      </c>
      <c r="M372" s="166">
        <f t="shared" si="5"/>
        <v>-3.5307021002718361E-4</v>
      </c>
      <c r="N372" s="166">
        <v>-7.5099918953311362E-5</v>
      </c>
      <c r="O372" s="166">
        <v>-6.0224995372969159E-5</v>
      </c>
      <c r="P372" s="167">
        <v>-4.5391277861690782E-5</v>
      </c>
    </row>
    <row r="373" spans="1:16" x14ac:dyDescent="0.25">
      <c r="A373" s="161">
        <v>42544</v>
      </c>
      <c r="B373" s="162">
        <v>10</v>
      </c>
      <c r="C373" s="134">
        <v>3.7019940664965868E-2</v>
      </c>
      <c r="D373" s="163">
        <v>20</v>
      </c>
      <c r="E373" s="134">
        <f>LN(1+'[2]Tasas de interés simple 5 '!G373)</f>
        <v>3.1392057156237663E-2</v>
      </c>
      <c r="F373" s="164">
        <v>28</v>
      </c>
      <c r="G373" s="134">
        <v>3.7950494266736662E-2</v>
      </c>
      <c r="H373" s="164">
        <v>56</v>
      </c>
      <c r="I373" s="134">
        <v>3.8728768984828146E-2</v>
      </c>
      <c r="J373" s="164">
        <v>84</v>
      </c>
      <c r="K373" s="114">
        <v>3.950643846239589E-2</v>
      </c>
      <c r="L373" s="165">
        <v>2.0614929785991304E-4</v>
      </c>
      <c r="M373" s="166">
        <f t="shared" si="5"/>
        <v>1.5290714097240636E-3</v>
      </c>
      <c r="N373" s="166">
        <v>8.3767607230742641E-4</v>
      </c>
      <c r="O373" s="166">
        <v>2.2054432869030027E-4</v>
      </c>
      <c r="P373" s="167">
        <v>-3.9524820923471371E-4</v>
      </c>
    </row>
    <row r="374" spans="1:16" x14ac:dyDescent="0.25">
      <c r="A374" s="161">
        <v>42545</v>
      </c>
      <c r="B374" s="162">
        <v>10</v>
      </c>
      <c r="C374" s="134">
        <v>3.7589616626461042E-2</v>
      </c>
      <c r="D374" s="163">
        <v>20</v>
      </c>
      <c r="E374" s="134">
        <f>LN(1+'[2]Tasas de interés simple 5 '!G374)</f>
        <v>3.121228770742529E-2</v>
      </c>
      <c r="F374" s="164">
        <v>28</v>
      </c>
      <c r="G374" s="134">
        <v>3.71075714795829E-2</v>
      </c>
      <c r="H374" s="164">
        <v>56</v>
      </c>
      <c r="I374" s="134">
        <v>3.8637598425234107E-2</v>
      </c>
      <c r="J374" s="164">
        <v>84</v>
      </c>
      <c r="K374" s="114">
        <v>4.0165287964270713E-2</v>
      </c>
      <c r="L374" s="165">
        <v>5.696759614951738E-4</v>
      </c>
      <c r="M374" s="166">
        <f t="shared" si="5"/>
        <v>-1.7976944881237245E-4</v>
      </c>
      <c r="N374" s="166">
        <v>-8.4292278715376173E-4</v>
      </c>
      <c r="O374" s="166">
        <v>-9.1170559594039302E-5</v>
      </c>
      <c r="P374" s="167">
        <v>6.588495018748225E-4</v>
      </c>
    </row>
    <row r="375" spans="1:16" x14ac:dyDescent="0.25">
      <c r="A375" s="161">
        <v>42548</v>
      </c>
      <c r="B375" s="162">
        <v>10</v>
      </c>
      <c r="C375" s="134">
        <v>3.7334562579411625E-2</v>
      </c>
      <c r="D375" s="163">
        <v>20</v>
      </c>
      <c r="E375" s="134">
        <f>LN(1+'[2]Tasas de interés simple 5 '!G375)</f>
        <v>3.0518588378771232E-2</v>
      </c>
      <c r="F375" s="164">
        <v>28</v>
      </c>
      <c r="G375" s="134">
        <v>3.7175365835069141E-2</v>
      </c>
      <c r="H375" s="164">
        <v>56</v>
      </c>
      <c r="I375" s="134">
        <v>3.8784754278655562E-2</v>
      </c>
      <c r="J375" s="164">
        <v>84</v>
      </c>
      <c r="K375" s="114">
        <v>4.039155675235221E-2</v>
      </c>
      <c r="L375" s="165">
        <v>-2.5505404704941753E-4</v>
      </c>
      <c r="M375" s="166">
        <f t="shared" si="5"/>
        <v>-6.9369932865405784E-4</v>
      </c>
      <c r="N375" s="166">
        <v>6.7794355486240632E-5</v>
      </c>
      <c r="O375" s="166">
        <v>1.4715585342145454E-4</v>
      </c>
      <c r="P375" s="167">
        <v>2.2626878808149758E-4</v>
      </c>
    </row>
    <row r="376" spans="1:16" x14ac:dyDescent="0.25">
      <c r="A376" s="161">
        <v>42549</v>
      </c>
      <c r="B376" s="162">
        <v>10</v>
      </c>
      <c r="C376" s="134">
        <v>3.7668186929565431E-2</v>
      </c>
      <c r="D376" s="163">
        <v>20</v>
      </c>
      <c r="E376" s="134">
        <f>LN(1+'[2]Tasas de interés simple 5 '!G376)</f>
        <v>3.0216055956540783E-2</v>
      </c>
      <c r="F376" s="164">
        <v>28</v>
      </c>
      <c r="G376" s="134">
        <v>3.826628835983599E-2</v>
      </c>
      <c r="H376" s="164">
        <v>56</v>
      </c>
      <c r="I376" s="134">
        <v>3.9382593822792446E-2</v>
      </c>
      <c r="J376" s="164">
        <v>84</v>
      </c>
      <c r="K376" s="114">
        <v>4.0497654537252709E-2</v>
      </c>
      <c r="L376" s="165">
        <v>3.3362435015380637E-4</v>
      </c>
      <c r="M376" s="166">
        <f t="shared" si="5"/>
        <v>-3.0253242223044971E-4</v>
      </c>
      <c r="N376" s="166">
        <v>1.0909225247668491E-3</v>
      </c>
      <c r="O376" s="166">
        <v>5.9783954413688417E-4</v>
      </c>
      <c r="P376" s="167">
        <v>1.060977849004982E-4</v>
      </c>
    </row>
    <row r="377" spans="1:16" x14ac:dyDescent="0.25">
      <c r="A377" s="161">
        <v>42550</v>
      </c>
      <c r="B377" s="162">
        <v>10</v>
      </c>
      <c r="C377" s="134">
        <v>3.7436607472907682E-2</v>
      </c>
      <c r="D377" s="163">
        <v>20</v>
      </c>
      <c r="E377" s="134">
        <f>LN(1+'[2]Tasas de interés simple 5 '!G377)</f>
        <v>2.9862985746513599E-2</v>
      </c>
      <c r="F377" s="164">
        <v>28</v>
      </c>
      <c r="G377" s="134">
        <v>3.8010526502394129E-2</v>
      </c>
      <c r="H377" s="164">
        <v>56</v>
      </c>
      <c r="I377" s="134">
        <v>3.9212643065773239E-2</v>
      </c>
      <c r="J377" s="164">
        <v>84</v>
      </c>
      <c r="K377" s="114">
        <v>4.0413316279820713E-2</v>
      </c>
      <c r="L377" s="165">
        <v>-2.3157945665774893E-4</v>
      </c>
      <c r="M377" s="166">
        <f t="shared" si="5"/>
        <v>-3.5307021002718361E-4</v>
      </c>
      <c r="N377" s="166">
        <v>-2.5576185744186075E-4</v>
      </c>
      <c r="O377" s="166">
        <v>-1.6995075701920631E-4</v>
      </c>
      <c r="P377" s="167">
        <v>-8.4338257431995634E-5</v>
      </c>
    </row>
    <row r="378" spans="1:16" x14ac:dyDescent="0.25">
      <c r="A378" s="161">
        <v>42551</v>
      </c>
      <c r="B378" s="162">
        <v>10</v>
      </c>
      <c r="C378" s="134">
        <v>3.9084168575084413E-2</v>
      </c>
      <c r="D378" s="163">
        <v>20</v>
      </c>
      <c r="E378" s="134">
        <f>LN(1+'[2]Tasas de interés simple 5 '!G378)</f>
        <v>3.1392057156237663E-2</v>
      </c>
      <c r="F378" s="164">
        <v>28</v>
      </c>
      <c r="G378" s="134">
        <v>3.9537008318998784E-2</v>
      </c>
      <c r="H378" s="164">
        <v>56</v>
      </c>
      <c r="I378" s="134">
        <v>4.0661801956778133E-2</v>
      </c>
      <c r="J378" s="164">
        <v>84</v>
      </c>
      <c r="K378" s="114">
        <v>4.1785331855143069E-2</v>
      </c>
      <c r="L378" s="165">
        <v>1.6475611021767311E-3</v>
      </c>
      <c r="M378" s="166">
        <f t="shared" si="5"/>
        <v>1.5290714097240636E-3</v>
      </c>
      <c r="N378" s="166">
        <v>1.5264818166046551E-3</v>
      </c>
      <c r="O378" s="166">
        <v>1.4491588910048939E-3</v>
      </c>
      <c r="P378" s="167">
        <v>1.3720155753223565E-3</v>
      </c>
    </row>
    <row r="379" spans="1:16" x14ac:dyDescent="0.25">
      <c r="A379" s="161">
        <v>42552</v>
      </c>
      <c r="B379" s="162">
        <v>10</v>
      </c>
      <c r="C379" s="134">
        <v>4.1760594020975386E-2</v>
      </c>
      <c r="D379" s="163">
        <v>20</v>
      </c>
      <c r="E379" s="134">
        <f>LN(1+'[2]Tasas de interés simple 5 '!G379)</f>
        <v>3.121228770742529E-2</v>
      </c>
      <c r="F379" s="164">
        <v>28</v>
      </c>
      <c r="G379" s="134">
        <v>4.1676915371259914E-2</v>
      </c>
      <c r="H379" s="164">
        <v>56</v>
      </c>
      <c r="I379" s="134">
        <v>4.2132306885934515E-2</v>
      </c>
      <c r="J379" s="164">
        <v>84</v>
      </c>
      <c r="K379" s="114">
        <v>4.2587491113570651E-2</v>
      </c>
      <c r="L379" s="165">
        <v>2.6764254458909731E-3</v>
      </c>
      <c r="M379" s="166">
        <f t="shared" si="5"/>
        <v>-1.7976944881237245E-4</v>
      </c>
      <c r="N379" s="166">
        <v>2.1399070522611294E-3</v>
      </c>
      <c r="O379" s="166">
        <v>1.4705049291563813E-3</v>
      </c>
      <c r="P379" s="167">
        <v>8.0215925842758162E-4</v>
      </c>
    </row>
    <row r="380" spans="1:16" x14ac:dyDescent="0.25">
      <c r="A380" s="161">
        <v>42555</v>
      </c>
      <c r="B380" s="162">
        <v>10</v>
      </c>
      <c r="C380" s="134">
        <v>4.1472950463324131E-2</v>
      </c>
      <c r="D380" s="163">
        <v>20</v>
      </c>
      <c r="E380" s="134">
        <f>LN(1+'[2]Tasas de interés simple 5 '!G380)</f>
        <v>3.0518588378771232E-2</v>
      </c>
      <c r="F380" s="164">
        <v>28</v>
      </c>
      <c r="G380" s="134">
        <v>4.1752016011406191E-2</v>
      </c>
      <c r="H380" s="164">
        <v>56</v>
      </c>
      <c r="I380" s="134">
        <v>4.2191131186658612E-2</v>
      </c>
      <c r="J380" s="164">
        <v>84</v>
      </c>
      <c r="K380" s="114">
        <v>4.2630053624404765E-2</v>
      </c>
      <c r="L380" s="165">
        <v>-2.8764355765125565E-4</v>
      </c>
      <c r="M380" s="166">
        <f t="shared" si="5"/>
        <v>-6.9369932865405784E-4</v>
      </c>
      <c r="N380" s="166">
        <v>7.5100640146277819E-5</v>
      </c>
      <c r="O380" s="166">
        <v>5.8824300724097389E-5</v>
      </c>
      <c r="P380" s="167">
        <v>4.2562510834114053E-5</v>
      </c>
    </row>
    <row r="381" spans="1:16" x14ac:dyDescent="0.25">
      <c r="A381" s="161">
        <v>42556</v>
      </c>
      <c r="B381" s="162">
        <v>10</v>
      </c>
      <c r="C381" s="134">
        <v>4.1868383736782325E-2</v>
      </c>
      <c r="D381" s="163">
        <v>20</v>
      </c>
      <c r="E381" s="134">
        <f>LN(1+'[2]Tasas de interés simple 5 '!G381)</f>
        <v>3.0216055956540783E-2</v>
      </c>
      <c r="F381" s="164">
        <v>28</v>
      </c>
      <c r="G381" s="134">
        <v>4.2165426796586289E-2</v>
      </c>
      <c r="H381" s="164">
        <v>56</v>
      </c>
      <c r="I381" s="134">
        <v>4.2609249913124862E-2</v>
      </c>
      <c r="J381" s="164">
        <v>84</v>
      </c>
      <c r="K381" s="114">
        <v>4.3052876138086463E-2</v>
      </c>
      <c r="L381" s="165">
        <v>3.9543327345819418E-4</v>
      </c>
      <c r="M381" s="166">
        <f t="shared" si="5"/>
        <v>-3.0253242223044971E-4</v>
      </c>
      <c r="N381" s="166">
        <v>4.134107851800975E-4</v>
      </c>
      <c r="O381" s="166">
        <v>4.1811872646625031E-4</v>
      </c>
      <c r="P381" s="167">
        <v>4.2282251368169765E-4</v>
      </c>
    </row>
    <row r="382" spans="1:16" x14ac:dyDescent="0.25">
      <c r="A382" s="161">
        <v>42557</v>
      </c>
      <c r="B382" s="162">
        <v>10</v>
      </c>
      <c r="C382" s="134">
        <v>4.083187332860249E-2</v>
      </c>
      <c r="D382" s="163">
        <v>20</v>
      </c>
      <c r="E382" s="134">
        <f>LN(1+'[2]Tasas de interés simple 5 '!G382)</f>
        <v>2.9862985746513599E-2</v>
      </c>
      <c r="F382" s="164">
        <v>28</v>
      </c>
      <c r="G382" s="134">
        <v>4.124022933359571E-2</v>
      </c>
      <c r="H382" s="164">
        <v>56</v>
      </c>
      <c r="I382" s="134">
        <v>4.208855970687491E-2</v>
      </c>
      <c r="J382" s="164">
        <v>84</v>
      </c>
      <c r="K382" s="114">
        <v>4.2936171025684547E-2</v>
      </c>
      <c r="L382" s="165">
        <v>-1.0365104081798346E-3</v>
      </c>
      <c r="M382" s="166">
        <f t="shared" si="5"/>
        <v>-3.5307021002718361E-4</v>
      </c>
      <c r="N382" s="166">
        <v>-9.2519746299057903E-4</v>
      </c>
      <c r="O382" s="166">
        <v>-5.2069020624995188E-4</v>
      </c>
      <c r="P382" s="167">
        <v>-1.1670511240191583E-4</v>
      </c>
    </row>
    <row r="383" spans="1:16" x14ac:dyDescent="0.25">
      <c r="A383" s="161">
        <v>42558</v>
      </c>
      <c r="B383" s="162">
        <v>10</v>
      </c>
      <c r="C383" s="134">
        <v>4.1367944662351448E-2</v>
      </c>
      <c r="D383" s="163">
        <v>20</v>
      </c>
      <c r="E383" s="134">
        <f>LN(1+'[2]Tasas de interés simple 5 '!G383)</f>
        <v>3.1392057156237663E-2</v>
      </c>
      <c r="F383" s="164">
        <v>28</v>
      </c>
      <c r="G383" s="134">
        <v>4.2094550876842551E-2</v>
      </c>
      <c r="H383" s="164">
        <v>56</v>
      </c>
      <c r="I383" s="134">
        <v>4.2485319760867987E-2</v>
      </c>
      <c r="J383" s="164">
        <v>84</v>
      </c>
      <c r="K383" s="114">
        <v>4.2875936004217984E-2</v>
      </c>
      <c r="L383" s="165">
        <v>5.360713337489581E-4</v>
      </c>
      <c r="M383" s="166">
        <f t="shared" si="5"/>
        <v>1.5290714097240636E-3</v>
      </c>
      <c r="N383" s="166">
        <v>8.5432154324684151E-4</v>
      </c>
      <c r="O383" s="166">
        <v>3.9676005399307684E-4</v>
      </c>
      <c r="P383" s="167">
        <v>-6.0235021466563399E-5</v>
      </c>
    </row>
    <row r="384" spans="1:16" x14ac:dyDescent="0.25">
      <c r="A384" s="161">
        <v>42559</v>
      </c>
      <c r="B384" s="162">
        <v>10</v>
      </c>
      <c r="C384" s="134">
        <v>4.1389208270270442E-2</v>
      </c>
      <c r="D384" s="163">
        <v>20</v>
      </c>
      <c r="E384" s="134">
        <f>LN(1+'[2]Tasas de interés simple 5 '!G384)</f>
        <v>3.121228770742529E-2</v>
      </c>
      <c r="F384" s="164">
        <v>28</v>
      </c>
      <c r="G384" s="134">
        <v>4.0981501341222942E-2</v>
      </c>
      <c r="H384" s="164">
        <v>56</v>
      </c>
      <c r="I384" s="134">
        <v>4.1864324248691603E-2</v>
      </c>
      <c r="J384" s="164">
        <v>84</v>
      </c>
      <c r="K384" s="114">
        <v>4.2746368467268175E-2</v>
      </c>
      <c r="L384" s="165">
        <v>2.1263607918993455E-5</v>
      </c>
      <c r="M384" s="166">
        <f t="shared" si="5"/>
        <v>-1.7976944881237245E-4</v>
      </c>
      <c r="N384" s="166">
        <v>-1.1130495356196091E-3</v>
      </c>
      <c r="O384" s="166">
        <v>-6.2099551217638382E-4</v>
      </c>
      <c r="P384" s="167">
        <v>-1.295675369498081E-4</v>
      </c>
    </row>
    <row r="385" spans="1:16" x14ac:dyDescent="0.25">
      <c r="A385" s="161">
        <v>42562</v>
      </c>
      <c r="B385" s="162">
        <v>10</v>
      </c>
      <c r="C385" s="134">
        <v>4.1366128748023416E-2</v>
      </c>
      <c r="D385" s="163">
        <v>20</v>
      </c>
      <c r="E385" s="134">
        <f>LN(1+'[2]Tasas de interés simple 5 '!G385)</f>
        <v>3.0518588378771232E-2</v>
      </c>
      <c r="F385" s="164">
        <v>28</v>
      </c>
      <c r="G385" s="134">
        <v>4.1089180308667393E-2</v>
      </c>
      <c r="H385" s="164">
        <v>56</v>
      </c>
      <c r="I385" s="134">
        <v>4.1933653883673365E-2</v>
      </c>
      <c r="J385" s="164">
        <v>84</v>
      </c>
      <c r="K385" s="114">
        <v>4.2777414924734233E-2</v>
      </c>
      <c r="L385" s="165">
        <v>-2.3079522247025641E-5</v>
      </c>
      <c r="M385" s="166">
        <f t="shared" si="5"/>
        <v>-6.9369932865405784E-4</v>
      </c>
      <c r="N385" s="166">
        <v>1.0767896744445088E-4</v>
      </c>
      <c r="O385" s="166">
        <v>6.9329634981761534E-5</v>
      </c>
      <c r="P385" s="167">
        <v>3.1046457466057942E-5</v>
      </c>
    </row>
    <row r="386" spans="1:16" x14ac:dyDescent="0.25">
      <c r="A386" s="161">
        <v>42563</v>
      </c>
      <c r="B386" s="162">
        <v>10</v>
      </c>
      <c r="C386" s="134">
        <v>4.134668462814093E-2</v>
      </c>
      <c r="D386" s="163">
        <v>20</v>
      </c>
      <c r="E386" s="134">
        <f>LN(1+'[2]Tasas de interés simple 5 '!G386)</f>
        <v>3.0216055956540783E-2</v>
      </c>
      <c r="F386" s="164">
        <v>28</v>
      </c>
      <c r="G386" s="134">
        <v>4.1095595792775219E-2</v>
      </c>
      <c r="H386" s="164">
        <v>56</v>
      </c>
      <c r="I386" s="134">
        <v>4.1914215201456197E-2</v>
      </c>
      <c r="J386" s="164">
        <v>84</v>
      </c>
      <c r="K386" s="114">
        <v>4.2732165020502616E-2</v>
      </c>
      <c r="L386" s="165">
        <v>-1.9444119882486288E-5</v>
      </c>
      <c r="M386" s="166">
        <f t="shared" si="5"/>
        <v>-3.0253242223044971E-4</v>
      </c>
      <c r="N386" s="166">
        <v>6.4154841078259417E-6</v>
      </c>
      <c r="O386" s="166">
        <v>-1.9438682217168268E-5</v>
      </c>
      <c r="P386" s="167">
        <v>-4.5249904231617344E-5</v>
      </c>
    </row>
    <row r="387" spans="1:16" x14ac:dyDescent="0.25">
      <c r="A387" s="161">
        <v>42564</v>
      </c>
      <c r="B387" s="162">
        <v>10</v>
      </c>
      <c r="C387" s="134">
        <v>4.1118433320789127E-2</v>
      </c>
      <c r="D387" s="163">
        <v>20</v>
      </c>
      <c r="E387" s="134">
        <f>LN(1+'[2]Tasas de interés simple 5 '!G387)</f>
        <v>2.9862985746513599E-2</v>
      </c>
      <c r="F387" s="164">
        <v>28</v>
      </c>
      <c r="G387" s="134">
        <v>4.0904935994801647E-2</v>
      </c>
      <c r="H387" s="164">
        <v>56</v>
      </c>
      <c r="I387" s="134">
        <v>4.1846234455023473E-2</v>
      </c>
      <c r="J387" s="164">
        <v>84</v>
      </c>
      <c r="K387" s="114">
        <v>4.2786647705635228E-2</v>
      </c>
      <c r="L387" s="165">
        <v>-2.2825130735180249E-4</v>
      </c>
      <c r="M387" s="166">
        <f t="shared" si="5"/>
        <v>-3.5307021002718361E-4</v>
      </c>
      <c r="N387" s="166">
        <v>-1.9065979797357191E-4</v>
      </c>
      <c r="O387" s="166">
        <v>-6.7980746432723393E-5</v>
      </c>
      <c r="P387" s="167">
        <v>5.4482685132611897E-5</v>
      </c>
    </row>
    <row r="388" spans="1:16" x14ac:dyDescent="0.25">
      <c r="A388" s="161">
        <v>42565</v>
      </c>
      <c r="B388" s="162">
        <v>10</v>
      </c>
      <c r="C388" s="134">
        <v>4.1321178707094806E-2</v>
      </c>
      <c r="D388" s="163">
        <v>20</v>
      </c>
      <c r="E388" s="134">
        <f>LN(1+'[2]Tasas de interés simple 5 '!G388)</f>
        <v>3.1392057156237663E-2</v>
      </c>
      <c r="F388" s="164">
        <v>28</v>
      </c>
      <c r="G388" s="134">
        <v>4.2034059672424004E-2</v>
      </c>
      <c r="H388" s="164">
        <v>56</v>
      </c>
      <c r="I388" s="134">
        <v>4.236214121854312E-2</v>
      </c>
      <c r="J388" s="164">
        <v>84</v>
      </c>
      <c r="K388" s="114">
        <v>4.2690115162462669E-2</v>
      </c>
      <c r="L388" s="165">
        <v>2.0274538630567912E-4</v>
      </c>
      <c r="M388" s="166">
        <f t="shared" si="5"/>
        <v>1.5290714097240636E-3</v>
      </c>
      <c r="N388" s="166">
        <v>1.1291236776223568E-3</v>
      </c>
      <c r="O388" s="166">
        <v>5.1590676351964682E-4</v>
      </c>
      <c r="P388" s="167">
        <v>-9.6532543172558882E-5</v>
      </c>
    </row>
    <row r="389" spans="1:16" x14ac:dyDescent="0.25">
      <c r="A389" s="161">
        <v>42566</v>
      </c>
      <c r="B389" s="162">
        <v>10</v>
      </c>
      <c r="C389" s="134">
        <v>4.1242151657266676E-2</v>
      </c>
      <c r="D389" s="163">
        <v>20</v>
      </c>
      <c r="E389" s="134">
        <f>LN(1+'[2]Tasas de interés simple 5 '!G389)</f>
        <v>3.121228770742529E-2</v>
      </c>
      <c r="F389" s="164">
        <v>28</v>
      </c>
      <c r="G389" s="134">
        <v>4.0561542319810857E-2</v>
      </c>
      <c r="H389" s="164">
        <v>56</v>
      </c>
      <c r="I389" s="134">
        <v>4.1587497562309277E-2</v>
      </c>
      <c r="J389" s="164">
        <v>84</v>
      </c>
      <c r="K389" s="114">
        <v>4.2612401299353481E-2</v>
      </c>
      <c r="L389" s="165">
        <v>-7.902704982813008E-5</v>
      </c>
      <c r="M389" s="166">
        <f t="shared" ref="M389:M452" si="6">E389-E388</f>
        <v>-1.7976944881237245E-4</v>
      </c>
      <c r="N389" s="166">
        <v>-1.4725173526131466E-3</v>
      </c>
      <c r="O389" s="166">
        <v>-7.7464365623384351E-4</v>
      </c>
      <c r="P389" s="167">
        <v>-7.7713863109188375E-5</v>
      </c>
    </row>
    <row r="390" spans="1:16" x14ac:dyDescent="0.25">
      <c r="A390" s="161">
        <v>42569</v>
      </c>
      <c r="B390" s="162">
        <v>10</v>
      </c>
      <c r="C390" s="134">
        <v>4.1358766189084989E-2</v>
      </c>
      <c r="D390" s="163">
        <v>20</v>
      </c>
      <c r="E390" s="134">
        <f>LN(1+'[2]Tasas de interés simple 5 '!G390)</f>
        <v>3.0518588378771232E-2</v>
      </c>
      <c r="F390" s="164">
        <v>28</v>
      </c>
      <c r="G390" s="134">
        <v>4.1068103661487255E-2</v>
      </c>
      <c r="H390" s="164">
        <v>56</v>
      </c>
      <c r="I390" s="134">
        <v>4.1896816920228404E-2</v>
      </c>
      <c r="J390" s="164">
        <v>84</v>
      </c>
      <c r="K390" s="114">
        <v>4.272484398192547E-2</v>
      </c>
      <c r="L390" s="165">
        <v>1.1661453181831261E-4</v>
      </c>
      <c r="M390" s="166">
        <f t="shared" si="6"/>
        <v>-6.9369932865405784E-4</v>
      </c>
      <c r="N390" s="166">
        <v>5.065613416763981E-4</v>
      </c>
      <c r="O390" s="166">
        <v>3.0931935791912724E-4</v>
      </c>
      <c r="P390" s="167">
        <v>1.1244268257198931E-4</v>
      </c>
    </row>
    <row r="391" spans="1:16" x14ac:dyDescent="0.25">
      <c r="A391" s="161">
        <v>42570</v>
      </c>
      <c r="B391" s="162">
        <v>10</v>
      </c>
      <c r="C391" s="134">
        <v>4.130146690045456E-2</v>
      </c>
      <c r="D391" s="163">
        <v>20</v>
      </c>
      <c r="E391" s="134">
        <f>LN(1+'[2]Tasas de interés simple 5 '!G391)</f>
        <v>3.0216055956540783E-2</v>
      </c>
      <c r="F391" s="164">
        <v>28</v>
      </c>
      <c r="G391" s="134">
        <v>4.0871989003843541E-2</v>
      </c>
      <c r="H391" s="164">
        <v>56</v>
      </c>
      <c r="I391" s="134">
        <v>4.183408058832383E-2</v>
      </c>
      <c r="J391" s="164">
        <v>84</v>
      </c>
      <c r="K391" s="114">
        <v>4.2795247442191466E-2</v>
      </c>
      <c r="L391" s="165">
        <v>-5.7299288630428824E-5</v>
      </c>
      <c r="M391" s="166">
        <f t="shared" si="6"/>
        <v>-3.0253242223044971E-4</v>
      </c>
      <c r="N391" s="166">
        <v>-1.961146576437145E-4</v>
      </c>
      <c r="O391" s="166">
        <v>-6.2736331904574005E-5</v>
      </c>
      <c r="P391" s="167">
        <v>7.0403460265995588E-5</v>
      </c>
    </row>
    <row r="392" spans="1:16" x14ac:dyDescent="0.25">
      <c r="A392" s="161">
        <v>42571</v>
      </c>
      <c r="B392" s="162">
        <v>10</v>
      </c>
      <c r="C392" s="134">
        <v>4.1348545239518891E-2</v>
      </c>
      <c r="D392" s="163">
        <v>20</v>
      </c>
      <c r="E392" s="134">
        <f>LN(1+'[2]Tasas de interés simple 5 '!G392)</f>
        <v>2.9862985746513599E-2</v>
      </c>
      <c r="F392" s="164">
        <v>28</v>
      </c>
      <c r="G392" s="134">
        <v>4.1045809928860678E-2</v>
      </c>
      <c r="H392" s="164">
        <v>56</v>
      </c>
      <c r="I392" s="134">
        <v>4.1929858935595109E-2</v>
      </c>
      <c r="J392" s="164">
        <v>84</v>
      </c>
      <c r="K392" s="114">
        <v>4.281312708994419E-2</v>
      </c>
      <c r="L392" s="165">
        <v>4.7078339064331176E-5</v>
      </c>
      <c r="M392" s="166">
        <f t="shared" si="6"/>
        <v>-3.5307021002718361E-4</v>
      </c>
      <c r="N392" s="166">
        <v>1.7382092501713742E-4</v>
      </c>
      <c r="O392" s="166">
        <v>9.577834727127893E-5</v>
      </c>
      <c r="P392" s="167">
        <v>1.7879647752724881E-5</v>
      </c>
    </row>
    <row r="393" spans="1:16" x14ac:dyDescent="0.25">
      <c r="A393" s="161">
        <v>42572</v>
      </c>
      <c r="B393" s="162">
        <v>10</v>
      </c>
      <c r="C393" s="134">
        <v>4.1485892491219041E-2</v>
      </c>
      <c r="D393" s="163">
        <v>20</v>
      </c>
      <c r="E393" s="134">
        <f>LN(1+'[2]Tasas de interés simple 5 '!G393)</f>
        <v>3.1392057156237663E-2</v>
      </c>
      <c r="F393" s="164">
        <v>28</v>
      </c>
      <c r="G393" s="134">
        <v>4.2068027818233107E-2</v>
      </c>
      <c r="H393" s="164">
        <v>56</v>
      </c>
      <c r="I393" s="134">
        <v>4.2431311674461923E-2</v>
      </c>
      <c r="J393" s="164">
        <v>84</v>
      </c>
      <c r="K393" s="114">
        <v>4.279446360345613E-2</v>
      </c>
      <c r="L393" s="165">
        <v>1.3734725170014978E-4</v>
      </c>
      <c r="M393" s="166">
        <f t="shared" si="6"/>
        <v>1.5290714097240636E-3</v>
      </c>
      <c r="N393" s="166">
        <v>1.0222178893724287E-3</v>
      </c>
      <c r="O393" s="166">
        <v>5.0145273886681441E-4</v>
      </c>
      <c r="P393" s="167">
        <v>-1.8663486488060266E-5</v>
      </c>
    </row>
    <row r="394" spans="1:16" x14ac:dyDescent="0.25">
      <c r="A394" s="161">
        <v>42573</v>
      </c>
      <c r="B394" s="162">
        <v>10</v>
      </c>
      <c r="C394" s="134">
        <v>4.1420845450161156E-2</v>
      </c>
      <c r="D394" s="163">
        <v>20</v>
      </c>
      <c r="E394" s="134">
        <f>LN(1+'[2]Tasas de interés simple 5 '!G394)</f>
        <v>3.121228770742529E-2</v>
      </c>
      <c r="F394" s="164">
        <v>28</v>
      </c>
      <c r="G394" s="134">
        <v>4.1070409834044488E-2</v>
      </c>
      <c r="H394" s="164">
        <v>56</v>
      </c>
      <c r="I394" s="134">
        <v>4.1882588463038717E-2</v>
      </c>
      <c r="J394" s="164">
        <v>84</v>
      </c>
      <c r="K394" s="114">
        <v>4.2694107993177348E-2</v>
      </c>
      <c r="L394" s="165">
        <v>-6.5047041057884891E-5</v>
      </c>
      <c r="M394" s="166">
        <f t="shared" si="6"/>
        <v>-1.7976944881237245E-4</v>
      </c>
      <c r="N394" s="166">
        <v>-9.9761798418861874E-4</v>
      </c>
      <c r="O394" s="166">
        <v>-5.4872321142320629E-4</v>
      </c>
      <c r="P394" s="167">
        <v>-1.0035561027878226E-4</v>
      </c>
    </row>
    <row r="395" spans="1:16" x14ac:dyDescent="0.25">
      <c r="A395" s="161">
        <v>42576</v>
      </c>
      <c r="B395" s="162">
        <v>10</v>
      </c>
      <c r="C395" s="134">
        <v>4.1288392591937347E-2</v>
      </c>
      <c r="D395" s="163">
        <v>20</v>
      </c>
      <c r="E395" s="134">
        <f>LN(1+'[2]Tasas de interés simple 5 '!G395)</f>
        <v>3.0518588378771232E-2</v>
      </c>
      <c r="F395" s="164">
        <v>28</v>
      </c>
      <c r="G395" s="134">
        <v>4.1170535982146067E-2</v>
      </c>
      <c r="H395" s="164">
        <v>56</v>
      </c>
      <c r="I395" s="134">
        <v>4.188540177847086E-2</v>
      </c>
      <c r="J395" s="164">
        <v>84</v>
      </c>
      <c r="K395" s="114">
        <v>4.2599756906726308E-2</v>
      </c>
      <c r="L395" s="165">
        <v>-1.3245285822380964E-4</v>
      </c>
      <c r="M395" s="166">
        <f t="shared" si="6"/>
        <v>-6.9369932865405784E-4</v>
      </c>
      <c r="N395" s="166">
        <v>1.001261481015786E-4</v>
      </c>
      <c r="O395" s="166">
        <v>2.8133154321430265E-6</v>
      </c>
      <c r="P395" s="167">
        <v>-9.4351086451040234E-5</v>
      </c>
    </row>
    <row r="396" spans="1:16" x14ac:dyDescent="0.25">
      <c r="A396" s="161">
        <v>42577</v>
      </c>
      <c r="B396" s="162">
        <v>10</v>
      </c>
      <c r="C396" s="134">
        <v>4.1312350639676303E-2</v>
      </c>
      <c r="D396" s="163">
        <v>20</v>
      </c>
      <c r="E396" s="134">
        <f>LN(1+'[2]Tasas de interés simple 5 '!G396)</f>
        <v>3.0216055956540783E-2</v>
      </c>
      <c r="F396" s="164">
        <v>28</v>
      </c>
      <c r="G396" s="134">
        <v>4.1269382427359266E-2</v>
      </c>
      <c r="H396" s="164">
        <v>56</v>
      </c>
      <c r="I396" s="134">
        <v>4.1978714062182794E-2</v>
      </c>
      <c r="J396" s="164">
        <v>84</v>
      </c>
      <c r="K396" s="114">
        <v>4.2687542902265098E-2</v>
      </c>
      <c r="L396" s="165">
        <v>2.3958047738956156E-5</v>
      </c>
      <c r="M396" s="166">
        <f t="shared" si="6"/>
        <v>-3.0253242223044971E-4</v>
      </c>
      <c r="N396" s="166">
        <v>9.8846445213199297E-5</v>
      </c>
      <c r="O396" s="166">
        <v>9.3312283711934063E-5</v>
      </c>
      <c r="P396" s="167">
        <v>8.778599553879024E-5</v>
      </c>
    </row>
    <row r="397" spans="1:16" x14ac:dyDescent="0.25">
      <c r="A397" s="161">
        <v>42578</v>
      </c>
      <c r="B397" s="162">
        <v>10</v>
      </c>
      <c r="C397" s="134">
        <v>4.1623068317803082E-2</v>
      </c>
      <c r="D397" s="163">
        <v>20</v>
      </c>
      <c r="E397" s="134">
        <f>LN(1+'[2]Tasas de interés simple 5 '!G397)</f>
        <v>2.9862985746513599E-2</v>
      </c>
      <c r="F397" s="164">
        <v>28</v>
      </c>
      <c r="G397" s="134">
        <v>4.1775554366094036E-2</v>
      </c>
      <c r="H397" s="164">
        <v>56</v>
      </c>
      <c r="I397" s="134">
        <v>4.2478184641841409E-2</v>
      </c>
      <c r="J397" s="164">
        <v>84</v>
      </c>
      <c r="K397" s="114">
        <v>4.3180321574901613E-2</v>
      </c>
      <c r="L397" s="165">
        <v>3.1071767812677897E-4</v>
      </c>
      <c r="M397" s="166">
        <f t="shared" si="6"/>
        <v>-3.5307021002718361E-4</v>
      </c>
      <c r="N397" s="166">
        <v>5.0617193873477018E-4</v>
      </c>
      <c r="O397" s="166">
        <v>4.9947057965861463E-4</v>
      </c>
      <c r="P397" s="167">
        <v>4.927786726365152E-4</v>
      </c>
    </row>
    <row r="398" spans="1:16" x14ac:dyDescent="0.25">
      <c r="A398" s="161">
        <v>42579</v>
      </c>
      <c r="B398" s="162">
        <v>10</v>
      </c>
      <c r="C398" s="134">
        <v>4.1716170625618262E-2</v>
      </c>
      <c r="D398" s="163">
        <v>20</v>
      </c>
      <c r="E398" s="134">
        <f>LN(1+'[2]Tasas de interés simple 5 '!G398)</f>
        <v>3.1392057156237663E-2</v>
      </c>
      <c r="F398" s="164">
        <v>28</v>
      </c>
      <c r="G398" s="134">
        <v>4.2082693585132641E-2</v>
      </c>
      <c r="H398" s="164">
        <v>56</v>
      </c>
      <c r="I398" s="134">
        <v>4.2560562867420132E-2</v>
      </c>
      <c r="J398" s="164">
        <v>84</v>
      </c>
      <c r="K398" s="114">
        <v>4.30382038997262E-2</v>
      </c>
      <c r="L398" s="165">
        <v>9.3102307815180751E-5</v>
      </c>
      <c r="M398" s="166">
        <f t="shared" si="6"/>
        <v>1.5290714097240636E-3</v>
      </c>
      <c r="N398" s="166">
        <v>3.0713921903860464E-4</v>
      </c>
      <c r="O398" s="166">
        <v>8.2378225578723374E-5</v>
      </c>
      <c r="P398" s="167">
        <v>-1.4211767517541274E-4</v>
      </c>
    </row>
    <row r="399" spans="1:16" x14ac:dyDescent="0.25">
      <c r="A399" s="161">
        <v>42580</v>
      </c>
      <c r="B399" s="162">
        <v>10</v>
      </c>
      <c r="C399" s="134">
        <v>4.2213068497283471E-2</v>
      </c>
      <c r="D399" s="163">
        <v>20</v>
      </c>
      <c r="E399" s="134">
        <f>LN(1+'[2]Tasas de interés simple 5 '!G399)</f>
        <v>3.121228770742529E-2</v>
      </c>
      <c r="F399" s="164">
        <v>28</v>
      </c>
      <c r="G399" s="134">
        <v>4.1366418637404534E-2</v>
      </c>
      <c r="H399" s="164">
        <v>56</v>
      </c>
      <c r="I399" s="134">
        <v>4.2174726708229235E-2</v>
      </c>
      <c r="J399" s="164">
        <v>84</v>
      </c>
      <c r="K399" s="114">
        <v>4.2982381944772281E-2</v>
      </c>
      <c r="L399" s="165">
        <v>4.9689787166520838E-4</v>
      </c>
      <c r="M399" s="166">
        <f t="shared" si="6"/>
        <v>-1.7976944881237245E-4</v>
      </c>
      <c r="N399" s="166">
        <v>-7.1627494772810718E-4</v>
      </c>
      <c r="O399" s="166">
        <v>-3.8583615919089709E-4</v>
      </c>
      <c r="P399" s="167">
        <v>-5.5821954953919062E-5</v>
      </c>
    </row>
    <row r="400" spans="1:16" x14ac:dyDescent="0.25">
      <c r="A400" s="161">
        <v>42583</v>
      </c>
      <c r="B400" s="162">
        <v>10</v>
      </c>
      <c r="C400" s="134">
        <v>4.26039380198239E-2</v>
      </c>
      <c r="D400" s="163">
        <v>20</v>
      </c>
      <c r="E400" s="134">
        <f>LN(1+'[2]Tasas de interés simple 5 '!G400)</f>
        <v>3.0518588378771232E-2</v>
      </c>
      <c r="F400" s="164">
        <v>28</v>
      </c>
      <c r="G400" s="134">
        <v>4.1837521517166368E-2</v>
      </c>
      <c r="H400" s="164">
        <v>56</v>
      </c>
      <c r="I400" s="134">
        <v>4.2479998623881216E-2</v>
      </c>
      <c r="J400" s="164">
        <v>84</v>
      </c>
      <c r="K400" s="114">
        <v>4.3122063218778629E-2</v>
      </c>
      <c r="L400" s="165">
        <v>3.9086952254042961E-4</v>
      </c>
      <c r="M400" s="166">
        <f t="shared" si="6"/>
        <v>-6.9369932865405784E-4</v>
      </c>
      <c r="N400" s="166">
        <v>4.7110287976183385E-4</v>
      </c>
      <c r="O400" s="166">
        <v>3.0527191565198064E-4</v>
      </c>
      <c r="P400" s="167">
        <v>1.39681274006348E-4</v>
      </c>
    </row>
    <row r="401" spans="1:16" x14ac:dyDescent="0.25">
      <c r="A401" s="161">
        <v>42584</v>
      </c>
      <c r="B401" s="162">
        <v>10</v>
      </c>
      <c r="C401" s="134">
        <v>4.1920324226207797E-2</v>
      </c>
      <c r="D401" s="163">
        <v>20</v>
      </c>
      <c r="E401" s="134">
        <f>LN(1+'[2]Tasas de interés simple 5 '!G401)</f>
        <v>3.0216055956540783E-2</v>
      </c>
      <c r="F401" s="164">
        <v>28</v>
      </c>
      <c r="G401" s="134">
        <v>4.176251894560546E-2</v>
      </c>
      <c r="H401" s="164">
        <v>56</v>
      </c>
      <c r="I401" s="134">
        <v>4.2341825049651054E-2</v>
      </c>
      <c r="J401" s="164">
        <v>84</v>
      </c>
      <c r="K401" s="114">
        <v>4.2920795752424884E-2</v>
      </c>
      <c r="L401" s="165">
        <v>-6.8361379361610297E-4</v>
      </c>
      <c r="M401" s="166">
        <f t="shared" si="6"/>
        <v>-3.0253242223044971E-4</v>
      </c>
      <c r="N401" s="166">
        <v>-7.5002571560907338E-5</v>
      </c>
      <c r="O401" s="166">
        <v>-1.381735742301618E-4</v>
      </c>
      <c r="P401" s="167">
        <v>-2.0126746635374532E-4</v>
      </c>
    </row>
    <row r="402" spans="1:16" x14ac:dyDescent="0.25">
      <c r="A402" s="161">
        <v>42585</v>
      </c>
      <c r="B402" s="162">
        <v>10</v>
      </c>
      <c r="C402" s="134">
        <v>4.1809050077743846E-2</v>
      </c>
      <c r="D402" s="163">
        <v>20</v>
      </c>
      <c r="E402" s="134">
        <f>LN(1+'[2]Tasas de interés simple 5 '!G402)</f>
        <v>2.9862985746513599E-2</v>
      </c>
      <c r="F402" s="164">
        <v>28</v>
      </c>
      <c r="G402" s="134">
        <v>4.2040932228029577E-2</v>
      </c>
      <c r="H402" s="164">
        <v>56</v>
      </c>
      <c r="I402" s="134">
        <v>4.2553885778048771E-2</v>
      </c>
      <c r="J402" s="164">
        <v>84</v>
      </c>
      <c r="K402" s="114">
        <v>4.3066576341617348E-2</v>
      </c>
      <c r="L402" s="165">
        <v>-1.1127414846395095E-4</v>
      </c>
      <c r="M402" s="166">
        <f t="shared" si="6"/>
        <v>-3.5307021002718361E-4</v>
      </c>
      <c r="N402" s="166">
        <v>2.78413282424117E-4</v>
      </c>
      <c r="O402" s="166">
        <v>2.1206072839771717E-4</v>
      </c>
      <c r="P402" s="167">
        <v>1.4578058919246378E-4</v>
      </c>
    </row>
    <row r="403" spans="1:16" x14ac:dyDescent="0.25">
      <c r="A403" s="161">
        <v>42586</v>
      </c>
      <c r="B403" s="162">
        <v>10</v>
      </c>
      <c r="C403" s="134">
        <v>4.2366954055424309E-2</v>
      </c>
      <c r="D403" s="163">
        <v>20</v>
      </c>
      <c r="E403" s="134">
        <f>LN(1+'[2]Tasas de interés simple 5 '!G403)</f>
        <v>3.1392057156237663E-2</v>
      </c>
      <c r="F403" s="164">
        <v>28</v>
      </c>
      <c r="G403" s="134">
        <v>4.2355582772421782E-2</v>
      </c>
      <c r="H403" s="164">
        <v>56</v>
      </c>
      <c r="I403" s="134">
        <v>4.2917429561988331E-2</v>
      </c>
      <c r="J403" s="164">
        <v>84</v>
      </c>
      <c r="K403" s="114">
        <v>4.3478960856991246E-2</v>
      </c>
      <c r="L403" s="165">
        <v>5.5790397768046285E-4</v>
      </c>
      <c r="M403" s="166">
        <f t="shared" si="6"/>
        <v>1.5290714097240636E-3</v>
      </c>
      <c r="N403" s="166">
        <v>3.1465054439220458E-4</v>
      </c>
      <c r="O403" s="166">
        <v>3.6354378393955999E-4</v>
      </c>
      <c r="P403" s="167">
        <v>4.1238451537389809E-4</v>
      </c>
    </row>
    <row r="404" spans="1:16" x14ac:dyDescent="0.25">
      <c r="A404" s="161">
        <v>42587</v>
      </c>
      <c r="B404" s="162">
        <v>10</v>
      </c>
      <c r="C404" s="134">
        <v>4.1663473854115916E-2</v>
      </c>
      <c r="D404" s="163">
        <v>20</v>
      </c>
      <c r="E404" s="134">
        <f>LN(1+'[2]Tasas de interés simple 5 '!G404)</f>
        <v>3.121228770742529E-2</v>
      </c>
      <c r="F404" s="164">
        <v>28</v>
      </c>
      <c r="G404" s="134">
        <v>4.1402133711729433E-2</v>
      </c>
      <c r="H404" s="164">
        <v>56</v>
      </c>
      <c r="I404" s="134">
        <v>4.2020996268386276E-2</v>
      </c>
      <c r="J404" s="164">
        <v>84</v>
      </c>
      <c r="K404" s="114">
        <v>4.2639476071039212E-2</v>
      </c>
      <c r="L404" s="165">
        <v>-7.0348020130839295E-4</v>
      </c>
      <c r="M404" s="166">
        <f t="shared" si="6"/>
        <v>-1.7976944881237245E-4</v>
      </c>
      <c r="N404" s="166">
        <v>-9.5344906069234903E-4</v>
      </c>
      <c r="O404" s="166">
        <v>-8.9643329360205443E-4</v>
      </c>
      <c r="P404" s="167">
        <v>-8.3948478595203407E-4</v>
      </c>
    </row>
    <row r="405" spans="1:16" x14ac:dyDescent="0.25">
      <c r="A405" s="161">
        <v>42590</v>
      </c>
      <c r="B405" s="162">
        <v>10</v>
      </c>
      <c r="C405" s="134">
        <v>4.1968252932387762E-2</v>
      </c>
      <c r="D405" s="163">
        <v>20</v>
      </c>
      <c r="E405" s="134">
        <f>LN(1+'[2]Tasas de interés simple 5 '!G405)</f>
        <v>3.0518588378771232E-2</v>
      </c>
      <c r="F405" s="164">
        <v>28</v>
      </c>
      <c r="G405" s="134">
        <v>4.196113729830226E-2</v>
      </c>
      <c r="H405" s="164">
        <v>56</v>
      </c>
      <c r="I405" s="134">
        <v>4.2314613191514847E-2</v>
      </c>
      <c r="J405" s="164">
        <v>84</v>
      </c>
      <c r="K405" s="114">
        <v>4.266796418366877E-2</v>
      </c>
      <c r="L405" s="165">
        <v>3.0477907827184542E-4</v>
      </c>
      <c r="M405" s="166">
        <f t="shared" si="6"/>
        <v>-6.9369932865405784E-4</v>
      </c>
      <c r="N405" s="166">
        <v>5.5900358657282739E-4</v>
      </c>
      <c r="O405" s="166">
        <v>2.9361692312857013E-4</v>
      </c>
      <c r="P405" s="167">
        <v>2.8488112629558582E-5</v>
      </c>
    </row>
    <row r="406" spans="1:16" x14ac:dyDescent="0.25">
      <c r="A406" s="161">
        <v>42591</v>
      </c>
      <c r="B406" s="162">
        <v>10</v>
      </c>
      <c r="C406" s="134">
        <v>4.1879575593284056E-2</v>
      </c>
      <c r="D406" s="163">
        <v>20</v>
      </c>
      <c r="E406" s="134">
        <f>LN(1+'[2]Tasas de interés simple 5 '!G406)</f>
        <v>3.0216055956540783E-2</v>
      </c>
      <c r="F406" s="164">
        <v>28</v>
      </c>
      <c r="G406" s="134">
        <v>4.1628959350822732E-2</v>
      </c>
      <c r="H406" s="164">
        <v>56</v>
      </c>
      <c r="I406" s="134">
        <v>4.2018405848997867E-2</v>
      </c>
      <c r="J406" s="164">
        <v>84</v>
      </c>
      <c r="K406" s="114">
        <v>4.2407700737639741E-2</v>
      </c>
      <c r="L406" s="165">
        <v>-8.8677339103705732E-5</v>
      </c>
      <c r="M406" s="166">
        <f t="shared" si="6"/>
        <v>-3.0253242223044971E-4</v>
      </c>
      <c r="N406" s="166">
        <v>-3.3217794747952833E-4</v>
      </c>
      <c r="O406" s="166">
        <v>-2.9620734251697978E-4</v>
      </c>
      <c r="P406" s="167">
        <v>-2.6026344602902984E-4</v>
      </c>
    </row>
    <row r="407" spans="1:16" x14ac:dyDescent="0.25">
      <c r="A407" s="161">
        <v>42592</v>
      </c>
      <c r="B407" s="162">
        <v>10</v>
      </c>
      <c r="C407" s="134">
        <v>4.1801013182194854E-2</v>
      </c>
      <c r="D407" s="163">
        <v>20</v>
      </c>
      <c r="E407" s="134">
        <f>LN(1+'[2]Tasas de interés simple 5 '!G407)</f>
        <v>2.9862985746513599E-2</v>
      </c>
      <c r="F407" s="164">
        <v>28</v>
      </c>
      <c r="G407" s="134">
        <v>4.1790192179884326E-2</v>
      </c>
      <c r="H407" s="164">
        <v>56</v>
      </c>
      <c r="I407" s="134">
        <v>4.2413969170184397E-2</v>
      </c>
      <c r="J407" s="164">
        <v>84</v>
      </c>
      <c r="K407" s="114">
        <v>4.3037357305297376E-2</v>
      </c>
      <c r="L407" s="165">
        <v>-7.8562411089201645E-5</v>
      </c>
      <c r="M407" s="166">
        <f t="shared" si="6"/>
        <v>-3.5307021002718361E-4</v>
      </c>
      <c r="N407" s="166">
        <v>1.6123282906159442E-4</v>
      </c>
      <c r="O407" s="166">
        <v>3.9556332118653031E-4</v>
      </c>
      <c r="P407" s="167">
        <v>6.2965656765763545E-4</v>
      </c>
    </row>
    <row r="408" spans="1:16" x14ac:dyDescent="0.25">
      <c r="A408" s="161">
        <v>42593</v>
      </c>
      <c r="B408" s="162">
        <v>10</v>
      </c>
      <c r="C408" s="134">
        <v>4.173646906092629E-2</v>
      </c>
      <c r="D408" s="163">
        <v>20</v>
      </c>
      <c r="E408" s="134">
        <f>LN(1+'[2]Tasas de interés simple 5 '!G408)</f>
        <v>3.1392057156237663E-2</v>
      </c>
      <c r="F408" s="164">
        <v>28</v>
      </c>
      <c r="G408" s="134">
        <v>4.1978352560515256E-2</v>
      </c>
      <c r="H408" s="164">
        <v>56</v>
      </c>
      <c r="I408" s="134">
        <v>4.2149279154832291E-2</v>
      </c>
      <c r="J408" s="164">
        <v>84</v>
      </c>
      <c r="K408" s="114">
        <v>4.2320176538241751E-2</v>
      </c>
      <c r="L408" s="165">
        <v>-6.4544121268564347E-5</v>
      </c>
      <c r="M408" s="166">
        <f t="shared" si="6"/>
        <v>1.5290714097240636E-3</v>
      </c>
      <c r="N408" s="166">
        <v>1.8816038063092927E-4</v>
      </c>
      <c r="O408" s="166">
        <v>-2.6469001535210646E-4</v>
      </c>
      <c r="P408" s="167">
        <v>-7.1718076705562517E-4</v>
      </c>
    </row>
    <row r="409" spans="1:16" x14ac:dyDescent="0.25">
      <c r="A409" s="161">
        <v>42594</v>
      </c>
      <c r="B409" s="162">
        <v>10</v>
      </c>
      <c r="C409" s="134">
        <v>4.18887856654157E-2</v>
      </c>
      <c r="D409" s="163">
        <v>20</v>
      </c>
      <c r="E409" s="134">
        <f>LN(1+'[2]Tasas de interés simple 5 '!G409)</f>
        <v>3.121228770742529E-2</v>
      </c>
      <c r="F409" s="164">
        <v>28</v>
      </c>
      <c r="G409" s="134">
        <v>4.1861410102573507E-2</v>
      </c>
      <c r="H409" s="164">
        <v>56</v>
      </c>
      <c r="I409" s="134">
        <v>4.2185304486006728E-2</v>
      </c>
      <c r="J409" s="164">
        <v>84</v>
      </c>
      <c r="K409" s="114">
        <v>4.2509093995835384E-2</v>
      </c>
      <c r="L409" s="165">
        <v>1.5231660448940948E-4</v>
      </c>
      <c r="M409" s="166">
        <f t="shared" si="6"/>
        <v>-1.7976944881237245E-4</v>
      </c>
      <c r="N409" s="166">
        <v>-1.1694245794174885E-4</v>
      </c>
      <c r="O409" s="166">
        <v>3.6025331174437125E-5</v>
      </c>
      <c r="P409" s="167">
        <v>1.8891745759363338E-4</v>
      </c>
    </row>
    <row r="410" spans="1:16" x14ac:dyDescent="0.25">
      <c r="A410" s="161">
        <v>42597</v>
      </c>
      <c r="B410" s="162">
        <v>10</v>
      </c>
      <c r="C410" s="134">
        <v>4.1951339874006045E-2</v>
      </c>
      <c r="D410" s="163">
        <v>20</v>
      </c>
      <c r="E410" s="134">
        <f>LN(1+'[2]Tasas de interés simple 5 '!G410)</f>
        <v>3.0518588378771232E-2</v>
      </c>
      <c r="F410" s="164">
        <v>28</v>
      </c>
      <c r="G410" s="134">
        <v>4.1754218302705086E-2</v>
      </c>
      <c r="H410" s="164">
        <v>56</v>
      </c>
      <c r="I410" s="134">
        <v>4.2006192585634192E-2</v>
      </c>
      <c r="J410" s="164">
        <v>84</v>
      </c>
      <c r="K410" s="114">
        <v>4.2258103393518001E-2</v>
      </c>
      <c r="L410" s="165">
        <v>6.2554208590345772E-5</v>
      </c>
      <c r="M410" s="166">
        <f t="shared" si="6"/>
        <v>-6.9369932865405784E-4</v>
      </c>
      <c r="N410" s="166">
        <v>-1.0719179986842103E-4</v>
      </c>
      <c r="O410" s="166">
        <v>-1.791119003725361E-4</v>
      </c>
      <c r="P410" s="167">
        <v>-2.5099060231738302E-4</v>
      </c>
    </row>
    <row r="411" spans="1:16" x14ac:dyDescent="0.25">
      <c r="A411" s="161">
        <v>42598</v>
      </c>
      <c r="B411" s="162">
        <v>10</v>
      </c>
      <c r="C411" s="134">
        <v>4.1713135517960923E-2</v>
      </c>
      <c r="D411" s="163">
        <v>20</v>
      </c>
      <c r="E411" s="134">
        <f>LN(1+'[2]Tasas de interés simple 5 '!G411)</f>
        <v>3.0216055956540783E-2</v>
      </c>
      <c r="F411" s="164">
        <v>28</v>
      </c>
      <c r="G411" s="134">
        <v>4.1495615967327461E-2</v>
      </c>
      <c r="H411" s="164">
        <v>56</v>
      </c>
      <c r="I411" s="134">
        <v>4.1865393304658403E-2</v>
      </c>
      <c r="J411" s="164">
        <v>84</v>
      </c>
      <c r="K411" s="114">
        <v>4.223503395725129E-2</v>
      </c>
      <c r="L411" s="165">
        <v>-2.3820435604512274E-4</v>
      </c>
      <c r="M411" s="166">
        <f t="shared" si="6"/>
        <v>-3.0253242223044971E-4</v>
      </c>
      <c r="N411" s="166">
        <v>-2.5860233537762511E-4</v>
      </c>
      <c r="O411" s="166">
        <v>-1.4079928097578825E-4</v>
      </c>
      <c r="P411" s="167">
        <v>-2.3069436266710819E-5</v>
      </c>
    </row>
    <row r="412" spans="1:16" x14ac:dyDescent="0.25">
      <c r="A412" s="161">
        <v>42599</v>
      </c>
      <c r="B412" s="162">
        <v>10</v>
      </c>
      <c r="C412" s="134">
        <v>4.1749548666015997E-2</v>
      </c>
      <c r="D412" s="163">
        <v>20</v>
      </c>
      <c r="E412" s="134">
        <f>LN(1+'[2]Tasas de interés simple 5 '!G412)</f>
        <v>2.9862985746513599E-2</v>
      </c>
      <c r="F412" s="164">
        <v>28</v>
      </c>
      <c r="G412" s="134">
        <v>4.1842141421986334E-2</v>
      </c>
      <c r="H412" s="164">
        <v>56</v>
      </c>
      <c r="I412" s="134">
        <v>4.2075382263464987E-2</v>
      </c>
      <c r="J412" s="164">
        <v>84</v>
      </c>
      <c r="K412" s="114">
        <v>4.2308568716338694E-2</v>
      </c>
      <c r="L412" s="165">
        <v>3.6413148055074174E-5</v>
      </c>
      <c r="M412" s="166">
        <f t="shared" si="6"/>
        <v>-3.5307021002718361E-4</v>
      </c>
      <c r="N412" s="166">
        <v>3.4652545465887336E-4</v>
      </c>
      <c r="O412" s="166">
        <v>2.0998895880658397E-4</v>
      </c>
      <c r="P412" s="167">
        <v>7.3534759087404145E-5</v>
      </c>
    </row>
    <row r="413" spans="1:16" x14ac:dyDescent="0.25">
      <c r="A413" s="161">
        <v>42600</v>
      </c>
      <c r="B413" s="162">
        <v>10</v>
      </c>
      <c r="C413" s="134">
        <v>4.2069360236072516E-2</v>
      </c>
      <c r="D413" s="163">
        <v>20</v>
      </c>
      <c r="E413" s="134">
        <f>LN(1+'[2]Tasas de interés simple 5 '!G413)</f>
        <v>3.1392057156237663E-2</v>
      </c>
      <c r="F413" s="164">
        <v>28</v>
      </c>
      <c r="G413" s="134">
        <v>4.2397274075648785E-2</v>
      </c>
      <c r="H413" s="164">
        <v>56</v>
      </c>
      <c r="I413" s="134">
        <v>4.2505489713339742E-2</v>
      </c>
      <c r="J413" s="164">
        <v>84</v>
      </c>
      <c r="K413" s="114">
        <v>4.2613693641673583E-2</v>
      </c>
      <c r="L413" s="165">
        <v>3.1981157005651906E-4</v>
      </c>
      <c r="M413" s="166">
        <f t="shared" si="6"/>
        <v>1.5290714097240636E-3</v>
      </c>
      <c r="N413" s="166">
        <v>5.551326536624504E-4</v>
      </c>
      <c r="O413" s="166">
        <v>4.3010744987475452E-4</v>
      </c>
      <c r="P413" s="167">
        <v>3.0512492533488894E-4</v>
      </c>
    </row>
    <row r="414" spans="1:16" x14ac:dyDescent="0.25">
      <c r="A414" s="161">
        <v>42601</v>
      </c>
      <c r="B414" s="162">
        <v>10</v>
      </c>
      <c r="C414" s="134">
        <v>4.172327735052949E-2</v>
      </c>
      <c r="D414" s="163">
        <v>20</v>
      </c>
      <c r="E414" s="134">
        <f>LN(1+'[2]Tasas de interés simple 5 '!G414)</f>
        <v>3.121228770742529E-2</v>
      </c>
      <c r="F414" s="164">
        <v>28</v>
      </c>
      <c r="G414" s="134">
        <v>4.1750497423228651E-2</v>
      </c>
      <c r="H414" s="164">
        <v>56</v>
      </c>
      <c r="I414" s="134">
        <v>4.2211931272374749E-2</v>
      </c>
      <c r="J414" s="164">
        <v>84</v>
      </c>
      <c r="K414" s="114">
        <v>4.2673152298523663E-2</v>
      </c>
      <c r="L414" s="165">
        <v>-3.4608288554302535E-4</v>
      </c>
      <c r="M414" s="166">
        <f t="shared" si="6"/>
        <v>-1.7976944881237245E-4</v>
      </c>
      <c r="N414" s="166">
        <v>-6.4677665242013349E-4</v>
      </c>
      <c r="O414" s="166">
        <v>-2.9355844096499301E-4</v>
      </c>
      <c r="P414" s="167">
        <v>5.9458656850079616E-5</v>
      </c>
    </row>
    <row r="415" spans="1:16" x14ac:dyDescent="0.25">
      <c r="A415" s="161">
        <v>42604</v>
      </c>
      <c r="B415" s="162">
        <v>10</v>
      </c>
      <c r="C415" s="134">
        <v>4.1737021181729353E-2</v>
      </c>
      <c r="D415" s="163">
        <v>20</v>
      </c>
      <c r="E415" s="134">
        <f>LN(1+'[2]Tasas de interés simple 5 '!G415)</f>
        <v>3.0518588378771232E-2</v>
      </c>
      <c r="F415" s="164">
        <v>28</v>
      </c>
      <c r="G415" s="134">
        <v>4.1982950825804992E-2</v>
      </c>
      <c r="H415" s="164">
        <v>56</v>
      </c>
      <c r="I415" s="134">
        <v>4.2448524412550918E-2</v>
      </c>
      <c r="J415" s="164">
        <v>84</v>
      </c>
      <c r="K415" s="114">
        <v>4.2913881341398452E-2</v>
      </c>
      <c r="L415" s="165">
        <v>1.37438311998625E-5</v>
      </c>
      <c r="M415" s="166">
        <f t="shared" si="6"/>
        <v>-6.9369932865405784E-4</v>
      </c>
      <c r="N415" s="166">
        <v>2.3245340257634084E-4</v>
      </c>
      <c r="O415" s="166">
        <v>2.365931401761695E-4</v>
      </c>
      <c r="P415" s="167">
        <v>2.4072904287478908E-4</v>
      </c>
    </row>
    <row r="416" spans="1:16" x14ac:dyDescent="0.25">
      <c r="A416" s="161">
        <v>42605</v>
      </c>
      <c r="B416" s="162">
        <v>10</v>
      </c>
      <c r="C416" s="134">
        <v>4.1811443036403911E-2</v>
      </c>
      <c r="D416" s="163">
        <v>20</v>
      </c>
      <c r="E416" s="134">
        <f>LN(1+'[2]Tasas de interés simple 5 '!G416)</f>
        <v>3.0216055956540783E-2</v>
      </c>
      <c r="F416" s="164">
        <v>28</v>
      </c>
      <c r="G416" s="134">
        <v>4.1870932192731851E-2</v>
      </c>
      <c r="H416" s="164">
        <v>56</v>
      </c>
      <c r="I416" s="134">
        <v>4.2220660730484236E-2</v>
      </c>
      <c r="J416" s="164">
        <v>84</v>
      </c>
      <c r="K416" s="114">
        <v>4.2570267000945836E-2</v>
      </c>
      <c r="L416" s="165">
        <v>7.4421854674558419E-5</v>
      </c>
      <c r="M416" s="166">
        <f t="shared" si="6"/>
        <v>-3.0253242223044971E-4</v>
      </c>
      <c r="N416" s="166">
        <v>-1.1201863307314097E-4</v>
      </c>
      <c r="O416" s="166">
        <v>-2.2786368206668267E-4</v>
      </c>
      <c r="P416" s="167">
        <v>-3.4361434045261652E-4</v>
      </c>
    </row>
    <row r="417" spans="1:16" x14ac:dyDescent="0.25">
      <c r="A417" s="161">
        <v>42606</v>
      </c>
      <c r="B417" s="162">
        <v>10</v>
      </c>
      <c r="C417" s="134">
        <v>4.166980371416841E-2</v>
      </c>
      <c r="D417" s="163">
        <v>20</v>
      </c>
      <c r="E417" s="134">
        <f>LN(1+'[2]Tasas de interés simple 5 '!G417)</f>
        <v>2.9862985746513599E-2</v>
      </c>
      <c r="F417" s="164">
        <v>28</v>
      </c>
      <c r="G417" s="134">
        <v>4.1574075065340756E-2</v>
      </c>
      <c r="H417" s="164">
        <v>56</v>
      </c>
      <c r="I417" s="134">
        <v>4.2021497457449833E-2</v>
      </c>
      <c r="J417" s="164">
        <v>84</v>
      </c>
      <c r="K417" s="114">
        <v>4.2468719752286603E-2</v>
      </c>
      <c r="L417" s="165">
        <v>-1.4163932223550113E-4</v>
      </c>
      <c r="M417" s="166">
        <f t="shared" si="6"/>
        <v>-3.5307021002718361E-4</v>
      </c>
      <c r="N417" s="166">
        <v>-2.9685712739109527E-4</v>
      </c>
      <c r="O417" s="166">
        <v>-1.9916327303440284E-4</v>
      </c>
      <c r="P417" s="167">
        <v>-1.0154724865923254E-4</v>
      </c>
    </row>
    <row r="418" spans="1:16" x14ac:dyDescent="0.25">
      <c r="A418" s="161">
        <v>42607</v>
      </c>
      <c r="B418" s="162">
        <v>10</v>
      </c>
      <c r="C418" s="134">
        <v>4.1704609700856987E-2</v>
      </c>
      <c r="D418" s="163">
        <v>20</v>
      </c>
      <c r="E418" s="134">
        <f>LN(1+'[2]Tasas de interés simple 5 '!G418)</f>
        <v>3.1392057156237663E-2</v>
      </c>
      <c r="F418" s="164">
        <v>28</v>
      </c>
      <c r="G418" s="134">
        <v>4.2108271870736756E-2</v>
      </c>
      <c r="H418" s="164">
        <v>56</v>
      </c>
      <c r="I418" s="134">
        <v>4.2413866552721238E-2</v>
      </c>
      <c r="J418" s="164">
        <v>84</v>
      </c>
      <c r="K418" s="114">
        <v>4.2719367875125536E-2</v>
      </c>
      <c r="L418" s="165">
        <v>3.4805986688576929E-5</v>
      </c>
      <c r="M418" s="166">
        <f t="shared" si="6"/>
        <v>1.5290714097240636E-3</v>
      </c>
      <c r="N418" s="166">
        <v>5.3419680539600056E-4</v>
      </c>
      <c r="O418" s="166">
        <v>3.923690952714054E-4</v>
      </c>
      <c r="P418" s="167">
        <v>2.5064812283893262E-4</v>
      </c>
    </row>
    <row r="419" spans="1:16" x14ac:dyDescent="0.25">
      <c r="A419" s="161">
        <v>42608</v>
      </c>
      <c r="B419" s="162">
        <v>10</v>
      </c>
      <c r="C419" s="134">
        <v>4.2071528112513273E-2</v>
      </c>
      <c r="D419" s="163">
        <v>20</v>
      </c>
      <c r="E419" s="134">
        <f>LN(1+'[2]Tasas de interés simple 5 '!G419)</f>
        <v>3.121228770742529E-2</v>
      </c>
      <c r="F419" s="164">
        <v>28</v>
      </c>
      <c r="G419" s="134">
        <v>4.1847848342722017E-2</v>
      </c>
      <c r="H419" s="164">
        <v>56</v>
      </c>
      <c r="I419" s="134">
        <v>4.2224589547616827E-2</v>
      </c>
      <c r="J419" s="164">
        <v>84</v>
      </c>
      <c r="K419" s="114">
        <v>4.2601188872026713E-2</v>
      </c>
      <c r="L419" s="165">
        <v>3.6691841165628625E-4</v>
      </c>
      <c r="M419" s="166">
        <f t="shared" si="6"/>
        <v>-1.7976944881237245E-4</v>
      </c>
      <c r="N419" s="166">
        <v>-2.6042352801473878E-4</v>
      </c>
      <c r="O419" s="166">
        <v>-1.8927700510441153E-4</v>
      </c>
      <c r="P419" s="167">
        <v>-1.1817900309882279E-4</v>
      </c>
    </row>
    <row r="420" spans="1:16" x14ac:dyDescent="0.25">
      <c r="A420" s="161">
        <v>42611</v>
      </c>
      <c r="B420" s="162">
        <v>10</v>
      </c>
      <c r="C420" s="134">
        <v>4.1728027079203346E-2</v>
      </c>
      <c r="D420" s="163">
        <v>20</v>
      </c>
      <c r="E420" s="134">
        <f>LN(1+'[2]Tasas de interés simple 5 '!G420)</f>
        <v>3.0518588378771232E-2</v>
      </c>
      <c r="F420" s="164">
        <v>28</v>
      </c>
      <c r="G420" s="134">
        <v>4.1819694899290188E-2</v>
      </c>
      <c r="H420" s="164">
        <v>56</v>
      </c>
      <c r="I420" s="134">
        <v>4.2347600172877177E-2</v>
      </c>
      <c r="J420" s="164">
        <v>84</v>
      </c>
      <c r="K420" s="114">
        <v>4.287522690952094E-2</v>
      </c>
      <c r="L420" s="165">
        <v>-3.4350103330992726E-4</v>
      </c>
      <c r="M420" s="166">
        <f t="shared" si="6"/>
        <v>-6.9369932865405784E-4</v>
      </c>
      <c r="N420" s="166">
        <v>-2.8153443431828962E-5</v>
      </c>
      <c r="O420" s="166">
        <v>1.2301062526035023E-4</v>
      </c>
      <c r="P420" s="167">
        <v>2.7403803749422723E-4</v>
      </c>
    </row>
    <row r="421" spans="1:16" x14ac:dyDescent="0.25">
      <c r="A421" s="161">
        <v>42612</v>
      </c>
      <c r="B421" s="162">
        <v>10</v>
      </c>
      <c r="C421" s="134">
        <v>4.2016767767088646E-2</v>
      </c>
      <c r="D421" s="163">
        <v>20</v>
      </c>
      <c r="E421" s="134">
        <f>LN(1+'[2]Tasas de interés simple 5 '!G421)</f>
        <v>3.0216055956540783E-2</v>
      </c>
      <c r="F421" s="164">
        <v>28</v>
      </c>
      <c r="G421" s="134">
        <v>4.2114827023483091E-2</v>
      </c>
      <c r="H421" s="164">
        <v>56</v>
      </c>
      <c r="I421" s="134">
        <v>4.2571028639367695E-2</v>
      </c>
      <c r="J421" s="164">
        <v>84</v>
      </c>
      <c r="K421" s="114">
        <v>4.3027022230235704E-2</v>
      </c>
      <c r="L421" s="165">
        <v>2.8874068788529994E-4</v>
      </c>
      <c r="M421" s="166">
        <f t="shared" si="6"/>
        <v>-3.0253242223044971E-4</v>
      </c>
      <c r="N421" s="166">
        <v>2.9513212419290252E-4</v>
      </c>
      <c r="O421" s="166">
        <v>2.2342846649051756E-4</v>
      </c>
      <c r="P421" s="167">
        <v>1.5179532071476348E-4</v>
      </c>
    </row>
    <row r="422" spans="1:16" x14ac:dyDescent="0.25">
      <c r="A422" s="161">
        <v>42613</v>
      </c>
      <c r="B422" s="162">
        <v>10</v>
      </c>
      <c r="C422" s="134">
        <v>4.2265585184532266E-2</v>
      </c>
      <c r="D422" s="163">
        <v>20</v>
      </c>
      <c r="E422" s="134">
        <f>LN(1+'[2]Tasas de interés simple 5 '!G422)</f>
        <v>2.9862985746513599E-2</v>
      </c>
      <c r="F422" s="164">
        <v>28</v>
      </c>
      <c r="G422" s="134">
        <v>4.2170005773266836E-2</v>
      </c>
      <c r="H422" s="164">
        <v>56</v>
      </c>
      <c r="I422" s="134">
        <v>4.2490477789496162E-2</v>
      </c>
      <c r="J422" s="164">
        <v>84</v>
      </c>
      <c r="K422" s="114">
        <v>4.2810847136314313E-2</v>
      </c>
      <c r="L422" s="165">
        <v>2.4881741744361974E-4</v>
      </c>
      <c r="M422" s="166">
        <f t="shared" si="6"/>
        <v>-3.5307021002718361E-4</v>
      </c>
      <c r="N422" s="166">
        <v>5.5178749783744985E-5</v>
      </c>
      <c r="O422" s="166">
        <v>-8.0550849871532937E-5</v>
      </c>
      <c r="P422" s="167">
        <v>-2.161750939213905E-4</v>
      </c>
    </row>
    <row r="423" spans="1:16" x14ac:dyDescent="0.25">
      <c r="A423" s="161">
        <v>42614</v>
      </c>
      <c r="B423" s="162">
        <v>10</v>
      </c>
      <c r="C423" s="134">
        <v>4.209666018868824E-2</v>
      </c>
      <c r="D423" s="163">
        <v>20</v>
      </c>
      <c r="E423" s="134">
        <f>LN(1+'[2]Tasas de interés simple 5 '!G423)</f>
        <v>3.1392057156237663E-2</v>
      </c>
      <c r="F423" s="164">
        <v>28</v>
      </c>
      <c r="G423" s="134">
        <v>4.2465411690191461E-2</v>
      </c>
      <c r="H423" s="164">
        <v>56</v>
      </c>
      <c r="I423" s="134">
        <v>4.2644268636452529E-2</v>
      </c>
      <c r="J423" s="164">
        <v>84</v>
      </c>
      <c r="K423" s="114">
        <v>4.2823093598626655E-2</v>
      </c>
      <c r="L423" s="165">
        <v>-1.6892499584402615E-4</v>
      </c>
      <c r="M423" s="166">
        <f t="shared" si="6"/>
        <v>1.5290714097240636E-3</v>
      </c>
      <c r="N423" s="166">
        <v>2.9540591692462509E-4</v>
      </c>
      <c r="O423" s="166">
        <v>1.5379084695636702E-4</v>
      </c>
      <c r="P423" s="167">
        <v>1.2246462312341666E-5</v>
      </c>
    </row>
    <row r="424" spans="1:16" x14ac:dyDescent="0.25">
      <c r="A424" s="161">
        <v>42615</v>
      </c>
      <c r="B424" s="162">
        <v>10</v>
      </c>
      <c r="C424" s="134">
        <v>4.2247222584675767E-2</v>
      </c>
      <c r="D424" s="163">
        <v>20</v>
      </c>
      <c r="E424" s="134">
        <f>LN(1+'[2]Tasas de interés simple 5 '!G424)</f>
        <v>3.121228770742529E-2</v>
      </c>
      <c r="F424" s="164">
        <v>28</v>
      </c>
      <c r="G424" s="134">
        <v>4.199157087054059E-2</v>
      </c>
      <c r="H424" s="164">
        <v>56</v>
      </c>
      <c r="I424" s="134">
        <v>4.2320897575022706E-2</v>
      </c>
      <c r="J424" s="164">
        <v>84</v>
      </c>
      <c r="K424" s="114">
        <v>4.2650115859131282E-2</v>
      </c>
      <c r="L424" s="165">
        <v>1.5056239598752741E-4</v>
      </c>
      <c r="M424" s="166">
        <f t="shared" si="6"/>
        <v>-1.7976944881237245E-4</v>
      </c>
      <c r="N424" s="166">
        <v>-4.7384081965087116E-4</v>
      </c>
      <c r="O424" s="166">
        <v>-3.2337106142982242E-4</v>
      </c>
      <c r="P424" s="167">
        <v>-1.7297773949537243E-4</v>
      </c>
    </row>
    <row r="425" spans="1:16" x14ac:dyDescent="0.25">
      <c r="A425" s="161">
        <v>42618</v>
      </c>
      <c r="B425" s="162">
        <v>10</v>
      </c>
      <c r="C425" s="134">
        <v>4.1765893255476652E-2</v>
      </c>
      <c r="D425" s="163">
        <v>20</v>
      </c>
      <c r="E425" s="134">
        <f>LN(1+'[2]Tasas de interés simple 5 '!G425)</f>
        <v>3.0518588378771232E-2</v>
      </c>
      <c r="F425" s="164">
        <v>28</v>
      </c>
      <c r="G425" s="134">
        <v>4.2027669078682189E-2</v>
      </c>
      <c r="H425" s="164">
        <v>56</v>
      </c>
      <c r="I425" s="134">
        <v>4.2289969926452807E-2</v>
      </c>
      <c r="J425" s="164">
        <v>84</v>
      </c>
      <c r="K425" s="114">
        <v>4.2552201990530308E-2</v>
      </c>
      <c r="L425" s="165">
        <v>-4.8132932919911497E-4</v>
      </c>
      <c r="M425" s="166">
        <f t="shared" si="6"/>
        <v>-6.9369932865405784E-4</v>
      </c>
      <c r="N425" s="166">
        <v>3.6098208141599475E-5</v>
      </c>
      <c r="O425" s="166">
        <v>-3.0927648569899213E-5</v>
      </c>
      <c r="P425" s="167">
        <v>-9.7913868600973952E-5</v>
      </c>
    </row>
    <row r="426" spans="1:16" x14ac:dyDescent="0.25">
      <c r="A426" s="161">
        <v>42619</v>
      </c>
      <c r="B426" s="162">
        <v>10</v>
      </c>
      <c r="C426" s="134">
        <v>4.2067251883556561E-2</v>
      </c>
      <c r="D426" s="163">
        <v>20</v>
      </c>
      <c r="E426" s="134">
        <f>LN(1+'[2]Tasas de interés simple 5 '!G426)</f>
        <v>3.0216055956540783E-2</v>
      </c>
      <c r="F426" s="164">
        <v>28</v>
      </c>
      <c r="G426" s="134">
        <v>4.2063857451086296E-2</v>
      </c>
      <c r="H426" s="164">
        <v>56</v>
      </c>
      <c r="I426" s="134">
        <v>4.2319230131982695E-2</v>
      </c>
      <c r="J426" s="164">
        <v>84</v>
      </c>
      <c r="K426" s="114">
        <v>4.2574537614322741E-2</v>
      </c>
      <c r="L426" s="165">
        <v>3.013586280799091E-4</v>
      </c>
      <c r="M426" s="166">
        <f t="shared" si="6"/>
        <v>-3.0253242223044971E-4</v>
      </c>
      <c r="N426" s="166">
        <v>3.618837240410705E-5</v>
      </c>
      <c r="O426" s="166">
        <v>2.926020552988795E-5</v>
      </c>
      <c r="P426" s="167">
        <v>2.2335623792432702E-5</v>
      </c>
    </row>
    <row r="427" spans="1:16" x14ac:dyDescent="0.25">
      <c r="A427" s="161">
        <v>42620</v>
      </c>
      <c r="B427" s="162">
        <v>10</v>
      </c>
      <c r="C427" s="134">
        <v>4.1997897161383045E-2</v>
      </c>
      <c r="D427" s="163">
        <v>20</v>
      </c>
      <c r="E427" s="134">
        <f>LN(1+'[2]Tasas de interés simple 5 '!G427)</f>
        <v>2.9862985746513599E-2</v>
      </c>
      <c r="F427" s="164">
        <v>28</v>
      </c>
      <c r="G427" s="134">
        <v>4.1680144147371964E-2</v>
      </c>
      <c r="H427" s="164">
        <v>56</v>
      </c>
      <c r="I427" s="134">
        <v>4.2033502024774023E-2</v>
      </c>
      <c r="J427" s="164">
        <v>84</v>
      </c>
      <c r="K427" s="114">
        <v>4.2386735084490576E-2</v>
      </c>
      <c r="L427" s="165">
        <v>-6.935472217351607E-5</v>
      </c>
      <c r="M427" s="166">
        <f t="shared" si="6"/>
        <v>-3.5307021002718361E-4</v>
      </c>
      <c r="N427" s="166">
        <v>-3.8371330371433227E-4</v>
      </c>
      <c r="O427" s="166">
        <v>-2.8572810720867148E-4</v>
      </c>
      <c r="P427" s="167">
        <v>-1.8780252983216505E-4</v>
      </c>
    </row>
    <row r="428" spans="1:16" x14ac:dyDescent="0.25">
      <c r="A428" s="161">
        <v>42621</v>
      </c>
      <c r="B428" s="162">
        <v>10</v>
      </c>
      <c r="C428" s="134">
        <v>4.2637427224634358E-2</v>
      </c>
      <c r="D428" s="163">
        <v>20</v>
      </c>
      <c r="E428" s="134">
        <f>LN(1+'[2]Tasas de interés simple 5 '!G428)</f>
        <v>3.1392057156237663E-2</v>
      </c>
      <c r="F428" s="164">
        <v>28</v>
      </c>
      <c r="G428" s="134">
        <v>4.2733294502203659E-2</v>
      </c>
      <c r="H428" s="164">
        <v>56</v>
      </c>
      <c r="I428" s="134">
        <v>4.2494299971039082E-2</v>
      </c>
      <c r="J428" s="164">
        <v>84</v>
      </c>
      <c r="K428" s="114">
        <v>4.2255248307833844E-2</v>
      </c>
      <c r="L428" s="165">
        <v>6.3953006325131317E-4</v>
      </c>
      <c r="M428" s="166">
        <f t="shared" si="6"/>
        <v>1.5290714097240636E-3</v>
      </c>
      <c r="N428" s="166">
        <v>1.0531503548316945E-3</v>
      </c>
      <c r="O428" s="166">
        <v>4.6079794626505827E-4</v>
      </c>
      <c r="P428" s="167">
        <v>-1.3148677665673209E-4</v>
      </c>
    </row>
    <row r="429" spans="1:16" x14ac:dyDescent="0.25">
      <c r="A429" s="161">
        <v>42622</v>
      </c>
      <c r="B429" s="162">
        <v>10</v>
      </c>
      <c r="C429" s="134">
        <v>4.1605759788306482E-2</v>
      </c>
      <c r="D429" s="163">
        <v>20</v>
      </c>
      <c r="E429" s="134">
        <f>LN(1+'[2]Tasas de interés simple 5 '!G429)</f>
        <v>3.121228770742529E-2</v>
      </c>
      <c r="F429" s="164">
        <v>28</v>
      </c>
      <c r="G429" s="134">
        <v>4.1584608951173628E-2</v>
      </c>
      <c r="H429" s="164">
        <v>56</v>
      </c>
      <c r="I429" s="134">
        <v>4.1834094136509528E-2</v>
      </c>
      <c r="J429" s="164">
        <v>84</v>
      </c>
      <c r="K429" s="114">
        <v>4.2083517094512204E-2</v>
      </c>
      <c r="L429" s="165">
        <v>-1.0316674363278766E-3</v>
      </c>
      <c r="M429" s="166">
        <f t="shared" si="6"/>
        <v>-1.7976944881237245E-4</v>
      </c>
      <c r="N429" s="166">
        <v>-1.1486855510300306E-3</v>
      </c>
      <c r="O429" s="166">
        <v>-6.6020583452955361E-4</v>
      </c>
      <c r="P429" s="167">
        <v>-1.7173121332163949E-4</v>
      </c>
    </row>
    <row r="430" spans="1:16" x14ac:dyDescent="0.25">
      <c r="A430" s="161">
        <v>42625</v>
      </c>
      <c r="B430" s="162">
        <v>10</v>
      </c>
      <c r="C430" s="134">
        <v>4.2168243676590458E-2</v>
      </c>
      <c r="D430" s="163">
        <v>20</v>
      </c>
      <c r="E430" s="134">
        <f>LN(1+'[2]Tasas de interés simple 5 '!G430)</f>
        <v>3.0518588378771232E-2</v>
      </c>
      <c r="F430" s="164">
        <v>28</v>
      </c>
      <c r="G430" s="134">
        <v>4.2009865331808442E-2</v>
      </c>
      <c r="H430" s="164">
        <v>56</v>
      </c>
      <c r="I430" s="134">
        <v>4.2258899354055302E-2</v>
      </c>
      <c r="J430" s="164">
        <v>84</v>
      </c>
      <c r="K430" s="114">
        <v>4.250787137379855E-2</v>
      </c>
      <c r="L430" s="165">
        <v>5.6248388828397666E-4</v>
      </c>
      <c r="M430" s="166">
        <f t="shared" si="6"/>
        <v>-6.9369932865405784E-4</v>
      </c>
      <c r="N430" s="166">
        <v>4.2525638063481419E-4</v>
      </c>
      <c r="O430" s="166">
        <v>4.2480521754577338E-4</v>
      </c>
      <c r="P430" s="167">
        <v>4.2435427928634584E-4</v>
      </c>
    </row>
    <row r="431" spans="1:16" x14ac:dyDescent="0.25">
      <c r="A431" s="161">
        <v>42626</v>
      </c>
      <c r="B431" s="162">
        <v>10</v>
      </c>
      <c r="C431" s="134">
        <v>4.1719664221495915E-2</v>
      </c>
      <c r="D431" s="163">
        <v>20</v>
      </c>
      <c r="E431" s="134">
        <f>LN(1+'[2]Tasas de interés simple 5 '!G431)</f>
        <v>3.0216055956540783E-2</v>
      </c>
      <c r="F431" s="164">
        <v>28</v>
      </c>
      <c r="G431" s="134">
        <v>4.1265252457415275E-2</v>
      </c>
      <c r="H431" s="164">
        <v>56</v>
      </c>
      <c r="I431" s="134">
        <v>4.1807819292438882E-2</v>
      </c>
      <c r="J431" s="164">
        <v>84</v>
      </c>
      <c r="K431" s="114">
        <v>4.2350091908318351E-2</v>
      </c>
      <c r="L431" s="165">
        <v>-4.4857945509454294E-4</v>
      </c>
      <c r="M431" s="166">
        <f t="shared" si="6"/>
        <v>-3.0253242223044971E-4</v>
      </c>
      <c r="N431" s="166">
        <v>-7.4461287439316765E-4</v>
      </c>
      <c r="O431" s="166">
        <v>-4.5108006161641984E-4</v>
      </c>
      <c r="P431" s="167">
        <v>-1.5777946548019978E-4</v>
      </c>
    </row>
    <row r="432" spans="1:16" x14ac:dyDescent="0.25">
      <c r="A432" s="161">
        <v>42627</v>
      </c>
      <c r="B432" s="162">
        <v>10</v>
      </c>
      <c r="C432" s="134">
        <v>4.2179681360514101E-2</v>
      </c>
      <c r="D432" s="163">
        <v>20</v>
      </c>
      <c r="E432" s="134">
        <f>LN(1+'[2]Tasas de interés simple 5 '!G432)</f>
        <v>2.9862985746513599E-2</v>
      </c>
      <c r="F432" s="164">
        <v>28</v>
      </c>
      <c r="G432" s="134">
        <v>4.2219436386237992E-2</v>
      </c>
      <c r="H432" s="164">
        <v>56</v>
      </c>
      <c r="I432" s="134">
        <v>4.2512973152537568E-2</v>
      </c>
      <c r="J432" s="164">
        <v>84</v>
      </c>
      <c r="K432" s="114">
        <v>4.2806423780288184E-2</v>
      </c>
      <c r="L432" s="165">
        <v>4.6001713901818592E-4</v>
      </c>
      <c r="M432" s="166">
        <f t="shared" si="6"/>
        <v>-3.5307021002718361E-4</v>
      </c>
      <c r="N432" s="166">
        <v>9.5418392882271746E-4</v>
      </c>
      <c r="O432" s="166">
        <v>7.0515386009868675E-4</v>
      </c>
      <c r="P432" s="167">
        <v>4.5633187196983394E-4</v>
      </c>
    </row>
    <row r="433" spans="1:16" x14ac:dyDescent="0.25">
      <c r="A433" s="161">
        <v>42628</v>
      </c>
      <c r="B433" s="162">
        <v>10</v>
      </c>
      <c r="C433" s="134">
        <v>4.2674220490158066E-2</v>
      </c>
      <c r="D433" s="163">
        <v>20</v>
      </c>
      <c r="E433" s="134">
        <f>LN(1+'[2]Tasas de interés simple 5 '!G433)</f>
        <v>3.1392057156237663E-2</v>
      </c>
      <c r="F433" s="164">
        <v>28</v>
      </c>
      <c r="G433" s="134">
        <v>4.2830097251682811E-2</v>
      </c>
      <c r="H433" s="164">
        <v>56</v>
      </c>
      <c r="I433" s="134">
        <v>4.2691527986337255E-2</v>
      </c>
      <c r="J433" s="164">
        <v>84</v>
      </c>
      <c r="K433" s="114">
        <v>4.2552939516889272E-2</v>
      </c>
      <c r="L433" s="165">
        <v>4.945391296439644E-4</v>
      </c>
      <c r="M433" s="166">
        <f t="shared" si="6"/>
        <v>1.5290714097240636E-3</v>
      </c>
      <c r="N433" s="166">
        <v>6.1066086544481896E-4</v>
      </c>
      <c r="O433" s="166">
        <v>1.7855483379968645E-4</v>
      </c>
      <c r="P433" s="167">
        <v>-2.5348426339891206E-4</v>
      </c>
    </row>
    <row r="434" spans="1:16" x14ac:dyDescent="0.25">
      <c r="A434" s="161">
        <v>42632</v>
      </c>
      <c r="B434" s="162">
        <v>10</v>
      </c>
      <c r="C434" s="134">
        <v>4.2237224956897475E-2</v>
      </c>
      <c r="D434" s="163">
        <v>20</v>
      </c>
      <c r="E434" s="134">
        <f>LN(1+'[2]Tasas de interés simple 5 '!G434)</f>
        <v>3.0518588378771232E-2</v>
      </c>
      <c r="F434" s="164">
        <v>28</v>
      </c>
      <c r="G434" s="134">
        <v>4.2373195813768631E-2</v>
      </c>
      <c r="H434" s="164">
        <v>56</v>
      </c>
      <c r="I434" s="134">
        <v>4.2887388353780177E-2</v>
      </c>
      <c r="J434" s="164">
        <v>84</v>
      </c>
      <c r="K434" s="114">
        <v>4.340131663569724E-2</v>
      </c>
      <c r="L434" s="165">
        <v>-4.3699553326059098E-4</v>
      </c>
      <c r="M434" s="166">
        <f t="shared" si="6"/>
        <v>-8.7346877746643029E-4</v>
      </c>
      <c r="N434" s="166">
        <v>-4.5690143791417975E-4</v>
      </c>
      <c r="O434" s="166">
        <v>1.958603674429224E-4</v>
      </c>
      <c r="P434" s="167">
        <v>8.4837711880796779E-4</v>
      </c>
    </row>
    <row r="435" spans="1:16" x14ac:dyDescent="0.25">
      <c r="A435" s="161">
        <v>42633</v>
      </c>
      <c r="B435" s="162">
        <v>10</v>
      </c>
      <c r="C435" s="134">
        <v>4.1869964335290423E-2</v>
      </c>
      <c r="D435" s="163">
        <v>20</v>
      </c>
      <c r="E435" s="134">
        <f>LN(1+'[2]Tasas de interés simple 5 '!G435)</f>
        <v>3.0216055956540783E-2</v>
      </c>
      <c r="F435" s="164">
        <v>28</v>
      </c>
      <c r="G435" s="134">
        <v>4.1973645173139347E-2</v>
      </c>
      <c r="H435" s="164">
        <v>56</v>
      </c>
      <c r="I435" s="134">
        <v>4.2872812212484304E-2</v>
      </c>
      <c r="J435" s="164">
        <v>84</v>
      </c>
      <c r="K435" s="114">
        <v>4.3771171476734774E-2</v>
      </c>
      <c r="L435" s="165">
        <v>-3.6726062160705175E-4</v>
      </c>
      <c r="M435" s="166">
        <f t="shared" si="6"/>
        <v>-3.0253242223044971E-4</v>
      </c>
      <c r="N435" s="166">
        <v>-3.9955064062928425E-4</v>
      </c>
      <c r="O435" s="166">
        <v>-1.4576141295873091E-5</v>
      </c>
      <c r="P435" s="167">
        <v>3.6985484103753408E-4</v>
      </c>
    </row>
    <row r="436" spans="1:16" x14ac:dyDescent="0.25">
      <c r="A436" s="161">
        <v>42634</v>
      </c>
      <c r="B436" s="162">
        <v>10</v>
      </c>
      <c r="C436" s="134">
        <v>4.1759015036523461E-2</v>
      </c>
      <c r="D436" s="163">
        <v>20</v>
      </c>
      <c r="E436" s="134">
        <f>LN(1+'[2]Tasas de interés simple 5 '!G436)</f>
        <v>2.9862985746513599E-2</v>
      </c>
      <c r="F436" s="164">
        <v>28</v>
      </c>
      <c r="G436" s="134">
        <v>4.2011429490509018E-2</v>
      </c>
      <c r="H436" s="164">
        <v>56</v>
      </c>
      <c r="I436" s="134">
        <v>4.2931127363600531E-2</v>
      </c>
      <c r="J436" s="164">
        <v>84</v>
      </c>
      <c r="K436" s="114">
        <v>4.3849980169661316E-2</v>
      </c>
      <c r="L436" s="165">
        <v>-1.1094929876696163E-4</v>
      </c>
      <c r="M436" s="166">
        <f t="shared" si="6"/>
        <v>-3.5307021002718361E-4</v>
      </c>
      <c r="N436" s="166">
        <v>3.778431736967125E-5</v>
      </c>
      <c r="O436" s="166">
        <v>5.8315151116226926E-5</v>
      </c>
      <c r="P436" s="167">
        <v>7.880869292654219E-5</v>
      </c>
    </row>
    <row r="437" spans="1:16" x14ac:dyDescent="0.25">
      <c r="A437" s="161">
        <v>42635</v>
      </c>
      <c r="B437" s="162">
        <v>10</v>
      </c>
      <c r="C437" s="134">
        <v>4.1704996559184394E-2</v>
      </c>
      <c r="D437" s="163">
        <v>20</v>
      </c>
      <c r="E437" s="134">
        <f>LN(1+'[2]Tasas de interés simple 5 '!G437)</f>
        <v>3.1392057156237663E-2</v>
      </c>
      <c r="F437" s="164">
        <v>28</v>
      </c>
      <c r="G437" s="134">
        <v>4.2490882431806938E-2</v>
      </c>
      <c r="H437" s="164">
        <v>56</v>
      </c>
      <c r="I437" s="134">
        <v>4.3391485748433024E-2</v>
      </c>
      <c r="J437" s="164">
        <v>84</v>
      </c>
      <c r="K437" s="114">
        <v>4.4291278708480507E-2</v>
      </c>
      <c r="L437" s="165">
        <v>-5.4018477339067006E-5</v>
      </c>
      <c r="M437" s="166">
        <f t="shared" si="6"/>
        <v>1.5290714097240636E-3</v>
      </c>
      <c r="N437" s="166">
        <v>4.7945294129791982E-4</v>
      </c>
      <c r="O437" s="166">
        <v>4.6035838483249325E-4</v>
      </c>
      <c r="P437" s="167">
        <v>4.4129853881919034E-4</v>
      </c>
    </row>
    <row r="438" spans="1:16" x14ac:dyDescent="0.25">
      <c r="A438" s="161">
        <v>42636</v>
      </c>
      <c r="B438" s="162">
        <v>10</v>
      </c>
      <c r="C438" s="134">
        <v>4.1894901334456912E-2</v>
      </c>
      <c r="D438" s="163">
        <v>20</v>
      </c>
      <c r="E438" s="134">
        <f>LN(1+'[2]Tasas de interés simple 5 '!G438)</f>
        <v>3.121228770742529E-2</v>
      </c>
      <c r="F438" s="164">
        <v>28</v>
      </c>
      <c r="G438" s="134">
        <v>4.2456740337756489E-2</v>
      </c>
      <c r="H438" s="164">
        <v>56</v>
      </c>
      <c r="I438" s="134">
        <v>4.3742423057317598E-2</v>
      </c>
      <c r="J438" s="164">
        <v>84</v>
      </c>
      <c r="K438" s="114">
        <v>4.5026454919075573E-2</v>
      </c>
      <c r="L438" s="165">
        <v>1.8990477527251748E-4</v>
      </c>
      <c r="M438" s="166">
        <f t="shared" si="6"/>
        <v>-1.7976944881237245E-4</v>
      </c>
      <c r="N438" s="166">
        <v>-3.4142094050448879E-5</v>
      </c>
      <c r="O438" s="166">
        <v>3.5093730888457325E-4</v>
      </c>
      <c r="P438" s="167">
        <v>7.3517621059506627E-4</v>
      </c>
    </row>
    <row r="439" spans="1:16" x14ac:dyDescent="0.25">
      <c r="A439" s="161">
        <v>42639</v>
      </c>
      <c r="B439" s="162">
        <v>10</v>
      </c>
      <c r="C439" s="134">
        <v>4.2244543122380775E-2</v>
      </c>
      <c r="D439" s="163">
        <v>20</v>
      </c>
      <c r="E439" s="134">
        <f>LN(1+'[2]Tasas de interés simple 5 '!G439)</f>
        <v>3.0518588378771232E-2</v>
      </c>
      <c r="F439" s="164">
        <v>28</v>
      </c>
      <c r="G439" s="134">
        <v>4.405999164953138E-2</v>
      </c>
      <c r="H439" s="164">
        <v>56</v>
      </c>
      <c r="I439" s="134">
        <v>4.4778639106370956E-2</v>
      </c>
      <c r="J439" s="164">
        <v>84</v>
      </c>
      <c r="K439" s="114">
        <v>4.5496770479903283E-2</v>
      </c>
      <c r="L439" s="165">
        <v>3.496417879238628E-4</v>
      </c>
      <c r="M439" s="166">
        <f t="shared" si="6"/>
        <v>-6.9369932865405784E-4</v>
      </c>
      <c r="N439" s="166">
        <v>1.6032513117748906E-3</v>
      </c>
      <c r="O439" s="166">
        <v>1.0362160490533581E-3</v>
      </c>
      <c r="P439" s="167">
        <v>4.7031556082770959E-4</v>
      </c>
    </row>
    <row r="440" spans="1:16" x14ac:dyDescent="0.25">
      <c r="A440" s="161">
        <v>42640</v>
      </c>
      <c r="B440" s="162">
        <v>10</v>
      </c>
      <c r="C440" s="134">
        <v>4.1877165921966775E-2</v>
      </c>
      <c r="D440" s="163">
        <v>20</v>
      </c>
      <c r="E440" s="134">
        <f>LN(1+'[2]Tasas de interés simple 5 '!G440)</f>
        <v>3.0216055956540783E-2</v>
      </c>
      <c r="F440" s="164">
        <v>28</v>
      </c>
      <c r="G440" s="134">
        <v>4.2508108687636596E-2</v>
      </c>
      <c r="H440" s="164">
        <v>56</v>
      </c>
      <c r="I440" s="134">
        <v>4.3974125787625197E-2</v>
      </c>
      <c r="J440" s="164">
        <v>84</v>
      </c>
      <c r="K440" s="114">
        <v>4.5437996827253725E-2</v>
      </c>
      <c r="L440" s="165">
        <v>-3.6737720041399996E-4</v>
      </c>
      <c r="M440" s="166">
        <f t="shared" si="6"/>
        <v>-3.0253242223044971E-4</v>
      </c>
      <c r="N440" s="166">
        <v>-1.5518829618947835E-3</v>
      </c>
      <c r="O440" s="166">
        <v>-8.0451331874575871E-4</v>
      </c>
      <c r="P440" s="167">
        <v>-5.8773652649557473E-5</v>
      </c>
    </row>
    <row r="441" spans="1:16" x14ac:dyDescent="0.25">
      <c r="A441" s="161">
        <v>42641</v>
      </c>
      <c r="B441" s="162">
        <v>10</v>
      </c>
      <c r="C441" s="134">
        <v>4.1746805607765593E-2</v>
      </c>
      <c r="D441" s="163">
        <v>20</v>
      </c>
      <c r="E441" s="134">
        <f>LN(1+'[2]Tasas de interés simple 5 '!G441)</f>
        <v>2.9862985746513599E-2</v>
      </c>
      <c r="F441" s="164">
        <v>28</v>
      </c>
      <c r="G441" s="134">
        <v>4.2302449648421413E-2</v>
      </c>
      <c r="H441" s="164">
        <v>56</v>
      </c>
      <c r="I441" s="134">
        <v>4.4114980096485998E-2</v>
      </c>
      <c r="J441" s="164">
        <v>84</v>
      </c>
      <c r="K441" s="114">
        <v>4.5924231220903215E-2</v>
      </c>
      <c r="L441" s="165">
        <v>-1.3036031420118194E-4</v>
      </c>
      <c r="M441" s="166">
        <f t="shared" si="6"/>
        <v>-3.5307021002718361E-4</v>
      </c>
      <c r="N441" s="166">
        <v>-2.0565903921518358E-4</v>
      </c>
      <c r="O441" s="166">
        <v>1.408543088608008E-4</v>
      </c>
      <c r="P441" s="167">
        <v>4.8623439364949006E-4</v>
      </c>
    </row>
    <row r="442" spans="1:16" x14ac:dyDescent="0.25">
      <c r="A442" s="161">
        <v>42642</v>
      </c>
      <c r="B442" s="162">
        <v>10</v>
      </c>
      <c r="C442" s="134">
        <v>4.3950851338645944E-2</v>
      </c>
      <c r="D442" s="163">
        <v>20</v>
      </c>
      <c r="E442" s="134">
        <f>LN(1+'[2]Tasas de interés simple 5 '!G442)</f>
        <v>3.1392057156237663E-2</v>
      </c>
      <c r="F442" s="164">
        <v>28</v>
      </c>
      <c r="G442" s="134">
        <v>4.4160729616156025E-2</v>
      </c>
      <c r="H442" s="164">
        <v>56</v>
      </c>
      <c r="I442" s="134">
        <v>4.5400582636841505E-2</v>
      </c>
      <c r="J442" s="164">
        <v>84</v>
      </c>
      <c r="K442" s="114">
        <v>4.6638900325403812E-2</v>
      </c>
      <c r="L442" s="165">
        <v>2.204045730880351E-3</v>
      </c>
      <c r="M442" s="166">
        <f t="shared" si="6"/>
        <v>1.5290714097240636E-3</v>
      </c>
      <c r="N442" s="166">
        <v>1.8582799677346121E-3</v>
      </c>
      <c r="O442" s="166">
        <v>1.2856025403555071E-3</v>
      </c>
      <c r="P442" s="167">
        <v>7.1466910450059679E-4</v>
      </c>
    </row>
    <row r="443" spans="1:16" x14ac:dyDescent="0.25">
      <c r="A443" s="161">
        <v>42643</v>
      </c>
      <c r="B443" s="162">
        <v>10</v>
      </c>
      <c r="C443" s="134">
        <v>4.6630500807405204E-2</v>
      </c>
      <c r="D443" s="163">
        <v>20</v>
      </c>
      <c r="E443" s="134">
        <f>LN(1+'[2]Tasas de interés simple 5 '!G443)</f>
        <v>3.121228770742529E-2</v>
      </c>
      <c r="F443" s="164">
        <v>28</v>
      </c>
      <c r="G443" s="134">
        <v>4.5813152381068964E-2</v>
      </c>
      <c r="H443" s="164">
        <v>56</v>
      </c>
      <c r="I443" s="134">
        <v>4.6419995936119784E-2</v>
      </c>
      <c r="J443" s="164">
        <v>84</v>
      </c>
      <c r="K443" s="114">
        <v>4.7026471455399357E-2</v>
      </c>
      <c r="L443" s="165">
        <v>2.6796494687592598E-3</v>
      </c>
      <c r="M443" s="166">
        <f t="shared" si="6"/>
        <v>-1.7976944881237245E-4</v>
      </c>
      <c r="N443" s="166">
        <v>1.6524227649129392E-3</v>
      </c>
      <c r="O443" s="166">
        <v>1.0194132992782795E-3</v>
      </c>
      <c r="P443" s="167">
        <v>3.8757112999554533E-4</v>
      </c>
    </row>
    <row r="444" spans="1:16" x14ac:dyDescent="0.25">
      <c r="A444" s="161">
        <v>42646</v>
      </c>
      <c r="B444" s="162">
        <v>10</v>
      </c>
      <c r="C444" s="134">
        <v>4.6186041393442991E-2</v>
      </c>
      <c r="D444" s="163">
        <v>20</v>
      </c>
      <c r="E444" s="134">
        <f>LN(1+'[2]Tasas de interés simple 5 '!G444)</f>
        <v>3.0518588378771232E-2</v>
      </c>
      <c r="F444" s="164">
        <v>28</v>
      </c>
      <c r="G444" s="134">
        <v>4.5929844396890213E-2</v>
      </c>
      <c r="H444" s="164">
        <v>56</v>
      </c>
      <c r="I444" s="134">
        <v>4.653609535409841E-2</v>
      </c>
      <c r="J444" s="164">
        <v>84</v>
      </c>
      <c r="K444" s="114">
        <v>4.7141978993758653E-2</v>
      </c>
      <c r="L444" s="165">
        <v>-4.4445941396221295E-4</v>
      </c>
      <c r="M444" s="166">
        <f t="shared" si="6"/>
        <v>-6.9369932865405784E-4</v>
      </c>
      <c r="N444" s="166">
        <v>1.1669201582124866E-4</v>
      </c>
      <c r="O444" s="166">
        <v>1.1609941797862539E-4</v>
      </c>
      <c r="P444" s="167">
        <v>1.1550753835929545E-4</v>
      </c>
    </row>
    <row r="445" spans="1:16" x14ac:dyDescent="0.25">
      <c r="A445" s="161">
        <v>42647</v>
      </c>
      <c r="B445" s="162">
        <v>10</v>
      </c>
      <c r="C445" s="134">
        <v>4.6063208277107033E-2</v>
      </c>
      <c r="D445" s="163">
        <v>20</v>
      </c>
      <c r="E445" s="134">
        <f>LN(1+'[2]Tasas de interés simple 5 '!G445)</f>
        <v>3.0216055956540783E-2</v>
      </c>
      <c r="F445" s="164">
        <v>28</v>
      </c>
      <c r="G445" s="134">
        <v>4.5421763686029036E-2</v>
      </c>
      <c r="H445" s="164">
        <v>56</v>
      </c>
      <c r="I445" s="134">
        <v>4.6152271661729583E-2</v>
      </c>
      <c r="J445" s="164">
        <v>84</v>
      </c>
      <c r="K445" s="114">
        <v>4.6882246385048773E-2</v>
      </c>
      <c r="L445" s="165">
        <v>-1.228331163359575E-4</v>
      </c>
      <c r="M445" s="166">
        <f t="shared" si="6"/>
        <v>-3.0253242223044971E-4</v>
      </c>
      <c r="N445" s="166">
        <v>-5.0808071086117651E-4</v>
      </c>
      <c r="O445" s="166">
        <v>-3.8382369236882735E-4</v>
      </c>
      <c r="P445" s="167">
        <v>-2.5973260870987974E-4</v>
      </c>
    </row>
    <row r="446" spans="1:16" x14ac:dyDescent="0.25">
      <c r="A446" s="161">
        <v>42648</v>
      </c>
      <c r="B446" s="162">
        <v>10</v>
      </c>
      <c r="C446" s="134">
        <v>4.5923629650301556E-2</v>
      </c>
      <c r="D446" s="163">
        <v>20</v>
      </c>
      <c r="E446" s="134">
        <f>LN(1+'[2]Tasas de interés simple 5 '!G446)</f>
        <v>2.9862985746513599E-2</v>
      </c>
      <c r="F446" s="164">
        <v>28</v>
      </c>
      <c r="G446" s="134">
        <v>4.5457898151396475E-2</v>
      </c>
      <c r="H446" s="164">
        <v>56</v>
      </c>
      <c r="I446" s="134">
        <v>4.6289492399786775E-2</v>
      </c>
      <c r="J446" s="164">
        <v>84</v>
      </c>
      <c r="K446" s="114">
        <v>4.7120395673753694E-2</v>
      </c>
      <c r="L446" s="165">
        <v>-1.3957862680547689E-4</v>
      </c>
      <c r="M446" s="166">
        <f t="shared" si="6"/>
        <v>-3.5307021002718361E-4</v>
      </c>
      <c r="N446" s="166">
        <v>3.6134465367439195E-5</v>
      </c>
      <c r="O446" s="166">
        <v>1.3722073805719215E-4</v>
      </c>
      <c r="P446" s="167">
        <v>2.3814928870492108E-4</v>
      </c>
    </row>
    <row r="447" spans="1:16" x14ac:dyDescent="0.25">
      <c r="A447" s="161">
        <v>42649</v>
      </c>
      <c r="B447" s="162">
        <v>10</v>
      </c>
      <c r="C447" s="134">
        <v>4.6283529947084033E-2</v>
      </c>
      <c r="D447" s="163">
        <v>20</v>
      </c>
      <c r="E447" s="134">
        <f>LN(1+'[2]Tasas de interés simple 5 '!G447)</f>
        <v>3.1392057156237663E-2</v>
      </c>
      <c r="F447" s="164">
        <v>28</v>
      </c>
      <c r="G447" s="134">
        <v>4.6748112028023495E-2</v>
      </c>
      <c r="H447" s="164">
        <v>56</v>
      </c>
      <c r="I447" s="134">
        <v>4.7003447777893427E-2</v>
      </c>
      <c r="J447" s="164">
        <v>84</v>
      </c>
      <c r="K447" s="114">
        <v>4.7258718348060544E-2</v>
      </c>
      <c r="L447" s="165">
        <v>3.5990029678247687E-4</v>
      </c>
      <c r="M447" s="166">
        <f t="shared" si="6"/>
        <v>1.5290714097240636E-3</v>
      </c>
      <c r="N447" s="166">
        <v>1.2902138766270194E-3</v>
      </c>
      <c r="O447" s="166">
        <v>7.1395537810665238E-4</v>
      </c>
      <c r="P447" s="167">
        <v>1.3832267430684969E-4</v>
      </c>
    </row>
    <row r="448" spans="1:16" x14ac:dyDescent="0.25">
      <c r="A448" s="161">
        <v>42650</v>
      </c>
      <c r="B448" s="162">
        <v>10</v>
      </c>
      <c r="C448" s="134">
        <v>4.6178176410326406E-2</v>
      </c>
      <c r="D448" s="163">
        <v>20</v>
      </c>
      <c r="E448" s="134">
        <f>LN(1+'[2]Tasas de interés simple 5 '!G448)</f>
        <v>3.121228770742529E-2</v>
      </c>
      <c r="F448" s="164">
        <v>28</v>
      </c>
      <c r="G448" s="134">
        <v>4.5953060703890804E-2</v>
      </c>
      <c r="H448" s="164">
        <v>56</v>
      </c>
      <c r="I448" s="134">
        <v>4.6670654894290543E-2</v>
      </c>
      <c r="J448" s="164">
        <v>84</v>
      </c>
      <c r="K448" s="114">
        <v>4.7387734512499925E-2</v>
      </c>
      <c r="L448" s="165">
        <v>-1.0535353675762693E-4</v>
      </c>
      <c r="M448" s="166">
        <f t="shared" si="6"/>
        <v>-1.7976944881237245E-4</v>
      </c>
      <c r="N448" s="166">
        <v>-7.9505132413269092E-4</v>
      </c>
      <c r="O448" s="166">
        <v>-3.3279288360288373E-4</v>
      </c>
      <c r="P448" s="167">
        <v>1.2901616443938141E-4</v>
      </c>
    </row>
    <row r="449" spans="1:16" x14ac:dyDescent="0.25">
      <c r="A449" s="161">
        <v>42653</v>
      </c>
      <c r="B449" s="162">
        <v>10</v>
      </c>
      <c r="C449" s="134">
        <v>4.6194500625057047E-2</v>
      </c>
      <c r="D449" s="163">
        <v>20</v>
      </c>
      <c r="E449" s="134">
        <f>LN(1+'[2]Tasas de interés simple 5 '!G449)</f>
        <v>3.0518588378771232E-2</v>
      </c>
      <c r="F449" s="164">
        <v>28</v>
      </c>
      <c r="G449" s="134">
        <v>4.5954230002322891E-2</v>
      </c>
      <c r="H449" s="164">
        <v>56</v>
      </c>
      <c r="I449" s="134">
        <v>4.6579789454463158E-2</v>
      </c>
      <c r="J449" s="164">
        <v>84</v>
      </c>
      <c r="K449" s="114">
        <v>4.720495782660631E-2</v>
      </c>
      <c r="L449" s="165">
        <v>1.6324214730641107E-5</v>
      </c>
      <c r="M449" s="166">
        <f t="shared" si="6"/>
        <v>-6.9369932865405784E-4</v>
      </c>
      <c r="N449" s="166">
        <v>1.1692984320868516E-6</v>
      </c>
      <c r="O449" s="166">
        <v>-9.0865439827385319E-5</v>
      </c>
      <c r="P449" s="167">
        <v>-1.8277668589361529E-4</v>
      </c>
    </row>
    <row r="450" spans="1:16" x14ac:dyDescent="0.25">
      <c r="A450" s="161">
        <v>42654</v>
      </c>
      <c r="B450" s="162">
        <v>10</v>
      </c>
      <c r="C450" s="134">
        <v>4.6206236059990871E-2</v>
      </c>
      <c r="D450" s="163">
        <v>20</v>
      </c>
      <c r="E450" s="134">
        <f>LN(1+'[2]Tasas de interés simple 5 '!G450)</f>
        <v>3.0216055956540783E-2</v>
      </c>
      <c r="F450" s="164">
        <v>28</v>
      </c>
      <c r="G450" s="134">
        <v>4.602616295215288E-2</v>
      </c>
      <c r="H450" s="164">
        <v>56</v>
      </c>
      <c r="I450" s="134">
        <v>4.663681381372009E-2</v>
      </c>
      <c r="J450" s="164">
        <v>84</v>
      </c>
      <c r="K450" s="114">
        <v>4.7247092008370156E-2</v>
      </c>
      <c r="L450" s="165">
        <v>1.1735434933823896E-5</v>
      </c>
      <c r="M450" s="166">
        <f t="shared" si="6"/>
        <v>-3.0253242223044971E-4</v>
      </c>
      <c r="N450" s="166">
        <v>7.1932949829989212E-5</v>
      </c>
      <c r="O450" s="166">
        <v>5.70243592569325E-5</v>
      </c>
      <c r="P450" s="167">
        <v>4.2134181763846257E-5</v>
      </c>
    </row>
    <row r="451" spans="1:16" x14ac:dyDescent="0.25">
      <c r="A451" s="161">
        <v>42655</v>
      </c>
      <c r="B451" s="162">
        <v>10</v>
      </c>
      <c r="C451" s="134">
        <v>4.6025992261802484E-2</v>
      </c>
      <c r="D451" s="163">
        <v>20</v>
      </c>
      <c r="E451" s="134">
        <f>LN(1+'[2]Tasas de interés simple 5 '!G451)</f>
        <v>2.9862985746513599E-2</v>
      </c>
      <c r="F451" s="164">
        <v>28</v>
      </c>
      <c r="G451" s="134">
        <v>4.5898566666385941E-2</v>
      </c>
      <c r="H451" s="164">
        <v>56</v>
      </c>
      <c r="I451" s="134">
        <v>4.6482652361136953E-2</v>
      </c>
      <c r="J451" s="164">
        <v>84</v>
      </c>
      <c r="K451" s="114">
        <v>4.7066397098927341E-2</v>
      </c>
      <c r="L451" s="165">
        <v>-1.8024379818838698E-4</v>
      </c>
      <c r="M451" s="166">
        <f t="shared" si="6"/>
        <v>-3.5307021002718361E-4</v>
      </c>
      <c r="N451" s="166">
        <v>-1.2759628576693854E-4</v>
      </c>
      <c r="O451" s="166">
        <v>-1.5416145258313751E-4</v>
      </c>
      <c r="P451" s="167">
        <v>-1.806949094428148E-4</v>
      </c>
    </row>
    <row r="452" spans="1:16" x14ac:dyDescent="0.25">
      <c r="A452" s="161">
        <v>42656</v>
      </c>
      <c r="B452" s="162">
        <v>10</v>
      </c>
      <c r="C452" s="134">
        <v>4.6344117893064855E-2</v>
      </c>
      <c r="D452" s="163">
        <v>20</v>
      </c>
      <c r="E452" s="134">
        <f>LN(1+'[2]Tasas de interés simple 5 '!G452)</f>
        <v>3.1392057156237663E-2</v>
      </c>
      <c r="F452" s="164">
        <v>28</v>
      </c>
      <c r="G452" s="134">
        <v>4.6788150047284434E-2</v>
      </c>
      <c r="H452" s="164">
        <v>56</v>
      </c>
      <c r="I452" s="134">
        <v>4.7084984191916313E-2</v>
      </c>
      <c r="J452" s="164">
        <v>84</v>
      </c>
      <c r="K452" s="114">
        <v>4.7381730252184354E-2</v>
      </c>
      <c r="L452" s="165">
        <v>3.181256312623712E-4</v>
      </c>
      <c r="M452" s="166">
        <f t="shared" si="6"/>
        <v>1.5290714097240636E-3</v>
      </c>
      <c r="N452" s="166">
        <v>8.8958338089849265E-4</v>
      </c>
      <c r="O452" s="166">
        <v>6.0233183077935959E-4</v>
      </c>
      <c r="P452" s="167">
        <v>3.1533315325701222E-4</v>
      </c>
    </row>
    <row r="453" spans="1:16" x14ac:dyDescent="0.25">
      <c r="A453" s="161">
        <v>42657</v>
      </c>
      <c r="B453" s="162">
        <v>10</v>
      </c>
      <c r="C453" s="134">
        <v>4.6402879508990504E-2</v>
      </c>
      <c r="D453" s="163">
        <v>20</v>
      </c>
      <c r="E453" s="134">
        <f>LN(1+'[2]Tasas de interés simple 5 '!G453)</f>
        <v>3.121228770742529E-2</v>
      </c>
      <c r="F453" s="164">
        <v>28</v>
      </c>
      <c r="G453" s="134">
        <v>4.6235407258983244E-2</v>
      </c>
      <c r="H453" s="164">
        <v>56</v>
      </c>
      <c r="I453" s="134">
        <v>4.6780353259264155E-2</v>
      </c>
      <c r="J453" s="164">
        <v>84</v>
      </c>
      <c r="K453" s="114">
        <v>4.7325002455136871E-2</v>
      </c>
      <c r="L453" s="165">
        <v>5.8761615925648214E-5</v>
      </c>
      <c r="M453" s="166">
        <f t="shared" ref="M453:M516" si="7">E453-E452</f>
        <v>-1.7976944881237245E-4</v>
      </c>
      <c r="N453" s="166">
        <v>-5.5274278830119011E-4</v>
      </c>
      <c r="O453" s="166">
        <v>-3.0463093265215707E-4</v>
      </c>
      <c r="P453" s="167">
        <v>-5.6727797047483042E-5</v>
      </c>
    </row>
    <row r="454" spans="1:16" x14ac:dyDescent="0.25">
      <c r="A454" s="161">
        <v>42660</v>
      </c>
      <c r="B454" s="162">
        <v>10</v>
      </c>
      <c r="C454" s="134">
        <v>4.6291500179398697E-2</v>
      </c>
      <c r="D454" s="163">
        <v>20</v>
      </c>
      <c r="E454" s="134">
        <f>LN(1+'[2]Tasas de interés simple 5 '!G454)</f>
        <v>3.0518588378771232E-2</v>
      </c>
      <c r="F454" s="164">
        <v>28</v>
      </c>
      <c r="G454" s="134">
        <v>4.6167804070226678E-2</v>
      </c>
      <c r="H454" s="164">
        <v>56</v>
      </c>
      <c r="I454" s="134">
        <v>4.655286554987393E-2</v>
      </c>
      <c r="J454" s="164">
        <v>84</v>
      </c>
      <c r="K454" s="114">
        <v>4.6937778814248231E-2</v>
      </c>
      <c r="L454" s="165">
        <v>-1.1137932959180696E-4</v>
      </c>
      <c r="M454" s="166">
        <f t="shared" si="7"/>
        <v>-6.9369932865405784E-4</v>
      </c>
      <c r="N454" s="166">
        <v>-6.7603188756565347E-5</v>
      </c>
      <c r="O454" s="166">
        <v>-2.2748770939022556E-4</v>
      </c>
      <c r="P454" s="167">
        <v>-3.8722364088863981E-4</v>
      </c>
    </row>
    <row r="455" spans="1:16" x14ac:dyDescent="0.25">
      <c r="A455" s="161">
        <v>42661</v>
      </c>
      <c r="B455" s="162">
        <v>10</v>
      </c>
      <c r="C455" s="134">
        <v>4.6099208698981223E-2</v>
      </c>
      <c r="D455" s="163">
        <v>20</v>
      </c>
      <c r="E455" s="134">
        <f>LN(1+'[2]Tasas de interés simple 5 '!G455)</f>
        <v>3.0216055956540783E-2</v>
      </c>
      <c r="F455" s="164">
        <v>28</v>
      </c>
      <c r="G455" s="134">
        <v>4.5765728656223845E-2</v>
      </c>
      <c r="H455" s="164">
        <v>56</v>
      </c>
      <c r="I455" s="134">
        <v>4.6383564962286836E-2</v>
      </c>
      <c r="J455" s="164">
        <v>84</v>
      </c>
      <c r="K455" s="114">
        <v>4.7001019782332523E-2</v>
      </c>
      <c r="L455" s="165">
        <v>-1.9229148041747385E-4</v>
      </c>
      <c r="M455" s="166">
        <f t="shared" si="7"/>
        <v>-3.0253242223044971E-4</v>
      </c>
      <c r="N455" s="166">
        <v>-4.0207541400283375E-4</v>
      </c>
      <c r="O455" s="166">
        <v>-1.6930058758709426E-4</v>
      </c>
      <c r="P455" s="167">
        <v>6.3240968084292415E-5</v>
      </c>
    </row>
    <row r="456" spans="1:16" x14ac:dyDescent="0.25">
      <c r="A456" s="161">
        <v>42662</v>
      </c>
      <c r="B456" s="162">
        <v>10</v>
      </c>
      <c r="C456" s="134">
        <v>4.6242925430765913E-2</v>
      </c>
      <c r="D456" s="163">
        <v>20</v>
      </c>
      <c r="E456" s="134">
        <f>LN(1+'[2]Tasas de interés simple 5 '!G456)</f>
        <v>2.9862985746513599E-2</v>
      </c>
      <c r="F456" s="164">
        <v>28</v>
      </c>
      <c r="G456" s="134">
        <v>4.5786867856817945E-2</v>
      </c>
      <c r="H456" s="164">
        <v>56</v>
      </c>
      <c r="I456" s="134">
        <v>4.6458566171155659E-2</v>
      </c>
      <c r="J456" s="164">
        <v>84</v>
      </c>
      <c r="K456" s="114">
        <v>4.7129813609703454E-2</v>
      </c>
      <c r="L456" s="165">
        <v>1.4371673178469047E-4</v>
      </c>
      <c r="M456" s="166">
        <f t="shared" si="7"/>
        <v>-3.5307021002718361E-4</v>
      </c>
      <c r="N456" s="166">
        <v>2.1139200594100238E-5</v>
      </c>
      <c r="O456" s="166">
        <v>7.5001208868823166E-5</v>
      </c>
      <c r="P456" s="167">
        <v>1.2879382737093076E-4</v>
      </c>
    </row>
    <row r="457" spans="1:16" x14ac:dyDescent="0.25">
      <c r="A457" s="161">
        <v>42663</v>
      </c>
      <c r="B457" s="162">
        <v>10</v>
      </c>
      <c r="C457" s="134">
        <v>4.612012023283827E-2</v>
      </c>
      <c r="D457" s="163">
        <v>20</v>
      </c>
      <c r="E457" s="134">
        <f>LN(1+'[2]Tasas de interés simple 5 '!G457)</f>
        <v>3.1392057156237663E-2</v>
      </c>
      <c r="F457" s="164">
        <v>28</v>
      </c>
      <c r="G457" s="134">
        <v>4.6607726288200944E-2</v>
      </c>
      <c r="H457" s="164">
        <v>56</v>
      </c>
      <c r="I457" s="134">
        <v>4.6816494483725497E-2</v>
      </c>
      <c r="J457" s="164">
        <v>84</v>
      </c>
      <c r="K457" s="114">
        <v>4.702521910418752E-2</v>
      </c>
      <c r="L457" s="165">
        <v>-1.2280519792764316E-4</v>
      </c>
      <c r="M457" s="166">
        <f t="shared" si="7"/>
        <v>1.5290714097240636E-3</v>
      </c>
      <c r="N457" s="166">
        <v>8.2085843138299946E-4</v>
      </c>
      <c r="O457" s="166">
        <v>3.5792831256983848E-4</v>
      </c>
      <c r="P457" s="167">
        <v>-1.0459450551593419E-4</v>
      </c>
    </row>
    <row r="458" spans="1:16" x14ac:dyDescent="0.25">
      <c r="A458" s="161">
        <v>42664</v>
      </c>
      <c r="B458" s="162">
        <v>10</v>
      </c>
      <c r="C458" s="134">
        <v>4.5987764923700859E-2</v>
      </c>
      <c r="D458" s="163">
        <v>20</v>
      </c>
      <c r="E458" s="134">
        <f>LN(1+'[2]Tasas de interés simple 5 '!G458)</f>
        <v>3.121228770742529E-2</v>
      </c>
      <c r="F458" s="164">
        <v>28</v>
      </c>
      <c r="G458" s="134">
        <v>4.5405015010240829E-2</v>
      </c>
      <c r="H458" s="164">
        <v>56</v>
      </c>
      <c r="I458" s="134">
        <v>4.6186089130067179E-2</v>
      </c>
      <c r="J458" s="164">
        <v>84</v>
      </c>
      <c r="K458" s="114">
        <v>4.6966553649225209E-2</v>
      </c>
      <c r="L458" s="165">
        <v>-1.3235530913741078E-4</v>
      </c>
      <c r="M458" s="166">
        <f t="shared" si="7"/>
        <v>-1.7976944881237245E-4</v>
      </c>
      <c r="N458" s="166">
        <v>-1.2027112779601154E-3</v>
      </c>
      <c r="O458" s="166">
        <v>-6.3040535365831846E-4</v>
      </c>
      <c r="P458" s="167">
        <v>-5.8665454962310293E-5</v>
      </c>
    </row>
    <row r="459" spans="1:16" x14ac:dyDescent="0.25">
      <c r="A459" s="161">
        <v>42667</v>
      </c>
      <c r="B459" s="162">
        <v>10</v>
      </c>
      <c r="C459" s="134">
        <v>4.6090760079172607E-2</v>
      </c>
      <c r="D459" s="163">
        <v>20</v>
      </c>
      <c r="E459" s="134">
        <f>LN(1+'[2]Tasas de interés simple 5 '!G459)</f>
        <v>3.0518588378771232E-2</v>
      </c>
      <c r="F459" s="164">
        <v>28</v>
      </c>
      <c r="G459" s="134">
        <v>4.5572316710093229E-2</v>
      </c>
      <c r="H459" s="164">
        <v>56</v>
      </c>
      <c r="I459" s="134">
        <v>4.6421288034210924E-2</v>
      </c>
      <c r="J459" s="164">
        <v>84</v>
      </c>
      <c r="K459" s="114">
        <v>4.7269539217355258E-2</v>
      </c>
      <c r="L459" s="165">
        <v>1.0299515547174815E-4</v>
      </c>
      <c r="M459" s="166">
        <f t="shared" si="7"/>
        <v>-6.9369932865405784E-4</v>
      </c>
      <c r="N459" s="166">
        <v>1.673016998523999E-4</v>
      </c>
      <c r="O459" s="166">
        <v>2.3519890414374495E-4</v>
      </c>
      <c r="P459" s="167">
        <v>3.0298556813004862E-4</v>
      </c>
    </row>
    <row r="460" spans="1:16" x14ac:dyDescent="0.25">
      <c r="A460" s="161">
        <v>42668</v>
      </c>
      <c r="B460" s="162">
        <v>10</v>
      </c>
      <c r="C460" s="134">
        <v>4.601554921888943E-2</v>
      </c>
      <c r="D460" s="163">
        <v>20</v>
      </c>
      <c r="E460" s="134">
        <f>LN(1+'[2]Tasas de interés simple 5 '!G460)</f>
        <v>3.0216055956540783E-2</v>
      </c>
      <c r="F460" s="164">
        <v>28</v>
      </c>
      <c r="G460" s="134">
        <v>4.5617628454507855E-2</v>
      </c>
      <c r="H460" s="164">
        <v>56</v>
      </c>
      <c r="I460" s="134">
        <v>4.6551597408910558E-2</v>
      </c>
      <c r="J460" s="164">
        <v>84</v>
      </c>
      <c r="K460" s="114">
        <v>4.7484694879181527E-2</v>
      </c>
      <c r="L460" s="165">
        <v>-7.5210860283177194E-5</v>
      </c>
      <c r="M460" s="166">
        <f t="shared" si="7"/>
        <v>-3.0253242223044971E-4</v>
      </c>
      <c r="N460" s="166">
        <v>4.5311744414626431E-5</v>
      </c>
      <c r="O460" s="166">
        <v>1.3030937469963449E-4</v>
      </c>
      <c r="P460" s="167">
        <v>2.15155661826269E-4</v>
      </c>
    </row>
    <row r="461" spans="1:16" x14ac:dyDescent="0.25">
      <c r="A461" s="161">
        <v>42669</v>
      </c>
      <c r="B461" s="162">
        <v>10</v>
      </c>
      <c r="C461" s="134">
        <v>4.604824391356703E-2</v>
      </c>
      <c r="D461" s="163">
        <v>20</v>
      </c>
      <c r="E461" s="134">
        <f>LN(1+'[2]Tasas de interés simple 5 '!G461)</f>
        <v>2.9862985746513599E-2</v>
      </c>
      <c r="F461" s="164">
        <v>28</v>
      </c>
      <c r="G461" s="134">
        <v>4.5768461015730073E-2</v>
      </c>
      <c r="H461" s="164">
        <v>56</v>
      </c>
      <c r="I461" s="134">
        <v>4.6691578947369174E-2</v>
      </c>
      <c r="J461" s="164">
        <v>84</v>
      </c>
      <c r="K461" s="114">
        <v>4.761384551813843E-2</v>
      </c>
      <c r="L461" s="165">
        <v>3.2694694677599945E-5</v>
      </c>
      <c r="M461" s="166">
        <f t="shared" si="7"/>
        <v>-3.5307021002718361E-4</v>
      </c>
      <c r="N461" s="166">
        <v>1.5083256122221805E-4</v>
      </c>
      <c r="O461" s="166">
        <v>1.3998153845861533E-4</v>
      </c>
      <c r="P461" s="167">
        <v>1.2915063895690276E-4</v>
      </c>
    </row>
    <row r="462" spans="1:16" x14ac:dyDescent="0.25">
      <c r="A462" s="161">
        <v>42670</v>
      </c>
      <c r="B462" s="162">
        <v>10</v>
      </c>
      <c r="C462" s="134">
        <v>4.6052926111018161E-2</v>
      </c>
      <c r="D462" s="163">
        <v>20</v>
      </c>
      <c r="E462" s="134">
        <f>LN(1+'[2]Tasas de interés simple 5 '!G462)</f>
        <v>3.1392057156237663E-2</v>
      </c>
      <c r="F462" s="164">
        <v>28</v>
      </c>
      <c r="G462" s="134">
        <v>4.6807235656000611E-2</v>
      </c>
      <c r="H462" s="164">
        <v>56</v>
      </c>
      <c r="I462" s="134">
        <v>4.7222775610942076E-2</v>
      </c>
      <c r="J462" s="164">
        <v>84</v>
      </c>
      <c r="K462" s="114">
        <v>4.7638142964150032E-2</v>
      </c>
      <c r="L462" s="165">
        <v>4.6821974511307429E-6</v>
      </c>
      <c r="M462" s="166">
        <f t="shared" si="7"/>
        <v>1.5290714097240636E-3</v>
      </c>
      <c r="N462" s="166">
        <v>1.0387746402705372E-3</v>
      </c>
      <c r="O462" s="166">
        <v>5.3119666357290263E-4</v>
      </c>
      <c r="P462" s="167">
        <v>2.4297446011602164E-5</v>
      </c>
    </row>
    <row r="463" spans="1:16" x14ac:dyDescent="0.25">
      <c r="A463" s="161">
        <v>42671</v>
      </c>
      <c r="B463" s="162">
        <v>10</v>
      </c>
      <c r="C463" s="134">
        <v>4.6257771356762872E-2</v>
      </c>
      <c r="D463" s="163">
        <v>20</v>
      </c>
      <c r="E463" s="134">
        <f>LN(1+'[2]Tasas de interés simple 5 '!G463)</f>
        <v>3.121228770742529E-2</v>
      </c>
      <c r="F463" s="164">
        <v>28</v>
      </c>
      <c r="G463" s="134">
        <v>4.582606611973665E-2</v>
      </c>
      <c r="H463" s="164">
        <v>56</v>
      </c>
      <c r="I463" s="134">
        <v>4.665070315551284E-2</v>
      </c>
      <c r="J463" s="164">
        <v>84</v>
      </c>
      <c r="K463" s="114">
        <v>4.7474660725322589E-2</v>
      </c>
      <c r="L463" s="165">
        <v>2.0484524574471141E-4</v>
      </c>
      <c r="M463" s="166">
        <f t="shared" si="7"/>
        <v>-1.7976944881237245E-4</v>
      </c>
      <c r="N463" s="166">
        <v>-9.8116953626396081E-4</v>
      </c>
      <c r="O463" s="166">
        <v>-5.7207245542923585E-4</v>
      </c>
      <c r="P463" s="167">
        <v>-1.6348223882744345E-4</v>
      </c>
    </row>
    <row r="464" spans="1:16" x14ac:dyDescent="0.25">
      <c r="A464" s="161">
        <v>42674</v>
      </c>
      <c r="B464" s="162">
        <v>10</v>
      </c>
      <c r="C464" s="134">
        <v>4.6715703403788535E-2</v>
      </c>
      <c r="D464" s="163">
        <v>20</v>
      </c>
      <c r="E464" s="134">
        <f>LN(1+'[2]Tasas de interés simple 5 '!G464)</f>
        <v>3.0518588378771232E-2</v>
      </c>
      <c r="F464" s="164">
        <v>28</v>
      </c>
      <c r="G464" s="134">
        <v>4.6252242514143192E-2</v>
      </c>
      <c r="H464" s="164">
        <v>56</v>
      </c>
      <c r="I464" s="134">
        <v>4.6915443806503566E-2</v>
      </c>
      <c r="J464" s="164">
        <v>84</v>
      </c>
      <c r="K464" s="114">
        <v>4.757820555440033E-2</v>
      </c>
      <c r="L464" s="165">
        <v>4.5793204702566231E-4</v>
      </c>
      <c r="M464" s="166">
        <f t="shared" si="7"/>
        <v>-6.9369932865405784E-4</v>
      </c>
      <c r="N464" s="166">
        <v>4.2617639440654248E-4</v>
      </c>
      <c r="O464" s="166">
        <v>2.6474065099072602E-4</v>
      </c>
      <c r="P464" s="167">
        <v>1.0354482907774104E-4</v>
      </c>
    </row>
    <row r="465" spans="1:16" x14ac:dyDescent="0.25">
      <c r="A465" s="161">
        <v>42675</v>
      </c>
      <c r="B465" s="162">
        <v>10</v>
      </c>
      <c r="C465" s="134">
        <v>4.6818033785055606E-2</v>
      </c>
      <c r="D465" s="163">
        <v>20</v>
      </c>
      <c r="E465" s="134">
        <f>LN(1+'[2]Tasas de interés simple 5 '!G465)</f>
        <v>3.0216055956540783E-2</v>
      </c>
      <c r="F465" s="164">
        <v>28</v>
      </c>
      <c r="G465" s="134">
        <v>4.6957078593809966E-2</v>
      </c>
      <c r="H465" s="164">
        <v>56</v>
      </c>
      <c r="I465" s="134">
        <v>4.7493934857929063E-2</v>
      </c>
      <c r="J465" s="164">
        <v>84</v>
      </c>
      <c r="K465" s="114">
        <v>4.8030503062039959E-2</v>
      </c>
      <c r="L465" s="165">
        <v>1.0233038126707117E-4</v>
      </c>
      <c r="M465" s="166">
        <f t="shared" si="7"/>
        <v>-3.0253242223044971E-4</v>
      </c>
      <c r="N465" s="166">
        <v>7.0483607966677353E-4</v>
      </c>
      <c r="O465" s="166">
        <v>5.7849105142549623E-4</v>
      </c>
      <c r="P465" s="167">
        <v>4.5229750763962906E-4</v>
      </c>
    </row>
    <row r="466" spans="1:16" x14ac:dyDescent="0.25">
      <c r="A466" s="161">
        <v>42677</v>
      </c>
      <c r="B466" s="162">
        <v>10</v>
      </c>
      <c r="C466" s="134">
        <v>4.6905064675813443E-2</v>
      </c>
      <c r="D466" s="163">
        <v>20</v>
      </c>
      <c r="E466" s="134">
        <f>LN(1+'[2]Tasas de interés simple 5 '!G466)</f>
        <v>3.1392057156237663E-2</v>
      </c>
      <c r="F466" s="164">
        <v>28</v>
      </c>
      <c r="G466" s="134">
        <v>4.7479671563264207E-2</v>
      </c>
      <c r="H466" s="164">
        <v>56</v>
      </c>
      <c r="I466" s="134">
        <v>4.819628838921499E-2</v>
      </c>
      <c r="J466" s="164">
        <v>84</v>
      </c>
      <c r="K466" s="114">
        <v>4.8912392043216457E-2</v>
      </c>
      <c r="L466" s="165">
        <v>8.7030890757837376E-5</v>
      </c>
      <c r="M466" s="166">
        <f t="shared" si="7"/>
        <v>1.17600119969688E-3</v>
      </c>
      <c r="N466" s="166">
        <v>5.2259296945424139E-4</v>
      </c>
      <c r="O466" s="166">
        <v>7.0235353128592776E-4</v>
      </c>
      <c r="P466" s="167">
        <v>8.818889811764985E-4</v>
      </c>
    </row>
    <row r="467" spans="1:16" x14ac:dyDescent="0.25">
      <c r="A467" s="161">
        <v>42678</v>
      </c>
      <c r="B467" s="162">
        <v>10</v>
      </c>
      <c r="C467" s="134">
        <v>4.6876394886500632E-2</v>
      </c>
      <c r="D467" s="163">
        <v>20</v>
      </c>
      <c r="E467" s="134">
        <f>LN(1+'[2]Tasas de interés simple 5 '!G467)</f>
        <v>3.121228770742529E-2</v>
      </c>
      <c r="F467" s="164">
        <v>28</v>
      </c>
      <c r="G467" s="134">
        <v>4.6716087926616197E-2</v>
      </c>
      <c r="H467" s="164">
        <v>56</v>
      </c>
      <c r="I467" s="134">
        <v>4.7654574809461225E-2</v>
      </c>
      <c r="J467" s="164">
        <v>84</v>
      </c>
      <c r="K467" s="114">
        <v>4.859218176041679E-2</v>
      </c>
      <c r="L467" s="165">
        <v>-2.8669789312811556E-5</v>
      </c>
      <c r="M467" s="166">
        <f t="shared" si="7"/>
        <v>-1.7976944881237245E-4</v>
      </c>
      <c r="N467" s="166">
        <v>-7.6358363664801032E-4</v>
      </c>
      <c r="O467" s="166">
        <v>-5.4171357975376505E-4</v>
      </c>
      <c r="P467" s="167">
        <v>-3.2021028279966696E-4</v>
      </c>
    </row>
    <row r="468" spans="1:16" x14ac:dyDescent="0.25">
      <c r="A468" s="161">
        <v>42681</v>
      </c>
      <c r="B468" s="162">
        <v>10</v>
      </c>
      <c r="C468" s="134">
        <v>4.661186088339201E-2</v>
      </c>
      <c r="D468" s="163">
        <v>20</v>
      </c>
      <c r="E468" s="134">
        <f>LN(1+'[2]Tasas de interés simple 5 '!G468)</f>
        <v>3.0518588378771232E-2</v>
      </c>
      <c r="F468" s="164">
        <v>28</v>
      </c>
      <c r="G468" s="134">
        <v>4.661612692514569E-2</v>
      </c>
      <c r="H468" s="164">
        <v>56</v>
      </c>
      <c r="I468" s="134">
        <v>4.7526159756641012E-2</v>
      </c>
      <c r="J468" s="164">
        <v>84</v>
      </c>
      <c r="K468" s="114">
        <v>4.8435365181292482E-2</v>
      </c>
      <c r="L468" s="165">
        <v>-2.645340031086213E-4</v>
      </c>
      <c r="M468" s="166">
        <f t="shared" si="7"/>
        <v>-6.9369932865405784E-4</v>
      </c>
      <c r="N468" s="166">
        <v>-9.9961001470506849E-5</v>
      </c>
      <c r="O468" s="166">
        <v>-1.2841505282021326E-4</v>
      </c>
      <c r="P468" s="167">
        <v>-1.5681657912430813E-4</v>
      </c>
    </row>
    <row r="469" spans="1:16" x14ac:dyDescent="0.25">
      <c r="A469" s="161">
        <v>42682</v>
      </c>
      <c r="B469" s="162">
        <v>10</v>
      </c>
      <c r="C469" s="134">
        <v>4.7409679270944693E-2</v>
      </c>
      <c r="D469" s="163">
        <v>20</v>
      </c>
      <c r="E469" s="134">
        <f>LN(1+'[2]Tasas de interés simple 5 '!G469)</f>
        <v>3.0216055956540783E-2</v>
      </c>
      <c r="F469" s="164">
        <v>28</v>
      </c>
      <c r="G469" s="134">
        <v>4.6818490783723271E-2</v>
      </c>
      <c r="H469" s="164">
        <v>56</v>
      </c>
      <c r="I469" s="134">
        <v>4.7740322575597759E-2</v>
      </c>
      <c r="J469" s="164">
        <v>84</v>
      </c>
      <c r="K469" s="114">
        <v>4.8661305376186612E-2</v>
      </c>
      <c r="L469" s="165">
        <v>7.9781838755268314E-4</v>
      </c>
      <c r="M469" s="166">
        <f t="shared" si="7"/>
        <v>-3.0253242223044971E-4</v>
      </c>
      <c r="N469" s="166">
        <v>2.023638585775811E-4</v>
      </c>
      <c r="O469" s="166">
        <v>2.1416281895674655E-4</v>
      </c>
      <c r="P469" s="167">
        <v>2.2594019489412948E-4</v>
      </c>
    </row>
    <row r="470" spans="1:16" x14ac:dyDescent="0.25">
      <c r="A470" s="161">
        <v>42683</v>
      </c>
      <c r="B470" s="162">
        <v>10</v>
      </c>
      <c r="C470" s="134">
        <v>4.7949606918513243E-2</v>
      </c>
      <c r="D470" s="163">
        <v>20</v>
      </c>
      <c r="E470" s="134">
        <f>LN(1+'[2]Tasas de interés simple 5 '!G470)</f>
        <v>2.9862985746513599E-2</v>
      </c>
      <c r="F470" s="164">
        <v>28</v>
      </c>
      <c r="G470" s="134">
        <v>4.8405790080418412E-2</v>
      </c>
      <c r="H470" s="164">
        <v>56</v>
      </c>
      <c r="I470" s="134">
        <v>5.0426678619477729E-2</v>
      </c>
      <c r="J470" s="164">
        <v>84</v>
      </c>
      <c r="K470" s="114">
        <v>5.244349140331224E-2</v>
      </c>
      <c r="L470" s="165">
        <v>5.3992764756854994E-4</v>
      </c>
      <c r="M470" s="166">
        <f t="shared" si="7"/>
        <v>-3.5307021002718361E-4</v>
      </c>
      <c r="N470" s="166">
        <v>1.587299296695141E-3</v>
      </c>
      <c r="O470" s="166">
        <v>2.68635604387997E-3</v>
      </c>
      <c r="P470" s="167">
        <v>3.782186027125628E-3</v>
      </c>
    </row>
    <row r="471" spans="1:16" x14ac:dyDescent="0.25">
      <c r="A471" s="161">
        <v>42684</v>
      </c>
      <c r="B471" s="162">
        <v>10</v>
      </c>
      <c r="C471" s="134">
        <v>4.833392042354108E-2</v>
      </c>
      <c r="D471" s="163">
        <v>20</v>
      </c>
      <c r="E471" s="134">
        <f>LN(1+'[2]Tasas de interés simple 5 '!G471)</f>
        <v>3.1392057156237663E-2</v>
      </c>
      <c r="F471" s="164">
        <v>28</v>
      </c>
      <c r="G471" s="134">
        <v>4.8758716055897641E-2</v>
      </c>
      <c r="H471" s="164">
        <v>56</v>
      </c>
      <c r="I471" s="134">
        <v>5.0699588734778755E-2</v>
      </c>
      <c r="J471" s="164">
        <v>84</v>
      </c>
      <c r="K471" s="114">
        <v>5.263670172280735E-2</v>
      </c>
      <c r="L471" s="165">
        <v>3.8431350502783623E-4</v>
      </c>
      <c r="M471" s="166">
        <f t="shared" si="7"/>
        <v>1.5290714097240636E-3</v>
      </c>
      <c r="N471" s="166">
        <v>3.529259754792291E-4</v>
      </c>
      <c r="O471" s="166">
        <v>2.7291011530102688E-4</v>
      </c>
      <c r="P471" s="167">
        <v>1.9321031949511014E-4</v>
      </c>
    </row>
    <row r="472" spans="1:16" x14ac:dyDescent="0.25">
      <c r="A472" s="161">
        <v>42685</v>
      </c>
      <c r="B472" s="162">
        <v>10</v>
      </c>
      <c r="C472" s="134">
        <v>4.84513793157961E-2</v>
      </c>
      <c r="D472" s="163">
        <v>20</v>
      </c>
      <c r="E472" s="134">
        <f>LN(1+'[2]Tasas de interés simple 5 '!G472)</f>
        <v>3.121228770742529E-2</v>
      </c>
      <c r="F472" s="164">
        <v>28</v>
      </c>
      <c r="G472" s="134">
        <v>5.2155387963789379E-2</v>
      </c>
      <c r="H472" s="164">
        <v>56</v>
      </c>
      <c r="I472" s="134">
        <v>5.3047372378582737E-2</v>
      </c>
      <c r="J472" s="164">
        <v>84</v>
      </c>
      <c r="K472" s="114">
        <v>5.3938561866190074E-2</v>
      </c>
      <c r="L472" s="165">
        <v>1.1745889225502071E-4</v>
      </c>
      <c r="M472" s="166">
        <f t="shared" si="7"/>
        <v>-1.7976944881237245E-4</v>
      </c>
      <c r="N472" s="166">
        <v>3.3966719078917379E-3</v>
      </c>
      <c r="O472" s="166">
        <v>2.3477836438039815E-3</v>
      </c>
      <c r="P472" s="167">
        <v>1.3018601433827243E-3</v>
      </c>
    </row>
    <row r="473" spans="1:16" x14ac:dyDescent="0.25">
      <c r="A473" s="161">
        <v>42688</v>
      </c>
      <c r="B473" s="162">
        <v>10</v>
      </c>
      <c r="C473" s="134">
        <v>4.6743217600951091E-2</v>
      </c>
      <c r="D473" s="163">
        <v>20</v>
      </c>
      <c r="E473" s="134">
        <f>LN(1+'[2]Tasas de interés simple 5 '!G473)</f>
        <v>3.0518588378771232E-2</v>
      </c>
      <c r="F473" s="164">
        <v>28</v>
      </c>
      <c r="G473" s="134">
        <v>4.7280396774897301E-2</v>
      </c>
      <c r="H473" s="164">
        <v>56</v>
      </c>
      <c r="I473" s="134">
        <v>5.0485034246006866E-2</v>
      </c>
      <c r="J473" s="164">
        <v>84</v>
      </c>
      <c r="K473" s="114">
        <v>5.3679434812630065E-2</v>
      </c>
      <c r="L473" s="165">
        <v>-1.7081617148450093E-3</v>
      </c>
      <c r="M473" s="166">
        <f t="shared" si="7"/>
        <v>-6.9369932865405784E-4</v>
      </c>
      <c r="N473" s="166">
        <v>-4.8749911888920777E-3</v>
      </c>
      <c r="O473" s="166">
        <v>-2.5623381325758712E-3</v>
      </c>
      <c r="P473" s="167">
        <v>-2.5912705356000848E-4</v>
      </c>
    </row>
    <row r="474" spans="1:16" x14ac:dyDescent="0.25">
      <c r="A474" s="161">
        <v>42689</v>
      </c>
      <c r="B474" s="162">
        <v>10</v>
      </c>
      <c r="C474" s="134">
        <v>4.9397526008229602E-2</v>
      </c>
      <c r="D474" s="163">
        <v>20</v>
      </c>
      <c r="E474" s="134">
        <f>LN(1+'[2]Tasas de interés simple 5 '!G474)</f>
        <v>3.0216055956540783E-2</v>
      </c>
      <c r="F474" s="164">
        <v>28</v>
      </c>
      <c r="G474" s="134">
        <v>5.3936050111324504E-2</v>
      </c>
      <c r="H474" s="164">
        <v>56</v>
      </c>
      <c r="I474" s="134">
        <v>5.5243783135546849E-2</v>
      </c>
      <c r="J474" s="164">
        <v>84</v>
      </c>
      <c r="K474" s="114">
        <v>5.6549808227383043E-2</v>
      </c>
      <c r="L474" s="165">
        <v>2.6543084072785106E-3</v>
      </c>
      <c r="M474" s="166">
        <f t="shared" si="7"/>
        <v>-3.0253242223044971E-4</v>
      </c>
      <c r="N474" s="166">
        <v>6.655653336427203E-3</v>
      </c>
      <c r="O474" s="166">
        <v>4.7587488895399835E-3</v>
      </c>
      <c r="P474" s="167">
        <v>2.8703734147529775E-3</v>
      </c>
    </row>
    <row r="475" spans="1:16" x14ac:dyDescent="0.25">
      <c r="A475" s="161">
        <v>42690</v>
      </c>
      <c r="B475" s="162">
        <v>10</v>
      </c>
      <c r="C475" s="134">
        <v>4.9819129840731009E-2</v>
      </c>
      <c r="D475" s="163">
        <v>20</v>
      </c>
      <c r="E475" s="134">
        <f>LN(1+'[2]Tasas de interés simple 5 '!G475)</f>
        <v>2.9862985746513599E-2</v>
      </c>
      <c r="F475" s="164">
        <v>28</v>
      </c>
      <c r="G475" s="134">
        <v>5.4395880789653121E-2</v>
      </c>
      <c r="H475" s="164">
        <v>56</v>
      </c>
      <c r="I475" s="134">
        <v>5.5780911912954902E-2</v>
      </c>
      <c r="J475" s="164">
        <v>84</v>
      </c>
      <c r="K475" s="114">
        <v>5.7164027377984469E-2</v>
      </c>
      <c r="L475" s="165">
        <v>4.2160383250140765E-4</v>
      </c>
      <c r="M475" s="166">
        <f t="shared" si="7"/>
        <v>-3.5307021002718361E-4</v>
      </c>
      <c r="N475" s="166">
        <v>4.5983067832861685E-4</v>
      </c>
      <c r="O475" s="166">
        <v>5.3712877740805243E-4</v>
      </c>
      <c r="P475" s="167">
        <v>6.1421915060142634E-4</v>
      </c>
    </row>
    <row r="476" spans="1:16" x14ac:dyDescent="0.25">
      <c r="A476" s="161">
        <v>42691</v>
      </c>
      <c r="B476" s="162">
        <v>10</v>
      </c>
      <c r="C476" s="134">
        <v>5.0548937255838658E-2</v>
      </c>
      <c r="D476" s="163">
        <v>20</v>
      </c>
      <c r="E476" s="134">
        <f>LN(1+'[2]Tasas de interés simple 5 '!G476)</f>
        <v>3.1392057156237663E-2</v>
      </c>
      <c r="F476" s="164">
        <v>28</v>
      </c>
      <c r="G476" s="134">
        <v>5.1609907810230587E-2</v>
      </c>
      <c r="H476" s="164">
        <v>56</v>
      </c>
      <c r="I476" s="134">
        <v>5.3051617824906326E-2</v>
      </c>
      <c r="J476" s="164">
        <v>84</v>
      </c>
      <c r="K476" s="114">
        <v>5.4491252303777216E-2</v>
      </c>
      <c r="L476" s="165">
        <v>7.2980741510764863E-4</v>
      </c>
      <c r="M476" s="166">
        <f t="shared" si="7"/>
        <v>1.5290714097240636E-3</v>
      </c>
      <c r="N476" s="166">
        <v>-2.7859729794225338E-3</v>
      </c>
      <c r="O476" s="166">
        <v>-2.7292940880485755E-3</v>
      </c>
      <c r="P476" s="167">
        <v>-2.6727750742072537E-3</v>
      </c>
    </row>
    <row r="477" spans="1:16" x14ac:dyDescent="0.25">
      <c r="A477" s="161">
        <v>42692</v>
      </c>
      <c r="B477" s="162">
        <v>10</v>
      </c>
      <c r="C477" s="134">
        <v>5.1584641691802706E-2</v>
      </c>
      <c r="D477" s="163">
        <v>20</v>
      </c>
      <c r="E477" s="134">
        <f>LN(1+'[2]Tasas de interés simple 5 '!G477)</f>
        <v>3.121228770742529E-2</v>
      </c>
      <c r="F477" s="164">
        <v>28</v>
      </c>
      <c r="G477" s="134">
        <v>5.1538378621797082E-2</v>
      </c>
      <c r="H477" s="164">
        <v>56</v>
      </c>
      <c r="I477" s="134">
        <v>5.3340429401490017E-2</v>
      </c>
      <c r="J477" s="164">
        <v>84</v>
      </c>
      <c r="K477" s="114">
        <v>5.5139238634726258E-2</v>
      </c>
      <c r="L477" s="165">
        <v>1.035704435964048E-3</v>
      </c>
      <c r="M477" s="166">
        <f t="shared" si="7"/>
        <v>-1.7976944881237245E-4</v>
      </c>
      <c r="N477" s="166">
        <v>-7.1529188433505642E-5</v>
      </c>
      <c r="O477" s="166">
        <v>2.8881157658369044E-4</v>
      </c>
      <c r="P477" s="167">
        <v>6.4798633094904218E-4</v>
      </c>
    </row>
    <row r="478" spans="1:16" x14ac:dyDescent="0.25">
      <c r="A478" s="161">
        <v>42696</v>
      </c>
      <c r="B478" s="162">
        <v>10</v>
      </c>
      <c r="C478" s="134">
        <v>5.2116360439375599E-2</v>
      </c>
      <c r="D478" s="163">
        <v>20</v>
      </c>
      <c r="E478" s="134">
        <f>LN(1+'[2]Tasas de interés simple 5 '!G478)</f>
        <v>3.0216055956540783E-2</v>
      </c>
      <c r="F478" s="164">
        <v>28</v>
      </c>
      <c r="G478" s="134">
        <v>5.3777815035428805E-2</v>
      </c>
      <c r="H478" s="164">
        <v>56</v>
      </c>
      <c r="I478" s="134">
        <v>5.5420380975691151E-2</v>
      </c>
      <c r="J478" s="164">
        <v>84</v>
      </c>
      <c r="K478" s="114">
        <v>5.7060253316894627E-2</v>
      </c>
      <c r="L478" s="165">
        <v>5.3171874757289295E-4</v>
      </c>
      <c r="M478" s="166">
        <f t="shared" si="7"/>
        <v>-9.9623175088450755E-4</v>
      </c>
      <c r="N478" s="166">
        <v>2.2394364136317235E-3</v>
      </c>
      <c r="O478" s="166">
        <v>2.0799515742011346E-3</v>
      </c>
      <c r="P478" s="167">
        <v>1.9210146821683691E-3</v>
      </c>
    </row>
    <row r="479" spans="1:16" x14ac:dyDescent="0.25">
      <c r="A479" s="161">
        <v>42697</v>
      </c>
      <c r="B479" s="162">
        <v>10</v>
      </c>
      <c r="C479" s="134">
        <v>5.1872623472616876E-2</v>
      </c>
      <c r="D479" s="163">
        <v>20</v>
      </c>
      <c r="E479" s="134">
        <f>LN(1+'[2]Tasas de interés simple 5 '!G479)</f>
        <v>2.9862985746513599E-2</v>
      </c>
      <c r="F479" s="164">
        <v>28</v>
      </c>
      <c r="G479" s="134">
        <v>5.3835402372275951E-2</v>
      </c>
      <c r="H479" s="164">
        <v>56</v>
      </c>
      <c r="I479" s="134">
        <v>5.5663922255511637E-2</v>
      </c>
      <c r="J479" s="164">
        <v>84</v>
      </c>
      <c r="K479" s="114">
        <v>5.7489104755327494E-2</v>
      </c>
      <c r="L479" s="165">
        <v>-2.4373696675872303E-4</v>
      </c>
      <c r="M479" s="166">
        <f t="shared" si="7"/>
        <v>-3.5307021002718361E-4</v>
      </c>
      <c r="N479" s="166">
        <v>5.7587336847145232E-5</v>
      </c>
      <c r="O479" s="166">
        <v>2.4354127982048612E-4</v>
      </c>
      <c r="P479" s="167">
        <v>4.2885143843286733E-4</v>
      </c>
    </row>
    <row r="480" spans="1:16" x14ac:dyDescent="0.25">
      <c r="A480" s="161">
        <v>42698</v>
      </c>
      <c r="B480" s="162">
        <v>10</v>
      </c>
      <c r="C480" s="134">
        <v>5.1706406211776017E-2</v>
      </c>
      <c r="D480" s="163">
        <v>20</v>
      </c>
      <c r="E480" s="134">
        <f>LN(1+'[2]Tasas de interés simple 5 '!G480)</f>
        <v>3.1392057156237663E-2</v>
      </c>
      <c r="F480" s="164">
        <v>28</v>
      </c>
      <c r="G480" s="134">
        <v>5.2819741174647099E-2</v>
      </c>
      <c r="H480" s="164">
        <v>56</v>
      </c>
      <c r="I480" s="134">
        <v>5.4824042177491976E-2</v>
      </c>
      <c r="J480" s="164">
        <v>84</v>
      </c>
      <c r="K480" s="114">
        <v>5.6824333992107366E-2</v>
      </c>
      <c r="L480" s="165">
        <v>-1.6621726084085908E-4</v>
      </c>
      <c r="M480" s="166">
        <f t="shared" si="7"/>
        <v>1.5290714097240636E-3</v>
      </c>
      <c r="N480" s="166">
        <v>-1.0156611976288518E-3</v>
      </c>
      <c r="O480" s="166">
        <v>-8.3988007801966136E-4</v>
      </c>
      <c r="P480" s="167">
        <v>-6.6477076322012801E-4</v>
      </c>
    </row>
    <row r="481" spans="1:16" x14ac:dyDescent="0.25">
      <c r="A481" s="161">
        <v>42699</v>
      </c>
      <c r="B481" s="162">
        <v>10</v>
      </c>
      <c r="C481" s="134">
        <v>5.1914822026148888E-2</v>
      </c>
      <c r="D481" s="163">
        <v>20</v>
      </c>
      <c r="E481" s="134">
        <f>LN(1+'[2]Tasas de interés simple 5 '!G481)</f>
        <v>3.121228770742529E-2</v>
      </c>
      <c r="F481" s="164">
        <v>28</v>
      </c>
      <c r="G481" s="134">
        <v>5.3387143453230118E-2</v>
      </c>
      <c r="H481" s="164">
        <v>56</v>
      </c>
      <c r="I481" s="134">
        <v>5.5169592082855837E-2</v>
      </c>
      <c r="J481" s="164">
        <v>84</v>
      </c>
      <c r="K481" s="114">
        <v>5.6948869241509985E-2</v>
      </c>
      <c r="L481" s="165">
        <v>2.0841581437287121E-4</v>
      </c>
      <c r="M481" s="166">
        <f t="shared" si="7"/>
        <v>-1.7976944881237245E-4</v>
      </c>
      <c r="N481" s="166">
        <v>5.6740227858301934E-4</v>
      </c>
      <c r="O481" s="166">
        <v>3.4554990536386082E-4</v>
      </c>
      <c r="P481" s="167">
        <v>1.2453524940261862E-4</v>
      </c>
    </row>
    <row r="482" spans="1:16" x14ac:dyDescent="0.25">
      <c r="A482" s="161">
        <v>42702</v>
      </c>
      <c r="B482" s="162">
        <v>10</v>
      </c>
      <c r="C482" s="134">
        <v>5.2055947015828448E-2</v>
      </c>
      <c r="D482" s="163">
        <v>20</v>
      </c>
      <c r="E482" s="134">
        <f>LN(1+'[2]Tasas de interés simple 5 '!G482)</f>
        <v>3.0518588378771232E-2</v>
      </c>
      <c r="F482" s="164">
        <v>28</v>
      </c>
      <c r="G482" s="134">
        <v>5.3701623921392765E-2</v>
      </c>
      <c r="H482" s="164">
        <v>56</v>
      </c>
      <c r="I482" s="134">
        <v>5.5564691081437516E-2</v>
      </c>
      <c r="J482" s="164">
        <v>84</v>
      </c>
      <c r="K482" s="114">
        <v>5.7424293675957416E-2</v>
      </c>
      <c r="L482" s="165">
        <v>1.4112498967955994E-4</v>
      </c>
      <c r="M482" s="166">
        <f t="shared" si="7"/>
        <v>-6.9369932865405784E-4</v>
      </c>
      <c r="N482" s="166">
        <v>3.1448046816264646E-4</v>
      </c>
      <c r="O482" s="166">
        <v>3.9509899858167913E-4</v>
      </c>
      <c r="P482" s="167">
        <v>4.7542443444743149E-4</v>
      </c>
    </row>
    <row r="483" spans="1:16" x14ac:dyDescent="0.25">
      <c r="A483" s="161">
        <v>42703</v>
      </c>
      <c r="B483" s="162">
        <v>10</v>
      </c>
      <c r="C483" s="134">
        <v>5.2160823429934777E-2</v>
      </c>
      <c r="D483" s="163">
        <v>20</v>
      </c>
      <c r="E483" s="134">
        <f>LN(1+'[2]Tasas de interés simple 5 '!G483)</f>
        <v>3.0216055956540783E-2</v>
      </c>
      <c r="F483" s="164">
        <v>28</v>
      </c>
      <c r="G483" s="134">
        <v>5.3749427922175498E-2</v>
      </c>
      <c r="H483" s="164">
        <v>56</v>
      </c>
      <c r="I483" s="134">
        <v>5.5391960558442109E-2</v>
      </c>
      <c r="J483" s="164">
        <v>84</v>
      </c>
      <c r="K483" s="114">
        <v>5.7031799704787833E-2</v>
      </c>
      <c r="L483" s="165">
        <v>1.0487641410632936E-4</v>
      </c>
      <c r="M483" s="166">
        <f t="shared" si="7"/>
        <v>-3.0253242223044971E-4</v>
      </c>
      <c r="N483" s="166">
        <v>4.7804000782733502E-5</v>
      </c>
      <c r="O483" s="166">
        <v>-1.7273052299540681E-4</v>
      </c>
      <c r="P483" s="167">
        <v>-3.9249397116958296E-4</v>
      </c>
    </row>
    <row r="484" spans="1:16" x14ac:dyDescent="0.25">
      <c r="A484" s="161">
        <v>42704</v>
      </c>
      <c r="B484" s="162">
        <v>10</v>
      </c>
      <c r="C484" s="134">
        <v>5.239701220974019E-2</v>
      </c>
      <c r="D484" s="163">
        <v>20</v>
      </c>
      <c r="E484" s="134">
        <f>LN(1+'[2]Tasas de interés simple 5 '!G484)</f>
        <v>2.9862985746513599E-2</v>
      </c>
      <c r="F484" s="164">
        <v>28</v>
      </c>
      <c r="G484" s="134">
        <v>5.3943865090786615E-2</v>
      </c>
      <c r="H484" s="164">
        <v>56</v>
      </c>
      <c r="I484" s="134">
        <v>5.5295757738786269E-2</v>
      </c>
      <c r="J484" s="164">
        <v>84</v>
      </c>
      <c r="K484" s="114">
        <v>5.6645825240179103E-2</v>
      </c>
      <c r="L484" s="165">
        <v>2.3618877980541297E-4</v>
      </c>
      <c r="M484" s="166">
        <f t="shared" si="7"/>
        <v>-3.5307021002718361E-4</v>
      </c>
      <c r="N484" s="166">
        <v>1.9443716861111682E-4</v>
      </c>
      <c r="O484" s="166">
        <v>-9.6202819655839822E-5</v>
      </c>
      <c r="P484" s="167">
        <v>-3.8597446460873069E-4</v>
      </c>
    </row>
    <row r="485" spans="1:16" x14ac:dyDescent="0.25">
      <c r="A485" s="161">
        <v>42705</v>
      </c>
      <c r="B485" s="162">
        <v>10</v>
      </c>
      <c r="C485" s="134">
        <v>5.2129389096270004E-2</v>
      </c>
      <c r="D485" s="163">
        <v>20</v>
      </c>
      <c r="E485" s="134">
        <f>LN(1+'[2]Tasas de interés simple 5 '!G485)</f>
        <v>3.1392057156237663E-2</v>
      </c>
      <c r="F485" s="164">
        <v>28</v>
      </c>
      <c r="G485" s="134">
        <v>5.3000366909802726E-2</v>
      </c>
      <c r="H485" s="164">
        <v>56</v>
      </c>
      <c r="I485" s="134">
        <v>5.4896763420815585E-2</v>
      </c>
      <c r="J485" s="164">
        <v>84</v>
      </c>
      <c r="K485" s="114">
        <v>5.6789570418168712E-2</v>
      </c>
      <c r="L485" s="165">
        <v>-2.6762311347018619E-4</v>
      </c>
      <c r="M485" s="166">
        <f t="shared" si="7"/>
        <v>1.5290714097240636E-3</v>
      </c>
      <c r="N485" s="166">
        <v>-9.4349818098388855E-4</v>
      </c>
      <c r="O485" s="166">
        <v>-3.9899431797068424E-4</v>
      </c>
      <c r="P485" s="167">
        <v>1.4374517798960984E-4</v>
      </c>
    </row>
    <row r="486" spans="1:16" x14ac:dyDescent="0.25">
      <c r="A486" s="161">
        <v>42706</v>
      </c>
      <c r="B486" s="162">
        <v>10</v>
      </c>
      <c r="C486" s="134">
        <v>5.2204395343609468E-2</v>
      </c>
      <c r="D486" s="163">
        <v>20</v>
      </c>
      <c r="E486" s="134">
        <f>LN(1+'[2]Tasas de interés simple 5 '!G486)</f>
        <v>3.121228770742529E-2</v>
      </c>
      <c r="F486" s="164">
        <v>28</v>
      </c>
      <c r="G486" s="134">
        <v>5.4028299460200421E-2</v>
      </c>
      <c r="H486" s="164">
        <v>56</v>
      </c>
      <c r="I486" s="134">
        <v>5.5390405475818368E-2</v>
      </c>
      <c r="J486" s="164">
        <v>84</v>
      </c>
      <c r="K486" s="114">
        <v>5.6750658682075232E-2</v>
      </c>
      <c r="L486" s="165">
        <v>7.5006247339463872E-5</v>
      </c>
      <c r="M486" s="166">
        <f t="shared" si="7"/>
        <v>-1.7976944881237245E-4</v>
      </c>
      <c r="N486" s="166">
        <v>1.0279325503976949E-3</v>
      </c>
      <c r="O486" s="166">
        <v>4.9364205500278258E-4</v>
      </c>
      <c r="P486" s="167">
        <v>-3.891173609348042E-5</v>
      </c>
    </row>
    <row r="487" spans="1:16" x14ac:dyDescent="0.25">
      <c r="A487" s="161">
        <v>42709</v>
      </c>
      <c r="B487" s="162">
        <v>10</v>
      </c>
      <c r="C487" s="134">
        <v>5.2362895269223213E-2</v>
      </c>
      <c r="D487" s="163">
        <v>20</v>
      </c>
      <c r="E487" s="134">
        <f>LN(1+'[2]Tasas de interés simple 5 '!G487)</f>
        <v>3.0518588378771232E-2</v>
      </c>
      <c r="F487" s="164">
        <v>28</v>
      </c>
      <c r="G487" s="134">
        <v>5.4241821816186961E-2</v>
      </c>
      <c r="H487" s="164">
        <v>56</v>
      </c>
      <c r="I487" s="134">
        <v>5.5436852370924598E-2</v>
      </c>
      <c r="J487" s="164">
        <v>84</v>
      </c>
      <c r="K487" s="114">
        <v>5.6630456532049886E-2</v>
      </c>
      <c r="L487" s="165">
        <v>1.5849992561374482E-4</v>
      </c>
      <c r="M487" s="166">
        <f t="shared" si="7"/>
        <v>-6.9369932865405784E-4</v>
      </c>
      <c r="N487" s="166">
        <v>2.1352235598653957E-4</v>
      </c>
      <c r="O487" s="166">
        <v>4.644689510623079E-5</v>
      </c>
      <c r="P487" s="167">
        <v>-1.2020215002534612E-4</v>
      </c>
    </row>
    <row r="488" spans="1:16" x14ac:dyDescent="0.25">
      <c r="A488" s="161">
        <v>42710</v>
      </c>
      <c r="B488" s="162">
        <v>10</v>
      </c>
      <c r="C488" s="134">
        <v>5.2182912242035473E-2</v>
      </c>
      <c r="D488" s="163">
        <v>20</v>
      </c>
      <c r="E488" s="134">
        <f>LN(1+'[2]Tasas de interés simple 5 '!G488)</f>
        <v>3.0216055956540783E-2</v>
      </c>
      <c r="F488" s="164">
        <v>28</v>
      </c>
      <c r="G488" s="134">
        <v>5.4144512418576325E-2</v>
      </c>
      <c r="H488" s="164">
        <v>56</v>
      </c>
      <c r="I488" s="134">
        <v>5.5398449979982139E-2</v>
      </c>
      <c r="J488" s="164">
        <v>84</v>
      </c>
      <c r="K488" s="114">
        <v>5.6650817150946095E-2</v>
      </c>
      <c r="L488" s="165">
        <v>-1.7998302718773979E-4</v>
      </c>
      <c r="M488" s="166">
        <f t="shared" si="7"/>
        <v>-3.0253242223044971E-4</v>
      </c>
      <c r="N488" s="166">
        <v>-9.7309397610635673E-5</v>
      </c>
      <c r="O488" s="166">
        <v>-3.8402390942458842E-5</v>
      </c>
      <c r="P488" s="167">
        <v>2.0360618896209104E-5</v>
      </c>
    </row>
    <row r="489" spans="1:16" x14ac:dyDescent="0.25">
      <c r="A489" s="161">
        <v>42711</v>
      </c>
      <c r="B489" s="162">
        <v>10</v>
      </c>
      <c r="C489" s="134">
        <v>5.2395760947901639E-2</v>
      </c>
      <c r="D489" s="163">
        <v>20</v>
      </c>
      <c r="E489" s="134">
        <f>LN(1+'[2]Tasas de interés simple 5 '!G489)</f>
        <v>2.9862985746513599E-2</v>
      </c>
      <c r="F489" s="164">
        <v>28</v>
      </c>
      <c r="G489" s="134">
        <v>5.4147850951946505E-2</v>
      </c>
      <c r="H489" s="164">
        <v>56</v>
      </c>
      <c r="I489" s="134">
        <v>5.5286319221689167E-2</v>
      </c>
      <c r="J489" s="164">
        <v>84</v>
      </c>
      <c r="K489" s="114">
        <v>5.6423492855193012E-2</v>
      </c>
      <c r="L489" s="165">
        <v>2.1284870586616572E-4</v>
      </c>
      <c r="M489" s="166">
        <f t="shared" si="7"/>
        <v>-3.5307021002718361E-4</v>
      </c>
      <c r="N489" s="166">
        <v>3.3385333701799191E-6</v>
      </c>
      <c r="O489" s="166">
        <v>-1.1213075829297203E-4</v>
      </c>
      <c r="P489" s="167">
        <v>-2.2732429575308272E-4</v>
      </c>
    </row>
    <row r="490" spans="1:16" x14ac:dyDescent="0.25">
      <c r="A490" s="161">
        <v>42712</v>
      </c>
      <c r="B490" s="162">
        <v>10</v>
      </c>
      <c r="C490" s="134">
        <v>5.2088676820395793E-2</v>
      </c>
      <c r="D490" s="163">
        <v>20</v>
      </c>
      <c r="E490" s="134">
        <f>LN(1+'[2]Tasas de interés simple 5 '!G490)</f>
        <v>3.1392057156237663E-2</v>
      </c>
      <c r="F490" s="164">
        <v>28</v>
      </c>
      <c r="G490" s="134">
        <v>5.2618310316102104E-2</v>
      </c>
      <c r="H490" s="164">
        <v>56</v>
      </c>
      <c r="I490" s="134">
        <v>5.4218056736140149E-2</v>
      </c>
      <c r="J490" s="164">
        <v>84</v>
      </c>
      <c r="K490" s="114">
        <v>5.5815248054540426E-2</v>
      </c>
      <c r="L490" s="165">
        <v>-3.0708412750584529E-4</v>
      </c>
      <c r="M490" s="166">
        <f t="shared" si="7"/>
        <v>1.5290714097240636E-3</v>
      </c>
      <c r="N490" s="166">
        <v>-1.5295406358444008E-3</v>
      </c>
      <c r="O490" s="166">
        <v>-1.068262485549018E-3</v>
      </c>
      <c r="P490" s="167">
        <v>-6.0824480065258674E-4</v>
      </c>
    </row>
    <row r="491" spans="1:16" x14ac:dyDescent="0.25">
      <c r="A491" s="161">
        <v>42713</v>
      </c>
      <c r="B491" s="162">
        <v>10</v>
      </c>
      <c r="C491" s="134">
        <v>5.228058533617904E-2</v>
      </c>
      <c r="D491" s="163">
        <v>20</v>
      </c>
      <c r="E491" s="134">
        <f>LN(1+'[2]Tasas de interés simple 5 '!G491)</f>
        <v>3.121228770742529E-2</v>
      </c>
      <c r="F491" s="164">
        <v>28</v>
      </c>
      <c r="G491" s="134">
        <v>5.4044959217966752E-2</v>
      </c>
      <c r="H491" s="164">
        <v>56</v>
      </c>
      <c r="I491" s="134">
        <v>5.4733015670212451E-2</v>
      </c>
      <c r="J491" s="164">
        <v>84</v>
      </c>
      <c r="K491" s="114">
        <v>5.5420599026274907E-2</v>
      </c>
      <c r="L491" s="165">
        <v>1.9190851578324702E-4</v>
      </c>
      <c r="M491" s="166">
        <f t="shared" si="7"/>
        <v>-1.7976944881237245E-4</v>
      </c>
      <c r="N491" s="166">
        <v>1.426648901864648E-3</v>
      </c>
      <c r="O491" s="166">
        <v>5.1495893407230153E-4</v>
      </c>
      <c r="P491" s="167">
        <v>-3.9464902826551879E-4</v>
      </c>
    </row>
    <row r="492" spans="1:16" x14ac:dyDescent="0.25">
      <c r="A492" s="161">
        <v>42717</v>
      </c>
      <c r="B492" s="162">
        <v>10</v>
      </c>
      <c r="C492" s="134">
        <v>5.2138961505749384E-2</v>
      </c>
      <c r="D492" s="163">
        <v>20</v>
      </c>
      <c r="E492" s="134">
        <f>LN(1+'[2]Tasas de interés simple 5 '!G492)</f>
        <v>3.0216055956540783E-2</v>
      </c>
      <c r="F492" s="164">
        <v>28</v>
      </c>
      <c r="G492" s="134">
        <v>5.3302381937935225E-2</v>
      </c>
      <c r="H492" s="164">
        <v>56</v>
      </c>
      <c r="I492" s="134">
        <v>5.4275233769514021E-2</v>
      </c>
      <c r="J492" s="164">
        <v>84</v>
      </c>
      <c r="K492" s="114">
        <v>5.5247140080183867E-2</v>
      </c>
      <c r="L492" s="165">
        <v>-1.4162383042965604E-4</v>
      </c>
      <c r="M492" s="166">
        <f t="shared" si="7"/>
        <v>-9.9623175088450755E-4</v>
      </c>
      <c r="N492" s="166">
        <v>-7.4257728003152695E-4</v>
      </c>
      <c r="O492" s="166">
        <v>-4.5778190069842989E-4</v>
      </c>
      <c r="P492" s="167">
        <v>-1.7345894609104018E-4</v>
      </c>
    </row>
    <row r="493" spans="1:16" x14ac:dyDescent="0.25">
      <c r="A493" s="161">
        <v>42718</v>
      </c>
      <c r="B493" s="162">
        <v>10</v>
      </c>
      <c r="C493" s="134">
        <v>5.3217188515830793E-2</v>
      </c>
      <c r="D493" s="163">
        <v>20</v>
      </c>
      <c r="E493" s="134">
        <f>LN(1+'[2]Tasas de interés simple 5 '!G493)</f>
        <v>2.9862985746513599E-2</v>
      </c>
      <c r="F493" s="164">
        <v>28</v>
      </c>
      <c r="G493" s="134">
        <v>5.313753420755768E-2</v>
      </c>
      <c r="H493" s="164">
        <v>56</v>
      </c>
      <c r="I493" s="134">
        <v>5.4189087227776961E-2</v>
      </c>
      <c r="J493" s="164">
        <v>84</v>
      </c>
      <c r="K493" s="114">
        <v>5.523953564568812E-2</v>
      </c>
      <c r="L493" s="165">
        <v>1.078227010081409E-3</v>
      </c>
      <c r="M493" s="166">
        <f t="shared" si="7"/>
        <v>-3.5307021002718361E-4</v>
      </c>
      <c r="N493" s="166">
        <v>-1.6484773037754585E-4</v>
      </c>
      <c r="O493" s="166">
        <v>-8.6146541737060212E-5</v>
      </c>
      <c r="P493" s="167">
        <v>-7.6044344957462706E-6</v>
      </c>
    </row>
    <row r="494" spans="1:16" x14ac:dyDescent="0.25">
      <c r="A494" s="161">
        <v>42719</v>
      </c>
      <c r="B494" s="162">
        <v>10</v>
      </c>
      <c r="C494" s="134">
        <v>5.612707830735273E-2</v>
      </c>
      <c r="D494" s="163">
        <v>20</v>
      </c>
      <c r="E494" s="134">
        <f>LN(1+'[2]Tasas de interés simple 5 '!G494)</f>
        <v>3.1392057156237663E-2</v>
      </c>
      <c r="F494" s="164">
        <v>28</v>
      </c>
      <c r="G494" s="134">
        <v>5.6605148427973713E-2</v>
      </c>
      <c r="H494" s="164">
        <v>56</v>
      </c>
      <c r="I494" s="134">
        <v>5.6348247750184981E-2</v>
      </c>
      <c r="J494" s="164">
        <v>84</v>
      </c>
      <c r="K494" s="114">
        <v>5.6091281057478355E-2</v>
      </c>
      <c r="L494" s="165">
        <v>2.9098897915219371E-3</v>
      </c>
      <c r="M494" s="166">
        <f t="shared" si="7"/>
        <v>1.5290714097240636E-3</v>
      </c>
      <c r="N494" s="166">
        <v>3.4676142204160335E-3</v>
      </c>
      <c r="O494" s="166">
        <v>2.1591605224080199E-3</v>
      </c>
      <c r="P494" s="167">
        <v>8.5174541179023483E-4</v>
      </c>
    </row>
    <row r="495" spans="1:16" x14ac:dyDescent="0.25">
      <c r="A495" s="161">
        <v>42720</v>
      </c>
      <c r="B495" s="162">
        <v>10</v>
      </c>
      <c r="C495" s="134">
        <v>5.6491497098699425E-2</v>
      </c>
      <c r="D495" s="163">
        <v>20</v>
      </c>
      <c r="E495" s="134">
        <f>LN(1+'[2]Tasas de interés simple 5 '!G495)</f>
        <v>3.121228770742529E-2</v>
      </c>
      <c r="F495" s="164">
        <v>28</v>
      </c>
      <c r="G495" s="134">
        <v>5.5816865989479658E-2</v>
      </c>
      <c r="H495" s="164">
        <v>56</v>
      </c>
      <c r="I495" s="134">
        <v>5.6046668690490888E-2</v>
      </c>
      <c r="J495" s="164">
        <v>84</v>
      </c>
      <c r="K495" s="114">
        <v>5.6276418594353422E-2</v>
      </c>
      <c r="L495" s="165">
        <v>3.644187913466948E-4</v>
      </c>
      <c r="M495" s="166">
        <f t="shared" si="7"/>
        <v>-1.7976944881237245E-4</v>
      </c>
      <c r="N495" s="166">
        <v>-7.8828243849405483E-4</v>
      </c>
      <c r="O495" s="166">
        <v>-3.0157905969409315E-4</v>
      </c>
      <c r="P495" s="167">
        <v>1.8513753687506712E-4</v>
      </c>
    </row>
    <row r="496" spans="1:16" x14ac:dyDescent="0.25">
      <c r="A496" s="161">
        <v>42723</v>
      </c>
      <c r="B496" s="162">
        <v>10</v>
      </c>
      <c r="C496" s="134">
        <v>5.6062939848618223E-2</v>
      </c>
      <c r="D496" s="163">
        <v>20</v>
      </c>
      <c r="E496" s="134">
        <f>LN(1+'[2]Tasas de interés simple 5 '!G496)</f>
        <v>3.0518588378771232E-2</v>
      </c>
      <c r="F496" s="164">
        <v>28</v>
      </c>
      <c r="G496" s="134">
        <v>5.5752328048433199E-2</v>
      </c>
      <c r="H496" s="164">
        <v>56</v>
      </c>
      <c r="I496" s="134">
        <v>5.6005519450808165E-2</v>
      </c>
      <c r="J496" s="164">
        <v>84</v>
      </c>
      <c r="K496" s="114">
        <v>5.6258646763523712E-2</v>
      </c>
      <c r="L496" s="165">
        <v>-4.2855725008120182E-4</v>
      </c>
      <c r="M496" s="166">
        <f t="shared" si="7"/>
        <v>-6.9369932865405784E-4</v>
      </c>
      <c r="N496" s="166">
        <v>-6.4537941046459435E-5</v>
      </c>
      <c r="O496" s="166">
        <v>-4.1149239682722327E-5</v>
      </c>
      <c r="P496" s="167">
        <v>-1.7771830829710344E-5</v>
      </c>
    </row>
    <row r="497" spans="1:16" x14ac:dyDescent="0.25">
      <c r="A497" s="161">
        <v>42724</v>
      </c>
      <c r="B497" s="162">
        <v>10</v>
      </c>
      <c r="C497" s="134">
        <v>5.589104293330182E-2</v>
      </c>
      <c r="D497" s="163">
        <v>20</v>
      </c>
      <c r="E497" s="134">
        <f>LN(1+'[2]Tasas de interés simple 5 '!G497)</f>
        <v>3.0216055956540783E-2</v>
      </c>
      <c r="F497" s="164">
        <v>28</v>
      </c>
      <c r="G497" s="134">
        <v>5.5389674563623127E-2</v>
      </c>
      <c r="H497" s="164">
        <v>56</v>
      </c>
      <c r="I497" s="134">
        <v>5.5776700030377172E-2</v>
      </c>
      <c r="J497" s="164">
        <v>84</v>
      </c>
      <c r="K497" s="114">
        <v>5.616357576636706E-2</v>
      </c>
      <c r="L497" s="165">
        <v>-1.7189691531640378E-4</v>
      </c>
      <c r="M497" s="166">
        <f t="shared" si="7"/>
        <v>-3.0253242223044971E-4</v>
      </c>
      <c r="N497" s="166">
        <v>-3.6265348481007154E-4</v>
      </c>
      <c r="O497" s="166">
        <v>-2.2881942043099374E-4</v>
      </c>
      <c r="P497" s="167">
        <v>-9.5070997156651571E-5</v>
      </c>
    </row>
    <row r="498" spans="1:16" x14ac:dyDescent="0.25">
      <c r="A498" s="161">
        <v>42725</v>
      </c>
      <c r="B498" s="162">
        <v>10</v>
      </c>
      <c r="C498" s="134">
        <v>5.5543050795684397E-2</v>
      </c>
      <c r="D498" s="163">
        <v>20</v>
      </c>
      <c r="E498" s="134">
        <f>LN(1+'[2]Tasas de interés simple 5 '!G498)</f>
        <v>2.9862985746513599E-2</v>
      </c>
      <c r="F498" s="164">
        <v>28</v>
      </c>
      <c r="G498" s="134">
        <v>5.5199797107671415E-2</v>
      </c>
      <c r="H498" s="164">
        <v>56</v>
      </c>
      <c r="I498" s="134">
        <v>5.5867146297569371E-2</v>
      </c>
      <c r="J498" s="164">
        <v>84</v>
      </c>
      <c r="K498" s="114">
        <v>5.653405042951884E-2</v>
      </c>
      <c r="L498" s="165">
        <v>-3.4799213761742276E-4</v>
      </c>
      <c r="M498" s="166">
        <f t="shared" si="7"/>
        <v>-3.5307021002718361E-4</v>
      </c>
      <c r="N498" s="166">
        <v>-1.898774559517119E-4</v>
      </c>
      <c r="O498" s="166">
        <v>9.0446267192199892E-5</v>
      </c>
      <c r="P498" s="167">
        <v>3.7047466315177913E-4</v>
      </c>
    </row>
    <row r="499" spans="1:16" x14ac:dyDescent="0.25">
      <c r="A499" s="161">
        <v>42726</v>
      </c>
      <c r="B499" s="162">
        <v>10</v>
      </c>
      <c r="C499" s="134">
        <v>5.5708601888842892E-2</v>
      </c>
      <c r="D499" s="163">
        <v>20</v>
      </c>
      <c r="E499" s="134">
        <f>LN(1+'[2]Tasas de interés simple 5 '!G499)</f>
        <v>3.1392057156237663E-2</v>
      </c>
      <c r="F499" s="164">
        <v>28</v>
      </c>
      <c r="G499" s="134">
        <v>5.6281782266301032E-2</v>
      </c>
      <c r="H499" s="164">
        <v>56</v>
      </c>
      <c r="I499" s="134">
        <v>5.6473642462227233E-2</v>
      </c>
      <c r="J499" s="164">
        <v>84</v>
      </c>
      <c r="K499" s="114">
        <v>5.6665465854879617E-2</v>
      </c>
      <c r="L499" s="165">
        <v>1.655510931584947E-4</v>
      </c>
      <c r="M499" s="166">
        <f t="shared" si="7"/>
        <v>1.5290714097240636E-3</v>
      </c>
      <c r="N499" s="166">
        <v>1.081985158629617E-3</v>
      </c>
      <c r="O499" s="166">
        <v>6.0649616465786177E-4</v>
      </c>
      <c r="P499" s="167">
        <v>1.3141542536077716E-4</v>
      </c>
    </row>
    <row r="500" spans="1:16" x14ac:dyDescent="0.25">
      <c r="A500" s="161">
        <v>42727</v>
      </c>
      <c r="B500" s="162">
        <v>10</v>
      </c>
      <c r="C500" s="134">
        <v>5.5733816505936638E-2</v>
      </c>
      <c r="D500" s="163">
        <v>20</v>
      </c>
      <c r="E500" s="134">
        <f>LN(1+'[2]Tasas de interés simple 5 '!G500)</f>
        <v>3.121228770742529E-2</v>
      </c>
      <c r="F500" s="164">
        <v>28</v>
      </c>
      <c r="G500" s="134">
        <v>5.5426725447349827E-2</v>
      </c>
      <c r="H500" s="164">
        <v>56</v>
      </c>
      <c r="I500" s="134">
        <v>5.6023205281204344E-2</v>
      </c>
      <c r="J500" s="164">
        <v>84</v>
      </c>
      <c r="K500" s="114">
        <v>5.6619329538950103E-2</v>
      </c>
      <c r="L500" s="165">
        <v>2.5214617093746727E-5</v>
      </c>
      <c r="M500" s="166">
        <f t="shared" si="7"/>
        <v>-1.7976944881237245E-4</v>
      </c>
      <c r="N500" s="166">
        <v>-8.5505681895120533E-4</v>
      </c>
      <c r="O500" s="166">
        <v>-4.504371810228891E-4</v>
      </c>
      <c r="P500" s="167">
        <v>-4.6136315929513894E-5</v>
      </c>
    </row>
    <row r="501" spans="1:16" x14ac:dyDescent="0.25">
      <c r="A501" s="161">
        <v>42730</v>
      </c>
      <c r="B501" s="162">
        <v>10</v>
      </c>
      <c r="C501" s="134">
        <v>5.5686033535811252E-2</v>
      </c>
      <c r="D501" s="163">
        <v>20</v>
      </c>
      <c r="E501" s="134">
        <f>LN(1+'[2]Tasas de interés simple 5 '!G501)</f>
        <v>3.0518588378771232E-2</v>
      </c>
      <c r="F501" s="164">
        <v>28</v>
      </c>
      <c r="G501" s="134">
        <v>5.5013839401713158E-2</v>
      </c>
      <c r="H501" s="164">
        <v>56</v>
      </c>
      <c r="I501" s="134">
        <v>5.5813238200447333E-2</v>
      </c>
      <c r="J501" s="164">
        <v>84</v>
      </c>
      <c r="K501" s="114">
        <v>5.6611998471146653E-2</v>
      </c>
      <c r="L501" s="165">
        <v>-4.778297012538596E-5</v>
      </c>
      <c r="M501" s="166">
        <f t="shared" si="7"/>
        <v>-6.9369932865405784E-4</v>
      </c>
      <c r="N501" s="166">
        <v>-4.1288604563666925E-4</v>
      </c>
      <c r="O501" s="166">
        <v>-2.0996708075701059E-4</v>
      </c>
      <c r="P501" s="167">
        <v>-7.3310678034496646E-6</v>
      </c>
    </row>
    <row r="502" spans="1:16" x14ac:dyDescent="0.25">
      <c r="A502" s="161">
        <v>42731</v>
      </c>
      <c r="B502" s="162">
        <v>10</v>
      </c>
      <c r="C502" s="134">
        <v>5.592374485382931E-2</v>
      </c>
      <c r="D502" s="163">
        <v>20</v>
      </c>
      <c r="E502" s="134">
        <f>LN(1+'[2]Tasas de interés simple 5 '!G502)</f>
        <v>3.0216055956540783E-2</v>
      </c>
      <c r="F502" s="164">
        <v>28</v>
      </c>
      <c r="G502" s="134">
        <v>5.546405036290928E-2</v>
      </c>
      <c r="H502" s="164">
        <v>56</v>
      </c>
      <c r="I502" s="134">
        <v>5.6584377790025363E-2</v>
      </c>
      <c r="J502" s="164">
        <v>84</v>
      </c>
      <c r="K502" s="114">
        <v>5.7703451488053593E-2</v>
      </c>
      <c r="L502" s="165">
        <v>2.3771131801805789E-4</v>
      </c>
      <c r="M502" s="166">
        <f t="shared" si="7"/>
        <v>-3.0253242223044971E-4</v>
      </c>
      <c r="N502" s="166">
        <v>4.5021096119612219E-4</v>
      </c>
      <c r="O502" s="166">
        <v>7.7113958957802931E-4</v>
      </c>
      <c r="P502" s="167">
        <v>1.0914530169069403E-3</v>
      </c>
    </row>
    <row r="503" spans="1:16" x14ac:dyDescent="0.25">
      <c r="A503" s="161">
        <v>42732</v>
      </c>
      <c r="B503" s="162">
        <v>10</v>
      </c>
      <c r="C503" s="134">
        <v>5.6137326596647261E-2</v>
      </c>
      <c r="D503" s="163">
        <v>20</v>
      </c>
      <c r="E503" s="134">
        <f>LN(1+'[2]Tasas de interés simple 5 '!G503)</f>
        <v>2.9862985746513599E-2</v>
      </c>
      <c r="F503" s="164">
        <v>28</v>
      </c>
      <c r="G503" s="134">
        <v>5.6340989336906955E-2</v>
      </c>
      <c r="H503" s="164">
        <v>56</v>
      </c>
      <c r="I503" s="134">
        <v>5.7038588998099729E-2</v>
      </c>
      <c r="J503" s="164">
        <v>84</v>
      </c>
      <c r="K503" s="114">
        <v>5.7735702353232235E-2</v>
      </c>
      <c r="L503" s="165">
        <v>2.1358174281795039E-4</v>
      </c>
      <c r="M503" s="166">
        <f t="shared" si="7"/>
        <v>-3.5307021002718361E-4</v>
      </c>
      <c r="N503" s="166">
        <v>8.769389739976749E-4</v>
      </c>
      <c r="O503" s="166">
        <v>4.5421120807436627E-4</v>
      </c>
      <c r="P503" s="167">
        <v>3.2250865178641563E-5</v>
      </c>
    </row>
    <row r="504" spans="1:16" x14ac:dyDescent="0.25">
      <c r="A504" s="161">
        <v>42733</v>
      </c>
      <c r="B504" s="162">
        <v>10</v>
      </c>
      <c r="C504" s="134">
        <v>5.6117885641159604E-2</v>
      </c>
      <c r="D504" s="163">
        <v>20</v>
      </c>
      <c r="E504" s="134">
        <f>LN(1+'[2]Tasas de interés simple 5 '!G504)</f>
        <v>3.1392057156237663E-2</v>
      </c>
      <c r="F504" s="164">
        <v>28</v>
      </c>
      <c r="G504" s="134">
        <v>5.6694022415829895E-2</v>
      </c>
      <c r="H504" s="164">
        <v>56</v>
      </c>
      <c r="I504" s="134">
        <v>5.7313050494195994E-2</v>
      </c>
      <c r="J504" s="164">
        <v>84</v>
      </c>
      <c r="K504" s="114">
        <v>5.7931695613850261E-2</v>
      </c>
      <c r="L504" s="165">
        <v>-1.9440955487656786E-5</v>
      </c>
      <c r="M504" s="166">
        <f t="shared" si="7"/>
        <v>1.5290714097240636E-3</v>
      </c>
      <c r="N504" s="166">
        <v>3.5303307892294022E-4</v>
      </c>
      <c r="O504" s="166">
        <v>2.7446149609626491E-4</v>
      </c>
      <c r="P504" s="167">
        <v>1.9599326061802563E-4</v>
      </c>
    </row>
    <row r="505" spans="1:16" x14ac:dyDescent="0.25">
      <c r="A505" s="161">
        <v>42734</v>
      </c>
      <c r="B505" s="162">
        <v>10</v>
      </c>
      <c r="C505" s="134">
        <v>5.6212408547924281E-2</v>
      </c>
      <c r="D505" s="163">
        <v>20</v>
      </c>
      <c r="E505" s="134">
        <f>LN(1+'[2]Tasas de interés simple 5 '!G505)</f>
        <v>3.121228770742529E-2</v>
      </c>
      <c r="F505" s="164">
        <v>28</v>
      </c>
      <c r="G505" s="134">
        <v>5.592596566643835E-2</v>
      </c>
      <c r="H505" s="164">
        <v>56</v>
      </c>
      <c r="I505" s="134">
        <v>5.6788694999714881E-2</v>
      </c>
      <c r="J505" s="164">
        <v>84</v>
      </c>
      <c r="K505" s="114">
        <v>5.7650680672620441E-2</v>
      </c>
      <c r="L505" s="165">
        <v>9.4522906764676895E-5</v>
      </c>
      <c r="M505" s="166">
        <f t="shared" si="7"/>
        <v>-1.7976944881237245E-4</v>
      </c>
      <c r="N505" s="166">
        <v>-7.6805674939154495E-4</v>
      </c>
      <c r="O505" s="166">
        <v>-5.2435549448111296E-4</v>
      </c>
      <c r="P505" s="167">
        <v>-2.8101494122981935E-4</v>
      </c>
    </row>
    <row r="506" spans="1:16" x14ac:dyDescent="0.25">
      <c r="A506" s="161">
        <v>42737</v>
      </c>
      <c r="B506" s="162">
        <v>10</v>
      </c>
      <c r="C506" s="134">
        <v>5.7348400912034796E-2</v>
      </c>
      <c r="D506" s="163">
        <v>20</v>
      </c>
      <c r="E506" s="134">
        <f>LN(1+'[2]Tasas de interés simple 5 '!G506)</f>
        <v>3.0518588378771232E-2</v>
      </c>
      <c r="F506" s="164">
        <v>28</v>
      </c>
      <c r="G506" s="134">
        <v>5.9640402056798762E-2</v>
      </c>
      <c r="H506" s="164">
        <v>56</v>
      </c>
      <c r="I506" s="134">
        <v>5.8998799819390026E-2</v>
      </c>
      <c r="J506" s="164">
        <v>84</v>
      </c>
      <c r="K506" s="114">
        <v>5.8356785664248963E-2</v>
      </c>
      <c r="L506" s="165">
        <v>1.1359923641105149E-3</v>
      </c>
      <c r="M506" s="166">
        <f t="shared" si="7"/>
        <v>-6.9369932865405784E-4</v>
      </c>
      <c r="N506" s="166">
        <v>3.7144363903604122E-3</v>
      </c>
      <c r="O506" s="166">
        <v>2.2101048196751447E-3</v>
      </c>
      <c r="P506" s="167">
        <v>7.0610499162852142E-4</v>
      </c>
    </row>
    <row r="507" spans="1:16" x14ac:dyDescent="0.25">
      <c r="A507" s="161">
        <v>42738</v>
      </c>
      <c r="B507" s="162">
        <v>10</v>
      </c>
      <c r="C507" s="134">
        <v>5.6084849846997777E-2</v>
      </c>
      <c r="D507" s="163">
        <v>20</v>
      </c>
      <c r="E507" s="134">
        <f>LN(1+'[2]Tasas de interés simple 5 '!G507)</f>
        <v>3.0216055956540783E-2</v>
      </c>
      <c r="F507" s="164">
        <v>28</v>
      </c>
      <c r="G507" s="134">
        <v>5.6242653751355488E-2</v>
      </c>
      <c r="H507" s="164">
        <v>56</v>
      </c>
      <c r="I507" s="134">
        <v>5.722196449252074E-2</v>
      </c>
      <c r="J507" s="164">
        <v>84</v>
      </c>
      <c r="K507" s="114">
        <v>5.820031712237065E-2</v>
      </c>
      <c r="L507" s="165">
        <v>-1.2635510650370191E-3</v>
      </c>
      <c r="M507" s="166">
        <f t="shared" si="7"/>
        <v>-3.0253242223044971E-4</v>
      </c>
      <c r="N507" s="166">
        <v>-3.3977483054432739E-3</v>
      </c>
      <c r="O507" s="166">
        <v>-1.776835326869286E-3</v>
      </c>
      <c r="P507" s="167">
        <v>-1.5646854187831294E-4</v>
      </c>
    </row>
    <row r="508" spans="1:16" x14ac:dyDescent="0.25">
      <c r="A508" s="161">
        <v>42739</v>
      </c>
      <c r="B508" s="162">
        <v>10</v>
      </c>
      <c r="C508" s="134">
        <v>5.6140788139268351E-2</v>
      </c>
      <c r="D508" s="163">
        <v>20</v>
      </c>
      <c r="E508" s="134">
        <f>LN(1+'[2]Tasas de interés simple 5 '!G508)</f>
        <v>2.9862985746513599E-2</v>
      </c>
      <c r="F508" s="164">
        <v>28</v>
      </c>
      <c r="G508" s="134">
        <v>5.6656487578574673E-2</v>
      </c>
      <c r="H508" s="164">
        <v>56</v>
      </c>
      <c r="I508" s="134">
        <v>5.7612175001763452E-2</v>
      </c>
      <c r="J508" s="164">
        <v>84</v>
      </c>
      <c r="K508" s="114">
        <v>5.8566949958464759E-2</v>
      </c>
      <c r="L508" s="165">
        <v>5.593829227057423E-5</v>
      </c>
      <c r="M508" s="166">
        <f t="shared" si="7"/>
        <v>-3.5307021002718361E-4</v>
      </c>
      <c r="N508" s="166">
        <v>4.1383382721918438E-4</v>
      </c>
      <c r="O508" s="166">
        <v>3.9021050924271244E-4</v>
      </c>
      <c r="P508" s="167">
        <v>3.6663283609410929E-4</v>
      </c>
    </row>
    <row r="509" spans="1:16" x14ac:dyDescent="0.25">
      <c r="A509" s="161">
        <v>42740</v>
      </c>
      <c r="B509" s="162">
        <v>10</v>
      </c>
      <c r="C509" s="134">
        <v>5.6141814129375286E-2</v>
      </c>
      <c r="D509" s="163">
        <v>20</v>
      </c>
      <c r="E509" s="134">
        <f>LN(1+'[2]Tasas de interés simple 5 '!G509)</f>
        <v>3.1392057156237663E-2</v>
      </c>
      <c r="F509" s="164">
        <v>28</v>
      </c>
      <c r="G509" s="134">
        <v>5.6777275438156964E-2</v>
      </c>
      <c r="H509" s="164">
        <v>56</v>
      </c>
      <c r="I509" s="134">
        <v>5.7776216540800417E-2</v>
      </c>
      <c r="J509" s="164">
        <v>84</v>
      </c>
      <c r="K509" s="114">
        <v>5.8774160755866264E-2</v>
      </c>
      <c r="L509" s="165">
        <v>1.0259901069356592E-6</v>
      </c>
      <c r="M509" s="166">
        <f t="shared" si="7"/>
        <v>1.5290714097240636E-3</v>
      </c>
      <c r="N509" s="166">
        <v>1.2078785958229143E-4</v>
      </c>
      <c r="O509" s="166">
        <v>1.6404153903696456E-4</v>
      </c>
      <c r="P509" s="167">
        <v>2.0721079740150528E-4</v>
      </c>
    </row>
    <row r="510" spans="1:16" x14ac:dyDescent="0.25">
      <c r="A510" s="161">
        <v>42741</v>
      </c>
      <c r="B510" s="162">
        <v>10</v>
      </c>
      <c r="C510" s="134">
        <v>5.6198420715333861E-2</v>
      </c>
      <c r="D510" s="163">
        <v>20</v>
      </c>
      <c r="E510" s="134">
        <f>LN(1+'[2]Tasas de interés simple 5 '!G510)</f>
        <v>3.121228770742529E-2</v>
      </c>
      <c r="F510" s="164">
        <v>28</v>
      </c>
      <c r="G510" s="134">
        <v>5.6614452365936388E-2</v>
      </c>
      <c r="H510" s="164">
        <v>56</v>
      </c>
      <c r="I510" s="134">
        <v>5.7887021947285705E-2</v>
      </c>
      <c r="J510" s="164">
        <v>84</v>
      </c>
      <c r="K510" s="114">
        <v>5.9157974153300513E-2</v>
      </c>
      <c r="L510" s="165">
        <v>5.6606585958574041E-5</v>
      </c>
      <c r="M510" s="166">
        <f t="shared" si="7"/>
        <v>-1.7976944881237245E-4</v>
      </c>
      <c r="N510" s="166">
        <v>-1.6282307222057618E-4</v>
      </c>
      <c r="O510" s="166">
        <v>1.1080540648528842E-4</v>
      </c>
      <c r="P510" s="167">
        <v>3.8381339743424892E-4</v>
      </c>
    </row>
    <row r="511" spans="1:16" x14ac:dyDescent="0.25">
      <c r="A511" s="161">
        <v>42744</v>
      </c>
      <c r="B511" s="162">
        <v>10</v>
      </c>
      <c r="C511" s="134">
        <v>5.6258247821720161E-2</v>
      </c>
      <c r="D511" s="163">
        <v>20</v>
      </c>
      <c r="E511" s="134">
        <f>LN(1+'[2]Tasas de interés simple 5 '!G511)</f>
        <v>3.0518588378771232E-2</v>
      </c>
      <c r="F511" s="164">
        <v>28</v>
      </c>
      <c r="G511" s="134">
        <v>5.685872305531698E-2</v>
      </c>
      <c r="H511" s="164">
        <v>56</v>
      </c>
      <c r="I511" s="134">
        <v>5.8273633030453388E-2</v>
      </c>
      <c r="J511" s="164">
        <v>84</v>
      </c>
      <c r="K511" s="114">
        <v>5.9686543863624923E-2</v>
      </c>
      <c r="L511" s="165">
        <v>5.9827106386300954E-5</v>
      </c>
      <c r="M511" s="166">
        <f t="shared" si="7"/>
        <v>-6.9369932865405784E-4</v>
      </c>
      <c r="N511" s="166">
        <v>2.442706893805921E-4</v>
      </c>
      <c r="O511" s="166">
        <v>3.8661108316768306E-4</v>
      </c>
      <c r="P511" s="167">
        <v>5.2856971032440997E-4</v>
      </c>
    </row>
    <row r="512" spans="1:16" x14ac:dyDescent="0.25">
      <c r="A512" s="161">
        <v>42745</v>
      </c>
      <c r="B512" s="162">
        <v>10</v>
      </c>
      <c r="C512" s="134">
        <v>5.6371949658052721E-2</v>
      </c>
      <c r="D512" s="163">
        <v>20</v>
      </c>
      <c r="E512" s="134">
        <f>LN(1+'[2]Tasas de interés simple 5 '!G512)</f>
        <v>3.0216055956540783E-2</v>
      </c>
      <c r="F512" s="164">
        <v>28</v>
      </c>
      <c r="G512" s="134">
        <v>5.732754754309214E-2</v>
      </c>
      <c r="H512" s="164">
        <v>56</v>
      </c>
      <c r="I512" s="134">
        <v>5.8923708969136401E-2</v>
      </c>
      <c r="J512" s="164">
        <v>84</v>
      </c>
      <c r="K512" s="114">
        <v>6.051732672345396E-2</v>
      </c>
      <c r="L512" s="165">
        <v>1.1370183633255954E-4</v>
      </c>
      <c r="M512" s="166">
        <f t="shared" si="7"/>
        <v>-3.0253242223044971E-4</v>
      </c>
      <c r="N512" s="166">
        <v>4.6882448777516017E-4</v>
      </c>
      <c r="O512" s="166">
        <v>6.5007593868301322E-4</v>
      </c>
      <c r="P512" s="167">
        <v>8.3078285982903649E-4</v>
      </c>
    </row>
    <row r="513" spans="1:16" x14ac:dyDescent="0.25">
      <c r="A513" s="161">
        <v>42746</v>
      </c>
      <c r="B513" s="162">
        <v>10</v>
      </c>
      <c r="C513" s="134">
        <v>5.6339824919186383E-2</v>
      </c>
      <c r="D513" s="163">
        <v>20</v>
      </c>
      <c r="E513" s="134">
        <f>LN(1+'[2]Tasas de interés simple 5 '!G513)</f>
        <v>2.9862985746513599E-2</v>
      </c>
      <c r="F513" s="164">
        <v>28</v>
      </c>
      <c r="G513" s="134">
        <v>5.7390249080484484E-2</v>
      </c>
      <c r="H513" s="164">
        <v>56</v>
      </c>
      <c r="I513" s="134">
        <v>5.9015019052105169E-2</v>
      </c>
      <c r="J513" s="164">
        <v>84</v>
      </c>
      <c r="K513" s="114">
        <v>6.0637153427923231E-2</v>
      </c>
      <c r="L513" s="165">
        <v>-3.2124738866337599E-5</v>
      </c>
      <c r="M513" s="166">
        <f t="shared" si="7"/>
        <v>-3.5307021002718361E-4</v>
      </c>
      <c r="N513" s="166">
        <v>6.2701537392344242E-5</v>
      </c>
      <c r="O513" s="166">
        <v>9.1310082968767969E-5</v>
      </c>
      <c r="P513" s="167">
        <v>1.1982670446927107E-4</v>
      </c>
    </row>
    <row r="514" spans="1:16" x14ac:dyDescent="0.25">
      <c r="A514" s="161">
        <v>42747</v>
      </c>
      <c r="B514" s="162">
        <v>10</v>
      </c>
      <c r="C514" s="134">
        <v>5.6815386864774206E-2</v>
      </c>
      <c r="D514" s="163">
        <v>20</v>
      </c>
      <c r="E514" s="134">
        <f>LN(1+'[2]Tasas de interés simple 5 '!G514)</f>
        <v>3.1392057156237663E-2</v>
      </c>
      <c r="F514" s="164">
        <v>28</v>
      </c>
      <c r="G514" s="134">
        <v>5.8121517678055991E-2</v>
      </c>
      <c r="H514" s="164">
        <v>56</v>
      </c>
      <c r="I514" s="134">
        <v>5.9240056610113653E-2</v>
      </c>
      <c r="J514" s="164">
        <v>84</v>
      </c>
      <c r="K514" s="114">
        <v>6.0357345810572297E-2</v>
      </c>
      <c r="L514" s="165">
        <v>4.7556194558782267E-4</v>
      </c>
      <c r="M514" s="166">
        <f t="shared" si="7"/>
        <v>1.5290714097240636E-3</v>
      </c>
      <c r="N514" s="166">
        <v>7.3126859757150636E-4</v>
      </c>
      <c r="O514" s="166">
        <v>2.2503755800848402E-4</v>
      </c>
      <c r="P514" s="167">
        <v>-2.7980761735093423E-4</v>
      </c>
    </row>
    <row r="515" spans="1:16" x14ac:dyDescent="0.25">
      <c r="A515" s="161">
        <v>42748</v>
      </c>
      <c r="B515" s="162">
        <v>10</v>
      </c>
      <c r="C515" s="134">
        <v>5.660221953444896E-2</v>
      </c>
      <c r="D515" s="163">
        <v>20</v>
      </c>
      <c r="E515" s="134">
        <f>LN(1+'[2]Tasas de interés simple 5 '!G515)</f>
        <v>3.121228770742529E-2</v>
      </c>
      <c r="F515" s="164">
        <v>28</v>
      </c>
      <c r="G515" s="134">
        <v>5.6723726814507297E-2</v>
      </c>
      <c r="H515" s="164">
        <v>56</v>
      </c>
      <c r="I515" s="134">
        <v>5.8386226561436265E-2</v>
      </c>
      <c r="J515" s="164">
        <v>84</v>
      </c>
      <c r="K515" s="114">
        <v>6.0045966989688601E-2</v>
      </c>
      <c r="L515" s="165">
        <v>-2.1316733032524654E-4</v>
      </c>
      <c r="M515" s="166">
        <f t="shared" si="7"/>
        <v>-1.7976944881237245E-4</v>
      </c>
      <c r="N515" s="166">
        <v>-1.3977908635486938E-3</v>
      </c>
      <c r="O515" s="166">
        <v>-8.5383004867738838E-4</v>
      </c>
      <c r="P515" s="167">
        <v>-3.113788208836954E-4</v>
      </c>
    </row>
    <row r="516" spans="1:16" x14ac:dyDescent="0.25">
      <c r="A516" s="161">
        <v>42751</v>
      </c>
      <c r="B516" s="162">
        <v>10</v>
      </c>
      <c r="C516" s="134">
        <v>5.7008778563023339E-2</v>
      </c>
      <c r="D516" s="163">
        <v>20</v>
      </c>
      <c r="E516" s="134">
        <f>LN(1+'[2]Tasas de interés simple 5 '!G516)</f>
        <v>3.0518588378771232E-2</v>
      </c>
      <c r="F516" s="164">
        <v>28</v>
      </c>
      <c r="G516" s="134">
        <v>5.6901305396139856E-2</v>
      </c>
      <c r="H516" s="164">
        <v>56</v>
      </c>
      <c r="I516" s="134">
        <v>5.8563850929608523E-2</v>
      </c>
      <c r="J516" s="164">
        <v>84</v>
      </c>
      <c r="K516" s="114">
        <v>6.0223636992537202E-2</v>
      </c>
      <c r="L516" s="165">
        <v>4.0655902857437975E-4</v>
      </c>
      <c r="M516" s="166">
        <f t="shared" si="7"/>
        <v>-6.9369932865405784E-4</v>
      </c>
      <c r="N516" s="166">
        <v>1.7757858163255924E-4</v>
      </c>
      <c r="O516" s="166">
        <v>1.776243681722578E-4</v>
      </c>
      <c r="P516" s="167">
        <v>1.7767000284860113E-4</v>
      </c>
    </row>
    <row r="517" spans="1:16" x14ac:dyDescent="0.25">
      <c r="A517" s="161">
        <v>42752</v>
      </c>
      <c r="B517" s="162">
        <v>10</v>
      </c>
      <c r="C517" s="134">
        <v>5.5812925541042287E-2</v>
      </c>
      <c r="D517" s="163">
        <v>20</v>
      </c>
      <c r="E517" s="134">
        <f>LN(1+'[2]Tasas de interés simple 5 '!G517)</f>
        <v>3.0216055956540783E-2</v>
      </c>
      <c r="F517" s="164">
        <v>28</v>
      </c>
      <c r="G517" s="134">
        <v>5.618526791532838E-2</v>
      </c>
      <c r="H517" s="164">
        <v>56</v>
      </c>
      <c r="I517" s="134">
        <v>5.8268950881126401E-2</v>
      </c>
      <c r="J517" s="164">
        <v>84</v>
      </c>
      <c r="K517" s="114">
        <v>6.034830113864853E-2</v>
      </c>
      <c r="L517" s="165">
        <v>-1.1958530219810526E-3</v>
      </c>
      <c r="M517" s="166">
        <f t="shared" ref="M517:M580" si="8">E517-E516</f>
        <v>-3.0253242223044971E-4</v>
      </c>
      <c r="N517" s="166">
        <v>-7.1603748081147667E-4</v>
      </c>
      <c r="O517" s="166">
        <v>-2.9490004848212181E-4</v>
      </c>
      <c r="P517" s="167">
        <v>1.2466414611132792E-4</v>
      </c>
    </row>
    <row r="518" spans="1:16" x14ac:dyDescent="0.25">
      <c r="A518" s="161">
        <v>42753</v>
      </c>
      <c r="B518" s="162">
        <v>10</v>
      </c>
      <c r="C518" s="134">
        <v>5.61601552694274E-2</v>
      </c>
      <c r="D518" s="163">
        <v>20</v>
      </c>
      <c r="E518" s="134">
        <f>LN(1+'[2]Tasas de interés simple 5 '!G518)</f>
        <v>2.9862985746513599E-2</v>
      </c>
      <c r="F518" s="164">
        <v>28</v>
      </c>
      <c r="G518" s="134">
        <v>5.6894181209567393E-2</v>
      </c>
      <c r="H518" s="164">
        <v>56</v>
      </c>
      <c r="I518" s="134">
        <v>5.8746756504723212E-2</v>
      </c>
      <c r="J518" s="164">
        <v>84</v>
      </c>
      <c r="K518" s="114">
        <v>6.0595906110025258E-2</v>
      </c>
      <c r="L518" s="165">
        <v>3.4722972838511362E-4</v>
      </c>
      <c r="M518" s="166">
        <f t="shared" si="8"/>
        <v>-3.5307021002718361E-4</v>
      </c>
      <c r="N518" s="166">
        <v>7.0891329423901361E-4</v>
      </c>
      <c r="O518" s="166">
        <v>4.7780562359681089E-4</v>
      </c>
      <c r="P518" s="167">
        <v>2.4760497137672755E-4</v>
      </c>
    </row>
    <row r="519" spans="1:16" x14ac:dyDescent="0.25">
      <c r="A519" s="161">
        <v>42754</v>
      </c>
      <c r="B519" s="162">
        <v>10</v>
      </c>
      <c r="C519" s="134">
        <v>5.6506478598564717E-2</v>
      </c>
      <c r="D519" s="163">
        <v>20</v>
      </c>
      <c r="E519" s="134">
        <f>LN(1+'[2]Tasas de interés simple 5 '!G519)</f>
        <v>3.1392057156237663E-2</v>
      </c>
      <c r="F519" s="164">
        <v>28</v>
      </c>
      <c r="G519" s="134">
        <v>5.7891523715889882E-2</v>
      </c>
      <c r="H519" s="164">
        <v>56</v>
      </c>
      <c r="I519" s="134">
        <v>5.9358553238762164E-2</v>
      </c>
      <c r="J519" s="164">
        <v>84</v>
      </c>
      <c r="K519" s="114">
        <v>6.0823433738309479E-2</v>
      </c>
      <c r="L519" s="165">
        <v>3.4632332913731717E-4</v>
      </c>
      <c r="M519" s="166">
        <f t="shared" si="8"/>
        <v>1.5290714097240636E-3</v>
      </c>
      <c r="N519" s="166">
        <v>9.9734250632248916E-4</v>
      </c>
      <c r="O519" s="166">
        <v>6.1179673403895241E-4</v>
      </c>
      <c r="P519" s="167">
        <v>2.2752762828422146E-4</v>
      </c>
    </row>
    <row r="520" spans="1:16" x14ac:dyDescent="0.25">
      <c r="A520" s="161">
        <v>42755</v>
      </c>
      <c r="B520" s="162">
        <v>10</v>
      </c>
      <c r="C520" s="134">
        <v>5.6310789793633562E-2</v>
      </c>
      <c r="D520" s="163">
        <v>20</v>
      </c>
      <c r="E520" s="134">
        <f>LN(1+'[2]Tasas de interés simple 5 '!G520)</f>
        <v>3.121228770742529E-2</v>
      </c>
      <c r="F520" s="164">
        <v>28</v>
      </c>
      <c r="G520" s="134">
        <v>5.6433308298405226E-2</v>
      </c>
      <c r="H520" s="164">
        <v>56</v>
      </c>
      <c r="I520" s="134">
        <v>5.8540472924066299E-2</v>
      </c>
      <c r="J520" s="164">
        <v>84</v>
      </c>
      <c r="K520" s="114">
        <v>6.0643206741773301E-2</v>
      </c>
      <c r="L520" s="165">
        <v>-1.9568880493115587E-4</v>
      </c>
      <c r="M520" s="166">
        <f t="shared" si="8"/>
        <v>-1.7976944881237245E-4</v>
      </c>
      <c r="N520" s="166">
        <v>-1.4582154174846568E-3</v>
      </c>
      <c r="O520" s="166">
        <v>-8.180803146958654E-4</v>
      </c>
      <c r="P520" s="167">
        <v>-1.8022699653617857E-4</v>
      </c>
    </row>
    <row r="521" spans="1:16" x14ac:dyDescent="0.25">
      <c r="A521" s="161">
        <v>42758</v>
      </c>
      <c r="B521" s="162">
        <v>10</v>
      </c>
      <c r="C521" s="134">
        <v>5.5988198535458687E-2</v>
      </c>
      <c r="D521" s="163">
        <v>20</v>
      </c>
      <c r="E521" s="134">
        <f>LN(1+'[2]Tasas de interés simple 5 '!G521)</f>
        <v>3.0518588378771232E-2</v>
      </c>
      <c r="F521" s="164">
        <v>28</v>
      </c>
      <c r="G521" s="134">
        <v>5.642159072406043E-2</v>
      </c>
      <c r="H521" s="164">
        <v>56</v>
      </c>
      <c r="I521" s="134">
        <v>5.8575492149543794E-2</v>
      </c>
      <c r="J521" s="164">
        <v>84</v>
      </c>
      <c r="K521" s="114">
        <v>6.0724764252994105E-2</v>
      </c>
      <c r="L521" s="165">
        <v>-3.2259125817487438E-4</v>
      </c>
      <c r="M521" s="166">
        <f t="shared" si="8"/>
        <v>-6.9369932865405784E-4</v>
      </c>
      <c r="N521" s="166">
        <v>-1.1717574344795312E-5</v>
      </c>
      <c r="O521" s="166">
        <v>3.5019225477495031E-5</v>
      </c>
      <c r="P521" s="167">
        <v>8.1557511220804735E-5</v>
      </c>
    </row>
    <row r="522" spans="1:16" x14ac:dyDescent="0.25">
      <c r="A522" s="161">
        <v>42759</v>
      </c>
      <c r="B522" s="162">
        <v>10</v>
      </c>
      <c r="C522" s="134">
        <v>5.5978358429166868E-2</v>
      </c>
      <c r="D522" s="163">
        <v>20</v>
      </c>
      <c r="E522" s="134">
        <f>LN(1+'[2]Tasas de interés simple 5 '!G522)</f>
        <v>3.0216055956540783E-2</v>
      </c>
      <c r="F522" s="164">
        <v>28</v>
      </c>
      <c r="G522" s="134">
        <v>5.6347691501499084E-2</v>
      </c>
      <c r="H522" s="164">
        <v>56</v>
      </c>
      <c r="I522" s="134">
        <v>5.8605726506604339E-2</v>
      </c>
      <c r="J522" s="164">
        <v>84</v>
      </c>
      <c r="K522" s="114">
        <v>6.0858674274628065E-2</v>
      </c>
      <c r="L522" s="165">
        <v>-9.8401062918196391E-6</v>
      </c>
      <c r="M522" s="166">
        <f t="shared" si="8"/>
        <v>-3.0253242223044971E-4</v>
      </c>
      <c r="N522" s="166">
        <v>-7.3899222561346622E-5</v>
      </c>
      <c r="O522" s="166">
        <v>3.0234357060544836E-5</v>
      </c>
      <c r="P522" s="167">
        <v>1.3391002163395949E-4</v>
      </c>
    </row>
    <row r="523" spans="1:16" x14ac:dyDescent="0.25">
      <c r="A523" s="161">
        <v>42760</v>
      </c>
      <c r="B523" s="162">
        <v>10</v>
      </c>
      <c r="C523" s="134">
        <v>5.5966384687159108E-2</v>
      </c>
      <c r="D523" s="163">
        <v>20</v>
      </c>
      <c r="E523" s="134">
        <f>LN(1+'[2]Tasas de interés simple 5 '!G523)</f>
        <v>2.9862985746513599E-2</v>
      </c>
      <c r="F523" s="164">
        <v>28</v>
      </c>
      <c r="G523" s="134">
        <v>5.6291827854287858E-2</v>
      </c>
      <c r="H523" s="164">
        <v>56</v>
      </c>
      <c r="I523" s="134">
        <v>5.8618491367229936E-2</v>
      </c>
      <c r="J523" s="164">
        <v>84</v>
      </c>
      <c r="K523" s="114">
        <v>6.0939754080482619E-2</v>
      </c>
      <c r="L523" s="165">
        <v>-1.1973742007759247E-5</v>
      </c>
      <c r="M523" s="166">
        <f t="shared" si="8"/>
        <v>-3.5307021002718361E-4</v>
      </c>
      <c r="N523" s="166">
        <v>-5.5863647211225331E-5</v>
      </c>
      <c r="O523" s="166">
        <v>1.2764860625597008E-5</v>
      </c>
      <c r="P523" s="167">
        <v>8.1079805854554488E-5</v>
      </c>
    </row>
    <row r="524" spans="1:16" x14ac:dyDescent="0.25">
      <c r="A524" s="161">
        <v>42761</v>
      </c>
      <c r="B524" s="162">
        <v>10</v>
      </c>
      <c r="C524" s="134">
        <v>5.5939073524382474E-2</v>
      </c>
      <c r="D524" s="163">
        <v>20</v>
      </c>
      <c r="E524" s="134">
        <f>LN(1+'[2]Tasas de interés simple 5 '!G524)</f>
        <v>3.1392057156237663E-2</v>
      </c>
      <c r="F524" s="164">
        <v>28</v>
      </c>
      <c r="G524" s="134">
        <v>5.7579960476678994E-2</v>
      </c>
      <c r="H524" s="164">
        <v>56</v>
      </c>
      <c r="I524" s="134">
        <v>5.9311278189500376E-2</v>
      </c>
      <c r="J524" s="164">
        <v>84</v>
      </c>
      <c r="K524" s="114">
        <v>6.1039603621142496E-2</v>
      </c>
      <c r="L524" s="165">
        <v>-2.7311162776634534E-5</v>
      </c>
      <c r="M524" s="166">
        <f t="shared" si="8"/>
        <v>1.5290714097240636E-3</v>
      </c>
      <c r="N524" s="166">
        <v>1.288132622391136E-3</v>
      </c>
      <c r="O524" s="166">
        <v>6.9278682227044003E-4</v>
      </c>
      <c r="P524" s="167">
        <v>9.9849540659877056E-5</v>
      </c>
    </row>
    <row r="525" spans="1:16" x14ac:dyDescent="0.25">
      <c r="A525" s="161">
        <v>42762</v>
      </c>
      <c r="B525" s="162">
        <v>10</v>
      </c>
      <c r="C525" s="134">
        <v>5.6124917295389321E-2</v>
      </c>
      <c r="D525" s="163">
        <v>20</v>
      </c>
      <c r="E525" s="134">
        <f>LN(1+'[2]Tasas de interés simple 5 '!G525)</f>
        <v>3.121228770742529E-2</v>
      </c>
      <c r="F525" s="164">
        <v>28</v>
      </c>
      <c r="G525" s="134">
        <v>5.6439136430074983E-2</v>
      </c>
      <c r="H525" s="164">
        <v>56</v>
      </c>
      <c r="I525" s="134">
        <v>5.8744763290658836E-2</v>
      </c>
      <c r="J525" s="164">
        <v>84</v>
      </c>
      <c r="K525" s="114">
        <v>6.1045086462006716E-2</v>
      </c>
      <c r="L525" s="165">
        <v>1.8584377100684668E-4</v>
      </c>
      <c r="M525" s="166">
        <f t="shared" si="8"/>
        <v>-1.7976944881237245E-4</v>
      </c>
      <c r="N525" s="166">
        <v>-1.1408240466040109E-3</v>
      </c>
      <c r="O525" s="166">
        <v>-5.6651489884153999E-4</v>
      </c>
      <c r="P525" s="167">
        <v>5.4828408642196291E-6</v>
      </c>
    </row>
    <row r="526" spans="1:16" x14ac:dyDescent="0.25">
      <c r="A526" s="161">
        <v>42765</v>
      </c>
      <c r="B526" s="162">
        <v>10</v>
      </c>
      <c r="C526" s="134">
        <v>5.5796354701885466E-2</v>
      </c>
      <c r="D526" s="163">
        <v>20</v>
      </c>
      <c r="E526" s="134">
        <f>LN(1+'[2]Tasas de interés simple 5 '!G526)</f>
        <v>3.0518588378771232E-2</v>
      </c>
      <c r="F526" s="164">
        <v>28</v>
      </c>
      <c r="G526" s="134">
        <v>5.6001843568386077E-2</v>
      </c>
      <c r="H526" s="164">
        <v>56</v>
      </c>
      <c r="I526" s="134">
        <v>5.8648117287269159E-2</v>
      </c>
      <c r="J526" s="164">
        <v>84</v>
      </c>
      <c r="K526" s="114">
        <v>6.1287406719825112E-2</v>
      </c>
      <c r="L526" s="165">
        <v>-3.2856259350385469E-4</v>
      </c>
      <c r="M526" s="166">
        <f t="shared" si="8"/>
        <v>-6.9369932865405784E-4</v>
      </c>
      <c r="N526" s="166">
        <v>-4.3729286168890658E-4</v>
      </c>
      <c r="O526" s="166">
        <v>-9.6646003389676272E-5</v>
      </c>
      <c r="P526" s="167">
        <v>2.4232025781839583E-4</v>
      </c>
    </row>
    <row r="527" spans="1:16" x14ac:dyDescent="0.25">
      <c r="A527" s="161">
        <v>42766</v>
      </c>
      <c r="B527" s="162">
        <v>10</v>
      </c>
      <c r="C527" s="134">
        <v>5.5958978137787871E-2</v>
      </c>
      <c r="D527" s="163">
        <v>20</v>
      </c>
      <c r="E527" s="134">
        <f>LN(1+'[2]Tasas de interés simple 5 '!G527)</f>
        <v>3.0216055956540783E-2</v>
      </c>
      <c r="F527" s="164">
        <v>28</v>
      </c>
      <c r="G527" s="134">
        <v>5.6092892272881799E-2</v>
      </c>
      <c r="H527" s="164">
        <v>56</v>
      </c>
      <c r="I527" s="134">
        <v>5.8718339459594829E-2</v>
      </c>
      <c r="J527" s="164">
        <v>84</v>
      </c>
      <c r="K527" s="114">
        <v>6.133691171919696E-2</v>
      </c>
      <c r="L527" s="165">
        <v>1.6262343590240508E-4</v>
      </c>
      <c r="M527" s="166">
        <f t="shared" si="8"/>
        <v>-3.0253242223044971E-4</v>
      </c>
      <c r="N527" s="166">
        <v>9.1048704495721999E-5</v>
      </c>
      <c r="O527" s="166">
        <v>7.0222172325669352E-5</v>
      </c>
      <c r="P527" s="167">
        <v>4.9504999371847991E-5</v>
      </c>
    </row>
    <row r="528" spans="1:16" x14ac:dyDescent="0.25">
      <c r="A528" s="161">
        <v>42767</v>
      </c>
      <c r="B528" s="162">
        <v>10</v>
      </c>
      <c r="C528" s="134">
        <v>5.6037110890894311E-2</v>
      </c>
      <c r="D528" s="163">
        <v>20</v>
      </c>
      <c r="E528" s="134">
        <f>LN(1+'[2]Tasas de interés simple 5 '!G528)</f>
        <v>2.9862985746513599E-2</v>
      </c>
      <c r="F528" s="164">
        <v>28</v>
      </c>
      <c r="G528" s="134">
        <v>5.6315989391098803E-2</v>
      </c>
      <c r="H528" s="164">
        <v>56</v>
      </c>
      <c r="I528" s="134">
        <v>5.8573768956766588E-2</v>
      </c>
      <c r="J528" s="164">
        <v>84</v>
      </c>
      <c r="K528" s="114">
        <v>6.0826462434975866E-2</v>
      </c>
      <c r="L528" s="165">
        <v>7.8132753106439912E-5</v>
      </c>
      <c r="M528" s="166">
        <f t="shared" si="8"/>
        <v>-3.5307021002718361E-4</v>
      </c>
      <c r="N528" s="166">
        <v>2.2309711821700412E-4</v>
      </c>
      <c r="O528" s="166">
        <v>-1.4457050282824097E-4</v>
      </c>
      <c r="P528" s="167">
        <v>-5.104492842210942E-4</v>
      </c>
    </row>
    <row r="529" spans="1:16" x14ac:dyDescent="0.25">
      <c r="A529" s="161">
        <v>42768</v>
      </c>
      <c r="B529" s="162">
        <v>10</v>
      </c>
      <c r="C529" s="134">
        <v>5.6860492243494459E-2</v>
      </c>
      <c r="D529" s="163">
        <v>20</v>
      </c>
      <c r="E529" s="134">
        <f>LN(1+'[2]Tasas de interés simple 5 '!G529)</f>
        <v>3.1392057156237663E-2</v>
      </c>
      <c r="F529" s="164">
        <v>28</v>
      </c>
      <c r="G529" s="134">
        <v>5.7930938754611014E-2</v>
      </c>
      <c r="H529" s="164">
        <v>56</v>
      </c>
      <c r="I529" s="134">
        <v>5.9243266092265705E-2</v>
      </c>
      <c r="J529" s="164">
        <v>84</v>
      </c>
      <c r="K529" s="114">
        <v>6.0553873483765293E-2</v>
      </c>
      <c r="L529" s="165">
        <v>8.233813526001485E-4</v>
      </c>
      <c r="M529" s="166">
        <f t="shared" si="8"/>
        <v>1.5290714097240636E-3</v>
      </c>
      <c r="N529" s="166">
        <v>1.6149493635122109E-3</v>
      </c>
      <c r="O529" s="166">
        <v>6.6949713549911694E-4</v>
      </c>
      <c r="P529" s="167">
        <v>-2.7258895121057281E-4</v>
      </c>
    </row>
    <row r="530" spans="1:16" x14ac:dyDescent="0.25">
      <c r="A530" s="161">
        <v>42769</v>
      </c>
      <c r="B530" s="162">
        <v>10</v>
      </c>
      <c r="C530" s="134">
        <v>5.6750920206035872E-2</v>
      </c>
      <c r="D530" s="163">
        <v>20</v>
      </c>
      <c r="E530" s="134">
        <f>LN(1+'[2]Tasas de interés simple 5 '!G530)</f>
        <v>3.121228770742529E-2</v>
      </c>
      <c r="F530" s="164">
        <v>28</v>
      </c>
      <c r="G530" s="134">
        <v>5.71514379249645E-2</v>
      </c>
      <c r="H530" s="164">
        <v>56</v>
      </c>
      <c r="I530" s="134">
        <v>5.8764136481462032E-2</v>
      </c>
      <c r="J530" s="164">
        <v>84</v>
      </c>
      <c r="K530" s="114">
        <v>6.0374238428312403E-2</v>
      </c>
      <c r="L530" s="165">
        <v>-1.0957203745858707E-4</v>
      </c>
      <c r="M530" s="166">
        <f t="shared" si="8"/>
        <v>-1.7976944881237245E-4</v>
      </c>
      <c r="N530" s="166">
        <v>-7.7950082964651363E-4</v>
      </c>
      <c r="O530" s="166">
        <v>-4.7912961080367328E-4</v>
      </c>
      <c r="P530" s="167">
        <v>-1.7963505545288971E-4</v>
      </c>
    </row>
    <row r="531" spans="1:16" x14ac:dyDescent="0.25">
      <c r="A531" s="161">
        <v>42773</v>
      </c>
      <c r="B531" s="162">
        <v>10</v>
      </c>
      <c r="C531" s="134">
        <v>5.6329142058829648E-2</v>
      </c>
      <c r="D531" s="163">
        <v>20</v>
      </c>
      <c r="E531" s="134">
        <f>LN(1+'[2]Tasas de interés simple 5 '!G531)</f>
        <v>3.0216055956540783E-2</v>
      </c>
      <c r="F531" s="164">
        <v>28</v>
      </c>
      <c r="G531" s="134">
        <v>5.6861462611439234E-2</v>
      </c>
      <c r="H531" s="164">
        <v>56</v>
      </c>
      <c r="I531" s="134">
        <v>5.8725442710217207E-2</v>
      </c>
      <c r="J531" s="164">
        <v>84</v>
      </c>
      <c r="K531" s="114">
        <v>6.058595485038993E-2</v>
      </c>
      <c r="L531" s="165">
        <v>-4.2177814720622403E-4</v>
      </c>
      <c r="M531" s="166">
        <f t="shared" si="8"/>
        <v>-9.9623175088450755E-4</v>
      </c>
      <c r="N531" s="166">
        <v>-2.8997531352526612E-4</v>
      </c>
      <c r="O531" s="166">
        <v>-3.8693771244824315E-5</v>
      </c>
      <c r="P531" s="167">
        <v>2.1171642207752639E-4</v>
      </c>
    </row>
    <row r="532" spans="1:16" x14ac:dyDescent="0.25">
      <c r="A532" s="161">
        <v>42774</v>
      </c>
      <c r="B532" s="162">
        <v>10</v>
      </c>
      <c r="C532" s="134">
        <v>5.6517005165504501E-2</v>
      </c>
      <c r="D532" s="163">
        <v>20</v>
      </c>
      <c r="E532" s="134">
        <f>LN(1+'[2]Tasas de interés simple 5 '!G532)</f>
        <v>2.9862985746513599E-2</v>
      </c>
      <c r="F532" s="164">
        <v>28</v>
      </c>
      <c r="G532" s="134">
        <v>5.7073034322205514E-2</v>
      </c>
      <c r="H532" s="164">
        <v>56</v>
      </c>
      <c r="I532" s="134">
        <v>5.8815725348696772E-2</v>
      </c>
      <c r="J532" s="164">
        <v>84</v>
      </c>
      <c r="K532" s="114">
        <v>6.0555384685706544E-2</v>
      </c>
      <c r="L532" s="165">
        <v>1.878631066748529E-4</v>
      </c>
      <c r="M532" s="166">
        <f t="shared" si="8"/>
        <v>-3.5307021002718361E-4</v>
      </c>
      <c r="N532" s="166">
        <v>2.1157171076627984E-4</v>
      </c>
      <c r="O532" s="166">
        <v>9.0282638479564914E-5</v>
      </c>
      <c r="P532" s="167">
        <v>-3.0570164683385581E-5</v>
      </c>
    </row>
    <row r="533" spans="1:16" x14ac:dyDescent="0.25">
      <c r="A533" s="161">
        <v>42775</v>
      </c>
      <c r="B533" s="162">
        <v>10</v>
      </c>
      <c r="C533" s="134">
        <v>5.9778535358762507E-2</v>
      </c>
      <c r="D533" s="163">
        <v>20</v>
      </c>
      <c r="E533" s="134">
        <f>LN(1+'[2]Tasas de interés simple 5 '!G533)</f>
        <v>3.1392057156237663E-2</v>
      </c>
      <c r="F533" s="164">
        <v>28</v>
      </c>
      <c r="G533" s="134">
        <v>6.0383965096223277E-2</v>
      </c>
      <c r="H533" s="164">
        <v>56</v>
      </c>
      <c r="I533" s="134">
        <v>6.1110371010732849E-2</v>
      </c>
      <c r="J533" s="164">
        <v>84</v>
      </c>
      <c r="K533" s="114">
        <v>6.1836249642687781E-2</v>
      </c>
      <c r="L533" s="165">
        <v>3.2615301932580054E-3</v>
      </c>
      <c r="M533" s="166">
        <f t="shared" si="8"/>
        <v>1.5290714097240636E-3</v>
      </c>
      <c r="N533" s="166">
        <v>3.3109307740177632E-3</v>
      </c>
      <c r="O533" s="166">
        <v>2.2946456620360767E-3</v>
      </c>
      <c r="P533" s="167">
        <v>1.2808649569812369E-3</v>
      </c>
    </row>
    <row r="534" spans="1:16" x14ac:dyDescent="0.25">
      <c r="A534" s="161">
        <v>42776</v>
      </c>
      <c r="B534" s="162">
        <v>10</v>
      </c>
      <c r="C534" s="134">
        <v>6.0776649716621563E-2</v>
      </c>
      <c r="D534" s="163">
        <v>20</v>
      </c>
      <c r="E534" s="134">
        <f>LN(1+'[2]Tasas de interés simple 5 '!G534)</f>
        <v>3.121228770742529E-2</v>
      </c>
      <c r="F534" s="164">
        <v>28</v>
      </c>
      <c r="G534" s="134">
        <v>6.0553178143948207E-2</v>
      </c>
      <c r="H534" s="164">
        <v>56</v>
      </c>
      <c r="I534" s="134">
        <v>6.1187701352631872E-2</v>
      </c>
      <c r="J534" s="164">
        <v>84</v>
      </c>
      <c r="K534" s="114">
        <v>6.1821822196909036E-2</v>
      </c>
      <c r="L534" s="165">
        <v>9.9811435785905622E-4</v>
      </c>
      <c r="M534" s="166">
        <f t="shared" si="8"/>
        <v>-1.7976944881237245E-4</v>
      </c>
      <c r="N534" s="166">
        <v>1.6921304772492957E-4</v>
      </c>
      <c r="O534" s="166">
        <v>7.7330341899023436E-5</v>
      </c>
      <c r="P534" s="167">
        <v>-1.4427445778744663E-5</v>
      </c>
    </row>
    <row r="535" spans="1:16" x14ac:dyDescent="0.25">
      <c r="A535" s="161">
        <v>42779</v>
      </c>
      <c r="B535" s="162">
        <v>10</v>
      </c>
      <c r="C535" s="134">
        <v>6.0650285732637976E-2</v>
      </c>
      <c r="D535" s="163">
        <v>20</v>
      </c>
      <c r="E535" s="134">
        <f>LN(1+'[2]Tasas de interés simple 5 '!G535)</f>
        <v>3.0518588378771232E-2</v>
      </c>
      <c r="F535" s="164">
        <v>28</v>
      </c>
      <c r="G535" s="134">
        <v>6.0631534957805204E-2</v>
      </c>
      <c r="H535" s="164">
        <v>56</v>
      </c>
      <c r="I535" s="134">
        <v>6.1245466139542695E-2</v>
      </c>
      <c r="J535" s="164">
        <v>84</v>
      </c>
      <c r="K535" s="114">
        <v>6.1859020641028412E-2</v>
      </c>
      <c r="L535" s="165">
        <v>-1.2636398398358645E-4</v>
      </c>
      <c r="M535" s="166">
        <f t="shared" si="8"/>
        <v>-6.9369932865405784E-4</v>
      </c>
      <c r="N535" s="166">
        <v>7.8356813856997332E-5</v>
      </c>
      <c r="O535" s="166">
        <v>5.7764786910823041E-5</v>
      </c>
      <c r="P535" s="167">
        <v>3.7198444119375396E-5</v>
      </c>
    </row>
    <row r="536" spans="1:16" x14ac:dyDescent="0.25">
      <c r="A536" s="161">
        <v>42780</v>
      </c>
      <c r="B536" s="162">
        <v>10</v>
      </c>
      <c r="C536" s="134">
        <v>6.0837223386242339E-2</v>
      </c>
      <c r="D536" s="163">
        <v>20</v>
      </c>
      <c r="E536" s="134">
        <f>LN(1+'[2]Tasas de interés simple 5 '!G536)</f>
        <v>3.0216055956540783E-2</v>
      </c>
      <c r="F536" s="164">
        <v>28</v>
      </c>
      <c r="G536" s="134">
        <v>6.0581908373883303E-2</v>
      </c>
      <c r="H536" s="164">
        <v>56</v>
      </c>
      <c r="I536" s="134">
        <v>6.1238477962030503E-2</v>
      </c>
      <c r="J536" s="164">
        <v>84</v>
      </c>
      <c r="K536" s="114">
        <v>6.1894616749389064E-2</v>
      </c>
      <c r="L536" s="165">
        <v>1.8693765360436321E-4</v>
      </c>
      <c r="M536" s="166">
        <f t="shared" si="8"/>
        <v>-3.0253242223044971E-4</v>
      </c>
      <c r="N536" s="166">
        <v>-4.9626583921900946E-5</v>
      </c>
      <c r="O536" s="166">
        <v>-6.9881775121918843E-6</v>
      </c>
      <c r="P536" s="167">
        <v>3.5596108360652634E-5</v>
      </c>
    </row>
    <row r="537" spans="1:16" x14ac:dyDescent="0.25">
      <c r="A537" s="161">
        <v>42781</v>
      </c>
      <c r="B537" s="162">
        <v>10</v>
      </c>
      <c r="C537" s="134">
        <v>6.0606404507643458E-2</v>
      </c>
      <c r="D537" s="163">
        <v>20</v>
      </c>
      <c r="E537" s="134">
        <f>LN(1+'[2]Tasas de interés simple 5 '!G537)</f>
        <v>2.9862985746513599E-2</v>
      </c>
      <c r="F537" s="164">
        <v>28</v>
      </c>
      <c r="G537" s="134">
        <v>6.0491940745783387E-2</v>
      </c>
      <c r="H537" s="164">
        <v>56</v>
      </c>
      <c r="I537" s="134">
        <v>6.1242227809284927E-2</v>
      </c>
      <c r="J537" s="164">
        <v>84</v>
      </c>
      <c r="K537" s="114">
        <v>6.1991952364125413E-2</v>
      </c>
      <c r="L537" s="165">
        <v>-2.3081887859888184E-4</v>
      </c>
      <c r="M537" s="166">
        <f t="shared" si="8"/>
        <v>-3.5307021002718361E-4</v>
      </c>
      <c r="N537" s="166">
        <v>-8.9967628099915653E-5</v>
      </c>
      <c r="O537" s="166">
        <v>3.7498472544236772E-6</v>
      </c>
      <c r="P537" s="167">
        <v>9.7335614736349108E-5</v>
      </c>
    </row>
    <row r="538" spans="1:16" x14ac:dyDescent="0.25">
      <c r="A538" s="161">
        <v>42782</v>
      </c>
      <c r="B538" s="162">
        <v>10</v>
      </c>
      <c r="C538" s="134">
        <v>6.0467803246535924E-2</v>
      </c>
      <c r="D538" s="163">
        <v>20</v>
      </c>
      <c r="E538" s="134">
        <f>LN(1+'[2]Tasas de interés simple 5 '!G538)</f>
        <v>3.1392057156237663E-2</v>
      </c>
      <c r="F538" s="164">
        <v>28</v>
      </c>
      <c r="G538" s="134">
        <v>6.0976297383097962E-2</v>
      </c>
      <c r="H538" s="164">
        <v>56</v>
      </c>
      <c r="I538" s="134">
        <v>6.1438396233113451E-2</v>
      </c>
      <c r="J538" s="164">
        <v>84</v>
      </c>
      <c r="K538" s="114">
        <v>6.1900281646407034E-2</v>
      </c>
      <c r="L538" s="165">
        <v>-1.3860126110753351E-4</v>
      </c>
      <c r="M538" s="166">
        <f t="shared" si="8"/>
        <v>1.5290714097240636E-3</v>
      </c>
      <c r="N538" s="166">
        <v>4.843566373145744E-4</v>
      </c>
      <c r="O538" s="166">
        <v>1.961684238285244E-4</v>
      </c>
      <c r="P538" s="167">
        <v>-9.1670717718379813E-5</v>
      </c>
    </row>
    <row r="539" spans="1:16" x14ac:dyDescent="0.25">
      <c r="A539" s="161">
        <v>42783</v>
      </c>
      <c r="B539" s="162">
        <v>10</v>
      </c>
      <c r="C539" s="134">
        <v>6.0798557819912787E-2</v>
      </c>
      <c r="D539" s="163">
        <v>20</v>
      </c>
      <c r="E539" s="134">
        <f>LN(1+'[2]Tasas de interés simple 5 '!G539)</f>
        <v>3.121228770742529E-2</v>
      </c>
      <c r="F539" s="164">
        <v>28</v>
      </c>
      <c r="G539" s="134">
        <v>6.1672472554348406E-2</v>
      </c>
      <c r="H539" s="164">
        <v>56</v>
      </c>
      <c r="I539" s="134">
        <v>6.2023194133054023E-2</v>
      </c>
      <c r="J539" s="164">
        <v>84</v>
      </c>
      <c r="K539" s="114">
        <v>6.2373792749258215E-2</v>
      </c>
      <c r="L539" s="165">
        <v>3.3075457337686243E-4</v>
      </c>
      <c r="M539" s="166">
        <f t="shared" si="8"/>
        <v>-1.7976944881237245E-4</v>
      </c>
      <c r="N539" s="166">
        <v>6.9617517125044465E-4</v>
      </c>
      <c r="O539" s="166">
        <v>5.8479789994057146E-4</v>
      </c>
      <c r="P539" s="167">
        <v>4.7351110285118181E-4</v>
      </c>
    </row>
    <row r="540" spans="1:16" x14ac:dyDescent="0.25">
      <c r="A540" s="161">
        <v>42786</v>
      </c>
      <c r="B540" s="162">
        <v>10</v>
      </c>
      <c r="C540" s="134">
        <v>6.0362521793475107E-2</v>
      </c>
      <c r="D540" s="163">
        <v>20</v>
      </c>
      <c r="E540" s="134">
        <f>LN(1+'[2]Tasas de interés simple 5 '!G540)</f>
        <v>3.0518588378771232E-2</v>
      </c>
      <c r="F540" s="164">
        <v>28</v>
      </c>
      <c r="G540" s="134">
        <v>6.0361242821506705E-2</v>
      </c>
      <c r="H540" s="164">
        <v>56</v>
      </c>
      <c r="I540" s="134">
        <v>6.1156116626472919E-2</v>
      </c>
      <c r="J540" s="164">
        <v>84</v>
      </c>
      <c r="K540" s="114">
        <v>6.1950359108862076E-2</v>
      </c>
      <c r="L540" s="165">
        <v>-4.3603602643767919E-4</v>
      </c>
      <c r="M540" s="166">
        <f t="shared" si="8"/>
        <v>-6.9369932865405784E-4</v>
      </c>
      <c r="N540" s="166">
        <v>-1.3112297328417011E-3</v>
      </c>
      <c r="O540" s="166">
        <v>-8.6707750658110427E-4</v>
      </c>
      <c r="P540" s="167">
        <v>-4.2343364039613973E-4</v>
      </c>
    </row>
    <row r="541" spans="1:16" x14ac:dyDescent="0.25">
      <c r="A541" s="161">
        <v>42787</v>
      </c>
      <c r="B541" s="162">
        <v>10</v>
      </c>
      <c r="C541" s="134">
        <v>6.0708332537193682E-2</v>
      </c>
      <c r="D541" s="163">
        <v>20</v>
      </c>
      <c r="E541" s="134">
        <f>LN(1+'[2]Tasas de interés simple 5 '!G541)</f>
        <v>3.0216055956540783E-2</v>
      </c>
      <c r="F541" s="164">
        <v>28</v>
      </c>
      <c r="G541" s="134">
        <v>6.0766742659833131E-2</v>
      </c>
      <c r="H541" s="164">
        <v>56</v>
      </c>
      <c r="I541" s="134">
        <v>6.1177885432568697E-2</v>
      </c>
      <c r="J541" s="164">
        <v>84</v>
      </c>
      <c r="K541" s="114">
        <v>6.158885923639245E-2</v>
      </c>
      <c r="L541" s="165">
        <v>3.4581074371857479E-4</v>
      </c>
      <c r="M541" s="166">
        <f t="shared" si="8"/>
        <v>-3.0253242223044971E-4</v>
      </c>
      <c r="N541" s="166">
        <v>4.0549983832642578E-4</v>
      </c>
      <c r="O541" s="166">
        <v>2.1768806095778803E-5</v>
      </c>
      <c r="P541" s="167">
        <v>-3.6149987246962556E-4</v>
      </c>
    </row>
    <row r="542" spans="1:16" x14ac:dyDescent="0.25">
      <c r="A542" s="161">
        <v>42788</v>
      </c>
      <c r="B542" s="162">
        <v>10</v>
      </c>
      <c r="C542" s="134">
        <v>6.054406327756516E-2</v>
      </c>
      <c r="D542" s="163">
        <v>20</v>
      </c>
      <c r="E542" s="134">
        <f>LN(1+'[2]Tasas de interés simple 5 '!G542)</f>
        <v>2.9862985746513599E-2</v>
      </c>
      <c r="F542" s="164">
        <v>28</v>
      </c>
      <c r="G542" s="134">
        <v>6.0501843187010504E-2</v>
      </c>
      <c r="H542" s="164">
        <v>56</v>
      </c>
      <c r="I542" s="134">
        <v>6.0806060145421711E-2</v>
      </c>
      <c r="J542" s="164">
        <v>84</v>
      </c>
      <c r="K542" s="114">
        <v>6.111018458402051E-2</v>
      </c>
      <c r="L542" s="165">
        <v>-1.6426925962852168E-4</v>
      </c>
      <c r="M542" s="166">
        <f t="shared" si="8"/>
        <v>-3.5307021002718361E-4</v>
      </c>
      <c r="N542" s="166">
        <v>-2.6489947282262727E-4</v>
      </c>
      <c r="O542" s="166">
        <v>-3.7182528714698598E-4</v>
      </c>
      <c r="P542" s="167">
        <v>-4.7867465237193957E-4</v>
      </c>
    </row>
    <row r="543" spans="1:16" x14ac:dyDescent="0.25">
      <c r="A543" s="161">
        <v>42789</v>
      </c>
      <c r="B543" s="162">
        <v>10</v>
      </c>
      <c r="C543" s="134">
        <v>6.0536690107418113E-2</v>
      </c>
      <c r="D543" s="163">
        <v>20</v>
      </c>
      <c r="E543" s="134">
        <f>LN(1+'[2]Tasas de interés simple 5 '!G543)</f>
        <v>3.1392057156237663E-2</v>
      </c>
      <c r="F543" s="164">
        <v>28</v>
      </c>
      <c r="G543" s="134">
        <v>6.0784091453417545E-2</v>
      </c>
      <c r="H543" s="164">
        <v>56</v>
      </c>
      <c r="I543" s="134">
        <v>6.0851863968837197E-2</v>
      </c>
      <c r="J543" s="164">
        <v>84</v>
      </c>
      <c r="K543" s="114">
        <v>6.0919631891454475E-2</v>
      </c>
      <c r="L543" s="165">
        <v>-7.3731701470472477E-6</v>
      </c>
      <c r="M543" s="166">
        <f t="shared" si="8"/>
        <v>1.5290714097240636E-3</v>
      </c>
      <c r="N543" s="166">
        <v>2.8224826640704109E-4</v>
      </c>
      <c r="O543" s="166">
        <v>4.5803823415485612E-5</v>
      </c>
      <c r="P543" s="167">
        <v>-1.9055269256603585E-4</v>
      </c>
    </row>
    <row r="544" spans="1:16" x14ac:dyDescent="0.25">
      <c r="A544" s="161">
        <v>42790</v>
      </c>
      <c r="B544" s="162">
        <v>10</v>
      </c>
      <c r="C544" s="134">
        <v>6.0769480464185746E-2</v>
      </c>
      <c r="D544" s="163">
        <v>20</v>
      </c>
      <c r="E544" s="134">
        <f>LN(1+'[2]Tasas de interés simple 5 '!G544)</f>
        <v>3.121228770742529E-2</v>
      </c>
      <c r="F544" s="164">
        <v>28</v>
      </c>
      <c r="G544" s="134">
        <v>6.0692874799938845E-2</v>
      </c>
      <c r="H544" s="164">
        <v>56</v>
      </c>
      <c r="I544" s="134">
        <v>6.0841254185616249E-2</v>
      </c>
      <c r="J544" s="164">
        <v>84</v>
      </c>
      <c r="K544" s="114">
        <v>6.0989611558117822E-2</v>
      </c>
      <c r="L544" s="165">
        <v>2.3279035676763288E-4</v>
      </c>
      <c r="M544" s="166">
        <f t="shared" si="8"/>
        <v>-1.7976944881237245E-4</v>
      </c>
      <c r="N544" s="166">
        <v>-9.1216653478699838E-5</v>
      </c>
      <c r="O544" s="166">
        <v>-1.0609783220948132E-5</v>
      </c>
      <c r="P544" s="167">
        <v>6.9979666663347317E-5</v>
      </c>
    </row>
    <row r="545" spans="1:16" x14ac:dyDescent="0.25">
      <c r="A545" s="161">
        <v>42793</v>
      </c>
      <c r="B545" s="162">
        <v>10</v>
      </c>
      <c r="C545" s="134">
        <v>6.0764470860630748E-2</v>
      </c>
      <c r="D545" s="163">
        <v>20</v>
      </c>
      <c r="E545" s="134">
        <f>LN(1+'[2]Tasas de interés simple 5 '!G545)</f>
        <v>3.0518588378771232E-2</v>
      </c>
      <c r="F545" s="164">
        <v>28</v>
      </c>
      <c r="G545" s="134">
        <v>6.0854388284578023E-2</v>
      </c>
      <c r="H545" s="164">
        <v>56</v>
      </c>
      <c r="I545" s="134">
        <v>6.0985817156441913E-2</v>
      </c>
      <c r="J545" s="164">
        <v>84</v>
      </c>
      <c r="K545" s="114">
        <v>6.1117228757027152E-2</v>
      </c>
      <c r="L545" s="165">
        <v>-5.0096035549979101E-6</v>
      </c>
      <c r="M545" s="166">
        <f t="shared" si="8"/>
        <v>-6.9369932865405784E-4</v>
      </c>
      <c r="N545" s="166">
        <v>1.6151348463917803E-4</v>
      </c>
      <c r="O545" s="166">
        <v>1.4456297082566377E-4</v>
      </c>
      <c r="P545" s="167">
        <v>1.2761719890932999E-4</v>
      </c>
    </row>
    <row r="546" spans="1:16" x14ac:dyDescent="0.25">
      <c r="A546" s="161">
        <v>42794</v>
      </c>
      <c r="B546" s="162">
        <v>10</v>
      </c>
      <c r="C546" s="134">
        <v>6.0790726950694422E-2</v>
      </c>
      <c r="D546" s="163">
        <v>20</v>
      </c>
      <c r="E546" s="134">
        <f>LN(1+'[2]Tasas de interés simple 5 '!G546)</f>
        <v>3.0216055956540783E-2</v>
      </c>
      <c r="F546" s="164">
        <v>28</v>
      </c>
      <c r="G546" s="134">
        <v>6.061975099224752E-2</v>
      </c>
      <c r="H546" s="164">
        <v>56</v>
      </c>
      <c r="I546" s="134">
        <v>6.1363446633277502E-2</v>
      </c>
      <c r="J546" s="164">
        <v>84</v>
      </c>
      <c r="K546" s="114">
        <v>6.2106589602095252E-2</v>
      </c>
      <c r="L546" s="165">
        <v>2.6256090063674076E-5</v>
      </c>
      <c r="M546" s="166">
        <f t="shared" si="8"/>
        <v>-3.0253242223044971E-4</v>
      </c>
      <c r="N546" s="166">
        <v>-2.346372923305029E-4</v>
      </c>
      <c r="O546" s="166">
        <v>3.7762947683558923E-4</v>
      </c>
      <c r="P546" s="167">
        <v>9.8936084506810046E-4</v>
      </c>
    </row>
    <row r="547" spans="1:16" x14ac:dyDescent="0.25">
      <c r="A547" s="161">
        <v>42795</v>
      </c>
      <c r="B547" s="162">
        <v>10</v>
      </c>
      <c r="C547" s="134">
        <v>6.1514009051472376E-2</v>
      </c>
      <c r="D547" s="163">
        <v>20</v>
      </c>
      <c r="E547" s="134">
        <f>LN(1+'[2]Tasas de interés simple 5 '!G547)</f>
        <v>2.9862985746513599E-2</v>
      </c>
      <c r="F547" s="164">
        <v>28</v>
      </c>
      <c r="G547" s="134">
        <v>6.0904514519568284E-2</v>
      </c>
      <c r="H547" s="164">
        <v>56</v>
      </c>
      <c r="I547" s="134">
        <v>6.1306237157653529E-2</v>
      </c>
      <c r="J547" s="164">
        <v>84</v>
      </c>
      <c r="K547" s="114">
        <v>6.1707798479463255E-2</v>
      </c>
      <c r="L547" s="165">
        <v>7.2328210077795413E-4</v>
      </c>
      <c r="M547" s="166">
        <f t="shared" si="8"/>
        <v>-3.5307021002718361E-4</v>
      </c>
      <c r="N547" s="166">
        <v>2.8476352732076382E-4</v>
      </c>
      <c r="O547" s="166">
        <v>-5.7209475623973272E-5</v>
      </c>
      <c r="P547" s="167">
        <v>-3.9879112263199734E-4</v>
      </c>
    </row>
    <row r="548" spans="1:16" x14ac:dyDescent="0.25">
      <c r="A548" s="161">
        <v>42796</v>
      </c>
      <c r="B548" s="162">
        <v>10</v>
      </c>
      <c r="C548" s="134">
        <v>6.1004684485428631E-2</v>
      </c>
      <c r="D548" s="163">
        <v>20</v>
      </c>
      <c r="E548" s="134">
        <f>LN(1+'[2]Tasas de interés simple 5 '!G548)</f>
        <v>3.1392057156237663E-2</v>
      </c>
      <c r="F548" s="164">
        <v>28</v>
      </c>
      <c r="G548" s="134">
        <v>6.1537928859852681E-2</v>
      </c>
      <c r="H548" s="164">
        <v>56</v>
      </c>
      <c r="I548" s="134">
        <v>6.1996952419633745E-2</v>
      </c>
      <c r="J548" s="164">
        <v>84</v>
      </c>
      <c r="K548" s="114">
        <v>6.2455765373455568E-2</v>
      </c>
      <c r="L548" s="165">
        <v>-5.093245660437451E-4</v>
      </c>
      <c r="M548" s="166">
        <f t="shared" si="8"/>
        <v>1.5290714097240636E-3</v>
      </c>
      <c r="N548" s="166">
        <v>6.3341434028439669E-4</v>
      </c>
      <c r="O548" s="166">
        <v>6.9071526198021677E-4</v>
      </c>
      <c r="P548" s="167">
        <v>7.4796689399231342E-4</v>
      </c>
    </row>
    <row r="549" spans="1:16" x14ac:dyDescent="0.25">
      <c r="A549" s="161">
        <v>42797</v>
      </c>
      <c r="B549" s="162">
        <v>10</v>
      </c>
      <c r="C549" s="134">
        <v>6.0962532500993739E-2</v>
      </c>
      <c r="D549" s="163">
        <v>20</v>
      </c>
      <c r="E549" s="134">
        <f>LN(1+'[2]Tasas de interés simple 5 '!G549)</f>
        <v>3.121228770742529E-2</v>
      </c>
      <c r="F549" s="164">
        <v>28</v>
      </c>
      <c r="G549" s="134">
        <v>6.0565320114145976E-2</v>
      </c>
      <c r="H549" s="164">
        <v>56</v>
      </c>
      <c r="I549" s="134">
        <v>6.1433424507283389E-2</v>
      </c>
      <c r="J549" s="164">
        <v>84</v>
      </c>
      <c r="K549" s="114">
        <v>6.2300775948776595E-2</v>
      </c>
      <c r="L549" s="165">
        <v>-4.2151984434891931E-5</v>
      </c>
      <c r="M549" s="166">
        <f t="shared" si="8"/>
        <v>-1.7976944881237245E-4</v>
      </c>
      <c r="N549" s="166">
        <v>-9.7260874570670452E-4</v>
      </c>
      <c r="O549" s="166">
        <v>-5.6352791235035615E-4</v>
      </c>
      <c r="P549" s="167">
        <v>-1.5498942467897375E-4</v>
      </c>
    </row>
    <row r="550" spans="1:16" x14ac:dyDescent="0.25">
      <c r="A550" s="161">
        <v>42800</v>
      </c>
      <c r="B550" s="162">
        <v>10</v>
      </c>
      <c r="C550" s="134">
        <v>6.086129191527441E-2</v>
      </c>
      <c r="D550" s="163">
        <v>20</v>
      </c>
      <c r="E550" s="134">
        <f>LN(1+'[2]Tasas de interés simple 5 '!G550)</f>
        <v>3.0518588378771232E-2</v>
      </c>
      <c r="F550" s="164">
        <v>28</v>
      </c>
      <c r="G550" s="134">
        <v>6.1052546378111812E-2</v>
      </c>
      <c r="H550" s="164">
        <v>56</v>
      </c>
      <c r="I550" s="134">
        <v>6.1863390360213155E-2</v>
      </c>
      <c r="J550" s="164">
        <v>84</v>
      </c>
      <c r="K550" s="114">
        <v>6.2673577406987271E-2</v>
      </c>
      <c r="L550" s="165">
        <v>-1.0124058571932965E-4</v>
      </c>
      <c r="M550" s="166">
        <f t="shared" si="8"/>
        <v>-6.9369932865405784E-4</v>
      </c>
      <c r="N550" s="166">
        <v>4.8722626396583563E-4</v>
      </c>
      <c r="O550" s="166">
        <v>4.2996585292976591E-4</v>
      </c>
      <c r="P550" s="167">
        <v>3.7280145821067673E-4</v>
      </c>
    </row>
    <row r="551" spans="1:16" x14ac:dyDescent="0.25">
      <c r="A551" s="161">
        <v>42801</v>
      </c>
      <c r="B551" s="162">
        <v>10</v>
      </c>
      <c r="C551" s="134">
        <v>6.092461788263346E-2</v>
      </c>
      <c r="D551" s="163">
        <v>20</v>
      </c>
      <c r="E551" s="134">
        <f>LN(1+'[2]Tasas de interés simple 5 '!G551)</f>
        <v>3.0216055956540783E-2</v>
      </c>
      <c r="F551" s="164">
        <v>28</v>
      </c>
      <c r="G551" s="134">
        <v>6.1087773107406859E-2</v>
      </c>
      <c r="H551" s="164">
        <v>56</v>
      </c>
      <c r="I551" s="134">
        <v>6.185806003435327E-2</v>
      </c>
      <c r="J551" s="164">
        <v>84</v>
      </c>
      <c r="K551" s="114">
        <v>6.2627754076012343E-2</v>
      </c>
      <c r="L551" s="165">
        <v>6.3325967359049995E-5</v>
      </c>
      <c r="M551" s="166">
        <f t="shared" si="8"/>
        <v>-3.0253242223044971E-4</v>
      </c>
      <c r="N551" s="166">
        <v>3.5226729295047277E-5</v>
      </c>
      <c r="O551" s="166">
        <v>-5.3303258598855208E-6</v>
      </c>
      <c r="P551" s="167">
        <v>-4.5823330974928411E-5</v>
      </c>
    </row>
    <row r="552" spans="1:16" x14ac:dyDescent="0.25">
      <c r="A552" s="161">
        <v>42802</v>
      </c>
      <c r="B552" s="162">
        <v>10</v>
      </c>
      <c r="C552" s="134">
        <v>6.1008533323064877E-2</v>
      </c>
      <c r="D552" s="163">
        <v>20</v>
      </c>
      <c r="E552" s="134">
        <f>LN(1+'[2]Tasas de interés simple 5 '!G552)</f>
        <v>2.9862985746513599E-2</v>
      </c>
      <c r="F552" s="164">
        <v>28</v>
      </c>
      <c r="G552" s="134">
        <v>6.1194562674605851E-2</v>
      </c>
      <c r="H552" s="164">
        <v>56</v>
      </c>
      <c r="I552" s="134">
        <v>6.201555079543971E-2</v>
      </c>
      <c r="J552" s="164">
        <v>84</v>
      </c>
      <c r="K552" s="114">
        <v>6.2835865447651171E-2</v>
      </c>
      <c r="L552" s="165">
        <v>8.391544043141741E-5</v>
      </c>
      <c r="M552" s="166">
        <f t="shared" si="8"/>
        <v>-3.5307021002718361E-4</v>
      </c>
      <c r="N552" s="166">
        <v>1.0678956719899213E-4</v>
      </c>
      <c r="O552" s="166">
        <v>1.5749076108644011E-4</v>
      </c>
      <c r="P552" s="167">
        <v>2.0811137163882776E-4</v>
      </c>
    </row>
    <row r="553" spans="1:16" x14ac:dyDescent="0.25">
      <c r="A553" s="161">
        <v>42803</v>
      </c>
      <c r="B553" s="162">
        <v>10</v>
      </c>
      <c r="C553" s="134">
        <v>6.1640554209767093E-2</v>
      </c>
      <c r="D553" s="163">
        <v>20</v>
      </c>
      <c r="E553" s="134">
        <f>LN(1+'[2]Tasas de interés simple 5 '!G553)</f>
        <v>3.1392057156237663E-2</v>
      </c>
      <c r="F553" s="164">
        <v>28</v>
      </c>
      <c r="G553" s="134">
        <v>6.1778268580622762E-2</v>
      </c>
      <c r="H553" s="164">
        <v>56</v>
      </c>
      <c r="I553" s="134">
        <v>6.2388821041299274E-2</v>
      </c>
      <c r="J553" s="164">
        <v>84</v>
      </c>
      <c r="K553" s="114">
        <v>6.2999000955116374E-2</v>
      </c>
      <c r="L553" s="165">
        <v>6.3202088670221562E-4</v>
      </c>
      <c r="M553" s="166">
        <f t="shared" si="8"/>
        <v>1.5290714097240636E-3</v>
      </c>
      <c r="N553" s="166">
        <v>5.8370590601691114E-4</v>
      </c>
      <c r="O553" s="166">
        <v>3.7327024585956381E-4</v>
      </c>
      <c r="P553" s="167">
        <v>1.6313550746520356E-4</v>
      </c>
    </row>
    <row r="554" spans="1:16" x14ac:dyDescent="0.25">
      <c r="A554" s="161">
        <v>42804</v>
      </c>
      <c r="B554" s="162">
        <v>10</v>
      </c>
      <c r="C554" s="134">
        <v>6.1007378600959034E-2</v>
      </c>
      <c r="D554" s="163">
        <v>20</v>
      </c>
      <c r="E554" s="134">
        <f>LN(1+'[2]Tasas de interés simple 5 '!G554)</f>
        <v>3.121228770742529E-2</v>
      </c>
      <c r="F554" s="164">
        <v>28</v>
      </c>
      <c r="G554" s="134">
        <v>6.1058798323149595E-2</v>
      </c>
      <c r="H554" s="164">
        <v>56</v>
      </c>
      <c r="I554" s="134">
        <v>6.2161706488267972E-2</v>
      </c>
      <c r="J554" s="164">
        <v>84</v>
      </c>
      <c r="K554" s="114">
        <v>6.326339958694932E-2</v>
      </c>
      <c r="L554" s="165">
        <v>-6.3317560880805923E-4</v>
      </c>
      <c r="M554" s="166">
        <f t="shared" si="8"/>
        <v>-1.7976944881237245E-4</v>
      </c>
      <c r="N554" s="166">
        <v>-7.1947025747316762E-4</v>
      </c>
      <c r="O554" s="166">
        <v>-2.2711455303130179E-4</v>
      </c>
      <c r="P554" s="167">
        <v>2.643986318329461E-4</v>
      </c>
    </row>
    <row r="555" spans="1:16" x14ac:dyDescent="0.25">
      <c r="A555" s="161">
        <v>42807</v>
      </c>
      <c r="B555" s="162">
        <v>10</v>
      </c>
      <c r="C555" s="134">
        <v>6.1342305498652709E-2</v>
      </c>
      <c r="D555" s="163">
        <v>20</v>
      </c>
      <c r="E555" s="134">
        <f>LN(1+'[2]Tasas de interés simple 5 '!G555)</f>
        <v>3.0518588378771232E-2</v>
      </c>
      <c r="F555" s="164">
        <v>28</v>
      </c>
      <c r="G555" s="134">
        <v>6.1294485027017162E-2</v>
      </c>
      <c r="H555" s="164">
        <v>56</v>
      </c>
      <c r="I555" s="134">
        <v>6.2364166530272186E-2</v>
      </c>
      <c r="J555" s="164">
        <v>84</v>
      </c>
      <c r="K555" s="114">
        <v>6.3432705037541809E-2</v>
      </c>
      <c r="L555" s="165">
        <v>3.3492689769367562E-4</v>
      </c>
      <c r="M555" s="166">
        <f t="shared" si="8"/>
        <v>-6.9369932865405784E-4</v>
      </c>
      <c r="N555" s="166">
        <v>2.3568670386756724E-4</v>
      </c>
      <c r="O555" s="166">
        <v>2.0246004200421414E-4</v>
      </c>
      <c r="P555" s="167">
        <v>1.6930545059248847E-4</v>
      </c>
    </row>
    <row r="556" spans="1:16" x14ac:dyDescent="0.25">
      <c r="A556" s="161">
        <v>42808</v>
      </c>
      <c r="B556" s="162">
        <v>10</v>
      </c>
      <c r="C556" s="134">
        <v>6.1560839256965622E-2</v>
      </c>
      <c r="D556" s="163">
        <v>20</v>
      </c>
      <c r="E556" s="134">
        <f>LN(1+'[2]Tasas de interés simple 5 '!G556)</f>
        <v>3.0216055956540783E-2</v>
      </c>
      <c r="F556" s="164">
        <v>28</v>
      </c>
      <c r="G556" s="134">
        <v>6.1496109896866991E-2</v>
      </c>
      <c r="H556" s="164">
        <v>56</v>
      </c>
      <c r="I556" s="134">
        <v>6.2690723045412566E-2</v>
      </c>
      <c r="J556" s="164">
        <v>84</v>
      </c>
      <c r="K556" s="114">
        <v>6.3883910796013285E-2</v>
      </c>
      <c r="L556" s="165">
        <v>2.1853375831291239E-4</v>
      </c>
      <c r="M556" s="166">
        <f t="shared" si="8"/>
        <v>-3.0253242223044971E-4</v>
      </c>
      <c r="N556" s="166">
        <v>2.0162486984982853E-4</v>
      </c>
      <c r="O556" s="166">
        <v>3.2655651514038042E-4</v>
      </c>
      <c r="P556" s="167">
        <v>4.5120575847147626E-4</v>
      </c>
    </row>
    <row r="557" spans="1:16" x14ac:dyDescent="0.25">
      <c r="A557" s="161">
        <v>42809</v>
      </c>
      <c r="B557" s="162">
        <v>10</v>
      </c>
      <c r="C557" s="134">
        <v>6.1577137441123496E-2</v>
      </c>
      <c r="D557" s="163">
        <v>20</v>
      </c>
      <c r="E557" s="134">
        <f>LN(1+'[2]Tasas de interés simple 5 '!G557)</f>
        <v>2.9862985746513599E-2</v>
      </c>
      <c r="F557" s="164">
        <v>28</v>
      </c>
      <c r="G557" s="134">
        <v>6.1182644244216093E-2</v>
      </c>
      <c r="H557" s="164">
        <v>56</v>
      </c>
      <c r="I557" s="134">
        <v>6.2193935010179884E-2</v>
      </c>
      <c r="J557" s="164">
        <v>84</v>
      </c>
      <c r="K557" s="114">
        <v>6.3204204100254971E-2</v>
      </c>
      <c r="L557" s="165">
        <v>1.6298184157874374E-5</v>
      </c>
      <c r="M557" s="166">
        <f t="shared" si="8"/>
        <v>-3.5307021002718361E-4</v>
      </c>
      <c r="N557" s="166">
        <v>-3.1346565265089749E-4</v>
      </c>
      <c r="O557" s="166">
        <v>-4.9678803523268283E-4</v>
      </c>
      <c r="P557" s="167">
        <v>-6.7970669575831422E-4</v>
      </c>
    </row>
    <row r="558" spans="1:16" x14ac:dyDescent="0.25">
      <c r="A558" s="161">
        <v>42810</v>
      </c>
      <c r="B558" s="162">
        <v>10</v>
      </c>
      <c r="C558" s="134">
        <v>6.0471586396705065E-2</v>
      </c>
      <c r="D558" s="163">
        <v>20</v>
      </c>
      <c r="E558" s="134">
        <f>LN(1+'[2]Tasas de interés simple 5 '!G558)</f>
        <v>3.121228770742529E-2</v>
      </c>
      <c r="F558" s="164">
        <v>28</v>
      </c>
      <c r="G558" s="134">
        <v>6.0584865437925205E-2</v>
      </c>
      <c r="H558" s="164">
        <v>56</v>
      </c>
      <c r="I558" s="134">
        <v>6.1893267039787453E-2</v>
      </c>
      <c r="J558" s="164">
        <v>84</v>
      </c>
      <c r="K558" s="114">
        <v>6.3199958963599645E-2</v>
      </c>
      <c r="L558" s="165">
        <v>-1.1055510444184305E-3</v>
      </c>
      <c r="M558" s="166">
        <f t="shared" si="8"/>
        <v>1.3493019609116912E-3</v>
      </c>
      <c r="N558" s="166">
        <v>-5.9777880629088842E-4</v>
      </c>
      <c r="O558" s="166">
        <v>-3.0066797039243059E-4</v>
      </c>
      <c r="P558" s="167">
        <v>-4.2451366553258874E-6</v>
      </c>
    </row>
    <row r="559" spans="1:16" x14ac:dyDescent="0.25">
      <c r="A559" s="161">
        <v>42811</v>
      </c>
      <c r="B559" s="162">
        <v>10</v>
      </c>
      <c r="C559" s="134">
        <v>6.1045796545199704E-2</v>
      </c>
      <c r="D559" s="163">
        <v>20</v>
      </c>
      <c r="E559" s="134">
        <f>LN(1+'[2]Tasas de interés simple 5 '!G559)</f>
        <v>3.1010008441007403E-2</v>
      </c>
      <c r="F559" s="164">
        <v>28</v>
      </c>
      <c r="G559" s="134">
        <v>6.0540387092319556E-2</v>
      </c>
      <c r="H559" s="164">
        <v>56</v>
      </c>
      <c r="I559" s="134">
        <v>6.1717958611757252E-2</v>
      </c>
      <c r="J559" s="164">
        <v>84</v>
      </c>
      <c r="K559" s="114">
        <v>6.2894145087339898E-2</v>
      </c>
      <c r="L559" s="165">
        <v>5.7421014849463881E-4</v>
      </c>
      <c r="M559" s="166">
        <f t="shared" si="8"/>
        <v>-2.022792664178874E-4</v>
      </c>
      <c r="N559" s="166">
        <v>-4.4478345605648839E-5</v>
      </c>
      <c r="O559" s="166">
        <v>-1.7530842803020058E-4</v>
      </c>
      <c r="P559" s="167">
        <v>-3.0581387625974732E-4</v>
      </c>
    </row>
    <row r="560" spans="1:16" x14ac:dyDescent="0.25">
      <c r="A560" s="161">
        <v>42815</v>
      </c>
      <c r="B560" s="162">
        <v>10</v>
      </c>
      <c r="C560" s="134">
        <v>6.0676036965241611E-2</v>
      </c>
      <c r="D560" s="163">
        <v>20</v>
      </c>
      <c r="E560" s="134">
        <f>LN(1+'[2]Tasas de interés simple 5 '!G560)</f>
        <v>2.9862985746513599E-2</v>
      </c>
      <c r="F560" s="164">
        <v>28</v>
      </c>
      <c r="G560" s="134">
        <v>6.1361757712060795E-2</v>
      </c>
      <c r="H560" s="164">
        <v>56</v>
      </c>
      <c r="I560" s="134">
        <v>6.2484802959145762E-2</v>
      </c>
      <c r="J560" s="164">
        <v>84</v>
      </c>
      <c r="K560" s="114">
        <v>6.3606588390301547E-2</v>
      </c>
      <c r="L560" s="165">
        <v>-3.6975957995809272E-4</v>
      </c>
      <c r="M560" s="166">
        <f t="shared" si="8"/>
        <v>-1.1470226944938038E-3</v>
      </c>
      <c r="N560" s="166">
        <v>8.2137061974123932E-4</v>
      </c>
      <c r="O560" s="166">
        <v>7.6684434738850948E-4</v>
      </c>
      <c r="P560" s="167">
        <v>7.1244330296164893E-4</v>
      </c>
    </row>
    <row r="561" spans="1:16" x14ac:dyDescent="0.25">
      <c r="A561" s="161">
        <v>42816</v>
      </c>
      <c r="B561" s="162">
        <v>10</v>
      </c>
      <c r="C561" s="134">
        <v>6.1276965699770716E-2</v>
      </c>
      <c r="D561" s="163">
        <v>20</v>
      </c>
      <c r="E561" s="134">
        <f>LN(1+'[2]Tasas de interés simple 5 '!G561)</f>
        <v>2.9445560172356926E-2</v>
      </c>
      <c r="F561" s="164">
        <v>28</v>
      </c>
      <c r="G561" s="134">
        <v>6.185156969030927E-2</v>
      </c>
      <c r="H561" s="164">
        <v>56</v>
      </c>
      <c r="I561" s="134">
        <v>6.2800775510761686E-2</v>
      </c>
      <c r="J561" s="164">
        <v>84</v>
      </c>
      <c r="K561" s="114">
        <v>6.3749081193872389E-2</v>
      </c>
      <c r="L561" s="165">
        <v>6.0092873452910478E-4</v>
      </c>
      <c r="M561" s="166">
        <f t="shared" si="8"/>
        <v>-4.1742557415667264E-4</v>
      </c>
      <c r="N561" s="166">
        <v>4.89811978248475E-4</v>
      </c>
      <c r="O561" s="166">
        <v>3.1597255161592425E-4</v>
      </c>
      <c r="P561" s="167">
        <v>1.4249280357084282E-4</v>
      </c>
    </row>
    <row r="562" spans="1:16" x14ac:dyDescent="0.25">
      <c r="A562" s="161">
        <v>42817</v>
      </c>
      <c r="B562" s="162">
        <v>10</v>
      </c>
      <c r="C562" s="134">
        <v>6.1628393947018946E-2</v>
      </c>
      <c r="D562" s="163">
        <v>20</v>
      </c>
      <c r="E562" s="134">
        <f>LN(1+'[2]Tasas de interés simple 5 '!G562)</f>
        <v>3.1392057156237663E-2</v>
      </c>
      <c r="F562" s="164">
        <v>28</v>
      </c>
      <c r="G562" s="134">
        <v>6.2268678555400081E-2</v>
      </c>
      <c r="H562" s="164">
        <v>56</v>
      </c>
      <c r="I562" s="134">
        <v>6.2802765063380367E-2</v>
      </c>
      <c r="J562" s="164">
        <v>84</v>
      </c>
      <c r="K562" s="114">
        <v>6.3336566475222095E-2</v>
      </c>
      <c r="L562" s="165">
        <v>3.5142824724822969E-4</v>
      </c>
      <c r="M562" s="166">
        <f t="shared" si="8"/>
        <v>1.9464969838807362E-3</v>
      </c>
      <c r="N562" s="166">
        <v>4.1710886509081085E-4</v>
      </c>
      <c r="O562" s="166">
        <v>1.9895526186808343E-6</v>
      </c>
      <c r="P562" s="167">
        <v>-4.1251471865029476E-4</v>
      </c>
    </row>
    <row r="563" spans="1:16" x14ac:dyDescent="0.25">
      <c r="A563" s="161">
        <v>42818</v>
      </c>
      <c r="B563" s="162">
        <v>10</v>
      </c>
      <c r="C563" s="134">
        <v>5.9666886592353571E-2</v>
      </c>
      <c r="D563" s="163">
        <v>20</v>
      </c>
      <c r="E563" s="134">
        <f>LN(1+'[2]Tasas de interés simple 5 '!G563)</f>
        <v>3.121228770742529E-2</v>
      </c>
      <c r="F563" s="164">
        <v>28</v>
      </c>
      <c r="G563" s="134">
        <v>6.1448045324607431E-2</v>
      </c>
      <c r="H563" s="164">
        <v>56</v>
      </c>
      <c r="I563" s="134">
        <v>6.2389675479915585E-2</v>
      </c>
      <c r="J563" s="164">
        <v>84</v>
      </c>
      <c r="K563" s="114">
        <v>6.3330419801936294E-2</v>
      </c>
      <c r="L563" s="165">
        <v>-1.9615073546653747E-3</v>
      </c>
      <c r="M563" s="166">
        <f t="shared" si="8"/>
        <v>-1.7976944881237245E-4</v>
      </c>
      <c r="N563" s="166">
        <v>-8.2063323079265005E-4</v>
      </c>
      <c r="O563" s="166">
        <v>-4.1308958346478186E-4</v>
      </c>
      <c r="P563" s="167">
        <v>-6.1466732858006523E-6</v>
      </c>
    </row>
    <row r="564" spans="1:16" x14ac:dyDescent="0.25">
      <c r="A564" s="161">
        <v>42821</v>
      </c>
      <c r="B564" s="162">
        <v>10</v>
      </c>
      <c r="C564" s="134">
        <v>6.1129442506018448E-2</v>
      </c>
      <c r="D564" s="163">
        <v>20</v>
      </c>
      <c r="E564" s="134">
        <f>LN(1+'[2]Tasas de interés simple 5 '!G564)</f>
        <v>3.0518588378771232E-2</v>
      </c>
      <c r="F564" s="164">
        <v>28</v>
      </c>
      <c r="G564" s="134">
        <v>6.2178168200930459E-2</v>
      </c>
      <c r="H564" s="164">
        <v>56</v>
      </c>
      <c r="I564" s="134">
        <v>6.3002026005877163E-2</v>
      </c>
      <c r="J564" s="164">
        <v>84</v>
      </c>
      <c r="K564" s="114">
        <v>6.382520562782934E-2</v>
      </c>
      <c r="L564" s="165">
        <v>1.4625559136648772E-3</v>
      </c>
      <c r="M564" s="166">
        <f t="shared" si="8"/>
        <v>-6.9369932865405784E-4</v>
      </c>
      <c r="N564" s="166">
        <v>7.3012287632302775E-4</v>
      </c>
      <c r="O564" s="166">
        <v>6.1235052596157746E-4</v>
      </c>
      <c r="P564" s="167">
        <v>4.9478582589304598E-4</v>
      </c>
    </row>
    <row r="565" spans="1:16" x14ac:dyDescent="0.25">
      <c r="A565" s="161">
        <v>42822</v>
      </c>
      <c r="B565" s="162">
        <v>10</v>
      </c>
      <c r="C565" s="134">
        <v>6.1172010795277301E-2</v>
      </c>
      <c r="D565" s="163">
        <v>20</v>
      </c>
      <c r="E565" s="134">
        <f>LN(1+'[2]Tasas de interés simple 5 '!G565)</f>
        <v>3.0216055956540783E-2</v>
      </c>
      <c r="F565" s="164">
        <v>28</v>
      </c>
      <c r="G565" s="134">
        <v>6.2126736997899064E-2</v>
      </c>
      <c r="H565" s="164">
        <v>56</v>
      </c>
      <c r="I565" s="134">
        <v>6.3047895081365879E-2</v>
      </c>
      <c r="J565" s="164">
        <v>84</v>
      </c>
      <c r="K565" s="114">
        <v>6.3968205413471077E-2</v>
      </c>
      <c r="L565" s="165">
        <v>4.2568289258852754E-5</v>
      </c>
      <c r="M565" s="166">
        <f t="shared" si="8"/>
        <v>-3.0253242223044971E-4</v>
      </c>
      <c r="N565" s="166">
        <v>-5.1431203031394868E-5</v>
      </c>
      <c r="O565" s="166">
        <v>4.5869075488716438E-5</v>
      </c>
      <c r="P565" s="167">
        <v>1.4299978564173699E-4</v>
      </c>
    </row>
    <row r="566" spans="1:16" x14ac:dyDescent="0.25">
      <c r="A566" s="161">
        <v>42823</v>
      </c>
      <c r="B566" s="162">
        <v>10</v>
      </c>
      <c r="C566" s="134">
        <v>6.1175605459250264E-2</v>
      </c>
      <c r="D566" s="163">
        <v>20</v>
      </c>
      <c r="E566" s="134">
        <f>LN(1+'[2]Tasas de interés simple 5 '!G566)</f>
        <v>2.9862985746513599E-2</v>
      </c>
      <c r="F566" s="164">
        <v>28</v>
      </c>
      <c r="G566" s="134">
        <v>6.1898667018923326E-2</v>
      </c>
      <c r="H566" s="164">
        <v>56</v>
      </c>
      <c r="I566" s="134">
        <v>6.3015939830860651E-2</v>
      </c>
      <c r="J566" s="164">
        <v>84</v>
      </c>
      <c r="K566" s="114">
        <v>6.413196573726597E-2</v>
      </c>
      <c r="L566" s="165">
        <v>3.5946639729625418E-6</v>
      </c>
      <c r="M566" s="166">
        <f t="shared" si="8"/>
        <v>-3.5307021002718361E-4</v>
      </c>
      <c r="N566" s="166">
        <v>-2.2806997897573816E-4</v>
      </c>
      <c r="O566" s="166">
        <v>-3.195525050522785E-5</v>
      </c>
      <c r="P566" s="167">
        <v>1.6376032379489258E-4</v>
      </c>
    </row>
    <row r="567" spans="1:16" x14ac:dyDescent="0.25">
      <c r="A567" s="161">
        <v>42824</v>
      </c>
      <c r="B567" s="162">
        <v>10</v>
      </c>
      <c r="C567" s="134">
        <v>6.2485180100008447E-2</v>
      </c>
      <c r="D567" s="163">
        <v>20</v>
      </c>
      <c r="E567" s="134">
        <f>LN(1+'[2]Tasas de interés simple 5 '!G567)</f>
        <v>3.1392057156237663E-2</v>
      </c>
      <c r="F567" s="164">
        <v>28</v>
      </c>
      <c r="G567" s="134">
        <v>6.2985899569262246E-2</v>
      </c>
      <c r="H567" s="164">
        <v>56</v>
      </c>
      <c r="I567" s="134">
        <v>6.3386823813738113E-2</v>
      </c>
      <c r="J567" s="164">
        <v>84</v>
      </c>
      <c r="K567" s="114">
        <v>6.3787587382381078E-2</v>
      </c>
      <c r="L567" s="165">
        <v>1.3095746407581835E-3</v>
      </c>
      <c r="M567" s="166">
        <f t="shared" si="8"/>
        <v>1.5290714097240636E-3</v>
      </c>
      <c r="N567" s="166">
        <v>1.0872325503389207E-3</v>
      </c>
      <c r="O567" s="166">
        <v>3.7088398287746238E-4</v>
      </c>
      <c r="P567" s="167">
        <v>-3.4437835488489166E-4</v>
      </c>
    </row>
    <row r="568" spans="1:16" x14ac:dyDescent="0.25">
      <c r="A568" s="161">
        <v>42825</v>
      </c>
      <c r="B568" s="162">
        <v>10</v>
      </c>
      <c r="C568" s="134">
        <v>6.3300709571558839E-2</v>
      </c>
      <c r="D568" s="163">
        <v>20</v>
      </c>
      <c r="E568" s="134">
        <f>LN(1+'[2]Tasas de interés simple 5 '!G568)</f>
        <v>3.121228770742529E-2</v>
      </c>
      <c r="F568" s="164">
        <v>28</v>
      </c>
      <c r="G568" s="134">
        <v>6.2518393958724258E-2</v>
      </c>
      <c r="H568" s="164">
        <v>56</v>
      </c>
      <c r="I568" s="134">
        <v>6.3103975406793619E-2</v>
      </c>
      <c r="J568" s="164">
        <v>84</v>
      </c>
      <c r="K568" s="114">
        <v>6.3689214149902335E-2</v>
      </c>
      <c r="L568" s="165">
        <v>8.1552947155039135E-4</v>
      </c>
      <c r="M568" s="166">
        <f t="shared" si="8"/>
        <v>-1.7976944881237245E-4</v>
      </c>
      <c r="N568" s="166">
        <v>-4.6750561053798823E-4</v>
      </c>
      <c r="O568" s="166">
        <v>-2.828484069444942E-4</v>
      </c>
      <c r="P568" s="167">
        <v>-9.8373232478743411E-5</v>
      </c>
    </row>
    <row r="569" spans="1:16" x14ac:dyDescent="0.25">
      <c r="A569" s="161">
        <v>42828</v>
      </c>
      <c r="B569" s="162">
        <v>10</v>
      </c>
      <c r="C569" s="134">
        <v>6.3876326935377883E-2</v>
      </c>
      <c r="D569" s="163">
        <v>20</v>
      </c>
      <c r="E569" s="134">
        <f>LN(1+'[2]Tasas de interés simple 5 '!G569)</f>
        <v>3.0518588378771232E-2</v>
      </c>
      <c r="F569" s="164">
        <v>28</v>
      </c>
      <c r="G569" s="134">
        <v>6.2863288361236433E-2</v>
      </c>
      <c r="H569" s="164">
        <v>56</v>
      </c>
      <c r="I569" s="134">
        <v>6.3329422615321831E-2</v>
      </c>
      <c r="J569" s="164">
        <v>84</v>
      </c>
      <c r="K569" s="114">
        <v>6.3795339689495467E-2</v>
      </c>
      <c r="L569" s="165">
        <v>5.7561736381904482E-4</v>
      </c>
      <c r="M569" s="166">
        <f t="shared" si="8"/>
        <v>-6.9369932865405784E-4</v>
      </c>
      <c r="N569" s="166">
        <v>3.4489440251217474E-4</v>
      </c>
      <c r="O569" s="166">
        <v>2.2544720852821221E-4</v>
      </c>
      <c r="P569" s="167">
        <v>1.0612553959313265E-4</v>
      </c>
    </row>
    <row r="570" spans="1:16" x14ac:dyDescent="0.25">
      <c r="A570" s="161">
        <v>42829</v>
      </c>
      <c r="B570" s="162">
        <v>10</v>
      </c>
      <c r="C570" s="134">
        <v>6.4351876163663516E-2</v>
      </c>
      <c r="D570" s="163">
        <v>20</v>
      </c>
      <c r="E570" s="134">
        <f>LN(1+'[2]Tasas de interés simple 5 '!G570)</f>
        <v>3.0216055956540783E-2</v>
      </c>
      <c r="F570" s="164">
        <v>28</v>
      </c>
      <c r="G570" s="134">
        <v>6.2781626469422189E-2</v>
      </c>
      <c r="H570" s="164">
        <v>56</v>
      </c>
      <c r="I570" s="134">
        <v>6.3343317433957297E-2</v>
      </c>
      <c r="J570" s="164">
        <v>84</v>
      </c>
      <c r="K570" s="114">
        <v>6.3904693078856462E-2</v>
      </c>
      <c r="L570" s="165">
        <v>4.7554922828563218E-4</v>
      </c>
      <c r="M570" s="166">
        <f t="shared" si="8"/>
        <v>-3.0253242223044971E-4</v>
      </c>
      <c r="N570" s="166">
        <v>-8.1661891814244214E-5</v>
      </c>
      <c r="O570" s="166">
        <v>1.3894818635465378E-5</v>
      </c>
      <c r="P570" s="167">
        <v>1.0935338936099437E-4</v>
      </c>
    </row>
    <row r="571" spans="1:16" x14ac:dyDescent="0.25">
      <c r="A571" s="161">
        <v>42830</v>
      </c>
      <c r="B571" s="162">
        <v>10</v>
      </c>
      <c r="C571" s="134">
        <v>6.3060508432576601E-2</v>
      </c>
      <c r="D571" s="163">
        <v>20</v>
      </c>
      <c r="E571" s="134">
        <f>LN(1+'[2]Tasas de interés simple 5 '!G571)</f>
        <v>2.9862985746513599E-2</v>
      </c>
      <c r="F571" s="164">
        <v>28</v>
      </c>
      <c r="G571" s="134">
        <v>6.2678371148674458E-2</v>
      </c>
      <c r="H571" s="164">
        <v>56</v>
      </c>
      <c r="I571" s="134">
        <v>6.3283154178622431E-2</v>
      </c>
      <c r="J571" s="164">
        <v>84</v>
      </c>
      <c r="K571" s="114">
        <v>6.3887571667119419E-2</v>
      </c>
      <c r="L571" s="165">
        <v>-1.2913677310869148E-3</v>
      </c>
      <c r="M571" s="166">
        <f t="shared" si="8"/>
        <v>-3.5307021002718361E-4</v>
      </c>
      <c r="N571" s="166">
        <v>-1.0325532074773047E-4</v>
      </c>
      <c r="O571" s="166">
        <v>-6.0163255334866328E-5</v>
      </c>
      <c r="P571" s="167">
        <v>-1.712141173704218E-5</v>
      </c>
    </row>
    <row r="572" spans="1:16" x14ac:dyDescent="0.25">
      <c r="A572" s="161">
        <v>42831</v>
      </c>
      <c r="B572" s="162">
        <v>10</v>
      </c>
      <c r="C572" s="134">
        <v>6.2594157086321975E-2</v>
      </c>
      <c r="D572" s="163">
        <v>20</v>
      </c>
      <c r="E572" s="134">
        <f>LN(1+'[2]Tasas de interés simple 5 '!G572)</f>
        <v>3.1392057156237663E-2</v>
      </c>
      <c r="F572" s="164">
        <v>28</v>
      </c>
      <c r="G572" s="134">
        <v>6.2899664883480172E-2</v>
      </c>
      <c r="H572" s="164">
        <v>56</v>
      </c>
      <c r="I572" s="134">
        <v>6.3308569744869342E-2</v>
      </c>
      <c r="J572" s="164">
        <v>84</v>
      </c>
      <c r="K572" s="114">
        <v>6.3717307471412771E-2</v>
      </c>
      <c r="L572" s="165">
        <v>-4.6635134625462593E-4</v>
      </c>
      <c r="M572" s="166">
        <f t="shared" si="8"/>
        <v>1.5290714097240636E-3</v>
      </c>
      <c r="N572" s="166">
        <v>2.2129373480571368E-4</v>
      </c>
      <c r="O572" s="166">
        <v>2.5415566246911325E-5</v>
      </c>
      <c r="P572" s="167">
        <v>-1.7026419570664864E-4</v>
      </c>
    </row>
    <row r="573" spans="1:16" x14ac:dyDescent="0.25">
      <c r="A573" s="161">
        <v>42832</v>
      </c>
      <c r="B573" s="162">
        <v>10</v>
      </c>
      <c r="C573" s="134">
        <v>6.2566577533194445E-2</v>
      </c>
      <c r="D573" s="163">
        <v>20</v>
      </c>
      <c r="E573" s="134">
        <f>LN(1+'[2]Tasas de interés simple 5 '!G573)</f>
        <v>3.121228770742529E-2</v>
      </c>
      <c r="F573" s="164">
        <v>28</v>
      </c>
      <c r="G573" s="134">
        <v>6.2528643161529757E-2</v>
      </c>
      <c r="H573" s="164">
        <v>56</v>
      </c>
      <c r="I573" s="134">
        <v>6.3188621742739315E-2</v>
      </c>
      <c r="J573" s="164">
        <v>84</v>
      </c>
      <c r="K573" s="114">
        <v>6.3848165039484067E-2</v>
      </c>
      <c r="L573" s="165">
        <v>-2.7579553127529688E-5</v>
      </c>
      <c r="M573" s="166">
        <f t="shared" si="8"/>
        <v>-1.7976944881237245E-4</v>
      </c>
      <c r="N573" s="166">
        <v>-3.7102172195041527E-4</v>
      </c>
      <c r="O573" s="166">
        <v>-1.1994800213002699E-4</v>
      </c>
      <c r="P573" s="167">
        <v>1.3085756807129645E-4</v>
      </c>
    </row>
    <row r="574" spans="1:16" x14ac:dyDescent="0.25">
      <c r="A574" s="161">
        <v>42835</v>
      </c>
      <c r="B574" s="162">
        <v>10</v>
      </c>
      <c r="C574" s="134">
        <v>6.3129821641618983E-2</v>
      </c>
      <c r="D574" s="163">
        <v>20</v>
      </c>
      <c r="E574" s="134">
        <f>LN(1+'[2]Tasas de interés simple 5 '!G574)</f>
        <v>3.0518588378771232E-2</v>
      </c>
      <c r="F574" s="164">
        <v>28</v>
      </c>
      <c r="G574" s="134">
        <v>6.288433214366887E-2</v>
      </c>
      <c r="H574" s="164">
        <v>56</v>
      </c>
      <c r="I574" s="134">
        <v>6.3567248861280637E-2</v>
      </c>
      <c r="J574" s="164">
        <v>84</v>
      </c>
      <c r="K574" s="114">
        <v>6.4249699521909218E-2</v>
      </c>
      <c r="L574" s="165">
        <v>5.6324410842453765E-4</v>
      </c>
      <c r="M574" s="166">
        <f t="shared" si="8"/>
        <v>-6.9369932865405784E-4</v>
      </c>
      <c r="N574" s="166">
        <v>3.5568898213911293E-4</v>
      </c>
      <c r="O574" s="166">
        <v>3.7862711854132203E-4</v>
      </c>
      <c r="P574" s="167">
        <v>4.0153448242515044E-4</v>
      </c>
    </row>
    <row r="575" spans="1:16" x14ac:dyDescent="0.25">
      <c r="A575" s="161">
        <v>42836</v>
      </c>
      <c r="B575" s="162">
        <v>10</v>
      </c>
      <c r="C575" s="134">
        <v>6.382697842040104E-2</v>
      </c>
      <c r="D575" s="163">
        <v>20</v>
      </c>
      <c r="E575" s="134">
        <f>LN(1+'[2]Tasas de interés simple 5 '!G575)</f>
        <v>3.0216055956540783E-2</v>
      </c>
      <c r="F575" s="164">
        <v>28</v>
      </c>
      <c r="G575" s="134">
        <v>6.3249572347491137E-2</v>
      </c>
      <c r="H575" s="164">
        <v>56</v>
      </c>
      <c r="I575" s="134">
        <v>6.3751171973836798E-2</v>
      </c>
      <c r="J575" s="164">
        <v>84</v>
      </c>
      <c r="K575" s="114">
        <v>6.4252520124132337E-2</v>
      </c>
      <c r="L575" s="165">
        <v>6.9715677878205706E-4</v>
      </c>
      <c r="M575" s="166">
        <f t="shared" si="8"/>
        <v>-3.0253242223044971E-4</v>
      </c>
      <c r="N575" s="166">
        <v>3.6524020382226741E-4</v>
      </c>
      <c r="O575" s="166">
        <v>1.8392311255616134E-4</v>
      </c>
      <c r="P575" s="167">
        <v>2.8206022231191952E-6</v>
      </c>
    </row>
    <row r="576" spans="1:16" x14ac:dyDescent="0.25">
      <c r="A576" s="161">
        <v>42837</v>
      </c>
      <c r="B576" s="162">
        <v>10</v>
      </c>
      <c r="C576" s="134">
        <v>6.3608585533243195E-2</v>
      </c>
      <c r="D576" s="163">
        <v>20</v>
      </c>
      <c r="E576" s="134">
        <f>LN(1+'[2]Tasas de interés simple 5 '!G576)</f>
        <v>3.155287611634932E-2</v>
      </c>
      <c r="F576" s="164">
        <v>28</v>
      </c>
      <c r="G576" s="134">
        <v>6.4055457674882951E-2</v>
      </c>
      <c r="H576" s="164">
        <v>56</v>
      </c>
      <c r="I576" s="134">
        <v>6.4202832417174949E-2</v>
      </c>
      <c r="J576" s="164">
        <v>84</v>
      </c>
      <c r="K576" s="114">
        <v>6.4350185443352845E-2</v>
      </c>
      <c r="L576" s="165">
        <v>-2.1839288715784499E-4</v>
      </c>
      <c r="M576" s="166">
        <f t="shared" si="8"/>
        <v>1.3368201598085369E-3</v>
      </c>
      <c r="N576" s="166">
        <v>8.0588532739181429E-4</v>
      </c>
      <c r="O576" s="166">
        <v>4.5166044333815047E-4</v>
      </c>
      <c r="P576" s="167">
        <v>9.7665319220507918E-5</v>
      </c>
    </row>
    <row r="577" spans="1:16" x14ac:dyDescent="0.25">
      <c r="A577" s="161">
        <v>42842</v>
      </c>
      <c r="B577" s="162">
        <v>10</v>
      </c>
      <c r="C577" s="134">
        <v>6.2756968946989178E-2</v>
      </c>
      <c r="D577" s="163">
        <v>20</v>
      </c>
      <c r="E577" s="134">
        <f>LN(1+'[2]Tasas de interés simple 5 '!G577)</f>
        <v>3.0518588378771232E-2</v>
      </c>
      <c r="F577" s="164">
        <v>28</v>
      </c>
      <c r="G577" s="134">
        <v>6.2953732839189605E-2</v>
      </c>
      <c r="H577" s="164">
        <v>56</v>
      </c>
      <c r="I577" s="134">
        <v>6.3635075802516983E-2</v>
      </c>
      <c r="J577" s="164">
        <v>84</v>
      </c>
      <c r="K577" s="114">
        <v>6.4315954853676041E-2</v>
      </c>
      <c r="L577" s="165">
        <v>-8.5161658625401704E-4</v>
      </c>
      <c r="M577" s="166">
        <f t="shared" si="8"/>
        <v>-1.0342877375780872E-3</v>
      </c>
      <c r="N577" s="166">
        <v>-1.1017248356933462E-3</v>
      </c>
      <c r="O577" s="166">
        <v>-5.6775661465796601E-4</v>
      </c>
      <c r="P577" s="167">
        <v>-3.4230589676803591E-5</v>
      </c>
    </row>
    <row r="578" spans="1:16" x14ac:dyDescent="0.25">
      <c r="A578" s="161">
        <v>42843</v>
      </c>
      <c r="B578" s="162">
        <v>10</v>
      </c>
      <c r="C578" s="134">
        <v>6.2157107281367086E-2</v>
      </c>
      <c r="D578" s="163">
        <v>20</v>
      </c>
      <c r="E578" s="134">
        <f>LN(1+'[2]Tasas de interés simple 5 '!G578)</f>
        <v>3.0216055956540783E-2</v>
      </c>
      <c r="F578" s="164">
        <v>28</v>
      </c>
      <c r="G578" s="134">
        <v>6.2501625454288626E-2</v>
      </c>
      <c r="H578" s="164">
        <v>56</v>
      </c>
      <c r="I578" s="134">
        <v>6.3445997765478879E-2</v>
      </c>
      <c r="J578" s="164">
        <v>84</v>
      </c>
      <c r="K578" s="114">
        <v>6.4389479078974396E-2</v>
      </c>
      <c r="L578" s="165">
        <v>-5.9986166562209231E-4</v>
      </c>
      <c r="M578" s="166">
        <f t="shared" si="8"/>
        <v>-3.0253242223044971E-4</v>
      </c>
      <c r="N578" s="166">
        <v>-4.5210738490097935E-4</v>
      </c>
      <c r="O578" s="166">
        <v>-1.89078037038104E-4</v>
      </c>
      <c r="P578" s="167">
        <v>7.3524225298354784E-5</v>
      </c>
    </row>
    <row r="579" spans="1:16" x14ac:dyDescent="0.25">
      <c r="A579" s="161">
        <v>42844</v>
      </c>
      <c r="B579" s="162">
        <v>10</v>
      </c>
      <c r="C579" s="134">
        <v>6.2989040508672128E-2</v>
      </c>
      <c r="D579" s="163">
        <v>20</v>
      </c>
      <c r="E579" s="134">
        <f>LN(1+'[2]Tasas de interés simple 5 '!G579)</f>
        <v>2.9862985746513599E-2</v>
      </c>
      <c r="F579" s="164">
        <v>28</v>
      </c>
      <c r="G579" s="134">
        <v>6.2789687014660575E-2</v>
      </c>
      <c r="H579" s="164">
        <v>56</v>
      </c>
      <c r="I579" s="134">
        <v>6.3523441982096793E-2</v>
      </c>
      <c r="J579" s="164">
        <v>84</v>
      </c>
      <c r="K579" s="114">
        <v>6.4256658947918016E-2</v>
      </c>
      <c r="L579" s="165">
        <v>8.3193322730504282E-4</v>
      </c>
      <c r="M579" s="166">
        <f t="shared" si="8"/>
        <v>-3.5307021002718361E-4</v>
      </c>
      <c r="N579" s="166">
        <v>2.8806156037194941E-4</v>
      </c>
      <c r="O579" s="166">
        <v>7.7444216617914008E-5</v>
      </c>
      <c r="P579" s="167">
        <v>-1.328201310563798E-4</v>
      </c>
    </row>
    <row r="580" spans="1:16" x14ac:dyDescent="0.25">
      <c r="A580" s="161">
        <v>42845</v>
      </c>
      <c r="B580" s="162">
        <v>10</v>
      </c>
      <c r="C580" s="134">
        <v>6.2755579516364415E-2</v>
      </c>
      <c r="D580" s="163">
        <v>20</v>
      </c>
      <c r="E580" s="134">
        <f>LN(1+'[2]Tasas de interés simple 5 '!G580)</f>
        <v>3.1392057156237663E-2</v>
      </c>
      <c r="F580" s="164">
        <v>28</v>
      </c>
      <c r="G580" s="134">
        <v>6.3174239365765272E-2</v>
      </c>
      <c r="H580" s="164">
        <v>56</v>
      </c>
      <c r="I580" s="134">
        <v>6.357567493740425E-2</v>
      </c>
      <c r="J580" s="164">
        <v>84</v>
      </c>
      <c r="K580" s="114">
        <v>6.3976949423188267E-2</v>
      </c>
      <c r="L580" s="165">
        <v>-2.33460992307713E-4</v>
      </c>
      <c r="M580" s="166">
        <f t="shared" si="8"/>
        <v>1.5290714097240636E-3</v>
      </c>
      <c r="N580" s="166">
        <v>3.8455235110469721E-4</v>
      </c>
      <c r="O580" s="166">
        <v>5.2232955307457418E-5</v>
      </c>
      <c r="P580" s="167">
        <v>-2.7970952472974875E-4</v>
      </c>
    </row>
    <row r="581" spans="1:16" x14ac:dyDescent="0.25">
      <c r="A581" s="161">
        <v>42846</v>
      </c>
      <c r="B581" s="162">
        <v>10</v>
      </c>
      <c r="C581" s="134">
        <v>6.4561348160686635E-2</v>
      </c>
      <c r="D581" s="163">
        <v>20</v>
      </c>
      <c r="E581" s="134">
        <f>LN(1+'[2]Tasas de interés simple 5 '!G581)</f>
        <v>3.121228770742529E-2</v>
      </c>
      <c r="F581" s="164">
        <v>28</v>
      </c>
      <c r="G581" s="134">
        <v>6.2270490235733084E-2</v>
      </c>
      <c r="H581" s="164">
        <v>56</v>
      </c>
      <c r="I581" s="134">
        <v>6.3103764837058846E-2</v>
      </c>
      <c r="J581" s="164">
        <v>84</v>
      </c>
      <c r="K581" s="114">
        <v>6.3936345669883154E-2</v>
      </c>
      <c r="L581" s="165">
        <v>1.8057686443222198E-3</v>
      </c>
      <c r="M581" s="166">
        <f t="shared" ref="M581:M644" si="9">E581-E580</f>
        <v>-1.7976944881237245E-4</v>
      </c>
      <c r="N581" s="166">
        <v>-9.0374913003218871E-4</v>
      </c>
      <c r="O581" s="166">
        <v>-4.7191010034540459E-4</v>
      </c>
      <c r="P581" s="167">
        <v>-4.06037533051129E-5</v>
      </c>
    </row>
    <row r="582" spans="1:16" x14ac:dyDescent="0.25">
      <c r="A582" s="161">
        <v>42849</v>
      </c>
      <c r="B582" s="162">
        <v>10</v>
      </c>
      <c r="C582" s="134">
        <v>6.3859563796017108E-2</v>
      </c>
      <c r="D582" s="163">
        <v>20</v>
      </c>
      <c r="E582" s="134">
        <f>LN(1+'[2]Tasas de interés simple 5 '!G582)</f>
        <v>3.0518588378771232E-2</v>
      </c>
      <c r="F582" s="164">
        <v>28</v>
      </c>
      <c r="G582" s="134">
        <v>6.2720442350126859E-2</v>
      </c>
      <c r="H582" s="164">
        <v>56</v>
      </c>
      <c r="I582" s="134">
        <v>6.3509356312417553E-2</v>
      </c>
      <c r="J582" s="164">
        <v>84</v>
      </c>
      <c r="K582" s="114">
        <v>6.4297648380057693E-2</v>
      </c>
      <c r="L582" s="165">
        <v>-7.0178436466952765E-4</v>
      </c>
      <c r="M582" s="166">
        <f t="shared" si="9"/>
        <v>-6.9369932865405784E-4</v>
      </c>
      <c r="N582" s="166">
        <v>4.4995211439377569E-4</v>
      </c>
      <c r="O582" s="166">
        <v>4.0559147535870754E-4</v>
      </c>
      <c r="P582" s="167">
        <v>3.6130271017453808E-4</v>
      </c>
    </row>
    <row r="583" spans="1:16" x14ac:dyDescent="0.25">
      <c r="A583" s="161">
        <v>42850</v>
      </c>
      <c r="B583" s="162">
        <v>10</v>
      </c>
      <c r="C583" s="134">
        <v>6.4472946544422774E-2</v>
      </c>
      <c r="D583" s="163">
        <v>20</v>
      </c>
      <c r="E583" s="134">
        <f>LN(1+'[2]Tasas de interés simple 5 '!G583)</f>
        <v>3.0216055956540783E-2</v>
      </c>
      <c r="F583" s="164">
        <v>28</v>
      </c>
      <c r="G583" s="134">
        <v>6.3104548549668391E-2</v>
      </c>
      <c r="H583" s="164">
        <v>56</v>
      </c>
      <c r="I583" s="134">
        <v>6.3814547524764578E-2</v>
      </c>
      <c r="J583" s="164">
        <v>84</v>
      </c>
      <c r="K583" s="114">
        <v>6.4524042758950503E-2</v>
      </c>
      <c r="L583" s="165">
        <v>6.1338274840566642E-4</v>
      </c>
      <c r="M583" s="166">
        <f t="shared" si="9"/>
        <v>-3.0253242223044971E-4</v>
      </c>
      <c r="N583" s="166">
        <v>3.8410619954153125E-4</v>
      </c>
      <c r="O583" s="166">
        <v>3.0519121234702518E-4</v>
      </c>
      <c r="P583" s="167">
        <v>2.2639437889281078E-4</v>
      </c>
    </row>
    <row r="584" spans="1:16" x14ac:dyDescent="0.25">
      <c r="A584" s="161">
        <v>42851</v>
      </c>
      <c r="B584" s="162">
        <v>10</v>
      </c>
      <c r="C584" s="134">
        <v>6.3177968326635511E-2</v>
      </c>
      <c r="D584" s="163">
        <v>20</v>
      </c>
      <c r="E584" s="134">
        <f>LN(1+'[2]Tasas de interés simple 5 '!G584)</f>
        <v>2.9862985746513599E-2</v>
      </c>
      <c r="F584" s="164">
        <v>28</v>
      </c>
      <c r="G584" s="134">
        <v>6.297795408598908E-2</v>
      </c>
      <c r="H584" s="164">
        <v>56</v>
      </c>
      <c r="I584" s="134">
        <v>6.3701133126075227E-2</v>
      </c>
      <c r="J584" s="164">
        <v>84</v>
      </c>
      <c r="K584" s="114">
        <v>6.4423789556154992E-2</v>
      </c>
      <c r="L584" s="165">
        <v>-1.2949782177872626E-3</v>
      </c>
      <c r="M584" s="166">
        <f t="shared" si="9"/>
        <v>-3.5307021002718361E-4</v>
      </c>
      <c r="N584" s="166">
        <v>-1.2659446367931093E-4</v>
      </c>
      <c r="O584" s="166">
        <v>-1.1341439868935155E-4</v>
      </c>
      <c r="P584" s="167">
        <v>-1.0025320279551109E-4</v>
      </c>
    </row>
    <row r="585" spans="1:16" x14ac:dyDescent="0.25">
      <c r="A585" s="161">
        <v>42852</v>
      </c>
      <c r="B585" s="162">
        <v>10</v>
      </c>
      <c r="C585" s="134">
        <v>6.2932832709604147E-2</v>
      </c>
      <c r="D585" s="163">
        <v>20</v>
      </c>
      <c r="E585" s="134">
        <f>LN(1+'[2]Tasas de interés simple 5 '!G585)</f>
        <v>3.1392057156237663E-2</v>
      </c>
      <c r="F585" s="164">
        <v>28</v>
      </c>
      <c r="G585" s="134">
        <v>6.3373275627639628E-2</v>
      </c>
      <c r="H585" s="164">
        <v>56</v>
      </c>
      <c r="I585" s="134">
        <v>6.3980914662305488E-2</v>
      </c>
      <c r="J585" s="164">
        <v>84</v>
      </c>
      <c r="K585" s="114">
        <v>6.4588184695982959E-2</v>
      </c>
      <c r="L585" s="165">
        <v>-2.4513561703136399E-4</v>
      </c>
      <c r="M585" s="166">
        <f t="shared" si="9"/>
        <v>1.5290714097240636E-3</v>
      </c>
      <c r="N585" s="166">
        <v>3.9532154165054789E-4</v>
      </c>
      <c r="O585" s="166">
        <v>2.7978153623026136E-4</v>
      </c>
      <c r="P585" s="167">
        <v>1.6439513982796639E-4</v>
      </c>
    </row>
    <row r="586" spans="1:16" x14ac:dyDescent="0.25">
      <c r="A586" s="161">
        <v>42853</v>
      </c>
      <c r="B586" s="162">
        <v>10</v>
      </c>
      <c r="C586" s="134">
        <v>6.4266830146377685E-2</v>
      </c>
      <c r="D586" s="163">
        <v>20</v>
      </c>
      <c r="E586" s="134">
        <f>LN(1+'[2]Tasas de interés simple 5 '!G586)</f>
        <v>3.121228770742529E-2</v>
      </c>
      <c r="F586" s="164">
        <v>28</v>
      </c>
      <c r="G586" s="134">
        <v>6.3187397173393667E-2</v>
      </c>
      <c r="H586" s="164">
        <v>56</v>
      </c>
      <c r="I586" s="134">
        <v>6.3883745211451223E-2</v>
      </c>
      <c r="J586" s="164">
        <v>84</v>
      </c>
      <c r="K586" s="114">
        <v>6.4579608686323328E-2</v>
      </c>
      <c r="L586" s="165">
        <v>1.3339974367735374E-3</v>
      </c>
      <c r="M586" s="166">
        <f t="shared" si="9"/>
        <v>-1.7976944881237245E-4</v>
      </c>
      <c r="N586" s="166">
        <v>-1.8587845424596072E-4</v>
      </c>
      <c r="O586" s="166">
        <v>-9.7169450854264761E-5</v>
      </c>
      <c r="P586" s="167">
        <v>-8.5760096596304569E-6</v>
      </c>
    </row>
    <row r="587" spans="1:16" x14ac:dyDescent="0.25">
      <c r="A587" s="161">
        <v>42857</v>
      </c>
      <c r="B587" s="162">
        <v>10</v>
      </c>
      <c r="C587" s="134">
        <v>6.4182290933762057E-2</v>
      </c>
      <c r="D587" s="163">
        <v>20</v>
      </c>
      <c r="E587" s="134">
        <f>LN(1+'[2]Tasas de interés simple 5 '!G587)</f>
        <v>3.0216055956540783E-2</v>
      </c>
      <c r="F587" s="164">
        <v>28</v>
      </c>
      <c r="G587" s="134">
        <v>6.2971082633131864E-2</v>
      </c>
      <c r="H587" s="164">
        <v>56</v>
      </c>
      <c r="I587" s="134">
        <v>6.3879618394542731E-2</v>
      </c>
      <c r="J587" s="164">
        <v>84</v>
      </c>
      <c r="K587" s="114">
        <v>6.4787329467925509E-2</v>
      </c>
      <c r="L587" s="165">
        <v>-8.4539212615628023E-5</v>
      </c>
      <c r="M587" s="166">
        <f t="shared" si="9"/>
        <v>-9.9623175088450755E-4</v>
      </c>
      <c r="N587" s="166">
        <v>-2.1631454026180275E-4</v>
      </c>
      <c r="O587" s="166">
        <v>-4.12681690849237E-6</v>
      </c>
      <c r="P587" s="167">
        <v>2.0772078160218033E-4</v>
      </c>
    </row>
    <row r="588" spans="1:16" x14ac:dyDescent="0.25">
      <c r="A588" s="161">
        <v>42858</v>
      </c>
      <c r="B588" s="162">
        <v>10</v>
      </c>
      <c r="C588" s="134">
        <v>6.3070117220758198E-2</v>
      </c>
      <c r="D588" s="163">
        <v>20</v>
      </c>
      <c r="E588" s="134">
        <f>LN(1+'[2]Tasas de interés simple 5 '!G588)</f>
        <v>2.9862985746513599E-2</v>
      </c>
      <c r="F588" s="164">
        <v>28</v>
      </c>
      <c r="G588" s="134">
        <v>6.312954730353007E-2</v>
      </c>
      <c r="H588" s="164">
        <v>56</v>
      </c>
      <c r="I588" s="134">
        <v>6.3981801168000965E-2</v>
      </c>
      <c r="J588" s="164">
        <v>84</v>
      </c>
      <c r="K588" s="114">
        <v>6.4833329314274601E-2</v>
      </c>
      <c r="L588" s="165">
        <v>-1.1121737130038584E-3</v>
      </c>
      <c r="M588" s="166">
        <f t="shared" si="9"/>
        <v>-3.5307021002718361E-4</v>
      </c>
      <c r="N588" s="166">
        <v>1.5846467039820622E-4</v>
      </c>
      <c r="O588" s="166">
        <v>1.0218277345823423E-4</v>
      </c>
      <c r="P588" s="167">
        <v>4.5999846349092932E-5</v>
      </c>
    </row>
    <row r="589" spans="1:16" x14ac:dyDescent="0.25">
      <c r="A589" s="161">
        <v>42859</v>
      </c>
      <c r="B589" s="162">
        <v>10</v>
      </c>
      <c r="C589" s="134">
        <v>6.2061411884162573E-2</v>
      </c>
      <c r="D589" s="163">
        <v>20</v>
      </c>
      <c r="E589" s="134">
        <f>LN(1+'[2]Tasas de interés simple 5 '!G589)</f>
        <v>3.1392057156237663E-2</v>
      </c>
      <c r="F589" s="164">
        <v>28</v>
      </c>
      <c r="G589" s="134">
        <v>6.3128158293294392E-2</v>
      </c>
      <c r="H589" s="164">
        <v>56</v>
      </c>
      <c r="I589" s="134">
        <v>6.367647259714046E-2</v>
      </c>
      <c r="J589" s="164">
        <v>84</v>
      </c>
      <c r="K589" s="114">
        <v>6.4224486417162788E-2</v>
      </c>
      <c r="L589" s="165">
        <v>-1.008705336595625E-3</v>
      </c>
      <c r="M589" s="166">
        <f t="shared" si="9"/>
        <v>1.5290714097240636E-3</v>
      </c>
      <c r="N589" s="166">
        <v>-1.3890102356778344E-6</v>
      </c>
      <c r="O589" s="166">
        <v>-3.0532857086050524E-4</v>
      </c>
      <c r="P589" s="167">
        <v>-6.0884289711181372E-4</v>
      </c>
    </row>
    <row r="590" spans="1:16" x14ac:dyDescent="0.25">
      <c r="A590" s="161">
        <v>42860</v>
      </c>
      <c r="B590" s="162">
        <v>10</v>
      </c>
      <c r="C590" s="134">
        <v>6.2935815375167112E-2</v>
      </c>
      <c r="D590" s="163">
        <v>20</v>
      </c>
      <c r="E590" s="134">
        <f>LN(1+'[2]Tasas de interés simple 5 '!G590)</f>
        <v>3.121228770742529E-2</v>
      </c>
      <c r="F590" s="164">
        <v>28</v>
      </c>
      <c r="G590" s="134">
        <v>6.324203984855041E-2</v>
      </c>
      <c r="H590" s="164">
        <v>56</v>
      </c>
      <c r="I590" s="134">
        <v>6.3946450511439615E-2</v>
      </c>
      <c r="J590" s="164">
        <v>84</v>
      </c>
      <c r="K590" s="114">
        <v>6.4650365329204929E-2</v>
      </c>
      <c r="L590" s="165">
        <v>8.744034910045384E-4</v>
      </c>
      <c r="M590" s="166">
        <f t="shared" si="9"/>
        <v>-1.7976944881237245E-4</v>
      </c>
      <c r="N590" s="166">
        <v>1.1388155525601795E-4</v>
      </c>
      <c r="O590" s="166">
        <v>2.6997791429915485E-4</v>
      </c>
      <c r="P590" s="167">
        <v>4.2587891204214079E-4</v>
      </c>
    </row>
    <row r="591" spans="1:16" x14ac:dyDescent="0.25">
      <c r="A591" s="161">
        <v>42863</v>
      </c>
      <c r="B591" s="162">
        <v>10</v>
      </c>
      <c r="C591" s="134">
        <v>6.2799439839096804E-2</v>
      </c>
      <c r="D591" s="163">
        <v>20</v>
      </c>
      <c r="E591" s="134">
        <f>LN(1+'[2]Tasas de interés simple 5 '!G591)</f>
        <v>3.0518588378771232E-2</v>
      </c>
      <c r="F591" s="164">
        <v>28</v>
      </c>
      <c r="G591" s="134">
        <v>6.3363424583165198E-2</v>
      </c>
      <c r="H591" s="164">
        <v>56</v>
      </c>
      <c r="I591" s="134">
        <v>6.4108318048014451E-2</v>
      </c>
      <c r="J591" s="164">
        <v>84</v>
      </c>
      <c r="K591" s="114">
        <v>6.4852657059572549E-2</v>
      </c>
      <c r="L591" s="165">
        <v>-1.3637553607030728E-4</v>
      </c>
      <c r="M591" s="166">
        <f t="shared" si="9"/>
        <v>-6.9369932865405784E-4</v>
      </c>
      <c r="N591" s="166">
        <v>1.2138473461478783E-4</v>
      </c>
      <c r="O591" s="166">
        <v>1.6186753657483621E-4</v>
      </c>
      <c r="P591" s="167">
        <v>2.0229173036762083E-4</v>
      </c>
    </row>
    <row r="592" spans="1:16" x14ac:dyDescent="0.25">
      <c r="A592" s="161">
        <v>42864</v>
      </c>
      <c r="B592" s="162">
        <v>10</v>
      </c>
      <c r="C592" s="134">
        <v>6.3487661649691413E-2</v>
      </c>
      <c r="D592" s="163">
        <v>20</v>
      </c>
      <c r="E592" s="134">
        <f>LN(1+'[2]Tasas de interés simple 5 '!G592)</f>
        <v>3.0216055956540783E-2</v>
      </c>
      <c r="F592" s="164">
        <v>28</v>
      </c>
      <c r="G592" s="134">
        <v>6.3075125747853761E-2</v>
      </c>
      <c r="H592" s="164">
        <v>56</v>
      </c>
      <c r="I592" s="134">
        <v>6.4209108405011109E-2</v>
      </c>
      <c r="J592" s="164">
        <v>84</v>
      </c>
      <c r="K592" s="114">
        <v>6.5341806601920085E-2</v>
      </c>
      <c r="L592" s="165">
        <v>6.8822181059460807E-4</v>
      </c>
      <c r="M592" s="166">
        <f t="shared" si="9"/>
        <v>-3.0253242223044971E-4</v>
      </c>
      <c r="N592" s="166">
        <v>-2.8829883531143741E-4</v>
      </c>
      <c r="O592" s="166">
        <v>1.0079035699665784E-4</v>
      </c>
      <c r="P592" s="167">
        <v>4.8914954234753616E-4</v>
      </c>
    </row>
    <row r="593" spans="1:16" x14ac:dyDescent="0.25">
      <c r="A593" s="161">
        <v>42865</v>
      </c>
      <c r="B593" s="162">
        <v>10</v>
      </c>
      <c r="C593" s="134">
        <v>6.3146886298550947E-2</v>
      </c>
      <c r="D593" s="163">
        <v>20</v>
      </c>
      <c r="E593" s="134">
        <f>LN(1+'[2]Tasas de interés simple 5 '!G593)</f>
        <v>2.9862985746513599E-2</v>
      </c>
      <c r="F593" s="164">
        <v>28</v>
      </c>
      <c r="G593" s="134">
        <v>6.3126344127679951E-2</v>
      </c>
      <c r="H593" s="164">
        <v>56</v>
      </c>
      <c r="I593" s="134">
        <v>6.4295732142898812E-2</v>
      </c>
      <c r="J593" s="164">
        <v>84</v>
      </c>
      <c r="K593" s="114">
        <v>6.5463754286865544E-2</v>
      </c>
      <c r="L593" s="165">
        <v>-3.4077535114046542E-4</v>
      </c>
      <c r="M593" s="166">
        <f t="shared" si="9"/>
        <v>-3.5307021002718361E-4</v>
      </c>
      <c r="N593" s="166">
        <v>5.1218379826190041E-5</v>
      </c>
      <c r="O593" s="166">
        <v>8.6623737887703278E-5</v>
      </c>
      <c r="P593" s="167">
        <v>1.2194768494545871E-4</v>
      </c>
    </row>
    <row r="594" spans="1:16" x14ac:dyDescent="0.25">
      <c r="A594" s="161">
        <v>42866</v>
      </c>
      <c r="B594" s="162">
        <v>10</v>
      </c>
      <c r="C594" s="134">
        <v>6.3167753940348889E-2</v>
      </c>
      <c r="D594" s="163">
        <v>20</v>
      </c>
      <c r="E594" s="134">
        <f>LN(1+'[2]Tasas de interés simple 5 '!G594)</f>
        <v>3.1392057156237663E-2</v>
      </c>
      <c r="F594" s="164">
        <v>28</v>
      </c>
      <c r="G594" s="134">
        <v>6.3944495051505804E-2</v>
      </c>
      <c r="H594" s="164">
        <v>56</v>
      </c>
      <c r="I594" s="134">
        <v>6.4657523952288659E-2</v>
      </c>
      <c r="J594" s="164">
        <v>84</v>
      </c>
      <c r="K594" s="114">
        <v>6.5370044805089539E-2</v>
      </c>
      <c r="L594" s="165">
        <v>2.0867641797941983E-5</v>
      </c>
      <c r="M594" s="166">
        <f t="shared" si="9"/>
        <v>1.5290714097240636E-3</v>
      </c>
      <c r="N594" s="166">
        <v>8.1815092382585275E-4</v>
      </c>
      <c r="O594" s="166">
        <v>3.6179180938984701E-4</v>
      </c>
      <c r="P594" s="167">
        <v>-9.3709481776005354E-5</v>
      </c>
    </row>
    <row r="595" spans="1:16" x14ac:dyDescent="0.25">
      <c r="A595" s="161">
        <v>42867</v>
      </c>
      <c r="B595" s="162">
        <v>10</v>
      </c>
      <c r="C595" s="134">
        <v>6.3356748239165289E-2</v>
      </c>
      <c r="D595" s="163">
        <v>20</v>
      </c>
      <c r="E595" s="134">
        <f>LN(1+'[2]Tasas de interés simple 5 '!G595)</f>
        <v>3.121228770742529E-2</v>
      </c>
      <c r="F595" s="164">
        <v>28</v>
      </c>
      <c r="G595" s="134">
        <v>6.3227002395347884E-2</v>
      </c>
      <c r="H595" s="164">
        <v>56</v>
      </c>
      <c r="I595" s="134">
        <v>6.4217969022183366E-2</v>
      </c>
      <c r="J595" s="164">
        <v>84</v>
      </c>
      <c r="K595" s="114">
        <v>6.5207954606263982E-2</v>
      </c>
      <c r="L595" s="165">
        <v>1.8899429881640006E-4</v>
      </c>
      <c r="M595" s="166">
        <f t="shared" si="9"/>
        <v>-1.7976944881237245E-4</v>
      </c>
      <c r="N595" s="166">
        <v>-7.1749265615791979E-4</v>
      </c>
      <c r="O595" s="166">
        <v>-4.3955493010529312E-4</v>
      </c>
      <c r="P595" s="167">
        <v>-1.6209019882555686E-4</v>
      </c>
    </row>
    <row r="596" spans="1:16" x14ac:dyDescent="0.25">
      <c r="A596" s="161">
        <v>42870</v>
      </c>
      <c r="B596" s="162">
        <v>10</v>
      </c>
      <c r="C596" s="134">
        <v>6.3705536394480955E-2</v>
      </c>
      <c r="D596" s="163">
        <v>20</v>
      </c>
      <c r="E596" s="134">
        <f>LN(1+'[2]Tasas de interés simple 5 '!G596)</f>
        <v>3.0518588378771232E-2</v>
      </c>
      <c r="F596" s="164">
        <v>28</v>
      </c>
      <c r="G596" s="134">
        <v>6.3647827117157704E-2</v>
      </c>
      <c r="H596" s="164">
        <v>56</v>
      </c>
      <c r="I596" s="134">
        <v>6.4484718053306411E-2</v>
      </c>
      <c r="J596" s="164">
        <v>84</v>
      </c>
      <c r="K596" s="114">
        <v>6.5320909188632259E-2</v>
      </c>
      <c r="L596" s="165">
        <v>3.4878815531566576E-4</v>
      </c>
      <c r="M596" s="166">
        <f t="shared" si="9"/>
        <v>-6.9369932865405784E-4</v>
      </c>
      <c r="N596" s="166">
        <v>4.2082472180982045E-4</v>
      </c>
      <c r="O596" s="166">
        <v>2.6674903112304527E-4</v>
      </c>
      <c r="P596" s="167">
        <v>1.1295458236827705E-4</v>
      </c>
    </row>
    <row r="597" spans="1:16" x14ac:dyDescent="0.25">
      <c r="A597" s="161">
        <v>42871</v>
      </c>
      <c r="B597" s="162">
        <v>10</v>
      </c>
      <c r="C597" s="134">
        <v>6.3202707887325307E-2</v>
      </c>
      <c r="D597" s="163">
        <v>20</v>
      </c>
      <c r="E597" s="134">
        <f>LN(1+'[2]Tasas de interés simple 5 '!G597)</f>
        <v>3.0216055956540783E-2</v>
      </c>
      <c r="F597" s="164">
        <v>28</v>
      </c>
      <c r="G597" s="134">
        <v>6.3725924999310332E-2</v>
      </c>
      <c r="H597" s="164">
        <v>56</v>
      </c>
      <c r="I597" s="134">
        <v>6.4812230104425494E-2</v>
      </c>
      <c r="J597" s="164">
        <v>84</v>
      </c>
      <c r="K597" s="114">
        <v>6.5897356431156434E-2</v>
      </c>
      <c r="L597" s="165">
        <v>-5.0282850715564764E-4</v>
      </c>
      <c r="M597" s="166">
        <f t="shared" si="9"/>
        <v>-3.0253242223044971E-4</v>
      </c>
      <c r="N597" s="166">
        <v>7.8097882152627918E-5</v>
      </c>
      <c r="O597" s="166">
        <v>3.2751205111908321E-4</v>
      </c>
      <c r="P597" s="167">
        <v>5.7644724252417512E-4</v>
      </c>
    </row>
    <row r="598" spans="1:16" x14ac:dyDescent="0.25">
      <c r="A598" s="161">
        <v>42872</v>
      </c>
      <c r="B598" s="162">
        <v>10</v>
      </c>
      <c r="C598" s="134">
        <v>6.3030730528119236E-2</v>
      </c>
      <c r="D598" s="163">
        <v>20</v>
      </c>
      <c r="E598" s="134">
        <f>LN(1+'[2]Tasas de interés simple 5 '!G598)</f>
        <v>2.9862985746513599E-2</v>
      </c>
      <c r="F598" s="164">
        <v>28</v>
      </c>
      <c r="G598" s="134">
        <v>6.3560610996417855E-2</v>
      </c>
      <c r="H598" s="164">
        <v>56</v>
      </c>
      <c r="I598" s="134">
        <v>6.4516642922054265E-2</v>
      </c>
      <c r="J598" s="164">
        <v>84</v>
      </c>
      <c r="K598" s="114">
        <v>6.54717617235544E-2</v>
      </c>
      <c r="L598" s="165">
        <v>-1.7197735920607138E-4</v>
      </c>
      <c r="M598" s="166">
        <f t="shared" si="9"/>
        <v>-3.5307021002718361E-4</v>
      </c>
      <c r="N598" s="166">
        <v>-1.6531400289247766E-4</v>
      </c>
      <c r="O598" s="166">
        <v>-2.9558718237122916E-4</v>
      </c>
      <c r="P598" s="167">
        <v>-4.2559470760203388E-4</v>
      </c>
    </row>
    <row r="599" spans="1:16" x14ac:dyDescent="0.25">
      <c r="A599" s="161">
        <v>42873</v>
      </c>
      <c r="B599" s="162">
        <v>10</v>
      </c>
      <c r="C599" s="134">
        <v>6.3919842295278029E-2</v>
      </c>
      <c r="D599" s="163">
        <v>20</v>
      </c>
      <c r="E599" s="134">
        <f>LN(1+'[2]Tasas de interés simple 5 '!G599)</f>
        <v>3.1392057156237663E-2</v>
      </c>
      <c r="F599" s="164">
        <v>28</v>
      </c>
      <c r="G599" s="134">
        <v>6.4168060650557843E-2</v>
      </c>
      <c r="H599" s="164">
        <v>56</v>
      </c>
      <c r="I599" s="134">
        <v>6.4918206339687923E-2</v>
      </c>
      <c r="J599" s="164">
        <v>84</v>
      </c>
      <c r="K599" s="114">
        <v>6.5667789732041432E-2</v>
      </c>
      <c r="L599" s="165">
        <v>8.8911176715879281E-4</v>
      </c>
      <c r="M599" s="166">
        <f t="shared" si="9"/>
        <v>1.5290714097240636E-3</v>
      </c>
      <c r="N599" s="166">
        <v>6.0744965413998819E-4</v>
      </c>
      <c r="O599" s="166">
        <v>4.0156341763365744E-4</v>
      </c>
      <c r="P599" s="167">
        <v>1.9602800848703139E-4</v>
      </c>
    </row>
    <row r="600" spans="1:16" x14ac:dyDescent="0.25">
      <c r="A600" s="161">
        <v>42874</v>
      </c>
      <c r="B600" s="162">
        <v>10</v>
      </c>
      <c r="C600" s="134">
        <v>6.5407354169742193E-2</v>
      </c>
      <c r="D600" s="163">
        <v>20</v>
      </c>
      <c r="E600" s="134">
        <f>LN(1+'[2]Tasas de interés simple 5 '!G600)</f>
        <v>3.121228770742529E-2</v>
      </c>
      <c r="F600" s="164">
        <v>28</v>
      </c>
      <c r="G600" s="134">
        <v>6.5413940376072829E-2</v>
      </c>
      <c r="H600" s="164">
        <v>56</v>
      </c>
      <c r="I600" s="134">
        <v>6.5904161589119464E-2</v>
      </c>
      <c r="J600" s="164">
        <v>84</v>
      </c>
      <c r="K600" s="114">
        <v>6.6394142603074052E-2</v>
      </c>
      <c r="L600" s="165">
        <v>1.4875118744641647E-3</v>
      </c>
      <c r="M600" s="166">
        <f t="shared" si="9"/>
        <v>-1.7976944881237245E-4</v>
      </c>
      <c r="N600" s="166">
        <v>1.2458797255149867E-3</v>
      </c>
      <c r="O600" s="166">
        <v>9.8595524943154156E-4</v>
      </c>
      <c r="P600" s="167">
        <v>7.2635287103262058E-4</v>
      </c>
    </row>
    <row r="601" spans="1:16" x14ac:dyDescent="0.25">
      <c r="A601" s="161">
        <v>42877</v>
      </c>
      <c r="B601" s="162">
        <v>10</v>
      </c>
      <c r="C601" s="134">
        <v>6.5163699585837315E-2</v>
      </c>
      <c r="D601" s="163">
        <v>20</v>
      </c>
      <c r="E601" s="134">
        <f>LN(1+'[2]Tasas de interés simple 5 '!G601)</f>
        <v>3.0518588378771232E-2</v>
      </c>
      <c r="F601" s="164">
        <v>28</v>
      </c>
      <c r="G601" s="134">
        <v>6.5455839558063958E-2</v>
      </c>
      <c r="H601" s="164">
        <v>56</v>
      </c>
      <c r="I601" s="134">
        <v>6.6136358201470444E-2</v>
      </c>
      <c r="J601" s="164">
        <v>84</v>
      </c>
      <c r="K601" s="114">
        <v>6.6816414054172976E-2</v>
      </c>
      <c r="L601" s="165">
        <v>-2.4365458390487871E-4</v>
      </c>
      <c r="M601" s="166">
        <f t="shared" si="9"/>
        <v>-6.9369932865405784E-4</v>
      </c>
      <c r="N601" s="166">
        <v>4.189918199112852E-5</v>
      </c>
      <c r="O601" s="166">
        <v>2.3219661235097944E-4</v>
      </c>
      <c r="P601" s="167">
        <v>4.2227145109892394E-4</v>
      </c>
    </row>
    <row r="602" spans="1:16" x14ac:dyDescent="0.25">
      <c r="A602" s="161">
        <v>42878</v>
      </c>
      <c r="B602" s="162">
        <v>10</v>
      </c>
      <c r="C602" s="134">
        <v>6.4258798211942997E-2</v>
      </c>
      <c r="D602" s="163">
        <v>20</v>
      </c>
      <c r="E602" s="134">
        <f>LN(1+'[2]Tasas de interés simple 5 '!G602)</f>
        <v>3.0216055956540783E-2</v>
      </c>
      <c r="F602" s="164">
        <v>28</v>
      </c>
      <c r="G602" s="134">
        <v>6.4950957502570947E-2</v>
      </c>
      <c r="H602" s="164">
        <v>56</v>
      </c>
      <c r="I602" s="134">
        <v>6.6033050201006346E-2</v>
      </c>
      <c r="J602" s="164">
        <v>84</v>
      </c>
      <c r="K602" s="114">
        <v>6.7113973240399236E-2</v>
      </c>
      <c r="L602" s="165">
        <v>-9.0490137389431791E-4</v>
      </c>
      <c r="M602" s="166">
        <f t="shared" si="9"/>
        <v>-3.0253242223044971E-4</v>
      </c>
      <c r="N602" s="166">
        <v>-5.0488205549301113E-4</v>
      </c>
      <c r="O602" s="166">
        <v>-1.0330800046409738E-4</v>
      </c>
      <c r="P602" s="167">
        <v>2.9755918622625943E-4</v>
      </c>
    </row>
    <row r="603" spans="1:16" x14ac:dyDescent="0.25">
      <c r="A603" s="161">
        <v>42879</v>
      </c>
      <c r="B603" s="162">
        <v>10</v>
      </c>
      <c r="C603" s="134">
        <v>6.502509827542742E-2</v>
      </c>
      <c r="D603" s="163">
        <v>20</v>
      </c>
      <c r="E603" s="134">
        <f>LN(1+'[2]Tasas de interés simple 5 '!G603)</f>
        <v>2.9862985746513599E-2</v>
      </c>
      <c r="F603" s="164">
        <v>28</v>
      </c>
      <c r="G603" s="134">
        <v>6.4998561731239954E-2</v>
      </c>
      <c r="H603" s="164">
        <v>56</v>
      </c>
      <c r="I603" s="134">
        <v>6.6122965837094858E-2</v>
      </c>
      <c r="J603" s="164">
        <v>84</v>
      </c>
      <c r="K603" s="114">
        <v>6.7246107078193909E-2</v>
      </c>
      <c r="L603" s="165">
        <v>7.6630006348442359E-4</v>
      </c>
      <c r="M603" s="166">
        <f t="shared" si="9"/>
        <v>-3.5307021002718361E-4</v>
      </c>
      <c r="N603" s="166">
        <v>4.7604228669007043E-5</v>
      </c>
      <c r="O603" s="166">
        <v>8.9915636088511164E-5</v>
      </c>
      <c r="P603" s="167">
        <v>1.3213383779467347E-4</v>
      </c>
    </row>
    <row r="604" spans="1:16" x14ac:dyDescent="0.25">
      <c r="A604" s="161">
        <v>42880</v>
      </c>
      <c r="B604" s="162">
        <v>10</v>
      </c>
      <c r="C604" s="134">
        <v>6.5600472692364645E-2</v>
      </c>
      <c r="D604" s="163">
        <v>20</v>
      </c>
      <c r="E604" s="134">
        <f>LN(1+'[2]Tasas de interés simple 5 '!G604)</f>
        <v>3.1392057156237663E-2</v>
      </c>
      <c r="F604" s="164">
        <v>28</v>
      </c>
      <c r="G604" s="134">
        <v>6.6339969117871822E-2</v>
      </c>
      <c r="H604" s="164">
        <v>56</v>
      </c>
      <c r="I604" s="134">
        <v>6.6718326447293211E-2</v>
      </c>
      <c r="J604" s="164">
        <v>84</v>
      </c>
      <c r="K604" s="114">
        <v>6.7096540676587171E-2</v>
      </c>
      <c r="L604" s="165">
        <v>5.7537441693722435E-4</v>
      </c>
      <c r="M604" s="166">
        <f t="shared" si="9"/>
        <v>1.5290714097240636E-3</v>
      </c>
      <c r="N604" s="166">
        <v>1.3414073866318682E-3</v>
      </c>
      <c r="O604" s="166">
        <v>5.9536061019835329E-4</v>
      </c>
      <c r="P604" s="167">
        <v>-1.4956640160673773E-4</v>
      </c>
    </row>
    <row r="605" spans="1:16" x14ac:dyDescent="0.25">
      <c r="A605" s="161">
        <v>42881</v>
      </c>
      <c r="B605" s="162">
        <v>10</v>
      </c>
      <c r="C605" s="134">
        <v>6.5163978262900588E-2</v>
      </c>
      <c r="D605" s="163">
        <v>20</v>
      </c>
      <c r="E605" s="134">
        <f>LN(1+'[2]Tasas de interés simple 5 '!G605)</f>
        <v>3.121228770742529E-2</v>
      </c>
      <c r="F605" s="164">
        <v>28</v>
      </c>
      <c r="G605" s="134">
        <v>6.4915081926085888E-2</v>
      </c>
      <c r="H605" s="164">
        <v>56</v>
      </c>
      <c r="I605" s="134">
        <v>6.617059527615704E-2</v>
      </c>
      <c r="J605" s="164">
        <v>84</v>
      </c>
      <c r="K605" s="114">
        <v>6.7424534288851048E-2</v>
      </c>
      <c r="L605" s="165">
        <v>-4.3649442946405714E-4</v>
      </c>
      <c r="M605" s="166">
        <f t="shared" si="9"/>
        <v>-1.7976944881237245E-4</v>
      </c>
      <c r="N605" s="166">
        <v>-1.424887191785934E-3</v>
      </c>
      <c r="O605" s="166">
        <v>-5.4773117113617042E-4</v>
      </c>
      <c r="P605" s="167">
        <v>3.2799361226387713E-4</v>
      </c>
    </row>
    <row r="606" spans="1:16" x14ac:dyDescent="0.25">
      <c r="A606" s="161">
        <v>42884</v>
      </c>
      <c r="B606" s="162">
        <v>10</v>
      </c>
      <c r="C606" s="134">
        <v>6.5638136040529427E-2</v>
      </c>
      <c r="D606" s="163">
        <v>20</v>
      </c>
      <c r="E606" s="134">
        <f>LN(1+'[2]Tasas de interés simple 5 '!G606)</f>
        <v>3.0518588378771232E-2</v>
      </c>
      <c r="F606" s="164">
        <v>28</v>
      </c>
      <c r="G606" s="134">
        <v>6.5548601459641448E-2</v>
      </c>
      <c r="H606" s="164">
        <v>56</v>
      </c>
      <c r="I606" s="134">
        <v>6.6550623625990998E-2</v>
      </c>
      <c r="J606" s="164">
        <v>84</v>
      </c>
      <c r="K606" s="114">
        <v>6.7551642748906404E-2</v>
      </c>
      <c r="L606" s="165">
        <v>4.7415777762883915E-4</v>
      </c>
      <c r="M606" s="166">
        <f t="shared" si="9"/>
        <v>-6.9369932865405784E-4</v>
      </c>
      <c r="N606" s="166">
        <v>6.335195335555599E-4</v>
      </c>
      <c r="O606" s="166">
        <v>3.8002834983395795E-4</v>
      </c>
      <c r="P606" s="167">
        <v>1.271084600553557E-4</v>
      </c>
    </row>
    <row r="607" spans="1:16" x14ac:dyDescent="0.25">
      <c r="A607" s="161">
        <v>42885</v>
      </c>
      <c r="B607" s="162">
        <v>10</v>
      </c>
      <c r="C607" s="134">
        <v>6.5349206789732092E-2</v>
      </c>
      <c r="D607" s="163">
        <v>20</v>
      </c>
      <c r="E607" s="134">
        <f>LN(1+'[2]Tasas de interés simple 5 '!G607)</f>
        <v>3.0216055956540783E-2</v>
      </c>
      <c r="F607" s="164">
        <v>28</v>
      </c>
      <c r="G607" s="134">
        <v>6.5108866495445769E-2</v>
      </c>
      <c r="H607" s="164">
        <v>56</v>
      </c>
      <c r="I607" s="134">
        <v>6.6552736778308544E-2</v>
      </c>
      <c r="J607" s="164">
        <v>84</v>
      </c>
      <c r="K607" s="114">
        <v>6.7994525305201822E-2</v>
      </c>
      <c r="L607" s="165">
        <v>-2.8892925079733456E-4</v>
      </c>
      <c r="M607" s="166">
        <f t="shared" si="9"/>
        <v>-3.0253242223044971E-4</v>
      </c>
      <c r="N607" s="166">
        <v>-4.3973496419567881E-4</v>
      </c>
      <c r="O607" s="166">
        <v>2.1131523175454969E-6</v>
      </c>
      <c r="P607" s="167">
        <v>4.4288255629541806E-4</v>
      </c>
    </row>
    <row r="608" spans="1:16" x14ac:dyDescent="0.25">
      <c r="A608" s="161">
        <v>42886</v>
      </c>
      <c r="B608" s="162">
        <v>10</v>
      </c>
      <c r="C608" s="134">
        <v>6.5447951676658914E-2</v>
      </c>
      <c r="D608" s="163">
        <v>20</v>
      </c>
      <c r="E608" s="134">
        <f>LN(1+'[2]Tasas de interés simple 5 '!G608)</f>
        <v>2.9862985746513599E-2</v>
      </c>
      <c r="F608" s="164">
        <v>28</v>
      </c>
      <c r="G608" s="134">
        <v>6.4968170342988282E-2</v>
      </c>
      <c r="H608" s="164">
        <v>56</v>
      </c>
      <c r="I608" s="134">
        <v>6.6592198249585385E-2</v>
      </c>
      <c r="J608" s="164">
        <v>84</v>
      </c>
      <c r="K608" s="114">
        <v>6.8213592965338674E-2</v>
      </c>
      <c r="L608" s="165">
        <v>9.8744886926821485E-5</v>
      </c>
      <c r="M608" s="166">
        <f t="shared" si="9"/>
        <v>-3.5307021002718361E-4</v>
      </c>
      <c r="N608" s="166">
        <v>-1.4069615245748679E-4</v>
      </c>
      <c r="O608" s="166">
        <v>3.946147127684152E-5</v>
      </c>
      <c r="P608" s="167">
        <v>2.1906766013685131E-4</v>
      </c>
    </row>
    <row r="609" spans="1:16" x14ac:dyDescent="0.25">
      <c r="A609" s="161">
        <v>42887</v>
      </c>
      <c r="B609" s="162">
        <v>10</v>
      </c>
      <c r="C609" s="134">
        <v>6.5781342265349416E-2</v>
      </c>
      <c r="D609" s="163">
        <v>20</v>
      </c>
      <c r="E609" s="134">
        <f>LN(1+'[2]Tasas de interés simple 5 '!G609)</f>
        <v>3.1392057156237663E-2</v>
      </c>
      <c r="F609" s="164">
        <v>28</v>
      </c>
      <c r="G609" s="134">
        <v>6.6676847038310436E-2</v>
      </c>
      <c r="H609" s="164">
        <v>56</v>
      </c>
      <c r="I609" s="134">
        <v>6.7404179962377672E-2</v>
      </c>
      <c r="J609" s="164">
        <v>84</v>
      </c>
      <c r="K609" s="114">
        <v>6.8130984257728261E-2</v>
      </c>
      <c r="L609" s="165">
        <v>3.3339058869050198E-4</v>
      </c>
      <c r="M609" s="166">
        <f t="shared" si="9"/>
        <v>1.5290714097240636E-3</v>
      </c>
      <c r="N609" s="166">
        <v>1.7086766953221533E-3</v>
      </c>
      <c r="O609" s="166">
        <v>8.1198171279228681E-4</v>
      </c>
      <c r="P609" s="167">
        <v>-8.2608707610412613E-5</v>
      </c>
    </row>
    <row r="610" spans="1:16" x14ac:dyDescent="0.25">
      <c r="A610" s="161">
        <v>42888</v>
      </c>
      <c r="B610" s="162">
        <v>10</v>
      </c>
      <c r="C610" s="134">
        <v>6.5679476971001946E-2</v>
      </c>
      <c r="D610" s="163">
        <v>20</v>
      </c>
      <c r="E610" s="134">
        <f>LN(1+'[2]Tasas de interés simple 5 '!G610)</f>
        <v>3.121228770742529E-2</v>
      </c>
      <c r="F610" s="164">
        <v>28</v>
      </c>
      <c r="G610" s="134">
        <v>6.5336943087729263E-2</v>
      </c>
      <c r="H610" s="164">
        <v>56</v>
      </c>
      <c r="I610" s="134">
        <v>6.6426345515746291E-2</v>
      </c>
      <c r="J610" s="164">
        <v>84</v>
      </c>
      <c r="K610" s="114">
        <v>6.7514562437489656E-2</v>
      </c>
      <c r="L610" s="165">
        <v>-1.018652943474696E-4</v>
      </c>
      <c r="M610" s="166">
        <f t="shared" si="9"/>
        <v>-1.7976944881237245E-4</v>
      </c>
      <c r="N610" s="166">
        <v>-1.3399039505811727E-3</v>
      </c>
      <c r="O610" s="166">
        <v>-9.7783444663138153E-4</v>
      </c>
      <c r="P610" s="167">
        <v>-6.1642182023860514E-4</v>
      </c>
    </row>
    <row r="611" spans="1:16" x14ac:dyDescent="0.25">
      <c r="A611" s="161">
        <v>42891</v>
      </c>
      <c r="B611" s="162">
        <v>10</v>
      </c>
      <c r="C611" s="134">
        <v>6.5889283175893987E-2</v>
      </c>
      <c r="D611" s="163">
        <v>20</v>
      </c>
      <c r="E611" s="134">
        <f>LN(1+'[2]Tasas de interés simple 5 '!G611)</f>
        <v>3.0518588378771232E-2</v>
      </c>
      <c r="F611" s="164">
        <v>28</v>
      </c>
      <c r="G611" s="134">
        <v>6.5464461072847313E-2</v>
      </c>
      <c r="H611" s="164">
        <v>56</v>
      </c>
      <c r="I611" s="134">
        <v>6.6482898360430073E-2</v>
      </c>
      <c r="J611" s="164">
        <v>84</v>
      </c>
      <c r="K611" s="114">
        <v>6.7500299488677931E-2</v>
      </c>
      <c r="L611" s="165">
        <v>2.0980620489204072E-4</v>
      </c>
      <c r="M611" s="166">
        <f t="shared" si="9"/>
        <v>-6.9369932865405784E-4</v>
      </c>
      <c r="N611" s="166">
        <v>1.2751798511805024E-4</v>
      </c>
      <c r="O611" s="166">
        <v>5.6552844683782633E-5</v>
      </c>
      <c r="P611" s="167">
        <v>-1.4262948811724629E-5</v>
      </c>
    </row>
    <row r="612" spans="1:16" x14ac:dyDescent="0.25">
      <c r="A612" s="161">
        <v>42892</v>
      </c>
      <c r="B612" s="162">
        <v>10</v>
      </c>
      <c r="C612" s="134">
        <v>6.5685505996602278E-2</v>
      </c>
      <c r="D612" s="163">
        <v>20</v>
      </c>
      <c r="E612" s="134">
        <f>LN(1+'[2]Tasas de interés simple 5 '!G612)</f>
        <v>3.0216055956540783E-2</v>
      </c>
      <c r="F612" s="164">
        <v>28</v>
      </c>
      <c r="G612" s="134">
        <v>6.5346785772735394E-2</v>
      </c>
      <c r="H612" s="164">
        <v>56</v>
      </c>
      <c r="I612" s="134">
        <v>6.6549356088882378E-2</v>
      </c>
      <c r="J612" s="164">
        <v>84</v>
      </c>
      <c r="K612" s="114">
        <v>6.7750481966529288E-2</v>
      </c>
      <c r="L612" s="165">
        <v>-2.0377717929170869E-4</v>
      </c>
      <c r="M612" s="166">
        <f t="shared" si="9"/>
        <v>-3.0253242223044971E-4</v>
      </c>
      <c r="N612" s="166">
        <v>-1.1767530011191907E-4</v>
      </c>
      <c r="O612" s="166">
        <v>6.6457728452304354E-5</v>
      </c>
      <c r="P612" s="167">
        <v>2.5018247785135728E-4</v>
      </c>
    </row>
    <row r="613" spans="1:16" x14ac:dyDescent="0.25">
      <c r="A613" s="161">
        <v>42893</v>
      </c>
      <c r="B613" s="162">
        <v>10</v>
      </c>
      <c r="C613" s="134">
        <v>6.5263220979195249E-2</v>
      </c>
      <c r="D613" s="163">
        <v>20</v>
      </c>
      <c r="E613" s="134">
        <f>LN(1+'[2]Tasas de interés simple 5 '!G613)</f>
        <v>2.9862985746513599E-2</v>
      </c>
      <c r="F613" s="164">
        <v>28</v>
      </c>
      <c r="G613" s="134">
        <v>6.5205147999645371E-2</v>
      </c>
      <c r="H613" s="164">
        <v>56</v>
      </c>
      <c r="I613" s="134">
        <v>6.644924780997899E-2</v>
      </c>
      <c r="J613" s="164">
        <v>84</v>
      </c>
      <c r="K613" s="114">
        <v>6.7691801758981193E-2</v>
      </c>
      <c r="L613" s="165">
        <v>-4.2228501740702862E-4</v>
      </c>
      <c r="M613" s="166">
        <f t="shared" si="9"/>
        <v>-3.5307021002718361E-4</v>
      </c>
      <c r="N613" s="166">
        <v>-1.4163777309002257E-4</v>
      </c>
      <c r="O613" s="166">
        <v>-1.0010827890338803E-4</v>
      </c>
      <c r="P613" s="167">
        <v>-5.868020754809522E-5</v>
      </c>
    </row>
    <row r="614" spans="1:16" x14ac:dyDescent="0.25">
      <c r="A614" s="161">
        <v>42894</v>
      </c>
      <c r="B614" s="162">
        <v>10</v>
      </c>
      <c r="C614" s="134">
        <v>6.4891621290374152E-2</v>
      </c>
      <c r="D614" s="163">
        <v>20</v>
      </c>
      <c r="E614" s="134">
        <f>LN(1+'[2]Tasas de interés simple 5 '!G614)</f>
        <v>3.1392057156237663E-2</v>
      </c>
      <c r="F614" s="164">
        <v>28</v>
      </c>
      <c r="G614" s="134">
        <v>6.5506136284505481E-2</v>
      </c>
      <c r="H614" s="164">
        <v>56</v>
      </c>
      <c r="I614" s="134">
        <v>6.637921820231954E-2</v>
      </c>
      <c r="J614" s="164">
        <v>84</v>
      </c>
      <c r="K614" s="114">
        <v>6.7251538512995465E-2</v>
      </c>
      <c r="L614" s="165">
        <v>-3.7159968882109762E-4</v>
      </c>
      <c r="M614" s="166">
        <f t="shared" si="9"/>
        <v>1.5290714097240636E-3</v>
      </c>
      <c r="N614" s="166">
        <v>3.0098828486010976E-4</v>
      </c>
      <c r="O614" s="166">
        <v>-7.0029607659449766E-5</v>
      </c>
      <c r="P614" s="167">
        <v>-4.4026324598572808E-4</v>
      </c>
    </row>
    <row r="615" spans="1:16" x14ac:dyDescent="0.25">
      <c r="A615" s="161">
        <v>42895</v>
      </c>
      <c r="B615" s="162">
        <v>10</v>
      </c>
      <c r="C615" s="134">
        <v>6.5250350058970535E-2</v>
      </c>
      <c r="D615" s="163">
        <v>20</v>
      </c>
      <c r="E615" s="134">
        <f>LN(1+'[2]Tasas de interés simple 5 '!G615)</f>
        <v>3.121228770742529E-2</v>
      </c>
      <c r="F615" s="164">
        <v>28</v>
      </c>
      <c r="G615" s="134">
        <v>6.5334282263067006E-2</v>
      </c>
      <c r="H615" s="164">
        <v>56</v>
      </c>
      <c r="I615" s="134">
        <v>6.6384635513354828E-2</v>
      </c>
      <c r="J615" s="164">
        <v>84</v>
      </c>
      <c r="K615" s="114">
        <v>6.7433886679169261E-2</v>
      </c>
      <c r="L615" s="165">
        <v>3.5872876859638358E-4</v>
      </c>
      <c r="M615" s="166">
        <f t="shared" si="9"/>
        <v>-1.7976944881237245E-4</v>
      </c>
      <c r="N615" s="166">
        <v>-1.7185402143847506E-4</v>
      </c>
      <c r="O615" s="166">
        <v>5.4173110352884191E-6</v>
      </c>
      <c r="P615" s="167">
        <v>1.8234816617379579E-4</v>
      </c>
    </row>
    <row r="616" spans="1:16" x14ac:dyDescent="0.25">
      <c r="A616" s="161">
        <v>42898</v>
      </c>
      <c r="B616" s="162">
        <v>10</v>
      </c>
      <c r="C616" s="134">
        <v>6.5500522124901414E-2</v>
      </c>
      <c r="D616" s="163">
        <v>20</v>
      </c>
      <c r="E616" s="134">
        <f>LN(1+'[2]Tasas de interés simple 5 '!G616)</f>
        <v>3.0518588378771232E-2</v>
      </c>
      <c r="F616" s="164">
        <v>28</v>
      </c>
      <c r="G616" s="134">
        <v>6.5775573827047032E-2</v>
      </c>
      <c r="H616" s="164">
        <v>56</v>
      </c>
      <c r="I616" s="134">
        <v>6.674899023772711E-2</v>
      </c>
      <c r="J616" s="164">
        <v>84</v>
      </c>
      <c r="K616" s="114">
        <v>6.7721460030277764E-2</v>
      </c>
      <c r="L616" s="165">
        <v>2.5017206593087871E-4</v>
      </c>
      <c r="M616" s="166">
        <f t="shared" si="9"/>
        <v>-6.9369932865405784E-4</v>
      </c>
      <c r="N616" s="166">
        <v>4.4129156398002578E-4</v>
      </c>
      <c r="O616" s="166">
        <v>3.6435472437228167E-4</v>
      </c>
      <c r="P616" s="167">
        <v>2.8757335110850268E-4</v>
      </c>
    </row>
    <row r="617" spans="1:16" x14ac:dyDescent="0.25">
      <c r="A617" s="161">
        <v>42899</v>
      </c>
      <c r="B617" s="162">
        <v>10</v>
      </c>
      <c r="C617" s="134">
        <v>6.5525250779038008E-2</v>
      </c>
      <c r="D617" s="163">
        <v>20</v>
      </c>
      <c r="E617" s="134">
        <f>LN(1+'[2]Tasas de interés simple 5 '!G617)</f>
        <v>3.0216055956540783E-2</v>
      </c>
      <c r="F617" s="164">
        <v>28</v>
      </c>
      <c r="G617" s="134">
        <v>6.5725601992497981E-2</v>
      </c>
      <c r="H617" s="164">
        <v>56</v>
      </c>
      <c r="I617" s="134">
        <v>6.6697786459682426E-2</v>
      </c>
      <c r="J617" s="164">
        <v>84</v>
      </c>
      <c r="K617" s="114">
        <v>6.7669026702114776E-2</v>
      </c>
      <c r="L617" s="165">
        <v>2.4728654136593753E-5</v>
      </c>
      <c r="M617" s="166">
        <f t="shared" si="9"/>
        <v>-3.0253242223044971E-4</v>
      </c>
      <c r="N617" s="166">
        <v>-4.9971834549050742E-5</v>
      </c>
      <c r="O617" s="166">
        <v>-5.1203778044683901E-5</v>
      </c>
      <c r="P617" s="167">
        <v>-5.2433328162987403E-5</v>
      </c>
    </row>
    <row r="618" spans="1:16" x14ac:dyDescent="0.25">
      <c r="A618" s="161">
        <v>42900</v>
      </c>
      <c r="B618" s="162">
        <v>10</v>
      </c>
      <c r="C618" s="134">
        <v>6.5844422987167459E-2</v>
      </c>
      <c r="D618" s="163">
        <v>20</v>
      </c>
      <c r="E618" s="134">
        <f>LN(1+'[2]Tasas de interés simple 5 '!G618)</f>
        <v>2.9862985746513599E-2</v>
      </c>
      <c r="F618" s="164">
        <v>28</v>
      </c>
      <c r="G618" s="134">
        <v>6.6182064868621479E-2</v>
      </c>
      <c r="H618" s="164">
        <v>56</v>
      </c>
      <c r="I618" s="134">
        <v>6.6822318874392078E-2</v>
      </c>
      <c r="J618" s="164">
        <v>84</v>
      </c>
      <c r="K618" s="114">
        <v>6.7462163217244922E-2</v>
      </c>
      <c r="L618" s="165">
        <v>3.1917220812945069E-4</v>
      </c>
      <c r="M618" s="166">
        <f t="shared" si="9"/>
        <v>-3.5307021002718361E-4</v>
      </c>
      <c r="N618" s="166">
        <v>4.564628761234979E-4</v>
      </c>
      <c r="O618" s="166">
        <v>1.2453241470965215E-4</v>
      </c>
      <c r="P618" s="167">
        <v>-2.0686348486985418E-4</v>
      </c>
    </row>
    <row r="619" spans="1:16" x14ac:dyDescent="0.25">
      <c r="A619" s="161">
        <v>42901</v>
      </c>
      <c r="B619" s="162">
        <v>10</v>
      </c>
      <c r="C619" s="134">
        <v>6.6661041995635828E-2</v>
      </c>
      <c r="D619" s="163">
        <v>20</v>
      </c>
      <c r="E619" s="134">
        <f>LN(1+'[2]Tasas de interés simple 5 '!G619)</f>
        <v>3.1392057156237663E-2</v>
      </c>
      <c r="F619" s="164">
        <v>28</v>
      </c>
      <c r="G619" s="134">
        <v>6.7172563063721769E-2</v>
      </c>
      <c r="H619" s="164">
        <v>56</v>
      </c>
      <c r="I619" s="134">
        <v>6.7347102025102565E-2</v>
      </c>
      <c r="J619" s="164">
        <v>84</v>
      </c>
      <c r="K619" s="114">
        <v>6.7521610527950457E-2</v>
      </c>
      <c r="L619" s="165">
        <v>8.1661900846836943E-4</v>
      </c>
      <c r="M619" s="166">
        <f t="shared" si="9"/>
        <v>1.5290714097240636E-3</v>
      </c>
      <c r="N619" s="166">
        <v>9.9049819510028947E-4</v>
      </c>
      <c r="O619" s="166">
        <v>5.2478315071048665E-4</v>
      </c>
      <c r="P619" s="167">
        <v>5.9447310705534884E-5</v>
      </c>
    </row>
    <row r="620" spans="1:16" x14ac:dyDescent="0.25">
      <c r="A620" s="161">
        <v>42902</v>
      </c>
      <c r="B620" s="162">
        <v>10</v>
      </c>
      <c r="C620" s="134">
        <v>6.6448876736183535E-2</v>
      </c>
      <c r="D620" s="163">
        <v>20</v>
      </c>
      <c r="E620" s="134">
        <f>LN(1+'[2]Tasas de interés simple 5 '!G620)</f>
        <v>3.121228770742529E-2</v>
      </c>
      <c r="F620" s="164">
        <v>28</v>
      </c>
      <c r="G620" s="134">
        <v>6.6129682099048168E-2</v>
      </c>
      <c r="H620" s="164">
        <v>56</v>
      </c>
      <c r="I620" s="134">
        <v>6.6778284357333753E-2</v>
      </c>
      <c r="J620" s="164">
        <v>84</v>
      </c>
      <c r="K620" s="114">
        <v>6.7426466203395471E-2</v>
      </c>
      <c r="L620" s="165">
        <v>-2.1216525945229325E-4</v>
      </c>
      <c r="M620" s="166">
        <f t="shared" si="9"/>
        <v>-1.7976944881237245E-4</v>
      </c>
      <c r="N620" s="166">
        <v>-1.0428809646736009E-3</v>
      </c>
      <c r="O620" s="166">
        <v>-5.6881766776881171E-4</v>
      </c>
      <c r="P620" s="167">
        <v>-9.5144324554985449E-5</v>
      </c>
    </row>
    <row r="621" spans="1:16" x14ac:dyDescent="0.25">
      <c r="A621" s="161">
        <v>42905</v>
      </c>
      <c r="B621" s="162">
        <v>10</v>
      </c>
      <c r="C621" s="134">
        <v>6.5717962008439504E-2</v>
      </c>
      <c r="D621" s="163">
        <v>20</v>
      </c>
      <c r="E621" s="134">
        <f>LN(1+'[2]Tasas de interés simple 5 '!G621)</f>
        <v>3.0518588378771232E-2</v>
      </c>
      <c r="F621" s="164">
        <v>28</v>
      </c>
      <c r="G621" s="134">
        <v>6.6287028214879751E-2</v>
      </c>
      <c r="H621" s="164">
        <v>56</v>
      </c>
      <c r="I621" s="134">
        <v>6.6952342133364748E-2</v>
      </c>
      <c r="J621" s="164">
        <v>84</v>
      </c>
      <c r="K621" s="114">
        <v>6.7617213703524026E-2</v>
      </c>
      <c r="L621" s="165">
        <v>-7.3091472774403088E-4</v>
      </c>
      <c r="M621" s="166">
        <f t="shared" si="9"/>
        <v>-6.9369932865405784E-4</v>
      </c>
      <c r="N621" s="166">
        <v>1.5734611583158309E-4</v>
      </c>
      <c r="O621" s="166">
        <v>1.740577760309947E-4</v>
      </c>
      <c r="P621" s="167">
        <v>1.9074750012855468E-4</v>
      </c>
    </row>
    <row r="622" spans="1:16" x14ac:dyDescent="0.25">
      <c r="A622" s="161">
        <v>42906</v>
      </c>
      <c r="B622" s="162">
        <v>10</v>
      </c>
      <c r="C622" s="134">
        <v>6.5449681614985669E-2</v>
      </c>
      <c r="D622" s="163">
        <v>20</v>
      </c>
      <c r="E622" s="134">
        <f>LN(1+'[2]Tasas de interés simple 5 '!G622)</f>
        <v>3.0216055956540783E-2</v>
      </c>
      <c r="F622" s="164">
        <v>28</v>
      </c>
      <c r="G622" s="134">
        <v>6.6325394264186099E-2</v>
      </c>
      <c r="H622" s="164">
        <v>56</v>
      </c>
      <c r="I622" s="134">
        <v>6.7146674981140686E-2</v>
      </c>
      <c r="J622" s="164">
        <v>84</v>
      </c>
      <c r="K622" s="114">
        <v>6.7967281749542335E-2</v>
      </c>
      <c r="L622" s="165">
        <v>-2.682803934538347E-4</v>
      </c>
      <c r="M622" s="166">
        <f t="shared" si="9"/>
        <v>-3.0253242223044971E-4</v>
      </c>
      <c r="N622" s="166">
        <v>3.8366049306348682E-5</v>
      </c>
      <c r="O622" s="166">
        <v>1.9433284777593818E-4</v>
      </c>
      <c r="P622" s="167">
        <v>3.5006804601830921E-4</v>
      </c>
    </row>
    <row r="623" spans="1:16" x14ac:dyDescent="0.25">
      <c r="A623" s="161">
        <v>42907</v>
      </c>
      <c r="B623" s="162">
        <v>10</v>
      </c>
      <c r="C623" s="134">
        <v>6.5763762187389274E-2</v>
      </c>
      <c r="D623" s="163">
        <v>20</v>
      </c>
      <c r="E623" s="134">
        <f>LN(1+'[2]Tasas de interés simple 5 '!G623)</f>
        <v>2.9862985746513599E-2</v>
      </c>
      <c r="F623" s="164">
        <v>28</v>
      </c>
      <c r="G623" s="134">
        <v>6.6755892202306558E-2</v>
      </c>
      <c r="H623" s="164">
        <v>56</v>
      </c>
      <c r="I623" s="134">
        <v>6.7458053070336171E-2</v>
      </c>
      <c r="J623" s="164">
        <v>84</v>
      </c>
      <c r="K623" s="114">
        <v>6.8159721254404143E-2</v>
      </c>
      <c r="L623" s="165">
        <v>3.1408057240360499E-4</v>
      </c>
      <c r="M623" s="166">
        <f t="shared" si="9"/>
        <v>-3.5307021002718361E-4</v>
      </c>
      <c r="N623" s="166">
        <v>4.3049793812045822E-4</v>
      </c>
      <c r="O623" s="166">
        <v>3.1137808919548537E-4</v>
      </c>
      <c r="P623" s="167">
        <v>1.9243950486180772E-4</v>
      </c>
    </row>
    <row r="624" spans="1:16" x14ac:dyDescent="0.25">
      <c r="A624" s="161">
        <v>42908</v>
      </c>
      <c r="B624" s="162">
        <v>10</v>
      </c>
      <c r="C624" s="134">
        <v>6.6815495612532458E-2</v>
      </c>
      <c r="D624" s="163">
        <v>20</v>
      </c>
      <c r="E624" s="134">
        <f>LN(1+'[2]Tasas de interés simple 5 '!G624)</f>
        <v>3.1392057156237663E-2</v>
      </c>
      <c r="F624" s="164">
        <v>28</v>
      </c>
      <c r="G624" s="134">
        <v>6.7204073207515341E-2</v>
      </c>
      <c r="H624" s="164">
        <v>56</v>
      </c>
      <c r="I624" s="134">
        <v>6.7605144965684497E-2</v>
      </c>
      <c r="J624" s="164">
        <v>84</v>
      </c>
      <c r="K624" s="114">
        <v>6.8006055929786258E-2</v>
      </c>
      <c r="L624" s="165">
        <v>1.0517334251431837E-3</v>
      </c>
      <c r="M624" s="166">
        <f t="shared" si="9"/>
        <v>1.5290714097240636E-3</v>
      </c>
      <c r="N624" s="166">
        <v>4.4818100520878368E-4</v>
      </c>
      <c r="O624" s="166">
        <v>1.4709189534832523E-4</v>
      </c>
      <c r="P624" s="167">
        <v>-1.536653246178854E-4</v>
      </c>
    </row>
    <row r="625" spans="1:16" x14ac:dyDescent="0.25">
      <c r="A625" s="161">
        <v>42909</v>
      </c>
      <c r="B625" s="162">
        <v>10</v>
      </c>
      <c r="C625" s="134">
        <v>6.7184578176321244E-2</v>
      </c>
      <c r="D625" s="163">
        <v>20</v>
      </c>
      <c r="E625" s="134">
        <f>LN(1+'[2]Tasas de interés simple 5 '!G625)</f>
        <v>3.121228770742529E-2</v>
      </c>
      <c r="F625" s="164">
        <v>28</v>
      </c>
      <c r="G625" s="134">
        <v>6.6837956212805083E-2</v>
      </c>
      <c r="H625" s="164">
        <v>56</v>
      </c>
      <c r="I625" s="134">
        <v>6.7377568030927815E-2</v>
      </c>
      <c r="J625" s="164">
        <v>84</v>
      </c>
      <c r="K625" s="114">
        <v>6.7916888825169164E-2</v>
      </c>
      <c r="L625" s="165">
        <v>3.6908256378878623E-4</v>
      </c>
      <c r="M625" s="166">
        <f t="shared" si="9"/>
        <v>-1.7976944881237245E-4</v>
      </c>
      <c r="N625" s="166">
        <v>-3.6611699471025827E-4</v>
      </c>
      <c r="O625" s="166">
        <v>-2.2757693475668195E-4</v>
      </c>
      <c r="P625" s="167">
        <v>-8.9167104617093873E-5</v>
      </c>
    </row>
    <row r="626" spans="1:16" x14ac:dyDescent="0.25">
      <c r="A626" s="161">
        <v>42912</v>
      </c>
      <c r="B626" s="162">
        <v>10</v>
      </c>
      <c r="C626" s="134">
        <v>6.7150734867144235E-2</v>
      </c>
      <c r="D626" s="163">
        <v>20</v>
      </c>
      <c r="E626" s="134">
        <f>LN(1+'[2]Tasas de interés simple 5 '!G626)</f>
        <v>3.0518588378771232E-2</v>
      </c>
      <c r="F626" s="164">
        <v>28</v>
      </c>
      <c r="G626" s="134">
        <v>6.7418789120926734E-2</v>
      </c>
      <c r="H626" s="164">
        <v>56</v>
      </c>
      <c r="I626" s="134">
        <v>6.7700133742943522E-2</v>
      </c>
      <c r="J626" s="164">
        <v>84</v>
      </c>
      <c r="K626" s="114">
        <v>6.7981399232426978E-2</v>
      </c>
      <c r="L626" s="165">
        <v>-3.3843309177009062E-5</v>
      </c>
      <c r="M626" s="166">
        <f t="shared" si="9"/>
        <v>-6.9369932865405784E-4</v>
      </c>
      <c r="N626" s="166">
        <v>5.8083290812165067E-4</v>
      </c>
      <c r="O626" s="166">
        <v>3.2256571201570716E-4</v>
      </c>
      <c r="P626" s="167">
        <v>6.4510407257814539E-5</v>
      </c>
    </row>
    <row r="627" spans="1:16" x14ac:dyDescent="0.25">
      <c r="A627" s="161">
        <v>42913</v>
      </c>
      <c r="B627" s="162">
        <v>10</v>
      </c>
      <c r="C627" s="134">
        <v>6.695332800110676E-2</v>
      </c>
      <c r="D627" s="163">
        <v>20</v>
      </c>
      <c r="E627" s="134">
        <f>LN(1+'[2]Tasas de interés simple 5 '!G627)</f>
        <v>3.0216055956540783E-2</v>
      </c>
      <c r="F627" s="164">
        <v>28</v>
      </c>
      <c r="G627" s="134">
        <v>6.7359186193978821E-2</v>
      </c>
      <c r="H627" s="164">
        <v>56</v>
      </c>
      <c r="I627" s="134">
        <v>6.7774426817972688E-2</v>
      </c>
      <c r="J627" s="164">
        <v>84</v>
      </c>
      <c r="K627" s="114">
        <v>6.818949508875613E-2</v>
      </c>
      <c r="L627" s="165">
        <v>-1.9740686603747504E-4</v>
      </c>
      <c r="M627" s="166">
        <f t="shared" si="9"/>
        <v>-3.0253242223044971E-4</v>
      </c>
      <c r="N627" s="166">
        <v>-5.9602926947913137E-5</v>
      </c>
      <c r="O627" s="166">
        <v>7.4293075029166489E-5</v>
      </c>
      <c r="P627" s="167">
        <v>2.0809585632915184E-4</v>
      </c>
    </row>
    <row r="628" spans="1:16" x14ac:dyDescent="0.25">
      <c r="A628" s="161">
        <v>42914</v>
      </c>
      <c r="B628" s="162">
        <v>10</v>
      </c>
      <c r="C628" s="134">
        <v>6.7444879298374824E-2</v>
      </c>
      <c r="D628" s="163">
        <v>20</v>
      </c>
      <c r="E628" s="134">
        <f>LN(1+'[2]Tasas de interés simple 5 '!G628)</f>
        <v>2.9862985746513599E-2</v>
      </c>
      <c r="F628" s="164">
        <v>28</v>
      </c>
      <c r="G628" s="134">
        <v>6.7364615041053733E-2</v>
      </c>
      <c r="H628" s="164">
        <v>56</v>
      </c>
      <c r="I628" s="134">
        <v>6.7738644680649093E-2</v>
      </c>
      <c r="J628" s="164">
        <v>84</v>
      </c>
      <c r="K628" s="114">
        <v>6.8112534474378247E-2</v>
      </c>
      <c r="L628" s="165">
        <v>4.9155129726806412E-4</v>
      </c>
      <c r="M628" s="166">
        <f t="shared" si="9"/>
        <v>-3.5307021002718361E-4</v>
      </c>
      <c r="N628" s="166">
        <v>5.4288470749119799E-6</v>
      </c>
      <c r="O628" s="166">
        <v>-3.5782137323595031E-5</v>
      </c>
      <c r="P628" s="167">
        <v>-7.6960614377882819E-5</v>
      </c>
    </row>
    <row r="629" spans="1:16" x14ac:dyDescent="0.25">
      <c r="A629" s="161">
        <v>42915</v>
      </c>
      <c r="B629" s="162">
        <v>10</v>
      </c>
      <c r="C629" s="134">
        <v>6.7557973624340711E-2</v>
      </c>
      <c r="D629" s="163">
        <v>20</v>
      </c>
      <c r="E629" s="134">
        <f>LN(1+'[2]Tasas de interés simple 5 '!G629)</f>
        <v>3.1392057156237663E-2</v>
      </c>
      <c r="F629" s="164">
        <v>28</v>
      </c>
      <c r="G629" s="134">
        <v>6.7825695268385569E-2</v>
      </c>
      <c r="H629" s="164">
        <v>56</v>
      </c>
      <c r="I629" s="134">
        <v>6.799889951229024E-2</v>
      </c>
      <c r="J629" s="164">
        <v>84</v>
      </c>
      <c r="K629" s="114">
        <v>6.8172073761679899E-2</v>
      </c>
      <c r="L629" s="165">
        <v>1.1309432596588731E-4</v>
      </c>
      <c r="M629" s="166">
        <f t="shared" si="9"/>
        <v>1.5290714097240636E-3</v>
      </c>
      <c r="N629" s="166">
        <v>4.6108022733183651E-4</v>
      </c>
      <c r="O629" s="166">
        <v>2.6025483164114627E-4</v>
      </c>
      <c r="P629" s="167">
        <v>5.9539287301652033E-5</v>
      </c>
    </row>
    <row r="630" spans="1:16" x14ac:dyDescent="0.25">
      <c r="A630" s="161">
        <v>42916</v>
      </c>
      <c r="B630" s="162">
        <v>10</v>
      </c>
      <c r="C630" s="134">
        <v>6.8255323052140174E-2</v>
      </c>
      <c r="D630" s="163">
        <v>20</v>
      </c>
      <c r="E630" s="134">
        <f>LN(1+'[2]Tasas de interés simple 5 '!G630)</f>
        <v>3.121228770742529E-2</v>
      </c>
      <c r="F630" s="164">
        <v>28</v>
      </c>
      <c r="G630" s="134">
        <v>6.745512769069209E-2</v>
      </c>
      <c r="H630" s="164">
        <v>56</v>
      </c>
      <c r="I630" s="134">
        <v>6.7850137333431121E-2</v>
      </c>
      <c r="J630" s="164">
        <v>84</v>
      </c>
      <c r="K630" s="114">
        <v>6.8244991005160099E-2</v>
      </c>
      <c r="L630" s="165">
        <v>6.9734942779946241E-4</v>
      </c>
      <c r="M630" s="166">
        <f t="shared" si="9"/>
        <v>-1.7976944881237245E-4</v>
      </c>
      <c r="N630" s="166">
        <v>-3.7056757769347859E-4</v>
      </c>
      <c r="O630" s="166">
        <v>-1.4876217885911869E-4</v>
      </c>
      <c r="P630" s="167">
        <v>7.2917243480200011E-5</v>
      </c>
    </row>
    <row r="631" spans="1:16" x14ac:dyDescent="0.25">
      <c r="A631" s="161">
        <v>42919</v>
      </c>
      <c r="B631" s="162">
        <v>10</v>
      </c>
      <c r="C631" s="134">
        <v>6.848011715236263E-2</v>
      </c>
      <c r="D631" s="163">
        <v>20</v>
      </c>
      <c r="E631" s="134">
        <f>LN(1+'[2]Tasas de interés simple 5 '!G631)</f>
        <v>3.0518588378771232E-2</v>
      </c>
      <c r="F631" s="164">
        <v>28</v>
      </c>
      <c r="G631" s="134">
        <v>6.7626888141542066E-2</v>
      </c>
      <c r="H631" s="164">
        <v>56</v>
      </c>
      <c r="I631" s="134">
        <v>6.7968120090025369E-2</v>
      </c>
      <c r="J631" s="164">
        <v>84</v>
      </c>
      <c r="K631" s="114">
        <v>6.8309235638984334E-2</v>
      </c>
      <c r="L631" s="165">
        <v>2.2479410022245572E-4</v>
      </c>
      <c r="M631" s="166">
        <f t="shared" si="9"/>
        <v>-6.9369932865405784E-4</v>
      </c>
      <c r="N631" s="166">
        <v>1.7176045084997538E-4</v>
      </c>
      <c r="O631" s="166">
        <v>1.1798275659424817E-4</v>
      </c>
      <c r="P631" s="167">
        <v>6.4244633824234176E-5</v>
      </c>
    </row>
    <row r="632" spans="1:16" x14ac:dyDescent="0.25">
      <c r="A632" s="161">
        <v>42920</v>
      </c>
      <c r="B632" s="162">
        <v>10</v>
      </c>
      <c r="C632" s="134">
        <v>6.7407424056391746E-2</v>
      </c>
      <c r="D632" s="163">
        <v>20</v>
      </c>
      <c r="E632" s="134">
        <f>LN(1+'[2]Tasas de interés simple 5 '!G632)</f>
        <v>3.0216055956540783E-2</v>
      </c>
      <c r="F632" s="164">
        <v>28</v>
      </c>
      <c r="G632" s="134">
        <v>6.7400312037069837E-2</v>
      </c>
      <c r="H632" s="164">
        <v>56</v>
      </c>
      <c r="I632" s="134">
        <v>6.7880432956589881E-2</v>
      </c>
      <c r="J632" s="164">
        <v>84</v>
      </c>
      <c r="K632" s="114">
        <v>6.8360323470630438E-2</v>
      </c>
      <c r="L632" s="165">
        <v>-1.0726930959708836E-3</v>
      </c>
      <c r="M632" s="166">
        <f t="shared" si="9"/>
        <v>-3.0253242223044971E-4</v>
      </c>
      <c r="N632" s="166">
        <v>-2.2657610447222865E-4</v>
      </c>
      <c r="O632" s="166">
        <v>-8.7687133435487841E-5</v>
      </c>
      <c r="P632" s="167">
        <v>5.108783164610442E-5</v>
      </c>
    </row>
    <row r="633" spans="1:16" x14ac:dyDescent="0.25">
      <c r="A633" s="161">
        <v>42921</v>
      </c>
      <c r="B633" s="162">
        <v>10</v>
      </c>
      <c r="C633" s="134">
        <v>6.7637123542555744E-2</v>
      </c>
      <c r="D633" s="163">
        <v>20</v>
      </c>
      <c r="E633" s="134">
        <f>LN(1+'[2]Tasas de interés simple 5 '!G633)</f>
        <v>2.9862985746513599E-2</v>
      </c>
      <c r="F633" s="164">
        <v>28</v>
      </c>
      <c r="G633" s="134">
        <v>6.7672951887319338E-2</v>
      </c>
      <c r="H633" s="164">
        <v>56</v>
      </c>
      <c r="I633" s="134">
        <v>6.797403205368345E-2</v>
      </c>
      <c r="J633" s="164">
        <v>84</v>
      </c>
      <c r="K633" s="114">
        <v>6.8275021598064978E-2</v>
      </c>
      <c r="L633" s="165">
        <v>2.2969948616399782E-4</v>
      </c>
      <c r="M633" s="166">
        <f t="shared" si="9"/>
        <v>-3.5307021002718361E-4</v>
      </c>
      <c r="N633" s="166">
        <v>2.7263985024950088E-4</v>
      </c>
      <c r="O633" s="166">
        <v>9.3599097093569061E-5</v>
      </c>
      <c r="P633" s="167">
        <v>-8.5301872565460291E-5</v>
      </c>
    </row>
    <row r="634" spans="1:16" x14ac:dyDescent="0.25">
      <c r="A634" s="161">
        <v>42922</v>
      </c>
      <c r="B634" s="162">
        <v>10</v>
      </c>
      <c r="C634" s="134">
        <v>6.7537824975573008E-2</v>
      </c>
      <c r="D634" s="163">
        <v>20</v>
      </c>
      <c r="E634" s="134">
        <f>LN(1+'[2]Tasas de interés simple 5 '!G634)</f>
        <v>3.1392057156237663E-2</v>
      </c>
      <c r="F634" s="164">
        <v>28</v>
      </c>
      <c r="G634" s="134">
        <v>6.7735892219411759E-2</v>
      </c>
      <c r="H634" s="164">
        <v>56</v>
      </c>
      <c r="I634" s="134">
        <v>6.8009779966353684E-2</v>
      </c>
      <c r="J634" s="164">
        <v>84</v>
      </c>
      <c r="K634" s="114">
        <v>6.8283592719337136E-2</v>
      </c>
      <c r="L634" s="165">
        <v>-9.9298566982736203E-5</v>
      </c>
      <c r="M634" s="166">
        <f t="shared" si="9"/>
        <v>1.5290714097240636E-3</v>
      </c>
      <c r="N634" s="166">
        <v>6.2940332092420448E-5</v>
      </c>
      <c r="O634" s="166">
        <v>3.5747912670233695E-5</v>
      </c>
      <c r="P634" s="167">
        <v>8.5711212721578667E-6</v>
      </c>
    </row>
    <row r="635" spans="1:16" x14ac:dyDescent="0.25">
      <c r="A635" s="161">
        <v>42923</v>
      </c>
      <c r="B635" s="162">
        <v>10</v>
      </c>
      <c r="C635" s="134">
        <v>6.7103291200206389E-2</v>
      </c>
      <c r="D635" s="163">
        <v>20</v>
      </c>
      <c r="E635" s="134">
        <f>LN(1+'[2]Tasas de interés simple 5 '!G635)</f>
        <v>3.121228770742529E-2</v>
      </c>
      <c r="F635" s="164">
        <v>28</v>
      </c>
      <c r="G635" s="134">
        <v>6.6956790598867569E-2</v>
      </c>
      <c r="H635" s="164">
        <v>56</v>
      </c>
      <c r="I635" s="134">
        <v>6.7507226833605188E-2</v>
      </c>
      <c r="J635" s="164">
        <v>84</v>
      </c>
      <c r="K635" s="114">
        <v>6.8057360254966115E-2</v>
      </c>
      <c r="L635" s="165">
        <v>-4.3453377536661897E-4</v>
      </c>
      <c r="M635" s="166">
        <f t="shared" si="9"/>
        <v>-1.7976944881237245E-4</v>
      </c>
      <c r="N635" s="166">
        <v>-7.7910162054418974E-4</v>
      </c>
      <c r="O635" s="166">
        <v>-5.0255313274849556E-4</v>
      </c>
      <c r="P635" s="167">
        <v>-2.2623246437102063E-4</v>
      </c>
    </row>
    <row r="636" spans="1:16" x14ac:dyDescent="0.25">
      <c r="A636" s="161">
        <v>42926</v>
      </c>
      <c r="B636" s="162">
        <v>10</v>
      </c>
      <c r="C636" s="134">
        <v>6.6880792995443694E-2</v>
      </c>
      <c r="D636" s="163">
        <v>20</v>
      </c>
      <c r="E636" s="134">
        <f>LN(1+'[2]Tasas de interés simple 5 '!G636)</f>
        <v>3.0518588378771232E-2</v>
      </c>
      <c r="F636" s="164">
        <v>28</v>
      </c>
      <c r="G636" s="134">
        <v>6.7193608450250589E-2</v>
      </c>
      <c r="H636" s="164">
        <v>56</v>
      </c>
      <c r="I636" s="134">
        <v>6.7672221145390662E-2</v>
      </c>
      <c r="J636" s="164">
        <v>84</v>
      </c>
      <c r="K636" s="114">
        <v>6.8150604879997634E-2</v>
      </c>
      <c r="L636" s="165">
        <v>-2.2249820476269444E-4</v>
      </c>
      <c r="M636" s="166">
        <f t="shared" si="9"/>
        <v>-6.9369932865405784E-4</v>
      </c>
      <c r="N636" s="166">
        <v>2.3681785138301992E-4</v>
      </c>
      <c r="O636" s="166">
        <v>1.6499431178547408E-4</v>
      </c>
      <c r="P636" s="167">
        <v>9.3244625031518868E-5</v>
      </c>
    </row>
    <row r="637" spans="1:16" x14ac:dyDescent="0.25">
      <c r="A637" s="161">
        <v>42927</v>
      </c>
      <c r="B637" s="162">
        <v>10</v>
      </c>
      <c r="C637" s="134">
        <v>6.7894511904786722E-2</v>
      </c>
      <c r="D637" s="163">
        <v>20</v>
      </c>
      <c r="E637" s="134">
        <f>LN(1+'[2]Tasas de interés simple 5 '!G637)</f>
        <v>3.0216055956540783E-2</v>
      </c>
      <c r="F637" s="164">
        <v>28</v>
      </c>
      <c r="G637" s="134">
        <v>6.7487018407247135E-2</v>
      </c>
      <c r="H637" s="164">
        <v>56</v>
      </c>
      <c r="I637" s="134">
        <v>6.7832708535876224E-2</v>
      </c>
      <c r="J637" s="164">
        <v>84</v>
      </c>
      <c r="K637" s="114">
        <v>6.8178279204135356E-2</v>
      </c>
      <c r="L637" s="165">
        <v>1.0137189093430282E-3</v>
      </c>
      <c r="M637" s="166">
        <f t="shared" si="9"/>
        <v>-3.0253242223044971E-4</v>
      </c>
      <c r="N637" s="166">
        <v>2.9340995699654593E-4</v>
      </c>
      <c r="O637" s="166">
        <v>1.6048739048556138E-4</v>
      </c>
      <c r="P637" s="167">
        <v>2.7674324137721973E-5</v>
      </c>
    </row>
    <row r="638" spans="1:16" x14ac:dyDescent="0.25">
      <c r="A638" s="161">
        <v>42928</v>
      </c>
      <c r="B638" s="162">
        <v>10</v>
      </c>
      <c r="C638" s="134">
        <v>6.7664472221876784E-2</v>
      </c>
      <c r="D638" s="163">
        <v>20</v>
      </c>
      <c r="E638" s="134">
        <f>LN(1+'[2]Tasas de interés simple 5 '!G638)</f>
        <v>2.9862985746513599E-2</v>
      </c>
      <c r="F638" s="164">
        <v>28</v>
      </c>
      <c r="G638" s="134">
        <v>6.7367090175981734E-2</v>
      </c>
      <c r="H638" s="164">
        <v>56</v>
      </c>
      <c r="I638" s="134">
        <v>6.7687859143455528E-2</v>
      </c>
      <c r="J638" s="164">
        <v>84</v>
      </c>
      <c r="K638" s="114">
        <v>6.8008525251192165E-2</v>
      </c>
      <c r="L638" s="165">
        <v>-2.3003968290993826E-4</v>
      </c>
      <c r="M638" s="166">
        <f t="shared" si="9"/>
        <v>-3.5307021002718361E-4</v>
      </c>
      <c r="N638" s="166">
        <v>-1.1992823126540098E-4</v>
      </c>
      <c r="O638" s="166">
        <v>-1.4484939242069561E-4</v>
      </c>
      <c r="P638" s="167">
        <v>-1.6975395294319129E-4</v>
      </c>
    </row>
    <row r="639" spans="1:16" x14ac:dyDescent="0.25">
      <c r="A639" s="161">
        <v>42929</v>
      </c>
      <c r="B639" s="162">
        <v>10</v>
      </c>
      <c r="C639" s="134">
        <v>6.8188632617996306E-2</v>
      </c>
      <c r="D639" s="163">
        <v>20</v>
      </c>
      <c r="E639" s="134">
        <f>LN(1+'[2]Tasas de interés simple 5 '!G639)</f>
        <v>3.1392057156237663E-2</v>
      </c>
      <c r="F639" s="164">
        <v>28</v>
      </c>
      <c r="G639" s="134">
        <v>6.8359326306245402E-2</v>
      </c>
      <c r="H639" s="164">
        <v>56</v>
      </c>
      <c r="I639" s="134">
        <v>6.8214026932924096E-2</v>
      </c>
      <c r="J639" s="164">
        <v>84</v>
      </c>
      <c r="K639" s="114">
        <v>6.8068706444627078E-2</v>
      </c>
      <c r="L639" s="165">
        <v>5.2416039611952181E-4</v>
      </c>
      <c r="M639" s="166">
        <f t="shared" si="9"/>
        <v>1.5290714097240636E-3</v>
      </c>
      <c r="N639" s="166">
        <v>9.9223613026366841E-4</v>
      </c>
      <c r="O639" s="166">
        <v>5.261677894685679E-4</v>
      </c>
      <c r="P639" s="167">
        <v>6.0181193434913349E-5</v>
      </c>
    </row>
    <row r="640" spans="1:16" x14ac:dyDescent="0.25">
      <c r="A640" s="161">
        <v>42930</v>
      </c>
      <c r="B640" s="162">
        <v>10</v>
      </c>
      <c r="C640" s="134">
        <v>6.8098504634483262E-2</v>
      </c>
      <c r="D640" s="163">
        <v>20</v>
      </c>
      <c r="E640" s="134">
        <f>LN(1+'[2]Tasas de interés simple 5 '!G640)</f>
        <v>3.121228770742529E-2</v>
      </c>
      <c r="F640" s="164">
        <v>28</v>
      </c>
      <c r="G640" s="134">
        <v>6.7876810403890597E-2</v>
      </c>
      <c r="H640" s="164">
        <v>56</v>
      </c>
      <c r="I640" s="134">
        <v>6.8055974365505256E-2</v>
      </c>
      <c r="J640" s="164">
        <v>84</v>
      </c>
      <c r="K640" s="114">
        <v>6.8235106233144771E-2</v>
      </c>
      <c r="L640" s="165">
        <v>-9.0127983513044185E-5</v>
      </c>
      <c r="M640" s="166">
        <f t="shared" si="9"/>
        <v>-1.7976944881237245E-4</v>
      </c>
      <c r="N640" s="166">
        <v>-4.8251590235480479E-4</v>
      </c>
      <c r="O640" s="166">
        <v>-1.5805256741883988E-4</v>
      </c>
      <c r="P640" s="167">
        <v>1.6639978851769321E-4</v>
      </c>
    </row>
    <row r="641" spans="1:16" x14ac:dyDescent="0.25">
      <c r="A641" s="161">
        <v>42933</v>
      </c>
      <c r="B641" s="162">
        <v>10</v>
      </c>
      <c r="C641" s="134">
        <v>6.7768187780951658E-2</v>
      </c>
      <c r="D641" s="163">
        <v>20</v>
      </c>
      <c r="E641" s="134">
        <f>LN(1+'[2]Tasas de interés simple 5 '!G641)</f>
        <v>3.0518588378771232E-2</v>
      </c>
      <c r="F641" s="164">
        <v>28</v>
      </c>
      <c r="G641" s="134">
        <v>6.7820251941009158E-2</v>
      </c>
      <c r="H641" s="164">
        <v>56</v>
      </c>
      <c r="I641" s="134">
        <v>6.8009528459930482E-2</v>
      </c>
      <c r="J641" s="164">
        <v>84</v>
      </c>
      <c r="K641" s="114">
        <v>6.8198769160030953E-2</v>
      </c>
      <c r="L641" s="165">
        <v>-3.3031685353160367E-4</v>
      </c>
      <c r="M641" s="166">
        <f t="shared" si="9"/>
        <v>-6.9369932865405784E-4</v>
      </c>
      <c r="N641" s="166">
        <v>-5.6558462881439731E-5</v>
      </c>
      <c r="O641" s="166">
        <v>-4.6445905574774016E-5</v>
      </c>
      <c r="P641" s="167">
        <v>-3.6337073113817953E-5</v>
      </c>
    </row>
    <row r="642" spans="1:16" x14ac:dyDescent="0.25">
      <c r="A642" s="161">
        <v>42934</v>
      </c>
      <c r="B642" s="162">
        <v>10</v>
      </c>
      <c r="C642" s="134">
        <v>6.7824245212215431E-2</v>
      </c>
      <c r="D642" s="163">
        <v>20</v>
      </c>
      <c r="E642" s="134">
        <f>LN(1+'[2]Tasas de interés simple 5 '!G642)</f>
        <v>3.0216055956540783E-2</v>
      </c>
      <c r="F642" s="164">
        <v>28</v>
      </c>
      <c r="G642" s="134">
        <v>6.7705019450288881E-2</v>
      </c>
      <c r="H642" s="164">
        <v>56</v>
      </c>
      <c r="I642" s="134">
        <v>6.7965546636102991E-2</v>
      </c>
      <c r="J642" s="164">
        <v>84</v>
      </c>
      <c r="K642" s="114">
        <v>6.8226005965180705E-2</v>
      </c>
      <c r="L642" s="165">
        <v>5.6057431263772939E-5</v>
      </c>
      <c r="M642" s="166">
        <f t="shared" si="9"/>
        <v>-3.0253242223044971E-4</v>
      </c>
      <c r="N642" s="166">
        <v>-1.1523249072027675E-4</v>
      </c>
      <c r="O642" s="166">
        <v>-4.3981823827490829E-5</v>
      </c>
      <c r="P642" s="167">
        <v>2.7236805149752352E-5</v>
      </c>
    </row>
    <row r="643" spans="1:16" x14ac:dyDescent="0.25">
      <c r="A643" s="161">
        <v>42935</v>
      </c>
      <c r="B643" s="162">
        <v>10</v>
      </c>
      <c r="C643" s="134">
        <v>6.8177782058465156E-2</v>
      </c>
      <c r="D643" s="163">
        <v>20</v>
      </c>
      <c r="E643" s="134">
        <f>LN(1+'[2]Tasas de interés simple 5 '!G643)</f>
        <v>2.9862985746513599E-2</v>
      </c>
      <c r="F643" s="164">
        <v>28</v>
      </c>
      <c r="G643" s="134">
        <v>6.7799072080803185E-2</v>
      </c>
      <c r="H643" s="164">
        <v>56</v>
      </c>
      <c r="I643" s="134">
        <v>6.8033757165304909E-2</v>
      </c>
      <c r="J643" s="164">
        <v>84</v>
      </c>
      <c r="K643" s="114">
        <v>6.8268387185640225E-2</v>
      </c>
      <c r="L643" s="165">
        <v>3.5353684624972459E-4</v>
      </c>
      <c r="M643" s="166">
        <f t="shared" si="9"/>
        <v>-3.5307021002718361E-4</v>
      </c>
      <c r="N643" s="166">
        <v>9.405263051430468E-5</v>
      </c>
      <c r="O643" s="166">
        <v>6.8210529201917502E-5</v>
      </c>
      <c r="P643" s="167">
        <v>4.2381220459519753E-5</v>
      </c>
    </row>
    <row r="644" spans="1:16" x14ac:dyDescent="0.25">
      <c r="A644" s="161">
        <v>42936</v>
      </c>
      <c r="B644" s="162">
        <v>10</v>
      </c>
      <c r="C644" s="134">
        <v>6.7560808796703994E-2</v>
      </c>
      <c r="D644" s="163">
        <v>20</v>
      </c>
      <c r="E644" s="134">
        <f>LN(1+'[2]Tasas de interés simple 5 '!G644)</f>
        <v>3.1392057156237663E-2</v>
      </c>
      <c r="F644" s="164">
        <v>28</v>
      </c>
      <c r="G644" s="134">
        <v>6.7779510328605172E-2</v>
      </c>
      <c r="H644" s="164">
        <v>56</v>
      </c>
      <c r="I644" s="134">
        <v>6.7904833121158747E-2</v>
      </c>
      <c r="J644" s="164">
        <v>84</v>
      </c>
      <c r="K644" s="114">
        <v>6.8030140209877812E-2</v>
      </c>
      <c r="L644" s="165">
        <v>-6.1697326176116118E-4</v>
      </c>
      <c r="M644" s="166">
        <f t="shared" si="9"/>
        <v>1.5290714097240636E-3</v>
      </c>
      <c r="N644" s="166">
        <v>-1.9561752198013482E-5</v>
      </c>
      <c r="O644" s="166">
        <v>-1.2892404414616143E-4</v>
      </c>
      <c r="P644" s="167">
        <v>-2.3824697576241283E-4</v>
      </c>
    </row>
    <row r="645" spans="1:16" x14ac:dyDescent="0.25">
      <c r="A645" s="161">
        <v>42937</v>
      </c>
      <c r="B645" s="162">
        <v>10</v>
      </c>
      <c r="C645" s="134">
        <v>6.7805945676810433E-2</v>
      </c>
      <c r="D645" s="163">
        <v>20</v>
      </c>
      <c r="E645" s="134">
        <f>LN(1+'[2]Tasas de interés simple 5 '!G645)</f>
        <v>3.121228770742529E-2</v>
      </c>
      <c r="F645" s="164">
        <v>28</v>
      </c>
      <c r="G645" s="134">
        <v>6.7390789579533761E-2</v>
      </c>
      <c r="H645" s="164">
        <v>56</v>
      </c>
      <c r="I645" s="134">
        <v>6.774773944649963E-2</v>
      </c>
      <c r="J645" s="164">
        <v>84</v>
      </c>
      <c r="K645" s="114">
        <v>6.8104561945720524E-2</v>
      </c>
      <c r="L645" s="165">
        <v>2.4513688010643908E-4</v>
      </c>
      <c r="M645" s="166">
        <f t="shared" ref="M645:M708" si="10">E645-E644</f>
        <v>-1.7976944881237245E-4</v>
      </c>
      <c r="N645" s="166">
        <v>-3.8872074907141119E-4</v>
      </c>
      <c r="O645" s="166">
        <v>-1.5709367465911728E-4</v>
      </c>
      <c r="P645" s="167">
        <v>7.4421735842711279E-5</v>
      </c>
    </row>
    <row r="646" spans="1:16" x14ac:dyDescent="0.25">
      <c r="A646" s="161">
        <v>42940</v>
      </c>
      <c r="B646" s="162">
        <v>10</v>
      </c>
      <c r="C646" s="134">
        <v>6.7528169014970899E-2</v>
      </c>
      <c r="D646" s="163">
        <v>20</v>
      </c>
      <c r="E646" s="134">
        <f>LN(1+'[2]Tasas de interés simple 5 '!G646)</f>
        <v>3.0518588378771232E-2</v>
      </c>
      <c r="F646" s="164">
        <v>28</v>
      </c>
      <c r="G646" s="134">
        <v>6.7516902335737761E-2</v>
      </c>
      <c r="H646" s="164">
        <v>56</v>
      </c>
      <c r="I646" s="134">
        <v>6.7841070196221348E-2</v>
      </c>
      <c r="J646" s="164">
        <v>84</v>
      </c>
      <c r="K646" s="114">
        <v>6.8165133005956308E-2</v>
      </c>
      <c r="L646" s="165">
        <v>-2.7777666183953498E-4</v>
      </c>
      <c r="M646" s="166">
        <f t="shared" si="10"/>
        <v>-6.9369932865405784E-4</v>
      </c>
      <c r="N646" s="166">
        <v>1.2611275620399987E-4</v>
      </c>
      <c r="O646" s="166">
        <v>9.3330749721717843E-5</v>
      </c>
      <c r="P646" s="167">
        <v>6.0571060235783958E-5</v>
      </c>
    </row>
    <row r="647" spans="1:16" x14ac:dyDescent="0.25">
      <c r="A647" s="161">
        <v>42941</v>
      </c>
      <c r="B647" s="162">
        <v>10</v>
      </c>
      <c r="C647" s="134">
        <v>6.7832373824493447E-2</v>
      </c>
      <c r="D647" s="163">
        <v>20</v>
      </c>
      <c r="E647" s="134">
        <f>LN(1+'[2]Tasas de interés simple 5 '!G647)</f>
        <v>3.0216055956540783E-2</v>
      </c>
      <c r="F647" s="164">
        <v>28</v>
      </c>
      <c r="G647" s="134">
        <v>6.759839150337861E-2</v>
      </c>
      <c r="H647" s="164">
        <v>56</v>
      </c>
      <c r="I647" s="134">
        <v>6.790650382545535E-2</v>
      </c>
      <c r="J647" s="164">
        <v>84</v>
      </c>
      <c r="K647" s="114">
        <v>6.8214521243569193E-2</v>
      </c>
      <c r="L647" s="165">
        <v>3.0420480952254858E-4</v>
      </c>
      <c r="M647" s="166">
        <f t="shared" si="10"/>
        <v>-3.0253242223044971E-4</v>
      </c>
      <c r="N647" s="166">
        <v>8.148916764084968E-5</v>
      </c>
      <c r="O647" s="166">
        <v>6.5433629234001867E-5</v>
      </c>
      <c r="P647" s="167">
        <v>4.9388237612885133E-5</v>
      </c>
    </row>
    <row r="648" spans="1:16" x14ac:dyDescent="0.25">
      <c r="A648" s="161">
        <v>42942</v>
      </c>
      <c r="B648" s="162">
        <v>10</v>
      </c>
      <c r="C648" s="134">
        <v>6.7962652994069991E-2</v>
      </c>
      <c r="D648" s="163">
        <v>20</v>
      </c>
      <c r="E648" s="134">
        <f>LN(1+'[2]Tasas de interés simple 5 '!G648)</f>
        <v>2.9862985746513599E-2</v>
      </c>
      <c r="F648" s="164">
        <v>28</v>
      </c>
      <c r="G648" s="134">
        <v>6.7561253432896498E-2</v>
      </c>
      <c r="H648" s="164">
        <v>56</v>
      </c>
      <c r="I648" s="134">
        <v>6.7866586503107909E-2</v>
      </c>
      <c r="J648" s="164">
        <v>84</v>
      </c>
      <c r="K648" s="114">
        <v>6.8171826373491617E-2</v>
      </c>
      <c r="L648" s="165">
        <v>1.3027916957654428E-4</v>
      </c>
      <c r="M648" s="166">
        <f t="shared" si="10"/>
        <v>-3.5307021002718361E-4</v>
      </c>
      <c r="N648" s="166">
        <v>-3.7138070482112262E-5</v>
      </c>
      <c r="O648" s="166">
        <v>-3.9917322347440831E-5</v>
      </c>
      <c r="P648" s="167">
        <v>-4.2694870077575331E-5</v>
      </c>
    </row>
    <row r="649" spans="1:16" x14ac:dyDescent="0.25">
      <c r="A649" s="161">
        <v>42943</v>
      </c>
      <c r="B649" s="162">
        <v>10</v>
      </c>
      <c r="C649" s="134">
        <v>6.8305887567526022E-2</v>
      </c>
      <c r="D649" s="163">
        <v>20</v>
      </c>
      <c r="E649" s="134">
        <f>LN(1+'[2]Tasas de interés simple 5 '!G649)</f>
        <v>3.1392057156237663E-2</v>
      </c>
      <c r="F649" s="164">
        <v>28</v>
      </c>
      <c r="G649" s="134">
        <v>6.8573991102144599E-2</v>
      </c>
      <c r="H649" s="164">
        <v>56</v>
      </c>
      <c r="I649" s="134">
        <v>6.845765680364041E-2</v>
      </c>
      <c r="J649" s="164">
        <v>84</v>
      </c>
      <c r="K649" s="114">
        <v>6.8341308969892586E-2</v>
      </c>
      <c r="L649" s="165">
        <v>3.4323457345603048E-4</v>
      </c>
      <c r="M649" s="166">
        <f t="shared" si="10"/>
        <v>1.5290714097240636E-3</v>
      </c>
      <c r="N649" s="166">
        <v>1.012737669248101E-3</v>
      </c>
      <c r="O649" s="166">
        <v>5.9107030053250076E-4</v>
      </c>
      <c r="P649" s="167">
        <v>1.6948259640096885E-4</v>
      </c>
    </row>
    <row r="650" spans="1:16" x14ac:dyDescent="0.25">
      <c r="A650" s="161">
        <v>42944</v>
      </c>
      <c r="B650" s="162">
        <v>10</v>
      </c>
      <c r="C650" s="134">
        <v>6.7791830474576195E-2</v>
      </c>
      <c r="D650" s="163">
        <v>20</v>
      </c>
      <c r="E650" s="134">
        <f>LN(1+'[2]Tasas de interés simple 5 '!G650)</f>
        <v>3.121228770742529E-2</v>
      </c>
      <c r="F650" s="164">
        <v>28</v>
      </c>
      <c r="G650" s="134">
        <v>6.7700237580790093E-2</v>
      </c>
      <c r="H650" s="164">
        <v>56</v>
      </c>
      <c r="I650" s="134">
        <v>6.7976819184292298E-2</v>
      </c>
      <c r="J650" s="164">
        <v>84</v>
      </c>
      <c r="K650" s="114">
        <v>6.8253324311562322E-2</v>
      </c>
      <c r="L650" s="165">
        <v>-5.1405709294982671E-4</v>
      </c>
      <c r="M650" s="166">
        <f t="shared" si="10"/>
        <v>-1.7976944881237245E-4</v>
      </c>
      <c r="N650" s="166">
        <v>-8.7375352135450612E-4</v>
      </c>
      <c r="O650" s="166">
        <v>-4.8083761934811231E-4</v>
      </c>
      <c r="P650" s="167">
        <v>-8.7984658330264587E-5</v>
      </c>
    </row>
    <row r="651" spans="1:16" x14ac:dyDescent="0.25">
      <c r="A651" s="161">
        <v>42947</v>
      </c>
      <c r="B651" s="162">
        <v>10</v>
      </c>
      <c r="C651" s="134">
        <v>6.830460274232103E-2</v>
      </c>
      <c r="D651" s="163">
        <v>20</v>
      </c>
      <c r="E651" s="134">
        <f>LN(1+'[2]Tasas de interés simple 5 '!G651)</f>
        <v>3.0518588378771232E-2</v>
      </c>
      <c r="F651" s="164">
        <v>28</v>
      </c>
      <c r="G651" s="134">
        <v>6.7621724041930897E-2</v>
      </c>
      <c r="H651" s="164">
        <v>56</v>
      </c>
      <c r="I651" s="134">
        <v>6.8015895586561265E-2</v>
      </c>
      <c r="J651" s="164">
        <v>84</v>
      </c>
      <c r="K651" s="114">
        <v>6.8409911821201999E-2</v>
      </c>
      <c r="L651" s="165">
        <v>5.1277226774483486E-4</v>
      </c>
      <c r="M651" s="166">
        <f t="shared" si="10"/>
        <v>-6.9369932865405784E-4</v>
      </c>
      <c r="N651" s="166">
        <v>-7.8513538859195653E-5</v>
      </c>
      <c r="O651" s="166">
        <v>3.9076402268967136E-5</v>
      </c>
      <c r="P651" s="167">
        <v>1.5658750963967738E-4</v>
      </c>
    </row>
    <row r="652" spans="1:16" x14ac:dyDescent="0.25">
      <c r="A652" s="161">
        <v>42948</v>
      </c>
      <c r="B652" s="162">
        <v>10</v>
      </c>
      <c r="C652" s="134">
        <v>6.7986540760540892E-2</v>
      </c>
      <c r="D652" s="163">
        <v>20</v>
      </c>
      <c r="E652" s="134">
        <f>LN(1+'[2]Tasas de interés simple 5 '!G652)</f>
        <v>3.0216055956540783E-2</v>
      </c>
      <c r="F652" s="164">
        <v>28</v>
      </c>
      <c r="G652" s="134">
        <v>6.7608285241508193E-2</v>
      </c>
      <c r="H652" s="164">
        <v>56</v>
      </c>
      <c r="I652" s="134">
        <v>6.8128728445100914E-2</v>
      </c>
      <c r="J652" s="164">
        <v>84</v>
      </c>
      <c r="K652" s="114">
        <v>6.8648900928453868E-2</v>
      </c>
      <c r="L652" s="165">
        <v>-3.1806198178013778E-4</v>
      </c>
      <c r="M652" s="166">
        <f t="shared" si="10"/>
        <v>-3.0253242223044971E-4</v>
      </c>
      <c r="N652" s="166">
        <v>-1.3438800422704844E-5</v>
      </c>
      <c r="O652" s="166">
        <v>1.1283285853964931E-4</v>
      </c>
      <c r="P652" s="167">
        <v>2.3898910725186906E-4</v>
      </c>
    </row>
    <row r="653" spans="1:16" x14ac:dyDescent="0.25">
      <c r="A653" s="161">
        <v>42949</v>
      </c>
      <c r="B653" s="162">
        <v>10</v>
      </c>
      <c r="C653" s="134">
        <v>6.7885612034729315E-2</v>
      </c>
      <c r="D653" s="163">
        <v>20</v>
      </c>
      <c r="E653" s="134">
        <f>LN(1+'[2]Tasas de interés simple 5 '!G653)</f>
        <v>2.9862985746513599E-2</v>
      </c>
      <c r="F653" s="164">
        <v>28</v>
      </c>
      <c r="G653" s="134">
        <v>6.7665247917993096E-2</v>
      </c>
      <c r="H653" s="164">
        <v>56</v>
      </c>
      <c r="I653" s="134">
        <v>6.8131852471998766E-2</v>
      </c>
      <c r="J653" s="164">
        <v>84</v>
      </c>
      <c r="K653" s="114">
        <v>6.8598239407732159E-2</v>
      </c>
      <c r="L653" s="165">
        <v>-1.0092872581157764E-4</v>
      </c>
      <c r="M653" s="166">
        <f t="shared" si="10"/>
        <v>-3.5307021002718361E-4</v>
      </c>
      <c r="N653" s="166">
        <v>5.6962676484903496E-5</v>
      </c>
      <c r="O653" s="166">
        <v>3.1240268978521835E-6</v>
      </c>
      <c r="P653" s="167">
        <v>-5.0661520721709263E-5</v>
      </c>
    </row>
    <row r="654" spans="1:16" x14ac:dyDescent="0.25">
      <c r="A654" s="161">
        <v>42950</v>
      </c>
      <c r="B654" s="162">
        <v>10</v>
      </c>
      <c r="C654" s="134">
        <v>6.7835981659013306E-2</v>
      </c>
      <c r="D654" s="163">
        <v>20</v>
      </c>
      <c r="E654" s="134">
        <f>LN(1+'[2]Tasas de interés simple 5 '!G654)</f>
        <v>3.1392057156237663E-2</v>
      </c>
      <c r="F654" s="164">
        <v>28</v>
      </c>
      <c r="G654" s="134">
        <v>6.8162581648275669E-2</v>
      </c>
      <c r="H654" s="164">
        <v>56</v>
      </c>
      <c r="I654" s="134">
        <v>6.8394408923350761E-2</v>
      </c>
      <c r="J654" s="164">
        <v>84</v>
      </c>
      <c r="K654" s="114">
        <v>6.8626182466996755E-2</v>
      </c>
      <c r="L654" s="165">
        <v>-4.9630375716008812E-5</v>
      </c>
      <c r="M654" s="166">
        <f t="shared" si="10"/>
        <v>1.5290714097240636E-3</v>
      </c>
      <c r="N654" s="166">
        <v>4.9733373028257311E-4</v>
      </c>
      <c r="O654" s="166">
        <v>2.6255645135199457E-4</v>
      </c>
      <c r="P654" s="167">
        <v>2.7943059264595727E-5</v>
      </c>
    </row>
    <row r="655" spans="1:16" x14ac:dyDescent="0.25">
      <c r="A655" s="161">
        <v>42951</v>
      </c>
      <c r="B655" s="162">
        <v>10</v>
      </c>
      <c r="C655" s="134">
        <v>6.7845520659855496E-2</v>
      </c>
      <c r="D655" s="163">
        <v>20</v>
      </c>
      <c r="E655" s="134">
        <f>LN(1+'[2]Tasas de interés simple 5 '!G655)</f>
        <v>3.121228770742529E-2</v>
      </c>
      <c r="F655" s="164">
        <v>28</v>
      </c>
      <c r="G655" s="134">
        <v>6.7685373470934715E-2</v>
      </c>
      <c r="H655" s="164">
        <v>56</v>
      </c>
      <c r="I655" s="134">
        <v>6.8144929978614557E-2</v>
      </c>
      <c r="J655" s="164">
        <v>84</v>
      </c>
      <c r="K655" s="114">
        <v>6.8604275391117284E-2</v>
      </c>
      <c r="L655" s="165">
        <v>9.5390008421902817E-6</v>
      </c>
      <c r="M655" s="166">
        <f t="shared" si="10"/>
        <v>-1.7976944881237245E-4</v>
      </c>
      <c r="N655" s="166">
        <v>-4.7720817734095422E-4</v>
      </c>
      <c r="O655" s="166">
        <v>-2.4947894473620336E-4</v>
      </c>
      <c r="P655" s="167">
        <v>-2.1907075879470939E-5</v>
      </c>
    </row>
    <row r="656" spans="1:16" x14ac:dyDescent="0.25">
      <c r="A656" s="161">
        <v>42954</v>
      </c>
      <c r="B656" s="162">
        <v>10</v>
      </c>
      <c r="C656" s="134">
        <v>6.7882907356793365E-2</v>
      </c>
      <c r="D656" s="163">
        <v>20</v>
      </c>
      <c r="E656" s="134">
        <f>LN(1+'[2]Tasas de interés simple 5 '!G656)</f>
        <v>3.0518588378771232E-2</v>
      </c>
      <c r="F656" s="164">
        <v>28</v>
      </c>
      <c r="G656" s="134">
        <v>6.7717966280351635E-2</v>
      </c>
      <c r="H656" s="164">
        <v>56</v>
      </c>
      <c r="I656" s="134">
        <v>6.8191483579703172E-2</v>
      </c>
      <c r="J656" s="164">
        <v>84</v>
      </c>
      <c r="K656" s="114">
        <v>6.8664776766538677E-2</v>
      </c>
      <c r="L656" s="165">
        <v>3.7386696937868891E-5</v>
      </c>
      <c r="M656" s="166">
        <f t="shared" si="10"/>
        <v>-6.9369932865405784E-4</v>
      </c>
      <c r="N656" s="166">
        <v>3.2592809416920332E-5</v>
      </c>
      <c r="O656" s="166">
        <v>4.6553601088614172E-5</v>
      </c>
      <c r="P656" s="167">
        <v>6.0501375421392889E-5</v>
      </c>
    </row>
    <row r="657" spans="1:16" x14ac:dyDescent="0.25">
      <c r="A657" s="161">
        <v>42955</v>
      </c>
      <c r="B657" s="162">
        <v>10</v>
      </c>
      <c r="C657" s="134">
        <v>6.7741819611431553E-2</v>
      </c>
      <c r="D657" s="163">
        <v>20</v>
      </c>
      <c r="E657" s="134">
        <f>LN(1+'[2]Tasas de interés simple 5 '!G657)</f>
        <v>3.0216055956540783E-2</v>
      </c>
      <c r="F657" s="164">
        <v>28</v>
      </c>
      <c r="G657" s="134">
        <v>6.744425166068467E-2</v>
      </c>
      <c r="H657" s="164">
        <v>56</v>
      </c>
      <c r="I657" s="134">
        <v>6.8128986445698425E-2</v>
      </c>
      <c r="J657" s="164">
        <v>84</v>
      </c>
      <c r="K657" s="114">
        <v>6.8813252689794338E-2</v>
      </c>
      <c r="L657" s="165">
        <v>-1.4108774536181201E-4</v>
      </c>
      <c r="M657" s="166">
        <f t="shared" si="10"/>
        <v>-3.0253242223044971E-4</v>
      </c>
      <c r="N657" s="166">
        <v>-2.7371461966696486E-4</v>
      </c>
      <c r="O657" s="166">
        <v>-6.2497134004746435E-5</v>
      </c>
      <c r="P657" s="167">
        <v>1.484759232556615E-4</v>
      </c>
    </row>
    <row r="658" spans="1:16" x14ac:dyDescent="0.25">
      <c r="A658" s="161">
        <v>42956</v>
      </c>
      <c r="B658" s="162">
        <v>10</v>
      </c>
      <c r="C658" s="134">
        <v>6.7405213157525554E-2</v>
      </c>
      <c r="D658" s="163">
        <v>20</v>
      </c>
      <c r="E658" s="134">
        <f>LN(1+'[2]Tasas de interés simple 5 '!G658)</f>
        <v>2.9862985746513599E-2</v>
      </c>
      <c r="F658" s="164">
        <v>28</v>
      </c>
      <c r="G658" s="134">
        <v>6.7371861499673433E-2</v>
      </c>
      <c r="H658" s="164">
        <v>56</v>
      </c>
      <c r="I658" s="134">
        <v>6.8211365760779186E-2</v>
      </c>
      <c r="J658" s="164">
        <v>84</v>
      </c>
      <c r="K658" s="114">
        <v>6.9050165845598407E-2</v>
      </c>
      <c r="L658" s="165">
        <v>-3.366064539059993E-4</v>
      </c>
      <c r="M658" s="166">
        <f t="shared" si="10"/>
        <v>-3.5307021002718361E-4</v>
      </c>
      <c r="N658" s="166">
        <v>-7.239016101123763E-5</v>
      </c>
      <c r="O658" s="166">
        <v>8.2379315080760573E-5</v>
      </c>
      <c r="P658" s="167">
        <v>2.3691315580406935E-4</v>
      </c>
    </row>
    <row r="659" spans="1:16" x14ac:dyDescent="0.25">
      <c r="A659" s="161">
        <v>42957</v>
      </c>
      <c r="B659" s="162">
        <v>10</v>
      </c>
      <c r="C659" s="134">
        <v>6.727782519101623E-2</v>
      </c>
      <c r="D659" s="163">
        <v>20</v>
      </c>
      <c r="E659" s="134">
        <f>LN(1+'[2]Tasas de interés simple 5 '!G659)</f>
        <v>3.1392057156237663E-2</v>
      </c>
      <c r="F659" s="164">
        <v>28</v>
      </c>
      <c r="G659" s="134">
        <v>6.7904131424521647E-2</v>
      </c>
      <c r="H659" s="164">
        <v>56</v>
      </c>
      <c r="I659" s="134">
        <v>6.8352365740266277E-2</v>
      </c>
      <c r="J659" s="164">
        <v>84</v>
      </c>
      <c r="K659" s="114">
        <v>6.8800399232021928E-2</v>
      </c>
      <c r="L659" s="165">
        <v>-1.273879665093236E-4</v>
      </c>
      <c r="M659" s="166">
        <f t="shared" si="10"/>
        <v>1.5290714097240636E-3</v>
      </c>
      <c r="N659" s="166">
        <v>5.3226992484821378E-4</v>
      </c>
      <c r="O659" s="166">
        <v>1.4099997948709142E-4</v>
      </c>
      <c r="P659" s="167">
        <v>-2.4976661357647978E-4</v>
      </c>
    </row>
    <row r="660" spans="1:16" x14ac:dyDescent="0.25">
      <c r="A660" s="161">
        <v>42958</v>
      </c>
      <c r="B660" s="162">
        <v>10</v>
      </c>
      <c r="C660" s="134">
        <v>6.7529265913022898E-2</v>
      </c>
      <c r="D660" s="163">
        <v>20</v>
      </c>
      <c r="E660" s="134">
        <f>LN(1+'[2]Tasas de interés simple 5 '!G660)</f>
        <v>3.121228770742529E-2</v>
      </c>
      <c r="F660" s="164">
        <v>28</v>
      </c>
      <c r="G660" s="134">
        <v>6.7307632713886845E-2</v>
      </c>
      <c r="H660" s="164">
        <v>56</v>
      </c>
      <c r="I660" s="134">
        <v>6.7945871128870738E-2</v>
      </c>
      <c r="J660" s="164">
        <v>84</v>
      </c>
      <c r="K660" s="114">
        <v>6.8583702455385961E-2</v>
      </c>
      <c r="L660" s="165">
        <v>2.5144072200666834E-4</v>
      </c>
      <c r="M660" s="166">
        <f t="shared" si="10"/>
        <v>-1.7976944881237245E-4</v>
      </c>
      <c r="N660" s="166">
        <v>-5.9649871063480187E-4</v>
      </c>
      <c r="O660" s="166">
        <v>-4.0649461139553866E-4</v>
      </c>
      <c r="P660" s="167">
        <v>-2.166967766359662E-4</v>
      </c>
    </row>
    <row r="661" spans="1:16" x14ac:dyDescent="0.25">
      <c r="A661" s="161">
        <v>42961</v>
      </c>
      <c r="B661" s="162">
        <v>10</v>
      </c>
      <c r="C661" s="134">
        <v>6.7470161389826311E-2</v>
      </c>
      <c r="D661" s="163">
        <v>20</v>
      </c>
      <c r="E661" s="134">
        <f>LN(1+'[2]Tasas de interés simple 5 '!G661)</f>
        <v>3.0518588378771232E-2</v>
      </c>
      <c r="F661" s="164">
        <v>28</v>
      </c>
      <c r="G661" s="134">
        <v>6.6993950382078796E-2</v>
      </c>
      <c r="H661" s="164">
        <v>56</v>
      </c>
      <c r="I661" s="134">
        <v>6.7749639586927715E-2</v>
      </c>
      <c r="J661" s="164">
        <v>84</v>
      </c>
      <c r="K661" s="114">
        <v>6.8504758156797879E-2</v>
      </c>
      <c r="L661" s="165">
        <v>-5.9104523196587544E-5</v>
      </c>
      <c r="M661" s="166">
        <f t="shared" si="10"/>
        <v>-6.9369932865405784E-4</v>
      </c>
      <c r="N661" s="166">
        <v>-3.1368233180804894E-4</v>
      </c>
      <c r="O661" s="166">
        <v>-1.9623154194302328E-4</v>
      </c>
      <c r="P661" s="167">
        <v>-7.8944298588082273E-5</v>
      </c>
    </row>
    <row r="662" spans="1:16" x14ac:dyDescent="0.25">
      <c r="A662" s="161">
        <v>42962</v>
      </c>
      <c r="B662" s="162">
        <v>10</v>
      </c>
      <c r="C662" s="134">
        <v>6.7489765054934453E-2</v>
      </c>
      <c r="D662" s="163">
        <v>20</v>
      </c>
      <c r="E662" s="134">
        <f>LN(1+'[2]Tasas de interés simple 5 '!G662)</f>
        <v>3.0216055956540783E-2</v>
      </c>
      <c r="F662" s="164">
        <v>28</v>
      </c>
      <c r="G662" s="134">
        <v>6.6975595783443434E-2</v>
      </c>
      <c r="H662" s="164">
        <v>56</v>
      </c>
      <c r="I662" s="134">
        <v>6.773158128366763E-2</v>
      </c>
      <c r="J662" s="164">
        <v>84</v>
      </c>
      <c r="K662" s="114">
        <v>6.8486995701518311E-2</v>
      </c>
      <c r="L662" s="165">
        <v>1.9603665108142154E-5</v>
      </c>
      <c r="M662" s="166">
        <f t="shared" si="10"/>
        <v>-3.0253242223044971E-4</v>
      </c>
      <c r="N662" s="166">
        <v>-1.8354598635361707E-5</v>
      </c>
      <c r="O662" s="166">
        <v>-1.8058303260085062E-5</v>
      </c>
      <c r="P662" s="167">
        <v>-1.7762455279568545E-5</v>
      </c>
    </row>
    <row r="663" spans="1:16" x14ac:dyDescent="0.25">
      <c r="A663" s="161">
        <v>42963</v>
      </c>
      <c r="B663" s="162">
        <v>10</v>
      </c>
      <c r="C663" s="134">
        <v>6.7258290637705692E-2</v>
      </c>
      <c r="D663" s="163">
        <v>20</v>
      </c>
      <c r="E663" s="134">
        <f>LN(1+'[2]Tasas de interés simple 5 '!G663)</f>
        <v>2.9862985746513599E-2</v>
      </c>
      <c r="F663" s="164">
        <v>28</v>
      </c>
      <c r="G663" s="134">
        <v>6.6894112409854628E-2</v>
      </c>
      <c r="H663" s="164">
        <v>56</v>
      </c>
      <c r="I663" s="134">
        <v>6.7686512200734003E-2</v>
      </c>
      <c r="J663" s="164">
        <v>84</v>
      </c>
      <c r="K663" s="114">
        <v>6.8478284591303867E-2</v>
      </c>
      <c r="L663" s="165">
        <v>-2.3147441722876083E-4</v>
      </c>
      <c r="M663" s="166">
        <f t="shared" si="10"/>
        <v>-3.5307021002718361E-4</v>
      </c>
      <c r="N663" s="166">
        <v>-8.1483373588805974E-5</v>
      </c>
      <c r="O663" s="166">
        <v>-4.5069082933626992E-5</v>
      </c>
      <c r="P663" s="167">
        <v>-8.7111102144432628E-6</v>
      </c>
    </row>
    <row r="664" spans="1:16" x14ac:dyDescent="0.25">
      <c r="A664" s="161">
        <v>42964</v>
      </c>
      <c r="B664" s="162">
        <v>10</v>
      </c>
      <c r="C664" s="134">
        <v>6.7361168093842252E-2</v>
      </c>
      <c r="D664" s="163">
        <v>20</v>
      </c>
      <c r="E664" s="134">
        <f>LN(1+'[2]Tasas de interés simple 5 '!G664)</f>
        <v>3.1392057156237663E-2</v>
      </c>
      <c r="F664" s="164">
        <v>28</v>
      </c>
      <c r="G664" s="134">
        <v>6.7936572466186271E-2</v>
      </c>
      <c r="H664" s="164">
        <v>56</v>
      </c>
      <c r="I664" s="134">
        <v>6.8224708377052662E-2</v>
      </c>
      <c r="J664" s="164">
        <v>84</v>
      </c>
      <c r="K664" s="114">
        <v>6.8512761289530169E-2</v>
      </c>
      <c r="L664" s="165">
        <v>1.028774561365603E-4</v>
      </c>
      <c r="M664" s="166">
        <f t="shared" si="10"/>
        <v>1.5290714097240636E-3</v>
      </c>
      <c r="N664" s="166">
        <v>1.0424600563316427E-3</v>
      </c>
      <c r="O664" s="166">
        <v>5.3819617631865879E-4</v>
      </c>
      <c r="P664" s="167">
        <v>3.4476698226301727E-5</v>
      </c>
    </row>
    <row r="665" spans="1:16" x14ac:dyDescent="0.25">
      <c r="A665" s="161">
        <v>42965</v>
      </c>
      <c r="B665" s="162">
        <v>10</v>
      </c>
      <c r="C665" s="134">
        <v>6.7788781630858649E-2</v>
      </c>
      <c r="D665" s="163">
        <v>20</v>
      </c>
      <c r="E665" s="134">
        <f>LN(1+'[2]Tasas de interés simple 5 '!G665)</f>
        <v>3.121228770742529E-2</v>
      </c>
      <c r="F665" s="164">
        <v>28</v>
      </c>
      <c r="G665" s="134">
        <v>6.6826951426496695E-2</v>
      </c>
      <c r="H665" s="164">
        <v>56</v>
      </c>
      <c r="I665" s="134">
        <v>6.7622656875227394E-2</v>
      </c>
      <c r="J665" s="164">
        <v>84</v>
      </c>
      <c r="K665" s="114">
        <v>6.8417729680161923E-2</v>
      </c>
      <c r="L665" s="165">
        <v>4.2761353701639693E-4</v>
      </c>
      <c r="M665" s="166">
        <f t="shared" si="10"/>
        <v>-1.7976944881237245E-4</v>
      </c>
      <c r="N665" s="166">
        <v>-1.1096210396895761E-3</v>
      </c>
      <c r="O665" s="166">
        <v>-6.0205150182526812E-4</v>
      </c>
      <c r="P665" s="167">
        <v>-9.5031609368245729E-5</v>
      </c>
    </row>
    <row r="666" spans="1:16" x14ac:dyDescent="0.25">
      <c r="A666" s="161">
        <v>42968</v>
      </c>
      <c r="B666" s="162">
        <v>10</v>
      </c>
      <c r="C666" s="134">
        <v>6.7873489676602658E-2</v>
      </c>
      <c r="D666" s="163">
        <v>20</v>
      </c>
      <c r="E666" s="134">
        <f>LN(1+'[2]Tasas de interés simple 5 '!G666)</f>
        <v>3.0518588378771232E-2</v>
      </c>
      <c r="F666" s="164">
        <v>28</v>
      </c>
      <c r="G666" s="134">
        <v>6.7140791667689104E-2</v>
      </c>
      <c r="H666" s="164">
        <v>56</v>
      </c>
      <c r="I666" s="134">
        <v>6.7814396469076679E-2</v>
      </c>
      <c r="J666" s="164">
        <v>84</v>
      </c>
      <c r="K666" s="114">
        <v>6.8487547832456683E-2</v>
      </c>
      <c r="L666" s="165">
        <v>8.4708045744008587E-5</v>
      </c>
      <c r="M666" s="166">
        <f t="shared" si="10"/>
        <v>-6.9369932865405784E-4</v>
      </c>
      <c r="N666" s="166">
        <v>3.1384024119240905E-4</v>
      </c>
      <c r="O666" s="166">
        <v>1.9173959384928552E-4</v>
      </c>
      <c r="P666" s="167">
        <v>6.9818152294759406E-5</v>
      </c>
    </row>
    <row r="667" spans="1:16" x14ac:dyDescent="0.25">
      <c r="A667" s="161">
        <v>42969</v>
      </c>
      <c r="B667" s="162">
        <v>10</v>
      </c>
      <c r="C667" s="134">
        <v>6.7455029614060608E-2</v>
      </c>
      <c r="D667" s="163">
        <v>20</v>
      </c>
      <c r="E667" s="134">
        <f>LN(1+'[2]Tasas de interés simple 5 '!G667)</f>
        <v>3.0216055956540783E-2</v>
      </c>
      <c r="F667" s="164">
        <v>28</v>
      </c>
      <c r="G667" s="134">
        <v>6.6775346446559733E-2</v>
      </c>
      <c r="H667" s="164">
        <v>56</v>
      </c>
      <c r="I667" s="134">
        <v>6.7642344825112236E-2</v>
      </c>
      <c r="J667" s="164">
        <v>84</v>
      </c>
      <c r="K667" s="114">
        <v>6.8508592168575314E-2</v>
      </c>
      <c r="L667" s="165">
        <v>-4.1846006254205037E-4</v>
      </c>
      <c r="M667" s="166">
        <f t="shared" si="10"/>
        <v>-3.0253242223044971E-4</v>
      </c>
      <c r="N667" s="166">
        <v>-3.6544522112937072E-4</v>
      </c>
      <c r="O667" s="166">
        <v>-1.7205164396444372E-4</v>
      </c>
      <c r="P667" s="167">
        <v>2.1044336118630769E-5</v>
      </c>
    </row>
    <row r="668" spans="1:16" x14ac:dyDescent="0.25">
      <c r="A668" s="161">
        <v>42970</v>
      </c>
      <c r="B668" s="162">
        <v>10</v>
      </c>
      <c r="C668" s="134">
        <v>6.7577607806931006E-2</v>
      </c>
      <c r="D668" s="163">
        <v>20</v>
      </c>
      <c r="E668" s="134">
        <f>LN(1+'[2]Tasas de interés simple 5 '!G668)</f>
        <v>2.9862985746513599E-2</v>
      </c>
      <c r="F668" s="164">
        <v>28</v>
      </c>
      <c r="G668" s="134">
        <v>6.7004583707755527E-2</v>
      </c>
      <c r="H668" s="164">
        <v>56</v>
      </c>
      <c r="I668" s="134">
        <v>6.7743477244837688E-2</v>
      </c>
      <c r="J668" s="164">
        <v>84</v>
      </c>
      <c r="K668" s="114">
        <v>6.8481825221346868E-2</v>
      </c>
      <c r="L668" s="165">
        <v>1.2257819287039839E-4</v>
      </c>
      <c r="M668" s="166">
        <f t="shared" si="10"/>
        <v>-3.5307021002718361E-4</v>
      </c>
      <c r="N668" s="166">
        <v>2.2923726119579435E-4</v>
      </c>
      <c r="O668" s="166">
        <v>1.0113241972545262E-4</v>
      </c>
      <c r="P668" s="167">
        <v>-2.676694722844597E-5</v>
      </c>
    </row>
    <row r="669" spans="1:16" x14ac:dyDescent="0.25">
      <c r="A669" s="161">
        <v>42971</v>
      </c>
      <c r="B669" s="162">
        <v>10</v>
      </c>
      <c r="C669" s="134">
        <v>6.7460744156844762E-2</v>
      </c>
      <c r="D669" s="163">
        <v>20</v>
      </c>
      <c r="E669" s="134">
        <f>LN(1+'[2]Tasas de interés simple 5 '!G669)</f>
        <v>3.1392057156237663E-2</v>
      </c>
      <c r="F669" s="164">
        <v>28</v>
      </c>
      <c r="G669" s="134">
        <v>6.7994503283226981E-2</v>
      </c>
      <c r="H669" s="164">
        <v>56</v>
      </c>
      <c r="I669" s="134">
        <v>6.8245820291458398E-2</v>
      </c>
      <c r="J669" s="164">
        <v>84</v>
      </c>
      <c r="K669" s="114">
        <v>6.8497074155319901E-2</v>
      </c>
      <c r="L669" s="165">
        <v>-1.1686365008624355E-4</v>
      </c>
      <c r="M669" s="166">
        <f t="shared" si="10"/>
        <v>1.5290714097240636E-3</v>
      </c>
      <c r="N669" s="166">
        <v>9.8991957547145404E-4</v>
      </c>
      <c r="O669" s="166">
        <v>5.0234304662070961E-4</v>
      </c>
      <c r="P669" s="167">
        <v>1.5248933973033285E-5</v>
      </c>
    </row>
    <row r="670" spans="1:16" x14ac:dyDescent="0.25">
      <c r="A670" s="161">
        <v>42972</v>
      </c>
      <c r="B670" s="162">
        <v>10</v>
      </c>
      <c r="C670" s="134">
        <v>6.7053577964555314E-2</v>
      </c>
      <c r="D670" s="163">
        <v>20</v>
      </c>
      <c r="E670" s="134">
        <f>LN(1+'[2]Tasas de interés simple 5 '!G670)</f>
        <v>3.121228770742529E-2</v>
      </c>
      <c r="F670" s="164">
        <v>28</v>
      </c>
      <c r="G670" s="134">
        <v>6.6821405486161292E-2</v>
      </c>
      <c r="H670" s="164">
        <v>56</v>
      </c>
      <c r="I670" s="134">
        <v>6.7603004587790533E-2</v>
      </c>
      <c r="J670" s="164">
        <v>84</v>
      </c>
      <c r="K670" s="114">
        <v>6.8383993269336654E-2</v>
      </c>
      <c r="L670" s="165">
        <v>-4.0716619228944873E-4</v>
      </c>
      <c r="M670" s="166">
        <f t="shared" si="10"/>
        <v>-1.7976944881237245E-4</v>
      </c>
      <c r="N670" s="166">
        <v>-1.1730977970656892E-3</v>
      </c>
      <c r="O670" s="166">
        <v>-6.42815703667865E-4</v>
      </c>
      <c r="P670" s="167">
        <v>-1.1308088598324662E-4</v>
      </c>
    </row>
    <row r="671" spans="1:16" x14ac:dyDescent="0.25">
      <c r="A671" s="161">
        <v>42975</v>
      </c>
      <c r="B671" s="162">
        <v>10</v>
      </c>
      <c r="C671" s="134">
        <v>6.7515986530509595E-2</v>
      </c>
      <c r="D671" s="163">
        <v>20</v>
      </c>
      <c r="E671" s="134">
        <f>LN(1+'[2]Tasas de interés simple 5 '!G671)</f>
        <v>3.0518588378771232E-2</v>
      </c>
      <c r="F671" s="164">
        <v>28</v>
      </c>
      <c r="G671" s="134">
        <v>6.6971480815670045E-2</v>
      </c>
      <c r="H671" s="164">
        <v>56</v>
      </c>
      <c r="I671" s="134">
        <v>6.7768030712691732E-2</v>
      </c>
      <c r="J671" s="164">
        <v>84</v>
      </c>
      <c r="K671" s="114">
        <v>6.8563946622943586E-2</v>
      </c>
      <c r="L671" s="165">
        <v>4.6240856595428093E-4</v>
      </c>
      <c r="M671" s="166">
        <f t="shared" si="10"/>
        <v>-6.9369932865405784E-4</v>
      </c>
      <c r="N671" s="166">
        <v>1.5007532950875313E-4</v>
      </c>
      <c r="O671" s="166">
        <v>1.6502612490119917E-4</v>
      </c>
      <c r="P671" s="167">
        <v>1.7995335360693199E-4</v>
      </c>
    </row>
    <row r="672" spans="1:16" x14ac:dyDescent="0.25">
      <c r="A672" s="161">
        <v>42976</v>
      </c>
      <c r="B672" s="162">
        <v>10</v>
      </c>
      <c r="C672" s="134">
        <v>6.733370868574988E-2</v>
      </c>
      <c r="D672" s="163">
        <v>20</v>
      </c>
      <c r="E672" s="134">
        <f>LN(1+'[2]Tasas de interés simple 5 '!G672)</f>
        <v>3.0216055956540783E-2</v>
      </c>
      <c r="F672" s="164">
        <v>28</v>
      </c>
      <c r="G672" s="134">
        <v>6.700887978745769E-2</v>
      </c>
      <c r="H672" s="164">
        <v>56</v>
      </c>
      <c r="I672" s="134">
        <v>6.7818897315526233E-2</v>
      </c>
      <c r="J672" s="164">
        <v>84</v>
      </c>
      <c r="K672" s="114">
        <v>6.8628259246208551E-2</v>
      </c>
      <c r="L672" s="165">
        <v>-1.8227784475971509E-4</v>
      </c>
      <c r="M672" s="166">
        <f t="shared" si="10"/>
        <v>-3.0253242223044971E-4</v>
      </c>
      <c r="N672" s="166">
        <v>3.7398971787644397E-5</v>
      </c>
      <c r="O672" s="166">
        <v>5.0866602834501173E-5</v>
      </c>
      <c r="P672" s="167">
        <v>6.4312623264964341E-5</v>
      </c>
    </row>
    <row r="673" spans="1:16" x14ac:dyDescent="0.25">
      <c r="A673" s="161">
        <v>42977</v>
      </c>
      <c r="B673" s="162">
        <v>10</v>
      </c>
      <c r="C673" s="134">
        <v>6.6901182763876493E-2</v>
      </c>
      <c r="D673" s="163">
        <v>20</v>
      </c>
      <c r="E673" s="134">
        <f>LN(1+'[2]Tasas de interés simple 5 '!G673)</f>
        <v>2.9862985746513599E-2</v>
      </c>
      <c r="F673" s="164">
        <v>28</v>
      </c>
      <c r="G673" s="134">
        <v>6.7284830058789366E-2</v>
      </c>
      <c r="H673" s="164">
        <v>56</v>
      </c>
      <c r="I673" s="134">
        <v>6.797036742632126E-2</v>
      </c>
      <c r="J673" s="164">
        <v>84</v>
      </c>
      <c r="K673" s="114">
        <v>6.8655435154307734E-2</v>
      </c>
      <c r="L673" s="165">
        <v>-4.3252592187338623E-4</v>
      </c>
      <c r="M673" s="166">
        <f t="shared" si="10"/>
        <v>-3.5307021002718361E-4</v>
      </c>
      <c r="N673" s="166">
        <v>2.7595027133167638E-4</v>
      </c>
      <c r="O673" s="166">
        <v>1.514701107950267E-4</v>
      </c>
      <c r="P673" s="167">
        <v>2.7175908099183466E-5</v>
      </c>
    </row>
    <row r="674" spans="1:16" x14ac:dyDescent="0.25">
      <c r="A674" s="161">
        <v>42978</v>
      </c>
      <c r="B674" s="162">
        <v>10</v>
      </c>
      <c r="C674" s="134">
        <v>6.8445236228799389E-2</v>
      </c>
      <c r="D674" s="163">
        <v>20</v>
      </c>
      <c r="E674" s="134">
        <f>LN(1+'[2]Tasas de interés simple 5 '!G674)</f>
        <v>3.1392057156237663E-2</v>
      </c>
      <c r="F674" s="164">
        <v>28</v>
      </c>
      <c r="G674" s="134">
        <v>6.8984874254973738E-2</v>
      </c>
      <c r="H674" s="164">
        <v>56</v>
      </c>
      <c r="I674" s="134">
        <v>6.8810638364986132E-2</v>
      </c>
      <c r="J674" s="164">
        <v>84</v>
      </c>
      <c r="K674" s="114">
        <v>6.8636372111562691E-2</v>
      </c>
      <c r="L674" s="165">
        <v>1.5440534649228954E-3</v>
      </c>
      <c r="M674" s="166">
        <f t="shared" si="10"/>
        <v>1.5290714097240636E-3</v>
      </c>
      <c r="N674" s="166">
        <v>1.7000441961843721E-3</v>
      </c>
      <c r="O674" s="166">
        <v>8.4027093866487212E-4</v>
      </c>
      <c r="P674" s="167">
        <v>-1.9063042745043335E-5</v>
      </c>
    </row>
    <row r="675" spans="1:16" x14ac:dyDescent="0.25">
      <c r="A675" s="161">
        <v>42979</v>
      </c>
      <c r="B675" s="162">
        <v>10</v>
      </c>
      <c r="C675" s="134">
        <v>6.8222047606748104E-2</v>
      </c>
      <c r="D675" s="163">
        <v>20</v>
      </c>
      <c r="E675" s="134">
        <f>LN(1+'[2]Tasas de interés simple 5 '!G675)</f>
        <v>3.121228770742529E-2</v>
      </c>
      <c r="F675" s="164">
        <v>28</v>
      </c>
      <c r="G675" s="134">
        <v>6.7712354790097531E-2</v>
      </c>
      <c r="H675" s="164">
        <v>56</v>
      </c>
      <c r="I675" s="134">
        <v>6.8116479864272259E-2</v>
      </c>
      <c r="J675" s="164">
        <v>84</v>
      </c>
      <c r="K675" s="114">
        <v>6.8520441687343059E-2</v>
      </c>
      <c r="L675" s="165">
        <v>-2.2318862205128465E-4</v>
      </c>
      <c r="M675" s="166">
        <f t="shared" si="10"/>
        <v>-1.7976944881237245E-4</v>
      </c>
      <c r="N675" s="166">
        <v>-1.2725194648762067E-3</v>
      </c>
      <c r="O675" s="166">
        <v>-6.9415850071387342E-4</v>
      </c>
      <c r="P675" s="167">
        <v>-1.1593042421963184E-4</v>
      </c>
    </row>
    <row r="676" spans="1:16" x14ac:dyDescent="0.25">
      <c r="A676" s="161">
        <v>42982</v>
      </c>
      <c r="B676" s="162">
        <v>10</v>
      </c>
      <c r="C676" s="134">
        <v>6.7900065896719985E-2</v>
      </c>
      <c r="D676" s="163">
        <v>20</v>
      </c>
      <c r="E676" s="134">
        <f>LN(1+'[2]Tasas de interés simple 5 '!G676)</f>
        <v>3.0518588378771232E-2</v>
      </c>
      <c r="F676" s="164">
        <v>28</v>
      </c>
      <c r="G676" s="134">
        <v>6.7750761127916892E-2</v>
      </c>
      <c r="H676" s="164">
        <v>56</v>
      </c>
      <c r="I676" s="134">
        <v>6.8146866318067684E-2</v>
      </c>
      <c r="J676" s="164">
        <v>84</v>
      </c>
      <c r="K676" s="114">
        <v>6.8542814671018581E-2</v>
      </c>
      <c r="L676" s="165">
        <v>-3.219817100281186E-4</v>
      </c>
      <c r="M676" s="166">
        <f t="shared" si="10"/>
        <v>-6.9369932865405784E-4</v>
      </c>
      <c r="N676" s="166">
        <v>3.8406337819360536E-5</v>
      </c>
      <c r="O676" s="166">
        <v>3.038645379542515E-5</v>
      </c>
      <c r="P676" s="167">
        <v>2.2372983675522651E-5</v>
      </c>
    </row>
    <row r="677" spans="1:16" x14ac:dyDescent="0.25">
      <c r="A677" s="161">
        <v>42983</v>
      </c>
      <c r="B677" s="162">
        <v>10</v>
      </c>
      <c r="C677" s="134">
        <v>6.7692353513270256E-2</v>
      </c>
      <c r="D677" s="163">
        <v>20</v>
      </c>
      <c r="E677" s="134">
        <f>LN(1+'[2]Tasas de interés simple 5 '!G677)</f>
        <v>3.0216055956540783E-2</v>
      </c>
      <c r="F677" s="164">
        <v>28</v>
      </c>
      <c r="G677" s="134">
        <v>6.7552679500749349E-2</v>
      </c>
      <c r="H677" s="164">
        <v>56</v>
      </c>
      <c r="I677" s="134">
        <v>6.8009778186827324E-2</v>
      </c>
      <c r="J677" s="164">
        <v>84</v>
      </c>
      <c r="K677" s="114">
        <v>6.8466668029155048E-2</v>
      </c>
      <c r="L677" s="165">
        <v>-2.0771238344972909E-4</v>
      </c>
      <c r="M677" s="166">
        <f t="shared" si="10"/>
        <v>-3.0253242223044971E-4</v>
      </c>
      <c r="N677" s="166">
        <v>-1.9808162716754285E-4</v>
      </c>
      <c r="O677" s="166">
        <v>-1.3708813124035935E-4</v>
      </c>
      <c r="P677" s="167">
        <v>-7.6146641863533704E-5</v>
      </c>
    </row>
    <row r="678" spans="1:16" x14ac:dyDescent="0.25">
      <c r="A678" s="161">
        <v>42984</v>
      </c>
      <c r="B678" s="162">
        <v>10</v>
      </c>
      <c r="C678" s="134">
        <v>6.9008326034196057E-2</v>
      </c>
      <c r="D678" s="163">
        <v>20</v>
      </c>
      <c r="E678" s="134">
        <f>LN(1+'[2]Tasas de interés simple 5 '!G678)</f>
        <v>2.9862985746513599E-2</v>
      </c>
      <c r="F678" s="164">
        <v>28</v>
      </c>
      <c r="G678" s="134">
        <v>7.0322448984705105E-2</v>
      </c>
      <c r="H678" s="164">
        <v>56</v>
      </c>
      <c r="I678" s="134">
        <v>6.9809463170375757E-2</v>
      </c>
      <c r="J678" s="164">
        <v>84</v>
      </c>
      <c r="K678" s="114">
        <v>6.9296214066531345E-2</v>
      </c>
      <c r="L678" s="165">
        <v>1.3159725209258011E-3</v>
      </c>
      <c r="M678" s="166">
        <f t="shared" si="10"/>
        <v>-3.5307021002718361E-4</v>
      </c>
      <c r="N678" s="166">
        <v>2.7697694839557557E-3</v>
      </c>
      <c r="O678" s="166">
        <v>1.799684983548433E-3</v>
      </c>
      <c r="P678" s="167">
        <v>8.2954603737629695E-4</v>
      </c>
    </row>
    <row r="679" spans="1:16" x14ac:dyDescent="0.25">
      <c r="A679" s="161">
        <v>42985</v>
      </c>
      <c r="B679" s="162">
        <v>10</v>
      </c>
      <c r="C679" s="134">
        <v>6.7914871097707982E-2</v>
      </c>
      <c r="D679" s="163">
        <v>20</v>
      </c>
      <c r="E679" s="134">
        <f>LN(1+'[2]Tasas de interés simple 5 '!G679)</f>
        <v>3.1392057156237663E-2</v>
      </c>
      <c r="F679" s="164">
        <v>28</v>
      </c>
      <c r="G679" s="134">
        <v>6.814599698995244E-2</v>
      </c>
      <c r="H679" s="164">
        <v>56</v>
      </c>
      <c r="I679" s="134">
        <v>6.8263776873168133E-2</v>
      </c>
      <c r="J679" s="164">
        <v>84</v>
      </c>
      <c r="K679" s="114">
        <v>6.838154288591658E-2</v>
      </c>
      <c r="L679" s="165">
        <v>-1.0934549364880752E-3</v>
      </c>
      <c r="M679" s="166">
        <f t="shared" si="10"/>
        <v>1.5290714097240636E-3</v>
      </c>
      <c r="N679" s="166">
        <v>-2.176451994752665E-3</v>
      </c>
      <c r="O679" s="166">
        <v>-1.5456862972076241E-3</v>
      </c>
      <c r="P679" s="167">
        <v>-9.1467118061476504E-4</v>
      </c>
    </row>
    <row r="680" spans="1:16" x14ac:dyDescent="0.25">
      <c r="A680" s="161">
        <v>42986</v>
      </c>
      <c r="B680" s="162">
        <v>10</v>
      </c>
      <c r="C680" s="134">
        <v>6.7851620867103946E-2</v>
      </c>
      <c r="D680" s="163">
        <v>20</v>
      </c>
      <c r="E680" s="134">
        <f>LN(1+'[2]Tasas de interés simple 5 '!G680)</f>
        <v>3.121228770742529E-2</v>
      </c>
      <c r="F680" s="164">
        <v>28</v>
      </c>
      <c r="G680" s="134">
        <v>6.7698820341591942E-2</v>
      </c>
      <c r="H680" s="164">
        <v>56</v>
      </c>
      <c r="I680" s="134">
        <v>6.8041414550876603E-2</v>
      </c>
      <c r="J680" s="164">
        <v>84</v>
      </c>
      <c r="K680" s="114">
        <v>6.838389142956465E-2</v>
      </c>
      <c r="L680" s="165">
        <v>-6.3250230604036672E-5</v>
      </c>
      <c r="M680" s="166">
        <f t="shared" si="10"/>
        <v>-1.7976944881237245E-4</v>
      </c>
      <c r="N680" s="166">
        <v>-4.4717664836049775E-4</v>
      </c>
      <c r="O680" s="166">
        <v>-2.2236232229153052E-4</v>
      </c>
      <c r="P680" s="167">
        <v>2.3485436480702448E-6</v>
      </c>
    </row>
    <row r="681" spans="1:16" x14ac:dyDescent="0.25">
      <c r="A681" s="161">
        <v>42989</v>
      </c>
      <c r="B681" s="162">
        <v>10</v>
      </c>
      <c r="C681" s="134">
        <v>6.8046463146144404E-2</v>
      </c>
      <c r="D681" s="163">
        <v>20</v>
      </c>
      <c r="E681" s="134">
        <f>LN(1+'[2]Tasas de interés simple 5 '!G681)</f>
        <v>3.0518588378771232E-2</v>
      </c>
      <c r="F681" s="164">
        <v>28</v>
      </c>
      <c r="G681" s="134">
        <v>6.7820630755252548E-2</v>
      </c>
      <c r="H681" s="164">
        <v>56</v>
      </c>
      <c r="I681" s="134">
        <v>6.8121504549619002E-2</v>
      </c>
      <c r="J681" s="164">
        <v>84</v>
      </c>
      <c r="K681" s="114">
        <v>6.8422287846173074E-2</v>
      </c>
      <c r="L681" s="165">
        <v>1.9484227904045803E-4</v>
      </c>
      <c r="M681" s="166">
        <f t="shared" si="10"/>
        <v>-6.9369932865405784E-4</v>
      </c>
      <c r="N681" s="166">
        <v>1.2181041366060574E-4</v>
      </c>
      <c r="O681" s="166">
        <v>8.0089998742399748E-5</v>
      </c>
      <c r="P681" s="167">
        <v>3.8396416608424411E-5</v>
      </c>
    </row>
    <row r="682" spans="1:16" x14ac:dyDescent="0.25">
      <c r="A682" s="161">
        <v>42990</v>
      </c>
      <c r="B682" s="162">
        <v>10</v>
      </c>
      <c r="C682" s="134">
        <v>6.8089668145830382E-2</v>
      </c>
      <c r="D682" s="163">
        <v>20</v>
      </c>
      <c r="E682" s="134">
        <f>LN(1+'[2]Tasas de interés simple 5 '!G682)</f>
        <v>3.0216055956540783E-2</v>
      </c>
      <c r="F682" s="164">
        <v>28</v>
      </c>
      <c r="G682" s="134">
        <v>6.7343058404583767E-2</v>
      </c>
      <c r="H682" s="164">
        <v>56</v>
      </c>
      <c r="I682" s="134">
        <v>6.7990255702348193E-2</v>
      </c>
      <c r="J682" s="164">
        <v>84</v>
      </c>
      <c r="K682" s="114">
        <v>6.8637034406668546E-2</v>
      </c>
      <c r="L682" s="165">
        <v>4.3204999685977907E-5</v>
      </c>
      <c r="M682" s="166">
        <f t="shared" si="10"/>
        <v>-3.0253242223044971E-4</v>
      </c>
      <c r="N682" s="166">
        <v>-4.7757235066878123E-4</v>
      </c>
      <c r="O682" s="166">
        <v>-1.3124884727080954E-4</v>
      </c>
      <c r="P682" s="167">
        <v>2.1474656049547125E-4</v>
      </c>
    </row>
    <row r="683" spans="1:16" x14ac:dyDescent="0.25">
      <c r="A683" s="161">
        <v>42991</v>
      </c>
      <c r="B683" s="162">
        <v>10</v>
      </c>
      <c r="C683" s="134">
        <v>6.7689344931912782E-2</v>
      </c>
      <c r="D683" s="163">
        <v>20</v>
      </c>
      <c r="E683" s="134">
        <f>LN(1+'[2]Tasas de interés simple 5 '!G683)</f>
        <v>2.9862985746513599E-2</v>
      </c>
      <c r="F683" s="164">
        <v>28</v>
      </c>
      <c r="G683" s="134">
        <v>6.7801306744457876E-2</v>
      </c>
      <c r="H683" s="164">
        <v>56</v>
      </c>
      <c r="I683" s="134">
        <v>6.8132735157217059E-2</v>
      </c>
      <c r="J683" s="164">
        <v>84</v>
      </c>
      <c r="K683" s="114">
        <v>6.8464053761576077E-2</v>
      </c>
      <c r="L683" s="165">
        <v>-4.0032321391759995E-4</v>
      </c>
      <c r="M683" s="166">
        <f t="shared" si="10"/>
        <v>-3.5307021002718361E-4</v>
      </c>
      <c r="N683" s="166">
        <v>4.582483398741094E-4</v>
      </c>
      <c r="O683" s="166">
        <v>1.4247945486886571E-4</v>
      </c>
      <c r="P683" s="167">
        <v>-1.7298064509246869E-4</v>
      </c>
    </row>
    <row r="684" spans="1:16" x14ac:dyDescent="0.25">
      <c r="A684" s="161">
        <v>42992</v>
      </c>
      <c r="B684" s="162">
        <v>10</v>
      </c>
      <c r="C684" s="134">
        <v>6.8415489723065423E-2</v>
      </c>
      <c r="D684" s="163">
        <v>20</v>
      </c>
      <c r="E684" s="134">
        <f>LN(1+'[2]Tasas de interés simple 5 '!G684)</f>
        <v>3.1392057156237663E-2</v>
      </c>
      <c r="F684" s="164">
        <v>28</v>
      </c>
      <c r="G684" s="134">
        <v>6.8634870879047058E-2</v>
      </c>
      <c r="H684" s="164">
        <v>56</v>
      </c>
      <c r="I684" s="134">
        <v>6.8484847056983114E-2</v>
      </c>
      <c r="J684" s="164">
        <v>84</v>
      </c>
      <c r="K684" s="114">
        <v>6.8334800724394837E-2</v>
      </c>
      <c r="L684" s="165">
        <v>7.2614479115264141E-4</v>
      </c>
      <c r="M684" s="166">
        <f t="shared" si="10"/>
        <v>1.5290714097240636E-3</v>
      </c>
      <c r="N684" s="166">
        <v>8.3356413458918199E-4</v>
      </c>
      <c r="O684" s="166">
        <v>3.521118997660555E-4</v>
      </c>
      <c r="P684" s="167">
        <v>-1.2925303718124004E-4</v>
      </c>
    </row>
    <row r="685" spans="1:16" x14ac:dyDescent="0.25">
      <c r="A685" s="161">
        <v>42993</v>
      </c>
      <c r="B685" s="162">
        <v>10</v>
      </c>
      <c r="C685" s="134">
        <v>6.787602779273838E-2</v>
      </c>
      <c r="D685" s="163">
        <v>20</v>
      </c>
      <c r="E685" s="134">
        <f>LN(1+'[2]Tasas de interés simple 5 '!G685)</f>
        <v>3.121228770742529E-2</v>
      </c>
      <c r="F685" s="164">
        <v>28</v>
      </c>
      <c r="G685" s="134">
        <v>6.7766418515695703E-2</v>
      </c>
      <c r="H685" s="164">
        <v>56</v>
      </c>
      <c r="I685" s="134">
        <v>6.8027257728304008E-2</v>
      </c>
      <c r="J685" s="164">
        <v>84</v>
      </c>
      <c r="K685" s="114">
        <v>6.8288028921559205E-2</v>
      </c>
      <c r="L685" s="165">
        <v>-5.3946193032704259E-4</v>
      </c>
      <c r="M685" s="166">
        <f t="shared" si="10"/>
        <v>-1.7976944881237245E-4</v>
      </c>
      <c r="N685" s="166">
        <v>-8.6845236335135467E-4</v>
      </c>
      <c r="O685" s="166">
        <v>-4.5758932867910607E-4</v>
      </c>
      <c r="P685" s="167">
        <v>-4.6771802835632315E-5</v>
      </c>
    </row>
    <row r="686" spans="1:16" x14ac:dyDescent="0.25">
      <c r="A686" s="161">
        <v>42996</v>
      </c>
      <c r="B686" s="162">
        <v>10</v>
      </c>
      <c r="C686" s="134">
        <v>6.7765275458602267E-2</v>
      </c>
      <c r="D686" s="163">
        <v>20</v>
      </c>
      <c r="E686" s="134">
        <f>LN(1+'[2]Tasas de interés simple 5 '!G686)</f>
        <v>3.0518588378771232E-2</v>
      </c>
      <c r="F686" s="164">
        <v>28</v>
      </c>
      <c r="G686" s="134">
        <v>6.7683088614256107E-2</v>
      </c>
      <c r="H686" s="164">
        <v>56</v>
      </c>
      <c r="I686" s="134">
        <v>6.7981886094877889E-2</v>
      </c>
      <c r="J686" s="164">
        <v>84</v>
      </c>
      <c r="K686" s="114">
        <v>6.8280594322233018E-2</v>
      </c>
      <c r="L686" s="165">
        <v>-1.107523341361133E-4</v>
      </c>
      <c r="M686" s="166">
        <f t="shared" si="10"/>
        <v>-6.9369932865405784E-4</v>
      </c>
      <c r="N686" s="166">
        <v>-8.3329901439596621E-5</v>
      </c>
      <c r="O686" s="166">
        <v>-4.5371633426119495E-5</v>
      </c>
      <c r="P686" s="167">
        <v>-7.4345993261865084E-6</v>
      </c>
    </row>
    <row r="687" spans="1:16" x14ac:dyDescent="0.25">
      <c r="A687" s="161">
        <v>42997</v>
      </c>
      <c r="B687" s="162">
        <v>10</v>
      </c>
      <c r="C687" s="134">
        <v>6.8272474063027097E-2</v>
      </c>
      <c r="D687" s="163">
        <v>20</v>
      </c>
      <c r="E687" s="134">
        <f>LN(1+'[2]Tasas de interés simple 5 '!G687)</f>
        <v>3.0216055956540783E-2</v>
      </c>
      <c r="F687" s="164">
        <v>28</v>
      </c>
      <c r="G687" s="134">
        <v>6.7469276293924171E-2</v>
      </c>
      <c r="H687" s="164">
        <v>56</v>
      </c>
      <c r="I687" s="134">
        <v>6.7831347846133982E-2</v>
      </c>
      <c r="J687" s="164">
        <v>84</v>
      </c>
      <c r="K687" s="114">
        <v>6.8193288349982326E-2</v>
      </c>
      <c r="L687" s="165">
        <v>5.0719860442483E-4</v>
      </c>
      <c r="M687" s="166">
        <f t="shared" si="10"/>
        <v>-3.0253242223044971E-4</v>
      </c>
      <c r="N687" s="166">
        <v>-2.1381232033193531E-4</v>
      </c>
      <c r="O687" s="166">
        <v>-1.5053824874390609E-4</v>
      </c>
      <c r="P687" s="167">
        <v>-8.7305972250692476E-5</v>
      </c>
    </row>
    <row r="688" spans="1:16" x14ac:dyDescent="0.25">
      <c r="A688" s="161">
        <v>42998</v>
      </c>
      <c r="B688" s="162">
        <v>10</v>
      </c>
      <c r="C688" s="134">
        <v>6.767981113372934E-2</v>
      </c>
      <c r="D688" s="163">
        <v>20</v>
      </c>
      <c r="E688" s="134">
        <f>LN(1+'[2]Tasas de interés simple 5 '!G688)</f>
        <v>2.9862985746513599E-2</v>
      </c>
      <c r="F688" s="164">
        <v>28</v>
      </c>
      <c r="G688" s="134">
        <v>6.7527132482841826E-2</v>
      </c>
      <c r="H688" s="164">
        <v>56</v>
      </c>
      <c r="I688" s="134">
        <v>6.7846014542304642E-2</v>
      </c>
      <c r="J688" s="164">
        <v>84</v>
      </c>
      <c r="K688" s="114">
        <v>6.8164794948414167E-2</v>
      </c>
      <c r="L688" s="165">
        <v>-5.9266292929775755E-4</v>
      </c>
      <c r="M688" s="166">
        <f t="shared" si="10"/>
        <v>-3.5307021002718361E-4</v>
      </c>
      <c r="N688" s="166">
        <v>5.7856188917654316E-5</v>
      </c>
      <c r="O688" s="166">
        <v>1.4666696170659299E-5</v>
      </c>
      <c r="P688" s="167">
        <v>-2.8493401568158161E-5</v>
      </c>
    </row>
    <row r="689" spans="1:16" x14ac:dyDescent="0.25">
      <c r="A689" s="161">
        <v>42999</v>
      </c>
      <c r="B689" s="162">
        <v>10</v>
      </c>
      <c r="C689" s="134">
        <v>6.8841848528002986E-2</v>
      </c>
      <c r="D689" s="163">
        <v>20</v>
      </c>
      <c r="E689" s="134">
        <f>LN(1+'[2]Tasas de interés simple 5 '!G689)</f>
        <v>3.1392057156237663E-2</v>
      </c>
      <c r="F689" s="164">
        <v>28</v>
      </c>
      <c r="G689" s="134">
        <v>6.9139460875535269E-2</v>
      </c>
      <c r="H689" s="164">
        <v>56</v>
      </c>
      <c r="I689" s="134">
        <v>6.8738382588880209E-2</v>
      </c>
      <c r="J689" s="164">
        <v>84</v>
      </c>
      <c r="K689" s="114">
        <v>6.8337143373885884E-2</v>
      </c>
      <c r="L689" s="165">
        <v>1.1620373942736462E-3</v>
      </c>
      <c r="M689" s="166">
        <f t="shared" si="10"/>
        <v>1.5290714097240636E-3</v>
      </c>
      <c r="N689" s="166">
        <v>1.6123283926934434E-3</v>
      </c>
      <c r="O689" s="166">
        <v>8.9236804657556734E-4</v>
      </c>
      <c r="P689" s="167">
        <v>1.7234842547171614E-4</v>
      </c>
    </row>
    <row r="690" spans="1:16" x14ac:dyDescent="0.25">
      <c r="A690" s="161">
        <v>43000</v>
      </c>
      <c r="B690" s="162">
        <v>10</v>
      </c>
      <c r="C690" s="134">
        <v>6.7465971393727259E-2</v>
      </c>
      <c r="D690" s="163">
        <v>20</v>
      </c>
      <c r="E690" s="134">
        <f>LN(1+'[2]Tasas de interés simple 5 '!G690)</f>
        <v>3.121228770742529E-2</v>
      </c>
      <c r="F690" s="164">
        <v>28</v>
      </c>
      <c r="G690" s="134">
        <v>6.7296318932961771E-2</v>
      </c>
      <c r="H690" s="164">
        <v>56</v>
      </c>
      <c r="I690" s="134">
        <v>6.7794032722393899E-2</v>
      </c>
      <c r="J690" s="164">
        <v>84</v>
      </c>
      <c r="K690" s="114">
        <v>6.8291498916036766E-2</v>
      </c>
      <c r="L690" s="165">
        <v>-1.375877134275727E-3</v>
      </c>
      <c r="M690" s="166">
        <f t="shared" si="10"/>
        <v>-1.7976944881237245E-4</v>
      </c>
      <c r="N690" s="166">
        <v>-1.8431419425734979E-3</v>
      </c>
      <c r="O690" s="166">
        <v>-9.4434986648631036E-4</v>
      </c>
      <c r="P690" s="167">
        <v>-4.5644457849117193E-5</v>
      </c>
    </row>
    <row r="691" spans="1:16" x14ac:dyDescent="0.25">
      <c r="A691" s="161">
        <v>43003</v>
      </c>
      <c r="B691" s="162">
        <v>10</v>
      </c>
      <c r="C691" s="134">
        <v>6.3914710031788335E-2</v>
      </c>
      <c r="D691" s="163">
        <v>20</v>
      </c>
      <c r="E691" s="134">
        <f>LN(1+'[2]Tasas de interés simple 5 '!G691)</f>
        <v>3.0518588378771232E-2</v>
      </c>
      <c r="F691" s="164">
        <v>28</v>
      </c>
      <c r="G691" s="134">
        <v>6.7606258138403222E-2</v>
      </c>
      <c r="H691" s="164">
        <v>56</v>
      </c>
      <c r="I691" s="134">
        <v>6.7941720999577154E-2</v>
      </c>
      <c r="J691" s="164">
        <v>84</v>
      </c>
      <c r="K691" s="114">
        <v>6.8277071363157568E-2</v>
      </c>
      <c r="L691" s="165">
        <v>-3.5512613619389233E-3</v>
      </c>
      <c r="M691" s="166">
        <f t="shared" si="10"/>
        <v>-6.9369932865405784E-4</v>
      </c>
      <c r="N691" s="166">
        <v>3.099392054414507E-4</v>
      </c>
      <c r="O691" s="166">
        <v>1.476882771832555E-4</v>
      </c>
      <c r="P691" s="167">
        <v>-1.4427552879198169E-5</v>
      </c>
    </row>
    <row r="692" spans="1:16" x14ac:dyDescent="0.25">
      <c r="A692" s="161">
        <v>43004</v>
      </c>
      <c r="B692" s="162">
        <v>10</v>
      </c>
      <c r="C692" s="134">
        <v>6.7033685595624989E-2</v>
      </c>
      <c r="D692" s="163">
        <v>20</v>
      </c>
      <c r="E692" s="134">
        <f>LN(1+'[2]Tasas de interés simple 5 '!G692)</f>
        <v>3.0216055956540783E-2</v>
      </c>
      <c r="F692" s="164">
        <v>28</v>
      </c>
      <c r="G692" s="134">
        <v>6.7542672901556064E-2</v>
      </c>
      <c r="H692" s="164">
        <v>56</v>
      </c>
      <c r="I692" s="134">
        <v>6.7885893679704504E-2</v>
      </c>
      <c r="J692" s="164">
        <v>84</v>
      </c>
      <c r="K692" s="114">
        <v>6.8228996697766747E-2</v>
      </c>
      <c r="L692" s="165">
        <v>3.118975563836654E-3</v>
      </c>
      <c r="M692" s="166">
        <f t="shared" si="10"/>
        <v>-3.0253242223044971E-4</v>
      </c>
      <c r="N692" s="166">
        <v>-6.3585236847157889E-5</v>
      </c>
      <c r="O692" s="166">
        <v>-5.5827319872650549E-5</v>
      </c>
      <c r="P692" s="167">
        <v>-4.8074665390820948E-5</v>
      </c>
    </row>
    <row r="693" spans="1:16" x14ac:dyDescent="0.25">
      <c r="A693" s="161">
        <v>43005</v>
      </c>
      <c r="B693" s="162">
        <v>10</v>
      </c>
      <c r="C693" s="134">
        <v>6.7008757767826499E-2</v>
      </c>
      <c r="D693" s="163">
        <v>20</v>
      </c>
      <c r="E693" s="134">
        <f>LN(1+'[2]Tasas de interés simple 5 '!G693)</f>
        <v>2.9862985746513599E-2</v>
      </c>
      <c r="F693" s="164">
        <v>28</v>
      </c>
      <c r="G693" s="134">
        <v>6.7803181864587156E-2</v>
      </c>
      <c r="H693" s="164">
        <v>56</v>
      </c>
      <c r="I693" s="134">
        <v>6.7992253999169791E-2</v>
      </c>
      <c r="J693" s="164">
        <v>84</v>
      </c>
      <c r="K693" s="114">
        <v>6.8181290392238164E-2</v>
      </c>
      <c r="L693" s="165">
        <v>-2.4927827798490454E-5</v>
      </c>
      <c r="M693" s="166">
        <f t="shared" si="10"/>
        <v>-3.5307021002718361E-4</v>
      </c>
      <c r="N693" s="166">
        <v>2.6050896303109194E-4</v>
      </c>
      <c r="O693" s="166">
        <v>1.0636031946528735E-4</v>
      </c>
      <c r="P693" s="167">
        <v>-4.7706305528583126E-5</v>
      </c>
    </row>
    <row r="694" spans="1:16" x14ac:dyDescent="0.25">
      <c r="A694" s="161">
        <v>43006</v>
      </c>
      <c r="B694" s="162">
        <v>10</v>
      </c>
      <c r="C694" s="134">
        <v>6.7559693422162045E-2</v>
      </c>
      <c r="D694" s="163">
        <v>20</v>
      </c>
      <c r="E694" s="134">
        <f>LN(1+'[2]Tasas de interés simple 5 '!G694)</f>
        <v>3.1392057156237663E-2</v>
      </c>
      <c r="F694" s="164">
        <v>28</v>
      </c>
      <c r="G694" s="134">
        <v>6.767016429535791E-2</v>
      </c>
      <c r="H694" s="164">
        <v>56</v>
      </c>
      <c r="I694" s="134">
        <v>6.7875921856820995E-2</v>
      </c>
      <c r="J694" s="164">
        <v>84</v>
      </c>
      <c r="K694" s="114">
        <v>6.8081637090819241E-2</v>
      </c>
      <c r="L694" s="165">
        <v>5.5093565433554648E-4</v>
      </c>
      <c r="M694" s="166">
        <f t="shared" si="10"/>
        <v>1.5290714097240636E-3</v>
      </c>
      <c r="N694" s="166">
        <v>-1.3301756922924624E-4</v>
      </c>
      <c r="O694" s="166">
        <v>-1.1633214234879619E-4</v>
      </c>
      <c r="P694" s="167">
        <v>-9.9653301418922702E-5</v>
      </c>
    </row>
    <row r="695" spans="1:16" x14ac:dyDescent="0.25">
      <c r="A695" s="161">
        <v>43007</v>
      </c>
      <c r="B695" s="162">
        <v>10</v>
      </c>
      <c r="C695" s="134">
        <v>6.8116450927241945E-2</v>
      </c>
      <c r="D695" s="163">
        <v>20</v>
      </c>
      <c r="E695" s="134">
        <f>LN(1+'[2]Tasas de interés simple 5 '!G695)</f>
        <v>3.121228770742529E-2</v>
      </c>
      <c r="F695" s="164">
        <v>28</v>
      </c>
      <c r="G695" s="134">
        <v>6.7751226149502811E-2</v>
      </c>
      <c r="H695" s="164">
        <v>56</v>
      </c>
      <c r="I695" s="134">
        <v>6.7904093353464451E-2</v>
      </c>
      <c r="J695" s="164">
        <v>84</v>
      </c>
      <c r="K695" s="114">
        <v>6.8056937192615491E-2</v>
      </c>
      <c r="L695" s="165">
        <v>5.5675750507989952E-4</v>
      </c>
      <c r="M695" s="166">
        <f t="shared" si="10"/>
        <v>-1.7976944881237245E-4</v>
      </c>
      <c r="N695" s="166">
        <v>8.1061854144900969E-5</v>
      </c>
      <c r="O695" s="166">
        <v>2.8171496643455973E-5</v>
      </c>
      <c r="P695" s="167">
        <v>-2.4699898203750514E-5</v>
      </c>
    </row>
    <row r="696" spans="1:16" x14ac:dyDescent="0.25">
      <c r="A696" s="161">
        <v>43010</v>
      </c>
      <c r="B696" s="162">
        <v>10</v>
      </c>
      <c r="C696" s="134">
        <v>6.8453703321335754E-2</v>
      </c>
      <c r="D696" s="163">
        <v>20</v>
      </c>
      <c r="E696" s="134">
        <f>LN(1+'[2]Tasas de interés simple 5 '!G696)</f>
        <v>3.0518588378771232E-2</v>
      </c>
      <c r="F696" s="164">
        <v>28</v>
      </c>
      <c r="G696" s="134">
        <v>6.7687984343766189E-2</v>
      </c>
      <c r="H696" s="164">
        <v>56</v>
      </c>
      <c r="I696" s="134">
        <v>6.7912147863642053E-2</v>
      </c>
      <c r="J696" s="164">
        <v>84</v>
      </c>
      <c r="K696" s="114">
        <v>6.8136261145495605E-2</v>
      </c>
      <c r="L696" s="165">
        <v>3.3725239409380936E-4</v>
      </c>
      <c r="M696" s="166">
        <f t="shared" si="10"/>
        <v>-6.9369932865405784E-4</v>
      </c>
      <c r="N696" s="166">
        <v>-6.3241805736621859E-5</v>
      </c>
      <c r="O696" s="166">
        <v>8.0545101776019479E-6</v>
      </c>
      <c r="P696" s="167">
        <v>7.932395288011429E-5</v>
      </c>
    </row>
    <row r="697" spans="1:16" x14ac:dyDescent="0.25">
      <c r="A697" s="161">
        <v>43011</v>
      </c>
      <c r="B697" s="162">
        <v>10</v>
      </c>
      <c r="C697" s="134">
        <v>6.7712926100163023E-2</v>
      </c>
      <c r="D697" s="163">
        <v>20</v>
      </c>
      <c r="E697" s="134">
        <f>LN(1+'[2]Tasas de interés simple 5 '!G697)</f>
        <v>3.0216055956540783E-2</v>
      </c>
      <c r="F697" s="164">
        <v>28</v>
      </c>
      <c r="G697" s="134">
        <v>6.7814432363203239E-2</v>
      </c>
      <c r="H697" s="164">
        <v>56</v>
      </c>
      <c r="I697" s="134">
        <v>6.7943841002381336E-2</v>
      </c>
      <c r="J697" s="164">
        <v>84</v>
      </c>
      <c r="K697" s="114">
        <v>6.8073232897130395E-2</v>
      </c>
      <c r="L697" s="165">
        <v>-7.4077722117273093E-4</v>
      </c>
      <c r="M697" s="166">
        <f t="shared" si="10"/>
        <v>-3.0253242223044971E-4</v>
      </c>
      <c r="N697" s="166">
        <v>1.2644801943705042E-4</v>
      </c>
      <c r="O697" s="166">
        <v>3.1693138739283255E-5</v>
      </c>
      <c r="P697" s="167">
        <v>-6.3028248365210038E-5</v>
      </c>
    </row>
    <row r="698" spans="1:16" x14ac:dyDescent="0.25">
      <c r="A698" s="161">
        <v>43012</v>
      </c>
      <c r="B698" s="162">
        <v>10</v>
      </c>
      <c r="C698" s="134">
        <v>6.7823763012553537E-2</v>
      </c>
      <c r="D698" s="163">
        <v>20</v>
      </c>
      <c r="E698" s="134">
        <f>LN(1+'[2]Tasas de interés simple 5 '!G698)</f>
        <v>2.9862985746513599E-2</v>
      </c>
      <c r="F698" s="164">
        <v>28</v>
      </c>
      <c r="G698" s="134">
        <v>6.7691947874879727E-2</v>
      </c>
      <c r="H698" s="164">
        <v>56</v>
      </c>
      <c r="I698" s="134">
        <v>6.7793825066167823E-2</v>
      </c>
      <c r="J698" s="164">
        <v>84</v>
      </c>
      <c r="K698" s="114">
        <v>6.7895691879551093E-2</v>
      </c>
      <c r="L698" s="165">
        <v>1.1083691239051341E-4</v>
      </c>
      <c r="M698" s="166">
        <f t="shared" si="10"/>
        <v>-3.5307021002718361E-4</v>
      </c>
      <c r="N698" s="166">
        <v>-1.2248448832351266E-4</v>
      </c>
      <c r="O698" s="166">
        <v>-1.5001593621351283E-4</v>
      </c>
      <c r="P698" s="167">
        <v>-1.7754101757930241E-4</v>
      </c>
    </row>
    <row r="699" spans="1:16" x14ac:dyDescent="0.25">
      <c r="A699" s="161">
        <v>43013</v>
      </c>
      <c r="B699" s="162">
        <v>10</v>
      </c>
      <c r="C699" s="134">
        <v>6.7935292806686601E-2</v>
      </c>
      <c r="D699" s="163">
        <v>20</v>
      </c>
      <c r="E699" s="134">
        <f>LN(1+'[2]Tasas de interés simple 5 '!G699)</f>
        <v>3.121228770742529E-2</v>
      </c>
      <c r="F699" s="164">
        <v>28</v>
      </c>
      <c r="G699" s="134">
        <v>6.793264057824136E-2</v>
      </c>
      <c r="H699" s="164">
        <v>56</v>
      </c>
      <c r="I699" s="134">
        <v>6.8053542309568532E-2</v>
      </c>
      <c r="J699" s="164">
        <v>84</v>
      </c>
      <c r="K699" s="114">
        <v>6.8174429425433877E-2</v>
      </c>
      <c r="L699" s="165">
        <v>1.1152979413306396E-4</v>
      </c>
      <c r="M699" s="166">
        <f t="shared" si="10"/>
        <v>1.3493019609116912E-3</v>
      </c>
      <c r="N699" s="166">
        <v>2.4069270336163351E-4</v>
      </c>
      <c r="O699" s="166">
        <v>2.597172434007089E-4</v>
      </c>
      <c r="P699" s="167">
        <v>2.7873754588278454E-4</v>
      </c>
    </row>
    <row r="700" spans="1:16" x14ac:dyDescent="0.25">
      <c r="A700" s="161">
        <v>43014</v>
      </c>
      <c r="B700" s="162">
        <v>10</v>
      </c>
      <c r="C700" s="134">
        <v>6.7763934519829677E-2</v>
      </c>
      <c r="D700" s="163">
        <v>20</v>
      </c>
      <c r="E700" s="134">
        <f>LN(1+'[2]Tasas de interés simple 5 '!G700)</f>
        <v>3.1010008441007403E-2</v>
      </c>
      <c r="F700" s="164">
        <v>28</v>
      </c>
      <c r="G700" s="134">
        <v>6.796397714832661E-2</v>
      </c>
      <c r="H700" s="164">
        <v>56</v>
      </c>
      <c r="I700" s="134">
        <v>6.8144486918847141E-2</v>
      </c>
      <c r="J700" s="164">
        <v>84</v>
      </c>
      <c r="K700" s="114">
        <v>6.8324964111470973E-2</v>
      </c>
      <c r="L700" s="165">
        <v>-1.7135828685692356E-4</v>
      </c>
      <c r="M700" s="166">
        <f t="shared" si="10"/>
        <v>-2.022792664178874E-4</v>
      </c>
      <c r="N700" s="166">
        <v>3.1336570085249704E-5</v>
      </c>
      <c r="O700" s="166">
        <v>9.0944609278609256E-5</v>
      </c>
      <c r="P700" s="167">
        <v>1.5053468603709597E-4</v>
      </c>
    </row>
    <row r="701" spans="1:16" x14ac:dyDescent="0.25">
      <c r="A701" s="161">
        <v>43017</v>
      </c>
      <c r="B701" s="162">
        <v>10</v>
      </c>
      <c r="C701" s="134">
        <v>6.7994152933562313E-2</v>
      </c>
      <c r="D701" s="163">
        <v>20</v>
      </c>
      <c r="E701" s="134">
        <f>LN(1+'[2]Tasas de interés simple 5 '!G701)</f>
        <v>3.0216055956540783E-2</v>
      </c>
      <c r="F701" s="164">
        <v>28</v>
      </c>
      <c r="G701" s="134">
        <v>6.7960529013112447E-2</v>
      </c>
      <c r="H701" s="164">
        <v>56</v>
      </c>
      <c r="I701" s="134">
        <v>6.8081701205695663E-2</v>
      </c>
      <c r="J701" s="164">
        <v>84</v>
      </c>
      <c r="K701" s="114">
        <v>6.820285871735772E-2</v>
      </c>
      <c r="L701" s="165">
        <v>2.3021841373263574E-4</v>
      </c>
      <c r="M701" s="166">
        <f t="shared" si="10"/>
        <v>-7.9395248446662015E-4</v>
      </c>
      <c r="N701" s="166">
        <v>-3.4481352141624289E-6</v>
      </c>
      <c r="O701" s="166">
        <v>-6.2785713151478073E-5</v>
      </c>
      <c r="P701" s="167">
        <v>-1.2210539411325327E-4</v>
      </c>
    </row>
    <row r="702" spans="1:16" x14ac:dyDescent="0.25">
      <c r="A702" s="161">
        <v>43018</v>
      </c>
      <c r="B702" s="162">
        <v>10</v>
      </c>
      <c r="C702" s="134">
        <v>6.7829334840647515E-2</v>
      </c>
      <c r="D702" s="163">
        <v>20</v>
      </c>
      <c r="E702" s="134">
        <f>LN(1+'[2]Tasas de interés simple 5 '!G702)</f>
        <v>2.9862985746513599E-2</v>
      </c>
      <c r="F702" s="164">
        <v>28</v>
      </c>
      <c r="G702" s="134">
        <v>6.7952485556480008E-2</v>
      </c>
      <c r="H702" s="164">
        <v>56</v>
      </c>
      <c r="I702" s="134">
        <v>6.8046667226856913E-2</v>
      </c>
      <c r="J702" s="164">
        <v>84</v>
      </c>
      <c r="K702" s="114">
        <v>6.8140840027882316E-2</v>
      </c>
      <c r="L702" s="165">
        <v>-1.6481809291479799E-4</v>
      </c>
      <c r="M702" s="166">
        <f t="shared" si="10"/>
        <v>-3.5307021002718361E-4</v>
      </c>
      <c r="N702" s="166">
        <v>-8.0434566324394385E-6</v>
      </c>
      <c r="O702" s="166">
        <v>-3.5033978838749924E-5</v>
      </c>
      <c r="P702" s="167">
        <v>-6.2018689475404343E-5</v>
      </c>
    </row>
    <row r="703" spans="1:16" x14ac:dyDescent="0.25">
      <c r="A703" s="161">
        <v>43019</v>
      </c>
      <c r="B703" s="162">
        <v>10</v>
      </c>
      <c r="C703" s="134">
        <v>6.8195996599812278E-2</v>
      </c>
      <c r="D703" s="163">
        <v>20</v>
      </c>
      <c r="E703" s="134">
        <f>LN(1+'[2]Tasas de interés simple 5 '!G703)</f>
        <v>2.9445560172356926E-2</v>
      </c>
      <c r="F703" s="164">
        <v>28</v>
      </c>
      <c r="G703" s="134">
        <v>6.7962864461793476E-2</v>
      </c>
      <c r="H703" s="164">
        <v>56</v>
      </c>
      <c r="I703" s="134">
        <v>6.8057412998728486E-2</v>
      </c>
      <c r="J703" s="164">
        <v>84</v>
      </c>
      <c r="K703" s="114">
        <v>6.8151952597082788E-2</v>
      </c>
      <c r="L703" s="165">
        <v>3.6666175916476307E-4</v>
      </c>
      <c r="M703" s="166">
        <f t="shared" si="10"/>
        <v>-4.1742557415667264E-4</v>
      </c>
      <c r="N703" s="166">
        <v>1.0378905313468412E-5</v>
      </c>
      <c r="O703" s="166">
        <v>1.0745771871573107E-5</v>
      </c>
      <c r="P703" s="167">
        <v>1.11125692004721E-5</v>
      </c>
    </row>
    <row r="704" spans="1:16" x14ac:dyDescent="0.25">
      <c r="A704" s="161">
        <v>43020</v>
      </c>
      <c r="B704" s="162">
        <v>10</v>
      </c>
      <c r="C704" s="134">
        <v>6.8388886458043835E-2</v>
      </c>
      <c r="D704" s="163">
        <v>20</v>
      </c>
      <c r="E704" s="134">
        <f>LN(1+'[2]Tasas de interés simple 5 '!G704)</f>
        <v>3.1392057156237663E-2</v>
      </c>
      <c r="F704" s="164">
        <v>28</v>
      </c>
      <c r="G704" s="134">
        <v>6.8514138512605266E-2</v>
      </c>
      <c r="H704" s="164">
        <v>56</v>
      </c>
      <c r="I704" s="134">
        <v>6.8432565952526087E-2</v>
      </c>
      <c r="J704" s="164">
        <v>84</v>
      </c>
      <c r="K704" s="114">
        <v>6.8350986737821307E-2</v>
      </c>
      <c r="L704" s="165">
        <v>1.9288985823155691E-4</v>
      </c>
      <c r="M704" s="166">
        <f t="shared" si="10"/>
        <v>1.9464969838807362E-3</v>
      </c>
      <c r="N704" s="166">
        <v>5.5127405081178971E-4</v>
      </c>
      <c r="O704" s="166">
        <v>3.7515295379760005E-4</v>
      </c>
      <c r="P704" s="167">
        <v>1.9903414073851877E-4</v>
      </c>
    </row>
    <row r="705" spans="1:16" x14ac:dyDescent="0.25">
      <c r="A705" s="161">
        <v>43021</v>
      </c>
      <c r="B705" s="162">
        <v>10</v>
      </c>
      <c r="C705" s="134">
        <v>6.7988102105986492E-2</v>
      </c>
      <c r="D705" s="163">
        <v>20</v>
      </c>
      <c r="E705" s="134">
        <f>LN(1+'[2]Tasas de interés simple 5 '!G705)</f>
        <v>3.121228770742529E-2</v>
      </c>
      <c r="F705" s="164">
        <v>28</v>
      </c>
      <c r="G705" s="134">
        <v>6.7916941770994832E-2</v>
      </c>
      <c r="H705" s="164">
        <v>56</v>
      </c>
      <c r="I705" s="134">
        <v>6.8267954575945047E-2</v>
      </c>
      <c r="J705" s="164">
        <v>84</v>
      </c>
      <c r="K705" s="114">
        <v>6.8618844214137664E-2</v>
      </c>
      <c r="L705" s="165">
        <v>-4.0078435205734286E-4</v>
      </c>
      <c r="M705" s="166">
        <f t="shared" si="10"/>
        <v>-1.7976944881237245E-4</v>
      </c>
      <c r="N705" s="166">
        <v>-5.9719674161043401E-4</v>
      </c>
      <c r="O705" s="166">
        <v>-1.6461137658103919E-4</v>
      </c>
      <c r="P705" s="167">
        <v>2.678574763163577E-4</v>
      </c>
    </row>
    <row r="706" spans="1:16" x14ac:dyDescent="0.25">
      <c r="A706" s="161">
        <v>43024</v>
      </c>
      <c r="B706" s="162">
        <v>10</v>
      </c>
      <c r="C706" s="134">
        <v>6.7885959897891257E-2</v>
      </c>
      <c r="D706" s="163">
        <v>20</v>
      </c>
      <c r="E706" s="134">
        <f>LN(1+'[2]Tasas de interés simple 5 '!G706)</f>
        <v>3.0518588378771232E-2</v>
      </c>
      <c r="F706" s="164">
        <v>28</v>
      </c>
      <c r="G706" s="134">
        <v>6.8001583137779056E-2</v>
      </c>
      <c r="H706" s="164">
        <v>56</v>
      </c>
      <c r="I706" s="134">
        <v>6.8370837916028923E-2</v>
      </c>
      <c r="J706" s="164">
        <v>84</v>
      </c>
      <c r="K706" s="114">
        <v>6.8739956395514737E-2</v>
      </c>
      <c r="L706" s="165">
        <v>-1.02142208095235E-4</v>
      </c>
      <c r="M706" s="166">
        <f t="shared" si="10"/>
        <v>-6.9369932865405784E-4</v>
      </c>
      <c r="N706" s="166">
        <v>8.4641366784224403E-5</v>
      </c>
      <c r="O706" s="166">
        <v>1.0288334008387578E-4</v>
      </c>
      <c r="P706" s="167">
        <v>1.2111218137707269E-4</v>
      </c>
    </row>
    <row r="707" spans="1:16" x14ac:dyDescent="0.25">
      <c r="A707" s="161">
        <v>43025</v>
      </c>
      <c r="B707" s="162">
        <v>10</v>
      </c>
      <c r="C707" s="134">
        <v>6.7500186896502612E-2</v>
      </c>
      <c r="D707" s="163">
        <v>20</v>
      </c>
      <c r="E707" s="134">
        <f>LN(1+'[2]Tasas de interés simple 5 '!G707)</f>
        <v>3.0216055956540783E-2</v>
      </c>
      <c r="F707" s="164">
        <v>28</v>
      </c>
      <c r="G707" s="134">
        <v>6.8012570704666556E-2</v>
      </c>
      <c r="H707" s="164">
        <v>56</v>
      </c>
      <c r="I707" s="134">
        <v>6.8383822053993473E-2</v>
      </c>
      <c r="J707" s="164">
        <v>84</v>
      </c>
      <c r="K707" s="114">
        <v>6.8754935626904101E-2</v>
      </c>
      <c r="L707" s="165">
        <v>-3.8577300138864512E-4</v>
      </c>
      <c r="M707" s="166">
        <f t="shared" si="10"/>
        <v>-3.0253242223044971E-4</v>
      </c>
      <c r="N707" s="166">
        <v>1.0987566887499245E-5</v>
      </c>
      <c r="O707" s="166">
        <v>1.2984137964550113E-5</v>
      </c>
      <c r="P707" s="167">
        <v>1.49792313893643E-5</v>
      </c>
    </row>
    <row r="708" spans="1:16" x14ac:dyDescent="0.25">
      <c r="A708" s="161">
        <v>43026</v>
      </c>
      <c r="B708" s="162">
        <v>10</v>
      </c>
      <c r="C708" s="134">
        <v>6.7959908831343882E-2</v>
      </c>
      <c r="D708" s="163">
        <v>20</v>
      </c>
      <c r="E708" s="134">
        <f>LN(1+'[2]Tasas de interés simple 5 '!G708)</f>
        <v>2.9862985746513599E-2</v>
      </c>
      <c r="F708" s="164">
        <v>28</v>
      </c>
      <c r="G708" s="134">
        <v>6.804365223197556E-2</v>
      </c>
      <c r="H708" s="164">
        <v>56</v>
      </c>
      <c r="I708" s="134">
        <v>6.8304211600340697E-2</v>
      </c>
      <c r="J708" s="164">
        <v>84</v>
      </c>
      <c r="K708" s="114">
        <v>6.856470309520607E-2</v>
      </c>
      <c r="L708" s="165">
        <v>4.5972193484127011E-4</v>
      </c>
      <c r="M708" s="166">
        <f t="shared" si="10"/>
        <v>-3.5307021002718361E-4</v>
      </c>
      <c r="N708" s="166">
        <v>3.1081527309004264E-5</v>
      </c>
      <c r="O708" s="166">
        <v>-7.9610453652775859E-5</v>
      </c>
      <c r="P708" s="167">
        <v>-1.9023253169803134E-4</v>
      </c>
    </row>
    <row r="709" spans="1:16" x14ac:dyDescent="0.25">
      <c r="A709" s="161">
        <v>43027</v>
      </c>
      <c r="B709" s="162">
        <v>10</v>
      </c>
      <c r="C709" s="134">
        <v>6.7962132013042076E-2</v>
      </c>
      <c r="D709" s="163">
        <v>20</v>
      </c>
      <c r="E709" s="134">
        <f>LN(1+'[2]Tasas de interés simple 5 '!G709)</f>
        <v>3.1392057156237663E-2</v>
      </c>
      <c r="F709" s="164">
        <v>28</v>
      </c>
      <c r="G709" s="134">
        <v>6.8282507104573315E-2</v>
      </c>
      <c r="H709" s="164">
        <v>56</v>
      </c>
      <c r="I709" s="134">
        <v>6.8348114268273627E-2</v>
      </c>
      <c r="J709" s="164">
        <v>84</v>
      </c>
      <c r="K709" s="114">
        <v>6.8413717127956172E-2</v>
      </c>
      <c r="L709" s="165">
        <v>2.2231816981937991E-6</v>
      </c>
      <c r="M709" s="166">
        <f t="shared" ref="M709:M772" si="11">E709-E708</f>
        <v>1.5290714097240636E-3</v>
      </c>
      <c r="N709" s="166">
        <v>2.3885487259775462E-4</v>
      </c>
      <c r="O709" s="166">
        <v>4.3902667932929629E-5</v>
      </c>
      <c r="P709" s="167">
        <v>-1.5098596724989755E-4</v>
      </c>
    </row>
    <row r="710" spans="1:16" x14ac:dyDescent="0.25">
      <c r="A710" s="161">
        <v>43028</v>
      </c>
      <c r="B710" s="162">
        <v>10</v>
      </c>
      <c r="C710" s="134">
        <v>6.7665186913977562E-2</v>
      </c>
      <c r="D710" s="163">
        <v>20</v>
      </c>
      <c r="E710" s="134">
        <f>LN(1+'[2]Tasas de interés simple 5 '!G710)</f>
        <v>3.121228770742529E-2</v>
      </c>
      <c r="F710" s="164">
        <v>28</v>
      </c>
      <c r="G710" s="134">
        <v>6.7864297405247145E-2</v>
      </c>
      <c r="H710" s="164">
        <v>56</v>
      </c>
      <c r="I710" s="134">
        <v>6.8151183737547777E-2</v>
      </c>
      <c r="J710" s="164">
        <v>84</v>
      </c>
      <c r="K710" s="114">
        <v>6.8437987789685434E-2</v>
      </c>
      <c r="L710" s="165">
        <v>-2.9694509906451338E-4</v>
      </c>
      <c r="M710" s="166">
        <f t="shared" si="11"/>
        <v>-1.7976944881237245E-4</v>
      </c>
      <c r="N710" s="166">
        <v>-4.1820969932616914E-4</v>
      </c>
      <c r="O710" s="166">
        <v>-1.9693053072585009E-4</v>
      </c>
      <c r="P710" s="167">
        <v>2.4270661729261511E-5</v>
      </c>
    </row>
    <row r="711" spans="1:16" x14ac:dyDescent="0.25">
      <c r="A711" s="161">
        <v>43031</v>
      </c>
      <c r="B711" s="162">
        <v>10</v>
      </c>
      <c r="C711" s="134">
        <v>6.6781199426424437E-2</v>
      </c>
      <c r="D711" s="163">
        <v>20</v>
      </c>
      <c r="E711" s="134">
        <f>LN(1+'[2]Tasas de interés simple 5 '!G711)</f>
        <v>3.0518588378771232E-2</v>
      </c>
      <c r="F711" s="164">
        <v>28</v>
      </c>
      <c r="G711" s="134">
        <v>6.7657611090099087E-2</v>
      </c>
      <c r="H711" s="164">
        <v>56</v>
      </c>
      <c r="I711" s="134">
        <v>6.8075169193650448E-2</v>
      </c>
      <c r="J711" s="164">
        <v>84</v>
      </c>
      <c r="K711" s="114">
        <v>6.8492553015202087E-2</v>
      </c>
      <c r="L711" s="165">
        <v>-8.8398748755312562E-4</v>
      </c>
      <c r="M711" s="166">
        <f t="shared" si="11"/>
        <v>-6.9369932865405784E-4</v>
      </c>
      <c r="N711" s="166">
        <v>-2.0668631514805802E-4</v>
      </c>
      <c r="O711" s="166">
        <v>-7.6014543897329201E-5</v>
      </c>
      <c r="P711" s="167">
        <v>5.4565225516653437E-5</v>
      </c>
    </row>
    <row r="712" spans="1:16" x14ac:dyDescent="0.25">
      <c r="A712" s="161">
        <v>43032</v>
      </c>
      <c r="B712" s="162">
        <v>10</v>
      </c>
      <c r="C712" s="134">
        <v>6.8108179110515518E-2</v>
      </c>
      <c r="D712" s="163">
        <v>20</v>
      </c>
      <c r="E712" s="134">
        <f>LN(1+'[2]Tasas de interés simple 5 '!G712)</f>
        <v>3.0216055956540783E-2</v>
      </c>
      <c r="F712" s="164">
        <v>28</v>
      </c>
      <c r="G712" s="134">
        <v>6.8004202322025475E-2</v>
      </c>
      <c r="H712" s="164">
        <v>56</v>
      </c>
      <c r="I712" s="134">
        <v>6.832034628145181E-2</v>
      </c>
      <c r="J712" s="164">
        <v>84</v>
      </c>
      <c r="K712" s="114">
        <v>6.8636390325462107E-2</v>
      </c>
      <c r="L712" s="165">
        <v>1.3269796840910814E-3</v>
      </c>
      <c r="M712" s="166">
        <f t="shared" si="11"/>
        <v>-3.0253242223044971E-4</v>
      </c>
      <c r="N712" s="166">
        <v>3.4659123192638808E-4</v>
      </c>
      <c r="O712" s="166">
        <v>2.451770878013626E-4</v>
      </c>
      <c r="P712" s="167">
        <v>1.4383731026001989E-4</v>
      </c>
    </row>
    <row r="713" spans="1:16" x14ac:dyDescent="0.25">
      <c r="A713" s="161">
        <v>43033</v>
      </c>
      <c r="B713" s="162">
        <v>10</v>
      </c>
      <c r="C713" s="134">
        <v>6.805346371494056E-2</v>
      </c>
      <c r="D713" s="163">
        <v>20</v>
      </c>
      <c r="E713" s="134">
        <f>LN(1+'[2]Tasas de interés simple 5 '!G713)</f>
        <v>2.9862985746513599E-2</v>
      </c>
      <c r="F713" s="164">
        <v>28</v>
      </c>
      <c r="G713" s="134">
        <v>6.800866064364966E-2</v>
      </c>
      <c r="H713" s="164">
        <v>56</v>
      </c>
      <c r="I713" s="134">
        <v>6.8249855518940777E-2</v>
      </c>
      <c r="J713" s="164">
        <v>84</v>
      </c>
      <c r="K713" s="114">
        <v>6.8490992233292067E-2</v>
      </c>
      <c r="L713" s="165">
        <v>-5.4715395574958525E-5</v>
      </c>
      <c r="M713" s="166">
        <f t="shared" si="11"/>
        <v>-3.5307021002718361E-4</v>
      </c>
      <c r="N713" s="166">
        <v>4.4583216241844692E-6</v>
      </c>
      <c r="O713" s="166">
        <v>-7.0490762511032923E-5</v>
      </c>
      <c r="P713" s="167">
        <v>-1.453980921700404E-4</v>
      </c>
    </row>
    <row r="714" spans="1:16" x14ac:dyDescent="0.25">
      <c r="A714" s="161">
        <v>43034</v>
      </c>
      <c r="B714" s="162">
        <v>10</v>
      </c>
      <c r="C714" s="134">
        <v>6.7722774143576761E-2</v>
      </c>
      <c r="D714" s="163">
        <v>20</v>
      </c>
      <c r="E714" s="134">
        <f>LN(1+'[2]Tasas de interés simple 5 '!G714)</f>
        <v>3.1392057156237663E-2</v>
      </c>
      <c r="F714" s="164">
        <v>28</v>
      </c>
      <c r="G714" s="134">
        <v>6.7910950287895025E-2</v>
      </c>
      <c r="H714" s="164">
        <v>56</v>
      </c>
      <c r="I714" s="134">
        <v>6.8172529394664463E-2</v>
      </c>
      <c r="J714" s="164">
        <v>84</v>
      </c>
      <c r="K714" s="114">
        <v>6.8434040095697937E-2</v>
      </c>
      <c r="L714" s="165">
        <v>-3.3068957136379862E-4</v>
      </c>
      <c r="M714" s="166">
        <f t="shared" si="11"/>
        <v>1.5290714097240636E-3</v>
      </c>
      <c r="N714" s="166">
        <v>-9.7710355754634937E-5</v>
      </c>
      <c r="O714" s="166">
        <v>-7.7326124276314023E-5</v>
      </c>
      <c r="P714" s="167">
        <v>-5.6952137594129537E-5</v>
      </c>
    </row>
    <row r="715" spans="1:16" x14ac:dyDescent="0.25">
      <c r="A715" s="161">
        <v>43035</v>
      </c>
      <c r="B715" s="162">
        <v>10</v>
      </c>
      <c r="C715" s="134">
        <v>6.7539911734017202E-2</v>
      </c>
      <c r="D715" s="163">
        <v>20</v>
      </c>
      <c r="E715" s="134">
        <f>LN(1+'[2]Tasas de interés simple 5 '!G715)</f>
        <v>3.121228770742529E-2</v>
      </c>
      <c r="F715" s="164">
        <v>28</v>
      </c>
      <c r="G715" s="134">
        <v>6.7856526091009312E-2</v>
      </c>
      <c r="H715" s="164">
        <v>56</v>
      </c>
      <c r="I715" s="134">
        <v>6.8172787309826816E-2</v>
      </c>
      <c r="J715" s="164">
        <v>84</v>
      </c>
      <c r="K715" s="114">
        <v>6.8488948539107572E-2</v>
      </c>
      <c r="L715" s="165">
        <v>-1.8286240955955879E-4</v>
      </c>
      <c r="M715" s="166">
        <f t="shared" si="11"/>
        <v>-1.7976944881237245E-4</v>
      </c>
      <c r="N715" s="166">
        <v>-5.4424196885713427E-5</v>
      </c>
      <c r="O715" s="166">
        <v>2.579151623521847E-7</v>
      </c>
      <c r="P715" s="167">
        <v>5.4908443409634744E-5</v>
      </c>
    </row>
    <row r="716" spans="1:16" x14ac:dyDescent="0.25">
      <c r="A716" s="161">
        <v>43038</v>
      </c>
      <c r="B716" s="162">
        <v>10</v>
      </c>
      <c r="C716" s="134">
        <v>6.7237291531780138E-2</v>
      </c>
      <c r="D716" s="163">
        <v>20</v>
      </c>
      <c r="E716" s="134">
        <f>LN(1+'[2]Tasas de interés simple 5 '!G716)</f>
        <v>3.0518588378771232E-2</v>
      </c>
      <c r="F716" s="164">
        <v>28</v>
      </c>
      <c r="G716" s="134">
        <v>6.7810810313021996E-2</v>
      </c>
      <c r="H716" s="164">
        <v>56</v>
      </c>
      <c r="I716" s="134">
        <v>6.8270642890803257E-2</v>
      </c>
      <c r="J716" s="164">
        <v>84</v>
      </c>
      <c r="K716" s="114">
        <v>6.8730264119766057E-2</v>
      </c>
      <c r="L716" s="165">
        <v>-3.0262020223706387E-4</v>
      </c>
      <c r="M716" s="166">
        <f t="shared" si="11"/>
        <v>-6.9369932865405784E-4</v>
      </c>
      <c r="N716" s="166">
        <v>-4.5715777987315187E-5</v>
      </c>
      <c r="O716" s="166">
        <v>9.7855580976441425E-5</v>
      </c>
      <c r="P716" s="167">
        <v>2.4131558065848546E-4</v>
      </c>
    </row>
    <row r="717" spans="1:16" x14ac:dyDescent="0.25">
      <c r="A717" s="161">
        <v>43039</v>
      </c>
      <c r="B717" s="162">
        <v>10</v>
      </c>
      <c r="C717" s="134">
        <v>6.7399330656744597E-2</v>
      </c>
      <c r="D717" s="163">
        <v>20</v>
      </c>
      <c r="E717" s="134">
        <f>LN(1+'[2]Tasas de interés simple 5 '!G717)</f>
        <v>3.0216055956540783E-2</v>
      </c>
      <c r="F717" s="164">
        <v>28</v>
      </c>
      <c r="G717" s="134">
        <v>6.7782104730540527E-2</v>
      </c>
      <c r="H717" s="164">
        <v>56</v>
      </c>
      <c r="I717" s="134">
        <v>6.8242797362786795E-2</v>
      </c>
      <c r="J717" s="164">
        <v>84</v>
      </c>
      <c r="K717" s="114">
        <v>6.8703277855059433E-2</v>
      </c>
      <c r="L717" s="165">
        <v>1.6203912496445816E-4</v>
      </c>
      <c r="M717" s="166">
        <f t="shared" si="11"/>
        <v>-3.0253242223044971E-4</v>
      </c>
      <c r="N717" s="166">
        <v>-2.8705582481469705E-5</v>
      </c>
      <c r="O717" s="166">
        <v>-2.7845528016462451E-5</v>
      </c>
      <c r="P717" s="167">
        <v>-2.6986264706624352E-5</v>
      </c>
    </row>
    <row r="718" spans="1:16" x14ac:dyDescent="0.25">
      <c r="A718" s="161">
        <v>43040</v>
      </c>
      <c r="B718" s="162">
        <v>10</v>
      </c>
      <c r="C718" s="134">
        <v>6.7923276340617247E-2</v>
      </c>
      <c r="D718" s="163">
        <v>20</v>
      </c>
      <c r="E718" s="134">
        <f>LN(1+'[2]Tasas de interés simple 5 '!G718)</f>
        <v>3.155287611634932E-2</v>
      </c>
      <c r="F718" s="164">
        <v>28</v>
      </c>
      <c r="G718" s="134">
        <v>6.8159782616045828E-2</v>
      </c>
      <c r="H718" s="164">
        <v>56</v>
      </c>
      <c r="I718" s="134">
        <v>6.8388708504425189E-2</v>
      </c>
      <c r="J718" s="164">
        <v>84</v>
      </c>
      <c r="K718" s="114">
        <v>6.8617581997736529E-2</v>
      </c>
      <c r="L718" s="165">
        <v>5.2394568387265084E-4</v>
      </c>
      <c r="M718" s="166">
        <f t="shared" si="11"/>
        <v>1.3368201598085369E-3</v>
      </c>
      <c r="N718" s="166">
        <v>3.776778855053009E-4</v>
      </c>
      <c r="O718" s="166">
        <v>1.4591114163839403E-4</v>
      </c>
      <c r="P718" s="167">
        <v>-8.5695857322903857E-5</v>
      </c>
    </row>
    <row r="719" spans="1:16" x14ac:dyDescent="0.25">
      <c r="A719" s="161">
        <v>43042</v>
      </c>
      <c r="B719" s="162">
        <v>10</v>
      </c>
      <c r="C719" s="134">
        <v>6.8598349160431241E-2</v>
      </c>
      <c r="D719" s="163">
        <v>20</v>
      </c>
      <c r="E719" s="134">
        <f>LN(1+'[2]Tasas de interés simple 5 '!G719)</f>
        <v>3.121228770742529E-2</v>
      </c>
      <c r="F719" s="164">
        <v>28</v>
      </c>
      <c r="G719" s="134">
        <v>6.7915092076511266E-2</v>
      </c>
      <c r="H719" s="164">
        <v>56</v>
      </c>
      <c r="I719" s="134">
        <v>6.8249637727525042E-2</v>
      </c>
      <c r="J719" s="164">
        <v>84</v>
      </c>
      <c r="K719" s="114">
        <v>6.8584071495175453E-2</v>
      </c>
      <c r="L719" s="165">
        <v>6.7507281981399325E-4</v>
      </c>
      <c r="M719" s="166">
        <f t="shared" si="11"/>
        <v>-3.4058840892402936E-4</v>
      </c>
      <c r="N719" s="166">
        <v>-2.4469053953456166E-4</v>
      </c>
      <c r="O719" s="166">
        <v>-1.3907077690014646E-4</v>
      </c>
      <c r="P719" s="167">
        <v>-3.3510502561076572E-5</v>
      </c>
    </row>
    <row r="720" spans="1:16" x14ac:dyDescent="0.25">
      <c r="A720" s="161">
        <v>43045</v>
      </c>
      <c r="B720" s="162">
        <v>10</v>
      </c>
      <c r="C720" s="134">
        <v>6.8029039846080358E-2</v>
      </c>
      <c r="D720" s="163">
        <v>20</v>
      </c>
      <c r="E720" s="134">
        <f>LN(1+'[2]Tasas de interés simple 5 '!G720)</f>
        <v>3.0518588378771232E-2</v>
      </c>
      <c r="F720" s="164">
        <v>28</v>
      </c>
      <c r="G720" s="134">
        <v>6.8064963483816576E-2</v>
      </c>
      <c r="H720" s="164">
        <v>56</v>
      </c>
      <c r="I720" s="134">
        <v>6.8353083162337971E-2</v>
      </c>
      <c r="J720" s="164">
        <v>84</v>
      </c>
      <c r="K720" s="114">
        <v>6.8641119851820198E-2</v>
      </c>
      <c r="L720" s="165">
        <v>-5.6930931435088261E-4</v>
      </c>
      <c r="M720" s="166">
        <f t="shared" si="11"/>
        <v>-6.9369932865405784E-4</v>
      </c>
      <c r="N720" s="166">
        <v>1.4987140730531034E-4</v>
      </c>
      <c r="O720" s="166">
        <v>1.0344543481292934E-4</v>
      </c>
      <c r="P720" s="167">
        <v>5.7048356644745501E-5</v>
      </c>
    </row>
    <row r="721" spans="1:16" x14ac:dyDescent="0.25">
      <c r="A721" s="161">
        <v>43046</v>
      </c>
      <c r="B721" s="162">
        <v>10</v>
      </c>
      <c r="C721" s="134">
        <v>6.7888007470643275E-2</v>
      </c>
      <c r="D721" s="163">
        <v>20</v>
      </c>
      <c r="E721" s="134">
        <f>LN(1+'[2]Tasas de interés simple 5 '!G721)</f>
        <v>3.0216055956540783E-2</v>
      </c>
      <c r="F721" s="164">
        <v>28</v>
      </c>
      <c r="G721" s="134">
        <v>6.8263682878731954E-2</v>
      </c>
      <c r="H721" s="164">
        <v>56</v>
      </c>
      <c r="I721" s="134">
        <v>6.8512689106731986E-2</v>
      </c>
      <c r="J721" s="164">
        <v>84</v>
      </c>
      <c r="K721" s="114">
        <v>6.8761633346065679E-2</v>
      </c>
      <c r="L721" s="165">
        <v>-1.4103237543708347E-4</v>
      </c>
      <c r="M721" s="166">
        <f t="shared" si="11"/>
        <v>-3.0253242223044971E-4</v>
      </c>
      <c r="N721" s="166">
        <v>1.9871939491537816E-4</v>
      </c>
      <c r="O721" s="166">
        <v>1.5960594439401454E-4</v>
      </c>
      <c r="P721" s="167">
        <v>1.2051349424548052E-4</v>
      </c>
    </row>
    <row r="722" spans="1:16" x14ac:dyDescent="0.25">
      <c r="A722" s="161">
        <v>43047</v>
      </c>
      <c r="B722" s="162">
        <v>10</v>
      </c>
      <c r="C722" s="134">
        <v>6.8066965635061066E-2</v>
      </c>
      <c r="D722" s="163">
        <v>20</v>
      </c>
      <c r="E722" s="134">
        <f>LN(1+'[2]Tasas de interés simple 5 '!G722)</f>
        <v>2.9862985746513599E-2</v>
      </c>
      <c r="F722" s="164">
        <v>28</v>
      </c>
      <c r="G722" s="134">
        <v>6.8271420192428711E-2</v>
      </c>
      <c r="H722" s="164">
        <v>56</v>
      </c>
      <c r="I722" s="134">
        <v>6.8429308863511742E-2</v>
      </c>
      <c r="J722" s="164">
        <v>84</v>
      </c>
      <c r="K722" s="114">
        <v>6.8587172609697405E-2</v>
      </c>
      <c r="L722" s="165">
        <v>1.7895816441779178E-4</v>
      </c>
      <c r="M722" s="166">
        <f t="shared" si="11"/>
        <v>-3.5307021002718361E-4</v>
      </c>
      <c r="N722" s="166">
        <v>7.7373136967567868E-6</v>
      </c>
      <c r="O722" s="166">
        <v>-8.3380243220243511E-5</v>
      </c>
      <c r="P722" s="167">
        <v>-1.7446073636827319E-4</v>
      </c>
    </row>
    <row r="723" spans="1:16" x14ac:dyDescent="0.25">
      <c r="A723" s="161">
        <v>43048</v>
      </c>
      <c r="B723" s="162">
        <v>10</v>
      </c>
      <c r="C723" s="134">
        <v>6.7409598771923471E-2</v>
      </c>
      <c r="D723" s="163">
        <v>20</v>
      </c>
      <c r="E723" s="134">
        <f>LN(1+'[2]Tasas de interés simple 5 '!G723)</f>
        <v>3.1392057156237663E-2</v>
      </c>
      <c r="F723" s="164">
        <v>28</v>
      </c>
      <c r="G723" s="134">
        <v>6.7678816494737892E-2</v>
      </c>
      <c r="H723" s="164">
        <v>56</v>
      </c>
      <c r="I723" s="134">
        <v>6.8184190518546753E-2</v>
      </c>
      <c r="J723" s="164">
        <v>84</v>
      </c>
      <c r="K723" s="114">
        <v>6.8689309268454818E-2</v>
      </c>
      <c r="L723" s="165">
        <v>-6.5736686313759563E-4</v>
      </c>
      <c r="M723" s="166">
        <f t="shared" si="11"/>
        <v>1.5290714097240636E-3</v>
      </c>
      <c r="N723" s="166">
        <v>-5.9260369769081889E-4</v>
      </c>
      <c r="O723" s="166">
        <v>-2.4511834496498963E-4</v>
      </c>
      <c r="P723" s="167">
        <v>1.021366587574124E-4</v>
      </c>
    </row>
    <row r="724" spans="1:16" x14ac:dyDescent="0.25">
      <c r="A724" s="161">
        <v>43049</v>
      </c>
      <c r="B724" s="162">
        <v>10</v>
      </c>
      <c r="C724" s="134">
        <v>6.7849716488030468E-2</v>
      </c>
      <c r="D724" s="163">
        <v>20</v>
      </c>
      <c r="E724" s="134">
        <f>LN(1+'[2]Tasas de interés simple 5 '!G724)</f>
        <v>3.121228770742529E-2</v>
      </c>
      <c r="F724" s="164">
        <v>28</v>
      </c>
      <c r="G724" s="134">
        <v>6.8046235716808512E-2</v>
      </c>
      <c r="H724" s="164">
        <v>56</v>
      </c>
      <c r="I724" s="134">
        <v>6.8386722778898845E-2</v>
      </c>
      <c r="J724" s="164">
        <v>84</v>
      </c>
      <c r="K724" s="114">
        <v>6.8727093949008125E-2</v>
      </c>
      <c r="L724" s="165">
        <v>4.401177161069969E-4</v>
      </c>
      <c r="M724" s="166">
        <f t="shared" si="11"/>
        <v>-1.7976944881237245E-4</v>
      </c>
      <c r="N724" s="166">
        <v>3.6741922207061961E-4</v>
      </c>
      <c r="O724" s="166">
        <v>2.0253226035209237E-4</v>
      </c>
      <c r="P724" s="167">
        <v>3.7784680553307193E-5</v>
      </c>
    </row>
    <row r="725" spans="1:16" x14ac:dyDescent="0.25">
      <c r="A725" s="161">
        <v>43052</v>
      </c>
      <c r="B725" s="162">
        <v>10</v>
      </c>
      <c r="C725" s="134">
        <v>6.781815627188334E-2</v>
      </c>
      <c r="D725" s="163">
        <v>20</v>
      </c>
      <c r="E725" s="134">
        <f>LN(1+'[2]Tasas de interés simple 5 '!G725)</f>
        <v>3.0518588378771232E-2</v>
      </c>
      <c r="F725" s="164">
        <v>28</v>
      </c>
      <c r="G725" s="134">
        <v>6.8112114549221628E-2</v>
      </c>
      <c r="H725" s="164">
        <v>56</v>
      </c>
      <c r="I725" s="134">
        <v>6.843325478258061E-2</v>
      </c>
      <c r="J725" s="164">
        <v>84</v>
      </c>
      <c r="K725" s="114">
        <v>6.8754291917998117E-2</v>
      </c>
      <c r="L725" s="165">
        <v>-3.1560216147127895E-5</v>
      </c>
      <c r="M725" s="166">
        <f t="shared" si="11"/>
        <v>-6.9369932865405784E-4</v>
      </c>
      <c r="N725" s="166">
        <v>6.5878832413115984E-5</v>
      </c>
      <c r="O725" s="166">
        <v>4.6532003681765133E-5</v>
      </c>
      <c r="P725" s="167">
        <v>2.719796898999205E-5</v>
      </c>
    </row>
    <row r="726" spans="1:16" x14ac:dyDescent="0.25">
      <c r="A726" s="161">
        <v>43053</v>
      </c>
      <c r="B726" s="162">
        <v>10</v>
      </c>
      <c r="C726" s="134">
        <v>6.7771443726464764E-2</v>
      </c>
      <c r="D726" s="163">
        <v>20</v>
      </c>
      <c r="E726" s="134">
        <f>LN(1+'[2]Tasas de interés simple 5 '!G726)</f>
        <v>3.0216055956540783E-2</v>
      </c>
      <c r="F726" s="164">
        <v>28</v>
      </c>
      <c r="G726" s="134">
        <v>6.7760256573664329E-2</v>
      </c>
      <c r="H726" s="164">
        <v>56</v>
      </c>
      <c r="I726" s="134">
        <v>6.8296905358699811E-2</v>
      </c>
      <c r="J726" s="164">
        <v>84</v>
      </c>
      <c r="K726" s="114">
        <v>6.8833266306277743E-2</v>
      </c>
      <c r="L726" s="165">
        <v>-4.6712545418575724E-5</v>
      </c>
      <c r="M726" s="166">
        <f t="shared" si="11"/>
        <v>-3.0253242223044971E-4</v>
      </c>
      <c r="N726" s="166">
        <v>-3.518579755572987E-4</v>
      </c>
      <c r="O726" s="166">
        <v>-1.363494238807994E-4</v>
      </c>
      <c r="P726" s="167">
        <v>7.8974388279626218E-5</v>
      </c>
    </row>
    <row r="727" spans="1:16" x14ac:dyDescent="0.25">
      <c r="A727" s="161">
        <v>43054</v>
      </c>
      <c r="B727" s="162">
        <v>10</v>
      </c>
      <c r="C727" s="134">
        <v>6.7773812736682523E-2</v>
      </c>
      <c r="D727" s="163">
        <v>20</v>
      </c>
      <c r="E727" s="134">
        <f>LN(1+'[2]Tasas de interés simple 5 '!G727)</f>
        <v>2.9862985746513599E-2</v>
      </c>
      <c r="F727" s="164">
        <v>28</v>
      </c>
      <c r="G727" s="134">
        <v>6.7916216991339873E-2</v>
      </c>
      <c r="H727" s="164">
        <v>56</v>
      </c>
      <c r="I727" s="134">
        <v>6.84455147516181E-2</v>
      </c>
      <c r="J727" s="164">
        <v>84</v>
      </c>
      <c r="K727" s="114">
        <v>6.8974532503978517E-2</v>
      </c>
      <c r="L727" s="165">
        <v>2.3690102177592598E-6</v>
      </c>
      <c r="M727" s="166">
        <f t="shared" si="11"/>
        <v>-3.5307021002718361E-4</v>
      </c>
      <c r="N727" s="166">
        <v>1.5596041767554358E-4</v>
      </c>
      <c r="O727" s="166">
        <v>1.4860939291828912E-4</v>
      </c>
      <c r="P727" s="167">
        <v>1.4126619770077342E-4</v>
      </c>
    </row>
    <row r="728" spans="1:16" x14ac:dyDescent="0.25">
      <c r="A728" s="161">
        <v>43055</v>
      </c>
      <c r="B728" s="162">
        <v>10</v>
      </c>
      <c r="C728" s="134">
        <v>6.7748230131040324E-2</v>
      </c>
      <c r="D728" s="163">
        <v>20</v>
      </c>
      <c r="E728" s="134">
        <f>LN(1+'[2]Tasas de interés simple 5 '!G728)</f>
        <v>3.1392057156237663E-2</v>
      </c>
      <c r="F728" s="164">
        <v>28</v>
      </c>
      <c r="G728" s="134">
        <v>6.8127787009252067E-2</v>
      </c>
      <c r="H728" s="164">
        <v>56</v>
      </c>
      <c r="I728" s="134">
        <v>6.8517237205713066E-2</v>
      </c>
      <c r="J728" s="164">
        <v>84</v>
      </c>
      <c r="K728" s="114">
        <v>6.8906535789762122E-2</v>
      </c>
      <c r="L728" s="165">
        <v>-2.5582605642199274E-5</v>
      </c>
      <c r="M728" s="166">
        <f t="shared" si="11"/>
        <v>1.5290714097240636E-3</v>
      </c>
      <c r="N728" s="166">
        <v>2.1157001791219376E-4</v>
      </c>
      <c r="O728" s="166">
        <v>7.1722454094966248E-5</v>
      </c>
      <c r="P728" s="167">
        <v>-6.7996714216395082E-5</v>
      </c>
    </row>
    <row r="729" spans="1:16" x14ac:dyDescent="0.25">
      <c r="A729" s="161">
        <v>43056</v>
      </c>
      <c r="B729" s="162">
        <v>10</v>
      </c>
      <c r="C729" s="134">
        <v>6.7658729350878424E-2</v>
      </c>
      <c r="D729" s="163">
        <v>20</v>
      </c>
      <c r="E729" s="134">
        <f>LN(1+'[2]Tasas de interés simple 5 '!G729)</f>
        <v>3.121228770742529E-2</v>
      </c>
      <c r="F729" s="164">
        <v>28</v>
      </c>
      <c r="G729" s="134">
        <v>6.7679488933108461E-2</v>
      </c>
      <c r="H729" s="164">
        <v>56</v>
      </c>
      <c r="I729" s="134">
        <v>6.8256307401325059E-2</v>
      </c>
      <c r="J729" s="164">
        <v>84</v>
      </c>
      <c r="K729" s="114">
        <v>6.8832793341795512E-2</v>
      </c>
      <c r="L729" s="165">
        <v>-8.9500780161899662E-5</v>
      </c>
      <c r="M729" s="166">
        <f t="shared" si="11"/>
        <v>-1.7976944881237245E-4</v>
      </c>
      <c r="N729" s="166">
        <v>-4.4829807614360506E-4</v>
      </c>
      <c r="O729" s="166">
        <v>-2.6092980438800761E-4</v>
      </c>
      <c r="P729" s="167">
        <v>-7.3742447966609892E-5</v>
      </c>
    </row>
    <row r="730" spans="1:16" x14ac:dyDescent="0.25">
      <c r="A730" s="161">
        <v>43060</v>
      </c>
      <c r="B730" s="162">
        <v>10</v>
      </c>
      <c r="C730" s="134">
        <v>6.7375172444415835E-2</v>
      </c>
      <c r="D730" s="163">
        <v>20</v>
      </c>
      <c r="E730" s="134">
        <f>LN(1+'[2]Tasas de interés simple 5 '!G730)</f>
        <v>3.0216055956540783E-2</v>
      </c>
      <c r="F730" s="164">
        <v>28</v>
      </c>
      <c r="G730" s="134">
        <v>6.7737617169976033E-2</v>
      </c>
      <c r="H730" s="164">
        <v>56</v>
      </c>
      <c r="I730" s="134">
        <v>6.8279736822416712E-2</v>
      </c>
      <c r="J730" s="164">
        <v>84</v>
      </c>
      <c r="K730" s="114">
        <v>6.8821562740371864E-2</v>
      </c>
      <c r="L730" s="165">
        <v>-2.835569064625898E-4</v>
      </c>
      <c r="M730" s="166">
        <f t="shared" si="11"/>
        <v>-9.9623175088450755E-4</v>
      </c>
      <c r="N730" s="166">
        <v>5.8128236867571736E-5</v>
      </c>
      <c r="O730" s="166">
        <v>2.3429421091653024E-5</v>
      </c>
      <c r="P730" s="167">
        <v>-1.1230601423647957E-5</v>
      </c>
    </row>
    <row r="731" spans="1:16" x14ac:dyDescent="0.25">
      <c r="A731" s="161">
        <v>43061</v>
      </c>
      <c r="B731" s="162">
        <v>10</v>
      </c>
      <c r="C731" s="134">
        <v>6.768774551377621E-2</v>
      </c>
      <c r="D731" s="163">
        <v>20</v>
      </c>
      <c r="E731" s="134">
        <f>LN(1+'[2]Tasas de interés simple 5 '!G731)</f>
        <v>2.9862985746513599E-2</v>
      </c>
      <c r="F731" s="164">
        <v>28</v>
      </c>
      <c r="G731" s="134">
        <v>6.761633872251703E-2</v>
      </c>
      <c r="H731" s="164">
        <v>56</v>
      </c>
      <c r="I731" s="134">
        <v>6.8264907622577975E-2</v>
      </c>
      <c r="J731" s="164">
        <v>84</v>
      </c>
      <c r="K731" s="114">
        <v>6.8913056153644306E-2</v>
      </c>
      <c r="L731" s="165">
        <v>3.125730693603751E-4</v>
      </c>
      <c r="M731" s="166">
        <f t="shared" si="11"/>
        <v>-3.5307021002718361E-4</v>
      </c>
      <c r="N731" s="166">
        <v>-1.2127844745900285E-4</v>
      </c>
      <c r="O731" s="166">
        <v>-1.4829199838736762E-5</v>
      </c>
      <c r="P731" s="167">
        <v>9.1493413272442092E-5</v>
      </c>
    </row>
    <row r="732" spans="1:16" x14ac:dyDescent="0.25">
      <c r="A732" s="161">
        <v>43062</v>
      </c>
      <c r="B732" s="162">
        <v>10</v>
      </c>
      <c r="C732" s="134">
        <v>6.6567183884111258E-2</v>
      </c>
      <c r="D732" s="163">
        <v>20</v>
      </c>
      <c r="E732" s="134">
        <f>LN(1+'[2]Tasas de interés simple 5 '!G732)</f>
        <v>3.1392057156237663E-2</v>
      </c>
      <c r="F732" s="164">
        <v>28</v>
      </c>
      <c r="G732" s="134">
        <v>6.6799683407244223E-2</v>
      </c>
      <c r="H732" s="164">
        <v>56</v>
      </c>
      <c r="I732" s="134">
        <v>6.7848025141129517E-2</v>
      </c>
      <c r="J732" s="164">
        <v>84</v>
      </c>
      <c r="K732" s="114">
        <v>6.8895269005465623E-2</v>
      </c>
      <c r="L732" s="165">
        <v>-1.1205616296649512E-3</v>
      </c>
      <c r="M732" s="166">
        <f t="shared" si="11"/>
        <v>1.5290714097240636E-3</v>
      </c>
      <c r="N732" s="166">
        <v>-8.1665531527280733E-4</v>
      </c>
      <c r="O732" s="166">
        <v>-4.1688248144845785E-4</v>
      </c>
      <c r="P732" s="167">
        <v>-1.7787148178682877E-5</v>
      </c>
    </row>
    <row r="733" spans="1:16" x14ac:dyDescent="0.25">
      <c r="A733" s="161">
        <v>43063</v>
      </c>
      <c r="B733" s="162">
        <v>10</v>
      </c>
      <c r="C733" s="134">
        <v>6.7729342236634085E-2</v>
      </c>
      <c r="D733" s="163">
        <v>20</v>
      </c>
      <c r="E733" s="134">
        <f>LN(1+'[2]Tasas de interés simple 5 '!G733)</f>
        <v>3.121228770742529E-2</v>
      </c>
      <c r="F733" s="164">
        <v>28</v>
      </c>
      <c r="G733" s="134">
        <v>6.7878757611023785E-2</v>
      </c>
      <c r="H733" s="164">
        <v>56</v>
      </c>
      <c r="I733" s="134">
        <v>6.83237527139436E-2</v>
      </c>
      <c r="J733" s="164">
        <v>84</v>
      </c>
      <c r="K733" s="114">
        <v>6.8768549884297564E-2</v>
      </c>
      <c r="L733" s="165">
        <v>1.1621583525228268E-3</v>
      </c>
      <c r="M733" s="166">
        <f t="shared" si="11"/>
        <v>-1.7976944881237245E-4</v>
      </c>
      <c r="N733" s="166">
        <v>1.079074203779562E-3</v>
      </c>
      <c r="O733" s="166">
        <v>4.7572757281408307E-4</v>
      </c>
      <c r="P733" s="167">
        <v>-1.2671912116805906E-4</v>
      </c>
    </row>
    <row r="734" spans="1:16" x14ac:dyDescent="0.25">
      <c r="A734" s="161">
        <v>43066</v>
      </c>
      <c r="B734" s="162">
        <v>10</v>
      </c>
      <c r="C734" s="134">
        <v>6.7704375587599175E-2</v>
      </c>
      <c r="D734" s="163">
        <v>20</v>
      </c>
      <c r="E734" s="134">
        <f>LN(1+'[2]Tasas de interés simple 5 '!G734)</f>
        <v>3.0518588378771232E-2</v>
      </c>
      <c r="F734" s="164">
        <v>28</v>
      </c>
      <c r="G734" s="134">
        <v>6.7572582613304871E-2</v>
      </c>
      <c r="H734" s="164">
        <v>56</v>
      </c>
      <c r="I734" s="134">
        <v>6.8187291835518582E-2</v>
      </c>
      <c r="J734" s="164">
        <v>84</v>
      </c>
      <c r="K734" s="114">
        <v>6.8801623422428432E-2</v>
      </c>
      <c r="L734" s="165">
        <v>-2.4966649034910415E-5</v>
      </c>
      <c r="M734" s="166">
        <f t="shared" si="11"/>
        <v>-6.9369932865405784E-4</v>
      </c>
      <c r="N734" s="166">
        <v>-3.0617499771891377E-4</v>
      </c>
      <c r="O734" s="166">
        <v>-1.3646087842501819E-4</v>
      </c>
      <c r="P734" s="167">
        <v>3.3073538130867774E-5</v>
      </c>
    </row>
    <row r="735" spans="1:16" x14ac:dyDescent="0.25">
      <c r="A735" s="161">
        <v>43067</v>
      </c>
      <c r="B735" s="162">
        <v>10</v>
      </c>
      <c r="C735" s="134">
        <v>6.7754258176638479E-2</v>
      </c>
      <c r="D735" s="163">
        <v>20</v>
      </c>
      <c r="E735" s="134">
        <f>LN(1+'[2]Tasas de interés simple 5 '!G735)</f>
        <v>3.0216055956540783E-2</v>
      </c>
      <c r="F735" s="164">
        <v>28</v>
      </c>
      <c r="G735" s="134">
        <v>6.7852461021612617E-2</v>
      </c>
      <c r="H735" s="164">
        <v>56</v>
      </c>
      <c r="I735" s="134">
        <v>6.8384789309119412E-2</v>
      </c>
      <c r="J735" s="164">
        <v>84</v>
      </c>
      <c r="K735" s="114">
        <v>6.8916834373981273E-2</v>
      </c>
      <c r="L735" s="165">
        <v>4.9882589039304537E-5</v>
      </c>
      <c r="M735" s="166">
        <f t="shared" si="11"/>
        <v>-3.0253242223044971E-4</v>
      </c>
      <c r="N735" s="166">
        <v>2.7987840830774602E-4</v>
      </c>
      <c r="O735" s="166">
        <v>1.9749747360083003E-4</v>
      </c>
      <c r="P735" s="167">
        <v>1.15210951552841E-4</v>
      </c>
    </row>
    <row r="736" spans="1:16" x14ac:dyDescent="0.25">
      <c r="A736" s="161">
        <v>43068</v>
      </c>
      <c r="B736" s="162">
        <v>10</v>
      </c>
      <c r="C736" s="134">
        <v>6.7402459451931809E-2</v>
      </c>
      <c r="D736" s="163">
        <v>20</v>
      </c>
      <c r="E736" s="134">
        <f>LN(1+'[2]Tasas de interés simple 5 '!G736)</f>
        <v>2.9862985746513599E-2</v>
      </c>
      <c r="F736" s="164">
        <v>28</v>
      </c>
      <c r="G736" s="134">
        <v>6.7826166707094598E-2</v>
      </c>
      <c r="H736" s="164">
        <v>56</v>
      </c>
      <c r="I736" s="134">
        <v>6.8489328878797079E-2</v>
      </c>
      <c r="J736" s="164">
        <v>84</v>
      </c>
      <c r="K736" s="114">
        <v>6.9152051557872365E-2</v>
      </c>
      <c r="L736" s="165">
        <v>-3.5179872470667006E-4</v>
      </c>
      <c r="M736" s="166">
        <f t="shared" si="11"/>
        <v>-3.5307021002718361E-4</v>
      </c>
      <c r="N736" s="166">
        <v>-2.6294314518018891E-5</v>
      </c>
      <c r="O736" s="166">
        <v>1.0453956967766687E-4</v>
      </c>
      <c r="P736" s="167">
        <v>2.352171838910927E-4</v>
      </c>
    </row>
    <row r="737" spans="1:16" x14ac:dyDescent="0.25">
      <c r="A737" s="161">
        <v>43069</v>
      </c>
      <c r="B737" s="162">
        <v>10</v>
      </c>
      <c r="C737" s="134">
        <v>6.7881626727580885E-2</v>
      </c>
      <c r="D737" s="163">
        <v>20</v>
      </c>
      <c r="E737" s="134">
        <f>LN(1+'[2]Tasas de interés simple 5 '!G737)</f>
        <v>3.1392057156237663E-2</v>
      </c>
      <c r="F737" s="164">
        <v>28</v>
      </c>
      <c r="G737" s="134">
        <v>6.8439055092291659E-2</v>
      </c>
      <c r="H737" s="164">
        <v>56</v>
      </c>
      <c r="I737" s="134">
        <v>6.8763778506417711E-2</v>
      </c>
      <c r="J737" s="164">
        <v>84</v>
      </c>
      <c r="K737" s="114">
        <v>6.9088396509476374E-2</v>
      </c>
      <c r="L737" s="165">
        <v>4.7916727564907557E-4</v>
      </c>
      <c r="M737" s="166">
        <f t="shared" si="11"/>
        <v>1.5290714097240636E-3</v>
      </c>
      <c r="N737" s="166">
        <v>6.1288838519706068E-4</v>
      </c>
      <c r="O737" s="166">
        <v>2.7444962762063208E-4</v>
      </c>
      <c r="P737" s="167">
        <v>-6.3655048395991343E-5</v>
      </c>
    </row>
    <row r="738" spans="1:16" x14ac:dyDescent="0.25">
      <c r="A738" s="161">
        <v>43070</v>
      </c>
      <c r="B738" s="162">
        <v>10</v>
      </c>
      <c r="C738" s="134">
        <v>6.8318134415903758E-2</v>
      </c>
      <c r="D738" s="163">
        <v>20</v>
      </c>
      <c r="E738" s="134">
        <f>LN(1+'[2]Tasas de interés simple 5 '!G738)</f>
        <v>3.121228770742529E-2</v>
      </c>
      <c r="F738" s="164">
        <v>28</v>
      </c>
      <c r="G738" s="134">
        <v>6.7472837116122245E-2</v>
      </c>
      <c r="H738" s="164">
        <v>56</v>
      </c>
      <c r="I738" s="134">
        <v>6.8222423360593434E-2</v>
      </c>
      <c r="J738" s="164">
        <v>84</v>
      </c>
      <c r="K738" s="114">
        <v>6.8971448146362163E-2</v>
      </c>
      <c r="L738" s="165">
        <v>4.3650768832287357E-4</v>
      </c>
      <c r="M738" s="166">
        <f t="shared" si="11"/>
        <v>-1.7976944881237245E-4</v>
      </c>
      <c r="N738" s="166">
        <v>-9.6621797616941452E-4</v>
      </c>
      <c r="O738" s="166">
        <v>-5.4135514582427657E-4</v>
      </c>
      <c r="P738" s="167">
        <v>-1.1694836311421097E-4</v>
      </c>
    </row>
    <row r="739" spans="1:16" x14ac:dyDescent="0.25">
      <c r="A739" s="161">
        <v>43073</v>
      </c>
      <c r="B739" s="162">
        <v>10</v>
      </c>
      <c r="C739" s="134">
        <v>6.7489134716678029E-2</v>
      </c>
      <c r="D739" s="163">
        <v>20</v>
      </c>
      <c r="E739" s="134">
        <f>LN(1+'[2]Tasas de interés simple 5 '!G739)</f>
        <v>3.0518588378771232E-2</v>
      </c>
      <c r="F739" s="164">
        <v>28</v>
      </c>
      <c r="G739" s="134">
        <v>6.7754406832020289E-2</v>
      </c>
      <c r="H739" s="164">
        <v>56</v>
      </c>
      <c r="I739" s="134">
        <v>6.8403670682984336E-2</v>
      </c>
      <c r="J739" s="164">
        <v>84</v>
      </c>
      <c r="K739" s="114">
        <v>6.9052513263900842E-2</v>
      </c>
      <c r="L739" s="165">
        <v>-8.289996992257298E-4</v>
      </c>
      <c r="M739" s="166">
        <f t="shared" si="11"/>
        <v>-6.9369932865405784E-4</v>
      </c>
      <c r="N739" s="166">
        <v>2.8156971589804458E-4</v>
      </c>
      <c r="O739" s="166">
        <v>1.8124732239090113E-4</v>
      </c>
      <c r="P739" s="167">
        <v>8.10651175386784E-5</v>
      </c>
    </row>
    <row r="740" spans="1:16" x14ac:dyDescent="0.25">
      <c r="A740" s="161">
        <v>43074</v>
      </c>
      <c r="B740" s="162">
        <v>10</v>
      </c>
      <c r="C740" s="134">
        <v>6.8155209533997355E-2</v>
      </c>
      <c r="D740" s="163">
        <v>20</v>
      </c>
      <c r="E740" s="134">
        <f>LN(1+'[2]Tasas de interés simple 5 '!G740)</f>
        <v>3.0216055956540783E-2</v>
      </c>
      <c r="F740" s="164">
        <v>28</v>
      </c>
      <c r="G740" s="134">
        <v>6.7932086831577684E-2</v>
      </c>
      <c r="H740" s="164">
        <v>56</v>
      </c>
      <c r="I740" s="134">
        <v>6.8711743974315009E-2</v>
      </c>
      <c r="J740" s="164">
        <v>84</v>
      </c>
      <c r="K740" s="114">
        <v>6.9490793725318675E-2</v>
      </c>
      <c r="L740" s="165">
        <v>6.6607481731932594E-4</v>
      </c>
      <c r="M740" s="166">
        <f t="shared" si="11"/>
        <v>-3.0253242223044971E-4</v>
      </c>
      <c r="N740" s="166">
        <v>1.7767999955739522E-4</v>
      </c>
      <c r="O740" s="166">
        <v>3.0807329133067385E-4</v>
      </c>
      <c r="P740" s="167">
        <v>4.3828046141783372E-4</v>
      </c>
    </row>
    <row r="741" spans="1:16" x14ac:dyDescent="0.25">
      <c r="A741" s="161">
        <v>43075</v>
      </c>
      <c r="B741" s="162">
        <v>10</v>
      </c>
      <c r="C741" s="134">
        <v>6.8018870635420087E-2</v>
      </c>
      <c r="D741" s="163">
        <v>20</v>
      </c>
      <c r="E741" s="134">
        <f>LN(1+'[2]Tasas de interés simple 5 '!G741)</f>
        <v>2.9862985746513599E-2</v>
      </c>
      <c r="F741" s="164">
        <v>28</v>
      </c>
      <c r="G741" s="134">
        <v>6.8382583521351112E-2</v>
      </c>
      <c r="H741" s="164">
        <v>56</v>
      </c>
      <c r="I741" s="134">
        <v>6.9001436931749413E-2</v>
      </c>
      <c r="J741" s="164">
        <v>84</v>
      </c>
      <c r="K741" s="114">
        <v>6.9619907599453565E-2</v>
      </c>
      <c r="L741" s="165">
        <v>-1.3633889857726789E-4</v>
      </c>
      <c r="M741" s="166">
        <f t="shared" si="11"/>
        <v>-3.5307021002718361E-4</v>
      </c>
      <c r="N741" s="166">
        <v>4.5049668977342749E-4</v>
      </c>
      <c r="O741" s="166">
        <v>2.8969295743440371E-4</v>
      </c>
      <c r="P741" s="167">
        <v>1.2911387413488962E-4</v>
      </c>
    </row>
    <row r="742" spans="1:16" x14ac:dyDescent="0.25">
      <c r="A742" s="161">
        <v>43076</v>
      </c>
      <c r="B742" s="162">
        <v>10</v>
      </c>
      <c r="C742" s="134">
        <v>6.8492472085829537E-2</v>
      </c>
      <c r="D742" s="163">
        <v>20</v>
      </c>
      <c r="E742" s="134">
        <f>LN(1+'[2]Tasas de interés simple 5 '!G742)</f>
        <v>3.1392057156237663E-2</v>
      </c>
      <c r="F742" s="164">
        <v>28</v>
      </c>
      <c r="G742" s="134">
        <v>6.8965461511301493E-2</v>
      </c>
      <c r="H742" s="164">
        <v>56</v>
      </c>
      <c r="I742" s="134">
        <v>6.9351787513332153E-2</v>
      </c>
      <c r="J742" s="164">
        <v>84</v>
      </c>
      <c r="K742" s="114">
        <v>6.9737964325217366E-2</v>
      </c>
      <c r="L742" s="165">
        <v>4.736014504094499E-4</v>
      </c>
      <c r="M742" s="166">
        <f t="shared" si="11"/>
        <v>1.5290714097240636E-3</v>
      </c>
      <c r="N742" s="166">
        <v>5.8287798995038109E-4</v>
      </c>
      <c r="O742" s="166">
        <v>3.5035058158273957E-4</v>
      </c>
      <c r="P742" s="167">
        <v>1.1805672576380155E-4</v>
      </c>
    </row>
    <row r="743" spans="1:16" x14ac:dyDescent="0.25">
      <c r="A743" s="161">
        <v>43077</v>
      </c>
      <c r="B743" s="162">
        <v>10</v>
      </c>
      <c r="C743" s="134">
        <v>6.8137798939673214E-2</v>
      </c>
      <c r="D743" s="163">
        <v>20</v>
      </c>
      <c r="E743" s="134">
        <f>LN(1+'[2]Tasas de interés simple 5 '!G743)</f>
        <v>3.121228770742529E-2</v>
      </c>
      <c r="F743" s="164">
        <v>28</v>
      </c>
      <c r="G743" s="134">
        <v>6.7838523557745861E-2</v>
      </c>
      <c r="H743" s="164">
        <v>56</v>
      </c>
      <c r="I743" s="134">
        <v>6.8707916372580405E-2</v>
      </c>
      <c r="J743" s="164">
        <v>84</v>
      </c>
      <c r="K743" s="114">
        <v>6.9576554000055385E-2</v>
      </c>
      <c r="L743" s="165">
        <v>-3.5467314615632295E-4</v>
      </c>
      <c r="M743" s="166">
        <f t="shared" si="11"/>
        <v>-1.7976944881237245E-4</v>
      </c>
      <c r="N743" s="166">
        <v>-1.1269379535556318E-3</v>
      </c>
      <c r="O743" s="166">
        <v>-6.4387114075174778E-4</v>
      </c>
      <c r="P743" s="167">
        <v>-1.6141032516198139E-4</v>
      </c>
    </row>
    <row r="744" spans="1:16" x14ac:dyDescent="0.25">
      <c r="A744" s="161">
        <v>43080</v>
      </c>
      <c r="B744" s="162">
        <v>10</v>
      </c>
      <c r="C744" s="134">
        <v>6.9045486044810395E-2</v>
      </c>
      <c r="D744" s="163">
        <v>20</v>
      </c>
      <c r="E744" s="134">
        <f>LN(1+'[2]Tasas de interés simple 5 '!G744)</f>
        <v>3.0518588378771232E-2</v>
      </c>
      <c r="F744" s="164">
        <v>28</v>
      </c>
      <c r="G744" s="134">
        <v>6.9643897597531854E-2</v>
      </c>
      <c r="H744" s="164">
        <v>56</v>
      </c>
      <c r="I744" s="134">
        <v>6.9921844450513693E-2</v>
      </c>
      <c r="J744" s="164">
        <v>84</v>
      </c>
      <c r="K744" s="114">
        <v>7.0199714070508623E-2</v>
      </c>
      <c r="L744" s="165">
        <v>9.0768710513718098E-4</v>
      </c>
      <c r="M744" s="166">
        <f t="shared" si="11"/>
        <v>-6.9369932865405784E-4</v>
      </c>
      <c r="N744" s="166">
        <v>1.8053740397859924E-3</v>
      </c>
      <c r="O744" s="166">
        <v>1.2139280779332878E-3</v>
      </c>
      <c r="P744" s="167">
        <v>6.2316007045323807E-4</v>
      </c>
    </row>
    <row r="745" spans="1:16" x14ac:dyDescent="0.25">
      <c r="A745" s="161">
        <v>43082</v>
      </c>
      <c r="B745" s="162">
        <v>10</v>
      </c>
      <c r="C745" s="134">
        <v>6.9320732401354265E-2</v>
      </c>
      <c r="D745" s="163">
        <v>20</v>
      </c>
      <c r="E745" s="134">
        <f>LN(1+'[2]Tasas de interés simple 5 '!G745)</f>
        <v>2.9862985746513599E-2</v>
      </c>
      <c r="F745" s="164">
        <v>28</v>
      </c>
      <c r="G745" s="134">
        <v>6.9736187159394988E-2</v>
      </c>
      <c r="H745" s="164">
        <v>56</v>
      </c>
      <c r="I745" s="134">
        <v>7.0050188774421193E-2</v>
      </c>
      <c r="J745" s="164">
        <v>84</v>
      </c>
      <c r="K745" s="114">
        <v>7.0364091823382463E-2</v>
      </c>
      <c r="L745" s="165">
        <v>2.7524635654387064E-4</v>
      </c>
      <c r="M745" s="166">
        <f t="shared" si="11"/>
        <v>-6.5560263225763332E-4</v>
      </c>
      <c r="N745" s="166">
        <v>9.228956186313475E-5</v>
      </c>
      <c r="O745" s="166">
        <v>1.283443239075005E-4</v>
      </c>
      <c r="P745" s="167">
        <v>1.6437775287383993E-4</v>
      </c>
    </row>
    <row r="746" spans="1:16" x14ac:dyDescent="0.25">
      <c r="A746" s="161">
        <v>43083</v>
      </c>
      <c r="B746" s="162">
        <v>10</v>
      </c>
      <c r="C746" s="134">
        <v>7.0327740597064564E-2</v>
      </c>
      <c r="D746" s="163">
        <v>20</v>
      </c>
      <c r="E746" s="134">
        <f>LN(1+'[2]Tasas de interés simple 5 '!G746)</f>
        <v>3.1392057156237663E-2</v>
      </c>
      <c r="F746" s="164">
        <v>28</v>
      </c>
      <c r="G746" s="134">
        <v>7.0570183409540521E-2</v>
      </c>
      <c r="H746" s="164">
        <v>56</v>
      </c>
      <c r="I746" s="134">
        <v>7.0492756319337144E-2</v>
      </c>
      <c r="J746" s="164">
        <v>84</v>
      </c>
      <c r="K746" s="114">
        <v>7.0415323233715257E-2</v>
      </c>
      <c r="L746" s="165">
        <v>1.0070081957102989E-3</v>
      </c>
      <c r="M746" s="166">
        <f t="shared" si="11"/>
        <v>1.5290714097240636E-3</v>
      </c>
      <c r="N746" s="166">
        <v>8.339962501455328E-4</v>
      </c>
      <c r="O746" s="166">
        <v>4.4256754491595052E-4</v>
      </c>
      <c r="P746" s="167">
        <v>5.1231410332794325E-5</v>
      </c>
    </row>
    <row r="747" spans="1:16" x14ac:dyDescent="0.25">
      <c r="A747" s="161">
        <v>43084</v>
      </c>
      <c r="B747" s="162">
        <v>10</v>
      </c>
      <c r="C747" s="134">
        <v>7.0295871034726315E-2</v>
      </c>
      <c r="D747" s="163">
        <v>20</v>
      </c>
      <c r="E747" s="134">
        <f>LN(1+'[2]Tasas de interés simple 5 '!G747)</f>
        <v>3.121228770742529E-2</v>
      </c>
      <c r="F747" s="164">
        <v>28</v>
      </c>
      <c r="G747" s="134">
        <v>7.0000575878585644E-2</v>
      </c>
      <c r="H747" s="164">
        <v>56</v>
      </c>
      <c r="I747" s="134">
        <v>7.0333616878619859E-2</v>
      </c>
      <c r="J747" s="164">
        <v>84</v>
      </c>
      <c r="K747" s="114">
        <v>7.0666546999272523E-2</v>
      </c>
      <c r="L747" s="165">
        <v>-3.1869562338249224E-5</v>
      </c>
      <c r="M747" s="166">
        <f t="shared" si="11"/>
        <v>-1.7976944881237245E-4</v>
      </c>
      <c r="N747" s="166">
        <v>-5.6960753095487704E-4</v>
      </c>
      <c r="O747" s="166">
        <v>-1.591394407172847E-4</v>
      </c>
      <c r="P747" s="167">
        <v>2.5122376555726522E-4</v>
      </c>
    </row>
    <row r="748" spans="1:16" x14ac:dyDescent="0.25">
      <c r="A748" s="161">
        <v>43087</v>
      </c>
      <c r="B748" s="162">
        <v>10</v>
      </c>
      <c r="C748" s="134">
        <v>7.0172099055175588E-2</v>
      </c>
      <c r="D748" s="163">
        <v>20</v>
      </c>
      <c r="E748" s="134">
        <f>LN(1+'[2]Tasas de interés simple 5 '!G748)</f>
        <v>3.0518588378771232E-2</v>
      </c>
      <c r="F748" s="164">
        <v>28</v>
      </c>
      <c r="G748" s="134">
        <v>7.0059183662888116E-2</v>
      </c>
      <c r="H748" s="164">
        <v>56</v>
      </c>
      <c r="I748" s="134">
        <v>7.0357251408326868E-2</v>
      </c>
      <c r="J748" s="164">
        <v>84</v>
      </c>
      <c r="K748" s="114">
        <v>7.0655230335857855E-2</v>
      </c>
      <c r="L748" s="165">
        <v>-1.2377197955072694E-4</v>
      </c>
      <c r="M748" s="166">
        <f t="shared" si="11"/>
        <v>-6.9369932865405784E-4</v>
      </c>
      <c r="N748" s="166">
        <v>5.8607784302472377E-5</v>
      </c>
      <c r="O748" s="166">
        <v>2.3634529707008967E-5</v>
      </c>
      <c r="P748" s="167">
        <v>-1.1316663414667749E-5</v>
      </c>
    </row>
    <row r="749" spans="1:16" x14ac:dyDescent="0.25">
      <c r="A749" s="161">
        <v>43088</v>
      </c>
      <c r="B749" s="162">
        <v>10</v>
      </c>
      <c r="C749" s="134">
        <v>6.9950187416829374E-2</v>
      </c>
      <c r="D749" s="163">
        <v>20</v>
      </c>
      <c r="E749" s="134">
        <f>LN(1+'[2]Tasas de interés simple 5 '!G749)</f>
        <v>3.0216055956540783E-2</v>
      </c>
      <c r="F749" s="164">
        <v>28</v>
      </c>
      <c r="G749" s="134">
        <v>6.9712495606504096E-2</v>
      </c>
      <c r="H749" s="164">
        <v>56</v>
      </c>
      <c r="I749" s="134">
        <v>7.0231281673741472E-2</v>
      </c>
      <c r="J749" s="164">
        <v>84</v>
      </c>
      <c r="K749" s="114">
        <v>7.0749798741542413E-2</v>
      </c>
      <c r="L749" s="165">
        <v>-2.2191163834621441E-4</v>
      </c>
      <c r="M749" s="166">
        <f t="shared" si="11"/>
        <v>-3.0253242223044971E-4</v>
      </c>
      <c r="N749" s="166">
        <v>-3.4668805638402023E-4</v>
      </c>
      <c r="O749" s="166">
        <v>-1.2596973458539606E-4</v>
      </c>
      <c r="P749" s="167">
        <v>9.4568405684558599E-5</v>
      </c>
    </row>
    <row r="750" spans="1:16" x14ac:dyDescent="0.25">
      <c r="A750" s="161">
        <v>43089</v>
      </c>
      <c r="B750" s="162">
        <v>10</v>
      </c>
      <c r="C750" s="134">
        <v>6.9991828363343944E-2</v>
      </c>
      <c r="D750" s="163">
        <v>20</v>
      </c>
      <c r="E750" s="134">
        <f>LN(1+'[2]Tasas de interés simple 5 '!G750)</f>
        <v>2.9862985746513599E-2</v>
      </c>
      <c r="F750" s="164">
        <v>28</v>
      </c>
      <c r="G750" s="134">
        <v>6.9733661922838794E-2</v>
      </c>
      <c r="H750" s="164">
        <v>56</v>
      </c>
      <c r="I750" s="134">
        <v>7.0272898717251675E-2</v>
      </c>
      <c r="J750" s="164">
        <v>84</v>
      </c>
      <c r="K750" s="114">
        <v>7.0811844892049641E-2</v>
      </c>
      <c r="L750" s="165">
        <v>4.164094651457062E-5</v>
      </c>
      <c r="M750" s="166">
        <f t="shared" si="11"/>
        <v>-3.5307021002718361E-4</v>
      </c>
      <c r="N750" s="166">
        <v>2.1166316334697566E-5</v>
      </c>
      <c r="O750" s="166">
        <v>4.1617043510203122E-5</v>
      </c>
      <c r="P750" s="167">
        <v>6.2046150507227837E-5</v>
      </c>
    </row>
    <row r="751" spans="1:16" x14ac:dyDescent="0.25">
      <c r="A751" s="161">
        <v>43090</v>
      </c>
      <c r="B751" s="162">
        <v>10</v>
      </c>
      <c r="C751" s="134">
        <v>7.02019131902719E-2</v>
      </c>
      <c r="D751" s="163">
        <v>20</v>
      </c>
      <c r="E751" s="134">
        <f>LN(1+'[2]Tasas de interés simple 5 '!G751)</f>
        <v>3.1392057156237663E-2</v>
      </c>
      <c r="F751" s="164">
        <v>28</v>
      </c>
      <c r="G751" s="134">
        <v>7.0498619412671326E-2</v>
      </c>
      <c r="H751" s="164">
        <v>56</v>
      </c>
      <c r="I751" s="134">
        <v>7.0636896522090625E-2</v>
      </c>
      <c r="J751" s="164">
        <v>84</v>
      </c>
      <c r="K751" s="114">
        <v>7.0775154513594257E-2</v>
      </c>
      <c r="L751" s="165">
        <v>2.1008482692795594E-4</v>
      </c>
      <c r="M751" s="166">
        <f t="shared" si="11"/>
        <v>1.5290714097240636E-3</v>
      </c>
      <c r="N751" s="166">
        <v>7.6495748983253231E-4</v>
      </c>
      <c r="O751" s="166">
        <v>3.6399780483895028E-4</v>
      </c>
      <c r="P751" s="167">
        <v>-3.6690378455384032E-5</v>
      </c>
    </row>
    <row r="752" spans="1:16" x14ac:dyDescent="0.25">
      <c r="A752" s="161">
        <v>43091</v>
      </c>
      <c r="B752" s="162">
        <v>10</v>
      </c>
      <c r="C752" s="134">
        <v>7.0196778039010421E-2</v>
      </c>
      <c r="D752" s="163">
        <v>20</v>
      </c>
      <c r="E752" s="134">
        <f>LN(1+'[2]Tasas de interés simple 5 '!G752)</f>
        <v>3.121228770742529E-2</v>
      </c>
      <c r="F752" s="164">
        <v>28</v>
      </c>
      <c r="G752" s="134">
        <v>6.9544384708905255E-2</v>
      </c>
      <c r="H752" s="164">
        <v>56</v>
      </c>
      <c r="I752" s="134">
        <v>7.0055960873799242E-2</v>
      </c>
      <c r="J752" s="164">
        <v>84</v>
      </c>
      <c r="K752" s="114">
        <v>7.0567275462331491E-2</v>
      </c>
      <c r="L752" s="165">
        <v>-5.1351512614788986E-6</v>
      </c>
      <c r="M752" s="166">
        <f t="shared" si="11"/>
        <v>-1.7976944881237245E-4</v>
      </c>
      <c r="N752" s="166">
        <v>-9.5423470376607145E-4</v>
      </c>
      <c r="O752" s="166">
        <v>-5.8093564829138356E-4</v>
      </c>
      <c r="P752" s="167">
        <v>-2.0787905126276596E-4</v>
      </c>
    </row>
    <row r="753" spans="1:16" x14ac:dyDescent="0.25">
      <c r="A753" s="161">
        <v>43095</v>
      </c>
      <c r="B753" s="162">
        <v>10</v>
      </c>
      <c r="C753" s="134">
        <v>6.9911621791456005E-2</v>
      </c>
      <c r="D753" s="163">
        <v>20</v>
      </c>
      <c r="E753" s="134">
        <f>LN(1+'[2]Tasas de interés simple 5 '!G753)</f>
        <v>3.0216055956540783E-2</v>
      </c>
      <c r="F753" s="164">
        <v>28</v>
      </c>
      <c r="G753" s="134">
        <v>6.9636623641469886E-2</v>
      </c>
      <c r="H753" s="164">
        <v>56</v>
      </c>
      <c r="I753" s="134">
        <v>7.0258567045172665E-2</v>
      </c>
      <c r="J753" s="164">
        <v>84</v>
      </c>
      <c r="K753" s="114">
        <v>7.0880123875692425E-2</v>
      </c>
      <c r="L753" s="165">
        <v>-2.8515624755441615E-4</v>
      </c>
      <c r="M753" s="166">
        <f t="shared" si="11"/>
        <v>-9.9623175088450755E-4</v>
      </c>
      <c r="N753" s="166">
        <v>9.2238932564631115E-5</v>
      </c>
      <c r="O753" s="166">
        <v>2.026061713734234E-4</v>
      </c>
      <c r="P753" s="167">
        <v>3.1284841336093328E-4</v>
      </c>
    </row>
    <row r="754" spans="1:16" x14ac:dyDescent="0.25">
      <c r="A754" s="161">
        <v>43096</v>
      </c>
      <c r="B754" s="162">
        <v>10</v>
      </c>
      <c r="C754" s="134">
        <v>7.0045970117220274E-2</v>
      </c>
      <c r="D754" s="163">
        <v>20</v>
      </c>
      <c r="E754" s="134">
        <f>LN(1+'[2]Tasas de interés simple 5 '!G754)</f>
        <v>2.9862985746513599E-2</v>
      </c>
      <c r="F754" s="164">
        <v>28</v>
      </c>
      <c r="G754" s="134">
        <v>6.939684854389766E-2</v>
      </c>
      <c r="H754" s="164">
        <v>56</v>
      </c>
      <c r="I754" s="134">
        <v>7.0096221683306523E-2</v>
      </c>
      <c r="J754" s="164">
        <v>84</v>
      </c>
      <c r="K754" s="114">
        <v>7.079510604174763E-2</v>
      </c>
      <c r="L754" s="165">
        <v>1.3434832576426914E-4</v>
      </c>
      <c r="M754" s="166">
        <f t="shared" si="11"/>
        <v>-3.5307021002718361E-4</v>
      </c>
      <c r="N754" s="166">
        <v>-2.397750975722257E-4</v>
      </c>
      <c r="O754" s="166">
        <v>-1.6234536186614246E-4</v>
      </c>
      <c r="P754" s="167">
        <v>-8.5017833944794896E-5</v>
      </c>
    </row>
    <row r="755" spans="1:16" x14ac:dyDescent="0.25">
      <c r="A755" s="161">
        <v>43097</v>
      </c>
      <c r="B755" s="162">
        <v>10</v>
      </c>
      <c r="C755" s="134">
        <v>7.0527066452216347E-2</v>
      </c>
      <c r="D755" s="163">
        <v>20</v>
      </c>
      <c r="E755" s="134">
        <f>LN(1+'[2]Tasas de interés simple 5 '!G755)</f>
        <v>3.1392057156237663E-2</v>
      </c>
      <c r="F755" s="164">
        <v>28</v>
      </c>
      <c r="G755" s="134">
        <v>7.0945145936717607E-2</v>
      </c>
      <c r="H755" s="164">
        <v>56</v>
      </c>
      <c r="I755" s="134">
        <v>7.0966723731292577E-2</v>
      </c>
      <c r="J755" s="164">
        <v>84</v>
      </c>
      <c r="K755" s="114">
        <v>7.0988301060276371E-2</v>
      </c>
      <c r="L755" s="165">
        <v>4.8109633499607285E-4</v>
      </c>
      <c r="M755" s="166">
        <f t="shared" si="11"/>
        <v>1.5290714097240636E-3</v>
      </c>
      <c r="N755" s="166">
        <v>1.5482973928199473E-3</v>
      </c>
      <c r="O755" s="166">
        <v>8.7050204798605479E-4</v>
      </c>
      <c r="P755" s="167">
        <v>1.9319501852874121E-4</v>
      </c>
    </row>
    <row r="756" spans="1:16" x14ac:dyDescent="0.25">
      <c r="A756" s="161">
        <v>43098</v>
      </c>
      <c r="B756" s="162">
        <v>10</v>
      </c>
      <c r="C756" s="134">
        <v>7.0498818773776298E-2</v>
      </c>
      <c r="D756" s="163">
        <v>20</v>
      </c>
      <c r="E756" s="134">
        <f>LN(1+'[2]Tasas de interés simple 5 '!G756)</f>
        <v>3.121228770742529E-2</v>
      </c>
      <c r="F756" s="164">
        <v>28</v>
      </c>
      <c r="G756" s="134">
        <v>6.971297118517672E-2</v>
      </c>
      <c r="H756" s="164">
        <v>56</v>
      </c>
      <c r="I756" s="134">
        <v>7.0228200089767073E-2</v>
      </c>
      <c r="J756" s="164">
        <v>84</v>
      </c>
      <c r="K756" s="114">
        <v>7.0743163670229883E-2</v>
      </c>
      <c r="L756" s="165">
        <v>-2.8247678440049273E-5</v>
      </c>
      <c r="M756" s="166">
        <f t="shared" si="11"/>
        <v>-1.7976944881237245E-4</v>
      </c>
      <c r="N756" s="166">
        <v>-1.2321747515408876E-3</v>
      </c>
      <c r="O756" s="166">
        <v>-7.385236415255042E-4</v>
      </c>
      <c r="P756" s="167">
        <v>-2.451373900464876E-4</v>
      </c>
    </row>
    <row r="757" spans="1:16" x14ac:dyDescent="0.25">
      <c r="A757" s="161">
        <v>43102</v>
      </c>
      <c r="B757" s="162">
        <v>10</v>
      </c>
      <c r="C757" s="134">
        <v>7.0117473551596698E-2</v>
      </c>
      <c r="D757" s="163">
        <v>20</v>
      </c>
      <c r="E757" s="134">
        <f>LN(1+'[2]Tasas de interés simple 5 '!G757)</f>
        <v>3.0216055956540783E-2</v>
      </c>
      <c r="F757" s="164">
        <v>28</v>
      </c>
      <c r="G757" s="134">
        <v>6.9351332199974539E-2</v>
      </c>
      <c r="H757" s="164">
        <v>56</v>
      </c>
      <c r="I757" s="134">
        <v>7.0083921129532295E-2</v>
      </c>
      <c r="J757" s="164">
        <v>84</v>
      </c>
      <c r="K757" s="114">
        <v>7.081597376540899E-2</v>
      </c>
      <c r="L757" s="165">
        <v>-3.8134522217959932E-4</v>
      </c>
      <c r="M757" s="166">
        <f t="shared" si="11"/>
        <v>-9.9623175088450755E-4</v>
      </c>
      <c r="N757" s="166">
        <v>-3.6163898520218118E-4</v>
      </c>
      <c r="O757" s="166">
        <v>-1.4427896023477826E-4</v>
      </c>
      <c r="P757" s="167">
        <v>7.2810095179107193E-5</v>
      </c>
    </row>
    <row r="758" spans="1:16" x14ac:dyDescent="0.25">
      <c r="A758" s="161">
        <v>43103</v>
      </c>
      <c r="B758" s="162">
        <v>10</v>
      </c>
      <c r="C758" s="134">
        <v>6.9370060342290429E-2</v>
      </c>
      <c r="D758" s="163">
        <v>20</v>
      </c>
      <c r="E758" s="134">
        <f>LN(1+'[2]Tasas de interés simple 5 '!G758)</f>
        <v>2.9862985746513599E-2</v>
      </c>
      <c r="F758" s="164">
        <v>28</v>
      </c>
      <c r="G758" s="134">
        <v>6.8737428154403826E-2</v>
      </c>
      <c r="H758" s="164">
        <v>56</v>
      </c>
      <c r="I758" s="134">
        <v>6.965960181804047E-2</v>
      </c>
      <c r="J758" s="164">
        <v>84</v>
      </c>
      <c r="K758" s="114">
        <v>7.0580925860849006E-2</v>
      </c>
      <c r="L758" s="165">
        <v>-7.4741320930626909E-4</v>
      </c>
      <c r="M758" s="166">
        <f t="shared" si="11"/>
        <v>-3.5307021002718361E-4</v>
      </c>
      <c r="N758" s="166">
        <v>-6.1390404557071232E-4</v>
      </c>
      <c r="O758" s="166">
        <v>-4.2431931149182478E-4</v>
      </c>
      <c r="P758" s="167">
        <v>-2.3504790455998459E-4</v>
      </c>
    </row>
    <row r="759" spans="1:16" x14ac:dyDescent="0.25">
      <c r="A759" s="161">
        <v>43104</v>
      </c>
      <c r="B759" s="162">
        <v>10</v>
      </c>
      <c r="C759" s="134">
        <v>7.0831264606311811E-2</v>
      </c>
      <c r="D759" s="163">
        <v>20</v>
      </c>
      <c r="E759" s="134">
        <f>LN(1+'[2]Tasas de interés simple 5 '!G759)</f>
        <v>3.1392057156237663E-2</v>
      </c>
      <c r="F759" s="164">
        <v>28</v>
      </c>
      <c r="G759" s="134">
        <v>7.1060401739179005E-2</v>
      </c>
      <c r="H759" s="164">
        <v>56</v>
      </c>
      <c r="I759" s="134">
        <v>7.0815103990158487E-2</v>
      </c>
      <c r="J759" s="164">
        <v>84</v>
      </c>
      <c r="K759" s="114">
        <v>7.0569746055388571E-2</v>
      </c>
      <c r="L759" s="165">
        <v>1.4612042640213818E-3</v>
      </c>
      <c r="M759" s="166">
        <f t="shared" si="11"/>
        <v>1.5290714097240636E-3</v>
      </c>
      <c r="N759" s="166">
        <v>2.3229735847751787E-3</v>
      </c>
      <c r="O759" s="166">
        <v>1.155502172118017E-3</v>
      </c>
      <c r="P759" s="167">
        <v>-1.1179805460434511E-5</v>
      </c>
    </row>
    <row r="760" spans="1:16" x14ac:dyDescent="0.25">
      <c r="A760" s="161">
        <v>43105</v>
      </c>
      <c r="B760" s="162">
        <v>10</v>
      </c>
      <c r="C760" s="134">
        <v>6.9780093238890534E-2</v>
      </c>
      <c r="D760" s="163">
        <v>20</v>
      </c>
      <c r="E760" s="134">
        <f>LN(1+'[2]Tasas de interés simple 5 '!G760)</f>
        <v>3.121228770742529E-2</v>
      </c>
      <c r="F760" s="164">
        <v>28</v>
      </c>
      <c r="G760" s="134">
        <v>6.9397622749292037E-2</v>
      </c>
      <c r="H760" s="164">
        <v>56</v>
      </c>
      <c r="I760" s="134">
        <v>6.9918930265831292E-2</v>
      </c>
      <c r="J760" s="164">
        <v>84</v>
      </c>
      <c r="K760" s="114">
        <v>7.0439966162434905E-2</v>
      </c>
      <c r="L760" s="165">
        <v>-1.0511713674212775E-3</v>
      </c>
      <c r="M760" s="166">
        <f t="shared" si="11"/>
        <v>-1.7976944881237245E-4</v>
      </c>
      <c r="N760" s="166">
        <v>-1.6627789898869677E-3</v>
      </c>
      <c r="O760" s="166">
        <v>-8.9617372432719555E-4</v>
      </c>
      <c r="P760" s="167">
        <v>-1.2977989295366588E-4</v>
      </c>
    </row>
    <row r="761" spans="1:16" x14ac:dyDescent="0.25">
      <c r="A761" s="161">
        <v>43108</v>
      </c>
      <c r="B761" s="162">
        <v>10</v>
      </c>
      <c r="C761" s="134">
        <v>7.0088604343687383E-2</v>
      </c>
      <c r="D761" s="163">
        <v>20</v>
      </c>
      <c r="E761" s="134">
        <f>LN(1+'[2]Tasas de interés simple 5 '!G761)</f>
        <v>3.0518588378771232E-2</v>
      </c>
      <c r="F761" s="164">
        <v>28</v>
      </c>
      <c r="G761" s="134">
        <v>7.0252253983655963E-2</v>
      </c>
      <c r="H761" s="164">
        <v>56</v>
      </c>
      <c r="I761" s="134">
        <v>7.0350059571894968E-2</v>
      </c>
      <c r="J761" s="164">
        <v>84</v>
      </c>
      <c r="K761" s="114">
        <v>7.0447855595136402E-2</v>
      </c>
      <c r="L761" s="165">
        <v>3.0851110479684918E-4</v>
      </c>
      <c r="M761" s="166">
        <f t="shared" si="11"/>
        <v>-6.9369932865405784E-4</v>
      </c>
      <c r="N761" s="166">
        <v>8.5463123436392563E-4</v>
      </c>
      <c r="O761" s="166">
        <v>4.3112930606367672E-4</v>
      </c>
      <c r="P761" s="167">
        <v>7.8894327014966681E-6</v>
      </c>
    </row>
    <row r="762" spans="1:16" x14ac:dyDescent="0.25">
      <c r="A762" s="161">
        <v>43109</v>
      </c>
      <c r="B762" s="162">
        <v>10</v>
      </c>
      <c r="C762" s="134">
        <v>7.0149886432393269E-2</v>
      </c>
      <c r="D762" s="163">
        <v>20</v>
      </c>
      <c r="E762" s="134">
        <f>LN(1+'[2]Tasas de interés simple 5 '!G762)</f>
        <v>3.0216055956540783E-2</v>
      </c>
      <c r="F762" s="164">
        <v>28</v>
      </c>
      <c r="G762" s="134">
        <v>7.0033392919680082E-2</v>
      </c>
      <c r="H762" s="164">
        <v>56</v>
      </c>
      <c r="I762" s="134">
        <v>7.036930199393196E-2</v>
      </c>
      <c r="J762" s="164">
        <v>84</v>
      </c>
      <c r="K762" s="114">
        <v>7.0705098271165945E-2</v>
      </c>
      <c r="L762" s="165">
        <v>6.1282088705885696E-5</v>
      </c>
      <c r="M762" s="166">
        <f t="shared" si="11"/>
        <v>-3.0253242223044971E-4</v>
      </c>
      <c r="N762" s="166">
        <v>-2.188610639758809E-4</v>
      </c>
      <c r="O762" s="166">
        <v>1.9242422036991336E-5</v>
      </c>
      <c r="P762" s="167">
        <v>2.5724267602954265E-4</v>
      </c>
    </row>
    <row r="763" spans="1:16" x14ac:dyDescent="0.25">
      <c r="A763" s="161">
        <v>43110</v>
      </c>
      <c r="B763" s="162">
        <v>10</v>
      </c>
      <c r="C763" s="134">
        <v>7.0151614551493671E-2</v>
      </c>
      <c r="D763" s="163">
        <v>20</v>
      </c>
      <c r="E763" s="134">
        <f>LN(1+'[2]Tasas de interés simple 5 '!G763)</f>
        <v>2.9862985746513599E-2</v>
      </c>
      <c r="F763" s="164">
        <v>28</v>
      </c>
      <c r="G763" s="134">
        <v>7.0217058308846975E-2</v>
      </c>
      <c r="H763" s="164">
        <v>56</v>
      </c>
      <c r="I763" s="134">
        <v>7.0691700400364238E-2</v>
      </c>
      <c r="J763" s="164">
        <v>84</v>
      </c>
      <c r="K763" s="114">
        <v>7.1166117313641308E-2</v>
      </c>
      <c r="L763" s="165">
        <v>1.7281191004026031E-6</v>
      </c>
      <c r="M763" s="166">
        <f t="shared" si="11"/>
        <v>-3.5307021002718361E-4</v>
      </c>
      <c r="N763" s="166">
        <v>1.8366538916689268E-4</v>
      </c>
      <c r="O763" s="166">
        <v>3.2239840643227824E-4</v>
      </c>
      <c r="P763" s="167">
        <v>4.6101904247536352E-4</v>
      </c>
    </row>
    <row r="764" spans="1:16" x14ac:dyDescent="0.25">
      <c r="A764" s="161">
        <v>43111</v>
      </c>
      <c r="B764" s="162">
        <v>10</v>
      </c>
      <c r="C764" s="134">
        <v>6.9973903895036257E-2</v>
      </c>
      <c r="D764" s="163">
        <v>20</v>
      </c>
      <c r="E764" s="134">
        <f>LN(1+'[2]Tasas de interés simple 5 '!G764)</f>
        <v>3.1392057156237663E-2</v>
      </c>
      <c r="F764" s="164">
        <v>28</v>
      </c>
      <c r="G764" s="134">
        <v>7.0417738681380168E-2</v>
      </c>
      <c r="H764" s="164">
        <v>56</v>
      </c>
      <c r="I764" s="134">
        <v>7.0858668841064579E-2</v>
      </c>
      <c r="J764" s="164">
        <v>84</v>
      </c>
      <c r="K764" s="114">
        <v>7.1299404667027527E-2</v>
      </c>
      <c r="L764" s="165">
        <v>-1.777106564574138E-4</v>
      </c>
      <c r="M764" s="166">
        <f t="shared" si="11"/>
        <v>1.5290714097240636E-3</v>
      </c>
      <c r="N764" s="166">
        <v>2.0068037253319349E-4</v>
      </c>
      <c r="O764" s="166">
        <v>1.6696844070034078E-4</v>
      </c>
      <c r="P764" s="167">
        <v>1.3328735338621889E-4</v>
      </c>
    </row>
    <row r="765" spans="1:16" x14ac:dyDescent="0.25">
      <c r="A765" s="161">
        <v>43112</v>
      </c>
      <c r="B765" s="162">
        <v>10</v>
      </c>
      <c r="C765" s="134">
        <v>7.0138681001567699E-2</v>
      </c>
      <c r="D765" s="163">
        <v>20</v>
      </c>
      <c r="E765" s="134">
        <f>LN(1+'[2]Tasas de interés simple 5 '!G765)</f>
        <v>3.121228770742529E-2</v>
      </c>
      <c r="F765" s="164">
        <v>28</v>
      </c>
      <c r="G765" s="134">
        <v>7.0081745263487191E-2</v>
      </c>
      <c r="H765" s="164">
        <v>56</v>
      </c>
      <c r="I765" s="134">
        <v>7.0611202911594423E-2</v>
      </c>
      <c r="J765" s="164">
        <v>84</v>
      </c>
      <c r="K765" s="114">
        <v>7.1140380382635857E-2</v>
      </c>
      <c r="L765" s="165">
        <v>1.6477710653144129E-4</v>
      </c>
      <c r="M765" s="166">
        <f t="shared" si="11"/>
        <v>-1.7976944881237245E-4</v>
      </c>
      <c r="N765" s="166">
        <v>-3.3599341789297688E-4</v>
      </c>
      <c r="O765" s="166">
        <v>-2.4746592947015589E-4</v>
      </c>
      <c r="P765" s="167">
        <v>-1.590242843916706E-4</v>
      </c>
    </row>
    <row r="766" spans="1:16" x14ac:dyDescent="0.25">
      <c r="A766" s="161">
        <v>43115</v>
      </c>
      <c r="B766" s="162">
        <v>10</v>
      </c>
      <c r="C766" s="134">
        <v>6.9971458253825877E-2</v>
      </c>
      <c r="D766" s="163">
        <v>20</v>
      </c>
      <c r="E766" s="134">
        <f>LN(1+'[2]Tasas de interés simple 5 '!G766)</f>
        <v>3.0518588378771232E-2</v>
      </c>
      <c r="F766" s="164">
        <v>28</v>
      </c>
      <c r="G766" s="134">
        <v>7.0015577973976617E-2</v>
      </c>
      <c r="H766" s="164">
        <v>56</v>
      </c>
      <c r="I766" s="134">
        <v>7.0551983144173269E-2</v>
      </c>
      <c r="J766" s="164">
        <v>84</v>
      </c>
      <c r="K766" s="114">
        <v>7.1088100738114002E-2</v>
      </c>
      <c r="L766" s="165">
        <v>-1.6722274774182144E-4</v>
      </c>
      <c r="M766" s="166">
        <f t="shared" si="11"/>
        <v>-6.9369932865405784E-4</v>
      </c>
      <c r="N766" s="166">
        <v>-6.6167289510574157E-5</v>
      </c>
      <c r="O766" s="166">
        <v>-5.9219767421153646E-5</v>
      </c>
      <c r="P766" s="167">
        <v>-5.2279644521854851E-5</v>
      </c>
    </row>
    <row r="767" spans="1:16" x14ac:dyDescent="0.25">
      <c r="A767" s="161">
        <v>43116</v>
      </c>
      <c r="B767" s="162">
        <v>10</v>
      </c>
      <c r="C767" s="134">
        <v>6.9856519405397569E-2</v>
      </c>
      <c r="D767" s="163">
        <v>20</v>
      </c>
      <c r="E767" s="134">
        <f>LN(1+'[2]Tasas de interés simple 5 '!G767)</f>
        <v>3.0216055956540783E-2</v>
      </c>
      <c r="F767" s="164">
        <v>28</v>
      </c>
      <c r="G767" s="134">
        <v>6.9640730617934299E-2</v>
      </c>
      <c r="H767" s="164">
        <v>56</v>
      </c>
      <c r="I767" s="134">
        <v>7.028565592537403E-2</v>
      </c>
      <c r="J767" s="164">
        <v>84</v>
      </c>
      <c r="K767" s="114">
        <v>7.0930165572217221E-2</v>
      </c>
      <c r="L767" s="165">
        <v>-1.149388484283087E-4</v>
      </c>
      <c r="M767" s="166">
        <f t="shared" si="11"/>
        <v>-3.0253242223044971E-4</v>
      </c>
      <c r="N767" s="166">
        <v>-3.7484735604231822E-4</v>
      </c>
      <c r="O767" s="166">
        <v>-2.6632721879923937E-4</v>
      </c>
      <c r="P767" s="167">
        <v>-1.5793516589678036E-4</v>
      </c>
    </row>
    <row r="768" spans="1:16" x14ac:dyDescent="0.25">
      <c r="A768" s="161">
        <v>43117</v>
      </c>
      <c r="B768" s="162">
        <v>10</v>
      </c>
      <c r="C768" s="134">
        <v>6.9861470145891516E-2</v>
      </c>
      <c r="D768" s="163">
        <v>20</v>
      </c>
      <c r="E768" s="134">
        <f>LN(1+'[2]Tasas de interés simple 5 '!G768)</f>
        <v>2.9862985746513599E-2</v>
      </c>
      <c r="F768" s="164">
        <v>28</v>
      </c>
      <c r="G768" s="134">
        <v>7.0142256912599579E-2</v>
      </c>
      <c r="H768" s="164">
        <v>56</v>
      </c>
      <c r="I768" s="134">
        <v>7.0526440450203232E-2</v>
      </c>
      <c r="J768" s="164">
        <v>84</v>
      </c>
      <c r="K768" s="114">
        <v>7.0910476447497275E-2</v>
      </c>
      <c r="L768" s="165">
        <v>4.950740493947503E-6</v>
      </c>
      <c r="M768" s="166">
        <f t="shared" si="11"/>
        <v>-3.5307021002718361E-4</v>
      </c>
      <c r="N768" s="166">
        <v>5.0152629466528043E-4</v>
      </c>
      <c r="O768" s="166">
        <v>2.4078452482920176E-4</v>
      </c>
      <c r="P768" s="167">
        <v>-1.9689124719945994E-5</v>
      </c>
    </row>
    <row r="769" spans="1:16" x14ac:dyDescent="0.25">
      <c r="A769" s="161">
        <v>43118</v>
      </c>
      <c r="B769" s="162">
        <v>10</v>
      </c>
      <c r="C769" s="134">
        <v>7.0701941305874635E-2</v>
      </c>
      <c r="D769" s="163">
        <v>20</v>
      </c>
      <c r="E769" s="134">
        <f>LN(1+'[2]Tasas de interés simple 5 '!G769)</f>
        <v>3.1392057156237663E-2</v>
      </c>
      <c r="F769" s="164">
        <v>28</v>
      </c>
      <c r="G769" s="134">
        <v>7.1008214651306412E-2</v>
      </c>
      <c r="H769" s="164">
        <v>56</v>
      </c>
      <c r="I769" s="134">
        <v>7.1095190065815578E-2</v>
      </c>
      <c r="J769" s="164">
        <v>84</v>
      </c>
      <c r="K769" s="114">
        <v>7.1182157916259897E-2</v>
      </c>
      <c r="L769" s="165">
        <v>8.4047115998311939E-4</v>
      </c>
      <c r="M769" s="166">
        <f t="shared" si="11"/>
        <v>1.5290714097240636E-3</v>
      </c>
      <c r="N769" s="166">
        <v>8.6595773870683235E-4</v>
      </c>
      <c r="O769" s="166">
        <v>5.6874961561234616E-4</v>
      </c>
      <c r="P769" s="167">
        <v>2.7168146876262178E-4</v>
      </c>
    </row>
    <row r="770" spans="1:16" x14ac:dyDescent="0.25">
      <c r="A770" s="161">
        <v>43119</v>
      </c>
      <c r="B770" s="162">
        <v>10</v>
      </c>
      <c r="C770" s="134">
        <v>7.0512671083175896E-2</v>
      </c>
      <c r="D770" s="163">
        <v>20</v>
      </c>
      <c r="E770" s="134">
        <f>LN(1+'[2]Tasas de interés simple 5 '!G770)</f>
        <v>3.121228770742529E-2</v>
      </c>
      <c r="F770" s="164">
        <v>28</v>
      </c>
      <c r="G770" s="134">
        <v>6.9928344018273345E-2</v>
      </c>
      <c r="H770" s="164">
        <v>56</v>
      </c>
      <c r="I770" s="134">
        <v>7.0420437806873487E-2</v>
      </c>
      <c r="J770" s="164">
        <v>84</v>
      </c>
      <c r="K770" s="114">
        <v>7.0912289558276984E-2</v>
      </c>
      <c r="L770" s="165">
        <v>-1.8927022269873972E-4</v>
      </c>
      <c r="M770" s="166">
        <f t="shared" si="11"/>
        <v>-1.7976944881237245E-4</v>
      </c>
      <c r="N770" s="166">
        <v>-1.0798706330330671E-3</v>
      </c>
      <c r="O770" s="166">
        <v>-6.7475225894209068E-4</v>
      </c>
      <c r="P770" s="167">
        <v>-2.6986835798291364E-4</v>
      </c>
    </row>
    <row r="771" spans="1:16" x14ac:dyDescent="0.25">
      <c r="A771" s="161">
        <v>43122</v>
      </c>
      <c r="B771" s="162">
        <v>10</v>
      </c>
      <c r="C771" s="134">
        <v>6.9900331504593016E-2</v>
      </c>
      <c r="D771" s="163">
        <v>20</v>
      </c>
      <c r="E771" s="134">
        <f>LN(1+'[2]Tasas de interés simple 5 '!G771)</f>
        <v>3.0518588378771232E-2</v>
      </c>
      <c r="F771" s="164">
        <v>28</v>
      </c>
      <c r="G771" s="134">
        <v>6.9978475989592753E-2</v>
      </c>
      <c r="H771" s="164">
        <v>56</v>
      </c>
      <c r="I771" s="134">
        <v>7.051221299916928E-2</v>
      </c>
      <c r="J771" s="164">
        <v>84</v>
      </c>
      <c r="K771" s="114">
        <v>7.1045665285511192E-2</v>
      </c>
      <c r="L771" s="165">
        <v>-6.1233957858287946E-4</v>
      </c>
      <c r="M771" s="166">
        <f t="shared" si="11"/>
        <v>-6.9369932865405784E-4</v>
      </c>
      <c r="N771" s="166">
        <v>5.0131971319408719E-5</v>
      </c>
      <c r="O771" s="166">
        <v>9.1775192295792674E-5</v>
      </c>
      <c r="P771" s="167">
        <v>1.3337572723420843E-4</v>
      </c>
    </row>
    <row r="772" spans="1:16" x14ac:dyDescent="0.25">
      <c r="A772" s="161">
        <v>43123</v>
      </c>
      <c r="B772" s="162">
        <v>10</v>
      </c>
      <c r="C772" s="134">
        <v>6.9915913716006278E-2</v>
      </c>
      <c r="D772" s="163">
        <v>20</v>
      </c>
      <c r="E772" s="134">
        <f>LN(1+'[2]Tasas de interés simple 5 '!G772)</f>
        <v>3.0216055956540783E-2</v>
      </c>
      <c r="F772" s="164">
        <v>28</v>
      </c>
      <c r="G772" s="134">
        <v>6.9910169603326522E-2</v>
      </c>
      <c r="H772" s="164">
        <v>56</v>
      </c>
      <c r="I772" s="134">
        <v>7.0496318965413196E-2</v>
      </c>
      <c r="J772" s="164">
        <v>84</v>
      </c>
      <c r="K772" s="114">
        <v>7.1082124957681375E-2</v>
      </c>
      <c r="L772" s="165">
        <v>1.5582211413261993E-5</v>
      </c>
      <c r="M772" s="166">
        <f t="shared" si="11"/>
        <v>-3.0253242223044971E-4</v>
      </c>
      <c r="N772" s="166">
        <v>-6.8306386266231423E-5</v>
      </c>
      <c r="O772" s="166">
        <v>-1.589403375608367E-5</v>
      </c>
      <c r="P772" s="167">
        <v>3.6459672170183199E-5</v>
      </c>
    </row>
    <row r="773" spans="1:16" x14ac:dyDescent="0.25">
      <c r="A773" s="161">
        <v>43124</v>
      </c>
      <c r="B773" s="162">
        <v>10</v>
      </c>
      <c r="C773" s="134">
        <v>6.9886230989161011E-2</v>
      </c>
      <c r="D773" s="163">
        <v>20</v>
      </c>
      <c r="E773" s="134">
        <f>LN(1+'[2]Tasas de interés simple 5 '!G773)</f>
        <v>2.9862985746513599E-2</v>
      </c>
      <c r="F773" s="164">
        <v>28</v>
      </c>
      <c r="G773" s="134">
        <v>6.9990712588999332E-2</v>
      </c>
      <c r="H773" s="164">
        <v>56</v>
      </c>
      <c r="I773" s="134">
        <v>7.0558343126186931E-2</v>
      </c>
      <c r="J773" s="164">
        <v>84</v>
      </c>
      <c r="K773" s="114">
        <v>7.1125651641728446E-2</v>
      </c>
      <c r="L773" s="165">
        <v>-2.9682726845267626E-5</v>
      </c>
      <c r="M773" s="166">
        <f t="shared" ref="M773:M799" si="12">E773-E772</f>
        <v>-3.5307021002718361E-4</v>
      </c>
      <c r="N773" s="166">
        <v>8.0542985672810152E-5</v>
      </c>
      <c r="O773" s="166">
        <v>6.2024160773735404E-5</v>
      </c>
      <c r="P773" s="167">
        <v>4.3526684047071051E-5</v>
      </c>
    </row>
    <row r="774" spans="1:16" x14ac:dyDescent="0.25">
      <c r="A774" s="161">
        <v>43125</v>
      </c>
      <c r="B774" s="162">
        <v>10</v>
      </c>
      <c r="C774" s="134">
        <v>7.0053035092646473E-2</v>
      </c>
      <c r="D774" s="163">
        <v>20</v>
      </c>
      <c r="E774" s="134">
        <f>LN(1+'[2]Tasas de interés simple 5 '!G774)</f>
        <v>3.1392057156237663E-2</v>
      </c>
      <c r="F774" s="164">
        <v>28</v>
      </c>
      <c r="G774" s="134">
        <v>7.0438326446741376E-2</v>
      </c>
      <c r="H774" s="164">
        <v>56</v>
      </c>
      <c r="I774" s="134">
        <v>7.0803977628856374E-2</v>
      </c>
      <c r="J774" s="164">
        <v>84</v>
      </c>
      <c r="K774" s="114">
        <v>7.1169495159052867E-2</v>
      </c>
      <c r="L774" s="165">
        <v>1.6680410348546282E-4</v>
      </c>
      <c r="M774" s="166">
        <f t="shared" si="12"/>
        <v>1.5290714097240636E-3</v>
      </c>
      <c r="N774" s="166">
        <v>4.4761385774204354E-4</v>
      </c>
      <c r="O774" s="166">
        <v>2.4563450266944231E-4</v>
      </c>
      <c r="P774" s="167">
        <v>4.3843517324421155E-5</v>
      </c>
    </row>
    <row r="775" spans="1:16" x14ac:dyDescent="0.25">
      <c r="A775" s="161">
        <v>43126</v>
      </c>
      <c r="B775" s="162">
        <v>10</v>
      </c>
      <c r="C775" s="134">
        <v>7.0100836441390299E-2</v>
      </c>
      <c r="D775" s="163">
        <v>20</v>
      </c>
      <c r="E775" s="134">
        <f>LN(1+'[2]Tasas de interés simple 5 '!G775)</f>
        <v>3.121228770742529E-2</v>
      </c>
      <c r="F775" s="164">
        <v>28</v>
      </c>
      <c r="G775" s="134">
        <v>6.9973294566988309E-2</v>
      </c>
      <c r="H775" s="164">
        <v>56</v>
      </c>
      <c r="I775" s="134">
        <v>7.0527664792620834E-2</v>
      </c>
      <c r="J775" s="164">
        <v>84</v>
      </c>
      <c r="K775" s="114">
        <v>7.1081727862176827E-2</v>
      </c>
      <c r="L775" s="165">
        <v>4.7801348743825578E-5</v>
      </c>
      <c r="M775" s="166">
        <f t="shared" si="12"/>
        <v>-1.7976944881237245E-4</v>
      </c>
      <c r="N775" s="166">
        <v>-4.650318797530667E-4</v>
      </c>
      <c r="O775" s="166">
        <v>-2.7631283623553993E-4</v>
      </c>
      <c r="P775" s="167">
        <v>-8.7767296876040124E-5</v>
      </c>
    </row>
    <row r="776" spans="1:16" x14ac:dyDescent="0.25">
      <c r="A776" s="161">
        <v>43129</v>
      </c>
      <c r="B776" s="162">
        <v>10</v>
      </c>
      <c r="C776" s="134">
        <v>7.0067284591179807E-2</v>
      </c>
      <c r="D776" s="163">
        <v>20</v>
      </c>
      <c r="E776" s="134">
        <f>LN(1+'[2]Tasas de interés simple 5 '!G776)</f>
        <v>3.0518588378771232E-2</v>
      </c>
      <c r="F776" s="164">
        <v>28</v>
      </c>
      <c r="G776" s="134">
        <v>6.9982678059356901E-2</v>
      </c>
      <c r="H776" s="164">
        <v>56</v>
      </c>
      <c r="I776" s="134">
        <v>7.0605039985415757E-2</v>
      </c>
      <c r="J776" s="164">
        <v>84</v>
      </c>
      <c r="K776" s="114">
        <v>7.1227014818007375E-2</v>
      </c>
      <c r="L776" s="165">
        <v>-3.3551850210492007E-5</v>
      </c>
      <c r="M776" s="166">
        <f t="shared" si="12"/>
        <v>-6.9369932865405784E-4</v>
      </c>
      <c r="N776" s="166">
        <v>9.3834923685920391E-6</v>
      </c>
      <c r="O776" s="166">
        <v>7.7375192794923442E-5</v>
      </c>
      <c r="P776" s="167">
        <v>1.4528695583054807E-4</v>
      </c>
    </row>
    <row r="777" spans="1:16" x14ac:dyDescent="0.25">
      <c r="A777" s="161">
        <v>43130</v>
      </c>
      <c r="B777" s="162">
        <v>10</v>
      </c>
      <c r="C777" s="134">
        <v>6.9943630644917681E-2</v>
      </c>
      <c r="D777" s="163">
        <v>20</v>
      </c>
      <c r="E777" s="134">
        <f>LN(1+'[2]Tasas de interés simple 5 '!G777)</f>
        <v>3.0216055956540783E-2</v>
      </c>
      <c r="F777" s="164">
        <v>28</v>
      </c>
      <c r="G777" s="134">
        <v>7.0001095798704921E-2</v>
      </c>
      <c r="H777" s="164">
        <v>56</v>
      </c>
      <c r="I777" s="134">
        <v>7.071688407840708E-2</v>
      </c>
      <c r="J777" s="164">
        <v>84</v>
      </c>
      <c r="K777" s="114">
        <v>7.1432160371699888E-2</v>
      </c>
      <c r="L777" s="165">
        <v>-1.2365394626212556E-4</v>
      </c>
      <c r="M777" s="166">
        <f t="shared" si="12"/>
        <v>-3.0253242223044971E-4</v>
      </c>
      <c r="N777" s="166">
        <v>1.8417739348020046E-5</v>
      </c>
      <c r="O777" s="166">
        <v>1.1184409299132281E-4</v>
      </c>
      <c r="P777" s="167">
        <v>2.0514555369251231E-4</v>
      </c>
    </row>
    <row r="778" spans="1:16" x14ac:dyDescent="0.25">
      <c r="A778" s="161">
        <v>43131</v>
      </c>
      <c r="B778" s="162">
        <v>10</v>
      </c>
      <c r="C778" s="134">
        <v>7.0829057997551598E-2</v>
      </c>
      <c r="D778" s="163">
        <v>20</v>
      </c>
      <c r="E778" s="134">
        <f>LN(1+'[2]Tasas de interés simple 5 '!G778)</f>
        <v>2.9862985746513599E-2</v>
      </c>
      <c r="F778" s="164">
        <v>28</v>
      </c>
      <c r="G778" s="134">
        <v>7.0440746809419738E-2</v>
      </c>
      <c r="H778" s="164">
        <v>56</v>
      </c>
      <c r="I778" s="134">
        <v>7.096095620375048E-2</v>
      </c>
      <c r="J778" s="164">
        <v>84</v>
      </c>
      <c r="K778" s="114">
        <v>7.1480895120966143E-2</v>
      </c>
      <c r="L778" s="165">
        <v>8.8542735263391625E-4</v>
      </c>
      <c r="M778" s="166">
        <f t="shared" si="12"/>
        <v>-3.5307021002718361E-4</v>
      </c>
      <c r="N778" s="166">
        <v>4.3965101071481716E-4</v>
      </c>
      <c r="O778" s="166">
        <v>2.4407212534340028E-4</v>
      </c>
      <c r="P778" s="167">
        <v>4.8734749266254873E-5</v>
      </c>
    </row>
    <row r="779" spans="1:16" x14ac:dyDescent="0.25">
      <c r="A779" s="161">
        <v>43132</v>
      </c>
      <c r="B779" s="162">
        <v>10</v>
      </c>
      <c r="C779" s="134">
        <v>7.091799768625992E-2</v>
      </c>
      <c r="D779" s="163">
        <v>20</v>
      </c>
      <c r="E779" s="134">
        <f>LN(1+'[2]Tasas de interés simple 5 '!G779)</f>
        <v>3.1392057156237663E-2</v>
      </c>
      <c r="F779" s="164">
        <v>28</v>
      </c>
      <c r="G779" s="134">
        <v>7.1471783244805479E-2</v>
      </c>
      <c r="H779" s="164">
        <v>56</v>
      </c>
      <c r="I779" s="134">
        <v>7.1556592492189028E-2</v>
      </c>
      <c r="J779" s="164">
        <v>84</v>
      </c>
      <c r="K779" s="114">
        <v>7.1641394547573872E-2</v>
      </c>
      <c r="L779" s="165">
        <v>8.8939688708322695E-5</v>
      </c>
      <c r="M779" s="166">
        <f t="shared" si="12"/>
        <v>1.5290714097240636E-3</v>
      </c>
      <c r="N779" s="166">
        <v>1.0310364353857404E-3</v>
      </c>
      <c r="O779" s="166">
        <v>5.9563628843854743E-4</v>
      </c>
      <c r="P779" s="167">
        <v>1.6049942660772976E-4</v>
      </c>
    </row>
    <row r="780" spans="1:16" x14ac:dyDescent="0.25">
      <c r="A780" s="161">
        <v>43133</v>
      </c>
      <c r="B780" s="162">
        <v>10</v>
      </c>
      <c r="C780" s="134">
        <v>7.0993000305304754E-2</v>
      </c>
      <c r="D780" s="163">
        <v>20</v>
      </c>
      <c r="E780" s="134">
        <f>LN(1+'[2]Tasas de interés simple 5 '!G780)</f>
        <v>3.121228770742529E-2</v>
      </c>
      <c r="F780" s="164">
        <v>28</v>
      </c>
      <c r="G780" s="134">
        <v>7.0101137725581283E-2</v>
      </c>
      <c r="H780" s="164">
        <v>56</v>
      </c>
      <c r="I780" s="134">
        <v>7.106777989341824E-2</v>
      </c>
      <c r="J780" s="164">
        <v>84</v>
      </c>
      <c r="K780" s="114">
        <v>7.2033488566457568E-2</v>
      </c>
      <c r="L780" s="165">
        <v>7.5002619044833851E-5</v>
      </c>
      <c r="M780" s="166">
        <f t="shared" si="12"/>
        <v>-1.7976944881237245E-4</v>
      </c>
      <c r="N780" s="166">
        <v>-1.3706455192241951E-3</v>
      </c>
      <c r="O780" s="166">
        <v>-4.8881259877078809E-4</v>
      </c>
      <c r="P780" s="167">
        <v>3.9209401888369577E-4</v>
      </c>
    </row>
    <row r="781" spans="1:16" x14ac:dyDescent="0.25">
      <c r="A781" s="161">
        <v>43137</v>
      </c>
      <c r="B781" s="162">
        <v>10</v>
      </c>
      <c r="C781" s="134">
        <v>7.0331563705212388E-2</v>
      </c>
      <c r="D781" s="163">
        <v>20</v>
      </c>
      <c r="E781" s="134">
        <f>LN(1+'[2]Tasas de interés simple 5 '!G781)</f>
        <v>3.0216055956540783E-2</v>
      </c>
      <c r="F781" s="164">
        <v>28</v>
      </c>
      <c r="G781" s="134">
        <v>7.0719000572302321E-2</v>
      </c>
      <c r="H781" s="164">
        <v>56</v>
      </c>
      <c r="I781" s="134">
        <v>7.1652954770626484E-2</v>
      </c>
      <c r="J781" s="164">
        <v>84</v>
      </c>
      <c r="K781" s="114">
        <v>7.2586037512343368E-2</v>
      </c>
      <c r="L781" s="165">
        <v>-6.6143660009236604E-4</v>
      </c>
      <c r="M781" s="166">
        <f t="shared" si="12"/>
        <v>-9.9623175088450755E-4</v>
      </c>
      <c r="N781" s="166">
        <v>6.1786284672103731E-4</v>
      </c>
      <c r="O781" s="166">
        <v>5.8517487720824435E-4</v>
      </c>
      <c r="P781" s="167">
        <v>5.5254894588580017E-4</v>
      </c>
    </row>
    <row r="782" spans="1:16" x14ac:dyDescent="0.25">
      <c r="A782" s="161">
        <v>43138</v>
      </c>
      <c r="B782" s="162">
        <v>10</v>
      </c>
      <c r="C782" s="134">
        <v>7.0026405206926726E-2</v>
      </c>
      <c r="D782" s="163">
        <v>20</v>
      </c>
      <c r="E782" s="134">
        <f>LN(1+'[2]Tasas de interés simple 5 '!G782)</f>
        <v>2.9862985746513599E-2</v>
      </c>
      <c r="F782" s="164">
        <v>28</v>
      </c>
      <c r="G782" s="134">
        <v>7.0645417724392784E-2</v>
      </c>
      <c r="H782" s="164">
        <v>56</v>
      </c>
      <c r="I782" s="134">
        <v>7.1581836186741105E-2</v>
      </c>
      <c r="J782" s="164">
        <v>84</v>
      </c>
      <c r="K782" s="114">
        <v>7.2517378589846887E-2</v>
      </c>
      <c r="L782" s="165">
        <v>-3.0515849828566255E-4</v>
      </c>
      <c r="M782" s="166">
        <f t="shared" si="12"/>
        <v>-3.5307021002718361E-4</v>
      </c>
      <c r="N782" s="166">
        <v>-7.3582847909536842E-5</v>
      </c>
      <c r="O782" s="166">
        <v>-7.1118583885379505E-5</v>
      </c>
      <c r="P782" s="167">
        <v>-6.8658922496481201E-5</v>
      </c>
    </row>
    <row r="783" spans="1:16" x14ac:dyDescent="0.25">
      <c r="A783" s="161">
        <v>43139</v>
      </c>
      <c r="B783" s="162">
        <v>10</v>
      </c>
      <c r="C783" s="134">
        <v>7.142106947105363E-2</v>
      </c>
      <c r="D783" s="163">
        <v>20</v>
      </c>
      <c r="E783" s="134">
        <f>LN(1+'[2]Tasas de interés simple 5 '!G783)</f>
        <v>3.1392057156237663E-2</v>
      </c>
      <c r="F783" s="164">
        <v>28</v>
      </c>
      <c r="G783" s="134">
        <v>7.1538164811193822E-2</v>
      </c>
      <c r="H783" s="164">
        <v>56</v>
      </c>
      <c r="I783" s="134">
        <v>7.2174327875955971E-2</v>
      </c>
      <c r="J783" s="164">
        <v>84</v>
      </c>
      <c r="K783" s="114">
        <v>7.2810086494553228E-2</v>
      </c>
      <c r="L783" s="165">
        <v>1.3946642641269047E-3</v>
      </c>
      <c r="M783" s="166">
        <f t="shared" si="12"/>
        <v>1.5290714097240636E-3</v>
      </c>
      <c r="N783" s="166">
        <v>8.9274708680103787E-4</v>
      </c>
      <c r="O783" s="166">
        <v>5.9249168921486628E-4</v>
      </c>
      <c r="P783" s="167">
        <v>2.9270790470634078E-4</v>
      </c>
    </row>
    <row r="784" spans="1:16" x14ac:dyDescent="0.25">
      <c r="A784" s="161">
        <v>43140</v>
      </c>
      <c r="B784" s="162">
        <v>10</v>
      </c>
      <c r="C784" s="134">
        <v>7.2386899099647739E-2</v>
      </c>
      <c r="D784" s="163">
        <v>20</v>
      </c>
      <c r="E784" s="134">
        <f>LN(1+'[2]Tasas de interés simple 5 '!G784)</f>
        <v>3.121228770742529E-2</v>
      </c>
      <c r="F784" s="164">
        <v>28</v>
      </c>
      <c r="G784" s="134">
        <v>7.2694721990520655E-2</v>
      </c>
      <c r="H784" s="164">
        <v>56</v>
      </c>
      <c r="I784" s="134">
        <v>7.2892325686396489E-2</v>
      </c>
      <c r="J784" s="164">
        <v>84</v>
      </c>
      <c r="K784" s="114">
        <v>7.3089890342765723E-2</v>
      </c>
      <c r="L784" s="165">
        <v>9.658296285941087E-4</v>
      </c>
      <c r="M784" s="166">
        <f t="shared" si="12"/>
        <v>-1.7976944881237245E-4</v>
      </c>
      <c r="N784" s="166">
        <v>1.1565571793268337E-3</v>
      </c>
      <c r="O784" s="166">
        <v>7.1799781044051825E-4</v>
      </c>
      <c r="P784" s="167">
        <v>2.7980384821249538E-4</v>
      </c>
    </row>
    <row r="785" spans="1:16" x14ac:dyDescent="0.25">
      <c r="A785" s="161">
        <v>43143</v>
      </c>
      <c r="B785" s="162">
        <v>10</v>
      </c>
      <c r="C785" s="134">
        <v>7.2508388346125066E-2</v>
      </c>
      <c r="D785" s="163">
        <v>20</v>
      </c>
      <c r="E785" s="134">
        <f>LN(1+'[2]Tasas de interés simple 5 '!G785)</f>
        <v>3.0518588378771232E-2</v>
      </c>
      <c r="F785" s="164">
        <v>28</v>
      </c>
      <c r="G785" s="134">
        <v>7.2678845338523451E-2</v>
      </c>
      <c r="H785" s="164">
        <v>56</v>
      </c>
      <c r="I785" s="134">
        <v>7.2840890947085152E-2</v>
      </c>
      <c r="J785" s="164">
        <v>84</v>
      </c>
      <c r="K785" s="114">
        <v>7.3002910301121979E-2</v>
      </c>
      <c r="L785" s="165">
        <v>1.2148924647732706E-4</v>
      </c>
      <c r="M785" s="166">
        <f t="shared" si="12"/>
        <v>-6.9369932865405784E-4</v>
      </c>
      <c r="N785" s="166">
        <v>-1.5876651997204227E-5</v>
      </c>
      <c r="O785" s="166">
        <v>-5.1434739311337352E-5</v>
      </c>
      <c r="P785" s="167">
        <v>-8.6980041643744399E-5</v>
      </c>
    </row>
    <row r="786" spans="1:16" x14ac:dyDescent="0.25">
      <c r="A786" s="161">
        <v>43144</v>
      </c>
      <c r="B786" s="162">
        <v>10</v>
      </c>
      <c r="C786" s="134">
        <v>7.2396576245603639E-2</v>
      </c>
      <c r="D786" s="163">
        <v>20</v>
      </c>
      <c r="E786" s="134">
        <f>LN(1+'[2]Tasas de interés simple 5 '!G786)</f>
        <v>3.0216055956540783E-2</v>
      </c>
      <c r="F786" s="164">
        <v>28</v>
      </c>
      <c r="G786" s="134">
        <v>7.243483372545223E-2</v>
      </c>
      <c r="H786" s="164">
        <v>56</v>
      </c>
      <c r="I786" s="134">
        <v>7.2787359746579072E-2</v>
      </c>
      <c r="J786" s="164">
        <v>84</v>
      </c>
      <c r="K786" s="114">
        <v>7.3139761536903658E-2</v>
      </c>
      <c r="L786" s="165">
        <v>-1.1181210052142732E-4</v>
      </c>
      <c r="M786" s="166">
        <f t="shared" si="12"/>
        <v>-3.0253242223044971E-4</v>
      </c>
      <c r="N786" s="166">
        <v>-2.440116130712211E-4</v>
      </c>
      <c r="O786" s="166">
        <v>-5.3531200506079513E-5</v>
      </c>
      <c r="P786" s="167">
        <v>1.3685123578167924E-4</v>
      </c>
    </row>
    <row r="787" spans="1:16" x14ac:dyDescent="0.25">
      <c r="A787" s="161">
        <v>43145</v>
      </c>
      <c r="B787" s="162">
        <v>10</v>
      </c>
      <c r="C787" s="134">
        <v>7.2695206711232335E-2</v>
      </c>
      <c r="D787" s="163">
        <v>20</v>
      </c>
      <c r="E787" s="134">
        <f>LN(1+'[2]Tasas de interés simple 5 '!G787)</f>
        <v>2.9862985746513599E-2</v>
      </c>
      <c r="F787" s="164">
        <v>28</v>
      </c>
      <c r="G787" s="134">
        <v>7.2862910992093369E-2</v>
      </c>
      <c r="H787" s="164">
        <v>56</v>
      </c>
      <c r="I787" s="134">
        <v>7.3051264465598592E-2</v>
      </c>
      <c r="J787" s="164">
        <v>84</v>
      </c>
      <c r="K787" s="114">
        <v>7.3239582468753686E-2</v>
      </c>
      <c r="L787" s="165">
        <v>2.9863046562869644E-4</v>
      </c>
      <c r="M787" s="166">
        <f t="shared" si="12"/>
        <v>-3.5307021002718361E-4</v>
      </c>
      <c r="N787" s="166">
        <v>4.2807726664113865E-4</v>
      </c>
      <c r="O787" s="166">
        <v>2.6390471901951984E-4</v>
      </c>
      <c r="P787" s="167">
        <v>9.9820931850028161E-5</v>
      </c>
    </row>
    <row r="788" spans="1:16" x14ac:dyDescent="0.25">
      <c r="A788" s="161">
        <v>43146</v>
      </c>
      <c r="B788" s="162">
        <v>10</v>
      </c>
      <c r="C788" s="134">
        <v>7.269841657781094E-2</v>
      </c>
      <c r="D788" s="163">
        <v>20</v>
      </c>
      <c r="E788" s="134">
        <f>LN(1+'[2]Tasas de interés simple 5 '!G788)</f>
        <v>3.1392057156237663E-2</v>
      </c>
      <c r="F788" s="164">
        <v>28</v>
      </c>
      <c r="G788" s="134">
        <v>7.2945185593667902E-2</v>
      </c>
      <c r="H788" s="164">
        <v>56</v>
      </c>
      <c r="I788" s="134">
        <v>7.3110582584799522E-2</v>
      </c>
      <c r="J788" s="164">
        <v>84</v>
      </c>
      <c r="K788" s="114">
        <v>7.3275952224290286E-2</v>
      </c>
      <c r="L788" s="165">
        <v>3.2098665786045588E-6</v>
      </c>
      <c r="M788" s="166">
        <f t="shared" si="12"/>
        <v>1.5290714097240636E-3</v>
      </c>
      <c r="N788" s="166">
        <v>8.2274601574533479E-5</v>
      </c>
      <c r="O788" s="166">
        <v>5.9318119200929553E-5</v>
      </c>
      <c r="P788" s="167">
        <v>3.6369755536599935E-5</v>
      </c>
    </row>
    <row r="789" spans="1:16" x14ac:dyDescent="0.25">
      <c r="A789" s="161">
        <v>43147</v>
      </c>
      <c r="B789" s="162">
        <v>10</v>
      </c>
      <c r="C789" s="134">
        <v>7.2381324855851401E-2</v>
      </c>
      <c r="D789" s="163">
        <v>20</v>
      </c>
      <c r="E789" s="134">
        <f>LN(1+'[2]Tasas de interés simple 5 '!G789)</f>
        <v>3.121228770742529E-2</v>
      </c>
      <c r="F789" s="164">
        <v>28</v>
      </c>
      <c r="G789" s="134">
        <v>7.2336374855950361E-2</v>
      </c>
      <c r="H789" s="164">
        <v>56</v>
      </c>
      <c r="I789" s="134">
        <v>7.2789003274805669E-2</v>
      </c>
      <c r="J789" s="164">
        <v>84</v>
      </c>
      <c r="K789" s="114">
        <v>7.3241426913861096E-2</v>
      </c>
      <c r="L789" s="165">
        <v>-3.1709172195953927E-4</v>
      </c>
      <c r="M789" s="166">
        <f t="shared" si="12"/>
        <v>-1.7976944881237245E-4</v>
      </c>
      <c r="N789" s="166">
        <v>-6.0881073771754113E-4</v>
      </c>
      <c r="O789" s="166">
        <v>-3.2157930999385242E-4</v>
      </c>
      <c r="P789" s="167">
        <v>-3.4525310429189826E-5</v>
      </c>
    </row>
    <row r="790" spans="1:16" x14ac:dyDescent="0.25">
      <c r="A790" s="161">
        <v>43150</v>
      </c>
      <c r="B790" s="162">
        <v>10</v>
      </c>
      <c r="C790" s="134">
        <v>7.2490381049060651E-2</v>
      </c>
      <c r="D790" s="163">
        <v>20</v>
      </c>
      <c r="E790" s="134">
        <f>LN(1+'[2]Tasas de interés simple 5 '!G790)</f>
        <v>3.0518588378771232E-2</v>
      </c>
      <c r="F790" s="164">
        <v>28</v>
      </c>
      <c r="G790" s="134">
        <v>7.2385073089508797E-2</v>
      </c>
      <c r="H790" s="164">
        <v>56</v>
      </c>
      <c r="I790" s="134">
        <v>7.2838245587024647E-2</v>
      </c>
      <c r="J790" s="164">
        <v>84</v>
      </c>
      <c r="K790" s="114">
        <v>7.3291212812248027E-2</v>
      </c>
      <c r="L790" s="165">
        <v>1.0905619320925042E-4</v>
      </c>
      <c r="M790" s="166">
        <f t="shared" si="12"/>
        <v>-6.9369932865405784E-4</v>
      </c>
      <c r="N790" s="166">
        <v>4.8698233558436277E-5</v>
      </c>
      <c r="O790" s="166">
        <v>4.9242312218977791E-5</v>
      </c>
      <c r="P790" s="167">
        <v>4.9785898386930927E-5</v>
      </c>
    </row>
    <row r="791" spans="1:16" x14ac:dyDescent="0.25">
      <c r="A791" s="161">
        <v>43151</v>
      </c>
      <c r="B791" s="162">
        <v>10</v>
      </c>
      <c r="C791" s="134">
        <v>7.2012600180096947E-2</v>
      </c>
      <c r="D791" s="163">
        <v>20</v>
      </c>
      <c r="E791" s="134">
        <f>LN(1+'[2]Tasas de interés simple 5 '!G791)</f>
        <v>3.0216055956540783E-2</v>
      </c>
      <c r="F791" s="164">
        <v>28</v>
      </c>
      <c r="G791" s="134">
        <v>7.23338669557054E-2</v>
      </c>
      <c r="H791" s="164">
        <v>56</v>
      </c>
      <c r="I791" s="134">
        <v>7.2861766097474329E-2</v>
      </c>
      <c r="J791" s="164">
        <v>84</v>
      </c>
      <c r="K791" s="114">
        <v>7.3389386708768906E-2</v>
      </c>
      <c r="L791" s="165">
        <v>-4.7778086896370364E-4</v>
      </c>
      <c r="M791" s="166">
        <f t="shared" si="12"/>
        <v>-3.0253242223044971E-4</v>
      </c>
      <c r="N791" s="166">
        <v>-5.1206133803397003E-5</v>
      </c>
      <c r="O791" s="166">
        <v>2.352051044968162E-5</v>
      </c>
      <c r="P791" s="167">
        <v>9.8173896520878379E-5</v>
      </c>
    </row>
    <row r="792" spans="1:16" x14ac:dyDescent="0.25">
      <c r="A792" s="161">
        <v>43152</v>
      </c>
      <c r="B792" s="162">
        <v>10</v>
      </c>
      <c r="C792" s="134">
        <v>7.2250728237337025E-2</v>
      </c>
      <c r="D792" s="163">
        <v>20</v>
      </c>
      <c r="E792" s="134">
        <f>LN(1+'[2]Tasas de interés simple 5 '!G792)</f>
        <v>2.9862985746513599E-2</v>
      </c>
      <c r="F792" s="164">
        <v>28</v>
      </c>
      <c r="G792" s="134">
        <v>7.2276856854986193E-2</v>
      </c>
      <c r="H792" s="164">
        <v>56</v>
      </c>
      <c r="I792" s="134">
        <v>7.2833778343855515E-2</v>
      </c>
      <c r="J792" s="164">
        <v>84</v>
      </c>
      <c r="K792" s="114">
        <v>7.3390389843811563E-2</v>
      </c>
      <c r="L792" s="165">
        <v>2.3812805724007791E-4</v>
      </c>
      <c r="M792" s="166">
        <f t="shared" si="12"/>
        <v>-3.5307021002718361E-4</v>
      </c>
      <c r="N792" s="166">
        <v>-5.701010071920698E-5</v>
      </c>
      <c r="O792" s="166">
        <v>-2.7987753618813338E-5</v>
      </c>
      <c r="P792" s="167">
        <v>1.0031350426570329E-6</v>
      </c>
    </row>
    <row r="793" spans="1:16" x14ac:dyDescent="0.25">
      <c r="A793" s="161">
        <v>43153</v>
      </c>
      <c r="B793" s="162">
        <v>10</v>
      </c>
      <c r="C793" s="134">
        <v>7.2578665503053724E-2</v>
      </c>
      <c r="D793" s="163">
        <v>20</v>
      </c>
      <c r="E793" s="134">
        <f>LN(1+'[2]Tasas de interés simple 5 '!G793)</f>
        <v>3.1392057156237663E-2</v>
      </c>
      <c r="F793" s="164">
        <v>28</v>
      </c>
      <c r="G793" s="134">
        <v>7.3008799642031733E-2</v>
      </c>
      <c r="H793" s="164">
        <v>56</v>
      </c>
      <c r="I793" s="134">
        <v>7.3240141054364383E-2</v>
      </c>
      <c r="J793" s="164">
        <v>84</v>
      </c>
      <c r="K793" s="114">
        <v>7.3471428960225779E-2</v>
      </c>
      <c r="L793" s="165">
        <v>3.2793726571669901E-4</v>
      </c>
      <c r="M793" s="166">
        <f t="shared" si="12"/>
        <v>1.5290714097240636E-3</v>
      </c>
      <c r="N793" s="166">
        <v>7.3194278704553917E-4</v>
      </c>
      <c r="O793" s="166">
        <v>4.0636271050886741E-4</v>
      </c>
      <c r="P793" s="167">
        <v>8.1039116414216572E-5</v>
      </c>
    </row>
    <row r="794" spans="1:16" x14ac:dyDescent="0.25">
      <c r="A794" s="161">
        <v>43154</v>
      </c>
      <c r="B794" s="162">
        <v>10</v>
      </c>
      <c r="C794" s="134">
        <v>7.2406583469630068E-2</v>
      </c>
      <c r="D794" s="163">
        <v>20</v>
      </c>
      <c r="E794" s="134">
        <f>LN(1+'[2]Tasas de interés simple 5 '!G794)</f>
        <v>3.121228770742529E-2</v>
      </c>
      <c r="F794" s="164">
        <v>28</v>
      </c>
      <c r="G794" s="134">
        <v>7.20658793284117E-2</v>
      </c>
      <c r="H794" s="164">
        <v>56</v>
      </c>
      <c r="I794" s="134">
        <v>7.2742093768665556E-2</v>
      </c>
      <c r="J794" s="164">
        <v>84</v>
      </c>
      <c r="K794" s="114">
        <v>7.3417851251933938E-2</v>
      </c>
      <c r="L794" s="165">
        <v>-1.7208203342365669E-4</v>
      </c>
      <c r="M794" s="166">
        <f t="shared" si="12"/>
        <v>-1.7976944881237245E-4</v>
      </c>
      <c r="N794" s="166">
        <v>-9.4292031362003259E-4</v>
      </c>
      <c r="O794" s="166">
        <v>-4.9804728569882717E-4</v>
      </c>
      <c r="P794" s="167">
        <v>-5.3577708291840942E-5</v>
      </c>
    </row>
    <row r="795" spans="1:16" x14ac:dyDescent="0.25">
      <c r="A795" s="161">
        <v>43157</v>
      </c>
      <c r="B795" s="162">
        <v>10</v>
      </c>
      <c r="C795" s="134">
        <v>7.2319617291922156E-2</v>
      </c>
      <c r="D795" s="163">
        <v>20</v>
      </c>
      <c r="E795" s="134">
        <f>LN(1+'[2]Tasas de interés simple 5 '!G795)</f>
        <v>3.0518588378771232E-2</v>
      </c>
      <c r="F795" s="164">
        <v>28</v>
      </c>
      <c r="G795" s="134">
        <v>7.2123888585062135E-2</v>
      </c>
      <c r="H795" s="164">
        <v>56</v>
      </c>
      <c r="I795" s="134">
        <v>7.2791042775051731E-2</v>
      </c>
      <c r="J795" s="164">
        <v>84</v>
      </c>
      <c r="K795" s="114">
        <v>7.345775216706045E-2</v>
      </c>
      <c r="L795" s="165">
        <v>-8.6966177707911707E-5</v>
      </c>
      <c r="M795" s="166">
        <f t="shared" si="12"/>
        <v>-6.9369932865405784E-4</v>
      </c>
      <c r="N795" s="166">
        <v>5.8009256650434771E-5</v>
      </c>
      <c r="O795" s="166">
        <v>4.8949006386175831E-5</v>
      </c>
      <c r="P795" s="167">
        <v>3.9900915126511727E-5</v>
      </c>
    </row>
    <row r="796" spans="1:16" x14ac:dyDescent="0.25">
      <c r="A796" s="161">
        <v>43158</v>
      </c>
      <c r="B796" s="162">
        <v>10</v>
      </c>
      <c r="C796" s="134">
        <v>7.2601408635827744E-2</v>
      </c>
      <c r="D796" s="163">
        <v>20</v>
      </c>
      <c r="E796" s="134">
        <f>LN(1+'[2]Tasas de interés simple 5 '!G796)</f>
        <v>3.0216055956540783E-2</v>
      </c>
      <c r="F796" s="164">
        <v>28</v>
      </c>
      <c r="G796" s="134">
        <v>7.1826139914564949E-2</v>
      </c>
      <c r="H796" s="164">
        <v>56</v>
      </c>
      <c r="I796" s="134">
        <v>7.2738431223108219E-2</v>
      </c>
      <c r="J796" s="164">
        <v>84</v>
      </c>
      <c r="K796" s="114">
        <v>7.3649891014747865E-2</v>
      </c>
      <c r="L796" s="165">
        <v>2.8179134390558802E-4</v>
      </c>
      <c r="M796" s="166">
        <f t="shared" si="12"/>
        <v>-3.0253242223044971E-4</v>
      </c>
      <c r="N796" s="166">
        <v>-2.9774867049718601E-4</v>
      </c>
      <c r="O796" s="166">
        <v>-5.2611551943512747E-5</v>
      </c>
      <c r="P796" s="167">
        <v>1.9213884768741474E-4</v>
      </c>
    </row>
    <row r="797" spans="1:16" x14ac:dyDescent="0.25">
      <c r="A797" s="161">
        <v>43159</v>
      </c>
      <c r="B797" s="162">
        <v>10</v>
      </c>
      <c r="C797" s="134">
        <v>7.2691204215904304E-2</v>
      </c>
      <c r="D797" s="163">
        <v>20</v>
      </c>
      <c r="E797" s="134">
        <f>LN(1+'[2]Tasas de interés simple 5 '!G797)</f>
        <v>2.9862985746513599E-2</v>
      </c>
      <c r="F797" s="164">
        <v>28</v>
      </c>
      <c r="G797" s="134">
        <v>7.1990709920113014E-2</v>
      </c>
      <c r="H797" s="164">
        <v>56</v>
      </c>
      <c r="I797" s="134">
        <v>7.2782517108013658E-2</v>
      </c>
      <c r="J797" s="164">
        <v>84</v>
      </c>
      <c r="K797" s="114">
        <v>7.3573697833296606E-2</v>
      </c>
      <c r="L797" s="165">
        <v>8.9795580076559856E-5</v>
      </c>
      <c r="M797" s="166">
        <f t="shared" si="12"/>
        <v>-3.5307021002718361E-4</v>
      </c>
      <c r="N797" s="166">
        <v>1.6457000554806478E-4</v>
      </c>
      <c r="O797" s="166">
        <v>4.4085884905439854E-5</v>
      </c>
      <c r="P797" s="167">
        <v>-7.6193181451258973E-5</v>
      </c>
    </row>
    <row r="798" spans="1:16" x14ac:dyDescent="0.25">
      <c r="A798" s="161">
        <v>43160</v>
      </c>
      <c r="B798" s="162">
        <v>10</v>
      </c>
      <c r="C798" s="134">
        <v>7.3015009730693373E-2</v>
      </c>
      <c r="D798" s="163">
        <v>20</v>
      </c>
      <c r="E798" s="134">
        <f>LN(1+'[2]Tasas de interés simple 5 '!G798)</f>
        <v>3.121228770742529E-2</v>
      </c>
      <c r="F798" s="164">
        <v>28</v>
      </c>
      <c r="G798" s="134">
        <v>7.2068331927409399E-2</v>
      </c>
      <c r="H798" s="164">
        <v>56</v>
      </c>
      <c r="I798" s="134">
        <v>7.2778022526487046E-2</v>
      </c>
      <c r="J798" s="164">
        <v>84</v>
      </c>
      <c r="K798" s="114">
        <v>7.3487209821986768E-2</v>
      </c>
      <c r="L798" s="165">
        <v>3.2380551478906894E-4</v>
      </c>
      <c r="M798" s="166">
        <f t="shared" si="12"/>
        <v>1.3493019609116912E-3</v>
      </c>
      <c r="N798" s="166">
        <v>7.7622007296385132E-5</v>
      </c>
      <c r="O798" s="166">
        <v>-4.4945815266123068E-6</v>
      </c>
      <c r="P798" s="167">
        <v>-8.6488011309837631E-5</v>
      </c>
    </row>
    <row r="799" spans="1:16" ht="15.75" thickBot="1" x14ac:dyDescent="0.3">
      <c r="A799" s="168">
        <v>43161</v>
      </c>
      <c r="B799" s="169">
        <v>10</v>
      </c>
      <c r="C799" s="170">
        <v>7.2771608074017016E-2</v>
      </c>
      <c r="D799" s="163">
        <v>20</v>
      </c>
      <c r="E799" s="134">
        <f>LN(1+'[2]Tasas de interés simple 5 '!G799)</f>
        <v>3.1010008441007403E-2</v>
      </c>
      <c r="F799" s="171">
        <v>28</v>
      </c>
      <c r="G799" s="170">
        <v>7.2130711563519939E-2</v>
      </c>
      <c r="H799" s="171">
        <v>56</v>
      </c>
      <c r="I799" s="170">
        <v>7.2768028356650444E-2</v>
      </c>
      <c r="J799" s="171">
        <v>84</v>
      </c>
      <c r="K799" s="172">
        <v>7.3404939235768449E-2</v>
      </c>
      <c r="L799" s="173">
        <v>-2.4340165667635638E-4</v>
      </c>
      <c r="M799" s="174">
        <f t="shared" si="12"/>
        <v>-2.022792664178874E-4</v>
      </c>
      <c r="N799" s="174">
        <v>6.2379636110540537E-5</v>
      </c>
      <c r="O799" s="174">
        <v>-9.9941698366023957E-6</v>
      </c>
      <c r="P799" s="175">
        <v>-8.2270586218319286E-5</v>
      </c>
    </row>
    <row r="800" spans="1:16" x14ac:dyDescent="0.25">
      <c r="A800" s="148">
        <v>43164</v>
      </c>
      <c r="D800" s="163">
        <v>20</v>
      </c>
      <c r="E800" s="134">
        <f>LN(1+'[2]Tasas de interés simple 5 '!G800)</f>
        <v>3.0216055956540783E-2</v>
      </c>
    </row>
    <row r="801" spans="1:5" x14ac:dyDescent="0.25">
      <c r="A801" s="148">
        <v>43165</v>
      </c>
      <c r="D801" s="163">
        <v>20</v>
      </c>
      <c r="E801" s="134">
        <f>LN(1+'[2]Tasas de interés simple 5 '!G801)</f>
        <v>2.9862985746513599E-2</v>
      </c>
    </row>
    <row r="802" spans="1:5" x14ac:dyDescent="0.25">
      <c r="A802" s="148">
        <v>43166</v>
      </c>
      <c r="D802" s="163">
        <v>20</v>
      </c>
      <c r="E802" s="134">
        <f>LN(1+'[2]Tasas de interés simple 5 '!G802)</f>
        <v>2.9445560172356926E-2</v>
      </c>
    </row>
    <row r="803" spans="1:5" x14ac:dyDescent="0.25">
      <c r="A803" s="148">
        <v>43167</v>
      </c>
      <c r="D803" s="163">
        <v>20</v>
      </c>
      <c r="E803" s="134">
        <f>LN(1+'[2]Tasas de interés simple 5 '!G803)</f>
        <v>3.1392057156237663E-2</v>
      </c>
    </row>
    <row r="804" spans="1:5" x14ac:dyDescent="0.25">
      <c r="A804" s="148">
        <v>43168</v>
      </c>
      <c r="D804" s="163">
        <v>20</v>
      </c>
      <c r="E804" s="134">
        <f>LN(1+'[2]Tasas de interés simple 5 '!G804)</f>
        <v>3.121228770742529E-2</v>
      </c>
    </row>
    <row r="805" spans="1:5" x14ac:dyDescent="0.25">
      <c r="A805" s="148">
        <v>43171</v>
      </c>
      <c r="D805" s="163">
        <v>20</v>
      </c>
      <c r="E805" s="134">
        <f>LN(1+'[2]Tasas de interés simple 5 '!G805)</f>
        <v>3.0518588378771232E-2</v>
      </c>
    </row>
    <row r="806" spans="1:5" x14ac:dyDescent="0.25">
      <c r="A806" s="148">
        <v>43172</v>
      </c>
      <c r="D806" s="163">
        <v>20</v>
      </c>
      <c r="E806" s="134">
        <f>LN(1+'[2]Tasas de interés simple 5 '!G806)</f>
        <v>3.0216055956540783E-2</v>
      </c>
    </row>
    <row r="807" spans="1:5" x14ac:dyDescent="0.25">
      <c r="A807" s="148">
        <v>43173</v>
      </c>
      <c r="D807" s="163">
        <v>20</v>
      </c>
      <c r="E807" s="134">
        <f>LN(1+'[2]Tasas de interés simple 5 '!G807)</f>
        <v>2.9862985746513599E-2</v>
      </c>
    </row>
    <row r="808" spans="1:5" x14ac:dyDescent="0.25">
      <c r="A808" s="148">
        <v>43174</v>
      </c>
      <c r="D808" s="163">
        <v>20</v>
      </c>
      <c r="E808" s="134">
        <f>LN(1+'[2]Tasas de interés simple 5 '!G808)</f>
        <v>3.1392057156237663E-2</v>
      </c>
    </row>
    <row r="809" spans="1:5" x14ac:dyDescent="0.25">
      <c r="A809" s="148">
        <v>43175</v>
      </c>
      <c r="D809" s="163">
        <v>20</v>
      </c>
      <c r="E809" s="134">
        <f>LN(1+'[2]Tasas de interés simple 5 '!G809)</f>
        <v>3.121228770742529E-2</v>
      </c>
    </row>
    <row r="810" spans="1:5" x14ac:dyDescent="0.25">
      <c r="A810" s="148">
        <v>43179</v>
      </c>
      <c r="D810" s="163">
        <v>20</v>
      </c>
      <c r="E810" s="134">
        <f>LN(1+'[2]Tasas de interés simple 5 '!G810)</f>
        <v>3.0216055956540783E-2</v>
      </c>
    </row>
    <row r="811" spans="1:5" x14ac:dyDescent="0.25">
      <c r="A811" s="148">
        <v>43180</v>
      </c>
      <c r="D811" s="163">
        <v>20</v>
      </c>
      <c r="E811" s="134">
        <f>LN(1+'[2]Tasas de interés simple 5 '!G811)</f>
        <v>2.9862985746513599E-2</v>
      </c>
    </row>
    <row r="812" spans="1:5" x14ac:dyDescent="0.25">
      <c r="A812" s="148">
        <v>43181</v>
      </c>
      <c r="D812" s="163">
        <v>20</v>
      </c>
      <c r="E812" s="134">
        <f>LN(1+'[2]Tasas de interés simple 5 '!G812)</f>
        <v>3.1392057156237663E-2</v>
      </c>
    </row>
    <row r="813" spans="1:5" x14ac:dyDescent="0.25">
      <c r="A813" s="148">
        <v>43182</v>
      </c>
      <c r="D813" s="163">
        <v>20</v>
      </c>
      <c r="E813" s="134">
        <f>LN(1+'[2]Tasas de interés simple 5 '!G813)</f>
        <v>3.121228770742529E-2</v>
      </c>
    </row>
    <row r="814" spans="1:5" x14ac:dyDescent="0.25">
      <c r="A814" s="148">
        <v>43185</v>
      </c>
      <c r="D814" s="163">
        <v>20</v>
      </c>
      <c r="E814" s="134">
        <f>LN(1+'[2]Tasas de interés simple 5 '!G814)</f>
        <v>3.0518588378771232E-2</v>
      </c>
    </row>
    <row r="815" spans="1:5" x14ac:dyDescent="0.25">
      <c r="A815" s="148">
        <v>43186</v>
      </c>
      <c r="D815" s="163">
        <v>20</v>
      </c>
      <c r="E815" s="134">
        <f>LN(1+'[2]Tasas de interés simple 5 '!G815)</f>
        <v>3.0216055956540783E-2</v>
      </c>
    </row>
    <row r="816" spans="1:5" x14ac:dyDescent="0.25">
      <c r="A816" s="148">
        <v>43187</v>
      </c>
      <c r="D816" s="163">
        <v>20</v>
      </c>
      <c r="E816" s="134">
        <f>LN(1+'[2]Tasas de interés simple 5 '!G816)</f>
        <v>3.155287611634932E-2</v>
      </c>
    </row>
    <row r="817" spans="1:5" x14ac:dyDescent="0.25">
      <c r="A817" s="148">
        <v>43192</v>
      </c>
      <c r="D817" s="163">
        <v>20</v>
      </c>
      <c r="E817" s="134">
        <f>LN(1+'[2]Tasas de interés simple 5 '!G817)</f>
        <v>3.0518588378771232E-2</v>
      </c>
    </row>
    <row r="818" spans="1:5" x14ac:dyDescent="0.25">
      <c r="A818" s="148">
        <v>43193</v>
      </c>
      <c r="D818" s="163">
        <v>20</v>
      </c>
      <c r="E818" s="134">
        <f>LN(1+'[2]Tasas de interés simple 5 '!G818)</f>
        <v>3.0216055956540783E-2</v>
      </c>
    </row>
    <row r="819" spans="1:5" x14ac:dyDescent="0.25">
      <c r="A819" s="148">
        <v>43194</v>
      </c>
      <c r="D819" s="163">
        <v>20</v>
      </c>
      <c r="E819" s="134">
        <f>LN(1+'[2]Tasas de interés simple 5 '!G819)</f>
        <v>2.9862985746513599E-2</v>
      </c>
    </row>
    <row r="820" spans="1:5" x14ac:dyDescent="0.25">
      <c r="A820" s="148">
        <v>43195</v>
      </c>
      <c r="D820" s="163">
        <v>20</v>
      </c>
      <c r="E820" s="134">
        <f>LN(1+'[2]Tasas de interés simple 5 '!G820)</f>
        <v>3.1392057156237663E-2</v>
      </c>
    </row>
    <row r="821" spans="1:5" x14ac:dyDescent="0.25">
      <c r="A821" s="148">
        <v>43196</v>
      </c>
      <c r="D821" s="163">
        <v>20</v>
      </c>
      <c r="E821" s="134">
        <f>LN(1+'[2]Tasas de interés simple 5 '!G821)</f>
        <v>3.121228770742529E-2</v>
      </c>
    </row>
    <row r="822" spans="1:5" x14ac:dyDescent="0.25">
      <c r="A822" s="148">
        <v>43199</v>
      </c>
      <c r="D822" s="163">
        <v>20</v>
      </c>
      <c r="E822" s="134">
        <f>LN(1+'[2]Tasas de interés simple 5 '!G822)</f>
        <v>3.0518588378771232E-2</v>
      </c>
    </row>
    <row r="823" spans="1:5" x14ac:dyDescent="0.25">
      <c r="A823" s="148">
        <v>43200</v>
      </c>
      <c r="D823" s="163">
        <v>20</v>
      </c>
      <c r="E823" s="134">
        <f>LN(1+'[2]Tasas de interés simple 5 '!G823)</f>
        <v>3.0216055956540783E-2</v>
      </c>
    </row>
    <row r="824" spans="1:5" x14ac:dyDescent="0.25">
      <c r="A824" s="148">
        <v>43201</v>
      </c>
      <c r="D824" s="163">
        <v>20</v>
      </c>
      <c r="E824" s="134">
        <f>LN(1+'[2]Tasas de interés simple 5 '!G824)</f>
        <v>2.9862985746513599E-2</v>
      </c>
    </row>
    <row r="825" spans="1:5" x14ac:dyDescent="0.25">
      <c r="A825" s="148">
        <v>43202</v>
      </c>
      <c r="D825" s="163">
        <v>20</v>
      </c>
      <c r="E825" s="134">
        <f>LN(1+'[2]Tasas de interés simple 5 '!G825)</f>
        <v>3.1392057156237663E-2</v>
      </c>
    </row>
    <row r="826" spans="1:5" x14ac:dyDescent="0.25">
      <c r="A826" s="148">
        <v>43203</v>
      </c>
      <c r="D826" s="163">
        <v>20</v>
      </c>
      <c r="E826" s="134">
        <f>LN(1+'[2]Tasas de interés simple 5 '!G826)</f>
        <v>3.121228770742529E-2</v>
      </c>
    </row>
    <row r="827" spans="1:5" x14ac:dyDescent="0.25">
      <c r="A827" s="148">
        <v>43206</v>
      </c>
      <c r="D827" s="163">
        <v>20</v>
      </c>
      <c r="E827" s="134">
        <f>LN(1+'[2]Tasas de interés simple 5 '!G827)</f>
        <v>3.0518588378771232E-2</v>
      </c>
    </row>
    <row r="828" spans="1:5" x14ac:dyDescent="0.25">
      <c r="A828" s="148">
        <v>43207</v>
      </c>
      <c r="D828" s="163">
        <v>20</v>
      </c>
      <c r="E828" s="134">
        <f>LN(1+'[2]Tasas de interés simple 5 '!G828)</f>
        <v>3.0216055956540783E-2</v>
      </c>
    </row>
    <row r="829" spans="1:5" x14ac:dyDescent="0.25">
      <c r="A829" s="148">
        <v>43208</v>
      </c>
      <c r="D829" s="163">
        <v>20</v>
      </c>
      <c r="E829" s="134">
        <f>LN(1+'[2]Tasas de interés simple 5 '!G829)</f>
        <v>2.9862985746513599E-2</v>
      </c>
    </row>
    <row r="830" spans="1:5" x14ac:dyDescent="0.25">
      <c r="A830" s="148">
        <v>43209</v>
      </c>
      <c r="D830" s="163">
        <v>20</v>
      </c>
      <c r="E830" s="134">
        <f>LN(1+'[2]Tasas de interés simple 5 '!G830)</f>
        <v>3.1392057156237663E-2</v>
      </c>
    </row>
    <row r="831" spans="1:5" x14ac:dyDescent="0.25">
      <c r="A831" s="148">
        <v>43210</v>
      </c>
      <c r="D831" s="163">
        <v>20</v>
      </c>
      <c r="E831" s="134">
        <f>LN(1+'[2]Tasas de interés simple 5 '!G831)</f>
        <v>3.121228770742529E-2</v>
      </c>
    </row>
    <row r="832" spans="1:5" x14ac:dyDescent="0.25">
      <c r="A832" s="148">
        <v>43213</v>
      </c>
      <c r="D832" s="163">
        <v>20</v>
      </c>
      <c r="E832" s="134">
        <f>LN(1+'[2]Tasas de interés simple 5 '!G832)</f>
        <v>3.0518588378771232E-2</v>
      </c>
    </row>
    <row r="833" spans="1:5" x14ac:dyDescent="0.25">
      <c r="A833" s="148">
        <v>43214</v>
      </c>
      <c r="D833" s="163">
        <v>20</v>
      </c>
      <c r="E833" s="134">
        <f>LN(1+'[2]Tasas de interés simple 5 '!G833)</f>
        <v>3.0216055956540783E-2</v>
      </c>
    </row>
    <row r="834" spans="1:5" x14ac:dyDescent="0.25">
      <c r="A834" s="148">
        <v>43215</v>
      </c>
      <c r="D834" s="163">
        <v>20</v>
      </c>
      <c r="E834" s="134">
        <f>LN(1+'[2]Tasas de interés simple 5 '!G834)</f>
        <v>2.9862985746513599E-2</v>
      </c>
    </row>
    <row r="835" spans="1:5" x14ac:dyDescent="0.25">
      <c r="A835" s="148">
        <v>43216</v>
      </c>
      <c r="D835" s="163">
        <v>20</v>
      </c>
      <c r="E835" s="134">
        <f>LN(1+'[2]Tasas de interés simple 5 '!G835)</f>
        <v>3.1392057156237663E-2</v>
      </c>
    </row>
    <row r="836" spans="1:5" x14ac:dyDescent="0.25">
      <c r="A836" s="148">
        <v>43217</v>
      </c>
      <c r="D836" s="163">
        <v>20</v>
      </c>
      <c r="E836" s="134">
        <f>LN(1+'[2]Tasas de interés simple 5 '!G836)</f>
        <v>3.121228770742529E-2</v>
      </c>
    </row>
    <row r="837" spans="1:5" x14ac:dyDescent="0.25">
      <c r="A837" s="148">
        <v>43220</v>
      </c>
      <c r="D837" s="163">
        <v>20</v>
      </c>
      <c r="E837" s="134">
        <f>LN(1+'[2]Tasas de interés simple 5 '!G837)</f>
        <v>3.0518588378771232E-2</v>
      </c>
    </row>
    <row r="838" spans="1:5" x14ac:dyDescent="0.25">
      <c r="A838" s="148">
        <v>43222</v>
      </c>
      <c r="D838" s="163">
        <v>20</v>
      </c>
      <c r="E838" s="134">
        <f>LN(1+'[2]Tasas de interés simple 5 '!G838)</f>
        <v>2.9862985746513599E-2</v>
      </c>
    </row>
    <row r="839" spans="1:5" x14ac:dyDescent="0.25">
      <c r="A839" s="148">
        <v>43223</v>
      </c>
      <c r="D839" s="163">
        <v>20</v>
      </c>
      <c r="E839" s="134">
        <f>LN(1+'[2]Tasas de interés simple 5 '!G839)</f>
        <v>3.1392057156237663E-2</v>
      </c>
    </row>
    <row r="840" spans="1:5" x14ac:dyDescent="0.25">
      <c r="A840" s="148">
        <v>43224</v>
      </c>
      <c r="D840" s="163">
        <v>20</v>
      </c>
      <c r="E840" s="134">
        <f>LN(1+'[2]Tasas de interés simple 5 '!G840)</f>
        <v>3.121228770742529E-2</v>
      </c>
    </row>
    <row r="841" spans="1:5" x14ac:dyDescent="0.25">
      <c r="A841" s="148">
        <v>43227</v>
      </c>
      <c r="D841" s="163">
        <v>20</v>
      </c>
      <c r="E841" s="134">
        <f>LN(1+'[2]Tasas de interés simple 5 '!G841)</f>
        <v>3.0518588378771232E-2</v>
      </c>
    </row>
    <row r="842" spans="1:5" x14ac:dyDescent="0.25">
      <c r="A842" s="148">
        <v>43228</v>
      </c>
      <c r="D842" s="163">
        <v>20</v>
      </c>
      <c r="E842" s="134">
        <f>LN(1+'[2]Tasas de interés simple 5 '!G842)</f>
        <v>3.0216055956540783E-2</v>
      </c>
    </row>
    <row r="843" spans="1:5" x14ac:dyDescent="0.25">
      <c r="A843" s="148">
        <v>43229</v>
      </c>
      <c r="D843" s="163">
        <v>20</v>
      </c>
      <c r="E843" s="134">
        <f>LN(1+'[2]Tasas de interés simple 5 '!G843)</f>
        <v>2.9862985746513599E-2</v>
      </c>
    </row>
    <row r="844" spans="1:5" x14ac:dyDescent="0.25">
      <c r="A844" s="148">
        <v>43230</v>
      </c>
      <c r="D844" s="163">
        <v>20</v>
      </c>
      <c r="E844" s="134">
        <f>LN(1+'[2]Tasas de interés simple 5 '!G844)</f>
        <v>3.1392057156237663E-2</v>
      </c>
    </row>
    <row r="845" spans="1:5" x14ac:dyDescent="0.25">
      <c r="A845" s="148">
        <v>43231</v>
      </c>
      <c r="D845" s="163">
        <v>20</v>
      </c>
      <c r="E845" s="134">
        <f>LN(1+'[2]Tasas de interés simple 5 '!G845)</f>
        <v>3.121228770742529E-2</v>
      </c>
    </row>
    <row r="846" spans="1:5" x14ac:dyDescent="0.25">
      <c r="A846" s="148">
        <v>43234</v>
      </c>
      <c r="D846" s="163">
        <v>20</v>
      </c>
      <c r="E846" s="134">
        <f>LN(1+'[2]Tasas de interés simple 5 '!G846)</f>
        <v>3.0518588378771232E-2</v>
      </c>
    </row>
    <row r="847" spans="1:5" x14ac:dyDescent="0.25">
      <c r="A847" s="148">
        <v>43235</v>
      </c>
      <c r="D847" s="163">
        <v>20</v>
      </c>
      <c r="E847" s="134">
        <f>LN(1+'[2]Tasas de interés simple 5 '!G847)</f>
        <v>3.0216055956540783E-2</v>
      </c>
    </row>
    <row r="848" spans="1:5" x14ac:dyDescent="0.25">
      <c r="A848" s="148">
        <v>43236</v>
      </c>
      <c r="D848" s="163">
        <v>20</v>
      </c>
      <c r="E848" s="134">
        <f>LN(1+'[2]Tasas de interés simple 5 '!G848)</f>
        <v>2.9862985746513599E-2</v>
      </c>
    </row>
    <row r="849" spans="1:5" x14ac:dyDescent="0.25">
      <c r="A849" s="148">
        <v>43237</v>
      </c>
      <c r="D849" s="163">
        <v>20</v>
      </c>
      <c r="E849" s="134">
        <f>LN(1+'[2]Tasas de interés simple 5 '!G849)</f>
        <v>3.1392057156237663E-2</v>
      </c>
    </row>
    <row r="850" spans="1:5" x14ac:dyDescent="0.25">
      <c r="A850" s="148">
        <v>43238</v>
      </c>
      <c r="D850" s="163">
        <v>20</v>
      </c>
      <c r="E850" s="134">
        <f>LN(1+'[2]Tasas de interés simple 5 '!G850)</f>
        <v>3.121228770742529E-2</v>
      </c>
    </row>
    <row r="851" spans="1:5" x14ac:dyDescent="0.25">
      <c r="A851" s="148">
        <v>43241</v>
      </c>
      <c r="D851" s="163">
        <v>20</v>
      </c>
      <c r="E851" s="134">
        <f>LN(1+'[2]Tasas de interés simple 5 '!G851)</f>
        <v>3.0518588378771232E-2</v>
      </c>
    </row>
    <row r="852" spans="1:5" x14ac:dyDescent="0.25">
      <c r="A852" s="148">
        <v>43242</v>
      </c>
      <c r="D852" s="163">
        <v>20</v>
      </c>
      <c r="E852" s="134">
        <f>LN(1+'[2]Tasas de interés simple 5 '!G852)</f>
        <v>3.0216055956540783E-2</v>
      </c>
    </row>
    <row r="853" spans="1:5" x14ac:dyDescent="0.25">
      <c r="A853" s="148">
        <v>43243</v>
      </c>
      <c r="D853" s="163">
        <v>20</v>
      </c>
      <c r="E853" s="134">
        <f>LN(1+'[2]Tasas de interés simple 5 '!G853)</f>
        <v>2.9862985746513599E-2</v>
      </c>
    </row>
    <row r="854" spans="1:5" x14ac:dyDescent="0.25">
      <c r="A854" s="148">
        <v>43244</v>
      </c>
      <c r="D854" s="163">
        <v>20</v>
      </c>
      <c r="E854" s="134">
        <f>LN(1+'[2]Tasas de interés simple 5 '!G854)</f>
        <v>3.1392057156237663E-2</v>
      </c>
    </row>
    <row r="855" spans="1:5" x14ac:dyDescent="0.25">
      <c r="A855" s="148">
        <v>43245</v>
      </c>
      <c r="D855" s="163">
        <v>20</v>
      </c>
      <c r="E855" s="134">
        <f>LN(1+'[2]Tasas de interés simple 5 '!G855)</f>
        <v>3.121228770742529E-2</v>
      </c>
    </row>
    <row r="856" spans="1:5" x14ac:dyDescent="0.25">
      <c r="A856" s="148">
        <v>43248</v>
      </c>
      <c r="D856" s="163">
        <v>20</v>
      </c>
      <c r="E856" s="134">
        <f>LN(1+'[2]Tasas de interés simple 5 '!G856)</f>
        <v>3.0518588378771232E-2</v>
      </c>
    </row>
    <row r="857" spans="1:5" x14ac:dyDescent="0.25">
      <c r="A857" s="148">
        <v>43249</v>
      </c>
      <c r="D857" s="163">
        <v>20</v>
      </c>
      <c r="E857" s="134">
        <f>LN(1+'[2]Tasas de interés simple 5 '!G857)</f>
        <v>3.0216055956540783E-2</v>
      </c>
    </row>
    <row r="858" spans="1:5" x14ac:dyDescent="0.25">
      <c r="A858" s="148">
        <v>43250</v>
      </c>
      <c r="D858" s="163">
        <v>20</v>
      </c>
      <c r="E858" s="134">
        <f>LN(1+'[2]Tasas de interés simple 5 '!G858)</f>
        <v>2.9862985746513599E-2</v>
      </c>
    </row>
    <row r="859" spans="1:5" x14ac:dyDescent="0.25">
      <c r="A859" s="148">
        <v>43251</v>
      </c>
      <c r="D859" s="163">
        <v>20</v>
      </c>
      <c r="E859" s="134">
        <f>LN(1+'[2]Tasas de interés simple 5 '!G859)</f>
        <v>3.1392057156237663E-2</v>
      </c>
    </row>
    <row r="860" spans="1:5" x14ac:dyDescent="0.25">
      <c r="A860" s="148">
        <v>43252</v>
      </c>
      <c r="D860" s="163">
        <v>20</v>
      </c>
      <c r="E860" s="134">
        <f>LN(1+'[2]Tasas de interés simple 5 '!G860)</f>
        <v>3.121228770742529E-2</v>
      </c>
    </row>
    <row r="861" spans="1:5" x14ac:dyDescent="0.25">
      <c r="A861" s="148">
        <v>43255</v>
      </c>
      <c r="D861" s="163">
        <v>20</v>
      </c>
      <c r="E861" s="134">
        <f>LN(1+'[2]Tasas de interés simple 5 '!G861)</f>
        <v>3.0518588378771232E-2</v>
      </c>
    </row>
    <row r="862" spans="1:5" x14ac:dyDescent="0.25">
      <c r="A862" s="148">
        <v>43256</v>
      </c>
      <c r="D862" s="163">
        <v>20</v>
      </c>
      <c r="E862" s="134">
        <f>LN(1+'[2]Tasas de interés simple 5 '!G862)</f>
        <v>3.0216055956540783E-2</v>
      </c>
    </row>
    <row r="863" spans="1:5" x14ac:dyDescent="0.25">
      <c r="A863" s="148">
        <v>43257</v>
      </c>
      <c r="D863" s="163">
        <v>20</v>
      </c>
      <c r="E863" s="134">
        <f>LN(1+'[2]Tasas de interés simple 5 '!G863)</f>
        <v>2.9862985746513599E-2</v>
      </c>
    </row>
    <row r="864" spans="1:5" x14ac:dyDescent="0.25">
      <c r="A864" s="148">
        <v>43258</v>
      </c>
      <c r="D864" s="163">
        <v>20</v>
      </c>
      <c r="E864" s="134">
        <f>LN(1+'[2]Tasas de interés simple 5 '!G864)</f>
        <v>3.1392057156237663E-2</v>
      </c>
    </row>
    <row r="865" spans="1:5" x14ac:dyDescent="0.25">
      <c r="A865" s="148">
        <v>43259</v>
      </c>
      <c r="D865" s="163">
        <v>20</v>
      </c>
      <c r="E865" s="134">
        <f>LN(1+'[2]Tasas de interés simple 5 '!G865)</f>
        <v>3.121228770742529E-2</v>
      </c>
    </row>
    <row r="866" spans="1:5" x14ac:dyDescent="0.25">
      <c r="A866" s="148">
        <v>43262</v>
      </c>
      <c r="D866" s="163">
        <v>20</v>
      </c>
      <c r="E866" s="134">
        <f>LN(1+'[2]Tasas de interés simple 5 '!G866)</f>
        <v>3.0518588378771232E-2</v>
      </c>
    </row>
    <row r="867" spans="1:5" x14ac:dyDescent="0.25">
      <c r="A867" s="148">
        <v>43263</v>
      </c>
      <c r="D867" s="163">
        <v>20</v>
      </c>
      <c r="E867" s="134">
        <f>LN(1+'[2]Tasas de interés simple 5 '!G867)</f>
        <v>3.0216055956540783E-2</v>
      </c>
    </row>
    <row r="868" spans="1:5" x14ac:dyDescent="0.25">
      <c r="A868" s="148">
        <v>43264</v>
      </c>
      <c r="D868" s="163">
        <v>20</v>
      </c>
      <c r="E868" s="134">
        <f>LN(1+'[2]Tasas de interés simple 5 '!G868)</f>
        <v>2.9862985746513599E-2</v>
      </c>
    </row>
    <row r="869" spans="1:5" x14ac:dyDescent="0.25">
      <c r="A869" s="148">
        <v>43265</v>
      </c>
      <c r="D869" s="163">
        <v>20</v>
      </c>
      <c r="E869" s="134">
        <f>LN(1+'[2]Tasas de interés simple 5 '!G869)</f>
        <v>3.1392057156237663E-2</v>
      </c>
    </row>
    <row r="870" spans="1:5" x14ac:dyDescent="0.25">
      <c r="A870" s="148">
        <v>43266</v>
      </c>
      <c r="D870" s="163">
        <v>20</v>
      </c>
      <c r="E870" s="134">
        <f>LN(1+'[2]Tasas de interés simple 5 '!G870)</f>
        <v>3.121228770742529E-2</v>
      </c>
    </row>
    <row r="871" spans="1:5" x14ac:dyDescent="0.25">
      <c r="A871" s="148">
        <v>43269</v>
      </c>
      <c r="D871" s="163">
        <v>20</v>
      </c>
      <c r="E871" s="134">
        <f>LN(1+'[2]Tasas de interés simple 5 '!G871)</f>
        <v>3.0518588378771232E-2</v>
      </c>
    </row>
    <row r="872" spans="1:5" x14ac:dyDescent="0.25">
      <c r="A872" s="148">
        <v>43270</v>
      </c>
      <c r="D872" s="163">
        <v>20</v>
      </c>
      <c r="E872" s="134">
        <f>LN(1+'[2]Tasas de interés simple 5 '!G872)</f>
        <v>3.0216055956540783E-2</v>
      </c>
    </row>
    <row r="873" spans="1:5" x14ac:dyDescent="0.25">
      <c r="A873" s="148">
        <v>43271</v>
      </c>
      <c r="D873" s="163">
        <v>20</v>
      </c>
      <c r="E873" s="134">
        <f>LN(1+'[2]Tasas de interés simple 5 '!G873)</f>
        <v>2.9862985746513599E-2</v>
      </c>
    </row>
    <row r="874" spans="1:5" x14ac:dyDescent="0.25">
      <c r="A874" s="148">
        <v>43272</v>
      </c>
      <c r="D874" s="163">
        <v>20</v>
      </c>
      <c r="E874" s="134">
        <f>LN(1+'[2]Tasas de interés simple 5 '!G874)</f>
        <v>3.1392057156237663E-2</v>
      </c>
    </row>
    <row r="875" spans="1:5" x14ac:dyDescent="0.25">
      <c r="A875" s="148">
        <v>43273</v>
      </c>
      <c r="D875" s="163">
        <v>20</v>
      </c>
      <c r="E875" s="134">
        <f>LN(1+'[2]Tasas de interés simple 5 '!G875)</f>
        <v>3.121228770742529E-2</v>
      </c>
    </row>
    <row r="876" spans="1:5" x14ac:dyDescent="0.25">
      <c r="A876" s="148">
        <v>43276</v>
      </c>
      <c r="D876" s="163">
        <v>20</v>
      </c>
      <c r="E876" s="134">
        <f>LN(1+'[2]Tasas de interés simple 5 '!G876)</f>
        <v>3.0518588378771232E-2</v>
      </c>
    </row>
    <row r="877" spans="1:5" x14ac:dyDescent="0.25">
      <c r="A877" s="148">
        <v>43277</v>
      </c>
      <c r="D877" s="163">
        <v>20</v>
      </c>
      <c r="E877" s="134">
        <f>LN(1+'[2]Tasas de interés simple 5 '!G877)</f>
        <v>3.0216055956540783E-2</v>
      </c>
    </row>
    <row r="878" spans="1:5" x14ac:dyDescent="0.25">
      <c r="A878" s="148">
        <v>43278</v>
      </c>
      <c r="D878" s="163">
        <v>20</v>
      </c>
      <c r="E878" s="134">
        <f>LN(1+'[2]Tasas de interés simple 5 '!G878)</f>
        <v>2.9862985746513599E-2</v>
      </c>
    </row>
    <row r="879" spans="1:5" x14ac:dyDescent="0.25">
      <c r="A879" s="148">
        <v>43279</v>
      </c>
      <c r="D879" s="163">
        <v>20</v>
      </c>
      <c r="E879" s="134">
        <f>LN(1+'[2]Tasas de interés simple 5 '!G879)</f>
        <v>3.1392057156237663E-2</v>
      </c>
    </row>
    <row r="880" spans="1:5" x14ac:dyDescent="0.25">
      <c r="A880" s="148">
        <v>43280</v>
      </c>
      <c r="D880" s="163">
        <v>20</v>
      </c>
      <c r="E880" s="134">
        <f>LN(1+'[2]Tasas de interés simple 5 '!G880)</f>
        <v>3.121228770742529E-2</v>
      </c>
    </row>
    <row r="881" spans="1:5" x14ac:dyDescent="0.25">
      <c r="A881" s="148">
        <v>43283</v>
      </c>
      <c r="D881" s="163">
        <v>20</v>
      </c>
      <c r="E881" s="134">
        <f>LN(1+'[2]Tasas de interés simple 5 '!G881)</f>
        <v>3.0518588378771232E-2</v>
      </c>
    </row>
    <row r="882" spans="1:5" x14ac:dyDescent="0.25">
      <c r="A882" s="148">
        <v>43284</v>
      </c>
      <c r="D882" s="163">
        <v>20</v>
      </c>
      <c r="E882" s="134">
        <f>LN(1+'[2]Tasas de interés simple 5 '!G882)</f>
        <v>3.0216055956540783E-2</v>
      </c>
    </row>
    <row r="883" spans="1:5" x14ac:dyDescent="0.25">
      <c r="A883" s="148">
        <v>43285</v>
      </c>
      <c r="D883" s="163">
        <v>20</v>
      </c>
      <c r="E883" s="134">
        <f>LN(1+'[2]Tasas de interés simple 5 '!G883)</f>
        <v>2.9862985746513599E-2</v>
      </c>
    </row>
    <row r="884" spans="1:5" x14ac:dyDescent="0.25">
      <c r="A884" s="148">
        <v>43286</v>
      </c>
      <c r="D884" s="163">
        <v>20</v>
      </c>
      <c r="E884" s="134">
        <f>LN(1+'[2]Tasas de interés simple 5 '!G884)</f>
        <v>3.1392057156237663E-2</v>
      </c>
    </row>
    <row r="885" spans="1:5" x14ac:dyDescent="0.25">
      <c r="A885" s="148">
        <v>43287</v>
      </c>
      <c r="D885" s="163">
        <v>20</v>
      </c>
      <c r="E885" s="134">
        <f>LN(1+'[2]Tasas de interés simple 5 '!G885)</f>
        <v>3.121228770742529E-2</v>
      </c>
    </row>
    <row r="886" spans="1:5" x14ac:dyDescent="0.25">
      <c r="A886" s="148">
        <v>43290</v>
      </c>
      <c r="D886" s="163">
        <v>20</v>
      </c>
      <c r="E886" s="134">
        <f>LN(1+'[2]Tasas de interés simple 5 '!G886)</f>
        <v>3.0518588378771232E-2</v>
      </c>
    </row>
    <row r="887" spans="1:5" x14ac:dyDescent="0.25">
      <c r="A887" s="148">
        <v>43291</v>
      </c>
      <c r="D887" s="163">
        <v>20</v>
      </c>
      <c r="E887" s="134">
        <f>LN(1+'[2]Tasas de interés simple 5 '!G887)</f>
        <v>3.0216055956540783E-2</v>
      </c>
    </row>
    <row r="888" spans="1:5" x14ac:dyDescent="0.25">
      <c r="A888" s="148">
        <v>43292</v>
      </c>
      <c r="D888" s="163">
        <v>20</v>
      </c>
      <c r="E888" s="134">
        <f>LN(1+'[2]Tasas de interés simple 5 '!G888)</f>
        <v>2.9862985746513599E-2</v>
      </c>
    </row>
    <row r="889" spans="1:5" x14ac:dyDescent="0.25">
      <c r="A889" s="148">
        <v>43293</v>
      </c>
      <c r="D889" s="163">
        <v>20</v>
      </c>
      <c r="E889" s="134">
        <f>LN(1+'[2]Tasas de interés simple 5 '!G889)</f>
        <v>3.1392057156237663E-2</v>
      </c>
    </row>
    <row r="890" spans="1:5" x14ac:dyDescent="0.25">
      <c r="A890" s="148">
        <v>43294</v>
      </c>
      <c r="D890" s="163">
        <v>20</v>
      </c>
      <c r="E890" s="134">
        <f>LN(1+'[2]Tasas de interés simple 5 '!G890)</f>
        <v>3.121228770742529E-2</v>
      </c>
    </row>
    <row r="891" spans="1:5" x14ac:dyDescent="0.25">
      <c r="A891" s="148">
        <v>43297</v>
      </c>
      <c r="D891" s="163">
        <v>20</v>
      </c>
      <c r="E891" s="134">
        <f>LN(1+'[2]Tasas de interés simple 5 '!G891)</f>
        <v>3.0518588378771232E-2</v>
      </c>
    </row>
    <row r="892" spans="1:5" x14ac:dyDescent="0.25">
      <c r="A892" s="148">
        <v>43298</v>
      </c>
      <c r="D892" s="163">
        <v>20</v>
      </c>
      <c r="E892" s="134">
        <f>LN(1+'[2]Tasas de interés simple 5 '!G892)</f>
        <v>3.0216055956540783E-2</v>
      </c>
    </row>
    <row r="893" spans="1:5" x14ac:dyDescent="0.25">
      <c r="A893" s="148">
        <v>43299</v>
      </c>
      <c r="D893" s="163">
        <v>20</v>
      </c>
      <c r="E893" s="134">
        <f>LN(1+'[2]Tasas de interés simple 5 '!G893)</f>
        <v>2.9862985746513599E-2</v>
      </c>
    </row>
    <row r="894" spans="1:5" x14ac:dyDescent="0.25">
      <c r="A894" s="148">
        <v>43300</v>
      </c>
      <c r="D894" s="163">
        <v>20</v>
      </c>
      <c r="E894" s="134">
        <f>LN(1+'[2]Tasas de interés simple 5 '!G894)</f>
        <v>3.1392057156237663E-2</v>
      </c>
    </row>
    <row r="895" spans="1:5" x14ac:dyDescent="0.25">
      <c r="A895" s="148">
        <v>43301</v>
      </c>
      <c r="D895" s="163">
        <v>20</v>
      </c>
      <c r="E895" s="134">
        <f>LN(1+'[2]Tasas de interés simple 5 '!G895)</f>
        <v>3.121228770742529E-2</v>
      </c>
    </row>
    <row r="896" spans="1:5" x14ac:dyDescent="0.25">
      <c r="A896" s="148">
        <v>43304</v>
      </c>
      <c r="D896" s="163">
        <v>20</v>
      </c>
      <c r="E896" s="134">
        <f>LN(1+'[2]Tasas de interés simple 5 '!G896)</f>
        <v>3.0518588378771232E-2</v>
      </c>
    </row>
    <row r="897" spans="1:5" x14ac:dyDescent="0.25">
      <c r="A897" s="148">
        <v>43305</v>
      </c>
      <c r="D897" s="163">
        <v>20</v>
      </c>
      <c r="E897" s="134">
        <f>LN(1+'[2]Tasas de interés simple 5 '!G897)</f>
        <v>3.0216055956540783E-2</v>
      </c>
    </row>
    <row r="898" spans="1:5" x14ac:dyDescent="0.25">
      <c r="A898" s="148">
        <v>43306</v>
      </c>
      <c r="D898" s="163">
        <v>20</v>
      </c>
      <c r="E898" s="134">
        <f>LN(1+'[2]Tasas de interés simple 5 '!G898)</f>
        <v>2.9862985746513599E-2</v>
      </c>
    </row>
    <row r="899" spans="1:5" x14ac:dyDescent="0.25">
      <c r="A899" s="148">
        <v>43307</v>
      </c>
      <c r="D899" s="163">
        <v>20</v>
      </c>
      <c r="E899" s="134">
        <f>LN(1+'[2]Tasas de interés simple 5 '!G899)</f>
        <v>3.1392057156237663E-2</v>
      </c>
    </row>
    <row r="900" spans="1:5" x14ac:dyDescent="0.25">
      <c r="A900" s="148">
        <v>43308</v>
      </c>
      <c r="D900" s="163">
        <v>20</v>
      </c>
      <c r="E900" s="134">
        <f>LN(1+'[2]Tasas de interés simple 5 '!G900)</f>
        <v>3.121228770742529E-2</v>
      </c>
    </row>
    <row r="901" spans="1:5" x14ac:dyDescent="0.25">
      <c r="A901" s="148">
        <v>43311</v>
      </c>
      <c r="D901" s="163">
        <v>20</v>
      </c>
      <c r="E901" s="134">
        <f>LN(1+'[2]Tasas de interés simple 5 '!G901)</f>
        <v>3.0518588378771232E-2</v>
      </c>
    </row>
    <row r="902" spans="1:5" x14ac:dyDescent="0.25">
      <c r="A902" s="148">
        <v>43312</v>
      </c>
      <c r="D902" s="163">
        <v>20</v>
      </c>
      <c r="E902" s="134">
        <f>LN(1+'[2]Tasas de interés simple 5 '!G902)</f>
        <v>3.0216055956540783E-2</v>
      </c>
    </row>
    <row r="903" spans="1:5" x14ac:dyDescent="0.25">
      <c r="A903" s="148">
        <v>43313</v>
      </c>
      <c r="D903" s="163">
        <v>20</v>
      </c>
      <c r="E903" s="134">
        <f>LN(1+'[2]Tasas de interés simple 5 '!G903)</f>
        <v>2.9862985746513599E-2</v>
      </c>
    </row>
    <row r="904" spans="1:5" x14ac:dyDescent="0.25">
      <c r="A904" s="148">
        <v>43314</v>
      </c>
      <c r="D904" s="163">
        <v>20</v>
      </c>
      <c r="E904" s="134">
        <f>LN(1+'[2]Tasas de interés simple 5 '!G904)</f>
        <v>3.1392057156237663E-2</v>
      </c>
    </row>
    <row r="905" spans="1:5" x14ac:dyDescent="0.25">
      <c r="A905" s="148">
        <v>43315</v>
      </c>
      <c r="D905" s="163">
        <v>20</v>
      </c>
      <c r="E905" s="134">
        <f>LN(1+'[2]Tasas de interés simple 5 '!G905)</f>
        <v>3.121228770742529E-2</v>
      </c>
    </row>
    <row r="906" spans="1:5" x14ac:dyDescent="0.25">
      <c r="A906" s="148">
        <v>43318</v>
      </c>
      <c r="D906" s="163">
        <v>20</v>
      </c>
      <c r="E906" s="134">
        <f>LN(1+'[2]Tasas de interés simple 5 '!G906)</f>
        <v>3.0518588378771232E-2</v>
      </c>
    </row>
    <row r="907" spans="1:5" x14ac:dyDescent="0.25">
      <c r="A907" s="148">
        <v>43319</v>
      </c>
      <c r="D907" s="163">
        <v>20</v>
      </c>
      <c r="E907" s="134">
        <f>LN(1+'[2]Tasas de interés simple 5 '!G907)</f>
        <v>3.0216055956540783E-2</v>
      </c>
    </row>
    <row r="908" spans="1:5" x14ac:dyDescent="0.25">
      <c r="A908" s="148">
        <v>43320</v>
      </c>
      <c r="D908" s="163">
        <v>20</v>
      </c>
      <c r="E908" s="134">
        <f>LN(1+'[2]Tasas de interés simple 5 '!G908)</f>
        <v>2.9862985746513599E-2</v>
      </c>
    </row>
    <row r="909" spans="1:5" x14ac:dyDescent="0.25">
      <c r="A909" s="148">
        <v>43321</v>
      </c>
      <c r="D909" s="163">
        <v>20</v>
      </c>
      <c r="E909" s="134">
        <f>LN(1+'[2]Tasas de interés simple 5 '!G909)</f>
        <v>3.1392057156237663E-2</v>
      </c>
    </row>
    <row r="910" spans="1:5" x14ac:dyDescent="0.25">
      <c r="A910" s="148">
        <v>43322</v>
      </c>
      <c r="D910" s="163">
        <v>20</v>
      </c>
      <c r="E910" s="134">
        <f>LN(1+'[2]Tasas de interés simple 5 '!G910)</f>
        <v>3.121228770742529E-2</v>
      </c>
    </row>
    <row r="911" spans="1:5" x14ac:dyDescent="0.25">
      <c r="A911" s="148">
        <v>43325</v>
      </c>
      <c r="D911" s="163">
        <v>20</v>
      </c>
      <c r="E911" s="134">
        <f>LN(1+'[2]Tasas de interés simple 5 '!G911)</f>
        <v>3.0518588378771232E-2</v>
      </c>
    </row>
    <row r="912" spans="1:5" x14ac:dyDescent="0.25">
      <c r="A912" s="148">
        <v>43326</v>
      </c>
      <c r="D912" s="163">
        <v>20</v>
      </c>
      <c r="E912" s="134">
        <f>LN(1+'[2]Tasas de interés simple 5 '!G912)</f>
        <v>3.0216055956540783E-2</v>
      </c>
    </row>
    <row r="913" spans="1:5" x14ac:dyDescent="0.25">
      <c r="A913" s="148">
        <v>43327</v>
      </c>
      <c r="D913" s="163">
        <v>20</v>
      </c>
      <c r="E913" s="134">
        <f>LN(1+'[2]Tasas de interés simple 5 '!G913)</f>
        <v>2.9862985746513599E-2</v>
      </c>
    </row>
    <row r="914" spans="1:5" x14ac:dyDescent="0.25">
      <c r="A914" s="148">
        <v>43328</v>
      </c>
      <c r="D914" s="163">
        <v>20</v>
      </c>
      <c r="E914" s="134">
        <f>LN(1+'[2]Tasas de interés simple 5 '!G914)</f>
        <v>3.1392057156237663E-2</v>
      </c>
    </row>
    <row r="915" spans="1:5" x14ac:dyDescent="0.25">
      <c r="A915" s="148">
        <v>43329</v>
      </c>
      <c r="D915" s="163">
        <v>20</v>
      </c>
      <c r="E915" s="134">
        <f>LN(1+'[2]Tasas de interés simple 5 '!G915)</f>
        <v>3.121228770742529E-2</v>
      </c>
    </row>
    <row r="916" spans="1:5" x14ac:dyDescent="0.25">
      <c r="A916" s="148">
        <v>43332</v>
      </c>
      <c r="D916" s="163">
        <v>20</v>
      </c>
      <c r="E916" s="134">
        <f>LN(1+'[2]Tasas de interés simple 5 '!G916)</f>
        <v>3.0518588378771232E-2</v>
      </c>
    </row>
    <row r="917" spans="1:5" x14ac:dyDescent="0.25">
      <c r="A917" s="148">
        <v>43333</v>
      </c>
      <c r="D917" s="163">
        <v>20</v>
      </c>
      <c r="E917" s="134">
        <f>LN(1+'[2]Tasas de interés simple 5 '!G917)</f>
        <v>3.0216055956540783E-2</v>
      </c>
    </row>
    <row r="918" spans="1:5" x14ac:dyDescent="0.25">
      <c r="A918" s="148">
        <v>43334</v>
      </c>
      <c r="D918" s="163">
        <v>20</v>
      </c>
      <c r="E918" s="134">
        <f>LN(1+'[2]Tasas de interés simple 5 '!G918)</f>
        <v>2.9862985746513599E-2</v>
      </c>
    </row>
    <row r="919" spans="1:5" x14ac:dyDescent="0.25">
      <c r="A919" s="148">
        <v>43335</v>
      </c>
      <c r="D919" s="163">
        <v>20</v>
      </c>
      <c r="E919" s="134">
        <f>LN(1+'[2]Tasas de interés simple 5 '!G919)</f>
        <v>3.1392057156237663E-2</v>
      </c>
    </row>
    <row r="920" spans="1:5" x14ac:dyDescent="0.25">
      <c r="A920" s="148">
        <v>43336</v>
      </c>
      <c r="D920" s="163">
        <v>20</v>
      </c>
      <c r="E920" s="134">
        <f>LN(1+'[2]Tasas de interés simple 5 '!G920)</f>
        <v>3.121228770742529E-2</v>
      </c>
    </row>
    <row r="921" spans="1:5" x14ac:dyDescent="0.25">
      <c r="A921" s="148">
        <v>43339</v>
      </c>
      <c r="D921" s="163">
        <v>20</v>
      </c>
      <c r="E921" s="134">
        <f>LN(1+'[2]Tasas de interés simple 5 '!G921)</f>
        <v>3.0518588378771232E-2</v>
      </c>
    </row>
    <row r="922" spans="1:5" x14ac:dyDescent="0.25">
      <c r="A922" s="148">
        <v>43340</v>
      </c>
      <c r="D922" s="163">
        <v>20</v>
      </c>
      <c r="E922" s="134">
        <f>LN(1+'[2]Tasas de interés simple 5 '!G922)</f>
        <v>3.0216055956540783E-2</v>
      </c>
    </row>
    <row r="923" spans="1:5" x14ac:dyDescent="0.25">
      <c r="A923" s="148">
        <v>43341</v>
      </c>
      <c r="D923" s="163">
        <v>20</v>
      </c>
      <c r="E923" s="134">
        <f>LN(1+'[2]Tasas de interés simple 5 '!G923)</f>
        <v>2.9862985746513599E-2</v>
      </c>
    </row>
    <row r="924" spans="1:5" x14ac:dyDescent="0.25">
      <c r="A924" s="148">
        <v>43342</v>
      </c>
      <c r="D924" s="163">
        <v>20</v>
      </c>
      <c r="E924" s="134">
        <f>LN(1+'[2]Tasas de interés simple 5 '!G924)</f>
        <v>3.1392057156237663E-2</v>
      </c>
    </row>
    <row r="925" spans="1:5" x14ac:dyDescent="0.25">
      <c r="A925" s="148">
        <v>43343</v>
      </c>
      <c r="D925" s="163">
        <v>20</v>
      </c>
      <c r="E925" s="134">
        <f>LN(1+'[2]Tasas de interés simple 5 '!G925)</f>
        <v>3.121228770742529E-2</v>
      </c>
    </row>
    <row r="926" spans="1:5" x14ac:dyDescent="0.25">
      <c r="A926" s="148">
        <v>43346</v>
      </c>
      <c r="D926" s="163">
        <v>20</v>
      </c>
      <c r="E926" s="134">
        <f>LN(1+'[2]Tasas de interés simple 5 '!G926)</f>
        <v>3.0518588378771232E-2</v>
      </c>
    </row>
    <row r="927" spans="1:5" x14ac:dyDescent="0.25">
      <c r="A927" s="148">
        <v>43347</v>
      </c>
      <c r="D927" s="163">
        <v>20</v>
      </c>
      <c r="E927" s="134">
        <f>LN(1+'[2]Tasas de interés simple 5 '!G927)</f>
        <v>3.0216055956540783E-2</v>
      </c>
    </row>
    <row r="928" spans="1:5" x14ac:dyDescent="0.25">
      <c r="A928" s="148">
        <v>43348</v>
      </c>
      <c r="D928" s="163">
        <v>20</v>
      </c>
      <c r="E928" s="134">
        <f>LN(1+'[2]Tasas de interés simple 5 '!G928)</f>
        <v>2.9862985746513599E-2</v>
      </c>
    </row>
    <row r="929" spans="1:5" x14ac:dyDescent="0.25">
      <c r="A929" s="148">
        <v>43349</v>
      </c>
      <c r="D929" s="163">
        <v>20</v>
      </c>
      <c r="E929" s="134">
        <f>LN(1+'[2]Tasas de interés simple 5 '!G929)</f>
        <v>3.1392057156237663E-2</v>
      </c>
    </row>
    <row r="930" spans="1:5" x14ac:dyDescent="0.25">
      <c r="A930" s="148">
        <v>43350</v>
      </c>
      <c r="D930" s="163">
        <v>20</v>
      </c>
      <c r="E930" s="134">
        <f>LN(1+'[2]Tasas de interés simple 5 '!G930)</f>
        <v>3.121228770742529E-2</v>
      </c>
    </row>
    <row r="931" spans="1:5" x14ac:dyDescent="0.25">
      <c r="A931" s="148">
        <v>43353</v>
      </c>
      <c r="D931" s="163">
        <v>20</v>
      </c>
      <c r="E931" s="134">
        <f>LN(1+'[2]Tasas de interés simple 5 '!G931)</f>
        <v>3.0518588378771232E-2</v>
      </c>
    </row>
    <row r="932" spans="1:5" x14ac:dyDescent="0.25">
      <c r="A932" s="148">
        <v>43354</v>
      </c>
      <c r="D932" s="163">
        <v>20</v>
      </c>
      <c r="E932" s="134">
        <f>LN(1+'[2]Tasas de interés simple 5 '!G932)</f>
        <v>3.0216055956540783E-2</v>
      </c>
    </row>
    <row r="933" spans="1:5" x14ac:dyDescent="0.25">
      <c r="A933" s="148">
        <v>43355</v>
      </c>
      <c r="D933" s="163">
        <v>20</v>
      </c>
      <c r="E933" s="134">
        <f>LN(1+'[2]Tasas de interés simple 5 '!G933)</f>
        <v>2.9862985746513599E-2</v>
      </c>
    </row>
    <row r="934" spans="1:5" x14ac:dyDescent="0.25">
      <c r="A934" s="148">
        <v>43356</v>
      </c>
      <c r="D934" s="163">
        <v>20</v>
      </c>
      <c r="E934" s="134">
        <f>LN(1+'[2]Tasas de interés simple 5 '!G934)</f>
        <v>3.1392057156237663E-2</v>
      </c>
    </row>
    <row r="935" spans="1:5" x14ac:dyDescent="0.25">
      <c r="A935" s="148">
        <v>43357</v>
      </c>
      <c r="D935" s="163">
        <v>20</v>
      </c>
      <c r="E935" s="134">
        <f>LN(1+'[2]Tasas de interés simple 5 '!G935)</f>
        <v>3.121228770742529E-2</v>
      </c>
    </row>
    <row r="936" spans="1:5" x14ac:dyDescent="0.25">
      <c r="A936" s="148">
        <v>43360</v>
      </c>
      <c r="D936" s="163">
        <v>20</v>
      </c>
      <c r="E936" s="134">
        <f>LN(1+'[2]Tasas de interés simple 5 '!G936)</f>
        <v>3.0518588378771232E-2</v>
      </c>
    </row>
    <row r="937" spans="1:5" x14ac:dyDescent="0.25">
      <c r="A937" s="148">
        <v>43361</v>
      </c>
      <c r="D937" s="163">
        <v>20</v>
      </c>
      <c r="E937" s="134">
        <f>LN(1+'[2]Tasas de interés simple 5 '!G937)</f>
        <v>3.0216055956540783E-2</v>
      </c>
    </row>
    <row r="938" spans="1:5" x14ac:dyDescent="0.25">
      <c r="A938" s="148">
        <v>43362</v>
      </c>
      <c r="D938" s="163">
        <v>20</v>
      </c>
      <c r="E938" s="134">
        <f>LN(1+'[2]Tasas de interés simple 5 '!G938)</f>
        <v>2.9862985746513599E-2</v>
      </c>
    </row>
    <row r="939" spans="1:5" x14ac:dyDescent="0.25">
      <c r="A939" s="148">
        <v>43363</v>
      </c>
      <c r="D939" s="163">
        <v>20</v>
      </c>
      <c r="E939" s="134">
        <f>LN(1+'[2]Tasas de interés simple 5 '!G939)</f>
        <v>3.1392057156237663E-2</v>
      </c>
    </row>
    <row r="940" spans="1:5" x14ac:dyDescent="0.25">
      <c r="A940" s="148">
        <v>43364</v>
      </c>
      <c r="D940" s="163">
        <v>20</v>
      </c>
      <c r="E940" s="134">
        <f>LN(1+'[2]Tasas de interés simple 5 '!G940)</f>
        <v>3.121228770742529E-2</v>
      </c>
    </row>
    <row r="941" spans="1:5" x14ac:dyDescent="0.25">
      <c r="A941" s="148">
        <v>43367</v>
      </c>
      <c r="D941" s="163">
        <v>20</v>
      </c>
      <c r="E941" s="134">
        <f>LN(1+'[2]Tasas de interés simple 5 '!G941)</f>
        <v>3.0518588378771232E-2</v>
      </c>
    </row>
    <row r="942" spans="1:5" x14ac:dyDescent="0.25">
      <c r="A942" s="148">
        <v>43368</v>
      </c>
      <c r="D942" s="163">
        <v>20</v>
      </c>
      <c r="E942" s="134">
        <f>LN(1+'[2]Tasas de interés simple 5 '!G942)</f>
        <v>3.0216055956540783E-2</v>
      </c>
    </row>
    <row r="943" spans="1:5" x14ac:dyDescent="0.25">
      <c r="A943" s="148">
        <v>43369</v>
      </c>
      <c r="D943" s="163">
        <v>20</v>
      </c>
      <c r="E943" s="134">
        <f>LN(1+'[2]Tasas de interés simple 5 '!G943)</f>
        <v>2.9862985746513599E-2</v>
      </c>
    </row>
    <row r="944" spans="1:5" x14ac:dyDescent="0.25">
      <c r="A944" s="148">
        <v>43370</v>
      </c>
      <c r="D944" s="163">
        <v>20</v>
      </c>
      <c r="E944" s="134">
        <f>LN(1+'[2]Tasas de interés simple 5 '!G944)</f>
        <v>3.1392057156237663E-2</v>
      </c>
    </row>
    <row r="945" spans="1:5" x14ac:dyDescent="0.25">
      <c r="A945" s="148">
        <v>43371</v>
      </c>
      <c r="D945" s="163">
        <v>20</v>
      </c>
      <c r="E945" s="134">
        <f>LN(1+'[2]Tasas de interés simple 5 '!G945)</f>
        <v>3.121228770742529E-2</v>
      </c>
    </row>
    <row r="946" spans="1:5" x14ac:dyDescent="0.25">
      <c r="A946" s="148">
        <v>43374</v>
      </c>
      <c r="D946" s="163">
        <v>20</v>
      </c>
      <c r="E946" s="134">
        <f>LN(1+'[2]Tasas de interés simple 5 '!G946)</f>
        <v>3.0518588378771232E-2</v>
      </c>
    </row>
    <row r="947" spans="1:5" x14ac:dyDescent="0.25">
      <c r="A947" s="148">
        <v>43375</v>
      </c>
      <c r="D947" s="163">
        <v>20</v>
      </c>
      <c r="E947" s="134">
        <f>LN(1+'[2]Tasas de interés simple 5 '!G947)</f>
        <v>3.0216055956540783E-2</v>
      </c>
    </row>
    <row r="948" spans="1:5" x14ac:dyDescent="0.25">
      <c r="A948" s="148">
        <v>43376</v>
      </c>
      <c r="D948" s="163">
        <v>20</v>
      </c>
      <c r="E948" s="134">
        <f>LN(1+'[2]Tasas de interés simple 5 '!G948)</f>
        <v>2.9862985746513599E-2</v>
      </c>
    </row>
    <row r="949" spans="1:5" x14ac:dyDescent="0.25">
      <c r="A949" s="148">
        <v>43377</v>
      </c>
      <c r="D949" s="163">
        <v>20</v>
      </c>
      <c r="E949" s="134">
        <f>LN(1+'[2]Tasas de interés simple 5 '!G949)</f>
        <v>3.1392057156237663E-2</v>
      </c>
    </row>
    <row r="950" spans="1:5" x14ac:dyDescent="0.25">
      <c r="A950" s="148">
        <v>43378</v>
      </c>
      <c r="D950" s="163">
        <v>20</v>
      </c>
      <c r="E950" s="134">
        <f>LN(1+'[2]Tasas de interés simple 5 '!G950)</f>
        <v>3.121228770742529E-2</v>
      </c>
    </row>
    <row r="951" spans="1:5" x14ac:dyDescent="0.25">
      <c r="A951" s="148">
        <v>43381</v>
      </c>
      <c r="D951" s="163">
        <v>20</v>
      </c>
      <c r="E951" s="134">
        <f>LN(1+'[2]Tasas de interés simple 5 '!G951)</f>
        <v>3.0518588378771232E-2</v>
      </c>
    </row>
    <row r="952" spans="1:5" x14ac:dyDescent="0.25">
      <c r="A952" s="148">
        <v>43382</v>
      </c>
      <c r="D952" s="163">
        <v>20</v>
      </c>
      <c r="E952" s="134">
        <f>LN(1+'[2]Tasas de interés simple 5 '!G952)</f>
        <v>3.0216055956540783E-2</v>
      </c>
    </row>
    <row r="953" spans="1:5" x14ac:dyDescent="0.25">
      <c r="A953" s="148">
        <v>43383</v>
      </c>
      <c r="D953" s="163">
        <v>20</v>
      </c>
      <c r="E953" s="134">
        <f>LN(1+'[2]Tasas de interés simple 5 '!G953)</f>
        <v>2.9862985746513599E-2</v>
      </c>
    </row>
    <row r="954" spans="1:5" x14ac:dyDescent="0.25">
      <c r="A954" s="148">
        <v>43384</v>
      </c>
      <c r="D954" s="163">
        <v>20</v>
      </c>
      <c r="E954" s="134">
        <f>LN(1+'[2]Tasas de interés simple 5 '!G954)</f>
        <v>3.1392057156237663E-2</v>
      </c>
    </row>
    <row r="955" spans="1:5" x14ac:dyDescent="0.25">
      <c r="A955" s="148">
        <v>43385</v>
      </c>
      <c r="D955" s="163">
        <v>20</v>
      </c>
      <c r="E955" s="134">
        <f>LN(1+'[2]Tasas de interés simple 5 '!G955)</f>
        <v>3.121228770742529E-2</v>
      </c>
    </row>
    <row r="956" spans="1:5" x14ac:dyDescent="0.25">
      <c r="A956" s="148">
        <v>43388</v>
      </c>
      <c r="D956" s="163">
        <v>20</v>
      </c>
      <c r="E956" s="134">
        <f>LN(1+'[2]Tasas de interés simple 5 '!G956)</f>
        <v>3.0518588378771232E-2</v>
      </c>
    </row>
    <row r="957" spans="1:5" x14ac:dyDescent="0.25">
      <c r="A957" s="148">
        <v>43389</v>
      </c>
      <c r="D957" s="163">
        <v>20</v>
      </c>
      <c r="E957" s="134">
        <f>LN(1+'[2]Tasas de interés simple 5 '!G957)</f>
        <v>3.0216055956540783E-2</v>
      </c>
    </row>
    <row r="958" spans="1:5" x14ac:dyDescent="0.25">
      <c r="A958" s="148">
        <v>43390</v>
      </c>
      <c r="D958" s="163">
        <v>20</v>
      </c>
      <c r="E958" s="134">
        <f>LN(1+'[2]Tasas de interés simple 5 '!G958)</f>
        <v>2.9862985746513599E-2</v>
      </c>
    </row>
    <row r="959" spans="1:5" x14ac:dyDescent="0.25">
      <c r="A959" s="148">
        <v>43391</v>
      </c>
      <c r="D959" s="163">
        <v>20</v>
      </c>
      <c r="E959" s="134">
        <f>LN(1+'[2]Tasas de interés simple 5 '!G959)</f>
        <v>3.1392057156237663E-2</v>
      </c>
    </row>
    <row r="960" spans="1:5" x14ac:dyDescent="0.25">
      <c r="A960" s="148">
        <v>43392</v>
      </c>
      <c r="D960" s="163">
        <v>20</v>
      </c>
      <c r="E960" s="134">
        <f>LN(1+'[2]Tasas de interés simple 5 '!G960)</f>
        <v>3.121228770742529E-2</v>
      </c>
    </row>
    <row r="961" spans="1:5" x14ac:dyDescent="0.25">
      <c r="A961" s="148">
        <v>43395</v>
      </c>
      <c r="D961" s="163">
        <v>20</v>
      </c>
      <c r="E961" s="134">
        <f>LN(1+'[2]Tasas de interés simple 5 '!G961)</f>
        <v>3.0518588378771232E-2</v>
      </c>
    </row>
    <row r="962" spans="1:5" x14ac:dyDescent="0.25">
      <c r="A962" s="148">
        <v>43396</v>
      </c>
      <c r="D962" s="163">
        <v>20</v>
      </c>
      <c r="E962" s="134">
        <f>LN(1+'[2]Tasas de interés simple 5 '!G962)</f>
        <v>3.0216055956540783E-2</v>
      </c>
    </row>
    <row r="963" spans="1:5" x14ac:dyDescent="0.25">
      <c r="A963" s="148">
        <v>43397</v>
      </c>
      <c r="D963" s="163">
        <v>20</v>
      </c>
      <c r="E963" s="134">
        <f>LN(1+'[2]Tasas de interés simple 5 '!G963)</f>
        <v>2.9862985746513599E-2</v>
      </c>
    </row>
    <row r="964" spans="1:5" x14ac:dyDescent="0.25">
      <c r="A964" s="148">
        <v>43398</v>
      </c>
      <c r="D964" s="163">
        <v>20</v>
      </c>
      <c r="E964" s="134">
        <f>LN(1+'[2]Tasas de interés simple 5 '!G964)</f>
        <v>3.1392057156237663E-2</v>
      </c>
    </row>
    <row r="965" spans="1:5" x14ac:dyDescent="0.25">
      <c r="A965" s="148">
        <v>43399</v>
      </c>
      <c r="D965" s="163">
        <v>20</v>
      </c>
      <c r="E965" s="134">
        <f>LN(1+'[2]Tasas de interés simple 5 '!G965)</f>
        <v>3.121228770742529E-2</v>
      </c>
    </row>
    <row r="966" spans="1:5" x14ac:dyDescent="0.25">
      <c r="A966" s="148">
        <v>43402</v>
      </c>
      <c r="D966" s="163">
        <v>20</v>
      </c>
      <c r="E966" s="134">
        <f>LN(1+'[2]Tasas de interés simple 5 '!G966)</f>
        <v>3.0518588378771232E-2</v>
      </c>
    </row>
    <row r="967" spans="1:5" x14ac:dyDescent="0.25">
      <c r="A967" s="148">
        <v>43403</v>
      </c>
      <c r="D967" s="163">
        <v>20</v>
      </c>
      <c r="E967" s="134">
        <f>LN(1+'[2]Tasas de interés simple 5 '!G967)</f>
        <v>3.0216055956540783E-2</v>
      </c>
    </row>
    <row r="968" spans="1:5" x14ac:dyDescent="0.25">
      <c r="A968" s="148">
        <v>43404</v>
      </c>
      <c r="D968" s="163">
        <v>20</v>
      </c>
      <c r="E968" s="134">
        <f>LN(1+'[2]Tasas de interés simple 5 '!G968)</f>
        <v>2.9862985746513599E-2</v>
      </c>
    </row>
    <row r="969" spans="1:5" x14ac:dyDescent="0.25">
      <c r="A969" s="148">
        <v>43405</v>
      </c>
      <c r="D969" s="163">
        <v>20</v>
      </c>
      <c r="E969" s="134">
        <f>LN(1+'[2]Tasas de interés simple 5 '!G969)</f>
        <v>3.1392057156237663E-2</v>
      </c>
    </row>
    <row r="970" spans="1:5" x14ac:dyDescent="0.25">
      <c r="A970" s="148">
        <v>43409</v>
      </c>
      <c r="D970" s="163">
        <v>20</v>
      </c>
      <c r="E970" s="134">
        <f>LN(1+'[2]Tasas de interés simple 5 '!G970)</f>
        <v>3.0518588378771232E-2</v>
      </c>
    </row>
    <row r="971" spans="1:5" x14ac:dyDescent="0.25">
      <c r="A971" s="148">
        <v>43410</v>
      </c>
      <c r="D971" s="163">
        <v>20</v>
      </c>
      <c r="E971" s="134">
        <f>LN(1+'[2]Tasas de interés simple 5 '!G971)</f>
        <v>3.0216055956540783E-2</v>
      </c>
    </row>
    <row r="972" spans="1:5" x14ac:dyDescent="0.25">
      <c r="A972" s="148">
        <v>43411</v>
      </c>
      <c r="D972" s="163">
        <v>20</v>
      </c>
      <c r="E972" s="134">
        <f>LN(1+'[2]Tasas de interés simple 5 '!G972)</f>
        <v>2.9862985746513599E-2</v>
      </c>
    </row>
    <row r="973" spans="1:5" x14ac:dyDescent="0.25">
      <c r="A973" s="148">
        <v>43412</v>
      </c>
      <c r="D973" s="163">
        <v>20</v>
      </c>
      <c r="E973" s="134">
        <f>LN(1+'[2]Tasas de interés simple 5 '!G973)</f>
        <v>3.1392057156237663E-2</v>
      </c>
    </row>
    <row r="974" spans="1:5" x14ac:dyDescent="0.25">
      <c r="A974" s="148">
        <v>43413</v>
      </c>
      <c r="D974" s="163">
        <v>20</v>
      </c>
      <c r="E974" s="134">
        <f>LN(1+'[2]Tasas de interés simple 5 '!G974)</f>
        <v>3.121228770742529E-2</v>
      </c>
    </row>
    <row r="975" spans="1:5" x14ac:dyDescent="0.25">
      <c r="A975" s="148">
        <v>43416</v>
      </c>
      <c r="D975" s="163">
        <v>20</v>
      </c>
      <c r="E975" s="134">
        <f>LN(1+'[2]Tasas de interés simple 5 '!G975)</f>
        <v>3.0518588378771232E-2</v>
      </c>
    </row>
    <row r="976" spans="1:5" x14ac:dyDescent="0.25">
      <c r="A976" s="148">
        <v>43417</v>
      </c>
      <c r="D976" s="163">
        <v>20</v>
      </c>
      <c r="E976" s="134">
        <f>LN(1+'[2]Tasas de interés simple 5 '!G976)</f>
        <v>3.0216055956540783E-2</v>
      </c>
    </row>
    <row r="977" spans="1:5" x14ac:dyDescent="0.25">
      <c r="A977" s="148">
        <v>43418</v>
      </c>
      <c r="D977" s="163">
        <v>20</v>
      </c>
      <c r="E977" s="134">
        <f>LN(1+'[2]Tasas de interés simple 5 '!G977)</f>
        <v>2.9862985746513599E-2</v>
      </c>
    </row>
    <row r="978" spans="1:5" x14ac:dyDescent="0.25">
      <c r="A978" s="148">
        <v>43419</v>
      </c>
      <c r="D978" s="163">
        <v>20</v>
      </c>
      <c r="E978" s="134">
        <f>LN(1+'[2]Tasas de interés simple 5 '!G978)</f>
        <v>3.1392057156237663E-2</v>
      </c>
    </row>
    <row r="979" spans="1:5" x14ac:dyDescent="0.25">
      <c r="A979" s="148">
        <v>43420</v>
      </c>
      <c r="D979" s="163">
        <v>20</v>
      </c>
      <c r="E979" s="134">
        <f>LN(1+'[2]Tasas de interés simple 5 '!G979)</f>
        <v>3.121228770742529E-2</v>
      </c>
    </row>
    <row r="980" spans="1:5" x14ac:dyDescent="0.25">
      <c r="A980" s="148">
        <v>43424</v>
      </c>
      <c r="D980" s="163">
        <v>20</v>
      </c>
      <c r="E980" s="134">
        <f>LN(1+'[2]Tasas de interés simple 5 '!G980)</f>
        <v>3.0216055956540783E-2</v>
      </c>
    </row>
    <row r="981" spans="1:5" x14ac:dyDescent="0.25">
      <c r="A981" s="148">
        <v>43425</v>
      </c>
      <c r="D981" s="163">
        <v>20</v>
      </c>
      <c r="E981" s="134">
        <f>LN(1+'[2]Tasas de interés simple 5 '!G981)</f>
        <v>2.9862985746513599E-2</v>
      </c>
    </row>
    <row r="982" spans="1:5" x14ac:dyDescent="0.25">
      <c r="A982" s="148">
        <v>43426</v>
      </c>
      <c r="D982" s="163">
        <v>20</v>
      </c>
      <c r="E982" s="134">
        <f>LN(1+'[2]Tasas de interés simple 5 '!G982)</f>
        <v>3.1392057156237663E-2</v>
      </c>
    </row>
    <row r="983" spans="1:5" x14ac:dyDescent="0.25">
      <c r="A983" s="148">
        <v>43427</v>
      </c>
      <c r="D983" s="163">
        <v>20</v>
      </c>
      <c r="E983" s="134">
        <f>LN(1+'[2]Tasas de interés simple 5 '!G983)</f>
        <v>3.121228770742529E-2</v>
      </c>
    </row>
    <row r="984" spans="1:5" x14ac:dyDescent="0.25">
      <c r="A984" s="148">
        <v>43430</v>
      </c>
      <c r="D984" s="163">
        <v>20</v>
      </c>
      <c r="E984" s="134">
        <f>LN(1+'[2]Tasas de interés simple 5 '!G984)</f>
        <v>3.0518588378771232E-2</v>
      </c>
    </row>
    <row r="985" spans="1:5" x14ac:dyDescent="0.25">
      <c r="A985" s="148">
        <v>43431</v>
      </c>
      <c r="D985" s="163">
        <v>20</v>
      </c>
      <c r="E985" s="134">
        <f>LN(1+'[2]Tasas de interés simple 5 '!G985)</f>
        <v>3.0216055956540783E-2</v>
      </c>
    </row>
    <row r="986" spans="1:5" x14ac:dyDescent="0.25">
      <c r="A986" s="148">
        <v>43432</v>
      </c>
      <c r="D986" s="163">
        <v>20</v>
      </c>
      <c r="E986" s="134">
        <f>LN(1+'[2]Tasas de interés simple 5 '!G986)</f>
        <v>2.9862985746513599E-2</v>
      </c>
    </row>
    <row r="987" spans="1:5" x14ac:dyDescent="0.25">
      <c r="A987" s="148">
        <v>43433</v>
      </c>
      <c r="D987" s="163">
        <v>20</v>
      </c>
      <c r="E987" s="134">
        <f>LN(1+'[2]Tasas de interés simple 5 '!G987)</f>
        <v>3.1392057156237663E-2</v>
      </c>
    </row>
    <row r="988" spans="1:5" x14ac:dyDescent="0.25">
      <c r="A988" s="148">
        <v>43434</v>
      </c>
      <c r="D988" s="163">
        <v>20</v>
      </c>
      <c r="E988" s="134">
        <f>LN(1+'[2]Tasas de interés simple 5 '!G988)</f>
        <v>3.121228770742529E-2</v>
      </c>
    </row>
    <row r="989" spans="1:5" x14ac:dyDescent="0.25">
      <c r="A989" s="148">
        <v>43437</v>
      </c>
      <c r="D989" s="163">
        <v>20</v>
      </c>
      <c r="E989" s="134">
        <f>LN(1+'[2]Tasas de interés simple 5 '!G989)</f>
        <v>3.0518588378771232E-2</v>
      </c>
    </row>
    <row r="990" spans="1:5" x14ac:dyDescent="0.25">
      <c r="A990" s="148">
        <v>43438</v>
      </c>
      <c r="D990" s="163">
        <v>20</v>
      </c>
      <c r="E990" s="134">
        <f>LN(1+'[2]Tasas de interés simple 5 '!G990)</f>
        <v>3.0216055956540783E-2</v>
      </c>
    </row>
    <row r="991" spans="1:5" x14ac:dyDescent="0.25">
      <c r="A991" s="148">
        <v>43439</v>
      </c>
      <c r="D991" s="163">
        <v>20</v>
      </c>
      <c r="E991" s="134">
        <f>LN(1+'[2]Tasas de interés simple 5 '!G991)</f>
        <v>2.9862985746513599E-2</v>
      </c>
    </row>
    <row r="992" spans="1:5" x14ac:dyDescent="0.25">
      <c r="A992" s="148">
        <v>43440</v>
      </c>
      <c r="D992" s="163">
        <v>20</v>
      </c>
      <c r="E992" s="134">
        <f>LN(1+'[2]Tasas de interés simple 5 '!G992)</f>
        <v>3.1392057156237663E-2</v>
      </c>
    </row>
    <row r="993" spans="1:5" x14ac:dyDescent="0.25">
      <c r="A993" s="148">
        <v>43441</v>
      </c>
      <c r="D993" s="163">
        <v>20</v>
      </c>
      <c r="E993" s="134">
        <f>LN(1+'[2]Tasas de interés simple 5 '!G993)</f>
        <v>3.121228770742529E-2</v>
      </c>
    </row>
    <row r="994" spans="1:5" x14ac:dyDescent="0.25">
      <c r="A994" s="148">
        <v>43444</v>
      </c>
      <c r="D994" s="163">
        <v>20</v>
      </c>
      <c r="E994" s="134">
        <f>LN(1+'[2]Tasas de interés simple 5 '!G994)</f>
        <v>3.0518588378771232E-2</v>
      </c>
    </row>
    <row r="995" spans="1:5" x14ac:dyDescent="0.25">
      <c r="A995" s="148">
        <v>43445</v>
      </c>
      <c r="D995" s="163">
        <v>20</v>
      </c>
      <c r="E995" s="134">
        <f>LN(1+'[2]Tasas de interés simple 5 '!G995)</f>
        <v>3.0216055956540783E-2</v>
      </c>
    </row>
    <row r="996" spans="1:5" x14ac:dyDescent="0.25">
      <c r="A996" s="148">
        <v>43447</v>
      </c>
      <c r="D996" s="163">
        <v>20</v>
      </c>
      <c r="E996" s="134">
        <f>LN(1+'[2]Tasas de interés simple 5 '!G996)</f>
        <v>3.1392057156237663E-2</v>
      </c>
    </row>
    <row r="997" spans="1:5" x14ac:dyDescent="0.25">
      <c r="A997" s="148">
        <v>43448</v>
      </c>
      <c r="D997" s="163">
        <v>20</v>
      </c>
      <c r="E997" s="134">
        <f>LN(1+'[2]Tasas de interés simple 5 '!G997)</f>
        <v>3.121228770742529E-2</v>
      </c>
    </row>
    <row r="998" spans="1:5" x14ac:dyDescent="0.25">
      <c r="A998" s="148">
        <v>43451</v>
      </c>
      <c r="D998" s="163">
        <v>20</v>
      </c>
      <c r="E998" s="134">
        <f>LN(1+'[2]Tasas de interés simple 5 '!G998)</f>
        <v>3.0518588378771232E-2</v>
      </c>
    </row>
    <row r="999" spans="1:5" x14ac:dyDescent="0.25">
      <c r="A999" s="148">
        <v>43452</v>
      </c>
      <c r="D999" s="163">
        <v>20</v>
      </c>
      <c r="E999" s="134">
        <f>LN(1+'[2]Tasas de interés simple 5 '!G999)</f>
        <v>3.0216055956540783E-2</v>
      </c>
    </row>
    <row r="1000" spans="1:5" x14ac:dyDescent="0.25">
      <c r="A1000" s="148">
        <v>43453</v>
      </c>
      <c r="D1000" s="163">
        <v>20</v>
      </c>
      <c r="E1000" s="134">
        <f>LN(1+'[2]Tasas de interés simple 5 '!G1000)</f>
        <v>2.9862985746513599E-2</v>
      </c>
    </row>
    <row r="1001" spans="1:5" x14ac:dyDescent="0.25">
      <c r="A1001" s="148">
        <v>43454</v>
      </c>
      <c r="D1001" s="163">
        <v>20</v>
      </c>
      <c r="E1001" s="134">
        <f>LN(1+'[2]Tasas de interés simple 5 '!G1001)</f>
        <v>3.1392057156237663E-2</v>
      </c>
    </row>
    <row r="1002" spans="1:5" x14ac:dyDescent="0.25">
      <c r="A1002" s="148">
        <v>43455</v>
      </c>
      <c r="D1002" s="163">
        <v>20</v>
      </c>
      <c r="E1002" s="134">
        <f>LN(1+'[2]Tasas de interés simple 5 '!G1002)</f>
        <v>3.121228770742529E-2</v>
      </c>
    </row>
    <row r="1003" spans="1:5" x14ac:dyDescent="0.25">
      <c r="A1003" s="148">
        <v>43458</v>
      </c>
      <c r="D1003" s="163">
        <v>20</v>
      </c>
      <c r="E1003" s="134">
        <f>LN(1+'[2]Tasas de interés simple 5 '!G1003)</f>
        <v>3.0518588378771232E-2</v>
      </c>
    </row>
    <row r="1004" spans="1:5" x14ac:dyDescent="0.25">
      <c r="A1004" s="148">
        <v>43460</v>
      </c>
      <c r="D1004" s="163">
        <v>20</v>
      </c>
      <c r="E1004" s="134">
        <f>LN(1+'[2]Tasas de interés simple 5 '!G1004)</f>
        <v>2.9862985746513599E-2</v>
      </c>
    </row>
    <row r="1005" spans="1:5" x14ac:dyDescent="0.25">
      <c r="A1005" s="148">
        <v>43461</v>
      </c>
      <c r="D1005" s="163">
        <v>20</v>
      </c>
      <c r="E1005" s="134">
        <f>LN(1+'[2]Tasas de interés simple 5 '!G1005)</f>
        <v>3.1392057156237663E-2</v>
      </c>
    </row>
    <row r="1006" spans="1:5" x14ac:dyDescent="0.25">
      <c r="A1006" s="148">
        <v>43462</v>
      </c>
      <c r="D1006" s="163">
        <v>20</v>
      </c>
      <c r="E1006" s="134">
        <f>LN(1+'[2]Tasas de interés simple 5 '!G1006)</f>
        <v>3.121228770742529E-2</v>
      </c>
    </row>
    <row r="1007" spans="1:5" x14ac:dyDescent="0.25">
      <c r="A1007" s="148">
        <v>43465</v>
      </c>
      <c r="D1007" s="163">
        <v>20</v>
      </c>
      <c r="E1007" s="134">
        <f>LN(1+'[2]Tasas de interés simple 5 '!G1007)</f>
        <v>3.0518588378771232E-2</v>
      </c>
    </row>
    <row r="1008" spans="1:5" x14ac:dyDescent="0.25">
      <c r="A1008" s="148">
        <v>43467</v>
      </c>
      <c r="D1008" s="163">
        <v>20</v>
      </c>
      <c r="E1008" s="134">
        <f>LN(1+'[2]Tasas de interés simple 5 '!G1008)</f>
        <v>2.9862985746513599E-2</v>
      </c>
    </row>
    <row r="1009" spans="1:5" x14ac:dyDescent="0.25">
      <c r="A1009" s="148">
        <v>43468</v>
      </c>
      <c r="D1009" s="163">
        <v>20</v>
      </c>
      <c r="E1009" s="134">
        <f>LN(1+'[2]Tasas de interés simple 5 '!G1009)</f>
        <v>3.1392057156237663E-2</v>
      </c>
    </row>
    <row r="1010" spans="1:5" x14ac:dyDescent="0.25">
      <c r="A1010" s="148">
        <v>43469</v>
      </c>
      <c r="D1010" s="163">
        <v>20</v>
      </c>
      <c r="E1010" s="134">
        <f>LN(1+'[2]Tasas de interés simple 5 '!G1010)</f>
        <v>3.121228770742529E-2</v>
      </c>
    </row>
    <row r="1011" spans="1:5" x14ac:dyDescent="0.25">
      <c r="A1011" s="148">
        <v>43472</v>
      </c>
      <c r="D1011" s="163">
        <v>20</v>
      </c>
      <c r="E1011" s="134">
        <f>LN(1+'[2]Tasas de interés simple 5 '!G1011)</f>
        <v>3.0518588378771232E-2</v>
      </c>
    </row>
    <row r="1012" spans="1:5" x14ac:dyDescent="0.25">
      <c r="A1012" s="148">
        <v>43473</v>
      </c>
      <c r="D1012" s="163">
        <v>20</v>
      </c>
      <c r="E1012" s="134">
        <f>LN(1+'[2]Tasas de interés simple 5 '!G1012)</f>
        <v>3.0216055956540783E-2</v>
      </c>
    </row>
    <row r="1013" spans="1:5" x14ac:dyDescent="0.25">
      <c r="A1013" s="148">
        <v>43474</v>
      </c>
      <c r="D1013" s="163">
        <v>20</v>
      </c>
      <c r="E1013" s="134">
        <f>LN(1+'[2]Tasas de interés simple 5 '!G1013)</f>
        <v>2.9862985746513599E-2</v>
      </c>
    </row>
    <row r="1014" spans="1:5" x14ac:dyDescent="0.25">
      <c r="A1014" s="148">
        <v>43475</v>
      </c>
      <c r="D1014" s="163">
        <v>20</v>
      </c>
      <c r="E1014" s="134">
        <f>LN(1+'[2]Tasas de interés simple 5 '!G1014)</f>
        <v>3.1392057156237663E-2</v>
      </c>
    </row>
    <row r="1015" spans="1:5" x14ac:dyDescent="0.25">
      <c r="A1015" s="148">
        <v>43476</v>
      </c>
      <c r="D1015" s="163">
        <v>20</v>
      </c>
      <c r="E1015" s="134">
        <f>LN(1+'[2]Tasas de interés simple 5 '!G1015)</f>
        <v>3.121228770742529E-2</v>
      </c>
    </row>
    <row r="1016" spans="1:5" x14ac:dyDescent="0.25">
      <c r="A1016" s="148">
        <v>43479</v>
      </c>
      <c r="D1016" s="163">
        <v>20</v>
      </c>
      <c r="E1016" s="134">
        <f>LN(1+'[2]Tasas de interés simple 5 '!G1016)</f>
        <v>3.0518588378771232E-2</v>
      </c>
    </row>
    <row r="1017" spans="1:5" x14ac:dyDescent="0.25">
      <c r="A1017" s="148">
        <v>43480</v>
      </c>
      <c r="D1017" s="163">
        <v>20</v>
      </c>
      <c r="E1017" s="134">
        <f>LN(1+'[2]Tasas de interés simple 5 '!G1017)</f>
        <v>3.0216055956540783E-2</v>
      </c>
    </row>
    <row r="1018" spans="1:5" x14ac:dyDescent="0.25">
      <c r="A1018" s="148">
        <v>43481</v>
      </c>
      <c r="D1018" s="163">
        <v>20</v>
      </c>
      <c r="E1018" s="134">
        <f>LN(1+'[2]Tasas de interés simple 5 '!G1018)</f>
        <v>2.9862985746513599E-2</v>
      </c>
    </row>
    <row r="1019" spans="1:5" x14ac:dyDescent="0.25">
      <c r="A1019" s="148">
        <v>43482</v>
      </c>
      <c r="D1019" s="163">
        <v>20</v>
      </c>
      <c r="E1019" s="134">
        <f>LN(1+'[2]Tasas de interés simple 5 '!G1019)</f>
        <v>3.1392057156237663E-2</v>
      </c>
    </row>
    <row r="1020" spans="1:5" x14ac:dyDescent="0.25">
      <c r="A1020" s="148">
        <v>43483</v>
      </c>
      <c r="D1020" s="163">
        <v>20</v>
      </c>
      <c r="E1020" s="134">
        <f>LN(1+'[2]Tasas de interés simple 5 '!G1020)</f>
        <v>3.121228770742529E-2</v>
      </c>
    </row>
    <row r="1021" spans="1:5" x14ac:dyDescent="0.25">
      <c r="A1021" s="148">
        <v>43486</v>
      </c>
      <c r="D1021" s="163">
        <v>20</v>
      </c>
      <c r="E1021" s="134">
        <f>LN(1+'[2]Tasas de interés simple 5 '!G1021)</f>
        <v>3.0518588378771232E-2</v>
      </c>
    </row>
    <row r="1022" spans="1:5" x14ac:dyDescent="0.25">
      <c r="A1022" s="148">
        <v>43487</v>
      </c>
      <c r="D1022" s="163">
        <v>20</v>
      </c>
      <c r="E1022" s="134">
        <f>LN(1+'[2]Tasas de interés simple 5 '!G1022)</f>
        <v>3.0216055956540783E-2</v>
      </c>
    </row>
    <row r="1023" spans="1:5" x14ac:dyDescent="0.25">
      <c r="A1023" s="148">
        <v>43488</v>
      </c>
      <c r="D1023" s="163">
        <v>20</v>
      </c>
      <c r="E1023" s="134">
        <f>LN(1+'[2]Tasas de interés simple 5 '!G1023)</f>
        <v>2.9862985746513599E-2</v>
      </c>
    </row>
    <row r="1024" spans="1:5" x14ac:dyDescent="0.25">
      <c r="A1024" s="148">
        <v>43489</v>
      </c>
      <c r="D1024" s="163">
        <v>20</v>
      </c>
      <c r="E1024" s="134">
        <f>LN(1+'[2]Tasas de interés simple 5 '!G1024)</f>
        <v>3.1392057156237663E-2</v>
      </c>
    </row>
    <row r="1025" spans="1:5" x14ac:dyDescent="0.25">
      <c r="A1025" s="148">
        <v>43490</v>
      </c>
      <c r="D1025" s="163">
        <v>20</v>
      </c>
      <c r="E1025" s="134">
        <f>LN(1+'[2]Tasas de interés simple 5 '!G1025)</f>
        <v>3.121228770742529E-2</v>
      </c>
    </row>
    <row r="1026" spans="1:5" x14ac:dyDescent="0.25">
      <c r="A1026" s="148">
        <v>43493</v>
      </c>
      <c r="D1026" s="163">
        <v>20</v>
      </c>
      <c r="E1026" s="134">
        <f>LN(1+'[2]Tasas de interés simple 5 '!G1026)</f>
        <v>3.0518588378771232E-2</v>
      </c>
    </row>
    <row r="1027" spans="1:5" x14ac:dyDescent="0.25">
      <c r="A1027" s="148">
        <v>43494</v>
      </c>
      <c r="D1027" s="163">
        <v>20</v>
      </c>
      <c r="E1027" s="134">
        <f>LN(1+'[2]Tasas de interés simple 5 '!G1027)</f>
        <v>3.0216055956540783E-2</v>
      </c>
    </row>
    <row r="1028" spans="1:5" x14ac:dyDescent="0.25">
      <c r="A1028" s="148">
        <v>43495</v>
      </c>
      <c r="D1028" s="163">
        <v>20</v>
      </c>
      <c r="E1028" s="134">
        <f>LN(1+'[2]Tasas de interés simple 5 '!G1028)</f>
        <v>2.9862985746513599E-2</v>
      </c>
    </row>
    <row r="1029" spans="1:5" x14ac:dyDescent="0.25">
      <c r="A1029" s="148">
        <v>43496</v>
      </c>
      <c r="D1029" s="163">
        <v>20</v>
      </c>
      <c r="E1029" s="134">
        <f>LN(1+'[2]Tasas de interés simple 5 '!G1029)</f>
        <v>3.1392057156237663E-2</v>
      </c>
    </row>
    <row r="1030" spans="1:5" x14ac:dyDescent="0.25">
      <c r="A1030" s="148">
        <v>43497</v>
      </c>
      <c r="D1030" s="163">
        <v>20</v>
      </c>
      <c r="E1030" s="134">
        <f>LN(1+'[2]Tasas de interés simple 5 '!G1030)</f>
        <v>3.121228770742529E-2</v>
      </c>
    </row>
    <row r="1031" spans="1:5" x14ac:dyDescent="0.25">
      <c r="A1031" s="148">
        <v>43501</v>
      </c>
      <c r="D1031" s="163">
        <v>20</v>
      </c>
      <c r="E1031" s="134">
        <f>LN(1+'[2]Tasas de interés simple 5 '!G1031)</f>
        <v>3.0216055956540783E-2</v>
      </c>
    </row>
    <row r="1032" spans="1:5" x14ac:dyDescent="0.25">
      <c r="A1032" s="148">
        <v>43502</v>
      </c>
      <c r="D1032" s="163">
        <v>20</v>
      </c>
      <c r="E1032" s="134">
        <f>LN(1+'[2]Tasas de interés simple 5 '!G1032)</f>
        <v>2.9862985746513599E-2</v>
      </c>
    </row>
    <row r="1033" spans="1:5" x14ac:dyDescent="0.25">
      <c r="A1033" s="148">
        <v>43503</v>
      </c>
      <c r="D1033" s="163">
        <v>20</v>
      </c>
      <c r="E1033" s="134">
        <f>LN(1+'[2]Tasas de interés simple 5 '!G1033)</f>
        <v>3.1392057156237663E-2</v>
      </c>
    </row>
    <row r="1034" spans="1:5" x14ac:dyDescent="0.25">
      <c r="A1034" s="148">
        <v>43504</v>
      </c>
      <c r="D1034" s="163">
        <v>20</v>
      </c>
      <c r="E1034" s="134">
        <f>LN(1+'[2]Tasas de interés simple 5 '!G1034)</f>
        <v>3.121228770742529E-2</v>
      </c>
    </row>
    <row r="1035" spans="1:5" x14ac:dyDescent="0.25">
      <c r="A1035" s="148">
        <v>43507</v>
      </c>
      <c r="D1035" s="163">
        <v>20</v>
      </c>
      <c r="E1035" s="134">
        <f>LN(1+'[2]Tasas de interés simple 5 '!G1035)</f>
        <v>3.0518588378771232E-2</v>
      </c>
    </row>
    <row r="1036" spans="1:5" x14ac:dyDescent="0.25">
      <c r="A1036" s="148">
        <v>43508</v>
      </c>
      <c r="D1036" s="163">
        <v>20</v>
      </c>
      <c r="E1036" s="134">
        <f>LN(1+'[2]Tasas de interés simple 5 '!G1036)</f>
        <v>3.0216055956540783E-2</v>
      </c>
    </row>
    <row r="1037" spans="1:5" x14ac:dyDescent="0.25">
      <c r="A1037" s="148">
        <v>43509</v>
      </c>
      <c r="D1037" s="163">
        <v>20</v>
      </c>
      <c r="E1037" s="134">
        <f>LN(1+'[2]Tasas de interés simple 5 '!G1037)</f>
        <v>2.9862985746513599E-2</v>
      </c>
    </row>
    <row r="1038" spans="1:5" x14ac:dyDescent="0.25">
      <c r="A1038" s="148">
        <v>43510</v>
      </c>
      <c r="D1038" s="163">
        <v>20</v>
      </c>
      <c r="E1038" s="134">
        <f>LN(1+'[2]Tasas de interés simple 5 '!G1038)</f>
        <v>3.1392057156237663E-2</v>
      </c>
    </row>
    <row r="1039" spans="1:5" x14ac:dyDescent="0.25">
      <c r="A1039" s="148">
        <v>43511</v>
      </c>
      <c r="D1039" s="163">
        <v>20</v>
      </c>
      <c r="E1039" s="134">
        <f>LN(1+'[2]Tasas de interés simple 5 '!G1039)</f>
        <v>3.121228770742529E-2</v>
      </c>
    </row>
    <row r="1040" spans="1:5" x14ac:dyDescent="0.25">
      <c r="A1040" s="148">
        <v>43514</v>
      </c>
      <c r="D1040" s="163">
        <v>20</v>
      </c>
      <c r="E1040" s="134">
        <f>LN(1+'[2]Tasas de interés simple 5 '!G1040)</f>
        <v>3.0518588378771232E-2</v>
      </c>
    </row>
    <row r="1041" spans="1:5" x14ac:dyDescent="0.25">
      <c r="A1041" s="148">
        <v>43515</v>
      </c>
      <c r="D1041" s="163">
        <v>20</v>
      </c>
      <c r="E1041" s="134">
        <f>LN(1+'[2]Tasas de interés simple 5 '!G1041)</f>
        <v>3.0216055956540783E-2</v>
      </c>
    </row>
    <row r="1042" spans="1:5" x14ac:dyDescent="0.25">
      <c r="A1042" s="148">
        <v>43516</v>
      </c>
      <c r="D1042" s="163">
        <v>20</v>
      </c>
      <c r="E1042" s="134">
        <f>LN(1+'[2]Tasas de interés simple 5 '!G1042)</f>
        <v>2.9862985746513599E-2</v>
      </c>
    </row>
    <row r="1043" spans="1:5" x14ac:dyDescent="0.25">
      <c r="A1043" s="148">
        <v>43517</v>
      </c>
      <c r="D1043" s="163">
        <v>20</v>
      </c>
      <c r="E1043" s="134">
        <f>LN(1+'[2]Tasas de interés simple 5 '!G1043)</f>
        <v>3.1392057156237663E-2</v>
      </c>
    </row>
    <row r="1044" spans="1:5" x14ac:dyDescent="0.25">
      <c r="A1044" s="148">
        <v>43518</v>
      </c>
      <c r="D1044" s="163">
        <v>20</v>
      </c>
      <c r="E1044" s="134">
        <f>LN(1+'[2]Tasas de interés simple 5 '!G1044)</f>
        <v>3.121228770742529E-2</v>
      </c>
    </row>
    <row r="1045" spans="1:5" x14ac:dyDescent="0.25">
      <c r="A1045" s="148">
        <v>43521</v>
      </c>
      <c r="D1045" s="163">
        <v>20</v>
      </c>
      <c r="E1045" s="134">
        <f>LN(1+'[2]Tasas de interés simple 5 '!G1045)</f>
        <v>3.0518588378771232E-2</v>
      </c>
    </row>
    <row r="1046" spans="1:5" x14ac:dyDescent="0.25">
      <c r="A1046" s="148">
        <v>43522</v>
      </c>
      <c r="D1046" s="163">
        <v>20</v>
      </c>
      <c r="E1046" s="134">
        <f>LN(1+'[2]Tasas de interés simple 5 '!G1046)</f>
        <v>3.0216055956540783E-2</v>
      </c>
    </row>
    <row r="1047" spans="1:5" x14ac:dyDescent="0.25">
      <c r="A1047" s="148">
        <v>43523</v>
      </c>
      <c r="D1047" s="163">
        <v>20</v>
      </c>
      <c r="E1047" s="134">
        <f>LN(1+'[2]Tasas de interés simple 5 '!G1047)</f>
        <v>2.9862985746513599E-2</v>
      </c>
    </row>
    <row r="1048" spans="1:5" x14ac:dyDescent="0.25">
      <c r="A1048" s="148">
        <v>43524</v>
      </c>
      <c r="D1048" s="163">
        <v>20</v>
      </c>
      <c r="E1048" s="134">
        <f>LN(1+'[2]Tasas de interés simple 5 '!G1048)</f>
        <v>3.1392057156237663E-2</v>
      </c>
    </row>
    <row r="1049" spans="1:5" x14ac:dyDescent="0.25">
      <c r="A1049" s="148">
        <v>43525</v>
      </c>
      <c r="D1049" s="163">
        <v>20</v>
      </c>
      <c r="E1049" s="134">
        <f>LN(1+'[2]Tasas de interés simple 5 '!G1049)</f>
        <v>3.121228770742529E-2</v>
      </c>
    </row>
    <row r="1050" spans="1:5" x14ac:dyDescent="0.25">
      <c r="A1050" s="148">
        <v>43528</v>
      </c>
      <c r="D1050" s="163">
        <v>20</v>
      </c>
      <c r="E1050" s="134">
        <f>LN(1+'[2]Tasas de interés simple 5 '!G1050)</f>
        <v>3.0518588378771232E-2</v>
      </c>
    </row>
    <row r="1051" spans="1:5" x14ac:dyDescent="0.25">
      <c r="A1051" s="148">
        <v>43529</v>
      </c>
      <c r="D1051" s="163">
        <v>20</v>
      </c>
      <c r="E1051" s="134">
        <f>LN(1+'[2]Tasas de interés simple 5 '!G1051)</f>
        <v>3.0216055956540783E-2</v>
      </c>
    </row>
    <row r="1052" spans="1:5" x14ac:dyDescent="0.25">
      <c r="A1052" s="148">
        <v>43530</v>
      </c>
      <c r="D1052" s="163">
        <v>20</v>
      </c>
      <c r="E1052" s="134">
        <f>LN(1+'[2]Tasas de interés simple 5 '!G1052)</f>
        <v>2.9862985746513599E-2</v>
      </c>
    </row>
    <row r="1053" spans="1:5" x14ac:dyDescent="0.25">
      <c r="A1053" s="148">
        <v>43531</v>
      </c>
      <c r="D1053" s="163">
        <v>20</v>
      </c>
      <c r="E1053" s="134">
        <f>LN(1+'[2]Tasas de interés simple 5 '!G1053)</f>
        <v>3.1392057156237663E-2</v>
      </c>
    </row>
    <row r="1054" spans="1:5" x14ac:dyDescent="0.25">
      <c r="A1054" s="148">
        <v>43532</v>
      </c>
      <c r="D1054" s="163">
        <v>20</v>
      </c>
      <c r="E1054" s="134">
        <f>LN(1+'[2]Tasas de interés simple 5 '!G1054)</f>
        <v>3.121228770742529E-2</v>
      </c>
    </row>
    <row r="1055" spans="1:5" x14ac:dyDescent="0.25">
      <c r="A1055" s="148">
        <v>43535</v>
      </c>
      <c r="D1055" s="163">
        <v>20</v>
      </c>
      <c r="E1055" s="134">
        <f>LN(1+'[2]Tasas de interés simple 5 '!G1055)</f>
        <v>3.0518588378771232E-2</v>
      </c>
    </row>
    <row r="1056" spans="1:5" x14ac:dyDescent="0.25">
      <c r="A1056" s="157">
        <v>43536</v>
      </c>
      <c r="D1056" s="163">
        <v>20</v>
      </c>
      <c r="E1056" s="134">
        <f>LN(1+'[2]Tasas de interés simple 5 '!G1056)</f>
        <v>3.0216055956540783E-2</v>
      </c>
    </row>
  </sheetData>
  <mergeCells count="5">
    <mergeCell ref="B1:K1"/>
    <mergeCell ref="L1:P1"/>
    <mergeCell ref="S1:T1"/>
    <mergeCell ref="U1:V1"/>
    <mergeCell ref="W1:X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4" tint="0.59999389629810485"/>
  </sheetPr>
  <dimension ref="A1:X1056"/>
  <sheetViews>
    <sheetView workbookViewId="0">
      <pane xSplit="1" ySplit="2" topLeftCell="L3" activePane="bottomRight" state="frozen"/>
      <selection pane="topRight" activeCell="B1" sqref="B1"/>
      <selection pane="bottomLeft" activeCell="A3" sqref="A3"/>
      <selection pane="bottomRight" activeCell="S3" sqref="S3"/>
    </sheetView>
  </sheetViews>
  <sheetFormatPr baseColWidth="10" defaultRowHeight="15" x14ac:dyDescent="0.25"/>
  <cols>
    <col min="7" max="7" width="11.85546875" bestFit="1" customWidth="1"/>
  </cols>
  <sheetData>
    <row r="1" spans="1:24" x14ac:dyDescent="0.25">
      <c r="A1" s="23"/>
      <c r="B1" s="314" t="s">
        <v>122</v>
      </c>
      <c r="C1" s="314"/>
      <c r="D1" s="23"/>
      <c r="E1" s="23"/>
      <c r="F1" s="23"/>
      <c r="G1" s="23"/>
      <c r="H1" s="314" t="s">
        <v>123</v>
      </c>
      <c r="I1" s="314"/>
      <c r="J1" s="23"/>
      <c r="K1" s="23"/>
      <c r="L1" s="23"/>
      <c r="M1" s="23"/>
      <c r="N1" s="23"/>
      <c r="O1" s="23"/>
      <c r="P1" s="23"/>
      <c r="Q1" s="23"/>
      <c r="R1" s="23"/>
      <c r="S1" s="314" t="s">
        <v>124</v>
      </c>
      <c r="T1" s="314"/>
      <c r="U1" s="314" t="s">
        <v>125</v>
      </c>
      <c r="V1" s="314"/>
      <c r="W1" s="314" t="s">
        <v>126</v>
      </c>
      <c r="X1" s="314"/>
    </row>
    <row r="2" spans="1:24" x14ac:dyDescent="0.25">
      <c r="B2" s="31" t="s">
        <v>127</v>
      </c>
      <c r="C2" s="31" t="s">
        <v>128</v>
      </c>
      <c r="D2" s="31" t="s">
        <v>127</v>
      </c>
      <c r="E2" s="31" t="s">
        <v>128</v>
      </c>
      <c r="F2" s="31" t="s">
        <v>127</v>
      </c>
      <c r="G2" s="31" t="s">
        <v>128</v>
      </c>
      <c r="H2" s="31" t="s">
        <v>127</v>
      </c>
      <c r="I2" s="31" t="s">
        <v>128</v>
      </c>
      <c r="J2" s="31" t="s">
        <v>127</v>
      </c>
      <c r="K2" s="31" t="s">
        <v>128</v>
      </c>
      <c r="L2" s="31" t="s">
        <v>129</v>
      </c>
      <c r="M2" s="31" t="s">
        <v>127</v>
      </c>
      <c r="N2" s="31" t="s">
        <v>128</v>
      </c>
      <c r="O2" s="31" t="s">
        <v>127</v>
      </c>
      <c r="P2" s="31" t="s">
        <v>128</v>
      </c>
      <c r="Q2" s="31" t="s">
        <v>127</v>
      </c>
      <c r="R2" s="31" t="s">
        <v>128</v>
      </c>
      <c r="S2" s="31" t="s">
        <v>127</v>
      </c>
      <c r="T2" s="31" t="s">
        <v>128</v>
      </c>
      <c r="U2" s="31" t="s">
        <v>127</v>
      </c>
      <c r="V2" s="31" t="s">
        <v>128</v>
      </c>
      <c r="W2" s="31" t="s">
        <v>127</v>
      </c>
      <c r="X2" s="31" t="s">
        <v>128</v>
      </c>
    </row>
    <row r="3" spans="1:24" x14ac:dyDescent="0.25">
      <c r="A3" s="140">
        <v>42006</v>
      </c>
      <c r="B3" s="141">
        <v>1</v>
      </c>
      <c r="C3" s="142">
        <v>3.04E-2</v>
      </c>
      <c r="D3" s="141">
        <v>10</v>
      </c>
      <c r="E3" s="143">
        <v>2.9207285384615384E-2</v>
      </c>
      <c r="F3" s="144">
        <v>20</v>
      </c>
      <c r="G3" s="142">
        <f>Interpolación_Lineal_2(E3,D3,I3,H3,F3)</f>
        <v>2.7882046923076921E-2</v>
      </c>
      <c r="H3" s="141">
        <v>27</v>
      </c>
      <c r="I3" s="142">
        <v>2.6954379999999997E-2</v>
      </c>
      <c r="J3" s="141">
        <v>27</v>
      </c>
      <c r="K3" s="142">
        <v>2.6954379999999997E-2</v>
      </c>
      <c r="L3" s="145"/>
      <c r="M3" s="141">
        <v>28</v>
      </c>
      <c r="N3" s="142">
        <v>2.6995659999999998E-2</v>
      </c>
      <c r="O3" s="141">
        <v>56</v>
      </c>
      <c r="P3" s="142">
        <v>2.8151499999999999E-2</v>
      </c>
      <c r="Q3" s="141">
        <v>84</v>
      </c>
      <c r="R3" s="142">
        <v>2.9307340000000001E-2</v>
      </c>
      <c r="S3" s="141">
        <f>+VLOOKUP(A3,Cetes!$A$19:$M$1126,5,FALSE)</f>
        <v>89</v>
      </c>
      <c r="T3" s="146">
        <v>2.951374E-2</v>
      </c>
      <c r="U3" s="141">
        <v>174</v>
      </c>
      <c r="V3" s="142">
        <v>3.0235419999999999E-2</v>
      </c>
      <c r="W3" s="141">
        <v>342</v>
      </c>
      <c r="X3" s="142">
        <v>3.2365459999999999E-2</v>
      </c>
    </row>
    <row r="4" spans="1:24" x14ac:dyDescent="0.25">
      <c r="A4" s="140">
        <v>42009</v>
      </c>
      <c r="B4" s="141">
        <v>1</v>
      </c>
      <c r="C4" s="142">
        <v>2.98E-2</v>
      </c>
      <c r="D4" s="141">
        <v>10</v>
      </c>
      <c r="E4" s="142">
        <v>2.8723400434782609E-2</v>
      </c>
      <c r="F4" s="144">
        <v>20</v>
      </c>
      <c r="G4" s="142">
        <f>Interpolación_Lineal_2(E4,D4,I4,H4,F4)</f>
        <v>2.7527178695652174E-2</v>
      </c>
      <c r="H4" s="141">
        <v>24</v>
      </c>
      <c r="I4" s="142">
        <v>2.704869E-2</v>
      </c>
      <c r="J4" s="141">
        <v>27</v>
      </c>
      <c r="K4" s="142">
        <v>2.7162720000000001E-2</v>
      </c>
      <c r="L4" s="147">
        <v>2.0834000000000477E-4</v>
      </c>
      <c r="M4" s="141">
        <v>28</v>
      </c>
      <c r="N4" s="142">
        <v>2.7200730000000003E-2</v>
      </c>
      <c r="O4" s="141">
        <v>56</v>
      </c>
      <c r="P4" s="142">
        <v>2.826501E-2</v>
      </c>
      <c r="Q4" s="141">
        <v>84</v>
      </c>
      <c r="R4" s="142">
        <v>2.9329290000000001E-2</v>
      </c>
      <c r="S4" s="141">
        <f>+VLOOKUP(A4,Cetes!$A$19:$M$1126,5,FALSE)</f>
        <v>86</v>
      </c>
      <c r="T4" s="146">
        <v>2.940531E-2</v>
      </c>
      <c r="U4" s="141">
        <v>171</v>
      </c>
      <c r="V4" s="142">
        <v>3.0124990000000001E-2</v>
      </c>
      <c r="W4" s="141">
        <v>339</v>
      </c>
      <c r="X4" s="142">
        <v>3.2250599999999997E-2</v>
      </c>
    </row>
    <row r="5" spans="1:24" x14ac:dyDescent="0.25">
      <c r="A5" s="140">
        <v>42010</v>
      </c>
      <c r="B5" s="141">
        <v>1</v>
      </c>
      <c r="C5" s="142">
        <v>2.9900000000000003E-2</v>
      </c>
      <c r="D5" s="141">
        <v>10</v>
      </c>
      <c r="E5" s="142">
        <v>2.8239937727272731E-2</v>
      </c>
      <c r="F5" s="144">
        <v>20</v>
      </c>
      <c r="G5" s="142">
        <f t="shared" ref="G5:G67" si="0">Interpolación_Lineal_2(E5,D5,I5,H5,F5)</f>
        <v>2.6395424090909093E-2</v>
      </c>
      <c r="H5" s="141">
        <v>23</v>
      </c>
      <c r="I5" s="142">
        <v>2.5842070000000002E-2</v>
      </c>
      <c r="J5" s="141">
        <v>27</v>
      </c>
      <c r="K5" s="142">
        <v>2.6058700322580647E-2</v>
      </c>
      <c r="L5" s="147">
        <v>-1.1040196774193545E-3</v>
      </c>
      <c r="M5" s="141">
        <v>28</v>
      </c>
      <c r="N5" s="142">
        <v>2.6112857903225806E-2</v>
      </c>
      <c r="O5" s="141">
        <v>56</v>
      </c>
      <c r="P5" s="142">
        <v>2.7629270161290322E-2</v>
      </c>
      <c r="Q5" s="141">
        <v>84</v>
      </c>
      <c r="R5" s="142">
        <v>2.9145682419354835E-2</v>
      </c>
      <c r="S5" s="141">
        <f>+VLOOKUP(A5,Cetes!$A$19:$M$1126,5,FALSE)</f>
        <v>85</v>
      </c>
      <c r="T5" s="146">
        <v>2.9199839999999998E-2</v>
      </c>
      <c r="U5" s="141">
        <v>170</v>
      </c>
      <c r="V5" s="142">
        <v>2.9916849999999998E-2</v>
      </c>
      <c r="W5" s="141">
        <v>338</v>
      </c>
      <c r="X5" s="142">
        <v>3.1929369999999999E-2</v>
      </c>
    </row>
    <row r="6" spans="1:24" x14ac:dyDescent="0.25">
      <c r="A6" s="140">
        <v>42011</v>
      </c>
      <c r="B6" s="141">
        <v>1</v>
      </c>
      <c r="C6" s="142">
        <v>0.03</v>
      </c>
      <c r="D6" s="141">
        <v>10</v>
      </c>
      <c r="E6" s="142">
        <v>2.8346442857142856E-2</v>
      </c>
      <c r="F6" s="144">
        <v>20</v>
      </c>
      <c r="G6" s="142">
        <f t="shared" si="0"/>
        <v>2.6509157142857141E-2</v>
      </c>
      <c r="H6" s="141">
        <v>22</v>
      </c>
      <c r="I6" s="142">
        <v>2.61417E-2</v>
      </c>
      <c r="J6" s="141">
        <v>27</v>
      </c>
      <c r="K6" s="142">
        <v>2.6396316129032257E-2</v>
      </c>
      <c r="L6" s="147">
        <v>3.376158064516098E-4</v>
      </c>
      <c r="M6" s="141">
        <v>28</v>
      </c>
      <c r="N6" s="142">
        <v>2.6447239354838708E-2</v>
      </c>
      <c r="O6" s="141">
        <v>56</v>
      </c>
      <c r="P6" s="142">
        <v>2.7873089677419353E-2</v>
      </c>
      <c r="Q6" s="141">
        <v>84</v>
      </c>
      <c r="R6" s="142">
        <v>2.9298939999999999E-2</v>
      </c>
      <c r="S6" s="141">
        <f>+VLOOKUP(A6,Cetes!$A$19:$M$1126,5,FALSE)</f>
        <v>84</v>
      </c>
      <c r="T6" s="146">
        <v>2.9298939999999999E-2</v>
      </c>
      <c r="U6" s="141">
        <v>169</v>
      </c>
      <c r="V6" s="142">
        <v>2.991425E-2</v>
      </c>
      <c r="W6" s="141">
        <v>337</v>
      </c>
      <c r="X6" s="142">
        <v>3.1820390000000004E-2</v>
      </c>
    </row>
    <row r="7" spans="1:24" x14ac:dyDescent="0.25">
      <c r="A7" s="140">
        <v>42012</v>
      </c>
      <c r="B7" s="141">
        <v>1</v>
      </c>
      <c r="C7" s="142">
        <v>3.0299999999999997E-2</v>
      </c>
      <c r="D7" s="141">
        <v>10</v>
      </c>
      <c r="E7" s="142">
        <v>2.9553799999999998E-2</v>
      </c>
      <c r="F7" s="144">
        <v>20</v>
      </c>
      <c r="G7" s="142">
        <f t="shared" si="0"/>
        <v>2.8724688888888888E-2</v>
      </c>
      <c r="H7" s="141">
        <v>28</v>
      </c>
      <c r="I7" s="142">
        <v>2.80614E-2</v>
      </c>
      <c r="J7" s="141">
        <v>27</v>
      </c>
      <c r="K7" s="142">
        <v>2.9957022444444443E-2</v>
      </c>
      <c r="L7" s="147">
        <v>3.5607063154121862E-3</v>
      </c>
      <c r="M7" s="141">
        <v>28</v>
      </c>
      <c r="N7" s="142">
        <v>2.9943830999999997E-2</v>
      </c>
      <c r="O7" s="141">
        <v>56</v>
      </c>
      <c r="P7" s="142">
        <v>2.9574470555555555E-2</v>
      </c>
      <c r="Q7" s="141">
        <v>84</v>
      </c>
      <c r="R7" s="142">
        <v>2.9205110111111109E-2</v>
      </c>
      <c r="S7" s="141">
        <f>+VLOOKUP(A7,Cetes!$A$19:$M$1126,5,FALSE)</f>
        <v>91</v>
      </c>
      <c r="T7" s="146">
        <v>2.911277E-2</v>
      </c>
      <c r="U7" s="141">
        <v>182</v>
      </c>
      <c r="V7" s="142">
        <v>2.9946640000000004E-2</v>
      </c>
      <c r="W7" s="141">
        <v>364</v>
      </c>
      <c r="X7" s="142">
        <v>3.168348E-2</v>
      </c>
    </row>
    <row r="8" spans="1:24" x14ac:dyDescent="0.25">
      <c r="A8" s="140">
        <v>42013</v>
      </c>
      <c r="B8" s="141">
        <v>1</v>
      </c>
      <c r="C8" s="142">
        <v>3.0299999999999997E-2</v>
      </c>
      <c r="D8" s="141">
        <v>10</v>
      </c>
      <c r="E8" s="142">
        <v>2.980234846153846E-2</v>
      </c>
      <c r="F8" s="144">
        <v>20</v>
      </c>
      <c r="G8" s="142">
        <f t="shared" si="0"/>
        <v>2.9249402307692306E-2</v>
      </c>
      <c r="H8" s="141">
        <v>27</v>
      </c>
      <c r="I8" s="142">
        <v>2.886234E-2</v>
      </c>
      <c r="J8" s="141">
        <v>27</v>
      </c>
      <c r="K8" s="142">
        <v>2.886234E-2</v>
      </c>
      <c r="L8" s="147">
        <v>-1.0946824444444427E-3</v>
      </c>
      <c r="M8" s="141">
        <v>28</v>
      </c>
      <c r="N8" s="142">
        <v>2.8863055396825398E-2</v>
      </c>
      <c r="O8" s="141">
        <v>56</v>
      </c>
      <c r="P8" s="142">
        <v>2.8883086507936508E-2</v>
      </c>
      <c r="Q8" s="141">
        <v>84</v>
      </c>
      <c r="R8" s="142">
        <v>2.8903117619047618E-2</v>
      </c>
      <c r="S8" s="141">
        <f>+VLOOKUP(A8,Cetes!$A$19:$M$1126,5,FALSE)</f>
        <v>90</v>
      </c>
      <c r="T8" s="146">
        <v>2.8907409999999998E-2</v>
      </c>
      <c r="U8" s="141">
        <v>181</v>
      </c>
      <c r="V8" s="142">
        <v>2.9944039999999998E-2</v>
      </c>
      <c r="W8" s="141">
        <v>363</v>
      </c>
      <c r="X8" s="142">
        <v>3.157422E-2</v>
      </c>
    </row>
    <row r="9" spans="1:24" x14ac:dyDescent="0.25">
      <c r="A9" s="140">
        <v>42016</v>
      </c>
      <c r="B9" s="141">
        <v>1</v>
      </c>
      <c r="C9" s="142">
        <v>2.9500000000000002E-2</v>
      </c>
      <c r="D9" s="141">
        <v>10</v>
      </c>
      <c r="E9" s="142">
        <v>2.913228347826087E-2</v>
      </c>
      <c r="F9" s="144">
        <v>20</v>
      </c>
      <c r="G9" s="142">
        <f>Interpolación_Lineal_2(E9,D9,I9,H9,F9)</f>
        <v>2.872370956521739E-2</v>
      </c>
      <c r="H9" s="141">
        <v>24</v>
      </c>
      <c r="I9" s="142">
        <v>2.8560279999999997E-2</v>
      </c>
      <c r="J9" s="141">
        <v>27</v>
      </c>
      <c r="K9" s="142">
        <v>2.8579828571428569E-2</v>
      </c>
      <c r="L9" s="147">
        <v>-2.8251142857143099E-4</v>
      </c>
      <c r="M9" s="141">
        <v>28</v>
      </c>
      <c r="N9" s="142">
        <v>2.8586344761904761E-2</v>
      </c>
      <c r="O9" s="141">
        <v>56</v>
      </c>
      <c r="P9" s="142">
        <v>2.8768798095238093E-2</v>
      </c>
      <c r="Q9" s="141">
        <v>84</v>
      </c>
      <c r="R9" s="142">
        <v>2.8951251428571426E-2</v>
      </c>
      <c r="S9" s="141">
        <f>+VLOOKUP(A9,Cetes!$A$19:$M$1126,5,FALSE)</f>
        <v>87</v>
      </c>
      <c r="T9" s="146">
        <v>2.8970799999999998E-2</v>
      </c>
      <c r="U9" s="141">
        <v>178</v>
      </c>
      <c r="V9" s="142">
        <v>3.0029530000000002E-2</v>
      </c>
      <c r="W9" s="141">
        <v>360</v>
      </c>
      <c r="X9" s="142">
        <v>3.1623060000000001E-2</v>
      </c>
    </row>
    <row r="10" spans="1:24" x14ac:dyDescent="0.25">
      <c r="A10" s="140">
        <v>42017</v>
      </c>
      <c r="B10" s="141">
        <v>1</v>
      </c>
      <c r="C10" s="142">
        <v>3.0200000000000001E-2</v>
      </c>
      <c r="D10" s="141">
        <v>10</v>
      </c>
      <c r="E10" s="142">
        <v>2.9490251818181819E-2</v>
      </c>
      <c r="F10" s="144">
        <v>20</v>
      </c>
      <c r="G10" s="142">
        <f t="shared" si="0"/>
        <v>2.8701642727272728E-2</v>
      </c>
      <c r="H10" s="141">
        <v>23</v>
      </c>
      <c r="I10" s="142">
        <v>2.846506E-2</v>
      </c>
      <c r="J10" s="141">
        <v>27</v>
      </c>
      <c r="K10" s="142">
        <v>2.8502039047619047E-2</v>
      </c>
      <c r="L10" s="147">
        <v>-7.7789523809521782E-5</v>
      </c>
      <c r="M10" s="141">
        <v>28</v>
      </c>
      <c r="N10" s="142">
        <v>2.8511283809523811E-2</v>
      </c>
      <c r="O10" s="141">
        <v>56</v>
      </c>
      <c r="P10" s="142">
        <v>2.8770137142857144E-2</v>
      </c>
      <c r="Q10" s="141">
        <v>84</v>
      </c>
      <c r="R10" s="142">
        <v>2.9028990476190477E-2</v>
      </c>
      <c r="S10" s="141">
        <f>+VLOOKUP(A10,Cetes!$A$19:$M$1126,5,FALSE)</f>
        <v>86</v>
      </c>
      <c r="T10" s="146">
        <v>2.9047480000000001E-2</v>
      </c>
      <c r="U10" s="141">
        <v>177</v>
      </c>
      <c r="V10" s="142">
        <v>3.0002930000000001E-2</v>
      </c>
      <c r="W10" s="141">
        <v>359</v>
      </c>
      <c r="X10" s="142">
        <v>3.1618100000000003E-2</v>
      </c>
    </row>
    <row r="11" spans="1:24" x14ac:dyDescent="0.25">
      <c r="A11" s="140">
        <v>42018</v>
      </c>
      <c r="B11" s="141">
        <v>1</v>
      </c>
      <c r="C11" s="142">
        <v>0.03</v>
      </c>
      <c r="D11" s="141">
        <v>10</v>
      </c>
      <c r="E11" s="142">
        <v>2.9299165714285712E-2</v>
      </c>
      <c r="F11" s="144">
        <v>20</v>
      </c>
      <c r="G11" s="142">
        <f t="shared" si="0"/>
        <v>2.8520460952380953E-2</v>
      </c>
      <c r="H11" s="141">
        <v>22</v>
      </c>
      <c r="I11" s="142">
        <v>2.836472E-2</v>
      </c>
      <c r="J11" s="141">
        <v>27</v>
      </c>
      <c r="K11" s="142">
        <v>2.8424081904761905E-2</v>
      </c>
      <c r="L11" s="147">
        <v>-7.7957142857142808E-5</v>
      </c>
      <c r="M11" s="141">
        <v>28</v>
      </c>
      <c r="N11" s="142">
        <v>2.8435954285714285E-2</v>
      </c>
      <c r="O11" s="141">
        <v>56</v>
      </c>
      <c r="P11" s="142">
        <v>2.8768380952380952E-2</v>
      </c>
      <c r="Q11" s="141">
        <v>84</v>
      </c>
      <c r="R11" s="142">
        <v>2.9100807619047622E-2</v>
      </c>
      <c r="S11" s="141">
        <f>+VLOOKUP(A11,Cetes!$A$19:$M$1126,5,FALSE)</f>
        <v>85</v>
      </c>
      <c r="T11" s="146">
        <v>2.9112680000000002E-2</v>
      </c>
      <c r="U11" s="141">
        <v>176</v>
      </c>
      <c r="V11" s="142">
        <v>3.0040089999999998E-2</v>
      </c>
      <c r="W11" s="141">
        <v>358</v>
      </c>
      <c r="X11" s="142">
        <v>3.1829589999999998E-2</v>
      </c>
    </row>
    <row r="12" spans="1:24" x14ac:dyDescent="0.25">
      <c r="A12" s="140">
        <v>42019</v>
      </c>
      <c r="B12" s="141">
        <v>1</v>
      </c>
      <c r="C12" s="142">
        <v>0.03</v>
      </c>
      <c r="D12" s="141">
        <v>10</v>
      </c>
      <c r="E12" s="142">
        <v>2.9142893333333333E-2</v>
      </c>
      <c r="F12" s="144">
        <v>20</v>
      </c>
      <c r="G12" s="142">
        <f t="shared" si="0"/>
        <v>2.8190552592592594E-2</v>
      </c>
      <c r="H12" s="141">
        <v>28</v>
      </c>
      <c r="I12" s="142">
        <v>2.742868E-2</v>
      </c>
      <c r="J12" s="141">
        <v>27</v>
      </c>
      <c r="K12" s="142">
        <v>2.9743920222222223E-2</v>
      </c>
      <c r="L12" s="147">
        <v>1.3198383174603187E-3</v>
      </c>
      <c r="M12" s="141">
        <v>28</v>
      </c>
      <c r="N12" s="142">
        <v>2.9734071000000001E-2</v>
      </c>
      <c r="O12" s="141">
        <v>56</v>
      </c>
      <c r="P12" s="142">
        <v>2.945829277777778E-2</v>
      </c>
      <c r="Q12" s="141">
        <v>84</v>
      </c>
      <c r="R12" s="142">
        <v>2.9182514555555556E-2</v>
      </c>
      <c r="S12" s="141">
        <f>+VLOOKUP(A12,Cetes!$A$19:$M$1126,5,FALSE)</f>
        <v>91</v>
      </c>
      <c r="T12" s="146">
        <v>2.9113570000000002E-2</v>
      </c>
      <c r="U12" s="141">
        <v>175</v>
      </c>
      <c r="V12" s="142">
        <v>3.0001449999999999E-2</v>
      </c>
      <c r="W12" s="141">
        <v>357</v>
      </c>
      <c r="X12" s="142">
        <v>3.1915739999999998E-2</v>
      </c>
    </row>
    <row r="13" spans="1:24" x14ac:dyDescent="0.25">
      <c r="A13" s="140">
        <v>42020</v>
      </c>
      <c r="B13" s="141">
        <v>1</v>
      </c>
      <c r="C13" s="142">
        <v>2.98E-2</v>
      </c>
      <c r="D13" s="141">
        <v>10</v>
      </c>
      <c r="E13" s="142">
        <v>2.9211687307692309E-2</v>
      </c>
      <c r="F13" s="144">
        <v>20</v>
      </c>
      <c r="G13" s="142">
        <f t="shared" si="0"/>
        <v>2.855800653846154E-2</v>
      </c>
      <c r="H13" s="141">
        <v>27</v>
      </c>
      <c r="I13" s="142">
        <v>2.8100429999999999E-2</v>
      </c>
      <c r="J13" s="141">
        <v>27</v>
      </c>
      <c r="K13" s="142">
        <v>2.8100429999999999E-2</v>
      </c>
      <c r="L13" s="147">
        <v>-1.6434902222222242E-3</v>
      </c>
      <c r="M13" s="141">
        <v>28</v>
      </c>
      <c r="N13" s="142">
        <v>2.8117883809523809E-2</v>
      </c>
      <c r="O13" s="141">
        <v>56</v>
      </c>
      <c r="P13" s="142">
        <v>2.8606590476190477E-2</v>
      </c>
      <c r="Q13" s="141">
        <v>84</v>
      </c>
      <c r="R13" s="142">
        <v>2.9095297142857145E-2</v>
      </c>
      <c r="S13" s="141">
        <f>+VLOOKUP(A13,Cetes!$A$19:$M$1126,5,FALSE)</f>
        <v>90</v>
      </c>
      <c r="T13" s="146">
        <v>2.9200020000000004E-2</v>
      </c>
      <c r="U13" s="141">
        <v>174</v>
      </c>
      <c r="V13" s="142">
        <v>2.992301E-2</v>
      </c>
      <c r="W13" s="141">
        <v>356</v>
      </c>
      <c r="X13" s="142">
        <v>3.180525E-2</v>
      </c>
    </row>
    <row r="14" spans="1:24" x14ac:dyDescent="0.25">
      <c r="A14" s="140">
        <v>42023</v>
      </c>
      <c r="B14" s="141">
        <v>1</v>
      </c>
      <c r="C14" s="142">
        <v>2.98E-2</v>
      </c>
      <c r="D14" s="141">
        <v>10</v>
      </c>
      <c r="E14" s="142">
        <v>2.8911911304347827E-2</v>
      </c>
      <c r="F14" s="144">
        <v>20</v>
      </c>
      <c r="G14" s="142">
        <f t="shared" si="0"/>
        <v>2.7925146086956523E-2</v>
      </c>
      <c r="H14" s="141">
        <v>24</v>
      </c>
      <c r="I14" s="142">
        <v>2.753044E-2</v>
      </c>
      <c r="J14" s="141">
        <v>27</v>
      </c>
      <c r="K14" s="142">
        <v>2.7610179047619046E-2</v>
      </c>
      <c r="L14" s="147">
        <v>-4.9025095238095298E-4</v>
      </c>
      <c r="M14" s="141">
        <v>28</v>
      </c>
      <c r="N14" s="142">
        <v>2.7636758730158729E-2</v>
      </c>
      <c r="O14" s="141">
        <v>56</v>
      </c>
      <c r="P14" s="142">
        <v>2.8380989841269841E-2</v>
      </c>
      <c r="Q14" s="141">
        <v>84</v>
      </c>
      <c r="R14" s="142">
        <v>2.9125220952380952E-2</v>
      </c>
      <c r="S14" s="141">
        <f>+VLOOKUP(A14,Cetes!$A$19:$M$1126,5,FALSE)</f>
        <v>87</v>
      </c>
      <c r="T14" s="146">
        <v>2.9204959999999999E-2</v>
      </c>
      <c r="U14" s="141">
        <v>171</v>
      </c>
      <c r="V14" s="142">
        <v>2.9926390000000001E-2</v>
      </c>
      <c r="W14" s="141">
        <v>353</v>
      </c>
      <c r="X14" s="142">
        <v>3.1710790000000003E-2</v>
      </c>
    </row>
    <row r="15" spans="1:24" x14ac:dyDescent="0.25">
      <c r="A15" s="140">
        <v>42024</v>
      </c>
      <c r="B15" s="141">
        <v>1</v>
      </c>
      <c r="C15" s="142">
        <v>2.9500000000000002E-2</v>
      </c>
      <c r="D15" s="141">
        <v>10</v>
      </c>
      <c r="E15" s="142">
        <v>2.8658925454545455E-2</v>
      </c>
      <c r="F15" s="144">
        <v>20</v>
      </c>
      <c r="G15" s="142">
        <f t="shared" si="0"/>
        <v>2.7724398181818183E-2</v>
      </c>
      <c r="H15" s="141">
        <v>23</v>
      </c>
      <c r="I15" s="142">
        <v>2.7444039999999999E-2</v>
      </c>
      <c r="J15" s="141">
        <v>27</v>
      </c>
      <c r="K15" s="142">
        <v>2.755983238095238E-2</v>
      </c>
      <c r="L15" s="147">
        <v>-5.034666666666604E-5</v>
      </c>
      <c r="M15" s="141">
        <v>28</v>
      </c>
      <c r="N15" s="142">
        <v>2.7588780476190476E-2</v>
      </c>
      <c r="O15" s="141">
        <v>56</v>
      </c>
      <c r="P15" s="142">
        <v>2.8399327142857141E-2</v>
      </c>
      <c r="Q15" s="141">
        <v>84</v>
      </c>
      <c r="R15" s="142">
        <v>2.9209873809523806E-2</v>
      </c>
      <c r="S15" s="141">
        <f>+VLOOKUP(A15,Cetes!$A$19:$M$1126,5,FALSE)</f>
        <v>86</v>
      </c>
      <c r="T15" s="146">
        <v>2.9267769999999999E-2</v>
      </c>
      <c r="U15" s="141">
        <v>170</v>
      </c>
      <c r="V15" s="142">
        <v>2.982974E-2</v>
      </c>
      <c r="W15" s="141">
        <v>352</v>
      </c>
      <c r="X15" s="142">
        <v>3.1699980000000003E-2</v>
      </c>
    </row>
    <row r="16" spans="1:24" x14ac:dyDescent="0.25">
      <c r="A16" s="140">
        <v>42025</v>
      </c>
      <c r="B16" s="141">
        <v>1</v>
      </c>
      <c r="C16" s="142">
        <v>2.7999999999999997E-2</v>
      </c>
      <c r="D16" s="141">
        <v>10</v>
      </c>
      <c r="E16" s="142">
        <v>2.7743242857142855E-2</v>
      </c>
      <c r="F16" s="144">
        <v>20</v>
      </c>
      <c r="G16" s="142">
        <f t="shared" si="0"/>
        <v>2.7457957142857141E-2</v>
      </c>
      <c r="H16" s="141">
        <v>22</v>
      </c>
      <c r="I16" s="142">
        <v>2.7400899999999999E-2</v>
      </c>
      <c r="J16" s="141">
        <v>27</v>
      </c>
      <c r="K16" s="142">
        <v>2.7543673015873016E-2</v>
      </c>
      <c r="L16" s="147">
        <v>-1.6159365079364274E-5</v>
      </c>
      <c r="M16" s="141">
        <v>28</v>
      </c>
      <c r="N16" s="142">
        <v>2.757222761904762E-2</v>
      </c>
      <c r="O16" s="141">
        <v>56</v>
      </c>
      <c r="P16" s="142">
        <v>2.8371756507936507E-2</v>
      </c>
      <c r="Q16" s="141">
        <v>84</v>
      </c>
      <c r="R16" s="142">
        <v>2.9171285396825394E-2</v>
      </c>
      <c r="S16" s="141">
        <f>+VLOOKUP(A16,Cetes!$A$19:$M$1126,5,FALSE)</f>
        <v>85</v>
      </c>
      <c r="T16" s="146">
        <v>2.9199839999999998E-2</v>
      </c>
      <c r="U16" s="141">
        <v>169</v>
      </c>
      <c r="V16" s="142">
        <v>2.9824880000000002E-2</v>
      </c>
      <c r="W16" s="141">
        <v>351</v>
      </c>
      <c r="X16" s="142">
        <v>3.1601620000000004E-2</v>
      </c>
    </row>
    <row r="17" spans="1:24" x14ac:dyDescent="0.25">
      <c r="A17" s="140">
        <v>42026</v>
      </c>
      <c r="B17" s="141">
        <v>1</v>
      </c>
      <c r="C17" s="142">
        <v>2.7999999999999997E-2</v>
      </c>
      <c r="D17" s="141">
        <v>10</v>
      </c>
      <c r="E17" s="142">
        <v>2.825335E-2</v>
      </c>
      <c r="F17" s="144">
        <v>20</v>
      </c>
      <c r="G17" s="142">
        <f t="shared" si="0"/>
        <v>2.853485E-2</v>
      </c>
      <c r="H17" s="141">
        <v>28</v>
      </c>
      <c r="I17" s="142">
        <v>2.8760050000000002E-2</v>
      </c>
      <c r="J17" s="141">
        <v>27</v>
      </c>
      <c r="K17" s="142">
        <v>2.8346169777777777E-2</v>
      </c>
      <c r="L17" s="147">
        <v>8.0249676190476127E-4</v>
      </c>
      <c r="M17" s="141">
        <v>28</v>
      </c>
      <c r="N17" s="142">
        <v>2.8359484000000001E-2</v>
      </c>
      <c r="O17" s="141">
        <v>56</v>
      </c>
      <c r="P17" s="142">
        <v>2.8732282222222221E-2</v>
      </c>
      <c r="Q17" s="141">
        <v>84</v>
      </c>
      <c r="R17" s="142">
        <v>2.9105080444444445E-2</v>
      </c>
      <c r="S17" s="141">
        <f>+VLOOKUP(A17,Cetes!$A$19:$M$1126,5,FALSE)</f>
        <v>91</v>
      </c>
      <c r="T17" s="146">
        <v>2.919828E-2</v>
      </c>
      <c r="U17" s="141">
        <v>182</v>
      </c>
      <c r="V17" s="142">
        <v>2.9963769999999997E-2</v>
      </c>
      <c r="W17" s="141">
        <v>350</v>
      </c>
      <c r="X17" s="142">
        <v>3.1399959999999998E-2</v>
      </c>
    </row>
    <row r="18" spans="1:24" x14ac:dyDescent="0.25">
      <c r="A18" s="140">
        <v>42027</v>
      </c>
      <c r="B18" s="141">
        <v>1</v>
      </c>
      <c r="C18" s="142">
        <v>3.0299999999999997E-2</v>
      </c>
      <c r="D18" s="141">
        <v>10</v>
      </c>
      <c r="E18" s="142">
        <v>2.9768048076923074E-2</v>
      </c>
      <c r="F18" s="144">
        <v>20</v>
      </c>
      <c r="G18" s="142">
        <f t="shared" si="0"/>
        <v>2.9176990384615385E-2</v>
      </c>
      <c r="H18" s="141">
        <v>27</v>
      </c>
      <c r="I18" s="142">
        <v>2.8763250000000001E-2</v>
      </c>
      <c r="J18" s="141">
        <v>27</v>
      </c>
      <c r="K18" s="142">
        <v>2.8763250000000001E-2</v>
      </c>
      <c r="L18" s="147">
        <v>4.1708022222222349E-4</v>
      </c>
      <c r="M18" s="141">
        <v>28</v>
      </c>
      <c r="N18" s="142">
        <v>2.8770723968253968E-2</v>
      </c>
      <c r="O18" s="141">
        <v>56</v>
      </c>
      <c r="P18" s="142">
        <v>2.8979995079365078E-2</v>
      </c>
      <c r="Q18" s="141">
        <v>84</v>
      </c>
      <c r="R18" s="142">
        <v>2.9189266190476192E-2</v>
      </c>
      <c r="S18" s="141">
        <f>+VLOOKUP(A18,Cetes!$A$19:$M$1126,5,FALSE)</f>
        <v>90</v>
      </c>
      <c r="T18" s="146">
        <v>2.9234110000000001E-2</v>
      </c>
      <c r="U18" s="141">
        <v>181</v>
      </c>
      <c r="V18" s="142">
        <v>2.9854080000000002E-2</v>
      </c>
      <c r="W18" s="141">
        <v>349</v>
      </c>
      <c r="X18" s="142">
        <v>3.1127780000000001E-2</v>
      </c>
    </row>
    <row r="19" spans="1:24" x14ac:dyDescent="0.25">
      <c r="A19" s="140">
        <v>42030</v>
      </c>
      <c r="B19" s="141">
        <v>1</v>
      </c>
      <c r="C19" s="142">
        <v>2.9500000000000002E-2</v>
      </c>
      <c r="D19" s="141">
        <v>10</v>
      </c>
      <c r="E19" s="142">
        <v>2.8980864347826086E-2</v>
      </c>
      <c r="F19" s="144">
        <v>20</v>
      </c>
      <c r="G19" s="142">
        <f t="shared" si="0"/>
        <v>2.8404046956521739E-2</v>
      </c>
      <c r="H19" s="141">
        <v>24</v>
      </c>
      <c r="I19" s="142">
        <v>2.8173319999999998E-2</v>
      </c>
      <c r="J19" s="141">
        <v>27</v>
      </c>
      <c r="K19" s="142">
        <v>2.8215251904761905E-2</v>
      </c>
      <c r="L19" s="147">
        <v>-5.4799809523809612E-4</v>
      </c>
      <c r="M19" s="141">
        <v>28</v>
      </c>
      <c r="N19" s="142">
        <v>2.8229229206349207E-2</v>
      </c>
      <c r="O19" s="141">
        <v>56</v>
      </c>
      <c r="P19" s="142">
        <v>2.8620593650793651E-2</v>
      </c>
      <c r="Q19" s="141">
        <v>84</v>
      </c>
      <c r="R19" s="142">
        <v>2.9011958095238093E-2</v>
      </c>
      <c r="S19" s="141">
        <f>+VLOOKUP(A19,Cetes!$A$19:$M$1126,5,FALSE)</f>
        <v>87</v>
      </c>
      <c r="T19" s="146">
        <v>2.9053889999999999E-2</v>
      </c>
      <c r="U19" s="141">
        <v>178</v>
      </c>
      <c r="V19" s="142">
        <v>2.978335E-2</v>
      </c>
      <c r="W19" s="141">
        <v>346</v>
      </c>
      <c r="X19" s="142">
        <v>3.0710639999999997E-2</v>
      </c>
    </row>
    <row r="20" spans="1:24" x14ac:dyDescent="0.25">
      <c r="A20" s="140">
        <v>42031</v>
      </c>
      <c r="B20" s="141">
        <v>1</v>
      </c>
      <c r="C20" s="142">
        <v>2.9500000000000002E-2</v>
      </c>
      <c r="D20" s="141">
        <v>10</v>
      </c>
      <c r="E20" s="142">
        <v>2.9103607272727275E-2</v>
      </c>
      <c r="F20" s="144">
        <v>20</v>
      </c>
      <c r="G20" s="142">
        <f t="shared" si="0"/>
        <v>2.8663170909090908E-2</v>
      </c>
      <c r="H20" s="141">
        <v>23</v>
      </c>
      <c r="I20" s="142">
        <v>2.8531040000000001E-2</v>
      </c>
      <c r="J20" s="141">
        <v>27</v>
      </c>
      <c r="K20" s="142">
        <v>2.8554101587301588E-2</v>
      </c>
      <c r="L20" s="147">
        <v>3.388496825396832E-4</v>
      </c>
      <c r="M20" s="141">
        <v>28</v>
      </c>
      <c r="N20" s="142">
        <v>2.8559866984126984E-2</v>
      </c>
      <c r="O20" s="141">
        <v>56</v>
      </c>
      <c r="P20" s="142">
        <v>2.8721298095238094E-2</v>
      </c>
      <c r="Q20" s="141">
        <v>84</v>
      </c>
      <c r="R20" s="142">
        <v>2.8882729206349204E-2</v>
      </c>
      <c r="S20" s="141">
        <f>+VLOOKUP(A20,Cetes!$A$19:$M$1126,5,FALSE)</f>
        <v>86</v>
      </c>
      <c r="T20" s="146">
        <v>2.8894259999999998E-2</v>
      </c>
      <c r="U20" s="141">
        <v>177</v>
      </c>
      <c r="V20" s="142">
        <v>2.9699920000000001E-2</v>
      </c>
      <c r="W20" s="141">
        <v>345</v>
      </c>
      <c r="X20" s="142">
        <v>3.0619629999999998E-2</v>
      </c>
    </row>
    <row r="21" spans="1:24" x14ac:dyDescent="0.25">
      <c r="A21" s="140">
        <v>42032</v>
      </c>
      <c r="B21" s="141">
        <v>1</v>
      </c>
      <c r="C21" s="142">
        <v>3.0299999999999997E-2</v>
      </c>
      <c r="D21" s="141">
        <v>10</v>
      </c>
      <c r="E21" s="142">
        <v>2.953463571428571E-2</v>
      </c>
      <c r="F21" s="144">
        <v>20</v>
      </c>
      <c r="G21" s="142">
        <f t="shared" si="0"/>
        <v>2.868423095238095E-2</v>
      </c>
      <c r="H21" s="141">
        <v>22</v>
      </c>
      <c r="I21" s="142">
        <v>2.8514149999999999E-2</v>
      </c>
      <c r="J21" s="141">
        <v>27</v>
      </c>
      <c r="K21" s="142">
        <v>2.8534665079365078E-2</v>
      </c>
      <c r="L21" s="147">
        <v>-1.9436507936509972E-5</v>
      </c>
      <c r="M21" s="141">
        <v>28</v>
      </c>
      <c r="N21" s="142">
        <v>2.8538768095238094E-2</v>
      </c>
      <c r="O21" s="141">
        <v>56</v>
      </c>
      <c r="P21" s="142">
        <v>2.865365253968254E-2</v>
      </c>
      <c r="Q21" s="141">
        <v>84</v>
      </c>
      <c r="R21" s="142">
        <v>2.8768536984126982E-2</v>
      </c>
      <c r="S21" s="141">
        <f>+VLOOKUP(A21,Cetes!$A$19:$M$1126,5,FALSE)</f>
        <v>85</v>
      </c>
      <c r="T21" s="146">
        <v>2.8772639999999999E-2</v>
      </c>
      <c r="U21" s="141">
        <v>176</v>
      </c>
      <c r="V21" s="142">
        <v>2.964234E-2</v>
      </c>
      <c r="W21" s="141">
        <v>344</v>
      </c>
      <c r="X21" s="142">
        <v>3.0400030000000001E-2</v>
      </c>
    </row>
    <row r="22" spans="1:24" x14ac:dyDescent="0.25">
      <c r="A22" s="140">
        <v>42033</v>
      </c>
      <c r="B22" s="141">
        <v>1</v>
      </c>
      <c r="C22" s="142">
        <v>2.8999999999999998E-2</v>
      </c>
      <c r="D22" s="141">
        <v>10</v>
      </c>
      <c r="E22" s="142">
        <v>2.8681536666666663E-2</v>
      </c>
      <c r="F22" s="144">
        <v>20</v>
      </c>
      <c r="G22" s="142">
        <f t="shared" si="0"/>
        <v>2.8327688518518516E-2</v>
      </c>
      <c r="H22" s="141">
        <v>28</v>
      </c>
      <c r="I22" s="142">
        <v>2.8044609999999998E-2</v>
      </c>
      <c r="J22" s="141">
        <v>27</v>
      </c>
      <c r="K22" s="142">
        <v>2.8850757111111111E-2</v>
      </c>
      <c r="L22" s="147">
        <v>3.1609203174603334E-4</v>
      </c>
      <c r="M22" s="141">
        <v>28</v>
      </c>
      <c r="N22" s="142">
        <v>2.8845017000000001E-2</v>
      </c>
      <c r="O22" s="141">
        <v>56</v>
      </c>
      <c r="P22" s="142">
        <v>2.8684293888888889E-2</v>
      </c>
      <c r="Q22" s="141">
        <v>84</v>
      </c>
      <c r="R22" s="142">
        <v>2.8523570777777778E-2</v>
      </c>
      <c r="S22" s="141">
        <f>+VLOOKUP(A22,Cetes!$A$19:$M$1126,5,FALSE)</f>
        <v>91</v>
      </c>
      <c r="T22" s="146">
        <v>2.8483390000000001E-2</v>
      </c>
      <c r="U22" s="141">
        <v>175</v>
      </c>
      <c r="V22" s="142">
        <v>2.9728949999999997E-2</v>
      </c>
      <c r="W22" s="141">
        <v>343</v>
      </c>
      <c r="X22" s="142">
        <v>3.1099399999999999E-2</v>
      </c>
    </row>
    <row r="23" spans="1:24" x14ac:dyDescent="0.25">
      <c r="A23" s="140">
        <v>42034</v>
      </c>
      <c r="B23" s="141">
        <v>1</v>
      </c>
      <c r="C23" s="142">
        <v>0.03</v>
      </c>
      <c r="D23" s="141">
        <v>10</v>
      </c>
      <c r="E23" s="142">
        <v>2.9093114999999999E-2</v>
      </c>
      <c r="F23" s="144">
        <v>20</v>
      </c>
      <c r="G23" s="142">
        <f t="shared" si="0"/>
        <v>2.8085465E-2</v>
      </c>
      <c r="H23" s="141">
        <v>27</v>
      </c>
      <c r="I23" s="142">
        <v>2.7380110000000003E-2</v>
      </c>
      <c r="J23" s="141">
        <v>27</v>
      </c>
      <c r="K23" s="142">
        <v>2.7380110000000003E-2</v>
      </c>
      <c r="L23" s="147">
        <v>-1.4706471111111084E-3</v>
      </c>
      <c r="M23" s="141">
        <v>28</v>
      </c>
      <c r="N23" s="142">
        <v>2.740671047619048E-2</v>
      </c>
      <c r="O23" s="141">
        <v>56</v>
      </c>
      <c r="P23" s="142">
        <v>2.815152380952381E-2</v>
      </c>
      <c r="Q23" s="141">
        <v>84</v>
      </c>
      <c r="R23" s="142">
        <v>2.889633714285714E-2</v>
      </c>
      <c r="S23" s="141">
        <f>+VLOOKUP(A23,Cetes!$A$19:$M$1126,5,FALSE)</f>
        <v>90</v>
      </c>
      <c r="T23" s="146">
        <v>2.9055939999999999E-2</v>
      </c>
      <c r="U23" s="141">
        <v>174</v>
      </c>
      <c r="V23" s="142">
        <v>2.9808680000000001E-2</v>
      </c>
      <c r="W23" s="141">
        <v>342</v>
      </c>
      <c r="X23" s="142">
        <v>3.1399949999999996E-2</v>
      </c>
    </row>
    <row r="24" spans="1:24" x14ac:dyDescent="0.25">
      <c r="A24" s="140">
        <v>42038</v>
      </c>
      <c r="B24" s="141">
        <v>1</v>
      </c>
      <c r="C24" s="142">
        <v>3.04E-2</v>
      </c>
      <c r="D24" s="141">
        <v>10</v>
      </c>
      <c r="E24" s="142">
        <v>2.9627714090909092E-2</v>
      </c>
      <c r="F24" s="144">
        <v>20</v>
      </c>
      <c r="G24" s="142">
        <f t="shared" si="0"/>
        <v>2.8769618636363636E-2</v>
      </c>
      <c r="H24" s="141">
        <v>23</v>
      </c>
      <c r="I24" s="142">
        <v>2.851219E-2</v>
      </c>
      <c r="J24" s="141">
        <v>27</v>
      </c>
      <c r="K24" s="142">
        <v>2.8539385555555557E-2</v>
      </c>
      <c r="L24" s="147">
        <v>1.1592755555555542E-3</v>
      </c>
      <c r="M24" s="141">
        <v>28</v>
      </c>
      <c r="N24" s="142">
        <v>2.8546184444444445E-2</v>
      </c>
      <c r="O24" s="141">
        <v>56</v>
      </c>
      <c r="P24" s="142">
        <v>2.8736553333333331E-2</v>
      </c>
      <c r="Q24" s="141">
        <v>84</v>
      </c>
      <c r="R24" s="142">
        <v>2.8926922222222221E-2</v>
      </c>
      <c r="S24" s="141">
        <f>+VLOOKUP(A24,Cetes!$A$19:$M$1126,5,FALSE)</f>
        <v>86</v>
      </c>
      <c r="T24" s="146">
        <v>2.8940519999999997E-2</v>
      </c>
      <c r="U24" s="141">
        <v>170</v>
      </c>
      <c r="V24" s="142">
        <v>3.0000049999999997E-2</v>
      </c>
      <c r="W24" s="141">
        <v>338</v>
      </c>
      <c r="X24" s="142">
        <v>3.2106570000000001E-2</v>
      </c>
    </row>
    <row r="25" spans="1:24" x14ac:dyDescent="0.25">
      <c r="A25" s="140">
        <v>42039</v>
      </c>
      <c r="B25" s="141">
        <v>1</v>
      </c>
      <c r="C25" s="142">
        <v>2.9500000000000002E-2</v>
      </c>
      <c r="D25" s="141">
        <v>10</v>
      </c>
      <c r="E25" s="142">
        <v>2.9112678571428574E-2</v>
      </c>
      <c r="F25" s="144">
        <v>20</v>
      </c>
      <c r="G25" s="142">
        <f t="shared" si="0"/>
        <v>2.8682321428571429E-2</v>
      </c>
      <c r="H25" s="141">
        <v>22</v>
      </c>
      <c r="I25" s="142">
        <v>2.859625E-2</v>
      </c>
      <c r="J25" s="141">
        <v>27</v>
      </c>
      <c r="K25" s="142">
        <v>2.8624185714285714E-2</v>
      </c>
      <c r="L25" s="147">
        <v>8.4800158730156949E-5</v>
      </c>
      <c r="M25" s="141">
        <v>28</v>
      </c>
      <c r="N25" s="142">
        <v>2.8629772857142858E-2</v>
      </c>
      <c r="O25" s="141">
        <v>56</v>
      </c>
      <c r="P25" s="142">
        <v>2.8786212857142859E-2</v>
      </c>
      <c r="Q25" s="141">
        <v>84</v>
      </c>
      <c r="R25" s="142">
        <v>2.8942652857142856E-2</v>
      </c>
      <c r="S25" s="141">
        <f>+VLOOKUP(A25,Cetes!$A$19:$M$1126,5,FALSE)</f>
        <v>85</v>
      </c>
      <c r="T25" s="146">
        <v>2.894824E-2</v>
      </c>
      <c r="U25" s="141">
        <v>169</v>
      </c>
      <c r="V25" s="142">
        <v>2.9982149999999999E-2</v>
      </c>
      <c r="W25" s="141">
        <v>337</v>
      </c>
      <c r="X25" s="142">
        <v>3.214562E-2</v>
      </c>
    </row>
    <row r="26" spans="1:24" x14ac:dyDescent="0.25">
      <c r="A26" s="140">
        <v>42040</v>
      </c>
      <c r="B26" s="141">
        <v>1</v>
      </c>
      <c r="C26" s="142">
        <v>0.03</v>
      </c>
      <c r="D26" s="141">
        <v>10</v>
      </c>
      <c r="E26" s="142">
        <v>2.9504889999999999E-2</v>
      </c>
      <c r="F26" s="144">
        <v>20</v>
      </c>
      <c r="G26" s="142">
        <f t="shared" si="0"/>
        <v>2.8954767777777776E-2</v>
      </c>
      <c r="H26" s="141">
        <v>28</v>
      </c>
      <c r="I26" s="142">
        <v>2.8514669999999999E-2</v>
      </c>
      <c r="J26" s="141">
        <v>27</v>
      </c>
      <c r="K26" s="142">
        <v>2.9682340666666668E-2</v>
      </c>
      <c r="L26" s="147">
        <v>1.058154952380954E-3</v>
      </c>
      <c r="M26" s="141">
        <v>28</v>
      </c>
      <c r="N26" s="142">
        <v>2.9670123E-2</v>
      </c>
      <c r="O26" s="141">
        <v>56</v>
      </c>
      <c r="P26" s="142">
        <v>2.9328028333333332E-2</v>
      </c>
      <c r="Q26" s="141">
        <v>84</v>
      </c>
      <c r="R26" s="142">
        <v>2.8985933666666668E-2</v>
      </c>
      <c r="S26" s="141">
        <f>+VLOOKUP(A26,Cetes!$A$19:$M$1126,5,FALSE)</f>
        <v>91</v>
      </c>
      <c r="T26" s="146">
        <v>2.8900410000000001E-2</v>
      </c>
      <c r="U26" s="141">
        <v>182</v>
      </c>
      <c r="V26" s="142">
        <v>3.0194740000000001E-2</v>
      </c>
      <c r="W26" s="141">
        <v>364</v>
      </c>
      <c r="X26" s="142">
        <v>3.2389849999999998E-2</v>
      </c>
    </row>
    <row r="27" spans="1:24" x14ac:dyDescent="0.25">
      <c r="A27" s="140">
        <v>42041</v>
      </c>
      <c r="B27" s="141">
        <v>1</v>
      </c>
      <c r="C27" s="142">
        <v>0.03</v>
      </c>
      <c r="D27" s="141">
        <v>10</v>
      </c>
      <c r="E27" s="142">
        <v>2.9477335384615385E-2</v>
      </c>
      <c r="F27" s="144">
        <v>20</v>
      </c>
      <c r="G27" s="142">
        <f t="shared" si="0"/>
        <v>2.8896596923076924E-2</v>
      </c>
      <c r="H27" s="141">
        <v>27</v>
      </c>
      <c r="I27" s="142">
        <v>2.8490080000000001E-2</v>
      </c>
      <c r="J27" s="141">
        <v>27</v>
      </c>
      <c r="K27" s="142">
        <v>2.8490080000000001E-2</v>
      </c>
      <c r="L27" s="147">
        <v>-1.1922606666666669E-3</v>
      </c>
      <c r="M27" s="141">
        <v>28</v>
      </c>
      <c r="N27" s="142">
        <v>2.8497567460317463E-2</v>
      </c>
      <c r="O27" s="141">
        <v>56</v>
      </c>
      <c r="P27" s="142">
        <v>2.8707216349206352E-2</v>
      </c>
      <c r="Q27" s="141">
        <v>84</v>
      </c>
      <c r="R27" s="142">
        <v>2.8916865238095238E-2</v>
      </c>
      <c r="S27" s="141">
        <f>+VLOOKUP(A27,Cetes!$A$19:$M$1126,5,FALSE)</f>
        <v>90</v>
      </c>
      <c r="T27" s="146">
        <v>2.8961790000000001E-2</v>
      </c>
      <c r="U27" s="141">
        <v>181</v>
      </c>
      <c r="V27" s="142">
        <v>3.0202689999999997E-2</v>
      </c>
      <c r="W27" s="141">
        <v>363</v>
      </c>
      <c r="X27" s="142">
        <v>3.2500019999999998E-2</v>
      </c>
    </row>
    <row r="28" spans="1:24" x14ac:dyDescent="0.25">
      <c r="A28" s="140">
        <v>42044</v>
      </c>
      <c r="B28" s="141">
        <v>1</v>
      </c>
      <c r="C28" s="142">
        <v>0.03</v>
      </c>
      <c r="D28" s="141">
        <v>10</v>
      </c>
      <c r="E28" s="142">
        <v>2.9249270869565216E-2</v>
      </c>
      <c r="F28" s="144">
        <v>20</v>
      </c>
      <c r="G28" s="142">
        <f t="shared" si="0"/>
        <v>2.8415127391304348E-2</v>
      </c>
      <c r="H28" s="141">
        <v>24</v>
      </c>
      <c r="I28" s="142">
        <v>2.8081470000000001E-2</v>
      </c>
      <c r="J28" s="141">
        <v>27</v>
      </c>
      <c r="K28" s="142">
        <v>2.8133170952380954E-2</v>
      </c>
      <c r="L28" s="147">
        <v>-3.569090476190466E-4</v>
      </c>
      <c r="M28" s="141">
        <v>28</v>
      </c>
      <c r="N28" s="142">
        <v>2.8150404603174604E-2</v>
      </c>
      <c r="O28" s="141">
        <v>56</v>
      </c>
      <c r="P28" s="142">
        <v>2.8632946825396827E-2</v>
      </c>
      <c r="Q28" s="141">
        <v>84</v>
      </c>
      <c r="R28" s="142">
        <v>2.9115489047619045E-2</v>
      </c>
      <c r="S28" s="141">
        <f>+VLOOKUP(A28,Cetes!$A$19:$M$1126,5,FALSE)</f>
        <v>87</v>
      </c>
      <c r="T28" s="146">
        <v>2.9167189999999999E-2</v>
      </c>
      <c r="U28" s="141">
        <v>178</v>
      </c>
      <c r="V28" s="142">
        <v>3.0005790000000001E-2</v>
      </c>
      <c r="W28" s="141">
        <v>360</v>
      </c>
      <c r="X28" s="142">
        <v>3.214065E-2</v>
      </c>
    </row>
    <row r="29" spans="1:24" x14ac:dyDescent="0.25">
      <c r="A29" s="140">
        <v>42045</v>
      </c>
      <c r="B29" s="141">
        <v>1</v>
      </c>
      <c r="C29" s="142">
        <v>0.03</v>
      </c>
      <c r="D29" s="141">
        <v>10</v>
      </c>
      <c r="E29" s="142">
        <v>2.8998070909090908E-2</v>
      </c>
      <c r="F29" s="144">
        <v>20</v>
      </c>
      <c r="G29" s="142">
        <f t="shared" si="0"/>
        <v>2.7884816363636364E-2</v>
      </c>
      <c r="H29" s="141">
        <v>23</v>
      </c>
      <c r="I29" s="142">
        <v>2.755084E-2</v>
      </c>
      <c r="J29" s="141">
        <v>27</v>
      </c>
      <c r="K29" s="142">
        <v>2.7668260317460319E-2</v>
      </c>
      <c r="L29" s="147">
        <v>-4.6491063492063583E-4</v>
      </c>
      <c r="M29" s="141">
        <v>28</v>
      </c>
      <c r="N29" s="142">
        <v>2.7697615396825397E-2</v>
      </c>
      <c r="O29" s="141">
        <v>56</v>
      </c>
      <c r="P29" s="142">
        <v>2.851955761904762E-2</v>
      </c>
      <c r="Q29" s="141">
        <v>84</v>
      </c>
      <c r="R29" s="142">
        <v>2.9341499841269846E-2</v>
      </c>
      <c r="S29" s="141">
        <f>+VLOOKUP(A29,Cetes!$A$19:$M$1126,5,FALSE)</f>
        <v>86</v>
      </c>
      <c r="T29" s="146">
        <v>2.9400210000000003E-2</v>
      </c>
      <c r="U29" s="141">
        <v>177</v>
      </c>
      <c r="V29" s="142">
        <v>3.0500039999999999E-2</v>
      </c>
      <c r="W29" s="141">
        <v>359</v>
      </c>
      <c r="X29" s="142">
        <v>3.2645380000000002E-2</v>
      </c>
    </row>
    <row r="30" spans="1:24" x14ac:dyDescent="0.25">
      <c r="A30" s="140">
        <v>42046</v>
      </c>
      <c r="B30" s="141">
        <v>1</v>
      </c>
      <c r="C30" s="142">
        <v>3.0899999999999997E-2</v>
      </c>
      <c r="D30" s="141">
        <v>10</v>
      </c>
      <c r="E30" s="142">
        <v>2.9340574285714283E-2</v>
      </c>
      <c r="F30" s="144">
        <v>20</v>
      </c>
      <c r="G30" s="142">
        <f t="shared" si="0"/>
        <v>2.7607879047619049E-2</v>
      </c>
      <c r="H30" s="141">
        <v>22</v>
      </c>
      <c r="I30" s="142">
        <v>2.7261340000000002E-2</v>
      </c>
      <c r="J30" s="141">
        <v>27</v>
      </c>
      <c r="K30" s="142">
        <v>2.7432297936507938E-2</v>
      </c>
      <c r="L30" s="147">
        <v>-2.3596238095238004E-4</v>
      </c>
      <c r="M30" s="141">
        <v>28</v>
      </c>
      <c r="N30" s="142">
        <v>2.7466489523809527E-2</v>
      </c>
      <c r="O30" s="141">
        <v>56</v>
      </c>
      <c r="P30" s="142">
        <v>2.8423853968253969E-2</v>
      </c>
      <c r="Q30" s="141">
        <v>84</v>
      </c>
      <c r="R30" s="142">
        <v>2.9381218412698411E-2</v>
      </c>
      <c r="S30" s="141">
        <f>+VLOOKUP(A30,Cetes!$A$19:$M$1126,5,FALSE)</f>
        <v>85</v>
      </c>
      <c r="T30" s="146">
        <v>2.9415409999999999E-2</v>
      </c>
      <c r="U30" s="141">
        <v>176</v>
      </c>
      <c r="V30" s="142">
        <v>3.049992E-2</v>
      </c>
      <c r="W30" s="141">
        <v>358</v>
      </c>
      <c r="X30" s="142">
        <v>3.2846470000000003E-2</v>
      </c>
    </row>
    <row r="31" spans="1:24" x14ac:dyDescent="0.25">
      <c r="A31" s="140">
        <v>42047</v>
      </c>
      <c r="B31" s="141">
        <v>1</v>
      </c>
      <c r="C31" s="142">
        <v>2.8999999999999998E-2</v>
      </c>
      <c r="D31" s="141">
        <v>10</v>
      </c>
      <c r="E31" s="142">
        <v>2.855628E-2</v>
      </c>
      <c r="F31" s="144">
        <v>20</v>
      </c>
      <c r="G31" s="142">
        <f t="shared" si="0"/>
        <v>2.8063257777777777E-2</v>
      </c>
      <c r="H31" s="141">
        <v>28</v>
      </c>
      <c r="I31" s="142">
        <v>2.766884E-2</v>
      </c>
      <c r="J31" s="141">
        <v>27</v>
      </c>
      <c r="K31" s="142">
        <v>2.9120954888888887E-2</v>
      </c>
      <c r="L31" s="147">
        <v>1.6886569523809486E-3</v>
      </c>
      <c r="M31" s="141">
        <v>28</v>
      </c>
      <c r="N31" s="142">
        <v>2.9125606999999998E-2</v>
      </c>
      <c r="O31" s="141">
        <v>56</v>
      </c>
      <c r="P31" s="142">
        <v>2.9255866111111112E-2</v>
      </c>
      <c r="Q31" s="141">
        <v>84</v>
      </c>
      <c r="R31" s="142">
        <v>2.9386125222222222E-2</v>
      </c>
      <c r="S31" s="141">
        <f>+VLOOKUP(A31,Cetes!$A$19:$M$1126,5,FALSE)</f>
        <v>91</v>
      </c>
      <c r="T31" s="146">
        <v>2.9418690000000001E-2</v>
      </c>
      <c r="U31" s="141">
        <v>175</v>
      </c>
      <c r="V31" s="142">
        <v>3.0465510000000001E-2</v>
      </c>
      <c r="W31" s="141">
        <v>357</v>
      </c>
      <c r="X31" s="142">
        <v>3.2700019999999996E-2</v>
      </c>
    </row>
    <row r="32" spans="1:24" x14ac:dyDescent="0.25">
      <c r="A32" s="140">
        <v>42048</v>
      </c>
      <c r="B32" s="141">
        <v>1</v>
      </c>
      <c r="C32" s="142">
        <v>3.0099999999999998E-2</v>
      </c>
      <c r="D32" s="141">
        <v>10</v>
      </c>
      <c r="E32" s="142">
        <v>2.9310973461538461E-2</v>
      </c>
      <c r="F32" s="144">
        <v>20</v>
      </c>
      <c r="G32" s="142">
        <f t="shared" si="0"/>
        <v>2.8434277307692307E-2</v>
      </c>
      <c r="H32" s="141">
        <v>27</v>
      </c>
      <c r="I32" s="142">
        <v>2.7820589999999999E-2</v>
      </c>
      <c r="J32" s="141">
        <v>27</v>
      </c>
      <c r="K32" s="142">
        <v>2.7820589999999999E-2</v>
      </c>
      <c r="L32" s="147">
        <v>-1.3003648888888879E-3</v>
      </c>
      <c r="M32" s="141">
        <v>28</v>
      </c>
      <c r="N32" s="142">
        <v>2.7850610317460316E-2</v>
      </c>
      <c r="O32" s="141">
        <v>56</v>
      </c>
      <c r="P32" s="142">
        <v>2.8691179206349206E-2</v>
      </c>
      <c r="Q32" s="141">
        <v>84</v>
      </c>
      <c r="R32" s="142">
        <v>2.9531748095238095E-2</v>
      </c>
      <c r="S32" s="141">
        <f>+VLOOKUP(A32,Cetes!$A$19:$M$1126,5,FALSE)</f>
        <v>90</v>
      </c>
      <c r="T32" s="146">
        <v>2.9711870000000001E-2</v>
      </c>
      <c r="U32" s="141">
        <v>174</v>
      </c>
      <c r="V32" s="142">
        <v>3.0597780000000002E-2</v>
      </c>
      <c r="W32" s="141">
        <v>356</v>
      </c>
      <c r="X32" s="142">
        <v>3.2899989999999997E-2</v>
      </c>
    </row>
    <row r="33" spans="1:24" x14ac:dyDescent="0.25">
      <c r="A33" s="140">
        <v>42051</v>
      </c>
      <c r="B33" s="141">
        <v>1</v>
      </c>
      <c r="C33" s="142">
        <v>0.03</v>
      </c>
      <c r="D33" s="141">
        <v>10</v>
      </c>
      <c r="E33" s="142">
        <v>2.9064872608695651E-2</v>
      </c>
      <c r="F33" s="144">
        <v>20</v>
      </c>
      <c r="G33" s="142">
        <f t="shared" si="0"/>
        <v>2.8025842173913042E-2</v>
      </c>
      <c r="H33" s="141">
        <v>24</v>
      </c>
      <c r="I33" s="142">
        <v>2.7610229999999999E-2</v>
      </c>
      <c r="J33" s="141">
        <v>27</v>
      </c>
      <c r="K33" s="142">
        <v>2.7697360952380953E-2</v>
      </c>
      <c r="L33" s="147">
        <v>-1.232290476190466E-4</v>
      </c>
      <c r="M33" s="141">
        <v>28</v>
      </c>
      <c r="N33" s="142">
        <v>2.7726404603174604E-2</v>
      </c>
      <c r="O33" s="141">
        <v>56</v>
      </c>
      <c r="P33" s="142">
        <v>2.8539626825396826E-2</v>
      </c>
      <c r="Q33" s="141">
        <v>84</v>
      </c>
      <c r="R33" s="142">
        <v>2.9352849047619048E-2</v>
      </c>
      <c r="S33" s="141">
        <f>+VLOOKUP(A33,Cetes!$A$19:$M$1126,5,FALSE)</f>
        <v>87</v>
      </c>
      <c r="T33" s="146">
        <v>2.9439980000000001E-2</v>
      </c>
      <c r="U33" s="141">
        <v>171</v>
      </c>
      <c r="V33" s="142">
        <v>3.0540060000000001E-2</v>
      </c>
      <c r="W33" s="141">
        <v>353</v>
      </c>
      <c r="X33" s="142">
        <v>3.3000009999999996E-2</v>
      </c>
    </row>
    <row r="34" spans="1:24" x14ac:dyDescent="0.25">
      <c r="A34" s="140">
        <v>42052</v>
      </c>
      <c r="B34" s="141">
        <v>1</v>
      </c>
      <c r="C34" s="142">
        <v>3.0600000000000002E-2</v>
      </c>
      <c r="D34" s="141">
        <v>10</v>
      </c>
      <c r="E34" s="142">
        <v>2.9444506363636366E-2</v>
      </c>
      <c r="F34" s="144">
        <v>20</v>
      </c>
      <c r="G34" s="142">
        <f t="shared" si="0"/>
        <v>2.8160624545454548E-2</v>
      </c>
      <c r="H34" s="141">
        <v>23</v>
      </c>
      <c r="I34" s="142">
        <v>2.7775460000000002E-2</v>
      </c>
      <c r="J34" s="141">
        <v>27</v>
      </c>
      <c r="K34" s="142">
        <v>2.7903066984126985E-2</v>
      </c>
      <c r="L34" s="147">
        <v>2.0570603174603283E-4</v>
      </c>
      <c r="M34" s="141">
        <v>28</v>
      </c>
      <c r="N34" s="142">
        <v>2.7934968730158733E-2</v>
      </c>
      <c r="O34" s="141">
        <v>56</v>
      </c>
      <c r="P34" s="142">
        <v>2.8828217619047622E-2</v>
      </c>
      <c r="Q34" s="141">
        <v>84</v>
      </c>
      <c r="R34" s="142">
        <v>2.9721466507936511E-2</v>
      </c>
      <c r="S34" s="141">
        <f>+VLOOKUP(A34,Cetes!$A$19:$M$1126,5,FALSE)</f>
        <v>86</v>
      </c>
      <c r="T34" s="146">
        <v>2.9785270000000003E-2</v>
      </c>
      <c r="U34" s="141">
        <v>170</v>
      </c>
      <c r="V34" s="142">
        <v>3.0953599999999998E-2</v>
      </c>
      <c r="W34" s="141">
        <v>352</v>
      </c>
      <c r="X34" s="142">
        <v>3.4186839999999996E-2</v>
      </c>
    </row>
    <row r="35" spans="1:24" x14ac:dyDescent="0.25">
      <c r="A35" s="140">
        <v>42053</v>
      </c>
      <c r="B35" s="141">
        <v>1</v>
      </c>
      <c r="C35" s="142">
        <v>3.0200000000000001E-2</v>
      </c>
      <c r="D35" s="141">
        <v>10</v>
      </c>
      <c r="E35" s="142">
        <v>2.906864E-2</v>
      </c>
      <c r="F35" s="144">
        <v>20</v>
      </c>
      <c r="G35" s="142">
        <f t="shared" si="0"/>
        <v>2.7811573333333332E-2</v>
      </c>
      <c r="H35" s="141">
        <v>22</v>
      </c>
      <c r="I35" s="142">
        <v>2.7560159999999997E-2</v>
      </c>
      <c r="J35" s="141">
        <v>27</v>
      </c>
      <c r="K35" s="142">
        <v>2.7737056031746029E-2</v>
      </c>
      <c r="L35" s="147">
        <v>-1.6601095238095651E-4</v>
      </c>
      <c r="M35" s="141">
        <v>28</v>
      </c>
      <c r="N35" s="142">
        <v>2.7772435238095236E-2</v>
      </c>
      <c r="O35" s="141">
        <v>56</v>
      </c>
      <c r="P35" s="142">
        <v>2.8763053015873015E-2</v>
      </c>
      <c r="Q35" s="141">
        <v>84</v>
      </c>
      <c r="R35" s="142">
        <v>2.9753670793650794E-2</v>
      </c>
      <c r="S35" s="141">
        <f>+VLOOKUP(A35,Cetes!$A$19:$M$1126,5,FALSE)</f>
        <v>85</v>
      </c>
      <c r="T35" s="146">
        <v>2.9789050000000001E-2</v>
      </c>
      <c r="U35" s="141">
        <v>169</v>
      </c>
      <c r="V35" s="142">
        <v>3.0956519999999998E-2</v>
      </c>
      <c r="W35" s="141">
        <v>351</v>
      </c>
      <c r="X35" s="142">
        <v>3.3515749999999997E-2</v>
      </c>
    </row>
    <row r="36" spans="1:24" x14ac:dyDescent="0.25">
      <c r="A36" s="140">
        <v>42054</v>
      </c>
      <c r="B36" s="141">
        <v>1</v>
      </c>
      <c r="C36" s="142">
        <v>3.0299999999999997E-2</v>
      </c>
      <c r="D36" s="141">
        <v>10</v>
      </c>
      <c r="E36" s="142">
        <v>2.9737606666666666E-2</v>
      </c>
      <c r="F36" s="144">
        <v>20</v>
      </c>
      <c r="G36" s="142">
        <f t="shared" si="0"/>
        <v>2.9112725185185186E-2</v>
      </c>
      <c r="H36" s="141">
        <v>28</v>
      </c>
      <c r="I36" s="142">
        <v>2.8612820000000001E-2</v>
      </c>
      <c r="J36" s="141">
        <v>27</v>
      </c>
      <c r="K36" s="142">
        <v>3.011731822222222E-2</v>
      </c>
      <c r="L36" s="147">
        <v>2.3802621904761914E-3</v>
      </c>
      <c r="M36" s="141">
        <v>28</v>
      </c>
      <c r="N36" s="142">
        <v>3.0110291999999997E-2</v>
      </c>
      <c r="O36" s="141">
        <v>56</v>
      </c>
      <c r="P36" s="142">
        <v>2.9913557777777777E-2</v>
      </c>
      <c r="Q36" s="141">
        <v>84</v>
      </c>
      <c r="R36" s="142">
        <v>2.9716823555555553E-2</v>
      </c>
      <c r="S36" s="141">
        <f>+VLOOKUP(A36,Cetes!$A$19:$M$1126,5,FALSE)</f>
        <v>91</v>
      </c>
      <c r="T36" s="146">
        <v>2.9667639999999999E-2</v>
      </c>
      <c r="U36" s="141">
        <v>182</v>
      </c>
      <c r="V36" s="142">
        <v>3.1204900000000001E-2</v>
      </c>
      <c r="W36" s="141">
        <v>350</v>
      </c>
      <c r="X36" s="142">
        <v>3.3616109999999998E-2</v>
      </c>
    </row>
    <row r="37" spans="1:24" x14ac:dyDescent="0.25">
      <c r="A37" s="140">
        <v>42055</v>
      </c>
      <c r="B37" s="141">
        <v>1</v>
      </c>
      <c r="C37" s="142">
        <v>2.8999999999999998E-2</v>
      </c>
      <c r="D37" s="141">
        <v>10</v>
      </c>
      <c r="E37" s="142">
        <v>2.8820245769230767E-2</v>
      </c>
      <c r="F37" s="144">
        <v>20</v>
      </c>
      <c r="G37" s="142">
        <f t="shared" si="0"/>
        <v>2.8620518846153846E-2</v>
      </c>
      <c r="H37" s="141">
        <v>27</v>
      </c>
      <c r="I37" s="142">
        <v>2.8480709999999999E-2</v>
      </c>
      <c r="J37" s="141">
        <v>27</v>
      </c>
      <c r="K37" s="142">
        <v>2.8480709999999999E-2</v>
      </c>
      <c r="L37" s="147">
        <v>-1.636608222222221E-3</v>
      </c>
      <c r="M37" s="141">
        <v>28</v>
      </c>
      <c r="N37" s="142">
        <v>2.8499189047619045E-2</v>
      </c>
      <c r="O37" s="141">
        <v>56</v>
      </c>
      <c r="P37" s="142">
        <v>2.901660238095238E-2</v>
      </c>
      <c r="Q37" s="141">
        <v>84</v>
      </c>
      <c r="R37" s="142">
        <v>2.9534015714285714E-2</v>
      </c>
      <c r="S37" s="141">
        <f>+VLOOKUP(A37,Cetes!$A$19:$M$1126,5,FALSE)</f>
        <v>90</v>
      </c>
      <c r="T37" s="146">
        <v>2.964489E-2</v>
      </c>
      <c r="U37" s="141">
        <v>181</v>
      </c>
      <c r="V37" s="142">
        <v>3.1328459999999995E-2</v>
      </c>
      <c r="W37" s="141">
        <v>349</v>
      </c>
      <c r="X37" s="142">
        <v>3.3700000000000001E-2</v>
      </c>
    </row>
    <row r="38" spans="1:24" x14ac:dyDescent="0.25">
      <c r="A38" s="140">
        <v>42058</v>
      </c>
      <c r="B38" s="141">
        <v>1</v>
      </c>
      <c r="C38" s="142">
        <v>3.0200000000000001E-2</v>
      </c>
      <c r="D38" s="141">
        <v>10</v>
      </c>
      <c r="E38" s="142">
        <v>2.9737490000000002E-2</v>
      </c>
      <c r="F38" s="144">
        <v>20</v>
      </c>
      <c r="G38" s="142">
        <f t="shared" si="0"/>
        <v>2.9223590000000001E-2</v>
      </c>
      <c r="H38" s="141">
        <v>24</v>
      </c>
      <c r="I38" s="142">
        <v>2.901803E-2</v>
      </c>
      <c r="J38" s="141">
        <v>27</v>
      </c>
      <c r="K38" s="142">
        <v>2.9051074285714285E-2</v>
      </c>
      <c r="L38" s="147">
        <v>5.7036428571428585E-4</v>
      </c>
      <c r="M38" s="141">
        <v>28</v>
      </c>
      <c r="N38" s="142">
        <v>2.9062089047619047E-2</v>
      </c>
      <c r="O38" s="141">
        <v>56</v>
      </c>
      <c r="P38" s="142">
        <v>2.937050238095238E-2</v>
      </c>
      <c r="Q38" s="141">
        <v>84</v>
      </c>
      <c r="R38" s="142">
        <v>2.9678915714285714E-2</v>
      </c>
      <c r="S38" s="141">
        <f>+VLOOKUP(A38,Cetes!$A$19:$M$1126,5,FALSE)</f>
        <v>87</v>
      </c>
      <c r="T38" s="146">
        <v>2.9711959999999999E-2</v>
      </c>
      <c r="U38" s="141">
        <v>178</v>
      </c>
      <c r="V38" s="142">
        <v>3.114662E-2</v>
      </c>
      <c r="W38" s="141">
        <v>346</v>
      </c>
      <c r="X38" s="142">
        <v>3.370157E-2</v>
      </c>
    </row>
    <row r="39" spans="1:24" x14ac:dyDescent="0.25">
      <c r="A39" s="140">
        <v>42059</v>
      </c>
      <c r="B39" s="141">
        <v>1</v>
      </c>
      <c r="C39" s="142">
        <v>3.0299999999999997E-2</v>
      </c>
      <c r="D39" s="141">
        <v>10</v>
      </c>
      <c r="E39" s="142">
        <v>2.9985089999999999E-2</v>
      </c>
      <c r="F39" s="144">
        <v>20</v>
      </c>
      <c r="G39" s="142">
        <f t="shared" si="0"/>
        <v>2.9635189999999999E-2</v>
      </c>
      <c r="H39" s="141">
        <v>23</v>
      </c>
      <c r="I39" s="142">
        <v>2.9530219999999999E-2</v>
      </c>
      <c r="J39" s="141">
        <v>27</v>
      </c>
      <c r="K39" s="142">
        <v>2.956285873015873E-2</v>
      </c>
      <c r="L39" s="147">
        <v>5.1178444444444429E-4</v>
      </c>
      <c r="M39" s="141">
        <v>28</v>
      </c>
      <c r="N39" s="142">
        <v>2.9571018412698411E-2</v>
      </c>
      <c r="O39" s="141">
        <v>56</v>
      </c>
      <c r="P39" s="142">
        <v>2.9799489523809522E-2</v>
      </c>
      <c r="Q39" s="141">
        <v>84</v>
      </c>
      <c r="R39" s="142">
        <v>3.0027960634920633E-2</v>
      </c>
      <c r="S39" s="141">
        <f>+VLOOKUP(A39,Cetes!$A$19:$M$1126,5,FALSE)</f>
        <v>86</v>
      </c>
      <c r="T39" s="146">
        <v>3.004428E-2</v>
      </c>
      <c r="U39" s="141">
        <v>177</v>
      </c>
      <c r="V39" s="142">
        <v>3.1399969999999999E-2</v>
      </c>
      <c r="W39" s="141">
        <v>345</v>
      </c>
      <c r="X39" s="142">
        <v>3.3699949999999999E-2</v>
      </c>
    </row>
    <row r="40" spans="1:24" x14ac:dyDescent="0.25">
      <c r="A40" s="140">
        <v>42060</v>
      </c>
      <c r="B40" s="141">
        <v>1</v>
      </c>
      <c r="C40" s="142">
        <v>3.0200000000000001E-2</v>
      </c>
      <c r="D40" s="141">
        <v>10</v>
      </c>
      <c r="E40" s="142">
        <v>2.9896245714285716E-2</v>
      </c>
      <c r="F40" s="144">
        <v>20</v>
      </c>
      <c r="G40" s="142">
        <f t="shared" si="0"/>
        <v>2.9558740952380952E-2</v>
      </c>
      <c r="H40" s="141">
        <v>22</v>
      </c>
      <c r="I40" s="142">
        <v>2.9491239999999998E-2</v>
      </c>
      <c r="J40" s="141">
        <v>27</v>
      </c>
      <c r="K40" s="142">
        <v>2.9532738412698413E-2</v>
      </c>
      <c r="L40" s="147">
        <v>-3.0120317460316515E-5</v>
      </c>
      <c r="M40" s="141">
        <v>28</v>
      </c>
      <c r="N40" s="142">
        <v>2.9541038095238094E-2</v>
      </c>
      <c r="O40" s="141">
        <v>56</v>
      </c>
      <c r="P40" s="142">
        <v>2.9773429206349206E-2</v>
      </c>
      <c r="Q40" s="141">
        <v>84</v>
      </c>
      <c r="R40" s="142">
        <v>3.0005820317460317E-2</v>
      </c>
      <c r="S40" s="141">
        <f>+VLOOKUP(A40,Cetes!$A$19:$M$1126,5,FALSE)</f>
        <v>85</v>
      </c>
      <c r="T40" s="146">
        <v>3.0014120000000002E-2</v>
      </c>
      <c r="U40" s="141">
        <v>176</v>
      </c>
      <c r="V40" s="142">
        <v>3.1399959999999998E-2</v>
      </c>
      <c r="W40" s="141">
        <v>344</v>
      </c>
      <c r="X40" s="142">
        <v>3.3604019999999998E-2</v>
      </c>
    </row>
    <row r="41" spans="1:24" x14ac:dyDescent="0.25">
      <c r="A41" s="140">
        <v>42061</v>
      </c>
      <c r="B41" s="141">
        <v>1</v>
      </c>
      <c r="C41" s="142">
        <v>3.0299999999999997E-2</v>
      </c>
      <c r="D41" s="141">
        <v>10</v>
      </c>
      <c r="E41" s="142">
        <v>2.9877086666666663E-2</v>
      </c>
      <c r="F41" s="144">
        <v>20</v>
      </c>
      <c r="G41" s="142">
        <f t="shared" si="0"/>
        <v>2.940718296296296E-2</v>
      </c>
      <c r="H41" s="141">
        <v>28</v>
      </c>
      <c r="I41" s="142">
        <v>2.903126E-2</v>
      </c>
      <c r="J41" s="141">
        <v>27</v>
      </c>
      <c r="K41" s="142">
        <v>3.0196557555555555E-2</v>
      </c>
      <c r="L41" s="147">
        <v>6.638191428571423E-4</v>
      </c>
      <c r="M41" s="141">
        <v>28</v>
      </c>
      <c r="N41" s="142">
        <v>3.0192579000000001E-2</v>
      </c>
      <c r="O41" s="141">
        <v>56</v>
      </c>
      <c r="P41" s="142">
        <v>3.0081179444444446E-2</v>
      </c>
      <c r="Q41" s="141">
        <v>84</v>
      </c>
      <c r="R41" s="142">
        <v>2.9969779888888892E-2</v>
      </c>
      <c r="S41" s="141">
        <f>+VLOOKUP(A41,Cetes!$A$19:$M$1126,5,FALSE)</f>
        <v>91</v>
      </c>
      <c r="T41" s="146">
        <v>2.9941930000000002E-2</v>
      </c>
      <c r="U41" s="141">
        <v>175</v>
      </c>
      <c r="V41" s="142">
        <v>3.1315599999999999E-2</v>
      </c>
      <c r="W41" s="141">
        <v>343</v>
      </c>
      <c r="X41" s="142">
        <v>3.3532739999999998E-2</v>
      </c>
    </row>
    <row r="42" spans="1:24" x14ac:dyDescent="0.25">
      <c r="A42" s="140">
        <v>42062</v>
      </c>
      <c r="B42" s="141">
        <v>1</v>
      </c>
      <c r="C42" s="142">
        <v>0.03</v>
      </c>
      <c r="D42" s="141">
        <v>10</v>
      </c>
      <c r="E42" s="142">
        <v>2.9727182307692307E-2</v>
      </c>
      <c r="F42" s="144">
        <v>20</v>
      </c>
      <c r="G42" s="142">
        <f t="shared" si="0"/>
        <v>2.9424051538461539E-2</v>
      </c>
      <c r="H42" s="141">
        <v>27</v>
      </c>
      <c r="I42" s="142">
        <v>2.9211859999999999E-2</v>
      </c>
      <c r="J42" s="141">
        <v>27</v>
      </c>
      <c r="K42" s="142">
        <v>2.9211859999999999E-2</v>
      </c>
      <c r="L42" s="147">
        <v>-9.8469755555555608E-4</v>
      </c>
      <c r="M42" s="141">
        <v>28</v>
      </c>
      <c r="N42" s="142">
        <v>2.9224513968253967E-2</v>
      </c>
      <c r="O42" s="141">
        <v>56</v>
      </c>
      <c r="P42" s="142">
        <v>2.957882507936508E-2</v>
      </c>
      <c r="Q42" s="141">
        <v>84</v>
      </c>
      <c r="R42" s="142">
        <v>2.9933136190476189E-2</v>
      </c>
      <c r="S42" s="141">
        <f>+VLOOKUP(A42,Cetes!$A$19:$M$1126,5,FALSE)</f>
        <v>90</v>
      </c>
      <c r="T42" s="146">
        <v>3.0009060000000001E-2</v>
      </c>
      <c r="U42" s="141">
        <v>174</v>
      </c>
      <c r="V42" s="142">
        <v>3.1500050000000002E-2</v>
      </c>
      <c r="W42" s="141">
        <v>342</v>
      </c>
      <c r="X42" s="142">
        <v>3.3587859999999997E-2</v>
      </c>
    </row>
    <row r="43" spans="1:24" x14ac:dyDescent="0.25">
      <c r="A43" s="140">
        <v>42065</v>
      </c>
      <c r="B43" s="141">
        <v>1</v>
      </c>
      <c r="C43" s="142">
        <v>3.0499999999999999E-2</v>
      </c>
      <c r="D43" s="141">
        <v>10</v>
      </c>
      <c r="E43" s="142">
        <v>3.0111016086956523E-2</v>
      </c>
      <c r="F43" s="144">
        <v>20</v>
      </c>
      <c r="G43" s="142">
        <f t="shared" si="0"/>
        <v>2.9678811739130433E-2</v>
      </c>
      <c r="H43" s="141">
        <v>24</v>
      </c>
      <c r="I43" s="142">
        <v>2.950593E-2</v>
      </c>
      <c r="J43" s="141">
        <v>27</v>
      </c>
      <c r="K43" s="142">
        <v>2.9534071904761903E-2</v>
      </c>
      <c r="L43" s="147">
        <v>3.2221190476190362E-4</v>
      </c>
      <c r="M43" s="141">
        <v>28</v>
      </c>
      <c r="N43" s="142">
        <v>2.954345253968254E-2</v>
      </c>
      <c r="O43" s="141">
        <v>56</v>
      </c>
      <c r="P43" s="142">
        <v>2.9806110317460319E-2</v>
      </c>
      <c r="Q43" s="141">
        <v>84</v>
      </c>
      <c r="R43" s="142">
        <v>3.0068768095238098E-2</v>
      </c>
      <c r="S43" s="141">
        <f>+VLOOKUP(A43,Cetes!$A$19:$M$1126,5,FALSE)</f>
        <v>87</v>
      </c>
      <c r="T43" s="146">
        <v>3.0096910000000001E-2</v>
      </c>
      <c r="U43" s="141">
        <v>171</v>
      </c>
      <c r="V43" s="142">
        <v>3.1513609999999997E-2</v>
      </c>
      <c r="W43" s="141">
        <v>339</v>
      </c>
      <c r="X43" s="142">
        <v>3.3941979999999997E-2</v>
      </c>
    </row>
    <row r="44" spans="1:24" x14ac:dyDescent="0.25">
      <c r="A44" s="140">
        <v>42066</v>
      </c>
      <c r="B44" s="141">
        <v>1</v>
      </c>
      <c r="C44" s="142">
        <v>2.98E-2</v>
      </c>
      <c r="D44" s="141">
        <v>10</v>
      </c>
      <c r="E44" s="142">
        <v>2.9946736818181819E-2</v>
      </c>
      <c r="F44" s="144">
        <v>20</v>
      </c>
      <c r="G44" s="142">
        <f t="shared" si="0"/>
        <v>3.0109777727272725E-2</v>
      </c>
      <c r="H44" s="141">
        <v>23</v>
      </c>
      <c r="I44" s="142">
        <v>3.0158689999999998E-2</v>
      </c>
      <c r="J44" s="141">
        <v>27</v>
      </c>
      <c r="K44" s="142">
        <v>3.0167145238095237E-2</v>
      </c>
      <c r="L44" s="147">
        <v>6.3307333333333451E-4</v>
      </c>
      <c r="M44" s="141">
        <v>28</v>
      </c>
      <c r="N44" s="142">
        <v>3.0169259047619048E-2</v>
      </c>
      <c r="O44" s="141">
        <v>56</v>
      </c>
      <c r="P44" s="142">
        <v>3.0228445714285714E-2</v>
      </c>
      <c r="Q44" s="141">
        <v>84</v>
      </c>
      <c r="R44" s="142">
        <v>3.0287632380952383E-2</v>
      </c>
      <c r="S44" s="141">
        <f>+VLOOKUP(A44,Cetes!$A$19:$M$1126,5,FALSE)</f>
        <v>86</v>
      </c>
      <c r="T44" s="146">
        <v>3.029186E-2</v>
      </c>
      <c r="U44" s="141">
        <v>170</v>
      </c>
      <c r="V44" s="142">
        <v>3.1668880000000003E-2</v>
      </c>
      <c r="W44" s="141">
        <v>338</v>
      </c>
      <c r="X44" s="142">
        <v>3.4809809999999997E-2</v>
      </c>
    </row>
    <row r="45" spans="1:24" x14ac:dyDescent="0.25">
      <c r="A45" s="140">
        <v>42067</v>
      </c>
      <c r="B45" s="141">
        <v>1</v>
      </c>
      <c r="C45" s="142">
        <v>2.9500000000000002E-2</v>
      </c>
      <c r="D45" s="141">
        <v>10</v>
      </c>
      <c r="E45" s="142">
        <v>2.978200857142857E-2</v>
      </c>
      <c r="F45" s="144">
        <v>20</v>
      </c>
      <c r="G45" s="142">
        <f t="shared" si="0"/>
        <v>3.0095351428571428E-2</v>
      </c>
      <c r="H45" s="141">
        <v>22</v>
      </c>
      <c r="I45" s="142">
        <v>3.0158019999999997E-2</v>
      </c>
      <c r="J45" s="141">
        <v>27</v>
      </c>
      <c r="K45" s="142">
        <v>3.0170942222222219E-2</v>
      </c>
      <c r="L45" s="147">
        <v>3.7969841269816507E-6</v>
      </c>
      <c r="M45" s="141">
        <v>28</v>
      </c>
      <c r="N45" s="142">
        <v>3.0173526666666662E-2</v>
      </c>
      <c r="O45" s="141">
        <v>56</v>
      </c>
      <c r="P45" s="142">
        <v>3.0245891111111107E-2</v>
      </c>
      <c r="Q45" s="141">
        <v>84</v>
      </c>
      <c r="R45" s="142">
        <v>3.0318255555555555E-2</v>
      </c>
      <c r="S45" s="141">
        <f>+VLOOKUP(A45,Cetes!$A$19:$M$1126,5,FALSE)</f>
        <v>85</v>
      </c>
      <c r="T45" s="146">
        <v>3.0320839999999998E-2</v>
      </c>
      <c r="U45" s="141">
        <v>169</v>
      </c>
      <c r="V45" s="142">
        <v>3.1908059999999995E-2</v>
      </c>
      <c r="W45" s="141">
        <v>337</v>
      </c>
      <c r="X45" s="142">
        <v>3.5079909999999999E-2</v>
      </c>
    </row>
    <row r="46" spans="1:24" x14ac:dyDescent="0.25">
      <c r="A46" s="140">
        <v>42068</v>
      </c>
      <c r="B46" s="141">
        <v>1</v>
      </c>
      <c r="C46" s="142">
        <v>0.03</v>
      </c>
      <c r="D46" s="141">
        <v>10</v>
      </c>
      <c r="E46" s="142">
        <v>3.0105016153846153E-2</v>
      </c>
      <c r="F46" s="144">
        <v>20</v>
      </c>
      <c r="G46" s="142">
        <f t="shared" si="0"/>
        <v>3.022170076923077E-2</v>
      </c>
      <c r="H46" s="141">
        <v>27</v>
      </c>
      <c r="I46" s="142">
        <v>3.0303380000000001E-2</v>
      </c>
      <c r="J46" s="141">
        <v>27</v>
      </c>
      <c r="K46" s="142">
        <v>3.0303380000000001E-2</v>
      </c>
      <c r="L46" s="147">
        <v>1.3243777777778229E-4</v>
      </c>
      <c r="M46" s="141">
        <v>28</v>
      </c>
      <c r="N46" s="142">
        <v>3.0301899375E-2</v>
      </c>
      <c r="O46" s="141">
        <v>56</v>
      </c>
      <c r="P46" s="142">
        <v>3.0260441875000002E-2</v>
      </c>
      <c r="Q46" s="141">
        <v>84</v>
      </c>
      <c r="R46" s="142">
        <v>3.0218984375000001E-2</v>
      </c>
      <c r="S46" s="141">
        <f>+VLOOKUP(A46,Cetes!$A$19:$M$1126,5,FALSE)</f>
        <v>91</v>
      </c>
      <c r="T46" s="146">
        <v>3.0208620000000002E-2</v>
      </c>
      <c r="U46" s="141">
        <v>182</v>
      </c>
      <c r="V46" s="142">
        <v>3.2675240000000001E-2</v>
      </c>
      <c r="W46" s="141">
        <v>364</v>
      </c>
      <c r="X46" s="142">
        <v>3.617385E-2</v>
      </c>
    </row>
    <row r="47" spans="1:24" x14ac:dyDescent="0.25">
      <c r="A47" s="140">
        <v>42069</v>
      </c>
      <c r="B47" s="141">
        <v>1</v>
      </c>
      <c r="C47" s="142">
        <v>2.9500000000000002E-2</v>
      </c>
      <c r="D47" s="141">
        <v>10</v>
      </c>
      <c r="E47" s="142">
        <v>2.9766698800000001E-2</v>
      </c>
      <c r="F47" s="144">
        <v>20</v>
      </c>
      <c r="G47" s="142">
        <f t="shared" si="0"/>
        <v>3.0063030800000001E-2</v>
      </c>
      <c r="H47" s="141">
        <v>26</v>
      </c>
      <c r="I47" s="142">
        <v>3.024083E-2</v>
      </c>
      <c r="J47" s="141">
        <v>27</v>
      </c>
      <c r="K47" s="142">
        <v>3.0255167656249998E-2</v>
      </c>
      <c r="L47" s="147">
        <v>-4.8212343750003023E-5</v>
      </c>
      <c r="M47" s="141">
        <v>28</v>
      </c>
      <c r="N47" s="142">
        <v>3.0269505312499997E-2</v>
      </c>
      <c r="O47" s="141">
        <v>56</v>
      </c>
      <c r="P47" s="142">
        <v>3.0670959687499999E-2</v>
      </c>
      <c r="Q47" s="141">
        <v>84</v>
      </c>
      <c r="R47" s="142">
        <v>3.1072414062499998E-2</v>
      </c>
      <c r="S47" s="141">
        <f>+VLOOKUP(A47,Cetes!$A$19:$M$1126,5,FALSE)</f>
        <v>90</v>
      </c>
      <c r="T47" s="146">
        <v>3.1158439999999999E-2</v>
      </c>
      <c r="U47" s="141">
        <v>181</v>
      </c>
      <c r="V47" s="142">
        <v>3.3000050000000003E-2</v>
      </c>
      <c r="W47" s="141">
        <v>363</v>
      </c>
      <c r="X47" s="142">
        <v>3.6766689999999998E-2</v>
      </c>
    </row>
    <row r="48" spans="1:24" x14ac:dyDescent="0.25">
      <c r="A48" s="140">
        <v>42072</v>
      </c>
      <c r="B48" s="141">
        <v>1</v>
      </c>
      <c r="C48" s="142">
        <v>0.03</v>
      </c>
      <c r="D48" s="141">
        <v>10</v>
      </c>
      <c r="E48" s="142">
        <v>3.0221764090909091E-2</v>
      </c>
      <c r="F48" s="144">
        <v>20</v>
      </c>
      <c r="G48" s="142">
        <f t="shared" si="0"/>
        <v>3.0468168636363636E-2</v>
      </c>
      <c r="H48" s="141">
        <v>23</v>
      </c>
      <c r="I48" s="142">
        <v>3.0542090000000001E-2</v>
      </c>
      <c r="J48" s="141">
        <v>27</v>
      </c>
      <c r="K48" s="142">
        <v>3.05847125E-2</v>
      </c>
      <c r="L48" s="147">
        <v>3.2954484375000148E-4</v>
      </c>
      <c r="M48" s="141">
        <v>28</v>
      </c>
      <c r="N48" s="142">
        <v>3.0595368125000001E-2</v>
      </c>
      <c r="O48" s="141">
        <v>56</v>
      </c>
      <c r="P48" s="142">
        <v>3.0893725625E-2</v>
      </c>
      <c r="Q48" s="141">
        <v>84</v>
      </c>
      <c r="R48" s="142">
        <v>3.1192083124999999E-2</v>
      </c>
      <c r="S48" s="141">
        <f>+VLOOKUP(A48,Cetes!$A$19:$M$1126,5,FALSE)</f>
        <v>87</v>
      </c>
      <c r="T48" s="146">
        <v>3.122405E-2</v>
      </c>
      <c r="U48" s="141">
        <v>178</v>
      </c>
      <c r="V48" s="142">
        <v>3.3498130000000001E-2</v>
      </c>
      <c r="W48" s="141">
        <v>360</v>
      </c>
      <c r="X48" s="142">
        <v>3.6899950000000001E-2</v>
      </c>
    </row>
    <row r="49" spans="1:24" x14ac:dyDescent="0.25">
      <c r="A49" s="140">
        <v>42073</v>
      </c>
      <c r="B49" s="141">
        <v>1</v>
      </c>
      <c r="C49" s="142">
        <v>3.0899999999999997E-2</v>
      </c>
      <c r="D49" s="141">
        <v>10</v>
      </c>
      <c r="E49" s="142">
        <v>3.0716455714285711E-2</v>
      </c>
      <c r="F49" s="144">
        <v>20</v>
      </c>
      <c r="G49" s="142">
        <f t="shared" si="0"/>
        <v>3.0512517619047618E-2</v>
      </c>
      <c r="H49" s="141">
        <v>22</v>
      </c>
      <c r="I49" s="142">
        <v>3.0471729999999999E-2</v>
      </c>
      <c r="J49" s="141">
        <v>27</v>
      </c>
      <c r="K49" s="142">
        <v>3.05697596875E-2</v>
      </c>
      <c r="L49" s="147">
        <v>-1.495281249999994E-5</v>
      </c>
      <c r="M49" s="141">
        <v>28</v>
      </c>
      <c r="N49" s="142">
        <v>3.0589365625E-2</v>
      </c>
      <c r="O49" s="141">
        <v>56</v>
      </c>
      <c r="P49" s="142">
        <v>3.1138331875000001E-2</v>
      </c>
      <c r="Q49" s="141">
        <v>84</v>
      </c>
      <c r="R49" s="142">
        <v>3.1687298124999999E-2</v>
      </c>
      <c r="S49" s="141">
        <f>+VLOOKUP(A49,Cetes!$A$19:$M$1126,5,FALSE)</f>
        <v>86</v>
      </c>
      <c r="T49" s="146">
        <v>3.1726509999999999E-2</v>
      </c>
      <c r="U49" s="141">
        <v>177</v>
      </c>
      <c r="V49" s="142">
        <v>3.3999969999999997E-2</v>
      </c>
      <c r="W49" s="141">
        <v>359</v>
      </c>
      <c r="X49" s="142">
        <v>3.68543E-2</v>
      </c>
    </row>
    <row r="50" spans="1:24" x14ac:dyDescent="0.25">
      <c r="A50" s="140">
        <v>42074</v>
      </c>
      <c r="B50" s="141">
        <v>1</v>
      </c>
      <c r="C50" s="142">
        <v>3.1E-2</v>
      </c>
      <c r="D50" s="141">
        <v>10</v>
      </c>
      <c r="E50" s="142">
        <v>3.0785786499999999E-2</v>
      </c>
      <c r="F50" s="144">
        <v>20</v>
      </c>
      <c r="G50" s="142">
        <f t="shared" si="0"/>
        <v>3.0547771500000001E-2</v>
      </c>
      <c r="H50" s="141">
        <v>21</v>
      </c>
      <c r="I50" s="142">
        <v>3.0523970000000001E-2</v>
      </c>
      <c r="J50" s="141">
        <v>27</v>
      </c>
      <c r="K50" s="142">
        <v>3.0614347812500001E-2</v>
      </c>
      <c r="L50" s="147">
        <v>4.4588125000001588E-5</v>
      </c>
      <c r="M50" s="141">
        <v>28</v>
      </c>
      <c r="N50" s="142">
        <v>3.0629410781250001E-2</v>
      </c>
      <c r="O50" s="141">
        <v>56</v>
      </c>
      <c r="P50" s="142">
        <v>3.1051173906250003E-2</v>
      </c>
      <c r="Q50" s="141">
        <v>84</v>
      </c>
      <c r="R50" s="142">
        <v>3.1472937031250002E-2</v>
      </c>
      <c r="S50" s="141">
        <f>+VLOOKUP(A50,Cetes!$A$19:$M$1126,5,FALSE)</f>
        <v>85</v>
      </c>
      <c r="T50" s="146">
        <v>3.1488000000000002E-2</v>
      </c>
      <c r="U50" s="141">
        <v>176</v>
      </c>
      <c r="V50" s="142">
        <v>3.3262380000000001E-2</v>
      </c>
      <c r="W50" s="141">
        <v>358</v>
      </c>
      <c r="X50" s="142">
        <v>3.6001770000000002E-2</v>
      </c>
    </row>
    <row r="51" spans="1:24" x14ac:dyDescent="0.25">
      <c r="A51" s="140">
        <v>42075</v>
      </c>
      <c r="B51" s="141">
        <v>1</v>
      </c>
      <c r="C51" s="142">
        <v>3.0099999999999998E-2</v>
      </c>
      <c r="D51" s="141">
        <v>10</v>
      </c>
      <c r="E51" s="142">
        <v>3.0207029999999999E-2</v>
      </c>
      <c r="F51" s="144">
        <v>20</v>
      </c>
      <c r="G51" s="142">
        <f t="shared" si="0"/>
        <v>3.032595222222222E-2</v>
      </c>
      <c r="H51" s="141">
        <v>28</v>
      </c>
      <c r="I51" s="142">
        <v>3.0421089999999998E-2</v>
      </c>
      <c r="J51" s="141">
        <v>27</v>
      </c>
      <c r="K51" s="142">
        <v>3.0470540444444444E-2</v>
      </c>
      <c r="L51" s="147">
        <v>-1.4380736805555752E-4</v>
      </c>
      <c r="M51" s="141">
        <v>28</v>
      </c>
      <c r="N51" s="142">
        <v>3.0484792E-2</v>
      </c>
      <c r="O51" s="141">
        <v>56</v>
      </c>
      <c r="P51" s="142">
        <v>3.0883835555555555E-2</v>
      </c>
      <c r="Q51" s="141">
        <v>84</v>
      </c>
      <c r="R51" s="142">
        <v>3.1282879111111106E-2</v>
      </c>
      <c r="S51" s="141">
        <f>+VLOOKUP(A51,Cetes!$A$19:$M$1126,5,FALSE)</f>
        <v>91</v>
      </c>
      <c r="T51" s="146">
        <v>3.1382639999999996E-2</v>
      </c>
      <c r="U51" s="141">
        <v>175</v>
      </c>
      <c r="V51" s="142">
        <v>3.301573E-2</v>
      </c>
      <c r="W51" s="141">
        <v>357</v>
      </c>
      <c r="X51" s="142">
        <v>3.6055879999999998E-2</v>
      </c>
    </row>
    <row r="52" spans="1:24" x14ac:dyDescent="0.25">
      <c r="A52" s="140">
        <v>42076</v>
      </c>
      <c r="B52" s="141">
        <v>1</v>
      </c>
      <c r="C52" s="142">
        <v>2.8999999999999998E-2</v>
      </c>
      <c r="D52" s="141">
        <v>10</v>
      </c>
      <c r="E52" s="142">
        <v>2.9522571153846152E-2</v>
      </c>
      <c r="F52" s="144">
        <v>20</v>
      </c>
      <c r="G52" s="142">
        <f t="shared" si="0"/>
        <v>3.010320576923077E-2</v>
      </c>
      <c r="H52" s="141">
        <v>27</v>
      </c>
      <c r="I52" s="142">
        <v>3.0509650000000003E-2</v>
      </c>
      <c r="J52" s="141">
        <v>27</v>
      </c>
      <c r="K52" s="142">
        <v>3.0509650000000003E-2</v>
      </c>
      <c r="L52" s="147">
        <v>3.9109555555558867E-5</v>
      </c>
      <c r="M52" s="141">
        <v>28</v>
      </c>
      <c r="N52" s="142">
        <v>3.0523843333333335E-2</v>
      </c>
      <c r="O52" s="141">
        <v>56</v>
      </c>
      <c r="P52" s="142">
        <v>3.0921256666666667E-2</v>
      </c>
      <c r="Q52" s="141">
        <v>84</v>
      </c>
      <c r="R52" s="142">
        <v>3.131867E-2</v>
      </c>
      <c r="S52" s="141">
        <f>+VLOOKUP(A52,Cetes!$A$19:$M$1126,5,FALSE)</f>
        <v>90</v>
      </c>
      <c r="T52" s="146">
        <v>3.1403830000000001E-2</v>
      </c>
      <c r="U52" s="141">
        <v>174</v>
      </c>
      <c r="V52" s="142">
        <v>3.319714E-2</v>
      </c>
      <c r="W52" s="141">
        <v>356</v>
      </c>
      <c r="X52" s="142">
        <v>3.640728E-2</v>
      </c>
    </row>
    <row r="53" spans="1:24" x14ac:dyDescent="0.25">
      <c r="A53" s="140">
        <v>42080</v>
      </c>
      <c r="B53" s="141">
        <v>1</v>
      </c>
      <c r="C53" s="142">
        <v>3.1099999999999999E-2</v>
      </c>
      <c r="D53" s="141">
        <v>10</v>
      </c>
      <c r="E53" s="142">
        <v>3.089426409090909E-2</v>
      </c>
      <c r="F53" s="144">
        <v>20</v>
      </c>
      <c r="G53" s="142">
        <f t="shared" si="0"/>
        <v>3.0665668636363635E-2</v>
      </c>
      <c r="H53" s="141">
        <v>23</v>
      </c>
      <c r="I53" s="142">
        <v>3.0597089999999997E-2</v>
      </c>
      <c r="J53" s="141">
        <v>27</v>
      </c>
      <c r="K53" s="142">
        <v>3.0663025238095235E-2</v>
      </c>
      <c r="L53" s="147">
        <v>1.5337523809523176E-4</v>
      </c>
      <c r="M53" s="141">
        <v>28</v>
      </c>
      <c r="N53" s="142">
        <v>3.0679509047619045E-2</v>
      </c>
      <c r="O53" s="141">
        <v>56</v>
      </c>
      <c r="P53" s="142">
        <v>3.1141055714285715E-2</v>
      </c>
      <c r="Q53" s="141">
        <v>84</v>
      </c>
      <c r="R53" s="142">
        <v>3.1602602380952381E-2</v>
      </c>
      <c r="S53" s="141">
        <f>+VLOOKUP(A53,Cetes!$A$19:$M$1126,5,FALSE)</f>
        <v>86</v>
      </c>
      <c r="T53" s="146">
        <v>3.1635570000000002E-2</v>
      </c>
      <c r="U53" s="141">
        <v>170</v>
      </c>
      <c r="V53" s="142">
        <v>3.332479E-2</v>
      </c>
      <c r="W53" s="141">
        <v>352</v>
      </c>
      <c r="X53" s="142">
        <v>3.6099970000000002E-2</v>
      </c>
    </row>
    <row r="54" spans="1:24" x14ac:dyDescent="0.25">
      <c r="A54" s="140">
        <v>42081</v>
      </c>
      <c r="B54" s="141">
        <v>1</v>
      </c>
      <c r="C54" s="142">
        <v>3.0299999999999997E-2</v>
      </c>
      <c r="D54" s="141">
        <v>10</v>
      </c>
      <c r="E54" s="142">
        <v>3.0171582857142856E-2</v>
      </c>
      <c r="F54" s="144">
        <v>20</v>
      </c>
      <c r="G54" s="142">
        <f t="shared" si="0"/>
        <v>3.0028897142857142E-2</v>
      </c>
      <c r="H54" s="141">
        <v>22</v>
      </c>
      <c r="I54" s="142">
        <v>3.000036E-2</v>
      </c>
      <c r="J54" s="141">
        <v>27</v>
      </c>
      <c r="K54" s="142">
        <v>3.0111433015873015E-2</v>
      </c>
      <c r="L54" s="147">
        <v>-5.5159222222221985E-4</v>
      </c>
      <c r="M54" s="141">
        <v>28</v>
      </c>
      <c r="N54" s="142">
        <v>3.0133647619047618E-2</v>
      </c>
      <c r="O54" s="141">
        <v>56</v>
      </c>
      <c r="P54" s="142">
        <v>3.0755656507936508E-2</v>
      </c>
      <c r="Q54" s="141">
        <v>84</v>
      </c>
      <c r="R54" s="142">
        <v>3.1377665396825398E-2</v>
      </c>
      <c r="S54" s="141">
        <f>+VLOOKUP(A54,Cetes!$A$19:$M$1126,5,FALSE)</f>
        <v>85</v>
      </c>
      <c r="T54" s="146">
        <v>3.1399879999999998E-2</v>
      </c>
      <c r="U54" s="141">
        <v>169</v>
      </c>
      <c r="V54" s="142">
        <v>3.2399949999999997E-2</v>
      </c>
      <c r="W54" s="141">
        <v>351</v>
      </c>
      <c r="X54" s="142">
        <v>3.4799959999999998E-2</v>
      </c>
    </row>
    <row r="55" spans="1:24" x14ac:dyDescent="0.25">
      <c r="A55" s="140">
        <v>42082</v>
      </c>
      <c r="B55" s="141">
        <v>1</v>
      </c>
      <c r="C55" s="142">
        <v>2.98E-2</v>
      </c>
      <c r="D55" s="141">
        <v>10</v>
      </c>
      <c r="E55" s="142">
        <v>2.9700033333333334E-2</v>
      </c>
      <c r="F55" s="144">
        <v>20</v>
      </c>
      <c r="G55" s="142">
        <f t="shared" si="0"/>
        <v>2.9588959259259258E-2</v>
      </c>
      <c r="H55" s="141">
        <v>28</v>
      </c>
      <c r="I55" s="142">
        <v>2.9500099999999998E-2</v>
      </c>
      <c r="J55" s="141">
        <v>27</v>
      </c>
      <c r="K55" s="142">
        <v>3.026219911111111E-2</v>
      </c>
      <c r="L55" s="147">
        <v>1.5076609523809528E-4</v>
      </c>
      <c r="M55" s="141">
        <v>28</v>
      </c>
      <c r="N55" s="142">
        <v>3.0279976E-2</v>
      </c>
      <c r="O55" s="141">
        <v>56</v>
      </c>
      <c r="P55" s="142">
        <v>3.0777728888888887E-2</v>
      </c>
      <c r="Q55" s="141">
        <v>84</v>
      </c>
      <c r="R55" s="142">
        <v>3.1275481777777774E-2</v>
      </c>
      <c r="S55" s="141">
        <f>+VLOOKUP(A55,Cetes!$A$19:$M$1126,5,FALSE)</f>
        <v>91</v>
      </c>
      <c r="T55" s="146">
        <v>3.1399919999999998E-2</v>
      </c>
      <c r="U55" s="141">
        <v>182</v>
      </c>
      <c r="V55" s="142">
        <v>3.2399959999999998E-2</v>
      </c>
      <c r="W55" s="141">
        <v>350</v>
      </c>
      <c r="X55" s="142">
        <v>3.4499960000000003E-2</v>
      </c>
    </row>
    <row r="56" spans="1:24" x14ac:dyDescent="0.25">
      <c r="A56" s="140">
        <v>42083</v>
      </c>
      <c r="B56" s="141">
        <v>1</v>
      </c>
      <c r="C56" s="142">
        <v>0.03</v>
      </c>
      <c r="D56" s="141">
        <v>10</v>
      </c>
      <c r="E56" s="142">
        <v>2.9786983846153844E-2</v>
      </c>
      <c r="F56" s="144">
        <v>20</v>
      </c>
      <c r="G56" s="142">
        <f t="shared" si="0"/>
        <v>2.9550299230769229E-2</v>
      </c>
      <c r="H56" s="141">
        <v>27</v>
      </c>
      <c r="I56" s="142">
        <v>2.938462E-2</v>
      </c>
      <c r="J56" s="141">
        <v>27</v>
      </c>
      <c r="K56" s="142">
        <v>2.938462E-2</v>
      </c>
      <c r="L56" s="147">
        <v>-8.7757911111110976E-4</v>
      </c>
      <c r="M56" s="141">
        <v>28</v>
      </c>
      <c r="N56" s="142">
        <v>2.940876507936508E-2</v>
      </c>
      <c r="O56" s="141">
        <v>56</v>
      </c>
      <c r="P56" s="142">
        <v>3.0084827301587302E-2</v>
      </c>
      <c r="Q56" s="141">
        <v>84</v>
      </c>
      <c r="R56" s="142">
        <v>3.0760889523809523E-2</v>
      </c>
      <c r="S56" s="141">
        <f>+VLOOKUP(A56,Cetes!$A$19:$M$1126,5,FALSE)</f>
        <v>90</v>
      </c>
      <c r="T56" s="146">
        <v>3.0905760000000001E-2</v>
      </c>
      <c r="U56" s="141">
        <v>181</v>
      </c>
      <c r="V56" s="142">
        <v>3.2348259999999997E-2</v>
      </c>
      <c r="W56" s="141">
        <v>349</v>
      </c>
      <c r="X56" s="142">
        <v>3.4177619999999999E-2</v>
      </c>
    </row>
    <row r="57" spans="1:24" x14ac:dyDescent="0.25">
      <c r="A57" s="140">
        <v>42086</v>
      </c>
      <c r="B57" s="141">
        <v>1</v>
      </c>
      <c r="C57" s="142">
        <v>3.0699999999999998E-2</v>
      </c>
      <c r="D57" s="141">
        <v>10</v>
      </c>
      <c r="E57" s="142">
        <v>3.0230395652173912E-2</v>
      </c>
      <c r="F57" s="144">
        <v>20</v>
      </c>
      <c r="G57" s="142">
        <f t="shared" si="0"/>
        <v>2.9708613043478261E-2</v>
      </c>
      <c r="H57" s="141">
        <v>24</v>
      </c>
      <c r="I57" s="142">
        <v>2.9499900000000003E-2</v>
      </c>
      <c r="J57" s="141">
        <v>27</v>
      </c>
      <c r="K57" s="142">
        <v>2.956656142857143E-2</v>
      </c>
      <c r="L57" s="147">
        <v>1.8194142857142978E-4</v>
      </c>
      <c r="M57" s="141">
        <v>28</v>
      </c>
      <c r="N57" s="142">
        <v>2.9588781904761906E-2</v>
      </c>
      <c r="O57" s="141">
        <v>56</v>
      </c>
      <c r="P57" s="142">
        <v>3.0210955238095239E-2</v>
      </c>
      <c r="Q57" s="141">
        <v>84</v>
      </c>
      <c r="R57" s="142">
        <v>3.0833128571428572E-2</v>
      </c>
      <c r="S57" s="141">
        <f>+VLOOKUP(A57,Cetes!$A$19:$M$1126,5,FALSE)</f>
        <v>87</v>
      </c>
      <c r="T57" s="146">
        <v>3.089979E-2</v>
      </c>
      <c r="U57" s="141">
        <v>178</v>
      </c>
      <c r="V57" s="142">
        <v>3.2500000000000001E-2</v>
      </c>
      <c r="W57" s="141">
        <v>346</v>
      </c>
      <c r="X57" s="142">
        <v>3.4099949999999997E-2</v>
      </c>
    </row>
    <row r="58" spans="1:24" x14ac:dyDescent="0.25">
      <c r="A58" s="140">
        <v>42087</v>
      </c>
      <c r="B58" s="141">
        <v>1</v>
      </c>
      <c r="C58" s="142">
        <v>2.9500000000000002E-2</v>
      </c>
      <c r="D58" s="141">
        <v>10</v>
      </c>
      <c r="E58" s="142">
        <v>2.9941094090909091E-2</v>
      </c>
      <c r="F58" s="144">
        <v>20</v>
      </c>
      <c r="G58" s="142">
        <f t="shared" si="0"/>
        <v>3.0431198636363635E-2</v>
      </c>
      <c r="H58" s="141">
        <v>23</v>
      </c>
      <c r="I58" s="142">
        <v>3.0578229999999998E-2</v>
      </c>
      <c r="J58" s="141">
        <v>27</v>
      </c>
      <c r="K58" s="142">
        <v>3.0609050952380951E-2</v>
      </c>
      <c r="L58" s="147">
        <v>1.0424895238095207E-3</v>
      </c>
      <c r="M58" s="141">
        <v>28</v>
      </c>
      <c r="N58" s="142">
        <v>3.0616756190476189E-2</v>
      </c>
      <c r="O58" s="141">
        <v>56</v>
      </c>
      <c r="P58" s="142">
        <v>3.0832502857142858E-2</v>
      </c>
      <c r="Q58" s="141">
        <v>84</v>
      </c>
      <c r="R58" s="142">
        <v>3.1048249523809524E-2</v>
      </c>
      <c r="S58" s="141">
        <f>+VLOOKUP(A58,Cetes!$A$19:$M$1126,5,FALSE)</f>
        <v>86</v>
      </c>
      <c r="T58" s="146">
        <v>3.106366E-2</v>
      </c>
      <c r="U58" s="141">
        <v>177</v>
      </c>
      <c r="V58" s="142">
        <v>3.2703349999999999E-2</v>
      </c>
      <c r="W58" s="141">
        <v>345</v>
      </c>
      <c r="X58" s="142">
        <v>3.416317E-2</v>
      </c>
    </row>
    <row r="59" spans="1:24" x14ac:dyDescent="0.25">
      <c r="A59" s="140">
        <v>42088</v>
      </c>
      <c r="B59" s="141">
        <v>1</v>
      </c>
      <c r="C59" s="142">
        <v>3.04E-2</v>
      </c>
      <c r="D59" s="141">
        <v>10</v>
      </c>
      <c r="E59" s="142">
        <v>3.0519434285714287E-2</v>
      </c>
      <c r="F59" s="144">
        <v>20</v>
      </c>
      <c r="G59" s="142">
        <f t="shared" si="0"/>
        <v>3.0652139047619049E-2</v>
      </c>
      <c r="H59" s="141">
        <v>22</v>
      </c>
      <c r="I59" s="142">
        <v>3.067868E-2</v>
      </c>
      <c r="J59" s="141">
        <v>27</v>
      </c>
      <c r="K59" s="142">
        <v>3.0724524444444443E-2</v>
      </c>
      <c r="L59" s="147">
        <v>1.15473492063492E-4</v>
      </c>
      <c r="M59" s="141">
        <v>28</v>
      </c>
      <c r="N59" s="142">
        <v>3.0733693333333333E-2</v>
      </c>
      <c r="O59" s="141">
        <v>56</v>
      </c>
      <c r="P59" s="142">
        <v>3.099042222222222E-2</v>
      </c>
      <c r="Q59" s="141">
        <v>84</v>
      </c>
      <c r="R59" s="142">
        <v>3.1247151111111107E-2</v>
      </c>
      <c r="S59" s="141">
        <f>+VLOOKUP(A59,Cetes!$A$19:$M$1126,5,FALSE)</f>
        <v>85</v>
      </c>
      <c r="T59" s="146">
        <v>3.1256319999999997E-2</v>
      </c>
      <c r="U59" s="141">
        <v>176</v>
      </c>
      <c r="V59" s="142">
        <v>3.2800049999999997E-2</v>
      </c>
      <c r="W59" s="141">
        <v>344</v>
      </c>
      <c r="X59" s="142">
        <v>3.4322430000000001E-2</v>
      </c>
    </row>
    <row r="60" spans="1:24" x14ac:dyDescent="0.25">
      <c r="A60" s="140">
        <v>42089</v>
      </c>
      <c r="B60" s="141">
        <v>1</v>
      </c>
      <c r="C60" s="142">
        <v>0.03</v>
      </c>
      <c r="D60" s="141">
        <v>10</v>
      </c>
      <c r="E60" s="142">
        <v>3.0225626666666665E-2</v>
      </c>
      <c r="F60" s="144">
        <v>20</v>
      </c>
      <c r="G60" s="142">
        <f t="shared" si="0"/>
        <v>3.0476322962962963E-2</v>
      </c>
      <c r="H60" s="141">
        <v>28</v>
      </c>
      <c r="I60" s="142">
        <v>3.067688E-2</v>
      </c>
      <c r="J60" s="141">
        <v>27</v>
      </c>
      <c r="K60" s="142">
        <v>3.0472466222222223E-2</v>
      </c>
      <c r="L60" s="147">
        <v>-2.5205822222221924E-4</v>
      </c>
      <c r="M60" s="141">
        <v>28</v>
      </c>
      <c r="N60" s="142">
        <v>3.0490638E-2</v>
      </c>
      <c r="O60" s="141">
        <v>56</v>
      </c>
      <c r="P60" s="142">
        <v>3.0999447777777779E-2</v>
      </c>
      <c r="Q60" s="141">
        <v>84</v>
      </c>
      <c r="R60" s="142">
        <v>3.1508257555555558E-2</v>
      </c>
      <c r="S60" s="141">
        <f>+VLOOKUP(A60,Cetes!$A$19:$M$1126,5,FALSE)</f>
        <v>91</v>
      </c>
      <c r="T60" s="146">
        <v>3.1635460000000004E-2</v>
      </c>
      <c r="U60" s="141">
        <v>175</v>
      </c>
      <c r="V60" s="142">
        <v>3.2899989999999997E-2</v>
      </c>
      <c r="W60" s="141">
        <v>343</v>
      </c>
      <c r="X60" s="142">
        <v>3.4117950000000001E-2</v>
      </c>
    </row>
    <row r="61" spans="1:24" x14ac:dyDescent="0.25">
      <c r="A61" s="140">
        <v>42090</v>
      </c>
      <c r="B61" s="141">
        <v>1</v>
      </c>
      <c r="C61" s="142">
        <v>3.0200000000000001E-2</v>
      </c>
      <c r="D61" s="141">
        <v>10</v>
      </c>
      <c r="E61" s="142">
        <v>3.0295597307692306E-2</v>
      </c>
      <c r="F61" s="144">
        <v>20</v>
      </c>
      <c r="G61" s="142">
        <f t="shared" si="0"/>
        <v>3.0401816538461537E-2</v>
      </c>
      <c r="H61" s="141">
        <v>27</v>
      </c>
      <c r="I61" s="142">
        <v>3.0476169999999997E-2</v>
      </c>
      <c r="J61" s="141">
        <v>27</v>
      </c>
      <c r="K61" s="142">
        <v>3.0476169999999997E-2</v>
      </c>
      <c r="L61" s="147">
        <v>3.7037777777734759E-6</v>
      </c>
      <c r="M61" s="141">
        <v>28</v>
      </c>
      <c r="N61" s="142">
        <v>3.0490204761904758E-2</v>
      </c>
      <c r="O61" s="141">
        <v>56</v>
      </c>
      <c r="P61" s="142">
        <v>3.0883178095238092E-2</v>
      </c>
      <c r="Q61" s="141">
        <v>84</v>
      </c>
      <c r="R61" s="142">
        <v>3.1276151428571423E-2</v>
      </c>
      <c r="S61" s="141">
        <f>+VLOOKUP(A61,Cetes!$A$19:$M$1126,5,FALSE)</f>
        <v>90</v>
      </c>
      <c r="T61" s="146">
        <v>3.1360359999999997E-2</v>
      </c>
      <c r="U61" s="141">
        <v>174</v>
      </c>
      <c r="V61" s="142">
        <v>3.3108510000000001E-2</v>
      </c>
      <c r="W61" s="141">
        <v>342</v>
      </c>
      <c r="X61" s="142">
        <v>3.4283809999999998E-2</v>
      </c>
    </row>
    <row r="62" spans="1:24" x14ac:dyDescent="0.25">
      <c r="A62" s="140">
        <v>42093</v>
      </c>
      <c r="B62" s="141">
        <v>1</v>
      </c>
      <c r="C62" s="142">
        <v>0.03</v>
      </c>
      <c r="D62" s="141">
        <v>10</v>
      </c>
      <c r="E62" s="142">
        <v>3.0113689565217389E-2</v>
      </c>
      <c r="F62" s="144">
        <v>20</v>
      </c>
      <c r="G62" s="142">
        <f t="shared" si="0"/>
        <v>3.0240011304347825E-2</v>
      </c>
      <c r="H62" s="141">
        <v>24</v>
      </c>
      <c r="I62" s="142">
        <v>3.0290539999999998E-2</v>
      </c>
      <c r="J62" s="141">
        <v>27</v>
      </c>
      <c r="K62" s="142">
        <v>3.0338613809523806E-2</v>
      </c>
      <c r="L62" s="147">
        <v>-1.3755619047619086E-4</v>
      </c>
      <c r="M62" s="141">
        <v>28</v>
      </c>
      <c r="N62" s="142">
        <v>3.035463841269841E-2</v>
      </c>
      <c r="O62" s="141">
        <v>56</v>
      </c>
      <c r="P62" s="142">
        <v>3.0803327301587299E-2</v>
      </c>
      <c r="Q62" s="141">
        <v>84</v>
      </c>
      <c r="R62" s="142">
        <v>3.1252016190476184E-2</v>
      </c>
      <c r="S62" s="141">
        <f>+VLOOKUP(A62,Cetes!$A$19:$M$1126,5,FALSE)</f>
        <v>87</v>
      </c>
      <c r="T62" s="146">
        <v>3.1300089999999996E-2</v>
      </c>
      <c r="U62" s="141">
        <v>171</v>
      </c>
      <c r="V62" s="142">
        <v>3.3422309999999997E-2</v>
      </c>
      <c r="W62" s="141">
        <v>339</v>
      </c>
      <c r="X62" s="142">
        <v>3.6199969999999998E-2</v>
      </c>
    </row>
    <row r="63" spans="1:24" x14ac:dyDescent="0.25">
      <c r="A63" s="140">
        <v>42094</v>
      </c>
      <c r="B63" s="141">
        <v>1</v>
      </c>
      <c r="C63" s="142">
        <v>3.0499999999999999E-2</v>
      </c>
      <c r="D63" s="141">
        <v>10</v>
      </c>
      <c r="E63" s="142">
        <v>3.0462580454545453E-2</v>
      </c>
      <c r="F63" s="144">
        <v>20</v>
      </c>
      <c r="G63" s="142">
        <f t="shared" si="0"/>
        <v>3.0421003181818181E-2</v>
      </c>
      <c r="H63" s="141">
        <v>23</v>
      </c>
      <c r="I63" s="142">
        <v>3.040853E-2</v>
      </c>
      <c r="J63" s="141">
        <v>27</v>
      </c>
      <c r="K63" s="142">
        <v>3.0473216984126982E-2</v>
      </c>
      <c r="L63" s="147">
        <v>1.3460317460317617E-4</v>
      </c>
      <c r="M63" s="141">
        <v>28</v>
      </c>
      <c r="N63" s="142">
        <v>3.0489388730158728E-2</v>
      </c>
      <c r="O63" s="141">
        <v>56</v>
      </c>
      <c r="P63" s="142">
        <v>3.0942197619047616E-2</v>
      </c>
      <c r="Q63" s="141">
        <v>84</v>
      </c>
      <c r="R63" s="142">
        <v>3.1395006507936508E-2</v>
      </c>
      <c r="S63" s="141">
        <f>+VLOOKUP(A63,Cetes!$A$19:$M$1126,5,FALSE)</f>
        <v>86</v>
      </c>
      <c r="T63" s="146">
        <v>3.142735E-2</v>
      </c>
      <c r="U63" s="141">
        <v>170</v>
      </c>
      <c r="V63" s="142">
        <v>3.350003E-2</v>
      </c>
      <c r="W63" s="141">
        <v>338</v>
      </c>
      <c r="X63" s="142">
        <v>3.6200019999999999E-2</v>
      </c>
    </row>
    <row r="64" spans="1:24" x14ac:dyDescent="0.25">
      <c r="A64" s="140">
        <v>42095</v>
      </c>
      <c r="B64" s="141">
        <v>1</v>
      </c>
      <c r="C64" s="142">
        <v>3.1200000000000002E-2</v>
      </c>
      <c r="D64" s="141">
        <v>10</v>
      </c>
      <c r="E64" s="142">
        <v>3.0898725000000002E-2</v>
      </c>
      <c r="F64" s="144">
        <v>20</v>
      </c>
      <c r="G64" s="142">
        <f t="shared" si="0"/>
        <v>3.0563975E-2</v>
      </c>
      <c r="H64" s="141">
        <v>29</v>
      </c>
      <c r="I64" s="142">
        <v>3.0262699999999997E-2</v>
      </c>
      <c r="J64" s="141">
        <v>27</v>
      </c>
      <c r="K64" s="142">
        <v>3.1283539999999999E-2</v>
      </c>
      <c r="L64" s="147">
        <v>8.1032301587301639E-4</v>
      </c>
      <c r="M64" s="141">
        <v>28</v>
      </c>
      <c r="N64" s="142">
        <v>3.1286753076923073E-2</v>
      </c>
      <c r="O64" s="141">
        <v>56</v>
      </c>
      <c r="P64" s="142">
        <v>3.1376719230769227E-2</v>
      </c>
      <c r="Q64" s="141">
        <v>84</v>
      </c>
      <c r="R64" s="142">
        <v>3.1466685384615382E-2</v>
      </c>
      <c r="S64" s="141">
        <f>+VLOOKUP(A64,Cetes!$A$19:$M$1126,5,FALSE)</f>
        <v>92</v>
      </c>
      <c r="T64" s="146">
        <v>3.1492390000000002E-2</v>
      </c>
      <c r="U64" s="141">
        <v>183</v>
      </c>
      <c r="V64" s="142">
        <v>3.3667210000000003E-2</v>
      </c>
      <c r="W64" s="141">
        <v>365</v>
      </c>
      <c r="X64" s="142">
        <v>3.5786779999999997E-2</v>
      </c>
    </row>
    <row r="65" spans="1:24" x14ac:dyDescent="0.25">
      <c r="A65" s="140">
        <v>42100</v>
      </c>
      <c r="B65" s="141">
        <v>1</v>
      </c>
      <c r="C65" s="142">
        <v>0.03</v>
      </c>
      <c r="D65" s="141">
        <v>10</v>
      </c>
      <c r="E65" s="142">
        <v>3.0190893913043478E-2</v>
      </c>
      <c r="F65" s="144">
        <v>20</v>
      </c>
      <c r="G65" s="142">
        <f t="shared" si="0"/>
        <v>3.0402998260869563E-2</v>
      </c>
      <c r="H65" s="141">
        <v>24</v>
      </c>
      <c r="I65" s="142">
        <v>3.0487839999999999E-2</v>
      </c>
      <c r="J65" s="141">
        <v>27</v>
      </c>
      <c r="K65" s="142">
        <v>3.0523758095238093E-2</v>
      </c>
      <c r="L65" s="147">
        <v>-7.5978190476190532E-4</v>
      </c>
      <c r="M65" s="141">
        <v>28</v>
      </c>
      <c r="N65" s="142">
        <v>3.0535730793650791E-2</v>
      </c>
      <c r="O65" s="141">
        <v>56</v>
      </c>
      <c r="P65" s="142">
        <v>3.0870966349206348E-2</v>
      </c>
      <c r="Q65" s="141">
        <v>84</v>
      </c>
      <c r="R65" s="142">
        <v>3.1206201904761904E-2</v>
      </c>
      <c r="S65" s="141">
        <f>+VLOOKUP(A65,Cetes!$A$19:$M$1126,5,FALSE)</f>
        <v>87</v>
      </c>
      <c r="T65" s="146">
        <v>3.1242119999999998E-2</v>
      </c>
      <c r="U65" s="141">
        <v>178</v>
      </c>
      <c r="V65" s="142">
        <v>3.2694620000000001E-2</v>
      </c>
      <c r="W65" s="141">
        <v>360</v>
      </c>
      <c r="X65" s="142">
        <v>3.502193E-2</v>
      </c>
    </row>
    <row r="66" spans="1:24" x14ac:dyDescent="0.25">
      <c r="A66" s="140">
        <v>42101</v>
      </c>
      <c r="B66" s="141">
        <v>1</v>
      </c>
      <c r="C66" s="142">
        <v>0.03</v>
      </c>
      <c r="D66" s="141">
        <v>10</v>
      </c>
      <c r="E66" s="142">
        <v>3.0091276363636364E-2</v>
      </c>
      <c r="F66" s="144">
        <v>20</v>
      </c>
      <c r="G66" s="142">
        <f t="shared" si="0"/>
        <v>3.0192694545454545E-2</v>
      </c>
      <c r="H66" s="141">
        <v>23</v>
      </c>
      <c r="I66" s="142">
        <v>3.0223119999999999E-2</v>
      </c>
      <c r="J66" s="141">
        <v>27</v>
      </c>
      <c r="K66" s="142">
        <v>3.0266102857142856E-2</v>
      </c>
      <c r="L66" s="147">
        <v>-2.5765523809523697E-4</v>
      </c>
      <c r="M66" s="141">
        <v>28</v>
      </c>
      <c r="N66" s="142">
        <v>3.027684857142857E-2</v>
      </c>
      <c r="O66" s="141">
        <v>56</v>
      </c>
      <c r="P66" s="142">
        <v>3.057772857142857E-2</v>
      </c>
      <c r="Q66" s="141">
        <v>84</v>
      </c>
      <c r="R66" s="142">
        <v>3.0878608571428569E-2</v>
      </c>
      <c r="S66" s="141">
        <f>+VLOOKUP(A66,Cetes!$A$19:$M$1126,5,FALSE)</f>
        <v>86</v>
      </c>
      <c r="T66" s="146">
        <v>3.09001E-2</v>
      </c>
      <c r="U66" s="141">
        <v>177</v>
      </c>
      <c r="V66" s="142">
        <v>3.2432089999999997E-2</v>
      </c>
      <c r="W66" s="141">
        <v>359</v>
      </c>
      <c r="X66" s="142">
        <v>3.4600880000000001E-2</v>
      </c>
    </row>
    <row r="67" spans="1:24" x14ac:dyDescent="0.25">
      <c r="A67" s="140">
        <v>42102</v>
      </c>
      <c r="B67" s="141">
        <v>1</v>
      </c>
      <c r="C67" s="142">
        <v>2.9500000000000002E-2</v>
      </c>
      <c r="D67" s="141">
        <v>10</v>
      </c>
      <c r="E67" s="142">
        <v>2.9800312857142859E-2</v>
      </c>
      <c r="F67" s="144">
        <v>20</v>
      </c>
      <c r="G67" s="142">
        <f t="shared" si="0"/>
        <v>3.0133993809523807E-2</v>
      </c>
      <c r="H67" s="141">
        <v>22</v>
      </c>
      <c r="I67" s="142">
        <v>3.0200729999999999E-2</v>
      </c>
      <c r="J67" s="141">
        <v>27</v>
      </c>
      <c r="K67" s="142">
        <v>3.0267315714285713E-2</v>
      </c>
      <c r="L67" s="147">
        <v>1.2128571428571266E-6</v>
      </c>
      <c r="M67" s="141">
        <v>28</v>
      </c>
      <c r="N67" s="142">
        <v>3.0280632857142855E-2</v>
      </c>
      <c r="O67" s="141">
        <v>56</v>
      </c>
      <c r="P67" s="142">
        <v>3.0653512857142858E-2</v>
      </c>
      <c r="Q67" s="141">
        <v>84</v>
      </c>
      <c r="R67" s="142">
        <v>3.102639285714286E-2</v>
      </c>
      <c r="S67" s="141">
        <f>+VLOOKUP(A67,Cetes!$A$19:$M$1126,5,FALSE)</f>
        <v>85</v>
      </c>
      <c r="T67" s="146">
        <v>3.1039710000000002E-2</v>
      </c>
      <c r="U67" s="141">
        <v>176</v>
      </c>
      <c r="V67" s="142">
        <v>3.2219950000000004E-2</v>
      </c>
      <c r="W67" s="141">
        <v>358</v>
      </c>
      <c r="X67" s="142">
        <v>3.4648350000000001E-2</v>
      </c>
    </row>
    <row r="68" spans="1:24" x14ac:dyDescent="0.25">
      <c r="A68" s="140">
        <v>42103</v>
      </c>
      <c r="B68" s="141">
        <v>1</v>
      </c>
      <c r="C68" s="142">
        <v>0.03</v>
      </c>
      <c r="D68" s="141">
        <v>10</v>
      </c>
      <c r="E68" s="142">
        <v>3.0033146666666666E-2</v>
      </c>
      <c r="F68" s="144">
        <v>20</v>
      </c>
      <c r="G68" s="142">
        <f t="shared" ref="G68:G131" si="1">Interpolación_Lineal_2(E68,D68,I68,H68,F68)</f>
        <v>3.0069976296296295E-2</v>
      </c>
      <c r="H68" s="141">
        <v>28</v>
      </c>
      <c r="I68" s="142">
        <v>3.0099439999999998E-2</v>
      </c>
      <c r="J68" s="141">
        <v>27</v>
      </c>
      <c r="K68" s="142">
        <v>3.0179102444444442E-2</v>
      </c>
      <c r="L68" s="147">
        <v>-8.8213269841271036E-5</v>
      </c>
      <c r="M68" s="141">
        <v>28</v>
      </c>
      <c r="N68" s="142">
        <v>3.0185990999999999E-2</v>
      </c>
      <c r="O68" s="141">
        <v>56</v>
      </c>
      <c r="P68" s="142">
        <v>3.0378870555555555E-2</v>
      </c>
      <c r="Q68" s="141">
        <v>84</v>
      </c>
      <c r="R68" s="142">
        <v>3.0571750111111112E-2</v>
      </c>
      <c r="S68" s="141">
        <f>+VLOOKUP(A68,Cetes!$A$19:$M$1126,5,FALSE)</f>
        <v>91</v>
      </c>
      <c r="T68" s="146">
        <v>3.061997E-2</v>
      </c>
      <c r="U68" s="141">
        <v>175</v>
      </c>
      <c r="V68" s="142">
        <v>3.202994E-2</v>
      </c>
      <c r="W68" s="141">
        <v>357</v>
      </c>
      <c r="X68" s="142">
        <v>3.4370020000000001E-2</v>
      </c>
    </row>
    <row r="69" spans="1:24" x14ac:dyDescent="0.25">
      <c r="A69" s="140">
        <v>42104</v>
      </c>
      <c r="B69" s="141">
        <v>1</v>
      </c>
      <c r="C69" s="142">
        <v>2.98E-2</v>
      </c>
      <c r="D69" s="141">
        <v>10</v>
      </c>
      <c r="E69" s="142">
        <v>2.9937156538461539E-2</v>
      </c>
      <c r="F69" s="144">
        <v>20</v>
      </c>
      <c r="G69" s="142">
        <f t="shared" si="1"/>
        <v>3.0089552692307692E-2</v>
      </c>
      <c r="H69" s="141">
        <v>27</v>
      </c>
      <c r="I69" s="142">
        <v>3.0196230000000001E-2</v>
      </c>
      <c r="J69" s="141">
        <v>27</v>
      </c>
      <c r="K69" s="142">
        <v>3.0196230000000001E-2</v>
      </c>
      <c r="L69" s="147">
        <v>1.7127555555558616E-5</v>
      </c>
      <c r="M69" s="141">
        <v>28</v>
      </c>
      <c r="N69" s="142">
        <v>3.0206699365079366E-2</v>
      </c>
      <c r="O69" s="141">
        <v>56</v>
      </c>
      <c r="P69" s="142">
        <v>3.0499841587301589E-2</v>
      </c>
      <c r="Q69" s="141">
        <v>84</v>
      </c>
      <c r="R69" s="142">
        <v>3.0792983809523812E-2</v>
      </c>
      <c r="S69" s="141">
        <f>+VLOOKUP(A69,Cetes!$A$19:$M$1126,5,FALSE)</f>
        <v>90</v>
      </c>
      <c r="T69" s="146">
        <v>3.0855800000000003E-2</v>
      </c>
      <c r="U69" s="141">
        <v>174</v>
      </c>
      <c r="V69" s="142">
        <v>3.2062529999999999E-2</v>
      </c>
      <c r="W69" s="141">
        <v>356</v>
      </c>
      <c r="X69" s="142">
        <v>3.4591150000000001E-2</v>
      </c>
    </row>
    <row r="70" spans="1:24" x14ac:dyDescent="0.25">
      <c r="A70" s="140">
        <v>42107</v>
      </c>
      <c r="B70" s="141">
        <v>1</v>
      </c>
      <c r="C70" s="142">
        <v>3.0200000000000001E-2</v>
      </c>
      <c r="D70" s="141">
        <v>10</v>
      </c>
      <c r="E70" s="142">
        <v>3.0199483478260871E-2</v>
      </c>
      <c r="F70" s="144">
        <v>20</v>
      </c>
      <c r="G70" s="142">
        <f t="shared" si="1"/>
        <v>3.0198909565217393E-2</v>
      </c>
      <c r="H70" s="141">
        <v>24</v>
      </c>
      <c r="I70" s="142">
        <v>3.0198680000000002E-2</v>
      </c>
      <c r="J70" s="141">
        <v>27</v>
      </c>
      <c r="K70" s="142">
        <v>3.0234966190476192E-2</v>
      </c>
      <c r="L70" s="147">
        <v>3.8736190476191396E-5</v>
      </c>
      <c r="M70" s="141">
        <v>28</v>
      </c>
      <c r="N70" s="142">
        <v>3.0247061587301588E-2</v>
      </c>
      <c r="O70" s="141">
        <v>56</v>
      </c>
      <c r="P70" s="142">
        <v>3.0585732698412697E-2</v>
      </c>
      <c r="Q70" s="141">
        <v>84</v>
      </c>
      <c r="R70" s="142">
        <v>3.0924403809523809E-2</v>
      </c>
      <c r="S70" s="141">
        <f>+VLOOKUP(A70,Cetes!$A$19:$M$1126,5,FALSE)</f>
        <v>87</v>
      </c>
      <c r="T70" s="146">
        <v>3.0960689999999999E-2</v>
      </c>
      <c r="U70" s="141">
        <v>171</v>
      </c>
      <c r="V70" s="142">
        <v>3.2197860000000002E-2</v>
      </c>
      <c r="W70" s="141">
        <v>353</v>
      </c>
      <c r="X70" s="142">
        <v>3.4607159999999998E-2</v>
      </c>
    </row>
    <row r="71" spans="1:24" x14ac:dyDescent="0.25">
      <c r="A71" s="140">
        <v>42108</v>
      </c>
      <c r="B71" s="141">
        <v>1</v>
      </c>
      <c r="C71" s="142">
        <v>0.03</v>
      </c>
      <c r="D71" s="141">
        <v>10</v>
      </c>
      <c r="E71" s="142">
        <v>2.998843090909091E-2</v>
      </c>
      <c r="F71" s="144">
        <v>20</v>
      </c>
      <c r="G71" s="142">
        <f t="shared" si="1"/>
        <v>2.9975576363636364E-2</v>
      </c>
      <c r="H71" s="141">
        <v>23</v>
      </c>
      <c r="I71" s="142">
        <v>2.997172E-2</v>
      </c>
      <c r="J71" s="141">
        <v>27</v>
      </c>
      <c r="K71" s="142">
        <v>3.001796126984127E-2</v>
      </c>
      <c r="L71" s="147">
        <v>-2.1700492063492227E-4</v>
      </c>
      <c r="M71" s="141">
        <v>28</v>
      </c>
      <c r="N71" s="142">
        <v>3.0029521587301589E-2</v>
      </c>
      <c r="O71" s="141">
        <v>56</v>
      </c>
      <c r="P71" s="142">
        <v>3.0353210476190478E-2</v>
      </c>
      <c r="Q71" s="141">
        <v>84</v>
      </c>
      <c r="R71" s="142">
        <v>3.0676899365079367E-2</v>
      </c>
      <c r="S71" s="141">
        <f>+VLOOKUP(A71,Cetes!$A$19:$M$1126,5,FALSE)</f>
        <v>86</v>
      </c>
      <c r="T71" s="146">
        <v>3.0700020000000001E-2</v>
      </c>
      <c r="U71" s="141">
        <v>170</v>
      </c>
      <c r="V71" s="142">
        <v>3.1855410000000001E-2</v>
      </c>
      <c r="W71" s="141">
        <v>352</v>
      </c>
      <c r="X71" s="142">
        <v>3.4113009999999999E-2</v>
      </c>
    </row>
    <row r="72" spans="1:24" x14ac:dyDescent="0.25">
      <c r="A72" s="140">
        <v>42109</v>
      </c>
      <c r="B72" s="141">
        <v>1</v>
      </c>
      <c r="C72" s="142">
        <v>2.9500000000000002E-2</v>
      </c>
      <c r="D72" s="141">
        <v>10</v>
      </c>
      <c r="E72" s="142">
        <v>2.9477945714285716E-2</v>
      </c>
      <c r="F72" s="144">
        <v>20</v>
      </c>
      <c r="G72" s="142">
        <f t="shared" si="1"/>
        <v>2.9453440952380953E-2</v>
      </c>
      <c r="H72" s="141">
        <v>22</v>
      </c>
      <c r="I72" s="142">
        <v>2.9448539999999999E-2</v>
      </c>
      <c r="J72" s="141">
        <v>27</v>
      </c>
      <c r="K72" s="142">
        <v>2.953226222222222E-2</v>
      </c>
      <c r="L72" s="147">
        <v>-4.8569904761905022E-4</v>
      </c>
      <c r="M72" s="141">
        <v>28</v>
      </c>
      <c r="N72" s="142">
        <v>2.9549006666666666E-2</v>
      </c>
      <c r="O72" s="141">
        <v>56</v>
      </c>
      <c r="P72" s="142">
        <v>3.0017851111111112E-2</v>
      </c>
      <c r="Q72" s="141">
        <v>84</v>
      </c>
      <c r="R72" s="142">
        <v>3.0486695555555554E-2</v>
      </c>
      <c r="S72" s="141">
        <f>+VLOOKUP(A72,Cetes!$A$19:$M$1126,5,FALSE)</f>
        <v>85</v>
      </c>
      <c r="T72" s="146">
        <v>3.050344E-2</v>
      </c>
      <c r="U72" s="141">
        <v>169</v>
      </c>
      <c r="V72" s="142">
        <v>3.1600000000000003E-2</v>
      </c>
      <c r="W72" s="141">
        <v>351</v>
      </c>
      <c r="X72" s="142">
        <v>3.3897829999999997E-2</v>
      </c>
    </row>
    <row r="73" spans="1:24" x14ac:dyDescent="0.25">
      <c r="A73" s="140">
        <v>42110</v>
      </c>
      <c r="B73" s="141">
        <v>1</v>
      </c>
      <c r="C73" s="142">
        <v>2.9500000000000002E-2</v>
      </c>
      <c r="D73" s="141">
        <v>10</v>
      </c>
      <c r="E73" s="142">
        <v>2.9502616666666669E-2</v>
      </c>
      <c r="F73" s="144">
        <v>20</v>
      </c>
      <c r="G73" s="142">
        <f t="shared" si="1"/>
        <v>2.9505524074074075E-2</v>
      </c>
      <c r="H73" s="141">
        <v>28</v>
      </c>
      <c r="I73" s="142">
        <v>2.9507850000000002E-2</v>
      </c>
      <c r="J73" s="141">
        <v>27</v>
      </c>
      <c r="K73" s="142">
        <v>2.9829235111111112E-2</v>
      </c>
      <c r="L73" s="147">
        <v>2.9697288888889256E-4</v>
      </c>
      <c r="M73" s="141">
        <v>28</v>
      </c>
      <c r="N73" s="142">
        <v>2.9841898000000002E-2</v>
      </c>
      <c r="O73" s="141">
        <v>56</v>
      </c>
      <c r="P73" s="142">
        <v>3.0196458888888892E-2</v>
      </c>
      <c r="Q73" s="141">
        <v>84</v>
      </c>
      <c r="R73" s="142">
        <v>3.0551019777777782E-2</v>
      </c>
      <c r="S73" s="141">
        <f>+VLOOKUP(A73,Cetes!$A$19:$M$1126,5,FALSE)</f>
        <v>91</v>
      </c>
      <c r="T73" s="146">
        <v>3.0639660000000003E-2</v>
      </c>
      <c r="U73" s="141">
        <v>182</v>
      </c>
      <c r="V73" s="142">
        <v>3.1609699999999998E-2</v>
      </c>
      <c r="W73" s="141">
        <v>364</v>
      </c>
      <c r="X73" s="142">
        <v>3.380901E-2</v>
      </c>
    </row>
    <row r="74" spans="1:24" x14ac:dyDescent="0.25">
      <c r="A74" s="140">
        <v>42111</v>
      </c>
      <c r="B74" s="141">
        <v>1</v>
      </c>
      <c r="C74" s="142">
        <v>3.0200000000000001E-2</v>
      </c>
      <c r="D74" s="141">
        <v>10</v>
      </c>
      <c r="E74" s="142">
        <v>2.9909871153846156E-2</v>
      </c>
      <c r="F74" s="144">
        <v>20</v>
      </c>
      <c r="G74" s="142">
        <f t="shared" si="1"/>
        <v>2.9587505769230769E-2</v>
      </c>
      <c r="H74" s="141">
        <v>27</v>
      </c>
      <c r="I74" s="142">
        <v>2.9361850000000002E-2</v>
      </c>
      <c r="J74" s="141">
        <v>27</v>
      </c>
      <c r="K74" s="142">
        <v>2.9361850000000002E-2</v>
      </c>
      <c r="L74" s="147">
        <v>-4.6738511111111061E-4</v>
      </c>
      <c r="M74" s="141">
        <v>28</v>
      </c>
      <c r="N74" s="142">
        <v>2.9382101269841272E-2</v>
      </c>
      <c r="O74" s="141">
        <v>56</v>
      </c>
      <c r="P74" s="142">
        <v>2.9949136825396825E-2</v>
      </c>
      <c r="Q74" s="141">
        <v>84</v>
      </c>
      <c r="R74" s="142">
        <v>3.0516172380952382E-2</v>
      </c>
      <c r="S74" s="141">
        <f>+VLOOKUP(A74,Cetes!$A$19:$M$1126,5,FALSE)</f>
        <v>90</v>
      </c>
      <c r="T74" s="146">
        <v>3.063768E-2</v>
      </c>
      <c r="U74" s="141">
        <v>181</v>
      </c>
      <c r="V74" s="142">
        <v>3.1676759999999998E-2</v>
      </c>
      <c r="W74" s="141">
        <v>363</v>
      </c>
      <c r="X74" s="142">
        <v>3.388592E-2</v>
      </c>
    </row>
    <row r="75" spans="1:24" x14ac:dyDescent="0.25">
      <c r="A75" s="140">
        <v>42114</v>
      </c>
      <c r="B75" s="141">
        <v>1</v>
      </c>
      <c r="C75" s="142">
        <v>0.03</v>
      </c>
      <c r="D75" s="141">
        <v>10</v>
      </c>
      <c r="E75" s="142">
        <v>2.9687046521739129E-2</v>
      </c>
      <c r="F75" s="144">
        <v>20</v>
      </c>
      <c r="G75" s="142">
        <f t="shared" si="1"/>
        <v>2.9339320434782608E-2</v>
      </c>
      <c r="H75" s="141">
        <v>24</v>
      </c>
      <c r="I75" s="142">
        <v>2.9200230000000001E-2</v>
      </c>
      <c r="J75" s="141">
        <v>27</v>
      </c>
      <c r="K75" s="142">
        <v>2.9275441904761904E-2</v>
      </c>
      <c r="L75" s="147">
        <v>-8.6408095238098281E-5</v>
      </c>
      <c r="M75" s="141">
        <v>28</v>
      </c>
      <c r="N75" s="142">
        <v>2.9300512539682539E-2</v>
      </c>
      <c r="O75" s="141">
        <v>56</v>
      </c>
      <c r="P75" s="142">
        <v>3.0002490317460315E-2</v>
      </c>
      <c r="Q75" s="141">
        <v>84</v>
      </c>
      <c r="R75" s="142">
        <v>3.070446809523809E-2</v>
      </c>
      <c r="S75" s="141">
        <f>+VLOOKUP(A75,Cetes!$A$19:$M$1126,5,FALSE)</f>
        <v>87</v>
      </c>
      <c r="T75" s="146">
        <v>3.0779679999999997E-2</v>
      </c>
      <c r="U75" s="141">
        <v>178</v>
      </c>
      <c r="V75" s="142">
        <v>3.1600049999999998E-2</v>
      </c>
      <c r="W75" s="141">
        <v>360</v>
      </c>
      <c r="X75" s="142">
        <v>3.4034629999999996E-2</v>
      </c>
    </row>
    <row r="76" spans="1:24" x14ac:dyDescent="0.25">
      <c r="A76" s="140">
        <v>42115</v>
      </c>
      <c r="B76" s="141">
        <v>1</v>
      </c>
      <c r="C76" s="142">
        <v>0.03</v>
      </c>
      <c r="D76" s="141">
        <v>10</v>
      </c>
      <c r="E76" s="142">
        <v>2.976411E-2</v>
      </c>
      <c r="F76" s="144">
        <v>20</v>
      </c>
      <c r="G76" s="142">
        <f t="shared" si="1"/>
        <v>2.9502009999999999E-2</v>
      </c>
      <c r="H76" s="141">
        <v>23</v>
      </c>
      <c r="I76" s="142">
        <v>2.9423379999999999E-2</v>
      </c>
      <c r="J76" s="141">
        <v>27</v>
      </c>
      <c r="K76" s="142">
        <v>2.9514577460317458E-2</v>
      </c>
      <c r="L76" s="147">
        <v>2.3913555555555438E-4</v>
      </c>
      <c r="M76" s="141">
        <v>28</v>
      </c>
      <c r="N76" s="142">
        <v>2.9537376825396824E-2</v>
      </c>
      <c r="O76" s="141">
        <v>56</v>
      </c>
      <c r="P76" s="142">
        <v>3.0175759047619048E-2</v>
      </c>
      <c r="Q76" s="141">
        <v>84</v>
      </c>
      <c r="R76" s="142">
        <v>3.0814141269841274E-2</v>
      </c>
      <c r="S76" s="141">
        <f>+VLOOKUP(A76,Cetes!$A$19:$M$1126,5,FALSE)</f>
        <v>86</v>
      </c>
      <c r="T76" s="146">
        <v>3.0859740000000004E-2</v>
      </c>
      <c r="U76" s="141">
        <v>177</v>
      </c>
      <c r="V76" s="142">
        <v>3.1539860000000003E-2</v>
      </c>
      <c r="W76" s="141">
        <v>359</v>
      </c>
      <c r="X76" s="142">
        <v>3.409512E-2</v>
      </c>
    </row>
    <row r="77" spans="1:24" x14ac:dyDescent="0.25">
      <c r="A77" s="140">
        <v>42116</v>
      </c>
      <c r="B77" s="141">
        <v>1</v>
      </c>
      <c r="C77" s="142">
        <v>2.8500000000000001E-2</v>
      </c>
      <c r="D77" s="141">
        <v>10</v>
      </c>
      <c r="E77" s="142">
        <v>2.8928335714285713E-2</v>
      </c>
      <c r="F77" s="144">
        <v>20</v>
      </c>
      <c r="G77" s="142">
        <f t="shared" si="1"/>
        <v>2.9404264285714285E-2</v>
      </c>
      <c r="H77" s="141">
        <v>22</v>
      </c>
      <c r="I77" s="142">
        <v>2.949945E-2</v>
      </c>
      <c r="J77" s="141">
        <v>27</v>
      </c>
      <c r="K77" s="142">
        <v>2.9594715873015872E-2</v>
      </c>
      <c r="L77" s="147">
        <v>8.0138412698414069E-5</v>
      </c>
      <c r="M77" s="141">
        <v>28</v>
      </c>
      <c r="N77" s="142">
        <v>2.9613769047619046E-2</v>
      </c>
      <c r="O77" s="141">
        <v>56</v>
      </c>
      <c r="P77" s="142">
        <v>3.0147257936507937E-2</v>
      </c>
      <c r="Q77" s="141">
        <v>84</v>
      </c>
      <c r="R77" s="142">
        <v>3.0680746825396829E-2</v>
      </c>
      <c r="S77" s="141">
        <f>+VLOOKUP(A77,Cetes!$A$19:$M$1126,5,FALSE)</f>
        <v>85</v>
      </c>
      <c r="T77" s="146">
        <v>3.0699800000000003E-2</v>
      </c>
      <c r="U77" s="141">
        <v>176</v>
      </c>
      <c r="V77" s="142">
        <v>3.1401859999999997E-2</v>
      </c>
      <c r="W77" s="141">
        <v>358</v>
      </c>
      <c r="X77" s="142">
        <v>3.4094899999999997E-2</v>
      </c>
    </row>
    <row r="78" spans="1:24" x14ac:dyDescent="0.25">
      <c r="A78" s="140">
        <v>42117</v>
      </c>
      <c r="B78" s="141">
        <v>1</v>
      </c>
      <c r="C78" s="142">
        <v>2.9900000000000003E-2</v>
      </c>
      <c r="D78" s="141">
        <v>10</v>
      </c>
      <c r="E78" s="142">
        <v>2.9738716666666668E-2</v>
      </c>
      <c r="F78" s="144">
        <v>20</v>
      </c>
      <c r="G78" s="142">
        <f t="shared" si="1"/>
        <v>2.9559512962962966E-2</v>
      </c>
      <c r="H78" s="141">
        <v>28</v>
      </c>
      <c r="I78" s="142">
        <v>2.9416150000000002E-2</v>
      </c>
      <c r="J78" s="141">
        <v>27</v>
      </c>
      <c r="K78" s="142">
        <v>3.0074913555555558E-2</v>
      </c>
      <c r="L78" s="147">
        <v>4.8019768253968614E-4</v>
      </c>
      <c r="M78" s="141">
        <v>28</v>
      </c>
      <c r="N78" s="142">
        <v>3.0081641000000003E-2</v>
      </c>
      <c r="O78" s="141">
        <v>56</v>
      </c>
      <c r="P78" s="142">
        <v>3.0270009444444447E-2</v>
      </c>
      <c r="Q78" s="141">
        <v>84</v>
      </c>
      <c r="R78" s="142">
        <v>3.0458377888888888E-2</v>
      </c>
      <c r="S78" s="141">
        <f>+VLOOKUP(A78,Cetes!$A$19:$M$1126,5,FALSE)</f>
        <v>91</v>
      </c>
      <c r="T78" s="146">
        <v>3.050547E-2</v>
      </c>
      <c r="U78" s="141">
        <v>175</v>
      </c>
      <c r="V78" s="142">
        <v>3.1291430000000002E-2</v>
      </c>
      <c r="W78" s="141">
        <v>357</v>
      </c>
      <c r="X78" s="142">
        <v>3.3569450000000001E-2</v>
      </c>
    </row>
    <row r="79" spans="1:24" x14ac:dyDescent="0.25">
      <c r="A79" s="140">
        <v>42118</v>
      </c>
      <c r="B79" s="141">
        <v>1</v>
      </c>
      <c r="C79" s="142">
        <v>2.9500000000000002E-2</v>
      </c>
      <c r="D79" s="141">
        <v>10</v>
      </c>
      <c r="E79" s="142">
        <v>2.9460988461538464E-2</v>
      </c>
      <c r="F79" s="144">
        <v>20</v>
      </c>
      <c r="G79" s="142">
        <f t="shared" si="1"/>
        <v>2.941764230769231E-2</v>
      </c>
      <c r="H79" s="141">
        <v>27</v>
      </c>
      <c r="I79" s="142">
        <v>2.9387300000000002E-2</v>
      </c>
      <c r="J79" s="141">
        <v>27</v>
      </c>
      <c r="K79" s="142">
        <v>2.9387300000000002E-2</v>
      </c>
      <c r="L79" s="147">
        <v>-6.8761355555555653E-4</v>
      </c>
      <c r="M79" s="141">
        <v>28</v>
      </c>
      <c r="N79" s="142">
        <v>2.940383380952381E-2</v>
      </c>
      <c r="O79" s="141">
        <v>56</v>
      </c>
      <c r="P79" s="142">
        <v>2.9866780476190475E-2</v>
      </c>
      <c r="Q79" s="141">
        <v>84</v>
      </c>
      <c r="R79" s="142">
        <v>3.0329727142857144E-2</v>
      </c>
      <c r="S79" s="141">
        <f>+VLOOKUP(A79,Cetes!$A$19:$M$1126,5,FALSE)</f>
        <v>90</v>
      </c>
      <c r="T79" s="146">
        <v>3.042893E-2</v>
      </c>
      <c r="U79" s="141">
        <v>174</v>
      </c>
      <c r="V79" s="142">
        <v>3.1200060000000002E-2</v>
      </c>
      <c r="W79" s="141">
        <v>356</v>
      </c>
      <c r="X79" s="142">
        <v>3.342465E-2</v>
      </c>
    </row>
    <row r="80" spans="1:24" x14ac:dyDescent="0.25">
      <c r="A80" s="140">
        <v>42121</v>
      </c>
      <c r="B80" s="141">
        <v>1</v>
      </c>
      <c r="C80" s="142">
        <v>2.98E-2</v>
      </c>
      <c r="D80" s="141">
        <v>10</v>
      </c>
      <c r="E80" s="142">
        <v>2.9635429130434782E-2</v>
      </c>
      <c r="F80" s="144">
        <v>20</v>
      </c>
      <c r="G80" s="142">
        <f t="shared" si="1"/>
        <v>2.9452572608695653E-2</v>
      </c>
      <c r="H80" s="141">
        <v>24</v>
      </c>
      <c r="I80" s="142">
        <v>2.9379430000000002E-2</v>
      </c>
      <c r="J80" s="141">
        <v>27</v>
      </c>
      <c r="K80" s="142">
        <v>2.9432470000000002E-2</v>
      </c>
      <c r="L80" s="147">
        <v>4.5170000000000626E-5</v>
      </c>
      <c r="M80" s="141">
        <v>28</v>
      </c>
      <c r="N80" s="142">
        <v>2.9450150000000001E-2</v>
      </c>
      <c r="O80" s="141">
        <v>56</v>
      </c>
      <c r="P80" s="142">
        <v>2.994519E-2</v>
      </c>
      <c r="Q80" s="141">
        <v>84</v>
      </c>
      <c r="R80" s="142">
        <v>3.0440229999999999E-2</v>
      </c>
      <c r="S80" s="141">
        <f>+VLOOKUP(A80,Cetes!$A$19:$M$1126,5,FALSE)</f>
        <v>87</v>
      </c>
      <c r="T80" s="146">
        <v>3.0493269999999999E-2</v>
      </c>
      <c r="U80" s="141">
        <v>171</v>
      </c>
      <c r="V80" s="142">
        <v>3.1300010000000003E-2</v>
      </c>
      <c r="W80" s="141">
        <v>353</v>
      </c>
      <c r="X80" s="142">
        <v>3.3496959999999999E-2</v>
      </c>
    </row>
    <row r="81" spans="1:24" x14ac:dyDescent="0.25">
      <c r="A81" s="140">
        <v>42122</v>
      </c>
      <c r="B81" s="141">
        <v>1</v>
      </c>
      <c r="C81" s="142">
        <v>0.03</v>
      </c>
      <c r="D81" s="141">
        <v>10</v>
      </c>
      <c r="E81" s="142">
        <v>2.979560590909091E-2</v>
      </c>
      <c r="F81" s="144">
        <v>20</v>
      </c>
      <c r="G81" s="142">
        <f t="shared" si="1"/>
        <v>2.9568501363636365E-2</v>
      </c>
      <c r="H81" s="141">
        <v>23</v>
      </c>
      <c r="I81" s="142">
        <v>2.9500370000000001E-2</v>
      </c>
      <c r="J81" s="141">
        <v>27</v>
      </c>
      <c r="K81" s="142">
        <v>2.9561193492063494E-2</v>
      </c>
      <c r="L81" s="147">
        <v>1.2872349206349137E-4</v>
      </c>
      <c r="M81" s="141">
        <v>28</v>
      </c>
      <c r="N81" s="142">
        <v>2.9576399365079366E-2</v>
      </c>
      <c r="O81" s="141">
        <v>56</v>
      </c>
      <c r="P81" s="142">
        <v>3.0002163809523811E-2</v>
      </c>
      <c r="Q81" s="141">
        <v>84</v>
      </c>
      <c r="R81" s="142">
        <v>3.0427928253968256E-2</v>
      </c>
      <c r="S81" s="141">
        <f>+VLOOKUP(A81,Cetes!$A$19:$M$1126,5,FALSE)</f>
        <v>86</v>
      </c>
      <c r="T81" s="146">
        <v>3.045834E-2</v>
      </c>
      <c r="U81" s="141">
        <v>170</v>
      </c>
      <c r="V81" s="142">
        <v>3.1162470000000001E-2</v>
      </c>
      <c r="W81" s="141">
        <v>352</v>
      </c>
      <c r="X81" s="142">
        <v>3.3400029999999997E-2</v>
      </c>
    </row>
    <row r="82" spans="1:24" x14ac:dyDescent="0.25">
      <c r="A82" s="140">
        <v>42123</v>
      </c>
      <c r="B82" s="141">
        <v>1</v>
      </c>
      <c r="C82" s="142">
        <v>0.03</v>
      </c>
      <c r="D82" s="141">
        <v>10</v>
      </c>
      <c r="E82" s="142">
        <v>2.9760141428571429E-2</v>
      </c>
      <c r="F82" s="144">
        <v>20</v>
      </c>
      <c r="G82" s="142">
        <f t="shared" si="1"/>
        <v>2.9493631904761904E-2</v>
      </c>
      <c r="H82" s="141">
        <v>22</v>
      </c>
      <c r="I82" s="142">
        <v>2.9440330000000001E-2</v>
      </c>
      <c r="J82" s="141">
        <v>27</v>
      </c>
      <c r="K82" s="142">
        <v>2.9516860952380954E-2</v>
      </c>
      <c r="L82" s="147">
        <v>-4.4332539682539335E-5</v>
      </c>
      <c r="M82" s="141">
        <v>28</v>
      </c>
      <c r="N82" s="142">
        <v>2.9532167142857144E-2</v>
      </c>
      <c r="O82" s="141">
        <v>56</v>
      </c>
      <c r="P82" s="142">
        <v>2.9960740476190479E-2</v>
      </c>
      <c r="Q82" s="141">
        <v>84</v>
      </c>
      <c r="R82" s="142">
        <v>3.0389313809523814E-2</v>
      </c>
      <c r="S82" s="141">
        <f>+VLOOKUP(A82,Cetes!$A$19:$M$1126,5,FALSE)</f>
        <v>85</v>
      </c>
      <c r="T82" s="146">
        <v>3.0404620000000004E-2</v>
      </c>
      <c r="U82" s="141">
        <v>169</v>
      </c>
      <c r="V82" s="142">
        <v>3.119421E-2</v>
      </c>
      <c r="W82" s="141">
        <v>351</v>
      </c>
      <c r="X82" s="142">
        <v>3.3305669999999996E-2</v>
      </c>
    </row>
    <row r="83" spans="1:24" x14ac:dyDescent="0.25">
      <c r="A83" s="140">
        <v>42124</v>
      </c>
      <c r="B83" s="141">
        <v>1</v>
      </c>
      <c r="C83" s="142">
        <v>3.1E-2</v>
      </c>
      <c r="D83" s="141">
        <v>10</v>
      </c>
      <c r="E83" s="142">
        <v>3.0599923333333334E-2</v>
      </c>
      <c r="F83" s="144">
        <v>20</v>
      </c>
      <c r="G83" s="142">
        <f t="shared" si="1"/>
        <v>3.0155393703703706E-2</v>
      </c>
      <c r="H83" s="141">
        <v>28</v>
      </c>
      <c r="I83" s="142">
        <v>2.979977E-2</v>
      </c>
      <c r="J83" s="141">
        <v>27</v>
      </c>
      <c r="K83" s="142">
        <v>3.0855512222222221E-2</v>
      </c>
      <c r="L83" s="147">
        <v>1.3386512698412671E-3</v>
      </c>
      <c r="M83" s="141">
        <v>28</v>
      </c>
      <c r="N83" s="142">
        <v>3.0849954999999998E-2</v>
      </c>
      <c r="O83" s="141">
        <v>56</v>
      </c>
      <c r="P83" s="142">
        <v>3.0694352777777777E-2</v>
      </c>
      <c r="Q83" s="141">
        <v>84</v>
      </c>
      <c r="R83" s="142">
        <v>3.0538750555555553E-2</v>
      </c>
      <c r="S83" s="141">
        <f>+VLOOKUP(A83,Cetes!$A$19:$M$1126,5,FALSE)</f>
        <v>91</v>
      </c>
      <c r="T83" s="146">
        <v>3.0499849999999998E-2</v>
      </c>
      <c r="U83" s="141">
        <v>182</v>
      </c>
      <c r="V83" s="142">
        <v>3.1500059999999996E-2</v>
      </c>
      <c r="W83" s="141">
        <v>364</v>
      </c>
      <c r="X83" s="142">
        <v>3.3899989999999998E-2</v>
      </c>
    </row>
    <row r="84" spans="1:24" x14ac:dyDescent="0.25">
      <c r="A84" s="140">
        <v>42128</v>
      </c>
      <c r="B84" s="141">
        <v>1</v>
      </c>
      <c r="C84" s="142">
        <v>0.03</v>
      </c>
      <c r="D84" s="141">
        <v>10</v>
      </c>
      <c r="E84" s="142">
        <v>2.9977558695652173E-2</v>
      </c>
      <c r="F84" s="144">
        <v>20</v>
      </c>
      <c r="G84" s="142">
        <f t="shared" si="1"/>
        <v>2.9952623913043479E-2</v>
      </c>
      <c r="H84" s="141">
        <v>24</v>
      </c>
      <c r="I84" s="142">
        <v>2.9942650000000001E-2</v>
      </c>
      <c r="J84" s="141">
        <v>27</v>
      </c>
      <c r="K84" s="142">
        <v>2.9968730000000002E-2</v>
      </c>
      <c r="L84" s="147">
        <v>-8.8678222222221895E-4</v>
      </c>
      <c r="M84" s="141">
        <v>28</v>
      </c>
      <c r="N84" s="142">
        <v>2.9977423333333336E-2</v>
      </c>
      <c r="O84" s="141">
        <v>56</v>
      </c>
      <c r="P84" s="142">
        <v>3.0220836666666667E-2</v>
      </c>
      <c r="Q84" s="141">
        <v>84</v>
      </c>
      <c r="R84" s="142">
        <v>3.0464249999999998E-2</v>
      </c>
      <c r="S84" s="141">
        <f>+VLOOKUP(A84,Cetes!$A$19:$M$1126,5,FALSE)</f>
        <v>87</v>
      </c>
      <c r="T84" s="146">
        <v>3.049033E-2</v>
      </c>
      <c r="U84" s="141">
        <v>178</v>
      </c>
      <c r="V84" s="142">
        <v>3.1514939999999998E-2</v>
      </c>
      <c r="W84" s="141">
        <v>360</v>
      </c>
      <c r="X84" s="142">
        <v>3.4674320000000002E-2</v>
      </c>
    </row>
    <row r="85" spans="1:24" x14ac:dyDescent="0.25">
      <c r="A85" s="140">
        <v>42129</v>
      </c>
      <c r="B85" s="141">
        <v>1</v>
      </c>
      <c r="C85" s="142">
        <v>2.6499999999999999E-2</v>
      </c>
      <c r="D85" s="141">
        <v>10</v>
      </c>
      <c r="E85" s="142">
        <v>2.8136224545454544E-2</v>
      </c>
      <c r="F85" s="144">
        <v>20</v>
      </c>
      <c r="G85" s="142">
        <f t="shared" si="1"/>
        <v>2.9954251818181815E-2</v>
      </c>
      <c r="H85" s="141">
        <v>23</v>
      </c>
      <c r="I85" s="142">
        <v>3.0499659999999998E-2</v>
      </c>
      <c r="J85" s="141">
        <v>27</v>
      </c>
      <c r="K85" s="142">
        <v>3.0506609841269839E-2</v>
      </c>
      <c r="L85" s="147">
        <v>5.3787984126983657E-4</v>
      </c>
      <c r="M85" s="141">
        <v>28</v>
      </c>
      <c r="N85" s="142">
        <v>3.0508347301587298E-2</v>
      </c>
      <c r="O85" s="141">
        <v>56</v>
      </c>
      <c r="P85" s="142">
        <v>3.055699619047619E-2</v>
      </c>
      <c r="Q85" s="141">
        <v>84</v>
      </c>
      <c r="R85" s="142">
        <v>3.0605645079365078E-2</v>
      </c>
      <c r="S85" s="141">
        <f>+VLOOKUP(A85,Cetes!$A$19:$M$1126,5,FALSE)</f>
        <v>86</v>
      </c>
      <c r="T85" s="146">
        <v>3.060912E-2</v>
      </c>
      <c r="U85" s="141">
        <v>177</v>
      </c>
      <c r="V85" s="142">
        <v>3.1930269999999997E-2</v>
      </c>
      <c r="W85" s="141">
        <v>359</v>
      </c>
      <c r="X85" s="142">
        <v>3.5327400000000002E-2</v>
      </c>
    </row>
    <row r="86" spans="1:24" x14ac:dyDescent="0.25">
      <c r="A86" s="140">
        <v>42130</v>
      </c>
      <c r="B86" s="141">
        <v>1</v>
      </c>
      <c r="C86" s="142">
        <v>2.9600000000000001E-2</v>
      </c>
      <c r="D86" s="141">
        <v>10</v>
      </c>
      <c r="E86" s="142">
        <v>2.9966557142857144E-2</v>
      </c>
      <c r="F86" s="144">
        <v>20</v>
      </c>
      <c r="G86" s="142">
        <f t="shared" si="1"/>
        <v>3.0373842857142855E-2</v>
      </c>
      <c r="H86" s="141">
        <v>22</v>
      </c>
      <c r="I86" s="142">
        <v>3.0455299999999998E-2</v>
      </c>
      <c r="J86" s="141">
        <v>27</v>
      </c>
      <c r="K86" s="142">
        <v>3.0469827777777774E-2</v>
      </c>
      <c r="L86" s="147">
        <v>-3.6782063492064865E-5</v>
      </c>
      <c r="M86" s="141">
        <v>28</v>
      </c>
      <c r="N86" s="142">
        <v>3.0472733333333328E-2</v>
      </c>
      <c r="O86" s="141">
        <v>56</v>
      </c>
      <c r="P86" s="142">
        <v>3.0554088888888886E-2</v>
      </c>
      <c r="Q86" s="141">
        <v>84</v>
      </c>
      <c r="R86" s="142">
        <v>3.0635444444444444E-2</v>
      </c>
      <c r="S86" s="141">
        <f>+VLOOKUP(A86,Cetes!$A$19:$M$1126,5,FALSE)</f>
        <v>85</v>
      </c>
      <c r="T86" s="146">
        <v>3.0638350000000002E-2</v>
      </c>
      <c r="U86" s="141">
        <v>176</v>
      </c>
      <c r="V86" s="142">
        <v>3.1724130000000003E-2</v>
      </c>
      <c r="W86" s="141">
        <v>358</v>
      </c>
      <c r="X86" s="142">
        <v>3.5302479999999997E-2</v>
      </c>
    </row>
    <row r="87" spans="1:24" x14ac:dyDescent="0.25">
      <c r="A87" s="140">
        <v>42131</v>
      </c>
      <c r="B87" s="141">
        <v>1</v>
      </c>
      <c r="C87" s="142">
        <v>2.9500000000000002E-2</v>
      </c>
      <c r="D87" s="141">
        <v>10</v>
      </c>
      <c r="E87" s="142">
        <v>2.9671826666666668E-2</v>
      </c>
      <c r="F87" s="144">
        <v>20</v>
      </c>
      <c r="G87" s="142">
        <f t="shared" si="1"/>
        <v>2.9862745185185186E-2</v>
      </c>
      <c r="H87" s="141">
        <v>28</v>
      </c>
      <c r="I87" s="142">
        <v>3.0015480000000001E-2</v>
      </c>
      <c r="J87" s="141">
        <v>27</v>
      </c>
      <c r="K87" s="142">
        <v>2.9795926222222224E-2</v>
      </c>
      <c r="L87" s="147">
        <v>-6.7390155555555054E-4</v>
      </c>
      <c r="M87" s="141">
        <v>28</v>
      </c>
      <c r="N87" s="142">
        <v>2.9807308000000001E-2</v>
      </c>
      <c r="O87" s="141">
        <v>56</v>
      </c>
      <c r="P87" s="142">
        <v>3.0125997777777778E-2</v>
      </c>
      <c r="Q87" s="141">
        <v>84</v>
      </c>
      <c r="R87" s="142">
        <v>3.0444687555555554E-2</v>
      </c>
      <c r="S87" s="141">
        <f>+VLOOKUP(A87,Cetes!$A$19:$M$1126,5,FALSE)</f>
        <v>91</v>
      </c>
      <c r="T87" s="146">
        <v>3.052436E-2</v>
      </c>
      <c r="U87" s="141">
        <v>175</v>
      </c>
      <c r="V87" s="142">
        <v>3.1648320000000001E-2</v>
      </c>
      <c r="W87" s="141">
        <v>357</v>
      </c>
      <c r="X87" s="142">
        <v>3.5259520000000003E-2</v>
      </c>
    </row>
    <row r="88" spans="1:24" x14ac:dyDescent="0.25">
      <c r="A88" s="140">
        <v>42132</v>
      </c>
      <c r="B88" s="141">
        <v>1</v>
      </c>
      <c r="C88" s="142">
        <v>2.98E-2</v>
      </c>
      <c r="D88" s="141">
        <v>10</v>
      </c>
      <c r="E88" s="142">
        <v>2.9747540384615384E-2</v>
      </c>
      <c r="F88" s="144">
        <v>20</v>
      </c>
      <c r="G88" s="142">
        <f t="shared" si="1"/>
        <v>2.9689251923076924E-2</v>
      </c>
      <c r="H88" s="141">
        <v>27</v>
      </c>
      <c r="I88" s="142">
        <v>2.964845E-2</v>
      </c>
      <c r="J88" s="141">
        <v>27</v>
      </c>
      <c r="K88" s="142">
        <v>2.964845E-2</v>
      </c>
      <c r="L88" s="147">
        <v>-1.4747622222222381E-4</v>
      </c>
      <c r="M88" s="141">
        <v>28</v>
      </c>
      <c r="N88" s="142">
        <v>2.9661193174603175E-2</v>
      </c>
      <c r="O88" s="141">
        <v>56</v>
      </c>
      <c r="P88" s="142">
        <v>3.0018002063492064E-2</v>
      </c>
      <c r="Q88" s="141">
        <v>84</v>
      </c>
      <c r="R88" s="142">
        <v>3.037481095238095E-2</v>
      </c>
      <c r="S88" s="141">
        <f>+VLOOKUP(A88,Cetes!$A$19:$M$1126,5,FALSE)</f>
        <v>90</v>
      </c>
      <c r="T88" s="146">
        <v>3.0451269999999999E-2</v>
      </c>
      <c r="U88" s="141">
        <v>174</v>
      </c>
      <c r="V88" s="142">
        <v>3.1799920000000002E-2</v>
      </c>
      <c r="W88" s="141">
        <v>356</v>
      </c>
      <c r="X88" s="142">
        <v>3.485837E-2</v>
      </c>
    </row>
    <row r="89" spans="1:24" x14ac:dyDescent="0.25">
      <c r="A89" s="140">
        <v>42135</v>
      </c>
      <c r="B89" s="141">
        <v>1</v>
      </c>
      <c r="C89" s="142">
        <v>2.9700000000000001E-2</v>
      </c>
      <c r="D89" s="141">
        <v>10</v>
      </c>
      <c r="E89" s="142">
        <v>2.9673555652173916E-2</v>
      </c>
      <c r="F89" s="144">
        <v>20</v>
      </c>
      <c r="G89" s="142">
        <f t="shared" si="1"/>
        <v>2.9644173043478265E-2</v>
      </c>
      <c r="H89" s="141">
        <v>24</v>
      </c>
      <c r="I89" s="142">
        <v>2.9632420000000003E-2</v>
      </c>
      <c r="J89" s="141">
        <v>27</v>
      </c>
      <c r="K89" s="142">
        <v>2.9675372857142859E-2</v>
      </c>
      <c r="L89" s="147">
        <v>2.692285714285883E-5</v>
      </c>
      <c r="M89" s="141">
        <v>28</v>
      </c>
      <c r="N89" s="142">
        <v>2.9689690476190477E-2</v>
      </c>
      <c r="O89" s="141">
        <v>56</v>
      </c>
      <c r="P89" s="142">
        <v>3.009058380952381E-2</v>
      </c>
      <c r="Q89" s="141">
        <v>84</v>
      </c>
      <c r="R89" s="142">
        <v>3.0491477142857146E-2</v>
      </c>
      <c r="S89" s="141">
        <f>+VLOOKUP(A89,Cetes!$A$19:$M$1126,5,FALSE)</f>
        <v>87</v>
      </c>
      <c r="T89" s="146">
        <v>3.0534430000000001E-2</v>
      </c>
      <c r="U89" s="141">
        <v>171</v>
      </c>
      <c r="V89" s="142">
        <v>3.1859800000000001E-2</v>
      </c>
      <c r="W89" s="141">
        <v>353</v>
      </c>
      <c r="X89" s="142">
        <v>3.4800049999999999E-2</v>
      </c>
    </row>
    <row r="90" spans="1:24" x14ac:dyDescent="0.25">
      <c r="A90" s="140">
        <v>42136</v>
      </c>
      <c r="B90" s="141">
        <v>1</v>
      </c>
      <c r="C90" s="142">
        <v>0.03</v>
      </c>
      <c r="D90" s="141">
        <v>10</v>
      </c>
      <c r="E90" s="142">
        <v>0.03</v>
      </c>
      <c r="F90" s="144">
        <v>20</v>
      </c>
      <c r="G90" s="142">
        <f t="shared" si="1"/>
        <v>0.03</v>
      </c>
      <c r="H90" s="141">
        <v>23</v>
      </c>
      <c r="I90" s="142">
        <v>0.03</v>
      </c>
      <c r="J90" s="141">
        <v>27</v>
      </c>
      <c r="K90" s="142">
        <v>3.0050784126984125E-2</v>
      </c>
      <c r="L90" s="147">
        <v>3.7541126984126649E-4</v>
      </c>
      <c r="M90" s="141">
        <v>28</v>
      </c>
      <c r="N90" s="142">
        <v>3.0063480158730158E-2</v>
      </c>
      <c r="O90" s="141">
        <v>56</v>
      </c>
      <c r="P90" s="142">
        <v>3.0418969047619048E-2</v>
      </c>
      <c r="Q90" s="141">
        <v>84</v>
      </c>
      <c r="R90" s="142">
        <v>3.0774457936507939E-2</v>
      </c>
      <c r="S90" s="141">
        <f>+VLOOKUP(A90,Cetes!$A$19:$M$1126,5,FALSE)</f>
        <v>86</v>
      </c>
      <c r="T90" s="146">
        <v>3.0799850000000004E-2</v>
      </c>
      <c r="U90" s="141">
        <v>170</v>
      </c>
      <c r="V90" s="142">
        <v>3.1807410000000001E-2</v>
      </c>
      <c r="W90" s="141">
        <v>352</v>
      </c>
      <c r="X90" s="142">
        <v>3.4978539999999995E-2</v>
      </c>
    </row>
    <row r="91" spans="1:24" x14ac:dyDescent="0.25">
      <c r="A91" s="140">
        <v>42137</v>
      </c>
      <c r="B91" s="141">
        <v>1</v>
      </c>
      <c r="C91" s="142">
        <v>0.03</v>
      </c>
      <c r="D91" s="141">
        <v>10</v>
      </c>
      <c r="E91" s="142">
        <v>3.0006488571428569E-2</v>
      </c>
      <c r="F91" s="144">
        <v>20</v>
      </c>
      <c r="G91" s="142">
        <f t="shared" si="1"/>
        <v>3.0013698095238094E-2</v>
      </c>
      <c r="H91" s="141">
        <v>22</v>
      </c>
      <c r="I91" s="142">
        <v>3.0015139999999999E-2</v>
      </c>
      <c r="J91" s="141">
        <v>27</v>
      </c>
      <c r="K91" s="142">
        <v>3.0078720158730157E-2</v>
      </c>
      <c r="L91" s="147">
        <v>2.7936031746032125E-5</v>
      </c>
      <c r="M91" s="141">
        <v>28</v>
      </c>
      <c r="N91" s="142">
        <v>3.009143619047619E-2</v>
      </c>
      <c r="O91" s="141">
        <v>56</v>
      </c>
      <c r="P91" s="142">
        <v>3.044748507936508E-2</v>
      </c>
      <c r="Q91" s="141">
        <v>84</v>
      </c>
      <c r="R91" s="142">
        <v>3.0803533968253968E-2</v>
      </c>
      <c r="S91" s="141">
        <f>+VLOOKUP(A91,Cetes!$A$19:$M$1126,5,FALSE)</f>
        <v>85</v>
      </c>
      <c r="T91" s="146">
        <v>3.081625E-2</v>
      </c>
      <c r="U91" s="141">
        <v>169</v>
      </c>
      <c r="V91" s="142">
        <v>3.219996E-2</v>
      </c>
      <c r="W91" s="141">
        <v>351</v>
      </c>
      <c r="X91" s="142">
        <v>3.5299949999999997E-2</v>
      </c>
    </row>
    <row r="92" spans="1:24" x14ac:dyDescent="0.25">
      <c r="A92" s="140">
        <v>42138</v>
      </c>
      <c r="B92" s="141">
        <v>1</v>
      </c>
      <c r="C92" s="142">
        <v>3.0099999999999998E-2</v>
      </c>
      <c r="D92" s="141">
        <v>10</v>
      </c>
      <c r="E92" s="142">
        <v>2.9900896666666666E-2</v>
      </c>
      <c r="F92" s="144">
        <v>20</v>
      </c>
      <c r="G92" s="142">
        <f t="shared" si="1"/>
        <v>2.9679670740740741E-2</v>
      </c>
      <c r="H92" s="141">
        <v>28</v>
      </c>
      <c r="I92" s="142">
        <v>2.9502690000000002E-2</v>
      </c>
      <c r="J92" s="141">
        <v>27</v>
      </c>
      <c r="K92" s="142">
        <v>3.0312541333333332E-2</v>
      </c>
      <c r="L92" s="147">
        <v>2.3382117460317431E-4</v>
      </c>
      <c r="M92" s="141">
        <v>28</v>
      </c>
      <c r="N92" s="142">
        <v>3.0320715999999998E-2</v>
      </c>
      <c r="O92" s="141">
        <v>56</v>
      </c>
      <c r="P92" s="142">
        <v>3.0549606666666666E-2</v>
      </c>
      <c r="Q92" s="141">
        <v>84</v>
      </c>
      <c r="R92" s="142">
        <v>3.0778497333333335E-2</v>
      </c>
      <c r="S92" s="141">
        <f>+VLOOKUP(A92,Cetes!$A$19:$M$1126,5,FALSE)</f>
        <v>91</v>
      </c>
      <c r="T92" s="146">
        <v>3.083572E-2</v>
      </c>
      <c r="U92" s="141">
        <v>182</v>
      </c>
      <c r="V92" s="142">
        <v>3.183983E-2</v>
      </c>
      <c r="W92" s="141">
        <v>350</v>
      </c>
      <c r="X92" s="142">
        <v>3.4888389999999998E-2</v>
      </c>
    </row>
    <row r="93" spans="1:24" x14ac:dyDescent="0.25">
      <c r="A93" s="140">
        <v>42139</v>
      </c>
      <c r="B93" s="141">
        <v>1</v>
      </c>
      <c r="C93" s="142">
        <v>2.8999999999999998E-2</v>
      </c>
      <c r="D93" s="141">
        <v>10</v>
      </c>
      <c r="E93" s="142">
        <v>2.9175787307692307E-2</v>
      </c>
      <c r="F93" s="144">
        <v>20</v>
      </c>
      <c r="G93" s="142">
        <f t="shared" si="1"/>
        <v>2.9371106538461537E-2</v>
      </c>
      <c r="H93" s="141">
        <v>27</v>
      </c>
      <c r="I93" s="142">
        <v>2.9507829999999999E-2</v>
      </c>
      <c r="J93" s="141">
        <v>27</v>
      </c>
      <c r="K93" s="142">
        <v>2.9507829999999999E-2</v>
      </c>
      <c r="L93" s="147">
        <v>-8.0471133333333278E-4</v>
      </c>
      <c r="M93" s="141">
        <v>28</v>
      </c>
      <c r="N93" s="142">
        <v>2.9525532063492062E-2</v>
      </c>
      <c r="O93" s="141">
        <v>56</v>
      </c>
      <c r="P93" s="142">
        <v>3.0021189841269842E-2</v>
      </c>
      <c r="Q93" s="141">
        <v>84</v>
      </c>
      <c r="R93" s="142">
        <v>3.0516847619047618E-2</v>
      </c>
      <c r="S93" s="141">
        <f>+VLOOKUP(A93,Cetes!$A$19:$M$1126,5,FALSE)</f>
        <v>90</v>
      </c>
      <c r="T93" s="146">
        <v>3.0623060000000001E-2</v>
      </c>
      <c r="U93" s="141">
        <v>181</v>
      </c>
      <c r="V93" s="142">
        <v>3.1685999999999999E-2</v>
      </c>
      <c r="W93" s="141">
        <v>349</v>
      </c>
      <c r="X93" s="142">
        <v>3.4513429999999998E-2</v>
      </c>
    </row>
    <row r="94" spans="1:24" x14ac:dyDescent="0.25">
      <c r="A94" s="140">
        <v>42142</v>
      </c>
      <c r="B94" s="141">
        <v>1</v>
      </c>
      <c r="C94" s="142">
        <v>2.9700000000000001E-2</v>
      </c>
      <c r="D94" s="141">
        <v>10</v>
      </c>
      <c r="E94" s="142">
        <v>2.9754876521739131E-2</v>
      </c>
      <c r="F94" s="144">
        <v>20</v>
      </c>
      <c r="G94" s="142">
        <f t="shared" si="1"/>
        <v>2.9815850434782607E-2</v>
      </c>
      <c r="H94" s="141">
        <v>24</v>
      </c>
      <c r="I94" s="142">
        <v>2.9840239999999997E-2</v>
      </c>
      <c r="J94" s="141">
        <v>27</v>
      </c>
      <c r="K94" s="142">
        <v>2.9874456190476188E-2</v>
      </c>
      <c r="L94" s="147">
        <v>3.6662619047618875E-4</v>
      </c>
      <c r="M94" s="141">
        <v>28</v>
      </c>
      <c r="N94" s="142">
        <v>2.9885861587301586E-2</v>
      </c>
      <c r="O94" s="141">
        <v>56</v>
      </c>
      <c r="P94" s="142">
        <v>3.0205212698412698E-2</v>
      </c>
      <c r="Q94" s="141">
        <v>84</v>
      </c>
      <c r="R94" s="142">
        <v>3.0524563809523807E-2</v>
      </c>
      <c r="S94" s="141">
        <f>+VLOOKUP(A94,Cetes!$A$19:$M$1126,5,FALSE)</f>
        <v>87</v>
      </c>
      <c r="T94" s="146">
        <v>3.0558779999999997E-2</v>
      </c>
      <c r="U94" s="141">
        <v>178</v>
      </c>
      <c r="V94" s="142">
        <v>3.1600049999999998E-2</v>
      </c>
      <c r="W94" s="141">
        <v>346</v>
      </c>
      <c r="X94" s="142">
        <v>3.4700009999999996E-2</v>
      </c>
    </row>
    <row r="95" spans="1:24" x14ac:dyDescent="0.25">
      <c r="A95" s="140">
        <v>42143</v>
      </c>
      <c r="B95" s="141">
        <v>1</v>
      </c>
      <c r="C95" s="142">
        <v>2.9600000000000001E-2</v>
      </c>
      <c r="D95" s="141">
        <v>10</v>
      </c>
      <c r="E95" s="142">
        <v>2.9801559090909091E-2</v>
      </c>
      <c r="F95" s="144">
        <v>20</v>
      </c>
      <c r="G95" s="142">
        <f t="shared" si="1"/>
        <v>3.0025513636363636E-2</v>
      </c>
      <c r="H95" s="141">
        <v>23</v>
      </c>
      <c r="I95" s="142">
        <v>3.00927E-2</v>
      </c>
      <c r="J95" s="141">
        <v>27</v>
      </c>
      <c r="K95" s="142">
        <v>3.0124922857142859E-2</v>
      </c>
      <c r="L95" s="147">
        <v>2.5046666666667106E-4</v>
      </c>
      <c r="M95" s="141">
        <v>28</v>
      </c>
      <c r="N95" s="142">
        <v>3.0132978571428572E-2</v>
      </c>
      <c r="O95" s="141">
        <v>56</v>
      </c>
      <c r="P95" s="142">
        <v>3.0358538571428572E-2</v>
      </c>
      <c r="Q95" s="141">
        <v>84</v>
      </c>
      <c r="R95" s="142">
        <v>3.0584098571428572E-2</v>
      </c>
      <c r="S95" s="141">
        <f>+VLOOKUP(A95,Cetes!$A$19:$M$1126,5,FALSE)</f>
        <v>86</v>
      </c>
      <c r="T95" s="146">
        <v>3.0600209999999999E-2</v>
      </c>
      <c r="U95" s="141">
        <v>177</v>
      </c>
      <c r="V95" s="142">
        <v>3.1900060000000001E-2</v>
      </c>
      <c r="W95" s="141">
        <v>345</v>
      </c>
      <c r="X95" s="142">
        <v>3.4891289999999998E-2</v>
      </c>
    </row>
    <row r="96" spans="1:24" x14ac:dyDescent="0.25">
      <c r="A96" s="140">
        <v>42144</v>
      </c>
      <c r="B96" s="141">
        <v>1</v>
      </c>
      <c r="C96" s="142">
        <v>0.03</v>
      </c>
      <c r="D96" s="141">
        <v>10</v>
      </c>
      <c r="E96" s="142">
        <v>2.9926950000000001E-2</v>
      </c>
      <c r="F96" s="144">
        <v>20</v>
      </c>
      <c r="G96" s="142">
        <f t="shared" si="1"/>
        <v>2.9845783333333334E-2</v>
      </c>
      <c r="H96" s="141">
        <v>22</v>
      </c>
      <c r="I96" s="142">
        <v>2.982955E-2</v>
      </c>
      <c r="J96" s="141">
        <v>27</v>
      </c>
      <c r="K96" s="142">
        <v>2.9890739682539684E-2</v>
      </c>
      <c r="L96" s="147">
        <v>-2.3418317460317459E-4</v>
      </c>
      <c r="M96" s="141">
        <v>28</v>
      </c>
      <c r="N96" s="142">
        <v>2.9902977619047619E-2</v>
      </c>
      <c r="O96" s="141">
        <v>56</v>
      </c>
      <c r="P96" s="142">
        <v>3.024563984126984E-2</v>
      </c>
      <c r="Q96" s="141">
        <v>84</v>
      </c>
      <c r="R96" s="142">
        <v>3.0588302063492064E-2</v>
      </c>
      <c r="S96" s="141">
        <f>+VLOOKUP(A96,Cetes!$A$19:$M$1126,5,FALSE)</f>
        <v>85</v>
      </c>
      <c r="T96" s="146">
        <v>3.0600539999999999E-2</v>
      </c>
      <c r="U96" s="141">
        <v>176</v>
      </c>
      <c r="V96" s="142">
        <v>3.1678560000000001E-2</v>
      </c>
      <c r="W96" s="141">
        <v>344</v>
      </c>
      <c r="X96" s="142">
        <v>3.4699970000000004E-2</v>
      </c>
    </row>
    <row r="97" spans="1:24" x14ac:dyDescent="0.25">
      <c r="A97" s="140">
        <v>42145</v>
      </c>
      <c r="B97" s="141">
        <v>1</v>
      </c>
      <c r="C97" s="142">
        <v>2.8500000000000001E-2</v>
      </c>
      <c r="D97" s="141">
        <v>10</v>
      </c>
      <c r="E97" s="142">
        <v>2.8990519999999999E-2</v>
      </c>
      <c r="F97" s="144">
        <v>20</v>
      </c>
      <c r="G97" s="142">
        <f t="shared" si="1"/>
        <v>2.9535542222222221E-2</v>
      </c>
      <c r="H97" s="141">
        <v>28</v>
      </c>
      <c r="I97" s="142">
        <v>2.9971559999999998E-2</v>
      </c>
      <c r="J97" s="141">
        <v>27</v>
      </c>
      <c r="K97" s="142">
        <v>2.9077734444444444E-2</v>
      </c>
      <c r="L97" s="147">
        <v>-8.1300523809524003E-4</v>
      </c>
      <c r="M97" s="141">
        <v>28</v>
      </c>
      <c r="N97" s="142">
        <v>2.9099955E-2</v>
      </c>
      <c r="O97" s="141">
        <v>56</v>
      </c>
      <c r="P97" s="142">
        <v>2.9722130555555556E-2</v>
      </c>
      <c r="Q97" s="141">
        <v>84</v>
      </c>
      <c r="R97" s="142">
        <v>3.0344306111111111E-2</v>
      </c>
      <c r="S97" s="141">
        <f>+VLOOKUP(A97,Cetes!$A$19:$M$1126,5,FALSE)</f>
        <v>91</v>
      </c>
      <c r="T97" s="146">
        <v>3.0499849999999998E-2</v>
      </c>
      <c r="U97" s="141">
        <v>175</v>
      </c>
      <c r="V97" s="142">
        <v>3.150008E-2</v>
      </c>
      <c r="W97" s="141">
        <v>343</v>
      </c>
      <c r="X97" s="142">
        <v>3.4417570000000001E-2</v>
      </c>
    </row>
    <row r="98" spans="1:24" x14ac:dyDescent="0.25">
      <c r="A98" s="140">
        <v>42146</v>
      </c>
      <c r="B98" s="141">
        <v>1</v>
      </c>
      <c r="C98" s="142">
        <v>3.0099999999999998E-2</v>
      </c>
      <c r="D98" s="141">
        <v>10</v>
      </c>
      <c r="E98" s="142">
        <v>3.003409576923077E-2</v>
      </c>
      <c r="F98" s="144">
        <v>20</v>
      </c>
      <c r="G98" s="142">
        <f t="shared" si="1"/>
        <v>2.9960868846153847E-2</v>
      </c>
      <c r="H98" s="141">
        <v>27</v>
      </c>
      <c r="I98" s="142">
        <v>2.990961E-2</v>
      </c>
      <c r="J98" s="141">
        <v>27</v>
      </c>
      <c r="K98" s="142">
        <v>2.990961E-2</v>
      </c>
      <c r="L98" s="147">
        <v>8.318755555555557E-4</v>
      </c>
      <c r="M98" s="141">
        <v>28</v>
      </c>
      <c r="N98" s="142">
        <v>2.9918968412698411E-2</v>
      </c>
      <c r="O98" s="141">
        <v>56</v>
      </c>
      <c r="P98" s="142">
        <v>3.0181003968253968E-2</v>
      </c>
      <c r="Q98" s="141">
        <v>84</v>
      </c>
      <c r="R98" s="142">
        <v>3.0443039523809522E-2</v>
      </c>
      <c r="S98" s="141">
        <f>+VLOOKUP(A98,Cetes!$A$19:$M$1126,5,FALSE)</f>
        <v>90</v>
      </c>
      <c r="T98" s="146">
        <v>3.0499189999999999E-2</v>
      </c>
      <c r="U98" s="141">
        <v>174</v>
      </c>
      <c r="V98" s="142">
        <v>3.1514979999999998E-2</v>
      </c>
      <c r="W98" s="141">
        <v>342</v>
      </c>
      <c r="X98" s="142">
        <v>3.4528080000000003E-2</v>
      </c>
    </row>
    <row r="99" spans="1:24" x14ac:dyDescent="0.25">
      <c r="A99" s="140">
        <v>42149</v>
      </c>
      <c r="B99" s="141">
        <v>1</v>
      </c>
      <c r="C99" s="142">
        <v>2.9900000000000003E-2</v>
      </c>
      <c r="D99" s="141">
        <v>10</v>
      </c>
      <c r="E99" s="142">
        <v>2.9928475217391306E-2</v>
      </c>
      <c r="F99" s="144">
        <v>20</v>
      </c>
      <c r="G99" s="142">
        <f t="shared" si="1"/>
        <v>2.9960114347826087E-2</v>
      </c>
      <c r="H99" s="141">
        <v>24</v>
      </c>
      <c r="I99" s="142">
        <v>2.9972769999999999E-2</v>
      </c>
      <c r="J99" s="141">
        <v>27</v>
      </c>
      <c r="K99" s="142">
        <v>2.9999415714285712E-2</v>
      </c>
      <c r="L99" s="147">
        <v>8.9805714285712268E-5</v>
      </c>
      <c r="M99" s="141">
        <v>28</v>
      </c>
      <c r="N99" s="142">
        <v>3.0008297619047615E-2</v>
      </c>
      <c r="O99" s="141">
        <v>56</v>
      </c>
      <c r="P99" s="142">
        <v>3.0256990952380949E-2</v>
      </c>
      <c r="Q99" s="141">
        <v>84</v>
      </c>
      <c r="R99" s="142">
        <v>3.0505684285714284E-2</v>
      </c>
      <c r="S99" s="141">
        <f>+VLOOKUP(A99,Cetes!$A$19:$M$1126,5,FALSE)</f>
        <v>87</v>
      </c>
      <c r="T99" s="146">
        <v>3.053233E-2</v>
      </c>
      <c r="U99" s="141">
        <v>171</v>
      </c>
      <c r="V99" s="142">
        <v>3.1499949999999999E-2</v>
      </c>
      <c r="W99" s="141">
        <v>339</v>
      </c>
      <c r="X99" s="142">
        <v>3.4456559999999997E-2</v>
      </c>
    </row>
    <row r="100" spans="1:24" x14ac:dyDescent="0.25">
      <c r="A100" s="140">
        <v>42150</v>
      </c>
      <c r="B100" s="141">
        <v>1</v>
      </c>
      <c r="C100" s="142">
        <v>2.9900000000000003E-2</v>
      </c>
      <c r="D100" s="141">
        <v>10</v>
      </c>
      <c r="E100" s="142">
        <v>2.9931909090909092E-2</v>
      </c>
      <c r="F100" s="144">
        <v>20</v>
      </c>
      <c r="G100" s="142">
        <f t="shared" si="1"/>
        <v>2.9967363636363636E-2</v>
      </c>
      <c r="H100" s="141">
        <v>23</v>
      </c>
      <c r="I100" s="142">
        <v>2.9977999999999998E-2</v>
      </c>
      <c r="J100" s="141">
        <v>27</v>
      </c>
      <c r="K100" s="142">
        <v>3.003538603174603E-2</v>
      </c>
      <c r="L100" s="147">
        <v>3.5970317460318202E-5</v>
      </c>
      <c r="M100" s="141">
        <v>28</v>
      </c>
      <c r="N100" s="142">
        <v>3.0049732539682537E-2</v>
      </c>
      <c r="O100" s="141">
        <v>56</v>
      </c>
      <c r="P100" s="142">
        <v>3.0451434761904761E-2</v>
      </c>
      <c r="Q100" s="141">
        <v>84</v>
      </c>
      <c r="R100" s="142">
        <v>3.0853136984126985E-2</v>
      </c>
      <c r="S100" s="141">
        <f>+VLOOKUP(A100,Cetes!$A$19:$M$1126,5,FALSE)</f>
        <v>86</v>
      </c>
      <c r="T100" s="146">
        <v>3.0881829999999999E-2</v>
      </c>
      <c r="U100" s="141">
        <v>170</v>
      </c>
      <c r="V100" s="142">
        <v>3.1579879999999998E-2</v>
      </c>
      <c r="W100" s="141">
        <v>338</v>
      </c>
      <c r="X100" s="142">
        <v>3.499998E-2</v>
      </c>
    </row>
    <row r="101" spans="1:24" x14ac:dyDescent="0.25">
      <c r="A101" s="140">
        <v>42151</v>
      </c>
      <c r="B101" s="141">
        <v>1</v>
      </c>
      <c r="C101" s="142">
        <v>0.03</v>
      </c>
      <c r="D101" s="141">
        <v>10</v>
      </c>
      <c r="E101" s="142">
        <v>3.0005781428571427E-2</v>
      </c>
      <c r="F101" s="144">
        <v>20</v>
      </c>
      <c r="G101" s="142">
        <f t="shared" si="1"/>
        <v>3.0012205238095235E-2</v>
      </c>
      <c r="H101" s="141">
        <v>22</v>
      </c>
      <c r="I101" s="142">
        <v>3.0013489999999997E-2</v>
      </c>
      <c r="J101" s="141">
        <v>27</v>
      </c>
      <c r="K101" s="142">
        <v>3.0091797936507934E-2</v>
      </c>
      <c r="L101" s="147">
        <v>5.6411904761903553E-5</v>
      </c>
      <c r="M101" s="141">
        <v>28</v>
      </c>
      <c r="N101" s="142">
        <v>3.010745952380952E-2</v>
      </c>
      <c r="O101" s="141">
        <v>56</v>
      </c>
      <c r="P101" s="142">
        <v>3.0545983968253965E-2</v>
      </c>
      <c r="Q101" s="141">
        <v>84</v>
      </c>
      <c r="R101" s="142">
        <v>3.0984508412698411E-2</v>
      </c>
      <c r="S101" s="141">
        <f>+VLOOKUP(A101,Cetes!$A$19:$M$1126,5,FALSE)</f>
        <v>85</v>
      </c>
      <c r="T101" s="146">
        <v>3.1000169999999997E-2</v>
      </c>
      <c r="U101" s="141">
        <v>169</v>
      </c>
      <c r="V101" s="142">
        <v>3.1577839999999996E-2</v>
      </c>
      <c r="W101" s="141">
        <v>337</v>
      </c>
      <c r="X101" s="142">
        <v>3.4999349999999999E-2</v>
      </c>
    </row>
    <row r="102" spans="1:24" x14ac:dyDescent="0.25">
      <c r="A102" s="140">
        <v>42152</v>
      </c>
      <c r="B102" s="141">
        <v>1</v>
      </c>
      <c r="C102" s="142">
        <v>3.0299999999999997E-2</v>
      </c>
      <c r="D102" s="141">
        <v>10</v>
      </c>
      <c r="E102" s="142">
        <v>3.0225826666666664E-2</v>
      </c>
      <c r="F102" s="144">
        <v>20</v>
      </c>
      <c r="G102" s="142">
        <f t="shared" si="1"/>
        <v>3.0143411851851851E-2</v>
      </c>
      <c r="H102" s="141">
        <v>28</v>
      </c>
      <c r="I102" s="142">
        <v>3.007748E-2</v>
      </c>
      <c r="J102" s="141">
        <v>27</v>
      </c>
      <c r="K102" s="142">
        <v>3.0444432888888887E-2</v>
      </c>
      <c r="L102" s="147">
        <v>3.5263495238095285E-4</v>
      </c>
      <c r="M102" s="141">
        <v>28</v>
      </c>
      <c r="N102" s="142">
        <v>3.0449987999999997E-2</v>
      </c>
      <c r="O102" s="141">
        <v>56</v>
      </c>
      <c r="P102" s="142">
        <v>3.0605531111111112E-2</v>
      </c>
      <c r="Q102" s="141">
        <v>84</v>
      </c>
      <c r="R102" s="142">
        <v>3.0761074222222223E-2</v>
      </c>
      <c r="S102" s="141">
        <f>+VLOOKUP(A102,Cetes!$A$19:$M$1126,5,FALSE)</f>
        <v>91</v>
      </c>
      <c r="T102" s="146">
        <v>3.0799960000000001E-2</v>
      </c>
      <c r="U102" s="141">
        <v>182</v>
      </c>
      <c r="V102" s="142">
        <v>3.1714850000000003E-2</v>
      </c>
      <c r="W102" s="141">
        <v>364</v>
      </c>
      <c r="X102" s="142">
        <v>3.4890780000000003E-2</v>
      </c>
    </row>
    <row r="103" spans="1:24" x14ac:dyDescent="0.25">
      <c r="A103" s="140">
        <v>42153</v>
      </c>
      <c r="B103" s="141">
        <v>1</v>
      </c>
      <c r="C103" s="142">
        <v>3.1E-2</v>
      </c>
      <c r="D103" s="141">
        <v>10</v>
      </c>
      <c r="E103" s="142">
        <v>3.0637857307692307E-2</v>
      </c>
      <c r="F103" s="144">
        <v>20</v>
      </c>
      <c r="G103" s="142">
        <f t="shared" si="1"/>
        <v>3.023547653846154E-2</v>
      </c>
      <c r="H103" s="141">
        <v>27</v>
      </c>
      <c r="I103" s="142">
        <v>2.9953810000000001E-2</v>
      </c>
      <c r="J103" s="141">
        <v>27</v>
      </c>
      <c r="K103" s="142">
        <v>2.9953810000000001E-2</v>
      </c>
      <c r="L103" s="147">
        <v>-4.9062288888888569E-4</v>
      </c>
      <c r="M103" s="141">
        <v>28</v>
      </c>
      <c r="N103" s="142">
        <v>2.9966212380952383E-2</v>
      </c>
      <c r="O103" s="141">
        <v>56</v>
      </c>
      <c r="P103" s="142">
        <v>3.0313479047619048E-2</v>
      </c>
      <c r="Q103" s="141">
        <v>84</v>
      </c>
      <c r="R103" s="142">
        <v>3.0660745714285714E-2</v>
      </c>
      <c r="S103" s="141">
        <f>+VLOOKUP(A103,Cetes!$A$19:$M$1126,5,FALSE)</f>
        <v>90</v>
      </c>
      <c r="T103" s="146">
        <v>3.0735160000000001E-2</v>
      </c>
      <c r="U103" s="141">
        <v>181</v>
      </c>
      <c r="V103" s="142">
        <v>3.1729519999999997E-2</v>
      </c>
      <c r="W103" s="141">
        <v>363</v>
      </c>
      <c r="X103" s="142">
        <v>3.49159E-2</v>
      </c>
    </row>
    <row r="104" spans="1:24" x14ac:dyDescent="0.25">
      <c r="A104" s="140">
        <v>42156</v>
      </c>
      <c r="B104" s="141">
        <v>1</v>
      </c>
      <c r="C104" s="142">
        <v>3.0200000000000001E-2</v>
      </c>
      <c r="D104" s="141">
        <v>10</v>
      </c>
      <c r="E104" s="142">
        <v>3.0160587826086958E-2</v>
      </c>
      <c r="F104" s="144">
        <v>20</v>
      </c>
      <c r="G104" s="142">
        <f t="shared" si="1"/>
        <v>3.0116796521739129E-2</v>
      </c>
      <c r="H104" s="141">
        <v>24</v>
      </c>
      <c r="I104" s="142">
        <v>3.0099279999999999E-2</v>
      </c>
      <c r="J104" s="141">
        <v>27</v>
      </c>
      <c r="K104" s="142">
        <v>3.0128539999999999E-2</v>
      </c>
      <c r="L104" s="147">
        <v>1.7472999999999794E-4</v>
      </c>
      <c r="M104" s="141">
        <v>28</v>
      </c>
      <c r="N104" s="142">
        <v>3.0138293333333333E-2</v>
      </c>
      <c r="O104" s="141">
        <v>56</v>
      </c>
      <c r="P104" s="142">
        <v>3.0411386666666665E-2</v>
      </c>
      <c r="Q104" s="141">
        <v>84</v>
      </c>
      <c r="R104" s="142">
        <v>3.068448E-2</v>
      </c>
      <c r="S104" s="141">
        <f>+VLOOKUP(A104,Cetes!$A$19:$M$1126,5,FALSE)</f>
        <v>87</v>
      </c>
      <c r="T104" s="146">
        <v>3.071374E-2</v>
      </c>
      <c r="U104" s="141">
        <v>178</v>
      </c>
      <c r="V104" s="142">
        <v>3.170415E-2</v>
      </c>
      <c r="W104" s="141">
        <v>360</v>
      </c>
      <c r="X104" s="142">
        <v>3.4916420000000004E-2</v>
      </c>
    </row>
    <row r="105" spans="1:24" x14ac:dyDescent="0.25">
      <c r="A105" s="140">
        <v>42157</v>
      </c>
      <c r="B105" s="141">
        <v>1</v>
      </c>
      <c r="C105" s="142">
        <v>0.03</v>
      </c>
      <c r="D105" s="141">
        <v>10</v>
      </c>
      <c r="E105" s="142">
        <v>2.9895227727272725E-2</v>
      </c>
      <c r="F105" s="144">
        <v>20</v>
      </c>
      <c r="G105" s="142">
        <f t="shared" si="1"/>
        <v>2.977881409090909E-2</v>
      </c>
      <c r="H105" s="141">
        <v>23</v>
      </c>
      <c r="I105" s="142">
        <v>2.9743889999999999E-2</v>
      </c>
      <c r="J105" s="141">
        <v>27</v>
      </c>
      <c r="K105" s="142">
        <v>2.9811150317460317E-2</v>
      </c>
      <c r="L105" s="147">
        <v>-3.1738968253968228E-4</v>
      </c>
      <c r="M105" s="141">
        <v>28</v>
      </c>
      <c r="N105" s="142">
        <v>2.9827965396825397E-2</v>
      </c>
      <c r="O105" s="141">
        <v>56</v>
      </c>
      <c r="P105" s="142">
        <v>3.0298787619047619E-2</v>
      </c>
      <c r="Q105" s="141">
        <v>84</v>
      </c>
      <c r="R105" s="142">
        <v>3.0769609841269842E-2</v>
      </c>
      <c r="S105" s="141">
        <f>+VLOOKUP(A105,Cetes!$A$19:$M$1126,5,FALSE)</f>
        <v>86</v>
      </c>
      <c r="T105" s="146">
        <v>3.0803239999999999E-2</v>
      </c>
      <c r="U105" s="141">
        <v>177</v>
      </c>
      <c r="V105" s="142">
        <v>3.1999939999999998E-2</v>
      </c>
      <c r="W105" s="141">
        <v>359</v>
      </c>
      <c r="X105" s="142">
        <v>3.5153219999999999E-2</v>
      </c>
    </row>
    <row r="106" spans="1:24" x14ac:dyDescent="0.25">
      <c r="A106" s="140">
        <v>42158</v>
      </c>
      <c r="B106" s="141">
        <v>1</v>
      </c>
      <c r="C106" s="142">
        <v>3.0299999999999997E-2</v>
      </c>
      <c r="D106" s="141">
        <v>10</v>
      </c>
      <c r="E106" s="142">
        <v>3.0125125714285713E-2</v>
      </c>
      <c r="F106" s="144">
        <v>20</v>
      </c>
      <c r="G106" s="142">
        <f t="shared" si="1"/>
        <v>2.9930820952380956E-2</v>
      </c>
      <c r="H106" s="141">
        <v>22</v>
      </c>
      <c r="I106" s="142">
        <v>2.9891960000000002E-2</v>
      </c>
      <c r="J106" s="141">
        <v>27</v>
      </c>
      <c r="K106" s="142">
        <v>2.9965145714285716E-2</v>
      </c>
      <c r="L106" s="147">
        <v>1.5399539682539945E-4</v>
      </c>
      <c r="M106" s="141">
        <v>28</v>
      </c>
      <c r="N106" s="142">
        <v>2.997978285714286E-2</v>
      </c>
      <c r="O106" s="141">
        <v>56</v>
      </c>
      <c r="P106" s="142">
        <v>3.0389622857142858E-2</v>
      </c>
      <c r="Q106" s="141">
        <v>84</v>
      </c>
      <c r="R106" s="142">
        <v>3.0799462857142856E-2</v>
      </c>
      <c r="S106" s="141">
        <f>+VLOOKUP(A106,Cetes!$A$19:$M$1126,5,FALSE)</f>
        <v>85</v>
      </c>
      <c r="T106" s="146">
        <v>3.0814100000000001E-2</v>
      </c>
      <c r="U106" s="141">
        <v>176</v>
      </c>
      <c r="V106" s="142">
        <v>3.2043750000000003E-2</v>
      </c>
      <c r="W106" s="141">
        <v>358</v>
      </c>
      <c r="X106" s="142">
        <v>3.5400000000000001E-2</v>
      </c>
    </row>
    <row r="107" spans="1:24" x14ac:dyDescent="0.25">
      <c r="A107" s="140">
        <v>42159</v>
      </c>
      <c r="B107" s="141">
        <v>1</v>
      </c>
      <c r="C107" s="142">
        <v>3.0699999999999998E-2</v>
      </c>
      <c r="D107" s="141">
        <v>10</v>
      </c>
      <c r="E107" s="142">
        <v>3.0633299999999999E-2</v>
      </c>
      <c r="F107" s="144">
        <v>20</v>
      </c>
      <c r="G107" s="142">
        <f t="shared" si="1"/>
        <v>3.0559188888888891E-2</v>
      </c>
      <c r="H107" s="141">
        <v>28</v>
      </c>
      <c r="I107" s="142">
        <v>3.0499900000000003E-2</v>
      </c>
      <c r="J107" s="141">
        <v>27</v>
      </c>
      <c r="K107" s="142">
        <v>3.0786221777777775E-2</v>
      </c>
      <c r="L107" s="147">
        <v>8.2107606349205928E-4</v>
      </c>
      <c r="M107" s="141">
        <v>28</v>
      </c>
      <c r="N107" s="142">
        <v>3.0789537999999998E-2</v>
      </c>
      <c r="O107" s="141">
        <v>56</v>
      </c>
      <c r="P107" s="142">
        <v>3.0882392222222221E-2</v>
      </c>
      <c r="Q107" s="141">
        <v>84</v>
      </c>
      <c r="R107" s="142">
        <v>3.0975246444444444E-2</v>
      </c>
      <c r="S107" s="141">
        <f>+VLOOKUP(A107,Cetes!$A$19:$M$1126,5,FALSE)</f>
        <v>91</v>
      </c>
      <c r="T107" s="146">
        <v>3.0998459999999999E-2</v>
      </c>
      <c r="U107" s="141">
        <v>175</v>
      </c>
      <c r="V107" s="142">
        <v>3.2039699999999997E-2</v>
      </c>
      <c r="W107" s="141">
        <v>357</v>
      </c>
      <c r="X107" s="142">
        <v>3.5205739999999999E-2</v>
      </c>
    </row>
    <row r="108" spans="1:24" x14ac:dyDescent="0.25">
      <c r="A108" s="140">
        <v>42160</v>
      </c>
      <c r="B108" s="141">
        <v>1</v>
      </c>
      <c r="C108" s="142">
        <v>3.1300000000000001E-2</v>
      </c>
      <c r="D108" s="141">
        <v>10</v>
      </c>
      <c r="E108" s="142">
        <v>3.1032447307692307E-2</v>
      </c>
      <c r="F108" s="144">
        <v>20</v>
      </c>
      <c r="G108" s="142">
        <f t="shared" si="1"/>
        <v>3.0735166538461537E-2</v>
      </c>
      <c r="H108" s="141">
        <v>27</v>
      </c>
      <c r="I108" s="142">
        <v>3.052707E-2</v>
      </c>
      <c r="J108" s="141">
        <v>27</v>
      </c>
      <c r="K108" s="142">
        <v>3.052707E-2</v>
      </c>
      <c r="L108" s="147">
        <v>-2.5915177777777534E-4</v>
      </c>
      <c r="M108" s="141">
        <v>28</v>
      </c>
      <c r="N108" s="142">
        <v>3.0536163174603174E-2</v>
      </c>
      <c r="O108" s="141">
        <v>56</v>
      </c>
      <c r="P108" s="142">
        <v>3.0790772063492063E-2</v>
      </c>
      <c r="Q108" s="141">
        <v>84</v>
      </c>
      <c r="R108" s="142">
        <v>3.1045380952380953E-2</v>
      </c>
      <c r="S108" s="141">
        <f>+VLOOKUP(A108,Cetes!$A$19:$M$1126,5,FALSE)</f>
        <v>90</v>
      </c>
      <c r="T108" s="146">
        <v>3.109994E-2</v>
      </c>
      <c r="U108" s="141">
        <v>174</v>
      </c>
      <c r="V108" s="142">
        <v>3.2134860000000001E-2</v>
      </c>
      <c r="W108" s="141">
        <v>356</v>
      </c>
      <c r="X108" s="142">
        <v>3.5745949999999999E-2</v>
      </c>
    </row>
    <row r="109" spans="1:24" x14ac:dyDescent="0.25">
      <c r="A109" s="140">
        <v>42163</v>
      </c>
      <c r="B109" s="141">
        <v>1</v>
      </c>
      <c r="C109" s="142">
        <v>3.0499999999999999E-2</v>
      </c>
      <c r="D109" s="141">
        <v>10</v>
      </c>
      <c r="E109" s="142">
        <v>3.0562428695652174E-2</v>
      </c>
      <c r="F109" s="144">
        <v>20</v>
      </c>
      <c r="G109" s="142">
        <f t="shared" si="1"/>
        <v>3.0631793913043479E-2</v>
      </c>
      <c r="H109" s="141">
        <v>24</v>
      </c>
      <c r="I109" s="142">
        <v>3.0659539999999999E-2</v>
      </c>
      <c r="J109" s="141">
        <v>27</v>
      </c>
      <c r="K109" s="142">
        <v>3.0679900952380951E-2</v>
      </c>
      <c r="L109" s="147">
        <v>1.5283095238095151E-4</v>
      </c>
      <c r="M109" s="141">
        <v>28</v>
      </c>
      <c r="N109" s="142">
        <v>3.0686687936507934E-2</v>
      </c>
      <c r="O109" s="141">
        <v>56</v>
      </c>
      <c r="P109" s="142">
        <v>3.0876723492063492E-2</v>
      </c>
      <c r="Q109" s="141">
        <v>84</v>
      </c>
      <c r="R109" s="142">
        <v>3.106675904761905E-2</v>
      </c>
      <c r="S109" s="141">
        <f>+VLOOKUP(A109,Cetes!$A$19:$M$1126,5,FALSE)</f>
        <v>87</v>
      </c>
      <c r="T109" s="146">
        <v>3.1087120000000003E-2</v>
      </c>
      <c r="U109" s="141">
        <v>171</v>
      </c>
      <c r="V109" s="142">
        <v>3.2100860000000002E-2</v>
      </c>
      <c r="W109" s="141">
        <v>353</v>
      </c>
      <c r="X109" s="142">
        <v>3.5710739999999998E-2</v>
      </c>
    </row>
    <row r="110" spans="1:24" x14ac:dyDescent="0.25">
      <c r="A110" s="140">
        <v>42164</v>
      </c>
      <c r="B110" s="141">
        <v>1</v>
      </c>
      <c r="C110" s="142">
        <v>0.03</v>
      </c>
      <c r="D110" s="141">
        <v>10</v>
      </c>
      <c r="E110" s="142">
        <v>2.9850235909090909E-2</v>
      </c>
      <c r="F110" s="144">
        <v>20</v>
      </c>
      <c r="G110" s="142">
        <f t="shared" si="1"/>
        <v>2.9683831363636365E-2</v>
      </c>
      <c r="H110" s="141">
        <v>23</v>
      </c>
      <c r="I110" s="142">
        <v>2.9633909999999999E-2</v>
      </c>
      <c r="J110" s="141">
        <v>27</v>
      </c>
      <c r="K110" s="142">
        <v>2.9729515714285715E-2</v>
      </c>
      <c r="L110" s="147">
        <v>-9.5038523809523601E-4</v>
      </c>
      <c r="M110" s="141">
        <v>28</v>
      </c>
      <c r="N110" s="142">
        <v>2.9753417142857144E-2</v>
      </c>
      <c r="O110" s="141">
        <v>56</v>
      </c>
      <c r="P110" s="142">
        <v>3.0422657142857145E-2</v>
      </c>
      <c r="Q110" s="141">
        <v>84</v>
      </c>
      <c r="R110" s="142">
        <v>3.1091897142857147E-2</v>
      </c>
      <c r="S110" s="141">
        <f>+VLOOKUP(A110,Cetes!$A$19:$M$1126,5,FALSE)</f>
        <v>86</v>
      </c>
      <c r="T110" s="146">
        <v>3.1139700000000003E-2</v>
      </c>
      <c r="U110" s="141">
        <v>170</v>
      </c>
      <c r="V110" s="142">
        <v>3.2372409999999997E-2</v>
      </c>
      <c r="W110" s="141">
        <v>352</v>
      </c>
      <c r="X110" s="142">
        <v>3.558687E-2</v>
      </c>
    </row>
    <row r="111" spans="1:24" x14ac:dyDescent="0.25">
      <c r="A111" s="140">
        <v>42165</v>
      </c>
      <c r="B111" s="141">
        <v>1</v>
      </c>
      <c r="C111" s="142">
        <v>0.03</v>
      </c>
      <c r="D111" s="141">
        <v>10</v>
      </c>
      <c r="E111" s="142">
        <v>2.9931171428571428E-2</v>
      </c>
      <c r="F111" s="144">
        <v>20</v>
      </c>
      <c r="G111" s="142">
        <f t="shared" si="1"/>
        <v>2.9854695238095239E-2</v>
      </c>
      <c r="H111" s="141">
        <v>22</v>
      </c>
      <c r="I111" s="142">
        <v>2.9839400000000002E-2</v>
      </c>
      <c r="J111" s="141">
        <v>27</v>
      </c>
      <c r="K111" s="142">
        <v>2.9946703174603177E-2</v>
      </c>
      <c r="L111" s="147">
        <v>2.1718746031746186E-4</v>
      </c>
      <c r="M111" s="141">
        <v>28</v>
      </c>
      <c r="N111" s="142">
        <v>2.9968163809523812E-2</v>
      </c>
      <c r="O111" s="141">
        <v>56</v>
      </c>
      <c r="P111" s="142">
        <v>3.0569061587301587E-2</v>
      </c>
      <c r="Q111" s="141">
        <v>84</v>
      </c>
      <c r="R111" s="142">
        <v>3.1169959365079367E-2</v>
      </c>
      <c r="S111" s="141">
        <f>+VLOOKUP(A111,Cetes!$A$19:$M$1126,5,FALSE)</f>
        <v>85</v>
      </c>
      <c r="T111" s="146">
        <v>3.1191420000000001E-2</v>
      </c>
      <c r="U111" s="141">
        <v>169</v>
      </c>
      <c r="V111" s="142">
        <v>3.2219940000000002E-2</v>
      </c>
      <c r="W111" s="141">
        <v>351</v>
      </c>
      <c r="X111" s="142">
        <v>3.5633240000000004E-2</v>
      </c>
    </row>
    <row r="112" spans="1:24" x14ac:dyDescent="0.25">
      <c r="A112" s="140">
        <v>42166</v>
      </c>
      <c r="B112" s="141">
        <v>1</v>
      </c>
      <c r="C112" s="142">
        <v>0.03</v>
      </c>
      <c r="D112" s="141">
        <v>10</v>
      </c>
      <c r="E112" s="142">
        <v>2.9833366666666666E-2</v>
      </c>
      <c r="F112" s="144">
        <v>20</v>
      </c>
      <c r="G112" s="142">
        <f t="shared" si="1"/>
        <v>2.9648218518518517E-2</v>
      </c>
      <c r="H112" s="141">
        <v>28</v>
      </c>
      <c r="I112" s="142">
        <v>2.9500099999999998E-2</v>
      </c>
      <c r="J112" s="141">
        <v>27</v>
      </c>
      <c r="K112" s="142">
        <v>3.037551222222222E-2</v>
      </c>
      <c r="L112" s="147">
        <v>4.2880904761904287E-4</v>
      </c>
      <c r="M112" s="141">
        <v>28</v>
      </c>
      <c r="N112" s="142">
        <v>3.0389954999999996E-2</v>
      </c>
      <c r="O112" s="141">
        <v>56</v>
      </c>
      <c r="P112" s="142">
        <v>3.0794352777777773E-2</v>
      </c>
      <c r="Q112" s="141">
        <v>84</v>
      </c>
      <c r="R112" s="142">
        <v>3.1198750555555554E-2</v>
      </c>
      <c r="S112" s="141">
        <f>+VLOOKUP(A112,Cetes!$A$19:$M$1126,5,FALSE)</f>
        <v>91</v>
      </c>
      <c r="T112" s="146">
        <v>3.1299849999999997E-2</v>
      </c>
      <c r="U112" s="141">
        <v>182</v>
      </c>
      <c r="V112" s="142">
        <v>3.2399959999999998E-2</v>
      </c>
      <c r="W112" s="141">
        <v>350</v>
      </c>
      <c r="X112" s="142">
        <v>3.5400029999999999E-2</v>
      </c>
    </row>
    <row r="113" spans="1:24" x14ac:dyDescent="0.25">
      <c r="A113" s="140">
        <v>42167</v>
      </c>
      <c r="B113" s="141">
        <v>1</v>
      </c>
      <c r="C113" s="142">
        <v>3.0800000000000001E-2</v>
      </c>
      <c r="D113" s="141">
        <v>10</v>
      </c>
      <c r="E113" s="142">
        <v>3.0375425000000001E-2</v>
      </c>
      <c r="F113" s="144">
        <v>20</v>
      </c>
      <c r="G113" s="142">
        <f t="shared" si="1"/>
        <v>2.9903675000000001E-2</v>
      </c>
      <c r="H113" s="141">
        <v>27</v>
      </c>
      <c r="I113" s="142">
        <v>2.9573450000000001E-2</v>
      </c>
      <c r="J113" s="141">
        <v>27</v>
      </c>
      <c r="K113" s="142">
        <v>2.9573450000000001E-2</v>
      </c>
      <c r="L113" s="147">
        <v>-8.0206222222221901E-4</v>
      </c>
      <c r="M113" s="141">
        <v>28</v>
      </c>
      <c r="N113" s="142">
        <v>2.9600111111111112E-2</v>
      </c>
      <c r="O113" s="141">
        <v>56</v>
      </c>
      <c r="P113" s="142">
        <v>3.0346622222222223E-2</v>
      </c>
      <c r="Q113" s="141">
        <v>84</v>
      </c>
      <c r="R113" s="142">
        <v>3.1093133333333332E-2</v>
      </c>
      <c r="S113" s="141">
        <f>+VLOOKUP(A113,Cetes!$A$19:$M$1126,5,FALSE)</f>
        <v>90</v>
      </c>
      <c r="T113" s="146">
        <v>3.1253099999999999E-2</v>
      </c>
      <c r="U113" s="141">
        <v>181</v>
      </c>
      <c r="V113" s="142">
        <v>3.2400020000000002E-2</v>
      </c>
      <c r="W113" s="141">
        <v>349</v>
      </c>
      <c r="X113" s="142">
        <v>3.5391539999999999E-2</v>
      </c>
    </row>
    <row r="114" spans="1:24" x14ac:dyDescent="0.25">
      <c r="A114" s="140">
        <v>42170</v>
      </c>
      <c r="B114" s="141">
        <v>1</v>
      </c>
      <c r="C114" s="142">
        <v>0.03</v>
      </c>
      <c r="D114" s="141">
        <v>10</v>
      </c>
      <c r="E114" s="142">
        <v>2.9896237826086955E-2</v>
      </c>
      <c r="F114" s="144">
        <v>20</v>
      </c>
      <c r="G114" s="142">
        <f t="shared" si="1"/>
        <v>2.978094652173913E-2</v>
      </c>
      <c r="H114" s="141">
        <v>24</v>
      </c>
      <c r="I114" s="142">
        <v>2.973483E-2</v>
      </c>
      <c r="J114" s="141">
        <v>27</v>
      </c>
      <c r="K114" s="142">
        <v>2.981124619047619E-2</v>
      </c>
      <c r="L114" s="147">
        <v>2.3779619047618883E-4</v>
      </c>
      <c r="M114" s="141">
        <v>28</v>
      </c>
      <c r="N114" s="142">
        <v>2.9836718253968254E-2</v>
      </c>
      <c r="O114" s="141">
        <v>56</v>
      </c>
      <c r="P114" s="142">
        <v>3.0549936031746033E-2</v>
      </c>
      <c r="Q114" s="141">
        <v>84</v>
      </c>
      <c r="R114" s="142">
        <v>3.1263153809523811E-2</v>
      </c>
      <c r="S114" s="141">
        <f>+VLOOKUP(A114,Cetes!$A$19:$M$1126,5,FALSE)</f>
        <v>87</v>
      </c>
      <c r="T114" s="146">
        <v>3.1339570000000004E-2</v>
      </c>
      <c r="U114" s="141">
        <v>178</v>
      </c>
      <c r="V114" s="142">
        <v>3.2478279999999998E-2</v>
      </c>
      <c r="W114" s="141">
        <v>346</v>
      </c>
      <c r="X114" s="142">
        <v>3.5600019999999996E-2</v>
      </c>
    </row>
    <row r="115" spans="1:24" x14ac:dyDescent="0.25">
      <c r="A115" s="140">
        <v>42171</v>
      </c>
      <c r="B115" s="141">
        <v>1</v>
      </c>
      <c r="C115" s="142">
        <v>3.0699999999999998E-2</v>
      </c>
      <c r="D115" s="141">
        <v>10</v>
      </c>
      <c r="E115" s="142">
        <v>3.0065913181818182E-2</v>
      </c>
      <c r="F115" s="144">
        <v>20</v>
      </c>
      <c r="G115" s="142">
        <f t="shared" si="1"/>
        <v>2.9361372272727271E-2</v>
      </c>
      <c r="H115" s="141">
        <v>23</v>
      </c>
      <c r="I115" s="142">
        <v>2.9150010000000001E-2</v>
      </c>
      <c r="J115" s="141">
        <v>27</v>
      </c>
      <c r="K115" s="142">
        <v>2.9289693174603174E-2</v>
      </c>
      <c r="L115" s="147">
        <v>-5.215530158730157E-4</v>
      </c>
      <c r="M115" s="141">
        <v>28</v>
      </c>
      <c r="N115" s="142">
        <v>2.9324613968253969E-2</v>
      </c>
      <c r="O115" s="141">
        <v>56</v>
      </c>
      <c r="P115" s="142">
        <v>3.0302396190476189E-2</v>
      </c>
      <c r="Q115" s="141">
        <v>84</v>
      </c>
      <c r="R115" s="142">
        <v>3.1280178412698409E-2</v>
      </c>
      <c r="S115" s="141">
        <f>+VLOOKUP(A115,Cetes!$A$19:$M$1126,5,FALSE)</f>
        <v>86</v>
      </c>
      <c r="T115" s="146">
        <v>3.1350019999999999E-2</v>
      </c>
      <c r="U115" s="141">
        <v>177</v>
      </c>
      <c r="V115" s="142">
        <v>3.2600039999999997E-2</v>
      </c>
      <c r="W115" s="141">
        <v>345</v>
      </c>
      <c r="X115" s="142">
        <v>3.551004E-2</v>
      </c>
    </row>
    <row r="116" spans="1:24" x14ac:dyDescent="0.25">
      <c r="A116" s="140">
        <v>42172</v>
      </c>
      <c r="B116" s="141">
        <v>1</v>
      </c>
      <c r="C116" s="142">
        <v>3.0200000000000001E-2</v>
      </c>
      <c r="D116" s="141">
        <v>10</v>
      </c>
      <c r="E116" s="142">
        <v>2.9778705714285716E-2</v>
      </c>
      <c r="F116" s="144">
        <v>20</v>
      </c>
      <c r="G116" s="142">
        <f t="shared" si="1"/>
        <v>2.9310600952380951E-2</v>
      </c>
      <c r="H116" s="141">
        <v>22</v>
      </c>
      <c r="I116" s="142">
        <v>2.921698E-2</v>
      </c>
      <c r="J116" s="141">
        <v>27</v>
      </c>
      <c r="K116" s="142">
        <v>2.9382311746031745E-2</v>
      </c>
      <c r="L116" s="147">
        <v>9.2618571428570301E-5</v>
      </c>
      <c r="M116" s="141">
        <v>28</v>
      </c>
      <c r="N116" s="142">
        <v>2.9415378095238094E-2</v>
      </c>
      <c r="O116" s="141">
        <v>56</v>
      </c>
      <c r="P116" s="142">
        <v>3.0341235873015873E-2</v>
      </c>
      <c r="Q116" s="141">
        <v>84</v>
      </c>
      <c r="R116" s="142">
        <v>3.1267093650793651E-2</v>
      </c>
      <c r="S116" s="141">
        <f>+VLOOKUP(A116,Cetes!$A$19:$M$1126,5,FALSE)</f>
        <v>85</v>
      </c>
      <c r="T116" s="146">
        <v>3.130016E-2</v>
      </c>
      <c r="U116" s="141">
        <v>176</v>
      </c>
      <c r="V116" s="142">
        <v>3.248653E-2</v>
      </c>
      <c r="W116" s="141">
        <v>344</v>
      </c>
      <c r="X116" s="142">
        <v>3.5392659999999999E-2</v>
      </c>
    </row>
    <row r="117" spans="1:24" x14ac:dyDescent="0.25">
      <c r="A117" s="140">
        <v>42173</v>
      </c>
      <c r="B117" s="141">
        <v>1</v>
      </c>
      <c r="C117" s="142">
        <v>3.0499999999999999E-2</v>
      </c>
      <c r="D117" s="141">
        <v>10</v>
      </c>
      <c r="E117" s="142">
        <v>3.012623E-2</v>
      </c>
      <c r="F117" s="144">
        <v>20</v>
      </c>
      <c r="G117" s="142">
        <f t="shared" si="1"/>
        <v>2.971093E-2</v>
      </c>
      <c r="H117" s="141">
        <v>28</v>
      </c>
      <c r="I117" s="142">
        <v>2.9378689999999999E-2</v>
      </c>
      <c r="J117" s="141">
        <v>27</v>
      </c>
      <c r="K117" s="142">
        <v>3.0667214666666665E-2</v>
      </c>
      <c r="L117" s="147">
        <v>1.28490292063492E-3</v>
      </c>
      <c r="M117" s="141">
        <v>28</v>
      </c>
      <c r="N117" s="142">
        <v>3.0673645999999999E-2</v>
      </c>
      <c r="O117" s="141">
        <v>56</v>
      </c>
      <c r="P117" s="142">
        <v>3.0853723333333333E-2</v>
      </c>
      <c r="Q117" s="141">
        <v>84</v>
      </c>
      <c r="R117" s="142">
        <v>3.1033800666666667E-2</v>
      </c>
      <c r="S117" s="141">
        <f>+VLOOKUP(A117,Cetes!$A$19:$M$1126,5,FALSE)</f>
        <v>91</v>
      </c>
      <c r="T117" s="146">
        <v>3.107882E-2</v>
      </c>
      <c r="U117" s="141">
        <v>175</v>
      </c>
      <c r="V117" s="142">
        <v>3.2074289999999998E-2</v>
      </c>
      <c r="W117" s="141">
        <v>343</v>
      </c>
      <c r="X117" s="142">
        <v>3.4758119999999997E-2</v>
      </c>
    </row>
    <row r="118" spans="1:24" x14ac:dyDescent="0.25">
      <c r="A118" s="140">
        <v>42174</v>
      </c>
      <c r="B118" s="141">
        <v>1</v>
      </c>
      <c r="C118" s="142">
        <v>3.0499999999999999E-2</v>
      </c>
      <c r="D118" s="141">
        <v>10</v>
      </c>
      <c r="E118" s="142">
        <v>3.0063839230769232E-2</v>
      </c>
      <c r="F118" s="144">
        <v>20</v>
      </c>
      <c r="G118" s="142">
        <f t="shared" si="1"/>
        <v>2.9579216153846156E-2</v>
      </c>
      <c r="H118" s="141">
        <v>27</v>
      </c>
      <c r="I118" s="142">
        <v>2.9239980000000002E-2</v>
      </c>
      <c r="J118" s="141">
        <v>27</v>
      </c>
      <c r="K118" s="142">
        <v>2.9239980000000002E-2</v>
      </c>
      <c r="L118" s="147">
        <v>-1.4272346666666623E-3</v>
      </c>
      <c r="M118" s="141">
        <v>28</v>
      </c>
      <c r="N118" s="142">
        <v>2.9266330634920637E-2</v>
      </c>
      <c r="O118" s="141">
        <v>56</v>
      </c>
      <c r="P118" s="142">
        <v>3.0004148412698411E-2</v>
      </c>
      <c r="Q118" s="141">
        <v>84</v>
      </c>
      <c r="R118" s="142">
        <v>3.0741966190476189E-2</v>
      </c>
      <c r="S118" s="141">
        <f>+VLOOKUP(A118,Cetes!$A$19:$M$1126,5,FALSE)</f>
        <v>90</v>
      </c>
      <c r="T118" s="146">
        <v>3.0900069999999998E-2</v>
      </c>
      <c r="U118" s="141">
        <v>174</v>
      </c>
      <c r="V118" s="142">
        <v>3.214595E-2</v>
      </c>
      <c r="W118" s="141">
        <v>342</v>
      </c>
      <c r="X118" s="142">
        <v>3.4497429999999996E-2</v>
      </c>
    </row>
    <row r="119" spans="1:24" x14ac:dyDescent="0.25">
      <c r="A119" s="140">
        <v>42177</v>
      </c>
      <c r="B119" s="141">
        <v>1</v>
      </c>
      <c r="C119" s="142">
        <v>0.03</v>
      </c>
      <c r="D119" s="141">
        <v>10</v>
      </c>
      <c r="E119" s="142">
        <v>2.968940608695652E-2</v>
      </c>
      <c r="F119" s="144">
        <v>20</v>
      </c>
      <c r="G119" s="142">
        <f t="shared" si="1"/>
        <v>2.9344301739130434E-2</v>
      </c>
      <c r="H119" s="141">
        <v>24</v>
      </c>
      <c r="I119" s="142">
        <v>2.9206259999999998E-2</v>
      </c>
      <c r="J119" s="141">
        <v>27</v>
      </c>
      <c r="K119" s="142">
        <v>2.9286904285714285E-2</v>
      </c>
      <c r="L119" s="147">
        <v>4.6924285714282366E-5</v>
      </c>
      <c r="M119" s="141">
        <v>28</v>
      </c>
      <c r="N119" s="142">
        <v>2.9313785714285712E-2</v>
      </c>
      <c r="O119" s="141">
        <v>56</v>
      </c>
      <c r="P119" s="142">
        <v>3.0066465714285714E-2</v>
      </c>
      <c r="Q119" s="141">
        <v>84</v>
      </c>
      <c r="R119" s="142">
        <v>3.0819145714285713E-2</v>
      </c>
      <c r="S119" s="141">
        <f>+VLOOKUP(A119,Cetes!$A$19:$M$1126,5,FALSE)</f>
        <v>87</v>
      </c>
      <c r="T119" s="146">
        <v>3.089979E-2</v>
      </c>
      <c r="U119" s="141">
        <v>171</v>
      </c>
      <c r="V119" s="142">
        <v>3.210064E-2</v>
      </c>
      <c r="W119" s="141">
        <v>339</v>
      </c>
      <c r="X119" s="142">
        <v>3.469999E-2</v>
      </c>
    </row>
    <row r="120" spans="1:24" x14ac:dyDescent="0.25">
      <c r="A120" s="140">
        <v>42178</v>
      </c>
      <c r="B120" s="141">
        <v>1</v>
      </c>
      <c r="C120" s="142">
        <v>0.03</v>
      </c>
      <c r="D120" s="141">
        <v>10</v>
      </c>
      <c r="E120" s="142">
        <v>2.9812313181818182E-2</v>
      </c>
      <c r="F120" s="144">
        <v>20</v>
      </c>
      <c r="G120" s="142">
        <f t="shared" si="1"/>
        <v>2.9603772272727275E-2</v>
      </c>
      <c r="H120" s="141">
        <v>23</v>
      </c>
      <c r="I120" s="142">
        <v>2.9541210000000002E-2</v>
      </c>
      <c r="J120" s="141">
        <v>27</v>
      </c>
      <c r="K120" s="142">
        <v>2.9636929365079365E-2</v>
      </c>
      <c r="L120" s="147">
        <v>3.5002507936508082E-4</v>
      </c>
      <c r="M120" s="141">
        <v>28</v>
      </c>
      <c r="N120" s="142">
        <v>2.9660859206349206E-2</v>
      </c>
      <c r="O120" s="141">
        <v>56</v>
      </c>
      <c r="P120" s="142">
        <v>3.0330894761904762E-2</v>
      </c>
      <c r="Q120" s="141">
        <v>84</v>
      </c>
      <c r="R120" s="142">
        <v>3.1000930317460318E-2</v>
      </c>
      <c r="S120" s="141">
        <f>+VLOOKUP(A120,Cetes!$A$19:$M$1126,5,FALSE)</f>
        <v>86</v>
      </c>
      <c r="T120" s="146">
        <v>3.104879E-2</v>
      </c>
      <c r="U120" s="141">
        <v>170</v>
      </c>
      <c r="V120" s="142">
        <v>3.2297980000000004E-2</v>
      </c>
      <c r="W120" s="141">
        <v>338</v>
      </c>
      <c r="X120" s="142">
        <v>3.4916820000000001E-2</v>
      </c>
    </row>
    <row r="121" spans="1:24" x14ac:dyDescent="0.25">
      <c r="A121" s="140">
        <v>42179</v>
      </c>
      <c r="B121" s="141">
        <v>1</v>
      </c>
      <c r="C121" s="142">
        <v>2.98E-2</v>
      </c>
      <c r="D121" s="141">
        <v>10</v>
      </c>
      <c r="E121" s="142">
        <v>2.9828148571428573E-2</v>
      </c>
      <c r="F121" s="144">
        <v>20</v>
      </c>
      <c r="G121" s="142">
        <f t="shared" si="1"/>
        <v>2.9859424761904764E-2</v>
      </c>
      <c r="H121" s="141">
        <v>22</v>
      </c>
      <c r="I121" s="142">
        <v>2.9865680000000002E-2</v>
      </c>
      <c r="J121" s="141">
        <v>27</v>
      </c>
      <c r="K121" s="142">
        <v>2.9955718888888892E-2</v>
      </c>
      <c r="L121" s="147">
        <v>3.1878952380952688E-4</v>
      </c>
      <c r="M121" s="141">
        <v>28</v>
      </c>
      <c r="N121" s="142">
        <v>2.9973726666666669E-2</v>
      </c>
      <c r="O121" s="141">
        <v>56</v>
      </c>
      <c r="P121" s="142">
        <v>3.0477944444444443E-2</v>
      </c>
      <c r="Q121" s="141">
        <v>84</v>
      </c>
      <c r="R121" s="142">
        <v>3.098216222222222E-2</v>
      </c>
      <c r="S121" s="141">
        <f>+VLOOKUP(A121,Cetes!$A$19:$M$1126,5,FALSE)</f>
        <v>85</v>
      </c>
      <c r="T121" s="146">
        <v>3.1000169999999997E-2</v>
      </c>
      <c r="U121" s="141">
        <v>169</v>
      </c>
      <c r="V121" s="142">
        <v>3.219996E-2</v>
      </c>
      <c r="W121" s="141">
        <v>337</v>
      </c>
      <c r="X121" s="142">
        <v>3.509176E-2</v>
      </c>
    </row>
    <row r="122" spans="1:24" x14ac:dyDescent="0.25">
      <c r="A122" s="140">
        <v>42180</v>
      </c>
      <c r="B122" s="141">
        <v>1</v>
      </c>
      <c r="C122" s="142">
        <v>3.1E-2</v>
      </c>
      <c r="D122" s="141">
        <v>10</v>
      </c>
      <c r="E122" s="142">
        <v>3.0684743333333334E-2</v>
      </c>
      <c r="F122" s="144">
        <v>20</v>
      </c>
      <c r="G122" s="142">
        <f t="shared" si="1"/>
        <v>3.0334458148148148E-2</v>
      </c>
      <c r="H122" s="141">
        <v>28</v>
      </c>
      <c r="I122" s="142">
        <v>3.0054230000000001E-2</v>
      </c>
      <c r="J122" s="141">
        <v>27</v>
      </c>
      <c r="K122" s="142">
        <v>3.1019520222222222E-2</v>
      </c>
      <c r="L122" s="147">
        <v>1.0638013333333293E-3</v>
      </c>
      <c r="M122" s="141">
        <v>28</v>
      </c>
      <c r="N122" s="142">
        <v>3.1020270999999999E-2</v>
      </c>
      <c r="O122" s="141">
        <v>56</v>
      </c>
      <c r="P122" s="142">
        <v>3.1041292777777778E-2</v>
      </c>
      <c r="Q122" s="141">
        <v>84</v>
      </c>
      <c r="R122" s="142">
        <v>3.1062314555555554E-2</v>
      </c>
      <c r="S122" s="141">
        <f>+VLOOKUP(A122,Cetes!$A$19:$M$1126,5,FALSE)</f>
        <v>91</v>
      </c>
      <c r="T122" s="146">
        <v>3.1067569999999999E-2</v>
      </c>
      <c r="U122" s="141">
        <v>182</v>
      </c>
      <c r="V122" s="142">
        <v>3.2438580000000002E-2</v>
      </c>
      <c r="W122" s="141">
        <v>364</v>
      </c>
      <c r="X122" s="142">
        <v>3.5083959999999997E-2</v>
      </c>
    </row>
    <row r="123" spans="1:24" x14ac:dyDescent="0.25">
      <c r="A123" s="140">
        <v>42181</v>
      </c>
      <c r="B123" s="141">
        <v>1</v>
      </c>
      <c r="C123" s="142">
        <v>3.15E-2</v>
      </c>
      <c r="D123" s="141">
        <v>10</v>
      </c>
      <c r="E123" s="142">
        <v>3.0916564615384615E-2</v>
      </c>
      <c r="F123" s="144">
        <v>20</v>
      </c>
      <c r="G123" s="142">
        <f t="shared" si="1"/>
        <v>3.0268303076923079E-2</v>
      </c>
      <c r="H123" s="141">
        <v>27</v>
      </c>
      <c r="I123" s="142">
        <v>2.9814520000000001E-2</v>
      </c>
      <c r="J123" s="141">
        <v>27</v>
      </c>
      <c r="K123" s="142">
        <v>2.9814520000000001E-2</v>
      </c>
      <c r="L123" s="147">
        <v>-1.205000222222221E-3</v>
      </c>
      <c r="M123" s="141">
        <v>28</v>
      </c>
      <c r="N123" s="142">
        <v>2.9835471587301588E-2</v>
      </c>
      <c r="O123" s="141">
        <v>56</v>
      </c>
      <c r="P123" s="142">
        <v>3.0422116031746032E-2</v>
      </c>
      <c r="Q123" s="141">
        <v>84</v>
      </c>
      <c r="R123" s="142">
        <v>3.1008760476190476E-2</v>
      </c>
      <c r="S123" s="141">
        <f>+VLOOKUP(A123,Cetes!$A$19:$M$1126,5,FALSE)</f>
        <v>90</v>
      </c>
      <c r="T123" s="146">
        <v>3.1134469999999997E-2</v>
      </c>
      <c r="U123" s="141">
        <v>181</v>
      </c>
      <c r="V123" s="142">
        <v>3.2400020000000002E-2</v>
      </c>
      <c r="W123" s="141">
        <v>363</v>
      </c>
      <c r="X123" s="142">
        <v>3.5199960000000002E-2</v>
      </c>
    </row>
    <row r="124" spans="1:24" x14ac:dyDescent="0.25">
      <c r="A124" s="140">
        <v>42184</v>
      </c>
      <c r="B124" s="141">
        <v>1</v>
      </c>
      <c r="C124" s="142">
        <v>3.2400000000000005E-2</v>
      </c>
      <c r="D124" s="141">
        <v>10</v>
      </c>
      <c r="E124" s="142">
        <v>3.131998043478261E-2</v>
      </c>
      <c r="F124" s="144">
        <v>20</v>
      </c>
      <c r="G124" s="142">
        <f t="shared" si="1"/>
        <v>3.0119958695652177E-2</v>
      </c>
      <c r="H124" s="141">
        <v>24</v>
      </c>
      <c r="I124" s="142">
        <v>2.9639950000000002E-2</v>
      </c>
      <c r="J124" s="141">
        <v>27</v>
      </c>
      <c r="K124" s="142">
        <v>2.970756285714286E-2</v>
      </c>
      <c r="L124" s="147">
        <v>-1.0695714285714059E-4</v>
      </c>
      <c r="M124" s="141">
        <v>28</v>
      </c>
      <c r="N124" s="142">
        <v>2.9730100476190478E-2</v>
      </c>
      <c r="O124" s="141">
        <v>56</v>
      </c>
      <c r="P124" s="142">
        <v>3.0361153809523811E-2</v>
      </c>
      <c r="Q124" s="141">
        <v>84</v>
      </c>
      <c r="R124" s="142">
        <v>3.0992207142857144E-2</v>
      </c>
      <c r="S124" s="141">
        <f>+VLOOKUP(A124,Cetes!$A$19:$M$1126,5,FALSE)</f>
        <v>87</v>
      </c>
      <c r="T124" s="146">
        <v>3.1059820000000002E-2</v>
      </c>
      <c r="U124" s="141">
        <v>178</v>
      </c>
      <c r="V124" s="142">
        <v>3.2369919999999996E-2</v>
      </c>
      <c r="W124" s="141">
        <v>360</v>
      </c>
      <c r="X124" s="142">
        <v>3.5299999999999998E-2</v>
      </c>
    </row>
    <row r="125" spans="1:24" x14ac:dyDescent="0.25">
      <c r="A125" s="140">
        <v>42185</v>
      </c>
      <c r="B125" s="141">
        <v>1</v>
      </c>
      <c r="C125" s="142">
        <v>3.15E-2</v>
      </c>
      <c r="D125" s="141">
        <v>10</v>
      </c>
      <c r="E125" s="142">
        <v>3.0796375909090911E-2</v>
      </c>
      <c r="F125" s="144">
        <v>20</v>
      </c>
      <c r="G125" s="142">
        <f t="shared" si="1"/>
        <v>3.0014571363636364E-2</v>
      </c>
      <c r="H125" s="141">
        <v>23</v>
      </c>
      <c r="I125" s="142">
        <v>2.9780030000000002E-2</v>
      </c>
      <c r="J125" s="141">
        <v>27</v>
      </c>
      <c r="K125" s="142">
        <v>2.9861934761904765E-2</v>
      </c>
      <c r="L125" s="147">
        <v>1.5437190476190465E-4</v>
      </c>
      <c r="M125" s="141">
        <v>28</v>
      </c>
      <c r="N125" s="142">
        <v>2.9882410952380953E-2</v>
      </c>
      <c r="O125" s="141">
        <v>56</v>
      </c>
      <c r="P125" s="142">
        <v>3.0455744285714289E-2</v>
      </c>
      <c r="Q125" s="141">
        <v>84</v>
      </c>
      <c r="R125" s="142">
        <v>3.1029077619047621E-2</v>
      </c>
      <c r="S125" s="141">
        <f>+VLOOKUP(A125,Cetes!$A$19:$M$1126,5,FALSE)</f>
        <v>86</v>
      </c>
      <c r="T125" s="146">
        <v>3.1070030000000002E-2</v>
      </c>
      <c r="U125" s="141">
        <v>177</v>
      </c>
      <c r="V125" s="142">
        <v>3.2699989999999998E-2</v>
      </c>
      <c r="W125" s="141">
        <v>359</v>
      </c>
      <c r="X125" s="142">
        <v>3.5199960000000002E-2</v>
      </c>
    </row>
    <row r="126" spans="1:24" x14ac:dyDescent="0.25">
      <c r="A126" s="140">
        <v>42186</v>
      </c>
      <c r="B126" s="141">
        <v>1</v>
      </c>
      <c r="C126" s="142">
        <v>0.03</v>
      </c>
      <c r="D126" s="141">
        <v>10</v>
      </c>
      <c r="E126" s="142">
        <v>3.0171197142857143E-2</v>
      </c>
      <c r="F126" s="144">
        <v>20</v>
      </c>
      <c r="G126" s="142">
        <f t="shared" si="1"/>
        <v>3.0361416190476189E-2</v>
      </c>
      <c r="H126" s="141">
        <v>22</v>
      </c>
      <c r="I126" s="142">
        <v>3.039946E-2</v>
      </c>
      <c r="J126" s="141">
        <v>27</v>
      </c>
      <c r="K126" s="142">
        <v>3.0447476666666667E-2</v>
      </c>
      <c r="L126" s="147">
        <v>5.8554190476190274E-4</v>
      </c>
      <c r="M126" s="141">
        <v>28</v>
      </c>
      <c r="N126" s="142">
        <v>3.0457080000000001E-2</v>
      </c>
      <c r="O126" s="141">
        <v>56</v>
      </c>
      <c r="P126" s="142">
        <v>3.0725973333333333E-2</v>
      </c>
      <c r="Q126" s="141">
        <v>84</v>
      </c>
      <c r="R126" s="142">
        <v>3.0994866666666666E-2</v>
      </c>
      <c r="S126" s="141">
        <f>+VLOOKUP(A126,Cetes!$A$19:$M$1126,5,FALSE)</f>
        <v>85</v>
      </c>
      <c r="T126" s="146">
        <v>3.1004469999999999E-2</v>
      </c>
      <c r="U126" s="141">
        <v>176</v>
      </c>
      <c r="V126" s="142">
        <v>3.2663650000000002E-2</v>
      </c>
      <c r="W126" s="141">
        <v>358</v>
      </c>
      <c r="X126" s="142">
        <v>3.530324E-2</v>
      </c>
    </row>
    <row r="127" spans="1:24" x14ac:dyDescent="0.25">
      <c r="A127" s="140">
        <v>42187</v>
      </c>
      <c r="B127" s="141">
        <v>1</v>
      </c>
      <c r="C127" s="142">
        <v>2.9700000000000001E-2</v>
      </c>
      <c r="D127" s="141">
        <v>10</v>
      </c>
      <c r="E127" s="142">
        <v>2.9799993333333333E-2</v>
      </c>
      <c r="F127" s="144">
        <v>20</v>
      </c>
      <c r="G127" s="142">
        <f t="shared" si="1"/>
        <v>2.9911097037037038E-2</v>
      </c>
      <c r="H127" s="141">
        <v>28</v>
      </c>
      <c r="I127" s="142">
        <v>2.9999980000000002E-2</v>
      </c>
      <c r="J127" s="141">
        <v>27</v>
      </c>
      <c r="K127" s="142">
        <v>3.0084164444444447E-2</v>
      </c>
      <c r="L127" s="147">
        <v>-3.6331222222222084E-4</v>
      </c>
      <c r="M127" s="141">
        <v>28</v>
      </c>
      <c r="N127" s="142">
        <v>3.0098940000000001E-2</v>
      </c>
      <c r="O127" s="141">
        <v>56</v>
      </c>
      <c r="P127" s="142">
        <v>3.0512655555555556E-2</v>
      </c>
      <c r="Q127" s="141">
        <v>84</v>
      </c>
      <c r="R127" s="142">
        <v>3.0926371111111111E-2</v>
      </c>
      <c r="S127" s="141">
        <f>+VLOOKUP(A127,Cetes!$A$19:$M$1126,5,FALSE)</f>
        <v>91</v>
      </c>
      <c r="T127" s="146">
        <v>3.10298E-2</v>
      </c>
      <c r="U127" s="141">
        <v>175</v>
      </c>
      <c r="V127" s="142">
        <v>3.2599990000000002E-2</v>
      </c>
      <c r="W127" s="141">
        <v>357</v>
      </c>
      <c r="X127" s="142">
        <v>3.5002289999999998E-2</v>
      </c>
    </row>
    <row r="128" spans="1:24" x14ac:dyDescent="0.25">
      <c r="A128" s="140">
        <v>42188</v>
      </c>
      <c r="B128" s="141">
        <v>1</v>
      </c>
      <c r="C128" s="142">
        <v>3.2500000000000001E-2</v>
      </c>
      <c r="D128" s="141">
        <v>10</v>
      </c>
      <c r="E128" s="142">
        <v>3.1620018076923079E-2</v>
      </c>
      <c r="F128" s="144">
        <v>20</v>
      </c>
      <c r="G128" s="142">
        <f t="shared" si="1"/>
        <v>3.0642260384615386E-2</v>
      </c>
      <c r="H128" s="141">
        <v>27</v>
      </c>
      <c r="I128" s="142">
        <v>2.9957829999999998E-2</v>
      </c>
      <c r="J128" s="141">
        <v>27</v>
      </c>
      <c r="K128" s="142">
        <v>2.9957829999999998E-2</v>
      </c>
      <c r="L128" s="147">
        <v>-1.2633444444444877E-4</v>
      </c>
      <c r="M128" s="141">
        <v>28</v>
      </c>
      <c r="N128" s="142">
        <v>2.997437238095238E-2</v>
      </c>
      <c r="O128" s="141">
        <v>56</v>
      </c>
      <c r="P128" s="142">
        <v>3.0437559047619047E-2</v>
      </c>
      <c r="Q128" s="141">
        <v>84</v>
      </c>
      <c r="R128" s="142">
        <v>3.0900745714285714E-2</v>
      </c>
      <c r="S128" s="141">
        <f>+VLOOKUP(A128,Cetes!$A$19:$M$1126,5,FALSE)</f>
        <v>90</v>
      </c>
      <c r="T128" s="146">
        <v>3.1E-2</v>
      </c>
      <c r="U128" s="141">
        <v>174</v>
      </c>
      <c r="V128" s="142">
        <v>3.2591580000000002E-2</v>
      </c>
      <c r="W128" s="141">
        <v>356</v>
      </c>
      <c r="X128" s="142">
        <v>3.5056449999999996E-2</v>
      </c>
    </row>
    <row r="129" spans="1:24" x14ac:dyDescent="0.25">
      <c r="A129" s="140">
        <v>42191</v>
      </c>
      <c r="B129" s="141">
        <v>1</v>
      </c>
      <c r="C129" s="142">
        <v>3.1099999999999999E-2</v>
      </c>
      <c r="D129" s="141">
        <v>10</v>
      </c>
      <c r="E129" s="142">
        <v>3.0669518260869565E-2</v>
      </c>
      <c r="F129" s="144">
        <v>20</v>
      </c>
      <c r="G129" s="142">
        <f t="shared" si="1"/>
        <v>3.0191205217391305E-2</v>
      </c>
      <c r="H129" s="141">
        <v>24</v>
      </c>
      <c r="I129" s="142">
        <v>2.999988E-2</v>
      </c>
      <c r="J129" s="141">
        <v>27</v>
      </c>
      <c r="K129" s="142">
        <v>3.0048952857142857E-2</v>
      </c>
      <c r="L129" s="147">
        <v>9.1122857142859198E-5</v>
      </c>
      <c r="M129" s="141">
        <v>28</v>
      </c>
      <c r="N129" s="142">
        <v>3.0065310476190477E-2</v>
      </c>
      <c r="O129" s="141">
        <v>56</v>
      </c>
      <c r="P129" s="142">
        <v>3.0523323809523811E-2</v>
      </c>
      <c r="Q129" s="141">
        <v>84</v>
      </c>
      <c r="R129" s="142">
        <v>3.0981337142857144E-2</v>
      </c>
      <c r="S129" s="141">
        <f>+VLOOKUP(A129,Cetes!$A$19:$M$1126,5,FALSE)</f>
        <v>87</v>
      </c>
      <c r="T129" s="146">
        <v>3.1030410000000001E-2</v>
      </c>
      <c r="U129" s="141">
        <v>171</v>
      </c>
      <c r="V129" s="142">
        <v>3.2511060000000001E-2</v>
      </c>
      <c r="W129" s="141">
        <v>353</v>
      </c>
      <c r="X129" s="142">
        <v>3.5000000000000003E-2</v>
      </c>
    </row>
    <row r="130" spans="1:24" x14ac:dyDescent="0.25">
      <c r="A130" s="140">
        <v>42192</v>
      </c>
      <c r="B130" s="141">
        <v>1</v>
      </c>
      <c r="C130" s="142">
        <v>3.0200000000000001E-2</v>
      </c>
      <c r="D130" s="141">
        <v>10</v>
      </c>
      <c r="E130" s="142">
        <v>2.9884218636363636E-2</v>
      </c>
      <c r="F130" s="144">
        <v>20</v>
      </c>
      <c r="G130" s="142">
        <f t="shared" si="1"/>
        <v>2.9533350454545453E-2</v>
      </c>
      <c r="H130" s="141">
        <v>23</v>
      </c>
      <c r="I130" s="142">
        <v>2.942809E-2</v>
      </c>
      <c r="J130" s="141">
        <v>27</v>
      </c>
      <c r="K130" s="142">
        <v>2.9535549682539682E-2</v>
      </c>
      <c r="L130" s="147">
        <v>-5.1340317460317475E-4</v>
      </c>
      <c r="M130" s="141">
        <v>28</v>
      </c>
      <c r="N130" s="142">
        <v>2.9562414603174603E-2</v>
      </c>
      <c r="O130" s="141">
        <v>56</v>
      </c>
      <c r="P130" s="142">
        <v>3.0314632380952382E-2</v>
      </c>
      <c r="Q130" s="141">
        <v>84</v>
      </c>
      <c r="R130" s="142">
        <v>3.1066850158730161E-2</v>
      </c>
      <c r="S130" s="141">
        <f>+VLOOKUP(A130,Cetes!$A$19:$M$1126,5,FALSE)</f>
        <v>86</v>
      </c>
      <c r="T130" s="146">
        <v>3.1120580000000002E-2</v>
      </c>
      <c r="U130" s="141">
        <v>170</v>
      </c>
      <c r="V130" s="142">
        <v>3.2538330000000004E-2</v>
      </c>
      <c r="W130" s="141">
        <v>352</v>
      </c>
      <c r="X130" s="142">
        <v>3.5112450000000003E-2</v>
      </c>
    </row>
    <row r="131" spans="1:24" x14ac:dyDescent="0.25">
      <c r="A131" s="140">
        <v>42193</v>
      </c>
      <c r="B131" s="141">
        <v>1</v>
      </c>
      <c r="C131" s="142">
        <v>2.98E-2</v>
      </c>
      <c r="D131" s="141">
        <v>10</v>
      </c>
      <c r="E131" s="142">
        <v>2.9795769999999999E-2</v>
      </c>
      <c r="F131" s="144">
        <v>20</v>
      </c>
      <c r="G131" s="142">
        <f t="shared" si="1"/>
        <v>2.9791070000000003E-2</v>
      </c>
      <c r="H131" s="141">
        <v>22</v>
      </c>
      <c r="I131" s="142">
        <v>2.9790130000000001E-2</v>
      </c>
      <c r="J131" s="141">
        <v>27</v>
      </c>
      <c r="K131" s="142">
        <v>2.9895783968253969E-2</v>
      </c>
      <c r="L131" s="147">
        <v>3.6023428571428651E-4</v>
      </c>
      <c r="M131" s="141">
        <v>28</v>
      </c>
      <c r="N131" s="142">
        <v>2.9916914761904761E-2</v>
      </c>
      <c r="O131" s="141">
        <v>56</v>
      </c>
      <c r="P131" s="142">
        <v>3.0508576984126984E-2</v>
      </c>
      <c r="Q131" s="141">
        <v>84</v>
      </c>
      <c r="R131" s="142">
        <v>3.110023920634921E-2</v>
      </c>
      <c r="S131" s="141">
        <f>+VLOOKUP(A131,Cetes!$A$19:$M$1126,5,FALSE)</f>
        <v>85</v>
      </c>
      <c r="T131" s="146">
        <v>3.1121370000000002E-2</v>
      </c>
      <c r="U131" s="141">
        <v>169</v>
      </c>
      <c r="V131" s="142">
        <v>3.2315209999999997E-2</v>
      </c>
      <c r="W131" s="141">
        <v>351</v>
      </c>
      <c r="X131" s="142">
        <v>3.5000209999999997E-2</v>
      </c>
    </row>
    <row r="132" spans="1:24" x14ac:dyDescent="0.25">
      <c r="A132" s="140">
        <v>42194</v>
      </c>
      <c r="B132" s="141">
        <v>1</v>
      </c>
      <c r="C132" s="142">
        <v>2.9600000000000001E-2</v>
      </c>
      <c r="D132" s="141">
        <v>10</v>
      </c>
      <c r="E132" s="142">
        <v>2.9743230000000002E-2</v>
      </c>
      <c r="F132" s="144">
        <v>20</v>
      </c>
      <c r="G132" s="142">
        <f t="shared" ref="G132:G195" si="2">Interpolación_Lineal_2(E132,D132,I132,H132,F132)</f>
        <v>2.9902374444444445E-2</v>
      </c>
      <c r="H132" s="141">
        <v>28</v>
      </c>
      <c r="I132" s="142">
        <v>3.0029690000000001E-2</v>
      </c>
      <c r="J132" s="141">
        <v>27</v>
      </c>
      <c r="K132" s="142">
        <v>3.0057051111111111E-2</v>
      </c>
      <c r="L132" s="147">
        <v>1.6126714285714244E-4</v>
      </c>
      <c r="M132" s="141">
        <v>28</v>
      </c>
      <c r="N132" s="142">
        <v>3.0074630000000002E-2</v>
      </c>
      <c r="O132" s="141">
        <v>56</v>
      </c>
      <c r="P132" s="142">
        <v>3.0566838888888889E-2</v>
      </c>
      <c r="Q132" s="141">
        <v>84</v>
      </c>
      <c r="R132" s="142">
        <v>3.1059047777777779E-2</v>
      </c>
      <c r="S132" s="141">
        <f>+VLOOKUP(A132,Cetes!$A$19:$M$1126,5,FALSE)</f>
        <v>91</v>
      </c>
      <c r="T132" s="146">
        <v>3.1182100000000001E-2</v>
      </c>
      <c r="U132" s="141">
        <v>182</v>
      </c>
      <c r="V132" s="142">
        <v>3.2500090000000002E-2</v>
      </c>
      <c r="W132" s="141">
        <v>350</v>
      </c>
      <c r="X132" s="142">
        <v>3.5000009999999998E-2</v>
      </c>
    </row>
    <row r="133" spans="1:24" x14ac:dyDescent="0.25">
      <c r="A133" s="140">
        <v>42195</v>
      </c>
      <c r="B133" s="141">
        <v>1</v>
      </c>
      <c r="C133" s="142">
        <v>2.9500000000000002E-2</v>
      </c>
      <c r="D133" s="141">
        <v>10</v>
      </c>
      <c r="E133" s="142">
        <v>2.9695566538461539E-2</v>
      </c>
      <c r="F133" s="144">
        <v>20</v>
      </c>
      <c r="G133" s="142">
        <f t="shared" si="2"/>
        <v>2.9912862692307692E-2</v>
      </c>
      <c r="H133" s="141">
        <v>27</v>
      </c>
      <c r="I133" s="142">
        <v>3.006497E-2</v>
      </c>
      <c r="J133" s="141">
        <v>27</v>
      </c>
      <c r="K133" s="142">
        <v>3.006497E-2</v>
      </c>
      <c r="L133" s="147">
        <v>7.9188888888886977E-6</v>
      </c>
      <c r="M133" s="141">
        <v>28</v>
      </c>
      <c r="N133" s="142">
        <v>3.0082984285714286E-2</v>
      </c>
      <c r="O133" s="141">
        <v>56</v>
      </c>
      <c r="P133" s="142">
        <v>3.0587384285714288E-2</v>
      </c>
      <c r="Q133" s="141">
        <v>84</v>
      </c>
      <c r="R133" s="142">
        <v>3.1091784285714286E-2</v>
      </c>
      <c r="S133" s="141">
        <f>+VLOOKUP(A133,Cetes!$A$19:$M$1126,5,FALSE)</f>
        <v>90</v>
      </c>
      <c r="T133" s="146">
        <v>3.1199870000000001E-2</v>
      </c>
      <c r="U133" s="141">
        <v>181</v>
      </c>
      <c r="V133" s="142">
        <v>3.2537259999999998E-2</v>
      </c>
      <c r="W133" s="141">
        <v>349</v>
      </c>
      <c r="X133" s="142">
        <v>3.5017360000000004E-2</v>
      </c>
    </row>
    <row r="134" spans="1:24" x14ac:dyDescent="0.25">
      <c r="A134" s="140">
        <v>42198</v>
      </c>
      <c r="B134" s="141">
        <v>1</v>
      </c>
      <c r="C134" s="142">
        <v>0.03</v>
      </c>
      <c r="D134" s="141">
        <v>10</v>
      </c>
      <c r="E134" s="142">
        <v>3.0003490434782606E-2</v>
      </c>
      <c r="F134" s="144">
        <v>20</v>
      </c>
      <c r="G134" s="142">
        <f t="shared" si="2"/>
        <v>3.0007368695652171E-2</v>
      </c>
      <c r="H134" s="141">
        <v>24</v>
      </c>
      <c r="I134" s="142">
        <v>3.0008919999999998E-2</v>
      </c>
      <c r="J134" s="141">
        <v>27</v>
      </c>
      <c r="K134" s="142">
        <v>3.006728333333333E-2</v>
      </c>
      <c r="L134" s="147">
        <v>2.3133333333300032E-6</v>
      </c>
      <c r="M134" s="141">
        <v>28</v>
      </c>
      <c r="N134" s="142">
        <v>3.0086737777777775E-2</v>
      </c>
      <c r="O134" s="141">
        <v>56</v>
      </c>
      <c r="P134" s="142">
        <v>3.0631462222222221E-2</v>
      </c>
      <c r="Q134" s="141">
        <v>84</v>
      </c>
      <c r="R134" s="142">
        <v>3.1176186666666668E-2</v>
      </c>
      <c r="S134" s="141">
        <f>+VLOOKUP(A134,Cetes!$A$19:$M$1126,5,FALSE)</f>
        <v>87</v>
      </c>
      <c r="T134" s="146">
        <v>3.123455E-2</v>
      </c>
      <c r="U134" s="141">
        <v>178</v>
      </c>
      <c r="V134" s="142">
        <v>3.250981E-2</v>
      </c>
      <c r="W134" s="141">
        <v>346</v>
      </c>
      <c r="X134" s="142">
        <v>3.4998510000000004E-2</v>
      </c>
    </row>
    <row r="135" spans="1:24" x14ac:dyDescent="0.25">
      <c r="A135" s="140">
        <v>42199</v>
      </c>
      <c r="B135" s="141">
        <v>1</v>
      </c>
      <c r="C135" s="142">
        <v>2.9500000000000002E-2</v>
      </c>
      <c r="D135" s="141">
        <v>10</v>
      </c>
      <c r="E135" s="142">
        <v>2.9532285454545455E-2</v>
      </c>
      <c r="F135" s="144">
        <v>20</v>
      </c>
      <c r="G135" s="142">
        <f t="shared" si="2"/>
        <v>2.9568158181818183E-2</v>
      </c>
      <c r="H135" s="141">
        <v>23</v>
      </c>
      <c r="I135" s="142">
        <v>2.9578920000000002E-2</v>
      </c>
      <c r="J135" s="141">
        <v>27</v>
      </c>
      <c r="K135" s="142">
        <v>2.9687000000000002E-2</v>
      </c>
      <c r="L135" s="147">
        <v>-3.8028333333332831E-4</v>
      </c>
      <c r="M135" s="141">
        <v>28</v>
      </c>
      <c r="N135" s="142">
        <v>2.9714020000000001E-2</v>
      </c>
      <c r="O135" s="141">
        <v>56</v>
      </c>
      <c r="P135" s="142">
        <v>3.0470580000000001E-2</v>
      </c>
      <c r="Q135" s="141">
        <v>84</v>
      </c>
      <c r="R135" s="142">
        <v>3.122714E-2</v>
      </c>
      <c r="S135" s="141">
        <f>+VLOOKUP(A135,Cetes!$A$19:$M$1126,5,FALSE)</f>
        <v>86</v>
      </c>
      <c r="T135" s="146">
        <v>3.1281179999999999E-2</v>
      </c>
      <c r="U135" s="141">
        <v>177</v>
      </c>
      <c r="V135" s="142">
        <v>3.2599830000000003E-2</v>
      </c>
      <c r="W135" s="141">
        <v>345</v>
      </c>
      <c r="X135" s="142">
        <v>3.5090030000000001E-2</v>
      </c>
    </row>
    <row r="136" spans="1:24" x14ac:dyDescent="0.25">
      <c r="A136" s="140">
        <v>42200</v>
      </c>
      <c r="B136" s="141">
        <v>1</v>
      </c>
      <c r="C136" s="142">
        <v>2.9500000000000002E-2</v>
      </c>
      <c r="D136" s="141">
        <v>10</v>
      </c>
      <c r="E136" s="142">
        <v>2.9533548571428574E-2</v>
      </c>
      <c r="F136" s="144">
        <v>20</v>
      </c>
      <c r="G136" s="142">
        <f t="shared" si="2"/>
        <v>2.9570824761904764E-2</v>
      </c>
      <c r="H136" s="141">
        <v>22</v>
      </c>
      <c r="I136" s="142">
        <v>2.9578280000000002E-2</v>
      </c>
      <c r="J136" s="141">
        <v>27</v>
      </c>
      <c r="K136" s="142">
        <v>2.9711935555555558E-2</v>
      </c>
      <c r="L136" s="147">
        <v>2.4935555555556654E-5</v>
      </c>
      <c r="M136" s="141">
        <v>28</v>
      </c>
      <c r="N136" s="142">
        <v>2.973866666666667E-2</v>
      </c>
      <c r="O136" s="141">
        <v>56</v>
      </c>
      <c r="P136" s="142">
        <v>3.0487137777777781E-2</v>
      </c>
      <c r="Q136" s="141">
        <v>84</v>
      </c>
      <c r="R136" s="142">
        <v>3.1235608888888888E-2</v>
      </c>
      <c r="S136" s="141">
        <f>+VLOOKUP(A136,Cetes!$A$19:$M$1126,5,FALSE)</f>
        <v>85</v>
      </c>
      <c r="T136" s="146">
        <v>3.126234E-2</v>
      </c>
      <c r="U136" s="141">
        <v>176</v>
      </c>
      <c r="V136" s="142">
        <v>3.2553869999999999E-2</v>
      </c>
      <c r="W136" s="141">
        <v>344</v>
      </c>
      <c r="X136" s="142">
        <v>3.5199979999999999E-2</v>
      </c>
    </row>
    <row r="137" spans="1:24" x14ac:dyDescent="0.25">
      <c r="A137" s="140">
        <v>42201</v>
      </c>
      <c r="B137" s="141">
        <v>1</v>
      </c>
      <c r="C137" s="142">
        <v>3.2000000000000001E-2</v>
      </c>
      <c r="D137" s="141">
        <v>10</v>
      </c>
      <c r="E137" s="142">
        <v>3.1246353333333334E-2</v>
      </c>
      <c r="F137" s="144">
        <v>20</v>
      </c>
      <c r="G137" s="142">
        <f t="shared" si="2"/>
        <v>3.0408968148148148E-2</v>
      </c>
      <c r="H137" s="141">
        <v>28</v>
      </c>
      <c r="I137" s="142">
        <v>2.9739059999999998E-2</v>
      </c>
      <c r="J137" s="141">
        <v>27</v>
      </c>
      <c r="K137" s="142">
        <v>3.1809810000000001E-2</v>
      </c>
      <c r="L137" s="147">
        <v>2.0978744444444426E-3</v>
      </c>
      <c r="M137" s="141">
        <v>28</v>
      </c>
      <c r="N137" s="142">
        <v>3.1802495E-2</v>
      </c>
      <c r="O137" s="141">
        <v>56</v>
      </c>
      <c r="P137" s="142">
        <v>3.1597674999999999E-2</v>
      </c>
      <c r="Q137" s="141">
        <v>84</v>
      </c>
      <c r="R137" s="142">
        <v>3.1392854999999997E-2</v>
      </c>
      <c r="S137" s="141">
        <f>+VLOOKUP(A137,Cetes!$A$19:$M$1126,5,FALSE)</f>
        <v>91</v>
      </c>
      <c r="T137" s="146">
        <v>3.1341649999999999E-2</v>
      </c>
      <c r="U137" s="141">
        <v>175</v>
      </c>
      <c r="V137" s="142">
        <v>3.2690000000000004E-2</v>
      </c>
      <c r="W137" s="141">
        <v>343</v>
      </c>
      <c r="X137" s="142">
        <v>3.5280399999999996E-2</v>
      </c>
    </row>
    <row r="138" spans="1:24" x14ac:dyDescent="0.25">
      <c r="A138" s="140">
        <v>42202</v>
      </c>
      <c r="B138" s="141">
        <v>1</v>
      </c>
      <c r="C138" s="142">
        <v>2.98E-2</v>
      </c>
      <c r="D138" s="141">
        <v>10</v>
      </c>
      <c r="E138" s="142">
        <v>2.9740586153846154E-2</v>
      </c>
      <c r="F138" s="144">
        <v>20</v>
      </c>
      <c r="G138" s="142">
        <f t="shared" si="2"/>
        <v>2.967457076923077E-2</v>
      </c>
      <c r="H138" s="141">
        <v>27</v>
      </c>
      <c r="I138" s="142">
        <v>2.9628359999999999E-2</v>
      </c>
      <c r="J138" s="141">
        <v>27</v>
      </c>
      <c r="K138" s="142">
        <v>2.9628359999999999E-2</v>
      </c>
      <c r="L138" s="147">
        <v>-2.1814500000000014E-3</v>
      </c>
      <c r="M138" s="141">
        <v>28</v>
      </c>
      <c r="N138" s="142">
        <v>2.9654891111111109E-2</v>
      </c>
      <c r="O138" s="141">
        <v>56</v>
      </c>
      <c r="P138" s="142">
        <v>3.0397762222222222E-2</v>
      </c>
      <c r="Q138" s="141">
        <v>84</v>
      </c>
      <c r="R138" s="142">
        <v>3.1140633333333334E-2</v>
      </c>
      <c r="S138" s="141">
        <f>+VLOOKUP(A138,Cetes!$A$19:$M$1126,5,FALSE)</f>
        <v>90</v>
      </c>
      <c r="T138" s="146">
        <v>3.1299819999999999E-2</v>
      </c>
      <c r="U138" s="141">
        <v>174</v>
      </c>
      <c r="V138" s="142">
        <v>3.2716040000000002E-2</v>
      </c>
      <c r="W138" s="141">
        <v>342</v>
      </c>
      <c r="X138" s="142">
        <v>3.5453510000000001E-2</v>
      </c>
    </row>
    <row r="139" spans="1:24" x14ac:dyDescent="0.25">
      <c r="A139" s="140">
        <v>42205</v>
      </c>
      <c r="B139" s="141">
        <v>1</v>
      </c>
      <c r="C139" s="142">
        <v>3.0200000000000001E-2</v>
      </c>
      <c r="D139" s="141">
        <v>10</v>
      </c>
      <c r="E139" s="142">
        <v>3.0051566521739129E-2</v>
      </c>
      <c r="F139" s="144">
        <v>20</v>
      </c>
      <c r="G139" s="142">
        <f t="shared" si="2"/>
        <v>2.9886640434782605E-2</v>
      </c>
      <c r="H139" s="141">
        <v>24</v>
      </c>
      <c r="I139" s="142">
        <v>2.9820669999999997E-2</v>
      </c>
      <c r="J139" s="141">
        <v>27</v>
      </c>
      <c r="K139" s="142">
        <v>2.9893539047619044E-2</v>
      </c>
      <c r="L139" s="147">
        <v>2.6517904761904493E-4</v>
      </c>
      <c r="M139" s="141">
        <v>28</v>
      </c>
      <c r="N139" s="142">
        <v>2.9917828730158726E-2</v>
      </c>
      <c r="O139" s="141">
        <v>56</v>
      </c>
      <c r="P139" s="142">
        <v>3.059793984126984E-2</v>
      </c>
      <c r="Q139" s="141">
        <v>84</v>
      </c>
      <c r="R139" s="142">
        <v>3.1278050952380954E-2</v>
      </c>
      <c r="S139" s="141">
        <f>+VLOOKUP(A139,Cetes!$A$19:$M$1126,5,FALSE)</f>
        <v>87</v>
      </c>
      <c r="T139" s="146">
        <v>3.1350920000000004E-2</v>
      </c>
      <c r="U139" s="141">
        <v>171</v>
      </c>
      <c r="V139" s="142">
        <v>3.2699930000000002E-2</v>
      </c>
      <c r="W139" s="141">
        <v>339</v>
      </c>
      <c r="X139" s="142">
        <v>3.5826039999999996E-2</v>
      </c>
    </row>
    <row r="140" spans="1:24" x14ac:dyDescent="0.25">
      <c r="A140" s="140">
        <v>42206</v>
      </c>
      <c r="B140" s="141">
        <v>1</v>
      </c>
      <c r="C140" s="142">
        <v>3.0600000000000002E-2</v>
      </c>
      <c r="D140" s="141">
        <v>10</v>
      </c>
      <c r="E140" s="142">
        <v>3.0395683636363639E-2</v>
      </c>
      <c r="F140" s="144">
        <v>20</v>
      </c>
      <c r="G140" s="142">
        <f t="shared" si="2"/>
        <v>3.0168665454545458E-2</v>
      </c>
      <c r="H140" s="141">
        <v>23</v>
      </c>
      <c r="I140" s="142">
        <v>3.0100560000000002E-2</v>
      </c>
      <c r="J140" s="141">
        <v>27</v>
      </c>
      <c r="K140" s="142">
        <v>3.0183236190476193E-2</v>
      </c>
      <c r="L140" s="147">
        <v>2.896971428571482E-4</v>
      </c>
      <c r="M140" s="141">
        <v>28</v>
      </c>
      <c r="N140" s="142">
        <v>3.0203905238095241E-2</v>
      </c>
      <c r="O140" s="141">
        <v>56</v>
      </c>
      <c r="P140" s="142">
        <v>3.0782638571428572E-2</v>
      </c>
      <c r="Q140" s="141">
        <v>84</v>
      </c>
      <c r="R140" s="142">
        <v>3.1361371904761903E-2</v>
      </c>
      <c r="S140" s="141">
        <f>+VLOOKUP(A140,Cetes!$A$19:$M$1126,5,FALSE)</f>
        <v>86</v>
      </c>
      <c r="T140" s="146">
        <v>3.140271E-2</v>
      </c>
      <c r="U140" s="141">
        <v>170</v>
      </c>
      <c r="V140" s="142">
        <v>3.2866510000000002E-2</v>
      </c>
      <c r="W140" s="141">
        <v>338</v>
      </c>
      <c r="X140" s="142">
        <v>3.6200019999999999E-2</v>
      </c>
    </row>
    <row r="141" spans="1:24" x14ac:dyDescent="0.25">
      <c r="A141" s="140">
        <v>42207</v>
      </c>
      <c r="B141" s="141">
        <v>1</v>
      </c>
      <c r="C141" s="142">
        <v>2.8999999999999998E-2</v>
      </c>
      <c r="D141" s="141">
        <v>10</v>
      </c>
      <c r="E141" s="142">
        <v>2.9471659999999997E-2</v>
      </c>
      <c r="F141" s="144">
        <v>20</v>
      </c>
      <c r="G141" s="142">
        <f t="shared" si="2"/>
        <v>2.9995726666666667E-2</v>
      </c>
      <c r="H141" s="141">
        <v>22</v>
      </c>
      <c r="I141" s="142">
        <v>3.0100539999999999E-2</v>
      </c>
      <c r="J141" s="141">
        <v>27</v>
      </c>
      <c r="K141" s="142">
        <v>3.0204890793650793E-2</v>
      </c>
      <c r="L141" s="147">
        <v>2.1654603174599968E-5</v>
      </c>
      <c r="M141" s="141">
        <v>28</v>
      </c>
      <c r="N141" s="142">
        <v>3.0225760952380953E-2</v>
      </c>
      <c r="O141" s="141">
        <v>56</v>
      </c>
      <c r="P141" s="142">
        <v>3.0810125396825396E-2</v>
      </c>
      <c r="Q141" s="141">
        <v>84</v>
      </c>
      <c r="R141" s="142">
        <v>3.1394489841269836E-2</v>
      </c>
      <c r="S141" s="141">
        <f>+VLOOKUP(A141,Cetes!$A$19:$M$1126,5,FALSE)</f>
        <v>85</v>
      </c>
      <c r="T141" s="146">
        <v>3.1415359999999996E-2</v>
      </c>
      <c r="U141" s="141">
        <v>169</v>
      </c>
      <c r="V141" s="142">
        <v>3.2815850000000001E-2</v>
      </c>
      <c r="W141" s="141">
        <v>337</v>
      </c>
      <c r="X141" s="142">
        <v>3.6013320000000001E-2</v>
      </c>
    </row>
    <row r="142" spans="1:24" x14ac:dyDescent="0.25">
      <c r="A142" s="140">
        <v>42208</v>
      </c>
      <c r="B142" s="141">
        <v>1</v>
      </c>
      <c r="C142" s="142">
        <v>2.9500000000000002E-2</v>
      </c>
      <c r="D142" s="141">
        <v>10</v>
      </c>
      <c r="E142" s="142">
        <v>2.9704550000000003E-2</v>
      </c>
      <c r="F142" s="144">
        <v>20</v>
      </c>
      <c r="G142" s="142">
        <f t="shared" si="2"/>
        <v>2.9931827777777781E-2</v>
      </c>
      <c r="H142" s="141">
        <v>28</v>
      </c>
      <c r="I142" s="142">
        <v>3.0113650000000002E-2</v>
      </c>
      <c r="J142" s="141">
        <v>27</v>
      </c>
      <c r="K142" s="142">
        <v>3.0070463111111112E-2</v>
      </c>
      <c r="L142" s="147">
        <v>-1.3442768253968049E-4</v>
      </c>
      <c r="M142" s="141">
        <v>28</v>
      </c>
      <c r="N142" s="142">
        <v>3.0092404E-2</v>
      </c>
      <c r="O142" s="141">
        <v>56</v>
      </c>
      <c r="P142" s="142">
        <v>3.0706748888888889E-2</v>
      </c>
      <c r="Q142" s="141">
        <v>84</v>
      </c>
      <c r="R142" s="142">
        <v>3.1321093777777774E-2</v>
      </c>
      <c r="S142" s="141">
        <f>+VLOOKUP(A142,Cetes!$A$19:$M$1126,5,FALSE)</f>
        <v>91</v>
      </c>
      <c r="T142" s="146">
        <v>3.1474679999999998E-2</v>
      </c>
      <c r="U142" s="141">
        <v>182</v>
      </c>
      <c r="V142" s="142">
        <v>3.2917059999999998E-2</v>
      </c>
      <c r="W142" s="141">
        <v>336</v>
      </c>
      <c r="X142" s="142">
        <v>3.5854259999999999E-2</v>
      </c>
    </row>
    <row r="143" spans="1:24" x14ac:dyDescent="0.25">
      <c r="A143" s="140">
        <v>42209</v>
      </c>
      <c r="B143" s="141">
        <v>1</v>
      </c>
      <c r="C143" s="142">
        <v>2.9700000000000001E-2</v>
      </c>
      <c r="D143" s="141">
        <v>10</v>
      </c>
      <c r="E143" s="142">
        <v>2.9883364615384617E-2</v>
      </c>
      <c r="F143" s="144">
        <v>20</v>
      </c>
      <c r="G143" s="142">
        <f t="shared" si="2"/>
        <v>3.0087103076923079E-2</v>
      </c>
      <c r="H143" s="141">
        <v>27</v>
      </c>
      <c r="I143" s="142">
        <v>3.0229720000000002E-2</v>
      </c>
      <c r="J143" s="141">
        <v>27</v>
      </c>
      <c r="K143" s="142">
        <v>3.0229720000000002E-2</v>
      </c>
      <c r="L143" s="147">
        <v>1.5925688888888956E-4</v>
      </c>
      <c r="M143" s="141">
        <v>28</v>
      </c>
      <c r="N143" s="142">
        <v>3.0249053174603177E-2</v>
      </c>
      <c r="O143" s="141">
        <v>56</v>
      </c>
      <c r="P143" s="142">
        <v>3.0790382063492064E-2</v>
      </c>
      <c r="Q143" s="141">
        <v>84</v>
      </c>
      <c r="R143" s="142">
        <v>3.1331710952380951E-2</v>
      </c>
      <c r="S143" s="141">
        <f>+VLOOKUP(A143,Cetes!$A$19:$M$1126,5,FALSE)</f>
        <v>90</v>
      </c>
      <c r="T143" s="146">
        <v>3.1447709999999997E-2</v>
      </c>
      <c r="U143" s="141">
        <v>181</v>
      </c>
      <c r="V143" s="142">
        <v>3.2899949999999997E-2</v>
      </c>
      <c r="W143" s="141">
        <v>335</v>
      </c>
      <c r="X143" s="142">
        <v>3.593466E-2</v>
      </c>
    </row>
    <row r="144" spans="1:24" x14ac:dyDescent="0.25">
      <c r="A144" s="140">
        <v>42212</v>
      </c>
      <c r="B144" s="141">
        <v>1</v>
      </c>
      <c r="C144" s="142">
        <v>3.0499999999999999E-2</v>
      </c>
      <c r="D144" s="141">
        <v>10</v>
      </c>
      <c r="E144" s="142">
        <v>3.0344374347826084E-2</v>
      </c>
      <c r="F144" s="144">
        <v>20</v>
      </c>
      <c r="G144" s="142">
        <f t="shared" si="2"/>
        <v>3.0171456956521736E-2</v>
      </c>
      <c r="H144" s="141">
        <v>24</v>
      </c>
      <c r="I144" s="142">
        <v>3.0102289999999997E-2</v>
      </c>
      <c r="J144" s="141">
        <v>27</v>
      </c>
      <c r="K144" s="142">
        <v>3.0168449999999996E-2</v>
      </c>
      <c r="L144" s="147">
        <v>-6.1270000000005626E-5</v>
      </c>
      <c r="M144" s="141">
        <v>28</v>
      </c>
      <c r="N144" s="142">
        <v>3.019050333333333E-2</v>
      </c>
      <c r="O144" s="141">
        <v>56</v>
      </c>
      <c r="P144" s="142">
        <v>3.0807996666666667E-2</v>
      </c>
      <c r="Q144" s="141">
        <v>84</v>
      </c>
      <c r="R144" s="142">
        <v>3.142549E-2</v>
      </c>
      <c r="S144" s="141">
        <f>+VLOOKUP(A144,Cetes!$A$19:$M$1126,5,FALSE)</f>
        <v>87</v>
      </c>
      <c r="T144" s="146">
        <v>3.1491650000000003E-2</v>
      </c>
      <c r="U144" s="141">
        <v>178</v>
      </c>
      <c r="V144" s="142">
        <v>3.3034239999999999E-2</v>
      </c>
      <c r="W144" s="141">
        <v>332</v>
      </c>
      <c r="X144" s="142">
        <v>3.610004E-2</v>
      </c>
    </row>
    <row r="145" spans="1:24" x14ac:dyDescent="0.25">
      <c r="A145" s="140">
        <v>42213</v>
      </c>
      <c r="B145" s="141">
        <v>1</v>
      </c>
      <c r="C145" s="142">
        <v>2.9500000000000002E-2</v>
      </c>
      <c r="D145" s="141">
        <v>10</v>
      </c>
      <c r="E145" s="142">
        <v>2.9738610454545455E-2</v>
      </c>
      <c r="F145" s="144">
        <v>20</v>
      </c>
      <c r="G145" s="142">
        <f t="shared" si="2"/>
        <v>3.000373318181818E-2</v>
      </c>
      <c r="H145" s="141">
        <v>23</v>
      </c>
      <c r="I145" s="142">
        <v>3.0083269999999999E-2</v>
      </c>
      <c r="J145" s="141">
        <v>27</v>
      </c>
      <c r="K145" s="142">
        <v>3.0169256031746031E-2</v>
      </c>
      <c r="L145" s="147">
        <v>8.0603174603538497E-7</v>
      </c>
      <c r="M145" s="141">
        <v>28</v>
      </c>
      <c r="N145" s="142">
        <v>3.0190752539682539E-2</v>
      </c>
      <c r="O145" s="141">
        <v>56</v>
      </c>
      <c r="P145" s="142">
        <v>3.0792654761904764E-2</v>
      </c>
      <c r="Q145" s="141">
        <v>84</v>
      </c>
      <c r="R145" s="142">
        <v>3.1394556984126985E-2</v>
      </c>
      <c r="S145" s="141">
        <f>+VLOOKUP(A145,Cetes!$A$19:$M$1126,5,FALSE)</f>
        <v>86</v>
      </c>
      <c r="T145" s="146">
        <v>3.1437550000000002E-2</v>
      </c>
      <c r="U145" s="141">
        <v>177</v>
      </c>
      <c r="V145" s="142">
        <v>3.2899910000000004E-2</v>
      </c>
      <c r="W145" s="141">
        <v>331</v>
      </c>
      <c r="X145" s="142">
        <v>3.6045279999999999E-2</v>
      </c>
    </row>
    <row r="146" spans="1:24" x14ac:dyDescent="0.25">
      <c r="A146" s="140">
        <v>42214</v>
      </c>
      <c r="B146" s="141">
        <v>1</v>
      </c>
      <c r="C146" s="142">
        <v>3.04E-2</v>
      </c>
      <c r="D146" s="141">
        <v>10</v>
      </c>
      <c r="E146" s="142">
        <v>3.0141442857142858E-2</v>
      </c>
      <c r="F146" s="144">
        <v>20</v>
      </c>
      <c r="G146" s="142">
        <f t="shared" si="2"/>
        <v>2.9854157142857142E-2</v>
      </c>
      <c r="H146" s="141">
        <v>22</v>
      </c>
      <c r="I146" s="142">
        <v>2.9796699999999999E-2</v>
      </c>
      <c r="J146" s="141">
        <v>27</v>
      </c>
      <c r="K146" s="142">
        <v>2.9954300793650794E-2</v>
      </c>
      <c r="L146" s="147">
        <v>-2.1495523809523728E-4</v>
      </c>
      <c r="M146" s="141">
        <v>28</v>
      </c>
      <c r="N146" s="142">
        <v>2.9985820952380952E-2</v>
      </c>
      <c r="O146" s="141">
        <v>56</v>
      </c>
      <c r="P146" s="142">
        <v>3.0868385396825397E-2</v>
      </c>
      <c r="Q146" s="141">
        <v>84</v>
      </c>
      <c r="R146" s="142">
        <v>3.1750949841269839E-2</v>
      </c>
      <c r="S146" s="141">
        <f>+VLOOKUP(A146,Cetes!$A$19:$M$1126,5,FALSE)</f>
        <v>85</v>
      </c>
      <c r="T146" s="146">
        <v>3.178247E-2</v>
      </c>
      <c r="U146" s="141">
        <v>176</v>
      </c>
      <c r="V146" s="142">
        <v>3.2907539999999999E-2</v>
      </c>
      <c r="W146" s="141">
        <v>330</v>
      </c>
      <c r="X146" s="142">
        <v>3.5720000000000002E-2</v>
      </c>
    </row>
    <row r="147" spans="1:24" x14ac:dyDescent="0.25">
      <c r="A147" s="140">
        <v>42215</v>
      </c>
      <c r="B147" s="141">
        <v>1</v>
      </c>
      <c r="C147" s="142">
        <v>3.1E-2</v>
      </c>
      <c r="D147" s="141">
        <v>10</v>
      </c>
      <c r="E147" s="142">
        <v>3.0671396666666666E-2</v>
      </c>
      <c r="F147" s="144">
        <v>20</v>
      </c>
      <c r="G147" s="142">
        <f t="shared" si="2"/>
        <v>3.030628185185185E-2</v>
      </c>
      <c r="H147" s="141">
        <v>28</v>
      </c>
      <c r="I147" s="142">
        <v>3.001419E-2</v>
      </c>
      <c r="J147" s="141">
        <v>27</v>
      </c>
      <c r="K147" s="142">
        <v>3.131724622222222E-2</v>
      </c>
      <c r="L147" s="147">
        <v>1.3629454285714257E-3</v>
      </c>
      <c r="M147" s="141">
        <v>28</v>
      </c>
      <c r="N147" s="142">
        <v>3.1329447999999996E-2</v>
      </c>
      <c r="O147" s="141">
        <v>56</v>
      </c>
      <c r="P147" s="142">
        <v>3.1671097777777775E-2</v>
      </c>
      <c r="Q147" s="141">
        <v>84</v>
      </c>
      <c r="R147" s="142">
        <v>3.2012747555555554E-2</v>
      </c>
      <c r="S147" s="141">
        <f>+VLOOKUP(A147,Cetes!$A$19:$M$1126,5,FALSE)</f>
        <v>91</v>
      </c>
      <c r="T147" s="146">
        <v>3.2098160000000001E-2</v>
      </c>
      <c r="U147" s="141">
        <v>175</v>
      </c>
      <c r="V147" s="142">
        <v>3.2902750000000001E-2</v>
      </c>
      <c r="W147" s="141">
        <v>329</v>
      </c>
      <c r="X147" s="142">
        <v>3.6343239999999999E-2</v>
      </c>
    </row>
    <row r="148" spans="1:24" x14ac:dyDescent="0.25">
      <c r="A148" s="140">
        <v>42216</v>
      </c>
      <c r="B148" s="141">
        <v>1</v>
      </c>
      <c r="C148" s="142">
        <v>3.0499999999999999E-2</v>
      </c>
      <c r="D148" s="141">
        <v>10</v>
      </c>
      <c r="E148" s="142">
        <v>3.0369351153846154E-2</v>
      </c>
      <c r="F148" s="144">
        <v>20</v>
      </c>
      <c r="G148" s="142">
        <f t="shared" si="2"/>
        <v>3.022418576923077E-2</v>
      </c>
      <c r="H148" s="141">
        <v>27</v>
      </c>
      <c r="I148" s="142">
        <v>3.0122570000000001E-2</v>
      </c>
      <c r="J148" s="141">
        <v>27</v>
      </c>
      <c r="K148" s="142">
        <v>3.0122570000000001E-2</v>
      </c>
      <c r="L148" s="147">
        <v>-1.1946762222222185E-3</v>
      </c>
      <c r="M148" s="141">
        <v>28</v>
      </c>
      <c r="N148" s="142">
        <v>3.0155544126984127E-2</v>
      </c>
      <c r="O148" s="141">
        <v>56</v>
      </c>
      <c r="P148" s="142">
        <v>3.1078819682539682E-2</v>
      </c>
      <c r="Q148" s="141">
        <v>84</v>
      </c>
      <c r="R148" s="142">
        <v>3.2002095238095232E-2</v>
      </c>
      <c r="S148" s="141">
        <f>+VLOOKUP(A148,Cetes!$A$19:$M$1126,5,FALSE)</f>
        <v>90</v>
      </c>
      <c r="T148" s="146">
        <v>3.2199939999999996E-2</v>
      </c>
      <c r="U148" s="141">
        <v>174</v>
      </c>
      <c r="V148" s="142">
        <v>3.3000019999999998E-2</v>
      </c>
      <c r="W148" s="141">
        <v>328</v>
      </c>
      <c r="X148" s="142">
        <v>3.6091410000000004E-2</v>
      </c>
    </row>
    <row r="149" spans="1:24" x14ac:dyDescent="0.25">
      <c r="A149" s="140">
        <v>42219</v>
      </c>
      <c r="B149" s="141">
        <v>1</v>
      </c>
      <c r="C149" s="142">
        <v>3.0699999999999998E-2</v>
      </c>
      <c r="D149" s="141">
        <v>10</v>
      </c>
      <c r="E149" s="142">
        <v>3.0448434347826084E-2</v>
      </c>
      <c r="F149" s="144">
        <v>20</v>
      </c>
      <c r="G149" s="142">
        <f t="shared" si="2"/>
        <v>3.0168916956521737E-2</v>
      </c>
      <c r="H149" s="141">
        <v>24</v>
      </c>
      <c r="I149" s="142">
        <v>3.0057109999999998E-2</v>
      </c>
      <c r="J149" s="141">
        <v>27</v>
      </c>
      <c r="K149" s="142">
        <v>3.0160397142857141E-2</v>
      </c>
      <c r="L149" s="147">
        <v>3.7827142857140006E-5</v>
      </c>
      <c r="M149" s="141">
        <v>28</v>
      </c>
      <c r="N149" s="142">
        <v>3.0194826190476188E-2</v>
      </c>
      <c r="O149" s="141">
        <v>56</v>
      </c>
      <c r="P149" s="142">
        <v>3.1158839523809524E-2</v>
      </c>
      <c r="Q149" s="141">
        <v>84</v>
      </c>
      <c r="R149" s="142">
        <v>3.2122852857142857E-2</v>
      </c>
      <c r="S149" s="141">
        <f>+VLOOKUP(A149,Cetes!$A$19:$M$1126,5,FALSE)</f>
        <v>87</v>
      </c>
      <c r="T149" s="146">
        <v>3.222614E-2</v>
      </c>
      <c r="U149" s="141">
        <v>171</v>
      </c>
      <c r="V149" s="142">
        <v>3.301436E-2</v>
      </c>
      <c r="W149" s="141">
        <v>325</v>
      </c>
      <c r="X149" s="142">
        <v>3.6000000000000004E-2</v>
      </c>
    </row>
    <row r="150" spans="1:24" x14ac:dyDescent="0.25">
      <c r="A150" s="140">
        <v>42220</v>
      </c>
      <c r="B150" s="141">
        <v>1</v>
      </c>
      <c r="C150" s="142">
        <v>2.98E-2</v>
      </c>
      <c r="D150" s="141">
        <v>10</v>
      </c>
      <c r="E150" s="142">
        <v>2.9942240909090909E-2</v>
      </c>
      <c r="F150" s="144">
        <v>20</v>
      </c>
      <c r="G150" s="142">
        <f t="shared" si="2"/>
        <v>3.0100286363636364E-2</v>
      </c>
      <c r="H150" s="141">
        <v>23</v>
      </c>
      <c r="I150" s="142">
        <v>3.0147699999999999E-2</v>
      </c>
      <c r="J150" s="141">
        <v>27</v>
      </c>
      <c r="K150" s="142">
        <v>3.0280648571428571E-2</v>
      </c>
      <c r="L150" s="147">
        <v>1.2025142857143012E-4</v>
      </c>
      <c r="M150" s="141">
        <v>28</v>
      </c>
      <c r="N150" s="142">
        <v>3.0313885714285713E-2</v>
      </c>
      <c r="O150" s="141">
        <v>56</v>
      </c>
      <c r="P150" s="142">
        <v>3.1244525714285716E-2</v>
      </c>
      <c r="Q150" s="141">
        <v>84</v>
      </c>
      <c r="R150" s="142">
        <v>3.2175165714285719E-2</v>
      </c>
      <c r="S150" s="141">
        <f>+VLOOKUP(A150,Cetes!$A$19:$M$1126,5,FALSE)</f>
        <v>86</v>
      </c>
      <c r="T150" s="146">
        <v>3.2241640000000002E-2</v>
      </c>
      <c r="U150" s="141">
        <v>170</v>
      </c>
      <c r="V150" s="142">
        <v>3.3057179999999999E-2</v>
      </c>
      <c r="W150" s="141">
        <v>324</v>
      </c>
      <c r="X150" s="142">
        <v>3.5899960000000002E-2</v>
      </c>
    </row>
    <row r="151" spans="1:24" x14ac:dyDescent="0.25">
      <c r="A151" s="140">
        <v>42221</v>
      </c>
      <c r="B151" s="141">
        <v>1</v>
      </c>
      <c r="C151" s="142">
        <v>0.03</v>
      </c>
      <c r="D151" s="141">
        <v>10</v>
      </c>
      <c r="E151" s="142">
        <v>3.012051857142857E-2</v>
      </c>
      <c r="F151" s="144">
        <v>20</v>
      </c>
      <c r="G151" s="142">
        <f t="shared" si="2"/>
        <v>3.0254428095238095E-2</v>
      </c>
      <c r="H151" s="141">
        <v>22</v>
      </c>
      <c r="I151" s="142">
        <v>3.0281209999999999E-2</v>
      </c>
      <c r="J151" s="141">
        <v>27</v>
      </c>
      <c r="K151" s="142">
        <v>3.0446015555555556E-2</v>
      </c>
      <c r="L151" s="147">
        <v>1.6536698412698489E-4</v>
      </c>
      <c r="M151" s="141">
        <v>28</v>
      </c>
      <c r="N151" s="142">
        <v>3.0478976666666668E-2</v>
      </c>
      <c r="O151" s="141">
        <v>56</v>
      </c>
      <c r="P151" s="142">
        <v>3.1401887777777776E-2</v>
      </c>
      <c r="Q151" s="141">
        <v>84</v>
      </c>
      <c r="R151" s="142">
        <v>3.2324798888888888E-2</v>
      </c>
      <c r="S151" s="141">
        <f>+VLOOKUP(A151,Cetes!$A$19:$M$1126,5,FALSE)</f>
        <v>85</v>
      </c>
      <c r="T151" s="146">
        <v>3.2357759999999999E-2</v>
      </c>
      <c r="U151" s="141">
        <v>169</v>
      </c>
      <c r="V151" s="142">
        <v>3.316359E-2</v>
      </c>
      <c r="W151" s="141">
        <v>323</v>
      </c>
      <c r="X151" s="142">
        <v>3.6288269999999997E-2</v>
      </c>
    </row>
    <row r="152" spans="1:24" x14ac:dyDescent="0.25">
      <c r="A152" s="140">
        <v>42222</v>
      </c>
      <c r="B152" s="141">
        <v>1</v>
      </c>
      <c r="C152" s="142">
        <v>3.1200000000000002E-2</v>
      </c>
      <c r="D152" s="141">
        <v>10</v>
      </c>
      <c r="E152" s="142">
        <v>3.0865873333333335E-2</v>
      </c>
      <c r="F152" s="144">
        <v>20</v>
      </c>
      <c r="G152" s="142">
        <f t="shared" si="2"/>
        <v>3.0494621481481483E-2</v>
      </c>
      <c r="H152" s="141">
        <v>28</v>
      </c>
      <c r="I152" s="142">
        <v>3.0197620000000001E-2</v>
      </c>
      <c r="J152" s="141">
        <v>27</v>
      </c>
      <c r="K152" s="142">
        <v>3.1597121111111112E-2</v>
      </c>
      <c r="L152" s="147">
        <v>1.1511055555555559E-3</v>
      </c>
      <c r="M152" s="141">
        <v>28</v>
      </c>
      <c r="N152" s="142">
        <v>3.1612395000000001E-2</v>
      </c>
      <c r="O152" s="141">
        <v>56</v>
      </c>
      <c r="P152" s="142">
        <v>3.2040063888888887E-2</v>
      </c>
      <c r="Q152" s="141">
        <v>84</v>
      </c>
      <c r="R152" s="142">
        <v>3.2467732777777772E-2</v>
      </c>
      <c r="S152" s="141">
        <f>+VLOOKUP(A152,Cetes!$A$19:$M$1126,5,FALSE)</f>
        <v>91</v>
      </c>
      <c r="T152" s="146">
        <v>3.2574649999999997E-2</v>
      </c>
      <c r="U152" s="141">
        <v>182</v>
      </c>
      <c r="V152" s="142">
        <v>3.3363040000000004E-2</v>
      </c>
      <c r="W152" s="141">
        <v>322</v>
      </c>
      <c r="X152" s="142">
        <v>3.6262829999999996E-2</v>
      </c>
    </row>
    <row r="153" spans="1:24" x14ac:dyDescent="0.25">
      <c r="A153" s="140">
        <v>42223</v>
      </c>
      <c r="B153" s="141">
        <v>1</v>
      </c>
      <c r="C153" s="142">
        <v>3.0299999999999997E-2</v>
      </c>
      <c r="D153" s="141">
        <v>10</v>
      </c>
      <c r="E153" s="142">
        <v>3.0277060384615383E-2</v>
      </c>
      <c r="F153" s="144">
        <v>20</v>
      </c>
      <c r="G153" s="142">
        <f t="shared" si="2"/>
        <v>3.0251571923076922E-2</v>
      </c>
      <c r="H153" s="141">
        <v>27</v>
      </c>
      <c r="I153" s="142">
        <v>3.023373E-2</v>
      </c>
      <c r="J153" s="141">
        <v>27</v>
      </c>
      <c r="K153" s="142">
        <v>3.023373E-2</v>
      </c>
      <c r="L153" s="147">
        <v>-1.3633911111111119E-3</v>
      </c>
      <c r="M153" s="141">
        <v>28</v>
      </c>
      <c r="N153" s="142">
        <v>3.027128888888889E-2</v>
      </c>
      <c r="O153" s="141">
        <v>56</v>
      </c>
      <c r="P153" s="142">
        <v>3.1322937777777782E-2</v>
      </c>
      <c r="Q153" s="141">
        <v>84</v>
      </c>
      <c r="R153" s="142">
        <v>3.237458666666667E-2</v>
      </c>
      <c r="S153" s="141">
        <f>+VLOOKUP(A153,Cetes!$A$19:$M$1126,5,FALSE)</f>
        <v>90</v>
      </c>
      <c r="T153" s="146">
        <v>3.2599940000000001E-2</v>
      </c>
      <c r="U153" s="141">
        <v>181</v>
      </c>
      <c r="V153" s="142">
        <v>3.350007E-2</v>
      </c>
      <c r="W153" s="141">
        <v>321</v>
      </c>
      <c r="X153" s="142">
        <v>3.6333000000000004E-2</v>
      </c>
    </row>
    <row r="154" spans="1:24" x14ac:dyDescent="0.25">
      <c r="A154" s="140">
        <v>42226</v>
      </c>
      <c r="B154" s="141">
        <v>1</v>
      </c>
      <c r="C154" s="142">
        <v>3.1E-2</v>
      </c>
      <c r="D154" s="141">
        <v>10</v>
      </c>
      <c r="E154" s="142">
        <v>3.0764818260869565E-2</v>
      </c>
      <c r="F154" s="144">
        <v>20</v>
      </c>
      <c r="G154" s="142">
        <f t="shared" si="2"/>
        <v>3.0503505217391303E-2</v>
      </c>
      <c r="H154" s="141">
        <v>24</v>
      </c>
      <c r="I154" s="142">
        <v>3.0398979999999999E-2</v>
      </c>
      <c r="J154" s="141">
        <v>27</v>
      </c>
      <c r="K154" s="142">
        <v>3.051911380952381E-2</v>
      </c>
      <c r="L154" s="147">
        <v>2.8538380952380926E-4</v>
      </c>
      <c r="M154" s="141">
        <v>28</v>
      </c>
      <c r="N154" s="142">
        <v>3.0559158412698413E-2</v>
      </c>
      <c r="O154" s="141">
        <v>56</v>
      </c>
      <c r="P154" s="142">
        <v>3.1680407301587304E-2</v>
      </c>
      <c r="Q154" s="141">
        <v>84</v>
      </c>
      <c r="R154" s="142">
        <v>3.2801656190476189E-2</v>
      </c>
      <c r="S154" s="141">
        <f>+VLOOKUP(A154,Cetes!$A$19:$M$1126,5,FALSE)</f>
        <v>87</v>
      </c>
      <c r="T154" s="146">
        <v>3.2921789999999999E-2</v>
      </c>
      <c r="U154" s="141">
        <v>178</v>
      </c>
      <c r="V154" s="142">
        <v>3.3766310000000001E-2</v>
      </c>
      <c r="W154" s="141">
        <v>318</v>
      </c>
      <c r="X154" s="142">
        <v>3.6499990000000003E-2</v>
      </c>
    </row>
    <row r="155" spans="1:24" x14ac:dyDescent="0.25">
      <c r="A155" s="140">
        <v>42227</v>
      </c>
      <c r="B155" s="141">
        <v>1</v>
      </c>
      <c r="C155" s="142">
        <v>3.2500000000000001E-2</v>
      </c>
      <c r="D155" s="141">
        <v>10</v>
      </c>
      <c r="E155" s="142">
        <v>3.1457345909090911E-2</v>
      </c>
      <c r="F155" s="144">
        <v>20</v>
      </c>
      <c r="G155" s="142">
        <f t="shared" si="2"/>
        <v>3.0298841363636364E-2</v>
      </c>
      <c r="H155" s="141">
        <v>23</v>
      </c>
      <c r="I155" s="142">
        <v>2.9951289999999998E-2</v>
      </c>
      <c r="J155" s="141">
        <v>27</v>
      </c>
      <c r="K155" s="142">
        <v>3.0166547777777775E-2</v>
      </c>
      <c r="L155" s="147">
        <v>-3.5256603174603496E-4</v>
      </c>
      <c r="M155" s="141">
        <v>28</v>
      </c>
      <c r="N155" s="142">
        <v>3.022036222222222E-2</v>
      </c>
      <c r="O155" s="141">
        <v>56</v>
      </c>
      <c r="P155" s="142">
        <v>3.1727166666666667E-2</v>
      </c>
      <c r="Q155" s="141">
        <v>84</v>
      </c>
      <c r="R155" s="142">
        <v>3.3233971111111107E-2</v>
      </c>
      <c r="S155" s="141">
        <f>+VLOOKUP(A155,Cetes!$A$19:$M$1126,5,FALSE)</f>
        <v>86</v>
      </c>
      <c r="T155" s="146">
        <v>3.3341599999999999E-2</v>
      </c>
      <c r="U155" s="141">
        <v>177</v>
      </c>
      <c r="V155" s="142">
        <v>3.4199929999999996E-2</v>
      </c>
      <c r="W155" s="141">
        <v>317</v>
      </c>
      <c r="X155" s="142">
        <v>3.6486629999999999E-2</v>
      </c>
    </row>
    <row r="156" spans="1:24" x14ac:dyDescent="0.25">
      <c r="A156" s="140">
        <v>42228</v>
      </c>
      <c r="B156" s="141">
        <v>1</v>
      </c>
      <c r="C156" s="142">
        <v>3.1E-2</v>
      </c>
      <c r="D156" s="141">
        <v>10</v>
      </c>
      <c r="E156" s="142">
        <v>3.052231E-2</v>
      </c>
      <c r="F156" s="144">
        <v>20</v>
      </c>
      <c r="G156" s="142">
        <f t="shared" si="2"/>
        <v>2.9991543333333332E-2</v>
      </c>
      <c r="H156" s="141">
        <v>22</v>
      </c>
      <c r="I156" s="142">
        <v>2.9885389999999998E-2</v>
      </c>
      <c r="J156" s="141">
        <v>27</v>
      </c>
      <c r="K156" s="142">
        <v>3.0168388412698411E-2</v>
      </c>
      <c r="L156" s="147">
        <v>1.8406349206363803E-6</v>
      </c>
      <c r="M156" s="141">
        <v>28</v>
      </c>
      <c r="N156" s="142">
        <v>3.0224988095238093E-2</v>
      </c>
      <c r="O156" s="141">
        <v>56</v>
      </c>
      <c r="P156" s="142">
        <v>3.1809779206349205E-2</v>
      </c>
      <c r="Q156" s="141">
        <v>84</v>
      </c>
      <c r="R156" s="142">
        <v>3.339457031746032E-2</v>
      </c>
      <c r="S156" s="141">
        <f>+VLOOKUP(A156,Cetes!$A$19:$M$1126,5,FALSE)</f>
        <v>85</v>
      </c>
      <c r="T156" s="146">
        <v>3.3451170000000002E-2</v>
      </c>
      <c r="U156" s="141">
        <v>176</v>
      </c>
      <c r="V156" s="142">
        <v>3.4299929999999999E-2</v>
      </c>
      <c r="W156" s="141">
        <v>316</v>
      </c>
      <c r="X156" s="142">
        <v>3.660004E-2</v>
      </c>
    </row>
    <row r="157" spans="1:24" x14ac:dyDescent="0.25">
      <c r="A157" s="140">
        <v>42229</v>
      </c>
      <c r="B157" s="141">
        <v>1</v>
      </c>
      <c r="C157" s="142">
        <v>2.98E-2</v>
      </c>
      <c r="D157" s="141">
        <v>10</v>
      </c>
      <c r="E157" s="142">
        <v>2.9809823333333332E-2</v>
      </c>
      <c r="F157" s="144">
        <v>20</v>
      </c>
      <c r="G157" s="142">
        <f t="shared" si="2"/>
        <v>2.9820738148148146E-2</v>
      </c>
      <c r="H157" s="141">
        <v>28</v>
      </c>
      <c r="I157" s="142">
        <v>2.9829469999999997E-2</v>
      </c>
      <c r="J157" s="141">
        <v>27</v>
      </c>
      <c r="K157" s="142">
        <v>3.0896610666666668E-2</v>
      </c>
      <c r="L157" s="147">
        <v>7.2822225396825674E-4</v>
      </c>
      <c r="M157" s="141">
        <v>28</v>
      </c>
      <c r="N157" s="142">
        <v>3.0938788000000002E-2</v>
      </c>
      <c r="O157" s="141">
        <v>56</v>
      </c>
      <c r="P157" s="142">
        <v>3.2119753333333334E-2</v>
      </c>
      <c r="Q157" s="141">
        <v>84</v>
      </c>
      <c r="R157" s="142">
        <v>3.3300718666666666E-2</v>
      </c>
      <c r="S157" s="141">
        <f>+VLOOKUP(A157,Cetes!$A$19:$M$1126,5,FALSE)</f>
        <v>91</v>
      </c>
      <c r="T157" s="146">
        <v>3.3595960000000001E-2</v>
      </c>
      <c r="U157" s="141">
        <v>175</v>
      </c>
      <c r="V157" s="142">
        <v>3.4239909999999998E-2</v>
      </c>
      <c r="W157" s="141">
        <v>315</v>
      </c>
      <c r="X157" s="142">
        <v>3.6599970000000003E-2</v>
      </c>
    </row>
    <row r="158" spans="1:24" x14ac:dyDescent="0.25">
      <c r="A158" s="140">
        <v>42230</v>
      </c>
      <c r="B158" s="141">
        <v>1</v>
      </c>
      <c r="C158" s="142">
        <v>0.03</v>
      </c>
      <c r="D158" s="141">
        <v>10</v>
      </c>
      <c r="E158" s="142">
        <v>2.9915860384615384E-2</v>
      </c>
      <c r="F158" s="144">
        <v>20</v>
      </c>
      <c r="G158" s="142">
        <f t="shared" si="2"/>
        <v>2.9822371923076924E-2</v>
      </c>
      <c r="H158" s="141">
        <v>27</v>
      </c>
      <c r="I158" s="142">
        <v>2.9756930000000001E-2</v>
      </c>
      <c r="J158" s="141">
        <v>27</v>
      </c>
      <c r="K158" s="142">
        <v>2.9756930000000001E-2</v>
      </c>
      <c r="L158" s="147">
        <v>-1.1396806666666669E-3</v>
      </c>
      <c r="M158" s="141">
        <v>28</v>
      </c>
      <c r="N158" s="142">
        <v>2.9814940158730159E-2</v>
      </c>
      <c r="O158" s="141">
        <v>56</v>
      </c>
      <c r="P158" s="142">
        <v>3.1439224603174602E-2</v>
      </c>
      <c r="Q158" s="141">
        <v>84</v>
      </c>
      <c r="R158" s="142">
        <v>3.3063509047619045E-2</v>
      </c>
      <c r="S158" s="141">
        <f>+VLOOKUP(A158,Cetes!$A$19:$M$1126,5,FALSE)</f>
        <v>90</v>
      </c>
      <c r="T158" s="146">
        <v>3.3411570000000002E-2</v>
      </c>
      <c r="U158" s="141">
        <v>174</v>
      </c>
      <c r="V158" s="142">
        <v>3.4699960000000002E-2</v>
      </c>
      <c r="W158" s="141">
        <v>314</v>
      </c>
      <c r="X158" s="142">
        <v>3.6500310000000001E-2</v>
      </c>
    </row>
    <row r="159" spans="1:24" x14ac:dyDescent="0.25">
      <c r="A159" s="140">
        <v>42233</v>
      </c>
      <c r="B159" s="141">
        <v>1</v>
      </c>
      <c r="C159" s="142">
        <v>0.03</v>
      </c>
      <c r="D159" s="141">
        <v>10</v>
      </c>
      <c r="E159" s="142">
        <v>3.0011148260869563E-2</v>
      </c>
      <c r="F159" s="144">
        <v>20</v>
      </c>
      <c r="G159" s="142">
        <f t="shared" si="2"/>
        <v>3.0023535217391303E-2</v>
      </c>
      <c r="H159" s="141">
        <v>24</v>
      </c>
      <c r="I159" s="142">
        <v>3.0028489999999998E-2</v>
      </c>
      <c r="J159" s="141">
        <v>27</v>
      </c>
      <c r="K159" s="142">
        <v>3.0189230952380949E-2</v>
      </c>
      <c r="L159" s="147">
        <v>4.3230095238094846E-4</v>
      </c>
      <c r="M159" s="141">
        <v>28</v>
      </c>
      <c r="N159" s="142">
        <v>3.0242811269841265E-2</v>
      </c>
      <c r="O159" s="141">
        <v>56</v>
      </c>
      <c r="P159" s="142">
        <v>3.1743060158730158E-2</v>
      </c>
      <c r="Q159" s="141">
        <v>84</v>
      </c>
      <c r="R159" s="142">
        <v>3.3243309047619046E-2</v>
      </c>
      <c r="S159" s="141">
        <f>+VLOOKUP(A159,Cetes!$A$19:$M$1126,5,FALSE)</f>
        <v>87</v>
      </c>
      <c r="T159" s="146">
        <v>3.3404049999999998E-2</v>
      </c>
      <c r="U159" s="141">
        <v>171</v>
      </c>
      <c r="V159" s="142">
        <v>3.4388479999999999E-2</v>
      </c>
      <c r="W159" s="141">
        <v>311</v>
      </c>
      <c r="X159" s="142">
        <v>3.640003E-2</v>
      </c>
    </row>
    <row r="160" spans="1:24" x14ac:dyDescent="0.25">
      <c r="A160" s="140">
        <v>42234</v>
      </c>
      <c r="B160" s="141">
        <v>1</v>
      </c>
      <c r="C160" s="142">
        <v>0.03</v>
      </c>
      <c r="D160" s="141">
        <v>10</v>
      </c>
      <c r="E160" s="142">
        <v>3.0081634090909089E-2</v>
      </c>
      <c r="F160" s="144">
        <v>20</v>
      </c>
      <c r="G160" s="142">
        <f t="shared" si="2"/>
        <v>3.0172338636363635E-2</v>
      </c>
      <c r="H160" s="141">
        <v>23</v>
      </c>
      <c r="I160" s="142">
        <v>3.0199549999999999E-2</v>
      </c>
      <c r="J160" s="141">
        <v>27</v>
      </c>
      <c r="K160" s="142">
        <v>3.0422027460317459E-2</v>
      </c>
      <c r="L160" s="147">
        <v>2.3279650793650922E-4</v>
      </c>
      <c r="M160" s="141">
        <v>28</v>
      </c>
      <c r="N160" s="142">
        <v>3.0477646825396824E-2</v>
      </c>
      <c r="O160" s="141">
        <v>56</v>
      </c>
      <c r="P160" s="142">
        <v>3.2034989047619047E-2</v>
      </c>
      <c r="Q160" s="141">
        <v>84</v>
      </c>
      <c r="R160" s="142">
        <v>3.3592331269841263E-2</v>
      </c>
      <c r="S160" s="141">
        <f>+VLOOKUP(A160,Cetes!$A$19:$M$1126,5,FALSE)</f>
        <v>86</v>
      </c>
      <c r="T160" s="146">
        <v>3.3703569999999995E-2</v>
      </c>
      <c r="U160" s="141">
        <v>170</v>
      </c>
      <c r="V160" s="142">
        <v>3.4445099999999999E-2</v>
      </c>
      <c r="W160" s="141">
        <v>310</v>
      </c>
      <c r="X160" s="142">
        <v>3.6599979999999997E-2</v>
      </c>
    </row>
    <row r="161" spans="1:24" x14ac:dyDescent="0.25">
      <c r="A161" s="140">
        <v>42235</v>
      </c>
      <c r="B161" s="141">
        <v>1</v>
      </c>
      <c r="C161" s="142">
        <v>0.03</v>
      </c>
      <c r="D161" s="141">
        <v>10</v>
      </c>
      <c r="E161" s="142">
        <v>3.0040272857142856E-2</v>
      </c>
      <c r="F161" s="144">
        <v>20</v>
      </c>
      <c r="G161" s="142">
        <f t="shared" si="2"/>
        <v>3.0085020476190473E-2</v>
      </c>
      <c r="H161" s="141">
        <v>22</v>
      </c>
      <c r="I161" s="142">
        <v>3.0093969999999998E-2</v>
      </c>
      <c r="J161" s="141">
        <v>27</v>
      </c>
      <c r="K161" s="142">
        <v>3.036393111111111E-2</v>
      </c>
      <c r="L161" s="147">
        <v>-5.8096349206348402E-5</v>
      </c>
      <c r="M161" s="141">
        <v>28</v>
      </c>
      <c r="N161" s="142">
        <v>3.0417923333333333E-2</v>
      </c>
      <c r="O161" s="141">
        <v>56</v>
      </c>
      <c r="P161" s="142">
        <v>3.1929705555555556E-2</v>
      </c>
      <c r="Q161" s="141">
        <v>84</v>
      </c>
      <c r="R161" s="142">
        <v>3.3441487777777779E-2</v>
      </c>
      <c r="S161" s="141">
        <f>+VLOOKUP(A161,Cetes!$A$19:$M$1126,5,FALSE)</f>
        <v>85</v>
      </c>
      <c r="T161" s="146">
        <v>3.3495480000000001E-2</v>
      </c>
      <c r="U161" s="141">
        <v>169</v>
      </c>
      <c r="V161" s="142">
        <v>3.4497340000000001E-2</v>
      </c>
      <c r="W161" s="141">
        <v>309</v>
      </c>
      <c r="X161" s="142">
        <v>3.6349989999999999E-2</v>
      </c>
    </row>
    <row r="162" spans="1:24" x14ac:dyDescent="0.25">
      <c r="A162" s="140">
        <v>42236</v>
      </c>
      <c r="B162" s="141">
        <v>1</v>
      </c>
      <c r="C162" s="142">
        <v>3.0499999999999999E-2</v>
      </c>
      <c r="D162" s="141">
        <v>10</v>
      </c>
      <c r="E162" s="142">
        <v>3.0145603333333333E-2</v>
      </c>
      <c r="F162" s="144">
        <v>20</v>
      </c>
      <c r="G162" s="142">
        <f t="shared" si="2"/>
        <v>2.975182925925926E-2</v>
      </c>
      <c r="H162" s="141">
        <v>28</v>
      </c>
      <c r="I162" s="142">
        <v>2.9436810000000001E-2</v>
      </c>
      <c r="J162" s="141">
        <v>27</v>
      </c>
      <c r="K162" s="142">
        <v>3.136660888888889E-2</v>
      </c>
      <c r="L162" s="147">
        <v>1.0026777777777801E-3</v>
      </c>
      <c r="M162" s="141">
        <v>28</v>
      </c>
      <c r="N162" s="142">
        <v>3.1399940000000001E-2</v>
      </c>
      <c r="O162" s="141">
        <v>56</v>
      </c>
      <c r="P162" s="142">
        <v>3.2333211111111107E-2</v>
      </c>
      <c r="Q162" s="141">
        <v>84</v>
      </c>
      <c r="R162" s="142">
        <v>3.326648222222222E-2</v>
      </c>
      <c r="S162" s="141">
        <f>+VLOOKUP(A162,Cetes!$A$19:$M$1126,5,FALSE)</f>
        <v>91</v>
      </c>
      <c r="T162" s="146">
        <v>3.3499799999999996E-2</v>
      </c>
      <c r="U162" s="141">
        <v>182</v>
      </c>
      <c r="V162" s="142">
        <v>3.4559850000000003E-2</v>
      </c>
      <c r="W162" s="141">
        <v>364</v>
      </c>
      <c r="X162" s="142">
        <v>3.6309680000000004E-2</v>
      </c>
    </row>
    <row r="163" spans="1:24" x14ac:dyDescent="0.25">
      <c r="A163" s="140">
        <v>42237</v>
      </c>
      <c r="B163" s="141">
        <v>1</v>
      </c>
      <c r="C163" s="142">
        <v>3.0299999999999997E-2</v>
      </c>
      <c r="D163" s="141">
        <v>10</v>
      </c>
      <c r="E163" s="142">
        <v>3.0611829230769227E-2</v>
      </c>
      <c r="F163" s="144">
        <v>20</v>
      </c>
      <c r="G163" s="142">
        <f t="shared" si="2"/>
        <v>3.0958306153846149E-2</v>
      </c>
      <c r="H163" s="141">
        <v>27</v>
      </c>
      <c r="I163" s="142">
        <v>3.1200839999999997E-2</v>
      </c>
      <c r="J163" s="141">
        <v>27</v>
      </c>
      <c r="K163" s="142">
        <v>3.1200839999999997E-2</v>
      </c>
      <c r="L163" s="147">
        <v>-1.6576888888889321E-4</v>
      </c>
      <c r="M163" s="141">
        <v>28</v>
      </c>
      <c r="N163" s="142">
        <v>3.1239617460317459E-2</v>
      </c>
      <c r="O163" s="141">
        <v>56</v>
      </c>
      <c r="P163" s="142">
        <v>3.2325386349206349E-2</v>
      </c>
      <c r="Q163" s="141">
        <v>84</v>
      </c>
      <c r="R163" s="142">
        <v>3.3411155238095236E-2</v>
      </c>
      <c r="S163" s="141">
        <f>+VLOOKUP(A163,Cetes!$A$19:$M$1126,5,FALSE)</f>
        <v>90</v>
      </c>
      <c r="T163" s="146">
        <v>3.3643819999999998E-2</v>
      </c>
      <c r="U163" s="141">
        <v>181</v>
      </c>
      <c r="V163" s="142">
        <v>3.5006559999999999E-2</v>
      </c>
      <c r="W163" s="141">
        <v>363</v>
      </c>
      <c r="X163" s="142">
        <v>3.6636370000000001E-2</v>
      </c>
    </row>
    <row r="164" spans="1:24" x14ac:dyDescent="0.25">
      <c r="A164" s="140">
        <v>42240</v>
      </c>
      <c r="B164" s="141">
        <v>1</v>
      </c>
      <c r="C164" s="142">
        <v>2.9500000000000002E-2</v>
      </c>
      <c r="D164" s="141">
        <v>10</v>
      </c>
      <c r="E164" s="142">
        <v>2.9461069130434784E-2</v>
      </c>
      <c r="F164" s="144">
        <v>20</v>
      </c>
      <c r="G164" s="142">
        <f t="shared" si="2"/>
        <v>2.9417812608695654E-2</v>
      </c>
      <c r="H164" s="141">
        <v>24</v>
      </c>
      <c r="I164" s="142">
        <v>2.9400510000000001E-2</v>
      </c>
      <c r="J164" s="141">
        <v>27</v>
      </c>
      <c r="K164" s="142">
        <v>2.9619532857142857E-2</v>
      </c>
      <c r="L164" s="147">
        <v>-1.5813071428571399E-3</v>
      </c>
      <c r="M164" s="141">
        <v>28</v>
      </c>
      <c r="N164" s="142">
        <v>2.9692540476190476E-2</v>
      </c>
      <c r="O164" s="141">
        <v>56</v>
      </c>
      <c r="P164" s="142">
        <v>3.1736753809523809E-2</v>
      </c>
      <c r="Q164" s="141">
        <v>84</v>
      </c>
      <c r="R164" s="142">
        <v>3.3780967142857145E-2</v>
      </c>
      <c r="S164" s="141">
        <f>+VLOOKUP(A164,Cetes!$A$19:$M$1126,5,FALSE)</f>
        <v>87</v>
      </c>
      <c r="T164" s="146">
        <v>3.3999990000000001E-2</v>
      </c>
      <c r="U164" s="141">
        <v>178</v>
      </c>
      <c r="V164" s="142">
        <v>3.5199979999999999E-2</v>
      </c>
      <c r="W164" s="141">
        <v>360</v>
      </c>
      <c r="X164" s="142">
        <v>3.6899950000000001E-2</v>
      </c>
    </row>
    <row r="165" spans="1:24" x14ac:dyDescent="0.25">
      <c r="A165" s="140">
        <v>42241</v>
      </c>
      <c r="B165" s="141">
        <v>1</v>
      </c>
      <c r="C165" s="142">
        <v>0.03</v>
      </c>
      <c r="D165" s="141">
        <v>10</v>
      </c>
      <c r="E165" s="142">
        <v>3.0455113636363638E-2</v>
      </c>
      <c r="F165" s="144">
        <v>20</v>
      </c>
      <c r="G165" s="142">
        <f t="shared" si="2"/>
        <v>3.0960795454545456E-2</v>
      </c>
      <c r="H165" s="141">
        <v>23</v>
      </c>
      <c r="I165" s="142">
        <v>3.1112500000000001E-2</v>
      </c>
      <c r="J165" s="141">
        <v>27</v>
      </c>
      <c r="K165" s="142">
        <v>3.1323770476190477E-2</v>
      </c>
      <c r="L165" s="147">
        <v>1.7042376190476195E-3</v>
      </c>
      <c r="M165" s="141">
        <v>28</v>
      </c>
      <c r="N165" s="142">
        <v>3.1376588095238099E-2</v>
      </c>
      <c r="O165" s="141">
        <v>56</v>
      </c>
      <c r="P165" s="142">
        <v>3.2855481428571427E-2</v>
      </c>
      <c r="Q165" s="141">
        <v>84</v>
      </c>
      <c r="R165" s="142">
        <v>3.4334374761904762E-2</v>
      </c>
      <c r="S165" s="141">
        <f>+VLOOKUP(A165,Cetes!$A$19:$M$1126,5,FALSE)</f>
        <v>86</v>
      </c>
      <c r="T165" s="146">
        <v>3.444001E-2</v>
      </c>
      <c r="U165" s="141">
        <v>177</v>
      </c>
      <c r="V165" s="142">
        <v>3.5299900000000002E-2</v>
      </c>
      <c r="W165" s="141">
        <v>359</v>
      </c>
      <c r="X165" s="142">
        <v>3.6900000000000002E-2</v>
      </c>
    </row>
    <row r="166" spans="1:24" x14ac:dyDescent="0.25">
      <c r="A166" s="140">
        <v>42242</v>
      </c>
      <c r="B166" s="141">
        <v>1</v>
      </c>
      <c r="C166" s="142">
        <v>3.0099999999999998E-2</v>
      </c>
      <c r="D166" s="141">
        <v>10</v>
      </c>
      <c r="E166" s="142">
        <v>3.0555674285714287E-2</v>
      </c>
      <c r="F166" s="144">
        <v>20</v>
      </c>
      <c r="G166" s="142">
        <f t="shared" si="2"/>
        <v>3.1061979047619051E-2</v>
      </c>
      <c r="H166" s="141">
        <v>22</v>
      </c>
      <c r="I166" s="142">
        <v>3.1163240000000002E-2</v>
      </c>
      <c r="J166" s="141">
        <v>27</v>
      </c>
      <c r="K166" s="142">
        <v>3.1427442380952381E-2</v>
      </c>
      <c r="L166" s="147">
        <v>1.0367190476190391E-4</v>
      </c>
      <c r="M166" s="141">
        <v>28</v>
      </c>
      <c r="N166" s="142">
        <v>3.1480282857142855E-2</v>
      </c>
      <c r="O166" s="141">
        <v>56</v>
      </c>
      <c r="P166" s="142">
        <v>3.2959816190476186E-2</v>
      </c>
      <c r="Q166" s="141">
        <v>84</v>
      </c>
      <c r="R166" s="142">
        <v>3.4439349523809525E-2</v>
      </c>
      <c r="S166" s="141">
        <f>+VLOOKUP(A166,Cetes!$A$19:$M$1126,5,FALSE)</f>
        <v>85</v>
      </c>
      <c r="T166" s="146">
        <v>3.4492189999999999E-2</v>
      </c>
      <c r="U166" s="141">
        <v>176</v>
      </c>
      <c r="V166" s="142">
        <v>3.5254279999999999E-2</v>
      </c>
      <c r="W166" s="141">
        <v>358</v>
      </c>
      <c r="X166" s="142">
        <v>3.684279E-2</v>
      </c>
    </row>
    <row r="167" spans="1:24" x14ac:dyDescent="0.25">
      <c r="A167" s="140">
        <v>42243</v>
      </c>
      <c r="B167" s="141">
        <v>1</v>
      </c>
      <c r="C167" s="142">
        <v>2.98E-2</v>
      </c>
      <c r="D167" s="141">
        <v>10</v>
      </c>
      <c r="E167" s="142">
        <v>3.019995E-2</v>
      </c>
      <c r="F167" s="144">
        <v>20</v>
      </c>
      <c r="G167" s="142">
        <f t="shared" si="2"/>
        <v>3.064433888888889E-2</v>
      </c>
      <c r="H167" s="141">
        <v>28</v>
      </c>
      <c r="I167" s="142">
        <v>3.0999850000000002E-2</v>
      </c>
      <c r="J167" s="141">
        <v>27</v>
      </c>
      <c r="K167" s="142">
        <v>3.1013321777777776E-2</v>
      </c>
      <c r="L167" s="147">
        <v>-4.1412060317460447E-4</v>
      </c>
      <c r="M167" s="141">
        <v>28</v>
      </c>
      <c r="N167" s="142">
        <v>3.1059987999999997E-2</v>
      </c>
      <c r="O167" s="141">
        <v>56</v>
      </c>
      <c r="P167" s="142">
        <v>3.2366642222222221E-2</v>
      </c>
      <c r="Q167" s="141">
        <v>84</v>
      </c>
      <c r="R167" s="142">
        <v>3.3673296444444438E-2</v>
      </c>
      <c r="S167" s="141">
        <f>+VLOOKUP(A167,Cetes!$A$19:$M$1126,5,FALSE)</f>
        <v>91</v>
      </c>
      <c r="T167" s="146">
        <v>3.3999959999999996E-2</v>
      </c>
      <c r="U167" s="141">
        <v>175</v>
      </c>
      <c r="V167" s="142">
        <v>3.5100099999999995E-2</v>
      </c>
      <c r="W167" s="141">
        <v>357</v>
      </c>
      <c r="X167" s="142">
        <v>3.6699950000000002E-2</v>
      </c>
    </row>
    <row r="168" spans="1:24" x14ac:dyDescent="0.25">
      <c r="A168" s="140">
        <v>42244</v>
      </c>
      <c r="B168" s="141">
        <v>1</v>
      </c>
      <c r="C168" s="142">
        <v>3.0800000000000001E-2</v>
      </c>
      <c r="D168" s="141">
        <v>10</v>
      </c>
      <c r="E168" s="142">
        <v>3.0793156538461538E-2</v>
      </c>
      <c r="F168" s="144">
        <v>20</v>
      </c>
      <c r="G168" s="142">
        <f t="shared" si="2"/>
        <v>3.0785552692307691E-2</v>
      </c>
      <c r="H168" s="141">
        <v>27</v>
      </c>
      <c r="I168" s="142">
        <v>3.0780229999999999E-2</v>
      </c>
      <c r="J168" s="141">
        <v>27</v>
      </c>
      <c r="K168" s="142">
        <v>3.0780229999999999E-2</v>
      </c>
      <c r="L168" s="147">
        <v>-2.3309177777777745E-4</v>
      </c>
      <c r="M168" s="141">
        <v>28</v>
      </c>
      <c r="N168" s="142">
        <v>3.0831340158730156E-2</v>
      </c>
      <c r="O168" s="141">
        <v>56</v>
      </c>
      <c r="P168" s="142">
        <v>3.2262424603174605E-2</v>
      </c>
      <c r="Q168" s="141">
        <v>84</v>
      </c>
      <c r="R168" s="142">
        <v>3.3693509047619051E-2</v>
      </c>
      <c r="S168" s="141">
        <f>+VLOOKUP(A168,Cetes!$A$19:$M$1126,5,FALSE)</f>
        <v>90</v>
      </c>
      <c r="T168" s="146">
        <v>3.4000170000000003E-2</v>
      </c>
      <c r="U168" s="141">
        <v>174</v>
      </c>
      <c r="V168" s="142">
        <v>3.5000099999999999E-2</v>
      </c>
      <c r="W168" s="141">
        <v>356</v>
      </c>
      <c r="X168" s="142">
        <v>3.6799999999999999E-2</v>
      </c>
    </row>
    <row r="169" spans="1:24" x14ac:dyDescent="0.25">
      <c r="A169" s="140">
        <v>42247</v>
      </c>
      <c r="B169" s="141">
        <v>1</v>
      </c>
      <c r="C169" s="142">
        <v>3.1E-2</v>
      </c>
      <c r="D169" s="141">
        <v>10</v>
      </c>
      <c r="E169" s="142">
        <v>3.052732391304348E-2</v>
      </c>
      <c r="F169" s="144">
        <v>20</v>
      </c>
      <c r="G169" s="142">
        <f t="shared" si="2"/>
        <v>3.0002128260869565E-2</v>
      </c>
      <c r="H169" s="141">
        <v>24</v>
      </c>
      <c r="I169" s="142">
        <v>2.979205E-2</v>
      </c>
      <c r="J169" s="141">
        <v>27</v>
      </c>
      <c r="K169" s="142">
        <v>2.9988221904761907E-2</v>
      </c>
      <c r="L169" s="147">
        <v>-7.9200809523809201E-4</v>
      </c>
      <c r="M169" s="141">
        <v>28</v>
      </c>
      <c r="N169" s="142">
        <v>3.0053612539682542E-2</v>
      </c>
      <c r="O169" s="141">
        <v>56</v>
      </c>
      <c r="P169" s="142">
        <v>3.188455031746032E-2</v>
      </c>
      <c r="Q169" s="141">
        <v>84</v>
      </c>
      <c r="R169" s="142">
        <v>3.3715488095238097E-2</v>
      </c>
      <c r="S169" s="141">
        <f>+VLOOKUP(A169,Cetes!$A$19:$M$1126,5,FALSE)</f>
        <v>87</v>
      </c>
      <c r="T169" s="146">
        <v>3.3911660000000003E-2</v>
      </c>
      <c r="U169" s="141">
        <v>171</v>
      </c>
      <c r="V169" s="142">
        <v>3.5108519999999997E-2</v>
      </c>
      <c r="W169" s="141">
        <v>353</v>
      </c>
      <c r="X169" s="142">
        <v>3.6954809999999998E-2</v>
      </c>
    </row>
    <row r="170" spans="1:24" x14ac:dyDescent="0.25">
      <c r="A170" s="140">
        <v>42248</v>
      </c>
      <c r="B170" s="141">
        <v>1</v>
      </c>
      <c r="C170" s="142">
        <v>0.03</v>
      </c>
      <c r="D170" s="141">
        <v>10</v>
      </c>
      <c r="E170" s="142">
        <v>3.0408829090909091E-2</v>
      </c>
      <c r="F170" s="144">
        <v>20</v>
      </c>
      <c r="G170" s="142">
        <f t="shared" si="2"/>
        <v>3.0863083636363635E-2</v>
      </c>
      <c r="H170" s="141">
        <v>23</v>
      </c>
      <c r="I170" s="142">
        <v>3.099936E-2</v>
      </c>
      <c r="J170" s="141">
        <v>27</v>
      </c>
      <c r="K170" s="142">
        <v>3.1177186666666665E-2</v>
      </c>
      <c r="L170" s="147">
        <v>1.1889647619047587E-3</v>
      </c>
      <c r="M170" s="141">
        <v>28</v>
      </c>
      <c r="N170" s="142">
        <v>3.1221643333333333E-2</v>
      </c>
      <c r="O170" s="141">
        <v>56</v>
      </c>
      <c r="P170" s="142">
        <v>3.2466429999999998E-2</v>
      </c>
      <c r="Q170" s="141">
        <v>84</v>
      </c>
      <c r="R170" s="142">
        <v>3.3711216666666662E-2</v>
      </c>
      <c r="S170" s="141">
        <f>+VLOOKUP(A170,Cetes!$A$19:$M$1126,5,FALSE)</f>
        <v>86</v>
      </c>
      <c r="T170" s="146">
        <v>3.3800129999999998E-2</v>
      </c>
      <c r="U170" s="141">
        <v>170</v>
      </c>
      <c r="V170" s="142">
        <v>3.5247399999999998E-2</v>
      </c>
      <c r="W170" s="141">
        <v>352</v>
      </c>
      <c r="X170" s="142">
        <v>3.6937919999999999E-2</v>
      </c>
    </row>
    <row r="171" spans="1:24" x14ac:dyDescent="0.25">
      <c r="A171" s="140">
        <v>42249</v>
      </c>
      <c r="B171" s="141">
        <v>1</v>
      </c>
      <c r="C171" s="142">
        <v>0.03</v>
      </c>
      <c r="D171" s="141">
        <v>10</v>
      </c>
      <c r="E171" s="142">
        <v>3.0533729999999999E-2</v>
      </c>
      <c r="F171" s="144">
        <v>20</v>
      </c>
      <c r="G171" s="142">
        <f t="shared" si="2"/>
        <v>3.1126763333333335E-2</v>
      </c>
      <c r="H171" s="141">
        <v>22</v>
      </c>
      <c r="I171" s="142">
        <v>3.1245370000000001E-2</v>
      </c>
      <c r="J171" s="141">
        <v>27</v>
      </c>
      <c r="K171" s="142">
        <v>3.1443620793650796E-2</v>
      </c>
      <c r="L171" s="147">
        <v>2.6643412698413096E-4</v>
      </c>
      <c r="M171" s="141">
        <v>28</v>
      </c>
      <c r="N171" s="142">
        <v>3.1483270952380953E-2</v>
      </c>
      <c r="O171" s="141">
        <v>56</v>
      </c>
      <c r="P171" s="142">
        <v>3.2593475396825396E-2</v>
      </c>
      <c r="Q171" s="141">
        <v>84</v>
      </c>
      <c r="R171" s="142">
        <v>3.3703679841269846E-2</v>
      </c>
      <c r="S171" s="141">
        <f>+VLOOKUP(A171,Cetes!$A$19:$M$1126,5,FALSE)</f>
        <v>85</v>
      </c>
      <c r="T171" s="146">
        <v>3.3743330000000002E-2</v>
      </c>
      <c r="U171" s="141">
        <v>169</v>
      </c>
      <c r="V171" s="142">
        <v>3.5124669999999997E-2</v>
      </c>
      <c r="W171" s="141">
        <v>351</v>
      </c>
      <c r="X171" s="142">
        <v>3.6799979999999996E-2</v>
      </c>
    </row>
    <row r="172" spans="1:24" x14ac:dyDescent="0.25">
      <c r="A172" s="140">
        <v>42250</v>
      </c>
      <c r="B172" s="141">
        <v>1</v>
      </c>
      <c r="C172" s="142">
        <v>3.0099999999999998E-2</v>
      </c>
      <c r="D172" s="141">
        <v>10</v>
      </c>
      <c r="E172" s="142">
        <v>3.0487803333333331E-2</v>
      </c>
      <c r="F172" s="144">
        <v>20</v>
      </c>
      <c r="G172" s="142">
        <f t="shared" si="2"/>
        <v>3.0918695925925922E-2</v>
      </c>
      <c r="H172" s="141">
        <v>28</v>
      </c>
      <c r="I172" s="142">
        <v>3.1263409999999998E-2</v>
      </c>
      <c r="J172" s="141">
        <v>27</v>
      </c>
      <c r="K172" s="142">
        <v>3.1141213333333334E-2</v>
      </c>
      <c r="L172" s="147">
        <v>-3.024074603174623E-4</v>
      </c>
      <c r="M172" s="141">
        <v>28</v>
      </c>
      <c r="N172" s="142">
        <v>3.1181260000000002E-2</v>
      </c>
      <c r="O172" s="141">
        <v>56</v>
      </c>
      <c r="P172" s="142">
        <v>3.2302566666666671E-2</v>
      </c>
      <c r="Q172" s="141">
        <v>84</v>
      </c>
      <c r="R172" s="142">
        <v>3.342387333333334E-2</v>
      </c>
      <c r="S172" s="141">
        <f>+VLOOKUP(A172,Cetes!$A$19:$M$1126,5,FALSE)</f>
        <v>91</v>
      </c>
      <c r="T172" s="146">
        <v>3.3704200000000004E-2</v>
      </c>
      <c r="U172" s="141">
        <v>182</v>
      </c>
      <c r="V172" s="142">
        <v>3.5009430000000001E-2</v>
      </c>
      <c r="W172" s="141">
        <v>350</v>
      </c>
      <c r="X172" s="142">
        <v>3.6741579999999996E-2</v>
      </c>
    </row>
    <row r="173" spans="1:24" x14ac:dyDescent="0.25">
      <c r="A173" s="140">
        <v>42251</v>
      </c>
      <c r="B173" s="141">
        <v>1</v>
      </c>
      <c r="C173" s="142">
        <v>0.03</v>
      </c>
      <c r="D173" s="141">
        <v>10</v>
      </c>
      <c r="E173" s="142">
        <v>3.0394809230769232E-2</v>
      </c>
      <c r="F173" s="144">
        <v>20</v>
      </c>
      <c r="G173" s="142">
        <f t="shared" si="2"/>
        <v>3.0833486153846155E-2</v>
      </c>
      <c r="H173" s="141">
        <v>27</v>
      </c>
      <c r="I173" s="142">
        <v>3.1140560000000001E-2</v>
      </c>
      <c r="J173" s="141">
        <v>27</v>
      </c>
      <c r="K173" s="142">
        <v>3.1140560000000001E-2</v>
      </c>
      <c r="L173" s="147">
        <v>-6.5333333333292276E-7</v>
      </c>
      <c r="M173" s="141">
        <v>28</v>
      </c>
      <c r="N173" s="142">
        <v>3.1180036031746034E-2</v>
      </c>
      <c r="O173" s="141">
        <v>56</v>
      </c>
      <c r="P173" s="142">
        <v>3.2285364920634919E-2</v>
      </c>
      <c r="Q173" s="141">
        <v>84</v>
      </c>
      <c r="R173" s="142">
        <v>3.3390693809523808E-2</v>
      </c>
      <c r="S173" s="141">
        <f>+VLOOKUP(A173,Cetes!$A$19:$M$1126,5,FALSE)</f>
        <v>90</v>
      </c>
      <c r="T173" s="146">
        <v>3.3627549999999999E-2</v>
      </c>
      <c r="U173" s="141">
        <v>181</v>
      </c>
      <c r="V173" s="142">
        <v>3.4910789999999997E-2</v>
      </c>
      <c r="W173" s="141">
        <v>349</v>
      </c>
      <c r="X173" s="142">
        <v>3.669418E-2</v>
      </c>
    </row>
    <row r="174" spans="1:24" x14ac:dyDescent="0.25">
      <c r="A174" s="140">
        <v>42254</v>
      </c>
      <c r="B174" s="141">
        <v>1</v>
      </c>
      <c r="C174" s="142">
        <v>2.9500000000000002E-2</v>
      </c>
      <c r="D174" s="141">
        <v>10</v>
      </c>
      <c r="E174" s="142">
        <v>3.0131134782608697E-2</v>
      </c>
      <c r="F174" s="144">
        <v>20</v>
      </c>
      <c r="G174" s="142">
        <f t="shared" si="2"/>
        <v>3.0832395652173914E-2</v>
      </c>
      <c r="H174" s="141">
        <v>24</v>
      </c>
      <c r="I174" s="142">
        <v>3.1112899999999999E-2</v>
      </c>
      <c r="J174" s="141">
        <v>27</v>
      </c>
      <c r="K174" s="142">
        <v>3.1234478095238095E-2</v>
      </c>
      <c r="L174" s="147">
        <v>9.391809523809358E-5</v>
      </c>
      <c r="M174" s="141">
        <v>28</v>
      </c>
      <c r="N174" s="142">
        <v>3.1275004126984127E-2</v>
      </c>
      <c r="O174" s="141">
        <v>56</v>
      </c>
      <c r="P174" s="142">
        <v>3.2409733015873014E-2</v>
      </c>
      <c r="Q174" s="141">
        <v>84</v>
      </c>
      <c r="R174" s="142">
        <v>3.3544461904761909E-2</v>
      </c>
      <c r="S174" s="141">
        <f>+VLOOKUP(A174,Cetes!$A$19:$M$1126,5,FALSE)</f>
        <v>87</v>
      </c>
      <c r="T174" s="146">
        <v>3.3666040000000001E-2</v>
      </c>
      <c r="U174" s="141">
        <v>178</v>
      </c>
      <c r="V174" s="142">
        <v>3.489312E-2</v>
      </c>
      <c r="W174" s="141">
        <v>346</v>
      </c>
      <c r="X174" s="142">
        <v>3.6647590000000001E-2</v>
      </c>
    </row>
    <row r="175" spans="1:24" x14ac:dyDescent="0.25">
      <c r="A175" s="140">
        <v>42255</v>
      </c>
      <c r="B175" s="141">
        <v>1</v>
      </c>
      <c r="C175" s="142">
        <v>0.03</v>
      </c>
      <c r="D175" s="141">
        <v>10</v>
      </c>
      <c r="E175" s="142">
        <v>3.048082909090909E-2</v>
      </c>
      <c r="F175" s="144">
        <v>20</v>
      </c>
      <c r="G175" s="142">
        <f t="shared" si="2"/>
        <v>3.1015083636363634E-2</v>
      </c>
      <c r="H175" s="141">
        <v>23</v>
      </c>
      <c r="I175" s="142">
        <v>3.1175359999999999E-2</v>
      </c>
      <c r="J175" s="141">
        <v>27</v>
      </c>
      <c r="K175" s="142">
        <v>3.1348359365079362E-2</v>
      </c>
      <c r="L175" s="147">
        <v>1.1388126984126709E-4</v>
      </c>
      <c r="M175" s="141">
        <v>28</v>
      </c>
      <c r="N175" s="142">
        <v>3.1391609206349202E-2</v>
      </c>
      <c r="O175" s="141">
        <v>56</v>
      </c>
      <c r="P175" s="142">
        <v>3.2602604761904762E-2</v>
      </c>
      <c r="Q175" s="141">
        <v>84</v>
      </c>
      <c r="R175" s="142">
        <v>3.3813600317460321E-2</v>
      </c>
      <c r="S175" s="141">
        <f>+VLOOKUP(A175,Cetes!$A$19:$M$1126,5,FALSE)</f>
        <v>86</v>
      </c>
      <c r="T175" s="146">
        <v>3.3900100000000002E-2</v>
      </c>
      <c r="U175" s="141">
        <v>177</v>
      </c>
      <c r="V175" s="142">
        <v>3.5338850000000005E-2</v>
      </c>
      <c r="W175" s="141">
        <v>345</v>
      </c>
      <c r="X175" s="142">
        <v>3.6772159999999998E-2</v>
      </c>
    </row>
    <row r="176" spans="1:24" x14ac:dyDescent="0.25">
      <c r="A176" s="140">
        <v>42256</v>
      </c>
      <c r="B176" s="141">
        <v>1</v>
      </c>
      <c r="C176" s="142">
        <v>0.03</v>
      </c>
      <c r="D176" s="141">
        <v>10</v>
      </c>
      <c r="E176" s="142">
        <v>3.0430949999999998E-2</v>
      </c>
      <c r="F176" s="144">
        <v>20</v>
      </c>
      <c r="G176" s="142">
        <f t="shared" si="2"/>
        <v>3.0909783333333333E-2</v>
      </c>
      <c r="H176" s="141">
        <v>22</v>
      </c>
      <c r="I176" s="142">
        <v>3.100555E-2</v>
      </c>
      <c r="J176" s="141">
        <v>27</v>
      </c>
      <c r="K176" s="142">
        <v>3.1223653174603173E-2</v>
      </c>
      <c r="L176" s="147">
        <v>-1.2470619047618911E-4</v>
      </c>
      <c r="M176" s="141">
        <v>28</v>
      </c>
      <c r="N176" s="142">
        <v>3.1267273809523807E-2</v>
      </c>
      <c r="O176" s="141">
        <v>56</v>
      </c>
      <c r="P176" s="142">
        <v>3.2488651587301583E-2</v>
      </c>
      <c r="Q176" s="141">
        <v>84</v>
      </c>
      <c r="R176" s="142">
        <v>3.3710029365079358E-2</v>
      </c>
      <c r="S176" s="141">
        <f>+VLOOKUP(A176,Cetes!$A$19:$M$1126,5,FALSE)</f>
        <v>85</v>
      </c>
      <c r="T176" s="146">
        <v>3.3753649999999996E-2</v>
      </c>
      <c r="U176" s="141">
        <v>176</v>
      </c>
      <c r="V176" s="142">
        <v>3.4796359999999998E-2</v>
      </c>
      <c r="W176" s="141">
        <v>344</v>
      </c>
      <c r="X176" s="142">
        <v>3.6499980000000001E-2</v>
      </c>
    </row>
    <row r="177" spans="1:24" x14ac:dyDescent="0.25">
      <c r="A177" s="140">
        <v>42257</v>
      </c>
      <c r="B177" s="141">
        <v>1</v>
      </c>
      <c r="C177" s="142">
        <v>0.03</v>
      </c>
      <c r="D177" s="141">
        <v>10</v>
      </c>
      <c r="E177" s="142">
        <v>3.0372039999999999E-2</v>
      </c>
      <c r="F177" s="144">
        <v>20</v>
      </c>
      <c r="G177" s="142">
        <f t="shared" si="2"/>
        <v>3.0785417777777779E-2</v>
      </c>
      <c r="H177" s="141">
        <v>28</v>
      </c>
      <c r="I177" s="142">
        <v>3.1116120000000001E-2</v>
      </c>
      <c r="J177" s="141">
        <v>27</v>
      </c>
      <c r="K177" s="142">
        <v>3.1097766222222222E-2</v>
      </c>
      <c r="L177" s="147">
        <v>-1.2588695238095055E-4</v>
      </c>
      <c r="M177" s="141">
        <v>28</v>
      </c>
      <c r="N177" s="142">
        <v>3.1139988E-2</v>
      </c>
      <c r="O177" s="141">
        <v>56</v>
      </c>
      <c r="P177" s="142">
        <v>3.2322197777777777E-2</v>
      </c>
      <c r="Q177" s="141">
        <v>84</v>
      </c>
      <c r="R177" s="142">
        <v>3.3504407555555553E-2</v>
      </c>
      <c r="S177" s="141">
        <f>+VLOOKUP(A177,Cetes!$A$19:$M$1126,5,FALSE)</f>
        <v>91</v>
      </c>
      <c r="T177" s="146">
        <v>3.3799959999999997E-2</v>
      </c>
      <c r="U177" s="141">
        <v>175</v>
      </c>
      <c r="V177" s="142">
        <v>3.4759039999999998E-2</v>
      </c>
      <c r="W177" s="141">
        <v>343</v>
      </c>
      <c r="X177" s="142">
        <v>3.650457E-2</v>
      </c>
    </row>
    <row r="178" spans="1:24" x14ac:dyDescent="0.25">
      <c r="A178" s="140">
        <v>42258</v>
      </c>
      <c r="B178" s="141">
        <v>1</v>
      </c>
      <c r="C178" s="142">
        <v>3.0299999999999997E-2</v>
      </c>
      <c r="D178" s="141">
        <v>10</v>
      </c>
      <c r="E178" s="142">
        <v>3.0646143461538457E-2</v>
      </c>
      <c r="F178" s="144">
        <v>20</v>
      </c>
      <c r="G178" s="142">
        <f t="shared" si="2"/>
        <v>3.1030747307692303E-2</v>
      </c>
      <c r="H178" s="141">
        <v>27</v>
      </c>
      <c r="I178" s="142">
        <v>3.1299969999999996E-2</v>
      </c>
      <c r="J178" s="141">
        <v>27</v>
      </c>
      <c r="K178" s="142">
        <v>3.1299969999999996E-2</v>
      </c>
      <c r="L178" s="147">
        <v>2.0220377777777424E-4</v>
      </c>
      <c r="M178" s="141">
        <v>28</v>
      </c>
      <c r="N178" s="142">
        <v>3.1338064920634914E-2</v>
      </c>
      <c r="O178" s="141">
        <v>56</v>
      </c>
      <c r="P178" s="142">
        <v>3.2404722698412693E-2</v>
      </c>
      <c r="Q178" s="141">
        <v>84</v>
      </c>
      <c r="R178" s="142">
        <v>3.3471380476190478E-2</v>
      </c>
      <c r="S178" s="141">
        <f>+VLOOKUP(A178,Cetes!$A$19:$M$1126,5,FALSE)</f>
        <v>90</v>
      </c>
      <c r="T178" s="146">
        <v>3.3699949999999999E-2</v>
      </c>
      <c r="U178" s="141">
        <v>174</v>
      </c>
      <c r="V178" s="142">
        <v>3.4499130000000003E-2</v>
      </c>
      <c r="W178" s="141">
        <v>342</v>
      </c>
      <c r="X178" s="142">
        <v>3.6299970000000001E-2</v>
      </c>
    </row>
    <row r="179" spans="1:24" x14ac:dyDescent="0.25">
      <c r="A179" s="140">
        <v>42261</v>
      </c>
      <c r="B179" s="141">
        <v>1</v>
      </c>
      <c r="C179" s="142">
        <v>3.04E-2</v>
      </c>
      <c r="D179" s="141">
        <v>10</v>
      </c>
      <c r="E179" s="142">
        <v>3.0938896521739132E-2</v>
      </c>
      <c r="F179" s="144">
        <v>20</v>
      </c>
      <c r="G179" s="142">
        <f t="shared" si="2"/>
        <v>3.153767043478261E-2</v>
      </c>
      <c r="H179" s="141">
        <v>24</v>
      </c>
      <c r="I179" s="142">
        <v>3.1777180000000002E-2</v>
      </c>
      <c r="J179" s="141">
        <v>27</v>
      </c>
      <c r="K179" s="142">
        <v>3.1866024285714285E-2</v>
      </c>
      <c r="L179" s="147">
        <v>5.660542857142889E-4</v>
      </c>
      <c r="M179" s="141">
        <v>28</v>
      </c>
      <c r="N179" s="142">
        <v>3.1895639047619044E-2</v>
      </c>
      <c r="O179" s="141">
        <v>56</v>
      </c>
      <c r="P179" s="142">
        <v>3.2724852380952379E-2</v>
      </c>
      <c r="Q179" s="141">
        <v>84</v>
      </c>
      <c r="R179" s="142">
        <v>3.3554065714285715E-2</v>
      </c>
      <c r="S179" s="141">
        <f>+VLOOKUP(A179,Cetes!$A$19:$M$1126,5,FALSE)</f>
        <v>87</v>
      </c>
      <c r="T179" s="146">
        <v>3.3642909999999998E-2</v>
      </c>
      <c r="U179" s="141">
        <v>171</v>
      </c>
      <c r="V179" s="142">
        <v>3.4749959999999996E-2</v>
      </c>
      <c r="W179" s="141">
        <v>339</v>
      </c>
      <c r="X179" s="142">
        <v>3.7099980000000005E-2</v>
      </c>
    </row>
    <row r="180" spans="1:24" x14ac:dyDescent="0.25">
      <c r="A180" s="140">
        <v>42262</v>
      </c>
      <c r="B180" s="141">
        <v>1</v>
      </c>
      <c r="C180" s="142">
        <v>2.98E-2</v>
      </c>
      <c r="D180" s="141">
        <v>10</v>
      </c>
      <c r="E180" s="142">
        <v>3.052208227272727E-2</v>
      </c>
      <c r="F180" s="144">
        <v>20</v>
      </c>
      <c r="G180" s="142">
        <f t="shared" si="2"/>
        <v>3.1324395909090905E-2</v>
      </c>
      <c r="H180" s="141">
        <v>23</v>
      </c>
      <c r="I180" s="142">
        <v>3.1565089999999997E-2</v>
      </c>
      <c r="J180" s="141">
        <v>27</v>
      </c>
      <c r="K180" s="142">
        <v>3.1688848095238094E-2</v>
      </c>
      <c r="L180" s="147">
        <v>-1.7717619047619149E-4</v>
      </c>
      <c r="M180" s="141">
        <v>28</v>
      </c>
      <c r="N180" s="142">
        <v>3.1719787619047618E-2</v>
      </c>
      <c r="O180" s="141">
        <v>56</v>
      </c>
      <c r="P180" s="142">
        <v>3.2586094285714289E-2</v>
      </c>
      <c r="Q180" s="141">
        <v>84</v>
      </c>
      <c r="R180" s="142">
        <v>3.3452400952380952E-2</v>
      </c>
      <c r="S180" s="141">
        <f>+VLOOKUP(A180,Cetes!$A$19:$M$1126,5,FALSE)</f>
        <v>86</v>
      </c>
      <c r="T180" s="146">
        <v>3.351428E-2</v>
      </c>
      <c r="U180" s="141">
        <v>170</v>
      </c>
      <c r="V180" s="142">
        <v>3.46413E-2</v>
      </c>
      <c r="W180" s="141">
        <v>338</v>
      </c>
      <c r="X180" s="142">
        <v>3.6906479999999998E-2</v>
      </c>
    </row>
    <row r="181" spans="1:24" x14ac:dyDescent="0.25">
      <c r="A181" s="140">
        <v>42264</v>
      </c>
      <c r="B181" s="141">
        <v>1</v>
      </c>
      <c r="C181" s="142">
        <v>2.92E-2</v>
      </c>
      <c r="D181" s="141">
        <v>10</v>
      </c>
      <c r="E181" s="142">
        <v>2.9870146666666667E-2</v>
      </c>
      <c r="F181" s="144">
        <v>20</v>
      </c>
      <c r="G181" s="142">
        <f t="shared" si="2"/>
        <v>3.0614754074074074E-2</v>
      </c>
      <c r="H181" s="141">
        <v>28</v>
      </c>
      <c r="I181" s="142">
        <v>3.1210439999999999E-2</v>
      </c>
      <c r="J181" s="141">
        <v>27</v>
      </c>
      <c r="K181" s="142">
        <v>3.0306424222222222E-2</v>
      </c>
      <c r="L181" s="147">
        <v>-1.3824238730158721E-3</v>
      </c>
      <c r="M181" s="141">
        <v>28</v>
      </c>
      <c r="N181" s="142">
        <v>3.0348978999999998E-2</v>
      </c>
      <c r="O181" s="141">
        <v>56</v>
      </c>
      <c r="P181" s="142">
        <v>3.1540512777777779E-2</v>
      </c>
      <c r="Q181" s="141">
        <v>84</v>
      </c>
      <c r="R181" s="142">
        <v>3.2732046555555554E-2</v>
      </c>
      <c r="S181" s="141">
        <f>+VLOOKUP(A181,Cetes!$A$19:$M$1126,5,FALSE)</f>
        <v>91</v>
      </c>
      <c r="T181" s="146">
        <v>3.3029929999999999E-2</v>
      </c>
      <c r="U181" s="141">
        <v>182</v>
      </c>
      <c r="V181" s="142">
        <v>3.3779969999999999E-2</v>
      </c>
      <c r="W181" s="141">
        <v>336</v>
      </c>
      <c r="X181" s="142">
        <v>3.6029939999999996E-2</v>
      </c>
    </row>
    <row r="182" spans="1:24" x14ac:dyDescent="0.25">
      <c r="A182" s="140">
        <v>42265</v>
      </c>
      <c r="B182" s="141">
        <v>1</v>
      </c>
      <c r="C182" s="142">
        <v>2.9500000000000002E-2</v>
      </c>
      <c r="D182" s="141">
        <v>10</v>
      </c>
      <c r="E182" s="142">
        <v>3.0186596153846158E-2</v>
      </c>
      <c r="F182" s="144">
        <v>20</v>
      </c>
      <c r="G182" s="142">
        <f t="shared" si="2"/>
        <v>3.0949480769230774E-2</v>
      </c>
      <c r="H182" s="141">
        <v>27</v>
      </c>
      <c r="I182" s="142">
        <v>3.1483500000000005E-2</v>
      </c>
      <c r="J182" s="141">
        <v>27</v>
      </c>
      <c r="K182" s="142">
        <v>3.1483500000000005E-2</v>
      </c>
      <c r="L182" s="147">
        <v>1.1770757777777828E-3</v>
      </c>
      <c r="M182" s="141">
        <v>28</v>
      </c>
      <c r="N182" s="142">
        <v>3.1505319206349212E-2</v>
      </c>
      <c r="O182" s="141">
        <v>56</v>
      </c>
      <c r="P182" s="142">
        <v>3.2116256984126984E-2</v>
      </c>
      <c r="Q182" s="141">
        <v>84</v>
      </c>
      <c r="R182" s="142">
        <v>3.2727194761904756E-2</v>
      </c>
      <c r="S182" s="141">
        <f>+VLOOKUP(A182,Cetes!$A$19:$M$1126,5,FALSE)</f>
        <v>90</v>
      </c>
      <c r="T182" s="146">
        <v>3.2858109999999996E-2</v>
      </c>
      <c r="U182" s="141">
        <v>181</v>
      </c>
      <c r="V182" s="142">
        <v>3.3755320000000005E-2</v>
      </c>
      <c r="W182" s="141">
        <v>335</v>
      </c>
      <c r="X182" s="142">
        <v>3.5822659999999999E-2</v>
      </c>
    </row>
    <row r="183" spans="1:24" x14ac:dyDescent="0.25">
      <c r="A183" s="140">
        <v>42268</v>
      </c>
      <c r="B183" s="141">
        <v>1</v>
      </c>
      <c r="C183" s="142">
        <v>2.8500000000000001E-2</v>
      </c>
      <c r="D183" s="141">
        <v>10</v>
      </c>
      <c r="E183" s="142">
        <v>2.9472340434782609E-2</v>
      </c>
      <c r="F183" s="144">
        <v>20</v>
      </c>
      <c r="G183" s="142">
        <f t="shared" si="2"/>
        <v>3.0552718695652174E-2</v>
      </c>
      <c r="H183" s="141">
        <v>24</v>
      </c>
      <c r="I183" s="142">
        <v>3.0984870000000001E-2</v>
      </c>
      <c r="J183" s="141">
        <v>27</v>
      </c>
      <c r="K183" s="142">
        <v>3.1056366666666668E-2</v>
      </c>
      <c r="L183" s="147">
        <v>-4.2713333333333631E-4</v>
      </c>
      <c r="M183" s="141">
        <v>28</v>
      </c>
      <c r="N183" s="142">
        <v>3.1080198888888889E-2</v>
      </c>
      <c r="O183" s="141">
        <v>56</v>
      </c>
      <c r="P183" s="142">
        <v>3.1747501111111111E-2</v>
      </c>
      <c r="Q183" s="141">
        <v>84</v>
      </c>
      <c r="R183" s="142">
        <v>3.2414803333333332E-2</v>
      </c>
      <c r="S183" s="141">
        <f>+VLOOKUP(A183,Cetes!$A$19:$M$1126,5,FALSE)</f>
        <v>87</v>
      </c>
      <c r="T183" s="146">
        <v>3.2486299999999996E-2</v>
      </c>
      <c r="U183" s="141">
        <v>178</v>
      </c>
      <c r="V183" s="142">
        <v>3.3344520000000002E-2</v>
      </c>
      <c r="W183" s="141">
        <v>332</v>
      </c>
      <c r="X183" s="142">
        <v>3.5783260000000004E-2</v>
      </c>
    </row>
    <row r="184" spans="1:24" x14ac:dyDescent="0.25">
      <c r="A184" s="140">
        <v>42269</v>
      </c>
      <c r="B184" s="141">
        <v>1</v>
      </c>
      <c r="C184" s="142">
        <v>2.9500000000000002E-2</v>
      </c>
      <c r="D184" s="141">
        <v>10</v>
      </c>
      <c r="E184" s="142">
        <v>2.954000090909091E-2</v>
      </c>
      <c r="F184" s="144">
        <v>20</v>
      </c>
      <c r="G184" s="142">
        <f t="shared" si="2"/>
        <v>2.9584446363636364E-2</v>
      </c>
      <c r="H184" s="141">
        <v>23</v>
      </c>
      <c r="I184" s="142">
        <v>2.9597780000000001E-2</v>
      </c>
      <c r="J184" s="141">
        <v>27</v>
      </c>
      <c r="K184" s="142">
        <v>2.9741005396825396E-2</v>
      </c>
      <c r="L184" s="147">
        <v>-1.3153612698412719E-3</v>
      </c>
      <c r="M184" s="141">
        <v>28</v>
      </c>
      <c r="N184" s="142">
        <v>2.9776811746031747E-2</v>
      </c>
      <c r="O184" s="141">
        <v>56</v>
      </c>
      <c r="P184" s="142">
        <v>3.0779389523809524E-2</v>
      </c>
      <c r="Q184" s="141">
        <v>84</v>
      </c>
      <c r="R184" s="142">
        <v>3.1781967301587298E-2</v>
      </c>
      <c r="S184" s="141">
        <f>+VLOOKUP(A184,Cetes!$A$19:$M$1126,5,FALSE)</f>
        <v>86</v>
      </c>
      <c r="T184" s="146">
        <v>3.1853579999999999E-2</v>
      </c>
      <c r="U184" s="141">
        <v>177</v>
      </c>
      <c r="V184" s="142">
        <v>3.3100089999999999E-2</v>
      </c>
      <c r="W184" s="141">
        <v>331</v>
      </c>
      <c r="X184" s="142">
        <v>3.5402509999999998E-2</v>
      </c>
    </row>
    <row r="185" spans="1:24" x14ac:dyDescent="0.25">
      <c r="A185" s="140">
        <v>42270</v>
      </c>
      <c r="B185" s="141">
        <v>1</v>
      </c>
      <c r="C185" s="142">
        <v>2.9300000000000003E-2</v>
      </c>
      <c r="D185" s="141">
        <v>10</v>
      </c>
      <c r="E185" s="142">
        <v>2.9588184285714289E-2</v>
      </c>
      <c r="F185" s="144">
        <v>20</v>
      </c>
      <c r="G185" s="142">
        <f t="shared" si="2"/>
        <v>2.9908389047619048E-2</v>
      </c>
      <c r="H185" s="141">
        <v>22</v>
      </c>
      <c r="I185" s="142">
        <v>2.9972430000000001E-2</v>
      </c>
      <c r="J185" s="141">
        <v>27</v>
      </c>
      <c r="K185" s="142">
        <v>3.0110453809523811E-2</v>
      </c>
      <c r="L185" s="147">
        <v>3.6944841269841502E-4</v>
      </c>
      <c r="M185" s="141">
        <v>28</v>
      </c>
      <c r="N185" s="142">
        <v>3.0138058571428573E-2</v>
      </c>
      <c r="O185" s="141">
        <v>56</v>
      </c>
      <c r="P185" s="142">
        <v>3.0910991904761907E-2</v>
      </c>
      <c r="Q185" s="141">
        <v>84</v>
      </c>
      <c r="R185" s="142">
        <v>3.168392523809524E-2</v>
      </c>
      <c r="S185" s="141">
        <f>+VLOOKUP(A185,Cetes!$A$19:$M$1126,5,FALSE)</f>
        <v>85</v>
      </c>
      <c r="T185" s="146">
        <v>3.1711530000000002E-2</v>
      </c>
      <c r="U185" s="141">
        <v>176</v>
      </c>
      <c r="V185" s="142">
        <v>3.3108810000000002E-2</v>
      </c>
      <c r="W185" s="141">
        <v>330</v>
      </c>
      <c r="X185" s="142">
        <v>3.5569690000000001E-2</v>
      </c>
    </row>
    <row r="186" spans="1:24" x14ac:dyDescent="0.25">
      <c r="A186" s="140">
        <v>42271</v>
      </c>
      <c r="B186" s="141">
        <v>1</v>
      </c>
      <c r="C186" s="142">
        <v>2.9600000000000001E-2</v>
      </c>
      <c r="D186" s="141">
        <v>10</v>
      </c>
      <c r="E186" s="142">
        <v>2.9829776666666669E-2</v>
      </c>
      <c r="F186" s="144">
        <v>20</v>
      </c>
      <c r="G186" s="142">
        <f t="shared" si="2"/>
        <v>3.0085084074074075E-2</v>
      </c>
      <c r="H186" s="141">
        <v>28</v>
      </c>
      <c r="I186" s="142">
        <v>3.028933E-2</v>
      </c>
      <c r="J186" s="141">
        <v>27</v>
      </c>
      <c r="K186" s="142">
        <v>3.0239464222222224E-2</v>
      </c>
      <c r="L186" s="147">
        <v>1.2901041269841249E-4</v>
      </c>
      <c r="M186" s="141">
        <v>28</v>
      </c>
      <c r="N186" s="142">
        <v>3.0264059000000003E-2</v>
      </c>
      <c r="O186" s="141">
        <v>56</v>
      </c>
      <c r="P186" s="142">
        <v>3.095271277777778E-2</v>
      </c>
      <c r="Q186" s="141">
        <v>84</v>
      </c>
      <c r="R186" s="142">
        <v>3.1641366555555557E-2</v>
      </c>
      <c r="S186" s="141">
        <f>+VLOOKUP(A186,Cetes!$A$19:$M$1126,5,FALSE)</f>
        <v>91</v>
      </c>
      <c r="T186" s="146">
        <v>3.181353E-2</v>
      </c>
      <c r="U186" s="141">
        <v>175</v>
      </c>
      <c r="V186" s="142">
        <v>3.3130630000000001E-2</v>
      </c>
      <c r="W186" s="141">
        <v>329</v>
      </c>
      <c r="X186" s="142">
        <v>3.5984050000000004E-2</v>
      </c>
    </row>
    <row r="187" spans="1:24" x14ac:dyDescent="0.25">
      <c r="A187" s="140">
        <v>42272</v>
      </c>
      <c r="B187" s="141">
        <v>1</v>
      </c>
      <c r="C187" s="142">
        <v>3.0499999999999999E-2</v>
      </c>
      <c r="D187" s="141">
        <v>10</v>
      </c>
      <c r="E187" s="142">
        <v>3.0396240384615383E-2</v>
      </c>
      <c r="F187" s="144">
        <v>20</v>
      </c>
      <c r="G187" s="142">
        <f t="shared" si="2"/>
        <v>3.0280951923076921E-2</v>
      </c>
      <c r="H187" s="141">
        <v>27</v>
      </c>
      <c r="I187" s="142">
        <v>3.0200249999999998E-2</v>
      </c>
      <c r="J187" s="141">
        <v>27</v>
      </c>
      <c r="K187" s="142">
        <v>3.0200249999999998E-2</v>
      </c>
      <c r="L187" s="147">
        <v>-3.9214222222225953E-5</v>
      </c>
      <c r="M187" s="141">
        <v>28</v>
      </c>
      <c r="N187" s="142">
        <v>3.0224056349206347E-2</v>
      </c>
      <c r="O187" s="141">
        <v>56</v>
      </c>
      <c r="P187" s="142">
        <v>3.0890634126984125E-2</v>
      </c>
      <c r="Q187" s="141">
        <v>84</v>
      </c>
      <c r="R187" s="142">
        <v>3.1557211904761906E-2</v>
      </c>
      <c r="S187" s="141">
        <f>+VLOOKUP(A187,Cetes!$A$19:$M$1126,5,FALSE)</f>
        <v>90</v>
      </c>
      <c r="T187" s="146">
        <v>3.170005E-2</v>
      </c>
      <c r="U187" s="141">
        <v>174</v>
      </c>
      <c r="V187" s="142">
        <v>3.308266E-2</v>
      </c>
      <c r="W187" s="141">
        <v>328</v>
      </c>
      <c r="X187" s="142">
        <v>3.5909589999999998E-2</v>
      </c>
    </row>
    <row r="188" spans="1:24" x14ac:dyDescent="0.25">
      <c r="A188" s="140">
        <v>42275</v>
      </c>
      <c r="B188" s="141">
        <v>1</v>
      </c>
      <c r="C188" s="142">
        <v>2.9500000000000002E-2</v>
      </c>
      <c r="D188" s="141">
        <v>10</v>
      </c>
      <c r="E188" s="142">
        <v>2.9736265652173913E-2</v>
      </c>
      <c r="F188" s="144">
        <v>20</v>
      </c>
      <c r="G188" s="142">
        <f t="shared" si="2"/>
        <v>2.999878304347826E-2</v>
      </c>
      <c r="H188" s="141">
        <v>24</v>
      </c>
      <c r="I188" s="142">
        <v>3.0103789999999998E-2</v>
      </c>
      <c r="J188" s="141">
        <v>27</v>
      </c>
      <c r="K188" s="142">
        <v>3.0170899047619045E-2</v>
      </c>
      <c r="L188" s="147">
        <v>-2.9350952380952783E-5</v>
      </c>
      <c r="M188" s="141">
        <v>28</v>
      </c>
      <c r="N188" s="142">
        <v>3.0193268730158727E-2</v>
      </c>
      <c r="O188" s="141">
        <v>56</v>
      </c>
      <c r="P188" s="142">
        <v>3.0819619841269838E-2</v>
      </c>
      <c r="Q188" s="141">
        <v>84</v>
      </c>
      <c r="R188" s="142">
        <v>3.1445970952380949E-2</v>
      </c>
      <c r="S188" s="141">
        <f>+VLOOKUP(A188,Cetes!$A$19:$M$1126,5,FALSE)</f>
        <v>87</v>
      </c>
      <c r="T188" s="146">
        <v>3.1513079999999999E-2</v>
      </c>
      <c r="U188" s="141">
        <v>171</v>
      </c>
      <c r="V188" s="142">
        <v>3.2649560000000001E-2</v>
      </c>
      <c r="W188" s="141">
        <v>325</v>
      </c>
      <c r="X188" s="142">
        <v>3.5991259999999997E-2</v>
      </c>
    </row>
    <row r="189" spans="1:24" x14ac:dyDescent="0.25">
      <c r="A189" s="140">
        <v>42276</v>
      </c>
      <c r="B189" s="141">
        <v>1</v>
      </c>
      <c r="C189" s="142">
        <v>2.9500000000000002E-2</v>
      </c>
      <c r="D189" s="141">
        <v>10</v>
      </c>
      <c r="E189" s="142">
        <v>2.9738610454545455E-2</v>
      </c>
      <c r="F189" s="144">
        <v>20</v>
      </c>
      <c r="G189" s="142">
        <f t="shared" si="2"/>
        <v>3.000373318181818E-2</v>
      </c>
      <c r="H189" s="141">
        <v>23</v>
      </c>
      <c r="I189" s="142">
        <v>3.0083269999999999E-2</v>
      </c>
      <c r="J189" s="141">
        <v>27</v>
      </c>
      <c r="K189" s="142">
        <v>3.0173221746031743E-2</v>
      </c>
      <c r="L189" s="147">
        <v>2.3226984126982486E-6</v>
      </c>
      <c r="M189" s="141">
        <v>28</v>
      </c>
      <c r="N189" s="142">
        <v>3.0195709682539679E-2</v>
      </c>
      <c r="O189" s="141">
        <v>56</v>
      </c>
      <c r="P189" s="142">
        <v>3.0825371904761905E-2</v>
      </c>
      <c r="Q189" s="141">
        <v>84</v>
      </c>
      <c r="R189" s="142">
        <v>3.1455034126984131E-2</v>
      </c>
      <c r="S189" s="141">
        <f>+VLOOKUP(A189,Cetes!$A$19:$M$1126,5,FALSE)</f>
        <v>86</v>
      </c>
      <c r="T189" s="146">
        <v>3.1500010000000002E-2</v>
      </c>
      <c r="U189" s="141">
        <v>170</v>
      </c>
      <c r="V189" s="142">
        <v>3.2499899999999998E-2</v>
      </c>
      <c r="W189" s="141">
        <v>324</v>
      </c>
      <c r="X189" s="142">
        <v>3.6000020000000001E-2</v>
      </c>
    </row>
    <row r="190" spans="1:24" x14ac:dyDescent="0.25">
      <c r="A190" s="140">
        <v>42277</v>
      </c>
      <c r="B190" s="141">
        <v>1</v>
      </c>
      <c r="C190" s="142">
        <v>2.8999999999999998E-2</v>
      </c>
      <c r="D190" s="141">
        <v>10</v>
      </c>
      <c r="E190" s="142">
        <v>2.912888857142857E-2</v>
      </c>
      <c r="F190" s="144">
        <v>20</v>
      </c>
      <c r="G190" s="142">
        <f t="shared" si="2"/>
        <v>2.9272098095238095E-2</v>
      </c>
      <c r="H190" s="141">
        <v>22</v>
      </c>
      <c r="I190" s="142">
        <v>2.9300739999999999E-2</v>
      </c>
      <c r="J190" s="141">
        <v>27</v>
      </c>
      <c r="K190" s="142">
        <v>2.9459424126984126E-2</v>
      </c>
      <c r="L190" s="147">
        <v>-7.1379761904761738E-4</v>
      </c>
      <c r="M190" s="141">
        <v>28</v>
      </c>
      <c r="N190" s="142">
        <v>2.9491160952380951E-2</v>
      </c>
      <c r="O190" s="141">
        <v>56</v>
      </c>
      <c r="P190" s="142">
        <v>3.0379792063492062E-2</v>
      </c>
      <c r="Q190" s="141">
        <v>84</v>
      </c>
      <c r="R190" s="142">
        <v>3.1268423174603176E-2</v>
      </c>
      <c r="S190" s="141">
        <f>+VLOOKUP(A190,Cetes!$A$19:$M$1126,5,FALSE)</f>
        <v>85</v>
      </c>
      <c r="T190" s="146">
        <v>3.130016E-2</v>
      </c>
      <c r="U190" s="141">
        <v>169</v>
      </c>
      <c r="V190" s="142">
        <v>3.2430029999999999E-2</v>
      </c>
      <c r="W190" s="141">
        <v>323</v>
      </c>
      <c r="X190" s="142">
        <v>3.6049940000000003E-2</v>
      </c>
    </row>
    <row r="191" spans="1:24" x14ac:dyDescent="0.25">
      <c r="A191" s="140">
        <v>42278</v>
      </c>
      <c r="B191" s="141">
        <v>1</v>
      </c>
      <c r="C191" s="142">
        <v>3.3500000000000002E-2</v>
      </c>
      <c r="D191" s="141">
        <v>10</v>
      </c>
      <c r="E191" s="142">
        <v>3.2391886666666668E-2</v>
      </c>
      <c r="F191" s="144">
        <v>20</v>
      </c>
      <c r="G191" s="142">
        <f t="shared" si="2"/>
        <v>3.1160649629629632E-2</v>
      </c>
      <c r="H191" s="141">
        <v>28</v>
      </c>
      <c r="I191" s="142">
        <v>3.017566E-2</v>
      </c>
      <c r="J191" s="141">
        <v>27</v>
      </c>
      <c r="K191" s="142">
        <v>3.2850121333333336E-2</v>
      </c>
      <c r="L191" s="147">
        <v>3.3906972063492101E-3</v>
      </c>
      <c r="M191" s="141">
        <v>28</v>
      </c>
      <c r="N191" s="142">
        <v>3.2825126000000003E-2</v>
      </c>
      <c r="O191" s="141">
        <v>56</v>
      </c>
      <c r="P191" s="142">
        <v>3.2125256666666671E-2</v>
      </c>
      <c r="Q191" s="141">
        <v>84</v>
      </c>
      <c r="R191" s="142">
        <v>3.1425387333333332E-2</v>
      </c>
      <c r="S191" s="141">
        <f>+VLOOKUP(A191,Cetes!$A$19:$M$1126,5,FALSE)</f>
        <v>91</v>
      </c>
      <c r="T191" s="146">
        <v>3.1250420000000001E-2</v>
      </c>
      <c r="U191" s="141">
        <v>182</v>
      </c>
      <c r="V191" s="142">
        <v>3.2689949999999995E-2</v>
      </c>
      <c r="W191" s="141">
        <v>322</v>
      </c>
      <c r="X191" s="142">
        <v>3.6086E-2</v>
      </c>
    </row>
    <row r="192" spans="1:24" x14ac:dyDescent="0.25">
      <c r="A192" s="140">
        <v>42279</v>
      </c>
      <c r="B192" s="141">
        <v>1</v>
      </c>
      <c r="C192" s="142">
        <v>0.03</v>
      </c>
      <c r="D192" s="141">
        <v>10</v>
      </c>
      <c r="E192" s="142">
        <v>2.9965467692307693E-2</v>
      </c>
      <c r="F192" s="144">
        <v>20</v>
      </c>
      <c r="G192" s="142">
        <f t="shared" si="2"/>
        <v>2.9927098461538463E-2</v>
      </c>
      <c r="H192" s="141">
        <v>27</v>
      </c>
      <c r="I192" s="142">
        <v>2.9900240000000002E-2</v>
      </c>
      <c r="J192" s="141">
        <v>27</v>
      </c>
      <c r="K192" s="142">
        <v>2.9900240000000002E-2</v>
      </c>
      <c r="L192" s="147">
        <v>-2.9498813333333346E-3</v>
      </c>
      <c r="M192" s="141">
        <v>28</v>
      </c>
      <c r="N192" s="142">
        <v>2.9916110317460318E-2</v>
      </c>
      <c r="O192" s="141">
        <v>56</v>
      </c>
      <c r="P192" s="142">
        <v>3.0360479206349204E-2</v>
      </c>
      <c r="Q192" s="141">
        <v>84</v>
      </c>
      <c r="R192" s="142">
        <v>3.0804848095238094E-2</v>
      </c>
      <c r="S192" s="141">
        <f>+VLOOKUP(A192,Cetes!$A$19:$M$1126,5,FALSE)</f>
        <v>90</v>
      </c>
      <c r="T192" s="146">
        <v>3.0900069999999998E-2</v>
      </c>
      <c r="U192" s="141">
        <v>181</v>
      </c>
      <c r="V192" s="142">
        <v>3.2380100000000002E-2</v>
      </c>
      <c r="W192" s="141">
        <v>321</v>
      </c>
      <c r="X192" s="142">
        <v>3.5449959999999996E-2</v>
      </c>
    </row>
    <row r="193" spans="1:24" x14ac:dyDescent="0.25">
      <c r="A193" s="140">
        <v>42282</v>
      </c>
      <c r="B193" s="141">
        <v>1</v>
      </c>
      <c r="C193" s="142">
        <v>2.9900000000000003E-2</v>
      </c>
      <c r="D193" s="141">
        <v>10</v>
      </c>
      <c r="E193" s="142">
        <v>2.9912564782608699E-2</v>
      </c>
      <c r="F193" s="144">
        <v>20</v>
      </c>
      <c r="G193" s="142">
        <f t="shared" si="2"/>
        <v>2.9926525652173915E-2</v>
      </c>
      <c r="H193" s="141">
        <v>24</v>
      </c>
      <c r="I193" s="142">
        <v>2.9932110000000001E-2</v>
      </c>
      <c r="J193" s="141">
        <v>27</v>
      </c>
      <c r="K193" s="142">
        <v>2.9973510000000002E-2</v>
      </c>
      <c r="L193" s="147">
        <v>7.3270000000000279E-5</v>
      </c>
      <c r="M193" s="141">
        <v>28</v>
      </c>
      <c r="N193" s="142">
        <v>2.9987310000000003E-2</v>
      </c>
      <c r="O193" s="141">
        <v>56</v>
      </c>
      <c r="P193" s="142">
        <v>3.0373710000000002E-2</v>
      </c>
      <c r="Q193" s="141">
        <v>84</v>
      </c>
      <c r="R193" s="142">
        <v>3.0760109999999997E-2</v>
      </c>
      <c r="S193" s="141">
        <f>+VLOOKUP(A193,Cetes!$A$19:$M$1126,5,FALSE)</f>
        <v>87</v>
      </c>
      <c r="T193" s="146">
        <v>3.0801509999999997E-2</v>
      </c>
      <c r="U193" s="141">
        <v>178</v>
      </c>
      <c r="V193" s="142">
        <v>3.2199999999999999E-2</v>
      </c>
      <c r="W193" s="141">
        <v>318</v>
      </c>
      <c r="X193" s="142">
        <v>3.5406699999999999E-2</v>
      </c>
    </row>
    <row r="194" spans="1:24" x14ac:dyDescent="0.25">
      <c r="A194" s="140">
        <v>42283</v>
      </c>
      <c r="B194" s="141">
        <v>1</v>
      </c>
      <c r="C194" s="142">
        <v>0.03</v>
      </c>
      <c r="D194" s="141">
        <v>10</v>
      </c>
      <c r="E194" s="142">
        <v>2.991837E-2</v>
      </c>
      <c r="F194" s="144">
        <v>20</v>
      </c>
      <c r="G194" s="142">
        <f t="shared" si="2"/>
        <v>2.9827670000000001E-2</v>
      </c>
      <c r="H194" s="141">
        <v>23</v>
      </c>
      <c r="I194" s="142">
        <v>2.9800460000000001E-2</v>
      </c>
      <c r="J194" s="141">
        <v>27</v>
      </c>
      <c r="K194" s="142">
        <v>2.9860973015873017E-2</v>
      </c>
      <c r="L194" s="147">
        <v>-1.1253698412698465E-4</v>
      </c>
      <c r="M194" s="141">
        <v>28</v>
      </c>
      <c r="N194" s="142">
        <v>2.987610126984127E-2</v>
      </c>
      <c r="O194" s="141">
        <v>56</v>
      </c>
      <c r="P194" s="142">
        <v>3.029969238095238E-2</v>
      </c>
      <c r="Q194" s="141">
        <v>84</v>
      </c>
      <c r="R194" s="142">
        <v>3.0723283492063491E-2</v>
      </c>
      <c r="S194" s="141">
        <f>+VLOOKUP(A194,Cetes!$A$19:$M$1126,5,FALSE)</f>
        <v>86</v>
      </c>
      <c r="T194" s="146">
        <v>3.0753539999999999E-2</v>
      </c>
      <c r="U194" s="141">
        <v>177</v>
      </c>
      <c r="V194" s="142">
        <v>3.2015050000000003E-2</v>
      </c>
      <c r="W194" s="141">
        <v>317</v>
      </c>
      <c r="X194" s="142">
        <v>3.4899969999999995E-2</v>
      </c>
    </row>
    <row r="195" spans="1:24" x14ac:dyDescent="0.25">
      <c r="A195" s="140">
        <v>42284</v>
      </c>
      <c r="B195" s="141">
        <v>1</v>
      </c>
      <c r="C195" s="142">
        <v>2.9600000000000001E-2</v>
      </c>
      <c r="D195" s="141">
        <v>10</v>
      </c>
      <c r="E195" s="142">
        <v>2.9701194285714286E-2</v>
      </c>
      <c r="F195" s="144">
        <v>20</v>
      </c>
      <c r="G195" s="142">
        <f t="shared" si="2"/>
        <v>2.981363238095238E-2</v>
      </c>
      <c r="H195" s="141">
        <v>22</v>
      </c>
      <c r="I195" s="142">
        <v>2.9836120000000001E-2</v>
      </c>
      <c r="J195" s="141">
        <v>27</v>
      </c>
      <c r="K195" s="142">
        <v>2.9912066031746034E-2</v>
      </c>
      <c r="L195" s="147">
        <v>5.1093015873016762E-5</v>
      </c>
      <c r="M195" s="141">
        <v>28</v>
      </c>
      <c r="N195" s="142">
        <v>2.9927255238095241E-2</v>
      </c>
      <c r="O195" s="141">
        <v>56</v>
      </c>
      <c r="P195" s="142">
        <v>3.0352553015873019E-2</v>
      </c>
      <c r="Q195" s="141">
        <v>84</v>
      </c>
      <c r="R195" s="142">
        <v>3.0777850793650793E-2</v>
      </c>
      <c r="S195" s="141">
        <f>+VLOOKUP(A195,Cetes!$A$19:$M$1126,5,FALSE)</f>
        <v>85</v>
      </c>
      <c r="T195" s="146">
        <v>3.0793040000000001E-2</v>
      </c>
      <c r="U195" s="141">
        <v>176</v>
      </c>
      <c r="V195" s="142">
        <v>3.1705560000000001E-2</v>
      </c>
      <c r="W195" s="141">
        <v>316</v>
      </c>
      <c r="X195" s="142">
        <v>3.4300009999999999E-2</v>
      </c>
    </row>
    <row r="196" spans="1:24" x14ac:dyDescent="0.25">
      <c r="A196" s="140">
        <v>42285</v>
      </c>
      <c r="B196" s="141">
        <v>1</v>
      </c>
      <c r="C196" s="142">
        <v>0.03</v>
      </c>
      <c r="D196" s="141">
        <v>10</v>
      </c>
      <c r="E196" s="142">
        <v>2.9941436666666665E-2</v>
      </c>
      <c r="F196" s="144">
        <v>20</v>
      </c>
      <c r="G196" s="142">
        <f t="shared" ref="G196:G259" si="3">Interpolación_Lineal_2(E196,D196,I196,H196,F196)</f>
        <v>2.9876366296296294E-2</v>
      </c>
      <c r="H196" s="141">
        <v>28</v>
      </c>
      <c r="I196" s="142">
        <v>2.982431E-2</v>
      </c>
      <c r="J196" s="141">
        <v>27</v>
      </c>
      <c r="K196" s="142">
        <v>3.0346837111111111E-2</v>
      </c>
      <c r="L196" s="147">
        <v>4.3477107936507747E-4</v>
      </c>
      <c r="M196" s="141">
        <v>28</v>
      </c>
      <c r="N196" s="142">
        <v>3.0360176999999999E-2</v>
      </c>
      <c r="O196" s="141">
        <v>56</v>
      </c>
      <c r="P196" s="142">
        <v>3.0733693888888889E-2</v>
      </c>
      <c r="Q196" s="141">
        <v>84</v>
      </c>
      <c r="R196" s="142">
        <v>3.1107210777777779E-2</v>
      </c>
      <c r="S196" s="141">
        <f>+VLOOKUP(A196,Cetes!$A$19:$M$1126,5,FALSE)</f>
        <v>91</v>
      </c>
      <c r="T196" s="146">
        <v>3.120059E-2</v>
      </c>
      <c r="U196" s="141">
        <v>175</v>
      </c>
      <c r="V196" s="142">
        <v>3.1700069999999997E-2</v>
      </c>
      <c r="W196" s="141">
        <v>315</v>
      </c>
      <c r="X196" s="142">
        <v>3.379534E-2</v>
      </c>
    </row>
    <row r="197" spans="1:24" x14ac:dyDescent="0.25">
      <c r="A197" s="140">
        <v>42286</v>
      </c>
      <c r="B197" s="141">
        <v>1</v>
      </c>
      <c r="C197" s="142">
        <v>2.9500000000000002E-2</v>
      </c>
      <c r="D197" s="141">
        <v>10</v>
      </c>
      <c r="E197" s="142">
        <v>2.9596355384615386E-2</v>
      </c>
      <c r="F197" s="144">
        <v>20</v>
      </c>
      <c r="G197" s="142">
        <f t="shared" si="3"/>
        <v>2.9703416923076924E-2</v>
      </c>
      <c r="H197" s="141">
        <v>27</v>
      </c>
      <c r="I197" s="142">
        <v>2.977836E-2</v>
      </c>
      <c r="J197" s="141">
        <v>27</v>
      </c>
      <c r="K197" s="142">
        <v>2.977836E-2</v>
      </c>
      <c r="L197" s="147">
        <v>-5.6847711111111116E-4</v>
      </c>
      <c r="M197" s="141">
        <v>28</v>
      </c>
      <c r="N197" s="142">
        <v>2.9801987777777778E-2</v>
      </c>
      <c r="O197" s="141">
        <v>56</v>
      </c>
      <c r="P197" s="142">
        <v>3.0463565555555558E-2</v>
      </c>
      <c r="Q197" s="141">
        <v>84</v>
      </c>
      <c r="R197" s="142">
        <v>3.1125143333333334E-2</v>
      </c>
      <c r="S197" s="141">
        <f>+VLOOKUP(A197,Cetes!$A$19:$M$1126,5,FALSE)</f>
        <v>90</v>
      </c>
      <c r="T197" s="146">
        <v>3.1266910000000002E-2</v>
      </c>
      <c r="U197" s="141">
        <v>174</v>
      </c>
      <c r="V197" s="142">
        <v>3.1706709999999999E-2</v>
      </c>
      <c r="W197" s="141">
        <v>314</v>
      </c>
      <c r="X197" s="142">
        <v>3.4227300000000002E-2</v>
      </c>
    </row>
    <row r="198" spans="1:24" x14ac:dyDescent="0.25">
      <c r="A198" s="140">
        <v>42289</v>
      </c>
      <c r="B198" s="141">
        <v>1</v>
      </c>
      <c r="C198" s="142">
        <v>0.03</v>
      </c>
      <c r="D198" s="141">
        <v>10</v>
      </c>
      <c r="E198" s="142">
        <v>2.9862648260869564E-2</v>
      </c>
      <c r="F198" s="144">
        <v>20</v>
      </c>
      <c r="G198" s="142">
        <f t="shared" si="3"/>
        <v>2.9710035217391306E-2</v>
      </c>
      <c r="H198" s="141">
        <v>24</v>
      </c>
      <c r="I198" s="142">
        <v>2.964899E-2</v>
      </c>
      <c r="J198" s="141">
        <v>27</v>
      </c>
      <c r="K198" s="142">
        <v>2.9722852857142858E-2</v>
      </c>
      <c r="L198" s="147">
        <v>-5.5507142857142561E-5</v>
      </c>
      <c r="M198" s="141">
        <v>28</v>
      </c>
      <c r="N198" s="142">
        <v>2.9747473809523809E-2</v>
      </c>
      <c r="O198" s="141">
        <v>56</v>
      </c>
      <c r="P198" s="142">
        <v>3.0436860476190476E-2</v>
      </c>
      <c r="Q198" s="141">
        <v>84</v>
      </c>
      <c r="R198" s="142">
        <v>3.1126247142857142E-2</v>
      </c>
      <c r="S198" s="141">
        <f>+VLOOKUP(A198,Cetes!$A$19:$M$1126,5,FALSE)</f>
        <v>87</v>
      </c>
      <c r="T198" s="146">
        <v>3.120011E-2</v>
      </c>
      <c r="U198" s="141">
        <v>171</v>
      </c>
      <c r="V198" s="142">
        <v>3.1682349999999998E-2</v>
      </c>
      <c r="W198" s="141">
        <v>311</v>
      </c>
      <c r="X198" s="142">
        <v>3.4589759999999997E-2</v>
      </c>
    </row>
    <row r="199" spans="1:24" x14ac:dyDescent="0.25">
      <c r="A199" s="140">
        <v>42290</v>
      </c>
      <c r="B199" s="141">
        <v>1</v>
      </c>
      <c r="C199" s="142">
        <v>0.03</v>
      </c>
      <c r="D199" s="141">
        <v>10</v>
      </c>
      <c r="E199" s="142">
        <v>2.991837E-2</v>
      </c>
      <c r="F199" s="144">
        <v>20</v>
      </c>
      <c r="G199" s="142">
        <f t="shared" si="3"/>
        <v>2.9827670000000001E-2</v>
      </c>
      <c r="H199" s="141">
        <v>23</v>
      </c>
      <c r="I199" s="142">
        <v>2.9800460000000001E-2</v>
      </c>
      <c r="J199" s="141">
        <v>27</v>
      </c>
      <c r="K199" s="142">
        <v>2.9888323492063492E-2</v>
      </c>
      <c r="L199" s="147">
        <v>1.6547063492063432E-4</v>
      </c>
      <c r="M199" s="141">
        <v>28</v>
      </c>
      <c r="N199" s="142">
        <v>2.9910289365079366E-2</v>
      </c>
      <c r="O199" s="141">
        <v>56</v>
      </c>
      <c r="P199" s="142">
        <v>3.0525333809523811E-2</v>
      </c>
      <c r="Q199" s="141">
        <v>84</v>
      </c>
      <c r="R199" s="142">
        <v>3.1140378253968256E-2</v>
      </c>
      <c r="S199" s="141">
        <f>+VLOOKUP(A199,Cetes!$A$19:$M$1126,5,FALSE)</f>
        <v>86</v>
      </c>
      <c r="T199" s="146">
        <v>3.1184310000000003E-2</v>
      </c>
      <c r="U199" s="141">
        <v>170</v>
      </c>
      <c r="V199" s="142">
        <v>3.1700079999999999E-2</v>
      </c>
      <c r="W199" s="141">
        <v>310</v>
      </c>
      <c r="X199" s="142">
        <v>3.4589509999999997E-2</v>
      </c>
    </row>
    <row r="200" spans="1:24" x14ac:dyDescent="0.25">
      <c r="A200" s="140">
        <v>42291</v>
      </c>
      <c r="B200" s="141">
        <v>1</v>
      </c>
      <c r="C200" s="142">
        <v>0.03</v>
      </c>
      <c r="D200" s="141">
        <v>10</v>
      </c>
      <c r="E200" s="142">
        <v>2.9914281428571426E-2</v>
      </c>
      <c r="F200" s="144">
        <v>20</v>
      </c>
      <c r="G200" s="142">
        <f t="shared" si="3"/>
        <v>2.981903857142857E-2</v>
      </c>
      <c r="H200" s="141">
        <v>22</v>
      </c>
      <c r="I200" s="142">
        <v>2.9799989999999998E-2</v>
      </c>
      <c r="J200" s="141">
        <v>27</v>
      </c>
      <c r="K200" s="142">
        <v>2.989524238095238E-2</v>
      </c>
      <c r="L200" s="147">
        <v>6.9188888888876976E-6</v>
      </c>
      <c r="M200" s="141">
        <v>28</v>
      </c>
      <c r="N200" s="142">
        <v>2.9914292857142855E-2</v>
      </c>
      <c r="O200" s="141">
        <v>56</v>
      </c>
      <c r="P200" s="142">
        <v>3.0447706190476188E-2</v>
      </c>
      <c r="Q200" s="141">
        <v>84</v>
      </c>
      <c r="R200" s="142">
        <v>3.0981119523809521E-2</v>
      </c>
      <c r="S200" s="141">
        <f>+VLOOKUP(A200,Cetes!$A$19:$M$1126,5,FALSE)</f>
        <v>85</v>
      </c>
      <c r="T200" s="146">
        <v>3.1000169999999997E-2</v>
      </c>
      <c r="U200" s="141">
        <v>169</v>
      </c>
      <c r="V200" s="142">
        <v>3.1600000000000003E-2</v>
      </c>
      <c r="W200" s="141">
        <v>309</v>
      </c>
      <c r="X200" s="142">
        <v>3.3999979999999999E-2</v>
      </c>
    </row>
    <row r="201" spans="1:24" x14ac:dyDescent="0.25">
      <c r="A201" s="140">
        <v>42292</v>
      </c>
      <c r="B201" s="141">
        <v>1</v>
      </c>
      <c r="C201" s="142">
        <v>2.9900000000000003E-2</v>
      </c>
      <c r="D201" s="141">
        <v>10</v>
      </c>
      <c r="E201" s="142">
        <v>2.9933326666666669E-2</v>
      </c>
      <c r="F201" s="144">
        <v>20</v>
      </c>
      <c r="G201" s="142">
        <f t="shared" si="3"/>
        <v>2.99703562962963E-2</v>
      </c>
      <c r="H201" s="141">
        <v>28</v>
      </c>
      <c r="I201" s="142">
        <v>2.9999980000000002E-2</v>
      </c>
      <c r="J201" s="141">
        <v>27</v>
      </c>
      <c r="K201" s="142">
        <v>3.0188891777777779E-2</v>
      </c>
      <c r="L201" s="147">
        <v>2.9364939682539892E-4</v>
      </c>
      <c r="M201" s="141">
        <v>28</v>
      </c>
      <c r="N201" s="142">
        <v>3.0200003E-2</v>
      </c>
      <c r="O201" s="141">
        <v>56</v>
      </c>
      <c r="P201" s="142">
        <v>3.0511117222222221E-2</v>
      </c>
      <c r="Q201" s="141">
        <v>84</v>
      </c>
      <c r="R201" s="142">
        <v>3.0822231444444442E-2</v>
      </c>
      <c r="S201" s="141">
        <f>+VLOOKUP(A201,Cetes!$A$19:$M$1126,5,FALSE)</f>
        <v>91</v>
      </c>
      <c r="T201" s="146">
        <v>3.0900009999999999E-2</v>
      </c>
      <c r="U201" s="141">
        <v>182</v>
      </c>
      <c r="V201" s="142">
        <v>3.2199939999999996E-2</v>
      </c>
      <c r="W201" s="141">
        <v>364</v>
      </c>
      <c r="X201" s="142">
        <v>3.4700019999999998E-2</v>
      </c>
    </row>
    <row r="202" spans="1:24" x14ac:dyDescent="0.25">
      <c r="A202" s="140">
        <v>42293</v>
      </c>
      <c r="B202" s="141">
        <v>1</v>
      </c>
      <c r="C202" s="142">
        <v>3.0200000000000001E-2</v>
      </c>
      <c r="D202" s="141">
        <v>10</v>
      </c>
      <c r="E202" s="142">
        <v>3.0181539615384615E-2</v>
      </c>
      <c r="F202" s="144">
        <v>20</v>
      </c>
      <c r="G202" s="142">
        <f t="shared" si="3"/>
        <v>3.0161028076923078E-2</v>
      </c>
      <c r="H202" s="141">
        <v>27</v>
      </c>
      <c r="I202" s="142">
        <v>3.014667E-2</v>
      </c>
      <c r="J202" s="141">
        <v>27</v>
      </c>
      <c r="K202" s="142">
        <v>3.014667E-2</v>
      </c>
      <c r="L202" s="147">
        <v>-4.2221777777778219E-5</v>
      </c>
      <c r="M202" s="141">
        <v>28</v>
      </c>
      <c r="N202" s="142">
        <v>3.0160492222222224E-2</v>
      </c>
      <c r="O202" s="141">
        <v>56</v>
      </c>
      <c r="P202" s="142">
        <v>3.0547514444444448E-2</v>
      </c>
      <c r="Q202" s="141">
        <v>84</v>
      </c>
      <c r="R202" s="142">
        <v>3.0934536666666668E-2</v>
      </c>
      <c r="S202" s="141">
        <f>+VLOOKUP(A202,Cetes!$A$19:$M$1126,5,FALSE)</f>
        <v>90</v>
      </c>
      <c r="T202" s="146">
        <v>3.1017470000000002E-2</v>
      </c>
      <c r="U202" s="141">
        <v>181</v>
      </c>
      <c r="V202" s="142">
        <v>3.2199949999999998E-2</v>
      </c>
      <c r="W202" s="141">
        <v>363</v>
      </c>
      <c r="X202" s="142">
        <v>3.4499990000000001E-2</v>
      </c>
    </row>
    <row r="203" spans="1:24" x14ac:dyDescent="0.25">
      <c r="A203" s="140">
        <v>42296</v>
      </c>
      <c r="B203" s="141">
        <v>1</v>
      </c>
      <c r="C203" s="142">
        <v>0.03</v>
      </c>
      <c r="D203" s="141">
        <v>10</v>
      </c>
      <c r="E203" s="142">
        <v>3.0026471739130433E-2</v>
      </c>
      <c r="F203" s="144">
        <v>20</v>
      </c>
      <c r="G203" s="142">
        <f t="shared" si="3"/>
        <v>3.0055884782608695E-2</v>
      </c>
      <c r="H203" s="141">
        <v>24</v>
      </c>
      <c r="I203" s="142">
        <v>3.0067650000000001E-2</v>
      </c>
      <c r="J203" s="141">
        <v>27</v>
      </c>
      <c r="K203" s="142">
        <v>3.0116816190476191E-2</v>
      </c>
      <c r="L203" s="147">
        <v>-2.9853809523808922E-5</v>
      </c>
      <c r="M203" s="141">
        <v>28</v>
      </c>
      <c r="N203" s="142">
        <v>3.0133204920634923E-2</v>
      </c>
      <c r="O203" s="141">
        <v>56</v>
      </c>
      <c r="P203" s="142">
        <v>3.0592089365079365E-2</v>
      </c>
      <c r="Q203" s="141">
        <v>84</v>
      </c>
      <c r="R203" s="142">
        <v>3.1050973809523812E-2</v>
      </c>
      <c r="S203" s="141">
        <f>+VLOOKUP(A203,Cetes!$A$19:$M$1126,5,FALSE)</f>
        <v>87</v>
      </c>
      <c r="T203" s="146">
        <v>3.1100140000000002E-2</v>
      </c>
      <c r="U203" s="141">
        <v>178</v>
      </c>
      <c r="V203" s="142">
        <v>3.23004E-2</v>
      </c>
      <c r="W203" s="141">
        <v>360</v>
      </c>
      <c r="X203" s="142">
        <v>3.4499950000000001E-2</v>
      </c>
    </row>
    <row r="204" spans="1:24" x14ac:dyDescent="0.25">
      <c r="A204" s="140">
        <v>42297</v>
      </c>
      <c r="B204" s="141">
        <v>1</v>
      </c>
      <c r="C204" s="142">
        <v>3.1E-2</v>
      </c>
      <c r="D204" s="141">
        <v>10</v>
      </c>
      <c r="E204" s="142">
        <v>3.0672543181818182E-2</v>
      </c>
      <c r="F204" s="144">
        <v>20</v>
      </c>
      <c r="G204" s="142">
        <f t="shared" si="3"/>
        <v>3.0308702272727271E-2</v>
      </c>
      <c r="H204" s="141">
        <v>23</v>
      </c>
      <c r="I204" s="142">
        <v>3.0199549999999999E-2</v>
      </c>
      <c r="J204" s="141">
        <v>27</v>
      </c>
      <c r="K204" s="142">
        <v>3.0270760793650792E-2</v>
      </c>
      <c r="L204" s="147">
        <v>1.5394460317460015E-4</v>
      </c>
      <c r="M204" s="141">
        <v>28</v>
      </c>
      <c r="N204" s="142">
        <v>3.0288563492063492E-2</v>
      </c>
      <c r="O204" s="141">
        <v>56</v>
      </c>
      <c r="P204" s="142">
        <v>3.0787039047619046E-2</v>
      </c>
      <c r="Q204" s="141">
        <v>84</v>
      </c>
      <c r="R204" s="142">
        <v>3.1285514603174601E-2</v>
      </c>
      <c r="S204" s="141">
        <f>+VLOOKUP(A204,Cetes!$A$19:$M$1126,5,FALSE)</f>
        <v>86</v>
      </c>
      <c r="T204" s="146">
        <v>3.1321120000000001E-2</v>
      </c>
      <c r="U204" s="141">
        <v>177</v>
      </c>
      <c r="V204" s="142">
        <v>3.2600039999999997E-2</v>
      </c>
      <c r="W204" s="141">
        <v>359</v>
      </c>
      <c r="X204" s="142">
        <v>3.4601099999999996E-2</v>
      </c>
    </row>
    <row r="205" spans="1:24" x14ac:dyDescent="0.25">
      <c r="A205" s="140">
        <v>42298</v>
      </c>
      <c r="B205" s="141">
        <v>1</v>
      </c>
      <c r="C205" s="142">
        <v>2.9500000000000002E-2</v>
      </c>
      <c r="D205" s="141">
        <v>10</v>
      </c>
      <c r="E205" s="142">
        <v>2.9831988571428575E-2</v>
      </c>
      <c r="F205" s="144">
        <v>20</v>
      </c>
      <c r="G205" s="142">
        <f t="shared" si="3"/>
        <v>3.0200864761904762E-2</v>
      </c>
      <c r="H205" s="141">
        <v>22</v>
      </c>
      <c r="I205" s="142">
        <v>3.0274640000000002E-2</v>
      </c>
      <c r="J205" s="141">
        <v>27</v>
      </c>
      <c r="K205" s="142">
        <v>3.0348082857142859E-2</v>
      </c>
      <c r="L205" s="147">
        <v>7.7322063492066967E-5</v>
      </c>
      <c r="M205" s="141">
        <v>28</v>
      </c>
      <c r="N205" s="142">
        <v>3.0362771428571429E-2</v>
      </c>
      <c r="O205" s="141">
        <v>56</v>
      </c>
      <c r="P205" s="142">
        <v>3.0774051428571429E-2</v>
      </c>
      <c r="Q205" s="141">
        <v>84</v>
      </c>
      <c r="R205" s="142">
        <v>3.1185331428571429E-2</v>
      </c>
      <c r="S205" s="141">
        <f>+VLOOKUP(A205,Cetes!$A$19:$M$1126,5,FALSE)</f>
        <v>85</v>
      </c>
      <c r="T205" s="146">
        <v>3.1200019999999998E-2</v>
      </c>
      <c r="U205" s="141">
        <v>176</v>
      </c>
      <c r="V205" s="142">
        <v>3.2599889999999999E-2</v>
      </c>
      <c r="W205" s="141">
        <v>358</v>
      </c>
      <c r="X205" s="142">
        <v>3.4723790000000004E-2</v>
      </c>
    </row>
    <row r="206" spans="1:24" x14ac:dyDescent="0.25">
      <c r="A206" s="140">
        <v>42299</v>
      </c>
      <c r="B206" s="141">
        <v>1</v>
      </c>
      <c r="C206" s="142">
        <v>3.0099999999999998E-2</v>
      </c>
      <c r="D206" s="141">
        <v>10</v>
      </c>
      <c r="E206" s="142">
        <v>3.0157513333333334E-2</v>
      </c>
      <c r="F206" s="144">
        <v>20</v>
      </c>
      <c r="G206" s="142">
        <f t="shared" si="3"/>
        <v>3.0221417037037037E-2</v>
      </c>
      <c r="H206" s="141">
        <v>28</v>
      </c>
      <c r="I206" s="142">
        <v>3.0272540000000001E-2</v>
      </c>
      <c r="J206" s="141">
        <v>27</v>
      </c>
      <c r="K206" s="142">
        <v>3.0421082666666665E-2</v>
      </c>
      <c r="L206" s="147">
        <v>7.2999809523806303E-5</v>
      </c>
      <c r="M206" s="141">
        <v>28</v>
      </c>
      <c r="N206" s="142">
        <v>3.0433432E-2</v>
      </c>
      <c r="O206" s="141">
        <v>56</v>
      </c>
      <c r="P206" s="142">
        <v>3.0779213333333333E-2</v>
      </c>
      <c r="Q206" s="141">
        <v>84</v>
      </c>
      <c r="R206" s="142">
        <v>3.1124994666666666E-2</v>
      </c>
      <c r="S206" s="141">
        <f>+VLOOKUP(A206,Cetes!$A$19:$M$1126,5,FALSE)</f>
        <v>91</v>
      </c>
      <c r="T206" s="146">
        <v>3.121144E-2</v>
      </c>
      <c r="U206" s="141">
        <v>175</v>
      </c>
      <c r="V206" s="142">
        <v>3.2500010000000003E-2</v>
      </c>
      <c r="W206" s="141">
        <v>357</v>
      </c>
      <c r="X206" s="142">
        <v>3.4607190000000003E-2</v>
      </c>
    </row>
    <row r="207" spans="1:24" x14ac:dyDescent="0.25">
      <c r="A207" s="140">
        <v>42300</v>
      </c>
      <c r="B207" s="141">
        <v>1</v>
      </c>
      <c r="C207" s="142">
        <v>2.9500000000000002E-2</v>
      </c>
      <c r="D207" s="141">
        <v>10</v>
      </c>
      <c r="E207" s="142">
        <v>2.975676653846154E-2</v>
      </c>
      <c r="F207" s="144">
        <v>20</v>
      </c>
      <c r="G207" s="142">
        <f t="shared" si="3"/>
        <v>3.0042062692307692E-2</v>
      </c>
      <c r="H207" s="141">
        <v>27</v>
      </c>
      <c r="I207" s="142">
        <v>3.0241769999999998E-2</v>
      </c>
      <c r="J207" s="141">
        <v>27</v>
      </c>
      <c r="K207" s="142">
        <v>3.0241769999999998E-2</v>
      </c>
      <c r="L207" s="147">
        <v>-1.7931266666666723E-4</v>
      </c>
      <c r="M207" s="141">
        <v>28</v>
      </c>
      <c r="N207" s="142">
        <v>3.025768095238095E-2</v>
      </c>
      <c r="O207" s="141">
        <v>56</v>
      </c>
      <c r="P207" s="142">
        <v>3.0703187619047619E-2</v>
      </c>
      <c r="Q207" s="141">
        <v>84</v>
      </c>
      <c r="R207" s="142">
        <v>3.1148694285714287E-2</v>
      </c>
      <c r="S207" s="141">
        <f>+VLOOKUP(A207,Cetes!$A$19:$M$1126,5,FALSE)</f>
        <v>90</v>
      </c>
      <c r="T207" s="146">
        <v>3.124416E-2</v>
      </c>
      <c r="U207" s="141">
        <v>174</v>
      </c>
      <c r="V207" s="142">
        <v>3.2399900000000002E-2</v>
      </c>
      <c r="W207" s="141">
        <v>356</v>
      </c>
      <c r="X207" s="142">
        <v>3.4616679999999997E-2</v>
      </c>
    </row>
    <row r="208" spans="1:24" x14ac:dyDescent="0.25">
      <c r="A208" s="140">
        <v>42303</v>
      </c>
      <c r="B208" s="141">
        <v>1</v>
      </c>
      <c r="C208" s="142">
        <v>3.1E-2</v>
      </c>
      <c r="D208" s="141">
        <v>10</v>
      </c>
      <c r="E208" s="142">
        <v>3.0687026956521739E-2</v>
      </c>
      <c r="F208" s="144">
        <v>20</v>
      </c>
      <c r="G208" s="142">
        <f t="shared" si="3"/>
        <v>3.0339279130434781E-2</v>
      </c>
      <c r="H208" s="141">
        <v>24</v>
      </c>
      <c r="I208" s="142">
        <v>3.020018E-2</v>
      </c>
      <c r="J208" s="141">
        <v>27</v>
      </c>
      <c r="K208" s="142">
        <v>3.0252556666666666E-2</v>
      </c>
      <c r="L208" s="147">
        <v>1.0786666666668526E-5</v>
      </c>
      <c r="M208" s="141">
        <v>28</v>
      </c>
      <c r="N208" s="142">
        <v>3.0270015555555554E-2</v>
      </c>
      <c r="O208" s="141">
        <v>56</v>
      </c>
      <c r="P208" s="142">
        <v>3.075886444444444E-2</v>
      </c>
      <c r="Q208" s="141">
        <v>84</v>
      </c>
      <c r="R208" s="142">
        <v>3.124771333333333E-2</v>
      </c>
      <c r="S208" s="141">
        <f>+VLOOKUP(A208,Cetes!$A$19:$M$1126,5,FALSE)</f>
        <v>87</v>
      </c>
      <c r="T208" s="146">
        <v>3.1300089999999996E-2</v>
      </c>
      <c r="U208" s="141">
        <v>171</v>
      </c>
      <c r="V208" s="142">
        <v>3.2300080000000002E-2</v>
      </c>
      <c r="W208" s="141">
        <v>353</v>
      </c>
      <c r="X208" s="142">
        <v>3.4800049999999999E-2</v>
      </c>
    </row>
    <row r="209" spans="1:24" x14ac:dyDescent="0.25">
      <c r="A209" s="140">
        <v>42304</v>
      </c>
      <c r="B209" s="141">
        <v>1</v>
      </c>
      <c r="C209" s="142">
        <v>3.0200000000000001E-2</v>
      </c>
      <c r="D209" s="141">
        <v>10</v>
      </c>
      <c r="E209" s="142">
        <v>3.0395872727272729E-2</v>
      </c>
      <c r="F209" s="144">
        <v>20</v>
      </c>
      <c r="G209" s="142">
        <f t="shared" si="3"/>
        <v>3.0613509090909093E-2</v>
      </c>
      <c r="H209" s="141">
        <v>23</v>
      </c>
      <c r="I209" s="142">
        <v>3.0678800000000003E-2</v>
      </c>
      <c r="J209" s="141">
        <v>27</v>
      </c>
      <c r="K209" s="142">
        <v>3.072856634920635E-2</v>
      </c>
      <c r="L209" s="147">
        <v>4.7600968253968395E-4</v>
      </c>
      <c r="M209" s="141">
        <v>28</v>
      </c>
      <c r="N209" s="142">
        <v>3.0741007936507938E-2</v>
      </c>
      <c r="O209" s="141">
        <v>56</v>
      </c>
      <c r="P209" s="142">
        <v>3.1089372380952385E-2</v>
      </c>
      <c r="Q209" s="141">
        <v>84</v>
      </c>
      <c r="R209" s="142">
        <v>3.1437736825396828E-2</v>
      </c>
      <c r="S209" s="141">
        <f>+VLOOKUP(A209,Cetes!$A$19:$M$1126,5,FALSE)</f>
        <v>86</v>
      </c>
      <c r="T209" s="146">
        <v>3.1462620000000004E-2</v>
      </c>
      <c r="U209" s="141">
        <v>170</v>
      </c>
      <c r="V209" s="142">
        <v>3.2398829999999997E-2</v>
      </c>
      <c r="W209" s="141">
        <v>352</v>
      </c>
      <c r="X209" s="142">
        <v>3.4730179999999999E-2</v>
      </c>
    </row>
    <row r="210" spans="1:24" x14ac:dyDescent="0.25">
      <c r="A210" s="140">
        <v>42305</v>
      </c>
      <c r="B210" s="141">
        <v>1</v>
      </c>
      <c r="C210" s="142">
        <v>3.1E-2</v>
      </c>
      <c r="D210" s="141">
        <v>10</v>
      </c>
      <c r="E210" s="142">
        <v>3.0651824285714287E-2</v>
      </c>
      <c r="F210" s="144">
        <v>20</v>
      </c>
      <c r="G210" s="142">
        <f t="shared" si="3"/>
        <v>3.026496238095238E-2</v>
      </c>
      <c r="H210" s="141">
        <v>22</v>
      </c>
      <c r="I210" s="142">
        <v>3.018759E-2</v>
      </c>
      <c r="J210" s="141">
        <v>27</v>
      </c>
      <c r="K210" s="142">
        <v>3.0266850317460316E-2</v>
      </c>
      <c r="L210" s="147">
        <v>-4.6171603174603379E-4</v>
      </c>
      <c r="M210" s="141">
        <v>28</v>
      </c>
      <c r="N210" s="142">
        <v>3.0282702380952379E-2</v>
      </c>
      <c r="O210" s="141">
        <v>56</v>
      </c>
      <c r="P210" s="142">
        <v>3.0726560158730157E-2</v>
      </c>
      <c r="Q210" s="141">
        <v>84</v>
      </c>
      <c r="R210" s="142">
        <v>3.117041793650794E-2</v>
      </c>
      <c r="S210" s="141">
        <f>+VLOOKUP(A210,Cetes!$A$19:$M$1126,5,FALSE)</f>
        <v>85</v>
      </c>
      <c r="T210" s="146">
        <v>3.1186270000000002E-2</v>
      </c>
      <c r="U210" s="141">
        <v>169</v>
      </c>
      <c r="V210" s="142">
        <v>3.2557599999999999E-2</v>
      </c>
      <c r="W210" s="141">
        <v>351</v>
      </c>
      <c r="X210" s="142">
        <v>3.5128220000000002E-2</v>
      </c>
    </row>
    <row r="211" spans="1:24" x14ac:dyDescent="0.25">
      <c r="A211" s="140">
        <v>42306</v>
      </c>
      <c r="B211" s="141">
        <v>1</v>
      </c>
      <c r="C211" s="142">
        <v>3.1099999999999999E-2</v>
      </c>
      <c r="D211" s="141">
        <v>10</v>
      </c>
      <c r="E211" s="142">
        <v>3.0752703333333332E-2</v>
      </c>
      <c r="F211" s="144">
        <v>20</v>
      </c>
      <c r="G211" s="142">
        <f t="shared" si="3"/>
        <v>3.0366818148148147E-2</v>
      </c>
      <c r="H211" s="141">
        <v>28</v>
      </c>
      <c r="I211" s="142">
        <v>3.0058109999999999E-2</v>
      </c>
      <c r="J211" s="141">
        <v>27</v>
      </c>
      <c r="K211" s="142">
        <v>3.1224381111111112E-2</v>
      </c>
      <c r="L211" s="147">
        <v>9.5753079365079596E-4</v>
      </c>
      <c r="M211" s="141">
        <v>28</v>
      </c>
      <c r="N211" s="142">
        <v>3.1229165E-2</v>
      </c>
      <c r="O211" s="141">
        <v>56</v>
      </c>
      <c r="P211" s="142">
        <v>3.1363113888888891E-2</v>
      </c>
      <c r="Q211" s="141">
        <v>84</v>
      </c>
      <c r="R211" s="142">
        <v>3.1497062777777779E-2</v>
      </c>
      <c r="S211" s="141">
        <f>+VLOOKUP(A211,Cetes!$A$19:$M$1126,5,FALSE)</f>
        <v>91</v>
      </c>
      <c r="T211" s="146">
        <v>3.1530550000000004E-2</v>
      </c>
      <c r="U211" s="141">
        <v>182</v>
      </c>
      <c r="V211" s="142">
        <v>3.3300459999999997E-2</v>
      </c>
      <c r="W211" s="141">
        <v>350</v>
      </c>
      <c r="X211" s="142">
        <v>3.5499429999999998E-2</v>
      </c>
    </row>
    <row r="212" spans="1:24" x14ac:dyDescent="0.25">
      <c r="A212" s="140">
        <v>42307</v>
      </c>
      <c r="B212" s="141">
        <v>1</v>
      </c>
      <c r="C212" s="142">
        <v>3.2599999999999997E-2</v>
      </c>
      <c r="D212" s="141">
        <v>10</v>
      </c>
      <c r="E212" s="142">
        <v>3.1704873846153843E-2</v>
      </c>
      <c r="F212" s="144">
        <v>20</v>
      </c>
      <c r="G212" s="142">
        <f t="shared" si="3"/>
        <v>3.0710289230769232E-2</v>
      </c>
      <c r="H212" s="141">
        <v>27</v>
      </c>
      <c r="I212" s="142">
        <v>3.0014080000000002E-2</v>
      </c>
      <c r="J212" s="141">
        <v>27</v>
      </c>
      <c r="K212" s="142">
        <v>3.0014080000000002E-2</v>
      </c>
      <c r="L212" s="147">
        <v>-1.2103011111111103E-3</v>
      </c>
      <c r="M212" s="141">
        <v>28</v>
      </c>
      <c r="N212" s="142">
        <v>3.0033682380952383E-2</v>
      </c>
      <c r="O212" s="141">
        <v>56</v>
      </c>
      <c r="P212" s="142">
        <v>3.0582549047619048E-2</v>
      </c>
      <c r="Q212" s="141">
        <v>84</v>
      </c>
      <c r="R212" s="142">
        <v>3.1131415714285716E-2</v>
      </c>
      <c r="S212" s="141">
        <f>+VLOOKUP(A212,Cetes!$A$19:$M$1126,5,FALSE)</f>
        <v>90</v>
      </c>
      <c r="T212" s="146">
        <v>3.1249030000000001E-2</v>
      </c>
      <c r="U212" s="141">
        <v>181</v>
      </c>
      <c r="V212" s="142">
        <v>3.3100770000000002E-2</v>
      </c>
      <c r="W212" s="141">
        <v>349</v>
      </c>
      <c r="X212" s="142">
        <v>3.5299959999999998E-2</v>
      </c>
    </row>
    <row r="213" spans="1:24" x14ac:dyDescent="0.25">
      <c r="A213" s="140">
        <v>42311</v>
      </c>
      <c r="B213" s="141">
        <v>1</v>
      </c>
      <c r="C213" s="142">
        <v>3.0499999999999999E-2</v>
      </c>
      <c r="D213" s="141">
        <v>10</v>
      </c>
      <c r="E213" s="142">
        <v>3.0202897727272728E-2</v>
      </c>
      <c r="F213" s="144">
        <v>20</v>
      </c>
      <c r="G213" s="142">
        <f t="shared" si="3"/>
        <v>2.9872784090909089E-2</v>
      </c>
      <c r="H213" s="141">
        <v>23</v>
      </c>
      <c r="I213" s="142">
        <v>2.9773749999999998E-2</v>
      </c>
      <c r="J213" s="141">
        <v>27</v>
      </c>
      <c r="K213" s="142">
        <v>2.9864253492063491E-2</v>
      </c>
      <c r="L213" s="147">
        <v>-1.4982650793651103E-4</v>
      </c>
      <c r="M213" s="141">
        <v>28</v>
      </c>
      <c r="N213" s="142">
        <v>2.9886879365079364E-2</v>
      </c>
      <c r="O213" s="141">
        <v>56</v>
      </c>
      <c r="P213" s="142">
        <v>3.0520403809523811E-2</v>
      </c>
      <c r="Q213" s="141">
        <v>84</v>
      </c>
      <c r="R213" s="142">
        <v>3.1153928253968257E-2</v>
      </c>
      <c r="S213" s="141">
        <f>+VLOOKUP(A213,Cetes!$A$19:$M$1126,5,FALSE)</f>
        <v>86</v>
      </c>
      <c r="T213" s="146">
        <v>3.1199180000000003E-2</v>
      </c>
      <c r="U213" s="141">
        <v>177</v>
      </c>
      <c r="V213" s="142">
        <v>3.3300089999999997E-2</v>
      </c>
      <c r="W213" s="141">
        <v>345</v>
      </c>
      <c r="X213" s="142">
        <v>3.5335580000000005E-2</v>
      </c>
    </row>
    <row r="214" spans="1:24" x14ac:dyDescent="0.25">
      <c r="A214" s="140">
        <v>42312</v>
      </c>
      <c r="B214" s="141">
        <v>1</v>
      </c>
      <c r="C214" s="142">
        <v>3.0099999999999998E-2</v>
      </c>
      <c r="D214" s="141">
        <v>10</v>
      </c>
      <c r="E214" s="142">
        <v>2.9785612857142856E-2</v>
      </c>
      <c r="F214" s="144">
        <v>20</v>
      </c>
      <c r="G214" s="142">
        <f t="shared" si="3"/>
        <v>2.9436293809523811E-2</v>
      </c>
      <c r="H214" s="141">
        <v>22</v>
      </c>
      <c r="I214" s="142">
        <v>2.9366430000000002E-2</v>
      </c>
      <c r="J214" s="141">
        <v>27</v>
      </c>
      <c r="K214" s="142">
        <v>2.954999031746032E-2</v>
      </c>
      <c r="L214" s="147">
        <v>-3.1426317460317085E-4</v>
      </c>
      <c r="M214" s="141">
        <v>28</v>
      </c>
      <c r="N214" s="142">
        <v>2.9586702380952384E-2</v>
      </c>
      <c r="O214" s="141">
        <v>56</v>
      </c>
      <c r="P214" s="142">
        <v>3.0614640158730159E-2</v>
      </c>
      <c r="Q214" s="141">
        <v>84</v>
      </c>
      <c r="R214" s="142">
        <v>3.1642577936507939E-2</v>
      </c>
      <c r="S214" s="141">
        <f>+VLOOKUP(A214,Cetes!$A$19:$M$1126,5,FALSE)</f>
        <v>85</v>
      </c>
      <c r="T214" s="146">
        <v>3.1679289999999999E-2</v>
      </c>
      <c r="U214" s="141">
        <v>176</v>
      </c>
      <c r="V214" s="142">
        <v>3.3358720000000001E-2</v>
      </c>
      <c r="W214" s="141">
        <v>344</v>
      </c>
      <c r="X214" s="142">
        <v>3.5521530000000003E-2</v>
      </c>
    </row>
    <row r="215" spans="1:24" x14ac:dyDescent="0.25">
      <c r="A215" s="140">
        <v>42313</v>
      </c>
      <c r="B215" s="141">
        <v>1</v>
      </c>
      <c r="C215" s="142">
        <v>3.1E-2</v>
      </c>
      <c r="D215" s="141">
        <v>10</v>
      </c>
      <c r="E215" s="142">
        <v>3.0664506666666667E-2</v>
      </c>
      <c r="F215" s="144">
        <v>20</v>
      </c>
      <c r="G215" s="142">
        <f t="shared" si="3"/>
        <v>3.0291736296296296E-2</v>
      </c>
      <c r="H215" s="141">
        <v>28</v>
      </c>
      <c r="I215" s="142">
        <v>2.9993519999999999E-2</v>
      </c>
      <c r="J215" s="141">
        <v>27</v>
      </c>
      <c r="K215" s="142">
        <v>3.1189961777777778E-2</v>
      </c>
      <c r="L215" s="147">
        <v>1.6399714603174582E-3</v>
      </c>
      <c r="M215" s="141">
        <v>28</v>
      </c>
      <c r="N215" s="142">
        <v>3.1197268E-2</v>
      </c>
      <c r="O215" s="141">
        <v>56</v>
      </c>
      <c r="P215" s="142">
        <v>3.1401842222222226E-2</v>
      </c>
      <c r="Q215" s="141">
        <v>84</v>
      </c>
      <c r="R215" s="142">
        <v>3.1606416444444445E-2</v>
      </c>
      <c r="S215" s="141">
        <f>+VLOOKUP(A215,Cetes!$A$19:$M$1126,5,FALSE)</f>
        <v>91</v>
      </c>
      <c r="T215" s="146">
        <v>3.1657560000000001E-2</v>
      </c>
      <c r="U215" s="141">
        <v>175</v>
      </c>
      <c r="V215" s="142">
        <v>3.3248509999999995E-2</v>
      </c>
      <c r="W215" s="141">
        <v>343</v>
      </c>
      <c r="X215" s="142">
        <v>3.5829670000000001E-2</v>
      </c>
    </row>
    <row r="216" spans="1:24" x14ac:dyDescent="0.25">
      <c r="A216" s="140">
        <v>42314</v>
      </c>
      <c r="B216" s="141">
        <v>1</v>
      </c>
      <c r="C216" s="142">
        <v>3.0200000000000001E-2</v>
      </c>
      <c r="D216" s="141">
        <v>10</v>
      </c>
      <c r="E216" s="142">
        <v>3.0055903076923077E-2</v>
      </c>
      <c r="F216" s="144">
        <v>20</v>
      </c>
      <c r="G216" s="142">
        <f t="shared" si="3"/>
        <v>2.9895795384615384E-2</v>
      </c>
      <c r="H216" s="141">
        <v>27</v>
      </c>
      <c r="I216" s="142">
        <v>2.978372E-2</v>
      </c>
      <c r="J216" s="141">
        <v>27</v>
      </c>
      <c r="K216" s="142">
        <v>2.978372E-2</v>
      </c>
      <c r="L216" s="147">
        <v>-1.4062417777777787E-3</v>
      </c>
      <c r="M216" s="141">
        <v>28</v>
      </c>
      <c r="N216" s="142">
        <v>2.9814028253968252E-2</v>
      </c>
      <c r="O216" s="141">
        <v>56</v>
      </c>
      <c r="P216" s="142">
        <v>3.0662659365079364E-2</v>
      </c>
      <c r="Q216" s="141">
        <v>84</v>
      </c>
      <c r="R216" s="142">
        <v>3.151129047619048E-2</v>
      </c>
      <c r="S216" s="141">
        <f>+VLOOKUP(A216,Cetes!$A$19:$M$1126,5,FALSE)</f>
        <v>90</v>
      </c>
      <c r="T216" s="146">
        <v>3.1693140000000002E-2</v>
      </c>
      <c r="U216" s="141">
        <v>174</v>
      </c>
      <c r="V216" s="142">
        <v>3.349365E-2</v>
      </c>
      <c r="W216" s="141">
        <v>342</v>
      </c>
      <c r="X216" s="142">
        <v>3.6477759999999998E-2</v>
      </c>
    </row>
    <row r="217" spans="1:24" x14ac:dyDescent="0.25">
      <c r="A217" s="140">
        <v>42317</v>
      </c>
      <c r="B217" s="141">
        <v>1</v>
      </c>
      <c r="C217" s="142">
        <v>0.03</v>
      </c>
      <c r="D217" s="141">
        <v>10</v>
      </c>
      <c r="E217" s="142">
        <v>2.9927467826086955E-2</v>
      </c>
      <c r="F217" s="144">
        <v>20</v>
      </c>
      <c r="G217" s="142">
        <f t="shared" si="3"/>
        <v>2.9846876521739129E-2</v>
      </c>
      <c r="H217" s="141">
        <v>24</v>
      </c>
      <c r="I217" s="142">
        <v>2.981464E-2</v>
      </c>
      <c r="J217" s="141">
        <v>27</v>
      </c>
      <c r="K217" s="142">
        <v>2.9899659047619046E-2</v>
      </c>
      <c r="L217" s="147">
        <v>1.1593904761904653E-4</v>
      </c>
      <c r="M217" s="141">
        <v>28</v>
      </c>
      <c r="N217" s="142">
        <v>2.9927998730158729E-2</v>
      </c>
      <c r="O217" s="141">
        <v>56</v>
      </c>
      <c r="P217" s="142">
        <v>3.072150984126984E-2</v>
      </c>
      <c r="Q217" s="141">
        <v>84</v>
      </c>
      <c r="R217" s="142">
        <v>3.151502095238095E-2</v>
      </c>
      <c r="S217" s="141">
        <f>+VLOOKUP(A217,Cetes!$A$19:$M$1126,5,FALSE)</f>
        <v>87</v>
      </c>
      <c r="T217" s="146">
        <v>3.1600039999999996E-2</v>
      </c>
      <c r="U217" s="141">
        <v>171</v>
      </c>
      <c r="V217" s="142">
        <v>3.3760209999999999E-2</v>
      </c>
      <c r="W217" s="141">
        <v>339</v>
      </c>
      <c r="X217" s="142">
        <v>3.6808750000000001E-2</v>
      </c>
    </row>
    <row r="218" spans="1:24" x14ac:dyDescent="0.25">
      <c r="A218" s="140">
        <v>42318</v>
      </c>
      <c r="B218" s="141">
        <v>1</v>
      </c>
      <c r="C218" s="142">
        <v>3.2000000000000001E-2</v>
      </c>
      <c r="D218" s="141">
        <v>10</v>
      </c>
      <c r="E218" s="142">
        <v>3.1161249090909091E-2</v>
      </c>
      <c r="F218" s="144">
        <v>20</v>
      </c>
      <c r="G218" s="142">
        <f t="shared" si="3"/>
        <v>3.0229303636363638E-2</v>
      </c>
      <c r="H218" s="141">
        <v>23</v>
      </c>
      <c r="I218" s="142">
        <v>2.9949720000000003E-2</v>
      </c>
      <c r="J218" s="141">
        <v>27</v>
      </c>
      <c r="K218" s="142">
        <v>3.0050848888888891E-2</v>
      </c>
      <c r="L218" s="147">
        <v>1.5118984126984494E-4</v>
      </c>
      <c r="M218" s="141">
        <v>28</v>
      </c>
      <c r="N218" s="142">
        <v>3.0076131111111112E-2</v>
      </c>
      <c r="O218" s="141">
        <v>56</v>
      </c>
      <c r="P218" s="142">
        <v>3.0784033333333335E-2</v>
      </c>
      <c r="Q218" s="141">
        <v>84</v>
      </c>
      <c r="R218" s="142">
        <v>3.1491935555555559E-2</v>
      </c>
      <c r="S218" s="141">
        <f>+VLOOKUP(A218,Cetes!$A$19:$M$1126,5,FALSE)</f>
        <v>86</v>
      </c>
      <c r="T218" s="146">
        <v>3.1542500000000001E-2</v>
      </c>
      <c r="U218" s="141">
        <v>170</v>
      </c>
      <c r="V218" s="142">
        <v>3.3910700000000002E-2</v>
      </c>
      <c r="W218" s="141">
        <v>338</v>
      </c>
      <c r="X218" s="142">
        <v>3.6899979999999999E-2</v>
      </c>
    </row>
    <row r="219" spans="1:24" x14ac:dyDescent="0.25">
      <c r="A219" s="140">
        <v>42319</v>
      </c>
      <c r="B219" s="141">
        <v>1</v>
      </c>
      <c r="C219" s="142">
        <v>3.1200000000000002E-2</v>
      </c>
      <c r="D219" s="141">
        <v>10</v>
      </c>
      <c r="E219" s="142">
        <v>3.0628148571428572E-2</v>
      </c>
      <c r="F219" s="144">
        <v>20</v>
      </c>
      <c r="G219" s="142">
        <f t="shared" si="3"/>
        <v>2.9992758095238096E-2</v>
      </c>
      <c r="H219" s="141">
        <v>22</v>
      </c>
      <c r="I219" s="142">
        <v>2.9865680000000002E-2</v>
      </c>
      <c r="J219" s="141">
        <v>27</v>
      </c>
      <c r="K219" s="142">
        <v>3.0045615714285715E-2</v>
      </c>
      <c r="L219" s="147">
        <v>-5.2331746031759885E-6</v>
      </c>
      <c r="M219" s="141">
        <v>28</v>
      </c>
      <c r="N219" s="142">
        <v>3.0081602857142859E-2</v>
      </c>
      <c r="O219" s="141">
        <v>56</v>
      </c>
      <c r="P219" s="142">
        <v>3.108924285714286E-2</v>
      </c>
      <c r="Q219" s="141">
        <v>84</v>
      </c>
      <c r="R219" s="142">
        <v>3.2096882857142857E-2</v>
      </c>
      <c r="S219" s="141">
        <f>+VLOOKUP(A219,Cetes!$A$19:$M$1126,5,FALSE)</f>
        <v>85</v>
      </c>
      <c r="T219" s="146">
        <v>3.2132870000000001E-2</v>
      </c>
      <c r="U219" s="141">
        <v>169</v>
      </c>
      <c r="V219" s="142">
        <v>3.3700009999999996E-2</v>
      </c>
      <c r="W219" s="141">
        <v>337</v>
      </c>
      <c r="X219" s="142">
        <v>3.6679429999999999E-2</v>
      </c>
    </row>
    <row r="220" spans="1:24" x14ac:dyDescent="0.25">
      <c r="A220" s="140">
        <v>42320</v>
      </c>
      <c r="B220" s="141">
        <v>1</v>
      </c>
      <c r="C220" s="142">
        <v>0.03</v>
      </c>
      <c r="D220" s="141">
        <v>10</v>
      </c>
      <c r="E220" s="142">
        <v>3.0145963333333331E-2</v>
      </c>
      <c r="F220" s="144">
        <v>20</v>
      </c>
      <c r="G220" s="142">
        <f t="shared" si="3"/>
        <v>3.0308144814814812E-2</v>
      </c>
      <c r="H220" s="141">
        <v>28</v>
      </c>
      <c r="I220" s="142">
        <v>3.0437889999999999E-2</v>
      </c>
      <c r="J220" s="141">
        <v>27</v>
      </c>
      <c r="K220" s="142">
        <v>3.0548296666666665E-2</v>
      </c>
      <c r="L220" s="147">
        <v>5.0268095238095029E-4</v>
      </c>
      <c r="M220" s="141">
        <v>28</v>
      </c>
      <c r="N220" s="142">
        <v>3.0569384999999998E-2</v>
      </c>
      <c r="O220" s="141">
        <v>56</v>
      </c>
      <c r="P220" s="142">
        <v>3.1159858333333332E-2</v>
      </c>
      <c r="Q220" s="141">
        <v>84</v>
      </c>
      <c r="R220" s="142">
        <v>3.1750331666666666E-2</v>
      </c>
      <c r="S220" s="141">
        <f>+VLOOKUP(A220,Cetes!$A$19:$M$1126,5,FALSE)</f>
        <v>91</v>
      </c>
      <c r="T220" s="146">
        <v>3.1897950000000001E-2</v>
      </c>
      <c r="U220" s="141">
        <v>182</v>
      </c>
      <c r="V220" s="142">
        <v>3.4350600000000002E-2</v>
      </c>
      <c r="W220" s="141">
        <v>336</v>
      </c>
      <c r="X220" s="142">
        <v>3.6496149999999998E-2</v>
      </c>
    </row>
    <row r="221" spans="1:24" x14ac:dyDescent="0.25">
      <c r="A221" s="140">
        <v>42321</v>
      </c>
      <c r="B221" s="141">
        <v>1</v>
      </c>
      <c r="C221" s="142">
        <v>2.8999999999999998E-2</v>
      </c>
      <c r="D221" s="141">
        <v>10</v>
      </c>
      <c r="E221" s="142">
        <v>2.931718423076923E-2</v>
      </c>
      <c r="F221" s="144">
        <v>20</v>
      </c>
      <c r="G221" s="142">
        <f t="shared" si="3"/>
        <v>2.9669611153846153E-2</v>
      </c>
      <c r="H221" s="141">
        <v>27</v>
      </c>
      <c r="I221" s="142">
        <v>2.9916309999999998E-2</v>
      </c>
      <c r="J221" s="141">
        <v>27</v>
      </c>
      <c r="K221" s="142">
        <v>2.9916309999999998E-2</v>
      </c>
      <c r="L221" s="147">
        <v>-6.3198666666666736E-4</v>
      </c>
      <c r="M221" s="141">
        <v>28</v>
      </c>
      <c r="N221" s="142">
        <v>2.9947055079365077E-2</v>
      </c>
      <c r="O221" s="141">
        <v>56</v>
      </c>
      <c r="P221" s="142">
        <v>3.0807917301587301E-2</v>
      </c>
      <c r="Q221" s="141">
        <v>84</v>
      </c>
      <c r="R221" s="142">
        <v>3.1668779523809525E-2</v>
      </c>
      <c r="S221" s="141">
        <f>+VLOOKUP(A221,Cetes!$A$19:$M$1126,5,FALSE)</f>
        <v>90</v>
      </c>
      <c r="T221" s="146">
        <v>3.185325E-2</v>
      </c>
      <c r="U221" s="141">
        <v>181</v>
      </c>
      <c r="V221" s="142">
        <v>3.4366850000000004E-2</v>
      </c>
      <c r="W221" s="141">
        <v>335</v>
      </c>
      <c r="X221" s="142">
        <v>3.6311349999999999E-2</v>
      </c>
    </row>
    <row r="222" spans="1:24" x14ac:dyDescent="0.25">
      <c r="A222" s="140">
        <v>42325</v>
      </c>
      <c r="B222" s="141">
        <v>1</v>
      </c>
      <c r="C222" s="142">
        <v>3.1800000000000002E-2</v>
      </c>
      <c r="D222" s="141">
        <v>10</v>
      </c>
      <c r="E222" s="142">
        <v>3.1063636363636363E-2</v>
      </c>
      <c r="F222" s="144">
        <v>20</v>
      </c>
      <c r="G222" s="142">
        <f t="shared" si="3"/>
        <v>3.0245454545454544E-2</v>
      </c>
      <c r="H222" s="141">
        <v>23</v>
      </c>
      <c r="I222" s="142">
        <v>0.03</v>
      </c>
      <c r="J222" s="141">
        <v>27</v>
      </c>
      <c r="K222" s="142">
        <v>3.0121951111111111E-2</v>
      </c>
      <c r="L222" s="147">
        <v>2.0564111111111283E-4</v>
      </c>
      <c r="M222" s="141">
        <v>28</v>
      </c>
      <c r="N222" s="142">
        <v>3.015243888888889E-2</v>
      </c>
      <c r="O222" s="141">
        <v>56</v>
      </c>
      <c r="P222" s="142">
        <v>3.1006096666666667E-2</v>
      </c>
      <c r="Q222" s="141">
        <v>84</v>
      </c>
      <c r="R222" s="142">
        <v>3.1859754444444444E-2</v>
      </c>
      <c r="S222" s="141">
        <f>+VLOOKUP(A222,Cetes!$A$19:$M$1126,5,FALSE)</f>
        <v>86</v>
      </c>
      <c r="T222" s="146">
        <v>3.1920730000000001E-2</v>
      </c>
      <c r="U222" s="141">
        <v>177</v>
      </c>
      <c r="V222" s="142">
        <v>3.4300039999999997E-2</v>
      </c>
      <c r="W222" s="141">
        <v>331</v>
      </c>
      <c r="X222" s="142">
        <v>3.6484849999999999E-2</v>
      </c>
    </row>
    <row r="223" spans="1:24" x14ac:dyDescent="0.25">
      <c r="A223" s="140">
        <v>42326</v>
      </c>
      <c r="B223" s="141">
        <v>1</v>
      </c>
      <c r="C223" s="142">
        <v>2.8999999999999998E-2</v>
      </c>
      <c r="D223" s="141">
        <v>10</v>
      </c>
      <c r="E223" s="142">
        <v>2.9425202857142854E-2</v>
      </c>
      <c r="F223" s="144">
        <v>20</v>
      </c>
      <c r="G223" s="142">
        <f t="shared" si="3"/>
        <v>2.9897650476190474E-2</v>
      </c>
      <c r="H223" s="141">
        <v>22</v>
      </c>
      <c r="I223" s="142">
        <v>2.9992139999999997E-2</v>
      </c>
      <c r="J223" s="141">
        <v>27</v>
      </c>
      <c r="K223" s="142">
        <v>3.0126006666666663E-2</v>
      </c>
      <c r="L223" s="147">
        <v>4.0555555555522871E-6</v>
      </c>
      <c r="M223" s="141">
        <v>28</v>
      </c>
      <c r="N223" s="142">
        <v>3.0152779999999997E-2</v>
      </c>
      <c r="O223" s="141">
        <v>56</v>
      </c>
      <c r="P223" s="142">
        <v>3.0902433333333333E-2</v>
      </c>
      <c r="Q223" s="141">
        <v>84</v>
      </c>
      <c r="R223" s="142">
        <v>3.1652086666666669E-2</v>
      </c>
      <c r="S223" s="141">
        <f>+VLOOKUP(A223,Cetes!$A$19:$M$1126,5,FALSE)</f>
        <v>85</v>
      </c>
      <c r="T223" s="146">
        <v>3.1678860000000003E-2</v>
      </c>
      <c r="U223" s="141">
        <v>176</v>
      </c>
      <c r="V223" s="142">
        <v>3.4166300000000004E-2</v>
      </c>
      <c r="W223" s="141">
        <v>330</v>
      </c>
      <c r="X223" s="142">
        <v>3.5900029999999999E-2</v>
      </c>
    </row>
    <row r="224" spans="1:24" x14ac:dyDescent="0.25">
      <c r="A224" s="140">
        <v>42327</v>
      </c>
      <c r="B224" s="141">
        <v>1</v>
      </c>
      <c r="C224" s="142">
        <v>3.0499999999999999E-2</v>
      </c>
      <c r="D224" s="141">
        <v>10</v>
      </c>
      <c r="E224" s="142">
        <v>3.0309646666666665E-2</v>
      </c>
      <c r="F224" s="144">
        <v>20</v>
      </c>
      <c r="G224" s="142">
        <f t="shared" si="3"/>
        <v>3.0098142962962964E-2</v>
      </c>
      <c r="H224" s="141">
        <v>28</v>
      </c>
      <c r="I224" s="142">
        <v>2.9928940000000001E-2</v>
      </c>
      <c r="J224" s="141">
        <v>27</v>
      </c>
      <c r="K224" s="142">
        <v>3.0962271333333333E-2</v>
      </c>
      <c r="L224" s="147">
        <v>8.3626466666666954E-4</v>
      </c>
      <c r="M224" s="141">
        <v>28</v>
      </c>
      <c r="N224" s="142">
        <v>3.0980050999999998E-2</v>
      </c>
      <c r="O224" s="141">
        <v>56</v>
      </c>
      <c r="P224" s="142">
        <v>3.1477881666666666E-2</v>
      </c>
      <c r="Q224" s="141">
        <v>84</v>
      </c>
      <c r="R224" s="142">
        <v>3.1975712333333337E-2</v>
      </c>
      <c r="S224" s="141">
        <f>+VLOOKUP(A224,Cetes!$A$19:$M$1126,5,FALSE)</f>
        <v>91</v>
      </c>
      <c r="T224" s="146">
        <v>3.2100170000000004E-2</v>
      </c>
      <c r="U224" s="141">
        <v>175</v>
      </c>
      <c r="V224" s="142">
        <v>3.3988619999999997E-2</v>
      </c>
      <c r="W224" s="141">
        <v>329</v>
      </c>
      <c r="X224" s="142">
        <v>3.5799979999999995E-2</v>
      </c>
    </row>
    <row r="225" spans="1:24" x14ac:dyDescent="0.25">
      <c r="A225" s="140">
        <v>42328</v>
      </c>
      <c r="B225" s="141">
        <v>1</v>
      </c>
      <c r="C225" s="142">
        <v>3.0299999999999997E-2</v>
      </c>
      <c r="D225" s="141">
        <v>10</v>
      </c>
      <c r="E225" s="142">
        <v>3.0166256538461538E-2</v>
      </c>
      <c r="F225" s="144">
        <v>20</v>
      </c>
      <c r="G225" s="142">
        <f t="shared" si="3"/>
        <v>3.0017652692307693E-2</v>
      </c>
      <c r="H225" s="141">
        <v>27</v>
      </c>
      <c r="I225" s="142">
        <v>2.9913630000000004E-2</v>
      </c>
      <c r="J225" s="141">
        <v>27</v>
      </c>
      <c r="K225" s="142">
        <v>2.9913630000000004E-2</v>
      </c>
      <c r="L225" s="147">
        <v>-1.0486413333333292E-3</v>
      </c>
      <c r="M225" s="141">
        <v>28</v>
      </c>
      <c r="N225" s="142">
        <v>2.994732063492064E-2</v>
      </c>
      <c r="O225" s="141">
        <v>56</v>
      </c>
      <c r="P225" s="142">
        <v>3.0890658412698415E-2</v>
      </c>
      <c r="Q225" s="141">
        <v>84</v>
      </c>
      <c r="R225" s="142">
        <v>3.1833996190476187E-2</v>
      </c>
      <c r="S225" s="141">
        <f>+VLOOKUP(A225,Cetes!$A$19:$M$1126,5,FALSE)</f>
        <v>90</v>
      </c>
      <c r="T225" s="146">
        <v>3.2036139999999998E-2</v>
      </c>
      <c r="U225" s="141">
        <v>174</v>
      </c>
      <c r="V225" s="142">
        <v>3.4076430000000005E-2</v>
      </c>
      <c r="W225" s="141">
        <v>328</v>
      </c>
      <c r="X225" s="142">
        <v>3.5900000000000001E-2</v>
      </c>
    </row>
    <row r="226" spans="1:24" x14ac:dyDescent="0.25">
      <c r="A226" s="140">
        <v>42331</v>
      </c>
      <c r="B226" s="141">
        <v>1</v>
      </c>
      <c r="C226" s="142">
        <v>3.0299999999999997E-2</v>
      </c>
      <c r="D226" s="141">
        <v>10</v>
      </c>
      <c r="E226" s="142">
        <v>3.0129524347826085E-2</v>
      </c>
      <c r="F226" s="144">
        <v>20</v>
      </c>
      <c r="G226" s="142">
        <f t="shared" si="3"/>
        <v>2.9940106956521738E-2</v>
      </c>
      <c r="H226" s="141">
        <v>24</v>
      </c>
      <c r="I226" s="142">
        <v>2.986434E-2</v>
      </c>
      <c r="J226" s="141">
        <v>27</v>
      </c>
      <c r="K226" s="142">
        <v>2.9973484761904763E-2</v>
      </c>
      <c r="L226" s="147">
        <v>5.9854761904759579E-5</v>
      </c>
      <c r="M226" s="141">
        <v>28</v>
      </c>
      <c r="N226" s="142">
        <v>3.0009866349206351E-2</v>
      </c>
      <c r="O226" s="141">
        <v>56</v>
      </c>
      <c r="P226" s="142">
        <v>3.1028550793650796E-2</v>
      </c>
      <c r="Q226" s="141">
        <v>84</v>
      </c>
      <c r="R226" s="142">
        <v>3.2047235238095245E-2</v>
      </c>
      <c r="S226" s="141">
        <f>+VLOOKUP(A226,Cetes!$A$19:$M$1126,5,FALSE)</f>
        <v>87</v>
      </c>
      <c r="T226" s="146">
        <v>3.2156380000000005E-2</v>
      </c>
      <c r="U226" s="141">
        <v>171</v>
      </c>
      <c r="V226" s="142">
        <v>3.4099949999999997E-2</v>
      </c>
      <c r="W226" s="141">
        <v>325</v>
      </c>
      <c r="X226" s="142">
        <v>3.5921950000000001E-2</v>
      </c>
    </row>
    <row r="227" spans="1:24" x14ac:dyDescent="0.25">
      <c r="A227" s="140">
        <v>42332</v>
      </c>
      <c r="B227" s="141">
        <v>1</v>
      </c>
      <c r="C227" s="142">
        <v>2.8999999999999998E-2</v>
      </c>
      <c r="D227" s="141">
        <v>10</v>
      </c>
      <c r="E227" s="142">
        <v>2.9474655909090909E-2</v>
      </c>
      <c r="F227" s="144">
        <v>20</v>
      </c>
      <c r="G227" s="142">
        <f t="shared" si="3"/>
        <v>3.0002051363636362E-2</v>
      </c>
      <c r="H227" s="141">
        <v>23</v>
      </c>
      <c r="I227" s="142">
        <v>3.0160269999999999E-2</v>
      </c>
      <c r="J227" s="141">
        <v>27</v>
      </c>
      <c r="K227" s="142">
        <v>3.0286321428571426E-2</v>
      </c>
      <c r="L227" s="147">
        <v>3.1283666666666321E-4</v>
      </c>
      <c r="M227" s="141">
        <v>28</v>
      </c>
      <c r="N227" s="142">
        <v>3.0317834285714284E-2</v>
      </c>
      <c r="O227" s="141">
        <v>56</v>
      </c>
      <c r="P227" s="142">
        <v>3.1200194285714286E-2</v>
      </c>
      <c r="Q227" s="141">
        <v>84</v>
      </c>
      <c r="R227" s="142">
        <v>3.2082554285714285E-2</v>
      </c>
      <c r="S227" s="141">
        <f>+VLOOKUP(A227,Cetes!$A$19:$M$1126,5,FALSE)</f>
        <v>86</v>
      </c>
      <c r="T227" s="146">
        <v>3.214558E-2</v>
      </c>
      <c r="U227" s="141">
        <v>170</v>
      </c>
      <c r="V227" s="142">
        <v>3.4045149999999996E-2</v>
      </c>
      <c r="W227" s="141">
        <v>324</v>
      </c>
      <c r="X227" s="142">
        <v>3.5917360000000002E-2</v>
      </c>
    </row>
    <row r="228" spans="1:24" x14ac:dyDescent="0.25">
      <c r="A228" s="140">
        <v>42333</v>
      </c>
      <c r="B228" s="141">
        <v>1</v>
      </c>
      <c r="C228" s="142">
        <v>2.9300000000000003E-2</v>
      </c>
      <c r="D228" s="141">
        <v>10</v>
      </c>
      <c r="E228" s="142">
        <v>2.9655054285714289E-2</v>
      </c>
      <c r="F228" s="144">
        <v>20</v>
      </c>
      <c r="G228" s="142">
        <f t="shared" si="3"/>
        <v>3.0049559047619051E-2</v>
      </c>
      <c r="H228" s="141">
        <v>22</v>
      </c>
      <c r="I228" s="142">
        <v>3.0128460000000003E-2</v>
      </c>
      <c r="J228" s="141">
        <v>27</v>
      </c>
      <c r="K228" s="142">
        <v>3.0285492539682542E-2</v>
      </c>
      <c r="L228" s="147">
        <v>-8.2888888888396628E-7</v>
      </c>
      <c r="M228" s="141">
        <v>28</v>
      </c>
      <c r="N228" s="142">
        <v>3.0316899047619049E-2</v>
      </c>
      <c r="O228" s="141">
        <v>56</v>
      </c>
      <c r="P228" s="142">
        <v>3.119628126984127E-2</v>
      </c>
      <c r="Q228" s="141">
        <v>84</v>
      </c>
      <c r="R228" s="142">
        <v>3.2075663492063491E-2</v>
      </c>
      <c r="S228" s="141">
        <f>+VLOOKUP(A228,Cetes!$A$19:$M$1126,5,FALSE)</f>
        <v>85</v>
      </c>
      <c r="T228" s="146">
        <v>3.2107070000000001E-2</v>
      </c>
      <c r="U228" s="141">
        <v>169</v>
      </c>
      <c r="V228" s="142">
        <v>3.408783E-2</v>
      </c>
      <c r="W228" s="141">
        <v>323</v>
      </c>
      <c r="X228" s="142">
        <v>3.5900059999999998E-2</v>
      </c>
    </row>
    <row r="229" spans="1:24" x14ac:dyDescent="0.25">
      <c r="A229" s="140">
        <v>42334</v>
      </c>
      <c r="B229" s="141">
        <v>1</v>
      </c>
      <c r="C229" s="142">
        <v>0.03</v>
      </c>
      <c r="D229" s="141">
        <v>10</v>
      </c>
      <c r="E229" s="142">
        <v>3.0101179999999998E-2</v>
      </c>
      <c r="F229" s="144">
        <v>20</v>
      </c>
      <c r="G229" s="142">
        <f t="shared" si="3"/>
        <v>3.0213602222222222E-2</v>
      </c>
      <c r="H229" s="141">
        <v>28</v>
      </c>
      <c r="I229" s="142">
        <v>3.030354E-2</v>
      </c>
      <c r="J229" s="141">
        <v>27</v>
      </c>
      <c r="K229" s="142">
        <v>3.0634593555555555E-2</v>
      </c>
      <c r="L229" s="147">
        <v>3.491010158730122E-4</v>
      </c>
      <c r="M229" s="141">
        <v>28</v>
      </c>
      <c r="N229" s="142">
        <v>3.0659000999999998E-2</v>
      </c>
      <c r="O229" s="141">
        <v>56</v>
      </c>
      <c r="P229" s="142">
        <v>3.1342409444444441E-2</v>
      </c>
      <c r="Q229" s="141">
        <v>84</v>
      </c>
      <c r="R229" s="142">
        <v>3.2025817888888884E-2</v>
      </c>
      <c r="S229" s="141">
        <f>+VLOOKUP(A229,Cetes!$A$19:$M$1126,5,FALSE)</f>
        <v>91</v>
      </c>
      <c r="T229" s="146">
        <v>3.2196669999999997E-2</v>
      </c>
      <c r="U229" s="141">
        <v>182</v>
      </c>
      <c r="V229" s="142">
        <v>3.4423479999999999E-2</v>
      </c>
      <c r="W229" s="141">
        <v>322</v>
      </c>
      <c r="X229" s="142">
        <v>3.5899939999999998E-2</v>
      </c>
    </row>
    <row r="230" spans="1:24" x14ac:dyDescent="0.25">
      <c r="A230" s="140">
        <v>42335</v>
      </c>
      <c r="B230" s="141">
        <v>1</v>
      </c>
      <c r="C230" s="142">
        <v>2.9500000000000002E-2</v>
      </c>
      <c r="D230" s="141">
        <v>10</v>
      </c>
      <c r="E230" s="142">
        <v>2.9404430384615387E-2</v>
      </c>
      <c r="F230" s="144">
        <v>20</v>
      </c>
      <c r="G230" s="142">
        <f t="shared" si="3"/>
        <v>2.9298241923076927E-2</v>
      </c>
      <c r="H230" s="141">
        <v>27</v>
      </c>
      <c r="I230" s="142">
        <v>2.9223910000000002E-2</v>
      </c>
      <c r="J230" s="141">
        <v>27</v>
      </c>
      <c r="K230" s="142">
        <v>2.9223910000000002E-2</v>
      </c>
      <c r="L230" s="147">
        <v>-1.4106835555555523E-3</v>
      </c>
      <c r="M230" s="141">
        <v>28</v>
      </c>
      <c r="N230" s="142">
        <v>2.9272342222222223E-2</v>
      </c>
      <c r="O230" s="141">
        <v>56</v>
      </c>
      <c r="P230" s="142">
        <v>3.0628444444444444E-2</v>
      </c>
      <c r="Q230" s="141">
        <v>84</v>
      </c>
      <c r="R230" s="142">
        <v>3.1984546666666669E-2</v>
      </c>
      <c r="S230" s="141">
        <f>+VLOOKUP(A230,Cetes!$A$19:$M$1126,5,FALSE)</f>
        <v>90</v>
      </c>
      <c r="T230" s="146">
        <v>3.2275140000000001E-2</v>
      </c>
      <c r="U230" s="141">
        <v>181</v>
      </c>
      <c r="V230" s="142">
        <v>3.4438070000000001E-2</v>
      </c>
      <c r="W230" s="141">
        <v>321</v>
      </c>
      <c r="X230" s="142">
        <v>3.5912159999999999E-2</v>
      </c>
    </row>
    <row r="231" spans="1:24" x14ac:dyDescent="0.25">
      <c r="A231" s="140">
        <v>42338</v>
      </c>
      <c r="B231" s="141">
        <v>1</v>
      </c>
      <c r="C231" s="142">
        <v>3.0499999999999999E-2</v>
      </c>
      <c r="D231" s="141">
        <v>10</v>
      </c>
      <c r="E231" s="142">
        <v>2.9907134782608695E-2</v>
      </c>
      <c r="F231" s="144">
        <v>20</v>
      </c>
      <c r="G231" s="142">
        <f t="shared" si="3"/>
        <v>2.9248395652173912E-2</v>
      </c>
      <c r="H231" s="141">
        <v>24</v>
      </c>
      <c r="I231" s="142">
        <v>2.8984899999999997E-2</v>
      </c>
      <c r="J231" s="141">
        <v>27</v>
      </c>
      <c r="K231" s="142">
        <v>2.9147530476190474E-2</v>
      </c>
      <c r="L231" s="147">
        <v>-7.6379523809528421E-5</v>
      </c>
      <c r="M231" s="141">
        <v>28</v>
      </c>
      <c r="N231" s="142">
        <v>2.9201740634920634E-2</v>
      </c>
      <c r="O231" s="141">
        <v>56</v>
      </c>
      <c r="P231" s="142">
        <v>3.0719625079365077E-2</v>
      </c>
      <c r="Q231" s="141">
        <v>84</v>
      </c>
      <c r="R231" s="142">
        <v>3.2237509523809521E-2</v>
      </c>
      <c r="S231" s="141">
        <f>+VLOOKUP(A231,Cetes!$A$19:$M$1126,5,FALSE)</f>
        <v>87</v>
      </c>
      <c r="T231" s="146">
        <v>3.2400140000000001E-2</v>
      </c>
      <c r="U231" s="141">
        <v>178</v>
      </c>
      <c r="V231" s="142">
        <v>3.4565640000000002E-2</v>
      </c>
      <c r="W231" s="141">
        <v>318</v>
      </c>
      <c r="X231" s="142">
        <v>3.5999969999999999E-2</v>
      </c>
    </row>
    <row r="232" spans="1:24" x14ac:dyDescent="0.25">
      <c r="A232" s="140">
        <v>42339</v>
      </c>
      <c r="B232" s="141">
        <v>1</v>
      </c>
      <c r="C232" s="142">
        <v>3.2500000000000001E-2</v>
      </c>
      <c r="D232" s="141">
        <v>10</v>
      </c>
      <c r="E232" s="142">
        <v>3.1808959545454547E-2</v>
      </c>
      <c r="F232" s="144">
        <v>20</v>
      </c>
      <c r="G232" s="142">
        <f t="shared" si="3"/>
        <v>3.1041136818181818E-2</v>
      </c>
      <c r="H232" s="141">
        <v>23</v>
      </c>
      <c r="I232" s="142">
        <v>3.0810789999999998E-2</v>
      </c>
      <c r="J232" s="141">
        <v>27</v>
      </c>
      <c r="K232" s="142">
        <v>3.0923932857142854E-2</v>
      </c>
      <c r="L232" s="147">
        <v>1.7764023809523806E-3</v>
      </c>
      <c r="M232" s="141">
        <v>28</v>
      </c>
      <c r="N232" s="142">
        <v>3.0952218571428568E-2</v>
      </c>
      <c r="O232" s="141">
        <v>56</v>
      </c>
      <c r="P232" s="142">
        <v>3.1744218571428569E-2</v>
      </c>
      <c r="Q232" s="141">
        <v>84</v>
      </c>
      <c r="R232" s="142">
        <v>3.253621857142857E-2</v>
      </c>
      <c r="S232" s="141">
        <f>+VLOOKUP(A232,Cetes!$A$19:$M$1126,5,FALSE)</f>
        <v>86</v>
      </c>
      <c r="T232" s="146">
        <v>3.2592789999999996E-2</v>
      </c>
      <c r="U232" s="141">
        <v>177</v>
      </c>
      <c r="V232" s="142">
        <v>3.469423E-2</v>
      </c>
      <c r="W232" s="141">
        <v>317</v>
      </c>
      <c r="X232" s="142">
        <v>3.5987450000000004E-2</v>
      </c>
    </row>
    <row r="233" spans="1:24" x14ac:dyDescent="0.25">
      <c r="A233" s="140">
        <v>42340</v>
      </c>
      <c r="B233" s="141">
        <v>1</v>
      </c>
      <c r="C233" s="142">
        <v>3.0299999999999997E-2</v>
      </c>
      <c r="D233" s="141">
        <v>10</v>
      </c>
      <c r="E233" s="142">
        <v>3.0359519999999997E-2</v>
      </c>
      <c r="F233" s="144">
        <v>20</v>
      </c>
      <c r="G233" s="142">
        <f t="shared" si="3"/>
        <v>3.042565333333333E-2</v>
      </c>
      <c r="H233" s="141">
        <v>22</v>
      </c>
      <c r="I233" s="142">
        <v>3.0438879999999998E-2</v>
      </c>
      <c r="J233" s="141">
        <v>27</v>
      </c>
      <c r="K233" s="142">
        <v>3.0610387936507933E-2</v>
      </c>
      <c r="L233" s="147">
        <v>-3.135449206349214E-4</v>
      </c>
      <c r="M233" s="141">
        <v>28</v>
      </c>
      <c r="N233" s="142">
        <v>3.0644689523809519E-2</v>
      </c>
      <c r="O233" s="141">
        <v>56</v>
      </c>
      <c r="P233" s="142">
        <v>3.1605133968253964E-2</v>
      </c>
      <c r="Q233" s="141">
        <v>84</v>
      </c>
      <c r="R233" s="142">
        <v>3.2565578412698408E-2</v>
      </c>
      <c r="S233" s="141">
        <f>+VLOOKUP(A233,Cetes!$A$19:$M$1126,5,FALSE)</f>
        <v>85</v>
      </c>
      <c r="T233" s="146">
        <v>3.2599879999999998E-2</v>
      </c>
      <c r="U233" s="141">
        <v>176</v>
      </c>
      <c r="V233" s="142">
        <v>3.4704329999999999E-2</v>
      </c>
      <c r="W233" s="141">
        <v>316</v>
      </c>
      <c r="X233" s="142">
        <v>3.6291859999999995E-2</v>
      </c>
    </row>
    <row r="234" spans="1:24" x14ac:dyDescent="0.25">
      <c r="A234" s="140">
        <v>42341</v>
      </c>
      <c r="B234" s="141">
        <v>1</v>
      </c>
      <c r="C234" s="142">
        <v>3.1E-2</v>
      </c>
      <c r="D234" s="141">
        <v>10</v>
      </c>
      <c r="E234" s="142">
        <v>3.1173073333333332E-2</v>
      </c>
      <c r="F234" s="144">
        <v>20</v>
      </c>
      <c r="G234" s="142">
        <f t="shared" si="3"/>
        <v>3.136537703703704E-2</v>
      </c>
      <c r="H234" s="141">
        <v>28</v>
      </c>
      <c r="I234" s="142">
        <v>3.1519220000000001E-2</v>
      </c>
      <c r="J234" s="141">
        <v>27</v>
      </c>
      <c r="K234" s="142">
        <v>3.1510085333333333E-2</v>
      </c>
      <c r="L234" s="147">
        <v>8.9969739682540031E-4</v>
      </c>
      <c r="M234" s="141">
        <v>28</v>
      </c>
      <c r="N234" s="142">
        <v>3.1529703999999999E-2</v>
      </c>
      <c r="O234" s="141">
        <v>56</v>
      </c>
      <c r="P234" s="142">
        <v>3.2079026666666663E-2</v>
      </c>
      <c r="Q234" s="141">
        <v>84</v>
      </c>
      <c r="R234" s="142">
        <v>3.2628349333333334E-2</v>
      </c>
      <c r="S234" s="141">
        <f>+VLOOKUP(A234,Cetes!$A$19:$M$1126,5,FALSE)</f>
        <v>91</v>
      </c>
      <c r="T234" s="146">
        <v>3.2765679999999998E-2</v>
      </c>
      <c r="U234" s="141">
        <v>175</v>
      </c>
      <c r="V234" s="142">
        <v>3.4907960000000002E-2</v>
      </c>
      <c r="W234" s="141">
        <v>315</v>
      </c>
      <c r="X234" s="142">
        <v>3.648556E-2</v>
      </c>
    </row>
    <row r="235" spans="1:24" x14ac:dyDescent="0.25">
      <c r="A235" s="140">
        <v>42342</v>
      </c>
      <c r="B235" s="141">
        <v>1</v>
      </c>
      <c r="C235" s="142">
        <v>0.03</v>
      </c>
      <c r="D235" s="141">
        <v>10</v>
      </c>
      <c r="E235" s="142">
        <v>3.0554327307692308E-2</v>
      </c>
      <c r="F235" s="144">
        <v>20</v>
      </c>
      <c r="G235" s="142">
        <f t="shared" si="3"/>
        <v>3.1170246538461538E-2</v>
      </c>
      <c r="H235" s="141">
        <v>27</v>
      </c>
      <c r="I235" s="142">
        <v>3.160139E-2</v>
      </c>
      <c r="J235" s="141">
        <v>27</v>
      </c>
      <c r="K235" s="142">
        <v>3.160139E-2</v>
      </c>
      <c r="L235" s="147">
        <v>9.1304666666666701E-5</v>
      </c>
      <c r="M235" s="141">
        <v>28</v>
      </c>
      <c r="N235" s="142">
        <v>3.1623093492063492E-2</v>
      </c>
      <c r="O235" s="141">
        <v>56</v>
      </c>
      <c r="P235" s="142">
        <v>3.2230791269841269E-2</v>
      </c>
      <c r="Q235" s="141">
        <v>84</v>
      </c>
      <c r="R235" s="142">
        <v>3.2838489047619046E-2</v>
      </c>
      <c r="S235" s="141">
        <f>+VLOOKUP(A235,Cetes!$A$19:$M$1126,5,FALSE)</f>
        <v>90</v>
      </c>
      <c r="T235" s="146">
        <v>3.2968709999999998E-2</v>
      </c>
      <c r="U235" s="141">
        <v>174</v>
      </c>
      <c r="V235" s="142">
        <v>3.4899969999999995E-2</v>
      </c>
      <c r="W235" s="141">
        <v>314</v>
      </c>
      <c r="X235" s="142">
        <v>3.6499950000000003E-2</v>
      </c>
    </row>
    <row r="236" spans="1:24" x14ac:dyDescent="0.25">
      <c r="A236" s="140">
        <v>42345</v>
      </c>
      <c r="B236" s="141">
        <v>1</v>
      </c>
      <c r="C236" s="142">
        <v>3.7000000000000005E-2</v>
      </c>
      <c r="D236" s="141">
        <v>10</v>
      </c>
      <c r="E236" s="142">
        <v>3.5045884782608699E-2</v>
      </c>
      <c r="F236" s="144">
        <v>20</v>
      </c>
      <c r="G236" s="142">
        <f t="shared" si="3"/>
        <v>3.2874645652173913E-2</v>
      </c>
      <c r="H236" s="141">
        <v>24</v>
      </c>
      <c r="I236" s="142">
        <v>3.2006149999999997E-2</v>
      </c>
      <c r="J236" s="141">
        <v>27</v>
      </c>
      <c r="K236" s="142">
        <v>3.2048830952380952E-2</v>
      </c>
      <c r="L236" s="147">
        <v>4.4744095238095222E-4</v>
      </c>
      <c r="M236" s="141">
        <v>28</v>
      </c>
      <c r="N236" s="142">
        <v>3.206305793650794E-2</v>
      </c>
      <c r="O236" s="141">
        <v>56</v>
      </c>
      <c r="P236" s="142">
        <v>3.2461413492063496E-2</v>
      </c>
      <c r="Q236" s="141">
        <v>84</v>
      </c>
      <c r="R236" s="142">
        <v>3.2859769047619045E-2</v>
      </c>
      <c r="S236" s="141">
        <f>+VLOOKUP(A236,Cetes!$A$19:$M$1126,5,FALSE)</f>
        <v>87</v>
      </c>
      <c r="T236" s="146">
        <v>3.290245E-2</v>
      </c>
      <c r="U236" s="141">
        <v>171</v>
      </c>
      <c r="V236" s="142">
        <v>3.4848730000000001E-2</v>
      </c>
      <c r="W236" s="141">
        <v>311</v>
      </c>
      <c r="X236" s="142">
        <v>3.6554969999999999E-2</v>
      </c>
    </row>
    <row r="237" spans="1:24" x14ac:dyDescent="0.25">
      <c r="A237" s="140">
        <v>42346</v>
      </c>
      <c r="B237" s="141">
        <v>1</v>
      </c>
      <c r="C237" s="142">
        <v>3.15E-2</v>
      </c>
      <c r="D237" s="141">
        <v>10</v>
      </c>
      <c r="E237" s="142">
        <v>3.1704074999999998E-2</v>
      </c>
      <c r="F237" s="144">
        <v>20</v>
      </c>
      <c r="G237" s="142">
        <f t="shared" si="3"/>
        <v>3.1930825000000003E-2</v>
      </c>
      <c r="H237" s="141">
        <v>23</v>
      </c>
      <c r="I237" s="142">
        <v>3.1998850000000002E-2</v>
      </c>
      <c r="J237" s="141">
        <v>27</v>
      </c>
      <c r="K237" s="142">
        <v>3.2058372539682543E-2</v>
      </c>
      <c r="L237" s="147">
        <v>9.5415873015911035E-6</v>
      </c>
      <c r="M237" s="141">
        <v>28</v>
      </c>
      <c r="N237" s="142">
        <v>3.2073253174603175E-2</v>
      </c>
      <c r="O237" s="141">
        <v>56</v>
      </c>
      <c r="P237" s="142">
        <v>3.2489910952380956E-2</v>
      </c>
      <c r="Q237" s="141">
        <v>84</v>
      </c>
      <c r="R237" s="142">
        <v>3.2906568730158729E-2</v>
      </c>
      <c r="S237" s="141">
        <f>+VLOOKUP(A237,Cetes!$A$19:$M$1126,5,FALSE)</f>
        <v>86</v>
      </c>
      <c r="T237" s="146">
        <v>3.293633E-2</v>
      </c>
      <c r="U237" s="141">
        <v>170</v>
      </c>
      <c r="V237" s="142">
        <v>3.5000110000000001E-2</v>
      </c>
      <c r="W237" s="141">
        <v>310</v>
      </c>
      <c r="X237" s="142">
        <v>3.6006549999999998E-2</v>
      </c>
    </row>
    <row r="238" spans="1:24" x14ac:dyDescent="0.25">
      <c r="A238" s="140">
        <v>42347</v>
      </c>
      <c r="B238" s="141">
        <v>1</v>
      </c>
      <c r="C238" s="142">
        <v>2.8999999999999998E-2</v>
      </c>
      <c r="D238" s="141">
        <v>10</v>
      </c>
      <c r="E238" s="142">
        <v>3.0256575714285715E-2</v>
      </c>
      <c r="F238" s="144">
        <v>20</v>
      </c>
      <c r="G238" s="142">
        <f t="shared" si="3"/>
        <v>3.1652770952380956E-2</v>
      </c>
      <c r="H238" s="141">
        <v>22</v>
      </c>
      <c r="I238" s="142">
        <v>3.1932010000000004E-2</v>
      </c>
      <c r="J238" s="141">
        <v>27</v>
      </c>
      <c r="K238" s="142">
        <v>3.2020073492063497E-2</v>
      </c>
      <c r="L238" s="147">
        <v>-3.8299047619046178E-5</v>
      </c>
      <c r="M238" s="141">
        <v>28</v>
      </c>
      <c r="N238" s="142">
        <v>3.2037686190476193E-2</v>
      </c>
      <c r="O238" s="141">
        <v>56</v>
      </c>
      <c r="P238" s="142">
        <v>3.2530841746031748E-2</v>
      </c>
      <c r="Q238" s="141">
        <v>84</v>
      </c>
      <c r="R238" s="142">
        <v>3.3023997301587303E-2</v>
      </c>
      <c r="S238" s="141">
        <f>+VLOOKUP(A238,Cetes!$A$19:$M$1126,5,FALSE)</f>
        <v>85</v>
      </c>
      <c r="T238" s="146">
        <v>3.3041609999999999E-2</v>
      </c>
      <c r="U238" s="141">
        <v>169</v>
      </c>
      <c r="V238" s="142">
        <v>3.4800070000000002E-2</v>
      </c>
      <c r="W238" s="141">
        <v>309</v>
      </c>
      <c r="X238" s="142">
        <v>3.57711E-2</v>
      </c>
    </row>
    <row r="239" spans="1:24" x14ac:dyDescent="0.25">
      <c r="A239" s="140">
        <v>42348</v>
      </c>
      <c r="B239" s="141">
        <v>1</v>
      </c>
      <c r="C239" s="142">
        <v>3.15E-2</v>
      </c>
      <c r="D239" s="141">
        <v>10</v>
      </c>
      <c r="E239" s="142">
        <v>3.1666623333333331E-2</v>
      </c>
      <c r="F239" s="144">
        <v>20</v>
      </c>
      <c r="G239" s="142">
        <f t="shared" si="3"/>
        <v>3.1851760370370366E-2</v>
      </c>
      <c r="H239" s="141">
        <v>28</v>
      </c>
      <c r="I239" s="142">
        <v>3.199987E-2</v>
      </c>
      <c r="J239" s="141">
        <v>27</v>
      </c>
      <c r="K239" s="142">
        <v>3.1894570222222224E-2</v>
      </c>
      <c r="L239" s="147">
        <v>-1.2550326984127336E-4</v>
      </c>
      <c r="M239" s="141">
        <v>28</v>
      </c>
      <c r="N239" s="142">
        <v>3.1909746000000003E-2</v>
      </c>
      <c r="O239" s="141">
        <v>56</v>
      </c>
      <c r="P239" s="142">
        <v>3.2334667777777784E-2</v>
      </c>
      <c r="Q239" s="141">
        <v>84</v>
      </c>
      <c r="R239" s="142">
        <v>3.2759589555555559E-2</v>
      </c>
      <c r="S239" s="141">
        <f>+VLOOKUP(A239,Cetes!$A$19:$M$1126,5,FALSE)</f>
        <v>91</v>
      </c>
      <c r="T239" s="146">
        <v>3.2865820000000004E-2</v>
      </c>
      <c r="U239" s="141">
        <v>182</v>
      </c>
      <c r="V239" s="142">
        <v>3.510286E-2</v>
      </c>
      <c r="W239" s="141">
        <v>364</v>
      </c>
      <c r="X239" s="142">
        <v>3.5956579999999995E-2</v>
      </c>
    </row>
    <row r="240" spans="1:24" x14ac:dyDescent="0.25">
      <c r="A240" s="140">
        <v>42349</v>
      </c>
      <c r="B240" s="141">
        <v>1</v>
      </c>
      <c r="C240" s="142">
        <v>3.0499999999999999E-2</v>
      </c>
      <c r="D240" s="141">
        <v>10</v>
      </c>
      <c r="E240" s="142">
        <v>3.1040778846153846E-2</v>
      </c>
      <c r="F240" s="144">
        <v>20</v>
      </c>
      <c r="G240" s="142">
        <f t="shared" si="3"/>
        <v>3.1641644230769234E-2</v>
      </c>
      <c r="H240" s="141">
        <v>27</v>
      </c>
      <c r="I240" s="142">
        <v>3.206225E-2</v>
      </c>
      <c r="J240" s="141">
        <v>27</v>
      </c>
      <c r="K240" s="142">
        <v>3.206225E-2</v>
      </c>
      <c r="L240" s="147">
        <v>1.6767977777777665E-4</v>
      </c>
      <c r="M240" s="141">
        <v>28</v>
      </c>
      <c r="N240" s="142">
        <v>3.207426968253968E-2</v>
      </c>
      <c r="O240" s="141">
        <v>56</v>
      </c>
      <c r="P240" s="142">
        <v>3.2410820793650791E-2</v>
      </c>
      <c r="Q240" s="141">
        <v>84</v>
      </c>
      <c r="R240" s="142">
        <v>3.2747371904761902E-2</v>
      </c>
      <c r="S240" s="141">
        <f>+VLOOKUP(A240,Cetes!$A$19:$M$1126,5,FALSE)</f>
        <v>90</v>
      </c>
      <c r="T240" s="146">
        <v>3.281949E-2</v>
      </c>
      <c r="U240" s="141">
        <v>181</v>
      </c>
      <c r="V240" s="142">
        <v>3.5155680000000002E-2</v>
      </c>
      <c r="W240" s="141">
        <v>363</v>
      </c>
      <c r="X240" s="142">
        <v>3.5953279999999997E-2</v>
      </c>
    </row>
    <row r="241" spans="1:24" x14ac:dyDescent="0.25">
      <c r="A241" s="140">
        <v>42352</v>
      </c>
      <c r="B241" s="141">
        <v>1</v>
      </c>
      <c r="C241" s="142">
        <v>0.03</v>
      </c>
      <c r="D241" s="141">
        <v>10</v>
      </c>
      <c r="E241" s="142">
        <v>3.0796805217391303E-2</v>
      </c>
      <c r="F241" s="144">
        <v>20</v>
      </c>
      <c r="G241" s="142">
        <f t="shared" si="3"/>
        <v>3.168214434782609E-2</v>
      </c>
      <c r="H241" s="141">
        <v>24</v>
      </c>
      <c r="I241" s="142">
        <v>3.203628E-2</v>
      </c>
      <c r="J241" s="141">
        <v>27</v>
      </c>
      <c r="K241" s="142">
        <v>3.2069499047619049E-2</v>
      </c>
      <c r="L241" s="147">
        <v>7.2490476190484321E-6</v>
      </c>
      <c r="M241" s="141">
        <v>28</v>
      </c>
      <c r="N241" s="142">
        <v>3.2080572063492067E-2</v>
      </c>
      <c r="O241" s="141">
        <v>56</v>
      </c>
      <c r="P241" s="142">
        <v>3.2390616507936509E-2</v>
      </c>
      <c r="Q241" s="141">
        <v>84</v>
      </c>
      <c r="R241" s="142">
        <v>3.2700660952380951E-2</v>
      </c>
      <c r="S241" s="141">
        <f>+VLOOKUP(A241,Cetes!$A$19:$M$1126,5,FALSE)</f>
        <v>87</v>
      </c>
      <c r="T241" s="146">
        <v>3.273388E-2</v>
      </c>
      <c r="U241" s="141">
        <v>178</v>
      </c>
      <c r="V241" s="142">
        <v>3.5144080000000001E-2</v>
      </c>
      <c r="W241" s="141">
        <v>360</v>
      </c>
      <c r="X241" s="142">
        <v>3.6300680000000002E-2</v>
      </c>
    </row>
    <row r="242" spans="1:24" x14ac:dyDescent="0.25">
      <c r="A242" s="140">
        <v>42353</v>
      </c>
      <c r="B242" s="141">
        <v>1</v>
      </c>
      <c r="C242" s="142">
        <v>3.1E-2</v>
      </c>
      <c r="D242" s="141">
        <v>10</v>
      </c>
      <c r="E242" s="142">
        <v>3.1238888636363635E-2</v>
      </c>
      <c r="F242" s="144">
        <v>20</v>
      </c>
      <c r="G242" s="142">
        <f t="shared" si="3"/>
        <v>3.1504320454545452E-2</v>
      </c>
      <c r="H242" s="141">
        <v>23</v>
      </c>
      <c r="I242" s="142">
        <v>3.158395E-2</v>
      </c>
      <c r="J242" s="141">
        <v>27</v>
      </c>
      <c r="K242" s="142">
        <v>3.1660339841269841E-2</v>
      </c>
      <c r="L242" s="147">
        <v>-4.0915920634920777E-4</v>
      </c>
      <c r="M242" s="141">
        <v>28</v>
      </c>
      <c r="N242" s="142">
        <v>3.1679437301587302E-2</v>
      </c>
      <c r="O242" s="141">
        <v>56</v>
      </c>
      <c r="P242" s="142">
        <v>3.2214166190476193E-2</v>
      </c>
      <c r="Q242" s="141">
        <v>84</v>
      </c>
      <c r="R242" s="142">
        <v>3.2748895079365077E-2</v>
      </c>
      <c r="S242" s="141">
        <f>+VLOOKUP(A242,Cetes!$A$19:$M$1126,5,FALSE)</f>
        <v>86</v>
      </c>
      <c r="T242" s="146">
        <v>3.2787089999999998E-2</v>
      </c>
      <c r="U242" s="141">
        <v>177</v>
      </c>
      <c r="V242" s="142">
        <v>3.4932199999999997E-2</v>
      </c>
      <c r="W242" s="141">
        <v>359</v>
      </c>
      <c r="X242" s="142">
        <v>3.5498410000000001E-2</v>
      </c>
    </row>
    <row r="243" spans="1:24" x14ac:dyDescent="0.25">
      <c r="A243" s="140">
        <v>42354</v>
      </c>
      <c r="B243" s="141">
        <v>1</v>
      </c>
      <c r="C243" s="142">
        <v>3.4500000000000003E-2</v>
      </c>
      <c r="D243" s="141">
        <v>10</v>
      </c>
      <c r="E243" s="142">
        <v>3.3600089999999999E-2</v>
      </c>
      <c r="F243" s="144">
        <v>20</v>
      </c>
      <c r="G243" s="142">
        <f t="shared" si="3"/>
        <v>3.2600190000000001E-2</v>
      </c>
      <c r="H243" s="141">
        <v>22</v>
      </c>
      <c r="I243" s="142">
        <v>3.2400209999999999E-2</v>
      </c>
      <c r="J243" s="141">
        <v>27</v>
      </c>
      <c r="K243" s="142">
        <v>3.2416056825396826E-2</v>
      </c>
      <c r="L243" s="147">
        <v>7.5571698412698479E-4</v>
      </c>
      <c r="M243" s="141">
        <v>28</v>
      </c>
      <c r="N243" s="142">
        <v>3.2419226190476193E-2</v>
      </c>
      <c r="O243" s="141">
        <v>56</v>
      </c>
      <c r="P243" s="142">
        <v>3.2507968412698415E-2</v>
      </c>
      <c r="Q243" s="141">
        <v>84</v>
      </c>
      <c r="R243" s="142">
        <v>3.2596710634920631E-2</v>
      </c>
      <c r="S243" s="141">
        <f>+VLOOKUP(A243,Cetes!$A$19:$M$1126,5,FALSE)</f>
        <v>85</v>
      </c>
      <c r="T243" s="146">
        <v>3.2599879999999998E-2</v>
      </c>
      <c r="U243" s="141">
        <v>176</v>
      </c>
      <c r="V243" s="142">
        <v>3.4900029999999999E-2</v>
      </c>
      <c r="W243" s="141">
        <v>358</v>
      </c>
      <c r="X243" s="142">
        <v>3.6000049999999999E-2</v>
      </c>
    </row>
    <row r="244" spans="1:24" x14ac:dyDescent="0.25">
      <c r="A244" s="140">
        <v>42355</v>
      </c>
      <c r="B244" s="141">
        <v>1</v>
      </c>
      <c r="C244" s="142">
        <v>3.1E-2</v>
      </c>
      <c r="D244" s="141">
        <v>10</v>
      </c>
      <c r="E244" s="142">
        <v>3.1404359999999999E-2</v>
      </c>
      <c r="F244" s="144">
        <v>20</v>
      </c>
      <c r="G244" s="142">
        <f t="shared" si="3"/>
        <v>3.1853648888888884E-2</v>
      </c>
      <c r="H244" s="141">
        <v>28</v>
      </c>
      <c r="I244" s="142">
        <v>3.2213079999999998E-2</v>
      </c>
      <c r="J244" s="141">
        <v>27</v>
      </c>
      <c r="K244" s="142">
        <v>3.1407035777777779E-2</v>
      </c>
      <c r="L244" s="147">
        <v>-1.0090210476190464E-3</v>
      </c>
      <c r="M244" s="141">
        <v>28</v>
      </c>
      <c r="N244" s="142">
        <v>3.1422691000000003E-2</v>
      </c>
      <c r="O244" s="141">
        <v>56</v>
      </c>
      <c r="P244" s="142">
        <v>3.1861037222222222E-2</v>
      </c>
      <c r="Q244" s="141">
        <v>84</v>
      </c>
      <c r="R244" s="142">
        <v>3.2299383444444447E-2</v>
      </c>
      <c r="S244" s="141">
        <f>+VLOOKUP(A244,Cetes!$A$19:$M$1126,5,FALSE)</f>
        <v>91</v>
      </c>
      <c r="T244" s="146">
        <v>3.2408970000000002E-2</v>
      </c>
      <c r="U244" s="141">
        <v>175</v>
      </c>
      <c r="V244" s="142">
        <v>3.4743300000000005E-2</v>
      </c>
      <c r="W244" s="141">
        <v>357</v>
      </c>
      <c r="X244" s="142">
        <v>3.5999409999999996E-2</v>
      </c>
    </row>
    <row r="245" spans="1:24" x14ac:dyDescent="0.25">
      <c r="A245" s="140">
        <v>42356</v>
      </c>
      <c r="B245" s="141">
        <v>1</v>
      </c>
      <c r="C245" s="142">
        <v>3.2500000000000001E-2</v>
      </c>
      <c r="D245" s="141">
        <v>10</v>
      </c>
      <c r="E245" s="142">
        <v>3.2465339615384614E-2</v>
      </c>
      <c r="F245" s="144">
        <v>20</v>
      </c>
      <c r="G245" s="142">
        <f t="shared" si="3"/>
        <v>3.2426828076923077E-2</v>
      </c>
      <c r="H245" s="141">
        <v>27</v>
      </c>
      <c r="I245" s="142">
        <v>3.2399870000000004E-2</v>
      </c>
      <c r="J245" s="141">
        <v>27</v>
      </c>
      <c r="K245" s="142">
        <v>3.2399870000000004E-2</v>
      </c>
      <c r="L245" s="147">
        <v>9.9283422222222473E-4</v>
      </c>
      <c r="M245" s="141">
        <v>28</v>
      </c>
      <c r="N245" s="142">
        <v>3.2401664761904765E-2</v>
      </c>
      <c r="O245" s="141">
        <v>56</v>
      </c>
      <c r="P245" s="142">
        <v>3.2451918095238098E-2</v>
      </c>
      <c r="Q245" s="141">
        <v>84</v>
      </c>
      <c r="R245" s="142">
        <v>3.2502171428571432E-2</v>
      </c>
      <c r="S245" s="141">
        <f>+VLOOKUP(A245,Cetes!$A$19:$M$1126,5,FALSE)</f>
        <v>90</v>
      </c>
      <c r="T245" s="146">
        <v>3.2512940000000004E-2</v>
      </c>
      <c r="U245" s="141">
        <v>174</v>
      </c>
      <c r="V245" s="142">
        <v>3.4899969999999995E-2</v>
      </c>
      <c r="W245" s="141">
        <v>356</v>
      </c>
      <c r="X245" s="142">
        <v>3.6027870000000004E-2</v>
      </c>
    </row>
    <row r="246" spans="1:24" x14ac:dyDescent="0.25">
      <c r="A246" s="140">
        <v>42359</v>
      </c>
      <c r="B246" s="141">
        <v>1</v>
      </c>
      <c r="C246" s="142">
        <v>3.2000000000000001E-2</v>
      </c>
      <c r="D246" s="141">
        <v>10</v>
      </c>
      <c r="E246" s="142">
        <v>3.2156259565217393E-2</v>
      </c>
      <c r="F246" s="144">
        <v>20</v>
      </c>
      <c r="G246" s="142">
        <f t="shared" si="3"/>
        <v>3.2329881304347829E-2</v>
      </c>
      <c r="H246" s="141">
        <v>24</v>
      </c>
      <c r="I246" s="142">
        <v>3.2399330000000004E-2</v>
      </c>
      <c r="J246" s="141">
        <v>27</v>
      </c>
      <c r="K246" s="142">
        <v>3.2404131904761907E-2</v>
      </c>
      <c r="L246" s="147">
        <v>4.2619047619027461E-6</v>
      </c>
      <c r="M246" s="141">
        <v>28</v>
      </c>
      <c r="N246" s="142">
        <v>3.2405732539682541E-2</v>
      </c>
      <c r="O246" s="141">
        <v>56</v>
      </c>
      <c r="P246" s="142">
        <v>3.2450550317460317E-2</v>
      </c>
      <c r="Q246" s="141">
        <v>84</v>
      </c>
      <c r="R246" s="142">
        <v>3.2495368095238099E-2</v>
      </c>
      <c r="S246" s="141">
        <f>+VLOOKUP(A246,Cetes!$A$19:$M$1126,5,FALSE)</f>
        <v>87</v>
      </c>
      <c r="T246" s="146">
        <v>3.2500170000000002E-2</v>
      </c>
      <c r="U246" s="141">
        <v>171</v>
      </c>
      <c r="V246" s="142">
        <v>3.4799989999999996E-2</v>
      </c>
      <c r="W246" s="141">
        <v>353</v>
      </c>
      <c r="X246" s="142">
        <v>3.6000000000000004E-2</v>
      </c>
    </row>
    <row r="247" spans="1:24" x14ac:dyDescent="0.25">
      <c r="A247" s="140">
        <v>42360</v>
      </c>
      <c r="B247" s="141">
        <v>1</v>
      </c>
      <c r="C247" s="142">
        <v>3.3500000000000002E-2</v>
      </c>
      <c r="D247" s="141">
        <v>10</v>
      </c>
      <c r="E247" s="142">
        <v>3.2676303636363639E-2</v>
      </c>
      <c r="F247" s="144">
        <v>20</v>
      </c>
      <c r="G247" s="142">
        <f t="shared" si="3"/>
        <v>3.1761085454545451E-2</v>
      </c>
      <c r="H247" s="141">
        <v>23</v>
      </c>
      <c r="I247" s="142">
        <v>3.1486519999999997E-2</v>
      </c>
      <c r="J247" s="141">
        <v>27</v>
      </c>
      <c r="K247" s="142">
        <v>3.1541886349206349E-2</v>
      </c>
      <c r="L247" s="147">
        <v>-8.6224555555555749E-4</v>
      </c>
      <c r="M247" s="141">
        <v>28</v>
      </c>
      <c r="N247" s="142">
        <v>3.1555727936507939E-2</v>
      </c>
      <c r="O247" s="141">
        <v>56</v>
      </c>
      <c r="P247" s="142">
        <v>3.1943292380952379E-2</v>
      </c>
      <c r="Q247" s="141">
        <v>84</v>
      </c>
      <c r="R247" s="142">
        <v>3.2330856825396825E-2</v>
      </c>
      <c r="S247" s="141">
        <f>+VLOOKUP(A247,Cetes!$A$19:$M$1126,5,FALSE)</f>
        <v>86</v>
      </c>
      <c r="T247" s="146">
        <v>3.2358539999999998E-2</v>
      </c>
      <c r="U247" s="141">
        <v>170</v>
      </c>
      <c r="V247" s="142">
        <v>3.480581E-2</v>
      </c>
      <c r="W247" s="141">
        <v>352</v>
      </c>
      <c r="X247" s="142">
        <v>3.600648E-2</v>
      </c>
    </row>
    <row r="248" spans="1:24" x14ac:dyDescent="0.25">
      <c r="A248" s="140">
        <v>42361</v>
      </c>
      <c r="B248" s="141">
        <v>1</v>
      </c>
      <c r="C248" s="142">
        <v>3.4300000000000004E-2</v>
      </c>
      <c r="D248" s="141">
        <v>10</v>
      </c>
      <c r="E248" s="142">
        <v>3.3058454285714287E-2</v>
      </c>
      <c r="F248" s="144">
        <v>20</v>
      </c>
      <c r="G248" s="142">
        <f t="shared" si="3"/>
        <v>3.1678959047619047E-2</v>
      </c>
      <c r="H248" s="141">
        <v>22</v>
      </c>
      <c r="I248" s="142">
        <v>3.1403059999999997E-2</v>
      </c>
      <c r="J248" s="141">
        <v>27</v>
      </c>
      <c r="K248" s="142">
        <v>3.1490127460317457E-2</v>
      </c>
      <c r="L248" s="147">
        <v>-5.1758888888892018E-5</v>
      </c>
      <c r="M248" s="141">
        <v>28</v>
      </c>
      <c r="N248" s="142">
        <v>3.1507540952380952E-2</v>
      </c>
      <c r="O248" s="141">
        <v>56</v>
      </c>
      <c r="P248" s="142">
        <v>3.1995118730158728E-2</v>
      </c>
      <c r="Q248" s="141">
        <v>84</v>
      </c>
      <c r="R248" s="142">
        <v>3.2482696507936504E-2</v>
      </c>
      <c r="S248" s="141">
        <f>+VLOOKUP(A248,Cetes!$A$19:$M$1126,5,FALSE)</f>
        <v>85</v>
      </c>
      <c r="T248" s="146">
        <v>3.2500109999999999E-2</v>
      </c>
      <c r="U248" s="141">
        <v>169</v>
      </c>
      <c r="V248" s="142">
        <v>3.4800070000000002E-2</v>
      </c>
      <c r="W248" s="141">
        <v>351</v>
      </c>
      <c r="X248" s="142">
        <v>3.6300010000000001E-2</v>
      </c>
    </row>
    <row r="249" spans="1:24" x14ac:dyDescent="0.25">
      <c r="A249" s="140">
        <v>42362</v>
      </c>
      <c r="B249" s="141">
        <v>1</v>
      </c>
      <c r="C249" s="142">
        <v>3.15E-2</v>
      </c>
      <c r="D249" s="141">
        <v>10</v>
      </c>
      <c r="E249" s="142">
        <v>3.1320363333333337E-2</v>
      </c>
      <c r="F249" s="144">
        <v>20</v>
      </c>
      <c r="G249" s="142">
        <f t="shared" si="3"/>
        <v>3.1120767037037041E-2</v>
      </c>
      <c r="H249" s="141">
        <v>28</v>
      </c>
      <c r="I249" s="142">
        <v>3.0961090000000004E-2</v>
      </c>
      <c r="J249" s="141">
        <v>27</v>
      </c>
      <c r="K249" s="142">
        <v>3.1889862696629211E-2</v>
      </c>
      <c r="L249" s="147">
        <v>3.9973523631175317E-4</v>
      </c>
      <c r="M249" s="141">
        <v>28</v>
      </c>
      <c r="N249" s="142">
        <v>3.1904857415730334E-2</v>
      </c>
      <c r="O249" s="141">
        <v>56</v>
      </c>
      <c r="P249" s="142">
        <v>3.2324709550561798E-2</v>
      </c>
      <c r="Q249" s="141">
        <v>84</v>
      </c>
      <c r="R249" s="142">
        <v>3.2744561685393261E-2</v>
      </c>
      <c r="S249" s="141">
        <f>+VLOOKUP(A249,Cetes!$A$19:$M$1126,5,FALSE)</f>
        <v>90</v>
      </c>
      <c r="T249" s="146">
        <v>3.2834530000000001E-2</v>
      </c>
      <c r="U249" s="141">
        <v>182</v>
      </c>
      <c r="V249" s="142">
        <v>3.508729E-2</v>
      </c>
      <c r="W249" s="141">
        <v>350</v>
      </c>
      <c r="X249" s="142">
        <v>3.6223580000000005E-2</v>
      </c>
    </row>
    <row r="250" spans="1:24" x14ac:dyDescent="0.25">
      <c r="A250" s="140">
        <v>42366</v>
      </c>
      <c r="B250" s="141">
        <v>1</v>
      </c>
      <c r="C250" s="142">
        <v>3.32E-2</v>
      </c>
      <c r="D250" s="141">
        <v>10</v>
      </c>
      <c r="E250" s="142">
        <v>3.2342053478260871E-2</v>
      </c>
      <c r="F250" s="144">
        <v>20</v>
      </c>
      <c r="G250" s="142">
        <f t="shared" si="3"/>
        <v>3.1388779565217392E-2</v>
      </c>
      <c r="H250" s="141">
        <v>24</v>
      </c>
      <c r="I250" s="142">
        <v>3.1007470000000002E-2</v>
      </c>
      <c r="J250" s="141">
        <v>27</v>
      </c>
      <c r="K250" s="142">
        <v>3.1093189677419357E-2</v>
      </c>
      <c r="L250" s="147">
        <v>-7.9667301920985367E-4</v>
      </c>
      <c r="M250" s="141">
        <v>28</v>
      </c>
      <c r="N250" s="142">
        <v>3.1121762903225807E-2</v>
      </c>
      <c r="O250" s="141">
        <v>56</v>
      </c>
      <c r="P250" s="142">
        <v>3.192181322580645E-2</v>
      </c>
      <c r="Q250" s="141">
        <v>84</v>
      </c>
      <c r="R250" s="142">
        <v>3.2721863548387096E-2</v>
      </c>
      <c r="S250" s="141">
        <f>+VLOOKUP(A250,Cetes!$A$19:$M$1126,5,FALSE)</f>
        <v>86</v>
      </c>
      <c r="T250" s="146">
        <v>3.2779009999999997E-2</v>
      </c>
      <c r="U250" s="141">
        <v>178</v>
      </c>
      <c r="V250" s="142">
        <v>3.5059300000000002E-2</v>
      </c>
      <c r="W250" s="141">
        <v>346</v>
      </c>
      <c r="X250" s="142">
        <v>3.6246550000000002E-2</v>
      </c>
    </row>
    <row r="251" spans="1:24" x14ac:dyDescent="0.25">
      <c r="A251" s="140">
        <v>42367</v>
      </c>
      <c r="B251" s="141">
        <v>1</v>
      </c>
      <c r="C251" s="142">
        <v>3.1E-2</v>
      </c>
      <c r="D251" s="141">
        <v>10</v>
      </c>
      <c r="E251" s="142">
        <v>3.0590909090909089E-2</v>
      </c>
      <c r="F251" s="144">
        <v>20</v>
      </c>
      <c r="G251" s="142">
        <f t="shared" si="3"/>
        <v>3.0136363636363635E-2</v>
      </c>
      <c r="H251" s="141">
        <v>23</v>
      </c>
      <c r="I251" s="142">
        <v>0.03</v>
      </c>
      <c r="J251" s="141">
        <v>27</v>
      </c>
      <c r="K251" s="142">
        <v>3.0195261935483868E-2</v>
      </c>
      <c r="L251" s="147">
        <v>-8.9792774193548849E-4</v>
      </c>
      <c r="M251" s="141">
        <v>28</v>
      </c>
      <c r="N251" s="142">
        <v>3.0244077419354837E-2</v>
      </c>
      <c r="O251" s="141">
        <v>56</v>
      </c>
      <c r="P251" s="142">
        <v>3.1610910967741934E-2</v>
      </c>
      <c r="Q251" s="141">
        <v>84</v>
      </c>
      <c r="R251" s="142">
        <v>3.2977744516129032E-2</v>
      </c>
      <c r="S251" s="141">
        <f>+VLOOKUP(A251,Cetes!$A$19:$M$1126,5,FALSE)</f>
        <v>85</v>
      </c>
      <c r="T251" s="146">
        <v>3.3026559999999996E-2</v>
      </c>
      <c r="U251" s="141">
        <v>177</v>
      </c>
      <c r="V251" s="142">
        <v>3.5299900000000002E-2</v>
      </c>
      <c r="W251" s="141">
        <v>345</v>
      </c>
      <c r="X251" s="142">
        <v>3.6241549999999997E-2</v>
      </c>
    </row>
    <row r="252" spans="1:24" x14ac:dyDescent="0.25">
      <c r="A252" s="140">
        <v>42368</v>
      </c>
      <c r="B252" s="141">
        <v>1</v>
      </c>
      <c r="C252" s="142">
        <v>3.2500000000000001E-2</v>
      </c>
      <c r="D252" s="141">
        <v>10</v>
      </c>
      <c r="E252" s="142">
        <v>3.140127142857143E-2</v>
      </c>
      <c r="F252" s="144">
        <v>20</v>
      </c>
      <c r="G252" s="142">
        <f t="shared" si="3"/>
        <v>3.0180461904761903E-2</v>
      </c>
      <c r="H252" s="141">
        <v>22</v>
      </c>
      <c r="I252" s="142">
        <v>2.9936299999999999E-2</v>
      </c>
      <c r="J252" s="141">
        <v>27</v>
      </c>
      <c r="K252" s="142">
        <v>3.0172821774193549E-2</v>
      </c>
      <c r="L252" s="147">
        <v>-2.2440161290319949E-5</v>
      </c>
      <c r="M252" s="141">
        <v>28</v>
      </c>
      <c r="N252" s="142">
        <v>3.0220126129032257E-2</v>
      </c>
      <c r="O252" s="141">
        <v>56</v>
      </c>
      <c r="P252" s="142">
        <v>3.1544648064516123E-2</v>
      </c>
      <c r="Q252" s="141">
        <v>84</v>
      </c>
      <c r="R252" s="142">
        <v>3.2869169999999996E-2</v>
      </c>
      <c r="S252" s="141">
        <f>+VLOOKUP(A252,Cetes!$A$19:$M$1126,5,FALSE)</f>
        <v>84</v>
      </c>
      <c r="T252" s="146">
        <v>3.2869169999999996E-2</v>
      </c>
      <c r="U252" s="141">
        <v>176</v>
      </c>
      <c r="V252" s="142">
        <v>3.5315880000000001E-2</v>
      </c>
      <c r="W252" s="141">
        <v>344</v>
      </c>
      <c r="X252" s="142">
        <v>3.618648E-2</v>
      </c>
    </row>
    <row r="253" spans="1:24" x14ac:dyDescent="0.25">
      <c r="A253" s="140">
        <v>42369</v>
      </c>
      <c r="B253" s="141">
        <v>1</v>
      </c>
      <c r="C253" s="142">
        <v>0.03</v>
      </c>
      <c r="D253" s="141">
        <v>10</v>
      </c>
      <c r="E253" s="142">
        <v>2.9883739999999999E-2</v>
      </c>
      <c r="F253" s="144">
        <v>20</v>
      </c>
      <c r="G253" s="142">
        <f t="shared" si="3"/>
        <v>2.9754562222222222E-2</v>
      </c>
      <c r="H253" s="141">
        <v>28</v>
      </c>
      <c r="I253" s="142">
        <v>2.9651219999999999E-2</v>
      </c>
      <c r="J253" s="141">
        <v>27</v>
      </c>
      <c r="K253" s="142">
        <v>3.0724039333333331E-2</v>
      </c>
      <c r="L253" s="147">
        <v>5.5121755913978276E-4</v>
      </c>
      <c r="M253" s="141">
        <v>28</v>
      </c>
      <c r="N253" s="142">
        <v>3.0751886999999999E-2</v>
      </c>
      <c r="O253" s="141">
        <v>56</v>
      </c>
      <c r="P253" s="142">
        <v>3.1531621666666669E-2</v>
      </c>
      <c r="Q253" s="141">
        <v>84</v>
      </c>
      <c r="R253" s="142">
        <v>3.2311356333333333E-2</v>
      </c>
      <c r="S253" s="141">
        <f>+VLOOKUP(A253,Cetes!$A$19:$M$1126,5,FALSE)</f>
        <v>91</v>
      </c>
      <c r="T253" s="146">
        <v>3.250629E-2</v>
      </c>
      <c r="U253" s="141">
        <v>175</v>
      </c>
      <c r="V253" s="142">
        <v>3.5330149999999998E-2</v>
      </c>
      <c r="W253" s="141">
        <v>343</v>
      </c>
      <c r="X253" s="142">
        <v>3.6287710000000001E-2</v>
      </c>
    </row>
    <row r="254" spans="1:24" s="156" customFormat="1" x14ac:dyDescent="0.25">
      <c r="A254" s="148">
        <v>42373</v>
      </c>
      <c r="B254" s="149">
        <v>1</v>
      </c>
      <c r="C254" s="150">
        <v>3.3000000000000002E-2</v>
      </c>
      <c r="D254" s="149">
        <v>10</v>
      </c>
      <c r="E254" s="142">
        <f>3.504324/100</f>
        <v>3.5043240000000003E-2</v>
      </c>
      <c r="F254" s="151">
        <v>20</v>
      </c>
      <c r="G254" s="150">
        <f>Interpolación_Lineal_2(E254,D254,I254,H254,F254)</f>
        <v>3.0989054285714288E-2</v>
      </c>
      <c r="H254" s="152">
        <v>24</v>
      </c>
      <c r="I254" s="153">
        <f>2.936738/100</f>
        <v>2.9367380000000002E-2</v>
      </c>
      <c r="J254" s="149">
        <v>27</v>
      </c>
      <c r="K254" s="150">
        <v>2.9521324285714287E-2</v>
      </c>
      <c r="L254" s="154">
        <v>-1.2027150476190442E-3</v>
      </c>
      <c r="M254" s="149">
        <v>28</v>
      </c>
      <c r="N254" s="150">
        <v>2.9572639047619049E-2</v>
      </c>
      <c r="O254" s="149">
        <v>56</v>
      </c>
      <c r="P254" s="150">
        <v>3.1009452380952381E-2</v>
      </c>
      <c r="Q254" s="149">
        <v>84</v>
      </c>
      <c r="R254" s="150">
        <v>3.2446265714285709E-2</v>
      </c>
      <c r="S254" s="141">
        <f>+VLOOKUP(A254,Cetes!$A$19:$M$1126,5,FALSE)</f>
        <v>87</v>
      </c>
      <c r="T254" s="155">
        <v>3.2600209999999998E-2</v>
      </c>
      <c r="U254" s="149">
        <v>171</v>
      </c>
      <c r="V254" s="150">
        <v>3.5043240000000003E-2</v>
      </c>
      <c r="W254" s="149">
        <v>339</v>
      </c>
      <c r="X254" s="150">
        <v>3.6005820000000001E-2</v>
      </c>
    </row>
    <row r="255" spans="1:24" x14ac:dyDescent="0.25">
      <c r="A255" s="148">
        <v>42374</v>
      </c>
      <c r="B255" s="141">
        <v>1</v>
      </c>
      <c r="C255" s="142">
        <v>3.3700000000000001E-2</v>
      </c>
      <c r="D255" s="141">
        <v>10</v>
      </c>
      <c r="E255" s="142">
        <f t="shared" ref="E255:E318" si="4">3.504324/100</f>
        <v>3.5043240000000003E-2</v>
      </c>
      <c r="F255" s="144">
        <v>20</v>
      </c>
      <c r="G255" s="142">
        <f t="shared" si="3"/>
        <v>3.0677193846153847E-2</v>
      </c>
      <c r="H255" s="152">
        <v>23</v>
      </c>
      <c r="I255" s="153">
        <f t="shared" ref="I255:I318" si="5">2.936738/100</f>
        <v>2.9367380000000002E-2</v>
      </c>
      <c r="J255" s="141">
        <v>27</v>
      </c>
      <c r="K255" s="142">
        <v>2.9342978253968255E-2</v>
      </c>
      <c r="L255" s="147">
        <v>-1.7834603174603225E-4</v>
      </c>
      <c r="M255" s="141">
        <v>28</v>
      </c>
      <c r="N255" s="142">
        <v>2.9398290317460319E-2</v>
      </c>
      <c r="O255" s="141">
        <v>56</v>
      </c>
      <c r="P255" s="142">
        <v>3.0947028095238097E-2</v>
      </c>
      <c r="Q255" s="141">
        <v>84</v>
      </c>
      <c r="R255" s="142">
        <v>3.2495765873015871E-2</v>
      </c>
      <c r="S255" s="141">
        <f>+VLOOKUP(A255,Cetes!$A$19:$M$1126,5,FALSE)</f>
        <v>86</v>
      </c>
      <c r="T255" s="146">
        <v>3.2606389999999999E-2</v>
      </c>
      <c r="U255" s="141">
        <v>170</v>
      </c>
      <c r="V255" s="142">
        <v>3.4900109999999998E-2</v>
      </c>
      <c r="W255" s="141">
        <v>338</v>
      </c>
      <c r="X255" s="142">
        <v>3.5800020000000002E-2</v>
      </c>
    </row>
    <row r="256" spans="1:24" x14ac:dyDescent="0.25">
      <c r="A256" s="148">
        <v>42375</v>
      </c>
      <c r="B256" s="141">
        <v>1</v>
      </c>
      <c r="C256" s="142">
        <v>3.3300000000000003E-2</v>
      </c>
      <c r="D256" s="141">
        <v>10</v>
      </c>
      <c r="E256" s="142">
        <f t="shared" si="4"/>
        <v>3.5043240000000003E-2</v>
      </c>
      <c r="F256" s="144">
        <v>20</v>
      </c>
      <c r="G256" s="142">
        <f t="shared" si="3"/>
        <v>3.0313356666666669E-2</v>
      </c>
      <c r="H256" s="152">
        <v>22</v>
      </c>
      <c r="I256" s="153">
        <f t="shared" si="5"/>
        <v>2.9367380000000002E-2</v>
      </c>
      <c r="J256" s="141">
        <v>27</v>
      </c>
      <c r="K256" s="142">
        <v>3.0066115079365081E-2</v>
      </c>
      <c r="L256" s="147">
        <v>7.231368253968265E-4</v>
      </c>
      <c r="M256" s="141">
        <v>28</v>
      </c>
      <c r="N256" s="142">
        <v>3.0111128095238096E-2</v>
      </c>
      <c r="O256" s="141">
        <v>56</v>
      </c>
      <c r="P256" s="142">
        <v>3.1371492539682536E-2</v>
      </c>
      <c r="Q256" s="141">
        <v>84</v>
      </c>
      <c r="R256" s="142">
        <v>3.2631856984126982E-2</v>
      </c>
      <c r="S256" s="141">
        <f>+VLOOKUP(A256,Cetes!$A$19:$M$1126,5,FALSE)</f>
        <v>85</v>
      </c>
      <c r="T256" s="146">
        <v>3.2676869999999997E-2</v>
      </c>
      <c r="U256" s="141">
        <v>169</v>
      </c>
      <c r="V256" s="142">
        <v>3.4699960000000002E-2</v>
      </c>
      <c r="W256" s="141">
        <v>337</v>
      </c>
      <c r="X256" s="142">
        <v>3.5723680000000001E-2</v>
      </c>
    </row>
    <row r="257" spans="1:24" x14ac:dyDescent="0.25">
      <c r="A257" s="148">
        <v>42376</v>
      </c>
      <c r="B257" s="141">
        <v>1</v>
      </c>
      <c r="C257" s="142">
        <v>3.2500000000000001E-2</v>
      </c>
      <c r="D257" s="141">
        <v>10</v>
      </c>
      <c r="E257" s="142">
        <f t="shared" si="4"/>
        <v>3.5043240000000003E-2</v>
      </c>
      <c r="F257" s="144">
        <v>20</v>
      </c>
      <c r="G257" s="142">
        <f t="shared" si="3"/>
        <v>3.188998444444445E-2</v>
      </c>
      <c r="H257" s="152">
        <v>28</v>
      </c>
      <c r="I257" s="153">
        <f t="shared" si="5"/>
        <v>2.9367380000000002E-2</v>
      </c>
      <c r="J257" s="141">
        <v>27</v>
      </c>
      <c r="K257" s="142">
        <v>3.2549795777777779E-2</v>
      </c>
      <c r="L257" s="147">
        <v>2.4836806984126977E-3</v>
      </c>
      <c r="M257" s="141">
        <v>28</v>
      </c>
      <c r="N257" s="142">
        <v>3.2551711000000004E-2</v>
      </c>
      <c r="O257" s="141">
        <v>56</v>
      </c>
      <c r="P257" s="142">
        <v>3.2605337222222225E-2</v>
      </c>
      <c r="Q257" s="141">
        <v>84</v>
      </c>
      <c r="R257" s="142">
        <v>3.2658963444444446E-2</v>
      </c>
      <c r="S257" s="141">
        <f>+VLOOKUP(A257,Cetes!$A$19:$M$1126,5,FALSE)</f>
        <v>91</v>
      </c>
      <c r="T257" s="146">
        <v>3.2672369999999999E-2</v>
      </c>
      <c r="U257" s="141">
        <v>182</v>
      </c>
      <c r="V257" s="142">
        <v>3.4650569999999999E-2</v>
      </c>
      <c r="W257" s="141">
        <v>336</v>
      </c>
      <c r="X257" s="142">
        <v>3.5443370000000002E-2</v>
      </c>
    </row>
    <row r="258" spans="1:24" x14ac:dyDescent="0.25">
      <c r="A258" s="148">
        <v>42377</v>
      </c>
      <c r="B258" s="141">
        <v>1</v>
      </c>
      <c r="C258" s="142">
        <v>3.2000000000000001E-2</v>
      </c>
      <c r="D258" s="141">
        <v>10</v>
      </c>
      <c r="E258" s="142">
        <f t="shared" si="4"/>
        <v>3.5043240000000003E-2</v>
      </c>
      <c r="F258" s="144">
        <v>20</v>
      </c>
      <c r="G258" s="142">
        <f t="shared" si="3"/>
        <v>3.1704498823529416E-2</v>
      </c>
      <c r="H258" s="152">
        <v>27</v>
      </c>
      <c r="I258" s="153">
        <f t="shared" si="5"/>
        <v>2.9367380000000002E-2</v>
      </c>
      <c r="J258" s="141">
        <v>27</v>
      </c>
      <c r="K258" s="142">
        <v>3.0287310000000001E-2</v>
      </c>
      <c r="L258" s="147">
        <v>-2.2624857777777778E-3</v>
      </c>
      <c r="M258" s="141">
        <v>28</v>
      </c>
      <c r="N258" s="142">
        <v>3.0324637936507939E-2</v>
      </c>
      <c r="O258" s="141">
        <v>56</v>
      </c>
      <c r="P258" s="142">
        <v>3.1369820158730161E-2</v>
      </c>
      <c r="Q258" s="141">
        <v>84</v>
      </c>
      <c r="R258" s="142">
        <v>3.2415002380952386E-2</v>
      </c>
      <c r="S258" s="141">
        <f>+VLOOKUP(A258,Cetes!$A$19:$M$1126,5,FALSE)</f>
        <v>90</v>
      </c>
      <c r="T258" s="146">
        <v>3.2638970000000003E-2</v>
      </c>
      <c r="U258" s="141">
        <v>181</v>
      </c>
      <c r="V258" s="142">
        <v>3.443972E-2</v>
      </c>
      <c r="W258" s="141">
        <v>335</v>
      </c>
      <c r="X258" s="142">
        <v>3.555995E-2</v>
      </c>
    </row>
    <row r="259" spans="1:24" x14ac:dyDescent="0.25">
      <c r="A259" s="148">
        <v>42380</v>
      </c>
      <c r="B259" s="141">
        <v>1</v>
      </c>
      <c r="C259" s="142">
        <v>3.2599999999999997E-2</v>
      </c>
      <c r="D259" s="141">
        <v>10</v>
      </c>
      <c r="E259" s="142">
        <f t="shared" si="4"/>
        <v>3.5043240000000003E-2</v>
      </c>
      <c r="F259" s="144">
        <v>20</v>
      </c>
      <c r="G259" s="142">
        <f t="shared" si="3"/>
        <v>3.0989054285714288E-2</v>
      </c>
      <c r="H259" s="152">
        <v>24</v>
      </c>
      <c r="I259" s="153">
        <f t="shared" si="5"/>
        <v>2.9367380000000002E-2</v>
      </c>
      <c r="J259" s="141">
        <v>27</v>
      </c>
      <c r="K259" s="142">
        <v>3.0937103333333334E-2</v>
      </c>
      <c r="L259" s="147">
        <v>6.4979333333333236E-4</v>
      </c>
      <c r="M259" s="141">
        <v>28</v>
      </c>
      <c r="N259" s="142">
        <v>3.096536111111111E-2</v>
      </c>
      <c r="O259" s="141">
        <v>56</v>
      </c>
      <c r="P259" s="142">
        <v>3.1756578888888887E-2</v>
      </c>
      <c r="Q259" s="141">
        <v>84</v>
      </c>
      <c r="R259" s="142">
        <v>3.2547796666666663E-2</v>
      </c>
      <c r="S259" s="141">
        <f>+VLOOKUP(A259,Cetes!$A$19:$M$1126,5,FALSE)</f>
        <v>87</v>
      </c>
      <c r="T259" s="146">
        <v>3.263257E-2</v>
      </c>
      <c r="U259" s="141">
        <v>178</v>
      </c>
      <c r="V259" s="142">
        <v>3.449994E-2</v>
      </c>
      <c r="W259" s="141">
        <v>332</v>
      </c>
      <c r="X259" s="142">
        <v>3.5746E-2</v>
      </c>
    </row>
    <row r="260" spans="1:24" x14ac:dyDescent="0.25">
      <c r="A260" s="148">
        <v>42381</v>
      </c>
      <c r="B260" s="141">
        <v>1</v>
      </c>
      <c r="C260" s="142">
        <v>3.2400000000000005E-2</v>
      </c>
      <c r="D260" s="141">
        <v>10</v>
      </c>
      <c r="E260" s="142">
        <f t="shared" si="4"/>
        <v>3.5043240000000003E-2</v>
      </c>
      <c r="F260" s="144">
        <v>20</v>
      </c>
      <c r="G260" s="142">
        <f t="shared" ref="G260:G323" si="6">Interpolación_Lineal_2(E260,D260,I260,H260,F260)</f>
        <v>3.0677193846153847E-2</v>
      </c>
      <c r="H260" s="152">
        <v>23</v>
      </c>
      <c r="I260" s="153">
        <f t="shared" si="5"/>
        <v>2.9367380000000002E-2</v>
      </c>
      <c r="J260" s="141">
        <v>27</v>
      </c>
      <c r="K260" s="142">
        <v>3.0454153174603177E-2</v>
      </c>
      <c r="L260" s="147">
        <v>-4.8295015873015684E-4</v>
      </c>
      <c r="M260" s="141">
        <v>28</v>
      </c>
      <c r="N260" s="142">
        <v>3.049266396825397E-2</v>
      </c>
      <c r="O260" s="141">
        <v>56</v>
      </c>
      <c r="P260" s="142">
        <v>3.1570966190476189E-2</v>
      </c>
      <c r="Q260" s="141">
        <v>84</v>
      </c>
      <c r="R260" s="142">
        <v>3.2649268412698412E-2</v>
      </c>
      <c r="S260" s="141">
        <f>+VLOOKUP(A260,Cetes!$A$19:$M$1126,5,FALSE)</f>
        <v>86</v>
      </c>
      <c r="T260" s="146">
        <v>3.2726289999999998E-2</v>
      </c>
      <c r="U260" s="141">
        <v>177</v>
      </c>
      <c r="V260" s="142">
        <v>3.4399939999999997E-2</v>
      </c>
      <c r="W260" s="141">
        <v>331</v>
      </c>
      <c r="X260" s="142">
        <v>3.5596429999999998E-2</v>
      </c>
    </row>
    <row r="261" spans="1:24" x14ac:dyDescent="0.25">
      <c r="A261" s="148">
        <v>42382</v>
      </c>
      <c r="B261" s="141">
        <v>1</v>
      </c>
      <c r="C261" s="142">
        <v>3.2500000000000001E-2</v>
      </c>
      <c r="D261" s="141">
        <v>10</v>
      </c>
      <c r="E261" s="142">
        <f t="shared" si="4"/>
        <v>3.5043240000000003E-2</v>
      </c>
      <c r="F261" s="144">
        <v>20</v>
      </c>
      <c r="G261" s="142">
        <f t="shared" si="6"/>
        <v>3.0313356666666669E-2</v>
      </c>
      <c r="H261" s="152">
        <v>22</v>
      </c>
      <c r="I261" s="153">
        <f t="shared" si="5"/>
        <v>2.9367380000000002E-2</v>
      </c>
      <c r="J261" s="141">
        <v>27</v>
      </c>
      <c r="K261" s="142">
        <v>3.0397004603174602E-2</v>
      </c>
      <c r="L261" s="147">
        <v>-5.7148571428574518E-5</v>
      </c>
      <c r="M261" s="141">
        <v>28</v>
      </c>
      <c r="N261" s="142">
        <v>3.0438559523809524E-2</v>
      </c>
      <c r="O261" s="141">
        <v>56</v>
      </c>
      <c r="P261" s="142">
        <v>3.1602097301587299E-2</v>
      </c>
      <c r="Q261" s="141">
        <v>84</v>
      </c>
      <c r="R261" s="142">
        <v>3.2765635079365078E-2</v>
      </c>
      <c r="S261" s="141">
        <f>+VLOOKUP(A261,Cetes!$A$19:$M$1126,5,FALSE)</f>
        <v>85</v>
      </c>
      <c r="T261" s="146">
        <v>3.280719E-2</v>
      </c>
      <c r="U261" s="141">
        <v>176</v>
      </c>
      <c r="V261" s="142">
        <v>3.4351739999999999E-2</v>
      </c>
      <c r="W261" s="141">
        <v>330</v>
      </c>
      <c r="X261" s="142">
        <v>3.5421520000000005E-2</v>
      </c>
    </row>
    <row r="262" spans="1:24" x14ac:dyDescent="0.25">
      <c r="A262" s="148">
        <v>42383</v>
      </c>
      <c r="B262" s="141">
        <v>1</v>
      </c>
      <c r="C262" s="142">
        <v>3.1800000000000002E-2</v>
      </c>
      <c r="D262" s="141">
        <v>10</v>
      </c>
      <c r="E262" s="142">
        <f t="shared" si="4"/>
        <v>3.5043240000000003E-2</v>
      </c>
      <c r="F262" s="144">
        <v>20</v>
      </c>
      <c r="G262" s="142">
        <f t="shared" si="6"/>
        <v>3.188998444444445E-2</v>
      </c>
      <c r="H262" s="152">
        <v>28</v>
      </c>
      <c r="I262" s="153">
        <f t="shared" si="5"/>
        <v>2.9367380000000002E-2</v>
      </c>
      <c r="J262" s="141">
        <v>27</v>
      </c>
      <c r="K262" s="142">
        <v>3.2069212666666666E-2</v>
      </c>
      <c r="L262" s="147">
        <v>1.6722080634920637E-3</v>
      </c>
      <c r="M262" s="141">
        <v>28</v>
      </c>
      <c r="N262" s="142">
        <v>3.2079566999999996E-2</v>
      </c>
      <c r="O262" s="141">
        <v>56</v>
      </c>
      <c r="P262" s="142">
        <v>3.2369488333333328E-2</v>
      </c>
      <c r="Q262" s="141">
        <v>84</v>
      </c>
      <c r="R262" s="142">
        <v>3.2659409666666667E-2</v>
      </c>
      <c r="S262" s="141">
        <f>+VLOOKUP(A262,Cetes!$A$19:$M$1126,5,FALSE)</f>
        <v>91</v>
      </c>
      <c r="T262" s="146">
        <v>3.273189E-2</v>
      </c>
      <c r="U262" s="141">
        <v>175</v>
      </c>
      <c r="V262" s="142">
        <v>3.4288180000000001E-2</v>
      </c>
      <c r="W262" s="141">
        <v>329</v>
      </c>
      <c r="X262" s="142">
        <v>3.5300029999999996E-2</v>
      </c>
    </row>
    <row r="263" spans="1:24" x14ac:dyDescent="0.25">
      <c r="A263" s="148">
        <v>42384</v>
      </c>
      <c r="B263" s="141">
        <v>1</v>
      </c>
      <c r="C263" s="142">
        <v>3.2400000000000005E-2</v>
      </c>
      <c r="D263" s="141">
        <v>10</v>
      </c>
      <c r="E263" s="142">
        <f t="shared" si="4"/>
        <v>3.5043240000000003E-2</v>
      </c>
      <c r="F263" s="144">
        <v>20</v>
      </c>
      <c r="G263" s="142">
        <f t="shared" si="6"/>
        <v>3.1704498823529416E-2</v>
      </c>
      <c r="H263" s="152">
        <v>27</v>
      </c>
      <c r="I263" s="153">
        <f t="shared" si="5"/>
        <v>2.9367380000000002E-2</v>
      </c>
      <c r="J263" s="141">
        <v>27</v>
      </c>
      <c r="K263" s="142">
        <v>3.1119129999999998E-2</v>
      </c>
      <c r="L263" s="147">
        <v>-9.5008266666666771E-4</v>
      </c>
      <c r="M263" s="141">
        <v>28</v>
      </c>
      <c r="N263" s="142">
        <v>3.1144357936507935E-2</v>
      </c>
      <c r="O263" s="141">
        <v>56</v>
      </c>
      <c r="P263" s="142">
        <v>3.1850740158730156E-2</v>
      </c>
      <c r="Q263" s="141">
        <v>84</v>
      </c>
      <c r="R263" s="142">
        <v>3.2557122380952382E-2</v>
      </c>
      <c r="S263" s="141">
        <f>+VLOOKUP(A263,Cetes!$A$19:$M$1126,5,FALSE)</f>
        <v>90</v>
      </c>
      <c r="T263" s="146">
        <v>3.270849E-2</v>
      </c>
      <c r="U263" s="141">
        <v>174</v>
      </c>
      <c r="V263" s="142">
        <v>3.4209619999999996E-2</v>
      </c>
      <c r="W263" s="141">
        <v>328</v>
      </c>
      <c r="X263" s="142">
        <v>3.5219969999999996E-2</v>
      </c>
    </row>
    <row r="264" spans="1:24" x14ac:dyDescent="0.25">
      <c r="A264" s="148">
        <v>42387</v>
      </c>
      <c r="B264" s="141">
        <v>1</v>
      </c>
      <c r="C264" s="142">
        <v>3.2099999999999997E-2</v>
      </c>
      <c r="D264" s="141">
        <v>10</v>
      </c>
      <c r="E264" s="142">
        <f t="shared" si="4"/>
        <v>3.5043240000000003E-2</v>
      </c>
      <c r="F264" s="144">
        <v>20</v>
      </c>
      <c r="G264" s="142">
        <f t="shared" si="6"/>
        <v>3.0989054285714288E-2</v>
      </c>
      <c r="H264" s="152">
        <v>24</v>
      </c>
      <c r="I264" s="153">
        <f t="shared" si="5"/>
        <v>2.9367380000000002E-2</v>
      </c>
      <c r="J264" s="141">
        <v>27</v>
      </c>
      <c r="K264" s="142">
        <v>3.1161043333333333E-2</v>
      </c>
      <c r="L264" s="147">
        <v>4.1913333333334218E-5</v>
      </c>
      <c r="M264" s="141">
        <v>28</v>
      </c>
      <c r="N264" s="142">
        <v>3.118713111111111E-2</v>
      </c>
      <c r="O264" s="141">
        <v>56</v>
      </c>
      <c r="P264" s="142">
        <v>3.191758888888889E-2</v>
      </c>
      <c r="Q264" s="141">
        <v>84</v>
      </c>
      <c r="R264" s="142">
        <v>3.2648046666666666E-2</v>
      </c>
      <c r="S264" s="141">
        <f>+VLOOKUP(A264,Cetes!$A$19:$M$1126,5,FALSE)</f>
        <v>87</v>
      </c>
      <c r="T264" s="146">
        <v>3.2726310000000002E-2</v>
      </c>
      <c r="U264" s="141">
        <v>171</v>
      </c>
      <c r="V264" s="142">
        <v>3.4202789999999997E-2</v>
      </c>
      <c r="W264" s="141">
        <v>325</v>
      </c>
      <c r="X264" s="142">
        <v>3.5318820000000001E-2</v>
      </c>
    </row>
    <row r="265" spans="1:24" x14ac:dyDescent="0.25">
      <c r="A265" s="148">
        <v>42388</v>
      </c>
      <c r="B265" s="141">
        <v>1</v>
      </c>
      <c r="C265" s="142">
        <v>3.2300000000000002E-2</v>
      </c>
      <c r="D265" s="141">
        <v>10</v>
      </c>
      <c r="E265" s="142">
        <f t="shared" si="4"/>
        <v>3.5043240000000003E-2</v>
      </c>
      <c r="F265" s="144">
        <v>20</v>
      </c>
      <c r="G265" s="142">
        <f t="shared" si="6"/>
        <v>3.0677193846153847E-2</v>
      </c>
      <c r="H265" s="152">
        <v>23</v>
      </c>
      <c r="I265" s="153">
        <f t="shared" si="5"/>
        <v>2.9367380000000002E-2</v>
      </c>
      <c r="J265" s="141">
        <v>27</v>
      </c>
      <c r="K265" s="142">
        <v>3.1214394126984124E-2</v>
      </c>
      <c r="L265" s="147">
        <v>5.3350793650791539E-5</v>
      </c>
      <c r="M265" s="141">
        <v>28</v>
      </c>
      <c r="N265" s="142">
        <v>3.1243010158730156E-2</v>
      </c>
      <c r="O265" s="141">
        <v>56</v>
      </c>
      <c r="P265" s="142">
        <v>3.2044259047619046E-2</v>
      </c>
      <c r="Q265" s="141">
        <v>84</v>
      </c>
      <c r="R265" s="142">
        <v>3.2845507936507937E-2</v>
      </c>
      <c r="S265" s="141">
        <f>+VLOOKUP(A265,Cetes!$A$19:$M$1126,5,FALSE)</f>
        <v>86</v>
      </c>
      <c r="T265" s="146">
        <v>3.290274E-2</v>
      </c>
      <c r="U265" s="141">
        <v>170</v>
      </c>
      <c r="V265" s="142">
        <v>3.4218320000000003E-2</v>
      </c>
      <c r="W265" s="141">
        <v>324</v>
      </c>
      <c r="X265" s="142">
        <v>3.5568629999999997E-2</v>
      </c>
    </row>
    <row r="266" spans="1:24" x14ac:dyDescent="0.25">
      <c r="A266" s="148">
        <v>42389</v>
      </c>
      <c r="B266" s="141">
        <v>1</v>
      </c>
      <c r="C266" s="142">
        <v>3.3700000000000001E-2</v>
      </c>
      <c r="D266" s="141">
        <v>10</v>
      </c>
      <c r="E266" s="142">
        <f t="shared" si="4"/>
        <v>3.5043240000000003E-2</v>
      </c>
      <c r="F266" s="144">
        <v>20</v>
      </c>
      <c r="G266" s="142">
        <f t="shared" si="6"/>
        <v>3.0313356666666669E-2</v>
      </c>
      <c r="H266" s="152">
        <v>22</v>
      </c>
      <c r="I266" s="153">
        <f t="shared" si="5"/>
        <v>2.9367380000000002E-2</v>
      </c>
      <c r="J266" s="141">
        <v>27</v>
      </c>
      <c r="K266" s="142">
        <v>3.1935489206349206E-2</v>
      </c>
      <c r="L266" s="147">
        <v>7.2109507936508194E-4</v>
      </c>
      <c r="M266" s="141">
        <v>28</v>
      </c>
      <c r="N266" s="142">
        <v>3.1955569047619051E-2</v>
      </c>
      <c r="O266" s="141">
        <v>56</v>
      </c>
      <c r="P266" s="142">
        <v>3.2517804603174605E-2</v>
      </c>
      <c r="Q266" s="141">
        <v>84</v>
      </c>
      <c r="R266" s="142">
        <v>3.3080040158730159E-2</v>
      </c>
      <c r="S266" s="141">
        <f>+VLOOKUP(A266,Cetes!$A$19:$M$1126,5,FALSE)</f>
        <v>85</v>
      </c>
      <c r="T266" s="146">
        <v>3.3100119999999997E-2</v>
      </c>
      <c r="U266" s="141">
        <v>169</v>
      </c>
      <c r="V266" s="142">
        <v>3.4252319999999996E-2</v>
      </c>
      <c r="W266" s="141">
        <v>323</v>
      </c>
      <c r="X266" s="142">
        <v>3.5716499999999998E-2</v>
      </c>
    </row>
    <row r="267" spans="1:24" x14ac:dyDescent="0.25">
      <c r="A267" s="148">
        <v>42390</v>
      </c>
      <c r="B267" s="141">
        <v>1</v>
      </c>
      <c r="C267" s="142">
        <v>3.2799999999999996E-2</v>
      </c>
      <c r="D267" s="141">
        <v>10</v>
      </c>
      <c r="E267" s="142">
        <f t="shared" si="4"/>
        <v>3.5043240000000003E-2</v>
      </c>
      <c r="F267" s="144">
        <v>20</v>
      </c>
      <c r="G267" s="142">
        <f t="shared" si="6"/>
        <v>3.188998444444445E-2</v>
      </c>
      <c r="H267" s="152">
        <v>28</v>
      </c>
      <c r="I267" s="153">
        <f t="shared" si="5"/>
        <v>2.9367380000000002E-2</v>
      </c>
      <c r="J267" s="141">
        <v>27</v>
      </c>
      <c r="K267" s="142">
        <v>3.2862706222222218E-2</v>
      </c>
      <c r="L267" s="147">
        <v>9.2721701587301225E-4</v>
      </c>
      <c r="M267" s="141">
        <v>28</v>
      </c>
      <c r="N267" s="142">
        <v>3.2865117999999999E-2</v>
      </c>
      <c r="O267" s="141">
        <v>56</v>
      </c>
      <c r="P267" s="142">
        <v>3.2932647777777775E-2</v>
      </c>
      <c r="Q267" s="141">
        <v>84</v>
      </c>
      <c r="R267" s="142">
        <v>3.3000177555555558E-2</v>
      </c>
      <c r="S267" s="141">
        <f>+VLOOKUP(A267,Cetes!$A$19:$M$1126,5,FALSE)</f>
        <v>91</v>
      </c>
      <c r="T267" s="146">
        <v>3.3017060000000001E-2</v>
      </c>
      <c r="U267" s="141">
        <v>182</v>
      </c>
      <c r="V267" s="142">
        <v>3.4399939999999997E-2</v>
      </c>
      <c r="W267" s="141">
        <v>322</v>
      </c>
      <c r="X267" s="142">
        <v>3.5653820000000003E-2</v>
      </c>
    </row>
    <row r="268" spans="1:24" x14ac:dyDescent="0.25">
      <c r="A268" s="148">
        <v>42391</v>
      </c>
      <c r="B268" s="141">
        <v>1</v>
      </c>
      <c r="C268" s="142">
        <v>3.2599999999999997E-2</v>
      </c>
      <c r="D268" s="141">
        <v>10</v>
      </c>
      <c r="E268" s="142">
        <f t="shared" si="4"/>
        <v>3.5043240000000003E-2</v>
      </c>
      <c r="F268" s="144">
        <v>20</v>
      </c>
      <c r="G268" s="142">
        <f t="shared" si="6"/>
        <v>3.1704498823529416E-2</v>
      </c>
      <c r="H268" s="152">
        <v>27</v>
      </c>
      <c r="I268" s="153">
        <f t="shared" si="5"/>
        <v>2.9367380000000002E-2</v>
      </c>
      <c r="J268" s="141">
        <v>27</v>
      </c>
      <c r="K268" s="142">
        <v>3.1017320000000001E-2</v>
      </c>
      <c r="L268" s="147">
        <v>-1.8453862222222173E-3</v>
      </c>
      <c r="M268" s="141">
        <v>28</v>
      </c>
      <c r="N268" s="142">
        <v>3.1050243809523811E-2</v>
      </c>
      <c r="O268" s="141">
        <v>56</v>
      </c>
      <c r="P268" s="142">
        <v>3.1972110476190474E-2</v>
      </c>
      <c r="Q268" s="141">
        <v>84</v>
      </c>
      <c r="R268" s="142">
        <v>3.2893977142857141E-2</v>
      </c>
      <c r="S268" s="141">
        <f>+VLOOKUP(A268,Cetes!$A$19:$M$1126,5,FALSE)</f>
        <v>90</v>
      </c>
      <c r="T268" s="146">
        <v>3.3091519999999999E-2</v>
      </c>
      <c r="U268" s="141">
        <v>181</v>
      </c>
      <c r="V268" s="142">
        <v>3.4399989999999998E-2</v>
      </c>
      <c r="W268" s="141">
        <v>321</v>
      </c>
      <c r="X268" s="142">
        <v>3.5700179999999998E-2</v>
      </c>
    </row>
    <row r="269" spans="1:24" x14ac:dyDescent="0.25">
      <c r="A269" s="148">
        <v>42394</v>
      </c>
      <c r="B269" s="141">
        <v>1</v>
      </c>
      <c r="C269" s="142">
        <v>3.2300000000000002E-2</v>
      </c>
      <c r="D269" s="141">
        <v>10</v>
      </c>
      <c r="E269" s="142">
        <f t="shared" si="4"/>
        <v>3.5043240000000003E-2</v>
      </c>
      <c r="F269" s="144">
        <v>20</v>
      </c>
      <c r="G269" s="142">
        <f t="shared" si="6"/>
        <v>3.0989054285714288E-2</v>
      </c>
      <c r="H269" s="152">
        <v>24</v>
      </c>
      <c r="I269" s="153">
        <f t="shared" si="5"/>
        <v>2.9367380000000002E-2</v>
      </c>
      <c r="J269" s="141">
        <v>27</v>
      </c>
      <c r="K269" s="142">
        <v>3.1067783333333338E-2</v>
      </c>
      <c r="L269" s="147">
        <v>5.0463333333337218E-5</v>
      </c>
      <c r="M269" s="141">
        <v>28</v>
      </c>
      <c r="N269" s="142">
        <v>3.1099937777777784E-2</v>
      </c>
      <c r="O269" s="141">
        <v>56</v>
      </c>
      <c r="P269" s="142">
        <v>3.2000262222222228E-2</v>
      </c>
      <c r="Q269" s="141">
        <v>84</v>
      </c>
      <c r="R269" s="142">
        <v>3.2900586666666669E-2</v>
      </c>
      <c r="S269" s="141">
        <f>+VLOOKUP(A269,Cetes!$A$19:$M$1126,5,FALSE)</f>
        <v>87</v>
      </c>
      <c r="T269" s="146">
        <v>3.299705E-2</v>
      </c>
      <c r="U269" s="141">
        <v>178</v>
      </c>
      <c r="V269" s="142">
        <v>3.449994E-2</v>
      </c>
      <c r="W269" s="141">
        <v>318</v>
      </c>
      <c r="X269" s="142">
        <v>3.5699950000000001E-2</v>
      </c>
    </row>
    <row r="270" spans="1:24" x14ac:dyDescent="0.25">
      <c r="A270" s="148">
        <v>42395</v>
      </c>
      <c r="B270" s="141">
        <v>1</v>
      </c>
      <c r="C270" s="142">
        <v>3.2400000000000005E-2</v>
      </c>
      <c r="D270" s="141">
        <v>10</v>
      </c>
      <c r="E270" s="142">
        <f t="shared" si="4"/>
        <v>3.5043240000000003E-2</v>
      </c>
      <c r="F270" s="144">
        <v>20</v>
      </c>
      <c r="G270" s="142">
        <f t="shared" si="6"/>
        <v>3.0677193846153847E-2</v>
      </c>
      <c r="H270" s="152">
        <v>23</v>
      </c>
      <c r="I270" s="153">
        <f t="shared" si="5"/>
        <v>2.9367380000000002E-2</v>
      </c>
      <c r="J270" s="141">
        <v>27</v>
      </c>
      <c r="K270" s="142">
        <v>3.2075386984126986E-2</v>
      </c>
      <c r="L270" s="147">
        <v>1.0076036507936474E-3</v>
      </c>
      <c r="M270" s="141">
        <v>28</v>
      </c>
      <c r="N270" s="142">
        <v>3.2092948730158728E-2</v>
      </c>
      <c r="O270" s="141">
        <v>56</v>
      </c>
      <c r="P270" s="142">
        <v>3.2584677619047618E-2</v>
      </c>
      <c r="Q270" s="141">
        <v>84</v>
      </c>
      <c r="R270" s="142">
        <v>3.3076406507936508E-2</v>
      </c>
      <c r="S270" s="141">
        <f>+VLOOKUP(A270,Cetes!$A$19:$M$1126,5,FALSE)</f>
        <v>86</v>
      </c>
      <c r="T270" s="146">
        <v>3.311153E-2</v>
      </c>
      <c r="U270" s="141">
        <v>177</v>
      </c>
      <c r="V270" s="142">
        <v>3.4399939999999997E-2</v>
      </c>
      <c r="W270" s="141">
        <v>317</v>
      </c>
      <c r="X270" s="142">
        <v>3.5700919999999997E-2</v>
      </c>
    </row>
    <row r="271" spans="1:24" x14ac:dyDescent="0.25">
      <c r="A271" s="148">
        <v>42396</v>
      </c>
      <c r="B271" s="141">
        <v>1</v>
      </c>
      <c r="C271" s="142">
        <v>3.3000000000000002E-2</v>
      </c>
      <c r="D271" s="141">
        <v>10</v>
      </c>
      <c r="E271" s="142">
        <f t="shared" si="4"/>
        <v>3.5043240000000003E-2</v>
      </c>
      <c r="F271" s="144">
        <v>20</v>
      </c>
      <c r="G271" s="142">
        <f t="shared" si="6"/>
        <v>3.0313356666666669E-2</v>
      </c>
      <c r="H271" s="152">
        <v>22</v>
      </c>
      <c r="I271" s="153">
        <f t="shared" si="5"/>
        <v>2.9367380000000002E-2</v>
      </c>
      <c r="J271" s="141">
        <v>27</v>
      </c>
      <c r="K271" s="142">
        <v>3.2171240793650795E-2</v>
      </c>
      <c r="L271" s="147">
        <v>9.5853809523809008E-5</v>
      </c>
      <c r="M271" s="141">
        <v>28</v>
      </c>
      <c r="N271" s="142">
        <v>3.2190830952380955E-2</v>
      </c>
      <c r="O271" s="141">
        <v>56</v>
      </c>
      <c r="P271" s="142">
        <v>3.2739355396825397E-2</v>
      </c>
      <c r="Q271" s="141">
        <v>84</v>
      </c>
      <c r="R271" s="142">
        <v>3.3287879841269838E-2</v>
      </c>
      <c r="S271" s="141">
        <f>+VLOOKUP(A271,Cetes!$A$19:$M$1126,5,FALSE)</f>
        <v>85</v>
      </c>
      <c r="T271" s="146">
        <v>3.3307469999999999E-2</v>
      </c>
      <c r="U271" s="141">
        <v>176</v>
      </c>
      <c r="V271" s="142">
        <v>3.4470179999999996E-2</v>
      </c>
      <c r="W271" s="141">
        <v>316</v>
      </c>
      <c r="X271" s="142">
        <v>3.5794869999999999E-2</v>
      </c>
    </row>
    <row r="272" spans="1:24" x14ac:dyDescent="0.25">
      <c r="A272" s="148">
        <v>42397</v>
      </c>
      <c r="B272" s="141">
        <v>1</v>
      </c>
      <c r="C272" s="142">
        <v>3.2500000000000001E-2</v>
      </c>
      <c r="D272" s="141">
        <v>10</v>
      </c>
      <c r="E272" s="142">
        <f t="shared" si="4"/>
        <v>3.5043240000000003E-2</v>
      </c>
      <c r="F272" s="144">
        <v>20</v>
      </c>
      <c r="G272" s="142">
        <f t="shared" si="6"/>
        <v>3.188998444444445E-2</v>
      </c>
      <c r="H272" s="152">
        <v>28</v>
      </c>
      <c r="I272" s="153">
        <f t="shared" si="5"/>
        <v>2.9367380000000002E-2</v>
      </c>
      <c r="J272" s="141">
        <v>27</v>
      </c>
      <c r="K272" s="142">
        <v>3.2725373777777782E-2</v>
      </c>
      <c r="L272" s="147">
        <v>5.5413298412698708E-4</v>
      </c>
      <c r="M272" s="141">
        <v>28</v>
      </c>
      <c r="N272" s="142">
        <v>3.2734042000000005E-2</v>
      </c>
      <c r="O272" s="141">
        <v>56</v>
      </c>
      <c r="P272" s="142">
        <v>3.2976752222222225E-2</v>
      </c>
      <c r="Q272" s="141">
        <v>84</v>
      </c>
      <c r="R272" s="142">
        <v>3.3219462444444445E-2</v>
      </c>
      <c r="S272" s="141">
        <f>+VLOOKUP(A272,Cetes!$A$19:$M$1126,5,FALSE)</f>
        <v>91</v>
      </c>
      <c r="T272" s="146">
        <v>3.328014E-2</v>
      </c>
      <c r="U272" s="141">
        <v>175</v>
      </c>
      <c r="V272" s="142">
        <v>3.4400449999999999E-2</v>
      </c>
      <c r="W272" s="141">
        <v>315</v>
      </c>
      <c r="X272" s="142">
        <v>3.5658710000000003E-2</v>
      </c>
    </row>
    <row r="273" spans="1:24" x14ac:dyDescent="0.25">
      <c r="A273" s="148">
        <v>42398</v>
      </c>
      <c r="B273" s="141">
        <v>1</v>
      </c>
      <c r="C273" s="142">
        <v>3.2799999999999996E-2</v>
      </c>
      <c r="D273" s="141">
        <v>10</v>
      </c>
      <c r="E273" s="142">
        <f t="shared" si="4"/>
        <v>3.5043240000000003E-2</v>
      </c>
      <c r="F273" s="144">
        <v>20</v>
      </c>
      <c r="G273" s="142">
        <f t="shared" si="6"/>
        <v>3.1704498823529416E-2</v>
      </c>
      <c r="H273" s="152">
        <v>27</v>
      </c>
      <c r="I273" s="153">
        <f t="shared" si="5"/>
        <v>2.9367380000000002E-2</v>
      </c>
      <c r="J273" s="141">
        <v>27</v>
      </c>
      <c r="K273" s="142">
        <v>3.1559860000000002E-2</v>
      </c>
      <c r="L273" s="147">
        <v>-1.1655137777777796E-3</v>
      </c>
      <c r="M273" s="141">
        <v>28</v>
      </c>
      <c r="N273" s="142">
        <v>3.1587276825396825E-2</v>
      </c>
      <c r="O273" s="141">
        <v>56</v>
      </c>
      <c r="P273" s="142">
        <v>3.2354947936507936E-2</v>
      </c>
      <c r="Q273" s="141">
        <v>84</v>
      </c>
      <c r="R273" s="142">
        <v>3.3122619047619047E-2</v>
      </c>
      <c r="S273" s="141">
        <f>+VLOOKUP(A273,Cetes!$A$19:$M$1126,5,FALSE)</f>
        <v>90</v>
      </c>
      <c r="T273" s="146">
        <v>3.3287119999999996E-2</v>
      </c>
      <c r="U273" s="141">
        <v>174</v>
      </c>
      <c r="V273" s="142">
        <v>3.4300909999999997E-2</v>
      </c>
      <c r="W273" s="141">
        <v>314</v>
      </c>
      <c r="X273" s="142">
        <v>3.5100039999999999E-2</v>
      </c>
    </row>
    <row r="274" spans="1:24" x14ac:dyDescent="0.25">
      <c r="A274" s="148">
        <v>42402</v>
      </c>
      <c r="B274" s="141">
        <v>1</v>
      </c>
      <c r="C274" s="142">
        <v>3.2899999999999999E-2</v>
      </c>
      <c r="D274" s="141">
        <v>10</v>
      </c>
      <c r="E274" s="142">
        <f t="shared" si="4"/>
        <v>3.5043240000000003E-2</v>
      </c>
      <c r="F274" s="144">
        <v>20</v>
      </c>
      <c r="G274" s="142">
        <f t="shared" si="6"/>
        <v>3.0677193846153847E-2</v>
      </c>
      <c r="H274" s="152">
        <v>23</v>
      </c>
      <c r="I274" s="153">
        <f t="shared" si="5"/>
        <v>2.9367380000000002E-2</v>
      </c>
      <c r="J274" s="141">
        <v>27</v>
      </c>
      <c r="K274" s="142">
        <v>3.1633016666666666E-2</v>
      </c>
      <c r="L274" s="147">
        <v>7.315666666666415E-5</v>
      </c>
      <c r="M274" s="141">
        <v>28</v>
      </c>
      <c r="N274" s="142">
        <v>3.1662963333333335E-2</v>
      </c>
      <c r="O274" s="141">
        <v>56</v>
      </c>
      <c r="P274" s="142">
        <v>3.2501469999999998E-2</v>
      </c>
      <c r="Q274" s="141">
        <v>84</v>
      </c>
      <c r="R274" s="142">
        <v>3.3339976666666667E-2</v>
      </c>
      <c r="S274" s="141">
        <f>+VLOOKUP(A274,Cetes!$A$19:$M$1126,5,FALSE)</f>
        <v>86</v>
      </c>
      <c r="T274" s="146">
        <v>3.3399869999999998E-2</v>
      </c>
      <c r="U274" s="141">
        <v>170</v>
      </c>
      <c r="V274" s="142">
        <v>3.4403320000000001E-2</v>
      </c>
      <c r="W274" s="141">
        <v>310</v>
      </c>
      <c r="X274" s="142">
        <v>3.4999990000000002E-2</v>
      </c>
    </row>
    <row r="275" spans="1:24" x14ac:dyDescent="0.25">
      <c r="A275" s="148">
        <v>42403</v>
      </c>
      <c r="B275" s="141">
        <v>1</v>
      </c>
      <c r="C275" s="142">
        <v>3.27E-2</v>
      </c>
      <c r="D275" s="141">
        <v>10</v>
      </c>
      <c r="E275" s="142">
        <f t="shared" si="4"/>
        <v>3.5043240000000003E-2</v>
      </c>
      <c r="F275" s="144">
        <v>20</v>
      </c>
      <c r="G275" s="142">
        <f t="shared" si="6"/>
        <v>3.0313356666666669E-2</v>
      </c>
      <c r="H275" s="152">
        <v>22</v>
      </c>
      <c r="I275" s="153">
        <f t="shared" si="5"/>
        <v>2.9367380000000002E-2</v>
      </c>
      <c r="J275" s="141">
        <v>27</v>
      </c>
      <c r="K275" s="142">
        <v>3.1663377777777779E-2</v>
      </c>
      <c r="L275" s="147">
        <v>3.0361111111112948E-5</v>
      </c>
      <c r="M275" s="141">
        <v>28</v>
      </c>
      <c r="N275" s="142">
        <v>3.1694743333333338E-2</v>
      </c>
      <c r="O275" s="141">
        <v>56</v>
      </c>
      <c r="P275" s="142">
        <v>3.2572978888888889E-2</v>
      </c>
      <c r="Q275" s="141">
        <v>84</v>
      </c>
      <c r="R275" s="142">
        <v>3.345121444444444E-2</v>
      </c>
      <c r="S275" s="141">
        <f>+VLOOKUP(A275,Cetes!$A$19:$M$1126,5,FALSE)</f>
        <v>85</v>
      </c>
      <c r="T275" s="146">
        <v>3.3482579999999998E-2</v>
      </c>
      <c r="U275" s="141">
        <v>169</v>
      </c>
      <c r="V275" s="142">
        <v>3.4261119999999999E-2</v>
      </c>
      <c r="W275" s="141">
        <v>309</v>
      </c>
      <c r="X275" s="142">
        <v>3.5022640000000001E-2</v>
      </c>
    </row>
    <row r="276" spans="1:24" x14ac:dyDescent="0.25">
      <c r="A276" s="148">
        <v>42404</v>
      </c>
      <c r="B276" s="141">
        <v>1</v>
      </c>
      <c r="C276" s="142">
        <v>3.2599999999999997E-2</v>
      </c>
      <c r="D276" s="141">
        <v>10</v>
      </c>
      <c r="E276" s="142">
        <f t="shared" si="4"/>
        <v>3.5043240000000003E-2</v>
      </c>
      <c r="F276" s="144">
        <v>20</v>
      </c>
      <c r="G276" s="142">
        <f t="shared" si="6"/>
        <v>3.188998444444445E-2</v>
      </c>
      <c r="H276" s="152">
        <v>28</v>
      </c>
      <c r="I276" s="153">
        <f t="shared" si="5"/>
        <v>2.9367380000000002E-2</v>
      </c>
      <c r="J276" s="141">
        <v>27</v>
      </c>
      <c r="K276" s="142">
        <v>3.2805316222222221E-2</v>
      </c>
      <c r="L276" s="147">
        <v>1.1419384444444416E-3</v>
      </c>
      <c r="M276" s="141">
        <v>28</v>
      </c>
      <c r="N276" s="142">
        <v>3.2813213000000001E-2</v>
      </c>
      <c r="O276" s="141">
        <v>56</v>
      </c>
      <c r="P276" s="142">
        <v>3.3034322777777778E-2</v>
      </c>
      <c r="Q276" s="141">
        <v>84</v>
      </c>
      <c r="R276" s="142">
        <v>3.3255432555555554E-2</v>
      </c>
      <c r="S276" s="141">
        <f>+VLOOKUP(A276,Cetes!$A$19:$M$1126,5,FALSE)</f>
        <v>91</v>
      </c>
      <c r="T276" s="146">
        <v>3.331071E-2</v>
      </c>
      <c r="U276" s="141">
        <v>182</v>
      </c>
      <c r="V276" s="142">
        <v>3.4352439999999998E-2</v>
      </c>
      <c r="W276" s="141">
        <v>364</v>
      </c>
      <c r="X276" s="142">
        <v>3.5316029999999998E-2</v>
      </c>
    </row>
    <row r="277" spans="1:24" x14ac:dyDescent="0.25">
      <c r="A277" s="148">
        <v>42405</v>
      </c>
      <c r="B277" s="141">
        <v>1</v>
      </c>
      <c r="C277" s="142">
        <v>3.2500000000000001E-2</v>
      </c>
      <c r="D277" s="141">
        <v>10</v>
      </c>
      <c r="E277" s="142">
        <f t="shared" si="4"/>
        <v>3.5043240000000003E-2</v>
      </c>
      <c r="F277" s="144">
        <v>20</v>
      </c>
      <c r="G277" s="142">
        <f t="shared" si="6"/>
        <v>3.1704498823529416E-2</v>
      </c>
      <c r="H277" s="152">
        <v>27</v>
      </c>
      <c r="I277" s="153">
        <f t="shared" si="5"/>
        <v>2.9367380000000002E-2</v>
      </c>
      <c r="J277" s="141">
        <v>27</v>
      </c>
      <c r="K277" s="142">
        <v>3.2036790000000002E-2</v>
      </c>
      <c r="L277" s="147">
        <v>-7.6852622222221834E-4</v>
      </c>
      <c r="M277" s="141">
        <v>28</v>
      </c>
      <c r="N277" s="142">
        <v>3.2059793333333336E-2</v>
      </c>
      <c r="O277" s="141">
        <v>56</v>
      </c>
      <c r="P277" s="142">
        <v>3.2703886666666668E-2</v>
      </c>
      <c r="Q277" s="141">
        <v>84</v>
      </c>
      <c r="R277" s="142">
        <v>3.3347979999999999E-2</v>
      </c>
      <c r="S277" s="141">
        <f>+VLOOKUP(A277,Cetes!$A$19:$M$1126,5,FALSE)</f>
        <v>90</v>
      </c>
      <c r="T277" s="146">
        <v>3.3485999999999995E-2</v>
      </c>
      <c r="U277" s="141">
        <v>181</v>
      </c>
      <c r="V277" s="142">
        <v>3.4507030000000001E-2</v>
      </c>
      <c r="W277" s="141">
        <v>363</v>
      </c>
      <c r="X277" s="142">
        <v>3.5501310000000001E-2</v>
      </c>
    </row>
    <row r="278" spans="1:24" x14ac:dyDescent="0.25">
      <c r="A278" s="148">
        <v>42408</v>
      </c>
      <c r="B278" s="141">
        <v>1</v>
      </c>
      <c r="C278" s="142">
        <v>3.27E-2</v>
      </c>
      <c r="D278" s="141">
        <v>10</v>
      </c>
      <c r="E278" s="142">
        <f t="shared" si="4"/>
        <v>3.5043240000000003E-2</v>
      </c>
      <c r="F278" s="144">
        <v>20</v>
      </c>
      <c r="G278" s="142">
        <f t="shared" si="6"/>
        <v>3.0989054285714288E-2</v>
      </c>
      <c r="H278" s="152">
        <v>24</v>
      </c>
      <c r="I278" s="153">
        <f t="shared" si="5"/>
        <v>2.9367380000000002E-2</v>
      </c>
      <c r="J278" s="141">
        <v>27</v>
      </c>
      <c r="K278" s="142">
        <v>3.2085891904761903E-2</v>
      </c>
      <c r="L278" s="147">
        <v>4.9101904761900128E-5</v>
      </c>
      <c r="M278" s="141">
        <v>28</v>
      </c>
      <c r="N278" s="142">
        <v>3.2109459206349202E-2</v>
      </c>
      <c r="O278" s="141">
        <v>56</v>
      </c>
      <c r="P278" s="142">
        <v>3.2769343650793648E-2</v>
      </c>
      <c r="Q278" s="141">
        <v>84</v>
      </c>
      <c r="R278" s="142">
        <v>3.3429228095238094E-2</v>
      </c>
      <c r="S278" s="141">
        <f>+VLOOKUP(A278,Cetes!$A$19:$M$1126,5,FALSE)</f>
        <v>87</v>
      </c>
      <c r="T278" s="146">
        <v>3.3499929999999997E-2</v>
      </c>
      <c r="U278" s="141">
        <v>178</v>
      </c>
      <c r="V278" s="142">
        <v>3.4569610000000001E-2</v>
      </c>
      <c r="W278" s="141">
        <v>360</v>
      </c>
      <c r="X278" s="142">
        <v>3.5887920000000004E-2</v>
      </c>
    </row>
    <row r="279" spans="1:24" x14ac:dyDescent="0.25">
      <c r="A279" s="148">
        <v>42409</v>
      </c>
      <c r="B279" s="141">
        <v>1</v>
      </c>
      <c r="C279" s="142">
        <v>3.2099999999999997E-2</v>
      </c>
      <c r="D279" s="141">
        <v>10</v>
      </c>
      <c r="E279" s="142">
        <f t="shared" si="4"/>
        <v>3.5043240000000003E-2</v>
      </c>
      <c r="F279" s="144">
        <v>20</v>
      </c>
      <c r="G279" s="142">
        <f t="shared" si="6"/>
        <v>3.0677193846153847E-2</v>
      </c>
      <c r="H279" s="152">
        <v>23</v>
      </c>
      <c r="I279" s="153">
        <f t="shared" si="5"/>
        <v>2.9367380000000002E-2</v>
      </c>
      <c r="J279" s="141">
        <v>27</v>
      </c>
      <c r="K279" s="142">
        <v>3.2030194603174605E-2</v>
      </c>
      <c r="L279" s="147">
        <v>-5.5697301587297188E-5</v>
      </c>
      <c r="M279" s="141">
        <v>28</v>
      </c>
      <c r="N279" s="142">
        <v>3.2053748253968256E-2</v>
      </c>
      <c r="O279" s="141">
        <v>56</v>
      </c>
      <c r="P279" s="142">
        <v>3.2713250476190475E-2</v>
      </c>
      <c r="Q279" s="141">
        <v>84</v>
      </c>
      <c r="R279" s="142">
        <v>3.3372752698412694E-2</v>
      </c>
      <c r="S279" s="141">
        <f>+VLOOKUP(A279,Cetes!$A$19:$M$1126,5,FALSE)</f>
        <v>86</v>
      </c>
      <c r="T279" s="146">
        <v>3.3419859999999996E-2</v>
      </c>
      <c r="U279" s="141">
        <v>177</v>
      </c>
      <c r="V279" s="142">
        <v>3.4900010000000002E-2</v>
      </c>
      <c r="W279" s="141">
        <v>359</v>
      </c>
      <c r="X279" s="142">
        <v>3.5899979999999998E-2</v>
      </c>
    </row>
    <row r="280" spans="1:24" x14ac:dyDescent="0.25">
      <c r="A280" s="148">
        <v>42410</v>
      </c>
      <c r="B280" s="141">
        <v>1</v>
      </c>
      <c r="C280" s="142">
        <v>3.2300000000000002E-2</v>
      </c>
      <c r="D280" s="141">
        <v>10</v>
      </c>
      <c r="E280" s="142">
        <f t="shared" si="4"/>
        <v>3.5043240000000003E-2</v>
      </c>
      <c r="F280" s="144">
        <v>20</v>
      </c>
      <c r="G280" s="142">
        <f t="shared" si="6"/>
        <v>3.0313356666666669E-2</v>
      </c>
      <c r="H280" s="152">
        <v>22</v>
      </c>
      <c r="I280" s="153">
        <f t="shared" si="5"/>
        <v>2.9367380000000002E-2</v>
      </c>
      <c r="J280" s="141">
        <v>27</v>
      </c>
      <c r="K280" s="142">
        <v>3.2331341904761904E-2</v>
      </c>
      <c r="L280" s="147">
        <v>3.0114730158729841E-4</v>
      </c>
      <c r="M280" s="141">
        <v>28</v>
      </c>
      <c r="N280" s="142">
        <v>3.2346154285714288E-2</v>
      </c>
      <c r="O280" s="141">
        <v>56</v>
      </c>
      <c r="P280" s="142">
        <v>3.2760900952380954E-2</v>
      </c>
      <c r="Q280" s="141">
        <v>84</v>
      </c>
      <c r="R280" s="142">
        <v>3.3175647619047621E-2</v>
      </c>
      <c r="S280" s="141">
        <f>+VLOOKUP(A280,Cetes!$A$19:$M$1126,5,FALSE)</f>
        <v>85</v>
      </c>
      <c r="T280" s="146">
        <v>3.3190460000000005E-2</v>
      </c>
      <c r="U280" s="141">
        <v>176</v>
      </c>
      <c r="V280" s="142">
        <v>3.4799950000000003E-2</v>
      </c>
      <c r="W280" s="141">
        <v>358</v>
      </c>
      <c r="X280" s="142">
        <v>3.5900040000000001E-2</v>
      </c>
    </row>
    <row r="281" spans="1:24" x14ac:dyDescent="0.25">
      <c r="A281" s="148">
        <v>42411</v>
      </c>
      <c r="B281" s="141">
        <v>1</v>
      </c>
      <c r="C281" s="142">
        <v>3.2599999999999997E-2</v>
      </c>
      <c r="D281" s="141">
        <v>10</v>
      </c>
      <c r="E281" s="142">
        <f t="shared" si="4"/>
        <v>3.5043240000000003E-2</v>
      </c>
      <c r="F281" s="144">
        <v>20</v>
      </c>
      <c r="G281" s="142">
        <f t="shared" si="6"/>
        <v>3.188998444444445E-2</v>
      </c>
      <c r="H281" s="152">
        <v>28</v>
      </c>
      <c r="I281" s="153">
        <f t="shared" si="5"/>
        <v>2.9367380000000002E-2</v>
      </c>
      <c r="J281" s="141">
        <v>27</v>
      </c>
      <c r="K281" s="142">
        <v>3.2930032444444444E-2</v>
      </c>
      <c r="L281" s="147">
        <v>5.9869053968254066E-4</v>
      </c>
      <c r="M281" s="141">
        <v>28</v>
      </c>
      <c r="N281" s="142">
        <v>3.2942725999999999E-2</v>
      </c>
      <c r="O281" s="141">
        <v>56</v>
      </c>
      <c r="P281" s="142">
        <v>3.3298145555555554E-2</v>
      </c>
      <c r="Q281" s="141">
        <v>84</v>
      </c>
      <c r="R281" s="142">
        <v>3.365356511111111E-2</v>
      </c>
      <c r="S281" s="141">
        <f>+VLOOKUP(A281,Cetes!$A$19:$M$1126,5,FALSE)</f>
        <v>91</v>
      </c>
      <c r="T281" s="146">
        <v>3.3742420000000002E-2</v>
      </c>
      <c r="U281" s="141">
        <v>175</v>
      </c>
      <c r="V281" s="142">
        <v>3.4909870000000003E-2</v>
      </c>
      <c r="W281" s="141">
        <v>357</v>
      </c>
      <c r="X281" s="142">
        <v>3.6181489999999997E-2</v>
      </c>
    </row>
    <row r="282" spans="1:24" x14ac:dyDescent="0.25">
      <c r="A282" s="148">
        <v>42412</v>
      </c>
      <c r="B282" s="141">
        <v>1</v>
      </c>
      <c r="C282" s="142">
        <v>3.2799999999999996E-2</v>
      </c>
      <c r="D282" s="141">
        <v>10</v>
      </c>
      <c r="E282" s="142">
        <f t="shared" si="4"/>
        <v>3.5043240000000003E-2</v>
      </c>
      <c r="F282" s="144">
        <v>20</v>
      </c>
      <c r="G282" s="142">
        <f t="shared" si="6"/>
        <v>3.1704498823529416E-2</v>
      </c>
      <c r="H282" s="152">
        <v>27</v>
      </c>
      <c r="I282" s="153">
        <f t="shared" si="5"/>
        <v>2.9367380000000002E-2</v>
      </c>
      <c r="J282" s="141">
        <v>27</v>
      </c>
      <c r="K282" s="142">
        <v>3.179966E-2</v>
      </c>
      <c r="L282" s="147">
        <v>-1.1303724444444441E-3</v>
      </c>
      <c r="M282" s="141">
        <v>28</v>
      </c>
      <c r="N282" s="142">
        <v>3.1828293174603173E-2</v>
      </c>
      <c r="O282" s="141">
        <v>56</v>
      </c>
      <c r="P282" s="142">
        <v>3.263002206349206E-2</v>
      </c>
      <c r="Q282" s="141">
        <v>84</v>
      </c>
      <c r="R282" s="142">
        <v>3.3431750952380955E-2</v>
      </c>
      <c r="S282" s="141">
        <f>+VLOOKUP(A282,Cetes!$A$19:$M$1126,5,FALSE)</f>
        <v>90</v>
      </c>
      <c r="T282" s="146">
        <v>3.3603550000000003E-2</v>
      </c>
      <c r="U282" s="141">
        <v>174</v>
      </c>
      <c r="V282" s="142">
        <v>3.4955810000000004E-2</v>
      </c>
      <c r="W282" s="141">
        <v>356</v>
      </c>
      <c r="X282" s="142">
        <v>3.6185589999999997E-2</v>
      </c>
    </row>
    <row r="283" spans="1:24" x14ac:dyDescent="0.25">
      <c r="A283" s="148">
        <v>42415</v>
      </c>
      <c r="B283" s="141">
        <v>1</v>
      </c>
      <c r="C283" s="142">
        <v>3.2400000000000005E-2</v>
      </c>
      <c r="D283" s="141">
        <v>10</v>
      </c>
      <c r="E283" s="142">
        <f t="shared" si="4"/>
        <v>3.5043240000000003E-2</v>
      </c>
      <c r="F283" s="144">
        <v>20</v>
      </c>
      <c r="G283" s="142">
        <f t="shared" si="6"/>
        <v>3.0989054285714288E-2</v>
      </c>
      <c r="H283" s="152">
        <v>24</v>
      </c>
      <c r="I283" s="153">
        <f t="shared" si="5"/>
        <v>2.9367380000000002E-2</v>
      </c>
      <c r="J283" s="141">
        <v>27</v>
      </c>
      <c r="K283" s="142">
        <v>3.1881023333333328E-2</v>
      </c>
      <c r="L283" s="147">
        <v>8.1363333333327181E-5</v>
      </c>
      <c r="M283" s="141">
        <v>28</v>
      </c>
      <c r="N283" s="142">
        <v>3.1908607777777771E-2</v>
      </c>
      <c r="O283" s="141">
        <v>56</v>
      </c>
      <c r="P283" s="142">
        <v>3.2680972222222215E-2</v>
      </c>
      <c r="Q283" s="141">
        <v>84</v>
      </c>
      <c r="R283" s="142">
        <v>3.3453336666666666E-2</v>
      </c>
      <c r="S283" s="141">
        <f>+VLOOKUP(A283,Cetes!$A$19:$M$1126,5,FALSE)</f>
        <v>87</v>
      </c>
      <c r="T283" s="146">
        <v>3.3536089999999998E-2</v>
      </c>
      <c r="U283" s="141">
        <v>171</v>
      </c>
      <c r="V283" s="142">
        <v>3.495968E-2</v>
      </c>
      <c r="W283" s="141">
        <v>353</v>
      </c>
      <c r="X283" s="142">
        <v>3.6143769999999999E-2</v>
      </c>
    </row>
    <row r="284" spans="1:24" x14ac:dyDescent="0.25">
      <c r="A284" s="148">
        <v>42416</v>
      </c>
      <c r="B284" s="141">
        <v>1</v>
      </c>
      <c r="C284" s="142">
        <v>3.2500000000000001E-2</v>
      </c>
      <c r="D284" s="141">
        <v>10</v>
      </c>
      <c r="E284" s="142">
        <f t="shared" si="4"/>
        <v>3.5043240000000003E-2</v>
      </c>
      <c r="F284" s="144">
        <v>20</v>
      </c>
      <c r="G284" s="142">
        <f t="shared" si="6"/>
        <v>3.0677193846153847E-2</v>
      </c>
      <c r="H284" s="152">
        <v>23</v>
      </c>
      <c r="I284" s="153">
        <f t="shared" si="5"/>
        <v>2.9367380000000002E-2</v>
      </c>
      <c r="J284" s="141">
        <v>27</v>
      </c>
      <c r="K284" s="142">
        <v>3.2566477142857146E-2</v>
      </c>
      <c r="L284" s="147">
        <v>6.8545380952381857E-4</v>
      </c>
      <c r="M284" s="141">
        <v>28</v>
      </c>
      <c r="N284" s="142">
        <v>3.2584221428571432E-2</v>
      </c>
      <c r="O284" s="141">
        <v>56</v>
      </c>
      <c r="P284" s="142">
        <v>3.308106142857143E-2</v>
      </c>
      <c r="Q284" s="141">
        <v>84</v>
      </c>
      <c r="R284" s="142">
        <v>3.3577901428571429E-2</v>
      </c>
      <c r="S284" s="141">
        <f>+VLOOKUP(A284,Cetes!$A$19:$M$1126,5,FALSE)</f>
        <v>86</v>
      </c>
      <c r="T284" s="146">
        <v>3.361339E-2</v>
      </c>
      <c r="U284" s="141">
        <v>170</v>
      </c>
      <c r="V284" s="142">
        <v>3.5199910000000001E-2</v>
      </c>
      <c r="W284" s="141">
        <v>352</v>
      </c>
      <c r="X284" s="142">
        <v>3.5976010000000003E-2</v>
      </c>
    </row>
    <row r="285" spans="1:24" x14ac:dyDescent="0.25">
      <c r="A285" s="148">
        <v>42417</v>
      </c>
      <c r="B285" s="141">
        <v>1</v>
      </c>
      <c r="C285" s="142">
        <v>3.2199999999999999E-2</v>
      </c>
      <c r="D285" s="141">
        <v>10</v>
      </c>
      <c r="E285" s="142">
        <f t="shared" si="4"/>
        <v>3.5043240000000003E-2</v>
      </c>
      <c r="F285" s="144">
        <v>20</v>
      </c>
      <c r="G285" s="142">
        <f t="shared" si="6"/>
        <v>3.0313356666666669E-2</v>
      </c>
      <c r="H285" s="152">
        <v>22</v>
      </c>
      <c r="I285" s="153">
        <f t="shared" si="5"/>
        <v>2.9367380000000002E-2</v>
      </c>
      <c r="J285" s="141">
        <v>27</v>
      </c>
      <c r="K285" s="142">
        <v>3.7357967619047625E-2</v>
      </c>
      <c r="L285" s="147">
        <v>4.7914904761904784E-3</v>
      </c>
      <c r="M285" s="141">
        <v>28</v>
      </c>
      <c r="N285" s="142">
        <v>3.7370417142857146E-2</v>
      </c>
      <c r="O285" s="141">
        <v>56</v>
      </c>
      <c r="P285" s="142">
        <v>3.771900380952381E-2</v>
      </c>
      <c r="Q285" s="141">
        <v>84</v>
      </c>
      <c r="R285" s="142">
        <v>3.8067590476190481E-2</v>
      </c>
      <c r="S285" s="141">
        <f>+VLOOKUP(A285,Cetes!$A$19:$M$1126,5,FALSE)</f>
        <v>85</v>
      </c>
      <c r="T285" s="146">
        <v>3.8080040000000002E-2</v>
      </c>
      <c r="U285" s="141">
        <v>169</v>
      </c>
      <c r="V285" s="142">
        <v>3.8434529999999995E-2</v>
      </c>
      <c r="W285" s="141">
        <v>351</v>
      </c>
      <c r="X285" s="142">
        <v>3.951793E-2</v>
      </c>
    </row>
    <row r="286" spans="1:24" x14ac:dyDescent="0.25">
      <c r="A286" s="148">
        <v>42418</v>
      </c>
      <c r="B286" s="141">
        <v>1</v>
      </c>
      <c r="C286" s="142">
        <v>3.8199999999999998E-2</v>
      </c>
      <c r="D286" s="141">
        <v>10</v>
      </c>
      <c r="E286" s="142">
        <f t="shared" si="4"/>
        <v>3.5043240000000003E-2</v>
      </c>
      <c r="F286" s="144">
        <v>20</v>
      </c>
      <c r="G286" s="142">
        <f t="shared" si="6"/>
        <v>3.188998444444445E-2</v>
      </c>
      <c r="H286" s="152">
        <v>28</v>
      </c>
      <c r="I286" s="153">
        <f t="shared" si="5"/>
        <v>2.9367380000000002E-2</v>
      </c>
      <c r="J286" s="141">
        <v>27</v>
      </c>
      <c r="K286" s="142">
        <v>3.8195383555555552E-2</v>
      </c>
      <c r="L286" s="147">
        <v>8.3741593650792784E-4</v>
      </c>
      <c r="M286" s="141">
        <v>28</v>
      </c>
      <c r="N286" s="142">
        <v>3.8195205999999995E-2</v>
      </c>
      <c r="O286" s="141">
        <v>56</v>
      </c>
      <c r="P286" s="142">
        <v>3.8190234444444443E-2</v>
      </c>
      <c r="Q286" s="141">
        <v>84</v>
      </c>
      <c r="R286" s="142">
        <v>3.8185262888888891E-2</v>
      </c>
      <c r="S286" s="141">
        <f>+VLOOKUP(A286,Cetes!$A$19:$M$1126,5,FALSE)</f>
        <v>91</v>
      </c>
      <c r="T286" s="146">
        <v>3.8184019999999999E-2</v>
      </c>
      <c r="U286" s="141">
        <v>182</v>
      </c>
      <c r="V286" s="142">
        <v>3.9860239999999998E-2</v>
      </c>
      <c r="W286" s="141">
        <v>350</v>
      </c>
      <c r="X286" s="142">
        <v>4.10219E-2</v>
      </c>
    </row>
    <row r="287" spans="1:24" x14ac:dyDescent="0.25">
      <c r="A287" s="148">
        <v>42419</v>
      </c>
      <c r="B287" s="141">
        <v>1</v>
      </c>
      <c r="C287" s="142">
        <v>3.8399999999999997E-2</v>
      </c>
      <c r="D287" s="141">
        <v>10</v>
      </c>
      <c r="E287" s="142">
        <f t="shared" si="4"/>
        <v>3.5043240000000003E-2</v>
      </c>
      <c r="F287" s="144">
        <v>20</v>
      </c>
      <c r="G287" s="142">
        <f t="shared" si="6"/>
        <v>3.1704498823529416E-2</v>
      </c>
      <c r="H287" s="152">
        <v>27</v>
      </c>
      <c r="I287" s="153">
        <f t="shared" si="5"/>
        <v>2.9367380000000002E-2</v>
      </c>
      <c r="J287" s="141">
        <v>27</v>
      </c>
      <c r="K287" s="142">
        <v>3.59996E-2</v>
      </c>
      <c r="L287" s="147">
        <v>-2.1957835555555527E-3</v>
      </c>
      <c r="M287" s="141">
        <v>28</v>
      </c>
      <c r="N287" s="142">
        <v>3.6045758730158729E-2</v>
      </c>
      <c r="O287" s="141">
        <v>56</v>
      </c>
      <c r="P287" s="142">
        <v>3.7338203174603173E-2</v>
      </c>
      <c r="Q287" s="141">
        <v>84</v>
      </c>
      <c r="R287" s="142">
        <v>3.8630647619047616E-2</v>
      </c>
      <c r="S287" s="141">
        <f>+VLOOKUP(A287,Cetes!$A$19:$M$1126,5,FALSE)</f>
        <v>90</v>
      </c>
      <c r="T287" s="146">
        <v>3.8907600000000001E-2</v>
      </c>
      <c r="U287" s="141">
        <v>181</v>
      </c>
      <c r="V287" s="142">
        <v>4.0866920000000001E-2</v>
      </c>
      <c r="W287" s="141">
        <v>349</v>
      </c>
      <c r="X287" s="142">
        <v>4.190004E-2</v>
      </c>
    </row>
    <row r="288" spans="1:24" x14ac:dyDescent="0.25">
      <c r="A288" s="148">
        <v>42422</v>
      </c>
      <c r="B288" s="141">
        <v>1</v>
      </c>
      <c r="C288" s="142">
        <v>3.85E-2</v>
      </c>
      <c r="D288" s="141">
        <v>10</v>
      </c>
      <c r="E288" s="142">
        <f t="shared" si="4"/>
        <v>3.5043240000000003E-2</v>
      </c>
      <c r="F288" s="144">
        <v>20</v>
      </c>
      <c r="G288" s="142">
        <f t="shared" si="6"/>
        <v>3.0989054285714288E-2</v>
      </c>
      <c r="H288" s="152">
        <v>24</v>
      </c>
      <c r="I288" s="153">
        <f t="shared" si="5"/>
        <v>2.9367380000000002E-2</v>
      </c>
      <c r="J288" s="141">
        <v>27</v>
      </c>
      <c r="K288" s="142">
        <v>3.7831903809523809E-2</v>
      </c>
      <c r="L288" s="147">
        <v>1.8323038095238095E-3</v>
      </c>
      <c r="M288" s="141">
        <v>28</v>
      </c>
      <c r="N288" s="142">
        <v>3.7850908412698413E-2</v>
      </c>
      <c r="O288" s="141">
        <v>56</v>
      </c>
      <c r="P288" s="142">
        <v>3.8383037301587306E-2</v>
      </c>
      <c r="Q288" s="141">
        <v>84</v>
      </c>
      <c r="R288" s="142">
        <v>3.8915166190476191E-2</v>
      </c>
      <c r="S288" s="141">
        <f>+VLOOKUP(A288,Cetes!$A$19:$M$1126,5,FALSE)</f>
        <v>87</v>
      </c>
      <c r="T288" s="146">
        <v>3.8972180000000002E-2</v>
      </c>
      <c r="U288" s="141">
        <v>178</v>
      </c>
      <c r="V288" s="142">
        <v>4.0790490000000006E-2</v>
      </c>
      <c r="W288" s="141">
        <v>346</v>
      </c>
      <c r="X288" s="142">
        <v>4.2007519999999993E-2</v>
      </c>
    </row>
    <row r="289" spans="1:24" x14ac:dyDescent="0.25">
      <c r="A289" s="148">
        <v>42423</v>
      </c>
      <c r="B289" s="141">
        <v>1</v>
      </c>
      <c r="C289" s="142">
        <v>3.78E-2</v>
      </c>
      <c r="D289" s="141">
        <v>10</v>
      </c>
      <c r="E289" s="142">
        <f t="shared" si="4"/>
        <v>3.5043240000000003E-2</v>
      </c>
      <c r="F289" s="144">
        <v>20</v>
      </c>
      <c r="G289" s="142">
        <f t="shared" si="6"/>
        <v>3.0677193846153847E-2</v>
      </c>
      <c r="H289" s="152">
        <v>23</v>
      </c>
      <c r="I289" s="153">
        <f t="shared" si="5"/>
        <v>2.9367380000000002E-2</v>
      </c>
      <c r="J289" s="141">
        <v>27</v>
      </c>
      <c r="K289" s="142">
        <v>3.8161225714285714E-2</v>
      </c>
      <c r="L289" s="147">
        <v>3.2932190476190476E-4</v>
      </c>
      <c r="M289" s="141">
        <v>28</v>
      </c>
      <c r="N289" s="142">
        <v>3.817989714285714E-2</v>
      </c>
      <c r="O289" s="141">
        <v>56</v>
      </c>
      <c r="P289" s="142">
        <v>3.8702697142857144E-2</v>
      </c>
      <c r="Q289" s="141">
        <v>84</v>
      </c>
      <c r="R289" s="142">
        <v>3.9225497142857141E-2</v>
      </c>
      <c r="S289" s="141">
        <f>+VLOOKUP(A289,Cetes!$A$19:$M$1126,5,FALSE)</f>
        <v>86</v>
      </c>
      <c r="T289" s="146">
        <v>3.926284E-2</v>
      </c>
      <c r="U289" s="141">
        <v>177</v>
      </c>
      <c r="V289" s="142">
        <v>4.120004E-2</v>
      </c>
      <c r="W289" s="141">
        <v>345</v>
      </c>
      <c r="X289" s="142">
        <v>4.2038710000000007E-2</v>
      </c>
    </row>
    <row r="290" spans="1:24" x14ac:dyDescent="0.25">
      <c r="A290" s="148">
        <v>42424</v>
      </c>
      <c r="B290" s="141">
        <v>1</v>
      </c>
      <c r="C290" s="142">
        <v>3.7499999999999999E-2</v>
      </c>
      <c r="D290" s="141">
        <v>10</v>
      </c>
      <c r="E290" s="142">
        <f t="shared" si="4"/>
        <v>3.5043240000000003E-2</v>
      </c>
      <c r="F290" s="144">
        <v>20</v>
      </c>
      <c r="G290" s="142">
        <f t="shared" si="6"/>
        <v>3.0313356666666669E-2</v>
      </c>
      <c r="H290" s="152">
        <v>22</v>
      </c>
      <c r="I290" s="153">
        <f t="shared" si="5"/>
        <v>2.9367380000000002E-2</v>
      </c>
      <c r="J290" s="141">
        <v>27</v>
      </c>
      <c r="K290" s="142">
        <v>3.8150943174603172E-2</v>
      </c>
      <c r="L290" s="147">
        <v>-1.0282539682542058E-5</v>
      </c>
      <c r="M290" s="141">
        <v>28</v>
      </c>
      <c r="N290" s="142">
        <v>3.8177653809523808E-2</v>
      </c>
      <c r="O290" s="141">
        <v>56</v>
      </c>
      <c r="P290" s="142">
        <v>3.8925551587301592E-2</v>
      </c>
      <c r="Q290" s="141">
        <v>84</v>
      </c>
      <c r="R290" s="142">
        <v>3.9673449365079369E-2</v>
      </c>
      <c r="S290" s="141">
        <f>+VLOOKUP(A290,Cetes!$A$19:$M$1126,5,FALSE)</f>
        <v>85</v>
      </c>
      <c r="T290" s="146">
        <v>3.9700160000000005E-2</v>
      </c>
      <c r="U290" s="141">
        <v>176</v>
      </c>
      <c r="V290" s="142">
        <v>4.1199519999999996E-2</v>
      </c>
      <c r="W290" s="141">
        <v>344</v>
      </c>
      <c r="X290" s="142">
        <v>4.1766709999999999E-2</v>
      </c>
    </row>
    <row r="291" spans="1:24" x14ac:dyDescent="0.25">
      <c r="A291" s="148">
        <v>42425</v>
      </c>
      <c r="B291" s="141">
        <v>1</v>
      </c>
      <c r="C291" s="142">
        <v>3.7100000000000001E-2</v>
      </c>
      <c r="D291" s="141">
        <v>10</v>
      </c>
      <c r="E291" s="142">
        <f t="shared" si="4"/>
        <v>3.5043240000000003E-2</v>
      </c>
      <c r="F291" s="144">
        <v>20</v>
      </c>
      <c r="G291" s="142">
        <f t="shared" si="6"/>
        <v>3.1704498823529416E-2</v>
      </c>
      <c r="H291" s="152">
        <v>27</v>
      </c>
      <c r="I291" s="153">
        <f t="shared" si="5"/>
        <v>2.9367380000000002E-2</v>
      </c>
      <c r="J291" s="141">
        <v>27</v>
      </c>
      <c r="K291" s="142">
        <v>3.8303049999999998E-2</v>
      </c>
      <c r="L291" s="147">
        <v>1.5210682539682635E-4</v>
      </c>
      <c r="M291" s="141">
        <v>28</v>
      </c>
      <c r="N291" s="142">
        <v>3.8323441406249999E-2</v>
      </c>
      <c r="O291" s="141">
        <v>56</v>
      </c>
      <c r="P291" s="142">
        <v>3.8894400781249998E-2</v>
      </c>
      <c r="Q291" s="141">
        <v>84</v>
      </c>
      <c r="R291" s="142">
        <v>3.9465360156249997E-2</v>
      </c>
      <c r="S291" s="141">
        <f>+VLOOKUP(A291,Cetes!$A$19:$M$1126,5,FALSE)</f>
        <v>91</v>
      </c>
      <c r="T291" s="146">
        <v>3.96081E-2</v>
      </c>
      <c r="U291" s="141">
        <v>175</v>
      </c>
      <c r="V291" s="142">
        <v>4.0742399999999998E-2</v>
      </c>
      <c r="W291" s="141">
        <v>343</v>
      </c>
      <c r="X291" s="142">
        <v>4.1602189999999997E-2</v>
      </c>
    </row>
    <row r="292" spans="1:24" x14ac:dyDescent="0.25">
      <c r="A292" s="148">
        <v>42426</v>
      </c>
      <c r="B292" s="141">
        <v>1</v>
      </c>
      <c r="C292" s="142">
        <v>3.8100000000000002E-2</v>
      </c>
      <c r="D292" s="141">
        <v>10</v>
      </c>
      <c r="E292" s="142">
        <f t="shared" si="4"/>
        <v>3.5043240000000003E-2</v>
      </c>
      <c r="F292" s="144">
        <v>20</v>
      </c>
      <c r="G292" s="142">
        <f t="shared" si="6"/>
        <v>3.1495827500000004E-2</v>
      </c>
      <c r="H292" s="152">
        <v>26</v>
      </c>
      <c r="I292" s="153">
        <f t="shared" si="5"/>
        <v>2.9367380000000002E-2</v>
      </c>
      <c r="J292" s="141">
        <v>27</v>
      </c>
      <c r="K292" s="142">
        <v>3.9780499062500002E-2</v>
      </c>
      <c r="L292" s="147">
        <v>1.4774490625000039E-3</v>
      </c>
      <c r="M292" s="141">
        <v>28</v>
      </c>
      <c r="N292" s="142">
        <v>3.9784748125000005E-2</v>
      </c>
      <c r="O292" s="141">
        <v>56</v>
      </c>
      <c r="P292" s="142">
        <v>3.9903721875000006E-2</v>
      </c>
      <c r="Q292" s="141">
        <v>84</v>
      </c>
      <c r="R292" s="142">
        <v>4.0022695625000007E-2</v>
      </c>
      <c r="S292" s="141">
        <f>+VLOOKUP(A292,Cetes!$A$19:$M$1126,5,FALSE)</f>
        <v>90</v>
      </c>
      <c r="T292" s="146">
        <v>4.0048190000000004E-2</v>
      </c>
      <c r="U292" s="141">
        <v>174</v>
      </c>
      <c r="V292" s="142">
        <v>4.0976549999999994E-2</v>
      </c>
      <c r="W292" s="141">
        <v>342</v>
      </c>
      <c r="X292" s="142">
        <v>4.1723829999999996E-2</v>
      </c>
    </row>
    <row r="293" spans="1:24" x14ac:dyDescent="0.25">
      <c r="A293" s="148">
        <v>42429</v>
      </c>
      <c r="B293" s="141">
        <v>1</v>
      </c>
      <c r="C293" s="142">
        <v>3.9199999999999999E-2</v>
      </c>
      <c r="D293" s="141">
        <v>10</v>
      </c>
      <c r="E293" s="142">
        <f t="shared" si="4"/>
        <v>3.5043240000000003E-2</v>
      </c>
      <c r="F293" s="144">
        <v>20</v>
      </c>
      <c r="G293" s="142">
        <f t="shared" si="6"/>
        <v>3.0677193846153847E-2</v>
      </c>
      <c r="H293" s="152">
        <v>23</v>
      </c>
      <c r="I293" s="153">
        <f t="shared" si="5"/>
        <v>2.9367380000000002E-2</v>
      </c>
      <c r="J293" s="141">
        <v>27</v>
      </c>
      <c r="K293" s="142">
        <v>3.872943375E-2</v>
      </c>
      <c r="L293" s="147">
        <v>-1.0510653125000019E-3</v>
      </c>
      <c r="M293" s="141">
        <v>28</v>
      </c>
      <c r="N293" s="142">
        <v>3.8746629687499999E-2</v>
      </c>
      <c r="O293" s="141">
        <v>56</v>
      </c>
      <c r="P293" s="142">
        <v>3.9228115937500002E-2</v>
      </c>
      <c r="Q293" s="141">
        <v>84</v>
      </c>
      <c r="R293" s="142">
        <v>3.9709602187500005E-2</v>
      </c>
      <c r="S293" s="141">
        <f>+VLOOKUP(A293,Cetes!$A$19:$M$1126,5,FALSE)</f>
        <v>87</v>
      </c>
      <c r="T293" s="146">
        <v>3.9761190000000002E-2</v>
      </c>
      <c r="U293" s="141">
        <v>171</v>
      </c>
      <c r="V293" s="142">
        <v>4.0717619999999996E-2</v>
      </c>
      <c r="W293" s="141">
        <v>339</v>
      </c>
      <c r="X293" s="142">
        <v>4.1596870000000001E-2</v>
      </c>
    </row>
    <row r="294" spans="1:24" x14ac:dyDescent="0.25">
      <c r="A294" s="148">
        <v>42430</v>
      </c>
      <c r="B294" s="141">
        <v>1</v>
      </c>
      <c r="C294" s="142">
        <v>3.8300000000000001E-2</v>
      </c>
      <c r="D294" s="141">
        <v>10</v>
      </c>
      <c r="E294" s="142">
        <f t="shared" si="4"/>
        <v>3.5043240000000003E-2</v>
      </c>
      <c r="F294" s="144">
        <v>20</v>
      </c>
      <c r="G294" s="142">
        <f t="shared" si="6"/>
        <v>3.0313356666666669E-2</v>
      </c>
      <c r="H294" s="152">
        <v>22</v>
      </c>
      <c r="I294" s="153">
        <f t="shared" si="5"/>
        <v>2.9367380000000002E-2</v>
      </c>
      <c r="J294" s="141">
        <v>27</v>
      </c>
      <c r="K294" s="142">
        <v>3.8810301562499996E-2</v>
      </c>
      <c r="L294" s="147">
        <v>8.0867812499996194E-5</v>
      </c>
      <c r="M294" s="141">
        <v>28</v>
      </c>
      <c r="N294" s="142">
        <v>3.8825851874999998E-2</v>
      </c>
      <c r="O294" s="141">
        <v>56</v>
      </c>
      <c r="P294" s="142">
        <v>3.9261260624999995E-2</v>
      </c>
      <c r="Q294" s="141">
        <v>84</v>
      </c>
      <c r="R294" s="142">
        <v>3.9696669374999993E-2</v>
      </c>
      <c r="S294" s="141">
        <f>+VLOOKUP(A294,Cetes!$A$19:$M$1126,5,FALSE)</f>
        <v>86</v>
      </c>
      <c r="T294" s="146">
        <v>3.9727769999999996E-2</v>
      </c>
      <c r="U294" s="141">
        <v>170</v>
      </c>
      <c r="V294" s="142">
        <v>4.0446559999999999E-2</v>
      </c>
      <c r="W294" s="141">
        <v>338</v>
      </c>
      <c r="X294" s="142">
        <v>4.1100000000000005E-2</v>
      </c>
    </row>
    <row r="295" spans="1:24" x14ac:dyDescent="0.25">
      <c r="A295" s="148">
        <v>42431</v>
      </c>
      <c r="B295" s="141">
        <v>1</v>
      </c>
      <c r="C295" s="142">
        <v>3.7400000000000003E-2</v>
      </c>
      <c r="D295" s="141">
        <v>10</v>
      </c>
      <c r="E295" s="142">
        <f t="shared" si="4"/>
        <v>3.5043240000000003E-2</v>
      </c>
      <c r="F295" s="144">
        <v>20</v>
      </c>
      <c r="G295" s="142">
        <f t="shared" si="6"/>
        <v>2.9883367272727276E-2</v>
      </c>
      <c r="H295" s="152">
        <v>21</v>
      </c>
      <c r="I295" s="153">
        <f t="shared" si="5"/>
        <v>2.9367380000000002E-2</v>
      </c>
      <c r="J295" s="141">
        <v>27</v>
      </c>
      <c r="K295" s="142">
        <v>3.8455888125000004E-2</v>
      </c>
      <c r="L295" s="147">
        <v>-3.5441343749999243E-4</v>
      </c>
      <c r="M295" s="141">
        <v>28</v>
      </c>
      <c r="N295" s="142">
        <v>3.8478672812500003E-2</v>
      </c>
      <c r="O295" s="141">
        <v>56</v>
      </c>
      <c r="P295" s="142">
        <v>3.9116644062499997E-2</v>
      </c>
      <c r="Q295" s="141">
        <v>84</v>
      </c>
      <c r="R295" s="142">
        <v>3.9754615312499998E-2</v>
      </c>
      <c r="S295" s="141">
        <f>+VLOOKUP(A295,Cetes!$A$19:$M$1126,5,FALSE)</f>
        <v>85</v>
      </c>
      <c r="T295" s="146">
        <v>3.9777399999999997E-2</v>
      </c>
      <c r="U295" s="141">
        <v>169</v>
      </c>
      <c r="V295" s="142">
        <v>4.0600050000000006E-2</v>
      </c>
      <c r="W295" s="141">
        <v>337</v>
      </c>
      <c r="X295" s="142">
        <v>4.1305849999999998E-2</v>
      </c>
    </row>
    <row r="296" spans="1:24" x14ac:dyDescent="0.25">
      <c r="A296" s="148">
        <v>42432</v>
      </c>
      <c r="B296" s="141">
        <v>1</v>
      </c>
      <c r="C296" s="142">
        <v>3.7999999999999999E-2</v>
      </c>
      <c r="D296" s="141">
        <v>10</v>
      </c>
      <c r="E296" s="142">
        <f t="shared" si="4"/>
        <v>3.5043240000000003E-2</v>
      </c>
      <c r="F296" s="144">
        <v>20</v>
      </c>
      <c r="G296" s="142">
        <f t="shared" si="6"/>
        <v>3.188998444444445E-2</v>
      </c>
      <c r="H296" s="152">
        <v>28</v>
      </c>
      <c r="I296" s="153">
        <f t="shared" si="5"/>
        <v>2.9367380000000002E-2</v>
      </c>
      <c r="J296" s="141">
        <v>27</v>
      </c>
      <c r="K296" s="142">
        <v>3.8527288666666666E-2</v>
      </c>
      <c r="L296" s="147">
        <v>7.1400541666662154E-5</v>
      </c>
      <c r="M296" s="141">
        <v>28</v>
      </c>
      <c r="N296" s="142">
        <v>3.8547568999999997E-2</v>
      </c>
      <c r="O296" s="141">
        <v>56</v>
      </c>
      <c r="P296" s="142">
        <v>3.9115418333333332E-2</v>
      </c>
      <c r="Q296" s="141">
        <v>84</v>
      </c>
      <c r="R296" s="142">
        <v>3.9683267666666668E-2</v>
      </c>
      <c r="S296" s="141">
        <f>+VLOOKUP(A296,Cetes!$A$19:$M$1126,5,FALSE)</f>
        <v>91</v>
      </c>
      <c r="T296" s="146">
        <v>3.9825230000000003E-2</v>
      </c>
      <c r="U296" s="141">
        <v>182</v>
      </c>
      <c r="V296" s="142">
        <v>4.0500029999999999E-2</v>
      </c>
      <c r="W296" s="141">
        <v>336</v>
      </c>
      <c r="X296" s="142">
        <v>4.1557219999999999E-2</v>
      </c>
    </row>
    <row r="297" spans="1:24" x14ac:dyDescent="0.25">
      <c r="A297" s="148">
        <v>42433</v>
      </c>
      <c r="B297" s="141">
        <v>1</v>
      </c>
      <c r="C297" s="142">
        <v>3.7999999999999999E-2</v>
      </c>
      <c r="D297" s="141">
        <v>10</v>
      </c>
      <c r="E297" s="142">
        <f t="shared" si="4"/>
        <v>3.5043240000000003E-2</v>
      </c>
      <c r="F297" s="144">
        <v>20</v>
      </c>
      <c r="G297" s="142">
        <f t="shared" si="6"/>
        <v>3.1704498823529416E-2</v>
      </c>
      <c r="H297" s="152">
        <v>27</v>
      </c>
      <c r="I297" s="153">
        <f t="shared" si="5"/>
        <v>2.9367380000000002E-2</v>
      </c>
      <c r="J297" s="141">
        <v>27</v>
      </c>
      <c r="K297" s="142">
        <v>3.8187730000000003E-2</v>
      </c>
      <c r="L297" s="147">
        <v>-3.3955866666666307E-4</v>
      </c>
      <c r="M297" s="141">
        <v>28</v>
      </c>
      <c r="N297" s="142">
        <v>3.8211270476190481E-2</v>
      </c>
      <c r="O297" s="141">
        <v>56</v>
      </c>
      <c r="P297" s="142">
        <v>3.8870403809523814E-2</v>
      </c>
      <c r="Q297" s="141">
        <v>84</v>
      </c>
      <c r="R297" s="142">
        <v>3.9529537142857139E-2</v>
      </c>
      <c r="S297" s="141">
        <f>+VLOOKUP(A297,Cetes!$A$19:$M$1126,5,FALSE)</f>
        <v>90</v>
      </c>
      <c r="T297" s="146">
        <v>3.9670779999999996E-2</v>
      </c>
      <c r="U297" s="141">
        <v>181</v>
      </c>
      <c r="V297" s="142">
        <v>4.0554370000000006E-2</v>
      </c>
      <c r="W297" s="141">
        <v>335</v>
      </c>
      <c r="X297" s="142">
        <v>4.1461569999999996E-2</v>
      </c>
    </row>
    <row r="298" spans="1:24" x14ac:dyDescent="0.25">
      <c r="A298" s="148">
        <v>42436</v>
      </c>
      <c r="B298" s="141">
        <v>1</v>
      </c>
      <c r="C298" s="142">
        <v>3.78E-2</v>
      </c>
      <c r="D298" s="141">
        <v>10</v>
      </c>
      <c r="E298" s="142">
        <f t="shared" si="4"/>
        <v>3.5043240000000003E-2</v>
      </c>
      <c r="F298" s="144">
        <v>20</v>
      </c>
      <c r="G298" s="142">
        <f t="shared" si="6"/>
        <v>3.0989054285714288E-2</v>
      </c>
      <c r="H298" s="152">
        <v>24</v>
      </c>
      <c r="I298" s="153">
        <f t="shared" si="5"/>
        <v>2.9367380000000002E-2</v>
      </c>
      <c r="J298" s="141">
        <v>27</v>
      </c>
      <c r="K298" s="142">
        <v>3.831716857142857E-2</v>
      </c>
      <c r="L298" s="147">
        <v>1.2943857142856674E-4</v>
      </c>
      <c r="M298" s="141">
        <v>28</v>
      </c>
      <c r="N298" s="142">
        <v>3.8338121428571424E-2</v>
      </c>
      <c r="O298" s="141">
        <v>56</v>
      </c>
      <c r="P298" s="142">
        <v>3.8924801428571423E-2</v>
      </c>
      <c r="Q298" s="141">
        <v>84</v>
      </c>
      <c r="R298" s="142">
        <v>3.9511481428571429E-2</v>
      </c>
      <c r="S298" s="141">
        <f>+VLOOKUP(A298,Cetes!$A$19:$M$1126,5,FALSE)</f>
        <v>87</v>
      </c>
      <c r="T298" s="146">
        <v>3.957434E-2</v>
      </c>
      <c r="U298" s="141">
        <v>178</v>
      </c>
      <c r="V298" s="142">
        <v>4.0582760000000002E-2</v>
      </c>
      <c r="W298" s="141">
        <v>332</v>
      </c>
      <c r="X298" s="142">
        <v>4.1573589999999994E-2</v>
      </c>
    </row>
    <row r="299" spans="1:24" x14ac:dyDescent="0.25">
      <c r="A299" s="148">
        <v>42437</v>
      </c>
      <c r="B299" s="141">
        <v>1</v>
      </c>
      <c r="C299" s="142">
        <v>3.7599999999999995E-2</v>
      </c>
      <c r="D299" s="141">
        <v>10</v>
      </c>
      <c r="E299" s="142">
        <f t="shared" si="4"/>
        <v>3.5043240000000003E-2</v>
      </c>
      <c r="F299" s="144">
        <v>20</v>
      </c>
      <c r="G299" s="142">
        <f t="shared" si="6"/>
        <v>3.0677193846153847E-2</v>
      </c>
      <c r="H299" s="152">
        <v>23</v>
      </c>
      <c r="I299" s="153">
        <f t="shared" si="5"/>
        <v>2.9367380000000002E-2</v>
      </c>
      <c r="J299" s="141">
        <v>27</v>
      </c>
      <c r="K299" s="142">
        <v>3.8118519682539681E-2</v>
      </c>
      <c r="L299" s="147">
        <v>-1.9864888888888876E-4</v>
      </c>
      <c r="M299" s="141">
        <v>28</v>
      </c>
      <c r="N299" s="142">
        <v>3.81375246031746E-2</v>
      </c>
      <c r="O299" s="141">
        <v>56</v>
      </c>
      <c r="P299" s="142">
        <v>3.8669662380952381E-2</v>
      </c>
      <c r="Q299" s="141">
        <v>84</v>
      </c>
      <c r="R299" s="142">
        <v>3.9201800158730156E-2</v>
      </c>
      <c r="S299" s="141">
        <f>+VLOOKUP(A299,Cetes!$A$19:$M$1126,5,FALSE)</f>
        <v>86</v>
      </c>
      <c r="T299" s="146">
        <v>3.923981E-2</v>
      </c>
      <c r="U299" s="141">
        <v>177</v>
      </c>
      <c r="V299" s="142">
        <v>4.0499929999999996E-2</v>
      </c>
      <c r="W299" s="141">
        <v>331</v>
      </c>
      <c r="X299" s="142">
        <v>4.1535630000000004E-2</v>
      </c>
    </row>
    <row r="300" spans="1:24" x14ac:dyDescent="0.25">
      <c r="A300" s="148">
        <v>42438</v>
      </c>
      <c r="B300" s="141">
        <v>1</v>
      </c>
      <c r="C300" s="142">
        <v>3.7599999999999995E-2</v>
      </c>
      <c r="D300" s="141">
        <v>10</v>
      </c>
      <c r="E300" s="142">
        <f t="shared" si="4"/>
        <v>3.5043240000000003E-2</v>
      </c>
      <c r="F300" s="144">
        <v>20</v>
      </c>
      <c r="G300" s="142">
        <f t="shared" si="6"/>
        <v>3.0313356666666669E-2</v>
      </c>
      <c r="H300" s="152">
        <v>22</v>
      </c>
      <c r="I300" s="153">
        <f t="shared" si="5"/>
        <v>2.9367380000000002E-2</v>
      </c>
      <c r="J300" s="141">
        <v>27</v>
      </c>
      <c r="K300" s="142">
        <v>3.8172532063492061E-2</v>
      </c>
      <c r="L300" s="147">
        <v>5.4012380952379868E-5</v>
      </c>
      <c r="M300" s="141">
        <v>28</v>
      </c>
      <c r="N300" s="142">
        <v>3.818975047619047E-2</v>
      </c>
      <c r="O300" s="141">
        <v>56</v>
      </c>
      <c r="P300" s="142">
        <v>3.8671866031746029E-2</v>
      </c>
      <c r="Q300" s="141">
        <v>84</v>
      </c>
      <c r="R300" s="142">
        <v>3.9153981587301594E-2</v>
      </c>
      <c r="S300" s="141">
        <f>+VLOOKUP(A300,Cetes!$A$19:$M$1126,5,FALSE)</f>
        <v>85</v>
      </c>
      <c r="T300" s="146">
        <v>3.9171200000000003E-2</v>
      </c>
      <c r="U300" s="141">
        <v>176</v>
      </c>
      <c r="V300" s="142">
        <v>4.0500059999999997E-2</v>
      </c>
      <c r="W300" s="141">
        <v>330</v>
      </c>
      <c r="X300" s="142">
        <v>4.1663730000000003E-2</v>
      </c>
    </row>
    <row r="301" spans="1:24" x14ac:dyDescent="0.25">
      <c r="A301" s="148">
        <v>42439</v>
      </c>
      <c r="B301" s="141">
        <v>1</v>
      </c>
      <c r="C301" s="142">
        <v>3.7499999999999999E-2</v>
      </c>
      <c r="D301" s="141">
        <v>10</v>
      </c>
      <c r="E301" s="142">
        <f t="shared" si="4"/>
        <v>3.5043240000000003E-2</v>
      </c>
      <c r="F301" s="144">
        <v>20</v>
      </c>
      <c r="G301" s="142">
        <f t="shared" si="6"/>
        <v>3.188998444444445E-2</v>
      </c>
      <c r="H301" s="152">
        <v>28</v>
      </c>
      <c r="I301" s="153">
        <f t="shared" si="5"/>
        <v>2.9367380000000002E-2</v>
      </c>
      <c r="J301" s="141">
        <v>27</v>
      </c>
      <c r="K301" s="142">
        <v>3.8013881333333333E-2</v>
      </c>
      <c r="L301" s="147">
        <v>-1.5865073015872838E-4</v>
      </c>
      <c r="M301" s="141">
        <v>28</v>
      </c>
      <c r="N301" s="142">
        <v>3.8033645999999997E-2</v>
      </c>
      <c r="O301" s="141">
        <v>56</v>
      </c>
      <c r="P301" s="142">
        <v>3.8587056666666668E-2</v>
      </c>
      <c r="Q301" s="141">
        <v>84</v>
      </c>
      <c r="R301" s="142">
        <v>3.9140467333333331E-2</v>
      </c>
      <c r="S301" s="141">
        <f>+VLOOKUP(A301,Cetes!$A$19:$M$1126,5,FALSE)</f>
        <v>91</v>
      </c>
      <c r="T301" s="146">
        <v>3.9278819999999999E-2</v>
      </c>
      <c r="U301" s="141">
        <v>175</v>
      </c>
      <c r="V301" s="142">
        <v>4.0467310000000006E-2</v>
      </c>
      <c r="W301" s="141">
        <v>329</v>
      </c>
      <c r="X301" s="142">
        <v>4.1582359999999999E-2</v>
      </c>
    </row>
    <row r="302" spans="1:24" x14ac:dyDescent="0.25">
      <c r="A302" s="148">
        <v>42440</v>
      </c>
      <c r="B302" s="141">
        <v>1</v>
      </c>
      <c r="C302" s="142">
        <v>3.7499999999999999E-2</v>
      </c>
      <c r="D302" s="141">
        <v>10</v>
      </c>
      <c r="E302" s="142">
        <f t="shared" si="4"/>
        <v>3.5043240000000003E-2</v>
      </c>
      <c r="F302" s="144">
        <v>20</v>
      </c>
      <c r="G302" s="142">
        <f t="shared" si="6"/>
        <v>3.1704498823529416E-2</v>
      </c>
      <c r="H302" s="152">
        <v>27</v>
      </c>
      <c r="I302" s="153">
        <f t="shared" si="5"/>
        <v>2.9367380000000002E-2</v>
      </c>
      <c r="J302" s="141">
        <v>27</v>
      </c>
      <c r="K302" s="142">
        <v>3.7999990000000004E-2</v>
      </c>
      <c r="L302" s="147">
        <v>-1.3891333333328204E-5</v>
      </c>
      <c r="M302" s="141">
        <v>28</v>
      </c>
      <c r="N302" s="142">
        <v>3.8017452063492066E-2</v>
      </c>
      <c r="O302" s="141">
        <v>56</v>
      </c>
      <c r="P302" s="142">
        <v>3.850638984126984E-2</v>
      </c>
      <c r="Q302" s="141">
        <v>84</v>
      </c>
      <c r="R302" s="142">
        <v>3.8995327619047615E-2</v>
      </c>
      <c r="S302" s="141">
        <f>+VLOOKUP(A302,Cetes!$A$19:$M$1126,5,FALSE)</f>
        <v>90</v>
      </c>
      <c r="T302" s="146">
        <v>3.9100099999999999E-2</v>
      </c>
      <c r="U302" s="141">
        <v>174</v>
      </c>
      <c r="V302" s="142">
        <v>4.040005E-2</v>
      </c>
      <c r="W302" s="141">
        <v>328</v>
      </c>
      <c r="X302" s="142">
        <v>4.1599990000000003E-2</v>
      </c>
    </row>
    <row r="303" spans="1:24" x14ac:dyDescent="0.25">
      <c r="A303" s="148">
        <v>42443</v>
      </c>
      <c r="B303" s="141">
        <v>1</v>
      </c>
      <c r="C303" s="142">
        <v>3.7999999999999999E-2</v>
      </c>
      <c r="D303" s="141">
        <v>10</v>
      </c>
      <c r="E303" s="142">
        <f t="shared" si="4"/>
        <v>3.5043240000000003E-2</v>
      </c>
      <c r="F303" s="144">
        <v>20</v>
      </c>
      <c r="G303" s="142">
        <f t="shared" si="6"/>
        <v>3.0989054285714288E-2</v>
      </c>
      <c r="H303" s="152">
        <v>24</v>
      </c>
      <c r="I303" s="153">
        <f t="shared" si="5"/>
        <v>2.9367380000000002E-2</v>
      </c>
      <c r="J303" s="141">
        <v>27</v>
      </c>
      <c r="K303" s="142">
        <v>3.7882501428571427E-2</v>
      </c>
      <c r="L303" s="147">
        <v>-1.1748857142857699E-4</v>
      </c>
      <c r="M303" s="141">
        <v>28</v>
      </c>
      <c r="N303" s="142">
        <v>3.7902791904761902E-2</v>
      </c>
      <c r="O303" s="141">
        <v>56</v>
      </c>
      <c r="P303" s="142">
        <v>3.8470925238095234E-2</v>
      </c>
      <c r="Q303" s="141">
        <v>84</v>
      </c>
      <c r="R303" s="142">
        <v>3.9039058571428573E-2</v>
      </c>
      <c r="S303" s="141">
        <f>+VLOOKUP(A303,Cetes!$A$19:$M$1126,5,FALSE)</f>
        <v>87</v>
      </c>
      <c r="T303" s="146">
        <v>3.9099929999999998E-2</v>
      </c>
      <c r="U303" s="141">
        <v>171</v>
      </c>
      <c r="V303" s="142">
        <v>4.0524490000000003E-2</v>
      </c>
      <c r="W303" s="141">
        <v>325</v>
      </c>
      <c r="X303" s="142">
        <v>4.1713550000000002E-2</v>
      </c>
    </row>
    <row r="304" spans="1:24" x14ac:dyDescent="0.25">
      <c r="A304" s="148">
        <v>42444</v>
      </c>
      <c r="B304" s="141">
        <v>1</v>
      </c>
      <c r="C304" s="142">
        <v>3.7499999999999999E-2</v>
      </c>
      <c r="D304" s="141">
        <v>10</v>
      </c>
      <c r="E304" s="142">
        <f t="shared" si="4"/>
        <v>3.5043240000000003E-2</v>
      </c>
      <c r="F304" s="144">
        <v>20</v>
      </c>
      <c r="G304" s="142">
        <f t="shared" si="6"/>
        <v>3.0677193846153847E-2</v>
      </c>
      <c r="H304" s="152">
        <v>23</v>
      </c>
      <c r="I304" s="153">
        <f t="shared" si="5"/>
        <v>2.9367380000000002E-2</v>
      </c>
      <c r="J304" s="141">
        <v>27</v>
      </c>
      <c r="K304" s="142">
        <v>3.7994461428571435E-2</v>
      </c>
      <c r="L304" s="147">
        <v>1.1196000000000816E-4</v>
      </c>
      <c r="M304" s="141">
        <v>28</v>
      </c>
      <c r="N304" s="142">
        <v>3.8009584285714292E-2</v>
      </c>
      <c r="O304" s="141">
        <v>56</v>
      </c>
      <c r="P304" s="142">
        <v>3.8433024285714289E-2</v>
      </c>
      <c r="Q304" s="141">
        <v>84</v>
      </c>
      <c r="R304" s="142">
        <v>3.8856464285714286E-2</v>
      </c>
      <c r="S304" s="141">
        <f>+VLOOKUP(A304,Cetes!$A$19:$M$1126,5,FALSE)</f>
        <v>86</v>
      </c>
      <c r="T304" s="146">
        <v>3.8886709999999998E-2</v>
      </c>
      <c r="U304" s="141">
        <v>170</v>
      </c>
      <c r="V304" s="142">
        <v>4.0699949999999999E-2</v>
      </c>
      <c r="W304" s="141">
        <v>324</v>
      </c>
      <c r="X304" s="142">
        <v>4.1799940000000001E-2</v>
      </c>
    </row>
    <row r="305" spans="1:24" x14ac:dyDescent="0.25">
      <c r="A305" s="148">
        <v>42445</v>
      </c>
      <c r="B305" s="141">
        <v>1</v>
      </c>
      <c r="C305" s="142">
        <v>3.85E-2</v>
      </c>
      <c r="D305" s="141">
        <v>10</v>
      </c>
      <c r="E305" s="142">
        <f t="shared" si="4"/>
        <v>3.5043240000000003E-2</v>
      </c>
      <c r="F305" s="144">
        <v>20</v>
      </c>
      <c r="G305" s="142">
        <f t="shared" si="6"/>
        <v>3.0313356666666669E-2</v>
      </c>
      <c r="H305" s="152">
        <v>22</v>
      </c>
      <c r="I305" s="153">
        <f t="shared" si="5"/>
        <v>2.9367380000000002E-2</v>
      </c>
      <c r="J305" s="141">
        <v>27</v>
      </c>
      <c r="K305" s="142">
        <v>3.7922508095238096E-2</v>
      </c>
      <c r="L305" s="147">
        <v>-7.1953333333339697E-5</v>
      </c>
      <c r="M305" s="141">
        <v>28</v>
      </c>
      <c r="N305" s="142">
        <v>3.7932465714285712E-2</v>
      </c>
      <c r="O305" s="141">
        <v>56</v>
      </c>
      <c r="P305" s="142">
        <v>3.8211279047619048E-2</v>
      </c>
      <c r="Q305" s="141">
        <v>84</v>
      </c>
      <c r="R305" s="142">
        <v>3.8490092380952384E-2</v>
      </c>
      <c r="S305" s="141">
        <f>+VLOOKUP(A305,Cetes!$A$19:$M$1126,5,FALSE)</f>
        <v>85</v>
      </c>
      <c r="T305" s="146">
        <v>3.8500050000000001E-2</v>
      </c>
      <c r="U305" s="141">
        <v>169</v>
      </c>
      <c r="V305" s="142">
        <v>4.0422430000000002E-2</v>
      </c>
      <c r="W305" s="141">
        <v>323</v>
      </c>
      <c r="X305" s="142">
        <v>4.1700679999999997E-2</v>
      </c>
    </row>
    <row r="306" spans="1:24" x14ac:dyDescent="0.25">
      <c r="A306" s="148">
        <v>42446</v>
      </c>
      <c r="B306" s="141">
        <v>1</v>
      </c>
      <c r="C306" s="142">
        <v>3.7900000000000003E-2</v>
      </c>
      <c r="D306" s="141">
        <v>10</v>
      </c>
      <c r="E306" s="142">
        <f t="shared" si="4"/>
        <v>3.5043240000000003E-2</v>
      </c>
      <c r="F306" s="144">
        <v>20</v>
      </c>
      <c r="G306" s="142">
        <f t="shared" si="6"/>
        <v>3.188998444444445E-2</v>
      </c>
      <c r="H306" s="152">
        <v>28</v>
      </c>
      <c r="I306" s="153">
        <f t="shared" si="5"/>
        <v>2.9367380000000002E-2</v>
      </c>
      <c r="J306" s="141">
        <v>27</v>
      </c>
      <c r="K306" s="142">
        <v>3.8074327111111111E-2</v>
      </c>
      <c r="L306" s="147">
        <v>1.5181901587301566E-4</v>
      </c>
      <c r="M306" s="141">
        <v>28</v>
      </c>
      <c r="N306" s="142">
        <v>3.8081032000000001E-2</v>
      </c>
      <c r="O306" s="141">
        <v>56</v>
      </c>
      <c r="P306" s="142">
        <v>3.8268768888888888E-2</v>
      </c>
      <c r="Q306" s="141">
        <v>84</v>
      </c>
      <c r="R306" s="142">
        <v>3.8456505777777775E-2</v>
      </c>
      <c r="S306" s="141">
        <f>+VLOOKUP(A306,Cetes!$A$19:$M$1126,5,FALSE)</f>
        <v>91</v>
      </c>
      <c r="T306" s="146">
        <v>3.850344E-2</v>
      </c>
      <c r="U306" s="141">
        <v>182</v>
      </c>
      <c r="V306" s="142">
        <v>4.0058699999999996E-2</v>
      </c>
      <c r="W306" s="141">
        <v>322</v>
      </c>
      <c r="X306" s="142">
        <v>4.0952849999999999E-2</v>
      </c>
    </row>
    <row r="307" spans="1:24" x14ac:dyDescent="0.25">
      <c r="A307" s="148">
        <v>42447</v>
      </c>
      <c r="B307" s="141">
        <v>1</v>
      </c>
      <c r="C307" s="142">
        <v>3.8399999999999997E-2</v>
      </c>
      <c r="D307" s="141">
        <v>10</v>
      </c>
      <c r="E307" s="142">
        <f t="shared" si="4"/>
        <v>3.5043240000000003E-2</v>
      </c>
      <c r="F307" s="144">
        <v>20</v>
      </c>
      <c r="G307" s="142">
        <f t="shared" si="6"/>
        <v>3.1704498823529416E-2</v>
      </c>
      <c r="H307" s="152">
        <v>27</v>
      </c>
      <c r="I307" s="153">
        <f t="shared" si="5"/>
        <v>2.9367380000000002E-2</v>
      </c>
      <c r="J307" s="141">
        <v>27</v>
      </c>
      <c r="K307" s="142">
        <v>3.7656719999999998E-2</v>
      </c>
      <c r="L307" s="147">
        <v>-4.1760711111111376E-4</v>
      </c>
      <c r="M307" s="141">
        <v>28</v>
      </c>
      <c r="N307" s="142">
        <v>3.7672969841269839E-2</v>
      </c>
      <c r="O307" s="141">
        <v>56</v>
      </c>
      <c r="P307" s="142">
        <v>3.8127965396825399E-2</v>
      </c>
      <c r="Q307" s="141">
        <v>84</v>
      </c>
      <c r="R307" s="142">
        <v>3.8582960952380951E-2</v>
      </c>
      <c r="S307" s="141">
        <f>+VLOOKUP(A307,Cetes!$A$19:$M$1126,5,FALSE)</f>
        <v>90</v>
      </c>
      <c r="T307" s="146">
        <v>3.868046E-2</v>
      </c>
      <c r="U307" s="141">
        <v>181</v>
      </c>
      <c r="V307" s="142">
        <v>4.0015049999999996E-2</v>
      </c>
      <c r="W307" s="141">
        <v>321</v>
      </c>
      <c r="X307" s="142">
        <v>4.0874379999999995E-2</v>
      </c>
    </row>
    <row r="308" spans="1:24" x14ac:dyDescent="0.25">
      <c r="A308" s="148">
        <v>42451</v>
      </c>
      <c r="B308" s="141">
        <v>1</v>
      </c>
      <c r="C308" s="142">
        <v>3.7900000000000003E-2</v>
      </c>
      <c r="D308" s="141">
        <v>10</v>
      </c>
      <c r="E308" s="142">
        <f t="shared" si="4"/>
        <v>3.5043240000000003E-2</v>
      </c>
      <c r="F308" s="144">
        <v>20</v>
      </c>
      <c r="G308" s="142">
        <f t="shared" si="6"/>
        <v>3.0677193846153847E-2</v>
      </c>
      <c r="H308" s="152">
        <v>23</v>
      </c>
      <c r="I308" s="153">
        <f t="shared" si="5"/>
        <v>2.9367380000000002E-2</v>
      </c>
      <c r="J308" s="141">
        <v>27</v>
      </c>
      <c r="K308" s="142">
        <v>3.7700606349206349E-2</v>
      </c>
      <c r="L308" s="147">
        <v>4.3886349206351261E-5</v>
      </c>
      <c r="M308" s="141">
        <v>28</v>
      </c>
      <c r="N308" s="142">
        <v>3.7715397936507938E-2</v>
      </c>
      <c r="O308" s="141">
        <v>56</v>
      </c>
      <c r="P308" s="142">
        <v>3.812956238095238E-2</v>
      </c>
      <c r="Q308" s="141">
        <v>84</v>
      </c>
      <c r="R308" s="142">
        <v>3.8543726825396828E-2</v>
      </c>
      <c r="S308" s="141">
        <f>+VLOOKUP(A308,Cetes!$A$19:$M$1126,5,FALSE)</f>
        <v>86</v>
      </c>
      <c r="T308" s="146">
        <v>3.857331E-2</v>
      </c>
      <c r="U308" s="141">
        <v>177</v>
      </c>
      <c r="V308" s="142">
        <v>3.9999899999999998E-2</v>
      </c>
      <c r="W308" s="141">
        <v>317</v>
      </c>
      <c r="X308" s="142">
        <v>4.1025869999999999E-2</v>
      </c>
    </row>
    <row r="309" spans="1:24" x14ac:dyDescent="0.25">
      <c r="A309" s="148">
        <v>42452</v>
      </c>
      <c r="B309" s="141">
        <v>1</v>
      </c>
      <c r="C309" s="142">
        <v>3.8100000000000002E-2</v>
      </c>
      <c r="D309" s="141">
        <v>10</v>
      </c>
      <c r="E309" s="142">
        <f t="shared" si="4"/>
        <v>3.5043240000000003E-2</v>
      </c>
      <c r="F309" s="144">
        <v>20</v>
      </c>
      <c r="G309" s="142">
        <f t="shared" si="6"/>
        <v>3.2055945263157901E-2</v>
      </c>
      <c r="H309" s="152">
        <v>29</v>
      </c>
      <c r="I309" s="153">
        <f t="shared" si="5"/>
        <v>2.9367380000000002E-2</v>
      </c>
      <c r="J309" s="141">
        <v>27</v>
      </c>
      <c r="K309" s="142">
        <v>3.8242871428571433E-2</v>
      </c>
      <c r="L309" s="147">
        <v>5.4226507936508406E-4</v>
      </c>
      <c r="M309" s="141">
        <v>28</v>
      </c>
      <c r="N309" s="142">
        <v>3.824836648351649E-2</v>
      </c>
      <c r="O309" s="141">
        <v>56</v>
      </c>
      <c r="P309" s="142">
        <v>3.8402228021978027E-2</v>
      </c>
      <c r="Q309" s="141">
        <v>84</v>
      </c>
      <c r="R309" s="142">
        <v>3.8556089560439565E-2</v>
      </c>
      <c r="S309" s="141">
        <f>+VLOOKUP(A309,Cetes!$A$19:$M$1126,5,FALSE)</f>
        <v>92</v>
      </c>
      <c r="T309" s="146">
        <v>3.8600050000000004E-2</v>
      </c>
      <c r="U309" s="141">
        <v>176</v>
      </c>
      <c r="V309" s="142">
        <v>3.9899919999999998E-2</v>
      </c>
      <c r="W309" s="141">
        <v>316</v>
      </c>
      <c r="X309" s="142">
        <v>4.1012859999999998E-2</v>
      </c>
    </row>
    <row r="310" spans="1:24" x14ac:dyDescent="0.25">
      <c r="A310" s="148">
        <v>42457</v>
      </c>
      <c r="B310" s="141">
        <v>1</v>
      </c>
      <c r="C310" s="142">
        <v>3.7999999999999999E-2</v>
      </c>
      <c r="D310" s="141">
        <v>10</v>
      </c>
      <c r="E310" s="142">
        <f t="shared" si="4"/>
        <v>3.5043240000000003E-2</v>
      </c>
      <c r="F310" s="144">
        <v>20</v>
      </c>
      <c r="G310" s="142">
        <f t="shared" si="6"/>
        <v>3.0989054285714288E-2</v>
      </c>
      <c r="H310" s="152">
        <v>24</v>
      </c>
      <c r="I310" s="153">
        <f t="shared" si="5"/>
        <v>2.9367380000000002E-2</v>
      </c>
      <c r="J310" s="141">
        <v>27</v>
      </c>
      <c r="K310" s="142">
        <v>3.7461356666666668E-2</v>
      </c>
      <c r="L310" s="147">
        <v>-7.8151476190476549E-4</v>
      </c>
      <c r="M310" s="141">
        <v>28</v>
      </c>
      <c r="N310" s="142">
        <v>3.7478955555555554E-2</v>
      </c>
      <c r="O310" s="141">
        <v>56</v>
      </c>
      <c r="P310" s="142">
        <v>3.7971724444444445E-2</v>
      </c>
      <c r="Q310" s="141">
        <v>84</v>
      </c>
      <c r="R310" s="142">
        <v>3.8464493333333336E-2</v>
      </c>
      <c r="S310" s="141">
        <f>+VLOOKUP(A310,Cetes!$A$19:$M$1126,5,FALSE)</f>
        <v>87</v>
      </c>
      <c r="T310" s="146">
        <v>3.8517290000000003E-2</v>
      </c>
      <c r="U310" s="141">
        <v>171</v>
      </c>
      <c r="V310" s="142">
        <v>3.9800589999999997E-2</v>
      </c>
      <c r="W310" s="141">
        <v>311</v>
      </c>
      <c r="X310" s="142">
        <v>4.0999970000000004E-2</v>
      </c>
    </row>
    <row r="311" spans="1:24" x14ac:dyDescent="0.25">
      <c r="A311" s="148">
        <v>42458</v>
      </c>
      <c r="B311" s="141">
        <v>1</v>
      </c>
      <c r="C311" s="142">
        <v>3.7000000000000005E-2</v>
      </c>
      <c r="D311" s="141">
        <v>10</v>
      </c>
      <c r="E311" s="142">
        <f t="shared" si="4"/>
        <v>3.5043240000000003E-2</v>
      </c>
      <c r="F311" s="144">
        <v>20</v>
      </c>
      <c r="G311" s="142">
        <f t="shared" si="6"/>
        <v>3.0677193846153847E-2</v>
      </c>
      <c r="H311" s="152">
        <v>23</v>
      </c>
      <c r="I311" s="153">
        <f t="shared" si="5"/>
        <v>2.9367380000000002E-2</v>
      </c>
      <c r="J311" s="141">
        <v>27</v>
      </c>
      <c r="K311" s="142">
        <v>3.7369977777777778E-2</v>
      </c>
      <c r="L311" s="147">
        <v>-9.1378888888889176E-5</v>
      </c>
      <c r="M311" s="141">
        <v>28</v>
      </c>
      <c r="N311" s="142">
        <v>3.7387432222222225E-2</v>
      </c>
      <c r="O311" s="141">
        <v>56</v>
      </c>
      <c r="P311" s="142">
        <v>3.7876156666666667E-2</v>
      </c>
      <c r="Q311" s="141">
        <v>84</v>
      </c>
      <c r="R311" s="142">
        <v>3.8364881111111117E-2</v>
      </c>
      <c r="S311" s="141">
        <f>+VLOOKUP(A311,Cetes!$A$19:$M$1126,5,FALSE)</f>
        <v>86</v>
      </c>
      <c r="T311" s="146">
        <v>3.8399790000000003E-2</v>
      </c>
      <c r="U311" s="141">
        <v>170</v>
      </c>
      <c r="V311" s="142">
        <v>3.9603670000000001E-2</v>
      </c>
      <c r="W311" s="141">
        <v>310</v>
      </c>
      <c r="X311" s="142">
        <v>4.0738190000000001E-2</v>
      </c>
    </row>
    <row r="312" spans="1:24" x14ac:dyDescent="0.25">
      <c r="A312" s="148">
        <v>42459</v>
      </c>
      <c r="B312" s="141">
        <v>1</v>
      </c>
      <c r="C312" s="142">
        <v>3.7000000000000005E-2</v>
      </c>
      <c r="D312" s="141">
        <v>10</v>
      </c>
      <c r="E312" s="142">
        <f t="shared" si="4"/>
        <v>3.5043240000000003E-2</v>
      </c>
      <c r="F312" s="144">
        <v>20</v>
      </c>
      <c r="G312" s="142">
        <f t="shared" si="6"/>
        <v>3.0313356666666669E-2</v>
      </c>
      <c r="H312" s="152">
        <v>22</v>
      </c>
      <c r="I312" s="153">
        <f t="shared" si="5"/>
        <v>2.9367380000000002E-2</v>
      </c>
      <c r="J312" s="141">
        <v>27</v>
      </c>
      <c r="K312" s="142">
        <v>3.7360285555555553E-2</v>
      </c>
      <c r="L312" s="147">
        <v>-9.6922222222253773E-6</v>
      </c>
      <c r="M312" s="141">
        <v>28</v>
      </c>
      <c r="N312" s="142">
        <v>3.7376486666666667E-2</v>
      </c>
      <c r="O312" s="141">
        <v>56</v>
      </c>
      <c r="P312" s="142">
        <v>3.7830117777777776E-2</v>
      </c>
      <c r="Q312" s="141">
        <v>84</v>
      </c>
      <c r="R312" s="142">
        <v>3.8283748888888885E-2</v>
      </c>
      <c r="S312" s="141">
        <f>+VLOOKUP(A312,Cetes!$A$19:$M$1126,5,FALSE)</f>
        <v>85</v>
      </c>
      <c r="T312" s="146">
        <v>3.8299949999999999E-2</v>
      </c>
      <c r="U312" s="141">
        <v>169</v>
      </c>
      <c r="V312" s="142">
        <v>4.0083200000000006E-2</v>
      </c>
      <c r="W312" s="141">
        <v>309</v>
      </c>
      <c r="X312" s="142">
        <v>4.0832960000000001E-2</v>
      </c>
    </row>
    <row r="313" spans="1:24" x14ac:dyDescent="0.25">
      <c r="A313" s="148">
        <v>42460</v>
      </c>
      <c r="B313" s="141">
        <v>1</v>
      </c>
      <c r="C313" s="142">
        <v>3.8100000000000002E-2</v>
      </c>
      <c r="D313" s="141">
        <v>10</v>
      </c>
      <c r="E313" s="142">
        <f t="shared" si="4"/>
        <v>3.5043240000000003E-2</v>
      </c>
      <c r="F313" s="144">
        <v>20</v>
      </c>
      <c r="G313" s="142">
        <f t="shared" si="6"/>
        <v>3.188998444444445E-2</v>
      </c>
      <c r="H313" s="152">
        <v>28</v>
      </c>
      <c r="I313" s="153">
        <f t="shared" si="5"/>
        <v>2.9367380000000002E-2</v>
      </c>
      <c r="J313" s="141">
        <v>27</v>
      </c>
      <c r="K313" s="142">
        <v>3.8218765111111115E-2</v>
      </c>
      <c r="L313" s="147">
        <v>8.5847955555556216E-4</v>
      </c>
      <c r="M313" s="141">
        <v>28</v>
      </c>
      <c r="N313" s="142">
        <v>3.8223333000000005E-2</v>
      </c>
      <c r="O313" s="141">
        <v>56</v>
      </c>
      <c r="P313" s="142">
        <v>3.8351233888888892E-2</v>
      </c>
      <c r="Q313" s="141">
        <v>84</v>
      </c>
      <c r="R313" s="142">
        <v>3.8479134777777778E-2</v>
      </c>
      <c r="S313" s="141">
        <f>+VLOOKUP(A313,Cetes!$A$19:$M$1126,5,FALSE)</f>
        <v>91</v>
      </c>
      <c r="T313" s="146">
        <v>3.8511110000000001E-2</v>
      </c>
      <c r="U313" s="141">
        <v>182</v>
      </c>
      <c r="V313" s="142">
        <v>3.9889260000000003E-2</v>
      </c>
      <c r="W313" s="141">
        <v>364</v>
      </c>
      <c r="X313" s="142">
        <v>4.1125629999999996E-2</v>
      </c>
    </row>
    <row r="314" spans="1:24" x14ac:dyDescent="0.25">
      <c r="A314" s="148">
        <v>42461</v>
      </c>
      <c r="B314" s="141">
        <v>1</v>
      </c>
      <c r="C314" s="142">
        <v>3.7599999999999995E-2</v>
      </c>
      <c r="D314" s="141">
        <v>10</v>
      </c>
      <c r="E314" s="142">
        <f t="shared" si="4"/>
        <v>3.5043240000000003E-2</v>
      </c>
      <c r="F314" s="144">
        <v>20</v>
      </c>
      <c r="G314" s="142">
        <f t="shared" si="6"/>
        <v>3.1704498823529416E-2</v>
      </c>
      <c r="H314" s="152">
        <v>27</v>
      </c>
      <c r="I314" s="153">
        <f t="shared" si="5"/>
        <v>2.9367380000000002E-2</v>
      </c>
      <c r="J314" s="141">
        <v>27</v>
      </c>
      <c r="K314" s="142">
        <v>3.7426089999999995E-2</v>
      </c>
      <c r="L314" s="147">
        <v>-7.9267511111111993E-4</v>
      </c>
      <c r="M314" s="141">
        <v>28</v>
      </c>
      <c r="N314" s="142">
        <v>3.7442997460317456E-2</v>
      </c>
      <c r="O314" s="141">
        <v>56</v>
      </c>
      <c r="P314" s="142">
        <v>3.7916406349206344E-2</v>
      </c>
      <c r="Q314" s="141">
        <v>84</v>
      </c>
      <c r="R314" s="142">
        <v>3.8389815238095239E-2</v>
      </c>
      <c r="S314" s="141">
        <f>+VLOOKUP(A314,Cetes!$A$19:$M$1126,5,FALSE)</f>
        <v>90</v>
      </c>
      <c r="T314" s="146">
        <v>3.8491259999999999E-2</v>
      </c>
      <c r="U314" s="141">
        <v>181</v>
      </c>
      <c r="V314" s="142">
        <v>3.9878450000000003E-2</v>
      </c>
      <c r="W314" s="141">
        <v>363</v>
      </c>
      <c r="X314" s="142">
        <v>4.1100039999999997E-2</v>
      </c>
    </row>
    <row r="315" spans="1:24" x14ac:dyDescent="0.25">
      <c r="A315" s="148">
        <v>42464</v>
      </c>
      <c r="B315" s="141">
        <v>1</v>
      </c>
      <c r="C315" s="142">
        <v>3.78E-2</v>
      </c>
      <c r="D315" s="141">
        <v>10</v>
      </c>
      <c r="E315" s="142">
        <f t="shared" si="4"/>
        <v>3.5043240000000003E-2</v>
      </c>
      <c r="F315" s="144">
        <v>20</v>
      </c>
      <c r="G315" s="142">
        <f t="shared" si="6"/>
        <v>3.0989054285714288E-2</v>
      </c>
      <c r="H315" s="152">
        <v>24</v>
      </c>
      <c r="I315" s="153">
        <f t="shared" si="5"/>
        <v>2.9367380000000002E-2</v>
      </c>
      <c r="J315" s="141">
        <v>27</v>
      </c>
      <c r="K315" s="142">
        <v>3.7449237142857146E-2</v>
      </c>
      <c r="L315" s="147">
        <v>2.314714285715086E-5</v>
      </c>
      <c r="M315" s="141">
        <v>28</v>
      </c>
      <c r="N315" s="142">
        <v>3.7463799523809529E-2</v>
      </c>
      <c r="O315" s="141">
        <v>56</v>
      </c>
      <c r="P315" s="142">
        <v>3.7871546190476196E-2</v>
      </c>
      <c r="Q315" s="141">
        <v>84</v>
      </c>
      <c r="R315" s="142">
        <v>3.8279292857142856E-2</v>
      </c>
      <c r="S315" s="141">
        <f>+VLOOKUP(A315,Cetes!$A$19:$M$1126,5,FALSE)</f>
        <v>87</v>
      </c>
      <c r="T315" s="146">
        <v>3.832298E-2</v>
      </c>
      <c r="U315" s="141">
        <v>178</v>
      </c>
      <c r="V315" s="142">
        <v>3.9743219999999996E-2</v>
      </c>
      <c r="W315" s="141">
        <v>360</v>
      </c>
      <c r="X315" s="142">
        <v>4.085068E-2</v>
      </c>
    </row>
    <row r="316" spans="1:24" x14ac:dyDescent="0.25">
      <c r="A316" s="148">
        <v>42465</v>
      </c>
      <c r="B316" s="141">
        <v>1</v>
      </c>
      <c r="C316" s="142">
        <v>3.73E-2</v>
      </c>
      <c r="D316" s="141">
        <v>10</v>
      </c>
      <c r="E316" s="142">
        <f t="shared" si="4"/>
        <v>3.5043240000000003E-2</v>
      </c>
      <c r="F316" s="144">
        <v>20</v>
      </c>
      <c r="G316" s="142">
        <f t="shared" si="6"/>
        <v>3.0677193846153847E-2</v>
      </c>
      <c r="H316" s="152">
        <v>23</v>
      </c>
      <c r="I316" s="153">
        <f t="shared" si="5"/>
        <v>2.9367380000000002E-2</v>
      </c>
      <c r="J316" s="141">
        <v>27</v>
      </c>
      <c r="K316" s="142">
        <v>3.7452075555555554E-2</v>
      </c>
      <c r="L316" s="147">
        <v>2.8384126984082325E-6</v>
      </c>
      <c r="M316" s="141">
        <v>28</v>
      </c>
      <c r="N316" s="142">
        <v>3.7465284444444441E-2</v>
      </c>
      <c r="O316" s="141">
        <v>56</v>
      </c>
      <c r="P316" s="142">
        <v>3.7835133333333333E-2</v>
      </c>
      <c r="Q316" s="141">
        <v>84</v>
      </c>
      <c r="R316" s="142">
        <v>3.8204982222222218E-2</v>
      </c>
      <c r="S316" s="141">
        <f>+VLOOKUP(A316,Cetes!$A$19:$M$1126,5,FALSE)</f>
        <v>86</v>
      </c>
      <c r="T316" s="146">
        <v>3.8231399999999999E-2</v>
      </c>
      <c r="U316" s="141">
        <v>177</v>
      </c>
      <c r="V316" s="142">
        <v>3.9800080000000002E-2</v>
      </c>
      <c r="W316" s="141">
        <v>359</v>
      </c>
      <c r="X316" s="142">
        <v>4.0829890000000008E-2</v>
      </c>
    </row>
    <row r="317" spans="1:24" x14ac:dyDescent="0.25">
      <c r="A317" s="148">
        <v>42466</v>
      </c>
      <c r="B317" s="141">
        <v>1</v>
      </c>
      <c r="C317" s="142">
        <v>3.6799999999999999E-2</v>
      </c>
      <c r="D317" s="141">
        <v>10</v>
      </c>
      <c r="E317" s="142">
        <f t="shared" si="4"/>
        <v>3.5043240000000003E-2</v>
      </c>
      <c r="F317" s="144">
        <v>20</v>
      </c>
      <c r="G317" s="142">
        <f t="shared" si="6"/>
        <v>3.0313356666666669E-2</v>
      </c>
      <c r="H317" s="152">
        <v>22</v>
      </c>
      <c r="I317" s="153">
        <f t="shared" si="5"/>
        <v>2.9367380000000002E-2</v>
      </c>
      <c r="J317" s="141">
        <v>27</v>
      </c>
      <c r="K317" s="142">
        <v>3.7281530476190476E-2</v>
      </c>
      <c r="L317" s="147">
        <v>-1.7054507936507812E-4</v>
      </c>
      <c r="M317" s="141">
        <v>28</v>
      </c>
      <c r="N317" s="142">
        <v>3.7295788571428574E-2</v>
      </c>
      <c r="O317" s="141">
        <v>56</v>
      </c>
      <c r="P317" s="142">
        <v>3.7695015238095236E-2</v>
      </c>
      <c r="Q317" s="141">
        <v>84</v>
      </c>
      <c r="R317" s="142">
        <v>3.8094241904761898E-2</v>
      </c>
      <c r="S317" s="141">
        <f>+VLOOKUP(A317,Cetes!$A$19:$M$1126,5,FALSE)</f>
        <v>85</v>
      </c>
      <c r="T317" s="146">
        <v>3.8108499999999997E-2</v>
      </c>
      <c r="U317" s="141">
        <v>176</v>
      </c>
      <c r="V317" s="142">
        <v>3.9707110000000004E-2</v>
      </c>
      <c r="W317" s="141">
        <v>358</v>
      </c>
      <c r="X317" s="142">
        <v>4.0579090000000005E-2</v>
      </c>
    </row>
    <row r="318" spans="1:24" x14ac:dyDescent="0.25">
      <c r="A318" s="148">
        <v>42467</v>
      </c>
      <c r="B318" s="141">
        <v>1</v>
      </c>
      <c r="C318" s="142">
        <v>3.6600000000000001E-2</v>
      </c>
      <c r="D318" s="141">
        <v>10</v>
      </c>
      <c r="E318" s="142">
        <f t="shared" si="4"/>
        <v>3.5043240000000003E-2</v>
      </c>
      <c r="F318" s="144">
        <v>20</v>
      </c>
      <c r="G318" s="142">
        <f t="shared" si="6"/>
        <v>3.188998444444445E-2</v>
      </c>
      <c r="H318" s="152">
        <v>28</v>
      </c>
      <c r="I318" s="153">
        <f t="shared" si="5"/>
        <v>2.9367380000000002E-2</v>
      </c>
      <c r="J318" s="141">
        <v>27</v>
      </c>
      <c r="K318" s="142">
        <v>3.7086731555555558E-2</v>
      </c>
      <c r="L318" s="147">
        <v>-1.9479892063491849E-4</v>
      </c>
      <c r="M318" s="141">
        <v>28</v>
      </c>
      <c r="N318" s="142">
        <v>3.7105452000000004E-2</v>
      </c>
      <c r="O318" s="141">
        <v>56</v>
      </c>
      <c r="P318" s="142">
        <v>3.7629624444444447E-2</v>
      </c>
      <c r="Q318" s="141">
        <v>84</v>
      </c>
      <c r="R318" s="142">
        <v>3.815379688888889E-2</v>
      </c>
      <c r="S318" s="141">
        <f>+VLOOKUP(A318,Cetes!$A$19:$M$1126,5,FALSE)</f>
        <v>91</v>
      </c>
      <c r="T318" s="146">
        <v>3.8284840000000001E-2</v>
      </c>
      <c r="U318" s="141">
        <v>175</v>
      </c>
      <c r="V318" s="142">
        <v>3.9655919999999997E-2</v>
      </c>
      <c r="W318" s="141">
        <v>357</v>
      </c>
      <c r="X318" s="142">
        <v>4.040001E-2</v>
      </c>
    </row>
    <row r="319" spans="1:24" x14ac:dyDescent="0.25">
      <c r="A319" s="148">
        <v>42468</v>
      </c>
      <c r="B319" s="141">
        <v>1</v>
      </c>
      <c r="C319" s="142">
        <v>3.6699999999999997E-2</v>
      </c>
      <c r="D319" s="141">
        <v>10</v>
      </c>
      <c r="E319" s="142">
        <f t="shared" ref="E319:E382" si="7">3.504324/100</f>
        <v>3.5043240000000003E-2</v>
      </c>
      <c r="F319" s="144">
        <v>20</v>
      </c>
      <c r="G319" s="142">
        <f t="shared" si="6"/>
        <v>3.1704498823529416E-2</v>
      </c>
      <c r="H319" s="152">
        <v>27</v>
      </c>
      <c r="I319" s="153">
        <f t="shared" ref="I319:I382" si="8">2.936738/100</f>
        <v>2.9367380000000002E-2</v>
      </c>
      <c r="J319" s="141">
        <v>27</v>
      </c>
      <c r="K319" s="142">
        <v>3.6975590000000003E-2</v>
      </c>
      <c r="L319" s="147">
        <v>-1.1114155555555505E-4</v>
      </c>
      <c r="M319" s="141">
        <v>28</v>
      </c>
      <c r="N319" s="142">
        <v>3.6995707142857145E-2</v>
      </c>
      <c r="O319" s="141">
        <v>56</v>
      </c>
      <c r="P319" s="142">
        <v>3.7558987142857145E-2</v>
      </c>
      <c r="Q319" s="141">
        <v>84</v>
      </c>
      <c r="R319" s="142">
        <v>3.8122267142857144E-2</v>
      </c>
      <c r="S319" s="141">
        <f>+VLOOKUP(A319,Cetes!$A$19:$M$1126,5,FALSE)</f>
        <v>90</v>
      </c>
      <c r="T319" s="146">
        <v>3.8242970000000001E-2</v>
      </c>
      <c r="U319" s="141">
        <v>174</v>
      </c>
      <c r="V319" s="142">
        <v>3.9607219999999999E-2</v>
      </c>
      <c r="W319" s="141">
        <v>356</v>
      </c>
      <c r="X319" s="142">
        <v>4.0530340000000005E-2</v>
      </c>
    </row>
    <row r="320" spans="1:24" x14ac:dyDescent="0.25">
      <c r="A320" s="148">
        <v>42471</v>
      </c>
      <c r="B320" s="141">
        <v>1</v>
      </c>
      <c r="C320" s="142">
        <v>3.7400000000000003E-2</v>
      </c>
      <c r="D320" s="141">
        <v>10</v>
      </c>
      <c r="E320" s="142">
        <f t="shared" si="7"/>
        <v>3.5043240000000003E-2</v>
      </c>
      <c r="F320" s="144">
        <v>20</v>
      </c>
      <c r="G320" s="142">
        <f t="shared" si="6"/>
        <v>3.0989054285714288E-2</v>
      </c>
      <c r="H320" s="152">
        <v>24</v>
      </c>
      <c r="I320" s="153">
        <f t="shared" si="8"/>
        <v>2.9367380000000002E-2</v>
      </c>
      <c r="J320" s="141">
        <v>27</v>
      </c>
      <c r="K320" s="142">
        <v>3.7147192380952376E-2</v>
      </c>
      <c r="L320" s="147">
        <v>1.7160238095237368E-4</v>
      </c>
      <c r="M320" s="141">
        <v>28</v>
      </c>
      <c r="N320" s="142">
        <v>3.7163079841269833E-2</v>
      </c>
      <c r="O320" s="141">
        <v>56</v>
      </c>
      <c r="P320" s="142">
        <v>3.7607928730158724E-2</v>
      </c>
      <c r="Q320" s="141">
        <v>84</v>
      </c>
      <c r="R320" s="142">
        <v>3.8052777619047615E-2</v>
      </c>
      <c r="S320" s="141">
        <f>+VLOOKUP(A320,Cetes!$A$19:$M$1126,5,FALSE)</f>
        <v>87</v>
      </c>
      <c r="T320" s="146">
        <v>3.8100439999999999E-2</v>
      </c>
      <c r="U320" s="141">
        <v>171</v>
      </c>
      <c r="V320" s="142">
        <v>3.9535719999999996E-2</v>
      </c>
      <c r="W320" s="141">
        <v>353</v>
      </c>
      <c r="X320" s="142">
        <v>4.0483070000000003E-2</v>
      </c>
    </row>
    <row r="321" spans="1:24" x14ac:dyDescent="0.25">
      <c r="A321" s="148">
        <v>42472</v>
      </c>
      <c r="B321" s="141">
        <v>1</v>
      </c>
      <c r="C321" s="142">
        <v>3.7599999999999995E-2</v>
      </c>
      <c r="D321" s="141">
        <v>10</v>
      </c>
      <c r="E321" s="142">
        <f t="shared" si="7"/>
        <v>3.5043240000000003E-2</v>
      </c>
      <c r="F321" s="144">
        <v>20</v>
      </c>
      <c r="G321" s="142">
        <f t="shared" si="6"/>
        <v>3.0677193846153847E-2</v>
      </c>
      <c r="H321" s="152">
        <v>23</v>
      </c>
      <c r="I321" s="153">
        <f t="shared" si="8"/>
        <v>2.9367380000000002E-2</v>
      </c>
      <c r="J321" s="141">
        <v>27</v>
      </c>
      <c r="K321" s="142">
        <v>3.7303211746031753E-2</v>
      </c>
      <c r="L321" s="147">
        <v>1.5601936507937675E-4</v>
      </c>
      <c r="M321" s="141">
        <v>28</v>
      </c>
      <c r="N321" s="142">
        <v>3.7316949682539687E-2</v>
      </c>
      <c r="O321" s="141">
        <v>56</v>
      </c>
      <c r="P321" s="142">
        <v>3.7701611904761907E-2</v>
      </c>
      <c r="Q321" s="141">
        <v>84</v>
      </c>
      <c r="R321" s="142">
        <v>3.8086274126984128E-2</v>
      </c>
      <c r="S321" s="141">
        <f>+VLOOKUP(A321,Cetes!$A$19:$M$1126,5,FALSE)</f>
        <v>86</v>
      </c>
      <c r="T321" s="146">
        <v>3.8113750000000002E-2</v>
      </c>
      <c r="U321" s="141">
        <v>170</v>
      </c>
      <c r="V321" s="142">
        <v>3.9480390000000004E-2</v>
      </c>
      <c r="W321" s="141">
        <v>352</v>
      </c>
      <c r="X321" s="142">
        <v>4.0382210000000002E-2</v>
      </c>
    </row>
    <row r="322" spans="1:24" x14ac:dyDescent="0.25">
      <c r="A322" s="148">
        <v>42473</v>
      </c>
      <c r="B322" s="141">
        <v>1</v>
      </c>
      <c r="C322" s="142">
        <v>3.7200000000000004E-2</v>
      </c>
      <c r="D322" s="141">
        <v>10</v>
      </c>
      <c r="E322" s="142">
        <f t="shared" si="7"/>
        <v>3.5043240000000003E-2</v>
      </c>
      <c r="F322" s="144">
        <v>20</v>
      </c>
      <c r="G322" s="142">
        <f t="shared" si="6"/>
        <v>3.0313356666666669E-2</v>
      </c>
      <c r="H322" s="152">
        <v>22</v>
      </c>
      <c r="I322" s="153">
        <f t="shared" si="8"/>
        <v>2.9367380000000002E-2</v>
      </c>
      <c r="J322" s="141">
        <v>27</v>
      </c>
      <c r="K322" s="142">
        <v>3.7351986031746033E-2</v>
      </c>
      <c r="L322" s="147">
        <v>4.8774285714280052E-5</v>
      </c>
      <c r="M322" s="141">
        <v>28</v>
      </c>
      <c r="N322" s="142">
        <v>3.7367185238095242E-2</v>
      </c>
      <c r="O322" s="141">
        <v>56</v>
      </c>
      <c r="P322" s="142">
        <v>3.7792763015873018E-2</v>
      </c>
      <c r="Q322" s="141">
        <v>84</v>
      </c>
      <c r="R322" s="142">
        <v>3.8218340793650794E-2</v>
      </c>
      <c r="S322" s="141">
        <f>+VLOOKUP(A322,Cetes!$A$19:$M$1126,5,FALSE)</f>
        <v>85</v>
      </c>
      <c r="T322" s="146">
        <v>3.8233540000000003E-2</v>
      </c>
      <c r="U322" s="141">
        <v>169</v>
      </c>
      <c r="V322" s="142">
        <v>3.935731E-2</v>
      </c>
      <c r="W322" s="141">
        <v>351</v>
      </c>
      <c r="X322" s="142">
        <v>4.0418919999999997E-2</v>
      </c>
    </row>
    <row r="323" spans="1:24" x14ac:dyDescent="0.25">
      <c r="A323" s="148">
        <v>42474</v>
      </c>
      <c r="B323" s="141">
        <v>1</v>
      </c>
      <c r="C323" s="142">
        <v>3.7599999999999995E-2</v>
      </c>
      <c r="D323" s="141">
        <v>10</v>
      </c>
      <c r="E323" s="142">
        <f t="shared" si="7"/>
        <v>3.5043240000000003E-2</v>
      </c>
      <c r="F323" s="144">
        <v>20</v>
      </c>
      <c r="G323" s="142">
        <f t="shared" si="6"/>
        <v>3.188998444444445E-2</v>
      </c>
      <c r="H323" s="152">
        <v>28</v>
      </c>
      <c r="I323" s="153">
        <f t="shared" si="8"/>
        <v>2.9367380000000002E-2</v>
      </c>
      <c r="J323" s="141">
        <v>27</v>
      </c>
      <c r="K323" s="142">
        <v>3.7773960222222215E-2</v>
      </c>
      <c r="L323" s="147">
        <v>4.2197419047618201E-4</v>
      </c>
      <c r="M323" s="141">
        <v>28</v>
      </c>
      <c r="N323" s="142">
        <v>3.7780650999999991E-2</v>
      </c>
      <c r="O323" s="141">
        <v>56</v>
      </c>
      <c r="P323" s="142">
        <v>3.7967992777777772E-2</v>
      </c>
      <c r="Q323" s="141">
        <v>84</v>
      </c>
      <c r="R323" s="142">
        <v>3.8155334555555552E-2</v>
      </c>
      <c r="S323" s="141">
        <f>+VLOOKUP(A323,Cetes!$A$19:$M$1126,5,FALSE)</f>
        <v>91</v>
      </c>
      <c r="T323" s="146">
        <v>3.8202170000000001E-2</v>
      </c>
      <c r="U323" s="141">
        <v>182</v>
      </c>
      <c r="V323" s="142">
        <v>3.9375359999999998E-2</v>
      </c>
      <c r="W323" s="141">
        <v>350</v>
      </c>
      <c r="X323" s="142">
        <v>4.043484E-2</v>
      </c>
    </row>
    <row r="324" spans="1:24" x14ac:dyDescent="0.25">
      <c r="A324" s="148">
        <v>42475</v>
      </c>
      <c r="B324" s="141">
        <v>1</v>
      </c>
      <c r="C324" s="142">
        <v>3.7499999999999999E-2</v>
      </c>
      <c r="D324" s="141">
        <v>10</v>
      </c>
      <c r="E324" s="142">
        <f t="shared" si="7"/>
        <v>3.5043240000000003E-2</v>
      </c>
      <c r="F324" s="144">
        <v>20</v>
      </c>
      <c r="G324" s="142">
        <f t="shared" ref="G324:G387" si="9">Interpolación_Lineal_2(E324,D324,I324,H324,F324)</f>
        <v>3.1704498823529416E-2</v>
      </c>
      <c r="H324" s="152">
        <v>27</v>
      </c>
      <c r="I324" s="153">
        <f t="shared" si="8"/>
        <v>2.9367380000000002E-2</v>
      </c>
      <c r="J324" s="141">
        <v>27</v>
      </c>
      <c r="K324" s="142">
        <v>3.70319E-2</v>
      </c>
      <c r="L324" s="147">
        <v>-7.4206022222221557E-4</v>
      </c>
      <c r="M324" s="141">
        <v>28</v>
      </c>
      <c r="N324" s="142">
        <v>3.7050832063492065E-2</v>
      </c>
      <c r="O324" s="141">
        <v>56</v>
      </c>
      <c r="P324" s="142">
        <v>3.7580929841269844E-2</v>
      </c>
      <c r="Q324" s="141">
        <v>84</v>
      </c>
      <c r="R324" s="142">
        <v>3.8111027619047617E-2</v>
      </c>
      <c r="S324" s="141">
        <f>+VLOOKUP(A324,Cetes!$A$19:$M$1126,5,FALSE)</f>
        <v>90</v>
      </c>
      <c r="T324" s="146">
        <v>3.8224620000000001E-2</v>
      </c>
      <c r="U324" s="141">
        <v>181</v>
      </c>
      <c r="V324" s="142">
        <v>3.9262760000000001E-2</v>
      </c>
      <c r="W324" s="141">
        <v>349</v>
      </c>
      <c r="X324" s="142">
        <v>4.0247049999999999E-2</v>
      </c>
    </row>
    <row r="325" spans="1:24" x14ac:dyDescent="0.25">
      <c r="A325" s="148">
        <v>42478</v>
      </c>
      <c r="B325" s="141">
        <v>1</v>
      </c>
      <c r="C325" s="142">
        <v>3.7599999999999995E-2</v>
      </c>
      <c r="D325" s="141">
        <v>10</v>
      </c>
      <c r="E325" s="142">
        <f t="shared" si="7"/>
        <v>3.5043240000000003E-2</v>
      </c>
      <c r="F325" s="144">
        <v>20</v>
      </c>
      <c r="G325" s="142">
        <f t="shared" si="9"/>
        <v>3.0989054285714288E-2</v>
      </c>
      <c r="H325" s="152">
        <v>24</v>
      </c>
      <c r="I325" s="153">
        <f t="shared" si="8"/>
        <v>2.9367380000000002E-2</v>
      </c>
      <c r="J325" s="141">
        <v>27</v>
      </c>
      <c r="K325" s="142">
        <v>3.7284302380952379E-2</v>
      </c>
      <c r="L325" s="147">
        <v>2.5240238095237955E-4</v>
      </c>
      <c r="M325" s="141">
        <v>28</v>
      </c>
      <c r="N325" s="142">
        <v>3.7300166507936508E-2</v>
      </c>
      <c r="O325" s="141">
        <v>56</v>
      </c>
      <c r="P325" s="142">
        <v>3.7744362063492062E-2</v>
      </c>
      <c r="Q325" s="141">
        <v>84</v>
      </c>
      <c r="R325" s="142">
        <v>3.8188557619047624E-2</v>
      </c>
      <c r="S325" s="141">
        <f>+VLOOKUP(A325,Cetes!$A$19:$M$1126,5,FALSE)</f>
        <v>87</v>
      </c>
      <c r="T325" s="146">
        <v>3.8236150000000003E-2</v>
      </c>
      <c r="U325" s="141">
        <v>178</v>
      </c>
      <c r="V325" s="142">
        <v>3.920001E-2</v>
      </c>
      <c r="W325" s="141">
        <v>346</v>
      </c>
      <c r="X325" s="142">
        <v>4.0211670000000005E-2</v>
      </c>
    </row>
    <row r="326" spans="1:24" x14ac:dyDescent="0.25">
      <c r="A326" s="148">
        <v>42479</v>
      </c>
      <c r="B326" s="141">
        <v>1</v>
      </c>
      <c r="C326" s="142">
        <v>3.7400000000000003E-2</v>
      </c>
      <c r="D326" s="141">
        <v>10</v>
      </c>
      <c r="E326" s="142">
        <f t="shared" si="7"/>
        <v>3.5043240000000003E-2</v>
      </c>
      <c r="F326" s="144">
        <v>20</v>
      </c>
      <c r="G326" s="142">
        <f t="shared" si="9"/>
        <v>3.0677193846153847E-2</v>
      </c>
      <c r="H326" s="152">
        <v>23</v>
      </c>
      <c r="I326" s="153">
        <f t="shared" si="8"/>
        <v>2.9367380000000002E-2</v>
      </c>
      <c r="J326" s="141">
        <v>27</v>
      </c>
      <c r="K326" s="142">
        <v>3.7049012063492065E-2</v>
      </c>
      <c r="L326" s="147">
        <v>-2.3529031746031409E-4</v>
      </c>
      <c r="M326" s="141">
        <v>28</v>
      </c>
      <c r="N326" s="142">
        <v>3.7060535079365083E-2</v>
      </c>
      <c r="O326" s="141">
        <v>56</v>
      </c>
      <c r="P326" s="142">
        <v>3.7383179523809526E-2</v>
      </c>
      <c r="Q326" s="141">
        <v>84</v>
      </c>
      <c r="R326" s="142">
        <v>3.7705823968253969E-2</v>
      </c>
      <c r="S326" s="141">
        <f>+VLOOKUP(A326,Cetes!$A$19:$M$1126,5,FALSE)</f>
        <v>86</v>
      </c>
      <c r="T326" s="146">
        <v>3.7728869999999998E-2</v>
      </c>
      <c r="U326" s="141">
        <v>177</v>
      </c>
      <c r="V326" s="142">
        <v>3.920001E-2</v>
      </c>
      <c r="W326" s="141">
        <v>345</v>
      </c>
      <c r="X326" s="142">
        <v>4.0497439999999996E-2</v>
      </c>
    </row>
    <row r="327" spans="1:24" x14ac:dyDescent="0.25">
      <c r="A327" s="148">
        <v>42480</v>
      </c>
      <c r="B327" s="141">
        <v>1</v>
      </c>
      <c r="C327" s="142">
        <v>3.7499999999999999E-2</v>
      </c>
      <c r="D327" s="141">
        <v>10</v>
      </c>
      <c r="E327" s="142">
        <f t="shared" si="7"/>
        <v>3.5043240000000003E-2</v>
      </c>
      <c r="F327" s="144">
        <v>20</v>
      </c>
      <c r="G327" s="142">
        <f t="shared" si="9"/>
        <v>3.0313356666666669E-2</v>
      </c>
      <c r="H327" s="152">
        <v>22</v>
      </c>
      <c r="I327" s="153">
        <f t="shared" si="8"/>
        <v>2.9367380000000002E-2</v>
      </c>
      <c r="J327" s="141">
        <v>27</v>
      </c>
      <c r="K327" s="142">
        <v>3.7083928730158727E-2</v>
      </c>
      <c r="L327" s="147">
        <v>3.4916666666662266E-5</v>
      </c>
      <c r="M327" s="141">
        <v>28</v>
      </c>
      <c r="N327" s="142">
        <v>3.7097460476190475E-2</v>
      </c>
      <c r="O327" s="141">
        <v>56</v>
      </c>
      <c r="P327" s="142">
        <v>3.7476349365079369E-2</v>
      </c>
      <c r="Q327" s="141">
        <v>84</v>
      </c>
      <c r="R327" s="142">
        <v>3.7855238253968256E-2</v>
      </c>
      <c r="S327" s="141">
        <f>+VLOOKUP(A327,Cetes!$A$19:$M$1126,5,FALSE)</f>
        <v>85</v>
      </c>
      <c r="T327" s="146">
        <v>3.7868770000000003E-2</v>
      </c>
      <c r="U327" s="141">
        <v>176</v>
      </c>
      <c r="V327" s="142">
        <v>3.9099990000000001E-2</v>
      </c>
      <c r="W327" s="141">
        <v>344</v>
      </c>
      <c r="X327" s="142">
        <v>4.049999E-2</v>
      </c>
    </row>
    <row r="328" spans="1:24" x14ac:dyDescent="0.25">
      <c r="A328" s="148">
        <v>42481</v>
      </c>
      <c r="B328" s="141">
        <v>1</v>
      </c>
      <c r="C328" s="142">
        <v>3.7599999999999995E-2</v>
      </c>
      <c r="D328" s="141">
        <v>10</v>
      </c>
      <c r="E328" s="142">
        <f t="shared" si="7"/>
        <v>3.5043240000000003E-2</v>
      </c>
      <c r="F328" s="144">
        <v>20</v>
      </c>
      <c r="G328" s="142">
        <f t="shared" si="9"/>
        <v>3.188998444444445E-2</v>
      </c>
      <c r="H328" s="152">
        <v>28</v>
      </c>
      <c r="I328" s="153">
        <f t="shared" si="8"/>
        <v>2.9367380000000002E-2</v>
      </c>
      <c r="J328" s="141">
        <v>27</v>
      </c>
      <c r="K328" s="142">
        <v>3.7644422444444443E-2</v>
      </c>
      <c r="L328" s="147">
        <v>5.6049371428571609E-4</v>
      </c>
      <c r="M328" s="141">
        <v>28</v>
      </c>
      <c r="N328" s="142">
        <v>3.7646130999999999E-2</v>
      </c>
      <c r="O328" s="141">
        <v>56</v>
      </c>
      <c r="P328" s="142">
        <v>3.7693970555555553E-2</v>
      </c>
      <c r="Q328" s="141">
        <v>84</v>
      </c>
      <c r="R328" s="142">
        <v>3.7741810111111107E-2</v>
      </c>
      <c r="S328" s="141">
        <f>+VLOOKUP(A328,Cetes!$A$19:$M$1126,5,FALSE)</f>
        <v>91</v>
      </c>
      <c r="T328" s="146">
        <v>3.7753769999999999E-2</v>
      </c>
      <c r="U328" s="141">
        <v>175</v>
      </c>
      <c r="V328" s="142">
        <v>3.8912000000000002E-2</v>
      </c>
      <c r="W328" s="141">
        <v>343</v>
      </c>
      <c r="X328" s="142">
        <v>4.057707E-2</v>
      </c>
    </row>
    <row r="329" spans="1:24" x14ac:dyDescent="0.25">
      <c r="A329" s="148">
        <v>42482</v>
      </c>
      <c r="B329" s="141">
        <v>1</v>
      </c>
      <c r="C329" s="142">
        <v>3.7499999999999999E-2</v>
      </c>
      <c r="D329" s="141">
        <v>10</v>
      </c>
      <c r="E329" s="142">
        <f t="shared" si="7"/>
        <v>3.5043240000000003E-2</v>
      </c>
      <c r="F329" s="144">
        <v>20</v>
      </c>
      <c r="G329" s="142">
        <f t="shared" si="9"/>
        <v>3.1704498823529416E-2</v>
      </c>
      <c r="H329" s="152">
        <v>27</v>
      </c>
      <c r="I329" s="153">
        <f t="shared" si="8"/>
        <v>2.9367380000000002E-2</v>
      </c>
      <c r="J329" s="141">
        <v>27</v>
      </c>
      <c r="K329" s="142">
        <v>3.7057369999999999E-2</v>
      </c>
      <c r="L329" s="147">
        <v>-5.8705244444444415E-4</v>
      </c>
      <c r="M329" s="141">
        <v>28</v>
      </c>
      <c r="N329" s="142">
        <v>3.7067997619047617E-2</v>
      </c>
      <c r="O329" s="141">
        <v>56</v>
      </c>
      <c r="P329" s="142">
        <v>3.7365570952380953E-2</v>
      </c>
      <c r="Q329" s="141">
        <v>84</v>
      </c>
      <c r="R329" s="142">
        <v>3.7663144285714288E-2</v>
      </c>
      <c r="S329" s="141">
        <f>+VLOOKUP(A329,Cetes!$A$19:$M$1126,5,FALSE)</f>
        <v>90</v>
      </c>
      <c r="T329" s="146">
        <v>3.7726910000000002E-2</v>
      </c>
      <c r="U329" s="141">
        <v>174</v>
      </c>
      <c r="V329" s="142">
        <v>3.888134E-2</v>
      </c>
      <c r="W329" s="141">
        <v>342</v>
      </c>
      <c r="X329" s="142">
        <v>4.0599999999999997E-2</v>
      </c>
    </row>
    <row r="330" spans="1:24" x14ac:dyDescent="0.25">
      <c r="A330" s="148">
        <v>42485</v>
      </c>
      <c r="B330" s="141">
        <v>1</v>
      </c>
      <c r="C330" s="142">
        <v>3.7499999999999999E-2</v>
      </c>
      <c r="D330" s="141">
        <v>10</v>
      </c>
      <c r="E330" s="142">
        <f t="shared" si="7"/>
        <v>3.5043240000000003E-2</v>
      </c>
      <c r="F330" s="144">
        <v>20</v>
      </c>
      <c r="G330" s="142">
        <f t="shared" si="9"/>
        <v>3.0989054285714288E-2</v>
      </c>
      <c r="H330" s="152">
        <v>24</v>
      </c>
      <c r="I330" s="153">
        <f t="shared" si="8"/>
        <v>2.9367380000000002E-2</v>
      </c>
      <c r="J330" s="141">
        <v>27</v>
      </c>
      <c r="K330" s="142">
        <v>3.7361677142857146E-2</v>
      </c>
      <c r="L330" s="147">
        <v>3.0430714285714644E-4</v>
      </c>
      <c r="M330" s="141">
        <v>28</v>
      </c>
      <c r="N330" s="142">
        <v>3.7365646190476193E-2</v>
      </c>
      <c r="O330" s="141">
        <v>56</v>
      </c>
      <c r="P330" s="142">
        <v>3.7476779523809525E-2</v>
      </c>
      <c r="Q330" s="141">
        <v>84</v>
      </c>
      <c r="R330" s="142">
        <v>3.7587912857142858E-2</v>
      </c>
      <c r="S330" s="141">
        <f>+VLOOKUP(A330,Cetes!$A$19:$M$1126,5,FALSE)</f>
        <v>87</v>
      </c>
      <c r="T330" s="146">
        <v>3.7599819999999999E-2</v>
      </c>
      <c r="U330" s="141">
        <v>171</v>
      </c>
      <c r="V330" s="142">
        <v>3.8710080000000001E-2</v>
      </c>
      <c r="W330" s="141">
        <v>339</v>
      </c>
      <c r="X330" s="142">
        <v>4.0510000000000004E-2</v>
      </c>
    </row>
    <row r="331" spans="1:24" x14ac:dyDescent="0.25">
      <c r="A331" s="148">
        <v>42486</v>
      </c>
      <c r="B331" s="141">
        <v>1</v>
      </c>
      <c r="C331" s="142">
        <v>3.8599999999999995E-2</v>
      </c>
      <c r="D331" s="141">
        <v>10</v>
      </c>
      <c r="E331" s="142">
        <f t="shared" si="7"/>
        <v>3.5043240000000003E-2</v>
      </c>
      <c r="F331" s="144">
        <v>20</v>
      </c>
      <c r="G331" s="142">
        <f t="shared" si="9"/>
        <v>3.0677193846153847E-2</v>
      </c>
      <c r="H331" s="152">
        <v>23</v>
      </c>
      <c r="I331" s="153">
        <f t="shared" si="8"/>
        <v>2.9367380000000002E-2</v>
      </c>
      <c r="J331" s="141">
        <v>27</v>
      </c>
      <c r="K331" s="142">
        <v>3.7560191904761904E-2</v>
      </c>
      <c r="L331" s="147">
        <v>1.9851476190475836E-4</v>
      </c>
      <c r="M331" s="141">
        <v>28</v>
      </c>
      <c r="N331" s="142">
        <v>3.7562292380952378E-2</v>
      </c>
      <c r="O331" s="141">
        <v>56</v>
      </c>
      <c r="P331" s="142">
        <v>3.7621105714285716E-2</v>
      </c>
      <c r="Q331" s="141">
        <v>84</v>
      </c>
      <c r="R331" s="142">
        <v>3.7679919047619047E-2</v>
      </c>
      <c r="S331" s="141">
        <f>+VLOOKUP(A331,Cetes!$A$19:$M$1126,5,FALSE)</f>
        <v>86</v>
      </c>
      <c r="T331" s="146">
        <v>3.7684120000000002E-2</v>
      </c>
      <c r="U331" s="141">
        <v>170</v>
      </c>
      <c r="V331" s="142">
        <v>3.8710059999999998E-2</v>
      </c>
      <c r="W331" s="141">
        <v>338</v>
      </c>
      <c r="X331" s="142">
        <v>4.0300040000000002E-2</v>
      </c>
    </row>
    <row r="332" spans="1:24" x14ac:dyDescent="0.25">
      <c r="A332" s="148">
        <v>42487</v>
      </c>
      <c r="B332" s="141">
        <v>1</v>
      </c>
      <c r="C332" s="142">
        <v>3.9E-2</v>
      </c>
      <c r="D332" s="141">
        <v>10</v>
      </c>
      <c r="E332" s="142">
        <f t="shared" si="7"/>
        <v>3.5043240000000003E-2</v>
      </c>
      <c r="F332" s="144">
        <v>20</v>
      </c>
      <c r="G332" s="142">
        <f t="shared" si="9"/>
        <v>3.0313356666666669E-2</v>
      </c>
      <c r="H332" s="152">
        <v>22</v>
      </c>
      <c r="I332" s="153">
        <f t="shared" si="8"/>
        <v>2.9367380000000002E-2</v>
      </c>
      <c r="J332" s="141">
        <v>27</v>
      </c>
      <c r="K332" s="142">
        <v>3.7695699206349208E-2</v>
      </c>
      <c r="L332" s="147">
        <v>1.3550730158730373E-4</v>
      </c>
      <c r="M332" s="141">
        <v>28</v>
      </c>
      <c r="N332" s="142">
        <v>3.7699419047619045E-2</v>
      </c>
      <c r="O332" s="141">
        <v>56</v>
      </c>
      <c r="P332" s="142">
        <v>3.78035746031746E-2</v>
      </c>
      <c r="Q332" s="141">
        <v>84</v>
      </c>
      <c r="R332" s="142">
        <v>3.7907730158730155E-2</v>
      </c>
      <c r="S332" s="141">
        <f>+VLOOKUP(A332,Cetes!$A$19:$M$1126,5,FALSE)</f>
        <v>85</v>
      </c>
      <c r="T332" s="146">
        <v>3.7911449999999999E-2</v>
      </c>
      <c r="U332" s="141">
        <v>169</v>
      </c>
      <c r="V332" s="142">
        <v>3.8814549999999996E-2</v>
      </c>
      <c r="W332" s="141">
        <v>337</v>
      </c>
      <c r="X332" s="142">
        <v>4.0303199999999997E-2</v>
      </c>
    </row>
    <row r="333" spans="1:24" x14ac:dyDescent="0.25">
      <c r="A333" s="148">
        <v>42488</v>
      </c>
      <c r="B333" s="141">
        <v>1</v>
      </c>
      <c r="C333" s="142">
        <v>3.9E-2</v>
      </c>
      <c r="D333" s="141">
        <v>10</v>
      </c>
      <c r="E333" s="142">
        <f t="shared" si="7"/>
        <v>3.5043240000000003E-2</v>
      </c>
      <c r="F333" s="144">
        <v>20</v>
      </c>
      <c r="G333" s="142">
        <f t="shared" si="9"/>
        <v>3.188998444444445E-2</v>
      </c>
      <c r="H333" s="152">
        <v>28</v>
      </c>
      <c r="I333" s="153">
        <f t="shared" si="8"/>
        <v>2.9367380000000002E-2</v>
      </c>
      <c r="J333" s="141">
        <v>27</v>
      </c>
      <c r="K333" s="142">
        <v>3.8823110444444447E-2</v>
      </c>
      <c r="L333" s="147">
        <v>1.1274112380952397E-3</v>
      </c>
      <c r="M333" s="141">
        <v>28</v>
      </c>
      <c r="N333" s="142">
        <v>3.8816307000000001E-2</v>
      </c>
      <c r="O333" s="141">
        <v>56</v>
      </c>
      <c r="P333" s="142">
        <v>3.8625810555555556E-2</v>
      </c>
      <c r="Q333" s="141">
        <v>84</v>
      </c>
      <c r="R333" s="142">
        <v>3.8435314111111112E-2</v>
      </c>
      <c r="S333" s="141">
        <f>+VLOOKUP(A333,Cetes!$A$19:$M$1126,5,FALSE)</f>
        <v>91</v>
      </c>
      <c r="T333" s="146">
        <v>3.8387690000000002E-2</v>
      </c>
      <c r="U333" s="141">
        <v>182</v>
      </c>
      <c r="V333" s="142">
        <v>3.8745120000000001E-2</v>
      </c>
      <c r="W333" s="141">
        <v>336</v>
      </c>
      <c r="X333" s="142">
        <v>4.0403880000000003E-2</v>
      </c>
    </row>
    <row r="334" spans="1:24" x14ac:dyDescent="0.25">
      <c r="A334" s="148">
        <v>42489</v>
      </c>
      <c r="B334" s="141">
        <v>1</v>
      </c>
      <c r="C334" s="142">
        <v>3.9900000000000005E-2</v>
      </c>
      <c r="D334" s="141">
        <v>10</v>
      </c>
      <c r="E334" s="142">
        <f t="shared" si="7"/>
        <v>3.5043240000000003E-2</v>
      </c>
      <c r="F334" s="144">
        <v>20</v>
      </c>
      <c r="G334" s="142">
        <f t="shared" si="9"/>
        <v>3.1704498823529416E-2</v>
      </c>
      <c r="H334" s="152">
        <v>27</v>
      </c>
      <c r="I334" s="153">
        <f t="shared" si="8"/>
        <v>2.9367380000000002E-2</v>
      </c>
      <c r="J334" s="141">
        <v>27</v>
      </c>
      <c r="K334" s="142">
        <v>3.7600399999999999E-2</v>
      </c>
      <c r="L334" s="147">
        <v>-1.2227104444444484E-3</v>
      </c>
      <c r="M334" s="141">
        <v>28</v>
      </c>
      <c r="N334" s="142">
        <v>3.7610185396825396E-2</v>
      </c>
      <c r="O334" s="141">
        <v>56</v>
      </c>
      <c r="P334" s="142">
        <v>3.7884176507936511E-2</v>
      </c>
      <c r="Q334" s="141">
        <v>84</v>
      </c>
      <c r="R334" s="142">
        <v>3.8158167619047619E-2</v>
      </c>
      <c r="S334" s="141">
        <f>+VLOOKUP(A334,Cetes!$A$19:$M$1126,5,FALSE)</f>
        <v>90</v>
      </c>
      <c r="T334" s="146">
        <v>3.8216880000000002E-2</v>
      </c>
      <c r="U334" s="141">
        <v>181</v>
      </c>
      <c r="V334" s="142">
        <v>3.875203E-2</v>
      </c>
      <c r="W334" s="141">
        <v>335</v>
      </c>
      <c r="X334" s="142">
        <v>4.0641030000000002E-2</v>
      </c>
    </row>
    <row r="335" spans="1:24" x14ac:dyDescent="0.25">
      <c r="A335" s="148">
        <v>42492</v>
      </c>
      <c r="B335" s="141">
        <v>1</v>
      </c>
      <c r="C335" s="142">
        <v>0.04</v>
      </c>
      <c r="D335" s="141">
        <v>10</v>
      </c>
      <c r="E335" s="142">
        <f t="shared" si="7"/>
        <v>3.5043240000000003E-2</v>
      </c>
      <c r="F335" s="144">
        <v>20</v>
      </c>
      <c r="G335" s="142">
        <f t="shared" si="9"/>
        <v>3.0989054285714288E-2</v>
      </c>
      <c r="H335" s="152">
        <v>24</v>
      </c>
      <c r="I335" s="153">
        <f t="shared" si="8"/>
        <v>2.9367380000000002E-2</v>
      </c>
      <c r="J335" s="141">
        <v>27</v>
      </c>
      <c r="K335" s="142">
        <v>3.7631653333333334E-2</v>
      </c>
      <c r="L335" s="147">
        <v>3.1253333333335076E-5</v>
      </c>
      <c r="M335" s="141">
        <v>28</v>
      </c>
      <c r="N335" s="142">
        <v>3.7641194444444442E-2</v>
      </c>
      <c r="O335" s="141">
        <v>56</v>
      </c>
      <c r="P335" s="142">
        <v>3.7908345555555556E-2</v>
      </c>
      <c r="Q335" s="141">
        <v>84</v>
      </c>
      <c r="R335" s="142">
        <v>3.817549666666667E-2</v>
      </c>
      <c r="S335" s="141">
        <f>+VLOOKUP(A335,Cetes!$A$19:$M$1126,5,FALSE)</f>
        <v>87</v>
      </c>
      <c r="T335" s="146">
        <v>3.8204120000000001E-2</v>
      </c>
      <c r="U335" s="141">
        <v>178</v>
      </c>
      <c r="V335" s="142">
        <v>3.8809179999999999E-2</v>
      </c>
      <c r="W335" s="141">
        <v>332</v>
      </c>
      <c r="X335" s="142">
        <v>4.0764109999999999E-2</v>
      </c>
    </row>
    <row r="336" spans="1:24" x14ac:dyDescent="0.25">
      <c r="A336" s="148">
        <v>42493</v>
      </c>
      <c r="B336" s="141">
        <v>1</v>
      </c>
      <c r="C336" s="142">
        <v>3.8599999999999995E-2</v>
      </c>
      <c r="D336" s="141">
        <v>10</v>
      </c>
      <c r="E336" s="142">
        <f t="shared" si="7"/>
        <v>3.5043240000000003E-2</v>
      </c>
      <c r="F336" s="144">
        <v>20</v>
      </c>
      <c r="G336" s="142">
        <f t="shared" si="9"/>
        <v>3.0677193846153847E-2</v>
      </c>
      <c r="H336" s="152">
        <v>23</v>
      </c>
      <c r="I336" s="153">
        <f t="shared" si="8"/>
        <v>2.9367380000000002E-2</v>
      </c>
      <c r="J336" s="141">
        <v>27</v>
      </c>
      <c r="K336" s="142">
        <v>3.7589987301587302E-2</v>
      </c>
      <c r="L336" s="147">
        <v>-4.1666031746032117E-5</v>
      </c>
      <c r="M336" s="141">
        <v>28</v>
      </c>
      <c r="N336" s="142">
        <v>3.7600324126984129E-2</v>
      </c>
      <c r="O336" s="141">
        <v>56</v>
      </c>
      <c r="P336" s="142">
        <v>3.7889755238095242E-2</v>
      </c>
      <c r="Q336" s="141">
        <v>84</v>
      </c>
      <c r="R336" s="142">
        <v>3.8179186349206348E-2</v>
      </c>
      <c r="S336" s="141">
        <f>+VLOOKUP(A336,Cetes!$A$19:$M$1126,5,FALSE)</f>
        <v>86</v>
      </c>
      <c r="T336" s="146">
        <v>3.8199860000000002E-2</v>
      </c>
      <c r="U336" s="141">
        <v>177</v>
      </c>
      <c r="V336" s="142">
        <v>3.8900000000000004E-2</v>
      </c>
      <c r="W336" s="141">
        <v>331</v>
      </c>
      <c r="X336" s="142">
        <v>4.0696209999999997E-2</v>
      </c>
    </row>
    <row r="337" spans="1:24" x14ac:dyDescent="0.25">
      <c r="A337" s="148">
        <v>42494</v>
      </c>
      <c r="B337" s="141">
        <v>1</v>
      </c>
      <c r="C337" s="142">
        <v>3.8399999999999997E-2</v>
      </c>
      <c r="D337" s="141">
        <v>10</v>
      </c>
      <c r="E337" s="142">
        <f t="shared" si="7"/>
        <v>3.5043240000000003E-2</v>
      </c>
      <c r="F337" s="144">
        <v>20</v>
      </c>
      <c r="G337" s="142">
        <f t="shared" si="9"/>
        <v>3.0313356666666669E-2</v>
      </c>
      <c r="H337" s="152">
        <v>22</v>
      </c>
      <c r="I337" s="153">
        <f t="shared" si="8"/>
        <v>2.9367380000000002E-2</v>
      </c>
      <c r="J337" s="141">
        <v>27</v>
      </c>
      <c r="K337" s="142">
        <v>3.7511487777777776E-2</v>
      </c>
      <c r="L337" s="147">
        <v>-7.8499523809526239E-5</v>
      </c>
      <c r="M337" s="141">
        <v>28</v>
      </c>
      <c r="N337" s="142">
        <v>3.7522093333333333E-2</v>
      </c>
      <c r="O337" s="141">
        <v>56</v>
      </c>
      <c r="P337" s="142">
        <v>3.7819048888888887E-2</v>
      </c>
      <c r="Q337" s="141">
        <v>84</v>
      </c>
      <c r="R337" s="142">
        <v>3.8116004444444442E-2</v>
      </c>
      <c r="S337" s="141">
        <f>+VLOOKUP(A337,Cetes!$A$19:$M$1126,5,FALSE)</f>
        <v>85</v>
      </c>
      <c r="T337" s="146">
        <v>3.8126609999999998E-2</v>
      </c>
      <c r="U337" s="141">
        <v>176</v>
      </c>
      <c r="V337" s="142">
        <v>3.8800069999999999E-2</v>
      </c>
      <c r="W337" s="141">
        <v>330</v>
      </c>
      <c r="X337" s="142">
        <v>4.06614E-2</v>
      </c>
    </row>
    <row r="338" spans="1:24" x14ac:dyDescent="0.25">
      <c r="A338" s="148">
        <v>42495</v>
      </c>
      <c r="B338" s="141">
        <v>1</v>
      </c>
      <c r="C338" s="142">
        <v>3.85E-2</v>
      </c>
      <c r="D338" s="141">
        <v>10</v>
      </c>
      <c r="E338" s="142">
        <f t="shared" si="7"/>
        <v>3.5043240000000003E-2</v>
      </c>
      <c r="F338" s="144">
        <v>20</v>
      </c>
      <c r="G338" s="142">
        <f t="shared" si="9"/>
        <v>3.188998444444445E-2</v>
      </c>
      <c r="H338" s="152">
        <v>28</v>
      </c>
      <c r="I338" s="153">
        <f t="shared" si="8"/>
        <v>2.9367380000000002E-2</v>
      </c>
      <c r="J338" s="141">
        <v>27</v>
      </c>
      <c r="K338" s="142">
        <v>3.8369690888888891E-2</v>
      </c>
      <c r="L338" s="147">
        <v>8.5820311111111519E-4</v>
      </c>
      <c r="M338" s="141">
        <v>28</v>
      </c>
      <c r="N338" s="142">
        <v>3.8364678999999999E-2</v>
      </c>
      <c r="O338" s="141">
        <v>56</v>
      </c>
      <c r="P338" s="142">
        <v>3.8224346111111113E-2</v>
      </c>
      <c r="Q338" s="141">
        <v>84</v>
      </c>
      <c r="R338" s="142">
        <v>3.8084013222222227E-2</v>
      </c>
      <c r="S338" s="141">
        <f>+VLOOKUP(A338,Cetes!$A$19:$M$1126,5,FALSE)</f>
        <v>91</v>
      </c>
      <c r="T338" s="146">
        <v>3.8048930000000002E-2</v>
      </c>
      <c r="U338" s="141">
        <v>175</v>
      </c>
      <c r="V338" s="142">
        <v>3.8701230000000003E-2</v>
      </c>
      <c r="W338" s="141">
        <v>329</v>
      </c>
      <c r="X338" s="142">
        <v>4.0546749999999993E-2</v>
      </c>
    </row>
    <row r="339" spans="1:24" x14ac:dyDescent="0.25">
      <c r="A339" s="148">
        <v>42496</v>
      </c>
      <c r="B339" s="141">
        <v>1</v>
      </c>
      <c r="C339" s="142">
        <v>3.7100000000000001E-2</v>
      </c>
      <c r="D339" s="141">
        <v>10</v>
      </c>
      <c r="E339" s="142">
        <f t="shared" si="7"/>
        <v>3.5043240000000003E-2</v>
      </c>
      <c r="F339" s="144">
        <v>20</v>
      </c>
      <c r="G339" s="142">
        <f t="shared" si="9"/>
        <v>3.1704498823529416E-2</v>
      </c>
      <c r="H339" s="152">
        <v>27</v>
      </c>
      <c r="I339" s="153">
        <f t="shared" si="8"/>
        <v>2.9367380000000002E-2</v>
      </c>
      <c r="J339" s="141">
        <v>27</v>
      </c>
      <c r="K339" s="142">
        <v>3.7738510000000003E-2</v>
      </c>
      <c r="L339" s="147">
        <v>-6.3118088888888813E-4</v>
      </c>
      <c r="M339" s="141">
        <v>28</v>
      </c>
      <c r="N339" s="142">
        <v>3.7742660634920641E-2</v>
      </c>
      <c r="O339" s="141">
        <v>56</v>
      </c>
      <c r="P339" s="142">
        <v>3.7858878412698416E-2</v>
      </c>
      <c r="Q339" s="141">
        <v>84</v>
      </c>
      <c r="R339" s="142">
        <v>3.797509619047619E-2</v>
      </c>
      <c r="S339" s="141">
        <f>+VLOOKUP(A339,Cetes!$A$19:$M$1126,5,FALSE)</f>
        <v>90</v>
      </c>
      <c r="T339" s="146">
        <v>3.7999999999999999E-2</v>
      </c>
      <c r="U339" s="141">
        <v>174</v>
      </c>
      <c r="V339" s="142">
        <v>3.8779130000000002E-2</v>
      </c>
      <c r="W339" s="141">
        <v>328</v>
      </c>
      <c r="X339" s="142">
        <v>4.049995E-2</v>
      </c>
    </row>
    <row r="340" spans="1:24" x14ac:dyDescent="0.25">
      <c r="A340" s="148">
        <v>42499</v>
      </c>
      <c r="B340" s="141">
        <v>1</v>
      </c>
      <c r="C340" s="142">
        <v>3.7000000000000005E-2</v>
      </c>
      <c r="D340" s="141">
        <v>10</v>
      </c>
      <c r="E340" s="142">
        <f t="shared" si="7"/>
        <v>3.5043240000000003E-2</v>
      </c>
      <c r="F340" s="144">
        <v>20</v>
      </c>
      <c r="G340" s="142">
        <f t="shared" si="9"/>
        <v>3.0989054285714288E-2</v>
      </c>
      <c r="H340" s="152">
        <v>24</v>
      </c>
      <c r="I340" s="153">
        <f t="shared" si="8"/>
        <v>2.9367380000000002E-2</v>
      </c>
      <c r="J340" s="141">
        <v>27</v>
      </c>
      <c r="K340" s="142">
        <v>3.7839569523809527E-2</v>
      </c>
      <c r="L340" s="147">
        <v>1.010595238095241E-4</v>
      </c>
      <c r="M340" s="141">
        <v>28</v>
      </c>
      <c r="N340" s="142">
        <v>3.7843039365079371E-2</v>
      </c>
      <c r="O340" s="141">
        <v>56</v>
      </c>
      <c r="P340" s="142">
        <v>3.7940194920634926E-2</v>
      </c>
      <c r="Q340" s="141">
        <v>84</v>
      </c>
      <c r="R340" s="142">
        <v>3.8037350476190473E-2</v>
      </c>
      <c r="S340" s="141">
        <f>+VLOOKUP(A340,Cetes!$A$19:$M$1126,5,FALSE)</f>
        <v>87</v>
      </c>
      <c r="T340" s="146">
        <v>3.804776E-2</v>
      </c>
      <c r="U340" s="141">
        <v>171</v>
      </c>
      <c r="V340" s="142">
        <v>3.8731479999999999E-2</v>
      </c>
      <c r="W340" s="141">
        <v>325</v>
      </c>
      <c r="X340" s="142">
        <v>4.0700060000000003E-2</v>
      </c>
    </row>
    <row r="341" spans="1:24" x14ac:dyDescent="0.25">
      <c r="A341" s="148">
        <v>42500</v>
      </c>
      <c r="B341" s="141">
        <v>1</v>
      </c>
      <c r="C341" s="142">
        <v>3.7999999999999999E-2</v>
      </c>
      <c r="D341" s="141">
        <v>10</v>
      </c>
      <c r="E341" s="142">
        <f t="shared" si="7"/>
        <v>3.5043240000000003E-2</v>
      </c>
      <c r="F341" s="144">
        <v>20</v>
      </c>
      <c r="G341" s="142">
        <f t="shared" si="9"/>
        <v>3.0677193846153847E-2</v>
      </c>
      <c r="H341" s="152">
        <v>23</v>
      </c>
      <c r="I341" s="153">
        <f t="shared" si="8"/>
        <v>2.9367380000000002E-2</v>
      </c>
      <c r="J341" s="141">
        <v>27</v>
      </c>
      <c r="K341" s="142">
        <v>3.7746879841269843E-2</v>
      </c>
      <c r="L341" s="147">
        <v>-9.2689682539684459E-5</v>
      </c>
      <c r="M341" s="141">
        <v>28</v>
      </c>
      <c r="N341" s="142">
        <v>3.7755547301587304E-2</v>
      </c>
      <c r="O341" s="141">
        <v>56</v>
      </c>
      <c r="P341" s="142">
        <v>3.7998236190476195E-2</v>
      </c>
      <c r="Q341" s="141">
        <v>84</v>
      </c>
      <c r="R341" s="142">
        <v>3.8240925079365079E-2</v>
      </c>
      <c r="S341" s="141">
        <f>+VLOOKUP(A341,Cetes!$A$19:$M$1126,5,FALSE)</f>
        <v>86</v>
      </c>
      <c r="T341" s="146">
        <v>3.8258260000000002E-2</v>
      </c>
      <c r="U341" s="141">
        <v>170</v>
      </c>
      <c r="V341" s="142">
        <v>3.8699959999999999E-2</v>
      </c>
      <c r="W341" s="141">
        <v>324</v>
      </c>
      <c r="X341" s="142">
        <v>4.0593919999999999E-2</v>
      </c>
    </row>
    <row r="342" spans="1:24" x14ac:dyDescent="0.25">
      <c r="A342" s="148">
        <v>42501</v>
      </c>
      <c r="B342" s="141">
        <v>1</v>
      </c>
      <c r="C342" s="142">
        <v>3.8399999999999997E-2</v>
      </c>
      <c r="D342" s="141">
        <v>10</v>
      </c>
      <c r="E342" s="142">
        <f t="shared" si="7"/>
        <v>3.5043240000000003E-2</v>
      </c>
      <c r="F342" s="144">
        <v>20</v>
      </c>
      <c r="G342" s="142">
        <f t="shared" si="9"/>
        <v>3.0313356666666669E-2</v>
      </c>
      <c r="H342" s="152">
        <v>22</v>
      </c>
      <c r="I342" s="153">
        <f t="shared" si="8"/>
        <v>2.9367380000000002E-2</v>
      </c>
      <c r="J342" s="141">
        <v>27</v>
      </c>
      <c r="K342" s="142">
        <v>3.7784822539682544E-2</v>
      </c>
      <c r="L342" s="147">
        <v>3.7942698412701814E-5</v>
      </c>
      <c r="M342" s="141">
        <v>28</v>
      </c>
      <c r="N342" s="142">
        <v>3.7792559047619051E-2</v>
      </c>
      <c r="O342" s="141">
        <v>56</v>
      </c>
      <c r="P342" s="142">
        <v>3.800918126984127E-2</v>
      </c>
      <c r="Q342" s="141">
        <v>84</v>
      </c>
      <c r="R342" s="142">
        <v>3.8225803492063497E-2</v>
      </c>
      <c r="S342" s="141">
        <f>+VLOOKUP(A342,Cetes!$A$19:$M$1126,5,FALSE)</f>
        <v>85</v>
      </c>
      <c r="T342" s="146">
        <v>3.8233540000000003E-2</v>
      </c>
      <c r="U342" s="141">
        <v>169</v>
      </c>
      <c r="V342" s="142">
        <v>3.870258E-2</v>
      </c>
      <c r="W342" s="141">
        <v>323</v>
      </c>
      <c r="X342" s="142">
        <v>4.0599980000000001E-2</v>
      </c>
    </row>
    <row r="343" spans="1:24" x14ac:dyDescent="0.25">
      <c r="A343" s="148">
        <v>42502</v>
      </c>
      <c r="B343" s="141">
        <v>1</v>
      </c>
      <c r="C343" s="142">
        <v>3.8300000000000001E-2</v>
      </c>
      <c r="D343" s="141">
        <v>10</v>
      </c>
      <c r="E343" s="142">
        <f t="shared" si="7"/>
        <v>3.5043240000000003E-2</v>
      </c>
      <c r="F343" s="144">
        <v>20</v>
      </c>
      <c r="G343" s="142">
        <f t="shared" si="9"/>
        <v>3.188998444444445E-2</v>
      </c>
      <c r="H343" s="152">
        <v>28</v>
      </c>
      <c r="I343" s="153">
        <f t="shared" si="8"/>
        <v>2.9367380000000002E-2</v>
      </c>
      <c r="J343" s="141">
        <v>27</v>
      </c>
      <c r="K343" s="142">
        <v>3.8348284888888889E-2</v>
      </c>
      <c r="L343" s="147">
        <v>5.6346234920634508E-4</v>
      </c>
      <c r="M343" s="141">
        <v>28</v>
      </c>
      <c r="N343" s="142">
        <v>3.8350142000000004E-2</v>
      </c>
      <c r="O343" s="141">
        <v>56</v>
      </c>
      <c r="P343" s="142">
        <v>3.8402141111111114E-2</v>
      </c>
      <c r="Q343" s="141">
        <v>84</v>
      </c>
      <c r="R343" s="142">
        <v>3.8454140222222218E-2</v>
      </c>
      <c r="S343" s="141">
        <f>+VLOOKUP(A343,Cetes!$A$19:$M$1126,5,FALSE)</f>
        <v>91</v>
      </c>
      <c r="T343" s="146">
        <v>3.8467139999999997E-2</v>
      </c>
      <c r="U343" s="141">
        <v>182</v>
      </c>
      <c r="V343" s="142">
        <v>3.8850610000000001E-2</v>
      </c>
      <c r="W343" s="141">
        <v>322</v>
      </c>
      <c r="X343" s="142">
        <v>4.0599980000000001E-2</v>
      </c>
    </row>
    <row r="344" spans="1:24" x14ac:dyDescent="0.25">
      <c r="A344" s="148">
        <v>42503</v>
      </c>
      <c r="B344" s="141">
        <v>1</v>
      </c>
      <c r="C344" s="142">
        <v>3.85E-2</v>
      </c>
      <c r="D344" s="141">
        <v>10</v>
      </c>
      <c r="E344" s="142">
        <f t="shared" si="7"/>
        <v>3.5043240000000003E-2</v>
      </c>
      <c r="F344" s="144">
        <v>20</v>
      </c>
      <c r="G344" s="142">
        <f t="shared" si="9"/>
        <v>3.1704498823529416E-2</v>
      </c>
      <c r="H344" s="152">
        <v>27</v>
      </c>
      <c r="I344" s="153">
        <f t="shared" si="8"/>
        <v>2.9367380000000002E-2</v>
      </c>
      <c r="J344" s="141">
        <v>27</v>
      </c>
      <c r="K344" s="142">
        <v>3.7837740000000002E-2</v>
      </c>
      <c r="L344" s="147">
        <v>-5.1054488888888777E-4</v>
      </c>
      <c r="M344" s="141">
        <v>28</v>
      </c>
      <c r="N344" s="142">
        <v>3.7847789841269845E-2</v>
      </c>
      <c r="O344" s="141">
        <v>56</v>
      </c>
      <c r="P344" s="142">
        <v>3.8129185396825402E-2</v>
      </c>
      <c r="Q344" s="141">
        <v>84</v>
      </c>
      <c r="R344" s="142">
        <v>3.8410580952380952E-2</v>
      </c>
      <c r="S344" s="141">
        <f>+VLOOKUP(A344,Cetes!$A$19:$M$1126,5,FALSE)</f>
        <v>90</v>
      </c>
      <c r="T344" s="146">
        <v>3.8470879999999999E-2</v>
      </c>
      <c r="U344" s="141">
        <v>181</v>
      </c>
      <c r="V344" s="142">
        <v>3.9058429999999998E-2</v>
      </c>
      <c r="W344" s="141">
        <v>321</v>
      </c>
      <c r="X344" s="142">
        <v>4.0534990000000007E-2</v>
      </c>
    </row>
    <row r="345" spans="1:24" x14ac:dyDescent="0.25">
      <c r="A345" s="148">
        <v>42506</v>
      </c>
      <c r="B345" s="141">
        <v>1</v>
      </c>
      <c r="C345" s="142">
        <v>3.8300000000000001E-2</v>
      </c>
      <c r="D345" s="141">
        <v>10</v>
      </c>
      <c r="E345" s="142">
        <f t="shared" si="7"/>
        <v>3.5043240000000003E-2</v>
      </c>
      <c r="F345" s="144">
        <v>20</v>
      </c>
      <c r="G345" s="142">
        <f t="shared" si="9"/>
        <v>3.0989054285714288E-2</v>
      </c>
      <c r="H345" s="152">
        <v>24</v>
      </c>
      <c r="I345" s="153">
        <f t="shared" si="8"/>
        <v>2.9367380000000002E-2</v>
      </c>
      <c r="J345" s="141">
        <v>27</v>
      </c>
      <c r="K345" s="142">
        <v>3.7932684285714287E-2</v>
      </c>
      <c r="L345" s="147">
        <v>9.4944285714285148E-5</v>
      </c>
      <c r="M345" s="141">
        <v>28</v>
      </c>
      <c r="N345" s="142">
        <v>3.7940559047619046E-2</v>
      </c>
      <c r="O345" s="141">
        <v>56</v>
      </c>
      <c r="P345" s="142">
        <v>3.8161052380952382E-2</v>
      </c>
      <c r="Q345" s="141">
        <v>84</v>
      </c>
      <c r="R345" s="142">
        <v>3.8381545714285717E-2</v>
      </c>
      <c r="S345" s="141">
        <f>+VLOOKUP(A345,Cetes!$A$19:$M$1126,5,FALSE)</f>
        <v>87</v>
      </c>
      <c r="T345" s="146">
        <v>3.8405170000000002E-2</v>
      </c>
      <c r="U345" s="141">
        <v>178</v>
      </c>
      <c r="V345" s="142">
        <v>3.9313509999999996E-2</v>
      </c>
      <c r="W345" s="141">
        <v>318</v>
      </c>
      <c r="X345" s="142">
        <v>4.083196E-2</v>
      </c>
    </row>
    <row r="346" spans="1:24" x14ac:dyDescent="0.25">
      <c r="A346" s="148">
        <v>42507</v>
      </c>
      <c r="B346" s="141">
        <v>1</v>
      </c>
      <c r="C346" s="142">
        <v>3.8100000000000002E-2</v>
      </c>
      <c r="D346" s="141">
        <v>10</v>
      </c>
      <c r="E346" s="142">
        <f t="shared" si="7"/>
        <v>3.5043240000000003E-2</v>
      </c>
      <c r="F346" s="144">
        <v>20</v>
      </c>
      <c r="G346" s="142">
        <f t="shared" si="9"/>
        <v>3.0677193846153847E-2</v>
      </c>
      <c r="H346" s="152">
        <v>23</v>
      </c>
      <c r="I346" s="153">
        <f t="shared" si="8"/>
        <v>2.9367380000000002E-2</v>
      </c>
      <c r="J346" s="141">
        <v>27</v>
      </c>
      <c r="K346" s="142">
        <v>3.7744084603174605E-2</v>
      </c>
      <c r="L346" s="147">
        <v>-1.8859968253968212E-4</v>
      </c>
      <c r="M346" s="141">
        <v>28</v>
      </c>
      <c r="N346" s="142">
        <v>3.7755198253968253E-2</v>
      </c>
      <c r="O346" s="141">
        <v>56</v>
      </c>
      <c r="P346" s="142">
        <v>3.806638047619048E-2</v>
      </c>
      <c r="Q346" s="141">
        <v>84</v>
      </c>
      <c r="R346" s="142">
        <v>3.83775626984127E-2</v>
      </c>
      <c r="S346" s="141">
        <f>+VLOOKUP(A346,Cetes!$A$19:$M$1126,5,FALSE)</f>
        <v>86</v>
      </c>
      <c r="T346" s="146">
        <v>3.8399790000000003E-2</v>
      </c>
      <c r="U346" s="141">
        <v>177</v>
      </c>
      <c r="V346" s="142">
        <v>3.9399920000000005E-2</v>
      </c>
      <c r="W346" s="141">
        <v>317</v>
      </c>
      <c r="X346" s="142">
        <v>4.0890430000000005E-2</v>
      </c>
    </row>
    <row r="347" spans="1:24" x14ac:dyDescent="0.25">
      <c r="A347" s="148">
        <v>42508</v>
      </c>
      <c r="B347" s="141">
        <v>1</v>
      </c>
      <c r="C347" s="142">
        <v>3.7499999999999999E-2</v>
      </c>
      <c r="D347" s="141">
        <v>10</v>
      </c>
      <c r="E347" s="142">
        <f t="shared" si="7"/>
        <v>3.5043240000000003E-2</v>
      </c>
      <c r="F347" s="144">
        <v>20</v>
      </c>
      <c r="G347" s="142">
        <f t="shared" si="9"/>
        <v>3.0313356666666669E-2</v>
      </c>
      <c r="H347" s="152">
        <v>22</v>
      </c>
      <c r="I347" s="153">
        <f t="shared" si="8"/>
        <v>2.9367380000000002E-2</v>
      </c>
      <c r="J347" s="141">
        <v>27</v>
      </c>
      <c r="K347" s="142">
        <v>3.786302111111111E-2</v>
      </c>
      <c r="L347" s="147">
        <v>1.189365079365054E-4</v>
      </c>
      <c r="M347" s="141">
        <v>28</v>
      </c>
      <c r="N347" s="142">
        <v>3.788738333333333E-2</v>
      </c>
      <c r="O347" s="141">
        <v>56</v>
      </c>
      <c r="P347" s="142">
        <v>3.8569525555555553E-2</v>
      </c>
      <c r="Q347" s="141">
        <v>84</v>
      </c>
      <c r="R347" s="142">
        <v>3.9251667777777777E-2</v>
      </c>
      <c r="S347" s="141">
        <f>+VLOOKUP(A347,Cetes!$A$19:$M$1126,5,FALSE)</f>
        <v>85</v>
      </c>
      <c r="T347" s="146">
        <v>3.9276029999999997E-2</v>
      </c>
      <c r="U347" s="141">
        <v>176</v>
      </c>
      <c r="V347" s="142">
        <v>3.9442919999999999E-2</v>
      </c>
      <c r="W347" s="141">
        <v>316</v>
      </c>
      <c r="X347" s="142">
        <v>4.1478050000000002E-2</v>
      </c>
    </row>
    <row r="348" spans="1:24" x14ac:dyDescent="0.25">
      <c r="A348" s="148">
        <v>42509</v>
      </c>
      <c r="B348" s="141">
        <v>1</v>
      </c>
      <c r="C348" s="142">
        <v>3.78E-2</v>
      </c>
      <c r="D348" s="141">
        <v>10</v>
      </c>
      <c r="E348" s="142">
        <f t="shared" si="7"/>
        <v>3.5043240000000003E-2</v>
      </c>
      <c r="F348" s="144">
        <v>20</v>
      </c>
      <c r="G348" s="142">
        <f t="shared" si="9"/>
        <v>3.188998444444445E-2</v>
      </c>
      <c r="H348" s="152">
        <v>28</v>
      </c>
      <c r="I348" s="153">
        <f t="shared" si="8"/>
        <v>2.9367380000000002E-2</v>
      </c>
      <c r="J348" s="141">
        <v>27</v>
      </c>
      <c r="K348" s="142">
        <v>3.8308467555555559E-2</v>
      </c>
      <c r="L348" s="147">
        <v>4.4544644444444864E-4</v>
      </c>
      <c r="M348" s="141">
        <v>28</v>
      </c>
      <c r="N348" s="142">
        <v>3.8328024000000002E-2</v>
      </c>
      <c r="O348" s="141">
        <v>56</v>
      </c>
      <c r="P348" s="142">
        <v>3.8875604444444448E-2</v>
      </c>
      <c r="Q348" s="141">
        <v>84</v>
      </c>
      <c r="R348" s="142">
        <v>3.9423184888888893E-2</v>
      </c>
      <c r="S348" s="141">
        <f>+VLOOKUP(A348,Cetes!$A$19:$M$1126,5,FALSE)</f>
        <v>91</v>
      </c>
      <c r="T348" s="146">
        <v>3.9560080000000004E-2</v>
      </c>
      <c r="U348" s="141">
        <v>175</v>
      </c>
      <c r="V348" s="142">
        <v>4.0393730000000003E-2</v>
      </c>
      <c r="W348" s="141">
        <v>315</v>
      </c>
      <c r="X348" s="142">
        <v>4.2835640000000001E-2</v>
      </c>
    </row>
    <row r="349" spans="1:24" x14ac:dyDescent="0.25">
      <c r="A349" s="148">
        <v>42510</v>
      </c>
      <c r="B349" s="141">
        <v>1</v>
      </c>
      <c r="C349" s="142">
        <v>3.78E-2</v>
      </c>
      <c r="D349" s="141">
        <v>10</v>
      </c>
      <c r="E349" s="142">
        <f t="shared" si="7"/>
        <v>3.5043240000000003E-2</v>
      </c>
      <c r="F349" s="144">
        <v>20</v>
      </c>
      <c r="G349" s="142">
        <f t="shared" si="9"/>
        <v>3.1704498823529416E-2</v>
      </c>
      <c r="H349" s="152">
        <v>27</v>
      </c>
      <c r="I349" s="153">
        <f t="shared" si="8"/>
        <v>2.9367380000000002E-2</v>
      </c>
      <c r="J349" s="141">
        <v>27</v>
      </c>
      <c r="K349" s="142">
        <v>3.8119340000000002E-2</v>
      </c>
      <c r="L349" s="147">
        <v>-1.8912755555555716E-4</v>
      </c>
      <c r="M349" s="141">
        <v>28</v>
      </c>
      <c r="N349" s="142">
        <v>3.8150338730158731E-2</v>
      </c>
      <c r="O349" s="141">
        <v>56</v>
      </c>
      <c r="P349" s="142">
        <v>3.9018303174603176E-2</v>
      </c>
      <c r="Q349" s="141">
        <v>84</v>
      </c>
      <c r="R349" s="142">
        <v>3.9886267619047615E-2</v>
      </c>
      <c r="S349" s="141">
        <f>+VLOOKUP(A349,Cetes!$A$19:$M$1126,5,FALSE)</f>
        <v>90</v>
      </c>
      <c r="T349" s="146">
        <v>4.0072259999999998E-2</v>
      </c>
      <c r="U349" s="141">
        <v>174</v>
      </c>
      <c r="V349" s="142">
        <v>4.1024320000000003E-2</v>
      </c>
      <c r="W349" s="141">
        <v>314</v>
      </c>
      <c r="X349" s="142">
        <v>4.3186330000000002E-2</v>
      </c>
    </row>
    <row r="350" spans="1:24" x14ac:dyDescent="0.25">
      <c r="A350" s="148">
        <v>42513</v>
      </c>
      <c r="B350" s="141">
        <v>1</v>
      </c>
      <c r="C350" s="142">
        <v>3.7400000000000003E-2</v>
      </c>
      <c r="D350" s="141">
        <v>10</v>
      </c>
      <c r="E350" s="142">
        <f t="shared" si="7"/>
        <v>3.5043240000000003E-2</v>
      </c>
      <c r="F350" s="144">
        <v>20</v>
      </c>
      <c r="G350" s="142">
        <f t="shared" si="9"/>
        <v>3.0989054285714288E-2</v>
      </c>
      <c r="H350" s="152">
        <v>24</v>
      </c>
      <c r="I350" s="153">
        <f t="shared" si="8"/>
        <v>2.9367380000000002E-2</v>
      </c>
      <c r="J350" s="141">
        <v>27</v>
      </c>
      <c r="K350" s="142">
        <v>3.8655889523809522E-2</v>
      </c>
      <c r="L350" s="147">
        <v>5.3654952380952081E-4</v>
      </c>
      <c r="M350" s="141">
        <v>28</v>
      </c>
      <c r="N350" s="142">
        <v>3.8695266031746028E-2</v>
      </c>
      <c r="O350" s="141">
        <v>56</v>
      </c>
      <c r="P350" s="142">
        <v>3.9797808253968253E-2</v>
      </c>
      <c r="Q350" s="141">
        <v>84</v>
      </c>
      <c r="R350" s="142">
        <v>4.0900350476190478E-2</v>
      </c>
      <c r="S350" s="141">
        <f>+VLOOKUP(A350,Cetes!$A$19:$M$1126,5,FALSE)</f>
        <v>87</v>
      </c>
      <c r="T350" s="146">
        <v>4.1018480000000003E-2</v>
      </c>
      <c r="U350" s="141">
        <v>171</v>
      </c>
      <c r="V350" s="142">
        <v>4.1289590000000001E-2</v>
      </c>
      <c r="W350" s="141">
        <v>311</v>
      </c>
      <c r="X350" s="142">
        <v>4.4782299999999997E-2</v>
      </c>
    </row>
    <row r="351" spans="1:24" x14ac:dyDescent="0.25">
      <c r="A351" s="148">
        <v>42514</v>
      </c>
      <c r="B351" s="141">
        <v>1</v>
      </c>
      <c r="C351" s="142">
        <v>3.6900000000000002E-2</v>
      </c>
      <c r="D351" s="141">
        <v>10</v>
      </c>
      <c r="E351" s="142">
        <f t="shared" si="7"/>
        <v>3.5043240000000003E-2</v>
      </c>
      <c r="F351" s="144">
        <v>20</v>
      </c>
      <c r="G351" s="142">
        <f t="shared" si="9"/>
        <v>3.0677193846153847E-2</v>
      </c>
      <c r="H351" s="152">
        <v>23</v>
      </c>
      <c r="I351" s="153">
        <f t="shared" si="8"/>
        <v>2.9367380000000002E-2</v>
      </c>
      <c r="J351" s="141">
        <v>27</v>
      </c>
      <c r="K351" s="142">
        <v>3.8780966984126981E-2</v>
      </c>
      <c r="L351" s="147">
        <v>1.2507746031745898E-4</v>
      </c>
      <c r="M351" s="141">
        <v>28</v>
      </c>
      <c r="N351" s="142">
        <v>3.8831888730158727E-2</v>
      </c>
      <c r="O351" s="141">
        <v>56</v>
      </c>
      <c r="P351" s="142">
        <v>4.0257697619047614E-2</v>
      </c>
      <c r="Q351" s="141">
        <v>84</v>
      </c>
      <c r="R351" s="142">
        <v>4.1683506507936507E-2</v>
      </c>
      <c r="S351" s="141">
        <f>+VLOOKUP(A351,Cetes!$A$19:$M$1126,5,FALSE)</f>
        <v>86</v>
      </c>
      <c r="T351" s="146">
        <v>4.1785349999999999E-2</v>
      </c>
      <c r="U351" s="141">
        <v>170</v>
      </c>
      <c r="V351" s="142">
        <v>4.204687E-2</v>
      </c>
      <c r="W351" s="141">
        <v>310</v>
      </c>
      <c r="X351" s="142">
        <v>4.4420929999999997E-2</v>
      </c>
    </row>
    <row r="352" spans="1:24" x14ac:dyDescent="0.25">
      <c r="A352" s="148">
        <v>42515</v>
      </c>
      <c r="B352" s="141">
        <v>1</v>
      </c>
      <c r="C352" s="142">
        <v>3.7200000000000004E-2</v>
      </c>
      <c r="D352" s="141">
        <v>10</v>
      </c>
      <c r="E352" s="142">
        <f t="shared" si="7"/>
        <v>3.5043240000000003E-2</v>
      </c>
      <c r="F352" s="144">
        <v>20</v>
      </c>
      <c r="G352" s="142">
        <f t="shared" si="9"/>
        <v>3.0313356666666669E-2</v>
      </c>
      <c r="H352" s="152">
        <v>22</v>
      </c>
      <c r="I352" s="153">
        <f t="shared" si="8"/>
        <v>2.9367380000000002E-2</v>
      </c>
      <c r="J352" s="141">
        <v>27</v>
      </c>
      <c r="K352" s="142">
        <v>3.8777009047619049E-2</v>
      </c>
      <c r="L352" s="147">
        <v>-3.9579365079325801E-6</v>
      </c>
      <c r="M352" s="141">
        <v>28</v>
      </c>
      <c r="N352" s="142">
        <v>3.8826672857142856E-2</v>
      </c>
      <c r="O352" s="141">
        <v>56</v>
      </c>
      <c r="P352" s="142">
        <v>4.0217259523809522E-2</v>
      </c>
      <c r="Q352" s="141">
        <v>84</v>
      </c>
      <c r="R352" s="142">
        <v>4.1607846190476194E-2</v>
      </c>
      <c r="S352" s="141">
        <f>+VLOOKUP(A352,Cetes!$A$19:$M$1126,5,FALSE)</f>
        <v>85</v>
      </c>
      <c r="T352" s="146">
        <v>4.1657510000000002E-2</v>
      </c>
      <c r="U352" s="141">
        <v>169</v>
      </c>
      <c r="V352" s="142">
        <v>4.2073020000000003E-2</v>
      </c>
      <c r="W352" s="141">
        <v>309</v>
      </c>
      <c r="X352" s="142">
        <v>4.4111490000000003E-2</v>
      </c>
    </row>
    <row r="353" spans="1:24" x14ac:dyDescent="0.25">
      <c r="A353" s="148">
        <v>42516</v>
      </c>
      <c r="B353" s="141">
        <v>1</v>
      </c>
      <c r="C353" s="142">
        <v>3.7499999999999999E-2</v>
      </c>
      <c r="D353" s="141">
        <v>10</v>
      </c>
      <c r="E353" s="142">
        <f t="shared" si="7"/>
        <v>3.5043240000000003E-2</v>
      </c>
      <c r="F353" s="144">
        <v>20</v>
      </c>
      <c r="G353" s="142">
        <f t="shared" si="9"/>
        <v>3.188998444444445E-2</v>
      </c>
      <c r="H353" s="152">
        <v>28</v>
      </c>
      <c r="I353" s="153">
        <f t="shared" si="8"/>
        <v>2.9367380000000002E-2</v>
      </c>
      <c r="J353" s="141">
        <v>27</v>
      </c>
      <c r="K353" s="142">
        <v>3.8395529555555558E-2</v>
      </c>
      <c r="L353" s="147">
        <v>-3.8147949206349119E-4</v>
      </c>
      <c r="M353" s="141">
        <v>28</v>
      </c>
      <c r="N353" s="142">
        <v>3.8429972999999999E-2</v>
      </c>
      <c r="O353" s="141">
        <v>56</v>
      </c>
      <c r="P353" s="142">
        <v>3.9394389444444448E-2</v>
      </c>
      <c r="Q353" s="141">
        <v>84</v>
      </c>
      <c r="R353" s="142">
        <v>4.0358805888888891E-2</v>
      </c>
      <c r="S353" s="141">
        <f>+VLOOKUP(A353,Cetes!$A$19:$M$1126,5,FALSE)</f>
        <v>91</v>
      </c>
      <c r="T353" s="146">
        <v>4.0599910000000003E-2</v>
      </c>
      <c r="U353" s="141">
        <v>182</v>
      </c>
      <c r="V353" s="142">
        <v>4.2000099999999999E-2</v>
      </c>
      <c r="W353" s="141">
        <v>364</v>
      </c>
      <c r="X353" s="142">
        <v>4.3584189999999995E-2</v>
      </c>
    </row>
    <row r="354" spans="1:24" x14ac:dyDescent="0.25">
      <c r="A354" s="148">
        <v>42517</v>
      </c>
      <c r="B354" s="141">
        <v>1</v>
      </c>
      <c r="C354" s="142">
        <v>3.78E-2</v>
      </c>
      <c r="D354" s="141">
        <v>10</v>
      </c>
      <c r="E354" s="142">
        <f t="shared" si="7"/>
        <v>3.5043240000000003E-2</v>
      </c>
      <c r="F354" s="144">
        <v>20</v>
      </c>
      <c r="G354" s="142">
        <f t="shared" si="9"/>
        <v>3.1704498823529416E-2</v>
      </c>
      <c r="H354" s="152">
        <v>27</v>
      </c>
      <c r="I354" s="153">
        <f t="shared" si="8"/>
        <v>2.9367380000000002E-2</v>
      </c>
      <c r="J354" s="141">
        <v>27</v>
      </c>
      <c r="K354" s="142">
        <v>3.7077490000000005E-2</v>
      </c>
      <c r="L354" s="147">
        <v>-1.318039555555553E-3</v>
      </c>
      <c r="M354" s="141">
        <v>28</v>
      </c>
      <c r="N354" s="142">
        <v>3.7139376031746038E-2</v>
      </c>
      <c r="O354" s="141">
        <v>56</v>
      </c>
      <c r="P354" s="142">
        <v>3.887218492063492E-2</v>
      </c>
      <c r="Q354" s="141">
        <v>84</v>
      </c>
      <c r="R354" s="142">
        <v>4.0604993809523808E-2</v>
      </c>
      <c r="S354" s="141">
        <f>+VLOOKUP(A354,Cetes!$A$19:$M$1126,5,FALSE)</f>
        <v>90</v>
      </c>
      <c r="T354" s="146">
        <v>4.0976309999999995E-2</v>
      </c>
      <c r="U354" s="141">
        <v>181</v>
      </c>
      <c r="V354" s="142">
        <v>4.1995079999999997E-2</v>
      </c>
      <c r="W354" s="141">
        <v>363</v>
      </c>
      <c r="X354" s="142">
        <v>4.4144439999999993E-2</v>
      </c>
    </row>
    <row r="355" spans="1:24" x14ac:dyDescent="0.25">
      <c r="A355" s="148">
        <v>42520</v>
      </c>
      <c r="B355" s="141">
        <v>1</v>
      </c>
      <c r="C355" s="142">
        <v>3.5000000000000003E-2</v>
      </c>
      <c r="D355" s="141">
        <v>10</v>
      </c>
      <c r="E355" s="142">
        <f t="shared" si="7"/>
        <v>3.5043240000000003E-2</v>
      </c>
      <c r="F355" s="144">
        <v>20</v>
      </c>
      <c r="G355" s="142">
        <f t="shared" si="9"/>
        <v>3.0989054285714288E-2</v>
      </c>
      <c r="H355" s="152">
        <v>24</v>
      </c>
      <c r="I355" s="153">
        <f t="shared" si="8"/>
        <v>2.9367380000000002E-2</v>
      </c>
      <c r="J355" s="141">
        <v>27</v>
      </c>
      <c r="K355" s="142">
        <v>3.8141680952380949E-2</v>
      </c>
      <c r="L355" s="147">
        <v>1.0641909523809445E-3</v>
      </c>
      <c r="M355" s="141">
        <v>28</v>
      </c>
      <c r="N355" s="142">
        <v>3.8189571269841266E-2</v>
      </c>
      <c r="O355" s="141">
        <v>56</v>
      </c>
      <c r="P355" s="142">
        <v>3.9530500158730157E-2</v>
      </c>
      <c r="Q355" s="141">
        <v>84</v>
      </c>
      <c r="R355" s="142">
        <v>4.0871429047619048E-2</v>
      </c>
      <c r="S355" s="141">
        <f>+VLOOKUP(A355,Cetes!$A$19:$M$1126,5,FALSE)</f>
        <v>87</v>
      </c>
      <c r="T355" s="146">
        <v>4.1015099999999999E-2</v>
      </c>
      <c r="U355" s="141">
        <v>178</v>
      </c>
      <c r="V355" s="142">
        <v>4.256095E-2</v>
      </c>
      <c r="W355" s="141">
        <v>360</v>
      </c>
      <c r="X355" s="142">
        <v>4.4655360000000005E-2</v>
      </c>
    </row>
    <row r="356" spans="1:24" x14ac:dyDescent="0.25">
      <c r="A356" s="148">
        <v>42521</v>
      </c>
      <c r="B356" s="141">
        <v>1</v>
      </c>
      <c r="C356" s="142">
        <v>3.95E-2</v>
      </c>
      <c r="D356" s="141">
        <v>10</v>
      </c>
      <c r="E356" s="142">
        <f t="shared" si="7"/>
        <v>3.5043240000000003E-2</v>
      </c>
      <c r="F356" s="144">
        <v>20</v>
      </c>
      <c r="G356" s="142">
        <f t="shared" si="9"/>
        <v>3.0677193846153847E-2</v>
      </c>
      <c r="H356" s="152">
        <v>23</v>
      </c>
      <c r="I356" s="153">
        <f t="shared" si="8"/>
        <v>2.9367380000000002E-2</v>
      </c>
      <c r="J356" s="141">
        <v>27</v>
      </c>
      <c r="K356" s="142">
        <v>3.8253302539682545E-2</v>
      </c>
      <c r="L356" s="147">
        <v>1.1162158730159549E-4</v>
      </c>
      <c r="M356" s="141">
        <v>28</v>
      </c>
      <c r="N356" s="142">
        <v>3.8293813174603182E-2</v>
      </c>
      <c r="O356" s="141">
        <v>56</v>
      </c>
      <c r="P356" s="142">
        <v>3.9428110952380954E-2</v>
      </c>
      <c r="Q356" s="141">
        <v>84</v>
      </c>
      <c r="R356" s="142">
        <v>4.0562408730158733E-2</v>
      </c>
      <c r="S356" s="141">
        <f>+VLOOKUP(A356,Cetes!$A$19:$M$1126,5,FALSE)</f>
        <v>86</v>
      </c>
      <c r="T356" s="146">
        <v>4.0643430000000001E-2</v>
      </c>
      <c r="U356" s="141">
        <v>177</v>
      </c>
      <c r="V356" s="142">
        <v>4.3300029999999996E-2</v>
      </c>
      <c r="W356" s="141">
        <v>359</v>
      </c>
      <c r="X356" s="142">
        <v>4.4734230000000007E-2</v>
      </c>
    </row>
    <row r="357" spans="1:24" x14ac:dyDescent="0.25">
      <c r="A357" s="148">
        <v>42522</v>
      </c>
      <c r="B357" s="141">
        <v>1</v>
      </c>
      <c r="C357" s="142">
        <v>3.8399999999999997E-2</v>
      </c>
      <c r="D357" s="141">
        <v>10</v>
      </c>
      <c r="E357" s="142">
        <f t="shared" si="7"/>
        <v>3.5043240000000003E-2</v>
      </c>
      <c r="F357" s="144">
        <v>20</v>
      </c>
      <c r="G357" s="142">
        <f t="shared" si="9"/>
        <v>3.0313356666666669E-2</v>
      </c>
      <c r="H357" s="152">
        <v>22</v>
      </c>
      <c r="I357" s="153">
        <f t="shared" si="8"/>
        <v>2.9367380000000002E-2</v>
      </c>
      <c r="J357" s="141">
        <v>27</v>
      </c>
      <c r="K357" s="142">
        <v>3.8301426666666666E-2</v>
      </c>
      <c r="L357" s="147">
        <v>4.8124126984121218E-5</v>
      </c>
      <c r="M357" s="141">
        <v>28</v>
      </c>
      <c r="N357" s="142">
        <v>3.8340149999999996E-2</v>
      </c>
      <c r="O357" s="141">
        <v>56</v>
      </c>
      <c r="P357" s="142">
        <v>3.942440333333333E-2</v>
      </c>
      <c r="Q357" s="141">
        <v>84</v>
      </c>
      <c r="R357" s="142">
        <v>4.050865666666667E-2</v>
      </c>
      <c r="S357" s="141">
        <f>+VLOOKUP(A357,Cetes!$A$19:$M$1126,5,FALSE)</f>
        <v>85</v>
      </c>
      <c r="T357" s="146">
        <v>4.0547380000000001E-2</v>
      </c>
      <c r="U357" s="141">
        <v>176</v>
      </c>
      <c r="V357" s="142">
        <v>4.2995979999999996E-2</v>
      </c>
      <c r="W357" s="141">
        <v>358</v>
      </c>
      <c r="X357" s="142">
        <v>4.4710190000000004E-2</v>
      </c>
    </row>
    <row r="358" spans="1:24" x14ac:dyDescent="0.25">
      <c r="A358" s="148">
        <v>42523</v>
      </c>
      <c r="B358" s="141">
        <v>1</v>
      </c>
      <c r="C358" s="142">
        <v>0.04</v>
      </c>
      <c r="D358" s="141">
        <v>10</v>
      </c>
      <c r="E358" s="142">
        <f t="shared" si="7"/>
        <v>3.5043240000000003E-2</v>
      </c>
      <c r="F358" s="144">
        <v>20</v>
      </c>
      <c r="G358" s="142">
        <f t="shared" si="9"/>
        <v>3.188998444444445E-2</v>
      </c>
      <c r="H358" s="152">
        <v>28</v>
      </c>
      <c r="I358" s="153">
        <f t="shared" si="8"/>
        <v>2.9367380000000002E-2</v>
      </c>
      <c r="J358" s="141">
        <v>27</v>
      </c>
      <c r="K358" s="142">
        <v>4.0115570000000003E-2</v>
      </c>
      <c r="L358" s="147">
        <v>1.8141433333333373E-3</v>
      </c>
      <c r="M358" s="141">
        <v>28</v>
      </c>
      <c r="N358" s="142">
        <v>4.0120015000000002E-2</v>
      </c>
      <c r="O358" s="141">
        <v>56</v>
      </c>
      <c r="P358" s="142">
        <v>4.0244475000000002E-2</v>
      </c>
      <c r="Q358" s="141">
        <v>84</v>
      </c>
      <c r="R358" s="142">
        <v>4.0368935000000002E-2</v>
      </c>
      <c r="S358" s="141">
        <f>+VLOOKUP(A358,Cetes!$A$19:$M$1126,5,FALSE)</f>
        <v>91</v>
      </c>
      <c r="T358" s="146">
        <v>4.040005E-2</v>
      </c>
      <c r="U358" s="141">
        <v>175</v>
      </c>
      <c r="V358" s="142">
        <v>4.2799990000000003E-2</v>
      </c>
      <c r="W358" s="141">
        <v>357</v>
      </c>
      <c r="X358" s="142">
        <v>4.4075829999999996E-2</v>
      </c>
    </row>
    <row r="359" spans="1:24" x14ac:dyDescent="0.25">
      <c r="A359" s="148">
        <v>42524</v>
      </c>
      <c r="B359" s="141">
        <v>1</v>
      </c>
      <c r="C359" s="142">
        <v>4.0999999999999995E-2</v>
      </c>
      <c r="D359" s="141">
        <v>10</v>
      </c>
      <c r="E359" s="142">
        <f t="shared" si="7"/>
        <v>3.5043240000000003E-2</v>
      </c>
      <c r="F359" s="144">
        <v>20</v>
      </c>
      <c r="G359" s="142">
        <f t="shared" si="9"/>
        <v>3.1704498823529416E-2</v>
      </c>
      <c r="H359" s="152">
        <v>27</v>
      </c>
      <c r="I359" s="153">
        <f t="shared" si="8"/>
        <v>2.9367380000000002E-2</v>
      </c>
      <c r="J359" s="141">
        <v>27</v>
      </c>
      <c r="K359" s="142">
        <v>3.8021449999999998E-2</v>
      </c>
      <c r="L359" s="147">
        <v>-2.0941200000000049E-3</v>
      </c>
      <c r="M359" s="141">
        <v>28</v>
      </c>
      <c r="N359" s="142">
        <v>3.8054177460317459E-2</v>
      </c>
      <c r="O359" s="141">
        <v>56</v>
      </c>
      <c r="P359" s="142">
        <v>3.8970546349206346E-2</v>
      </c>
      <c r="Q359" s="141">
        <v>84</v>
      </c>
      <c r="R359" s="142">
        <v>3.988691523809524E-2</v>
      </c>
      <c r="S359" s="141">
        <f>+VLOOKUP(A359,Cetes!$A$19:$M$1126,5,FALSE)</f>
        <v>90</v>
      </c>
      <c r="T359" s="146">
        <v>4.0083279999999999E-2</v>
      </c>
      <c r="U359" s="141">
        <v>174</v>
      </c>
      <c r="V359" s="142">
        <v>4.2267520000000003E-2</v>
      </c>
      <c r="W359" s="141">
        <v>356</v>
      </c>
      <c r="X359" s="142">
        <v>4.3975630000000002E-2</v>
      </c>
    </row>
    <row r="360" spans="1:24" x14ac:dyDescent="0.25">
      <c r="A360" s="148">
        <v>42527</v>
      </c>
      <c r="B360" s="141">
        <v>1</v>
      </c>
      <c r="C360" s="142">
        <v>3.7499999999999999E-2</v>
      </c>
      <c r="D360" s="141">
        <v>10</v>
      </c>
      <c r="E360" s="142">
        <f t="shared" si="7"/>
        <v>3.5043240000000003E-2</v>
      </c>
      <c r="F360" s="144">
        <v>20</v>
      </c>
      <c r="G360" s="142">
        <f t="shared" si="9"/>
        <v>3.0989054285714288E-2</v>
      </c>
      <c r="H360" s="152">
        <v>24</v>
      </c>
      <c r="I360" s="153">
        <f t="shared" si="8"/>
        <v>2.9367380000000002E-2</v>
      </c>
      <c r="J360" s="141">
        <v>27</v>
      </c>
      <c r="K360" s="142">
        <v>3.8099538571428573E-2</v>
      </c>
      <c r="L360" s="147">
        <v>7.808857142857506E-5</v>
      </c>
      <c r="M360" s="141">
        <v>28</v>
      </c>
      <c r="N360" s="142">
        <v>3.8132878095238097E-2</v>
      </c>
      <c r="O360" s="141">
        <v>56</v>
      </c>
      <c r="P360" s="142">
        <v>3.9066384761904764E-2</v>
      </c>
      <c r="Q360" s="141">
        <v>84</v>
      </c>
      <c r="R360" s="142">
        <v>3.9999891428571431E-2</v>
      </c>
      <c r="S360" s="141">
        <f>+VLOOKUP(A360,Cetes!$A$19:$M$1126,5,FALSE)</f>
        <v>87</v>
      </c>
      <c r="T360" s="146">
        <v>4.0099910000000002E-2</v>
      </c>
      <c r="U360" s="141">
        <v>171</v>
      </c>
      <c r="V360" s="142">
        <v>4.2400029999999998E-2</v>
      </c>
      <c r="W360" s="141">
        <v>353</v>
      </c>
      <c r="X360" s="142">
        <v>4.3884390000000002E-2</v>
      </c>
    </row>
    <row r="361" spans="1:24" x14ac:dyDescent="0.25">
      <c r="A361" s="148">
        <v>42528</v>
      </c>
      <c r="B361" s="141">
        <v>1</v>
      </c>
      <c r="C361" s="142">
        <v>3.7599999999999995E-2</v>
      </c>
      <c r="D361" s="141">
        <v>10</v>
      </c>
      <c r="E361" s="142">
        <f t="shared" si="7"/>
        <v>3.5043240000000003E-2</v>
      </c>
      <c r="F361" s="144">
        <v>20</v>
      </c>
      <c r="G361" s="142">
        <f t="shared" si="9"/>
        <v>3.0677193846153847E-2</v>
      </c>
      <c r="H361" s="152">
        <v>23</v>
      </c>
      <c r="I361" s="153">
        <f t="shared" si="8"/>
        <v>2.9367380000000002E-2</v>
      </c>
      <c r="J361" s="141">
        <v>27</v>
      </c>
      <c r="K361" s="142">
        <v>3.8005745079365078E-2</v>
      </c>
      <c r="L361" s="147">
        <v>-9.3793492063495854E-5</v>
      </c>
      <c r="M361" s="141">
        <v>28</v>
      </c>
      <c r="N361" s="142">
        <v>3.8038236349206347E-2</v>
      </c>
      <c r="O361" s="141">
        <v>56</v>
      </c>
      <c r="P361" s="142">
        <v>3.8947991904761906E-2</v>
      </c>
      <c r="Q361" s="141">
        <v>84</v>
      </c>
      <c r="R361" s="142">
        <v>3.9857747460317457E-2</v>
      </c>
      <c r="S361" s="141">
        <f>+VLOOKUP(A361,Cetes!$A$19:$M$1126,5,FALSE)</f>
        <v>86</v>
      </c>
      <c r="T361" s="146">
        <v>3.9922729999999997E-2</v>
      </c>
      <c r="U361" s="141">
        <v>170</v>
      </c>
      <c r="V361" s="142">
        <v>4.2299969999999999E-2</v>
      </c>
      <c r="W361" s="141">
        <v>352</v>
      </c>
      <c r="X361" s="142">
        <v>4.37144E-2</v>
      </c>
    </row>
    <row r="362" spans="1:24" x14ac:dyDescent="0.25">
      <c r="A362" s="148">
        <v>42529</v>
      </c>
      <c r="B362" s="141">
        <v>1</v>
      </c>
      <c r="C362" s="142">
        <v>3.78E-2</v>
      </c>
      <c r="D362" s="141">
        <v>10</v>
      </c>
      <c r="E362" s="142">
        <f t="shared" si="7"/>
        <v>3.5043240000000003E-2</v>
      </c>
      <c r="F362" s="144">
        <v>20</v>
      </c>
      <c r="G362" s="142">
        <f t="shared" si="9"/>
        <v>3.0313356666666669E-2</v>
      </c>
      <c r="H362" s="152">
        <v>22</v>
      </c>
      <c r="I362" s="153">
        <f t="shared" si="8"/>
        <v>2.9367380000000002E-2</v>
      </c>
      <c r="J362" s="141">
        <v>27</v>
      </c>
      <c r="K362" s="142">
        <v>3.8170646507936508E-2</v>
      </c>
      <c r="L362" s="147">
        <v>1.6490142857143036E-4</v>
      </c>
      <c r="M362" s="141">
        <v>28</v>
      </c>
      <c r="N362" s="142">
        <v>3.8199323809523809E-2</v>
      </c>
      <c r="O362" s="141">
        <v>56</v>
      </c>
      <c r="P362" s="142">
        <v>3.9002288253968252E-2</v>
      </c>
      <c r="Q362" s="141">
        <v>84</v>
      </c>
      <c r="R362" s="142">
        <v>3.9805252698412695E-2</v>
      </c>
      <c r="S362" s="141">
        <f>+VLOOKUP(A362,Cetes!$A$19:$M$1126,5,FALSE)</f>
        <v>85</v>
      </c>
      <c r="T362" s="146">
        <v>3.9833929999999997E-2</v>
      </c>
      <c r="U362" s="141">
        <v>169</v>
      </c>
      <c r="V362" s="142">
        <v>4.1947200000000004E-2</v>
      </c>
      <c r="W362" s="141">
        <v>351</v>
      </c>
      <c r="X362" s="142">
        <v>4.3703800000000001E-2</v>
      </c>
    </row>
    <row r="363" spans="1:24" x14ac:dyDescent="0.25">
      <c r="A363" s="148">
        <v>42530</v>
      </c>
      <c r="B363" s="141">
        <v>1</v>
      </c>
      <c r="C363" s="142">
        <v>3.7499999999999999E-2</v>
      </c>
      <c r="D363" s="141">
        <v>10</v>
      </c>
      <c r="E363" s="142">
        <f t="shared" si="7"/>
        <v>3.5043240000000003E-2</v>
      </c>
      <c r="F363" s="144">
        <v>20</v>
      </c>
      <c r="G363" s="142">
        <f t="shared" si="9"/>
        <v>3.188998444444445E-2</v>
      </c>
      <c r="H363" s="152">
        <v>28</v>
      </c>
      <c r="I363" s="153">
        <f t="shared" si="8"/>
        <v>2.9367380000000002E-2</v>
      </c>
      <c r="J363" s="141">
        <v>27</v>
      </c>
      <c r="K363" s="142">
        <v>3.8279945111111109E-2</v>
      </c>
      <c r="L363" s="147">
        <v>1.0929860317460127E-4</v>
      </c>
      <c r="M363" s="141">
        <v>28</v>
      </c>
      <c r="N363" s="142">
        <v>3.8309942999999999E-2</v>
      </c>
      <c r="O363" s="141">
        <v>56</v>
      </c>
      <c r="P363" s="142">
        <v>3.9149883888888889E-2</v>
      </c>
      <c r="Q363" s="141">
        <v>84</v>
      </c>
      <c r="R363" s="142">
        <v>3.9989824777777773E-2</v>
      </c>
      <c r="S363" s="141">
        <f>+VLOOKUP(A363,Cetes!$A$19:$M$1126,5,FALSE)</f>
        <v>91</v>
      </c>
      <c r="T363" s="146">
        <v>4.0199809999999996E-2</v>
      </c>
      <c r="U363" s="141">
        <v>182</v>
      </c>
      <c r="V363" s="142">
        <v>4.2109019999999997E-2</v>
      </c>
      <c r="W363" s="141">
        <v>350</v>
      </c>
      <c r="X363" s="142">
        <v>4.3579730000000004E-2</v>
      </c>
    </row>
    <row r="364" spans="1:24" x14ac:dyDescent="0.25">
      <c r="A364" s="148">
        <v>42531</v>
      </c>
      <c r="B364" s="141">
        <v>1</v>
      </c>
      <c r="C364" s="142">
        <v>3.7999999999999999E-2</v>
      </c>
      <c r="D364" s="141">
        <v>10</v>
      </c>
      <c r="E364" s="142">
        <f t="shared" si="7"/>
        <v>3.5043240000000003E-2</v>
      </c>
      <c r="F364" s="144">
        <v>20</v>
      </c>
      <c r="G364" s="142">
        <f t="shared" si="9"/>
        <v>3.1704498823529416E-2</v>
      </c>
      <c r="H364" s="152">
        <v>27</v>
      </c>
      <c r="I364" s="153">
        <f t="shared" si="8"/>
        <v>2.9367380000000002E-2</v>
      </c>
      <c r="J364" s="141">
        <v>27</v>
      </c>
      <c r="K364" s="142">
        <v>3.7731810000000005E-2</v>
      </c>
      <c r="L364" s="147">
        <v>-5.4813511111110463E-4</v>
      </c>
      <c r="M364" s="141">
        <v>28</v>
      </c>
      <c r="N364" s="142">
        <v>3.7773131587301591E-2</v>
      </c>
      <c r="O364" s="141">
        <v>56</v>
      </c>
      <c r="P364" s="142">
        <v>3.8930136031746033E-2</v>
      </c>
      <c r="Q364" s="141">
        <v>84</v>
      </c>
      <c r="R364" s="142">
        <v>4.0087140476190476E-2</v>
      </c>
      <c r="S364" s="141">
        <f>+VLOOKUP(A364,Cetes!$A$19:$M$1126,5,FALSE)</f>
        <v>90</v>
      </c>
      <c r="T364" s="146">
        <v>4.0335070000000001E-2</v>
      </c>
      <c r="U364" s="141">
        <v>181</v>
      </c>
      <c r="V364" s="142">
        <v>4.2499969999999998E-2</v>
      </c>
      <c r="W364" s="141">
        <v>349</v>
      </c>
      <c r="X364" s="142">
        <v>4.4033759999999998E-2</v>
      </c>
    </row>
    <row r="365" spans="1:24" x14ac:dyDescent="0.25">
      <c r="A365" s="148">
        <v>42534</v>
      </c>
      <c r="B365" s="141">
        <v>1</v>
      </c>
      <c r="C365" s="142">
        <v>3.8199999999999998E-2</v>
      </c>
      <c r="D365" s="141">
        <v>10</v>
      </c>
      <c r="E365" s="142">
        <f t="shared" si="7"/>
        <v>3.5043240000000003E-2</v>
      </c>
      <c r="F365" s="144">
        <v>20</v>
      </c>
      <c r="G365" s="142">
        <f t="shared" si="9"/>
        <v>3.0989054285714288E-2</v>
      </c>
      <c r="H365" s="152">
        <v>24</v>
      </c>
      <c r="I365" s="153">
        <f t="shared" si="8"/>
        <v>2.9367380000000002E-2</v>
      </c>
      <c r="J365" s="141">
        <v>27</v>
      </c>
      <c r="K365" s="142">
        <v>3.8667003809523808E-2</v>
      </c>
      <c r="L365" s="147">
        <v>9.3519380952380299E-4</v>
      </c>
      <c r="M365" s="141">
        <v>28</v>
      </c>
      <c r="N365" s="142">
        <v>3.8710085079365075E-2</v>
      </c>
      <c r="O365" s="141">
        <v>56</v>
      </c>
      <c r="P365" s="142">
        <v>3.9916360634920635E-2</v>
      </c>
      <c r="Q365" s="141">
        <v>84</v>
      </c>
      <c r="R365" s="142">
        <v>4.1122636190476188E-2</v>
      </c>
      <c r="S365" s="141">
        <f>+VLOOKUP(A365,Cetes!$A$19:$M$1126,5,FALSE)</f>
        <v>87</v>
      </c>
      <c r="T365" s="146">
        <v>4.1251879999999998E-2</v>
      </c>
      <c r="U365" s="141">
        <v>178</v>
      </c>
      <c r="V365" s="142">
        <v>4.3006570000000001E-2</v>
      </c>
      <c r="W365" s="141">
        <v>346</v>
      </c>
      <c r="X365" s="142">
        <v>4.4998880000000005E-2</v>
      </c>
    </row>
    <row r="366" spans="1:24" x14ac:dyDescent="0.25">
      <c r="A366" s="148">
        <v>42535</v>
      </c>
      <c r="B366" s="141">
        <v>1</v>
      </c>
      <c r="C366" s="142">
        <v>3.7999999999999999E-2</v>
      </c>
      <c r="D366" s="141">
        <v>10</v>
      </c>
      <c r="E366" s="142">
        <f t="shared" si="7"/>
        <v>3.5043240000000003E-2</v>
      </c>
      <c r="F366" s="144">
        <v>20</v>
      </c>
      <c r="G366" s="142">
        <f t="shared" si="9"/>
        <v>3.0677193846153847E-2</v>
      </c>
      <c r="H366" s="152">
        <v>23</v>
      </c>
      <c r="I366" s="153">
        <f t="shared" si="8"/>
        <v>2.9367380000000002E-2</v>
      </c>
      <c r="J366" s="141">
        <v>27</v>
      </c>
      <c r="K366" s="142">
        <v>3.8778549365079365E-2</v>
      </c>
      <c r="L366" s="147">
        <v>1.1154555555555751E-4</v>
      </c>
      <c r="M366" s="141">
        <v>28</v>
      </c>
      <c r="N366" s="142">
        <v>3.8828079206349203E-2</v>
      </c>
      <c r="O366" s="141">
        <v>56</v>
      </c>
      <c r="P366" s="142">
        <v>4.0214914761904759E-2</v>
      </c>
      <c r="Q366" s="141">
        <v>84</v>
      </c>
      <c r="R366" s="142">
        <v>4.1601750317460315E-2</v>
      </c>
      <c r="S366" s="141">
        <f>+VLOOKUP(A366,Cetes!$A$19:$M$1126,5,FALSE)</f>
        <v>86</v>
      </c>
      <c r="T366" s="146">
        <v>4.1700809999999998E-2</v>
      </c>
      <c r="U366" s="141">
        <v>177</v>
      </c>
      <c r="V366" s="142">
        <v>4.3699990000000001E-2</v>
      </c>
      <c r="W366" s="141">
        <v>345</v>
      </c>
      <c r="X366" s="142">
        <v>4.5092069999999998E-2</v>
      </c>
    </row>
    <row r="367" spans="1:24" x14ac:dyDescent="0.25">
      <c r="A367" s="148">
        <v>42536</v>
      </c>
      <c r="B367" s="141">
        <v>1</v>
      </c>
      <c r="C367" s="142">
        <v>3.7599999999999995E-2</v>
      </c>
      <c r="D367" s="141">
        <v>10</v>
      </c>
      <c r="E367" s="142">
        <f t="shared" si="7"/>
        <v>3.5043240000000003E-2</v>
      </c>
      <c r="F367" s="144">
        <v>20</v>
      </c>
      <c r="G367" s="142">
        <f t="shared" si="9"/>
        <v>3.0313356666666669E-2</v>
      </c>
      <c r="H367" s="152">
        <v>22</v>
      </c>
      <c r="I367" s="153">
        <f t="shared" si="8"/>
        <v>2.9367380000000002E-2</v>
      </c>
      <c r="J367" s="141">
        <v>27</v>
      </c>
      <c r="K367" s="142">
        <v>3.8588145873015872E-2</v>
      </c>
      <c r="L367" s="147">
        <v>-1.9040349206349283E-4</v>
      </c>
      <c r="M367" s="141">
        <v>28</v>
      </c>
      <c r="N367" s="142">
        <v>3.8643769047619049E-2</v>
      </c>
      <c r="O367" s="141">
        <v>56</v>
      </c>
      <c r="P367" s="142">
        <v>4.0201217936507938E-2</v>
      </c>
      <c r="Q367" s="141">
        <v>84</v>
      </c>
      <c r="R367" s="142">
        <v>4.175866682539682E-2</v>
      </c>
      <c r="S367" s="141">
        <f>+VLOOKUP(A367,Cetes!$A$19:$M$1126,5,FALSE)</f>
        <v>85</v>
      </c>
      <c r="T367" s="146">
        <v>4.1814289999999997E-2</v>
      </c>
      <c r="U367" s="141">
        <v>176</v>
      </c>
      <c r="V367" s="142">
        <v>4.3600029999999998E-2</v>
      </c>
      <c r="W367" s="141">
        <v>344</v>
      </c>
      <c r="X367" s="142">
        <v>4.5300029999999998E-2</v>
      </c>
    </row>
    <row r="368" spans="1:24" x14ac:dyDescent="0.25">
      <c r="A368" s="148">
        <v>42537</v>
      </c>
      <c r="B368" s="141">
        <v>1</v>
      </c>
      <c r="C368" s="142">
        <v>3.7000000000000005E-2</v>
      </c>
      <c r="D368" s="141">
        <v>10</v>
      </c>
      <c r="E368" s="142">
        <f t="shared" si="7"/>
        <v>3.5043240000000003E-2</v>
      </c>
      <c r="F368" s="144">
        <v>20</v>
      </c>
      <c r="G368" s="142">
        <f t="shared" si="9"/>
        <v>3.188998444444445E-2</v>
      </c>
      <c r="H368" s="152">
        <v>28</v>
      </c>
      <c r="I368" s="153">
        <f t="shared" si="8"/>
        <v>2.9367380000000002E-2</v>
      </c>
      <c r="J368" s="141">
        <v>27</v>
      </c>
      <c r="K368" s="142">
        <v>3.8306797555555556E-2</v>
      </c>
      <c r="L368" s="147">
        <v>-2.8134831746031569E-4</v>
      </c>
      <c r="M368" s="141">
        <v>28</v>
      </c>
      <c r="N368" s="142">
        <v>3.8357058999999999E-2</v>
      </c>
      <c r="O368" s="141">
        <v>56</v>
      </c>
      <c r="P368" s="142">
        <v>3.9764379444444442E-2</v>
      </c>
      <c r="Q368" s="141">
        <v>84</v>
      </c>
      <c r="R368" s="142">
        <v>4.1171699888888885E-2</v>
      </c>
      <c r="S368" s="141">
        <f>+VLOOKUP(A368,Cetes!$A$19:$M$1126,5,FALSE)</f>
        <v>91</v>
      </c>
      <c r="T368" s="146">
        <v>4.1523529999999996E-2</v>
      </c>
      <c r="U368" s="141">
        <v>175</v>
      </c>
      <c r="V368" s="142">
        <v>4.2799990000000003E-2</v>
      </c>
      <c r="W368" s="141">
        <v>343</v>
      </c>
      <c r="X368" s="142">
        <v>4.4500019999999994E-2</v>
      </c>
    </row>
    <row r="369" spans="1:24" x14ac:dyDescent="0.25">
      <c r="A369" s="148">
        <v>42538</v>
      </c>
      <c r="B369" s="141">
        <v>1</v>
      </c>
      <c r="C369" s="142">
        <v>3.7400000000000003E-2</v>
      </c>
      <c r="D369" s="141">
        <v>10</v>
      </c>
      <c r="E369" s="142">
        <f t="shared" si="7"/>
        <v>3.5043240000000003E-2</v>
      </c>
      <c r="F369" s="144">
        <v>20</v>
      </c>
      <c r="G369" s="142">
        <f t="shared" si="9"/>
        <v>3.1704498823529416E-2</v>
      </c>
      <c r="H369" s="152">
        <v>27</v>
      </c>
      <c r="I369" s="153">
        <f t="shared" si="8"/>
        <v>2.9367380000000002E-2</v>
      </c>
      <c r="J369" s="141">
        <v>27</v>
      </c>
      <c r="K369" s="142">
        <v>3.7986579999999999E-2</v>
      </c>
      <c r="L369" s="147">
        <v>-3.2021755555555753E-4</v>
      </c>
      <c r="M369" s="141">
        <v>28</v>
      </c>
      <c r="N369" s="142">
        <v>3.8031897619047621E-2</v>
      </c>
      <c r="O369" s="141">
        <v>56</v>
      </c>
      <c r="P369" s="142">
        <v>3.9300790952380954E-2</v>
      </c>
      <c r="Q369" s="141">
        <v>84</v>
      </c>
      <c r="R369" s="142">
        <v>4.056968428571428E-2</v>
      </c>
      <c r="S369" s="141">
        <f>+VLOOKUP(A369,Cetes!$A$19:$M$1126,5,FALSE)</f>
        <v>90</v>
      </c>
      <c r="T369" s="146">
        <v>4.0841589999999997E-2</v>
      </c>
      <c r="U369" s="141">
        <v>174</v>
      </c>
      <c r="V369" s="142">
        <v>4.3023759999999994E-2</v>
      </c>
      <c r="W369" s="141">
        <v>342</v>
      </c>
      <c r="X369" s="142">
        <v>4.4488090000000001E-2</v>
      </c>
    </row>
    <row r="370" spans="1:24" x14ac:dyDescent="0.25">
      <c r="A370" s="148">
        <v>42541</v>
      </c>
      <c r="B370" s="141">
        <v>1</v>
      </c>
      <c r="C370" s="142">
        <v>3.7499999999999999E-2</v>
      </c>
      <c r="D370" s="141">
        <v>10</v>
      </c>
      <c r="E370" s="142">
        <f t="shared" si="7"/>
        <v>3.5043240000000003E-2</v>
      </c>
      <c r="F370" s="144">
        <v>20</v>
      </c>
      <c r="G370" s="142">
        <f t="shared" si="9"/>
        <v>3.0989054285714288E-2</v>
      </c>
      <c r="H370" s="152">
        <v>24</v>
      </c>
      <c r="I370" s="153">
        <f t="shared" si="8"/>
        <v>2.9367380000000002E-2</v>
      </c>
      <c r="J370" s="141">
        <v>27</v>
      </c>
      <c r="K370" s="142">
        <v>3.8610077142857142E-2</v>
      </c>
      <c r="L370" s="147">
        <v>6.2349714285714342E-4</v>
      </c>
      <c r="M370" s="141">
        <v>28</v>
      </c>
      <c r="N370" s="142">
        <v>3.8646749523809525E-2</v>
      </c>
      <c r="O370" s="141">
        <v>56</v>
      </c>
      <c r="P370" s="142">
        <v>3.9673576190476192E-2</v>
      </c>
      <c r="Q370" s="141">
        <v>84</v>
      </c>
      <c r="R370" s="142">
        <v>4.070040285714286E-2</v>
      </c>
      <c r="S370" s="141">
        <f>+VLOOKUP(A370,Cetes!$A$19:$M$1126,5,FALSE)</f>
        <v>87</v>
      </c>
      <c r="T370" s="146">
        <v>4.081042E-2</v>
      </c>
      <c r="U370" s="141">
        <v>171</v>
      </c>
      <c r="V370" s="142">
        <v>4.2870080000000005E-2</v>
      </c>
      <c r="W370" s="141">
        <v>339</v>
      </c>
      <c r="X370" s="142">
        <v>4.433571E-2</v>
      </c>
    </row>
    <row r="371" spans="1:24" x14ac:dyDescent="0.25">
      <c r="A371" s="148">
        <v>42542</v>
      </c>
      <c r="B371" s="141">
        <v>1</v>
      </c>
      <c r="C371" s="142">
        <v>3.7699999999999997E-2</v>
      </c>
      <c r="D371" s="141">
        <v>10</v>
      </c>
      <c r="E371" s="142">
        <f t="shared" si="7"/>
        <v>3.5043240000000003E-2</v>
      </c>
      <c r="F371" s="144">
        <v>20</v>
      </c>
      <c r="G371" s="142">
        <f t="shared" si="9"/>
        <v>3.0677193846153847E-2</v>
      </c>
      <c r="H371" s="152">
        <v>23</v>
      </c>
      <c r="I371" s="153">
        <f t="shared" si="8"/>
        <v>2.9367380000000002E-2</v>
      </c>
      <c r="J371" s="141">
        <v>27</v>
      </c>
      <c r="K371" s="142">
        <v>3.7836832380952382E-2</v>
      </c>
      <c r="L371" s="147">
        <v>-7.7324476190476082E-4</v>
      </c>
      <c r="M371" s="141">
        <v>28</v>
      </c>
      <c r="N371" s="142">
        <v>3.7888040476190474E-2</v>
      </c>
      <c r="O371" s="141">
        <v>56</v>
      </c>
      <c r="P371" s="142">
        <v>3.9321867142857139E-2</v>
      </c>
      <c r="Q371" s="141">
        <v>84</v>
      </c>
      <c r="R371" s="142">
        <v>4.0755693809523805E-2</v>
      </c>
      <c r="S371" s="141">
        <f>+VLOOKUP(A371,Cetes!$A$19:$M$1126,5,FALSE)</f>
        <v>86</v>
      </c>
      <c r="T371" s="146">
        <v>4.0858109999999996E-2</v>
      </c>
      <c r="U371" s="141">
        <v>170</v>
      </c>
      <c r="V371" s="142">
        <v>4.2989759999999995E-2</v>
      </c>
      <c r="W371" s="141">
        <v>338</v>
      </c>
      <c r="X371" s="142">
        <v>4.4599939999999998E-2</v>
      </c>
    </row>
    <row r="372" spans="1:24" x14ac:dyDescent="0.25">
      <c r="A372" s="148">
        <v>42543</v>
      </c>
      <c r="B372" s="141">
        <v>1</v>
      </c>
      <c r="C372" s="142">
        <v>3.7499999999999999E-2</v>
      </c>
      <c r="D372" s="141">
        <v>10</v>
      </c>
      <c r="E372" s="142">
        <f t="shared" si="7"/>
        <v>3.5043240000000003E-2</v>
      </c>
      <c r="F372" s="144">
        <v>20</v>
      </c>
      <c r="G372" s="142">
        <f t="shared" si="9"/>
        <v>3.0313356666666669E-2</v>
      </c>
      <c r="H372" s="152">
        <v>22</v>
      </c>
      <c r="I372" s="153">
        <f t="shared" si="8"/>
        <v>2.9367380000000002E-2</v>
      </c>
      <c r="J372" s="141">
        <v>27</v>
      </c>
      <c r="K372" s="142">
        <v>3.7758341746031744E-2</v>
      </c>
      <c r="L372" s="147">
        <v>-7.8490634920637403E-5</v>
      </c>
      <c r="M372" s="141">
        <v>28</v>
      </c>
      <c r="N372" s="142">
        <v>3.7810098095238096E-2</v>
      </c>
      <c r="O372" s="141">
        <v>56</v>
      </c>
      <c r="P372" s="142">
        <v>3.9259275873015871E-2</v>
      </c>
      <c r="Q372" s="141">
        <v>84</v>
      </c>
      <c r="R372" s="142">
        <v>4.0708453650793647E-2</v>
      </c>
      <c r="S372" s="141">
        <f>+VLOOKUP(A372,Cetes!$A$19:$M$1126,5,FALSE)</f>
        <v>85</v>
      </c>
      <c r="T372" s="146">
        <v>4.0760209999999998E-2</v>
      </c>
      <c r="U372" s="141">
        <v>169</v>
      </c>
      <c r="V372" s="142">
        <v>4.2838839999999996E-2</v>
      </c>
      <c r="W372" s="141">
        <v>337</v>
      </c>
      <c r="X372" s="142">
        <v>4.4400050000000003E-2</v>
      </c>
    </row>
    <row r="373" spans="1:24" x14ac:dyDescent="0.25">
      <c r="A373" s="148">
        <v>42544</v>
      </c>
      <c r="B373" s="141">
        <v>1</v>
      </c>
      <c r="C373" s="142">
        <v>3.7900000000000003E-2</v>
      </c>
      <c r="D373" s="141">
        <v>10</v>
      </c>
      <c r="E373" s="142">
        <f t="shared" si="7"/>
        <v>3.5043240000000003E-2</v>
      </c>
      <c r="F373" s="144">
        <v>20</v>
      </c>
      <c r="G373" s="142">
        <f t="shared" si="9"/>
        <v>3.188998444444445E-2</v>
      </c>
      <c r="H373" s="152">
        <v>28</v>
      </c>
      <c r="I373" s="153">
        <f t="shared" si="8"/>
        <v>2.9367380000000002E-2</v>
      </c>
      <c r="J373" s="141">
        <v>27</v>
      </c>
      <c r="K373" s="142">
        <v>3.8650929111111114E-2</v>
      </c>
      <c r="L373" s="147">
        <v>8.9258736507936975E-4</v>
      </c>
      <c r="M373" s="141">
        <v>28</v>
      </c>
      <c r="N373" s="142">
        <v>3.8679811000000001E-2</v>
      </c>
      <c r="O373" s="141">
        <v>56</v>
      </c>
      <c r="P373" s="142">
        <v>3.9488503888888887E-2</v>
      </c>
      <c r="Q373" s="141">
        <v>84</v>
      </c>
      <c r="R373" s="142">
        <v>4.029719677777778E-2</v>
      </c>
      <c r="S373" s="141">
        <f>+VLOOKUP(A373,Cetes!$A$19:$M$1126,5,FALSE)</f>
        <v>91</v>
      </c>
      <c r="T373" s="146">
        <v>4.049937E-2</v>
      </c>
      <c r="U373" s="141">
        <v>182</v>
      </c>
      <c r="V373" s="142">
        <v>4.2454660000000005E-2</v>
      </c>
      <c r="W373" s="141">
        <v>336</v>
      </c>
      <c r="X373" s="142">
        <v>4.3973959999999999E-2</v>
      </c>
    </row>
    <row r="374" spans="1:24" x14ac:dyDescent="0.25">
      <c r="A374" s="148">
        <v>42545</v>
      </c>
      <c r="B374" s="141">
        <v>1</v>
      </c>
      <c r="C374" s="142">
        <v>3.8599999999999995E-2</v>
      </c>
      <c r="D374" s="141">
        <v>10</v>
      </c>
      <c r="E374" s="142">
        <f t="shared" si="7"/>
        <v>3.5043240000000003E-2</v>
      </c>
      <c r="F374" s="144">
        <v>20</v>
      </c>
      <c r="G374" s="142">
        <f t="shared" si="9"/>
        <v>3.1704498823529416E-2</v>
      </c>
      <c r="H374" s="152">
        <v>27</v>
      </c>
      <c r="I374" s="153">
        <f t="shared" si="8"/>
        <v>2.9367380000000002E-2</v>
      </c>
      <c r="J374" s="141">
        <v>27</v>
      </c>
      <c r="K374" s="142">
        <v>3.7747900000000001E-2</v>
      </c>
      <c r="L374" s="147">
        <v>-9.03029111111113E-4</v>
      </c>
      <c r="M374" s="141">
        <v>28</v>
      </c>
      <c r="N374" s="142">
        <v>3.7804653015873019E-2</v>
      </c>
      <c r="O374" s="141">
        <v>56</v>
      </c>
      <c r="P374" s="142">
        <v>3.9393737460317463E-2</v>
      </c>
      <c r="Q374" s="141">
        <v>84</v>
      </c>
      <c r="R374" s="142">
        <v>4.0982821904761907E-2</v>
      </c>
      <c r="S374" s="141">
        <f>+VLOOKUP(A374,Cetes!$A$19:$M$1126,5,FALSE)</f>
        <v>90</v>
      </c>
      <c r="T374" s="146">
        <v>4.132334E-2</v>
      </c>
      <c r="U374" s="141">
        <v>181</v>
      </c>
      <c r="V374" s="142">
        <v>4.3294949999999999E-2</v>
      </c>
      <c r="W374" s="141">
        <v>335</v>
      </c>
      <c r="X374" s="142">
        <v>4.4616389999999999E-2</v>
      </c>
    </row>
    <row r="375" spans="1:24" x14ac:dyDescent="0.25">
      <c r="A375" s="148">
        <v>42548</v>
      </c>
      <c r="B375" s="141">
        <v>1</v>
      </c>
      <c r="C375" s="142">
        <v>3.8300000000000001E-2</v>
      </c>
      <c r="D375" s="141">
        <v>10</v>
      </c>
      <c r="E375" s="142">
        <f t="shared" si="7"/>
        <v>3.5043240000000003E-2</v>
      </c>
      <c r="F375" s="144">
        <v>20</v>
      </c>
      <c r="G375" s="142">
        <f t="shared" si="9"/>
        <v>3.0989054285714288E-2</v>
      </c>
      <c r="H375" s="152">
        <v>24</v>
      </c>
      <c r="I375" s="153">
        <f t="shared" si="8"/>
        <v>2.9367380000000002E-2</v>
      </c>
      <c r="J375" s="141">
        <v>27</v>
      </c>
      <c r="K375" s="142">
        <v>3.7815309523809529E-2</v>
      </c>
      <c r="L375" s="147">
        <v>6.7409523809527916E-5</v>
      </c>
      <c r="M375" s="141">
        <v>28</v>
      </c>
      <c r="N375" s="142">
        <v>3.7875012698412702E-2</v>
      </c>
      <c r="O375" s="141">
        <v>56</v>
      </c>
      <c r="P375" s="142">
        <v>3.9546701587301593E-2</v>
      </c>
      <c r="Q375" s="141">
        <v>84</v>
      </c>
      <c r="R375" s="142">
        <v>4.1218390476190483E-2</v>
      </c>
      <c r="S375" s="141">
        <f>+VLOOKUP(A375,Cetes!$A$19:$M$1126,5,FALSE)</f>
        <v>87</v>
      </c>
      <c r="T375" s="146">
        <v>4.1397500000000004E-2</v>
      </c>
      <c r="U375" s="141">
        <v>178</v>
      </c>
      <c r="V375" s="142">
        <v>4.3201070000000001E-2</v>
      </c>
      <c r="W375" s="141">
        <v>332</v>
      </c>
      <c r="X375" s="142">
        <v>4.4600030000000006E-2</v>
      </c>
    </row>
    <row r="376" spans="1:24" x14ac:dyDescent="0.25">
      <c r="A376" s="148">
        <v>42549</v>
      </c>
      <c r="B376" s="141">
        <v>1</v>
      </c>
      <c r="C376" s="142">
        <v>3.8100000000000002E-2</v>
      </c>
      <c r="D376" s="141">
        <v>10</v>
      </c>
      <c r="E376" s="142">
        <f t="shared" si="7"/>
        <v>3.5043240000000003E-2</v>
      </c>
      <c r="F376" s="144">
        <v>20</v>
      </c>
      <c r="G376" s="142">
        <f t="shared" si="9"/>
        <v>3.0677193846153847E-2</v>
      </c>
      <c r="H376" s="152">
        <v>23</v>
      </c>
      <c r="I376" s="153">
        <f t="shared" si="8"/>
        <v>2.9367380000000002E-2</v>
      </c>
      <c r="J376" s="141">
        <v>27</v>
      </c>
      <c r="K376" s="142">
        <v>3.8966425396825391E-2</v>
      </c>
      <c r="L376" s="147">
        <v>1.1511158730158622E-3</v>
      </c>
      <c r="M376" s="141">
        <v>28</v>
      </c>
      <c r="N376" s="142">
        <v>3.9007871746031743E-2</v>
      </c>
      <c r="O376" s="141">
        <v>56</v>
      </c>
      <c r="P376" s="142">
        <v>4.0168369523809519E-2</v>
      </c>
      <c r="Q376" s="141">
        <v>84</v>
      </c>
      <c r="R376" s="142">
        <v>4.1328867301587302E-2</v>
      </c>
      <c r="S376" s="141">
        <f>+VLOOKUP(A376,Cetes!$A$19:$M$1126,5,FALSE)</f>
        <v>86</v>
      </c>
      <c r="T376" s="146">
        <v>4.1411759999999999E-2</v>
      </c>
      <c r="U376" s="141">
        <v>177</v>
      </c>
      <c r="V376" s="142">
        <v>4.3300029999999996E-2</v>
      </c>
      <c r="W376" s="141">
        <v>331</v>
      </c>
      <c r="X376" s="142">
        <v>4.4300030000000004E-2</v>
      </c>
    </row>
    <row r="377" spans="1:24" x14ac:dyDescent="0.25">
      <c r="A377" s="148">
        <v>42550</v>
      </c>
      <c r="B377" s="141">
        <v>1</v>
      </c>
      <c r="C377" s="142">
        <v>3.7900000000000003E-2</v>
      </c>
      <c r="D377" s="141">
        <v>10</v>
      </c>
      <c r="E377" s="142">
        <f t="shared" si="7"/>
        <v>3.5043240000000003E-2</v>
      </c>
      <c r="F377" s="144">
        <v>20</v>
      </c>
      <c r="G377" s="142">
        <f t="shared" si="9"/>
        <v>3.0313356666666669E-2</v>
      </c>
      <c r="H377" s="152">
        <v>22</v>
      </c>
      <c r="I377" s="153">
        <f t="shared" si="8"/>
        <v>2.9367380000000002E-2</v>
      </c>
      <c r="J377" s="141">
        <v>27</v>
      </c>
      <c r="K377" s="142">
        <v>3.8697544285714293E-2</v>
      </c>
      <c r="L377" s="147">
        <v>-2.6888111111109808E-4</v>
      </c>
      <c r="M377" s="141">
        <v>28</v>
      </c>
      <c r="N377" s="142">
        <v>3.8742167142857151E-2</v>
      </c>
      <c r="O377" s="141">
        <v>56</v>
      </c>
      <c r="P377" s="142">
        <v>3.9991607142857148E-2</v>
      </c>
      <c r="Q377" s="141">
        <v>84</v>
      </c>
      <c r="R377" s="142">
        <v>4.1241047142857146E-2</v>
      </c>
      <c r="S377" s="141">
        <f>+VLOOKUP(A377,Cetes!$A$19:$M$1126,5,FALSE)</f>
        <v>85</v>
      </c>
      <c r="T377" s="146">
        <v>4.1285670000000003E-2</v>
      </c>
      <c r="U377" s="141">
        <v>176</v>
      </c>
      <c r="V377" s="142">
        <v>4.2738209999999999E-2</v>
      </c>
      <c r="W377" s="141">
        <v>330</v>
      </c>
      <c r="X377" s="142">
        <v>4.4095259999999997E-2</v>
      </c>
    </row>
    <row r="378" spans="1:24" x14ac:dyDescent="0.25">
      <c r="A378" s="148">
        <v>42551</v>
      </c>
      <c r="B378" s="141">
        <v>1</v>
      </c>
      <c r="C378" s="142">
        <v>3.9199999999999999E-2</v>
      </c>
      <c r="D378" s="141">
        <v>10</v>
      </c>
      <c r="E378" s="142">
        <f t="shared" si="7"/>
        <v>3.5043240000000003E-2</v>
      </c>
      <c r="F378" s="144">
        <v>20</v>
      </c>
      <c r="G378" s="142">
        <f t="shared" si="9"/>
        <v>3.188998444444445E-2</v>
      </c>
      <c r="H378" s="152">
        <v>28</v>
      </c>
      <c r="I378" s="153">
        <f t="shared" si="8"/>
        <v>2.9367380000000002E-2</v>
      </c>
      <c r="J378" s="141">
        <v>27</v>
      </c>
      <c r="K378" s="142">
        <v>4.0287184222222217E-2</v>
      </c>
      <c r="L378" s="147">
        <v>1.5896399365079236E-3</v>
      </c>
      <c r="M378" s="141">
        <v>28</v>
      </c>
      <c r="N378" s="142">
        <v>4.0328998999999997E-2</v>
      </c>
      <c r="O378" s="141">
        <v>56</v>
      </c>
      <c r="P378" s="142">
        <v>4.1499812777777777E-2</v>
      </c>
      <c r="Q378" s="141">
        <v>84</v>
      </c>
      <c r="R378" s="142">
        <v>4.2670626555555549E-2</v>
      </c>
      <c r="S378" s="141">
        <f>+VLOOKUP(A378,Cetes!$A$19:$M$1126,5,FALSE)</f>
        <v>91</v>
      </c>
      <c r="T378" s="146">
        <v>4.2963329999999994E-2</v>
      </c>
      <c r="U378" s="141">
        <v>175</v>
      </c>
      <c r="V378" s="142">
        <v>4.3878359999999998E-2</v>
      </c>
      <c r="W378" s="141">
        <v>329</v>
      </c>
      <c r="X378" s="142">
        <v>4.4849340000000001E-2</v>
      </c>
    </row>
    <row r="379" spans="1:24" x14ac:dyDescent="0.25">
      <c r="A379" s="148">
        <v>42552</v>
      </c>
      <c r="B379" s="141">
        <v>1</v>
      </c>
      <c r="C379" s="142">
        <v>4.2699999999999995E-2</v>
      </c>
      <c r="D379" s="141">
        <v>10</v>
      </c>
      <c r="E379" s="142">
        <f t="shared" si="7"/>
        <v>3.5043240000000003E-2</v>
      </c>
      <c r="F379" s="144">
        <v>20</v>
      </c>
      <c r="G379" s="142">
        <f t="shared" si="9"/>
        <v>3.1704498823529416E-2</v>
      </c>
      <c r="H379" s="152">
        <v>27</v>
      </c>
      <c r="I379" s="153">
        <f t="shared" si="8"/>
        <v>2.9367380000000002E-2</v>
      </c>
      <c r="J379" s="141">
        <v>27</v>
      </c>
      <c r="K379" s="142">
        <v>4.2540630000000003E-2</v>
      </c>
      <c r="L379" s="147">
        <v>2.2534457777777864E-3</v>
      </c>
      <c r="M379" s="141">
        <v>28</v>
      </c>
      <c r="N379" s="142">
        <v>4.2557590000000006E-2</v>
      </c>
      <c r="O379" s="141">
        <v>56</v>
      </c>
      <c r="P379" s="142">
        <v>4.3032470000000003E-2</v>
      </c>
      <c r="Q379" s="141">
        <v>84</v>
      </c>
      <c r="R379" s="142">
        <v>4.350735E-2</v>
      </c>
      <c r="S379" s="141">
        <f>+VLOOKUP(A379,Cetes!$A$19:$M$1126,5,FALSE)</f>
        <v>90</v>
      </c>
      <c r="T379" s="146">
        <v>4.360911E-2</v>
      </c>
      <c r="U379" s="141">
        <v>174</v>
      </c>
      <c r="V379" s="142">
        <v>4.4997389999999998E-2</v>
      </c>
      <c r="W379" s="141">
        <v>328</v>
      </c>
      <c r="X379" s="142">
        <v>4.6630489999999997E-2</v>
      </c>
    </row>
    <row r="380" spans="1:24" x14ac:dyDescent="0.25">
      <c r="A380" s="148">
        <v>42555</v>
      </c>
      <c r="B380" s="141">
        <v>1</v>
      </c>
      <c r="C380" s="142">
        <v>4.2199999999999994E-2</v>
      </c>
      <c r="D380" s="141">
        <v>10</v>
      </c>
      <c r="E380" s="142">
        <f t="shared" si="7"/>
        <v>3.5043240000000003E-2</v>
      </c>
      <c r="F380" s="144">
        <v>20</v>
      </c>
      <c r="G380" s="142">
        <f t="shared" si="9"/>
        <v>3.0989054285714288E-2</v>
      </c>
      <c r="H380" s="152">
        <v>24</v>
      </c>
      <c r="I380" s="153">
        <f t="shared" si="8"/>
        <v>2.9367380000000002E-2</v>
      </c>
      <c r="J380" s="141">
        <v>27</v>
      </c>
      <c r="K380" s="142">
        <v>4.2619534761904762E-2</v>
      </c>
      <c r="L380" s="147">
        <v>7.8904761904759202E-5</v>
      </c>
      <c r="M380" s="141">
        <v>28</v>
      </c>
      <c r="N380" s="142">
        <v>4.2635889682539681E-2</v>
      </c>
      <c r="O380" s="141">
        <v>56</v>
      </c>
      <c r="P380" s="142">
        <v>4.3093827460317466E-2</v>
      </c>
      <c r="Q380" s="141">
        <v>84</v>
      </c>
      <c r="R380" s="142">
        <v>4.3551765238095244E-2</v>
      </c>
      <c r="S380" s="141">
        <f>+VLOOKUP(A380,Cetes!$A$19:$M$1126,5,FALSE)</f>
        <v>87</v>
      </c>
      <c r="T380" s="146">
        <v>4.3600830000000007E-2</v>
      </c>
      <c r="U380" s="141">
        <v>171</v>
      </c>
      <c r="V380" s="142">
        <v>4.498162E-2</v>
      </c>
      <c r="W380" s="141">
        <v>325</v>
      </c>
      <c r="X380" s="142">
        <v>4.6758369999999994E-2</v>
      </c>
    </row>
    <row r="381" spans="1:24" x14ac:dyDescent="0.25">
      <c r="A381" s="148">
        <v>42556</v>
      </c>
      <c r="B381" s="141">
        <v>1</v>
      </c>
      <c r="C381" s="142">
        <v>4.2599999999999999E-2</v>
      </c>
      <c r="D381" s="141">
        <v>10</v>
      </c>
      <c r="E381" s="142">
        <f t="shared" si="7"/>
        <v>3.5043240000000003E-2</v>
      </c>
      <c r="F381" s="144">
        <v>20</v>
      </c>
      <c r="G381" s="142">
        <f t="shared" si="9"/>
        <v>3.0677193846153847E-2</v>
      </c>
      <c r="H381" s="152">
        <v>23</v>
      </c>
      <c r="I381" s="153">
        <f t="shared" si="8"/>
        <v>2.9367380000000002E-2</v>
      </c>
      <c r="J381" s="141">
        <v>27</v>
      </c>
      <c r="K381" s="142">
        <v>4.3050478571428574E-2</v>
      </c>
      <c r="L381" s="147">
        <v>4.3094380952381217E-4</v>
      </c>
      <c r="M381" s="141">
        <v>28</v>
      </c>
      <c r="N381" s="142">
        <v>4.3067015714285714E-2</v>
      </c>
      <c r="O381" s="141">
        <v>56</v>
      </c>
      <c r="P381" s="142">
        <v>4.3530055714285719E-2</v>
      </c>
      <c r="Q381" s="141">
        <v>84</v>
      </c>
      <c r="R381" s="142">
        <v>4.3993095714285717E-2</v>
      </c>
      <c r="S381" s="141">
        <f>+VLOOKUP(A381,Cetes!$A$19:$M$1126,5,FALSE)</f>
        <v>86</v>
      </c>
      <c r="T381" s="146">
        <v>4.4026170000000003E-2</v>
      </c>
      <c r="U381" s="141">
        <v>170</v>
      </c>
      <c r="V381" s="142">
        <v>4.5534319999999996E-2</v>
      </c>
      <c r="W381" s="141">
        <v>324</v>
      </c>
      <c r="X381" s="142">
        <v>4.7549580000000001E-2</v>
      </c>
    </row>
    <row r="382" spans="1:24" x14ac:dyDescent="0.25">
      <c r="A382" s="148">
        <v>42557</v>
      </c>
      <c r="B382" s="141">
        <v>1</v>
      </c>
      <c r="C382" s="142">
        <v>4.1500000000000002E-2</v>
      </c>
      <c r="D382" s="141">
        <v>10</v>
      </c>
      <c r="E382" s="142">
        <f t="shared" si="7"/>
        <v>3.5043240000000003E-2</v>
      </c>
      <c r="F382" s="144">
        <v>20</v>
      </c>
      <c r="G382" s="142">
        <f t="shared" si="9"/>
        <v>3.0313356666666669E-2</v>
      </c>
      <c r="H382" s="152">
        <v>22</v>
      </c>
      <c r="I382" s="153">
        <f t="shared" si="8"/>
        <v>2.9367380000000002E-2</v>
      </c>
      <c r="J382" s="141">
        <v>27</v>
      </c>
      <c r="K382" s="142">
        <v>4.2070832539682544E-2</v>
      </c>
      <c r="L382" s="147">
        <v>-9.796460317460301E-4</v>
      </c>
      <c r="M382" s="141">
        <v>28</v>
      </c>
      <c r="N382" s="142">
        <v>4.210241904761905E-2</v>
      </c>
      <c r="O382" s="141">
        <v>56</v>
      </c>
      <c r="P382" s="142">
        <v>4.2986841269841272E-2</v>
      </c>
      <c r="Q382" s="141">
        <v>84</v>
      </c>
      <c r="R382" s="142">
        <v>4.3871263492063502E-2</v>
      </c>
      <c r="S382" s="141">
        <f>+VLOOKUP(A382,Cetes!$A$19:$M$1126,5,FALSE)</f>
        <v>85</v>
      </c>
      <c r="T382" s="146">
        <v>4.3902850000000007E-2</v>
      </c>
      <c r="U382" s="141">
        <v>169</v>
      </c>
      <c r="V382" s="142">
        <v>4.5692839999999998E-2</v>
      </c>
      <c r="W382" s="141">
        <v>323</v>
      </c>
      <c r="X382" s="142">
        <v>4.7472500000000001E-2</v>
      </c>
    </row>
    <row r="383" spans="1:24" x14ac:dyDescent="0.25">
      <c r="A383" s="148">
        <v>42558</v>
      </c>
      <c r="B383" s="141">
        <v>1</v>
      </c>
      <c r="C383" s="142">
        <v>4.2599999999999999E-2</v>
      </c>
      <c r="D383" s="141">
        <v>10</v>
      </c>
      <c r="E383" s="142">
        <f t="shared" ref="E383:E446" si="10">3.504324/100</f>
        <v>3.5043240000000003E-2</v>
      </c>
      <c r="F383" s="144">
        <v>20</v>
      </c>
      <c r="G383" s="142">
        <f t="shared" si="9"/>
        <v>3.188998444444445E-2</v>
      </c>
      <c r="H383" s="152">
        <v>28</v>
      </c>
      <c r="I383" s="153">
        <f t="shared" ref="I383:I446" si="11">2.936738/100</f>
        <v>2.9367380000000002E-2</v>
      </c>
      <c r="J383" s="141">
        <v>27</v>
      </c>
      <c r="K383" s="142">
        <v>4.2978531111111107E-2</v>
      </c>
      <c r="L383" s="147">
        <v>9.0769857142856264E-4</v>
      </c>
      <c r="M383" s="141">
        <v>28</v>
      </c>
      <c r="N383" s="142">
        <v>4.2993089999999998E-2</v>
      </c>
      <c r="O383" s="141">
        <v>56</v>
      </c>
      <c r="P383" s="142">
        <v>4.3400738888888887E-2</v>
      </c>
      <c r="Q383" s="141">
        <v>84</v>
      </c>
      <c r="R383" s="142">
        <v>4.3808387777777777E-2</v>
      </c>
      <c r="S383" s="141">
        <f>+VLOOKUP(A383,Cetes!$A$19:$M$1126,5,FALSE)</f>
        <v>91</v>
      </c>
      <c r="T383" s="146">
        <v>4.3910299999999999E-2</v>
      </c>
      <c r="U383" s="141">
        <v>182</v>
      </c>
      <c r="V383" s="142">
        <v>4.5910690000000004E-2</v>
      </c>
      <c r="W383" s="141">
        <v>364</v>
      </c>
      <c r="X383" s="142">
        <v>4.7469349999999993E-2</v>
      </c>
    </row>
    <row r="384" spans="1:24" x14ac:dyDescent="0.25">
      <c r="A384" s="148">
        <v>42559</v>
      </c>
      <c r="B384" s="141">
        <v>1</v>
      </c>
      <c r="C384" s="142">
        <v>4.2500000000000003E-2</v>
      </c>
      <c r="D384" s="141">
        <v>10</v>
      </c>
      <c r="E384" s="142">
        <f t="shared" si="10"/>
        <v>3.5043240000000003E-2</v>
      </c>
      <c r="F384" s="144">
        <v>20</v>
      </c>
      <c r="G384" s="142">
        <f t="shared" si="9"/>
        <v>3.1704498823529416E-2</v>
      </c>
      <c r="H384" s="152">
        <v>27</v>
      </c>
      <c r="I384" s="153">
        <f t="shared" si="11"/>
        <v>2.9367380000000002E-2</v>
      </c>
      <c r="J384" s="141">
        <v>27</v>
      </c>
      <c r="K384" s="142">
        <v>4.1799969999999999E-2</v>
      </c>
      <c r="L384" s="147">
        <v>-1.178561111111108E-3</v>
      </c>
      <c r="M384" s="141">
        <v>28</v>
      </c>
      <c r="N384" s="142">
        <v>4.1832832857142857E-2</v>
      </c>
      <c r="O384" s="141">
        <v>56</v>
      </c>
      <c r="P384" s="142">
        <v>4.2752992857142853E-2</v>
      </c>
      <c r="Q384" s="141">
        <v>84</v>
      </c>
      <c r="R384" s="142">
        <v>4.3673152857142856E-2</v>
      </c>
      <c r="S384" s="141">
        <f>+VLOOKUP(A384,Cetes!$A$19:$M$1126,5,FALSE)</f>
        <v>90</v>
      </c>
      <c r="T384" s="146">
        <v>4.3870329999999999E-2</v>
      </c>
      <c r="U384" s="141">
        <v>181</v>
      </c>
      <c r="V384" s="142">
        <v>4.5875139999999995E-2</v>
      </c>
      <c r="W384" s="141">
        <v>363</v>
      </c>
      <c r="X384" s="142">
        <v>4.7399959999999998E-2</v>
      </c>
    </row>
    <row r="385" spans="1:24" x14ac:dyDescent="0.25">
      <c r="A385" s="148">
        <v>42562</v>
      </c>
      <c r="B385" s="141">
        <v>1</v>
      </c>
      <c r="C385" s="142">
        <v>4.2500000000000003E-2</v>
      </c>
      <c r="D385" s="141">
        <v>10</v>
      </c>
      <c r="E385" s="142">
        <f t="shared" si="10"/>
        <v>3.5043240000000003E-2</v>
      </c>
      <c r="F385" s="144">
        <v>20</v>
      </c>
      <c r="G385" s="142">
        <f t="shared" si="9"/>
        <v>3.0989054285714288E-2</v>
      </c>
      <c r="H385" s="152">
        <v>24</v>
      </c>
      <c r="I385" s="153">
        <f t="shared" si="11"/>
        <v>2.9367380000000002E-2</v>
      </c>
      <c r="J385" s="141">
        <v>27</v>
      </c>
      <c r="K385" s="142">
        <v>4.1913584285714282E-2</v>
      </c>
      <c r="L385" s="147">
        <v>1.1361428571428356E-4</v>
      </c>
      <c r="M385" s="141">
        <v>28</v>
      </c>
      <c r="N385" s="142">
        <v>4.1945022380952379E-2</v>
      </c>
      <c r="O385" s="141">
        <v>56</v>
      </c>
      <c r="P385" s="142">
        <v>4.2825289047619043E-2</v>
      </c>
      <c r="Q385" s="141">
        <v>84</v>
      </c>
      <c r="R385" s="142">
        <v>4.3705555714285714E-2</v>
      </c>
      <c r="S385" s="141">
        <f>+VLOOKUP(A385,Cetes!$A$19:$M$1126,5,FALSE)</f>
        <v>87</v>
      </c>
      <c r="T385" s="146">
        <v>4.3799869999999998E-2</v>
      </c>
      <c r="U385" s="141">
        <v>178</v>
      </c>
      <c r="V385" s="142">
        <v>4.576703E-2</v>
      </c>
      <c r="W385" s="141">
        <v>360</v>
      </c>
      <c r="X385" s="142">
        <v>4.7439479999999999E-2</v>
      </c>
    </row>
    <row r="386" spans="1:24" x14ac:dyDescent="0.25">
      <c r="A386" s="148">
        <v>42563</v>
      </c>
      <c r="B386" s="141">
        <v>1</v>
      </c>
      <c r="C386" s="142">
        <v>4.2500000000000003E-2</v>
      </c>
      <c r="D386" s="141">
        <v>10</v>
      </c>
      <c r="E386" s="142">
        <f t="shared" si="10"/>
        <v>3.5043240000000003E-2</v>
      </c>
      <c r="F386" s="144">
        <v>20</v>
      </c>
      <c r="G386" s="142">
        <f t="shared" si="9"/>
        <v>3.0677193846153847E-2</v>
      </c>
      <c r="H386" s="152">
        <v>23</v>
      </c>
      <c r="I386" s="153">
        <f t="shared" si="11"/>
        <v>2.9367380000000002E-2</v>
      </c>
      <c r="J386" s="141">
        <v>27</v>
      </c>
      <c r="K386" s="142">
        <v>4.1921231587301593E-2</v>
      </c>
      <c r="L386" s="147">
        <v>7.6473015873101957E-6</v>
      </c>
      <c r="M386" s="141">
        <v>28</v>
      </c>
      <c r="N386" s="142">
        <v>4.1951706984126987E-2</v>
      </c>
      <c r="O386" s="141">
        <v>56</v>
      </c>
      <c r="P386" s="142">
        <v>4.2805018095238095E-2</v>
      </c>
      <c r="Q386" s="141">
        <v>84</v>
      </c>
      <c r="R386" s="142">
        <v>4.3658329206349204E-2</v>
      </c>
      <c r="S386" s="141">
        <f>+VLOOKUP(A386,Cetes!$A$19:$M$1126,5,FALSE)</f>
        <v>86</v>
      </c>
      <c r="T386" s="146">
        <v>4.3719279999999999E-2</v>
      </c>
      <c r="U386" s="141">
        <v>177</v>
      </c>
      <c r="V386" s="142">
        <v>4.5799950000000006E-2</v>
      </c>
      <c r="W386" s="141">
        <v>359</v>
      </c>
      <c r="X386" s="142">
        <v>4.7303129999999999E-2</v>
      </c>
    </row>
    <row r="387" spans="1:24" x14ac:dyDescent="0.25">
      <c r="A387" s="148">
        <v>42564</v>
      </c>
      <c r="B387" s="141">
        <v>1</v>
      </c>
      <c r="C387" s="142">
        <v>4.2300000000000004E-2</v>
      </c>
      <c r="D387" s="141">
        <v>10</v>
      </c>
      <c r="E387" s="142">
        <f t="shared" si="10"/>
        <v>3.5043240000000003E-2</v>
      </c>
      <c r="F387" s="144">
        <v>20</v>
      </c>
      <c r="G387" s="142">
        <f t="shared" si="9"/>
        <v>3.0313356666666669E-2</v>
      </c>
      <c r="H387" s="152">
        <v>22</v>
      </c>
      <c r="I387" s="153">
        <f t="shared" si="11"/>
        <v>2.9367380000000002E-2</v>
      </c>
      <c r="J387" s="141">
        <v>27</v>
      </c>
      <c r="K387" s="142">
        <v>4.1718029682539681E-2</v>
      </c>
      <c r="L387" s="147">
        <v>-2.032019047619113E-4</v>
      </c>
      <c r="M387" s="141">
        <v>28</v>
      </c>
      <c r="N387" s="142">
        <v>4.1753067619047617E-2</v>
      </c>
      <c r="O387" s="141">
        <v>56</v>
      </c>
      <c r="P387" s="142">
        <v>4.2734129841269834E-2</v>
      </c>
      <c r="Q387" s="141">
        <v>84</v>
      </c>
      <c r="R387" s="142">
        <v>4.3715192063492059E-2</v>
      </c>
      <c r="S387" s="141">
        <f>+VLOOKUP(A387,Cetes!$A$19:$M$1126,5,FALSE)</f>
        <v>85</v>
      </c>
      <c r="T387" s="146">
        <v>4.3750229999999994E-2</v>
      </c>
      <c r="U387" s="141">
        <v>176</v>
      </c>
      <c r="V387" s="142">
        <v>4.5593849999999998E-2</v>
      </c>
      <c r="W387" s="141">
        <v>358</v>
      </c>
      <c r="X387" s="142">
        <v>4.7299429999999996E-2</v>
      </c>
    </row>
    <row r="388" spans="1:24" x14ac:dyDescent="0.25">
      <c r="A388" s="148">
        <v>42565</v>
      </c>
      <c r="B388" s="141">
        <v>1</v>
      </c>
      <c r="C388" s="142">
        <v>4.2599999999999999E-2</v>
      </c>
      <c r="D388" s="141">
        <v>10</v>
      </c>
      <c r="E388" s="142">
        <f t="shared" si="10"/>
        <v>3.5043240000000003E-2</v>
      </c>
      <c r="F388" s="144">
        <v>20</v>
      </c>
      <c r="G388" s="142">
        <f t="shared" ref="G388:G451" si="12">Interpolación_Lineal_2(E388,D388,I388,H388,F388)</f>
        <v>3.188998444444445E-2</v>
      </c>
      <c r="H388" s="152">
        <v>28</v>
      </c>
      <c r="I388" s="153">
        <f t="shared" si="11"/>
        <v>2.9367380000000002E-2</v>
      </c>
      <c r="J388" s="141">
        <v>27</v>
      </c>
      <c r="K388" s="142">
        <v>4.2917777777777777E-2</v>
      </c>
      <c r="L388" s="147">
        <v>1.1997480952380957E-3</v>
      </c>
      <c r="M388" s="141">
        <v>28</v>
      </c>
      <c r="N388" s="142">
        <v>4.2929999999999996E-2</v>
      </c>
      <c r="O388" s="141">
        <v>56</v>
      </c>
      <c r="P388" s="142">
        <v>4.3272222222222219E-2</v>
      </c>
      <c r="Q388" s="141">
        <v>84</v>
      </c>
      <c r="R388" s="142">
        <v>4.3614444444444449E-2</v>
      </c>
      <c r="S388" s="141">
        <f>+VLOOKUP(A388,Cetes!$A$19:$M$1126,5,FALSE)</f>
        <v>91</v>
      </c>
      <c r="T388" s="146">
        <v>4.3700000000000003E-2</v>
      </c>
      <c r="U388" s="141">
        <v>175</v>
      </c>
      <c r="V388" s="142">
        <v>4.5525719999999999E-2</v>
      </c>
      <c r="W388" s="141">
        <v>357</v>
      </c>
      <c r="X388" s="142">
        <v>4.7294970000000006E-2</v>
      </c>
    </row>
    <row r="389" spans="1:24" x14ac:dyDescent="0.25">
      <c r="A389" s="148">
        <v>42566</v>
      </c>
      <c r="B389" s="141">
        <v>1</v>
      </c>
      <c r="C389" s="142">
        <v>4.2500000000000003E-2</v>
      </c>
      <c r="D389" s="141">
        <v>10</v>
      </c>
      <c r="E389" s="142">
        <f t="shared" si="10"/>
        <v>3.5043240000000003E-2</v>
      </c>
      <c r="F389" s="144">
        <v>20</v>
      </c>
      <c r="G389" s="142">
        <f t="shared" si="12"/>
        <v>3.1704498823529416E-2</v>
      </c>
      <c r="H389" s="152">
        <v>27</v>
      </c>
      <c r="I389" s="153">
        <f t="shared" si="11"/>
        <v>2.9367380000000002E-2</v>
      </c>
      <c r="J389" s="141">
        <v>27</v>
      </c>
      <c r="K389" s="142">
        <v>4.135722E-2</v>
      </c>
      <c r="L389" s="147">
        <v>-1.5605577777777768E-3</v>
      </c>
      <c r="M389" s="141">
        <v>28</v>
      </c>
      <c r="N389" s="142">
        <v>4.1395397619047619E-2</v>
      </c>
      <c r="O389" s="141">
        <v>56</v>
      </c>
      <c r="P389" s="142">
        <v>4.2464370952380953E-2</v>
      </c>
      <c r="Q389" s="141">
        <v>84</v>
      </c>
      <c r="R389" s="142">
        <v>4.3533344285714287E-2</v>
      </c>
      <c r="S389" s="141">
        <f>+VLOOKUP(A389,Cetes!$A$19:$M$1126,5,FALSE)</f>
        <v>90</v>
      </c>
      <c r="T389" s="146">
        <v>4.3762410000000002E-2</v>
      </c>
      <c r="U389" s="141">
        <v>174</v>
      </c>
      <c r="V389" s="142">
        <v>4.5680800000000001E-2</v>
      </c>
      <c r="W389" s="141">
        <v>356</v>
      </c>
      <c r="X389" s="142">
        <v>4.7498869999999999E-2</v>
      </c>
    </row>
    <row r="390" spans="1:24" x14ac:dyDescent="0.25">
      <c r="A390" s="148">
        <v>42569</v>
      </c>
      <c r="B390" s="141">
        <v>1</v>
      </c>
      <c r="C390" s="142">
        <v>4.2500000000000003E-2</v>
      </c>
      <c r="D390" s="141">
        <v>10</v>
      </c>
      <c r="E390" s="142">
        <f t="shared" si="10"/>
        <v>3.5043240000000003E-2</v>
      </c>
      <c r="F390" s="144">
        <v>20</v>
      </c>
      <c r="G390" s="142">
        <f t="shared" si="12"/>
        <v>3.0989054285714288E-2</v>
      </c>
      <c r="H390" s="152">
        <v>24</v>
      </c>
      <c r="I390" s="153">
        <f t="shared" si="11"/>
        <v>2.9367380000000002E-2</v>
      </c>
      <c r="J390" s="141">
        <v>27</v>
      </c>
      <c r="K390" s="142">
        <v>4.1892211428571434E-2</v>
      </c>
      <c r="L390" s="147">
        <v>5.3499142857143384E-4</v>
      </c>
      <c r="M390" s="141">
        <v>28</v>
      </c>
      <c r="N390" s="142">
        <v>4.1923061904761909E-2</v>
      </c>
      <c r="O390" s="141">
        <v>56</v>
      </c>
      <c r="P390" s="142">
        <v>4.278687523809524E-2</v>
      </c>
      <c r="Q390" s="141">
        <v>84</v>
      </c>
      <c r="R390" s="142">
        <v>4.3650688571428571E-2</v>
      </c>
      <c r="S390" s="141">
        <f>+VLOOKUP(A390,Cetes!$A$19:$M$1126,5,FALSE)</f>
        <v>87</v>
      </c>
      <c r="T390" s="146">
        <v>4.3743239999999996E-2</v>
      </c>
      <c r="U390" s="141">
        <v>171</v>
      </c>
      <c r="V390" s="142">
        <v>4.5611449999999998E-2</v>
      </c>
      <c r="W390" s="141">
        <v>353</v>
      </c>
      <c r="X390" s="142">
        <v>4.7579900000000001E-2</v>
      </c>
    </row>
    <row r="391" spans="1:24" x14ac:dyDescent="0.25">
      <c r="A391" s="148">
        <v>42570</v>
      </c>
      <c r="B391" s="141">
        <v>1</v>
      </c>
      <c r="C391" s="142">
        <v>4.2599999999999999E-2</v>
      </c>
      <c r="D391" s="141">
        <v>10</v>
      </c>
      <c r="E391" s="142">
        <f t="shared" si="10"/>
        <v>3.5043240000000003E-2</v>
      </c>
      <c r="F391" s="144">
        <v>20</v>
      </c>
      <c r="G391" s="142">
        <f t="shared" si="12"/>
        <v>3.0677193846153847E-2</v>
      </c>
      <c r="H391" s="152">
        <v>23</v>
      </c>
      <c r="I391" s="153">
        <f t="shared" si="11"/>
        <v>2.9367380000000002E-2</v>
      </c>
      <c r="J391" s="141">
        <v>27</v>
      </c>
      <c r="K391" s="142">
        <v>4.1682934444444444E-2</v>
      </c>
      <c r="L391" s="147">
        <v>-2.0927698412698953E-4</v>
      </c>
      <c r="M391" s="141">
        <v>28</v>
      </c>
      <c r="N391" s="142">
        <v>4.1718745555555554E-2</v>
      </c>
      <c r="O391" s="141">
        <v>56</v>
      </c>
      <c r="P391" s="142">
        <v>4.2721456666666664E-2</v>
      </c>
      <c r="Q391" s="141">
        <v>84</v>
      </c>
      <c r="R391" s="142">
        <v>4.3724167777777774E-2</v>
      </c>
      <c r="S391" s="141">
        <f>+VLOOKUP(A391,Cetes!$A$19:$M$1126,5,FALSE)</f>
        <v>86</v>
      </c>
      <c r="T391" s="146">
        <v>4.3795789999999994E-2</v>
      </c>
      <c r="U391" s="141">
        <v>170</v>
      </c>
      <c r="V391" s="142">
        <v>4.559995E-2</v>
      </c>
      <c r="W391" s="141">
        <v>352</v>
      </c>
      <c r="X391" s="142">
        <v>4.7806620000000001E-2</v>
      </c>
    </row>
    <row r="392" spans="1:24" x14ac:dyDescent="0.25">
      <c r="A392" s="148">
        <v>42571</v>
      </c>
      <c r="B392" s="141">
        <v>1</v>
      </c>
      <c r="C392" s="142">
        <v>4.2599999999999999E-2</v>
      </c>
      <c r="D392" s="141">
        <v>10</v>
      </c>
      <c r="E392" s="142">
        <f t="shared" si="10"/>
        <v>3.5043240000000003E-2</v>
      </c>
      <c r="F392" s="144">
        <v>20</v>
      </c>
      <c r="G392" s="142">
        <f t="shared" si="12"/>
        <v>3.0313356666666669E-2</v>
      </c>
      <c r="H392" s="152">
        <v>22</v>
      </c>
      <c r="I392" s="153">
        <f t="shared" si="11"/>
        <v>2.9367380000000002E-2</v>
      </c>
      <c r="J392" s="141">
        <v>27</v>
      </c>
      <c r="K392" s="142">
        <v>4.1866923174603179E-2</v>
      </c>
      <c r="L392" s="147">
        <v>1.8398873015873507E-4</v>
      </c>
      <c r="M392" s="141">
        <v>28</v>
      </c>
      <c r="N392" s="142">
        <v>4.1899833809523813E-2</v>
      </c>
      <c r="O392" s="141">
        <v>56</v>
      </c>
      <c r="P392" s="142">
        <v>4.2821331587301587E-2</v>
      </c>
      <c r="Q392" s="141">
        <v>84</v>
      </c>
      <c r="R392" s="142">
        <v>4.3742829365079366E-2</v>
      </c>
      <c r="S392" s="141">
        <f>+VLOOKUP(A392,Cetes!$A$19:$M$1126,5,FALSE)</f>
        <v>85</v>
      </c>
      <c r="T392" s="146">
        <v>4.377574E-2</v>
      </c>
      <c r="U392" s="141">
        <v>169</v>
      </c>
      <c r="V392" s="142">
        <v>4.5623280000000002E-2</v>
      </c>
      <c r="W392" s="141">
        <v>351</v>
      </c>
      <c r="X392" s="142">
        <v>4.7805059999999996E-2</v>
      </c>
    </row>
    <row r="393" spans="1:24" x14ac:dyDescent="0.25">
      <c r="A393" s="148">
        <v>42572</v>
      </c>
      <c r="B393" s="141">
        <v>1</v>
      </c>
      <c r="C393" s="142">
        <v>4.2599999999999999E-2</v>
      </c>
      <c r="D393" s="141">
        <v>10</v>
      </c>
      <c r="E393" s="142">
        <f t="shared" si="10"/>
        <v>3.5043240000000003E-2</v>
      </c>
      <c r="F393" s="144">
        <v>20</v>
      </c>
      <c r="G393" s="142">
        <f t="shared" si="12"/>
        <v>3.188998444444445E-2</v>
      </c>
      <c r="H393" s="152">
        <v>28</v>
      </c>
      <c r="I393" s="153">
        <f t="shared" si="11"/>
        <v>2.9367380000000002E-2</v>
      </c>
      <c r="J393" s="141">
        <v>27</v>
      </c>
      <c r="K393" s="142">
        <v>4.2951892666666665E-2</v>
      </c>
      <c r="L393" s="147">
        <v>1.0849694920634853E-3</v>
      </c>
      <c r="M393" s="141">
        <v>28</v>
      </c>
      <c r="N393" s="142">
        <v>4.2965427E-2</v>
      </c>
      <c r="O393" s="141">
        <v>56</v>
      </c>
      <c r="P393" s="142">
        <v>4.3344388333333331E-2</v>
      </c>
      <c r="Q393" s="141">
        <v>84</v>
      </c>
      <c r="R393" s="142">
        <v>4.3723349666666661E-2</v>
      </c>
      <c r="S393" s="141">
        <f>+VLOOKUP(A393,Cetes!$A$19:$M$1126,5,FALSE)</f>
        <v>91</v>
      </c>
      <c r="T393" s="146">
        <v>4.3818089999999997E-2</v>
      </c>
      <c r="U393" s="141">
        <v>182</v>
      </c>
      <c r="V393" s="142">
        <v>4.5892879999999997E-2</v>
      </c>
      <c r="W393" s="141">
        <v>364</v>
      </c>
      <c r="X393" s="142">
        <v>4.7897389999999998E-2</v>
      </c>
    </row>
    <row r="394" spans="1:24" x14ac:dyDescent="0.25">
      <c r="A394" s="148">
        <v>42573</v>
      </c>
      <c r="B394" s="141">
        <v>1</v>
      </c>
      <c r="C394" s="142">
        <v>4.2500000000000003E-2</v>
      </c>
      <c r="D394" s="141">
        <v>10</v>
      </c>
      <c r="E394" s="142">
        <f t="shared" si="10"/>
        <v>3.5043240000000003E-2</v>
      </c>
      <c r="F394" s="144">
        <v>20</v>
      </c>
      <c r="G394" s="142">
        <f t="shared" si="12"/>
        <v>3.1704498823529416E-2</v>
      </c>
      <c r="H394" s="152">
        <v>27</v>
      </c>
      <c r="I394" s="153">
        <f t="shared" si="11"/>
        <v>2.9367380000000002E-2</v>
      </c>
      <c r="J394" s="141">
        <v>27</v>
      </c>
      <c r="K394" s="142">
        <v>4.1895230000000006E-2</v>
      </c>
      <c r="L394" s="147">
        <v>-1.0566626666666593E-3</v>
      </c>
      <c r="M394" s="141">
        <v>28</v>
      </c>
      <c r="N394" s="142">
        <v>4.1925464761904764E-2</v>
      </c>
      <c r="O394" s="141">
        <v>56</v>
      </c>
      <c r="P394" s="142">
        <v>4.27720380952381E-2</v>
      </c>
      <c r="Q394" s="141">
        <v>84</v>
      </c>
      <c r="R394" s="142">
        <v>4.361861142857143E-2</v>
      </c>
      <c r="S394" s="141">
        <f>+VLOOKUP(A394,Cetes!$A$19:$M$1126,5,FALSE)</f>
        <v>90</v>
      </c>
      <c r="T394" s="146">
        <v>4.3800020000000002E-2</v>
      </c>
      <c r="U394" s="141">
        <v>181</v>
      </c>
      <c r="V394" s="142">
        <v>4.5855149999999997E-2</v>
      </c>
      <c r="W394" s="141">
        <v>363</v>
      </c>
      <c r="X394" s="142">
        <v>4.7754159999999997E-2</v>
      </c>
    </row>
    <row r="395" spans="1:24" x14ac:dyDescent="0.25">
      <c r="A395" s="148">
        <v>42576</v>
      </c>
      <c r="B395" s="141">
        <v>1</v>
      </c>
      <c r="C395" s="142">
        <v>4.2300000000000004E-2</v>
      </c>
      <c r="D395" s="141">
        <v>10</v>
      </c>
      <c r="E395" s="142">
        <f t="shared" si="10"/>
        <v>3.5043240000000003E-2</v>
      </c>
      <c r="F395" s="144">
        <v>20</v>
      </c>
      <c r="G395" s="142">
        <f t="shared" si="12"/>
        <v>3.0989054285714288E-2</v>
      </c>
      <c r="H395" s="152">
        <v>24</v>
      </c>
      <c r="I395" s="153">
        <f t="shared" si="11"/>
        <v>2.9367380000000002E-2</v>
      </c>
      <c r="J395" s="141">
        <v>27</v>
      </c>
      <c r="K395" s="142">
        <v>4.200318047619047E-2</v>
      </c>
      <c r="L395" s="147">
        <v>1.0795047619046455E-4</v>
      </c>
      <c r="M395" s="141">
        <v>28</v>
      </c>
      <c r="N395" s="142">
        <v>4.2029793968253959E-2</v>
      </c>
      <c r="O395" s="141">
        <v>56</v>
      </c>
      <c r="P395" s="142">
        <v>4.2774971746031745E-2</v>
      </c>
      <c r="Q395" s="141">
        <v>84</v>
      </c>
      <c r="R395" s="142">
        <v>4.3520149523809531E-2</v>
      </c>
      <c r="S395" s="141">
        <f>+VLOOKUP(A395,Cetes!$A$19:$M$1126,5,FALSE)</f>
        <v>87</v>
      </c>
      <c r="T395" s="146">
        <v>4.3599990000000005E-2</v>
      </c>
      <c r="U395" s="141">
        <v>178</v>
      </c>
      <c r="V395" s="142">
        <v>4.5823710000000004E-2</v>
      </c>
      <c r="W395" s="141">
        <v>360</v>
      </c>
      <c r="X395" s="142">
        <v>4.773579E-2</v>
      </c>
    </row>
    <row r="396" spans="1:24" x14ac:dyDescent="0.25">
      <c r="A396" s="148">
        <v>42577</v>
      </c>
      <c r="B396" s="141">
        <v>1</v>
      </c>
      <c r="C396" s="142">
        <v>4.2300000000000004E-2</v>
      </c>
      <c r="D396" s="141">
        <v>10</v>
      </c>
      <c r="E396" s="142">
        <f t="shared" si="10"/>
        <v>3.5043240000000003E-2</v>
      </c>
      <c r="F396" s="144">
        <v>20</v>
      </c>
      <c r="G396" s="142">
        <f t="shared" si="12"/>
        <v>3.0677193846153847E-2</v>
      </c>
      <c r="H396" s="152">
        <v>23</v>
      </c>
      <c r="I396" s="153">
        <f t="shared" si="11"/>
        <v>2.9367380000000002E-2</v>
      </c>
      <c r="J396" s="141">
        <v>27</v>
      </c>
      <c r="K396" s="142">
        <v>4.210639E-2</v>
      </c>
      <c r="L396" s="147">
        <v>1.0320952380953041E-4</v>
      </c>
      <c r="M396" s="141">
        <v>28</v>
      </c>
      <c r="N396" s="142">
        <v>4.2132799999999998E-2</v>
      </c>
      <c r="O396" s="141">
        <v>56</v>
      </c>
      <c r="P396" s="142">
        <v>4.2872279999999999E-2</v>
      </c>
      <c r="Q396" s="141">
        <v>84</v>
      </c>
      <c r="R396" s="142">
        <v>4.3611759999999992E-2</v>
      </c>
      <c r="S396" s="141">
        <f>+VLOOKUP(A396,Cetes!$A$19:$M$1126,5,FALSE)</f>
        <v>86</v>
      </c>
      <c r="T396" s="146">
        <v>4.3664579999999995E-2</v>
      </c>
      <c r="U396" s="141">
        <v>177</v>
      </c>
      <c r="V396" s="142">
        <v>4.6100040000000002E-2</v>
      </c>
      <c r="W396" s="141">
        <v>359</v>
      </c>
      <c r="X396" s="142">
        <v>4.7913449999999996E-2</v>
      </c>
    </row>
    <row r="397" spans="1:24" x14ac:dyDescent="0.25">
      <c r="A397" s="148">
        <v>42578</v>
      </c>
      <c r="B397" s="141">
        <v>1</v>
      </c>
      <c r="C397" s="142">
        <v>4.2500000000000003E-2</v>
      </c>
      <c r="D397" s="141">
        <v>10</v>
      </c>
      <c r="E397" s="142">
        <f t="shared" si="10"/>
        <v>3.5043240000000003E-2</v>
      </c>
      <c r="F397" s="144">
        <v>20</v>
      </c>
      <c r="G397" s="142">
        <f t="shared" si="12"/>
        <v>3.0313356666666669E-2</v>
      </c>
      <c r="H397" s="152">
        <v>22</v>
      </c>
      <c r="I397" s="153">
        <f t="shared" si="11"/>
        <v>2.9367380000000002E-2</v>
      </c>
      <c r="J397" s="141">
        <v>27</v>
      </c>
      <c r="K397" s="142">
        <v>4.2634258253968257E-2</v>
      </c>
      <c r="L397" s="147">
        <v>5.2786825396825693E-4</v>
      </c>
      <c r="M397" s="141">
        <v>28</v>
      </c>
      <c r="N397" s="142">
        <v>4.266043190476191E-2</v>
      </c>
      <c r="O397" s="141">
        <v>56</v>
      </c>
      <c r="P397" s="142">
        <v>4.339329412698413E-2</v>
      </c>
      <c r="Q397" s="141">
        <v>84</v>
      </c>
      <c r="R397" s="142">
        <v>4.4126156349206344E-2</v>
      </c>
      <c r="S397" s="141">
        <f>+VLOOKUP(A397,Cetes!$A$19:$M$1126,5,FALSE)</f>
        <v>85</v>
      </c>
      <c r="T397" s="146">
        <v>4.4152329999999997E-2</v>
      </c>
      <c r="U397" s="141">
        <v>176</v>
      </c>
      <c r="V397" s="142">
        <v>4.6125619999999999E-2</v>
      </c>
      <c r="W397" s="141">
        <v>358</v>
      </c>
      <c r="X397" s="142">
        <v>4.7994960000000003E-2</v>
      </c>
    </row>
    <row r="398" spans="1:24" x14ac:dyDescent="0.25">
      <c r="A398" s="148">
        <v>42579</v>
      </c>
      <c r="B398" s="141">
        <v>1</v>
      </c>
      <c r="C398" s="142">
        <v>4.2500000000000003E-2</v>
      </c>
      <c r="D398" s="141">
        <v>10</v>
      </c>
      <c r="E398" s="142">
        <f t="shared" si="10"/>
        <v>3.5043240000000003E-2</v>
      </c>
      <c r="F398" s="144">
        <v>20</v>
      </c>
      <c r="G398" s="142">
        <f t="shared" si="12"/>
        <v>3.188998444444445E-2</v>
      </c>
      <c r="H398" s="152">
        <v>28</v>
      </c>
      <c r="I398" s="153">
        <f t="shared" si="11"/>
        <v>2.9367380000000002E-2</v>
      </c>
      <c r="J398" s="141">
        <v>27</v>
      </c>
      <c r="K398" s="142">
        <v>4.2962918444444449E-2</v>
      </c>
      <c r="L398" s="147">
        <v>3.2866019047619183E-4</v>
      </c>
      <c r="M398" s="141">
        <v>28</v>
      </c>
      <c r="N398" s="142">
        <v>4.2980723000000005E-2</v>
      </c>
      <c r="O398" s="141">
        <v>56</v>
      </c>
      <c r="P398" s="142">
        <v>4.3479250555555557E-2</v>
      </c>
      <c r="Q398" s="141">
        <v>84</v>
      </c>
      <c r="R398" s="142">
        <v>4.3977778111111115E-2</v>
      </c>
      <c r="S398" s="141">
        <f>+VLOOKUP(A398,Cetes!$A$19:$M$1126,5,FALSE)</f>
        <v>91</v>
      </c>
      <c r="T398" s="146">
        <v>4.4102410000000002E-2</v>
      </c>
      <c r="U398" s="141">
        <v>175</v>
      </c>
      <c r="V398" s="142">
        <v>4.6153470000000002E-2</v>
      </c>
      <c r="W398" s="141">
        <v>357</v>
      </c>
      <c r="X398" s="142">
        <v>4.8471890000000004E-2</v>
      </c>
    </row>
    <row r="399" spans="1:24" x14ac:dyDescent="0.25">
      <c r="A399" s="148">
        <v>42580</v>
      </c>
      <c r="B399" s="141">
        <v>1</v>
      </c>
      <c r="C399" s="142">
        <v>4.36E-2</v>
      </c>
      <c r="D399" s="141">
        <v>10</v>
      </c>
      <c r="E399" s="142">
        <f t="shared" si="10"/>
        <v>3.5043240000000003E-2</v>
      </c>
      <c r="F399" s="144">
        <v>20</v>
      </c>
      <c r="G399" s="142">
        <f t="shared" si="12"/>
        <v>3.1704498823529416E-2</v>
      </c>
      <c r="H399" s="152">
        <v>27</v>
      </c>
      <c r="I399" s="153">
        <f t="shared" si="11"/>
        <v>2.9367380000000002E-2</v>
      </c>
      <c r="J399" s="141">
        <v>27</v>
      </c>
      <c r="K399" s="142">
        <v>4.2203829999999998E-2</v>
      </c>
      <c r="L399" s="147">
        <v>-7.590884444444515E-4</v>
      </c>
      <c r="M399" s="141">
        <v>28</v>
      </c>
      <c r="N399" s="142">
        <v>4.223392952380952E-2</v>
      </c>
      <c r="O399" s="141">
        <v>56</v>
      </c>
      <c r="P399" s="142">
        <v>4.3076716190476184E-2</v>
      </c>
      <c r="Q399" s="141">
        <v>84</v>
      </c>
      <c r="R399" s="142">
        <v>4.3919502857142856E-2</v>
      </c>
      <c r="S399" s="141">
        <f>+VLOOKUP(A399,Cetes!$A$19:$M$1126,5,FALSE)</f>
        <v>90</v>
      </c>
      <c r="T399" s="146">
        <v>4.4100099999999996E-2</v>
      </c>
      <c r="U399" s="141">
        <v>174</v>
      </c>
      <c r="V399" s="142">
        <v>4.5998349999999993E-2</v>
      </c>
      <c r="W399" s="141">
        <v>356</v>
      </c>
      <c r="X399" s="142">
        <v>4.9025199999999998E-2</v>
      </c>
    </row>
    <row r="400" spans="1:24" x14ac:dyDescent="0.25">
      <c r="A400" s="148">
        <v>42583</v>
      </c>
      <c r="B400" s="141">
        <v>1</v>
      </c>
      <c r="C400" s="142">
        <v>4.41E-2</v>
      </c>
      <c r="D400" s="141">
        <v>10</v>
      </c>
      <c r="E400" s="142">
        <f t="shared" si="10"/>
        <v>3.5043240000000003E-2</v>
      </c>
      <c r="F400" s="144">
        <v>20</v>
      </c>
      <c r="G400" s="142">
        <f t="shared" si="12"/>
        <v>3.0989054285714288E-2</v>
      </c>
      <c r="H400" s="152">
        <v>24</v>
      </c>
      <c r="I400" s="153">
        <f t="shared" si="11"/>
        <v>2.9367380000000002E-2</v>
      </c>
      <c r="J400" s="141">
        <v>27</v>
      </c>
      <c r="K400" s="142">
        <v>4.2701110952380959E-2</v>
      </c>
      <c r="L400" s="147">
        <v>4.9728095238096154E-4</v>
      </c>
      <c r="M400" s="141">
        <v>28</v>
      </c>
      <c r="N400" s="142">
        <v>4.2725044603174611E-2</v>
      </c>
      <c r="O400" s="141">
        <v>56</v>
      </c>
      <c r="P400" s="142">
        <v>4.339518682539683E-2</v>
      </c>
      <c r="Q400" s="141">
        <v>84</v>
      </c>
      <c r="R400" s="142">
        <v>4.4065329047619048E-2</v>
      </c>
      <c r="S400" s="141">
        <f>+VLOOKUP(A400,Cetes!$A$19:$M$1126,5,FALSE)</f>
        <v>87</v>
      </c>
      <c r="T400" s="146">
        <v>4.4137130000000004E-2</v>
      </c>
      <c r="U400" s="141">
        <v>171</v>
      </c>
      <c r="V400" s="142">
        <v>4.6040479999999995E-2</v>
      </c>
      <c r="W400" s="141">
        <v>353</v>
      </c>
      <c r="X400" s="142">
        <v>4.9197050000000006E-2</v>
      </c>
    </row>
    <row r="401" spans="1:24" x14ac:dyDescent="0.25">
      <c r="A401" s="148">
        <v>42584</v>
      </c>
      <c r="B401" s="141">
        <v>1</v>
      </c>
      <c r="C401" s="142">
        <v>4.2999999999999997E-2</v>
      </c>
      <c r="D401" s="141">
        <v>10</v>
      </c>
      <c r="E401" s="142">
        <f t="shared" si="10"/>
        <v>3.5043240000000003E-2</v>
      </c>
      <c r="F401" s="144">
        <v>20</v>
      </c>
      <c r="G401" s="142">
        <f t="shared" si="12"/>
        <v>3.0677193846153847E-2</v>
      </c>
      <c r="H401" s="152">
        <v>23</v>
      </c>
      <c r="I401" s="153">
        <f t="shared" si="11"/>
        <v>2.9367380000000002E-2</v>
      </c>
      <c r="J401" s="141">
        <v>27</v>
      </c>
      <c r="K401" s="142">
        <v>4.2625262380952378E-2</v>
      </c>
      <c r="L401" s="147">
        <v>-7.5848571428581424E-5</v>
      </c>
      <c r="M401" s="141">
        <v>28</v>
      </c>
      <c r="N401" s="142">
        <v>4.2646840476190474E-2</v>
      </c>
      <c r="O401" s="141">
        <v>56</v>
      </c>
      <c r="P401" s="142">
        <v>4.325102714285714E-2</v>
      </c>
      <c r="Q401" s="141">
        <v>84</v>
      </c>
      <c r="R401" s="142">
        <v>4.3855213809523806E-2</v>
      </c>
      <c r="S401" s="141">
        <f>+VLOOKUP(A401,Cetes!$A$19:$M$1126,5,FALSE)</f>
        <v>86</v>
      </c>
      <c r="T401" s="146">
        <v>4.3898369999999999E-2</v>
      </c>
      <c r="U401" s="141">
        <v>170</v>
      </c>
      <c r="V401" s="142">
        <v>4.6102579999999997E-2</v>
      </c>
      <c r="W401" s="141">
        <v>352</v>
      </c>
      <c r="X401" s="142">
        <v>4.9708129999999996E-2</v>
      </c>
    </row>
    <row r="402" spans="1:24" x14ac:dyDescent="0.25">
      <c r="A402" s="148">
        <v>42585</v>
      </c>
      <c r="B402" s="141">
        <v>1</v>
      </c>
      <c r="C402" s="142">
        <v>4.2599999999999999E-2</v>
      </c>
      <c r="D402" s="141">
        <v>10</v>
      </c>
      <c r="E402" s="142">
        <f t="shared" si="10"/>
        <v>3.5043240000000003E-2</v>
      </c>
      <c r="F402" s="144">
        <v>20</v>
      </c>
      <c r="G402" s="142">
        <f t="shared" si="12"/>
        <v>3.0313356666666669E-2</v>
      </c>
      <c r="H402" s="152">
        <v>22</v>
      </c>
      <c r="I402" s="153">
        <f t="shared" si="11"/>
        <v>2.9367380000000002E-2</v>
      </c>
      <c r="J402" s="141">
        <v>27</v>
      </c>
      <c r="K402" s="142">
        <v>4.2918056349206354E-2</v>
      </c>
      <c r="L402" s="147">
        <v>2.9279396825397652E-4</v>
      </c>
      <c r="M402" s="141">
        <v>28</v>
      </c>
      <c r="N402" s="142">
        <v>4.2937167619047624E-2</v>
      </c>
      <c r="O402" s="141">
        <v>56</v>
      </c>
      <c r="P402" s="142">
        <v>4.3472283174603173E-2</v>
      </c>
      <c r="Q402" s="141">
        <v>84</v>
      </c>
      <c r="R402" s="142">
        <v>4.4007398730158728E-2</v>
      </c>
      <c r="S402" s="141">
        <f>+VLOOKUP(A402,Cetes!$A$19:$M$1126,5,FALSE)</f>
        <v>85</v>
      </c>
      <c r="T402" s="146">
        <v>4.4026509999999998E-2</v>
      </c>
      <c r="U402" s="141">
        <v>169</v>
      </c>
      <c r="V402" s="142">
        <v>4.6579330000000002E-2</v>
      </c>
      <c r="W402" s="141">
        <v>351</v>
      </c>
      <c r="X402" s="142">
        <v>5.0092270000000001E-2</v>
      </c>
    </row>
    <row r="403" spans="1:24" x14ac:dyDescent="0.25">
      <c r="A403" s="148">
        <v>42586</v>
      </c>
      <c r="B403" s="141">
        <v>1</v>
      </c>
      <c r="C403" s="142">
        <v>4.2699999999999995E-2</v>
      </c>
      <c r="D403" s="141">
        <v>10</v>
      </c>
      <c r="E403" s="142">
        <f t="shared" si="10"/>
        <v>3.5043240000000003E-2</v>
      </c>
      <c r="F403" s="144">
        <v>20</v>
      </c>
      <c r="G403" s="142">
        <f t="shared" si="12"/>
        <v>3.188998444444445E-2</v>
      </c>
      <c r="H403" s="152">
        <v>28</v>
      </c>
      <c r="I403" s="153">
        <f t="shared" si="11"/>
        <v>2.9367380000000002E-2</v>
      </c>
      <c r="J403" s="141">
        <v>27</v>
      </c>
      <c r="K403" s="142">
        <v>4.3244439999999995E-2</v>
      </c>
      <c r="L403" s="147">
        <v>3.2638365079364073E-4</v>
      </c>
      <c r="M403" s="141">
        <v>28</v>
      </c>
      <c r="N403" s="142">
        <v>4.3265379999999992E-2</v>
      </c>
      <c r="O403" s="141">
        <v>56</v>
      </c>
      <c r="P403" s="142">
        <v>4.3851699999999993E-2</v>
      </c>
      <c r="Q403" s="141">
        <v>84</v>
      </c>
      <c r="R403" s="142">
        <v>4.4438019999999995E-2</v>
      </c>
      <c r="S403" s="141">
        <f>+VLOOKUP(A403,Cetes!$A$19:$M$1126,5,FALSE)</f>
        <v>91</v>
      </c>
      <c r="T403" s="146">
        <v>4.4584599999999995E-2</v>
      </c>
      <c r="U403" s="141">
        <v>182</v>
      </c>
      <c r="V403" s="142">
        <v>4.7610260000000001E-2</v>
      </c>
      <c r="W403" s="141">
        <v>350</v>
      </c>
      <c r="X403" s="142">
        <v>5.0235390000000005E-2</v>
      </c>
    </row>
    <row r="404" spans="1:24" x14ac:dyDescent="0.25">
      <c r="A404" s="148">
        <v>42587</v>
      </c>
      <c r="B404" s="141">
        <v>1</v>
      </c>
      <c r="C404" s="142">
        <v>4.2699999999999995E-2</v>
      </c>
      <c r="D404" s="141">
        <v>10</v>
      </c>
      <c r="E404" s="142">
        <f t="shared" si="10"/>
        <v>3.5043240000000003E-2</v>
      </c>
      <c r="F404" s="144">
        <v>20</v>
      </c>
      <c r="G404" s="142">
        <f t="shared" si="12"/>
        <v>3.1704498823529416E-2</v>
      </c>
      <c r="H404" s="152">
        <v>27</v>
      </c>
      <c r="I404" s="153">
        <f t="shared" si="11"/>
        <v>2.9367380000000002E-2</v>
      </c>
      <c r="J404" s="141">
        <v>27</v>
      </c>
      <c r="K404" s="142">
        <v>4.2248109999999998E-2</v>
      </c>
      <c r="L404" s="147">
        <v>-9.9632999999999666E-4</v>
      </c>
      <c r="M404" s="141">
        <v>28</v>
      </c>
      <c r="N404" s="142">
        <v>4.2271153650793647E-2</v>
      </c>
      <c r="O404" s="141">
        <v>56</v>
      </c>
      <c r="P404" s="142">
        <v>4.2916375873015868E-2</v>
      </c>
      <c r="Q404" s="141">
        <v>84</v>
      </c>
      <c r="R404" s="142">
        <v>4.3561598095238095E-2</v>
      </c>
      <c r="S404" s="141">
        <f>+VLOOKUP(A404,Cetes!$A$19:$M$1126,5,FALSE)</f>
        <v>90</v>
      </c>
      <c r="T404" s="146">
        <v>4.369986E-2</v>
      </c>
      <c r="U404" s="141">
        <v>181</v>
      </c>
      <c r="V404" s="142">
        <v>4.6716519999999997E-2</v>
      </c>
      <c r="W404" s="141">
        <v>349</v>
      </c>
      <c r="X404" s="142">
        <v>4.9800250000000004E-2</v>
      </c>
    </row>
    <row r="405" spans="1:24" x14ac:dyDescent="0.25">
      <c r="A405" s="148">
        <v>42590</v>
      </c>
      <c r="B405" s="141">
        <v>1</v>
      </c>
      <c r="C405" s="142">
        <v>4.2900000000000001E-2</v>
      </c>
      <c r="D405" s="141">
        <v>10</v>
      </c>
      <c r="E405" s="142">
        <f t="shared" si="10"/>
        <v>3.5043240000000003E-2</v>
      </c>
      <c r="F405" s="144">
        <v>20</v>
      </c>
      <c r="G405" s="142">
        <f t="shared" si="12"/>
        <v>3.0989054285714288E-2</v>
      </c>
      <c r="H405" s="152">
        <v>24</v>
      </c>
      <c r="I405" s="153">
        <f t="shared" si="11"/>
        <v>2.9367380000000002E-2</v>
      </c>
      <c r="J405" s="141">
        <v>27</v>
      </c>
      <c r="K405" s="142">
        <v>4.2840782380952382E-2</v>
      </c>
      <c r="L405" s="147">
        <v>5.9267238095238317E-4</v>
      </c>
      <c r="M405" s="141">
        <v>28</v>
      </c>
      <c r="N405" s="142">
        <v>4.2853949841269841E-2</v>
      </c>
      <c r="O405" s="141">
        <v>56</v>
      </c>
      <c r="P405" s="142">
        <v>4.3222638730158726E-2</v>
      </c>
      <c r="Q405" s="141">
        <v>84</v>
      </c>
      <c r="R405" s="142">
        <v>4.3591327619047618E-2</v>
      </c>
      <c r="S405" s="141">
        <f>+VLOOKUP(A405,Cetes!$A$19:$M$1126,5,FALSE)</f>
        <v>87</v>
      </c>
      <c r="T405" s="146">
        <v>4.3630829999999995E-2</v>
      </c>
      <c r="U405" s="141">
        <v>178</v>
      </c>
      <c r="V405" s="142">
        <v>4.6594129999999997E-2</v>
      </c>
      <c r="W405" s="141">
        <v>346</v>
      </c>
      <c r="X405" s="142">
        <v>4.9661239999999995E-2</v>
      </c>
    </row>
    <row r="406" spans="1:24" x14ac:dyDescent="0.25">
      <c r="A406" s="148">
        <v>42591</v>
      </c>
      <c r="B406" s="141">
        <v>1</v>
      </c>
      <c r="C406" s="142">
        <v>4.2999999999999997E-2</v>
      </c>
      <c r="D406" s="141">
        <v>10</v>
      </c>
      <c r="E406" s="142">
        <f t="shared" si="10"/>
        <v>3.5043240000000003E-2</v>
      </c>
      <c r="F406" s="144">
        <v>20</v>
      </c>
      <c r="G406" s="142">
        <f t="shared" si="12"/>
        <v>3.0677193846153847E-2</v>
      </c>
      <c r="H406" s="152">
        <v>23</v>
      </c>
      <c r="I406" s="153">
        <f t="shared" si="11"/>
        <v>2.9367380000000002E-2</v>
      </c>
      <c r="J406" s="141">
        <v>27</v>
      </c>
      <c r="K406" s="142">
        <v>4.2493091428571432E-2</v>
      </c>
      <c r="L406" s="147">
        <v>-3.476909523809496E-4</v>
      </c>
      <c r="M406" s="141">
        <v>28</v>
      </c>
      <c r="N406" s="142">
        <v>4.2507594285714288E-2</v>
      </c>
      <c r="O406" s="141">
        <v>56</v>
      </c>
      <c r="P406" s="142">
        <v>4.2913674285714291E-2</v>
      </c>
      <c r="Q406" s="141">
        <v>84</v>
      </c>
      <c r="R406" s="142">
        <v>4.3319754285714294E-2</v>
      </c>
      <c r="S406" s="141">
        <f>+VLOOKUP(A406,Cetes!$A$19:$M$1126,5,FALSE)</f>
        <v>86</v>
      </c>
      <c r="T406" s="146">
        <v>4.3348760000000007E-2</v>
      </c>
      <c r="U406" s="141">
        <v>177</v>
      </c>
      <c r="V406" s="142">
        <v>4.6718590000000004E-2</v>
      </c>
      <c r="W406" s="141">
        <v>345</v>
      </c>
      <c r="X406" s="142">
        <v>4.9301640000000008E-2</v>
      </c>
    </row>
    <row r="407" spans="1:24" x14ac:dyDescent="0.25">
      <c r="A407" s="148">
        <v>42592</v>
      </c>
      <c r="B407" s="141">
        <v>1</v>
      </c>
      <c r="C407" s="142">
        <v>4.2800000000000005E-2</v>
      </c>
      <c r="D407" s="141">
        <v>10</v>
      </c>
      <c r="E407" s="142">
        <f t="shared" si="10"/>
        <v>3.5043240000000003E-2</v>
      </c>
      <c r="F407" s="144">
        <v>20</v>
      </c>
      <c r="G407" s="142">
        <f t="shared" si="12"/>
        <v>3.0313356666666669E-2</v>
      </c>
      <c r="H407" s="152">
        <v>22</v>
      </c>
      <c r="I407" s="153">
        <f t="shared" si="11"/>
        <v>2.9367380000000002E-2</v>
      </c>
      <c r="J407" s="141">
        <v>27</v>
      </c>
      <c r="K407" s="142">
        <v>4.2652458571428575E-2</v>
      </c>
      <c r="L407" s="147">
        <v>1.5936714285714332E-4</v>
      </c>
      <c r="M407" s="141">
        <v>28</v>
      </c>
      <c r="N407" s="142">
        <v>4.2675694285714293E-2</v>
      </c>
      <c r="O407" s="141">
        <v>56</v>
      </c>
      <c r="P407" s="142">
        <v>4.3326294285714294E-2</v>
      </c>
      <c r="Q407" s="141">
        <v>84</v>
      </c>
      <c r="R407" s="142">
        <v>4.3976894285714288E-2</v>
      </c>
      <c r="S407" s="141">
        <f>+VLOOKUP(A407,Cetes!$A$19:$M$1126,5,FALSE)</f>
        <v>85</v>
      </c>
      <c r="T407" s="146">
        <v>4.4000130000000005E-2</v>
      </c>
      <c r="U407" s="141">
        <v>176</v>
      </c>
      <c r="V407" s="142">
        <v>4.6594959999999998E-2</v>
      </c>
      <c r="W407" s="141">
        <v>344</v>
      </c>
      <c r="X407" s="142">
        <v>4.8995689999999995E-2</v>
      </c>
    </row>
    <row r="408" spans="1:24" x14ac:dyDescent="0.25">
      <c r="A408" s="148">
        <v>42593</v>
      </c>
      <c r="B408" s="141">
        <v>1</v>
      </c>
      <c r="C408" s="142">
        <v>4.2699999999999995E-2</v>
      </c>
      <c r="D408" s="141">
        <v>10</v>
      </c>
      <c r="E408" s="142">
        <f t="shared" si="10"/>
        <v>3.5043240000000003E-2</v>
      </c>
      <c r="F408" s="144">
        <v>20</v>
      </c>
      <c r="G408" s="142">
        <f t="shared" si="12"/>
        <v>3.188998444444445E-2</v>
      </c>
      <c r="H408" s="152">
        <v>28</v>
      </c>
      <c r="I408" s="153">
        <f t="shared" si="11"/>
        <v>2.9367380000000002E-2</v>
      </c>
      <c r="J408" s="141">
        <v>27</v>
      </c>
      <c r="K408" s="142">
        <v>4.2865536222222216E-2</v>
      </c>
      <c r="L408" s="147">
        <v>2.1307765079364022E-4</v>
      </c>
      <c r="M408" s="141">
        <v>28</v>
      </c>
      <c r="N408" s="142">
        <v>4.2871902999999996E-2</v>
      </c>
      <c r="O408" s="141">
        <v>56</v>
      </c>
      <c r="P408" s="142">
        <v>4.3050172777777777E-2</v>
      </c>
      <c r="Q408" s="141">
        <v>84</v>
      </c>
      <c r="R408" s="142">
        <v>4.3228442555555559E-2</v>
      </c>
      <c r="S408" s="141">
        <f>+VLOOKUP(A408,Cetes!$A$19:$M$1126,5,FALSE)</f>
        <v>91</v>
      </c>
      <c r="T408" s="146">
        <v>4.3273010000000001E-2</v>
      </c>
      <c r="U408" s="141">
        <v>175</v>
      </c>
      <c r="V408" s="142">
        <v>4.5900610000000001E-2</v>
      </c>
      <c r="W408" s="141">
        <v>343</v>
      </c>
      <c r="X408" s="142">
        <v>4.8011400000000003E-2</v>
      </c>
    </row>
    <row r="409" spans="1:24" x14ac:dyDescent="0.25">
      <c r="A409" s="148">
        <v>42594</v>
      </c>
      <c r="B409" s="141">
        <v>1</v>
      </c>
      <c r="C409" s="142">
        <v>4.2800000000000005E-2</v>
      </c>
      <c r="D409" s="141">
        <v>10</v>
      </c>
      <c r="E409" s="142">
        <f t="shared" si="10"/>
        <v>3.5043240000000003E-2</v>
      </c>
      <c r="F409" s="144">
        <v>20</v>
      </c>
      <c r="G409" s="142">
        <f t="shared" si="12"/>
        <v>3.1704498823529416E-2</v>
      </c>
      <c r="H409" s="152">
        <v>27</v>
      </c>
      <c r="I409" s="153">
        <f t="shared" si="11"/>
        <v>2.9367380000000002E-2</v>
      </c>
      <c r="J409" s="141">
        <v>27</v>
      </c>
      <c r="K409" s="142">
        <v>4.2737890000000001E-2</v>
      </c>
      <c r="L409" s="147">
        <v>-1.2764622222221494E-4</v>
      </c>
      <c r="M409" s="141">
        <v>28</v>
      </c>
      <c r="N409" s="142">
        <v>4.2749954126984124E-2</v>
      </c>
      <c r="O409" s="141">
        <v>56</v>
      </c>
      <c r="P409" s="142">
        <v>4.3087749682539679E-2</v>
      </c>
      <c r="Q409" s="141">
        <v>84</v>
      </c>
      <c r="R409" s="142">
        <v>4.3425545238095234E-2</v>
      </c>
      <c r="S409" s="141">
        <f>+VLOOKUP(A409,Cetes!$A$19:$M$1126,5,FALSE)</f>
        <v>90</v>
      </c>
      <c r="T409" s="146">
        <v>4.3497929999999997E-2</v>
      </c>
      <c r="U409" s="141">
        <v>174</v>
      </c>
      <c r="V409" s="142">
        <v>4.5600620000000001E-2</v>
      </c>
      <c r="W409" s="141">
        <v>342</v>
      </c>
      <c r="X409" s="142">
        <v>4.7977990000000005E-2</v>
      </c>
    </row>
    <row r="410" spans="1:24" x14ac:dyDescent="0.25">
      <c r="A410" s="148">
        <v>42597</v>
      </c>
      <c r="B410" s="141">
        <v>1</v>
      </c>
      <c r="C410" s="142">
        <v>4.2999999999999997E-2</v>
      </c>
      <c r="D410" s="141">
        <v>10</v>
      </c>
      <c r="E410" s="142">
        <f t="shared" si="10"/>
        <v>3.5043240000000003E-2</v>
      </c>
      <c r="F410" s="144">
        <v>20</v>
      </c>
      <c r="G410" s="142">
        <f t="shared" si="12"/>
        <v>3.0989054285714288E-2</v>
      </c>
      <c r="H410" s="152">
        <v>24</v>
      </c>
      <c r="I410" s="153">
        <f t="shared" si="11"/>
        <v>2.9367380000000002E-2</v>
      </c>
      <c r="J410" s="141">
        <v>27</v>
      </c>
      <c r="K410" s="142">
        <v>4.2628801904761905E-2</v>
      </c>
      <c r="L410" s="147">
        <v>-1.0908809523809543E-4</v>
      </c>
      <c r="M410" s="141">
        <v>28</v>
      </c>
      <c r="N410" s="142">
        <v>4.2638185873015877E-2</v>
      </c>
      <c r="O410" s="141">
        <v>56</v>
      </c>
      <c r="P410" s="142">
        <v>4.2900936984126989E-2</v>
      </c>
      <c r="Q410" s="141">
        <v>84</v>
      </c>
      <c r="R410" s="142">
        <v>4.3163688095238101E-2</v>
      </c>
      <c r="S410" s="141">
        <f>+VLOOKUP(A410,Cetes!$A$19:$M$1126,5,FALSE)</f>
        <v>87</v>
      </c>
      <c r="T410" s="146">
        <v>4.3191840000000002E-2</v>
      </c>
      <c r="U410" s="141">
        <v>171</v>
      </c>
      <c r="V410" s="142">
        <v>4.539721E-2</v>
      </c>
      <c r="W410" s="141">
        <v>339</v>
      </c>
      <c r="X410" s="142">
        <v>4.7600009999999998E-2</v>
      </c>
    </row>
    <row r="411" spans="1:24" x14ac:dyDescent="0.25">
      <c r="A411" s="148">
        <v>42598</v>
      </c>
      <c r="B411" s="141">
        <v>1</v>
      </c>
      <c r="C411" s="142">
        <v>4.2800000000000005E-2</v>
      </c>
      <c r="D411" s="141">
        <v>10</v>
      </c>
      <c r="E411" s="142">
        <f t="shared" si="10"/>
        <v>3.5043240000000003E-2</v>
      </c>
      <c r="F411" s="144">
        <v>20</v>
      </c>
      <c r="G411" s="142">
        <f t="shared" si="12"/>
        <v>3.0677193846153847E-2</v>
      </c>
      <c r="H411" s="152">
        <v>23</v>
      </c>
      <c r="I411" s="153">
        <f t="shared" si="11"/>
        <v>2.9367380000000002E-2</v>
      </c>
      <c r="J411" s="141">
        <v>27</v>
      </c>
      <c r="K411" s="142">
        <v>4.2354823650793648E-2</v>
      </c>
      <c r="L411" s="147">
        <v>-2.7397825396825726E-4</v>
      </c>
      <c r="M411" s="141">
        <v>28</v>
      </c>
      <c r="N411" s="142">
        <v>4.2368592063492062E-2</v>
      </c>
      <c r="O411" s="141">
        <v>56</v>
      </c>
      <c r="P411" s="142">
        <v>4.2754107619047618E-2</v>
      </c>
      <c r="Q411" s="141">
        <v>84</v>
      </c>
      <c r="R411" s="142">
        <v>4.3139623174603174E-2</v>
      </c>
      <c r="S411" s="141">
        <f>+VLOOKUP(A411,Cetes!$A$19:$M$1126,5,FALSE)</f>
        <v>86</v>
      </c>
      <c r="T411" s="146">
        <v>4.3167160000000003E-2</v>
      </c>
      <c r="U411" s="141">
        <v>170</v>
      </c>
      <c r="V411" s="142">
        <v>4.5205349999999998E-2</v>
      </c>
      <c r="W411" s="141">
        <v>338</v>
      </c>
      <c r="X411" s="142">
        <v>4.7499969999999996E-2</v>
      </c>
    </row>
    <row r="412" spans="1:24" x14ac:dyDescent="0.25">
      <c r="A412" s="148">
        <v>42599</v>
      </c>
      <c r="B412" s="141">
        <v>1</v>
      </c>
      <c r="C412" s="142">
        <v>4.2599999999999999E-2</v>
      </c>
      <c r="D412" s="141">
        <v>10</v>
      </c>
      <c r="E412" s="142">
        <f t="shared" si="10"/>
        <v>3.5043240000000003E-2</v>
      </c>
      <c r="F412" s="144">
        <v>20</v>
      </c>
      <c r="G412" s="142">
        <f t="shared" si="12"/>
        <v>3.0313356666666669E-2</v>
      </c>
      <c r="H412" s="152">
        <v>22</v>
      </c>
      <c r="I412" s="153">
        <f t="shared" si="11"/>
        <v>2.9367380000000002E-2</v>
      </c>
      <c r="J412" s="141">
        <v>27</v>
      </c>
      <c r="K412" s="142">
        <v>4.2721174920634923E-2</v>
      </c>
      <c r="L412" s="147">
        <v>3.663512698412752E-4</v>
      </c>
      <c r="M412" s="141">
        <v>28</v>
      </c>
      <c r="N412" s="142">
        <v>4.2729861904761905E-2</v>
      </c>
      <c r="O412" s="141">
        <v>56</v>
      </c>
      <c r="P412" s="142">
        <v>4.297309746031746E-2</v>
      </c>
      <c r="Q412" s="141">
        <v>84</v>
      </c>
      <c r="R412" s="142">
        <v>4.3216333015873021E-2</v>
      </c>
      <c r="S412" s="141">
        <f>+VLOOKUP(A412,Cetes!$A$19:$M$1126,5,FALSE)</f>
        <v>85</v>
      </c>
      <c r="T412" s="146">
        <v>4.3225020000000003E-2</v>
      </c>
      <c r="U412" s="141">
        <v>169</v>
      </c>
      <c r="V412" s="142">
        <v>4.5315079999999994E-2</v>
      </c>
      <c r="W412" s="141">
        <v>337</v>
      </c>
      <c r="X412" s="142">
        <v>4.7597800000000003E-2</v>
      </c>
    </row>
    <row r="413" spans="1:24" x14ac:dyDescent="0.25">
      <c r="A413" s="148">
        <v>42600</v>
      </c>
      <c r="B413" s="141">
        <v>1</v>
      </c>
      <c r="C413" s="142">
        <v>4.3200000000000002E-2</v>
      </c>
      <c r="D413" s="141">
        <v>10</v>
      </c>
      <c r="E413" s="142">
        <f t="shared" si="10"/>
        <v>3.5043240000000003E-2</v>
      </c>
      <c r="F413" s="144">
        <v>20</v>
      </c>
      <c r="G413" s="142">
        <f t="shared" si="12"/>
        <v>3.188998444444445E-2</v>
      </c>
      <c r="H413" s="152">
        <v>28</v>
      </c>
      <c r="I413" s="153">
        <f t="shared" si="11"/>
        <v>2.9367380000000002E-2</v>
      </c>
      <c r="J413" s="141">
        <v>27</v>
      </c>
      <c r="K413" s="142">
        <v>4.3304843555555556E-2</v>
      </c>
      <c r="L413" s="147">
        <v>5.8366863492063242E-4</v>
      </c>
      <c r="M413" s="141">
        <v>28</v>
      </c>
      <c r="N413" s="142">
        <v>4.3308876000000003E-2</v>
      </c>
      <c r="O413" s="141">
        <v>56</v>
      </c>
      <c r="P413" s="142">
        <v>4.3421784444444445E-2</v>
      </c>
      <c r="Q413" s="141">
        <v>84</v>
      </c>
      <c r="R413" s="142">
        <v>4.3534692888888886E-2</v>
      </c>
      <c r="S413" s="141">
        <f>+VLOOKUP(A413,Cetes!$A$19:$M$1126,5,FALSE)</f>
        <v>91</v>
      </c>
      <c r="T413" s="146">
        <v>4.3562919999999998E-2</v>
      </c>
      <c r="U413" s="141">
        <v>182</v>
      </c>
      <c r="V413" s="142">
        <v>4.5565110000000006E-2</v>
      </c>
      <c r="W413" s="141">
        <v>336</v>
      </c>
      <c r="X413" s="142">
        <v>4.7512829999999999E-2</v>
      </c>
    </row>
    <row r="414" spans="1:24" x14ac:dyDescent="0.25">
      <c r="A414" s="148">
        <v>42601</v>
      </c>
      <c r="B414" s="141">
        <v>1</v>
      </c>
      <c r="C414" s="142">
        <v>4.2599999999999999E-2</v>
      </c>
      <c r="D414" s="141">
        <v>10</v>
      </c>
      <c r="E414" s="142">
        <f t="shared" si="10"/>
        <v>3.5043240000000003E-2</v>
      </c>
      <c r="F414" s="144">
        <v>20</v>
      </c>
      <c r="G414" s="142">
        <f t="shared" si="12"/>
        <v>3.1704498823529416E-2</v>
      </c>
      <c r="H414" s="152">
        <v>27</v>
      </c>
      <c r="I414" s="153">
        <f t="shared" si="11"/>
        <v>2.9367380000000002E-2</v>
      </c>
      <c r="J414" s="141">
        <v>27</v>
      </c>
      <c r="K414" s="142">
        <v>4.2617120000000001E-2</v>
      </c>
      <c r="L414" s="147">
        <v>-6.8772355555555414E-4</v>
      </c>
      <c r="M414" s="141">
        <v>28</v>
      </c>
      <c r="N414" s="142">
        <v>4.2634306349206348E-2</v>
      </c>
      <c r="O414" s="141">
        <v>56</v>
      </c>
      <c r="P414" s="142">
        <v>4.3115524126984127E-2</v>
      </c>
      <c r="Q414" s="141">
        <v>84</v>
      </c>
      <c r="R414" s="142">
        <v>4.3596741904761906E-2</v>
      </c>
      <c r="S414" s="141">
        <f>+VLOOKUP(A414,Cetes!$A$19:$M$1126,5,FALSE)</f>
        <v>90</v>
      </c>
      <c r="T414" s="146">
        <v>4.369986E-2</v>
      </c>
      <c r="U414" s="141">
        <v>181</v>
      </c>
      <c r="V414" s="142">
        <v>4.548468E-2</v>
      </c>
      <c r="W414" s="141">
        <v>335</v>
      </c>
      <c r="X414" s="142">
        <v>4.7554100000000002E-2</v>
      </c>
    </row>
    <row r="415" spans="1:24" x14ac:dyDescent="0.25">
      <c r="A415" s="148">
        <v>42604</v>
      </c>
      <c r="B415" s="141">
        <v>1</v>
      </c>
      <c r="C415" s="142">
        <v>4.2500000000000003E-2</v>
      </c>
      <c r="D415" s="141">
        <v>10</v>
      </c>
      <c r="E415" s="142">
        <f t="shared" si="10"/>
        <v>3.5043240000000003E-2</v>
      </c>
      <c r="F415" s="144">
        <v>20</v>
      </c>
      <c r="G415" s="142">
        <f t="shared" si="12"/>
        <v>3.0989054285714288E-2</v>
      </c>
      <c r="H415" s="152">
        <v>24</v>
      </c>
      <c r="I415" s="153">
        <f t="shared" si="11"/>
        <v>2.9367380000000002E-2</v>
      </c>
      <c r="J415" s="141">
        <v>27</v>
      </c>
      <c r="K415" s="142">
        <v>4.2859353809523812E-2</v>
      </c>
      <c r="L415" s="147">
        <v>2.4223380952381052E-4</v>
      </c>
      <c r="M415" s="141">
        <v>28</v>
      </c>
      <c r="N415" s="142">
        <v>4.2876698412698415E-2</v>
      </c>
      <c r="O415" s="141">
        <v>56</v>
      </c>
      <c r="P415" s="142">
        <v>4.3362347301587299E-2</v>
      </c>
      <c r="Q415" s="141">
        <v>84</v>
      </c>
      <c r="R415" s="142">
        <v>4.3847996190476191E-2</v>
      </c>
      <c r="S415" s="141">
        <f>+VLOOKUP(A415,Cetes!$A$19:$M$1126,5,FALSE)</f>
        <v>87</v>
      </c>
      <c r="T415" s="146">
        <v>4.390003E-2</v>
      </c>
      <c r="U415" s="141">
        <v>178</v>
      </c>
      <c r="V415" s="142">
        <v>4.5729590000000001E-2</v>
      </c>
      <c r="W415" s="141">
        <v>332</v>
      </c>
      <c r="X415" s="142">
        <v>4.7655659999999996E-2</v>
      </c>
    </row>
    <row r="416" spans="1:24" x14ac:dyDescent="0.25">
      <c r="A416" s="148">
        <v>42605</v>
      </c>
      <c r="B416" s="141">
        <v>1</v>
      </c>
      <c r="C416" s="142">
        <v>4.2699999999999995E-2</v>
      </c>
      <c r="D416" s="141">
        <v>10</v>
      </c>
      <c r="E416" s="142">
        <f t="shared" si="10"/>
        <v>3.5043240000000003E-2</v>
      </c>
      <c r="F416" s="144">
        <v>20</v>
      </c>
      <c r="G416" s="142">
        <f t="shared" si="12"/>
        <v>3.0677193846153847E-2</v>
      </c>
      <c r="H416" s="152">
        <v>23</v>
      </c>
      <c r="I416" s="153">
        <f t="shared" si="11"/>
        <v>2.9367380000000002E-2</v>
      </c>
      <c r="J416" s="141">
        <v>27</v>
      </c>
      <c r="K416" s="142">
        <v>4.2746856666666666E-2</v>
      </c>
      <c r="L416" s="147">
        <v>-1.1249714285714585E-4</v>
      </c>
      <c r="M416" s="141">
        <v>28</v>
      </c>
      <c r="N416" s="142">
        <v>4.2759883333333332E-2</v>
      </c>
      <c r="O416" s="141">
        <v>56</v>
      </c>
      <c r="P416" s="142">
        <v>4.3124629999999997E-2</v>
      </c>
      <c r="Q416" s="141">
        <v>84</v>
      </c>
      <c r="R416" s="142">
        <v>4.348937666666667E-2</v>
      </c>
      <c r="S416" s="141">
        <f>+VLOOKUP(A416,Cetes!$A$19:$M$1126,5,FALSE)</f>
        <v>86</v>
      </c>
      <c r="T416" s="146">
        <v>4.3515430000000001E-2</v>
      </c>
      <c r="U416" s="141">
        <v>177</v>
      </c>
      <c r="V416" s="142">
        <v>4.5799950000000006E-2</v>
      </c>
      <c r="W416" s="141">
        <v>331</v>
      </c>
      <c r="X416" s="142">
        <v>4.8036390000000005E-2</v>
      </c>
    </row>
    <row r="417" spans="1:24" x14ac:dyDescent="0.25">
      <c r="A417" s="148">
        <v>42606</v>
      </c>
      <c r="B417" s="141">
        <v>1</v>
      </c>
      <c r="C417" s="142">
        <v>4.2699999999999995E-2</v>
      </c>
      <c r="D417" s="141">
        <v>10</v>
      </c>
      <c r="E417" s="142">
        <f t="shared" si="10"/>
        <v>3.5043240000000003E-2</v>
      </c>
      <c r="F417" s="144">
        <v>20</v>
      </c>
      <c r="G417" s="142">
        <f t="shared" si="12"/>
        <v>3.0313356666666669E-2</v>
      </c>
      <c r="H417" s="152">
        <v>22</v>
      </c>
      <c r="I417" s="153">
        <f t="shared" si="11"/>
        <v>2.9367380000000002E-2</v>
      </c>
      <c r="J417" s="141">
        <v>27</v>
      </c>
      <c r="K417" s="142">
        <v>4.2433717142857139E-2</v>
      </c>
      <c r="L417" s="147">
        <v>-3.1313952380952748E-4</v>
      </c>
      <c r="M417" s="141">
        <v>28</v>
      </c>
      <c r="N417" s="142">
        <v>4.2450378571428568E-2</v>
      </c>
      <c r="O417" s="141">
        <v>56</v>
      </c>
      <c r="P417" s="142">
        <v>4.2916898571428573E-2</v>
      </c>
      <c r="Q417" s="141">
        <v>84</v>
      </c>
      <c r="R417" s="142">
        <v>4.3383418571428571E-2</v>
      </c>
      <c r="S417" s="141">
        <f>+VLOOKUP(A417,Cetes!$A$19:$M$1126,5,FALSE)</f>
        <v>85</v>
      </c>
      <c r="T417" s="146">
        <v>4.3400080000000001E-2</v>
      </c>
      <c r="U417" s="141">
        <v>176</v>
      </c>
      <c r="V417" s="142">
        <v>4.5750119999999998E-2</v>
      </c>
      <c r="W417" s="141">
        <v>330</v>
      </c>
      <c r="X417" s="142">
        <v>4.7633549999999997E-2</v>
      </c>
    </row>
    <row r="418" spans="1:24" x14ac:dyDescent="0.25">
      <c r="A418" s="148">
        <v>42607</v>
      </c>
      <c r="B418" s="141">
        <v>1</v>
      </c>
      <c r="C418" s="142">
        <v>4.2699999999999995E-2</v>
      </c>
      <c r="D418" s="141">
        <v>10</v>
      </c>
      <c r="E418" s="142">
        <f t="shared" si="10"/>
        <v>3.5043240000000003E-2</v>
      </c>
      <c r="F418" s="144">
        <v>20</v>
      </c>
      <c r="G418" s="142">
        <f t="shared" si="12"/>
        <v>3.188998444444445E-2</v>
      </c>
      <c r="H418" s="152">
        <v>28</v>
      </c>
      <c r="I418" s="153">
        <f t="shared" si="11"/>
        <v>2.9367380000000002E-2</v>
      </c>
      <c r="J418" s="141">
        <v>27</v>
      </c>
      <c r="K418" s="142">
        <v>4.2996015777777771E-2</v>
      </c>
      <c r="L418" s="147">
        <v>5.622986349206327E-4</v>
      </c>
      <c r="M418" s="141">
        <v>28</v>
      </c>
      <c r="N418" s="142">
        <v>4.3007400999999994E-2</v>
      </c>
      <c r="O418" s="141">
        <v>56</v>
      </c>
      <c r="P418" s="142">
        <v>4.3326187222222222E-2</v>
      </c>
      <c r="Q418" s="141">
        <v>84</v>
      </c>
      <c r="R418" s="142">
        <v>4.3644973444444443E-2</v>
      </c>
      <c r="S418" s="141">
        <f>+VLOOKUP(A418,Cetes!$A$19:$M$1126,5,FALSE)</f>
        <v>91</v>
      </c>
      <c r="T418" s="146">
        <v>4.372467E-2</v>
      </c>
      <c r="U418" s="141">
        <v>175</v>
      </c>
      <c r="V418" s="142">
        <v>4.5759580000000001E-2</v>
      </c>
      <c r="W418" s="141">
        <v>329</v>
      </c>
      <c r="X418" s="142">
        <v>4.7529760000000004E-2</v>
      </c>
    </row>
    <row r="419" spans="1:24" x14ac:dyDescent="0.25">
      <c r="A419" s="148">
        <v>42608</v>
      </c>
      <c r="B419" s="141">
        <v>1</v>
      </c>
      <c r="C419" s="142">
        <v>4.3099999999999999E-2</v>
      </c>
      <c r="D419" s="141">
        <v>10</v>
      </c>
      <c r="E419" s="142">
        <f t="shared" si="10"/>
        <v>3.5043240000000003E-2</v>
      </c>
      <c r="F419" s="144">
        <v>20</v>
      </c>
      <c r="G419" s="142">
        <f t="shared" si="12"/>
        <v>3.1704498823529416E-2</v>
      </c>
      <c r="H419" s="152">
        <v>27</v>
      </c>
      <c r="I419" s="153">
        <f t="shared" si="11"/>
        <v>2.9367380000000002E-2</v>
      </c>
      <c r="J419" s="141">
        <v>27</v>
      </c>
      <c r="K419" s="142">
        <v>4.2721780000000001E-2</v>
      </c>
      <c r="L419" s="147">
        <v>-2.7423577777777042E-4</v>
      </c>
      <c r="M419" s="141">
        <v>28</v>
      </c>
      <c r="N419" s="142">
        <v>4.2735812698412701E-2</v>
      </c>
      <c r="O419" s="141">
        <v>56</v>
      </c>
      <c r="P419" s="142">
        <v>4.3128728253968254E-2</v>
      </c>
      <c r="Q419" s="141">
        <v>84</v>
      </c>
      <c r="R419" s="142">
        <v>4.3521643809523808E-2</v>
      </c>
      <c r="S419" s="141">
        <f>+VLOOKUP(A419,Cetes!$A$19:$M$1126,5,FALSE)</f>
        <v>90</v>
      </c>
      <c r="T419" s="146">
        <v>4.360584E-2</v>
      </c>
      <c r="U419" s="141">
        <v>174</v>
      </c>
      <c r="V419" s="142">
        <v>4.5676050000000003E-2</v>
      </c>
      <c r="W419" s="141">
        <v>328</v>
      </c>
      <c r="X419" s="142">
        <v>4.769284E-2</v>
      </c>
    </row>
    <row r="420" spans="1:24" x14ac:dyDescent="0.25">
      <c r="A420" s="148">
        <v>42611</v>
      </c>
      <c r="B420" s="141">
        <v>1</v>
      </c>
      <c r="C420" s="142">
        <v>4.2599999999999999E-2</v>
      </c>
      <c r="D420" s="141">
        <v>10</v>
      </c>
      <c r="E420" s="142">
        <f t="shared" si="10"/>
        <v>3.5043240000000003E-2</v>
      </c>
      <c r="F420" s="144">
        <v>20</v>
      </c>
      <c r="G420" s="142">
        <f t="shared" si="12"/>
        <v>3.0989054285714288E-2</v>
      </c>
      <c r="H420" s="152">
        <v>24</v>
      </c>
      <c r="I420" s="153">
        <f t="shared" si="11"/>
        <v>2.9367380000000002E-2</v>
      </c>
      <c r="J420" s="141">
        <v>27</v>
      </c>
      <c r="K420" s="142">
        <v>4.2686792380952382E-2</v>
      </c>
      <c r="L420" s="147">
        <v>-3.4987619047618934E-5</v>
      </c>
      <c r="M420" s="141">
        <v>28</v>
      </c>
      <c r="N420" s="142">
        <v>4.2706456507936509E-2</v>
      </c>
      <c r="O420" s="141">
        <v>56</v>
      </c>
      <c r="P420" s="142">
        <v>4.3257052063492063E-2</v>
      </c>
      <c r="Q420" s="141">
        <v>84</v>
      </c>
      <c r="R420" s="142">
        <v>4.3807647619047617E-2</v>
      </c>
      <c r="S420" s="141">
        <f>+VLOOKUP(A420,Cetes!$A$19:$M$1126,5,FALSE)</f>
        <v>87</v>
      </c>
      <c r="T420" s="146">
        <v>4.3866639999999998E-2</v>
      </c>
      <c r="U420" s="141">
        <v>171</v>
      </c>
      <c r="V420" s="142">
        <v>4.5609029999999995E-2</v>
      </c>
      <c r="W420" s="141">
        <v>325</v>
      </c>
      <c r="X420" s="142">
        <v>4.7897220000000004E-2</v>
      </c>
    </row>
    <row r="421" spans="1:24" x14ac:dyDescent="0.25">
      <c r="A421" s="148">
        <v>42612</v>
      </c>
      <c r="B421" s="141">
        <v>1</v>
      </c>
      <c r="C421" s="142">
        <v>4.2900000000000001E-2</v>
      </c>
      <c r="D421" s="141">
        <v>10</v>
      </c>
      <c r="E421" s="142">
        <f t="shared" si="10"/>
        <v>3.5043240000000003E-2</v>
      </c>
      <c r="F421" s="144">
        <v>20</v>
      </c>
      <c r="G421" s="142">
        <f t="shared" si="12"/>
        <v>3.0677193846153847E-2</v>
      </c>
      <c r="H421" s="152">
        <v>23</v>
      </c>
      <c r="I421" s="153">
        <f t="shared" si="11"/>
        <v>2.9367380000000002E-2</v>
      </c>
      <c r="J421" s="141">
        <v>27</v>
      </c>
      <c r="K421" s="142">
        <v>4.2997240476190475E-2</v>
      </c>
      <c r="L421" s="147">
        <v>3.1044809523809308E-4</v>
      </c>
      <c r="M421" s="141">
        <v>28</v>
      </c>
      <c r="N421" s="142">
        <v>4.3014238095238091E-2</v>
      </c>
      <c r="O421" s="141">
        <v>56</v>
      </c>
      <c r="P421" s="142">
        <v>4.3490171428571429E-2</v>
      </c>
      <c r="Q421" s="141">
        <v>84</v>
      </c>
      <c r="R421" s="142">
        <v>4.396610476190476E-2</v>
      </c>
      <c r="S421" s="141">
        <f>+VLOOKUP(A421,Cetes!$A$19:$M$1126,5,FALSE)</f>
        <v>86</v>
      </c>
      <c r="T421" s="146">
        <v>4.40001E-2</v>
      </c>
      <c r="U421" s="141">
        <v>170</v>
      </c>
      <c r="V421" s="142">
        <v>4.5709780000000005E-2</v>
      </c>
      <c r="W421" s="141">
        <v>324</v>
      </c>
      <c r="X421" s="142">
        <v>4.8099959999999997E-2</v>
      </c>
    </row>
    <row r="422" spans="1:24" x14ac:dyDescent="0.25">
      <c r="A422" s="148">
        <v>42613</v>
      </c>
      <c r="B422" s="141">
        <v>1</v>
      </c>
      <c r="C422" s="142">
        <v>4.3299999999999998E-2</v>
      </c>
      <c r="D422" s="141">
        <v>10</v>
      </c>
      <c r="E422" s="142">
        <f t="shared" si="10"/>
        <v>3.5043240000000003E-2</v>
      </c>
      <c r="F422" s="144">
        <v>20</v>
      </c>
      <c r="G422" s="142">
        <f t="shared" si="12"/>
        <v>3.0313356666666669E-2</v>
      </c>
      <c r="H422" s="152">
        <v>22</v>
      </c>
      <c r="I422" s="153">
        <f t="shared" si="11"/>
        <v>2.9367380000000002E-2</v>
      </c>
      <c r="J422" s="141">
        <v>27</v>
      </c>
      <c r="K422" s="142">
        <v>4.3059851587301586E-2</v>
      </c>
      <c r="L422" s="147">
        <v>6.2611111111110507E-5</v>
      </c>
      <c r="M422" s="141">
        <v>28</v>
      </c>
      <c r="N422" s="142">
        <v>4.3071791904761902E-2</v>
      </c>
      <c r="O422" s="141">
        <v>56</v>
      </c>
      <c r="P422" s="142">
        <v>4.340612079365079E-2</v>
      </c>
      <c r="Q422" s="141">
        <v>84</v>
      </c>
      <c r="R422" s="142">
        <v>4.3740449682539678E-2</v>
      </c>
      <c r="S422" s="141">
        <f>+VLOOKUP(A422,Cetes!$A$19:$M$1126,5,FALSE)</f>
        <v>85</v>
      </c>
      <c r="T422" s="146">
        <v>4.3752389999999995E-2</v>
      </c>
      <c r="U422" s="141">
        <v>169</v>
      </c>
      <c r="V422" s="142">
        <v>4.5693729999999995E-2</v>
      </c>
      <c r="W422" s="141">
        <v>323</v>
      </c>
      <c r="X422" s="142">
        <v>4.8025700000000004E-2</v>
      </c>
    </row>
    <row r="423" spans="1:24" x14ac:dyDescent="0.25">
      <c r="A423" s="148">
        <v>42614</v>
      </c>
      <c r="B423" s="141">
        <v>1</v>
      </c>
      <c r="C423" s="142">
        <v>4.3200000000000002E-2</v>
      </c>
      <c r="D423" s="141">
        <v>10</v>
      </c>
      <c r="E423" s="142">
        <f t="shared" si="10"/>
        <v>3.5043240000000003E-2</v>
      </c>
      <c r="F423" s="144">
        <v>20</v>
      </c>
      <c r="G423" s="142">
        <f t="shared" si="12"/>
        <v>3.188998444444445E-2</v>
      </c>
      <c r="H423" s="152">
        <v>28</v>
      </c>
      <c r="I423" s="153">
        <f t="shared" si="11"/>
        <v>2.9367380000000002E-2</v>
      </c>
      <c r="J423" s="141">
        <v>27</v>
      </c>
      <c r="K423" s="142">
        <v>4.3373301555555556E-2</v>
      </c>
      <c r="L423" s="147">
        <v>3.1344996825397042E-4</v>
      </c>
      <c r="M423" s="141">
        <v>28</v>
      </c>
      <c r="N423" s="142">
        <v>4.3379966999999998E-2</v>
      </c>
      <c r="O423" s="141">
        <v>56</v>
      </c>
      <c r="P423" s="142">
        <v>4.3566599444444444E-2</v>
      </c>
      <c r="Q423" s="141">
        <v>84</v>
      </c>
      <c r="R423" s="142">
        <v>4.375323188888889E-2</v>
      </c>
      <c r="S423" s="141">
        <f>+VLOOKUP(A423,Cetes!$A$19:$M$1126,5,FALSE)</f>
        <v>91</v>
      </c>
      <c r="T423" s="146">
        <v>4.3799890000000001E-2</v>
      </c>
      <c r="U423" s="141">
        <v>182</v>
      </c>
      <c r="V423" s="142">
        <v>4.570838E-2</v>
      </c>
      <c r="W423" s="141">
        <v>322</v>
      </c>
      <c r="X423" s="142">
        <v>4.7962980000000002E-2</v>
      </c>
    </row>
    <row r="424" spans="1:24" x14ac:dyDescent="0.25">
      <c r="A424" s="148">
        <v>42615</v>
      </c>
      <c r="B424" s="141">
        <v>1</v>
      </c>
      <c r="C424" s="142">
        <v>4.3299999999999998E-2</v>
      </c>
      <c r="D424" s="141">
        <v>10</v>
      </c>
      <c r="E424" s="142">
        <f t="shared" si="10"/>
        <v>3.5043240000000003E-2</v>
      </c>
      <c r="F424" s="144">
        <v>20</v>
      </c>
      <c r="G424" s="142">
        <f t="shared" si="12"/>
        <v>3.1704498823529416E-2</v>
      </c>
      <c r="H424" s="152">
        <v>27</v>
      </c>
      <c r="I424" s="153">
        <f t="shared" si="11"/>
        <v>2.9367380000000002E-2</v>
      </c>
      <c r="J424" s="141">
        <v>27</v>
      </c>
      <c r="K424" s="142">
        <v>4.2873419999999995E-2</v>
      </c>
      <c r="L424" s="147">
        <v>-4.9988155555556052E-4</v>
      </c>
      <c r="M424" s="141">
        <v>28</v>
      </c>
      <c r="N424" s="142">
        <v>4.2885688095238093E-2</v>
      </c>
      <c r="O424" s="141">
        <v>56</v>
      </c>
      <c r="P424" s="142">
        <v>4.322919476190476E-2</v>
      </c>
      <c r="Q424" s="141">
        <v>84</v>
      </c>
      <c r="R424" s="142">
        <v>4.3572701428571427E-2</v>
      </c>
      <c r="S424" s="141">
        <f>+VLOOKUP(A424,Cetes!$A$19:$M$1126,5,FALSE)</f>
        <v>90</v>
      </c>
      <c r="T424" s="146">
        <v>4.3646310000000001E-2</v>
      </c>
      <c r="U424" s="141">
        <v>181</v>
      </c>
      <c r="V424" s="142">
        <v>4.5577069999999997E-2</v>
      </c>
      <c r="W424" s="141">
        <v>321</v>
      </c>
      <c r="X424" s="142">
        <v>4.7701840000000002E-2</v>
      </c>
    </row>
    <row r="425" spans="1:24" x14ac:dyDescent="0.25">
      <c r="A425" s="148">
        <v>42618</v>
      </c>
      <c r="B425" s="141">
        <v>1</v>
      </c>
      <c r="C425" s="142">
        <v>4.2500000000000003E-2</v>
      </c>
      <c r="D425" s="141">
        <v>10</v>
      </c>
      <c r="E425" s="142">
        <f t="shared" si="10"/>
        <v>3.5043240000000003E-2</v>
      </c>
      <c r="F425" s="144">
        <v>20</v>
      </c>
      <c r="G425" s="142">
        <f t="shared" si="12"/>
        <v>3.0989054285714288E-2</v>
      </c>
      <c r="H425" s="152">
        <v>24</v>
      </c>
      <c r="I425" s="153">
        <f t="shared" si="11"/>
        <v>2.9367380000000002E-2</v>
      </c>
      <c r="J425" s="141">
        <v>27</v>
      </c>
      <c r="K425" s="142">
        <v>4.2913563809523811E-2</v>
      </c>
      <c r="L425" s="147">
        <v>4.0143809523815466E-5</v>
      </c>
      <c r="M425" s="141">
        <v>28</v>
      </c>
      <c r="N425" s="142">
        <v>4.2923335079365084E-2</v>
      </c>
      <c r="O425" s="141">
        <v>56</v>
      </c>
      <c r="P425" s="142">
        <v>4.3196930634920638E-2</v>
      </c>
      <c r="Q425" s="141">
        <v>84</v>
      </c>
      <c r="R425" s="142">
        <v>4.3470526190476186E-2</v>
      </c>
      <c r="S425" s="141">
        <f>+VLOOKUP(A425,Cetes!$A$19:$M$1126,5,FALSE)</f>
        <v>87</v>
      </c>
      <c r="T425" s="146">
        <v>4.3499839999999998E-2</v>
      </c>
      <c r="U425" s="141">
        <v>178</v>
      </c>
      <c r="V425" s="142">
        <v>4.559995E-2</v>
      </c>
      <c r="W425" s="141">
        <v>318</v>
      </c>
      <c r="X425" s="142">
        <v>4.7499969999999996E-2</v>
      </c>
    </row>
    <row r="426" spans="1:24" x14ac:dyDescent="0.25">
      <c r="A426" s="148">
        <v>42619</v>
      </c>
      <c r="B426" s="141">
        <v>1</v>
      </c>
      <c r="C426" s="142">
        <v>4.2999999999999997E-2</v>
      </c>
      <c r="D426" s="141">
        <v>10</v>
      </c>
      <c r="E426" s="142">
        <f t="shared" si="10"/>
        <v>3.5043240000000003E-2</v>
      </c>
      <c r="F426" s="144">
        <v>20</v>
      </c>
      <c r="G426" s="142">
        <f t="shared" si="12"/>
        <v>3.0677193846153847E-2</v>
      </c>
      <c r="H426" s="152">
        <v>23</v>
      </c>
      <c r="I426" s="153">
        <f t="shared" si="11"/>
        <v>2.9367380000000002E-2</v>
      </c>
      <c r="J426" s="141">
        <v>27</v>
      </c>
      <c r="K426" s="142">
        <v>4.2951563968253961E-2</v>
      </c>
      <c r="L426" s="147">
        <v>3.8000158730150391E-5</v>
      </c>
      <c r="M426" s="141">
        <v>28</v>
      </c>
      <c r="N426" s="142">
        <v>4.2961077460317451E-2</v>
      </c>
      <c r="O426" s="141">
        <v>56</v>
      </c>
      <c r="P426" s="142">
        <v>4.3227455238095236E-2</v>
      </c>
      <c r="Q426" s="141">
        <v>84</v>
      </c>
      <c r="R426" s="142">
        <v>4.3493833015873014E-2</v>
      </c>
      <c r="S426" s="141">
        <f>+VLOOKUP(A426,Cetes!$A$19:$M$1126,5,FALSE)</f>
        <v>86</v>
      </c>
      <c r="T426" s="146">
        <v>4.351286E-2</v>
      </c>
      <c r="U426" s="141">
        <v>177</v>
      </c>
      <c r="V426" s="142">
        <v>4.5620060000000004E-2</v>
      </c>
      <c r="W426" s="141">
        <v>317</v>
      </c>
      <c r="X426" s="142">
        <v>4.7268459999999998E-2</v>
      </c>
    </row>
    <row r="427" spans="1:24" x14ac:dyDescent="0.25">
      <c r="A427" s="148">
        <v>42620</v>
      </c>
      <c r="B427" s="141">
        <v>1</v>
      </c>
      <c r="C427" s="142">
        <v>4.3200000000000002E-2</v>
      </c>
      <c r="D427" s="141">
        <v>10</v>
      </c>
      <c r="E427" s="142">
        <f t="shared" si="10"/>
        <v>3.5043240000000003E-2</v>
      </c>
      <c r="F427" s="144">
        <v>20</v>
      </c>
      <c r="G427" s="142">
        <f t="shared" si="12"/>
        <v>3.0313356666666669E-2</v>
      </c>
      <c r="H427" s="152">
        <v>22</v>
      </c>
      <c r="I427" s="153">
        <f t="shared" si="11"/>
        <v>2.9367380000000002E-2</v>
      </c>
      <c r="J427" s="141">
        <v>27</v>
      </c>
      <c r="K427" s="142">
        <v>4.2547796825396826E-2</v>
      </c>
      <c r="L427" s="147">
        <v>-4.0376714285713516E-4</v>
      </c>
      <c r="M427" s="141">
        <v>28</v>
      </c>
      <c r="N427" s="142">
        <v>4.2560956190476194E-2</v>
      </c>
      <c r="O427" s="141">
        <v>56</v>
      </c>
      <c r="P427" s="142">
        <v>4.2929418412698414E-2</v>
      </c>
      <c r="Q427" s="141">
        <v>84</v>
      </c>
      <c r="R427" s="142">
        <v>4.3297880634920627E-2</v>
      </c>
      <c r="S427" s="141">
        <f>+VLOOKUP(A427,Cetes!$A$19:$M$1126,5,FALSE)</f>
        <v>85</v>
      </c>
      <c r="T427" s="146">
        <v>4.3311039999999995E-2</v>
      </c>
      <c r="U427" s="141">
        <v>176</v>
      </c>
      <c r="V427" s="142">
        <v>4.5474360000000005E-2</v>
      </c>
      <c r="W427" s="141">
        <v>316</v>
      </c>
      <c r="X427" s="142">
        <v>4.7002750000000003E-2</v>
      </c>
    </row>
    <row r="428" spans="1:24" x14ac:dyDescent="0.25">
      <c r="A428" s="148">
        <v>42621</v>
      </c>
      <c r="B428" s="141">
        <v>1</v>
      </c>
      <c r="C428" s="142">
        <v>4.3899999999999995E-2</v>
      </c>
      <c r="D428" s="141">
        <v>10</v>
      </c>
      <c r="E428" s="142">
        <f t="shared" si="10"/>
        <v>3.5043240000000003E-2</v>
      </c>
      <c r="F428" s="144">
        <v>20</v>
      </c>
      <c r="G428" s="142">
        <f t="shared" si="12"/>
        <v>3.188998444444445E-2</v>
      </c>
      <c r="H428" s="152">
        <v>28</v>
      </c>
      <c r="I428" s="153">
        <f t="shared" si="11"/>
        <v>2.9367380000000002E-2</v>
      </c>
      <c r="J428" s="141">
        <v>27</v>
      </c>
      <c r="K428" s="142">
        <v>4.3668415111111109E-2</v>
      </c>
      <c r="L428" s="147">
        <v>1.1206182857142824E-3</v>
      </c>
      <c r="M428" s="141">
        <v>28</v>
      </c>
      <c r="N428" s="142">
        <v>4.3659508E-2</v>
      </c>
      <c r="O428" s="141">
        <v>56</v>
      </c>
      <c r="P428" s="142">
        <v>4.3410108888888889E-2</v>
      </c>
      <c r="Q428" s="141">
        <v>84</v>
      </c>
      <c r="R428" s="142">
        <v>4.3160709777777771E-2</v>
      </c>
      <c r="S428" s="141">
        <f>+VLOOKUP(A428,Cetes!$A$19:$M$1126,5,FALSE)</f>
        <v>91</v>
      </c>
      <c r="T428" s="146">
        <v>4.3098359999999995E-2</v>
      </c>
      <c r="U428" s="141">
        <v>175</v>
      </c>
      <c r="V428" s="142">
        <v>4.5600080000000001E-2</v>
      </c>
      <c r="W428" s="141">
        <v>315</v>
      </c>
      <c r="X428" s="142">
        <v>4.7645090000000001E-2</v>
      </c>
    </row>
    <row r="429" spans="1:24" x14ac:dyDescent="0.25">
      <c r="A429" s="148">
        <v>42622</v>
      </c>
      <c r="B429" s="141">
        <v>1</v>
      </c>
      <c r="C429" s="142">
        <v>4.2500000000000003E-2</v>
      </c>
      <c r="D429" s="141">
        <v>10</v>
      </c>
      <c r="E429" s="142">
        <f t="shared" si="10"/>
        <v>3.5043240000000003E-2</v>
      </c>
      <c r="F429" s="144">
        <v>20</v>
      </c>
      <c r="G429" s="142">
        <f t="shared" si="12"/>
        <v>3.1704498823529416E-2</v>
      </c>
      <c r="H429" s="152">
        <v>27</v>
      </c>
      <c r="I429" s="153">
        <f t="shared" si="11"/>
        <v>2.9367380000000002E-2</v>
      </c>
      <c r="J429" s="141">
        <v>27</v>
      </c>
      <c r="K429" s="142">
        <v>4.2452069999999995E-2</v>
      </c>
      <c r="L429" s="147">
        <v>-1.216345111111114E-3</v>
      </c>
      <c r="M429" s="141">
        <v>28</v>
      </c>
      <c r="N429" s="142">
        <v>4.2461359682539675E-2</v>
      </c>
      <c r="O429" s="141">
        <v>56</v>
      </c>
      <c r="P429" s="142">
        <v>4.2721470793650788E-2</v>
      </c>
      <c r="Q429" s="141">
        <v>84</v>
      </c>
      <c r="R429" s="142">
        <v>4.2981581904761909E-2</v>
      </c>
      <c r="S429" s="141">
        <f>+VLOOKUP(A429,Cetes!$A$19:$M$1126,5,FALSE)</f>
        <v>90</v>
      </c>
      <c r="T429" s="146">
        <v>4.3037320000000004E-2</v>
      </c>
      <c r="U429" s="141">
        <v>174</v>
      </c>
      <c r="V429" s="142">
        <v>4.6049160000000006E-2</v>
      </c>
      <c r="W429" s="141">
        <v>314</v>
      </c>
      <c r="X429" s="142">
        <v>4.8394409999999999E-2</v>
      </c>
    </row>
    <row r="430" spans="1:24" x14ac:dyDescent="0.25">
      <c r="A430" s="148">
        <v>42625</v>
      </c>
      <c r="B430" s="141">
        <v>1</v>
      </c>
      <c r="C430" s="142">
        <v>4.3200000000000002E-2</v>
      </c>
      <c r="D430" s="141">
        <v>10</v>
      </c>
      <c r="E430" s="142">
        <f t="shared" si="10"/>
        <v>3.5043240000000003E-2</v>
      </c>
      <c r="F430" s="144">
        <v>20</v>
      </c>
      <c r="G430" s="142">
        <f t="shared" si="12"/>
        <v>3.0989054285714288E-2</v>
      </c>
      <c r="H430" s="152">
        <v>24</v>
      </c>
      <c r="I430" s="153">
        <f t="shared" si="11"/>
        <v>2.9367380000000002E-2</v>
      </c>
      <c r="J430" s="141">
        <v>27</v>
      </c>
      <c r="K430" s="142">
        <v>4.2895490476190477E-2</v>
      </c>
      <c r="L430" s="147">
        <v>4.434204761904828E-4</v>
      </c>
      <c r="M430" s="141">
        <v>28</v>
      </c>
      <c r="N430" s="142">
        <v>4.29047673015873E-2</v>
      </c>
      <c r="O430" s="141">
        <v>56</v>
      </c>
      <c r="P430" s="142">
        <v>4.3164518412698409E-2</v>
      </c>
      <c r="Q430" s="141">
        <v>84</v>
      </c>
      <c r="R430" s="142">
        <v>4.3424269523809525E-2</v>
      </c>
      <c r="S430" s="141">
        <f>+VLOOKUP(A430,Cetes!$A$19:$M$1126,5,FALSE)</f>
        <v>87</v>
      </c>
      <c r="T430" s="146">
        <v>4.34521E-2</v>
      </c>
      <c r="U430" s="141">
        <v>171</v>
      </c>
      <c r="V430" s="142">
        <v>4.6173270000000002E-2</v>
      </c>
      <c r="W430" s="141">
        <v>311</v>
      </c>
      <c r="X430" s="142">
        <v>4.8145350000000003E-2</v>
      </c>
    </row>
    <row r="431" spans="1:24" x14ac:dyDescent="0.25">
      <c r="A431" s="148">
        <v>42626</v>
      </c>
      <c r="B431" s="141">
        <v>1</v>
      </c>
      <c r="C431" s="142">
        <v>4.2999999999999997E-2</v>
      </c>
      <c r="D431" s="141">
        <v>10</v>
      </c>
      <c r="E431" s="142">
        <f t="shared" si="10"/>
        <v>3.5043240000000003E-2</v>
      </c>
      <c r="F431" s="144">
        <v>20</v>
      </c>
      <c r="G431" s="142">
        <f t="shared" si="12"/>
        <v>3.0677193846153847E-2</v>
      </c>
      <c r="H431" s="152">
        <v>23</v>
      </c>
      <c r="I431" s="153">
        <f t="shared" si="11"/>
        <v>2.9367380000000002E-2</v>
      </c>
      <c r="J431" s="141">
        <v>27</v>
      </c>
      <c r="K431" s="142">
        <v>4.2108296825396831E-2</v>
      </c>
      <c r="L431" s="147">
        <v>-7.8719365079364667E-4</v>
      </c>
      <c r="M431" s="141">
        <v>28</v>
      </c>
      <c r="N431" s="142">
        <v>4.2128496031746038E-2</v>
      </c>
      <c r="O431" s="141">
        <v>56</v>
      </c>
      <c r="P431" s="142">
        <v>4.2694073809523815E-2</v>
      </c>
      <c r="Q431" s="141">
        <v>84</v>
      </c>
      <c r="R431" s="142">
        <v>4.3259651587301585E-2</v>
      </c>
      <c r="S431" s="141">
        <f>+VLOOKUP(A431,Cetes!$A$19:$M$1126,5,FALSE)</f>
        <v>86</v>
      </c>
      <c r="T431" s="146">
        <v>4.330005E-2</v>
      </c>
      <c r="U431" s="141">
        <v>170</v>
      </c>
      <c r="V431" s="142">
        <v>4.5900749999999997E-2</v>
      </c>
      <c r="W431" s="141">
        <v>310</v>
      </c>
      <c r="X431" s="142">
        <v>4.9004220000000001E-2</v>
      </c>
    </row>
    <row r="432" spans="1:24" x14ac:dyDescent="0.25">
      <c r="A432" s="148">
        <v>42627</v>
      </c>
      <c r="B432" s="141">
        <v>1</v>
      </c>
      <c r="C432" s="142">
        <v>4.3099999999999999E-2</v>
      </c>
      <c r="D432" s="141">
        <v>10</v>
      </c>
      <c r="E432" s="142">
        <f t="shared" si="10"/>
        <v>3.5043240000000003E-2</v>
      </c>
      <c r="F432" s="144">
        <v>20</v>
      </c>
      <c r="G432" s="142">
        <f t="shared" si="12"/>
        <v>3.0313356666666669E-2</v>
      </c>
      <c r="H432" s="152">
        <v>22</v>
      </c>
      <c r="I432" s="153">
        <f t="shared" si="11"/>
        <v>2.9367380000000002E-2</v>
      </c>
      <c r="J432" s="141">
        <v>27</v>
      </c>
      <c r="K432" s="142">
        <v>4.3112415714285715E-2</v>
      </c>
      <c r="L432" s="147">
        <v>1.0041188888888844E-3</v>
      </c>
      <c r="M432" s="141">
        <v>28</v>
      </c>
      <c r="N432" s="142">
        <v>4.312335285714286E-2</v>
      </c>
      <c r="O432" s="141">
        <v>56</v>
      </c>
      <c r="P432" s="142">
        <v>4.342959285714286E-2</v>
      </c>
      <c r="Q432" s="141">
        <v>84</v>
      </c>
      <c r="R432" s="142">
        <v>4.3735832857142859E-2</v>
      </c>
      <c r="S432" s="141">
        <f>+VLOOKUP(A432,Cetes!$A$19:$M$1126,5,FALSE)</f>
        <v>85</v>
      </c>
      <c r="T432" s="146">
        <v>4.3746770000000004E-2</v>
      </c>
      <c r="U432" s="141">
        <v>169</v>
      </c>
      <c r="V432" s="142">
        <v>4.601338E-2</v>
      </c>
      <c r="W432" s="141">
        <v>309</v>
      </c>
      <c r="X432" s="142">
        <v>4.9447099999999994E-2</v>
      </c>
    </row>
    <row r="433" spans="1:24" x14ac:dyDescent="0.25">
      <c r="A433" s="148">
        <v>42628</v>
      </c>
      <c r="B433" s="141">
        <v>1</v>
      </c>
      <c r="C433" s="142">
        <v>4.3899999999999995E-2</v>
      </c>
      <c r="D433" s="141">
        <v>10</v>
      </c>
      <c r="E433" s="142">
        <f t="shared" si="10"/>
        <v>3.5043240000000003E-2</v>
      </c>
      <c r="F433" s="144">
        <v>20</v>
      </c>
      <c r="G433" s="142">
        <f t="shared" si="12"/>
        <v>3.188998444444445E-2</v>
      </c>
      <c r="H433" s="152">
        <v>28</v>
      </c>
      <c r="I433" s="153">
        <f t="shared" si="11"/>
        <v>2.9367380000000002E-2</v>
      </c>
      <c r="J433" s="141">
        <v>27</v>
      </c>
      <c r="K433" s="142">
        <v>4.3765707111111107E-2</v>
      </c>
      <c r="L433" s="147">
        <v>6.5329139682539228E-4</v>
      </c>
      <c r="M433" s="141">
        <v>28</v>
      </c>
      <c r="N433" s="142">
        <v>4.3760541999999999E-2</v>
      </c>
      <c r="O433" s="141">
        <v>56</v>
      </c>
      <c r="P433" s="142">
        <v>4.361591888888889E-2</v>
      </c>
      <c r="Q433" s="141">
        <v>84</v>
      </c>
      <c r="R433" s="142">
        <v>4.3471295777777773E-2</v>
      </c>
      <c r="S433" s="141">
        <f>+VLOOKUP(A433,Cetes!$A$19:$M$1126,5,FALSE)</f>
        <v>91</v>
      </c>
      <c r="T433" s="146">
        <v>4.3435139999999997E-2</v>
      </c>
      <c r="U433" s="141">
        <v>182</v>
      </c>
      <c r="V433" s="142">
        <v>4.6232969999999998E-2</v>
      </c>
      <c r="W433" s="141">
        <v>364</v>
      </c>
      <c r="X433" s="142">
        <v>4.9500000000000002E-2</v>
      </c>
    </row>
    <row r="434" spans="1:24" x14ac:dyDescent="0.25">
      <c r="A434" s="148">
        <v>42632</v>
      </c>
      <c r="B434" s="141">
        <v>1</v>
      </c>
      <c r="C434" s="142">
        <v>4.3099999999999999E-2</v>
      </c>
      <c r="D434" s="141">
        <v>10</v>
      </c>
      <c r="E434" s="142">
        <f t="shared" si="10"/>
        <v>3.5043240000000003E-2</v>
      </c>
      <c r="F434" s="144">
        <v>20</v>
      </c>
      <c r="G434" s="142">
        <f t="shared" si="12"/>
        <v>3.0989054285714288E-2</v>
      </c>
      <c r="H434" s="152">
        <v>24</v>
      </c>
      <c r="I434" s="153">
        <f t="shared" si="11"/>
        <v>2.9367380000000002E-2</v>
      </c>
      <c r="J434" s="141">
        <v>27</v>
      </c>
      <c r="K434" s="142">
        <v>4.3264591428571426E-2</v>
      </c>
      <c r="L434" s="147">
        <v>-5.0111568253968092E-4</v>
      </c>
      <c r="M434" s="141">
        <v>28</v>
      </c>
      <c r="N434" s="142">
        <v>4.3283755238095238E-2</v>
      </c>
      <c r="O434" s="141">
        <v>56</v>
      </c>
      <c r="P434" s="142">
        <v>4.3820341904761903E-2</v>
      </c>
      <c r="Q434" s="141">
        <v>84</v>
      </c>
      <c r="R434" s="142">
        <v>4.4356928571428575E-2</v>
      </c>
      <c r="S434" s="141">
        <f>+VLOOKUP(A434,Cetes!$A$19:$M$1126,5,FALSE)</f>
        <v>87</v>
      </c>
      <c r="T434" s="146">
        <v>4.4414420000000003E-2</v>
      </c>
      <c r="U434" s="141">
        <v>178</v>
      </c>
      <c r="V434" s="142">
        <v>4.657973E-2</v>
      </c>
      <c r="W434" s="141">
        <v>360</v>
      </c>
      <c r="X434" s="142">
        <v>5.0104139999999998E-2</v>
      </c>
    </row>
    <row r="435" spans="1:24" x14ac:dyDescent="0.25">
      <c r="A435" s="148">
        <v>42633</v>
      </c>
      <c r="B435" s="141">
        <v>1</v>
      </c>
      <c r="C435" s="142">
        <v>4.2800000000000005E-2</v>
      </c>
      <c r="D435" s="141">
        <v>10</v>
      </c>
      <c r="E435" s="142">
        <f t="shared" si="10"/>
        <v>3.5043240000000003E-2</v>
      </c>
      <c r="F435" s="144">
        <v>20</v>
      </c>
      <c r="G435" s="142">
        <f t="shared" si="12"/>
        <v>3.0677193846153847E-2</v>
      </c>
      <c r="H435" s="152">
        <v>23</v>
      </c>
      <c r="I435" s="153">
        <f t="shared" si="11"/>
        <v>2.9367380000000002E-2</v>
      </c>
      <c r="J435" s="141">
        <v>27</v>
      </c>
      <c r="K435" s="142">
        <v>4.283348904761905E-2</v>
      </c>
      <c r="L435" s="147">
        <v>-4.3110238095237646E-4</v>
      </c>
      <c r="M435" s="141">
        <v>28</v>
      </c>
      <c r="N435" s="142">
        <v>4.2866993809523815E-2</v>
      </c>
      <c r="O435" s="141">
        <v>56</v>
      </c>
      <c r="P435" s="142">
        <v>4.3805127142857142E-2</v>
      </c>
      <c r="Q435" s="141">
        <v>84</v>
      </c>
      <c r="R435" s="142">
        <v>4.4743260476190476E-2</v>
      </c>
      <c r="S435" s="141">
        <f>+VLOOKUP(A435,Cetes!$A$19:$M$1126,5,FALSE)</f>
        <v>86</v>
      </c>
      <c r="T435" s="146">
        <v>4.4810269999999999E-2</v>
      </c>
      <c r="U435" s="141">
        <v>177</v>
      </c>
      <c r="V435" s="142">
        <v>4.7399899999999995E-2</v>
      </c>
      <c r="W435" s="141">
        <v>359</v>
      </c>
      <c r="X435" s="142">
        <v>5.0991419999999996E-2</v>
      </c>
    </row>
    <row r="436" spans="1:24" x14ac:dyDescent="0.25">
      <c r="A436" s="148">
        <v>42634</v>
      </c>
      <c r="B436" s="141">
        <v>1</v>
      </c>
      <c r="C436" s="142">
        <v>4.2599999999999999E-2</v>
      </c>
      <c r="D436" s="141">
        <v>10</v>
      </c>
      <c r="E436" s="142">
        <f t="shared" si="10"/>
        <v>3.5043240000000003E-2</v>
      </c>
      <c r="F436" s="144">
        <v>20</v>
      </c>
      <c r="G436" s="142">
        <f t="shared" si="12"/>
        <v>3.0313356666666669E-2</v>
      </c>
      <c r="H436" s="152">
        <v>22</v>
      </c>
      <c r="I436" s="153">
        <f t="shared" si="11"/>
        <v>2.9367380000000002E-2</v>
      </c>
      <c r="J436" s="141">
        <v>27</v>
      </c>
      <c r="K436" s="142">
        <v>4.2872127142857139E-2</v>
      </c>
      <c r="L436" s="147">
        <v>3.863809523808881E-5</v>
      </c>
      <c r="M436" s="141">
        <v>28</v>
      </c>
      <c r="N436" s="142">
        <v>4.2906398571428569E-2</v>
      </c>
      <c r="O436" s="141">
        <v>56</v>
      </c>
      <c r="P436" s="142">
        <v>4.3865998571428567E-2</v>
      </c>
      <c r="Q436" s="141">
        <v>84</v>
      </c>
      <c r="R436" s="142">
        <v>4.4825598571428565E-2</v>
      </c>
      <c r="S436" s="141">
        <f>+VLOOKUP(A436,Cetes!$A$19:$M$1126,5,FALSE)</f>
        <v>85</v>
      </c>
      <c r="T436" s="146">
        <v>4.4859869999999996E-2</v>
      </c>
      <c r="U436" s="141">
        <v>176</v>
      </c>
      <c r="V436" s="142">
        <v>4.7986910000000001E-2</v>
      </c>
      <c r="W436" s="141">
        <v>358</v>
      </c>
      <c r="X436" s="142">
        <v>5.0743340000000005E-2</v>
      </c>
    </row>
    <row r="437" spans="1:24" x14ac:dyDescent="0.25">
      <c r="A437" s="148">
        <v>42635</v>
      </c>
      <c r="B437" s="141">
        <v>1</v>
      </c>
      <c r="C437" s="142">
        <v>4.2500000000000003E-2</v>
      </c>
      <c r="D437" s="141">
        <v>10</v>
      </c>
      <c r="E437" s="142">
        <f t="shared" si="10"/>
        <v>3.5043240000000003E-2</v>
      </c>
      <c r="F437" s="144">
        <v>20</v>
      </c>
      <c r="G437" s="142">
        <f t="shared" si="12"/>
        <v>3.188998444444445E-2</v>
      </c>
      <c r="H437" s="152">
        <v>28</v>
      </c>
      <c r="I437" s="153">
        <f t="shared" si="11"/>
        <v>2.9367380000000002E-2</v>
      </c>
      <c r="J437" s="141">
        <v>27</v>
      </c>
      <c r="K437" s="142">
        <v>4.3372967333333338E-2</v>
      </c>
      <c r="L437" s="147">
        <v>5.0084019047619971E-4</v>
      </c>
      <c r="M437" s="141">
        <v>28</v>
      </c>
      <c r="N437" s="142">
        <v>4.3406543000000006E-2</v>
      </c>
      <c r="O437" s="141">
        <v>56</v>
      </c>
      <c r="P437" s="142">
        <v>4.4346661666666669E-2</v>
      </c>
      <c r="Q437" s="141">
        <v>84</v>
      </c>
      <c r="R437" s="142">
        <v>4.5286780333333339E-2</v>
      </c>
      <c r="S437" s="141">
        <f>+VLOOKUP(A437,Cetes!$A$19:$M$1126,5,FALSE)</f>
        <v>91</v>
      </c>
      <c r="T437" s="146">
        <v>4.5521810000000003E-2</v>
      </c>
      <c r="U437" s="141">
        <v>175</v>
      </c>
      <c r="V437" s="142">
        <v>4.8123659999999999E-2</v>
      </c>
      <c r="W437" s="141">
        <v>357</v>
      </c>
      <c r="X437" s="142">
        <v>5.0800029999999996E-2</v>
      </c>
    </row>
    <row r="438" spans="1:24" x14ac:dyDescent="0.25">
      <c r="A438" s="148">
        <v>42636</v>
      </c>
      <c r="B438" s="141">
        <v>1</v>
      </c>
      <c r="C438" s="142">
        <v>4.2500000000000003E-2</v>
      </c>
      <c r="D438" s="141">
        <v>10</v>
      </c>
      <c r="E438" s="142">
        <f t="shared" si="10"/>
        <v>3.5043240000000003E-2</v>
      </c>
      <c r="F438" s="144">
        <v>20</v>
      </c>
      <c r="G438" s="142">
        <f t="shared" si="12"/>
        <v>3.1704498823529416E-2</v>
      </c>
      <c r="H438" s="152">
        <v>27</v>
      </c>
      <c r="I438" s="153">
        <f t="shared" si="11"/>
        <v>2.9367380000000002E-2</v>
      </c>
      <c r="J438" s="141">
        <v>27</v>
      </c>
      <c r="K438" s="142">
        <v>4.3322979999999997E-2</v>
      </c>
      <c r="L438" s="147">
        <v>-4.9987333333341433E-5</v>
      </c>
      <c r="M438" s="141">
        <v>28</v>
      </c>
      <c r="N438" s="142">
        <v>4.3370919523809524E-2</v>
      </c>
      <c r="O438" s="141">
        <v>56</v>
      </c>
      <c r="P438" s="142">
        <v>4.4713226190476192E-2</v>
      </c>
      <c r="Q438" s="141">
        <v>84</v>
      </c>
      <c r="R438" s="142">
        <v>4.605553285714286E-2</v>
      </c>
      <c r="S438" s="141">
        <f>+VLOOKUP(A438,Cetes!$A$19:$M$1126,5,FALSE)</f>
        <v>90</v>
      </c>
      <c r="T438" s="146">
        <v>4.6343170000000003E-2</v>
      </c>
      <c r="U438" s="141">
        <v>174</v>
      </c>
      <c r="V438" s="142">
        <v>4.8766499999999997E-2</v>
      </c>
      <c r="W438" s="141">
        <v>356</v>
      </c>
      <c r="X438" s="142">
        <v>5.1600050000000001E-2</v>
      </c>
    </row>
    <row r="439" spans="1:24" x14ac:dyDescent="0.25">
      <c r="A439" s="148">
        <v>42639</v>
      </c>
      <c r="B439" s="141">
        <v>1</v>
      </c>
      <c r="C439" s="142">
        <v>4.2000000000000003E-2</v>
      </c>
      <c r="D439" s="141">
        <v>10</v>
      </c>
      <c r="E439" s="142">
        <f t="shared" si="10"/>
        <v>3.5043240000000003E-2</v>
      </c>
      <c r="F439" s="144">
        <v>20</v>
      </c>
      <c r="G439" s="142">
        <f t="shared" si="12"/>
        <v>3.0989054285714288E-2</v>
      </c>
      <c r="H439" s="152">
        <v>24</v>
      </c>
      <c r="I439" s="153">
        <f t="shared" si="11"/>
        <v>2.9367380000000002E-2</v>
      </c>
      <c r="J439" s="141">
        <v>27</v>
      </c>
      <c r="K439" s="142">
        <v>4.5018215238095238E-2</v>
      </c>
      <c r="L439" s="147">
        <v>1.6952352380952412E-3</v>
      </c>
      <c r="M439" s="141">
        <v>28</v>
      </c>
      <c r="N439" s="142">
        <v>4.5045046984126987E-2</v>
      </c>
      <c r="O439" s="141">
        <v>56</v>
      </c>
      <c r="P439" s="142">
        <v>4.5796335873015875E-2</v>
      </c>
      <c r="Q439" s="141">
        <v>84</v>
      </c>
      <c r="R439" s="142">
        <v>4.6547624761904757E-2</v>
      </c>
      <c r="S439" s="141">
        <f>+VLOOKUP(A439,Cetes!$A$19:$M$1126,5,FALSE)</f>
        <v>87</v>
      </c>
      <c r="T439" s="146">
        <v>4.6628119999999995E-2</v>
      </c>
      <c r="U439" s="141">
        <v>171</v>
      </c>
      <c r="V439" s="142">
        <v>4.9169320000000002E-2</v>
      </c>
      <c r="W439" s="141">
        <v>353</v>
      </c>
      <c r="X439" s="142">
        <v>5.1841350000000001E-2</v>
      </c>
    </row>
    <row r="440" spans="1:24" x14ac:dyDescent="0.25">
      <c r="A440" s="148">
        <v>42640</v>
      </c>
      <c r="B440" s="141">
        <v>1</v>
      </c>
      <c r="C440" s="142">
        <v>4.2500000000000003E-2</v>
      </c>
      <c r="D440" s="141">
        <v>10</v>
      </c>
      <c r="E440" s="142">
        <f t="shared" si="10"/>
        <v>3.5043240000000003E-2</v>
      </c>
      <c r="F440" s="144">
        <v>20</v>
      </c>
      <c r="G440" s="142">
        <f t="shared" si="12"/>
        <v>3.0677193846153847E-2</v>
      </c>
      <c r="H440" s="152">
        <v>23</v>
      </c>
      <c r="I440" s="153">
        <f t="shared" si="11"/>
        <v>2.9367380000000002E-2</v>
      </c>
      <c r="J440" s="141">
        <v>27</v>
      </c>
      <c r="K440" s="142">
        <v>4.3369845714285711E-2</v>
      </c>
      <c r="L440" s="147">
        <v>-1.6483695238095272E-3</v>
      </c>
      <c r="M440" s="141">
        <v>28</v>
      </c>
      <c r="N440" s="142">
        <v>4.3424517142857139E-2</v>
      </c>
      <c r="O440" s="141">
        <v>56</v>
      </c>
      <c r="P440" s="142">
        <v>4.4955317142857137E-2</v>
      </c>
      <c r="Q440" s="141">
        <v>84</v>
      </c>
      <c r="R440" s="142">
        <v>4.6486117142857143E-2</v>
      </c>
      <c r="S440" s="141">
        <f>+VLOOKUP(A440,Cetes!$A$19:$M$1126,5,FALSE)</f>
        <v>86</v>
      </c>
      <c r="T440" s="146">
        <v>4.6595459999999998E-2</v>
      </c>
      <c r="U440" s="141">
        <v>170</v>
      </c>
      <c r="V440" s="142">
        <v>4.9126830000000003E-2</v>
      </c>
      <c r="W440" s="141">
        <v>352</v>
      </c>
      <c r="X440" s="142">
        <v>5.1200020000000006E-2</v>
      </c>
    </row>
    <row r="441" spans="1:24" x14ac:dyDescent="0.25">
      <c r="A441" s="148">
        <v>42641</v>
      </c>
      <c r="B441" s="141">
        <v>1</v>
      </c>
      <c r="C441" s="142">
        <v>4.2500000000000003E-2</v>
      </c>
      <c r="D441" s="141">
        <v>10</v>
      </c>
      <c r="E441" s="142">
        <f t="shared" si="10"/>
        <v>3.5043240000000003E-2</v>
      </c>
      <c r="F441" s="144">
        <v>20</v>
      </c>
      <c r="G441" s="142">
        <f t="shared" si="12"/>
        <v>3.0313356666666669E-2</v>
      </c>
      <c r="H441" s="152">
        <v>22</v>
      </c>
      <c r="I441" s="153">
        <f t="shared" si="11"/>
        <v>2.9367380000000002E-2</v>
      </c>
      <c r="J441" s="141">
        <v>27</v>
      </c>
      <c r="K441" s="142">
        <v>4.3142357936507933E-2</v>
      </c>
      <c r="L441" s="147">
        <v>-2.2748777777777812E-4</v>
      </c>
      <c r="M441" s="141">
        <v>28</v>
      </c>
      <c r="N441" s="142">
        <v>4.3209949523809521E-2</v>
      </c>
      <c r="O441" s="141">
        <v>56</v>
      </c>
      <c r="P441" s="142">
        <v>4.5102513968253967E-2</v>
      </c>
      <c r="Q441" s="141">
        <v>84</v>
      </c>
      <c r="R441" s="142">
        <v>4.6995078412698413E-2</v>
      </c>
      <c r="S441" s="141">
        <f>+VLOOKUP(A441,Cetes!$A$19:$M$1126,5,FALSE)</f>
        <v>85</v>
      </c>
      <c r="T441" s="146">
        <v>4.7062670000000001E-2</v>
      </c>
      <c r="U441" s="141">
        <v>169</v>
      </c>
      <c r="V441" s="142">
        <v>4.8301679999999993E-2</v>
      </c>
      <c r="W441" s="141">
        <v>351</v>
      </c>
      <c r="X441" s="142">
        <v>5.1123370000000001E-2</v>
      </c>
    </row>
    <row r="442" spans="1:24" x14ac:dyDescent="0.25">
      <c r="A442" s="148">
        <v>42642</v>
      </c>
      <c r="B442" s="141">
        <v>1</v>
      </c>
      <c r="C442" s="142">
        <v>4.3899999999999995E-2</v>
      </c>
      <c r="D442" s="141">
        <v>10</v>
      </c>
      <c r="E442" s="142">
        <f t="shared" si="10"/>
        <v>3.5043240000000003E-2</v>
      </c>
      <c r="F442" s="144">
        <v>20</v>
      </c>
      <c r="G442" s="142">
        <f t="shared" si="12"/>
        <v>3.188998444444445E-2</v>
      </c>
      <c r="H442" s="152">
        <v>28</v>
      </c>
      <c r="I442" s="153">
        <f t="shared" si="11"/>
        <v>2.9367380000000002E-2</v>
      </c>
      <c r="J442" s="141">
        <v>27</v>
      </c>
      <c r="K442" s="142">
        <v>4.5104019555555555E-2</v>
      </c>
      <c r="L442" s="147">
        <v>1.9616616190476222E-3</v>
      </c>
      <c r="M442" s="141">
        <v>28</v>
      </c>
      <c r="N442" s="142">
        <v>4.5150327999999997E-2</v>
      </c>
      <c r="O442" s="141">
        <v>56</v>
      </c>
      <c r="P442" s="142">
        <v>4.644696444444444E-2</v>
      </c>
      <c r="Q442" s="141">
        <v>84</v>
      </c>
      <c r="R442" s="142">
        <v>4.774360088888889E-2</v>
      </c>
      <c r="S442" s="141">
        <f>+VLOOKUP(A442,Cetes!$A$19:$M$1126,5,FALSE)</f>
        <v>91</v>
      </c>
      <c r="T442" s="146">
        <v>4.8067760000000001E-2</v>
      </c>
      <c r="U442" s="141">
        <v>182</v>
      </c>
      <c r="V442" s="142">
        <v>4.9700080000000001E-2</v>
      </c>
      <c r="W442" s="141">
        <v>350</v>
      </c>
      <c r="X442" s="142">
        <v>5.1951200000000003E-2</v>
      </c>
    </row>
    <row r="443" spans="1:24" x14ac:dyDescent="0.25">
      <c r="A443" s="148">
        <v>42643</v>
      </c>
      <c r="B443" s="141">
        <v>1</v>
      </c>
      <c r="C443" s="142">
        <v>4.82E-2</v>
      </c>
      <c r="D443" s="141">
        <v>10</v>
      </c>
      <c r="E443" s="142">
        <f t="shared" si="10"/>
        <v>3.5043240000000003E-2</v>
      </c>
      <c r="F443" s="144">
        <v>20</v>
      </c>
      <c r="G443" s="142">
        <f t="shared" si="12"/>
        <v>3.1704498823529416E-2</v>
      </c>
      <c r="H443" s="152">
        <v>27</v>
      </c>
      <c r="I443" s="153">
        <f t="shared" si="11"/>
        <v>2.9367380000000002E-2</v>
      </c>
      <c r="J443" s="141">
        <v>27</v>
      </c>
      <c r="K443" s="142">
        <v>4.6856090000000003E-2</v>
      </c>
      <c r="L443" s="147">
        <v>1.7520704444444479E-3</v>
      </c>
      <c r="M443" s="141">
        <v>28</v>
      </c>
      <c r="N443" s="142">
        <v>4.6878785873015874E-2</v>
      </c>
      <c r="O443" s="141">
        <v>56</v>
      </c>
      <c r="P443" s="142">
        <v>4.7514270317460319E-2</v>
      </c>
      <c r="Q443" s="141">
        <v>84</v>
      </c>
      <c r="R443" s="142">
        <v>4.8149754761904758E-2</v>
      </c>
      <c r="S443" s="141">
        <f>+VLOOKUP(A443,Cetes!$A$19:$M$1126,5,FALSE)</f>
        <v>90</v>
      </c>
      <c r="T443" s="146">
        <v>4.8285929999999998E-2</v>
      </c>
      <c r="U443" s="141">
        <v>181</v>
      </c>
      <c r="V443" s="142">
        <v>4.9900050000000001E-2</v>
      </c>
      <c r="W443" s="141">
        <v>349</v>
      </c>
      <c r="X443" s="142">
        <v>5.2475620000000001E-2</v>
      </c>
    </row>
    <row r="444" spans="1:24" x14ac:dyDescent="0.25">
      <c r="A444" s="148">
        <v>42646</v>
      </c>
      <c r="B444" s="141">
        <v>1</v>
      </c>
      <c r="C444" s="142">
        <v>4.7500000000000001E-2</v>
      </c>
      <c r="D444" s="141">
        <v>10</v>
      </c>
      <c r="E444" s="142">
        <f t="shared" si="10"/>
        <v>3.5043240000000003E-2</v>
      </c>
      <c r="F444" s="144">
        <v>20</v>
      </c>
      <c r="G444" s="142">
        <f t="shared" si="12"/>
        <v>3.0989054285714288E-2</v>
      </c>
      <c r="H444" s="152">
        <v>24</v>
      </c>
      <c r="I444" s="153">
        <f t="shared" si="11"/>
        <v>2.9367380000000002E-2</v>
      </c>
      <c r="J444" s="141">
        <v>27</v>
      </c>
      <c r="K444" s="142">
        <v>4.6978279047619045E-2</v>
      </c>
      <c r="L444" s="147">
        <v>1.2218904761904237E-4</v>
      </c>
      <c r="M444" s="141">
        <v>28</v>
      </c>
      <c r="N444" s="142">
        <v>4.7000955396825396E-2</v>
      </c>
      <c r="O444" s="141">
        <v>56</v>
      </c>
      <c r="P444" s="142">
        <v>4.7635893174603171E-2</v>
      </c>
      <c r="Q444" s="141">
        <v>84</v>
      </c>
      <c r="R444" s="142">
        <v>4.8270830952380953E-2</v>
      </c>
      <c r="S444" s="141">
        <f>+VLOOKUP(A444,Cetes!$A$19:$M$1126,5,FALSE)</f>
        <v>87</v>
      </c>
      <c r="T444" s="146">
        <v>4.8338859999999997E-2</v>
      </c>
      <c r="U444" s="141">
        <v>178</v>
      </c>
      <c r="V444" s="142">
        <v>4.9900019999999996E-2</v>
      </c>
      <c r="W444" s="141">
        <v>346</v>
      </c>
      <c r="X444" s="142">
        <v>5.2527679999999993E-2</v>
      </c>
    </row>
    <row r="445" spans="1:24" x14ac:dyDescent="0.25">
      <c r="A445" s="148">
        <v>42647</v>
      </c>
      <c r="B445" s="141">
        <v>1</v>
      </c>
      <c r="C445" s="142">
        <v>4.7699999999999992E-2</v>
      </c>
      <c r="D445" s="141">
        <v>10</v>
      </c>
      <c r="E445" s="142">
        <f t="shared" si="10"/>
        <v>3.5043240000000003E-2</v>
      </c>
      <c r="F445" s="144">
        <v>20</v>
      </c>
      <c r="G445" s="142">
        <f t="shared" si="12"/>
        <v>3.0677193846153847E-2</v>
      </c>
      <c r="H445" s="152">
        <v>23</v>
      </c>
      <c r="I445" s="153">
        <f t="shared" si="11"/>
        <v>2.9367380000000002E-2</v>
      </c>
      <c r="J445" s="141">
        <v>27</v>
      </c>
      <c r="K445" s="142">
        <v>4.6441817619047622E-2</v>
      </c>
      <c r="L445" s="147">
        <v>-5.3646142857142337E-4</v>
      </c>
      <c r="M445" s="141">
        <v>28</v>
      </c>
      <c r="N445" s="142">
        <v>4.6469129523809528E-2</v>
      </c>
      <c r="O445" s="141">
        <v>56</v>
      </c>
      <c r="P445" s="142">
        <v>4.7233862857142858E-2</v>
      </c>
      <c r="Q445" s="141">
        <v>84</v>
      </c>
      <c r="R445" s="142">
        <v>4.7998596190476188E-2</v>
      </c>
      <c r="S445" s="141">
        <f>+VLOOKUP(A445,Cetes!$A$19:$M$1126,5,FALSE)</f>
        <v>86</v>
      </c>
      <c r="T445" s="146">
        <v>4.8053220000000001E-2</v>
      </c>
      <c r="U445" s="141">
        <v>177</v>
      </c>
      <c r="V445" s="142">
        <v>5.063049E-2</v>
      </c>
      <c r="W445" s="141">
        <v>345</v>
      </c>
      <c r="X445" s="142">
        <v>5.193979E-2</v>
      </c>
    </row>
    <row r="446" spans="1:24" x14ac:dyDescent="0.25">
      <c r="A446" s="148">
        <v>42648</v>
      </c>
      <c r="B446" s="141">
        <v>1</v>
      </c>
      <c r="C446" s="142">
        <v>4.7500000000000001E-2</v>
      </c>
      <c r="D446" s="141">
        <v>10</v>
      </c>
      <c r="E446" s="142">
        <f t="shared" si="10"/>
        <v>3.5043240000000003E-2</v>
      </c>
      <c r="F446" s="144">
        <v>20</v>
      </c>
      <c r="G446" s="142">
        <f t="shared" si="12"/>
        <v>3.0313356666666669E-2</v>
      </c>
      <c r="H446" s="152">
        <v>22</v>
      </c>
      <c r="I446" s="153">
        <f t="shared" si="11"/>
        <v>2.9367380000000002E-2</v>
      </c>
      <c r="J446" s="141">
        <v>27</v>
      </c>
      <c r="K446" s="142">
        <v>4.6475849841269838E-2</v>
      </c>
      <c r="L446" s="147">
        <v>3.4032222222216135E-5</v>
      </c>
      <c r="M446" s="141">
        <v>28</v>
      </c>
      <c r="N446" s="142">
        <v>4.6506943809523804E-2</v>
      </c>
      <c r="O446" s="141">
        <v>56</v>
      </c>
      <c r="P446" s="142">
        <v>4.7377574920634921E-2</v>
      </c>
      <c r="Q446" s="141">
        <v>84</v>
      </c>
      <c r="R446" s="142">
        <v>4.8248206031746038E-2</v>
      </c>
      <c r="S446" s="141">
        <f>+VLOOKUP(A446,Cetes!$A$19:$M$1126,5,FALSE)</f>
        <v>85</v>
      </c>
      <c r="T446" s="146">
        <v>4.8279300000000004E-2</v>
      </c>
      <c r="U446" s="141">
        <v>176</v>
      </c>
      <c r="V446" s="142">
        <v>5.0550829999999998E-2</v>
      </c>
      <c r="W446" s="141">
        <v>344</v>
      </c>
      <c r="X446" s="142">
        <v>5.2528050000000007E-2</v>
      </c>
    </row>
    <row r="447" spans="1:24" x14ac:dyDescent="0.25">
      <c r="A447" s="148">
        <v>42649</v>
      </c>
      <c r="B447" s="141">
        <v>1</v>
      </c>
      <c r="C447" s="142">
        <v>4.7599999999999996E-2</v>
      </c>
      <c r="D447" s="141">
        <v>10</v>
      </c>
      <c r="E447" s="142">
        <f t="shared" ref="E447:E510" si="13">3.504324/100</f>
        <v>3.5043240000000003E-2</v>
      </c>
      <c r="F447" s="144">
        <v>20</v>
      </c>
      <c r="G447" s="142">
        <f t="shared" si="12"/>
        <v>3.188998444444445E-2</v>
      </c>
      <c r="H447" s="152">
        <v>28</v>
      </c>
      <c r="I447" s="153">
        <f t="shared" ref="I447:I510" si="14">2.936738/100</f>
        <v>2.9367380000000002E-2</v>
      </c>
      <c r="J447" s="141">
        <v>27</v>
      </c>
      <c r="K447" s="142">
        <v>4.7848476222222221E-2</v>
      </c>
      <c r="L447" s="147">
        <v>1.3726263809523825E-3</v>
      </c>
      <c r="M447" s="141">
        <v>28</v>
      </c>
      <c r="N447" s="142">
        <v>4.7858033000000001E-2</v>
      </c>
      <c r="O447" s="141">
        <v>56</v>
      </c>
      <c r="P447" s="142">
        <v>4.812562277777778E-2</v>
      </c>
      <c r="Q447" s="141">
        <v>84</v>
      </c>
      <c r="R447" s="142">
        <v>4.8393212555555558E-2</v>
      </c>
      <c r="S447" s="141">
        <f>+VLOOKUP(A447,Cetes!$A$19:$M$1126,5,FALSE)</f>
        <v>91</v>
      </c>
      <c r="T447" s="146">
        <v>4.8460110000000001E-2</v>
      </c>
      <c r="U447" s="141">
        <v>175</v>
      </c>
      <c r="V447" s="142">
        <v>5.0515730000000002E-2</v>
      </c>
      <c r="W447" s="141">
        <v>343</v>
      </c>
      <c r="X447" s="142">
        <v>5.2300019999999996E-2</v>
      </c>
    </row>
    <row r="448" spans="1:24" x14ac:dyDescent="0.25">
      <c r="A448" s="148">
        <v>42650</v>
      </c>
      <c r="B448" s="141">
        <v>1</v>
      </c>
      <c r="C448" s="142">
        <v>4.7400000000000005E-2</v>
      </c>
      <c r="D448" s="141">
        <v>10</v>
      </c>
      <c r="E448" s="142">
        <f t="shared" si="13"/>
        <v>3.5043240000000003E-2</v>
      </c>
      <c r="F448" s="144">
        <v>20</v>
      </c>
      <c r="G448" s="142">
        <f t="shared" si="12"/>
        <v>3.1704498823529416E-2</v>
      </c>
      <c r="H448" s="152">
        <v>27</v>
      </c>
      <c r="I448" s="153">
        <f t="shared" si="14"/>
        <v>2.9367380000000002E-2</v>
      </c>
      <c r="J448" s="141">
        <v>27</v>
      </c>
      <c r="K448" s="142">
        <v>4.6998420000000006E-2</v>
      </c>
      <c r="L448" s="147">
        <v>-8.5005622222221466E-4</v>
      </c>
      <c r="M448" s="141">
        <v>28</v>
      </c>
      <c r="N448" s="142">
        <v>4.7025263174603184E-2</v>
      </c>
      <c r="O448" s="141">
        <v>56</v>
      </c>
      <c r="P448" s="142">
        <v>4.7776872063492064E-2</v>
      </c>
      <c r="Q448" s="141">
        <v>84</v>
      </c>
      <c r="R448" s="142">
        <v>4.8528480952380951E-2</v>
      </c>
      <c r="S448" s="141">
        <f>+VLOOKUP(A448,Cetes!$A$19:$M$1126,5,FALSE)</f>
        <v>90</v>
      </c>
      <c r="T448" s="146">
        <v>4.8689539999999996E-2</v>
      </c>
      <c r="U448" s="141">
        <v>174</v>
      </c>
      <c r="V448" s="142">
        <v>5.0508770000000001E-2</v>
      </c>
      <c r="W448" s="141">
        <v>342</v>
      </c>
      <c r="X448" s="142">
        <v>5.2590440000000002E-2</v>
      </c>
    </row>
    <row r="449" spans="1:24" x14ac:dyDescent="0.25">
      <c r="A449" s="148">
        <v>42653</v>
      </c>
      <c r="B449" s="141">
        <v>1</v>
      </c>
      <c r="C449" s="142">
        <v>4.7500000000000001E-2</v>
      </c>
      <c r="D449" s="141">
        <v>10</v>
      </c>
      <c r="E449" s="142">
        <f t="shared" si="13"/>
        <v>3.5043240000000003E-2</v>
      </c>
      <c r="F449" s="144">
        <v>20</v>
      </c>
      <c r="G449" s="142">
        <f t="shared" si="12"/>
        <v>3.0989054285714288E-2</v>
      </c>
      <c r="H449" s="152">
        <v>24</v>
      </c>
      <c r="I449" s="153">
        <f t="shared" si="14"/>
        <v>2.9367380000000002E-2</v>
      </c>
      <c r="J449" s="141">
        <v>27</v>
      </c>
      <c r="K449" s="142">
        <v>4.7003088095238094E-2</v>
      </c>
      <c r="L449" s="147">
        <v>4.6680952380875884E-6</v>
      </c>
      <c r="M449" s="141">
        <v>28</v>
      </c>
      <c r="N449" s="142">
        <v>4.7026487460317457E-2</v>
      </c>
      <c r="O449" s="141">
        <v>56</v>
      </c>
      <c r="P449" s="142">
        <v>4.768166968253968E-2</v>
      </c>
      <c r="Q449" s="141">
        <v>84</v>
      </c>
      <c r="R449" s="142">
        <v>4.8336851904761904E-2</v>
      </c>
      <c r="S449" s="141">
        <f>+VLOOKUP(A449,Cetes!$A$19:$M$1126,5,FALSE)</f>
        <v>87</v>
      </c>
      <c r="T449" s="146">
        <v>4.840705E-2</v>
      </c>
      <c r="U449" s="141">
        <v>171</v>
      </c>
      <c r="V449" s="142">
        <v>5.0486139999999999E-2</v>
      </c>
      <c r="W449" s="141">
        <v>339</v>
      </c>
      <c r="X449" s="142">
        <v>5.245068E-2</v>
      </c>
    </row>
    <row r="450" spans="1:24" x14ac:dyDescent="0.25">
      <c r="A450" s="148">
        <v>42654</v>
      </c>
      <c r="B450" s="141">
        <v>1</v>
      </c>
      <c r="C450" s="142">
        <v>4.7500000000000001E-2</v>
      </c>
      <c r="D450" s="141">
        <v>10</v>
      </c>
      <c r="E450" s="142">
        <f t="shared" si="13"/>
        <v>3.5043240000000003E-2</v>
      </c>
      <c r="F450" s="144">
        <v>20</v>
      </c>
      <c r="G450" s="142">
        <f t="shared" si="12"/>
        <v>3.0677193846153847E-2</v>
      </c>
      <c r="H450" s="152">
        <v>23</v>
      </c>
      <c r="I450" s="153">
        <f t="shared" si="14"/>
        <v>2.9367380000000002E-2</v>
      </c>
      <c r="J450" s="141">
        <v>27</v>
      </c>
      <c r="K450" s="142">
        <v>4.7078962698412698E-2</v>
      </c>
      <c r="L450" s="147">
        <v>7.5874603174604094E-5</v>
      </c>
      <c r="M450" s="141">
        <v>28</v>
      </c>
      <c r="N450" s="142">
        <v>4.7101805873015871E-2</v>
      </c>
      <c r="O450" s="141">
        <v>56</v>
      </c>
      <c r="P450" s="142">
        <v>4.7741414761904764E-2</v>
      </c>
      <c r="Q450" s="141">
        <v>84</v>
      </c>
      <c r="R450" s="142">
        <v>4.8381023650793657E-2</v>
      </c>
      <c r="S450" s="141">
        <f>+VLOOKUP(A450,Cetes!$A$19:$M$1126,5,FALSE)</f>
        <v>86</v>
      </c>
      <c r="T450" s="146">
        <v>4.8426710000000005E-2</v>
      </c>
      <c r="U450" s="141">
        <v>170</v>
      </c>
      <c r="V450" s="142">
        <v>5.0232369999999998E-2</v>
      </c>
      <c r="W450" s="141">
        <v>338</v>
      </c>
      <c r="X450" s="142">
        <v>5.2199950000000002E-2</v>
      </c>
    </row>
    <row r="451" spans="1:24" x14ac:dyDescent="0.25">
      <c r="A451" s="148">
        <v>42655</v>
      </c>
      <c r="B451" s="141">
        <v>1</v>
      </c>
      <c r="C451" s="142">
        <v>4.7300000000000002E-2</v>
      </c>
      <c r="D451" s="141">
        <v>10</v>
      </c>
      <c r="E451" s="142">
        <f t="shared" si="13"/>
        <v>3.5043240000000003E-2</v>
      </c>
      <c r="F451" s="144">
        <v>20</v>
      </c>
      <c r="G451" s="142">
        <f t="shared" si="12"/>
        <v>3.0313356666666669E-2</v>
      </c>
      <c r="H451" s="152">
        <v>22</v>
      </c>
      <c r="I451" s="153">
        <f t="shared" si="14"/>
        <v>2.9367380000000002E-2</v>
      </c>
      <c r="J451" s="141">
        <v>27</v>
      </c>
      <c r="K451" s="142">
        <v>4.6946361746031742E-2</v>
      </c>
      <c r="L451" s="147">
        <v>-1.3260095238095543E-4</v>
      </c>
      <c r="M451" s="141">
        <v>28</v>
      </c>
      <c r="N451" s="142">
        <v>4.6968208095238093E-2</v>
      </c>
      <c r="O451" s="141">
        <v>56</v>
      </c>
      <c r="P451" s="142">
        <v>4.7579905873015874E-2</v>
      </c>
      <c r="Q451" s="141">
        <v>84</v>
      </c>
      <c r="R451" s="142">
        <v>4.8191603650793648E-2</v>
      </c>
      <c r="S451" s="141">
        <f>+VLOOKUP(A451,Cetes!$A$19:$M$1126,5,FALSE)</f>
        <v>85</v>
      </c>
      <c r="T451" s="146">
        <v>4.8213449999999998E-2</v>
      </c>
      <c r="U451" s="141">
        <v>169</v>
      </c>
      <c r="V451" s="142">
        <v>5.0033219999999996E-2</v>
      </c>
      <c r="W451" s="141">
        <v>337</v>
      </c>
      <c r="X451" s="142">
        <v>5.2477940000000001E-2</v>
      </c>
    </row>
    <row r="452" spans="1:24" x14ac:dyDescent="0.25">
      <c r="A452" s="148">
        <v>42656</v>
      </c>
      <c r="B452" s="141">
        <v>1</v>
      </c>
      <c r="C452" s="142">
        <v>4.7599999999999996E-2</v>
      </c>
      <c r="D452" s="141">
        <v>10</v>
      </c>
      <c r="E452" s="142">
        <f t="shared" si="13"/>
        <v>3.5043240000000003E-2</v>
      </c>
      <c r="F452" s="144">
        <v>20</v>
      </c>
      <c r="G452" s="142">
        <f t="shared" ref="G452:G515" si="15">Interpolación_Lineal_2(E452,D452,I452,H452,F452)</f>
        <v>3.188998444444445E-2</v>
      </c>
      <c r="H452" s="152">
        <v>28</v>
      </c>
      <c r="I452" s="153">
        <f t="shared" si="14"/>
        <v>2.9367380000000002E-2</v>
      </c>
      <c r="J452" s="141">
        <v>27</v>
      </c>
      <c r="K452" s="142">
        <v>4.788887733333333E-2</v>
      </c>
      <c r="L452" s="147">
        <v>9.4251558730158724E-4</v>
      </c>
      <c r="M452" s="141">
        <v>28</v>
      </c>
      <c r="N452" s="142">
        <v>4.7899987999999998E-2</v>
      </c>
      <c r="O452" s="141">
        <v>56</v>
      </c>
      <c r="P452" s="142">
        <v>4.8211086666666667E-2</v>
      </c>
      <c r="Q452" s="141">
        <v>84</v>
      </c>
      <c r="R452" s="142">
        <v>4.8522185333333329E-2</v>
      </c>
      <c r="S452" s="141">
        <f>+VLOOKUP(A452,Cetes!$A$19:$M$1126,5,FALSE)</f>
        <v>91</v>
      </c>
      <c r="T452" s="146">
        <v>4.8599959999999998E-2</v>
      </c>
      <c r="U452" s="141">
        <v>181</v>
      </c>
      <c r="V452" s="142">
        <v>5.0299940000000001E-2</v>
      </c>
      <c r="W452" s="141">
        <v>336</v>
      </c>
      <c r="X452" s="142">
        <v>5.2399849999999998E-2</v>
      </c>
    </row>
    <row r="453" spans="1:24" x14ac:dyDescent="0.25">
      <c r="A453" s="148">
        <v>42657</v>
      </c>
      <c r="B453" s="141">
        <v>1</v>
      </c>
      <c r="C453" s="142">
        <v>4.7599999999999996E-2</v>
      </c>
      <c r="D453" s="141">
        <v>10</v>
      </c>
      <c r="E453" s="142">
        <f t="shared" si="13"/>
        <v>3.5043240000000003E-2</v>
      </c>
      <c r="F453" s="144">
        <v>20</v>
      </c>
      <c r="G453" s="142">
        <f t="shared" si="15"/>
        <v>3.1704498823529416E-2</v>
      </c>
      <c r="H453" s="152">
        <v>27</v>
      </c>
      <c r="I453" s="153">
        <f t="shared" si="14"/>
        <v>2.9367380000000002E-2</v>
      </c>
      <c r="J453" s="141">
        <v>27</v>
      </c>
      <c r="K453" s="142">
        <v>4.7300540000000002E-2</v>
      </c>
      <c r="L453" s="147">
        <v>-5.8833733333332749E-4</v>
      </c>
      <c r="M453" s="141">
        <v>28</v>
      </c>
      <c r="N453" s="142">
        <v>4.7320928888888891E-2</v>
      </c>
      <c r="O453" s="141">
        <v>56</v>
      </c>
      <c r="P453" s="142">
        <v>4.7891817777777776E-2</v>
      </c>
      <c r="Q453" s="141">
        <v>84</v>
      </c>
      <c r="R453" s="142">
        <v>4.8462706666666661E-2</v>
      </c>
      <c r="S453" s="141">
        <f>+VLOOKUP(A453,Cetes!$A$19:$M$1126,5,FALSE)</f>
        <v>90</v>
      </c>
      <c r="T453" s="146">
        <v>4.8585039999999996E-2</v>
      </c>
      <c r="U453" s="141">
        <v>180</v>
      </c>
      <c r="V453" s="142">
        <v>5.0189879999999999E-2</v>
      </c>
      <c r="W453" s="141">
        <v>335</v>
      </c>
      <c r="X453" s="142">
        <v>5.1764440000000002E-2</v>
      </c>
    </row>
    <row r="454" spans="1:24" x14ac:dyDescent="0.25">
      <c r="A454" s="148">
        <v>42660</v>
      </c>
      <c r="B454" s="141">
        <v>1</v>
      </c>
      <c r="C454" s="142">
        <v>4.7500000000000001E-2</v>
      </c>
      <c r="D454" s="141">
        <v>10</v>
      </c>
      <c r="E454" s="142">
        <f t="shared" si="13"/>
        <v>3.5043240000000003E-2</v>
      </c>
      <c r="F454" s="144">
        <v>20</v>
      </c>
      <c r="G454" s="142">
        <f t="shared" si="15"/>
        <v>3.0989054285714288E-2</v>
      </c>
      <c r="H454" s="152">
        <v>24</v>
      </c>
      <c r="I454" s="153">
        <f t="shared" si="14"/>
        <v>2.9367380000000002E-2</v>
      </c>
      <c r="J454" s="141">
        <v>27</v>
      </c>
      <c r="K454" s="142">
        <v>4.7235724285714285E-2</v>
      </c>
      <c r="L454" s="147">
        <v>-6.4815714285716697E-5</v>
      </c>
      <c r="M454" s="141">
        <v>28</v>
      </c>
      <c r="N454" s="142">
        <v>4.7250129047619049E-2</v>
      </c>
      <c r="O454" s="141">
        <v>56</v>
      </c>
      <c r="P454" s="142">
        <v>4.7653462380952381E-2</v>
      </c>
      <c r="Q454" s="141">
        <v>84</v>
      </c>
      <c r="R454" s="142">
        <v>4.8056795714285713E-2</v>
      </c>
      <c r="S454" s="141">
        <f>+VLOOKUP(A454,Cetes!$A$19:$M$1126,5,FALSE)</f>
        <v>87</v>
      </c>
      <c r="T454" s="146">
        <v>4.8100009999999999E-2</v>
      </c>
      <c r="U454" s="141">
        <v>177</v>
      </c>
      <c r="V454" s="142">
        <v>4.9929560000000005E-2</v>
      </c>
      <c r="W454" s="141">
        <v>332</v>
      </c>
      <c r="X454" s="142">
        <v>5.1763839999999998E-2</v>
      </c>
    </row>
    <row r="455" spans="1:24" x14ac:dyDescent="0.25">
      <c r="A455" s="148">
        <v>42661</v>
      </c>
      <c r="B455" s="141">
        <v>1</v>
      </c>
      <c r="C455" s="142">
        <v>4.7500000000000001E-2</v>
      </c>
      <c r="D455" s="141">
        <v>10</v>
      </c>
      <c r="E455" s="142">
        <f t="shared" si="13"/>
        <v>3.5043240000000003E-2</v>
      </c>
      <c r="F455" s="144">
        <v>20</v>
      </c>
      <c r="G455" s="142">
        <f t="shared" si="15"/>
        <v>3.0677193846153847E-2</v>
      </c>
      <c r="H455" s="152">
        <v>23</v>
      </c>
      <c r="I455" s="153">
        <f t="shared" si="14"/>
        <v>2.9367380000000002E-2</v>
      </c>
      <c r="J455" s="141">
        <v>27</v>
      </c>
      <c r="K455" s="142">
        <v>4.6806034126984128E-2</v>
      </c>
      <c r="L455" s="147">
        <v>-4.2969015873015742E-4</v>
      </c>
      <c r="M455" s="141">
        <v>28</v>
      </c>
      <c r="N455" s="142">
        <v>4.6829140158730159E-2</v>
      </c>
      <c r="O455" s="141">
        <v>56</v>
      </c>
      <c r="P455" s="142">
        <v>4.747610904761905E-2</v>
      </c>
      <c r="Q455" s="141">
        <v>84</v>
      </c>
      <c r="R455" s="142">
        <v>4.8123077936507941E-2</v>
      </c>
      <c r="S455" s="141">
        <f>+VLOOKUP(A455,Cetes!$A$19:$M$1126,5,FALSE)</f>
        <v>86</v>
      </c>
      <c r="T455" s="146">
        <v>4.8169290000000003E-2</v>
      </c>
      <c r="U455" s="141">
        <v>176</v>
      </c>
      <c r="V455" s="142">
        <v>4.9699999999999994E-2</v>
      </c>
      <c r="W455" s="141">
        <v>331</v>
      </c>
      <c r="X455" s="142">
        <v>5.13225E-2</v>
      </c>
    </row>
    <row r="456" spans="1:24" x14ac:dyDescent="0.25">
      <c r="A456" s="148">
        <v>42662</v>
      </c>
      <c r="B456" s="141">
        <v>1</v>
      </c>
      <c r="C456" s="142">
        <v>4.7800000000000002E-2</v>
      </c>
      <c r="D456" s="141">
        <v>10</v>
      </c>
      <c r="E456" s="142">
        <f t="shared" si="13"/>
        <v>3.5043240000000003E-2</v>
      </c>
      <c r="F456" s="144">
        <v>20</v>
      </c>
      <c r="G456" s="142">
        <f t="shared" si="15"/>
        <v>3.0313356666666669E-2</v>
      </c>
      <c r="H456" s="152">
        <v>22</v>
      </c>
      <c r="I456" s="153">
        <f t="shared" si="14"/>
        <v>2.9367380000000002E-2</v>
      </c>
      <c r="J456" s="141">
        <v>27</v>
      </c>
      <c r="K456" s="142">
        <v>4.6826147936507939E-2</v>
      </c>
      <c r="L456" s="147">
        <v>2.0113809523811255E-5</v>
      </c>
      <c r="M456" s="141">
        <v>28</v>
      </c>
      <c r="N456" s="142">
        <v>4.6851269523809524E-2</v>
      </c>
      <c r="O456" s="141">
        <v>56</v>
      </c>
      <c r="P456" s="142">
        <v>4.7554673968253969E-2</v>
      </c>
      <c r="Q456" s="141">
        <v>84</v>
      </c>
      <c r="R456" s="142">
        <v>4.8258078412698413E-2</v>
      </c>
      <c r="S456" s="141">
        <f>+VLOOKUP(A456,Cetes!$A$19:$M$1126,5,FALSE)</f>
        <v>85</v>
      </c>
      <c r="T456" s="146">
        <v>4.8283199999999998E-2</v>
      </c>
      <c r="U456" s="141">
        <v>175</v>
      </c>
      <c r="V456" s="142">
        <v>4.9663320000000004E-2</v>
      </c>
      <c r="W456" s="141">
        <v>330</v>
      </c>
      <c r="X456" s="142">
        <v>5.165546E-2</v>
      </c>
    </row>
    <row r="457" spans="1:24" x14ac:dyDescent="0.25">
      <c r="A457" s="148">
        <v>42663</v>
      </c>
      <c r="B457" s="141">
        <v>1</v>
      </c>
      <c r="C457" s="142">
        <v>4.7500000000000001E-2</v>
      </c>
      <c r="D457" s="141">
        <v>10</v>
      </c>
      <c r="E457" s="142">
        <f t="shared" si="13"/>
        <v>3.5043240000000003E-2</v>
      </c>
      <c r="F457" s="144">
        <v>20</v>
      </c>
      <c r="G457" s="142">
        <f t="shared" si="15"/>
        <v>3.188998444444445E-2</v>
      </c>
      <c r="H457" s="152">
        <v>28</v>
      </c>
      <c r="I457" s="153">
        <f t="shared" si="14"/>
        <v>2.9367380000000002E-2</v>
      </c>
      <c r="J457" s="141">
        <v>27</v>
      </c>
      <c r="K457" s="142">
        <v>4.7703126444444445E-2</v>
      </c>
      <c r="L457" s="147">
        <v>8.7697850793650584E-4</v>
      </c>
      <c r="M457" s="141">
        <v>28</v>
      </c>
      <c r="N457" s="142">
        <v>4.7710939000000001E-2</v>
      </c>
      <c r="O457" s="141">
        <v>56</v>
      </c>
      <c r="P457" s="142">
        <v>4.7929690555555557E-2</v>
      </c>
      <c r="Q457" s="141">
        <v>84</v>
      </c>
      <c r="R457" s="142">
        <v>4.8148442111111106E-2</v>
      </c>
      <c r="S457" s="141">
        <f>+VLOOKUP(A457,Cetes!$A$19:$M$1126,5,FALSE)</f>
        <v>91</v>
      </c>
      <c r="T457" s="146">
        <v>4.8203129999999997E-2</v>
      </c>
      <c r="U457" s="141">
        <v>174</v>
      </c>
      <c r="V457" s="142">
        <v>4.9674909999999996E-2</v>
      </c>
      <c r="W457" s="141">
        <v>329</v>
      </c>
      <c r="X457" s="142">
        <v>5.1926629999999994E-2</v>
      </c>
    </row>
    <row r="458" spans="1:24" x14ac:dyDescent="0.25">
      <c r="A458" s="148">
        <v>42664</v>
      </c>
      <c r="B458" s="141">
        <v>1</v>
      </c>
      <c r="C458" s="142">
        <v>4.7400000000000005E-2</v>
      </c>
      <c r="D458" s="141">
        <v>10</v>
      </c>
      <c r="E458" s="142">
        <f t="shared" si="13"/>
        <v>3.5043240000000003E-2</v>
      </c>
      <c r="F458" s="144">
        <v>20</v>
      </c>
      <c r="G458" s="142">
        <f t="shared" si="15"/>
        <v>3.1704498823529416E-2</v>
      </c>
      <c r="H458" s="152">
        <v>27</v>
      </c>
      <c r="I458" s="153">
        <f t="shared" si="14"/>
        <v>2.9367380000000002E-2</v>
      </c>
      <c r="J458" s="141">
        <v>27</v>
      </c>
      <c r="K458" s="142">
        <v>4.6422400000000003E-2</v>
      </c>
      <c r="L458" s="147">
        <v>-1.2807264444444424E-3</v>
      </c>
      <c r="M458" s="141">
        <v>28</v>
      </c>
      <c r="N458" s="142">
        <v>4.6451602698412704E-2</v>
      </c>
      <c r="O458" s="141">
        <v>56</v>
      </c>
      <c r="P458" s="142">
        <v>4.7269278253968254E-2</v>
      </c>
      <c r="Q458" s="141">
        <v>84</v>
      </c>
      <c r="R458" s="142">
        <v>4.8086953809523811E-2</v>
      </c>
      <c r="S458" s="141">
        <f>+VLOOKUP(A458,Cetes!$A$19:$M$1126,5,FALSE)</f>
        <v>90</v>
      </c>
      <c r="T458" s="146">
        <v>4.826217E-2</v>
      </c>
      <c r="U458" s="141">
        <v>173</v>
      </c>
      <c r="V458" s="142">
        <v>4.9782919999999994E-2</v>
      </c>
      <c r="W458" s="141">
        <v>328</v>
      </c>
      <c r="X458" s="142">
        <v>5.2081570000000001E-2</v>
      </c>
    </row>
    <row r="459" spans="1:24" x14ac:dyDescent="0.25">
      <c r="A459" s="148">
        <v>42667</v>
      </c>
      <c r="B459" s="141">
        <v>1</v>
      </c>
      <c r="C459" s="142">
        <v>4.7599999999999996E-2</v>
      </c>
      <c r="D459" s="141">
        <v>10</v>
      </c>
      <c r="E459" s="142">
        <f t="shared" si="13"/>
        <v>3.5043240000000003E-2</v>
      </c>
      <c r="F459" s="144">
        <v>20</v>
      </c>
      <c r="G459" s="142">
        <f t="shared" si="15"/>
        <v>3.0989054285714288E-2</v>
      </c>
      <c r="H459" s="152">
        <v>24</v>
      </c>
      <c r="I459" s="153">
        <f t="shared" si="14"/>
        <v>2.9367380000000002E-2</v>
      </c>
      <c r="J459" s="141">
        <v>27</v>
      </c>
      <c r="K459" s="142">
        <v>4.6594942857142857E-2</v>
      </c>
      <c r="L459" s="147">
        <v>1.7254285714285444E-4</v>
      </c>
      <c r="M459" s="141">
        <v>28</v>
      </c>
      <c r="N459" s="142">
        <v>4.6626690476190474E-2</v>
      </c>
      <c r="O459" s="141">
        <v>56</v>
      </c>
      <c r="P459" s="142">
        <v>4.7515623809523809E-2</v>
      </c>
      <c r="Q459" s="141">
        <v>84</v>
      </c>
      <c r="R459" s="142">
        <v>4.8404557142857144E-2</v>
      </c>
      <c r="S459" s="141">
        <f>+VLOOKUP(A459,Cetes!$A$19:$M$1126,5,FALSE)</f>
        <v>87</v>
      </c>
      <c r="T459" s="146">
        <v>4.8499800000000003E-2</v>
      </c>
      <c r="U459" s="141">
        <v>170</v>
      </c>
      <c r="V459" s="142">
        <v>4.9951879999999997E-2</v>
      </c>
      <c r="W459" s="141">
        <v>325</v>
      </c>
      <c r="X459" s="142">
        <v>5.2140399999999996E-2</v>
      </c>
    </row>
    <row r="460" spans="1:24" x14ac:dyDescent="0.25">
      <c r="A460" s="148">
        <v>42668</v>
      </c>
      <c r="B460" s="141">
        <v>1</v>
      </c>
      <c r="C460" s="142">
        <v>4.7500000000000001E-2</v>
      </c>
      <c r="D460" s="141">
        <v>10</v>
      </c>
      <c r="E460" s="142">
        <f t="shared" si="13"/>
        <v>3.5043240000000003E-2</v>
      </c>
      <c r="F460" s="144">
        <v>20</v>
      </c>
      <c r="G460" s="142">
        <f t="shared" si="15"/>
        <v>3.0677193846153847E-2</v>
      </c>
      <c r="H460" s="152">
        <v>23</v>
      </c>
      <c r="I460" s="153">
        <f t="shared" si="14"/>
        <v>2.9367380000000002E-2</v>
      </c>
      <c r="J460" s="141">
        <v>27</v>
      </c>
      <c r="K460" s="142">
        <v>4.6639186825396826E-2</v>
      </c>
      <c r="L460" s="147">
        <v>4.4243968253969423E-5</v>
      </c>
      <c r="M460" s="141">
        <v>28</v>
      </c>
      <c r="N460" s="142">
        <v>4.6674116031746031E-2</v>
      </c>
      <c r="O460" s="141">
        <v>56</v>
      </c>
      <c r="P460" s="142">
        <v>4.7652133809523808E-2</v>
      </c>
      <c r="Q460" s="141">
        <v>84</v>
      </c>
      <c r="R460" s="142">
        <v>4.8630151587301586E-2</v>
      </c>
      <c r="S460" s="141">
        <f>+VLOOKUP(A460,Cetes!$A$19:$M$1126,5,FALSE)</f>
        <v>86</v>
      </c>
      <c r="T460" s="146">
        <v>4.8700010000000002E-2</v>
      </c>
      <c r="U460" s="141">
        <v>169</v>
      </c>
      <c r="V460" s="142">
        <v>4.9831300000000002E-2</v>
      </c>
      <c r="W460" s="141">
        <v>324</v>
      </c>
      <c r="X460" s="142">
        <v>5.2123249999999996E-2</v>
      </c>
    </row>
    <row r="461" spans="1:24" x14ac:dyDescent="0.25">
      <c r="A461" s="148">
        <v>42669</v>
      </c>
      <c r="B461" s="141">
        <v>1</v>
      </c>
      <c r="C461" s="142">
        <v>4.7500000000000001E-2</v>
      </c>
      <c r="D461" s="141">
        <v>10</v>
      </c>
      <c r="E461" s="142">
        <f t="shared" si="13"/>
        <v>3.5043240000000003E-2</v>
      </c>
      <c r="F461" s="144">
        <v>20</v>
      </c>
      <c r="G461" s="142">
        <f t="shared" si="15"/>
        <v>3.0313356666666669E-2</v>
      </c>
      <c r="H461" s="152">
        <v>22</v>
      </c>
      <c r="I461" s="153">
        <f t="shared" si="14"/>
        <v>2.9367380000000002E-2</v>
      </c>
      <c r="J461" s="141">
        <v>27</v>
      </c>
      <c r="K461" s="142">
        <v>4.6797472063492065E-2</v>
      </c>
      <c r="L461" s="147">
        <v>1.5828523809523903E-4</v>
      </c>
      <c r="M461" s="141">
        <v>28</v>
      </c>
      <c r="N461" s="142">
        <v>4.6832000476190475E-2</v>
      </c>
      <c r="O461" s="141">
        <v>56</v>
      </c>
      <c r="P461" s="142">
        <v>4.7798796031746027E-2</v>
      </c>
      <c r="Q461" s="141">
        <v>84</v>
      </c>
      <c r="R461" s="142">
        <v>4.8765591587301579E-2</v>
      </c>
      <c r="S461" s="141">
        <f>+VLOOKUP(A461,Cetes!$A$19:$M$1126,5,FALSE)</f>
        <v>85</v>
      </c>
      <c r="T461" s="146">
        <v>4.8800119999999995E-2</v>
      </c>
      <c r="U461" s="141">
        <v>168</v>
      </c>
      <c r="V461" s="142">
        <v>4.9732760000000001E-2</v>
      </c>
      <c r="W461" s="141">
        <v>323</v>
      </c>
      <c r="X461" s="142">
        <v>5.2099949999999999E-2</v>
      </c>
    </row>
    <row r="462" spans="1:24" x14ac:dyDescent="0.25">
      <c r="A462" s="148">
        <v>42670</v>
      </c>
      <c r="B462" s="141">
        <v>1</v>
      </c>
      <c r="C462" s="142">
        <v>4.7500000000000001E-2</v>
      </c>
      <c r="D462" s="141">
        <v>10</v>
      </c>
      <c r="E462" s="142">
        <f t="shared" si="13"/>
        <v>3.5043240000000003E-2</v>
      </c>
      <c r="F462" s="144">
        <v>20</v>
      </c>
      <c r="G462" s="142">
        <f t="shared" si="15"/>
        <v>3.188998444444445E-2</v>
      </c>
      <c r="H462" s="152">
        <v>28</v>
      </c>
      <c r="I462" s="153">
        <f t="shared" si="14"/>
        <v>2.9367380000000002E-2</v>
      </c>
      <c r="J462" s="141">
        <v>27</v>
      </c>
      <c r="K462" s="142">
        <v>4.790443288888889E-2</v>
      </c>
      <c r="L462" s="147">
        <v>1.1069608253968244E-3</v>
      </c>
      <c r="M462" s="141">
        <v>28</v>
      </c>
      <c r="N462" s="142">
        <v>4.7919988000000004E-2</v>
      </c>
      <c r="O462" s="141">
        <v>56</v>
      </c>
      <c r="P462" s="142">
        <v>4.8355531111111114E-2</v>
      </c>
      <c r="Q462" s="141">
        <v>84</v>
      </c>
      <c r="R462" s="142">
        <v>4.8791074222222224E-2</v>
      </c>
      <c r="S462" s="141">
        <f>+VLOOKUP(A462,Cetes!$A$19:$M$1126,5,FALSE)</f>
        <v>91</v>
      </c>
      <c r="T462" s="146">
        <v>4.8899959999999999E-2</v>
      </c>
      <c r="U462" s="141">
        <v>182</v>
      </c>
      <c r="V462" s="142">
        <v>4.9629200000000005E-2</v>
      </c>
      <c r="W462" s="141">
        <v>322</v>
      </c>
      <c r="X462" s="142">
        <v>5.2000029999999996E-2</v>
      </c>
    </row>
    <row r="463" spans="1:24" x14ac:dyDescent="0.25">
      <c r="A463" s="148">
        <v>42671</v>
      </c>
      <c r="B463" s="141">
        <v>1</v>
      </c>
      <c r="C463" s="142">
        <v>4.7599999999999996E-2</v>
      </c>
      <c r="D463" s="141">
        <v>10</v>
      </c>
      <c r="E463" s="142">
        <f t="shared" si="13"/>
        <v>3.5043240000000003E-2</v>
      </c>
      <c r="F463" s="144">
        <v>20</v>
      </c>
      <c r="G463" s="142">
        <f t="shared" si="15"/>
        <v>3.1704498823529416E-2</v>
      </c>
      <c r="H463" s="152">
        <v>27</v>
      </c>
      <c r="I463" s="153">
        <f t="shared" si="14"/>
        <v>2.9367380000000002E-2</v>
      </c>
      <c r="J463" s="141">
        <v>27</v>
      </c>
      <c r="K463" s="142">
        <v>4.6861460000000001E-2</v>
      </c>
      <c r="L463" s="147">
        <v>-1.0429728888888892E-3</v>
      </c>
      <c r="M463" s="141">
        <v>28</v>
      </c>
      <c r="N463" s="142">
        <v>4.6892305079365079E-2</v>
      </c>
      <c r="O463" s="141">
        <v>56</v>
      </c>
      <c r="P463" s="142">
        <v>4.77559673015873E-2</v>
      </c>
      <c r="Q463" s="141">
        <v>84</v>
      </c>
      <c r="R463" s="142">
        <v>4.8619629523809521E-2</v>
      </c>
      <c r="S463" s="141">
        <f>+VLOOKUP(A463,Cetes!$A$19:$M$1126,5,FALSE)</f>
        <v>90</v>
      </c>
      <c r="T463" s="146">
        <v>4.8804699999999999E-2</v>
      </c>
      <c r="U463" s="141">
        <v>181</v>
      </c>
      <c r="V463" s="142">
        <v>4.9833999999999996E-2</v>
      </c>
      <c r="W463" s="141">
        <v>321</v>
      </c>
      <c r="X463" s="142">
        <v>5.2699999999999997E-2</v>
      </c>
    </row>
    <row r="464" spans="1:24" x14ac:dyDescent="0.25">
      <c r="A464" s="148">
        <v>42674</v>
      </c>
      <c r="B464" s="141">
        <v>1</v>
      </c>
      <c r="C464" s="142">
        <v>4.82E-2</v>
      </c>
      <c r="D464" s="141">
        <v>10</v>
      </c>
      <c r="E464" s="142">
        <f t="shared" si="13"/>
        <v>3.5043240000000003E-2</v>
      </c>
      <c r="F464" s="144">
        <v>20</v>
      </c>
      <c r="G464" s="142">
        <f t="shared" si="15"/>
        <v>3.0989054285714288E-2</v>
      </c>
      <c r="H464" s="152">
        <v>24</v>
      </c>
      <c r="I464" s="153">
        <f t="shared" si="14"/>
        <v>2.9367380000000002E-2</v>
      </c>
      <c r="J464" s="141">
        <v>27</v>
      </c>
      <c r="K464" s="142">
        <v>4.7313745714285718E-2</v>
      </c>
      <c r="L464" s="147">
        <v>4.5228571428571757E-4</v>
      </c>
      <c r="M464" s="141">
        <v>28</v>
      </c>
      <c r="N464" s="142">
        <v>4.7338560952380954E-2</v>
      </c>
      <c r="O464" s="141">
        <v>56</v>
      </c>
      <c r="P464" s="142">
        <v>4.8033387619047616E-2</v>
      </c>
      <c r="Q464" s="141">
        <v>84</v>
      </c>
      <c r="R464" s="142">
        <v>4.8728214285714284E-2</v>
      </c>
      <c r="S464" s="141">
        <f>+VLOOKUP(A464,Cetes!$A$19:$M$1126,5,FALSE)</f>
        <v>87</v>
      </c>
      <c r="T464" s="146">
        <v>4.8802659999999998E-2</v>
      </c>
      <c r="U464" s="141">
        <v>178</v>
      </c>
      <c r="V464" s="142">
        <v>5.0400020000000004E-2</v>
      </c>
      <c r="W464" s="141">
        <v>318</v>
      </c>
      <c r="X464" s="142">
        <v>5.2643459999999996E-2</v>
      </c>
    </row>
    <row r="465" spans="1:24" x14ac:dyDescent="0.25">
      <c r="A465" s="148">
        <v>42675</v>
      </c>
      <c r="B465" s="141">
        <v>1</v>
      </c>
      <c r="C465" s="142">
        <v>4.7899999999999998E-2</v>
      </c>
      <c r="D465" s="141">
        <v>10</v>
      </c>
      <c r="E465" s="142">
        <f t="shared" si="13"/>
        <v>3.5043240000000003E-2</v>
      </c>
      <c r="F465" s="144">
        <v>20</v>
      </c>
      <c r="G465" s="142">
        <f t="shared" si="15"/>
        <v>3.0677193846153847E-2</v>
      </c>
      <c r="H465" s="152">
        <v>23</v>
      </c>
      <c r="I465" s="153">
        <f t="shared" si="14"/>
        <v>2.9367380000000002E-2</v>
      </c>
      <c r="J465" s="141">
        <v>27</v>
      </c>
      <c r="K465" s="142">
        <v>4.8056922539682544E-2</v>
      </c>
      <c r="L465" s="147">
        <v>7.4317682539682545E-4</v>
      </c>
      <c r="M465" s="141">
        <v>28</v>
      </c>
      <c r="N465" s="142">
        <v>4.8077023174603176E-2</v>
      </c>
      <c r="O465" s="141">
        <v>56</v>
      </c>
      <c r="P465" s="142">
        <v>4.8639840952380956E-2</v>
      </c>
      <c r="Q465" s="141">
        <v>84</v>
      </c>
      <c r="R465" s="142">
        <v>4.9202658730158735E-2</v>
      </c>
      <c r="S465" s="141">
        <f>+VLOOKUP(A465,Cetes!$A$19:$M$1126,5,FALSE)</f>
        <v>86</v>
      </c>
      <c r="T465" s="146">
        <v>4.9242860000000006E-2</v>
      </c>
      <c r="U465" s="141">
        <v>177</v>
      </c>
      <c r="V465" s="142">
        <v>5.0818729999999999E-2</v>
      </c>
      <c r="W465" s="141">
        <v>317</v>
      </c>
      <c r="X465" s="142">
        <v>5.33E-2</v>
      </c>
    </row>
    <row r="466" spans="1:24" x14ac:dyDescent="0.25">
      <c r="A466" s="148">
        <v>42677</v>
      </c>
      <c r="B466" s="141">
        <v>1</v>
      </c>
      <c r="C466" s="142">
        <v>4.7899999999999998E-2</v>
      </c>
      <c r="D466" s="141">
        <v>10</v>
      </c>
      <c r="E466" s="142">
        <f t="shared" si="13"/>
        <v>3.5043240000000003E-2</v>
      </c>
      <c r="F466" s="144">
        <v>20</v>
      </c>
      <c r="G466" s="142">
        <f t="shared" si="15"/>
        <v>3.188998444444445E-2</v>
      </c>
      <c r="H466" s="152">
        <v>28</v>
      </c>
      <c r="I466" s="153">
        <f t="shared" si="14"/>
        <v>2.9367380000000002E-2</v>
      </c>
      <c r="J466" s="141">
        <v>27</v>
      </c>
      <c r="K466" s="142">
        <v>4.8598036444444444E-2</v>
      </c>
      <c r="L466" s="147">
        <v>5.4111390476190013E-4</v>
      </c>
      <c r="M466" s="141">
        <v>28</v>
      </c>
      <c r="N466" s="142">
        <v>4.8624884E-2</v>
      </c>
      <c r="O466" s="141">
        <v>56</v>
      </c>
      <c r="P466" s="142">
        <v>4.9376615555555559E-2</v>
      </c>
      <c r="Q466" s="141">
        <v>84</v>
      </c>
      <c r="R466" s="142">
        <v>5.0128347111111117E-2</v>
      </c>
      <c r="S466" s="141">
        <f>+VLOOKUP(A466,Cetes!$A$19:$M$1126,5,FALSE)</f>
        <v>91</v>
      </c>
      <c r="T466" s="146">
        <v>5.0316280000000005E-2</v>
      </c>
      <c r="U466" s="141">
        <v>175</v>
      </c>
      <c r="V466" s="142">
        <v>5.0964120000000002E-2</v>
      </c>
      <c r="W466" s="141">
        <v>315</v>
      </c>
      <c r="X466" s="142">
        <v>5.3497510000000005E-2</v>
      </c>
    </row>
    <row r="467" spans="1:24" x14ac:dyDescent="0.25">
      <c r="A467" s="148">
        <v>42678</v>
      </c>
      <c r="B467" s="141">
        <v>1</v>
      </c>
      <c r="C467" s="142">
        <v>4.8099999999999997E-2</v>
      </c>
      <c r="D467" s="141">
        <v>10</v>
      </c>
      <c r="E467" s="142">
        <f t="shared" si="13"/>
        <v>3.5043240000000003E-2</v>
      </c>
      <c r="F467" s="144">
        <v>20</v>
      </c>
      <c r="G467" s="142">
        <f t="shared" si="15"/>
        <v>3.1704498823529416E-2</v>
      </c>
      <c r="H467" s="152">
        <v>27</v>
      </c>
      <c r="I467" s="153">
        <f t="shared" si="14"/>
        <v>2.9367380000000002E-2</v>
      </c>
      <c r="J467" s="141">
        <v>27</v>
      </c>
      <c r="K467" s="142">
        <v>4.7789339999999993E-2</v>
      </c>
      <c r="L467" s="147">
        <v>-8.086964444444511E-4</v>
      </c>
      <c r="M467" s="141">
        <v>28</v>
      </c>
      <c r="N467" s="142">
        <v>4.7824476825396818E-2</v>
      </c>
      <c r="O467" s="141">
        <v>56</v>
      </c>
      <c r="P467" s="142">
        <v>4.8808307936507929E-2</v>
      </c>
      <c r="Q467" s="141">
        <v>84</v>
      </c>
      <c r="R467" s="142">
        <v>4.9792139047619047E-2</v>
      </c>
      <c r="S467" s="141">
        <f>+VLOOKUP(A467,Cetes!$A$19:$M$1126,5,FALSE)</f>
        <v>90</v>
      </c>
      <c r="T467" s="146">
        <v>5.0002959999999999E-2</v>
      </c>
      <c r="U467" s="141">
        <v>174</v>
      </c>
      <c r="V467" s="142">
        <v>5.1000009999999998E-2</v>
      </c>
      <c r="W467" s="141">
        <v>314</v>
      </c>
      <c r="X467" s="142">
        <v>5.3500059999999995E-2</v>
      </c>
    </row>
    <row r="468" spans="1:24" x14ac:dyDescent="0.25">
      <c r="A468" s="148">
        <v>42681</v>
      </c>
      <c r="B468" s="141">
        <v>1</v>
      </c>
      <c r="C468" s="142">
        <v>4.7800000000000002E-2</v>
      </c>
      <c r="D468" s="141">
        <v>10</v>
      </c>
      <c r="E468" s="142">
        <f t="shared" si="13"/>
        <v>3.5043240000000003E-2</v>
      </c>
      <c r="F468" s="144">
        <v>20</v>
      </c>
      <c r="G468" s="142">
        <f t="shared" si="15"/>
        <v>3.0989054285714288E-2</v>
      </c>
      <c r="H468" s="152">
        <v>24</v>
      </c>
      <c r="I468" s="153">
        <f t="shared" si="14"/>
        <v>2.9367380000000002E-2</v>
      </c>
      <c r="J468" s="141">
        <v>27</v>
      </c>
      <c r="K468" s="142">
        <v>4.7685672857142855E-2</v>
      </c>
      <c r="L468" s="147">
        <v>-1.0366714285713757E-4</v>
      </c>
      <c r="M468" s="141">
        <v>28</v>
      </c>
      <c r="N468" s="142">
        <v>4.7719740476190473E-2</v>
      </c>
      <c r="O468" s="141">
        <v>56</v>
      </c>
      <c r="P468" s="142">
        <v>4.867363380952381E-2</v>
      </c>
      <c r="Q468" s="141">
        <v>84</v>
      </c>
      <c r="R468" s="142">
        <v>4.962752714285714E-2</v>
      </c>
      <c r="S468" s="141">
        <f>+VLOOKUP(A468,Cetes!$A$19:$M$1126,5,FALSE)</f>
        <v>87</v>
      </c>
      <c r="T468" s="146">
        <v>4.972973E-2</v>
      </c>
      <c r="U468" s="141">
        <v>171</v>
      </c>
      <c r="V468" s="142">
        <v>5.0800970000000001E-2</v>
      </c>
      <c r="W468" s="141">
        <v>311</v>
      </c>
      <c r="X468" s="142">
        <v>5.3433339999999996E-2</v>
      </c>
    </row>
    <row r="469" spans="1:24" x14ac:dyDescent="0.25">
      <c r="A469" s="148">
        <v>42682</v>
      </c>
      <c r="B469" s="141">
        <v>1</v>
      </c>
      <c r="C469" s="142">
        <v>4.9100000000000005E-2</v>
      </c>
      <c r="D469" s="141">
        <v>10</v>
      </c>
      <c r="E469" s="142">
        <f t="shared" si="13"/>
        <v>3.5043240000000003E-2</v>
      </c>
      <c r="F469" s="144">
        <v>20</v>
      </c>
      <c r="G469" s="142">
        <f t="shared" si="15"/>
        <v>3.0677193846153847E-2</v>
      </c>
      <c r="H469" s="152">
        <v>23</v>
      </c>
      <c r="I469" s="153">
        <f t="shared" si="14"/>
        <v>2.9367380000000002E-2</v>
      </c>
      <c r="J469" s="141">
        <v>27</v>
      </c>
      <c r="K469" s="142">
        <v>4.789726603174603E-2</v>
      </c>
      <c r="L469" s="147">
        <v>2.1159317460317517E-4</v>
      </c>
      <c r="M469" s="141">
        <v>28</v>
      </c>
      <c r="N469" s="142">
        <v>4.7931782539682541E-2</v>
      </c>
      <c r="O469" s="141">
        <v>56</v>
      </c>
      <c r="P469" s="142">
        <v>4.8898244761904762E-2</v>
      </c>
      <c r="Q469" s="141">
        <v>84</v>
      </c>
      <c r="R469" s="142">
        <v>4.986470698412699E-2</v>
      </c>
      <c r="S469" s="141">
        <f>+VLOOKUP(A469,Cetes!$A$19:$M$1126,5,FALSE)</f>
        <v>86</v>
      </c>
      <c r="T469" s="146">
        <v>4.9933740000000004E-2</v>
      </c>
      <c r="U469" s="141">
        <v>170</v>
      </c>
      <c r="V469" s="142">
        <v>5.1100019999999996E-2</v>
      </c>
      <c r="W469" s="141">
        <v>310</v>
      </c>
      <c r="X469" s="142">
        <v>5.3091819999999998E-2</v>
      </c>
    </row>
    <row r="470" spans="1:24" x14ac:dyDescent="0.25">
      <c r="A470" s="148">
        <v>42683</v>
      </c>
      <c r="B470" s="141">
        <v>1</v>
      </c>
      <c r="C470" s="142">
        <v>4.9100000000000005E-2</v>
      </c>
      <c r="D470" s="141">
        <v>10</v>
      </c>
      <c r="E470" s="142">
        <f t="shared" si="13"/>
        <v>3.5043240000000003E-2</v>
      </c>
      <c r="F470" s="144">
        <v>20</v>
      </c>
      <c r="G470" s="142">
        <f t="shared" si="15"/>
        <v>3.0313356666666669E-2</v>
      </c>
      <c r="H470" s="152">
        <v>22</v>
      </c>
      <c r="I470" s="153">
        <f t="shared" si="14"/>
        <v>2.9367380000000002E-2</v>
      </c>
      <c r="J470" s="141">
        <v>27</v>
      </c>
      <c r="K470" s="142">
        <v>4.9520653968253975E-2</v>
      </c>
      <c r="L470" s="147">
        <v>1.6233879365079446E-3</v>
      </c>
      <c r="M470" s="141">
        <v>28</v>
      </c>
      <c r="N470" s="142">
        <v>4.9596484761904772E-2</v>
      </c>
      <c r="O470" s="141">
        <v>56</v>
      </c>
      <c r="P470" s="142">
        <v>5.1719746984126992E-2</v>
      </c>
      <c r="Q470" s="141">
        <v>84</v>
      </c>
      <c r="R470" s="142">
        <v>5.3843009206349213E-2</v>
      </c>
      <c r="S470" s="141">
        <f>+VLOOKUP(A470,Cetes!$A$19:$M$1126,5,FALSE)</f>
        <v>85</v>
      </c>
      <c r="T470" s="146">
        <v>5.3918840000000003E-2</v>
      </c>
      <c r="U470" s="141">
        <v>169</v>
      </c>
      <c r="V470" s="142">
        <v>5.4528510000000002E-2</v>
      </c>
      <c r="W470" s="141">
        <v>309</v>
      </c>
      <c r="X470" s="142">
        <v>5.7162949999999997E-2</v>
      </c>
    </row>
    <row r="471" spans="1:24" x14ac:dyDescent="0.25">
      <c r="A471" s="148">
        <v>42684</v>
      </c>
      <c r="B471" s="141">
        <v>1</v>
      </c>
      <c r="C471" s="142">
        <v>4.8000000000000001E-2</v>
      </c>
      <c r="D471" s="141">
        <v>10</v>
      </c>
      <c r="E471" s="142">
        <f t="shared" si="13"/>
        <v>3.5043240000000003E-2</v>
      </c>
      <c r="F471" s="144">
        <v>20</v>
      </c>
      <c r="G471" s="142">
        <f t="shared" si="15"/>
        <v>3.188998444444445E-2</v>
      </c>
      <c r="H471" s="152">
        <v>28</v>
      </c>
      <c r="I471" s="153">
        <f t="shared" si="14"/>
        <v>2.9367380000000002E-2</v>
      </c>
      <c r="J471" s="141">
        <v>27</v>
      </c>
      <c r="K471" s="142">
        <v>4.9894128888888889E-2</v>
      </c>
      <c r="L471" s="147">
        <v>3.7347492063491416E-4</v>
      </c>
      <c r="M471" s="141">
        <v>28</v>
      </c>
      <c r="N471" s="142">
        <v>4.9966980000000001E-2</v>
      </c>
      <c r="O471" s="141">
        <v>56</v>
      </c>
      <c r="P471" s="142">
        <v>5.2006811111111113E-2</v>
      </c>
      <c r="Q471" s="141">
        <v>84</v>
      </c>
      <c r="R471" s="142">
        <v>5.4046642222222219E-2</v>
      </c>
      <c r="S471" s="141">
        <f>+VLOOKUP(A471,Cetes!$A$19:$M$1126,5,FALSE)</f>
        <v>91</v>
      </c>
      <c r="T471" s="146">
        <v>5.4556599999999997E-2</v>
      </c>
      <c r="U471" s="141">
        <v>182</v>
      </c>
      <c r="V471" s="142">
        <v>5.7213099999999996E-2</v>
      </c>
      <c r="W471" s="141">
        <v>364</v>
      </c>
      <c r="X471" s="142">
        <v>6.050001E-2</v>
      </c>
    </row>
    <row r="472" spans="1:24" x14ac:dyDescent="0.25">
      <c r="A472" s="148">
        <v>42685</v>
      </c>
      <c r="B472" s="141">
        <v>1</v>
      </c>
      <c r="C472" s="142">
        <v>4.7599999999999996E-2</v>
      </c>
      <c r="D472" s="141">
        <v>10</v>
      </c>
      <c r="E472" s="142">
        <f t="shared" si="13"/>
        <v>3.5043240000000003E-2</v>
      </c>
      <c r="F472" s="144">
        <v>20</v>
      </c>
      <c r="G472" s="142">
        <f t="shared" si="15"/>
        <v>3.1704498823529416E-2</v>
      </c>
      <c r="H472" s="152">
        <v>27</v>
      </c>
      <c r="I472" s="153">
        <f t="shared" si="14"/>
        <v>2.9367380000000002E-2</v>
      </c>
      <c r="J472" s="141">
        <v>27</v>
      </c>
      <c r="K472" s="142">
        <v>5.3505859999999995E-2</v>
      </c>
      <c r="L472" s="147">
        <v>3.6117311111111064E-3</v>
      </c>
      <c r="M472" s="141">
        <v>28</v>
      </c>
      <c r="N472" s="142">
        <v>5.3539437142857138E-2</v>
      </c>
      <c r="O472" s="141">
        <v>56</v>
      </c>
      <c r="P472" s="142">
        <v>5.447959714285714E-2</v>
      </c>
      <c r="Q472" s="141">
        <v>84</v>
      </c>
      <c r="R472" s="142">
        <v>5.5419757142857143E-2</v>
      </c>
      <c r="S472" s="141">
        <f>+VLOOKUP(A472,Cetes!$A$19:$M$1126,5,FALSE)</f>
        <v>90</v>
      </c>
      <c r="T472" s="146">
        <v>5.5621219999999999E-2</v>
      </c>
      <c r="U472" s="141">
        <v>181</v>
      </c>
      <c r="V472" s="142">
        <v>5.768819E-2</v>
      </c>
      <c r="W472" s="141">
        <v>363</v>
      </c>
      <c r="X472" s="142">
        <v>6.2500039999999993E-2</v>
      </c>
    </row>
    <row r="473" spans="1:24" x14ac:dyDescent="0.25">
      <c r="A473" s="148">
        <v>42688</v>
      </c>
      <c r="B473" s="141">
        <v>1</v>
      </c>
      <c r="C473" s="142">
        <v>4.7800000000000002E-2</v>
      </c>
      <c r="D473" s="141">
        <v>10</v>
      </c>
      <c r="E473" s="142">
        <f t="shared" si="13"/>
        <v>3.5043240000000003E-2</v>
      </c>
      <c r="F473" s="144">
        <v>20</v>
      </c>
      <c r="G473" s="142">
        <f t="shared" si="15"/>
        <v>3.0989054285714288E-2</v>
      </c>
      <c r="H473" s="152">
        <v>24</v>
      </c>
      <c r="I473" s="153">
        <f t="shared" si="14"/>
        <v>2.9367380000000002E-2</v>
      </c>
      <c r="J473" s="141">
        <v>27</v>
      </c>
      <c r="K473" s="142">
        <v>4.8295755238095234E-2</v>
      </c>
      <c r="L473" s="147">
        <v>-5.2101047619047616E-3</v>
      </c>
      <c r="M473" s="141">
        <v>28</v>
      </c>
      <c r="N473" s="142">
        <v>4.8415940317460313E-2</v>
      </c>
      <c r="O473" s="141">
        <v>56</v>
      </c>
      <c r="P473" s="142">
        <v>5.1781122539682534E-2</v>
      </c>
      <c r="Q473" s="141">
        <v>84</v>
      </c>
      <c r="R473" s="142">
        <v>5.5146304761904762E-2</v>
      </c>
      <c r="S473" s="141">
        <f>+VLOOKUP(A473,Cetes!$A$19:$M$1126,5,FALSE)</f>
        <v>87</v>
      </c>
      <c r="T473" s="146">
        <v>5.5506859999999998E-2</v>
      </c>
      <c r="U473" s="141">
        <v>178</v>
      </c>
      <c r="V473" s="142">
        <v>5.8588940000000006E-2</v>
      </c>
      <c r="W473" s="141">
        <v>360</v>
      </c>
      <c r="X473" s="142">
        <v>6.3009229999999999E-2</v>
      </c>
    </row>
    <row r="474" spans="1:24" x14ac:dyDescent="0.25">
      <c r="A474" s="148">
        <v>42689</v>
      </c>
      <c r="B474" s="141">
        <v>1</v>
      </c>
      <c r="C474" s="142">
        <v>4.7500000000000001E-2</v>
      </c>
      <c r="D474" s="141">
        <v>10</v>
      </c>
      <c r="E474" s="142">
        <f t="shared" si="13"/>
        <v>3.5043240000000003E-2</v>
      </c>
      <c r="F474" s="144">
        <v>20</v>
      </c>
      <c r="G474" s="142">
        <f t="shared" si="15"/>
        <v>3.0677193846153847E-2</v>
      </c>
      <c r="H474" s="152">
        <v>23</v>
      </c>
      <c r="I474" s="153">
        <f t="shared" si="14"/>
        <v>2.9367380000000002E-2</v>
      </c>
      <c r="J474" s="141">
        <v>27</v>
      </c>
      <c r="K474" s="142">
        <v>5.536778095238095E-2</v>
      </c>
      <c r="L474" s="147">
        <v>7.0720257142857165E-3</v>
      </c>
      <c r="M474" s="141">
        <v>28</v>
      </c>
      <c r="N474" s="142">
        <v>5.5417106190476191E-2</v>
      </c>
      <c r="O474" s="141">
        <v>56</v>
      </c>
      <c r="P474" s="142">
        <v>5.6798212857142857E-2</v>
      </c>
      <c r="Q474" s="141">
        <v>84</v>
      </c>
      <c r="R474" s="142">
        <v>5.8179319523809531E-2</v>
      </c>
      <c r="S474" s="141">
        <f>+VLOOKUP(A474,Cetes!$A$19:$M$1126,5,FALSE)</f>
        <v>86</v>
      </c>
      <c r="T474" s="146">
        <v>5.8277970000000005E-2</v>
      </c>
      <c r="U474" s="141">
        <v>177</v>
      </c>
      <c r="V474" s="142">
        <v>5.9300100000000001E-2</v>
      </c>
      <c r="W474" s="141">
        <v>359</v>
      </c>
      <c r="X474" s="142">
        <v>6.3482730000000001E-2</v>
      </c>
    </row>
    <row r="475" spans="1:24" x14ac:dyDescent="0.25">
      <c r="A475" s="148">
        <v>42690</v>
      </c>
      <c r="B475" s="141">
        <v>1</v>
      </c>
      <c r="C475" s="142">
        <v>4.7699999999999992E-2</v>
      </c>
      <c r="D475" s="141">
        <v>10</v>
      </c>
      <c r="E475" s="142">
        <f t="shared" si="13"/>
        <v>3.5043240000000003E-2</v>
      </c>
      <c r="F475" s="144">
        <v>20</v>
      </c>
      <c r="G475" s="142">
        <f t="shared" si="15"/>
        <v>3.0313356666666669E-2</v>
      </c>
      <c r="H475" s="152">
        <v>22</v>
      </c>
      <c r="I475" s="153">
        <f t="shared" si="14"/>
        <v>2.9367380000000002E-2</v>
      </c>
      <c r="J475" s="141">
        <v>27</v>
      </c>
      <c r="K475" s="142">
        <v>5.5850264126984128E-2</v>
      </c>
      <c r="L475" s="147">
        <v>4.8248317460317797E-4</v>
      </c>
      <c r="M475" s="141">
        <v>28</v>
      </c>
      <c r="N475" s="142">
        <v>5.5902530952380951E-2</v>
      </c>
      <c r="O475" s="141">
        <v>56</v>
      </c>
      <c r="P475" s="142">
        <v>5.7366002063492065E-2</v>
      </c>
      <c r="Q475" s="141">
        <v>84</v>
      </c>
      <c r="R475" s="142">
        <v>5.8829473174603179E-2</v>
      </c>
      <c r="S475" s="141">
        <f>+VLOOKUP(A475,Cetes!$A$19:$M$1126,5,FALSE)</f>
        <v>85</v>
      </c>
      <c r="T475" s="146">
        <v>5.8881740000000002E-2</v>
      </c>
      <c r="U475" s="141">
        <v>176</v>
      </c>
      <c r="V475" s="142">
        <v>5.9710260000000001E-2</v>
      </c>
      <c r="W475" s="141">
        <v>358</v>
      </c>
      <c r="X475" s="142">
        <v>6.3290800000000008E-2</v>
      </c>
    </row>
    <row r="476" spans="1:24" x14ac:dyDescent="0.25">
      <c r="A476" s="148">
        <v>42691</v>
      </c>
      <c r="B476" s="141">
        <v>1</v>
      </c>
      <c r="C476" s="142">
        <v>5.1500000000000004E-2</v>
      </c>
      <c r="D476" s="141">
        <v>10</v>
      </c>
      <c r="E476" s="142">
        <f t="shared" si="13"/>
        <v>3.5043240000000003E-2</v>
      </c>
      <c r="F476" s="144">
        <v>20</v>
      </c>
      <c r="G476" s="142">
        <f t="shared" si="15"/>
        <v>3.188998444444445E-2</v>
      </c>
      <c r="H476" s="152">
        <v>28</v>
      </c>
      <c r="I476" s="153">
        <f t="shared" si="14"/>
        <v>2.9367380000000002E-2</v>
      </c>
      <c r="J476" s="141">
        <v>27</v>
      </c>
      <c r="K476" s="142">
        <v>5.2910653111111115E-2</v>
      </c>
      <c r="L476" s="147">
        <v>-2.9396110158730129E-3</v>
      </c>
      <c r="M476" s="141">
        <v>28</v>
      </c>
      <c r="N476" s="142">
        <v>5.2964909000000004E-2</v>
      </c>
      <c r="O476" s="141">
        <v>56</v>
      </c>
      <c r="P476" s="142">
        <v>5.4484073888888887E-2</v>
      </c>
      <c r="Q476" s="141">
        <v>84</v>
      </c>
      <c r="R476" s="142">
        <v>5.600323877777777E-2</v>
      </c>
      <c r="S476" s="141">
        <f>+VLOOKUP(A476,Cetes!$A$19:$M$1126,5,FALSE)</f>
        <v>91</v>
      </c>
      <c r="T476" s="146">
        <v>5.6383029999999994E-2</v>
      </c>
      <c r="U476" s="141">
        <v>175</v>
      </c>
      <c r="V476" s="142">
        <v>5.7503359999999996E-2</v>
      </c>
      <c r="W476" s="141">
        <v>357</v>
      </c>
      <c r="X476" s="142">
        <v>5.9508080000000005E-2</v>
      </c>
    </row>
    <row r="477" spans="1:24" x14ac:dyDescent="0.25">
      <c r="A477" s="148">
        <v>42692</v>
      </c>
      <c r="B477" s="141">
        <v>1</v>
      </c>
      <c r="C477" s="142">
        <v>5.2999999999999999E-2</v>
      </c>
      <c r="D477" s="141">
        <v>10</v>
      </c>
      <c r="E477" s="142">
        <f t="shared" si="13"/>
        <v>3.5043240000000003E-2</v>
      </c>
      <c r="F477" s="144">
        <v>20</v>
      </c>
      <c r="G477" s="142">
        <f t="shared" si="15"/>
        <v>3.1704498823529416E-2</v>
      </c>
      <c r="H477" s="152">
        <v>27</v>
      </c>
      <c r="I477" s="153">
        <f t="shared" si="14"/>
        <v>2.9367380000000002E-2</v>
      </c>
      <c r="J477" s="141">
        <v>27</v>
      </c>
      <c r="K477" s="142">
        <v>5.2821769999999997E-2</v>
      </c>
      <c r="L477" s="147">
        <v>-8.888311111111824E-5</v>
      </c>
      <c r="M477" s="141">
        <v>28</v>
      </c>
      <c r="N477" s="142">
        <v>5.2889593968253969E-2</v>
      </c>
      <c r="O477" s="141">
        <v>56</v>
      </c>
      <c r="P477" s="142">
        <v>5.4788665079365077E-2</v>
      </c>
      <c r="Q477" s="141">
        <v>84</v>
      </c>
      <c r="R477" s="142">
        <v>5.6687736190476193E-2</v>
      </c>
      <c r="S477" s="141">
        <f>+VLOOKUP(A477,Cetes!$A$19:$M$1126,5,FALSE)</f>
        <v>90</v>
      </c>
      <c r="T477" s="146">
        <v>5.7094680000000002E-2</v>
      </c>
      <c r="U477" s="141">
        <v>174</v>
      </c>
      <c r="V477" s="142">
        <v>5.8561019999999998E-2</v>
      </c>
      <c r="W477" s="141">
        <v>356</v>
      </c>
      <c r="X477" s="142">
        <v>6.0996290000000002E-2</v>
      </c>
    </row>
    <row r="478" spans="1:24" x14ac:dyDescent="0.25">
      <c r="A478" s="148">
        <v>42696</v>
      </c>
      <c r="B478" s="141">
        <v>1</v>
      </c>
      <c r="C478" s="142">
        <v>5.2499999999999998E-2</v>
      </c>
      <c r="D478" s="141">
        <v>10</v>
      </c>
      <c r="E478" s="142">
        <f t="shared" si="13"/>
        <v>3.5043240000000003E-2</v>
      </c>
      <c r="F478" s="144">
        <v>20</v>
      </c>
      <c r="G478" s="142">
        <f t="shared" si="15"/>
        <v>3.0677193846153847E-2</v>
      </c>
      <c r="H478" s="152">
        <v>23</v>
      </c>
      <c r="I478" s="153">
        <f t="shared" si="14"/>
        <v>2.9367380000000002E-2</v>
      </c>
      <c r="J478" s="141">
        <v>27</v>
      </c>
      <c r="K478" s="142">
        <v>5.5188160317460322E-2</v>
      </c>
      <c r="L478" s="147">
        <v>2.3663903174603249E-3</v>
      </c>
      <c r="M478" s="141">
        <v>28</v>
      </c>
      <c r="N478" s="142">
        <v>5.5250115396825401E-2</v>
      </c>
      <c r="O478" s="141">
        <v>56</v>
      </c>
      <c r="P478" s="142">
        <v>5.6984857619047619E-2</v>
      </c>
      <c r="Q478" s="141">
        <v>84</v>
      </c>
      <c r="R478" s="142">
        <v>5.8719599841269836E-2</v>
      </c>
      <c r="S478" s="141">
        <f>+VLOOKUP(A478,Cetes!$A$19:$M$1126,5,FALSE)</f>
        <v>86</v>
      </c>
      <c r="T478" s="146">
        <v>5.8843509999999995E-2</v>
      </c>
      <c r="U478" s="141">
        <v>170</v>
      </c>
      <c r="V478" s="142">
        <v>6.0502239999999999E-2</v>
      </c>
      <c r="W478" s="141">
        <v>352</v>
      </c>
      <c r="X478" s="142">
        <v>6.1717259999999996E-2</v>
      </c>
    </row>
    <row r="479" spans="1:24" x14ac:dyDescent="0.25">
      <c r="A479" s="148">
        <v>42697</v>
      </c>
      <c r="B479" s="141">
        <v>1</v>
      </c>
      <c r="C479" s="142">
        <v>5.2000000000000005E-2</v>
      </c>
      <c r="D479" s="141">
        <v>10</v>
      </c>
      <c r="E479" s="142">
        <f t="shared" si="13"/>
        <v>3.5043240000000003E-2</v>
      </c>
      <c r="F479" s="144">
        <v>20</v>
      </c>
      <c r="G479" s="142">
        <f t="shared" si="15"/>
        <v>3.0313356666666669E-2</v>
      </c>
      <c r="H479" s="152">
        <v>22</v>
      </c>
      <c r="I479" s="153">
        <f t="shared" si="14"/>
        <v>2.9367380000000002E-2</v>
      </c>
      <c r="J479" s="141">
        <v>27</v>
      </c>
      <c r="K479" s="142">
        <v>5.5241906825396828E-2</v>
      </c>
      <c r="L479" s="147">
        <v>5.3746507936505705E-5</v>
      </c>
      <c r="M479" s="141">
        <v>28</v>
      </c>
      <c r="N479" s="142">
        <v>5.5310886190476194E-2</v>
      </c>
      <c r="O479" s="141">
        <v>56</v>
      </c>
      <c r="P479" s="142">
        <v>5.7242308412698416E-2</v>
      </c>
      <c r="Q479" s="141">
        <v>84</v>
      </c>
      <c r="R479" s="142">
        <v>5.9173730634920638E-2</v>
      </c>
      <c r="S479" s="141">
        <f>+VLOOKUP(A479,Cetes!$A$19:$M$1126,5,FALSE)</f>
        <v>85</v>
      </c>
      <c r="T479" s="146">
        <v>5.9242710000000004E-2</v>
      </c>
      <c r="U479" s="141">
        <v>169</v>
      </c>
      <c r="V479" s="142">
        <v>5.9981E-2</v>
      </c>
      <c r="W479" s="141">
        <v>351</v>
      </c>
      <c r="X479" s="142">
        <v>6.1689480000000005E-2</v>
      </c>
    </row>
    <row r="480" spans="1:24" x14ac:dyDescent="0.25">
      <c r="A480" s="148">
        <v>42698</v>
      </c>
      <c r="B480" s="141">
        <v>1</v>
      </c>
      <c r="C480" s="142">
        <v>5.2199999999999996E-2</v>
      </c>
      <c r="D480" s="141">
        <v>10</v>
      </c>
      <c r="E480" s="142">
        <f t="shared" si="13"/>
        <v>3.5043240000000003E-2</v>
      </c>
      <c r="F480" s="144">
        <v>20</v>
      </c>
      <c r="G480" s="142">
        <f t="shared" si="15"/>
        <v>3.188998444444445E-2</v>
      </c>
      <c r="H480" s="152">
        <v>28</v>
      </c>
      <c r="I480" s="153">
        <f t="shared" si="14"/>
        <v>2.9367380000000002E-2</v>
      </c>
      <c r="J480" s="141">
        <v>27</v>
      </c>
      <c r="K480" s="142">
        <v>5.4164051555555551E-2</v>
      </c>
      <c r="L480" s="147">
        <v>-1.0778552698412769E-3</v>
      </c>
      <c r="M480" s="141">
        <v>28</v>
      </c>
      <c r="N480" s="142">
        <v>5.4239591999999996E-2</v>
      </c>
      <c r="O480" s="141">
        <v>56</v>
      </c>
      <c r="P480" s="142">
        <v>5.6354724444444441E-2</v>
      </c>
      <c r="Q480" s="141">
        <v>84</v>
      </c>
      <c r="R480" s="142">
        <v>5.8469856888888887E-2</v>
      </c>
      <c r="S480" s="141">
        <f>+VLOOKUP(A480,Cetes!$A$19:$M$1126,5,FALSE)</f>
        <v>91</v>
      </c>
      <c r="T480" s="146">
        <v>5.8998639999999998E-2</v>
      </c>
      <c r="U480" s="141">
        <v>182</v>
      </c>
      <c r="V480" s="142">
        <v>6.0042400000000003E-2</v>
      </c>
      <c r="W480" s="141">
        <v>350</v>
      </c>
      <c r="X480" s="142">
        <v>6.1598300000000002E-2</v>
      </c>
    </row>
    <row r="481" spans="1:24" x14ac:dyDescent="0.25">
      <c r="A481" s="148">
        <v>42699</v>
      </c>
      <c r="B481" s="141">
        <v>1</v>
      </c>
      <c r="C481" s="142">
        <v>5.2499999999999998E-2</v>
      </c>
      <c r="D481" s="141">
        <v>10</v>
      </c>
      <c r="E481" s="142">
        <f t="shared" si="13"/>
        <v>3.5043240000000003E-2</v>
      </c>
      <c r="F481" s="144">
        <v>20</v>
      </c>
      <c r="G481" s="142">
        <f t="shared" si="15"/>
        <v>3.1704498823529416E-2</v>
      </c>
      <c r="H481" s="152">
        <v>27</v>
      </c>
      <c r="I481" s="153">
        <f t="shared" si="14"/>
        <v>2.9367380000000002E-2</v>
      </c>
      <c r="J481" s="141">
        <v>27</v>
      </c>
      <c r="K481" s="142">
        <v>5.4770729999999997E-2</v>
      </c>
      <c r="L481" s="147">
        <v>6.0667844444444591E-4</v>
      </c>
      <c r="M481" s="141">
        <v>28</v>
      </c>
      <c r="N481" s="142">
        <v>5.483793968253968E-2</v>
      </c>
      <c r="O481" s="141">
        <v>56</v>
      </c>
      <c r="P481" s="142">
        <v>5.6719810793650793E-2</v>
      </c>
      <c r="Q481" s="141">
        <v>84</v>
      </c>
      <c r="R481" s="142">
        <v>5.8601681904761907E-2</v>
      </c>
      <c r="S481" s="141">
        <f>+VLOOKUP(A481,Cetes!$A$19:$M$1126,5,FALSE)</f>
        <v>90</v>
      </c>
      <c r="T481" s="146">
        <v>5.9004939999999999E-2</v>
      </c>
      <c r="U481" s="141">
        <v>181</v>
      </c>
      <c r="V481" s="142">
        <v>6.0265810000000003E-2</v>
      </c>
      <c r="W481" s="141">
        <v>349</v>
      </c>
      <c r="X481" s="142">
        <v>6.1748490000000003E-2</v>
      </c>
    </row>
    <row r="482" spans="1:24" x14ac:dyDescent="0.25">
      <c r="A482" s="148">
        <v>42702</v>
      </c>
      <c r="B482" s="141">
        <v>1</v>
      </c>
      <c r="C482" s="142">
        <v>5.2499999999999998E-2</v>
      </c>
      <c r="D482" s="141">
        <v>10</v>
      </c>
      <c r="E482" s="142">
        <f t="shared" si="13"/>
        <v>3.5043240000000003E-2</v>
      </c>
      <c r="F482" s="144">
        <v>20</v>
      </c>
      <c r="G482" s="142">
        <f t="shared" si="15"/>
        <v>3.0989054285714288E-2</v>
      </c>
      <c r="H482" s="152">
        <v>24</v>
      </c>
      <c r="I482" s="153">
        <f t="shared" si="14"/>
        <v>2.9367380000000002E-2</v>
      </c>
      <c r="J482" s="141">
        <v>27</v>
      </c>
      <c r="K482" s="142">
        <v>5.5099443333333331E-2</v>
      </c>
      <c r="L482" s="147">
        <v>3.2871333333333447E-4</v>
      </c>
      <c r="M482" s="141">
        <v>28</v>
      </c>
      <c r="N482" s="142">
        <v>5.5169717777777773E-2</v>
      </c>
      <c r="O482" s="141">
        <v>56</v>
      </c>
      <c r="P482" s="142">
        <v>5.7137402222222217E-2</v>
      </c>
      <c r="Q482" s="141">
        <v>84</v>
      </c>
      <c r="R482" s="142">
        <v>5.9105086666666667E-2</v>
      </c>
      <c r="S482" s="141">
        <f>+VLOOKUP(A482,Cetes!$A$19:$M$1126,5,FALSE)</f>
        <v>87</v>
      </c>
      <c r="T482" s="146">
        <v>5.9315909999999999E-2</v>
      </c>
      <c r="U482" s="141">
        <v>178</v>
      </c>
      <c r="V482" s="142">
        <v>6.0623280000000002E-2</v>
      </c>
      <c r="W482" s="141">
        <v>346</v>
      </c>
      <c r="X482" s="142">
        <v>6.1620899999999999E-2</v>
      </c>
    </row>
    <row r="483" spans="1:24" x14ac:dyDescent="0.25">
      <c r="A483" s="148">
        <v>42703</v>
      </c>
      <c r="B483" s="141">
        <v>1</v>
      </c>
      <c r="C483" s="142">
        <v>5.2600000000000001E-2</v>
      </c>
      <c r="D483" s="141">
        <v>10</v>
      </c>
      <c r="E483" s="142">
        <f t="shared" si="13"/>
        <v>3.5043240000000003E-2</v>
      </c>
      <c r="F483" s="144">
        <v>20</v>
      </c>
      <c r="G483" s="142">
        <f t="shared" si="15"/>
        <v>3.0677193846153847E-2</v>
      </c>
      <c r="H483" s="152">
        <v>23</v>
      </c>
      <c r="I483" s="153">
        <f t="shared" si="14"/>
        <v>2.9367380000000002E-2</v>
      </c>
      <c r="J483" s="141">
        <v>27</v>
      </c>
      <c r="K483" s="142">
        <v>5.5158208253968249E-2</v>
      </c>
      <c r="L483" s="147">
        <v>5.8764920634918338E-5</v>
      </c>
      <c r="M483" s="141">
        <v>28</v>
      </c>
      <c r="N483" s="142">
        <v>5.5220160317460312E-2</v>
      </c>
      <c r="O483" s="141">
        <v>56</v>
      </c>
      <c r="P483" s="142">
        <v>5.6954818095238093E-2</v>
      </c>
      <c r="Q483" s="141">
        <v>84</v>
      </c>
      <c r="R483" s="142">
        <v>5.868947587301588E-2</v>
      </c>
      <c r="S483" s="141">
        <f>+VLOOKUP(A483,Cetes!$A$19:$M$1126,5,FALSE)</f>
        <v>86</v>
      </c>
      <c r="T483" s="146">
        <v>5.8813380000000005E-2</v>
      </c>
      <c r="U483" s="141">
        <v>177</v>
      </c>
      <c r="V483" s="142">
        <v>6.0980239999999998E-2</v>
      </c>
      <c r="W483" s="141">
        <v>345</v>
      </c>
      <c r="X483" s="142">
        <v>6.1689230000000005E-2</v>
      </c>
    </row>
    <row r="484" spans="1:24" x14ac:dyDescent="0.25">
      <c r="A484" s="148">
        <v>42704</v>
      </c>
      <c r="B484" s="141">
        <v>1</v>
      </c>
      <c r="C484" s="142">
        <v>5.28E-2</v>
      </c>
      <c r="D484" s="141">
        <v>10</v>
      </c>
      <c r="E484" s="142">
        <f t="shared" si="13"/>
        <v>3.5043240000000003E-2</v>
      </c>
      <c r="F484" s="144">
        <v>20</v>
      </c>
      <c r="G484" s="142">
        <f t="shared" si="15"/>
        <v>3.0313356666666669E-2</v>
      </c>
      <c r="H484" s="152">
        <v>22</v>
      </c>
      <c r="I484" s="153">
        <f t="shared" si="14"/>
        <v>2.9367380000000002E-2</v>
      </c>
      <c r="J484" s="141">
        <v>27</v>
      </c>
      <c r="K484" s="142">
        <v>5.5374361904761901E-2</v>
      </c>
      <c r="L484" s="147">
        <v>2.1615365079365179E-4</v>
      </c>
      <c r="M484" s="141">
        <v>28</v>
      </c>
      <c r="N484" s="142">
        <v>5.5425354285714282E-2</v>
      </c>
      <c r="O484" s="141">
        <v>56</v>
      </c>
      <c r="P484" s="142">
        <v>5.6853140952380948E-2</v>
      </c>
      <c r="Q484" s="141">
        <v>84</v>
      </c>
      <c r="R484" s="142">
        <v>5.8280927619047622E-2</v>
      </c>
      <c r="S484" s="141">
        <f>+VLOOKUP(A484,Cetes!$A$19:$M$1126,5,FALSE)</f>
        <v>85</v>
      </c>
      <c r="T484" s="146">
        <v>5.8331920000000002E-2</v>
      </c>
      <c r="U484" s="141">
        <v>176</v>
      </c>
      <c r="V484" s="142">
        <v>6.0399040000000001E-2</v>
      </c>
      <c r="W484" s="141">
        <v>344</v>
      </c>
      <c r="X484" s="142">
        <v>6.1387590000000006E-2</v>
      </c>
    </row>
    <row r="485" spans="1:24" x14ac:dyDescent="0.25">
      <c r="A485" s="148">
        <v>42705</v>
      </c>
      <c r="B485" s="141">
        <v>1</v>
      </c>
      <c r="C485" s="142">
        <v>5.2499999999999998E-2</v>
      </c>
      <c r="D485" s="141">
        <v>10</v>
      </c>
      <c r="E485" s="142">
        <f t="shared" si="13"/>
        <v>3.5043240000000003E-2</v>
      </c>
      <c r="F485" s="144">
        <v>20</v>
      </c>
      <c r="G485" s="142">
        <f t="shared" si="15"/>
        <v>3.188998444444445E-2</v>
      </c>
      <c r="H485" s="152">
        <v>28</v>
      </c>
      <c r="I485" s="153">
        <f t="shared" si="14"/>
        <v>2.9367380000000002E-2</v>
      </c>
      <c r="J485" s="141">
        <v>27</v>
      </c>
      <c r="K485" s="142">
        <v>5.4358549333333332E-2</v>
      </c>
      <c r="L485" s="147">
        <v>-1.015812571428569E-3</v>
      </c>
      <c r="M485" s="141">
        <v>28</v>
      </c>
      <c r="N485" s="142">
        <v>5.4430031999999996E-2</v>
      </c>
      <c r="O485" s="141">
        <v>56</v>
      </c>
      <c r="P485" s="142">
        <v>5.6431546666666665E-2</v>
      </c>
      <c r="Q485" s="141">
        <v>84</v>
      </c>
      <c r="R485" s="142">
        <v>5.8433061333333328E-2</v>
      </c>
      <c r="S485" s="141">
        <f>+VLOOKUP(A485,Cetes!$A$19:$M$1126,5,FALSE)</f>
        <v>91</v>
      </c>
      <c r="T485" s="146">
        <v>5.8933439999999997E-2</v>
      </c>
      <c r="U485" s="141">
        <v>175</v>
      </c>
      <c r="V485" s="142">
        <v>6.0218389999999997E-2</v>
      </c>
      <c r="W485" s="141">
        <v>343</v>
      </c>
      <c r="X485" s="142">
        <v>6.2500039999999993E-2</v>
      </c>
    </row>
    <row r="486" spans="1:24" x14ac:dyDescent="0.25">
      <c r="A486" s="148">
        <v>42706</v>
      </c>
      <c r="B486" s="141">
        <v>1</v>
      </c>
      <c r="C486" s="142">
        <v>5.2600000000000001E-2</v>
      </c>
      <c r="D486" s="141">
        <v>10</v>
      </c>
      <c r="E486" s="142">
        <f t="shared" si="13"/>
        <v>3.5043240000000003E-2</v>
      </c>
      <c r="F486" s="144">
        <v>20</v>
      </c>
      <c r="G486" s="142">
        <f t="shared" si="15"/>
        <v>3.1704498823529416E-2</v>
      </c>
      <c r="H486" s="152">
        <v>27</v>
      </c>
      <c r="I486" s="153">
        <f t="shared" si="14"/>
        <v>2.9367380000000002E-2</v>
      </c>
      <c r="J486" s="141">
        <v>27</v>
      </c>
      <c r="K486" s="142">
        <v>5.546309E-2</v>
      </c>
      <c r="L486" s="147">
        <v>1.1045406666666674E-3</v>
      </c>
      <c r="M486" s="141">
        <v>28</v>
      </c>
      <c r="N486" s="142">
        <v>5.5514472222222222E-2</v>
      </c>
      <c r="O486" s="141">
        <v>56</v>
      </c>
      <c r="P486" s="142">
        <v>5.6953174444444442E-2</v>
      </c>
      <c r="Q486" s="141">
        <v>84</v>
      </c>
      <c r="R486" s="142">
        <v>5.8391876666666662E-2</v>
      </c>
      <c r="S486" s="141">
        <f>+VLOOKUP(A486,Cetes!$A$19:$M$1126,5,FALSE)</f>
        <v>90</v>
      </c>
      <c r="T486" s="146">
        <v>5.8700169999999996E-2</v>
      </c>
      <c r="U486" s="141">
        <v>174</v>
      </c>
      <c r="V486" s="142">
        <v>6.0400090000000003E-2</v>
      </c>
      <c r="W486" s="141">
        <v>342</v>
      </c>
      <c r="X486" s="142">
        <v>6.2351759999999999E-2</v>
      </c>
    </row>
    <row r="487" spans="1:24" x14ac:dyDescent="0.25">
      <c r="A487" s="148">
        <v>42709</v>
      </c>
      <c r="B487" s="141">
        <v>1</v>
      </c>
      <c r="C487" s="142">
        <v>5.2600000000000001E-2</v>
      </c>
      <c r="D487" s="141">
        <v>10</v>
      </c>
      <c r="E487" s="142">
        <f t="shared" si="13"/>
        <v>3.5043240000000003E-2</v>
      </c>
      <c r="F487" s="144">
        <v>20</v>
      </c>
      <c r="G487" s="142">
        <f t="shared" si="15"/>
        <v>3.0989054285714288E-2</v>
      </c>
      <c r="H487" s="152">
        <v>24</v>
      </c>
      <c r="I487" s="153">
        <f t="shared" si="14"/>
        <v>2.9367380000000002E-2</v>
      </c>
      <c r="J487" s="141">
        <v>27</v>
      </c>
      <c r="K487" s="142">
        <v>5.5694786666666662E-2</v>
      </c>
      <c r="L487" s="147">
        <v>2.3169666666666283E-4</v>
      </c>
      <c r="M487" s="141">
        <v>28</v>
      </c>
      <c r="N487" s="142">
        <v>5.5739872222222216E-2</v>
      </c>
      <c r="O487" s="141">
        <v>56</v>
      </c>
      <c r="P487" s="142">
        <v>5.7002267777777768E-2</v>
      </c>
      <c r="Q487" s="141">
        <v>84</v>
      </c>
      <c r="R487" s="142">
        <v>5.8264663333333327E-2</v>
      </c>
      <c r="S487" s="141">
        <f>+VLOOKUP(A487,Cetes!$A$19:$M$1126,5,FALSE)</f>
        <v>87</v>
      </c>
      <c r="T487" s="146">
        <v>5.8399919999999994E-2</v>
      </c>
      <c r="U487" s="141">
        <v>171</v>
      </c>
      <c r="V487" s="142">
        <v>6.061246E-2</v>
      </c>
      <c r="W487" s="141">
        <v>339</v>
      </c>
      <c r="X487" s="142">
        <v>6.2344070000000001E-2</v>
      </c>
    </row>
    <row r="488" spans="1:24" x14ac:dyDescent="0.25">
      <c r="A488" s="148">
        <v>42710</v>
      </c>
      <c r="B488" s="141">
        <v>1</v>
      </c>
      <c r="C488" s="142">
        <v>5.2300000000000006E-2</v>
      </c>
      <c r="D488" s="141">
        <v>10</v>
      </c>
      <c r="E488" s="142">
        <f t="shared" si="13"/>
        <v>3.5043240000000003E-2</v>
      </c>
      <c r="F488" s="144">
        <v>20</v>
      </c>
      <c r="G488" s="142">
        <f t="shared" si="15"/>
        <v>3.0677193846153847E-2</v>
      </c>
      <c r="H488" s="152">
        <v>23</v>
      </c>
      <c r="I488" s="153">
        <f t="shared" si="14"/>
        <v>2.9367380000000002E-2</v>
      </c>
      <c r="J488" s="141">
        <v>27</v>
      </c>
      <c r="K488" s="142">
        <v>5.5589839047619043E-2</v>
      </c>
      <c r="L488" s="147">
        <v>-1.0494761904761979E-4</v>
      </c>
      <c r="M488" s="141">
        <v>28</v>
      </c>
      <c r="N488" s="142">
        <v>5.5637143809523802E-2</v>
      </c>
      <c r="O488" s="141">
        <v>56</v>
      </c>
      <c r="P488" s="142">
        <v>5.6961677142857138E-2</v>
      </c>
      <c r="Q488" s="141">
        <v>84</v>
      </c>
      <c r="R488" s="142">
        <v>5.8286210476190474E-2</v>
      </c>
      <c r="S488" s="141">
        <f>+VLOOKUP(A488,Cetes!$A$19:$M$1126,5,FALSE)</f>
        <v>86</v>
      </c>
      <c r="T488" s="146">
        <v>5.838082E-2</v>
      </c>
      <c r="U488" s="141">
        <v>170</v>
      </c>
      <c r="V488" s="142">
        <v>6.0578630000000001E-2</v>
      </c>
      <c r="W488" s="141">
        <v>338</v>
      </c>
      <c r="X488" s="142">
        <v>6.2000029999999998E-2</v>
      </c>
    </row>
    <row r="489" spans="1:24" x14ac:dyDescent="0.25">
      <c r="A489" s="148">
        <v>42711</v>
      </c>
      <c r="B489" s="141">
        <v>1</v>
      </c>
      <c r="C489" s="142">
        <v>5.2600000000000001E-2</v>
      </c>
      <c r="D489" s="141">
        <v>10</v>
      </c>
      <c r="E489" s="142">
        <f t="shared" si="13"/>
        <v>3.5043240000000003E-2</v>
      </c>
      <c r="F489" s="144">
        <v>20</v>
      </c>
      <c r="G489" s="142">
        <f t="shared" si="15"/>
        <v>3.0313356666666669E-2</v>
      </c>
      <c r="H489" s="152">
        <v>22</v>
      </c>
      <c r="I489" s="153">
        <f t="shared" si="14"/>
        <v>2.9367380000000002E-2</v>
      </c>
      <c r="J489" s="141">
        <v>27</v>
      </c>
      <c r="K489" s="142">
        <v>5.5597721746031746E-2</v>
      </c>
      <c r="L489" s="147">
        <v>7.8826984127033928E-6</v>
      </c>
      <c r="M489" s="141">
        <v>28</v>
      </c>
      <c r="N489" s="142">
        <v>5.5640668095238092E-2</v>
      </c>
      <c r="O489" s="141">
        <v>56</v>
      </c>
      <c r="P489" s="142">
        <v>5.6843165873015876E-2</v>
      </c>
      <c r="Q489" s="141">
        <v>84</v>
      </c>
      <c r="R489" s="142">
        <v>5.8045663650793659E-2</v>
      </c>
      <c r="S489" s="141">
        <f>+VLOOKUP(A489,Cetes!$A$19:$M$1126,5,FALSE)</f>
        <v>85</v>
      </c>
      <c r="T489" s="146">
        <v>5.8088610000000006E-2</v>
      </c>
      <c r="U489" s="141">
        <v>169</v>
      </c>
      <c r="V489" s="142">
        <v>5.9699999999999996E-2</v>
      </c>
      <c r="W489" s="141">
        <v>337</v>
      </c>
      <c r="X489" s="142">
        <v>6.1901520000000002E-2</v>
      </c>
    </row>
    <row r="490" spans="1:24" x14ac:dyDescent="0.25">
      <c r="A490" s="148">
        <v>42712</v>
      </c>
      <c r="B490" s="141">
        <v>1</v>
      </c>
      <c r="C490" s="142">
        <v>5.2400000000000002E-2</v>
      </c>
      <c r="D490" s="141">
        <v>10</v>
      </c>
      <c r="E490" s="142">
        <f t="shared" si="13"/>
        <v>3.5043240000000003E-2</v>
      </c>
      <c r="F490" s="144">
        <v>20</v>
      </c>
      <c r="G490" s="142">
        <f t="shared" si="15"/>
        <v>3.188998444444445E-2</v>
      </c>
      <c r="H490" s="152">
        <v>28</v>
      </c>
      <c r="I490" s="153">
        <f t="shared" si="14"/>
        <v>2.9367380000000002E-2</v>
      </c>
      <c r="J490" s="141">
        <v>27</v>
      </c>
      <c r="K490" s="142">
        <v>5.396698822222222E-2</v>
      </c>
      <c r="L490" s="147">
        <v>-1.6307335238095258E-3</v>
      </c>
      <c r="M490" s="141">
        <v>28</v>
      </c>
      <c r="N490" s="142">
        <v>5.4027256999999995E-2</v>
      </c>
      <c r="O490" s="141">
        <v>56</v>
      </c>
      <c r="P490" s="142">
        <v>5.5714782777777777E-2</v>
      </c>
      <c r="Q490" s="141">
        <v>84</v>
      </c>
      <c r="R490" s="142">
        <v>5.7402308555555552E-2</v>
      </c>
      <c r="S490" s="141">
        <f>+VLOOKUP(A490,Cetes!$A$19:$M$1126,5,FALSE)</f>
        <v>91</v>
      </c>
      <c r="T490" s="146">
        <v>5.7824189999999998E-2</v>
      </c>
      <c r="U490" s="141">
        <v>182</v>
      </c>
      <c r="V490" s="142">
        <v>5.9734800000000005E-2</v>
      </c>
      <c r="W490" s="141">
        <v>336</v>
      </c>
      <c r="X490" s="142">
        <v>6.1680450000000005E-2</v>
      </c>
    </row>
    <row r="491" spans="1:24" x14ac:dyDescent="0.25">
      <c r="A491" s="148">
        <v>42713</v>
      </c>
      <c r="B491" s="141">
        <v>1</v>
      </c>
      <c r="C491" s="142">
        <v>5.2699999999999997E-2</v>
      </c>
      <c r="D491" s="141">
        <v>10</v>
      </c>
      <c r="E491" s="142">
        <f t="shared" si="13"/>
        <v>3.5043240000000003E-2</v>
      </c>
      <c r="F491" s="144">
        <v>20</v>
      </c>
      <c r="G491" s="142">
        <f t="shared" si="15"/>
        <v>3.1704498823529416E-2</v>
      </c>
      <c r="H491" s="152">
        <v>27</v>
      </c>
      <c r="I491" s="153">
        <f t="shared" si="14"/>
        <v>2.9367380000000002E-2</v>
      </c>
      <c r="J491" s="141">
        <v>27</v>
      </c>
      <c r="K491" s="142">
        <v>5.5506109999999997E-2</v>
      </c>
      <c r="L491" s="147">
        <v>1.5391217777777771E-3</v>
      </c>
      <c r="M491" s="141">
        <v>28</v>
      </c>
      <c r="N491" s="142">
        <v>5.5532056984126985E-2</v>
      </c>
      <c r="O491" s="141">
        <v>56</v>
      </c>
      <c r="P491" s="142">
        <v>5.6258572539682535E-2</v>
      </c>
      <c r="Q491" s="141">
        <v>84</v>
      </c>
      <c r="R491" s="142">
        <v>5.6985088095238091E-2</v>
      </c>
      <c r="S491" s="141">
        <f>+VLOOKUP(A491,Cetes!$A$19:$M$1126,5,FALSE)</f>
        <v>90</v>
      </c>
      <c r="T491" s="146">
        <v>5.7140769999999994E-2</v>
      </c>
      <c r="U491" s="141">
        <v>181</v>
      </c>
      <c r="V491" s="142">
        <v>5.9858399999999999E-2</v>
      </c>
      <c r="W491" s="141">
        <v>335</v>
      </c>
      <c r="X491" s="142">
        <v>6.1761939999999994E-2</v>
      </c>
    </row>
    <row r="492" spans="1:24" x14ac:dyDescent="0.25">
      <c r="A492" s="148">
        <v>42717</v>
      </c>
      <c r="B492" s="141">
        <v>1</v>
      </c>
      <c r="C492" s="142">
        <v>5.28E-2</v>
      </c>
      <c r="D492" s="141">
        <v>10</v>
      </c>
      <c r="E492" s="142">
        <f t="shared" si="13"/>
        <v>3.5043240000000003E-2</v>
      </c>
      <c r="F492" s="144">
        <v>20</v>
      </c>
      <c r="G492" s="142">
        <f t="shared" si="15"/>
        <v>3.0677193846153847E-2</v>
      </c>
      <c r="H492" s="152">
        <v>23</v>
      </c>
      <c r="I492" s="153">
        <f t="shared" si="14"/>
        <v>2.9367380000000002E-2</v>
      </c>
      <c r="J492" s="141">
        <v>27</v>
      </c>
      <c r="K492" s="142">
        <v>5.4711869047619051E-2</v>
      </c>
      <c r="L492" s="147">
        <v>-7.9424095238094655E-4</v>
      </c>
      <c r="M492" s="141">
        <v>28</v>
      </c>
      <c r="N492" s="142">
        <v>5.4748533809523811E-2</v>
      </c>
      <c r="O492" s="141">
        <v>56</v>
      </c>
      <c r="P492" s="142">
        <v>5.5775147142857147E-2</v>
      </c>
      <c r="Q492" s="141">
        <v>84</v>
      </c>
      <c r="R492" s="142">
        <v>5.6801760476190483E-2</v>
      </c>
      <c r="S492" s="141">
        <f>+VLOOKUP(A492,Cetes!$A$19:$M$1126,5,FALSE)</f>
        <v>86</v>
      </c>
      <c r="T492" s="146">
        <v>5.6875090000000003E-2</v>
      </c>
      <c r="U492" s="141">
        <v>177</v>
      </c>
      <c r="V492" s="142">
        <v>5.963794E-2</v>
      </c>
      <c r="W492" s="141">
        <v>331</v>
      </c>
      <c r="X492" s="142">
        <v>6.1667050000000001E-2</v>
      </c>
    </row>
    <row r="493" spans="1:24" x14ac:dyDescent="0.25">
      <c r="A493" s="148">
        <v>42718</v>
      </c>
      <c r="B493" s="141">
        <v>1</v>
      </c>
      <c r="C493" s="142">
        <v>5.4900000000000004E-2</v>
      </c>
      <c r="D493" s="141">
        <v>10</v>
      </c>
      <c r="E493" s="142">
        <f t="shared" si="13"/>
        <v>3.5043240000000003E-2</v>
      </c>
      <c r="F493" s="144">
        <v>20</v>
      </c>
      <c r="G493" s="142">
        <f t="shared" si="15"/>
        <v>3.0313356666666669E-2</v>
      </c>
      <c r="H493" s="152">
        <v>22</v>
      </c>
      <c r="I493" s="153">
        <f t="shared" si="14"/>
        <v>2.9367380000000002E-2</v>
      </c>
      <c r="J493" s="141">
        <v>27</v>
      </c>
      <c r="K493" s="142">
        <v>5.4535049365079365E-2</v>
      </c>
      <c r="L493" s="147">
        <v>-1.7681968253968616E-4</v>
      </c>
      <c r="M493" s="141">
        <v>28</v>
      </c>
      <c r="N493" s="142">
        <v>5.4574675238095241E-2</v>
      </c>
      <c r="O493" s="141">
        <v>56</v>
      </c>
      <c r="P493" s="142">
        <v>5.5684199682539681E-2</v>
      </c>
      <c r="Q493" s="141">
        <v>84</v>
      </c>
      <c r="R493" s="142">
        <v>5.6793724126984121E-2</v>
      </c>
      <c r="S493" s="141">
        <f>+VLOOKUP(A493,Cetes!$A$19:$M$1126,5,FALSE)</f>
        <v>85</v>
      </c>
      <c r="T493" s="146">
        <v>5.6833349999999998E-2</v>
      </c>
      <c r="U493" s="141">
        <v>176</v>
      </c>
      <c r="V493" s="142">
        <v>5.9592619999999999E-2</v>
      </c>
      <c r="W493" s="141">
        <v>330</v>
      </c>
      <c r="X493" s="142">
        <v>6.14735E-2</v>
      </c>
    </row>
    <row r="494" spans="1:24" x14ac:dyDescent="0.25">
      <c r="A494" s="148">
        <v>42719</v>
      </c>
      <c r="B494" s="141">
        <v>1</v>
      </c>
      <c r="C494" s="142">
        <v>5.8499999999999996E-2</v>
      </c>
      <c r="D494" s="141">
        <v>10</v>
      </c>
      <c r="E494" s="142">
        <f t="shared" si="13"/>
        <v>3.5043240000000003E-2</v>
      </c>
      <c r="F494" s="144">
        <v>20</v>
      </c>
      <c r="G494" s="142">
        <f t="shared" si="15"/>
        <v>3.188998444444445E-2</v>
      </c>
      <c r="H494" s="152">
        <v>28</v>
      </c>
      <c r="I494" s="153">
        <f t="shared" si="14"/>
        <v>2.9367380000000002E-2</v>
      </c>
      <c r="J494" s="141">
        <v>27</v>
      </c>
      <c r="K494" s="142">
        <v>5.8247589111111109E-2</v>
      </c>
      <c r="L494" s="147">
        <v>3.7125397460317441E-3</v>
      </c>
      <c r="M494" s="141">
        <v>28</v>
      </c>
      <c r="N494" s="142">
        <v>5.8237880999999998E-2</v>
      </c>
      <c r="O494" s="141">
        <v>56</v>
      </c>
      <c r="P494" s="142">
        <v>5.796605388888889E-2</v>
      </c>
      <c r="Q494" s="141">
        <v>84</v>
      </c>
      <c r="R494" s="142">
        <v>5.7694226777777781E-2</v>
      </c>
      <c r="S494" s="141">
        <f>+VLOOKUP(A494,Cetes!$A$19:$M$1126,5,FALSE)</f>
        <v>91</v>
      </c>
      <c r="T494" s="146">
        <v>5.762627E-2</v>
      </c>
      <c r="U494" s="141">
        <v>175</v>
      </c>
      <c r="V494" s="142">
        <v>5.9933149999999998E-2</v>
      </c>
      <c r="W494" s="141">
        <v>329</v>
      </c>
      <c r="X494" s="142">
        <v>6.1660350000000003E-2</v>
      </c>
    </row>
    <row r="495" spans="1:24" x14ac:dyDescent="0.25">
      <c r="A495" s="148">
        <v>42720</v>
      </c>
      <c r="B495" s="141">
        <v>1</v>
      </c>
      <c r="C495" s="142">
        <v>5.8499999999999996E-2</v>
      </c>
      <c r="D495" s="141">
        <v>10</v>
      </c>
      <c r="E495" s="142">
        <f t="shared" si="13"/>
        <v>3.5043240000000003E-2</v>
      </c>
      <c r="F495" s="144">
        <v>20</v>
      </c>
      <c r="G495" s="142">
        <f t="shared" si="15"/>
        <v>3.1704498823529416E-2</v>
      </c>
      <c r="H495" s="152">
        <v>27</v>
      </c>
      <c r="I495" s="153">
        <f t="shared" si="14"/>
        <v>2.9367380000000002E-2</v>
      </c>
      <c r="J495" s="141">
        <v>27</v>
      </c>
      <c r="K495" s="142">
        <v>5.7395339999999996E-2</v>
      </c>
      <c r="L495" s="147">
        <v>-8.5224911111111273E-4</v>
      </c>
      <c r="M495" s="141">
        <v>28</v>
      </c>
      <c r="N495" s="142">
        <v>5.7404019365079363E-2</v>
      </c>
      <c r="O495" s="141">
        <v>56</v>
      </c>
      <c r="P495" s="142">
        <v>5.7647041587301585E-2</v>
      </c>
      <c r="Q495" s="141">
        <v>84</v>
      </c>
      <c r="R495" s="142">
        <v>5.7890063809523815E-2</v>
      </c>
      <c r="S495" s="141">
        <f>+VLOOKUP(A495,Cetes!$A$19:$M$1126,5,FALSE)</f>
        <v>90</v>
      </c>
      <c r="T495" s="146">
        <v>5.7942140000000003E-2</v>
      </c>
      <c r="U495" s="141">
        <v>174</v>
      </c>
      <c r="V495" s="142">
        <v>6.0497839999999997E-2</v>
      </c>
      <c r="W495" s="141">
        <v>328</v>
      </c>
      <c r="X495" s="142">
        <v>6.2621670000000004E-2</v>
      </c>
    </row>
    <row r="496" spans="1:24" x14ac:dyDescent="0.25">
      <c r="A496" s="148">
        <v>42723</v>
      </c>
      <c r="B496" s="141">
        <v>1</v>
      </c>
      <c r="C496" s="142">
        <v>5.79E-2</v>
      </c>
      <c r="D496" s="141">
        <v>10</v>
      </c>
      <c r="E496" s="142">
        <f t="shared" si="13"/>
        <v>3.5043240000000003E-2</v>
      </c>
      <c r="F496" s="144">
        <v>20</v>
      </c>
      <c r="G496" s="142">
        <f t="shared" si="15"/>
        <v>3.0989054285714288E-2</v>
      </c>
      <c r="H496" s="152">
        <v>24</v>
      </c>
      <c r="I496" s="153">
        <f t="shared" si="14"/>
        <v>2.9367380000000002E-2</v>
      </c>
      <c r="J496" s="141">
        <v>27</v>
      </c>
      <c r="K496" s="142">
        <v>5.7326216666666666E-2</v>
      </c>
      <c r="L496" s="147">
        <v>-6.9123333333330483E-5</v>
      </c>
      <c r="M496" s="141">
        <v>28</v>
      </c>
      <c r="N496" s="142">
        <v>5.733577888888889E-2</v>
      </c>
      <c r="O496" s="141">
        <v>56</v>
      </c>
      <c r="P496" s="142">
        <v>5.7603521111111111E-2</v>
      </c>
      <c r="Q496" s="141">
        <v>84</v>
      </c>
      <c r="R496" s="142">
        <v>5.7871263333333339E-2</v>
      </c>
      <c r="S496" s="141">
        <f>+VLOOKUP(A496,Cetes!$A$19:$M$1126,5,FALSE)</f>
        <v>87</v>
      </c>
      <c r="T496" s="146">
        <v>5.7899950000000006E-2</v>
      </c>
      <c r="U496" s="141">
        <v>171</v>
      </c>
      <c r="V496" s="142">
        <v>6.0528240000000004E-2</v>
      </c>
      <c r="W496" s="141">
        <v>325</v>
      </c>
      <c r="X496" s="142">
        <v>6.3500059999999997E-2</v>
      </c>
    </row>
    <row r="497" spans="1:24" x14ac:dyDescent="0.25">
      <c r="A497" s="148">
        <v>42724</v>
      </c>
      <c r="B497" s="141">
        <v>1</v>
      </c>
      <c r="C497" s="142">
        <v>5.79E-2</v>
      </c>
      <c r="D497" s="141">
        <v>10</v>
      </c>
      <c r="E497" s="142">
        <f t="shared" si="13"/>
        <v>3.5043240000000003E-2</v>
      </c>
      <c r="F497" s="144">
        <v>20</v>
      </c>
      <c r="G497" s="142">
        <f t="shared" si="15"/>
        <v>3.0677193846153847E-2</v>
      </c>
      <c r="H497" s="152">
        <v>23</v>
      </c>
      <c r="I497" s="153">
        <f t="shared" si="14"/>
        <v>2.9367380000000002E-2</v>
      </c>
      <c r="J497" s="141">
        <v>27</v>
      </c>
      <c r="K497" s="142">
        <v>5.6937789523809526E-2</v>
      </c>
      <c r="L497" s="147">
        <v>-3.8842714285713953E-4</v>
      </c>
      <c r="M497" s="141">
        <v>28</v>
      </c>
      <c r="N497" s="142">
        <v>5.6952401904761904E-2</v>
      </c>
      <c r="O497" s="141">
        <v>56</v>
      </c>
      <c r="P497" s="142">
        <v>5.7361548571428569E-2</v>
      </c>
      <c r="Q497" s="141">
        <v>84</v>
      </c>
      <c r="R497" s="142">
        <v>5.7770695238095235E-2</v>
      </c>
      <c r="S497" s="141">
        <f>+VLOOKUP(A497,Cetes!$A$19:$M$1126,5,FALSE)</f>
        <v>86</v>
      </c>
      <c r="T497" s="146">
        <v>5.7799919999999998E-2</v>
      </c>
      <c r="U497" s="141">
        <v>170</v>
      </c>
      <c r="V497" s="142">
        <v>6.0599920000000002E-2</v>
      </c>
      <c r="W497" s="141">
        <v>324</v>
      </c>
      <c r="X497" s="142">
        <v>6.3515710000000003E-2</v>
      </c>
    </row>
    <row r="498" spans="1:24" x14ac:dyDescent="0.25">
      <c r="A498" s="148">
        <v>42725</v>
      </c>
      <c r="B498" s="141">
        <v>1</v>
      </c>
      <c r="C498" s="142">
        <v>5.7500000000000002E-2</v>
      </c>
      <c r="D498" s="141">
        <v>10</v>
      </c>
      <c r="E498" s="142">
        <f t="shared" si="13"/>
        <v>3.5043240000000003E-2</v>
      </c>
      <c r="F498" s="144">
        <v>20</v>
      </c>
      <c r="G498" s="142">
        <f t="shared" si="15"/>
        <v>3.0313356666666669E-2</v>
      </c>
      <c r="H498" s="152">
        <v>22</v>
      </c>
      <c r="I498" s="153">
        <f t="shared" si="14"/>
        <v>2.9367380000000002E-2</v>
      </c>
      <c r="J498" s="141">
        <v>27</v>
      </c>
      <c r="K498" s="142">
        <v>5.6726534603174603E-2</v>
      </c>
      <c r="L498" s="147">
        <v>-2.1125492063492346E-4</v>
      </c>
      <c r="M498" s="141">
        <v>28</v>
      </c>
      <c r="N498" s="142">
        <v>5.6751729523809524E-2</v>
      </c>
      <c r="O498" s="141">
        <v>56</v>
      </c>
      <c r="P498" s="142">
        <v>5.7457187301587304E-2</v>
      </c>
      <c r="Q498" s="141">
        <v>84</v>
      </c>
      <c r="R498" s="142">
        <v>5.8162645079365076E-2</v>
      </c>
      <c r="S498" s="141">
        <f>+VLOOKUP(A498,Cetes!$A$19:$M$1126,5,FALSE)</f>
        <v>85</v>
      </c>
      <c r="T498" s="146">
        <v>5.8187839999999998E-2</v>
      </c>
      <c r="U498" s="141">
        <v>169</v>
      </c>
      <c r="V498" s="142">
        <v>6.1084500000000007E-2</v>
      </c>
      <c r="W498" s="141">
        <v>323</v>
      </c>
      <c r="X498" s="142">
        <v>6.3724690000000001E-2</v>
      </c>
    </row>
    <row r="499" spans="1:24" x14ac:dyDescent="0.25">
      <c r="A499" s="148">
        <v>42726</v>
      </c>
      <c r="B499" s="141">
        <v>1</v>
      </c>
      <c r="C499" s="142">
        <v>5.7699999999999994E-2</v>
      </c>
      <c r="D499" s="141">
        <v>10</v>
      </c>
      <c r="E499" s="142">
        <f t="shared" si="13"/>
        <v>3.5043240000000003E-2</v>
      </c>
      <c r="F499" s="144">
        <v>20</v>
      </c>
      <c r="G499" s="142">
        <f t="shared" si="15"/>
        <v>3.188998444444445E-2</v>
      </c>
      <c r="H499" s="152">
        <v>28</v>
      </c>
      <c r="I499" s="153">
        <f t="shared" si="14"/>
        <v>2.9367380000000002E-2</v>
      </c>
      <c r="J499" s="141">
        <v>27</v>
      </c>
      <c r="K499" s="142">
        <v>5.7888488444444441E-2</v>
      </c>
      <c r="L499" s="147">
        <v>1.1619538412698388E-3</v>
      </c>
      <c r="M499" s="141">
        <v>28</v>
      </c>
      <c r="N499" s="142">
        <v>5.7895737999999995E-2</v>
      </c>
      <c r="O499" s="141">
        <v>56</v>
      </c>
      <c r="P499" s="142">
        <v>5.809872555555555E-2</v>
      </c>
      <c r="Q499" s="141">
        <v>84</v>
      </c>
      <c r="R499" s="142">
        <v>5.8301713111111104E-2</v>
      </c>
      <c r="S499" s="141">
        <f>+VLOOKUP(A499,Cetes!$A$19:$M$1126,5,FALSE)</f>
        <v>91</v>
      </c>
      <c r="T499" s="146">
        <v>5.8352459999999995E-2</v>
      </c>
      <c r="U499" s="141">
        <v>182</v>
      </c>
      <c r="V499" s="142">
        <v>6.1375460000000007E-2</v>
      </c>
      <c r="W499" s="141">
        <v>343</v>
      </c>
      <c r="X499" s="142">
        <v>6.4067949999999999E-2</v>
      </c>
    </row>
    <row r="500" spans="1:24" x14ac:dyDescent="0.25">
      <c r="A500" s="148">
        <v>42727</v>
      </c>
      <c r="B500" s="141">
        <v>1</v>
      </c>
      <c r="C500" s="142">
        <v>5.7500000000000002E-2</v>
      </c>
      <c r="D500" s="141">
        <v>10</v>
      </c>
      <c r="E500" s="142">
        <f t="shared" si="13"/>
        <v>3.5043240000000003E-2</v>
      </c>
      <c r="F500" s="144">
        <v>20</v>
      </c>
      <c r="G500" s="142">
        <f t="shared" si="15"/>
        <v>3.1704498823529416E-2</v>
      </c>
      <c r="H500" s="152">
        <v>27</v>
      </c>
      <c r="I500" s="153">
        <f t="shared" si="14"/>
        <v>2.9367380000000002E-2</v>
      </c>
      <c r="J500" s="141">
        <v>27</v>
      </c>
      <c r="K500" s="142">
        <v>5.6969039999999999E-2</v>
      </c>
      <c r="L500" s="147">
        <v>-9.1944844444444285E-4</v>
      </c>
      <c r="M500" s="141">
        <v>28</v>
      </c>
      <c r="N500" s="142">
        <v>5.699156365079365E-2</v>
      </c>
      <c r="O500" s="141">
        <v>56</v>
      </c>
      <c r="P500" s="142">
        <v>5.7622225873015874E-2</v>
      </c>
      <c r="Q500" s="141">
        <v>84</v>
      </c>
      <c r="R500" s="142">
        <v>5.8252888095238105E-2</v>
      </c>
      <c r="S500" s="141">
        <f>+VLOOKUP(A500,Cetes!$A$19:$M$1126,5,FALSE)</f>
        <v>90</v>
      </c>
      <c r="T500" s="146">
        <v>5.8388030000000007E-2</v>
      </c>
      <c r="U500" s="141">
        <v>181</v>
      </c>
      <c r="V500" s="142">
        <v>6.1314819999999999E-2</v>
      </c>
      <c r="W500" s="141">
        <v>342</v>
      </c>
      <c r="X500" s="142">
        <v>6.3963359999999997E-2</v>
      </c>
    </row>
    <row r="501" spans="1:24" x14ac:dyDescent="0.25">
      <c r="A501" s="148">
        <v>42730</v>
      </c>
      <c r="B501" s="141">
        <v>1</v>
      </c>
      <c r="C501" s="142">
        <v>5.7800000000000004E-2</v>
      </c>
      <c r="D501" s="141">
        <v>10</v>
      </c>
      <c r="E501" s="142">
        <f t="shared" si="13"/>
        <v>3.5043240000000003E-2</v>
      </c>
      <c r="F501" s="144">
        <v>20</v>
      </c>
      <c r="G501" s="142">
        <f t="shared" si="15"/>
        <v>3.0989054285714288E-2</v>
      </c>
      <c r="H501" s="152">
        <v>24</v>
      </c>
      <c r="I501" s="153">
        <f t="shared" si="14"/>
        <v>2.9367380000000002E-2</v>
      </c>
      <c r="J501" s="141">
        <v>27</v>
      </c>
      <c r="K501" s="142">
        <v>5.6525060000000002E-2</v>
      </c>
      <c r="L501" s="147">
        <v>-4.439799999999966E-4</v>
      </c>
      <c r="M501" s="141">
        <v>28</v>
      </c>
      <c r="N501" s="142">
        <v>5.6555236666666668E-2</v>
      </c>
      <c r="O501" s="141">
        <v>56</v>
      </c>
      <c r="P501" s="142">
        <v>5.7400183333333334E-2</v>
      </c>
      <c r="Q501" s="141">
        <v>84</v>
      </c>
      <c r="R501" s="142">
        <v>5.8245130000000006E-2</v>
      </c>
      <c r="S501" s="141">
        <f>+VLOOKUP(A501,Cetes!$A$19:$M$1126,5,FALSE)</f>
        <v>87</v>
      </c>
      <c r="T501" s="146">
        <v>5.8335660000000004E-2</v>
      </c>
      <c r="U501" s="141">
        <v>178</v>
      </c>
      <c r="V501" s="142">
        <v>6.1281090000000003E-2</v>
      </c>
      <c r="W501" s="141">
        <v>339</v>
      </c>
      <c r="X501" s="142">
        <v>6.3996239999999996E-2</v>
      </c>
    </row>
    <row r="502" spans="1:24" x14ac:dyDescent="0.25">
      <c r="A502" s="148">
        <v>42731</v>
      </c>
      <c r="B502" s="141">
        <v>1</v>
      </c>
      <c r="C502" s="142">
        <v>5.7999999999999996E-2</v>
      </c>
      <c r="D502" s="141">
        <v>10</v>
      </c>
      <c r="E502" s="142">
        <f t="shared" si="13"/>
        <v>3.5043240000000003E-2</v>
      </c>
      <c r="F502" s="144">
        <v>20</v>
      </c>
      <c r="G502" s="142">
        <f t="shared" si="15"/>
        <v>3.0677193846153847E-2</v>
      </c>
      <c r="H502" s="152">
        <v>23</v>
      </c>
      <c r="I502" s="153">
        <f t="shared" si="14"/>
        <v>2.9367380000000002E-2</v>
      </c>
      <c r="J502" s="141">
        <v>27</v>
      </c>
      <c r="K502" s="142">
        <v>5.6988699206349212E-2</v>
      </c>
      <c r="L502" s="147">
        <v>4.6363920634921035E-4</v>
      </c>
      <c r="M502" s="141">
        <v>28</v>
      </c>
      <c r="N502" s="142">
        <v>5.7031016507936516E-2</v>
      </c>
      <c r="O502" s="141">
        <v>56</v>
      </c>
      <c r="P502" s="142">
        <v>5.8215900952380953E-2</v>
      </c>
      <c r="Q502" s="141">
        <v>84</v>
      </c>
      <c r="R502" s="142">
        <v>5.9400785396825397E-2</v>
      </c>
      <c r="S502" s="141">
        <f>+VLOOKUP(A502,Cetes!$A$19:$M$1126,5,FALSE)</f>
        <v>86</v>
      </c>
      <c r="T502" s="146">
        <v>5.9485419999999997E-2</v>
      </c>
      <c r="U502" s="141">
        <v>177</v>
      </c>
      <c r="V502" s="142">
        <v>6.2300060000000004E-2</v>
      </c>
      <c r="W502" s="141">
        <v>338</v>
      </c>
      <c r="X502" s="142">
        <v>6.4466309999999999E-2</v>
      </c>
    </row>
    <row r="503" spans="1:24" x14ac:dyDescent="0.25">
      <c r="A503" s="148">
        <v>42732</v>
      </c>
      <c r="B503" s="141">
        <v>1</v>
      </c>
      <c r="C503" s="142">
        <v>5.7699999999999994E-2</v>
      </c>
      <c r="D503" s="141">
        <v>10</v>
      </c>
      <c r="E503" s="142">
        <f t="shared" si="13"/>
        <v>3.5043240000000003E-2</v>
      </c>
      <c r="F503" s="144">
        <v>20</v>
      </c>
      <c r="G503" s="142">
        <f t="shared" si="15"/>
        <v>3.0313356666666669E-2</v>
      </c>
      <c r="H503" s="152">
        <v>22</v>
      </c>
      <c r="I503" s="153">
        <f t="shared" si="14"/>
        <v>2.9367380000000002E-2</v>
      </c>
      <c r="J503" s="141">
        <v>27</v>
      </c>
      <c r="K503" s="142">
        <v>5.7932007301587297E-2</v>
      </c>
      <c r="L503" s="147">
        <v>9.4330809523808512E-4</v>
      </c>
      <c r="M503" s="141">
        <v>28</v>
      </c>
      <c r="N503" s="142">
        <v>5.7958374761904755E-2</v>
      </c>
      <c r="O503" s="141">
        <v>56</v>
      </c>
      <c r="P503" s="142">
        <v>5.8696663650793651E-2</v>
      </c>
      <c r="Q503" s="141">
        <v>84</v>
      </c>
      <c r="R503" s="142">
        <v>5.9434952539682548E-2</v>
      </c>
      <c r="S503" s="141">
        <f>+VLOOKUP(A503,Cetes!$A$19:$M$1126,5,FALSE)</f>
        <v>85</v>
      </c>
      <c r="T503" s="146">
        <v>5.9461320000000005E-2</v>
      </c>
      <c r="U503" s="141">
        <v>176</v>
      </c>
      <c r="V503" s="142">
        <v>6.2328620000000001E-2</v>
      </c>
      <c r="W503" s="141">
        <v>337</v>
      </c>
      <c r="X503" s="142">
        <v>6.4012169999999993E-2</v>
      </c>
    </row>
    <row r="504" spans="1:24" x14ac:dyDescent="0.25">
      <c r="A504" s="148">
        <v>42733</v>
      </c>
      <c r="B504" s="141">
        <v>1</v>
      </c>
      <c r="C504" s="142">
        <v>5.7699999999999994E-2</v>
      </c>
      <c r="D504" s="141">
        <v>10</v>
      </c>
      <c r="E504" s="142">
        <f t="shared" si="13"/>
        <v>3.5043240000000003E-2</v>
      </c>
      <c r="F504" s="144">
        <v>20</v>
      </c>
      <c r="G504" s="142">
        <f t="shared" si="15"/>
        <v>3.188998444444445E-2</v>
      </c>
      <c r="H504" s="152">
        <v>28</v>
      </c>
      <c r="I504" s="153">
        <f t="shared" si="14"/>
        <v>2.9367380000000002E-2</v>
      </c>
      <c r="J504" s="141">
        <v>27</v>
      </c>
      <c r="K504" s="142">
        <v>5.8308529999999997E-2</v>
      </c>
      <c r="L504" s="147">
        <v>3.7652269841269986E-4</v>
      </c>
      <c r="M504" s="141">
        <v>28</v>
      </c>
      <c r="N504" s="142">
        <v>5.8331934999999994E-2</v>
      </c>
      <c r="O504" s="141">
        <v>56</v>
      </c>
      <c r="P504" s="142">
        <v>5.8987274999999999E-2</v>
      </c>
      <c r="Q504" s="141">
        <v>84</v>
      </c>
      <c r="R504" s="142">
        <v>5.9642614999999996E-2</v>
      </c>
      <c r="S504" s="141">
        <f>+VLOOKUP(A504,Cetes!$A$19:$M$1126,5,FALSE)</f>
        <v>91</v>
      </c>
      <c r="T504" s="146">
        <v>5.9806449999999997E-2</v>
      </c>
      <c r="U504" s="141">
        <v>175</v>
      </c>
      <c r="V504" s="142">
        <v>6.2377479999999999E-2</v>
      </c>
      <c r="W504" s="141">
        <v>336</v>
      </c>
      <c r="X504" s="142">
        <v>6.4436369999999993E-2</v>
      </c>
    </row>
    <row r="505" spans="1:24" x14ac:dyDescent="0.25">
      <c r="A505" s="148">
        <v>42734</v>
      </c>
      <c r="B505" s="141">
        <v>1</v>
      </c>
      <c r="C505" s="142">
        <v>5.7999999999999996E-2</v>
      </c>
      <c r="D505" s="141">
        <v>10</v>
      </c>
      <c r="E505" s="142">
        <f t="shared" si="13"/>
        <v>3.5043240000000003E-2</v>
      </c>
      <c r="F505" s="144">
        <v>20</v>
      </c>
      <c r="G505" s="142">
        <f t="shared" si="15"/>
        <v>3.1704498823529416E-2</v>
      </c>
      <c r="H505" s="152">
        <v>27</v>
      </c>
      <c r="I505" s="153">
        <f t="shared" si="14"/>
        <v>2.9367380000000002E-2</v>
      </c>
      <c r="J505" s="141">
        <v>27</v>
      </c>
      <c r="K505" s="142">
        <v>5.7486790000000003E-2</v>
      </c>
      <c r="L505" s="147">
        <v>-8.2173999999999442E-4</v>
      </c>
      <c r="M505" s="141">
        <v>28</v>
      </c>
      <c r="N505" s="142">
        <v>5.75193880952381E-2</v>
      </c>
      <c r="O505" s="141">
        <v>56</v>
      </c>
      <c r="P505" s="142">
        <v>5.8432134761904765E-2</v>
      </c>
      <c r="Q505" s="141">
        <v>84</v>
      </c>
      <c r="R505" s="142">
        <v>5.934488142857143E-2</v>
      </c>
      <c r="S505" s="141">
        <f>+VLOOKUP(A505,Cetes!$A$19:$M$1126,5,FALSE)</f>
        <v>90</v>
      </c>
      <c r="T505" s="146">
        <v>5.9540469999999998E-2</v>
      </c>
      <c r="U505" s="141">
        <v>174</v>
      </c>
      <c r="V505" s="142">
        <v>6.2310410000000004E-2</v>
      </c>
      <c r="W505" s="141">
        <v>335</v>
      </c>
      <c r="X505" s="142">
        <v>6.4476560000000002E-2</v>
      </c>
    </row>
    <row r="506" spans="1:24" x14ac:dyDescent="0.25">
      <c r="A506" s="148">
        <v>42737</v>
      </c>
      <c r="B506" s="141">
        <v>1</v>
      </c>
      <c r="C506" s="142">
        <v>5.74E-2</v>
      </c>
      <c r="D506" s="141">
        <v>10</v>
      </c>
      <c r="E506" s="142">
        <f t="shared" si="13"/>
        <v>3.5043240000000003E-2</v>
      </c>
      <c r="F506" s="144">
        <v>20</v>
      </c>
      <c r="G506" s="142">
        <f t="shared" si="15"/>
        <v>3.0989054285714288E-2</v>
      </c>
      <c r="H506" s="152">
        <v>24</v>
      </c>
      <c r="I506" s="153">
        <f t="shared" si="14"/>
        <v>2.9367380000000002E-2</v>
      </c>
      <c r="J506" s="141">
        <v>27</v>
      </c>
      <c r="K506" s="142">
        <v>6.1479095714285718E-2</v>
      </c>
      <c r="L506" s="147">
        <v>3.9923057142857155E-3</v>
      </c>
      <c r="M506" s="141">
        <v>28</v>
      </c>
      <c r="N506" s="142">
        <v>6.1454780952380959E-2</v>
      </c>
      <c r="O506" s="141">
        <v>56</v>
      </c>
      <c r="P506" s="142">
        <v>6.0773967619047624E-2</v>
      </c>
      <c r="Q506" s="141">
        <v>84</v>
      </c>
      <c r="R506" s="142">
        <v>6.0093154285714281E-2</v>
      </c>
      <c r="S506" s="141">
        <f>+VLOOKUP(A506,Cetes!$A$19:$M$1126,5,FALSE)</f>
        <v>87</v>
      </c>
      <c r="T506" s="146">
        <v>6.0020209999999997E-2</v>
      </c>
      <c r="U506" s="141">
        <v>171</v>
      </c>
      <c r="V506" s="142">
        <v>6.2914670000000006E-2</v>
      </c>
      <c r="W506" s="141">
        <v>332</v>
      </c>
      <c r="X506" s="142">
        <v>6.3685049999999993E-2</v>
      </c>
    </row>
    <row r="507" spans="1:24" x14ac:dyDescent="0.25">
      <c r="A507" s="148">
        <v>42738</v>
      </c>
      <c r="B507" s="141">
        <v>1</v>
      </c>
      <c r="C507" s="142">
        <v>5.7699999999999994E-2</v>
      </c>
      <c r="D507" s="141">
        <v>10</v>
      </c>
      <c r="E507" s="142">
        <f t="shared" si="13"/>
        <v>3.5043240000000003E-2</v>
      </c>
      <c r="F507" s="144">
        <v>20</v>
      </c>
      <c r="G507" s="142">
        <f t="shared" si="15"/>
        <v>3.0677193846153847E-2</v>
      </c>
      <c r="H507" s="152">
        <v>23</v>
      </c>
      <c r="I507" s="153">
        <f t="shared" si="14"/>
        <v>2.9367380000000002E-2</v>
      </c>
      <c r="J507" s="141">
        <v>27</v>
      </c>
      <c r="K507" s="142">
        <v>5.7817327936507935E-2</v>
      </c>
      <c r="L507" s="147">
        <v>-3.661767777777783E-3</v>
      </c>
      <c r="M507" s="141">
        <v>28</v>
      </c>
      <c r="N507" s="142">
        <v>5.7854344920634918E-2</v>
      </c>
      <c r="O507" s="141">
        <v>56</v>
      </c>
      <c r="P507" s="142">
        <v>5.8890820476190472E-2</v>
      </c>
      <c r="Q507" s="141">
        <v>84</v>
      </c>
      <c r="R507" s="142">
        <v>5.9927296031746027E-2</v>
      </c>
      <c r="S507" s="141">
        <f>+VLOOKUP(A507,Cetes!$A$19:$M$1126,5,FALSE)</f>
        <v>86</v>
      </c>
      <c r="T507" s="146">
        <v>6.0001329999999999E-2</v>
      </c>
      <c r="U507" s="141">
        <v>170</v>
      </c>
      <c r="V507" s="142">
        <v>6.2885469999999999E-2</v>
      </c>
      <c r="W507" s="141">
        <v>331</v>
      </c>
      <c r="X507" s="142">
        <v>6.5513269999999998E-2</v>
      </c>
    </row>
    <row r="508" spans="1:24" x14ac:dyDescent="0.25">
      <c r="A508" s="148">
        <v>42739</v>
      </c>
      <c r="B508" s="141">
        <v>1</v>
      </c>
      <c r="C508" s="142">
        <v>5.7500000000000002E-2</v>
      </c>
      <c r="D508" s="141">
        <v>10</v>
      </c>
      <c r="E508" s="142">
        <f t="shared" si="13"/>
        <v>3.5043240000000003E-2</v>
      </c>
      <c r="F508" s="144">
        <v>20</v>
      </c>
      <c r="G508" s="142">
        <f t="shared" si="15"/>
        <v>3.0313356666666669E-2</v>
      </c>
      <c r="H508" s="152">
        <v>22</v>
      </c>
      <c r="I508" s="153">
        <f t="shared" si="14"/>
        <v>2.9367380000000002E-2</v>
      </c>
      <c r="J508" s="141">
        <v>27</v>
      </c>
      <c r="K508" s="142">
        <v>5.8256072857142863E-2</v>
      </c>
      <c r="L508" s="147">
        <v>4.3874492063492726E-4</v>
      </c>
      <c r="M508" s="141">
        <v>28</v>
      </c>
      <c r="N508" s="142">
        <v>5.8292211428571432E-2</v>
      </c>
      <c r="O508" s="141">
        <v>56</v>
      </c>
      <c r="P508" s="142">
        <v>5.9304091428571432E-2</v>
      </c>
      <c r="Q508" s="141">
        <v>84</v>
      </c>
      <c r="R508" s="142">
        <v>6.0315971428571431E-2</v>
      </c>
      <c r="S508" s="141">
        <f>+VLOOKUP(A508,Cetes!$A$19:$M$1126,5,FALSE)</f>
        <v>85</v>
      </c>
      <c r="T508" s="146">
        <v>6.035211E-2</v>
      </c>
      <c r="U508" s="141">
        <v>169</v>
      </c>
      <c r="V508" s="142">
        <v>6.3099929999999999E-2</v>
      </c>
      <c r="W508" s="141">
        <v>330</v>
      </c>
      <c r="X508" s="142">
        <v>6.5765019999999993E-2</v>
      </c>
    </row>
    <row r="509" spans="1:24" x14ac:dyDescent="0.25">
      <c r="A509" s="148">
        <v>42740</v>
      </c>
      <c r="B509" s="141">
        <v>1</v>
      </c>
      <c r="C509" s="142">
        <v>5.74E-2</v>
      </c>
      <c r="D509" s="141">
        <v>10</v>
      </c>
      <c r="E509" s="142">
        <f t="shared" si="13"/>
        <v>3.5043240000000003E-2</v>
      </c>
      <c r="F509" s="144">
        <v>20</v>
      </c>
      <c r="G509" s="142">
        <f t="shared" si="15"/>
        <v>3.188998444444445E-2</v>
      </c>
      <c r="H509" s="152">
        <v>28</v>
      </c>
      <c r="I509" s="153">
        <f t="shared" si="14"/>
        <v>2.9367380000000002E-2</v>
      </c>
      <c r="J509" s="141">
        <v>27</v>
      </c>
      <c r="K509" s="142">
        <v>5.8382268444444441E-2</v>
      </c>
      <c r="L509" s="147">
        <v>1.2619558730157798E-4</v>
      </c>
      <c r="M509" s="141">
        <v>28</v>
      </c>
      <c r="N509" s="142">
        <v>5.8420047999999995E-2</v>
      </c>
      <c r="O509" s="141">
        <v>56</v>
      </c>
      <c r="P509" s="142">
        <v>5.9477875555555552E-2</v>
      </c>
      <c r="Q509" s="141">
        <v>84</v>
      </c>
      <c r="R509" s="142">
        <v>6.053570311111111E-2</v>
      </c>
      <c r="S509" s="141">
        <f>+VLOOKUP(A509,Cetes!$A$19:$M$1126,5,FALSE)</f>
        <v>91</v>
      </c>
      <c r="T509" s="146">
        <v>6.0800159999999999E-2</v>
      </c>
      <c r="U509" s="141">
        <v>182</v>
      </c>
      <c r="V509" s="142">
        <v>6.4260200000000003E-2</v>
      </c>
      <c r="W509" s="141">
        <v>364</v>
      </c>
      <c r="X509" s="142">
        <v>6.7540699999999995E-2</v>
      </c>
    </row>
    <row r="510" spans="1:24" x14ac:dyDescent="0.25">
      <c r="A510" s="148">
        <v>42741</v>
      </c>
      <c r="B510" s="141">
        <v>1</v>
      </c>
      <c r="C510" s="142">
        <v>5.7599999999999998E-2</v>
      </c>
      <c r="D510" s="141">
        <v>10</v>
      </c>
      <c r="E510" s="142">
        <f t="shared" si="13"/>
        <v>3.5043240000000003E-2</v>
      </c>
      <c r="F510" s="144">
        <v>20</v>
      </c>
      <c r="G510" s="142">
        <f t="shared" si="15"/>
        <v>3.1704498823529416E-2</v>
      </c>
      <c r="H510" s="152">
        <v>27</v>
      </c>
      <c r="I510" s="153">
        <f t="shared" si="14"/>
        <v>2.9367380000000002E-2</v>
      </c>
      <c r="J510" s="141">
        <v>27</v>
      </c>
      <c r="K510" s="142">
        <v>5.8199599999999997E-2</v>
      </c>
      <c r="L510" s="147">
        <v>-1.8266844444444347E-4</v>
      </c>
      <c r="M510" s="141">
        <v>28</v>
      </c>
      <c r="N510" s="142">
        <v>5.824772682539682E-2</v>
      </c>
      <c r="O510" s="141">
        <v>56</v>
      </c>
      <c r="P510" s="142">
        <v>5.9595277936507936E-2</v>
      </c>
      <c r="Q510" s="141">
        <v>84</v>
      </c>
      <c r="R510" s="142">
        <v>6.0942829047619052E-2</v>
      </c>
      <c r="S510" s="141">
        <f>+VLOOKUP(A510,Cetes!$A$19:$M$1126,5,FALSE)</f>
        <v>90</v>
      </c>
      <c r="T510" s="146">
        <v>6.1231590000000002E-2</v>
      </c>
      <c r="U510" s="141">
        <v>181</v>
      </c>
      <c r="V510" s="142">
        <v>6.4499899999999999E-2</v>
      </c>
      <c r="W510" s="141">
        <v>363</v>
      </c>
      <c r="X510" s="142">
        <v>6.7702429999999994E-2</v>
      </c>
    </row>
    <row r="511" spans="1:24" x14ac:dyDescent="0.25">
      <c r="A511" s="148">
        <v>42744</v>
      </c>
      <c r="B511" s="141">
        <v>1</v>
      </c>
      <c r="C511" s="142">
        <v>5.7599999999999998E-2</v>
      </c>
      <c r="D511" s="141">
        <v>10</v>
      </c>
      <c r="E511" s="142">
        <f t="shared" ref="E511:E574" si="16">3.504324/100</f>
        <v>3.5043240000000003E-2</v>
      </c>
      <c r="F511" s="144">
        <v>20</v>
      </c>
      <c r="G511" s="142">
        <f t="shared" si="15"/>
        <v>3.0989054285714288E-2</v>
      </c>
      <c r="H511" s="152">
        <v>24</v>
      </c>
      <c r="I511" s="153">
        <f t="shared" ref="I511:I574" si="17">2.936738/100</f>
        <v>2.9367380000000002E-2</v>
      </c>
      <c r="J511" s="141">
        <v>27</v>
      </c>
      <c r="K511" s="142">
        <v>5.845273047619047E-2</v>
      </c>
      <c r="L511" s="147">
        <v>2.5313047619047319E-4</v>
      </c>
      <c r="M511" s="141">
        <v>28</v>
      </c>
      <c r="N511" s="142">
        <v>5.8506257301587296E-2</v>
      </c>
      <c r="O511" s="141">
        <v>56</v>
      </c>
      <c r="P511" s="142">
        <v>6.0005008412698409E-2</v>
      </c>
      <c r="Q511" s="141">
        <v>84</v>
      </c>
      <c r="R511" s="142">
        <v>6.1503759523809522E-2</v>
      </c>
      <c r="S511" s="141">
        <f>+VLOOKUP(A511,Cetes!$A$19:$M$1126,5,FALSE)</f>
        <v>87</v>
      </c>
      <c r="T511" s="146">
        <v>6.1664339999999998E-2</v>
      </c>
      <c r="U511" s="141">
        <v>178</v>
      </c>
      <c r="V511" s="142">
        <v>6.4796099999999995E-2</v>
      </c>
      <c r="W511" s="141">
        <v>360</v>
      </c>
      <c r="X511" s="142">
        <v>6.8045270000000005E-2</v>
      </c>
    </row>
    <row r="512" spans="1:24" x14ac:dyDescent="0.25">
      <c r="A512" s="148">
        <v>42745</v>
      </c>
      <c r="B512" s="141">
        <v>1</v>
      </c>
      <c r="C512" s="142">
        <v>5.7500000000000002E-2</v>
      </c>
      <c r="D512" s="141">
        <v>10</v>
      </c>
      <c r="E512" s="142">
        <f t="shared" si="16"/>
        <v>3.5043240000000003E-2</v>
      </c>
      <c r="F512" s="144">
        <v>20</v>
      </c>
      <c r="G512" s="142">
        <f t="shared" si="15"/>
        <v>3.0677193846153847E-2</v>
      </c>
      <c r="H512" s="152">
        <v>23</v>
      </c>
      <c r="I512" s="153">
        <f t="shared" si="17"/>
        <v>2.9367380000000002E-2</v>
      </c>
      <c r="J512" s="141">
        <v>27</v>
      </c>
      <c r="K512" s="142">
        <v>5.8942209841269834E-2</v>
      </c>
      <c r="L512" s="147">
        <v>4.8947936507936357E-4</v>
      </c>
      <c r="M512" s="141">
        <v>28</v>
      </c>
      <c r="N512" s="142">
        <v>5.9002627301587292E-2</v>
      </c>
      <c r="O512" s="141">
        <v>56</v>
      </c>
      <c r="P512" s="142">
        <v>6.0694316190476182E-2</v>
      </c>
      <c r="Q512" s="141">
        <v>84</v>
      </c>
      <c r="R512" s="142">
        <v>6.2386005079365071E-2</v>
      </c>
      <c r="S512" s="141">
        <f>+VLOOKUP(A512,Cetes!$A$19:$M$1126,5,FALSE)</f>
        <v>86</v>
      </c>
      <c r="T512" s="146">
        <v>6.2506839999999994E-2</v>
      </c>
      <c r="U512" s="141">
        <v>177</v>
      </c>
      <c r="V512" s="142">
        <v>6.560009E-2</v>
      </c>
      <c r="W512" s="141">
        <v>359</v>
      </c>
      <c r="X512" s="142">
        <v>6.8400020000000006E-2</v>
      </c>
    </row>
    <row r="513" spans="1:24" x14ac:dyDescent="0.25">
      <c r="A513" s="148">
        <v>42746</v>
      </c>
      <c r="B513" s="141">
        <v>1</v>
      </c>
      <c r="C513" s="142">
        <v>5.74E-2</v>
      </c>
      <c r="D513" s="141">
        <v>10</v>
      </c>
      <c r="E513" s="142">
        <f t="shared" si="16"/>
        <v>3.5043240000000003E-2</v>
      </c>
      <c r="F513" s="144">
        <v>20</v>
      </c>
      <c r="G513" s="142">
        <f t="shared" si="15"/>
        <v>3.0313356666666669E-2</v>
      </c>
      <c r="H513" s="152">
        <v>22</v>
      </c>
      <c r="I513" s="153">
        <f t="shared" si="17"/>
        <v>2.9367380000000002E-2</v>
      </c>
      <c r="J513" s="141">
        <v>27</v>
      </c>
      <c r="K513" s="142">
        <v>5.9007525396825397E-2</v>
      </c>
      <c r="L513" s="147">
        <v>6.5315555555563176E-5</v>
      </c>
      <c r="M513" s="141">
        <v>28</v>
      </c>
      <c r="N513" s="142">
        <v>5.9069030476190477E-2</v>
      </c>
      <c r="O513" s="141">
        <v>56</v>
      </c>
      <c r="P513" s="142">
        <v>6.07911726984127E-2</v>
      </c>
      <c r="Q513" s="141">
        <v>84</v>
      </c>
      <c r="R513" s="142">
        <v>6.251331492063493E-2</v>
      </c>
      <c r="S513" s="141">
        <f>+VLOOKUP(A513,Cetes!$A$19:$M$1126,5,FALSE)</f>
        <v>85</v>
      </c>
      <c r="T513" s="146">
        <v>6.2574820000000003E-2</v>
      </c>
      <c r="U513" s="141">
        <v>176</v>
      </c>
      <c r="V513" s="142">
        <v>6.5699099999999996E-2</v>
      </c>
      <c r="W513" s="141">
        <v>358</v>
      </c>
      <c r="X513" s="142">
        <v>6.939845E-2</v>
      </c>
    </row>
    <row r="514" spans="1:24" x14ac:dyDescent="0.25">
      <c r="A514" s="148">
        <v>42747</v>
      </c>
      <c r="B514" s="141">
        <v>1</v>
      </c>
      <c r="C514" s="142">
        <v>5.8700000000000002E-2</v>
      </c>
      <c r="D514" s="141">
        <v>10</v>
      </c>
      <c r="E514" s="142">
        <f t="shared" si="16"/>
        <v>3.5043240000000003E-2</v>
      </c>
      <c r="F514" s="144">
        <v>20</v>
      </c>
      <c r="G514" s="142">
        <f t="shared" si="15"/>
        <v>3.188998444444445E-2</v>
      </c>
      <c r="H514" s="152">
        <v>28</v>
      </c>
      <c r="I514" s="153">
        <f t="shared" si="17"/>
        <v>2.9367380000000002E-2</v>
      </c>
      <c r="J514" s="141">
        <v>27</v>
      </c>
      <c r="K514" s="142">
        <v>5.9801415505617982E-2</v>
      </c>
      <c r="L514" s="147">
        <v>7.9389010879258454E-4</v>
      </c>
      <c r="M514" s="141">
        <v>28</v>
      </c>
      <c r="N514" s="142">
        <v>5.9843777640449444E-2</v>
      </c>
      <c r="O514" s="141">
        <v>56</v>
      </c>
      <c r="P514" s="142">
        <v>6.1029917415730342E-2</v>
      </c>
      <c r="Q514" s="141">
        <v>84</v>
      </c>
      <c r="R514" s="142">
        <v>6.221605719101124E-2</v>
      </c>
      <c r="S514" s="141">
        <f>+VLOOKUP(A514,Cetes!$A$19:$M$1126,5,FALSE)</f>
        <v>90</v>
      </c>
      <c r="T514" s="146">
        <v>6.2470230000000002E-2</v>
      </c>
      <c r="U514" s="141">
        <v>175</v>
      </c>
      <c r="V514" s="142">
        <v>6.5460009999999999E-2</v>
      </c>
      <c r="W514" s="141">
        <v>357</v>
      </c>
      <c r="X514" s="142">
        <v>6.8311529999999995E-2</v>
      </c>
    </row>
    <row r="515" spans="1:24" x14ac:dyDescent="0.25">
      <c r="A515" s="148">
        <v>42748</v>
      </c>
      <c r="B515" s="141">
        <v>1</v>
      </c>
      <c r="C515" s="142">
        <v>5.8200000000000002E-2</v>
      </c>
      <c r="D515" s="141">
        <v>10</v>
      </c>
      <c r="E515" s="142">
        <f t="shared" si="16"/>
        <v>3.5043240000000003E-2</v>
      </c>
      <c r="F515" s="144">
        <v>20</v>
      </c>
      <c r="G515" s="142">
        <f t="shared" si="15"/>
        <v>3.1704498823529416E-2</v>
      </c>
      <c r="H515" s="152">
        <v>27</v>
      </c>
      <c r="I515" s="153">
        <f t="shared" si="17"/>
        <v>2.9367380000000002E-2</v>
      </c>
      <c r="J515" s="141">
        <v>27</v>
      </c>
      <c r="K515" s="142">
        <v>5.8300479999999995E-2</v>
      </c>
      <c r="L515" s="147">
        <v>-1.5009355056179868E-3</v>
      </c>
      <c r="M515" s="141">
        <v>28</v>
      </c>
      <c r="N515" s="142">
        <v>5.8363372580645154E-2</v>
      </c>
      <c r="O515" s="141">
        <v>56</v>
      </c>
      <c r="P515" s="142">
        <v>6.0124364838709671E-2</v>
      </c>
      <c r="Q515" s="141">
        <v>84</v>
      </c>
      <c r="R515" s="142">
        <v>6.1885357096774188E-2</v>
      </c>
      <c r="S515" s="141">
        <f>+VLOOKUP(A515,Cetes!$A$19:$M$1126,5,FALSE)</f>
        <v>89</v>
      </c>
      <c r="T515" s="146">
        <v>6.2199819999999996E-2</v>
      </c>
      <c r="U515" s="141">
        <v>174</v>
      </c>
      <c r="V515" s="142">
        <v>6.4957689999999998E-2</v>
      </c>
      <c r="W515" s="141">
        <v>356</v>
      </c>
      <c r="X515" s="142">
        <v>6.8268739999999994E-2</v>
      </c>
    </row>
    <row r="516" spans="1:24" x14ac:dyDescent="0.25">
      <c r="A516" s="148">
        <v>42751</v>
      </c>
      <c r="B516" s="141">
        <v>1</v>
      </c>
      <c r="C516" s="142">
        <v>5.8899999999999994E-2</v>
      </c>
      <c r="D516" s="141">
        <v>10</v>
      </c>
      <c r="E516" s="142">
        <f t="shared" si="16"/>
        <v>3.5043240000000003E-2</v>
      </c>
      <c r="F516" s="144">
        <v>20</v>
      </c>
      <c r="G516" s="142">
        <f t="shared" ref="G516:G579" si="18">Interpolación_Lineal_2(E516,D516,I516,H516,F516)</f>
        <v>3.0989054285714288E-2</v>
      </c>
      <c r="H516" s="152">
        <v>24</v>
      </c>
      <c r="I516" s="153">
        <f t="shared" si="17"/>
        <v>2.9367380000000002E-2</v>
      </c>
      <c r="J516" s="141">
        <v>27</v>
      </c>
      <c r="K516" s="142">
        <v>5.8488426451612903E-2</v>
      </c>
      <c r="L516" s="147">
        <v>1.8794645161290813E-4</v>
      </c>
      <c r="M516" s="141">
        <v>28</v>
      </c>
      <c r="N516" s="142">
        <v>5.8551331935483869E-2</v>
      </c>
      <c r="O516" s="141">
        <v>56</v>
      </c>
      <c r="P516" s="142">
        <v>6.0312685483870969E-2</v>
      </c>
      <c r="Q516" s="141">
        <v>84</v>
      </c>
      <c r="R516" s="142">
        <v>6.2074039032258069E-2</v>
      </c>
      <c r="S516" s="141">
        <f>+VLOOKUP(A516,Cetes!$A$19:$M$1126,5,FALSE)</f>
        <v>86</v>
      </c>
      <c r="T516" s="146">
        <v>6.2199850000000001E-2</v>
      </c>
      <c r="U516" s="141">
        <v>171</v>
      </c>
      <c r="V516" s="142">
        <v>6.4869380000000004E-2</v>
      </c>
      <c r="W516" s="141">
        <v>353</v>
      </c>
      <c r="X516" s="142">
        <v>6.8268380000000004E-2</v>
      </c>
    </row>
    <row r="517" spans="1:24" x14ac:dyDescent="0.25">
      <c r="A517" s="148">
        <v>42752</v>
      </c>
      <c r="B517" s="141">
        <v>1</v>
      </c>
      <c r="C517" s="142">
        <v>5.74E-2</v>
      </c>
      <c r="D517" s="141">
        <v>10</v>
      </c>
      <c r="E517" s="142">
        <f t="shared" si="16"/>
        <v>3.5043240000000003E-2</v>
      </c>
      <c r="F517" s="144">
        <v>20</v>
      </c>
      <c r="G517" s="142">
        <f t="shared" si="18"/>
        <v>3.0677193846153847E-2</v>
      </c>
      <c r="H517" s="152">
        <v>23</v>
      </c>
      <c r="I517" s="153">
        <f t="shared" si="17"/>
        <v>2.9367380000000002E-2</v>
      </c>
      <c r="J517" s="141">
        <v>27</v>
      </c>
      <c r="K517" s="142">
        <v>5.7714840645161289E-2</v>
      </c>
      <c r="L517" s="147">
        <v>-7.7358580645161407E-4</v>
      </c>
      <c r="M517" s="141">
        <v>28</v>
      </c>
      <c r="N517" s="142">
        <v>5.7793640806451614E-2</v>
      </c>
      <c r="O517" s="141">
        <v>56</v>
      </c>
      <c r="P517" s="142">
        <v>6.0000045322580645E-2</v>
      </c>
      <c r="Q517" s="141">
        <v>84</v>
      </c>
      <c r="R517" s="142">
        <v>6.2206449838709675E-2</v>
      </c>
      <c r="S517" s="141">
        <f>+VLOOKUP(A517,Cetes!$A$19:$M$1126,5,FALSE)</f>
        <v>85</v>
      </c>
      <c r="T517" s="146">
        <v>6.228525E-2</v>
      </c>
      <c r="U517" s="141">
        <v>170</v>
      </c>
      <c r="V517" s="142">
        <v>6.5607899999999997E-2</v>
      </c>
      <c r="W517" s="141">
        <v>352</v>
      </c>
      <c r="X517" s="142">
        <v>6.8483520000000006E-2</v>
      </c>
    </row>
    <row r="518" spans="1:24" x14ac:dyDescent="0.25">
      <c r="A518" s="148">
        <v>42753</v>
      </c>
      <c r="B518" s="141">
        <v>1</v>
      </c>
      <c r="C518" s="142">
        <v>5.7500000000000002E-2</v>
      </c>
      <c r="D518" s="141">
        <v>10</v>
      </c>
      <c r="E518" s="142">
        <f t="shared" si="16"/>
        <v>3.5043240000000003E-2</v>
      </c>
      <c r="F518" s="144">
        <v>20</v>
      </c>
      <c r="G518" s="142">
        <f t="shared" si="18"/>
        <v>3.0313356666666669E-2</v>
      </c>
      <c r="H518" s="152">
        <v>22</v>
      </c>
      <c r="I518" s="153">
        <f t="shared" si="17"/>
        <v>2.9367380000000002E-2</v>
      </c>
      <c r="J518" s="141">
        <v>27</v>
      </c>
      <c r="K518" s="142">
        <v>5.8473688870967745E-2</v>
      </c>
      <c r="L518" s="147">
        <v>7.5884822580645633E-4</v>
      </c>
      <c r="M518" s="141">
        <v>28</v>
      </c>
      <c r="N518" s="142">
        <v>5.8543790645161291E-2</v>
      </c>
      <c r="O518" s="141">
        <v>56</v>
      </c>
      <c r="P518" s="142">
        <v>6.0506640322580643E-2</v>
      </c>
      <c r="Q518" s="141">
        <v>84</v>
      </c>
      <c r="R518" s="142">
        <v>6.2469489999999996E-2</v>
      </c>
      <c r="S518" s="141">
        <f>+VLOOKUP(A518,Cetes!$A$19:$M$1126,5,FALSE)</f>
        <v>84</v>
      </c>
      <c r="T518" s="146">
        <v>6.2469489999999996E-2</v>
      </c>
      <c r="U518" s="141">
        <v>169</v>
      </c>
      <c r="V518" s="142">
        <v>6.6036189999999995E-2</v>
      </c>
      <c r="W518" s="141">
        <v>351</v>
      </c>
      <c r="X518" s="142">
        <v>6.8562459999999992E-2</v>
      </c>
    </row>
    <row r="519" spans="1:24" x14ac:dyDescent="0.25">
      <c r="A519" s="148">
        <v>42754</v>
      </c>
      <c r="B519" s="141">
        <v>1</v>
      </c>
      <c r="C519" s="142">
        <v>5.8099999999999999E-2</v>
      </c>
      <c r="D519" s="141">
        <v>10</v>
      </c>
      <c r="E519" s="142">
        <f t="shared" si="16"/>
        <v>3.5043240000000003E-2</v>
      </c>
      <c r="F519" s="144">
        <v>20</v>
      </c>
      <c r="G519" s="142">
        <f t="shared" si="18"/>
        <v>3.188998444444445E-2</v>
      </c>
      <c r="H519" s="152">
        <v>28</v>
      </c>
      <c r="I519" s="153">
        <f t="shared" si="17"/>
        <v>2.9367380000000002E-2</v>
      </c>
      <c r="J519" s="141">
        <v>27</v>
      </c>
      <c r="K519" s="142">
        <v>5.9544490666666665E-2</v>
      </c>
      <c r="L519" s="147">
        <v>1.0708017956989196E-3</v>
      </c>
      <c r="M519" s="141">
        <v>28</v>
      </c>
      <c r="N519" s="142">
        <v>5.9600047999999996E-2</v>
      </c>
      <c r="O519" s="141">
        <v>56</v>
      </c>
      <c r="P519" s="142">
        <v>6.115565333333333E-2</v>
      </c>
      <c r="Q519" s="141">
        <v>84</v>
      </c>
      <c r="R519" s="142">
        <v>6.2711258666666672E-2</v>
      </c>
      <c r="S519" s="141">
        <f>+VLOOKUP(A519,Cetes!$A$19:$M$1126,5,FALSE)</f>
        <v>91</v>
      </c>
      <c r="T519" s="146">
        <v>6.3100160000000002E-2</v>
      </c>
      <c r="U519" s="141">
        <v>182</v>
      </c>
      <c r="V519" s="142">
        <v>6.6421519999999998E-2</v>
      </c>
      <c r="W519" s="141">
        <v>350</v>
      </c>
      <c r="X519" s="142">
        <v>6.8708720000000001E-2</v>
      </c>
    </row>
    <row r="520" spans="1:24" x14ac:dyDescent="0.25">
      <c r="A520" s="148">
        <v>42755</v>
      </c>
      <c r="B520" s="141">
        <v>1</v>
      </c>
      <c r="C520" s="142">
        <v>5.79E-2</v>
      </c>
      <c r="D520" s="141">
        <v>10</v>
      </c>
      <c r="E520" s="142">
        <f t="shared" si="16"/>
        <v>3.5043240000000003E-2</v>
      </c>
      <c r="F520" s="144">
        <v>20</v>
      </c>
      <c r="G520" s="142">
        <f t="shared" si="18"/>
        <v>3.1704498823529416E-2</v>
      </c>
      <c r="H520" s="152">
        <v>27</v>
      </c>
      <c r="I520" s="153">
        <f t="shared" si="17"/>
        <v>2.9367380000000002E-2</v>
      </c>
      <c r="J520" s="141">
        <v>27</v>
      </c>
      <c r="K520" s="142">
        <v>5.7976340000000001E-2</v>
      </c>
      <c r="L520" s="147">
        <v>-1.5681506666666636E-3</v>
      </c>
      <c r="M520" s="141">
        <v>28</v>
      </c>
      <c r="N520" s="142">
        <v>5.8056048888888892E-2</v>
      </c>
      <c r="O520" s="141">
        <v>56</v>
      </c>
      <c r="P520" s="142">
        <v>6.028789777777778E-2</v>
      </c>
      <c r="Q520" s="141">
        <v>84</v>
      </c>
      <c r="R520" s="142">
        <v>6.2519746666666667E-2</v>
      </c>
      <c r="S520" s="141">
        <f>+VLOOKUP(A520,Cetes!$A$19:$M$1126,5,FALSE)</f>
        <v>90</v>
      </c>
      <c r="T520" s="146">
        <v>6.2997999999999998E-2</v>
      </c>
      <c r="U520" s="141">
        <v>181</v>
      </c>
      <c r="V520" s="142">
        <v>6.6391229999999996E-2</v>
      </c>
      <c r="W520" s="141">
        <v>349</v>
      </c>
      <c r="X520" s="142">
        <v>6.8270739999999996E-2</v>
      </c>
    </row>
    <row r="521" spans="1:24" x14ac:dyDescent="0.25">
      <c r="A521" s="148">
        <v>42758</v>
      </c>
      <c r="B521" s="141">
        <v>1</v>
      </c>
      <c r="C521" s="142">
        <v>5.7500000000000002E-2</v>
      </c>
      <c r="D521" s="141">
        <v>10</v>
      </c>
      <c r="E521" s="142">
        <f t="shared" si="16"/>
        <v>3.5043240000000003E-2</v>
      </c>
      <c r="F521" s="144">
        <v>20</v>
      </c>
      <c r="G521" s="142">
        <f t="shared" si="18"/>
        <v>3.0989054285714288E-2</v>
      </c>
      <c r="H521" s="152">
        <v>24</v>
      </c>
      <c r="I521" s="153">
        <f t="shared" si="17"/>
        <v>2.9367380000000002E-2</v>
      </c>
      <c r="J521" s="141">
        <v>27</v>
      </c>
      <c r="K521" s="142">
        <v>5.7962173333333332E-2</v>
      </c>
      <c r="L521" s="147">
        <v>-1.416666666666927E-5</v>
      </c>
      <c r="M521" s="141">
        <v>28</v>
      </c>
      <c r="N521" s="142">
        <v>5.8043651111111108E-2</v>
      </c>
      <c r="O521" s="141">
        <v>56</v>
      </c>
      <c r="P521" s="142">
        <v>6.0325028888888889E-2</v>
      </c>
      <c r="Q521" s="141">
        <v>84</v>
      </c>
      <c r="R521" s="142">
        <v>6.260640666666667E-2</v>
      </c>
      <c r="S521" s="141">
        <f>+VLOOKUP(A521,Cetes!$A$19:$M$1126,5,FALSE)</f>
        <v>87</v>
      </c>
      <c r="T521" s="146">
        <v>6.2850840000000005E-2</v>
      </c>
      <c r="U521" s="141">
        <v>178</v>
      </c>
      <c r="V521" s="142">
        <v>6.6205650000000005E-2</v>
      </c>
      <c r="W521" s="141">
        <v>346</v>
      </c>
      <c r="X521" s="142">
        <v>6.8093730000000005E-2</v>
      </c>
    </row>
    <row r="522" spans="1:24" x14ac:dyDescent="0.25">
      <c r="A522" s="148">
        <v>42759</v>
      </c>
      <c r="B522" s="141">
        <v>1</v>
      </c>
      <c r="C522" s="142">
        <v>5.7599999999999998E-2</v>
      </c>
      <c r="D522" s="141">
        <v>10</v>
      </c>
      <c r="E522" s="142">
        <f t="shared" si="16"/>
        <v>3.5043240000000003E-2</v>
      </c>
      <c r="F522" s="144">
        <v>20</v>
      </c>
      <c r="G522" s="142">
        <f t="shared" si="18"/>
        <v>3.0677193846153847E-2</v>
      </c>
      <c r="H522" s="152">
        <v>23</v>
      </c>
      <c r="I522" s="153">
        <f t="shared" si="17"/>
        <v>2.9367380000000002E-2</v>
      </c>
      <c r="J522" s="141">
        <v>27</v>
      </c>
      <c r="K522" s="142">
        <v>5.7880050317460317E-2</v>
      </c>
      <c r="L522" s="147">
        <v>-8.2123015873014626E-5</v>
      </c>
      <c r="M522" s="141">
        <v>28</v>
      </c>
      <c r="N522" s="142">
        <v>5.79654653968254E-2</v>
      </c>
      <c r="O522" s="141">
        <v>56</v>
      </c>
      <c r="P522" s="142">
        <v>6.0357087619047615E-2</v>
      </c>
      <c r="Q522" s="141">
        <v>84</v>
      </c>
      <c r="R522" s="142">
        <v>6.2748709841269831E-2</v>
      </c>
      <c r="S522" s="141">
        <f>+VLOOKUP(A522,Cetes!$A$19:$M$1126,5,FALSE)</f>
        <v>86</v>
      </c>
      <c r="T522" s="146">
        <v>6.2919539999999996E-2</v>
      </c>
      <c r="U522" s="141">
        <v>177</v>
      </c>
      <c r="V522" s="142">
        <v>6.6899920000000002E-2</v>
      </c>
      <c r="W522" s="141">
        <v>345</v>
      </c>
      <c r="X522" s="142">
        <v>6.8009959999999994E-2</v>
      </c>
    </row>
    <row r="523" spans="1:24" x14ac:dyDescent="0.25">
      <c r="A523" s="148">
        <v>42760</v>
      </c>
      <c r="B523" s="141">
        <v>1</v>
      </c>
      <c r="C523" s="142">
        <v>5.7699999999999994E-2</v>
      </c>
      <c r="D523" s="141">
        <v>10</v>
      </c>
      <c r="E523" s="142">
        <f t="shared" si="16"/>
        <v>3.5043240000000003E-2</v>
      </c>
      <c r="F523" s="144">
        <v>20</v>
      </c>
      <c r="G523" s="142">
        <f t="shared" si="18"/>
        <v>3.0313356666666669E-2</v>
      </c>
      <c r="H523" s="152">
        <v>22</v>
      </c>
      <c r="I523" s="153">
        <f t="shared" si="17"/>
        <v>2.9367380000000002E-2</v>
      </c>
      <c r="J523" s="141">
        <v>27</v>
      </c>
      <c r="K523" s="142">
        <v>5.7818356031746031E-2</v>
      </c>
      <c r="L523" s="147">
        <v>-6.169428571428659E-5</v>
      </c>
      <c r="M523" s="141">
        <v>28</v>
      </c>
      <c r="N523" s="142">
        <v>5.7906365238095239E-2</v>
      </c>
      <c r="O523" s="141">
        <v>56</v>
      </c>
      <c r="P523" s="142">
        <v>6.0370623015873023E-2</v>
      </c>
      <c r="Q523" s="141">
        <v>84</v>
      </c>
      <c r="R523" s="142">
        <v>6.2834880793650807E-2</v>
      </c>
      <c r="S523" s="141">
        <f>+VLOOKUP(A523,Cetes!$A$19:$M$1126,5,FALSE)</f>
        <v>85</v>
      </c>
      <c r="T523" s="146">
        <v>6.2922890000000009E-2</v>
      </c>
      <c r="U523" s="141">
        <v>176</v>
      </c>
      <c r="V523" s="142">
        <v>6.6600049999999994E-2</v>
      </c>
      <c r="W523" s="141">
        <v>344</v>
      </c>
      <c r="X523" s="142">
        <v>6.8141300000000002E-2</v>
      </c>
    </row>
    <row r="524" spans="1:24" x14ac:dyDescent="0.25">
      <c r="A524" s="148">
        <v>42761</v>
      </c>
      <c r="B524" s="141">
        <v>1</v>
      </c>
      <c r="C524" s="142">
        <v>5.7500000000000002E-2</v>
      </c>
      <c r="D524" s="141">
        <v>10</v>
      </c>
      <c r="E524" s="142">
        <f t="shared" si="16"/>
        <v>3.5043240000000003E-2</v>
      </c>
      <c r="F524" s="144">
        <v>20</v>
      </c>
      <c r="G524" s="142">
        <f t="shared" si="18"/>
        <v>3.188998444444445E-2</v>
      </c>
      <c r="H524" s="152">
        <v>28</v>
      </c>
      <c r="I524" s="153">
        <f t="shared" si="17"/>
        <v>2.9367380000000002E-2</v>
      </c>
      <c r="J524" s="141">
        <v>27</v>
      </c>
      <c r="K524" s="142">
        <v>5.9204412666666671E-2</v>
      </c>
      <c r="L524" s="147">
        <v>1.3860566349206405E-3</v>
      </c>
      <c r="M524" s="141">
        <v>28</v>
      </c>
      <c r="N524" s="142">
        <v>5.9269967000000007E-2</v>
      </c>
      <c r="O524" s="141">
        <v>56</v>
      </c>
      <c r="P524" s="142">
        <v>6.110548833333334E-2</v>
      </c>
      <c r="Q524" s="141">
        <v>84</v>
      </c>
      <c r="R524" s="142">
        <v>6.2941009666666672E-2</v>
      </c>
      <c r="S524" s="141">
        <f>+VLOOKUP(A524,Cetes!$A$19:$M$1126,5,FALSE)</f>
        <v>91</v>
      </c>
      <c r="T524" s="146">
        <v>6.339989E-2</v>
      </c>
      <c r="U524" s="141">
        <v>175</v>
      </c>
      <c r="V524" s="142">
        <v>6.6406140000000002E-2</v>
      </c>
      <c r="W524" s="141">
        <v>343</v>
      </c>
      <c r="X524" s="142">
        <v>6.7831879999999997E-2</v>
      </c>
    </row>
    <row r="525" spans="1:24" x14ac:dyDescent="0.25">
      <c r="A525" s="148">
        <v>42762</v>
      </c>
      <c r="B525" s="141">
        <v>1</v>
      </c>
      <c r="C525" s="142">
        <v>5.7599999999999998E-2</v>
      </c>
      <c r="D525" s="141">
        <v>10</v>
      </c>
      <c r="E525" s="142">
        <f t="shared" si="16"/>
        <v>3.5043240000000003E-2</v>
      </c>
      <c r="F525" s="144">
        <v>20</v>
      </c>
      <c r="G525" s="142">
        <f t="shared" si="18"/>
        <v>3.1704498823529416E-2</v>
      </c>
      <c r="H525" s="152">
        <v>27</v>
      </c>
      <c r="I525" s="153">
        <f t="shared" si="17"/>
        <v>2.9367380000000002E-2</v>
      </c>
      <c r="J525" s="141">
        <v>27</v>
      </c>
      <c r="K525" s="142">
        <v>5.7974990000000004E-2</v>
      </c>
      <c r="L525" s="147">
        <v>-1.2294226666666672E-3</v>
      </c>
      <c r="M525" s="141">
        <v>28</v>
      </c>
      <c r="N525" s="142">
        <v>5.8062215396825399E-2</v>
      </c>
      <c r="O525" s="141">
        <v>56</v>
      </c>
      <c r="P525" s="142">
        <v>6.0504526507936515E-2</v>
      </c>
      <c r="Q525" s="141">
        <v>84</v>
      </c>
      <c r="R525" s="142">
        <v>6.2946837619047624E-2</v>
      </c>
      <c r="S525" s="141">
        <f>+VLOOKUP(A525,Cetes!$A$19:$M$1126,5,FALSE)</f>
        <v>90</v>
      </c>
      <c r="T525" s="146">
        <v>6.347019000000001E-2</v>
      </c>
      <c r="U525" s="141">
        <v>174</v>
      </c>
      <c r="V525" s="142">
        <v>6.6197969999999995E-2</v>
      </c>
      <c r="W525" s="141">
        <v>342</v>
      </c>
      <c r="X525" s="142">
        <v>6.7604449999999996E-2</v>
      </c>
    </row>
    <row r="526" spans="1:24" x14ac:dyDescent="0.25">
      <c r="A526" s="148">
        <v>42765</v>
      </c>
      <c r="B526" s="141">
        <v>1</v>
      </c>
      <c r="C526" s="142">
        <v>5.7500000000000002E-2</v>
      </c>
      <c r="D526" s="141">
        <v>10</v>
      </c>
      <c r="E526" s="142">
        <f t="shared" si="16"/>
        <v>3.5043240000000003E-2</v>
      </c>
      <c r="F526" s="144">
        <v>20</v>
      </c>
      <c r="G526" s="142">
        <f t="shared" si="18"/>
        <v>3.0989054285714288E-2</v>
      </c>
      <c r="H526" s="152">
        <v>24</v>
      </c>
      <c r="I526" s="153">
        <f t="shared" si="17"/>
        <v>2.9367380000000002E-2</v>
      </c>
      <c r="J526" s="141">
        <v>27</v>
      </c>
      <c r="K526" s="142">
        <v>5.749954761904761E-2</v>
      </c>
      <c r="L526" s="147">
        <v>-4.7544238095239416E-4</v>
      </c>
      <c r="M526" s="141">
        <v>28</v>
      </c>
      <c r="N526" s="142">
        <v>5.7599633492063484E-2</v>
      </c>
      <c r="O526" s="141">
        <v>56</v>
      </c>
      <c r="P526" s="142">
        <v>6.0402037936507932E-2</v>
      </c>
      <c r="Q526" s="141">
        <v>84</v>
      </c>
      <c r="R526" s="142">
        <v>6.320444238095238E-2</v>
      </c>
      <c r="S526" s="141">
        <f>+VLOOKUP(A526,Cetes!$A$19:$M$1126,5,FALSE)</f>
        <v>87</v>
      </c>
      <c r="T526" s="146">
        <v>6.3504699999999997E-2</v>
      </c>
      <c r="U526" s="141">
        <v>171</v>
      </c>
      <c r="V526" s="142">
        <v>6.6249370000000002E-2</v>
      </c>
      <c r="W526" s="141">
        <v>339</v>
      </c>
      <c r="X526" s="142">
        <v>6.7684579999999994E-2</v>
      </c>
    </row>
    <row r="527" spans="1:24" x14ac:dyDescent="0.25">
      <c r="A527" s="148">
        <v>42766</v>
      </c>
      <c r="B527" s="141">
        <v>1</v>
      </c>
      <c r="C527" s="142">
        <v>5.7800000000000004E-2</v>
      </c>
      <c r="D527" s="141">
        <v>10</v>
      </c>
      <c r="E527" s="142">
        <f t="shared" si="16"/>
        <v>3.5043240000000003E-2</v>
      </c>
      <c r="F527" s="144">
        <v>20</v>
      </c>
      <c r="G527" s="142">
        <f t="shared" si="18"/>
        <v>3.0677193846153847E-2</v>
      </c>
      <c r="H527" s="152">
        <v>23</v>
      </c>
      <c r="I527" s="153">
        <f t="shared" si="17"/>
        <v>2.9367380000000002E-2</v>
      </c>
      <c r="J527" s="141">
        <v>27</v>
      </c>
      <c r="K527" s="142">
        <v>5.7596624761904767E-2</v>
      </c>
      <c r="L527" s="147">
        <v>9.7077142857157628E-5</v>
      </c>
      <c r="M527" s="141">
        <v>28</v>
      </c>
      <c r="N527" s="142">
        <v>5.7695930952380958E-2</v>
      </c>
      <c r="O527" s="141">
        <v>56</v>
      </c>
      <c r="P527" s="142">
        <v>6.0476504285714293E-2</v>
      </c>
      <c r="Q527" s="141">
        <v>84</v>
      </c>
      <c r="R527" s="142">
        <v>6.3257077619047627E-2</v>
      </c>
      <c r="S527" s="141">
        <f>+VLOOKUP(A527,Cetes!$A$19:$M$1126,5,FALSE)</f>
        <v>86</v>
      </c>
      <c r="T527" s="146">
        <v>6.3455690000000009E-2</v>
      </c>
      <c r="U527" s="141">
        <v>170</v>
      </c>
      <c r="V527" s="142">
        <v>6.6104339999999998E-2</v>
      </c>
      <c r="W527" s="141">
        <v>338</v>
      </c>
      <c r="X527" s="142">
        <v>6.8745139999999996E-2</v>
      </c>
    </row>
    <row r="528" spans="1:24" x14ac:dyDescent="0.25">
      <c r="A528" s="148">
        <v>42767</v>
      </c>
      <c r="B528" s="141">
        <v>1</v>
      </c>
      <c r="C528" s="142">
        <v>5.7800000000000004E-2</v>
      </c>
      <c r="D528" s="141">
        <v>10</v>
      </c>
      <c r="E528" s="142">
        <f t="shared" si="16"/>
        <v>3.5043240000000003E-2</v>
      </c>
      <c r="F528" s="144">
        <v>20</v>
      </c>
      <c r="G528" s="142">
        <f t="shared" si="18"/>
        <v>3.0313356666666669E-2</v>
      </c>
      <c r="H528" s="152">
        <v>22</v>
      </c>
      <c r="I528" s="153">
        <f t="shared" si="17"/>
        <v>2.9367380000000002E-2</v>
      </c>
      <c r="J528" s="141">
        <v>27</v>
      </c>
      <c r="K528" s="142">
        <v>5.7846523492063491E-2</v>
      </c>
      <c r="L528" s="147">
        <v>2.4989873015872355E-4</v>
      </c>
      <c r="M528" s="141">
        <v>28</v>
      </c>
      <c r="N528" s="142">
        <v>5.7931926190476192E-2</v>
      </c>
      <c r="O528" s="141">
        <v>56</v>
      </c>
      <c r="P528" s="142">
        <v>6.032320174603175E-2</v>
      </c>
      <c r="Q528" s="141">
        <v>84</v>
      </c>
      <c r="R528" s="142">
        <v>6.2714477301587301E-2</v>
      </c>
      <c r="S528" s="141">
        <f>+VLOOKUP(A528,Cetes!$A$19:$M$1126,5,FALSE)</f>
        <v>85</v>
      </c>
      <c r="T528" s="146">
        <v>6.2799880000000002E-2</v>
      </c>
      <c r="U528" s="141">
        <v>169</v>
      </c>
      <c r="V528" s="142">
        <v>6.5599950000000004E-2</v>
      </c>
      <c r="W528" s="141">
        <v>337</v>
      </c>
      <c r="X528" s="142">
        <v>6.8400030000000001E-2</v>
      </c>
    </row>
    <row r="529" spans="1:24" x14ac:dyDescent="0.25">
      <c r="A529" s="148">
        <v>42768</v>
      </c>
      <c r="B529" s="141">
        <v>1</v>
      </c>
      <c r="C529" s="142">
        <v>5.8299999999999998E-2</v>
      </c>
      <c r="D529" s="141">
        <v>10</v>
      </c>
      <c r="E529" s="142">
        <f t="shared" si="16"/>
        <v>3.5043240000000003E-2</v>
      </c>
      <c r="F529" s="144">
        <v>20</v>
      </c>
      <c r="G529" s="142">
        <f t="shared" si="18"/>
        <v>3.188998444444445E-2</v>
      </c>
      <c r="H529" s="152">
        <v>28</v>
      </c>
      <c r="I529" s="153">
        <f t="shared" si="17"/>
        <v>2.9367380000000002E-2</v>
      </c>
      <c r="J529" s="141">
        <v>27</v>
      </c>
      <c r="K529" s="142">
        <v>5.959211622222222E-2</v>
      </c>
      <c r="L529" s="147">
        <v>1.7455927301587293E-3</v>
      </c>
      <c r="M529" s="141">
        <v>28</v>
      </c>
      <c r="N529" s="142">
        <v>5.9641812999999995E-2</v>
      </c>
      <c r="O529" s="141">
        <v>56</v>
      </c>
      <c r="P529" s="142">
        <v>6.1033322777777774E-2</v>
      </c>
      <c r="Q529" s="141">
        <v>84</v>
      </c>
      <c r="R529" s="142">
        <v>6.2424832555555552E-2</v>
      </c>
      <c r="S529" s="141">
        <f>+VLOOKUP(A529,Cetes!$A$19:$M$1126,5,FALSE)</f>
        <v>91</v>
      </c>
      <c r="T529" s="146">
        <v>6.2772709999999995E-2</v>
      </c>
      <c r="U529" s="141">
        <v>182</v>
      </c>
      <c r="V529" s="142">
        <v>6.5964980000000006E-2</v>
      </c>
      <c r="W529" s="141">
        <v>336</v>
      </c>
      <c r="X529" s="142">
        <v>6.8100050000000009E-2</v>
      </c>
    </row>
    <row r="530" spans="1:24" x14ac:dyDescent="0.25">
      <c r="A530" s="148">
        <v>42769</v>
      </c>
      <c r="B530" s="141">
        <v>1</v>
      </c>
      <c r="C530" s="142">
        <v>5.8200000000000002E-2</v>
      </c>
      <c r="D530" s="141">
        <v>10</v>
      </c>
      <c r="E530" s="142">
        <f t="shared" si="16"/>
        <v>3.5043240000000003E-2</v>
      </c>
      <c r="F530" s="144">
        <v>20</v>
      </c>
      <c r="G530" s="142">
        <f t="shared" si="18"/>
        <v>3.1704498823529416E-2</v>
      </c>
      <c r="H530" s="152">
        <v>27</v>
      </c>
      <c r="I530" s="153">
        <f t="shared" si="17"/>
        <v>2.9367380000000002E-2</v>
      </c>
      <c r="J530" s="141">
        <v>27</v>
      </c>
      <c r="K530" s="142">
        <v>5.8755110000000006E-2</v>
      </c>
      <c r="L530" s="147">
        <v>-8.370062222222141E-4</v>
      </c>
      <c r="M530" s="141">
        <v>28</v>
      </c>
      <c r="N530" s="142">
        <v>5.881614317460318E-2</v>
      </c>
      <c r="O530" s="141">
        <v>56</v>
      </c>
      <c r="P530" s="142">
        <v>6.0525072063492065E-2</v>
      </c>
      <c r="Q530" s="141">
        <v>84</v>
      </c>
      <c r="R530" s="142">
        <v>6.223400095238095E-2</v>
      </c>
      <c r="S530" s="141">
        <f>+VLOOKUP(A530,Cetes!$A$19:$M$1126,5,FALSE)</f>
        <v>90</v>
      </c>
      <c r="T530" s="146">
        <v>6.2600199999999995E-2</v>
      </c>
      <c r="U530" s="141">
        <v>181</v>
      </c>
      <c r="V530" s="142">
        <v>6.5952300000000005E-2</v>
      </c>
      <c r="W530" s="141">
        <v>335</v>
      </c>
      <c r="X530" s="142">
        <v>6.7608210000000002E-2</v>
      </c>
    </row>
    <row r="531" spans="1:24" x14ac:dyDescent="0.25">
      <c r="A531" s="148">
        <v>42773</v>
      </c>
      <c r="B531" s="141">
        <v>1</v>
      </c>
      <c r="C531" s="142">
        <v>5.7800000000000004E-2</v>
      </c>
      <c r="D531" s="141">
        <v>10</v>
      </c>
      <c r="E531" s="142">
        <f t="shared" si="16"/>
        <v>3.5043240000000003E-2</v>
      </c>
      <c r="F531" s="144">
        <v>20</v>
      </c>
      <c r="G531" s="142">
        <f t="shared" si="18"/>
        <v>3.0677193846153847E-2</v>
      </c>
      <c r="H531" s="152">
        <v>23</v>
      </c>
      <c r="I531" s="153">
        <f t="shared" si="17"/>
        <v>2.9367380000000002E-2</v>
      </c>
      <c r="J531" s="141">
        <v>27</v>
      </c>
      <c r="K531" s="142">
        <v>5.8438625714285715E-2</v>
      </c>
      <c r="L531" s="147">
        <v>-3.1648428571429132E-4</v>
      </c>
      <c r="M531" s="141">
        <v>28</v>
      </c>
      <c r="N531" s="142">
        <v>5.8509157142857142E-2</v>
      </c>
      <c r="O531" s="141">
        <v>56</v>
      </c>
      <c r="P531" s="142">
        <v>6.048403714285714E-2</v>
      </c>
      <c r="Q531" s="141">
        <v>84</v>
      </c>
      <c r="R531" s="142">
        <v>6.2458917142857145E-2</v>
      </c>
      <c r="S531" s="141">
        <f>+VLOOKUP(A531,Cetes!$A$19:$M$1126,5,FALSE)</f>
        <v>86</v>
      </c>
      <c r="T531" s="146">
        <v>6.259998E-2</v>
      </c>
      <c r="U531" s="141">
        <v>177</v>
      </c>
      <c r="V531" s="142">
        <v>6.5799919999999998E-2</v>
      </c>
      <c r="W531" s="141">
        <v>331</v>
      </c>
      <c r="X531" s="142">
        <v>6.7399990000000007E-2</v>
      </c>
    </row>
    <row r="532" spans="1:24" x14ac:dyDescent="0.25">
      <c r="A532" s="148">
        <v>42774</v>
      </c>
      <c r="B532" s="141">
        <v>1</v>
      </c>
      <c r="C532" s="142">
        <v>5.7999999999999996E-2</v>
      </c>
      <c r="D532" s="141">
        <v>10</v>
      </c>
      <c r="E532" s="142">
        <f t="shared" si="16"/>
        <v>3.5043240000000003E-2</v>
      </c>
      <c r="F532" s="144">
        <v>20</v>
      </c>
      <c r="G532" s="142">
        <f t="shared" si="18"/>
        <v>3.0313356666666669E-2</v>
      </c>
      <c r="H532" s="152">
        <v>22</v>
      </c>
      <c r="I532" s="153">
        <f t="shared" si="17"/>
        <v>2.9367380000000002E-2</v>
      </c>
      <c r="J532" s="141">
        <v>27</v>
      </c>
      <c r="K532" s="142">
        <v>5.8667179523809523E-2</v>
      </c>
      <c r="L532" s="147">
        <v>2.2855380952380849E-4</v>
      </c>
      <c r="M532" s="141">
        <v>28</v>
      </c>
      <c r="N532" s="142">
        <v>5.8733131428571429E-2</v>
      </c>
      <c r="O532" s="141">
        <v>56</v>
      </c>
      <c r="P532" s="142">
        <v>6.0579784761904766E-2</v>
      </c>
      <c r="Q532" s="141">
        <v>84</v>
      </c>
      <c r="R532" s="142">
        <v>6.2426438095238096E-2</v>
      </c>
      <c r="S532" s="141">
        <f>+VLOOKUP(A532,Cetes!$A$19:$M$1126,5,FALSE)</f>
        <v>85</v>
      </c>
      <c r="T532" s="146">
        <v>6.2492390000000002E-2</v>
      </c>
      <c r="U532" s="141">
        <v>176</v>
      </c>
      <c r="V532" s="142">
        <v>6.5487760000000006E-2</v>
      </c>
      <c r="W532" s="141">
        <v>330</v>
      </c>
      <c r="X532" s="142">
        <v>6.6603139999999991E-2</v>
      </c>
    </row>
    <row r="533" spans="1:24" x14ac:dyDescent="0.25">
      <c r="A533" s="148">
        <v>42775</v>
      </c>
      <c r="B533" s="141">
        <v>1</v>
      </c>
      <c r="C533" s="142">
        <v>6.1500000000000006E-2</v>
      </c>
      <c r="D533" s="141">
        <v>10</v>
      </c>
      <c r="E533" s="142">
        <f t="shared" si="16"/>
        <v>3.5043240000000003E-2</v>
      </c>
      <c r="F533" s="144">
        <v>20</v>
      </c>
      <c r="G533" s="142">
        <f t="shared" si="18"/>
        <v>3.188998444444445E-2</v>
      </c>
      <c r="H533" s="152">
        <v>28</v>
      </c>
      <c r="I533" s="153">
        <f t="shared" si="17"/>
        <v>2.9367380000000002E-2</v>
      </c>
      <c r="J533" s="141">
        <v>27</v>
      </c>
      <c r="K533" s="142">
        <v>6.2216765111111121E-2</v>
      </c>
      <c r="L533" s="147">
        <v>3.5495855873015972E-3</v>
      </c>
      <c r="M533" s="141">
        <v>28</v>
      </c>
      <c r="N533" s="142">
        <v>6.2244333000000013E-2</v>
      </c>
      <c r="O533" s="141">
        <v>56</v>
      </c>
      <c r="P533" s="142">
        <v>6.3016233888888898E-2</v>
      </c>
      <c r="Q533" s="141">
        <v>84</v>
      </c>
      <c r="R533" s="142">
        <v>6.3788134777777783E-2</v>
      </c>
      <c r="S533" s="141">
        <f>+VLOOKUP(A533,Cetes!$A$19:$M$1126,5,FALSE)</f>
        <v>91</v>
      </c>
      <c r="T533" s="146">
        <v>6.3981110000000008E-2</v>
      </c>
      <c r="U533" s="141">
        <v>175</v>
      </c>
      <c r="V533" s="142">
        <v>6.58966E-2</v>
      </c>
      <c r="W533" s="141">
        <v>329</v>
      </c>
      <c r="X533" s="142">
        <v>6.7989179999999996E-2</v>
      </c>
    </row>
    <row r="534" spans="1:24" x14ac:dyDescent="0.25">
      <c r="A534" s="148">
        <v>42776</v>
      </c>
      <c r="B534" s="141">
        <v>1</v>
      </c>
      <c r="C534" s="142">
        <v>6.2800000000000009E-2</v>
      </c>
      <c r="D534" s="141">
        <v>10</v>
      </c>
      <c r="E534" s="142">
        <f t="shared" si="16"/>
        <v>3.5043240000000003E-2</v>
      </c>
      <c r="F534" s="144">
        <v>20</v>
      </c>
      <c r="G534" s="142">
        <f t="shared" si="18"/>
        <v>3.1704498823529416E-2</v>
      </c>
      <c r="H534" s="152">
        <v>27</v>
      </c>
      <c r="I534" s="153">
        <f t="shared" si="17"/>
        <v>2.9367380000000002E-2</v>
      </c>
      <c r="J534" s="141">
        <v>27</v>
      </c>
      <c r="K534" s="142">
        <v>6.2400010000000006E-2</v>
      </c>
      <c r="L534" s="147">
        <v>1.8324488888888518E-4</v>
      </c>
      <c r="M534" s="141">
        <v>28</v>
      </c>
      <c r="N534" s="142">
        <v>6.2424093809523816E-2</v>
      </c>
      <c r="O534" s="141">
        <v>56</v>
      </c>
      <c r="P534" s="142">
        <v>6.3098440476190482E-2</v>
      </c>
      <c r="Q534" s="141">
        <v>84</v>
      </c>
      <c r="R534" s="142">
        <v>6.377278714285714E-2</v>
      </c>
      <c r="S534" s="141">
        <f>+VLOOKUP(A534,Cetes!$A$19:$M$1126,5,FALSE)</f>
        <v>90</v>
      </c>
      <c r="T534" s="146">
        <v>6.3917290000000002E-2</v>
      </c>
      <c r="U534" s="141">
        <v>174</v>
      </c>
      <c r="V534" s="142">
        <v>6.604968E-2</v>
      </c>
      <c r="W534" s="141">
        <v>328</v>
      </c>
      <c r="X534" s="142">
        <v>6.8288840000000003E-2</v>
      </c>
    </row>
    <row r="535" spans="1:24" x14ac:dyDescent="0.25">
      <c r="A535" s="148">
        <v>42779</v>
      </c>
      <c r="B535" s="141">
        <v>1</v>
      </c>
      <c r="C535" s="142">
        <v>6.2600000000000003E-2</v>
      </c>
      <c r="D535" s="141">
        <v>10</v>
      </c>
      <c r="E535" s="142">
        <f t="shared" si="16"/>
        <v>3.5043240000000003E-2</v>
      </c>
      <c r="F535" s="144">
        <v>20</v>
      </c>
      <c r="G535" s="142">
        <f t="shared" si="18"/>
        <v>3.0989054285714288E-2</v>
      </c>
      <c r="H535" s="152">
        <v>24</v>
      </c>
      <c r="I535" s="153">
        <f t="shared" si="17"/>
        <v>2.9367380000000002E-2</v>
      </c>
      <c r="J535" s="141">
        <v>27</v>
      </c>
      <c r="K535" s="142">
        <v>6.2484041428571425E-2</v>
      </c>
      <c r="L535" s="147">
        <v>8.4031428571419708E-5</v>
      </c>
      <c r="M535" s="141">
        <v>28</v>
      </c>
      <c r="N535" s="142">
        <v>6.250734523809523E-2</v>
      </c>
      <c r="O535" s="141">
        <v>56</v>
      </c>
      <c r="P535" s="142">
        <v>6.3159851904761893E-2</v>
      </c>
      <c r="Q535" s="141">
        <v>84</v>
      </c>
      <c r="R535" s="142">
        <v>6.3812358571428557E-2</v>
      </c>
      <c r="S535" s="141">
        <f>+VLOOKUP(A535,Cetes!$A$19:$M$1126,5,FALSE)</f>
        <v>87</v>
      </c>
      <c r="T535" s="146">
        <v>6.3882269999999991E-2</v>
      </c>
      <c r="U535" s="141">
        <v>171</v>
      </c>
      <c r="V535" s="142">
        <v>6.5711720000000001E-2</v>
      </c>
      <c r="W535" s="141">
        <v>325</v>
      </c>
      <c r="X535" s="142">
        <v>6.8169279999999999E-2</v>
      </c>
    </row>
    <row r="536" spans="1:24" x14ac:dyDescent="0.25">
      <c r="A536" s="148">
        <v>42780</v>
      </c>
      <c r="B536" s="141">
        <v>1</v>
      </c>
      <c r="C536" s="142">
        <v>6.3E-2</v>
      </c>
      <c r="D536" s="141">
        <v>10</v>
      </c>
      <c r="E536" s="142">
        <f t="shared" si="16"/>
        <v>3.5043240000000003E-2</v>
      </c>
      <c r="F536" s="144">
        <v>20</v>
      </c>
      <c r="G536" s="142">
        <f t="shared" si="18"/>
        <v>3.0677193846153847E-2</v>
      </c>
      <c r="H536" s="152">
        <v>23</v>
      </c>
      <c r="I536" s="153">
        <f t="shared" si="17"/>
        <v>2.9367380000000002E-2</v>
      </c>
      <c r="J536" s="141">
        <v>27</v>
      </c>
      <c r="K536" s="142">
        <v>6.2429696349206351E-2</v>
      </c>
      <c r="L536" s="147">
        <v>-5.4345079365074322E-5</v>
      </c>
      <c r="M536" s="141">
        <v>28</v>
      </c>
      <c r="N536" s="142">
        <v>6.2454617936507938E-2</v>
      </c>
      <c r="O536" s="141">
        <v>56</v>
      </c>
      <c r="P536" s="142">
        <v>6.315242238095238E-2</v>
      </c>
      <c r="Q536" s="141">
        <v>84</v>
      </c>
      <c r="R536" s="142">
        <v>6.385022682539683E-2</v>
      </c>
      <c r="S536" s="141">
        <f>+VLOOKUP(A536,Cetes!$A$19:$M$1126,5,FALSE)</f>
        <v>86</v>
      </c>
      <c r="T536" s="146">
        <v>6.3900070000000003E-2</v>
      </c>
      <c r="U536" s="141">
        <v>170</v>
      </c>
      <c r="V536" s="142">
        <v>6.5994449999999996E-2</v>
      </c>
      <c r="W536" s="141">
        <v>324</v>
      </c>
      <c r="X536" s="142">
        <v>6.8399970000000004E-2</v>
      </c>
    </row>
    <row r="537" spans="1:24" x14ac:dyDescent="0.25">
      <c r="A537" s="148">
        <v>42781</v>
      </c>
      <c r="B537" s="141">
        <v>1</v>
      </c>
      <c r="C537" s="142">
        <v>6.2699999999999992E-2</v>
      </c>
      <c r="D537" s="141">
        <v>10</v>
      </c>
      <c r="E537" s="142">
        <f t="shared" si="16"/>
        <v>3.5043240000000003E-2</v>
      </c>
      <c r="F537" s="144">
        <v>20</v>
      </c>
      <c r="G537" s="142">
        <f t="shared" si="18"/>
        <v>3.0313356666666669E-2</v>
      </c>
      <c r="H537" s="152">
        <v>22</v>
      </c>
      <c r="I537" s="153">
        <f t="shared" si="17"/>
        <v>2.9367380000000002E-2</v>
      </c>
      <c r="J537" s="141">
        <v>27</v>
      </c>
      <c r="K537" s="142">
        <v>6.2330558095238089E-2</v>
      </c>
      <c r="L537" s="147">
        <v>-9.9138253968261703E-5</v>
      </c>
      <c r="M537" s="141">
        <v>28</v>
      </c>
      <c r="N537" s="142">
        <v>6.2359035714285707E-2</v>
      </c>
      <c r="O537" s="141">
        <v>56</v>
      </c>
      <c r="P537" s="142">
        <v>6.3156409047619044E-2</v>
      </c>
      <c r="Q537" s="141">
        <v>84</v>
      </c>
      <c r="R537" s="142">
        <v>6.3953782380952381E-2</v>
      </c>
      <c r="S537" s="141">
        <f>+VLOOKUP(A537,Cetes!$A$19:$M$1126,5,FALSE)</f>
        <v>85</v>
      </c>
      <c r="T537" s="146">
        <v>6.3982259999999999E-2</v>
      </c>
      <c r="U537" s="141">
        <v>169</v>
      </c>
      <c r="V537" s="142">
        <v>6.637295E-2</v>
      </c>
      <c r="W537" s="141">
        <v>323</v>
      </c>
      <c r="X537" s="142">
        <v>6.8428380000000011E-2</v>
      </c>
    </row>
    <row r="538" spans="1:24" x14ac:dyDescent="0.25">
      <c r="A538" s="148">
        <v>42782</v>
      </c>
      <c r="B538" s="141">
        <v>1</v>
      </c>
      <c r="C538" s="142">
        <v>6.2400000000000004E-2</v>
      </c>
      <c r="D538" s="141">
        <v>10</v>
      </c>
      <c r="E538" s="142">
        <f t="shared" si="16"/>
        <v>3.5043240000000003E-2</v>
      </c>
      <c r="F538" s="144">
        <v>20</v>
      </c>
      <c r="G538" s="142">
        <f t="shared" si="18"/>
        <v>3.188998444444445E-2</v>
      </c>
      <c r="H538" s="152">
        <v>28</v>
      </c>
      <c r="I538" s="153">
        <f t="shared" si="17"/>
        <v>2.9367380000000002E-2</v>
      </c>
      <c r="J538" s="141">
        <v>27</v>
      </c>
      <c r="K538" s="142">
        <v>6.2856175777777787E-2</v>
      </c>
      <c r="L538" s="147">
        <v>5.2561768253969743E-4</v>
      </c>
      <c r="M538" s="141">
        <v>28</v>
      </c>
      <c r="N538" s="142">
        <v>6.2873721000000007E-2</v>
      </c>
      <c r="O538" s="141">
        <v>56</v>
      </c>
      <c r="P538" s="142">
        <v>6.3364987222222224E-2</v>
      </c>
      <c r="Q538" s="141">
        <v>84</v>
      </c>
      <c r="R538" s="142">
        <v>6.3856253444444441E-2</v>
      </c>
      <c r="S538" s="141">
        <f>+VLOOKUP(A538,Cetes!$A$19:$M$1126,5,FALSE)</f>
        <v>91</v>
      </c>
      <c r="T538" s="146">
        <v>6.3979069999999999E-2</v>
      </c>
      <c r="U538" s="141">
        <v>182</v>
      </c>
      <c r="V538" s="142">
        <v>6.6600090000000001E-2</v>
      </c>
      <c r="W538" s="141">
        <v>350</v>
      </c>
      <c r="X538" s="142">
        <v>6.8500050000000007E-2</v>
      </c>
    </row>
    <row r="539" spans="1:24" x14ac:dyDescent="0.25">
      <c r="A539" s="148">
        <v>42783</v>
      </c>
      <c r="B539" s="141">
        <v>1</v>
      </c>
      <c r="C539" s="142">
        <v>6.2199999999999998E-2</v>
      </c>
      <c r="D539" s="141">
        <v>10</v>
      </c>
      <c r="E539" s="142">
        <f t="shared" si="16"/>
        <v>3.5043240000000003E-2</v>
      </c>
      <c r="F539" s="144">
        <v>20</v>
      </c>
      <c r="G539" s="142">
        <f t="shared" si="18"/>
        <v>3.1704498823529416E-2</v>
      </c>
      <c r="H539" s="152">
        <v>27</v>
      </c>
      <c r="I539" s="153">
        <f t="shared" si="17"/>
        <v>2.9367380000000002E-2</v>
      </c>
      <c r="J539" s="141">
        <v>27</v>
      </c>
      <c r="K539" s="142">
        <v>6.3600599999999993E-2</v>
      </c>
      <c r="L539" s="147">
        <v>7.4442422222220639E-4</v>
      </c>
      <c r="M539" s="141">
        <v>28</v>
      </c>
      <c r="N539" s="142">
        <v>6.3613924920634918E-2</v>
      </c>
      <c r="O539" s="141">
        <v>56</v>
      </c>
      <c r="P539" s="142">
        <v>6.3987022698412693E-2</v>
      </c>
      <c r="Q539" s="141">
        <v>84</v>
      </c>
      <c r="R539" s="142">
        <v>6.4360120476190483E-2</v>
      </c>
      <c r="S539" s="141">
        <f>+VLOOKUP(A539,Cetes!$A$19:$M$1126,5,FALSE)</f>
        <v>90</v>
      </c>
      <c r="T539" s="146">
        <v>6.4440070000000002E-2</v>
      </c>
      <c r="U539" s="141">
        <v>181</v>
      </c>
      <c r="V539" s="142">
        <v>6.6854570000000002E-2</v>
      </c>
      <c r="W539" s="141">
        <v>349</v>
      </c>
      <c r="X539" s="142">
        <v>6.834380000000001E-2</v>
      </c>
    </row>
    <row r="540" spans="1:24" x14ac:dyDescent="0.25">
      <c r="A540" s="148">
        <v>42786</v>
      </c>
      <c r="B540" s="141">
        <v>1</v>
      </c>
      <c r="C540" s="142">
        <v>6.2300000000000001E-2</v>
      </c>
      <c r="D540" s="141">
        <v>10</v>
      </c>
      <c r="E540" s="142">
        <f t="shared" si="16"/>
        <v>3.5043240000000003E-2</v>
      </c>
      <c r="F540" s="144">
        <v>20</v>
      </c>
      <c r="G540" s="142">
        <f t="shared" si="18"/>
        <v>3.0989054285714288E-2</v>
      </c>
      <c r="H540" s="152">
        <v>24</v>
      </c>
      <c r="I540" s="153">
        <f t="shared" si="17"/>
        <v>2.9367380000000002E-2</v>
      </c>
      <c r="J540" s="141">
        <v>27</v>
      </c>
      <c r="K540" s="142">
        <v>6.2190029999999993E-2</v>
      </c>
      <c r="L540" s="147">
        <v>-1.4105699999999999E-3</v>
      </c>
      <c r="M540" s="141">
        <v>28</v>
      </c>
      <c r="N540" s="142">
        <v>6.2220196666666658E-2</v>
      </c>
      <c r="O540" s="141">
        <v>56</v>
      </c>
      <c r="P540" s="142">
        <v>6.3064863333333332E-2</v>
      </c>
      <c r="Q540" s="141">
        <v>84</v>
      </c>
      <c r="R540" s="142">
        <v>6.3909530000000006E-2</v>
      </c>
      <c r="S540" s="141">
        <f>+VLOOKUP(A540,Cetes!$A$19:$M$1126,5,FALSE)</f>
        <v>87</v>
      </c>
      <c r="T540" s="146">
        <v>6.4000029999999999E-2</v>
      </c>
      <c r="U540" s="141">
        <v>178</v>
      </c>
      <c r="V540" s="142">
        <v>6.6901740000000001E-2</v>
      </c>
      <c r="W540" s="141">
        <v>346</v>
      </c>
      <c r="X540" s="142">
        <v>6.8476060000000005E-2</v>
      </c>
    </row>
    <row r="541" spans="1:24" x14ac:dyDescent="0.25">
      <c r="A541" s="148">
        <v>42787</v>
      </c>
      <c r="B541" s="141">
        <v>1</v>
      </c>
      <c r="C541" s="142">
        <v>6.2600000000000003E-2</v>
      </c>
      <c r="D541" s="141">
        <v>10</v>
      </c>
      <c r="E541" s="142">
        <f t="shared" si="16"/>
        <v>3.5043240000000003E-2</v>
      </c>
      <c r="F541" s="144">
        <v>20</v>
      </c>
      <c r="G541" s="142">
        <f t="shared" si="18"/>
        <v>3.0677193846153847E-2</v>
      </c>
      <c r="H541" s="152">
        <v>23</v>
      </c>
      <c r="I541" s="153">
        <f t="shared" si="17"/>
        <v>2.9367380000000002E-2</v>
      </c>
      <c r="J541" s="141">
        <v>27</v>
      </c>
      <c r="K541" s="142">
        <v>6.2635407301587301E-2</v>
      </c>
      <c r="L541" s="147">
        <v>4.4537730158730748E-4</v>
      </c>
      <c r="M541" s="141">
        <v>28</v>
      </c>
      <c r="N541" s="142">
        <v>6.2651014126984123E-2</v>
      </c>
      <c r="O541" s="141">
        <v>56</v>
      </c>
      <c r="P541" s="142">
        <v>6.3088005238095241E-2</v>
      </c>
      <c r="Q541" s="141">
        <v>84</v>
      </c>
      <c r="R541" s="142">
        <v>6.3524996349206345E-2</v>
      </c>
      <c r="S541" s="141">
        <f>+VLOOKUP(A541,Cetes!$A$19:$M$1126,5,FALSE)</f>
        <v>86</v>
      </c>
      <c r="T541" s="146">
        <v>6.3556210000000002E-2</v>
      </c>
      <c r="U541" s="141">
        <v>177</v>
      </c>
      <c r="V541" s="142">
        <v>6.5956650000000006E-2</v>
      </c>
      <c r="W541" s="141">
        <v>345</v>
      </c>
      <c r="X541" s="142">
        <v>6.8090949999999997E-2</v>
      </c>
    </row>
    <row r="542" spans="1:24" x14ac:dyDescent="0.25">
      <c r="A542" s="148">
        <v>42788</v>
      </c>
      <c r="B542" s="141">
        <v>1</v>
      </c>
      <c r="C542" s="142">
        <v>6.25E-2</v>
      </c>
      <c r="D542" s="141">
        <v>10</v>
      </c>
      <c r="E542" s="142">
        <f t="shared" si="16"/>
        <v>3.5043240000000003E-2</v>
      </c>
      <c r="F542" s="144">
        <v>20</v>
      </c>
      <c r="G542" s="142">
        <f t="shared" si="18"/>
        <v>3.0313356666666669E-2</v>
      </c>
      <c r="H542" s="152">
        <v>22</v>
      </c>
      <c r="I542" s="153">
        <f t="shared" si="17"/>
        <v>2.9367380000000002E-2</v>
      </c>
      <c r="J542" s="141">
        <v>27</v>
      </c>
      <c r="K542" s="142">
        <v>6.2358011428571426E-2</v>
      </c>
      <c r="L542" s="147">
        <v>-2.7739587301587459E-4</v>
      </c>
      <c r="M542" s="141">
        <v>28</v>
      </c>
      <c r="N542" s="142">
        <v>6.2369555714285714E-2</v>
      </c>
      <c r="O542" s="141">
        <v>56</v>
      </c>
      <c r="P542" s="142">
        <v>6.269279571428571E-2</v>
      </c>
      <c r="Q542" s="141">
        <v>84</v>
      </c>
      <c r="R542" s="142">
        <v>6.3016035714285712E-2</v>
      </c>
      <c r="S542" s="141">
        <f>+VLOOKUP(A542,Cetes!$A$19:$M$1126,5,FALSE)</f>
        <v>85</v>
      </c>
      <c r="T542" s="146">
        <v>6.302758E-2</v>
      </c>
      <c r="U542" s="141">
        <v>176</v>
      </c>
      <c r="V542" s="142">
        <v>6.5395179999999997E-2</v>
      </c>
      <c r="W542" s="141">
        <v>344</v>
      </c>
      <c r="X542" s="142">
        <v>6.7490129999999995E-2</v>
      </c>
    </row>
    <row r="543" spans="1:24" x14ac:dyDescent="0.25">
      <c r="A543" s="148">
        <v>42789</v>
      </c>
      <c r="B543" s="141">
        <v>1</v>
      </c>
      <c r="C543" s="142">
        <v>6.2600000000000003E-2</v>
      </c>
      <c r="D543" s="141">
        <v>10</v>
      </c>
      <c r="E543" s="142">
        <f t="shared" si="16"/>
        <v>3.5043240000000003E-2</v>
      </c>
      <c r="F543" s="144">
        <v>20</v>
      </c>
      <c r="G543" s="142">
        <f t="shared" si="18"/>
        <v>3.188998444444445E-2</v>
      </c>
      <c r="H543" s="152">
        <v>28</v>
      </c>
      <c r="I543" s="153">
        <f t="shared" si="17"/>
        <v>2.9367380000000002E-2</v>
      </c>
      <c r="J543" s="141">
        <v>27</v>
      </c>
      <c r="K543" s="142">
        <v>6.2666877777777782E-2</v>
      </c>
      <c r="L543" s="147">
        <v>3.0886634920635619E-4</v>
      </c>
      <c r="M543" s="141">
        <v>28</v>
      </c>
      <c r="N543" s="142">
        <v>6.2669450000000002E-2</v>
      </c>
      <c r="O543" s="141">
        <v>56</v>
      </c>
      <c r="P543" s="142">
        <v>6.2741472222222219E-2</v>
      </c>
      <c r="Q543" s="141">
        <v>84</v>
      </c>
      <c r="R543" s="142">
        <v>6.2813494444444437E-2</v>
      </c>
      <c r="S543" s="141">
        <f>+VLOOKUP(A543,Cetes!$A$19:$M$1126,5,FALSE)</f>
        <v>91</v>
      </c>
      <c r="T543" s="146">
        <v>6.2831499999999998E-2</v>
      </c>
      <c r="U543" s="141">
        <v>175</v>
      </c>
      <c r="V543" s="142">
        <v>6.5346349999999997E-2</v>
      </c>
      <c r="W543" s="141">
        <v>343</v>
      </c>
      <c r="X543" s="142">
        <v>6.7549189999999995E-2</v>
      </c>
    </row>
    <row r="544" spans="1:24" x14ac:dyDescent="0.25">
      <c r="A544" s="148">
        <v>42790</v>
      </c>
      <c r="B544" s="141">
        <v>1</v>
      </c>
      <c r="C544" s="142">
        <v>6.2699999999999992E-2</v>
      </c>
      <c r="D544" s="141">
        <v>10</v>
      </c>
      <c r="E544" s="142">
        <f t="shared" si="16"/>
        <v>3.5043240000000003E-2</v>
      </c>
      <c r="F544" s="144">
        <v>20</v>
      </c>
      <c r="G544" s="142">
        <f t="shared" si="18"/>
        <v>3.1704498823529416E-2</v>
      </c>
      <c r="H544" s="152">
        <v>27</v>
      </c>
      <c r="I544" s="153">
        <f t="shared" si="17"/>
        <v>2.9367380000000002E-2</v>
      </c>
      <c r="J544" s="141">
        <v>27</v>
      </c>
      <c r="K544" s="142">
        <v>6.256689E-2</v>
      </c>
      <c r="L544" s="147">
        <v>-9.9987777777782449E-5</v>
      </c>
      <c r="M544" s="141">
        <v>28</v>
      </c>
      <c r="N544" s="142">
        <v>6.2572521269841266E-2</v>
      </c>
      <c r="O544" s="141">
        <v>56</v>
      </c>
      <c r="P544" s="142">
        <v>6.2730196825396822E-2</v>
      </c>
      <c r="Q544" s="141">
        <v>84</v>
      </c>
      <c r="R544" s="142">
        <v>6.2887872380952378E-2</v>
      </c>
      <c r="S544" s="141">
        <f>+VLOOKUP(A544,Cetes!$A$19:$M$1126,5,FALSE)</f>
        <v>90</v>
      </c>
      <c r="T544" s="146">
        <v>6.2921660000000004E-2</v>
      </c>
      <c r="U544" s="141">
        <v>174</v>
      </c>
      <c r="V544" s="142">
        <v>6.5358109999999997E-2</v>
      </c>
      <c r="W544" s="141">
        <v>342</v>
      </c>
      <c r="X544" s="142">
        <v>6.7695539999999998E-2</v>
      </c>
    </row>
    <row r="545" spans="1:24" x14ac:dyDescent="0.25">
      <c r="A545" s="148">
        <v>42793</v>
      </c>
      <c r="B545" s="141">
        <v>1</v>
      </c>
      <c r="C545" s="142">
        <v>6.2600000000000003E-2</v>
      </c>
      <c r="D545" s="141">
        <v>10</v>
      </c>
      <c r="E545" s="142">
        <f t="shared" si="16"/>
        <v>3.5043240000000003E-2</v>
      </c>
      <c r="F545" s="144">
        <v>20</v>
      </c>
      <c r="G545" s="142">
        <f t="shared" si="18"/>
        <v>3.0989054285714288E-2</v>
      </c>
      <c r="H545" s="152">
        <v>24</v>
      </c>
      <c r="I545" s="153">
        <f t="shared" si="17"/>
        <v>2.9367380000000002E-2</v>
      </c>
      <c r="J545" s="141">
        <v>27</v>
      </c>
      <c r="K545" s="142">
        <v>6.2739166190476203E-2</v>
      </c>
      <c r="L545" s="147">
        <v>1.7227619047620324E-4</v>
      </c>
      <c r="M545" s="141">
        <v>28</v>
      </c>
      <c r="N545" s="142">
        <v>6.274415492063494E-2</v>
      </c>
      <c r="O545" s="141">
        <v>56</v>
      </c>
      <c r="P545" s="142">
        <v>6.288383936507938E-2</v>
      </c>
      <c r="Q545" s="141">
        <v>84</v>
      </c>
      <c r="R545" s="142">
        <v>6.3023523809523807E-2</v>
      </c>
      <c r="S545" s="141">
        <f>+VLOOKUP(A545,Cetes!$A$19:$M$1126,5,FALSE)</f>
        <v>87</v>
      </c>
      <c r="T545" s="146">
        <v>6.3038490000000003E-2</v>
      </c>
      <c r="U545" s="141">
        <v>171</v>
      </c>
      <c r="V545" s="142">
        <v>6.5484959999999995E-2</v>
      </c>
      <c r="W545" s="141">
        <v>339</v>
      </c>
      <c r="X545" s="142">
        <v>6.7815929999999996E-2</v>
      </c>
    </row>
    <row r="546" spans="1:24" x14ac:dyDescent="0.25">
      <c r="A546" s="148">
        <v>42794</v>
      </c>
      <c r="B546" s="141">
        <v>1</v>
      </c>
      <c r="C546" s="142">
        <v>6.2899999999999998E-2</v>
      </c>
      <c r="D546" s="141">
        <v>10</v>
      </c>
      <c r="E546" s="142">
        <f t="shared" si="16"/>
        <v>3.5043240000000003E-2</v>
      </c>
      <c r="F546" s="144">
        <v>20</v>
      </c>
      <c r="G546" s="142">
        <f t="shared" si="18"/>
        <v>3.0677193846153847E-2</v>
      </c>
      <c r="H546" s="152">
        <v>23</v>
      </c>
      <c r="I546" s="153">
        <f t="shared" si="17"/>
        <v>2.9367380000000002E-2</v>
      </c>
      <c r="J546" s="141">
        <v>27</v>
      </c>
      <c r="K546" s="142">
        <v>6.246659380952381E-2</v>
      </c>
      <c r="L546" s="147">
        <v>-2.7257238095239333E-4</v>
      </c>
      <c r="M546" s="141">
        <v>28</v>
      </c>
      <c r="N546" s="142">
        <v>6.2494824761904759E-2</v>
      </c>
      <c r="O546" s="141">
        <v>56</v>
      </c>
      <c r="P546" s="142">
        <v>6.3285291428571422E-2</v>
      </c>
      <c r="Q546" s="141">
        <v>84</v>
      </c>
      <c r="R546" s="142">
        <v>6.4075758095238092E-2</v>
      </c>
      <c r="S546" s="141">
        <f>+VLOOKUP(A546,Cetes!$A$19:$M$1126,5,FALSE)</f>
        <v>86</v>
      </c>
      <c r="T546" s="146">
        <v>6.4132220000000004E-2</v>
      </c>
      <c r="U546" s="141">
        <v>170</v>
      </c>
      <c r="V546" s="142">
        <v>6.6048040000000002E-2</v>
      </c>
      <c r="W546" s="141">
        <v>338</v>
      </c>
      <c r="X546" s="142">
        <v>6.8720400000000001E-2</v>
      </c>
    </row>
    <row r="547" spans="1:24" x14ac:dyDescent="0.25">
      <c r="A547" s="148">
        <v>42795</v>
      </c>
      <c r="B547" s="141">
        <v>1</v>
      </c>
      <c r="C547" s="142">
        <v>6.4000000000000001E-2</v>
      </c>
      <c r="D547" s="141">
        <v>10</v>
      </c>
      <c r="E547" s="142">
        <f t="shared" si="16"/>
        <v>3.5043240000000003E-2</v>
      </c>
      <c r="F547" s="144">
        <v>20</v>
      </c>
      <c r="G547" s="142">
        <f t="shared" si="18"/>
        <v>3.0313356666666669E-2</v>
      </c>
      <c r="H547" s="152">
        <v>22</v>
      </c>
      <c r="I547" s="153">
        <f t="shared" si="17"/>
        <v>2.9367380000000002E-2</v>
      </c>
      <c r="J547" s="141">
        <v>27</v>
      </c>
      <c r="K547" s="142">
        <v>6.2782176349206353E-2</v>
      </c>
      <c r="L547" s="147">
        <v>3.1558253968254346E-4</v>
      </c>
      <c r="M547" s="141">
        <v>28</v>
      </c>
      <c r="N547" s="142">
        <v>6.2797427619047622E-2</v>
      </c>
      <c r="O547" s="141">
        <v>56</v>
      </c>
      <c r="P547" s="142">
        <v>6.3224463174603174E-2</v>
      </c>
      <c r="Q547" s="141">
        <v>84</v>
      </c>
      <c r="R547" s="142">
        <v>6.3651498730158726E-2</v>
      </c>
      <c r="S547" s="141">
        <f>+VLOOKUP(A547,Cetes!$A$19:$M$1126,5,FALSE)</f>
        <v>85</v>
      </c>
      <c r="T547" s="146">
        <v>6.3666749999999994E-2</v>
      </c>
      <c r="U547" s="141">
        <v>169</v>
      </c>
      <c r="V547" s="142">
        <v>6.6682160000000004E-2</v>
      </c>
      <c r="W547" s="141">
        <v>337</v>
      </c>
      <c r="X547" s="142">
        <v>6.9261920000000005E-2</v>
      </c>
    </row>
    <row r="548" spans="1:24" x14ac:dyDescent="0.25">
      <c r="A548" s="148">
        <v>42796</v>
      </c>
      <c r="B548" s="141">
        <v>1</v>
      </c>
      <c r="C548" s="142">
        <v>6.3E-2</v>
      </c>
      <c r="D548" s="141">
        <v>10</v>
      </c>
      <c r="E548" s="142">
        <f t="shared" si="16"/>
        <v>3.5043240000000003E-2</v>
      </c>
      <c r="F548" s="144">
        <v>20</v>
      </c>
      <c r="G548" s="142">
        <f t="shared" si="18"/>
        <v>3.188998444444445E-2</v>
      </c>
      <c r="H548" s="152">
        <v>28</v>
      </c>
      <c r="I548" s="153">
        <f t="shared" si="17"/>
        <v>2.9367380000000002E-2</v>
      </c>
      <c r="J548" s="141">
        <v>27</v>
      </c>
      <c r="K548" s="142">
        <v>6.3453393777777783E-2</v>
      </c>
      <c r="L548" s="147">
        <v>6.7121742857143007E-4</v>
      </c>
      <c r="M548" s="141">
        <v>28</v>
      </c>
      <c r="N548" s="142">
        <v>6.3470832000000005E-2</v>
      </c>
      <c r="O548" s="141">
        <v>56</v>
      </c>
      <c r="P548" s="142">
        <v>6.3959102222222231E-2</v>
      </c>
      <c r="Q548" s="141">
        <v>84</v>
      </c>
      <c r="R548" s="142">
        <v>6.4447372444444456E-2</v>
      </c>
      <c r="S548" s="141">
        <f>+VLOOKUP(A548,Cetes!$A$19:$M$1126,5,FALSE)</f>
        <v>91</v>
      </c>
      <c r="T548" s="146">
        <v>6.4569440000000006E-2</v>
      </c>
      <c r="U548" s="141">
        <v>182</v>
      </c>
      <c r="V548" s="142">
        <v>6.6856059999999995E-2</v>
      </c>
      <c r="W548" s="141">
        <v>364</v>
      </c>
      <c r="X548" s="142">
        <v>6.9632260000000001E-2</v>
      </c>
    </row>
    <row r="549" spans="1:24" x14ac:dyDescent="0.25">
      <c r="A549" s="148">
        <v>42797</v>
      </c>
      <c r="B549" s="141">
        <v>1</v>
      </c>
      <c r="C549" s="142">
        <v>6.3099999999999989E-2</v>
      </c>
      <c r="D549" s="141">
        <v>10</v>
      </c>
      <c r="E549" s="142">
        <f t="shared" si="16"/>
        <v>3.5043240000000003E-2</v>
      </c>
      <c r="F549" s="144">
        <v>20</v>
      </c>
      <c r="G549" s="142">
        <f t="shared" si="18"/>
        <v>3.1704498823529416E-2</v>
      </c>
      <c r="H549" s="152">
        <v>27</v>
      </c>
      <c r="I549" s="153">
        <f t="shared" si="17"/>
        <v>2.9367380000000002E-2</v>
      </c>
      <c r="J549" s="141">
        <v>27</v>
      </c>
      <c r="K549" s="142">
        <v>6.2404040000000001E-2</v>
      </c>
      <c r="L549" s="147">
        <v>-1.0493537777777825E-3</v>
      </c>
      <c r="M549" s="141">
        <v>28</v>
      </c>
      <c r="N549" s="142">
        <v>6.2436993809523812E-2</v>
      </c>
      <c r="O549" s="141">
        <v>56</v>
      </c>
      <c r="P549" s="142">
        <v>6.3359700476190481E-2</v>
      </c>
      <c r="Q549" s="141">
        <v>84</v>
      </c>
      <c r="R549" s="142">
        <v>6.4282407142857156E-2</v>
      </c>
      <c r="S549" s="141">
        <f>+VLOOKUP(A549,Cetes!$A$19:$M$1126,5,FALSE)</f>
        <v>90</v>
      </c>
      <c r="T549" s="146">
        <v>6.448013000000001E-2</v>
      </c>
      <c r="U549" s="141">
        <v>181</v>
      </c>
      <c r="V549" s="142">
        <v>6.6907480000000005E-2</v>
      </c>
      <c r="W549" s="141">
        <v>363</v>
      </c>
      <c r="X549" s="142">
        <v>6.9325140000000007E-2</v>
      </c>
    </row>
    <row r="550" spans="1:24" x14ac:dyDescent="0.25">
      <c r="A550" s="148">
        <v>42800</v>
      </c>
      <c r="B550" s="141">
        <v>1</v>
      </c>
      <c r="C550" s="142">
        <v>6.2699999999999992E-2</v>
      </c>
      <c r="D550" s="141">
        <v>10</v>
      </c>
      <c r="E550" s="142">
        <f t="shared" si="16"/>
        <v>3.5043240000000003E-2</v>
      </c>
      <c r="F550" s="144">
        <v>20</v>
      </c>
      <c r="G550" s="142">
        <f t="shared" si="18"/>
        <v>3.0989054285714288E-2</v>
      </c>
      <c r="H550" s="152">
        <v>24</v>
      </c>
      <c r="I550" s="153">
        <f t="shared" si="17"/>
        <v>2.9367380000000002E-2</v>
      </c>
      <c r="J550" s="141">
        <v>27</v>
      </c>
      <c r="K550" s="142">
        <v>6.2923972857142865E-2</v>
      </c>
      <c r="L550" s="147">
        <v>5.1993285714286436E-4</v>
      </c>
      <c r="M550" s="141">
        <v>28</v>
      </c>
      <c r="N550" s="142">
        <v>6.2954767142857151E-2</v>
      </c>
      <c r="O550" s="141">
        <v>56</v>
      </c>
      <c r="P550" s="142">
        <v>6.3817007142857152E-2</v>
      </c>
      <c r="Q550" s="141">
        <v>84</v>
      </c>
      <c r="R550" s="142">
        <v>6.4679247142857138E-2</v>
      </c>
      <c r="S550" s="141">
        <f>+VLOOKUP(A550,Cetes!$A$19:$M$1126,5,FALSE)</f>
        <v>87</v>
      </c>
      <c r="T550" s="146">
        <v>6.4771629999999997E-2</v>
      </c>
      <c r="U550" s="141">
        <v>178</v>
      </c>
      <c r="V550" s="142">
        <v>6.7268750000000002E-2</v>
      </c>
      <c r="W550" s="141">
        <v>360</v>
      </c>
      <c r="X550" s="142">
        <v>6.9112340000000008E-2</v>
      </c>
    </row>
    <row r="551" spans="1:24" x14ac:dyDescent="0.25">
      <c r="A551" s="148">
        <v>42801</v>
      </c>
      <c r="B551" s="141">
        <v>1</v>
      </c>
      <c r="C551" s="142">
        <v>6.2800000000000009E-2</v>
      </c>
      <c r="D551" s="141">
        <v>10</v>
      </c>
      <c r="E551" s="142">
        <f t="shared" si="16"/>
        <v>3.5043240000000003E-2</v>
      </c>
      <c r="F551" s="144">
        <v>20</v>
      </c>
      <c r="G551" s="142">
        <f t="shared" si="18"/>
        <v>3.0677193846153847E-2</v>
      </c>
      <c r="H551" s="152">
        <v>23</v>
      </c>
      <c r="I551" s="153">
        <f t="shared" si="17"/>
        <v>2.9367380000000002E-2</v>
      </c>
      <c r="J551" s="141">
        <v>27</v>
      </c>
      <c r="K551" s="142">
        <v>6.2962957777777787E-2</v>
      </c>
      <c r="L551" s="147">
        <v>3.8984920634921316E-5</v>
      </c>
      <c r="M551" s="141">
        <v>28</v>
      </c>
      <c r="N551" s="142">
        <v>6.2992212222222232E-2</v>
      </c>
      <c r="O551" s="141">
        <v>56</v>
      </c>
      <c r="P551" s="142">
        <v>6.3811336666666676E-2</v>
      </c>
      <c r="Q551" s="141">
        <v>84</v>
      </c>
      <c r="R551" s="142">
        <v>6.4630461111111107E-2</v>
      </c>
      <c r="S551" s="141">
        <f>+VLOOKUP(A551,Cetes!$A$19:$M$1126,5,FALSE)</f>
        <v>86</v>
      </c>
      <c r="T551" s="146">
        <v>6.4688969999999998E-2</v>
      </c>
      <c r="U551" s="141">
        <v>177</v>
      </c>
      <c r="V551" s="142">
        <v>6.6799890000000001E-2</v>
      </c>
      <c r="W551" s="141">
        <v>359</v>
      </c>
      <c r="X551" s="142">
        <v>6.9051719999999997E-2</v>
      </c>
    </row>
    <row r="552" spans="1:24" x14ac:dyDescent="0.25">
      <c r="A552" s="148">
        <v>42802</v>
      </c>
      <c r="B552" s="141">
        <v>1</v>
      </c>
      <c r="C552" s="142">
        <v>6.2899999999999998E-2</v>
      </c>
      <c r="D552" s="141">
        <v>10</v>
      </c>
      <c r="E552" s="142">
        <f t="shared" si="16"/>
        <v>3.5043240000000003E-2</v>
      </c>
      <c r="F552" s="144">
        <v>20</v>
      </c>
      <c r="G552" s="142">
        <f t="shared" si="18"/>
        <v>3.0313356666666669E-2</v>
      </c>
      <c r="H552" s="152">
        <v>22</v>
      </c>
      <c r="I552" s="153">
        <f t="shared" si="17"/>
        <v>2.9367380000000002E-2</v>
      </c>
      <c r="J552" s="141">
        <v>27</v>
      </c>
      <c r="K552" s="142">
        <v>6.3074550634920637E-2</v>
      </c>
      <c r="L552" s="147">
        <v>1.1159285714285039E-4</v>
      </c>
      <c r="M552" s="141">
        <v>28</v>
      </c>
      <c r="N552" s="142">
        <v>6.3105734761904758E-2</v>
      </c>
      <c r="O552" s="141">
        <v>56</v>
      </c>
      <c r="P552" s="142">
        <v>6.3978890317460319E-2</v>
      </c>
      <c r="Q552" s="141">
        <v>84</v>
      </c>
      <c r="R552" s="142">
        <v>6.4852045873015879E-2</v>
      </c>
      <c r="S552" s="141">
        <f>+VLOOKUP(A552,Cetes!$A$19:$M$1126,5,FALSE)</f>
        <v>85</v>
      </c>
      <c r="T552" s="146">
        <v>6.488323E-2</v>
      </c>
      <c r="U552" s="141">
        <v>176</v>
      </c>
      <c r="V552" s="142">
        <v>6.6895160000000009E-2</v>
      </c>
      <c r="W552" s="141">
        <v>358</v>
      </c>
      <c r="X552" s="142">
        <v>6.8847249999999999E-2</v>
      </c>
    </row>
    <row r="553" spans="1:24" x14ac:dyDescent="0.25">
      <c r="A553" s="148">
        <v>42803</v>
      </c>
      <c r="B553" s="141">
        <v>1</v>
      </c>
      <c r="C553" s="142">
        <v>6.3099999999999989E-2</v>
      </c>
      <c r="D553" s="141">
        <v>10</v>
      </c>
      <c r="E553" s="142">
        <f t="shared" si="16"/>
        <v>3.5043240000000003E-2</v>
      </c>
      <c r="F553" s="144">
        <v>20</v>
      </c>
      <c r="G553" s="142">
        <f t="shared" si="18"/>
        <v>3.188998444444445E-2</v>
      </c>
      <c r="H553" s="152">
        <v>28</v>
      </c>
      <c r="I553" s="153">
        <f t="shared" si="17"/>
        <v>2.9367380000000002E-2</v>
      </c>
      <c r="J553" s="141">
        <v>27</v>
      </c>
      <c r="K553" s="142">
        <v>6.370325488888888E-2</v>
      </c>
      <c r="L553" s="147">
        <v>6.2870425396824303E-4</v>
      </c>
      <c r="M553" s="141">
        <v>28</v>
      </c>
      <c r="N553" s="142">
        <v>6.3726456999999986E-2</v>
      </c>
      <c r="O553" s="141">
        <v>56</v>
      </c>
      <c r="P553" s="142">
        <v>6.4376116111111104E-2</v>
      </c>
      <c r="Q553" s="141">
        <v>84</v>
      </c>
      <c r="R553" s="142">
        <v>6.5025775222222221E-2</v>
      </c>
      <c r="S553" s="141">
        <f>+VLOOKUP(A553,Cetes!$A$19:$M$1126,5,FALSE)</f>
        <v>91</v>
      </c>
      <c r="T553" s="146">
        <v>6.5188189999999993E-2</v>
      </c>
      <c r="U553" s="141">
        <v>175</v>
      </c>
      <c r="V553" s="142">
        <v>6.7209850000000002E-2</v>
      </c>
      <c r="W553" s="141">
        <v>357</v>
      </c>
      <c r="X553" s="142">
        <v>6.9226049999999997E-2</v>
      </c>
    </row>
    <row r="554" spans="1:24" x14ac:dyDescent="0.25">
      <c r="A554" s="148">
        <v>42804</v>
      </c>
      <c r="B554" s="141">
        <v>1</v>
      </c>
      <c r="C554" s="142">
        <v>6.2899999999999998E-2</v>
      </c>
      <c r="D554" s="141">
        <v>10</v>
      </c>
      <c r="E554" s="142">
        <f t="shared" si="16"/>
        <v>3.5043240000000003E-2</v>
      </c>
      <c r="F554" s="144">
        <v>20</v>
      </c>
      <c r="G554" s="142">
        <f t="shared" si="18"/>
        <v>3.1704498823529416E-2</v>
      </c>
      <c r="H554" s="152">
        <v>27</v>
      </c>
      <c r="I554" s="153">
        <f t="shared" si="17"/>
        <v>2.9367380000000002E-2</v>
      </c>
      <c r="J554" s="141">
        <v>27</v>
      </c>
      <c r="K554" s="142">
        <v>6.2919520000000007E-2</v>
      </c>
      <c r="L554" s="147">
        <v>-7.8373488888887344E-4</v>
      </c>
      <c r="M554" s="141">
        <v>28</v>
      </c>
      <c r="N554" s="142">
        <v>6.2961412698412711E-2</v>
      </c>
      <c r="O554" s="141">
        <v>56</v>
      </c>
      <c r="P554" s="142">
        <v>6.4134408253968253E-2</v>
      </c>
      <c r="Q554" s="141">
        <v>84</v>
      </c>
      <c r="R554" s="142">
        <v>6.5307403809523809E-2</v>
      </c>
      <c r="S554" s="141">
        <f>+VLOOKUP(A554,Cetes!$A$19:$M$1126,5,FALSE)</f>
        <v>90</v>
      </c>
      <c r="T554" s="146">
        <v>6.5558759999999994E-2</v>
      </c>
      <c r="U554" s="141">
        <v>174</v>
      </c>
      <c r="V554" s="142">
        <v>6.7101339999999995E-2</v>
      </c>
      <c r="W554" s="141">
        <v>356</v>
      </c>
      <c r="X554" s="142">
        <v>6.8999959999999999E-2</v>
      </c>
    </row>
    <row r="555" spans="1:24" x14ac:dyDescent="0.25">
      <c r="A555" s="148">
        <v>42807</v>
      </c>
      <c r="B555" s="141">
        <v>1</v>
      </c>
      <c r="C555" s="142">
        <v>6.3399999999999998E-2</v>
      </c>
      <c r="D555" s="141">
        <v>10</v>
      </c>
      <c r="E555" s="142">
        <f t="shared" si="16"/>
        <v>3.5043240000000003E-2</v>
      </c>
      <c r="F555" s="144">
        <v>20</v>
      </c>
      <c r="G555" s="142">
        <f t="shared" si="18"/>
        <v>3.0989054285714288E-2</v>
      </c>
      <c r="H555" s="152">
        <v>24</v>
      </c>
      <c r="I555" s="153">
        <f t="shared" si="17"/>
        <v>2.9367380000000002E-2</v>
      </c>
      <c r="J555" s="141">
        <v>27</v>
      </c>
      <c r="K555" s="142">
        <v>6.317132857142857E-2</v>
      </c>
      <c r="L555" s="147">
        <v>2.5180857142856339E-4</v>
      </c>
      <c r="M555" s="141">
        <v>28</v>
      </c>
      <c r="N555" s="142">
        <v>6.3211968095238089E-2</v>
      </c>
      <c r="O555" s="141">
        <v>56</v>
      </c>
      <c r="P555" s="142">
        <v>6.4349874761904763E-2</v>
      </c>
      <c r="Q555" s="141">
        <v>84</v>
      </c>
      <c r="R555" s="142">
        <v>6.5487781428571437E-2</v>
      </c>
      <c r="S555" s="141">
        <f>+VLOOKUP(A555,Cetes!$A$19:$M$1126,5,FALSE)</f>
        <v>87</v>
      </c>
      <c r="T555" s="146">
        <v>6.5609700000000007E-2</v>
      </c>
      <c r="U555" s="141">
        <v>171</v>
      </c>
      <c r="V555" s="142">
        <v>6.7085829999999999E-2</v>
      </c>
      <c r="W555" s="141">
        <v>353</v>
      </c>
      <c r="X555" s="142">
        <v>6.8899950000000001E-2</v>
      </c>
    </row>
    <row r="556" spans="1:24" x14ac:dyDescent="0.25">
      <c r="A556" s="148">
        <v>42808</v>
      </c>
      <c r="B556" s="141">
        <v>1</v>
      </c>
      <c r="C556" s="142">
        <v>6.3700000000000007E-2</v>
      </c>
      <c r="D556" s="141">
        <v>10</v>
      </c>
      <c r="E556" s="142">
        <f t="shared" si="16"/>
        <v>3.5043240000000003E-2</v>
      </c>
      <c r="F556" s="144">
        <v>20</v>
      </c>
      <c r="G556" s="142">
        <f t="shared" si="18"/>
        <v>3.0677193846153847E-2</v>
      </c>
      <c r="H556" s="152">
        <v>23</v>
      </c>
      <c r="I556" s="153">
        <f t="shared" si="17"/>
        <v>2.9367380000000002E-2</v>
      </c>
      <c r="J556" s="141">
        <v>27</v>
      </c>
      <c r="K556" s="142">
        <v>6.338096174603175E-2</v>
      </c>
      <c r="L556" s="147">
        <v>2.0963317460317987E-4</v>
      </c>
      <c r="M556" s="141">
        <v>28</v>
      </c>
      <c r="N556" s="142">
        <v>6.3426359682539693E-2</v>
      </c>
      <c r="O556" s="141">
        <v>56</v>
      </c>
      <c r="P556" s="142">
        <v>6.4697501904761909E-2</v>
      </c>
      <c r="Q556" s="141">
        <v>84</v>
      </c>
      <c r="R556" s="142">
        <v>6.5968644126984124E-2</v>
      </c>
      <c r="S556" s="141">
        <f>+VLOOKUP(A556,Cetes!$A$19:$M$1126,5,FALSE)</f>
        <v>86</v>
      </c>
      <c r="T556" s="146">
        <v>6.6059439999999997E-2</v>
      </c>
      <c r="U556" s="141">
        <v>170</v>
      </c>
      <c r="V556" s="142">
        <v>6.7668969999999995E-2</v>
      </c>
      <c r="W556" s="141">
        <v>352</v>
      </c>
      <c r="X556" s="142">
        <v>6.9208530000000004E-2</v>
      </c>
    </row>
    <row r="557" spans="1:24" x14ac:dyDescent="0.25">
      <c r="A557" s="148">
        <v>42809</v>
      </c>
      <c r="B557" s="141">
        <v>1</v>
      </c>
      <c r="C557" s="142">
        <v>6.4000000000000001E-2</v>
      </c>
      <c r="D557" s="141">
        <v>10</v>
      </c>
      <c r="E557" s="142">
        <f t="shared" si="16"/>
        <v>3.5043240000000003E-2</v>
      </c>
      <c r="F557" s="144">
        <v>20</v>
      </c>
      <c r="G557" s="142">
        <f t="shared" si="18"/>
        <v>3.0313356666666669E-2</v>
      </c>
      <c r="H557" s="152">
        <v>22</v>
      </c>
      <c r="I557" s="153">
        <f t="shared" si="17"/>
        <v>2.9367380000000002E-2</v>
      </c>
      <c r="J557" s="141">
        <v>27</v>
      </c>
      <c r="K557" s="142">
        <v>6.3054648571428576E-2</v>
      </c>
      <c r="L557" s="147">
        <v>-3.2631317460317388E-4</v>
      </c>
      <c r="M557" s="141">
        <v>28</v>
      </c>
      <c r="N557" s="142">
        <v>6.309306428571429E-2</v>
      </c>
      <c r="O557" s="141">
        <v>56</v>
      </c>
      <c r="P557" s="142">
        <v>6.4168704285714279E-2</v>
      </c>
      <c r="Q557" s="141">
        <v>84</v>
      </c>
      <c r="R557" s="142">
        <v>6.5244344285714281E-2</v>
      </c>
      <c r="S557" s="141">
        <f>+VLOOKUP(A557,Cetes!$A$19:$M$1126,5,FALSE)</f>
        <v>85</v>
      </c>
      <c r="T557" s="146">
        <v>6.5282759999999995E-2</v>
      </c>
      <c r="U557" s="141">
        <v>169</v>
      </c>
      <c r="V557" s="142">
        <v>6.7201570000000002E-2</v>
      </c>
      <c r="W557" s="141">
        <v>351</v>
      </c>
      <c r="X557" s="142">
        <v>6.8764569999999997E-2</v>
      </c>
    </row>
    <row r="558" spans="1:24" x14ac:dyDescent="0.25">
      <c r="A558" s="148">
        <v>42810</v>
      </c>
      <c r="B558" s="141">
        <v>1</v>
      </c>
      <c r="C558" s="142">
        <v>6.2300000000000001E-2</v>
      </c>
      <c r="D558" s="141">
        <v>10</v>
      </c>
      <c r="E558" s="142">
        <f t="shared" si="16"/>
        <v>3.5043240000000003E-2</v>
      </c>
      <c r="F558" s="144">
        <v>20</v>
      </c>
      <c r="G558" s="142">
        <f t="shared" si="18"/>
        <v>3.1704498823529416E-2</v>
      </c>
      <c r="H558" s="152">
        <v>27</v>
      </c>
      <c r="I558" s="153">
        <f t="shared" si="17"/>
        <v>2.9367380000000002E-2</v>
      </c>
      <c r="J558" s="141">
        <v>27</v>
      </c>
      <c r="K558" s="142">
        <v>6.2408080000000005E-2</v>
      </c>
      <c r="L558" s="147">
        <v>-6.4656857142857127E-4</v>
      </c>
      <c r="M558" s="141">
        <v>28</v>
      </c>
      <c r="N558" s="142">
        <v>6.2457759687500003E-2</v>
      </c>
      <c r="O558" s="141">
        <v>56</v>
      </c>
      <c r="P558" s="142">
        <v>6.3848790937500011E-2</v>
      </c>
      <c r="Q558" s="141">
        <v>84</v>
      </c>
      <c r="R558" s="142">
        <v>6.5239822187500005E-2</v>
      </c>
      <c r="S558" s="141">
        <f>+VLOOKUP(A558,Cetes!$A$19:$M$1126,5,FALSE)</f>
        <v>91</v>
      </c>
      <c r="T558" s="146">
        <v>6.5587580000000006E-2</v>
      </c>
      <c r="U558" s="141">
        <v>182</v>
      </c>
      <c r="V558" s="142">
        <v>6.7143389999999997E-2</v>
      </c>
      <c r="W558" s="141">
        <v>350</v>
      </c>
      <c r="X558" s="142">
        <v>6.8395910000000004E-2</v>
      </c>
    </row>
    <row r="559" spans="1:24" x14ac:dyDescent="0.25">
      <c r="A559" s="148">
        <v>42811</v>
      </c>
      <c r="B559" s="141">
        <v>1</v>
      </c>
      <c r="C559" s="142">
        <v>6.3299999999999995E-2</v>
      </c>
      <c r="D559" s="141">
        <v>10</v>
      </c>
      <c r="E559" s="142">
        <f t="shared" si="16"/>
        <v>3.5043240000000003E-2</v>
      </c>
      <c r="F559" s="144">
        <v>20</v>
      </c>
      <c r="G559" s="142">
        <f t="shared" si="18"/>
        <v>3.1495827500000004E-2</v>
      </c>
      <c r="H559" s="152">
        <v>26</v>
      </c>
      <c r="I559" s="153">
        <f t="shared" si="17"/>
        <v>2.9367380000000002E-2</v>
      </c>
      <c r="J559" s="141">
        <v>27</v>
      </c>
      <c r="K559" s="142">
        <v>6.2365797187500002E-2</v>
      </c>
      <c r="L559" s="147">
        <v>-4.2282812500002431E-5</v>
      </c>
      <c r="M559" s="141">
        <v>28</v>
      </c>
      <c r="N559" s="142">
        <v>6.2410504375000002E-2</v>
      </c>
      <c r="O559" s="141">
        <v>56</v>
      </c>
      <c r="P559" s="142">
        <v>6.3662305624999999E-2</v>
      </c>
      <c r="Q559" s="141">
        <v>84</v>
      </c>
      <c r="R559" s="142">
        <v>6.4914106875000002E-2</v>
      </c>
      <c r="S559" s="141">
        <f>+VLOOKUP(A559,Cetes!$A$19:$M$1126,5,FALSE)</f>
        <v>90</v>
      </c>
      <c r="T559" s="146">
        <v>6.518235E-2</v>
      </c>
      <c r="U559" s="141">
        <v>181</v>
      </c>
      <c r="V559" s="142">
        <v>6.6999920000000004E-2</v>
      </c>
      <c r="W559" s="141">
        <v>349</v>
      </c>
      <c r="X559" s="142">
        <v>6.8553530000000001E-2</v>
      </c>
    </row>
    <row r="560" spans="1:24" x14ac:dyDescent="0.25">
      <c r="A560" s="148">
        <v>42815</v>
      </c>
      <c r="B560" s="141">
        <v>1</v>
      </c>
      <c r="C560" s="142">
        <v>6.2199999999999998E-2</v>
      </c>
      <c r="D560" s="141">
        <v>10</v>
      </c>
      <c r="E560" s="142">
        <f t="shared" si="16"/>
        <v>3.5043240000000003E-2</v>
      </c>
      <c r="F560" s="144">
        <v>20</v>
      </c>
      <c r="G560" s="142">
        <f t="shared" si="18"/>
        <v>3.0313356666666669E-2</v>
      </c>
      <c r="H560" s="152">
        <v>22</v>
      </c>
      <c r="I560" s="153">
        <f t="shared" si="17"/>
        <v>2.9367380000000002E-2</v>
      </c>
      <c r="J560" s="141">
        <v>27</v>
      </c>
      <c r="K560" s="142">
        <v>6.3240824687500002E-2</v>
      </c>
      <c r="L560" s="147">
        <v>8.7502750000000018E-4</v>
      </c>
      <c r="M560" s="141">
        <v>28</v>
      </c>
      <c r="N560" s="142">
        <v>6.3283495625000005E-2</v>
      </c>
      <c r="O560" s="141">
        <v>56</v>
      </c>
      <c r="P560" s="142">
        <v>6.4478281875000001E-2</v>
      </c>
      <c r="Q560" s="141">
        <v>84</v>
      </c>
      <c r="R560" s="142">
        <v>6.5673068124999984E-2</v>
      </c>
      <c r="S560" s="141">
        <f>+VLOOKUP(A560,Cetes!$A$19:$M$1126,5,FALSE)</f>
        <v>86</v>
      </c>
      <c r="T560" s="146">
        <v>6.5758409999999989E-2</v>
      </c>
      <c r="U560" s="141">
        <v>177</v>
      </c>
      <c r="V560" s="142">
        <v>6.7500069999999995E-2</v>
      </c>
      <c r="W560" s="141">
        <v>345</v>
      </c>
      <c r="X560" s="142">
        <v>6.8538479999999999E-2</v>
      </c>
    </row>
    <row r="561" spans="1:24" x14ac:dyDescent="0.25">
      <c r="A561" s="148">
        <v>42816</v>
      </c>
      <c r="B561" s="141">
        <v>1</v>
      </c>
      <c r="C561" s="142">
        <v>6.2899999999999998E-2</v>
      </c>
      <c r="D561" s="141">
        <v>10</v>
      </c>
      <c r="E561" s="142">
        <f t="shared" si="16"/>
        <v>3.5043240000000003E-2</v>
      </c>
      <c r="F561" s="144">
        <v>20</v>
      </c>
      <c r="G561" s="142">
        <f t="shared" si="18"/>
        <v>2.9883367272727276E-2</v>
      </c>
      <c r="H561" s="152">
        <v>21</v>
      </c>
      <c r="I561" s="153">
        <f t="shared" si="17"/>
        <v>2.9367380000000002E-2</v>
      </c>
      <c r="J561" s="141">
        <v>27</v>
      </c>
      <c r="K561" s="142">
        <v>6.376835187499999E-2</v>
      </c>
      <c r="L561" s="147">
        <v>5.2752718749998762E-4</v>
      </c>
      <c r="M561" s="141">
        <v>28</v>
      </c>
      <c r="N561" s="142">
        <v>6.3804432187499996E-2</v>
      </c>
      <c r="O561" s="141">
        <v>56</v>
      </c>
      <c r="P561" s="142">
        <v>6.4814680937499994E-2</v>
      </c>
      <c r="Q561" s="141">
        <v>84</v>
      </c>
      <c r="R561" s="142">
        <v>6.5824929687499992E-2</v>
      </c>
      <c r="S561" s="141">
        <f>+VLOOKUP(A561,Cetes!$A$19:$M$1126,5,FALSE)</f>
        <v>85</v>
      </c>
      <c r="T561" s="146">
        <v>6.5861009999999998E-2</v>
      </c>
      <c r="U561" s="141">
        <v>176</v>
      </c>
      <c r="V561" s="142">
        <v>6.7241839999999997E-2</v>
      </c>
      <c r="W561" s="141">
        <v>344</v>
      </c>
      <c r="X561" s="142">
        <v>6.8343399999999999E-2</v>
      </c>
    </row>
    <row r="562" spans="1:24" x14ac:dyDescent="0.25">
      <c r="A562" s="148">
        <v>42817</v>
      </c>
      <c r="B562" s="141">
        <v>1</v>
      </c>
      <c r="C562" s="142">
        <v>6.3700000000000007E-2</v>
      </c>
      <c r="D562" s="141">
        <v>10</v>
      </c>
      <c r="E562" s="142">
        <f t="shared" si="16"/>
        <v>3.5043240000000003E-2</v>
      </c>
      <c r="F562" s="144">
        <v>20</v>
      </c>
      <c r="G562" s="142">
        <f t="shared" si="18"/>
        <v>3.188998444444445E-2</v>
      </c>
      <c r="H562" s="152">
        <v>28</v>
      </c>
      <c r="I562" s="153">
        <f t="shared" si="17"/>
        <v>2.9367380000000002E-2</v>
      </c>
      <c r="J562" s="141">
        <v>27</v>
      </c>
      <c r="K562" s="142">
        <v>6.4227941555555557E-2</v>
      </c>
      <c r="L562" s="147">
        <v>4.5958968055556659E-4</v>
      </c>
      <c r="M562" s="141">
        <v>28</v>
      </c>
      <c r="N562" s="142">
        <v>6.4248246999999994E-2</v>
      </c>
      <c r="O562" s="141">
        <v>56</v>
      </c>
      <c r="P562" s="142">
        <v>6.4816799444444448E-2</v>
      </c>
      <c r="Q562" s="141">
        <v>84</v>
      </c>
      <c r="R562" s="142">
        <v>6.5385351888888901E-2</v>
      </c>
      <c r="S562" s="141">
        <f>+VLOOKUP(A562,Cetes!$A$19:$M$1126,5,FALSE)</f>
        <v>91</v>
      </c>
      <c r="T562" s="146">
        <v>6.5527490000000008E-2</v>
      </c>
      <c r="U562" s="141">
        <v>175</v>
      </c>
      <c r="V562" s="142">
        <v>6.714908E-2</v>
      </c>
      <c r="W562" s="141">
        <v>343</v>
      </c>
      <c r="X562" s="142">
        <v>6.7934320000000006E-2</v>
      </c>
    </row>
    <row r="563" spans="1:24" x14ac:dyDescent="0.25">
      <c r="A563" s="148">
        <v>42818</v>
      </c>
      <c r="B563" s="141">
        <v>1</v>
      </c>
      <c r="C563" s="142">
        <v>6.0499999999999998E-2</v>
      </c>
      <c r="D563" s="141">
        <v>10</v>
      </c>
      <c r="E563" s="142">
        <f t="shared" si="16"/>
        <v>3.5043240000000003E-2</v>
      </c>
      <c r="F563" s="144">
        <v>20</v>
      </c>
      <c r="G563" s="142">
        <f t="shared" si="18"/>
        <v>3.1704498823529416E-2</v>
      </c>
      <c r="H563" s="152">
        <v>27</v>
      </c>
      <c r="I563" s="153">
        <f t="shared" si="17"/>
        <v>2.9367380000000002E-2</v>
      </c>
      <c r="J563" s="141">
        <v>27</v>
      </c>
      <c r="K563" s="142">
        <v>6.3339470000000009E-2</v>
      </c>
      <c r="L563" s="147">
        <v>-8.884715555555478E-4</v>
      </c>
      <c r="M563" s="141">
        <v>28</v>
      </c>
      <c r="N563" s="142">
        <v>6.3375247777777782E-2</v>
      </c>
      <c r="O563" s="141">
        <v>56</v>
      </c>
      <c r="P563" s="142">
        <v>6.4377025555555564E-2</v>
      </c>
      <c r="Q563" s="141">
        <v>84</v>
      </c>
      <c r="R563" s="142">
        <v>6.5378803333333332E-2</v>
      </c>
      <c r="S563" s="141">
        <f>+VLOOKUP(A563,Cetes!$A$19:$M$1126,5,FALSE)</f>
        <v>90</v>
      </c>
      <c r="T563" s="146">
        <v>6.5593470000000001E-2</v>
      </c>
      <c r="U563" s="141">
        <v>174</v>
      </c>
      <c r="V563" s="142">
        <v>6.7300060000000009E-2</v>
      </c>
      <c r="W563" s="141">
        <v>342</v>
      </c>
      <c r="X563" s="142">
        <v>6.8003380000000002E-2</v>
      </c>
    </row>
    <row r="564" spans="1:24" x14ac:dyDescent="0.25">
      <c r="A564" s="148">
        <v>42821</v>
      </c>
      <c r="B564" s="141">
        <v>1</v>
      </c>
      <c r="C564" s="142">
        <v>6.2400000000000004E-2</v>
      </c>
      <c r="D564" s="141">
        <v>10</v>
      </c>
      <c r="E564" s="142">
        <f t="shared" si="16"/>
        <v>3.5043240000000003E-2</v>
      </c>
      <c r="F564" s="144">
        <v>20</v>
      </c>
      <c r="G564" s="142">
        <f t="shared" si="18"/>
        <v>3.0989054285714288E-2</v>
      </c>
      <c r="H564" s="152">
        <v>24</v>
      </c>
      <c r="I564" s="153">
        <f t="shared" si="17"/>
        <v>2.9367380000000002E-2</v>
      </c>
      <c r="J564" s="141">
        <v>27</v>
      </c>
      <c r="K564" s="142">
        <v>6.4120601904761904E-2</v>
      </c>
      <c r="L564" s="147">
        <v>7.8113190476189476E-4</v>
      </c>
      <c r="M564" s="141">
        <v>28</v>
      </c>
      <c r="N564" s="142">
        <v>6.4151925873015866E-2</v>
      </c>
      <c r="O564" s="141">
        <v>56</v>
      </c>
      <c r="P564" s="142">
        <v>6.502899698412698E-2</v>
      </c>
      <c r="Q564" s="141">
        <v>84</v>
      </c>
      <c r="R564" s="142">
        <v>6.5906068095238093E-2</v>
      </c>
      <c r="S564" s="141">
        <f>+VLOOKUP(A564,Cetes!$A$19:$M$1126,5,FALSE)</f>
        <v>87</v>
      </c>
      <c r="T564" s="146">
        <v>6.6000039999999996E-2</v>
      </c>
      <c r="U564" s="141">
        <v>171</v>
      </c>
      <c r="V564" s="142">
        <v>6.7513829999999997E-2</v>
      </c>
      <c r="W564" s="141">
        <v>339</v>
      </c>
      <c r="X564" s="142">
        <v>6.8439109999999997E-2</v>
      </c>
    </row>
    <row r="565" spans="1:24" x14ac:dyDescent="0.25">
      <c r="A565" s="148">
        <v>42822</v>
      </c>
      <c r="B565" s="141">
        <v>1</v>
      </c>
      <c r="C565" s="142">
        <v>6.25E-2</v>
      </c>
      <c r="D565" s="141">
        <v>10</v>
      </c>
      <c r="E565" s="142">
        <f t="shared" si="16"/>
        <v>3.5043240000000003E-2</v>
      </c>
      <c r="F565" s="144">
        <v>20</v>
      </c>
      <c r="G565" s="142">
        <f t="shared" si="18"/>
        <v>3.0677193846153847E-2</v>
      </c>
      <c r="H565" s="152">
        <v>23</v>
      </c>
      <c r="I565" s="153">
        <f t="shared" si="17"/>
        <v>2.9367380000000002E-2</v>
      </c>
      <c r="J565" s="141">
        <v>27</v>
      </c>
      <c r="K565" s="142">
        <v>6.4062173333333333E-2</v>
      </c>
      <c r="L565" s="147">
        <v>-5.8428571428570386E-5</v>
      </c>
      <c r="M565" s="141">
        <v>28</v>
      </c>
      <c r="N565" s="142">
        <v>6.4097196666666661E-2</v>
      </c>
      <c r="O565" s="141">
        <v>56</v>
      </c>
      <c r="P565" s="142">
        <v>6.5077849999999993E-2</v>
      </c>
      <c r="Q565" s="141">
        <v>84</v>
      </c>
      <c r="R565" s="142">
        <v>6.6058503333333324E-2</v>
      </c>
      <c r="S565" s="141">
        <f>+VLOOKUP(A565,Cetes!$A$19:$M$1126,5,FALSE)</f>
        <v>86</v>
      </c>
      <c r="T565" s="146">
        <v>6.6128549999999994E-2</v>
      </c>
      <c r="U565" s="141">
        <v>170</v>
      </c>
      <c r="V565" s="142">
        <v>6.7787819999999999E-2</v>
      </c>
      <c r="W565" s="141">
        <v>338</v>
      </c>
      <c r="X565" s="142">
        <v>6.9000000000000006E-2</v>
      </c>
    </row>
    <row r="566" spans="1:24" x14ac:dyDescent="0.25">
      <c r="A566" s="148">
        <v>42823</v>
      </c>
      <c r="B566" s="141">
        <v>1</v>
      </c>
      <c r="C566" s="142">
        <v>6.2699999999999992E-2</v>
      </c>
      <c r="D566" s="141">
        <v>10</v>
      </c>
      <c r="E566" s="142">
        <f t="shared" si="16"/>
        <v>3.5043240000000003E-2</v>
      </c>
      <c r="F566" s="144">
        <v>20</v>
      </c>
      <c r="G566" s="142">
        <f t="shared" si="18"/>
        <v>3.0313356666666669E-2</v>
      </c>
      <c r="H566" s="152">
        <v>22</v>
      </c>
      <c r="I566" s="153">
        <f t="shared" si="17"/>
        <v>2.9367380000000002E-2</v>
      </c>
      <c r="J566" s="141">
        <v>27</v>
      </c>
      <c r="K566" s="142">
        <v>6.3812061428571432E-2</v>
      </c>
      <c r="L566" s="147">
        <v>-2.5011190476190159E-4</v>
      </c>
      <c r="M566" s="141">
        <v>28</v>
      </c>
      <c r="N566" s="142">
        <v>6.3854535714285718E-2</v>
      </c>
      <c r="O566" s="141">
        <v>56</v>
      </c>
      <c r="P566" s="142">
        <v>6.5043815714285719E-2</v>
      </c>
      <c r="Q566" s="141">
        <v>84</v>
      </c>
      <c r="R566" s="142">
        <v>6.623309571428572E-2</v>
      </c>
      <c r="S566" s="141">
        <f>+VLOOKUP(A566,Cetes!$A$19:$M$1126,5,FALSE)</f>
        <v>85</v>
      </c>
      <c r="T566" s="146">
        <v>6.6275570000000006E-2</v>
      </c>
      <c r="U566" s="141">
        <v>169</v>
      </c>
      <c r="V566" s="142">
        <v>6.7499900000000002E-2</v>
      </c>
      <c r="W566" s="141">
        <v>337</v>
      </c>
      <c r="X566" s="142">
        <v>6.8518809999999999E-2</v>
      </c>
    </row>
    <row r="567" spans="1:24" x14ac:dyDescent="0.25">
      <c r="A567" s="148">
        <v>42824</v>
      </c>
      <c r="B567" s="141">
        <v>1</v>
      </c>
      <c r="C567" s="142">
        <v>6.4600000000000005E-2</v>
      </c>
      <c r="D567" s="141">
        <v>10</v>
      </c>
      <c r="E567" s="142">
        <f t="shared" si="16"/>
        <v>3.5043240000000003E-2</v>
      </c>
      <c r="F567" s="144">
        <v>20</v>
      </c>
      <c r="G567" s="142">
        <f t="shared" si="18"/>
        <v>3.188998444444445E-2</v>
      </c>
      <c r="H567" s="152">
        <v>28</v>
      </c>
      <c r="I567" s="153">
        <f t="shared" si="17"/>
        <v>2.9367380000000002E-2</v>
      </c>
      <c r="J567" s="141">
        <v>27</v>
      </c>
      <c r="K567" s="142">
        <v>6.4996569333333337E-2</v>
      </c>
      <c r="L567" s="147">
        <v>1.1845079047619056E-3</v>
      </c>
      <c r="M567" s="141">
        <v>28</v>
      </c>
      <c r="N567" s="142">
        <v>6.5011821999999997E-2</v>
      </c>
      <c r="O567" s="141">
        <v>56</v>
      </c>
      <c r="P567" s="142">
        <v>6.5438896666666663E-2</v>
      </c>
      <c r="Q567" s="141">
        <v>84</v>
      </c>
      <c r="R567" s="142">
        <v>6.5865971333333329E-2</v>
      </c>
      <c r="S567" s="141">
        <f>+VLOOKUP(A567,Cetes!$A$19:$M$1126,5,FALSE)</f>
        <v>91</v>
      </c>
      <c r="T567" s="146">
        <v>6.5972740000000002E-2</v>
      </c>
      <c r="U567" s="141">
        <v>182</v>
      </c>
      <c r="V567" s="142">
        <v>6.7006800000000005E-2</v>
      </c>
      <c r="W567" s="141">
        <v>336</v>
      </c>
      <c r="X567" s="142">
        <v>6.8100050000000009E-2</v>
      </c>
    </row>
    <row r="568" spans="1:24" x14ac:dyDescent="0.25">
      <c r="A568" s="148">
        <v>42825</v>
      </c>
      <c r="B568" s="141">
        <v>1</v>
      </c>
      <c r="C568" s="142">
        <v>6.5799999999999997E-2</v>
      </c>
      <c r="D568" s="141">
        <v>10</v>
      </c>
      <c r="E568" s="142">
        <f t="shared" si="16"/>
        <v>3.5043240000000003E-2</v>
      </c>
      <c r="F568" s="144">
        <v>20</v>
      </c>
      <c r="G568" s="142">
        <f t="shared" si="18"/>
        <v>3.1704498823529416E-2</v>
      </c>
      <c r="H568" s="152">
        <v>27</v>
      </c>
      <c r="I568" s="153">
        <f t="shared" si="17"/>
        <v>2.9367380000000002E-2</v>
      </c>
      <c r="J568" s="141">
        <v>27</v>
      </c>
      <c r="K568" s="142">
        <v>6.4491770000000004E-2</v>
      </c>
      <c r="L568" s="147">
        <v>-5.0479933333333338E-4</v>
      </c>
      <c r="M568" s="141">
        <v>28</v>
      </c>
      <c r="N568" s="142">
        <v>6.4514039365079365E-2</v>
      </c>
      <c r="O568" s="141">
        <v>56</v>
      </c>
      <c r="P568" s="142">
        <v>6.5137581587301596E-2</v>
      </c>
      <c r="Q568" s="141">
        <v>84</v>
      </c>
      <c r="R568" s="142">
        <v>6.5761123809523814E-2</v>
      </c>
      <c r="S568" s="141">
        <f>+VLOOKUP(A568,Cetes!$A$19:$M$1126,5,FALSE)</f>
        <v>90</v>
      </c>
      <c r="T568" s="146">
        <v>6.5894740000000007E-2</v>
      </c>
      <c r="U568" s="141">
        <v>181</v>
      </c>
      <c r="V568" s="142">
        <v>6.7399959999999995E-2</v>
      </c>
      <c r="W568" s="141">
        <v>335</v>
      </c>
      <c r="X568" s="142">
        <v>6.820002E-2</v>
      </c>
    </row>
    <row r="569" spans="1:24" x14ac:dyDescent="0.25">
      <c r="A569" s="148">
        <v>42828</v>
      </c>
      <c r="B569" s="141">
        <v>1</v>
      </c>
      <c r="C569" s="142">
        <v>6.6699999999999995E-2</v>
      </c>
      <c r="D569" s="141">
        <v>10</v>
      </c>
      <c r="E569" s="142">
        <f t="shared" si="16"/>
        <v>3.5043240000000003E-2</v>
      </c>
      <c r="F569" s="144">
        <v>20</v>
      </c>
      <c r="G569" s="142">
        <f t="shared" si="18"/>
        <v>3.0989054285714288E-2</v>
      </c>
      <c r="H569" s="152">
        <v>24</v>
      </c>
      <c r="I569" s="153">
        <f t="shared" si="17"/>
        <v>2.9367380000000002E-2</v>
      </c>
      <c r="J569" s="141">
        <v>27</v>
      </c>
      <c r="K569" s="142">
        <v>6.4863515714285724E-2</v>
      </c>
      <c r="L569" s="147">
        <v>3.7174571428572056E-4</v>
      </c>
      <c r="M569" s="141">
        <v>28</v>
      </c>
      <c r="N569" s="142">
        <v>6.4881247619047636E-2</v>
      </c>
      <c r="O569" s="141">
        <v>56</v>
      </c>
      <c r="P569" s="142">
        <v>6.5377740952380956E-2</v>
      </c>
      <c r="Q569" s="141">
        <v>84</v>
      </c>
      <c r="R569" s="142">
        <v>6.5874234285714275E-2</v>
      </c>
      <c r="S569" s="141">
        <f>+VLOOKUP(A569,Cetes!$A$19:$M$1126,5,FALSE)</f>
        <v>87</v>
      </c>
      <c r="T569" s="146">
        <v>6.5927429999999995E-2</v>
      </c>
      <c r="U569" s="141">
        <v>178</v>
      </c>
      <c r="V569" s="142">
        <v>6.7200090000000004E-2</v>
      </c>
      <c r="W569" s="141">
        <v>332</v>
      </c>
      <c r="X569" s="142">
        <v>6.8087080000000008E-2</v>
      </c>
    </row>
    <row r="570" spans="1:24" x14ac:dyDescent="0.25">
      <c r="A570" s="148">
        <v>42829</v>
      </c>
      <c r="B570" s="141">
        <v>1</v>
      </c>
      <c r="C570" s="142">
        <v>6.7699999999999996E-2</v>
      </c>
      <c r="D570" s="141">
        <v>10</v>
      </c>
      <c r="E570" s="142">
        <f t="shared" si="16"/>
        <v>3.5043240000000003E-2</v>
      </c>
      <c r="F570" s="144">
        <v>20</v>
      </c>
      <c r="G570" s="142">
        <f t="shared" si="18"/>
        <v>3.0677193846153847E-2</v>
      </c>
      <c r="H570" s="152">
        <v>23</v>
      </c>
      <c r="I570" s="153">
        <f t="shared" si="17"/>
        <v>2.9367380000000002E-2</v>
      </c>
      <c r="J570" s="141">
        <v>27</v>
      </c>
      <c r="K570" s="142">
        <v>6.4772924761904771E-2</v>
      </c>
      <c r="L570" s="147">
        <v>-9.0590952380953382E-5</v>
      </c>
      <c r="M570" s="141">
        <v>28</v>
      </c>
      <c r="N570" s="142">
        <v>6.4794290952380956E-2</v>
      </c>
      <c r="O570" s="141">
        <v>56</v>
      </c>
      <c r="P570" s="142">
        <v>6.5392544285714296E-2</v>
      </c>
      <c r="Q570" s="141">
        <v>84</v>
      </c>
      <c r="R570" s="142">
        <v>6.5990797619047623E-2</v>
      </c>
      <c r="S570" s="141">
        <f>+VLOOKUP(A570,Cetes!$A$19:$M$1126,5,FALSE)</f>
        <v>86</v>
      </c>
      <c r="T570" s="146">
        <v>6.6033530000000007E-2</v>
      </c>
      <c r="U570" s="141">
        <v>177</v>
      </c>
      <c r="V570" s="142">
        <v>6.7500069999999995E-2</v>
      </c>
      <c r="W570" s="141">
        <v>331</v>
      </c>
      <c r="X570" s="142">
        <v>6.8191439999999992E-2</v>
      </c>
    </row>
    <row r="571" spans="1:24" x14ac:dyDescent="0.25">
      <c r="A571" s="148">
        <v>42830</v>
      </c>
      <c r="B571" s="141">
        <v>1</v>
      </c>
      <c r="C571" s="142">
        <v>6.5500000000000003E-2</v>
      </c>
      <c r="D571" s="141">
        <v>10</v>
      </c>
      <c r="E571" s="142">
        <f t="shared" si="16"/>
        <v>3.5043240000000003E-2</v>
      </c>
      <c r="F571" s="144">
        <v>20</v>
      </c>
      <c r="G571" s="142">
        <f t="shared" si="18"/>
        <v>3.0313356666666669E-2</v>
      </c>
      <c r="H571" s="152">
        <v>22</v>
      </c>
      <c r="I571" s="153">
        <f t="shared" si="17"/>
        <v>2.9367380000000002E-2</v>
      </c>
      <c r="J571" s="141">
        <v>27</v>
      </c>
      <c r="K571" s="142">
        <v>6.4661347460317459E-2</v>
      </c>
      <c r="L571" s="147">
        <v>-1.1157730158731227E-4</v>
      </c>
      <c r="M571" s="141">
        <v>28</v>
      </c>
      <c r="N571" s="142">
        <v>6.4684350952380953E-2</v>
      </c>
      <c r="O571" s="141">
        <v>56</v>
      </c>
      <c r="P571" s="142">
        <v>6.5328448730158736E-2</v>
      </c>
      <c r="Q571" s="141">
        <v>84</v>
      </c>
      <c r="R571" s="142">
        <v>6.5972546507936505E-2</v>
      </c>
      <c r="S571" s="141">
        <f>+VLOOKUP(A571,Cetes!$A$19:$M$1126,5,FALSE)</f>
        <v>85</v>
      </c>
      <c r="T571" s="146">
        <v>6.599555E-2</v>
      </c>
      <c r="U571" s="141">
        <v>176</v>
      </c>
      <c r="V571" s="142">
        <v>6.6899959999999994E-2</v>
      </c>
      <c r="W571" s="141">
        <v>330</v>
      </c>
      <c r="X571" s="142">
        <v>6.7904259999999994E-2</v>
      </c>
    </row>
    <row r="572" spans="1:24" x14ac:dyDescent="0.25">
      <c r="A572" s="148">
        <v>42831</v>
      </c>
      <c r="B572" s="141">
        <v>1</v>
      </c>
      <c r="C572" s="142">
        <v>6.4500000000000002E-2</v>
      </c>
      <c r="D572" s="141">
        <v>10</v>
      </c>
      <c r="E572" s="142">
        <f t="shared" si="16"/>
        <v>3.5043240000000003E-2</v>
      </c>
      <c r="F572" s="144">
        <v>20</v>
      </c>
      <c r="G572" s="142">
        <f t="shared" si="18"/>
        <v>3.188998444444445E-2</v>
      </c>
      <c r="H572" s="152">
        <v>28</v>
      </c>
      <c r="I572" s="153">
        <f t="shared" si="17"/>
        <v>2.9367380000000002E-2</v>
      </c>
      <c r="J572" s="141">
        <v>27</v>
      </c>
      <c r="K572" s="142">
        <v>6.4904429999999999E-2</v>
      </c>
      <c r="L572" s="147">
        <v>2.4308253968254034E-4</v>
      </c>
      <c r="M572" s="141">
        <v>28</v>
      </c>
      <c r="N572" s="142">
        <v>6.4919984999999999E-2</v>
      </c>
      <c r="O572" s="141">
        <v>56</v>
      </c>
      <c r="P572" s="142">
        <v>6.5355524999999998E-2</v>
      </c>
      <c r="Q572" s="141">
        <v>84</v>
      </c>
      <c r="R572" s="142">
        <v>6.5791064999999996E-2</v>
      </c>
      <c r="S572" s="141">
        <f>+VLOOKUP(A572,Cetes!$A$19:$M$1126,5,FALSE)</f>
        <v>91</v>
      </c>
      <c r="T572" s="146">
        <v>6.5899949999999999E-2</v>
      </c>
      <c r="U572" s="141">
        <v>175</v>
      </c>
      <c r="V572" s="142">
        <v>6.7453159999999998E-2</v>
      </c>
      <c r="W572" s="141">
        <v>329</v>
      </c>
      <c r="X572" s="142">
        <v>6.7897100000000002E-2</v>
      </c>
    </row>
    <row r="573" spans="1:24" x14ac:dyDescent="0.25">
      <c r="A573" s="148">
        <v>42832</v>
      </c>
      <c r="B573" s="141">
        <v>1</v>
      </c>
      <c r="C573" s="142">
        <v>6.4600000000000005E-2</v>
      </c>
      <c r="D573" s="141">
        <v>10</v>
      </c>
      <c r="E573" s="142">
        <f t="shared" si="16"/>
        <v>3.5043240000000003E-2</v>
      </c>
      <c r="F573" s="144">
        <v>20</v>
      </c>
      <c r="G573" s="142">
        <f t="shared" si="18"/>
        <v>3.1704498823529416E-2</v>
      </c>
      <c r="H573" s="152">
        <v>27</v>
      </c>
      <c r="I573" s="153">
        <f t="shared" si="17"/>
        <v>2.9367380000000002E-2</v>
      </c>
      <c r="J573" s="141">
        <v>27</v>
      </c>
      <c r="K573" s="142">
        <v>6.4499849999999997E-2</v>
      </c>
      <c r="L573" s="147">
        <v>-4.0458000000000161E-4</v>
      </c>
      <c r="M573" s="141">
        <v>28</v>
      </c>
      <c r="N573" s="142">
        <v>6.4524949841269844E-2</v>
      </c>
      <c r="O573" s="141">
        <v>56</v>
      </c>
      <c r="P573" s="142">
        <v>6.5227745396825396E-2</v>
      </c>
      <c r="Q573" s="141">
        <v>84</v>
      </c>
      <c r="R573" s="142">
        <v>6.5930540952380948E-2</v>
      </c>
      <c r="S573" s="141">
        <f>+VLOOKUP(A573,Cetes!$A$19:$M$1126,5,FALSE)</f>
        <v>90</v>
      </c>
      <c r="T573" s="146">
        <v>6.6081139999999997E-2</v>
      </c>
      <c r="U573" s="141">
        <v>174</v>
      </c>
      <c r="V573" s="142">
        <v>6.736027E-2</v>
      </c>
      <c r="W573" s="141">
        <v>328</v>
      </c>
      <c r="X573" s="142">
        <v>6.8027100000000007E-2</v>
      </c>
    </row>
    <row r="574" spans="1:24" x14ac:dyDescent="0.25">
      <c r="A574" s="148">
        <v>42835</v>
      </c>
      <c r="B574" s="141">
        <v>1</v>
      </c>
      <c r="C574" s="142">
        <v>6.54E-2</v>
      </c>
      <c r="D574" s="141">
        <v>10</v>
      </c>
      <c r="E574" s="142">
        <f t="shared" si="16"/>
        <v>3.5043240000000003E-2</v>
      </c>
      <c r="F574" s="144">
        <v>20</v>
      </c>
      <c r="G574" s="142">
        <f t="shared" si="18"/>
        <v>3.0989054285714288E-2</v>
      </c>
      <c r="H574" s="152">
        <v>24</v>
      </c>
      <c r="I574" s="153">
        <f t="shared" si="17"/>
        <v>2.9367380000000002E-2</v>
      </c>
      <c r="J574" s="141">
        <v>27</v>
      </c>
      <c r="K574" s="142">
        <v>6.4877675238095234E-2</v>
      </c>
      <c r="L574" s="147">
        <v>3.7782523809523627E-4</v>
      </c>
      <c r="M574" s="141">
        <v>28</v>
      </c>
      <c r="N574" s="142">
        <v>6.4903656984126978E-2</v>
      </c>
      <c r="O574" s="141">
        <v>56</v>
      </c>
      <c r="P574" s="142">
        <v>6.563114587301587E-2</v>
      </c>
      <c r="Q574" s="141">
        <v>84</v>
      </c>
      <c r="R574" s="142">
        <v>6.6358634761904775E-2</v>
      </c>
      <c r="S574" s="141">
        <f>+VLOOKUP(A574,Cetes!$A$19:$M$1126,5,FALSE)</f>
        <v>87</v>
      </c>
      <c r="T574" s="146">
        <v>6.6436580000000009E-2</v>
      </c>
      <c r="U574" s="141">
        <v>171</v>
      </c>
      <c r="V574" s="142">
        <v>6.7935049999999997E-2</v>
      </c>
      <c r="W574" s="141">
        <v>325</v>
      </c>
      <c r="X574" s="142">
        <v>6.78618E-2</v>
      </c>
    </row>
    <row r="575" spans="1:24" x14ac:dyDescent="0.25">
      <c r="A575" s="148">
        <v>42836</v>
      </c>
      <c r="B575" s="141">
        <v>1</v>
      </c>
      <c r="C575" s="142">
        <v>6.6400000000000001E-2</v>
      </c>
      <c r="D575" s="141">
        <v>10</v>
      </c>
      <c r="E575" s="142">
        <f t="shared" ref="E575:E638" si="19">3.504324/100</f>
        <v>3.5043240000000003E-2</v>
      </c>
      <c r="F575" s="144">
        <v>20</v>
      </c>
      <c r="G575" s="142">
        <f t="shared" si="18"/>
        <v>3.0677193846153847E-2</v>
      </c>
      <c r="H575" s="152">
        <v>23</v>
      </c>
      <c r="I575" s="153">
        <f t="shared" ref="I575:I638" si="20">2.936738/100</f>
        <v>2.9367380000000002E-2</v>
      </c>
      <c r="J575" s="141">
        <v>27</v>
      </c>
      <c r="K575" s="142">
        <v>6.5273584920634911E-2</v>
      </c>
      <c r="L575" s="147">
        <v>3.959096825396774E-4</v>
      </c>
      <c r="M575" s="141">
        <v>28</v>
      </c>
      <c r="N575" s="142">
        <v>6.5292673650793637E-2</v>
      </c>
      <c r="O575" s="141">
        <v>56</v>
      </c>
      <c r="P575" s="142">
        <v>6.5827158095238092E-2</v>
      </c>
      <c r="Q575" s="141">
        <v>84</v>
      </c>
      <c r="R575" s="142">
        <v>6.6361642539682533E-2</v>
      </c>
      <c r="S575" s="141">
        <f>+VLOOKUP(A575,Cetes!$A$19:$M$1126,5,FALSE)</f>
        <v>86</v>
      </c>
      <c r="T575" s="146">
        <v>6.6399819999999998E-2</v>
      </c>
      <c r="U575" s="141">
        <v>170</v>
      </c>
      <c r="V575" s="142">
        <v>6.7799999999999999E-2</v>
      </c>
      <c r="W575" s="141">
        <v>359</v>
      </c>
      <c r="X575" s="142">
        <v>6.8678710000000004E-2</v>
      </c>
    </row>
    <row r="576" spans="1:24" x14ac:dyDescent="0.25">
      <c r="A576" s="148">
        <v>42837</v>
      </c>
      <c r="B576" s="141">
        <v>1</v>
      </c>
      <c r="C576" s="142">
        <v>6.6000000000000003E-2</v>
      </c>
      <c r="D576" s="141">
        <v>10</v>
      </c>
      <c r="E576" s="142">
        <f t="shared" si="19"/>
        <v>3.5043240000000003E-2</v>
      </c>
      <c r="F576" s="144">
        <v>20</v>
      </c>
      <c r="G576" s="142">
        <f t="shared" si="18"/>
        <v>3.2055945263157901E-2</v>
      </c>
      <c r="H576" s="152">
        <v>29</v>
      </c>
      <c r="I576" s="153">
        <f t="shared" si="20"/>
        <v>2.9367380000000002E-2</v>
      </c>
      <c r="J576" s="141">
        <v>27</v>
      </c>
      <c r="K576" s="142">
        <v>6.614591142857143E-2</v>
      </c>
      <c r="L576" s="147">
        <v>8.7232650793651889E-4</v>
      </c>
      <c r="M576" s="141">
        <v>28</v>
      </c>
      <c r="N576" s="142">
        <v>6.6151523406593402E-2</v>
      </c>
      <c r="O576" s="141">
        <v>56</v>
      </c>
      <c r="P576" s="142">
        <v>6.6308658791208785E-2</v>
      </c>
      <c r="Q576" s="141">
        <v>84</v>
      </c>
      <c r="R576" s="142">
        <v>6.6465794175824169E-2</v>
      </c>
      <c r="S576" s="141">
        <f>+VLOOKUP(A576,Cetes!$A$19:$M$1126,5,FALSE)</f>
        <v>92</v>
      </c>
      <c r="T576" s="146">
        <v>6.6510689999999997E-2</v>
      </c>
      <c r="U576" s="141">
        <v>183</v>
      </c>
      <c r="V576" s="142">
        <v>6.7960980000000004E-2</v>
      </c>
      <c r="W576" s="141">
        <v>358</v>
      </c>
      <c r="X576" s="142">
        <v>6.8654989999999999E-2</v>
      </c>
    </row>
    <row r="577" spans="1:24" x14ac:dyDescent="0.25">
      <c r="A577" s="148">
        <v>42842</v>
      </c>
      <c r="B577" s="141">
        <v>1</v>
      </c>
      <c r="C577" s="142">
        <v>6.4699999999999994E-2</v>
      </c>
      <c r="D577" s="141">
        <v>10</v>
      </c>
      <c r="E577" s="142">
        <f t="shared" si="19"/>
        <v>3.5043240000000003E-2</v>
      </c>
      <c r="F577" s="144">
        <v>20</v>
      </c>
      <c r="G577" s="142">
        <f t="shared" si="18"/>
        <v>3.0989054285714288E-2</v>
      </c>
      <c r="H577" s="152">
        <v>24</v>
      </c>
      <c r="I577" s="153">
        <f t="shared" si="20"/>
        <v>2.9367380000000002E-2</v>
      </c>
      <c r="J577" s="141">
        <v>27</v>
      </c>
      <c r="K577" s="142">
        <v>6.4951640952380957E-2</v>
      </c>
      <c r="L577" s="147">
        <v>-1.1942704761904732E-3</v>
      </c>
      <c r="M577" s="141">
        <v>28</v>
      </c>
      <c r="N577" s="142">
        <v>6.4977564603174609E-2</v>
      </c>
      <c r="O577" s="141">
        <v>56</v>
      </c>
      <c r="P577" s="142">
        <v>6.570342682539683E-2</v>
      </c>
      <c r="Q577" s="141">
        <v>84</v>
      </c>
      <c r="R577" s="142">
        <v>6.6429289047619036E-2</v>
      </c>
      <c r="S577" s="141">
        <f>+VLOOKUP(A577,Cetes!$A$19:$M$1126,5,FALSE)</f>
        <v>87</v>
      </c>
      <c r="T577" s="146">
        <v>6.6507059999999993E-2</v>
      </c>
      <c r="U577" s="141">
        <v>178</v>
      </c>
      <c r="V577" s="142">
        <v>6.762638E-2</v>
      </c>
      <c r="W577" s="141">
        <v>353</v>
      </c>
      <c r="X577" s="142">
        <v>6.8202449999999998E-2</v>
      </c>
    </row>
    <row r="578" spans="1:24" x14ac:dyDescent="0.25">
      <c r="A578" s="148">
        <v>42843</v>
      </c>
      <c r="B578" s="141">
        <v>1</v>
      </c>
      <c r="C578" s="142">
        <v>6.4000000000000001E-2</v>
      </c>
      <c r="D578" s="141">
        <v>10</v>
      </c>
      <c r="E578" s="142">
        <f t="shared" si="19"/>
        <v>3.5043240000000003E-2</v>
      </c>
      <c r="F578" s="144">
        <v>20</v>
      </c>
      <c r="G578" s="142">
        <f t="shared" si="18"/>
        <v>3.0677193846153847E-2</v>
      </c>
      <c r="H578" s="152">
        <v>23</v>
      </c>
      <c r="I578" s="153">
        <f t="shared" si="20"/>
        <v>2.9367380000000002E-2</v>
      </c>
      <c r="J578" s="141">
        <v>27</v>
      </c>
      <c r="K578" s="142">
        <v>6.4460269365079356E-2</v>
      </c>
      <c r="L578" s="147">
        <v>-4.9137158730160058E-4</v>
      </c>
      <c r="M578" s="141">
        <v>28</v>
      </c>
      <c r="N578" s="142">
        <v>6.4496189206349197E-2</v>
      </c>
      <c r="O578" s="141">
        <v>56</v>
      </c>
      <c r="P578" s="142">
        <v>6.5501944761904754E-2</v>
      </c>
      <c r="Q578" s="141">
        <v>84</v>
      </c>
      <c r="R578" s="142">
        <v>6.6507700317460325E-2</v>
      </c>
      <c r="S578" s="141">
        <f>+VLOOKUP(A578,Cetes!$A$19:$M$1126,5,FALSE)</f>
        <v>86</v>
      </c>
      <c r="T578" s="146">
        <v>6.6579540000000006E-2</v>
      </c>
      <c r="U578" s="141">
        <v>177</v>
      </c>
      <c r="V578" s="142">
        <v>6.7500069999999995E-2</v>
      </c>
      <c r="W578" s="141">
        <v>352</v>
      </c>
      <c r="X578" s="142">
        <v>6.8197060000000004E-2</v>
      </c>
    </row>
    <row r="579" spans="1:24" x14ac:dyDescent="0.25">
      <c r="A579" s="148">
        <v>42844</v>
      </c>
      <c r="B579" s="141">
        <v>1</v>
      </c>
      <c r="C579" s="142">
        <v>6.5299999999999997E-2</v>
      </c>
      <c r="D579" s="141">
        <v>10</v>
      </c>
      <c r="E579" s="142">
        <f t="shared" si="19"/>
        <v>3.5043240000000003E-2</v>
      </c>
      <c r="F579" s="144">
        <v>20</v>
      </c>
      <c r="G579" s="142">
        <f t="shared" si="18"/>
        <v>3.0313356666666669E-2</v>
      </c>
      <c r="H579" s="152">
        <v>22</v>
      </c>
      <c r="I579" s="153">
        <f t="shared" si="20"/>
        <v>2.9367380000000002E-2</v>
      </c>
      <c r="J579" s="141">
        <v>27</v>
      </c>
      <c r="K579" s="142">
        <v>6.4774959841269839E-2</v>
      </c>
      <c r="L579" s="147">
        <v>3.1469047619048229E-4</v>
      </c>
      <c r="M579" s="141">
        <v>28</v>
      </c>
      <c r="N579" s="142">
        <v>6.4802873809523806E-2</v>
      </c>
      <c r="O579" s="141">
        <v>56</v>
      </c>
      <c r="P579" s="142">
        <v>6.5584464920634911E-2</v>
      </c>
      <c r="Q579" s="141">
        <v>84</v>
      </c>
      <c r="R579" s="142">
        <v>6.6366056031746029E-2</v>
      </c>
      <c r="S579" s="141">
        <f>+VLOOKUP(A579,Cetes!$A$19:$M$1126,5,FALSE)</f>
        <v>85</v>
      </c>
      <c r="T579" s="146">
        <v>6.6393969999999997E-2</v>
      </c>
      <c r="U579" s="141">
        <v>176</v>
      </c>
      <c r="V579" s="142">
        <v>6.7499589999999998E-2</v>
      </c>
      <c r="W579" s="141">
        <v>351</v>
      </c>
      <c r="X579" s="142">
        <v>6.8282019999999999E-2</v>
      </c>
    </row>
    <row r="580" spans="1:24" x14ac:dyDescent="0.25">
      <c r="A580" s="148">
        <v>42845</v>
      </c>
      <c r="B580" s="141">
        <v>1</v>
      </c>
      <c r="C580" s="142">
        <v>6.480000000000001E-2</v>
      </c>
      <c r="D580" s="141">
        <v>10</v>
      </c>
      <c r="E580" s="142">
        <f t="shared" si="19"/>
        <v>3.5043240000000003E-2</v>
      </c>
      <c r="F580" s="144">
        <v>20</v>
      </c>
      <c r="G580" s="142">
        <f t="shared" ref="G580:G643" si="21">Interpolación_Lineal_2(E580,D580,I580,H580,F580)</f>
        <v>3.188998444444445E-2</v>
      </c>
      <c r="H580" s="152">
        <v>28</v>
      </c>
      <c r="I580" s="153">
        <f t="shared" si="20"/>
        <v>2.9367380000000002E-2</v>
      </c>
      <c r="J580" s="141">
        <v>27</v>
      </c>
      <c r="K580" s="142">
        <v>6.5197150000000009E-2</v>
      </c>
      <c r="L580" s="147">
        <v>4.2219015873017074E-4</v>
      </c>
      <c r="M580" s="141">
        <v>28</v>
      </c>
      <c r="N580" s="142">
        <v>6.5212425000000004E-2</v>
      </c>
      <c r="O580" s="141">
        <v>56</v>
      </c>
      <c r="P580" s="142">
        <v>6.5640125000000007E-2</v>
      </c>
      <c r="Q580" s="141">
        <v>84</v>
      </c>
      <c r="R580" s="142">
        <v>6.6067825000000011E-2</v>
      </c>
      <c r="S580" s="141">
        <f>+VLOOKUP(A580,Cetes!$A$19:$M$1126,5,FALSE)</f>
        <v>91</v>
      </c>
      <c r="T580" s="146">
        <v>6.6174750000000004E-2</v>
      </c>
      <c r="U580" s="141">
        <v>175</v>
      </c>
      <c r="V580" s="142">
        <v>6.7400059999999998E-2</v>
      </c>
      <c r="W580" s="141">
        <v>350</v>
      </c>
      <c r="X580" s="142">
        <v>6.8226540000000002E-2</v>
      </c>
    </row>
    <row r="581" spans="1:24" x14ac:dyDescent="0.25">
      <c r="A581" s="148">
        <v>42846</v>
      </c>
      <c r="B581" s="141">
        <v>1</v>
      </c>
      <c r="C581" s="142">
        <v>6.8000000000000005E-2</v>
      </c>
      <c r="D581" s="141">
        <v>10</v>
      </c>
      <c r="E581" s="142">
        <f t="shared" si="19"/>
        <v>3.5043240000000003E-2</v>
      </c>
      <c r="F581" s="144">
        <v>20</v>
      </c>
      <c r="G581" s="142">
        <f t="shared" si="21"/>
        <v>3.1704498823529416E-2</v>
      </c>
      <c r="H581" s="152">
        <v>27</v>
      </c>
      <c r="I581" s="153">
        <f t="shared" si="20"/>
        <v>2.9367380000000002E-2</v>
      </c>
      <c r="J581" s="141">
        <v>27</v>
      </c>
      <c r="K581" s="142">
        <v>6.4218490000000003E-2</v>
      </c>
      <c r="L581" s="147">
        <v>-9.7866000000000619E-4</v>
      </c>
      <c r="M581" s="141">
        <v>28</v>
      </c>
      <c r="N581" s="142">
        <v>6.4250175079365077E-2</v>
      </c>
      <c r="O581" s="141">
        <v>56</v>
      </c>
      <c r="P581" s="142">
        <v>6.5137357301587304E-2</v>
      </c>
      <c r="Q581" s="141">
        <v>84</v>
      </c>
      <c r="R581" s="142">
        <v>6.6024539523809531E-2</v>
      </c>
      <c r="S581" s="141">
        <f>+VLOOKUP(A581,Cetes!$A$19:$M$1126,5,FALSE)</f>
        <v>90</v>
      </c>
      <c r="T581" s="146">
        <v>6.621465E-2</v>
      </c>
      <c r="U581" s="141">
        <v>174</v>
      </c>
      <c r="V581" s="142">
        <v>6.7600080000000007E-2</v>
      </c>
      <c r="W581" s="141">
        <v>349</v>
      </c>
      <c r="X581" s="142">
        <v>6.8799949999999999E-2</v>
      </c>
    </row>
    <row r="582" spans="1:24" x14ac:dyDescent="0.25">
      <c r="A582" s="148">
        <v>42849</v>
      </c>
      <c r="B582" s="141">
        <v>1</v>
      </c>
      <c r="C582" s="142">
        <v>6.6799999999999998E-2</v>
      </c>
      <c r="D582" s="141">
        <v>10</v>
      </c>
      <c r="E582" s="142">
        <f t="shared" si="19"/>
        <v>3.5043240000000003E-2</v>
      </c>
      <c r="F582" s="144">
        <v>20</v>
      </c>
      <c r="G582" s="142">
        <f t="shared" si="21"/>
        <v>3.0989054285714288E-2</v>
      </c>
      <c r="H582" s="152">
        <v>24</v>
      </c>
      <c r="I582" s="153">
        <f t="shared" si="20"/>
        <v>2.9367380000000002E-2</v>
      </c>
      <c r="J582" s="141">
        <v>27</v>
      </c>
      <c r="K582" s="142">
        <v>6.4699133333333339E-2</v>
      </c>
      <c r="L582" s="147">
        <v>4.8064333333333598E-4</v>
      </c>
      <c r="M582" s="141">
        <v>28</v>
      </c>
      <c r="N582" s="142">
        <v>6.4729144444444456E-2</v>
      </c>
      <c r="O582" s="141">
        <v>56</v>
      </c>
      <c r="P582" s="142">
        <v>6.5569455555555559E-2</v>
      </c>
      <c r="Q582" s="141">
        <v>84</v>
      </c>
      <c r="R582" s="142">
        <v>6.6409766666666661E-2</v>
      </c>
      <c r="S582" s="141">
        <f>+VLOOKUP(A582,Cetes!$A$19:$M$1126,5,FALSE)</f>
        <v>87</v>
      </c>
      <c r="T582" s="146">
        <v>6.6499799999999998E-2</v>
      </c>
      <c r="U582" s="141">
        <v>171</v>
      </c>
      <c r="V582" s="142">
        <v>6.7816379999999996E-2</v>
      </c>
      <c r="W582" s="141">
        <v>346</v>
      </c>
      <c r="X582" s="142">
        <v>6.890752E-2</v>
      </c>
    </row>
    <row r="583" spans="1:24" x14ac:dyDescent="0.25">
      <c r="A583" s="148">
        <v>42850</v>
      </c>
      <c r="B583" s="141">
        <v>1</v>
      </c>
      <c r="C583" s="142">
        <v>6.7699999999999996E-2</v>
      </c>
      <c r="D583" s="141">
        <v>10</v>
      </c>
      <c r="E583" s="142">
        <f t="shared" si="19"/>
        <v>3.5043240000000003E-2</v>
      </c>
      <c r="F583" s="144">
        <v>20</v>
      </c>
      <c r="G583" s="142">
        <f t="shared" si="21"/>
        <v>3.0677193846153847E-2</v>
      </c>
      <c r="H583" s="152">
        <v>23</v>
      </c>
      <c r="I583" s="153">
        <f t="shared" si="20"/>
        <v>2.9367380000000002E-2</v>
      </c>
      <c r="J583" s="141">
        <v>27</v>
      </c>
      <c r="K583" s="142">
        <v>6.5111173650793649E-2</v>
      </c>
      <c r="L583" s="147">
        <v>4.1204031746031045E-4</v>
      </c>
      <c r="M583" s="141">
        <v>28</v>
      </c>
      <c r="N583" s="142">
        <v>6.5138192063492056E-2</v>
      </c>
      <c r="O583" s="141">
        <v>56</v>
      </c>
      <c r="P583" s="142">
        <v>6.5894707619047616E-2</v>
      </c>
      <c r="Q583" s="141">
        <v>84</v>
      </c>
      <c r="R583" s="142">
        <v>6.6651223174603175E-2</v>
      </c>
      <c r="S583" s="141">
        <f>+VLOOKUP(A583,Cetes!$A$19:$M$1126,5,FALSE)</f>
        <v>86</v>
      </c>
      <c r="T583" s="146">
        <v>6.6705260000000002E-2</v>
      </c>
      <c r="U583" s="141">
        <v>170</v>
      </c>
      <c r="V583" s="142">
        <v>6.8077899999999997E-2</v>
      </c>
      <c r="W583" s="141">
        <v>345</v>
      </c>
      <c r="X583" s="142">
        <v>6.9593829999999995E-2</v>
      </c>
    </row>
    <row r="584" spans="1:24" x14ac:dyDescent="0.25">
      <c r="A584" s="148">
        <v>42851</v>
      </c>
      <c r="B584" s="141">
        <v>1</v>
      </c>
      <c r="C584" s="142">
        <v>6.5500000000000003E-2</v>
      </c>
      <c r="D584" s="141">
        <v>10</v>
      </c>
      <c r="E584" s="142">
        <f t="shared" si="19"/>
        <v>3.5043240000000003E-2</v>
      </c>
      <c r="F584" s="144">
        <v>20</v>
      </c>
      <c r="G584" s="142">
        <f t="shared" si="21"/>
        <v>3.0313356666666669E-2</v>
      </c>
      <c r="H584" s="152">
        <v>22</v>
      </c>
      <c r="I584" s="153">
        <f t="shared" si="20"/>
        <v>2.9367380000000002E-2</v>
      </c>
      <c r="J584" s="141">
        <v>27</v>
      </c>
      <c r="K584" s="142">
        <v>6.4975843333333325E-2</v>
      </c>
      <c r="L584" s="147">
        <v>-1.3533031746032487E-4</v>
      </c>
      <c r="M584" s="141">
        <v>28</v>
      </c>
      <c r="N584" s="142">
        <v>6.5003359999999996E-2</v>
      </c>
      <c r="O584" s="141">
        <v>56</v>
      </c>
      <c r="P584" s="142">
        <v>6.577382666666666E-2</v>
      </c>
      <c r="Q584" s="141">
        <v>84</v>
      </c>
      <c r="R584" s="142">
        <v>6.6544293333333324E-2</v>
      </c>
      <c r="S584" s="141">
        <f>+VLOOKUP(A584,Cetes!$A$19:$M$1126,5,FALSE)</f>
        <v>85</v>
      </c>
      <c r="T584" s="146">
        <v>6.6571809999999995E-2</v>
      </c>
      <c r="U584" s="141">
        <v>169</v>
      </c>
      <c r="V584" s="142">
        <v>6.844306E-2</v>
      </c>
      <c r="W584" s="141">
        <v>344</v>
      </c>
      <c r="X584" s="142">
        <v>7.0378720000000006E-2</v>
      </c>
    </row>
    <row r="585" spans="1:24" x14ac:dyDescent="0.25">
      <c r="A585" s="148">
        <v>42852</v>
      </c>
      <c r="B585" s="141">
        <v>1</v>
      </c>
      <c r="C585" s="142">
        <v>6.480000000000001E-2</v>
      </c>
      <c r="D585" s="141">
        <v>10</v>
      </c>
      <c r="E585" s="142">
        <f t="shared" si="19"/>
        <v>3.5043240000000003E-2</v>
      </c>
      <c r="F585" s="144">
        <v>20</v>
      </c>
      <c r="G585" s="142">
        <f t="shared" si="21"/>
        <v>3.188998444444445E-2</v>
      </c>
      <c r="H585" s="152">
        <v>28</v>
      </c>
      <c r="I585" s="153">
        <f t="shared" si="20"/>
        <v>2.9367380000000002E-2</v>
      </c>
      <c r="J585" s="141">
        <v>27</v>
      </c>
      <c r="K585" s="142">
        <v>6.5401333777777793E-2</v>
      </c>
      <c r="L585" s="147">
        <v>4.2549044444446793E-4</v>
      </c>
      <c r="M585" s="141">
        <v>28</v>
      </c>
      <c r="N585" s="142">
        <v>6.5424462000000017E-2</v>
      </c>
      <c r="O585" s="141">
        <v>56</v>
      </c>
      <c r="P585" s="142">
        <v>6.6072052222222233E-2</v>
      </c>
      <c r="Q585" s="141">
        <v>84</v>
      </c>
      <c r="R585" s="142">
        <v>6.6719642444444449E-2</v>
      </c>
      <c r="S585" s="141">
        <f>+VLOOKUP(A585,Cetes!$A$19:$M$1126,5,FALSE)</f>
        <v>91</v>
      </c>
      <c r="T585" s="146">
        <v>6.6881540000000003E-2</v>
      </c>
      <c r="U585" s="141">
        <v>182</v>
      </c>
      <c r="V585" s="142">
        <v>6.8627430000000003E-2</v>
      </c>
      <c r="W585" s="141">
        <v>364</v>
      </c>
      <c r="X585" s="142">
        <v>7.0308410000000002E-2</v>
      </c>
    </row>
    <row r="586" spans="1:24" x14ac:dyDescent="0.25">
      <c r="A586" s="148">
        <v>42853</v>
      </c>
      <c r="B586" s="141">
        <v>1</v>
      </c>
      <c r="C586" s="142">
        <v>6.7000000000000004E-2</v>
      </c>
      <c r="D586" s="141">
        <v>10</v>
      </c>
      <c r="E586" s="142">
        <f t="shared" si="19"/>
        <v>3.5043240000000003E-2</v>
      </c>
      <c r="F586" s="144">
        <v>20</v>
      </c>
      <c r="G586" s="142">
        <f t="shared" si="21"/>
        <v>3.1704498823529416E-2</v>
      </c>
      <c r="H586" s="152">
        <v>27</v>
      </c>
      <c r="I586" s="153">
        <f t="shared" si="20"/>
        <v>2.9367380000000002E-2</v>
      </c>
      <c r="J586" s="141">
        <v>27</v>
      </c>
      <c r="K586" s="142">
        <v>6.5199939999999998E-2</v>
      </c>
      <c r="L586" s="147">
        <v>-2.0139377777779466E-4</v>
      </c>
      <c r="M586" s="141">
        <v>28</v>
      </c>
      <c r="N586" s="142">
        <v>6.5226440952380949E-2</v>
      </c>
      <c r="O586" s="141">
        <v>56</v>
      </c>
      <c r="P586" s="142">
        <v>6.5968467619047622E-2</v>
      </c>
      <c r="Q586" s="141">
        <v>84</v>
      </c>
      <c r="R586" s="142">
        <v>6.6710494285714281E-2</v>
      </c>
      <c r="S586" s="141">
        <f>+VLOOKUP(A586,Cetes!$A$19:$M$1126,5,FALSE)</f>
        <v>90</v>
      </c>
      <c r="T586" s="146">
        <v>6.6869499999999998E-2</v>
      </c>
      <c r="U586" s="141">
        <v>181</v>
      </c>
      <c r="V586" s="142">
        <v>6.8599960000000001E-2</v>
      </c>
      <c r="W586" s="141">
        <v>363</v>
      </c>
      <c r="X586" s="142">
        <v>7.0199990000000004E-2</v>
      </c>
    </row>
    <row r="587" spans="1:24" x14ac:dyDescent="0.25">
      <c r="A587" s="148">
        <v>42857</v>
      </c>
      <c r="B587" s="141">
        <v>1</v>
      </c>
      <c r="C587" s="142">
        <v>6.7299999999999999E-2</v>
      </c>
      <c r="D587" s="141">
        <v>10</v>
      </c>
      <c r="E587" s="142">
        <f t="shared" si="19"/>
        <v>3.5043240000000003E-2</v>
      </c>
      <c r="F587" s="144">
        <v>20</v>
      </c>
      <c r="G587" s="142">
        <f t="shared" si="21"/>
        <v>3.0677193846153847E-2</v>
      </c>
      <c r="H587" s="152">
        <v>23</v>
      </c>
      <c r="I587" s="153">
        <f t="shared" si="20"/>
        <v>2.9367380000000002E-2</v>
      </c>
      <c r="J587" s="141">
        <v>27</v>
      </c>
      <c r="K587" s="142">
        <v>6.4961469523809531E-2</v>
      </c>
      <c r="L587" s="147">
        <v>-2.3847047619046657E-4</v>
      </c>
      <c r="M587" s="141">
        <v>28</v>
      </c>
      <c r="N587" s="142">
        <v>6.4996041904761909E-2</v>
      </c>
      <c r="O587" s="141">
        <v>56</v>
      </c>
      <c r="P587" s="142">
        <v>6.5964068571428572E-2</v>
      </c>
      <c r="Q587" s="141">
        <v>84</v>
      </c>
      <c r="R587" s="142">
        <v>6.6932095238095235E-2</v>
      </c>
      <c r="S587" s="141">
        <f>+VLOOKUP(A587,Cetes!$A$19:$M$1126,5,FALSE)</f>
        <v>86</v>
      </c>
      <c r="T587" s="146">
        <v>6.7001240000000004E-2</v>
      </c>
      <c r="U587" s="141">
        <v>177</v>
      </c>
      <c r="V587" s="142">
        <v>6.8900080000000002E-2</v>
      </c>
      <c r="W587" s="141">
        <v>359</v>
      </c>
      <c r="X587" s="142">
        <v>6.9982100000000005E-2</v>
      </c>
    </row>
    <row r="588" spans="1:24" x14ac:dyDescent="0.25">
      <c r="A588" s="148">
        <v>42858</v>
      </c>
      <c r="B588" s="141">
        <v>1</v>
      </c>
      <c r="C588" s="142">
        <v>6.5199999999999994E-2</v>
      </c>
      <c r="D588" s="141">
        <v>10</v>
      </c>
      <c r="E588" s="142">
        <f t="shared" si="19"/>
        <v>3.5043240000000003E-2</v>
      </c>
      <c r="F588" s="144">
        <v>20</v>
      </c>
      <c r="G588" s="142">
        <f t="shared" si="21"/>
        <v>3.0313356666666669E-2</v>
      </c>
      <c r="H588" s="152">
        <v>22</v>
      </c>
      <c r="I588" s="153">
        <f t="shared" si="20"/>
        <v>2.9367380000000002E-2</v>
      </c>
      <c r="J588" s="141">
        <v>27</v>
      </c>
      <c r="K588" s="142">
        <v>6.5132384603174609E-2</v>
      </c>
      <c r="L588" s="147">
        <v>1.7091507936507766E-4</v>
      </c>
      <c r="M588" s="141">
        <v>28</v>
      </c>
      <c r="N588" s="142">
        <v>6.5164819523809536E-2</v>
      </c>
      <c r="O588" s="141">
        <v>56</v>
      </c>
      <c r="P588" s="142">
        <v>6.6072997301587305E-2</v>
      </c>
      <c r="Q588" s="141">
        <v>84</v>
      </c>
      <c r="R588" s="142">
        <v>6.6981175079365074E-2</v>
      </c>
      <c r="S588" s="141">
        <f>+VLOOKUP(A588,Cetes!$A$19:$M$1126,5,FALSE)</f>
        <v>85</v>
      </c>
      <c r="T588" s="146">
        <v>6.7013610000000001E-2</v>
      </c>
      <c r="U588" s="141">
        <v>176</v>
      </c>
      <c r="V588" s="142">
        <v>6.8900050000000004E-2</v>
      </c>
      <c r="W588" s="141">
        <v>358</v>
      </c>
      <c r="X588" s="142">
        <v>6.9979329999999992E-2</v>
      </c>
    </row>
    <row r="589" spans="1:24" x14ac:dyDescent="0.25">
      <c r="A589" s="148">
        <v>42859</v>
      </c>
      <c r="B589" s="141">
        <v>1</v>
      </c>
      <c r="C589" s="142">
        <v>6.4600000000000005E-2</v>
      </c>
      <c r="D589" s="141">
        <v>10</v>
      </c>
      <c r="E589" s="142">
        <f t="shared" si="19"/>
        <v>3.5043240000000003E-2</v>
      </c>
      <c r="F589" s="144">
        <v>20</v>
      </c>
      <c r="G589" s="142">
        <f t="shared" si="21"/>
        <v>3.188998444444445E-2</v>
      </c>
      <c r="H589" s="152">
        <v>28</v>
      </c>
      <c r="I589" s="153">
        <f t="shared" si="20"/>
        <v>2.9367380000000002E-2</v>
      </c>
      <c r="J589" s="141">
        <v>27</v>
      </c>
      <c r="K589" s="142">
        <v>6.5142475555555565E-2</v>
      </c>
      <c r="L589" s="147">
        <v>1.0090952380956142E-5</v>
      </c>
      <c r="M589" s="141">
        <v>28</v>
      </c>
      <c r="N589" s="142">
        <v>6.5163340000000014E-2</v>
      </c>
      <c r="O589" s="141">
        <v>56</v>
      </c>
      <c r="P589" s="142">
        <v>6.5747544444444458E-2</v>
      </c>
      <c r="Q589" s="141">
        <v>84</v>
      </c>
      <c r="R589" s="142">
        <v>6.6331748888888889E-2</v>
      </c>
      <c r="S589" s="141">
        <f>+VLOOKUP(A589,Cetes!$A$19:$M$1126,5,FALSE)</f>
        <v>91</v>
      </c>
      <c r="T589" s="146">
        <v>6.6477800000000004E-2</v>
      </c>
      <c r="U589" s="141">
        <v>175</v>
      </c>
      <c r="V589" s="142">
        <v>6.8858199999999994E-2</v>
      </c>
      <c r="W589" s="141">
        <v>357</v>
      </c>
      <c r="X589" s="142">
        <v>7.0432439999999999E-2</v>
      </c>
    </row>
    <row r="590" spans="1:24" x14ac:dyDescent="0.25">
      <c r="A590" s="148">
        <v>42860</v>
      </c>
      <c r="B590" s="141">
        <v>1</v>
      </c>
      <c r="C590" s="142">
        <v>6.480000000000001E-2</v>
      </c>
      <c r="D590" s="141">
        <v>10</v>
      </c>
      <c r="E590" s="142">
        <f t="shared" si="19"/>
        <v>3.5043240000000003E-2</v>
      </c>
      <c r="F590" s="144">
        <v>20</v>
      </c>
      <c r="G590" s="142">
        <f t="shared" si="21"/>
        <v>3.1704498823529416E-2</v>
      </c>
      <c r="H590" s="152">
        <v>27</v>
      </c>
      <c r="I590" s="153">
        <f t="shared" si="20"/>
        <v>2.9367380000000002E-2</v>
      </c>
      <c r="J590" s="141">
        <v>27</v>
      </c>
      <c r="K590" s="142">
        <v>6.5257839999999998E-2</v>
      </c>
      <c r="L590" s="147">
        <v>1.1536444444443239E-4</v>
      </c>
      <c r="M590" s="141">
        <v>28</v>
      </c>
      <c r="N590" s="142">
        <v>6.5284649365079356E-2</v>
      </c>
      <c r="O590" s="141">
        <v>56</v>
      </c>
      <c r="P590" s="142">
        <v>6.6035311587301582E-2</v>
      </c>
      <c r="Q590" s="141">
        <v>84</v>
      </c>
      <c r="R590" s="142">
        <v>6.6785973809523808E-2</v>
      </c>
      <c r="S590" s="141">
        <f>+VLOOKUP(A590,Cetes!$A$19:$M$1126,5,FALSE)</f>
        <v>90</v>
      </c>
      <c r="T590" s="146">
        <v>6.6946829999999999E-2</v>
      </c>
      <c r="U590" s="141">
        <v>174</v>
      </c>
      <c r="V590" s="142">
        <v>6.9027679999999994E-2</v>
      </c>
      <c r="W590" s="141">
        <v>356</v>
      </c>
      <c r="X590" s="142">
        <v>7.0442580000000005E-2</v>
      </c>
    </row>
    <row r="591" spans="1:24" x14ac:dyDescent="0.25">
      <c r="A591" s="148">
        <v>42863</v>
      </c>
      <c r="B591" s="141">
        <v>1</v>
      </c>
      <c r="C591" s="142">
        <v>6.4500000000000002E-2</v>
      </c>
      <c r="D591" s="141">
        <v>10</v>
      </c>
      <c r="E591" s="142">
        <f t="shared" si="19"/>
        <v>3.5043240000000003E-2</v>
      </c>
      <c r="F591" s="144">
        <v>20</v>
      </c>
      <c r="G591" s="142">
        <f t="shared" si="21"/>
        <v>3.0989054285714288E-2</v>
      </c>
      <c r="H591" s="152">
        <v>24</v>
      </c>
      <c r="I591" s="153">
        <f t="shared" si="20"/>
        <v>2.9367380000000002E-2</v>
      </c>
      <c r="J591" s="141">
        <v>27</v>
      </c>
      <c r="K591" s="142">
        <v>6.5385612380952376E-2</v>
      </c>
      <c r="L591" s="147">
        <v>1.2777238095237897E-4</v>
      </c>
      <c r="M591" s="141">
        <v>28</v>
      </c>
      <c r="N591" s="142">
        <v>6.5413966507936502E-2</v>
      </c>
      <c r="O591" s="141">
        <v>56</v>
      </c>
      <c r="P591" s="142">
        <v>6.6207882063492055E-2</v>
      </c>
      <c r="Q591" s="141">
        <v>84</v>
      </c>
      <c r="R591" s="142">
        <v>6.7001797619047621E-2</v>
      </c>
      <c r="S591" s="141">
        <f>+VLOOKUP(A591,Cetes!$A$19:$M$1126,5,FALSE)</f>
        <v>87</v>
      </c>
      <c r="T591" s="146">
        <v>6.7086859999999998E-2</v>
      </c>
      <c r="U591" s="141">
        <v>171</v>
      </c>
      <c r="V591" s="142">
        <v>6.92136E-2</v>
      </c>
      <c r="W591" s="141">
        <v>353</v>
      </c>
      <c r="X591" s="142">
        <v>7.0585079999999994E-2</v>
      </c>
    </row>
    <row r="592" spans="1:24" x14ac:dyDescent="0.25">
      <c r="A592" s="148">
        <v>42864</v>
      </c>
      <c r="B592" s="141">
        <v>1</v>
      </c>
      <c r="C592" s="142">
        <v>6.6000000000000003E-2</v>
      </c>
      <c r="D592" s="141">
        <v>10</v>
      </c>
      <c r="E592" s="142">
        <f t="shared" si="19"/>
        <v>3.5043240000000003E-2</v>
      </c>
      <c r="F592" s="144">
        <v>20</v>
      </c>
      <c r="G592" s="142">
        <f t="shared" si="21"/>
        <v>3.0677193846153847E-2</v>
      </c>
      <c r="H592" s="152">
        <v>23</v>
      </c>
      <c r="I592" s="153">
        <f t="shared" si="20"/>
        <v>2.9367380000000002E-2</v>
      </c>
      <c r="J592" s="141">
        <v>27</v>
      </c>
      <c r="K592" s="142">
        <v>6.5063692539682541E-2</v>
      </c>
      <c r="L592" s="147">
        <v>-3.2191984126983542E-4</v>
      </c>
      <c r="M592" s="141">
        <v>28</v>
      </c>
      <c r="N592" s="142">
        <v>6.5106853174603171E-2</v>
      </c>
      <c r="O592" s="141">
        <v>56</v>
      </c>
      <c r="P592" s="142">
        <v>6.6315350952380947E-2</v>
      </c>
      <c r="Q592" s="141">
        <v>84</v>
      </c>
      <c r="R592" s="142">
        <v>6.7523848730158723E-2</v>
      </c>
      <c r="S592" s="141">
        <f>+VLOOKUP(A592,Cetes!$A$19:$M$1126,5,FALSE)</f>
        <v>86</v>
      </c>
      <c r="T592" s="146">
        <v>6.7610169999999997E-2</v>
      </c>
      <c r="U592" s="141">
        <v>170</v>
      </c>
      <c r="V592" s="142">
        <v>6.9412680000000004E-2</v>
      </c>
      <c r="W592" s="141">
        <v>352</v>
      </c>
      <c r="X592" s="142">
        <v>7.0700020000000002E-2</v>
      </c>
    </row>
    <row r="593" spans="1:24" x14ac:dyDescent="0.25">
      <c r="A593" s="148">
        <v>42865</v>
      </c>
      <c r="B593" s="141">
        <v>1</v>
      </c>
      <c r="C593" s="142">
        <v>6.54E-2</v>
      </c>
      <c r="D593" s="141">
        <v>10</v>
      </c>
      <c r="E593" s="142">
        <f t="shared" si="19"/>
        <v>3.5043240000000003E-2</v>
      </c>
      <c r="F593" s="144">
        <v>20</v>
      </c>
      <c r="G593" s="142">
        <f t="shared" si="21"/>
        <v>3.0313356666666669E-2</v>
      </c>
      <c r="H593" s="152">
        <v>22</v>
      </c>
      <c r="I593" s="153">
        <f t="shared" si="20"/>
        <v>2.9367380000000002E-2</v>
      </c>
      <c r="J593" s="141">
        <v>27</v>
      </c>
      <c r="K593" s="142">
        <v>6.5116896349206338E-2</v>
      </c>
      <c r="L593" s="147">
        <v>5.3203809523796886E-5</v>
      </c>
      <c r="M593" s="141">
        <v>28</v>
      </c>
      <c r="N593" s="142">
        <v>6.5161407619047609E-2</v>
      </c>
      <c r="O593" s="141">
        <v>56</v>
      </c>
      <c r="P593" s="142">
        <v>6.6407723174603167E-2</v>
      </c>
      <c r="Q593" s="141">
        <v>84</v>
      </c>
      <c r="R593" s="142">
        <v>6.7654038730158725E-2</v>
      </c>
      <c r="S593" s="141">
        <f>+VLOOKUP(A593,Cetes!$A$19:$M$1126,5,FALSE)</f>
        <v>85</v>
      </c>
      <c r="T593" s="146">
        <v>6.7698549999999996E-2</v>
      </c>
      <c r="U593" s="141">
        <v>169</v>
      </c>
      <c r="V593" s="142">
        <v>6.9592130000000002E-2</v>
      </c>
      <c r="W593" s="141">
        <v>351</v>
      </c>
      <c r="X593" s="142">
        <v>7.0900039999999998E-2</v>
      </c>
    </row>
    <row r="594" spans="1:24" x14ac:dyDescent="0.25">
      <c r="A594" s="148">
        <v>42866</v>
      </c>
      <c r="B594" s="141">
        <v>1</v>
      </c>
      <c r="C594" s="142">
        <v>6.5299999999999997E-2</v>
      </c>
      <c r="D594" s="141">
        <v>10</v>
      </c>
      <c r="E594" s="142">
        <f t="shared" si="19"/>
        <v>3.5043240000000003E-2</v>
      </c>
      <c r="F594" s="144">
        <v>20</v>
      </c>
      <c r="G594" s="142">
        <f t="shared" si="21"/>
        <v>3.188998444444445E-2</v>
      </c>
      <c r="H594" s="152">
        <v>28</v>
      </c>
      <c r="I594" s="153">
        <f t="shared" si="20"/>
        <v>2.9367380000000002E-2</v>
      </c>
      <c r="J594" s="141">
        <v>27</v>
      </c>
      <c r="K594" s="142">
        <v>6.600607044444444E-2</v>
      </c>
      <c r="L594" s="147">
        <v>8.8917409523810165E-4</v>
      </c>
      <c r="M594" s="141">
        <v>28</v>
      </c>
      <c r="N594" s="142">
        <v>6.6033227E-2</v>
      </c>
      <c r="O594" s="141">
        <v>56</v>
      </c>
      <c r="P594" s="142">
        <v>6.6793610555555563E-2</v>
      </c>
      <c r="Q594" s="141">
        <v>84</v>
      </c>
      <c r="R594" s="142">
        <v>6.7553994111111113E-2</v>
      </c>
      <c r="S594" s="141">
        <f>+VLOOKUP(A594,Cetes!$A$19:$M$1126,5,FALSE)</f>
        <v>91</v>
      </c>
      <c r="T594" s="146">
        <v>6.7744090000000007E-2</v>
      </c>
      <c r="U594" s="141">
        <v>182</v>
      </c>
      <c r="V594" s="142">
        <v>6.9571919999999995E-2</v>
      </c>
      <c r="W594" s="141">
        <v>350</v>
      </c>
      <c r="X594" s="142">
        <v>7.0699970000000001E-2</v>
      </c>
    </row>
    <row r="595" spans="1:24" x14ac:dyDescent="0.25">
      <c r="A595" s="148">
        <v>42867</v>
      </c>
      <c r="B595" s="141">
        <v>1</v>
      </c>
      <c r="C595" s="142">
        <v>6.5500000000000003E-2</v>
      </c>
      <c r="D595" s="141">
        <v>10</v>
      </c>
      <c r="E595" s="142">
        <f t="shared" si="19"/>
        <v>3.5043240000000003E-2</v>
      </c>
      <c r="F595" s="144">
        <v>20</v>
      </c>
      <c r="G595" s="142">
        <f t="shared" si="21"/>
        <v>3.1704498823529416E-2</v>
      </c>
      <c r="H595" s="152">
        <v>27</v>
      </c>
      <c r="I595" s="153">
        <f t="shared" si="20"/>
        <v>2.9367380000000002E-2</v>
      </c>
      <c r="J595" s="141">
        <v>27</v>
      </c>
      <c r="K595" s="142">
        <v>6.5230910000000003E-2</v>
      </c>
      <c r="L595" s="147">
        <v>-7.7516044444443655E-4</v>
      </c>
      <c r="M595" s="141">
        <v>28</v>
      </c>
      <c r="N595" s="142">
        <v>6.5268630317460316E-2</v>
      </c>
      <c r="O595" s="141">
        <v>56</v>
      </c>
      <c r="P595" s="142">
        <v>6.6324799206349205E-2</v>
      </c>
      <c r="Q595" s="141">
        <v>84</v>
      </c>
      <c r="R595" s="142">
        <v>6.7380968095238095E-2</v>
      </c>
      <c r="S595" s="141">
        <f>+VLOOKUP(A595,Cetes!$A$19:$M$1126,5,FALSE)</f>
        <v>90</v>
      </c>
      <c r="T595" s="146">
        <v>6.760729E-2</v>
      </c>
      <c r="U595" s="141">
        <v>181</v>
      </c>
      <c r="V595" s="142">
        <v>6.9290260000000006E-2</v>
      </c>
      <c r="W595" s="141">
        <v>349</v>
      </c>
      <c r="X595" s="142">
        <v>7.0504110000000009E-2</v>
      </c>
    </row>
    <row r="596" spans="1:24" x14ac:dyDescent="0.25">
      <c r="A596" s="148">
        <v>42870</v>
      </c>
      <c r="B596" s="141">
        <v>1</v>
      </c>
      <c r="C596" s="142">
        <v>6.59E-2</v>
      </c>
      <c r="D596" s="141">
        <v>10</v>
      </c>
      <c r="E596" s="142">
        <f t="shared" si="19"/>
        <v>3.5043240000000003E-2</v>
      </c>
      <c r="F596" s="144">
        <v>20</v>
      </c>
      <c r="G596" s="142">
        <f t="shared" si="21"/>
        <v>3.0989054285714288E-2</v>
      </c>
      <c r="H596" s="152">
        <v>24</v>
      </c>
      <c r="I596" s="153">
        <f t="shared" si="20"/>
        <v>2.9367380000000002E-2</v>
      </c>
      <c r="J596" s="141">
        <v>27</v>
      </c>
      <c r="K596" s="142">
        <v>6.5685149523809522E-2</v>
      </c>
      <c r="L596" s="147">
        <v>4.5423952380951871E-4</v>
      </c>
      <c r="M596" s="141">
        <v>28</v>
      </c>
      <c r="N596" s="142">
        <v>6.5717016031746026E-2</v>
      </c>
      <c r="O596" s="141">
        <v>56</v>
      </c>
      <c r="P596" s="142">
        <v>6.6609278253968257E-2</v>
      </c>
      <c r="Q596" s="141">
        <v>84</v>
      </c>
      <c r="R596" s="142">
        <v>6.7501540476190475E-2</v>
      </c>
      <c r="S596" s="141">
        <f>+VLOOKUP(A596,Cetes!$A$19:$M$1126,5,FALSE)</f>
        <v>87</v>
      </c>
      <c r="T596" s="146">
        <v>6.759714E-2</v>
      </c>
      <c r="U596" s="141">
        <v>178</v>
      </c>
      <c r="V596" s="142">
        <v>6.9305829999999999E-2</v>
      </c>
      <c r="W596" s="141">
        <v>346</v>
      </c>
      <c r="X596" s="142">
        <v>7.0405590000000004E-2</v>
      </c>
    </row>
    <row r="597" spans="1:24" x14ac:dyDescent="0.25">
      <c r="A597" s="148">
        <v>42871</v>
      </c>
      <c r="B597" s="141">
        <v>1</v>
      </c>
      <c r="C597" s="142">
        <v>6.5000000000000002E-2</v>
      </c>
      <c r="D597" s="141">
        <v>10</v>
      </c>
      <c r="E597" s="142">
        <f t="shared" si="19"/>
        <v>3.5043240000000003E-2</v>
      </c>
      <c r="F597" s="144">
        <v>20</v>
      </c>
      <c r="G597" s="142">
        <f t="shared" si="21"/>
        <v>3.0677193846153847E-2</v>
      </c>
      <c r="H597" s="152">
        <v>23</v>
      </c>
      <c r="I597" s="153">
        <f t="shared" si="20"/>
        <v>2.9367380000000002E-2</v>
      </c>
      <c r="J597" s="141">
        <v>27</v>
      </c>
      <c r="K597" s="142">
        <v>6.5758877619047626E-2</v>
      </c>
      <c r="L597" s="147">
        <v>7.3728095238104197E-5</v>
      </c>
      <c r="M597" s="141">
        <v>28</v>
      </c>
      <c r="N597" s="142">
        <v>6.5800249523809529E-2</v>
      </c>
      <c r="O597" s="141">
        <v>56</v>
      </c>
      <c r="P597" s="142">
        <v>6.6958662857142859E-2</v>
      </c>
      <c r="Q597" s="141">
        <v>84</v>
      </c>
      <c r="R597" s="142">
        <v>6.8117076190476203E-2</v>
      </c>
      <c r="S597" s="141">
        <f>+VLOOKUP(A597,Cetes!$A$19:$M$1126,5,FALSE)</f>
        <v>86</v>
      </c>
      <c r="T597" s="146">
        <v>6.8199820000000008E-2</v>
      </c>
      <c r="U597" s="141">
        <v>177</v>
      </c>
      <c r="V597" s="142">
        <v>6.9699989999999989E-2</v>
      </c>
      <c r="W597" s="141">
        <v>345</v>
      </c>
      <c r="X597" s="142">
        <v>7.031511E-2</v>
      </c>
    </row>
    <row r="598" spans="1:24" x14ac:dyDescent="0.25">
      <c r="A598" s="148">
        <v>42872</v>
      </c>
      <c r="B598" s="141">
        <v>1</v>
      </c>
      <c r="C598" s="142">
        <v>6.480000000000001E-2</v>
      </c>
      <c r="D598" s="141">
        <v>10</v>
      </c>
      <c r="E598" s="142">
        <f t="shared" si="19"/>
        <v>3.5043240000000003E-2</v>
      </c>
      <c r="F598" s="144">
        <v>20</v>
      </c>
      <c r="G598" s="142">
        <f t="shared" si="21"/>
        <v>3.0313356666666669E-2</v>
      </c>
      <c r="H598" s="152">
        <v>22</v>
      </c>
      <c r="I598" s="153">
        <f t="shared" si="20"/>
        <v>2.9367380000000002E-2</v>
      </c>
      <c r="J598" s="141">
        <v>27</v>
      </c>
      <c r="K598" s="142">
        <v>6.5587670317460323E-2</v>
      </c>
      <c r="L598" s="147">
        <v>-1.7120730158730335E-4</v>
      </c>
      <c r="M598" s="141">
        <v>28</v>
      </c>
      <c r="N598" s="142">
        <v>6.5624072380952386E-2</v>
      </c>
      <c r="O598" s="141">
        <v>56</v>
      </c>
      <c r="P598" s="142">
        <v>6.6643330158730169E-2</v>
      </c>
      <c r="Q598" s="141">
        <v>84</v>
      </c>
      <c r="R598" s="142">
        <v>6.7662587936507937E-2</v>
      </c>
      <c r="S598" s="141">
        <f>+VLOOKUP(A598,Cetes!$A$19:$M$1126,5,FALSE)</f>
        <v>85</v>
      </c>
      <c r="T598" s="146">
        <v>6.7698990000000001E-2</v>
      </c>
      <c r="U598" s="141">
        <v>176</v>
      </c>
      <c r="V598" s="142">
        <v>6.9461889999999998E-2</v>
      </c>
      <c r="W598" s="141">
        <v>344</v>
      </c>
      <c r="X598" s="142">
        <v>7.0195420000000008E-2</v>
      </c>
    </row>
    <row r="599" spans="1:24" x14ac:dyDescent="0.25">
      <c r="A599" s="148">
        <v>42873</v>
      </c>
      <c r="B599" s="141">
        <v>1</v>
      </c>
      <c r="C599" s="142">
        <v>6.5500000000000003E-2</v>
      </c>
      <c r="D599" s="141">
        <v>10</v>
      </c>
      <c r="E599" s="142">
        <f t="shared" si="19"/>
        <v>3.5043240000000003E-2</v>
      </c>
      <c r="F599" s="144">
        <v>20</v>
      </c>
      <c r="G599" s="142">
        <f t="shared" si="21"/>
        <v>3.188998444444445E-2</v>
      </c>
      <c r="H599" s="152">
        <v>28</v>
      </c>
      <c r="I599" s="153">
        <f t="shared" si="20"/>
        <v>2.9367380000000002E-2</v>
      </c>
      <c r="J599" s="141">
        <v>27</v>
      </c>
      <c r="K599" s="142">
        <v>6.6243004888888887E-2</v>
      </c>
      <c r="L599" s="147">
        <v>6.5533457142856466E-4</v>
      </c>
      <c r="M599" s="141">
        <v>28</v>
      </c>
      <c r="N599" s="142">
        <v>6.6271581999999996E-2</v>
      </c>
      <c r="O599" s="141">
        <v>56</v>
      </c>
      <c r="P599" s="142">
        <v>6.7071741111111111E-2</v>
      </c>
      <c r="Q599" s="141">
        <v>84</v>
      </c>
      <c r="R599" s="142">
        <v>6.7871900222222226E-2</v>
      </c>
      <c r="S599" s="141">
        <f>+VLOOKUP(A599,Cetes!$A$19:$M$1126,5,FALSE)</f>
        <v>91</v>
      </c>
      <c r="T599" s="146">
        <v>6.8071939999999997E-2</v>
      </c>
      <c r="U599" s="141">
        <v>175</v>
      </c>
      <c r="V599" s="142">
        <v>6.9630120000000004E-2</v>
      </c>
      <c r="W599" s="141">
        <v>343</v>
      </c>
      <c r="X599" s="142">
        <v>7.1474529999999994E-2</v>
      </c>
    </row>
    <row r="600" spans="1:24" x14ac:dyDescent="0.25">
      <c r="A600" s="148">
        <v>42874</v>
      </c>
      <c r="B600" s="141">
        <v>1</v>
      </c>
      <c r="C600" s="142">
        <v>6.7599999999999993E-2</v>
      </c>
      <c r="D600" s="141">
        <v>10</v>
      </c>
      <c r="E600" s="142">
        <f t="shared" si="19"/>
        <v>3.5043240000000003E-2</v>
      </c>
      <c r="F600" s="144">
        <v>20</v>
      </c>
      <c r="G600" s="142">
        <f t="shared" si="21"/>
        <v>3.1704498823529416E-2</v>
      </c>
      <c r="H600" s="152">
        <v>27</v>
      </c>
      <c r="I600" s="153">
        <f t="shared" si="20"/>
        <v>2.9367380000000002E-2</v>
      </c>
      <c r="J600" s="141">
        <v>27</v>
      </c>
      <c r="K600" s="142">
        <v>6.7582160000000002E-2</v>
      </c>
      <c r="L600" s="147">
        <v>1.339155111111115E-3</v>
      </c>
      <c r="M600" s="141">
        <v>28</v>
      </c>
      <c r="N600" s="142">
        <v>6.7600856031746037E-2</v>
      </c>
      <c r="O600" s="141">
        <v>56</v>
      </c>
      <c r="P600" s="142">
        <v>6.8124344920634919E-2</v>
      </c>
      <c r="Q600" s="141">
        <v>84</v>
      </c>
      <c r="R600" s="142">
        <v>6.8647833809523801E-2</v>
      </c>
      <c r="S600" s="141">
        <f>+VLOOKUP(A600,Cetes!$A$19:$M$1126,5,FALSE)</f>
        <v>90</v>
      </c>
      <c r="T600" s="146">
        <v>6.8760009999999996E-2</v>
      </c>
      <c r="U600" s="141">
        <v>174</v>
      </c>
      <c r="V600" s="142">
        <v>7.0299009999999995E-2</v>
      </c>
      <c r="W600" s="141">
        <v>342</v>
      </c>
      <c r="X600" s="142">
        <v>7.2000040000000001E-2</v>
      </c>
    </row>
    <row r="601" spans="1:24" x14ac:dyDescent="0.25">
      <c r="A601" s="148">
        <v>42877</v>
      </c>
      <c r="B601" s="141">
        <v>1</v>
      </c>
      <c r="C601" s="142">
        <v>6.7199999999999996E-2</v>
      </c>
      <c r="D601" s="141">
        <v>10</v>
      </c>
      <c r="E601" s="142">
        <f t="shared" si="19"/>
        <v>3.5043240000000003E-2</v>
      </c>
      <c r="F601" s="144">
        <v>20</v>
      </c>
      <c r="G601" s="142">
        <f t="shared" si="21"/>
        <v>3.0989054285714288E-2</v>
      </c>
      <c r="H601" s="152">
        <v>24</v>
      </c>
      <c r="I601" s="153">
        <f t="shared" si="20"/>
        <v>2.9367380000000002E-2</v>
      </c>
      <c r="J601" s="141">
        <v>27</v>
      </c>
      <c r="K601" s="142">
        <v>6.7619631428571428E-2</v>
      </c>
      <c r="L601" s="147">
        <v>3.7471428571425602E-5</v>
      </c>
      <c r="M601" s="141">
        <v>28</v>
      </c>
      <c r="N601" s="142">
        <v>6.7645588571428578E-2</v>
      </c>
      <c r="O601" s="141">
        <v>56</v>
      </c>
      <c r="P601" s="142">
        <v>6.8372388571428577E-2</v>
      </c>
      <c r="Q601" s="141">
        <v>84</v>
      </c>
      <c r="R601" s="142">
        <v>6.9099188571428577E-2</v>
      </c>
      <c r="S601" s="141">
        <f>+VLOOKUP(A601,Cetes!$A$19:$M$1126,5,FALSE)</f>
        <v>87</v>
      </c>
      <c r="T601" s="146">
        <v>6.9177059999999999E-2</v>
      </c>
      <c r="U601" s="141">
        <v>171</v>
      </c>
      <c r="V601" s="142">
        <v>7.0618230000000004E-2</v>
      </c>
      <c r="W601" s="141">
        <v>339</v>
      </c>
      <c r="X601" s="142">
        <v>7.2259980000000001E-2</v>
      </c>
    </row>
    <row r="602" spans="1:24" x14ac:dyDescent="0.25">
      <c r="A602" s="148">
        <v>42878</v>
      </c>
      <c r="B602" s="141">
        <v>1</v>
      </c>
      <c r="C602" s="142">
        <v>6.6000000000000003E-2</v>
      </c>
      <c r="D602" s="141">
        <v>10</v>
      </c>
      <c r="E602" s="142">
        <f t="shared" si="19"/>
        <v>3.5043240000000003E-2</v>
      </c>
      <c r="F602" s="144">
        <v>20</v>
      </c>
      <c r="G602" s="142">
        <f t="shared" si="21"/>
        <v>3.0677193846153847E-2</v>
      </c>
      <c r="H602" s="152">
        <v>23</v>
      </c>
      <c r="I602" s="153">
        <f t="shared" si="20"/>
        <v>2.9367380000000002E-2</v>
      </c>
      <c r="J602" s="141">
        <v>27</v>
      </c>
      <c r="K602" s="142">
        <v>6.706542761904763E-2</v>
      </c>
      <c r="L602" s="147">
        <v>-5.5420380952379833E-4</v>
      </c>
      <c r="M602" s="141">
        <v>28</v>
      </c>
      <c r="N602" s="142">
        <v>6.7106689523809535E-2</v>
      </c>
      <c r="O602" s="141">
        <v>56</v>
      </c>
      <c r="P602" s="142">
        <v>6.8262022857142862E-2</v>
      </c>
      <c r="Q602" s="141">
        <v>84</v>
      </c>
      <c r="R602" s="142">
        <v>6.941735619047619E-2</v>
      </c>
      <c r="S602" s="141">
        <f>+VLOOKUP(A602,Cetes!$A$19:$M$1126,5,FALSE)</f>
        <v>86</v>
      </c>
      <c r="T602" s="146">
        <v>6.949988E-2</v>
      </c>
      <c r="U602" s="141">
        <v>170</v>
      </c>
      <c r="V602" s="142">
        <v>7.0805409999999999E-2</v>
      </c>
      <c r="W602" s="141">
        <v>338</v>
      </c>
      <c r="X602" s="142">
        <v>7.2300050000000005E-2</v>
      </c>
    </row>
    <row r="603" spans="1:24" x14ac:dyDescent="0.25">
      <c r="A603" s="148">
        <v>42879</v>
      </c>
      <c r="B603" s="141">
        <v>1</v>
      </c>
      <c r="C603" s="142">
        <v>6.7400000000000002E-2</v>
      </c>
      <c r="D603" s="141">
        <v>10</v>
      </c>
      <c r="E603" s="142">
        <f t="shared" si="19"/>
        <v>3.5043240000000003E-2</v>
      </c>
      <c r="F603" s="144">
        <v>20</v>
      </c>
      <c r="G603" s="142">
        <f t="shared" si="21"/>
        <v>3.0313356666666669E-2</v>
      </c>
      <c r="H603" s="152">
        <v>22</v>
      </c>
      <c r="I603" s="153">
        <f t="shared" si="20"/>
        <v>2.9367380000000002E-2</v>
      </c>
      <c r="J603" s="141">
        <v>27</v>
      </c>
      <c r="K603" s="142">
        <v>6.7114611269841265E-2</v>
      </c>
      <c r="L603" s="147">
        <v>4.9183650793635514E-5</v>
      </c>
      <c r="M603" s="141">
        <v>28</v>
      </c>
      <c r="N603" s="142">
        <v>6.7157489523809524E-2</v>
      </c>
      <c r="O603" s="141">
        <v>56</v>
      </c>
      <c r="P603" s="142">
        <v>6.8358080634920632E-2</v>
      </c>
      <c r="Q603" s="141">
        <v>84</v>
      </c>
      <c r="R603" s="142">
        <v>6.9558671746031739E-2</v>
      </c>
      <c r="S603" s="141">
        <f>+VLOOKUP(A603,Cetes!$A$19:$M$1126,5,FALSE)</f>
        <v>85</v>
      </c>
      <c r="T603" s="146">
        <v>6.9601549999999998E-2</v>
      </c>
      <c r="U603" s="141">
        <v>169</v>
      </c>
      <c r="V603" s="142">
        <v>7.1020559999999996E-2</v>
      </c>
      <c r="W603" s="141">
        <v>337</v>
      </c>
      <c r="X603" s="142">
        <v>7.2406670000000006E-2</v>
      </c>
    </row>
    <row r="604" spans="1:24" x14ac:dyDescent="0.25">
      <c r="A604" s="148">
        <v>42880</v>
      </c>
      <c r="B604" s="141">
        <v>1</v>
      </c>
      <c r="C604" s="142">
        <v>6.8199999999999997E-2</v>
      </c>
      <c r="D604" s="141">
        <v>10</v>
      </c>
      <c r="E604" s="142">
        <f t="shared" si="19"/>
        <v>3.5043240000000003E-2</v>
      </c>
      <c r="F604" s="144">
        <v>20</v>
      </c>
      <c r="G604" s="142">
        <f t="shared" si="21"/>
        <v>3.188998444444445E-2</v>
      </c>
      <c r="H604" s="152">
        <v>28</v>
      </c>
      <c r="I604" s="153">
        <f t="shared" si="20"/>
        <v>2.9367380000000002E-2</v>
      </c>
      <c r="J604" s="141">
        <v>27</v>
      </c>
      <c r="K604" s="142">
        <v>6.8575500666666664E-2</v>
      </c>
      <c r="L604" s="147">
        <v>1.4608893968253989E-3</v>
      </c>
      <c r="M604" s="141">
        <v>28</v>
      </c>
      <c r="N604" s="142">
        <v>6.8589943E-2</v>
      </c>
      <c r="O604" s="141">
        <v>56</v>
      </c>
      <c r="P604" s="142">
        <v>6.8994328333333327E-2</v>
      </c>
      <c r="Q604" s="141">
        <v>84</v>
      </c>
      <c r="R604" s="142">
        <v>6.9398713666666667E-2</v>
      </c>
      <c r="S604" s="141">
        <f>+VLOOKUP(A604,Cetes!$A$19:$M$1126,5,FALSE)</f>
        <v>91</v>
      </c>
      <c r="T604" s="146">
        <v>6.9499809999999995E-2</v>
      </c>
      <c r="U604" s="141">
        <v>182</v>
      </c>
      <c r="V604" s="142">
        <v>7.0742819999999998E-2</v>
      </c>
      <c r="W604" s="141">
        <v>336</v>
      </c>
      <c r="X604" s="142">
        <v>7.2299879999999997E-2</v>
      </c>
    </row>
    <row r="605" spans="1:24" x14ac:dyDescent="0.25">
      <c r="A605" s="148">
        <v>42881</v>
      </c>
      <c r="B605" s="141">
        <v>1</v>
      </c>
      <c r="C605" s="142">
        <v>6.7500000000000004E-2</v>
      </c>
      <c r="D605" s="141">
        <v>10</v>
      </c>
      <c r="E605" s="142">
        <f t="shared" si="19"/>
        <v>3.5043240000000003E-2</v>
      </c>
      <c r="F605" s="144">
        <v>20</v>
      </c>
      <c r="G605" s="142">
        <f t="shared" si="21"/>
        <v>3.1704498823529416E-2</v>
      </c>
      <c r="H605" s="152">
        <v>27</v>
      </c>
      <c r="I605" s="153">
        <f t="shared" si="20"/>
        <v>2.9367380000000002E-2</v>
      </c>
      <c r="J605" s="141">
        <v>27</v>
      </c>
      <c r="K605" s="142">
        <v>6.7020530000000009E-2</v>
      </c>
      <c r="L605" s="147">
        <v>-1.5549706666666552E-3</v>
      </c>
      <c r="M605" s="141">
        <v>28</v>
      </c>
      <c r="N605" s="142">
        <v>6.7068407142857153E-2</v>
      </c>
      <c r="O605" s="141">
        <v>56</v>
      </c>
      <c r="P605" s="142">
        <v>6.8408967142857144E-2</v>
      </c>
      <c r="Q605" s="141">
        <v>84</v>
      </c>
      <c r="R605" s="142">
        <v>6.9749527142857148E-2</v>
      </c>
      <c r="S605" s="141">
        <f>+VLOOKUP(A605,Cetes!$A$19:$M$1126,5,FALSE)</f>
        <v>90</v>
      </c>
      <c r="T605" s="146">
        <v>7.0036790000000002E-2</v>
      </c>
      <c r="U605" s="141">
        <v>181</v>
      </c>
      <c r="V605" s="142">
        <v>7.1401489999999998E-2</v>
      </c>
      <c r="W605" s="141">
        <v>335</v>
      </c>
      <c r="X605" s="142">
        <v>7.2599949999999996E-2</v>
      </c>
    </row>
    <row r="606" spans="1:24" x14ac:dyDescent="0.25">
      <c r="A606" s="148">
        <v>42884</v>
      </c>
      <c r="B606" s="141">
        <v>1</v>
      </c>
      <c r="C606" s="142">
        <v>6.8000000000000005E-2</v>
      </c>
      <c r="D606" s="141">
        <v>10</v>
      </c>
      <c r="E606" s="142">
        <f t="shared" si="19"/>
        <v>3.5043240000000003E-2</v>
      </c>
      <c r="F606" s="144">
        <v>20</v>
      </c>
      <c r="G606" s="142">
        <f t="shared" si="21"/>
        <v>3.0989054285714288E-2</v>
      </c>
      <c r="H606" s="152">
        <v>24</v>
      </c>
      <c r="I606" s="153">
        <f t="shared" si="20"/>
        <v>2.9367380000000002E-2</v>
      </c>
      <c r="J606" s="141">
        <v>27</v>
      </c>
      <c r="K606" s="142">
        <v>6.77064E-2</v>
      </c>
      <c r="L606" s="147">
        <v>6.8586999999999121E-4</v>
      </c>
      <c r="M606" s="141">
        <v>28</v>
      </c>
      <c r="N606" s="142">
        <v>6.774463E-2</v>
      </c>
      <c r="O606" s="141">
        <v>56</v>
      </c>
      <c r="P606" s="142">
        <v>6.8815070000000006E-2</v>
      </c>
      <c r="Q606" s="141">
        <v>84</v>
      </c>
      <c r="R606" s="142">
        <v>6.9885509999999998E-2</v>
      </c>
      <c r="S606" s="141">
        <f>+VLOOKUP(A606,Cetes!$A$19:$M$1126,5,FALSE)</f>
        <v>87</v>
      </c>
      <c r="T606" s="146">
        <v>7.0000199999999999E-2</v>
      </c>
      <c r="U606" s="141">
        <v>178</v>
      </c>
      <c r="V606" s="142">
        <v>7.1663400000000002E-2</v>
      </c>
      <c r="W606" s="141">
        <v>332</v>
      </c>
      <c r="X606" s="142">
        <v>7.2773350000000001E-2</v>
      </c>
    </row>
    <row r="607" spans="1:24" x14ac:dyDescent="0.25">
      <c r="A607" s="148">
        <v>42885</v>
      </c>
      <c r="B607" s="141">
        <v>1</v>
      </c>
      <c r="C607" s="142">
        <v>6.7900000000000002E-2</v>
      </c>
      <c r="D607" s="141">
        <v>10</v>
      </c>
      <c r="E607" s="142">
        <f t="shared" si="19"/>
        <v>3.5043240000000003E-2</v>
      </c>
      <c r="F607" s="144">
        <v>20</v>
      </c>
      <c r="G607" s="142">
        <f t="shared" si="21"/>
        <v>3.0677193846153847E-2</v>
      </c>
      <c r="H607" s="152">
        <v>23</v>
      </c>
      <c r="I607" s="153">
        <f t="shared" si="20"/>
        <v>2.9367380000000002E-2</v>
      </c>
      <c r="J607" s="141">
        <v>27</v>
      </c>
      <c r="K607" s="142">
        <v>6.7220132857142859E-2</v>
      </c>
      <c r="L607" s="147">
        <v>-4.8626714285714134E-4</v>
      </c>
      <c r="M607" s="141">
        <v>28</v>
      </c>
      <c r="N607" s="142">
        <v>6.7275208571428574E-2</v>
      </c>
      <c r="O607" s="141">
        <v>56</v>
      </c>
      <c r="P607" s="142">
        <v>6.8817328571428582E-2</v>
      </c>
      <c r="Q607" s="141">
        <v>84</v>
      </c>
      <c r="R607" s="142">
        <v>7.0359448571428576E-2</v>
      </c>
      <c r="S607" s="141">
        <f>+VLOOKUP(A607,Cetes!$A$19:$M$1126,5,FALSE)</f>
        <v>86</v>
      </c>
      <c r="T607" s="146">
        <v>7.0469600000000007E-2</v>
      </c>
      <c r="U607" s="141">
        <v>177</v>
      </c>
      <c r="V607" s="142">
        <v>7.2499910000000001E-2</v>
      </c>
      <c r="W607" s="141">
        <v>331</v>
      </c>
      <c r="X607" s="142">
        <v>7.3074589999999995E-2</v>
      </c>
    </row>
    <row r="608" spans="1:24" x14ac:dyDescent="0.25">
      <c r="A608" s="148">
        <v>42886</v>
      </c>
      <c r="B608" s="141">
        <v>1</v>
      </c>
      <c r="C608" s="142">
        <v>6.83E-2</v>
      </c>
      <c r="D608" s="141">
        <v>10</v>
      </c>
      <c r="E608" s="142">
        <f t="shared" si="19"/>
        <v>3.5043240000000003E-2</v>
      </c>
      <c r="F608" s="144">
        <v>20</v>
      </c>
      <c r="G608" s="142">
        <f t="shared" si="21"/>
        <v>3.0313356666666669E-2</v>
      </c>
      <c r="H608" s="152">
        <v>22</v>
      </c>
      <c r="I608" s="153">
        <f t="shared" si="20"/>
        <v>2.9367380000000002E-2</v>
      </c>
      <c r="J608" s="141">
        <v>27</v>
      </c>
      <c r="K608" s="142">
        <v>6.7063113015873019E-2</v>
      </c>
      <c r="L608" s="147">
        <v>-1.5701984126983981E-4</v>
      </c>
      <c r="M608" s="141">
        <v>28</v>
      </c>
      <c r="N608" s="142">
        <v>6.7125057619047621E-2</v>
      </c>
      <c r="O608" s="141">
        <v>56</v>
      </c>
      <c r="P608" s="142">
        <v>6.8859506507936513E-2</v>
      </c>
      <c r="Q608" s="141">
        <v>84</v>
      </c>
      <c r="R608" s="142">
        <v>7.0593955396825406E-2</v>
      </c>
      <c r="S608" s="141">
        <f>+VLOOKUP(A608,Cetes!$A$19:$M$1126,5,FALSE)</f>
        <v>85</v>
      </c>
      <c r="T608" s="146">
        <v>7.0655900000000008E-2</v>
      </c>
      <c r="U608" s="141">
        <v>176</v>
      </c>
      <c r="V608" s="142">
        <v>7.2685020000000003E-2</v>
      </c>
      <c r="W608" s="141">
        <v>330</v>
      </c>
      <c r="X608" s="142">
        <v>7.3677950000000006E-2</v>
      </c>
    </row>
    <row r="609" spans="1:24" x14ac:dyDescent="0.25">
      <c r="A609" s="148">
        <v>42887</v>
      </c>
      <c r="B609" s="141">
        <v>1</v>
      </c>
      <c r="C609" s="142">
        <v>6.8199999999999997E-2</v>
      </c>
      <c r="D609" s="141">
        <v>10</v>
      </c>
      <c r="E609" s="142">
        <f t="shared" si="19"/>
        <v>3.5043240000000003E-2</v>
      </c>
      <c r="F609" s="144">
        <v>20</v>
      </c>
      <c r="G609" s="142">
        <f t="shared" si="21"/>
        <v>3.188998444444445E-2</v>
      </c>
      <c r="H609" s="152">
        <v>28</v>
      </c>
      <c r="I609" s="153">
        <f t="shared" si="20"/>
        <v>2.9367380000000002E-2</v>
      </c>
      <c r="J609" s="141">
        <v>27</v>
      </c>
      <c r="K609" s="142">
        <v>6.8922210666666664E-2</v>
      </c>
      <c r="L609" s="147">
        <v>1.8590976507936452E-3</v>
      </c>
      <c r="M609" s="141">
        <v>28</v>
      </c>
      <c r="N609" s="142">
        <v>6.8949988000000004E-2</v>
      </c>
      <c r="O609" s="141">
        <v>56</v>
      </c>
      <c r="P609" s="142">
        <v>6.9727753333333337E-2</v>
      </c>
      <c r="Q609" s="141">
        <v>84</v>
      </c>
      <c r="R609" s="142">
        <v>7.0505518666666656E-2</v>
      </c>
      <c r="S609" s="141">
        <f>+VLOOKUP(A609,Cetes!$A$19:$M$1126,5,FALSE)</f>
        <v>91</v>
      </c>
      <c r="T609" s="146">
        <v>7.0699959999999992E-2</v>
      </c>
      <c r="U609" s="141">
        <v>175</v>
      </c>
      <c r="V609" s="142">
        <v>7.2399980000000003E-2</v>
      </c>
      <c r="W609" s="141">
        <v>357</v>
      </c>
      <c r="X609" s="142">
        <v>7.3499969999999998E-2</v>
      </c>
    </row>
    <row r="610" spans="1:24" x14ac:dyDescent="0.25">
      <c r="A610" s="148">
        <v>42888</v>
      </c>
      <c r="B610" s="141">
        <v>1</v>
      </c>
      <c r="C610" s="142">
        <v>6.8099999999999994E-2</v>
      </c>
      <c r="D610" s="141">
        <v>10</v>
      </c>
      <c r="E610" s="142">
        <f t="shared" si="19"/>
        <v>3.5043240000000003E-2</v>
      </c>
      <c r="F610" s="144">
        <v>20</v>
      </c>
      <c r="G610" s="142">
        <f t="shared" si="21"/>
        <v>3.1704498823529416E-2</v>
      </c>
      <c r="H610" s="152">
        <v>27</v>
      </c>
      <c r="I610" s="153">
        <f t="shared" si="20"/>
        <v>2.9367380000000002E-2</v>
      </c>
      <c r="J610" s="141">
        <v>27</v>
      </c>
      <c r="K610" s="142">
        <v>6.7477099999999998E-2</v>
      </c>
      <c r="L610" s="147">
        <v>-1.4451106666666658E-3</v>
      </c>
      <c r="M610" s="141">
        <v>28</v>
      </c>
      <c r="N610" s="142">
        <v>6.7518656825396817E-2</v>
      </c>
      <c r="O610" s="141">
        <v>56</v>
      </c>
      <c r="P610" s="142">
        <v>6.8682247936507929E-2</v>
      </c>
      <c r="Q610" s="141">
        <v>84</v>
      </c>
      <c r="R610" s="142">
        <v>6.984583904761904E-2</v>
      </c>
      <c r="S610" s="141">
        <f>+VLOOKUP(A610,Cetes!$A$19:$M$1126,5,FALSE)</f>
        <v>90</v>
      </c>
      <c r="T610" s="146">
        <v>7.0095179999999993E-2</v>
      </c>
      <c r="U610" s="141">
        <v>174</v>
      </c>
      <c r="V610" s="142">
        <v>7.2291620000000001E-2</v>
      </c>
      <c r="W610" s="141">
        <v>356</v>
      </c>
      <c r="X610" s="142">
        <v>7.3400030000000005E-2</v>
      </c>
    </row>
    <row r="611" spans="1:24" x14ac:dyDescent="0.25">
      <c r="A611" s="148">
        <v>42891</v>
      </c>
      <c r="B611" s="141">
        <v>1</v>
      </c>
      <c r="C611" s="142">
        <v>6.8499999999999991E-2</v>
      </c>
      <c r="D611" s="141">
        <v>10</v>
      </c>
      <c r="E611" s="142">
        <f t="shared" si="19"/>
        <v>3.5043240000000003E-2</v>
      </c>
      <c r="F611" s="144">
        <v>20</v>
      </c>
      <c r="G611" s="142">
        <f t="shared" si="21"/>
        <v>3.0989054285714288E-2</v>
      </c>
      <c r="H611" s="152">
        <v>24</v>
      </c>
      <c r="I611" s="153">
        <f t="shared" si="20"/>
        <v>2.9367380000000002E-2</v>
      </c>
      <c r="J611" s="141">
        <v>27</v>
      </c>
      <c r="K611" s="142">
        <v>6.7615939999999999E-2</v>
      </c>
      <c r="L611" s="147">
        <v>1.3884000000000118E-4</v>
      </c>
      <c r="M611" s="141">
        <v>28</v>
      </c>
      <c r="N611" s="142">
        <v>6.7654793333333338E-2</v>
      </c>
      <c r="O611" s="141">
        <v>56</v>
      </c>
      <c r="P611" s="142">
        <v>6.8742686666666677E-2</v>
      </c>
      <c r="Q611" s="141">
        <v>84</v>
      </c>
      <c r="R611" s="142">
        <v>6.9830580000000003E-2</v>
      </c>
      <c r="S611" s="141">
        <f>+VLOOKUP(A611,Cetes!$A$19:$M$1126,5,FALSE)</f>
        <v>87</v>
      </c>
      <c r="T611" s="146">
        <v>6.9947140000000005E-2</v>
      </c>
      <c r="U611" s="141">
        <v>171</v>
      </c>
      <c r="V611" s="142">
        <v>7.2040670000000001E-2</v>
      </c>
      <c r="W611" s="141">
        <v>353</v>
      </c>
      <c r="X611" s="142">
        <v>7.2899950000000005E-2</v>
      </c>
    </row>
    <row r="612" spans="1:24" x14ac:dyDescent="0.25">
      <c r="A612" s="148">
        <v>42892</v>
      </c>
      <c r="B612" s="141">
        <v>1</v>
      </c>
      <c r="C612" s="142">
        <v>6.83E-2</v>
      </c>
      <c r="D612" s="141">
        <v>10</v>
      </c>
      <c r="E612" s="142">
        <f t="shared" si="19"/>
        <v>3.5043240000000003E-2</v>
      </c>
      <c r="F612" s="144">
        <v>20</v>
      </c>
      <c r="G612" s="142">
        <f t="shared" si="21"/>
        <v>3.0677193846153847E-2</v>
      </c>
      <c r="H612" s="152">
        <v>23</v>
      </c>
      <c r="I612" s="153">
        <f t="shared" si="20"/>
        <v>2.9367380000000002E-2</v>
      </c>
      <c r="J612" s="141">
        <v>27</v>
      </c>
      <c r="K612" s="142">
        <v>6.74832873015873E-2</v>
      </c>
      <c r="L612" s="147">
        <v>-1.3265269841269967E-4</v>
      </c>
      <c r="M612" s="141">
        <v>28</v>
      </c>
      <c r="N612" s="142">
        <v>6.752916412698412E-2</v>
      </c>
      <c r="O612" s="141">
        <v>56</v>
      </c>
      <c r="P612" s="142">
        <v>6.8813715238095235E-2</v>
      </c>
      <c r="Q612" s="141">
        <v>84</v>
      </c>
      <c r="R612" s="142">
        <v>7.0098266349206351E-2</v>
      </c>
      <c r="S612" s="141">
        <f>+VLOOKUP(A612,Cetes!$A$19:$M$1126,5,FALSE)</f>
        <v>86</v>
      </c>
      <c r="T612" s="146">
        <v>7.0190020000000006E-2</v>
      </c>
      <c r="U612" s="141">
        <v>170</v>
      </c>
      <c r="V612" s="142">
        <v>7.1989559999999994E-2</v>
      </c>
      <c r="W612" s="141">
        <v>352</v>
      </c>
      <c r="X612" s="142">
        <v>7.2585620000000003E-2</v>
      </c>
    </row>
    <row r="613" spans="1:24" x14ac:dyDescent="0.25">
      <c r="A613" s="148">
        <v>42893</v>
      </c>
      <c r="B613" s="141">
        <v>1</v>
      </c>
      <c r="C613" s="142">
        <v>6.7699999999999996E-2</v>
      </c>
      <c r="D613" s="141">
        <v>10</v>
      </c>
      <c r="E613" s="142">
        <f t="shared" si="19"/>
        <v>3.5043240000000003E-2</v>
      </c>
      <c r="F613" s="144">
        <v>20</v>
      </c>
      <c r="G613" s="142">
        <f t="shared" si="21"/>
        <v>3.0313356666666669E-2</v>
      </c>
      <c r="H613" s="152">
        <v>22</v>
      </c>
      <c r="I613" s="153">
        <f t="shared" si="20"/>
        <v>2.9367380000000002E-2</v>
      </c>
      <c r="J613" s="141">
        <v>27</v>
      </c>
      <c r="K613" s="142">
        <v>6.7330516984126981E-2</v>
      </c>
      <c r="L613" s="147">
        <v>-1.5277031746031844E-4</v>
      </c>
      <c r="M613" s="141">
        <v>28</v>
      </c>
      <c r="N613" s="142">
        <v>6.7377972380952375E-2</v>
      </c>
      <c r="O613" s="141">
        <v>56</v>
      </c>
      <c r="P613" s="142">
        <v>6.8706723492063485E-2</v>
      </c>
      <c r="Q613" s="141">
        <v>84</v>
      </c>
      <c r="R613" s="142">
        <v>7.0035474603174608E-2</v>
      </c>
      <c r="S613" s="141">
        <f>+VLOOKUP(A613,Cetes!$A$19:$M$1126,5,FALSE)</f>
        <v>85</v>
      </c>
      <c r="T613" s="146">
        <v>7.0082930000000002E-2</v>
      </c>
      <c r="U613" s="141">
        <v>169</v>
      </c>
      <c r="V613" s="142">
        <v>7.1895939999999992E-2</v>
      </c>
      <c r="W613" s="141">
        <v>351</v>
      </c>
      <c r="X613" s="142">
        <v>7.2375899999999993E-2</v>
      </c>
    </row>
    <row r="614" spans="1:24" x14ac:dyDescent="0.25">
      <c r="A614" s="148">
        <v>42894</v>
      </c>
      <c r="B614" s="141">
        <v>1</v>
      </c>
      <c r="C614" s="142">
        <v>6.6799999999999998E-2</v>
      </c>
      <c r="D614" s="141">
        <v>10</v>
      </c>
      <c r="E614" s="142">
        <f t="shared" si="19"/>
        <v>3.5043240000000003E-2</v>
      </c>
      <c r="F614" s="144">
        <v>20</v>
      </c>
      <c r="G614" s="142">
        <f t="shared" si="21"/>
        <v>3.188998444444445E-2</v>
      </c>
      <c r="H614" s="152">
        <v>28</v>
      </c>
      <c r="I614" s="153">
        <f t="shared" si="20"/>
        <v>2.9367380000000002E-2</v>
      </c>
      <c r="J614" s="141">
        <v>27</v>
      </c>
      <c r="K614" s="142">
        <v>6.7665982E-2</v>
      </c>
      <c r="L614" s="147">
        <v>3.3546501587301825E-4</v>
      </c>
      <c r="M614" s="141">
        <v>28</v>
      </c>
      <c r="N614" s="142">
        <v>6.7699288999999996E-2</v>
      </c>
      <c r="O614" s="141">
        <v>56</v>
      </c>
      <c r="P614" s="142">
        <v>6.8631885000000004E-2</v>
      </c>
      <c r="Q614" s="141">
        <v>84</v>
      </c>
      <c r="R614" s="142">
        <v>6.9564480999999997E-2</v>
      </c>
      <c r="S614" s="141">
        <f>+VLOOKUP(A614,Cetes!$A$19:$M$1126,5,FALSE)</f>
        <v>91</v>
      </c>
      <c r="T614" s="146">
        <v>6.9797629999999999E-2</v>
      </c>
      <c r="U614" s="141">
        <v>182</v>
      </c>
      <c r="V614" s="142">
        <v>7.2040209999999993E-2</v>
      </c>
      <c r="W614" s="141">
        <v>350</v>
      </c>
      <c r="X614" s="142">
        <v>7.2393039999999992E-2</v>
      </c>
    </row>
    <row r="615" spans="1:24" x14ac:dyDescent="0.25">
      <c r="A615" s="148">
        <v>42895</v>
      </c>
      <c r="B615" s="141">
        <v>1</v>
      </c>
      <c r="C615" s="142">
        <v>6.7400000000000002E-2</v>
      </c>
      <c r="D615" s="141">
        <v>10</v>
      </c>
      <c r="E615" s="142">
        <f t="shared" si="19"/>
        <v>3.5043240000000003E-2</v>
      </c>
      <c r="F615" s="144">
        <v>20</v>
      </c>
      <c r="G615" s="142">
        <f t="shared" si="21"/>
        <v>3.1704498823529416E-2</v>
      </c>
      <c r="H615" s="152">
        <v>27</v>
      </c>
      <c r="I615" s="153">
        <f t="shared" si="20"/>
        <v>2.9367380000000002E-2</v>
      </c>
      <c r="J615" s="141">
        <v>27</v>
      </c>
      <c r="K615" s="142">
        <v>6.7475750000000001E-2</v>
      </c>
      <c r="L615" s="147">
        <v>-1.9023199999999851E-4</v>
      </c>
      <c r="M615" s="141">
        <v>28</v>
      </c>
      <c r="N615" s="142">
        <v>6.7515816349206351E-2</v>
      </c>
      <c r="O615" s="141">
        <v>56</v>
      </c>
      <c r="P615" s="142">
        <v>6.8637674126984127E-2</v>
      </c>
      <c r="Q615" s="141">
        <v>84</v>
      </c>
      <c r="R615" s="142">
        <v>6.9759531904761904E-2</v>
      </c>
      <c r="S615" s="141">
        <f>+VLOOKUP(A615,Cetes!$A$19:$M$1126,5,FALSE)</f>
        <v>90</v>
      </c>
      <c r="T615" s="146">
        <v>6.9999930000000002E-2</v>
      </c>
      <c r="U615" s="141">
        <v>181</v>
      </c>
      <c r="V615" s="142">
        <v>7.2118019999999991E-2</v>
      </c>
      <c r="W615" s="141">
        <v>349</v>
      </c>
      <c r="X615" s="142">
        <v>7.247497E-2</v>
      </c>
    </row>
    <row r="616" spans="1:24" x14ac:dyDescent="0.25">
      <c r="A616" s="148">
        <v>42898</v>
      </c>
      <c r="B616" s="141">
        <v>1</v>
      </c>
      <c r="C616" s="142">
        <v>6.7599999999999993E-2</v>
      </c>
      <c r="D616" s="141">
        <v>10</v>
      </c>
      <c r="E616" s="142">
        <f t="shared" si="19"/>
        <v>3.5043240000000003E-2</v>
      </c>
      <c r="F616" s="144">
        <v>20</v>
      </c>
      <c r="G616" s="142">
        <f t="shared" si="21"/>
        <v>3.0989054285714288E-2</v>
      </c>
      <c r="H616" s="152">
        <v>24</v>
      </c>
      <c r="I616" s="153">
        <f t="shared" si="20"/>
        <v>2.9367380000000002E-2</v>
      </c>
      <c r="J616" s="141">
        <v>27</v>
      </c>
      <c r="K616" s="142">
        <v>6.7949859523809525E-2</v>
      </c>
      <c r="L616" s="147">
        <v>4.7410952380952387E-4</v>
      </c>
      <c r="M616" s="141">
        <v>28</v>
      </c>
      <c r="N616" s="142">
        <v>6.7987006031746039E-2</v>
      </c>
      <c r="O616" s="141">
        <v>56</v>
      </c>
      <c r="P616" s="142">
        <v>6.9027108253968253E-2</v>
      </c>
      <c r="Q616" s="141">
        <v>84</v>
      </c>
      <c r="R616" s="142">
        <v>7.0067210476190467E-2</v>
      </c>
      <c r="S616" s="141">
        <f>+VLOOKUP(A616,Cetes!$A$19:$M$1126,5,FALSE)</f>
        <v>87</v>
      </c>
      <c r="T616" s="146">
        <v>7.0178649999999995E-2</v>
      </c>
      <c r="U616" s="141">
        <v>178</v>
      </c>
      <c r="V616" s="142">
        <v>7.2003890000000001E-2</v>
      </c>
      <c r="W616" s="141">
        <v>346</v>
      </c>
      <c r="X616" s="142">
        <v>7.2505159999999999E-2</v>
      </c>
    </row>
    <row r="617" spans="1:24" x14ac:dyDescent="0.25">
      <c r="A617" s="148">
        <v>42899</v>
      </c>
      <c r="B617" s="141">
        <v>1</v>
      </c>
      <c r="C617" s="142">
        <v>6.7699999999999996E-2</v>
      </c>
      <c r="D617" s="141">
        <v>10</v>
      </c>
      <c r="E617" s="142">
        <f t="shared" si="19"/>
        <v>3.5043240000000003E-2</v>
      </c>
      <c r="F617" s="144">
        <v>20</v>
      </c>
      <c r="G617" s="142">
        <f t="shared" si="21"/>
        <v>3.0677193846153847E-2</v>
      </c>
      <c r="H617" s="152">
        <v>23</v>
      </c>
      <c r="I617" s="153">
        <f t="shared" si="20"/>
        <v>2.9367380000000002E-2</v>
      </c>
      <c r="J617" s="141">
        <v>27</v>
      </c>
      <c r="K617" s="142">
        <v>6.7896540476190481E-2</v>
      </c>
      <c r="L617" s="147">
        <v>-5.3319047619043713E-5</v>
      </c>
      <c r="M617" s="141">
        <v>28</v>
      </c>
      <c r="N617" s="142">
        <v>6.79336380952381E-2</v>
      </c>
      <c r="O617" s="141">
        <v>56</v>
      </c>
      <c r="P617" s="142">
        <v>6.8972371428571433E-2</v>
      </c>
      <c r="Q617" s="141">
        <v>84</v>
      </c>
      <c r="R617" s="142">
        <v>7.0011104761904766E-2</v>
      </c>
      <c r="S617" s="141">
        <f>+VLOOKUP(A617,Cetes!$A$19:$M$1126,5,FALSE)</f>
        <v>86</v>
      </c>
      <c r="T617" s="146">
        <v>7.0085300000000003E-2</v>
      </c>
      <c r="U617" s="141">
        <v>177</v>
      </c>
      <c r="V617" s="142">
        <v>7.2099900000000008E-2</v>
      </c>
      <c r="W617" s="141">
        <v>345</v>
      </c>
      <c r="X617" s="142">
        <v>7.2390540000000003E-2</v>
      </c>
    </row>
    <row r="618" spans="1:24" x14ac:dyDescent="0.25">
      <c r="A618" s="148">
        <v>42900</v>
      </c>
      <c r="B618" s="141">
        <v>1</v>
      </c>
      <c r="C618" s="142">
        <v>6.7900000000000002E-2</v>
      </c>
      <c r="D618" s="141">
        <v>10</v>
      </c>
      <c r="E618" s="142">
        <f t="shared" si="19"/>
        <v>3.5043240000000003E-2</v>
      </c>
      <c r="F618" s="144">
        <v>20</v>
      </c>
      <c r="G618" s="142">
        <f t="shared" si="21"/>
        <v>3.0313356666666669E-2</v>
      </c>
      <c r="H618" s="152">
        <v>22</v>
      </c>
      <c r="I618" s="153">
        <f t="shared" si="20"/>
        <v>2.9367380000000002E-2</v>
      </c>
      <c r="J618" s="141">
        <v>27</v>
      </c>
      <c r="K618" s="142">
        <v>6.839678285714286E-2</v>
      </c>
      <c r="L618" s="147">
        <v>5.0024238095237872E-4</v>
      </c>
      <c r="M618" s="141">
        <v>28</v>
      </c>
      <c r="N618" s="142">
        <v>6.8421221428571433E-2</v>
      </c>
      <c r="O618" s="141">
        <v>56</v>
      </c>
      <c r="P618" s="142">
        <v>6.9105501428571428E-2</v>
      </c>
      <c r="Q618" s="141">
        <v>84</v>
      </c>
      <c r="R618" s="142">
        <v>6.9789781428571424E-2</v>
      </c>
      <c r="S618" s="141">
        <f>+VLOOKUP(A618,Cetes!$A$19:$M$1126,5,FALSE)</f>
        <v>85</v>
      </c>
      <c r="T618" s="146">
        <v>6.9814219999999996E-2</v>
      </c>
      <c r="U618" s="141">
        <v>176</v>
      </c>
      <c r="V618" s="142">
        <v>7.1299910000000008E-2</v>
      </c>
      <c r="W618" s="141">
        <v>344</v>
      </c>
      <c r="X618" s="142">
        <v>7.1529830000000003E-2</v>
      </c>
    </row>
    <row r="619" spans="1:24" x14ac:dyDescent="0.25">
      <c r="A619" s="148">
        <v>42901</v>
      </c>
      <c r="B619" s="141">
        <v>1</v>
      </c>
      <c r="C619" s="142">
        <v>6.93E-2</v>
      </c>
      <c r="D619" s="141">
        <v>10</v>
      </c>
      <c r="E619" s="142">
        <f t="shared" si="19"/>
        <v>3.5043240000000003E-2</v>
      </c>
      <c r="F619" s="144">
        <v>20</v>
      </c>
      <c r="G619" s="142">
        <f t="shared" si="21"/>
        <v>3.188998444444445E-2</v>
      </c>
      <c r="H619" s="152">
        <v>28</v>
      </c>
      <c r="I619" s="153">
        <f t="shared" si="20"/>
        <v>2.9367380000000002E-2</v>
      </c>
      <c r="J619" s="141">
        <v>27</v>
      </c>
      <c r="K619" s="142">
        <v>6.9473347777777777E-2</v>
      </c>
      <c r="L619" s="147">
        <v>1.0765649206349176E-3</v>
      </c>
      <c r="M619" s="141">
        <v>28</v>
      </c>
      <c r="N619" s="142">
        <v>6.9480015000000006E-2</v>
      </c>
      <c r="O619" s="141">
        <v>56</v>
      </c>
      <c r="P619" s="142">
        <v>6.9666697222222226E-2</v>
      </c>
      <c r="Q619" s="141">
        <v>84</v>
      </c>
      <c r="R619" s="142">
        <v>6.9853379444444447E-2</v>
      </c>
      <c r="S619" s="141">
        <f>+VLOOKUP(A619,Cetes!$A$19:$M$1126,5,FALSE)</f>
        <v>91</v>
      </c>
      <c r="T619" s="146">
        <v>6.9900050000000005E-2</v>
      </c>
      <c r="U619" s="141">
        <v>175</v>
      </c>
      <c r="V619" s="142">
        <v>7.1102109999999996E-2</v>
      </c>
      <c r="W619" s="141">
        <v>343</v>
      </c>
      <c r="X619" s="142">
        <v>7.1333739999999993E-2</v>
      </c>
    </row>
    <row r="620" spans="1:24" x14ac:dyDescent="0.25">
      <c r="A620" s="148">
        <v>42902</v>
      </c>
      <c r="B620" s="141">
        <v>1</v>
      </c>
      <c r="C620" s="142">
        <v>6.8900000000000003E-2</v>
      </c>
      <c r="D620" s="141">
        <v>10</v>
      </c>
      <c r="E620" s="142">
        <f t="shared" si="19"/>
        <v>3.5043240000000003E-2</v>
      </c>
      <c r="F620" s="144">
        <v>20</v>
      </c>
      <c r="G620" s="142">
        <f t="shared" si="21"/>
        <v>3.1704498823529416E-2</v>
      </c>
      <c r="H620" s="152">
        <v>27</v>
      </c>
      <c r="I620" s="153">
        <f t="shared" si="20"/>
        <v>2.9367380000000002E-2</v>
      </c>
      <c r="J620" s="141">
        <v>27</v>
      </c>
      <c r="K620" s="142">
        <v>6.8340499999999998E-2</v>
      </c>
      <c r="L620" s="147">
        <v>-1.132847777777779E-3</v>
      </c>
      <c r="M620" s="141">
        <v>28</v>
      </c>
      <c r="N620" s="142">
        <v>6.8365256031746036E-2</v>
      </c>
      <c r="O620" s="141">
        <v>56</v>
      </c>
      <c r="P620" s="142">
        <v>6.9058424920634923E-2</v>
      </c>
      <c r="Q620" s="141">
        <v>84</v>
      </c>
      <c r="R620" s="142">
        <v>6.975159380952381E-2</v>
      </c>
      <c r="S620" s="141">
        <f>+VLOOKUP(A620,Cetes!$A$19:$M$1126,5,FALSE)</f>
        <v>90</v>
      </c>
      <c r="T620" s="146">
        <v>6.9900130000000005E-2</v>
      </c>
      <c r="U620" s="141">
        <v>174</v>
      </c>
      <c r="V620" s="142">
        <v>7.0970329999999998E-2</v>
      </c>
      <c r="W620" s="141">
        <v>342</v>
      </c>
      <c r="X620" s="142">
        <v>7.089869E-2</v>
      </c>
    </row>
    <row r="621" spans="1:24" x14ac:dyDescent="0.25">
      <c r="A621" s="148">
        <v>42905</v>
      </c>
      <c r="B621" s="141">
        <v>1</v>
      </c>
      <c r="C621" s="142">
        <v>6.7599999999999993E-2</v>
      </c>
      <c r="D621" s="141">
        <v>10</v>
      </c>
      <c r="E621" s="142">
        <f t="shared" si="19"/>
        <v>3.5043240000000003E-2</v>
      </c>
      <c r="F621" s="144">
        <v>20</v>
      </c>
      <c r="G621" s="142">
        <f t="shared" si="21"/>
        <v>3.0989054285714288E-2</v>
      </c>
      <c r="H621" s="152">
        <v>24</v>
      </c>
      <c r="I621" s="153">
        <f t="shared" si="20"/>
        <v>2.9367380000000002E-2</v>
      </c>
      <c r="J621" s="141">
        <v>27</v>
      </c>
      <c r="K621" s="142">
        <v>6.8507974285714285E-2</v>
      </c>
      <c r="L621" s="147">
        <v>1.6747428571428635E-4</v>
      </c>
      <c r="M621" s="141">
        <v>28</v>
      </c>
      <c r="N621" s="142">
        <v>6.8533372380952376E-2</v>
      </c>
      <c r="O621" s="141">
        <v>56</v>
      </c>
      <c r="P621" s="142">
        <v>6.9244519047619052E-2</v>
      </c>
      <c r="Q621" s="141">
        <v>84</v>
      </c>
      <c r="R621" s="142">
        <v>6.9955665714285714E-2</v>
      </c>
      <c r="S621" s="141">
        <f>+VLOOKUP(A621,Cetes!$A$19:$M$1126,5,FALSE)</f>
        <v>87</v>
      </c>
      <c r="T621" s="146">
        <v>7.0031860000000001E-2</v>
      </c>
      <c r="U621" s="141">
        <v>171</v>
      </c>
      <c r="V621" s="142">
        <v>7.077949E-2</v>
      </c>
      <c r="W621" s="141">
        <v>339</v>
      </c>
      <c r="X621" s="142">
        <v>7.1048559999999997E-2</v>
      </c>
    </row>
    <row r="622" spans="1:24" x14ac:dyDescent="0.25">
      <c r="A622" s="148">
        <v>42906</v>
      </c>
      <c r="B622" s="141">
        <v>1</v>
      </c>
      <c r="C622" s="142">
        <v>6.7099999999999993E-2</v>
      </c>
      <c r="D622" s="141">
        <v>10</v>
      </c>
      <c r="E622" s="142">
        <f t="shared" si="19"/>
        <v>3.5043240000000003E-2</v>
      </c>
      <c r="F622" s="144">
        <v>20</v>
      </c>
      <c r="G622" s="142">
        <f t="shared" si="21"/>
        <v>3.0677193846153847E-2</v>
      </c>
      <c r="H622" s="152">
        <v>23</v>
      </c>
      <c r="I622" s="153">
        <f t="shared" si="20"/>
        <v>2.9367380000000002E-2</v>
      </c>
      <c r="J622" s="141">
        <v>27</v>
      </c>
      <c r="K622" s="142">
        <v>6.8543012857142857E-2</v>
      </c>
      <c r="L622" s="147">
        <v>3.5038571428572252E-5</v>
      </c>
      <c r="M622" s="141">
        <v>28</v>
      </c>
      <c r="N622" s="142">
        <v>6.8574368571428568E-2</v>
      </c>
      <c r="O622" s="141">
        <v>56</v>
      </c>
      <c r="P622" s="142">
        <v>6.9452328571428565E-2</v>
      </c>
      <c r="Q622" s="141">
        <v>84</v>
      </c>
      <c r="R622" s="142">
        <v>7.0330288571428562E-2</v>
      </c>
      <c r="S622" s="141">
        <f>+VLOOKUP(A622,Cetes!$A$19:$M$1126,5,FALSE)</f>
        <v>86</v>
      </c>
      <c r="T622" s="146">
        <v>7.0392999999999997E-2</v>
      </c>
      <c r="U622" s="141">
        <v>170</v>
      </c>
      <c r="V622" s="142">
        <v>7.1197189999999994E-2</v>
      </c>
      <c r="W622" s="141">
        <v>338</v>
      </c>
      <c r="X622" s="142">
        <v>7.154423E-2</v>
      </c>
    </row>
    <row r="623" spans="1:24" x14ac:dyDescent="0.25">
      <c r="A623" s="148">
        <v>42907</v>
      </c>
      <c r="B623" s="141">
        <v>1</v>
      </c>
      <c r="C623" s="142">
        <v>6.7299999999999999E-2</v>
      </c>
      <c r="D623" s="141">
        <v>10</v>
      </c>
      <c r="E623" s="142">
        <f t="shared" si="19"/>
        <v>3.5043240000000003E-2</v>
      </c>
      <c r="F623" s="144">
        <v>20</v>
      </c>
      <c r="G623" s="142">
        <f t="shared" si="21"/>
        <v>3.0313356666666669E-2</v>
      </c>
      <c r="H623" s="152">
        <v>22</v>
      </c>
      <c r="I623" s="153">
        <f t="shared" si="20"/>
        <v>2.9367380000000002E-2</v>
      </c>
      <c r="J623" s="141">
        <v>27</v>
      </c>
      <c r="K623" s="142">
        <v>6.9007668888888887E-2</v>
      </c>
      <c r="L623" s="147">
        <v>4.6465603174603021E-4</v>
      </c>
      <c r="M623" s="141">
        <v>28</v>
      </c>
      <c r="N623" s="142">
        <v>6.9034486666666658E-2</v>
      </c>
      <c r="O623" s="141">
        <v>56</v>
      </c>
      <c r="P623" s="142">
        <v>6.9785384444444445E-2</v>
      </c>
      <c r="Q623" s="141">
        <v>84</v>
      </c>
      <c r="R623" s="142">
        <v>7.0536282222222232E-2</v>
      </c>
      <c r="S623" s="141">
        <f>+VLOOKUP(A623,Cetes!$A$19:$M$1126,5,FALSE)</f>
        <v>85</v>
      </c>
      <c r="T623" s="146">
        <v>7.0563100000000004E-2</v>
      </c>
      <c r="U623" s="141">
        <v>169</v>
      </c>
      <c r="V623" s="142">
        <v>7.1200029999999997E-2</v>
      </c>
      <c r="W623" s="141">
        <v>337</v>
      </c>
      <c r="X623" s="142">
        <v>7.1599969999999999E-2</v>
      </c>
    </row>
    <row r="624" spans="1:24" x14ac:dyDescent="0.25">
      <c r="A624" s="148">
        <v>42908</v>
      </c>
      <c r="B624" s="141">
        <v>1</v>
      </c>
      <c r="C624" s="142">
        <v>6.9099999999999995E-2</v>
      </c>
      <c r="D624" s="141">
        <v>10</v>
      </c>
      <c r="E624" s="142">
        <f t="shared" si="19"/>
        <v>3.5043240000000003E-2</v>
      </c>
      <c r="F624" s="144">
        <v>20</v>
      </c>
      <c r="G624" s="142">
        <f t="shared" si="21"/>
        <v>3.188998444444445E-2</v>
      </c>
      <c r="H624" s="152">
        <v>28</v>
      </c>
      <c r="I624" s="153">
        <f t="shared" si="20"/>
        <v>2.9367380000000002E-2</v>
      </c>
      <c r="J624" s="141">
        <v>27</v>
      </c>
      <c r="K624" s="142">
        <v>6.9498392222222219E-2</v>
      </c>
      <c r="L624" s="147">
        <v>4.9072333333333162E-4</v>
      </c>
      <c r="M624" s="141">
        <v>28</v>
      </c>
      <c r="N624" s="142">
        <v>6.9513715000000004E-2</v>
      </c>
      <c r="O624" s="141">
        <v>56</v>
      </c>
      <c r="P624" s="142">
        <v>6.9942752777777784E-2</v>
      </c>
      <c r="Q624" s="141">
        <v>84</v>
      </c>
      <c r="R624" s="142">
        <v>7.0371790555555563E-2</v>
      </c>
      <c r="S624" s="141">
        <f>+VLOOKUP(A624,Cetes!$A$19:$M$1126,5,FALSE)</f>
        <v>91</v>
      </c>
      <c r="T624" s="146">
        <v>7.0479050000000001E-2</v>
      </c>
      <c r="U624" s="141">
        <v>182</v>
      </c>
      <c r="V624" s="142">
        <v>7.1184089999999992E-2</v>
      </c>
      <c r="W624" s="141">
        <v>364</v>
      </c>
      <c r="X624" s="142">
        <v>7.0809350000000007E-2</v>
      </c>
    </row>
    <row r="625" spans="1:24" x14ac:dyDescent="0.25">
      <c r="A625" s="148">
        <v>42909</v>
      </c>
      <c r="B625" s="141">
        <v>1</v>
      </c>
      <c r="C625" s="142">
        <v>6.9699999999999998E-2</v>
      </c>
      <c r="D625" s="141">
        <v>10</v>
      </c>
      <c r="E625" s="142">
        <f t="shared" si="19"/>
        <v>3.5043240000000003E-2</v>
      </c>
      <c r="F625" s="144">
        <v>20</v>
      </c>
      <c r="G625" s="142">
        <f t="shared" si="21"/>
        <v>3.1704498823529416E-2</v>
      </c>
      <c r="H625" s="152">
        <v>27</v>
      </c>
      <c r="I625" s="153">
        <f t="shared" si="20"/>
        <v>2.9367380000000002E-2</v>
      </c>
      <c r="J625" s="141">
        <v>27</v>
      </c>
      <c r="K625" s="142">
        <v>6.9101610000000008E-2</v>
      </c>
      <c r="L625" s="147">
        <v>-3.9678222222221116E-4</v>
      </c>
      <c r="M625" s="141">
        <v>28</v>
      </c>
      <c r="N625" s="142">
        <v>6.9122219523809536E-2</v>
      </c>
      <c r="O625" s="141">
        <v>56</v>
      </c>
      <c r="P625" s="142">
        <v>6.9699286190476203E-2</v>
      </c>
      <c r="Q625" s="141">
        <v>84</v>
      </c>
      <c r="R625" s="142">
        <v>7.0276352857142857E-2</v>
      </c>
      <c r="S625" s="141">
        <f>+VLOOKUP(A625,Cetes!$A$19:$M$1126,5,FALSE)</f>
        <v>90</v>
      </c>
      <c r="T625" s="146">
        <v>7.0400009999999999E-2</v>
      </c>
      <c r="U625" s="141">
        <v>181</v>
      </c>
      <c r="V625" s="142">
        <v>7.01185E-2</v>
      </c>
      <c r="W625" s="141">
        <v>363</v>
      </c>
      <c r="X625" s="142">
        <v>6.9294380000000003E-2</v>
      </c>
    </row>
    <row r="626" spans="1:24" x14ac:dyDescent="0.25">
      <c r="A626" s="148">
        <v>42912</v>
      </c>
      <c r="B626" s="141">
        <v>1</v>
      </c>
      <c r="C626" s="142">
        <v>6.93E-2</v>
      </c>
      <c r="D626" s="141">
        <v>10</v>
      </c>
      <c r="E626" s="142">
        <f t="shared" si="19"/>
        <v>3.5043240000000003E-2</v>
      </c>
      <c r="F626" s="144">
        <v>20</v>
      </c>
      <c r="G626" s="142">
        <f t="shared" si="21"/>
        <v>3.0989054285714288E-2</v>
      </c>
      <c r="H626" s="152">
        <v>24</v>
      </c>
      <c r="I626" s="153">
        <f t="shared" si="20"/>
        <v>2.9367380000000002E-2</v>
      </c>
      <c r="J626" s="141">
        <v>27</v>
      </c>
      <c r="K626" s="142">
        <v>6.9732630952380942E-2</v>
      </c>
      <c r="L626" s="147">
        <v>6.3102095238093403E-4</v>
      </c>
      <c r="M626" s="141">
        <v>28</v>
      </c>
      <c r="N626" s="142">
        <v>6.9743381269841254E-2</v>
      </c>
      <c r="O626" s="141">
        <v>56</v>
      </c>
      <c r="P626" s="142">
        <v>7.0044390158730152E-2</v>
      </c>
      <c r="Q626" s="141">
        <v>84</v>
      </c>
      <c r="R626" s="142">
        <v>7.034539904761905E-2</v>
      </c>
      <c r="S626" s="141">
        <f>+VLOOKUP(A626,Cetes!$A$19:$M$1126,5,FALSE)</f>
        <v>87</v>
      </c>
      <c r="T626" s="146">
        <v>7.037765E-2</v>
      </c>
      <c r="U626" s="141">
        <v>178</v>
      </c>
      <c r="V626" s="142">
        <v>7.0499649999999997E-2</v>
      </c>
      <c r="W626" s="141">
        <v>360</v>
      </c>
      <c r="X626" s="142">
        <v>6.9301199999999993E-2</v>
      </c>
    </row>
    <row r="627" spans="1:24" x14ac:dyDescent="0.25">
      <c r="A627" s="148">
        <v>42913</v>
      </c>
      <c r="B627" s="141">
        <v>1</v>
      </c>
      <c r="C627" s="142">
        <v>6.9000000000000006E-2</v>
      </c>
      <c r="D627" s="141">
        <v>10</v>
      </c>
      <c r="E627" s="142">
        <f t="shared" si="19"/>
        <v>3.5043240000000003E-2</v>
      </c>
      <c r="F627" s="144">
        <v>20</v>
      </c>
      <c r="G627" s="142">
        <f t="shared" si="21"/>
        <v>3.0677193846153847E-2</v>
      </c>
      <c r="H627" s="152">
        <v>23</v>
      </c>
      <c r="I627" s="153">
        <f t="shared" si="20"/>
        <v>2.9367380000000002E-2</v>
      </c>
      <c r="J627" s="141">
        <v>27</v>
      </c>
      <c r="K627" s="142">
        <v>6.966375666666666E-2</v>
      </c>
      <c r="L627" s="147">
        <v>-6.8874285714282113E-5</v>
      </c>
      <c r="M627" s="141">
        <v>28</v>
      </c>
      <c r="N627" s="142">
        <v>6.9679623333333329E-2</v>
      </c>
      <c r="O627" s="141">
        <v>56</v>
      </c>
      <c r="P627" s="142">
        <v>7.0123889999999994E-2</v>
      </c>
      <c r="Q627" s="141">
        <v>84</v>
      </c>
      <c r="R627" s="142">
        <v>7.0568156666666659E-2</v>
      </c>
      <c r="S627" s="141">
        <f>+VLOOKUP(A627,Cetes!$A$19:$M$1126,5,FALSE)</f>
        <v>86</v>
      </c>
      <c r="T627" s="146">
        <v>7.0599889999999998E-2</v>
      </c>
      <c r="U627" s="141">
        <v>177</v>
      </c>
      <c r="V627" s="142">
        <v>7.139993E-2</v>
      </c>
      <c r="W627" s="141">
        <v>359</v>
      </c>
      <c r="X627" s="142">
        <v>6.976926E-2</v>
      </c>
    </row>
    <row r="628" spans="1:24" x14ac:dyDescent="0.25">
      <c r="A628" s="148">
        <v>42914</v>
      </c>
      <c r="B628" s="141">
        <v>1</v>
      </c>
      <c r="C628" s="142">
        <v>6.9900000000000004E-2</v>
      </c>
      <c r="D628" s="141">
        <v>10</v>
      </c>
      <c r="E628" s="142">
        <f t="shared" si="19"/>
        <v>3.5043240000000003E-2</v>
      </c>
      <c r="F628" s="144">
        <v>20</v>
      </c>
      <c r="G628" s="142">
        <f t="shared" si="21"/>
        <v>3.0313356666666669E-2</v>
      </c>
      <c r="H628" s="152">
        <v>22</v>
      </c>
      <c r="I628" s="153">
        <f t="shared" si="20"/>
        <v>2.9367380000000002E-2</v>
      </c>
      <c r="J628" s="141">
        <v>27</v>
      </c>
      <c r="K628" s="142">
        <v>6.9671138730158733E-2</v>
      </c>
      <c r="L628" s="147">
        <v>7.3820634920729322E-6</v>
      </c>
      <c r="M628" s="141">
        <v>28</v>
      </c>
      <c r="N628" s="142">
        <v>6.9685430476190482E-2</v>
      </c>
      <c r="O628" s="141">
        <v>56</v>
      </c>
      <c r="P628" s="142">
        <v>7.0085599365079368E-2</v>
      </c>
      <c r="Q628" s="141">
        <v>84</v>
      </c>
      <c r="R628" s="142">
        <v>7.0485768253968253E-2</v>
      </c>
      <c r="S628" s="141">
        <f>+VLOOKUP(A628,Cetes!$A$19:$M$1126,5,FALSE)</f>
        <v>85</v>
      </c>
      <c r="T628" s="146">
        <v>7.0500060000000003E-2</v>
      </c>
      <c r="U628" s="141">
        <v>176</v>
      </c>
      <c r="V628" s="142">
        <v>7.1186879999999994E-2</v>
      </c>
      <c r="W628" s="141">
        <v>358</v>
      </c>
      <c r="X628" s="142">
        <v>6.9810250000000004E-2</v>
      </c>
    </row>
    <row r="629" spans="1:24" x14ac:dyDescent="0.25">
      <c r="A629" s="148">
        <v>42915</v>
      </c>
      <c r="B629" s="141">
        <v>1</v>
      </c>
      <c r="C629" s="142">
        <v>7.0000000000000007E-2</v>
      </c>
      <c r="D629" s="141">
        <v>10</v>
      </c>
      <c r="E629" s="142">
        <f t="shared" si="19"/>
        <v>3.5043240000000003E-2</v>
      </c>
      <c r="F629" s="144">
        <v>20</v>
      </c>
      <c r="G629" s="142">
        <f t="shared" si="21"/>
        <v>3.188998444444445E-2</v>
      </c>
      <c r="H629" s="152">
        <v>28</v>
      </c>
      <c r="I629" s="153">
        <f t="shared" si="20"/>
        <v>2.9367380000000002E-2</v>
      </c>
      <c r="J629" s="141">
        <v>27</v>
      </c>
      <c r="K629" s="142">
        <v>7.0172134444444451E-2</v>
      </c>
      <c r="L629" s="147">
        <v>5.0099571428571799E-4</v>
      </c>
      <c r="M629" s="141">
        <v>28</v>
      </c>
      <c r="N629" s="142">
        <v>7.0178755000000009E-2</v>
      </c>
      <c r="O629" s="141">
        <v>56</v>
      </c>
      <c r="P629" s="142">
        <v>7.0364130555555557E-2</v>
      </c>
      <c r="Q629" s="141">
        <v>84</v>
      </c>
      <c r="R629" s="142">
        <v>7.0549506111111118E-2</v>
      </c>
      <c r="S629" s="141">
        <f>+VLOOKUP(A629,Cetes!$A$19:$M$1126,5,FALSE)</f>
        <v>91</v>
      </c>
      <c r="T629" s="146">
        <v>7.0595850000000002E-2</v>
      </c>
      <c r="U629" s="141">
        <v>175</v>
      </c>
      <c r="V629" s="142">
        <v>7.129038E-2</v>
      </c>
      <c r="W629" s="141">
        <v>357</v>
      </c>
      <c r="X629" s="142">
        <v>7.0100019999999999E-2</v>
      </c>
    </row>
    <row r="630" spans="1:24" x14ac:dyDescent="0.25">
      <c r="A630" s="148">
        <v>42916</v>
      </c>
      <c r="B630" s="141">
        <v>1</v>
      </c>
      <c r="C630" s="142">
        <v>7.1099999999999997E-2</v>
      </c>
      <c r="D630" s="141">
        <v>10</v>
      </c>
      <c r="E630" s="142">
        <f t="shared" si="19"/>
        <v>3.5043240000000003E-2</v>
      </c>
      <c r="F630" s="144">
        <v>20</v>
      </c>
      <c r="G630" s="142">
        <f t="shared" si="21"/>
        <v>3.1704498823529416E-2</v>
      </c>
      <c r="H630" s="152">
        <v>27</v>
      </c>
      <c r="I630" s="153">
        <f t="shared" si="20"/>
        <v>2.9367380000000002E-2</v>
      </c>
      <c r="J630" s="141">
        <v>27</v>
      </c>
      <c r="K630" s="142">
        <v>6.9767159999999995E-2</v>
      </c>
      <c r="L630" s="147">
        <v>-4.0497444444445585E-4</v>
      </c>
      <c r="M630" s="141">
        <v>28</v>
      </c>
      <c r="N630" s="142">
        <v>6.9782254920634917E-2</v>
      </c>
      <c r="O630" s="141">
        <v>56</v>
      </c>
      <c r="P630" s="142">
        <v>7.0204912698412697E-2</v>
      </c>
      <c r="Q630" s="141">
        <v>84</v>
      </c>
      <c r="R630" s="142">
        <v>7.0627570476190477E-2</v>
      </c>
      <c r="S630" s="141">
        <f>+VLOOKUP(A630,Cetes!$A$19:$M$1126,5,FALSE)</f>
        <v>90</v>
      </c>
      <c r="T630" s="146">
        <v>7.0718139999999999E-2</v>
      </c>
      <c r="U630" s="141">
        <v>174</v>
      </c>
      <c r="V630" s="142">
        <v>7.1388510000000002E-2</v>
      </c>
      <c r="W630" s="141">
        <v>356</v>
      </c>
      <c r="X630" s="142">
        <v>7.0494310000000004E-2</v>
      </c>
    </row>
    <row r="631" spans="1:24" x14ac:dyDescent="0.25">
      <c r="A631" s="148">
        <v>42919</v>
      </c>
      <c r="B631" s="141">
        <v>1</v>
      </c>
      <c r="C631" s="142">
        <v>7.1500000000000008E-2</v>
      </c>
      <c r="D631" s="141">
        <v>10</v>
      </c>
      <c r="E631" s="142">
        <f t="shared" si="19"/>
        <v>3.5043240000000003E-2</v>
      </c>
      <c r="F631" s="144">
        <v>20</v>
      </c>
      <c r="G631" s="142">
        <f t="shared" si="21"/>
        <v>3.0989054285714288E-2</v>
      </c>
      <c r="H631" s="152">
        <v>24</v>
      </c>
      <c r="I631" s="153">
        <f t="shared" si="20"/>
        <v>2.9367380000000002E-2</v>
      </c>
      <c r="J631" s="141">
        <v>27</v>
      </c>
      <c r="K631" s="142">
        <v>6.9952975238095239E-2</v>
      </c>
      <c r="L631" s="147">
        <v>1.8581523809524381E-4</v>
      </c>
      <c r="M631" s="141">
        <v>28</v>
      </c>
      <c r="N631" s="142">
        <v>6.996601698412698E-2</v>
      </c>
      <c r="O631" s="141">
        <v>56</v>
      </c>
      <c r="P631" s="142">
        <v>7.0331185873015872E-2</v>
      </c>
      <c r="Q631" s="141">
        <v>84</v>
      </c>
      <c r="R631" s="142">
        <v>7.0696354761904764E-2</v>
      </c>
      <c r="S631" s="141">
        <f>+VLOOKUP(A631,Cetes!$A$19:$M$1126,5,FALSE)</f>
        <v>87</v>
      </c>
      <c r="T631" s="146">
        <v>7.0735480000000003E-2</v>
      </c>
      <c r="U631" s="141">
        <v>171</v>
      </c>
      <c r="V631" s="142">
        <v>7.1696200000000002E-2</v>
      </c>
      <c r="W631" s="141">
        <v>353</v>
      </c>
      <c r="X631" s="142">
        <v>7.0563279999999992E-2</v>
      </c>
    </row>
    <row r="632" spans="1:24" x14ac:dyDescent="0.25">
      <c r="A632" s="148">
        <v>42920</v>
      </c>
      <c r="B632" s="141">
        <v>1</v>
      </c>
      <c r="C632" s="142">
        <v>6.9800000000000001E-2</v>
      </c>
      <c r="D632" s="141">
        <v>10</v>
      </c>
      <c r="E632" s="142">
        <f t="shared" si="19"/>
        <v>3.5043240000000003E-2</v>
      </c>
      <c r="F632" s="144">
        <v>20</v>
      </c>
      <c r="G632" s="142">
        <f t="shared" si="21"/>
        <v>3.0677193846153847E-2</v>
      </c>
      <c r="H632" s="152">
        <v>23</v>
      </c>
      <c r="I632" s="153">
        <f t="shared" si="20"/>
        <v>2.9367380000000002E-2</v>
      </c>
      <c r="J632" s="141">
        <v>27</v>
      </c>
      <c r="K632" s="142">
        <v>6.9705268571428558E-2</v>
      </c>
      <c r="L632" s="147">
        <v>-2.4770666666668051E-4</v>
      </c>
      <c r="M632" s="141">
        <v>28</v>
      </c>
      <c r="N632" s="142">
        <v>6.9723615714285703E-2</v>
      </c>
      <c r="O632" s="141">
        <v>56</v>
      </c>
      <c r="P632" s="142">
        <v>7.0237335714285712E-2</v>
      </c>
      <c r="Q632" s="141">
        <v>84</v>
      </c>
      <c r="R632" s="142">
        <v>7.0751055714285707E-2</v>
      </c>
      <c r="S632" s="141">
        <f>+VLOOKUP(A632,Cetes!$A$19:$M$1126,5,FALSE)</f>
        <v>86</v>
      </c>
      <c r="T632" s="146">
        <v>7.0787749999999997E-2</v>
      </c>
      <c r="U632" s="141">
        <v>170</v>
      </c>
      <c r="V632" s="142">
        <v>7.1299910000000008E-2</v>
      </c>
      <c r="W632" s="141">
        <v>352</v>
      </c>
      <c r="X632" s="142">
        <v>7.0384479999999999E-2</v>
      </c>
    </row>
    <row r="633" spans="1:24" x14ac:dyDescent="0.25">
      <c r="A633" s="148">
        <v>42921</v>
      </c>
      <c r="B633" s="141">
        <v>1</v>
      </c>
      <c r="C633" s="142">
        <v>7.0000000000000007E-2</v>
      </c>
      <c r="D633" s="141">
        <v>10</v>
      </c>
      <c r="E633" s="142">
        <f t="shared" si="19"/>
        <v>3.5043240000000003E-2</v>
      </c>
      <c r="F633" s="144">
        <v>20</v>
      </c>
      <c r="G633" s="142">
        <f t="shared" si="21"/>
        <v>3.0313356666666669E-2</v>
      </c>
      <c r="H633" s="152">
        <v>22</v>
      </c>
      <c r="I633" s="153">
        <f t="shared" si="20"/>
        <v>2.9367380000000002E-2</v>
      </c>
      <c r="J633" s="141">
        <v>27</v>
      </c>
      <c r="K633" s="142">
        <v>7.0003797301587303E-2</v>
      </c>
      <c r="L633" s="147">
        <v>2.9852873015874526E-4</v>
      </c>
      <c r="M633" s="141">
        <v>28</v>
      </c>
      <c r="N633" s="142">
        <v>7.0015304761904762E-2</v>
      </c>
      <c r="O633" s="141">
        <v>56</v>
      </c>
      <c r="P633" s="142">
        <v>7.0337513650793645E-2</v>
      </c>
      <c r="Q633" s="141">
        <v>84</v>
      </c>
      <c r="R633" s="142">
        <v>7.0659722539682543E-2</v>
      </c>
      <c r="S633" s="141">
        <f>+VLOOKUP(A633,Cetes!$A$19:$M$1126,5,FALSE)</f>
        <v>85</v>
      </c>
      <c r="T633" s="146">
        <v>7.0671230000000002E-2</v>
      </c>
      <c r="U633" s="141">
        <v>169</v>
      </c>
      <c r="V633" s="142">
        <v>7.1299910000000008E-2</v>
      </c>
      <c r="W633" s="141">
        <v>351</v>
      </c>
      <c r="X633" s="142">
        <v>7.0431889999999997E-2</v>
      </c>
    </row>
    <row r="634" spans="1:24" x14ac:dyDescent="0.25">
      <c r="A634" s="148">
        <v>42922</v>
      </c>
      <c r="B634" s="141">
        <v>1</v>
      </c>
      <c r="C634" s="142">
        <v>6.9800000000000001E-2</v>
      </c>
      <c r="D634" s="141">
        <v>10</v>
      </c>
      <c r="E634" s="142">
        <f t="shared" si="19"/>
        <v>3.5043240000000003E-2</v>
      </c>
      <c r="F634" s="144">
        <v>20</v>
      </c>
      <c r="G634" s="142">
        <f t="shared" si="21"/>
        <v>3.188998444444445E-2</v>
      </c>
      <c r="H634" s="152">
        <v>28</v>
      </c>
      <c r="I634" s="153">
        <f t="shared" si="20"/>
        <v>2.9367380000000002E-2</v>
      </c>
      <c r="J634" s="141">
        <v>27</v>
      </c>
      <c r="K634" s="142">
        <v>7.0072185333333328E-2</v>
      </c>
      <c r="L634" s="147">
        <v>6.8388031746025035E-5</v>
      </c>
      <c r="M634" s="141">
        <v>28</v>
      </c>
      <c r="N634" s="142">
        <v>7.0082653999999994E-2</v>
      </c>
      <c r="O634" s="141">
        <v>56</v>
      </c>
      <c r="P634" s="142">
        <v>7.0375776666666667E-2</v>
      </c>
      <c r="Q634" s="141">
        <v>84</v>
      </c>
      <c r="R634" s="142">
        <v>7.066889933333334E-2</v>
      </c>
      <c r="S634" s="141">
        <f>+VLOOKUP(A634,Cetes!$A$19:$M$1126,5,FALSE)</f>
        <v>91</v>
      </c>
      <c r="T634" s="146">
        <v>7.0742180000000002E-2</v>
      </c>
      <c r="U634" s="141">
        <v>182</v>
      </c>
      <c r="V634" s="142">
        <v>7.1600060000000007E-2</v>
      </c>
      <c r="W634" s="141">
        <v>350</v>
      </c>
      <c r="X634" s="142">
        <v>7.0716650000000006E-2</v>
      </c>
    </row>
    <row r="635" spans="1:24" x14ac:dyDescent="0.25">
      <c r="A635" s="148">
        <v>42923</v>
      </c>
      <c r="B635" s="141">
        <v>1</v>
      </c>
      <c r="C635" s="142">
        <v>6.9500000000000006E-2</v>
      </c>
      <c r="D635" s="141">
        <v>10</v>
      </c>
      <c r="E635" s="142">
        <f t="shared" si="19"/>
        <v>3.5043240000000003E-2</v>
      </c>
      <c r="F635" s="144">
        <v>20</v>
      </c>
      <c r="G635" s="142">
        <f t="shared" si="21"/>
        <v>3.1704498823529416E-2</v>
      </c>
      <c r="H635" s="152">
        <v>27</v>
      </c>
      <c r="I635" s="153">
        <f t="shared" si="20"/>
        <v>2.9367380000000002E-2</v>
      </c>
      <c r="J635" s="141">
        <v>27</v>
      </c>
      <c r="K635" s="142">
        <v>6.9228249999999991E-2</v>
      </c>
      <c r="L635" s="147">
        <v>-8.4393533333333715E-4</v>
      </c>
      <c r="M635" s="141">
        <v>28</v>
      </c>
      <c r="N635" s="142">
        <v>6.9249275555555545E-2</v>
      </c>
      <c r="O635" s="141">
        <v>56</v>
      </c>
      <c r="P635" s="142">
        <v>6.9837991111111108E-2</v>
      </c>
      <c r="Q635" s="141">
        <v>84</v>
      </c>
      <c r="R635" s="142">
        <v>7.0426706666666658E-2</v>
      </c>
      <c r="S635" s="141">
        <f>+VLOOKUP(A635,Cetes!$A$19:$M$1126,5,FALSE)</f>
        <v>90</v>
      </c>
      <c r="T635" s="146">
        <v>7.0552859999999995E-2</v>
      </c>
      <c r="U635" s="141">
        <v>181</v>
      </c>
      <c r="V635" s="142">
        <v>7.1399999999999991E-2</v>
      </c>
      <c r="W635" s="141">
        <v>349</v>
      </c>
      <c r="X635" s="142">
        <v>7.0708300000000002E-2</v>
      </c>
    </row>
    <row r="636" spans="1:24" x14ac:dyDescent="0.25">
      <c r="A636" s="148">
        <v>42926</v>
      </c>
      <c r="B636" s="141">
        <v>1</v>
      </c>
      <c r="C636" s="142">
        <v>6.9000000000000006E-2</v>
      </c>
      <c r="D636" s="141">
        <v>10</v>
      </c>
      <c r="E636" s="142">
        <f t="shared" si="19"/>
        <v>3.5043240000000003E-2</v>
      </c>
      <c r="F636" s="144">
        <v>20</v>
      </c>
      <c r="G636" s="142">
        <f t="shared" si="21"/>
        <v>3.0989054285714288E-2</v>
      </c>
      <c r="H636" s="152">
        <v>24</v>
      </c>
      <c r="I636" s="153">
        <f t="shared" si="20"/>
        <v>2.9367380000000002E-2</v>
      </c>
      <c r="J636" s="141">
        <v>27</v>
      </c>
      <c r="K636" s="142">
        <v>6.9484237142857147E-2</v>
      </c>
      <c r="L636" s="147">
        <v>2.5598714285715585E-4</v>
      </c>
      <c r="M636" s="141">
        <v>28</v>
      </c>
      <c r="N636" s="142">
        <v>6.9502522857142868E-2</v>
      </c>
      <c r="O636" s="141">
        <v>56</v>
      </c>
      <c r="P636" s="142">
        <v>7.0014522857142866E-2</v>
      </c>
      <c r="Q636" s="141">
        <v>84</v>
      </c>
      <c r="R636" s="142">
        <v>7.0526522857142851E-2</v>
      </c>
      <c r="S636" s="141">
        <f>+VLOOKUP(A636,Cetes!$A$19:$M$1126,5,FALSE)</f>
        <v>87</v>
      </c>
      <c r="T636" s="146">
        <v>7.0581379999999999E-2</v>
      </c>
      <c r="U636" s="141">
        <v>178</v>
      </c>
      <c r="V636" s="142">
        <v>7.1514019999999998E-2</v>
      </c>
      <c r="W636" s="141">
        <v>346</v>
      </c>
      <c r="X636" s="142">
        <v>7.070005E-2</v>
      </c>
    </row>
    <row r="637" spans="1:24" x14ac:dyDescent="0.25">
      <c r="A637" s="148">
        <v>42927</v>
      </c>
      <c r="B637" s="141">
        <v>1</v>
      </c>
      <c r="C637" s="142">
        <v>7.0599999999999996E-2</v>
      </c>
      <c r="D637" s="141">
        <v>10</v>
      </c>
      <c r="E637" s="142">
        <f t="shared" si="19"/>
        <v>3.5043240000000003E-2</v>
      </c>
      <c r="F637" s="144">
        <v>20</v>
      </c>
      <c r="G637" s="142">
        <f t="shared" si="21"/>
        <v>3.0677193846153847E-2</v>
      </c>
      <c r="H637" s="152">
        <v>23</v>
      </c>
      <c r="I637" s="153">
        <f t="shared" si="20"/>
        <v>2.9367380000000002E-2</v>
      </c>
      <c r="J637" s="141">
        <v>27</v>
      </c>
      <c r="K637" s="142">
        <v>6.9803161269841263E-2</v>
      </c>
      <c r="L637" s="147">
        <v>3.1892412698411587E-4</v>
      </c>
      <c r="M637" s="141">
        <v>28</v>
      </c>
      <c r="N637" s="142">
        <v>6.9816371587301584E-2</v>
      </c>
      <c r="O637" s="141">
        <v>56</v>
      </c>
      <c r="P637" s="142">
        <v>7.0186260476190476E-2</v>
      </c>
      <c r="Q637" s="141">
        <v>84</v>
      </c>
      <c r="R637" s="142">
        <v>7.0556149365079368E-2</v>
      </c>
      <c r="S637" s="141">
        <f>+VLOOKUP(A637,Cetes!$A$19:$M$1126,5,FALSE)</f>
        <v>86</v>
      </c>
      <c r="T637" s="146">
        <v>7.0582569999999997E-2</v>
      </c>
      <c r="U637" s="141">
        <v>177</v>
      </c>
      <c r="V637" s="142">
        <v>7.1404280000000001E-2</v>
      </c>
      <c r="W637" s="141">
        <v>345</v>
      </c>
      <c r="X637" s="142">
        <v>7.0718519999999993E-2</v>
      </c>
    </row>
    <row r="638" spans="1:24" x14ac:dyDescent="0.25">
      <c r="A638" s="148">
        <v>42928</v>
      </c>
      <c r="B638" s="141">
        <v>1</v>
      </c>
      <c r="C638" s="142">
        <v>7.0300000000000001E-2</v>
      </c>
      <c r="D638" s="141">
        <v>10</v>
      </c>
      <c r="E638" s="142">
        <f t="shared" si="19"/>
        <v>3.5043240000000003E-2</v>
      </c>
      <c r="F638" s="144">
        <v>20</v>
      </c>
      <c r="G638" s="142">
        <f t="shared" si="21"/>
        <v>3.0313356666666669E-2</v>
      </c>
      <c r="H638" s="152">
        <v>22</v>
      </c>
      <c r="I638" s="153">
        <f t="shared" si="20"/>
        <v>2.9367380000000002E-2</v>
      </c>
      <c r="J638" s="141">
        <v>27</v>
      </c>
      <c r="K638" s="142">
        <v>6.9675821746031749E-2</v>
      </c>
      <c r="L638" s="147">
        <v>-1.2733952380951374E-4</v>
      </c>
      <c r="M638" s="141">
        <v>28</v>
      </c>
      <c r="N638" s="142">
        <v>6.9688078095238096E-2</v>
      </c>
      <c r="O638" s="141">
        <v>56</v>
      </c>
      <c r="P638" s="142">
        <v>7.0031255873015869E-2</v>
      </c>
      <c r="Q638" s="141">
        <v>84</v>
      </c>
      <c r="R638" s="142">
        <v>7.0374433650793655E-2</v>
      </c>
      <c r="S638" s="141">
        <f>+VLOOKUP(A638,Cetes!$A$19:$M$1126,5,FALSE)</f>
        <v>85</v>
      </c>
      <c r="T638" s="146">
        <v>7.0386690000000002E-2</v>
      </c>
      <c r="U638" s="141">
        <v>176</v>
      </c>
      <c r="V638" s="142">
        <v>7.1242739999999999E-2</v>
      </c>
      <c r="W638" s="141">
        <v>344</v>
      </c>
      <c r="X638" s="142">
        <v>7.0614189999999993E-2</v>
      </c>
    </row>
    <row r="639" spans="1:24" x14ac:dyDescent="0.25">
      <c r="A639" s="148">
        <v>42929</v>
      </c>
      <c r="B639" s="141">
        <v>1</v>
      </c>
      <c r="C639" s="142">
        <v>7.0900000000000005E-2</v>
      </c>
      <c r="D639" s="141">
        <v>10</v>
      </c>
      <c r="E639" s="142">
        <f t="shared" ref="E639:E702" si="22">3.504324/100</f>
        <v>3.5043240000000003E-2</v>
      </c>
      <c r="F639" s="144">
        <v>20</v>
      </c>
      <c r="G639" s="142">
        <f t="shared" si="21"/>
        <v>3.188998444444445E-2</v>
      </c>
      <c r="H639" s="152">
        <v>28</v>
      </c>
      <c r="I639" s="153">
        <f t="shared" ref="I639:I702" si="23">2.936738/100</f>
        <v>2.9367380000000002E-2</v>
      </c>
      <c r="J639" s="141">
        <v>27</v>
      </c>
      <c r="K639" s="142">
        <v>7.0755544000000004E-2</v>
      </c>
      <c r="L639" s="147">
        <v>1.0797222539682544E-3</v>
      </c>
      <c r="M639" s="141">
        <v>28</v>
      </c>
      <c r="N639" s="142">
        <v>7.0749988E-2</v>
      </c>
      <c r="O639" s="141">
        <v>56</v>
      </c>
      <c r="P639" s="142">
        <v>7.0594420000000005E-2</v>
      </c>
      <c r="Q639" s="141">
        <v>84</v>
      </c>
      <c r="R639" s="142">
        <v>7.0438851999999996E-2</v>
      </c>
      <c r="S639" s="141">
        <f>+VLOOKUP(A639,Cetes!$A$19:$M$1126,5,FALSE)</f>
        <v>91</v>
      </c>
      <c r="T639" s="146">
        <v>7.0399959999999998E-2</v>
      </c>
      <c r="U639" s="141">
        <v>175</v>
      </c>
      <c r="V639" s="142">
        <v>7.1176530000000002E-2</v>
      </c>
      <c r="W639" s="141">
        <v>343</v>
      </c>
      <c r="X639" s="142">
        <v>7.079996999999999E-2</v>
      </c>
    </row>
    <row r="640" spans="1:24" x14ac:dyDescent="0.25">
      <c r="A640" s="148">
        <v>42930</v>
      </c>
      <c r="B640" s="141">
        <v>1</v>
      </c>
      <c r="C640" s="142">
        <v>7.0599999999999996E-2</v>
      </c>
      <c r="D640" s="141">
        <v>10</v>
      </c>
      <c r="E640" s="142">
        <f t="shared" si="22"/>
        <v>3.5043240000000003E-2</v>
      </c>
      <c r="F640" s="144">
        <v>20</v>
      </c>
      <c r="G640" s="142">
        <f t="shared" si="21"/>
        <v>3.1704498823529416E-2</v>
      </c>
      <c r="H640" s="152">
        <v>27</v>
      </c>
      <c r="I640" s="153">
        <f t="shared" si="23"/>
        <v>2.9367380000000002E-2</v>
      </c>
      <c r="J640" s="141">
        <v>27</v>
      </c>
      <c r="K640" s="142">
        <v>7.0226610000000009E-2</v>
      </c>
      <c r="L640" s="147">
        <v>-5.289339999999948E-4</v>
      </c>
      <c r="M640" s="141">
        <v>28</v>
      </c>
      <c r="N640" s="142">
        <v>7.0233458730158738E-2</v>
      </c>
      <c r="O640" s="141">
        <v>56</v>
      </c>
      <c r="P640" s="142">
        <v>7.0425223174603174E-2</v>
      </c>
      <c r="Q640" s="141">
        <v>84</v>
      </c>
      <c r="R640" s="142">
        <v>7.0616987619047611E-2</v>
      </c>
      <c r="S640" s="141">
        <f>+VLOOKUP(A640,Cetes!$A$19:$M$1126,5,FALSE)</f>
        <v>90</v>
      </c>
      <c r="T640" s="146">
        <v>7.0658079999999998E-2</v>
      </c>
      <c r="U640" s="141">
        <v>174</v>
      </c>
      <c r="V640" s="142">
        <v>7.1476639999999994E-2</v>
      </c>
      <c r="W640" s="141">
        <v>342</v>
      </c>
      <c r="X640" s="142">
        <v>7.1293129999999996E-2</v>
      </c>
    </row>
    <row r="641" spans="1:24" x14ac:dyDescent="0.25">
      <c r="A641" s="148">
        <v>42933</v>
      </c>
      <c r="B641" s="141">
        <v>1</v>
      </c>
      <c r="C641" s="142">
        <v>7.0099999999999996E-2</v>
      </c>
      <c r="D641" s="141">
        <v>10</v>
      </c>
      <c r="E641" s="142">
        <f t="shared" si="22"/>
        <v>3.5043240000000003E-2</v>
      </c>
      <c r="F641" s="144">
        <v>20</v>
      </c>
      <c r="G641" s="142">
        <f t="shared" si="21"/>
        <v>3.0989054285714288E-2</v>
      </c>
      <c r="H641" s="152">
        <v>24</v>
      </c>
      <c r="I641" s="153">
        <f t="shared" si="23"/>
        <v>2.9367380000000002E-2</v>
      </c>
      <c r="J641" s="141">
        <v>27</v>
      </c>
      <c r="K641" s="142">
        <v>7.0165694761904762E-2</v>
      </c>
      <c r="L641" s="147">
        <v>-6.0915238095246571E-5</v>
      </c>
      <c r="M641" s="141">
        <v>28</v>
      </c>
      <c r="N641" s="142">
        <v>7.0172929682539686E-2</v>
      </c>
      <c r="O641" s="141">
        <v>56</v>
      </c>
      <c r="P641" s="142">
        <v>7.0375507460317455E-2</v>
      </c>
      <c r="Q641" s="141">
        <v>84</v>
      </c>
      <c r="R641" s="142">
        <v>7.0578085238095237E-2</v>
      </c>
      <c r="S641" s="141">
        <f>+VLOOKUP(A641,Cetes!$A$19:$M$1126,5,FALSE)</f>
        <v>87</v>
      </c>
      <c r="T641" s="146">
        <v>7.0599789999999996E-2</v>
      </c>
      <c r="U641" s="141">
        <v>171</v>
      </c>
      <c r="V641" s="142">
        <v>7.1720729999999996E-2</v>
      </c>
      <c r="W641" s="141">
        <v>339</v>
      </c>
      <c r="X641" s="142">
        <v>7.1584430000000004E-2</v>
      </c>
    </row>
    <row r="642" spans="1:24" x14ac:dyDescent="0.25">
      <c r="A642" s="148">
        <v>42934</v>
      </c>
      <c r="B642" s="141">
        <v>1</v>
      </c>
      <c r="C642" s="142">
        <v>7.0300000000000001E-2</v>
      </c>
      <c r="D642" s="141">
        <v>10</v>
      </c>
      <c r="E642" s="142">
        <f t="shared" si="22"/>
        <v>3.5043240000000003E-2</v>
      </c>
      <c r="F642" s="144">
        <v>20</v>
      </c>
      <c r="G642" s="142">
        <f t="shared" si="21"/>
        <v>3.0677193846153847E-2</v>
      </c>
      <c r="H642" s="152">
        <v>23</v>
      </c>
      <c r="I642" s="153">
        <f t="shared" si="23"/>
        <v>2.9367380000000002E-2</v>
      </c>
      <c r="J642" s="141">
        <v>27</v>
      </c>
      <c r="K642" s="142">
        <v>7.003966047619048E-2</v>
      </c>
      <c r="L642" s="147">
        <v>-1.2603428571428266E-4</v>
      </c>
      <c r="M642" s="141">
        <v>28</v>
      </c>
      <c r="N642" s="142">
        <v>7.0049618095238103E-2</v>
      </c>
      <c r="O642" s="141">
        <v>56</v>
      </c>
      <c r="P642" s="142">
        <v>7.0328431428571425E-2</v>
      </c>
      <c r="Q642" s="141">
        <v>84</v>
      </c>
      <c r="R642" s="142">
        <v>7.0607244761904761E-2</v>
      </c>
      <c r="S642" s="141">
        <f>+VLOOKUP(A642,Cetes!$A$19:$M$1126,5,FALSE)</f>
        <v>86</v>
      </c>
      <c r="T642" s="146">
        <v>7.0627159999999994E-2</v>
      </c>
      <c r="U642" s="141">
        <v>170</v>
      </c>
      <c r="V642" s="142">
        <v>7.1647059999999999E-2</v>
      </c>
      <c r="W642" s="141">
        <v>338</v>
      </c>
      <c r="X642" s="142">
        <v>7.2190390000000007E-2</v>
      </c>
    </row>
    <row r="643" spans="1:24" x14ac:dyDescent="0.25">
      <c r="A643" s="148">
        <v>42935</v>
      </c>
      <c r="B643" s="141">
        <v>1</v>
      </c>
      <c r="C643" s="142">
        <v>7.0900000000000005E-2</v>
      </c>
      <c r="D643" s="141">
        <v>10</v>
      </c>
      <c r="E643" s="142">
        <f t="shared" si="22"/>
        <v>3.5043240000000003E-2</v>
      </c>
      <c r="F643" s="144">
        <v>20</v>
      </c>
      <c r="G643" s="142">
        <f t="shared" si="21"/>
        <v>3.0313356666666669E-2</v>
      </c>
      <c r="H643" s="152">
        <v>22</v>
      </c>
      <c r="I643" s="153">
        <f t="shared" si="23"/>
        <v>2.9367380000000002E-2</v>
      </c>
      <c r="J643" s="141">
        <v>27</v>
      </c>
      <c r="K643" s="142">
        <v>7.0141293174603173E-2</v>
      </c>
      <c r="L643" s="147">
        <v>1.0163269841269307E-4</v>
      </c>
      <c r="M643" s="141">
        <v>28</v>
      </c>
      <c r="N643" s="142">
        <v>7.0150263809523813E-2</v>
      </c>
      <c r="O643" s="141">
        <v>56</v>
      </c>
      <c r="P643" s="142">
        <v>7.0401441587301591E-2</v>
      </c>
      <c r="Q643" s="141">
        <v>84</v>
      </c>
      <c r="R643" s="142">
        <v>7.0652619365079355E-2</v>
      </c>
      <c r="S643" s="141">
        <f>+VLOOKUP(A643,Cetes!$A$19:$M$1126,5,FALSE)</f>
        <v>85</v>
      </c>
      <c r="T643" s="146">
        <v>7.0661589999999996E-2</v>
      </c>
      <c r="U643" s="141">
        <v>169</v>
      </c>
      <c r="V643" s="142">
        <v>7.1516300000000005E-2</v>
      </c>
      <c r="W643" s="141">
        <v>337</v>
      </c>
      <c r="X643" s="142">
        <v>7.2000010000000003E-2</v>
      </c>
    </row>
    <row r="644" spans="1:24" x14ac:dyDescent="0.25">
      <c r="A644" s="148">
        <v>42936</v>
      </c>
      <c r="B644" s="141">
        <v>1</v>
      </c>
      <c r="C644" s="142">
        <v>7.0000000000000007E-2</v>
      </c>
      <c r="D644" s="141">
        <v>10</v>
      </c>
      <c r="E644" s="142">
        <f t="shared" si="22"/>
        <v>3.5043240000000003E-2</v>
      </c>
      <c r="F644" s="144">
        <v>20</v>
      </c>
      <c r="G644" s="142">
        <f t="shared" ref="G644:G707" si="24">Interpolación_Lineal_2(E644,D644,I644,H644,F644)</f>
        <v>3.188998444444445E-2</v>
      </c>
      <c r="H644" s="152">
        <v>28</v>
      </c>
      <c r="I644" s="153">
        <f t="shared" si="23"/>
        <v>2.9367380000000002E-2</v>
      </c>
      <c r="J644" s="141">
        <v>27</v>
      </c>
      <c r="K644" s="142">
        <v>7.0124540000000013E-2</v>
      </c>
      <c r="L644" s="147">
        <v>-1.6753174603159615E-5</v>
      </c>
      <c r="M644" s="141">
        <v>28</v>
      </c>
      <c r="N644" s="142">
        <v>7.0129330000000017E-2</v>
      </c>
      <c r="O644" s="141">
        <v>56</v>
      </c>
      <c r="P644" s="142">
        <v>7.0263450000000019E-2</v>
      </c>
      <c r="Q644" s="141">
        <v>84</v>
      </c>
      <c r="R644" s="142">
        <v>7.0397570000000007E-2</v>
      </c>
      <c r="S644" s="141">
        <f>+VLOOKUP(A644,Cetes!$A$19:$M$1126,5,FALSE)</f>
        <v>91</v>
      </c>
      <c r="T644" s="146">
        <v>7.043110000000001E-2</v>
      </c>
      <c r="U644" s="141">
        <v>182</v>
      </c>
      <c r="V644" s="142">
        <v>7.1338020000000002E-2</v>
      </c>
      <c r="W644" s="141">
        <v>336</v>
      </c>
      <c r="X644" s="142">
        <v>7.1825630000000001E-2</v>
      </c>
    </row>
    <row r="645" spans="1:24" x14ac:dyDescent="0.25">
      <c r="A645" s="148">
        <v>42937</v>
      </c>
      <c r="B645" s="141">
        <v>1</v>
      </c>
      <c r="C645" s="142">
        <v>7.0400000000000004E-2</v>
      </c>
      <c r="D645" s="141">
        <v>10</v>
      </c>
      <c r="E645" s="142">
        <f t="shared" si="22"/>
        <v>3.5043240000000003E-2</v>
      </c>
      <c r="F645" s="144">
        <v>20</v>
      </c>
      <c r="G645" s="142">
        <f t="shared" si="24"/>
        <v>3.1704498823529416E-2</v>
      </c>
      <c r="H645" s="152">
        <v>27</v>
      </c>
      <c r="I645" s="153">
        <f t="shared" si="23"/>
        <v>2.9367380000000002E-2</v>
      </c>
      <c r="J645" s="141">
        <v>27</v>
      </c>
      <c r="K645" s="142">
        <v>6.9699789999999998E-2</v>
      </c>
      <c r="L645" s="147">
        <v>-4.2475000000001539E-4</v>
      </c>
      <c r="M645" s="141">
        <v>28</v>
      </c>
      <c r="N645" s="142">
        <v>6.9713429365079363E-2</v>
      </c>
      <c r="O645" s="141">
        <v>56</v>
      </c>
      <c r="P645" s="142">
        <v>7.0095331587301593E-2</v>
      </c>
      <c r="Q645" s="141">
        <v>84</v>
      </c>
      <c r="R645" s="142">
        <v>7.0477233809523809E-2</v>
      </c>
      <c r="S645" s="141">
        <f>+VLOOKUP(A645,Cetes!$A$19:$M$1126,5,FALSE)</f>
        <v>90</v>
      </c>
      <c r="T645" s="146">
        <v>7.0559070000000002E-2</v>
      </c>
      <c r="U645" s="141">
        <v>181</v>
      </c>
      <c r="V645" s="142">
        <v>7.1299899999999999E-2</v>
      </c>
      <c r="W645" s="141">
        <v>335</v>
      </c>
      <c r="X645" s="142">
        <v>7.1899959999999999E-2</v>
      </c>
    </row>
    <row r="646" spans="1:24" x14ac:dyDescent="0.25">
      <c r="A646" s="148">
        <v>42940</v>
      </c>
      <c r="B646" s="141">
        <v>1</v>
      </c>
      <c r="C646" s="142">
        <v>6.9900000000000004E-2</v>
      </c>
      <c r="D646" s="141">
        <v>10</v>
      </c>
      <c r="E646" s="142">
        <f t="shared" si="22"/>
        <v>3.5043240000000003E-2</v>
      </c>
      <c r="F646" s="144">
        <v>20</v>
      </c>
      <c r="G646" s="142">
        <f t="shared" si="24"/>
        <v>3.0989054285714288E-2</v>
      </c>
      <c r="H646" s="152">
        <v>24</v>
      </c>
      <c r="I646" s="153">
        <f t="shared" si="23"/>
        <v>2.9367380000000002E-2</v>
      </c>
      <c r="J646" s="141">
        <v>27</v>
      </c>
      <c r="K646" s="142">
        <v>6.9835954285714291E-2</v>
      </c>
      <c r="L646" s="147">
        <v>1.3616428571429362E-4</v>
      </c>
      <c r="M646" s="141">
        <v>28</v>
      </c>
      <c r="N646" s="142">
        <v>6.9848342380952388E-2</v>
      </c>
      <c r="O646" s="141">
        <v>56</v>
      </c>
      <c r="P646" s="142">
        <v>7.0195209047619056E-2</v>
      </c>
      <c r="Q646" s="141">
        <v>84</v>
      </c>
      <c r="R646" s="142">
        <v>7.054207571428571E-2</v>
      </c>
      <c r="S646" s="141">
        <f>+VLOOKUP(A646,Cetes!$A$19:$M$1126,5,FALSE)</f>
        <v>87</v>
      </c>
      <c r="T646" s="146">
        <v>7.0579240000000001E-2</v>
      </c>
      <c r="U646" s="141">
        <v>178</v>
      </c>
      <c r="V646" s="142">
        <v>7.1378520000000001E-2</v>
      </c>
      <c r="W646" s="141">
        <v>332</v>
      </c>
      <c r="X646" s="142">
        <v>7.1981180000000006E-2</v>
      </c>
    </row>
    <row r="647" spans="1:24" x14ac:dyDescent="0.25">
      <c r="A647" s="148">
        <v>42941</v>
      </c>
      <c r="B647" s="141">
        <v>1</v>
      </c>
      <c r="C647" s="142">
        <v>7.0400000000000004E-2</v>
      </c>
      <c r="D647" s="141">
        <v>10</v>
      </c>
      <c r="E647" s="142">
        <f t="shared" si="22"/>
        <v>3.5043240000000003E-2</v>
      </c>
      <c r="F647" s="144">
        <v>20</v>
      </c>
      <c r="G647" s="142">
        <f t="shared" si="24"/>
        <v>3.0677193846153847E-2</v>
      </c>
      <c r="H647" s="152">
        <v>23</v>
      </c>
      <c r="I647" s="153">
        <f t="shared" si="23"/>
        <v>2.9367380000000002E-2</v>
      </c>
      <c r="J647" s="141">
        <v>27</v>
      </c>
      <c r="K647" s="142">
        <v>6.9923751587301589E-2</v>
      </c>
      <c r="L647" s="147">
        <v>8.7797301587297372E-5</v>
      </c>
      <c r="M647" s="141">
        <v>28</v>
      </c>
      <c r="N647" s="142">
        <v>6.9935526984126986E-2</v>
      </c>
      <c r="O647" s="141">
        <v>56</v>
      </c>
      <c r="P647" s="142">
        <v>7.0265238095238103E-2</v>
      </c>
      <c r="Q647" s="141">
        <v>84</v>
      </c>
      <c r="R647" s="142">
        <v>7.0594949206349206E-2</v>
      </c>
      <c r="S647" s="141">
        <f>+VLOOKUP(A647,Cetes!$A$19:$M$1126,5,FALSE)</f>
        <v>86</v>
      </c>
      <c r="T647" s="146">
        <v>7.0618500000000001E-2</v>
      </c>
      <c r="U647" s="141">
        <v>177</v>
      </c>
      <c r="V647" s="142">
        <v>7.1700050000000001E-2</v>
      </c>
      <c r="W647" s="141">
        <v>331</v>
      </c>
      <c r="X647" s="142">
        <v>7.1978039999999993E-2</v>
      </c>
    </row>
    <row r="648" spans="1:24" x14ac:dyDescent="0.25">
      <c r="A648" s="148">
        <v>42942</v>
      </c>
      <c r="B648" s="141">
        <v>1</v>
      </c>
      <c r="C648" s="142">
        <v>7.0699999999999999E-2</v>
      </c>
      <c r="D648" s="141">
        <v>10</v>
      </c>
      <c r="E648" s="142">
        <f t="shared" si="22"/>
        <v>3.5043240000000003E-2</v>
      </c>
      <c r="F648" s="144">
        <v>20</v>
      </c>
      <c r="G648" s="142">
        <f t="shared" si="24"/>
        <v>3.0313356666666669E-2</v>
      </c>
      <c r="H648" s="152">
        <v>22</v>
      </c>
      <c r="I648" s="153">
        <f t="shared" si="23"/>
        <v>2.9367380000000002E-2</v>
      </c>
      <c r="J648" s="141">
        <v>27</v>
      </c>
      <c r="K648" s="142">
        <v>6.9884123650793661E-2</v>
      </c>
      <c r="L648" s="147">
        <v>-3.9627936507927175E-5</v>
      </c>
      <c r="M648" s="141">
        <v>28</v>
      </c>
      <c r="N648" s="142">
        <v>6.9895792380952393E-2</v>
      </c>
      <c r="O648" s="141">
        <v>56</v>
      </c>
      <c r="P648" s="142">
        <v>7.0222516825396833E-2</v>
      </c>
      <c r="Q648" s="141">
        <v>84</v>
      </c>
      <c r="R648" s="142">
        <v>7.0549241269841273E-2</v>
      </c>
      <c r="S648" s="141">
        <f>+VLOOKUP(A648,Cetes!$A$19:$M$1126,5,FALSE)</f>
        <v>85</v>
      </c>
      <c r="T648" s="146">
        <v>7.0560910000000004E-2</v>
      </c>
      <c r="U648" s="141">
        <v>176</v>
      </c>
      <c r="V648" s="142">
        <v>7.1412950000000003E-2</v>
      </c>
      <c r="W648" s="141">
        <v>330</v>
      </c>
      <c r="X648" s="142">
        <v>7.1681250000000002E-2</v>
      </c>
    </row>
    <row r="649" spans="1:24" x14ac:dyDescent="0.25">
      <c r="A649" s="148">
        <v>42943</v>
      </c>
      <c r="B649" s="141">
        <v>1</v>
      </c>
      <c r="C649" s="142">
        <v>7.1099999999999997E-2</v>
      </c>
      <c r="D649" s="141">
        <v>10</v>
      </c>
      <c r="E649" s="142">
        <f t="shared" si="22"/>
        <v>3.5043240000000003E-2</v>
      </c>
      <c r="F649" s="144">
        <v>20</v>
      </c>
      <c r="G649" s="142">
        <f t="shared" si="24"/>
        <v>3.188998444444445E-2</v>
      </c>
      <c r="H649" s="152">
        <v>28</v>
      </c>
      <c r="I649" s="153">
        <f t="shared" si="23"/>
        <v>2.9367380000000002E-2</v>
      </c>
      <c r="J649" s="141">
        <v>27</v>
      </c>
      <c r="K649" s="142">
        <v>7.0984314444444446E-2</v>
      </c>
      <c r="L649" s="147">
        <v>1.1001907936507849E-3</v>
      </c>
      <c r="M649" s="141">
        <v>28</v>
      </c>
      <c r="N649" s="142">
        <v>7.0979865000000003E-2</v>
      </c>
      <c r="O649" s="141">
        <v>56</v>
      </c>
      <c r="P649" s="142">
        <v>7.0855280555555553E-2</v>
      </c>
      <c r="Q649" s="141">
        <v>84</v>
      </c>
      <c r="R649" s="142">
        <v>7.0730696111111116E-2</v>
      </c>
      <c r="S649" s="141">
        <f>+VLOOKUP(A649,Cetes!$A$19:$M$1126,5,FALSE)</f>
        <v>91</v>
      </c>
      <c r="T649" s="146">
        <v>7.069955E-2</v>
      </c>
      <c r="U649" s="141">
        <v>175</v>
      </c>
      <c r="V649" s="142">
        <v>7.1357549999999992E-2</v>
      </c>
      <c r="W649" s="141">
        <v>329</v>
      </c>
      <c r="X649" s="142">
        <v>7.1730509999999997E-2</v>
      </c>
    </row>
    <row r="650" spans="1:24" x14ac:dyDescent="0.25">
      <c r="A650" s="148">
        <v>42944</v>
      </c>
      <c r="B650" s="141">
        <v>1</v>
      </c>
      <c r="C650" s="142">
        <v>7.0199999999999999E-2</v>
      </c>
      <c r="D650" s="141">
        <v>10</v>
      </c>
      <c r="E650" s="142">
        <f t="shared" si="22"/>
        <v>3.5043240000000003E-2</v>
      </c>
      <c r="F650" s="144">
        <v>20</v>
      </c>
      <c r="G650" s="142">
        <f t="shared" si="24"/>
        <v>3.1704498823529416E-2</v>
      </c>
      <c r="H650" s="152">
        <v>27</v>
      </c>
      <c r="I650" s="153">
        <f t="shared" si="23"/>
        <v>2.9367380000000002E-2</v>
      </c>
      <c r="J650" s="141">
        <v>27</v>
      </c>
      <c r="K650" s="142">
        <v>7.0033929999999994E-2</v>
      </c>
      <c r="L650" s="147">
        <v>-9.5038444444445203E-4</v>
      </c>
      <c r="M650" s="141">
        <v>28</v>
      </c>
      <c r="N650" s="142">
        <v>7.0044501269841269E-2</v>
      </c>
      <c r="O650" s="141">
        <v>56</v>
      </c>
      <c r="P650" s="142">
        <v>7.0340496825396823E-2</v>
      </c>
      <c r="Q650" s="141">
        <v>84</v>
      </c>
      <c r="R650" s="142">
        <v>7.0636492380952376E-2</v>
      </c>
      <c r="S650" s="141">
        <f>+VLOOKUP(A650,Cetes!$A$19:$M$1126,5,FALSE)</f>
        <v>90</v>
      </c>
      <c r="T650" s="146">
        <v>7.0699919999999999E-2</v>
      </c>
      <c r="U650" s="141">
        <v>174</v>
      </c>
      <c r="V650" s="142">
        <v>7.1369470000000004E-2</v>
      </c>
      <c r="W650" s="141">
        <v>328</v>
      </c>
      <c r="X650" s="142">
        <v>7.171522000000001E-2</v>
      </c>
    </row>
    <row r="651" spans="1:24" x14ac:dyDescent="0.25">
      <c r="A651" s="148">
        <v>42947</v>
      </c>
      <c r="B651" s="141">
        <v>1</v>
      </c>
      <c r="C651" s="142">
        <v>7.1199999999999999E-2</v>
      </c>
      <c r="D651" s="141">
        <v>10</v>
      </c>
      <c r="E651" s="142">
        <f t="shared" si="22"/>
        <v>3.5043240000000003E-2</v>
      </c>
      <c r="F651" s="144">
        <v>20</v>
      </c>
      <c r="G651" s="142">
        <f t="shared" si="24"/>
        <v>3.0989054285714288E-2</v>
      </c>
      <c r="H651" s="152">
        <v>24</v>
      </c>
      <c r="I651" s="153">
        <f t="shared" si="23"/>
        <v>2.9367380000000002E-2</v>
      </c>
      <c r="J651" s="141">
        <v>27</v>
      </c>
      <c r="K651" s="142">
        <v>6.9945426190476181E-2</v>
      </c>
      <c r="L651" s="147">
        <v>-8.850380952381276E-5</v>
      </c>
      <c r="M651" s="141">
        <v>28</v>
      </c>
      <c r="N651" s="142">
        <v>6.9960491587301582E-2</v>
      </c>
      <c r="O651" s="141">
        <v>56</v>
      </c>
      <c r="P651" s="142">
        <v>7.0382322698412686E-2</v>
      </c>
      <c r="Q651" s="141">
        <v>84</v>
      </c>
      <c r="R651" s="142">
        <v>7.0804153809523804E-2</v>
      </c>
      <c r="S651" s="141">
        <f>+VLOOKUP(A651,Cetes!$A$19:$M$1126,5,FALSE)</f>
        <v>87</v>
      </c>
      <c r="T651" s="146">
        <v>7.0849349999999992E-2</v>
      </c>
      <c r="U651" s="141">
        <v>171</v>
      </c>
      <c r="V651" s="142">
        <v>7.1499919999999995E-2</v>
      </c>
      <c r="W651" s="141">
        <v>325</v>
      </c>
      <c r="X651" s="142">
        <v>7.1820789999999995E-2</v>
      </c>
    </row>
    <row r="652" spans="1:24" x14ac:dyDescent="0.25">
      <c r="A652" s="148">
        <v>42948</v>
      </c>
      <c r="B652" s="141">
        <v>1</v>
      </c>
      <c r="C652" s="142">
        <v>7.0699999999999999E-2</v>
      </c>
      <c r="D652" s="141">
        <v>10</v>
      </c>
      <c r="E652" s="142">
        <f t="shared" si="22"/>
        <v>3.5043240000000003E-2</v>
      </c>
      <c r="F652" s="144">
        <v>20</v>
      </c>
      <c r="G652" s="142">
        <f t="shared" si="24"/>
        <v>3.0677193846153847E-2</v>
      </c>
      <c r="H652" s="152">
        <v>23</v>
      </c>
      <c r="I652" s="153">
        <f t="shared" si="23"/>
        <v>2.9367380000000002E-2</v>
      </c>
      <c r="J652" s="141">
        <v>27</v>
      </c>
      <c r="K652" s="142">
        <v>6.9926220158730151E-2</v>
      </c>
      <c r="L652" s="147">
        <v>-1.9206031746030194E-5</v>
      </c>
      <c r="M652" s="141">
        <v>28</v>
      </c>
      <c r="N652" s="142">
        <v>6.9946112698412694E-2</v>
      </c>
      <c r="O652" s="141">
        <v>56</v>
      </c>
      <c r="P652" s="142">
        <v>7.0503103809523807E-2</v>
      </c>
      <c r="Q652" s="141">
        <v>84</v>
      </c>
      <c r="R652" s="142">
        <v>7.106009492063492E-2</v>
      </c>
      <c r="S652" s="141">
        <f>+VLOOKUP(A652,Cetes!$A$19:$M$1126,5,FALSE)</f>
        <v>86</v>
      </c>
      <c r="T652" s="146">
        <v>7.1099880000000004E-2</v>
      </c>
      <c r="U652" s="141">
        <v>170</v>
      </c>
      <c r="V652" s="142">
        <v>7.1306469999999997E-2</v>
      </c>
      <c r="W652" s="141">
        <v>324</v>
      </c>
      <c r="X652" s="142">
        <v>7.1832220000000002E-2</v>
      </c>
    </row>
    <row r="653" spans="1:24" x14ac:dyDescent="0.25">
      <c r="A653" s="148">
        <v>42949</v>
      </c>
      <c r="B653" s="141">
        <v>1</v>
      </c>
      <c r="C653" s="142">
        <v>7.0499999999999993E-2</v>
      </c>
      <c r="D653" s="141">
        <v>10</v>
      </c>
      <c r="E653" s="142">
        <f t="shared" si="22"/>
        <v>3.5043240000000003E-2</v>
      </c>
      <c r="F653" s="144">
        <v>20</v>
      </c>
      <c r="G653" s="142">
        <f t="shared" si="24"/>
        <v>3.0313356666666669E-2</v>
      </c>
      <c r="H653" s="152">
        <v>22</v>
      </c>
      <c r="I653" s="153">
        <f t="shared" si="23"/>
        <v>2.9367380000000002E-2</v>
      </c>
      <c r="J653" s="141">
        <v>27</v>
      </c>
      <c r="K653" s="142">
        <v>6.9989226190476192E-2</v>
      </c>
      <c r="L653" s="147">
        <v>6.3006031746040692E-5</v>
      </c>
      <c r="M653" s="141">
        <v>28</v>
      </c>
      <c r="N653" s="142">
        <v>7.0007061428571424E-2</v>
      </c>
      <c r="O653" s="141">
        <v>56</v>
      </c>
      <c r="P653" s="142">
        <v>7.0506448095238095E-2</v>
      </c>
      <c r="Q653" s="141">
        <v>84</v>
      </c>
      <c r="R653" s="142">
        <v>7.1005834761904765E-2</v>
      </c>
      <c r="S653" s="141">
        <f>+VLOOKUP(A653,Cetes!$A$19:$M$1126,5,FALSE)</f>
        <v>85</v>
      </c>
      <c r="T653" s="146">
        <v>7.1023669999999997E-2</v>
      </c>
      <c r="U653" s="141">
        <v>169</v>
      </c>
      <c r="V653" s="142">
        <v>7.1340860000000006E-2</v>
      </c>
      <c r="W653" s="141">
        <v>323</v>
      </c>
      <c r="X653" s="142">
        <v>7.1750359999999999E-2</v>
      </c>
    </row>
    <row r="654" spans="1:24" x14ac:dyDescent="0.25">
      <c r="A654" s="148">
        <v>42950</v>
      </c>
      <c r="B654" s="141">
        <v>1</v>
      </c>
      <c r="C654" s="142">
        <v>7.0300000000000001E-2</v>
      </c>
      <c r="D654" s="141">
        <v>10</v>
      </c>
      <c r="E654" s="142">
        <f t="shared" si="22"/>
        <v>3.5043240000000003E-2</v>
      </c>
      <c r="F654" s="144">
        <v>20</v>
      </c>
      <c r="G654" s="142">
        <f t="shared" si="24"/>
        <v>3.188998444444445E-2</v>
      </c>
      <c r="H654" s="152">
        <v>28</v>
      </c>
      <c r="I654" s="153">
        <f t="shared" si="23"/>
        <v>2.9367380000000002E-2</v>
      </c>
      <c r="J654" s="141">
        <v>27</v>
      </c>
      <c r="K654" s="142">
        <v>7.0530479775280902E-2</v>
      </c>
      <c r="L654" s="147">
        <v>5.4125358480471009E-4</v>
      </c>
      <c r="M654" s="141">
        <v>28</v>
      </c>
      <c r="N654" s="142">
        <v>7.0539344382022473E-2</v>
      </c>
      <c r="O654" s="141">
        <v>56</v>
      </c>
      <c r="P654" s="142">
        <v>7.0787553370786516E-2</v>
      </c>
      <c r="Q654" s="141">
        <v>84</v>
      </c>
      <c r="R654" s="142">
        <v>7.1035762359550558E-2</v>
      </c>
      <c r="S654" s="141">
        <f>+VLOOKUP(A654,Cetes!$A$19:$M$1126,5,FALSE)</f>
        <v>90</v>
      </c>
      <c r="T654" s="146">
        <v>7.1088949999999998E-2</v>
      </c>
      <c r="U654" s="141">
        <v>182</v>
      </c>
      <c r="V654" s="142">
        <v>7.1489629999999998E-2</v>
      </c>
      <c r="W654" s="141">
        <v>322</v>
      </c>
      <c r="X654" s="142">
        <v>7.1691690000000002E-2</v>
      </c>
    </row>
    <row r="655" spans="1:24" x14ac:dyDescent="0.25">
      <c r="A655" s="148">
        <v>42951</v>
      </c>
      <c r="B655" s="141">
        <v>1</v>
      </c>
      <c r="C655" s="142">
        <v>7.0300000000000001E-2</v>
      </c>
      <c r="D655" s="141">
        <v>10</v>
      </c>
      <c r="E655" s="142">
        <f t="shared" si="22"/>
        <v>3.5043240000000003E-2</v>
      </c>
      <c r="F655" s="144">
        <v>20</v>
      </c>
      <c r="G655" s="142">
        <f t="shared" si="24"/>
        <v>3.1704498823529416E-2</v>
      </c>
      <c r="H655" s="152">
        <v>27</v>
      </c>
      <c r="I655" s="153">
        <f t="shared" si="23"/>
        <v>2.9367380000000002E-2</v>
      </c>
      <c r="J655" s="141">
        <v>27</v>
      </c>
      <c r="K655" s="142">
        <v>7.0011030000000002E-2</v>
      </c>
      <c r="L655" s="147">
        <v>-5.1944977528090019E-4</v>
      </c>
      <c r="M655" s="141">
        <v>28</v>
      </c>
      <c r="N655" s="142">
        <v>7.0028596129032256E-2</v>
      </c>
      <c r="O655" s="141">
        <v>56</v>
      </c>
      <c r="P655" s="142">
        <v>7.0520447741935485E-2</v>
      </c>
      <c r="Q655" s="141">
        <v>84</v>
      </c>
      <c r="R655" s="142">
        <v>7.1012299354838701E-2</v>
      </c>
      <c r="S655" s="141">
        <f>+VLOOKUP(A655,Cetes!$A$19:$M$1126,5,FALSE)</f>
        <v>89</v>
      </c>
      <c r="T655" s="146">
        <v>7.1100129999999997E-2</v>
      </c>
      <c r="U655" s="141">
        <v>181</v>
      </c>
      <c r="V655" s="142">
        <v>7.1399999999999991E-2</v>
      </c>
      <c r="W655" s="141">
        <v>321</v>
      </c>
      <c r="X655" s="142">
        <v>7.1600040000000004E-2</v>
      </c>
    </row>
    <row r="656" spans="1:24" x14ac:dyDescent="0.25">
      <c r="A656" s="148">
        <v>42954</v>
      </c>
      <c r="B656" s="141">
        <v>1</v>
      </c>
      <c r="C656" s="142">
        <v>7.0400000000000004E-2</v>
      </c>
      <c r="D656" s="141">
        <v>10</v>
      </c>
      <c r="E656" s="142">
        <f t="shared" si="22"/>
        <v>3.5043240000000003E-2</v>
      </c>
      <c r="F656" s="144">
        <v>20</v>
      </c>
      <c r="G656" s="142">
        <f t="shared" si="24"/>
        <v>3.0989054285714288E-2</v>
      </c>
      <c r="H656" s="152">
        <v>24</v>
      </c>
      <c r="I656" s="153">
        <f t="shared" si="23"/>
        <v>2.9367380000000002E-2</v>
      </c>
      <c r="J656" s="141">
        <v>27</v>
      </c>
      <c r="K656" s="142">
        <v>7.0045371451612909E-2</v>
      </c>
      <c r="L656" s="147">
        <v>3.4341451612907026E-5</v>
      </c>
      <c r="M656" s="141">
        <v>28</v>
      </c>
      <c r="N656" s="142">
        <v>7.0063471935483873E-2</v>
      </c>
      <c r="O656" s="141">
        <v>56</v>
      </c>
      <c r="P656" s="142">
        <v>7.0570285483870968E-2</v>
      </c>
      <c r="Q656" s="141">
        <v>84</v>
      </c>
      <c r="R656" s="142">
        <v>7.1077099032258062E-2</v>
      </c>
      <c r="S656" s="141">
        <f>+VLOOKUP(A656,Cetes!$A$19:$M$1126,5,FALSE)</f>
        <v>86</v>
      </c>
      <c r="T656" s="146">
        <v>7.111329999999999E-2</v>
      </c>
      <c r="U656" s="141">
        <v>178</v>
      </c>
      <c r="V656" s="142">
        <v>7.1600089999999991E-2</v>
      </c>
      <c r="W656" s="141">
        <v>318</v>
      </c>
      <c r="X656" s="142">
        <v>7.1485500000000007E-2</v>
      </c>
    </row>
    <row r="657" spans="1:24" x14ac:dyDescent="0.25">
      <c r="A657" s="148">
        <v>42955</v>
      </c>
      <c r="B657" s="141">
        <v>1</v>
      </c>
      <c r="C657" s="142">
        <v>7.0400000000000004E-2</v>
      </c>
      <c r="D657" s="141">
        <v>10</v>
      </c>
      <c r="E657" s="142">
        <f t="shared" si="22"/>
        <v>3.5043240000000003E-2</v>
      </c>
      <c r="F657" s="144">
        <v>20</v>
      </c>
      <c r="G657" s="142">
        <f t="shared" si="24"/>
        <v>3.0677193846153847E-2</v>
      </c>
      <c r="H657" s="152">
        <v>23</v>
      </c>
      <c r="I657" s="153">
        <f t="shared" si="23"/>
        <v>2.9367380000000002E-2</v>
      </c>
      <c r="J657" s="141">
        <v>27</v>
      </c>
      <c r="K657" s="142">
        <v>6.974445E-2</v>
      </c>
      <c r="L657" s="147">
        <v>-3.009214516129094E-4</v>
      </c>
      <c r="M657" s="141">
        <v>28</v>
      </c>
      <c r="N657" s="142">
        <v>6.9770620000000005E-2</v>
      </c>
      <c r="O657" s="141">
        <v>56</v>
      </c>
      <c r="P657" s="142">
        <v>7.0503380000000004E-2</v>
      </c>
      <c r="Q657" s="141">
        <v>84</v>
      </c>
      <c r="R657" s="142">
        <v>7.1236139999999989E-2</v>
      </c>
      <c r="S657" s="141">
        <f>+VLOOKUP(A657,Cetes!$A$19:$M$1126,5,FALSE)</f>
        <v>85</v>
      </c>
      <c r="T657" s="146">
        <v>7.1262309999999995E-2</v>
      </c>
      <c r="U657" s="141">
        <v>177</v>
      </c>
      <c r="V657" s="142">
        <v>7.1599999999999997E-2</v>
      </c>
      <c r="W657" s="141">
        <v>317</v>
      </c>
      <c r="X657" s="142">
        <v>7.1599990000000002E-2</v>
      </c>
    </row>
    <row r="658" spans="1:24" x14ac:dyDescent="0.25">
      <c r="A658" s="148">
        <v>42956</v>
      </c>
      <c r="B658" s="141">
        <v>1</v>
      </c>
      <c r="C658" s="142">
        <v>6.9900000000000004E-2</v>
      </c>
      <c r="D658" s="141">
        <v>10</v>
      </c>
      <c r="E658" s="142">
        <f t="shared" si="22"/>
        <v>3.5043240000000003E-2</v>
      </c>
      <c r="F658" s="144">
        <v>20</v>
      </c>
      <c r="G658" s="142">
        <f t="shared" si="24"/>
        <v>3.0313356666666669E-2</v>
      </c>
      <c r="H658" s="152">
        <v>22</v>
      </c>
      <c r="I658" s="153">
        <f t="shared" si="23"/>
        <v>2.9367380000000002E-2</v>
      </c>
      <c r="J658" s="141">
        <v>27</v>
      </c>
      <c r="K658" s="142">
        <v>6.966109661290322E-2</v>
      </c>
      <c r="L658" s="147">
        <v>-8.335338709677953E-5</v>
      </c>
      <c r="M658" s="141">
        <v>28</v>
      </c>
      <c r="N658" s="142">
        <v>6.9693181935483864E-2</v>
      </c>
      <c r="O658" s="141">
        <v>56</v>
      </c>
      <c r="P658" s="142">
        <v>7.0591570967741935E-2</v>
      </c>
      <c r="Q658" s="141">
        <v>84</v>
      </c>
      <c r="R658" s="142">
        <v>7.1489960000000005E-2</v>
      </c>
      <c r="S658" s="141">
        <f>+VLOOKUP(A658,Cetes!$A$19:$M$1126,5,FALSE)</f>
        <v>84</v>
      </c>
      <c r="T658" s="146">
        <v>7.1489960000000005E-2</v>
      </c>
      <c r="U658" s="141">
        <v>176</v>
      </c>
      <c r="V658" s="142">
        <v>7.1799910000000008E-2</v>
      </c>
      <c r="W658" s="141">
        <v>316</v>
      </c>
      <c r="X658" s="142">
        <v>7.1800050000000004E-2</v>
      </c>
    </row>
    <row r="659" spans="1:24" x14ac:dyDescent="0.25">
      <c r="A659" s="148">
        <v>42957</v>
      </c>
      <c r="B659" s="141">
        <v>1</v>
      </c>
      <c r="C659" s="142">
        <v>6.9800000000000001E-2</v>
      </c>
      <c r="D659" s="141">
        <v>10</v>
      </c>
      <c r="E659" s="142">
        <f t="shared" si="22"/>
        <v>3.5043240000000003E-2</v>
      </c>
      <c r="F659" s="144">
        <v>20</v>
      </c>
      <c r="G659" s="142">
        <f t="shared" si="24"/>
        <v>3.188998444444445E-2</v>
      </c>
      <c r="H659" s="152">
        <v>28</v>
      </c>
      <c r="I659" s="153">
        <f t="shared" si="23"/>
        <v>2.9367380000000002E-2</v>
      </c>
      <c r="J659" s="141">
        <v>27</v>
      </c>
      <c r="K659" s="142">
        <v>7.0245561999999998E-2</v>
      </c>
      <c r="L659" s="147">
        <v>5.8446538709677753E-4</v>
      </c>
      <c r="M659" s="141">
        <v>28</v>
      </c>
      <c r="N659" s="142">
        <v>7.0262698999999998E-2</v>
      </c>
      <c r="O659" s="141">
        <v>56</v>
      </c>
      <c r="P659" s="142">
        <v>7.0742534999999995E-2</v>
      </c>
      <c r="Q659" s="141">
        <v>84</v>
      </c>
      <c r="R659" s="142">
        <v>7.1222370999999993E-2</v>
      </c>
      <c r="S659" s="141">
        <f>+VLOOKUP(A659,Cetes!$A$19:$M$1126,5,FALSE)</f>
        <v>91</v>
      </c>
      <c r="T659" s="146">
        <v>7.1342329999999995E-2</v>
      </c>
      <c r="U659" s="141">
        <v>175</v>
      </c>
      <c r="V659" s="142">
        <v>7.1601819999999997E-2</v>
      </c>
      <c r="W659" s="141">
        <v>315</v>
      </c>
      <c r="X659" s="142">
        <v>7.1705340000000006E-2</v>
      </c>
    </row>
    <row r="660" spans="1:24" x14ac:dyDescent="0.25">
      <c r="A660" s="148">
        <v>42958</v>
      </c>
      <c r="B660" s="141">
        <v>1</v>
      </c>
      <c r="C660" s="142">
        <v>7.0000000000000007E-2</v>
      </c>
      <c r="D660" s="141">
        <v>10</v>
      </c>
      <c r="E660" s="142">
        <f t="shared" si="22"/>
        <v>3.5043240000000003E-2</v>
      </c>
      <c r="F660" s="144">
        <v>20</v>
      </c>
      <c r="G660" s="142">
        <f t="shared" si="24"/>
        <v>3.1704498823529416E-2</v>
      </c>
      <c r="H660" s="152">
        <v>27</v>
      </c>
      <c r="I660" s="153">
        <f t="shared" si="23"/>
        <v>2.9367380000000002E-2</v>
      </c>
      <c r="J660" s="141">
        <v>27</v>
      </c>
      <c r="K660" s="142">
        <v>6.9600090000000003E-2</v>
      </c>
      <c r="L660" s="147">
        <v>-6.4547199999999416E-4</v>
      </c>
      <c r="M660" s="141">
        <v>28</v>
      </c>
      <c r="N660" s="142">
        <v>6.9624479047619051E-2</v>
      </c>
      <c r="O660" s="141">
        <v>56</v>
      </c>
      <c r="P660" s="142">
        <v>7.0307372380952388E-2</v>
      </c>
      <c r="Q660" s="141">
        <v>84</v>
      </c>
      <c r="R660" s="142">
        <v>7.0990265714285725E-2</v>
      </c>
      <c r="S660" s="141">
        <f>+VLOOKUP(A660,Cetes!$A$19:$M$1126,5,FALSE)</f>
        <v>90</v>
      </c>
      <c r="T660" s="146">
        <v>7.1136600000000008E-2</v>
      </c>
      <c r="U660" s="141">
        <v>174</v>
      </c>
      <c r="V660" s="142">
        <v>7.1632769999999998E-2</v>
      </c>
      <c r="W660" s="141">
        <v>314</v>
      </c>
      <c r="X660" s="142">
        <v>7.1900290000000006E-2</v>
      </c>
    </row>
    <row r="661" spans="1:24" x14ac:dyDescent="0.25">
      <c r="A661" s="148">
        <v>42961</v>
      </c>
      <c r="B661" s="141">
        <v>1</v>
      </c>
      <c r="C661" s="142">
        <v>7.0199999999999999E-2</v>
      </c>
      <c r="D661" s="141">
        <v>10</v>
      </c>
      <c r="E661" s="142">
        <f t="shared" si="22"/>
        <v>3.5043240000000003E-2</v>
      </c>
      <c r="F661" s="144">
        <v>20</v>
      </c>
      <c r="G661" s="142">
        <f t="shared" si="24"/>
        <v>3.0989054285714288E-2</v>
      </c>
      <c r="H661" s="152">
        <v>24</v>
      </c>
      <c r="I661" s="153">
        <f t="shared" si="23"/>
        <v>2.9367380000000002E-2</v>
      </c>
      <c r="J661" s="141">
        <v>27</v>
      </c>
      <c r="K661" s="142">
        <v>6.9260139523809522E-2</v>
      </c>
      <c r="L661" s="147">
        <v>-3.3995047619048147E-4</v>
      </c>
      <c r="M661" s="141">
        <v>28</v>
      </c>
      <c r="N661" s="142">
        <v>6.9289009365079368E-2</v>
      </c>
      <c r="O661" s="141">
        <v>56</v>
      </c>
      <c r="P661" s="142">
        <v>7.0097364920634925E-2</v>
      </c>
      <c r="Q661" s="141">
        <v>84</v>
      </c>
      <c r="R661" s="142">
        <v>7.0905720476190467E-2</v>
      </c>
      <c r="S661" s="141">
        <f>+VLOOKUP(A661,Cetes!$A$19:$M$1126,5,FALSE)</f>
        <v>87</v>
      </c>
      <c r="T661" s="146">
        <v>7.0992329999999992E-2</v>
      </c>
      <c r="U661" s="141">
        <v>171</v>
      </c>
      <c r="V661" s="142">
        <v>7.1499919999999995E-2</v>
      </c>
      <c r="W661" s="141">
        <v>311</v>
      </c>
      <c r="X661" s="142">
        <v>7.1742619999999993E-2</v>
      </c>
    </row>
    <row r="662" spans="1:24" x14ac:dyDescent="0.25">
      <c r="A662" s="148">
        <v>42962</v>
      </c>
      <c r="B662" s="141">
        <v>1</v>
      </c>
      <c r="C662" s="142">
        <v>7.0300000000000001E-2</v>
      </c>
      <c r="D662" s="141">
        <v>10</v>
      </c>
      <c r="E662" s="142">
        <f t="shared" si="22"/>
        <v>3.5043240000000003E-2</v>
      </c>
      <c r="F662" s="144">
        <v>20</v>
      </c>
      <c r="G662" s="142">
        <f t="shared" si="24"/>
        <v>3.0677193846153847E-2</v>
      </c>
      <c r="H662" s="152">
        <v>23</v>
      </c>
      <c r="I662" s="153">
        <f t="shared" si="23"/>
        <v>2.9367380000000002E-2</v>
      </c>
      <c r="J662" s="141">
        <v>27</v>
      </c>
      <c r="K662" s="142">
        <v>6.9240502539682544E-2</v>
      </c>
      <c r="L662" s="147">
        <v>-1.9636984126977786E-5</v>
      </c>
      <c r="M662" s="141">
        <v>28</v>
      </c>
      <c r="N662" s="142">
        <v>6.9269383174603183E-2</v>
      </c>
      <c r="O662" s="141">
        <v>56</v>
      </c>
      <c r="P662" s="142">
        <v>7.007804095238096E-2</v>
      </c>
      <c r="Q662" s="141">
        <v>84</v>
      </c>
      <c r="R662" s="142">
        <v>7.0886698730158737E-2</v>
      </c>
      <c r="S662" s="141">
        <f>+VLOOKUP(A662,Cetes!$A$19:$M$1126,5,FALSE)</f>
        <v>86</v>
      </c>
      <c r="T662" s="146">
        <v>7.0944460000000001E-2</v>
      </c>
      <c r="U662" s="141">
        <v>170</v>
      </c>
      <c r="V662" s="142">
        <v>7.1499949999999993E-2</v>
      </c>
      <c r="W662" s="141">
        <v>310</v>
      </c>
      <c r="X662" s="142">
        <v>7.1900060000000002E-2</v>
      </c>
    </row>
    <row r="663" spans="1:24" x14ac:dyDescent="0.25">
      <c r="A663" s="148">
        <v>42963</v>
      </c>
      <c r="B663" s="141">
        <v>1</v>
      </c>
      <c r="C663" s="142">
        <v>7.0000000000000007E-2</v>
      </c>
      <c r="D663" s="141">
        <v>10</v>
      </c>
      <c r="E663" s="142">
        <f t="shared" si="22"/>
        <v>3.5043240000000003E-2</v>
      </c>
      <c r="F663" s="144">
        <v>20</v>
      </c>
      <c r="G663" s="142">
        <f t="shared" si="24"/>
        <v>3.0313356666666669E-2</v>
      </c>
      <c r="H663" s="152">
        <v>22</v>
      </c>
      <c r="I663" s="153">
        <f t="shared" si="23"/>
        <v>2.9367380000000002E-2</v>
      </c>
      <c r="J663" s="141">
        <v>27</v>
      </c>
      <c r="K663" s="142">
        <v>6.9151989206349213E-2</v>
      </c>
      <c r="L663" s="147">
        <v>-8.8513333333331556E-5</v>
      </c>
      <c r="M663" s="141">
        <v>28</v>
      </c>
      <c r="N663" s="142">
        <v>6.9182259047619057E-2</v>
      </c>
      <c r="O663" s="141">
        <v>56</v>
      </c>
      <c r="P663" s="142">
        <v>7.0029814603174603E-2</v>
      </c>
      <c r="Q663" s="141">
        <v>84</v>
      </c>
      <c r="R663" s="142">
        <v>7.0877370158730149E-2</v>
      </c>
      <c r="S663" s="141">
        <f>+VLOOKUP(A663,Cetes!$A$19:$M$1126,5,FALSE)</f>
        <v>85</v>
      </c>
      <c r="T663" s="146">
        <v>7.0907639999999994E-2</v>
      </c>
      <c r="U663" s="141">
        <v>169</v>
      </c>
      <c r="V663" s="142">
        <v>7.1389549999999996E-2</v>
      </c>
      <c r="W663" s="141">
        <v>309</v>
      </c>
      <c r="X663" s="142">
        <v>7.1800970000000006E-2</v>
      </c>
    </row>
    <row r="664" spans="1:24" x14ac:dyDescent="0.25">
      <c r="A664" s="148">
        <v>42964</v>
      </c>
      <c r="B664" s="141">
        <v>1</v>
      </c>
      <c r="C664" s="142">
        <v>7.0000000000000007E-2</v>
      </c>
      <c r="D664" s="141">
        <v>10</v>
      </c>
      <c r="E664" s="142">
        <f t="shared" si="22"/>
        <v>3.5043240000000003E-2</v>
      </c>
      <c r="F664" s="144">
        <v>20</v>
      </c>
      <c r="G664" s="142">
        <f t="shared" si="24"/>
        <v>3.188998444444445E-2</v>
      </c>
      <c r="H664" s="152">
        <v>28</v>
      </c>
      <c r="I664" s="153">
        <f t="shared" si="23"/>
        <v>2.9367380000000002E-2</v>
      </c>
      <c r="J664" s="141">
        <v>27</v>
      </c>
      <c r="K664" s="142">
        <v>7.028640444444445E-2</v>
      </c>
      <c r="L664" s="147">
        <v>1.1344152380952377E-3</v>
      </c>
      <c r="M664" s="141">
        <v>28</v>
      </c>
      <c r="N664" s="142">
        <v>7.0297419999999999E-2</v>
      </c>
      <c r="O664" s="141">
        <v>56</v>
      </c>
      <c r="P664" s="142">
        <v>7.0605855555555555E-2</v>
      </c>
      <c r="Q664" s="141">
        <v>84</v>
      </c>
      <c r="R664" s="142">
        <v>7.0914291111111111E-2</v>
      </c>
      <c r="S664" s="141">
        <f>+VLOOKUP(A664,Cetes!$A$19:$M$1126,5,FALSE)</f>
        <v>91</v>
      </c>
      <c r="T664" s="146">
        <v>7.0991399999999996E-2</v>
      </c>
      <c r="U664" s="141">
        <v>182</v>
      </c>
      <c r="V664" s="142">
        <v>7.1599849999999993E-2</v>
      </c>
      <c r="W664" s="141">
        <v>364</v>
      </c>
      <c r="X664" s="142">
        <v>7.1998850000000003E-2</v>
      </c>
    </row>
    <row r="665" spans="1:24" x14ac:dyDescent="0.25">
      <c r="A665" s="148">
        <v>42965</v>
      </c>
      <c r="B665" s="141">
        <v>1</v>
      </c>
      <c r="C665" s="142">
        <v>7.0699999999999999E-2</v>
      </c>
      <c r="D665" s="141">
        <v>10</v>
      </c>
      <c r="E665" s="142">
        <f t="shared" si="22"/>
        <v>3.5043240000000003E-2</v>
      </c>
      <c r="F665" s="144">
        <v>20</v>
      </c>
      <c r="G665" s="142">
        <f t="shared" si="24"/>
        <v>3.1704498823529416E-2</v>
      </c>
      <c r="H665" s="152">
        <v>27</v>
      </c>
      <c r="I665" s="153">
        <f t="shared" si="23"/>
        <v>2.9367380000000002E-2</v>
      </c>
      <c r="J665" s="141">
        <v>27</v>
      </c>
      <c r="K665" s="142">
        <v>6.9080059999999999E-2</v>
      </c>
      <c r="L665" s="147">
        <v>-1.2063444444444515E-3</v>
      </c>
      <c r="M665" s="141">
        <v>28</v>
      </c>
      <c r="N665" s="142">
        <v>6.9110454126984119E-2</v>
      </c>
      <c r="O665" s="141">
        <v>56</v>
      </c>
      <c r="P665" s="142">
        <v>6.9961489682539679E-2</v>
      </c>
      <c r="Q665" s="141">
        <v>84</v>
      </c>
      <c r="R665" s="142">
        <v>7.0812525238095239E-2</v>
      </c>
      <c r="S665" s="141">
        <f>+VLOOKUP(A665,Cetes!$A$19:$M$1126,5,FALSE)</f>
        <v>90</v>
      </c>
      <c r="T665" s="146">
        <v>7.0994890000000005E-2</v>
      </c>
      <c r="U665" s="141">
        <v>181</v>
      </c>
      <c r="V665" s="142">
        <v>7.153938E-2</v>
      </c>
      <c r="W665" s="141">
        <v>363</v>
      </c>
      <c r="X665" s="142">
        <v>7.1862309999999999E-2</v>
      </c>
    </row>
    <row r="666" spans="1:24" x14ac:dyDescent="0.25">
      <c r="A666" s="148">
        <v>42968</v>
      </c>
      <c r="B666" s="141">
        <v>1</v>
      </c>
      <c r="C666" s="142">
        <v>7.0800000000000002E-2</v>
      </c>
      <c r="D666" s="141">
        <v>10</v>
      </c>
      <c r="E666" s="142">
        <f t="shared" si="22"/>
        <v>3.5043240000000003E-2</v>
      </c>
      <c r="F666" s="144">
        <v>20</v>
      </c>
      <c r="G666" s="142">
        <f t="shared" si="24"/>
        <v>3.0989054285714288E-2</v>
      </c>
      <c r="H666" s="152">
        <v>24</v>
      </c>
      <c r="I666" s="153">
        <f t="shared" si="23"/>
        <v>2.9367380000000002E-2</v>
      </c>
      <c r="J666" s="141">
        <v>27</v>
      </c>
      <c r="K666" s="142">
        <v>6.942029999999999E-2</v>
      </c>
      <c r="L666" s="147">
        <v>3.4023999999999166E-4</v>
      </c>
      <c r="M666" s="141">
        <v>28</v>
      </c>
      <c r="N666" s="142">
        <v>6.9446036666666655E-2</v>
      </c>
      <c r="O666" s="141">
        <v>56</v>
      </c>
      <c r="P666" s="142">
        <v>7.0166663333333323E-2</v>
      </c>
      <c r="Q666" s="141">
        <v>84</v>
      </c>
      <c r="R666" s="142">
        <v>7.0887290000000006E-2</v>
      </c>
      <c r="S666" s="141">
        <f>+VLOOKUP(A666,Cetes!$A$19:$M$1126,5,FALSE)</f>
        <v>87</v>
      </c>
      <c r="T666" s="146">
        <v>7.09645E-2</v>
      </c>
      <c r="U666" s="141">
        <v>178</v>
      </c>
      <c r="V666" s="142">
        <v>7.157819E-2</v>
      </c>
      <c r="W666" s="141">
        <v>360</v>
      </c>
      <c r="X666" s="142">
        <v>7.1924070000000007E-2</v>
      </c>
    </row>
    <row r="667" spans="1:24" x14ac:dyDescent="0.25">
      <c r="A667" s="148">
        <v>42969</v>
      </c>
      <c r="B667" s="141">
        <v>1</v>
      </c>
      <c r="C667" s="142">
        <v>7.0400000000000004E-2</v>
      </c>
      <c r="D667" s="141">
        <v>10</v>
      </c>
      <c r="E667" s="142">
        <f t="shared" si="22"/>
        <v>3.5043240000000003E-2</v>
      </c>
      <c r="F667" s="144">
        <v>20</v>
      </c>
      <c r="G667" s="142">
        <f t="shared" si="24"/>
        <v>3.0677193846153847E-2</v>
      </c>
      <c r="H667" s="152">
        <v>23</v>
      </c>
      <c r="I667" s="153">
        <f t="shared" si="23"/>
        <v>2.9367380000000002E-2</v>
      </c>
      <c r="J667" s="141">
        <v>27</v>
      </c>
      <c r="K667" s="142">
        <v>6.9022167301587306E-2</v>
      </c>
      <c r="L667" s="147">
        <v>-3.9813269841268428E-4</v>
      </c>
      <c r="M667" s="141">
        <v>28</v>
      </c>
      <c r="N667" s="142">
        <v>6.9055284126984126E-2</v>
      </c>
      <c r="O667" s="141">
        <v>56</v>
      </c>
      <c r="P667" s="142">
        <v>6.998255523809524E-2</v>
      </c>
      <c r="Q667" s="141">
        <v>84</v>
      </c>
      <c r="R667" s="142">
        <v>7.090982634920634E-2</v>
      </c>
      <c r="S667" s="141">
        <f>+VLOOKUP(A667,Cetes!$A$19:$M$1126,5,FALSE)</f>
        <v>86</v>
      </c>
      <c r="T667" s="146">
        <v>7.0976059999999994E-2</v>
      </c>
      <c r="U667" s="141">
        <v>177</v>
      </c>
      <c r="V667" s="142">
        <v>7.1499960000000001E-2</v>
      </c>
      <c r="W667" s="141">
        <v>359</v>
      </c>
      <c r="X667" s="142">
        <v>7.1800050000000004E-2</v>
      </c>
    </row>
    <row r="668" spans="1:24" x14ac:dyDescent="0.25">
      <c r="A668" s="148">
        <v>42970</v>
      </c>
      <c r="B668" s="141">
        <v>1</v>
      </c>
      <c r="C668" s="142">
        <v>7.0499999999999993E-2</v>
      </c>
      <c r="D668" s="141">
        <v>10</v>
      </c>
      <c r="E668" s="142">
        <f t="shared" si="22"/>
        <v>3.5043240000000003E-2</v>
      </c>
      <c r="F668" s="144">
        <v>20</v>
      </c>
      <c r="G668" s="142">
        <f t="shared" si="24"/>
        <v>3.0313356666666669E-2</v>
      </c>
      <c r="H668" s="152">
        <v>22</v>
      </c>
      <c r="I668" s="153">
        <f t="shared" si="23"/>
        <v>2.9367380000000002E-2</v>
      </c>
      <c r="J668" s="141">
        <v>27</v>
      </c>
      <c r="K668" s="142">
        <v>6.9272151269841278E-2</v>
      </c>
      <c r="L668" s="147">
        <v>2.4998396825397229E-4</v>
      </c>
      <c r="M668" s="141">
        <v>28</v>
      </c>
      <c r="N668" s="142">
        <v>6.9300379523809533E-2</v>
      </c>
      <c r="O668" s="141">
        <v>56</v>
      </c>
      <c r="P668" s="142">
        <v>7.0090770634920641E-2</v>
      </c>
      <c r="Q668" s="141">
        <v>84</v>
      </c>
      <c r="R668" s="142">
        <v>7.0881161746031748E-2</v>
      </c>
      <c r="S668" s="141">
        <f>+VLOOKUP(A668,Cetes!$A$19:$M$1126,5,FALSE)</f>
        <v>85</v>
      </c>
      <c r="T668" s="146">
        <v>7.0909390000000003E-2</v>
      </c>
      <c r="U668" s="141">
        <v>176</v>
      </c>
      <c r="V668" s="142">
        <v>7.1405940000000001E-2</v>
      </c>
      <c r="W668" s="141">
        <v>358</v>
      </c>
      <c r="X668" s="142">
        <v>7.1799950000000001E-2</v>
      </c>
    </row>
    <row r="669" spans="1:24" x14ac:dyDescent="0.25">
      <c r="A669" s="148">
        <v>42971</v>
      </c>
      <c r="B669" s="141">
        <v>1</v>
      </c>
      <c r="C669" s="142">
        <v>7.0099999999999996E-2</v>
      </c>
      <c r="D669" s="141">
        <v>10</v>
      </c>
      <c r="E669" s="142">
        <f t="shared" si="22"/>
        <v>3.5043240000000003E-2</v>
      </c>
      <c r="F669" s="144">
        <v>20</v>
      </c>
      <c r="G669" s="142">
        <f t="shared" si="24"/>
        <v>3.188998444444445E-2</v>
      </c>
      <c r="H669" s="152">
        <v>28</v>
      </c>
      <c r="I669" s="153">
        <f t="shared" si="23"/>
        <v>2.9367380000000002E-2</v>
      </c>
      <c r="J669" s="141">
        <v>27</v>
      </c>
      <c r="K669" s="142">
        <v>7.0349816666666662E-2</v>
      </c>
      <c r="L669" s="147">
        <v>1.0776653968253835E-3</v>
      </c>
      <c r="M669" s="141">
        <v>28</v>
      </c>
      <c r="N669" s="142">
        <v>7.0359424999999989E-2</v>
      </c>
      <c r="O669" s="141">
        <v>56</v>
      </c>
      <c r="P669" s="142">
        <v>7.0628458333333324E-2</v>
      </c>
      <c r="Q669" s="141">
        <v>84</v>
      </c>
      <c r="R669" s="142">
        <v>7.0897491666666659E-2</v>
      </c>
      <c r="S669" s="141">
        <f>+VLOOKUP(A669,Cetes!$A$19:$M$1126,5,FALSE)</f>
        <v>91</v>
      </c>
      <c r="T669" s="146">
        <v>7.0964749999999993E-2</v>
      </c>
      <c r="U669" s="141">
        <v>175</v>
      </c>
      <c r="V669" s="142">
        <v>7.1404679999999998E-2</v>
      </c>
      <c r="W669" s="141">
        <v>357</v>
      </c>
      <c r="X669" s="142">
        <v>7.1886480000000003E-2</v>
      </c>
    </row>
    <row r="670" spans="1:24" x14ac:dyDescent="0.25">
      <c r="A670" s="148">
        <v>42972</v>
      </c>
      <c r="B670" s="141">
        <v>1</v>
      </c>
      <c r="C670" s="142">
        <v>6.9500000000000006E-2</v>
      </c>
      <c r="D670" s="141">
        <v>10</v>
      </c>
      <c r="E670" s="142">
        <f t="shared" si="22"/>
        <v>3.5043240000000003E-2</v>
      </c>
      <c r="F670" s="144">
        <v>20</v>
      </c>
      <c r="G670" s="142">
        <f t="shared" si="24"/>
        <v>3.1704498823529416E-2</v>
      </c>
      <c r="H670" s="152">
        <v>27</v>
      </c>
      <c r="I670" s="153">
        <f t="shared" si="23"/>
        <v>2.9367380000000002E-2</v>
      </c>
      <c r="J670" s="141">
        <v>27</v>
      </c>
      <c r="K670" s="142">
        <v>6.9074669999999991E-2</v>
      </c>
      <c r="L670" s="147">
        <v>-1.2751466666666711E-3</v>
      </c>
      <c r="M670" s="141">
        <v>28</v>
      </c>
      <c r="N670" s="142">
        <v>6.9104524920634916E-2</v>
      </c>
      <c r="O670" s="141">
        <v>56</v>
      </c>
      <c r="P670" s="142">
        <v>6.9940462698412698E-2</v>
      </c>
      <c r="Q670" s="141">
        <v>84</v>
      </c>
      <c r="R670" s="142">
        <v>7.0776400476190479E-2</v>
      </c>
      <c r="S670" s="141">
        <f>+VLOOKUP(A670,Cetes!$A$19:$M$1126,5,FALSE)</f>
        <v>90</v>
      </c>
      <c r="T670" s="146">
        <v>7.0955530000000003E-2</v>
      </c>
      <c r="U670" s="141">
        <v>174</v>
      </c>
      <c r="V670" s="142">
        <v>7.1400030000000003E-2</v>
      </c>
      <c r="W670" s="141">
        <v>356</v>
      </c>
      <c r="X670" s="142">
        <v>7.1733400000000003E-2</v>
      </c>
    </row>
    <row r="671" spans="1:24" x14ac:dyDescent="0.25">
      <c r="A671" s="148">
        <v>42975</v>
      </c>
      <c r="B671" s="141">
        <v>1</v>
      </c>
      <c r="C671" s="142">
        <v>7.0300000000000001E-2</v>
      </c>
      <c r="D671" s="141">
        <v>10</v>
      </c>
      <c r="E671" s="142">
        <f t="shared" si="22"/>
        <v>3.5043240000000003E-2</v>
      </c>
      <c r="F671" s="144">
        <v>20</v>
      </c>
      <c r="G671" s="142">
        <f t="shared" si="24"/>
        <v>3.0989054285714288E-2</v>
      </c>
      <c r="H671" s="152">
        <v>24</v>
      </c>
      <c r="I671" s="153">
        <f t="shared" si="23"/>
        <v>2.9367380000000002E-2</v>
      </c>
      <c r="J671" s="141">
        <v>27</v>
      </c>
      <c r="K671" s="142">
        <v>6.9234552380952386E-2</v>
      </c>
      <c r="L671" s="147">
        <v>1.5988238095239471E-4</v>
      </c>
      <c r="M671" s="141">
        <v>28</v>
      </c>
      <c r="N671" s="142">
        <v>6.9264983174603181E-2</v>
      </c>
      <c r="O671" s="141">
        <v>56</v>
      </c>
      <c r="P671" s="142">
        <v>7.0117045396825395E-2</v>
      </c>
      <c r="Q671" s="141">
        <v>84</v>
      </c>
      <c r="R671" s="142">
        <v>7.0969107619047608E-2</v>
      </c>
      <c r="S671" s="141">
        <f>+VLOOKUP(A671,Cetes!$A$19:$M$1126,5,FALSE)</f>
        <v>87</v>
      </c>
      <c r="T671" s="146">
        <v>7.1060399999999996E-2</v>
      </c>
      <c r="U671" s="141">
        <v>171</v>
      </c>
      <c r="V671" s="142">
        <v>7.139999000000001E-2</v>
      </c>
      <c r="W671" s="141">
        <v>353</v>
      </c>
      <c r="X671" s="142">
        <v>7.1787729999999994E-2</v>
      </c>
    </row>
    <row r="672" spans="1:24" x14ac:dyDescent="0.25">
      <c r="A672" s="148">
        <v>42976</v>
      </c>
      <c r="B672" s="141">
        <v>1</v>
      </c>
      <c r="C672" s="142">
        <v>7.0000000000000007E-2</v>
      </c>
      <c r="D672" s="141">
        <v>10</v>
      </c>
      <c r="E672" s="142">
        <f t="shared" si="22"/>
        <v>3.5043240000000003E-2</v>
      </c>
      <c r="F672" s="144">
        <v>20</v>
      </c>
      <c r="G672" s="142">
        <f t="shared" si="24"/>
        <v>3.0677193846153847E-2</v>
      </c>
      <c r="H672" s="152">
        <v>23</v>
      </c>
      <c r="I672" s="153">
        <f t="shared" si="23"/>
        <v>2.9367380000000002E-2</v>
      </c>
      <c r="J672" s="141">
        <v>27</v>
      </c>
      <c r="K672" s="142">
        <v>6.9274026666666669E-2</v>
      </c>
      <c r="L672" s="147">
        <v>3.9474285714283242E-5</v>
      </c>
      <c r="M672" s="141">
        <v>28</v>
      </c>
      <c r="N672" s="142">
        <v>6.9304973333333339E-2</v>
      </c>
      <c r="O672" s="141">
        <v>56</v>
      </c>
      <c r="P672" s="142">
        <v>7.0171480000000008E-2</v>
      </c>
      <c r="Q672" s="141">
        <v>84</v>
      </c>
      <c r="R672" s="142">
        <v>7.1037986666666678E-2</v>
      </c>
      <c r="S672" s="141">
        <f>+VLOOKUP(A672,Cetes!$A$19:$M$1126,5,FALSE)</f>
        <v>86</v>
      </c>
      <c r="T672" s="146">
        <v>7.1099880000000004E-2</v>
      </c>
      <c r="U672" s="141">
        <v>170</v>
      </c>
      <c r="V672" s="142">
        <v>7.1446769999999993E-2</v>
      </c>
      <c r="W672" s="141">
        <v>352</v>
      </c>
      <c r="X672" s="142">
        <v>7.1878259999999999E-2</v>
      </c>
    </row>
    <row r="673" spans="1:24" x14ac:dyDescent="0.25">
      <c r="A673" s="148">
        <v>42977</v>
      </c>
      <c r="B673" s="141">
        <v>1</v>
      </c>
      <c r="C673" s="142">
        <v>6.9000000000000006E-2</v>
      </c>
      <c r="D673" s="141">
        <v>10</v>
      </c>
      <c r="E673" s="142">
        <f t="shared" si="22"/>
        <v>3.5043240000000003E-2</v>
      </c>
      <c r="F673" s="144">
        <v>20</v>
      </c>
      <c r="G673" s="142">
        <f t="shared" si="24"/>
        <v>3.0313356666666669E-2</v>
      </c>
      <c r="H673" s="152">
        <v>22</v>
      </c>
      <c r="I673" s="153">
        <f t="shared" si="23"/>
        <v>2.9367380000000002E-2</v>
      </c>
      <c r="J673" s="141">
        <v>27</v>
      </c>
      <c r="K673" s="142">
        <v>6.9573892539682533E-2</v>
      </c>
      <c r="L673" s="147">
        <v>2.9986587301586431E-4</v>
      </c>
      <c r="M673" s="141">
        <v>28</v>
      </c>
      <c r="N673" s="142">
        <v>6.9600089047619038E-2</v>
      </c>
      <c r="O673" s="141">
        <v>56</v>
      </c>
      <c r="P673" s="142">
        <v>7.0333591269841261E-2</v>
      </c>
      <c r="Q673" s="141">
        <v>84</v>
      </c>
      <c r="R673" s="142">
        <v>7.1067093492063499E-2</v>
      </c>
      <c r="S673" s="141">
        <f>+VLOOKUP(A673,Cetes!$A$19:$M$1126,5,FALSE)</f>
        <v>85</v>
      </c>
      <c r="T673" s="146">
        <v>7.1093290000000003E-2</v>
      </c>
      <c r="U673" s="141">
        <v>169</v>
      </c>
      <c r="V673" s="142">
        <v>7.1425050000000004E-2</v>
      </c>
      <c r="W673" s="141">
        <v>351</v>
      </c>
      <c r="X673" s="142">
        <v>7.184894E-2</v>
      </c>
    </row>
    <row r="674" spans="1:24" x14ac:dyDescent="0.25">
      <c r="A674" s="148">
        <v>42978</v>
      </c>
      <c r="B674" s="141">
        <v>1</v>
      </c>
      <c r="C674" s="142">
        <v>7.1599999999999997E-2</v>
      </c>
      <c r="D674" s="141">
        <v>10</v>
      </c>
      <c r="E674" s="142">
        <f t="shared" si="22"/>
        <v>3.5043240000000003E-2</v>
      </c>
      <c r="F674" s="144">
        <v>20</v>
      </c>
      <c r="G674" s="142">
        <f t="shared" si="24"/>
        <v>3.188998444444445E-2</v>
      </c>
      <c r="H674" s="152">
        <v>28</v>
      </c>
      <c r="I674" s="153">
        <f t="shared" si="23"/>
        <v>2.9367380000000002E-2</v>
      </c>
      <c r="J674" s="141">
        <v>27</v>
      </c>
      <c r="K674" s="142">
        <v>7.1426669555555558E-2</v>
      </c>
      <c r="L674" s="147">
        <v>1.852777015873025E-3</v>
      </c>
      <c r="M674" s="141">
        <v>28</v>
      </c>
      <c r="N674" s="142">
        <v>7.1420002999999996E-2</v>
      </c>
      <c r="O674" s="141">
        <v>56</v>
      </c>
      <c r="P674" s="142">
        <v>7.1233339444444446E-2</v>
      </c>
      <c r="Q674" s="141">
        <v>84</v>
      </c>
      <c r="R674" s="142">
        <v>7.1046675888888897E-2</v>
      </c>
      <c r="S674" s="141">
        <f>+VLOOKUP(A674,Cetes!$A$19:$M$1126,5,FALSE)</f>
        <v>91</v>
      </c>
      <c r="T674" s="146">
        <v>7.1000010000000002E-2</v>
      </c>
      <c r="U674" s="141">
        <v>182</v>
      </c>
      <c r="V674" s="142">
        <v>7.1559709999999999E-2</v>
      </c>
      <c r="W674" s="141">
        <v>350</v>
      </c>
      <c r="X674" s="142">
        <v>7.1627929999999992E-2</v>
      </c>
    </row>
    <row r="675" spans="1:24" x14ac:dyDescent="0.25">
      <c r="A675" s="148">
        <v>42979</v>
      </c>
      <c r="B675" s="141">
        <v>1</v>
      </c>
      <c r="C675" s="142">
        <v>7.0900000000000005E-2</v>
      </c>
      <c r="D675" s="141">
        <v>10</v>
      </c>
      <c r="E675" s="142">
        <f t="shared" si="22"/>
        <v>3.5043240000000003E-2</v>
      </c>
      <c r="F675" s="144">
        <v>20</v>
      </c>
      <c r="G675" s="142">
        <f t="shared" si="24"/>
        <v>3.1704498823529416E-2</v>
      </c>
      <c r="H675" s="152">
        <v>27</v>
      </c>
      <c r="I675" s="153">
        <f t="shared" si="23"/>
        <v>2.9367380000000002E-2</v>
      </c>
      <c r="J675" s="141">
        <v>27</v>
      </c>
      <c r="K675" s="142">
        <v>7.0042019999999997E-2</v>
      </c>
      <c r="L675" s="147">
        <v>-1.3846495555555616E-3</v>
      </c>
      <c r="M675" s="141">
        <v>28</v>
      </c>
      <c r="N675" s="142">
        <v>7.0057467301587295E-2</v>
      </c>
      <c r="O675" s="141">
        <v>56</v>
      </c>
      <c r="P675" s="142">
        <v>7.0489991746031738E-2</v>
      </c>
      <c r="Q675" s="141">
        <v>84</v>
      </c>
      <c r="R675" s="142">
        <v>7.0922516190476195E-2</v>
      </c>
      <c r="S675" s="141">
        <f>+VLOOKUP(A675,Cetes!$A$19:$M$1126,5,FALSE)</f>
        <v>90</v>
      </c>
      <c r="T675" s="146">
        <v>7.1015200000000001E-2</v>
      </c>
      <c r="U675" s="141">
        <v>181</v>
      </c>
      <c r="V675" s="142">
        <v>7.160554999999999E-2</v>
      </c>
      <c r="W675" s="141">
        <v>349</v>
      </c>
      <c r="X675" s="142">
        <v>7.1800000000000003E-2</v>
      </c>
    </row>
    <row r="676" spans="1:24" x14ac:dyDescent="0.25">
      <c r="A676" s="148">
        <v>42982</v>
      </c>
      <c r="B676" s="141">
        <v>1</v>
      </c>
      <c r="C676" s="142">
        <v>7.0400000000000004E-2</v>
      </c>
      <c r="D676" s="141">
        <v>10</v>
      </c>
      <c r="E676" s="142">
        <f t="shared" si="22"/>
        <v>3.5043240000000003E-2</v>
      </c>
      <c r="F676" s="144">
        <v>20</v>
      </c>
      <c r="G676" s="142">
        <f t="shared" si="24"/>
        <v>3.0989054285714288E-2</v>
      </c>
      <c r="H676" s="152">
        <v>24</v>
      </c>
      <c r="I676" s="153">
        <f t="shared" si="23"/>
        <v>2.9367380000000002E-2</v>
      </c>
      <c r="J676" s="141">
        <v>27</v>
      </c>
      <c r="K676" s="142">
        <v>7.0083423809523815E-2</v>
      </c>
      <c r="L676" s="147">
        <v>4.1403809523818391E-5</v>
      </c>
      <c r="M676" s="141">
        <v>28</v>
      </c>
      <c r="N676" s="142">
        <v>7.0098565079365086E-2</v>
      </c>
      <c r="O676" s="141">
        <v>56</v>
      </c>
      <c r="P676" s="142">
        <v>7.0522520634920635E-2</v>
      </c>
      <c r="Q676" s="141">
        <v>84</v>
      </c>
      <c r="R676" s="142">
        <v>7.0946476190476185E-2</v>
      </c>
      <c r="S676" s="141">
        <f>+VLOOKUP(A676,Cetes!$A$19:$M$1126,5,FALSE)</f>
        <v>87</v>
      </c>
      <c r="T676" s="146">
        <v>7.0991899999999997E-2</v>
      </c>
      <c r="U676" s="141">
        <v>178</v>
      </c>
      <c r="V676" s="142">
        <v>7.1557159999999995E-2</v>
      </c>
      <c r="W676" s="141">
        <v>346</v>
      </c>
      <c r="X676" s="142">
        <v>7.1791779999999999E-2</v>
      </c>
    </row>
    <row r="677" spans="1:24" x14ac:dyDescent="0.25">
      <c r="A677" s="148">
        <v>42983</v>
      </c>
      <c r="B677" s="141">
        <v>1</v>
      </c>
      <c r="C677" s="142">
        <v>7.0199999999999999E-2</v>
      </c>
      <c r="D677" s="141">
        <v>10</v>
      </c>
      <c r="E677" s="142">
        <f t="shared" si="22"/>
        <v>3.5043240000000003E-2</v>
      </c>
      <c r="F677" s="144">
        <v>20</v>
      </c>
      <c r="G677" s="142">
        <f t="shared" si="24"/>
        <v>3.0677193846153847E-2</v>
      </c>
      <c r="H677" s="152">
        <v>23</v>
      </c>
      <c r="I677" s="153">
        <f t="shared" si="23"/>
        <v>2.9367380000000002E-2</v>
      </c>
      <c r="J677" s="141">
        <v>27</v>
      </c>
      <c r="K677" s="142">
        <v>6.9869149365079361E-2</v>
      </c>
      <c r="L677" s="147">
        <v>-2.1427444444445387E-4</v>
      </c>
      <c r="M677" s="141">
        <v>28</v>
      </c>
      <c r="N677" s="142">
        <v>6.9886619206349199E-2</v>
      </c>
      <c r="O677" s="141">
        <v>56</v>
      </c>
      <c r="P677" s="142">
        <v>7.0375774761904764E-2</v>
      </c>
      <c r="Q677" s="141">
        <v>84</v>
      </c>
      <c r="R677" s="142">
        <v>7.0864930317460315E-2</v>
      </c>
      <c r="S677" s="141">
        <f>+VLOOKUP(A677,Cetes!$A$19:$M$1126,5,FALSE)</f>
        <v>86</v>
      </c>
      <c r="T677" s="146">
        <v>7.0899870000000004E-2</v>
      </c>
      <c r="U677" s="141">
        <v>177</v>
      </c>
      <c r="V677" s="142">
        <v>7.1599999999999997E-2</v>
      </c>
      <c r="W677" s="141">
        <v>345</v>
      </c>
      <c r="X677" s="142">
        <v>7.1800059999999999E-2</v>
      </c>
    </row>
    <row r="678" spans="1:24" x14ac:dyDescent="0.25">
      <c r="A678" s="148">
        <v>42984</v>
      </c>
      <c r="B678" s="141">
        <v>1</v>
      </c>
      <c r="C678" s="142">
        <v>7.0300000000000001E-2</v>
      </c>
      <c r="D678" s="141">
        <v>10</v>
      </c>
      <c r="E678" s="142">
        <f t="shared" si="22"/>
        <v>3.5043240000000003E-2</v>
      </c>
      <c r="F678" s="144">
        <v>20</v>
      </c>
      <c r="G678" s="142">
        <f t="shared" si="24"/>
        <v>3.0313356666666669E-2</v>
      </c>
      <c r="H678" s="152">
        <v>22</v>
      </c>
      <c r="I678" s="153">
        <f t="shared" si="23"/>
        <v>2.9367380000000002E-2</v>
      </c>
      <c r="J678" s="141">
        <v>27</v>
      </c>
      <c r="K678" s="142">
        <v>7.2873716825396825E-2</v>
      </c>
      <c r="L678" s="147">
        <v>3.0045674603174644E-3</v>
      </c>
      <c r="M678" s="141">
        <v>28</v>
      </c>
      <c r="N678" s="142">
        <v>7.2854066190476185E-2</v>
      </c>
      <c r="O678" s="141">
        <v>56</v>
      </c>
      <c r="P678" s="142">
        <v>7.2303848412698407E-2</v>
      </c>
      <c r="Q678" s="141">
        <v>84</v>
      </c>
      <c r="R678" s="142">
        <v>7.1753630634920643E-2</v>
      </c>
      <c r="S678" s="141">
        <f>+VLOOKUP(A678,Cetes!$A$19:$M$1126,5,FALSE)</f>
        <v>85</v>
      </c>
      <c r="T678" s="146">
        <v>7.1733980000000003E-2</v>
      </c>
      <c r="U678" s="141">
        <v>176</v>
      </c>
      <c r="V678" s="142">
        <v>7.2006810000000004E-2</v>
      </c>
      <c r="W678" s="141">
        <v>344</v>
      </c>
      <c r="X678" s="142">
        <v>7.2008780000000008E-2</v>
      </c>
    </row>
    <row r="679" spans="1:24" x14ac:dyDescent="0.25">
      <c r="A679" s="148">
        <v>42985</v>
      </c>
      <c r="B679" s="141">
        <v>1</v>
      </c>
      <c r="C679" s="142">
        <v>7.0400000000000004E-2</v>
      </c>
      <c r="D679" s="141">
        <v>10</v>
      </c>
      <c r="E679" s="142">
        <f t="shared" si="22"/>
        <v>3.5043240000000003E-2</v>
      </c>
      <c r="F679" s="144">
        <v>20</v>
      </c>
      <c r="G679" s="142">
        <f t="shared" si="24"/>
        <v>3.188998444444445E-2</v>
      </c>
      <c r="H679" s="152">
        <v>28</v>
      </c>
      <c r="I679" s="153">
        <f t="shared" si="23"/>
        <v>2.9367380000000002E-2</v>
      </c>
      <c r="J679" s="141">
        <v>27</v>
      </c>
      <c r="K679" s="142">
        <v>7.0517086666666673E-2</v>
      </c>
      <c r="L679" s="147">
        <v>-2.3566301587301525E-3</v>
      </c>
      <c r="M679" s="141">
        <v>28</v>
      </c>
      <c r="N679" s="142">
        <v>7.0521590000000009E-2</v>
      </c>
      <c r="O679" s="141">
        <v>56</v>
      </c>
      <c r="P679" s="142">
        <v>7.0647683333333336E-2</v>
      </c>
      <c r="Q679" s="141">
        <v>84</v>
      </c>
      <c r="R679" s="142">
        <v>7.0773776666666663E-2</v>
      </c>
      <c r="S679" s="141">
        <f>+VLOOKUP(A679,Cetes!$A$19:$M$1126,5,FALSE)</f>
        <v>91</v>
      </c>
      <c r="T679" s="146">
        <v>7.0805300000000002E-2</v>
      </c>
      <c r="U679" s="141">
        <v>175</v>
      </c>
      <c r="V679" s="142">
        <v>7.1315049999999991E-2</v>
      </c>
      <c r="W679" s="141">
        <v>343</v>
      </c>
      <c r="X679" s="142">
        <v>7.1577269999999998E-2</v>
      </c>
    </row>
    <row r="680" spans="1:24" x14ac:dyDescent="0.25">
      <c r="A680" s="148">
        <v>42986</v>
      </c>
      <c r="B680" s="141">
        <v>1</v>
      </c>
      <c r="C680" s="142">
        <v>7.0300000000000001E-2</v>
      </c>
      <c r="D680" s="141">
        <v>10</v>
      </c>
      <c r="E680" s="142">
        <f t="shared" si="22"/>
        <v>3.5043240000000003E-2</v>
      </c>
      <c r="F680" s="144">
        <v>20</v>
      </c>
      <c r="G680" s="142">
        <f t="shared" si="24"/>
        <v>3.1704498823529416E-2</v>
      </c>
      <c r="H680" s="152">
        <v>27</v>
      </c>
      <c r="I680" s="153">
        <f t="shared" si="23"/>
        <v>2.9367380000000002E-2</v>
      </c>
      <c r="J680" s="141">
        <v>27</v>
      </c>
      <c r="K680" s="142">
        <v>7.0029889999999997E-2</v>
      </c>
      <c r="L680" s="147">
        <v>-4.8719666666667549E-4</v>
      </c>
      <c r="M680" s="141">
        <v>28</v>
      </c>
      <c r="N680" s="142">
        <v>7.0042984761904764E-2</v>
      </c>
      <c r="O680" s="141">
        <v>56</v>
      </c>
      <c r="P680" s="142">
        <v>7.0409638095238106E-2</v>
      </c>
      <c r="Q680" s="141">
        <v>84</v>
      </c>
      <c r="R680" s="142">
        <v>7.0776291428571433E-2</v>
      </c>
      <c r="S680" s="141">
        <f>+VLOOKUP(A680,Cetes!$A$19:$M$1126,5,FALSE)</f>
        <v>90</v>
      </c>
      <c r="T680" s="146">
        <v>7.0854860000000006E-2</v>
      </c>
      <c r="U680" s="141">
        <v>174</v>
      </c>
      <c r="V680" s="142">
        <v>7.136526E-2</v>
      </c>
      <c r="W680" s="141">
        <v>342</v>
      </c>
      <c r="X680" s="142">
        <v>7.1592260000000005E-2</v>
      </c>
    </row>
    <row r="681" spans="1:24" x14ac:dyDescent="0.25">
      <c r="A681" s="148">
        <v>42989</v>
      </c>
      <c r="B681" s="141">
        <v>1</v>
      </c>
      <c r="C681" s="142">
        <v>7.0599999999999996E-2</v>
      </c>
      <c r="D681" s="141">
        <v>10</v>
      </c>
      <c r="E681" s="142">
        <f t="shared" si="22"/>
        <v>3.5043240000000003E-2</v>
      </c>
      <c r="F681" s="144">
        <v>20</v>
      </c>
      <c r="G681" s="142">
        <f t="shared" si="24"/>
        <v>3.0989054285714288E-2</v>
      </c>
      <c r="H681" s="152">
        <v>24</v>
      </c>
      <c r="I681" s="153">
        <f t="shared" si="23"/>
        <v>2.9367380000000002E-2</v>
      </c>
      <c r="J681" s="141">
        <v>27</v>
      </c>
      <c r="K681" s="142">
        <v>7.0161833809523816E-2</v>
      </c>
      <c r="L681" s="147">
        <v>1.3194380952381846E-4</v>
      </c>
      <c r="M681" s="141">
        <v>28</v>
      </c>
      <c r="N681" s="142">
        <v>7.0173335079365087E-2</v>
      </c>
      <c r="O681" s="141">
        <v>56</v>
      </c>
      <c r="P681" s="142">
        <v>7.0495370634920645E-2</v>
      </c>
      <c r="Q681" s="141">
        <v>84</v>
      </c>
      <c r="R681" s="142">
        <v>7.081740619047619E-2</v>
      </c>
      <c r="S681" s="141">
        <f>+VLOOKUP(A681,Cetes!$A$19:$M$1126,5,FALSE)</f>
        <v>87</v>
      </c>
      <c r="T681" s="146">
        <v>7.0851910000000004E-2</v>
      </c>
      <c r="U681" s="141">
        <v>171</v>
      </c>
      <c r="V681" s="142">
        <v>7.1426100000000006E-2</v>
      </c>
      <c r="W681" s="141">
        <v>339</v>
      </c>
      <c r="X681" s="142">
        <v>7.1729279999999992E-2</v>
      </c>
    </row>
    <row r="682" spans="1:24" x14ac:dyDescent="0.25">
      <c r="A682" s="148">
        <v>42990</v>
      </c>
      <c r="B682" s="141">
        <v>1</v>
      </c>
      <c r="C682" s="142">
        <v>7.1099999999999997E-2</v>
      </c>
      <c r="D682" s="141">
        <v>10</v>
      </c>
      <c r="E682" s="142">
        <f t="shared" si="22"/>
        <v>3.5043240000000003E-2</v>
      </c>
      <c r="F682" s="144">
        <v>20</v>
      </c>
      <c r="G682" s="142">
        <f t="shared" si="24"/>
        <v>3.0677193846153847E-2</v>
      </c>
      <c r="H682" s="152">
        <v>23</v>
      </c>
      <c r="I682" s="153">
        <f t="shared" si="23"/>
        <v>2.9367380000000002E-2</v>
      </c>
      <c r="J682" s="141">
        <v>27</v>
      </c>
      <c r="K682" s="142">
        <v>6.9637639523809525E-2</v>
      </c>
      <c r="L682" s="147">
        <v>-5.2419428571429116E-4</v>
      </c>
      <c r="M682" s="141">
        <v>28</v>
      </c>
      <c r="N682" s="142">
        <v>6.9662371904761905E-2</v>
      </c>
      <c r="O682" s="141">
        <v>56</v>
      </c>
      <c r="P682" s="142">
        <v>7.0354878571428567E-2</v>
      </c>
      <c r="Q682" s="141">
        <v>84</v>
      </c>
      <c r="R682" s="142">
        <v>7.1047385238095243E-2</v>
      </c>
      <c r="S682" s="141">
        <f>+VLOOKUP(A682,Cetes!$A$19:$M$1126,5,FALSE)</f>
        <v>86</v>
      </c>
      <c r="T682" s="146">
        <v>7.1096850000000003E-2</v>
      </c>
      <c r="U682" s="141">
        <v>170</v>
      </c>
      <c r="V682" s="142">
        <v>7.1399470000000007E-2</v>
      </c>
      <c r="W682" s="141">
        <v>338</v>
      </c>
      <c r="X682" s="142">
        <v>7.1799979999999999E-2</v>
      </c>
    </row>
    <row r="683" spans="1:24" x14ac:dyDescent="0.25">
      <c r="A683" s="148">
        <v>42991</v>
      </c>
      <c r="B683" s="141">
        <v>1</v>
      </c>
      <c r="C683" s="142">
        <v>7.0000000000000007E-2</v>
      </c>
      <c r="D683" s="141">
        <v>10</v>
      </c>
      <c r="E683" s="142">
        <f t="shared" si="22"/>
        <v>3.5043240000000003E-2</v>
      </c>
      <c r="F683" s="144">
        <v>20</v>
      </c>
      <c r="G683" s="142">
        <f t="shared" si="24"/>
        <v>3.0313356666666669E-2</v>
      </c>
      <c r="H683" s="152">
        <v>22</v>
      </c>
      <c r="I683" s="153">
        <f t="shared" si="23"/>
        <v>2.9367380000000002E-2</v>
      </c>
      <c r="J683" s="141">
        <v>27</v>
      </c>
      <c r="K683" s="142">
        <v>7.0139986031746024E-2</v>
      </c>
      <c r="L683" s="147">
        <v>5.0234650793649915E-4</v>
      </c>
      <c r="M683" s="141">
        <v>28</v>
      </c>
      <c r="N683" s="142">
        <v>7.0152655238095232E-2</v>
      </c>
      <c r="O683" s="141">
        <v>56</v>
      </c>
      <c r="P683" s="142">
        <v>7.0507393015873013E-2</v>
      </c>
      <c r="Q683" s="141">
        <v>84</v>
      </c>
      <c r="R683" s="142">
        <v>7.0862130793650793E-2</v>
      </c>
      <c r="S683" s="141">
        <f>+VLOOKUP(A683,Cetes!$A$19:$M$1126,5,FALSE)</f>
        <v>85</v>
      </c>
      <c r="T683" s="146">
        <v>7.0874800000000002E-2</v>
      </c>
      <c r="U683" s="141">
        <v>169</v>
      </c>
      <c r="V683" s="142">
        <v>7.1400019999999995E-2</v>
      </c>
      <c r="W683" s="141">
        <v>337</v>
      </c>
      <c r="X683" s="142">
        <v>7.1700810000000004E-2</v>
      </c>
    </row>
    <row r="684" spans="1:24" x14ac:dyDescent="0.25">
      <c r="A684" s="148">
        <v>42992</v>
      </c>
      <c r="B684" s="141">
        <v>1</v>
      </c>
      <c r="C684" s="142">
        <v>7.1199999999999999E-2</v>
      </c>
      <c r="D684" s="141">
        <v>10</v>
      </c>
      <c r="E684" s="142">
        <f t="shared" si="22"/>
        <v>3.5043240000000003E-2</v>
      </c>
      <c r="F684" s="144">
        <v>20</v>
      </c>
      <c r="G684" s="142">
        <f t="shared" si="24"/>
        <v>3.188998444444445E-2</v>
      </c>
      <c r="H684" s="152">
        <v>28</v>
      </c>
      <c r="I684" s="153">
        <f t="shared" si="23"/>
        <v>2.9367380000000002E-2</v>
      </c>
      <c r="J684" s="141">
        <v>27</v>
      </c>
      <c r="K684" s="142">
        <v>7.1050806222222221E-2</v>
      </c>
      <c r="L684" s="147">
        <v>9.10820190476197E-4</v>
      </c>
      <c r="M684" s="141">
        <v>28</v>
      </c>
      <c r="N684" s="142">
        <v>7.1045068000000003E-2</v>
      </c>
      <c r="O684" s="141">
        <v>56</v>
      </c>
      <c r="P684" s="142">
        <v>7.0884397777777775E-2</v>
      </c>
      <c r="Q684" s="141">
        <v>84</v>
      </c>
      <c r="R684" s="142">
        <v>7.0723727555555546E-2</v>
      </c>
      <c r="S684" s="141">
        <f>+VLOOKUP(A684,Cetes!$A$19:$M$1126,5,FALSE)</f>
        <v>91</v>
      </c>
      <c r="T684" s="146">
        <v>7.0683559999999993E-2</v>
      </c>
      <c r="U684" s="141">
        <v>182</v>
      </c>
      <c r="V684" s="142">
        <v>7.1400019999999995E-2</v>
      </c>
      <c r="W684" s="141">
        <v>336</v>
      </c>
      <c r="X684" s="142">
        <v>7.17E-2</v>
      </c>
    </row>
    <row r="685" spans="1:24" x14ac:dyDescent="0.25">
      <c r="A685" s="148">
        <v>42993</v>
      </c>
      <c r="B685" s="141">
        <v>1</v>
      </c>
      <c r="C685" s="142">
        <v>7.0300000000000001E-2</v>
      </c>
      <c r="D685" s="141">
        <v>10</v>
      </c>
      <c r="E685" s="142">
        <f t="shared" si="22"/>
        <v>3.5043240000000003E-2</v>
      </c>
      <c r="F685" s="144">
        <v>20</v>
      </c>
      <c r="G685" s="142">
        <f t="shared" si="24"/>
        <v>3.1704498823529416E-2</v>
      </c>
      <c r="H685" s="152">
        <v>27</v>
      </c>
      <c r="I685" s="153">
        <f t="shared" si="23"/>
        <v>2.9367380000000002E-2</v>
      </c>
      <c r="J685" s="141">
        <v>27</v>
      </c>
      <c r="K685" s="142">
        <v>7.0105349999999997E-2</v>
      </c>
      <c r="L685" s="147">
        <v>-9.4545622222222403E-4</v>
      </c>
      <c r="M685" s="141">
        <v>28</v>
      </c>
      <c r="N685" s="142">
        <v>7.0115320158730149E-2</v>
      </c>
      <c r="O685" s="141">
        <v>56</v>
      </c>
      <c r="P685" s="142">
        <v>7.0394484603174601E-2</v>
      </c>
      <c r="Q685" s="141">
        <v>84</v>
      </c>
      <c r="R685" s="142">
        <v>7.0673649047619053E-2</v>
      </c>
      <c r="S685" s="141">
        <f>+VLOOKUP(A685,Cetes!$A$19:$M$1126,5,FALSE)</f>
        <v>90</v>
      </c>
      <c r="T685" s="146">
        <v>7.0733470000000007E-2</v>
      </c>
      <c r="U685" s="141">
        <v>181</v>
      </c>
      <c r="V685" s="142">
        <v>7.1317829999999999E-2</v>
      </c>
      <c r="W685" s="141">
        <v>335</v>
      </c>
      <c r="X685" s="142">
        <v>7.1906200000000003E-2</v>
      </c>
    </row>
    <row r="686" spans="1:24" x14ac:dyDescent="0.25">
      <c r="A686" s="148">
        <v>42996</v>
      </c>
      <c r="B686" s="141">
        <v>1</v>
      </c>
      <c r="C686" s="142">
        <v>7.0199999999999999E-2</v>
      </c>
      <c r="D686" s="141">
        <v>10</v>
      </c>
      <c r="E686" s="142">
        <f t="shared" si="22"/>
        <v>3.5043240000000003E-2</v>
      </c>
      <c r="F686" s="144">
        <v>20</v>
      </c>
      <c r="G686" s="142">
        <f t="shared" si="24"/>
        <v>3.0989054285714288E-2</v>
      </c>
      <c r="H686" s="152">
        <v>24</v>
      </c>
      <c r="I686" s="153">
        <f t="shared" si="23"/>
        <v>2.9367380000000002E-2</v>
      </c>
      <c r="J686" s="141">
        <v>27</v>
      </c>
      <c r="K686" s="142">
        <v>7.0014730952380949E-2</v>
      </c>
      <c r="L686" s="147">
        <v>-9.061904761904771E-5</v>
      </c>
      <c r="M686" s="141">
        <v>28</v>
      </c>
      <c r="N686" s="142">
        <v>7.0026151269841269E-2</v>
      </c>
      <c r="O686" s="141">
        <v>56</v>
      </c>
      <c r="P686" s="142">
        <v>7.034592015873016E-2</v>
      </c>
      <c r="Q686" s="141">
        <v>84</v>
      </c>
      <c r="R686" s="142">
        <v>7.0665689047619051E-2</v>
      </c>
      <c r="S686" s="141">
        <f>+VLOOKUP(A686,Cetes!$A$19:$M$1126,5,FALSE)</f>
        <v>87</v>
      </c>
      <c r="T686" s="146">
        <v>7.0699949999999998E-2</v>
      </c>
      <c r="U686" s="141">
        <v>178</v>
      </c>
      <c r="V686" s="142">
        <v>7.1476289999999998E-2</v>
      </c>
      <c r="W686" s="141">
        <v>332</v>
      </c>
      <c r="X686" s="142">
        <v>7.1699979999999996E-2</v>
      </c>
    </row>
    <row r="687" spans="1:24" x14ac:dyDescent="0.25">
      <c r="A687" s="148">
        <v>42997</v>
      </c>
      <c r="B687" s="141">
        <v>1</v>
      </c>
      <c r="C687" s="142">
        <v>7.1300000000000002E-2</v>
      </c>
      <c r="D687" s="141">
        <v>10</v>
      </c>
      <c r="E687" s="142">
        <f t="shared" si="22"/>
        <v>3.5043240000000003E-2</v>
      </c>
      <c r="F687" s="144">
        <v>20</v>
      </c>
      <c r="G687" s="142">
        <f t="shared" si="24"/>
        <v>3.0677193846153847E-2</v>
      </c>
      <c r="H687" s="152">
        <v>23</v>
      </c>
      <c r="I687" s="153">
        <f t="shared" si="23"/>
        <v>2.9367380000000002E-2</v>
      </c>
      <c r="J687" s="141">
        <v>27</v>
      </c>
      <c r="K687" s="142">
        <v>6.9783554761904759E-2</v>
      </c>
      <c r="L687" s="147">
        <v>-2.3117619047618998E-4</v>
      </c>
      <c r="M687" s="141">
        <v>28</v>
      </c>
      <c r="N687" s="142">
        <v>6.9797390952380953E-2</v>
      </c>
      <c r="O687" s="141">
        <v>56</v>
      </c>
      <c r="P687" s="142">
        <v>7.0184804285714289E-2</v>
      </c>
      <c r="Q687" s="141">
        <v>84</v>
      </c>
      <c r="R687" s="142">
        <v>7.0572217619047611E-2</v>
      </c>
      <c r="S687" s="141">
        <f>+VLOOKUP(A687,Cetes!$A$19:$M$1126,5,FALSE)</f>
        <v>86</v>
      </c>
      <c r="T687" s="146">
        <v>7.0599889999999998E-2</v>
      </c>
      <c r="U687" s="141">
        <v>177</v>
      </c>
      <c r="V687" s="142">
        <v>7.1377259999999998E-2</v>
      </c>
      <c r="W687" s="141">
        <v>331</v>
      </c>
      <c r="X687" s="142">
        <v>7.1670020000000001E-2</v>
      </c>
    </row>
    <row r="688" spans="1:24" x14ac:dyDescent="0.25">
      <c r="A688" s="148">
        <v>42998</v>
      </c>
      <c r="B688" s="141">
        <v>1</v>
      </c>
      <c r="C688" s="142">
        <v>7.0199999999999999E-2</v>
      </c>
      <c r="D688" s="141">
        <v>10</v>
      </c>
      <c r="E688" s="142">
        <f t="shared" si="22"/>
        <v>3.5043240000000003E-2</v>
      </c>
      <c r="F688" s="144">
        <v>20</v>
      </c>
      <c r="G688" s="142">
        <f t="shared" si="24"/>
        <v>3.0313356666666669E-2</v>
      </c>
      <c r="H688" s="152">
        <v>22</v>
      </c>
      <c r="I688" s="153">
        <f t="shared" si="23"/>
        <v>2.9367380000000002E-2</v>
      </c>
      <c r="J688" s="141">
        <v>27</v>
      </c>
      <c r="K688" s="142">
        <v>6.9847100952380947E-2</v>
      </c>
      <c r="L688" s="147">
        <v>6.3546190476188036E-5</v>
      </c>
      <c r="M688" s="141">
        <v>28</v>
      </c>
      <c r="N688" s="142">
        <v>6.9859287142857135E-2</v>
      </c>
      <c r="O688" s="141">
        <v>56</v>
      </c>
      <c r="P688" s="142">
        <v>7.0200500476190475E-2</v>
      </c>
      <c r="Q688" s="141">
        <v>84</v>
      </c>
      <c r="R688" s="142">
        <v>7.0541713809523815E-2</v>
      </c>
      <c r="S688" s="141">
        <f>+VLOOKUP(A688,Cetes!$A$19:$M$1126,5,FALSE)</f>
        <v>85</v>
      </c>
      <c r="T688" s="146">
        <v>7.0553900000000003E-2</v>
      </c>
      <c r="U688" s="141">
        <v>176</v>
      </c>
      <c r="V688" s="142">
        <v>7.1359930000000002E-2</v>
      </c>
      <c r="W688" s="141">
        <v>330</v>
      </c>
      <c r="X688" s="142">
        <v>7.1597380000000002E-2</v>
      </c>
    </row>
    <row r="689" spans="1:24" x14ac:dyDescent="0.25">
      <c r="A689" s="148">
        <v>42999</v>
      </c>
      <c r="B689" s="141">
        <v>1</v>
      </c>
      <c r="C689" s="142">
        <v>7.2000000000000008E-2</v>
      </c>
      <c r="D689" s="141">
        <v>10</v>
      </c>
      <c r="E689" s="142">
        <f t="shared" si="22"/>
        <v>3.5043240000000003E-2</v>
      </c>
      <c r="F689" s="144">
        <v>20</v>
      </c>
      <c r="G689" s="142">
        <f t="shared" si="24"/>
        <v>3.188998444444445E-2</v>
      </c>
      <c r="H689" s="152">
        <v>28</v>
      </c>
      <c r="I689" s="153">
        <f t="shared" si="23"/>
        <v>2.9367380000000002E-2</v>
      </c>
      <c r="J689" s="141">
        <v>27</v>
      </c>
      <c r="K689" s="142">
        <v>7.1600989555555564E-2</v>
      </c>
      <c r="L689" s="147">
        <v>1.7538886031746165E-3</v>
      </c>
      <c r="M689" s="141">
        <v>28</v>
      </c>
      <c r="N689" s="142">
        <v>7.1585643000000004E-2</v>
      </c>
      <c r="O689" s="141">
        <v>56</v>
      </c>
      <c r="P689" s="142">
        <v>7.1155939444444441E-2</v>
      </c>
      <c r="Q689" s="141">
        <v>84</v>
      </c>
      <c r="R689" s="142">
        <v>7.0726235888888878E-2</v>
      </c>
      <c r="S689" s="141">
        <f>+VLOOKUP(A689,Cetes!$A$19:$M$1126,5,FALSE)</f>
        <v>91</v>
      </c>
      <c r="T689" s="146">
        <v>7.061880999999999E-2</v>
      </c>
      <c r="U689" s="141">
        <v>175</v>
      </c>
      <c r="V689" s="142">
        <v>7.1293899999999993E-2</v>
      </c>
      <c r="W689" s="141">
        <v>329</v>
      </c>
      <c r="X689" s="142">
        <v>7.1417389999999997E-2</v>
      </c>
    </row>
    <row r="690" spans="1:24" x14ac:dyDescent="0.25">
      <c r="A690" s="148">
        <v>43000</v>
      </c>
      <c r="B690" s="141">
        <v>1</v>
      </c>
      <c r="C690" s="142">
        <v>6.9900000000000004E-2</v>
      </c>
      <c r="D690" s="141">
        <v>10</v>
      </c>
      <c r="E690" s="142">
        <f t="shared" si="22"/>
        <v>3.5043240000000003E-2</v>
      </c>
      <c r="F690" s="144">
        <v>20</v>
      </c>
      <c r="G690" s="142">
        <f t="shared" si="24"/>
        <v>3.1704498823529416E-2</v>
      </c>
      <c r="H690" s="152">
        <v>27</v>
      </c>
      <c r="I690" s="153">
        <f t="shared" si="23"/>
        <v>2.9367380000000002E-2</v>
      </c>
      <c r="J690" s="141">
        <v>27</v>
      </c>
      <c r="K690" s="142">
        <v>6.9593360000000007E-2</v>
      </c>
      <c r="L690" s="147">
        <v>-2.0076295555555568E-3</v>
      </c>
      <c r="M690" s="141">
        <v>28</v>
      </c>
      <c r="N690" s="142">
        <v>6.9612377619047622E-2</v>
      </c>
      <c r="O690" s="141">
        <v>56</v>
      </c>
      <c r="P690" s="142">
        <v>7.014487095238095E-2</v>
      </c>
      <c r="Q690" s="141">
        <v>84</v>
      </c>
      <c r="R690" s="142">
        <v>7.0677364285714278E-2</v>
      </c>
      <c r="S690" s="141">
        <f>+VLOOKUP(A690,Cetes!$A$19:$M$1126,5,FALSE)</f>
        <v>90</v>
      </c>
      <c r="T690" s="146">
        <v>7.0791469999999995E-2</v>
      </c>
      <c r="U690" s="141">
        <v>174</v>
      </c>
      <c r="V690" s="142">
        <v>7.0999989999999999E-2</v>
      </c>
      <c r="W690" s="141">
        <v>328</v>
      </c>
      <c r="X690" s="142">
        <v>7.1195000000000008E-2</v>
      </c>
    </row>
    <row r="691" spans="1:24" x14ac:dyDescent="0.25">
      <c r="A691" s="148">
        <v>43003</v>
      </c>
      <c r="B691" s="141">
        <v>1</v>
      </c>
      <c r="C691" s="142">
        <v>6.3500000000000001E-2</v>
      </c>
      <c r="D691" s="141">
        <v>10</v>
      </c>
      <c r="E691" s="142">
        <f t="shared" si="22"/>
        <v>3.5043240000000003E-2</v>
      </c>
      <c r="F691" s="144">
        <v>20</v>
      </c>
      <c r="G691" s="142">
        <f t="shared" si="24"/>
        <v>3.0989054285714288E-2</v>
      </c>
      <c r="H691" s="152">
        <v>24</v>
      </c>
      <c r="I691" s="153">
        <f t="shared" si="23"/>
        <v>2.9367380000000002E-2</v>
      </c>
      <c r="J691" s="141">
        <v>27</v>
      </c>
      <c r="K691" s="142">
        <v>6.9931122857142855E-2</v>
      </c>
      <c r="L691" s="147">
        <v>3.3776285714284815E-4</v>
      </c>
      <c r="M691" s="141">
        <v>28</v>
      </c>
      <c r="N691" s="142">
        <v>6.9943943809523804E-2</v>
      </c>
      <c r="O691" s="141">
        <v>56</v>
      </c>
      <c r="P691" s="142">
        <v>7.0302930476190476E-2</v>
      </c>
      <c r="Q691" s="141">
        <v>84</v>
      </c>
      <c r="R691" s="142">
        <v>7.0661917142857147E-2</v>
      </c>
      <c r="S691" s="141">
        <f>+VLOOKUP(A691,Cetes!$A$19:$M$1126,5,FALSE)</f>
        <v>87</v>
      </c>
      <c r="T691" s="146">
        <v>7.0700380000000007E-2</v>
      </c>
      <c r="U691" s="141">
        <v>171</v>
      </c>
      <c r="V691" s="142">
        <v>7.1046949999999998E-2</v>
      </c>
      <c r="W691" s="141">
        <v>325</v>
      </c>
      <c r="X691" s="142">
        <v>7.1200029999999997E-2</v>
      </c>
    </row>
    <row r="692" spans="1:24" x14ac:dyDescent="0.25">
      <c r="A692" s="148">
        <v>43004</v>
      </c>
      <c r="B692" s="141">
        <v>1</v>
      </c>
      <c r="C692" s="142">
        <v>6.9000000000000006E-2</v>
      </c>
      <c r="D692" s="141">
        <v>10</v>
      </c>
      <c r="E692" s="142">
        <f t="shared" si="22"/>
        <v>3.5043240000000003E-2</v>
      </c>
      <c r="F692" s="144">
        <v>20</v>
      </c>
      <c r="G692" s="142">
        <f t="shared" si="24"/>
        <v>3.0677193846153847E-2</v>
      </c>
      <c r="H692" s="152">
        <v>23</v>
      </c>
      <c r="I692" s="153">
        <f t="shared" si="23"/>
        <v>2.9367380000000002E-2</v>
      </c>
      <c r="J692" s="141">
        <v>27</v>
      </c>
      <c r="K692" s="142">
        <v>6.9862796666666671E-2</v>
      </c>
      <c r="L692" s="147">
        <v>-6.8326190476183934E-5</v>
      </c>
      <c r="M692" s="141">
        <v>28</v>
      </c>
      <c r="N692" s="142">
        <v>6.9875913333333331E-2</v>
      </c>
      <c r="O692" s="141">
        <v>56</v>
      </c>
      <c r="P692" s="142">
        <v>7.0243180000000002E-2</v>
      </c>
      <c r="Q692" s="141">
        <v>84</v>
      </c>
      <c r="R692" s="142">
        <v>7.061044666666666E-2</v>
      </c>
      <c r="S692" s="141">
        <f>+VLOOKUP(A692,Cetes!$A$19:$M$1126,5,FALSE)</f>
        <v>86</v>
      </c>
      <c r="T692" s="146">
        <v>7.0636679999999993E-2</v>
      </c>
      <c r="U692" s="141">
        <v>170</v>
      </c>
      <c r="V692" s="142">
        <v>7.1206240000000004E-2</v>
      </c>
      <c r="W692" s="141">
        <v>324</v>
      </c>
      <c r="X692" s="142">
        <v>7.122096E-2</v>
      </c>
    </row>
    <row r="693" spans="1:24" x14ac:dyDescent="0.25">
      <c r="A693" s="148">
        <v>43005</v>
      </c>
      <c r="B693" s="141">
        <v>1</v>
      </c>
      <c r="C693" s="142">
        <v>6.8699999999999997E-2</v>
      </c>
      <c r="D693" s="141">
        <v>10</v>
      </c>
      <c r="E693" s="142">
        <f t="shared" si="22"/>
        <v>3.5043240000000003E-2</v>
      </c>
      <c r="F693" s="144">
        <v>20</v>
      </c>
      <c r="G693" s="142">
        <f t="shared" si="24"/>
        <v>3.0313356666666669E-2</v>
      </c>
      <c r="H693" s="152">
        <v>22</v>
      </c>
      <c r="I693" s="153">
        <f t="shared" si="23"/>
        <v>2.9367380000000002E-2</v>
      </c>
      <c r="J693" s="141">
        <v>27</v>
      </c>
      <c r="K693" s="142">
        <v>7.0147434920634924E-2</v>
      </c>
      <c r="L693" s="147">
        <v>2.8463825396825293E-4</v>
      </c>
      <c r="M693" s="141">
        <v>28</v>
      </c>
      <c r="N693" s="142">
        <v>7.0154661904761911E-2</v>
      </c>
      <c r="O693" s="141">
        <v>56</v>
      </c>
      <c r="P693" s="142">
        <v>7.0357017460317459E-2</v>
      </c>
      <c r="Q693" s="141">
        <v>84</v>
      </c>
      <c r="R693" s="142">
        <v>7.0559373015873006E-2</v>
      </c>
      <c r="S693" s="141">
        <f>+VLOOKUP(A693,Cetes!$A$19:$M$1126,5,FALSE)</f>
        <v>85</v>
      </c>
      <c r="T693" s="146">
        <v>7.0566599999999993E-2</v>
      </c>
      <c r="U693" s="141">
        <v>169</v>
      </c>
      <c r="V693" s="142">
        <v>7.112019E-2</v>
      </c>
      <c r="W693" s="141">
        <v>323</v>
      </c>
      <c r="X693" s="142">
        <v>7.1309349999999994E-2</v>
      </c>
    </row>
    <row r="694" spans="1:24" x14ac:dyDescent="0.25">
      <c r="A694" s="148">
        <v>43006</v>
      </c>
      <c r="B694" s="141">
        <v>1</v>
      </c>
      <c r="C694" s="142">
        <v>6.9800000000000001E-2</v>
      </c>
      <c r="D694" s="141">
        <v>10</v>
      </c>
      <c r="E694" s="142">
        <f t="shared" si="22"/>
        <v>3.5043240000000003E-2</v>
      </c>
      <c r="F694" s="144">
        <v>20</v>
      </c>
      <c r="G694" s="142">
        <f t="shared" si="24"/>
        <v>3.188998444444445E-2</v>
      </c>
      <c r="H694" s="152">
        <v>28</v>
      </c>
      <c r="I694" s="153">
        <f t="shared" si="23"/>
        <v>2.9367380000000002E-2</v>
      </c>
      <c r="J694" s="141">
        <v>27</v>
      </c>
      <c r="K694" s="142">
        <v>7.0004458222222218E-2</v>
      </c>
      <c r="L694" s="147">
        <v>-1.4297669841270566E-4</v>
      </c>
      <c r="M694" s="141">
        <v>28</v>
      </c>
      <c r="N694" s="142">
        <v>7.0012322000000002E-2</v>
      </c>
      <c r="O694" s="141">
        <v>56</v>
      </c>
      <c r="P694" s="142">
        <v>7.0232507777777772E-2</v>
      </c>
      <c r="Q694" s="141">
        <v>84</v>
      </c>
      <c r="R694" s="142">
        <v>7.0452693555555557E-2</v>
      </c>
      <c r="S694" s="141">
        <f>+VLOOKUP(A694,Cetes!$A$19:$M$1126,5,FALSE)</f>
        <v>91</v>
      </c>
      <c r="T694" s="146">
        <v>7.0507739999999999E-2</v>
      </c>
      <c r="U694" s="141">
        <v>181</v>
      </c>
      <c r="V694" s="142">
        <v>7.1299899999999999E-2</v>
      </c>
      <c r="W694" s="141">
        <v>322</v>
      </c>
      <c r="X694" s="142">
        <v>7.1487140000000005E-2</v>
      </c>
    </row>
    <row r="695" spans="1:24" x14ac:dyDescent="0.25">
      <c r="A695" s="148">
        <v>43007</v>
      </c>
      <c r="B695" s="141">
        <v>1</v>
      </c>
      <c r="C695" s="142">
        <v>7.0699999999999999E-2</v>
      </c>
      <c r="D695" s="141">
        <v>10</v>
      </c>
      <c r="E695" s="142">
        <f t="shared" si="22"/>
        <v>3.5043240000000003E-2</v>
      </c>
      <c r="F695" s="144">
        <v>20</v>
      </c>
      <c r="G695" s="142">
        <f t="shared" si="24"/>
        <v>3.1704498823529416E-2</v>
      </c>
      <c r="H695" s="152">
        <v>27</v>
      </c>
      <c r="I695" s="153">
        <f t="shared" si="23"/>
        <v>2.9367380000000002E-2</v>
      </c>
      <c r="J695" s="141">
        <v>27</v>
      </c>
      <c r="K695" s="142">
        <v>7.0093219999999998E-2</v>
      </c>
      <c r="L695" s="147">
        <v>8.8761777777779383E-5</v>
      </c>
      <c r="M695" s="141">
        <v>28</v>
      </c>
      <c r="N695" s="142">
        <v>7.0099062698412692E-2</v>
      </c>
      <c r="O695" s="141">
        <v>56</v>
      </c>
      <c r="P695" s="142">
        <v>7.0262658253968255E-2</v>
      </c>
      <c r="Q695" s="141">
        <v>84</v>
      </c>
      <c r="R695" s="142">
        <v>7.0426253809523803E-2</v>
      </c>
      <c r="S695" s="141">
        <f>+VLOOKUP(A695,Cetes!$A$19:$M$1126,5,FALSE)</f>
        <v>90</v>
      </c>
      <c r="T695" s="146">
        <v>7.0461309999999999E-2</v>
      </c>
      <c r="U695" s="141">
        <v>180</v>
      </c>
      <c r="V695" s="142">
        <v>7.1236449999999993E-2</v>
      </c>
      <c r="W695" s="141">
        <v>321</v>
      </c>
      <c r="X695" s="142">
        <v>7.1203530000000001E-2</v>
      </c>
    </row>
    <row r="696" spans="1:24" x14ac:dyDescent="0.25">
      <c r="A696" s="148">
        <v>43010</v>
      </c>
      <c r="B696" s="141">
        <v>1</v>
      </c>
      <c r="C696" s="142">
        <v>7.1399999999999991E-2</v>
      </c>
      <c r="D696" s="141">
        <v>10</v>
      </c>
      <c r="E696" s="142">
        <f t="shared" si="22"/>
        <v>3.5043240000000003E-2</v>
      </c>
      <c r="F696" s="144">
        <v>20</v>
      </c>
      <c r="G696" s="142">
        <f t="shared" si="24"/>
        <v>3.0989054285714288E-2</v>
      </c>
      <c r="H696" s="152">
        <v>24</v>
      </c>
      <c r="I696" s="153">
        <f t="shared" si="23"/>
        <v>2.9367380000000002E-2</v>
      </c>
      <c r="J696" s="141">
        <v>27</v>
      </c>
      <c r="K696" s="142">
        <v>7.0022822380952379E-2</v>
      </c>
      <c r="L696" s="147">
        <v>-7.0397619047618543E-5</v>
      </c>
      <c r="M696" s="141">
        <v>28</v>
      </c>
      <c r="N696" s="142">
        <v>7.0031389841269845E-2</v>
      </c>
      <c r="O696" s="141">
        <v>56</v>
      </c>
      <c r="P696" s="142">
        <v>7.0271278730158732E-2</v>
      </c>
      <c r="Q696" s="141">
        <v>84</v>
      </c>
      <c r="R696" s="142">
        <v>7.0511167619047618E-2</v>
      </c>
      <c r="S696" s="141">
        <f>+VLOOKUP(A696,Cetes!$A$19:$M$1126,5,FALSE)</f>
        <v>87</v>
      </c>
      <c r="T696" s="146">
        <v>7.0536870000000002E-2</v>
      </c>
      <c r="U696" s="141">
        <v>177</v>
      </c>
      <c r="V696" s="142">
        <v>7.1199890000000002E-2</v>
      </c>
      <c r="W696" s="141">
        <v>318</v>
      </c>
      <c r="X696" s="142">
        <v>7.1200869999999999E-2</v>
      </c>
    </row>
    <row r="697" spans="1:24" x14ac:dyDescent="0.25">
      <c r="A697" s="148">
        <v>43011</v>
      </c>
      <c r="B697" s="141">
        <v>1</v>
      </c>
      <c r="C697" s="142">
        <v>7.0000000000000007E-2</v>
      </c>
      <c r="D697" s="141">
        <v>10</v>
      </c>
      <c r="E697" s="142">
        <f t="shared" si="22"/>
        <v>3.5043240000000003E-2</v>
      </c>
      <c r="F697" s="144">
        <v>20</v>
      </c>
      <c r="G697" s="142">
        <f t="shared" si="24"/>
        <v>3.0677193846153847E-2</v>
      </c>
      <c r="H697" s="152">
        <v>23</v>
      </c>
      <c r="I697" s="153">
        <f t="shared" si="23"/>
        <v>2.9367380000000002E-2</v>
      </c>
      <c r="J697" s="141">
        <v>27</v>
      </c>
      <c r="K697" s="142">
        <v>7.0161755396825398E-2</v>
      </c>
      <c r="L697" s="147">
        <v>1.3893301587301898E-4</v>
      </c>
      <c r="M697" s="141">
        <v>28</v>
      </c>
      <c r="N697" s="142">
        <v>7.0166701746031748E-2</v>
      </c>
      <c r="O697" s="141">
        <v>56</v>
      </c>
      <c r="P697" s="142">
        <v>7.0305199523809536E-2</v>
      </c>
      <c r="Q697" s="141">
        <v>84</v>
      </c>
      <c r="R697" s="142">
        <v>7.044369730158731E-2</v>
      </c>
      <c r="S697" s="141">
        <f>+VLOOKUP(A697,Cetes!$A$19:$M$1126,5,FALSE)</f>
        <v>86</v>
      </c>
      <c r="T697" s="146">
        <v>7.045359000000001E-2</v>
      </c>
      <c r="U697" s="141">
        <v>176</v>
      </c>
      <c r="V697" s="142">
        <v>7.1112849999999991E-2</v>
      </c>
      <c r="W697" s="141">
        <v>317</v>
      </c>
      <c r="X697" s="142">
        <v>7.1164699999999997E-2</v>
      </c>
    </row>
    <row r="698" spans="1:24" x14ac:dyDescent="0.25">
      <c r="A698" s="148">
        <v>43012</v>
      </c>
      <c r="B698" s="141">
        <v>1</v>
      </c>
      <c r="C698" s="142">
        <v>7.0300000000000001E-2</v>
      </c>
      <c r="D698" s="141">
        <v>10</v>
      </c>
      <c r="E698" s="142">
        <f t="shared" si="22"/>
        <v>3.5043240000000003E-2</v>
      </c>
      <c r="F698" s="144">
        <v>20</v>
      </c>
      <c r="G698" s="142">
        <f t="shared" si="24"/>
        <v>3.0313356666666669E-2</v>
      </c>
      <c r="H698" s="152">
        <v>22</v>
      </c>
      <c r="I698" s="153">
        <f t="shared" si="23"/>
        <v>2.9367380000000002E-2</v>
      </c>
      <c r="J698" s="141">
        <v>27</v>
      </c>
      <c r="K698" s="142">
        <v>7.0031737460317461E-2</v>
      </c>
      <c r="L698" s="147">
        <v>-1.300179365079368E-4</v>
      </c>
      <c r="M698" s="141">
        <v>28</v>
      </c>
      <c r="N698" s="142">
        <v>7.0035630952380953E-2</v>
      </c>
      <c r="O698" s="141">
        <v>56</v>
      </c>
      <c r="P698" s="142">
        <v>7.0144648730158729E-2</v>
      </c>
      <c r="Q698" s="141">
        <v>84</v>
      </c>
      <c r="R698" s="142">
        <v>7.0253666507936505E-2</v>
      </c>
      <c r="S698" s="141">
        <f>+VLOOKUP(A698,Cetes!$A$19:$M$1126,5,FALSE)</f>
        <v>85</v>
      </c>
      <c r="T698" s="146">
        <v>7.0257559999999997E-2</v>
      </c>
      <c r="U698" s="141">
        <v>175</v>
      </c>
      <c r="V698" s="142">
        <v>7.0999949999999992E-2</v>
      </c>
      <c r="W698" s="141">
        <v>316</v>
      </c>
      <c r="X698" s="142">
        <v>7.1202750000000009E-2</v>
      </c>
    </row>
    <row r="699" spans="1:24" x14ac:dyDescent="0.25">
      <c r="A699" s="148">
        <v>43013</v>
      </c>
      <c r="B699" s="141">
        <v>1</v>
      </c>
      <c r="C699" s="142">
        <v>7.0300000000000001E-2</v>
      </c>
      <c r="D699" s="141">
        <v>10</v>
      </c>
      <c r="E699" s="142">
        <f t="shared" si="22"/>
        <v>3.5043240000000003E-2</v>
      </c>
      <c r="F699" s="144">
        <v>20</v>
      </c>
      <c r="G699" s="142">
        <f t="shared" si="24"/>
        <v>3.1704498823529416E-2</v>
      </c>
      <c r="H699" s="152">
        <v>27</v>
      </c>
      <c r="I699" s="153">
        <f t="shared" si="23"/>
        <v>2.9367380000000002E-2</v>
      </c>
      <c r="J699" s="141">
        <v>27</v>
      </c>
      <c r="K699" s="142">
        <v>7.0288589999999998E-2</v>
      </c>
      <c r="L699" s="147">
        <v>2.5685253968253663E-4</v>
      </c>
      <c r="M699" s="141">
        <v>28</v>
      </c>
      <c r="N699" s="142">
        <v>7.0293211718749998E-2</v>
      </c>
      <c r="O699" s="141">
        <v>56</v>
      </c>
      <c r="P699" s="142">
        <v>7.0422619843750006E-2</v>
      </c>
      <c r="Q699" s="141">
        <v>84</v>
      </c>
      <c r="R699" s="142">
        <v>7.055202796875E-2</v>
      </c>
      <c r="S699" s="141">
        <f>+VLOOKUP(A699,Cetes!$A$19:$M$1126,5,FALSE)</f>
        <v>91</v>
      </c>
      <c r="T699" s="146">
        <v>7.0584380000000002E-2</v>
      </c>
      <c r="U699" s="141">
        <v>174</v>
      </c>
      <c r="V699" s="142">
        <v>7.1200100000000002E-2</v>
      </c>
      <c r="W699" s="141">
        <v>315</v>
      </c>
      <c r="X699" s="142">
        <v>7.1400019999999995E-2</v>
      </c>
    </row>
    <row r="700" spans="1:24" x14ac:dyDescent="0.25">
      <c r="A700" s="148">
        <v>43014</v>
      </c>
      <c r="B700" s="141">
        <v>1</v>
      </c>
      <c r="C700" s="142">
        <v>7.0000000000000007E-2</v>
      </c>
      <c r="D700" s="141">
        <v>10</v>
      </c>
      <c r="E700" s="142">
        <f t="shared" si="22"/>
        <v>3.5043240000000003E-2</v>
      </c>
      <c r="F700" s="144">
        <v>20</v>
      </c>
      <c r="G700" s="142">
        <f t="shared" si="24"/>
        <v>3.1495827500000004E-2</v>
      </c>
      <c r="H700" s="152">
        <v>26</v>
      </c>
      <c r="I700" s="153">
        <f t="shared" si="23"/>
        <v>2.9367380000000002E-2</v>
      </c>
      <c r="J700" s="141">
        <v>27</v>
      </c>
      <c r="K700" s="142">
        <v>7.0319850781249998E-2</v>
      </c>
      <c r="L700" s="147">
        <v>3.1260781250000425E-5</v>
      </c>
      <c r="M700" s="141">
        <v>28</v>
      </c>
      <c r="N700" s="142">
        <v>7.0326751562499998E-2</v>
      </c>
      <c r="O700" s="141">
        <v>56</v>
      </c>
      <c r="P700" s="142">
        <v>7.0519973437499994E-2</v>
      </c>
      <c r="Q700" s="141">
        <v>84</v>
      </c>
      <c r="R700" s="142">
        <v>7.0713195312500005E-2</v>
      </c>
      <c r="S700" s="141">
        <f>+VLOOKUP(A700,Cetes!$A$19:$M$1126,5,FALSE)</f>
        <v>90</v>
      </c>
      <c r="T700" s="146">
        <v>7.0754600000000001E-2</v>
      </c>
      <c r="U700" s="141">
        <v>173</v>
      </c>
      <c r="V700" s="142">
        <v>7.1200039999999992E-2</v>
      </c>
      <c r="W700" s="141">
        <v>314</v>
      </c>
      <c r="X700" s="142">
        <v>7.1420109999999995E-2</v>
      </c>
    </row>
    <row r="701" spans="1:24" x14ac:dyDescent="0.25">
      <c r="A701" s="148">
        <v>43017</v>
      </c>
      <c r="B701" s="141">
        <v>1</v>
      </c>
      <c r="C701" s="142">
        <v>7.0400000000000004E-2</v>
      </c>
      <c r="D701" s="141">
        <v>10</v>
      </c>
      <c r="E701" s="142">
        <f t="shared" si="22"/>
        <v>3.5043240000000003E-2</v>
      </c>
      <c r="F701" s="144">
        <v>20</v>
      </c>
      <c r="G701" s="142">
        <f t="shared" si="24"/>
        <v>3.0677193846153847E-2</v>
      </c>
      <c r="H701" s="152">
        <v>23</v>
      </c>
      <c r="I701" s="153">
        <f t="shared" si="23"/>
        <v>2.9367380000000002E-2</v>
      </c>
      <c r="J701" s="141">
        <v>27</v>
      </c>
      <c r="K701" s="142">
        <v>7.0318428749999995E-2</v>
      </c>
      <c r="L701" s="147">
        <v>-1.4220312500035082E-6</v>
      </c>
      <c r="M701" s="141">
        <v>28</v>
      </c>
      <c r="N701" s="142">
        <v>7.0323060937500001E-2</v>
      </c>
      <c r="O701" s="141">
        <v>56</v>
      </c>
      <c r="P701" s="142">
        <v>7.0452762187500004E-2</v>
      </c>
      <c r="Q701" s="141">
        <v>84</v>
      </c>
      <c r="R701" s="142">
        <v>7.0582463437499993E-2</v>
      </c>
      <c r="S701" s="141">
        <f>+VLOOKUP(A701,Cetes!$A$19:$M$1126,5,FALSE)</f>
        <v>87</v>
      </c>
      <c r="T701" s="146">
        <v>7.0596359999999997E-2</v>
      </c>
      <c r="U701" s="141">
        <v>170</v>
      </c>
      <c r="V701" s="142">
        <v>7.100513E-2</v>
      </c>
      <c r="W701" s="141">
        <v>311</v>
      </c>
      <c r="X701" s="142">
        <v>7.1400030000000003E-2</v>
      </c>
    </row>
    <row r="702" spans="1:24" x14ac:dyDescent="0.25">
      <c r="A702" s="148">
        <v>43018</v>
      </c>
      <c r="B702" s="141">
        <v>1</v>
      </c>
      <c r="C702" s="142">
        <v>7.0099999999999996E-2</v>
      </c>
      <c r="D702" s="141">
        <v>10</v>
      </c>
      <c r="E702" s="142">
        <f t="shared" si="22"/>
        <v>3.5043240000000003E-2</v>
      </c>
      <c r="F702" s="144">
        <v>20</v>
      </c>
      <c r="G702" s="142">
        <f t="shared" si="24"/>
        <v>3.0313356666666669E-2</v>
      </c>
      <c r="H702" s="152">
        <v>22</v>
      </c>
      <c r="I702" s="153">
        <f t="shared" si="23"/>
        <v>2.9367380000000002E-2</v>
      </c>
      <c r="J702" s="141">
        <v>27</v>
      </c>
      <c r="K702" s="142">
        <v>7.0310851562499999E-2</v>
      </c>
      <c r="L702" s="147">
        <v>-7.5771874999963629E-6</v>
      </c>
      <c r="M702" s="141">
        <v>28</v>
      </c>
      <c r="N702" s="142">
        <v>7.0314451875000003E-2</v>
      </c>
      <c r="O702" s="141">
        <v>56</v>
      </c>
      <c r="P702" s="142">
        <v>7.0415260625000003E-2</v>
      </c>
      <c r="Q702" s="141">
        <v>84</v>
      </c>
      <c r="R702" s="142">
        <v>7.0516069375000004E-2</v>
      </c>
      <c r="S702" s="141">
        <f>+VLOOKUP(A702,Cetes!$A$19:$M$1126,5,FALSE)</f>
        <v>86</v>
      </c>
      <c r="T702" s="146">
        <v>7.0523269999999999E-2</v>
      </c>
      <c r="U702" s="141">
        <v>169</v>
      </c>
      <c r="V702" s="142">
        <v>7.0998489999999997E-2</v>
      </c>
      <c r="W702" s="141">
        <v>310</v>
      </c>
      <c r="X702" s="142">
        <v>7.1469500000000005E-2</v>
      </c>
    </row>
    <row r="703" spans="1:24" x14ac:dyDescent="0.25">
      <c r="A703" s="148">
        <v>43019</v>
      </c>
      <c r="B703" s="141">
        <v>1</v>
      </c>
      <c r="C703" s="142">
        <v>7.0800000000000002E-2</v>
      </c>
      <c r="D703" s="141">
        <v>10</v>
      </c>
      <c r="E703" s="142">
        <f t="shared" ref="E703:E766" si="25">3.504324/100</f>
        <v>3.5043240000000003E-2</v>
      </c>
      <c r="F703" s="144">
        <v>20</v>
      </c>
      <c r="G703" s="142">
        <f t="shared" si="24"/>
        <v>2.9883367272727276E-2</v>
      </c>
      <c r="H703" s="152">
        <v>21</v>
      </c>
      <c r="I703" s="153">
        <f t="shared" ref="I703:I766" si="26">2.936738/100</f>
        <v>2.9367380000000002E-2</v>
      </c>
      <c r="J703" s="141">
        <v>27</v>
      </c>
      <c r="K703" s="142">
        <v>7.0321946250000003E-2</v>
      </c>
      <c r="L703" s="147">
        <v>1.109468750000453E-5</v>
      </c>
      <c r="M703" s="141">
        <v>28</v>
      </c>
      <c r="N703" s="142">
        <v>7.0325560625000005E-2</v>
      </c>
      <c r="O703" s="141">
        <v>56</v>
      </c>
      <c r="P703" s="142">
        <v>7.0426763125E-2</v>
      </c>
      <c r="Q703" s="141">
        <v>84</v>
      </c>
      <c r="R703" s="142">
        <v>7.0527965624999994E-2</v>
      </c>
      <c r="S703" s="141">
        <f>+VLOOKUP(A703,Cetes!$A$19:$M$1126,5,FALSE)</f>
        <v>85</v>
      </c>
      <c r="T703" s="146">
        <v>7.0531579999999996E-2</v>
      </c>
      <c r="U703" s="141">
        <v>168</v>
      </c>
      <c r="V703" s="142">
        <v>7.1090299999999995E-2</v>
      </c>
      <c r="W703" s="141">
        <v>309</v>
      </c>
      <c r="X703" s="142">
        <v>7.1506910000000007E-2</v>
      </c>
    </row>
    <row r="704" spans="1:24" x14ac:dyDescent="0.25">
      <c r="A704" s="148">
        <v>43020</v>
      </c>
      <c r="B704" s="141">
        <v>1</v>
      </c>
      <c r="C704" s="142">
        <v>7.0999999999999994E-2</v>
      </c>
      <c r="D704" s="141">
        <v>10</v>
      </c>
      <c r="E704" s="142">
        <f t="shared" si="25"/>
        <v>3.5043240000000003E-2</v>
      </c>
      <c r="F704" s="144">
        <v>20</v>
      </c>
      <c r="G704" s="142">
        <f t="shared" si="24"/>
        <v>3.188998444444445E-2</v>
      </c>
      <c r="H704" s="152">
        <v>28</v>
      </c>
      <c r="I704" s="153">
        <f t="shared" si="26"/>
        <v>2.9367380000000002E-2</v>
      </c>
      <c r="J704" s="141">
        <v>27</v>
      </c>
      <c r="K704" s="142">
        <v>7.0918885777777774E-2</v>
      </c>
      <c r="L704" s="147">
        <v>5.969395277777706E-4</v>
      </c>
      <c r="M704" s="141">
        <v>28</v>
      </c>
      <c r="N704" s="142">
        <v>7.0915765999999991E-2</v>
      </c>
      <c r="O704" s="141">
        <v>56</v>
      </c>
      <c r="P704" s="142">
        <v>7.082841222222222E-2</v>
      </c>
      <c r="Q704" s="141">
        <v>84</v>
      </c>
      <c r="R704" s="142">
        <v>7.0741058444444449E-2</v>
      </c>
      <c r="S704" s="141">
        <f>+VLOOKUP(A704,Cetes!$A$19:$M$1126,5,FALSE)</f>
        <v>91</v>
      </c>
      <c r="T704" s="146">
        <v>7.0719219999999999E-2</v>
      </c>
      <c r="U704" s="141">
        <v>182</v>
      </c>
      <c r="V704" s="142">
        <v>7.149918999999999E-2</v>
      </c>
      <c r="W704" s="141">
        <v>364</v>
      </c>
      <c r="X704" s="142">
        <v>7.1979390000000004E-2</v>
      </c>
    </row>
    <row r="705" spans="1:24" x14ac:dyDescent="0.25">
      <c r="A705" s="148">
        <v>43021</v>
      </c>
      <c r="B705" s="141">
        <v>1</v>
      </c>
      <c r="C705" s="142">
        <v>7.0400000000000004E-2</v>
      </c>
      <c r="D705" s="141">
        <v>10</v>
      </c>
      <c r="E705" s="142">
        <f t="shared" si="25"/>
        <v>3.5043240000000003E-2</v>
      </c>
      <c r="F705" s="144">
        <v>20</v>
      </c>
      <c r="G705" s="142">
        <f t="shared" si="24"/>
        <v>3.1704498823529416E-2</v>
      </c>
      <c r="H705" s="152">
        <v>27</v>
      </c>
      <c r="I705" s="153">
        <f t="shared" si="26"/>
        <v>2.9367380000000002E-2</v>
      </c>
      <c r="J705" s="141">
        <v>27</v>
      </c>
      <c r="K705" s="142">
        <v>7.0262989999999997E-2</v>
      </c>
      <c r="L705" s="147">
        <v>-6.558957777777763E-4</v>
      </c>
      <c r="M705" s="141">
        <v>28</v>
      </c>
      <c r="N705" s="142">
        <v>7.0276409523809522E-2</v>
      </c>
      <c r="O705" s="141">
        <v>56</v>
      </c>
      <c r="P705" s="142">
        <v>7.0652156190476198E-2</v>
      </c>
      <c r="Q705" s="141">
        <v>84</v>
      </c>
      <c r="R705" s="142">
        <v>7.1027902857142861E-2</v>
      </c>
      <c r="S705" s="141">
        <f>+VLOOKUP(A705,Cetes!$A$19:$M$1126,5,FALSE)</f>
        <v>90</v>
      </c>
      <c r="T705" s="146">
        <v>7.1108420000000006E-2</v>
      </c>
      <c r="U705" s="141">
        <v>181</v>
      </c>
      <c r="V705" s="142">
        <v>7.1699909999999992E-2</v>
      </c>
      <c r="W705" s="141">
        <v>363</v>
      </c>
      <c r="X705" s="142">
        <v>7.2425299999999998E-2</v>
      </c>
    </row>
    <row r="706" spans="1:24" x14ac:dyDescent="0.25">
      <c r="A706" s="148">
        <v>43024</v>
      </c>
      <c r="B706" s="141">
        <v>1</v>
      </c>
      <c r="C706" s="142">
        <v>7.0199999999999999E-2</v>
      </c>
      <c r="D706" s="141">
        <v>10</v>
      </c>
      <c r="E706" s="142">
        <f t="shared" si="25"/>
        <v>3.5043240000000003E-2</v>
      </c>
      <c r="F706" s="144">
        <v>20</v>
      </c>
      <c r="G706" s="142">
        <f t="shared" si="24"/>
        <v>3.0989054285714288E-2</v>
      </c>
      <c r="H706" s="152">
        <v>24</v>
      </c>
      <c r="I706" s="153">
        <f t="shared" si="26"/>
        <v>2.9367380000000002E-2</v>
      </c>
      <c r="J706" s="141">
        <v>27</v>
      </c>
      <c r="K706" s="142">
        <v>7.0352884761904752E-2</v>
      </c>
      <c r="L706" s="147">
        <v>8.989476190475465E-5</v>
      </c>
      <c r="M706" s="141">
        <v>28</v>
      </c>
      <c r="N706" s="142">
        <v>7.0367003015873009E-2</v>
      </c>
      <c r="O706" s="141">
        <v>56</v>
      </c>
      <c r="P706" s="142">
        <v>7.0762314126984124E-2</v>
      </c>
      <c r="Q706" s="141">
        <v>84</v>
      </c>
      <c r="R706" s="142">
        <v>7.115762523809524E-2</v>
      </c>
      <c r="S706" s="141">
        <f>+VLOOKUP(A706,Cetes!$A$19:$M$1126,5,FALSE)</f>
        <v>87</v>
      </c>
      <c r="T706" s="146">
        <v>7.1199979999999996E-2</v>
      </c>
      <c r="U706" s="141">
        <v>178</v>
      </c>
      <c r="V706" s="142">
        <v>7.1932530000000008E-2</v>
      </c>
      <c r="W706" s="141">
        <v>360</v>
      </c>
      <c r="X706" s="142">
        <v>7.2801600000000008E-2</v>
      </c>
    </row>
    <row r="707" spans="1:24" x14ac:dyDescent="0.25">
      <c r="A707" s="148">
        <v>43025</v>
      </c>
      <c r="B707" s="141">
        <v>1</v>
      </c>
      <c r="C707" s="142">
        <v>6.9500000000000006E-2</v>
      </c>
      <c r="D707" s="141">
        <v>10</v>
      </c>
      <c r="E707" s="142">
        <f t="shared" si="25"/>
        <v>3.5043240000000003E-2</v>
      </c>
      <c r="F707" s="144">
        <v>20</v>
      </c>
      <c r="G707" s="142">
        <f t="shared" si="24"/>
        <v>3.0677193846153847E-2</v>
      </c>
      <c r="H707" s="152">
        <v>23</v>
      </c>
      <c r="I707" s="153">
        <f t="shared" si="26"/>
        <v>2.9367380000000002E-2</v>
      </c>
      <c r="J707" s="141">
        <v>27</v>
      </c>
      <c r="K707" s="142">
        <v>7.0364569047619049E-2</v>
      </c>
      <c r="L707" s="147">
        <v>1.168428571429736E-5</v>
      </c>
      <c r="M707" s="141">
        <v>28</v>
      </c>
      <c r="N707" s="142">
        <v>7.0378763809523806E-2</v>
      </c>
      <c r="O707" s="141">
        <v>56</v>
      </c>
      <c r="P707" s="142">
        <v>7.0776217142857145E-2</v>
      </c>
      <c r="Q707" s="141">
        <v>84</v>
      </c>
      <c r="R707" s="142">
        <v>7.117367047619047E-2</v>
      </c>
      <c r="S707" s="141">
        <f>+VLOOKUP(A707,Cetes!$A$19:$M$1126,5,FALSE)</f>
        <v>86</v>
      </c>
      <c r="T707" s="146">
        <v>7.1202059999999998E-2</v>
      </c>
      <c r="U707" s="141">
        <v>177</v>
      </c>
      <c r="V707" s="142">
        <v>7.2300100000000006E-2</v>
      </c>
      <c r="W707" s="141">
        <v>359</v>
      </c>
      <c r="X707" s="142">
        <v>7.2902380000000003E-2</v>
      </c>
    </row>
    <row r="708" spans="1:24" x14ac:dyDescent="0.25">
      <c r="A708" s="148">
        <v>43026</v>
      </c>
      <c r="B708" s="141">
        <v>1</v>
      </c>
      <c r="C708" s="142">
        <v>7.0300000000000001E-2</v>
      </c>
      <c r="D708" s="141">
        <v>10</v>
      </c>
      <c r="E708" s="142">
        <f t="shared" si="25"/>
        <v>3.5043240000000003E-2</v>
      </c>
      <c r="F708" s="144">
        <v>20</v>
      </c>
      <c r="G708" s="142">
        <f t="shared" ref="G708:G771" si="27">Interpolación_Lineal_2(E708,D708,I708,H708,F708)</f>
        <v>3.0313356666666669E-2</v>
      </c>
      <c r="H708" s="152">
        <v>22</v>
      </c>
      <c r="I708" s="153">
        <f t="shared" si="26"/>
        <v>2.9367380000000002E-2</v>
      </c>
      <c r="J708" s="141">
        <v>27</v>
      </c>
      <c r="K708" s="142">
        <v>7.0402071111111117E-2</v>
      </c>
      <c r="L708" s="147">
        <v>3.7502063492067528E-5</v>
      </c>
      <c r="M708" s="141">
        <v>28</v>
      </c>
      <c r="N708" s="142">
        <v>7.0412033333333346E-2</v>
      </c>
      <c r="O708" s="141">
        <v>56</v>
      </c>
      <c r="P708" s="142">
        <v>7.0690975555555563E-2</v>
      </c>
      <c r="Q708" s="141">
        <v>84</v>
      </c>
      <c r="R708" s="142">
        <v>7.096991777777778E-2</v>
      </c>
      <c r="S708" s="141">
        <f>+VLOOKUP(A708,Cetes!$A$19:$M$1126,5,FALSE)</f>
        <v>85</v>
      </c>
      <c r="T708" s="146">
        <v>7.0979879999999995E-2</v>
      </c>
      <c r="U708" s="141">
        <v>176</v>
      </c>
      <c r="V708" s="142">
        <v>7.1479990000000007E-2</v>
      </c>
      <c r="W708" s="141">
        <v>358</v>
      </c>
      <c r="X708" s="142">
        <v>7.2431029999999993E-2</v>
      </c>
    </row>
    <row r="709" spans="1:24" x14ac:dyDescent="0.25">
      <c r="A709" s="148">
        <v>43027</v>
      </c>
      <c r="B709" s="141">
        <v>1</v>
      </c>
      <c r="C709" s="142">
        <v>7.0599999999999996E-2</v>
      </c>
      <c r="D709" s="141">
        <v>10</v>
      </c>
      <c r="E709" s="142">
        <f t="shared" si="25"/>
        <v>3.5043240000000003E-2</v>
      </c>
      <c r="F709" s="144">
        <v>20</v>
      </c>
      <c r="G709" s="142">
        <f t="shared" si="27"/>
        <v>3.188998444444445E-2</v>
      </c>
      <c r="H709" s="152">
        <v>28</v>
      </c>
      <c r="I709" s="153">
        <f t="shared" si="26"/>
        <v>2.9367380000000002E-2</v>
      </c>
      <c r="J709" s="141">
        <v>27</v>
      </c>
      <c r="K709" s="142">
        <v>7.0665228222222223E-2</v>
      </c>
      <c r="L709" s="147">
        <v>2.631571111111064E-4</v>
      </c>
      <c r="M709" s="141">
        <v>28</v>
      </c>
      <c r="N709" s="142">
        <v>7.0667736999999994E-2</v>
      </c>
      <c r="O709" s="141">
        <v>56</v>
      </c>
      <c r="P709" s="142">
        <v>7.0737982777777778E-2</v>
      </c>
      <c r="Q709" s="141">
        <v>84</v>
      </c>
      <c r="R709" s="142">
        <v>7.0808228555555561E-2</v>
      </c>
      <c r="S709" s="141">
        <f>+VLOOKUP(A709,Cetes!$A$19:$M$1126,5,FALSE)</f>
        <v>91</v>
      </c>
      <c r="T709" s="146">
        <v>7.082579E-2</v>
      </c>
      <c r="U709" s="141">
        <v>175</v>
      </c>
      <c r="V709" s="142">
        <v>7.1584410000000001E-2</v>
      </c>
      <c r="W709" s="141">
        <v>357</v>
      </c>
      <c r="X709" s="142">
        <v>7.2386320000000004E-2</v>
      </c>
    </row>
    <row r="710" spans="1:24" x14ac:dyDescent="0.25">
      <c r="A710" s="148">
        <v>43028</v>
      </c>
      <c r="B710" s="141">
        <v>1</v>
      </c>
      <c r="C710" s="142">
        <v>6.9900000000000004E-2</v>
      </c>
      <c r="D710" s="141">
        <v>10</v>
      </c>
      <c r="E710" s="142">
        <f t="shared" si="25"/>
        <v>3.5043240000000003E-2</v>
      </c>
      <c r="F710" s="144">
        <v>20</v>
      </c>
      <c r="G710" s="142">
        <f t="shared" si="27"/>
        <v>3.1704498823529416E-2</v>
      </c>
      <c r="H710" s="152">
        <v>27</v>
      </c>
      <c r="I710" s="153">
        <f t="shared" si="26"/>
        <v>2.9367380000000002E-2</v>
      </c>
      <c r="J710" s="141">
        <v>27</v>
      </c>
      <c r="K710" s="142">
        <v>7.0209099999999997E-2</v>
      </c>
      <c r="L710" s="147">
        <v>-4.5612822222222682E-4</v>
      </c>
      <c r="M710" s="141">
        <v>28</v>
      </c>
      <c r="N710" s="142">
        <v>7.0220066984126986E-2</v>
      </c>
      <c r="O710" s="141">
        <v>56</v>
      </c>
      <c r="P710" s="142">
        <v>7.052714253968255E-2</v>
      </c>
      <c r="Q710" s="141">
        <v>84</v>
      </c>
      <c r="R710" s="142">
        <v>7.08342180952381E-2</v>
      </c>
      <c r="S710" s="141">
        <f>+VLOOKUP(A710,Cetes!$A$19:$M$1126,5,FALSE)</f>
        <v>90</v>
      </c>
      <c r="T710" s="146">
        <v>7.0900020000000008E-2</v>
      </c>
      <c r="U710" s="141">
        <v>174</v>
      </c>
      <c r="V710" s="142">
        <v>7.1603310000000003E-2</v>
      </c>
      <c r="W710" s="141">
        <v>356</v>
      </c>
      <c r="X710" s="142">
        <v>7.2443770000000005E-2</v>
      </c>
    </row>
    <row r="711" spans="1:24" x14ac:dyDescent="0.25">
      <c r="A711" s="148">
        <v>43031</v>
      </c>
      <c r="B711" s="141">
        <v>1</v>
      </c>
      <c r="C711" s="142">
        <v>6.8499999999999991E-2</v>
      </c>
      <c r="D711" s="141">
        <v>10</v>
      </c>
      <c r="E711" s="142">
        <f t="shared" si="25"/>
        <v>3.5043240000000003E-2</v>
      </c>
      <c r="F711" s="144">
        <v>20</v>
      </c>
      <c r="G711" s="142">
        <f t="shared" si="27"/>
        <v>3.0989054285714288E-2</v>
      </c>
      <c r="H711" s="152">
        <v>24</v>
      </c>
      <c r="I711" s="153">
        <f t="shared" si="26"/>
        <v>2.9367380000000002E-2</v>
      </c>
      <c r="J711" s="141">
        <v>27</v>
      </c>
      <c r="K711" s="142">
        <v>6.9982929999999999E-2</v>
      </c>
      <c r="L711" s="147">
        <v>-2.2616999999999776E-4</v>
      </c>
      <c r="M711" s="141">
        <v>28</v>
      </c>
      <c r="N711" s="142">
        <v>6.9998889999999994E-2</v>
      </c>
      <c r="O711" s="141">
        <v>56</v>
      </c>
      <c r="P711" s="142">
        <v>7.0445769999999991E-2</v>
      </c>
      <c r="Q711" s="141">
        <v>84</v>
      </c>
      <c r="R711" s="142">
        <v>7.0892650000000001E-2</v>
      </c>
      <c r="S711" s="141">
        <f>+VLOOKUP(A711,Cetes!$A$19:$M$1126,5,FALSE)</f>
        <v>87</v>
      </c>
      <c r="T711" s="146">
        <v>7.0940530000000002E-2</v>
      </c>
      <c r="U711" s="141">
        <v>171</v>
      </c>
      <c r="V711" s="142">
        <v>7.160706E-2</v>
      </c>
      <c r="W711" s="141">
        <v>353</v>
      </c>
      <c r="X711" s="142">
        <v>7.2375899999999993E-2</v>
      </c>
    </row>
    <row r="712" spans="1:24" x14ac:dyDescent="0.25">
      <c r="A712" s="148">
        <v>43032</v>
      </c>
      <c r="B712" s="141">
        <v>1</v>
      </c>
      <c r="C712" s="142">
        <v>7.0599999999999996E-2</v>
      </c>
      <c r="D712" s="141">
        <v>10</v>
      </c>
      <c r="E712" s="142">
        <f t="shared" si="25"/>
        <v>3.5043240000000003E-2</v>
      </c>
      <c r="F712" s="144">
        <v>20</v>
      </c>
      <c r="G712" s="142">
        <f t="shared" si="27"/>
        <v>3.0677193846153847E-2</v>
      </c>
      <c r="H712" s="152">
        <v>23</v>
      </c>
      <c r="I712" s="153">
        <f t="shared" si="26"/>
        <v>2.9367380000000002E-2</v>
      </c>
      <c r="J712" s="141">
        <v>27</v>
      </c>
      <c r="K712" s="142">
        <v>7.0357719206349201E-2</v>
      </c>
      <c r="L712" s="147">
        <v>3.7478920634920199E-4</v>
      </c>
      <c r="M712" s="141">
        <v>28</v>
      </c>
      <c r="N712" s="142">
        <v>7.0369806507936505E-2</v>
      </c>
      <c r="O712" s="141">
        <v>56</v>
      </c>
      <c r="P712" s="142">
        <v>7.0708250952380952E-2</v>
      </c>
      <c r="Q712" s="141">
        <v>84</v>
      </c>
      <c r="R712" s="142">
        <v>7.1046695396825385E-2</v>
      </c>
      <c r="S712" s="141">
        <f>+VLOOKUP(A712,Cetes!$A$19:$M$1126,5,FALSE)</f>
        <v>86</v>
      </c>
      <c r="T712" s="146">
        <v>7.1070869999999994E-2</v>
      </c>
      <c r="U712" s="141">
        <v>170</v>
      </c>
      <c r="V712" s="142">
        <v>7.179373E-2</v>
      </c>
      <c r="W712" s="141">
        <v>352</v>
      </c>
      <c r="X712" s="142">
        <v>7.2415549999999995E-2</v>
      </c>
    </row>
    <row r="713" spans="1:24" x14ac:dyDescent="0.25">
      <c r="A713" s="148">
        <v>43033</v>
      </c>
      <c r="B713" s="141">
        <v>1</v>
      </c>
      <c r="C713" s="142">
        <v>7.0499999999999993E-2</v>
      </c>
      <c r="D713" s="141">
        <v>10</v>
      </c>
      <c r="E713" s="142">
        <f t="shared" si="25"/>
        <v>3.5043240000000003E-2</v>
      </c>
      <c r="F713" s="144">
        <v>20</v>
      </c>
      <c r="G713" s="142">
        <f t="shared" si="27"/>
        <v>3.0313356666666669E-2</v>
      </c>
      <c r="H713" s="152">
        <v>22</v>
      </c>
      <c r="I713" s="153">
        <f t="shared" si="26"/>
        <v>2.9367380000000002E-2</v>
      </c>
      <c r="J713" s="141">
        <v>27</v>
      </c>
      <c r="K713" s="142">
        <v>7.0365357142857146E-2</v>
      </c>
      <c r="L713" s="147">
        <v>7.6379365079454198E-6</v>
      </c>
      <c r="M713" s="141">
        <v>28</v>
      </c>
      <c r="N713" s="142">
        <v>7.0374578571428578E-2</v>
      </c>
      <c r="O713" s="141">
        <v>56</v>
      </c>
      <c r="P713" s="142">
        <v>7.0632778571428578E-2</v>
      </c>
      <c r="Q713" s="141">
        <v>84</v>
      </c>
      <c r="R713" s="142">
        <v>7.0890978571428565E-2</v>
      </c>
      <c r="S713" s="141">
        <f>+VLOOKUP(A713,Cetes!$A$19:$M$1126,5,FALSE)</f>
        <v>85</v>
      </c>
      <c r="T713" s="146">
        <v>7.0900199999999997E-2</v>
      </c>
      <c r="U713" s="141">
        <v>169</v>
      </c>
      <c r="V713" s="142">
        <v>7.1600040000000004E-2</v>
      </c>
      <c r="W713" s="141">
        <v>351</v>
      </c>
      <c r="X713" s="142">
        <v>7.2803119999999999E-2</v>
      </c>
    </row>
    <row r="714" spans="1:24" x14ac:dyDescent="0.25">
      <c r="A714" s="148">
        <v>43034</v>
      </c>
      <c r="B714" s="141">
        <v>1</v>
      </c>
      <c r="C714" s="142">
        <v>7.0000000000000007E-2</v>
      </c>
      <c r="D714" s="141">
        <v>10</v>
      </c>
      <c r="E714" s="142">
        <f t="shared" si="25"/>
        <v>3.5043240000000003E-2</v>
      </c>
      <c r="F714" s="144">
        <v>20</v>
      </c>
      <c r="G714" s="142">
        <f t="shared" si="27"/>
        <v>3.188998444444445E-2</v>
      </c>
      <c r="H714" s="152">
        <v>28</v>
      </c>
      <c r="I714" s="153">
        <f t="shared" si="26"/>
        <v>2.9367380000000002E-2</v>
      </c>
      <c r="J714" s="141">
        <v>27</v>
      </c>
      <c r="K714" s="142">
        <v>7.0259997111111111E-2</v>
      </c>
      <c r="L714" s="147">
        <v>-1.0536003174603514E-4</v>
      </c>
      <c r="M714" s="141">
        <v>28</v>
      </c>
      <c r="N714" s="142">
        <v>7.0269997000000001E-2</v>
      </c>
      <c r="O714" s="141">
        <v>56</v>
      </c>
      <c r="P714" s="142">
        <v>7.0549993888888884E-2</v>
      </c>
      <c r="Q714" s="141">
        <v>84</v>
      </c>
      <c r="R714" s="142">
        <v>7.0829990777777768E-2</v>
      </c>
      <c r="S714" s="141">
        <f>+VLOOKUP(A714,Cetes!$A$19:$M$1126,5,FALSE)</f>
        <v>91</v>
      </c>
      <c r="T714" s="146">
        <v>7.0899989999999996E-2</v>
      </c>
      <c r="U714" s="141">
        <v>182</v>
      </c>
      <c r="V714" s="142">
        <v>7.1805029999999992E-2</v>
      </c>
      <c r="W714" s="141">
        <v>350</v>
      </c>
      <c r="X714" s="142">
        <v>7.2847640000000005E-2</v>
      </c>
    </row>
    <row r="715" spans="1:24" x14ac:dyDescent="0.25">
      <c r="A715" s="148">
        <v>43035</v>
      </c>
      <c r="B715" s="141">
        <v>1</v>
      </c>
      <c r="C715" s="142">
        <v>6.9699999999999998E-2</v>
      </c>
      <c r="D715" s="141">
        <v>10</v>
      </c>
      <c r="E715" s="142">
        <f t="shared" si="25"/>
        <v>3.5043240000000003E-2</v>
      </c>
      <c r="F715" s="144">
        <v>20</v>
      </c>
      <c r="G715" s="142">
        <f t="shared" si="27"/>
        <v>3.1704498823529416E-2</v>
      </c>
      <c r="H715" s="152">
        <v>27</v>
      </c>
      <c r="I715" s="153">
        <f t="shared" si="26"/>
        <v>2.9367380000000002E-2</v>
      </c>
      <c r="J715" s="141">
        <v>27</v>
      </c>
      <c r="K715" s="142">
        <v>7.0199659999999997E-2</v>
      </c>
      <c r="L715" s="147">
        <v>-6.033711111111395E-5</v>
      </c>
      <c r="M715" s="141">
        <v>28</v>
      </c>
      <c r="N715" s="142">
        <v>7.0211750000000003E-2</v>
      </c>
      <c r="O715" s="141">
        <v>56</v>
      </c>
      <c r="P715" s="142">
        <v>7.0550269999999998E-2</v>
      </c>
      <c r="Q715" s="141">
        <v>84</v>
      </c>
      <c r="R715" s="142">
        <v>7.0888790000000007E-2</v>
      </c>
      <c r="S715" s="141">
        <f>+VLOOKUP(A715,Cetes!$A$19:$M$1126,5,FALSE)</f>
        <v>90</v>
      </c>
      <c r="T715" s="146">
        <v>7.0961330000000003E-2</v>
      </c>
      <c r="U715" s="141">
        <v>181</v>
      </c>
      <c r="V715" s="142">
        <v>7.1903389999999998E-2</v>
      </c>
      <c r="W715" s="141">
        <v>349</v>
      </c>
      <c r="X715" s="142">
        <v>7.2999949999999994E-2</v>
      </c>
    </row>
    <row r="716" spans="1:24" x14ac:dyDescent="0.25">
      <c r="A716" s="148">
        <v>43038</v>
      </c>
      <c r="B716" s="141">
        <v>1</v>
      </c>
      <c r="C716" s="142">
        <v>6.9199999999999998E-2</v>
      </c>
      <c r="D716" s="141">
        <v>10</v>
      </c>
      <c r="E716" s="142">
        <f t="shared" si="25"/>
        <v>3.5043240000000003E-2</v>
      </c>
      <c r="F716" s="144">
        <v>20</v>
      </c>
      <c r="G716" s="142">
        <f t="shared" si="27"/>
        <v>3.0989054285714288E-2</v>
      </c>
      <c r="H716" s="152">
        <v>24</v>
      </c>
      <c r="I716" s="153">
        <f t="shared" si="26"/>
        <v>2.9367380000000002E-2</v>
      </c>
      <c r="J716" s="141">
        <v>27</v>
      </c>
      <c r="K716" s="142">
        <v>7.0145246666666661E-2</v>
      </c>
      <c r="L716" s="147">
        <v>-5.4413333333336311E-5</v>
      </c>
      <c r="M716" s="141">
        <v>28</v>
      </c>
      <c r="N716" s="142">
        <v>7.0162825555555544E-2</v>
      </c>
      <c r="O716" s="141">
        <v>56</v>
      </c>
      <c r="P716" s="142">
        <v>7.0655034444444431E-2</v>
      </c>
      <c r="Q716" s="141">
        <v>84</v>
      </c>
      <c r="R716" s="142">
        <v>7.1147243333333332E-2</v>
      </c>
      <c r="S716" s="141">
        <f>+VLOOKUP(A716,Cetes!$A$19:$M$1126,5,FALSE)</f>
        <v>87</v>
      </c>
      <c r="T716" s="146">
        <v>7.1199979999999996E-2</v>
      </c>
      <c r="U716" s="141">
        <v>178</v>
      </c>
      <c r="V716" s="142">
        <v>7.2114079999999997E-2</v>
      </c>
      <c r="W716" s="141">
        <v>346</v>
      </c>
      <c r="X716" s="142">
        <v>7.3054030000000006E-2</v>
      </c>
    </row>
    <row r="717" spans="1:24" x14ac:dyDescent="0.25">
      <c r="A717" s="148">
        <v>43039</v>
      </c>
      <c r="B717" s="141">
        <v>1</v>
      </c>
      <c r="C717" s="142">
        <v>6.9500000000000006E-2</v>
      </c>
      <c r="D717" s="141">
        <v>10</v>
      </c>
      <c r="E717" s="142">
        <f t="shared" si="25"/>
        <v>3.5043240000000003E-2</v>
      </c>
      <c r="F717" s="144">
        <v>20</v>
      </c>
      <c r="G717" s="142">
        <f t="shared" si="27"/>
        <v>3.0677193846153847E-2</v>
      </c>
      <c r="H717" s="152">
        <v>23</v>
      </c>
      <c r="I717" s="153">
        <f t="shared" si="26"/>
        <v>2.9367380000000002E-2</v>
      </c>
      <c r="J717" s="141">
        <v>27</v>
      </c>
      <c r="K717" s="142">
        <v>7.0114495079365083E-2</v>
      </c>
      <c r="L717" s="147">
        <v>-3.0751587301577898E-5</v>
      </c>
      <c r="M717" s="141">
        <v>28</v>
      </c>
      <c r="N717" s="142">
        <v>7.0132106349206358E-2</v>
      </c>
      <c r="O717" s="141">
        <v>56</v>
      </c>
      <c r="P717" s="142">
        <v>7.0625221904761906E-2</v>
      </c>
      <c r="Q717" s="141">
        <v>84</v>
      </c>
      <c r="R717" s="142">
        <v>7.1118337460317468E-2</v>
      </c>
      <c r="S717" s="141">
        <f>+VLOOKUP(A717,Cetes!$A$19:$M$1126,5,FALSE)</f>
        <v>86</v>
      </c>
      <c r="T717" s="146">
        <v>7.1153560000000005E-2</v>
      </c>
      <c r="U717" s="141">
        <v>177</v>
      </c>
      <c r="V717" s="142">
        <v>7.1902350000000004E-2</v>
      </c>
      <c r="W717" s="141">
        <v>345</v>
      </c>
      <c r="X717" s="142">
        <v>7.2782910000000006E-2</v>
      </c>
    </row>
    <row r="718" spans="1:24" x14ac:dyDescent="0.25">
      <c r="A718" s="148">
        <v>43040</v>
      </c>
      <c r="B718" s="141">
        <v>1</v>
      </c>
      <c r="C718" s="142">
        <v>7.0300000000000001E-2</v>
      </c>
      <c r="D718" s="141">
        <v>10</v>
      </c>
      <c r="E718" s="142">
        <f t="shared" si="25"/>
        <v>3.5043240000000003E-2</v>
      </c>
      <c r="F718" s="144">
        <v>20</v>
      </c>
      <c r="G718" s="142">
        <f t="shared" si="27"/>
        <v>3.2055945263157901E-2</v>
      </c>
      <c r="H718" s="152">
        <v>29</v>
      </c>
      <c r="I718" s="153">
        <f t="shared" si="26"/>
        <v>2.9367380000000002E-2</v>
      </c>
      <c r="J718" s="141">
        <v>27</v>
      </c>
      <c r="K718" s="142">
        <v>7.0527594285714285E-2</v>
      </c>
      <c r="L718" s="147">
        <v>4.1309920634920172E-4</v>
      </c>
      <c r="M718" s="141">
        <v>28</v>
      </c>
      <c r="N718" s="142">
        <v>7.0536347912087904E-2</v>
      </c>
      <c r="O718" s="141">
        <v>56</v>
      </c>
      <c r="P718" s="142">
        <v>7.0781449450549441E-2</v>
      </c>
      <c r="Q718" s="141">
        <v>84</v>
      </c>
      <c r="R718" s="142">
        <v>7.1026550989010978E-2</v>
      </c>
      <c r="S718" s="141">
        <f>+VLOOKUP(A718,Cetes!$A$19:$M$1126,5,FALSE)</f>
        <v>92</v>
      </c>
      <c r="T718" s="146">
        <v>7.1096579999999993E-2</v>
      </c>
      <c r="U718" s="141">
        <v>176</v>
      </c>
      <c r="V718" s="142">
        <v>7.2000019999999998E-2</v>
      </c>
      <c r="W718" s="141">
        <v>344</v>
      </c>
      <c r="X718" s="142">
        <v>7.2672780000000006E-2</v>
      </c>
    </row>
    <row r="719" spans="1:24" x14ac:dyDescent="0.25">
      <c r="A719" s="148">
        <v>43042</v>
      </c>
      <c r="B719" s="141">
        <v>1</v>
      </c>
      <c r="C719" s="142">
        <v>7.1399999999999991E-2</v>
      </c>
      <c r="D719" s="141">
        <v>10</v>
      </c>
      <c r="E719" s="142">
        <f t="shared" si="25"/>
        <v>3.5043240000000003E-2</v>
      </c>
      <c r="F719" s="144">
        <v>20</v>
      </c>
      <c r="G719" s="142">
        <f t="shared" si="27"/>
        <v>3.1704498823529416E-2</v>
      </c>
      <c r="H719" s="152">
        <v>27</v>
      </c>
      <c r="I719" s="153">
        <f t="shared" si="26"/>
        <v>2.9367380000000002E-2</v>
      </c>
      <c r="J719" s="141">
        <v>27</v>
      </c>
      <c r="K719" s="142">
        <v>7.026164E-2</v>
      </c>
      <c r="L719" s="147">
        <v>-2.6595428571428437E-4</v>
      </c>
      <c r="M719" s="141">
        <v>28</v>
      </c>
      <c r="N719" s="142">
        <v>7.0274429841269845E-2</v>
      </c>
      <c r="O719" s="141">
        <v>56</v>
      </c>
      <c r="P719" s="142">
        <v>7.0632545396825397E-2</v>
      </c>
      <c r="Q719" s="141">
        <v>84</v>
      </c>
      <c r="R719" s="142">
        <v>7.0990660952380949E-2</v>
      </c>
      <c r="S719" s="141">
        <f>+VLOOKUP(A719,Cetes!$A$19:$M$1126,5,FALSE)</f>
        <v>90</v>
      </c>
      <c r="T719" s="146">
        <v>7.1067400000000003E-2</v>
      </c>
      <c r="U719" s="141">
        <v>174</v>
      </c>
      <c r="V719" s="142">
        <v>7.1868439999999992E-2</v>
      </c>
      <c r="W719" s="141">
        <v>342</v>
      </c>
      <c r="X719" s="142">
        <v>7.2639269999999992E-2</v>
      </c>
    </row>
    <row r="720" spans="1:24" x14ac:dyDescent="0.25">
      <c r="A720" s="148">
        <v>43045</v>
      </c>
      <c r="B720" s="141">
        <v>1</v>
      </c>
      <c r="C720" s="142">
        <v>7.0400000000000004E-2</v>
      </c>
      <c r="D720" s="141">
        <v>10</v>
      </c>
      <c r="E720" s="142">
        <f t="shared" si="25"/>
        <v>3.5043240000000003E-2</v>
      </c>
      <c r="F720" s="144">
        <v>20</v>
      </c>
      <c r="G720" s="142">
        <f t="shared" si="27"/>
        <v>3.0989054285714288E-2</v>
      </c>
      <c r="H720" s="152">
        <v>24</v>
      </c>
      <c r="I720" s="153">
        <f t="shared" si="26"/>
        <v>2.9367380000000002E-2</v>
      </c>
      <c r="J720" s="141">
        <v>27</v>
      </c>
      <c r="K720" s="142">
        <v>7.0423829047619041E-2</v>
      </c>
      <c r="L720" s="147">
        <v>1.6218904761904074E-4</v>
      </c>
      <c r="M720" s="141">
        <v>28</v>
      </c>
      <c r="N720" s="142">
        <v>7.0434845396825388E-2</v>
      </c>
      <c r="O720" s="141">
        <v>56</v>
      </c>
      <c r="P720" s="142">
        <v>7.0743303174603173E-2</v>
      </c>
      <c r="Q720" s="141">
        <v>84</v>
      </c>
      <c r="R720" s="142">
        <v>7.1051760952380957E-2</v>
      </c>
      <c r="S720" s="141">
        <f>+VLOOKUP(A720,Cetes!$A$19:$M$1126,5,FALSE)</f>
        <v>87</v>
      </c>
      <c r="T720" s="146">
        <v>7.1084809999999998E-2</v>
      </c>
      <c r="U720" s="141">
        <v>171</v>
      </c>
      <c r="V720" s="142">
        <v>7.1899940000000009E-2</v>
      </c>
      <c r="W720" s="141">
        <v>339</v>
      </c>
      <c r="X720" s="142">
        <v>7.272692E-2</v>
      </c>
    </row>
    <row r="721" spans="1:24" x14ac:dyDescent="0.25">
      <c r="A721" s="148">
        <v>43046</v>
      </c>
      <c r="B721" s="141">
        <v>1</v>
      </c>
      <c r="C721" s="142">
        <v>7.0000000000000007E-2</v>
      </c>
      <c r="D721" s="141">
        <v>10</v>
      </c>
      <c r="E721" s="142">
        <f t="shared" si="25"/>
        <v>3.5043240000000003E-2</v>
      </c>
      <c r="F721" s="144">
        <v>20</v>
      </c>
      <c r="G721" s="142">
        <f t="shared" si="27"/>
        <v>3.0677193846153847E-2</v>
      </c>
      <c r="H721" s="152">
        <v>23</v>
      </c>
      <c r="I721" s="153">
        <f t="shared" si="26"/>
        <v>2.9367380000000002E-2</v>
      </c>
      <c r="J721" s="141">
        <v>27</v>
      </c>
      <c r="K721" s="142">
        <v>7.0638060158730157E-2</v>
      </c>
      <c r="L721" s="147">
        <v>2.1423111111111559E-4</v>
      </c>
      <c r="M721" s="141">
        <v>28</v>
      </c>
      <c r="N721" s="142">
        <v>7.0647582698412703E-2</v>
      </c>
      <c r="O721" s="141">
        <v>56</v>
      </c>
      <c r="P721" s="142">
        <v>7.0914213809523813E-2</v>
      </c>
      <c r="Q721" s="141">
        <v>84</v>
      </c>
      <c r="R721" s="142">
        <v>7.1180844920634923E-2</v>
      </c>
      <c r="S721" s="141">
        <f>+VLOOKUP(A721,Cetes!$A$19:$M$1126,5,FALSE)</f>
        <v>86</v>
      </c>
      <c r="T721" s="146">
        <v>7.1199890000000002E-2</v>
      </c>
      <c r="U721" s="141">
        <v>170</v>
      </c>
      <c r="V721" s="142">
        <v>7.1899909999999997E-2</v>
      </c>
      <c r="W721" s="141">
        <v>338</v>
      </c>
      <c r="X721" s="142">
        <v>7.2700040000000007E-2</v>
      </c>
    </row>
    <row r="722" spans="1:24" x14ac:dyDescent="0.25">
      <c r="A722" s="148">
        <v>43047</v>
      </c>
      <c r="B722" s="141">
        <v>1</v>
      </c>
      <c r="C722" s="142">
        <v>7.0300000000000001E-2</v>
      </c>
      <c r="D722" s="141">
        <v>10</v>
      </c>
      <c r="E722" s="142">
        <f t="shared" si="25"/>
        <v>3.5043240000000003E-2</v>
      </c>
      <c r="F722" s="144">
        <v>20</v>
      </c>
      <c r="G722" s="142">
        <f t="shared" si="27"/>
        <v>3.0313356666666669E-2</v>
      </c>
      <c r="H722" s="152">
        <v>22</v>
      </c>
      <c r="I722" s="153">
        <f t="shared" si="26"/>
        <v>2.9367380000000002E-2</v>
      </c>
      <c r="J722" s="141">
        <v>27</v>
      </c>
      <c r="K722" s="142">
        <v>7.0649828888888891E-2</v>
      </c>
      <c r="L722" s="147">
        <v>1.1768730158734364E-5</v>
      </c>
      <c r="M722" s="141">
        <v>28</v>
      </c>
      <c r="N722" s="142">
        <v>7.0655866666666664E-2</v>
      </c>
      <c r="O722" s="141">
        <v>56</v>
      </c>
      <c r="P722" s="142">
        <v>7.0824924444444437E-2</v>
      </c>
      <c r="Q722" s="141">
        <v>84</v>
      </c>
      <c r="R722" s="142">
        <v>7.0993982222222224E-2</v>
      </c>
      <c r="S722" s="141">
        <f>+VLOOKUP(A722,Cetes!$A$19:$M$1126,5,FALSE)</f>
        <v>85</v>
      </c>
      <c r="T722" s="146">
        <v>7.1000019999999997E-2</v>
      </c>
      <c r="U722" s="141">
        <v>169</v>
      </c>
      <c r="V722" s="142">
        <v>7.204323E-2</v>
      </c>
      <c r="W722" s="141">
        <v>337</v>
      </c>
      <c r="X722" s="142">
        <v>7.2794480000000009E-2</v>
      </c>
    </row>
    <row r="723" spans="1:24" x14ac:dyDescent="0.25">
      <c r="A723" s="148">
        <v>43048</v>
      </c>
      <c r="B723" s="141">
        <v>1</v>
      </c>
      <c r="C723" s="142">
        <v>6.9500000000000006E-2</v>
      </c>
      <c r="D723" s="141">
        <v>10</v>
      </c>
      <c r="E723" s="142">
        <f t="shared" si="25"/>
        <v>3.5043240000000003E-2</v>
      </c>
      <c r="F723" s="144">
        <v>20</v>
      </c>
      <c r="G723" s="142">
        <f t="shared" si="27"/>
        <v>3.188998444444445E-2</v>
      </c>
      <c r="H723" s="152">
        <v>28</v>
      </c>
      <c r="I723" s="153">
        <f t="shared" si="26"/>
        <v>2.9367380000000002E-2</v>
      </c>
      <c r="J723" s="141">
        <v>27</v>
      </c>
      <c r="K723" s="142">
        <v>7.0002262222222222E-2</v>
      </c>
      <c r="L723" s="147">
        <v>-6.4756666666666851E-4</v>
      </c>
      <c r="M723" s="141">
        <v>28</v>
      </c>
      <c r="N723" s="142">
        <v>7.002158E-2</v>
      </c>
      <c r="O723" s="141">
        <v>56</v>
      </c>
      <c r="P723" s="142">
        <v>7.0562477777777771E-2</v>
      </c>
      <c r="Q723" s="141">
        <v>84</v>
      </c>
      <c r="R723" s="142">
        <v>7.1103375555555556E-2</v>
      </c>
      <c r="S723" s="141">
        <f>+VLOOKUP(A723,Cetes!$A$19:$M$1126,5,FALSE)</f>
        <v>91</v>
      </c>
      <c r="T723" s="146">
        <v>7.1238599999999999E-2</v>
      </c>
      <c r="U723" s="141">
        <v>182</v>
      </c>
      <c r="V723" s="142">
        <v>7.2054660000000006E-2</v>
      </c>
      <c r="W723" s="141">
        <v>336</v>
      </c>
      <c r="X723" s="142">
        <v>7.2768170000000007E-2</v>
      </c>
    </row>
    <row r="724" spans="1:24" x14ac:dyDescent="0.25">
      <c r="A724" s="148">
        <v>43049</v>
      </c>
      <c r="B724" s="141">
        <v>1</v>
      </c>
      <c r="C724" s="142">
        <v>7.0099999999999996E-2</v>
      </c>
      <c r="D724" s="141">
        <v>10</v>
      </c>
      <c r="E724" s="142">
        <f t="shared" si="25"/>
        <v>3.5043240000000003E-2</v>
      </c>
      <c r="F724" s="144">
        <v>20</v>
      </c>
      <c r="G724" s="142">
        <f t="shared" si="27"/>
        <v>3.1704498823529416E-2</v>
      </c>
      <c r="H724" s="152">
        <v>27</v>
      </c>
      <c r="I724" s="153">
        <f t="shared" si="26"/>
        <v>2.9367380000000002E-2</v>
      </c>
      <c r="J724" s="141">
        <v>27</v>
      </c>
      <c r="K724" s="142">
        <v>7.0401779999999997E-2</v>
      </c>
      <c r="L724" s="147">
        <v>3.9951777777777475E-4</v>
      </c>
      <c r="M724" s="141">
        <v>28</v>
      </c>
      <c r="N724" s="142">
        <v>7.0414798730158726E-2</v>
      </c>
      <c r="O724" s="141">
        <v>56</v>
      </c>
      <c r="P724" s="142">
        <v>7.077932317460317E-2</v>
      </c>
      <c r="Q724" s="141">
        <v>84</v>
      </c>
      <c r="R724" s="142">
        <v>7.1143847619047615E-2</v>
      </c>
      <c r="S724" s="141">
        <f>+VLOOKUP(A724,Cetes!$A$19:$M$1126,5,FALSE)</f>
        <v>90</v>
      </c>
      <c r="T724" s="146">
        <v>7.1221960000000001E-2</v>
      </c>
      <c r="U724" s="141">
        <v>181</v>
      </c>
      <c r="V724" s="142">
        <v>7.2036219999999998E-2</v>
      </c>
      <c r="W724" s="141">
        <v>335</v>
      </c>
      <c r="X724" s="142">
        <v>7.2500030000000007E-2</v>
      </c>
    </row>
    <row r="725" spans="1:24" x14ac:dyDescent="0.25">
      <c r="A725" s="148">
        <v>43052</v>
      </c>
      <c r="B725" s="141">
        <v>1</v>
      </c>
      <c r="C725" s="142">
        <v>7.0000000000000007E-2</v>
      </c>
      <c r="D725" s="141">
        <v>10</v>
      </c>
      <c r="E725" s="142">
        <f t="shared" si="25"/>
        <v>3.5043240000000003E-2</v>
      </c>
      <c r="F725" s="144">
        <v>20</v>
      </c>
      <c r="G725" s="142">
        <f t="shared" si="27"/>
        <v>3.0989054285714288E-2</v>
      </c>
      <c r="H725" s="152">
        <v>24</v>
      </c>
      <c r="I725" s="153">
        <f t="shared" si="26"/>
        <v>2.9367380000000002E-2</v>
      </c>
      <c r="J725" s="141">
        <v>27</v>
      </c>
      <c r="K725" s="142">
        <v>7.0473039047619049E-2</v>
      </c>
      <c r="L725" s="147">
        <v>7.1259047619051663E-5</v>
      </c>
      <c r="M725" s="141">
        <v>28</v>
      </c>
      <c r="N725" s="142">
        <v>7.048531873015873E-2</v>
      </c>
      <c r="O725" s="141">
        <v>56</v>
      </c>
      <c r="P725" s="142">
        <v>7.0829149841269839E-2</v>
      </c>
      <c r="Q725" s="141">
        <v>84</v>
      </c>
      <c r="R725" s="142">
        <v>7.1172980952380949E-2</v>
      </c>
      <c r="S725" s="141">
        <f>+VLOOKUP(A725,Cetes!$A$19:$M$1126,5,FALSE)</f>
        <v>87</v>
      </c>
      <c r="T725" s="146">
        <v>7.1209819999999993E-2</v>
      </c>
      <c r="U725" s="141">
        <v>178</v>
      </c>
      <c r="V725" s="142">
        <v>7.2112129999999997E-2</v>
      </c>
      <c r="W725" s="141">
        <v>332</v>
      </c>
      <c r="X725" s="142">
        <v>7.2562620000000008E-2</v>
      </c>
    </row>
    <row r="726" spans="1:24" x14ac:dyDescent="0.25">
      <c r="A726" s="148">
        <v>43053</v>
      </c>
      <c r="B726" s="141">
        <v>1</v>
      </c>
      <c r="C726" s="142">
        <v>7.0199999999999999E-2</v>
      </c>
      <c r="D726" s="141">
        <v>10</v>
      </c>
      <c r="E726" s="142">
        <f t="shared" si="25"/>
        <v>3.5043240000000003E-2</v>
      </c>
      <c r="F726" s="144">
        <v>20</v>
      </c>
      <c r="G726" s="142">
        <f t="shared" si="27"/>
        <v>3.0677193846153847E-2</v>
      </c>
      <c r="H726" s="152">
        <v>23</v>
      </c>
      <c r="I726" s="153">
        <f t="shared" si="26"/>
        <v>2.9367380000000002E-2</v>
      </c>
      <c r="J726" s="141">
        <v>27</v>
      </c>
      <c r="K726" s="142">
        <v>7.008821095238095E-2</v>
      </c>
      <c r="L726" s="147">
        <v>-3.8482809523809891E-4</v>
      </c>
      <c r="M726" s="141">
        <v>28</v>
      </c>
      <c r="N726" s="142">
        <v>7.0108726190476187E-2</v>
      </c>
      <c r="O726" s="141">
        <v>56</v>
      </c>
      <c r="P726" s="142">
        <v>7.0683152857142856E-2</v>
      </c>
      <c r="Q726" s="141">
        <v>84</v>
      </c>
      <c r="R726" s="142">
        <v>7.1257579523809525E-2</v>
      </c>
      <c r="S726" s="141">
        <f>+VLOOKUP(A726,Cetes!$A$19:$M$1126,5,FALSE)</f>
        <v>86</v>
      </c>
      <c r="T726" s="146">
        <v>7.1298609999999998E-2</v>
      </c>
      <c r="U726" s="141">
        <v>177</v>
      </c>
      <c r="V726" s="142">
        <v>7.2499910000000001E-2</v>
      </c>
      <c r="W726" s="141">
        <v>331</v>
      </c>
      <c r="X726" s="142">
        <v>7.2700009999999995E-2</v>
      </c>
    </row>
    <row r="727" spans="1:24" x14ac:dyDescent="0.25">
      <c r="A727" s="148">
        <v>43054</v>
      </c>
      <c r="B727" s="141">
        <v>1</v>
      </c>
      <c r="C727" s="142">
        <v>7.0099999999999996E-2</v>
      </c>
      <c r="D727" s="141">
        <v>10</v>
      </c>
      <c r="E727" s="142">
        <f t="shared" si="25"/>
        <v>3.5043240000000003E-2</v>
      </c>
      <c r="F727" s="144">
        <v>20</v>
      </c>
      <c r="G727" s="142">
        <f t="shared" si="27"/>
        <v>3.0313356666666669E-2</v>
      </c>
      <c r="H727" s="152">
        <v>22</v>
      </c>
      <c r="I727" s="153">
        <f t="shared" si="26"/>
        <v>2.9367380000000002E-2</v>
      </c>
      <c r="J727" s="141">
        <v>27</v>
      </c>
      <c r="K727" s="142">
        <v>7.0255396507936496E-2</v>
      </c>
      <c r="L727" s="147">
        <v>1.6718555555554626E-4</v>
      </c>
      <c r="M727" s="141">
        <v>28</v>
      </c>
      <c r="N727" s="142">
        <v>7.0275633809523799E-2</v>
      </c>
      <c r="O727" s="141">
        <v>56</v>
      </c>
      <c r="P727" s="142">
        <v>7.0842278253968244E-2</v>
      </c>
      <c r="Q727" s="141">
        <v>84</v>
      </c>
      <c r="R727" s="142">
        <v>7.1408922698412688E-2</v>
      </c>
      <c r="S727" s="141">
        <f>+VLOOKUP(A727,Cetes!$A$19:$M$1126,5,FALSE)</f>
        <v>85</v>
      </c>
      <c r="T727" s="146">
        <v>7.1429159999999992E-2</v>
      </c>
      <c r="U727" s="141">
        <v>176</v>
      </c>
      <c r="V727" s="142">
        <v>7.2502319999999995E-2</v>
      </c>
      <c r="W727" s="141">
        <v>330</v>
      </c>
      <c r="X727" s="142">
        <v>7.2890389999999999E-2</v>
      </c>
    </row>
    <row r="728" spans="1:24" x14ac:dyDescent="0.25">
      <c r="A728" s="148">
        <v>43055</v>
      </c>
      <c r="B728" s="141">
        <v>1</v>
      </c>
      <c r="C728" s="142">
        <v>7.0099999999999996E-2</v>
      </c>
      <c r="D728" s="141">
        <v>10</v>
      </c>
      <c r="E728" s="142">
        <f t="shared" si="25"/>
        <v>3.5043240000000003E-2</v>
      </c>
      <c r="F728" s="144">
        <v>20</v>
      </c>
      <c r="G728" s="142">
        <f t="shared" si="27"/>
        <v>3.188998444444445E-2</v>
      </c>
      <c r="H728" s="152">
        <v>28</v>
      </c>
      <c r="I728" s="153">
        <f t="shared" si="26"/>
        <v>2.9367380000000002E-2</v>
      </c>
      <c r="J728" s="141">
        <v>27</v>
      </c>
      <c r="K728" s="142">
        <v>7.0487203555555558E-2</v>
      </c>
      <c r="L728" s="147">
        <v>2.3180704761906201E-4</v>
      </c>
      <c r="M728" s="141">
        <v>28</v>
      </c>
      <c r="N728" s="142">
        <v>7.0502096E-2</v>
      </c>
      <c r="O728" s="141">
        <v>56</v>
      </c>
      <c r="P728" s="142">
        <v>7.0919084444444447E-2</v>
      </c>
      <c r="Q728" s="141">
        <v>84</v>
      </c>
      <c r="R728" s="142">
        <v>7.1336072888888893E-2</v>
      </c>
      <c r="S728" s="141">
        <f>+VLOOKUP(A728,Cetes!$A$19:$M$1126,5,FALSE)</f>
        <v>91</v>
      </c>
      <c r="T728" s="146">
        <v>7.1440320000000002E-2</v>
      </c>
      <c r="U728" s="141">
        <v>175</v>
      </c>
      <c r="V728" s="142">
        <v>7.2476040000000005E-2</v>
      </c>
      <c r="W728" s="141">
        <v>329</v>
      </c>
      <c r="X728" s="142">
        <v>7.2760610000000003E-2</v>
      </c>
    </row>
    <row r="729" spans="1:24" x14ac:dyDescent="0.25">
      <c r="A729" s="148">
        <v>43056</v>
      </c>
      <c r="B729" s="141">
        <v>1</v>
      </c>
      <c r="C729" s="142">
        <v>7.0000000000000007E-2</v>
      </c>
      <c r="D729" s="141">
        <v>10</v>
      </c>
      <c r="E729" s="142">
        <f t="shared" si="25"/>
        <v>3.5043240000000003E-2</v>
      </c>
      <c r="F729" s="144">
        <v>20</v>
      </c>
      <c r="G729" s="142">
        <f t="shared" si="27"/>
        <v>3.1704498823529416E-2</v>
      </c>
      <c r="H729" s="152">
        <v>27</v>
      </c>
      <c r="I729" s="153">
        <f t="shared" si="26"/>
        <v>2.9367380000000002E-2</v>
      </c>
      <c r="J729" s="141">
        <v>27</v>
      </c>
      <c r="K729" s="142">
        <v>7.000025E-2</v>
      </c>
      <c r="L729" s="147">
        <v>-4.8695355555555819E-4</v>
      </c>
      <c r="M729" s="141">
        <v>28</v>
      </c>
      <c r="N729" s="142">
        <v>7.002229952380952E-2</v>
      </c>
      <c r="O729" s="141">
        <v>56</v>
      </c>
      <c r="P729" s="142">
        <v>7.0639686190476197E-2</v>
      </c>
      <c r="Q729" s="141">
        <v>84</v>
      </c>
      <c r="R729" s="142">
        <v>7.1257072857142861E-2</v>
      </c>
      <c r="S729" s="141">
        <f>+VLOOKUP(A729,Cetes!$A$19:$M$1126,5,FALSE)</f>
        <v>90</v>
      </c>
      <c r="T729" s="146">
        <v>7.1389370000000008E-2</v>
      </c>
      <c r="U729" s="141">
        <v>174</v>
      </c>
      <c r="V729" s="142">
        <v>7.2491979999999998E-2</v>
      </c>
      <c r="W729" s="141">
        <v>328</v>
      </c>
      <c r="X729" s="142">
        <v>7.2700009999999995E-2</v>
      </c>
    </row>
    <row r="730" spans="1:24" x14ac:dyDescent="0.25">
      <c r="A730" s="148">
        <v>43060</v>
      </c>
      <c r="B730" s="141">
        <v>1</v>
      </c>
      <c r="C730" s="142">
        <v>6.9500000000000006E-2</v>
      </c>
      <c r="D730" s="141">
        <v>10</v>
      </c>
      <c r="E730" s="142">
        <f t="shared" si="25"/>
        <v>3.5043240000000003E-2</v>
      </c>
      <c r="F730" s="144">
        <v>20</v>
      </c>
      <c r="G730" s="142">
        <f t="shared" si="27"/>
        <v>3.0677193846153847E-2</v>
      </c>
      <c r="H730" s="152">
        <v>23</v>
      </c>
      <c r="I730" s="153">
        <f t="shared" si="26"/>
        <v>2.9367380000000002E-2</v>
      </c>
      <c r="J730" s="141">
        <v>27</v>
      </c>
      <c r="K730" s="142">
        <v>7.0063775873015863E-2</v>
      </c>
      <c r="L730" s="147">
        <v>6.3525873015862766E-5</v>
      </c>
      <c r="M730" s="141">
        <v>28</v>
      </c>
      <c r="N730" s="142">
        <v>7.0084499841269826E-2</v>
      </c>
      <c r="O730" s="141">
        <v>56</v>
      </c>
      <c r="P730" s="142">
        <v>7.0664770952380954E-2</v>
      </c>
      <c r="Q730" s="141">
        <v>84</v>
      </c>
      <c r="R730" s="142">
        <v>7.1245042063492067E-2</v>
      </c>
      <c r="S730" s="141">
        <f>+VLOOKUP(A730,Cetes!$A$19:$M$1126,5,FALSE)</f>
        <v>86</v>
      </c>
      <c r="T730" s="146">
        <v>7.1286490000000008E-2</v>
      </c>
      <c r="U730" s="141">
        <v>170</v>
      </c>
      <c r="V730" s="142">
        <v>7.2218480000000002E-2</v>
      </c>
      <c r="W730" s="141">
        <v>324</v>
      </c>
      <c r="X730" s="142">
        <v>7.2499969999999997E-2</v>
      </c>
    </row>
    <row r="731" spans="1:24" x14ac:dyDescent="0.25">
      <c r="A731" s="148">
        <v>43061</v>
      </c>
      <c r="B731" s="141">
        <v>1</v>
      </c>
      <c r="C731" s="142">
        <v>7.0199999999999999E-2</v>
      </c>
      <c r="D731" s="141">
        <v>10</v>
      </c>
      <c r="E731" s="142">
        <f t="shared" si="25"/>
        <v>3.5043240000000003E-2</v>
      </c>
      <c r="F731" s="144">
        <v>20</v>
      </c>
      <c r="G731" s="142">
        <f t="shared" si="27"/>
        <v>3.0313356666666669E-2</v>
      </c>
      <c r="H731" s="152">
        <v>22</v>
      </c>
      <c r="I731" s="153">
        <f t="shared" si="26"/>
        <v>2.9367380000000002E-2</v>
      </c>
      <c r="J731" s="141">
        <v>27</v>
      </c>
      <c r="K731" s="142">
        <v>6.9929937936507924E-2</v>
      </c>
      <c r="L731" s="147">
        <v>-1.338379365079384E-4</v>
      </c>
      <c r="M731" s="141">
        <v>28</v>
      </c>
      <c r="N731" s="142">
        <v>6.9954729523809517E-2</v>
      </c>
      <c r="O731" s="141">
        <v>56</v>
      </c>
      <c r="P731" s="142">
        <v>7.0648893968253967E-2</v>
      </c>
      <c r="Q731" s="141">
        <v>84</v>
      </c>
      <c r="R731" s="142">
        <v>7.1343058412698404E-2</v>
      </c>
      <c r="S731" s="141">
        <f>+VLOOKUP(A731,Cetes!$A$19:$M$1126,5,FALSE)</f>
        <v>85</v>
      </c>
      <c r="T731" s="146">
        <v>7.1367849999999997E-2</v>
      </c>
      <c r="U731" s="141">
        <v>169</v>
      </c>
      <c r="V731" s="142">
        <v>7.2198970000000001E-2</v>
      </c>
      <c r="W731" s="141">
        <v>323</v>
      </c>
      <c r="X731" s="142">
        <v>7.2300000000000003E-2</v>
      </c>
    </row>
    <row r="732" spans="1:24" x14ac:dyDescent="0.25">
      <c r="A732" s="148">
        <v>43062</v>
      </c>
      <c r="B732" s="141">
        <v>1</v>
      </c>
      <c r="C732" s="142">
        <v>6.8000000000000005E-2</v>
      </c>
      <c r="D732" s="141">
        <v>10</v>
      </c>
      <c r="E732" s="142">
        <f t="shared" si="25"/>
        <v>3.5043240000000003E-2</v>
      </c>
      <c r="F732" s="144">
        <v>20</v>
      </c>
      <c r="G732" s="142">
        <f t="shared" si="27"/>
        <v>3.188998444444445E-2</v>
      </c>
      <c r="H732" s="152">
        <v>28</v>
      </c>
      <c r="I732" s="153">
        <f t="shared" si="26"/>
        <v>2.9367380000000002E-2</v>
      </c>
      <c r="J732" s="141">
        <v>27</v>
      </c>
      <c r="K732" s="142">
        <v>6.9041253777777783E-2</v>
      </c>
      <c r="L732" s="147">
        <v>-8.8868415873014084E-4</v>
      </c>
      <c r="M732" s="141">
        <v>28</v>
      </c>
      <c r="N732" s="142">
        <v>6.9081302000000011E-2</v>
      </c>
      <c r="O732" s="141">
        <v>56</v>
      </c>
      <c r="P732" s="142">
        <v>7.0202652222222231E-2</v>
      </c>
      <c r="Q732" s="141">
        <v>84</v>
      </c>
      <c r="R732" s="142">
        <v>7.1324002444444451E-2</v>
      </c>
      <c r="S732" s="141">
        <f>+VLOOKUP(A732,Cetes!$A$19:$M$1126,5,FALSE)</f>
        <v>91</v>
      </c>
      <c r="T732" s="146">
        <v>7.1604340000000002E-2</v>
      </c>
      <c r="U732" s="141">
        <v>182</v>
      </c>
      <c r="V732" s="142">
        <v>7.2329000000000004E-2</v>
      </c>
      <c r="W732" s="141">
        <v>322</v>
      </c>
      <c r="X732" s="142">
        <v>7.259997E-2</v>
      </c>
    </row>
    <row r="733" spans="1:24" x14ac:dyDescent="0.25">
      <c r="A733" s="148">
        <v>43063</v>
      </c>
      <c r="B733" s="141">
        <v>1</v>
      </c>
      <c r="C733" s="142">
        <v>7.0000000000000007E-2</v>
      </c>
      <c r="D733" s="141">
        <v>10</v>
      </c>
      <c r="E733" s="142">
        <f t="shared" si="25"/>
        <v>3.5043240000000003E-2</v>
      </c>
      <c r="F733" s="144">
        <v>20</v>
      </c>
      <c r="G733" s="142">
        <f t="shared" si="27"/>
        <v>3.1704498823529416E-2</v>
      </c>
      <c r="H733" s="152">
        <v>27</v>
      </c>
      <c r="I733" s="153">
        <f t="shared" si="26"/>
        <v>2.9367380000000002E-2</v>
      </c>
      <c r="J733" s="141">
        <v>27</v>
      </c>
      <c r="K733" s="142">
        <v>7.0218530000000001E-2</v>
      </c>
      <c r="L733" s="147">
        <v>1.1772762222222177E-3</v>
      </c>
      <c r="M733" s="141">
        <v>28</v>
      </c>
      <c r="N733" s="142">
        <v>7.0235542698412701E-2</v>
      </c>
      <c r="O733" s="141">
        <v>56</v>
      </c>
      <c r="P733" s="142">
        <v>7.0711898253968258E-2</v>
      </c>
      <c r="Q733" s="141">
        <v>84</v>
      </c>
      <c r="R733" s="142">
        <v>7.1188253809523816E-2</v>
      </c>
      <c r="S733" s="141">
        <f>+VLOOKUP(A733,Cetes!$A$19:$M$1126,5,FALSE)</f>
        <v>90</v>
      </c>
      <c r="T733" s="146">
        <v>7.1290329999999999E-2</v>
      </c>
      <c r="U733" s="141">
        <v>181</v>
      </c>
      <c r="V733" s="142">
        <v>7.2160729999999992E-2</v>
      </c>
      <c r="W733" s="141">
        <v>321</v>
      </c>
      <c r="X733" s="142">
        <v>7.2391059999999993E-2</v>
      </c>
    </row>
    <row r="734" spans="1:24" x14ac:dyDescent="0.25">
      <c r="A734" s="148">
        <v>43066</v>
      </c>
      <c r="B734" s="141">
        <v>1</v>
      </c>
      <c r="C734" s="142">
        <v>7.0199999999999999E-2</v>
      </c>
      <c r="D734" s="141">
        <v>10</v>
      </c>
      <c r="E734" s="142">
        <f t="shared" si="25"/>
        <v>3.5043240000000003E-2</v>
      </c>
      <c r="F734" s="144">
        <v>20</v>
      </c>
      <c r="G734" s="142">
        <f t="shared" si="27"/>
        <v>3.0989054285714288E-2</v>
      </c>
      <c r="H734" s="152">
        <v>24</v>
      </c>
      <c r="I734" s="153">
        <f t="shared" si="26"/>
        <v>2.9367380000000002E-2</v>
      </c>
      <c r="J734" s="141">
        <v>27</v>
      </c>
      <c r="K734" s="142">
        <v>6.9884417619047609E-2</v>
      </c>
      <c r="L734" s="147">
        <v>-3.3411238095239215E-4</v>
      </c>
      <c r="M734" s="141">
        <v>28</v>
      </c>
      <c r="N734" s="142">
        <v>6.9907913492063489E-2</v>
      </c>
      <c r="O734" s="141">
        <v>56</v>
      </c>
      <c r="P734" s="142">
        <v>7.056579793650794E-2</v>
      </c>
      <c r="Q734" s="141">
        <v>84</v>
      </c>
      <c r="R734" s="142">
        <v>7.1223682380952391E-2</v>
      </c>
      <c r="S734" s="141">
        <f>+VLOOKUP(A734,Cetes!$A$19:$M$1126,5,FALSE)</f>
        <v>87</v>
      </c>
      <c r="T734" s="146">
        <v>7.1294170000000004E-2</v>
      </c>
      <c r="U734" s="141">
        <v>178</v>
      </c>
      <c r="V734" s="142">
        <v>7.2092820000000002E-2</v>
      </c>
      <c r="W734" s="141">
        <v>318</v>
      </c>
      <c r="X734" s="142">
        <v>7.2200050000000002E-2</v>
      </c>
    </row>
    <row r="735" spans="1:24" x14ac:dyDescent="0.25">
      <c r="A735" s="148">
        <v>43067</v>
      </c>
      <c r="B735" s="141">
        <v>1</v>
      </c>
      <c r="C735" s="142">
        <v>7.0099999999999996E-2</v>
      </c>
      <c r="D735" s="141">
        <v>10</v>
      </c>
      <c r="E735" s="142">
        <f t="shared" si="25"/>
        <v>3.5043240000000003E-2</v>
      </c>
      <c r="F735" s="144">
        <v>20</v>
      </c>
      <c r="G735" s="142">
        <f t="shared" si="27"/>
        <v>3.0677193846153847E-2</v>
      </c>
      <c r="H735" s="152">
        <v>23</v>
      </c>
      <c r="I735" s="153">
        <f t="shared" si="26"/>
        <v>2.9367380000000002E-2</v>
      </c>
      <c r="J735" s="141">
        <v>27</v>
      </c>
      <c r="K735" s="142">
        <v>7.0187047619047621E-2</v>
      </c>
      <c r="L735" s="147">
        <v>3.0263000000001206E-4</v>
      </c>
      <c r="M735" s="141">
        <v>28</v>
      </c>
      <c r="N735" s="142">
        <v>7.0207399523809527E-2</v>
      </c>
      <c r="O735" s="141">
        <v>56</v>
      </c>
      <c r="P735" s="142">
        <v>7.0777252857142856E-2</v>
      </c>
      <c r="Q735" s="141">
        <v>84</v>
      </c>
      <c r="R735" s="142">
        <v>7.1347106190476184E-2</v>
      </c>
      <c r="S735" s="141">
        <f>+VLOOKUP(A735,Cetes!$A$19:$M$1126,5,FALSE)</f>
        <v>86</v>
      </c>
      <c r="T735" s="146">
        <v>7.1387809999999996E-2</v>
      </c>
      <c r="U735" s="141">
        <v>177</v>
      </c>
      <c r="V735" s="142">
        <v>7.2099900000000008E-2</v>
      </c>
      <c r="W735" s="141">
        <v>317</v>
      </c>
      <c r="X735" s="142">
        <v>7.2477929999999996E-2</v>
      </c>
    </row>
    <row r="736" spans="1:24" x14ac:dyDescent="0.25">
      <c r="A736" s="148">
        <v>43068</v>
      </c>
      <c r="B736" s="141">
        <v>1</v>
      </c>
      <c r="C736" s="142">
        <v>6.9500000000000006E-2</v>
      </c>
      <c r="D736" s="141">
        <v>10</v>
      </c>
      <c r="E736" s="142">
        <f t="shared" si="25"/>
        <v>3.5043240000000003E-2</v>
      </c>
      <c r="F736" s="144">
        <v>20</v>
      </c>
      <c r="G736" s="142">
        <f t="shared" si="27"/>
        <v>3.0313356666666669E-2</v>
      </c>
      <c r="H736" s="152">
        <v>22</v>
      </c>
      <c r="I736" s="153">
        <f t="shared" si="26"/>
        <v>2.9367380000000002E-2</v>
      </c>
      <c r="J736" s="141">
        <v>27</v>
      </c>
      <c r="K736" s="142">
        <v>7.0153904603174597E-2</v>
      </c>
      <c r="L736" s="147">
        <v>-3.3143015873024484E-5</v>
      </c>
      <c r="M736" s="141">
        <v>28</v>
      </c>
      <c r="N736" s="142">
        <v>7.0179259523809517E-2</v>
      </c>
      <c r="O736" s="141">
        <v>56</v>
      </c>
      <c r="P736" s="142">
        <v>7.0889197301587298E-2</v>
      </c>
      <c r="Q736" s="141">
        <v>84</v>
      </c>
      <c r="R736" s="142">
        <v>7.1599135079365078E-2</v>
      </c>
      <c r="S736" s="141">
        <f>+VLOOKUP(A736,Cetes!$A$19:$M$1126,5,FALSE)</f>
        <v>85</v>
      </c>
      <c r="T736" s="146">
        <v>7.1624489999999999E-2</v>
      </c>
      <c r="U736" s="141">
        <v>176</v>
      </c>
      <c r="V736" s="142">
        <v>7.2399909999999998E-2</v>
      </c>
      <c r="W736" s="141">
        <v>316</v>
      </c>
      <c r="X736" s="142">
        <v>7.2695689999999993E-2</v>
      </c>
    </row>
    <row r="737" spans="1:24" x14ac:dyDescent="0.25">
      <c r="A737" s="148">
        <v>43069</v>
      </c>
      <c r="B737" s="141">
        <v>1</v>
      </c>
      <c r="C737" s="142">
        <v>7.0499999999999993E-2</v>
      </c>
      <c r="D737" s="141">
        <v>10</v>
      </c>
      <c r="E737" s="142">
        <f t="shared" si="25"/>
        <v>3.5043240000000003E-2</v>
      </c>
      <c r="F737" s="144">
        <v>20</v>
      </c>
      <c r="G737" s="142">
        <f t="shared" si="27"/>
        <v>3.188998444444445E-2</v>
      </c>
      <c r="H737" s="152">
        <v>28</v>
      </c>
      <c r="I737" s="153">
        <f t="shared" si="26"/>
        <v>2.9367380000000002E-2</v>
      </c>
      <c r="J737" s="141">
        <v>27</v>
      </c>
      <c r="K737" s="142">
        <v>7.0822940222222214E-2</v>
      </c>
      <c r="L737" s="147">
        <v>6.690356190476171E-4</v>
      </c>
      <c r="M737" s="141">
        <v>28</v>
      </c>
      <c r="N737" s="142">
        <v>7.0835360999999986E-2</v>
      </c>
      <c r="O737" s="141">
        <v>56</v>
      </c>
      <c r="P737" s="142">
        <v>7.1183142777777764E-2</v>
      </c>
      <c r="Q737" s="141">
        <v>84</v>
      </c>
      <c r="R737" s="142">
        <v>7.1530924555555556E-2</v>
      </c>
      <c r="S737" s="141">
        <f>+VLOOKUP(A737,Cetes!$A$19:$M$1126,5,FALSE)</f>
        <v>91</v>
      </c>
      <c r="T737" s="146">
        <v>7.161787E-2</v>
      </c>
      <c r="U737" s="141">
        <v>175</v>
      </c>
      <c r="V737" s="142">
        <v>7.2581430000000002E-2</v>
      </c>
      <c r="W737" s="141">
        <v>315</v>
      </c>
      <c r="X737" s="142">
        <v>7.2920260000000001E-2</v>
      </c>
    </row>
    <row r="738" spans="1:24" x14ac:dyDescent="0.25">
      <c r="A738" s="148">
        <v>43070</v>
      </c>
      <c r="B738" s="141">
        <v>1</v>
      </c>
      <c r="C738" s="142">
        <v>7.1199999999999999E-2</v>
      </c>
      <c r="D738" s="141">
        <v>10</v>
      </c>
      <c r="E738" s="142">
        <f t="shared" si="25"/>
        <v>3.5043240000000003E-2</v>
      </c>
      <c r="F738" s="144">
        <v>20</v>
      </c>
      <c r="G738" s="142">
        <f t="shared" si="27"/>
        <v>3.1704498823529416E-2</v>
      </c>
      <c r="H738" s="152">
        <v>27</v>
      </c>
      <c r="I738" s="153">
        <f t="shared" si="26"/>
        <v>2.9367380000000002E-2</v>
      </c>
      <c r="J738" s="141">
        <v>27</v>
      </c>
      <c r="K738" s="142">
        <v>6.9772550000000003E-2</v>
      </c>
      <c r="L738" s="147">
        <v>-1.0503902222222111E-3</v>
      </c>
      <c r="M738" s="141">
        <v>28</v>
      </c>
      <c r="N738" s="142">
        <v>6.9801200317460316E-2</v>
      </c>
      <c r="O738" s="141">
        <v>56</v>
      </c>
      <c r="P738" s="142">
        <v>7.0603409206349207E-2</v>
      </c>
      <c r="Q738" s="141">
        <v>84</v>
      </c>
      <c r="R738" s="142">
        <v>7.1405618095238099E-2</v>
      </c>
      <c r="S738" s="141">
        <f>+VLOOKUP(A738,Cetes!$A$19:$M$1126,5,FALSE)</f>
        <v>90</v>
      </c>
      <c r="T738" s="146">
        <v>7.1577520000000006E-2</v>
      </c>
      <c r="U738" s="141">
        <v>174</v>
      </c>
      <c r="V738" s="142">
        <v>7.2599929999999993E-2</v>
      </c>
      <c r="W738" s="141">
        <v>314</v>
      </c>
      <c r="X738" s="142">
        <v>7.2907840000000002E-2</v>
      </c>
    </row>
    <row r="739" spans="1:24" x14ac:dyDescent="0.25">
      <c r="A739" s="148">
        <v>43073</v>
      </c>
      <c r="B739" s="141">
        <v>1</v>
      </c>
      <c r="C739" s="142">
        <v>6.9699999999999998E-2</v>
      </c>
      <c r="D739" s="141">
        <v>10</v>
      </c>
      <c r="E739" s="142">
        <f t="shared" si="25"/>
        <v>3.5043240000000003E-2</v>
      </c>
      <c r="F739" s="144">
        <v>20</v>
      </c>
      <c r="G739" s="142">
        <f t="shared" si="27"/>
        <v>3.0989054285714288E-2</v>
      </c>
      <c r="H739" s="152">
        <v>24</v>
      </c>
      <c r="I739" s="153">
        <f t="shared" si="26"/>
        <v>2.9367380000000002E-2</v>
      </c>
      <c r="J739" s="141">
        <v>27</v>
      </c>
      <c r="K739" s="142">
        <v>7.0077644761904756E-2</v>
      </c>
      <c r="L739" s="147">
        <v>3.0509476190475338E-4</v>
      </c>
      <c r="M739" s="141">
        <v>28</v>
      </c>
      <c r="N739" s="142">
        <v>7.0102466349206347E-2</v>
      </c>
      <c r="O739" s="141">
        <v>56</v>
      </c>
      <c r="P739" s="142">
        <v>7.0797470793650785E-2</v>
      </c>
      <c r="Q739" s="141">
        <v>84</v>
      </c>
      <c r="R739" s="142">
        <v>7.1492475238095238E-2</v>
      </c>
      <c r="S739" s="141">
        <f>+VLOOKUP(A739,Cetes!$A$19:$M$1126,5,FALSE)</f>
        <v>87</v>
      </c>
      <c r="T739" s="146">
        <v>7.1566939999999996E-2</v>
      </c>
      <c r="U739" s="141">
        <v>171</v>
      </c>
      <c r="V739" s="142">
        <v>7.2690959999999999E-2</v>
      </c>
      <c r="W739" s="141">
        <v>311</v>
      </c>
      <c r="X739" s="142">
        <v>7.3163199999999998E-2</v>
      </c>
    </row>
    <row r="740" spans="1:24" x14ac:dyDescent="0.25">
      <c r="A740" s="148">
        <v>43074</v>
      </c>
      <c r="B740" s="141">
        <v>1</v>
      </c>
      <c r="C740" s="142">
        <v>7.0800000000000002E-2</v>
      </c>
      <c r="D740" s="141">
        <v>10</v>
      </c>
      <c r="E740" s="142">
        <f t="shared" si="25"/>
        <v>3.5043240000000003E-2</v>
      </c>
      <c r="F740" s="144">
        <v>20</v>
      </c>
      <c r="G740" s="142">
        <f t="shared" si="27"/>
        <v>3.0677193846153847E-2</v>
      </c>
      <c r="H740" s="152">
        <v>23</v>
      </c>
      <c r="I740" s="153">
        <f t="shared" si="26"/>
        <v>2.9367380000000002E-2</v>
      </c>
      <c r="J740" s="141">
        <v>27</v>
      </c>
      <c r="K740" s="142">
        <v>7.0262805238095236E-2</v>
      </c>
      <c r="L740" s="147">
        <v>1.8516047619047959E-4</v>
      </c>
      <c r="M740" s="141">
        <v>28</v>
      </c>
      <c r="N740" s="142">
        <v>7.0292619047619048E-2</v>
      </c>
      <c r="O740" s="141">
        <v>56</v>
      </c>
      <c r="P740" s="142">
        <v>7.1127405714285719E-2</v>
      </c>
      <c r="Q740" s="141">
        <v>84</v>
      </c>
      <c r="R740" s="142">
        <v>7.1962192380952375E-2</v>
      </c>
      <c r="S740" s="141">
        <f>+VLOOKUP(A740,Cetes!$A$19:$M$1126,5,FALSE)</f>
        <v>86</v>
      </c>
      <c r="T740" s="146">
        <v>7.202182E-2</v>
      </c>
      <c r="U740" s="141">
        <v>170</v>
      </c>
      <c r="V740" s="142">
        <v>7.3151419999999995E-2</v>
      </c>
      <c r="W740" s="141">
        <v>310</v>
      </c>
      <c r="X740" s="142">
        <v>7.3422050000000003E-2</v>
      </c>
    </row>
    <row r="741" spans="1:24" x14ac:dyDescent="0.25">
      <c r="A741" s="148">
        <v>43075</v>
      </c>
      <c r="B741" s="141">
        <v>1</v>
      </c>
      <c r="C741" s="142">
        <v>7.0199999999999999E-2</v>
      </c>
      <c r="D741" s="141">
        <v>10</v>
      </c>
      <c r="E741" s="142">
        <f t="shared" si="25"/>
        <v>3.5043240000000003E-2</v>
      </c>
      <c r="F741" s="144">
        <v>20</v>
      </c>
      <c r="G741" s="142">
        <f t="shared" si="27"/>
        <v>3.0313356666666669E-2</v>
      </c>
      <c r="H741" s="152">
        <v>22</v>
      </c>
      <c r="I741" s="153">
        <f t="shared" si="26"/>
        <v>2.9367380000000002E-2</v>
      </c>
      <c r="J741" s="141">
        <v>27</v>
      </c>
      <c r="K741" s="142">
        <v>7.0751217460317456E-2</v>
      </c>
      <c r="L741" s="147">
        <v>4.8841222222222036E-4</v>
      </c>
      <c r="M741" s="141">
        <v>28</v>
      </c>
      <c r="N741" s="142">
        <v>7.0774890952380945E-2</v>
      </c>
      <c r="O741" s="141">
        <v>56</v>
      </c>
      <c r="P741" s="142">
        <v>7.1437748730158721E-2</v>
      </c>
      <c r="Q741" s="141">
        <v>84</v>
      </c>
      <c r="R741" s="142">
        <v>7.210060650793651E-2</v>
      </c>
      <c r="S741" s="141">
        <f>+VLOOKUP(A741,Cetes!$A$19:$M$1126,5,FALSE)</f>
        <v>85</v>
      </c>
      <c r="T741" s="146">
        <v>7.2124279999999999E-2</v>
      </c>
      <c r="U741" s="141">
        <v>169</v>
      </c>
      <c r="V741" s="142">
        <v>7.3271050000000004E-2</v>
      </c>
      <c r="W741" s="141">
        <v>309</v>
      </c>
      <c r="X741" s="142">
        <v>7.3500059999999992E-2</v>
      </c>
    </row>
    <row r="742" spans="1:24" x14ac:dyDescent="0.25">
      <c r="A742" s="148">
        <v>43076</v>
      </c>
      <c r="B742" s="141">
        <v>1</v>
      </c>
      <c r="C742" s="142">
        <v>7.0999999999999994E-2</v>
      </c>
      <c r="D742" s="141">
        <v>10</v>
      </c>
      <c r="E742" s="142">
        <f t="shared" si="25"/>
        <v>3.5043240000000003E-2</v>
      </c>
      <c r="F742" s="144">
        <v>20</v>
      </c>
      <c r="G742" s="142">
        <f t="shared" si="27"/>
        <v>3.188998444444445E-2</v>
      </c>
      <c r="H742" s="152">
        <v>28</v>
      </c>
      <c r="I742" s="153">
        <f t="shared" si="26"/>
        <v>2.9367380000000002E-2</v>
      </c>
      <c r="J742" s="141">
        <v>27</v>
      </c>
      <c r="K742" s="142">
        <v>7.1384418666666671E-2</v>
      </c>
      <c r="L742" s="147">
        <v>6.332012063492154E-4</v>
      </c>
      <c r="M742" s="141">
        <v>28</v>
      </c>
      <c r="N742" s="142">
        <v>7.1399204000000008E-2</v>
      </c>
      <c r="O742" s="141">
        <v>56</v>
      </c>
      <c r="P742" s="142">
        <v>7.1813193333333344E-2</v>
      </c>
      <c r="Q742" s="141">
        <v>84</v>
      </c>
      <c r="R742" s="142">
        <v>7.2227182666666681E-2</v>
      </c>
      <c r="S742" s="141">
        <f>+VLOOKUP(A742,Cetes!$A$19:$M$1126,5,FALSE)</f>
        <v>91</v>
      </c>
      <c r="T742" s="146">
        <v>7.2330680000000008E-2</v>
      </c>
      <c r="U742" s="141">
        <v>182</v>
      </c>
      <c r="V742" s="142">
        <v>7.3381580000000002E-2</v>
      </c>
      <c r="W742" s="141">
        <v>364</v>
      </c>
      <c r="X742" s="142">
        <v>7.3399950000000005E-2</v>
      </c>
    </row>
    <row r="743" spans="1:24" x14ac:dyDescent="0.25">
      <c r="A743" s="148">
        <v>43077</v>
      </c>
      <c r="B743" s="141">
        <v>1</v>
      </c>
      <c r="C743" s="142">
        <v>7.0699999999999999E-2</v>
      </c>
      <c r="D743" s="141">
        <v>10</v>
      </c>
      <c r="E743" s="142">
        <f t="shared" si="25"/>
        <v>3.5043240000000003E-2</v>
      </c>
      <c r="F743" s="144">
        <v>20</v>
      </c>
      <c r="G743" s="142">
        <f t="shared" si="27"/>
        <v>3.1704498823529416E-2</v>
      </c>
      <c r="H743" s="152">
        <v>27</v>
      </c>
      <c r="I743" s="153">
        <f t="shared" si="26"/>
        <v>2.9367380000000002E-2</v>
      </c>
      <c r="J743" s="141">
        <v>27</v>
      </c>
      <c r="K743" s="142">
        <v>7.0159239999999998E-2</v>
      </c>
      <c r="L743" s="147">
        <v>-1.2251786666666736E-3</v>
      </c>
      <c r="M743" s="141">
        <v>28</v>
      </c>
      <c r="N743" s="142">
        <v>7.0192483650793655E-2</v>
      </c>
      <c r="O743" s="141">
        <v>56</v>
      </c>
      <c r="P743" s="142">
        <v>7.112330587301588E-2</v>
      </c>
      <c r="Q743" s="141">
        <v>84</v>
      </c>
      <c r="R743" s="142">
        <v>7.2054128095238104E-2</v>
      </c>
      <c r="S743" s="141">
        <f>+VLOOKUP(A743,Cetes!$A$19:$M$1126,5,FALSE)</f>
        <v>90</v>
      </c>
      <c r="T743" s="146">
        <v>7.2253590000000006E-2</v>
      </c>
      <c r="U743" s="141">
        <v>181</v>
      </c>
      <c r="V743" s="142">
        <v>7.3177489999999998E-2</v>
      </c>
      <c r="W743" s="141">
        <v>363</v>
      </c>
      <c r="X743" s="142">
        <v>7.289996E-2</v>
      </c>
    </row>
    <row r="744" spans="1:24" x14ac:dyDescent="0.25">
      <c r="A744" s="148">
        <v>43080</v>
      </c>
      <c r="B744" s="141">
        <v>1</v>
      </c>
      <c r="C744" s="142">
        <v>7.1099999999999997E-2</v>
      </c>
      <c r="D744" s="141">
        <v>10</v>
      </c>
      <c r="E744" s="142">
        <f t="shared" si="25"/>
        <v>3.5043240000000003E-2</v>
      </c>
      <c r="F744" s="144">
        <v>20</v>
      </c>
      <c r="G744" s="142">
        <f t="shared" si="27"/>
        <v>3.0989054285714288E-2</v>
      </c>
      <c r="H744" s="152">
        <v>24</v>
      </c>
      <c r="I744" s="153">
        <f t="shared" si="26"/>
        <v>2.9367380000000002E-2</v>
      </c>
      <c r="J744" s="141">
        <v>27</v>
      </c>
      <c r="K744" s="142">
        <v>7.2115682380952381E-2</v>
      </c>
      <c r="L744" s="147">
        <v>1.9564423809523834E-3</v>
      </c>
      <c r="M744" s="141">
        <v>28</v>
      </c>
      <c r="N744" s="142">
        <v>7.2126326507936503E-2</v>
      </c>
      <c r="O744" s="141">
        <v>56</v>
      </c>
      <c r="P744" s="142">
        <v>7.2424362063492051E-2</v>
      </c>
      <c r="Q744" s="141">
        <v>84</v>
      </c>
      <c r="R744" s="142">
        <v>7.2722397619047613E-2</v>
      </c>
      <c r="S744" s="141">
        <f>+VLOOKUP(A744,Cetes!$A$19:$M$1126,5,FALSE)</f>
        <v>87</v>
      </c>
      <c r="T744" s="146">
        <v>7.2754329999999992E-2</v>
      </c>
      <c r="U744" s="141">
        <v>178</v>
      </c>
      <c r="V744" s="142">
        <v>7.3399950000000005E-2</v>
      </c>
      <c r="W744" s="141">
        <v>360</v>
      </c>
      <c r="X744" s="142">
        <v>7.3208259999999997E-2</v>
      </c>
    </row>
    <row r="745" spans="1:24" x14ac:dyDescent="0.25">
      <c r="A745" s="148">
        <v>43082</v>
      </c>
      <c r="B745" s="141">
        <v>1</v>
      </c>
      <c r="C745" s="142">
        <v>7.1500000000000008E-2</v>
      </c>
      <c r="D745" s="141">
        <v>10</v>
      </c>
      <c r="E745" s="142">
        <f t="shared" si="25"/>
        <v>3.5043240000000003E-2</v>
      </c>
      <c r="F745" s="144">
        <v>20</v>
      </c>
      <c r="G745" s="142">
        <f t="shared" si="27"/>
        <v>3.0313356666666669E-2</v>
      </c>
      <c r="H745" s="152">
        <v>22</v>
      </c>
      <c r="I745" s="153">
        <f t="shared" si="26"/>
        <v>2.9367380000000002E-2</v>
      </c>
      <c r="J745" s="141">
        <v>27</v>
      </c>
      <c r="K745" s="142">
        <v>7.2213250952380958E-2</v>
      </c>
      <c r="L745" s="147">
        <v>9.7568571428577333E-5</v>
      </c>
      <c r="M745" s="141">
        <v>28</v>
      </c>
      <c r="N745" s="142">
        <v>7.2225277142857147E-2</v>
      </c>
      <c r="O745" s="141">
        <v>56</v>
      </c>
      <c r="P745" s="142">
        <v>7.2562010476190472E-2</v>
      </c>
      <c r="Q745" s="141">
        <v>84</v>
      </c>
      <c r="R745" s="142">
        <v>7.2898743809523811E-2</v>
      </c>
      <c r="S745" s="141">
        <f>+VLOOKUP(A745,Cetes!$A$19:$M$1126,5,FALSE)</f>
        <v>85</v>
      </c>
      <c r="T745" s="146">
        <v>7.291077E-2</v>
      </c>
      <c r="U745" s="141">
        <v>176</v>
      </c>
      <c r="V745" s="142">
        <v>7.3209369999999996E-2</v>
      </c>
      <c r="W745" s="141">
        <v>358</v>
      </c>
      <c r="X745" s="142">
        <v>7.3017849999999995E-2</v>
      </c>
    </row>
    <row r="746" spans="1:24" x14ac:dyDescent="0.25">
      <c r="A746" s="148">
        <v>43083</v>
      </c>
      <c r="B746" s="141">
        <v>1</v>
      </c>
      <c r="C746" s="142">
        <v>7.3200000000000001E-2</v>
      </c>
      <c r="D746" s="141">
        <v>10</v>
      </c>
      <c r="E746" s="142">
        <f t="shared" si="25"/>
        <v>3.5043240000000003E-2</v>
      </c>
      <c r="F746" s="144">
        <v>20</v>
      </c>
      <c r="G746" s="142">
        <f t="shared" si="27"/>
        <v>3.188998444444445E-2</v>
      </c>
      <c r="H746" s="152">
        <v>28</v>
      </c>
      <c r="I746" s="153">
        <f t="shared" si="26"/>
        <v>2.9367380000000002E-2</v>
      </c>
      <c r="J746" s="141">
        <v>27</v>
      </c>
      <c r="K746" s="142">
        <v>7.3122849333333337E-2</v>
      </c>
      <c r="L746" s="147">
        <v>9.0959838095237833E-4</v>
      </c>
      <c r="M746" s="141">
        <v>28</v>
      </c>
      <c r="N746" s="142">
        <v>7.3119881999999997E-2</v>
      </c>
      <c r="O746" s="141">
        <v>56</v>
      </c>
      <c r="P746" s="142">
        <v>7.3036796666666667E-2</v>
      </c>
      <c r="Q746" s="141">
        <v>84</v>
      </c>
      <c r="R746" s="142">
        <v>7.2953711333333338E-2</v>
      </c>
      <c r="S746" s="141">
        <f>+VLOOKUP(A746,Cetes!$A$19:$M$1126,5,FALSE)</f>
        <v>91</v>
      </c>
      <c r="T746" s="146">
        <v>7.2932940000000002E-2</v>
      </c>
      <c r="U746" s="141">
        <v>175</v>
      </c>
      <c r="V746" s="142">
        <v>7.3612040000000004E-2</v>
      </c>
      <c r="W746" s="141">
        <v>357</v>
      </c>
      <c r="X746" s="142">
        <v>7.430450999999999E-2</v>
      </c>
    </row>
    <row r="747" spans="1:24" x14ac:dyDescent="0.25">
      <c r="A747" s="148">
        <v>43084</v>
      </c>
      <c r="B747" s="141">
        <v>1</v>
      </c>
      <c r="C747" s="142">
        <v>7.2999999999999995E-2</v>
      </c>
      <c r="D747" s="141">
        <v>10</v>
      </c>
      <c r="E747" s="142">
        <f t="shared" si="25"/>
        <v>3.5043240000000003E-2</v>
      </c>
      <c r="F747" s="144">
        <v>20</v>
      </c>
      <c r="G747" s="142">
        <f t="shared" si="27"/>
        <v>3.1704498823529416E-2</v>
      </c>
      <c r="H747" s="152">
        <v>27</v>
      </c>
      <c r="I747" s="153">
        <f t="shared" si="26"/>
        <v>2.9367380000000002E-2</v>
      </c>
      <c r="J747" s="141">
        <v>27</v>
      </c>
      <c r="K747" s="142">
        <v>7.2496039999999998E-2</v>
      </c>
      <c r="L747" s="147">
        <v>-6.268093333333391E-4</v>
      </c>
      <c r="M747" s="141">
        <v>28</v>
      </c>
      <c r="N747" s="142">
        <v>7.2508798888888892E-2</v>
      </c>
      <c r="O747" s="141">
        <v>56</v>
      </c>
      <c r="P747" s="142">
        <v>7.2866047777777776E-2</v>
      </c>
      <c r="Q747" s="141">
        <v>84</v>
      </c>
      <c r="R747" s="142">
        <v>7.322329666666666E-2</v>
      </c>
      <c r="S747" s="141">
        <f>+VLOOKUP(A747,Cetes!$A$19:$M$1126,5,FALSE)</f>
        <v>90</v>
      </c>
      <c r="T747" s="146">
        <v>7.329985E-2</v>
      </c>
      <c r="U747" s="141">
        <v>174</v>
      </c>
      <c r="V747" s="142">
        <v>7.4253979999999997E-2</v>
      </c>
      <c r="W747" s="141">
        <v>356</v>
      </c>
      <c r="X747" s="142">
        <v>7.5450489999999995E-2</v>
      </c>
    </row>
    <row r="748" spans="1:24" x14ac:dyDescent="0.25">
      <c r="A748" s="148">
        <v>43087</v>
      </c>
      <c r="B748" s="141">
        <v>1</v>
      </c>
      <c r="C748" s="142">
        <v>7.2800000000000004E-2</v>
      </c>
      <c r="D748" s="141">
        <v>10</v>
      </c>
      <c r="E748" s="142">
        <f t="shared" si="25"/>
        <v>3.5043240000000003E-2</v>
      </c>
      <c r="F748" s="144">
        <v>20</v>
      </c>
      <c r="G748" s="142">
        <f t="shared" si="27"/>
        <v>3.0989054285714288E-2</v>
      </c>
      <c r="H748" s="152">
        <v>24</v>
      </c>
      <c r="I748" s="153">
        <f t="shared" si="26"/>
        <v>2.9367380000000002E-2</v>
      </c>
      <c r="J748" s="141">
        <v>27</v>
      </c>
      <c r="K748" s="142">
        <v>7.256023857142857E-2</v>
      </c>
      <c r="L748" s="147">
        <v>6.4198571428572548E-5</v>
      </c>
      <c r="M748" s="141">
        <v>28</v>
      </c>
      <c r="N748" s="142">
        <v>7.2571658095238092E-2</v>
      </c>
      <c r="O748" s="141">
        <v>56</v>
      </c>
      <c r="P748" s="142">
        <v>7.2891404761904754E-2</v>
      </c>
      <c r="Q748" s="141">
        <v>84</v>
      </c>
      <c r="R748" s="142">
        <v>7.321115142857143E-2</v>
      </c>
      <c r="S748" s="141">
        <f>+VLOOKUP(A748,Cetes!$A$19:$M$1126,5,FALSE)</f>
        <v>87</v>
      </c>
      <c r="T748" s="146">
        <v>7.3245409999999997E-2</v>
      </c>
      <c r="U748" s="141">
        <v>171</v>
      </c>
      <c r="V748" s="142">
        <v>7.4300230000000009E-2</v>
      </c>
      <c r="W748" s="141">
        <v>353</v>
      </c>
      <c r="X748" s="142">
        <v>7.5404020000000002E-2</v>
      </c>
    </row>
    <row r="749" spans="1:24" x14ac:dyDescent="0.25">
      <c r="A749" s="148">
        <v>43088</v>
      </c>
      <c r="B749" s="141">
        <v>1</v>
      </c>
      <c r="C749" s="142">
        <v>7.2700000000000001E-2</v>
      </c>
      <c r="D749" s="141">
        <v>10</v>
      </c>
      <c r="E749" s="142">
        <f t="shared" si="25"/>
        <v>3.5043240000000003E-2</v>
      </c>
      <c r="F749" s="144">
        <v>20</v>
      </c>
      <c r="G749" s="142">
        <f t="shared" si="27"/>
        <v>3.0677193846153847E-2</v>
      </c>
      <c r="H749" s="152">
        <v>23</v>
      </c>
      <c r="I749" s="153">
        <f t="shared" si="26"/>
        <v>2.9367380000000002E-2</v>
      </c>
      <c r="J749" s="141">
        <v>27</v>
      </c>
      <c r="K749" s="142">
        <v>7.2180003809523816E-2</v>
      </c>
      <c r="L749" s="147">
        <v>-3.8023476190475469E-4</v>
      </c>
      <c r="M749" s="141">
        <v>28</v>
      </c>
      <c r="N749" s="142">
        <v>7.2199874761904773E-2</v>
      </c>
      <c r="O749" s="141">
        <v>56</v>
      </c>
      <c r="P749" s="142">
        <v>7.2756261428571431E-2</v>
      </c>
      <c r="Q749" s="141">
        <v>84</v>
      </c>
      <c r="R749" s="142">
        <v>7.3312648095238089E-2</v>
      </c>
      <c r="S749" s="141">
        <f>+VLOOKUP(A749,Cetes!$A$19:$M$1126,5,FALSE)</f>
        <v>86</v>
      </c>
      <c r="T749" s="146">
        <v>7.335238999999999E-2</v>
      </c>
      <c r="U749" s="141">
        <v>170</v>
      </c>
      <c r="V749" s="142">
        <v>7.4398240000000004E-2</v>
      </c>
      <c r="W749" s="141">
        <v>352</v>
      </c>
      <c r="X749" s="142">
        <v>7.5606199999999998E-2</v>
      </c>
    </row>
    <row r="750" spans="1:24" x14ac:dyDescent="0.25">
      <c r="A750" s="148">
        <v>43089</v>
      </c>
      <c r="B750" s="141">
        <v>1</v>
      </c>
      <c r="C750" s="142">
        <v>7.2800000000000004E-2</v>
      </c>
      <c r="D750" s="141">
        <v>10</v>
      </c>
      <c r="E750" s="142">
        <f t="shared" si="25"/>
        <v>3.5043240000000003E-2</v>
      </c>
      <c r="F750" s="144">
        <v>20</v>
      </c>
      <c r="G750" s="142">
        <f t="shared" si="27"/>
        <v>3.0313356666666669E-2</v>
      </c>
      <c r="H750" s="152">
        <v>22</v>
      </c>
      <c r="I750" s="153">
        <f t="shared" si="26"/>
        <v>2.9367380000000002E-2</v>
      </c>
      <c r="J750" s="141">
        <v>27</v>
      </c>
      <c r="K750" s="142">
        <v>7.22019146031746E-2</v>
      </c>
      <c r="L750" s="147">
        <v>2.1910793650783966E-5</v>
      </c>
      <c r="M750" s="141">
        <v>28</v>
      </c>
      <c r="N750" s="142">
        <v>7.2222569523809524E-2</v>
      </c>
      <c r="O750" s="141">
        <v>56</v>
      </c>
      <c r="P750" s="142">
        <v>7.2800907301587309E-2</v>
      </c>
      <c r="Q750" s="141">
        <v>84</v>
      </c>
      <c r="R750" s="142">
        <v>7.337924507936508E-2</v>
      </c>
      <c r="S750" s="141">
        <f>+VLOOKUP(A750,Cetes!$A$19:$M$1126,5,FALSE)</f>
        <v>85</v>
      </c>
      <c r="T750" s="146">
        <v>7.3399900000000004E-2</v>
      </c>
      <c r="U750" s="141">
        <v>169</v>
      </c>
      <c r="V750" s="142">
        <v>7.4401679999999998E-2</v>
      </c>
      <c r="W750" s="141">
        <v>351</v>
      </c>
      <c r="X750" s="142">
        <v>7.5256710000000004E-2</v>
      </c>
    </row>
    <row r="751" spans="1:24" x14ac:dyDescent="0.25">
      <c r="A751" s="148">
        <v>43090</v>
      </c>
      <c r="B751" s="141">
        <v>1</v>
      </c>
      <c r="C751" s="142">
        <v>7.2900000000000006E-2</v>
      </c>
      <c r="D751" s="141">
        <v>10</v>
      </c>
      <c r="E751" s="142">
        <f t="shared" si="25"/>
        <v>3.5043240000000003E-2</v>
      </c>
      <c r="F751" s="144">
        <v>20</v>
      </c>
      <c r="G751" s="142">
        <f t="shared" si="27"/>
        <v>3.188998444444445E-2</v>
      </c>
      <c r="H751" s="152">
        <v>28</v>
      </c>
      <c r="I751" s="153">
        <f t="shared" si="26"/>
        <v>2.9367380000000002E-2</v>
      </c>
      <c r="J751" s="141">
        <v>27</v>
      </c>
      <c r="K751" s="142">
        <v>7.3037788444444446E-2</v>
      </c>
      <c r="L751" s="147">
        <v>8.3587384126984632E-4</v>
      </c>
      <c r="M751" s="141">
        <v>28</v>
      </c>
      <c r="N751" s="142">
        <v>7.3043088000000006E-2</v>
      </c>
      <c r="O751" s="141">
        <v>56</v>
      </c>
      <c r="P751" s="142">
        <v>7.3191475555555566E-2</v>
      </c>
      <c r="Q751" s="141">
        <v>84</v>
      </c>
      <c r="R751" s="142">
        <v>7.3339863111111112E-2</v>
      </c>
      <c r="S751" s="141">
        <f>+VLOOKUP(A751,Cetes!$A$19:$M$1126,5,FALSE)</f>
        <v>91</v>
      </c>
      <c r="T751" s="146">
        <v>7.3376960000000005E-2</v>
      </c>
      <c r="U751" s="141">
        <v>182</v>
      </c>
      <c r="V751" s="142">
        <v>7.4925610000000004E-2</v>
      </c>
      <c r="W751" s="141">
        <v>350</v>
      </c>
      <c r="X751" s="142">
        <v>7.5696929999999996E-2</v>
      </c>
    </row>
    <row r="752" spans="1:24" x14ac:dyDescent="0.25">
      <c r="A752" s="148">
        <v>43091</v>
      </c>
      <c r="B752" s="141">
        <v>1</v>
      </c>
      <c r="C752" s="142">
        <v>7.3099999999999998E-2</v>
      </c>
      <c r="D752" s="141">
        <v>10</v>
      </c>
      <c r="E752" s="142">
        <f t="shared" si="25"/>
        <v>3.5043240000000003E-2</v>
      </c>
      <c r="F752" s="144">
        <v>20</v>
      </c>
      <c r="G752" s="142">
        <f t="shared" si="27"/>
        <v>3.1704498823529416E-2</v>
      </c>
      <c r="H752" s="152">
        <v>27</v>
      </c>
      <c r="I752" s="153">
        <f t="shared" si="26"/>
        <v>2.9367380000000002E-2</v>
      </c>
      <c r="J752" s="141">
        <v>27</v>
      </c>
      <c r="K752" s="142">
        <v>7.2000049999999996E-2</v>
      </c>
      <c r="L752" s="147">
        <v>-1.0377384444444498E-3</v>
      </c>
      <c r="M752" s="141">
        <v>28</v>
      </c>
      <c r="N752" s="142">
        <v>7.2019641428571424E-2</v>
      </c>
      <c r="O752" s="141">
        <v>56</v>
      </c>
      <c r="P752" s="142">
        <v>7.2568201428571427E-2</v>
      </c>
      <c r="Q752" s="141">
        <v>84</v>
      </c>
      <c r="R752" s="142">
        <v>7.3116761428571431E-2</v>
      </c>
      <c r="S752" s="141">
        <f>+VLOOKUP(A752,Cetes!$A$19:$M$1126,5,FALSE)</f>
        <v>90</v>
      </c>
      <c r="T752" s="146">
        <v>7.3234309999999997E-2</v>
      </c>
      <c r="U752" s="141">
        <v>181</v>
      </c>
      <c r="V752" s="142">
        <v>7.4900019999999998E-2</v>
      </c>
      <c r="W752" s="141">
        <v>349</v>
      </c>
      <c r="X752" s="142">
        <v>7.5799939999999996E-2</v>
      </c>
    </row>
    <row r="753" spans="1:24" x14ac:dyDescent="0.25">
      <c r="A753" s="148">
        <v>43095</v>
      </c>
      <c r="B753" s="141">
        <v>1</v>
      </c>
      <c r="C753" s="142">
        <v>7.2700000000000001E-2</v>
      </c>
      <c r="D753" s="141">
        <v>10</v>
      </c>
      <c r="E753" s="142">
        <f t="shared" si="25"/>
        <v>3.5043240000000003E-2</v>
      </c>
      <c r="F753" s="144">
        <v>20</v>
      </c>
      <c r="G753" s="142">
        <f t="shared" si="27"/>
        <v>3.0677193846153847E-2</v>
      </c>
      <c r="H753" s="152">
        <v>23</v>
      </c>
      <c r="I753" s="153">
        <f t="shared" si="26"/>
        <v>2.9367380000000002E-2</v>
      </c>
      <c r="J753" s="141">
        <v>27</v>
      </c>
      <c r="K753" s="142">
        <v>7.2094706349206339E-2</v>
      </c>
      <c r="L753" s="147">
        <v>9.4656349206342916E-5</v>
      </c>
      <c r="M753" s="141">
        <v>28</v>
      </c>
      <c r="N753" s="142">
        <v>7.2118527936507928E-2</v>
      </c>
      <c r="O753" s="141">
        <v>56</v>
      </c>
      <c r="P753" s="142">
        <v>7.2785532380952381E-2</v>
      </c>
      <c r="Q753" s="141">
        <v>84</v>
      </c>
      <c r="R753" s="142">
        <v>7.3452536825396819E-2</v>
      </c>
      <c r="S753" s="141">
        <f>+VLOOKUP(A753,Cetes!$A$19:$M$1126,5,FALSE)</f>
        <v>86</v>
      </c>
      <c r="T753" s="146">
        <v>7.3500179999999998E-2</v>
      </c>
      <c r="U753" s="141">
        <v>177</v>
      </c>
      <c r="V753" s="142">
        <v>7.5125979999999995E-2</v>
      </c>
      <c r="W753" s="141">
        <v>345</v>
      </c>
      <c r="X753" s="142">
        <v>7.6193919999999998E-2</v>
      </c>
    </row>
    <row r="754" spans="1:24" x14ac:dyDescent="0.25">
      <c r="A754" s="148">
        <v>43096</v>
      </c>
      <c r="B754" s="141">
        <v>1</v>
      </c>
      <c r="C754" s="142">
        <v>7.3200000000000001E-2</v>
      </c>
      <c r="D754" s="141">
        <v>10</v>
      </c>
      <c r="E754" s="142">
        <f t="shared" si="25"/>
        <v>3.5043240000000003E-2</v>
      </c>
      <c r="F754" s="144">
        <v>20</v>
      </c>
      <c r="G754" s="142">
        <f t="shared" si="27"/>
        <v>3.0313356666666669E-2</v>
      </c>
      <c r="H754" s="152">
        <v>22</v>
      </c>
      <c r="I754" s="153">
        <f t="shared" si="26"/>
        <v>2.9367380000000002E-2</v>
      </c>
      <c r="J754" s="141">
        <v>27</v>
      </c>
      <c r="K754" s="142">
        <v>7.183470952380952E-2</v>
      </c>
      <c r="L754" s="147">
        <v>-2.5999682539681879E-4</v>
      </c>
      <c r="M754" s="141">
        <v>28</v>
      </c>
      <c r="N754" s="142">
        <v>7.1861491428571428E-2</v>
      </c>
      <c r="O754" s="141">
        <v>56</v>
      </c>
      <c r="P754" s="142">
        <v>7.2611384761904763E-2</v>
      </c>
      <c r="Q754" s="141">
        <v>84</v>
      </c>
      <c r="R754" s="142">
        <v>7.3361278095238097E-2</v>
      </c>
      <c r="S754" s="141">
        <f>+VLOOKUP(A754,Cetes!$A$19:$M$1126,5,FALSE)</f>
        <v>85</v>
      </c>
      <c r="T754" s="146">
        <v>7.3388060000000005E-2</v>
      </c>
      <c r="U754" s="141">
        <v>176</v>
      </c>
      <c r="V754" s="142">
        <v>7.5126680000000001E-2</v>
      </c>
      <c r="W754" s="141">
        <v>344</v>
      </c>
      <c r="X754" s="142">
        <v>7.6172310000000007E-2</v>
      </c>
    </row>
    <row r="755" spans="1:24" x14ac:dyDescent="0.25">
      <c r="A755" s="148">
        <v>43097</v>
      </c>
      <c r="B755" s="141">
        <v>1</v>
      </c>
      <c r="C755" s="142">
        <v>7.3499999999999996E-2</v>
      </c>
      <c r="D755" s="141">
        <v>10</v>
      </c>
      <c r="E755" s="142">
        <f t="shared" si="25"/>
        <v>3.5043240000000003E-2</v>
      </c>
      <c r="F755" s="144">
        <v>20</v>
      </c>
      <c r="G755" s="142">
        <f t="shared" si="27"/>
        <v>3.188998444444445E-2</v>
      </c>
      <c r="H755" s="152">
        <v>28</v>
      </c>
      <c r="I755" s="153">
        <f t="shared" si="26"/>
        <v>2.9367380000000002E-2</v>
      </c>
      <c r="J755" s="141">
        <v>27</v>
      </c>
      <c r="K755" s="142">
        <v>7.3521509887640446E-2</v>
      </c>
      <c r="L755" s="147">
        <v>1.6868003638309259E-3</v>
      </c>
      <c r="M755" s="141">
        <v>28</v>
      </c>
      <c r="N755" s="142">
        <v>7.3522337191011228E-2</v>
      </c>
      <c r="O755" s="141">
        <v>56</v>
      </c>
      <c r="P755" s="142">
        <v>7.3545501685393255E-2</v>
      </c>
      <c r="Q755" s="141">
        <v>84</v>
      </c>
      <c r="R755" s="142">
        <v>7.3568666179775283E-2</v>
      </c>
      <c r="S755" s="141">
        <f>+VLOOKUP(A755,Cetes!$A$19:$M$1126,5,FALSE)</f>
        <v>90</v>
      </c>
      <c r="T755" s="146">
        <v>7.3573630000000001E-2</v>
      </c>
      <c r="U755" s="141">
        <v>175</v>
      </c>
      <c r="V755" s="142">
        <v>7.5062589999999998E-2</v>
      </c>
      <c r="W755" s="141">
        <v>343</v>
      </c>
      <c r="X755" s="142">
        <v>7.5915049999999998E-2</v>
      </c>
    </row>
    <row r="756" spans="1:24" x14ac:dyDescent="0.25">
      <c r="A756" s="148">
        <v>43098</v>
      </c>
      <c r="B756" s="141">
        <v>1</v>
      </c>
      <c r="C756" s="142">
        <v>7.3499999999999996E-2</v>
      </c>
      <c r="D756" s="141">
        <v>10</v>
      </c>
      <c r="E756" s="142">
        <f t="shared" si="25"/>
        <v>3.5043240000000003E-2</v>
      </c>
      <c r="F756" s="144">
        <v>20</v>
      </c>
      <c r="G756" s="142">
        <f t="shared" si="27"/>
        <v>3.1704498823529416E-2</v>
      </c>
      <c r="H756" s="152">
        <v>27</v>
      </c>
      <c r="I756" s="153">
        <f t="shared" si="26"/>
        <v>2.9367380000000002E-2</v>
      </c>
      <c r="J756" s="141">
        <v>27</v>
      </c>
      <c r="K756" s="142">
        <v>7.2180649999999999E-2</v>
      </c>
      <c r="L756" s="147">
        <v>-1.3408598876404471E-3</v>
      </c>
      <c r="M756" s="141">
        <v>28</v>
      </c>
      <c r="N756" s="142">
        <v>7.2200384677419349E-2</v>
      </c>
      <c r="O756" s="141">
        <v>56</v>
      </c>
      <c r="P756" s="142">
        <v>7.2752955645161294E-2</v>
      </c>
      <c r="Q756" s="141">
        <v>84</v>
      </c>
      <c r="R756" s="142">
        <v>7.3305526612903224E-2</v>
      </c>
      <c r="S756" s="141">
        <f>+VLOOKUP(A756,Cetes!$A$19:$M$1126,5,FALSE)</f>
        <v>89</v>
      </c>
      <c r="T756" s="146">
        <v>7.3404200000000003E-2</v>
      </c>
      <c r="U756" s="141">
        <v>174</v>
      </c>
      <c r="V756" s="142">
        <v>7.5006870000000003E-2</v>
      </c>
      <c r="W756" s="141">
        <v>342</v>
      </c>
      <c r="X756" s="142">
        <v>7.570035E-2</v>
      </c>
    </row>
    <row r="757" spans="1:24" x14ac:dyDescent="0.25">
      <c r="A757" s="148">
        <v>43102</v>
      </c>
      <c r="B757" s="141">
        <v>1</v>
      </c>
      <c r="C757" s="142">
        <v>7.3300000000000004E-2</v>
      </c>
      <c r="D757" s="141">
        <v>10</v>
      </c>
      <c r="E757" s="142">
        <f t="shared" si="25"/>
        <v>3.5043240000000003E-2</v>
      </c>
      <c r="F757" s="144">
        <v>20</v>
      </c>
      <c r="G757" s="142">
        <f t="shared" si="27"/>
        <v>3.0677193846153847E-2</v>
      </c>
      <c r="H757" s="152">
        <v>23</v>
      </c>
      <c r="I757" s="153">
        <f t="shared" si="26"/>
        <v>2.9367380000000002E-2</v>
      </c>
      <c r="J757" s="141">
        <v>27</v>
      </c>
      <c r="K757" s="142">
        <v>7.1784652258064519E-2</v>
      </c>
      <c r="L757" s="147">
        <v>-3.9599774193548043E-4</v>
      </c>
      <c r="M757" s="141">
        <v>28</v>
      </c>
      <c r="N757" s="142">
        <v>7.1812705322580647E-2</v>
      </c>
      <c r="O757" s="141">
        <v>56</v>
      </c>
      <c r="P757" s="142">
        <v>7.2598191129032263E-2</v>
      </c>
      <c r="Q757" s="141">
        <v>84</v>
      </c>
      <c r="R757" s="142">
        <v>7.338367693548388E-2</v>
      </c>
      <c r="S757" s="141">
        <f>+VLOOKUP(A757,Cetes!$A$19:$M$1126,5,FALSE)</f>
        <v>85</v>
      </c>
      <c r="T757" s="146">
        <v>7.3411730000000008E-2</v>
      </c>
      <c r="U757" s="141">
        <v>170</v>
      </c>
      <c r="V757" s="142">
        <v>7.5293289999999999E-2</v>
      </c>
      <c r="W757" s="141">
        <v>338</v>
      </c>
      <c r="X757" s="142">
        <v>7.7799980000000005E-2</v>
      </c>
    </row>
    <row r="758" spans="1:24" x14ac:dyDescent="0.25">
      <c r="A758" s="148">
        <v>43103</v>
      </c>
      <c r="B758" s="141">
        <v>1</v>
      </c>
      <c r="C758" s="142">
        <v>7.2499999999999995E-2</v>
      </c>
      <c r="D758" s="141">
        <v>10</v>
      </c>
      <c r="E758" s="142">
        <f t="shared" si="25"/>
        <v>3.5043240000000003E-2</v>
      </c>
      <c r="F758" s="144">
        <v>20</v>
      </c>
      <c r="G758" s="142">
        <f t="shared" si="27"/>
        <v>3.0313356666666669E-2</v>
      </c>
      <c r="H758" s="152">
        <v>22</v>
      </c>
      <c r="I758" s="153">
        <f t="shared" si="26"/>
        <v>2.9367380000000002E-2</v>
      </c>
      <c r="J758" s="141">
        <v>27</v>
      </c>
      <c r="K758" s="142">
        <v>7.1119622580645164E-2</v>
      </c>
      <c r="L758" s="147">
        <v>-6.6502967741935426E-4</v>
      </c>
      <c r="M758" s="141">
        <v>28</v>
      </c>
      <c r="N758" s="142">
        <v>7.1154917096774198E-2</v>
      </c>
      <c r="O758" s="141">
        <v>56</v>
      </c>
      <c r="P758" s="142">
        <v>7.2143163548387096E-2</v>
      </c>
      <c r="Q758" s="141">
        <v>84</v>
      </c>
      <c r="R758" s="142">
        <v>7.3131409999999994E-2</v>
      </c>
      <c r="S758" s="141">
        <f>+VLOOKUP(A758,Cetes!$A$19:$M$1126,5,FALSE)</f>
        <v>84</v>
      </c>
      <c r="T758" s="146">
        <v>7.3131409999999994E-2</v>
      </c>
      <c r="U758" s="141">
        <v>169</v>
      </c>
      <c r="V758" s="142">
        <v>7.4799889999999994E-2</v>
      </c>
      <c r="W758" s="141">
        <v>337</v>
      </c>
      <c r="X758" s="142">
        <v>7.7015510000000009E-2</v>
      </c>
    </row>
    <row r="759" spans="1:24" x14ac:dyDescent="0.25">
      <c r="A759" s="148">
        <v>43104</v>
      </c>
      <c r="B759" s="141">
        <v>1</v>
      </c>
      <c r="C759" s="142">
        <v>7.3899999999999993E-2</v>
      </c>
      <c r="D759" s="141">
        <v>10</v>
      </c>
      <c r="E759" s="142">
        <f t="shared" si="25"/>
        <v>3.5043240000000003E-2</v>
      </c>
      <c r="F759" s="144">
        <v>20</v>
      </c>
      <c r="G759" s="142">
        <f t="shared" si="27"/>
        <v>3.188998444444445E-2</v>
      </c>
      <c r="H759" s="152">
        <v>28</v>
      </c>
      <c r="I759" s="153">
        <f t="shared" si="26"/>
        <v>2.9367380000000002E-2</v>
      </c>
      <c r="J759" s="141">
        <v>27</v>
      </c>
      <c r="K759" s="142">
        <v>7.3655478666666663E-2</v>
      </c>
      <c r="L759" s="147">
        <v>2.5358560860214985E-3</v>
      </c>
      <c r="M759" s="141">
        <v>28</v>
      </c>
      <c r="N759" s="142">
        <v>7.3646073999999992E-2</v>
      </c>
      <c r="O759" s="141">
        <v>56</v>
      </c>
      <c r="P759" s="142">
        <v>7.3382743333333333E-2</v>
      </c>
      <c r="Q759" s="141">
        <v>84</v>
      </c>
      <c r="R759" s="142">
        <v>7.3119412666666675E-2</v>
      </c>
      <c r="S759" s="141">
        <f>+VLOOKUP(A759,Cetes!$A$19:$M$1126,5,FALSE)</f>
        <v>91</v>
      </c>
      <c r="T759" s="146">
        <v>7.3053580000000007E-2</v>
      </c>
      <c r="U759" s="141">
        <v>182</v>
      </c>
      <c r="V759" s="142">
        <v>7.4979089999999998E-2</v>
      </c>
      <c r="W759" s="141">
        <v>336</v>
      </c>
      <c r="X759" s="142">
        <v>7.6665839999999999E-2</v>
      </c>
    </row>
    <row r="760" spans="1:24" x14ac:dyDescent="0.25">
      <c r="A760" s="148">
        <v>43105</v>
      </c>
      <c r="B760" s="141">
        <v>1</v>
      </c>
      <c r="C760" s="142">
        <v>7.2499999999999995E-2</v>
      </c>
      <c r="D760" s="141">
        <v>10</v>
      </c>
      <c r="E760" s="142">
        <f t="shared" si="25"/>
        <v>3.5043240000000003E-2</v>
      </c>
      <c r="F760" s="144">
        <v>20</v>
      </c>
      <c r="G760" s="142">
        <f t="shared" si="27"/>
        <v>3.1704498823529416E-2</v>
      </c>
      <c r="H760" s="152">
        <v>27</v>
      </c>
      <c r="I760" s="153">
        <f t="shared" si="26"/>
        <v>2.9367380000000002E-2</v>
      </c>
      <c r="J760" s="141">
        <v>27</v>
      </c>
      <c r="K760" s="142">
        <v>7.1842360000000008E-2</v>
      </c>
      <c r="L760" s="147">
        <v>-1.8131186666666549E-3</v>
      </c>
      <c r="M760" s="141">
        <v>28</v>
      </c>
      <c r="N760" s="142">
        <v>7.1862321269841281E-2</v>
      </c>
      <c r="O760" s="141">
        <v>56</v>
      </c>
      <c r="P760" s="142">
        <v>7.2421236825396834E-2</v>
      </c>
      <c r="Q760" s="141">
        <v>84</v>
      </c>
      <c r="R760" s="142">
        <v>7.2980152380952387E-2</v>
      </c>
      <c r="S760" s="141">
        <f>+VLOOKUP(A760,Cetes!$A$19:$M$1126,5,FALSE)</f>
        <v>90</v>
      </c>
      <c r="T760" s="146">
        <v>7.3099919999999999E-2</v>
      </c>
      <c r="U760" s="141">
        <v>181</v>
      </c>
      <c r="V760" s="142">
        <v>7.5000030000000009E-2</v>
      </c>
      <c r="W760" s="141">
        <v>335</v>
      </c>
      <c r="X760" s="142">
        <v>7.6499979999999995E-2</v>
      </c>
    </row>
    <row r="761" spans="1:24" x14ac:dyDescent="0.25">
      <c r="A761" s="148">
        <v>43108</v>
      </c>
      <c r="B761" s="141">
        <v>1</v>
      </c>
      <c r="C761" s="142">
        <v>7.2499999999999995E-2</v>
      </c>
      <c r="D761" s="141">
        <v>10</v>
      </c>
      <c r="E761" s="142">
        <f t="shared" si="25"/>
        <v>3.5043240000000003E-2</v>
      </c>
      <c r="F761" s="144">
        <v>20</v>
      </c>
      <c r="G761" s="142">
        <f t="shared" si="27"/>
        <v>3.0989054285714288E-2</v>
      </c>
      <c r="H761" s="152">
        <v>24</v>
      </c>
      <c r="I761" s="153">
        <f t="shared" si="26"/>
        <v>2.9367380000000002E-2</v>
      </c>
      <c r="J761" s="141">
        <v>27</v>
      </c>
      <c r="K761" s="142">
        <v>7.2775012380952381E-2</v>
      </c>
      <c r="L761" s="147">
        <v>9.3265238095237291E-4</v>
      </c>
      <c r="M761" s="141">
        <v>28</v>
      </c>
      <c r="N761" s="142">
        <v>7.2778759841269844E-2</v>
      </c>
      <c r="O761" s="141">
        <v>56</v>
      </c>
      <c r="P761" s="142">
        <v>7.2883688730158727E-2</v>
      </c>
      <c r="Q761" s="141">
        <v>84</v>
      </c>
      <c r="R761" s="142">
        <v>7.2988617619047624E-2</v>
      </c>
      <c r="S761" s="141">
        <f>+VLOOKUP(A761,Cetes!$A$19:$M$1126,5,FALSE)</f>
        <v>87</v>
      </c>
      <c r="T761" s="146">
        <v>7.299986E-2</v>
      </c>
      <c r="U761" s="141">
        <v>178</v>
      </c>
      <c r="V761" s="142">
        <v>7.5157429999999997E-2</v>
      </c>
      <c r="W761" s="141">
        <v>332</v>
      </c>
      <c r="X761" s="142">
        <v>7.6399960000000003E-2</v>
      </c>
    </row>
    <row r="762" spans="1:24" x14ac:dyDescent="0.25">
      <c r="A762" s="148">
        <v>43109</v>
      </c>
      <c r="B762" s="141">
        <v>1</v>
      </c>
      <c r="C762" s="142">
        <v>7.2800000000000004E-2</v>
      </c>
      <c r="D762" s="141">
        <v>10</v>
      </c>
      <c r="E762" s="142">
        <f t="shared" si="25"/>
        <v>3.5043240000000003E-2</v>
      </c>
      <c r="F762" s="144">
        <v>20</v>
      </c>
      <c r="G762" s="142">
        <f t="shared" si="27"/>
        <v>3.0677193846153847E-2</v>
      </c>
      <c r="H762" s="152">
        <v>23</v>
      </c>
      <c r="I762" s="153">
        <f t="shared" si="26"/>
        <v>2.9367380000000002E-2</v>
      </c>
      <c r="J762" s="141">
        <v>27</v>
      </c>
      <c r="K762" s="142">
        <v>7.2531126825396822E-2</v>
      </c>
      <c r="L762" s="147">
        <v>-2.4388555555555913E-4</v>
      </c>
      <c r="M762" s="141">
        <v>28</v>
      </c>
      <c r="N762" s="142">
        <v>7.2543996031746022E-2</v>
      </c>
      <c r="O762" s="141">
        <v>56</v>
      </c>
      <c r="P762" s="142">
        <v>7.2904333809523811E-2</v>
      </c>
      <c r="Q762" s="141">
        <v>84</v>
      </c>
      <c r="R762" s="142">
        <v>7.3264671587301586E-2</v>
      </c>
      <c r="S762" s="141">
        <f>+VLOOKUP(A762,Cetes!$A$19:$M$1126,5,FALSE)</f>
        <v>86</v>
      </c>
      <c r="T762" s="146">
        <v>7.329041E-2</v>
      </c>
      <c r="U762" s="141">
        <v>177</v>
      </c>
      <c r="V762" s="142">
        <v>7.5400029999999993E-2</v>
      </c>
      <c r="W762" s="141">
        <v>331</v>
      </c>
      <c r="X762" s="142">
        <v>7.6500060000000009E-2</v>
      </c>
    </row>
    <row r="763" spans="1:24" x14ac:dyDescent="0.25">
      <c r="A763" s="148">
        <v>43110</v>
      </c>
      <c r="B763" s="141">
        <v>1</v>
      </c>
      <c r="C763" s="142">
        <v>7.2700000000000001E-2</v>
      </c>
      <c r="D763" s="141">
        <v>10</v>
      </c>
      <c r="E763" s="142">
        <f t="shared" si="25"/>
        <v>3.5043240000000003E-2</v>
      </c>
      <c r="F763" s="144">
        <v>20</v>
      </c>
      <c r="G763" s="142">
        <f t="shared" si="27"/>
        <v>3.0313356666666669E-2</v>
      </c>
      <c r="H763" s="152">
        <v>22</v>
      </c>
      <c r="I763" s="153">
        <f t="shared" si="26"/>
        <v>2.9367380000000002E-2</v>
      </c>
      <c r="J763" s="141">
        <v>27</v>
      </c>
      <c r="K763" s="142">
        <v>7.272281444444445E-2</v>
      </c>
      <c r="L763" s="147">
        <v>1.9168761904762854E-4</v>
      </c>
      <c r="M763" s="141">
        <v>28</v>
      </c>
      <c r="N763" s="142">
        <v>7.2741003333333346E-2</v>
      </c>
      <c r="O763" s="141">
        <v>56</v>
      </c>
      <c r="P763" s="142">
        <v>7.3250292222222235E-2</v>
      </c>
      <c r="Q763" s="141">
        <v>84</v>
      </c>
      <c r="R763" s="142">
        <v>7.3759581111111111E-2</v>
      </c>
      <c r="S763" s="141">
        <f>+VLOOKUP(A763,Cetes!$A$19:$M$1126,5,FALSE)</f>
        <v>85</v>
      </c>
      <c r="T763" s="146">
        <v>7.3777770000000006E-2</v>
      </c>
      <c r="U763" s="141">
        <v>176</v>
      </c>
      <c r="V763" s="142">
        <v>7.5767730000000005E-2</v>
      </c>
      <c r="W763" s="141">
        <v>330</v>
      </c>
      <c r="X763" s="142">
        <v>7.6860490000000004E-2</v>
      </c>
    </row>
    <row r="764" spans="1:24" x14ac:dyDescent="0.25">
      <c r="A764" s="148">
        <v>43111</v>
      </c>
      <c r="B764" s="141">
        <v>1</v>
      </c>
      <c r="C764" s="142">
        <v>7.2499999999999995E-2</v>
      </c>
      <c r="D764" s="141">
        <v>10</v>
      </c>
      <c r="E764" s="142">
        <f t="shared" si="25"/>
        <v>3.5043240000000003E-2</v>
      </c>
      <c r="F764" s="144">
        <v>20</v>
      </c>
      <c r="G764" s="142">
        <f t="shared" si="27"/>
        <v>3.188998444444445E-2</v>
      </c>
      <c r="H764" s="152">
        <v>28</v>
      </c>
      <c r="I764" s="153">
        <f t="shared" si="26"/>
        <v>2.9367380000000002E-2</v>
      </c>
      <c r="J764" s="141">
        <v>27</v>
      </c>
      <c r="K764" s="142">
        <v>7.293940288888888E-2</v>
      </c>
      <c r="L764" s="147">
        <v>2.1658844444442937E-4</v>
      </c>
      <c r="M764" s="141">
        <v>28</v>
      </c>
      <c r="N764" s="142">
        <v>7.2956302999999986E-2</v>
      </c>
      <c r="O764" s="141">
        <v>56</v>
      </c>
      <c r="P764" s="142">
        <v>7.3429506111111098E-2</v>
      </c>
      <c r="Q764" s="141">
        <v>84</v>
      </c>
      <c r="R764" s="142">
        <v>7.3902709222222224E-2</v>
      </c>
      <c r="S764" s="141">
        <f>+VLOOKUP(A764,Cetes!$A$19:$M$1126,5,FALSE)</f>
        <v>91</v>
      </c>
      <c r="T764" s="146">
        <v>7.4021009999999998E-2</v>
      </c>
      <c r="U764" s="141">
        <v>175</v>
      </c>
      <c r="V764" s="142">
        <v>7.5776220000000005E-2</v>
      </c>
      <c r="W764" s="141">
        <v>329</v>
      </c>
      <c r="X764" s="142">
        <v>7.688275E-2</v>
      </c>
    </row>
    <row r="765" spans="1:24" x14ac:dyDescent="0.25">
      <c r="A765" s="148">
        <v>43112</v>
      </c>
      <c r="B765" s="141">
        <v>1</v>
      </c>
      <c r="C765" s="142">
        <v>7.2700000000000001E-2</v>
      </c>
      <c r="D765" s="141">
        <v>10</v>
      </c>
      <c r="E765" s="142">
        <f t="shared" si="25"/>
        <v>3.5043240000000003E-2</v>
      </c>
      <c r="F765" s="144">
        <v>20</v>
      </c>
      <c r="G765" s="142">
        <f t="shared" si="27"/>
        <v>3.1704498823529416E-2</v>
      </c>
      <c r="H765" s="152">
        <v>27</v>
      </c>
      <c r="I765" s="153">
        <f t="shared" si="26"/>
        <v>2.9367380000000002E-2</v>
      </c>
      <c r="J765" s="141">
        <v>27</v>
      </c>
      <c r="K765" s="142">
        <v>7.2575570000000006E-2</v>
      </c>
      <c r="L765" s="147">
        <v>-3.6383288888887366E-4</v>
      </c>
      <c r="M765" s="141">
        <v>28</v>
      </c>
      <c r="N765" s="142">
        <v>7.259585730158731E-2</v>
      </c>
      <c r="O765" s="141">
        <v>56</v>
      </c>
      <c r="P765" s="142">
        <v>7.3163901746031754E-2</v>
      </c>
      <c r="Q765" s="141">
        <v>84</v>
      </c>
      <c r="R765" s="142">
        <v>7.3731946190476183E-2</v>
      </c>
      <c r="S765" s="141">
        <f>+VLOOKUP(A765,Cetes!$A$19:$M$1126,5,FALSE)</f>
        <v>90</v>
      </c>
      <c r="T765" s="146">
        <v>7.3853669999999996E-2</v>
      </c>
      <c r="U765" s="141">
        <v>174</v>
      </c>
      <c r="V765" s="142">
        <v>7.5659809999999994E-2</v>
      </c>
      <c r="W765" s="141">
        <v>328</v>
      </c>
      <c r="X765" s="142">
        <v>7.6611209999999999E-2</v>
      </c>
    </row>
    <row r="766" spans="1:24" x14ac:dyDescent="0.25">
      <c r="A766" s="148">
        <v>43115</v>
      </c>
      <c r="B766" s="141">
        <v>1</v>
      </c>
      <c r="C766" s="142">
        <v>7.2499999999999995E-2</v>
      </c>
      <c r="D766" s="141">
        <v>10</v>
      </c>
      <c r="E766" s="142">
        <f t="shared" si="25"/>
        <v>3.5043240000000003E-2</v>
      </c>
      <c r="F766" s="144">
        <v>20</v>
      </c>
      <c r="G766" s="142">
        <f t="shared" si="27"/>
        <v>3.0989054285714288E-2</v>
      </c>
      <c r="H766" s="152">
        <v>24</v>
      </c>
      <c r="I766" s="153">
        <f t="shared" si="26"/>
        <v>2.9367380000000002E-2</v>
      </c>
      <c r="J766" s="141">
        <v>27</v>
      </c>
      <c r="K766" s="142">
        <v>7.2504336666666669E-2</v>
      </c>
      <c r="L766" s="147">
        <v>-7.1233333333337034E-5</v>
      </c>
      <c r="M766" s="141">
        <v>28</v>
      </c>
      <c r="N766" s="142">
        <v>7.2524888888888889E-2</v>
      </c>
      <c r="O766" s="141">
        <v>56</v>
      </c>
      <c r="P766" s="142">
        <v>7.3100351111111114E-2</v>
      </c>
      <c r="Q766" s="141">
        <v>84</v>
      </c>
      <c r="R766" s="142">
        <v>7.367581333333334E-2</v>
      </c>
      <c r="S766" s="141">
        <f>+VLOOKUP(A766,Cetes!$A$19:$M$1126,5,FALSE)</f>
        <v>87</v>
      </c>
      <c r="T766" s="146">
        <v>7.3737469999999999E-2</v>
      </c>
      <c r="U766" s="141">
        <v>171</v>
      </c>
      <c r="V766" s="142">
        <v>7.5544490000000006E-2</v>
      </c>
      <c r="W766" s="141">
        <v>325</v>
      </c>
      <c r="X766" s="142">
        <v>7.6528619999999992E-2</v>
      </c>
    </row>
    <row r="767" spans="1:24" x14ac:dyDescent="0.25">
      <c r="A767" s="148">
        <v>43116</v>
      </c>
      <c r="B767" s="141">
        <v>1</v>
      </c>
      <c r="C767" s="142">
        <v>7.2599999999999998E-2</v>
      </c>
      <c r="D767" s="141">
        <v>10</v>
      </c>
      <c r="E767" s="142">
        <f t="shared" ref="E767:E830" si="28">3.504324/100</f>
        <v>3.5043240000000003E-2</v>
      </c>
      <c r="F767" s="144">
        <v>20</v>
      </c>
      <c r="G767" s="142">
        <f t="shared" si="27"/>
        <v>3.0677193846153847E-2</v>
      </c>
      <c r="H767" s="152">
        <v>23</v>
      </c>
      <c r="I767" s="153">
        <f t="shared" ref="I767:I830" si="29">2.936738/100</f>
        <v>2.9367380000000002E-2</v>
      </c>
      <c r="J767" s="141">
        <v>27</v>
      </c>
      <c r="K767" s="142">
        <v>7.2098228888888879E-2</v>
      </c>
      <c r="L767" s="147">
        <v>-4.0610777777778939E-4</v>
      </c>
      <c r="M767" s="141">
        <v>28</v>
      </c>
      <c r="N767" s="142">
        <v>7.2122931111111108E-2</v>
      </c>
      <c r="O767" s="141">
        <v>56</v>
      </c>
      <c r="P767" s="142">
        <v>7.281459333333333E-2</v>
      </c>
      <c r="Q767" s="141">
        <v>84</v>
      </c>
      <c r="R767" s="142">
        <v>7.3506255555555552E-2</v>
      </c>
      <c r="S767" s="141">
        <f>+VLOOKUP(A767,Cetes!$A$19:$M$1126,5,FALSE)</f>
        <v>86</v>
      </c>
      <c r="T767" s="146">
        <v>7.3555659999999995E-2</v>
      </c>
      <c r="U767" s="141">
        <v>170</v>
      </c>
      <c r="V767" s="142">
        <v>7.5594229999999998E-2</v>
      </c>
      <c r="W767" s="141">
        <v>324</v>
      </c>
      <c r="X767" s="142">
        <v>7.6496159999999994E-2</v>
      </c>
    </row>
    <row r="768" spans="1:24" x14ac:dyDescent="0.25">
      <c r="A768" s="148">
        <v>43117</v>
      </c>
      <c r="B768" s="141">
        <v>1</v>
      </c>
      <c r="C768" s="142">
        <v>7.22E-2</v>
      </c>
      <c r="D768" s="141">
        <v>10</v>
      </c>
      <c r="E768" s="142">
        <f t="shared" si="28"/>
        <v>3.5043240000000003E-2</v>
      </c>
      <c r="F768" s="144">
        <v>20</v>
      </c>
      <c r="G768" s="142">
        <f t="shared" si="27"/>
        <v>3.0313356666666669E-2</v>
      </c>
      <c r="H768" s="152">
        <v>22</v>
      </c>
      <c r="I768" s="153">
        <f t="shared" si="29"/>
        <v>2.9367380000000002E-2</v>
      </c>
      <c r="J768" s="141">
        <v>27</v>
      </c>
      <c r="K768" s="142">
        <v>7.2646043174603173E-2</v>
      </c>
      <c r="L768" s="147">
        <v>5.4781428571429314E-4</v>
      </c>
      <c r="M768" s="141">
        <v>28</v>
      </c>
      <c r="N768" s="142">
        <v>7.2660763809523812E-2</v>
      </c>
      <c r="O768" s="141">
        <v>56</v>
      </c>
      <c r="P768" s="142">
        <v>7.3072941587301585E-2</v>
      </c>
      <c r="Q768" s="141">
        <v>84</v>
      </c>
      <c r="R768" s="142">
        <v>7.3485119365079357E-2</v>
      </c>
      <c r="S768" s="141">
        <f>+VLOOKUP(A768,Cetes!$A$19:$M$1126,5,FALSE)</f>
        <v>85</v>
      </c>
      <c r="T768" s="146">
        <v>7.3499839999999997E-2</v>
      </c>
      <c r="U768" s="141">
        <v>169</v>
      </c>
      <c r="V768" s="142">
        <v>7.5409230000000008E-2</v>
      </c>
      <c r="W768" s="141">
        <v>323</v>
      </c>
      <c r="X768" s="142">
        <v>7.6399990000000001E-2</v>
      </c>
    </row>
    <row r="769" spans="1:24" x14ac:dyDescent="0.25">
      <c r="A769" s="148">
        <v>43118</v>
      </c>
      <c r="B769" s="141">
        <v>1</v>
      </c>
      <c r="C769" s="142">
        <v>7.3499999999999996E-2</v>
      </c>
      <c r="D769" s="141">
        <v>10</v>
      </c>
      <c r="E769" s="142">
        <f t="shared" si="28"/>
        <v>3.5043240000000003E-2</v>
      </c>
      <c r="F769" s="144">
        <v>20</v>
      </c>
      <c r="G769" s="142">
        <f t="shared" si="27"/>
        <v>3.188998444444445E-2</v>
      </c>
      <c r="H769" s="152">
        <v>28</v>
      </c>
      <c r="I769" s="153">
        <f t="shared" si="29"/>
        <v>2.9367380000000002E-2</v>
      </c>
      <c r="J769" s="141">
        <v>27</v>
      </c>
      <c r="K769" s="142">
        <v>7.358671E-2</v>
      </c>
      <c r="L769" s="147">
        <v>9.40666825396827E-4</v>
      </c>
      <c r="M769" s="141">
        <v>28</v>
      </c>
      <c r="N769" s="142">
        <v>7.3590044999999993E-2</v>
      </c>
      <c r="O769" s="141">
        <v>56</v>
      </c>
      <c r="P769" s="142">
        <v>7.3683424999999997E-2</v>
      </c>
      <c r="Q769" s="141">
        <v>84</v>
      </c>
      <c r="R769" s="142">
        <v>7.3776805000000001E-2</v>
      </c>
      <c r="S769" s="141">
        <f>+VLOOKUP(A769,Cetes!$A$19:$M$1126,5,FALSE)</f>
        <v>91</v>
      </c>
      <c r="T769" s="146">
        <v>7.3800150000000009E-2</v>
      </c>
      <c r="U769" s="141">
        <v>182</v>
      </c>
      <c r="V769" s="142">
        <v>7.5558620000000007E-2</v>
      </c>
      <c r="W769" s="141">
        <v>322</v>
      </c>
      <c r="X769" s="142">
        <v>7.6463669999999997E-2</v>
      </c>
    </row>
    <row r="770" spans="1:24" x14ac:dyDescent="0.25">
      <c r="A770" s="148">
        <v>43119</v>
      </c>
      <c r="B770" s="141">
        <v>1</v>
      </c>
      <c r="C770" s="142">
        <v>7.3399999999999993E-2</v>
      </c>
      <c r="D770" s="141">
        <v>10</v>
      </c>
      <c r="E770" s="142">
        <f t="shared" si="28"/>
        <v>3.5043240000000003E-2</v>
      </c>
      <c r="F770" s="144">
        <v>20</v>
      </c>
      <c r="G770" s="142">
        <f t="shared" si="27"/>
        <v>3.1704498823529416E-2</v>
      </c>
      <c r="H770" s="152">
        <v>27</v>
      </c>
      <c r="I770" s="153">
        <f t="shared" si="29"/>
        <v>2.9367380000000002E-2</v>
      </c>
      <c r="J770" s="141">
        <v>27</v>
      </c>
      <c r="K770" s="142">
        <v>7.2412480000000001E-2</v>
      </c>
      <c r="L770" s="147">
        <v>-1.1742299999999983E-3</v>
      </c>
      <c r="M770" s="141">
        <v>28</v>
      </c>
      <c r="N770" s="142">
        <v>7.2431332380952382E-2</v>
      </c>
      <c r="O770" s="141">
        <v>56</v>
      </c>
      <c r="P770" s="142">
        <v>7.295919904761905E-2</v>
      </c>
      <c r="Q770" s="141">
        <v>84</v>
      </c>
      <c r="R770" s="142">
        <v>7.3487065714285718E-2</v>
      </c>
      <c r="S770" s="141">
        <f>+VLOOKUP(A770,Cetes!$A$19:$M$1126,5,FALSE)</f>
        <v>90</v>
      </c>
      <c r="T770" s="146">
        <v>7.3600180000000001E-2</v>
      </c>
      <c r="U770" s="141">
        <v>181</v>
      </c>
      <c r="V770" s="142">
        <v>7.5545050000000002E-2</v>
      </c>
      <c r="W770" s="141">
        <v>321</v>
      </c>
      <c r="X770" s="142">
        <v>7.6462149999999993E-2</v>
      </c>
    </row>
    <row r="771" spans="1:24" x14ac:dyDescent="0.25">
      <c r="A771" s="148">
        <v>43122</v>
      </c>
      <c r="B771" s="141">
        <v>1</v>
      </c>
      <c r="C771" s="142">
        <v>7.2400000000000006E-2</v>
      </c>
      <c r="D771" s="141">
        <v>10</v>
      </c>
      <c r="E771" s="142">
        <f t="shared" si="28"/>
        <v>3.5043240000000003E-2</v>
      </c>
      <c r="F771" s="144">
        <v>20</v>
      </c>
      <c r="G771" s="142">
        <f t="shared" si="27"/>
        <v>3.0989054285714288E-2</v>
      </c>
      <c r="H771" s="152">
        <v>24</v>
      </c>
      <c r="I771" s="153">
        <f t="shared" si="29"/>
        <v>2.9367380000000002E-2</v>
      </c>
      <c r="J771" s="141">
        <v>27</v>
      </c>
      <c r="K771" s="142">
        <v>7.2464647619047626E-2</v>
      </c>
      <c r="L771" s="147">
        <v>5.2167619047624458E-5</v>
      </c>
      <c r="M771" s="141">
        <v>28</v>
      </c>
      <c r="N771" s="142">
        <v>7.2485096825396833E-2</v>
      </c>
      <c r="O771" s="141">
        <v>56</v>
      </c>
      <c r="P771" s="142">
        <v>7.305767460317461E-2</v>
      </c>
      <c r="Q771" s="141">
        <v>84</v>
      </c>
      <c r="R771" s="142">
        <v>7.3630252380952374E-2</v>
      </c>
      <c r="S771" s="141">
        <f>+VLOOKUP(A771,Cetes!$A$19:$M$1126,5,FALSE)</f>
        <v>87</v>
      </c>
      <c r="T771" s="146">
        <v>7.3691599999999996E-2</v>
      </c>
      <c r="U771" s="141">
        <v>178</v>
      </c>
      <c r="V771" s="142">
        <v>7.5629849999999998E-2</v>
      </c>
      <c r="W771" s="141">
        <v>318</v>
      </c>
      <c r="X771" s="142">
        <v>7.6406130000000003E-2</v>
      </c>
    </row>
    <row r="772" spans="1:24" x14ac:dyDescent="0.25">
      <c r="A772" s="148">
        <v>43123</v>
      </c>
      <c r="B772" s="141">
        <v>1</v>
      </c>
      <c r="C772" s="142">
        <v>7.2499999999999995E-2</v>
      </c>
      <c r="D772" s="141">
        <v>10</v>
      </c>
      <c r="E772" s="142">
        <f t="shared" si="28"/>
        <v>3.5043240000000003E-2</v>
      </c>
      <c r="F772" s="144">
        <v>20</v>
      </c>
      <c r="G772" s="142">
        <f>Interpolación_Lineal_2(E772,D772,I772,H772,F772)</f>
        <v>3.0677193846153847E-2</v>
      </c>
      <c r="H772" s="152">
        <v>23</v>
      </c>
      <c r="I772" s="153">
        <f t="shared" si="29"/>
        <v>2.9367380000000002E-2</v>
      </c>
      <c r="J772" s="141">
        <v>27</v>
      </c>
      <c r="K772" s="142">
        <v>7.2389385396825393E-2</v>
      </c>
      <c r="L772" s="147">
        <v>-7.5262222222233222E-5</v>
      </c>
      <c r="M772" s="141">
        <v>28</v>
      </c>
      <c r="N772" s="142">
        <v>7.2411841746031741E-2</v>
      </c>
      <c r="O772" s="141">
        <v>56</v>
      </c>
      <c r="P772" s="142">
        <v>7.3040619523809525E-2</v>
      </c>
      <c r="Q772" s="141">
        <v>84</v>
      </c>
      <c r="R772" s="142">
        <v>7.3669397301587308E-2</v>
      </c>
      <c r="S772" s="141">
        <f>+VLOOKUP(A772,Cetes!$A$19:$M$1126,5,FALSE)</f>
        <v>86</v>
      </c>
      <c r="T772" s="146">
        <v>7.3714310000000005E-2</v>
      </c>
      <c r="U772" s="141">
        <v>177</v>
      </c>
      <c r="V772" s="142">
        <v>7.5828210000000007E-2</v>
      </c>
      <c r="W772" s="141">
        <v>317</v>
      </c>
      <c r="X772" s="142">
        <v>7.6515040000000006E-2</v>
      </c>
    </row>
    <row r="773" spans="1:24" x14ac:dyDescent="0.25">
      <c r="A773" s="148">
        <v>43124</v>
      </c>
      <c r="B773" s="141">
        <v>1</v>
      </c>
      <c r="C773" s="142">
        <v>7.2400000000000006E-2</v>
      </c>
      <c r="D773" s="141">
        <v>10</v>
      </c>
      <c r="E773" s="142">
        <f t="shared" si="28"/>
        <v>3.5043240000000003E-2</v>
      </c>
      <c r="F773" s="144">
        <v>20</v>
      </c>
      <c r="G773" s="142">
        <f t="shared" ref="G773:G835" si="30">Interpolación_Lineal_2(E773,D773,I773,H773,F773)</f>
        <v>3.0313356666666669E-2</v>
      </c>
      <c r="H773" s="152">
        <v>22</v>
      </c>
      <c r="I773" s="153">
        <f t="shared" si="29"/>
        <v>2.9367380000000002E-2</v>
      </c>
      <c r="J773" s="141">
        <v>27</v>
      </c>
      <c r="K773" s="142">
        <v>7.2476472063492073E-2</v>
      </c>
      <c r="L773" s="147">
        <v>8.7086666666680301E-5</v>
      </c>
      <c r="M773" s="141">
        <v>28</v>
      </c>
      <c r="N773" s="142">
        <v>7.2498220476190492E-2</v>
      </c>
      <c r="O773" s="141">
        <v>56</v>
      </c>
      <c r="P773" s="142">
        <v>7.3107176031746046E-2</v>
      </c>
      <c r="Q773" s="141">
        <v>84</v>
      </c>
      <c r="R773" s="142">
        <v>7.3716131587301587E-2</v>
      </c>
      <c r="S773" s="141">
        <f>+VLOOKUP(A773,Cetes!$A$19:$M$1126,5,FALSE)</f>
        <v>85</v>
      </c>
      <c r="T773" s="146">
        <v>7.3737880000000006E-2</v>
      </c>
      <c r="U773" s="141">
        <v>176</v>
      </c>
      <c r="V773" s="142">
        <v>7.5800060000000002E-2</v>
      </c>
      <c r="W773" s="141">
        <v>316</v>
      </c>
      <c r="X773" s="142">
        <v>7.6171320000000001E-2</v>
      </c>
    </row>
    <row r="774" spans="1:24" x14ac:dyDescent="0.25">
      <c r="A774" s="148">
        <v>43125</v>
      </c>
      <c r="B774" s="141">
        <v>1</v>
      </c>
      <c r="C774" s="142">
        <v>7.2599999999999998E-2</v>
      </c>
      <c r="D774" s="141">
        <v>10</v>
      </c>
      <c r="E774" s="142">
        <f t="shared" si="28"/>
        <v>3.5043240000000003E-2</v>
      </c>
      <c r="F774" s="144">
        <v>20</v>
      </c>
      <c r="G774" s="142">
        <f t="shared" si="30"/>
        <v>3.188998444444445E-2</v>
      </c>
      <c r="H774" s="152">
        <v>28</v>
      </c>
      <c r="I774" s="153">
        <f t="shared" si="29"/>
        <v>2.9367380000000002E-2</v>
      </c>
      <c r="J774" s="141">
        <v>27</v>
      </c>
      <c r="K774" s="142">
        <v>7.2964378444444436E-2</v>
      </c>
      <c r="L774" s="147">
        <v>4.8790638095236316E-4</v>
      </c>
      <c r="M774" s="141">
        <v>28</v>
      </c>
      <c r="N774" s="142">
        <v>7.2978392999999989E-2</v>
      </c>
      <c r="O774" s="141">
        <v>56</v>
      </c>
      <c r="P774" s="142">
        <v>7.3370800555555546E-2</v>
      </c>
      <c r="Q774" s="141">
        <v>84</v>
      </c>
      <c r="R774" s="142">
        <v>7.3763208111111103E-2</v>
      </c>
      <c r="S774" s="141">
        <f>+VLOOKUP(A774,Cetes!$A$19:$M$1126,5,FALSE)</f>
        <v>91</v>
      </c>
      <c r="T774" s="146">
        <v>7.3861309999999999E-2</v>
      </c>
      <c r="U774" s="141">
        <v>175</v>
      </c>
      <c r="V774" s="142">
        <v>7.5800099999999995E-2</v>
      </c>
      <c r="W774" s="141">
        <v>315</v>
      </c>
      <c r="X774" s="142">
        <v>7.6308689999999998E-2</v>
      </c>
    </row>
    <row r="775" spans="1:24" x14ac:dyDescent="0.25">
      <c r="A775" s="148">
        <v>43126</v>
      </c>
      <c r="B775" s="141">
        <v>1</v>
      </c>
      <c r="C775" s="142">
        <v>7.2700000000000001E-2</v>
      </c>
      <c r="D775" s="141">
        <v>10</v>
      </c>
      <c r="E775" s="142">
        <f t="shared" si="28"/>
        <v>3.5043240000000003E-2</v>
      </c>
      <c r="F775" s="144">
        <v>20</v>
      </c>
      <c r="G775" s="142">
        <f t="shared" si="30"/>
        <v>3.1704498823529416E-2</v>
      </c>
      <c r="H775" s="152">
        <v>27</v>
      </c>
      <c r="I775" s="153">
        <f t="shared" si="29"/>
        <v>2.9367380000000002E-2</v>
      </c>
      <c r="J775" s="141">
        <v>27</v>
      </c>
      <c r="K775" s="142">
        <v>7.2458300000000003E-2</v>
      </c>
      <c r="L775" s="147">
        <v>-5.0607844444443273E-4</v>
      </c>
      <c r="M775" s="141">
        <v>28</v>
      </c>
      <c r="N775" s="142">
        <v>7.2479539841269841E-2</v>
      </c>
      <c r="O775" s="141">
        <v>56</v>
      </c>
      <c r="P775" s="142">
        <v>7.3074255396825397E-2</v>
      </c>
      <c r="Q775" s="141">
        <v>84</v>
      </c>
      <c r="R775" s="142">
        <v>7.3668970952380952E-2</v>
      </c>
      <c r="S775" s="141">
        <f>+VLOOKUP(A775,Cetes!$A$19:$M$1126,5,FALSE)</f>
        <v>90</v>
      </c>
      <c r="T775" s="146">
        <v>7.3796410000000007E-2</v>
      </c>
      <c r="U775" s="141">
        <v>174</v>
      </c>
      <c r="V775" s="142">
        <v>7.5794760000000003E-2</v>
      </c>
      <c r="W775" s="141">
        <v>314</v>
      </c>
      <c r="X775" s="142">
        <v>7.6212059999999998E-2</v>
      </c>
    </row>
    <row r="776" spans="1:24" x14ac:dyDescent="0.25">
      <c r="A776" s="148">
        <v>43129</v>
      </c>
      <c r="B776" s="141">
        <v>1</v>
      </c>
      <c r="C776" s="142">
        <v>7.2700000000000001E-2</v>
      </c>
      <c r="D776" s="141">
        <v>10</v>
      </c>
      <c r="E776" s="142">
        <f t="shared" si="28"/>
        <v>3.5043240000000003E-2</v>
      </c>
      <c r="F776" s="144">
        <v>20</v>
      </c>
      <c r="G776" s="142">
        <f t="shared" si="30"/>
        <v>3.0989054285714288E-2</v>
      </c>
      <c r="H776" s="152">
        <v>24</v>
      </c>
      <c r="I776" s="153">
        <f t="shared" si="29"/>
        <v>2.9367380000000002E-2</v>
      </c>
      <c r="J776" s="141">
        <v>27</v>
      </c>
      <c r="K776" s="142">
        <v>7.2465757619047624E-2</v>
      </c>
      <c r="L776" s="147">
        <v>7.4576190476211002E-6</v>
      </c>
      <c r="M776" s="141">
        <v>28</v>
      </c>
      <c r="N776" s="142">
        <v>7.2489603492063501E-2</v>
      </c>
      <c r="O776" s="141">
        <v>56</v>
      </c>
      <c r="P776" s="142">
        <v>7.3157287936507942E-2</v>
      </c>
      <c r="Q776" s="141">
        <v>84</v>
      </c>
      <c r="R776" s="142">
        <v>7.3824972380952383E-2</v>
      </c>
      <c r="S776" s="141">
        <f>+VLOOKUP(A776,Cetes!$A$19:$M$1126,5,FALSE)</f>
        <v>87</v>
      </c>
      <c r="T776" s="146">
        <v>7.3896509999999999E-2</v>
      </c>
      <c r="U776" s="141">
        <v>171</v>
      </c>
      <c r="V776" s="142">
        <v>7.5798660000000004E-2</v>
      </c>
      <c r="W776" s="141">
        <v>311</v>
      </c>
      <c r="X776" s="142">
        <v>7.6336370000000001E-2</v>
      </c>
    </row>
    <row r="777" spans="1:24" x14ac:dyDescent="0.25">
      <c r="A777" s="148">
        <v>43130</v>
      </c>
      <c r="B777" s="141">
        <v>1</v>
      </c>
      <c r="C777" s="142">
        <v>7.2499999999999995E-2</v>
      </c>
      <c r="D777" s="141">
        <v>10</v>
      </c>
      <c r="E777" s="142">
        <f t="shared" si="28"/>
        <v>3.5043240000000003E-2</v>
      </c>
      <c r="F777" s="144">
        <v>20</v>
      </c>
      <c r="G777" s="142">
        <f t="shared" si="30"/>
        <v>3.0677193846153847E-2</v>
      </c>
      <c r="H777" s="152">
        <v>23</v>
      </c>
      <c r="I777" s="153">
        <f t="shared" si="29"/>
        <v>2.9367380000000002E-2</v>
      </c>
      <c r="J777" s="141">
        <v>27</v>
      </c>
      <c r="K777" s="142">
        <v>7.2481929206349202E-2</v>
      </c>
      <c r="L777" s="147">
        <v>1.617158730157775E-5</v>
      </c>
      <c r="M777" s="141">
        <v>28</v>
      </c>
      <c r="N777" s="142">
        <v>7.2509356507936509E-2</v>
      </c>
      <c r="O777" s="141">
        <v>56</v>
      </c>
      <c r="P777" s="142">
        <v>7.3277320952380959E-2</v>
      </c>
      <c r="Q777" s="141">
        <v>84</v>
      </c>
      <c r="R777" s="142">
        <v>7.4045285396825408E-2</v>
      </c>
      <c r="S777" s="141">
        <f>+VLOOKUP(A777,Cetes!$A$19:$M$1126,5,FALSE)</f>
        <v>86</v>
      </c>
      <c r="T777" s="146">
        <v>7.4100140000000009E-2</v>
      </c>
      <c r="U777" s="141">
        <v>170</v>
      </c>
      <c r="V777" s="142">
        <v>7.6185669999999997E-2</v>
      </c>
      <c r="W777" s="141">
        <v>310</v>
      </c>
      <c r="X777" s="142">
        <v>7.6629989999999995E-2</v>
      </c>
    </row>
    <row r="778" spans="1:24" x14ac:dyDescent="0.25">
      <c r="A778" s="148">
        <v>43131</v>
      </c>
      <c r="B778" s="141">
        <v>1</v>
      </c>
      <c r="C778" s="142">
        <v>7.3800000000000004E-2</v>
      </c>
      <c r="D778" s="141">
        <v>10</v>
      </c>
      <c r="E778" s="142">
        <f t="shared" si="28"/>
        <v>3.5043240000000003E-2</v>
      </c>
      <c r="F778" s="144">
        <v>20</v>
      </c>
      <c r="G778" s="142">
        <f t="shared" si="30"/>
        <v>3.0313356666666669E-2</v>
      </c>
      <c r="H778" s="152">
        <v>22</v>
      </c>
      <c r="I778" s="153">
        <f t="shared" si="29"/>
        <v>2.9367380000000002E-2</v>
      </c>
      <c r="J778" s="141">
        <v>27</v>
      </c>
      <c r="K778" s="142">
        <v>7.2961049999999986E-2</v>
      </c>
      <c r="L778" s="147">
        <v>4.7912079365078353E-4</v>
      </c>
      <c r="M778" s="141">
        <v>28</v>
      </c>
      <c r="N778" s="142">
        <v>7.2980989999999982E-2</v>
      </c>
      <c r="O778" s="141">
        <v>56</v>
      </c>
      <c r="P778" s="142">
        <v>7.3539309999999983E-2</v>
      </c>
      <c r="Q778" s="141">
        <v>84</v>
      </c>
      <c r="R778" s="142">
        <v>7.4097629999999998E-2</v>
      </c>
      <c r="S778" s="141">
        <f>+VLOOKUP(A778,Cetes!$A$19:$M$1126,5,FALSE)</f>
        <v>85</v>
      </c>
      <c r="T778" s="146">
        <v>7.4117569999999994E-2</v>
      </c>
      <c r="U778" s="141">
        <v>169</v>
      </c>
      <c r="V778" s="142">
        <v>7.5924779999999997E-2</v>
      </c>
      <c r="W778" s="141">
        <v>309</v>
      </c>
      <c r="X778" s="142">
        <v>7.6458190000000009E-2</v>
      </c>
    </row>
    <row r="779" spans="1:24" x14ac:dyDescent="0.25">
      <c r="A779" s="148">
        <v>43132</v>
      </c>
      <c r="B779" s="141">
        <v>1</v>
      </c>
      <c r="C779" s="142">
        <v>7.400000000000001E-2</v>
      </c>
      <c r="D779" s="141">
        <v>10</v>
      </c>
      <c r="E779" s="142">
        <f t="shared" si="28"/>
        <v>3.5043240000000003E-2</v>
      </c>
      <c r="F779" s="144">
        <v>20</v>
      </c>
      <c r="G779" s="142">
        <f t="shared" si="30"/>
        <v>3.188998444444445E-2</v>
      </c>
      <c r="H779" s="152">
        <v>28</v>
      </c>
      <c r="I779" s="153">
        <f t="shared" si="29"/>
        <v>2.9367380000000002E-2</v>
      </c>
      <c r="J779" s="141">
        <v>27</v>
      </c>
      <c r="K779" s="142">
        <v>7.4084589555555566E-2</v>
      </c>
      <c r="L779" s="147">
        <v>1.1235395555555805E-3</v>
      </c>
      <c r="M779" s="141">
        <v>28</v>
      </c>
      <c r="N779" s="142">
        <v>7.4087843000000014E-2</v>
      </c>
      <c r="O779" s="141">
        <v>56</v>
      </c>
      <c r="P779" s="142">
        <v>7.4178939444444453E-2</v>
      </c>
      <c r="Q779" s="141">
        <v>84</v>
      </c>
      <c r="R779" s="142">
        <v>7.4270035888888891E-2</v>
      </c>
      <c r="S779" s="141">
        <f>+VLOOKUP(A779,Cetes!$A$19:$M$1126,5,FALSE)</f>
        <v>91</v>
      </c>
      <c r="T779" s="146">
        <v>7.4292810000000001E-2</v>
      </c>
      <c r="U779" s="141">
        <v>182</v>
      </c>
      <c r="V779" s="142">
        <v>7.600005E-2</v>
      </c>
      <c r="W779" s="141">
        <v>364</v>
      </c>
      <c r="X779" s="142">
        <v>7.6406520000000006E-2</v>
      </c>
    </row>
    <row r="780" spans="1:24" x14ac:dyDescent="0.25">
      <c r="A780" s="148">
        <v>43133</v>
      </c>
      <c r="B780" s="141">
        <v>1</v>
      </c>
      <c r="C780" s="142">
        <v>7.4099999999999999E-2</v>
      </c>
      <c r="D780" s="141">
        <v>10</v>
      </c>
      <c r="E780" s="142">
        <f t="shared" si="28"/>
        <v>3.5043240000000003E-2</v>
      </c>
      <c r="F780" s="144">
        <v>20</v>
      </c>
      <c r="G780" s="142">
        <f t="shared" si="30"/>
        <v>3.1704498823529416E-2</v>
      </c>
      <c r="H780" s="152">
        <v>27</v>
      </c>
      <c r="I780" s="153">
        <f t="shared" si="29"/>
        <v>2.9367380000000002E-2</v>
      </c>
      <c r="J780" s="141">
        <v>27</v>
      </c>
      <c r="K780" s="142">
        <v>7.2579610000000003E-2</v>
      </c>
      <c r="L780" s="147">
        <v>-1.5049795555555634E-3</v>
      </c>
      <c r="M780" s="141">
        <v>28</v>
      </c>
      <c r="N780" s="142">
        <v>7.2616657777777774E-2</v>
      </c>
      <c r="O780" s="141">
        <v>56</v>
      </c>
      <c r="P780" s="142">
        <v>7.365399555555556E-2</v>
      </c>
      <c r="Q780" s="141">
        <v>84</v>
      </c>
      <c r="R780" s="142">
        <v>7.4691333333333332E-2</v>
      </c>
      <c r="S780" s="141">
        <f>+VLOOKUP(A780,Cetes!$A$19:$M$1126,5,FALSE)</f>
        <v>90</v>
      </c>
      <c r="T780" s="146">
        <v>7.491362E-2</v>
      </c>
      <c r="U780" s="141">
        <v>181</v>
      </c>
      <c r="V780" s="142">
        <v>7.6100849999999998E-2</v>
      </c>
      <c r="W780" s="141">
        <v>363</v>
      </c>
      <c r="X780" s="142">
        <v>7.6493989999999998E-2</v>
      </c>
    </row>
    <row r="781" spans="1:24" x14ac:dyDescent="0.25">
      <c r="A781" s="148">
        <v>43137</v>
      </c>
      <c r="B781" s="141">
        <v>1</v>
      </c>
      <c r="C781" s="142">
        <v>7.2700000000000001E-2</v>
      </c>
      <c r="D781" s="141">
        <v>10</v>
      </c>
      <c r="E781" s="142">
        <f t="shared" si="28"/>
        <v>3.5043240000000003E-2</v>
      </c>
      <c r="F781" s="144">
        <v>20</v>
      </c>
      <c r="G781" s="142">
        <f t="shared" si="30"/>
        <v>3.0677193846153847E-2</v>
      </c>
      <c r="H781" s="152">
        <v>23</v>
      </c>
      <c r="I781" s="153">
        <f t="shared" si="29"/>
        <v>2.9367380000000002E-2</v>
      </c>
      <c r="J781" s="141">
        <v>27</v>
      </c>
      <c r="K781" s="142">
        <v>7.3243776031746019E-2</v>
      </c>
      <c r="L781" s="147">
        <v>6.6416603174601629E-4</v>
      </c>
      <c r="M781" s="141">
        <v>28</v>
      </c>
      <c r="N781" s="142">
        <v>7.3279592539682525E-2</v>
      </c>
      <c r="O781" s="141">
        <v>56</v>
      </c>
      <c r="P781" s="142">
        <v>7.4282454761904745E-2</v>
      </c>
      <c r="Q781" s="141">
        <v>84</v>
      </c>
      <c r="R781" s="142">
        <v>7.5285316984126979E-2</v>
      </c>
      <c r="S781" s="141">
        <f>+VLOOKUP(A781,Cetes!$A$19:$M$1126,5,FALSE)</f>
        <v>86</v>
      </c>
      <c r="T781" s="146">
        <v>7.5356949999999992E-2</v>
      </c>
      <c r="U781" s="141">
        <v>177</v>
      </c>
      <c r="V781" s="142">
        <v>7.6800079999999993E-2</v>
      </c>
      <c r="W781" s="141">
        <v>359</v>
      </c>
      <c r="X781" s="142">
        <v>7.7213450000000003E-2</v>
      </c>
    </row>
    <row r="782" spans="1:24" x14ac:dyDescent="0.25">
      <c r="A782" s="148">
        <v>43138</v>
      </c>
      <c r="B782" s="141">
        <v>1</v>
      </c>
      <c r="C782" s="142">
        <v>7.22E-2</v>
      </c>
      <c r="D782" s="141">
        <v>10</v>
      </c>
      <c r="E782" s="142">
        <f t="shared" si="28"/>
        <v>3.5043240000000003E-2</v>
      </c>
      <c r="F782" s="144">
        <v>20</v>
      </c>
      <c r="G782" s="142">
        <f t="shared" si="30"/>
        <v>3.0313356666666669E-2</v>
      </c>
      <c r="H782" s="152">
        <v>22</v>
      </c>
      <c r="I782" s="153">
        <f t="shared" si="29"/>
        <v>2.9367380000000002E-2</v>
      </c>
      <c r="J782" s="141">
        <v>27</v>
      </c>
      <c r="K782" s="142">
        <v>7.3164712063492066E-2</v>
      </c>
      <c r="L782" s="147">
        <v>-7.9063968253953454E-5</v>
      </c>
      <c r="M782" s="141">
        <v>28</v>
      </c>
      <c r="N782" s="142">
        <v>7.3200620476190484E-2</v>
      </c>
      <c r="O782" s="141">
        <v>56</v>
      </c>
      <c r="P782" s="142">
        <v>7.4206056031746043E-2</v>
      </c>
      <c r="Q782" s="141">
        <v>84</v>
      </c>
      <c r="R782" s="142">
        <v>7.5211491587301588E-2</v>
      </c>
      <c r="S782" s="141">
        <f>+VLOOKUP(A782,Cetes!$A$19:$M$1126,5,FALSE)</f>
        <v>85</v>
      </c>
      <c r="T782" s="146">
        <v>7.5247400000000006E-2</v>
      </c>
      <c r="U782" s="141">
        <v>176</v>
      </c>
      <c r="V782" s="142">
        <v>7.6699970000000006E-2</v>
      </c>
      <c r="W782" s="141">
        <v>358</v>
      </c>
      <c r="X782" s="142">
        <v>7.7000059999999995E-2</v>
      </c>
    </row>
    <row r="783" spans="1:24" x14ac:dyDescent="0.25">
      <c r="A783" s="148">
        <v>43139</v>
      </c>
      <c r="B783" s="141">
        <v>1</v>
      </c>
      <c r="C783" s="142">
        <v>7.3499999999999996E-2</v>
      </c>
      <c r="D783" s="141">
        <v>10</v>
      </c>
      <c r="E783" s="142">
        <f t="shared" si="28"/>
        <v>3.5043240000000003E-2</v>
      </c>
      <c r="F783" s="144">
        <v>20</v>
      </c>
      <c r="G783" s="142">
        <f t="shared" si="30"/>
        <v>3.188998444444445E-2</v>
      </c>
      <c r="H783" s="152">
        <v>28</v>
      </c>
      <c r="I783" s="153">
        <f t="shared" si="29"/>
        <v>2.9367380000000002E-2</v>
      </c>
      <c r="J783" s="141">
        <v>27</v>
      </c>
      <c r="K783" s="142">
        <v>7.4134732222222222E-2</v>
      </c>
      <c r="L783" s="147">
        <v>9.7002015873015601E-4</v>
      </c>
      <c r="M783" s="141">
        <v>28</v>
      </c>
      <c r="N783" s="142">
        <v>7.4159144999999996E-2</v>
      </c>
      <c r="O783" s="141">
        <v>56</v>
      </c>
      <c r="P783" s="142">
        <v>7.4842702777777784E-2</v>
      </c>
      <c r="Q783" s="141">
        <v>84</v>
      </c>
      <c r="R783" s="142">
        <v>7.5526260555555558E-2</v>
      </c>
      <c r="S783" s="141">
        <f>+VLOOKUP(A783,Cetes!$A$19:$M$1126,5,FALSE)</f>
        <v>91</v>
      </c>
      <c r="T783" s="146">
        <v>7.5697150000000005E-2</v>
      </c>
      <c r="U783" s="141">
        <v>175</v>
      </c>
      <c r="V783" s="142">
        <v>7.6751040000000006E-2</v>
      </c>
      <c r="W783" s="141">
        <v>357</v>
      </c>
      <c r="X783" s="142">
        <v>7.7620159999999994E-2</v>
      </c>
    </row>
    <row r="784" spans="1:24" x14ac:dyDescent="0.25">
      <c r="A784" s="148">
        <v>43140</v>
      </c>
      <c r="B784" s="141">
        <v>1</v>
      </c>
      <c r="C784" s="142">
        <v>7.4900000000000008E-2</v>
      </c>
      <c r="D784" s="141">
        <v>10</v>
      </c>
      <c r="E784" s="142">
        <f t="shared" si="28"/>
        <v>3.5043240000000003E-2</v>
      </c>
      <c r="F784" s="144">
        <v>20</v>
      </c>
      <c r="G784" s="142">
        <f t="shared" si="30"/>
        <v>3.1704498823529416E-2</v>
      </c>
      <c r="H784" s="152">
        <v>27</v>
      </c>
      <c r="I784" s="153">
        <f t="shared" si="29"/>
        <v>2.9367380000000002E-2</v>
      </c>
      <c r="J784" s="141">
        <v>27</v>
      </c>
      <c r="K784" s="142">
        <v>7.5394600000000006E-2</v>
      </c>
      <c r="L784" s="147">
        <v>1.2598677777777845E-3</v>
      </c>
      <c r="M784" s="141">
        <v>28</v>
      </c>
      <c r="N784" s="142">
        <v>7.5402190158730162E-2</v>
      </c>
      <c r="O784" s="141">
        <v>56</v>
      </c>
      <c r="P784" s="142">
        <v>7.5614714603174607E-2</v>
      </c>
      <c r="Q784" s="141">
        <v>84</v>
      </c>
      <c r="R784" s="142">
        <v>7.5827239047619052E-2</v>
      </c>
      <c r="S784" s="141">
        <f>+VLOOKUP(A784,Cetes!$A$19:$M$1126,5,FALSE)</f>
        <v>90</v>
      </c>
      <c r="T784" s="146">
        <v>7.5872780000000001E-2</v>
      </c>
      <c r="U784" s="141">
        <v>174</v>
      </c>
      <c r="V784" s="142">
        <v>7.7000029999999997E-2</v>
      </c>
      <c r="W784" s="141">
        <v>356</v>
      </c>
      <c r="X784" s="142">
        <v>7.8028239999999999E-2</v>
      </c>
    </row>
    <row r="785" spans="1:24" x14ac:dyDescent="0.25">
      <c r="A785" s="148">
        <v>43143</v>
      </c>
      <c r="B785" s="141">
        <v>1</v>
      </c>
      <c r="C785" s="142">
        <v>7.51E-2</v>
      </c>
      <c r="D785" s="141">
        <v>10</v>
      </c>
      <c r="E785" s="142">
        <f t="shared" si="28"/>
        <v>3.5043240000000003E-2</v>
      </c>
      <c r="F785" s="144">
        <v>20</v>
      </c>
      <c r="G785" s="142">
        <f t="shared" si="30"/>
        <v>3.0989054285714288E-2</v>
      </c>
      <c r="H785" s="152">
        <v>24</v>
      </c>
      <c r="I785" s="153">
        <f t="shared" si="29"/>
        <v>2.9367380000000002E-2</v>
      </c>
      <c r="J785" s="141">
        <v>27</v>
      </c>
      <c r="K785" s="142">
        <v>7.5378892380952384E-2</v>
      </c>
      <c r="L785" s="147">
        <v>-1.5707619047622412E-5</v>
      </c>
      <c r="M785" s="141">
        <v>28</v>
      </c>
      <c r="N785" s="142">
        <v>7.5385116507936514E-2</v>
      </c>
      <c r="O785" s="141">
        <v>56</v>
      </c>
      <c r="P785" s="142">
        <v>7.5559392063492062E-2</v>
      </c>
      <c r="Q785" s="141">
        <v>84</v>
      </c>
      <c r="R785" s="142">
        <v>7.5733667619047623E-2</v>
      </c>
      <c r="S785" s="141">
        <f>+VLOOKUP(A785,Cetes!$A$19:$M$1126,5,FALSE)</f>
        <v>87</v>
      </c>
      <c r="T785" s="146">
        <v>7.5752340000000001E-2</v>
      </c>
      <c r="U785" s="141">
        <v>171</v>
      </c>
      <c r="V785" s="142">
        <v>7.7009339999999996E-2</v>
      </c>
      <c r="W785" s="141">
        <v>353</v>
      </c>
      <c r="X785" s="142">
        <v>7.8033030000000003E-2</v>
      </c>
    </row>
    <row r="786" spans="1:24" x14ac:dyDescent="0.25">
      <c r="A786" s="148">
        <v>43144</v>
      </c>
      <c r="B786" s="141">
        <v>1</v>
      </c>
      <c r="C786" s="142">
        <v>7.51E-2</v>
      </c>
      <c r="D786" s="141">
        <v>10</v>
      </c>
      <c r="E786" s="142">
        <f t="shared" si="28"/>
        <v>3.5043240000000003E-2</v>
      </c>
      <c r="F786" s="144">
        <v>20</v>
      </c>
      <c r="G786" s="142">
        <f t="shared" si="30"/>
        <v>3.0677193846153847E-2</v>
      </c>
      <c r="H786" s="152">
        <v>23</v>
      </c>
      <c r="I786" s="153">
        <f t="shared" si="29"/>
        <v>2.9367380000000002E-2</v>
      </c>
      <c r="J786" s="141">
        <v>27</v>
      </c>
      <c r="K786" s="142">
        <v>7.5109203650793654E-2</v>
      </c>
      <c r="L786" s="147">
        <v>-2.6968873015872918E-4</v>
      </c>
      <c r="M786" s="141">
        <v>28</v>
      </c>
      <c r="N786" s="142">
        <v>7.5122742063492065E-2</v>
      </c>
      <c r="O786" s="141">
        <v>56</v>
      </c>
      <c r="P786" s="142">
        <v>7.5501817619047618E-2</v>
      </c>
      <c r="Q786" s="141">
        <v>84</v>
      </c>
      <c r="R786" s="142">
        <v>7.5880893174603184E-2</v>
      </c>
      <c r="S786" s="141">
        <f>+VLOOKUP(A786,Cetes!$A$19:$M$1126,5,FALSE)</f>
        <v>86</v>
      </c>
      <c r="T786" s="146">
        <v>7.5907970000000005E-2</v>
      </c>
      <c r="U786" s="141">
        <v>170</v>
      </c>
      <c r="V786" s="142">
        <v>7.7399990000000002E-2</v>
      </c>
      <c r="W786" s="141">
        <v>352</v>
      </c>
      <c r="X786" s="142">
        <v>7.8099950000000001E-2</v>
      </c>
    </row>
    <row r="787" spans="1:24" x14ac:dyDescent="0.25">
      <c r="A787" s="148">
        <v>43145</v>
      </c>
      <c r="B787" s="141">
        <v>1</v>
      </c>
      <c r="C787" s="142">
        <v>7.5300000000000006E-2</v>
      </c>
      <c r="D787" s="141">
        <v>10</v>
      </c>
      <c r="E787" s="142">
        <f t="shared" si="28"/>
        <v>3.5043240000000003E-2</v>
      </c>
      <c r="F787" s="144">
        <v>20</v>
      </c>
      <c r="G787" s="142">
        <f t="shared" si="30"/>
        <v>3.0313356666666669E-2</v>
      </c>
      <c r="H787" s="152">
        <v>22</v>
      </c>
      <c r="I787" s="153">
        <f t="shared" si="29"/>
        <v>2.9367380000000002E-2</v>
      </c>
      <c r="J787" s="141">
        <v>27</v>
      </c>
      <c r="K787" s="142">
        <v>7.5575840158730159E-2</v>
      </c>
      <c r="L787" s="147">
        <v>4.666365079365048E-4</v>
      </c>
      <c r="M787" s="141">
        <v>28</v>
      </c>
      <c r="N787" s="142">
        <v>7.5583076190476189E-2</v>
      </c>
      <c r="O787" s="141">
        <v>56</v>
      </c>
      <c r="P787" s="142">
        <v>7.5785685079365075E-2</v>
      </c>
      <c r="Q787" s="141">
        <v>84</v>
      </c>
      <c r="R787" s="142">
        <v>7.5988293968253975E-2</v>
      </c>
      <c r="S787" s="141">
        <f>+VLOOKUP(A787,Cetes!$A$19:$M$1126,5,FALSE)</f>
        <v>85</v>
      </c>
      <c r="T787" s="146">
        <v>7.5995530000000006E-2</v>
      </c>
      <c r="U787" s="141">
        <v>169</v>
      </c>
      <c r="V787" s="142">
        <v>7.7569180000000001E-2</v>
      </c>
      <c r="W787" s="141">
        <v>351</v>
      </c>
      <c r="X787" s="142">
        <v>7.8146500000000008E-2</v>
      </c>
    </row>
    <row r="788" spans="1:24" x14ac:dyDescent="0.25">
      <c r="A788" s="148">
        <v>43146</v>
      </c>
      <c r="B788" s="141">
        <v>1</v>
      </c>
      <c r="C788" s="142">
        <v>7.5499999999999998E-2</v>
      </c>
      <c r="D788" s="141">
        <v>10</v>
      </c>
      <c r="E788" s="142">
        <f t="shared" si="28"/>
        <v>3.5043240000000003E-2</v>
      </c>
      <c r="F788" s="144">
        <v>20</v>
      </c>
      <c r="G788" s="142">
        <f t="shared" si="30"/>
        <v>3.188998444444445E-2</v>
      </c>
      <c r="H788" s="152">
        <v>28</v>
      </c>
      <c r="I788" s="153">
        <f t="shared" si="29"/>
        <v>2.9367380000000002E-2</v>
      </c>
      <c r="J788" s="141">
        <v>27</v>
      </c>
      <c r="K788" s="142">
        <v>7.5665218444444446E-2</v>
      </c>
      <c r="L788" s="147">
        <v>8.9378285714286632E-5</v>
      </c>
      <c r="M788" s="141">
        <v>28</v>
      </c>
      <c r="N788" s="142">
        <v>7.5671573000000006E-2</v>
      </c>
      <c r="O788" s="141">
        <v>56</v>
      </c>
      <c r="P788" s="142">
        <v>7.584950055555556E-2</v>
      </c>
      <c r="Q788" s="141">
        <v>84</v>
      </c>
      <c r="R788" s="142">
        <v>7.6027428111111114E-2</v>
      </c>
      <c r="S788" s="141">
        <f>+VLOOKUP(A788,Cetes!$A$19:$M$1126,5,FALSE)</f>
        <v>91</v>
      </c>
      <c r="T788" s="146">
        <v>7.6071910000000006E-2</v>
      </c>
      <c r="U788" s="141">
        <v>182</v>
      </c>
      <c r="V788" s="142">
        <v>7.7882599999999996E-2</v>
      </c>
      <c r="W788" s="141">
        <v>350</v>
      </c>
      <c r="X788" s="142">
        <v>7.790002E-2</v>
      </c>
    </row>
    <row r="789" spans="1:24" x14ac:dyDescent="0.25">
      <c r="A789" s="148">
        <v>43147</v>
      </c>
      <c r="B789" s="141">
        <v>1</v>
      </c>
      <c r="C789" s="142">
        <v>7.51E-2</v>
      </c>
      <c r="D789" s="141">
        <v>10</v>
      </c>
      <c r="E789" s="142">
        <f t="shared" si="28"/>
        <v>3.5043240000000003E-2</v>
      </c>
      <c r="F789" s="144">
        <v>20</v>
      </c>
      <c r="G789" s="142">
        <f t="shared" si="30"/>
        <v>3.1704498823529416E-2</v>
      </c>
      <c r="H789" s="152">
        <v>27</v>
      </c>
      <c r="I789" s="153">
        <f t="shared" si="29"/>
        <v>2.9367380000000002E-2</v>
      </c>
      <c r="J789" s="141">
        <v>27</v>
      </c>
      <c r="K789" s="142">
        <v>7.4999510000000005E-2</v>
      </c>
      <c r="L789" s="147">
        <v>-6.6570844444444055E-4</v>
      </c>
      <c r="M789" s="141">
        <v>28</v>
      </c>
      <c r="N789" s="142">
        <v>7.5016891904761906E-2</v>
      </c>
      <c r="O789" s="141">
        <v>56</v>
      </c>
      <c r="P789" s="142">
        <v>7.5503585238095236E-2</v>
      </c>
      <c r="Q789" s="141">
        <v>84</v>
      </c>
      <c r="R789" s="142">
        <v>7.5990278571428566E-2</v>
      </c>
      <c r="S789" s="141">
        <f>+VLOOKUP(A789,Cetes!$A$19:$M$1126,5,FALSE)</f>
        <v>90</v>
      </c>
      <c r="T789" s="146">
        <v>7.609457E-2</v>
      </c>
      <c r="U789" s="141">
        <v>181</v>
      </c>
      <c r="V789" s="142">
        <v>7.7940159999999994E-2</v>
      </c>
      <c r="W789" s="141">
        <v>349</v>
      </c>
      <c r="X789" s="142">
        <v>7.7712149999999994E-2</v>
      </c>
    </row>
    <row r="790" spans="1:24" x14ac:dyDescent="0.25">
      <c r="A790" s="148">
        <v>43150</v>
      </c>
      <c r="B790" s="141">
        <v>1</v>
      </c>
      <c r="C790" s="142">
        <v>7.5300000000000006E-2</v>
      </c>
      <c r="D790" s="141">
        <v>10</v>
      </c>
      <c r="E790" s="142">
        <f t="shared" si="28"/>
        <v>3.5043240000000003E-2</v>
      </c>
      <c r="F790" s="144">
        <v>20</v>
      </c>
      <c r="G790" s="142">
        <f t="shared" si="30"/>
        <v>3.0989054285714288E-2</v>
      </c>
      <c r="H790" s="152">
        <v>24</v>
      </c>
      <c r="I790" s="153">
        <f t="shared" si="29"/>
        <v>2.9367380000000002E-2</v>
      </c>
      <c r="J790" s="141">
        <v>27</v>
      </c>
      <c r="K790" s="142">
        <v>7.5051840952380947E-2</v>
      </c>
      <c r="L790" s="147">
        <v>5.2330952380941209E-5</v>
      </c>
      <c r="M790" s="141">
        <v>28</v>
      </c>
      <c r="N790" s="142">
        <v>7.5069244603174601E-2</v>
      </c>
      <c r="O790" s="141">
        <v>56</v>
      </c>
      <c r="P790" s="142">
        <v>7.5556546825396823E-2</v>
      </c>
      <c r="Q790" s="141">
        <v>84</v>
      </c>
      <c r="R790" s="142">
        <v>7.6043849047619058E-2</v>
      </c>
      <c r="S790" s="141">
        <f>+VLOOKUP(A790,Cetes!$A$19:$M$1126,5,FALSE)</f>
        <v>87</v>
      </c>
      <c r="T790" s="146">
        <v>7.6096060000000007E-2</v>
      </c>
      <c r="U790" s="141">
        <v>178</v>
      </c>
      <c r="V790" s="142">
        <v>7.7937580000000006E-2</v>
      </c>
      <c r="W790" s="141">
        <v>346</v>
      </c>
      <c r="X790" s="142">
        <v>7.7722819999999998E-2</v>
      </c>
    </row>
    <row r="791" spans="1:24" x14ac:dyDescent="0.25">
      <c r="A791" s="148">
        <v>43151</v>
      </c>
      <c r="B791" s="141">
        <v>1</v>
      </c>
      <c r="C791" s="142">
        <v>7.4499999999999997E-2</v>
      </c>
      <c r="D791" s="141">
        <v>10</v>
      </c>
      <c r="E791" s="142">
        <f t="shared" si="28"/>
        <v>3.5043240000000003E-2</v>
      </c>
      <c r="F791" s="144">
        <v>20</v>
      </c>
      <c r="G791" s="142">
        <f t="shared" si="30"/>
        <v>3.0677193846153847E-2</v>
      </c>
      <c r="H791" s="152">
        <v>23</v>
      </c>
      <c r="I791" s="153">
        <f t="shared" si="29"/>
        <v>2.9367380000000002E-2</v>
      </c>
      <c r="J791" s="141">
        <v>27</v>
      </c>
      <c r="K791" s="142">
        <v>7.4993922698412693E-2</v>
      </c>
      <c r="L791" s="147">
        <v>-5.791825396825323E-5</v>
      </c>
      <c r="M791" s="141">
        <v>28</v>
      </c>
      <c r="N791" s="142">
        <v>7.5014195873015874E-2</v>
      </c>
      <c r="O791" s="141">
        <v>56</v>
      </c>
      <c r="P791" s="142">
        <v>7.5581844761904757E-2</v>
      </c>
      <c r="Q791" s="141">
        <v>84</v>
      </c>
      <c r="R791" s="142">
        <v>7.6149493650793654E-2</v>
      </c>
      <c r="S791" s="141">
        <f>+VLOOKUP(A791,Cetes!$A$19:$M$1126,5,FALSE)</f>
        <v>86</v>
      </c>
      <c r="T791" s="146">
        <v>7.6190040000000001E-2</v>
      </c>
      <c r="U791" s="141">
        <v>177</v>
      </c>
      <c r="V791" s="142">
        <v>7.8400070000000002E-2</v>
      </c>
      <c r="W791" s="141">
        <v>345</v>
      </c>
      <c r="X791" s="142">
        <v>7.8471159999999998E-2</v>
      </c>
    </row>
    <row r="792" spans="1:24" x14ac:dyDescent="0.25">
      <c r="A792" s="148">
        <v>43152</v>
      </c>
      <c r="B792" s="141">
        <v>1</v>
      </c>
      <c r="C792" s="142">
        <v>7.4999999999999997E-2</v>
      </c>
      <c r="D792" s="141">
        <v>10</v>
      </c>
      <c r="E792" s="142">
        <f t="shared" si="28"/>
        <v>3.5043240000000003E-2</v>
      </c>
      <c r="F792" s="144">
        <v>20</v>
      </c>
      <c r="G792" s="142">
        <f t="shared" si="30"/>
        <v>3.0313356666666669E-2</v>
      </c>
      <c r="H792" s="152">
        <v>22</v>
      </c>
      <c r="I792" s="153">
        <f t="shared" si="29"/>
        <v>2.9367380000000002E-2</v>
      </c>
      <c r="J792" s="141">
        <v>27</v>
      </c>
      <c r="K792" s="142">
        <v>7.4931524126984131E-2</v>
      </c>
      <c r="L792" s="147">
        <v>-6.2398571428562422E-5</v>
      </c>
      <c r="M792" s="141">
        <v>28</v>
      </c>
      <c r="N792" s="142">
        <v>7.4952910952380949E-2</v>
      </c>
      <c r="O792" s="141">
        <v>56</v>
      </c>
      <c r="P792" s="142">
        <v>7.5551742063492064E-2</v>
      </c>
      <c r="Q792" s="141">
        <v>84</v>
      </c>
      <c r="R792" s="142">
        <v>7.6150573174603178E-2</v>
      </c>
      <c r="S792" s="141">
        <f>+VLOOKUP(A792,Cetes!$A$19:$M$1126,5,FALSE)</f>
        <v>85</v>
      </c>
      <c r="T792" s="146">
        <v>7.6171959999999997E-2</v>
      </c>
      <c r="U792" s="141">
        <v>176</v>
      </c>
      <c r="V792" s="142">
        <v>7.8002870000000002E-2</v>
      </c>
      <c r="W792" s="141">
        <v>344</v>
      </c>
      <c r="X792" s="142">
        <v>7.8194520000000003E-2</v>
      </c>
    </row>
    <row r="793" spans="1:24" x14ac:dyDescent="0.25">
      <c r="A793" s="148">
        <v>43153</v>
      </c>
      <c r="B793" s="141">
        <v>1</v>
      </c>
      <c r="C793" s="142">
        <v>7.5499999999999998E-2</v>
      </c>
      <c r="D793" s="141">
        <v>10</v>
      </c>
      <c r="E793" s="142">
        <f t="shared" si="28"/>
        <v>3.5043240000000003E-2</v>
      </c>
      <c r="F793" s="144">
        <v>20</v>
      </c>
      <c r="G793" s="142">
        <f t="shared" si="30"/>
        <v>3.188998444444445E-2</v>
      </c>
      <c r="H793" s="152">
        <v>28</v>
      </c>
      <c r="I793" s="153">
        <f t="shared" si="29"/>
        <v>2.9367380000000002E-2</v>
      </c>
      <c r="J793" s="141">
        <v>27</v>
      </c>
      <c r="K793" s="142">
        <v>7.5731114000000002E-2</v>
      </c>
      <c r="L793" s="147">
        <v>7.9958987301587126E-4</v>
      </c>
      <c r="M793" s="141">
        <v>28</v>
      </c>
      <c r="N793" s="142">
        <v>7.5740003E-2</v>
      </c>
      <c r="O793" s="141">
        <v>56</v>
      </c>
      <c r="P793" s="142">
        <v>7.5988895000000001E-2</v>
      </c>
      <c r="Q793" s="141">
        <v>84</v>
      </c>
      <c r="R793" s="142">
        <v>7.6237787000000001E-2</v>
      </c>
      <c r="S793" s="141">
        <f>+VLOOKUP(A793,Cetes!$A$19:$M$1126,5,FALSE)</f>
        <v>91</v>
      </c>
      <c r="T793" s="146">
        <v>7.6300010000000001E-2</v>
      </c>
      <c r="U793" s="141">
        <v>175</v>
      </c>
      <c r="V793" s="142">
        <v>7.7624849999999995E-2</v>
      </c>
      <c r="W793" s="141">
        <v>343</v>
      </c>
      <c r="X793" s="142">
        <v>7.7976679999999993E-2</v>
      </c>
    </row>
    <row r="794" spans="1:24" x14ac:dyDescent="0.25">
      <c r="A794" s="148">
        <v>43154</v>
      </c>
      <c r="B794" s="141">
        <v>1</v>
      </c>
      <c r="C794" s="142">
        <v>7.5300000000000006E-2</v>
      </c>
      <c r="D794" s="141">
        <v>10</v>
      </c>
      <c r="E794" s="142">
        <f t="shared" si="28"/>
        <v>3.5043240000000003E-2</v>
      </c>
      <c r="F794" s="144">
        <v>20</v>
      </c>
      <c r="G794" s="142">
        <f t="shared" si="30"/>
        <v>3.1704498823529416E-2</v>
      </c>
      <c r="H794" s="152">
        <v>27</v>
      </c>
      <c r="I794" s="153">
        <f t="shared" si="29"/>
        <v>2.9367380000000002E-2</v>
      </c>
      <c r="J794" s="141">
        <v>27</v>
      </c>
      <c r="K794" s="142">
        <v>7.4700179999999991E-2</v>
      </c>
      <c r="L794" s="147">
        <v>-1.0309340000000111E-3</v>
      </c>
      <c r="M794" s="141">
        <v>28</v>
      </c>
      <c r="N794" s="142">
        <v>7.4726143968253958E-2</v>
      </c>
      <c r="O794" s="141">
        <v>56</v>
      </c>
      <c r="P794" s="142">
        <v>7.5453135079365075E-2</v>
      </c>
      <c r="Q794" s="141">
        <v>84</v>
      </c>
      <c r="R794" s="142">
        <v>7.6180126190476191E-2</v>
      </c>
      <c r="S794" s="141">
        <f>+VLOOKUP(A794,Cetes!$A$19:$M$1126,5,FALSE)</f>
        <v>90</v>
      </c>
      <c r="T794" s="146">
        <v>7.6335910000000007E-2</v>
      </c>
      <c r="U794" s="141">
        <v>174</v>
      </c>
      <c r="V794" s="142">
        <v>7.7616320000000003E-2</v>
      </c>
      <c r="W794" s="141">
        <v>342</v>
      </c>
      <c r="X794" s="142">
        <v>7.7845919999999999E-2</v>
      </c>
    </row>
    <row r="795" spans="1:24" x14ac:dyDescent="0.25">
      <c r="A795" s="148">
        <v>43157</v>
      </c>
      <c r="B795" s="141">
        <v>1</v>
      </c>
      <c r="C795" s="142">
        <v>7.5199999999999989E-2</v>
      </c>
      <c r="D795" s="141">
        <v>10</v>
      </c>
      <c r="E795" s="142">
        <f t="shared" si="28"/>
        <v>3.5043240000000003E-2</v>
      </c>
      <c r="F795" s="144">
        <v>20</v>
      </c>
      <c r="G795" s="142">
        <f t="shared" si="30"/>
        <v>3.0989054285714288E-2</v>
      </c>
      <c r="H795" s="152">
        <v>24</v>
      </c>
      <c r="I795" s="153">
        <f t="shared" si="29"/>
        <v>2.9367380000000002E-2</v>
      </c>
      <c r="J795" s="141">
        <v>27</v>
      </c>
      <c r="K795" s="142">
        <v>7.4762872380952375E-2</v>
      </c>
      <c r="L795" s="147">
        <v>6.269238095238383E-5</v>
      </c>
      <c r="M795" s="141">
        <v>28</v>
      </c>
      <c r="N795" s="142">
        <v>7.4788489841269831E-2</v>
      </c>
      <c r="O795" s="141">
        <v>56</v>
      </c>
      <c r="P795" s="142">
        <v>7.5505778730158721E-2</v>
      </c>
      <c r="Q795" s="141">
        <v>84</v>
      </c>
      <c r="R795" s="142">
        <v>7.622306761904761E-2</v>
      </c>
      <c r="S795" s="141">
        <f>+VLOOKUP(A795,Cetes!$A$19:$M$1126,5,FALSE)</f>
        <v>87</v>
      </c>
      <c r="T795" s="146">
        <v>7.6299919999999993E-2</v>
      </c>
      <c r="U795" s="141">
        <v>171</v>
      </c>
      <c r="V795" s="142">
        <v>7.7659209999999992E-2</v>
      </c>
      <c r="W795" s="141">
        <v>339</v>
      </c>
      <c r="X795" s="142">
        <v>7.7980250000000001E-2</v>
      </c>
    </row>
    <row r="796" spans="1:24" x14ac:dyDescent="0.25">
      <c r="A796" s="148">
        <v>43158</v>
      </c>
      <c r="B796" s="141">
        <v>1</v>
      </c>
      <c r="C796" s="142">
        <v>7.5999999999999998E-2</v>
      </c>
      <c r="D796" s="141">
        <v>10</v>
      </c>
      <c r="E796" s="142">
        <f t="shared" si="28"/>
        <v>3.5043240000000003E-2</v>
      </c>
      <c r="F796" s="144">
        <v>20</v>
      </c>
      <c r="G796" s="142">
        <f t="shared" si="30"/>
        <v>3.0677193846153847E-2</v>
      </c>
      <c r="H796" s="152">
        <v>23</v>
      </c>
      <c r="I796" s="153">
        <f t="shared" si="29"/>
        <v>2.9367380000000002E-2</v>
      </c>
      <c r="J796" s="141">
        <v>27</v>
      </c>
      <c r="K796" s="142">
        <v>7.44334965079365E-2</v>
      </c>
      <c r="L796" s="147">
        <v>-3.2937587301587468E-4</v>
      </c>
      <c r="M796" s="141">
        <v>28</v>
      </c>
      <c r="N796" s="142">
        <v>7.4468520634920626E-2</v>
      </c>
      <c r="O796" s="141">
        <v>56</v>
      </c>
      <c r="P796" s="142">
        <v>7.5449196190476187E-2</v>
      </c>
      <c r="Q796" s="141">
        <v>84</v>
      </c>
      <c r="R796" s="142">
        <v>7.6429871746031747E-2</v>
      </c>
      <c r="S796" s="141">
        <f>+VLOOKUP(A796,Cetes!$A$19:$M$1126,5,FALSE)</f>
        <v>86</v>
      </c>
      <c r="T796" s="146">
        <v>7.6499919999999999E-2</v>
      </c>
      <c r="U796" s="141">
        <v>170</v>
      </c>
      <c r="V796" s="142">
        <v>7.7603190000000002E-2</v>
      </c>
      <c r="W796" s="141">
        <v>338</v>
      </c>
      <c r="X796" s="142">
        <v>7.8500050000000002E-2</v>
      </c>
    </row>
    <row r="797" spans="1:24" x14ac:dyDescent="0.25">
      <c r="A797" s="148">
        <v>43159</v>
      </c>
      <c r="B797" s="141">
        <v>1</v>
      </c>
      <c r="C797" s="142">
        <v>7.6100000000000001E-2</v>
      </c>
      <c r="D797" s="141">
        <v>10</v>
      </c>
      <c r="E797" s="142">
        <f t="shared" si="28"/>
        <v>3.5043240000000003E-2</v>
      </c>
      <c r="F797" s="144">
        <v>20</v>
      </c>
      <c r="G797" s="142">
        <f t="shared" si="30"/>
        <v>3.0313356666666669E-2</v>
      </c>
      <c r="H797" s="152">
        <v>22</v>
      </c>
      <c r="I797" s="153">
        <f t="shared" si="29"/>
        <v>2.9367380000000002E-2</v>
      </c>
      <c r="J797" s="141">
        <v>27</v>
      </c>
      <c r="K797" s="142">
        <v>7.4614958730158734E-2</v>
      </c>
      <c r="L797" s="147">
        <v>1.8146222222223396E-4</v>
      </c>
      <c r="M797" s="141">
        <v>28</v>
      </c>
      <c r="N797" s="142">
        <v>7.4645360476190484E-2</v>
      </c>
      <c r="O797" s="141">
        <v>56</v>
      </c>
      <c r="P797" s="142">
        <v>7.5496609365079362E-2</v>
      </c>
      <c r="Q797" s="141">
        <v>84</v>
      </c>
      <c r="R797" s="142">
        <v>7.634785825396824E-2</v>
      </c>
      <c r="S797" s="141">
        <f>+VLOOKUP(A797,Cetes!$A$19:$M$1126,5,FALSE)</f>
        <v>85</v>
      </c>
      <c r="T797" s="146">
        <v>7.6378259999999989E-2</v>
      </c>
      <c r="U797" s="141">
        <v>169</v>
      </c>
      <c r="V797" s="142">
        <v>7.759046E-2</v>
      </c>
      <c r="W797" s="141">
        <v>337</v>
      </c>
      <c r="X797" s="142">
        <v>7.8056550000000002E-2</v>
      </c>
    </row>
    <row r="798" spans="1:24" x14ac:dyDescent="0.25">
      <c r="A798" s="148">
        <v>43160</v>
      </c>
      <c r="B798" s="141">
        <v>1</v>
      </c>
      <c r="C798" s="142">
        <v>7.6299999999999993E-2</v>
      </c>
      <c r="D798" s="141">
        <v>10</v>
      </c>
      <c r="E798" s="142">
        <f t="shared" si="28"/>
        <v>3.5043240000000003E-2</v>
      </c>
      <c r="F798" s="144">
        <v>20</v>
      </c>
      <c r="G798" s="142">
        <f t="shared" si="30"/>
        <v>3.1704498823529416E-2</v>
      </c>
      <c r="H798" s="152">
        <v>27</v>
      </c>
      <c r="I798" s="153">
        <f t="shared" si="29"/>
        <v>2.9367380000000002E-2</v>
      </c>
      <c r="J798" s="141">
        <v>27</v>
      </c>
      <c r="K798" s="142">
        <v>7.4701530000000002E-2</v>
      </c>
      <c r="L798" s="147">
        <v>8.657126984126795E-5</v>
      </c>
      <c r="M798" s="141">
        <v>28</v>
      </c>
      <c r="N798" s="142">
        <v>7.4728779843749996E-2</v>
      </c>
      <c r="O798" s="141">
        <v>56</v>
      </c>
      <c r="P798" s="142">
        <v>7.5491775468749994E-2</v>
      </c>
      <c r="Q798" s="141">
        <v>84</v>
      </c>
      <c r="R798" s="142">
        <v>7.6254771093750007E-2</v>
      </c>
      <c r="S798" s="141">
        <f>+VLOOKUP(A798,Cetes!$A$19:$M$1126,5,FALSE)</f>
        <v>91</v>
      </c>
      <c r="T798" s="146">
        <v>7.6445520000000003E-2</v>
      </c>
      <c r="U798" s="141">
        <v>182</v>
      </c>
      <c r="V798" s="142">
        <v>7.7768279999999995E-2</v>
      </c>
      <c r="W798" s="141">
        <v>336</v>
      </c>
      <c r="X798" s="142">
        <v>7.8190170000000003E-2</v>
      </c>
    </row>
    <row r="799" spans="1:24" x14ac:dyDescent="0.25">
      <c r="A799" s="148">
        <v>43161</v>
      </c>
      <c r="B799" s="141">
        <v>1</v>
      </c>
      <c r="C799" s="142">
        <v>7.5899999999999995E-2</v>
      </c>
      <c r="D799" s="141">
        <v>10</v>
      </c>
      <c r="E799" s="142">
        <f t="shared" si="28"/>
        <v>3.5043240000000003E-2</v>
      </c>
      <c r="F799" s="144">
        <v>20</v>
      </c>
      <c r="G799" s="142">
        <f t="shared" si="30"/>
        <v>3.1495827500000004E-2</v>
      </c>
      <c r="H799" s="152">
        <v>26</v>
      </c>
      <c r="I799" s="153">
        <f t="shared" si="29"/>
        <v>2.9367380000000002E-2</v>
      </c>
      <c r="J799" s="141">
        <v>27</v>
      </c>
      <c r="K799" s="142">
        <v>7.4771351562500005E-2</v>
      </c>
      <c r="L799" s="147">
        <v>6.9821562500002599E-5</v>
      </c>
      <c r="M799" s="141">
        <v>28</v>
      </c>
      <c r="N799" s="142">
        <v>7.4795823125000008E-2</v>
      </c>
      <c r="O799" s="141">
        <v>56</v>
      </c>
      <c r="P799" s="142">
        <v>7.548102687500001E-2</v>
      </c>
      <c r="Q799" s="141">
        <v>84</v>
      </c>
      <c r="R799" s="142">
        <v>7.6166230624999998E-2</v>
      </c>
      <c r="S799" s="141">
        <f>+VLOOKUP(A799,Cetes!$A$19:$M$1126,5,FALSE)</f>
        <v>90</v>
      </c>
      <c r="T799" s="146">
        <v>7.6313060000000002E-2</v>
      </c>
      <c r="U799" s="141">
        <v>181</v>
      </c>
      <c r="V799" s="142">
        <v>7.782182E-2</v>
      </c>
      <c r="W799" s="141">
        <v>335</v>
      </c>
      <c r="X799" s="142">
        <v>7.8295039999999996E-2</v>
      </c>
    </row>
    <row r="800" spans="1:24" x14ac:dyDescent="0.25">
      <c r="A800" s="148">
        <v>43164</v>
      </c>
      <c r="D800" s="141">
        <v>10</v>
      </c>
      <c r="E800" s="142">
        <f t="shared" si="28"/>
        <v>3.5043240000000003E-2</v>
      </c>
      <c r="F800" s="144">
        <v>20</v>
      </c>
      <c r="G800" s="142">
        <f>Interpolación_Lineal_2(E800,D800,I800,H800,F800)</f>
        <v>3.0677193846153847E-2</v>
      </c>
      <c r="H800" s="152">
        <v>23</v>
      </c>
      <c r="I800" s="153">
        <f t="shared" si="29"/>
        <v>2.9367380000000002E-2</v>
      </c>
    </row>
    <row r="801" spans="1:9" x14ac:dyDescent="0.25">
      <c r="A801" s="148">
        <v>43165</v>
      </c>
      <c r="D801" s="141">
        <v>10</v>
      </c>
      <c r="E801" s="142">
        <f t="shared" si="28"/>
        <v>3.5043240000000003E-2</v>
      </c>
      <c r="F801" s="144">
        <v>20</v>
      </c>
      <c r="G801" s="142">
        <f t="shared" si="30"/>
        <v>3.0313356666666669E-2</v>
      </c>
      <c r="H801" s="152">
        <v>22</v>
      </c>
      <c r="I801" s="153">
        <f t="shared" si="29"/>
        <v>2.9367380000000002E-2</v>
      </c>
    </row>
    <row r="802" spans="1:9" x14ac:dyDescent="0.25">
      <c r="A802" s="148">
        <v>43166</v>
      </c>
      <c r="D802" s="141">
        <v>10</v>
      </c>
      <c r="E802" s="142">
        <f t="shared" si="28"/>
        <v>3.5043240000000003E-2</v>
      </c>
      <c r="F802" s="144">
        <v>20</v>
      </c>
      <c r="G802" s="142">
        <f t="shared" si="30"/>
        <v>2.9883367272727276E-2</v>
      </c>
      <c r="H802" s="152">
        <v>21</v>
      </c>
      <c r="I802" s="153">
        <f t="shared" si="29"/>
        <v>2.9367380000000002E-2</v>
      </c>
    </row>
    <row r="803" spans="1:9" x14ac:dyDescent="0.25">
      <c r="A803" s="148">
        <v>43167</v>
      </c>
      <c r="D803" s="141">
        <v>10</v>
      </c>
      <c r="E803" s="142">
        <f t="shared" si="28"/>
        <v>3.5043240000000003E-2</v>
      </c>
      <c r="F803" s="144">
        <v>20</v>
      </c>
      <c r="G803" s="142">
        <f t="shared" si="30"/>
        <v>3.188998444444445E-2</v>
      </c>
      <c r="H803" s="152">
        <v>28</v>
      </c>
      <c r="I803" s="153">
        <f t="shared" si="29"/>
        <v>2.9367380000000002E-2</v>
      </c>
    </row>
    <row r="804" spans="1:9" x14ac:dyDescent="0.25">
      <c r="A804" s="148">
        <v>43168</v>
      </c>
      <c r="D804" s="141">
        <v>10</v>
      </c>
      <c r="E804" s="142">
        <f t="shared" si="28"/>
        <v>3.5043240000000003E-2</v>
      </c>
      <c r="F804" s="144">
        <v>20</v>
      </c>
      <c r="G804" s="142">
        <f t="shared" si="30"/>
        <v>3.1704498823529416E-2</v>
      </c>
      <c r="H804" s="152">
        <v>27</v>
      </c>
      <c r="I804" s="153">
        <f t="shared" si="29"/>
        <v>2.9367380000000002E-2</v>
      </c>
    </row>
    <row r="805" spans="1:9" x14ac:dyDescent="0.25">
      <c r="A805" s="148">
        <v>43171</v>
      </c>
      <c r="D805" s="141">
        <v>10</v>
      </c>
      <c r="E805" s="142">
        <f t="shared" si="28"/>
        <v>3.5043240000000003E-2</v>
      </c>
      <c r="F805" s="144">
        <v>20</v>
      </c>
      <c r="G805" s="142">
        <f t="shared" si="30"/>
        <v>3.0989054285714288E-2</v>
      </c>
      <c r="H805" s="152">
        <v>24</v>
      </c>
      <c r="I805" s="153">
        <f t="shared" si="29"/>
        <v>2.9367380000000002E-2</v>
      </c>
    </row>
    <row r="806" spans="1:9" x14ac:dyDescent="0.25">
      <c r="A806" s="148">
        <v>43172</v>
      </c>
      <c r="D806" s="141">
        <v>10</v>
      </c>
      <c r="E806" s="142">
        <f t="shared" si="28"/>
        <v>3.5043240000000003E-2</v>
      </c>
      <c r="F806" s="144">
        <v>20</v>
      </c>
      <c r="G806" s="142">
        <f t="shared" si="30"/>
        <v>3.0677193846153847E-2</v>
      </c>
      <c r="H806" s="152">
        <v>23</v>
      </c>
      <c r="I806" s="153">
        <f t="shared" si="29"/>
        <v>2.9367380000000002E-2</v>
      </c>
    </row>
    <row r="807" spans="1:9" x14ac:dyDescent="0.25">
      <c r="A807" s="148">
        <v>43173</v>
      </c>
      <c r="D807" s="141">
        <v>10</v>
      </c>
      <c r="E807" s="142">
        <f t="shared" si="28"/>
        <v>3.5043240000000003E-2</v>
      </c>
      <c r="F807" s="144">
        <v>20</v>
      </c>
      <c r="G807" s="142">
        <f t="shared" si="30"/>
        <v>3.0313356666666669E-2</v>
      </c>
      <c r="H807" s="152">
        <v>22</v>
      </c>
      <c r="I807" s="153">
        <f t="shared" si="29"/>
        <v>2.9367380000000002E-2</v>
      </c>
    </row>
    <row r="808" spans="1:9" x14ac:dyDescent="0.25">
      <c r="A808" s="148">
        <v>43174</v>
      </c>
      <c r="D808" s="141">
        <v>10</v>
      </c>
      <c r="E808" s="142">
        <f t="shared" si="28"/>
        <v>3.5043240000000003E-2</v>
      </c>
      <c r="F808" s="144">
        <v>20</v>
      </c>
      <c r="G808" s="142">
        <f t="shared" si="30"/>
        <v>3.188998444444445E-2</v>
      </c>
      <c r="H808" s="152">
        <v>28</v>
      </c>
      <c r="I808" s="153">
        <f t="shared" si="29"/>
        <v>2.9367380000000002E-2</v>
      </c>
    </row>
    <row r="809" spans="1:9" x14ac:dyDescent="0.25">
      <c r="A809" s="148">
        <v>43175</v>
      </c>
      <c r="D809" s="141">
        <v>10</v>
      </c>
      <c r="E809" s="142">
        <f t="shared" si="28"/>
        <v>3.5043240000000003E-2</v>
      </c>
      <c r="F809" s="144">
        <v>20</v>
      </c>
      <c r="G809" s="142">
        <f t="shared" si="30"/>
        <v>3.1704498823529416E-2</v>
      </c>
      <c r="H809" s="152">
        <v>27</v>
      </c>
      <c r="I809" s="153">
        <f t="shared" si="29"/>
        <v>2.9367380000000002E-2</v>
      </c>
    </row>
    <row r="810" spans="1:9" x14ac:dyDescent="0.25">
      <c r="A810" s="148">
        <v>43179</v>
      </c>
      <c r="D810" s="141">
        <v>10</v>
      </c>
      <c r="E810" s="142">
        <f t="shared" si="28"/>
        <v>3.5043240000000003E-2</v>
      </c>
      <c r="F810" s="144">
        <v>20</v>
      </c>
      <c r="G810" s="142">
        <f t="shared" si="30"/>
        <v>3.0677193846153847E-2</v>
      </c>
      <c r="H810" s="152">
        <v>23</v>
      </c>
      <c r="I810" s="153">
        <f t="shared" si="29"/>
        <v>2.9367380000000002E-2</v>
      </c>
    </row>
    <row r="811" spans="1:9" x14ac:dyDescent="0.25">
      <c r="A811" s="148">
        <v>43180</v>
      </c>
      <c r="D811" s="141">
        <v>10</v>
      </c>
      <c r="E811" s="142">
        <f t="shared" si="28"/>
        <v>3.5043240000000003E-2</v>
      </c>
      <c r="F811" s="144">
        <v>20</v>
      </c>
      <c r="G811" s="142">
        <f t="shared" si="30"/>
        <v>3.0313356666666669E-2</v>
      </c>
      <c r="H811" s="152">
        <v>22</v>
      </c>
      <c r="I811" s="153">
        <f t="shared" si="29"/>
        <v>2.9367380000000002E-2</v>
      </c>
    </row>
    <row r="812" spans="1:9" x14ac:dyDescent="0.25">
      <c r="A812" s="148">
        <v>43181</v>
      </c>
      <c r="D812" s="141">
        <v>10</v>
      </c>
      <c r="E812" s="142">
        <f t="shared" si="28"/>
        <v>3.5043240000000003E-2</v>
      </c>
      <c r="F812" s="144">
        <v>20</v>
      </c>
      <c r="G812" s="142">
        <f t="shared" si="30"/>
        <v>3.188998444444445E-2</v>
      </c>
      <c r="H812" s="152">
        <v>28</v>
      </c>
      <c r="I812" s="153">
        <f t="shared" si="29"/>
        <v>2.9367380000000002E-2</v>
      </c>
    </row>
    <row r="813" spans="1:9" x14ac:dyDescent="0.25">
      <c r="A813" s="148">
        <v>43182</v>
      </c>
      <c r="D813" s="141">
        <v>10</v>
      </c>
      <c r="E813" s="142">
        <f t="shared" si="28"/>
        <v>3.5043240000000003E-2</v>
      </c>
      <c r="F813" s="144">
        <v>20</v>
      </c>
      <c r="G813" s="142">
        <f t="shared" si="30"/>
        <v>3.1704498823529416E-2</v>
      </c>
      <c r="H813" s="152">
        <v>27</v>
      </c>
      <c r="I813" s="153">
        <f t="shared" si="29"/>
        <v>2.9367380000000002E-2</v>
      </c>
    </row>
    <row r="814" spans="1:9" x14ac:dyDescent="0.25">
      <c r="A814" s="148">
        <v>43185</v>
      </c>
      <c r="D814" s="141">
        <v>10</v>
      </c>
      <c r="E814" s="142">
        <f t="shared" si="28"/>
        <v>3.5043240000000003E-2</v>
      </c>
      <c r="F814" s="144">
        <v>20</v>
      </c>
      <c r="G814" s="142">
        <f t="shared" si="30"/>
        <v>3.0989054285714288E-2</v>
      </c>
      <c r="H814" s="152">
        <v>24</v>
      </c>
      <c r="I814" s="153">
        <f t="shared" si="29"/>
        <v>2.9367380000000002E-2</v>
      </c>
    </row>
    <row r="815" spans="1:9" x14ac:dyDescent="0.25">
      <c r="A815" s="148">
        <v>43186</v>
      </c>
      <c r="D815" s="141">
        <v>10</v>
      </c>
      <c r="E815" s="142">
        <f t="shared" si="28"/>
        <v>3.5043240000000003E-2</v>
      </c>
      <c r="F815" s="144">
        <v>20</v>
      </c>
      <c r="G815" s="142">
        <f t="shared" si="30"/>
        <v>3.0677193846153847E-2</v>
      </c>
      <c r="H815" s="152">
        <v>23</v>
      </c>
      <c r="I815" s="153">
        <f t="shared" si="29"/>
        <v>2.9367380000000002E-2</v>
      </c>
    </row>
    <row r="816" spans="1:9" x14ac:dyDescent="0.25">
      <c r="A816" s="148">
        <v>43187</v>
      </c>
      <c r="D816" s="141">
        <v>10</v>
      </c>
      <c r="E816" s="142">
        <f t="shared" si="28"/>
        <v>3.5043240000000003E-2</v>
      </c>
      <c r="F816" s="144">
        <v>20</v>
      </c>
      <c r="G816" s="142">
        <f t="shared" si="30"/>
        <v>3.2055945263157901E-2</v>
      </c>
      <c r="H816" s="152">
        <v>29</v>
      </c>
      <c r="I816" s="153">
        <f t="shared" si="29"/>
        <v>2.9367380000000002E-2</v>
      </c>
    </row>
    <row r="817" spans="1:9" x14ac:dyDescent="0.25">
      <c r="A817" s="148">
        <v>43192</v>
      </c>
      <c r="D817" s="141">
        <v>10</v>
      </c>
      <c r="E817" s="142">
        <f t="shared" si="28"/>
        <v>3.5043240000000003E-2</v>
      </c>
      <c r="F817" s="144">
        <v>20</v>
      </c>
      <c r="G817" s="142">
        <f t="shared" si="30"/>
        <v>3.0989054285714288E-2</v>
      </c>
      <c r="H817" s="152">
        <v>24</v>
      </c>
      <c r="I817" s="153">
        <f t="shared" si="29"/>
        <v>2.9367380000000002E-2</v>
      </c>
    </row>
    <row r="818" spans="1:9" x14ac:dyDescent="0.25">
      <c r="A818" s="148">
        <v>43193</v>
      </c>
      <c r="D818" s="141">
        <v>10</v>
      </c>
      <c r="E818" s="142">
        <f t="shared" si="28"/>
        <v>3.5043240000000003E-2</v>
      </c>
      <c r="F818" s="144">
        <v>20</v>
      </c>
      <c r="G818" s="142">
        <f t="shared" si="30"/>
        <v>3.0677193846153847E-2</v>
      </c>
      <c r="H818" s="152">
        <v>23</v>
      </c>
      <c r="I818" s="153">
        <f t="shared" si="29"/>
        <v>2.9367380000000002E-2</v>
      </c>
    </row>
    <row r="819" spans="1:9" x14ac:dyDescent="0.25">
      <c r="A819" s="148">
        <v>43194</v>
      </c>
      <c r="D819" s="141">
        <v>10</v>
      </c>
      <c r="E819" s="142">
        <f t="shared" si="28"/>
        <v>3.5043240000000003E-2</v>
      </c>
      <c r="F819" s="144">
        <v>20</v>
      </c>
      <c r="G819" s="142">
        <f t="shared" si="30"/>
        <v>3.0313356666666669E-2</v>
      </c>
      <c r="H819" s="152">
        <v>22</v>
      </c>
      <c r="I819" s="153">
        <f t="shared" si="29"/>
        <v>2.9367380000000002E-2</v>
      </c>
    </row>
    <row r="820" spans="1:9" x14ac:dyDescent="0.25">
      <c r="A820" s="148">
        <v>43195</v>
      </c>
      <c r="D820" s="141">
        <v>10</v>
      </c>
      <c r="E820" s="142">
        <f t="shared" si="28"/>
        <v>3.5043240000000003E-2</v>
      </c>
      <c r="F820" s="144">
        <v>20</v>
      </c>
      <c r="G820" s="142">
        <f t="shared" si="30"/>
        <v>3.188998444444445E-2</v>
      </c>
      <c r="H820" s="152">
        <v>28</v>
      </c>
      <c r="I820" s="153">
        <f t="shared" si="29"/>
        <v>2.9367380000000002E-2</v>
      </c>
    </row>
    <row r="821" spans="1:9" x14ac:dyDescent="0.25">
      <c r="A821" s="148">
        <v>43196</v>
      </c>
      <c r="D821" s="141">
        <v>10</v>
      </c>
      <c r="E821" s="142">
        <f t="shared" si="28"/>
        <v>3.5043240000000003E-2</v>
      </c>
      <c r="F821" s="144">
        <v>20</v>
      </c>
      <c r="G821" s="142">
        <f t="shared" si="30"/>
        <v>3.1704498823529416E-2</v>
      </c>
      <c r="H821" s="152">
        <v>27</v>
      </c>
      <c r="I821" s="153">
        <f t="shared" si="29"/>
        <v>2.9367380000000002E-2</v>
      </c>
    </row>
    <row r="822" spans="1:9" x14ac:dyDescent="0.25">
      <c r="A822" s="148">
        <v>43199</v>
      </c>
      <c r="D822" s="141">
        <v>10</v>
      </c>
      <c r="E822" s="142">
        <f t="shared" si="28"/>
        <v>3.5043240000000003E-2</v>
      </c>
      <c r="F822" s="144">
        <v>20</v>
      </c>
      <c r="G822" s="142">
        <f t="shared" si="30"/>
        <v>3.0989054285714288E-2</v>
      </c>
      <c r="H822" s="152">
        <v>24</v>
      </c>
      <c r="I822" s="153">
        <f t="shared" si="29"/>
        <v>2.9367380000000002E-2</v>
      </c>
    </row>
    <row r="823" spans="1:9" x14ac:dyDescent="0.25">
      <c r="A823" s="148">
        <v>43200</v>
      </c>
      <c r="D823" s="141">
        <v>10</v>
      </c>
      <c r="E823" s="142">
        <f t="shared" si="28"/>
        <v>3.5043240000000003E-2</v>
      </c>
      <c r="F823" s="144">
        <v>20</v>
      </c>
      <c r="G823" s="142">
        <f t="shared" si="30"/>
        <v>3.0677193846153847E-2</v>
      </c>
      <c r="H823" s="152">
        <v>23</v>
      </c>
      <c r="I823" s="153">
        <f t="shared" si="29"/>
        <v>2.9367380000000002E-2</v>
      </c>
    </row>
    <row r="824" spans="1:9" x14ac:dyDescent="0.25">
      <c r="A824" s="148">
        <v>43201</v>
      </c>
      <c r="D824" s="141">
        <v>10</v>
      </c>
      <c r="E824" s="142">
        <f t="shared" si="28"/>
        <v>3.5043240000000003E-2</v>
      </c>
      <c r="F824" s="144">
        <v>20</v>
      </c>
      <c r="G824" s="142">
        <f t="shared" si="30"/>
        <v>3.0313356666666669E-2</v>
      </c>
      <c r="H824" s="152">
        <v>22</v>
      </c>
      <c r="I824" s="153">
        <f t="shared" si="29"/>
        <v>2.9367380000000002E-2</v>
      </c>
    </row>
    <row r="825" spans="1:9" x14ac:dyDescent="0.25">
      <c r="A825" s="148">
        <v>43202</v>
      </c>
      <c r="D825" s="141">
        <v>10</v>
      </c>
      <c r="E825" s="142">
        <f t="shared" si="28"/>
        <v>3.5043240000000003E-2</v>
      </c>
      <c r="F825" s="144">
        <v>20</v>
      </c>
      <c r="G825" s="142">
        <f t="shared" si="30"/>
        <v>3.188998444444445E-2</v>
      </c>
      <c r="H825" s="152">
        <v>28</v>
      </c>
      <c r="I825" s="153">
        <f t="shared" si="29"/>
        <v>2.9367380000000002E-2</v>
      </c>
    </row>
    <row r="826" spans="1:9" x14ac:dyDescent="0.25">
      <c r="A826" s="148">
        <v>43203</v>
      </c>
      <c r="D826" s="141">
        <v>10</v>
      </c>
      <c r="E826" s="142">
        <f t="shared" si="28"/>
        <v>3.5043240000000003E-2</v>
      </c>
      <c r="F826" s="144">
        <v>20</v>
      </c>
      <c r="G826" s="142">
        <f t="shared" si="30"/>
        <v>3.1704498823529416E-2</v>
      </c>
      <c r="H826" s="152">
        <v>27</v>
      </c>
      <c r="I826" s="153">
        <f t="shared" si="29"/>
        <v>2.9367380000000002E-2</v>
      </c>
    </row>
    <row r="827" spans="1:9" x14ac:dyDescent="0.25">
      <c r="A827" s="148">
        <v>43206</v>
      </c>
      <c r="D827" s="141">
        <v>10</v>
      </c>
      <c r="E827" s="142">
        <f t="shared" si="28"/>
        <v>3.5043240000000003E-2</v>
      </c>
      <c r="F827" s="144">
        <v>20</v>
      </c>
      <c r="G827" s="142">
        <f t="shared" si="30"/>
        <v>3.0989054285714288E-2</v>
      </c>
      <c r="H827" s="152">
        <v>24</v>
      </c>
      <c r="I827" s="153">
        <f t="shared" si="29"/>
        <v>2.9367380000000002E-2</v>
      </c>
    </row>
    <row r="828" spans="1:9" x14ac:dyDescent="0.25">
      <c r="A828" s="148">
        <v>43207</v>
      </c>
      <c r="D828" s="141">
        <v>10</v>
      </c>
      <c r="E828" s="142">
        <f t="shared" si="28"/>
        <v>3.5043240000000003E-2</v>
      </c>
      <c r="F828" s="144">
        <v>20</v>
      </c>
      <c r="G828" s="142">
        <f t="shared" si="30"/>
        <v>3.0677193846153847E-2</v>
      </c>
      <c r="H828" s="152">
        <v>23</v>
      </c>
      <c r="I828" s="153">
        <f t="shared" si="29"/>
        <v>2.9367380000000002E-2</v>
      </c>
    </row>
    <row r="829" spans="1:9" x14ac:dyDescent="0.25">
      <c r="A829" s="148">
        <v>43208</v>
      </c>
      <c r="D829" s="141">
        <v>10</v>
      </c>
      <c r="E829" s="142">
        <f t="shared" si="28"/>
        <v>3.5043240000000003E-2</v>
      </c>
      <c r="F829" s="144">
        <v>20</v>
      </c>
      <c r="G829" s="142">
        <f t="shared" si="30"/>
        <v>3.0313356666666669E-2</v>
      </c>
      <c r="H829" s="152">
        <v>22</v>
      </c>
      <c r="I829" s="153">
        <f t="shared" si="29"/>
        <v>2.9367380000000002E-2</v>
      </c>
    </row>
    <row r="830" spans="1:9" x14ac:dyDescent="0.25">
      <c r="A830" s="148">
        <v>43209</v>
      </c>
      <c r="D830" s="141">
        <v>10</v>
      </c>
      <c r="E830" s="142">
        <f t="shared" si="28"/>
        <v>3.5043240000000003E-2</v>
      </c>
      <c r="F830" s="144">
        <v>20</v>
      </c>
      <c r="G830" s="142">
        <f t="shared" si="30"/>
        <v>3.188998444444445E-2</v>
      </c>
      <c r="H830" s="152">
        <v>28</v>
      </c>
      <c r="I830" s="153">
        <f t="shared" si="29"/>
        <v>2.9367380000000002E-2</v>
      </c>
    </row>
    <row r="831" spans="1:9" x14ac:dyDescent="0.25">
      <c r="A831" s="148">
        <v>43210</v>
      </c>
      <c r="D831" s="141">
        <v>10</v>
      </c>
      <c r="E831" s="142">
        <f t="shared" ref="E831:E894" si="31">3.504324/100</f>
        <v>3.5043240000000003E-2</v>
      </c>
      <c r="F831" s="144">
        <v>20</v>
      </c>
      <c r="G831" s="142">
        <f t="shared" si="30"/>
        <v>3.1704498823529416E-2</v>
      </c>
      <c r="H831" s="152">
        <v>27</v>
      </c>
      <c r="I831" s="153">
        <f t="shared" ref="I831:I894" si="32">2.936738/100</f>
        <v>2.9367380000000002E-2</v>
      </c>
    </row>
    <row r="832" spans="1:9" x14ac:dyDescent="0.25">
      <c r="A832" s="148">
        <v>43213</v>
      </c>
      <c r="D832" s="141">
        <v>10</v>
      </c>
      <c r="E832" s="142">
        <f t="shared" si="31"/>
        <v>3.5043240000000003E-2</v>
      </c>
      <c r="F832" s="144">
        <v>20</v>
      </c>
      <c r="G832" s="142">
        <f t="shared" si="30"/>
        <v>3.0989054285714288E-2</v>
      </c>
      <c r="H832" s="152">
        <v>24</v>
      </c>
      <c r="I832" s="153">
        <f t="shared" si="32"/>
        <v>2.9367380000000002E-2</v>
      </c>
    </row>
    <row r="833" spans="1:9" x14ac:dyDescent="0.25">
      <c r="A833" s="148">
        <v>43214</v>
      </c>
      <c r="D833" s="141">
        <v>10</v>
      </c>
      <c r="E833" s="142">
        <f t="shared" si="31"/>
        <v>3.5043240000000003E-2</v>
      </c>
      <c r="F833" s="144">
        <v>20</v>
      </c>
      <c r="G833" s="142">
        <f t="shared" si="30"/>
        <v>3.0677193846153847E-2</v>
      </c>
      <c r="H833" s="152">
        <v>23</v>
      </c>
      <c r="I833" s="153">
        <f t="shared" si="32"/>
        <v>2.9367380000000002E-2</v>
      </c>
    </row>
    <row r="834" spans="1:9" x14ac:dyDescent="0.25">
      <c r="A834" s="148">
        <v>43215</v>
      </c>
      <c r="D834" s="141">
        <v>10</v>
      </c>
      <c r="E834" s="142">
        <f t="shared" si="31"/>
        <v>3.5043240000000003E-2</v>
      </c>
      <c r="F834" s="144">
        <v>20</v>
      </c>
      <c r="G834" s="142">
        <f t="shared" si="30"/>
        <v>3.0313356666666669E-2</v>
      </c>
      <c r="H834" s="152">
        <v>22</v>
      </c>
      <c r="I834" s="153">
        <f t="shared" si="32"/>
        <v>2.9367380000000002E-2</v>
      </c>
    </row>
    <row r="835" spans="1:9" x14ac:dyDescent="0.25">
      <c r="A835" s="148">
        <v>43216</v>
      </c>
      <c r="D835" s="141">
        <v>10</v>
      </c>
      <c r="E835" s="142">
        <f t="shared" si="31"/>
        <v>3.5043240000000003E-2</v>
      </c>
      <c r="F835" s="144">
        <v>20</v>
      </c>
      <c r="G835" s="142">
        <f t="shared" si="30"/>
        <v>3.188998444444445E-2</v>
      </c>
      <c r="H835" s="152">
        <v>28</v>
      </c>
      <c r="I835" s="153">
        <f t="shared" si="32"/>
        <v>2.9367380000000002E-2</v>
      </c>
    </row>
    <row r="836" spans="1:9" x14ac:dyDescent="0.25">
      <c r="A836" s="148">
        <v>43217</v>
      </c>
      <c r="D836" s="141">
        <v>10</v>
      </c>
      <c r="E836" s="142">
        <f t="shared" si="31"/>
        <v>3.5043240000000003E-2</v>
      </c>
      <c r="F836" s="144">
        <v>20</v>
      </c>
      <c r="G836" s="142">
        <f t="shared" ref="G836:G899" si="33">Interpolación_Lineal_2(E836,D836,I836,H836,F836)</f>
        <v>3.1704498823529416E-2</v>
      </c>
      <c r="H836" s="152">
        <v>27</v>
      </c>
      <c r="I836" s="153">
        <f t="shared" si="32"/>
        <v>2.9367380000000002E-2</v>
      </c>
    </row>
    <row r="837" spans="1:9" x14ac:dyDescent="0.25">
      <c r="A837" s="148">
        <v>43220</v>
      </c>
      <c r="D837" s="141">
        <v>10</v>
      </c>
      <c r="E837" s="142">
        <f t="shared" si="31"/>
        <v>3.5043240000000003E-2</v>
      </c>
      <c r="F837" s="144">
        <v>20</v>
      </c>
      <c r="G837" s="142">
        <f t="shared" si="33"/>
        <v>3.0989054285714288E-2</v>
      </c>
      <c r="H837" s="152">
        <v>24</v>
      </c>
      <c r="I837" s="153">
        <f t="shared" si="32"/>
        <v>2.9367380000000002E-2</v>
      </c>
    </row>
    <row r="838" spans="1:9" x14ac:dyDescent="0.25">
      <c r="A838" s="148">
        <v>43222</v>
      </c>
      <c r="D838" s="141">
        <v>10</v>
      </c>
      <c r="E838" s="142">
        <f t="shared" si="31"/>
        <v>3.5043240000000003E-2</v>
      </c>
      <c r="F838" s="144">
        <v>20</v>
      </c>
      <c r="G838" s="142">
        <f t="shared" si="33"/>
        <v>3.0313356666666669E-2</v>
      </c>
      <c r="H838" s="152">
        <v>22</v>
      </c>
      <c r="I838" s="153">
        <f t="shared" si="32"/>
        <v>2.9367380000000002E-2</v>
      </c>
    </row>
    <row r="839" spans="1:9" x14ac:dyDescent="0.25">
      <c r="A839" s="148">
        <v>43223</v>
      </c>
      <c r="D839" s="141">
        <v>10</v>
      </c>
      <c r="E839" s="142">
        <f t="shared" si="31"/>
        <v>3.5043240000000003E-2</v>
      </c>
      <c r="F839" s="144">
        <v>20</v>
      </c>
      <c r="G839" s="142">
        <f t="shared" si="33"/>
        <v>3.188998444444445E-2</v>
      </c>
      <c r="H839" s="152">
        <v>28</v>
      </c>
      <c r="I839" s="153">
        <f t="shared" si="32"/>
        <v>2.9367380000000002E-2</v>
      </c>
    </row>
    <row r="840" spans="1:9" x14ac:dyDescent="0.25">
      <c r="A840" s="148">
        <v>43224</v>
      </c>
      <c r="D840" s="141">
        <v>10</v>
      </c>
      <c r="E840" s="142">
        <f t="shared" si="31"/>
        <v>3.5043240000000003E-2</v>
      </c>
      <c r="F840" s="144">
        <v>20</v>
      </c>
      <c r="G840" s="142">
        <f t="shared" si="33"/>
        <v>3.1704498823529416E-2</v>
      </c>
      <c r="H840" s="152">
        <v>27</v>
      </c>
      <c r="I840" s="153">
        <f t="shared" si="32"/>
        <v>2.9367380000000002E-2</v>
      </c>
    </row>
    <row r="841" spans="1:9" x14ac:dyDescent="0.25">
      <c r="A841" s="148">
        <v>43227</v>
      </c>
      <c r="D841" s="141">
        <v>10</v>
      </c>
      <c r="E841" s="142">
        <f t="shared" si="31"/>
        <v>3.5043240000000003E-2</v>
      </c>
      <c r="F841" s="144">
        <v>20</v>
      </c>
      <c r="G841" s="142">
        <f t="shared" si="33"/>
        <v>3.0989054285714288E-2</v>
      </c>
      <c r="H841" s="152">
        <v>24</v>
      </c>
      <c r="I841" s="153">
        <f t="shared" si="32"/>
        <v>2.9367380000000002E-2</v>
      </c>
    </row>
    <row r="842" spans="1:9" x14ac:dyDescent="0.25">
      <c r="A842" s="148">
        <v>43228</v>
      </c>
      <c r="D842" s="141">
        <v>10</v>
      </c>
      <c r="E842" s="142">
        <f t="shared" si="31"/>
        <v>3.5043240000000003E-2</v>
      </c>
      <c r="F842" s="144">
        <v>20</v>
      </c>
      <c r="G842" s="142">
        <f t="shared" si="33"/>
        <v>3.0677193846153847E-2</v>
      </c>
      <c r="H842" s="152">
        <v>23</v>
      </c>
      <c r="I842" s="153">
        <f t="shared" si="32"/>
        <v>2.9367380000000002E-2</v>
      </c>
    </row>
    <row r="843" spans="1:9" x14ac:dyDescent="0.25">
      <c r="A843" s="148">
        <v>43229</v>
      </c>
      <c r="D843" s="141">
        <v>10</v>
      </c>
      <c r="E843" s="142">
        <f t="shared" si="31"/>
        <v>3.5043240000000003E-2</v>
      </c>
      <c r="F843" s="144">
        <v>20</v>
      </c>
      <c r="G843" s="142">
        <f t="shared" si="33"/>
        <v>3.0313356666666669E-2</v>
      </c>
      <c r="H843" s="152">
        <v>22</v>
      </c>
      <c r="I843" s="153">
        <f t="shared" si="32"/>
        <v>2.9367380000000002E-2</v>
      </c>
    </row>
    <row r="844" spans="1:9" x14ac:dyDescent="0.25">
      <c r="A844" s="148">
        <v>43230</v>
      </c>
      <c r="D844" s="141">
        <v>10</v>
      </c>
      <c r="E844" s="142">
        <f t="shared" si="31"/>
        <v>3.5043240000000003E-2</v>
      </c>
      <c r="F844" s="144">
        <v>20</v>
      </c>
      <c r="G844" s="142">
        <f t="shared" si="33"/>
        <v>3.188998444444445E-2</v>
      </c>
      <c r="H844" s="152">
        <v>28</v>
      </c>
      <c r="I844" s="153">
        <f t="shared" si="32"/>
        <v>2.9367380000000002E-2</v>
      </c>
    </row>
    <row r="845" spans="1:9" x14ac:dyDescent="0.25">
      <c r="A845" s="148">
        <v>43231</v>
      </c>
      <c r="D845" s="141">
        <v>10</v>
      </c>
      <c r="E845" s="142">
        <f t="shared" si="31"/>
        <v>3.5043240000000003E-2</v>
      </c>
      <c r="F845" s="144">
        <v>20</v>
      </c>
      <c r="G845" s="142">
        <f t="shared" si="33"/>
        <v>3.1704498823529416E-2</v>
      </c>
      <c r="H845" s="152">
        <v>27</v>
      </c>
      <c r="I845" s="153">
        <f t="shared" si="32"/>
        <v>2.9367380000000002E-2</v>
      </c>
    </row>
    <row r="846" spans="1:9" x14ac:dyDescent="0.25">
      <c r="A846" s="148">
        <v>43234</v>
      </c>
      <c r="D846" s="141">
        <v>10</v>
      </c>
      <c r="E846" s="142">
        <f t="shared" si="31"/>
        <v>3.5043240000000003E-2</v>
      </c>
      <c r="F846" s="144">
        <v>20</v>
      </c>
      <c r="G846" s="142">
        <f t="shared" si="33"/>
        <v>3.0989054285714288E-2</v>
      </c>
      <c r="H846" s="152">
        <v>24</v>
      </c>
      <c r="I846" s="153">
        <f t="shared" si="32"/>
        <v>2.9367380000000002E-2</v>
      </c>
    </row>
    <row r="847" spans="1:9" x14ac:dyDescent="0.25">
      <c r="A847" s="148">
        <v>43235</v>
      </c>
      <c r="D847" s="141">
        <v>10</v>
      </c>
      <c r="E847" s="142">
        <f t="shared" si="31"/>
        <v>3.5043240000000003E-2</v>
      </c>
      <c r="F847" s="144">
        <v>20</v>
      </c>
      <c r="G847" s="142">
        <f t="shared" si="33"/>
        <v>3.0677193846153847E-2</v>
      </c>
      <c r="H847" s="152">
        <v>23</v>
      </c>
      <c r="I847" s="153">
        <f t="shared" si="32"/>
        <v>2.9367380000000002E-2</v>
      </c>
    </row>
    <row r="848" spans="1:9" x14ac:dyDescent="0.25">
      <c r="A848" s="148">
        <v>43236</v>
      </c>
      <c r="D848" s="141">
        <v>10</v>
      </c>
      <c r="E848" s="142">
        <f t="shared" si="31"/>
        <v>3.5043240000000003E-2</v>
      </c>
      <c r="F848" s="144">
        <v>20</v>
      </c>
      <c r="G848" s="142">
        <f t="shared" si="33"/>
        <v>3.0313356666666669E-2</v>
      </c>
      <c r="H848" s="152">
        <v>22</v>
      </c>
      <c r="I848" s="153">
        <f t="shared" si="32"/>
        <v>2.9367380000000002E-2</v>
      </c>
    </row>
    <row r="849" spans="1:9" x14ac:dyDescent="0.25">
      <c r="A849" s="148">
        <v>43237</v>
      </c>
      <c r="D849" s="141">
        <v>10</v>
      </c>
      <c r="E849" s="142">
        <f t="shared" si="31"/>
        <v>3.5043240000000003E-2</v>
      </c>
      <c r="F849" s="144">
        <v>20</v>
      </c>
      <c r="G849" s="142">
        <f t="shared" si="33"/>
        <v>3.188998444444445E-2</v>
      </c>
      <c r="H849" s="152">
        <v>28</v>
      </c>
      <c r="I849" s="153">
        <f t="shared" si="32"/>
        <v>2.9367380000000002E-2</v>
      </c>
    </row>
    <row r="850" spans="1:9" x14ac:dyDescent="0.25">
      <c r="A850" s="148">
        <v>43238</v>
      </c>
      <c r="D850" s="141">
        <v>10</v>
      </c>
      <c r="E850" s="142">
        <f t="shared" si="31"/>
        <v>3.5043240000000003E-2</v>
      </c>
      <c r="F850" s="144">
        <v>20</v>
      </c>
      <c r="G850" s="142">
        <f t="shared" si="33"/>
        <v>3.1704498823529416E-2</v>
      </c>
      <c r="H850" s="152">
        <v>27</v>
      </c>
      <c r="I850" s="153">
        <f t="shared" si="32"/>
        <v>2.9367380000000002E-2</v>
      </c>
    </row>
    <row r="851" spans="1:9" x14ac:dyDescent="0.25">
      <c r="A851" s="148">
        <v>43241</v>
      </c>
      <c r="D851" s="141">
        <v>10</v>
      </c>
      <c r="E851" s="142">
        <f t="shared" si="31"/>
        <v>3.5043240000000003E-2</v>
      </c>
      <c r="F851" s="144">
        <v>20</v>
      </c>
      <c r="G851" s="142">
        <f t="shared" si="33"/>
        <v>3.0989054285714288E-2</v>
      </c>
      <c r="H851" s="152">
        <v>24</v>
      </c>
      <c r="I851" s="153">
        <f t="shared" si="32"/>
        <v>2.9367380000000002E-2</v>
      </c>
    </row>
    <row r="852" spans="1:9" x14ac:dyDescent="0.25">
      <c r="A852" s="148">
        <v>43242</v>
      </c>
      <c r="D852" s="141">
        <v>10</v>
      </c>
      <c r="E852" s="142">
        <f t="shared" si="31"/>
        <v>3.5043240000000003E-2</v>
      </c>
      <c r="F852" s="144">
        <v>20</v>
      </c>
      <c r="G852" s="142">
        <f t="shared" si="33"/>
        <v>3.0677193846153847E-2</v>
      </c>
      <c r="H852" s="152">
        <v>23</v>
      </c>
      <c r="I852" s="153">
        <f t="shared" si="32"/>
        <v>2.9367380000000002E-2</v>
      </c>
    </row>
    <row r="853" spans="1:9" x14ac:dyDescent="0.25">
      <c r="A853" s="148">
        <v>43243</v>
      </c>
      <c r="D853" s="141">
        <v>10</v>
      </c>
      <c r="E853" s="142">
        <f t="shared" si="31"/>
        <v>3.5043240000000003E-2</v>
      </c>
      <c r="F853" s="144">
        <v>20</v>
      </c>
      <c r="G853" s="142">
        <f t="shared" si="33"/>
        <v>3.0313356666666669E-2</v>
      </c>
      <c r="H853" s="152">
        <v>22</v>
      </c>
      <c r="I853" s="153">
        <f t="shared" si="32"/>
        <v>2.9367380000000002E-2</v>
      </c>
    </row>
    <row r="854" spans="1:9" x14ac:dyDescent="0.25">
      <c r="A854" s="148">
        <v>43244</v>
      </c>
      <c r="D854" s="141">
        <v>10</v>
      </c>
      <c r="E854" s="142">
        <f t="shared" si="31"/>
        <v>3.5043240000000003E-2</v>
      </c>
      <c r="F854" s="144">
        <v>20</v>
      </c>
      <c r="G854" s="142">
        <f t="shared" si="33"/>
        <v>3.188998444444445E-2</v>
      </c>
      <c r="H854" s="152">
        <v>28</v>
      </c>
      <c r="I854" s="153">
        <f t="shared" si="32"/>
        <v>2.9367380000000002E-2</v>
      </c>
    </row>
    <row r="855" spans="1:9" x14ac:dyDescent="0.25">
      <c r="A855" s="148">
        <v>43245</v>
      </c>
      <c r="D855" s="141">
        <v>10</v>
      </c>
      <c r="E855" s="142">
        <f t="shared" si="31"/>
        <v>3.5043240000000003E-2</v>
      </c>
      <c r="F855" s="144">
        <v>20</v>
      </c>
      <c r="G855" s="142">
        <f t="shared" si="33"/>
        <v>3.1704498823529416E-2</v>
      </c>
      <c r="H855" s="152">
        <v>27</v>
      </c>
      <c r="I855" s="153">
        <f t="shared" si="32"/>
        <v>2.9367380000000002E-2</v>
      </c>
    </row>
    <row r="856" spans="1:9" x14ac:dyDescent="0.25">
      <c r="A856" s="148">
        <v>43248</v>
      </c>
      <c r="D856" s="141">
        <v>10</v>
      </c>
      <c r="E856" s="142">
        <f t="shared" si="31"/>
        <v>3.5043240000000003E-2</v>
      </c>
      <c r="F856" s="144">
        <v>20</v>
      </c>
      <c r="G856" s="142">
        <f t="shared" si="33"/>
        <v>3.0989054285714288E-2</v>
      </c>
      <c r="H856" s="152">
        <v>24</v>
      </c>
      <c r="I856" s="153">
        <f t="shared" si="32"/>
        <v>2.9367380000000002E-2</v>
      </c>
    </row>
    <row r="857" spans="1:9" x14ac:dyDescent="0.25">
      <c r="A857" s="148">
        <v>43249</v>
      </c>
      <c r="D857" s="141">
        <v>10</v>
      </c>
      <c r="E857" s="142">
        <f t="shared" si="31"/>
        <v>3.5043240000000003E-2</v>
      </c>
      <c r="F857" s="144">
        <v>20</v>
      </c>
      <c r="G857" s="142">
        <f t="shared" si="33"/>
        <v>3.0677193846153847E-2</v>
      </c>
      <c r="H857" s="152">
        <v>23</v>
      </c>
      <c r="I857" s="153">
        <f t="shared" si="32"/>
        <v>2.9367380000000002E-2</v>
      </c>
    </row>
    <row r="858" spans="1:9" x14ac:dyDescent="0.25">
      <c r="A858" s="148">
        <v>43250</v>
      </c>
      <c r="D858" s="141">
        <v>10</v>
      </c>
      <c r="E858" s="142">
        <f t="shared" si="31"/>
        <v>3.5043240000000003E-2</v>
      </c>
      <c r="F858" s="144">
        <v>20</v>
      </c>
      <c r="G858" s="142">
        <f t="shared" si="33"/>
        <v>3.0313356666666669E-2</v>
      </c>
      <c r="H858" s="152">
        <v>22</v>
      </c>
      <c r="I858" s="153">
        <f t="shared" si="32"/>
        <v>2.9367380000000002E-2</v>
      </c>
    </row>
    <row r="859" spans="1:9" x14ac:dyDescent="0.25">
      <c r="A859" s="148">
        <v>43251</v>
      </c>
      <c r="D859" s="141">
        <v>10</v>
      </c>
      <c r="E859" s="142">
        <f t="shared" si="31"/>
        <v>3.5043240000000003E-2</v>
      </c>
      <c r="F859" s="144">
        <v>20</v>
      </c>
      <c r="G859" s="142">
        <f t="shared" si="33"/>
        <v>3.188998444444445E-2</v>
      </c>
      <c r="H859" s="152">
        <v>28</v>
      </c>
      <c r="I859" s="153">
        <f t="shared" si="32"/>
        <v>2.9367380000000002E-2</v>
      </c>
    </row>
    <row r="860" spans="1:9" x14ac:dyDescent="0.25">
      <c r="A860" s="148">
        <v>43252</v>
      </c>
      <c r="D860" s="141">
        <v>10</v>
      </c>
      <c r="E860" s="142">
        <f t="shared" si="31"/>
        <v>3.5043240000000003E-2</v>
      </c>
      <c r="F860" s="144">
        <v>20</v>
      </c>
      <c r="G860" s="142">
        <f t="shared" si="33"/>
        <v>3.1704498823529416E-2</v>
      </c>
      <c r="H860" s="152">
        <v>27</v>
      </c>
      <c r="I860" s="153">
        <f t="shared" si="32"/>
        <v>2.9367380000000002E-2</v>
      </c>
    </row>
    <row r="861" spans="1:9" x14ac:dyDescent="0.25">
      <c r="A861" s="148">
        <v>43255</v>
      </c>
      <c r="D861" s="141">
        <v>10</v>
      </c>
      <c r="E861" s="142">
        <f t="shared" si="31"/>
        <v>3.5043240000000003E-2</v>
      </c>
      <c r="F861" s="144">
        <v>20</v>
      </c>
      <c r="G861" s="142">
        <f t="shared" si="33"/>
        <v>3.0989054285714288E-2</v>
      </c>
      <c r="H861" s="152">
        <v>24</v>
      </c>
      <c r="I861" s="153">
        <f t="shared" si="32"/>
        <v>2.9367380000000002E-2</v>
      </c>
    </row>
    <row r="862" spans="1:9" x14ac:dyDescent="0.25">
      <c r="A862" s="148">
        <v>43256</v>
      </c>
      <c r="D862" s="141">
        <v>10</v>
      </c>
      <c r="E862" s="142">
        <f t="shared" si="31"/>
        <v>3.5043240000000003E-2</v>
      </c>
      <c r="F862" s="144">
        <v>20</v>
      </c>
      <c r="G862" s="142">
        <f t="shared" si="33"/>
        <v>3.0677193846153847E-2</v>
      </c>
      <c r="H862" s="152">
        <v>23</v>
      </c>
      <c r="I862" s="153">
        <f t="shared" si="32"/>
        <v>2.9367380000000002E-2</v>
      </c>
    </row>
    <row r="863" spans="1:9" x14ac:dyDescent="0.25">
      <c r="A863" s="148">
        <v>43257</v>
      </c>
      <c r="D863" s="141">
        <v>10</v>
      </c>
      <c r="E863" s="142">
        <f t="shared" si="31"/>
        <v>3.5043240000000003E-2</v>
      </c>
      <c r="F863" s="144">
        <v>20</v>
      </c>
      <c r="G863" s="142">
        <f t="shared" si="33"/>
        <v>3.0313356666666669E-2</v>
      </c>
      <c r="H863" s="152">
        <v>22</v>
      </c>
      <c r="I863" s="153">
        <f t="shared" si="32"/>
        <v>2.9367380000000002E-2</v>
      </c>
    </row>
    <row r="864" spans="1:9" x14ac:dyDescent="0.25">
      <c r="A864" s="148">
        <v>43258</v>
      </c>
      <c r="D864" s="141">
        <v>10</v>
      </c>
      <c r="E864" s="142">
        <f t="shared" si="31"/>
        <v>3.5043240000000003E-2</v>
      </c>
      <c r="F864" s="144">
        <v>20</v>
      </c>
      <c r="G864" s="142">
        <f t="shared" si="33"/>
        <v>3.188998444444445E-2</v>
      </c>
      <c r="H864" s="152">
        <v>28</v>
      </c>
      <c r="I864" s="153">
        <f t="shared" si="32"/>
        <v>2.9367380000000002E-2</v>
      </c>
    </row>
    <row r="865" spans="1:9" x14ac:dyDescent="0.25">
      <c r="A865" s="148">
        <v>43259</v>
      </c>
      <c r="D865" s="141">
        <v>10</v>
      </c>
      <c r="E865" s="142">
        <f t="shared" si="31"/>
        <v>3.5043240000000003E-2</v>
      </c>
      <c r="F865" s="144">
        <v>20</v>
      </c>
      <c r="G865" s="142">
        <f t="shared" si="33"/>
        <v>3.1704498823529416E-2</v>
      </c>
      <c r="H865" s="152">
        <v>27</v>
      </c>
      <c r="I865" s="153">
        <f t="shared" si="32"/>
        <v>2.9367380000000002E-2</v>
      </c>
    </row>
    <row r="866" spans="1:9" x14ac:dyDescent="0.25">
      <c r="A866" s="148">
        <v>43262</v>
      </c>
      <c r="D866" s="141">
        <v>10</v>
      </c>
      <c r="E866" s="142">
        <f t="shared" si="31"/>
        <v>3.5043240000000003E-2</v>
      </c>
      <c r="F866" s="144">
        <v>20</v>
      </c>
      <c r="G866" s="142">
        <f t="shared" si="33"/>
        <v>3.0989054285714288E-2</v>
      </c>
      <c r="H866" s="152">
        <v>24</v>
      </c>
      <c r="I866" s="153">
        <f t="shared" si="32"/>
        <v>2.9367380000000002E-2</v>
      </c>
    </row>
    <row r="867" spans="1:9" x14ac:dyDescent="0.25">
      <c r="A867" s="148">
        <v>43263</v>
      </c>
      <c r="D867" s="141">
        <v>10</v>
      </c>
      <c r="E867" s="142">
        <f t="shared" si="31"/>
        <v>3.5043240000000003E-2</v>
      </c>
      <c r="F867" s="144">
        <v>20</v>
      </c>
      <c r="G867" s="142">
        <f t="shared" si="33"/>
        <v>3.0677193846153847E-2</v>
      </c>
      <c r="H867" s="152">
        <v>23</v>
      </c>
      <c r="I867" s="153">
        <f t="shared" si="32"/>
        <v>2.9367380000000002E-2</v>
      </c>
    </row>
    <row r="868" spans="1:9" x14ac:dyDescent="0.25">
      <c r="A868" s="148">
        <v>43264</v>
      </c>
      <c r="D868" s="141">
        <v>10</v>
      </c>
      <c r="E868" s="142">
        <f t="shared" si="31"/>
        <v>3.5043240000000003E-2</v>
      </c>
      <c r="F868" s="144">
        <v>20</v>
      </c>
      <c r="G868" s="142">
        <f t="shared" si="33"/>
        <v>3.0313356666666669E-2</v>
      </c>
      <c r="H868" s="152">
        <v>22</v>
      </c>
      <c r="I868" s="153">
        <f t="shared" si="32"/>
        <v>2.9367380000000002E-2</v>
      </c>
    </row>
    <row r="869" spans="1:9" x14ac:dyDescent="0.25">
      <c r="A869" s="148">
        <v>43265</v>
      </c>
      <c r="D869" s="141">
        <v>10</v>
      </c>
      <c r="E869" s="142">
        <f t="shared" si="31"/>
        <v>3.5043240000000003E-2</v>
      </c>
      <c r="F869" s="144">
        <v>20</v>
      </c>
      <c r="G869" s="142">
        <f t="shared" si="33"/>
        <v>3.188998444444445E-2</v>
      </c>
      <c r="H869" s="152">
        <v>28</v>
      </c>
      <c r="I869" s="153">
        <f t="shared" si="32"/>
        <v>2.9367380000000002E-2</v>
      </c>
    </row>
    <row r="870" spans="1:9" x14ac:dyDescent="0.25">
      <c r="A870" s="148">
        <v>43266</v>
      </c>
      <c r="D870" s="141">
        <v>10</v>
      </c>
      <c r="E870" s="142">
        <f t="shared" si="31"/>
        <v>3.5043240000000003E-2</v>
      </c>
      <c r="F870" s="144">
        <v>20</v>
      </c>
      <c r="G870" s="142">
        <f t="shared" si="33"/>
        <v>3.1704498823529416E-2</v>
      </c>
      <c r="H870" s="152">
        <v>27</v>
      </c>
      <c r="I870" s="153">
        <f t="shared" si="32"/>
        <v>2.9367380000000002E-2</v>
      </c>
    </row>
    <row r="871" spans="1:9" x14ac:dyDescent="0.25">
      <c r="A871" s="148">
        <v>43269</v>
      </c>
      <c r="D871" s="141">
        <v>10</v>
      </c>
      <c r="E871" s="142">
        <f t="shared" si="31"/>
        <v>3.5043240000000003E-2</v>
      </c>
      <c r="F871" s="144">
        <v>20</v>
      </c>
      <c r="G871" s="142">
        <f t="shared" si="33"/>
        <v>3.0989054285714288E-2</v>
      </c>
      <c r="H871" s="152">
        <v>24</v>
      </c>
      <c r="I871" s="153">
        <f t="shared" si="32"/>
        <v>2.9367380000000002E-2</v>
      </c>
    </row>
    <row r="872" spans="1:9" x14ac:dyDescent="0.25">
      <c r="A872" s="148">
        <v>43270</v>
      </c>
      <c r="D872" s="141">
        <v>10</v>
      </c>
      <c r="E872" s="142">
        <f t="shared" si="31"/>
        <v>3.5043240000000003E-2</v>
      </c>
      <c r="F872" s="144">
        <v>20</v>
      </c>
      <c r="G872" s="142">
        <f t="shared" si="33"/>
        <v>3.0677193846153847E-2</v>
      </c>
      <c r="H872" s="152">
        <v>23</v>
      </c>
      <c r="I872" s="153">
        <f t="shared" si="32"/>
        <v>2.9367380000000002E-2</v>
      </c>
    </row>
    <row r="873" spans="1:9" x14ac:dyDescent="0.25">
      <c r="A873" s="148">
        <v>43271</v>
      </c>
      <c r="D873" s="141">
        <v>10</v>
      </c>
      <c r="E873" s="142">
        <f t="shared" si="31"/>
        <v>3.5043240000000003E-2</v>
      </c>
      <c r="F873" s="144">
        <v>20</v>
      </c>
      <c r="G873" s="142">
        <f t="shared" si="33"/>
        <v>3.0313356666666669E-2</v>
      </c>
      <c r="H873" s="152">
        <v>22</v>
      </c>
      <c r="I873" s="153">
        <f t="shared" si="32"/>
        <v>2.9367380000000002E-2</v>
      </c>
    </row>
    <row r="874" spans="1:9" x14ac:dyDescent="0.25">
      <c r="A874" s="148">
        <v>43272</v>
      </c>
      <c r="D874" s="141">
        <v>10</v>
      </c>
      <c r="E874" s="142">
        <f t="shared" si="31"/>
        <v>3.5043240000000003E-2</v>
      </c>
      <c r="F874" s="144">
        <v>20</v>
      </c>
      <c r="G874" s="142">
        <f t="shared" si="33"/>
        <v>3.188998444444445E-2</v>
      </c>
      <c r="H874" s="152">
        <v>28</v>
      </c>
      <c r="I874" s="153">
        <f t="shared" si="32"/>
        <v>2.9367380000000002E-2</v>
      </c>
    </row>
    <row r="875" spans="1:9" x14ac:dyDescent="0.25">
      <c r="A875" s="148">
        <v>43273</v>
      </c>
      <c r="D875" s="141">
        <v>10</v>
      </c>
      <c r="E875" s="142">
        <f t="shared" si="31"/>
        <v>3.5043240000000003E-2</v>
      </c>
      <c r="F875" s="144">
        <v>20</v>
      </c>
      <c r="G875" s="142">
        <f t="shared" si="33"/>
        <v>3.1704498823529416E-2</v>
      </c>
      <c r="H875" s="152">
        <v>27</v>
      </c>
      <c r="I875" s="153">
        <f t="shared" si="32"/>
        <v>2.9367380000000002E-2</v>
      </c>
    </row>
    <row r="876" spans="1:9" x14ac:dyDescent="0.25">
      <c r="A876" s="148">
        <v>43276</v>
      </c>
      <c r="D876" s="141">
        <v>10</v>
      </c>
      <c r="E876" s="142">
        <f t="shared" si="31"/>
        <v>3.5043240000000003E-2</v>
      </c>
      <c r="F876" s="144">
        <v>20</v>
      </c>
      <c r="G876" s="142">
        <f t="shared" si="33"/>
        <v>3.0989054285714288E-2</v>
      </c>
      <c r="H876" s="152">
        <v>24</v>
      </c>
      <c r="I876" s="153">
        <f t="shared" si="32"/>
        <v>2.9367380000000002E-2</v>
      </c>
    </row>
    <row r="877" spans="1:9" x14ac:dyDescent="0.25">
      <c r="A877" s="148">
        <v>43277</v>
      </c>
      <c r="D877" s="141">
        <v>10</v>
      </c>
      <c r="E877" s="142">
        <f t="shared" si="31"/>
        <v>3.5043240000000003E-2</v>
      </c>
      <c r="F877" s="144">
        <v>20</v>
      </c>
      <c r="G877" s="142">
        <f t="shared" si="33"/>
        <v>3.0677193846153847E-2</v>
      </c>
      <c r="H877" s="152">
        <v>23</v>
      </c>
      <c r="I877" s="153">
        <f t="shared" si="32"/>
        <v>2.9367380000000002E-2</v>
      </c>
    </row>
    <row r="878" spans="1:9" x14ac:dyDescent="0.25">
      <c r="A878" s="148">
        <v>43278</v>
      </c>
      <c r="D878" s="141">
        <v>10</v>
      </c>
      <c r="E878" s="142">
        <f t="shared" si="31"/>
        <v>3.5043240000000003E-2</v>
      </c>
      <c r="F878" s="144">
        <v>20</v>
      </c>
      <c r="G878" s="142">
        <f t="shared" si="33"/>
        <v>3.0313356666666669E-2</v>
      </c>
      <c r="H878" s="152">
        <v>22</v>
      </c>
      <c r="I878" s="153">
        <f t="shared" si="32"/>
        <v>2.9367380000000002E-2</v>
      </c>
    </row>
    <row r="879" spans="1:9" x14ac:dyDescent="0.25">
      <c r="A879" s="148">
        <v>43279</v>
      </c>
      <c r="D879" s="141">
        <v>10</v>
      </c>
      <c r="E879" s="142">
        <f t="shared" si="31"/>
        <v>3.5043240000000003E-2</v>
      </c>
      <c r="F879" s="144">
        <v>20</v>
      </c>
      <c r="G879" s="142">
        <f t="shared" si="33"/>
        <v>3.188998444444445E-2</v>
      </c>
      <c r="H879" s="152">
        <v>28</v>
      </c>
      <c r="I879" s="153">
        <f t="shared" si="32"/>
        <v>2.9367380000000002E-2</v>
      </c>
    </row>
    <row r="880" spans="1:9" x14ac:dyDescent="0.25">
      <c r="A880" s="148">
        <v>43280</v>
      </c>
      <c r="D880" s="141">
        <v>10</v>
      </c>
      <c r="E880" s="142">
        <f t="shared" si="31"/>
        <v>3.5043240000000003E-2</v>
      </c>
      <c r="F880" s="144">
        <v>20</v>
      </c>
      <c r="G880" s="142">
        <f t="shared" si="33"/>
        <v>3.1704498823529416E-2</v>
      </c>
      <c r="H880" s="152">
        <v>27</v>
      </c>
      <c r="I880" s="153">
        <f t="shared" si="32"/>
        <v>2.9367380000000002E-2</v>
      </c>
    </row>
    <row r="881" spans="1:9" x14ac:dyDescent="0.25">
      <c r="A881" s="148">
        <v>43283</v>
      </c>
      <c r="D881" s="141">
        <v>10</v>
      </c>
      <c r="E881" s="142">
        <f t="shared" si="31"/>
        <v>3.5043240000000003E-2</v>
      </c>
      <c r="F881" s="144">
        <v>20</v>
      </c>
      <c r="G881" s="142">
        <f t="shared" si="33"/>
        <v>3.0989054285714288E-2</v>
      </c>
      <c r="H881" s="152">
        <v>24</v>
      </c>
      <c r="I881" s="153">
        <f t="shared" si="32"/>
        <v>2.9367380000000002E-2</v>
      </c>
    </row>
    <row r="882" spans="1:9" x14ac:dyDescent="0.25">
      <c r="A882" s="148">
        <v>43284</v>
      </c>
      <c r="D882" s="141">
        <v>10</v>
      </c>
      <c r="E882" s="142">
        <f t="shared" si="31"/>
        <v>3.5043240000000003E-2</v>
      </c>
      <c r="F882" s="144">
        <v>20</v>
      </c>
      <c r="G882" s="142">
        <f t="shared" si="33"/>
        <v>3.0677193846153847E-2</v>
      </c>
      <c r="H882" s="152">
        <v>23</v>
      </c>
      <c r="I882" s="153">
        <f t="shared" si="32"/>
        <v>2.9367380000000002E-2</v>
      </c>
    </row>
    <row r="883" spans="1:9" x14ac:dyDescent="0.25">
      <c r="A883" s="148">
        <v>43285</v>
      </c>
      <c r="D883" s="141">
        <v>10</v>
      </c>
      <c r="E883" s="142">
        <f t="shared" si="31"/>
        <v>3.5043240000000003E-2</v>
      </c>
      <c r="F883" s="144">
        <v>20</v>
      </c>
      <c r="G883" s="142">
        <f t="shared" si="33"/>
        <v>3.0313356666666669E-2</v>
      </c>
      <c r="H883" s="152">
        <v>22</v>
      </c>
      <c r="I883" s="153">
        <f t="shared" si="32"/>
        <v>2.9367380000000002E-2</v>
      </c>
    </row>
    <row r="884" spans="1:9" x14ac:dyDescent="0.25">
      <c r="A884" s="148">
        <v>43286</v>
      </c>
      <c r="D884" s="141">
        <v>10</v>
      </c>
      <c r="E884" s="142">
        <f t="shared" si="31"/>
        <v>3.5043240000000003E-2</v>
      </c>
      <c r="F884" s="144">
        <v>20</v>
      </c>
      <c r="G884" s="142">
        <f t="shared" si="33"/>
        <v>3.188998444444445E-2</v>
      </c>
      <c r="H884" s="152">
        <v>28</v>
      </c>
      <c r="I884" s="153">
        <f t="shared" si="32"/>
        <v>2.9367380000000002E-2</v>
      </c>
    </row>
    <row r="885" spans="1:9" x14ac:dyDescent="0.25">
      <c r="A885" s="148">
        <v>43287</v>
      </c>
      <c r="D885" s="141">
        <v>10</v>
      </c>
      <c r="E885" s="142">
        <f t="shared" si="31"/>
        <v>3.5043240000000003E-2</v>
      </c>
      <c r="F885" s="144">
        <v>20</v>
      </c>
      <c r="G885" s="142">
        <f t="shared" si="33"/>
        <v>3.1704498823529416E-2</v>
      </c>
      <c r="H885" s="152">
        <v>27</v>
      </c>
      <c r="I885" s="153">
        <f t="shared" si="32"/>
        <v>2.9367380000000002E-2</v>
      </c>
    </row>
    <row r="886" spans="1:9" x14ac:dyDescent="0.25">
      <c r="A886" s="148">
        <v>43290</v>
      </c>
      <c r="D886" s="141">
        <v>10</v>
      </c>
      <c r="E886" s="142">
        <f t="shared" si="31"/>
        <v>3.5043240000000003E-2</v>
      </c>
      <c r="F886" s="144">
        <v>20</v>
      </c>
      <c r="G886" s="142">
        <f t="shared" si="33"/>
        <v>3.0989054285714288E-2</v>
      </c>
      <c r="H886" s="152">
        <v>24</v>
      </c>
      <c r="I886" s="153">
        <f t="shared" si="32"/>
        <v>2.9367380000000002E-2</v>
      </c>
    </row>
    <row r="887" spans="1:9" x14ac:dyDescent="0.25">
      <c r="A887" s="148">
        <v>43291</v>
      </c>
      <c r="D887" s="141">
        <v>10</v>
      </c>
      <c r="E887" s="142">
        <f t="shared" si="31"/>
        <v>3.5043240000000003E-2</v>
      </c>
      <c r="F887" s="144">
        <v>20</v>
      </c>
      <c r="G887" s="142">
        <f t="shared" si="33"/>
        <v>3.0677193846153847E-2</v>
      </c>
      <c r="H887" s="152">
        <v>23</v>
      </c>
      <c r="I887" s="153">
        <f t="shared" si="32"/>
        <v>2.9367380000000002E-2</v>
      </c>
    </row>
    <row r="888" spans="1:9" x14ac:dyDescent="0.25">
      <c r="A888" s="148">
        <v>43292</v>
      </c>
      <c r="D888" s="141">
        <v>10</v>
      </c>
      <c r="E888" s="142">
        <f t="shared" si="31"/>
        <v>3.5043240000000003E-2</v>
      </c>
      <c r="F888" s="144">
        <v>20</v>
      </c>
      <c r="G888" s="142">
        <f t="shared" si="33"/>
        <v>3.0313356666666669E-2</v>
      </c>
      <c r="H888" s="152">
        <v>22</v>
      </c>
      <c r="I888" s="153">
        <f t="shared" si="32"/>
        <v>2.9367380000000002E-2</v>
      </c>
    </row>
    <row r="889" spans="1:9" x14ac:dyDescent="0.25">
      <c r="A889" s="148">
        <v>43293</v>
      </c>
      <c r="D889" s="141">
        <v>10</v>
      </c>
      <c r="E889" s="142">
        <f t="shared" si="31"/>
        <v>3.5043240000000003E-2</v>
      </c>
      <c r="F889" s="144">
        <v>20</v>
      </c>
      <c r="G889" s="142">
        <f t="shared" si="33"/>
        <v>3.188998444444445E-2</v>
      </c>
      <c r="H889" s="152">
        <v>28</v>
      </c>
      <c r="I889" s="153">
        <f t="shared" si="32"/>
        <v>2.9367380000000002E-2</v>
      </c>
    </row>
    <row r="890" spans="1:9" x14ac:dyDescent="0.25">
      <c r="A890" s="148">
        <v>43294</v>
      </c>
      <c r="D890" s="141">
        <v>10</v>
      </c>
      <c r="E890" s="142">
        <f t="shared" si="31"/>
        <v>3.5043240000000003E-2</v>
      </c>
      <c r="F890" s="144">
        <v>20</v>
      </c>
      <c r="G890" s="142">
        <f t="shared" si="33"/>
        <v>3.1704498823529416E-2</v>
      </c>
      <c r="H890" s="152">
        <v>27</v>
      </c>
      <c r="I890" s="153">
        <f t="shared" si="32"/>
        <v>2.9367380000000002E-2</v>
      </c>
    </row>
    <row r="891" spans="1:9" x14ac:dyDescent="0.25">
      <c r="A891" s="148">
        <v>43297</v>
      </c>
      <c r="D891" s="141">
        <v>10</v>
      </c>
      <c r="E891" s="142">
        <f t="shared" si="31"/>
        <v>3.5043240000000003E-2</v>
      </c>
      <c r="F891" s="144">
        <v>20</v>
      </c>
      <c r="G891" s="142">
        <f t="shared" si="33"/>
        <v>3.0989054285714288E-2</v>
      </c>
      <c r="H891" s="152">
        <v>24</v>
      </c>
      <c r="I891" s="153">
        <f t="shared" si="32"/>
        <v>2.9367380000000002E-2</v>
      </c>
    </row>
    <row r="892" spans="1:9" x14ac:dyDescent="0.25">
      <c r="A892" s="148">
        <v>43298</v>
      </c>
      <c r="D892" s="141">
        <v>10</v>
      </c>
      <c r="E892" s="142">
        <f t="shared" si="31"/>
        <v>3.5043240000000003E-2</v>
      </c>
      <c r="F892" s="144">
        <v>20</v>
      </c>
      <c r="G892" s="142">
        <f t="shared" si="33"/>
        <v>3.0677193846153847E-2</v>
      </c>
      <c r="H892" s="152">
        <v>23</v>
      </c>
      <c r="I892" s="153">
        <f t="shared" si="32"/>
        <v>2.9367380000000002E-2</v>
      </c>
    </row>
    <row r="893" spans="1:9" x14ac:dyDescent="0.25">
      <c r="A893" s="148">
        <v>43299</v>
      </c>
      <c r="D893" s="141">
        <v>10</v>
      </c>
      <c r="E893" s="142">
        <f t="shared" si="31"/>
        <v>3.5043240000000003E-2</v>
      </c>
      <c r="F893" s="144">
        <v>20</v>
      </c>
      <c r="G893" s="142">
        <f t="shared" si="33"/>
        <v>3.0313356666666669E-2</v>
      </c>
      <c r="H893" s="152">
        <v>22</v>
      </c>
      <c r="I893" s="153">
        <f t="shared" si="32"/>
        <v>2.9367380000000002E-2</v>
      </c>
    </row>
    <row r="894" spans="1:9" x14ac:dyDescent="0.25">
      <c r="A894" s="148">
        <v>43300</v>
      </c>
      <c r="D894" s="141">
        <v>10</v>
      </c>
      <c r="E894" s="142">
        <f t="shared" si="31"/>
        <v>3.5043240000000003E-2</v>
      </c>
      <c r="F894" s="144">
        <v>20</v>
      </c>
      <c r="G894" s="142">
        <f t="shared" si="33"/>
        <v>3.188998444444445E-2</v>
      </c>
      <c r="H894" s="152">
        <v>28</v>
      </c>
      <c r="I894" s="153">
        <f t="shared" si="32"/>
        <v>2.9367380000000002E-2</v>
      </c>
    </row>
    <row r="895" spans="1:9" x14ac:dyDescent="0.25">
      <c r="A895" s="148">
        <v>43301</v>
      </c>
      <c r="D895" s="141">
        <v>10</v>
      </c>
      <c r="E895" s="142">
        <f t="shared" ref="E895:E958" si="34">3.504324/100</f>
        <v>3.5043240000000003E-2</v>
      </c>
      <c r="F895" s="144">
        <v>20</v>
      </c>
      <c r="G895" s="142">
        <f t="shared" si="33"/>
        <v>3.1704498823529416E-2</v>
      </c>
      <c r="H895" s="152">
        <v>27</v>
      </c>
      <c r="I895" s="153">
        <f t="shared" ref="I895:I958" si="35">2.936738/100</f>
        <v>2.9367380000000002E-2</v>
      </c>
    </row>
    <row r="896" spans="1:9" x14ac:dyDescent="0.25">
      <c r="A896" s="148">
        <v>43304</v>
      </c>
      <c r="D896" s="141">
        <v>10</v>
      </c>
      <c r="E896" s="142">
        <f t="shared" si="34"/>
        <v>3.5043240000000003E-2</v>
      </c>
      <c r="F896" s="144">
        <v>20</v>
      </c>
      <c r="G896" s="142">
        <f t="shared" si="33"/>
        <v>3.0989054285714288E-2</v>
      </c>
      <c r="H896" s="152">
        <v>24</v>
      </c>
      <c r="I896" s="153">
        <f t="shared" si="35"/>
        <v>2.9367380000000002E-2</v>
      </c>
    </row>
    <row r="897" spans="1:9" x14ac:dyDescent="0.25">
      <c r="A897" s="148">
        <v>43305</v>
      </c>
      <c r="D897" s="141">
        <v>10</v>
      </c>
      <c r="E897" s="142">
        <f t="shared" si="34"/>
        <v>3.5043240000000003E-2</v>
      </c>
      <c r="F897" s="144">
        <v>20</v>
      </c>
      <c r="G897" s="142">
        <f t="shared" si="33"/>
        <v>3.0677193846153847E-2</v>
      </c>
      <c r="H897" s="152">
        <v>23</v>
      </c>
      <c r="I897" s="153">
        <f t="shared" si="35"/>
        <v>2.9367380000000002E-2</v>
      </c>
    </row>
    <row r="898" spans="1:9" x14ac:dyDescent="0.25">
      <c r="A898" s="148">
        <v>43306</v>
      </c>
      <c r="D898" s="141">
        <v>10</v>
      </c>
      <c r="E898" s="142">
        <f t="shared" si="34"/>
        <v>3.5043240000000003E-2</v>
      </c>
      <c r="F898" s="144">
        <v>20</v>
      </c>
      <c r="G898" s="142">
        <f t="shared" si="33"/>
        <v>3.0313356666666669E-2</v>
      </c>
      <c r="H898" s="152">
        <v>22</v>
      </c>
      <c r="I898" s="153">
        <f t="shared" si="35"/>
        <v>2.9367380000000002E-2</v>
      </c>
    </row>
    <row r="899" spans="1:9" x14ac:dyDescent="0.25">
      <c r="A899" s="148">
        <v>43307</v>
      </c>
      <c r="D899" s="141">
        <v>10</v>
      </c>
      <c r="E899" s="142">
        <f t="shared" si="34"/>
        <v>3.5043240000000003E-2</v>
      </c>
      <c r="F899" s="144">
        <v>20</v>
      </c>
      <c r="G899" s="142">
        <f t="shared" si="33"/>
        <v>3.188998444444445E-2</v>
      </c>
      <c r="H899" s="152">
        <v>28</v>
      </c>
      <c r="I899" s="153">
        <f t="shared" si="35"/>
        <v>2.9367380000000002E-2</v>
      </c>
    </row>
    <row r="900" spans="1:9" x14ac:dyDescent="0.25">
      <c r="A900" s="148">
        <v>43308</v>
      </c>
      <c r="D900" s="141">
        <v>10</v>
      </c>
      <c r="E900" s="142">
        <f t="shared" si="34"/>
        <v>3.5043240000000003E-2</v>
      </c>
      <c r="F900" s="144">
        <v>20</v>
      </c>
      <c r="G900" s="142">
        <f t="shared" ref="G900:G963" si="36">Interpolación_Lineal_2(E900,D900,I900,H900,F900)</f>
        <v>3.1704498823529416E-2</v>
      </c>
      <c r="H900" s="152">
        <v>27</v>
      </c>
      <c r="I900" s="153">
        <f t="shared" si="35"/>
        <v>2.9367380000000002E-2</v>
      </c>
    </row>
    <row r="901" spans="1:9" x14ac:dyDescent="0.25">
      <c r="A901" s="148">
        <v>43311</v>
      </c>
      <c r="D901" s="141">
        <v>10</v>
      </c>
      <c r="E901" s="142">
        <f t="shared" si="34"/>
        <v>3.5043240000000003E-2</v>
      </c>
      <c r="F901" s="144">
        <v>20</v>
      </c>
      <c r="G901" s="142">
        <f t="shared" si="36"/>
        <v>3.0989054285714288E-2</v>
      </c>
      <c r="H901" s="152">
        <v>24</v>
      </c>
      <c r="I901" s="153">
        <f t="shared" si="35"/>
        <v>2.9367380000000002E-2</v>
      </c>
    </row>
    <row r="902" spans="1:9" x14ac:dyDescent="0.25">
      <c r="A902" s="148">
        <v>43312</v>
      </c>
      <c r="D902" s="141">
        <v>10</v>
      </c>
      <c r="E902" s="142">
        <f t="shared" si="34"/>
        <v>3.5043240000000003E-2</v>
      </c>
      <c r="F902" s="144">
        <v>20</v>
      </c>
      <c r="G902" s="142">
        <f t="shared" si="36"/>
        <v>3.0677193846153847E-2</v>
      </c>
      <c r="H902" s="152">
        <v>23</v>
      </c>
      <c r="I902" s="153">
        <f t="shared" si="35"/>
        <v>2.9367380000000002E-2</v>
      </c>
    </row>
    <row r="903" spans="1:9" x14ac:dyDescent="0.25">
      <c r="A903" s="148">
        <v>43313</v>
      </c>
      <c r="D903" s="141">
        <v>10</v>
      </c>
      <c r="E903" s="142">
        <f t="shared" si="34"/>
        <v>3.5043240000000003E-2</v>
      </c>
      <c r="F903" s="144">
        <v>20</v>
      </c>
      <c r="G903" s="142">
        <f t="shared" si="36"/>
        <v>3.0313356666666669E-2</v>
      </c>
      <c r="H903" s="152">
        <v>22</v>
      </c>
      <c r="I903" s="153">
        <f t="shared" si="35"/>
        <v>2.9367380000000002E-2</v>
      </c>
    </row>
    <row r="904" spans="1:9" x14ac:dyDescent="0.25">
      <c r="A904" s="148">
        <v>43314</v>
      </c>
      <c r="D904" s="141">
        <v>10</v>
      </c>
      <c r="E904" s="142">
        <f t="shared" si="34"/>
        <v>3.5043240000000003E-2</v>
      </c>
      <c r="F904" s="144">
        <v>20</v>
      </c>
      <c r="G904" s="142">
        <f t="shared" si="36"/>
        <v>3.188998444444445E-2</v>
      </c>
      <c r="H904" s="152">
        <v>28</v>
      </c>
      <c r="I904" s="153">
        <f t="shared" si="35"/>
        <v>2.9367380000000002E-2</v>
      </c>
    </row>
    <row r="905" spans="1:9" x14ac:dyDescent="0.25">
      <c r="A905" s="148">
        <v>43315</v>
      </c>
      <c r="D905" s="141">
        <v>10</v>
      </c>
      <c r="E905" s="142">
        <f t="shared" si="34"/>
        <v>3.5043240000000003E-2</v>
      </c>
      <c r="F905" s="144">
        <v>20</v>
      </c>
      <c r="G905" s="142">
        <f t="shared" si="36"/>
        <v>3.1704498823529416E-2</v>
      </c>
      <c r="H905" s="152">
        <v>27</v>
      </c>
      <c r="I905" s="153">
        <f t="shared" si="35"/>
        <v>2.9367380000000002E-2</v>
      </c>
    </row>
    <row r="906" spans="1:9" x14ac:dyDescent="0.25">
      <c r="A906" s="148">
        <v>43318</v>
      </c>
      <c r="D906" s="141">
        <v>10</v>
      </c>
      <c r="E906" s="142">
        <f t="shared" si="34"/>
        <v>3.5043240000000003E-2</v>
      </c>
      <c r="F906" s="144">
        <v>20</v>
      </c>
      <c r="G906" s="142">
        <f t="shared" si="36"/>
        <v>3.0989054285714288E-2</v>
      </c>
      <c r="H906" s="152">
        <v>24</v>
      </c>
      <c r="I906" s="153">
        <f t="shared" si="35"/>
        <v>2.9367380000000002E-2</v>
      </c>
    </row>
    <row r="907" spans="1:9" x14ac:dyDescent="0.25">
      <c r="A907" s="148">
        <v>43319</v>
      </c>
      <c r="D907" s="141">
        <v>10</v>
      </c>
      <c r="E907" s="142">
        <f t="shared" si="34"/>
        <v>3.5043240000000003E-2</v>
      </c>
      <c r="F907" s="144">
        <v>20</v>
      </c>
      <c r="G907" s="142">
        <f t="shared" si="36"/>
        <v>3.0677193846153847E-2</v>
      </c>
      <c r="H907" s="152">
        <v>23</v>
      </c>
      <c r="I907" s="153">
        <f t="shared" si="35"/>
        <v>2.9367380000000002E-2</v>
      </c>
    </row>
    <row r="908" spans="1:9" x14ac:dyDescent="0.25">
      <c r="A908" s="148">
        <v>43320</v>
      </c>
      <c r="D908" s="141">
        <v>10</v>
      </c>
      <c r="E908" s="142">
        <f t="shared" si="34"/>
        <v>3.5043240000000003E-2</v>
      </c>
      <c r="F908" s="144">
        <v>20</v>
      </c>
      <c r="G908" s="142">
        <f t="shared" si="36"/>
        <v>3.0313356666666669E-2</v>
      </c>
      <c r="H908" s="152">
        <v>22</v>
      </c>
      <c r="I908" s="153">
        <f t="shared" si="35"/>
        <v>2.9367380000000002E-2</v>
      </c>
    </row>
    <row r="909" spans="1:9" x14ac:dyDescent="0.25">
      <c r="A909" s="148">
        <v>43321</v>
      </c>
      <c r="D909" s="141">
        <v>10</v>
      </c>
      <c r="E909" s="142">
        <f t="shared" si="34"/>
        <v>3.5043240000000003E-2</v>
      </c>
      <c r="F909" s="144">
        <v>20</v>
      </c>
      <c r="G909" s="142">
        <f t="shared" si="36"/>
        <v>3.188998444444445E-2</v>
      </c>
      <c r="H909" s="152">
        <v>28</v>
      </c>
      <c r="I909" s="153">
        <f t="shared" si="35"/>
        <v>2.9367380000000002E-2</v>
      </c>
    </row>
    <row r="910" spans="1:9" x14ac:dyDescent="0.25">
      <c r="A910" s="148">
        <v>43322</v>
      </c>
      <c r="D910" s="141">
        <v>10</v>
      </c>
      <c r="E910" s="142">
        <f t="shared" si="34"/>
        <v>3.5043240000000003E-2</v>
      </c>
      <c r="F910" s="144">
        <v>20</v>
      </c>
      <c r="G910" s="142">
        <f t="shared" si="36"/>
        <v>3.1704498823529416E-2</v>
      </c>
      <c r="H910" s="152">
        <v>27</v>
      </c>
      <c r="I910" s="153">
        <f t="shared" si="35"/>
        <v>2.9367380000000002E-2</v>
      </c>
    </row>
    <row r="911" spans="1:9" x14ac:dyDescent="0.25">
      <c r="A911" s="148">
        <v>43325</v>
      </c>
      <c r="D911" s="141">
        <v>10</v>
      </c>
      <c r="E911" s="142">
        <f t="shared" si="34"/>
        <v>3.5043240000000003E-2</v>
      </c>
      <c r="F911" s="144">
        <v>20</v>
      </c>
      <c r="G911" s="142">
        <f t="shared" si="36"/>
        <v>3.0989054285714288E-2</v>
      </c>
      <c r="H911" s="152">
        <v>24</v>
      </c>
      <c r="I911" s="153">
        <f t="shared" si="35"/>
        <v>2.9367380000000002E-2</v>
      </c>
    </row>
    <row r="912" spans="1:9" x14ac:dyDescent="0.25">
      <c r="A912" s="148">
        <v>43326</v>
      </c>
      <c r="D912" s="141">
        <v>10</v>
      </c>
      <c r="E912" s="142">
        <f t="shared" si="34"/>
        <v>3.5043240000000003E-2</v>
      </c>
      <c r="F912" s="144">
        <v>20</v>
      </c>
      <c r="G912" s="142">
        <f t="shared" si="36"/>
        <v>3.0677193846153847E-2</v>
      </c>
      <c r="H912" s="152">
        <v>23</v>
      </c>
      <c r="I912" s="153">
        <f t="shared" si="35"/>
        <v>2.9367380000000002E-2</v>
      </c>
    </row>
    <row r="913" spans="1:9" x14ac:dyDescent="0.25">
      <c r="A913" s="148">
        <v>43327</v>
      </c>
      <c r="D913" s="141">
        <v>10</v>
      </c>
      <c r="E913" s="142">
        <f t="shared" si="34"/>
        <v>3.5043240000000003E-2</v>
      </c>
      <c r="F913" s="144">
        <v>20</v>
      </c>
      <c r="G913" s="142">
        <f t="shared" si="36"/>
        <v>3.0313356666666669E-2</v>
      </c>
      <c r="H913" s="152">
        <v>22</v>
      </c>
      <c r="I913" s="153">
        <f t="shared" si="35"/>
        <v>2.9367380000000002E-2</v>
      </c>
    </row>
    <row r="914" spans="1:9" x14ac:dyDescent="0.25">
      <c r="A914" s="148">
        <v>43328</v>
      </c>
      <c r="D914" s="141">
        <v>10</v>
      </c>
      <c r="E914" s="142">
        <f t="shared" si="34"/>
        <v>3.5043240000000003E-2</v>
      </c>
      <c r="F914" s="144">
        <v>20</v>
      </c>
      <c r="G914" s="142">
        <f t="shared" si="36"/>
        <v>3.188998444444445E-2</v>
      </c>
      <c r="H914" s="152">
        <v>28</v>
      </c>
      <c r="I914" s="153">
        <f t="shared" si="35"/>
        <v>2.9367380000000002E-2</v>
      </c>
    </row>
    <row r="915" spans="1:9" x14ac:dyDescent="0.25">
      <c r="A915" s="148">
        <v>43329</v>
      </c>
      <c r="D915" s="141">
        <v>10</v>
      </c>
      <c r="E915" s="142">
        <f t="shared" si="34"/>
        <v>3.5043240000000003E-2</v>
      </c>
      <c r="F915" s="144">
        <v>20</v>
      </c>
      <c r="G915" s="142">
        <f t="shared" si="36"/>
        <v>3.1704498823529416E-2</v>
      </c>
      <c r="H915" s="152">
        <v>27</v>
      </c>
      <c r="I915" s="153">
        <f t="shared" si="35"/>
        <v>2.9367380000000002E-2</v>
      </c>
    </row>
    <row r="916" spans="1:9" x14ac:dyDescent="0.25">
      <c r="A916" s="148">
        <v>43332</v>
      </c>
      <c r="D916" s="141">
        <v>10</v>
      </c>
      <c r="E916" s="142">
        <f t="shared" si="34"/>
        <v>3.5043240000000003E-2</v>
      </c>
      <c r="F916" s="144">
        <v>20</v>
      </c>
      <c r="G916" s="142">
        <f t="shared" si="36"/>
        <v>3.0989054285714288E-2</v>
      </c>
      <c r="H916" s="152">
        <v>24</v>
      </c>
      <c r="I916" s="153">
        <f t="shared" si="35"/>
        <v>2.9367380000000002E-2</v>
      </c>
    </row>
    <row r="917" spans="1:9" x14ac:dyDescent="0.25">
      <c r="A917" s="148">
        <v>43333</v>
      </c>
      <c r="D917" s="141">
        <v>10</v>
      </c>
      <c r="E917" s="142">
        <f t="shared" si="34"/>
        <v>3.5043240000000003E-2</v>
      </c>
      <c r="F917" s="144">
        <v>20</v>
      </c>
      <c r="G917" s="142">
        <f t="shared" si="36"/>
        <v>3.0677193846153847E-2</v>
      </c>
      <c r="H917" s="152">
        <v>23</v>
      </c>
      <c r="I917" s="153">
        <f t="shared" si="35"/>
        <v>2.9367380000000002E-2</v>
      </c>
    </row>
    <row r="918" spans="1:9" x14ac:dyDescent="0.25">
      <c r="A918" s="148">
        <v>43334</v>
      </c>
      <c r="D918" s="141">
        <v>10</v>
      </c>
      <c r="E918" s="142">
        <f t="shared" si="34"/>
        <v>3.5043240000000003E-2</v>
      </c>
      <c r="F918" s="144">
        <v>20</v>
      </c>
      <c r="G918" s="142">
        <f t="shared" si="36"/>
        <v>3.0313356666666669E-2</v>
      </c>
      <c r="H918" s="152">
        <v>22</v>
      </c>
      <c r="I918" s="153">
        <f t="shared" si="35"/>
        <v>2.9367380000000002E-2</v>
      </c>
    </row>
    <row r="919" spans="1:9" x14ac:dyDescent="0.25">
      <c r="A919" s="148">
        <v>43335</v>
      </c>
      <c r="D919" s="141">
        <v>10</v>
      </c>
      <c r="E919" s="142">
        <f t="shared" si="34"/>
        <v>3.5043240000000003E-2</v>
      </c>
      <c r="F919" s="144">
        <v>20</v>
      </c>
      <c r="G919" s="142">
        <f t="shared" si="36"/>
        <v>3.188998444444445E-2</v>
      </c>
      <c r="H919" s="152">
        <v>28</v>
      </c>
      <c r="I919" s="153">
        <f t="shared" si="35"/>
        <v>2.9367380000000002E-2</v>
      </c>
    </row>
    <row r="920" spans="1:9" x14ac:dyDescent="0.25">
      <c r="A920" s="148">
        <v>43336</v>
      </c>
      <c r="D920" s="141">
        <v>10</v>
      </c>
      <c r="E920" s="142">
        <f t="shared" si="34"/>
        <v>3.5043240000000003E-2</v>
      </c>
      <c r="F920" s="144">
        <v>20</v>
      </c>
      <c r="G920" s="142">
        <f t="shared" si="36"/>
        <v>3.1704498823529416E-2</v>
      </c>
      <c r="H920" s="152">
        <v>27</v>
      </c>
      <c r="I920" s="153">
        <f t="shared" si="35"/>
        <v>2.9367380000000002E-2</v>
      </c>
    </row>
    <row r="921" spans="1:9" x14ac:dyDescent="0.25">
      <c r="A921" s="148">
        <v>43339</v>
      </c>
      <c r="D921" s="141">
        <v>10</v>
      </c>
      <c r="E921" s="142">
        <f t="shared" si="34"/>
        <v>3.5043240000000003E-2</v>
      </c>
      <c r="F921" s="144">
        <v>20</v>
      </c>
      <c r="G921" s="142">
        <f t="shared" si="36"/>
        <v>3.0989054285714288E-2</v>
      </c>
      <c r="H921" s="152">
        <v>24</v>
      </c>
      <c r="I921" s="153">
        <f t="shared" si="35"/>
        <v>2.9367380000000002E-2</v>
      </c>
    </row>
    <row r="922" spans="1:9" x14ac:dyDescent="0.25">
      <c r="A922" s="148">
        <v>43340</v>
      </c>
      <c r="D922" s="141">
        <v>10</v>
      </c>
      <c r="E922" s="142">
        <f t="shared" si="34"/>
        <v>3.5043240000000003E-2</v>
      </c>
      <c r="F922" s="144">
        <v>20</v>
      </c>
      <c r="G922" s="142">
        <f t="shared" si="36"/>
        <v>3.0677193846153847E-2</v>
      </c>
      <c r="H922" s="152">
        <v>23</v>
      </c>
      <c r="I922" s="153">
        <f t="shared" si="35"/>
        <v>2.9367380000000002E-2</v>
      </c>
    </row>
    <row r="923" spans="1:9" x14ac:dyDescent="0.25">
      <c r="A923" s="148">
        <v>43341</v>
      </c>
      <c r="D923" s="141">
        <v>10</v>
      </c>
      <c r="E923" s="142">
        <f t="shared" si="34"/>
        <v>3.5043240000000003E-2</v>
      </c>
      <c r="F923" s="144">
        <v>20</v>
      </c>
      <c r="G923" s="142">
        <f t="shared" si="36"/>
        <v>3.0313356666666669E-2</v>
      </c>
      <c r="H923" s="152">
        <v>22</v>
      </c>
      <c r="I923" s="153">
        <f t="shared" si="35"/>
        <v>2.9367380000000002E-2</v>
      </c>
    </row>
    <row r="924" spans="1:9" x14ac:dyDescent="0.25">
      <c r="A924" s="148">
        <v>43342</v>
      </c>
      <c r="D924" s="141">
        <v>10</v>
      </c>
      <c r="E924" s="142">
        <f t="shared" si="34"/>
        <v>3.5043240000000003E-2</v>
      </c>
      <c r="F924" s="144">
        <v>20</v>
      </c>
      <c r="G924" s="142">
        <f t="shared" si="36"/>
        <v>3.188998444444445E-2</v>
      </c>
      <c r="H924" s="152">
        <v>28</v>
      </c>
      <c r="I924" s="153">
        <f t="shared" si="35"/>
        <v>2.9367380000000002E-2</v>
      </c>
    </row>
    <row r="925" spans="1:9" x14ac:dyDescent="0.25">
      <c r="A925" s="148">
        <v>43343</v>
      </c>
      <c r="D925" s="141">
        <v>10</v>
      </c>
      <c r="E925" s="142">
        <f t="shared" si="34"/>
        <v>3.5043240000000003E-2</v>
      </c>
      <c r="F925" s="144">
        <v>20</v>
      </c>
      <c r="G925" s="142">
        <f t="shared" si="36"/>
        <v>3.1704498823529416E-2</v>
      </c>
      <c r="H925" s="152">
        <v>27</v>
      </c>
      <c r="I925" s="153">
        <f t="shared" si="35"/>
        <v>2.9367380000000002E-2</v>
      </c>
    </row>
    <row r="926" spans="1:9" x14ac:dyDescent="0.25">
      <c r="A926" s="148">
        <v>43346</v>
      </c>
      <c r="D926" s="141">
        <v>10</v>
      </c>
      <c r="E926" s="142">
        <f t="shared" si="34"/>
        <v>3.5043240000000003E-2</v>
      </c>
      <c r="F926" s="144">
        <v>20</v>
      </c>
      <c r="G926" s="142">
        <f t="shared" si="36"/>
        <v>3.0989054285714288E-2</v>
      </c>
      <c r="H926" s="152">
        <v>24</v>
      </c>
      <c r="I926" s="153">
        <f t="shared" si="35"/>
        <v>2.9367380000000002E-2</v>
      </c>
    </row>
    <row r="927" spans="1:9" x14ac:dyDescent="0.25">
      <c r="A927" s="148">
        <v>43347</v>
      </c>
      <c r="D927" s="141">
        <v>10</v>
      </c>
      <c r="E927" s="142">
        <f t="shared" si="34"/>
        <v>3.5043240000000003E-2</v>
      </c>
      <c r="F927" s="144">
        <v>20</v>
      </c>
      <c r="G927" s="142">
        <f t="shared" si="36"/>
        <v>3.0677193846153847E-2</v>
      </c>
      <c r="H927" s="152">
        <v>23</v>
      </c>
      <c r="I927" s="153">
        <f t="shared" si="35"/>
        <v>2.9367380000000002E-2</v>
      </c>
    </row>
    <row r="928" spans="1:9" x14ac:dyDescent="0.25">
      <c r="A928" s="148">
        <v>43348</v>
      </c>
      <c r="D928" s="141">
        <v>10</v>
      </c>
      <c r="E928" s="142">
        <f t="shared" si="34"/>
        <v>3.5043240000000003E-2</v>
      </c>
      <c r="F928" s="144">
        <v>20</v>
      </c>
      <c r="G928" s="142">
        <f t="shared" si="36"/>
        <v>3.0313356666666669E-2</v>
      </c>
      <c r="H928" s="152">
        <v>22</v>
      </c>
      <c r="I928" s="153">
        <f t="shared" si="35"/>
        <v>2.9367380000000002E-2</v>
      </c>
    </row>
    <row r="929" spans="1:9" x14ac:dyDescent="0.25">
      <c r="A929" s="148">
        <v>43349</v>
      </c>
      <c r="D929" s="141">
        <v>10</v>
      </c>
      <c r="E929" s="142">
        <f t="shared" si="34"/>
        <v>3.5043240000000003E-2</v>
      </c>
      <c r="F929" s="144">
        <v>20</v>
      </c>
      <c r="G929" s="142">
        <f t="shared" si="36"/>
        <v>3.188998444444445E-2</v>
      </c>
      <c r="H929" s="152">
        <v>28</v>
      </c>
      <c r="I929" s="153">
        <f t="shared" si="35"/>
        <v>2.9367380000000002E-2</v>
      </c>
    </row>
    <row r="930" spans="1:9" x14ac:dyDescent="0.25">
      <c r="A930" s="148">
        <v>43350</v>
      </c>
      <c r="D930" s="141">
        <v>10</v>
      </c>
      <c r="E930" s="142">
        <f t="shared" si="34"/>
        <v>3.5043240000000003E-2</v>
      </c>
      <c r="F930" s="144">
        <v>20</v>
      </c>
      <c r="G930" s="142">
        <f t="shared" si="36"/>
        <v>3.1704498823529416E-2</v>
      </c>
      <c r="H930" s="152">
        <v>27</v>
      </c>
      <c r="I930" s="153">
        <f t="shared" si="35"/>
        <v>2.9367380000000002E-2</v>
      </c>
    </row>
    <row r="931" spans="1:9" x14ac:dyDescent="0.25">
      <c r="A931" s="148">
        <v>43353</v>
      </c>
      <c r="D931" s="141">
        <v>10</v>
      </c>
      <c r="E931" s="142">
        <f t="shared" si="34"/>
        <v>3.5043240000000003E-2</v>
      </c>
      <c r="F931" s="144">
        <v>20</v>
      </c>
      <c r="G931" s="142">
        <f t="shared" si="36"/>
        <v>3.0989054285714288E-2</v>
      </c>
      <c r="H931" s="152">
        <v>24</v>
      </c>
      <c r="I931" s="153">
        <f t="shared" si="35"/>
        <v>2.9367380000000002E-2</v>
      </c>
    </row>
    <row r="932" spans="1:9" x14ac:dyDescent="0.25">
      <c r="A932" s="148">
        <v>43354</v>
      </c>
      <c r="D932" s="141">
        <v>10</v>
      </c>
      <c r="E932" s="142">
        <f t="shared" si="34"/>
        <v>3.5043240000000003E-2</v>
      </c>
      <c r="F932" s="144">
        <v>20</v>
      </c>
      <c r="G932" s="142">
        <f t="shared" si="36"/>
        <v>3.0677193846153847E-2</v>
      </c>
      <c r="H932" s="152">
        <v>23</v>
      </c>
      <c r="I932" s="153">
        <f t="shared" si="35"/>
        <v>2.9367380000000002E-2</v>
      </c>
    </row>
    <row r="933" spans="1:9" x14ac:dyDescent="0.25">
      <c r="A933" s="148">
        <v>43355</v>
      </c>
      <c r="D933" s="141">
        <v>10</v>
      </c>
      <c r="E933" s="142">
        <f t="shared" si="34"/>
        <v>3.5043240000000003E-2</v>
      </c>
      <c r="F933" s="144">
        <v>20</v>
      </c>
      <c r="G933" s="142">
        <f t="shared" si="36"/>
        <v>3.0313356666666669E-2</v>
      </c>
      <c r="H933" s="152">
        <v>22</v>
      </c>
      <c r="I933" s="153">
        <f t="shared" si="35"/>
        <v>2.9367380000000002E-2</v>
      </c>
    </row>
    <row r="934" spans="1:9" x14ac:dyDescent="0.25">
      <c r="A934" s="148">
        <v>43356</v>
      </c>
      <c r="D934" s="141">
        <v>10</v>
      </c>
      <c r="E934" s="142">
        <f t="shared" si="34"/>
        <v>3.5043240000000003E-2</v>
      </c>
      <c r="F934" s="144">
        <v>20</v>
      </c>
      <c r="G934" s="142">
        <f t="shared" si="36"/>
        <v>3.188998444444445E-2</v>
      </c>
      <c r="H934" s="152">
        <v>28</v>
      </c>
      <c r="I934" s="153">
        <f t="shared" si="35"/>
        <v>2.9367380000000002E-2</v>
      </c>
    </row>
    <row r="935" spans="1:9" x14ac:dyDescent="0.25">
      <c r="A935" s="148">
        <v>43357</v>
      </c>
      <c r="D935" s="141">
        <v>10</v>
      </c>
      <c r="E935" s="142">
        <f t="shared" si="34"/>
        <v>3.5043240000000003E-2</v>
      </c>
      <c r="F935" s="144">
        <v>20</v>
      </c>
      <c r="G935" s="142">
        <f t="shared" si="36"/>
        <v>3.1704498823529416E-2</v>
      </c>
      <c r="H935" s="152">
        <v>27</v>
      </c>
      <c r="I935" s="153">
        <f t="shared" si="35"/>
        <v>2.9367380000000002E-2</v>
      </c>
    </row>
    <row r="936" spans="1:9" x14ac:dyDescent="0.25">
      <c r="A936" s="148">
        <v>43360</v>
      </c>
      <c r="D936" s="141">
        <v>10</v>
      </c>
      <c r="E936" s="142">
        <f t="shared" si="34"/>
        <v>3.5043240000000003E-2</v>
      </c>
      <c r="F936" s="144">
        <v>20</v>
      </c>
      <c r="G936" s="142">
        <f t="shared" si="36"/>
        <v>3.0989054285714288E-2</v>
      </c>
      <c r="H936" s="152">
        <v>24</v>
      </c>
      <c r="I936" s="153">
        <f t="shared" si="35"/>
        <v>2.9367380000000002E-2</v>
      </c>
    </row>
    <row r="937" spans="1:9" x14ac:dyDescent="0.25">
      <c r="A937" s="148">
        <v>43361</v>
      </c>
      <c r="D937" s="141">
        <v>10</v>
      </c>
      <c r="E937" s="142">
        <f t="shared" si="34"/>
        <v>3.5043240000000003E-2</v>
      </c>
      <c r="F937" s="144">
        <v>20</v>
      </c>
      <c r="G937" s="142">
        <f t="shared" si="36"/>
        <v>3.0677193846153847E-2</v>
      </c>
      <c r="H937" s="152">
        <v>23</v>
      </c>
      <c r="I937" s="153">
        <f t="shared" si="35"/>
        <v>2.9367380000000002E-2</v>
      </c>
    </row>
    <row r="938" spans="1:9" x14ac:dyDescent="0.25">
      <c r="A938" s="148">
        <v>43362</v>
      </c>
      <c r="D938" s="141">
        <v>10</v>
      </c>
      <c r="E938" s="142">
        <f t="shared" si="34"/>
        <v>3.5043240000000003E-2</v>
      </c>
      <c r="F938" s="144">
        <v>20</v>
      </c>
      <c r="G938" s="142">
        <f t="shared" si="36"/>
        <v>3.0313356666666669E-2</v>
      </c>
      <c r="H938" s="152">
        <v>22</v>
      </c>
      <c r="I938" s="153">
        <f t="shared" si="35"/>
        <v>2.9367380000000002E-2</v>
      </c>
    </row>
    <row r="939" spans="1:9" x14ac:dyDescent="0.25">
      <c r="A939" s="148">
        <v>43363</v>
      </c>
      <c r="D939" s="141">
        <v>10</v>
      </c>
      <c r="E939" s="142">
        <f t="shared" si="34"/>
        <v>3.5043240000000003E-2</v>
      </c>
      <c r="F939" s="144">
        <v>20</v>
      </c>
      <c r="G939" s="142">
        <f t="shared" si="36"/>
        <v>3.188998444444445E-2</v>
      </c>
      <c r="H939" s="152">
        <v>28</v>
      </c>
      <c r="I939" s="153">
        <f t="shared" si="35"/>
        <v>2.9367380000000002E-2</v>
      </c>
    </row>
    <row r="940" spans="1:9" x14ac:dyDescent="0.25">
      <c r="A940" s="148">
        <v>43364</v>
      </c>
      <c r="D940" s="141">
        <v>10</v>
      </c>
      <c r="E940" s="142">
        <f t="shared" si="34"/>
        <v>3.5043240000000003E-2</v>
      </c>
      <c r="F940" s="144">
        <v>20</v>
      </c>
      <c r="G940" s="142">
        <f t="shared" si="36"/>
        <v>3.1704498823529416E-2</v>
      </c>
      <c r="H940" s="152">
        <v>27</v>
      </c>
      <c r="I940" s="153">
        <f t="shared" si="35"/>
        <v>2.9367380000000002E-2</v>
      </c>
    </row>
    <row r="941" spans="1:9" x14ac:dyDescent="0.25">
      <c r="A941" s="148">
        <v>43367</v>
      </c>
      <c r="D941" s="141">
        <v>10</v>
      </c>
      <c r="E941" s="142">
        <f t="shared" si="34"/>
        <v>3.5043240000000003E-2</v>
      </c>
      <c r="F941" s="144">
        <v>20</v>
      </c>
      <c r="G941" s="142">
        <f t="shared" si="36"/>
        <v>3.0989054285714288E-2</v>
      </c>
      <c r="H941" s="152">
        <v>24</v>
      </c>
      <c r="I941" s="153">
        <f t="shared" si="35"/>
        <v>2.9367380000000002E-2</v>
      </c>
    </row>
    <row r="942" spans="1:9" x14ac:dyDescent="0.25">
      <c r="A942" s="148">
        <v>43368</v>
      </c>
      <c r="D942" s="141">
        <v>10</v>
      </c>
      <c r="E942" s="142">
        <f t="shared" si="34"/>
        <v>3.5043240000000003E-2</v>
      </c>
      <c r="F942" s="144">
        <v>20</v>
      </c>
      <c r="G942" s="142">
        <f t="shared" si="36"/>
        <v>3.0677193846153847E-2</v>
      </c>
      <c r="H942" s="152">
        <v>23</v>
      </c>
      <c r="I942" s="153">
        <f t="shared" si="35"/>
        <v>2.9367380000000002E-2</v>
      </c>
    </row>
    <row r="943" spans="1:9" x14ac:dyDescent="0.25">
      <c r="A943" s="148">
        <v>43369</v>
      </c>
      <c r="D943" s="141">
        <v>10</v>
      </c>
      <c r="E943" s="142">
        <f t="shared" si="34"/>
        <v>3.5043240000000003E-2</v>
      </c>
      <c r="F943" s="144">
        <v>20</v>
      </c>
      <c r="G943" s="142">
        <f t="shared" si="36"/>
        <v>3.0313356666666669E-2</v>
      </c>
      <c r="H943" s="152">
        <v>22</v>
      </c>
      <c r="I943" s="153">
        <f t="shared" si="35"/>
        <v>2.9367380000000002E-2</v>
      </c>
    </row>
    <row r="944" spans="1:9" x14ac:dyDescent="0.25">
      <c r="A944" s="148">
        <v>43370</v>
      </c>
      <c r="D944" s="141">
        <v>10</v>
      </c>
      <c r="E944" s="142">
        <f t="shared" si="34"/>
        <v>3.5043240000000003E-2</v>
      </c>
      <c r="F944" s="144">
        <v>20</v>
      </c>
      <c r="G944" s="142">
        <f t="shared" si="36"/>
        <v>3.188998444444445E-2</v>
      </c>
      <c r="H944" s="152">
        <v>28</v>
      </c>
      <c r="I944" s="153">
        <f t="shared" si="35"/>
        <v>2.9367380000000002E-2</v>
      </c>
    </row>
    <row r="945" spans="1:9" x14ac:dyDescent="0.25">
      <c r="A945" s="148">
        <v>43371</v>
      </c>
      <c r="D945" s="141">
        <v>10</v>
      </c>
      <c r="E945" s="142">
        <f t="shared" si="34"/>
        <v>3.5043240000000003E-2</v>
      </c>
      <c r="F945" s="144">
        <v>20</v>
      </c>
      <c r="G945" s="142">
        <f t="shared" si="36"/>
        <v>3.1704498823529416E-2</v>
      </c>
      <c r="H945" s="152">
        <v>27</v>
      </c>
      <c r="I945" s="153">
        <f t="shared" si="35"/>
        <v>2.9367380000000002E-2</v>
      </c>
    </row>
    <row r="946" spans="1:9" x14ac:dyDescent="0.25">
      <c r="A946" s="148">
        <v>43374</v>
      </c>
      <c r="D946" s="141">
        <v>10</v>
      </c>
      <c r="E946" s="142">
        <f t="shared" si="34"/>
        <v>3.5043240000000003E-2</v>
      </c>
      <c r="F946" s="144">
        <v>20</v>
      </c>
      <c r="G946" s="142">
        <f t="shared" si="36"/>
        <v>3.0989054285714288E-2</v>
      </c>
      <c r="H946" s="152">
        <v>24</v>
      </c>
      <c r="I946" s="153">
        <f t="shared" si="35"/>
        <v>2.9367380000000002E-2</v>
      </c>
    </row>
    <row r="947" spans="1:9" x14ac:dyDescent="0.25">
      <c r="A947" s="148">
        <v>43375</v>
      </c>
      <c r="D947" s="141">
        <v>10</v>
      </c>
      <c r="E947" s="142">
        <f t="shared" si="34"/>
        <v>3.5043240000000003E-2</v>
      </c>
      <c r="F947" s="144">
        <v>20</v>
      </c>
      <c r="G947" s="142">
        <f t="shared" si="36"/>
        <v>3.0677193846153847E-2</v>
      </c>
      <c r="H947" s="152">
        <v>23</v>
      </c>
      <c r="I947" s="153">
        <f t="shared" si="35"/>
        <v>2.9367380000000002E-2</v>
      </c>
    </row>
    <row r="948" spans="1:9" x14ac:dyDescent="0.25">
      <c r="A948" s="148">
        <v>43376</v>
      </c>
      <c r="D948" s="141">
        <v>10</v>
      </c>
      <c r="E948" s="142">
        <f t="shared" si="34"/>
        <v>3.5043240000000003E-2</v>
      </c>
      <c r="F948" s="144">
        <v>20</v>
      </c>
      <c r="G948" s="142">
        <f t="shared" si="36"/>
        <v>3.0313356666666669E-2</v>
      </c>
      <c r="H948" s="152">
        <v>22</v>
      </c>
      <c r="I948" s="153">
        <f t="shared" si="35"/>
        <v>2.9367380000000002E-2</v>
      </c>
    </row>
    <row r="949" spans="1:9" x14ac:dyDescent="0.25">
      <c r="A949" s="148">
        <v>43377</v>
      </c>
      <c r="D949" s="141">
        <v>10</v>
      </c>
      <c r="E949" s="142">
        <f t="shared" si="34"/>
        <v>3.5043240000000003E-2</v>
      </c>
      <c r="F949" s="144">
        <v>20</v>
      </c>
      <c r="G949" s="142">
        <f t="shared" si="36"/>
        <v>3.188998444444445E-2</v>
      </c>
      <c r="H949" s="152">
        <v>28</v>
      </c>
      <c r="I949" s="153">
        <f t="shared" si="35"/>
        <v>2.9367380000000002E-2</v>
      </c>
    </row>
    <row r="950" spans="1:9" x14ac:dyDescent="0.25">
      <c r="A950" s="148">
        <v>43378</v>
      </c>
      <c r="D950" s="141">
        <v>10</v>
      </c>
      <c r="E950" s="142">
        <f t="shared" si="34"/>
        <v>3.5043240000000003E-2</v>
      </c>
      <c r="F950" s="144">
        <v>20</v>
      </c>
      <c r="G950" s="142">
        <f t="shared" si="36"/>
        <v>3.1704498823529416E-2</v>
      </c>
      <c r="H950" s="152">
        <v>27</v>
      </c>
      <c r="I950" s="153">
        <f t="shared" si="35"/>
        <v>2.9367380000000002E-2</v>
      </c>
    </row>
    <row r="951" spans="1:9" x14ac:dyDescent="0.25">
      <c r="A951" s="148">
        <v>43381</v>
      </c>
      <c r="D951" s="141">
        <v>10</v>
      </c>
      <c r="E951" s="142">
        <f t="shared" si="34"/>
        <v>3.5043240000000003E-2</v>
      </c>
      <c r="F951" s="144">
        <v>20</v>
      </c>
      <c r="G951" s="142">
        <f t="shared" si="36"/>
        <v>3.0989054285714288E-2</v>
      </c>
      <c r="H951" s="152">
        <v>24</v>
      </c>
      <c r="I951" s="153">
        <f t="shared" si="35"/>
        <v>2.9367380000000002E-2</v>
      </c>
    </row>
    <row r="952" spans="1:9" x14ac:dyDescent="0.25">
      <c r="A952" s="148">
        <v>43382</v>
      </c>
      <c r="D952" s="141">
        <v>10</v>
      </c>
      <c r="E952" s="142">
        <f t="shared" si="34"/>
        <v>3.5043240000000003E-2</v>
      </c>
      <c r="F952" s="144">
        <v>20</v>
      </c>
      <c r="G952" s="142">
        <f t="shared" si="36"/>
        <v>3.0677193846153847E-2</v>
      </c>
      <c r="H952" s="152">
        <v>23</v>
      </c>
      <c r="I952" s="153">
        <f t="shared" si="35"/>
        <v>2.9367380000000002E-2</v>
      </c>
    </row>
    <row r="953" spans="1:9" x14ac:dyDescent="0.25">
      <c r="A953" s="148">
        <v>43383</v>
      </c>
      <c r="D953" s="141">
        <v>10</v>
      </c>
      <c r="E953" s="142">
        <f t="shared" si="34"/>
        <v>3.5043240000000003E-2</v>
      </c>
      <c r="F953" s="144">
        <v>20</v>
      </c>
      <c r="G953" s="142">
        <f t="shared" si="36"/>
        <v>3.0313356666666669E-2</v>
      </c>
      <c r="H953" s="152">
        <v>22</v>
      </c>
      <c r="I953" s="153">
        <f t="shared" si="35"/>
        <v>2.9367380000000002E-2</v>
      </c>
    </row>
    <row r="954" spans="1:9" x14ac:dyDescent="0.25">
      <c r="A954" s="148">
        <v>43384</v>
      </c>
      <c r="D954" s="141">
        <v>10</v>
      </c>
      <c r="E954" s="142">
        <f t="shared" si="34"/>
        <v>3.5043240000000003E-2</v>
      </c>
      <c r="F954" s="144">
        <v>20</v>
      </c>
      <c r="G954" s="142">
        <f t="shared" si="36"/>
        <v>3.188998444444445E-2</v>
      </c>
      <c r="H954" s="152">
        <v>28</v>
      </c>
      <c r="I954" s="153">
        <f t="shared" si="35"/>
        <v>2.9367380000000002E-2</v>
      </c>
    </row>
    <row r="955" spans="1:9" x14ac:dyDescent="0.25">
      <c r="A955" s="148">
        <v>43385</v>
      </c>
      <c r="D955" s="141">
        <v>10</v>
      </c>
      <c r="E955" s="142">
        <f t="shared" si="34"/>
        <v>3.5043240000000003E-2</v>
      </c>
      <c r="F955" s="144">
        <v>20</v>
      </c>
      <c r="G955" s="142">
        <f t="shared" si="36"/>
        <v>3.1704498823529416E-2</v>
      </c>
      <c r="H955" s="152">
        <v>27</v>
      </c>
      <c r="I955" s="153">
        <f t="shared" si="35"/>
        <v>2.9367380000000002E-2</v>
      </c>
    </row>
    <row r="956" spans="1:9" x14ac:dyDescent="0.25">
      <c r="A956" s="148">
        <v>43388</v>
      </c>
      <c r="D956" s="141">
        <v>10</v>
      </c>
      <c r="E956" s="142">
        <f t="shared" si="34"/>
        <v>3.5043240000000003E-2</v>
      </c>
      <c r="F956" s="144">
        <v>20</v>
      </c>
      <c r="G956" s="142">
        <f t="shared" si="36"/>
        <v>3.0989054285714288E-2</v>
      </c>
      <c r="H956" s="152">
        <v>24</v>
      </c>
      <c r="I956" s="153">
        <f t="shared" si="35"/>
        <v>2.9367380000000002E-2</v>
      </c>
    </row>
    <row r="957" spans="1:9" x14ac:dyDescent="0.25">
      <c r="A957" s="148">
        <v>43389</v>
      </c>
      <c r="D957" s="141">
        <v>10</v>
      </c>
      <c r="E957" s="142">
        <f t="shared" si="34"/>
        <v>3.5043240000000003E-2</v>
      </c>
      <c r="F957" s="144">
        <v>20</v>
      </c>
      <c r="G957" s="142">
        <f t="shared" si="36"/>
        <v>3.0677193846153847E-2</v>
      </c>
      <c r="H957" s="152">
        <v>23</v>
      </c>
      <c r="I957" s="153">
        <f t="shared" si="35"/>
        <v>2.9367380000000002E-2</v>
      </c>
    </row>
    <row r="958" spans="1:9" x14ac:dyDescent="0.25">
      <c r="A958" s="148">
        <v>43390</v>
      </c>
      <c r="D958" s="141">
        <v>10</v>
      </c>
      <c r="E958" s="142">
        <f t="shared" si="34"/>
        <v>3.5043240000000003E-2</v>
      </c>
      <c r="F958" s="144">
        <v>20</v>
      </c>
      <c r="G958" s="142">
        <f t="shared" si="36"/>
        <v>3.0313356666666669E-2</v>
      </c>
      <c r="H958" s="152">
        <v>22</v>
      </c>
      <c r="I958" s="153">
        <f t="shared" si="35"/>
        <v>2.9367380000000002E-2</v>
      </c>
    </row>
    <row r="959" spans="1:9" x14ac:dyDescent="0.25">
      <c r="A959" s="148">
        <v>43391</v>
      </c>
      <c r="D959" s="141">
        <v>10</v>
      </c>
      <c r="E959" s="142">
        <f t="shared" ref="E959:E1022" si="37">3.504324/100</f>
        <v>3.5043240000000003E-2</v>
      </c>
      <c r="F959" s="144">
        <v>20</v>
      </c>
      <c r="G959" s="142">
        <f t="shared" si="36"/>
        <v>3.188998444444445E-2</v>
      </c>
      <c r="H959" s="152">
        <v>28</v>
      </c>
      <c r="I959" s="153">
        <f t="shared" ref="I959:I1022" si="38">2.936738/100</f>
        <v>2.9367380000000002E-2</v>
      </c>
    </row>
    <row r="960" spans="1:9" x14ac:dyDescent="0.25">
      <c r="A960" s="148">
        <v>43392</v>
      </c>
      <c r="D960" s="141">
        <v>10</v>
      </c>
      <c r="E960" s="142">
        <f t="shared" si="37"/>
        <v>3.5043240000000003E-2</v>
      </c>
      <c r="F960" s="144">
        <v>20</v>
      </c>
      <c r="G960" s="142">
        <f t="shared" si="36"/>
        <v>3.1704498823529416E-2</v>
      </c>
      <c r="H960" s="152">
        <v>27</v>
      </c>
      <c r="I960" s="153">
        <f t="shared" si="38"/>
        <v>2.9367380000000002E-2</v>
      </c>
    </row>
    <row r="961" spans="1:9" x14ac:dyDescent="0.25">
      <c r="A961" s="148">
        <v>43395</v>
      </c>
      <c r="D961" s="141">
        <v>10</v>
      </c>
      <c r="E961" s="142">
        <f t="shared" si="37"/>
        <v>3.5043240000000003E-2</v>
      </c>
      <c r="F961" s="144">
        <v>20</v>
      </c>
      <c r="G961" s="142">
        <f t="shared" si="36"/>
        <v>3.0989054285714288E-2</v>
      </c>
      <c r="H961" s="152">
        <v>24</v>
      </c>
      <c r="I961" s="153">
        <f t="shared" si="38"/>
        <v>2.9367380000000002E-2</v>
      </c>
    </row>
    <row r="962" spans="1:9" x14ac:dyDescent="0.25">
      <c r="A962" s="148">
        <v>43396</v>
      </c>
      <c r="D962" s="141">
        <v>10</v>
      </c>
      <c r="E962" s="142">
        <f t="shared" si="37"/>
        <v>3.5043240000000003E-2</v>
      </c>
      <c r="F962" s="144">
        <v>20</v>
      </c>
      <c r="G962" s="142">
        <f t="shared" si="36"/>
        <v>3.0677193846153847E-2</v>
      </c>
      <c r="H962" s="152">
        <v>23</v>
      </c>
      <c r="I962" s="153">
        <f t="shared" si="38"/>
        <v>2.9367380000000002E-2</v>
      </c>
    </row>
    <row r="963" spans="1:9" x14ac:dyDescent="0.25">
      <c r="A963" s="148">
        <v>43397</v>
      </c>
      <c r="D963" s="141">
        <v>10</v>
      </c>
      <c r="E963" s="142">
        <f t="shared" si="37"/>
        <v>3.5043240000000003E-2</v>
      </c>
      <c r="F963" s="144">
        <v>20</v>
      </c>
      <c r="G963" s="142">
        <f t="shared" si="36"/>
        <v>3.0313356666666669E-2</v>
      </c>
      <c r="H963" s="152">
        <v>22</v>
      </c>
      <c r="I963" s="153">
        <f t="shared" si="38"/>
        <v>2.9367380000000002E-2</v>
      </c>
    </row>
    <row r="964" spans="1:9" x14ac:dyDescent="0.25">
      <c r="A964" s="148">
        <v>43398</v>
      </c>
      <c r="D964" s="141">
        <v>10</v>
      </c>
      <c r="E964" s="142">
        <f t="shared" si="37"/>
        <v>3.5043240000000003E-2</v>
      </c>
      <c r="F964" s="144">
        <v>20</v>
      </c>
      <c r="G964" s="142">
        <f t="shared" ref="G964:G1027" si="39">Interpolación_Lineal_2(E964,D964,I964,H964,F964)</f>
        <v>3.188998444444445E-2</v>
      </c>
      <c r="H964" s="152">
        <v>28</v>
      </c>
      <c r="I964" s="153">
        <f t="shared" si="38"/>
        <v>2.9367380000000002E-2</v>
      </c>
    </row>
    <row r="965" spans="1:9" x14ac:dyDescent="0.25">
      <c r="A965" s="148">
        <v>43399</v>
      </c>
      <c r="D965" s="141">
        <v>10</v>
      </c>
      <c r="E965" s="142">
        <f t="shared" si="37"/>
        <v>3.5043240000000003E-2</v>
      </c>
      <c r="F965" s="144">
        <v>20</v>
      </c>
      <c r="G965" s="142">
        <f t="shared" si="39"/>
        <v>3.1704498823529416E-2</v>
      </c>
      <c r="H965" s="152">
        <v>27</v>
      </c>
      <c r="I965" s="153">
        <f t="shared" si="38"/>
        <v>2.9367380000000002E-2</v>
      </c>
    </row>
    <row r="966" spans="1:9" x14ac:dyDescent="0.25">
      <c r="A966" s="148">
        <v>43402</v>
      </c>
      <c r="D966" s="141">
        <v>10</v>
      </c>
      <c r="E966" s="142">
        <f t="shared" si="37"/>
        <v>3.5043240000000003E-2</v>
      </c>
      <c r="F966" s="144">
        <v>20</v>
      </c>
      <c r="G966" s="142">
        <f t="shared" si="39"/>
        <v>3.0989054285714288E-2</v>
      </c>
      <c r="H966" s="152">
        <v>24</v>
      </c>
      <c r="I966" s="153">
        <f t="shared" si="38"/>
        <v>2.9367380000000002E-2</v>
      </c>
    </row>
    <row r="967" spans="1:9" x14ac:dyDescent="0.25">
      <c r="A967" s="148">
        <v>43403</v>
      </c>
      <c r="D967" s="141">
        <v>10</v>
      </c>
      <c r="E967" s="142">
        <f t="shared" si="37"/>
        <v>3.5043240000000003E-2</v>
      </c>
      <c r="F967" s="144">
        <v>20</v>
      </c>
      <c r="G967" s="142">
        <f t="shared" si="39"/>
        <v>3.0677193846153847E-2</v>
      </c>
      <c r="H967" s="152">
        <v>23</v>
      </c>
      <c r="I967" s="153">
        <f t="shared" si="38"/>
        <v>2.9367380000000002E-2</v>
      </c>
    </row>
    <row r="968" spans="1:9" x14ac:dyDescent="0.25">
      <c r="A968" s="148">
        <v>43404</v>
      </c>
      <c r="D968" s="141">
        <v>10</v>
      </c>
      <c r="E968" s="142">
        <f t="shared" si="37"/>
        <v>3.5043240000000003E-2</v>
      </c>
      <c r="F968" s="144">
        <v>20</v>
      </c>
      <c r="G968" s="142">
        <f t="shared" si="39"/>
        <v>3.0313356666666669E-2</v>
      </c>
      <c r="H968" s="152">
        <v>22</v>
      </c>
      <c r="I968" s="153">
        <f t="shared" si="38"/>
        <v>2.9367380000000002E-2</v>
      </c>
    </row>
    <row r="969" spans="1:9" x14ac:dyDescent="0.25">
      <c r="A969" s="148">
        <v>43405</v>
      </c>
      <c r="D969" s="141">
        <v>10</v>
      </c>
      <c r="E969" s="142">
        <f t="shared" si="37"/>
        <v>3.5043240000000003E-2</v>
      </c>
      <c r="F969" s="144">
        <v>20</v>
      </c>
      <c r="G969" s="142">
        <f t="shared" si="39"/>
        <v>3.188998444444445E-2</v>
      </c>
      <c r="H969" s="152">
        <v>28</v>
      </c>
      <c r="I969" s="153">
        <f t="shared" si="38"/>
        <v>2.9367380000000002E-2</v>
      </c>
    </row>
    <row r="970" spans="1:9" x14ac:dyDescent="0.25">
      <c r="A970" s="148">
        <v>43409</v>
      </c>
      <c r="D970" s="141">
        <v>10</v>
      </c>
      <c r="E970" s="142">
        <f t="shared" si="37"/>
        <v>3.5043240000000003E-2</v>
      </c>
      <c r="F970" s="144">
        <v>20</v>
      </c>
      <c r="G970" s="142">
        <f t="shared" si="39"/>
        <v>3.0989054285714288E-2</v>
      </c>
      <c r="H970" s="152">
        <v>24</v>
      </c>
      <c r="I970" s="153">
        <f t="shared" si="38"/>
        <v>2.9367380000000002E-2</v>
      </c>
    </row>
    <row r="971" spans="1:9" x14ac:dyDescent="0.25">
      <c r="A971" s="148">
        <v>43410</v>
      </c>
      <c r="D971" s="141">
        <v>10</v>
      </c>
      <c r="E971" s="142">
        <f t="shared" si="37"/>
        <v>3.5043240000000003E-2</v>
      </c>
      <c r="F971" s="144">
        <v>20</v>
      </c>
      <c r="G971" s="142">
        <f t="shared" si="39"/>
        <v>3.0677193846153847E-2</v>
      </c>
      <c r="H971" s="152">
        <v>23</v>
      </c>
      <c r="I971" s="153">
        <f t="shared" si="38"/>
        <v>2.9367380000000002E-2</v>
      </c>
    </row>
    <row r="972" spans="1:9" x14ac:dyDescent="0.25">
      <c r="A972" s="148">
        <v>43411</v>
      </c>
      <c r="D972" s="141">
        <v>10</v>
      </c>
      <c r="E972" s="142">
        <f t="shared" si="37"/>
        <v>3.5043240000000003E-2</v>
      </c>
      <c r="F972" s="144">
        <v>20</v>
      </c>
      <c r="G972" s="142">
        <f t="shared" si="39"/>
        <v>3.0313356666666669E-2</v>
      </c>
      <c r="H972" s="152">
        <v>22</v>
      </c>
      <c r="I972" s="153">
        <f t="shared" si="38"/>
        <v>2.9367380000000002E-2</v>
      </c>
    </row>
    <row r="973" spans="1:9" x14ac:dyDescent="0.25">
      <c r="A973" s="148">
        <v>43412</v>
      </c>
      <c r="D973" s="141">
        <v>10</v>
      </c>
      <c r="E973" s="142">
        <f t="shared" si="37"/>
        <v>3.5043240000000003E-2</v>
      </c>
      <c r="F973" s="144">
        <v>20</v>
      </c>
      <c r="G973" s="142">
        <f t="shared" si="39"/>
        <v>3.188998444444445E-2</v>
      </c>
      <c r="H973" s="152">
        <v>28</v>
      </c>
      <c r="I973" s="153">
        <f t="shared" si="38"/>
        <v>2.9367380000000002E-2</v>
      </c>
    </row>
    <row r="974" spans="1:9" x14ac:dyDescent="0.25">
      <c r="A974" s="148">
        <v>43413</v>
      </c>
      <c r="D974" s="141">
        <v>10</v>
      </c>
      <c r="E974" s="142">
        <f t="shared" si="37"/>
        <v>3.5043240000000003E-2</v>
      </c>
      <c r="F974" s="144">
        <v>20</v>
      </c>
      <c r="G974" s="142">
        <f t="shared" si="39"/>
        <v>3.1704498823529416E-2</v>
      </c>
      <c r="H974" s="152">
        <v>27</v>
      </c>
      <c r="I974" s="153">
        <f t="shared" si="38"/>
        <v>2.9367380000000002E-2</v>
      </c>
    </row>
    <row r="975" spans="1:9" x14ac:dyDescent="0.25">
      <c r="A975" s="148">
        <v>43416</v>
      </c>
      <c r="D975" s="141">
        <v>10</v>
      </c>
      <c r="E975" s="142">
        <f t="shared" si="37"/>
        <v>3.5043240000000003E-2</v>
      </c>
      <c r="F975" s="144">
        <v>20</v>
      </c>
      <c r="G975" s="142">
        <f t="shared" si="39"/>
        <v>3.0989054285714288E-2</v>
      </c>
      <c r="H975" s="152">
        <v>24</v>
      </c>
      <c r="I975" s="153">
        <f t="shared" si="38"/>
        <v>2.9367380000000002E-2</v>
      </c>
    </row>
    <row r="976" spans="1:9" x14ac:dyDescent="0.25">
      <c r="A976" s="148">
        <v>43417</v>
      </c>
      <c r="D976" s="141">
        <v>10</v>
      </c>
      <c r="E976" s="142">
        <f t="shared" si="37"/>
        <v>3.5043240000000003E-2</v>
      </c>
      <c r="F976" s="144">
        <v>20</v>
      </c>
      <c r="G976" s="142">
        <f t="shared" si="39"/>
        <v>3.0677193846153847E-2</v>
      </c>
      <c r="H976" s="152">
        <v>23</v>
      </c>
      <c r="I976" s="153">
        <f t="shared" si="38"/>
        <v>2.9367380000000002E-2</v>
      </c>
    </row>
    <row r="977" spans="1:9" x14ac:dyDescent="0.25">
      <c r="A977" s="148">
        <v>43418</v>
      </c>
      <c r="D977" s="141">
        <v>10</v>
      </c>
      <c r="E977" s="142">
        <f t="shared" si="37"/>
        <v>3.5043240000000003E-2</v>
      </c>
      <c r="F977" s="144">
        <v>20</v>
      </c>
      <c r="G977" s="142">
        <f t="shared" si="39"/>
        <v>3.0313356666666669E-2</v>
      </c>
      <c r="H977" s="152">
        <v>22</v>
      </c>
      <c r="I977" s="153">
        <f t="shared" si="38"/>
        <v>2.9367380000000002E-2</v>
      </c>
    </row>
    <row r="978" spans="1:9" x14ac:dyDescent="0.25">
      <c r="A978" s="148">
        <v>43419</v>
      </c>
      <c r="D978" s="141">
        <v>10</v>
      </c>
      <c r="E978" s="142">
        <f t="shared" si="37"/>
        <v>3.5043240000000003E-2</v>
      </c>
      <c r="F978" s="144">
        <v>20</v>
      </c>
      <c r="G978" s="142">
        <f t="shared" si="39"/>
        <v>3.188998444444445E-2</v>
      </c>
      <c r="H978" s="152">
        <v>28</v>
      </c>
      <c r="I978" s="153">
        <f t="shared" si="38"/>
        <v>2.9367380000000002E-2</v>
      </c>
    </row>
    <row r="979" spans="1:9" x14ac:dyDescent="0.25">
      <c r="A979" s="148">
        <v>43420</v>
      </c>
      <c r="D979" s="141">
        <v>10</v>
      </c>
      <c r="E979" s="142">
        <f t="shared" si="37"/>
        <v>3.5043240000000003E-2</v>
      </c>
      <c r="F979" s="144">
        <v>20</v>
      </c>
      <c r="G979" s="142">
        <f t="shared" si="39"/>
        <v>3.1704498823529416E-2</v>
      </c>
      <c r="H979" s="152">
        <v>27</v>
      </c>
      <c r="I979" s="153">
        <f t="shared" si="38"/>
        <v>2.9367380000000002E-2</v>
      </c>
    </row>
    <row r="980" spans="1:9" x14ac:dyDescent="0.25">
      <c r="A980" s="148">
        <v>43424</v>
      </c>
      <c r="D980" s="141">
        <v>10</v>
      </c>
      <c r="E980" s="142">
        <f t="shared" si="37"/>
        <v>3.5043240000000003E-2</v>
      </c>
      <c r="F980" s="144">
        <v>20</v>
      </c>
      <c r="G980" s="142">
        <f t="shared" si="39"/>
        <v>3.0677193846153847E-2</v>
      </c>
      <c r="H980" s="152">
        <v>23</v>
      </c>
      <c r="I980" s="153">
        <f t="shared" si="38"/>
        <v>2.9367380000000002E-2</v>
      </c>
    </row>
    <row r="981" spans="1:9" x14ac:dyDescent="0.25">
      <c r="A981" s="148">
        <v>43425</v>
      </c>
      <c r="D981" s="141">
        <v>10</v>
      </c>
      <c r="E981" s="142">
        <f t="shared" si="37"/>
        <v>3.5043240000000003E-2</v>
      </c>
      <c r="F981" s="144">
        <v>20</v>
      </c>
      <c r="G981" s="142">
        <f t="shared" si="39"/>
        <v>3.0313356666666669E-2</v>
      </c>
      <c r="H981" s="152">
        <v>22</v>
      </c>
      <c r="I981" s="153">
        <f t="shared" si="38"/>
        <v>2.9367380000000002E-2</v>
      </c>
    </row>
    <row r="982" spans="1:9" x14ac:dyDescent="0.25">
      <c r="A982" s="148">
        <v>43426</v>
      </c>
      <c r="D982" s="141">
        <v>10</v>
      </c>
      <c r="E982" s="142">
        <f t="shared" si="37"/>
        <v>3.5043240000000003E-2</v>
      </c>
      <c r="F982" s="144">
        <v>20</v>
      </c>
      <c r="G982" s="142">
        <f t="shared" si="39"/>
        <v>3.188998444444445E-2</v>
      </c>
      <c r="H982" s="152">
        <v>28</v>
      </c>
      <c r="I982" s="153">
        <f t="shared" si="38"/>
        <v>2.9367380000000002E-2</v>
      </c>
    </row>
    <row r="983" spans="1:9" x14ac:dyDescent="0.25">
      <c r="A983" s="148">
        <v>43427</v>
      </c>
      <c r="D983" s="141">
        <v>10</v>
      </c>
      <c r="E983" s="142">
        <f t="shared" si="37"/>
        <v>3.5043240000000003E-2</v>
      </c>
      <c r="F983" s="144">
        <v>20</v>
      </c>
      <c r="G983" s="142">
        <f t="shared" si="39"/>
        <v>3.1704498823529416E-2</v>
      </c>
      <c r="H983" s="152">
        <v>27</v>
      </c>
      <c r="I983" s="153">
        <f t="shared" si="38"/>
        <v>2.9367380000000002E-2</v>
      </c>
    </row>
    <row r="984" spans="1:9" x14ac:dyDescent="0.25">
      <c r="A984" s="148">
        <v>43430</v>
      </c>
      <c r="D984" s="141">
        <v>10</v>
      </c>
      <c r="E984" s="142">
        <f t="shared" si="37"/>
        <v>3.5043240000000003E-2</v>
      </c>
      <c r="F984" s="144">
        <v>20</v>
      </c>
      <c r="G984" s="142">
        <f t="shared" si="39"/>
        <v>3.0989054285714288E-2</v>
      </c>
      <c r="H984" s="152">
        <v>24</v>
      </c>
      <c r="I984" s="153">
        <f t="shared" si="38"/>
        <v>2.9367380000000002E-2</v>
      </c>
    </row>
    <row r="985" spans="1:9" x14ac:dyDescent="0.25">
      <c r="A985" s="148">
        <v>43431</v>
      </c>
      <c r="D985" s="141">
        <v>10</v>
      </c>
      <c r="E985" s="142">
        <f t="shared" si="37"/>
        <v>3.5043240000000003E-2</v>
      </c>
      <c r="F985" s="144">
        <v>20</v>
      </c>
      <c r="G985" s="142">
        <f t="shared" si="39"/>
        <v>3.0677193846153847E-2</v>
      </c>
      <c r="H985" s="152">
        <v>23</v>
      </c>
      <c r="I985" s="153">
        <f t="shared" si="38"/>
        <v>2.9367380000000002E-2</v>
      </c>
    </row>
    <row r="986" spans="1:9" x14ac:dyDescent="0.25">
      <c r="A986" s="148">
        <v>43432</v>
      </c>
      <c r="D986" s="141">
        <v>10</v>
      </c>
      <c r="E986" s="142">
        <f t="shared" si="37"/>
        <v>3.5043240000000003E-2</v>
      </c>
      <c r="F986" s="144">
        <v>20</v>
      </c>
      <c r="G986" s="142">
        <f t="shared" si="39"/>
        <v>3.0313356666666669E-2</v>
      </c>
      <c r="H986" s="152">
        <v>22</v>
      </c>
      <c r="I986" s="153">
        <f t="shared" si="38"/>
        <v>2.9367380000000002E-2</v>
      </c>
    </row>
    <row r="987" spans="1:9" x14ac:dyDescent="0.25">
      <c r="A987" s="148">
        <v>43433</v>
      </c>
      <c r="D987" s="141">
        <v>10</v>
      </c>
      <c r="E987" s="142">
        <f t="shared" si="37"/>
        <v>3.5043240000000003E-2</v>
      </c>
      <c r="F987" s="144">
        <v>20</v>
      </c>
      <c r="G987" s="142">
        <f t="shared" si="39"/>
        <v>3.188998444444445E-2</v>
      </c>
      <c r="H987" s="152">
        <v>28</v>
      </c>
      <c r="I987" s="153">
        <f t="shared" si="38"/>
        <v>2.9367380000000002E-2</v>
      </c>
    </row>
    <row r="988" spans="1:9" x14ac:dyDescent="0.25">
      <c r="A988" s="148">
        <v>43434</v>
      </c>
      <c r="D988" s="141">
        <v>10</v>
      </c>
      <c r="E988" s="142">
        <f t="shared" si="37"/>
        <v>3.5043240000000003E-2</v>
      </c>
      <c r="F988" s="144">
        <v>20</v>
      </c>
      <c r="G988" s="142">
        <f t="shared" si="39"/>
        <v>3.1704498823529416E-2</v>
      </c>
      <c r="H988" s="152">
        <v>27</v>
      </c>
      <c r="I988" s="153">
        <f t="shared" si="38"/>
        <v>2.9367380000000002E-2</v>
      </c>
    </row>
    <row r="989" spans="1:9" x14ac:dyDescent="0.25">
      <c r="A989" s="148">
        <v>43437</v>
      </c>
      <c r="D989" s="141">
        <v>10</v>
      </c>
      <c r="E989" s="142">
        <f t="shared" si="37"/>
        <v>3.5043240000000003E-2</v>
      </c>
      <c r="F989" s="144">
        <v>20</v>
      </c>
      <c r="G989" s="142">
        <f t="shared" si="39"/>
        <v>3.0989054285714288E-2</v>
      </c>
      <c r="H989" s="152">
        <v>24</v>
      </c>
      <c r="I989" s="153">
        <f t="shared" si="38"/>
        <v>2.9367380000000002E-2</v>
      </c>
    </row>
    <row r="990" spans="1:9" x14ac:dyDescent="0.25">
      <c r="A990" s="148">
        <v>43438</v>
      </c>
      <c r="D990" s="141">
        <v>10</v>
      </c>
      <c r="E990" s="142">
        <f t="shared" si="37"/>
        <v>3.5043240000000003E-2</v>
      </c>
      <c r="F990" s="144">
        <v>20</v>
      </c>
      <c r="G990" s="142">
        <f t="shared" si="39"/>
        <v>3.0677193846153847E-2</v>
      </c>
      <c r="H990" s="152">
        <v>23</v>
      </c>
      <c r="I990" s="153">
        <f t="shared" si="38"/>
        <v>2.9367380000000002E-2</v>
      </c>
    </row>
    <row r="991" spans="1:9" x14ac:dyDescent="0.25">
      <c r="A991" s="148">
        <v>43439</v>
      </c>
      <c r="D991" s="141">
        <v>10</v>
      </c>
      <c r="E991" s="142">
        <f t="shared" si="37"/>
        <v>3.5043240000000003E-2</v>
      </c>
      <c r="F991" s="144">
        <v>20</v>
      </c>
      <c r="G991" s="142">
        <f t="shared" si="39"/>
        <v>3.0313356666666669E-2</v>
      </c>
      <c r="H991" s="152">
        <v>22</v>
      </c>
      <c r="I991" s="153">
        <f t="shared" si="38"/>
        <v>2.9367380000000002E-2</v>
      </c>
    </row>
    <row r="992" spans="1:9" x14ac:dyDescent="0.25">
      <c r="A992" s="148">
        <v>43440</v>
      </c>
      <c r="D992" s="141">
        <v>10</v>
      </c>
      <c r="E992" s="142">
        <f t="shared" si="37"/>
        <v>3.5043240000000003E-2</v>
      </c>
      <c r="F992" s="144">
        <v>20</v>
      </c>
      <c r="G992" s="142">
        <f t="shared" si="39"/>
        <v>3.188998444444445E-2</v>
      </c>
      <c r="H992" s="152">
        <v>28</v>
      </c>
      <c r="I992" s="153">
        <f t="shared" si="38"/>
        <v>2.9367380000000002E-2</v>
      </c>
    </row>
    <row r="993" spans="1:9" x14ac:dyDescent="0.25">
      <c r="A993" s="148">
        <v>43441</v>
      </c>
      <c r="D993" s="141">
        <v>10</v>
      </c>
      <c r="E993" s="142">
        <f t="shared" si="37"/>
        <v>3.5043240000000003E-2</v>
      </c>
      <c r="F993" s="144">
        <v>20</v>
      </c>
      <c r="G993" s="142">
        <f t="shared" si="39"/>
        <v>3.1704498823529416E-2</v>
      </c>
      <c r="H993" s="152">
        <v>27</v>
      </c>
      <c r="I993" s="153">
        <f t="shared" si="38"/>
        <v>2.9367380000000002E-2</v>
      </c>
    </row>
    <row r="994" spans="1:9" x14ac:dyDescent="0.25">
      <c r="A994" s="148">
        <v>43444</v>
      </c>
      <c r="D994" s="141">
        <v>10</v>
      </c>
      <c r="E994" s="142">
        <f t="shared" si="37"/>
        <v>3.5043240000000003E-2</v>
      </c>
      <c r="F994" s="144">
        <v>20</v>
      </c>
      <c r="G994" s="142">
        <f t="shared" si="39"/>
        <v>3.0989054285714288E-2</v>
      </c>
      <c r="H994" s="152">
        <v>24</v>
      </c>
      <c r="I994" s="153">
        <f t="shared" si="38"/>
        <v>2.9367380000000002E-2</v>
      </c>
    </row>
    <row r="995" spans="1:9" x14ac:dyDescent="0.25">
      <c r="A995" s="148">
        <v>43445</v>
      </c>
      <c r="D995" s="141">
        <v>10</v>
      </c>
      <c r="E995" s="142">
        <f t="shared" si="37"/>
        <v>3.5043240000000003E-2</v>
      </c>
      <c r="F995" s="144">
        <v>20</v>
      </c>
      <c r="G995" s="142">
        <f t="shared" si="39"/>
        <v>3.0677193846153847E-2</v>
      </c>
      <c r="H995" s="152">
        <v>23</v>
      </c>
      <c r="I995" s="153">
        <f t="shared" si="38"/>
        <v>2.9367380000000002E-2</v>
      </c>
    </row>
    <row r="996" spans="1:9" x14ac:dyDescent="0.25">
      <c r="A996" s="148">
        <v>43447</v>
      </c>
      <c r="D996" s="141">
        <v>10</v>
      </c>
      <c r="E996" s="142">
        <f t="shared" si="37"/>
        <v>3.5043240000000003E-2</v>
      </c>
      <c r="F996" s="144">
        <v>20</v>
      </c>
      <c r="G996" s="142">
        <f t="shared" si="39"/>
        <v>3.188998444444445E-2</v>
      </c>
      <c r="H996" s="152">
        <v>28</v>
      </c>
      <c r="I996" s="153">
        <f t="shared" si="38"/>
        <v>2.9367380000000002E-2</v>
      </c>
    </row>
    <row r="997" spans="1:9" x14ac:dyDescent="0.25">
      <c r="A997" s="148">
        <v>43448</v>
      </c>
      <c r="D997" s="141">
        <v>10</v>
      </c>
      <c r="E997" s="142">
        <f t="shared" si="37"/>
        <v>3.5043240000000003E-2</v>
      </c>
      <c r="F997" s="144">
        <v>20</v>
      </c>
      <c r="G997" s="142">
        <f t="shared" si="39"/>
        <v>3.1704498823529416E-2</v>
      </c>
      <c r="H997" s="152">
        <v>27</v>
      </c>
      <c r="I997" s="153">
        <f t="shared" si="38"/>
        <v>2.9367380000000002E-2</v>
      </c>
    </row>
    <row r="998" spans="1:9" x14ac:dyDescent="0.25">
      <c r="A998" s="148">
        <v>43451</v>
      </c>
      <c r="D998" s="141">
        <v>10</v>
      </c>
      <c r="E998" s="142">
        <f t="shared" si="37"/>
        <v>3.5043240000000003E-2</v>
      </c>
      <c r="F998" s="144">
        <v>20</v>
      </c>
      <c r="G998" s="142">
        <f t="shared" si="39"/>
        <v>3.0989054285714288E-2</v>
      </c>
      <c r="H998" s="152">
        <v>24</v>
      </c>
      <c r="I998" s="153">
        <f t="shared" si="38"/>
        <v>2.9367380000000002E-2</v>
      </c>
    </row>
    <row r="999" spans="1:9" x14ac:dyDescent="0.25">
      <c r="A999" s="148">
        <v>43452</v>
      </c>
      <c r="D999" s="141">
        <v>10</v>
      </c>
      <c r="E999" s="142">
        <f t="shared" si="37"/>
        <v>3.5043240000000003E-2</v>
      </c>
      <c r="F999" s="144">
        <v>20</v>
      </c>
      <c r="G999" s="142">
        <f t="shared" si="39"/>
        <v>3.0677193846153847E-2</v>
      </c>
      <c r="H999" s="152">
        <v>23</v>
      </c>
      <c r="I999" s="153">
        <f t="shared" si="38"/>
        <v>2.9367380000000002E-2</v>
      </c>
    </row>
    <row r="1000" spans="1:9" x14ac:dyDescent="0.25">
      <c r="A1000" s="148">
        <v>43453</v>
      </c>
      <c r="D1000" s="141">
        <v>10</v>
      </c>
      <c r="E1000" s="142">
        <f t="shared" si="37"/>
        <v>3.5043240000000003E-2</v>
      </c>
      <c r="F1000" s="144">
        <v>20</v>
      </c>
      <c r="G1000" s="142">
        <f t="shared" si="39"/>
        <v>3.0313356666666669E-2</v>
      </c>
      <c r="H1000" s="152">
        <v>22</v>
      </c>
      <c r="I1000" s="153">
        <f t="shared" si="38"/>
        <v>2.9367380000000002E-2</v>
      </c>
    </row>
    <row r="1001" spans="1:9" x14ac:dyDescent="0.25">
      <c r="A1001" s="148">
        <v>43454</v>
      </c>
      <c r="D1001" s="141">
        <v>10</v>
      </c>
      <c r="E1001" s="142">
        <f t="shared" si="37"/>
        <v>3.5043240000000003E-2</v>
      </c>
      <c r="F1001" s="144">
        <v>20</v>
      </c>
      <c r="G1001" s="142">
        <f t="shared" si="39"/>
        <v>3.188998444444445E-2</v>
      </c>
      <c r="H1001" s="152">
        <v>28</v>
      </c>
      <c r="I1001" s="153">
        <f t="shared" si="38"/>
        <v>2.9367380000000002E-2</v>
      </c>
    </row>
    <row r="1002" spans="1:9" x14ac:dyDescent="0.25">
      <c r="A1002" s="148">
        <v>43455</v>
      </c>
      <c r="D1002" s="141">
        <v>10</v>
      </c>
      <c r="E1002" s="142">
        <f t="shared" si="37"/>
        <v>3.5043240000000003E-2</v>
      </c>
      <c r="F1002" s="144">
        <v>20</v>
      </c>
      <c r="G1002" s="142">
        <f t="shared" si="39"/>
        <v>3.1704498823529416E-2</v>
      </c>
      <c r="H1002" s="152">
        <v>27</v>
      </c>
      <c r="I1002" s="153">
        <f t="shared" si="38"/>
        <v>2.9367380000000002E-2</v>
      </c>
    </row>
    <row r="1003" spans="1:9" x14ac:dyDescent="0.25">
      <c r="A1003" s="148">
        <v>43458</v>
      </c>
      <c r="D1003" s="141">
        <v>10</v>
      </c>
      <c r="E1003" s="142">
        <f t="shared" si="37"/>
        <v>3.5043240000000003E-2</v>
      </c>
      <c r="F1003" s="144">
        <v>20</v>
      </c>
      <c r="G1003" s="142">
        <f t="shared" si="39"/>
        <v>3.0989054285714288E-2</v>
      </c>
      <c r="H1003" s="152">
        <v>24</v>
      </c>
      <c r="I1003" s="153">
        <f t="shared" si="38"/>
        <v>2.9367380000000002E-2</v>
      </c>
    </row>
    <row r="1004" spans="1:9" x14ac:dyDescent="0.25">
      <c r="A1004" s="148">
        <v>43460</v>
      </c>
      <c r="D1004" s="141">
        <v>10</v>
      </c>
      <c r="E1004" s="142">
        <f t="shared" si="37"/>
        <v>3.5043240000000003E-2</v>
      </c>
      <c r="F1004" s="144">
        <v>20</v>
      </c>
      <c r="G1004" s="142">
        <f t="shared" si="39"/>
        <v>3.0313356666666669E-2</v>
      </c>
      <c r="H1004" s="152">
        <v>22</v>
      </c>
      <c r="I1004" s="153">
        <f t="shared" si="38"/>
        <v>2.9367380000000002E-2</v>
      </c>
    </row>
    <row r="1005" spans="1:9" x14ac:dyDescent="0.25">
      <c r="A1005" s="148">
        <v>43461</v>
      </c>
      <c r="D1005" s="141">
        <v>10</v>
      </c>
      <c r="E1005" s="142">
        <f t="shared" si="37"/>
        <v>3.5043240000000003E-2</v>
      </c>
      <c r="F1005" s="144">
        <v>20</v>
      </c>
      <c r="G1005" s="142">
        <f t="shared" si="39"/>
        <v>3.188998444444445E-2</v>
      </c>
      <c r="H1005" s="152">
        <v>28</v>
      </c>
      <c r="I1005" s="153">
        <f t="shared" si="38"/>
        <v>2.9367380000000002E-2</v>
      </c>
    </row>
    <row r="1006" spans="1:9" x14ac:dyDescent="0.25">
      <c r="A1006" s="148">
        <v>43462</v>
      </c>
      <c r="D1006" s="141">
        <v>10</v>
      </c>
      <c r="E1006" s="142">
        <f t="shared" si="37"/>
        <v>3.5043240000000003E-2</v>
      </c>
      <c r="F1006" s="144">
        <v>20</v>
      </c>
      <c r="G1006" s="142">
        <f t="shared" si="39"/>
        <v>3.1704498823529416E-2</v>
      </c>
      <c r="H1006" s="152">
        <v>27</v>
      </c>
      <c r="I1006" s="153">
        <f t="shared" si="38"/>
        <v>2.9367380000000002E-2</v>
      </c>
    </row>
    <row r="1007" spans="1:9" x14ac:dyDescent="0.25">
      <c r="A1007" s="148">
        <v>43465</v>
      </c>
      <c r="D1007" s="141">
        <v>10</v>
      </c>
      <c r="E1007" s="142">
        <f t="shared" si="37"/>
        <v>3.5043240000000003E-2</v>
      </c>
      <c r="F1007" s="144">
        <v>20</v>
      </c>
      <c r="G1007" s="142">
        <f t="shared" si="39"/>
        <v>3.0989054285714288E-2</v>
      </c>
      <c r="H1007" s="152">
        <v>24</v>
      </c>
      <c r="I1007" s="153">
        <f t="shared" si="38"/>
        <v>2.9367380000000002E-2</v>
      </c>
    </row>
    <row r="1008" spans="1:9" x14ac:dyDescent="0.25">
      <c r="A1008" s="148">
        <v>43467</v>
      </c>
      <c r="D1008" s="141">
        <v>10</v>
      </c>
      <c r="E1008" s="142">
        <f t="shared" si="37"/>
        <v>3.5043240000000003E-2</v>
      </c>
      <c r="F1008" s="144">
        <v>20</v>
      </c>
      <c r="G1008" s="142">
        <f t="shared" si="39"/>
        <v>3.0313356666666669E-2</v>
      </c>
      <c r="H1008" s="152">
        <v>22</v>
      </c>
      <c r="I1008" s="153">
        <f t="shared" si="38"/>
        <v>2.9367380000000002E-2</v>
      </c>
    </row>
    <row r="1009" spans="1:9" x14ac:dyDescent="0.25">
      <c r="A1009" s="148">
        <v>43468</v>
      </c>
      <c r="D1009" s="141">
        <v>10</v>
      </c>
      <c r="E1009" s="142">
        <f t="shared" si="37"/>
        <v>3.5043240000000003E-2</v>
      </c>
      <c r="F1009" s="144">
        <v>20</v>
      </c>
      <c r="G1009" s="142">
        <f t="shared" si="39"/>
        <v>3.188998444444445E-2</v>
      </c>
      <c r="H1009" s="152">
        <v>28</v>
      </c>
      <c r="I1009" s="153">
        <f t="shared" si="38"/>
        <v>2.9367380000000002E-2</v>
      </c>
    </row>
    <row r="1010" spans="1:9" x14ac:dyDescent="0.25">
      <c r="A1010" s="148">
        <v>43469</v>
      </c>
      <c r="D1010" s="141">
        <v>10</v>
      </c>
      <c r="E1010" s="142">
        <f t="shared" si="37"/>
        <v>3.5043240000000003E-2</v>
      </c>
      <c r="F1010" s="144">
        <v>20</v>
      </c>
      <c r="G1010" s="142">
        <f t="shared" si="39"/>
        <v>3.1704498823529416E-2</v>
      </c>
      <c r="H1010" s="152">
        <v>27</v>
      </c>
      <c r="I1010" s="153">
        <f t="shared" si="38"/>
        <v>2.9367380000000002E-2</v>
      </c>
    </row>
    <row r="1011" spans="1:9" x14ac:dyDescent="0.25">
      <c r="A1011" s="148">
        <v>43472</v>
      </c>
      <c r="D1011" s="141">
        <v>10</v>
      </c>
      <c r="E1011" s="142">
        <f t="shared" si="37"/>
        <v>3.5043240000000003E-2</v>
      </c>
      <c r="F1011" s="144">
        <v>20</v>
      </c>
      <c r="G1011" s="142">
        <f t="shared" si="39"/>
        <v>3.0989054285714288E-2</v>
      </c>
      <c r="H1011" s="152">
        <v>24</v>
      </c>
      <c r="I1011" s="153">
        <f t="shared" si="38"/>
        <v>2.9367380000000002E-2</v>
      </c>
    </row>
    <row r="1012" spans="1:9" x14ac:dyDescent="0.25">
      <c r="A1012" s="148">
        <v>43473</v>
      </c>
      <c r="D1012" s="141">
        <v>10</v>
      </c>
      <c r="E1012" s="142">
        <f t="shared" si="37"/>
        <v>3.5043240000000003E-2</v>
      </c>
      <c r="F1012" s="144">
        <v>20</v>
      </c>
      <c r="G1012" s="142">
        <f t="shared" si="39"/>
        <v>3.0677193846153847E-2</v>
      </c>
      <c r="H1012" s="152">
        <v>23</v>
      </c>
      <c r="I1012" s="153">
        <f t="shared" si="38"/>
        <v>2.9367380000000002E-2</v>
      </c>
    </row>
    <row r="1013" spans="1:9" x14ac:dyDescent="0.25">
      <c r="A1013" s="148">
        <v>43474</v>
      </c>
      <c r="D1013" s="141">
        <v>10</v>
      </c>
      <c r="E1013" s="142">
        <f t="shared" si="37"/>
        <v>3.5043240000000003E-2</v>
      </c>
      <c r="F1013" s="144">
        <v>20</v>
      </c>
      <c r="G1013" s="142">
        <f t="shared" si="39"/>
        <v>3.0313356666666669E-2</v>
      </c>
      <c r="H1013" s="152">
        <v>22</v>
      </c>
      <c r="I1013" s="153">
        <f t="shared" si="38"/>
        <v>2.9367380000000002E-2</v>
      </c>
    </row>
    <row r="1014" spans="1:9" x14ac:dyDescent="0.25">
      <c r="A1014" s="148">
        <v>43475</v>
      </c>
      <c r="D1014" s="141">
        <v>10</v>
      </c>
      <c r="E1014" s="142">
        <f t="shared" si="37"/>
        <v>3.5043240000000003E-2</v>
      </c>
      <c r="F1014" s="144">
        <v>20</v>
      </c>
      <c r="G1014" s="142">
        <f t="shared" si="39"/>
        <v>3.188998444444445E-2</v>
      </c>
      <c r="H1014" s="152">
        <v>28</v>
      </c>
      <c r="I1014" s="153">
        <f t="shared" si="38"/>
        <v>2.9367380000000002E-2</v>
      </c>
    </row>
    <row r="1015" spans="1:9" x14ac:dyDescent="0.25">
      <c r="A1015" s="148">
        <v>43476</v>
      </c>
      <c r="D1015" s="141">
        <v>10</v>
      </c>
      <c r="E1015" s="142">
        <f t="shared" si="37"/>
        <v>3.5043240000000003E-2</v>
      </c>
      <c r="F1015" s="144">
        <v>20</v>
      </c>
      <c r="G1015" s="142">
        <f t="shared" si="39"/>
        <v>3.1704498823529416E-2</v>
      </c>
      <c r="H1015" s="152">
        <v>27</v>
      </c>
      <c r="I1015" s="153">
        <f t="shared" si="38"/>
        <v>2.9367380000000002E-2</v>
      </c>
    </row>
    <row r="1016" spans="1:9" x14ac:dyDescent="0.25">
      <c r="A1016" s="148">
        <v>43479</v>
      </c>
      <c r="D1016" s="141">
        <v>10</v>
      </c>
      <c r="E1016" s="142">
        <f t="shared" si="37"/>
        <v>3.5043240000000003E-2</v>
      </c>
      <c r="F1016" s="144">
        <v>20</v>
      </c>
      <c r="G1016" s="142">
        <f t="shared" si="39"/>
        <v>3.0989054285714288E-2</v>
      </c>
      <c r="H1016" s="152">
        <v>24</v>
      </c>
      <c r="I1016" s="153">
        <f t="shared" si="38"/>
        <v>2.9367380000000002E-2</v>
      </c>
    </row>
    <row r="1017" spans="1:9" x14ac:dyDescent="0.25">
      <c r="A1017" s="148">
        <v>43480</v>
      </c>
      <c r="D1017" s="141">
        <v>10</v>
      </c>
      <c r="E1017" s="142">
        <f t="shared" si="37"/>
        <v>3.5043240000000003E-2</v>
      </c>
      <c r="F1017" s="144">
        <v>20</v>
      </c>
      <c r="G1017" s="142">
        <f t="shared" si="39"/>
        <v>3.0677193846153847E-2</v>
      </c>
      <c r="H1017" s="152">
        <v>23</v>
      </c>
      <c r="I1017" s="153">
        <f t="shared" si="38"/>
        <v>2.9367380000000002E-2</v>
      </c>
    </row>
    <row r="1018" spans="1:9" x14ac:dyDescent="0.25">
      <c r="A1018" s="148">
        <v>43481</v>
      </c>
      <c r="D1018" s="141">
        <v>10</v>
      </c>
      <c r="E1018" s="142">
        <f t="shared" si="37"/>
        <v>3.5043240000000003E-2</v>
      </c>
      <c r="F1018" s="144">
        <v>20</v>
      </c>
      <c r="G1018" s="142">
        <f t="shared" si="39"/>
        <v>3.0313356666666669E-2</v>
      </c>
      <c r="H1018" s="152">
        <v>22</v>
      </c>
      <c r="I1018" s="153">
        <f t="shared" si="38"/>
        <v>2.9367380000000002E-2</v>
      </c>
    </row>
    <row r="1019" spans="1:9" x14ac:dyDescent="0.25">
      <c r="A1019" s="148">
        <v>43482</v>
      </c>
      <c r="D1019" s="141">
        <v>10</v>
      </c>
      <c r="E1019" s="142">
        <f t="shared" si="37"/>
        <v>3.5043240000000003E-2</v>
      </c>
      <c r="F1019" s="144">
        <v>20</v>
      </c>
      <c r="G1019" s="142">
        <f t="shared" si="39"/>
        <v>3.188998444444445E-2</v>
      </c>
      <c r="H1019" s="152">
        <v>28</v>
      </c>
      <c r="I1019" s="153">
        <f t="shared" si="38"/>
        <v>2.9367380000000002E-2</v>
      </c>
    </row>
    <row r="1020" spans="1:9" x14ac:dyDescent="0.25">
      <c r="A1020" s="148">
        <v>43483</v>
      </c>
      <c r="D1020" s="141">
        <v>10</v>
      </c>
      <c r="E1020" s="142">
        <f t="shared" si="37"/>
        <v>3.5043240000000003E-2</v>
      </c>
      <c r="F1020" s="144">
        <v>20</v>
      </c>
      <c r="G1020" s="142">
        <f t="shared" si="39"/>
        <v>3.1704498823529416E-2</v>
      </c>
      <c r="H1020" s="152">
        <v>27</v>
      </c>
      <c r="I1020" s="153">
        <f t="shared" si="38"/>
        <v>2.9367380000000002E-2</v>
      </c>
    </row>
    <row r="1021" spans="1:9" x14ac:dyDescent="0.25">
      <c r="A1021" s="148">
        <v>43486</v>
      </c>
      <c r="D1021" s="141">
        <v>10</v>
      </c>
      <c r="E1021" s="142">
        <f t="shared" si="37"/>
        <v>3.5043240000000003E-2</v>
      </c>
      <c r="F1021" s="144">
        <v>20</v>
      </c>
      <c r="G1021" s="142">
        <f t="shared" si="39"/>
        <v>3.0989054285714288E-2</v>
      </c>
      <c r="H1021" s="152">
        <v>24</v>
      </c>
      <c r="I1021" s="153">
        <f t="shared" si="38"/>
        <v>2.9367380000000002E-2</v>
      </c>
    </row>
    <row r="1022" spans="1:9" x14ac:dyDescent="0.25">
      <c r="A1022" s="148">
        <v>43487</v>
      </c>
      <c r="D1022" s="141">
        <v>10</v>
      </c>
      <c r="E1022" s="142">
        <f t="shared" si="37"/>
        <v>3.5043240000000003E-2</v>
      </c>
      <c r="F1022" s="144">
        <v>20</v>
      </c>
      <c r="G1022" s="142">
        <f t="shared" si="39"/>
        <v>3.0677193846153847E-2</v>
      </c>
      <c r="H1022" s="152">
        <v>23</v>
      </c>
      <c r="I1022" s="153">
        <f t="shared" si="38"/>
        <v>2.9367380000000002E-2</v>
      </c>
    </row>
    <row r="1023" spans="1:9" x14ac:dyDescent="0.25">
      <c r="A1023" s="148">
        <v>43488</v>
      </c>
      <c r="D1023" s="141">
        <v>10</v>
      </c>
      <c r="E1023" s="142">
        <f t="shared" ref="E1023:E1056" si="40">3.504324/100</f>
        <v>3.5043240000000003E-2</v>
      </c>
      <c r="F1023" s="144">
        <v>20</v>
      </c>
      <c r="G1023" s="142">
        <f t="shared" si="39"/>
        <v>3.0313356666666669E-2</v>
      </c>
      <c r="H1023" s="152">
        <v>22</v>
      </c>
      <c r="I1023" s="153">
        <f t="shared" ref="I1023:I1056" si="41">2.936738/100</f>
        <v>2.9367380000000002E-2</v>
      </c>
    </row>
    <row r="1024" spans="1:9" x14ac:dyDescent="0.25">
      <c r="A1024" s="148">
        <v>43489</v>
      </c>
      <c r="D1024" s="141">
        <v>10</v>
      </c>
      <c r="E1024" s="142">
        <f t="shared" si="40"/>
        <v>3.5043240000000003E-2</v>
      </c>
      <c r="F1024" s="144">
        <v>20</v>
      </c>
      <c r="G1024" s="142">
        <f t="shared" si="39"/>
        <v>3.188998444444445E-2</v>
      </c>
      <c r="H1024" s="152">
        <v>28</v>
      </c>
      <c r="I1024" s="153">
        <f t="shared" si="41"/>
        <v>2.9367380000000002E-2</v>
      </c>
    </row>
    <row r="1025" spans="1:9" x14ac:dyDescent="0.25">
      <c r="A1025" s="148">
        <v>43490</v>
      </c>
      <c r="D1025" s="141">
        <v>10</v>
      </c>
      <c r="E1025" s="142">
        <f t="shared" si="40"/>
        <v>3.5043240000000003E-2</v>
      </c>
      <c r="F1025" s="144">
        <v>20</v>
      </c>
      <c r="G1025" s="142">
        <f t="shared" si="39"/>
        <v>3.1704498823529416E-2</v>
      </c>
      <c r="H1025" s="152">
        <v>27</v>
      </c>
      <c r="I1025" s="153">
        <f t="shared" si="41"/>
        <v>2.9367380000000002E-2</v>
      </c>
    </row>
    <row r="1026" spans="1:9" x14ac:dyDescent="0.25">
      <c r="A1026" s="148">
        <v>43493</v>
      </c>
      <c r="D1026" s="141">
        <v>10</v>
      </c>
      <c r="E1026" s="142">
        <f t="shared" si="40"/>
        <v>3.5043240000000003E-2</v>
      </c>
      <c r="F1026" s="144">
        <v>20</v>
      </c>
      <c r="G1026" s="142">
        <f t="shared" si="39"/>
        <v>3.0989054285714288E-2</v>
      </c>
      <c r="H1026" s="152">
        <v>24</v>
      </c>
      <c r="I1026" s="153">
        <f t="shared" si="41"/>
        <v>2.9367380000000002E-2</v>
      </c>
    </row>
    <row r="1027" spans="1:9" x14ac:dyDescent="0.25">
      <c r="A1027" s="148">
        <v>43494</v>
      </c>
      <c r="D1027" s="141">
        <v>10</v>
      </c>
      <c r="E1027" s="142">
        <f t="shared" si="40"/>
        <v>3.5043240000000003E-2</v>
      </c>
      <c r="F1027" s="144">
        <v>20</v>
      </c>
      <c r="G1027" s="142">
        <f t="shared" si="39"/>
        <v>3.0677193846153847E-2</v>
      </c>
      <c r="H1027" s="152">
        <v>23</v>
      </c>
      <c r="I1027" s="153">
        <f t="shared" si="41"/>
        <v>2.9367380000000002E-2</v>
      </c>
    </row>
    <row r="1028" spans="1:9" x14ac:dyDescent="0.25">
      <c r="A1028" s="148">
        <v>43495</v>
      </c>
      <c r="D1028" s="141">
        <v>10</v>
      </c>
      <c r="E1028" s="142">
        <f t="shared" si="40"/>
        <v>3.5043240000000003E-2</v>
      </c>
      <c r="F1028" s="144">
        <v>20</v>
      </c>
      <c r="G1028" s="142">
        <f t="shared" ref="G1028:G1056" si="42">Interpolación_Lineal_2(E1028,D1028,I1028,H1028,F1028)</f>
        <v>3.0313356666666669E-2</v>
      </c>
      <c r="H1028" s="152">
        <v>22</v>
      </c>
      <c r="I1028" s="153">
        <f t="shared" si="41"/>
        <v>2.9367380000000002E-2</v>
      </c>
    </row>
    <row r="1029" spans="1:9" x14ac:dyDescent="0.25">
      <c r="A1029" s="148">
        <v>43496</v>
      </c>
      <c r="D1029" s="141">
        <v>10</v>
      </c>
      <c r="E1029" s="142">
        <f t="shared" si="40"/>
        <v>3.5043240000000003E-2</v>
      </c>
      <c r="F1029" s="144">
        <v>20</v>
      </c>
      <c r="G1029" s="142">
        <f t="shared" si="42"/>
        <v>3.188998444444445E-2</v>
      </c>
      <c r="H1029" s="152">
        <v>28</v>
      </c>
      <c r="I1029" s="153">
        <f t="shared" si="41"/>
        <v>2.9367380000000002E-2</v>
      </c>
    </row>
    <row r="1030" spans="1:9" x14ac:dyDescent="0.25">
      <c r="A1030" s="148">
        <v>43497</v>
      </c>
      <c r="D1030" s="141">
        <v>10</v>
      </c>
      <c r="E1030" s="142">
        <f t="shared" si="40"/>
        <v>3.5043240000000003E-2</v>
      </c>
      <c r="F1030" s="144">
        <v>20</v>
      </c>
      <c r="G1030" s="142">
        <f t="shared" si="42"/>
        <v>3.1704498823529416E-2</v>
      </c>
      <c r="H1030" s="152">
        <v>27</v>
      </c>
      <c r="I1030" s="153">
        <f t="shared" si="41"/>
        <v>2.9367380000000002E-2</v>
      </c>
    </row>
    <row r="1031" spans="1:9" x14ac:dyDescent="0.25">
      <c r="A1031" s="148">
        <v>43501</v>
      </c>
      <c r="D1031" s="141">
        <v>10</v>
      </c>
      <c r="E1031" s="142">
        <f t="shared" si="40"/>
        <v>3.5043240000000003E-2</v>
      </c>
      <c r="F1031" s="144">
        <v>20</v>
      </c>
      <c r="G1031" s="142">
        <f t="shared" si="42"/>
        <v>3.0677193846153847E-2</v>
      </c>
      <c r="H1031" s="152">
        <v>23</v>
      </c>
      <c r="I1031" s="153">
        <f t="shared" si="41"/>
        <v>2.9367380000000002E-2</v>
      </c>
    </row>
    <row r="1032" spans="1:9" x14ac:dyDescent="0.25">
      <c r="A1032" s="148">
        <v>43502</v>
      </c>
      <c r="D1032" s="141">
        <v>10</v>
      </c>
      <c r="E1032" s="142">
        <f t="shared" si="40"/>
        <v>3.5043240000000003E-2</v>
      </c>
      <c r="F1032" s="144">
        <v>20</v>
      </c>
      <c r="G1032" s="142">
        <f t="shared" si="42"/>
        <v>3.0313356666666669E-2</v>
      </c>
      <c r="H1032" s="152">
        <v>22</v>
      </c>
      <c r="I1032" s="153">
        <f t="shared" si="41"/>
        <v>2.9367380000000002E-2</v>
      </c>
    </row>
    <row r="1033" spans="1:9" x14ac:dyDescent="0.25">
      <c r="A1033" s="148">
        <v>43503</v>
      </c>
      <c r="D1033" s="141">
        <v>10</v>
      </c>
      <c r="E1033" s="142">
        <f t="shared" si="40"/>
        <v>3.5043240000000003E-2</v>
      </c>
      <c r="F1033" s="144">
        <v>20</v>
      </c>
      <c r="G1033" s="142">
        <f t="shared" si="42"/>
        <v>3.188998444444445E-2</v>
      </c>
      <c r="H1033" s="152">
        <v>28</v>
      </c>
      <c r="I1033" s="153">
        <f t="shared" si="41"/>
        <v>2.9367380000000002E-2</v>
      </c>
    </row>
    <row r="1034" spans="1:9" x14ac:dyDescent="0.25">
      <c r="A1034" s="148">
        <v>43504</v>
      </c>
      <c r="D1034" s="141">
        <v>10</v>
      </c>
      <c r="E1034" s="142">
        <f t="shared" si="40"/>
        <v>3.5043240000000003E-2</v>
      </c>
      <c r="F1034" s="144">
        <v>20</v>
      </c>
      <c r="G1034" s="142">
        <f t="shared" si="42"/>
        <v>3.1704498823529416E-2</v>
      </c>
      <c r="H1034" s="152">
        <v>27</v>
      </c>
      <c r="I1034" s="153">
        <f t="shared" si="41"/>
        <v>2.9367380000000002E-2</v>
      </c>
    </row>
    <row r="1035" spans="1:9" x14ac:dyDescent="0.25">
      <c r="A1035" s="148">
        <v>43507</v>
      </c>
      <c r="D1035" s="141">
        <v>10</v>
      </c>
      <c r="E1035" s="142">
        <f t="shared" si="40"/>
        <v>3.5043240000000003E-2</v>
      </c>
      <c r="F1035" s="144">
        <v>20</v>
      </c>
      <c r="G1035" s="142">
        <f t="shared" si="42"/>
        <v>3.0989054285714288E-2</v>
      </c>
      <c r="H1035" s="152">
        <v>24</v>
      </c>
      <c r="I1035" s="153">
        <f t="shared" si="41"/>
        <v>2.9367380000000002E-2</v>
      </c>
    </row>
    <row r="1036" spans="1:9" x14ac:dyDescent="0.25">
      <c r="A1036" s="148">
        <v>43508</v>
      </c>
      <c r="D1036" s="141">
        <v>10</v>
      </c>
      <c r="E1036" s="142">
        <f t="shared" si="40"/>
        <v>3.5043240000000003E-2</v>
      </c>
      <c r="F1036" s="144">
        <v>20</v>
      </c>
      <c r="G1036" s="142">
        <f t="shared" si="42"/>
        <v>3.0677193846153847E-2</v>
      </c>
      <c r="H1036" s="152">
        <v>23</v>
      </c>
      <c r="I1036" s="153">
        <f t="shared" si="41"/>
        <v>2.9367380000000002E-2</v>
      </c>
    </row>
    <row r="1037" spans="1:9" x14ac:dyDescent="0.25">
      <c r="A1037" s="148">
        <v>43509</v>
      </c>
      <c r="D1037" s="141">
        <v>10</v>
      </c>
      <c r="E1037" s="142">
        <f t="shared" si="40"/>
        <v>3.5043240000000003E-2</v>
      </c>
      <c r="F1037" s="144">
        <v>20</v>
      </c>
      <c r="G1037" s="142">
        <f t="shared" si="42"/>
        <v>3.0313356666666669E-2</v>
      </c>
      <c r="H1037" s="152">
        <v>22</v>
      </c>
      <c r="I1037" s="153">
        <f t="shared" si="41"/>
        <v>2.9367380000000002E-2</v>
      </c>
    </row>
    <row r="1038" spans="1:9" x14ac:dyDescent="0.25">
      <c r="A1038" s="148">
        <v>43510</v>
      </c>
      <c r="D1038" s="141">
        <v>10</v>
      </c>
      <c r="E1038" s="142">
        <f t="shared" si="40"/>
        <v>3.5043240000000003E-2</v>
      </c>
      <c r="F1038" s="144">
        <v>20</v>
      </c>
      <c r="G1038" s="142">
        <f t="shared" si="42"/>
        <v>3.188998444444445E-2</v>
      </c>
      <c r="H1038" s="152">
        <v>28</v>
      </c>
      <c r="I1038" s="153">
        <f t="shared" si="41"/>
        <v>2.9367380000000002E-2</v>
      </c>
    </row>
    <row r="1039" spans="1:9" x14ac:dyDescent="0.25">
      <c r="A1039" s="148">
        <v>43511</v>
      </c>
      <c r="D1039" s="141">
        <v>10</v>
      </c>
      <c r="E1039" s="142">
        <f t="shared" si="40"/>
        <v>3.5043240000000003E-2</v>
      </c>
      <c r="F1039" s="144">
        <v>20</v>
      </c>
      <c r="G1039" s="142">
        <f t="shared" si="42"/>
        <v>3.1704498823529416E-2</v>
      </c>
      <c r="H1039" s="152">
        <v>27</v>
      </c>
      <c r="I1039" s="153">
        <f t="shared" si="41"/>
        <v>2.9367380000000002E-2</v>
      </c>
    </row>
    <row r="1040" spans="1:9" x14ac:dyDescent="0.25">
      <c r="A1040" s="148">
        <v>43514</v>
      </c>
      <c r="D1040" s="141">
        <v>10</v>
      </c>
      <c r="E1040" s="142">
        <f t="shared" si="40"/>
        <v>3.5043240000000003E-2</v>
      </c>
      <c r="F1040" s="144">
        <v>20</v>
      </c>
      <c r="G1040" s="142">
        <f t="shared" si="42"/>
        <v>3.0989054285714288E-2</v>
      </c>
      <c r="H1040" s="152">
        <v>24</v>
      </c>
      <c r="I1040" s="153">
        <f t="shared" si="41"/>
        <v>2.9367380000000002E-2</v>
      </c>
    </row>
    <row r="1041" spans="1:9" x14ac:dyDescent="0.25">
      <c r="A1041" s="148">
        <v>43515</v>
      </c>
      <c r="D1041" s="141">
        <v>10</v>
      </c>
      <c r="E1041" s="142">
        <f t="shared" si="40"/>
        <v>3.5043240000000003E-2</v>
      </c>
      <c r="F1041" s="144">
        <v>20</v>
      </c>
      <c r="G1041" s="142">
        <f t="shared" si="42"/>
        <v>3.0677193846153847E-2</v>
      </c>
      <c r="H1041" s="152">
        <v>23</v>
      </c>
      <c r="I1041" s="153">
        <f t="shared" si="41"/>
        <v>2.9367380000000002E-2</v>
      </c>
    </row>
    <row r="1042" spans="1:9" x14ac:dyDescent="0.25">
      <c r="A1042" s="148">
        <v>43516</v>
      </c>
      <c r="D1042" s="141">
        <v>10</v>
      </c>
      <c r="E1042" s="142">
        <f t="shared" si="40"/>
        <v>3.5043240000000003E-2</v>
      </c>
      <c r="F1042" s="144">
        <v>20</v>
      </c>
      <c r="G1042" s="142">
        <f t="shared" si="42"/>
        <v>3.0313356666666669E-2</v>
      </c>
      <c r="H1042" s="152">
        <v>22</v>
      </c>
      <c r="I1042" s="153">
        <f t="shared" si="41"/>
        <v>2.9367380000000002E-2</v>
      </c>
    </row>
    <row r="1043" spans="1:9" x14ac:dyDescent="0.25">
      <c r="A1043" s="148">
        <v>43517</v>
      </c>
      <c r="D1043" s="141">
        <v>10</v>
      </c>
      <c r="E1043" s="142">
        <f t="shared" si="40"/>
        <v>3.5043240000000003E-2</v>
      </c>
      <c r="F1043" s="144">
        <v>20</v>
      </c>
      <c r="G1043" s="142">
        <f t="shared" si="42"/>
        <v>3.188998444444445E-2</v>
      </c>
      <c r="H1043" s="152">
        <v>28</v>
      </c>
      <c r="I1043" s="153">
        <f t="shared" si="41"/>
        <v>2.9367380000000002E-2</v>
      </c>
    </row>
    <row r="1044" spans="1:9" x14ac:dyDescent="0.25">
      <c r="A1044" s="148">
        <v>43518</v>
      </c>
      <c r="D1044" s="141">
        <v>10</v>
      </c>
      <c r="E1044" s="142">
        <f t="shared" si="40"/>
        <v>3.5043240000000003E-2</v>
      </c>
      <c r="F1044" s="144">
        <v>20</v>
      </c>
      <c r="G1044" s="142">
        <f t="shared" si="42"/>
        <v>3.1704498823529416E-2</v>
      </c>
      <c r="H1044" s="152">
        <v>27</v>
      </c>
      <c r="I1044" s="153">
        <f t="shared" si="41"/>
        <v>2.9367380000000002E-2</v>
      </c>
    </row>
    <row r="1045" spans="1:9" x14ac:dyDescent="0.25">
      <c r="A1045" s="148">
        <v>43521</v>
      </c>
      <c r="D1045" s="141">
        <v>10</v>
      </c>
      <c r="E1045" s="142">
        <f t="shared" si="40"/>
        <v>3.5043240000000003E-2</v>
      </c>
      <c r="F1045" s="144">
        <v>20</v>
      </c>
      <c r="G1045" s="142">
        <f t="shared" si="42"/>
        <v>3.0989054285714288E-2</v>
      </c>
      <c r="H1045" s="152">
        <v>24</v>
      </c>
      <c r="I1045" s="153">
        <f t="shared" si="41"/>
        <v>2.9367380000000002E-2</v>
      </c>
    </row>
    <row r="1046" spans="1:9" x14ac:dyDescent="0.25">
      <c r="A1046" s="148">
        <v>43522</v>
      </c>
      <c r="D1046" s="141">
        <v>10</v>
      </c>
      <c r="E1046" s="142">
        <f t="shared" si="40"/>
        <v>3.5043240000000003E-2</v>
      </c>
      <c r="F1046" s="144">
        <v>20</v>
      </c>
      <c r="G1046" s="142">
        <f t="shared" si="42"/>
        <v>3.0677193846153847E-2</v>
      </c>
      <c r="H1046" s="152">
        <v>23</v>
      </c>
      <c r="I1046" s="153">
        <f t="shared" si="41"/>
        <v>2.9367380000000002E-2</v>
      </c>
    </row>
    <row r="1047" spans="1:9" x14ac:dyDescent="0.25">
      <c r="A1047" s="148">
        <v>43523</v>
      </c>
      <c r="D1047" s="141">
        <v>10</v>
      </c>
      <c r="E1047" s="142">
        <f t="shared" si="40"/>
        <v>3.5043240000000003E-2</v>
      </c>
      <c r="F1047" s="144">
        <v>20</v>
      </c>
      <c r="G1047" s="142">
        <f t="shared" si="42"/>
        <v>3.0313356666666669E-2</v>
      </c>
      <c r="H1047" s="152">
        <v>22</v>
      </c>
      <c r="I1047" s="153">
        <f t="shared" si="41"/>
        <v>2.9367380000000002E-2</v>
      </c>
    </row>
    <row r="1048" spans="1:9" x14ac:dyDescent="0.25">
      <c r="A1048" s="148">
        <v>43524</v>
      </c>
      <c r="D1048" s="141">
        <v>10</v>
      </c>
      <c r="E1048" s="142">
        <f t="shared" si="40"/>
        <v>3.5043240000000003E-2</v>
      </c>
      <c r="F1048" s="144">
        <v>20</v>
      </c>
      <c r="G1048" s="142">
        <f t="shared" si="42"/>
        <v>3.188998444444445E-2</v>
      </c>
      <c r="H1048" s="152">
        <v>28</v>
      </c>
      <c r="I1048" s="153">
        <f t="shared" si="41"/>
        <v>2.9367380000000002E-2</v>
      </c>
    </row>
    <row r="1049" spans="1:9" x14ac:dyDescent="0.25">
      <c r="A1049" s="148">
        <v>43525</v>
      </c>
      <c r="D1049" s="141">
        <v>10</v>
      </c>
      <c r="E1049" s="142">
        <f t="shared" si="40"/>
        <v>3.5043240000000003E-2</v>
      </c>
      <c r="F1049" s="144">
        <v>20</v>
      </c>
      <c r="G1049" s="142">
        <f t="shared" si="42"/>
        <v>3.1704498823529416E-2</v>
      </c>
      <c r="H1049" s="152">
        <v>27</v>
      </c>
      <c r="I1049" s="153">
        <f t="shared" si="41"/>
        <v>2.9367380000000002E-2</v>
      </c>
    </row>
    <row r="1050" spans="1:9" x14ac:dyDescent="0.25">
      <c r="A1050" s="148">
        <v>43528</v>
      </c>
      <c r="D1050" s="141">
        <v>10</v>
      </c>
      <c r="E1050" s="142">
        <f t="shared" si="40"/>
        <v>3.5043240000000003E-2</v>
      </c>
      <c r="F1050" s="144">
        <v>20</v>
      </c>
      <c r="G1050" s="142">
        <f t="shared" si="42"/>
        <v>3.0989054285714288E-2</v>
      </c>
      <c r="H1050" s="152">
        <v>24</v>
      </c>
      <c r="I1050" s="153">
        <f t="shared" si="41"/>
        <v>2.9367380000000002E-2</v>
      </c>
    </row>
    <row r="1051" spans="1:9" x14ac:dyDescent="0.25">
      <c r="A1051" s="148">
        <v>43529</v>
      </c>
      <c r="D1051" s="141">
        <v>10</v>
      </c>
      <c r="E1051" s="142">
        <f t="shared" si="40"/>
        <v>3.5043240000000003E-2</v>
      </c>
      <c r="F1051" s="144">
        <v>20</v>
      </c>
      <c r="G1051" s="142">
        <f t="shared" si="42"/>
        <v>3.0677193846153847E-2</v>
      </c>
      <c r="H1051" s="152">
        <v>23</v>
      </c>
      <c r="I1051" s="153">
        <f t="shared" si="41"/>
        <v>2.9367380000000002E-2</v>
      </c>
    </row>
    <row r="1052" spans="1:9" x14ac:dyDescent="0.25">
      <c r="A1052" s="148">
        <v>43530</v>
      </c>
      <c r="D1052" s="141">
        <v>10</v>
      </c>
      <c r="E1052" s="142">
        <f t="shared" si="40"/>
        <v>3.5043240000000003E-2</v>
      </c>
      <c r="F1052" s="144">
        <v>20</v>
      </c>
      <c r="G1052" s="142">
        <f t="shared" si="42"/>
        <v>3.0313356666666669E-2</v>
      </c>
      <c r="H1052" s="152">
        <v>22</v>
      </c>
      <c r="I1052" s="153">
        <f t="shared" si="41"/>
        <v>2.9367380000000002E-2</v>
      </c>
    </row>
    <row r="1053" spans="1:9" x14ac:dyDescent="0.25">
      <c r="A1053" s="148">
        <v>43531</v>
      </c>
      <c r="D1053" s="141">
        <v>10</v>
      </c>
      <c r="E1053" s="142">
        <f t="shared" si="40"/>
        <v>3.5043240000000003E-2</v>
      </c>
      <c r="F1053" s="144">
        <v>20</v>
      </c>
      <c r="G1053" s="142">
        <f t="shared" si="42"/>
        <v>3.188998444444445E-2</v>
      </c>
      <c r="H1053" s="152">
        <v>28</v>
      </c>
      <c r="I1053" s="153">
        <f t="shared" si="41"/>
        <v>2.9367380000000002E-2</v>
      </c>
    </row>
    <row r="1054" spans="1:9" x14ac:dyDescent="0.25">
      <c r="A1054" s="148">
        <v>43532</v>
      </c>
      <c r="D1054" s="141">
        <v>10</v>
      </c>
      <c r="E1054" s="142">
        <f t="shared" si="40"/>
        <v>3.5043240000000003E-2</v>
      </c>
      <c r="F1054" s="144">
        <v>20</v>
      </c>
      <c r="G1054" s="142">
        <f t="shared" si="42"/>
        <v>3.1704498823529416E-2</v>
      </c>
      <c r="H1054" s="152">
        <v>27</v>
      </c>
      <c r="I1054" s="153">
        <f t="shared" si="41"/>
        <v>2.9367380000000002E-2</v>
      </c>
    </row>
    <row r="1055" spans="1:9" x14ac:dyDescent="0.25">
      <c r="A1055" s="148">
        <v>43535</v>
      </c>
      <c r="D1055" s="141">
        <v>10</v>
      </c>
      <c r="E1055" s="142">
        <f t="shared" si="40"/>
        <v>3.5043240000000003E-2</v>
      </c>
      <c r="F1055" s="144">
        <v>20</v>
      </c>
      <c r="G1055" s="142">
        <f t="shared" si="42"/>
        <v>3.0989054285714288E-2</v>
      </c>
      <c r="H1055" s="152">
        <v>24</v>
      </c>
      <c r="I1055" s="153">
        <f t="shared" si="41"/>
        <v>2.9367380000000002E-2</v>
      </c>
    </row>
    <row r="1056" spans="1:9" x14ac:dyDescent="0.25">
      <c r="A1056" s="157">
        <v>43536</v>
      </c>
      <c r="D1056" s="141">
        <v>10</v>
      </c>
      <c r="E1056" s="142">
        <f t="shared" si="40"/>
        <v>3.5043240000000003E-2</v>
      </c>
      <c r="F1056" s="144">
        <v>20</v>
      </c>
      <c r="G1056" s="142">
        <f t="shared" si="42"/>
        <v>3.0677193846153847E-2</v>
      </c>
      <c r="H1056" s="158">
        <v>23</v>
      </c>
      <c r="I1056" s="153">
        <f t="shared" si="41"/>
        <v>2.9367380000000002E-2</v>
      </c>
    </row>
  </sheetData>
  <mergeCells count="5">
    <mergeCell ref="B1:C1"/>
    <mergeCell ref="H1:I1"/>
    <mergeCell ref="S1:T1"/>
    <mergeCell ref="U1:V1"/>
    <mergeCell ref="W1:X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L1054"/>
  <sheetViews>
    <sheetView topLeftCell="A1021" workbookViewId="0">
      <selection activeCell="F1054" sqref="F1054"/>
    </sheetView>
  </sheetViews>
  <sheetFormatPr baseColWidth="10" defaultRowHeight="15" x14ac:dyDescent="0.25"/>
  <sheetData>
    <row r="1" spans="1:12" x14ac:dyDescent="0.25">
      <c r="A1" t="s">
        <v>0</v>
      </c>
      <c r="B1" t="s">
        <v>1</v>
      </c>
      <c r="C1" t="s">
        <v>2</v>
      </c>
      <c r="D1" t="s">
        <v>3</v>
      </c>
      <c r="E1" t="s">
        <v>4</v>
      </c>
      <c r="F1" t="s">
        <v>5</v>
      </c>
      <c r="G1" t="s">
        <v>6</v>
      </c>
      <c r="H1" t="s">
        <v>31</v>
      </c>
    </row>
    <row r="2" spans="1:12" x14ac:dyDescent="0.25">
      <c r="A2" s="1">
        <v>42009</v>
      </c>
      <c r="B2">
        <v>190.490005</v>
      </c>
      <c r="C2">
        <v>190.820007</v>
      </c>
      <c r="D2">
        <v>186.71000699999999</v>
      </c>
      <c r="E2">
        <v>188.86000100000001</v>
      </c>
      <c r="F2">
        <v>174.36738600000001</v>
      </c>
      <c r="G2">
        <v>359054</v>
      </c>
      <c r="K2" t="s">
        <v>143</v>
      </c>
      <c r="L2" t="s">
        <v>144</v>
      </c>
    </row>
    <row r="3" spans="1:12" x14ac:dyDescent="0.25">
      <c r="A3" s="1">
        <v>42010</v>
      </c>
      <c r="B3">
        <v>190.029999</v>
      </c>
      <c r="C3">
        <v>191.520004</v>
      </c>
      <c r="D3">
        <v>186.83000200000001</v>
      </c>
      <c r="E3">
        <v>187.990005</v>
      </c>
      <c r="F3">
        <v>173.56416300000001</v>
      </c>
      <c r="G3">
        <v>299719</v>
      </c>
      <c r="H3">
        <f>LN(F3/F2)</f>
        <v>-4.6171405222252678E-3</v>
      </c>
      <c r="J3" t="s">
        <v>141</v>
      </c>
      <c r="K3">
        <f>+AVERAGE(H3:H1054)</f>
        <v>5.3188273608264017E-4</v>
      </c>
      <c r="L3" s="187">
        <f>+r_asur*252</f>
        <v>0.13403444949282534</v>
      </c>
    </row>
    <row r="4" spans="1:12" x14ac:dyDescent="0.25">
      <c r="A4" s="1">
        <v>42011</v>
      </c>
      <c r="B4">
        <v>190</v>
      </c>
      <c r="C4">
        <v>191.11999499999999</v>
      </c>
      <c r="D4">
        <v>186.240005</v>
      </c>
      <c r="E4">
        <v>190.550003</v>
      </c>
      <c r="F4">
        <v>175.92768899999999</v>
      </c>
      <c r="G4">
        <v>501475</v>
      </c>
      <c r="H4">
        <f t="shared" ref="H4:H67" si="0">LN(F4/F3)</f>
        <v>1.3525706074398392E-2</v>
      </c>
      <c r="J4" s="186" t="s">
        <v>142</v>
      </c>
      <c r="K4">
        <f>+_xlfn.STDEV.S(H3:H1054)</f>
        <v>1.5153055891521479E-2</v>
      </c>
      <c r="L4" s="187">
        <f>+sig_asur*SQRT(252)</f>
        <v>0.24054730494976784</v>
      </c>
    </row>
    <row r="5" spans="1:12" x14ac:dyDescent="0.25">
      <c r="A5" s="1">
        <v>42012</v>
      </c>
      <c r="B5">
        <v>192</v>
      </c>
      <c r="C5">
        <v>194.509995</v>
      </c>
      <c r="D5">
        <v>188.71000699999999</v>
      </c>
      <c r="E5">
        <v>193.479996</v>
      </c>
      <c r="F5">
        <v>178.63284300000001</v>
      </c>
      <c r="G5">
        <v>277762</v>
      </c>
      <c r="H5">
        <f t="shared" si="0"/>
        <v>1.525949025547994E-2</v>
      </c>
    </row>
    <row r="6" spans="1:12" x14ac:dyDescent="0.25">
      <c r="A6" s="1">
        <v>42013</v>
      </c>
      <c r="B6">
        <v>193.479996</v>
      </c>
      <c r="C6">
        <v>194.820007</v>
      </c>
      <c r="D6">
        <v>189.35000600000001</v>
      </c>
      <c r="E6">
        <v>189.91999799999999</v>
      </c>
      <c r="F6">
        <v>175.34603899999999</v>
      </c>
      <c r="G6">
        <v>248021</v>
      </c>
      <c r="H6">
        <f t="shared" si="0"/>
        <v>-1.8571155690281518E-2</v>
      </c>
    </row>
    <row r="7" spans="1:12" x14ac:dyDescent="0.25">
      <c r="A7" s="1">
        <v>42016</v>
      </c>
      <c r="B7">
        <v>189.91999799999999</v>
      </c>
      <c r="C7">
        <v>191.800003</v>
      </c>
      <c r="D7">
        <v>189.03999300000001</v>
      </c>
      <c r="E7">
        <v>189.91999799999999</v>
      </c>
      <c r="F7">
        <v>175.34603899999999</v>
      </c>
      <c r="G7">
        <v>591440</v>
      </c>
      <c r="H7">
        <f t="shared" si="0"/>
        <v>0</v>
      </c>
    </row>
    <row r="8" spans="1:12" x14ac:dyDescent="0.25">
      <c r="A8" s="1">
        <v>42017</v>
      </c>
      <c r="B8">
        <v>193.08999600000001</v>
      </c>
      <c r="C8">
        <v>195.88999899999999</v>
      </c>
      <c r="D8">
        <v>189.949997</v>
      </c>
      <c r="E8">
        <v>195.029999</v>
      </c>
      <c r="F8">
        <v>180.06393399999999</v>
      </c>
      <c r="G8">
        <v>330818</v>
      </c>
      <c r="H8">
        <f t="shared" si="0"/>
        <v>2.6550589490908598E-2</v>
      </c>
    </row>
    <row r="9" spans="1:12" x14ac:dyDescent="0.25">
      <c r="A9" s="1">
        <v>42018</v>
      </c>
      <c r="B9">
        <v>190.970001</v>
      </c>
      <c r="C9">
        <v>195.009995</v>
      </c>
      <c r="D9">
        <v>188.529999</v>
      </c>
      <c r="E9">
        <v>189.429993</v>
      </c>
      <c r="F9">
        <v>174.89364599999999</v>
      </c>
      <c r="G9">
        <v>496331</v>
      </c>
      <c r="H9">
        <f t="shared" si="0"/>
        <v>-2.9133924680874758E-2</v>
      </c>
    </row>
    <row r="10" spans="1:12" x14ac:dyDescent="0.25">
      <c r="A10" s="1">
        <v>42019</v>
      </c>
      <c r="B10">
        <v>189.08999600000001</v>
      </c>
      <c r="C10">
        <v>190</v>
      </c>
      <c r="D10">
        <v>185.25</v>
      </c>
      <c r="E10">
        <v>186.63000500000001</v>
      </c>
      <c r="F10">
        <v>172.30851699999999</v>
      </c>
      <c r="G10">
        <v>269189</v>
      </c>
      <c r="H10">
        <f t="shared" si="0"/>
        <v>-1.4891478496774496E-2</v>
      </c>
    </row>
    <row r="11" spans="1:12" x14ac:dyDescent="0.25">
      <c r="A11" s="1">
        <v>42020</v>
      </c>
      <c r="B11">
        <v>183.88000500000001</v>
      </c>
      <c r="C11">
        <v>194.03999300000001</v>
      </c>
      <c r="D11">
        <v>183.88000500000001</v>
      </c>
      <c r="E11">
        <v>193.179993</v>
      </c>
      <c r="F11">
        <v>178.35588100000001</v>
      </c>
      <c r="G11">
        <v>181198</v>
      </c>
      <c r="H11">
        <f t="shared" si="0"/>
        <v>3.4494312212810331E-2</v>
      </c>
    </row>
    <row r="12" spans="1:12" x14ac:dyDescent="0.25">
      <c r="A12" s="1">
        <v>42023</v>
      </c>
      <c r="B12">
        <v>193.240005</v>
      </c>
      <c r="C12">
        <v>195</v>
      </c>
      <c r="D12">
        <v>192.86000100000001</v>
      </c>
      <c r="E12">
        <v>193.929993</v>
      </c>
      <c r="F12">
        <v>179.04830899999999</v>
      </c>
      <c r="G12">
        <v>58488</v>
      </c>
      <c r="H12">
        <f t="shared" si="0"/>
        <v>3.8747663609197129E-3</v>
      </c>
    </row>
    <row r="13" spans="1:12" x14ac:dyDescent="0.25">
      <c r="A13" s="1">
        <v>42024</v>
      </c>
      <c r="B13">
        <v>194.05999800000001</v>
      </c>
      <c r="C13">
        <v>200.55999800000001</v>
      </c>
      <c r="D13">
        <v>193.929993</v>
      </c>
      <c r="E13">
        <v>199.61999499999999</v>
      </c>
      <c r="F13">
        <v>184.30169699999999</v>
      </c>
      <c r="G13">
        <v>406053</v>
      </c>
      <c r="H13">
        <f t="shared" si="0"/>
        <v>2.8918420336194382E-2</v>
      </c>
    </row>
    <row r="14" spans="1:12" x14ac:dyDescent="0.25">
      <c r="A14" s="1">
        <v>42025</v>
      </c>
      <c r="B14">
        <v>199.529999</v>
      </c>
      <c r="C14">
        <v>204</v>
      </c>
      <c r="D14">
        <v>199.229996</v>
      </c>
      <c r="E14">
        <v>201.63999899999999</v>
      </c>
      <c r="F14">
        <v>186.166687</v>
      </c>
      <c r="G14">
        <v>379078</v>
      </c>
      <c r="H14">
        <f t="shared" si="0"/>
        <v>1.0068366615534107E-2</v>
      </c>
    </row>
    <row r="15" spans="1:12" x14ac:dyDescent="0.25">
      <c r="A15" s="1">
        <v>42026</v>
      </c>
      <c r="B15">
        <v>206.80999800000001</v>
      </c>
      <c r="C15">
        <v>206.80999800000001</v>
      </c>
      <c r="D15">
        <v>200.699997</v>
      </c>
      <c r="E15">
        <v>201.25</v>
      </c>
      <c r="F15">
        <v>185.80661000000001</v>
      </c>
      <c r="G15">
        <v>333698</v>
      </c>
      <c r="H15">
        <f t="shared" si="0"/>
        <v>-1.9360374272848029E-3</v>
      </c>
    </row>
    <row r="16" spans="1:12" x14ac:dyDescent="0.25">
      <c r="A16" s="1">
        <v>42027</v>
      </c>
      <c r="B16">
        <v>200.44000199999999</v>
      </c>
      <c r="C16">
        <v>202.179993</v>
      </c>
      <c r="D16">
        <v>195.5</v>
      </c>
      <c r="E16">
        <v>196.61000100000001</v>
      </c>
      <c r="F16">
        <v>181.522659</v>
      </c>
      <c r="G16">
        <v>300015</v>
      </c>
      <c r="H16">
        <f t="shared" si="0"/>
        <v>-2.3325912747106509E-2</v>
      </c>
    </row>
    <row r="17" spans="1:8" x14ac:dyDescent="0.25">
      <c r="A17" s="1">
        <v>42030</v>
      </c>
      <c r="B17">
        <v>199.33999600000001</v>
      </c>
      <c r="C17">
        <v>204.94000199999999</v>
      </c>
      <c r="D17">
        <v>197.44000199999999</v>
      </c>
      <c r="E17">
        <v>203.30999800000001</v>
      </c>
      <c r="F17">
        <v>187.708527</v>
      </c>
      <c r="G17">
        <v>295332</v>
      </c>
      <c r="H17">
        <f t="shared" si="0"/>
        <v>3.3509882548592385E-2</v>
      </c>
    </row>
    <row r="18" spans="1:8" x14ac:dyDescent="0.25">
      <c r="A18" s="1">
        <v>42031</v>
      </c>
      <c r="B18">
        <v>203.30999800000001</v>
      </c>
      <c r="C18">
        <v>204.699997</v>
      </c>
      <c r="D18">
        <v>201.009995</v>
      </c>
      <c r="E18">
        <v>203.58999600000001</v>
      </c>
      <c r="F18">
        <v>187.967026</v>
      </c>
      <c r="G18">
        <v>440993</v>
      </c>
      <c r="H18">
        <f t="shared" si="0"/>
        <v>1.3761823931999046E-3</v>
      </c>
    </row>
    <row r="19" spans="1:8" x14ac:dyDescent="0.25">
      <c r="A19" s="1">
        <v>42032</v>
      </c>
      <c r="B19">
        <v>204.14999399999999</v>
      </c>
      <c r="C19">
        <v>205</v>
      </c>
      <c r="D19">
        <v>199.16000399999999</v>
      </c>
      <c r="E19">
        <v>200.53999300000001</v>
      </c>
      <c r="F19">
        <v>185.151093</v>
      </c>
      <c r="G19">
        <v>121752</v>
      </c>
      <c r="H19">
        <f t="shared" si="0"/>
        <v>-1.5094343165840424E-2</v>
      </c>
    </row>
    <row r="20" spans="1:8" x14ac:dyDescent="0.25">
      <c r="A20" s="1">
        <v>42033</v>
      </c>
      <c r="B20">
        <v>203.13000500000001</v>
      </c>
      <c r="C20">
        <v>203.13000500000001</v>
      </c>
      <c r="D20">
        <v>198.300003</v>
      </c>
      <c r="E20">
        <v>199.94000199999999</v>
      </c>
      <c r="F20">
        <v>184.597137</v>
      </c>
      <c r="G20">
        <v>463307</v>
      </c>
      <c r="H20">
        <f t="shared" si="0"/>
        <v>-2.9963979244462696E-3</v>
      </c>
    </row>
    <row r="21" spans="1:8" x14ac:dyDescent="0.25">
      <c r="A21" s="1">
        <v>42034</v>
      </c>
      <c r="B21">
        <v>200.029999</v>
      </c>
      <c r="C21">
        <v>203.35000600000001</v>
      </c>
      <c r="D21">
        <v>193.279999</v>
      </c>
      <c r="E21">
        <v>195.979996</v>
      </c>
      <c r="F21">
        <v>180.94099399999999</v>
      </c>
      <c r="G21">
        <v>568201</v>
      </c>
      <c r="H21">
        <f t="shared" si="0"/>
        <v>-2.0004834623107762E-2</v>
      </c>
    </row>
    <row r="22" spans="1:8" x14ac:dyDescent="0.25">
      <c r="A22" s="1">
        <v>42038</v>
      </c>
      <c r="B22">
        <v>202.490005</v>
      </c>
      <c r="C22">
        <v>202.490005</v>
      </c>
      <c r="D22">
        <v>192</v>
      </c>
      <c r="E22">
        <v>192.509995</v>
      </c>
      <c r="F22">
        <v>177.737289</v>
      </c>
      <c r="G22">
        <v>330279</v>
      </c>
      <c r="H22">
        <f t="shared" si="0"/>
        <v>-1.7864422538448301E-2</v>
      </c>
    </row>
    <row r="23" spans="1:8" x14ac:dyDescent="0.25">
      <c r="A23" s="1">
        <v>42039</v>
      </c>
      <c r="B23">
        <v>197.279999</v>
      </c>
      <c r="C23">
        <v>197.279999</v>
      </c>
      <c r="D23">
        <v>192</v>
      </c>
      <c r="E23">
        <v>193.949997</v>
      </c>
      <c r="F23">
        <v>179.066788</v>
      </c>
      <c r="G23">
        <v>306224</v>
      </c>
      <c r="H23">
        <f t="shared" si="0"/>
        <v>7.4522979904080265E-3</v>
      </c>
    </row>
    <row r="24" spans="1:8" x14ac:dyDescent="0.25">
      <c r="A24" s="1">
        <v>42040</v>
      </c>
      <c r="B24">
        <v>195.529999</v>
      </c>
      <c r="C24">
        <v>197.96000699999999</v>
      </c>
      <c r="D24">
        <v>193.08000200000001</v>
      </c>
      <c r="E24">
        <v>194.36999499999999</v>
      </c>
      <c r="F24">
        <v>179.45455899999999</v>
      </c>
      <c r="G24">
        <v>392601</v>
      </c>
      <c r="H24">
        <f t="shared" si="0"/>
        <v>2.1631691080758841E-3</v>
      </c>
    </row>
    <row r="25" spans="1:8" x14ac:dyDescent="0.25">
      <c r="A25" s="1">
        <v>42041</v>
      </c>
      <c r="B25">
        <v>197.050003</v>
      </c>
      <c r="C25">
        <v>200.60000600000001</v>
      </c>
      <c r="D25">
        <v>194.949997</v>
      </c>
      <c r="E25">
        <v>199.759995</v>
      </c>
      <c r="F25">
        <v>184.43095400000001</v>
      </c>
      <c r="G25">
        <v>380569</v>
      </c>
      <c r="H25">
        <f t="shared" si="0"/>
        <v>2.735313769927376E-2</v>
      </c>
    </row>
    <row r="26" spans="1:8" x14ac:dyDescent="0.25">
      <c r="A26" s="1">
        <v>42044</v>
      </c>
      <c r="B26">
        <v>197.96000699999999</v>
      </c>
      <c r="C26">
        <v>199.46000699999999</v>
      </c>
      <c r="D26">
        <v>197.479996</v>
      </c>
      <c r="E26">
        <v>197.86999499999999</v>
      </c>
      <c r="F26">
        <v>182.68598900000001</v>
      </c>
      <c r="G26">
        <v>165335</v>
      </c>
      <c r="H26">
        <f t="shared" si="0"/>
        <v>-9.5063884928220359E-3</v>
      </c>
    </row>
    <row r="27" spans="1:8" x14ac:dyDescent="0.25">
      <c r="A27" s="1">
        <v>42045</v>
      </c>
      <c r="B27">
        <v>200.64999399999999</v>
      </c>
      <c r="C27">
        <v>200.64999399999999</v>
      </c>
      <c r="D27">
        <v>196.279999</v>
      </c>
      <c r="E27">
        <v>197.08000200000001</v>
      </c>
      <c r="F27">
        <v>181.95661899999999</v>
      </c>
      <c r="G27">
        <v>303939</v>
      </c>
      <c r="H27">
        <f t="shared" si="0"/>
        <v>-4.0004703604018315E-3</v>
      </c>
    </row>
    <row r="28" spans="1:8" x14ac:dyDescent="0.25">
      <c r="A28" s="1">
        <v>42046</v>
      </c>
      <c r="B28">
        <v>198.990005</v>
      </c>
      <c r="C28">
        <v>199.58999600000001</v>
      </c>
      <c r="D28">
        <v>192.029999</v>
      </c>
      <c r="E28">
        <v>193.16000399999999</v>
      </c>
      <c r="F28">
        <v>178.33741800000001</v>
      </c>
      <c r="G28">
        <v>277817</v>
      </c>
      <c r="H28">
        <f t="shared" si="0"/>
        <v>-2.0090938883873467E-2</v>
      </c>
    </row>
    <row r="29" spans="1:8" x14ac:dyDescent="0.25">
      <c r="A29" s="1">
        <v>42047</v>
      </c>
      <c r="B29">
        <v>194.11999499999999</v>
      </c>
      <c r="C29">
        <v>199.5</v>
      </c>
      <c r="D29">
        <v>192.44000199999999</v>
      </c>
      <c r="E29">
        <v>198.44000199999999</v>
      </c>
      <c r="F29">
        <v>183.212234</v>
      </c>
      <c r="G29">
        <v>164817</v>
      </c>
      <c r="H29">
        <f t="shared" si="0"/>
        <v>2.6967866847876377E-2</v>
      </c>
    </row>
    <row r="30" spans="1:8" x14ac:dyDescent="0.25">
      <c r="A30" s="1">
        <v>42048</v>
      </c>
      <c r="B30">
        <v>199.33999600000001</v>
      </c>
      <c r="C30">
        <v>199.759995</v>
      </c>
      <c r="D30">
        <v>196.229996</v>
      </c>
      <c r="E30">
        <v>197.16000399999999</v>
      </c>
      <c r="F30">
        <v>182.030472</v>
      </c>
      <c r="G30">
        <v>133122</v>
      </c>
      <c r="H30">
        <f t="shared" si="0"/>
        <v>-6.4711278527374667E-3</v>
      </c>
    </row>
    <row r="31" spans="1:8" x14ac:dyDescent="0.25">
      <c r="A31" s="1">
        <v>42051</v>
      </c>
      <c r="B31">
        <v>196.520004</v>
      </c>
      <c r="C31">
        <v>199.970001</v>
      </c>
      <c r="D31">
        <v>195.53999300000001</v>
      </c>
      <c r="E31">
        <v>196.33999600000001</v>
      </c>
      <c r="F31">
        <v>181.273392</v>
      </c>
      <c r="G31">
        <v>30183</v>
      </c>
      <c r="H31">
        <f t="shared" si="0"/>
        <v>-4.1677569159322839E-3</v>
      </c>
    </row>
    <row r="32" spans="1:8" x14ac:dyDescent="0.25">
      <c r="A32" s="1">
        <v>42052</v>
      </c>
      <c r="B32">
        <v>196.429993</v>
      </c>
      <c r="C32">
        <v>201.66000399999999</v>
      </c>
      <c r="D32">
        <v>195.979996</v>
      </c>
      <c r="E32">
        <v>199.13000500000001</v>
      </c>
      <c r="F32">
        <v>183.84930399999999</v>
      </c>
      <c r="G32">
        <v>137714</v>
      </c>
      <c r="H32">
        <f t="shared" si="0"/>
        <v>1.4110077327562674E-2</v>
      </c>
    </row>
    <row r="33" spans="1:8" x14ac:dyDescent="0.25">
      <c r="A33" s="1">
        <v>42053</v>
      </c>
      <c r="B33">
        <v>198.10000600000001</v>
      </c>
      <c r="C33">
        <v>200.08999600000001</v>
      </c>
      <c r="D33">
        <v>194</v>
      </c>
      <c r="E33">
        <v>196.240005</v>
      </c>
      <c r="F33">
        <v>181.18107599999999</v>
      </c>
      <c r="G33">
        <v>479372</v>
      </c>
      <c r="H33">
        <f t="shared" si="0"/>
        <v>-1.4619470976401238E-2</v>
      </c>
    </row>
    <row r="34" spans="1:8" x14ac:dyDescent="0.25">
      <c r="A34" s="1">
        <v>42054</v>
      </c>
      <c r="B34">
        <v>196.21000699999999</v>
      </c>
      <c r="C34">
        <v>198.949997</v>
      </c>
      <c r="D34">
        <v>196.21000699999999</v>
      </c>
      <c r="E34">
        <v>198.479996</v>
      </c>
      <c r="F34">
        <v>183.24917600000001</v>
      </c>
      <c r="G34">
        <v>305141</v>
      </c>
      <c r="H34">
        <f t="shared" si="0"/>
        <v>1.1349893098438434E-2</v>
      </c>
    </row>
    <row r="35" spans="1:8" x14ac:dyDescent="0.25">
      <c r="A35" s="1">
        <v>42055</v>
      </c>
      <c r="B35">
        <v>198.479996</v>
      </c>
      <c r="C35">
        <v>199.5</v>
      </c>
      <c r="D35">
        <v>196.679993</v>
      </c>
      <c r="E35">
        <v>199.28999300000001</v>
      </c>
      <c r="F35">
        <v>183.99700899999999</v>
      </c>
      <c r="G35">
        <v>148791</v>
      </c>
      <c r="H35">
        <f t="shared" si="0"/>
        <v>4.0726578747895233E-3</v>
      </c>
    </row>
    <row r="36" spans="1:8" x14ac:dyDescent="0.25">
      <c r="A36" s="1">
        <v>42058</v>
      </c>
      <c r="B36">
        <v>200</v>
      </c>
      <c r="C36">
        <v>202.41999799999999</v>
      </c>
      <c r="D36">
        <v>198.240005</v>
      </c>
      <c r="E36">
        <v>201.91999799999999</v>
      </c>
      <c r="F36">
        <v>186.42520099999999</v>
      </c>
      <c r="G36">
        <v>503351</v>
      </c>
      <c r="H36">
        <f t="shared" si="0"/>
        <v>1.3110589568769695E-2</v>
      </c>
    </row>
    <row r="37" spans="1:8" x14ac:dyDescent="0.25">
      <c r="A37" s="1">
        <v>42059</v>
      </c>
      <c r="B37">
        <v>202</v>
      </c>
      <c r="C37">
        <v>203.08999600000001</v>
      </c>
      <c r="D37">
        <v>201.39999399999999</v>
      </c>
      <c r="E37">
        <v>202.550003</v>
      </c>
      <c r="F37">
        <v>187.00685100000001</v>
      </c>
      <c r="G37">
        <v>1227495</v>
      </c>
      <c r="H37">
        <f t="shared" si="0"/>
        <v>3.1151609362762575E-3</v>
      </c>
    </row>
    <row r="38" spans="1:8" x14ac:dyDescent="0.25">
      <c r="A38" s="1">
        <v>42060</v>
      </c>
      <c r="B38">
        <v>202.550003</v>
      </c>
      <c r="C38">
        <v>203</v>
      </c>
      <c r="D38">
        <v>201.38000500000001</v>
      </c>
      <c r="E38">
        <v>202.509995</v>
      </c>
      <c r="F38">
        <v>186.96992499999999</v>
      </c>
      <c r="G38">
        <v>471464</v>
      </c>
      <c r="H38">
        <f t="shared" si="0"/>
        <v>-1.9747750389732674E-4</v>
      </c>
    </row>
    <row r="39" spans="1:8" x14ac:dyDescent="0.25">
      <c r="A39" s="1">
        <v>42061</v>
      </c>
      <c r="B39">
        <v>202.179993</v>
      </c>
      <c r="C39">
        <v>203.5</v>
      </c>
      <c r="D39">
        <v>202</v>
      </c>
      <c r="E39">
        <v>203.020004</v>
      </c>
      <c r="F39">
        <v>187.44078099999999</v>
      </c>
      <c r="G39">
        <v>204033</v>
      </c>
      <c r="H39">
        <f t="shared" si="0"/>
        <v>2.5151858142956531E-3</v>
      </c>
    </row>
    <row r="40" spans="1:8" x14ac:dyDescent="0.25">
      <c r="A40" s="1">
        <v>42062</v>
      </c>
      <c r="B40">
        <v>203.33999600000001</v>
      </c>
      <c r="C40">
        <v>205.75</v>
      </c>
      <c r="D40">
        <v>202.720001</v>
      </c>
      <c r="E40">
        <v>205.029999</v>
      </c>
      <c r="F40">
        <v>189.296539</v>
      </c>
      <c r="G40">
        <v>374922</v>
      </c>
      <c r="H40">
        <f t="shared" si="0"/>
        <v>9.851814042170429E-3</v>
      </c>
    </row>
    <row r="41" spans="1:8" x14ac:dyDescent="0.25">
      <c r="A41" s="1">
        <v>42065</v>
      </c>
      <c r="B41">
        <v>204</v>
      </c>
      <c r="C41">
        <v>206</v>
      </c>
      <c r="D41">
        <v>202.41000399999999</v>
      </c>
      <c r="E41">
        <v>204.729996</v>
      </c>
      <c r="F41">
        <v>189.01956200000001</v>
      </c>
      <c r="G41">
        <v>476462</v>
      </c>
      <c r="H41">
        <f t="shared" si="0"/>
        <v>-1.4642625505808637E-3</v>
      </c>
    </row>
    <row r="42" spans="1:8" x14ac:dyDescent="0.25">
      <c r="A42" s="1">
        <v>42066</v>
      </c>
      <c r="B42">
        <v>205.990005</v>
      </c>
      <c r="C42">
        <v>205.990005</v>
      </c>
      <c r="D42">
        <v>202.36999499999999</v>
      </c>
      <c r="E42">
        <v>203.80999800000001</v>
      </c>
      <c r="F42">
        <v>188.170151</v>
      </c>
      <c r="G42">
        <v>245713</v>
      </c>
      <c r="H42">
        <f t="shared" si="0"/>
        <v>-4.5039003270292647E-3</v>
      </c>
    </row>
    <row r="43" spans="1:8" x14ac:dyDescent="0.25">
      <c r="A43" s="1">
        <v>42067</v>
      </c>
      <c r="B43">
        <v>202.44000199999999</v>
      </c>
      <c r="C43">
        <v>205.19000199999999</v>
      </c>
      <c r="D43">
        <v>200.86999499999999</v>
      </c>
      <c r="E43">
        <v>202.490005</v>
      </c>
      <c r="F43">
        <v>186.95146199999999</v>
      </c>
      <c r="G43">
        <v>509825</v>
      </c>
      <c r="H43">
        <f t="shared" si="0"/>
        <v>-6.4975903567418575E-3</v>
      </c>
    </row>
    <row r="44" spans="1:8" x14ac:dyDescent="0.25">
      <c r="A44" s="1">
        <v>42068</v>
      </c>
      <c r="B44">
        <v>202.490005</v>
      </c>
      <c r="C44">
        <v>205</v>
      </c>
      <c r="D44">
        <v>199.10000600000001</v>
      </c>
      <c r="E44">
        <v>199.71000699999999</v>
      </c>
      <c r="F44">
        <v>184.38479599999999</v>
      </c>
      <c r="G44">
        <v>1018211</v>
      </c>
      <c r="H44">
        <f t="shared" si="0"/>
        <v>-1.3824165135196327E-2</v>
      </c>
    </row>
    <row r="45" spans="1:8" x14ac:dyDescent="0.25">
      <c r="A45" s="1">
        <v>42069</v>
      </c>
      <c r="B45">
        <v>201.550003</v>
      </c>
      <c r="C45">
        <v>202.64999399999999</v>
      </c>
      <c r="D45">
        <v>196.63999899999999</v>
      </c>
      <c r="E45">
        <v>200.05999800000001</v>
      </c>
      <c r="F45">
        <v>184.70791600000001</v>
      </c>
      <c r="G45">
        <v>293767</v>
      </c>
      <c r="H45">
        <f t="shared" si="0"/>
        <v>1.7508884464057925E-3</v>
      </c>
    </row>
    <row r="46" spans="1:8" x14ac:dyDescent="0.25">
      <c r="A46" s="1">
        <v>42072</v>
      </c>
      <c r="B46">
        <v>200.5</v>
      </c>
      <c r="C46">
        <v>200.5</v>
      </c>
      <c r="D46">
        <v>196.83000200000001</v>
      </c>
      <c r="E46">
        <v>197.28999300000001</v>
      </c>
      <c r="F46">
        <v>182.15048200000001</v>
      </c>
      <c r="G46">
        <v>226416</v>
      </c>
      <c r="H46">
        <f t="shared" si="0"/>
        <v>-1.3942575354744E-2</v>
      </c>
    </row>
    <row r="47" spans="1:8" x14ac:dyDescent="0.25">
      <c r="A47" s="1">
        <v>42073</v>
      </c>
      <c r="B47">
        <v>195</v>
      </c>
      <c r="C47">
        <v>199.66000399999999</v>
      </c>
      <c r="D47">
        <v>194.929993</v>
      </c>
      <c r="E47">
        <v>196.88999899999999</v>
      </c>
      <c r="F47">
        <v>181.78118900000001</v>
      </c>
      <c r="G47">
        <v>345144</v>
      </c>
      <c r="H47">
        <f t="shared" si="0"/>
        <v>-2.0294640789937793E-3</v>
      </c>
    </row>
    <row r="48" spans="1:8" x14ac:dyDescent="0.25">
      <c r="A48" s="1">
        <v>42074</v>
      </c>
      <c r="B48">
        <v>195.60000600000001</v>
      </c>
      <c r="C48">
        <v>199.11999499999999</v>
      </c>
      <c r="D48">
        <v>195.60000600000001</v>
      </c>
      <c r="E48">
        <v>196.990005</v>
      </c>
      <c r="F48">
        <v>181.87350499999999</v>
      </c>
      <c r="G48">
        <v>258092</v>
      </c>
      <c r="H48">
        <f t="shared" si="0"/>
        <v>5.0771241788511064E-4</v>
      </c>
    </row>
    <row r="49" spans="1:8" x14ac:dyDescent="0.25">
      <c r="A49" s="1">
        <v>42075</v>
      </c>
      <c r="B49">
        <v>198</v>
      </c>
      <c r="C49">
        <v>205.88000500000001</v>
      </c>
      <c r="D49">
        <v>198</v>
      </c>
      <c r="E49">
        <v>204.740005</v>
      </c>
      <c r="F49">
        <v>189.02879300000001</v>
      </c>
      <c r="G49">
        <v>264341</v>
      </c>
      <c r="H49">
        <f t="shared" si="0"/>
        <v>3.8587929411128964E-2</v>
      </c>
    </row>
    <row r="50" spans="1:8" x14ac:dyDescent="0.25">
      <c r="A50" s="1">
        <v>42076</v>
      </c>
      <c r="B50">
        <v>205.279999</v>
      </c>
      <c r="C50">
        <v>206</v>
      </c>
      <c r="D50">
        <v>199.970001</v>
      </c>
      <c r="E50">
        <v>200.83999600000001</v>
      </c>
      <c r="F50">
        <v>185.428055</v>
      </c>
      <c r="G50">
        <v>269978</v>
      </c>
      <c r="H50">
        <f t="shared" si="0"/>
        <v>-1.9232384220915881E-2</v>
      </c>
    </row>
    <row r="51" spans="1:8" x14ac:dyDescent="0.25">
      <c r="A51" s="1">
        <v>42080</v>
      </c>
      <c r="B51">
        <v>199.990005</v>
      </c>
      <c r="C51">
        <v>203.60000600000001</v>
      </c>
      <c r="D51">
        <v>198.88999899999999</v>
      </c>
      <c r="E51">
        <v>201.699997</v>
      </c>
      <c r="F51">
        <v>186.22207599999999</v>
      </c>
      <c r="G51">
        <v>1365368</v>
      </c>
      <c r="H51">
        <f t="shared" si="0"/>
        <v>4.2729553517220752E-3</v>
      </c>
    </row>
    <row r="52" spans="1:8" x14ac:dyDescent="0.25">
      <c r="A52" s="1">
        <v>42081</v>
      </c>
      <c r="B52">
        <v>199.990005</v>
      </c>
      <c r="C52">
        <v>207.279999</v>
      </c>
      <c r="D52">
        <v>197.970001</v>
      </c>
      <c r="E52">
        <v>204.449997</v>
      </c>
      <c r="F52">
        <v>188.76106300000001</v>
      </c>
      <c r="G52">
        <v>516810</v>
      </c>
      <c r="H52">
        <f t="shared" si="0"/>
        <v>1.3542079829415667E-2</v>
      </c>
    </row>
    <row r="53" spans="1:8" x14ac:dyDescent="0.25">
      <c r="A53" s="1">
        <v>42082</v>
      </c>
      <c r="B53">
        <v>204.41999799999999</v>
      </c>
      <c r="C53">
        <v>209</v>
      </c>
      <c r="D53">
        <v>203</v>
      </c>
      <c r="E53">
        <v>203.490005</v>
      </c>
      <c r="F53">
        <v>187.87472500000001</v>
      </c>
      <c r="G53">
        <v>417471</v>
      </c>
      <c r="H53">
        <f t="shared" si="0"/>
        <v>-4.7066139991733518E-3</v>
      </c>
    </row>
    <row r="54" spans="1:8" x14ac:dyDescent="0.25">
      <c r="A54" s="1">
        <v>42083</v>
      </c>
      <c r="B54">
        <v>202.88999899999999</v>
      </c>
      <c r="C54">
        <v>208.820007</v>
      </c>
      <c r="D54">
        <v>201.740005</v>
      </c>
      <c r="E54">
        <v>207.83999600000001</v>
      </c>
      <c r="F54">
        <v>191.89091500000001</v>
      </c>
      <c r="G54">
        <v>741729</v>
      </c>
      <c r="H54">
        <f t="shared" si="0"/>
        <v>2.115167519427455E-2</v>
      </c>
    </row>
    <row r="55" spans="1:8" x14ac:dyDescent="0.25">
      <c r="A55" s="1">
        <v>42086</v>
      </c>
      <c r="B55">
        <v>208.86999499999999</v>
      </c>
      <c r="C55">
        <v>209</v>
      </c>
      <c r="D55">
        <v>203.71000699999999</v>
      </c>
      <c r="E55">
        <v>204.990005</v>
      </c>
      <c r="F55">
        <v>189.259613</v>
      </c>
      <c r="G55">
        <v>428278</v>
      </c>
      <c r="H55">
        <f t="shared" si="0"/>
        <v>-1.3807373255244386E-2</v>
      </c>
    </row>
    <row r="56" spans="1:8" x14ac:dyDescent="0.25">
      <c r="A56" s="1">
        <v>42087</v>
      </c>
      <c r="B56">
        <v>203.30999800000001</v>
      </c>
      <c r="C56">
        <v>208.979996</v>
      </c>
      <c r="D56">
        <v>203.30999800000001</v>
      </c>
      <c r="E56">
        <v>205.78999300000001</v>
      </c>
      <c r="F56">
        <v>189.99821499999999</v>
      </c>
      <c r="G56">
        <v>448408</v>
      </c>
      <c r="H56">
        <f t="shared" si="0"/>
        <v>3.8949911076039952E-3</v>
      </c>
    </row>
    <row r="57" spans="1:8" x14ac:dyDescent="0.25">
      <c r="A57" s="1">
        <v>42088</v>
      </c>
      <c r="B57">
        <v>205.10000600000001</v>
      </c>
      <c r="C57">
        <v>208.28999300000001</v>
      </c>
      <c r="D57">
        <v>204</v>
      </c>
      <c r="E57">
        <v>205.759995</v>
      </c>
      <c r="F57">
        <v>189.97051999999999</v>
      </c>
      <c r="G57">
        <v>390516</v>
      </c>
      <c r="H57">
        <f t="shared" si="0"/>
        <v>-1.457751519952658E-4</v>
      </c>
    </row>
    <row r="58" spans="1:8" x14ac:dyDescent="0.25">
      <c r="A58" s="1">
        <v>42089</v>
      </c>
      <c r="B58">
        <v>203.050003</v>
      </c>
      <c r="C58">
        <v>208</v>
      </c>
      <c r="D58">
        <v>203.050003</v>
      </c>
      <c r="E58">
        <v>206.60000600000001</v>
      </c>
      <c r="F58">
        <v>190.74607800000001</v>
      </c>
      <c r="G58">
        <v>315868</v>
      </c>
      <c r="H58">
        <f t="shared" si="0"/>
        <v>4.0742067820260571E-3</v>
      </c>
    </row>
    <row r="59" spans="1:8" x14ac:dyDescent="0.25">
      <c r="A59" s="1">
        <v>42090</v>
      </c>
      <c r="B59">
        <v>208.300003</v>
      </c>
      <c r="C59">
        <v>211.08000200000001</v>
      </c>
      <c r="D59">
        <v>203.800003</v>
      </c>
      <c r="E59">
        <v>210.44000199999999</v>
      </c>
      <c r="F59">
        <v>194.29139699999999</v>
      </c>
      <c r="G59">
        <v>519688</v>
      </c>
      <c r="H59">
        <f t="shared" si="0"/>
        <v>1.8415969502194967E-2</v>
      </c>
    </row>
    <row r="60" spans="1:8" x14ac:dyDescent="0.25">
      <c r="A60" s="1">
        <v>42093</v>
      </c>
      <c r="B60">
        <v>210</v>
      </c>
      <c r="C60">
        <v>213.41000399999999</v>
      </c>
      <c r="D60">
        <v>207</v>
      </c>
      <c r="E60">
        <v>208.179993</v>
      </c>
      <c r="F60">
        <v>192.204803</v>
      </c>
      <c r="G60">
        <v>249078</v>
      </c>
      <c r="H60">
        <f t="shared" si="0"/>
        <v>-1.0797592693608627E-2</v>
      </c>
    </row>
    <row r="61" spans="1:8" x14ac:dyDescent="0.25">
      <c r="A61" s="1">
        <v>42094</v>
      </c>
      <c r="B61">
        <v>207.5</v>
      </c>
      <c r="C61">
        <v>210.75</v>
      </c>
      <c r="D61">
        <v>205</v>
      </c>
      <c r="E61">
        <v>205.520004</v>
      </c>
      <c r="F61">
        <v>189.74894699999999</v>
      </c>
      <c r="G61">
        <v>434795</v>
      </c>
      <c r="H61">
        <f t="shared" si="0"/>
        <v>-1.2859618964903565E-2</v>
      </c>
    </row>
    <row r="62" spans="1:8" x14ac:dyDescent="0.25">
      <c r="A62" s="1">
        <v>42095</v>
      </c>
      <c r="B62">
        <v>205.520004</v>
      </c>
      <c r="C62">
        <v>214.070007</v>
      </c>
      <c r="D62">
        <v>205.470001</v>
      </c>
      <c r="E62">
        <v>213.28999300000001</v>
      </c>
      <c r="F62">
        <v>196.922684</v>
      </c>
      <c r="G62">
        <v>371435</v>
      </c>
      <c r="H62">
        <f t="shared" si="0"/>
        <v>3.7109317844354124E-2</v>
      </c>
    </row>
    <row r="63" spans="1:8" x14ac:dyDescent="0.25">
      <c r="A63" s="1">
        <v>42100</v>
      </c>
      <c r="B63">
        <v>212.16000399999999</v>
      </c>
      <c r="C63">
        <v>212.449997</v>
      </c>
      <c r="D63">
        <v>207.990005</v>
      </c>
      <c r="E63">
        <v>208.89999399999999</v>
      </c>
      <c r="F63">
        <v>192.86956799999999</v>
      </c>
      <c r="G63">
        <v>258137</v>
      </c>
      <c r="H63">
        <f t="shared" si="0"/>
        <v>-2.079703772906091E-2</v>
      </c>
    </row>
    <row r="64" spans="1:8" x14ac:dyDescent="0.25">
      <c r="A64" s="1">
        <v>42101</v>
      </c>
      <c r="B64">
        <v>208.89999399999999</v>
      </c>
      <c r="C64">
        <v>214.80999800000001</v>
      </c>
      <c r="D64">
        <v>208.5</v>
      </c>
      <c r="E64">
        <v>213.46000699999999</v>
      </c>
      <c r="F64">
        <v>197.07965100000001</v>
      </c>
      <c r="G64">
        <v>791735</v>
      </c>
      <c r="H64">
        <f t="shared" si="0"/>
        <v>2.1593819851199299E-2</v>
      </c>
    </row>
    <row r="65" spans="1:8" x14ac:dyDescent="0.25">
      <c r="A65" s="1">
        <v>42102</v>
      </c>
      <c r="B65">
        <v>214.529999</v>
      </c>
      <c r="C65">
        <v>219</v>
      </c>
      <c r="D65">
        <v>213.270004</v>
      </c>
      <c r="E65">
        <v>218.19000199999999</v>
      </c>
      <c r="F65">
        <v>201.446686</v>
      </c>
      <c r="G65">
        <v>553167</v>
      </c>
      <c r="H65">
        <f t="shared" si="0"/>
        <v>2.191679395013087E-2</v>
      </c>
    </row>
    <row r="66" spans="1:8" x14ac:dyDescent="0.25">
      <c r="A66" s="1">
        <v>42103</v>
      </c>
      <c r="B66">
        <v>218</v>
      </c>
      <c r="C66">
        <v>218.88999899999999</v>
      </c>
      <c r="D66">
        <v>214.63999899999999</v>
      </c>
      <c r="E66">
        <v>217.770004</v>
      </c>
      <c r="F66">
        <v>201.05891399999999</v>
      </c>
      <c r="G66">
        <v>179708</v>
      </c>
      <c r="H66">
        <f t="shared" si="0"/>
        <v>-1.9267911798879368E-3</v>
      </c>
    </row>
    <row r="67" spans="1:8" x14ac:dyDescent="0.25">
      <c r="A67" s="1">
        <v>42104</v>
      </c>
      <c r="B67">
        <v>217.66999799999999</v>
      </c>
      <c r="C67">
        <v>220.199997</v>
      </c>
      <c r="D67">
        <v>217.66000399999999</v>
      </c>
      <c r="E67">
        <v>219.66999799999999</v>
      </c>
      <c r="F67">
        <v>202.81310999999999</v>
      </c>
      <c r="G67">
        <v>332116</v>
      </c>
      <c r="H67">
        <f t="shared" si="0"/>
        <v>8.686945008084172E-3</v>
      </c>
    </row>
    <row r="68" spans="1:8" x14ac:dyDescent="0.25">
      <c r="A68" s="1">
        <v>42107</v>
      </c>
      <c r="B68">
        <v>220.009995</v>
      </c>
      <c r="C68">
        <v>220.990005</v>
      </c>
      <c r="D68">
        <v>215.35000600000001</v>
      </c>
      <c r="E68">
        <v>216.41999799999999</v>
      </c>
      <c r="F68">
        <v>199.8125</v>
      </c>
      <c r="G68">
        <v>171463</v>
      </c>
      <c r="H68">
        <f t="shared" ref="H68:H131" si="1">LN(F68/F67)</f>
        <v>-1.4905487777986047E-2</v>
      </c>
    </row>
    <row r="69" spans="1:8" x14ac:dyDescent="0.25">
      <c r="A69" s="1">
        <v>42108</v>
      </c>
      <c r="B69">
        <v>217.5</v>
      </c>
      <c r="C69">
        <v>217.5</v>
      </c>
      <c r="D69">
        <v>212.10000600000001</v>
      </c>
      <c r="E69">
        <v>213.08999600000001</v>
      </c>
      <c r="F69">
        <v>196.738022</v>
      </c>
      <c r="G69">
        <v>327397</v>
      </c>
      <c r="H69">
        <f t="shared" si="1"/>
        <v>-1.5506420664203852E-2</v>
      </c>
    </row>
    <row r="70" spans="1:8" x14ac:dyDescent="0.25">
      <c r="A70" s="1">
        <v>42109</v>
      </c>
      <c r="B70">
        <v>214.13000500000001</v>
      </c>
      <c r="C70">
        <v>217.33999600000001</v>
      </c>
      <c r="D70">
        <v>212.53999300000001</v>
      </c>
      <c r="E70">
        <v>216.820007</v>
      </c>
      <c r="F70">
        <v>200.18182400000001</v>
      </c>
      <c r="G70">
        <v>283794</v>
      </c>
      <c r="H70">
        <f t="shared" si="1"/>
        <v>1.7353067392884693E-2</v>
      </c>
    </row>
    <row r="71" spans="1:8" x14ac:dyDescent="0.25">
      <c r="A71" s="1">
        <v>42110</v>
      </c>
      <c r="B71">
        <v>216</v>
      </c>
      <c r="C71">
        <v>217.229996</v>
      </c>
      <c r="D71">
        <v>212.19000199999999</v>
      </c>
      <c r="E71">
        <v>214.5</v>
      </c>
      <c r="F71">
        <v>198.03982500000001</v>
      </c>
      <c r="G71">
        <v>258319</v>
      </c>
      <c r="H71">
        <f t="shared" si="1"/>
        <v>-1.0757926715775938E-2</v>
      </c>
    </row>
    <row r="72" spans="1:8" x14ac:dyDescent="0.25">
      <c r="A72" s="1">
        <v>42111</v>
      </c>
      <c r="B72">
        <v>214.5</v>
      </c>
      <c r="C72">
        <v>216.86000100000001</v>
      </c>
      <c r="D72">
        <v>213.070007</v>
      </c>
      <c r="E72">
        <v>214.520004</v>
      </c>
      <c r="F72">
        <v>198.05830399999999</v>
      </c>
      <c r="G72">
        <v>290922</v>
      </c>
      <c r="H72">
        <f t="shared" si="1"/>
        <v>9.3305161829616522E-5</v>
      </c>
    </row>
    <row r="73" spans="1:8" x14ac:dyDescent="0.25">
      <c r="A73" s="1">
        <v>42114</v>
      </c>
      <c r="B73">
        <v>215.75</v>
      </c>
      <c r="C73">
        <v>218.5</v>
      </c>
      <c r="D73">
        <v>215.179993</v>
      </c>
      <c r="E73">
        <v>216.070007</v>
      </c>
      <c r="F73">
        <v>199.48938000000001</v>
      </c>
      <c r="G73">
        <v>226553</v>
      </c>
      <c r="H73">
        <f t="shared" si="1"/>
        <v>7.1995498354855995E-3</v>
      </c>
    </row>
    <row r="74" spans="1:8" x14ac:dyDescent="0.25">
      <c r="A74" s="1">
        <v>42115</v>
      </c>
      <c r="B74">
        <v>217.89999399999999</v>
      </c>
      <c r="C74">
        <v>219.28999300000001</v>
      </c>
      <c r="D74">
        <v>215.490005</v>
      </c>
      <c r="E74">
        <v>219.03999300000001</v>
      </c>
      <c r="F74">
        <v>202.23142999999999</v>
      </c>
      <c r="G74">
        <v>340810</v>
      </c>
      <c r="H74">
        <f t="shared" si="1"/>
        <v>1.3651732834779858E-2</v>
      </c>
    </row>
    <row r="75" spans="1:8" x14ac:dyDescent="0.25">
      <c r="A75" s="1">
        <v>42116</v>
      </c>
      <c r="B75">
        <v>219.08999600000001</v>
      </c>
      <c r="C75">
        <v>224</v>
      </c>
      <c r="D75">
        <v>216.729996</v>
      </c>
      <c r="E75">
        <v>222.66000399999999</v>
      </c>
      <c r="F75">
        <v>205.573669</v>
      </c>
      <c r="G75">
        <v>351244</v>
      </c>
      <c r="H75">
        <f t="shared" si="1"/>
        <v>1.6391721648258507E-2</v>
      </c>
    </row>
    <row r="76" spans="1:8" x14ac:dyDescent="0.25">
      <c r="A76" s="1">
        <v>42117</v>
      </c>
      <c r="B76">
        <v>222</v>
      </c>
      <c r="C76">
        <v>231.63999899999999</v>
      </c>
      <c r="D76">
        <v>220.75</v>
      </c>
      <c r="E76">
        <v>230.550003</v>
      </c>
      <c r="F76">
        <v>212.85820000000001</v>
      </c>
      <c r="G76">
        <v>241355</v>
      </c>
      <c r="H76">
        <f t="shared" si="1"/>
        <v>3.4821760001492792E-2</v>
      </c>
    </row>
    <row r="77" spans="1:8" x14ac:dyDescent="0.25">
      <c r="A77" s="1">
        <v>42118</v>
      </c>
      <c r="B77">
        <v>224</v>
      </c>
      <c r="C77">
        <v>234.320007</v>
      </c>
      <c r="D77">
        <v>224</v>
      </c>
      <c r="E77">
        <v>232.13999899999999</v>
      </c>
      <c r="F77">
        <v>214.32620199999999</v>
      </c>
      <c r="G77">
        <v>373826</v>
      </c>
      <c r="H77">
        <f t="shared" si="1"/>
        <v>6.8729465394253191E-3</v>
      </c>
    </row>
    <row r="78" spans="1:8" x14ac:dyDescent="0.25">
      <c r="A78" s="1">
        <v>42121</v>
      </c>
      <c r="B78">
        <v>225.259995</v>
      </c>
      <c r="C78">
        <v>237.05999800000001</v>
      </c>
      <c r="D78">
        <v>225.259995</v>
      </c>
      <c r="E78">
        <v>233.720001</v>
      </c>
      <c r="F78">
        <v>215.78495799999999</v>
      </c>
      <c r="G78">
        <v>292554</v>
      </c>
      <c r="H78">
        <f t="shared" si="1"/>
        <v>6.7831841112992201E-3</v>
      </c>
    </row>
    <row r="79" spans="1:8" x14ac:dyDescent="0.25">
      <c r="A79" s="1">
        <v>42122</v>
      </c>
      <c r="B79">
        <v>240.729996</v>
      </c>
      <c r="C79">
        <v>240.729996</v>
      </c>
      <c r="D79">
        <v>224</v>
      </c>
      <c r="E79">
        <v>225.33000200000001</v>
      </c>
      <c r="F79">
        <v>212.67965699999999</v>
      </c>
      <c r="G79">
        <v>384192</v>
      </c>
      <c r="H79">
        <f t="shared" si="1"/>
        <v>-1.449527108225071E-2</v>
      </c>
    </row>
    <row r="80" spans="1:8" x14ac:dyDescent="0.25">
      <c r="A80" s="1">
        <v>42123</v>
      </c>
      <c r="B80">
        <v>225.33999600000001</v>
      </c>
      <c r="C80">
        <v>226.970001</v>
      </c>
      <c r="D80">
        <v>220.63999899999999</v>
      </c>
      <c r="E80">
        <v>222.770004</v>
      </c>
      <c r="F80">
        <v>210.26336699999999</v>
      </c>
      <c r="G80">
        <v>316866</v>
      </c>
      <c r="H80">
        <f t="shared" si="1"/>
        <v>-1.142620235672912E-2</v>
      </c>
    </row>
    <row r="81" spans="1:8" x14ac:dyDescent="0.25">
      <c r="A81" s="1">
        <v>42124</v>
      </c>
      <c r="B81">
        <v>222.60000600000001</v>
      </c>
      <c r="C81">
        <v>222.75</v>
      </c>
      <c r="D81">
        <v>216.300003</v>
      </c>
      <c r="E81">
        <v>217.14999399999999</v>
      </c>
      <c r="F81">
        <v>204.958878</v>
      </c>
      <c r="G81">
        <v>682089</v>
      </c>
      <c r="H81">
        <f t="shared" si="1"/>
        <v>-2.5551509631991876E-2</v>
      </c>
    </row>
    <row r="82" spans="1:8" x14ac:dyDescent="0.25">
      <c r="A82" s="1">
        <v>42128</v>
      </c>
      <c r="B82">
        <v>217.5</v>
      </c>
      <c r="C82">
        <v>225.83999600000001</v>
      </c>
      <c r="D82">
        <v>217.5</v>
      </c>
      <c r="E82">
        <v>222.05999800000001</v>
      </c>
      <c r="F82">
        <v>209.593231</v>
      </c>
      <c r="G82">
        <v>331679</v>
      </c>
      <c r="H82">
        <f t="shared" si="1"/>
        <v>2.2359293183504526E-2</v>
      </c>
    </row>
    <row r="83" spans="1:8" x14ac:dyDescent="0.25">
      <c r="A83" s="1">
        <v>42129</v>
      </c>
      <c r="B83">
        <v>222.05999800000001</v>
      </c>
      <c r="C83">
        <v>229.199997</v>
      </c>
      <c r="D83">
        <v>221.41999799999999</v>
      </c>
      <c r="E83">
        <v>227.5</v>
      </c>
      <c r="F83">
        <v>214.72782900000001</v>
      </c>
      <c r="G83">
        <v>478610</v>
      </c>
      <c r="H83">
        <f t="shared" si="1"/>
        <v>2.4202657478697962E-2</v>
      </c>
    </row>
    <row r="84" spans="1:8" x14ac:dyDescent="0.25">
      <c r="A84" s="1">
        <v>42130</v>
      </c>
      <c r="B84">
        <v>228.240005</v>
      </c>
      <c r="C84">
        <v>230</v>
      </c>
      <c r="D84">
        <v>225</v>
      </c>
      <c r="E84">
        <v>229.550003</v>
      </c>
      <c r="F84">
        <v>216.66272000000001</v>
      </c>
      <c r="G84">
        <v>329575</v>
      </c>
      <c r="H84">
        <f t="shared" si="1"/>
        <v>8.9705441142887352E-3</v>
      </c>
    </row>
    <row r="85" spans="1:8" x14ac:dyDescent="0.25">
      <c r="A85" s="1">
        <v>42131</v>
      </c>
      <c r="B85">
        <v>229.570007</v>
      </c>
      <c r="C85">
        <v>231.19000199999999</v>
      </c>
      <c r="D85">
        <v>226.88000500000001</v>
      </c>
      <c r="E85">
        <v>227.490005</v>
      </c>
      <c r="F85">
        <v>214.71839900000001</v>
      </c>
      <c r="G85">
        <v>251638</v>
      </c>
      <c r="H85">
        <f t="shared" si="1"/>
        <v>-9.0144611375930044E-3</v>
      </c>
    </row>
    <row r="86" spans="1:8" x14ac:dyDescent="0.25">
      <c r="A86" s="1">
        <v>42132</v>
      </c>
      <c r="B86">
        <v>230</v>
      </c>
      <c r="C86">
        <v>230.80999800000001</v>
      </c>
      <c r="D86">
        <v>226</v>
      </c>
      <c r="E86">
        <v>226.80999800000001</v>
      </c>
      <c r="F86">
        <v>214.07655299999999</v>
      </c>
      <c r="G86">
        <v>448557</v>
      </c>
      <c r="H86">
        <f t="shared" si="1"/>
        <v>-2.9937221806279643E-3</v>
      </c>
    </row>
    <row r="87" spans="1:8" x14ac:dyDescent="0.25">
      <c r="A87" s="1">
        <v>42135</v>
      </c>
      <c r="B87">
        <v>230</v>
      </c>
      <c r="C87">
        <v>230</v>
      </c>
      <c r="D87">
        <v>225.990005</v>
      </c>
      <c r="E87">
        <v>228.770004</v>
      </c>
      <c r="F87">
        <v>215.926514</v>
      </c>
      <c r="G87">
        <v>200603</v>
      </c>
      <c r="H87">
        <f t="shared" si="1"/>
        <v>8.6044614828081015E-3</v>
      </c>
    </row>
    <row r="88" spans="1:8" x14ac:dyDescent="0.25">
      <c r="A88" s="1">
        <v>42136</v>
      </c>
      <c r="B88">
        <v>229.96000699999999</v>
      </c>
      <c r="C88">
        <v>229.96000699999999</v>
      </c>
      <c r="D88">
        <v>223.550003</v>
      </c>
      <c r="E88">
        <v>224.990005</v>
      </c>
      <c r="F88">
        <v>212.35874899999999</v>
      </c>
      <c r="G88">
        <v>260995</v>
      </c>
      <c r="H88">
        <f t="shared" si="1"/>
        <v>-1.6661080077436944E-2</v>
      </c>
    </row>
    <row r="89" spans="1:8" x14ac:dyDescent="0.25">
      <c r="A89" s="1">
        <v>42137</v>
      </c>
      <c r="B89">
        <v>220</v>
      </c>
      <c r="C89">
        <v>226.83000200000001</v>
      </c>
      <c r="D89">
        <v>220</v>
      </c>
      <c r="E89">
        <v>223.89999399999999</v>
      </c>
      <c r="F89">
        <v>211.32991000000001</v>
      </c>
      <c r="G89">
        <v>254460</v>
      </c>
      <c r="H89">
        <f t="shared" si="1"/>
        <v>-4.8565898584606929E-3</v>
      </c>
    </row>
    <row r="90" spans="1:8" x14ac:dyDescent="0.25">
      <c r="A90" s="1">
        <v>42138</v>
      </c>
      <c r="B90">
        <v>224.300003</v>
      </c>
      <c r="C90">
        <v>231.449997</v>
      </c>
      <c r="D90">
        <v>223.91999799999999</v>
      </c>
      <c r="E90">
        <v>227.320007</v>
      </c>
      <c r="F90">
        <v>214.55793800000001</v>
      </c>
      <c r="G90">
        <v>213914</v>
      </c>
      <c r="H90">
        <f t="shared" si="1"/>
        <v>1.5159342222044743E-2</v>
      </c>
    </row>
    <row r="91" spans="1:8" x14ac:dyDescent="0.25">
      <c r="A91" s="1">
        <v>42139</v>
      </c>
      <c r="B91">
        <v>229.94000199999999</v>
      </c>
      <c r="C91">
        <v>230.820007</v>
      </c>
      <c r="D91">
        <v>226.949997</v>
      </c>
      <c r="E91">
        <v>229.96000699999999</v>
      </c>
      <c r="F91">
        <v>217.049713</v>
      </c>
      <c r="G91">
        <v>376539</v>
      </c>
      <c r="H91">
        <f t="shared" si="1"/>
        <v>1.1546610346965374E-2</v>
      </c>
    </row>
    <row r="92" spans="1:8" x14ac:dyDescent="0.25">
      <c r="A92" s="1">
        <v>42142</v>
      </c>
      <c r="B92">
        <v>230.320007</v>
      </c>
      <c r="C92">
        <v>231.490005</v>
      </c>
      <c r="D92">
        <v>227.80999800000001</v>
      </c>
      <c r="E92">
        <v>230.21000699999999</v>
      </c>
      <c r="F92">
        <v>217.285675</v>
      </c>
      <c r="G92">
        <v>236526</v>
      </c>
      <c r="H92">
        <f t="shared" si="1"/>
        <v>1.0865429331041675E-3</v>
      </c>
    </row>
    <row r="93" spans="1:8" x14ac:dyDescent="0.25">
      <c r="A93" s="1">
        <v>42143</v>
      </c>
      <c r="B93">
        <v>230.19000199999999</v>
      </c>
      <c r="C93">
        <v>231.5</v>
      </c>
      <c r="D93">
        <v>228</v>
      </c>
      <c r="E93">
        <v>228.46000699999999</v>
      </c>
      <c r="F93">
        <v>215.633926</v>
      </c>
      <c r="G93">
        <v>339454</v>
      </c>
      <c r="H93">
        <f t="shared" si="1"/>
        <v>-7.6307795309944991E-3</v>
      </c>
    </row>
    <row r="94" spans="1:8" x14ac:dyDescent="0.25">
      <c r="A94" s="1">
        <v>42144</v>
      </c>
      <c r="B94">
        <v>230.60000600000001</v>
      </c>
      <c r="C94">
        <v>230.990005</v>
      </c>
      <c r="D94">
        <v>224.10000600000001</v>
      </c>
      <c r="E94">
        <v>227.30999800000001</v>
      </c>
      <c r="F94">
        <v>214.54849200000001</v>
      </c>
      <c r="G94">
        <v>194471</v>
      </c>
      <c r="H94">
        <f t="shared" si="1"/>
        <v>-5.0464001226792083E-3</v>
      </c>
    </row>
    <row r="95" spans="1:8" x14ac:dyDescent="0.25">
      <c r="A95" s="1">
        <v>42145</v>
      </c>
      <c r="B95">
        <v>227.63999899999999</v>
      </c>
      <c r="C95">
        <v>229.36000100000001</v>
      </c>
      <c r="D95">
        <v>225.970001</v>
      </c>
      <c r="E95">
        <v>228.16999799999999</v>
      </c>
      <c r="F95">
        <v>215.36019899999999</v>
      </c>
      <c r="G95">
        <v>124093</v>
      </c>
      <c r="H95">
        <f t="shared" si="1"/>
        <v>3.7761877419256562E-3</v>
      </c>
    </row>
    <row r="96" spans="1:8" x14ac:dyDescent="0.25">
      <c r="A96" s="1">
        <v>42146</v>
      </c>
      <c r="B96">
        <v>228.19000199999999</v>
      </c>
      <c r="C96">
        <v>231</v>
      </c>
      <c r="D96">
        <v>226.66000399999999</v>
      </c>
      <c r="E96">
        <v>227.740005</v>
      </c>
      <c r="F96">
        <v>214.95436100000001</v>
      </c>
      <c r="G96">
        <v>183833</v>
      </c>
      <c r="H96">
        <f t="shared" si="1"/>
        <v>-1.8862393144565119E-3</v>
      </c>
    </row>
    <row r="97" spans="1:8" x14ac:dyDescent="0.25">
      <c r="A97" s="1">
        <v>42149</v>
      </c>
      <c r="B97">
        <v>228</v>
      </c>
      <c r="C97">
        <v>228</v>
      </c>
      <c r="D97">
        <v>224</v>
      </c>
      <c r="E97">
        <v>225.520004</v>
      </c>
      <c r="F97">
        <v>212.85897800000001</v>
      </c>
      <c r="G97">
        <v>93510</v>
      </c>
      <c r="H97">
        <f t="shared" si="1"/>
        <v>-9.7958598521179201E-3</v>
      </c>
    </row>
    <row r="98" spans="1:8" x14ac:dyDescent="0.25">
      <c r="A98" s="1">
        <v>42150</v>
      </c>
      <c r="B98">
        <v>224</v>
      </c>
      <c r="C98">
        <v>229</v>
      </c>
      <c r="D98">
        <v>223.16999799999999</v>
      </c>
      <c r="E98">
        <v>224.990005</v>
      </c>
      <c r="F98">
        <v>212.35874899999999</v>
      </c>
      <c r="G98">
        <v>371793</v>
      </c>
      <c r="H98">
        <f t="shared" si="1"/>
        <v>-2.3528145653312891E-3</v>
      </c>
    </row>
    <row r="99" spans="1:8" x14ac:dyDescent="0.25">
      <c r="A99" s="1">
        <v>42151</v>
      </c>
      <c r="B99">
        <v>222.220001</v>
      </c>
      <c r="C99">
        <v>229.91000399999999</v>
      </c>
      <c r="D99">
        <v>222.220001</v>
      </c>
      <c r="E99">
        <v>228.979996</v>
      </c>
      <c r="F99">
        <v>216.12472500000001</v>
      </c>
      <c r="G99">
        <v>278129</v>
      </c>
      <c r="H99">
        <f t="shared" si="1"/>
        <v>1.7578614832640768E-2</v>
      </c>
    </row>
    <row r="100" spans="1:8" x14ac:dyDescent="0.25">
      <c r="A100" s="1">
        <v>42152</v>
      </c>
      <c r="B100">
        <v>229.66999799999999</v>
      </c>
      <c r="C100">
        <v>231.5</v>
      </c>
      <c r="D100">
        <v>224.270004</v>
      </c>
      <c r="E100">
        <v>225.83000200000001</v>
      </c>
      <c r="F100">
        <v>213.15158099999999</v>
      </c>
      <c r="G100">
        <v>308175</v>
      </c>
      <c r="H100">
        <f t="shared" si="1"/>
        <v>-1.3852111095382888E-2</v>
      </c>
    </row>
    <row r="101" spans="1:8" x14ac:dyDescent="0.25">
      <c r="A101" s="1">
        <v>42153</v>
      </c>
      <c r="B101">
        <v>225</v>
      </c>
      <c r="C101">
        <v>227.41000399999999</v>
      </c>
      <c r="D101">
        <v>221.30999800000001</v>
      </c>
      <c r="E101">
        <v>222.16999799999999</v>
      </c>
      <c r="F101">
        <v>209.69705200000001</v>
      </c>
      <c r="G101">
        <v>892051</v>
      </c>
      <c r="H101">
        <f t="shared" si="1"/>
        <v>-1.6339680864756307E-2</v>
      </c>
    </row>
    <row r="102" spans="1:8" x14ac:dyDescent="0.25">
      <c r="A102" s="1">
        <v>42156</v>
      </c>
      <c r="B102">
        <v>221</v>
      </c>
      <c r="C102">
        <v>223.66000399999999</v>
      </c>
      <c r="D102">
        <v>220.5</v>
      </c>
      <c r="E102">
        <v>222.55999800000001</v>
      </c>
      <c r="F102">
        <v>210.065155</v>
      </c>
      <c r="G102">
        <v>240693</v>
      </c>
      <c r="H102">
        <f t="shared" si="1"/>
        <v>1.753864870251812E-3</v>
      </c>
    </row>
    <row r="103" spans="1:8" x14ac:dyDescent="0.25">
      <c r="A103" s="1">
        <v>42157</v>
      </c>
      <c r="B103">
        <v>222.55999800000001</v>
      </c>
      <c r="C103">
        <v>224.21000699999999</v>
      </c>
      <c r="D103">
        <v>220.679993</v>
      </c>
      <c r="E103">
        <v>223.28999300000001</v>
      </c>
      <c r="F103">
        <v>210.75418099999999</v>
      </c>
      <c r="G103">
        <v>458642</v>
      </c>
      <c r="H103">
        <f t="shared" si="1"/>
        <v>3.2746908556334268E-3</v>
      </c>
    </row>
    <row r="104" spans="1:8" x14ac:dyDescent="0.25">
      <c r="A104" s="1">
        <v>42158</v>
      </c>
      <c r="B104">
        <v>223.320007</v>
      </c>
      <c r="C104">
        <v>226.009995</v>
      </c>
      <c r="D104">
        <v>223.30999800000001</v>
      </c>
      <c r="E104">
        <v>225.03999300000001</v>
      </c>
      <c r="F104">
        <v>212.40593000000001</v>
      </c>
      <c r="G104">
        <v>319182</v>
      </c>
      <c r="H104">
        <f t="shared" si="1"/>
        <v>7.8067726421781804E-3</v>
      </c>
    </row>
    <row r="105" spans="1:8" x14ac:dyDescent="0.25">
      <c r="A105" s="1">
        <v>42159</v>
      </c>
      <c r="B105">
        <v>224.63000500000001</v>
      </c>
      <c r="C105">
        <v>225</v>
      </c>
      <c r="D105">
        <v>219.300003</v>
      </c>
      <c r="E105">
        <v>220.91000399999999</v>
      </c>
      <c r="F105">
        <v>208.50779700000001</v>
      </c>
      <c r="G105">
        <v>253271</v>
      </c>
      <c r="H105">
        <f t="shared" si="1"/>
        <v>-1.8522771775662542E-2</v>
      </c>
    </row>
    <row r="106" spans="1:8" x14ac:dyDescent="0.25">
      <c r="A106" s="1">
        <v>42160</v>
      </c>
      <c r="B106">
        <v>225.03999300000001</v>
      </c>
      <c r="C106">
        <v>225.03999300000001</v>
      </c>
      <c r="D106">
        <v>217</v>
      </c>
      <c r="E106">
        <v>220.30999800000001</v>
      </c>
      <c r="F106">
        <v>207.94146699999999</v>
      </c>
      <c r="G106">
        <v>244144</v>
      </c>
      <c r="H106">
        <f t="shared" si="1"/>
        <v>-2.7198047784816591E-3</v>
      </c>
    </row>
    <row r="107" spans="1:8" x14ac:dyDescent="0.25">
      <c r="A107" s="1">
        <v>42163</v>
      </c>
      <c r="B107">
        <v>220.970001</v>
      </c>
      <c r="C107">
        <v>221.259995</v>
      </c>
      <c r="D107">
        <v>217</v>
      </c>
      <c r="E107">
        <v>219.94000199999999</v>
      </c>
      <c r="F107">
        <v>207.59223900000001</v>
      </c>
      <c r="G107">
        <v>266262</v>
      </c>
      <c r="H107">
        <f t="shared" si="1"/>
        <v>-1.6808652447704462E-3</v>
      </c>
    </row>
    <row r="108" spans="1:8" x14ac:dyDescent="0.25">
      <c r="A108" s="1">
        <v>42164</v>
      </c>
      <c r="B108">
        <v>221.03999300000001</v>
      </c>
      <c r="C108">
        <v>222.929993</v>
      </c>
      <c r="D108">
        <v>217.14999399999999</v>
      </c>
      <c r="E108">
        <v>217.720001</v>
      </c>
      <c r="F108">
        <v>205.49690200000001</v>
      </c>
      <c r="G108">
        <v>377376</v>
      </c>
      <c r="H108">
        <f t="shared" si="1"/>
        <v>-1.0144807802992928E-2</v>
      </c>
    </row>
    <row r="109" spans="1:8" x14ac:dyDescent="0.25">
      <c r="A109" s="1">
        <v>42165</v>
      </c>
      <c r="B109">
        <v>217.91999799999999</v>
      </c>
      <c r="C109">
        <v>218.720001</v>
      </c>
      <c r="D109">
        <v>215.490005</v>
      </c>
      <c r="E109">
        <v>217.199997</v>
      </c>
      <c r="F109">
        <v>205.00607299999999</v>
      </c>
      <c r="G109">
        <v>856603</v>
      </c>
      <c r="H109">
        <f t="shared" si="1"/>
        <v>-2.391355307004787E-3</v>
      </c>
    </row>
    <row r="110" spans="1:8" x14ac:dyDescent="0.25">
      <c r="A110" s="1">
        <v>42166</v>
      </c>
      <c r="B110">
        <v>218.78999300000001</v>
      </c>
      <c r="C110">
        <v>218.78999300000001</v>
      </c>
      <c r="D110">
        <v>215.46000699999999</v>
      </c>
      <c r="E110">
        <v>217.259995</v>
      </c>
      <c r="F110">
        <v>205.062714</v>
      </c>
      <c r="G110">
        <v>484741</v>
      </c>
      <c r="H110">
        <f t="shared" si="1"/>
        <v>2.7625121519040758E-4</v>
      </c>
    </row>
    <row r="111" spans="1:8" x14ac:dyDescent="0.25">
      <c r="A111" s="1">
        <v>42167</v>
      </c>
      <c r="B111">
        <v>219</v>
      </c>
      <c r="C111">
        <v>222.970001</v>
      </c>
      <c r="D111">
        <v>217.11999499999999</v>
      </c>
      <c r="E111">
        <v>221.13000500000001</v>
      </c>
      <c r="F111">
        <v>208.71545399999999</v>
      </c>
      <c r="G111">
        <v>379775</v>
      </c>
      <c r="H111">
        <f t="shared" si="1"/>
        <v>1.765600591060543E-2</v>
      </c>
    </row>
    <row r="112" spans="1:8" x14ac:dyDescent="0.25">
      <c r="A112" s="1">
        <v>42170</v>
      </c>
      <c r="B112">
        <v>217.570007</v>
      </c>
      <c r="C112">
        <v>217.720001</v>
      </c>
      <c r="D112">
        <v>213.61000100000001</v>
      </c>
      <c r="E112">
        <v>215.41000399999999</v>
      </c>
      <c r="F112">
        <v>203.316574</v>
      </c>
      <c r="G112">
        <v>251284</v>
      </c>
      <c r="H112">
        <f t="shared" si="1"/>
        <v>-2.6207618064184725E-2</v>
      </c>
    </row>
    <row r="113" spans="1:8" x14ac:dyDescent="0.25">
      <c r="A113" s="1">
        <v>42171</v>
      </c>
      <c r="B113">
        <v>214.199997</v>
      </c>
      <c r="C113">
        <v>219.479996</v>
      </c>
      <c r="D113">
        <v>214.199997</v>
      </c>
      <c r="E113">
        <v>219.009995</v>
      </c>
      <c r="F113">
        <v>206.714462</v>
      </c>
      <c r="G113">
        <v>509460</v>
      </c>
      <c r="H113">
        <f t="shared" si="1"/>
        <v>1.6574188223231732E-2</v>
      </c>
    </row>
    <row r="114" spans="1:8" x14ac:dyDescent="0.25">
      <c r="A114" s="1">
        <v>42172</v>
      </c>
      <c r="B114">
        <v>219.199997</v>
      </c>
      <c r="C114">
        <v>222.770004</v>
      </c>
      <c r="D114">
        <v>216.85000600000001</v>
      </c>
      <c r="E114">
        <v>217.60000600000001</v>
      </c>
      <c r="F114">
        <v>205.383636</v>
      </c>
      <c r="G114">
        <v>596484</v>
      </c>
      <c r="H114">
        <f t="shared" si="1"/>
        <v>-6.4588049926380875E-3</v>
      </c>
    </row>
    <row r="115" spans="1:8" x14ac:dyDescent="0.25">
      <c r="A115" s="1">
        <v>42173</v>
      </c>
      <c r="B115">
        <v>217.60000600000001</v>
      </c>
      <c r="C115">
        <v>219.509995</v>
      </c>
      <c r="D115">
        <v>216</v>
      </c>
      <c r="E115">
        <v>217.21000699999999</v>
      </c>
      <c r="F115">
        <v>205.015533</v>
      </c>
      <c r="G115">
        <v>338540</v>
      </c>
      <c r="H115">
        <f t="shared" si="1"/>
        <v>-1.7938783824045213E-3</v>
      </c>
    </row>
    <row r="116" spans="1:8" x14ac:dyDescent="0.25">
      <c r="A116" s="1">
        <v>42174</v>
      </c>
      <c r="B116">
        <v>216.25</v>
      </c>
      <c r="C116">
        <v>219</v>
      </c>
      <c r="D116">
        <v>214.5</v>
      </c>
      <c r="E116">
        <v>215.14999399999999</v>
      </c>
      <c r="F116">
        <v>203.07115200000001</v>
      </c>
      <c r="G116">
        <v>952956</v>
      </c>
      <c r="H116">
        <f t="shared" si="1"/>
        <v>-9.5293269064557901E-3</v>
      </c>
    </row>
    <row r="117" spans="1:8" x14ac:dyDescent="0.25">
      <c r="A117" s="1">
        <v>42177</v>
      </c>
      <c r="B117">
        <v>216.220001</v>
      </c>
      <c r="C117">
        <v>220.25</v>
      </c>
      <c r="D117">
        <v>214.83999600000001</v>
      </c>
      <c r="E117">
        <v>219.60000600000001</v>
      </c>
      <c r="F117">
        <v>207.27134699999999</v>
      </c>
      <c r="G117">
        <v>408615</v>
      </c>
      <c r="H117">
        <f t="shared" si="1"/>
        <v>2.0472369824214125E-2</v>
      </c>
    </row>
    <row r="118" spans="1:8" x14ac:dyDescent="0.25">
      <c r="A118" s="1">
        <v>42178</v>
      </c>
      <c r="B118">
        <v>220.58000200000001</v>
      </c>
      <c r="C118">
        <v>221</v>
      </c>
      <c r="D118">
        <v>219.08000200000001</v>
      </c>
      <c r="E118">
        <v>220.679993</v>
      </c>
      <c r="F118">
        <v>208.290695</v>
      </c>
      <c r="G118">
        <v>225828</v>
      </c>
      <c r="H118">
        <f t="shared" si="1"/>
        <v>4.9058862043403978E-3</v>
      </c>
    </row>
    <row r="119" spans="1:8" x14ac:dyDescent="0.25">
      <c r="A119" s="1">
        <v>42179</v>
      </c>
      <c r="B119">
        <v>219.75</v>
      </c>
      <c r="C119">
        <v>221</v>
      </c>
      <c r="D119">
        <v>217.779999</v>
      </c>
      <c r="E119">
        <v>220.64999399999999</v>
      </c>
      <c r="F119">
        <v>208.26237499999999</v>
      </c>
      <c r="G119">
        <v>311178</v>
      </c>
      <c r="H119">
        <f t="shared" si="1"/>
        <v>-1.3597307081974591E-4</v>
      </c>
    </row>
    <row r="120" spans="1:8" x14ac:dyDescent="0.25">
      <c r="A120" s="1">
        <v>42180</v>
      </c>
      <c r="B120">
        <v>219</v>
      </c>
      <c r="C120">
        <v>225</v>
      </c>
      <c r="D120">
        <v>219</v>
      </c>
      <c r="E120">
        <v>224.050003</v>
      </c>
      <c r="F120">
        <v>211.471497</v>
      </c>
      <c r="G120">
        <v>377636</v>
      </c>
      <c r="H120">
        <f t="shared" si="1"/>
        <v>1.529152039620066E-2</v>
      </c>
    </row>
    <row r="121" spans="1:8" x14ac:dyDescent="0.25">
      <c r="A121" s="1">
        <v>42181</v>
      </c>
      <c r="B121">
        <v>224.11999499999999</v>
      </c>
      <c r="C121">
        <v>225.33000200000001</v>
      </c>
      <c r="D121">
        <v>223.66000399999999</v>
      </c>
      <c r="E121">
        <v>224.550003</v>
      </c>
      <c r="F121">
        <v>211.94343599999999</v>
      </c>
      <c r="G121">
        <v>230283</v>
      </c>
      <c r="H121">
        <f t="shared" si="1"/>
        <v>2.229204303646406E-3</v>
      </c>
    </row>
    <row r="122" spans="1:8" x14ac:dyDescent="0.25">
      <c r="A122" s="1">
        <v>42184</v>
      </c>
      <c r="B122">
        <v>223.41999799999999</v>
      </c>
      <c r="C122">
        <v>224.60000600000001</v>
      </c>
      <c r="D122">
        <v>218.10000600000001</v>
      </c>
      <c r="E122">
        <v>218.990005</v>
      </c>
      <c r="F122">
        <v>206.69558699999999</v>
      </c>
      <c r="G122">
        <v>262119</v>
      </c>
      <c r="H122">
        <f t="shared" si="1"/>
        <v>-2.5072311073265154E-2</v>
      </c>
    </row>
    <row r="123" spans="1:8" x14ac:dyDescent="0.25">
      <c r="A123" s="1">
        <v>42185</v>
      </c>
      <c r="B123">
        <v>219.029999</v>
      </c>
      <c r="C123">
        <v>223.529999</v>
      </c>
      <c r="D123">
        <v>219.029999</v>
      </c>
      <c r="E123">
        <v>223.21000699999999</v>
      </c>
      <c r="F123">
        <v>210.67868000000001</v>
      </c>
      <c r="G123">
        <v>888969</v>
      </c>
      <c r="H123">
        <f t="shared" si="1"/>
        <v>1.9087012491802554E-2</v>
      </c>
    </row>
    <row r="124" spans="1:8" x14ac:dyDescent="0.25">
      <c r="A124" s="1">
        <v>42186</v>
      </c>
      <c r="B124">
        <v>222</v>
      </c>
      <c r="C124">
        <v>224.490005</v>
      </c>
      <c r="D124">
        <v>218.41000399999999</v>
      </c>
      <c r="E124">
        <v>222.009995</v>
      </c>
      <c r="F124">
        <v>209.54603599999999</v>
      </c>
      <c r="G124">
        <v>357733</v>
      </c>
      <c r="H124">
        <f t="shared" si="1"/>
        <v>-5.3906717034832791E-3</v>
      </c>
    </row>
    <row r="125" spans="1:8" x14ac:dyDescent="0.25">
      <c r="A125" s="1">
        <v>42187</v>
      </c>
      <c r="B125">
        <v>220</v>
      </c>
      <c r="C125">
        <v>225.729996</v>
      </c>
      <c r="D125">
        <v>220</v>
      </c>
      <c r="E125">
        <v>224.78999300000001</v>
      </c>
      <c r="F125">
        <v>212.16996800000001</v>
      </c>
      <c r="G125">
        <v>314684</v>
      </c>
      <c r="H125">
        <f t="shared" si="1"/>
        <v>1.2444231836721525E-2</v>
      </c>
    </row>
    <row r="126" spans="1:8" x14ac:dyDescent="0.25">
      <c r="A126" s="1">
        <v>42188</v>
      </c>
      <c r="B126">
        <v>220.050003</v>
      </c>
      <c r="C126">
        <v>226</v>
      </c>
      <c r="D126">
        <v>220.009995</v>
      </c>
      <c r="E126">
        <v>224.929993</v>
      </c>
      <c r="F126">
        <v>212.30209400000001</v>
      </c>
      <c r="G126">
        <v>60260</v>
      </c>
      <c r="H126">
        <f t="shared" si="1"/>
        <v>6.22542758855332E-4</v>
      </c>
    </row>
    <row r="127" spans="1:8" x14ac:dyDescent="0.25">
      <c r="A127" s="1">
        <v>42191</v>
      </c>
      <c r="B127">
        <v>224.10000600000001</v>
      </c>
      <c r="C127">
        <v>225.990005</v>
      </c>
      <c r="D127">
        <v>222.10000600000001</v>
      </c>
      <c r="E127">
        <v>224.36000100000001</v>
      </c>
      <c r="F127">
        <v>211.76409899999999</v>
      </c>
      <c r="G127">
        <v>212926</v>
      </c>
      <c r="H127">
        <f t="shared" si="1"/>
        <v>-2.537317510869878E-3</v>
      </c>
    </row>
    <row r="128" spans="1:8" x14ac:dyDescent="0.25">
      <c r="A128" s="1">
        <v>42192</v>
      </c>
      <c r="B128">
        <v>222.60000600000001</v>
      </c>
      <c r="C128">
        <v>228.08999600000001</v>
      </c>
      <c r="D128">
        <v>221.770004</v>
      </c>
      <c r="E128">
        <v>226.770004</v>
      </c>
      <c r="F128">
        <v>214.03881799999999</v>
      </c>
      <c r="G128">
        <v>333558</v>
      </c>
      <c r="H128">
        <f t="shared" si="1"/>
        <v>1.0684476545035983E-2</v>
      </c>
    </row>
    <row r="129" spans="1:8" x14ac:dyDescent="0.25">
      <c r="A129" s="1">
        <v>42193</v>
      </c>
      <c r="B129">
        <v>226.770004</v>
      </c>
      <c r="C129">
        <v>229.44000199999999</v>
      </c>
      <c r="D129">
        <v>224.38000500000001</v>
      </c>
      <c r="E129">
        <v>227.36999499999999</v>
      </c>
      <c r="F129">
        <v>214.605118</v>
      </c>
      <c r="G129">
        <v>366420</v>
      </c>
      <c r="H129">
        <f t="shared" si="1"/>
        <v>2.6422878380686185E-3</v>
      </c>
    </row>
    <row r="130" spans="1:8" x14ac:dyDescent="0.25">
      <c r="A130" s="1">
        <v>42194</v>
      </c>
      <c r="B130">
        <v>228.259995</v>
      </c>
      <c r="C130">
        <v>233.5</v>
      </c>
      <c r="D130">
        <v>228.259995</v>
      </c>
      <c r="E130">
        <v>230.300003</v>
      </c>
      <c r="F130">
        <v>217.370621</v>
      </c>
      <c r="G130">
        <v>475855</v>
      </c>
      <c r="H130">
        <f t="shared" si="1"/>
        <v>1.2804148627017424E-2</v>
      </c>
    </row>
    <row r="131" spans="1:8" x14ac:dyDescent="0.25">
      <c r="A131" s="1">
        <v>42195</v>
      </c>
      <c r="B131">
        <v>230.300003</v>
      </c>
      <c r="C131">
        <v>233.39999399999999</v>
      </c>
      <c r="D131">
        <v>229.33000200000001</v>
      </c>
      <c r="E131">
        <v>231.38000500000001</v>
      </c>
      <c r="F131">
        <v>218.389984</v>
      </c>
      <c r="G131">
        <v>522326</v>
      </c>
      <c r="H131">
        <f t="shared" si="1"/>
        <v>4.6785544525829196E-3</v>
      </c>
    </row>
    <row r="132" spans="1:8" x14ac:dyDescent="0.25">
      <c r="A132" s="1">
        <v>42198</v>
      </c>
      <c r="B132">
        <v>232.199997</v>
      </c>
      <c r="C132">
        <v>235.16000399999999</v>
      </c>
      <c r="D132">
        <v>232.199997</v>
      </c>
      <c r="E132">
        <v>234.229996</v>
      </c>
      <c r="F132">
        <v>221.07998699999999</v>
      </c>
      <c r="G132">
        <v>274771</v>
      </c>
      <c r="H132">
        <f t="shared" ref="H132:H195" si="2">LN(F132/F131)</f>
        <v>1.2242186149566535E-2</v>
      </c>
    </row>
    <row r="133" spans="1:8" x14ac:dyDescent="0.25">
      <c r="A133" s="1">
        <v>42199</v>
      </c>
      <c r="B133">
        <v>234.25</v>
      </c>
      <c r="C133">
        <v>235</v>
      </c>
      <c r="D133">
        <v>233.740005</v>
      </c>
      <c r="E133">
        <v>234.720001</v>
      </c>
      <c r="F133">
        <v>221.54248000000001</v>
      </c>
      <c r="G133">
        <v>436462</v>
      </c>
      <c r="H133">
        <f t="shared" si="2"/>
        <v>2.0897862300193332E-3</v>
      </c>
    </row>
    <row r="134" spans="1:8" x14ac:dyDescent="0.25">
      <c r="A134" s="1">
        <v>42200</v>
      </c>
      <c r="B134">
        <v>234.13999899999999</v>
      </c>
      <c r="C134">
        <v>238.30999800000001</v>
      </c>
      <c r="D134">
        <v>233.520004</v>
      </c>
      <c r="E134">
        <v>237.020004</v>
      </c>
      <c r="F134">
        <v>223.71336400000001</v>
      </c>
      <c r="G134">
        <v>376771</v>
      </c>
      <c r="H134">
        <f t="shared" si="2"/>
        <v>9.7512530430259852E-3</v>
      </c>
    </row>
    <row r="135" spans="1:8" x14ac:dyDescent="0.25">
      <c r="A135" s="1">
        <v>42201</v>
      </c>
      <c r="B135">
        <v>239</v>
      </c>
      <c r="C135">
        <v>240.699997</v>
      </c>
      <c r="D135">
        <v>236.69000199999999</v>
      </c>
      <c r="E135">
        <v>239.699997</v>
      </c>
      <c r="F135">
        <v>226.24288899999999</v>
      </c>
      <c r="G135">
        <v>390207</v>
      </c>
      <c r="H135">
        <f t="shared" si="2"/>
        <v>1.1243544815991465E-2</v>
      </c>
    </row>
    <row r="136" spans="1:8" x14ac:dyDescent="0.25">
      <c r="A136" s="1">
        <v>42202</v>
      </c>
      <c r="B136">
        <v>239.33000200000001</v>
      </c>
      <c r="C136">
        <v>240.58000200000001</v>
      </c>
      <c r="D136">
        <v>237.240005</v>
      </c>
      <c r="E136">
        <v>238.96000699999999</v>
      </c>
      <c r="F136">
        <v>225.54444899999999</v>
      </c>
      <c r="G136">
        <v>228223</v>
      </c>
      <c r="H136">
        <f t="shared" si="2"/>
        <v>-3.0918996513119453E-3</v>
      </c>
    </row>
    <row r="137" spans="1:8" x14ac:dyDescent="0.25">
      <c r="A137" s="1">
        <v>42205</v>
      </c>
      <c r="B137">
        <v>240.89999399999999</v>
      </c>
      <c r="C137">
        <v>241.21000699999999</v>
      </c>
      <c r="D137">
        <v>238.050003</v>
      </c>
      <c r="E137">
        <v>239.83999600000001</v>
      </c>
      <c r="F137">
        <v>226.375046</v>
      </c>
      <c r="G137">
        <v>224615</v>
      </c>
      <c r="H137">
        <f t="shared" si="2"/>
        <v>3.6758668056654795E-3</v>
      </c>
    </row>
    <row r="138" spans="1:8" x14ac:dyDescent="0.25">
      <c r="A138" s="1">
        <v>42206</v>
      </c>
      <c r="B138">
        <v>239.029999</v>
      </c>
      <c r="C138">
        <v>240.800003</v>
      </c>
      <c r="D138">
        <v>239.029999</v>
      </c>
      <c r="E138">
        <v>239.58999600000001</v>
      </c>
      <c r="F138">
        <v>226.13906900000001</v>
      </c>
      <c r="G138">
        <v>287735</v>
      </c>
      <c r="H138">
        <f t="shared" si="2"/>
        <v>-1.042959826305622E-3</v>
      </c>
    </row>
    <row r="139" spans="1:8" x14ac:dyDescent="0.25">
      <c r="A139" s="1">
        <v>42207</v>
      </c>
      <c r="B139">
        <v>245</v>
      </c>
      <c r="C139">
        <v>245</v>
      </c>
      <c r="D139">
        <v>235</v>
      </c>
      <c r="E139">
        <v>236.55999800000001</v>
      </c>
      <c r="F139">
        <v>223.27917500000001</v>
      </c>
      <c r="G139">
        <v>488276</v>
      </c>
      <c r="H139">
        <f t="shared" si="2"/>
        <v>-1.2727265270878878E-2</v>
      </c>
    </row>
    <row r="140" spans="1:8" x14ac:dyDescent="0.25">
      <c r="A140" s="1">
        <v>42208</v>
      </c>
      <c r="B140">
        <v>229.699997</v>
      </c>
      <c r="C140">
        <v>243.990005</v>
      </c>
      <c r="D140">
        <v>229.699997</v>
      </c>
      <c r="E140">
        <v>242.78999300000001</v>
      </c>
      <c r="F140">
        <v>229.159424</v>
      </c>
      <c r="G140">
        <v>359296</v>
      </c>
      <c r="H140">
        <f t="shared" si="2"/>
        <v>2.5995041700529135E-2</v>
      </c>
    </row>
    <row r="141" spans="1:8" x14ac:dyDescent="0.25">
      <c r="A141" s="1">
        <v>42209</v>
      </c>
      <c r="B141">
        <v>242.429993</v>
      </c>
      <c r="C141">
        <v>244.5</v>
      </c>
      <c r="D141">
        <v>235.94000199999999</v>
      </c>
      <c r="E141">
        <v>239.21000699999999</v>
      </c>
      <c r="F141">
        <v>225.78041099999999</v>
      </c>
      <c r="G141">
        <v>311564</v>
      </c>
      <c r="H141">
        <f t="shared" si="2"/>
        <v>-1.4855041821709049E-2</v>
      </c>
    </row>
    <row r="142" spans="1:8" x14ac:dyDescent="0.25">
      <c r="A142" s="1">
        <v>42212</v>
      </c>
      <c r="B142">
        <v>237.11999499999999</v>
      </c>
      <c r="C142">
        <v>239.11000100000001</v>
      </c>
      <c r="D142">
        <v>234.699997</v>
      </c>
      <c r="E142">
        <v>236.429993</v>
      </c>
      <c r="F142">
        <v>223.156464</v>
      </c>
      <c r="G142">
        <v>217438</v>
      </c>
      <c r="H142">
        <f t="shared" si="2"/>
        <v>-1.168973646958717E-2</v>
      </c>
    </row>
    <row r="143" spans="1:8" x14ac:dyDescent="0.25">
      <c r="A143" s="1">
        <v>42213</v>
      </c>
      <c r="B143">
        <v>235.85000600000001</v>
      </c>
      <c r="C143">
        <v>244.05999800000001</v>
      </c>
      <c r="D143">
        <v>235.520004</v>
      </c>
      <c r="E143">
        <v>240.86000100000001</v>
      </c>
      <c r="F143">
        <v>227.33776900000001</v>
      </c>
      <c r="G143">
        <v>350441</v>
      </c>
      <c r="H143">
        <f t="shared" si="2"/>
        <v>1.8563722996950683E-2</v>
      </c>
    </row>
    <row r="144" spans="1:8" x14ac:dyDescent="0.25">
      <c r="A144" s="1">
        <v>42214</v>
      </c>
      <c r="B144">
        <v>239</v>
      </c>
      <c r="C144">
        <v>239.83000200000001</v>
      </c>
      <c r="D144">
        <v>237.30999800000001</v>
      </c>
      <c r="E144">
        <v>238.44000199999999</v>
      </c>
      <c r="F144">
        <v>225.05363500000001</v>
      </c>
      <c r="G144">
        <v>511700</v>
      </c>
      <c r="H144">
        <f t="shared" si="2"/>
        <v>-1.0098129140476508E-2</v>
      </c>
    </row>
    <row r="145" spans="1:8" x14ac:dyDescent="0.25">
      <c r="A145" s="1">
        <v>42215</v>
      </c>
      <c r="B145">
        <v>240.25</v>
      </c>
      <c r="C145">
        <v>240.990005</v>
      </c>
      <c r="D145">
        <v>235.990005</v>
      </c>
      <c r="E145">
        <v>238.509995</v>
      </c>
      <c r="F145">
        <v>225.11968999999999</v>
      </c>
      <c r="G145">
        <v>221045</v>
      </c>
      <c r="H145">
        <f t="shared" si="2"/>
        <v>2.9346474704616799E-4</v>
      </c>
    </row>
    <row r="146" spans="1:8" x14ac:dyDescent="0.25">
      <c r="A146" s="1">
        <v>42216</v>
      </c>
      <c r="B146">
        <v>236.39999399999999</v>
      </c>
      <c r="C146">
        <v>241.979996</v>
      </c>
      <c r="D146">
        <v>235.229996</v>
      </c>
      <c r="E146">
        <v>241.13000500000001</v>
      </c>
      <c r="F146">
        <v>227.59262100000001</v>
      </c>
      <c r="G146">
        <v>679496</v>
      </c>
      <c r="H146">
        <f t="shared" si="2"/>
        <v>1.0925064490946651E-2</v>
      </c>
    </row>
    <row r="147" spans="1:8" x14ac:dyDescent="0.25">
      <c r="A147" s="1">
        <v>42219</v>
      </c>
      <c r="B147">
        <v>240.5</v>
      </c>
      <c r="C147">
        <v>249.14999399999999</v>
      </c>
      <c r="D147">
        <v>239.38000500000001</v>
      </c>
      <c r="E147">
        <v>248.58999600000001</v>
      </c>
      <c r="F147">
        <v>234.633804</v>
      </c>
      <c r="G147">
        <v>284786</v>
      </c>
      <c r="H147">
        <f t="shared" si="2"/>
        <v>3.0468737097998237E-2</v>
      </c>
    </row>
    <row r="148" spans="1:8" x14ac:dyDescent="0.25">
      <c r="A148" s="1">
        <v>42220</v>
      </c>
      <c r="B148">
        <v>250</v>
      </c>
      <c r="C148">
        <v>250.83999600000001</v>
      </c>
      <c r="D148">
        <v>247.83999600000001</v>
      </c>
      <c r="E148">
        <v>249.070007</v>
      </c>
      <c r="F148">
        <v>235.08685299999999</v>
      </c>
      <c r="G148">
        <v>395728</v>
      </c>
      <c r="H148">
        <f t="shared" si="2"/>
        <v>1.9290151869420715E-3</v>
      </c>
    </row>
    <row r="149" spans="1:8" x14ac:dyDescent="0.25">
      <c r="A149" s="1">
        <v>42221</v>
      </c>
      <c r="B149">
        <v>252.38999899999999</v>
      </c>
      <c r="C149">
        <v>257.57000699999998</v>
      </c>
      <c r="D149">
        <v>248</v>
      </c>
      <c r="E149">
        <v>254.38000500000001</v>
      </c>
      <c r="F149">
        <v>240.098724</v>
      </c>
      <c r="G149">
        <v>707724</v>
      </c>
      <c r="H149">
        <f t="shared" si="2"/>
        <v>2.1095155663111254E-2</v>
      </c>
    </row>
    <row r="150" spans="1:8" x14ac:dyDescent="0.25">
      <c r="A150" s="1">
        <v>42222</v>
      </c>
      <c r="B150">
        <v>253.240005</v>
      </c>
      <c r="C150">
        <v>255.029999</v>
      </c>
      <c r="D150">
        <v>249.55999800000001</v>
      </c>
      <c r="E150">
        <v>250.479996</v>
      </c>
      <c r="F150">
        <v>236.41767899999999</v>
      </c>
      <c r="G150">
        <v>206431</v>
      </c>
      <c r="H150">
        <f t="shared" si="2"/>
        <v>-1.5450121761075405E-2</v>
      </c>
    </row>
    <row r="151" spans="1:8" x14ac:dyDescent="0.25">
      <c r="A151" s="1">
        <v>42223</v>
      </c>
      <c r="B151">
        <v>250.33999600000001</v>
      </c>
      <c r="C151">
        <v>254.320007</v>
      </c>
      <c r="D151">
        <v>249.13999899999999</v>
      </c>
      <c r="E151">
        <v>252.33999600000001</v>
      </c>
      <c r="F151">
        <v>238.17326399999999</v>
      </c>
      <c r="G151">
        <v>228964</v>
      </c>
      <c r="H151">
        <f t="shared" si="2"/>
        <v>7.3983418083150539E-3</v>
      </c>
    </row>
    <row r="152" spans="1:8" x14ac:dyDescent="0.25">
      <c r="A152" s="1">
        <v>42226</v>
      </c>
      <c r="B152">
        <v>252</v>
      </c>
      <c r="C152">
        <v>255.779999</v>
      </c>
      <c r="D152">
        <v>251.220001</v>
      </c>
      <c r="E152">
        <v>251.61999499999999</v>
      </c>
      <c r="F152">
        <v>237.49369799999999</v>
      </c>
      <c r="G152">
        <v>76218</v>
      </c>
      <c r="H152">
        <f t="shared" si="2"/>
        <v>-2.8573204222125392E-3</v>
      </c>
    </row>
    <row r="153" spans="1:8" x14ac:dyDescent="0.25">
      <c r="A153" s="1">
        <v>42227</v>
      </c>
      <c r="B153">
        <v>252.30999800000001</v>
      </c>
      <c r="C153">
        <v>252.30999800000001</v>
      </c>
      <c r="D153">
        <v>249.89999399999999</v>
      </c>
      <c r="E153">
        <v>250.75</v>
      </c>
      <c r="F153">
        <v>236.67254600000001</v>
      </c>
      <c r="G153">
        <v>302293</v>
      </c>
      <c r="H153">
        <f t="shared" si="2"/>
        <v>-3.4635650735925262E-3</v>
      </c>
    </row>
    <row r="154" spans="1:8" x14ac:dyDescent="0.25">
      <c r="A154" s="1">
        <v>42228</v>
      </c>
      <c r="B154">
        <v>256.20001200000002</v>
      </c>
      <c r="C154">
        <v>256.20001200000002</v>
      </c>
      <c r="D154">
        <v>246.070007</v>
      </c>
      <c r="E154">
        <v>250.86999499999999</v>
      </c>
      <c r="F154">
        <v>236.785797</v>
      </c>
      <c r="G154">
        <v>334676</v>
      </c>
      <c r="H154">
        <f t="shared" si="2"/>
        <v>4.7839901370128122E-4</v>
      </c>
    </row>
    <row r="155" spans="1:8" x14ac:dyDescent="0.25">
      <c r="A155" s="1">
        <v>42229</v>
      </c>
      <c r="B155">
        <v>250</v>
      </c>
      <c r="C155">
        <v>253.479996</v>
      </c>
      <c r="D155">
        <v>248</v>
      </c>
      <c r="E155">
        <v>252.53999300000001</v>
      </c>
      <c r="F155">
        <v>238.36204499999999</v>
      </c>
      <c r="G155">
        <v>353554</v>
      </c>
      <c r="H155">
        <f t="shared" si="2"/>
        <v>6.6347929757054865E-3</v>
      </c>
    </row>
    <row r="156" spans="1:8" x14ac:dyDescent="0.25">
      <c r="A156" s="1">
        <v>42230</v>
      </c>
      <c r="B156">
        <v>252</v>
      </c>
      <c r="C156">
        <v>255.470001</v>
      </c>
      <c r="D156">
        <v>251.36000100000001</v>
      </c>
      <c r="E156">
        <v>254.71000699999999</v>
      </c>
      <c r="F156">
        <v>240.41021699999999</v>
      </c>
      <c r="G156">
        <v>171861</v>
      </c>
      <c r="H156">
        <f t="shared" si="2"/>
        <v>8.5559864563374711E-3</v>
      </c>
    </row>
    <row r="157" spans="1:8" x14ac:dyDescent="0.25">
      <c r="A157" s="1">
        <v>42233</v>
      </c>
      <c r="B157">
        <v>254.83000200000001</v>
      </c>
      <c r="C157">
        <v>255.08000200000001</v>
      </c>
      <c r="D157">
        <v>249.759995</v>
      </c>
      <c r="E157">
        <v>251.240005</v>
      </c>
      <c r="F157">
        <v>237.13504</v>
      </c>
      <c r="G157">
        <v>230644</v>
      </c>
      <c r="H157">
        <f t="shared" si="2"/>
        <v>-1.3716933861418893E-2</v>
      </c>
    </row>
    <row r="158" spans="1:8" x14ac:dyDescent="0.25">
      <c r="A158" s="1">
        <v>42234</v>
      </c>
      <c r="B158">
        <v>251.5</v>
      </c>
      <c r="C158">
        <v>251.5</v>
      </c>
      <c r="D158">
        <v>248.270004</v>
      </c>
      <c r="E158">
        <v>248.63999899999999</v>
      </c>
      <c r="F158">
        <v>234.680984</v>
      </c>
      <c r="G158">
        <v>344383</v>
      </c>
      <c r="H158">
        <f t="shared" si="2"/>
        <v>-1.0402690904082589E-2</v>
      </c>
    </row>
    <row r="159" spans="1:8" x14ac:dyDescent="0.25">
      <c r="A159" s="1">
        <v>42235</v>
      </c>
      <c r="B159">
        <v>245</v>
      </c>
      <c r="C159">
        <v>248.89999399999999</v>
      </c>
      <c r="D159">
        <v>242.009995</v>
      </c>
      <c r="E159">
        <v>243.83000200000001</v>
      </c>
      <c r="F159">
        <v>230.14103700000001</v>
      </c>
      <c r="G159">
        <v>410424</v>
      </c>
      <c r="H159">
        <f t="shared" si="2"/>
        <v>-1.9534751654392529E-2</v>
      </c>
    </row>
    <row r="160" spans="1:8" x14ac:dyDescent="0.25">
      <c r="A160" s="1">
        <v>42236</v>
      </c>
      <c r="B160">
        <v>243.89999399999999</v>
      </c>
      <c r="C160">
        <v>246.60000600000001</v>
      </c>
      <c r="D160">
        <v>243.33999600000001</v>
      </c>
      <c r="E160">
        <v>245.21000699999999</v>
      </c>
      <c r="F160">
        <v>231.44357299999999</v>
      </c>
      <c r="G160">
        <v>355567</v>
      </c>
      <c r="H160">
        <f t="shared" si="2"/>
        <v>5.643773337166238E-3</v>
      </c>
    </row>
    <row r="161" spans="1:8" x14ac:dyDescent="0.25">
      <c r="A161" s="1">
        <v>42237</v>
      </c>
      <c r="B161">
        <v>243.979996</v>
      </c>
      <c r="C161">
        <v>246.449997</v>
      </c>
      <c r="D161">
        <v>238.729996</v>
      </c>
      <c r="E161">
        <v>240.13999899999999</v>
      </c>
      <c r="F161">
        <v>226.658188</v>
      </c>
      <c r="G161">
        <v>278103</v>
      </c>
      <c r="H161">
        <f t="shared" si="2"/>
        <v>-2.0892995755152972E-2</v>
      </c>
    </row>
    <row r="162" spans="1:8" x14ac:dyDescent="0.25">
      <c r="A162" s="1">
        <v>42240</v>
      </c>
      <c r="B162">
        <v>238.220001</v>
      </c>
      <c r="C162">
        <v>239.33999600000001</v>
      </c>
      <c r="D162">
        <v>226.39999399999999</v>
      </c>
      <c r="E162">
        <v>237.46000699999999</v>
      </c>
      <c r="F162">
        <v>224.12866199999999</v>
      </c>
      <c r="G162">
        <v>491864</v>
      </c>
      <c r="H162">
        <f t="shared" si="2"/>
        <v>-1.1222832031770548E-2</v>
      </c>
    </row>
    <row r="163" spans="1:8" x14ac:dyDescent="0.25">
      <c r="A163" s="1">
        <v>42241</v>
      </c>
      <c r="B163">
        <v>240</v>
      </c>
      <c r="C163">
        <v>243.979996</v>
      </c>
      <c r="D163">
        <v>240</v>
      </c>
      <c r="E163">
        <v>241.929993</v>
      </c>
      <c r="F163">
        <v>228.347702</v>
      </c>
      <c r="G163">
        <v>350100</v>
      </c>
      <c r="H163">
        <f t="shared" si="2"/>
        <v>1.864920519305438E-2</v>
      </c>
    </row>
    <row r="164" spans="1:8" x14ac:dyDescent="0.25">
      <c r="A164" s="1">
        <v>42242</v>
      </c>
      <c r="B164">
        <v>243.89999399999999</v>
      </c>
      <c r="C164">
        <v>245.929993</v>
      </c>
      <c r="D164">
        <v>241.5</v>
      </c>
      <c r="E164">
        <v>244.58000200000001</v>
      </c>
      <c r="F164">
        <v>230.848938</v>
      </c>
      <c r="G164">
        <v>310635</v>
      </c>
      <c r="H164">
        <f t="shared" si="2"/>
        <v>1.0894072471196569E-2</v>
      </c>
    </row>
    <row r="165" spans="1:8" x14ac:dyDescent="0.25">
      <c r="A165" s="1">
        <v>42243</v>
      </c>
      <c r="B165">
        <v>245.800003</v>
      </c>
      <c r="C165">
        <v>246.58999600000001</v>
      </c>
      <c r="D165">
        <v>243</v>
      </c>
      <c r="E165">
        <v>245.33999600000001</v>
      </c>
      <c r="F165">
        <v>231.56626900000001</v>
      </c>
      <c r="G165">
        <v>687497</v>
      </c>
      <c r="H165">
        <f t="shared" si="2"/>
        <v>3.102543188660393E-3</v>
      </c>
    </row>
    <row r="166" spans="1:8" x14ac:dyDescent="0.25">
      <c r="A166" s="1">
        <v>42244</v>
      </c>
      <c r="B166">
        <v>246</v>
      </c>
      <c r="C166">
        <v>247</v>
      </c>
      <c r="D166">
        <v>243.10000600000001</v>
      </c>
      <c r="E166">
        <v>243.86000100000001</v>
      </c>
      <c r="F166">
        <v>230.169342</v>
      </c>
      <c r="G166">
        <v>612644</v>
      </c>
      <c r="H166">
        <f t="shared" si="2"/>
        <v>-6.0507841662678129E-3</v>
      </c>
    </row>
    <row r="167" spans="1:8" x14ac:dyDescent="0.25">
      <c r="A167" s="1">
        <v>42247</v>
      </c>
      <c r="B167">
        <v>245.029999</v>
      </c>
      <c r="C167">
        <v>246</v>
      </c>
      <c r="D167">
        <v>242.13000500000001</v>
      </c>
      <c r="E167">
        <v>243.800003</v>
      </c>
      <c r="F167">
        <v>230.11273199999999</v>
      </c>
      <c r="G167">
        <v>1034572</v>
      </c>
      <c r="H167">
        <f t="shared" si="2"/>
        <v>-2.4597960026334029E-4</v>
      </c>
    </row>
    <row r="168" spans="1:8" x14ac:dyDescent="0.25">
      <c r="A168" s="1">
        <v>42248</v>
      </c>
      <c r="B168">
        <v>243.800003</v>
      </c>
      <c r="C168">
        <v>245.96000699999999</v>
      </c>
      <c r="D168">
        <v>240.259995</v>
      </c>
      <c r="E168">
        <v>244.94000199999999</v>
      </c>
      <c r="F168">
        <v>231.188705</v>
      </c>
      <c r="G168">
        <v>461692</v>
      </c>
      <c r="H168">
        <f t="shared" si="2"/>
        <v>4.6649538239260492E-3</v>
      </c>
    </row>
    <row r="169" spans="1:8" x14ac:dyDescent="0.25">
      <c r="A169" s="1">
        <v>42249</v>
      </c>
      <c r="B169">
        <v>246.16000399999999</v>
      </c>
      <c r="C169">
        <v>246.36999499999999</v>
      </c>
      <c r="D169">
        <v>243.800003</v>
      </c>
      <c r="E169">
        <v>245.16000399999999</v>
      </c>
      <c r="F169">
        <v>231.39636200000001</v>
      </c>
      <c r="G169">
        <v>406081</v>
      </c>
      <c r="H169">
        <f t="shared" si="2"/>
        <v>8.9781114334493454E-4</v>
      </c>
    </row>
    <row r="170" spans="1:8" x14ac:dyDescent="0.25">
      <c r="A170" s="1">
        <v>42250</v>
      </c>
      <c r="B170">
        <v>246.5</v>
      </c>
      <c r="C170">
        <v>247.050003</v>
      </c>
      <c r="D170">
        <v>242.86000100000001</v>
      </c>
      <c r="E170">
        <v>244.990005</v>
      </c>
      <c r="F170">
        <v>231.235916</v>
      </c>
      <c r="G170">
        <v>469702</v>
      </c>
      <c r="H170">
        <f t="shared" si="2"/>
        <v>-6.9362218791278014E-4</v>
      </c>
    </row>
    <row r="171" spans="1:8" x14ac:dyDescent="0.25">
      <c r="A171" s="1">
        <v>42251</v>
      </c>
      <c r="B171">
        <v>245</v>
      </c>
      <c r="C171">
        <v>247.33000200000001</v>
      </c>
      <c r="D171">
        <v>241.429993</v>
      </c>
      <c r="E171">
        <v>246.449997</v>
      </c>
      <c r="F171">
        <v>232.61393699999999</v>
      </c>
      <c r="G171">
        <v>230967</v>
      </c>
      <c r="H171">
        <f t="shared" si="2"/>
        <v>5.941685850196712E-3</v>
      </c>
    </row>
    <row r="172" spans="1:8" x14ac:dyDescent="0.25">
      <c r="A172" s="1">
        <v>42254</v>
      </c>
      <c r="B172">
        <v>239.300003</v>
      </c>
      <c r="C172">
        <v>251.429993</v>
      </c>
      <c r="D172">
        <v>239.300003</v>
      </c>
      <c r="E172">
        <v>250.550003</v>
      </c>
      <c r="F172">
        <v>236.48376500000001</v>
      </c>
      <c r="G172">
        <v>69046</v>
      </c>
      <c r="H172">
        <f t="shared" si="2"/>
        <v>1.6499402036981258E-2</v>
      </c>
    </row>
    <row r="173" spans="1:8" x14ac:dyDescent="0.25">
      <c r="A173" s="1">
        <v>42255</v>
      </c>
      <c r="B173">
        <v>251.5</v>
      </c>
      <c r="C173">
        <v>251.5</v>
      </c>
      <c r="D173">
        <v>246.96000699999999</v>
      </c>
      <c r="E173">
        <v>248.050003</v>
      </c>
      <c r="F173">
        <v>234.12413000000001</v>
      </c>
      <c r="G173">
        <v>464487</v>
      </c>
      <c r="H173">
        <f t="shared" si="2"/>
        <v>-1.0028113847564307E-2</v>
      </c>
    </row>
    <row r="174" spans="1:8" x14ac:dyDescent="0.25">
      <c r="A174" s="1">
        <v>42256</v>
      </c>
      <c r="B174">
        <v>248.94000199999999</v>
      </c>
      <c r="C174">
        <v>250.25</v>
      </c>
      <c r="D174">
        <v>244.38000500000001</v>
      </c>
      <c r="E174">
        <v>244.86999499999999</v>
      </c>
      <c r="F174">
        <v>231.12264999999999</v>
      </c>
      <c r="G174">
        <v>377365</v>
      </c>
      <c r="H174">
        <f t="shared" si="2"/>
        <v>-1.2902922796249553E-2</v>
      </c>
    </row>
    <row r="175" spans="1:8" x14ac:dyDescent="0.25">
      <c r="A175" s="1">
        <v>42257</v>
      </c>
      <c r="B175">
        <v>246.05999800000001</v>
      </c>
      <c r="C175">
        <v>250.990005</v>
      </c>
      <c r="D175">
        <v>244.53999300000001</v>
      </c>
      <c r="E175">
        <v>250.44000199999999</v>
      </c>
      <c r="F175">
        <v>236.37994399999999</v>
      </c>
      <c r="G175">
        <v>549336</v>
      </c>
      <c r="H175">
        <f t="shared" si="2"/>
        <v>2.2491920679986416E-2</v>
      </c>
    </row>
    <row r="176" spans="1:8" x14ac:dyDescent="0.25">
      <c r="A176" s="1">
        <v>42258</v>
      </c>
      <c r="B176">
        <v>250.64999399999999</v>
      </c>
      <c r="C176">
        <v>252.08000200000001</v>
      </c>
      <c r="D176">
        <v>247.429993</v>
      </c>
      <c r="E176">
        <v>250.16999799999999</v>
      </c>
      <c r="F176">
        <v>236.125092</v>
      </c>
      <c r="G176">
        <v>1279693</v>
      </c>
      <c r="H176">
        <f t="shared" si="2"/>
        <v>-1.0787272316532676E-3</v>
      </c>
    </row>
    <row r="177" spans="1:8" x14ac:dyDescent="0.25">
      <c r="A177" s="1">
        <v>42261</v>
      </c>
      <c r="B177">
        <v>249.41999799999999</v>
      </c>
      <c r="C177">
        <v>252.30999800000001</v>
      </c>
      <c r="D177">
        <v>249.14999399999999</v>
      </c>
      <c r="E177">
        <v>250.33999600000001</v>
      </c>
      <c r="F177">
        <v>236.28555299999999</v>
      </c>
      <c r="G177">
        <v>237589</v>
      </c>
      <c r="H177">
        <f t="shared" si="2"/>
        <v>6.7932849468657066E-4</v>
      </c>
    </row>
    <row r="178" spans="1:8" x14ac:dyDescent="0.25">
      <c r="A178" s="1">
        <v>42262</v>
      </c>
      <c r="B178">
        <v>252.070007</v>
      </c>
      <c r="C178">
        <v>257.30999800000001</v>
      </c>
      <c r="D178">
        <v>249.679993</v>
      </c>
      <c r="E178">
        <v>256.29998799999998</v>
      </c>
      <c r="F178">
        <v>241.910934</v>
      </c>
      <c r="G178">
        <v>328881</v>
      </c>
      <c r="H178">
        <f t="shared" si="2"/>
        <v>2.352857315011863E-2</v>
      </c>
    </row>
    <row r="179" spans="1:8" x14ac:dyDescent="0.25">
      <c r="A179" s="1">
        <v>42264</v>
      </c>
      <c r="B179">
        <v>256.29998799999998</v>
      </c>
      <c r="C179">
        <v>263.91000400000001</v>
      </c>
      <c r="D179">
        <v>256.29998799999998</v>
      </c>
      <c r="E179">
        <v>260.66000400000001</v>
      </c>
      <c r="F179">
        <v>246.02616900000001</v>
      </c>
      <c r="G179">
        <v>697159</v>
      </c>
      <c r="H179">
        <f t="shared" si="2"/>
        <v>1.6868291232857283E-2</v>
      </c>
    </row>
    <row r="180" spans="1:8" x14ac:dyDescent="0.25">
      <c r="A180" s="1">
        <v>42265</v>
      </c>
      <c r="B180">
        <v>260.66000400000001</v>
      </c>
      <c r="C180">
        <v>263.10000600000001</v>
      </c>
      <c r="D180">
        <v>257.209991</v>
      </c>
      <c r="E180">
        <v>262.32000699999998</v>
      </c>
      <c r="F180">
        <v>247.59298699999999</v>
      </c>
      <c r="G180">
        <v>889556</v>
      </c>
      <c r="H180">
        <f t="shared" si="2"/>
        <v>6.3483081763801626E-3</v>
      </c>
    </row>
    <row r="181" spans="1:8" x14ac:dyDescent="0.25">
      <c r="A181" s="1">
        <v>42268</v>
      </c>
      <c r="B181">
        <v>262.57998700000002</v>
      </c>
      <c r="C181">
        <v>263.69000199999999</v>
      </c>
      <c r="D181">
        <v>258.70001200000002</v>
      </c>
      <c r="E181">
        <v>259.76998900000001</v>
      </c>
      <c r="F181">
        <v>245.186127</v>
      </c>
      <c r="G181">
        <v>158841</v>
      </c>
      <c r="H181">
        <f t="shared" si="2"/>
        <v>-9.7685923417619846E-3</v>
      </c>
    </row>
    <row r="182" spans="1:8" x14ac:dyDescent="0.25">
      <c r="A182" s="1">
        <v>42269</v>
      </c>
      <c r="B182">
        <v>260</v>
      </c>
      <c r="C182">
        <v>261.540009</v>
      </c>
      <c r="D182">
        <v>257.55999800000001</v>
      </c>
      <c r="E182">
        <v>259.89999399999999</v>
      </c>
      <c r="F182">
        <v>245.30883800000001</v>
      </c>
      <c r="G182">
        <v>335073</v>
      </c>
      <c r="H182">
        <f t="shared" si="2"/>
        <v>5.0035580919831932E-4</v>
      </c>
    </row>
    <row r="183" spans="1:8" x14ac:dyDescent="0.25">
      <c r="A183" s="1">
        <v>42270</v>
      </c>
      <c r="B183">
        <v>265</v>
      </c>
      <c r="C183">
        <v>265</v>
      </c>
      <c r="D183">
        <v>258.23001099999999</v>
      </c>
      <c r="E183">
        <v>261.64001500000001</v>
      </c>
      <c r="F183">
        <v>246.95115699999999</v>
      </c>
      <c r="G183">
        <v>246601</v>
      </c>
      <c r="H183">
        <f t="shared" si="2"/>
        <v>6.6725921673812761E-3</v>
      </c>
    </row>
    <row r="184" spans="1:8" x14ac:dyDescent="0.25">
      <c r="A184" s="1">
        <v>42271</v>
      </c>
      <c r="B184">
        <v>261.25</v>
      </c>
      <c r="C184">
        <v>262.48001099999999</v>
      </c>
      <c r="D184">
        <v>258.040009</v>
      </c>
      <c r="E184">
        <v>259.69000199999999</v>
      </c>
      <c r="F184">
        <v>245.110626</v>
      </c>
      <c r="G184">
        <v>190968</v>
      </c>
      <c r="H184">
        <f t="shared" si="2"/>
        <v>-7.4809288071064212E-3</v>
      </c>
    </row>
    <row r="185" spans="1:8" x14ac:dyDescent="0.25">
      <c r="A185" s="1">
        <v>42272</v>
      </c>
      <c r="B185">
        <v>260.98001099999999</v>
      </c>
      <c r="C185">
        <v>261.10000600000001</v>
      </c>
      <c r="D185">
        <v>257.88000499999998</v>
      </c>
      <c r="E185">
        <v>258.32998700000002</v>
      </c>
      <c r="F185">
        <v>243.826965</v>
      </c>
      <c r="G185">
        <v>270334</v>
      </c>
      <c r="H185">
        <f t="shared" si="2"/>
        <v>-5.250829443135257E-3</v>
      </c>
    </row>
    <row r="186" spans="1:8" x14ac:dyDescent="0.25">
      <c r="A186" s="1">
        <v>42275</v>
      </c>
      <c r="B186">
        <v>257.75</v>
      </c>
      <c r="C186">
        <v>259.04998799999998</v>
      </c>
      <c r="D186">
        <v>253.19000199999999</v>
      </c>
      <c r="E186">
        <v>258.33999599999999</v>
      </c>
      <c r="F186">
        <v>243.836411</v>
      </c>
      <c r="G186">
        <v>310381</v>
      </c>
      <c r="H186">
        <f t="shared" si="2"/>
        <v>3.8739837625912055E-5</v>
      </c>
    </row>
    <row r="187" spans="1:8" x14ac:dyDescent="0.25">
      <c r="A187" s="1">
        <v>42276</v>
      </c>
      <c r="B187">
        <v>259.60000600000001</v>
      </c>
      <c r="C187">
        <v>259.67001299999998</v>
      </c>
      <c r="D187">
        <v>252</v>
      </c>
      <c r="E187">
        <v>252.53999300000001</v>
      </c>
      <c r="F187">
        <v>238.36204499999999</v>
      </c>
      <c r="G187">
        <v>369450</v>
      </c>
      <c r="H187">
        <f t="shared" si="2"/>
        <v>-2.2706838420366145E-2</v>
      </c>
    </row>
    <row r="188" spans="1:8" x14ac:dyDescent="0.25">
      <c r="A188" s="1">
        <v>42277</v>
      </c>
      <c r="B188">
        <v>258</v>
      </c>
      <c r="C188">
        <v>258.57998700000002</v>
      </c>
      <c r="D188">
        <v>251</v>
      </c>
      <c r="E188">
        <v>258.27999899999998</v>
      </c>
      <c r="F188">
        <v>243.77979999999999</v>
      </c>
      <c r="G188">
        <v>790988</v>
      </c>
      <c r="H188">
        <f t="shared" si="2"/>
        <v>2.2474643513891383E-2</v>
      </c>
    </row>
    <row r="189" spans="1:8" x14ac:dyDescent="0.25">
      <c r="A189" s="1">
        <v>42278</v>
      </c>
      <c r="B189">
        <v>259.57000699999998</v>
      </c>
      <c r="C189">
        <v>262</v>
      </c>
      <c r="D189">
        <v>253.21000699999999</v>
      </c>
      <c r="E189">
        <v>258.23001099999999</v>
      </c>
      <c r="F189">
        <v>243.73260500000001</v>
      </c>
      <c r="G189">
        <v>386120</v>
      </c>
      <c r="H189">
        <f t="shared" si="2"/>
        <v>-1.9361558665334082E-4</v>
      </c>
    </row>
    <row r="190" spans="1:8" x14ac:dyDescent="0.25">
      <c r="A190" s="1">
        <v>42279</v>
      </c>
      <c r="B190">
        <v>261.5</v>
      </c>
      <c r="C190">
        <v>261.5</v>
      </c>
      <c r="D190">
        <v>254.33000200000001</v>
      </c>
      <c r="E190">
        <v>260.54998799999998</v>
      </c>
      <c r="F190">
        <v>245.92233300000001</v>
      </c>
      <c r="G190">
        <v>243068</v>
      </c>
      <c r="H190">
        <f t="shared" si="2"/>
        <v>8.94402334141608E-3</v>
      </c>
    </row>
    <row r="191" spans="1:8" x14ac:dyDescent="0.25">
      <c r="A191" s="1">
        <v>42282</v>
      </c>
      <c r="B191">
        <v>265</v>
      </c>
      <c r="C191">
        <v>265</v>
      </c>
      <c r="D191">
        <v>260.60998499999999</v>
      </c>
      <c r="E191">
        <v>262.790009</v>
      </c>
      <c r="F191">
        <v>248.03659099999999</v>
      </c>
      <c r="G191">
        <v>332821</v>
      </c>
      <c r="H191">
        <f t="shared" si="2"/>
        <v>8.5605130659531271E-3</v>
      </c>
    </row>
    <row r="192" spans="1:8" x14ac:dyDescent="0.25">
      <c r="A192" s="1">
        <v>42283</v>
      </c>
      <c r="B192">
        <v>262.85000600000001</v>
      </c>
      <c r="C192">
        <v>263.57998700000002</v>
      </c>
      <c r="D192">
        <v>258.79998799999998</v>
      </c>
      <c r="E192">
        <v>259.92999300000002</v>
      </c>
      <c r="F192">
        <v>245.337143</v>
      </c>
      <c r="G192">
        <v>235619</v>
      </c>
      <c r="H192">
        <f t="shared" si="2"/>
        <v>-1.0942921163414185E-2</v>
      </c>
    </row>
    <row r="193" spans="1:8" x14ac:dyDescent="0.25">
      <c r="A193" s="1">
        <v>42284</v>
      </c>
      <c r="B193">
        <v>258.63000499999998</v>
      </c>
      <c r="C193">
        <v>264</v>
      </c>
      <c r="D193">
        <v>258.63000499999998</v>
      </c>
      <c r="E193">
        <v>262.17001299999998</v>
      </c>
      <c r="F193">
        <v>247.451401</v>
      </c>
      <c r="G193">
        <v>349216</v>
      </c>
      <c r="H193">
        <f t="shared" si="2"/>
        <v>8.5808446589070511E-3</v>
      </c>
    </row>
    <row r="194" spans="1:8" x14ac:dyDescent="0.25">
      <c r="A194" s="1">
        <v>42285</v>
      </c>
      <c r="B194">
        <v>263.07998700000002</v>
      </c>
      <c r="C194">
        <v>263.07998700000002</v>
      </c>
      <c r="D194">
        <v>255.570007</v>
      </c>
      <c r="E194">
        <v>259.33999599999999</v>
      </c>
      <c r="F194">
        <v>244.78027299999999</v>
      </c>
      <c r="G194">
        <v>427251</v>
      </c>
      <c r="H194">
        <f t="shared" si="2"/>
        <v>-1.0853239890948743E-2</v>
      </c>
    </row>
    <row r="195" spans="1:8" x14ac:dyDescent="0.25">
      <c r="A195" s="1">
        <v>42286</v>
      </c>
      <c r="B195">
        <v>261</v>
      </c>
      <c r="C195">
        <v>262.44000199999999</v>
      </c>
      <c r="D195">
        <v>259.10000600000001</v>
      </c>
      <c r="E195">
        <v>260.98001099999999</v>
      </c>
      <c r="F195">
        <v>246.328217</v>
      </c>
      <c r="G195">
        <v>194401</v>
      </c>
      <c r="H195">
        <f t="shared" si="2"/>
        <v>6.303898864221712E-3</v>
      </c>
    </row>
    <row r="196" spans="1:8" x14ac:dyDescent="0.25">
      <c r="A196" s="1">
        <v>42289</v>
      </c>
      <c r="B196">
        <v>261.790009</v>
      </c>
      <c r="C196">
        <v>264.38000499999998</v>
      </c>
      <c r="D196">
        <v>258.17001299999998</v>
      </c>
      <c r="E196">
        <v>263.70001200000002</v>
      </c>
      <c r="F196">
        <v>248.89550800000001</v>
      </c>
      <c r="G196">
        <v>306853</v>
      </c>
      <c r="H196">
        <f t="shared" ref="H196:H259" si="3">LN(F196/F195)</f>
        <v>1.0368299697103284E-2</v>
      </c>
    </row>
    <row r="197" spans="1:8" x14ac:dyDescent="0.25">
      <c r="A197" s="1">
        <v>42290</v>
      </c>
      <c r="B197">
        <v>264.22000100000002</v>
      </c>
      <c r="C197">
        <v>264.22000100000002</v>
      </c>
      <c r="D197">
        <v>262.25</v>
      </c>
      <c r="E197">
        <v>263.42999300000002</v>
      </c>
      <c r="F197">
        <v>248.64063999999999</v>
      </c>
      <c r="G197">
        <v>263874</v>
      </c>
      <c r="H197">
        <f t="shared" si="3"/>
        <v>-1.024520623548267E-3</v>
      </c>
    </row>
    <row r="198" spans="1:8" x14ac:dyDescent="0.25">
      <c r="A198" s="1">
        <v>42291</v>
      </c>
      <c r="B198">
        <v>263.42999300000002</v>
      </c>
      <c r="C198">
        <v>265</v>
      </c>
      <c r="D198">
        <v>260.66000400000001</v>
      </c>
      <c r="E198">
        <v>263.959991</v>
      </c>
      <c r="F198">
        <v>249.140884</v>
      </c>
      <c r="G198">
        <v>249719</v>
      </c>
      <c r="H198">
        <f t="shared" si="3"/>
        <v>2.0098944789359555E-3</v>
      </c>
    </row>
    <row r="199" spans="1:8" x14ac:dyDescent="0.25">
      <c r="A199" s="1">
        <v>42292</v>
      </c>
      <c r="B199">
        <v>264.23001099999999</v>
      </c>
      <c r="C199">
        <v>265</v>
      </c>
      <c r="D199">
        <v>260.45001200000002</v>
      </c>
      <c r="E199">
        <v>262.64001500000001</v>
      </c>
      <c r="F199">
        <v>247.89501999999999</v>
      </c>
      <c r="G199">
        <v>255859</v>
      </c>
      <c r="H199">
        <f t="shared" si="3"/>
        <v>-5.0131855635784251E-3</v>
      </c>
    </row>
    <row r="200" spans="1:8" x14ac:dyDescent="0.25">
      <c r="A200" s="1">
        <v>42293</v>
      </c>
      <c r="B200">
        <v>265</v>
      </c>
      <c r="C200">
        <v>265.39999399999999</v>
      </c>
      <c r="D200">
        <v>260</v>
      </c>
      <c r="E200">
        <v>264.040009</v>
      </c>
      <c r="F200">
        <v>249.21639999999999</v>
      </c>
      <c r="G200">
        <v>248139</v>
      </c>
      <c r="H200">
        <f t="shared" si="3"/>
        <v>5.3162452478749686E-3</v>
      </c>
    </row>
    <row r="201" spans="1:8" x14ac:dyDescent="0.25">
      <c r="A201" s="1">
        <v>42296</v>
      </c>
      <c r="B201">
        <v>263.73998999999998</v>
      </c>
      <c r="C201">
        <v>265.94000199999999</v>
      </c>
      <c r="D201">
        <v>261.51001000000002</v>
      </c>
      <c r="E201">
        <v>264.23001099999999</v>
      </c>
      <c r="F201">
        <v>249.39576700000001</v>
      </c>
      <c r="G201">
        <v>133129</v>
      </c>
      <c r="H201">
        <f t="shared" si="3"/>
        <v>7.1946502555834003E-4</v>
      </c>
    </row>
    <row r="202" spans="1:8" x14ac:dyDescent="0.25">
      <c r="A202" s="1">
        <v>42297</v>
      </c>
      <c r="B202">
        <v>265.5</v>
      </c>
      <c r="C202">
        <v>272.02999899999998</v>
      </c>
      <c r="D202">
        <v>262.540009</v>
      </c>
      <c r="E202">
        <v>271.48001099999999</v>
      </c>
      <c r="F202">
        <v>256.23873900000001</v>
      </c>
      <c r="G202">
        <v>273185</v>
      </c>
      <c r="H202">
        <f t="shared" si="3"/>
        <v>2.7068523753803843E-2</v>
      </c>
    </row>
    <row r="203" spans="1:8" x14ac:dyDescent="0.25">
      <c r="A203" s="1">
        <v>42298</v>
      </c>
      <c r="B203">
        <v>267.41000400000001</v>
      </c>
      <c r="C203">
        <v>272.07998700000002</v>
      </c>
      <c r="D203">
        <v>265.73998999999998</v>
      </c>
      <c r="E203">
        <v>267.39001500000001</v>
      </c>
      <c r="F203">
        <v>252.37835699999999</v>
      </c>
      <c r="G203">
        <v>279899</v>
      </c>
      <c r="H203">
        <f t="shared" si="3"/>
        <v>-1.5180205942130345E-2</v>
      </c>
    </row>
    <row r="204" spans="1:8" x14ac:dyDescent="0.25">
      <c r="A204" s="1">
        <v>42299</v>
      </c>
      <c r="B204">
        <v>272.5</v>
      </c>
      <c r="C204">
        <v>277.10000600000001</v>
      </c>
      <c r="D204">
        <v>266.86999500000002</v>
      </c>
      <c r="E204">
        <v>272.98998999999998</v>
      </c>
      <c r="F204">
        <v>257.66394000000003</v>
      </c>
      <c r="G204">
        <v>354078</v>
      </c>
      <c r="H204">
        <f t="shared" si="3"/>
        <v>2.0726799536835538E-2</v>
      </c>
    </row>
    <row r="205" spans="1:8" x14ac:dyDescent="0.25">
      <c r="A205" s="1">
        <v>42300</v>
      </c>
      <c r="B205">
        <v>274.35000600000001</v>
      </c>
      <c r="C205">
        <v>278.48998999999998</v>
      </c>
      <c r="D205">
        <v>258.57000699999998</v>
      </c>
      <c r="E205">
        <v>262.38000499999998</v>
      </c>
      <c r="F205">
        <v>247.64961199999999</v>
      </c>
      <c r="G205">
        <v>445593</v>
      </c>
      <c r="H205">
        <f t="shared" si="3"/>
        <v>-3.9641285410060366E-2</v>
      </c>
    </row>
    <row r="206" spans="1:8" x14ac:dyDescent="0.25">
      <c r="A206" s="1">
        <v>42303</v>
      </c>
      <c r="B206">
        <v>264.5</v>
      </c>
      <c r="C206">
        <v>267.38000499999998</v>
      </c>
      <c r="D206">
        <v>262.89001500000001</v>
      </c>
      <c r="E206">
        <v>266.35998499999999</v>
      </c>
      <c r="F206">
        <v>251.40614299999999</v>
      </c>
      <c r="G206">
        <v>351064</v>
      </c>
      <c r="H206">
        <f t="shared" si="3"/>
        <v>1.5054838714916535E-2</v>
      </c>
    </row>
    <row r="207" spans="1:8" x14ac:dyDescent="0.25">
      <c r="A207" s="1">
        <v>42304</v>
      </c>
      <c r="B207">
        <v>265.57998700000002</v>
      </c>
      <c r="C207">
        <v>265.57998700000002</v>
      </c>
      <c r="D207">
        <v>259.70001200000002</v>
      </c>
      <c r="E207">
        <v>262.76001000000002</v>
      </c>
      <c r="F207">
        <v>248.008286</v>
      </c>
      <c r="G207">
        <v>344167</v>
      </c>
      <c r="H207">
        <f t="shared" si="3"/>
        <v>-1.3607574123539953E-2</v>
      </c>
    </row>
    <row r="208" spans="1:8" x14ac:dyDescent="0.25">
      <c r="A208" s="1">
        <v>42305</v>
      </c>
      <c r="B208">
        <v>261</v>
      </c>
      <c r="C208">
        <v>264.5</v>
      </c>
      <c r="D208">
        <v>257.29998799999998</v>
      </c>
      <c r="E208">
        <v>260.76001000000002</v>
      </c>
      <c r="F208">
        <v>246.12056000000001</v>
      </c>
      <c r="G208">
        <v>332886</v>
      </c>
      <c r="H208">
        <f t="shared" si="3"/>
        <v>-7.6406597146034538E-3</v>
      </c>
    </row>
    <row r="209" spans="1:8" x14ac:dyDescent="0.25">
      <c r="A209" s="1">
        <v>42306</v>
      </c>
      <c r="B209">
        <v>259.45001200000002</v>
      </c>
      <c r="C209">
        <v>262.47000100000002</v>
      </c>
      <c r="D209">
        <v>255.86999499999999</v>
      </c>
      <c r="E209">
        <v>256.35000600000001</v>
      </c>
      <c r="F209">
        <v>241.958145</v>
      </c>
      <c r="G209">
        <v>264183</v>
      </c>
      <c r="H209">
        <f t="shared" si="3"/>
        <v>-1.7056740529686875E-2</v>
      </c>
    </row>
    <row r="210" spans="1:8" x14ac:dyDescent="0.25">
      <c r="A210" s="1">
        <v>42307</v>
      </c>
      <c r="B210">
        <v>256.29998799999998</v>
      </c>
      <c r="C210">
        <v>258.94000199999999</v>
      </c>
      <c r="D210">
        <v>254.479996</v>
      </c>
      <c r="E210">
        <v>255.820007</v>
      </c>
      <c r="F210">
        <v>241.45790099999999</v>
      </c>
      <c r="G210">
        <v>480207</v>
      </c>
      <c r="H210">
        <f t="shared" si="3"/>
        <v>-2.0696217376257576E-3</v>
      </c>
    </row>
    <row r="211" spans="1:8" x14ac:dyDescent="0.25">
      <c r="A211" s="1">
        <v>42311</v>
      </c>
      <c r="B211">
        <v>255.85000600000001</v>
      </c>
      <c r="C211">
        <v>264.10998499999999</v>
      </c>
      <c r="D211">
        <v>255.83999600000001</v>
      </c>
      <c r="E211">
        <v>263.42001299999998</v>
      </c>
      <c r="F211">
        <v>248.63124099999999</v>
      </c>
      <c r="G211">
        <v>365925</v>
      </c>
      <c r="H211">
        <f t="shared" si="3"/>
        <v>2.9275704005178111E-2</v>
      </c>
    </row>
    <row r="212" spans="1:8" x14ac:dyDescent="0.25">
      <c r="A212" s="1">
        <v>42312</v>
      </c>
      <c r="B212">
        <v>264.5</v>
      </c>
      <c r="C212">
        <v>266.92999300000002</v>
      </c>
      <c r="D212">
        <v>262</v>
      </c>
      <c r="E212">
        <v>264.61999500000002</v>
      </c>
      <c r="F212">
        <v>249.76385500000001</v>
      </c>
      <c r="G212">
        <v>208175</v>
      </c>
      <c r="H212">
        <f t="shared" si="3"/>
        <v>4.5450525450089953E-3</v>
      </c>
    </row>
    <row r="213" spans="1:8" x14ac:dyDescent="0.25">
      <c r="A213" s="1">
        <v>42313</v>
      </c>
      <c r="B213">
        <v>265.290009</v>
      </c>
      <c r="C213">
        <v>266.39001500000001</v>
      </c>
      <c r="D213">
        <v>262.61999500000002</v>
      </c>
      <c r="E213">
        <v>264.82998700000002</v>
      </c>
      <c r="F213">
        <v>249.96206699999999</v>
      </c>
      <c r="G213">
        <v>210292</v>
      </c>
      <c r="H213">
        <f t="shared" si="3"/>
        <v>7.9328288435072229E-4</v>
      </c>
    </row>
    <row r="214" spans="1:8" x14ac:dyDescent="0.25">
      <c r="A214" s="1">
        <v>42314</v>
      </c>
      <c r="B214">
        <v>264.82998700000002</v>
      </c>
      <c r="C214">
        <v>269.55999800000001</v>
      </c>
      <c r="D214">
        <v>263.94000199999999</v>
      </c>
      <c r="E214">
        <v>268.60998499999999</v>
      </c>
      <c r="F214">
        <v>253.52984599999999</v>
      </c>
      <c r="G214">
        <v>269008</v>
      </c>
      <c r="H214">
        <f t="shared" si="3"/>
        <v>1.4172377451349456E-2</v>
      </c>
    </row>
    <row r="215" spans="1:8" x14ac:dyDescent="0.25">
      <c r="A215" s="1">
        <v>42317</v>
      </c>
      <c r="B215">
        <v>267.82998700000002</v>
      </c>
      <c r="C215">
        <v>268.57000699999998</v>
      </c>
      <c r="D215">
        <v>258</v>
      </c>
      <c r="E215">
        <v>259.48998999999998</v>
      </c>
      <c r="F215">
        <v>244.92186000000001</v>
      </c>
      <c r="G215">
        <v>202580</v>
      </c>
      <c r="H215">
        <f t="shared" si="3"/>
        <v>-3.4542330903702886E-2</v>
      </c>
    </row>
    <row r="216" spans="1:8" x14ac:dyDescent="0.25">
      <c r="A216" s="1">
        <v>42318</v>
      </c>
      <c r="B216">
        <v>258</v>
      </c>
      <c r="C216">
        <v>261.35998499999999</v>
      </c>
      <c r="D216">
        <v>257.47000100000002</v>
      </c>
      <c r="E216">
        <v>260.57000699999998</v>
      </c>
      <c r="F216">
        <v>245.94122300000001</v>
      </c>
      <c r="G216">
        <v>227596</v>
      </c>
      <c r="H216">
        <f t="shared" si="3"/>
        <v>4.1533555920916492E-3</v>
      </c>
    </row>
    <row r="217" spans="1:8" x14ac:dyDescent="0.25">
      <c r="A217" s="1">
        <v>42319</v>
      </c>
      <c r="B217">
        <v>259</v>
      </c>
      <c r="C217">
        <v>262.76998900000001</v>
      </c>
      <c r="D217">
        <v>258.52999899999998</v>
      </c>
      <c r="E217">
        <v>261.10000600000001</v>
      </c>
      <c r="F217">
        <v>246.44148300000001</v>
      </c>
      <c r="G217">
        <v>172449</v>
      </c>
      <c r="H217">
        <f t="shared" si="3"/>
        <v>2.0319973306766178E-3</v>
      </c>
    </row>
    <row r="218" spans="1:8" x14ac:dyDescent="0.25">
      <c r="A218" s="1">
        <v>42320</v>
      </c>
      <c r="B218">
        <v>258.44000199999999</v>
      </c>
      <c r="C218">
        <v>262.42001299999998</v>
      </c>
      <c r="D218">
        <v>257.13000499999998</v>
      </c>
      <c r="E218">
        <v>257.82998700000002</v>
      </c>
      <c r="F218">
        <v>243.355042</v>
      </c>
      <c r="G218">
        <v>135073</v>
      </c>
      <c r="H218">
        <f t="shared" si="3"/>
        <v>-1.2603118626544958E-2</v>
      </c>
    </row>
    <row r="219" spans="1:8" x14ac:dyDescent="0.25">
      <c r="A219" s="1">
        <v>42321</v>
      </c>
      <c r="B219">
        <v>257.75</v>
      </c>
      <c r="C219">
        <v>260.14001500000001</v>
      </c>
      <c r="D219">
        <v>254.5</v>
      </c>
      <c r="E219">
        <v>258.92001299999998</v>
      </c>
      <c r="F219">
        <v>244.38386499999999</v>
      </c>
      <c r="G219">
        <v>287600</v>
      </c>
      <c r="H219">
        <f t="shared" si="3"/>
        <v>4.2187511028459737E-3</v>
      </c>
    </row>
    <row r="220" spans="1:8" x14ac:dyDescent="0.25">
      <c r="A220" s="1">
        <v>42325</v>
      </c>
      <c r="B220">
        <v>261.79998799999998</v>
      </c>
      <c r="C220">
        <v>265.5</v>
      </c>
      <c r="D220">
        <v>260.11999500000002</v>
      </c>
      <c r="E220">
        <v>263.51001000000002</v>
      </c>
      <c r="F220">
        <v>248.716171</v>
      </c>
      <c r="G220">
        <v>348880</v>
      </c>
      <c r="H220">
        <f t="shared" si="3"/>
        <v>1.7572164514012851E-2</v>
      </c>
    </row>
    <row r="221" spans="1:8" x14ac:dyDescent="0.25">
      <c r="A221" s="1">
        <v>42326</v>
      </c>
      <c r="B221">
        <v>265</v>
      </c>
      <c r="C221">
        <v>266.64001500000001</v>
      </c>
      <c r="D221">
        <v>259.69000199999999</v>
      </c>
      <c r="E221">
        <v>260.22000100000002</v>
      </c>
      <c r="F221">
        <v>245.61087000000001</v>
      </c>
      <c r="G221">
        <v>215760</v>
      </c>
      <c r="H221">
        <f t="shared" si="3"/>
        <v>-1.2563916559267569E-2</v>
      </c>
    </row>
    <row r="222" spans="1:8" x14ac:dyDescent="0.25">
      <c r="A222" s="1">
        <v>42327</v>
      </c>
      <c r="B222">
        <v>260.60998499999999</v>
      </c>
      <c r="C222">
        <v>268.60000600000001</v>
      </c>
      <c r="D222">
        <v>259.60000600000001</v>
      </c>
      <c r="E222">
        <v>266.79998799999998</v>
      </c>
      <c r="F222">
        <v>251.82145700000001</v>
      </c>
      <c r="G222">
        <v>488595</v>
      </c>
      <c r="H222">
        <f t="shared" si="3"/>
        <v>2.4971878184375254E-2</v>
      </c>
    </row>
    <row r="223" spans="1:8" x14ac:dyDescent="0.25">
      <c r="A223" s="1">
        <v>42328</v>
      </c>
      <c r="B223">
        <v>266.79998799999998</v>
      </c>
      <c r="C223">
        <v>268.48998999999998</v>
      </c>
      <c r="D223">
        <v>263.79998799999998</v>
      </c>
      <c r="E223">
        <v>264.72000100000002</v>
      </c>
      <c r="F223">
        <v>249.85823099999999</v>
      </c>
      <c r="G223">
        <v>225129</v>
      </c>
      <c r="H223">
        <f t="shared" si="3"/>
        <v>-7.8266514217789872E-3</v>
      </c>
    </row>
    <row r="224" spans="1:8" x14ac:dyDescent="0.25">
      <c r="A224" s="1">
        <v>42331</v>
      </c>
      <c r="B224">
        <v>268.5</v>
      </c>
      <c r="C224">
        <v>268.5</v>
      </c>
      <c r="D224">
        <v>261.95001200000002</v>
      </c>
      <c r="E224">
        <v>264.32000699999998</v>
      </c>
      <c r="F224">
        <v>249.48069799999999</v>
      </c>
      <c r="G224">
        <v>225019</v>
      </c>
      <c r="H224">
        <f t="shared" si="3"/>
        <v>-1.5121315403674015E-3</v>
      </c>
    </row>
    <row r="225" spans="1:8" x14ac:dyDescent="0.25">
      <c r="A225" s="1">
        <v>42332</v>
      </c>
      <c r="B225">
        <v>263.47000100000002</v>
      </c>
      <c r="C225">
        <v>266</v>
      </c>
      <c r="D225">
        <v>259.16000400000001</v>
      </c>
      <c r="E225">
        <v>260.47000100000002</v>
      </c>
      <c r="F225">
        <v>245.84683200000001</v>
      </c>
      <c r="G225">
        <v>305798</v>
      </c>
      <c r="H225">
        <f t="shared" si="3"/>
        <v>-1.4672841604588226E-2</v>
      </c>
    </row>
    <row r="226" spans="1:8" x14ac:dyDescent="0.25">
      <c r="A226" s="1">
        <v>42333</v>
      </c>
      <c r="B226">
        <v>259.01001000000002</v>
      </c>
      <c r="C226">
        <v>263.42001299999998</v>
      </c>
      <c r="D226">
        <v>252.75</v>
      </c>
      <c r="E226">
        <v>254.490005</v>
      </c>
      <c r="F226">
        <v>240.20257599999999</v>
      </c>
      <c r="G226">
        <v>354530</v>
      </c>
      <c r="H226">
        <f t="shared" si="3"/>
        <v>-2.322607388417058E-2</v>
      </c>
    </row>
    <row r="227" spans="1:8" x14ac:dyDescent="0.25">
      <c r="A227" s="1">
        <v>42334</v>
      </c>
      <c r="B227">
        <v>255</v>
      </c>
      <c r="C227">
        <v>257.35998499999999</v>
      </c>
      <c r="D227">
        <v>255</v>
      </c>
      <c r="E227">
        <v>256.82000699999998</v>
      </c>
      <c r="F227">
        <v>242.40176400000001</v>
      </c>
      <c r="G227">
        <v>63965</v>
      </c>
      <c r="H227">
        <f t="shared" si="3"/>
        <v>9.1138974116897892E-3</v>
      </c>
    </row>
    <row r="228" spans="1:8" x14ac:dyDescent="0.25">
      <c r="A228" s="1">
        <v>42335</v>
      </c>
      <c r="B228">
        <v>258.209991</v>
      </c>
      <c r="C228">
        <v>259</v>
      </c>
      <c r="D228">
        <v>253.69000199999999</v>
      </c>
      <c r="E228">
        <v>258.10998499999999</v>
      </c>
      <c r="F228">
        <v>243.61932400000001</v>
      </c>
      <c r="G228">
        <v>233042</v>
      </c>
      <c r="H228">
        <f t="shared" si="3"/>
        <v>5.0103280583260303E-3</v>
      </c>
    </row>
    <row r="229" spans="1:8" x14ac:dyDescent="0.25">
      <c r="A229" s="1">
        <v>42338</v>
      </c>
      <c r="B229">
        <v>256.58999599999999</v>
      </c>
      <c r="C229">
        <v>256.58999599999999</v>
      </c>
      <c r="D229">
        <v>250.28999300000001</v>
      </c>
      <c r="E229">
        <v>251.009995</v>
      </c>
      <c r="F229">
        <v>236.917923</v>
      </c>
      <c r="G229">
        <v>1397718</v>
      </c>
      <c r="H229">
        <f t="shared" si="3"/>
        <v>-2.7893094756686904E-2</v>
      </c>
    </row>
    <row r="230" spans="1:8" x14ac:dyDescent="0.25">
      <c r="A230" s="1">
        <v>42339</v>
      </c>
      <c r="B230">
        <v>250.5</v>
      </c>
      <c r="C230">
        <v>254.36000100000001</v>
      </c>
      <c r="D230">
        <v>248.66999799999999</v>
      </c>
      <c r="E230">
        <v>252.30999800000001</v>
      </c>
      <c r="F230">
        <v>238.144958</v>
      </c>
      <c r="G230">
        <v>831009</v>
      </c>
      <c r="H230">
        <f t="shared" si="3"/>
        <v>5.1657907941590406E-3</v>
      </c>
    </row>
    <row r="231" spans="1:8" x14ac:dyDescent="0.25">
      <c r="A231" s="1">
        <v>42340</v>
      </c>
      <c r="B231">
        <v>251.029999</v>
      </c>
      <c r="C231">
        <v>252.80999800000001</v>
      </c>
      <c r="D231">
        <v>245.64999399999999</v>
      </c>
      <c r="E231">
        <v>248.38000500000001</v>
      </c>
      <c r="F231">
        <v>234.43559300000001</v>
      </c>
      <c r="G231">
        <v>435732</v>
      </c>
      <c r="H231">
        <f t="shared" si="3"/>
        <v>-1.5698662047348901E-2</v>
      </c>
    </row>
    <row r="232" spans="1:8" x14ac:dyDescent="0.25">
      <c r="A232" s="1">
        <v>42341</v>
      </c>
      <c r="B232">
        <v>251</v>
      </c>
      <c r="C232">
        <v>252.10000600000001</v>
      </c>
      <c r="D232">
        <v>242.14999399999999</v>
      </c>
      <c r="E232">
        <v>242.78999300000001</v>
      </c>
      <c r="F232">
        <v>229.159424</v>
      </c>
      <c r="G232">
        <v>491433</v>
      </c>
      <c r="H232">
        <f t="shared" si="3"/>
        <v>-2.2762957435300532E-2</v>
      </c>
    </row>
    <row r="233" spans="1:8" x14ac:dyDescent="0.25">
      <c r="A233" s="1">
        <v>42342</v>
      </c>
      <c r="B233">
        <v>243</v>
      </c>
      <c r="C233">
        <v>249.75</v>
      </c>
      <c r="D233">
        <v>241.509995</v>
      </c>
      <c r="E233">
        <v>247.88000500000001</v>
      </c>
      <c r="F233">
        <v>233.96366900000001</v>
      </c>
      <c r="G233">
        <v>386842</v>
      </c>
      <c r="H233">
        <f t="shared" si="3"/>
        <v>2.0747906610201334E-2</v>
      </c>
    </row>
    <row r="234" spans="1:8" x14ac:dyDescent="0.25">
      <c r="A234" s="1">
        <v>42345</v>
      </c>
      <c r="B234">
        <v>247</v>
      </c>
      <c r="C234">
        <v>250.10000600000001</v>
      </c>
      <c r="D234">
        <v>245.679993</v>
      </c>
      <c r="E234">
        <v>246.429993</v>
      </c>
      <c r="F234">
        <v>232.59506200000001</v>
      </c>
      <c r="G234">
        <v>347549</v>
      </c>
      <c r="H234">
        <f t="shared" si="3"/>
        <v>-5.8668323392155226E-3</v>
      </c>
    </row>
    <row r="235" spans="1:8" x14ac:dyDescent="0.25">
      <c r="A235" s="1">
        <v>42346</v>
      </c>
      <c r="B235">
        <v>246.300003</v>
      </c>
      <c r="C235">
        <v>249.11999499999999</v>
      </c>
      <c r="D235">
        <v>243.050003</v>
      </c>
      <c r="E235">
        <v>248.30999800000001</v>
      </c>
      <c r="F235">
        <v>234.369507</v>
      </c>
      <c r="G235">
        <v>857519</v>
      </c>
      <c r="H235">
        <f t="shared" si="3"/>
        <v>7.5999493694915614E-3</v>
      </c>
    </row>
    <row r="236" spans="1:8" x14ac:dyDescent="0.25">
      <c r="A236" s="1">
        <v>42347</v>
      </c>
      <c r="B236">
        <v>244.009995</v>
      </c>
      <c r="C236">
        <v>252.179993</v>
      </c>
      <c r="D236">
        <v>244.009995</v>
      </c>
      <c r="E236">
        <v>249.429993</v>
      </c>
      <c r="F236">
        <v>235.42662000000001</v>
      </c>
      <c r="G236">
        <v>276734</v>
      </c>
      <c r="H236">
        <f t="shared" si="3"/>
        <v>4.5003128947704828E-3</v>
      </c>
    </row>
    <row r="237" spans="1:8" x14ac:dyDescent="0.25">
      <c r="A237" s="1">
        <v>42348</v>
      </c>
      <c r="B237">
        <v>249.820007</v>
      </c>
      <c r="C237">
        <v>250.179993</v>
      </c>
      <c r="D237">
        <v>247.050003</v>
      </c>
      <c r="E237">
        <v>247.86000100000001</v>
      </c>
      <c r="F237">
        <v>233.94477800000001</v>
      </c>
      <c r="G237">
        <v>304362</v>
      </c>
      <c r="H237">
        <f t="shared" si="3"/>
        <v>-6.3141764904543788E-3</v>
      </c>
    </row>
    <row r="238" spans="1:8" x14ac:dyDescent="0.25">
      <c r="A238" s="1">
        <v>42349</v>
      </c>
      <c r="B238">
        <v>248</v>
      </c>
      <c r="C238">
        <v>248</v>
      </c>
      <c r="D238">
        <v>241.13000500000001</v>
      </c>
      <c r="E238">
        <v>242.070007</v>
      </c>
      <c r="F238">
        <v>228.47984299999999</v>
      </c>
      <c r="G238">
        <v>467402</v>
      </c>
      <c r="H238">
        <f t="shared" si="3"/>
        <v>-2.363710405322185E-2</v>
      </c>
    </row>
    <row r="239" spans="1:8" x14ac:dyDescent="0.25">
      <c r="A239" s="1">
        <v>42352</v>
      </c>
      <c r="B239">
        <v>242.5</v>
      </c>
      <c r="C239">
        <v>243.55999800000001</v>
      </c>
      <c r="D239">
        <v>241.270004</v>
      </c>
      <c r="E239">
        <v>242.759995</v>
      </c>
      <c r="F239">
        <v>229.13110399999999</v>
      </c>
      <c r="G239">
        <v>301460</v>
      </c>
      <c r="H239">
        <f t="shared" si="3"/>
        <v>2.8463542839816591E-3</v>
      </c>
    </row>
    <row r="240" spans="1:8" x14ac:dyDescent="0.25">
      <c r="A240" s="1">
        <v>42353</v>
      </c>
      <c r="B240">
        <v>244.979996</v>
      </c>
      <c r="C240">
        <v>248.820007</v>
      </c>
      <c r="D240">
        <v>241.88999899999999</v>
      </c>
      <c r="E240">
        <v>248.33000200000001</v>
      </c>
      <c r="F240">
        <v>234.388397</v>
      </c>
      <c r="G240">
        <v>485911</v>
      </c>
      <c r="H240">
        <f t="shared" si="3"/>
        <v>2.2685209339302539E-2</v>
      </c>
    </row>
    <row r="241" spans="1:8" x14ac:dyDescent="0.25">
      <c r="A241" s="1">
        <v>42354</v>
      </c>
      <c r="B241">
        <v>250</v>
      </c>
      <c r="C241">
        <v>254.08000200000001</v>
      </c>
      <c r="D241">
        <v>247.490005</v>
      </c>
      <c r="E241">
        <v>247.94000199999999</v>
      </c>
      <c r="F241">
        <v>234.02027899999999</v>
      </c>
      <c r="G241">
        <v>347675</v>
      </c>
      <c r="H241">
        <f t="shared" si="3"/>
        <v>-1.5717816285120098E-3</v>
      </c>
    </row>
    <row r="242" spans="1:8" x14ac:dyDescent="0.25">
      <c r="A242" s="1">
        <v>42355</v>
      </c>
      <c r="B242">
        <v>249.800003</v>
      </c>
      <c r="C242">
        <v>249.800003</v>
      </c>
      <c r="D242">
        <v>244.479996</v>
      </c>
      <c r="E242">
        <v>245.55999800000001</v>
      </c>
      <c r="F242">
        <v>231.77389500000001</v>
      </c>
      <c r="G242">
        <v>268069</v>
      </c>
      <c r="H242">
        <f t="shared" si="3"/>
        <v>-9.6454680689547594E-3</v>
      </c>
    </row>
    <row r="243" spans="1:8" x14ac:dyDescent="0.25">
      <c r="A243" s="1">
        <v>42356</v>
      </c>
      <c r="B243">
        <v>245.55999800000001</v>
      </c>
      <c r="C243">
        <v>245.55999800000001</v>
      </c>
      <c r="D243">
        <v>241.990005</v>
      </c>
      <c r="E243">
        <v>244.53999300000001</v>
      </c>
      <c r="F243">
        <v>230.81115700000001</v>
      </c>
      <c r="G243">
        <v>452862</v>
      </c>
      <c r="H243">
        <f t="shared" si="3"/>
        <v>-4.1624319067703839E-3</v>
      </c>
    </row>
    <row r="244" spans="1:8" x14ac:dyDescent="0.25">
      <c r="A244" s="1">
        <v>42359</v>
      </c>
      <c r="B244">
        <v>246.14999399999999</v>
      </c>
      <c r="C244">
        <v>248.970001</v>
      </c>
      <c r="D244">
        <v>244.88999899999999</v>
      </c>
      <c r="E244">
        <v>246.36999499999999</v>
      </c>
      <c r="F244">
        <v>232.53843699999999</v>
      </c>
      <c r="G244">
        <v>236796</v>
      </c>
      <c r="H244">
        <f t="shared" si="3"/>
        <v>7.4556577734318013E-3</v>
      </c>
    </row>
    <row r="245" spans="1:8" x14ac:dyDescent="0.25">
      <c r="A245" s="1">
        <v>42360</v>
      </c>
      <c r="B245">
        <v>249.60000600000001</v>
      </c>
      <c r="C245">
        <v>251.429993</v>
      </c>
      <c r="D245">
        <v>246.80999800000001</v>
      </c>
      <c r="E245">
        <v>249.429993</v>
      </c>
      <c r="F245">
        <v>235.42662000000001</v>
      </c>
      <c r="G245">
        <v>290735</v>
      </c>
      <c r="H245">
        <f t="shared" si="3"/>
        <v>1.2343740751197678E-2</v>
      </c>
    </row>
    <row r="246" spans="1:8" x14ac:dyDescent="0.25">
      <c r="A246" s="1">
        <v>42361</v>
      </c>
      <c r="B246">
        <v>248.11999499999999</v>
      </c>
      <c r="C246">
        <v>250.36000100000001</v>
      </c>
      <c r="D246">
        <v>246.009995</v>
      </c>
      <c r="E246">
        <v>249.729996</v>
      </c>
      <c r="F246">
        <v>235.709778</v>
      </c>
      <c r="G246">
        <v>205924</v>
      </c>
      <c r="H246">
        <f t="shared" si="3"/>
        <v>1.2020214752905358E-3</v>
      </c>
    </row>
    <row r="247" spans="1:8" x14ac:dyDescent="0.25">
      <c r="A247" s="1">
        <v>42362</v>
      </c>
      <c r="B247">
        <v>249.699997</v>
      </c>
      <c r="C247">
        <v>251.63000500000001</v>
      </c>
      <c r="D247">
        <v>248.11999499999999</v>
      </c>
      <c r="E247">
        <v>249.53999300000001</v>
      </c>
      <c r="F247">
        <v>235.53045700000001</v>
      </c>
      <c r="G247">
        <v>45940</v>
      </c>
      <c r="H247">
        <f t="shared" si="3"/>
        <v>-7.6105983885437953E-4</v>
      </c>
    </row>
    <row r="248" spans="1:8" x14ac:dyDescent="0.25">
      <c r="A248" s="1">
        <v>42366</v>
      </c>
      <c r="B248">
        <v>250.89999399999999</v>
      </c>
      <c r="C248">
        <v>250.89999399999999</v>
      </c>
      <c r="D248">
        <v>246.179993</v>
      </c>
      <c r="E248">
        <v>247.61000100000001</v>
      </c>
      <c r="F248">
        <v>233.70881700000001</v>
      </c>
      <c r="G248">
        <v>154992</v>
      </c>
      <c r="H248">
        <f t="shared" si="3"/>
        <v>-7.7642654918753211E-3</v>
      </c>
    </row>
    <row r="249" spans="1:8" x14ac:dyDescent="0.25">
      <c r="A249" s="1">
        <v>42367</v>
      </c>
      <c r="B249">
        <v>248.83999600000001</v>
      </c>
      <c r="C249">
        <v>248.83999600000001</v>
      </c>
      <c r="D249">
        <v>246.83000200000001</v>
      </c>
      <c r="E249">
        <v>247.740005</v>
      </c>
      <c r="F249">
        <v>233.83152799999999</v>
      </c>
      <c r="G249">
        <v>90793</v>
      </c>
      <c r="H249">
        <f t="shared" si="3"/>
        <v>5.249215565243325E-4</v>
      </c>
    </row>
    <row r="250" spans="1:8" x14ac:dyDescent="0.25">
      <c r="A250" s="1">
        <v>42368</v>
      </c>
      <c r="B250">
        <v>247.729996</v>
      </c>
      <c r="C250">
        <v>251.39999399999999</v>
      </c>
      <c r="D250">
        <v>243.5</v>
      </c>
      <c r="E250">
        <v>244.509995</v>
      </c>
      <c r="F250">
        <v>230.78285199999999</v>
      </c>
      <c r="G250">
        <v>177665</v>
      </c>
      <c r="H250">
        <f t="shared" si="3"/>
        <v>-1.3123656465768069E-2</v>
      </c>
    </row>
    <row r="251" spans="1:8" x14ac:dyDescent="0.25">
      <c r="A251" s="1">
        <v>42369</v>
      </c>
      <c r="B251">
        <v>244</v>
      </c>
      <c r="C251">
        <v>245.300003</v>
      </c>
      <c r="D251">
        <v>241.39999399999999</v>
      </c>
      <c r="E251">
        <v>243.88999899999999</v>
      </c>
      <c r="F251">
        <v>230.197678</v>
      </c>
      <c r="G251">
        <v>173785</v>
      </c>
      <c r="H251">
        <f t="shared" si="3"/>
        <v>-2.5388244241806124E-3</v>
      </c>
    </row>
    <row r="252" spans="1:8" x14ac:dyDescent="0.25">
      <c r="A252" s="1">
        <v>42373</v>
      </c>
      <c r="B252">
        <v>241.10000600000001</v>
      </c>
      <c r="C252">
        <v>241.10000600000001</v>
      </c>
      <c r="D252">
        <v>235.94000199999999</v>
      </c>
      <c r="E252">
        <v>238.28999300000001</v>
      </c>
      <c r="F252">
        <v>224.91203300000001</v>
      </c>
      <c r="G252">
        <v>239002</v>
      </c>
      <c r="H252">
        <f t="shared" si="3"/>
        <v>-2.3229048042484809E-2</v>
      </c>
    </row>
    <row r="253" spans="1:8" x14ac:dyDescent="0.25">
      <c r="A253" s="1">
        <v>42374</v>
      </c>
      <c r="B253">
        <v>238.490005</v>
      </c>
      <c r="C253">
        <v>240.800003</v>
      </c>
      <c r="D253">
        <v>232.61000100000001</v>
      </c>
      <c r="E253">
        <v>233.029999</v>
      </c>
      <c r="F253">
        <v>219.94735700000001</v>
      </c>
      <c r="G253">
        <v>359533</v>
      </c>
      <c r="H253">
        <f t="shared" si="3"/>
        <v>-2.2321129958275992E-2</v>
      </c>
    </row>
    <row r="254" spans="1:8" x14ac:dyDescent="0.25">
      <c r="A254" s="1">
        <v>42375</v>
      </c>
      <c r="B254">
        <v>233.13999899999999</v>
      </c>
      <c r="C254">
        <v>235.60000600000001</v>
      </c>
      <c r="D254">
        <v>231.46000699999999</v>
      </c>
      <c r="E254">
        <v>231.970001</v>
      </c>
      <c r="F254">
        <v>218.94686899999999</v>
      </c>
      <c r="G254">
        <v>424944</v>
      </c>
      <c r="H254">
        <f t="shared" si="3"/>
        <v>-4.5591382785239096E-3</v>
      </c>
    </row>
    <row r="255" spans="1:8" x14ac:dyDescent="0.25">
      <c r="A255" s="1">
        <v>42376</v>
      </c>
      <c r="B255">
        <v>230.990005</v>
      </c>
      <c r="C255">
        <v>233.699997</v>
      </c>
      <c r="D255">
        <v>227.970001</v>
      </c>
      <c r="E255">
        <v>230.71000699999999</v>
      </c>
      <c r="F255">
        <v>217.757599</v>
      </c>
      <c r="G255">
        <v>414515</v>
      </c>
      <c r="H255">
        <f t="shared" si="3"/>
        <v>-5.4465801343548358E-3</v>
      </c>
    </row>
    <row r="256" spans="1:8" x14ac:dyDescent="0.25">
      <c r="A256" s="1">
        <v>42377</v>
      </c>
      <c r="B256">
        <v>231.36999499999999</v>
      </c>
      <c r="C256">
        <v>234.320007</v>
      </c>
      <c r="D256">
        <v>229.14999399999999</v>
      </c>
      <c r="E256">
        <v>229.759995</v>
      </c>
      <c r="F256">
        <v>216.86093099999999</v>
      </c>
      <c r="G256">
        <v>568791</v>
      </c>
      <c r="H256">
        <f t="shared" si="3"/>
        <v>-4.1262358151585637E-3</v>
      </c>
    </row>
    <row r="257" spans="1:8" x14ac:dyDescent="0.25">
      <c r="A257" s="1">
        <v>42380</v>
      </c>
      <c r="B257">
        <v>229.60000600000001</v>
      </c>
      <c r="C257">
        <v>232.570007</v>
      </c>
      <c r="D257">
        <v>227.050003</v>
      </c>
      <c r="E257">
        <v>227.83000200000001</v>
      </c>
      <c r="F257">
        <v>215.03930700000001</v>
      </c>
      <c r="G257">
        <v>337422</v>
      </c>
      <c r="H257">
        <f t="shared" si="3"/>
        <v>-8.4354424537962259E-3</v>
      </c>
    </row>
    <row r="258" spans="1:8" x14ac:dyDescent="0.25">
      <c r="A258" s="1">
        <v>42381</v>
      </c>
      <c r="B258">
        <v>229.96000699999999</v>
      </c>
      <c r="C258">
        <v>233.53999300000001</v>
      </c>
      <c r="D258">
        <v>226.729996</v>
      </c>
      <c r="E258">
        <v>231.80999800000001</v>
      </c>
      <c r="F258">
        <v>218.79585299999999</v>
      </c>
      <c r="G258">
        <v>334565</v>
      </c>
      <c r="H258">
        <f t="shared" si="3"/>
        <v>1.7318282312782346E-2</v>
      </c>
    </row>
    <row r="259" spans="1:8" x14ac:dyDescent="0.25">
      <c r="A259" s="1">
        <v>42382</v>
      </c>
      <c r="B259">
        <v>232</v>
      </c>
      <c r="C259">
        <v>233.070007</v>
      </c>
      <c r="D259">
        <v>225</v>
      </c>
      <c r="E259">
        <v>226.71000699999999</v>
      </c>
      <c r="F259">
        <v>213.982193</v>
      </c>
      <c r="G259">
        <v>403886</v>
      </c>
      <c r="H259">
        <f t="shared" si="3"/>
        <v>-2.2246315706814235E-2</v>
      </c>
    </row>
    <row r="260" spans="1:8" x14ac:dyDescent="0.25">
      <c r="A260" s="1">
        <v>42383</v>
      </c>
      <c r="B260">
        <v>226.759995</v>
      </c>
      <c r="C260">
        <v>227.78999300000001</v>
      </c>
      <c r="D260">
        <v>221.35000600000001</v>
      </c>
      <c r="E260">
        <v>225.28999300000001</v>
      </c>
      <c r="F260">
        <v>212.64189099999999</v>
      </c>
      <c r="G260">
        <v>275356</v>
      </c>
      <c r="H260">
        <f t="shared" ref="H260:H323" si="4">LN(F260/F259)</f>
        <v>-6.2833133892821183E-3</v>
      </c>
    </row>
    <row r="261" spans="1:8" x14ac:dyDescent="0.25">
      <c r="A261" s="1">
        <v>42384</v>
      </c>
      <c r="B261">
        <v>224</v>
      </c>
      <c r="C261">
        <v>225.64999399999999</v>
      </c>
      <c r="D261">
        <v>220</v>
      </c>
      <c r="E261">
        <v>223.320007</v>
      </c>
      <c r="F261">
        <v>210.782501</v>
      </c>
      <c r="G261">
        <v>761104</v>
      </c>
      <c r="H261">
        <f t="shared" si="4"/>
        <v>-8.7826870025011616E-3</v>
      </c>
    </row>
    <row r="262" spans="1:8" x14ac:dyDescent="0.25">
      <c r="A262" s="1">
        <v>42387</v>
      </c>
      <c r="B262">
        <v>223.320007</v>
      </c>
      <c r="C262">
        <v>226.699997</v>
      </c>
      <c r="D262">
        <v>221.11000100000001</v>
      </c>
      <c r="E262">
        <v>225.66999799999999</v>
      </c>
      <c r="F262">
        <v>213.00056499999999</v>
      </c>
      <c r="G262">
        <v>92369</v>
      </c>
      <c r="H262">
        <f t="shared" si="4"/>
        <v>1.0468017400539728E-2</v>
      </c>
    </row>
    <row r="263" spans="1:8" x14ac:dyDescent="0.25">
      <c r="A263" s="1">
        <v>42388</v>
      </c>
      <c r="B263">
        <v>227.39999399999999</v>
      </c>
      <c r="C263">
        <v>228.949997</v>
      </c>
      <c r="D263">
        <v>218</v>
      </c>
      <c r="E263">
        <v>227.44000199999999</v>
      </c>
      <c r="F263">
        <v>214.671188</v>
      </c>
      <c r="G263">
        <v>665273</v>
      </c>
      <c r="H263">
        <f t="shared" si="4"/>
        <v>7.8126810381752929E-3</v>
      </c>
    </row>
    <row r="264" spans="1:8" x14ac:dyDescent="0.25">
      <c r="A264" s="1">
        <v>42389</v>
      </c>
      <c r="B264">
        <v>227</v>
      </c>
      <c r="C264">
        <v>227.740005</v>
      </c>
      <c r="D264">
        <v>220</v>
      </c>
      <c r="E264">
        <v>226.929993</v>
      </c>
      <c r="F264">
        <v>214.189819</v>
      </c>
      <c r="G264">
        <v>460505</v>
      </c>
      <c r="H264">
        <f t="shared" si="4"/>
        <v>-2.2448727876678513E-3</v>
      </c>
    </row>
    <row r="265" spans="1:8" x14ac:dyDescent="0.25">
      <c r="A265" s="1">
        <v>42390</v>
      </c>
      <c r="B265">
        <v>224</v>
      </c>
      <c r="C265">
        <v>232.10000600000001</v>
      </c>
      <c r="D265">
        <v>223.520004</v>
      </c>
      <c r="E265">
        <v>231.14999399999999</v>
      </c>
      <c r="F265">
        <v>218.17289700000001</v>
      </c>
      <c r="G265">
        <v>960</v>
      </c>
      <c r="H265">
        <f t="shared" si="4"/>
        <v>1.8425227413124603E-2</v>
      </c>
    </row>
    <row r="266" spans="1:8" x14ac:dyDescent="0.25">
      <c r="A266" s="1">
        <v>42391</v>
      </c>
      <c r="B266">
        <v>231.83999600000001</v>
      </c>
      <c r="C266">
        <v>236</v>
      </c>
      <c r="D266">
        <v>231.75</v>
      </c>
      <c r="E266">
        <v>233.38000500000001</v>
      </c>
      <c r="F266">
        <v>220.27771000000001</v>
      </c>
      <c r="G266">
        <v>474009</v>
      </c>
      <c r="H266">
        <f t="shared" si="4"/>
        <v>9.6012145287299247E-3</v>
      </c>
    </row>
    <row r="267" spans="1:8" x14ac:dyDescent="0.25">
      <c r="A267" s="1">
        <v>42394</v>
      </c>
      <c r="B267">
        <v>233.729996</v>
      </c>
      <c r="C267">
        <v>238.94000199999999</v>
      </c>
      <c r="D267">
        <v>231.83999600000001</v>
      </c>
      <c r="E267">
        <v>237.979996</v>
      </c>
      <c r="F267">
        <v>224.619461</v>
      </c>
      <c r="G267">
        <v>414576</v>
      </c>
      <c r="H267">
        <f t="shared" si="4"/>
        <v>1.9518617443355132E-2</v>
      </c>
    </row>
    <row r="268" spans="1:8" x14ac:dyDescent="0.25">
      <c r="A268" s="1">
        <v>42395</v>
      </c>
      <c r="B268">
        <v>238.88999899999999</v>
      </c>
      <c r="C268">
        <v>241.88999899999999</v>
      </c>
      <c r="D268">
        <v>236.19000199999999</v>
      </c>
      <c r="E268">
        <v>240.71000699999999</v>
      </c>
      <c r="F268">
        <v>227.19619800000001</v>
      </c>
      <c r="G268">
        <v>364371</v>
      </c>
      <c r="H268">
        <f t="shared" si="4"/>
        <v>1.1406266628265504E-2</v>
      </c>
    </row>
    <row r="269" spans="1:8" x14ac:dyDescent="0.25">
      <c r="A269" s="1">
        <v>42396</v>
      </c>
      <c r="B269">
        <v>242.300003</v>
      </c>
      <c r="C269">
        <v>242.5</v>
      </c>
      <c r="D269">
        <v>235.699997</v>
      </c>
      <c r="E269">
        <v>237.25</v>
      </c>
      <c r="F269">
        <v>223.93043499999999</v>
      </c>
      <c r="G269">
        <v>426821</v>
      </c>
      <c r="H269">
        <f t="shared" si="4"/>
        <v>-1.4478506965856881E-2</v>
      </c>
    </row>
    <row r="270" spans="1:8" x14ac:dyDescent="0.25">
      <c r="A270" s="1">
        <v>42397</v>
      </c>
      <c r="B270">
        <v>238</v>
      </c>
      <c r="C270">
        <v>240.05999800000001</v>
      </c>
      <c r="D270">
        <v>233.5</v>
      </c>
      <c r="E270">
        <v>239.55999800000001</v>
      </c>
      <c r="F270">
        <v>226.11076399999999</v>
      </c>
      <c r="G270">
        <v>416504</v>
      </c>
      <c r="H270">
        <f t="shared" si="4"/>
        <v>9.6895398179700967E-3</v>
      </c>
    </row>
    <row r="271" spans="1:8" x14ac:dyDescent="0.25">
      <c r="A271" s="1">
        <v>42398</v>
      </c>
      <c r="B271">
        <v>241.229996</v>
      </c>
      <c r="C271">
        <v>249.60000600000001</v>
      </c>
      <c r="D271">
        <v>239.63999899999999</v>
      </c>
      <c r="E271">
        <v>247.949997</v>
      </c>
      <c r="F271">
        <v>234.02972399999999</v>
      </c>
      <c r="G271">
        <v>1136531</v>
      </c>
      <c r="H271">
        <f t="shared" si="4"/>
        <v>3.4423147527491052E-2</v>
      </c>
    </row>
    <row r="272" spans="1:8" x14ac:dyDescent="0.25">
      <c r="A272" s="1">
        <v>42402</v>
      </c>
      <c r="B272">
        <v>247.949997</v>
      </c>
      <c r="C272">
        <v>247.949997</v>
      </c>
      <c r="D272">
        <v>241.85000600000001</v>
      </c>
      <c r="E272">
        <v>244.509995</v>
      </c>
      <c r="F272">
        <v>230.78285199999999</v>
      </c>
      <c r="G272">
        <v>618633</v>
      </c>
      <c r="H272">
        <f t="shared" si="4"/>
        <v>-1.3970899151536514E-2</v>
      </c>
    </row>
    <row r="273" spans="1:8" x14ac:dyDescent="0.25">
      <c r="A273" s="1">
        <v>42403</v>
      </c>
      <c r="B273">
        <v>242.070007</v>
      </c>
      <c r="C273">
        <v>244.199997</v>
      </c>
      <c r="D273">
        <v>240.30999800000001</v>
      </c>
      <c r="E273">
        <v>240.86000100000001</v>
      </c>
      <c r="F273">
        <v>227.33776900000001</v>
      </c>
      <c r="G273">
        <v>740456</v>
      </c>
      <c r="H273">
        <f t="shared" si="4"/>
        <v>-1.5040353064910484E-2</v>
      </c>
    </row>
    <row r="274" spans="1:8" x14ac:dyDescent="0.25">
      <c r="A274" s="1">
        <v>42404</v>
      </c>
      <c r="B274">
        <v>243.41000399999999</v>
      </c>
      <c r="C274">
        <v>246.800003</v>
      </c>
      <c r="D274">
        <v>239.5</v>
      </c>
      <c r="E274">
        <v>245.33999600000001</v>
      </c>
      <c r="F274">
        <v>231.56626900000001</v>
      </c>
      <c r="G274">
        <v>477128</v>
      </c>
      <c r="H274">
        <f t="shared" si="4"/>
        <v>1.8429211026006549E-2</v>
      </c>
    </row>
    <row r="275" spans="1:8" x14ac:dyDescent="0.25">
      <c r="A275" s="1">
        <v>42405</v>
      </c>
      <c r="B275">
        <v>245</v>
      </c>
      <c r="C275">
        <v>246.11000100000001</v>
      </c>
      <c r="D275">
        <v>242.30999800000001</v>
      </c>
      <c r="E275">
        <v>244.949997</v>
      </c>
      <c r="F275">
        <v>231.198151</v>
      </c>
      <c r="G275">
        <v>258464</v>
      </c>
      <c r="H275">
        <f t="shared" si="4"/>
        <v>-1.5909523798143099E-3</v>
      </c>
    </row>
    <row r="276" spans="1:8" x14ac:dyDescent="0.25">
      <c r="A276" s="1">
        <v>42408</v>
      </c>
      <c r="B276">
        <v>244.58000200000001</v>
      </c>
      <c r="C276">
        <v>244.699997</v>
      </c>
      <c r="D276">
        <v>240.86999499999999</v>
      </c>
      <c r="E276">
        <v>243.449997</v>
      </c>
      <c r="F276">
        <v>229.782364</v>
      </c>
      <c r="G276">
        <v>259919</v>
      </c>
      <c r="H276">
        <f t="shared" si="4"/>
        <v>-6.1425218874396649E-3</v>
      </c>
    </row>
    <row r="277" spans="1:8" x14ac:dyDescent="0.25">
      <c r="A277" s="1">
        <v>42409</v>
      </c>
      <c r="B277">
        <v>245.63000500000001</v>
      </c>
      <c r="C277">
        <v>245.63000500000001</v>
      </c>
      <c r="D277">
        <v>240.970001</v>
      </c>
      <c r="E277">
        <v>244.86000100000001</v>
      </c>
      <c r="F277">
        <v>231.11319</v>
      </c>
      <c r="G277">
        <v>333556</v>
      </c>
      <c r="H277">
        <f t="shared" si="4"/>
        <v>5.7749730370364981E-3</v>
      </c>
    </row>
    <row r="278" spans="1:8" x14ac:dyDescent="0.25">
      <c r="A278" s="1">
        <v>42410</v>
      </c>
      <c r="B278">
        <v>245.75</v>
      </c>
      <c r="C278">
        <v>250</v>
      </c>
      <c r="D278">
        <v>244.320007</v>
      </c>
      <c r="E278">
        <v>249.050003</v>
      </c>
      <c r="F278">
        <v>235.067993</v>
      </c>
      <c r="G278">
        <v>394408</v>
      </c>
      <c r="H278">
        <f t="shared" si="4"/>
        <v>1.6967213699650489E-2</v>
      </c>
    </row>
    <row r="279" spans="1:8" x14ac:dyDescent="0.25">
      <c r="A279" s="1">
        <v>42411</v>
      </c>
      <c r="B279">
        <v>248</v>
      </c>
      <c r="C279">
        <v>252</v>
      </c>
      <c r="D279">
        <v>245.91999799999999</v>
      </c>
      <c r="E279">
        <v>250.46000699999999</v>
      </c>
      <c r="F279">
        <v>236.39883399999999</v>
      </c>
      <c r="G279">
        <v>576825</v>
      </c>
      <c r="H279">
        <f t="shared" si="4"/>
        <v>5.6455489910283777E-3</v>
      </c>
    </row>
    <row r="280" spans="1:8" x14ac:dyDescent="0.25">
      <c r="A280" s="1">
        <v>42412</v>
      </c>
      <c r="B280">
        <v>251.25</v>
      </c>
      <c r="C280">
        <v>251.740005</v>
      </c>
      <c r="D280">
        <v>246.729996</v>
      </c>
      <c r="E280">
        <v>250.070007</v>
      </c>
      <c r="F280">
        <v>236.03071600000001</v>
      </c>
      <c r="G280">
        <v>496247</v>
      </c>
      <c r="H280">
        <f t="shared" si="4"/>
        <v>-1.5584041027986303E-3</v>
      </c>
    </row>
    <row r="281" spans="1:8" x14ac:dyDescent="0.25">
      <c r="A281" s="1">
        <v>42415</v>
      </c>
      <c r="B281">
        <v>249.300003</v>
      </c>
      <c r="C281">
        <v>251.5</v>
      </c>
      <c r="D281">
        <v>247</v>
      </c>
      <c r="E281">
        <v>249.05999800000001</v>
      </c>
      <c r="F281">
        <v>235.07740799999999</v>
      </c>
      <c r="G281">
        <v>78422</v>
      </c>
      <c r="H281">
        <f t="shared" si="4"/>
        <v>-4.0470934489038185E-3</v>
      </c>
    </row>
    <row r="282" spans="1:8" x14ac:dyDescent="0.25">
      <c r="A282" s="1">
        <v>42416</v>
      </c>
      <c r="B282">
        <v>251.699997</v>
      </c>
      <c r="C282">
        <v>255</v>
      </c>
      <c r="D282">
        <v>248.449997</v>
      </c>
      <c r="E282">
        <v>253.94000199999999</v>
      </c>
      <c r="F282">
        <v>239.68344099999999</v>
      </c>
      <c r="G282">
        <v>437692</v>
      </c>
      <c r="H282">
        <f t="shared" si="4"/>
        <v>1.9404201218016823E-2</v>
      </c>
    </row>
    <row r="283" spans="1:8" x14ac:dyDescent="0.25">
      <c r="A283" s="1">
        <v>42417</v>
      </c>
      <c r="B283">
        <v>251.83000200000001</v>
      </c>
      <c r="C283">
        <v>258</v>
      </c>
      <c r="D283">
        <v>249.05999800000001</v>
      </c>
      <c r="E283">
        <v>256.89999399999999</v>
      </c>
      <c r="F283">
        <v>242.47726399999999</v>
      </c>
      <c r="G283">
        <v>856913</v>
      </c>
      <c r="H283">
        <f t="shared" si="4"/>
        <v>1.1588892413084003E-2</v>
      </c>
    </row>
    <row r="284" spans="1:8" x14ac:dyDescent="0.25">
      <c r="A284" s="1">
        <v>42418</v>
      </c>
      <c r="B284">
        <v>256.85000600000001</v>
      </c>
      <c r="C284">
        <v>256.85000600000001</v>
      </c>
      <c r="D284">
        <v>251.570007</v>
      </c>
      <c r="E284">
        <v>254.11000100000001</v>
      </c>
      <c r="F284">
        <v>239.84390300000001</v>
      </c>
      <c r="G284">
        <v>497149</v>
      </c>
      <c r="H284">
        <f t="shared" si="4"/>
        <v>-1.0919641710295325E-2</v>
      </c>
    </row>
    <row r="285" spans="1:8" x14ac:dyDescent="0.25">
      <c r="A285" s="1">
        <v>42419</v>
      </c>
      <c r="B285">
        <v>254.490005</v>
      </c>
      <c r="C285">
        <v>255</v>
      </c>
      <c r="D285">
        <v>249.05999800000001</v>
      </c>
      <c r="E285">
        <v>250.21000699999999</v>
      </c>
      <c r="F285">
        <v>236.16287199999999</v>
      </c>
      <c r="G285">
        <v>329340</v>
      </c>
      <c r="H285">
        <f t="shared" si="4"/>
        <v>-1.5466604986004594E-2</v>
      </c>
    </row>
    <row r="286" spans="1:8" x14ac:dyDescent="0.25">
      <c r="A286" s="1">
        <v>42422</v>
      </c>
      <c r="B286">
        <v>250.229996</v>
      </c>
      <c r="C286">
        <v>254.699997</v>
      </c>
      <c r="D286">
        <v>249.58999600000001</v>
      </c>
      <c r="E286">
        <v>252.759995</v>
      </c>
      <c r="F286">
        <v>238.56968699999999</v>
      </c>
      <c r="G286">
        <v>177615</v>
      </c>
      <c r="H286">
        <f t="shared" si="4"/>
        <v>1.0139753744069514E-2</v>
      </c>
    </row>
    <row r="287" spans="1:8" x14ac:dyDescent="0.25">
      <c r="A287" s="1">
        <v>42423</v>
      </c>
      <c r="B287">
        <v>253.60000600000001</v>
      </c>
      <c r="C287">
        <v>254.699997</v>
      </c>
      <c r="D287">
        <v>251.5</v>
      </c>
      <c r="E287">
        <v>254.220001</v>
      </c>
      <c r="F287">
        <v>239.94770800000001</v>
      </c>
      <c r="G287">
        <v>256350</v>
      </c>
      <c r="H287">
        <f t="shared" si="4"/>
        <v>5.7595599397937082E-3</v>
      </c>
    </row>
    <row r="288" spans="1:8" x14ac:dyDescent="0.25">
      <c r="A288" s="1">
        <v>42424</v>
      </c>
      <c r="B288">
        <v>256.10000600000001</v>
      </c>
      <c r="C288">
        <v>256.10000600000001</v>
      </c>
      <c r="D288">
        <v>250</v>
      </c>
      <c r="E288">
        <v>251.61999499999999</v>
      </c>
      <c r="F288">
        <v>237.49369799999999</v>
      </c>
      <c r="G288">
        <v>599414</v>
      </c>
      <c r="H288">
        <f t="shared" si="4"/>
        <v>-1.0279927882834685E-2</v>
      </c>
    </row>
    <row r="289" spans="1:8" x14ac:dyDescent="0.25">
      <c r="A289" s="1">
        <v>42425</v>
      </c>
      <c r="B289">
        <v>250.270004</v>
      </c>
      <c r="C289">
        <v>254.300003</v>
      </c>
      <c r="D289">
        <v>250.270004</v>
      </c>
      <c r="E289">
        <v>253.800003</v>
      </c>
      <c r="F289">
        <v>239.5513</v>
      </c>
      <c r="G289">
        <v>329004</v>
      </c>
      <c r="H289">
        <f t="shared" si="4"/>
        <v>8.626501770599964E-3</v>
      </c>
    </row>
    <row r="290" spans="1:8" x14ac:dyDescent="0.25">
      <c r="A290" s="1">
        <v>42426</v>
      </c>
      <c r="B290">
        <v>252.91000399999999</v>
      </c>
      <c r="C290">
        <v>257</v>
      </c>
      <c r="D290">
        <v>251</v>
      </c>
      <c r="E290">
        <v>255.58000200000001</v>
      </c>
      <c r="F290">
        <v>241.23138399999999</v>
      </c>
      <c r="G290">
        <v>248923</v>
      </c>
      <c r="H290">
        <f t="shared" si="4"/>
        <v>6.9889823185009178E-3</v>
      </c>
    </row>
    <row r="291" spans="1:8" x14ac:dyDescent="0.25">
      <c r="A291" s="1">
        <v>42429</v>
      </c>
      <c r="B291">
        <v>255.94000199999999</v>
      </c>
      <c r="C291">
        <v>255.94000199999999</v>
      </c>
      <c r="D291">
        <v>252.19000199999999</v>
      </c>
      <c r="E291">
        <v>253.820007</v>
      </c>
      <c r="F291">
        <v>239.57019</v>
      </c>
      <c r="G291">
        <v>480025</v>
      </c>
      <c r="H291">
        <f t="shared" si="4"/>
        <v>-6.9101296667035518E-3</v>
      </c>
    </row>
    <row r="292" spans="1:8" x14ac:dyDescent="0.25">
      <c r="A292" s="1">
        <v>42430</v>
      </c>
      <c r="B292">
        <v>251.509995</v>
      </c>
      <c r="C292">
        <v>256.35998499999999</v>
      </c>
      <c r="D292">
        <v>251.509995</v>
      </c>
      <c r="E292">
        <v>255.070007</v>
      </c>
      <c r="F292">
        <v>240.75</v>
      </c>
      <c r="G292">
        <v>368408</v>
      </c>
      <c r="H292">
        <f t="shared" si="4"/>
        <v>4.9126078700363809E-3</v>
      </c>
    </row>
    <row r="293" spans="1:8" x14ac:dyDescent="0.25">
      <c r="A293" s="1">
        <v>42431</v>
      </c>
      <c r="B293">
        <v>254.58000200000001</v>
      </c>
      <c r="C293">
        <v>259.07998700000002</v>
      </c>
      <c r="D293">
        <v>254.259995</v>
      </c>
      <c r="E293">
        <v>258.70001200000002</v>
      </c>
      <c r="F293">
        <v>244.17622399999999</v>
      </c>
      <c r="G293">
        <v>557977</v>
      </c>
      <c r="H293">
        <f t="shared" si="4"/>
        <v>1.4131143440939815E-2</v>
      </c>
    </row>
    <row r="294" spans="1:8" x14ac:dyDescent="0.25">
      <c r="A294" s="1">
        <v>42432</v>
      </c>
      <c r="B294">
        <v>259.20001200000002</v>
      </c>
      <c r="C294">
        <v>260.07998700000002</v>
      </c>
      <c r="D294">
        <v>254.78999300000001</v>
      </c>
      <c r="E294">
        <v>255.5</v>
      </c>
      <c r="F294">
        <v>241.155869</v>
      </c>
      <c r="G294">
        <v>323389</v>
      </c>
      <c r="H294">
        <f t="shared" si="4"/>
        <v>-1.2446710351103916E-2</v>
      </c>
    </row>
    <row r="295" spans="1:8" x14ac:dyDescent="0.25">
      <c r="A295" s="1">
        <v>42433</v>
      </c>
      <c r="B295">
        <v>255.5</v>
      </c>
      <c r="C295">
        <v>256.35998499999999</v>
      </c>
      <c r="D295">
        <v>250.5</v>
      </c>
      <c r="E295">
        <v>250.929993</v>
      </c>
      <c r="F295">
        <v>236.842422</v>
      </c>
      <c r="G295">
        <v>551324</v>
      </c>
      <c r="H295">
        <f t="shared" si="4"/>
        <v>-1.8048449843661E-2</v>
      </c>
    </row>
    <row r="296" spans="1:8" x14ac:dyDescent="0.25">
      <c r="A296" s="1">
        <v>42436</v>
      </c>
      <c r="B296">
        <v>251.050003</v>
      </c>
      <c r="C296">
        <v>251.050003</v>
      </c>
      <c r="D296">
        <v>248</v>
      </c>
      <c r="E296">
        <v>249.36999499999999</v>
      </c>
      <c r="F296">
        <v>235.37001000000001</v>
      </c>
      <c r="G296">
        <v>388394</v>
      </c>
      <c r="H296">
        <f t="shared" si="4"/>
        <v>-6.2362473842479497E-3</v>
      </c>
    </row>
    <row r="297" spans="1:8" x14ac:dyDescent="0.25">
      <c r="A297" s="1">
        <v>42437</v>
      </c>
      <c r="B297">
        <v>255.89999399999999</v>
      </c>
      <c r="C297">
        <v>255.89999399999999</v>
      </c>
      <c r="D297">
        <v>245.44000199999999</v>
      </c>
      <c r="E297">
        <v>252.58999600000001</v>
      </c>
      <c r="F297">
        <v>238.40921</v>
      </c>
      <c r="G297">
        <v>511250</v>
      </c>
      <c r="H297">
        <f t="shared" si="4"/>
        <v>1.2829780455150722E-2</v>
      </c>
    </row>
    <row r="298" spans="1:8" x14ac:dyDescent="0.25">
      <c r="A298" s="1">
        <v>42438</v>
      </c>
      <c r="B298">
        <v>252.58999600000001</v>
      </c>
      <c r="C298">
        <v>253.28999300000001</v>
      </c>
      <c r="D298">
        <v>248.39999399999999</v>
      </c>
      <c r="E298">
        <v>249.41000399999999</v>
      </c>
      <c r="F298">
        <v>235.40776099999999</v>
      </c>
      <c r="G298">
        <v>454050</v>
      </c>
      <c r="H298">
        <f t="shared" si="4"/>
        <v>-1.266940329885154E-2</v>
      </c>
    </row>
    <row r="299" spans="1:8" x14ac:dyDescent="0.25">
      <c r="A299" s="1">
        <v>42439</v>
      </c>
      <c r="B299">
        <v>246.39999399999999</v>
      </c>
      <c r="C299">
        <v>251.779999</v>
      </c>
      <c r="D299">
        <v>244.30999800000001</v>
      </c>
      <c r="E299">
        <v>246.83000200000001</v>
      </c>
      <c r="F299">
        <v>232.97261</v>
      </c>
      <c r="G299">
        <v>468127</v>
      </c>
      <c r="H299">
        <f t="shared" si="4"/>
        <v>-1.0398270688800707E-2</v>
      </c>
    </row>
    <row r="300" spans="1:8" x14ac:dyDescent="0.25">
      <c r="A300" s="1">
        <v>42440</v>
      </c>
      <c r="B300">
        <v>247.800003</v>
      </c>
      <c r="C300">
        <v>252.21000699999999</v>
      </c>
      <c r="D300">
        <v>246</v>
      </c>
      <c r="E300">
        <v>251.64999399999999</v>
      </c>
      <c r="F300">
        <v>237.52200300000001</v>
      </c>
      <c r="G300">
        <v>441031</v>
      </c>
      <c r="H300">
        <f t="shared" si="4"/>
        <v>1.9339370386352063E-2</v>
      </c>
    </row>
    <row r="301" spans="1:8" x14ac:dyDescent="0.25">
      <c r="A301" s="1">
        <v>42443</v>
      </c>
      <c r="B301">
        <v>248.11999499999999</v>
      </c>
      <c r="C301">
        <v>254.020004</v>
      </c>
      <c r="D301">
        <v>247.970001</v>
      </c>
      <c r="E301">
        <v>251.58999600000001</v>
      </c>
      <c r="F301">
        <v>237.465363</v>
      </c>
      <c r="G301">
        <v>396521</v>
      </c>
      <c r="H301">
        <f t="shared" si="4"/>
        <v>-2.384905550034826E-4</v>
      </c>
    </row>
    <row r="302" spans="1:8" x14ac:dyDescent="0.25">
      <c r="A302" s="1">
        <v>42444</v>
      </c>
      <c r="B302">
        <v>253</v>
      </c>
      <c r="C302">
        <v>254.240005</v>
      </c>
      <c r="D302">
        <v>248</v>
      </c>
      <c r="E302">
        <v>250.779999</v>
      </c>
      <c r="F302">
        <v>236.700851</v>
      </c>
      <c r="G302">
        <v>402609</v>
      </c>
      <c r="H302">
        <f t="shared" si="4"/>
        <v>-3.2246610572616344E-3</v>
      </c>
    </row>
    <row r="303" spans="1:8" x14ac:dyDescent="0.25">
      <c r="A303" s="1">
        <v>42445</v>
      </c>
      <c r="B303">
        <v>251.66000399999999</v>
      </c>
      <c r="C303">
        <v>253.990005</v>
      </c>
      <c r="D303">
        <v>250</v>
      </c>
      <c r="E303">
        <v>251.050003</v>
      </c>
      <c r="F303">
        <v>236.95567299999999</v>
      </c>
      <c r="G303">
        <v>380679</v>
      </c>
      <c r="H303">
        <f t="shared" si="4"/>
        <v>1.0759781051154079E-3</v>
      </c>
    </row>
    <row r="304" spans="1:8" x14ac:dyDescent="0.25">
      <c r="A304" s="1">
        <v>42446</v>
      </c>
      <c r="B304">
        <v>250.80999800000001</v>
      </c>
      <c r="C304">
        <v>256.05999800000001</v>
      </c>
      <c r="D304">
        <v>250.08999600000001</v>
      </c>
      <c r="E304">
        <v>254.66999799999999</v>
      </c>
      <c r="F304">
        <v>240.37245200000001</v>
      </c>
      <c r="G304">
        <v>681109</v>
      </c>
      <c r="H304">
        <f t="shared" si="4"/>
        <v>1.4316513861895435E-2</v>
      </c>
    </row>
    <row r="305" spans="1:8" x14ac:dyDescent="0.25">
      <c r="A305" s="1">
        <v>42447</v>
      </c>
      <c r="B305">
        <v>254.479996</v>
      </c>
      <c r="C305">
        <v>259.60998499999999</v>
      </c>
      <c r="D305">
        <v>251.83000200000001</v>
      </c>
      <c r="E305">
        <v>258.20001200000002</v>
      </c>
      <c r="F305">
        <v>243.70429999999999</v>
      </c>
      <c r="G305">
        <v>1007331</v>
      </c>
      <c r="H305">
        <f t="shared" si="4"/>
        <v>1.3766001371792833E-2</v>
      </c>
    </row>
    <row r="306" spans="1:8" x14ac:dyDescent="0.25">
      <c r="A306" s="1">
        <v>42451</v>
      </c>
      <c r="B306">
        <v>256.76998900000001</v>
      </c>
      <c r="C306">
        <v>262.67999300000002</v>
      </c>
      <c r="D306">
        <v>256.48001099999999</v>
      </c>
      <c r="E306">
        <v>260.80999800000001</v>
      </c>
      <c r="F306">
        <v>246.167755</v>
      </c>
      <c r="G306">
        <v>477845</v>
      </c>
      <c r="H306">
        <f t="shared" si="4"/>
        <v>1.0057629296900433E-2</v>
      </c>
    </row>
    <row r="307" spans="1:8" x14ac:dyDescent="0.25">
      <c r="A307" s="1">
        <v>42452</v>
      </c>
      <c r="B307">
        <v>262</v>
      </c>
      <c r="C307">
        <v>262</v>
      </c>
      <c r="D307">
        <v>256.05999800000001</v>
      </c>
      <c r="E307">
        <v>258.209991</v>
      </c>
      <c r="F307">
        <v>243.71369899999999</v>
      </c>
      <c r="G307">
        <v>297681</v>
      </c>
      <c r="H307">
        <f t="shared" si="4"/>
        <v>-1.0019062809735654E-2</v>
      </c>
    </row>
    <row r="308" spans="1:8" x14ac:dyDescent="0.25">
      <c r="A308" s="1">
        <v>42457</v>
      </c>
      <c r="B308">
        <v>260</v>
      </c>
      <c r="C308">
        <v>262.17001299999998</v>
      </c>
      <c r="D308">
        <v>257.01998900000001</v>
      </c>
      <c r="E308">
        <v>259.29998799999998</v>
      </c>
      <c r="F308">
        <v>244.74250799999999</v>
      </c>
      <c r="G308">
        <v>142089</v>
      </c>
      <c r="H308">
        <f t="shared" si="4"/>
        <v>4.2124985070080096E-3</v>
      </c>
    </row>
    <row r="309" spans="1:8" x14ac:dyDescent="0.25">
      <c r="A309" s="1">
        <v>42458</v>
      </c>
      <c r="B309">
        <v>259.32998700000002</v>
      </c>
      <c r="C309">
        <v>264</v>
      </c>
      <c r="D309">
        <v>258.85000600000001</v>
      </c>
      <c r="E309">
        <v>260.95001200000002</v>
      </c>
      <c r="F309">
        <v>246.29989599999999</v>
      </c>
      <c r="G309">
        <v>405123</v>
      </c>
      <c r="H309">
        <f t="shared" si="4"/>
        <v>6.3432127623896722E-3</v>
      </c>
    </row>
    <row r="310" spans="1:8" x14ac:dyDescent="0.25">
      <c r="A310" s="1">
        <v>42459</v>
      </c>
      <c r="B310">
        <v>260.77999899999998</v>
      </c>
      <c r="C310">
        <v>262.44000199999999</v>
      </c>
      <c r="D310">
        <v>254.33999600000001</v>
      </c>
      <c r="E310">
        <v>254.86000100000001</v>
      </c>
      <c r="F310">
        <v>240.551804</v>
      </c>
      <c r="G310">
        <v>534818</v>
      </c>
      <c r="H310">
        <f t="shared" si="4"/>
        <v>-2.3614415279414262E-2</v>
      </c>
    </row>
    <row r="311" spans="1:8" x14ac:dyDescent="0.25">
      <c r="A311" s="1">
        <v>42460</v>
      </c>
      <c r="B311">
        <v>255</v>
      </c>
      <c r="C311">
        <v>261.32000699999998</v>
      </c>
      <c r="D311">
        <v>255</v>
      </c>
      <c r="E311">
        <v>260.23998999999998</v>
      </c>
      <c r="F311">
        <v>245.62974500000001</v>
      </c>
      <c r="G311">
        <v>792133</v>
      </c>
      <c r="H311">
        <f t="shared" si="4"/>
        <v>2.0889832905392838E-2</v>
      </c>
    </row>
    <row r="312" spans="1:8" x14ac:dyDescent="0.25">
      <c r="A312" s="1">
        <v>42461</v>
      </c>
      <c r="B312">
        <v>261.11999500000002</v>
      </c>
      <c r="C312">
        <v>261.11999500000002</v>
      </c>
      <c r="D312">
        <v>255.80999800000001</v>
      </c>
      <c r="E312">
        <v>256.57998700000002</v>
      </c>
      <c r="F312">
        <v>242.175217</v>
      </c>
      <c r="G312">
        <v>351372</v>
      </c>
      <c r="H312">
        <f t="shared" si="4"/>
        <v>-1.4163799144797392E-2</v>
      </c>
    </row>
    <row r="313" spans="1:8" x14ac:dyDescent="0.25">
      <c r="A313" s="1">
        <v>42464</v>
      </c>
      <c r="B313">
        <v>256.60000600000001</v>
      </c>
      <c r="C313">
        <v>260.33999599999999</v>
      </c>
      <c r="D313">
        <v>252.800003</v>
      </c>
      <c r="E313">
        <v>254.61000100000001</v>
      </c>
      <c r="F313">
        <v>240.31582599999999</v>
      </c>
      <c r="G313">
        <v>327325</v>
      </c>
      <c r="H313">
        <f t="shared" si="4"/>
        <v>-7.7075014420142866E-3</v>
      </c>
    </row>
    <row r="314" spans="1:8" x14ac:dyDescent="0.25">
      <c r="A314" s="1">
        <v>42465</v>
      </c>
      <c r="B314">
        <v>254.61000100000001</v>
      </c>
      <c r="C314">
        <v>256.98998999999998</v>
      </c>
      <c r="D314">
        <v>252.520004</v>
      </c>
      <c r="E314">
        <v>253.529999</v>
      </c>
      <c r="F314">
        <v>239.296448</v>
      </c>
      <c r="G314">
        <v>138228</v>
      </c>
      <c r="H314">
        <f t="shared" si="4"/>
        <v>-4.2508484050533561E-3</v>
      </c>
    </row>
    <row r="315" spans="1:8" x14ac:dyDescent="0.25">
      <c r="A315" s="1">
        <v>42466</v>
      </c>
      <c r="B315">
        <v>253.5</v>
      </c>
      <c r="C315">
        <v>257.11999500000002</v>
      </c>
      <c r="D315">
        <v>252.10000600000001</v>
      </c>
      <c r="E315">
        <v>255.020004</v>
      </c>
      <c r="F315">
        <v>240.70282</v>
      </c>
      <c r="G315">
        <v>450448</v>
      </c>
      <c r="H315">
        <f t="shared" si="4"/>
        <v>5.8599090380020025E-3</v>
      </c>
    </row>
    <row r="316" spans="1:8" x14ac:dyDescent="0.25">
      <c r="A316" s="1">
        <v>42467</v>
      </c>
      <c r="B316">
        <v>254.89999399999999</v>
      </c>
      <c r="C316">
        <v>261.89001500000001</v>
      </c>
      <c r="D316">
        <v>254.820007</v>
      </c>
      <c r="E316">
        <v>261.60000600000001</v>
      </c>
      <c r="F316">
        <v>246.913422</v>
      </c>
      <c r="G316">
        <v>489083</v>
      </c>
      <c r="H316">
        <f t="shared" si="4"/>
        <v>2.5474696414254924E-2</v>
      </c>
    </row>
    <row r="317" spans="1:8" x14ac:dyDescent="0.25">
      <c r="A317" s="1">
        <v>42468</v>
      </c>
      <c r="B317">
        <v>260</v>
      </c>
      <c r="C317">
        <v>263.30999800000001</v>
      </c>
      <c r="D317">
        <v>260</v>
      </c>
      <c r="E317">
        <v>261.55999800000001</v>
      </c>
      <c r="F317">
        <v>246.875641</v>
      </c>
      <c r="G317">
        <v>428591</v>
      </c>
      <c r="H317">
        <f t="shared" si="4"/>
        <v>-1.5302485577219449E-4</v>
      </c>
    </row>
    <row r="318" spans="1:8" x14ac:dyDescent="0.25">
      <c r="A318" s="1">
        <v>42471</v>
      </c>
      <c r="B318">
        <v>261</v>
      </c>
      <c r="C318">
        <v>261.55999800000001</v>
      </c>
      <c r="D318">
        <v>257.19000199999999</v>
      </c>
      <c r="E318">
        <v>257.73001099999999</v>
      </c>
      <c r="F318">
        <v>243.26068100000001</v>
      </c>
      <c r="G318">
        <v>170348</v>
      </c>
      <c r="H318">
        <f t="shared" si="4"/>
        <v>-1.4751102447525821E-2</v>
      </c>
    </row>
    <row r="319" spans="1:8" x14ac:dyDescent="0.25">
      <c r="A319" s="1">
        <v>42472</v>
      </c>
      <c r="B319">
        <v>256.44000199999999</v>
      </c>
      <c r="C319">
        <v>261.01001000000002</v>
      </c>
      <c r="D319">
        <v>255.970001</v>
      </c>
      <c r="E319">
        <v>257.29998799999998</v>
      </c>
      <c r="F319">
        <v>242.854782</v>
      </c>
      <c r="G319">
        <v>262122</v>
      </c>
      <c r="H319">
        <f t="shared" si="4"/>
        <v>-1.6699698949132567E-3</v>
      </c>
    </row>
    <row r="320" spans="1:8" x14ac:dyDescent="0.25">
      <c r="A320" s="1">
        <v>42473</v>
      </c>
      <c r="B320">
        <v>255.58999600000001</v>
      </c>
      <c r="C320">
        <v>261.02999899999998</v>
      </c>
      <c r="D320">
        <v>255.58999600000001</v>
      </c>
      <c r="E320">
        <v>258.85998499999999</v>
      </c>
      <c r="F320">
        <v>244.32720900000001</v>
      </c>
      <c r="G320">
        <v>387776</v>
      </c>
      <c r="H320">
        <f t="shared" si="4"/>
        <v>6.0446876548137136E-3</v>
      </c>
    </row>
    <row r="321" spans="1:8" x14ac:dyDescent="0.25">
      <c r="A321" s="1">
        <v>42474</v>
      </c>
      <c r="B321">
        <v>258.86999500000002</v>
      </c>
      <c r="C321">
        <v>262.20001200000002</v>
      </c>
      <c r="D321">
        <v>257.60000600000001</v>
      </c>
      <c r="E321">
        <v>258.33999599999999</v>
      </c>
      <c r="F321">
        <v>243.836411</v>
      </c>
      <c r="G321">
        <v>396339</v>
      </c>
      <c r="H321">
        <f t="shared" si="4"/>
        <v>-2.0107936981044513E-3</v>
      </c>
    </row>
    <row r="322" spans="1:8" x14ac:dyDescent="0.25">
      <c r="A322" s="1">
        <v>42475</v>
      </c>
      <c r="B322">
        <v>257.01001000000002</v>
      </c>
      <c r="C322">
        <v>265.02999899999998</v>
      </c>
      <c r="D322">
        <v>257.01001000000002</v>
      </c>
      <c r="E322">
        <v>262.98001099999999</v>
      </c>
      <c r="F322">
        <v>248.215958</v>
      </c>
      <c r="G322">
        <v>390100</v>
      </c>
      <c r="H322">
        <f t="shared" si="4"/>
        <v>1.7801611905143871E-2</v>
      </c>
    </row>
    <row r="323" spans="1:8" x14ac:dyDescent="0.25">
      <c r="A323" s="1">
        <v>42478</v>
      </c>
      <c r="B323">
        <v>261.97000100000002</v>
      </c>
      <c r="C323">
        <v>264.58999599999999</v>
      </c>
      <c r="D323">
        <v>254.5</v>
      </c>
      <c r="E323">
        <v>255.050003</v>
      </c>
      <c r="F323">
        <v>240.73112499999999</v>
      </c>
      <c r="G323">
        <v>583189</v>
      </c>
      <c r="H323">
        <f t="shared" si="4"/>
        <v>-3.0618518853133807E-2</v>
      </c>
    </row>
    <row r="324" spans="1:8" x14ac:dyDescent="0.25">
      <c r="A324" s="1">
        <v>42479</v>
      </c>
      <c r="B324">
        <v>255.550003</v>
      </c>
      <c r="C324">
        <v>261</v>
      </c>
      <c r="D324">
        <v>255.520004</v>
      </c>
      <c r="E324">
        <v>257.75</v>
      </c>
      <c r="F324">
        <v>243.27954099999999</v>
      </c>
      <c r="G324">
        <v>296776</v>
      </c>
      <c r="H324">
        <f t="shared" ref="H324:H387" si="5">LN(F324/F323)</f>
        <v>1.0530509878441134E-2</v>
      </c>
    </row>
    <row r="325" spans="1:8" x14ac:dyDescent="0.25">
      <c r="A325" s="1">
        <v>42480</v>
      </c>
      <c r="B325">
        <v>257.82000699999998</v>
      </c>
      <c r="C325">
        <v>260.25</v>
      </c>
      <c r="D325">
        <v>256</v>
      </c>
      <c r="E325">
        <v>256.26998900000001</v>
      </c>
      <c r="F325">
        <v>241.88262900000001</v>
      </c>
      <c r="G325">
        <v>331190</v>
      </c>
      <c r="H325">
        <f t="shared" si="5"/>
        <v>-5.7585522805248604E-3</v>
      </c>
    </row>
    <row r="326" spans="1:8" x14ac:dyDescent="0.25">
      <c r="A326" s="1">
        <v>42481</v>
      </c>
      <c r="B326">
        <v>256</v>
      </c>
      <c r="C326">
        <v>257.19000199999999</v>
      </c>
      <c r="D326">
        <v>249.83999600000001</v>
      </c>
      <c r="E326">
        <v>250.470001</v>
      </c>
      <c r="F326">
        <v>236.40824900000001</v>
      </c>
      <c r="G326">
        <v>426336</v>
      </c>
      <c r="H326">
        <f t="shared" si="5"/>
        <v>-2.2892425201716058E-2</v>
      </c>
    </row>
    <row r="327" spans="1:8" x14ac:dyDescent="0.25">
      <c r="A327" s="1">
        <v>42482</v>
      </c>
      <c r="B327">
        <v>250.470001</v>
      </c>
      <c r="C327">
        <v>252.259995</v>
      </c>
      <c r="D327">
        <v>248.5</v>
      </c>
      <c r="E327">
        <v>251.94000199999999</v>
      </c>
      <c r="F327">
        <v>237.79573099999999</v>
      </c>
      <c r="G327">
        <v>306040</v>
      </c>
      <c r="H327">
        <f t="shared" si="5"/>
        <v>5.8518528647941532E-3</v>
      </c>
    </row>
    <row r="328" spans="1:8" x14ac:dyDescent="0.25">
      <c r="A328" s="1">
        <v>42485</v>
      </c>
      <c r="B328">
        <v>252</v>
      </c>
      <c r="C328">
        <v>256.91000400000001</v>
      </c>
      <c r="D328">
        <v>252</v>
      </c>
      <c r="E328">
        <v>256.35000600000001</v>
      </c>
      <c r="F328">
        <v>241.958145</v>
      </c>
      <c r="G328">
        <v>232857</v>
      </c>
      <c r="H328">
        <f t="shared" si="5"/>
        <v>1.735272461788356E-2</v>
      </c>
    </row>
    <row r="329" spans="1:8" x14ac:dyDescent="0.25">
      <c r="A329" s="1">
        <v>42486</v>
      </c>
      <c r="B329">
        <v>257</v>
      </c>
      <c r="C329">
        <v>257.69000199999999</v>
      </c>
      <c r="D329">
        <v>254.41000399999999</v>
      </c>
      <c r="E329">
        <v>256.91000400000001</v>
      </c>
      <c r="F329">
        <v>242.48670999999999</v>
      </c>
      <c r="G329">
        <v>261224</v>
      </c>
      <c r="H329">
        <f t="shared" si="5"/>
        <v>2.1821480991559518E-3</v>
      </c>
    </row>
    <row r="330" spans="1:8" x14ac:dyDescent="0.25">
      <c r="A330" s="1">
        <v>42487</v>
      </c>
      <c r="B330">
        <v>256.91000400000001</v>
      </c>
      <c r="C330">
        <v>263.42999300000002</v>
      </c>
      <c r="D330">
        <v>256.91000400000001</v>
      </c>
      <c r="E330">
        <v>262.85000600000001</v>
      </c>
      <c r="F330">
        <v>248.093231</v>
      </c>
      <c r="G330">
        <v>289473</v>
      </c>
      <c r="H330">
        <f t="shared" si="5"/>
        <v>2.2857702220045691E-2</v>
      </c>
    </row>
    <row r="331" spans="1:8" x14ac:dyDescent="0.25">
      <c r="A331" s="1">
        <v>42488</v>
      </c>
      <c r="B331">
        <v>263.5</v>
      </c>
      <c r="C331">
        <v>266.19000199999999</v>
      </c>
      <c r="D331">
        <v>259.959991</v>
      </c>
      <c r="E331">
        <v>265.19000199999999</v>
      </c>
      <c r="F331">
        <v>250.301849</v>
      </c>
      <c r="G331">
        <v>274515</v>
      </c>
      <c r="H331">
        <f t="shared" si="5"/>
        <v>8.8629785738099758E-3</v>
      </c>
    </row>
    <row r="332" spans="1:8" x14ac:dyDescent="0.25">
      <c r="A332" s="1">
        <v>42489</v>
      </c>
      <c r="B332">
        <v>266</v>
      </c>
      <c r="C332">
        <v>267.57998700000002</v>
      </c>
      <c r="D332">
        <v>262.94000199999999</v>
      </c>
      <c r="E332">
        <v>264.209991</v>
      </c>
      <c r="F332">
        <v>249.37687700000001</v>
      </c>
      <c r="G332">
        <v>252060</v>
      </c>
      <c r="H332">
        <f t="shared" si="5"/>
        <v>-3.7022711130370264E-3</v>
      </c>
    </row>
    <row r="333" spans="1:8" x14ac:dyDescent="0.25">
      <c r="A333" s="1">
        <v>42492</v>
      </c>
      <c r="B333">
        <v>265.52999899999998</v>
      </c>
      <c r="C333">
        <v>272.02999899999998</v>
      </c>
      <c r="D333">
        <v>264.23998999999998</v>
      </c>
      <c r="E333">
        <v>271.58999599999999</v>
      </c>
      <c r="F333">
        <v>256.34252900000001</v>
      </c>
      <c r="G333">
        <v>300560</v>
      </c>
      <c r="H333">
        <f t="shared" si="5"/>
        <v>2.7549239623397111E-2</v>
      </c>
    </row>
    <row r="334" spans="1:8" x14ac:dyDescent="0.25">
      <c r="A334" s="1">
        <v>42493</v>
      </c>
      <c r="B334">
        <v>271.58999599999999</v>
      </c>
      <c r="C334">
        <v>274.64001500000001</v>
      </c>
      <c r="D334">
        <v>269.67001299999998</v>
      </c>
      <c r="E334">
        <v>274.07000699999998</v>
      </c>
      <c r="F334">
        <v>258.68335000000002</v>
      </c>
      <c r="G334">
        <v>285422</v>
      </c>
      <c r="H334">
        <f t="shared" si="5"/>
        <v>9.0901728016788263E-3</v>
      </c>
    </row>
    <row r="335" spans="1:8" x14ac:dyDescent="0.25">
      <c r="A335" s="1">
        <v>42494</v>
      </c>
      <c r="B335">
        <v>271</v>
      </c>
      <c r="C335">
        <v>274.10000600000001</v>
      </c>
      <c r="D335">
        <v>269.10998499999999</v>
      </c>
      <c r="E335">
        <v>270.51001000000002</v>
      </c>
      <c r="F335">
        <v>255.323196</v>
      </c>
      <c r="G335">
        <v>392877</v>
      </c>
      <c r="H335">
        <f t="shared" si="5"/>
        <v>-1.3074548923467218E-2</v>
      </c>
    </row>
    <row r="336" spans="1:8" x14ac:dyDescent="0.25">
      <c r="A336" s="1">
        <v>42495</v>
      </c>
      <c r="B336">
        <v>271.07000699999998</v>
      </c>
      <c r="C336">
        <v>272.10998499999999</v>
      </c>
      <c r="D336">
        <v>269.07998700000002</v>
      </c>
      <c r="E336">
        <v>271.45001200000002</v>
      </c>
      <c r="F336">
        <v>256.210419</v>
      </c>
      <c r="G336">
        <v>377920</v>
      </c>
      <c r="H336">
        <f t="shared" si="5"/>
        <v>3.4688781485894223E-3</v>
      </c>
    </row>
    <row r="337" spans="1:8" x14ac:dyDescent="0.25">
      <c r="A337" s="1">
        <v>42496</v>
      </c>
      <c r="B337">
        <v>271</v>
      </c>
      <c r="C337">
        <v>273.5</v>
      </c>
      <c r="D337">
        <v>268.88000499999998</v>
      </c>
      <c r="E337">
        <v>270.36999500000002</v>
      </c>
      <c r="F337">
        <v>255.19103999999999</v>
      </c>
      <c r="G337">
        <v>611438</v>
      </c>
      <c r="H337">
        <f t="shared" si="5"/>
        <v>-3.9866149466365576E-3</v>
      </c>
    </row>
    <row r="338" spans="1:8" x14ac:dyDescent="0.25">
      <c r="A338" s="1">
        <v>42499</v>
      </c>
      <c r="B338">
        <v>270.36999500000002</v>
      </c>
      <c r="C338">
        <v>273.75</v>
      </c>
      <c r="D338">
        <v>270.36999500000002</v>
      </c>
      <c r="E338">
        <v>273.14001500000001</v>
      </c>
      <c r="F338">
        <v>257.80551100000002</v>
      </c>
      <c r="G338">
        <v>304453</v>
      </c>
      <c r="H338">
        <f t="shared" si="5"/>
        <v>1.0193026176658033E-2</v>
      </c>
    </row>
    <row r="339" spans="1:8" x14ac:dyDescent="0.25">
      <c r="A339" s="1">
        <v>42500</v>
      </c>
      <c r="B339">
        <v>274.5</v>
      </c>
      <c r="C339">
        <v>280.29998799999998</v>
      </c>
      <c r="D339">
        <v>273.27999899999998</v>
      </c>
      <c r="E339">
        <v>279.77999899999998</v>
      </c>
      <c r="F339">
        <v>264.072723</v>
      </c>
      <c r="G339">
        <v>570666</v>
      </c>
      <c r="H339">
        <f t="shared" si="5"/>
        <v>2.4019063808575762E-2</v>
      </c>
    </row>
    <row r="340" spans="1:8" x14ac:dyDescent="0.25">
      <c r="A340" s="1">
        <v>42501</v>
      </c>
      <c r="B340">
        <v>279.77999899999998</v>
      </c>
      <c r="C340">
        <v>283.08999599999999</v>
      </c>
      <c r="D340">
        <v>277.64001500000001</v>
      </c>
      <c r="E340">
        <v>279.91000400000001</v>
      </c>
      <c r="F340">
        <v>264.19543499999997</v>
      </c>
      <c r="G340">
        <v>667195</v>
      </c>
      <c r="H340">
        <f t="shared" si="5"/>
        <v>4.6458224047319973E-4</v>
      </c>
    </row>
    <row r="341" spans="1:8" x14ac:dyDescent="0.25">
      <c r="A341" s="1">
        <v>42502</v>
      </c>
      <c r="B341">
        <v>281.19000199999999</v>
      </c>
      <c r="C341">
        <v>285</v>
      </c>
      <c r="D341">
        <v>280.05999800000001</v>
      </c>
      <c r="E341">
        <v>284.10000600000001</v>
      </c>
      <c r="F341">
        <v>268.150238</v>
      </c>
      <c r="G341">
        <v>444054</v>
      </c>
      <c r="H341">
        <f t="shared" si="5"/>
        <v>1.4858299629358751E-2</v>
      </c>
    </row>
    <row r="342" spans="1:8" x14ac:dyDescent="0.25">
      <c r="A342" s="1">
        <v>42503</v>
      </c>
      <c r="B342">
        <v>280.01001000000002</v>
      </c>
      <c r="C342">
        <v>285.07000699999998</v>
      </c>
      <c r="D342">
        <v>279.89001500000001</v>
      </c>
      <c r="E342">
        <v>282.52999899999998</v>
      </c>
      <c r="F342">
        <v>266.66836499999999</v>
      </c>
      <c r="G342">
        <v>450667</v>
      </c>
      <c r="H342">
        <f t="shared" si="5"/>
        <v>-5.5416052619343776E-3</v>
      </c>
    </row>
    <row r="343" spans="1:8" x14ac:dyDescent="0.25">
      <c r="A343" s="1">
        <v>42506</v>
      </c>
      <c r="B343">
        <v>283.5</v>
      </c>
      <c r="C343">
        <v>290.45001200000002</v>
      </c>
      <c r="D343">
        <v>282.97000100000002</v>
      </c>
      <c r="E343">
        <v>290.26001000000002</v>
      </c>
      <c r="F343">
        <v>273.96438599999999</v>
      </c>
      <c r="G343">
        <v>719212</v>
      </c>
      <c r="H343">
        <f t="shared" si="5"/>
        <v>2.6992312108457667E-2</v>
      </c>
    </row>
    <row r="344" spans="1:8" x14ac:dyDescent="0.25">
      <c r="A344" s="1">
        <v>42507</v>
      </c>
      <c r="B344">
        <v>291</v>
      </c>
      <c r="C344">
        <v>291.58999599999999</v>
      </c>
      <c r="D344">
        <v>284.70001200000002</v>
      </c>
      <c r="E344">
        <v>287.540009</v>
      </c>
      <c r="F344">
        <v>271.39709499999998</v>
      </c>
      <c r="G344">
        <v>617163</v>
      </c>
      <c r="H344">
        <f t="shared" si="5"/>
        <v>-9.4150762528021435E-3</v>
      </c>
    </row>
    <row r="345" spans="1:8" x14ac:dyDescent="0.25">
      <c r="A345" s="1">
        <v>42508</v>
      </c>
      <c r="B345">
        <v>288</v>
      </c>
      <c r="C345">
        <v>288.73998999999998</v>
      </c>
      <c r="D345">
        <v>284.459991</v>
      </c>
      <c r="E345">
        <v>286.29998799999998</v>
      </c>
      <c r="F345">
        <v>270.22671500000001</v>
      </c>
      <c r="G345">
        <v>580566</v>
      </c>
      <c r="H345">
        <f t="shared" si="5"/>
        <v>-4.3217517400160948E-3</v>
      </c>
    </row>
    <row r="346" spans="1:8" x14ac:dyDescent="0.25">
      <c r="A346" s="1">
        <v>42509</v>
      </c>
      <c r="B346">
        <v>287.73001099999999</v>
      </c>
      <c r="C346">
        <v>287.73998999999998</v>
      </c>
      <c r="D346">
        <v>283</v>
      </c>
      <c r="E346">
        <v>284.32000699999998</v>
      </c>
      <c r="F346">
        <v>268.35788000000002</v>
      </c>
      <c r="G346">
        <v>423890</v>
      </c>
      <c r="H346">
        <f t="shared" si="5"/>
        <v>-6.9398290177342774E-3</v>
      </c>
    </row>
    <row r="347" spans="1:8" x14ac:dyDescent="0.25">
      <c r="A347" s="1">
        <v>42510</v>
      </c>
      <c r="B347">
        <v>284.75</v>
      </c>
      <c r="C347">
        <v>285.51001000000002</v>
      </c>
      <c r="D347">
        <v>283.22000100000002</v>
      </c>
      <c r="E347">
        <v>284.959991</v>
      </c>
      <c r="F347">
        <v>268.96191399999998</v>
      </c>
      <c r="G347">
        <v>351754</v>
      </c>
      <c r="H347">
        <f t="shared" si="5"/>
        <v>2.2483231073637737E-3</v>
      </c>
    </row>
    <row r="348" spans="1:8" x14ac:dyDescent="0.25">
      <c r="A348" s="1">
        <v>42513</v>
      </c>
      <c r="B348">
        <v>285.33999599999999</v>
      </c>
      <c r="C348">
        <v>286.48998999999998</v>
      </c>
      <c r="D348">
        <v>281.67999300000002</v>
      </c>
      <c r="E348">
        <v>282.01998900000001</v>
      </c>
      <c r="F348">
        <v>266.18701199999998</v>
      </c>
      <c r="G348">
        <v>253554</v>
      </c>
      <c r="H348">
        <f t="shared" si="5"/>
        <v>-1.0370671547255059E-2</v>
      </c>
    </row>
    <row r="349" spans="1:8" x14ac:dyDescent="0.25">
      <c r="A349" s="1">
        <v>42514</v>
      </c>
      <c r="B349">
        <v>285.39999399999999</v>
      </c>
      <c r="C349">
        <v>286.5</v>
      </c>
      <c r="D349">
        <v>281.23998999999998</v>
      </c>
      <c r="E349">
        <v>282.80999800000001</v>
      </c>
      <c r="F349">
        <v>266.93264799999997</v>
      </c>
      <c r="G349">
        <v>408135</v>
      </c>
      <c r="H349">
        <f t="shared" si="5"/>
        <v>2.7972575094865441E-3</v>
      </c>
    </row>
    <row r="350" spans="1:8" x14ac:dyDescent="0.25">
      <c r="A350" s="1">
        <v>42515</v>
      </c>
      <c r="B350">
        <v>285.07998700000002</v>
      </c>
      <c r="C350">
        <v>285.959991</v>
      </c>
      <c r="D350">
        <v>279.39001500000001</v>
      </c>
      <c r="E350">
        <v>281.39999399999999</v>
      </c>
      <c r="F350">
        <v>265.60180700000001</v>
      </c>
      <c r="G350">
        <v>375275</v>
      </c>
      <c r="H350">
        <f t="shared" si="5"/>
        <v>-4.9981508540469753E-3</v>
      </c>
    </row>
    <row r="351" spans="1:8" x14ac:dyDescent="0.25">
      <c r="A351" s="1">
        <v>42516</v>
      </c>
      <c r="B351">
        <v>280.10000600000001</v>
      </c>
      <c r="C351">
        <v>285.70001200000002</v>
      </c>
      <c r="D351">
        <v>279.82998700000002</v>
      </c>
      <c r="E351">
        <v>284.67999300000002</v>
      </c>
      <c r="F351">
        <v>268.69766199999998</v>
      </c>
      <c r="G351">
        <v>478658</v>
      </c>
      <c r="H351">
        <f t="shared" si="5"/>
        <v>1.1588593386896483E-2</v>
      </c>
    </row>
    <row r="352" spans="1:8" x14ac:dyDescent="0.25">
      <c r="A352" s="1">
        <v>42517</v>
      </c>
      <c r="B352">
        <v>286.5</v>
      </c>
      <c r="C352">
        <v>291</v>
      </c>
      <c r="D352">
        <v>285.70001200000002</v>
      </c>
      <c r="E352">
        <v>289.95001200000002</v>
      </c>
      <c r="F352">
        <v>273.67181399999998</v>
      </c>
      <c r="G352">
        <v>425554</v>
      </c>
      <c r="H352">
        <f t="shared" si="5"/>
        <v>1.8342814947341451E-2</v>
      </c>
    </row>
    <row r="353" spans="1:8" x14ac:dyDescent="0.25">
      <c r="A353" s="1">
        <v>42520</v>
      </c>
      <c r="B353">
        <v>289.51998900000001</v>
      </c>
      <c r="C353">
        <v>291.20001200000002</v>
      </c>
      <c r="D353">
        <v>288</v>
      </c>
      <c r="E353">
        <v>289.98998999999998</v>
      </c>
      <c r="F353">
        <v>273.70953400000002</v>
      </c>
      <c r="G353">
        <v>73892</v>
      </c>
      <c r="H353">
        <f t="shared" si="5"/>
        <v>1.3781982231433559E-4</v>
      </c>
    </row>
    <row r="354" spans="1:8" x14ac:dyDescent="0.25">
      <c r="A354" s="1">
        <v>42521</v>
      </c>
      <c r="B354">
        <v>292</v>
      </c>
      <c r="C354">
        <v>294.23001099999999</v>
      </c>
      <c r="D354">
        <v>289.25</v>
      </c>
      <c r="E354">
        <v>291.040009</v>
      </c>
      <c r="F354">
        <v>274.70059199999997</v>
      </c>
      <c r="G354">
        <v>999162</v>
      </c>
      <c r="H354">
        <f t="shared" si="5"/>
        <v>3.6142989776301684E-3</v>
      </c>
    </row>
    <row r="355" spans="1:8" x14ac:dyDescent="0.25">
      <c r="A355" s="1">
        <v>42522</v>
      </c>
      <c r="B355">
        <v>290.5</v>
      </c>
      <c r="C355">
        <v>290.64999399999999</v>
      </c>
      <c r="D355">
        <v>286.790009</v>
      </c>
      <c r="E355">
        <v>289.01001000000002</v>
      </c>
      <c r="F355">
        <v>272.78457600000002</v>
      </c>
      <c r="G355">
        <v>474512</v>
      </c>
      <c r="H355">
        <f t="shared" si="5"/>
        <v>-6.9993633957316174E-3</v>
      </c>
    </row>
    <row r="356" spans="1:8" x14ac:dyDescent="0.25">
      <c r="A356" s="1">
        <v>42523</v>
      </c>
      <c r="B356">
        <v>289.01001000000002</v>
      </c>
      <c r="C356">
        <v>291.5</v>
      </c>
      <c r="D356">
        <v>287.14999399999999</v>
      </c>
      <c r="E356">
        <v>289.05999800000001</v>
      </c>
      <c r="F356">
        <v>272.83175699999998</v>
      </c>
      <c r="G356">
        <v>292553</v>
      </c>
      <c r="H356">
        <f t="shared" si="5"/>
        <v>1.7294570291957436E-4</v>
      </c>
    </row>
    <row r="357" spans="1:8" x14ac:dyDescent="0.25">
      <c r="A357" s="1">
        <v>42524</v>
      </c>
      <c r="B357">
        <v>291.5</v>
      </c>
      <c r="C357">
        <v>294.04998799999998</v>
      </c>
      <c r="D357">
        <v>287.14999399999999</v>
      </c>
      <c r="E357">
        <v>290.86999500000002</v>
      </c>
      <c r="F357">
        <v>274.54016100000001</v>
      </c>
      <c r="G357">
        <v>222186</v>
      </c>
      <c r="H357">
        <f t="shared" si="5"/>
        <v>6.2422257744725162E-3</v>
      </c>
    </row>
    <row r="358" spans="1:8" x14ac:dyDescent="0.25">
      <c r="A358" s="1">
        <v>42527</v>
      </c>
      <c r="B358">
        <v>288</v>
      </c>
      <c r="C358">
        <v>291.5</v>
      </c>
      <c r="D358">
        <v>288</v>
      </c>
      <c r="E358">
        <v>289.89001500000001</v>
      </c>
      <c r="F358">
        <v>273.61514299999999</v>
      </c>
      <c r="G358">
        <v>1036171</v>
      </c>
      <c r="H358">
        <f t="shared" si="5"/>
        <v>-3.3750248198171203E-3</v>
      </c>
    </row>
    <row r="359" spans="1:8" x14ac:dyDescent="0.25">
      <c r="A359" s="1">
        <v>42528</v>
      </c>
      <c r="B359">
        <v>289.89001500000001</v>
      </c>
      <c r="C359">
        <v>292.67001299999998</v>
      </c>
      <c r="D359">
        <v>286.709991</v>
      </c>
      <c r="E359">
        <v>287.85000600000001</v>
      </c>
      <c r="F359">
        <v>271.68969700000002</v>
      </c>
      <c r="G359">
        <v>241398</v>
      </c>
      <c r="H359">
        <f t="shared" si="5"/>
        <v>-7.0619362262668911E-3</v>
      </c>
    </row>
    <row r="360" spans="1:8" x14ac:dyDescent="0.25">
      <c r="A360" s="1">
        <v>42529</v>
      </c>
      <c r="B360">
        <v>286.80999800000001</v>
      </c>
      <c r="C360">
        <v>290.27999899999998</v>
      </c>
      <c r="D360">
        <v>286.79998799999998</v>
      </c>
      <c r="E360">
        <v>288.51001000000002</v>
      </c>
      <c r="F360">
        <v>272.31262199999998</v>
      </c>
      <c r="G360">
        <v>420013</v>
      </c>
      <c r="H360">
        <f t="shared" si="5"/>
        <v>2.2901566794997301E-3</v>
      </c>
    </row>
    <row r="361" spans="1:8" x14ac:dyDescent="0.25">
      <c r="A361" s="1">
        <v>42530</v>
      </c>
      <c r="B361">
        <v>290</v>
      </c>
      <c r="C361">
        <v>291.47000100000002</v>
      </c>
      <c r="D361">
        <v>288.02999899999998</v>
      </c>
      <c r="E361">
        <v>289.91000400000001</v>
      </c>
      <c r="F361">
        <v>273.63403299999999</v>
      </c>
      <c r="G361">
        <v>191549</v>
      </c>
      <c r="H361">
        <f t="shared" si="5"/>
        <v>4.8408157402816529E-3</v>
      </c>
    </row>
    <row r="362" spans="1:8" x14ac:dyDescent="0.25">
      <c r="A362" s="1">
        <v>42531</v>
      </c>
      <c r="B362">
        <v>286.98998999999998</v>
      </c>
      <c r="C362">
        <v>288.86999500000002</v>
      </c>
      <c r="D362">
        <v>285</v>
      </c>
      <c r="E362">
        <v>287.27999899999998</v>
      </c>
      <c r="F362">
        <v>276.502228</v>
      </c>
      <c r="G362">
        <v>273533</v>
      </c>
      <c r="H362">
        <f t="shared" si="5"/>
        <v>1.0427311163578428E-2</v>
      </c>
    </row>
    <row r="363" spans="1:8" x14ac:dyDescent="0.25">
      <c r="A363" s="1">
        <v>42534</v>
      </c>
      <c r="B363">
        <v>286.79998799999998</v>
      </c>
      <c r="C363">
        <v>287.22000100000002</v>
      </c>
      <c r="D363">
        <v>280.07000699999998</v>
      </c>
      <c r="E363">
        <v>285.35000600000001</v>
      </c>
      <c r="F363">
        <v>274.64462300000002</v>
      </c>
      <c r="G363">
        <v>247591</v>
      </c>
      <c r="H363">
        <f t="shared" si="5"/>
        <v>-6.7408968433991488E-3</v>
      </c>
    </row>
    <row r="364" spans="1:8" x14ac:dyDescent="0.25">
      <c r="A364" s="1">
        <v>42535</v>
      </c>
      <c r="B364">
        <v>283.04998799999998</v>
      </c>
      <c r="C364">
        <v>286.98998999999998</v>
      </c>
      <c r="D364">
        <v>281.01998900000001</v>
      </c>
      <c r="E364">
        <v>286.42001299999998</v>
      </c>
      <c r="F364">
        <v>275.67450000000002</v>
      </c>
      <c r="G364">
        <v>345730</v>
      </c>
      <c r="H364">
        <f t="shared" si="5"/>
        <v>3.7428399604514241E-3</v>
      </c>
    </row>
    <row r="365" spans="1:8" x14ac:dyDescent="0.25">
      <c r="A365" s="1">
        <v>42536</v>
      </c>
      <c r="B365">
        <v>286.89999399999999</v>
      </c>
      <c r="C365">
        <v>289.95001200000002</v>
      </c>
      <c r="D365">
        <v>281.5</v>
      </c>
      <c r="E365">
        <v>288.209991</v>
      </c>
      <c r="F365">
        <v>277.39733899999999</v>
      </c>
      <c r="G365">
        <v>375447</v>
      </c>
      <c r="H365">
        <f t="shared" si="5"/>
        <v>6.2300932755610843E-3</v>
      </c>
    </row>
    <row r="366" spans="1:8" x14ac:dyDescent="0.25">
      <c r="A366" s="1">
        <v>42537</v>
      </c>
      <c r="B366">
        <v>287.95001200000002</v>
      </c>
      <c r="C366">
        <v>287.95001200000002</v>
      </c>
      <c r="D366">
        <v>277.72000100000002</v>
      </c>
      <c r="E366">
        <v>283.51001000000002</v>
      </c>
      <c r="F366">
        <v>272.87368800000002</v>
      </c>
      <c r="G366">
        <v>419263</v>
      </c>
      <c r="H366">
        <f t="shared" si="5"/>
        <v>-1.6441908392473198E-2</v>
      </c>
    </row>
    <row r="367" spans="1:8" x14ac:dyDescent="0.25">
      <c r="A367" s="1">
        <v>42538</v>
      </c>
      <c r="B367">
        <v>283.88000499999998</v>
      </c>
      <c r="C367">
        <v>289.88000499999998</v>
      </c>
      <c r="D367">
        <v>282.20001200000002</v>
      </c>
      <c r="E367">
        <v>285.77999899999998</v>
      </c>
      <c r="F367">
        <v>275.05850199999998</v>
      </c>
      <c r="G367">
        <v>423125</v>
      </c>
      <c r="H367">
        <f t="shared" si="5"/>
        <v>7.9748027909914004E-3</v>
      </c>
    </row>
    <row r="368" spans="1:8" x14ac:dyDescent="0.25">
      <c r="A368" s="1">
        <v>42541</v>
      </c>
      <c r="B368">
        <v>287</v>
      </c>
      <c r="C368">
        <v>295</v>
      </c>
      <c r="D368">
        <v>285.02999899999998</v>
      </c>
      <c r="E368">
        <v>290.95001200000002</v>
      </c>
      <c r="F368">
        <v>280.03457600000002</v>
      </c>
      <c r="G368">
        <v>545773</v>
      </c>
      <c r="H368">
        <f t="shared" si="5"/>
        <v>1.7929271672561236E-2</v>
      </c>
    </row>
    <row r="369" spans="1:8" x14ac:dyDescent="0.25">
      <c r="A369" s="1">
        <v>42542</v>
      </c>
      <c r="B369">
        <v>289.48998999999998</v>
      </c>
      <c r="C369">
        <v>294.57000699999998</v>
      </c>
      <c r="D369">
        <v>287.35000600000001</v>
      </c>
      <c r="E369">
        <v>294.04998799999998</v>
      </c>
      <c r="F369">
        <v>283.01821899999999</v>
      </c>
      <c r="G369">
        <v>747306</v>
      </c>
      <c r="H369">
        <f t="shared" si="5"/>
        <v>1.059819240312789E-2</v>
      </c>
    </row>
    <row r="370" spans="1:8" x14ac:dyDescent="0.25">
      <c r="A370" s="1">
        <v>42543</v>
      </c>
      <c r="B370">
        <v>292.540009</v>
      </c>
      <c r="C370">
        <v>294.35000600000001</v>
      </c>
      <c r="D370">
        <v>288.709991</v>
      </c>
      <c r="E370">
        <v>291.91000400000001</v>
      </c>
      <c r="F370">
        <v>280.958527</v>
      </c>
      <c r="G370">
        <v>419263</v>
      </c>
      <c r="H370">
        <f t="shared" si="5"/>
        <v>-7.3042059691012491E-3</v>
      </c>
    </row>
    <row r="371" spans="1:8" x14ac:dyDescent="0.25">
      <c r="A371" s="1">
        <v>42544</v>
      </c>
      <c r="B371">
        <v>293.35998499999999</v>
      </c>
      <c r="C371">
        <v>294</v>
      </c>
      <c r="D371">
        <v>287.91000400000001</v>
      </c>
      <c r="E371">
        <v>292.11999500000002</v>
      </c>
      <c r="F371">
        <v>281.16064499999999</v>
      </c>
      <c r="G371">
        <v>504267</v>
      </c>
      <c r="H371">
        <f t="shared" si="5"/>
        <v>7.1912867867942611E-4</v>
      </c>
    </row>
    <row r="372" spans="1:8" x14ac:dyDescent="0.25">
      <c r="A372" s="1">
        <v>42545</v>
      </c>
      <c r="B372">
        <v>288.89999399999999</v>
      </c>
      <c r="C372">
        <v>292</v>
      </c>
      <c r="D372">
        <v>283.83999599999999</v>
      </c>
      <c r="E372">
        <v>287.29998799999998</v>
      </c>
      <c r="F372">
        <v>276.52148399999999</v>
      </c>
      <c r="G372">
        <v>349963</v>
      </c>
      <c r="H372">
        <f t="shared" si="5"/>
        <v>-1.6637678609425034E-2</v>
      </c>
    </row>
    <row r="373" spans="1:8" x14ac:dyDescent="0.25">
      <c r="A373" s="1">
        <v>42548</v>
      </c>
      <c r="B373">
        <v>287.35000600000001</v>
      </c>
      <c r="C373">
        <v>287.98998999999998</v>
      </c>
      <c r="D373">
        <v>276.73998999999998</v>
      </c>
      <c r="E373">
        <v>285.52999899999998</v>
      </c>
      <c r="F373">
        <v>274.817902</v>
      </c>
      <c r="G373">
        <v>360906</v>
      </c>
      <c r="H373">
        <f t="shared" si="5"/>
        <v>-6.1798139763610555E-3</v>
      </c>
    </row>
    <row r="374" spans="1:8" x14ac:dyDescent="0.25">
      <c r="A374" s="1">
        <v>42549</v>
      </c>
      <c r="B374">
        <v>286.79998799999998</v>
      </c>
      <c r="C374">
        <v>287.98001099999999</v>
      </c>
      <c r="D374">
        <v>280.79998799999998</v>
      </c>
      <c r="E374">
        <v>285.05999800000001</v>
      </c>
      <c r="F374">
        <v>274.36550899999997</v>
      </c>
      <c r="G374">
        <v>305493</v>
      </c>
      <c r="H374">
        <f t="shared" si="5"/>
        <v>-1.6475118995442275E-3</v>
      </c>
    </row>
    <row r="375" spans="1:8" x14ac:dyDescent="0.25">
      <c r="A375" s="1">
        <v>42550</v>
      </c>
      <c r="B375">
        <v>287.86999500000002</v>
      </c>
      <c r="C375">
        <v>288.5</v>
      </c>
      <c r="D375">
        <v>284.79998799999998</v>
      </c>
      <c r="E375">
        <v>287.64001500000001</v>
      </c>
      <c r="F375">
        <v>276.848724</v>
      </c>
      <c r="G375">
        <v>323229</v>
      </c>
      <c r="H375">
        <f t="shared" si="5"/>
        <v>9.0100423771369495E-3</v>
      </c>
    </row>
    <row r="376" spans="1:8" x14ac:dyDescent="0.25">
      <c r="A376" s="1">
        <v>42551</v>
      </c>
      <c r="B376">
        <v>289</v>
      </c>
      <c r="C376">
        <v>292.5</v>
      </c>
      <c r="D376">
        <v>286.26998900000001</v>
      </c>
      <c r="E376">
        <v>290.45001200000002</v>
      </c>
      <c r="F376">
        <v>279.553314</v>
      </c>
      <c r="G376">
        <v>945644</v>
      </c>
      <c r="H376">
        <f t="shared" si="5"/>
        <v>9.7217879046616034E-3</v>
      </c>
    </row>
    <row r="377" spans="1:8" x14ac:dyDescent="0.25">
      <c r="A377" s="1">
        <v>42552</v>
      </c>
      <c r="B377">
        <v>292.209991</v>
      </c>
      <c r="C377">
        <v>292.209991</v>
      </c>
      <c r="D377">
        <v>285.05999800000001</v>
      </c>
      <c r="E377">
        <v>285.790009</v>
      </c>
      <c r="F377">
        <v>275.06814600000001</v>
      </c>
      <c r="G377">
        <v>246395</v>
      </c>
      <c r="H377">
        <f t="shared" si="5"/>
        <v>-1.6174151564291139E-2</v>
      </c>
    </row>
    <row r="378" spans="1:8" x14ac:dyDescent="0.25">
      <c r="A378" s="1">
        <v>42555</v>
      </c>
      <c r="B378">
        <v>285.790009</v>
      </c>
      <c r="C378">
        <v>290.72000100000002</v>
      </c>
      <c r="D378">
        <v>285.07000699999998</v>
      </c>
      <c r="E378">
        <v>289.60000600000001</v>
      </c>
      <c r="F378">
        <v>278.73519900000002</v>
      </c>
      <c r="G378">
        <v>62698</v>
      </c>
      <c r="H378">
        <f t="shared" si="5"/>
        <v>1.3243353002059916E-2</v>
      </c>
    </row>
    <row r="379" spans="1:8" x14ac:dyDescent="0.25">
      <c r="A379" s="1">
        <v>42556</v>
      </c>
      <c r="B379">
        <v>289.61999500000002</v>
      </c>
      <c r="C379">
        <v>290.76998900000001</v>
      </c>
      <c r="D379">
        <v>285.69000199999999</v>
      </c>
      <c r="E379">
        <v>290.57000699999998</v>
      </c>
      <c r="F379">
        <v>279.66879299999999</v>
      </c>
      <c r="G379">
        <v>285320</v>
      </c>
      <c r="H379">
        <f t="shared" si="5"/>
        <v>3.3437972623750387E-3</v>
      </c>
    </row>
    <row r="380" spans="1:8" x14ac:dyDescent="0.25">
      <c r="A380" s="1">
        <v>42557</v>
      </c>
      <c r="B380">
        <v>290.73001099999999</v>
      </c>
      <c r="C380">
        <v>290.98998999999998</v>
      </c>
      <c r="D380">
        <v>281.29998799999998</v>
      </c>
      <c r="E380">
        <v>283.26998900000001</v>
      </c>
      <c r="F380">
        <v>272.64267000000001</v>
      </c>
      <c r="G380">
        <v>393847</v>
      </c>
      <c r="H380">
        <f t="shared" si="5"/>
        <v>-2.5443984142319048E-2</v>
      </c>
    </row>
    <row r="381" spans="1:8" x14ac:dyDescent="0.25">
      <c r="A381" s="1">
        <v>42558</v>
      </c>
      <c r="B381">
        <v>284.67999300000002</v>
      </c>
      <c r="C381">
        <v>287.76998900000001</v>
      </c>
      <c r="D381">
        <v>281.51001000000002</v>
      </c>
      <c r="E381">
        <v>282.60000600000001</v>
      </c>
      <c r="F381">
        <v>271.99783300000001</v>
      </c>
      <c r="G381">
        <v>231961</v>
      </c>
      <c r="H381">
        <f t="shared" si="5"/>
        <v>-2.3679373743047349E-3</v>
      </c>
    </row>
    <row r="382" spans="1:8" x14ac:dyDescent="0.25">
      <c r="A382" s="1">
        <v>42559</v>
      </c>
      <c r="B382">
        <v>286.959991</v>
      </c>
      <c r="C382">
        <v>286.959991</v>
      </c>
      <c r="D382">
        <v>281.42999300000002</v>
      </c>
      <c r="E382">
        <v>283.39001500000001</v>
      </c>
      <c r="F382">
        <v>272.75820900000002</v>
      </c>
      <c r="G382">
        <v>441052</v>
      </c>
      <c r="H382">
        <f t="shared" si="5"/>
        <v>2.7916220663433927E-3</v>
      </c>
    </row>
    <row r="383" spans="1:8" x14ac:dyDescent="0.25">
      <c r="A383" s="1">
        <v>42562</v>
      </c>
      <c r="B383">
        <v>283.64001500000001</v>
      </c>
      <c r="C383">
        <v>287.17001299999998</v>
      </c>
      <c r="D383">
        <v>282.5</v>
      </c>
      <c r="E383">
        <v>285.23998999999998</v>
      </c>
      <c r="F383">
        <v>274.53875699999998</v>
      </c>
      <c r="G383">
        <v>288920</v>
      </c>
      <c r="H383">
        <f t="shared" si="5"/>
        <v>6.5067208210283587E-3</v>
      </c>
    </row>
    <row r="384" spans="1:8" x14ac:dyDescent="0.25">
      <c r="A384" s="1">
        <v>42563</v>
      </c>
      <c r="B384">
        <v>285.5</v>
      </c>
      <c r="C384">
        <v>286.32000699999998</v>
      </c>
      <c r="D384">
        <v>283.25</v>
      </c>
      <c r="E384">
        <v>286</v>
      </c>
      <c r="F384">
        <v>275.270264</v>
      </c>
      <c r="G384">
        <v>297900</v>
      </c>
      <c r="H384">
        <f t="shared" si="5"/>
        <v>2.6609509982170169E-3</v>
      </c>
    </row>
    <row r="385" spans="1:8" x14ac:dyDescent="0.25">
      <c r="A385" s="1">
        <v>42564</v>
      </c>
      <c r="B385">
        <v>286</v>
      </c>
      <c r="C385">
        <v>286.39001500000001</v>
      </c>
      <c r="D385">
        <v>283.98001099999999</v>
      </c>
      <c r="E385">
        <v>284.39999399999999</v>
      </c>
      <c r="F385">
        <v>273.73028599999998</v>
      </c>
      <c r="G385">
        <v>482659</v>
      </c>
      <c r="H385">
        <f t="shared" si="5"/>
        <v>-5.6101293124238543E-3</v>
      </c>
    </row>
    <row r="386" spans="1:8" x14ac:dyDescent="0.25">
      <c r="A386" s="1">
        <v>42565</v>
      </c>
      <c r="B386">
        <v>285</v>
      </c>
      <c r="C386">
        <v>285.95001200000002</v>
      </c>
      <c r="D386">
        <v>282.60000600000001</v>
      </c>
      <c r="E386">
        <v>285.55999800000001</v>
      </c>
      <c r="F386">
        <v>274.84677099999999</v>
      </c>
      <c r="G386">
        <v>330293</v>
      </c>
      <c r="H386">
        <f t="shared" si="5"/>
        <v>4.0704820856914048E-3</v>
      </c>
    </row>
    <row r="387" spans="1:8" x14ac:dyDescent="0.25">
      <c r="A387" s="1">
        <v>42566</v>
      </c>
      <c r="B387">
        <v>286.25</v>
      </c>
      <c r="C387">
        <v>287.5</v>
      </c>
      <c r="D387">
        <v>285.11999500000002</v>
      </c>
      <c r="E387">
        <v>286.07000699999998</v>
      </c>
      <c r="F387">
        <v>275.33761600000003</v>
      </c>
      <c r="G387">
        <v>252261</v>
      </c>
      <c r="H387">
        <f t="shared" si="5"/>
        <v>1.7842931999645427E-3</v>
      </c>
    </row>
    <row r="388" spans="1:8" x14ac:dyDescent="0.25">
      <c r="A388" s="1">
        <v>42569</v>
      </c>
      <c r="B388">
        <v>286.13000499999998</v>
      </c>
      <c r="C388">
        <v>288.70001200000002</v>
      </c>
      <c r="D388">
        <v>285.32998700000002</v>
      </c>
      <c r="E388">
        <v>287.48998999999998</v>
      </c>
      <c r="F388">
        <v>276.70434599999999</v>
      </c>
      <c r="G388">
        <v>346600</v>
      </c>
      <c r="H388">
        <f t="shared" ref="H388:H451" si="6">LN(F388/F387)</f>
        <v>4.9515539995965826E-3</v>
      </c>
    </row>
    <row r="389" spans="1:8" x14ac:dyDescent="0.25">
      <c r="A389" s="1">
        <v>42570</v>
      </c>
      <c r="B389">
        <v>285</v>
      </c>
      <c r="C389">
        <v>288.60000600000001</v>
      </c>
      <c r="D389">
        <v>285</v>
      </c>
      <c r="E389">
        <v>286.790009</v>
      </c>
      <c r="F389">
        <v>276.03060900000003</v>
      </c>
      <c r="G389">
        <v>259191</v>
      </c>
      <c r="H389">
        <f t="shared" si="6"/>
        <v>-2.4378314690426564E-3</v>
      </c>
    </row>
    <row r="390" spans="1:8" x14ac:dyDescent="0.25">
      <c r="A390" s="1">
        <v>42571</v>
      </c>
      <c r="B390">
        <v>286</v>
      </c>
      <c r="C390">
        <v>296.25</v>
      </c>
      <c r="D390">
        <v>286</v>
      </c>
      <c r="E390">
        <v>295.11999500000002</v>
      </c>
      <c r="F390">
        <v>284.04809599999999</v>
      </c>
      <c r="G390">
        <v>607073</v>
      </c>
      <c r="H390">
        <f t="shared" si="6"/>
        <v>2.8631814193560087E-2</v>
      </c>
    </row>
    <row r="391" spans="1:8" x14ac:dyDescent="0.25">
      <c r="A391" s="1">
        <v>42572</v>
      </c>
      <c r="B391">
        <v>296</v>
      </c>
      <c r="C391">
        <v>299</v>
      </c>
      <c r="D391">
        <v>294.85000600000001</v>
      </c>
      <c r="E391">
        <v>295.91000400000001</v>
      </c>
      <c r="F391">
        <v>284.80847199999999</v>
      </c>
      <c r="G391">
        <v>383441</v>
      </c>
      <c r="H391">
        <f t="shared" si="6"/>
        <v>2.673350350961189E-3</v>
      </c>
    </row>
    <row r="392" spans="1:8" x14ac:dyDescent="0.25">
      <c r="A392" s="1">
        <v>42573</v>
      </c>
      <c r="B392">
        <v>296.98998999999998</v>
      </c>
      <c r="C392">
        <v>299</v>
      </c>
      <c r="D392">
        <v>295.98998999999998</v>
      </c>
      <c r="E392">
        <v>296.64999399999999</v>
      </c>
      <c r="F392">
        <v>285.520691</v>
      </c>
      <c r="G392">
        <v>247786</v>
      </c>
      <c r="H392">
        <f t="shared" si="6"/>
        <v>2.4975730382825142E-3</v>
      </c>
    </row>
    <row r="393" spans="1:8" x14ac:dyDescent="0.25">
      <c r="A393" s="1">
        <v>42576</v>
      </c>
      <c r="B393">
        <v>296.79998799999998</v>
      </c>
      <c r="C393">
        <v>298.85000600000001</v>
      </c>
      <c r="D393">
        <v>285.39999399999999</v>
      </c>
      <c r="E393">
        <v>286.30999800000001</v>
      </c>
      <c r="F393">
        <v>275.56860399999999</v>
      </c>
      <c r="G393">
        <v>349870</v>
      </c>
      <c r="H393">
        <f t="shared" si="6"/>
        <v>-3.547788539718915E-2</v>
      </c>
    </row>
    <row r="394" spans="1:8" x14ac:dyDescent="0.25">
      <c r="A394" s="1">
        <v>42577</v>
      </c>
      <c r="B394">
        <v>287.73998999999998</v>
      </c>
      <c r="C394">
        <v>291.33999599999999</v>
      </c>
      <c r="D394">
        <v>285.07000699999998</v>
      </c>
      <c r="E394">
        <v>285.52999899999998</v>
      </c>
      <c r="F394">
        <v>274.817902</v>
      </c>
      <c r="G394">
        <v>394481</v>
      </c>
      <c r="H394">
        <f t="shared" si="6"/>
        <v>-2.7279101407643043E-3</v>
      </c>
    </row>
    <row r="395" spans="1:8" x14ac:dyDescent="0.25">
      <c r="A395" s="1">
        <v>42578</v>
      </c>
      <c r="B395">
        <v>290</v>
      </c>
      <c r="C395">
        <v>290</v>
      </c>
      <c r="D395">
        <v>279.45001200000002</v>
      </c>
      <c r="E395">
        <v>281.76001000000002</v>
      </c>
      <c r="F395">
        <v>271.18933099999998</v>
      </c>
      <c r="G395">
        <v>417855</v>
      </c>
      <c r="H395">
        <f t="shared" si="6"/>
        <v>-1.3291488464819931E-2</v>
      </c>
    </row>
    <row r="396" spans="1:8" x14ac:dyDescent="0.25">
      <c r="A396" s="1">
        <v>42579</v>
      </c>
      <c r="B396">
        <v>281.76998900000001</v>
      </c>
      <c r="C396">
        <v>282.85998499999999</v>
      </c>
      <c r="D396">
        <v>279.10998499999999</v>
      </c>
      <c r="E396">
        <v>282.11999500000002</v>
      </c>
      <c r="F396">
        <v>271.53582799999998</v>
      </c>
      <c r="G396">
        <v>481268</v>
      </c>
      <c r="H396">
        <f t="shared" si="6"/>
        <v>1.2768785133026532E-3</v>
      </c>
    </row>
    <row r="397" spans="1:8" x14ac:dyDescent="0.25">
      <c r="A397" s="1">
        <v>42580</v>
      </c>
      <c r="B397">
        <v>280.98001099999999</v>
      </c>
      <c r="C397">
        <v>289.959991</v>
      </c>
      <c r="D397">
        <v>280.98001099999999</v>
      </c>
      <c r="E397">
        <v>288.14999399999999</v>
      </c>
      <c r="F397">
        <v>277.33956899999998</v>
      </c>
      <c r="G397">
        <v>416929</v>
      </c>
      <c r="H397">
        <f t="shared" si="6"/>
        <v>2.1148542440124294E-2</v>
      </c>
    </row>
    <row r="398" spans="1:8" x14ac:dyDescent="0.25">
      <c r="A398" s="1">
        <v>42583</v>
      </c>
      <c r="B398">
        <v>289.98998999999998</v>
      </c>
      <c r="C398">
        <v>290.5</v>
      </c>
      <c r="D398">
        <v>286.22000100000002</v>
      </c>
      <c r="E398">
        <v>287.16000400000001</v>
      </c>
      <c r="F398">
        <v>276.38671900000003</v>
      </c>
      <c r="G398">
        <v>168876</v>
      </c>
      <c r="H398">
        <f t="shared" si="6"/>
        <v>-3.4415954638900128E-3</v>
      </c>
    </row>
    <row r="399" spans="1:8" x14ac:dyDescent="0.25">
      <c r="A399" s="1">
        <v>42584</v>
      </c>
      <c r="B399">
        <v>287</v>
      </c>
      <c r="C399">
        <v>287</v>
      </c>
      <c r="D399">
        <v>279</v>
      </c>
      <c r="E399">
        <v>282.30999800000001</v>
      </c>
      <c r="F399">
        <v>271.71868899999998</v>
      </c>
      <c r="G399">
        <v>302234</v>
      </c>
      <c r="H399">
        <f t="shared" si="6"/>
        <v>-1.7033741319644732E-2</v>
      </c>
    </row>
    <row r="400" spans="1:8" x14ac:dyDescent="0.25">
      <c r="A400" s="1">
        <v>42585</v>
      </c>
      <c r="B400">
        <v>282.5</v>
      </c>
      <c r="C400">
        <v>287.89999399999999</v>
      </c>
      <c r="D400">
        <v>281.42999300000002</v>
      </c>
      <c r="E400">
        <v>286.69000199999999</v>
      </c>
      <c r="F400">
        <v>275.93438700000002</v>
      </c>
      <c r="G400">
        <v>650652</v>
      </c>
      <c r="H400">
        <f t="shared" si="6"/>
        <v>1.5395809702643929E-2</v>
      </c>
    </row>
    <row r="401" spans="1:8" x14ac:dyDescent="0.25">
      <c r="A401" s="1">
        <v>42586</v>
      </c>
      <c r="B401">
        <v>287.86999500000002</v>
      </c>
      <c r="C401">
        <v>288.54998799999998</v>
      </c>
      <c r="D401">
        <v>283.51001000000002</v>
      </c>
      <c r="E401">
        <v>288.17001299999998</v>
      </c>
      <c r="F401">
        <v>277.358856</v>
      </c>
      <c r="G401">
        <v>288368</v>
      </c>
      <c r="H401">
        <f t="shared" si="6"/>
        <v>5.1490675704199381E-3</v>
      </c>
    </row>
    <row r="402" spans="1:8" x14ac:dyDescent="0.25">
      <c r="A402" s="1">
        <v>42587</v>
      </c>
      <c r="B402">
        <v>286.72000100000002</v>
      </c>
      <c r="C402">
        <v>290</v>
      </c>
      <c r="D402">
        <v>286.72000100000002</v>
      </c>
      <c r="E402">
        <v>289.66000400000001</v>
      </c>
      <c r="F402">
        <v>278.79296900000003</v>
      </c>
      <c r="G402">
        <v>293560</v>
      </c>
      <c r="H402">
        <f t="shared" si="6"/>
        <v>5.1572830086763855E-3</v>
      </c>
    </row>
    <row r="403" spans="1:8" x14ac:dyDescent="0.25">
      <c r="A403" s="1">
        <v>42590</v>
      </c>
      <c r="B403">
        <v>290.20001200000002</v>
      </c>
      <c r="C403">
        <v>292.5</v>
      </c>
      <c r="D403">
        <v>283.64001500000001</v>
      </c>
      <c r="E403">
        <v>284.35998499999999</v>
      </c>
      <c r="F403">
        <v>273.69177200000001</v>
      </c>
      <c r="G403">
        <v>340315</v>
      </c>
      <c r="H403">
        <f t="shared" si="6"/>
        <v>-1.8466906290576922E-2</v>
      </c>
    </row>
    <row r="404" spans="1:8" x14ac:dyDescent="0.25">
      <c r="A404" s="1">
        <v>42591</v>
      </c>
      <c r="B404">
        <v>289</v>
      </c>
      <c r="C404">
        <v>289</v>
      </c>
      <c r="D404">
        <v>284.25</v>
      </c>
      <c r="E404">
        <v>287.33999599999999</v>
      </c>
      <c r="F404">
        <v>276.55996699999997</v>
      </c>
      <c r="G404">
        <v>359250</v>
      </c>
      <c r="H404">
        <f t="shared" si="6"/>
        <v>1.0425122807291423E-2</v>
      </c>
    </row>
    <row r="405" spans="1:8" x14ac:dyDescent="0.25">
      <c r="A405" s="1">
        <v>42592</v>
      </c>
      <c r="B405">
        <v>289</v>
      </c>
      <c r="C405">
        <v>291.10000600000001</v>
      </c>
      <c r="D405">
        <v>283.5</v>
      </c>
      <c r="E405">
        <v>287.80999800000001</v>
      </c>
      <c r="F405">
        <v>277.01236</v>
      </c>
      <c r="G405">
        <v>216991</v>
      </c>
      <c r="H405">
        <f t="shared" si="6"/>
        <v>1.6344498402328818E-3</v>
      </c>
    </row>
    <row r="406" spans="1:8" x14ac:dyDescent="0.25">
      <c r="A406" s="1">
        <v>42593</v>
      </c>
      <c r="B406">
        <v>287.82000699999998</v>
      </c>
      <c r="C406">
        <v>290.69000199999999</v>
      </c>
      <c r="D406">
        <v>286.16000400000001</v>
      </c>
      <c r="E406">
        <v>289.17999300000002</v>
      </c>
      <c r="F406">
        <v>278.330963</v>
      </c>
      <c r="G406">
        <v>316955</v>
      </c>
      <c r="H406">
        <f t="shared" si="6"/>
        <v>4.7487938483362409E-3</v>
      </c>
    </row>
    <row r="407" spans="1:8" x14ac:dyDescent="0.25">
      <c r="A407" s="1">
        <v>42594</v>
      </c>
      <c r="B407">
        <v>289.23998999999998</v>
      </c>
      <c r="C407">
        <v>290.98001099999999</v>
      </c>
      <c r="D407">
        <v>286.23001099999999</v>
      </c>
      <c r="E407">
        <v>289.89001500000001</v>
      </c>
      <c r="F407">
        <v>279.01431300000002</v>
      </c>
      <c r="G407">
        <v>268386</v>
      </c>
      <c r="H407">
        <f t="shared" si="6"/>
        <v>2.4521616019610682E-3</v>
      </c>
    </row>
    <row r="408" spans="1:8" x14ac:dyDescent="0.25">
      <c r="A408" s="1">
        <v>42597</v>
      </c>
      <c r="B408">
        <v>289.86999500000002</v>
      </c>
      <c r="C408">
        <v>296.38000499999998</v>
      </c>
      <c r="D408">
        <v>287.01998900000001</v>
      </c>
      <c r="E408">
        <v>292.47000100000002</v>
      </c>
      <c r="F408">
        <v>281.49752799999999</v>
      </c>
      <c r="G408">
        <v>448684</v>
      </c>
      <c r="H408">
        <f t="shared" si="6"/>
        <v>8.8605844328767114E-3</v>
      </c>
    </row>
    <row r="409" spans="1:8" x14ac:dyDescent="0.25">
      <c r="A409" s="1">
        <v>42598</v>
      </c>
      <c r="B409">
        <v>292.36999500000002</v>
      </c>
      <c r="C409">
        <v>294.42001299999998</v>
      </c>
      <c r="D409">
        <v>285.17001299999998</v>
      </c>
      <c r="E409">
        <v>288.040009</v>
      </c>
      <c r="F409">
        <v>277.23370399999999</v>
      </c>
      <c r="G409">
        <v>197743</v>
      </c>
      <c r="H409">
        <f t="shared" si="6"/>
        <v>-1.5262818787457534E-2</v>
      </c>
    </row>
    <row r="410" spans="1:8" x14ac:dyDescent="0.25">
      <c r="A410" s="1">
        <v>42599</v>
      </c>
      <c r="B410">
        <v>285</v>
      </c>
      <c r="C410">
        <v>297.67001299999998</v>
      </c>
      <c r="D410">
        <v>285</v>
      </c>
      <c r="E410">
        <v>293.97000100000002</v>
      </c>
      <c r="F410">
        <v>282.94125400000001</v>
      </c>
      <c r="G410">
        <v>321124</v>
      </c>
      <c r="H410">
        <f t="shared" si="6"/>
        <v>2.037844582982868E-2</v>
      </c>
    </row>
    <row r="411" spans="1:8" x14ac:dyDescent="0.25">
      <c r="A411" s="1">
        <v>42600</v>
      </c>
      <c r="B411">
        <v>293.97000100000002</v>
      </c>
      <c r="C411">
        <v>299.52999899999998</v>
      </c>
      <c r="D411">
        <v>290.32000699999998</v>
      </c>
      <c r="E411">
        <v>298.02999899999998</v>
      </c>
      <c r="F411">
        <v>286.848907</v>
      </c>
      <c r="G411">
        <v>403795</v>
      </c>
      <c r="H411">
        <f t="shared" si="6"/>
        <v>1.3716327630749758E-2</v>
      </c>
    </row>
    <row r="412" spans="1:8" x14ac:dyDescent="0.25">
      <c r="A412" s="1">
        <v>42601</v>
      </c>
      <c r="B412">
        <v>298.02999899999998</v>
      </c>
      <c r="C412">
        <v>298.98998999999998</v>
      </c>
      <c r="D412">
        <v>294</v>
      </c>
      <c r="E412">
        <v>295.44000199999999</v>
      </c>
      <c r="F412">
        <v>284.35611</v>
      </c>
      <c r="G412">
        <v>268802</v>
      </c>
      <c r="H412">
        <f t="shared" si="6"/>
        <v>-8.7282595615179228E-3</v>
      </c>
    </row>
    <row r="413" spans="1:8" x14ac:dyDescent="0.25">
      <c r="A413" s="1">
        <v>42604</v>
      </c>
      <c r="B413">
        <v>295.459991</v>
      </c>
      <c r="C413">
        <v>297.39001500000001</v>
      </c>
      <c r="D413">
        <v>292.47000100000002</v>
      </c>
      <c r="E413">
        <v>295.95001200000002</v>
      </c>
      <c r="F413">
        <v>284.84695399999998</v>
      </c>
      <c r="G413">
        <v>344266</v>
      </c>
      <c r="H413">
        <f t="shared" si="6"/>
        <v>1.7246713965952383E-3</v>
      </c>
    </row>
    <row r="414" spans="1:8" x14ac:dyDescent="0.25">
      <c r="A414" s="1">
        <v>42605</v>
      </c>
      <c r="B414">
        <v>296.75</v>
      </c>
      <c r="C414">
        <v>296.89999399999999</v>
      </c>
      <c r="D414">
        <v>288.22000100000002</v>
      </c>
      <c r="E414">
        <v>289.51001000000002</v>
      </c>
      <c r="F414">
        <v>278.64859000000001</v>
      </c>
      <c r="G414">
        <v>366456</v>
      </c>
      <c r="H414">
        <f t="shared" si="6"/>
        <v>-2.2000578630362169E-2</v>
      </c>
    </row>
    <row r="415" spans="1:8" x14ac:dyDescent="0.25">
      <c r="A415" s="1">
        <v>42606</v>
      </c>
      <c r="B415">
        <v>289.75</v>
      </c>
      <c r="C415">
        <v>293.02999899999998</v>
      </c>
      <c r="D415">
        <v>286.97000100000002</v>
      </c>
      <c r="E415">
        <v>291.94000199999999</v>
      </c>
      <c r="F415">
        <v>280.98742700000003</v>
      </c>
      <c r="G415">
        <v>164182</v>
      </c>
      <c r="H415">
        <f t="shared" si="6"/>
        <v>8.3584706689790629E-3</v>
      </c>
    </row>
    <row r="416" spans="1:8" x14ac:dyDescent="0.25">
      <c r="A416" s="1">
        <v>42607</v>
      </c>
      <c r="B416">
        <v>291.32000699999998</v>
      </c>
      <c r="C416">
        <v>294.23001099999999</v>
      </c>
      <c r="D416">
        <v>287.52999899999998</v>
      </c>
      <c r="E416">
        <v>291.19000199999999</v>
      </c>
      <c r="F416">
        <v>280.26556399999998</v>
      </c>
      <c r="G416">
        <v>234009</v>
      </c>
      <c r="H416">
        <f t="shared" si="6"/>
        <v>-2.5723280218191225E-3</v>
      </c>
    </row>
    <row r="417" spans="1:8" x14ac:dyDescent="0.25">
      <c r="A417" s="1">
        <v>42608</v>
      </c>
      <c r="B417">
        <v>294.23001099999999</v>
      </c>
      <c r="C417">
        <v>294.23001099999999</v>
      </c>
      <c r="D417">
        <v>284.51001000000002</v>
      </c>
      <c r="E417">
        <v>285.91000400000001</v>
      </c>
      <c r="F417">
        <v>275.18362400000001</v>
      </c>
      <c r="G417">
        <v>283760</v>
      </c>
      <c r="H417">
        <f t="shared" si="6"/>
        <v>-1.8298998063958277E-2</v>
      </c>
    </row>
    <row r="418" spans="1:8" x14ac:dyDescent="0.25">
      <c r="A418" s="1">
        <v>42611</v>
      </c>
      <c r="B418">
        <v>286</v>
      </c>
      <c r="C418">
        <v>290.89999399999999</v>
      </c>
      <c r="D418">
        <v>284.66000400000001</v>
      </c>
      <c r="E418">
        <v>287.45001200000002</v>
      </c>
      <c r="F418">
        <v>276.665863</v>
      </c>
      <c r="G418">
        <v>173771</v>
      </c>
      <c r="H418">
        <f t="shared" si="6"/>
        <v>5.3719088243439368E-3</v>
      </c>
    </row>
    <row r="419" spans="1:8" x14ac:dyDescent="0.25">
      <c r="A419" s="1">
        <v>42612</v>
      </c>
      <c r="B419">
        <v>286.88000499999998</v>
      </c>
      <c r="C419">
        <v>291.39999399999999</v>
      </c>
      <c r="D419">
        <v>285.64999399999999</v>
      </c>
      <c r="E419">
        <v>290.32998700000002</v>
      </c>
      <c r="F419">
        <v>279.43777499999999</v>
      </c>
      <c r="G419">
        <v>137749</v>
      </c>
      <c r="H419">
        <f t="shared" si="6"/>
        <v>9.9691308145608802E-3</v>
      </c>
    </row>
    <row r="420" spans="1:8" x14ac:dyDescent="0.25">
      <c r="A420" s="1">
        <v>42613</v>
      </c>
      <c r="B420">
        <v>290.11999500000002</v>
      </c>
      <c r="C420">
        <v>293.32998700000002</v>
      </c>
      <c r="D420">
        <v>283</v>
      </c>
      <c r="E420">
        <v>286.75</v>
      </c>
      <c r="F420">
        <v>275.992096</v>
      </c>
      <c r="G420">
        <v>707855</v>
      </c>
      <c r="H420">
        <f t="shared" si="6"/>
        <v>-1.2407410487674455E-2</v>
      </c>
    </row>
    <row r="421" spans="1:8" x14ac:dyDescent="0.25">
      <c r="A421" s="1">
        <v>42614</v>
      </c>
      <c r="B421">
        <v>289</v>
      </c>
      <c r="C421">
        <v>293.02999899999998</v>
      </c>
      <c r="D421">
        <v>287.52999899999998</v>
      </c>
      <c r="E421">
        <v>292.5</v>
      </c>
      <c r="F421">
        <v>281.52639799999997</v>
      </c>
      <c r="G421">
        <v>356344</v>
      </c>
      <c r="H421">
        <f t="shared" si="6"/>
        <v>1.9853991756041967E-2</v>
      </c>
    </row>
    <row r="422" spans="1:8" x14ac:dyDescent="0.25">
      <c r="A422" s="1">
        <v>42615</v>
      </c>
      <c r="B422">
        <v>288.17999300000002</v>
      </c>
      <c r="C422">
        <v>294.23001099999999</v>
      </c>
      <c r="D422">
        <v>288.17999300000002</v>
      </c>
      <c r="E422">
        <v>292.61999500000002</v>
      </c>
      <c r="F422">
        <v>281.641907</v>
      </c>
      <c r="G422">
        <v>110045</v>
      </c>
      <c r="H422">
        <f t="shared" si="6"/>
        <v>4.1021130129040062E-4</v>
      </c>
    </row>
    <row r="423" spans="1:8" x14ac:dyDescent="0.25">
      <c r="A423" s="1">
        <v>42618</v>
      </c>
      <c r="B423">
        <v>294.07998700000002</v>
      </c>
      <c r="C423">
        <v>294.19000199999999</v>
      </c>
      <c r="D423">
        <v>291.22000100000002</v>
      </c>
      <c r="E423">
        <v>292.5</v>
      </c>
      <c r="F423">
        <v>281.52639799999997</v>
      </c>
      <c r="G423">
        <v>36342</v>
      </c>
      <c r="H423">
        <f t="shared" si="6"/>
        <v>-4.1021130129040599E-4</v>
      </c>
    </row>
    <row r="424" spans="1:8" x14ac:dyDescent="0.25">
      <c r="A424" s="1">
        <v>42619</v>
      </c>
      <c r="B424">
        <v>292.70001200000002</v>
      </c>
      <c r="C424">
        <v>294.22000100000002</v>
      </c>
      <c r="D424">
        <v>288.04998799999998</v>
      </c>
      <c r="E424">
        <v>291.54998799999998</v>
      </c>
      <c r="F424">
        <v>280.61203</v>
      </c>
      <c r="G424">
        <v>273004</v>
      </c>
      <c r="H424">
        <f t="shared" si="6"/>
        <v>-3.253180216350697E-3</v>
      </c>
    </row>
    <row r="425" spans="1:8" x14ac:dyDescent="0.25">
      <c r="A425" s="1">
        <v>42620</v>
      </c>
      <c r="B425">
        <v>288</v>
      </c>
      <c r="C425">
        <v>293.44000199999999</v>
      </c>
      <c r="D425">
        <v>285</v>
      </c>
      <c r="E425">
        <v>288.83999599999999</v>
      </c>
      <c r="F425">
        <v>278.003693</v>
      </c>
      <c r="G425">
        <v>262710</v>
      </c>
      <c r="H425">
        <f t="shared" si="6"/>
        <v>-9.3386413905505571E-3</v>
      </c>
    </row>
    <row r="426" spans="1:8" x14ac:dyDescent="0.25">
      <c r="A426" s="1">
        <v>42621</v>
      </c>
      <c r="B426">
        <v>289.57998700000002</v>
      </c>
      <c r="C426">
        <v>290.98998999999998</v>
      </c>
      <c r="D426">
        <v>285.98998999999998</v>
      </c>
      <c r="E426">
        <v>289.57000699999998</v>
      </c>
      <c r="F426">
        <v>278.70632899999998</v>
      </c>
      <c r="G426">
        <v>122787</v>
      </c>
      <c r="H426">
        <f t="shared" si="6"/>
        <v>2.5242454610914893E-3</v>
      </c>
    </row>
    <row r="427" spans="1:8" x14ac:dyDescent="0.25">
      <c r="A427" s="1">
        <v>42622</v>
      </c>
      <c r="B427">
        <v>288</v>
      </c>
      <c r="C427">
        <v>290.82000699999998</v>
      </c>
      <c r="D427">
        <v>280.48998999999998</v>
      </c>
      <c r="E427">
        <v>282.39001500000001</v>
      </c>
      <c r="F427">
        <v>271.79571499999997</v>
      </c>
      <c r="G427">
        <v>476085</v>
      </c>
      <c r="H427">
        <f t="shared" si="6"/>
        <v>-2.5107906911966432E-2</v>
      </c>
    </row>
    <row r="428" spans="1:8" x14ac:dyDescent="0.25">
      <c r="A428" s="1">
        <v>42625</v>
      </c>
      <c r="B428">
        <v>283.79998799999998</v>
      </c>
      <c r="C428">
        <v>285.01998900000001</v>
      </c>
      <c r="D428">
        <v>273</v>
      </c>
      <c r="E428">
        <v>277</v>
      </c>
      <c r="F428">
        <v>266.60791</v>
      </c>
      <c r="G428">
        <v>677332</v>
      </c>
      <c r="H428">
        <f t="shared" si="6"/>
        <v>-1.9271659102245806E-2</v>
      </c>
    </row>
    <row r="429" spans="1:8" x14ac:dyDescent="0.25">
      <c r="A429" s="1">
        <v>42626</v>
      </c>
      <c r="B429">
        <v>277.42001299999998</v>
      </c>
      <c r="C429">
        <v>279.64999399999999</v>
      </c>
      <c r="D429">
        <v>274.20001200000002</v>
      </c>
      <c r="E429">
        <v>278.57000699999998</v>
      </c>
      <c r="F429">
        <v>268.118988</v>
      </c>
      <c r="G429">
        <v>523054</v>
      </c>
      <c r="H429">
        <f t="shared" si="6"/>
        <v>5.6517898313294913E-3</v>
      </c>
    </row>
    <row r="430" spans="1:8" x14ac:dyDescent="0.25">
      <c r="A430" s="1">
        <v>42627</v>
      </c>
      <c r="B430">
        <v>275.73998999999998</v>
      </c>
      <c r="C430">
        <v>282.60998499999999</v>
      </c>
      <c r="D430">
        <v>274.67001299999998</v>
      </c>
      <c r="E430">
        <v>277.04998799999998</v>
      </c>
      <c r="F430">
        <v>266.65603599999997</v>
      </c>
      <c r="G430">
        <v>475662</v>
      </c>
      <c r="H430">
        <f t="shared" si="6"/>
        <v>-5.4712938480865033E-3</v>
      </c>
    </row>
    <row r="431" spans="1:8" x14ac:dyDescent="0.25">
      <c r="A431" s="1">
        <v>42628</v>
      </c>
      <c r="B431">
        <v>276.42001299999998</v>
      </c>
      <c r="C431">
        <v>277.60998499999999</v>
      </c>
      <c r="D431">
        <v>274.47000100000002</v>
      </c>
      <c r="E431">
        <v>277.01001000000002</v>
      </c>
      <c r="F431">
        <v>266.61755399999998</v>
      </c>
      <c r="G431">
        <v>806707</v>
      </c>
      <c r="H431">
        <f t="shared" si="6"/>
        <v>-1.4432366720720525E-4</v>
      </c>
    </row>
    <row r="432" spans="1:8" x14ac:dyDescent="0.25">
      <c r="A432" s="1">
        <v>42632</v>
      </c>
      <c r="B432">
        <v>276.86999500000002</v>
      </c>
      <c r="C432">
        <v>280.540009</v>
      </c>
      <c r="D432">
        <v>275.01001000000002</v>
      </c>
      <c r="E432">
        <v>276.290009</v>
      </c>
      <c r="F432">
        <v>265.92456099999998</v>
      </c>
      <c r="G432">
        <v>298223</v>
      </c>
      <c r="H432">
        <f t="shared" si="6"/>
        <v>-2.6025862430167882E-3</v>
      </c>
    </row>
    <row r="433" spans="1:8" x14ac:dyDescent="0.25">
      <c r="A433" s="1">
        <v>42633</v>
      </c>
      <c r="B433">
        <v>276.26001000000002</v>
      </c>
      <c r="C433">
        <v>281.58999599999999</v>
      </c>
      <c r="D433">
        <v>275.89999399999999</v>
      </c>
      <c r="E433">
        <v>278.70001200000002</v>
      </c>
      <c r="F433">
        <v>268.24414100000001</v>
      </c>
      <c r="G433">
        <v>436585</v>
      </c>
      <c r="H433">
        <f t="shared" si="6"/>
        <v>8.684876411610646E-3</v>
      </c>
    </row>
    <row r="434" spans="1:8" x14ac:dyDescent="0.25">
      <c r="A434" s="1">
        <v>42634</v>
      </c>
      <c r="B434">
        <v>279</v>
      </c>
      <c r="C434">
        <v>282.45001200000002</v>
      </c>
      <c r="D434">
        <v>275.75</v>
      </c>
      <c r="E434">
        <v>281.22000100000002</v>
      </c>
      <c r="F434">
        <v>270.66958599999998</v>
      </c>
      <c r="G434">
        <v>372328</v>
      </c>
      <c r="H434">
        <f t="shared" si="6"/>
        <v>9.0012974431146805E-3</v>
      </c>
    </row>
    <row r="435" spans="1:8" x14ac:dyDescent="0.25">
      <c r="A435" s="1">
        <v>42635</v>
      </c>
      <c r="B435">
        <v>282.45001200000002</v>
      </c>
      <c r="C435">
        <v>287</v>
      </c>
      <c r="D435">
        <v>279.32998700000002</v>
      </c>
      <c r="E435">
        <v>286.13000499999998</v>
      </c>
      <c r="F435">
        <v>275.39538599999997</v>
      </c>
      <c r="G435">
        <v>611855</v>
      </c>
      <c r="H435">
        <f t="shared" si="6"/>
        <v>1.7308995191882958E-2</v>
      </c>
    </row>
    <row r="436" spans="1:8" x14ac:dyDescent="0.25">
      <c r="A436" s="1">
        <v>42636</v>
      </c>
      <c r="B436">
        <v>284.79998799999998</v>
      </c>
      <c r="C436">
        <v>286.86999500000002</v>
      </c>
      <c r="D436">
        <v>279.85998499999999</v>
      </c>
      <c r="E436">
        <v>282.30999800000001</v>
      </c>
      <c r="F436">
        <v>271.71868899999998</v>
      </c>
      <c r="G436">
        <v>622938</v>
      </c>
      <c r="H436">
        <f t="shared" si="6"/>
        <v>-1.3440532849777179E-2</v>
      </c>
    </row>
    <row r="437" spans="1:8" x14ac:dyDescent="0.25">
      <c r="A437" s="1">
        <v>42639</v>
      </c>
      <c r="B437">
        <v>279.5</v>
      </c>
      <c r="C437">
        <v>283.89001500000001</v>
      </c>
      <c r="D437">
        <v>278.209991</v>
      </c>
      <c r="E437">
        <v>280.60000600000001</v>
      </c>
      <c r="F437">
        <v>270.07284499999997</v>
      </c>
      <c r="G437">
        <v>326266</v>
      </c>
      <c r="H437">
        <f t="shared" si="6"/>
        <v>-6.0755805855993404E-3</v>
      </c>
    </row>
    <row r="438" spans="1:8" x14ac:dyDescent="0.25">
      <c r="A438" s="1">
        <v>42640</v>
      </c>
      <c r="B438">
        <v>276.33999599999999</v>
      </c>
      <c r="C438">
        <v>285</v>
      </c>
      <c r="D438">
        <v>276.14001500000001</v>
      </c>
      <c r="E438">
        <v>282.94000199999999</v>
      </c>
      <c r="F438">
        <v>272.32504299999999</v>
      </c>
      <c r="G438">
        <v>442254</v>
      </c>
      <c r="H438">
        <f t="shared" si="6"/>
        <v>8.3046449618701113E-3</v>
      </c>
    </row>
    <row r="439" spans="1:8" x14ac:dyDescent="0.25">
      <c r="A439" s="1">
        <v>42641</v>
      </c>
      <c r="B439">
        <v>284.01998900000001</v>
      </c>
      <c r="C439">
        <v>287.86999500000002</v>
      </c>
      <c r="D439">
        <v>282.66000400000001</v>
      </c>
      <c r="E439">
        <v>286.35998499999999</v>
      </c>
      <c r="F439">
        <v>275.61676</v>
      </c>
      <c r="G439">
        <v>252268</v>
      </c>
      <c r="H439">
        <f t="shared" si="6"/>
        <v>1.2014986194550253E-2</v>
      </c>
    </row>
    <row r="440" spans="1:8" x14ac:dyDescent="0.25">
      <c r="A440" s="1">
        <v>42642</v>
      </c>
      <c r="B440">
        <v>286.41000400000001</v>
      </c>
      <c r="C440">
        <v>289.98998999999998</v>
      </c>
      <c r="D440">
        <v>280.35000600000001</v>
      </c>
      <c r="E440">
        <v>281.80999800000001</v>
      </c>
      <c r="F440">
        <v>271.23745700000001</v>
      </c>
      <c r="G440">
        <v>171211</v>
      </c>
      <c r="H440">
        <f t="shared" si="6"/>
        <v>-1.6016687751770398E-2</v>
      </c>
    </row>
    <row r="441" spans="1:8" x14ac:dyDescent="0.25">
      <c r="A441" s="1">
        <v>42643</v>
      </c>
      <c r="B441">
        <v>281.85000600000001</v>
      </c>
      <c r="C441">
        <v>286.85000600000001</v>
      </c>
      <c r="D441">
        <v>279.94000199999999</v>
      </c>
      <c r="E441">
        <v>284.26998900000001</v>
      </c>
      <c r="F441">
        <v>273.60513300000002</v>
      </c>
      <c r="G441">
        <v>415262</v>
      </c>
      <c r="H441">
        <f t="shared" si="6"/>
        <v>8.6912842264781458E-3</v>
      </c>
    </row>
    <row r="442" spans="1:8" x14ac:dyDescent="0.25">
      <c r="A442" s="1">
        <v>42646</v>
      </c>
      <c r="B442">
        <v>284</v>
      </c>
      <c r="C442">
        <v>286.66000400000001</v>
      </c>
      <c r="D442">
        <v>280.45001200000002</v>
      </c>
      <c r="E442">
        <v>281.75</v>
      </c>
      <c r="F442">
        <v>271.17971799999998</v>
      </c>
      <c r="G442">
        <v>184610</v>
      </c>
      <c r="H442">
        <f t="shared" si="6"/>
        <v>-8.9041794033983372E-3</v>
      </c>
    </row>
    <row r="443" spans="1:8" x14ac:dyDescent="0.25">
      <c r="A443" s="1">
        <v>42647</v>
      </c>
      <c r="B443">
        <v>283</v>
      </c>
      <c r="C443">
        <v>293.75</v>
      </c>
      <c r="D443">
        <v>283</v>
      </c>
      <c r="E443">
        <v>292.82000699999998</v>
      </c>
      <c r="F443">
        <v>281.83438100000001</v>
      </c>
      <c r="G443">
        <v>435487</v>
      </c>
      <c r="H443">
        <f t="shared" si="6"/>
        <v>3.8537829856716721E-2</v>
      </c>
    </row>
    <row r="444" spans="1:8" x14ac:dyDescent="0.25">
      <c r="A444" s="1">
        <v>42648</v>
      </c>
      <c r="B444">
        <v>292.82000699999998</v>
      </c>
      <c r="C444">
        <v>295.95001200000002</v>
      </c>
      <c r="D444">
        <v>292.82000699999998</v>
      </c>
      <c r="E444">
        <v>294.5</v>
      </c>
      <c r="F444">
        <v>283.45135499999998</v>
      </c>
      <c r="G444">
        <v>369197</v>
      </c>
      <c r="H444">
        <f t="shared" si="6"/>
        <v>5.7209241527927607E-3</v>
      </c>
    </row>
    <row r="445" spans="1:8" x14ac:dyDescent="0.25">
      <c r="A445" s="1">
        <v>42649</v>
      </c>
      <c r="B445">
        <v>292.08999599999999</v>
      </c>
      <c r="C445">
        <v>295.98998999999998</v>
      </c>
      <c r="D445">
        <v>290.57998700000002</v>
      </c>
      <c r="E445">
        <v>293.48998999999998</v>
      </c>
      <c r="F445">
        <v>282.47924799999998</v>
      </c>
      <c r="G445">
        <v>239861</v>
      </c>
      <c r="H445">
        <f t="shared" si="6"/>
        <v>-3.4354316622191364E-3</v>
      </c>
    </row>
    <row r="446" spans="1:8" x14ac:dyDescent="0.25">
      <c r="A446" s="1">
        <v>42650</v>
      </c>
      <c r="B446">
        <v>293.47000100000002</v>
      </c>
      <c r="C446">
        <v>295.47000100000002</v>
      </c>
      <c r="D446">
        <v>289.89001500000001</v>
      </c>
      <c r="E446">
        <v>291.83999599999999</v>
      </c>
      <c r="F446">
        <v>280.891144</v>
      </c>
      <c r="G446">
        <v>368464</v>
      </c>
      <c r="H446">
        <f t="shared" si="6"/>
        <v>-5.6378831019017906E-3</v>
      </c>
    </row>
    <row r="447" spans="1:8" x14ac:dyDescent="0.25">
      <c r="A447" s="1">
        <v>42653</v>
      </c>
      <c r="B447">
        <v>292.20001200000002</v>
      </c>
      <c r="C447">
        <v>295.5</v>
      </c>
      <c r="D447">
        <v>286.77999899999998</v>
      </c>
      <c r="E447">
        <v>293.92001299999998</v>
      </c>
      <c r="F447">
        <v>282.89312699999999</v>
      </c>
      <c r="G447">
        <v>353091</v>
      </c>
      <c r="H447">
        <f t="shared" si="6"/>
        <v>7.1019768292671344E-3</v>
      </c>
    </row>
    <row r="448" spans="1:8" x14ac:dyDescent="0.25">
      <c r="A448" s="1">
        <v>42654</v>
      </c>
      <c r="B448">
        <v>293.92001299999998</v>
      </c>
      <c r="C448">
        <v>295.27999899999998</v>
      </c>
      <c r="D448">
        <v>291.5</v>
      </c>
      <c r="E448">
        <v>292.42999300000002</v>
      </c>
      <c r="F448">
        <v>281.45901500000002</v>
      </c>
      <c r="G448">
        <v>275547</v>
      </c>
      <c r="H448">
        <f t="shared" si="6"/>
        <v>-5.0823412554629839E-3</v>
      </c>
    </row>
    <row r="449" spans="1:8" x14ac:dyDescent="0.25">
      <c r="A449" s="1">
        <v>42655</v>
      </c>
      <c r="B449">
        <v>291.94000199999999</v>
      </c>
      <c r="C449">
        <v>295.33999599999999</v>
      </c>
      <c r="D449">
        <v>290.51998900000001</v>
      </c>
      <c r="E449">
        <v>292.08999599999999</v>
      </c>
      <c r="F449">
        <v>281.131775</v>
      </c>
      <c r="G449">
        <v>162326</v>
      </c>
      <c r="H449">
        <f t="shared" si="6"/>
        <v>-1.1633323642061624E-3</v>
      </c>
    </row>
    <row r="450" spans="1:8" x14ac:dyDescent="0.25">
      <c r="A450" s="1">
        <v>42656</v>
      </c>
      <c r="B450">
        <v>292.10000600000001</v>
      </c>
      <c r="C450">
        <v>292.23998999999998</v>
      </c>
      <c r="D450">
        <v>286</v>
      </c>
      <c r="E450">
        <v>286.959991</v>
      </c>
      <c r="F450">
        <v>276.19421399999999</v>
      </c>
      <c r="G450">
        <v>410010</v>
      </c>
      <c r="H450">
        <f t="shared" si="6"/>
        <v>-1.7719217421124013E-2</v>
      </c>
    </row>
    <row r="451" spans="1:8" x14ac:dyDescent="0.25">
      <c r="A451" s="1">
        <v>42657</v>
      </c>
      <c r="B451">
        <v>291.48998999999998</v>
      </c>
      <c r="C451">
        <v>294.86999500000002</v>
      </c>
      <c r="D451">
        <v>287.97000100000002</v>
      </c>
      <c r="E451">
        <v>292.290009</v>
      </c>
      <c r="F451">
        <v>281.32427999999999</v>
      </c>
      <c r="G451">
        <v>330181</v>
      </c>
      <c r="H451">
        <f t="shared" si="6"/>
        <v>1.8403733147482979E-2</v>
      </c>
    </row>
    <row r="452" spans="1:8" x14ac:dyDescent="0.25">
      <c r="A452" s="1">
        <v>42660</v>
      </c>
      <c r="B452">
        <v>292.290009</v>
      </c>
      <c r="C452">
        <v>293</v>
      </c>
      <c r="D452">
        <v>289.77999899999998</v>
      </c>
      <c r="E452">
        <v>291.80999800000001</v>
      </c>
      <c r="F452">
        <v>280.86227400000001</v>
      </c>
      <c r="G452">
        <v>224842</v>
      </c>
      <c r="H452">
        <f t="shared" ref="H452:H515" si="7">LN(F452/F451)</f>
        <v>-1.6436042474489878E-3</v>
      </c>
    </row>
    <row r="453" spans="1:8" x14ac:dyDescent="0.25">
      <c r="A453" s="1">
        <v>42661</v>
      </c>
      <c r="B453">
        <v>295</v>
      </c>
      <c r="C453">
        <v>300</v>
      </c>
      <c r="D453">
        <v>291.48001099999999</v>
      </c>
      <c r="E453">
        <v>299.22000100000002</v>
      </c>
      <c r="F453">
        <v>287.99429300000003</v>
      </c>
      <c r="G453">
        <v>326667</v>
      </c>
      <c r="H453">
        <f t="shared" si="7"/>
        <v>2.5076242899563627E-2</v>
      </c>
    </row>
    <row r="454" spans="1:8" x14ac:dyDescent="0.25">
      <c r="A454" s="1">
        <v>42662</v>
      </c>
      <c r="B454">
        <v>299.67001299999998</v>
      </c>
      <c r="C454">
        <v>300</v>
      </c>
      <c r="D454">
        <v>296.42001299999998</v>
      </c>
      <c r="E454">
        <v>298.33999599999999</v>
      </c>
      <c r="F454">
        <v>287.14730800000001</v>
      </c>
      <c r="G454">
        <v>383568</v>
      </c>
      <c r="H454">
        <f t="shared" si="7"/>
        <v>-2.9453115921957459E-3</v>
      </c>
    </row>
    <row r="455" spans="1:8" x14ac:dyDescent="0.25">
      <c r="A455" s="1">
        <v>42663</v>
      </c>
      <c r="B455">
        <v>298.01001000000002</v>
      </c>
      <c r="C455">
        <v>303.07998700000002</v>
      </c>
      <c r="D455">
        <v>298.01001000000002</v>
      </c>
      <c r="E455">
        <v>301.73001099999999</v>
      </c>
      <c r="F455">
        <v>290.41015599999997</v>
      </c>
      <c r="G455">
        <v>426293</v>
      </c>
      <c r="H455">
        <f t="shared" si="7"/>
        <v>1.1298902415720399E-2</v>
      </c>
    </row>
    <row r="456" spans="1:8" x14ac:dyDescent="0.25">
      <c r="A456" s="1">
        <v>42664</v>
      </c>
      <c r="B456">
        <v>301.73001099999999</v>
      </c>
      <c r="C456">
        <v>302.23998999999998</v>
      </c>
      <c r="D456">
        <v>298.04998799999998</v>
      </c>
      <c r="E456">
        <v>301.30999800000001</v>
      </c>
      <c r="F456">
        <v>290.00585899999999</v>
      </c>
      <c r="G456">
        <v>311748</v>
      </c>
      <c r="H456">
        <f t="shared" si="7"/>
        <v>-1.3931285662009607E-3</v>
      </c>
    </row>
    <row r="457" spans="1:8" x14ac:dyDescent="0.25">
      <c r="A457" s="1">
        <v>42667</v>
      </c>
      <c r="B457">
        <v>303</v>
      </c>
      <c r="C457">
        <v>303.48998999999998</v>
      </c>
      <c r="D457">
        <v>301</v>
      </c>
      <c r="E457">
        <v>302.30999800000001</v>
      </c>
      <c r="F457">
        <v>290.96835299999998</v>
      </c>
      <c r="G457">
        <v>638681</v>
      </c>
      <c r="H457">
        <f t="shared" si="7"/>
        <v>3.313382455473969E-3</v>
      </c>
    </row>
    <row r="458" spans="1:8" x14ac:dyDescent="0.25">
      <c r="A458" s="1">
        <v>42668</v>
      </c>
      <c r="B458">
        <v>302.30999800000001</v>
      </c>
      <c r="C458">
        <v>303.01001000000002</v>
      </c>
      <c r="D458">
        <v>300.10000600000001</v>
      </c>
      <c r="E458">
        <v>301.41000400000001</v>
      </c>
      <c r="F458">
        <v>290.10214200000001</v>
      </c>
      <c r="G458">
        <v>287392</v>
      </c>
      <c r="H458">
        <f t="shared" si="7"/>
        <v>-2.981433919276571E-3</v>
      </c>
    </row>
    <row r="459" spans="1:8" x14ac:dyDescent="0.25">
      <c r="A459" s="1">
        <v>42669</v>
      </c>
      <c r="B459">
        <v>302</v>
      </c>
      <c r="C459">
        <v>303.89999399999999</v>
      </c>
      <c r="D459">
        <v>299.79998799999998</v>
      </c>
      <c r="E459">
        <v>300.92999300000002</v>
      </c>
      <c r="F459">
        <v>289.64013699999998</v>
      </c>
      <c r="G459">
        <v>466821</v>
      </c>
      <c r="H459">
        <f t="shared" si="7"/>
        <v>-1.5938292394311662E-3</v>
      </c>
    </row>
    <row r="460" spans="1:8" x14ac:dyDescent="0.25">
      <c r="A460" s="1">
        <v>42670</v>
      </c>
      <c r="B460">
        <v>299.89999399999999</v>
      </c>
      <c r="C460">
        <v>304</v>
      </c>
      <c r="D460">
        <v>299.39001500000001</v>
      </c>
      <c r="E460">
        <v>302.72000100000002</v>
      </c>
      <c r="F460">
        <v>291.362976</v>
      </c>
      <c r="G460">
        <v>158260</v>
      </c>
      <c r="H460">
        <f t="shared" si="7"/>
        <v>5.9305845736983866E-3</v>
      </c>
    </row>
    <row r="461" spans="1:8" x14ac:dyDescent="0.25">
      <c r="A461" s="1">
        <v>42671</v>
      </c>
      <c r="B461">
        <v>304</v>
      </c>
      <c r="C461">
        <v>305.63000499999998</v>
      </c>
      <c r="D461">
        <v>300.39999399999999</v>
      </c>
      <c r="E461">
        <v>302.91000400000001</v>
      </c>
      <c r="F461">
        <v>291.54586799999998</v>
      </c>
      <c r="G461">
        <v>405790</v>
      </c>
      <c r="H461">
        <f t="shared" si="7"/>
        <v>6.2751494640729479E-4</v>
      </c>
    </row>
    <row r="462" spans="1:8" x14ac:dyDescent="0.25">
      <c r="A462" s="1">
        <v>42674</v>
      </c>
      <c r="B462">
        <v>301.39001500000001</v>
      </c>
      <c r="C462">
        <v>304.63000499999998</v>
      </c>
      <c r="D462">
        <v>299.27999899999998</v>
      </c>
      <c r="E462">
        <v>300.63000499999998</v>
      </c>
      <c r="F462">
        <v>289.35137900000001</v>
      </c>
      <c r="G462">
        <v>378728</v>
      </c>
      <c r="H462">
        <f t="shared" si="7"/>
        <v>-7.5555511785878283E-3</v>
      </c>
    </row>
    <row r="463" spans="1:8" x14ac:dyDescent="0.25">
      <c r="A463" s="1">
        <v>42675</v>
      </c>
      <c r="B463">
        <v>300.10998499999999</v>
      </c>
      <c r="C463">
        <v>305.64001500000001</v>
      </c>
      <c r="D463">
        <v>296.75</v>
      </c>
      <c r="E463">
        <v>298.55999800000001</v>
      </c>
      <c r="F463">
        <v>287.35906999999997</v>
      </c>
      <c r="G463">
        <v>469511</v>
      </c>
      <c r="H463">
        <f t="shared" si="7"/>
        <v>-6.9092451129695847E-3</v>
      </c>
    </row>
    <row r="464" spans="1:8" x14ac:dyDescent="0.25">
      <c r="A464" s="1">
        <v>42677</v>
      </c>
      <c r="B464">
        <v>298.63000499999998</v>
      </c>
      <c r="C464">
        <v>300.27999899999998</v>
      </c>
      <c r="D464">
        <v>290.01998900000001</v>
      </c>
      <c r="E464">
        <v>291.70001200000002</v>
      </c>
      <c r="F464">
        <v>280.756439</v>
      </c>
      <c r="G464">
        <v>550056</v>
      </c>
      <c r="H464">
        <f t="shared" si="7"/>
        <v>-2.3245020398925904E-2</v>
      </c>
    </row>
    <row r="465" spans="1:8" x14ac:dyDescent="0.25">
      <c r="A465" s="1">
        <v>42678</v>
      </c>
      <c r="B465">
        <v>291.70001200000002</v>
      </c>
      <c r="C465">
        <v>297.57000699999998</v>
      </c>
      <c r="D465">
        <v>287</v>
      </c>
      <c r="E465">
        <v>288.48998999999998</v>
      </c>
      <c r="F465">
        <v>277.66683999999998</v>
      </c>
      <c r="G465">
        <v>604512</v>
      </c>
      <c r="H465">
        <f t="shared" si="7"/>
        <v>-1.1065550602859252E-2</v>
      </c>
    </row>
    <row r="466" spans="1:8" x14ac:dyDescent="0.25">
      <c r="A466" s="1">
        <v>42681</v>
      </c>
      <c r="B466">
        <v>294.32998700000002</v>
      </c>
      <c r="C466">
        <v>310</v>
      </c>
      <c r="D466">
        <v>294.32000699999998</v>
      </c>
      <c r="E466">
        <v>305.41000400000001</v>
      </c>
      <c r="F466">
        <v>293.95205700000002</v>
      </c>
      <c r="G466">
        <v>593246</v>
      </c>
      <c r="H466">
        <f t="shared" si="7"/>
        <v>5.69947048642813E-2</v>
      </c>
    </row>
    <row r="467" spans="1:8" x14ac:dyDescent="0.25">
      <c r="A467" s="1">
        <v>42682</v>
      </c>
      <c r="B467">
        <v>305.23001099999999</v>
      </c>
      <c r="C467">
        <v>305.89999399999999</v>
      </c>
      <c r="D467">
        <v>300.05999800000001</v>
      </c>
      <c r="E467">
        <v>303.73001099999999</v>
      </c>
      <c r="F467">
        <v>292.335083</v>
      </c>
      <c r="G467">
        <v>332155</v>
      </c>
      <c r="H467">
        <f t="shared" si="7"/>
        <v>-5.5159937496180502E-3</v>
      </c>
    </row>
    <row r="468" spans="1:8" x14ac:dyDescent="0.25">
      <c r="A468" s="1">
        <v>42683</v>
      </c>
      <c r="B468">
        <v>286.39999399999999</v>
      </c>
      <c r="C468">
        <v>317</v>
      </c>
      <c r="D468">
        <v>276</v>
      </c>
      <c r="E468">
        <v>304.38000499999998</v>
      </c>
      <c r="F468">
        <v>292.96072400000003</v>
      </c>
      <c r="G468">
        <v>1078192</v>
      </c>
      <c r="H468">
        <f t="shared" si="7"/>
        <v>2.1378633873894381E-3</v>
      </c>
    </row>
    <row r="469" spans="1:8" x14ac:dyDescent="0.25">
      <c r="A469" s="1">
        <v>42684</v>
      </c>
      <c r="B469">
        <v>304.35998499999999</v>
      </c>
      <c r="C469">
        <v>314.98998999999998</v>
      </c>
      <c r="D469">
        <v>291.66000400000001</v>
      </c>
      <c r="E469">
        <v>293.52999899999998</v>
      </c>
      <c r="F469">
        <v>282.51776100000001</v>
      </c>
      <c r="G469">
        <v>895890</v>
      </c>
      <c r="H469">
        <f t="shared" si="7"/>
        <v>-3.6297132843620468E-2</v>
      </c>
    </row>
    <row r="470" spans="1:8" x14ac:dyDescent="0.25">
      <c r="A470" s="1">
        <v>42685</v>
      </c>
      <c r="B470">
        <v>300</v>
      </c>
      <c r="C470">
        <v>302.97000100000002</v>
      </c>
      <c r="D470">
        <v>280.48998999999998</v>
      </c>
      <c r="E470">
        <v>281.45001200000002</v>
      </c>
      <c r="F470">
        <v>270.890961</v>
      </c>
      <c r="G470">
        <v>774563</v>
      </c>
      <c r="H470">
        <f t="shared" si="7"/>
        <v>-4.20250374282213E-2</v>
      </c>
    </row>
    <row r="471" spans="1:8" x14ac:dyDescent="0.25">
      <c r="A471" s="1">
        <v>42688</v>
      </c>
      <c r="B471">
        <v>282.709991</v>
      </c>
      <c r="C471">
        <v>301</v>
      </c>
      <c r="D471">
        <v>282.709991</v>
      </c>
      <c r="E471">
        <v>297.19000199999999</v>
      </c>
      <c r="F471">
        <v>286.040436</v>
      </c>
      <c r="G471">
        <v>824462</v>
      </c>
      <c r="H471">
        <f t="shared" si="7"/>
        <v>5.4416803462925621E-2</v>
      </c>
    </row>
    <row r="472" spans="1:8" x14ac:dyDescent="0.25">
      <c r="A472" s="1">
        <v>42689</v>
      </c>
      <c r="B472">
        <v>296</v>
      </c>
      <c r="C472">
        <v>304.51001000000002</v>
      </c>
      <c r="D472">
        <v>296</v>
      </c>
      <c r="E472">
        <v>301.19000199999999</v>
      </c>
      <c r="F472">
        <v>289.89038099999999</v>
      </c>
      <c r="G472">
        <v>789812</v>
      </c>
      <c r="H472">
        <f t="shared" si="7"/>
        <v>1.3369669528716443E-2</v>
      </c>
    </row>
    <row r="473" spans="1:8" x14ac:dyDescent="0.25">
      <c r="A473" s="1">
        <v>42690</v>
      </c>
      <c r="B473">
        <v>300.23998999999998</v>
      </c>
      <c r="C473">
        <v>301.95001200000002</v>
      </c>
      <c r="D473">
        <v>296.83999599999999</v>
      </c>
      <c r="E473">
        <v>301.040009</v>
      </c>
      <c r="F473">
        <v>289.74600199999998</v>
      </c>
      <c r="G473">
        <v>490100</v>
      </c>
      <c r="H473">
        <f t="shared" si="7"/>
        <v>-4.9817094723657903E-4</v>
      </c>
    </row>
    <row r="474" spans="1:8" x14ac:dyDescent="0.25">
      <c r="A474" s="1">
        <v>42691</v>
      </c>
      <c r="B474">
        <v>301.08999599999999</v>
      </c>
      <c r="C474">
        <v>305.10998499999999</v>
      </c>
      <c r="D474">
        <v>300.14001500000001</v>
      </c>
      <c r="E474">
        <v>303.83999599999999</v>
      </c>
      <c r="F474">
        <v>292.44094799999999</v>
      </c>
      <c r="G474">
        <v>383073</v>
      </c>
      <c r="H474">
        <f t="shared" si="7"/>
        <v>9.2580750876097573E-3</v>
      </c>
    </row>
    <row r="475" spans="1:8" x14ac:dyDescent="0.25">
      <c r="A475" s="1">
        <v>42692</v>
      </c>
      <c r="B475">
        <v>303.01001000000002</v>
      </c>
      <c r="C475">
        <v>308.32998700000002</v>
      </c>
      <c r="D475">
        <v>299.040009</v>
      </c>
      <c r="E475">
        <v>307.07000699999998</v>
      </c>
      <c r="F475">
        <v>295.54980499999999</v>
      </c>
      <c r="G475">
        <v>402807</v>
      </c>
      <c r="H475">
        <f t="shared" si="7"/>
        <v>1.0574608372858663E-2</v>
      </c>
    </row>
    <row r="476" spans="1:8" x14ac:dyDescent="0.25">
      <c r="A476" s="1">
        <v>42696</v>
      </c>
      <c r="B476">
        <v>308</v>
      </c>
      <c r="C476">
        <v>311.69000199999999</v>
      </c>
      <c r="D476">
        <v>306.76001000000002</v>
      </c>
      <c r="E476">
        <v>311.02999899999998</v>
      </c>
      <c r="F476">
        <v>299.36120599999998</v>
      </c>
      <c r="G476">
        <v>647528</v>
      </c>
      <c r="H476">
        <f t="shared" si="7"/>
        <v>1.2813523628676621E-2</v>
      </c>
    </row>
    <row r="477" spans="1:8" x14ac:dyDescent="0.25">
      <c r="A477" s="1">
        <v>42697</v>
      </c>
      <c r="B477">
        <v>312.57998700000002</v>
      </c>
      <c r="C477">
        <v>314.16000400000001</v>
      </c>
      <c r="D477">
        <v>307.07000699999998</v>
      </c>
      <c r="E477">
        <v>310.39999399999999</v>
      </c>
      <c r="F477">
        <v>298.75485200000003</v>
      </c>
      <c r="G477">
        <v>525791</v>
      </c>
      <c r="H477">
        <f t="shared" si="7"/>
        <v>-2.0275469939782542E-3</v>
      </c>
    </row>
    <row r="478" spans="1:8" x14ac:dyDescent="0.25">
      <c r="A478" s="1">
        <v>42698</v>
      </c>
      <c r="B478">
        <v>309.01001000000002</v>
      </c>
      <c r="C478">
        <v>311.20001200000002</v>
      </c>
      <c r="D478">
        <v>308.14001500000001</v>
      </c>
      <c r="E478">
        <v>308.97000100000002</v>
      </c>
      <c r="F478">
        <v>297.37851000000001</v>
      </c>
      <c r="G478">
        <v>37947</v>
      </c>
      <c r="H478">
        <f t="shared" si="7"/>
        <v>-4.6175722858688099E-3</v>
      </c>
    </row>
    <row r="479" spans="1:8" x14ac:dyDescent="0.25">
      <c r="A479" s="1">
        <v>42699</v>
      </c>
      <c r="B479">
        <v>305.61999500000002</v>
      </c>
      <c r="C479">
        <v>313.17001299999998</v>
      </c>
      <c r="D479">
        <v>305.61999500000002</v>
      </c>
      <c r="E479">
        <v>307.41000400000001</v>
      </c>
      <c r="F479">
        <v>295.87701399999997</v>
      </c>
      <c r="G479">
        <v>148387</v>
      </c>
      <c r="H479">
        <f t="shared" si="7"/>
        <v>-5.0618970925696595E-3</v>
      </c>
    </row>
    <row r="480" spans="1:8" x14ac:dyDescent="0.25">
      <c r="A480" s="1">
        <v>42702</v>
      </c>
      <c r="B480">
        <v>308</v>
      </c>
      <c r="C480">
        <v>311</v>
      </c>
      <c r="D480">
        <v>308</v>
      </c>
      <c r="E480">
        <v>309.85000600000001</v>
      </c>
      <c r="F480">
        <v>298.22549400000003</v>
      </c>
      <c r="G480">
        <v>490568</v>
      </c>
      <c r="H480">
        <f t="shared" si="7"/>
        <v>7.9060168944875015E-3</v>
      </c>
    </row>
    <row r="481" spans="1:8" x14ac:dyDescent="0.25">
      <c r="A481" s="1">
        <v>42703</v>
      </c>
      <c r="B481">
        <v>309.55999800000001</v>
      </c>
      <c r="C481">
        <v>309.83999599999999</v>
      </c>
      <c r="D481">
        <v>301.95001200000002</v>
      </c>
      <c r="E481">
        <v>302.709991</v>
      </c>
      <c r="F481">
        <v>291.35333300000002</v>
      </c>
      <c r="G481">
        <v>447865</v>
      </c>
      <c r="H481">
        <f t="shared" si="7"/>
        <v>-2.3313158261442344E-2</v>
      </c>
    </row>
    <row r="482" spans="1:8" x14ac:dyDescent="0.25">
      <c r="A482" s="1">
        <v>42704</v>
      </c>
      <c r="B482">
        <v>302.01001000000002</v>
      </c>
      <c r="C482">
        <v>302.709991</v>
      </c>
      <c r="D482">
        <v>294.36999500000002</v>
      </c>
      <c r="E482">
        <v>297.17999300000002</v>
      </c>
      <c r="F482">
        <v>286.030823</v>
      </c>
      <c r="G482">
        <v>1021082</v>
      </c>
      <c r="H482">
        <f t="shared" si="7"/>
        <v>-1.8437155632565407E-2</v>
      </c>
    </row>
    <row r="483" spans="1:8" x14ac:dyDescent="0.25">
      <c r="A483" s="1">
        <v>42705</v>
      </c>
      <c r="B483">
        <v>297.17999300000002</v>
      </c>
      <c r="C483">
        <v>303.02999899999998</v>
      </c>
      <c r="D483">
        <v>297.17999300000002</v>
      </c>
      <c r="E483">
        <v>300.58999599999999</v>
      </c>
      <c r="F483">
        <v>289.31286599999999</v>
      </c>
      <c r="G483">
        <v>398142</v>
      </c>
      <c r="H483">
        <f t="shared" si="7"/>
        <v>1.1409106118676073E-2</v>
      </c>
    </row>
    <row r="484" spans="1:8" x14ac:dyDescent="0.25">
      <c r="A484" s="1">
        <v>42706</v>
      </c>
      <c r="B484">
        <v>296.89001500000001</v>
      </c>
      <c r="C484">
        <v>299.67001299999998</v>
      </c>
      <c r="D484">
        <v>289.209991</v>
      </c>
      <c r="E484">
        <v>290.35000600000001</v>
      </c>
      <c r="F484">
        <v>279.45706200000001</v>
      </c>
      <c r="G484">
        <v>543958</v>
      </c>
      <c r="H484">
        <f t="shared" si="7"/>
        <v>-3.4660027394169582E-2</v>
      </c>
    </row>
    <row r="485" spans="1:8" x14ac:dyDescent="0.25">
      <c r="A485" s="1">
        <v>42709</v>
      </c>
      <c r="B485">
        <v>291.79998799999998</v>
      </c>
      <c r="C485">
        <v>298.54998799999998</v>
      </c>
      <c r="D485">
        <v>291.79998799999998</v>
      </c>
      <c r="E485">
        <v>294.89999399999999</v>
      </c>
      <c r="F485">
        <v>283.83633400000002</v>
      </c>
      <c r="G485">
        <v>412177</v>
      </c>
      <c r="H485">
        <f t="shared" si="7"/>
        <v>1.5549126846067135E-2</v>
      </c>
    </row>
    <row r="486" spans="1:8" x14ac:dyDescent="0.25">
      <c r="A486" s="1">
        <v>42710</v>
      </c>
      <c r="B486">
        <v>295.5</v>
      </c>
      <c r="C486">
        <v>295.98998999999998</v>
      </c>
      <c r="D486">
        <v>292.48001099999999</v>
      </c>
      <c r="E486">
        <v>293.76001000000002</v>
      </c>
      <c r="F486">
        <v>282.73913599999997</v>
      </c>
      <c r="G486">
        <v>520931</v>
      </c>
      <c r="H486">
        <f t="shared" si="7"/>
        <v>-3.8730916874107953E-3</v>
      </c>
    </row>
    <row r="487" spans="1:8" x14ac:dyDescent="0.25">
      <c r="A487" s="1">
        <v>42711</v>
      </c>
      <c r="B487">
        <v>293.76998900000001</v>
      </c>
      <c r="C487">
        <v>301.10000600000001</v>
      </c>
      <c r="D487">
        <v>292.30999800000001</v>
      </c>
      <c r="E487">
        <v>300.709991</v>
      </c>
      <c r="F487">
        <v>289.42837500000002</v>
      </c>
      <c r="G487">
        <v>353839</v>
      </c>
      <c r="H487">
        <f t="shared" si="7"/>
        <v>2.3383165452663751E-2</v>
      </c>
    </row>
    <row r="488" spans="1:8" x14ac:dyDescent="0.25">
      <c r="A488" s="1">
        <v>42712</v>
      </c>
      <c r="B488">
        <v>299</v>
      </c>
      <c r="C488">
        <v>300.88000499999998</v>
      </c>
      <c r="D488">
        <v>296.79998799999998</v>
      </c>
      <c r="E488">
        <v>299.33999599999999</v>
      </c>
      <c r="F488">
        <v>288.10977200000002</v>
      </c>
      <c r="G488">
        <v>360435</v>
      </c>
      <c r="H488">
        <f t="shared" si="7"/>
        <v>-4.5662967824325346E-3</v>
      </c>
    </row>
    <row r="489" spans="1:8" x14ac:dyDescent="0.25">
      <c r="A489" s="1">
        <v>42713</v>
      </c>
      <c r="B489">
        <v>299.33999599999999</v>
      </c>
      <c r="C489">
        <v>307.80999800000001</v>
      </c>
      <c r="D489">
        <v>295.04998799999998</v>
      </c>
      <c r="E489">
        <v>307.29998799999998</v>
      </c>
      <c r="F489">
        <v>295.771118</v>
      </c>
      <c r="G489">
        <v>424926</v>
      </c>
      <c r="H489">
        <f t="shared" si="7"/>
        <v>2.6244344918620918E-2</v>
      </c>
    </row>
    <row r="490" spans="1:8" x14ac:dyDescent="0.25">
      <c r="A490" s="1">
        <v>42717</v>
      </c>
      <c r="B490">
        <v>309</v>
      </c>
      <c r="C490">
        <v>309.01001000000002</v>
      </c>
      <c r="D490">
        <v>296.23998999999998</v>
      </c>
      <c r="E490">
        <v>305.76001000000002</v>
      </c>
      <c r="F490">
        <v>294.28894000000003</v>
      </c>
      <c r="G490">
        <v>434368</v>
      </c>
      <c r="H490">
        <f t="shared" si="7"/>
        <v>-5.0238313787880273E-3</v>
      </c>
    </row>
    <row r="491" spans="1:8" x14ac:dyDescent="0.25">
      <c r="A491" s="1">
        <v>42718</v>
      </c>
      <c r="B491">
        <v>305.76998900000001</v>
      </c>
      <c r="C491">
        <v>307</v>
      </c>
      <c r="D491">
        <v>297.89999399999999</v>
      </c>
      <c r="E491">
        <v>303.209991</v>
      </c>
      <c r="F491">
        <v>291.834564</v>
      </c>
      <c r="G491">
        <v>415763</v>
      </c>
      <c r="H491">
        <f t="shared" si="7"/>
        <v>-8.3749937655372784E-3</v>
      </c>
    </row>
    <row r="492" spans="1:8" x14ac:dyDescent="0.25">
      <c r="A492" s="1">
        <v>42719</v>
      </c>
      <c r="B492">
        <v>297.57998700000002</v>
      </c>
      <c r="C492">
        <v>305.02999899999998</v>
      </c>
      <c r="D492">
        <v>297.29998799999998</v>
      </c>
      <c r="E492">
        <v>299.01998900000001</v>
      </c>
      <c r="F492">
        <v>287.80178799999999</v>
      </c>
      <c r="G492">
        <v>340544</v>
      </c>
      <c r="H492">
        <f t="shared" si="7"/>
        <v>-1.3915072986110701E-2</v>
      </c>
    </row>
    <row r="493" spans="1:8" x14ac:dyDescent="0.25">
      <c r="A493" s="1">
        <v>42720</v>
      </c>
      <c r="B493">
        <v>299.23001099999999</v>
      </c>
      <c r="C493">
        <v>301.70001200000002</v>
      </c>
      <c r="D493">
        <v>296.709991</v>
      </c>
      <c r="E493">
        <v>298.75</v>
      </c>
      <c r="F493">
        <v>287.541901</v>
      </c>
      <c r="G493">
        <v>767688</v>
      </c>
      <c r="H493">
        <f t="shared" si="7"/>
        <v>-9.0341485496244498E-4</v>
      </c>
    </row>
    <row r="494" spans="1:8" x14ac:dyDescent="0.25">
      <c r="A494" s="1">
        <v>42723</v>
      </c>
      <c r="B494">
        <v>297</v>
      </c>
      <c r="C494">
        <v>302.209991</v>
      </c>
      <c r="D494">
        <v>294.41000400000001</v>
      </c>
      <c r="E494">
        <v>301.44000199999999</v>
      </c>
      <c r="F494">
        <v>290.13098100000002</v>
      </c>
      <c r="G494">
        <v>367675</v>
      </c>
      <c r="H494">
        <f t="shared" si="7"/>
        <v>8.9638874074776734E-3</v>
      </c>
    </row>
    <row r="495" spans="1:8" x14ac:dyDescent="0.25">
      <c r="A495" s="1">
        <v>42724</v>
      </c>
      <c r="B495">
        <v>296</v>
      </c>
      <c r="C495">
        <v>303.32000699999998</v>
      </c>
      <c r="D495">
        <v>296</v>
      </c>
      <c r="E495">
        <v>301.27999899999998</v>
      </c>
      <c r="F495">
        <v>289.97699</v>
      </c>
      <c r="G495">
        <v>420740</v>
      </c>
      <c r="H495">
        <f t="shared" si="7"/>
        <v>-5.3090462919015702E-4</v>
      </c>
    </row>
    <row r="496" spans="1:8" x14ac:dyDescent="0.25">
      <c r="A496" s="1">
        <v>42725</v>
      </c>
      <c r="B496">
        <v>299.67001299999998</v>
      </c>
      <c r="C496">
        <v>301.61999500000002</v>
      </c>
      <c r="D496">
        <v>296</v>
      </c>
      <c r="E496">
        <v>300.57998700000002</v>
      </c>
      <c r="F496">
        <v>289.30325299999998</v>
      </c>
      <c r="G496">
        <v>373110</v>
      </c>
      <c r="H496">
        <f t="shared" si="7"/>
        <v>-2.326118703100961E-3</v>
      </c>
    </row>
    <row r="497" spans="1:8" x14ac:dyDescent="0.25">
      <c r="A497" s="1">
        <v>42726</v>
      </c>
      <c r="B497">
        <v>300.57998700000002</v>
      </c>
      <c r="C497">
        <v>300.57998700000002</v>
      </c>
      <c r="D497">
        <v>294.45001200000002</v>
      </c>
      <c r="E497">
        <v>296.98001099999999</v>
      </c>
      <c r="F497">
        <v>285.83831800000002</v>
      </c>
      <c r="G497">
        <v>276396</v>
      </c>
      <c r="H497">
        <f t="shared" si="7"/>
        <v>-1.2049127014883199E-2</v>
      </c>
    </row>
    <row r="498" spans="1:8" x14ac:dyDescent="0.25">
      <c r="A498" s="1">
        <v>42727</v>
      </c>
      <c r="B498">
        <v>298.76001000000002</v>
      </c>
      <c r="C498">
        <v>298.76001000000002</v>
      </c>
      <c r="D498">
        <v>294.25</v>
      </c>
      <c r="E498">
        <v>295.30999800000001</v>
      </c>
      <c r="F498">
        <v>284.23098800000002</v>
      </c>
      <c r="G498">
        <v>214382</v>
      </c>
      <c r="H498">
        <f t="shared" si="7"/>
        <v>-5.6390836777440558E-3</v>
      </c>
    </row>
    <row r="499" spans="1:8" x14ac:dyDescent="0.25">
      <c r="A499" s="1">
        <v>42730</v>
      </c>
      <c r="B499">
        <v>295.30999800000001</v>
      </c>
      <c r="C499">
        <v>298</v>
      </c>
      <c r="D499">
        <v>294.01001000000002</v>
      </c>
      <c r="E499">
        <v>295.73998999999998</v>
      </c>
      <c r="F499">
        <v>284.644836</v>
      </c>
      <c r="G499">
        <v>8912</v>
      </c>
      <c r="H499">
        <f t="shared" si="7"/>
        <v>1.4549680459169365E-3</v>
      </c>
    </row>
    <row r="500" spans="1:8" x14ac:dyDescent="0.25">
      <c r="A500" s="1">
        <v>42731</v>
      </c>
      <c r="B500">
        <v>295.45001200000002</v>
      </c>
      <c r="C500">
        <v>299.48998999999998</v>
      </c>
      <c r="D500">
        <v>294.22000100000002</v>
      </c>
      <c r="E500">
        <v>297.91000400000001</v>
      </c>
      <c r="F500">
        <v>286.733429</v>
      </c>
      <c r="G500">
        <v>168400</v>
      </c>
      <c r="H500">
        <f t="shared" si="7"/>
        <v>7.3107516696546528E-3</v>
      </c>
    </row>
    <row r="501" spans="1:8" x14ac:dyDescent="0.25">
      <c r="A501" s="1">
        <v>42732</v>
      </c>
      <c r="B501">
        <v>297.75</v>
      </c>
      <c r="C501">
        <v>298.959991</v>
      </c>
      <c r="D501">
        <v>294.25</v>
      </c>
      <c r="E501">
        <v>298.11999500000002</v>
      </c>
      <c r="F501">
        <v>286.93554699999999</v>
      </c>
      <c r="G501">
        <v>135470</v>
      </c>
      <c r="H501">
        <f t="shared" si="7"/>
        <v>7.0465030119800764E-4</v>
      </c>
    </row>
    <row r="502" spans="1:8" x14ac:dyDescent="0.25">
      <c r="A502" s="1">
        <v>42733</v>
      </c>
      <c r="B502">
        <v>297.92999300000002</v>
      </c>
      <c r="C502">
        <v>299.5</v>
      </c>
      <c r="D502">
        <v>294</v>
      </c>
      <c r="E502">
        <v>298.10000600000001</v>
      </c>
      <c r="F502">
        <v>286.91632099999998</v>
      </c>
      <c r="G502">
        <v>190829</v>
      </c>
      <c r="H502">
        <f t="shared" si="7"/>
        <v>-6.7006839497431899E-5</v>
      </c>
    </row>
    <row r="503" spans="1:8" x14ac:dyDescent="0.25">
      <c r="A503" s="1">
        <v>42734</v>
      </c>
      <c r="B503">
        <v>299.5</v>
      </c>
      <c r="C503">
        <v>299.5</v>
      </c>
      <c r="D503">
        <v>293.67999300000002</v>
      </c>
      <c r="E503">
        <v>298.67001299999998</v>
      </c>
      <c r="F503">
        <v>287.46493500000003</v>
      </c>
      <c r="G503">
        <v>131334</v>
      </c>
      <c r="H503">
        <f t="shared" si="7"/>
        <v>1.910278795142102E-3</v>
      </c>
    </row>
    <row r="504" spans="1:8" x14ac:dyDescent="0.25">
      <c r="A504" s="1">
        <v>42737</v>
      </c>
      <c r="B504">
        <v>298.5</v>
      </c>
      <c r="C504">
        <v>300.23001099999999</v>
      </c>
      <c r="D504">
        <v>294.52999899999998</v>
      </c>
      <c r="E504">
        <v>298.67001299999998</v>
      </c>
      <c r="F504">
        <v>287.46493500000003</v>
      </c>
      <c r="G504">
        <v>1688</v>
      </c>
      <c r="H504">
        <f t="shared" si="7"/>
        <v>0</v>
      </c>
    </row>
    <row r="505" spans="1:8" x14ac:dyDescent="0.25">
      <c r="A505" s="1">
        <v>42738</v>
      </c>
      <c r="B505">
        <v>300.16000400000001</v>
      </c>
      <c r="C505">
        <v>303.5</v>
      </c>
      <c r="D505">
        <v>296.32998700000002</v>
      </c>
      <c r="E505">
        <v>298.98998999999998</v>
      </c>
      <c r="F505">
        <v>287.77288800000002</v>
      </c>
      <c r="G505">
        <v>367979</v>
      </c>
      <c r="H505">
        <f t="shared" si="7"/>
        <v>1.0706981255633684E-3</v>
      </c>
    </row>
    <row r="506" spans="1:8" x14ac:dyDescent="0.25">
      <c r="A506" s="1">
        <v>42739</v>
      </c>
      <c r="B506">
        <v>300.48001099999999</v>
      </c>
      <c r="C506">
        <v>305</v>
      </c>
      <c r="D506">
        <v>299</v>
      </c>
      <c r="E506">
        <v>304.13000499999998</v>
      </c>
      <c r="F506">
        <v>292.72006199999998</v>
      </c>
      <c r="G506">
        <v>231979</v>
      </c>
      <c r="H506">
        <f t="shared" si="7"/>
        <v>1.7045146810218081E-2</v>
      </c>
    </row>
    <row r="507" spans="1:8" x14ac:dyDescent="0.25">
      <c r="A507" s="1">
        <v>42740</v>
      </c>
      <c r="B507">
        <v>303.58999599999999</v>
      </c>
      <c r="C507">
        <v>308.790009</v>
      </c>
      <c r="D507">
        <v>300.48001099999999</v>
      </c>
      <c r="E507">
        <v>306.709991</v>
      </c>
      <c r="F507">
        <v>295.20327800000001</v>
      </c>
      <c r="G507">
        <v>303828</v>
      </c>
      <c r="H507">
        <f t="shared" si="7"/>
        <v>8.4474644832746824E-3</v>
      </c>
    </row>
    <row r="508" spans="1:8" x14ac:dyDescent="0.25">
      <c r="A508" s="1">
        <v>42741</v>
      </c>
      <c r="B508">
        <v>306.709991</v>
      </c>
      <c r="C508">
        <v>307.58999599999999</v>
      </c>
      <c r="D508">
        <v>300.5</v>
      </c>
      <c r="E508">
        <v>302.08999599999999</v>
      </c>
      <c r="F508">
        <v>290.75659200000001</v>
      </c>
      <c r="G508">
        <v>264850</v>
      </c>
      <c r="H508">
        <f t="shared" si="7"/>
        <v>-1.5177733459981123E-2</v>
      </c>
    </row>
    <row r="509" spans="1:8" x14ac:dyDescent="0.25">
      <c r="A509" s="1">
        <v>42744</v>
      </c>
      <c r="B509">
        <v>300.5</v>
      </c>
      <c r="C509">
        <v>300.5</v>
      </c>
      <c r="D509">
        <v>292.69000199999999</v>
      </c>
      <c r="E509">
        <v>296.10000600000001</v>
      </c>
      <c r="F509">
        <v>284.991333</v>
      </c>
      <c r="G509">
        <v>336218</v>
      </c>
      <c r="H509">
        <f t="shared" si="7"/>
        <v>-2.0027694260801799E-2</v>
      </c>
    </row>
    <row r="510" spans="1:8" x14ac:dyDescent="0.25">
      <c r="A510" s="1">
        <v>42745</v>
      </c>
      <c r="B510">
        <v>294.60998499999999</v>
      </c>
      <c r="C510">
        <v>305.5</v>
      </c>
      <c r="D510">
        <v>294.42999300000002</v>
      </c>
      <c r="E510">
        <v>304.55999800000001</v>
      </c>
      <c r="F510">
        <v>293.13394199999999</v>
      </c>
      <c r="G510">
        <v>289553</v>
      </c>
      <c r="H510">
        <f t="shared" si="7"/>
        <v>2.8170875212257005E-2</v>
      </c>
    </row>
    <row r="511" spans="1:8" x14ac:dyDescent="0.25">
      <c r="A511" s="1">
        <v>42746</v>
      </c>
      <c r="B511">
        <v>304.01998900000001</v>
      </c>
      <c r="C511">
        <v>307.48998999999998</v>
      </c>
      <c r="D511">
        <v>302.55999800000001</v>
      </c>
      <c r="E511">
        <v>304.92001299999998</v>
      </c>
      <c r="F511">
        <v>293.48046900000003</v>
      </c>
      <c r="G511">
        <v>406187</v>
      </c>
      <c r="H511">
        <f t="shared" si="7"/>
        <v>1.1814474169384243E-3</v>
      </c>
    </row>
    <row r="512" spans="1:8" x14ac:dyDescent="0.25">
      <c r="A512" s="1">
        <v>42747</v>
      </c>
      <c r="B512">
        <v>304.22000100000002</v>
      </c>
      <c r="C512">
        <v>307</v>
      </c>
      <c r="D512">
        <v>301.57998700000002</v>
      </c>
      <c r="E512">
        <v>303.959991</v>
      </c>
      <c r="F512">
        <v>292.55645800000002</v>
      </c>
      <c r="G512">
        <v>425626</v>
      </c>
      <c r="H512">
        <f t="shared" si="7"/>
        <v>-3.1534250595232844E-3</v>
      </c>
    </row>
    <row r="513" spans="1:8" x14ac:dyDescent="0.25">
      <c r="A513" s="1">
        <v>42748</v>
      </c>
      <c r="B513">
        <v>303.959991</v>
      </c>
      <c r="C513">
        <v>307.040009</v>
      </c>
      <c r="D513">
        <v>301.66000400000001</v>
      </c>
      <c r="E513">
        <v>304.33999599999999</v>
      </c>
      <c r="F513">
        <v>292.922211</v>
      </c>
      <c r="G513">
        <v>272673</v>
      </c>
      <c r="H513">
        <f t="shared" si="7"/>
        <v>1.2494154507942689E-3</v>
      </c>
    </row>
    <row r="514" spans="1:8" x14ac:dyDescent="0.25">
      <c r="A514" s="1">
        <v>42751</v>
      </c>
      <c r="B514">
        <v>303.82000699999998</v>
      </c>
      <c r="C514">
        <v>303.85000600000001</v>
      </c>
      <c r="D514">
        <v>301.27999899999998</v>
      </c>
      <c r="E514">
        <v>303.459991</v>
      </c>
      <c r="F514">
        <v>292.07522599999999</v>
      </c>
      <c r="G514">
        <v>25282</v>
      </c>
      <c r="H514">
        <f t="shared" si="7"/>
        <v>-2.8956899236197084E-3</v>
      </c>
    </row>
    <row r="515" spans="1:8" x14ac:dyDescent="0.25">
      <c r="A515" s="1">
        <v>42752</v>
      </c>
      <c r="B515">
        <v>304</v>
      </c>
      <c r="C515">
        <v>304.540009</v>
      </c>
      <c r="D515">
        <v>300.55999800000001</v>
      </c>
      <c r="E515">
        <v>303.92001299999998</v>
      </c>
      <c r="F515">
        <v>292.51797499999998</v>
      </c>
      <c r="G515">
        <v>1126276</v>
      </c>
      <c r="H515">
        <f t="shared" si="7"/>
        <v>1.5147253984341886E-3</v>
      </c>
    </row>
    <row r="516" spans="1:8" x14ac:dyDescent="0.25">
      <c r="A516" s="1">
        <v>42753</v>
      </c>
      <c r="B516">
        <v>300.60000600000001</v>
      </c>
      <c r="C516">
        <v>302.98998999999998</v>
      </c>
      <c r="D516">
        <v>295.10000600000001</v>
      </c>
      <c r="E516">
        <v>296.19000199999999</v>
      </c>
      <c r="F516">
        <v>285.07794200000001</v>
      </c>
      <c r="G516">
        <v>459664</v>
      </c>
      <c r="H516">
        <f t="shared" ref="H516:H579" si="8">LN(F516/F515)</f>
        <v>-2.5763494193831935E-2</v>
      </c>
    </row>
    <row r="517" spans="1:8" x14ac:dyDescent="0.25">
      <c r="A517" s="1">
        <v>42754</v>
      </c>
      <c r="B517">
        <v>295.10000600000001</v>
      </c>
      <c r="C517">
        <v>297.98998999999998</v>
      </c>
      <c r="D517">
        <v>288.98001099999999</v>
      </c>
      <c r="E517">
        <v>295.44000199999999</v>
      </c>
      <c r="F517">
        <v>284.35611</v>
      </c>
      <c r="G517">
        <v>294235</v>
      </c>
      <c r="H517">
        <f t="shared" si="8"/>
        <v>-2.5352624561152557E-3</v>
      </c>
    </row>
    <row r="518" spans="1:8" x14ac:dyDescent="0.25">
      <c r="A518" s="1">
        <v>42755</v>
      </c>
      <c r="B518">
        <v>295.5</v>
      </c>
      <c r="C518">
        <v>300.95001200000002</v>
      </c>
      <c r="D518">
        <v>295</v>
      </c>
      <c r="E518">
        <v>300.10000600000001</v>
      </c>
      <c r="F518">
        <v>288.84127799999999</v>
      </c>
      <c r="G518">
        <v>272452</v>
      </c>
      <c r="H518">
        <f t="shared" si="8"/>
        <v>1.5649965042864592E-2</v>
      </c>
    </row>
    <row r="519" spans="1:8" x14ac:dyDescent="0.25">
      <c r="A519" s="1">
        <v>42758</v>
      </c>
      <c r="B519">
        <v>295</v>
      </c>
      <c r="C519">
        <v>309.30999800000001</v>
      </c>
      <c r="D519">
        <v>295</v>
      </c>
      <c r="E519">
        <v>309.11999500000002</v>
      </c>
      <c r="F519">
        <v>297.52288800000002</v>
      </c>
      <c r="G519">
        <v>383630</v>
      </c>
      <c r="H519">
        <f t="shared" si="8"/>
        <v>2.9613830312038996E-2</v>
      </c>
    </row>
    <row r="520" spans="1:8" x14ac:dyDescent="0.25">
      <c r="A520" s="1">
        <v>42759</v>
      </c>
      <c r="B520">
        <v>309.10000600000001</v>
      </c>
      <c r="C520">
        <v>317.94000199999999</v>
      </c>
      <c r="D520">
        <v>306.10998499999999</v>
      </c>
      <c r="E520">
        <v>314.83999599999999</v>
      </c>
      <c r="F520">
        <v>303.02825899999999</v>
      </c>
      <c r="G520">
        <v>519969</v>
      </c>
      <c r="H520">
        <f t="shared" si="8"/>
        <v>1.8334908706790162E-2</v>
      </c>
    </row>
    <row r="521" spans="1:8" x14ac:dyDescent="0.25">
      <c r="A521" s="1">
        <v>42760</v>
      </c>
      <c r="B521">
        <v>314.83999599999999</v>
      </c>
      <c r="C521">
        <v>317.73001099999999</v>
      </c>
      <c r="D521">
        <v>308.92001299999998</v>
      </c>
      <c r="E521">
        <v>313.47000100000002</v>
      </c>
      <c r="F521">
        <v>301.70968599999998</v>
      </c>
      <c r="G521">
        <v>849485</v>
      </c>
      <c r="H521">
        <f t="shared" si="8"/>
        <v>-4.3608147974758598E-3</v>
      </c>
    </row>
    <row r="522" spans="1:8" x14ac:dyDescent="0.25">
      <c r="A522" s="1">
        <v>42761</v>
      </c>
      <c r="B522">
        <v>311.26998900000001</v>
      </c>
      <c r="C522">
        <v>315</v>
      </c>
      <c r="D522">
        <v>304.26001000000002</v>
      </c>
      <c r="E522">
        <v>305.73998999999998</v>
      </c>
      <c r="F522">
        <v>294.26965300000001</v>
      </c>
      <c r="G522">
        <v>666040</v>
      </c>
      <c r="H522">
        <f t="shared" si="8"/>
        <v>-2.4968716335018216E-2</v>
      </c>
    </row>
    <row r="523" spans="1:8" x14ac:dyDescent="0.25">
      <c r="A523" s="1">
        <v>42762</v>
      </c>
      <c r="B523">
        <v>304</v>
      </c>
      <c r="C523">
        <v>306.45001200000002</v>
      </c>
      <c r="D523">
        <v>299.64001500000001</v>
      </c>
      <c r="E523">
        <v>301.51998900000001</v>
      </c>
      <c r="F523">
        <v>290.20797700000003</v>
      </c>
      <c r="G523">
        <v>289556</v>
      </c>
      <c r="H523">
        <f t="shared" si="8"/>
        <v>-1.3898706042805476E-2</v>
      </c>
    </row>
    <row r="524" spans="1:8" x14ac:dyDescent="0.25">
      <c r="A524" s="1">
        <v>42765</v>
      </c>
      <c r="B524">
        <v>300.73001099999999</v>
      </c>
      <c r="C524">
        <v>309.040009</v>
      </c>
      <c r="D524">
        <v>295.41000400000001</v>
      </c>
      <c r="E524">
        <v>301.540009</v>
      </c>
      <c r="F524">
        <v>290.22726399999999</v>
      </c>
      <c r="G524">
        <v>392161</v>
      </c>
      <c r="H524">
        <f t="shared" si="8"/>
        <v>6.6457026192346297E-5</v>
      </c>
    </row>
    <row r="525" spans="1:8" x14ac:dyDescent="0.25">
      <c r="A525" s="1">
        <v>42766</v>
      </c>
      <c r="B525">
        <v>299.70001200000002</v>
      </c>
      <c r="C525">
        <v>304.66000400000001</v>
      </c>
      <c r="D525">
        <v>298</v>
      </c>
      <c r="E525">
        <v>302.13000499999998</v>
      </c>
      <c r="F525">
        <v>290.79510499999998</v>
      </c>
      <c r="G525">
        <v>383172</v>
      </c>
      <c r="H525">
        <f t="shared" si="8"/>
        <v>1.9546276050161114E-3</v>
      </c>
    </row>
    <row r="526" spans="1:8" x14ac:dyDescent="0.25">
      <c r="A526" s="1">
        <v>42767</v>
      </c>
      <c r="B526">
        <v>306.98998999999998</v>
      </c>
      <c r="C526">
        <v>306.98998999999998</v>
      </c>
      <c r="D526">
        <v>295.70001200000002</v>
      </c>
      <c r="E526">
        <v>303.57000699999998</v>
      </c>
      <c r="F526">
        <v>292.18109099999998</v>
      </c>
      <c r="G526">
        <v>367840</v>
      </c>
      <c r="H526">
        <f t="shared" si="8"/>
        <v>4.7548720541241733E-3</v>
      </c>
    </row>
    <row r="527" spans="1:8" x14ac:dyDescent="0.25">
      <c r="A527" s="1">
        <v>42768</v>
      </c>
      <c r="B527">
        <v>301.79998799999998</v>
      </c>
      <c r="C527">
        <v>305.22000100000002</v>
      </c>
      <c r="D527">
        <v>300</v>
      </c>
      <c r="E527">
        <v>304.16000400000001</v>
      </c>
      <c r="F527">
        <v>292.74896200000001</v>
      </c>
      <c r="G527">
        <v>533764</v>
      </c>
      <c r="H527">
        <f t="shared" si="8"/>
        <v>1.9416720871083422E-3</v>
      </c>
    </row>
    <row r="528" spans="1:8" x14ac:dyDescent="0.25">
      <c r="A528" s="1">
        <v>42769</v>
      </c>
      <c r="B528">
        <v>305</v>
      </c>
      <c r="C528">
        <v>306.5</v>
      </c>
      <c r="D528">
        <v>300.36999500000002</v>
      </c>
      <c r="E528">
        <v>304.97000100000002</v>
      </c>
      <c r="F528">
        <v>293.52856400000002</v>
      </c>
      <c r="G528">
        <v>463716</v>
      </c>
      <c r="H528">
        <f t="shared" si="8"/>
        <v>2.6594997247307156E-3</v>
      </c>
    </row>
    <row r="529" spans="1:8" x14ac:dyDescent="0.25">
      <c r="A529" s="1">
        <v>42773</v>
      </c>
      <c r="B529">
        <v>304.97000100000002</v>
      </c>
      <c r="C529">
        <v>309.95001200000002</v>
      </c>
      <c r="D529">
        <v>302</v>
      </c>
      <c r="E529">
        <v>305.10000600000001</v>
      </c>
      <c r="F529">
        <v>293.65368699999999</v>
      </c>
      <c r="G529">
        <v>484561</v>
      </c>
      <c r="H529">
        <f t="shared" si="8"/>
        <v>4.2618114454496728E-4</v>
      </c>
    </row>
    <row r="530" spans="1:8" x14ac:dyDescent="0.25">
      <c r="A530" s="1">
        <v>42774</v>
      </c>
      <c r="B530">
        <v>308.17001299999998</v>
      </c>
      <c r="C530">
        <v>313.98998999999998</v>
      </c>
      <c r="D530">
        <v>303.14001500000001</v>
      </c>
      <c r="E530">
        <v>313.64999399999999</v>
      </c>
      <c r="F530">
        <v>301.88293499999997</v>
      </c>
      <c r="G530">
        <v>532205</v>
      </c>
      <c r="H530">
        <f t="shared" si="8"/>
        <v>2.7638172122289584E-2</v>
      </c>
    </row>
    <row r="531" spans="1:8" x14ac:dyDescent="0.25">
      <c r="A531" s="1">
        <v>42775</v>
      </c>
      <c r="B531">
        <v>313.64001500000001</v>
      </c>
      <c r="C531">
        <v>319</v>
      </c>
      <c r="D531">
        <v>309.82000699999998</v>
      </c>
      <c r="E531">
        <v>315.48001099999999</v>
      </c>
      <c r="F531">
        <v>303.64428700000002</v>
      </c>
      <c r="G531">
        <v>350060</v>
      </c>
      <c r="H531">
        <f t="shared" si="8"/>
        <v>5.8175979664294936E-3</v>
      </c>
    </row>
    <row r="532" spans="1:8" x14ac:dyDescent="0.25">
      <c r="A532" s="1">
        <v>42776</v>
      </c>
      <c r="B532">
        <v>316.01001000000002</v>
      </c>
      <c r="C532">
        <v>322.42999300000002</v>
      </c>
      <c r="D532">
        <v>313.01998900000001</v>
      </c>
      <c r="E532">
        <v>318.79998799999998</v>
      </c>
      <c r="F532">
        <v>306.83969100000002</v>
      </c>
      <c r="G532">
        <v>362241</v>
      </c>
      <c r="H532">
        <f t="shared" si="8"/>
        <v>1.0468524309000088E-2</v>
      </c>
    </row>
    <row r="533" spans="1:8" x14ac:dyDescent="0.25">
      <c r="A533" s="1">
        <v>42779</v>
      </c>
      <c r="B533">
        <v>317.83999599999999</v>
      </c>
      <c r="C533">
        <v>323</v>
      </c>
      <c r="D533">
        <v>311.94000199999999</v>
      </c>
      <c r="E533">
        <v>315</v>
      </c>
      <c r="F533">
        <v>303.18228099999999</v>
      </c>
      <c r="G533">
        <v>274325</v>
      </c>
      <c r="H533">
        <f t="shared" si="8"/>
        <v>-1.1991219964169198E-2</v>
      </c>
    </row>
    <row r="534" spans="1:8" x14ac:dyDescent="0.25">
      <c r="A534" s="1">
        <v>42780</v>
      </c>
      <c r="B534">
        <v>311.5</v>
      </c>
      <c r="C534">
        <v>315.61999500000002</v>
      </c>
      <c r="D534">
        <v>307.45001200000002</v>
      </c>
      <c r="E534">
        <v>312.22000100000002</v>
      </c>
      <c r="F534">
        <v>300.50656099999998</v>
      </c>
      <c r="G534">
        <v>395500</v>
      </c>
      <c r="H534">
        <f t="shared" si="8"/>
        <v>-8.8646247393586505E-3</v>
      </c>
    </row>
    <row r="535" spans="1:8" x14ac:dyDescent="0.25">
      <c r="A535" s="1">
        <v>42781</v>
      </c>
      <c r="B535">
        <v>310</v>
      </c>
      <c r="C535">
        <v>311.66000400000001</v>
      </c>
      <c r="D535">
        <v>303.16000400000001</v>
      </c>
      <c r="E535">
        <v>310.72000100000002</v>
      </c>
      <c r="F535">
        <v>299.06286599999999</v>
      </c>
      <c r="G535">
        <v>368621</v>
      </c>
      <c r="H535">
        <f t="shared" si="8"/>
        <v>-4.8157818765854074E-3</v>
      </c>
    </row>
    <row r="536" spans="1:8" x14ac:dyDescent="0.25">
      <c r="A536" s="1">
        <v>42782</v>
      </c>
      <c r="B536">
        <v>311.38000499999998</v>
      </c>
      <c r="C536">
        <v>317.17001299999998</v>
      </c>
      <c r="D536">
        <v>308</v>
      </c>
      <c r="E536">
        <v>313.39001500000001</v>
      </c>
      <c r="F536">
        <v>301.63269000000003</v>
      </c>
      <c r="G536">
        <v>334507</v>
      </c>
      <c r="H536">
        <f t="shared" si="8"/>
        <v>8.5562133833704292E-3</v>
      </c>
    </row>
    <row r="537" spans="1:8" x14ac:dyDescent="0.25">
      <c r="A537" s="1">
        <v>42783</v>
      </c>
      <c r="B537">
        <v>314.10998499999999</v>
      </c>
      <c r="C537">
        <v>320.88000499999998</v>
      </c>
      <c r="D537">
        <v>310.52999899999998</v>
      </c>
      <c r="E537">
        <v>319.80999800000001</v>
      </c>
      <c r="F537">
        <v>307.81182899999999</v>
      </c>
      <c r="G537">
        <v>249475</v>
      </c>
      <c r="H537">
        <f t="shared" si="8"/>
        <v>2.0278632611208491E-2</v>
      </c>
    </row>
    <row r="538" spans="1:8" x14ac:dyDescent="0.25">
      <c r="A538" s="1">
        <v>42786</v>
      </c>
      <c r="B538">
        <v>319.80999800000001</v>
      </c>
      <c r="C538">
        <v>324.98998999999998</v>
      </c>
      <c r="D538">
        <v>314.75</v>
      </c>
      <c r="E538">
        <v>315.790009</v>
      </c>
      <c r="F538">
        <v>303.942657</v>
      </c>
      <c r="G538">
        <v>93983</v>
      </c>
      <c r="H538">
        <f t="shared" si="8"/>
        <v>-1.2649596141360143E-2</v>
      </c>
    </row>
    <row r="539" spans="1:8" x14ac:dyDescent="0.25">
      <c r="A539" s="1">
        <v>42787</v>
      </c>
      <c r="B539">
        <v>320.30999800000001</v>
      </c>
      <c r="C539">
        <v>321.77999899999998</v>
      </c>
      <c r="D539">
        <v>315.07000699999998</v>
      </c>
      <c r="E539">
        <v>317.94000199999999</v>
      </c>
      <c r="F539">
        <v>306.01196299999998</v>
      </c>
      <c r="G539">
        <v>412030</v>
      </c>
      <c r="H539">
        <f t="shared" si="8"/>
        <v>6.7851406352471989E-3</v>
      </c>
    </row>
    <row r="540" spans="1:8" x14ac:dyDescent="0.25">
      <c r="A540" s="1">
        <v>42788</v>
      </c>
      <c r="B540">
        <v>323</v>
      </c>
      <c r="C540">
        <v>323</v>
      </c>
      <c r="D540">
        <v>308</v>
      </c>
      <c r="E540">
        <v>311.36999500000002</v>
      </c>
      <c r="F540">
        <v>299.68847699999998</v>
      </c>
      <c r="G540">
        <v>470408</v>
      </c>
      <c r="H540">
        <f t="shared" si="8"/>
        <v>-2.0880670824433463E-2</v>
      </c>
    </row>
    <row r="541" spans="1:8" x14ac:dyDescent="0.25">
      <c r="A541" s="1">
        <v>42789</v>
      </c>
      <c r="B541">
        <v>313.98998999999998</v>
      </c>
      <c r="C541">
        <v>314.05999800000001</v>
      </c>
      <c r="D541">
        <v>301.42999300000002</v>
      </c>
      <c r="E541">
        <v>305.47000100000002</v>
      </c>
      <c r="F541">
        <v>294.00982699999997</v>
      </c>
      <c r="G541">
        <v>491686</v>
      </c>
      <c r="H541">
        <f t="shared" si="8"/>
        <v>-1.913033318486743E-2</v>
      </c>
    </row>
    <row r="542" spans="1:8" x14ac:dyDescent="0.25">
      <c r="A542" s="1">
        <v>42790</v>
      </c>
      <c r="B542">
        <v>308</v>
      </c>
      <c r="C542">
        <v>312.86999500000002</v>
      </c>
      <c r="D542">
        <v>305.23001099999999</v>
      </c>
      <c r="E542">
        <v>310.92999300000002</v>
      </c>
      <c r="F542">
        <v>299.26495399999999</v>
      </c>
      <c r="G542">
        <v>457079</v>
      </c>
      <c r="H542">
        <f t="shared" si="8"/>
        <v>1.7716122835058721E-2</v>
      </c>
    </row>
    <row r="543" spans="1:8" x14ac:dyDescent="0.25">
      <c r="A543" s="1">
        <v>42793</v>
      </c>
      <c r="B543">
        <v>313.13000499999998</v>
      </c>
      <c r="C543">
        <v>314.26998900000001</v>
      </c>
      <c r="D543">
        <v>307.10998499999999</v>
      </c>
      <c r="E543">
        <v>313.040009</v>
      </c>
      <c r="F543">
        <v>301.29580700000002</v>
      </c>
      <c r="G543">
        <v>397715</v>
      </c>
      <c r="H543">
        <f t="shared" si="8"/>
        <v>6.7632148917929269E-3</v>
      </c>
    </row>
    <row r="544" spans="1:8" x14ac:dyDescent="0.25">
      <c r="A544" s="1">
        <v>42794</v>
      </c>
      <c r="B544">
        <v>309.01001000000002</v>
      </c>
      <c r="C544">
        <v>318.51998900000001</v>
      </c>
      <c r="D544">
        <v>309.01001000000002</v>
      </c>
      <c r="E544">
        <v>317.64999399999999</v>
      </c>
      <c r="F544">
        <v>305.73284899999999</v>
      </c>
      <c r="G544">
        <v>671166</v>
      </c>
      <c r="H544">
        <f t="shared" si="8"/>
        <v>1.4619148468181489E-2</v>
      </c>
    </row>
    <row r="545" spans="1:8" x14ac:dyDescent="0.25">
      <c r="A545" s="1">
        <v>42795</v>
      </c>
      <c r="B545">
        <v>322.94000199999999</v>
      </c>
      <c r="C545">
        <v>325</v>
      </c>
      <c r="D545">
        <v>316.45001200000002</v>
      </c>
      <c r="E545">
        <v>322.45001200000002</v>
      </c>
      <c r="F545">
        <v>310.35278299999999</v>
      </c>
      <c r="G545">
        <v>302756</v>
      </c>
      <c r="H545">
        <f t="shared" si="8"/>
        <v>1.4997981969271068E-2</v>
      </c>
    </row>
    <row r="546" spans="1:8" x14ac:dyDescent="0.25">
      <c r="A546" s="1">
        <v>42796</v>
      </c>
      <c r="B546">
        <v>320.82998700000002</v>
      </c>
      <c r="C546">
        <v>324.45001200000002</v>
      </c>
      <c r="D546">
        <v>311.35998499999999</v>
      </c>
      <c r="E546">
        <v>313.14001500000001</v>
      </c>
      <c r="F546">
        <v>301.39205900000002</v>
      </c>
      <c r="G546">
        <v>216544</v>
      </c>
      <c r="H546">
        <f t="shared" si="8"/>
        <v>-2.9297721316253144E-2</v>
      </c>
    </row>
    <row r="547" spans="1:8" x14ac:dyDescent="0.25">
      <c r="A547" s="1">
        <v>42797</v>
      </c>
      <c r="B547">
        <v>310</v>
      </c>
      <c r="C547">
        <v>316.45001200000002</v>
      </c>
      <c r="D547">
        <v>306.69000199999999</v>
      </c>
      <c r="E547">
        <v>314.86999500000002</v>
      </c>
      <c r="F547">
        <v>303.05715900000001</v>
      </c>
      <c r="G547">
        <v>228537</v>
      </c>
      <c r="H547">
        <f t="shared" si="8"/>
        <v>5.5094924845736819E-3</v>
      </c>
    </row>
    <row r="548" spans="1:8" x14ac:dyDescent="0.25">
      <c r="A548" s="1">
        <v>42800</v>
      </c>
      <c r="B548">
        <v>315</v>
      </c>
      <c r="C548">
        <v>324.44000199999999</v>
      </c>
      <c r="D548">
        <v>312.27999899999998</v>
      </c>
      <c r="E548">
        <v>322.91000400000001</v>
      </c>
      <c r="F548">
        <v>310.795502</v>
      </c>
      <c r="G548">
        <v>262493</v>
      </c>
      <c r="H548">
        <f t="shared" si="8"/>
        <v>2.5213714776528978E-2</v>
      </c>
    </row>
    <row r="549" spans="1:8" x14ac:dyDescent="0.25">
      <c r="A549" s="1">
        <v>42801</v>
      </c>
      <c r="B549">
        <v>320</v>
      </c>
      <c r="C549">
        <v>324.48001099999999</v>
      </c>
      <c r="D549">
        <v>316.51001000000002</v>
      </c>
      <c r="E549">
        <v>322.790009</v>
      </c>
      <c r="F549">
        <v>310.68002300000001</v>
      </c>
      <c r="G549">
        <v>311213</v>
      </c>
      <c r="H549">
        <f t="shared" si="8"/>
        <v>-3.7162847669357273E-4</v>
      </c>
    </row>
    <row r="550" spans="1:8" x14ac:dyDescent="0.25">
      <c r="A550" s="1">
        <v>42802</v>
      </c>
      <c r="B550">
        <v>324.48001099999999</v>
      </c>
      <c r="C550">
        <v>325.26998900000001</v>
      </c>
      <c r="D550">
        <v>319</v>
      </c>
      <c r="E550">
        <v>322.790009</v>
      </c>
      <c r="F550">
        <v>310.68002300000001</v>
      </c>
      <c r="G550">
        <v>113475</v>
      </c>
      <c r="H550">
        <f t="shared" si="8"/>
        <v>0</v>
      </c>
    </row>
    <row r="551" spans="1:8" x14ac:dyDescent="0.25">
      <c r="A551" s="1">
        <v>42803</v>
      </c>
      <c r="B551">
        <v>322.790009</v>
      </c>
      <c r="C551">
        <v>324.98001099999999</v>
      </c>
      <c r="D551">
        <v>317.80999800000001</v>
      </c>
      <c r="E551">
        <v>320.77999899999998</v>
      </c>
      <c r="F551">
        <v>308.74542200000002</v>
      </c>
      <c r="G551">
        <v>160413</v>
      </c>
      <c r="H551">
        <f t="shared" si="8"/>
        <v>-6.2464572807075748E-3</v>
      </c>
    </row>
    <row r="552" spans="1:8" x14ac:dyDescent="0.25">
      <c r="A552" s="1">
        <v>42804</v>
      </c>
      <c r="B552">
        <v>318.17999300000002</v>
      </c>
      <c r="C552">
        <v>323.88000499999998</v>
      </c>
      <c r="D552">
        <v>318.05999800000001</v>
      </c>
      <c r="E552">
        <v>320.22000100000002</v>
      </c>
      <c r="F552">
        <v>308.20642099999998</v>
      </c>
      <c r="G552">
        <v>147011</v>
      </c>
      <c r="H552">
        <f t="shared" si="8"/>
        <v>-1.7473037587927914E-3</v>
      </c>
    </row>
    <row r="553" spans="1:8" x14ac:dyDescent="0.25">
      <c r="A553" s="1">
        <v>42807</v>
      </c>
      <c r="B553">
        <v>319</v>
      </c>
      <c r="C553">
        <v>326.26001000000002</v>
      </c>
      <c r="D553">
        <v>316</v>
      </c>
      <c r="E553">
        <v>318.89001500000001</v>
      </c>
      <c r="F553">
        <v>306.926331</v>
      </c>
      <c r="G553">
        <v>137531</v>
      </c>
      <c r="H553">
        <f t="shared" si="8"/>
        <v>-4.1620019212928626E-3</v>
      </c>
    </row>
    <row r="554" spans="1:8" x14ac:dyDescent="0.25">
      <c r="A554" s="1">
        <v>42808</v>
      </c>
      <c r="B554">
        <v>325</v>
      </c>
      <c r="C554">
        <v>325</v>
      </c>
      <c r="D554">
        <v>311.32998700000002</v>
      </c>
      <c r="E554">
        <v>315.25</v>
      </c>
      <c r="F554">
        <v>303.42288200000002</v>
      </c>
      <c r="G554">
        <v>272115</v>
      </c>
      <c r="H554">
        <f t="shared" si="8"/>
        <v>-1.1480271961893928E-2</v>
      </c>
    </row>
    <row r="555" spans="1:8" x14ac:dyDescent="0.25">
      <c r="A555" s="1">
        <v>42809</v>
      </c>
      <c r="B555">
        <v>314.25</v>
      </c>
      <c r="C555">
        <v>316.39999399999999</v>
      </c>
      <c r="D555">
        <v>310.32998700000002</v>
      </c>
      <c r="E555">
        <v>311.60000600000001</v>
      </c>
      <c r="F555">
        <v>299.90982100000002</v>
      </c>
      <c r="G555">
        <v>322241</v>
      </c>
      <c r="H555">
        <f t="shared" si="8"/>
        <v>-1.1645649858613525E-2</v>
      </c>
    </row>
    <row r="556" spans="1:8" x14ac:dyDescent="0.25">
      <c r="A556" s="1">
        <v>42810</v>
      </c>
      <c r="B556">
        <v>313.14999399999999</v>
      </c>
      <c r="C556">
        <v>322.44000199999999</v>
      </c>
      <c r="D556">
        <v>310.5</v>
      </c>
      <c r="E556">
        <v>316.79998799999998</v>
      </c>
      <c r="F556">
        <v>304.91473400000001</v>
      </c>
      <c r="G556">
        <v>446516</v>
      </c>
      <c r="H556">
        <f t="shared" si="8"/>
        <v>1.6550344066008846E-2</v>
      </c>
    </row>
    <row r="557" spans="1:8" x14ac:dyDescent="0.25">
      <c r="A557" s="1">
        <v>42811</v>
      </c>
      <c r="B557">
        <v>316.79998799999998</v>
      </c>
      <c r="C557">
        <v>322.63000499999998</v>
      </c>
      <c r="D557">
        <v>316.32000699999998</v>
      </c>
      <c r="E557">
        <v>321.23998999999998</v>
      </c>
      <c r="F557">
        <v>309.18817100000001</v>
      </c>
      <c r="G557">
        <v>732821</v>
      </c>
      <c r="H557">
        <f t="shared" si="8"/>
        <v>1.391788232242739E-2</v>
      </c>
    </row>
    <row r="558" spans="1:8" x14ac:dyDescent="0.25">
      <c r="A558" s="1">
        <v>42815</v>
      </c>
      <c r="B558">
        <v>323.45001200000002</v>
      </c>
      <c r="C558">
        <v>334.51998900000001</v>
      </c>
      <c r="D558">
        <v>312.88000499999998</v>
      </c>
      <c r="E558">
        <v>314.63000499999998</v>
      </c>
      <c r="F558">
        <v>302.82617199999999</v>
      </c>
      <c r="G558">
        <v>756027</v>
      </c>
      <c r="H558">
        <f t="shared" si="8"/>
        <v>-2.0791108072284681E-2</v>
      </c>
    </row>
    <row r="559" spans="1:8" x14ac:dyDescent="0.25">
      <c r="A559" s="1">
        <v>42816</v>
      </c>
      <c r="B559">
        <v>315</v>
      </c>
      <c r="C559">
        <v>320.33999599999999</v>
      </c>
      <c r="D559">
        <v>313.16000400000001</v>
      </c>
      <c r="E559">
        <v>315.08999599999999</v>
      </c>
      <c r="F559">
        <v>303.26889</v>
      </c>
      <c r="G559">
        <v>678233</v>
      </c>
      <c r="H559">
        <f t="shared" si="8"/>
        <v>1.46088660506871E-3</v>
      </c>
    </row>
    <row r="560" spans="1:8" x14ac:dyDescent="0.25">
      <c r="A560" s="1">
        <v>42817</v>
      </c>
      <c r="B560">
        <v>316.66000400000001</v>
      </c>
      <c r="C560">
        <v>318.959991</v>
      </c>
      <c r="D560">
        <v>313.32998700000002</v>
      </c>
      <c r="E560">
        <v>316.459991</v>
      </c>
      <c r="F560">
        <v>304.58749399999999</v>
      </c>
      <c r="G560">
        <v>630400</v>
      </c>
      <c r="H560">
        <f t="shared" si="8"/>
        <v>4.3385447715768247E-3</v>
      </c>
    </row>
    <row r="561" spans="1:8" x14ac:dyDescent="0.25">
      <c r="A561" s="1">
        <v>42818</v>
      </c>
      <c r="B561">
        <v>318.040009</v>
      </c>
      <c r="C561">
        <v>334</v>
      </c>
      <c r="D561">
        <v>317.27999899999998</v>
      </c>
      <c r="E561">
        <v>332.89001500000001</v>
      </c>
      <c r="F561">
        <v>320.40112299999998</v>
      </c>
      <c r="G561">
        <v>705987</v>
      </c>
      <c r="H561">
        <f t="shared" si="8"/>
        <v>5.061533768772207E-2</v>
      </c>
    </row>
    <row r="562" spans="1:8" x14ac:dyDescent="0.25">
      <c r="A562" s="1">
        <v>42821</v>
      </c>
      <c r="B562">
        <v>333</v>
      </c>
      <c r="C562">
        <v>336.76001000000002</v>
      </c>
      <c r="D562">
        <v>329</v>
      </c>
      <c r="E562">
        <v>330.73001099999999</v>
      </c>
      <c r="F562">
        <v>318.32214399999998</v>
      </c>
      <c r="G562">
        <v>337283</v>
      </c>
      <c r="H562">
        <f t="shared" si="8"/>
        <v>-6.5098187251853307E-3</v>
      </c>
    </row>
    <row r="563" spans="1:8" x14ac:dyDescent="0.25">
      <c r="A563" s="1">
        <v>42822</v>
      </c>
      <c r="B563">
        <v>331.38000499999998</v>
      </c>
      <c r="C563">
        <v>335.98998999999998</v>
      </c>
      <c r="D563">
        <v>330.67999300000002</v>
      </c>
      <c r="E563">
        <v>334.02999899999998</v>
      </c>
      <c r="F563">
        <v>321.49832199999997</v>
      </c>
      <c r="G563">
        <v>322271</v>
      </c>
      <c r="H563">
        <f t="shared" si="8"/>
        <v>9.928422922816026E-3</v>
      </c>
    </row>
    <row r="564" spans="1:8" x14ac:dyDescent="0.25">
      <c r="A564" s="1">
        <v>42823</v>
      </c>
      <c r="B564">
        <v>327.27999899999998</v>
      </c>
      <c r="C564">
        <v>333.98998999999998</v>
      </c>
      <c r="D564">
        <v>327.27999899999998</v>
      </c>
      <c r="E564">
        <v>329.32998700000002</v>
      </c>
      <c r="F564">
        <v>316.97464000000002</v>
      </c>
      <c r="G564">
        <v>451977</v>
      </c>
      <c r="H564">
        <f t="shared" si="8"/>
        <v>-1.4170553702340083E-2</v>
      </c>
    </row>
    <row r="565" spans="1:8" x14ac:dyDescent="0.25">
      <c r="A565" s="1">
        <v>42824</v>
      </c>
      <c r="B565">
        <v>331</v>
      </c>
      <c r="C565">
        <v>336.73998999999998</v>
      </c>
      <c r="D565">
        <v>327.01998900000001</v>
      </c>
      <c r="E565">
        <v>335.209991</v>
      </c>
      <c r="F565">
        <v>322.63406400000002</v>
      </c>
      <c r="G565">
        <v>283080</v>
      </c>
      <c r="H565">
        <f t="shared" si="8"/>
        <v>1.7696981504024965E-2</v>
      </c>
    </row>
    <row r="566" spans="1:8" x14ac:dyDescent="0.25">
      <c r="A566" s="1">
        <v>42825</v>
      </c>
      <c r="B566">
        <v>334.60000600000001</v>
      </c>
      <c r="C566">
        <v>334.98998999999998</v>
      </c>
      <c r="D566">
        <v>323.67001299999998</v>
      </c>
      <c r="E566">
        <v>325.05999800000001</v>
      </c>
      <c r="F566">
        <v>312.864868</v>
      </c>
      <c r="G566">
        <v>498485</v>
      </c>
      <c r="H566">
        <f t="shared" si="8"/>
        <v>-3.0747386493307188E-2</v>
      </c>
    </row>
    <row r="567" spans="1:8" x14ac:dyDescent="0.25">
      <c r="A567" s="1">
        <v>42828</v>
      </c>
      <c r="B567">
        <v>333</v>
      </c>
      <c r="C567">
        <v>342.66000400000001</v>
      </c>
      <c r="D567">
        <v>325.08999599999999</v>
      </c>
      <c r="E567">
        <v>341.58999599999999</v>
      </c>
      <c r="F567">
        <v>328.774719</v>
      </c>
      <c r="G567">
        <v>391319</v>
      </c>
      <c r="H567">
        <f t="shared" si="8"/>
        <v>4.9601405851979176E-2</v>
      </c>
    </row>
    <row r="568" spans="1:8" x14ac:dyDescent="0.25">
      <c r="A568" s="1">
        <v>42829</v>
      </c>
      <c r="B568">
        <v>345</v>
      </c>
      <c r="C568">
        <v>345.01001000000002</v>
      </c>
      <c r="D568">
        <v>338.32000699999998</v>
      </c>
      <c r="E568">
        <v>344.57998700000002</v>
      </c>
      <c r="F568">
        <v>331.65252700000002</v>
      </c>
      <c r="G568">
        <v>426905</v>
      </c>
      <c r="H568">
        <f t="shared" si="8"/>
        <v>8.7150438810958946E-3</v>
      </c>
    </row>
    <row r="569" spans="1:8" x14ac:dyDescent="0.25">
      <c r="A569" s="1">
        <v>42830</v>
      </c>
      <c r="B569">
        <v>345</v>
      </c>
      <c r="C569">
        <v>346.55999800000001</v>
      </c>
      <c r="D569">
        <v>339.5</v>
      </c>
      <c r="E569">
        <v>341.10998499999999</v>
      </c>
      <c r="F569">
        <v>328.31271400000003</v>
      </c>
      <c r="G569">
        <v>301410</v>
      </c>
      <c r="H569">
        <f t="shared" si="8"/>
        <v>-1.0121264888926026E-2</v>
      </c>
    </row>
    <row r="570" spans="1:8" x14ac:dyDescent="0.25">
      <c r="A570" s="1">
        <v>42831</v>
      </c>
      <c r="B570">
        <v>341.30999800000001</v>
      </c>
      <c r="C570">
        <v>344.55999800000001</v>
      </c>
      <c r="D570">
        <v>339</v>
      </c>
      <c r="E570">
        <v>343.39999399999999</v>
      </c>
      <c r="F570">
        <v>330.51681500000001</v>
      </c>
      <c r="G570">
        <v>249910</v>
      </c>
      <c r="H570">
        <f t="shared" si="8"/>
        <v>6.6909849239466532E-3</v>
      </c>
    </row>
    <row r="571" spans="1:8" x14ac:dyDescent="0.25">
      <c r="A571" s="1">
        <v>42832</v>
      </c>
      <c r="B571">
        <v>343.22000100000002</v>
      </c>
      <c r="C571">
        <v>343.39999399999999</v>
      </c>
      <c r="D571">
        <v>335.05999800000001</v>
      </c>
      <c r="E571">
        <v>336.36999500000002</v>
      </c>
      <c r="F571">
        <v>323.75054899999998</v>
      </c>
      <c r="G571">
        <v>484090</v>
      </c>
      <c r="H571">
        <f t="shared" si="8"/>
        <v>-2.0684226690718021E-2</v>
      </c>
    </row>
    <row r="572" spans="1:8" x14ac:dyDescent="0.25">
      <c r="A572" s="1">
        <v>42835</v>
      </c>
      <c r="B572">
        <v>338.209991</v>
      </c>
      <c r="C572">
        <v>341.13000499999998</v>
      </c>
      <c r="D572">
        <v>337.05999800000001</v>
      </c>
      <c r="E572">
        <v>340.040009</v>
      </c>
      <c r="F572">
        <v>327.28286700000001</v>
      </c>
      <c r="G572">
        <v>236193</v>
      </c>
      <c r="H572">
        <f t="shared" si="8"/>
        <v>1.0851524900677771E-2</v>
      </c>
    </row>
    <row r="573" spans="1:8" x14ac:dyDescent="0.25">
      <c r="A573" s="1">
        <v>42836</v>
      </c>
      <c r="B573">
        <v>345.209991</v>
      </c>
      <c r="C573">
        <v>352.01001000000002</v>
      </c>
      <c r="D573">
        <v>342.55999800000001</v>
      </c>
      <c r="E573">
        <v>344.35000600000001</v>
      </c>
      <c r="F573">
        <v>331.43118299999998</v>
      </c>
      <c r="G573">
        <v>322246</v>
      </c>
      <c r="H573">
        <f t="shared" si="8"/>
        <v>1.2595361649493347E-2</v>
      </c>
    </row>
    <row r="574" spans="1:8" x14ac:dyDescent="0.25">
      <c r="A574" s="1">
        <v>42837</v>
      </c>
      <c r="B574">
        <v>344.42999300000002</v>
      </c>
      <c r="C574">
        <v>345.05999800000001</v>
      </c>
      <c r="D574">
        <v>335</v>
      </c>
      <c r="E574">
        <v>336.11999500000002</v>
      </c>
      <c r="F574">
        <v>323.50991800000003</v>
      </c>
      <c r="G574">
        <v>485920</v>
      </c>
      <c r="H574">
        <f t="shared" si="8"/>
        <v>-2.4190423420887997E-2</v>
      </c>
    </row>
    <row r="575" spans="1:8" x14ac:dyDescent="0.25">
      <c r="A575" s="1">
        <v>42842</v>
      </c>
      <c r="B575">
        <v>336.10000600000001</v>
      </c>
      <c r="C575">
        <v>345.85998499999999</v>
      </c>
      <c r="D575">
        <v>336.10000600000001</v>
      </c>
      <c r="E575">
        <v>341.85000600000001</v>
      </c>
      <c r="F575">
        <v>329.02496300000001</v>
      </c>
      <c r="G575">
        <v>265522</v>
      </c>
      <c r="H575">
        <f t="shared" si="8"/>
        <v>1.6903851372431666E-2</v>
      </c>
    </row>
    <row r="576" spans="1:8" x14ac:dyDescent="0.25">
      <c r="A576" s="1">
        <v>42843</v>
      </c>
      <c r="B576">
        <v>341.98998999999998</v>
      </c>
      <c r="C576">
        <v>342.209991</v>
      </c>
      <c r="D576">
        <v>336.10000600000001</v>
      </c>
      <c r="E576">
        <v>337.58999599999999</v>
      </c>
      <c r="F576">
        <v>324.92477400000001</v>
      </c>
      <c r="G576">
        <v>261451</v>
      </c>
      <c r="H576">
        <f t="shared" si="8"/>
        <v>-1.2539932344635643E-2</v>
      </c>
    </row>
    <row r="577" spans="1:8" x14ac:dyDescent="0.25">
      <c r="A577" s="1">
        <v>42844</v>
      </c>
      <c r="B577">
        <v>340.97000100000002</v>
      </c>
      <c r="C577">
        <v>340.97000100000002</v>
      </c>
      <c r="D577">
        <v>335.94000199999999</v>
      </c>
      <c r="E577">
        <v>338.94000199999999</v>
      </c>
      <c r="F577">
        <v>326.224152</v>
      </c>
      <c r="G577">
        <v>456692</v>
      </c>
      <c r="H577">
        <f t="shared" si="8"/>
        <v>3.9910369897407268E-3</v>
      </c>
    </row>
    <row r="578" spans="1:8" x14ac:dyDescent="0.25">
      <c r="A578" s="1">
        <v>42845</v>
      </c>
      <c r="B578">
        <v>335.54998799999998</v>
      </c>
      <c r="C578">
        <v>343.959991</v>
      </c>
      <c r="D578">
        <v>335.01998900000001</v>
      </c>
      <c r="E578">
        <v>339.48998999999998</v>
      </c>
      <c r="F578">
        <v>326.75347900000003</v>
      </c>
      <c r="G578">
        <v>990622</v>
      </c>
      <c r="H578">
        <f t="shared" si="8"/>
        <v>1.621271819480281E-3</v>
      </c>
    </row>
    <row r="579" spans="1:8" x14ac:dyDescent="0.25">
      <c r="A579" s="1">
        <v>42846</v>
      </c>
      <c r="B579">
        <v>343.79998799999998</v>
      </c>
      <c r="C579">
        <v>344</v>
      </c>
      <c r="D579">
        <v>336.209991</v>
      </c>
      <c r="E579">
        <v>342.91000400000001</v>
      </c>
      <c r="F579">
        <v>330.04519699999997</v>
      </c>
      <c r="G579">
        <v>241910</v>
      </c>
      <c r="H579">
        <f t="shared" si="8"/>
        <v>1.0023605956833282E-2</v>
      </c>
    </row>
    <row r="580" spans="1:8" x14ac:dyDescent="0.25">
      <c r="A580" s="1">
        <v>42849</v>
      </c>
      <c r="B580">
        <v>342.91000400000001</v>
      </c>
      <c r="C580">
        <v>355.45001200000002</v>
      </c>
      <c r="D580">
        <v>342.91000400000001</v>
      </c>
      <c r="E580">
        <v>351.79998799999998</v>
      </c>
      <c r="F580">
        <v>338.601654</v>
      </c>
      <c r="G580">
        <v>305410</v>
      </c>
      <c r="H580">
        <f t="shared" ref="H580:H643" si="9">LN(F580/F579)</f>
        <v>2.5594748818611693E-2</v>
      </c>
    </row>
    <row r="581" spans="1:8" x14ac:dyDescent="0.25">
      <c r="A581" s="1">
        <v>42850</v>
      </c>
      <c r="B581">
        <v>357</v>
      </c>
      <c r="C581">
        <v>360</v>
      </c>
      <c r="D581">
        <v>355.41000400000001</v>
      </c>
      <c r="E581">
        <v>356.23001099999999</v>
      </c>
      <c r="F581">
        <v>342.86547899999999</v>
      </c>
      <c r="G581">
        <v>574514</v>
      </c>
      <c r="H581">
        <f t="shared" si="9"/>
        <v>1.2513826228198487E-2</v>
      </c>
    </row>
    <row r="582" spans="1:8" x14ac:dyDescent="0.25">
      <c r="A582" s="1">
        <v>42851</v>
      </c>
      <c r="B582">
        <v>362</v>
      </c>
      <c r="C582">
        <v>362</v>
      </c>
      <c r="D582">
        <v>349.85998499999999</v>
      </c>
      <c r="E582">
        <v>358.23001099999999</v>
      </c>
      <c r="F582">
        <v>344.790436</v>
      </c>
      <c r="G582">
        <v>457520</v>
      </c>
      <c r="H582">
        <f t="shared" si="9"/>
        <v>5.5986198506628466E-3</v>
      </c>
    </row>
    <row r="583" spans="1:8" x14ac:dyDescent="0.25">
      <c r="A583" s="1">
        <v>42852</v>
      </c>
      <c r="B583">
        <v>359.60000600000001</v>
      </c>
      <c r="C583">
        <v>361.77999899999998</v>
      </c>
      <c r="D583">
        <v>353.89001500000001</v>
      </c>
      <c r="E583">
        <v>356.32000699999998</v>
      </c>
      <c r="F583">
        <v>342.95208700000001</v>
      </c>
      <c r="G583">
        <v>407297</v>
      </c>
      <c r="H583">
        <f t="shared" si="9"/>
        <v>-5.3460512238031905E-3</v>
      </c>
    </row>
    <row r="584" spans="1:8" x14ac:dyDescent="0.25">
      <c r="A584" s="1">
        <v>42853</v>
      </c>
      <c r="B584">
        <v>350</v>
      </c>
      <c r="C584">
        <v>359.88000499999998</v>
      </c>
      <c r="D584">
        <v>350</v>
      </c>
      <c r="E584">
        <v>357.22000100000002</v>
      </c>
      <c r="F584">
        <v>343.81832900000001</v>
      </c>
      <c r="G584">
        <v>311138</v>
      </c>
      <c r="H584">
        <f t="shared" si="9"/>
        <v>2.5226551383126317E-3</v>
      </c>
    </row>
    <row r="585" spans="1:8" x14ac:dyDescent="0.25">
      <c r="A585" s="1">
        <v>42857</v>
      </c>
      <c r="B585">
        <v>362</v>
      </c>
      <c r="C585">
        <v>387.290009</v>
      </c>
      <c r="D585">
        <v>359</v>
      </c>
      <c r="E585">
        <v>382.48001099999999</v>
      </c>
      <c r="F585">
        <v>368.13067599999999</v>
      </c>
      <c r="G585">
        <v>776371</v>
      </c>
      <c r="H585">
        <f t="shared" si="9"/>
        <v>6.8324568462384716E-2</v>
      </c>
    </row>
    <row r="586" spans="1:8" x14ac:dyDescent="0.25">
      <c r="A586" s="1">
        <v>42858</v>
      </c>
      <c r="B586">
        <v>384.39001500000001</v>
      </c>
      <c r="C586">
        <v>390</v>
      </c>
      <c r="D586">
        <v>367.39001500000001</v>
      </c>
      <c r="E586">
        <v>367.85998499999999</v>
      </c>
      <c r="F586">
        <v>354.05911300000002</v>
      </c>
      <c r="G586">
        <v>459353</v>
      </c>
      <c r="H586">
        <f t="shared" si="9"/>
        <v>-3.8974087893814818E-2</v>
      </c>
    </row>
    <row r="587" spans="1:8" x14ac:dyDescent="0.25">
      <c r="A587" s="1">
        <v>42859</v>
      </c>
      <c r="B587">
        <v>367.85998499999999</v>
      </c>
      <c r="C587">
        <v>373.85998499999999</v>
      </c>
      <c r="D587">
        <v>364.29998799999998</v>
      </c>
      <c r="E587">
        <v>365.57998700000002</v>
      </c>
      <c r="F587">
        <v>351.86468500000001</v>
      </c>
      <c r="G587">
        <v>322887</v>
      </c>
      <c r="H587">
        <f t="shared" si="9"/>
        <v>-6.2172009918228287E-3</v>
      </c>
    </row>
    <row r="588" spans="1:8" x14ac:dyDescent="0.25">
      <c r="A588" s="1">
        <v>42860</v>
      </c>
      <c r="B588">
        <v>367.94000199999999</v>
      </c>
      <c r="C588">
        <v>380</v>
      </c>
      <c r="D588">
        <v>367.94000199999999</v>
      </c>
      <c r="E588">
        <v>377.32000699999998</v>
      </c>
      <c r="F588">
        <v>363.16424599999999</v>
      </c>
      <c r="G588">
        <v>364613</v>
      </c>
      <c r="H588">
        <f t="shared" si="9"/>
        <v>3.1608516174418615E-2</v>
      </c>
    </row>
    <row r="589" spans="1:8" x14ac:dyDescent="0.25">
      <c r="A589" s="1">
        <v>42863</v>
      </c>
      <c r="B589">
        <v>379.98998999999998</v>
      </c>
      <c r="C589">
        <v>380</v>
      </c>
      <c r="D589">
        <v>368.790009</v>
      </c>
      <c r="E589">
        <v>372.66000400000001</v>
      </c>
      <c r="F589">
        <v>358.67907700000001</v>
      </c>
      <c r="G589">
        <v>325630</v>
      </c>
      <c r="H589">
        <f t="shared" si="9"/>
        <v>-1.2427147495362875E-2</v>
      </c>
    </row>
    <row r="590" spans="1:8" x14ac:dyDescent="0.25">
      <c r="A590" s="1">
        <v>42864</v>
      </c>
      <c r="B590">
        <v>375.10000600000001</v>
      </c>
      <c r="C590">
        <v>375.23998999999998</v>
      </c>
      <c r="D590">
        <v>369.459991</v>
      </c>
      <c r="E590">
        <v>371.72000100000002</v>
      </c>
      <c r="F590">
        <v>357.77435300000002</v>
      </c>
      <c r="G590">
        <v>346207</v>
      </c>
      <c r="H590">
        <f t="shared" si="9"/>
        <v>-2.525563959953187E-3</v>
      </c>
    </row>
    <row r="591" spans="1:8" x14ac:dyDescent="0.25">
      <c r="A591" s="1">
        <v>42865</v>
      </c>
      <c r="B591">
        <v>380</v>
      </c>
      <c r="C591">
        <v>380</v>
      </c>
      <c r="D591">
        <v>371</v>
      </c>
      <c r="E591">
        <v>378.41000400000001</v>
      </c>
      <c r="F591">
        <v>364.213348</v>
      </c>
      <c r="G591">
        <v>350214</v>
      </c>
      <c r="H591">
        <f t="shared" si="9"/>
        <v>1.7837328017936901E-2</v>
      </c>
    </row>
    <row r="592" spans="1:8" x14ac:dyDescent="0.25">
      <c r="A592" s="1">
        <v>42866</v>
      </c>
      <c r="B592">
        <v>380</v>
      </c>
      <c r="C592">
        <v>380</v>
      </c>
      <c r="D592">
        <v>365</v>
      </c>
      <c r="E592">
        <v>367.11999500000002</v>
      </c>
      <c r="F592">
        <v>353.34689300000002</v>
      </c>
      <c r="G592">
        <v>845025</v>
      </c>
      <c r="H592">
        <f t="shared" si="9"/>
        <v>-3.0289542697365994E-2</v>
      </c>
    </row>
    <row r="593" spans="1:8" x14ac:dyDescent="0.25">
      <c r="A593" s="1">
        <v>42867</v>
      </c>
      <c r="B593">
        <v>365.61999500000002</v>
      </c>
      <c r="C593">
        <v>371.17999300000002</v>
      </c>
      <c r="D593">
        <v>355.10000600000001</v>
      </c>
      <c r="E593">
        <v>359.97000100000002</v>
      </c>
      <c r="F593">
        <v>346.465149</v>
      </c>
      <c r="G593">
        <v>593997</v>
      </c>
      <c r="H593">
        <f t="shared" si="9"/>
        <v>-1.9668040631880011E-2</v>
      </c>
    </row>
    <row r="594" spans="1:8" x14ac:dyDescent="0.25">
      <c r="A594" s="1">
        <v>42870</v>
      </c>
      <c r="B594">
        <v>357</v>
      </c>
      <c r="C594">
        <v>363.52999899999998</v>
      </c>
      <c r="D594">
        <v>357</v>
      </c>
      <c r="E594">
        <v>361.17001299999998</v>
      </c>
      <c r="F594">
        <v>347.62014799999997</v>
      </c>
      <c r="G594">
        <v>352963</v>
      </c>
      <c r="H594">
        <f t="shared" si="9"/>
        <v>3.3281214026395917E-3</v>
      </c>
    </row>
    <row r="595" spans="1:8" x14ac:dyDescent="0.25">
      <c r="A595" s="1">
        <v>42871</v>
      </c>
      <c r="B595">
        <v>361.17001299999998</v>
      </c>
      <c r="C595">
        <v>364.17999300000002</v>
      </c>
      <c r="D595">
        <v>357</v>
      </c>
      <c r="E595">
        <v>362.73001099999999</v>
      </c>
      <c r="F595">
        <v>349.12164300000001</v>
      </c>
      <c r="G595">
        <v>416127</v>
      </c>
      <c r="H595">
        <f t="shared" si="9"/>
        <v>4.3100538643710733E-3</v>
      </c>
    </row>
    <row r="596" spans="1:8" x14ac:dyDescent="0.25">
      <c r="A596" s="1">
        <v>42872</v>
      </c>
      <c r="B596">
        <v>363.5</v>
      </c>
      <c r="C596">
        <v>364.5</v>
      </c>
      <c r="D596">
        <v>351.44000199999999</v>
      </c>
      <c r="E596">
        <v>360.23998999999998</v>
      </c>
      <c r="F596">
        <v>346.72500600000001</v>
      </c>
      <c r="G596">
        <v>345653</v>
      </c>
      <c r="H596">
        <f t="shared" si="9"/>
        <v>-6.8884329046932473E-3</v>
      </c>
    </row>
    <row r="597" spans="1:8" x14ac:dyDescent="0.25">
      <c r="A597" s="1">
        <v>42873</v>
      </c>
      <c r="B597">
        <v>359.10000600000001</v>
      </c>
      <c r="C597">
        <v>365.32000699999998</v>
      </c>
      <c r="D597">
        <v>353.5</v>
      </c>
      <c r="E597">
        <v>355.64001500000001</v>
      </c>
      <c r="F597">
        <v>342.29760700000003</v>
      </c>
      <c r="G597">
        <v>554658</v>
      </c>
      <c r="H597">
        <f t="shared" si="9"/>
        <v>-1.2851421279092853E-2</v>
      </c>
    </row>
    <row r="598" spans="1:8" x14ac:dyDescent="0.25">
      <c r="A598" s="1">
        <v>42874</v>
      </c>
      <c r="B598">
        <v>355.69000199999999</v>
      </c>
      <c r="C598">
        <v>363.459991</v>
      </c>
      <c r="D598">
        <v>352.73001099999999</v>
      </c>
      <c r="E598">
        <v>360.5</v>
      </c>
      <c r="F598">
        <v>346.975281</v>
      </c>
      <c r="G598">
        <v>539206</v>
      </c>
      <c r="H598">
        <f t="shared" si="9"/>
        <v>1.35729865301072E-2</v>
      </c>
    </row>
    <row r="599" spans="1:8" x14ac:dyDescent="0.25">
      <c r="A599" s="1">
        <v>42877</v>
      </c>
      <c r="B599">
        <v>360.5</v>
      </c>
      <c r="C599">
        <v>361.16000400000001</v>
      </c>
      <c r="D599">
        <v>353.48998999999998</v>
      </c>
      <c r="E599">
        <v>358.17999300000002</v>
      </c>
      <c r="F599">
        <v>344.74230999999997</v>
      </c>
      <c r="G599">
        <v>285174</v>
      </c>
      <c r="H599">
        <f t="shared" si="9"/>
        <v>-6.4563306924194999E-3</v>
      </c>
    </row>
    <row r="600" spans="1:8" x14ac:dyDescent="0.25">
      <c r="A600" s="1">
        <v>42878</v>
      </c>
      <c r="B600">
        <v>358.17999300000002</v>
      </c>
      <c r="C600">
        <v>364.39001500000001</v>
      </c>
      <c r="D600">
        <v>353.5</v>
      </c>
      <c r="E600">
        <v>363.459991</v>
      </c>
      <c r="F600">
        <v>349.82421900000003</v>
      </c>
      <c r="G600">
        <v>310818</v>
      </c>
      <c r="H600">
        <f t="shared" si="9"/>
        <v>1.4633586488667315E-2</v>
      </c>
    </row>
    <row r="601" spans="1:8" x14ac:dyDescent="0.25">
      <c r="A601" s="1">
        <v>42879</v>
      </c>
      <c r="B601">
        <v>364.42999300000002</v>
      </c>
      <c r="C601">
        <v>370.13000499999998</v>
      </c>
      <c r="D601">
        <v>358.98998999999998</v>
      </c>
      <c r="E601">
        <v>369.85998499999999</v>
      </c>
      <c r="F601">
        <v>355.98410000000001</v>
      </c>
      <c r="G601">
        <v>356463</v>
      </c>
      <c r="H601">
        <f t="shared" si="9"/>
        <v>1.7455270038823002E-2</v>
      </c>
    </row>
    <row r="602" spans="1:8" x14ac:dyDescent="0.25">
      <c r="A602" s="1">
        <v>42880</v>
      </c>
      <c r="B602">
        <v>372</v>
      </c>
      <c r="C602">
        <v>373.35000600000001</v>
      </c>
      <c r="D602">
        <v>363.94000199999999</v>
      </c>
      <c r="E602">
        <v>366.04998799999998</v>
      </c>
      <c r="F602">
        <v>352.317047</v>
      </c>
      <c r="G602">
        <v>168950</v>
      </c>
      <c r="H602">
        <f t="shared" si="9"/>
        <v>-1.0354595018997513E-2</v>
      </c>
    </row>
    <row r="603" spans="1:8" x14ac:dyDescent="0.25">
      <c r="A603" s="1">
        <v>42881</v>
      </c>
      <c r="B603">
        <v>366.04998799999998</v>
      </c>
      <c r="C603">
        <v>370.98998999999998</v>
      </c>
      <c r="D603">
        <v>363.89001500000001</v>
      </c>
      <c r="E603">
        <v>366.89999399999999</v>
      </c>
      <c r="F603">
        <v>353.135132</v>
      </c>
      <c r="G603">
        <v>218121</v>
      </c>
      <c r="H603">
        <f t="shared" si="9"/>
        <v>2.3193219642004175E-3</v>
      </c>
    </row>
    <row r="604" spans="1:8" x14ac:dyDescent="0.25">
      <c r="A604" s="1">
        <v>42884</v>
      </c>
      <c r="B604">
        <v>365.01001000000002</v>
      </c>
      <c r="C604">
        <v>367.709991</v>
      </c>
      <c r="D604">
        <v>364.94000199999999</v>
      </c>
      <c r="E604">
        <v>366.73001099999999</v>
      </c>
      <c r="F604">
        <v>352.97155800000002</v>
      </c>
      <c r="G604">
        <v>42159</v>
      </c>
      <c r="H604">
        <f t="shared" si="9"/>
        <v>-4.633124292478313E-4</v>
      </c>
    </row>
    <row r="605" spans="1:8" x14ac:dyDescent="0.25">
      <c r="A605" s="1">
        <v>42885</v>
      </c>
      <c r="B605">
        <v>369</v>
      </c>
      <c r="C605">
        <v>369</v>
      </c>
      <c r="D605">
        <v>359.98998999999998</v>
      </c>
      <c r="E605">
        <v>363.709991</v>
      </c>
      <c r="F605">
        <v>350.064819</v>
      </c>
      <c r="G605">
        <v>158105</v>
      </c>
      <c r="H605">
        <f t="shared" si="9"/>
        <v>-8.2691469697766945E-3</v>
      </c>
    </row>
    <row r="606" spans="1:8" x14ac:dyDescent="0.25">
      <c r="A606" s="1">
        <v>42886</v>
      </c>
      <c r="B606">
        <v>368.10000600000001</v>
      </c>
      <c r="C606">
        <v>374</v>
      </c>
      <c r="D606">
        <v>364.67999300000002</v>
      </c>
      <c r="E606">
        <v>367.459991</v>
      </c>
      <c r="F606">
        <v>353.67413299999998</v>
      </c>
      <c r="G606">
        <v>722802</v>
      </c>
      <c r="H606">
        <f t="shared" si="9"/>
        <v>1.0257626459426326E-2</v>
      </c>
    </row>
    <row r="607" spans="1:8" x14ac:dyDescent="0.25">
      <c r="A607" s="1">
        <v>42887</v>
      </c>
      <c r="B607">
        <v>368.17999300000002</v>
      </c>
      <c r="C607">
        <v>370.959991</v>
      </c>
      <c r="D607">
        <v>356.69000199999999</v>
      </c>
      <c r="E607">
        <v>362.10998499999999</v>
      </c>
      <c r="F607">
        <v>348.52484099999998</v>
      </c>
      <c r="G607">
        <v>441845</v>
      </c>
      <c r="H607">
        <f t="shared" si="9"/>
        <v>-1.4666453508127814E-2</v>
      </c>
    </row>
    <row r="608" spans="1:8" x14ac:dyDescent="0.25">
      <c r="A608" s="1">
        <v>42888</v>
      </c>
      <c r="B608">
        <v>368</v>
      </c>
      <c r="C608">
        <v>369</v>
      </c>
      <c r="D608">
        <v>360.39999399999999</v>
      </c>
      <c r="E608">
        <v>365.63000499999998</v>
      </c>
      <c r="F608">
        <v>351.91281099999998</v>
      </c>
      <c r="G608">
        <v>342132</v>
      </c>
      <c r="H608">
        <f t="shared" si="9"/>
        <v>9.6739414629021785E-3</v>
      </c>
    </row>
    <row r="609" spans="1:8" x14ac:dyDescent="0.25">
      <c r="A609" s="1">
        <v>42891</v>
      </c>
      <c r="B609">
        <v>367.040009</v>
      </c>
      <c r="C609">
        <v>371.70001200000002</v>
      </c>
      <c r="D609">
        <v>361.11999500000002</v>
      </c>
      <c r="E609">
        <v>364.75</v>
      </c>
      <c r="F609">
        <v>351.06582600000002</v>
      </c>
      <c r="G609">
        <v>148305</v>
      </c>
      <c r="H609">
        <f t="shared" si="9"/>
        <v>-2.4097045493779762E-3</v>
      </c>
    </row>
    <row r="610" spans="1:8" x14ac:dyDescent="0.25">
      <c r="A610" s="1">
        <v>42892</v>
      </c>
      <c r="B610">
        <v>366.57000699999998</v>
      </c>
      <c r="C610">
        <v>366.61999500000002</v>
      </c>
      <c r="D610">
        <v>358.67999300000002</v>
      </c>
      <c r="E610">
        <v>360.76998900000001</v>
      </c>
      <c r="F610">
        <v>347.23513800000001</v>
      </c>
      <c r="G610">
        <v>437556</v>
      </c>
      <c r="H610">
        <f t="shared" si="9"/>
        <v>-1.0971562761790446E-2</v>
      </c>
    </row>
    <row r="611" spans="1:8" x14ac:dyDescent="0.25">
      <c r="A611" s="1">
        <v>42893</v>
      </c>
      <c r="B611">
        <v>364.5</v>
      </c>
      <c r="C611">
        <v>366.97000100000002</v>
      </c>
      <c r="D611">
        <v>360.77999899999998</v>
      </c>
      <c r="E611">
        <v>365.35000600000001</v>
      </c>
      <c r="F611">
        <v>351.64331099999998</v>
      </c>
      <c r="G611">
        <v>403603</v>
      </c>
      <c r="H611">
        <f t="shared" si="9"/>
        <v>1.2615159236050848E-2</v>
      </c>
    </row>
    <row r="612" spans="1:8" x14ac:dyDescent="0.25">
      <c r="A612" s="1">
        <v>42894</v>
      </c>
      <c r="B612">
        <v>365.29998799999998</v>
      </c>
      <c r="C612">
        <v>368.5</v>
      </c>
      <c r="D612">
        <v>360.44000199999999</v>
      </c>
      <c r="E612">
        <v>361.54998799999998</v>
      </c>
      <c r="F612">
        <v>347.98586999999998</v>
      </c>
      <c r="G612">
        <v>268973</v>
      </c>
      <c r="H612">
        <f t="shared" si="9"/>
        <v>-1.045546531666976E-2</v>
      </c>
    </row>
    <row r="613" spans="1:8" x14ac:dyDescent="0.25">
      <c r="A613" s="1">
        <v>42895</v>
      </c>
      <c r="B613">
        <v>361</v>
      </c>
      <c r="C613">
        <v>367.5</v>
      </c>
      <c r="D613">
        <v>361</v>
      </c>
      <c r="E613">
        <v>364.17999300000002</v>
      </c>
      <c r="F613">
        <v>350.51721199999997</v>
      </c>
      <c r="G613">
        <v>150832</v>
      </c>
      <c r="H613">
        <f t="shared" si="9"/>
        <v>7.2479367570940142E-3</v>
      </c>
    </row>
    <row r="614" spans="1:8" x14ac:dyDescent="0.25">
      <c r="A614" s="1">
        <v>42898</v>
      </c>
      <c r="B614">
        <v>361.98998999999998</v>
      </c>
      <c r="C614">
        <v>361.98998999999998</v>
      </c>
      <c r="D614">
        <v>355.17001299999998</v>
      </c>
      <c r="E614">
        <v>357.39999399999999</v>
      </c>
      <c r="F614">
        <v>349.91018700000001</v>
      </c>
      <c r="G614">
        <v>323938</v>
      </c>
      <c r="H614">
        <f t="shared" si="9"/>
        <v>-1.7332992765323771E-3</v>
      </c>
    </row>
    <row r="615" spans="1:8" x14ac:dyDescent="0.25">
      <c r="A615" s="1">
        <v>42899</v>
      </c>
      <c r="B615">
        <v>355.79998799999998</v>
      </c>
      <c r="C615">
        <v>361.07998700000002</v>
      </c>
      <c r="D615">
        <v>352.01001000000002</v>
      </c>
      <c r="E615">
        <v>359.69000199999999</v>
      </c>
      <c r="F615">
        <v>352.15222199999999</v>
      </c>
      <c r="G615">
        <v>205575</v>
      </c>
      <c r="H615">
        <f t="shared" si="9"/>
        <v>6.3870180002547896E-3</v>
      </c>
    </row>
    <row r="616" spans="1:8" x14ac:dyDescent="0.25">
      <c r="A616" s="1">
        <v>42900</v>
      </c>
      <c r="B616">
        <v>360.19000199999999</v>
      </c>
      <c r="C616">
        <v>364.48998999999998</v>
      </c>
      <c r="D616">
        <v>360.19000199999999</v>
      </c>
      <c r="E616">
        <v>363.52999899999998</v>
      </c>
      <c r="F616">
        <v>355.911743</v>
      </c>
      <c r="G616">
        <v>261447</v>
      </c>
      <c r="H616">
        <f t="shared" si="9"/>
        <v>1.061925621252144E-2</v>
      </c>
    </row>
    <row r="617" spans="1:8" x14ac:dyDescent="0.25">
      <c r="A617" s="1">
        <v>42901</v>
      </c>
      <c r="B617">
        <v>363.60000600000001</v>
      </c>
      <c r="C617">
        <v>364.45001200000002</v>
      </c>
      <c r="D617">
        <v>360</v>
      </c>
      <c r="E617">
        <v>360.92999300000002</v>
      </c>
      <c r="F617">
        <v>353.36621100000002</v>
      </c>
      <c r="G617">
        <v>237705</v>
      </c>
      <c r="H617">
        <f t="shared" si="9"/>
        <v>-7.1778430860735109E-3</v>
      </c>
    </row>
    <row r="618" spans="1:8" x14ac:dyDescent="0.25">
      <c r="A618" s="1">
        <v>42902</v>
      </c>
      <c r="B618">
        <v>359.95001200000002</v>
      </c>
      <c r="C618">
        <v>369.04998799999998</v>
      </c>
      <c r="D618">
        <v>359.95001200000002</v>
      </c>
      <c r="E618">
        <v>365.51998900000001</v>
      </c>
      <c r="F618">
        <v>357.86001599999997</v>
      </c>
      <c r="G618">
        <v>1887855</v>
      </c>
      <c r="H618">
        <f t="shared" si="9"/>
        <v>1.2636949064816059E-2</v>
      </c>
    </row>
    <row r="619" spans="1:8" x14ac:dyDescent="0.25">
      <c r="A619" s="1">
        <v>42905</v>
      </c>
      <c r="B619">
        <v>369</v>
      </c>
      <c r="C619">
        <v>374.64999399999999</v>
      </c>
      <c r="D619">
        <v>366.60998499999999</v>
      </c>
      <c r="E619">
        <v>372.459991</v>
      </c>
      <c r="F619">
        <v>364.65460200000001</v>
      </c>
      <c r="G619">
        <v>376556</v>
      </c>
      <c r="H619">
        <f t="shared" si="9"/>
        <v>1.8808716497525649E-2</v>
      </c>
    </row>
    <row r="620" spans="1:8" x14ac:dyDescent="0.25">
      <c r="A620" s="1">
        <v>42906</v>
      </c>
      <c r="B620">
        <v>372.459991</v>
      </c>
      <c r="C620">
        <v>373.01998900000001</v>
      </c>
      <c r="D620">
        <v>365.39999399999999</v>
      </c>
      <c r="E620">
        <v>366.60000600000001</v>
      </c>
      <c r="F620">
        <v>358.917419</v>
      </c>
      <c r="G620">
        <v>127576</v>
      </c>
      <c r="H620">
        <f t="shared" si="9"/>
        <v>-1.5858278284957554E-2</v>
      </c>
    </row>
    <row r="621" spans="1:8" x14ac:dyDescent="0.25">
      <c r="A621" s="1">
        <v>42907</v>
      </c>
      <c r="B621">
        <v>370.33999599999999</v>
      </c>
      <c r="C621">
        <v>370.33999599999999</v>
      </c>
      <c r="D621">
        <v>363.48001099999999</v>
      </c>
      <c r="E621">
        <v>366.70001200000002</v>
      </c>
      <c r="F621">
        <v>359.01531999999997</v>
      </c>
      <c r="G621">
        <v>300303</v>
      </c>
      <c r="H621">
        <f t="shared" si="9"/>
        <v>2.7273028596858643E-4</v>
      </c>
    </row>
    <row r="622" spans="1:8" x14ac:dyDescent="0.25">
      <c r="A622" s="1">
        <v>42908</v>
      </c>
      <c r="B622">
        <v>370</v>
      </c>
      <c r="C622">
        <v>376.77999899999998</v>
      </c>
      <c r="D622">
        <v>366.91000400000001</v>
      </c>
      <c r="E622">
        <v>374.05999800000001</v>
      </c>
      <c r="F622">
        <v>366.221069</v>
      </c>
      <c r="G622">
        <v>203603</v>
      </c>
      <c r="H622">
        <f t="shared" si="9"/>
        <v>1.987210304726534E-2</v>
      </c>
    </row>
    <row r="623" spans="1:8" x14ac:dyDescent="0.25">
      <c r="A623" s="1">
        <v>42909</v>
      </c>
      <c r="B623">
        <v>374.05999800000001</v>
      </c>
      <c r="C623">
        <v>375.17999300000002</v>
      </c>
      <c r="D623">
        <v>370.39001500000001</v>
      </c>
      <c r="E623">
        <v>373.209991</v>
      </c>
      <c r="F623">
        <v>365.38888500000002</v>
      </c>
      <c r="G623">
        <v>147904</v>
      </c>
      <c r="H623">
        <f t="shared" si="9"/>
        <v>-2.2749399577023325E-3</v>
      </c>
    </row>
    <row r="624" spans="1:8" x14ac:dyDescent="0.25">
      <c r="A624" s="1">
        <v>42912</v>
      </c>
      <c r="B624">
        <v>376.79998799999998</v>
      </c>
      <c r="C624">
        <v>377.97000100000002</v>
      </c>
      <c r="D624">
        <v>372.11999500000002</v>
      </c>
      <c r="E624">
        <v>374.86999500000002</v>
      </c>
      <c r="F624">
        <v>367.01409899999999</v>
      </c>
      <c r="G624">
        <v>209190</v>
      </c>
      <c r="H624">
        <f t="shared" si="9"/>
        <v>4.4380394483574028E-3</v>
      </c>
    </row>
    <row r="625" spans="1:8" x14ac:dyDescent="0.25">
      <c r="A625" s="1">
        <v>42913</v>
      </c>
      <c r="B625">
        <v>374.86999500000002</v>
      </c>
      <c r="C625">
        <v>376.58999599999999</v>
      </c>
      <c r="D625">
        <v>370.91000400000001</v>
      </c>
      <c r="E625">
        <v>374.23998999999998</v>
      </c>
      <c r="F625">
        <v>366.39727800000003</v>
      </c>
      <c r="G625">
        <v>298260</v>
      </c>
      <c r="H625">
        <f t="shared" si="9"/>
        <v>-1.6820604773147539E-3</v>
      </c>
    </row>
    <row r="626" spans="1:8" x14ac:dyDescent="0.25">
      <c r="A626" s="1">
        <v>42914</v>
      </c>
      <c r="B626">
        <v>376</v>
      </c>
      <c r="C626">
        <v>385</v>
      </c>
      <c r="D626">
        <v>373.94000199999999</v>
      </c>
      <c r="E626">
        <v>382.92001299999998</v>
      </c>
      <c r="F626">
        <v>374.89541600000001</v>
      </c>
      <c r="G626">
        <v>336795</v>
      </c>
      <c r="H626">
        <f t="shared" si="9"/>
        <v>2.2928892673431497E-2</v>
      </c>
    </row>
    <row r="627" spans="1:8" x14ac:dyDescent="0.25">
      <c r="A627" s="1">
        <v>42915</v>
      </c>
      <c r="B627">
        <v>384.35998499999999</v>
      </c>
      <c r="C627">
        <v>385.48998999999998</v>
      </c>
      <c r="D627">
        <v>376.10000600000001</v>
      </c>
      <c r="E627">
        <v>378.02999899999998</v>
      </c>
      <c r="F627">
        <v>370.10788000000002</v>
      </c>
      <c r="G627">
        <v>404196</v>
      </c>
      <c r="H627">
        <f t="shared" si="9"/>
        <v>-1.2852565698235008E-2</v>
      </c>
    </row>
    <row r="628" spans="1:8" x14ac:dyDescent="0.25">
      <c r="A628" s="1">
        <v>42916</v>
      </c>
      <c r="B628">
        <v>383.67999300000002</v>
      </c>
      <c r="C628">
        <v>383.70001200000002</v>
      </c>
      <c r="D628">
        <v>378</v>
      </c>
      <c r="E628">
        <v>382.92001299999998</v>
      </c>
      <c r="F628">
        <v>374.89541600000001</v>
      </c>
      <c r="G628">
        <v>568794</v>
      </c>
      <c r="H628">
        <f t="shared" si="9"/>
        <v>1.2852565698234982E-2</v>
      </c>
    </row>
    <row r="629" spans="1:8" x14ac:dyDescent="0.25">
      <c r="A629" s="1">
        <v>42919</v>
      </c>
      <c r="B629">
        <v>381.01001000000002</v>
      </c>
      <c r="C629">
        <v>383</v>
      </c>
      <c r="D629">
        <v>377.5</v>
      </c>
      <c r="E629">
        <v>381.209991</v>
      </c>
      <c r="F629">
        <v>373.22122200000001</v>
      </c>
      <c r="G629">
        <v>138210</v>
      </c>
      <c r="H629">
        <f t="shared" si="9"/>
        <v>-4.4757640983027524E-3</v>
      </c>
    </row>
    <row r="630" spans="1:8" x14ac:dyDescent="0.25">
      <c r="A630" s="1">
        <v>42920</v>
      </c>
      <c r="B630">
        <v>380</v>
      </c>
      <c r="C630">
        <v>382.35998499999999</v>
      </c>
      <c r="D630">
        <v>376.32000699999998</v>
      </c>
      <c r="E630">
        <v>380.85000600000001</v>
      </c>
      <c r="F630">
        <v>372.86877399999997</v>
      </c>
      <c r="G630">
        <v>113340</v>
      </c>
      <c r="H630">
        <f t="shared" si="9"/>
        <v>-9.4478689730868946E-4</v>
      </c>
    </row>
    <row r="631" spans="1:8" x14ac:dyDescent="0.25">
      <c r="A631" s="1">
        <v>42921</v>
      </c>
      <c r="B631">
        <v>382.75</v>
      </c>
      <c r="C631">
        <v>382.76001000000002</v>
      </c>
      <c r="D631">
        <v>373.75</v>
      </c>
      <c r="E631">
        <v>377.60998499999999</v>
      </c>
      <c r="F631">
        <v>369.69665500000002</v>
      </c>
      <c r="G631">
        <v>398524</v>
      </c>
      <c r="H631">
        <f t="shared" si="9"/>
        <v>-8.5437273859012616E-3</v>
      </c>
    </row>
    <row r="632" spans="1:8" x14ac:dyDescent="0.25">
      <c r="A632" s="1">
        <v>42922</v>
      </c>
      <c r="B632">
        <v>377</v>
      </c>
      <c r="C632">
        <v>379.14999399999999</v>
      </c>
      <c r="D632">
        <v>372.17999300000002</v>
      </c>
      <c r="E632">
        <v>373.88000499999998</v>
      </c>
      <c r="F632">
        <v>366.04486100000003</v>
      </c>
      <c r="G632">
        <v>318040</v>
      </c>
      <c r="H632">
        <f t="shared" si="9"/>
        <v>-9.9269210965955094E-3</v>
      </c>
    </row>
    <row r="633" spans="1:8" x14ac:dyDescent="0.25">
      <c r="A633" s="1">
        <v>42923</v>
      </c>
      <c r="B633">
        <v>373</v>
      </c>
      <c r="C633">
        <v>373.70001200000002</v>
      </c>
      <c r="D633">
        <v>367.89999399999999</v>
      </c>
      <c r="E633">
        <v>371.38000499999998</v>
      </c>
      <c r="F633">
        <v>363.59722900000003</v>
      </c>
      <c r="G633">
        <v>413761</v>
      </c>
      <c r="H633">
        <f t="shared" si="9"/>
        <v>-6.7091556662192244E-3</v>
      </c>
    </row>
    <row r="634" spans="1:8" x14ac:dyDescent="0.25">
      <c r="A634" s="1">
        <v>42926</v>
      </c>
      <c r="B634">
        <v>371.39999399999999</v>
      </c>
      <c r="C634">
        <v>377</v>
      </c>
      <c r="D634">
        <v>369.69000199999999</v>
      </c>
      <c r="E634">
        <v>376.60998499999999</v>
      </c>
      <c r="F634">
        <v>368.71762100000001</v>
      </c>
      <c r="G634">
        <v>338167</v>
      </c>
      <c r="H634">
        <f t="shared" si="9"/>
        <v>1.3984355078919422E-2</v>
      </c>
    </row>
    <row r="635" spans="1:8" x14ac:dyDescent="0.25">
      <c r="A635" s="1">
        <v>42927</v>
      </c>
      <c r="B635">
        <v>375.79998799999998</v>
      </c>
      <c r="C635">
        <v>383.5</v>
      </c>
      <c r="D635">
        <v>375.79998799999998</v>
      </c>
      <c r="E635">
        <v>377.85998499999999</v>
      </c>
      <c r="F635">
        <v>369.94143700000001</v>
      </c>
      <c r="G635">
        <v>548337</v>
      </c>
      <c r="H635">
        <f t="shared" si="9"/>
        <v>3.3136183914453162E-3</v>
      </c>
    </row>
    <row r="636" spans="1:8" x14ac:dyDescent="0.25">
      <c r="A636" s="1">
        <v>42928</v>
      </c>
      <c r="B636">
        <v>382.79998799999998</v>
      </c>
      <c r="C636">
        <v>390.73998999999998</v>
      </c>
      <c r="D636">
        <v>378.17999300000002</v>
      </c>
      <c r="E636">
        <v>389.82000699999998</v>
      </c>
      <c r="F636">
        <v>381.65081800000002</v>
      </c>
      <c r="G636">
        <v>658666</v>
      </c>
      <c r="H636">
        <f t="shared" si="9"/>
        <v>3.1161386834671203E-2</v>
      </c>
    </row>
    <row r="637" spans="1:8" x14ac:dyDescent="0.25">
      <c r="A637" s="1">
        <v>42929</v>
      </c>
      <c r="B637">
        <v>392.63000499999998</v>
      </c>
      <c r="C637">
        <v>394.5</v>
      </c>
      <c r="D637">
        <v>386.39999399999999</v>
      </c>
      <c r="E637">
        <v>393.08999599999999</v>
      </c>
      <c r="F637">
        <v>384.85226399999999</v>
      </c>
      <c r="G637">
        <v>697964</v>
      </c>
      <c r="H637">
        <f t="shared" si="9"/>
        <v>8.3534292072892317E-3</v>
      </c>
    </row>
    <row r="638" spans="1:8" x14ac:dyDescent="0.25">
      <c r="A638" s="1">
        <v>42930</v>
      </c>
      <c r="B638">
        <v>394</v>
      </c>
      <c r="C638">
        <v>396.94000199999999</v>
      </c>
      <c r="D638">
        <v>387</v>
      </c>
      <c r="E638">
        <v>390.72000100000002</v>
      </c>
      <c r="F638">
        <v>382.53195199999999</v>
      </c>
      <c r="G638">
        <v>389537</v>
      </c>
      <c r="H638">
        <f t="shared" si="9"/>
        <v>-6.0473463562181551E-3</v>
      </c>
    </row>
    <row r="639" spans="1:8" x14ac:dyDescent="0.25">
      <c r="A639" s="1">
        <v>42933</v>
      </c>
      <c r="B639">
        <v>393</v>
      </c>
      <c r="C639">
        <v>397.67001299999998</v>
      </c>
      <c r="D639">
        <v>387.01001000000002</v>
      </c>
      <c r="E639">
        <v>396.80999800000001</v>
      </c>
      <c r="F639">
        <v>388.49432400000001</v>
      </c>
      <c r="G639">
        <v>234280</v>
      </c>
      <c r="H639">
        <f t="shared" si="9"/>
        <v>1.5466375244074893E-2</v>
      </c>
    </row>
    <row r="640" spans="1:8" x14ac:dyDescent="0.25">
      <c r="A640" s="1">
        <v>42934</v>
      </c>
      <c r="B640">
        <v>396.85000600000001</v>
      </c>
      <c r="C640">
        <v>397.41000400000001</v>
      </c>
      <c r="D640">
        <v>392</v>
      </c>
      <c r="E640">
        <v>395.39001500000001</v>
      </c>
      <c r="F640">
        <v>387.10409499999997</v>
      </c>
      <c r="G640">
        <v>235841</v>
      </c>
      <c r="H640">
        <f t="shared" si="9"/>
        <v>-3.5849234728712554E-3</v>
      </c>
    </row>
    <row r="641" spans="1:8" x14ac:dyDescent="0.25">
      <c r="A641" s="1">
        <v>42935</v>
      </c>
      <c r="B641">
        <v>395.73998999999998</v>
      </c>
      <c r="C641">
        <v>401.25</v>
      </c>
      <c r="D641">
        <v>393.07000699999998</v>
      </c>
      <c r="E641">
        <v>396.51998900000001</v>
      </c>
      <c r="F641">
        <v>388.21038800000002</v>
      </c>
      <c r="G641">
        <v>156755</v>
      </c>
      <c r="H641">
        <f t="shared" si="9"/>
        <v>2.8537935897603121E-3</v>
      </c>
    </row>
    <row r="642" spans="1:8" x14ac:dyDescent="0.25">
      <c r="A642" s="1">
        <v>42936</v>
      </c>
      <c r="B642">
        <v>397.290009</v>
      </c>
      <c r="C642">
        <v>401.23998999999998</v>
      </c>
      <c r="D642">
        <v>394.69000199999999</v>
      </c>
      <c r="E642">
        <v>400</v>
      </c>
      <c r="F642">
        <v>391.61746199999999</v>
      </c>
      <c r="G642">
        <v>252330</v>
      </c>
      <c r="H642">
        <f t="shared" si="9"/>
        <v>8.7380713027501739E-3</v>
      </c>
    </row>
    <row r="643" spans="1:8" x14ac:dyDescent="0.25">
      <c r="A643" s="1">
        <v>42937</v>
      </c>
      <c r="B643">
        <v>402</v>
      </c>
      <c r="C643">
        <v>404</v>
      </c>
      <c r="D643">
        <v>392.290009</v>
      </c>
      <c r="E643">
        <v>394.13000499999998</v>
      </c>
      <c r="F643">
        <v>385.87048299999998</v>
      </c>
      <c r="G643">
        <v>401697</v>
      </c>
      <c r="H643">
        <f t="shared" si="9"/>
        <v>-1.4783724191492134E-2</v>
      </c>
    </row>
    <row r="644" spans="1:8" x14ac:dyDescent="0.25">
      <c r="A644" s="1">
        <v>42940</v>
      </c>
      <c r="B644">
        <v>393</v>
      </c>
      <c r="C644">
        <v>393</v>
      </c>
      <c r="D644">
        <v>383</v>
      </c>
      <c r="E644">
        <v>390.73998999999998</v>
      </c>
      <c r="F644">
        <v>382.551514</v>
      </c>
      <c r="G644">
        <v>356182</v>
      </c>
      <c r="H644">
        <f t="shared" ref="H644:H707" si="10">LN(F644/F643)</f>
        <v>-8.6384555678876186E-3</v>
      </c>
    </row>
    <row r="645" spans="1:8" x14ac:dyDescent="0.25">
      <c r="A645" s="1">
        <v>42941</v>
      </c>
      <c r="B645">
        <v>386.20001200000002</v>
      </c>
      <c r="C645">
        <v>393.79998799999998</v>
      </c>
      <c r="D645">
        <v>386.20001200000002</v>
      </c>
      <c r="E645">
        <v>389.86999500000002</v>
      </c>
      <c r="F645">
        <v>381.69973800000002</v>
      </c>
      <c r="G645">
        <v>269087</v>
      </c>
      <c r="H645">
        <f t="shared" si="10"/>
        <v>-2.229047974609542E-3</v>
      </c>
    </row>
    <row r="646" spans="1:8" x14ac:dyDescent="0.25">
      <c r="A646" s="1">
        <v>42942</v>
      </c>
      <c r="B646">
        <v>393.39999399999999</v>
      </c>
      <c r="C646">
        <v>393.75</v>
      </c>
      <c r="D646">
        <v>383.69000199999999</v>
      </c>
      <c r="E646">
        <v>386.80999800000001</v>
      </c>
      <c r="F646">
        <v>378.70388800000001</v>
      </c>
      <c r="G646">
        <v>460981</v>
      </c>
      <c r="H646">
        <f t="shared" si="10"/>
        <v>-7.8796717910925729E-3</v>
      </c>
    </row>
    <row r="647" spans="1:8" x14ac:dyDescent="0.25">
      <c r="A647" s="1">
        <v>42943</v>
      </c>
      <c r="B647">
        <v>386.08999599999999</v>
      </c>
      <c r="C647">
        <v>386.89001500000001</v>
      </c>
      <c r="D647">
        <v>379</v>
      </c>
      <c r="E647">
        <v>383.61999500000002</v>
      </c>
      <c r="F647">
        <v>375.58071899999999</v>
      </c>
      <c r="G647">
        <v>405039</v>
      </c>
      <c r="H647">
        <f t="shared" si="10"/>
        <v>-8.281189406256613E-3</v>
      </c>
    </row>
    <row r="648" spans="1:8" x14ac:dyDescent="0.25">
      <c r="A648" s="1">
        <v>42944</v>
      </c>
      <c r="B648">
        <v>383.63000499999998</v>
      </c>
      <c r="C648">
        <v>385.76001000000002</v>
      </c>
      <c r="D648">
        <v>368.07000699999998</v>
      </c>
      <c r="E648">
        <v>382.41000400000001</v>
      </c>
      <c r="F648">
        <v>374.39608800000002</v>
      </c>
      <c r="G648">
        <v>642358</v>
      </c>
      <c r="H648">
        <f t="shared" si="10"/>
        <v>-3.1591163197650274E-3</v>
      </c>
    </row>
    <row r="649" spans="1:8" x14ac:dyDescent="0.25">
      <c r="A649" s="1">
        <v>42947</v>
      </c>
      <c r="B649">
        <v>380.48998999999998</v>
      </c>
      <c r="C649">
        <v>384.98001099999999</v>
      </c>
      <c r="D649">
        <v>376</v>
      </c>
      <c r="E649">
        <v>380.25</v>
      </c>
      <c r="F649">
        <v>372.281342</v>
      </c>
      <c r="G649">
        <v>349292</v>
      </c>
      <c r="H649">
        <f t="shared" si="10"/>
        <v>-5.66443170630651E-3</v>
      </c>
    </row>
    <row r="650" spans="1:8" x14ac:dyDescent="0.25">
      <c r="A650" s="1">
        <v>42948</v>
      </c>
      <c r="B650">
        <v>379.01001000000002</v>
      </c>
      <c r="C650">
        <v>382.92001299999998</v>
      </c>
      <c r="D650">
        <v>372.20001200000002</v>
      </c>
      <c r="E650">
        <v>374.57998700000002</v>
      </c>
      <c r="F650">
        <v>366.730164</v>
      </c>
      <c r="G650">
        <v>286497</v>
      </c>
      <c r="H650">
        <f t="shared" si="10"/>
        <v>-1.5023534453767433E-2</v>
      </c>
    </row>
    <row r="651" spans="1:8" x14ac:dyDescent="0.25">
      <c r="A651" s="1">
        <v>42949</v>
      </c>
      <c r="B651">
        <v>374</v>
      </c>
      <c r="C651">
        <v>374.89999399999999</v>
      </c>
      <c r="D651">
        <v>370.01998900000001</v>
      </c>
      <c r="E651">
        <v>370.89001500000001</v>
      </c>
      <c r="F651">
        <v>363.11752300000001</v>
      </c>
      <c r="G651">
        <v>318326</v>
      </c>
      <c r="H651">
        <f t="shared" si="10"/>
        <v>-9.8997929823216955E-3</v>
      </c>
    </row>
    <row r="652" spans="1:8" x14ac:dyDescent="0.25">
      <c r="A652" s="1">
        <v>42950</v>
      </c>
      <c r="B652">
        <v>372</v>
      </c>
      <c r="C652">
        <v>381.14001500000001</v>
      </c>
      <c r="D652">
        <v>370</v>
      </c>
      <c r="E652">
        <v>378.20001200000002</v>
      </c>
      <c r="F652">
        <v>370.27432299999998</v>
      </c>
      <c r="G652">
        <v>192732</v>
      </c>
      <c r="H652">
        <f t="shared" si="10"/>
        <v>1.9517607752054935E-2</v>
      </c>
    </row>
    <row r="653" spans="1:8" x14ac:dyDescent="0.25">
      <c r="A653" s="1">
        <v>42951</v>
      </c>
      <c r="B653">
        <v>377.66000400000001</v>
      </c>
      <c r="C653">
        <v>381.23001099999999</v>
      </c>
      <c r="D653">
        <v>374.51001000000002</v>
      </c>
      <c r="E653">
        <v>375.25</v>
      </c>
      <c r="F653">
        <v>367.38613900000001</v>
      </c>
      <c r="G653">
        <v>327995</v>
      </c>
      <c r="H653">
        <f t="shared" si="10"/>
        <v>-7.8306996439526828E-3</v>
      </c>
    </row>
    <row r="654" spans="1:8" x14ac:dyDescent="0.25">
      <c r="A654" s="1">
        <v>42954</v>
      </c>
      <c r="B654">
        <v>374.79998799999998</v>
      </c>
      <c r="C654">
        <v>379.98001099999999</v>
      </c>
      <c r="D654">
        <v>374.61999500000002</v>
      </c>
      <c r="E654">
        <v>377.32000699999998</v>
      </c>
      <c r="F654">
        <v>369.41275000000002</v>
      </c>
      <c r="G654">
        <v>133497</v>
      </c>
      <c r="H654">
        <f t="shared" si="10"/>
        <v>5.5011378033170341E-3</v>
      </c>
    </row>
    <row r="655" spans="1:8" x14ac:dyDescent="0.25">
      <c r="A655" s="1">
        <v>42955</v>
      </c>
      <c r="B655">
        <v>380</v>
      </c>
      <c r="C655">
        <v>380</v>
      </c>
      <c r="D655">
        <v>373</v>
      </c>
      <c r="E655">
        <v>373.66000400000001</v>
      </c>
      <c r="F655">
        <v>365.82946800000002</v>
      </c>
      <c r="G655">
        <v>267231</v>
      </c>
      <c r="H655">
        <f t="shared" si="10"/>
        <v>-9.7472922059606889E-3</v>
      </c>
    </row>
    <row r="656" spans="1:8" x14ac:dyDescent="0.25">
      <c r="A656" s="1">
        <v>42956</v>
      </c>
      <c r="B656">
        <v>372</v>
      </c>
      <c r="C656">
        <v>372.16000400000001</v>
      </c>
      <c r="D656">
        <v>363.85000600000001</v>
      </c>
      <c r="E656">
        <v>364.61999500000002</v>
      </c>
      <c r="F656">
        <v>356.978882</v>
      </c>
      <c r="G656">
        <v>474410</v>
      </c>
      <c r="H656">
        <f t="shared" si="10"/>
        <v>-2.4490664425618962E-2</v>
      </c>
    </row>
    <row r="657" spans="1:8" x14ac:dyDescent="0.25">
      <c r="A657" s="1">
        <v>42957</v>
      </c>
      <c r="B657">
        <v>364.97000100000002</v>
      </c>
      <c r="C657">
        <v>367.63000499999998</v>
      </c>
      <c r="D657">
        <v>358.209991</v>
      </c>
      <c r="E657">
        <v>365.30999800000001</v>
      </c>
      <c r="F657">
        <v>357.654449</v>
      </c>
      <c r="G657">
        <v>480805</v>
      </c>
      <c r="H657">
        <f t="shared" si="10"/>
        <v>1.8906680445375684E-3</v>
      </c>
    </row>
    <row r="658" spans="1:8" x14ac:dyDescent="0.25">
      <c r="A658" s="1">
        <v>42958</v>
      </c>
      <c r="B658">
        <v>367.13000499999998</v>
      </c>
      <c r="C658">
        <v>367.13000499999998</v>
      </c>
      <c r="D658">
        <v>356.29998799999998</v>
      </c>
      <c r="E658">
        <v>357.17001299999998</v>
      </c>
      <c r="F658">
        <v>349.68502799999999</v>
      </c>
      <c r="G658">
        <v>350834</v>
      </c>
      <c r="H658">
        <f t="shared" si="10"/>
        <v>-2.2534464700524653E-2</v>
      </c>
    </row>
    <row r="659" spans="1:8" x14ac:dyDescent="0.25">
      <c r="A659" s="1">
        <v>42961</v>
      </c>
      <c r="B659">
        <v>358.01001000000002</v>
      </c>
      <c r="C659">
        <v>367.13000499999998</v>
      </c>
      <c r="D659">
        <v>358.01001000000002</v>
      </c>
      <c r="E659">
        <v>364.98001099999999</v>
      </c>
      <c r="F659">
        <v>357.33136000000002</v>
      </c>
      <c r="G659">
        <v>276384</v>
      </c>
      <c r="H659">
        <f t="shared" si="10"/>
        <v>2.1630701246972615E-2</v>
      </c>
    </row>
    <row r="660" spans="1:8" x14ac:dyDescent="0.25">
      <c r="A660" s="1">
        <v>42962</v>
      </c>
      <c r="B660">
        <v>364.61999500000002</v>
      </c>
      <c r="C660">
        <v>367.5</v>
      </c>
      <c r="D660">
        <v>361.29998799999998</v>
      </c>
      <c r="E660">
        <v>362.89999399999999</v>
      </c>
      <c r="F660">
        <v>355.29495200000002</v>
      </c>
      <c r="G660">
        <v>198811</v>
      </c>
      <c r="H660">
        <f t="shared" si="10"/>
        <v>-5.7152353450714349E-3</v>
      </c>
    </row>
    <row r="661" spans="1:8" x14ac:dyDescent="0.25">
      <c r="A661" s="1">
        <v>42963</v>
      </c>
      <c r="B661">
        <v>364.94000199999999</v>
      </c>
      <c r="C661">
        <v>366.72000100000002</v>
      </c>
      <c r="D661">
        <v>358.040009</v>
      </c>
      <c r="E661">
        <v>359.92999300000002</v>
      </c>
      <c r="F661">
        <v>352.38717700000001</v>
      </c>
      <c r="G661">
        <v>282877</v>
      </c>
      <c r="H661">
        <f t="shared" si="10"/>
        <v>-8.2177894419752616E-3</v>
      </c>
    </row>
    <row r="662" spans="1:8" x14ac:dyDescent="0.25">
      <c r="A662" s="1">
        <v>42964</v>
      </c>
      <c r="B662">
        <v>359.89999399999999</v>
      </c>
      <c r="C662">
        <v>361.69000199999999</v>
      </c>
      <c r="D662">
        <v>356.44000199999999</v>
      </c>
      <c r="E662">
        <v>357.29998799999998</v>
      </c>
      <c r="F662">
        <v>349.81228599999997</v>
      </c>
      <c r="G662">
        <v>396406</v>
      </c>
      <c r="H662">
        <f t="shared" si="10"/>
        <v>-7.3338208771897961E-3</v>
      </c>
    </row>
    <row r="663" spans="1:8" x14ac:dyDescent="0.25">
      <c r="A663" s="1">
        <v>42965</v>
      </c>
      <c r="B663">
        <v>356.14999399999999</v>
      </c>
      <c r="C663">
        <v>361.05999800000001</v>
      </c>
      <c r="D663">
        <v>355.25</v>
      </c>
      <c r="E663">
        <v>357.44000199999999</v>
      </c>
      <c r="F663">
        <v>349.94937099999999</v>
      </c>
      <c r="G663">
        <v>211852</v>
      </c>
      <c r="H663">
        <f t="shared" si="10"/>
        <v>3.9180483921161724E-4</v>
      </c>
    </row>
    <row r="664" spans="1:8" x14ac:dyDescent="0.25">
      <c r="A664" s="1">
        <v>42968</v>
      </c>
      <c r="B664">
        <v>357.209991</v>
      </c>
      <c r="C664">
        <v>360.83999599999999</v>
      </c>
      <c r="D664">
        <v>355.57998700000002</v>
      </c>
      <c r="E664">
        <v>360.58999599999999</v>
      </c>
      <c r="F664">
        <v>353.03335600000003</v>
      </c>
      <c r="G664">
        <v>460029</v>
      </c>
      <c r="H664">
        <f t="shared" si="10"/>
        <v>8.7740556526645919E-3</v>
      </c>
    </row>
    <row r="665" spans="1:8" x14ac:dyDescent="0.25">
      <c r="A665" s="1">
        <v>42969</v>
      </c>
      <c r="B665">
        <v>360.98001099999999</v>
      </c>
      <c r="C665">
        <v>362.39001500000001</v>
      </c>
      <c r="D665">
        <v>359.19000199999999</v>
      </c>
      <c r="E665">
        <v>361.20001200000002</v>
      </c>
      <c r="F665">
        <v>353.630585</v>
      </c>
      <c r="G665">
        <v>297526</v>
      </c>
      <c r="H665">
        <f t="shared" si="10"/>
        <v>1.6902776766761253E-3</v>
      </c>
    </row>
    <row r="666" spans="1:8" x14ac:dyDescent="0.25">
      <c r="A666" s="1">
        <v>42970</v>
      </c>
      <c r="B666">
        <v>361</v>
      </c>
      <c r="C666">
        <v>361</v>
      </c>
      <c r="D666">
        <v>357</v>
      </c>
      <c r="E666">
        <v>358.209991</v>
      </c>
      <c r="F666">
        <v>350.703217</v>
      </c>
      <c r="G666">
        <v>239325</v>
      </c>
      <c r="H666">
        <f t="shared" si="10"/>
        <v>-8.3124928771790008E-3</v>
      </c>
    </row>
    <row r="667" spans="1:8" x14ac:dyDescent="0.25">
      <c r="A667" s="1">
        <v>42971</v>
      </c>
      <c r="B667">
        <v>359.209991</v>
      </c>
      <c r="C667">
        <v>359.57998700000002</v>
      </c>
      <c r="D667">
        <v>354.10000600000001</v>
      </c>
      <c r="E667">
        <v>356.39001500000001</v>
      </c>
      <c r="F667">
        <v>348.92138699999998</v>
      </c>
      <c r="G667">
        <v>272584</v>
      </c>
      <c r="H667">
        <f t="shared" si="10"/>
        <v>-5.0936855061122447E-3</v>
      </c>
    </row>
    <row r="668" spans="1:8" x14ac:dyDescent="0.25">
      <c r="A668" s="1">
        <v>42972</v>
      </c>
      <c r="B668">
        <v>357.14999399999999</v>
      </c>
      <c r="C668">
        <v>359.67001299999998</v>
      </c>
      <c r="D668">
        <v>355.79998799999998</v>
      </c>
      <c r="E668">
        <v>357.25</v>
      </c>
      <c r="F668">
        <v>349.76333599999998</v>
      </c>
      <c r="G668">
        <v>174468</v>
      </c>
      <c r="H668">
        <f t="shared" si="10"/>
        <v>2.4100982312260963E-3</v>
      </c>
    </row>
    <row r="669" spans="1:8" x14ac:dyDescent="0.25">
      <c r="A669" s="1">
        <v>42975</v>
      </c>
      <c r="B669">
        <v>358.14001500000001</v>
      </c>
      <c r="C669">
        <v>359.45001200000002</v>
      </c>
      <c r="D669">
        <v>355</v>
      </c>
      <c r="E669">
        <v>355.57998700000002</v>
      </c>
      <c r="F669">
        <v>348.12832600000002</v>
      </c>
      <c r="G669">
        <v>261909</v>
      </c>
      <c r="H669">
        <f t="shared" si="10"/>
        <v>-4.6855782361742522E-3</v>
      </c>
    </row>
    <row r="670" spans="1:8" x14ac:dyDescent="0.25">
      <c r="A670" s="1">
        <v>42976</v>
      </c>
      <c r="B670">
        <v>355.5</v>
      </c>
      <c r="C670">
        <v>358.64999399999999</v>
      </c>
      <c r="D670">
        <v>354</v>
      </c>
      <c r="E670">
        <v>357.39999399999999</v>
      </c>
      <c r="F670">
        <v>349.91018700000001</v>
      </c>
      <c r="G670">
        <v>372234</v>
      </c>
      <c r="H670">
        <f t="shared" si="10"/>
        <v>5.1053483070115386E-3</v>
      </c>
    </row>
    <row r="671" spans="1:8" x14ac:dyDescent="0.25">
      <c r="A671" s="1">
        <v>42977</v>
      </c>
      <c r="B671">
        <v>357.23001099999999</v>
      </c>
      <c r="C671">
        <v>359.17999300000002</v>
      </c>
      <c r="D671">
        <v>355.01001000000002</v>
      </c>
      <c r="E671">
        <v>356.67999300000002</v>
      </c>
      <c r="F671">
        <v>349.20529199999999</v>
      </c>
      <c r="G671">
        <v>165379</v>
      </c>
      <c r="H671">
        <f t="shared" si="10"/>
        <v>-2.016534492625904E-3</v>
      </c>
    </row>
    <row r="672" spans="1:8" x14ac:dyDescent="0.25">
      <c r="A672" s="1">
        <v>42978</v>
      </c>
      <c r="B672">
        <v>355.01998900000001</v>
      </c>
      <c r="C672">
        <v>366</v>
      </c>
      <c r="D672">
        <v>355.01998900000001</v>
      </c>
      <c r="E672">
        <v>364.709991</v>
      </c>
      <c r="F672">
        <v>357.06701700000002</v>
      </c>
      <c r="G672">
        <v>516553</v>
      </c>
      <c r="H672">
        <f t="shared" si="10"/>
        <v>2.2263508361223514E-2</v>
      </c>
    </row>
    <row r="673" spans="1:8" x14ac:dyDescent="0.25">
      <c r="A673" s="1">
        <v>42979</v>
      </c>
      <c r="B673">
        <v>365.48998999999998</v>
      </c>
      <c r="C673">
        <v>366.98998999999998</v>
      </c>
      <c r="D673">
        <v>362.36999500000002</v>
      </c>
      <c r="E673">
        <v>364.01001000000002</v>
      </c>
      <c r="F673">
        <v>356.38168300000001</v>
      </c>
      <c r="G673">
        <v>177333</v>
      </c>
      <c r="H673">
        <f t="shared" si="10"/>
        <v>-1.9211870756650916E-3</v>
      </c>
    </row>
    <row r="674" spans="1:8" x14ac:dyDescent="0.25">
      <c r="A674" s="1">
        <v>42982</v>
      </c>
      <c r="B674">
        <v>364.01001000000002</v>
      </c>
      <c r="C674">
        <v>364.01001000000002</v>
      </c>
      <c r="D674">
        <v>359.04998799999998</v>
      </c>
      <c r="E674">
        <v>359.23001099999999</v>
      </c>
      <c r="F674">
        <v>351.70187399999998</v>
      </c>
      <c r="G674">
        <v>27234</v>
      </c>
      <c r="H674">
        <f t="shared" si="10"/>
        <v>-1.3218431904719212E-2</v>
      </c>
    </row>
    <row r="675" spans="1:8" x14ac:dyDescent="0.25">
      <c r="A675" s="1">
        <v>42983</v>
      </c>
      <c r="B675">
        <v>362.98998999999998</v>
      </c>
      <c r="C675">
        <v>363.04998799999998</v>
      </c>
      <c r="D675">
        <v>357.01001000000002</v>
      </c>
      <c r="E675">
        <v>358.26998900000001</v>
      </c>
      <c r="F675">
        <v>350.76196299999998</v>
      </c>
      <c r="G675">
        <v>307451</v>
      </c>
      <c r="H675">
        <f t="shared" si="10"/>
        <v>-2.6760425559323869E-3</v>
      </c>
    </row>
    <row r="676" spans="1:8" x14ac:dyDescent="0.25">
      <c r="A676" s="1">
        <v>42984</v>
      </c>
      <c r="B676">
        <v>360.5</v>
      </c>
      <c r="C676">
        <v>367.73001099999999</v>
      </c>
      <c r="D676">
        <v>357.01001000000002</v>
      </c>
      <c r="E676">
        <v>358.63000499999998</v>
      </c>
      <c r="F676">
        <v>351.114441</v>
      </c>
      <c r="G676">
        <v>303792</v>
      </c>
      <c r="H676">
        <f t="shared" si="10"/>
        <v>1.004387745827407E-3</v>
      </c>
    </row>
    <row r="677" spans="1:8" x14ac:dyDescent="0.25">
      <c r="A677" s="1">
        <v>42985</v>
      </c>
      <c r="B677">
        <v>361.89999399999999</v>
      </c>
      <c r="C677">
        <v>363.11999500000002</v>
      </c>
      <c r="D677">
        <v>357.01001000000002</v>
      </c>
      <c r="E677">
        <v>358.790009</v>
      </c>
      <c r="F677">
        <v>351.27108800000002</v>
      </c>
      <c r="G677">
        <v>205181</v>
      </c>
      <c r="H677">
        <f t="shared" si="10"/>
        <v>4.4604279595621875E-4</v>
      </c>
    </row>
    <row r="678" spans="1:8" x14ac:dyDescent="0.25">
      <c r="A678" s="1">
        <v>42986</v>
      </c>
      <c r="B678">
        <v>359.89999399999999</v>
      </c>
      <c r="C678">
        <v>361.30999800000001</v>
      </c>
      <c r="D678">
        <v>355</v>
      </c>
      <c r="E678">
        <v>355.92999300000002</v>
      </c>
      <c r="F678">
        <v>348.47100799999998</v>
      </c>
      <c r="G678">
        <v>259994</v>
      </c>
      <c r="H678">
        <f t="shared" si="10"/>
        <v>-8.0032199342425069E-3</v>
      </c>
    </row>
    <row r="679" spans="1:8" x14ac:dyDescent="0.25">
      <c r="A679" s="1">
        <v>42989</v>
      </c>
      <c r="B679">
        <v>357.98001099999999</v>
      </c>
      <c r="C679">
        <v>357.98001099999999</v>
      </c>
      <c r="D679">
        <v>353.5</v>
      </c>
      <c r="E679">
        <v>354.27999899999998</v>
      </c>
      <c r="F679">
        <v>346.855591</v>
      </c>
      <c r="G679">
        <v>245897</v>
      </c>
      <c r="H679">
        <f t="shared" si="10"/>
        <v>-4.646506860891346E-3</v>
      </c>
    </row>
    <row r="680" spans="1:8" x14ac:dyDescent="0.25">
      <c r="A680" s="1">
        <v>42990</v>
      </c>
      <c r="B680">
        <v>355.32998700000002</v>
      </c>
      <c r="C680">
        <v>359.17001299999998</v>
      </c>
      <c r="D680">
        <v>354.38000499999998</v>
      </c>
      <c r="E680">
        <v>356.47000100000002</v>
      </c>
      <c r="F680">
        <v>348.99969499999997</v>
      </c>
      <c r="G680">
        <v>192759</v>
      </c>
      <c r="H680">
        <f t="shared" si="10"/>
        <v>6.1625192151950215E-3</v>
      </c>
    </row>
    <row r="681" spans="1:8" x14ac:dyDescent="0.25">
      <c r="A681" s="1">
        <v>42991</v>
      </c>
      <c r="B681">
        <v>359.10998499999999</v>
      </c>
      <c r="C681">
        <v>359.13000499999998</v>
      </c>
      <c r="D681">
        <v>354.70001200000002</v>
      </c>
      <c r="E681">
        <v>355.39999399999999</v>
      </c>
      <c r="F681">
        <v>347.95211799999998</v>
      </c>
      <c r="G681">
        <v>251594</v>
      </c>
      <c r="H681">
        <f t="shared" si="10"/>
        <v>-3.0061699227337392E-3</v>
      </c>
    </row>
    <row r="682" spans="1:8" x14ac:dyDescent="0.25">
      <c r="A682" s="1">
        <v>42992</v>
      </c>
      <c r="B682">
        <v>355.01001000000002</v>
      </c>
      <c r="C682">
        <v>357.94000199999999</v>
      </c>
      <c r="D682">
        <v>353.01001000000002</v>
      </c>
      <c r="E682">
        <v>353.58999599999999</v>
      </c>
      <c r="F682">
        <v>346.18005399999998</v>
      </c>
      <c r="G682">
        <v>317721</v>
      </c>
      <c r="H682">
        <f t="shared" si="10"/>
        <v>-5.1058513673553491E-3</v>
      </c>
    </row>
    <row r="683" spans="1:8" x14ac:dyDescent="0.25">
      <c r="A683" s="1">
        <v>42993</v>
      </c>
      <c r="B683">
        <v>353.5</v>
      </c>
      <c r="C683">
        <v>361.54998799999998</v>
      </c>
      <c r="D683">
        <v>353.01001000000002</v>
      </c>
      <c r="E683">
        <v>359.42999300000002</v>
      </c>
      <c r="F683">
        <v>351.89764400000001</v>
      </c>
      <c r="G683">
        <v>846919</v>
      </c>
      <c r="H683">
        <f t="shared" si="10"/>
        <v>1.6381322234841966E-2</v>
      </c>
    </row>
    <row r="684" spans="1:8" x14ac:dyDescent="0.25">
      <c r="A684" s="1">
        <v>42996</v>
      </c>
      <c r="B684">
        <v>361.22000100000002</v>
      </c>
      <c r="C684">
        <v>364</v>
      </c>
      <c r="D684">
        <v>359.76998900000001</v>
      </c>
      <c r="E684">
        <v>360.94000199999999</v>
      </c>
      <c r="F684">
        <v>353.37600700000002</v>
      </c>
      <c r="G684">
        <v>141772</v>
      </c>
      <c r="H684">
        <f t="shared" si="10"/>
        <v>4.1923164523521442E-3</v>
      </c>
    </row>
    <row r="685" spans="1:8" x14ac:dyDescent="0.25">
      <c r="A685" s="1">
        <v>42997</v>
      </c>
      <c r="B685">
        <v>361.89999399999999</v>
      </c>
      <c r="C685">
        <v>361.92001299999998</v>
      </c>
      <c r="D685">
        <v>356.79998799999998</v>
      </c>
      <c r="E685">
        <v>357.98001099999999</v>
      </c>
      <c r="F685">
        <v>350.47805799999998</v>
      </c>
      <c r="G685">
        <v>97584</v>
      </c>
      <c r="H685">
        <f t="shared" si="10"/>
        <v>-8.234563155737902E-3</v>
      </c>
    </row>
    <row r="686" spans="1:8" x14ac:dyDescent="0.25">
      <c r="A686" s="1">
        <v>42998</v>
      </c>
      <c r="B686">
        <v>356.25</v>
      </c>
      <c r="C686">
        <v>360.20001200000002</v>
      </c>
      <c r="D686">
        <v>352.51001000000002</v>
      </c>
      <c r="E686">
        <v>353.41000400000001</v>
      </c>
      <c r="F686">
        <v>346.00381499999997</v>
      </c>
      <c r="G686">
        <v>179447</v>
      </c>
      <c r="H686">
        <f t="shared" si="10"/>
        <v>-1.2848301509412144E-2</v>
      </c>
    </row>
    <row r="687" spans="1:8" x14ac:dyDescent="0.25">
      <c r="A687" s="1">
        <v>42999</v>
      </c>
      <c r="B687">
        <v>356.07998700000002</v>
      </c>
      <c r="C687">
        <v>360.13000499999998</v>
      </c>
      <c r="D687">
        <v>352.5</v>
      </c>
      <c r="E687">
        <v>357.01001000000002</v>
      </c>
      <c r="F687">
        <v>349.52838100000002</v>
      </c>
      <c r="G687">
        <v>206555</v>
      </c>
      <c r="H687">
        <f t="shared" si="10"/>
        <v>1.0134961946421517E-2</v>
      </c>
    </row>
    <row r="688" spans="1:8" x14ac:dyDescent="0.25">
      <c r="A688" s="1">
        <v>43000</v>
      </c>
      <c r="B688">
        <v>353.10000600000001</v>
      </c>
      <c r="C688">
        <v>357.26001000000002</v>
      </c>
      <c r="D688">
        <v>353</v>
      </c>
      <c r="E688">
        <v>354.07000699999998</v>
      </c>
      <c r="F688">
        <v>346.64999399999999</v>
      </c>
      <c r="G688">
        <v>213058</v>
      </c>
      <c r="H688">
        <f t="shared" si="10"/>
        <v>-8.2691548749454589E-3</v>
      </c>
    </row>
    <row r="689" spans="1:8" x14ac:dyDescent="0.25">
      <c r="A689" s="1">
        <v>43003</v>
      </c>
      <c r="B689">
        <v>354.07998700000002</v>
      </c>
      <c r="C689">
        <v>359.39999399999999</v>
      </c>
      <c r="D689">
        <v>353.80999800000001</v>
      </c>
      <c r="E689">
        <v>355.25</v>
      </c>
      <c r="F689">
        <v>347.80526700000001</v>
      </c>
      <c r="G689">
        <v>177113</v>
      </c>
      <c r="H689">
        <f t="shared" si="10"/>
        <v>3.3271374863243406E-3</v>
      </c>
    </row>
    <row r="690" spans="1:8" x14ac:dyDescent="0.25">
      <c r="A690" s="1">
        <v>43004</v>
      </c>
      <c r="B690">
        <v>359</v>
      </c>
      <c r="C690">
        <v>359</v>
      </c>
      <c r="D690">
        <v>351.10000600000001</v>
      </c>
      <c r="E690">
        <v>355.23998999999998</v>
      </c>
      <c r="F690">
        <v>347.79547100000002</v>
      </c>
      <c r="G690">
        <v>218706</v>
      </c>
      <c r="H690">
        <f t="shared" si="10"/>
        <v>-2.8165582540398317E-5</v>
      </c>
    </row>
    <row r="691" spans="1:8" x14ac:dyDescent="0.25">
      <c r="A691" s="1">
        <v>43005</v>
      </c>
      <c r="B691">
        <v>356.23998999999998</v>
      </c>
      <c r="C691">
        <v>358.790009</v>
      </c>
      <c r="D691">
        <v>351.86999500000002</v>
      </c>
      <c r="E691">
        <v>352.57000699999998</v>
      </c>
      <c r="F691">
        <v>345.18142699999999</v>
      </c>
      <c r="G691">
        <v>347582</v>
      </c>
      <c r="H691">
        <f t="shared" si="10"/>
        <v>-7.5444258140716603E-3</v>
      </c>
    </row>
    <row r="692" spans="1:8" x14ac:dyDescent="0.25">
      <c r="A692" s="1">
        <v>43006</v>
      </c>
      <c r="B692">
        <v>352.57000699999998</v>
      </c>
      <c r="C692">
        <v>354</v>
      </c>
      <c r="D692">
        <v>347.10000600000001</v>
      </c>
      <c r="E692">
        <v>347.76998900000001</v>
      </c>
      <c r="F692">
        <v>340.48199499999998</v>
      </c>
      <c r="G692">
        <v>407212</v>
      </c>
      <c r="H692">
        <f t="shared" si="10"/>
        <v>-1.3707908098628445E-2</v>
      </c>
    </row>
    <row r="693" spans="1:8" x14ac:dyDescent="0.25">
      <c r="A693" s="1">
        <v>43007</v>
      </c>
      <c r="B693">
        <v>348.05999800000001</v>
      </c>
      <c r="C693">
        <v>350.51001000000002</v>
      </c>
      <c r="D693">
        <v>345.95001200000002</v>
      </c>
      <c r="E693">
        <v>346.58999599999999</v>
      </c>
      <c r="F693">
        <v>339.326752</v>
      </c>
      <c r="G693">
        <v>349649</v>
      </c>
      <c r="H693">
        <f t="shared" si="10"/>
        <v>-3.3987327087286997E-3</v>
      </c>
    </row>
    <row r="694" spans="1:8" x14ac:dyDescent="0.25">
      <c r="A694" s="1">
        <v>43010</v>
      </c>
      <c r="B694">
        <v>347.45001200000002</v>
      </c>
      <c r="C694">
        <v>352.79998799999998</v>
      </c>
      <c r="D694">
        <v>347.45001200000002</v>
      </c>
      <c r="E694">
        <v>350.60998499999999</v>
      </c>
      <c r="F694">
        <v>343.26248199999998</v>
      </c>
      <c r="G694">
        <v>404051</v>
      </c>
      <c r="H694">
        <f t="shared" si="10"/>
        <v>1.1531894790649717E-2</v>
      </c>
    </row>
    <row r="695" spans="1:8" x14ac:dyDescent="0.25">
      <c r="A695" s="1">
        <v>43011</v>
      </c>
      <c r="B695">
        <v>351.55999800000001</v>
      </c>
      <c r="C695">
        <v>351.55999800000001</v>
      </c>
      <c r="D695">
        <v>347.05999800000001</v>
      </c>
      <c r="E695">
        <v>349.26001000000002</v>
      </c>
      <c r="F695">
        <v>341.94079599999998</v>
      </c>
      <c r="G695">
        <v>230243</v>
      </c>
      <c r="H695">
        <f t="shared" si="10"/>
        <v>-3.857797186943652E-3</v>
      </c>
    </row>
    <row r="696" spans="1:8" x14ac:dyDescent="0.25">
      <c r="A696" s="1">
        <v>43012</v>
      </c>
      <c r="B696">
        <v>349.26001000000002</v>
      </c>
      <c r="C696">
        <v>353.32998700000002</v>
      </c>
      <c r="D696">
        <v>349.26001000000002</v>
      </c>
      <c r="E696">
        <v>352.290009</v>
      </c>
      <c r="F696">
        <v>344.90728799999999</v>
      </c>
      <c r="G696">
        <v>125923</v>
      </c>
      <c r="H696">
        <f t="shared" si="10"/>
        <v>8.6380395160475399E-3</v>
      </c>
    </row>
    <row r="697" spans="1:8" x14ac:dyDescent="0.25">
      <c r="A697" s="1">
        <v>43013</v>
      </c>
      <c r="B697">
        <v>349.04998799999998</v>
      </c>
      <c r="C697">
        <v>354</v>
      </c>
      <c r="D697">
        <v>345.17001299999998</v>
      </c>
      <c r="E697">
        <v>347.42001299999998</v>
      </c>
      <c r="F697">
        <v>340.13937399999998</v>
      </c>
      <c r="G697">
        <v>333281</v>
      </c>
      <c r="H697">
        <f t="shared" si="10"/>
        <v>-1.3920193338161128E-2</v>
      </c>
    </row>
    <row r="698" spans="1:8" x14ac:dyDescent="0.25">
      <c r="A698" s="1">
        <v>43014</v>
      </c>
      <c r="B698">
        <v>347.01001000000002</v>
      </c>
      <c r="C698">
        <v>347.89001500000001</v>
      </c>
      <c r="D698">
        <v>338.20001200000002</v>
      </c>
      <c r="E698">
        <v>339.02999899999998</v>
      </c>
      <c r="F698">
        <v>331.92517099999998</v>
      </c>
      <c r="G698">
        <v>477621</v>
      </c>
      <c r="H698">
        <f t="shared" si="10"/>
        <v>-2.4445902185468334E-2</v>
      </c>
    </row>
    <row r="699" spans="1:8" x14ac:dyDescent="0.25">
      <c r="A699" s="1">
        <v>43017</v>
      </c>
      <c r="B699">
        <v>339.5</v>
      </c>
      <c r="C699">
        <v>342.97000100000002</v>
      </c>
      <c r="D699">
        <v>338.35000600000001</v>
      </c>
      <c r="E699">
        <v>339.52999899999998</v>
      </c>
      <c r="F699">
        <v>332.41470299999997</v>
      </c>
      <c r="G699">
        <v>375106</v>
      </c>
      <c r="H699">
        <f t="shared" si="10"/>
        <v>1.4737398965807163E-3</v>
      </c>
    </row>
    <row r="700" spans="1:8" x14ac:dyDescent="0.25">
      <c r="A700" s="1">
        <v>43018</v>
      </c>
      <c r="B700">
        <v>342.60000600000001</v>
      </c>
      <c r="C700">
        <v>342.60000600000001</v>
      </c>
      <c r="D700">
        <v>327.39999399999999</v>
      </c>
      <c r="E700">
        <v>328.85000600000001</v>
      </c>
      <c r="F700">
        <v>321.958527</v>
      </c>
      <c r="G700">
        <v>1219187</v>
      </c>
      <c r="H700">
        <f t="shared" si="10"/>
        <v>-3.1960555742464834E-2</v>
      </c>
    </row>
    <row r="701" spans="1:8" x14ac:dyDescent="0.25">
      <c r="A701" s="1">
        <v>43019</v>
      </c>
      <c r="B701">
        <v>328.85000600000001</v>
      </c>
      <c r="C701">
        <v>342.75</v>
      </c>
      <c r="D701">
        <v>328.85000600000001</v>
      </c>
      <c r="E701">
        <v>341.13000499999998</v>
      </c>
      <c r="F701">
        <v>333.98117100000002</v>
      </c>
      <c r="G701">
        <v>578865</v>
      </c>
      <c r="H701">
        <f t="shared" si="10"/>
        <v>3.6661878023545591E-2</v>
      </c>
    </row>
    <row r="702" spans="1:8" x14ac:dyDescent="0.25">
      <c r="A702" s="1">
        <v>43020</v>
      </c>
      <c r="B702">
        <v>343.20001200000002</v>
      </c>
      <c r="C702">
        <v>346.48998999999998</v>
      </c>
      <c r="D702">
        <v>341.51001000000002</v>
      </c>
      <c r="E702">
        <v>343.19000199999999</v>
      </c>
      <c r="F702">
        <v>335.99798600000003</v>
      </c>
      <c r="G702">
        <v>508223</v>
      </c>
      <c r="H702">
        <f t="shared" si="10"/>
        <v>6.0205487615052388E-3</v>
      </c>
    </row>
    <row r="703" spans="1:8" x14ac:dyDescent="0.25">
      <c r="A703" s="1">
        <v>43021</v>
      </c>
      <c r="B703">
        <v>343.790009</v>
      </c>
      <c r="C703">
        <v>349.67001299999998</v>
      </c>
      <c r="D703">
        <v>343.29998799999998</v>
      </c>
      <c r="E703">
        <v>347.35000600000001</v>
      </c>
      <c r="F703">
        <v>340.070831</v>
      </c>
      <c r="G703">
        <v>242003</v>
      </c>
      <c r="H703">
        <f t="shared" si="10"/>
        <v>1.2048756486228577E-2</v>
      </c>
    </row>
    <row r="704" spans="1:8" x14ac:dyDescent="0.25">
      <c r="A704" s="1">
        <v>43024</v>
      </c>
      <c r="B704">
        <v>348</v>
      </c>
      <c r="C704">
        <v>349.98001099999999</v>
      </c>
      <c r="D704">
        <v>341.42001299999998</v>
      </c>
      <c r="E704">
        <v>343.73998999999998</v>
      </c>
      <c r="F704">
        <v>336.53646900000001</v>
      </c>
      <c r="G704">
        <v>398412</v>
      </c>
      <c r="H704">
        <f t="shared" si="10"/>
        <v>-1.0447401756912963E-2</v>
      </c>
    </row>
    <row r="705" spans="1:8" x14ac:dyDescent="0.25">
      <c r="A705" s="1">
        <v>43025</v>
      </c>
      <c r="B705">
        <v>343.69000199999999</v>
      </c>
      <c r="C705">
        <v>354.29998799999998</v>
      </c>
      <c r="D705">
        <v>338.19000199999999</v>
      </c>
      <c r="E705">
        <v>352.73001099999999</v>
      </c>
      <c r="F705">
        <v>345.33807400000001</v>
      </c>
      <c r="G705">
        <v>636368</v>
      </c>
      <c r="H705">
        <f t="shared" si="10"/>
        <v>2.5817341229384717E-2</v>
      </c>
    </row>
    <row r="706" spans="1:8" x14ac:dyDescent="0.25">
      <c r="A706" s="1">
        <v>43026</v>
      </c>
      <c r="B706">
        <v>354.48998999999998</v>
      </c>
      <c r="C706">
        <v>356</v>
      </c>
      <c r="D706">
        <v>340</v>
      </c>
      <c r="E706">
        <v>341</v>
      </c>
      <c r="F706">
        <v>333.853882</v>
      </c>
      <c r="G706">
        <v>514373</v>
      </c>
      <c r="H706">
        <f t="shared" si="10"/>
        <v>-3.3820443643411489E-2</v>
      </c>
    </row>
    <row r="707" spans="1:8" x14ac:dyDescent="0.25">
      <c r="A707" s="1">
        <v>43027</v>
      </c>
      <c r="B707">
        <v>346.67999300000002</v>
      </c>
      <c r="C707">
        <v>348.459991</v>
      </c>
      <c r="D707">
        <v>338.35000600000001</v>
      </c>
      <c r="E707">
        <v>346.61999500000002</v>
      </c>
      <c r="F707">
        <v>339.35611</v>
      </c>
      <c r="G707">
        <v>250057</v>
      </c>
      <c r="H707">
        <f t="shared" si="10"/>
        <v>1.6346609784346537E-2</v>
      </c>
    </row>
    <row r="708" spans="1:8" x14ac:dyDescent="0.25">
      <c r="A708" s="1">
        <v>43028</v>
      </c>
      <c r="B708">
        <v>348.25</v>
      </c>
      <c r="C708">
        <v>349.73001099999999</v>
      </c>
      <c r="D708">
        <v>341.08999599999999</v>
      </c>
      <c r="E708">
        <v>342.48001099999999</v>
      </c>
      <c r="F708">
        <v>335.302887</v>
      </c>
      <c r="G708">
        <v>264152</v>
      </c>
      <c r="H708">
        <f t="shared" ref="H708:H771" si="11">LN(F708/F707)</f>
        <v>-1.2015764362319927E-2</v>
      </c>
    </row>
    <row r="709" spans="1:8" x14ac:dyDescent="0.25">
      <c r="A709" s="1">
        <v>43031</v>
      </c>
      <c r="B709">
        <v>343.01998900000001</v>
      </c>
      <c r="C709">
        <v>347.98001099999999</v>
      </c>
      <c r="D709">
        <v>336.51001000000002</v>
      </c>
      <c r="E709">
        <v>339.33999599999999</v>
      </c>
      <c r="F709">
        <v>332.22866800000003</v>
      </c>
      <c r="G709">
        <v>185827</v>
      </c>
      <c r="H709">
        <f t="shared" si="11"/>
        <v>-9.2107727679510629E-3</v>
      </c>
    </row>
    <row r="710" spans="1:8" x14ac:dyDescent="0.25">
      <c r="A710" s="1">
        <v>43032</v>
      </c>
      <c r="B710">
        <v>343</v>
      </c>
      <c r="C710">
        <v>348.98998999999998</v>
      </c>
      <c r="D710">
        <v>342.89001500000001</v>
      </c>
      <c r="E710">
        <v>348.01001000000002</v>
      </c>
      <c r="F710">
        <v>340.71697999999998</v>
      </c>
      <c r="G710">
        <v>317612</v>
      </c>
      <c r="H710">
        <f t="shared" si="11"/>
        <v>2.5228671125690258E-2</v>
      </c>
    </row>
    <row r="711" spans="1:8" x14ac:dyDescent="0.25">
      <c r="A711" s="1">
        <v>43033</v>
      </c>
      <c r="B711">
        <v>349.70001200000002</v>
      </c>
      <c r="C711">
        <v>349.70001200000002</v>
      </c>
      <c r="D711">
        <v>342.42999300000002</v>
      </c>
      <c r="E711">
        <v>343.26998900000001</v>
      </c>
      <c r="F711">
        <v>336.07629400000002</v>
      </c>
      <c r="G711">
        <v>292449</v>
      </c>
      <c r="H711">
        <f t="shared" si="11"/>
        <v>-1.3713962328744214E-2</v>
      </c>
    </row>
    <row r="712" spans="1:8" x14ac:dyDescent="0.25">
      <c r="A712" s="1">
        <v>43034</v>
      </c>
      <c r="B712">
        <v>342.76998900000001</v>
      </c>
      <c r="C712">
        <v>347.51001000000002</v>
      </c>
      <c r="D712">
        <v>342.64999399999999</v>
      </c>
      <c r="E712">
        <v>345.92999300000002</v>
      </c>
      <c r="F712">
        <v>338.68057299999998</v>
      </c>
      <c r="G712">
        <v>189504</v>
      </c>
      <c r="H712">
        <f t="shared" si="11"/>
        <v>7.7192009712390508E-3</v>
      </c>
    </row>
    <row r="713" spans="1:8" x14ac:dyDescent="0.25">
      <c r="A713" s="1">
        <v>43035</v>
      </c>
      <c r="B713">
        <v>345.48001099999999</v>
      </c>
      <c r="C713">
        <v>348.98001099999999</v>
      </c>
      <c r="D713">
        <v>344.25</v>
      </c>
      <c r="E713">
        <v>344.790009</v>
      </c>
      <c r="F713">
        <v>337.56448399999999</v>
      </c>
      <c r="G713">
        <v>408834</v>
      </c>
      <c r="H713">
        <f t="shared" si="11"/>
        <v>-3.3008448692268973E-3</v>
      </c>
    </row>
    <row r="714" spans="1:8" x14ac:dyDescent="0.25">
      <c r="A714" s="1">
        <v>43038</v>
      </c>
      <c r="B714">
        <v>341.10000600000001</v>
      </c>
      <c r="C714">
        <v>347.79998799999998</v>
      </c>
      <c r="D714">
        <v>341.10000600000001</v>
      </c>
      <c r="E714">
        <v>346.209991</v>
      </c>
      <c r="F714">
        <v>338.95471199999997</v>
      </c>
      <c r="G714">
        <v>218298</v>
      </c>
      <c r="H714">
        <f t="shared" si="11"/>
        <v>4.1099497698237107E-3</v>
      </c>
    </row>
    <row r="715" spans="1:8" x14ac:dyDescent="0.25">
      <c r="A715" s="1">
        <v>43039</v>
      </c>
      <c r="B715">
        <v>341.10000600000001</v>
      </c>
      <c r="C715">
        <v>348.98998999999998</v>
      </c>
      <c r="D715">
        <v>341.07998700000002</v>
      </c>
      <c r="E715">
        <v>341.92001299999998</v>
      </c>
      <c r="F715">
        <v>334.75460800000002</v>
      </c>
      <c r="G715">
        <v>280079</v>
      </c>
      <c r="H715">
        <f t="shared" si="11"/>
        <v>-1.2468755562589485E-2</v>
      </c>
    </row>
    <row r="716" spans="1:8" x14ac:dyDescent="0.25">
      <c r="A716" s="1">
        <v>43040</v>
      </c>
      <c r="B716">
        <v>343.75</v>
      </c>
      <c r="C716">
        <v>345</v>
      </c>
      <c r="D716">
        <v>334.61999500000002</v>
      </c>
      <c r="E716">
        <v>335.23998999999998</v>
      </c>
      <c r="F716">
        <v>328.21460000000002</v>
      </c>
      <c r="G716">
        <v>248529</v>
      </c>
      <c r="H716">
        <f t="shared" si="11"/>
        <v>-1.9730087236539184E-2</v>
      </c>
    </row>
    <row r="717" spans="1:8" x14ac:dyDescent="0.25">
      <c r="A717" s="1">
        <v>43042</v>
      </c>
      <c r="B717">
        <v>336</v>
      </c>
      <c r="C717">
        <v>351.60000600000001</v>
      </c>
      <c r="D717">
        <v>334.57998700000002</v>
      </c>
      <c r="E717">
        <v>349.42999300000002</v>
      </c>
      <c r="F717">
        <v>342.10720800000001</v>
      </c>
      <c r="G717">
        <v>536441</v>
      </c>
      <c r="H717">
        <f t="shared" si="11"/>
        <v>4.1456498887567542E-2</v>
      </c>
    </row>
    <row r="718" spans="1:8" x14ac:dyDescent="0.25">
      <c r="A718" s="1">
        <v>43045</v>
      </c>
      <c r="B718">
        <v>350.29998799999998</v>
      </c>
      <c r="C718">
        <v>350.29998799999998</v>
      </c>
      <c r="D718">
        <v>339.64001500000001</v>
      </c>
      <c r="E718">
        <v>341.92001299999998</v>
      </c>
      <c r="F718">
        <v>334.75460800000002</v>
      </c>
      <c r="G718">
        <v>903706</v>
      </c>
      <c r="H718">
        <f t="shared" si="11"/>
        <v>-2.1726411651028173E-2</v>
      </c>
    </row>
    <row r="719" spans="1:8" x14ac:dyDescent="0.25">
      <c r="A719" s="1">
        <v>43046</v>
      </c>
      <c r="B719">
        <v>342.77999899999998</v>
      </c>
      <c r="C719">
        <v>349.98998999999998</v>
      </c>
      <c r="D719">
        <v>339.69000199999999</v>
      </c>
      <c r="E719">
        <v>342.42999300000002</v>
      </c>
      <c r="F719">
        <v>335.25390599999997</v>
      </c>
      <c r="G719">
        <v>929711</v>
      </c>
      <c r="H719">
        <f t="shared" si="11"/>
        <v>1.490423127449085E-3</v>
      </c>
    </row>
    <row r="720" spans="1:8" x14ac:dyDescent="0.25">
      <c r="A720" s="1">
        <v>43047</v>
      </c>
      <c r="B720">
        <v>342.42999300000002</v>
      </c>
      <c r="C720">
        <v>345</v>
      </c>
      <c r="D720">
        <v>339.26001000000002</v>
      </c>
      <c r="E720">
        <v>339.94000199999999</v>
      </c>
      <c r="F720">
        <v>332.816101</v>
      </c>
      <c r="G720">
        <v>212055</v>
      </c>
      <c r="H720">
        <f t="shared" si="11"/>
        <v>-7.2980849152135862E-3</v>
      </c>
    </row>
    <row r="721" spans="1:8" x14ac:dyDescent="0.25">
      <c r="A721" s="1">
        <v>43048</v>
      </c>
      <c r="B721">
        <v>343.5</v>
      </c>
      <c r="C721">
        <v>344.48001099999999</v>
      </c>
      <c r="D721">
        <v>337.209991</v>
      </c>
      <c r="E721">
        <v>343.040009</v>
      </c>
      <c r="F721">
        <v>335.851135</v>
      </c>
      <c r="G721">
        <v>252456</v>
      </c>
      <c r="H721">
        <f t="shared" si="11"/>
        <v>9.0779230066389237E-3</v>
      </c>
    </row>
    <row r="722" spans="1:8" x14ac:dyDescent="0.25">
      <c r="A722" s="1">
        <v>43049</v>
      </c>
      <c r="B722">
        <v>344.25</v>
      </c>
      <c r="C722">
        <v>344.25</v>
      </c>
      <c r="D722">
        <v>331.35998499999999</v>
      </c>
      <c r="E722">
        <v>332.14001500000001</v>
      </c>
      <c r="F722">
        <v>325.17956500000003</v>
      </c>
      <c r="G722">
        <v>166911</v>
      </c>
      <c r="H722">
        <f t="shared" si="11"/>
        <v>-3.2290473746184808E-2</v>
      </c>
    </row>
    <row r="723" spans="1:8" x14ac:dyDescent="0.25">
      <c r="A723" s="1">
        <v>43052</v>
      </c>
      <c r="B723">
        <v>335.39999399999999</v>
      </c>
      <c r="C723">
        <v>335.39999399999999</v>
      </c>
      <c r="D723">
        <v>327.5</v>
      </c>
      <c r="E723">
        <v>331.14001500000001</v>
      </c>
      <c r="F723">
        <v>324.20053100000001</v>
      </c>
      <c r="G723">
        <v>327451</v>
      </c>
      <c r="H723">
        <f t="shared" si="11"/>
        <v>-3.0152902677796933E-3</v>
      </c>
    </row>
    <row r="724" spans="1:8" x14ac:dyDescent="0.25">
      <c r="A724" s="1">
        <v>43053</v>
      </c>
      <c r="B724">
        <v>329</v>
      </c>
      <c r="C724">
        <v>332.60000600000001</v>
      </c>
      <c r="D724">
        <v>322.10998499999999</v>
      </c>
      <c r="E724">
        <v>322.85998499999999</v>
      </c>
      <c r="F724">
        <v>316.09402499999999</v>
      </c>
      <c r="G724">
        <v>351961</v>
      </c>
      <c r="H724">
        <f t="shared" si="11"/>
        <v>-2.5322530381289943E-2</v>
      </c>
    </row>
    <row r="725" spans="1:8" x14ac:dyDescent="0.25">
      <c r="A725" s="1">
        <v>43054</v>
      </c>
      <c r="B725">
        <v>322.01998900000001</v>
      </c>
      <c r="C725">
        <v>329</v>
      </c>
      <c r="D725">
        <v>320.26998900000001</v>
      </c>
      <c r="E725">
        <v>328.35000600000001</v>
      </c>
      <c r="F725">
        <v>321.46899400000001</v>
      </c>
      <c r="G725">
        <v>434826</v>
      </c>
      <c r="H725">
        <f t="shared" si="11"/>
        <v>1.6861380550451964E-2</v>
      </c>
    </row>
    <row r="726" spans="1:8" x14ac:dyDescent="0.25">
      <c r="A726" s="1">
        <v>43055</v>
      </c>
      <c r="B726">
        <v>327.52999899999998</v>
      </c>
      <c r="C726">
        <v>332</v>
      </c>
      <c r="D726">
        <v>325.19000199999999</v>
      </c>
      <c r="E726">
        <v>329.70001200000002</v>
      </c>
      <c r="F726">
        <v>322.79070999999999</v>
      </c>
      <c r="G726">
        <v>250039</v>
      </c>
      <c r="H726">
        <f t="shared" si="11"/>
        <v>4.1030592044208102E-3</v>
      </c>
    </row>
    <row r="727" spans="1:8" x14ac:dyDescent="0.25">
      <c r="A727" s="1">
        <v>43056</v>
      </c>
      <c r="B727">
        <v>329.70001200000002</v>
      </c>
      <c r="C727">
        <v>329.98001099999999</v>
      </c>
      <c r="D727">
        <v>324.29998799999998</v>
      </c>
      <c r="E727">
        <v>326.05999800000001</v>
      </c>
      <c r="F727">
        <v>319.22695900000002</v>
      </c>
      <c r="G727">
        <v>161466</v>
      </c>
      <c r="H727">
        <f t="shared" si="11"/>
        <v>-1.1101836522344201E-2</v>
      </c>
    </row>
    <row r="728" spans="1:8" x14ac:dyDescent="0.25">
      <c r="A728" s="1">
        <v>43060</v>
      </c>
      <c r="B728">
        <v>326.64999399999999</v>
      </c>
      <c r="C728">
        <v>337.08999599999999</v>
      </c>
      <c r="D728">
        <v>326.64999399999999</v>
      </c>
      <c r="E728">
        <v>330.80999800000001</v>
      </c>
      <c r="F728">
        <v>323.87744099999998</v>
      </c>
      <c r="G728">
        <v>463681</v>
      </c>
      <c r="H728">
        <f t="shared" si="11"/>
        <v>1.4462855682901817E-2</v>
      </c>
    </row>
    <row r="729" spans="1:8" x14ac:dyDescent="0.25">
      <c r="A729" s="1">
        <v>43061</v>
      </c>
      <c r="B729">
        <v>331.63000499999998</v>
      </c>
      <c r="C729">
        <v>334.04998799999998</v>
      </c>
      <c r="D729">
        <v>322.60998499999999</v>
      </c>
      <c r="E729">
        <v>324.83999599999999</v>
      </c>
      <c r="F729">
        <v>318.032532</v>
      </c>
      <c r="G729">
        <v>408498</v>
      </c>
      <c r="H729">
        <f t="shared" si="11"/>
        <v>-1.821149627773971E-2</v>
      </c>
    </row>
    <row r="730" spans="1:8" x14ac:dyDescent="0.25">
      <c r="A730" s="1">
        <v>43062</v>
      </c>
      <c r="B730">
        <v>324.040009</v>
      </c>
      <c r="C730">
        <v>327.05999800000001</v>
      </c>
      <c r="D730">
        <v>322</v>
      </c>
      <c r="E730">
        <v>322.38000499999998</v>
      </c>
      <c r="F730">
        <v>315.62411500000002</v>
      </c>
      <c r="G730">
        <v>81798</v>
      </c>
      <c r="H730">
        <f t="shared" si="11"/>
        <v>-7.6016833691910047E-3</v>
      </c>
    </row>
    <row r="731" spans="1:8" x14ac:dyDescent="0.25">
      <c r="A731" s="1">
        <v>43063</v>
      </c>
      <c r="B731">
        <v>323</v>
      </c>
      <c r="C731">
        <v>328.38000499999998</v>
      </c>
      <c r="D731">
        <v>323</v>
      </c>
      <c r="E731">
        <v>327.27999899999998</v>
      </c>
      <c r="F731">
        <v>320.42141700000002</v>
      </c>
      <c r="G731">
        <v>117371</v>
      </c>
      <c r="H731">
        <f t="shared" si="11"/>
        <v>1.5085061464196681E-2</v>
      </c>
    </row>
    <row r="732" spans="1:8" x14ac:dyDescent="0.25">
      <c r="A732" s="1">
        <v>43066</v>
      </c>
      <c r="B732">
        <v>323</v>
      </c>
      <c r="C732">
        <v>329.69000199999999</v>
      </c>
      <c r="D732">
        <v>320.04998799999998</v>
      </c>
      <c r="E732">
        <v>321.02999899999998</v>
      </c>
      <c r="F732">
        <v>314.30239899999998</v>
      </c>
      <c r="G732">
        <v>260104</v>
      </c>
      <c r="H732">
        <f t="shared" si="11"/>
        <v>-1.9281480920230833E-2</v>
      </c>
    </row>
    <row r="733" spans="1:8" x14ac:dyDescent="0.25">
      <c r="A733" s="1">
        <v>43067</v>
      </c>
      <c r="B733">
        <v>321.459991</v>
      </c>
      <c r="C733">
        <v>324.27999899999998</v>
      </c>
      <c r="D733">
        <v>318.26998900000001</v>
      </c>
      <c r="E733">
        <v>320.52999899999998</v>
      </c>
      <c r="F733">
        <v>313.81286599999999</v>
      </c>
      <c r="G733">
        <v>675438</v>
      </c>
      <c r="H733">
        <f t="shared" si="11"/>
        <v>-1.5587365134853868E-3</v>
      </c>
    </row>
    <row r="734" spans="1:8" x14ac:dyDescent="0.25">
      <c r="A734" s="1">
        <v>43068</v>
      </c>
      <c r="B734">
        <v>320.040009</v>
      </c>
      <c r="C734">
        <v>332.5</v>
      </c>
      <c r="D734">
        <v>320.040009</v>
      </c>
      <c r="E734">
        <v>330.73998999999998</v>
      </c>
      <c r="F734">
        <v>323.808899</v>
      </c>
      <c r="G734">
        <v>438046</v>
      </c>
      <c r="H734">
        <f t="shared" si="11"/>
        <v>3.1356683784312243E-2</v>
      </c>
    </row>
    <row r="735" spans="1:8" x14ac:dyDescent="0.25">
      <c r="A735" s="1">
        <v>43069</v>
      </c>
      <c r="B735">
        <v>331.42999300000002</v>
      </c>
      <c r="C735">
        <v>334.98998999999998</v>
      </c>
      <c r="D735">
        <v>324.57998700000002</v>
      </c>
      <c r="E735">
        <v>333.83999599999999</v>
      </c>
      <c r="F735">
        <v>326.84393299999999</v>
      </c>
      <c r="G735">
        <v>1674320</v>
      </c>
      <c r="H735">
        <f t="shared" si="11"/>
        <v>9.3292639748590988E-3</v>
      </c>
    </row>
    <row r="736" spans="1:8" x14ac:dyDescent="0.25">
      <c r="A736" s="1">
        <v>43070</v>
      </c>
      <c r="B736">
        <v>335.75</v>
      </c>
      <c r="C736">
        <v>346.790009</v>
      </c>
      <c r="D736">
        <v>326</v>
      </c>
      <c r="E736">
        <v>346.35998499999999</v>
      </c>
      <c r="F736">
        <v>339.101563</v>
      </c>
      <c r="G736">
        <v>657116</v>
      </c>
      <c r="H736">
        <f t="shared" si="11"/>
        <v>3.6816870525826627E-2</v>
      </c>
    </row>
    <row r="737" spans="1:8" x14ac:dyDescent="0.25">
      <c r="A737" s="1">
        <v>43073</v>
      </c>
      <c r="B737">
        <v>346</v>
      </c>
      <c r="C737">
        <v>346.73998999999998</v>
      </c>
      <c r="D737">
        <v>336.20001200000002</v>
      </c>
      <c r="E737">
        <v>340.67999300000002</v>
      </c>
      <c r="F737">
        <v>333.54058800000001</v>
      </c>
      <c r="G737">
        <v>278102</v>
      </c>
      <c r="H737">
        <f t="shared" si="11"/>
        <v>-1.653509728189877E-2</v>
      </c>
    </row>
    <row r="738" spans="1:8" x14ac:dyDescent="0.25">
      <c r="A738" s="1">
        <v>43074</v>
      </c>
      <c r="B738">
        <v>339.01998900000001</v>
      </c>
      <c r="C738">
        <v>343.98001099999999</v>
      </c>
      <c r="D738">
        <v>334.48998999999998</v>
      </c>
      <c r="E738">
        <v>342.290009</v>
      </c>
      <c r="F738">
        <v>335.11685199999999</v>
      </c>
      <c r="G738">
        <v>245465</v>
      </c>
      <c r="H738">
        <f t="shared" si="11"/>
        <v>4.7147218457461318E-3</v>
      </c>
    </row>
    <row r="739" spans="1:8" x14ac:dyDescent="0.25">
      <c r="A739" s="1">
        <v>43075</v>
      </c>
      <c r="B739">
        <v>342.82000699999998</v>
      </c>
      <c r="C739">
        <v>345</v>
      </c>
      <c r="D739">
        <v>330.30999800000001</v>
      </c>
      <c r="E739">
        <v>330.72000100000002</v>
      </c>
      <c r="F739">
        <v>323.78930700000001</v>
      </c>
      <c r="G739">
        <v>366688</v>
      </c>
      <c r="H739">
        <f t="shared" si="11"/>
        <v>-3.4386265717653602E-2</v>
      </c>
    </row>
    <row r="740" spans="1:8" x14ac:dyDescent="0.25">
      <c r="A740" s="1">
        <v>43076</v>
      </c>
      <c r="B740">
        <v>338.98001099999999</v>
      </c>
      <c r="C740">
        <v>338.98001099999999</v>
      </c>
      <c r="D740">
        <v>330.01998900000001</v>
      </c>
      <c r="E740">
        <v>334</v>
      </c>
      <c r="F740">
        <v>327.00058000000001</v>
      </c>
      <c r="G740">
        <v>333722</v>
      </c>
      <c r="H740">
        <f t="shared" si="11"/>
        <v>9.8689273690168739E-3</v>
      </c>
    </row>
    <row r="741" spans="1:8" x14ac:dyDescent="0.25">
      <c r="A741" s="1">
        <v>43077</v>
      </c>
      <c r="B741">
        <v>331.33999599999999</v>
      </c>
      <c r="C741">
        <v>338.959991</v>
      </c>
      <c r="D741">
        <v>331.33999599999999</v>
      </c>
      <c r="E741">
        <v>336.32998700000002</v>
      </c>
      <c r="F741">
        <v>329.28173800000002</v>
      </c>
      <c r="G741">
        <v>204005</v>
      </c>
      <c r="H741">
        <f t="shared" si="11"/>
        <v>6.9517862184706814E-3</v>
      </c>
    </row>
    <row r="742" spans="1:8" x14ac:dyDescent="0.25">
      <c r="A742" s="1">
        <v>43080</v>
      </c>
      <c r="B742">
        <v>338.98001099999999</v>
      </c>
      <c r="C742">
        <v>343.66000400000001</v>
      </c>
      <c r="D742">
        <v>336.01001000000002</v>
      </c>
      <c r="E742">
        <v>343.14001500000001</v>
      </c>
      <c r="F742">
        <v>335.94906600000002</v>
      </c>
      <c r="G742">
        <v>243265</v>
      </c>
      <c r="H742">
        <f t="shared" si="11"/>
        <v>2.0045828372215968E-2</v>
      </c>
    </row>
    <row r="743" spans="1:8" x14ac:dyDescent="0.25">
      <c r="A743" s="1">
        <v>43082</v>
      </c>
      <c r="B743">
        <v>343.98998999999998</v>
      </c>
      <c r="C743">
        <v>352.48998999999998</v>
      </c>
      <c r="D743">
        <v>342.39999399999999</v>
      </c>
      <c r="E743">
        <v>351.63000499999998</v>
      </c>
      <c r="F743">
        <v>344.26113900000001</v>
      </c>
      <c r="G743">
        <v>867547</v>
      </c>
      <c r="H743">
        <f t="shared" si="11"/>
        <v>2.444093519708021E-2</v>
      </c>
    </row>
    <row r="744" spans="1:8" x14ac:dyDescent="0.25">
      <c r="A744" s="1">
        <v>43083</v>
      </c>
      <c r="B744">
        <v>352.5</v>
      </c>
      <c r="C744">
        <v>354.48998999999998</v>
      </c>
      <c r="D744">
        <v>349.57998700000002</v>
      </c>
      <c r="E744">
        <v>350.67001299999998</v>
      </c>
      <c r="F744">
        <v>343.321259</v>
      </c>
      <c r="G744">
        <v>524180</v>
      </c>
      <c r="H744">
        <f t="shared" si="11"/>
        <v>-2.7338704077536345E-3</v>
      </c>
    </row>
    <row r="745" spans="1:8" x14ac:dyDescent="0.25">
      <c r="A745" s="1">
        <v>43084</v>
      </c>
      <c r="B745">
        <v>349</v>
      </c>
      <c r="C745">
        <v>356.54998799999998</v>
      </c>
      <c r="D745">
        <v>345.60000600000001</v>
      </c>
      <c r="E745">
        <v>354.32998700000002</v>
      </c>
      <c r="F745">
        <v>346.90454099999999</v>
      </c>
      <c r="G745">
        <v>998461</v>
      </c>
      <c r="H745">
        <f t="shared" si="11"/>
        <v>1.038302014175955E-2</v>
      </c>
    </row>
    <row r="746" spans="1:8" x14ac:dyDescent="0.25">
      <c r="A746" s="1">
        <v>43087</v>
      </c>
      <c r="B746">
        <v>354.32998700000002</v>
      </c>
      <c r="C746">
        <v>357</v>
      </c>
      <c r="D746">
        <v>349.5</v>
      </c>
      <c r="E746">
        <v>354.39001500000001</v>
      </c>
      <c r="F746">
        <v>346.96328699999998</v>
      </c>
      <c r="G746">
        <v>378724</v>
      </c>
      <c r="H746">
        <f t="shared" si="11"/>
        <v>1.6932907902556302E-4</v>
      </c>
    </row>
    <row r="747" spans="1:8" x14ac:dyDescent="0.25">
      <c r="A747" s="1">
        <v>43088</v>
      </c>
      <c r="B747">
        <v>350.02999899999998</v>
      </c>
      <c r="C747">
        <v>356.91000400000001</v>
      </c>
      <c r="D747">
        <v>350.02999899999998</v>
      </c>
      <c r="E747">
        <v>353.39999399999999</v>
      </c>
      <c r="F747">
        <v>345.99401899999998</v>
      </c>
      <c r="G747">
        <v>429574</v>
      </c>
      <c r="H747">
        <f t="shared" si="11"/>
        <v>-2.7974844156348688E-3</v>
      </c>
    </row>
    <row r="748" spans="1:8" x14ac:dyDescent="0.25">
      <c r="A748" s="1">
        <v>43089</v>
      </c>
      <c r="B748">
        <v>350.01998900000001</v>
      </c>
      <c r="C748">
        <v>354.77999899999998</v>
      </c>
      <c r="D748">
        <v>346.29998799999998</v>
      </c>
      <c r="E748">
        <v>353.17999300000002</v>
      </c>
      <c r="F748">
        <v>345.77862499999998</v>
      </c>
      <c r="G748">
        <v>268520</v>
      </c>
      <c r="H748">
        <f t="shared" si="11"/>
        <v>-6.2273062928666059E-4</v>
      </c>
    </row>
    <row r="749" spans="1:8" x14ac:dyDescent="0.25">
      <c r="A749" s="1">
        <v>43090</v>
      </c>
      <c r="B749">
        <v>354.54998799999998</v>
      </c>
      <c r="C749">
        <v>355</v>
      </c>
      <c r="D749">
        <v>347.04998799999998</v>
      </c>
      <c r="E749">
        <v>351.98001099999999</v>
      </c>
      <c r="F749">
        <v>344.60379</v>
      </c>
      <c r="G749">
        <v>593822</v>
      </c>
      <c r="H749">
        <f t="shared" si="11"/>
        <v>-3.4034358596634236E-3</v>
      </c>
    </row>
    <row r="750" spans="1:8" x14ac:dyDescent="0.25">
      <c r="A750" s="1">
        <v>43091</v>
      </c>
      <c r="B750">
        <v>352.97000100000002</v>
      </c>
      <c r="C750">
        <v>355</v>
      </c>
      <c r="D750">
        <v>347.26001000000002</v>
      </c>
      <c r="E750">
        <v>353.69000199999999</v>
      </c>
      <c r="F750">
        <v>346.27795400000002</v>
      </c>
      <c r="G750">
        <v>108628</v>
      </c>
      <c r="H750">
        <f t="shared" si="11"/>
        <v>4.846465524576282E-3</v>
      </c>
    </row>
    <row r="751" spans="1:8" x14ac:dyDescent="0.25">
      <c r="A751" s="1">
        <v>43095</v>
      </c>
      <c r="B751">
        <v>354.48998999999998</v>
      </c>
      <c r="C751">
        <v>358.92001299999998</v>
      </c>
      <c r="D751">
        <v>348.07000699999998</v>
      </c>
      <c r="E751">
        <v>353.07000699999998</v>
      </c>
      <c r="F751">
        <v>345.67095899999998</v>
      </c>
      <c r="G751">
        <v>101132</v>
      </c>
      <c r="H751">
        <f t="shared" si="11"/>
        <v>-1.7544507818287203E-3</v>
      </c>
    </row>
    <row r="752" spans="1:8" x14ac:dyDescent="0.25">
      <c r="A752" s="1">
        <v>43096</v>
      </c>
      <c r="B752">
        <v>356</v>
      </c>
      <c r="C752">
        <v>358.98998999999998</v>
      </c>
      <c r="D752">
        <v>354.52999899999998</v>
      </c>
      <c r="E752">
        <v>356.79998799999998</v>
      </c>
      <c r="F752">
        <v>349.32275399999997</v>
      </c>
      <c r="G752">
        <v>112838</v>
      </c>
      <c r="H752">
        <f t="shared" si="11"/>
        <v>1.050895436820525E-2</v>
      </c>
    </row>
    <row r="753" spans="1:8" x14ac:dyDescent="0.25">
      <c r="A753" s="1">
        <v>43097</v>
      </c>
      <c r="B753">
        <v>356</v>
      </c>
      <c r="C753">
        <v>360</v>
      </c>
      <c r="D753">
        <v>353.27999899999998</v>
      </c>
      <c r="E753">
        <v>357.25</v>
      </c>
      <c r="F753">
        <v>349.76333599999998</v>
      </c>
      <c r="G753">
        <v>141908</v>
      </c>
      <c r="H753">
        <f t="shared" si="11"/>
        <v>1.2604515084281411E-3</v>
      </c>
    </row>
    <row r="754" spans="1:8" x14ac:dyDescent="0.25">
      <c r="A754" s="1">
        <v>43098</v>
      </c>
      <c r="B754">
        <v>359.89999399999999</v>
      </c>
      <c r="C754">
        <v>359.89999399999999</v>
      </c>
      <c r="D754">
        <v>356.08999599999999</v>
      </c>
      <c r="E754">
        <v>358.07000699999998</v>
      </c>
      <c r="F754">
        <v>350.56616200000002</v>
      </c>
      <c r="G754">
        <v>336173</v>
      </c>
      <c r="H754">
        <f t="shared" si="11"/>
        <v>2.2927103712333616E-3</v>
      </c>
    </row>
    <row r="755" spans="1:8" x14ac:dyDescent="0.25">
      <c r="A755" s="1">
        <v>43102</v>
      </c>
      <c r="B755">
        <v>358.07000699999998</v>
      </c>
      <c r="C755">
        <v>377.57998700000002</v>
      </c>
      <c r="D755">
        <v>356.35000600000001</v>
      </c>
      <c r="E755">
        <v>371.57998700000002</v>
      </c>
      <c r="F755">
        <v>363.79302999999999</v>
      </c>
      <c r="G755">
        <v>372991</v>
      </c>
      <c r="H755">
        <f t="shared" si="11"/>
        <v>3.703565373916954E-2</v>
      </c>
    </row>
    <row r="756" spans="1:8" x14ac:dyDescent="0.25">
      <c r="A756" s="1">
        <v>43103</v>
      </c>
      <c r="B756">
        <v>380</v>
      </c>
      <c r="C756">
        <v>380</v>
      </c>
      <c r="D756">
        <v>367.85998499999999</v>
      </c>
      <c r="E756">
        <v>371.48001099999999</v>
      </c>
      <c r="F756">
        <v>363.69515999999999</v>
      </c>
      <c r="G756">
        <v>313236</v>
      </c>
      <c r="H756">
        <f t="shared" si="11"/>
        <v>-2.690627887456134E-4</v>
      </c>
    </row>
    <row r="757" spans="1:8" x14ac:dyDescent="0.25">
      <c r="A757" s="1">
        <v>43104</v>
      </c>
      <c r="B757">
        <v>375</v>
      </c>
      <c r="C757">
        <v>375</v>
      </c>
      <c r="D757">
        <v>365.73998999999998</v>
      </c>
      <c r="E757">
        <v>370.04998799999998</v>
      </c>
      <c r="F757">
        <v>362.29510499999998</v>
      </c>
      <c r="G757">
        <v>290419</v>
      </c>
      <c r="H757">
        <f t="shared" si="11"/>
        <v>-3.8569573260464128E-3</v>
      </c>
    </row>
    <row r="758" spans="1:8" x14ac:dyDescent="0.25">
      <c r="A758" s="1">
        <v>43105</v>
      </c>
      <c r="B758">
        <v>370.04998799999998</v>
      </c>
      <c r="C758">
        <v>373</v>
      </c>
      <c r="D758">
        <v>366.01001000000002</v>
      </c>
      <c r="E758">
        <v>368.60998499999999</v>
      </c>
      <c r="F758">
        <v>360.88528400000001</v>
      </c>
      <c r="G758">
        <v>328509</v>
      </c>
      <c r="H758">
        <f t="shared" si="11"/>
        <v>-3.8989519279879893E-3</v>
      </c>
    </row>
    <row r="759" spans="1:8" x14ac:dyDescent="0.25">
      <c r="A759" s="1">
        <v>43108</v>
      </c>
      <c r="B759">
        <v>368.80999800000001</v>
      </c>
      <c r="C759">
        <v>374.98001099999999</v>
      </c>
      <c r="D759">
        <v>365.26998900000001</v>
      </c>
      <c r="E759">
        <v>367.66000400000001</v>
      </c>
      <c r="F759">
        <v>359.95519999999999</v>
      </c>
      <c r="G759">
        <v>320101</v>
      </c>
      <c r="H759">
        <f t="shared" si="11"/>
        <v>-2.5805557173445787E-3</v>
      </c>
    </row>
    <row r="760" spans="1:8" x14ac:dyDescent="0.25">
      <c r="A760" s="1">
        <v>43109</v>
      </c>
      <c r="B760">
        <v>367.60998499999999</v>
      </c>
      <c r="C760">
        <v>372</v>
      </c>
      <c r="D760">
        <v>364.01001000000002</v>
      </c>
      <c r="E760">
        <v>367.85998499999999</v>
      </c>
      <c r="F760">
        <v>360.15100100000001</v>
      </c>
      <c r="G760">
        <v>763887</v>
      </c>
      <c r="H760">
        <f t="shared" si="11"/>
        <v>5.438114671238273E-4</v>
      </c>
    </row>
    <row r="761" spans="1:8" x14ac:dyDescent="0.25">
      <c r="A761" s="1">
        <v>43110</v>
      </c>
      <c r="B761">
        <v>365.72000100000002</v>
      </c>
      <c r="C761">
        <v>368.35998499999999</v>
      </c>
      <c r="D761">
        <v>361.47000100000002</v>
      </c>
      <c r="E761">
        <v>363.20001200000002</v>
      </c>
      <c r="F761">
        <v>355.588684</v>
      </c>
      <c r="G761">
        <v>446879</v>
      </c>
      <c r="H761">
        <f t="shared" si="11"/>
        <v>-1.2748709867788425E-2</v>
      </c>
    </row>
    <row r="762" spans="1:8" x14ac:dyDescent="0.25">
      <c r="A762" s="1">
        <v>43111</v>
      </c>
      <c r="B762">
        <v>364.17001299999998</v>
      </c>
      <c r="C762">
        <v>366</v>
      </c>
      <c r="D762">
        <v>360.5</v>
      </c>
      <c r="E762">
        <v>363.07998700000002</v>
      </c>
      <c r="F762">
        <v>355.471161</v>
      </c>
      <c r="G762">
        <v>325872</v>
      </c>
      <c r="H762">
        <f t="shared" si="11"/>
        <v>-3.3055727136477336E-4</v>
      </c>
    </row>
    <row r="763" spans="1:8" x14ac:dyDescent="0.25">
      <c r="A763" s="1">
        <v>43112</v>
      </c>
      <c r="B763">
        <v>360</v>
      </c>
      <c r="C763">
        <v>366</v>
      </c>
      <c r="D763">
        <v>358</v>
      </c>
      <c r="E763">
        <v>358.52999899999998</v>
      </c>
      <c r="F763">
        <v>351.01650999999998</v>
      </c>
      <c r="G763">
        <v>296255</v>
      </c>
      <c r="H763">
        <f t="shared" si="11"/>
        <v>-1.2610864193133441E-2</v>
      </c>
    </row>
    <row r="764" spans="1:8" x14ac:dyDescent="0.25">
      <c r="A764" s="1">
        <v>43115</v>
      </c>
      <c r="B764">
        <v>359.42001299999998</v>
      </c>
      <c r="C764">
        <v>362.11999500000002</v>
      </c>
      <c r="D764">
        <v>357.5</v>
      </c>
      <c r="E764">
        <v>361</v>
      </c>
      <c r="F764">
        <v>353.434753</v>
      </c>
      <c r="G764">
        <v>80175</v>
      </c>
      <c r="H764">
        <f t="shared" si="11"/>
        <v>6.8656346465811036E-3</v>
      </c>
    </row>
    <row r="765" spans="1:8" x14ac:dyDescent="0.25">
      <c r="A765" s="1">
        <v>43116</v>
      </c>
      <c r="B765">
        <v>361.23001099999999</v>
      </c>
      <c r="C765">
        <v>370</v>
      </c>
      <c r="D765">
        <v>357.52999899999998</v>
      </c>
      <c r="E765">
        <v>368.14999399999999</v>
      </c>
      <c r="F765">
        <v>360.43490600000001</v>
      </c>
      <c r="G765">
        <v>508706</v>
      </c>
      <c r="H765">
        <f t="shared" si="11"/>
        <v>1.9612480497024215E-2</v>
      </c>
    </row>
    <row r="766" spans="1:8" x14ac:dyDescent="0.25">
      <c r="A766" s="1">
        <v>43117</v>
      </c>
      <c r="B766">
        <v>368.64001500000001</v>
      </c>
      <c r="C766">
        <v>385</v>
      </c>
      <c r="D766">
        <v>365.39001500000001</v>
      </c>
      <c r="E766">
        <v>377.709991</v>
      </c>
      <c r="F766">
        <v>369.79458599999998</v>
      </c>
      <c r="G766">
        <v>547075</v>
      </c>
      <c r="H766">
        <f t="shared" si="11"/>
        <v>2.5636303959419269E-2</v>
      </c>
    </row>
    <row r="767" spans="1:8" x14ac:dyDescent="0.25">
      <c r="A767" s="1">
        <v>43118</v>
      </c>
      <c r="B767">
        <v>370.04998799999998</v>
      </c>
      <c r="C767">
        <v>377.70001200000002</v>
      </c>
      <c r="D767">
        <v>370.04998799999998</v>
      </c>
      <c r="E767">
        <v>373.63000499999998</v>
      </c>
      <c r="F767">
        <v>365.80007899999998</v>
      </c>
      <c r="G767">
        <v>161423</v>
      </c>
      <c r="H767">
        <f t="shared" si="11"/>
        <v>-1.086072657797028E-2</v>
      </c>
    </row>
    <row r="768" spans="1:8" x14ac:dyDescent="0.25">
      <c r="A768" s="1">
        <v>43119</v>
      </c>
      <c r="B768">
        <v>370.01998900000001</v>
      </c>
      <c r="C768">
        <v>377.41000400000001</v>
      </c>
      <c r="D768">
        <v>368.02999899999998</v>
      </c>
      <c r="E768">
        <v>369.89999399999999</v>
      </c>
      <c r="F768">
        <v>362.14825400000001</v>
      </c>
      <c r="G768">
        <v>311583</v>
      </c>
      <c r="H768">
        <f t="shared" si="11"/>
        <v>-1.0033282498719393E-2</v>
      </c>
    </row>
    <row r="769" spans="1:8" x14ac:dyDescent="0.25">
      <c r="A769" s="1">
        <v>43122</v>
      </c>
      <c r="B769">
        <v>370.29998799999998</v>
      </c>
      <c r="C769">
        <v>373.89001500000001</v>
      </c>
      <c r="D769">
        <v>362.60000600000001</v>
      </c>
      <c r="E769">
        <v>365.64001500000001</v>
      </c>
      <c r="F769">
        <v>357.97753899999998</v>
      </c>
      <c r="G769">
        <v>309324</v>
      </c>
      <c r="H769">
        <f t="shared" si="11"/>
        <v>-1.1583425214044251E-2</v>
      </c>
    </row>
    <row r="770" spans="1:8" x14ac:dyDescent="0.25">
      <c r="A770" s="1">
        <v>43123</v>
      </c>
      <c r="B770">
        <v>368.83999599999999</v>
      </c>
      <c r="C770">
        <v>368.83999599999999</v>
      </c>
      <c r="D770">
        <v>363</v>
      </c>
      <c r="E770">
        <v>367.290009</v>
      </c>
      <c r="F770">
        <v>359.59295700000001</v>
      </c>
      <c r="G770">
        <v>516486</v>
      </c>
      <c r="H770">
        <f t="shared" si="11"/>
        <v>4.5024725459543932E-3</v>
      </c>
    </row>
    <row r="771" spans="1:8" x14ac:dyDescent="0.25">
      <c r="A771" s="1">
        <v>43124</v>
      </c>
      <c r="B771">
        <v>365</v>
      </c>
      <c r="C771">
        <v>368.57998700000002</v>
      </c>
      <c r="D771">
        <v>363.48998999999998</v>
      </c>
      <c r="E771">
        <v>364.72000100000002</v>
      </c>
      <c r="F771">
        <v>357.07681300000002</v>
      </c>
      <c r="G771">
        <v>281110</v>
      </c>
      <c r="H771">
        <f t="shared" si="11"/>
        <v>-7.0217956544391912E-3</v>
      </c>
    </row>
    <row r="772" spans="1:8" x14ac:dyDescent="0.25">
      <c r="A772" s="1">
        <v>43125</v>
      </c>
      <c r="B772">
        <v>365.63000499999998</v>
      </c>
      <c r="C772">
        <v>368.48001099999999</v>
      </c>
      <c r="D772">
        <v>363.10998499999999</v>
      </c>
      <c r="E772">
        <v>366.26998900000001</v>
      </c>
      <c r="F772">
        <v>358.59429899999998</v>
      </c>
      <c r="G772">
        <v>297127</v>
      </c>
      <c r="H772">
        <f t="shared" ref="H772:H835" si="12">LN(F772/F771)</f>
        <v>4.2407420077378143E-3</v>
      </c>
    </row>
    <row r="773" spans="1:8" x14ac:dyDescent="0.25">
      <c r="A773" s="1">
        <v>43126</v>
      </c>
      <c r="B773">
        <v>365.01001000000002</v>
      </c>
      <c r="C773">
        <v>366.04998799999998</v>
      </c>
      <c r="D773">
        <v>358.05999800000001</v>
      </c>
      <c r="E773">
        <v>361.33999599999999</v>
      </c>
      <c r="F773">
        <v>353.76763899999997</v>
      </c>
      <c r="G773">
        <v>460564</v>
      </c>
      <c r="H773">
        <f t="shared" si="12"/>
        <v>-1.3551352496378693E-2</v>
      </c>
    </row>
    <row r="774" spans="1:8" x14ac:dyDescent="0.25">
      <c r="A774" s="1">
        <v>43129</v>
      </c>
      <c r="B774">
        <v>359.54998799999998</v>
      </c>
      <c r="C774">
        <v>365.91000400000001</v>
      </c>
      <c r="D774">
        <v>359.54998799999998</v>
      </c>
      <c r="E774">
        <v>363.14999399999999</v>
      </c>
      <c r="F774">
        <v>355.53970299999997</v>
      </c>
      <c r="G774">
        <v>182120</v>
      </c>
      <c r="H774">
        <f t="shared" si="12"/>
        <v>4.9966145332829351E-3</v>
      </c>
    </row>
    <row r="775" spans="1:8" x14ac:dyDescent="0.25">
      <c r="A775" s="1">
        <v>43130</v>
      </c>
      <c r="B775">
        <v>362.25</v>
      </c>
      <c r="C775">
        <v>365</v>
      </c>
      <c r="D775">
        <v>360</v>
      </c>
      <c r="E775">
        <v>363.85000600000001</v>
      </c>
      <c r="F775">
        <v>356.22503699999999</v>
      </c>
      <c r="G775">
        <v>258758</v>
      </c>
      <c r="H775">
        <f t="shared" si="12"/>
        <v>1.9257324036412202E-3</v>
      </c>
    </row>
    <row r="776" spans="1:8" x14ac:dyDescent="0.25">
      <c r="A776" s="1">
        <v>43131</v>
      </c>
      <c r="B776">
        <v>362.95001200000002</v>
      </c>
      <c r="C776">
        <v>364.61999500000002</v>
      </c>
      <c r="D776">
        <v>360</v>
      </c>
      <c r="E776">
        <v>362.22000100000002</v>
      </c>
      <c r="F776">
        <v>354.629211</v>
      </c>
      <c r="G776">
        <v>519312</v>
      </c>
      <c r="H776">
        <f t="shared" si="12"/>
        <v>-4.4898899749381115E-3</v>
      </c>
    </row>
    <row r="777" spans="1:8" x14ac:dyDescent="0.25">
      <c r="A777" s="1">
        <v>43132</v>
      </c>
      <c r="B777">
        <v>360.01998900000001</v>
      </c>
      <c r="C777">
        <v>367.58999599999999</v>
      </c>
      <c r="D777">
        <v>360.01001000000002</v>
      </c>
      <c r="E777">
        <v>365.39001500000001</v>
      </c>
      <c r="F777">
        <v>357.73278800000003</v>
      </c>
      <c r="G777">
        <v>246595</v>
      </c>
      <c r="H777">
        <f t="shared" si="12"/>
        <v>8.713537895380024E-3</v>
      </c>
    </row>
    <row r="778" spans="1:8" x14ac:dyDescent="0.25">
      <c r="A778" s="1">
        <v>43133</v>
      </c>
      <c r="B778">
        <v>363.17999300000002</v>
      </c>
      <c r="C778">
        <v>366.48998999999998</v>
      </c>
      <c r="D778">
        <v>360.48001099999999</v>
      </c>
      <c r="E778">
        <v>362.42001299999998</v>
      </c>
      <c r="F778">
        <v>354.82501200000002</v>
      </c>
      <c r="G778">
        <v>278347</v>
      </c>
      <c r="H778">
        <f t="shared" si="12"/>
        <v>-8.1615614644175195E-3</v>
      </c>
    </row>
    <row r="779" spans="1:8" x14ac:dyDescent="0.25">
      <c r="A779" s="1">
        <v>43137</v>
      </c>
      <c r="B779">
        <v>349</v>
      </c>
      <c r="C779">
        <v>359.98998999999998</v>
      </c>
      <c r="D779">
        <v>342</v>
      </c>
      <c r="E779">
        <v>351.32998700000002</v>
      </c>
      <c r="F779">
        <v>343.96740699999998</v>
      </c>
      <c r="G779">
        <v>493443</v>
      </c>
      <c r="H779">
        <f t="shared" si="12"/>
        <v>-3.1077838213223696E-2</v>
      </c>
    </row>
    <row r="780" spans="1:8" x14ac:dyDescent="0.25">
      <c r="A780" s="1">
        <v>43138</v>
      </c>
      <c r="B780">
        <v>349.51998900000001</v>
      </c>
      <c r="C780">
        <v>354.5</v>
      </c>
      <c r="D780">
        <v>342.27999899999998</v>
      </c>
      <c r="E780">
        <v>343.55999800000001</v>
      </c>
      <c r="F780">
        <v>336.360229</v>
      </c>
      <c r="G780">
        <v>380778</v>
      </c>
      <c r="H780">
        <f t="shared" si="12"/>
        <v>-2.2364210008949205E-2</v>
      </c>
    </row>
    <row r="781" spans="1:8" x14ac:dyDescent="0.25">
      <c r="A781" s="1">
        <v>43139</v>
      </c>
      <c r="B781">
        <v>344</v>
      </c>
      <c r="C781">
        <v>349.98001099999999</v>
      </c>
      <c r="D781">
        <v>329.07000699999998</v>
      </c>
      <c r="E781">
        <v>331.26001000000002</v>
      </c>
      <c r="F781">
        <v>324.31802399999998</v>
      </c>
      <c r="G781">
        <v>698553</v>
      </c>
      <c r="H781">
        <f t="shared" si="12"/>
        <v>-3.6458105845410808E-2</v>
      </c>
    </row>
    <row r="782" spans="1:8" x14ac:dyDescent="0.25">
      <c r="A782" s="1">
        <v>43140</v>
      </c>
      <c r="B782">
        <v>334.57000699999998</v>
      </c>
      <c r="C782">
        <v>334.60000600000001</v>
      </c>
      <c r="D782">
        <v>325</v>
      </c>
      <c r="E782">
        <v>331.82998700000002</v>
      </c>
      <c r="F782">
        <v>324.87603799999999</v>
      </c>
      <c r="G782">
        <v>356497</v>
      </c>
      <c r="H782">
        <f t="shared" si="12"/>
        <v>1.7190980943533585E-3</v>
      </c>
    </row>
    <row r="783" spans="1:8" x14ac:dyDescent="0.25">
      <c r="A783" s="1">
        <v>43143</v>
      </c>
      <c r="B783">
        <v>335</v>
      </c>
      <c r="C783">
        <v>337.17001299999998</v>
      </c>
      <c r="D783">
        <v>328.05999800000001</v>
      </c>
      <c r="E783">
        <v>334.540009</v>
      </c>
      <c r="F783">
        <v>327.52926600000001</v>
      </c>
      <c r="G783">
        <v>486845</v>
      </c>
      <c r="H783">
        <f t="shared" si="12"/>
        <v>8.133724883258019E-3</v>
      </c>
    </row>
    <row r="784" spans="1:8" x14ac:dyDescent="0.25">
      <c r="A784" s="1">
        <v>43144</v>
      </c>
      <c r="B784">
        <v>337.5</v>
      </c>
      <c r="C784">
        <v>337.5</v>
      </c>
      <c r="D784">
        <v>329.45001200000002</v>
      </c>
      <c r="E784">
        <v>336.08999599999999</v>
      </c>
      <c r="F784">
        <v>329.046783</v>
      </c>
      <c r="G784">
        <v>138696</v>
      </c>
      <c r="H784">
        <f t="shared" si="12"/>
        <v>4.6225253098079733E-3</v>
      </c>
    </row>
    <row r="785" spans="1:8" x14ac:dyDescent="0.25">
      <c r="A785" s="1">
        <v>43145</v>
      </c>
      <c r="B785">
        <v>334.67999300000002</v>
      </c>
      <c r="C785">
        <v>341.16000400000001</v>
      </c>
      <c r="D785">
        <v>332.209991</v>
      </c>
      <c r="E785">
        <v>337.64001500000001</v>
      </c>
      <c r="F785">
        <v>330.56433099999998</v>
      </c>
      <c r="G785">
        <v>274811</v>
      </c>
      <c r="H785">
        <f t="shared" si="12"/>
        <v>4.6013496295105516E-3</v>
      </c>
    </row>
    <row r="786" spans="1:8" x14ac:dyDescent="0.25">
      <c r="A786" s="1">
        <v>43146</v>
      </c>
      <c r="B786">
        <v>338.64001500000001</v>
      </c>
      <c r="C786">
        <v>344.58999599999999</v>
      </c>
      <c r="D786">
        <v>338.64001500000001</v>
      </c>
      <c r="E786">
        <v>342.19000199999999</v>
      </c>
      <c r="F786">
        <v>335.01895100000002</v>
      </c>
      <c r="G786">
        <v>229075</v>
      </c>
      <c r="H786">
        <f t="shared" si="12"/>
        <v>1.3385812520134013E-2</v>
      </c>
    </row>
    <row r="787" spans="1:8" x14ac:dyDescent="0.25">
      <c r="A787" s="1">
        <v>43147</v>
      </c>
      <c r="B787">
        <v>340.19000199999999</v>
      </c>
      <c r="C787">
        <v>347.36999500000002</v>
      </c>
      <c r="D787">
        <v>336.01001000000002</v>
      </c>
      <c r="E787">
        <v>337.10000600000001</v>
      </c>
      <c r="F787">
        <v>330.03561400000001</v>
      </c>
      <c r="G787">
        <v>176303</v>
      </c>
      <c r="H787">
        <f t="shared" si="12"/>
        <v>-1.4986530524717529E-2</v>
      </c>
    </row>
    <row r="788" spans="1:8" x14ac:dyDescent="0.25">
      <c r="A788" s="1">
        <v>43150</v>
      </c>
      <c r="B788">
        <v>337.10998499999999</v>
      </c>
      <c r="C788">
        <v>344.41000400000001</v>
      </c>
      <c r="D788">
        <v>337.10998499999999</v>
      </c>
      <c r="E788">
        <v>340.61999500000002</v>
      </c>
      <c r="F788">
        <v>333.48184199999997</v>
      </c>
      <c r="G788">
        <v>39089</v>
      </c>
      <c r="H788">
        <f t="shared" si="12"/>
        <v>1.0387847247214985E-2</v>
      </c>
    </row>
    <row r="789" spans="1:8" x14ac:dyDescent="0.25">
      <c r="A789" s="1">
        <v>43151</v>
      </c>
      <c r="B789">
        <v>339</v>
      </c>
      <c r="C789">
        <v>344.88000499999998</v>
      </c>
      <c r="D789">
        <v>336.29998799999998</v>
      </c>
      <c r="E789">
        <v>343.14999399999999</v>
      </c>
      <c r="F789">
        <v>335.95883199999997</v>
      </c>
      <c r="G789">
        <v>169447</v>
      </c>
      <c r="H789">
        <f t="shared" si="12"/>
        <v>7.4002115502381782E-3</v>
      </c>
    </row>
    <row r="790" spans="1:8" x14ac:dyDescent="0.25">
      <c r="A790" s="1">
        <v>43152</v>
      </c>
      <c r="B790">
        <v>342.73998999999998</v>
      </c>
      <c r="C790">
        <v>346.97000100000002</v>
      </c>
      <c r="D790">
        <v>338.11999500000002</v>
      </c>
      <c r="E790">
        <v>341.88000499999998</v>
      </c>
      <c r="F790">
        <v>334.71545400000002</v>
      </c>
      <c r="G790">
        <v>718618</v>
      </c>
      <c r="H790">
        <f t="shared" si="12"/>
        <v>-3.7078488037071869E-3</v>
      </c>
    </row>
    <row r="791" spans="1:8" x14ac:dyDescent="0.25">
      <c r="A791" s="1">
        <v>43153</v>
      </c>
      <c r="B791">
        <v>340.01001000000002</v>
      </c>
      <c r="C791">
        <v>344.98001099999999</v>
      </c>
      <c r="D791">
        <v>335.91000400000001</v>
      </c>
      <c r="E791">
        <v>340.89999399999999</v>
      </c>
      <c r="F791">
        <v>333.75598100000002</v>
      </c>
      <c r="G791">
        <v>368670</v>
      </c>
      <c r="H791">
        <f t="shared" si="12"/>
        <v>-2.8706496901797405E-3</v>
      </c>
    </row>
    <row r="792" spans="1:8" x14ac:dyDescent="0.25">
      <c r="A792" s="1">
        <v>43154</v>
      </c>
      <c r="B792">
        <v>344.22000100000002</v>
      </c>
      <c r="C792">
        <v>347.48998999999998</v>
      </c>
      <c r="D792">
        <v>338.64999399999999</v>
      </c>
      <c r="E792">
        <v>342.86999500000002</v>
      </c>
      <c r="F792">
        <v>335.68469199999998</v>
      </c>
      <c r="G792">
        <v>248317</v>
      </c>
      <c r="H792">
        <f t="shared" si="12"/>
        <v>5.7621725548203965E-3</v>
      </c>
    </row>
    <row r="793" spans="1:8" x14ac:dyDescent="0.25">
      <c r="A793" s="1">
        <v>43157</v>
      </c>
      <c r="B793">
        <v>342.63000499999998</v>
      </c>
      <c r="C793">
        <v>346.92001299999998</v>
      </c>
      <c r="D793">
        <v>340.01998900000001</v>
      </c>
      <c r="E793">
        <v>344.98001099999999</v>
      </c>
      <c r="F793">
        <v>337.75048800000002</v>
      </c>
      <c r="G793">
        <v>470937</v>
      </c>
      <c r="H793">
        <f t="shared" si="12"/>
        <v>6.1351189869682477E-3</v>
      </c>
    </row>
    <row r="794" spans="1:8" x14ac:dyDescent="0.25">
      <c r="A794" s="1">
        <v>43158</v>
      </c>
      <c r="B794">
        <v>340.39001500000001</v>
      </c>
      <c r="C794">
        <v>343.89001500000001</v>
      </c>
      <c r="D794">
        <v>329.08999599999999</v>
      </c>
      <c r="E794">
        <v>329.89001500000001</v>
      </c>
      <c r="F794">
        <v>322.97671500000001</v>
      </c>
      <c r="G794">
        <v>321059</v>
      </c>
      <c r="H794">
        <f t="shared" si="12"/>
        <v>-4.4727190854145386E-2</v>
      </c>
    </row>
    <row r="795" spans="1:8" x14ac:dyDescent="0.25">
      <c r="A795" s="1">
        <v>43159</v>
      </c>
      <c r="B795">
        <v>329.89001500000001</v>
      </c>
      <c r="C795">
        <v>335.88000499999998</v>
      </c>
      <c r="D795">
        <v>326.52999899999998</v>
      </c>
      <c r="E795">
        <v>334.02999899999998</v>
      </c>
      <c r="F795">
        <v>327.029968</v>
      </c>
      <c r="G795">
        <v>591301</v>
      </c>
      <c r="H795">
        <f t="shared" si="12"/>
        <v>1.2471581117240399E-2</v>
      </c>
    </row>
    <row r="796" spans="1:8" x14ac:dyDescent="0.25">
      <c r="A796" s="1">
        <v>43160</v>
      </c>
      <c r="B796">
        <v>334.02999899999998</v>
      </c>
      <c r="C796">
        <v>337.76998900000001</v>
      </c>
      <c r="D796">
        <v>325.52999899999998</v>
      </c>
      <c r="E796">
        <v>333.57998700000002</v>
      </c>
      <c r="F796">
        <v>326.58938599999999</v>
      </c>
      <c r="G796">
        <v>446532</v>
      </c>
      <c r="H796">
        <f t="shared" si="12"/>
        <v>-1.3481304188192368E-3</v>
      </c>
    </row>
    <row r="797" spans="1:8" x14ac:dyDescent="0.25">
      <c r="A797" s="1">
        <v>43161</v>
      </c>
      <c r="B797">
        <v>333</v>
      </c>
      <c r="C797">
        <v>333</v>
      </c>
      <c r="D797">
        <v>326.52999899999998</v>
      </c>
      <c r="E797">
        <v>327.85000600000001</v>
      </c>
      <c r="F797">
        <v>320.97946200000001</v>
      </c>
      <c r="G797">
        <v>228734</v>
      </c>
      <c r="H797">
        <f t="shared" si="12"/>
        <v>-1.7326541764489226E-2</v>
      </c>
    </row>
    <row r="798" spans="1:8" x14ac:dyDescent="0.25">
      <c r="A798" s="1">
        <v>43164</v>
      </c>
      <c r="B798">
        <v>327.85998499999999</v>
      </c>
      <c r="C798">
        <v>336.35998499999999</v>
      </c>
      <c r="D798">
        <v>326.47000100000002</v>
      </c>
      <c r="E798">
        <v>335.83999599999999</v>
      </c>
      <c r="F798">
        <v>328.802032</v>
      </c>
      <c r="G798">
        <v>317381</v>
      </c>
      <c r="H798">
        <f t="shared" si="12"/>
        <v>2.4078703436876733E-2</v>
      </c>
    </row>
    <row r="799" spans="1:8" x14ac:dyDescent="0.25">
      <c r="A799" s="1">
        <v>43165</v>
      </c>
      <c r="B799">
        <v>331.01001000000002</v>
      </c>
      <c r="C799">
        <v>339.98998999999998</v>
      </c>
      <c r="D799">
        <v>330.76001000000002</v>
      </c>
      <c r="E799">
        <v>332.07998700000002</v>
      </c>
      <c r="F799">
        <v>325.12081899999998</v>
      </c>
      <c r="G799">
        <v>718518</v>
      </c>
      <c r="H799">
        <f t="shared" si="12"/>
        <v>-1.1258979194818825E-2</v>
      </c>
    </row>
    <row r="800" spans="1:8" x14ac:dyDescent="0.25">
      <c r="A800" s="1">
        <v>43166</v>
      </c>
      <c r="B800">
        <v>333.73998999999998</v>
      </c>
      <c r="C800">
        <v>336.790009</v>
      </c>
      <c r="D800">
        <v>329.32000699999998</v>
      </c>
      <c r="E800">
        <v>333.02999899999998</v>
      </c>
      <c r="F800">
        <v>326.05090300000001</v>
      </c>
      <c r="G800">
        <v>286418</v>
      </c>
      <c r="H800">
        <f t="shared" si="12"/>
        <v>2.8566493324830781E-3</v>
      </c>
    </row>
    <row r="801" spans="1:8" x14ac:dyDescent="0.25">
      <c r="A801" s="1">
        <v>43167</v>
      </c>
      <c r="B801">
        <v>332</v>
      </c>
      <c r="C801">
        <v>336.35998499999999</v>
      </c>
      <c r="D801">
        <v>332</v>
      </c>
      <c r="E801">
        <v>335.040009</v>
      </c>
      <c r="F801">
        <v>328.018799</v>
      </c>
      <c r="G801">
        <v>244093</v>
      </c>
      <c r="H801">
        <f t="shared" si="12"/>
        <v>6.0174074168935238E-3</v>
      </c>
    </row>
    <row r="802" spans="1:8" x14ac:dyDescent="0.25">
      <c r="A802" s="1">
        <v>43168</v>
      </c>
      <c r="B802">
        <v>332</v>
      </c>
      <c r="C802">
        <v>339.47000100000002</v>
      </c>
      <c r="D802">
        <v>332</v>
      </c>
      <c r="E802">
        <v>338.76998900000001</v>
      </c>
      <c r="F802">
        <v>331.67062399999998</v>
      </c>
      <c r="G802">
        <v>194663</v>
      </c>
      <c r="H802">
        <f t="shared" si="12"/>
        <v>1.1071459311444711E-2</v>
      </c>
    </row>
    <row r="803" spans="1:8" x14ac:dyDescent="0.25">
      <c r="A803" s="1">
        <v>43171</v>
      </c>
      <c r="B803">
        <v>339.32000699999998</v>
      </c>
      <c r="C803">
        <v>344.73998999999998</v>
      </c>
      <c r="D803">
        <v>335.17001299999998</v>
      </c>
      <c r="E803">
        <v>337.67001299999998</v>
      </c>
      <c r="F803">
        <v>330.59368899999998</v>
      </c>
      <c r="G803">
        <v>573280</v>
      </c>
      <c r="H803">
        <f t="shared" si="12"/>
        <v>-3.2522844070567896E-3</v>
      </c>
    </row>
    <row r="804" spans="1:8" x14ac:dyDescent="0.25">
      <c r="A804" s="1">
        <v>43172</v>
      </c>
      <c r="B804">
        <v>337.07998700000002</v>
      </c>
      <c r="C804">
        <v>339.02999899999998</v>
      </c>
      <c r="D804">
        <v>331.30999800000001</v>
      </c>
      <c r="E804">
        <v>336.19000199999999</v>
      </c>
      <c r="F804">
        <v>329.14468399999998</v>
      </c>
      <c r="G804">
        <v>263568</v>
      </c>
      <c r="H804">
        <f t="shared" si="12"/>
        <v>-4.3926725782483618E-3</v>
      </c>
    </row>
    <row r="805" spans="1:8" x14ac:dyDescent="0.25">
      <c r="A805" s="1">
        <v>43173</v>
      </c>
      <c r="B805">
        <v>336.19000199999999</v>
      </c>
      <c r="C805">
        <v>337.17001299999998</v>
      </c>
      <c r="D805">
        <v>334.52999899999998</v>
      </c>
      <c r="E805">
        <v>335.55999800000001</v>
      </c>
      <c r="F805">
        <v>328.52789300000001</v>
      </c>
      <c r="G805">
        <v>326420</v>
      </c>
      <c r="H805">
        <f t="shared" si="12"/>
        <v>-1.8756785744200608E-3</v>
      </c>
    </row>
    <row r="806" spans="1:8" x14ac:dyDescent="0.25">
      <c r="A806" s="1">
        <v>43174</v>
      </c>
      <c r="B806">
        <v>331</v>
      </c>
      <c r="C806">
        <v>337.64999399999999</v>
      </c>
      <c r="D806">
        <v>331</v>
      </c>
      <c r="E806">
        <v>331.95001200000002</v>
      </c>
      <c r="F806">
        <v>324.993561</v>
      </c>
      <c r="G806">
        <v>499303</v>
      </c>
      <c r="H806">
        <f t="shared" si="12"/>
        <v>-1.0816374692088756E-2</v>
      </c>
    </row>
    <row r="807" spans="1:8" x14ac:dyDescent="0.25">
      <c r="A807" s="1">
        <v>43175</v>
      </c>
      <c r="B807">
        <v>332.76998900000001</v>
      </c>
      <c r="C807">
        <v>336.89001500000001</v>
      </c>
      <c r="D807">
        <v>328.63000499999998</v>
      </c>
      <c r="E807">
        <v>330.20001200000002</v>
      </c>
      <c r="F807">
        <v>323.28024299999998</v>
      </c>
      <c r="G807">
        <v>2115711</v>
      </c>
      <c r="H807">
        <f t="shared" si="12"/>
        <v>-5.2857973854645449E-3</v>
      </c>
    </row>
    <row r="808" spans="1:8" x14ac:dyDescent="0.25">
      <c r="A808" s="1">
        <v>43179</v>
      </c>
      <c r="B808">
        <v>331.85000600000001</v>
      </c>
      <c r="C808">
        <v>332.17001299999998</v>
      </c>
      <c r="D808">
        <v>318.20001200000002</v>
      </c>
      <c r="E808">
        <v>319.97000100000002</v>
      </c>
      <c r="F808">
        <v>313.26458700000001</v>
      </c>
      <c r="G808">
        <v>579247</v>
      </c>
      <c r="H808">
        <f t="shared" si="12"/>
        <v>-3.1471413108265123E-2</v>
      </c>
    </row>
    <row r="809" spans="1:8" x14ac:dyDescent="0.25">
      <c r="A809" s="1">
        <v>43180</v>
      </c>
      <c r="B809">
        <v>319.97000100000002</v>
      </c>
      <c r="C809">
        <v>326.45001200000002</v>
      </c>
      <c r="D809">
        <v>318.17999300000002</v>
      </c>
      <c r="E809">
        <v>322.790009</v>
      </c>
      <c r="F809">
        <v>316.02551299999999</v>
      </c>
      <c r="G809">
        <v>569605</v>
      </c>
      <c r="H809">
        <f t="shared" si="12"/>
        <v>8.7747883375513189E-3</v>
      </c>
    </row>
    <row r="810" spans="1:8" x14ac:dyDescent="0.25">
      <c r="A810" s="1">
        <v>43181</v>
      </c>
      <c r="B810">
        <v>320.38000499999998</v>
      </c>
      <c r="C810">
        <v>327.88000499999998</v>
      </c>
      <c r="D810">
        <v>319.85000600000001</v>
      </c>
      <c r="E810">
        <v>326.55999800000001</v>
      </c>
      <c r="F810">
        <v>319.71649200000002</v>
      </c>
      <c r="G810">
        <v>322424</v>
      </c>
      <c r="H810">
        <f t="shared" si="12"/>
        <v>1.1611692927435843E-2</v>
      </c>
    </row>
    <row r="811" spans="1:8" x14ac:dyDescent="0.25">
      <c r="A811" s="1">
        <v>43182</v>
      </c>
      <c r="B811">
        <v>326.98998999999998</v>
      </c>
      <c r="C811">
        <v>327.86999500000002</v>
      </c>
      <c r="D811">
        <v>311</v>
      </c>
      <c r="E811">
        <v>311.959991</v>
      </c>
      <c r="F811">
        <v>305.42245500000001</v>
      </c>
      <c r="G811">
        <v>266652</v>
      </c>
      <c r="H811">
        <f t="shared" si="12"/>
        <v>-4.5738723992853267E-2</v>
      </c>
    </row>
    <row r="812" spans="1:8" x14ac:dyDescent="0.25">
      <c r="A812" s="1">
        <v>43185</v>
      </c>
      <c r="B812">
        <v>313.02999899999998</v>
      </c>
      <c r="C812">
        <v>315</v>
      </c>
      <c r="D812">
        <v>306.01998900000001</v>
      </c>
      <c r="E812">
        <v>313.91000400000001</v>
      </c>
      <c r="F812">
        <v>307.33160400000003</v>
      </c>
      <c r="G812">
        <v>393200</v>
      </c>
      <c r="H812">
        <f t="shared" si="12"/>
        <v>6.2313913704222608E-3</v>
      </c>
    </row>
    <row r="813" spans="1:8" x14ac:dyDescent="0.25">
      <c r="A813" s="1">
        <v>43186</v>
      </c>
      <c r="B813">
        <v>311.55999800000001</v>
      </c>
      <c r="C813">
        <v>314.86999500000002</v>
      </c>
      <c r="D813">
        <v>309.540009</v>
      </c>
      <c r="E813">
        <v>310.04998799999998</v>
      </c>
      <c r="F813">
        <v>303.55248999999998</v>
      </c>
      <c r="G813">
        <v>382574</v>
      </c>
      <c r="H813">
        <f t="shared" si="12"/>
        <v>-1.2372763499834684E-2</v>
      </c>
    </row>
    <row r="814" spans="1:8" x14ac:dyDescent="0.25">
      <c r="A814" s="1">
        <v>43187</v>
      </c>
      <c r="B814">
        <v>310.82000699999998</v>
      </c>
      <c r="C814">
        <v>310.82000699999998</v>
      </c>
      <c r="D814">
        <v>301.57998700000002</v>
      </c>
      <c r="E814">
        <v>306.42001299999998</v>
      </c>
      <c r="F814">
        <v>299.99856599999998</v>
      </c>
      <c r="G814">
        <v>649718</v>
      </c>
      <c r="H814">
        <f t="shared" si="12"/>
        <v>-1.1776849829994019E-2</v>
      </c>
    </row>
    <row r="815" spans="1:8" x14ac:dyDescent="0.25">
      <c r="A815" s="1">
        <v>43192</v>
      </c>
      <c r="B815">
        <v>307.17999300000002</v>
      </c>
      <c r="C815">
        <v>310.16000400000001</v>
      </c>
      <c r="D815">
        <v>306</v>
      </c>
      <c r="E815">
        <v>306.41000400000001</v>
      </c>
      <c r="F815">
        <v>299.98876999999999</v>
      </c>
      <c r="G815">
        <v>308587</v>
      </c>
      <c r="H815">
        <f t="shared" si="12"/>
        <v>-3.2654022553736449E-5</v>
      </c>
    </row>
    <row r="816" spans="1:8" x14ac:dyDescent="0.25">
      <c r="A816" s="1">
        <v>43193</v>
      </c>
      <c r="B816">
        <v>307.17001299999998</v>
      </c>
      <c r="C816">
        <v>309.5</v>
      </c>
      <c r="D816">
        <v>305.67001299999998</v>
      </c>
      <c r="E816">
        <v>306.83999599999999</v>
      </c>
      <c r="F816">
        <v>300.40976000000001</v>
      </c>
      <c r="G816">
        <v>560343</v>
      </c>
      <c r="H816">
        <f t="shared" si="12"/>
        <v>1.4023687532833502E-3</v>
      </c>
    </row>
    <row r="817" spans="1:8" x14ac:dyDescent="0.25">
      <c r="A817" s="1">
        <v>43194</v>
      </c>
      <c r="B817">
        <v>307.01001000000002</v>
      </c>
      <c r="C817">
        <v>311.67999300000002</v>
      </c>
      <c r="D817">
        <v>303.459991</v>
      </c>
      <c r="E817">
        <v>309.35998499999999</v>
      </c>
      <c r="F817">
        <v>302.87692299999998</v>
      </c>
      <c r="G817">
        <v>1006050</v>
      </c>
      <c r="H817">
        <f t="shared" si="12"/>
        <v>8.1791188949692107E-3</v>
      </c>
    </row>
    <row r="818" spans="1:8" x14ac:dyDescent="0.25">
      <c r="A818" s="1">
        <v>43195</v>
      </c>
      <c r="B818">
        <v>312</v>
      </c>
      <c r="C818">
        <v>313.61999500000002</v>
      </c>
      <c r="D818">
        <v>309.5</v>
      </c>
      <c r="E818">
        <v>311.69000199999999</v>
      </c>
      <c r="F818">
        <v>305.15811200000002</v>
      </c>
      <c r="G818">
        <v>868687</v>
      </c>
      <c r="H818">
        <f t="shared" si="12"/>
        <v>7.5035140140763453E-3</v>
      </c>
    </row>
    <row r="819" spans="1:8" x14ac:dyDescent="0.25">
      <c r="A819" s="1">
        <v>43196</v>
      </c>
      <c r="B819">
        <v>314.98998999999998</v>
      </c>
      <c r="C819">
        <v>314.98998999999998</v>
      </c>
      <c r="D819">
        <v>309.17999300000002</v>
      </c>
      <c r="E819">
        <v>310.19000199999999</v>
      </c>
      <c r="F819">
        <v>303.68954500000001</v>
      </c>
      <c r="G819">
        <v>218648</v>
      </c>
      <c r="H819">
        <f t="shared" si="12"/>
        <v>-4.8240962452391458E-3</v>
      </c>
    </row>
    <row r="820" spans="1:8" x14ac:dyDescent="0.25">
      <c r="A820" s="1">
        <v>43199</v>
      </c>
      <c r="B820">
        <v>313</v>
      </c>
      <c r="C820">
        <v>313.48998999999998</v>
      </c>
      <c r="D820">
        <v>308.959991</v>
      </c>
      <c r="E820">
        <v>310.86999500000002</v>
      </c>
      <c r="F820">
        <v>304.35528599999998</v>
      </c>
      <c r="G820">
        <v>269790</v>
      </c>
      <c r="H820">
        <f t="shared" si="12"/>
        <v>2.1897769114519786E-3</v>
      </c>
    </row>
    <row r="821" spans="1:8" x14ac:dyDescent="0.25">
      <c r="A821" s="1">
        <v>43200</v>
      </c>
      <c r="B821">
        <v>313.25</v>
      </c>
      <c r="C821">
        <v>313.25</v>
      </c>
      <c r="D821">
        <v>310</v>
      </c>
      <c r="E821">
        <v>311.07000699999998</v>
      </c>
      <c r="F821">
        <v>304.55111699999998</v>
      </c>
      <c r="G821">
        <v>327507</v>
      </c>
      <c r="H821">
        <f t="shared" si="12"/>
        <v>6.4322203145510863E-4</v>
      </c>
    </row>
    <row r="822" spans="1:8" x14ac:dyDescent="0.25">
      <c r="A822" s="1">
        <v>43201</v>
      </c>
      <c r="B822">
        <v>311.07000699999998</v>
      </c>
      <c r="C822">
        <v>312.76998900000001</v>
      </c>
      <c r="D822">
        <v>308.60000600000001</v>
      </c>
      <c r="E822">
        <v>312.39999399999999</v>
      </c>
      <c r="F822">
        <v>305.85324100000003</v>
      </c>
      <c r="G822">
        <v>337521</v>
      </c>
      <c r="H822">
        <f t="shared" si="12"/>
        <v>4.2664373479372533E-3</v>
      </c>
    </row>
    <row r="823" spans="1:8" x14ac:dyDescent="0.25">
      <c r="A823" s="1">
        <v>43202</v>
      </c>
      <c r="B823">
        <v>309.11999500000002</v>
      </c>
      <c r="C823">
        <v>315.97000100000002</v>
      </c>
      <c r="D823">
        <v>307</v>
      </c>
      <c r="E823">
        <v>315.32000699999998</v>
      </c>
      <c r="F823">
        <v>308.71206699999999</v>
      </c>
      <c r="G823">
        <v>531705</v>
      </c>
      <c r="H823">
        <f t="shared" si="12"/>
        <v>9.3036381451034687E-3</v>
      </c>
    </row>
    <row r="824" spans="1:8" x14ac:dyDescent="0.25">
      <c r="A824" s="1">
        <v>43203</v>
      </c>
      <c r="B824">
        <v>315.79998799999998</v>
      </c>
      <c r="C824">
        <v>321.209991</v>
      </c>
      <c r="D824">
        <v>313.790009</v>
      </c>
      <c r="E824">
        <v>320.76001000000002</v>
      </c>
      <c r="F824">
        <v>314.03805499999999</v>
      </c>
      <c r="G824">
        <v>260620</v>
      </c>
      <c r="H824">
        <f t="shared" si="12"/>
        <v>1.7105152357076749E-2</v>
      </c>
    </row>
    <row r="825" spans="1:8" x14ac:dyDescent="0.25">
      <c r="A825" s="1">
        <v>43206</v>
      </c>
      <c r="B825">
        <v>320.76001000000002</v>
      </c>
      <c r="C825">
        <v>323.67001299999998</v>
      </c>
      <c r="D825">
        <v>319.85998499999999</v>
      </c>
      <c r="E825">
        <v>322.01998900000001</v>
      </c>
      <c r="F825">
        <v>315.271637</v>
      </c>
      <c r="G825">
        <v>170491</v>
      </c>
      <c r="H825">
        <f t="shared" si="12"/>
        <v>3.9204340745870635E-3</v>
      </c>
    </row>
    <row r="826" spans="1:8" x14ac:dyDescent="0.25">
      <c r="A826" s="1">
        <v>43207</v>
      </c>
      <c r="B826">
        <v>322.02999899999998</v>
      </c>
      <c r="C826">
        <v>328.42001299999998</v>
      </c>
      <c r="D826">
        <v>321.5</v>
      </c>
      <c r="E826">
        <v>327.47000100000002</v>
      </c>
      <c r="F826">
        <v>320.60742199999999</v>
      </c>
      <c r="G826">
        <v>580704</v>
      </c>
      <c r="H826">
        <f t="shared" si="12"/>
        <v>1.6782783343669783E-2</v>
      </c>
    </row>
    <row r="827" spans="1:8" x14ac:dyDescent="0.25">
      <c r="A827" s="1">
        <v>43208</v>
      </c>
      <c r="B827">
        <v>326.70001200000002</v>
      </c>
      <c r="C827">
        <v>331.17001299999998</v>
      </c>
      <c r="D827">
        <v>325.11999500000002</v>
      </c>
      <c r="E827">
        <v>326.63000499999998</v>
      </c>
      <c r="F827">
        <v>319.785034</v>
      </c>
      <c r="G827">
        <v>614723</v>
      </c>
      <c r="H827">
        <f t="shared" si="12"/>
        <v>-2.5683889445499877E-3</v>
      </c>
    </row>
    <row r="828" spans="1:8" x14ac:dyDescent="0.25">
      <c r="A828" s="1">
        <v>43209</v>
      </c>
      <c r="B828">
        <v>326.64001500000001</v>
      </c>
      <c r="C828">
        <v>328</v>
      </c>
      <c r="D828">
        <v>324.10000600000001</v>
      </c>
      <c r="E828">
        <v>327.11999500000002</v>
      </c>
      <c r="F828">
        <v>320.264771</v>
      </c>
      <c r="G828">
        <v>578702</v>
      </c>
      <c r="H828">
        <f t="shared" si="12"/>
        <v>1.4990617482906273E-3</v>
      </c>
    </row>
    <row r="829" spans="1:8" x14ac:dyDescent="0.25">
      <c r="A829" s="1">
        <v>43210</v>
      </c>
      <c r="B829">
        <v>331.04998799999998</v>
      </c>
      <c r="C829">
        <v>331.04998799999998</v>
      </c>
      <c r="D829">
        <v>319.39001500000001</v>
      </c>
      <c r="E829">
        <v>326.45001200000002</v>
      </c>
      <c r="F829">
        <v>319.60882600000002</v>
      </c>
      <c r="G829">
        <v>286569</v>
      </c>
      <c r="H829">
        <f t="shared" si="12"/>
        <v>-2.050233773811307E-3</v>
      </c>
    </row>
    <row r="830" spans="1:8" x14ac:dyDescent="0.25">
      <c r="A830" s="1">
        <v>43213</v>
      </c>
      <c r="B830">
        <v>325.57000699999998</v>
      </c>
      <c r="C830">
        <v>337.64999399999999</v>
      </c>
      <c r="D830">
        <v>323</v>
      </c>
      <c r="E830">
        <v>333.47000100000002</v>
      </c>
      <c r="F830">
        <v>326.48168900000002</v>
      </c>
      <c r="G830">
        <v>323828</v>
      </c>
      <c r="H830">
        <f t="shared" si="12"/>
        <v>2.127603516801652E-2</v>
      </c>
    </row>
    <row r="831" spans="1:8" x14ac:dyDescent="0.25">
      <c r="A831" s="1">
        <v>43214</v>
      </c>
      <c r="B831">
        <v>334</v>
      </c>
      <c r="C831">
        <v>336.86999500000002</v>
      </c>
      <c r="D831">
        <v>328.23001099999999</v>
      </c>
      <c r="E831">
        <v>329.92999300000002</v>
      </c>
      <c r="F831">
        <v>323.01586900000001</v>
      </c>
      <c r="G831">
        <v>318537</v>
      </c>
      <c r="H831">
        <f t="shared" si="12"/>
        <v>-1.0672412401764073E-2</v>
      </c>
    </row>
    <row r="832" spans="1:8" x14ac:dyDescent="0.25">
      <c r="A832" s="1">
        <v>43215</v>
      </c>
      <c r="B832">
        <v>329.92999300000002</v>
      </c>
      <c r="C832">
        <v>334</v>
      </c>
      <c r="D832">
        <v>329.91000400000001</v>
      </c>
      <c r="E832">
        <v>332.14001500000001</v>
      </c>
      <c r="F832">
        <v>325.17956500000003</v>
      </c>
      <c r="G832">
        <v>186503</v>
      </c>
      <c r="H832">
        <f t="shared" si="12"/>
        <v>6.6760853990915177E-3</v>
      </c>
    </row>
    <row r="833" spans="1:8" x14ac:dyDescent="0.25">
      <c r="A833" s="1">
        <v>43216</v>
      </c>
      <c r="B833">
        <v>330.29998799999998</v>
      </c>
      <c r="C833">
        <v>333.02999899999998</v>
      </c>
      <c r="D833">
        <v>329.63000499999998</v>
      </c>
      <c r="E833">
        <v>331.35000600000001</v>
      </c>
      <c r="F833">
        <v>324.40612800000002</v>
      </c>
      <c r="G833">
        <v>569588</v>
      </c>
      <c r="H833">
        <f t="shared" si="12"/>
        <v>-2.3813251240885351E-3</v>
      </c>
    </row>
    <row r="834" spans="1:8" x14ac:dyDescent="0.25">
      <c r="A834" s="1">
        <v>43217</v>
      </c>
      <c r="B834">
        <v>330.76998900000001</v>
      </c>
      <c r="C834">
        <v>335.64999399999999</v>
      </c>
      <c r="D834">
        <v>328</v>
      </c>
      <c r="E834">
        <v>333.52999899999998</v>
      </c>
      <c r="F834">
        <v>326.540436</v>
      </c>
      <c r="G834">
        <v>449598</v>
      </c>
      <c r="H834">
        <f t="shared" si="12"/>
        <v>6.557575586960733E-3</v>
      </c>
    </row>
    <row r="835" spans="1:8" x14ac:dyDescent="0.25">
      <c r="A835" s="1">
        <v>43220</v>
      </c>
      <c r="B835">
        <v>334</v>
      </c>
      <c r="C835">
        <v>337.16000400000001</v>
      </c>
      <c r="D835">
        <v>332.61999500000002</v>
      </c>
      <c r="E835">
        <v>336.32998700000002</v>
      </c>
      <c r="F835">
        <v>329.28173800000002</v>
      </c>
      <c r="G835">
        <v>547138</v>
      </c>
      <c r="H835">
        <f t="shared" si="12"/>
        <v>8.3599429057172967E-3</v>
      </c>
    </row>
    <row r="836" spans="1:8" x14ac:dyDescent="0.25">
      <c r="A836" s="1">
        <v>43222</v>
      </c>
      <c r="B836">
        <v>336.19000199999999</v>
      </c>
      <c r="C836">
        <v>338.64999399999999</v>
      </c>
      <c r="D836">
        <v>332.64999399999999</v>
      </c>
      <c r="E836">
        <v>333.39999399999999</v>
      </c>
      <c r="F836">
        <v>326.41314699999998</v>
      </c>
      <c r="G836">
        <v>321315</v>
      </c>
      <c r="H836">
        <f t="shared" ref="H836:H899" si="13">LN(F836/F835)</f>
        <v>-8.7498297366544828E-3</v>
      </c>
    </row>
    <row r="837" spans="1:8" x14ac:dyDescent="0.25">
      <c r="A837" s="1">
        <v>43223</v>
      </c>
      <c r="B837">
        <v>332.98001099999999</v>
      </c>
      <c r="C837">
        <v>334.61999500000002</v>
      </c>
      <c r="D837">
        <v>326.41000400000001</v>
      </c>
      <c r="E837">
        <v>327.47000100000002</v>
      </c>
      <c r="F837">
        <v>320.60742199999999</v>
      </c>
      <c r="G837">
        <v>316734</v>
      </c>
      <c r="H837">
        <f t="shared" si="13"/>
        <v>-1.7946510827208353E-2</v>
      </c>
    </row>
    <row r="838" spans="1:8" x14ac:dyDescent="0.25">
      <c r="A838" s="1">
        <v>43224</v>
      </c>
      <c r="B838">
        <v>326.39999399999999</v>
      </c>
      <c r="C838">
        <v>328</v>
      </c>
      <c r="D838">
        <v>319.290009</v>
      </c>
      <c r="E838">
        <v>324.04998799999998</v>
      </c>
      <c r="F838">
        <v>317.259094</v>
      </c>
      <c r="G838">
        <v>779092</v>
      </c>
      <c r="H838">
        <f t="shared" si="13"/>
        <v>-1.0498618976310449E-2</v>
      </c>
    </row>
    <row r="839" spans="1:8" x14ac:dyDescent="0.25">
      <c r="A839" s="1">
        <v>43227</v>
      </c>
      <c r="B839">
        <v>323.23998999999998</v>
      </c>
      <c r="C839">
        <v>327.47000100000002</v>
      </c>
      <c r="D839">
        <v>321</v>
      </c>
      <c r="E839">
        <v>322.23998999999998</v>
      </c>
      <c r="F839">
        <v>315.48703</v>
      </c>
      <c r="G839">
        <v>217244</v>
      </c>
      <c r="H839">
        <f t="shared" si="13"/>
        <v>-5.6011994882660503E-3</v>
      </c>
    </row>
    <row r="840" spans="1:8" x14ac:dyDescent="0.25">
      <c r="A840" s="1">
        <v>43228</v>
      </c>
      <c r="B840">
        <v>322.58999599999999</v>
      </c>
      <c r="C840">
        <v>334.64999399999999</v>
      </c>
      <c r="D840">
        <v>322.54998799999998</v>
      </c>
      <c r="E840">
        <v>333.83999599999999</v>
      </c>
      <c r="F840">
        <v>326.84393299999999</v>
      </c>
      <c r="G840">
        <v>337279</v>
      </c>
      <c r="H840">
        <f t="shared" si="13"/>
        <v>3.5365216068931435E-2</v>
      </c>
    </row>
    <row r="841" spans="1:8" x14ac:dyDescent="0.25">
      <c r="A841" s="1">
        <v>43229</v>
      </c>
      <c r="B841">
        <v>335.32998700000002</v>
      </c>
      <c r="C841">
        <v>336</v>
      </c>
      <c r="D841">
        <v>325.51998900000001</v>
      </c>
      <c r="E841">
        <v>327.75</v>
      </c>
      <c r="F841">
        <v>320.88156099999998</v>
      </c>
      <c r="G841">
        <v>181897</v>
      </c>
      <c r="H841">
        <f t="shared" si="13"/>
        <v>-1.8410701658038542E-2</v>
      </c>
    </row>
    <row r="842" spans="1:8" x14ac:dyDescent="0.25">
      <c r="A842" s="1">
        <v>43230</v>
      </c>
      <c r="B842">
        <v>327.63000499999998</v>
      </c>
      <c r="C842">
        <v>333</v>
      </c>
      <c r="D842">
        <v>325.98998999999998</v>
      </c>
      <c r="E842">
        <v>332.290009</v>
      </c>
      <c r="F842">
        <v>325.32641599999999</v>
      </c>
      <c r="G842">
        <v>223630</v>
      </c>
      <c r="H842">
        <f t="shared" si="13"/>
        <v>1.3756949026944647E-2</v>
      </c>
    </row>
    <row r="843" spans="1:8" x14ac:dyDescent="0.25">
      <c r="A843" s="1">
        <v>43231</v>
      </c>
      <c r="B843">
        <v>333</v>
      </c>
      <c r="C843">
        <v>335.38000499999998</v>
      </c>
      <c r="D843">
        <v>325.94000199999999</v>
      </c>
      <c r="E843">
        <v>330.79998799999998</v>
      </c>
      <c r="F843">
        <v>323.86764499999998</v>
      </c>
      <c r="G843">
        <v>197161</v>
      </c>
      <c r="H843">
        <f t="shared" si="13"/>
        <v>-4.4941059780611217E-3</v>
      </c>
    </row>
    <row r="844" spans="1:8" x14ac:dyDescent="0.25">
      <c r="A844" s="1">
        <v>43234</v>
      </c>
      <c r="B844">
        <v>329.27999899999998</v>
      </c>
      <c r="C844">
        <v>333.709991</v>
      </c>
      <c r="D844">
        <v>329.27999899999998</v>
      </c>
      <c r="E844">
        <v>332.23001099999999</v>
      </c>
      <c r="F844">
        <v>325.26769999999999</v>
      </c>
      <c r="G844">
        <v>996226</v>
      </c>
      <c r="H844">
        <f t="shared" si="13"/>
        <v>4.3136063432951651E-3</v>
      </c>
    </row>
    <row r="845" spans="1:8" x14ac:dyDescent="0.25">
      <c r="A845" s="1">
        <v>43235</v>
      </c>
      <c r="B845">
        <v>329.58999599999999</v>
      </c>
      <c r="C845">
        <v>338.85998499999999</v>
      </c>
      <c r="D845">
        <v>328</v>
      </c>
      <c r="E845">
        <v>337.290009</v>
      </c>
      <c r="F845">
        <v>330.22164900000001</v>
      </c>
      <c r="G845">
        <v>344862</v>
      </c>
      <c r="H845">
        <f t="shared" si="13"/>
        <v>1.5115557042732404E-2</v>
      </c>
    </row>
    <row r="846" spans="1:8" x14ac:dyDescent="0.25">
      <c r="A846" s="1">
        <v>43236</v>
      </c>
      <c r="B846">
        <v>337.86999500000002</v>
      </c>
      <c r="C846">
        <v>339</v>
      </c>
      <c r="D846">
        <v>333.01001000000002</v>
      </c>
      <c r="E846">
        <v>337.52999899999998</v>
      </c>
      <c r="F846">
        <v>330.45660400000003</v>
      </c>
      <c r="G846">
        <v>269774</v>
      </c>
      <c r="H846">
        <f t="shared" si="13"/>
        <v>7.1125395406329767E-4</v>
      </c>
    </row>
    <row r="847" spans="1:8" x14ac:dyDescent="0.25">
      <c r="A847" s="1">
        <v>43237</v>
      </c>
      <c r="B847">
        <v>336.29998799999998</v>
      </c>
      <c r="C847">
        <v>337.76998900000001</v>
      </c>
      <c r="D847">
        <v>331.91000400000001</v>
      </c>
      <c r="E847">
        <v>332.51998900000001</v>
      </c>
      <c r="F847">
        <v>325.55157500000001</v>
      </c>
      <c r="G847">
        <v>327062</v>
      </c>
      <c r="H847">
        <f t="shared" si="13"/>
        <v>-1.4954448948198588E-2</v>
      </c>
    </row>
    <row r="848" spans="1:8" x14ac:dyDescent="0.25">
      <c r="A848" s="1">
        <v>43238</v>
      </c>
      <c r="B848">
        <v>331.69000199999999</v>
      </c>
      <c r="C848">
        <v>335.23001099999999</v>
      </c>
      <c r="D848">
        <v>325.25</v>
      </c>
      <c r="E848">
        <v>329.17999300000002</v>
      </c>
      <c r="F848">
        <v>322.281586</v>
      </c>
      <c r="G848">
        <v>288205</v>
      </c>
      <c r="H848">
        <f t="shared" si="13"/>
        <v>-1.0095243554254309E-2</v>
      </c>
    </row>
    <row r="849" spans="1:8" x14ac:dyDescent="0.25">
      <c r="A849" s="1">
        <v>43241</v>
      </c>
      <c r="B849">
        <v>327.39001500000001</v>
      </c>
      <c r="C849">
        <v>334.709991</v>
      </c>
      <c r="D849">
        <v>326.959991</v>
      </c>
      <c r="E849">
        <v>328.73001099999999</v>
      </c>
      <c r="F849">
        <v>321.84103399999998</v>
      </c>
      <c r="G849">
        <v>180459</v>
      </c>
      <c r="H849">
        <f t="shared" si="13"/>
        <v>-1.3679136705253879E-3</v>
      </c>
    </row>
    <row r="850" spans="1:8" x14ac:dyDescent="0.25">
      <c r="A850" s="1">
        <v>43242</v>
      </c>
      <c r="B850">
        <v>329.959991</v>
      </c>
      <c r="C850">
        <v>329.959991</v>
      </c>
      <c r="D850">
        <v>321</v>
      </c>
      <c r="E850">
        <v>326.80999800000001</v>
      </c>
      <c r="F850">
        <v>319.96124300000002</v>
      </c>
      <c r="G850">
        <v>209945</v>
      </c>
      <c r="H850">
        <f t="shared" si="13"/>
        <v>-5.8578675792239944E-3</v>
      </c>
    </row>
    <row r="851" spans="1:8" x14ac:dyDescent="0.25">
      <c r="A851" s="1">
        <v>43243</v>
      </c>
      <c r="B851">
        <v>325.42001299999998</v>
      </c>
      <c r="C851">
        <v>332.959991</v>
      </c>
      <c r="D851">
        <v>324.5</v>
      </c>
      <c r="E851">
        <v>325.20001200000002</v>
      </c>
      <c r="F851">
        <v>318.38501000000002</v>
      </c>
      <c r="G851">
        <v>322984</v>
      </c>
      <c r="H851">
        <f t="shared" si="13"/>
        <v>-4.9384991174410637E-3</v>
      </c>
    </row>
    <row r="852" spans="1:8" x14ac:dyDescent="0.25">
      <c r="A852" s="1">
        <v>43244</v>
      </c>
      <c r="B852">
        <v>322.11999500000002</v>
      </c>
      <c r="C852">
        <v>326.75</v>
      </c>
      <c r="D852">
        <v>321.60000600000001</v>
      </c>
      <c r="E852">
        <v>322.25</v>
      </c>
      <c r="F852">
        <v>315.496826</v>
      </c>
      <c r="G852">
        <v>304451</v>
      </c>
      <c r="H852">
        <f t="shared" si="13"/>
        <v>-9.1127520074482139E-3</v>
      </c>
    </row>
    <row r="853" spans="1:8" x14ac:dyDescent="0.25">
      <c r="A853" s="1">
        <v>43245</v>
      </c>
      <c r="B853">
        <v>326</v>
      </c>
      <c r="C853">
        <v>326</v>
      </c>
      <c r="D853">
        <v>318.48001099999999</v>
      </c>
      <c r="E853">
        <v>320.66000400000001</v>
      </c>
      <c r="F853">
        <v>313.940155</v>
      </c>
      <c r="G853">
        <v>298527</v>
      </c>
      <c r="H853">
        <f t="shared" si="13"/>
        <v>-4.9462431369387922E-3</v>
      </c>
    </row>
    <row r="854" spans="1:8" x14ac:dyDescent="0.25">
      <c r="A854" s="1">
        <v>43248</v>
      </c>
      <c r="B854">
        <v>321</v>
      </c>
      <c r="C854">
        <v>323.709991</v>
      </c>
      <c r="D854">
        <v>315.26001000000002</v>
      </c>
      <c r="E854">
        <v>316.48001099999999</v>
      </c>
      <c r="F854">
        <v>309.84774800000002</v>
      </c>
      <c r="G854">
        <v>81909</v>
      </c>
      <c r="H854">
        <f t="shared" si="13"/>
        <v>-1.312133722306944E-2</v>
      </c>
    </row>
    <row r="855" spans="1:8" x14ac:dyDescent="0.25">
      <c r="A855" s="1">
        <v>43249</v>
      </c>
      <c r="B855">
        <v>315.64001500000001</v>
      </c>
      <c r="C855">
        <v>324.42999300000002</v>
      </c>
      <c r="D855">
        <v>312.23001099999999</v>
      </c>
      <c r="E855">
        <v>312.60000600000001</v>
      </c>
      <c r="F855">
        <v>306.04904199999999</v>
      </c>
      <c r="G855">
        <v>219721</v>
      </c>
      <c r="H855">
        <f t="shared" si="13"/>
        <v>-1.233568426408793E-2</v>
      </c>
    </row>
    <row r="856" spans="1:8" x14ac:dyDescent="0.25">
      <c r="A856" s="1">
        <v>43250</v>
      </c>
      <c r="B856">
        <v>310.66000400000001</v>
      </c>
      <c r="C856">
        <v>321.54998799999998</v>
      </c>
      <c r="D856">
        <v>310.64999399999999</v>
      </c>
      <c r="E856">
        <v>318.23001099999999</v>
      </c>
      <c r="F856">
        <v>311.56106599999998</v>
      </c>
      <c r="G856">
        <v>587916</v>
      </c>
      <c r="H856">
        <f t="shared" si="13"/>
        <v>1.7850000453044645E-2</v>
      </c>
    </row>
    <row r="857" spans="1:8" x14ac:dyDescent="0.25">
      <c r="A857" s="1">
        <v>43251</v>
      </c>
      <c r="B857">
        <v>317.42001299999998</v>
      </c>
      <c r="C857">
        <v>318.83999599999999</v>
      </c>
      <c r="D857">
        <v>315.82998700000002</v>
      </c>
      <c r="E857">
        <v>316.66000400000001</v>
      </c>
      <c r="F857">
        <v>310.023956</v>
      </c>
      <c r="G857">
        <v>1270762</v>
      </c>
      <c r="H857">
        <f t="shared" si="13"/>
        <v>-4.9457856249411434E-3</v>
      </c>
    </row>
    <row r="858" spans="1:8" x14ac:dyDescent="0.25">
      <c r="A858" s="1">
        <v>43252</v>
      </c>
      <c r="B858">
        <v>316.64999399999999</v>
      </c>
      <c r="C858">
        <v>320.45001200000002</v>
      </c>
      <c r="D858">
        <v>316.64999399999999</v>
      </c>
      <c r="E858">
        <v>318.85000600000001</v>
      </c>
      <c r="F858">
        <v>312.168091</v>
      </c>
      <c r="G858">
        <v>309802</v>
      </c>
      <c r="H858">
        <f t="shared" si="13"/>
        <v>6.8922240264060264E-3</v>
      </c>
    </row>
    <row r="859" spans="1:8" x14ac:dyDescent="0.25">
      <c r="A859" s="1">
        <v>43255</v>
      </c>
      <c r="B859">
        <v>318.14001500000001</v>
      </c>
      <c r="C859">
        <v>324.11999500000002</v>
      </c>
      <c r="D859">
        <v>317.82000699999998</v>
      </c>
      <c r="E859">
        <v>320.08999599999999</v>
      </c>
      <c r="F859">
        <v>313.38207999999997</v>
      </c>
      <c r="G859">
        <v>289836</v>
      </c>
      <c r="H859">
        <f t="shared" si="13"/>
        <v>3.8813530243654746E-3</v>
      </c>
    </row>
    <row r="860" spans="1:8" x14ac:dyDescent="0.25">
      <c r="A860" s="1">
        <v>43256</v>
      </c>
      <c r="B860">
        <v>319.32998700000002</v>
      </c>
      <c r="C860">
        <v>323.83999599999999</v>
      </c>
      <c r="D860">
        <v>313.10000600000001</v>
      </c>
      <c r="E860">
        <v>316.67001299999998</v>
      </c>
      <c r="F860">
        <v>310.03378300000003</v>
      </c>
      <c r="G860">
        <v>335255</v>
      </c>
      <c r="H860">
        <f t="shared" si="13"/>
        <v>-1.074188000263304E-2</v>
      </c>
    </row>
    <row r="861" spans="1:8" x14ac:dyDescent="0.25">
      <c r="A861" s="1">
        <v>43257</v>
      </c>
      <c r="B861">
        <v>317.54998799999998</v>
      </c>
      <c r="C861">
        <v>318.11999500000002</v>
      </c>
      <c r="D861">
        <v>314.29998799999998</v>
      </c>
      <c r="E861">
        <v>314.98998999999998</v>
      </c>
      <c r="F861">
        <v>308.38894699999997</v>
      </c>
      <c r="G861">
        <v>240393</v>
      </c>
      <c r="H861">
        <f t="shared" si="13"/>
        <v>-5.31946773244419E-3</v>
      </c>
    </row>
    <row r="862" spans="1:8" x14ac:dyDescent="0.25">
      <c r="A862" s="1">
        <v>43258</v>
      </c>
      <c r="B862">
        <v>314.67999300000002</v>
      </c>
      <c r="C862">
        <v>317.32000699999998</v>
      </c>
      <c r="D862">
        <v>313.92999300000002</v>
      </c>
      <c r="E862">
        <v>316.69000199999999</v>
      </c>
      <c r="F862">
        <v>310.05334499999998</v>
      </c>
      <c r="G862">
        <v>255659</v>
      </c>
      <c r="H862">
        <f t="shared" si="13"/>
        <v>5.3825620916822777E-3</v>
      </c>
    </row>
    <row r="863" spans="1:8" x14ac:dyDescent="0.25">
      <c r="A863" s="1">
        <v>43259</v>
      </c>
      <c r="B863">
        <v>316.70001200000002</v>
      </c>
      <c r="C863">
        <v>320.04998799999998</v>
      </c>
      <c r="D863">
        <v>313.98001099999999</v>
      </c>
      <c r="E863">
        <v>317</v>
      </c>
      <c r="F863">
        <v>310.35684199999997</v>
      </c>
      <c r="G863">
        <v>300018</v>
      </c>
      <c r="H863">
        <f t="shared" si="13"/>
        <v>9.7837537348301022E-4</v>
      </c>
    </row>
    <row r="864" spans="1:8" x14ac:dyDescent="0.25">
      <c r="A864" s="1">
        <v>43262</v>
      </c>
      <c r="B864">
        <v>317.92999300000002</v>
      </c>
      <c r="C864">
        <v>322.82998700000002</v>
      </c>
      <c r="D864">
        <v>316.05999800000001</v>
      </c>
      <c r="E864">
        <v>320.91000400000001</v>
      </c>
      <c r="F864">
        <v>314.18490600000001</v>
      </c>
      <c r="G864">
        <v>511992</v>
      </c>
      <c r="H864">
        <f t="shared" si="13"/>
        <v>1.225894650861975E-2</v>
      </c>
    </row>
    <row r="865" spans="1:8" x14ac:dyDescent="0.25">
      <c r="A865" s="1">
        <v>43263</v>
      </c>
      <c r="B865">
        <v>322.5</v>
      </c>
      <c r="C865">
        <v>325.48998999999998</v>
      </c>
      <c r="D865">
        <v>320.16000400000001</v>
      </c>
      <c r="E865">
        <v>323.57998700000002</v>
      </c>
      <c r="F865">
        <v>316.79894999999999</v>
      </c>
      <c r="G865">
        <v>410450</v>
      </c>
      <c r="H865">
        <f t="shared" si="13"/>
        <v>8.2856603385587403E-3</v>
      </c>
    </row>
    <row r="866" spans="1:8" x14ac:dyDescent="0.25">
      <c r="A866" s="1">
        <v>43264</v>
      </c>
      <c r="B866">
        <v>324.38000499999998</v>
      </c>
      <c r="C866">
        <v>326.209991</v>
      </c>
      <c r="D866">
        <v>320.27999899999998</v>
      </c>
      <c r="E866">
        <v>323.52999899999998</v>
      </c>
      <c r="F866">
        <v>316.75</v>
      </c>
      <c r="G866">
        <v>339060</v>
      </c>
      <c r="H866">
        <f t="shared" si="13"/>
        <v>-1.5452633959030555E-4</v>
      </c>
    </row>
    <row r="867" spans="1:8" x14ac:dyDescent="0.25">
      <c r="A867" s="1">
        <v>43265</v>
      </c>
      <c r="B867">
        <v>318.01001000000002</v>
      </c>
      <c r="C867">
        <v>322.540009</v>
      </c>
      <c r="D867">
        <v>317</v>
      </c>
      <c r="E867">
        <v>321.42999300000002</v>
      </c>
      <c r="F867">
        <v>321.42999300000002</v>
      </c>
      <c r="G867">
        <v>307812</v>
      </c>
      <c r="H867">
        <f t="shared" si="13"/>
        <v>1.4666949598790916E-2</v>
      </c>
    </row>
    <row r="868" spans="1:8" x14ac:dyDescent="0.25">
      <c r="A868" s="1">
        <v>43266</v>
      </c>
      <c r="B868">
        <v>321.42001299999998</v>
      </c>
      <c r="C868">
        <v>321.42001299999998</v>
      </c>
      <c r="D868">
        <v>314.83999599999999</v>
      </c>
      <c r="E868">
        <v>319.01998900000001</v>
      </c>
      <c r="F868">
        <v>319.01998900000001</v>
      </c>
      <c r="G868">
        <v>1018355</v>
      </c>
      <c r="H868">
        <f t="shared" si="13"/>
        <v>-7.5260065363345991E-3</v>
      </c>
    </row>
    <row r="869" spans="1:8" x14ac:dyDescent="0.25">
      <c r="A869" s="1">
        <v>43269</v>
      </c>
      <c r="B869">
        <v>319.01998900000001</v>
      </c>
      <c r="C869">
        <v>321.70001200000002</v>
      </c>
      <c r="D869">
        <v>315.04998799999998</v>
      </c>
      <c r="E869">
        <v>320.98998999999998</v>
      </c>
      <c r="F869">
        <v>320.98998999999998</v>
      </c>
      <c r="G869">
        <v>403577</v>
      </c>
      <c r="H869">
        <f t="shared" si="13"/>
        <v>6.1561765794632337E-3</v>
      </c>
    </row>
    <row r="870" spans="1:8" x14ac:dyDescent="0.25">
      <c r="A870" s="1">
        <v>43270</v>
      </c>
      <c r="B870">
        <v>319.77999899999998</v>
      </c>
      <c r="C870">
        <v>322.45001200000002</v>
      </c>
      <c r="D870">
        <v>317.48998999999998</v>
      </c>
      <c r="E870">
        <v>320.82998700000002</v>
      </c>
      <c r="F870">
        <v>320.82998700000002</v>
      </c>
      <c r="G870">
        <v>437899</v>
      </c>
      <c r="H870">
        <f t="shared" si="13"/>
        <v>-4.985915336026298E-4</v>
      </c>
    </row>
    <row r="871" spans="1:8" x14ac:dyDescent="0.25">
      <c r="A871" s="1">
        <v>43271</v>
      </c>
      <c r="B871">
        <v>322</v>
      </c>
      <c r="C871">
        <v>323.02999899999998</v>
      </c>
      <c r="D871">
        <v>319.85998499999999</v>
      </c>
      <c r="E871">
        <v>321.97000100000002</v>
      </c>
      <c r="F871">
        <v>321.97000100000002</v>
      </c>
      <c r="G871">
        <v>658636</v>
      </c>
      <c r="H871">
        <f t="shared" si="13"/>
        <v>3.5470292984791096E-3</v>
      </c>
    </row>
    <row r="872" spans="1:8" x14ac:dyDescent="0.25">
      <c r="A872" s="1">
        <v>43272</v>
      </c>
      <c r="B872">
        <v>318.959991</v>
      </c>
      <c r="C872">
        <v>323</v>
      </c>
      <c r="D872">
        <v>317.459991</v>
      </c>
      <c r="E872">
        <v>321.86999500000002</v>
      </c>
      <c r="F872">
        <v>321.86999500000002</v>
      </c>
      <c r="G872">
        <v>199996</v>
      </c>
      <c r="H872">
        <f t="shared" si="13"/>
        <v>-3.1065482550198057E-4</v>
      </c>
    </row>
    <row r="873" spans="1:8" x14ac:dyDescent="0.25">
      <c r="A873" s="1">
        <v>43273</v>
      </c>
      <c r="B873">
        <v>322.38000499999998</v>
      </c>
      <c r="C873">
        <v>322.38000499999998</v>
      </c>
      <c r="D873">
        <v>318.01998900000001</v>
      </c>
      <c r="E873">
        <v>319.89001500000001</v>
      </c>
      <c r="F873">
        <v>319.89001500000001</v>
      </c>
      <c r="G873">
        <v>703629</v>
      </c>
      <c r="H873">
        <f t="shared" si="13"/>
        <v>-6.1704881932269735E-3</v>
      </c>
    </row>
    <row r="874" spans="1:8" x14ac:dyDescent="0.25">
      <c r="A874" s="1">
        <v>43276</v>
      </c>
      <c r="B874">
        <v>321</v>
      </c>
      <c r="C874">
        <v>321</v>
      </c>
      <c r="D874">
        <v>312.52999899999998</v>
      </c>
      <c r="E874">
        <v>313.86999500000002</v>
      </c>
      <c r="F874">
        <v>313.86999500000002</v>
      </c>
      <c r="G874">
        <v>304539</v>
      </c>
      <c r="H874">
        <f t="shared" si="13"/>
        <v>-1.899836207701415E-2</v>
      </c>
    </row>
    <row r="875" spans="1:8" x14ac:dyDescent="0.25">
      <c r="A875" s="1">
        <v>43277</v>
      </c>
      <c r="B875">
        <v>316</v>
      </c>
      <c r="C875">
        <v>316</v>
      </c>
      <c r="D875">
        <v>309.73998999999998</v>
      </c>
      <c r="E875">
        <v>313.51001000000002</v>
      </c>
      <c r="F875">
        <v>313.51001000000002</v>
      </c>
      <c r="G875">
        <v>395741</v>
      </c>
      <c r="H875">
        <f t="shared" si="13"/>
        <v>-1.1475821245106668E-3</v>
      </c>
    </row>
    <row r="876" spans="1:8" x14ac:dyDescent="0.25">
      <c r="A876" s="1">
        <v>43278</v>
      </c>
      <c r="B876">
        <v>312.76001000000002</v>
      </c>
      <c r="C876">
        <v>316</v>
      </c>
      <c r="D876">
        <v>311.45001200000002</v>
      </c>
      <c r="E876">
        <v>313.32000699999998</v>
      </c>
      <c r="F876">
        <v>313.32000699999998</v>
      </c>
      <c r="G876">
        <v>201596</v>
      </c>
      <c r="H876">
        <f t="shared" si="13"/>
        <v>-6.0623454737721006E-4</v>
      </c>
    </row>
    <row r="877" spans="1:8" x14ac:dyDescent="0.25">
      <c r="A877" s="1">
        <v>43279</v>
      </c>
      <c r="B877">
        <v>313.85998499999999</v>
      </c>
      <c r="C877">
        <v>314.41000400000001</v>
      </c>
      <c r="D877">
        <v>310</v>
      </c>
      <c r="E877">
        <v>312.97000100000002</v>
      </c>
      <c r="F877">
        <v>312.97000100000002</v>
      </c>
      <c r="G877">
        <v>525153</v>
      </c>
      <c r="H877">
        <f t="shared" si="13"/>
        <v>-1.1177123440166623E-3</v>
      </c>
    </row>
    <row r="878" spans="1:8" x14ac:dyDescent="0.25">
      <c r="A878" s="1">
        <v>43280</v>
      </c>
      <c r="B878">
        <v>312.95001200000002</v>
      </c>
      <c r="C878">
        <v>318.02999899999998</v>
      </c>
      <c r="D878">
        <v>312.42999300000002</v>
      </c>
      <c r="E878">
        <v>315.36999500000002</v>
      </c>
      <c r="F878">
        <v>315.36999500000002</v>
      </c>
      <c r="G878">
        <v>464791</v>
      </c>
      <c r="H878">
        <f t="shared" si="13"/>
        <v>7.6391943428587112E-3</v>
      </c>
    </row>
    <row r="879" spans="1:8" x14ac:dyDescent="0.25">
      <c r="A879" s="1">
        <v>43283</v>
      </c>
      <c r="B879">
        <v>315.70001200000002</v>
      </c>
      <c r="C879">
        <v>321.790009</v>
      </c>
      <c r="D879">
        <v>310.05999800000001</v>
      </c>
      <c r="E879">
        <v>311.55999800000001</v>
      </c>
      <c r="F879">
        <v>311.55999800000001</v>
      </c>
      <c r="G879">
        <v>374120</v>
      </c>
      <c r="H879">
        <f t="shared" si="13"/>
        <v>-1.2154607206817212E-2</v>
      </c>
    </row>
    <row r="880" spans="1:8" x14ac:dyDescent="0.25">
      <c r="A880" s="1">
        <v>43284</v>
      </c>
      <c r="B880">
        <v>311.76001000000002</v>
      </c>
      <c r="C880">
        <v>315.709991</v>
      </c>
      <c r="D880">
        <v>308.63000499999998</v>
      </c>
      <c r="E880">
        <v>309.42001299999998</v>
      </c>
      <c r="F880">
        <v>309.42001299999998</v>
      </c>
      <c r="G880">
        <v>381893</v>
      </c>
      <c r="H880">
        <f t="shared" si="13"/>
        <v>-6.8923103274259262E-3</v>
      </c>
    </row>
    <row r="881" spans="1:8" x14ac:dyDescent="0.25">
      <c r="A881" s="1">
        <v>43285</v>
      </c>
      <c r="B881">
        <v>308.64999399999999</v>
      </c>
      <c r="C881">
        <v>312</v>
      </c>
      <c r="D881">
        <v>308</v>
      </c>
      <c r="E881">
        <v>311.57000699999998</v>
      </c>
      <c r="F881">
        <v>311.57000699999998</v>
      </c>
      <c r="G881">
        <v>40008</v>
      </c>
      <c r="H881">
        <f t="shared" si="13"/>
        <v>6.9244352449247468E-3</v>
      </c>
    </row>
    <row r="882" spans="1:8" x14ac:dyDescent="0.25">
      <c r="A882" s="1">
        <v>43286</v>
      </c>
      <c r="B882">
        <v>313.07000699999998</v>
      </c>
      <c r="C882">
        <v>315</v>
      </c>
      <c r="D882">
        <v>308.25</v>
      </c>
      <c r="E882">
        <v>314.26998900000001</v>
      </c>
      <c r="F882">
        <v>314.26998900000001</v>
      </c>
      <c r="G882">
        <v>578070</v>
      </c>
      <c r="H882">
        <f t="shared" si="13"/>
        <v>8.6283994893641813E-3</v>
      </c>
    </row>
    <row r="883" spans="1:8" x14ac:dyDescent="0.25">
      <c r="A883" s="1">
        <v>43287</v>
      </c>
      <c r="B883">
        <v>314.51001000000002</v>
      </c>
      <c r="C883">
        <v>322.23001099999999</v>
      </c>
      <c r="D883">
        <v>311.22000100000002</v>
      </c>
      <c r="E883">
        <v>320.45001200000002</v>
      </c>
      <c r="F883">
        <v>320.45001200000002</v>
      </c>
      <c r="G883">
        <v>422040</v>
      </c>
      <c r="H883">
        <f t="shared" si="13"/>
        <v>1.9473841358273212E-2</v>
      </c>
    </row>
    <row r="884" spans="1:8" x14ac:dyDescent="0.25">
      <c r="A884" s="1">
        <v>43290</v>
      </c>
      <c r="B884">
        <v>320.94000199999999</v>
      </c>
      <c r="C884">
        <v>321.23998999999998</v>
      </c>
      <c r="D884">
        <v>312.20001200000002</v>
      </c>
      <c r="E884">
        <v>313.57000699999998</v>
      </c>
      <c r="F884">
        <v>313.57000699999998</v>
      </c>
      <c r="G884">
        <v>377835</v>
      </c>
      <c r="H884">
        <f t="shared" si="13"/>
        <v>-2.1703652439086424E-2</v>
      </c>
    </row>
    <row r="885" spans="1:8" x14ac:dyDescent="0.25">
      <c r="A885" s="1">
        <v>43291</v>
      </c>
      <c r="B885">
        <v>313.29998799999998</v>
      </c>
      <c r="C885">
        <v>314.80999800000001</v>
      </c>
      <c r="D885">
        <v>310.01001000000002</v>
      </c>
      <c r="E885">
        <v>311</v>
      </c>
      <c r="F885">
        <v>311</v>
      </c>
      <c r="G885">
        <v>725476</v>
      </c>
      <c r="H885">
        <f t="shared" si="13"/>
        <v>-8.2297307792543288E-3</v>
      </c>
    </row>
    <row r="886" spans="1:8" x14ac:dyDescent="0.25">
      <c r="A886" s="1">
        <v>43292</v>
      </c>
      <c r="B886">
        <v>310.89999399999999</v>
      </c>
      <c r="C886">
        <v>311.76998900000001</v>
      </c>
      <c r="D886">
        <v>306.51001000000002</v>
      </c>
      <c r="E886">
        <v>309.58999599999999</v>
      </c>
      <c r="F886">
        <v>309.58999599999999</v>
      </c>
      <c r="G886">
        <v>579876</v>
      </c>
      <c r="H886">
        <f t="shared" si="13"/>
        <v>-4.5440836472260895E-3</v>
      </c>
    </row>
    <row r="887" spans="1:8" x14ac:dyDescent="0.25">
      <c r="A887" s="1">
        <v>43293</v>
      </c>
      <c r="B887">
        <v>308.38000499999998</v>
      </c>
      <c r="C887">
        <v>312.33999599999999</v>
      </c>
      <c r="D887">
        <v>306.55999800000001</v>
      </c>
      <c r="E887">
        <v>307.79998799999998</v>
      </c>
      <c r="F887">
        <v>307.79998799999998</v>
      </c>
      <c r="G887">
        <v>476900</v>
      </c>
      <c r="H887">
        <f t="shared" si="13"/>
        <v>-5.7986461135846948E-3</v>
      </c>
    </row>
    <row r="888" spans="1:8" x14ac:dyDescent="0.25">
      <c r="A888" s="1">
        <v>43294</v>
      </c>
      <c r="B888">
        <v>309.58999599999999</v>
      </c>
      <c r="C888">
        <v>314.47000100000002</v>
      </c>
      <c r="D888">
        <v>307.790009</v>
      </c>
      <c r="E888">
        <v>313.540009</v>
      </c>
      <c r="F888">
        <v>313.540009</v>
      </c>
      <c r="G888">
        <v>215361</v>
      </c>
      <c r="H888">
        <f t="shared" si="13"/>
        <v>1.8476789926432768E-2</v>
      </c>
    </row>
    <row r="889" spans="1:8" x14ac:dyDescent="0.25">
      <c r="A889" s="1">
        <v>43297</v>
      </c>
      <c r="B889">
        <v>312.95001200000002</v>
      </c>
      <c r="C889">
        <v>319.91000400000001</v>
      </c>
      <c r="D889">
        <v>308</v>
      </c>
      <c r="E889">
        <v>319.51998900000001</v>
      </c>
      <c r="F889">
        <v>319.51998900000001</v>
      </c>
      <c r="G889">
        <v>252261</v>
      </c>
      <c r="H889">
        <f t="shared" si="13"/>
        <v>1.8892862896008382E-2</v>
      </c>
    </row>
    <row r="890" spans="1:8" x14ac:dyDescent="0.25">
      <c r="A890" s="1">
        <v>43298</v>
      </c>
      <c r="B890">
        <v>316</v>
      </c>
      <c r="C890">
        <v>330.26001000000002</v>
      </c>
      <c r="D890">
        <v>315.63000499999998</v>
      </c>
      <c r="E890">
        <v>329.22000100000002</v>
      </c>
      <c r="F890">
        <v>329.22000100000002</v>
      </c>
      <c r="G890">
        <v>476283</v>
      </c>
      <c r="H890">
        <f t="shared" si="13"/>
        <v>2.9906388095557113E-2</v>
      </c>
    </row>
    <row r="891" spans="1:8" x14ac:dyDescent="0.25">
      <c r="A891" s="1">
        <v>43299</v>
      </c>
      <c r="B891">
        <v>328.64001500000001</v>
      </c>
      <c r="C891">
        <v>334.86999500000002</v>
      </c>
      <c r="D891">
        <v>324.32998700000002</v>
      </c>
      <c r="E891">
        <v>325.39001500000001</v>
      </c>
      <c r="F891">
        <v>325.39001500000001</v>
      </c>
      <c r="G891">
        <v>977535</v>
      </c>
      <c r="H891">
        <f t="shared" si="13"/>
        <v>-1.1701714332675224E-2</v>
      </c>
    </row>
    <row r="892" spans="1:8" x14ac:dyDescent="0.25">
      <c r="A892" s="1">
        <v>43300</v>
      </c>
      <c r="B892">
        <v>323.67001299999998</v>
      </c>
      <c r="C892">
        <v>327.540009</v>
      </c>
      <c r="D892">
        <v>320.04998799999998</v>
      </c>
      <c r="E892">
        <v>323.33999599999999</v>
      </c>
      <c r="F892">
        <v>323.33999599999999</v>
      </c>
      <c r="G892">
        <v>178696</v>
      </c>
      <c r="H892">
        <f t="shared" si="13"/>
        <v>-6.3201202011651698E-3</v>
      </c>
    </row>
    <row r="893" spans="1:8" x14ac:dyDescent="0.25">
      <c r="A893" s="1">
        <v>43301</v>
      </c>
      <c r="B893">
        <v>321.41000400000001</v>
      </c>
      <c r="C893">
        <v>331</v>
      </c>
      <c r="D893">
        <v>306.5</v>
      </c>
      <c r="E893">
        <v>330.10000600000001</v>
      </c>
      <c r="F893">
        <v>330.10000600000001</v>
      </c>
      <c r="G893">
        <v>345010</v>
      </c>
      <c r="H893">
        <f t="shared" si="13"/>
        <v>2.0691268232876207E-2</v>
      </c>
    </row>
    <row r="894" spans="1:8" x14ac:dyDescent="0.25">
      <c r="A894" s="1">
        <v>43304</v>
      </c>
      <c r="B894">
        <v>329.48998999999998</v>
      </c>
      <c r="C894">
        <v>337.98998999999998</v>
      </c>
      <c r="D894">
        <v>328.70001200000002</v>
      </c>
      <c r="E894">
        <v>335.07000699999998</v>
      </c>
      <c r="F894">
        <v>335.07000699999998</v>
      </c>
      <c r="G894">
        <v>396189</v>
      </c>
      <c r="H894">
        <f t="shared" si="13"/>
        <v>1.494382907654427E-2</v>
      </c>
    </row>
    <row r="895" spans="1:8" x14ac:dyDescent="0.25">
      <c r="A895" s="1">
        <v>43305</v>
      </c>
      <c r="B895">
        <v>334.92999300000002</v>
      </c>
      <c r="C895">
        <v>347.60000600000001</v>
      </c>
      <c r="D895">
        <v>334.89999399999999</v>
      </c>
      <c r="E895">
        <v>345.02999899999998</v>
      </c>
      <c r="F895">
        <v>345.02999899999998</v>
      </c>
      <c r="G895">
        <v>554324</v>
      </c>
      <c r="H895">
        <f t="shared" si="13"/>
        <v>2.9291880762299296E-2</v>
      </c>
    </row>
    <row r="896" spans="1:8" x14ac:dyDescent="0.25">
      <c r="A896" s="1">
        <v>43306</v>
      </c>
      <c r="B896">
        <v>346.38000499999998</v>
      </c>
      <c r="C896">
        <v>347.26998900000001</v>
      </c>
      <c r="D896">
        <v>338.97000100000002</v>
      </c>
      <c r="E896">
        <v>340.42999300000002</v>
      </c>
      <c r="F896">
        <v>340.42999300000002</v>
      </c>
      <c r="G896">
        <v>537933</v>
      </c>
      <c r="H896">
        <f t="shared" si="13"/>
        <v>-1.3421863010803548E-2</v>
      </c>
    </row>
    <row r="897" spans="1:8" x14ac:dyDescent="0.25">
      <c r="A897" s="1">
        <v>43307</v>
      </c>
      <c r="B897">
        <v>340.10000600000001</v>
      </c>
      <c r="C897">
        <v>347.35998499999999</v>
      </c>
      <c r="D897">
        <v>338.44000199999999</v>
      </c>
      <c r="E897">
        <v>344.07000699999998</v>
      </c>
      <c r="F897">
        <v>344.07000699999998</v>
      </c>
      <c r="G897">
        <v>261630</v>
      </c>
      <c r="H897">
        <f t="shared" si="13"/>
        <v>1.0635641525740539E-2</v>
      </c>
    </row>
    <row r="898" spans="1:8" x14ac:dyDescent="0.25">
      <c r="A898" s="1">
        <v>43308</v>
      </c>
      <c r="B898">
        <v>343.29998799999998</v>
      </c>
      <c r="C898">
        <v>348.60000600000001</v>
      </c>
      <c r="D898">
        <v>341.01001000000002</v>
      </c>
      <c r="E898">
        <v>344.79998799999998</v>
      </c>
      <c r="F898">
        <v>344.79998799999998</v>
      </c>
      <c r="G898">
        <v>229787</v>
      </c>
      <c r="H898">
        <f t="shared" si="13"/>
        <v>2.1193585975154295E-3</v>
      </c>
    </row>
    <row r="899" spans="1:8" x14ac:dyDescent="0.25">
      <c r="A899" s="1">
        <v>43311</v>
      </c>
      <c r="B899">
        <v>345.14999399999999</v>
      </c>
      <c r="C899">
        <v>348.58999599999999</v>
      </c>
      <c r="D899">
        <v>333.48001099999999</v>
      </c>
      <c r="E899">
        <v>336.98001099999999</v>
      </c>
      <c r="F899">
        <v>336.98001099999999</v>
      </c>
      <c r="G899">
        <v>270280</v>
      </c>
      <c r="H899">
        <f t="shared" si="13"/>
        <v>-2.2940889933627733E-2</v>
      </c>
    </row>
    <row r="900" spans="1:8" x14ac:dyDescent="0.25">
      <c r="A900" s="1">
        <v>43312</v>
      </c>
      <c r="B900">
        <v>337.63000499999998</v>
      </c>
      <c r="C900">
        <v>344.44000199999999</v>
      </c>
      <c r="D900">
        <v>330.45001200000002</v>
      </c>
      <c r="E900">
        <v>331.58999599999999</v>
      </c>
      <c r="F900">
        <v>331.58999599999999</v>
      </c>
      <c r="G900">
        <v>335314</v>
      </c>
      <c r="H900">
        <f t="shared" ref="H900:H963" si="14">LN(F900/F899)</f>
        <v>-1.6124360125241818E-2</v>
      </c>
    </row>
    <row r="901" spans="1:8" x14ac:dyDescent="0.25">
      <c r="A901" s="1">
        <v>43313</v>
      </c>
      <c r="B901">
        <v>332</v>
      </c>
      <c r="C901">
        <v>340.89999399999999</v>
      </c>
      <c r="D901">
        <v>328.92999300000002</v>
      </c>
      <c r="E901">
        <v>339.459991</v>
      </c>
      <c r="F901">
        <v>339.459991</v>
      </c>
      <c r="G901">
        <v>325537</v>
      </c>
      <c r="H901">
        <f t="shared" si="14"/>
        <v>2.3456839292804597E-2</v>
      </c>
    </row>
    <row r="902" spans="1:8" x14ac:dyDescent="0.25">
      <c r="A902" s="1">
        <v>43314</v>
      </c>
      <c r="B902">
        <v>337.86999500000002</v>
      </c>
      <c r="C902">
        <v>337.86999500000002</v>
      </c>
      <c r="D902">
        <v>330.95001200000002</v>
      </c>
      <c r="E902">
        <v>336.38000499999998</v>
      </c>
      <c r="F902">
        <v>336.38000499999998</v>
      </c>
      <c r="G902">
        <v>228927</v>
      </c>
      <c r="H902">
        <f t="shared" si="14"/>
        <v>-9.1146050572599255E-3</v>
      </c>
    </row>
    <row r="903" spans="1:8" x14ac:dyDescent="0.25">
      <c r="A903" s="1">
        <v>43315</v>
      </c>
      <c r="B903">
        <v>338.05999800000001</v>
      </c>
      <c r="C903">
        <v>339.14001500000001</v>
      </c>
      <c r="D903">
        <v>334.64001500000001</v>
      </c>
      <c r="E903">
        <v>338.67001299999998</v>
      </c>
      <c r="F903">
        <v>338.67001299999998</v>
      </c>
      <c r="G903">
        <v>69275</v>
      </c>
      <c r="H903">
        <f t="shared" si="14"/>
        <v>6.7847321635850178E-3</v>
      </c>
    </row>
    <row r="904" spans="1:8" x14ac:dyDescent="0.25">
      <c r="A904" s="1">
        <v>43318</v>
      </c>
      <c r="B904">
        <v>339.63000499999998</v>
      </c>
      <c r="C904">
        <v>347.72000100000002</v>
      </c>
      <c r="D904">
        <v>335.26001000000002</v>
      </c>
      <c r="E904">
        <v>344.11999500000002</v>
      </c>
      <c r="F904">
        <v>344.11999500000002</v>
      </c>
      <c r="G904">
        <v>245665</v>
      </c>
      <c r="H904">
        <f t="shared" si="14"/>
        <v>1.596419889631872E-2</v>
      </c>
    </row>
    <row r="905" spans="1:8" x14ac:dyDescent="0.25">
      <c r="A905" s="1">
        <v>43319</v>
      </c>
      <c r="B905">
        <v>346.5</v>
      </c>
      <c r="C905">
        <v>350</v>
      </c>
      <c r="D905">
        <v>341.79998799999998</v>
      </c>
      <c r="E905">
        <v>345.92999300000002</v>
      </c>
      <c r="F905">
        <v>345.92999300000002</v>
      </c>
      <c r="G905">
        <v>314454</v>
      </c>
      <c r="H905">
        <f t="shared" si="14"/>
        <v>5.2460029924946425E-3</v>
      </c>
    </row>
    <row r="906" spans="1:8" x14ac:dyDescent="0.25">
      <c r="A906" s="1">
        <v>43320</v>
      </c>
      <c r="B906">
        <v>345.01001000000002</v>
      </c>
      <c r="C906">
        <v>347.98001099999999</v>
      </c>
      <c r="D906">
        <v>338.39999399999999</v>
      </c>
      <c r="E906">
        <v>343.57998700000002</v>
      </c>
      <c r="F906">
        <v>343.57998700000002</v>
      </c>
      <c r="G906">
        <v>192138</v>
      </c>
      <c r="H906">
        <f t="shared" si="14"/>
        <v>-6.8164788544217234E-3</v>
      </c>
    </row>
    <row r="907" spans="1:8" x14ac:dyDescent="0.25">
      <c r="A907" s="1">
        <v>43321</v>
      </c>
      <c r="B907">
        <v>342.5</v>
      </c>
      <c r="C907">
        <v>348.72000100000002</v>
      </c>
      <c r="D907">
        <v>342.5</v>
      </c>
      <c r="E907">
        <v>345.16000400000001</v>
      </c>
      <c r="F907">
        <v>345.16000400000001</v>
      </c>
      <c r="G907">
        <v>357536</v>
      </c>
      <c r="H907">
        <f t="shared" si="14"/>
        <v>4.5881458675301962E-3</v>
      </c>
    </row>
    <row r="908" spans="1:8" x14ac:dyDescent="0.25">
      <c r="A908" s="1">
        <v>43322</v>
      </c>
      <c r="B908">
        <v>344</v>
      </c>
      <c r="C908">
        <v>348.52999899999998</v>
      </c>
      <c r="D908">
        <v>338.92001299999998</v>
      </c>
      <c r="E908">
        <v>341.17999300000002</v>
      </c>
      <c r="F908">
        <v>341.17999300000002</v>
      </c>
      <c r="G908">
        <v>136889</v>
      </c>
      <c r="H908">
        <f t="shared" si="14"/>
        <v>-1.1597912493590865E-2</v>
      </c>
    </row>
    <row r="909" spans="1:8" x14ac:dyDescent="0.25">
      <c r="A909" s="1">
        <v>43325</v>
      </c>
      <c r="B909">
        <v>341.17999300000002</v>
      </c>
      <c r="C909">
        <v>347.26998900000001</v>
      </c>
      <c r="D909">
        <v>341.17999300000002</v>
      </c>
      <c r="E909">
        <v>344.38000499999998</v>
      </c>
      <c r="F909">
        <v>344.38000499999998</v>
      </c>
      <c r="G909">
        <v>97813</v>
      </c>
      <c r="H909">
        <f t="shared" si="14"/>
        <v>9.3355366415409872E-3</v>
      </c>
    </row>
    <row r="910" spans="1:8" x14ac:dyDescent="0.25">
      <c r="A910" s="1">
        <v>43326</v>
      </c>
      <c r="B910">
        <v>347.11999500000002</v>
      </c>
      <c r="C910">
        <v>359</v>
      </c>
      <c r="D910">
        <v>346.75</v>
      </c>
      <c r="E910">
        <v>355.44000199999999</v>
      </c>
      <c r="F910">
        <v>355.44000199999999</v>
      </c>
      <c r="G910">
        <v>353680</v>
      </c>
      <c r="H910">
        <f t="shared" si="14"/>
        <v>3.161075087759653E-2</v>
      </c>
    </row>
    <row r="911" spans="1:8" x14ac:dyDescent="0.25">
      <c r="A911" s="1">
        <v>43327</v>
      </c>
      <c r="B911">
        <v>355.44000199999999</v>
      </c>
      <c r="C911">
        <v>356.27999899999998</v>
      </c>
      <c r="D911">
        <v>345.33999599999999</v>
      </c>
      <c r="E911">
        <v>346.32000699999998</v>
      </c>
      <c r="F911">
        <v>346.32000699999998</v>
      </c>
      <c r="G911">
        <v>187495</v>
      </c>
      <c r="H911">
        <f t="shared" si="14"/>
        <v>-2.5993240908236674E-2</v>
      </c>
    </row>
    <row r="912" spans="1:8" x14ac:dyDescent="0.25">
      <c r="A912" s="1">
        <v>43328</v>
      </c>
      <c r="B912">
        <v>359</v>
      </c>
      <c r="C912">
        <v>359</v>
      </c>
      <c r="D912">
        <v>339.01998900000001</v>
      </c>
      <c r="E912">
        <v>339.47000100000002</v>
      </c>
      <c r="F912">
        <v>339.47000100000002</v>
      </c>
      <c r="G912">
        <v>315819</v>
      </c>
      <c r="H912">
        <f t="shared" si="14"/>
        <v>-1.9977642549168246E-2</v>
      </c>
    </row>
    <row r="913" spans="1:8" x14ac:dyDescent="0.25">
      <c r="A913" s="1">
        <v>43329</v>
      </c>
      <c r="B913">
        <v>344.790009</v>
      </c>
      <c r="C913">
        <v>344.790009</v>
      </c>
      <c r="D913">
        <v>324</v>
      </c>
      <c r="E913">
        <v>326.94000199999999</v>
      </c>
      <c r="F913">
        <v>326.94000199999999</v>
      </c>
      <c r="G913">
        <v>382337</v>
      </c>
      <c r="H913">
        <f t="shared" si="14"/>
        <v>-3.7608906856684464E-2</v>
      </c>
    </row>
    <row r="914" spans="1:8" x14ac:dyDescent="0.25">
      <c r="A914" s="1">
        <v>43332</v>
      </c>
      <c r="B914">
        <v>328.72000100000002</v>
      </c>
      <c r="C914">
        <v>335.52999899999998</v>
      </c>
      <c r="D914">
        <v>328.58999599999999</v>
      </c>
      <c r="E914">
        <v>334.88000499999998</v>
      </c>
      <c r="F914">
        <v>334.88000499999998</v>
      </c>
      <c r="G914">
        <v>229117</v>
      </c>
      <c r="H914">
        <f t="shared" si="14"/>
        <v>2.3995599688018506E-2</v>
      </c>
    </row>
    <row r="915" spans="1:8" x14ac:dyDescent="0.25">
      <c r="A915" s="1">
        <v>43333</v>
      </c>
      <c r="B915">
        <v>335.58999599999999</v>
      </c>
      <c r="C915">
        <v>343.47000100000002</v>
      </c>
      <c r="D915">
        <v>332.52999899999998</v>
      </c>
      <c r="E915">
        <v>335.66000400000001</v>
      </c>
      <c r="F915">
        <v>335.66000400000001</v>
      </c>
      <c r="G915">
        <v>387902</v>
      </c>
      <c r="H915">
        <f t="shared" si="14"/>
        <v>2.3264811684428639E-3</v>
      </c>
    </row>
    <row r="916" spans="1:8" x14ac:dyDescent="0.25">
      <c r="A916" s="1">
        <v>43334</v>
      </c>
      <c r="B916">
        <v>336.39999399999999</v>
      </c>
      <c r="C916">
        <v>349.98998999999998</v>
      </c>
      <c r="D916">
        <v>332</v>
      </c>
      <c r="E916">
        <v>348.04998799999998</v>
      </c>
      <c r="F916">
        <v>348.04998799999998</v>
      </c>
      <c r="G916">
        <v>358022</v>
      </c>
      <c r="H916">
        <f t="shared" si="14"/>
        <v>3.6247358340016245E-2</v>
      </c>
    </row>
    <row r="917" spans="1:8" x14ac:dyDescent="0.25">
      <c r="A917" s="1">
        <v>43335</v>
      </c>
      <c r="B917">
        <v>345.20001200000002</v>
      </c>
      <c r="C917">
        <v>358.01001000000002</v>
      </c>
      <c r="D917">
        <v>345.20001200000002</v>
      </c>
      <c r="E917">
        <v>348.60000600000001</v>
      </c>
      <c r="F917">
        <v>348.60000600000001</v>
      </c>
      <c r="G917">
        <v>330052</v>
      </c>
      <c r="H917">
        <f t="shared" si="14"/>
        <v>1.5790371607543737E-3</v>
      </c>
    </row>
    <row r="918" spans="1:8" x14ac:dyDescent="0.25">
      <c r="A918" s="1">
        <v>43336</v>
      </c>
      <c r="B918">
        <v>347.51998900000001</v>
      </c>
      <c r="C918">
        <v>356.97000100000002</v>
      </c>
      <c r="D918">
        <v>346</v>
      </c>
      <c r="E918">
        <v>349.82000699999998</v>
      </c>
      <c r="F918">
        <v>349.82000699999998</v>
      </c>
      <c r="G918">
        <v>132082</v>
      </c>
      <c r="H918">
        <f t="shared" si="14"/>
        <v>3.4936061915834824E-3</v>
      </c>
    </row>
    <row r="919" spans="1:8" x14ac:dyDescent="0.25">
      <c r="A919" s="1">
        <v>43339</v>
      </c>
      <c r="B919">
        <v>352.02999899999998</v>
      </c>
      <c r="C919">
        <v>358.57000699999998</v>
      </c>
      <c r="D919">
        <v>349.959991</v>
      </c>
      <c r="E919">
        <v>353.66000400000001</v>
      </c>
      <c r="F919">
        <v>353.66000400000001</v>
      </c>
      <c r="G919">
        <v>249614</v>
      </c>
      <c r="H919">
        <f t="shared" si="14"/>
        <v>1.0917254447921408E-2</v>
      </c>
    </row>
    <row r="920" spans="1:8" x14ac:dyDescent="0.25">
      <c r="A920" s="1">
        <v>43340</v>
      </c>
      <c r="B920">
        <v>357</v>
      </c>
      <c r="C920">
        <v>359.55999800000001</v>
      </c>
      <c r="D920">
        <v>355.14001500000001</v>
      </c>
      <c r="E920">
        <v>356.57000699999998</v>
      </c>
      <c r="F920">
        <v>356.57000699999998</v>
      </c>
      <c r="G920">
        <v>468880</v>
      </c>
      <c r="H920">
        <f t="shared" si="14"/>
        <v>8.1945827100823754E-3</v>
      </c>
    </row>
    <row r="921" spans="1:8" x14ac:dyDescent="0.25">
      <c r="A921" s="1">
        <v>43341</v>
      </c>
      <c r="B921">
        <v>356.98998999999998</v>
      </c>
      <c r="C921">
        <v>360.29998799999998</v>
      </c>
      <c r="D921">
        <v>355</v>
      </c>
      <c r="E921">
        <v>358.39001500000001</v>
      </c>
      <c r="F921">
        <v>358.39001500000001</v>
      </c>
      <c r="G921">
        <v>577005</v>
      </c>
      <c r="H921">
        <f t="shared" si="14"/>
        <v>5.0912271324330492E-3</v>
      </c>
    </row>
    <row r="922" spans="1:8" x14ac:dyDescent="0.25">
      <c r="A922" s="1">
        <v>43342</v>
      </c>
      <c r="B922">
        <v>358.92999300000002</v>
      </c>
      <c r="C922">
        <v>360.76001000000002</v>
      </c>
      <c r="D922">
        <v>352.80999800000001</v>
      </c>
      <c r="E922">
        <v>358.54998799999998</v>
      </c>
      <c r="F922">
        <v>358.54998799999998</v>
      </c>
      <c r="G922">
        <v>582387</v>
      </c>
      <c r="H922">
        <f t="shared" si="14"/>
        <v>4.4626608080315162E-4</v>
      </c>
    </row>
    <row r="923" spans="1:8" x14ac:dyDescent="0.25">
      <c r="A923" s="1">
        <v>43343</v>
      </c>
      <c r="B923">
        <v>358.64999399999999</v>
      </c>
      <c r="C923">
        <v>360.25</v>
      </c>
      <c r="D923">
        <v>349.05999800000001</v>
      </c>
      <c r="E923">
        <v>357.92001299999998</v>
      </c>
      <c r="F923">
        <v>357.92001299999998</v>
      </c>
      <c r="G923">
        <v>1061306</v>
      </c>
      <c r="H923">
        <f t="shared" si="14"/>
        <v>-1.7585527976633356E-3</v>
      </c>
    </row>
    <row r="924" spans="1:8" x14ac:dyDescent="0.25">
      <c r="A924" s="1">
        <v>43346</v>
      </c>
      <c r="B924">
        <v>375.80999800000001</v>
      </c>
      <c r="C924">
        <v>375.80999800000001</v>
      </c>
      <c r="D924">
        <v>343.75</v>
      </c>
      <c r="E924">
        <v>357.04998799999998</v>
      </c>
      <c r="F924">
        <v>357.04998799999998</v>
      </c>
      <c r="G924">
        <v>131937</v>
      </c>
      <c r="H924">
        <f t="shared" si="14"/>
        <v>-2.433739676404281E-3</v>
      </c>
    </row>
    <row r="925" spans="1:8" x14ac:dyDescent="0.25">
      <c r="A925" s="1">
        <v>43347</v>
      </c>
      <c r="B925">
        <v>358.39999399999999</v>
      </c>
      <c r="C925">
        <v>360</v>
      </c>
      <c r="D925">
        <v>350.73998999999998</v>
      </c>
      <c r="E925">
        <v>355.27999899999998</v>
      </c>
      <c r="F925">
        <v>355.27999899999998</v>
      </c>
      <c r="G925">
        <v>392102</v>
      </c>
      <c r="H925">
        <f t="shared" si="14"/>
        <v>-4.9695862172147269E-3</v>
      </c>
    </row>
    <row r="926" spans="1:8" x14ac:dyDescent="0.25">
      <c r="A926" s="1">
        <v>43348</v>
      </c>
      <c r="B926">
        <v>354.91000400000001</v>
      </c>
      <c r="C926">
        <v>358.14999399999999</v>
      </c>
      <c r="D926">
        <v>349.73001099999999</v>
      </c>
      <c r="E926">
        <v>351.44000199999999</v>
      </c>
      <c r="F926">
        <v>351.44000199999999</v>
      </c>
      <c r="G926">
        <v>309983</v>
      </c>
      <c r="H926">
        <f t="shared" si="14"/>
        <v>-1.0867202810769494E-2</v>
      </c>
    </row>
    <row r="927" spans="1:8" x14ac:dyDescent="0.25">
      <c r="A927" s="1">
        <v>43349</v>
      </c>
      <c r="B927">
        <v>351.77999899999998</v>
      </c>
      <c r="C927">
        <v>362.60000600000001</v>
      </c>
      <c r="D927">
        <v>344</v>
      </c>
      <c r="E927">
        <v>360.72000100000002</v>
      </c>
      <c r="F927">
        <v>360.72000100000002</v>
      </c>
      <c r="G927">
        <v>276770</v>
      </c>
      <c r="H927">
        <f t="shared" si="14"/>
        <v>2.6063031526666187E-2</v>
      </c>
    </row>
    <row r="928" spans="1:8" x14ac:dyDescent="0.25">
      <c r="A928" s="1">
        <v>43350</v>
      </c>
      <c r="B928">
        <v>357.10998499999999</v>
      </c>
      <c r="C928">
        <v>364.23998999999998</v>
      </c>
      <c r="D928">
        <v>354.89999399999999</v>
      </c>
      <c r="E928">
        <v>363.73001099999999</v>
      </c>
      <c r="F928">
        <v>363.73001099999999</v>
      </c>
      <c r="G928">
        <v>161325</v>
      </c>
      <c r="H928">
        <f t="shared" si="14"/>
        <v>8.3098275133722359E-3</v>
      </c>
    </row>
    <row r="929" spans="1:8" x14ac:dyDescent="0.25">
      <c r="A929" s="1">
        <v>43353</v>
      </c>
      <c r="B929">
        <v>356.459991</v>
      </c>
      <c r="C929">
        <v>368.07998700000002</v>
      </c>
      <c r="D929">
        <v>354.80999800000001</v>
      </c>
      <c r="E929">
        <v>362.32998700000002</v>
      </c>
      <c r="F929">
        <v>362.32998700000002</v>
      </c>
      <c r="G929">
        <v>207871</v>
      </c>
      <c r="H929">
        <f t="shared" si="14"/>
        <v>-3.8565014985617787E-3</v>
      </c>
    </row>
    <row r="930" spans="1:8" x14ac:dyDescent="0.25">
      <c r="A930" s="1">
        <v>43354</v>
      </c>
      <c r="B930">
        <v>362.54998799999998</v>
      </c>
      <c r="C930">
        <v>368</v>
      </c>
      <c r="D930">
        <v>360.01998900000001</v>
      </c>
      <c r="E930">
        <v>366.67001299999998</v>
      </c>
      <c r="F930">
        <v>366.67001299999998</v>
      </c>
      <c r="G930">
        <v>253597</v>
      </c>
      <c r="H930">
        <f t="shared" si="14"/>
        <v>1.1906933540470874E-2</v>
      </c>
    </row>
    <row r="931" spans="1:8" x14ac:dyDescent="0.25">
      <c r="A931" s="1">
        <v>43355</v>
      </c>
      <c r="B931">
        <v>368</v>
      </c>
      <c r="C931">
        <v>384.26998900000001</v>
      </c>
      <c r="D931">
        <v>363.88000499999998</v>
      </c>
      <c r="E931">
        <v>383.38000499999998</v>
      </c>
      <c r="F931">
        <v>383.38000499999998</v>
      </c>
      <c r="G931">
        <v>872353</v>
      </c>
      <c r="H931">
        <f t="shared" si="14"/>
        <v>4.4564381011561092E-2</v>
      </c>
    </row>
    <row r="932" spans="1:8" x14ac:dyDescent="0.25">
      <c r="A932" s="1">
        <v>43356</v>
      </c>
      <c r="B932">
        <v>384.51998900000001</v>
      </c>
      <c r="C932">
        <v>400.35998499999999</v>
      </c>
      <c r="D932">
        <v>383.17999300000002</v>
      </c>
      <c r="E932">
        <v>392.14001500000001</v>
      </c>
      <c r="F932">
        <v>392.14001500000001</v>
      </c>
      <c r="G932">
        <v>826857</v>
      </c>
      <c r="H932">
        <f t="shared" si="14"/>
        <v>2.2592279687015177E-2</v>
      </c>
    </row>
    <row r="933" spans="1:8" x14ac:dyDescent="0.25">
      <c r="A933" s="1">
        <v>43357</v>
      </c>
      <c r="B933">
        <v>390.55999800000001</v>
      </c>
      <c r="C933">
        <v>392.91000400000001</v>
      </c>
      <c r="D933">
        <v>379.57998700000002</v>
      </c>
      <c r="E933">
        <v>382.26998900000001</v>
      </c>
      <c r="F933">
        <v>382.26998900000001</v>
      </c>
      <c r="G933">
        <v>280915</v>
      </c>
      <c r="H933">
        <f t="shared" si="14"/>
        <v>-2.5491820695017476E-2</v>
      </c>
    </row>
    <row r="934" spans="1:8" x14ac:dyDescent="0.25">
      <c r="A934" s="1">
        <v>43360</v>
      </c>
      <c r="B934">
        <v>380.79998799999998</v>
      </c>
      <c r="C934">
        <v>384.709991</v>
      </c>
      <c r="D934">
        <v>376.86999500000002</v>
      </c>
      <c r="E934">
        <v>377.92999300000002</v>
      </c>
      <c r="F934">
        <v>377.92999300000002</v>
      </c>
      <c r="G934">
        <v>215889</v>
      </c>
      <c r="H934">
        <f t="shared" si="14"/>
        <v>-1.1418161680342058E-2</v>
      </c>
    </row>
    <row r="935" spans="1:8" x14ac:dyDescent="0.25">
      <c r="A935" s="1">
        <v>43361</v>
      </c>
      <c r="B935">
        <v>378.290009</v>
      </c>
      <c r="C935">
        <v>389.98998999999998</v>
      </c>
      <c r="D935">
        <v>378.19000199999999</v>
      </c>
      <c r="E935">
        <v>386.290009</v>
      </c>
      <c r="F935">
        <v>386.290009</v>
      </c>
      <c r="G935">
        <v>311037</v>
      </c>
      <c r="H935">
        <f t="shared" si="14"/>
        <v>2.1879431255549777E-2</v>
      </c>
    </row>
    <row r="936" spans="1:8" x14ac:dyDescent="0.25">
      <c r="A936" s="1">
        <v>43362</v>
      </c>
      <c r="B936">
        <v>385.13000499999998</v>
      </c>
      <c r="C936">
        <v>390</v>
      </c>
      <c r="D936">
        <v>378.10000600000001</v>
      </c>
      <c r="E936">
        <v>384.17999300000002</v>
      </c>
      <c r="F936">
        <v>384.17999300000002</v>
      </c>
      <c r="G936">
        <v>266509</v>
      </c>
      <c r="H936">
        <f t="shared" si="14"/>
        <v>-5.4772314809699912E-3</v>
      </c>
    </row>
    <row r="937" spans="1:8" x14ac:dyDescent="0.25">
      <c r="A937" s="1">
        <v>43363</v>
      </c>
      <c r="B937">
        <v>384.04998799999998</v>
      </c>
      <c r="C937">
        <v>387.14999399999999</v>
      </c>
      <c r="D937">
        <v>379.20001200000002</v>
      </c>
      <c r="E937">
        <v>385.26998900000001</v>
      </c>
      <c r="F937">
        <v>385.26998900000001</v>
      </c>
      <c r="G937">
        <v>211205</v>
      </c>
      <c r="H937">
        <f t="shared" si="14"/>
        <v>2.8331841045133644E-3</v>
      </c>
    </row>
    <row r="938" spans="1:8" x14ac:dyDescent="0.25">
      <c r="A938" s="1">
        <v>43364</v>
      </c>
      <c r="B938">
        <v>381.959991</v>
      </c>
      <c r="C938">
        <v>387.72000100000002</v>
      </c>
      <c r="D938">
        <v>380.94000199999999</v>
      </c>
      <c r="E938">
        <v>381.83999599999999</v>
      </c>
      <c r="F938">
        <v>381.83999599999999</v>
      </c>
      <c r="G938">
        <v>1201361</v>
      </c>
      <c r="H938">
        <f t="shared" si="14"/>
        <v>-8.9426964206041088E-3</v>
      </c>
    </row>
    <row r="939" spans="1:8" x14ac:dyDescent="0.25">
      <c r="A939" s="1">
        <v>43367</v>
      </c>
      <c r="B939">
        <v>383.48998999999998</v>
      </c>
      <c r="C939">
        <v>388.97000100000002</v>
      </c>
      <c r="D939">
        <v>378.26001000000002</v>
      </c>
      <c r="E939">
        <v>379.540009</v>
      </c>
      <c r="F939">
        <v>379.540009</v>
      </c>
      <c r="G939">
        <v>201983</v>
      </c>
      <c r="H939">
        <f t="shared" si="14"/>
        <v>-6.041645383300989E-3</v>
      </c>
    </row>
    <row r="940" spans="1:8" x14ac:dyDescent="0.25">
      <c r="A940" s="1">
        <v>43368</v>
      </c>
      <c r="B940">
        <v>381.36999500000002</v>
      </c>
      <c r="C940">
        <v>386.01001000000002</v>
      </c>
      <c r="D940">
        <v>377.89999399999999</v>
      </c>
      <c r="E940">
        <v>380.26001000000002</v>
      </c>
      <c r="F940">
        <v>380.26001000000002</v>
      </c>
      <c r="G940">
        <v>168025</v>
      </c>
      <c r="H940">
        <f t="shared" si="14"/>
        <v>1.8952387404878254E-3</v>
      </c>
    </row>
    <row r="941" spans="1:8" x14ac:dyDescent="0.25">
      <c r="A941" s="1">
        <v>43369</v>
      </c>
      <c r="B941">
        <v>382</v>
      </c>
      <c r="C941">
        <v>386</v>
      </c>
      <c r="D941">
        <v>380.26001000000002</v>
      </c>
      <c r="E941">
        <v>382.42999300000002</v>
      </c>
      <c r="F941">
        <v>382.42999300000002</v>
      </c>
      <c r="G941">
        <v>180700</v>
      </c>
      <c r="H941">
        <f t="shared" si="14"/>
        <v>5.6903560996638637E-3</v>
      </c>
    </row>
    <row r="942" spans="1:8" x14ac:dyDescent="0.25">
      <c r="A942" s="1">
        <v>43370</v>
      </c>
      <c r="B942">
        <v>383.38000499999998</v>
      </c>
      <c r="C942">
        <v>387</v>
      </c>
      <c r="D942">
        <v>383.38000499999998</v>
      </c>
      <c r="E942">
        <v>386.54998799999998</v>
      </c>
      <c r="F942">
        <v>386.54998799999998</v>
      </c>
      <c r="G942">
        <v>298523</v>
      </c>
      <c r="H942">
        <f t="shared" si="14"/>
        <v>1.0715583043733859E-2</v>
      </c>
    </row>
    <row r="943" spans="1:8" x14ac:dyDescent="0.25">
      <c r="A943" s="1">
        <v>43371</v>
      </c>
      <c r="B943">
        <v>383.23998999999998</v>
      </c>
      <c r="C943">
        <v>386.88000499999998</v>
      </c>
      <c r="D943">
        <v>378.08999599999999</v>
      </c>
      <c r="E943">
        <v>382.63000499999998</v>
      </c>
      <c r="F943">
        <v>382.63000499999998</v>
      </c>
      <c r="G943">
        <v>462198</v>
      </c>
      <c r="H943">
        <f t="shared" si="14"/>
        <v>-1.0192716850024692E-2</v>
      </c>
    </row>
    <row r="944" spans="1:8" x14ac:dyDescent="0.25">
      <c r="A944" s="1">
        <v>43374</v>
      </c>
      <c r="B944">
        <v>383.959991</v>
      </c>
      <c r="C944">
        <v>388.63000499999998</v>
      </c>
      <c r="D944">
        <v>380.290009</v>
      </c>
      <c r="E944">
        <v>385</v>
      </c>
      <c r="F944">
        <v>385</v>
      </c>
      <c r="G944">
        <v>242510</v>
      </c>
      <c r="H944">
        <f t="shared" si="14"/>
        <v>6.1748564151751437E-3</v>
      </c>
    </row>
    <row r="945" spans="1:8" x14ac:dyDescent="0.25">
      <c r="A945" s="1">
        <v>43375</v>
      </c>
      <c r="B945">
        <v>382.26998900000001</v>
      </c>
      <c r="C945">
        <v>384.76998900000001</v>
      </c>
      <c r="D945">
        <v>376.69000199999999</v>
      </c>
      <c r="E945">
        <v>383.17999300000002</v>
      </c>
      <c r="F945">
        <v>383.17999300000002</v>
      </c>
      <c r="G945">
        <v>204295</v>
      </c>
      <c r="H945">
        <f t="shared" si="14"/>
        <v>-4.7384998881148475E-3</v>
      </c>
    </row>
    <row r="946" spans="1:8" x14ac:dyDescent="0.25">
      <c r="A946" s="1">
        <v>43376</v>
      </c>
      <c r="B946">
        <v>381.26001000000002</v>
      </c>
      <c r="C946">
        <v>387</v>
      </c>
      <c r="D946">
        <v>380.01998900000001</v>
      </c>
      <c r="E946">
        <v>381.45001200000002</v>
      </c>
      <c r="F946">
        <v>381.45001200000002</v>
      </c>
      <c r="G946">
        <v>171411</v>
      </c>
      <c r="H946">
        <f t="shared" si="14"/>
        <v>-4.5250224045247393E-3</v>
      </c>
    </row>
    <row r="947" spans="1:8" x14ac:dyDescent="0.25">
      <c r="A947" s="1">
        <v>43377</v>
      </c>
      <c r="B947">
        <v>379.08999599999999</v>
      </c>
      <c r="C947">
        <v>379.51998900000001</v>
      </c>
      <c r="D947">
        <v>371.29998799999998</v>
      </c>
      <c r="E947">
        <v>372.39999399999999</v>
      </c>
      <c r="F947">
        <v>372.39999399999999</v>
      </c>
      <c r="G947">
        <v>232247</v>
      </c>
      <c r="H947">
        <f t="shared" si="14"/>
        <v>-2.4011282703940671E-2</v>
      </c>
    </row>
    <row r="948" spans="1:8" x14ac:dyDescent="0.25">
      <c r="A948" s="1">
        <v>43378</v>
      </c>
      <c r="B948">
        <v>372.80999800000001</v>
      </c>
      <c r="C948">
        <v>374.41000400000001</v>
      </c>
      <c r="D948">
        <v>369.52999899999998</v>
      </c>
      <c r="E948">
        <v>370.76998900000001</v>
      </c>
      <c r="F948">
        <v>370.76998900000001</v>
      </c>
      <c r="G948">
        <v>317787</v>
      </c>
      <c r="H948">
        <f t="shared" si="14"/>
        <v>-4.3866346894389039E-3</v>
      </c>
    </row>
    <row r="949" spans="1:8" x14ac:dyDescent="0.25">
      <c r="A949" s="1">
        <v>43381</v>
      </c>
      <c r="B949">
        <v>371.86999500000002</v>
      </c>
      <c r="C949">
        <v>374</v>
      </c>
      <c r="D949">
        <v>367.29998799999998</v>
      </c>
      <c r="E949">
        <v>369.92001299999998</v>
      </c>
      <c r="F949">
        <v>369.92001299999998</v>
      </c>
      <c r="G949">
        <v>182851</v>
      </c>
      <c r="H949">
        <f t="shared" si="14"/>
        <v>-2.2950934150742079E-3</v>
      </c>
    </row>
    <row r="950" spans="1:8" x14ac:dyDescent="0.25">
      <c r="A950" s="1">
        <v>43382</v>
      </c>
      <c r="B950">
        <v>371.82000699999998</v>
      </c>
      <c r="C950">
        <v>379.97000100000002</v>
      </c>
      <c r="D950">
        <v>364.01001000000002</v>
      </c>
      <c r="E950">
        <v>375.42999300000002</v>
      </c>
      <c r="F950">
        <v>375.42999300000002</v>
      </c>
      <c r="G950">
        <v>187842</v>
      </c>
      <c r="H950">
        <f t="shared" si="14"/>
        <v>1.4785215885008619E-2</v>
      </c>
    </row>
    <row r="951" spans="1:8" x14ac:dyDescent="0.25">
      <c r="A951" s="1">
        <v>43383</v>
      </c>
      <c r="B951">
        <v>373.01998900000001</v>
      </c>
      <c r="C951">
        <v>373.98998999999998</v>
      </c>
      <c r="D951">
        <v>365.25</v>
      </c>
      <c r="E951">
        <v>367.36999500000002</v>
      </c>
      <c r="F951">
        <v>367.36999500000002</v>
      </c>
      <c r="G951">
        <v>388429</v>
      </c>
      <c r="H951">
        <f t="shared" si="14"/>
        <v>-2.1702516106945385E-2</v>
      </c>
    </row>
    <row r="952" spans="1:8" x14ac:dyDescent="0.25">
      <c r="A952" s="1">
        <v>43384</v>
      </c>
      <c r="B952">
        <v>364.60000600000001</v>
      </c>
      <c r="C952">
        <v>365.70001200000002</v>
      </c>
      <c r="D952">
        <v>348.95001200000002</v>
      </c>
      <c r="E952">
        <v>354.44000199999999</v>
      </c>
      <c r="F952">
        <v>354.44000199999999</v>
      </c>
      <c r="G952">
        <v>559837</v>
      </c>
      <c r="H952">
        <f t="shared" si="14"/>
        <v>-3.5830416142948303E-2</v>
      </c>
    </row>
    <row r="953" spans="1:8" x14ac:dyDescent="0.25">
      <c r="A953" s="1">
        <v>43385</v>
      </c>
      <c r="B953">
        <v>354.14999399999999</v>
      </c>
      <c r="C953">
        <v>361.13000499999998</v>
      </c>
      <c r="D953">
        <v>352.540009</v>
      </c>
      <c r="E953">
        <v>356.66000400000001</v>
      </c>
      <c r="F953">
        <v>356.66000400000001</v>
      </c>
      <c r="G953">
        <v>358644</v>
      </c>
      <c r="H953">
        <f t="shared" si="14"/>
        <v>6.2438734177243937E-3</v>
      </c>
    </row>
    <row r="954" spans="1:8" x14ac:dyDescent="0.25">
      <c r="A954" s="1">
        <v>43388</v>
      </c>
      <c r="B954">
        <v>354.64999399999999</v>
      </c>
      <c r="C954">
        <v>357.42001299999998</v>
      </c>
      <c r="D954">
        <v>350.79998799999998</v>
      </c>
      <c r="E954">
        <v>356.44000199999999</v>
      </c>
      <c r="F954">
        <v>356.44000199999999</v>
      </c>
      <c r="G954">
        <v>194593</v>
      </c>
      <c r="H954">
        <f t="shared" si="14"/>
        <v>-6.1702988396846066E-4</v>
      </c>
    </row>
    <row r="955" spans="1:8" x14ac:dyDescent="0.25">
      <c r="A955" s="1">
        <v>43389</v>
      </c>
      <c r="B955">
        <v>357.70001200000002</v>
      </c>
      <c r="C955">
        <v>364.97000100000002</v>
      </c>
      <c r="D955">
        <v>353.58999599999999</v>
      </c>
      <c r="E955">
        <v>362.01001000000002</v>
      </c>
      <c r="F955">
        <v>362.01001000000002</v>
      </c>
      <c r="G955">
        <v>211717</v>
      </c>
      <c r="H955">
        <f t="shared" si="14"/>
        <v>1.5505935021603452E-2</v>
      </c>
    </row>
    <row r="956" spans="1:8" x14ac:dyDescent="0.25">
      <c r="A956" s="1">
        <v>43390</v>
      </c>
      <c r="B956">
        <v>359.44000199999999</v>
      </c>
      <c r="C956">
        <v>363.63000499999998</v>
      </c>
      <c r="D956">
        <v>355.5</v>
      </c>
      <c r="E956">
        <v>356.790009</v>
      </c>
      <c r="F956">
        <v>356.790009</v>
      </c>
      <c r="G956">
        <v>227044</v>
      </c>
      <c r="H956">
        <f t="shared" si="14"/>
        <v>-1.4524464744979515E-2</v>
      </c>
    </row>
    <row r="957" spans="1:8" x14ac:dyDescent="0.25">
      <c r="A957" s="1">
        <v>43391</v>
      </c>
      <c r="B957">
        <v>359.77999899999998</v>
      </c>
      <c r="C957">
        <v>359.77999899999998</v>
      </c>
      <c r="D957">
        <v>348.73998999999998</v>
      </c>
      <c r="E957">
        <v>349.57998700000002</v>
      </c>
      <c r="F957">
        <v>349.57998700000002</v>
      </c>
      <c r="G957">
        <v>185763</v>
      </c>
      <c r="H957">
        <f t="shared" si="14"/>
        <v>-2.0415001912727816E-2</v>
      </c>
    </row>
    <row r="958" spans="1:8" x14ac:dyDescent="0.25">
      <c r="A958" s="1">
        <v>43392</v>
      </c>
      <c r="B958">
        <v>353</v>
      </c>
      <c r="C958">
        <v>364.209991</v>
      </c>
      <c r="D958">
        <v>349.63000499999998</v>
      </c>
      <c r="E958">
        <v>363.05999800000001</v>
      </c>
      <c r="F958">
        <v>363.05999800000001</v>
      </c>
      <c r="G958">
        <v>209566</v>
      </c>
      <c r="H958">
        <f t="shared" si="14"/>
        <v>3.7835707634096008E-2</v>
      </c>
    </row>
    <row r="959" spans="1:8" x14ac:dyDescent="0.25">
      <c r="A959" s="1">
        <v>43395</v>
      </c>
      <c r="B959">
        <v>362.16000400000001</v>
      </c>
      <c r="C959">
        <v>367.92999300000002</v>
      </c>
      <c r="D959">
        <v>352.14999399999999</v>
      </c>
      <c r="E959">
        <v>356.63000499999998</v>
      </c>
      <c r="F959">
        <v>356.63000499999998</v>
      </c>
      <c r="G959">
        <v>261801</v>
      </c>
      <c r="H959">
        <f t="shared" si="14"/>
        <v>-1.7869260568563035E-2</v>
      </c>
    </row>
    <row r="960" spans="1:8" x14ac:dyDescent="0.25">
      <c r="A960" s="1">
        <v>43396</v>
      </c>
      <c r="B960">
        <v>356</v>
      </c>
      <c r="C960">
        <v>356</v>
      </c>
      <c r="D960">
        <v>340.10000600000001</v>
      </c>
      <c r="E960">
        <v>342.60998499999999</v>
      </c>
      <c r="F960">
        <v>342.60998499999999</v>
      </c>
      <c r="G960">
        <v>473066</v>
      </c>
      <c r="H960">
        <f t="shared" si="14"/>
        <v>-4.010611354442372E-2</v>
      </c>
    </row>
    <row r="961" spans="1:8" x14ac:dyDescent="0.25">
      <c r="A961" s="1">
        <v>43397</v>
      </c>
      <c r="B961">
        <v>345</v>
      </c>
      <c r="C961">
        <v>346</v>
      </c>
      <c r="D961">
        <v>320.86999500000002</v>
      </c>
      <c r="E961">
        <v>326.67999300000002</v>
      </c>
      <c r="F961">
        <v>326.67999300000002</v>
      </c>
      <c r="G961">
        <v>638438</v>
      </c>
      <c r="H961">
        <f t="shared" si="14"/>
        <v>-4.7611653178188988E-2</v>
      </c>
    </row>
    <row r="962" spans="1:8" x14ac:dyDescent="0.25">
      <c r="A962" s="1">
        <v>43398</v>
      </c>
      <c r="B962">
        <v>327.70001200000002</v>
      </c>
      <c r="C962">
        <v>333.42999300000002</v>
      </c>
      <c r="D962">
        <v>323.83999599999999</v>
      </c>
      <c r="E962">
        <v>331.79998799999998</v>
      </c>
      <c r="F962">
        <v>331.79998799999998</v>
      </c>
      <c r="G962">
        <v>372699</v>
      </c>
      <c r="H962">
        <f t="shared" si="14"/>
        <v>1.5551264527600169E-2</v>
      </c>
    </row>
    <row r="963" spans="1:8" x14ac:dyDescent="0.25">
      <c r="A963" s="1">
        <v>43399</v>
      </c>
      <c r="B963">
        <v>331.07998700000002</v>
      </c>
      <c r="C963">
        <v>336.88000499999998</v>
      </c>
      <c r="D963">
        <v>326.29998799999998</v>
      </c>
      <c r="E963">
        <v>332.76001000000002</v>
      </c>
      <c r="F963">
        <v>332.76001000000002</v>
      </c>
      <c r="G963">
        <v>363639</v>
      </c>
      <c r="H963">
        <f t="shared" si="14"/>
        <v>2.889197877397472E-3</v>
      </c>
    </row>
    <row r="964" spans="1:8" x14ac:dyDescent="0.25">
      <c r="A964" s="1">
        <v>43402</v>
      </c>
      <c r="B964">
        <v>333.27999899999998</v>
      </c>
      <c r="C964">
        <v>333.73001099999999</v>
      </c>
      <c r="D964">
        <v>314.85998499999999</v>
      </c>
      <c r="E964">
        <v>325.41000400000001</v>
      </c>
      <c r="F964">
        <v>325.41000400000001</v>
      </c>
      <c r="G964">
        <v>801740</v>
      </c>
      <c r="H964">
        <f t="shared" ref="H964:H1027" si="15">LN(F964/F963)</f>
        <v>-2.2335601454954387E-2</v>
      </c>
    </row>
    <row r="965" spans="1:8" x14ac:dyDescent="0.25">
      <c r="A965" s="1">
        <v>43403</v>
      </c>
      <c r="B965">
        <v>316.29998799999998</v>
      </c>
      <c r="C965">
        <v>326.25</v>
      </c>
      <c r="D965">
        <v>309.39999399999999</v>
      </c>
      <c r="E965">
        <v>319.67001299999998</v>
      </c>
      <c r="F965">
        <v>319.67001299999998</v>
      </c>
      <c r="G965">
        <v>692007</v>
      </c>
      <c r="H965">
        <f t="shared" si="15"/>
        <v>-1.779668365584619E-2</v>
      </c>
    </row>
    <row r="966" spans="1:8" x14ac:dyDescent="0.25">
      <c r="A966" s="1">
        <v>43404</v>
      </c>
      <c r="B966">
        <v>319.80999800000001</v>
      </c>
      <c r="C966">
        <v>338.79998799999998</v>
      </c>
      <c r="D966">
        <v>319.80999800000001</v>
      </c>
      <c r="E966">
        <v>337.64001500000001</v>
      </c>
      <c r="F966">
        <v>337.64001500000001</v>
      </c>
      <c r="G966">
        <v>964465</v>
      </c>
      <c r="H966">
        <f t="shared" si="15"/>
        <v>5.4691029184959196E-2</v>
      </c>
    </row>
    <row r="967" spans="1:8" x14ac:dyDescent="0.25">
      <c r="A967" s="1">
        <v>43405</v>
      </c>
      <c r="B967">
        <v>338.89001500000001</v>
      </c>
      <c r="C967">
        <v>355.05999800000001</v>
      </c>
      <c r="D967">
        <v>338.02999899999998</v>
      </c>
      <c r="E967">
        <v>353.58999599999999</v>
      </c>
      <c r="F967">
        <v>353.58999599999999</v>
      </c>
      <c r="G967">
        <v>734293</v>
      </c>
      <c r="H967">
        <f t="shared" si="15"/>
        <v>4.6157754966528436E-2</v>
      </c>
    </row>
    <row r="968" spans="1:8" x14ac:dyDescent="0.25">
      <c r="A968" s="1">
        <v>43409</v>
      </c>
      <c r="B968">
        <v>353.540009</v>
      </c>
      <c r="C968">
        <v>365.42999300000002</v>
      </c>
      <c r="D968">
        <v>346</v>
      </c>
      <c r="E968">
        <v>362.07000699999998</v>
      </c>
      <c r="F968">
        <v>362.07000699999998</v>
      </c>
      <c r="G968">
        <v>537759</v>
      </c>
      <c r="H968">
        <f t="shared" si="15"/>
        <v>2.3699544123131463E-2</v>
      </c>
    </row>
    <row r="969" spans="1:8" x14ac:dyDescent="0.25">
      <c r="A969" s="1">
        <v>43410</v>
      </c>
      <c r="B969">
        <v>363.25</v>
      </c>
      <c r="C969">
        <v>366.98998999999998</v>
      </c>
      <c r="D969">
        <v>347.94000199999999</v>
      </c>
      <c r="E969">
        <v>351.64001500000001</v>
      </c>
      <c r="F969">
        <v>351.64001500000001</v>
      </c>
      <c r="G969">
        <v>446076</v>
      </c>
      <c r="H969">
        <f t="shared" si="15"/>
        <v>-2.9229614990954E-2</v>
      </c>
    </row>
    <row r="970" spans="1:8" x14ac:dyDescent="0.25">
      <c r="A970" s="1">
        <v>43411</v>
      </c>
      <c r="B970">
        <v>356.04998799999998</v>
      </c>
      <c r="C970">
        <v>362.11999500000002</v>
      </c>
      <c r="D970">
        <v>338.27999899999998</v>
      </c>
      <c r="E970">
        <v>343.64999399999999</v>
      </c>
      <c r="F970">
        <v>343.64999399999999</v>
      </c>
      <c r="G970">
        <v>546710</v>
      </c>
      <c r="H970">
        <f t="shared" si="15"/>
        <v>-2.2984287532250611E-2</v>
      </c>
    </row>
    <row r="971" spans="1:8" x14ac:dyDescent="0.25">
      <c r="A971" s="1">
        <v>43412</v>
      </c>
      <c r="B971">
        <v>341</v>
      </c>
      <c r="C971">
        <v>341</v>
      </c>
      <c r="D971">
        <v>314.47000100000002</v>
      </c>
      <c r="E971">
        <v>320.17001299999998</v>
      </c>
      <c r="F971">
        <v>320.17001299999998</v>
      </c>
      <c r="G971">
        <v>529591</v>
      </c>
      <c r="H971">
        <f t="shared" si="15"/>
        <v>-7.0771534774112216E-2</v>
      </c>
    </row>
    <row r="972" spans="1:8" x14ac:dyDescent="0.25">
      <c r="A972" s="1">
        <v>43413</v>
      </c>
      <c r="B972">
        <v>315.60000600000001</v>
      </c>
      <c r="C972">
        <v>317.38000499999998</v>
      </c>
      <c r="D972">
        <v>299</v>
      </c>
      <c r="E972">
        <v>307.16000400000001</v>
      </c>
      <c r="F972">
        <v>307.16000400000001</v>
      </c>
      <c r="G972">
        <v>740039</v>
      </c>
      <c r="H972">
        <f t="shared" si="15"/>
        <v>-4.1483347849005488E-2</v>
      </c>
    </row>
    <row r="973" spans="1:8" x14ac:dyDescent="0.25">
      <c r="A973" s="1">
        <v>43416</v>
      </c>
      <c r="B973">
        <v>303.98998999999998</v>
      </c>
      <c r="C973">
        <v>315.30999800000001</v>
      </c>
      <c r="D973">
        <v>299.57000699999998</v>
      </c>
      <c r="E973">
        <v>305</v>
      </c>
      <c r="F973">
        <v>305</v>
      </c>
      <c r="G973">
        <v>426323</v>
      </c>
      <c r="H973">
        <f t="shared" si="15"/>
        <v>-7.0570208774600887E-3</v>
      </c>
    </row>
    <row r="974" spans="1:8" x14ac:dyDescent="0.25">
      <c r="A974" s="1">
        <v>43417</v>
      </c>
      <c r="B974">
        <v>306.94000199999999</v>
      </c>
      <c r="C974">
        <v>307.98001099999999</v>
      </c>
      <c r="D974">
        <v>291.14999399999999</v>
      </c>
      <c r="E974">
        <v>297.38000499999998</v>
      </c>
      <c r="F974">
        <v>297.38000499999998</v>
      </c>
      <c r="G974">
        <v>677736</v>
      </c>
      <c r="H974">
        <f t="shared" si="15"/>
        <v>-2.5300977524830008E-2</v>
      </c>
    </row>
    <row r="975" spans="1:8" x14ac:dyDescent="0.25">
      <c r="A975" s="1">
        <v>43418</v>
      </c>
      <c r="B975">
        <v>297.38000499999998</v>
      </c>
      <c r="C975">
        <v>301.67001299999998</v>
      </c>
      <c r="D975">
        <v>282.94000199999999</v>
      </c>
      <c r="E975">
        <v>286.66000400000001</v>
      </c>
      <c r="F975">
        <v>286.66000400000001</v>
      </c>
      <c r="G975">
        <v>897124</v>
      </c>
      <c r="H975">
        <f t="shared" si="15"/>
        <v>-3.6713940633699163E-2</v>
      </c>
    </row>
    <row r="976" spans="1:8" x14ac:dyDescent="0.25">
      <c r="A976" s="1">
        <v>43419</v>
      </c>
      <c r="B976">
        <v>287</v>
      </c>
      <c r="C976">
        <v>297.040009</v>
      </c>
      <c r="D976">
        <v>283.04998799999998</v>
      </c>
      <c r="E976">
        <v>290.66000400000001</v>
      </c>
      <c r="F976">
        <v>290.66000400000001</v>
      </c>
      <c r="G976">
        <v>1230783</v>
      </c>
      <c r="H976">
        <f t="shared" si="15"/>
        <v>1.3857354510925393E-2</v>
      </c>
    </row>
    <row r="977" spans="1:8" x14ac:dyDescent="0.25">
      <c r="A977" s="1">
        <v>43420</v>
      </c>
      <c r="B977">
        <v>291.80999800000001</v>
      </c>
      <c r="C977">
        <v>297.5</v>
      </c>
      <c r="D977">
        <v>291.22000100000002</v>
      </c>
      <c r="E977">
        <v>293.32998700000002</v>
      </c>
      <c r="F977">
        <v>293.32998700000002</v>
      </c>
      <c r="G977">
        <v>539523</v>
      </c>
      <c r="H977">
        <f t="shared" si="15"/>
        <v>9.1439978247180396E-3</v>
      </c>
    </row>
    <row r="978" spans="1:8" x14ac:dyDescent="0.25">
      <c r="A978" s="1">
        <v>43424</v>
      </c>
      <c r="B978">
        <v>295.13000499999998</v>
      </c>
      <c r="C978">
        <v>295.17999300000002</v>
      </c>
      <c r="D978">
        <v>284.01001000000002</v>
      </c>
      <c r="E978">
        <v>285.76001000000002</v>
      </c>
      <c r="F978">
        <v>285.76001000000002</v>
      </c>
      <c r="G978">
        <v>345434</v>
      </c>
      <c r="H978">
        <f t="shared" si="15"/>
        <v>-2.6145878101991232E-2</v>
      </c>
    </row>
    <row r="979" spans="1:8" x14ac:dyDescent="0.25">
      <c r="A979" s="1">
        <v>43425</v>
      </c>
      <c r="B979">
        <v>287</v>
      </c>
      <c r="C979">
        <v>289.70001200000002</v>
      </c>
      <c r="D979">
        <v>280.10000600000001</v>
      </c>
      <c r="E979">
        <v>281.26001000000002</v>
      </c>
      <c r="F979">
        <v>281.26001000000002</v>
      </c>
      <c r="G979">
        <v>1968088</v>
      </c>
      <c r="H979">
        <f t="shared" si="15"/>
        <v>-1.587278868614202E-2</v>
      </c>
    </row>
    <row r="980" spans="1:8" x14ac:dyDescent="0.25">
      <c r="A980" s="1">
        <v>43426</v>
      </c>
      <c r="B980">
        <v>280.64999399999999</v>
      </c>
      <c r="C980">
        <v>281.98001099999999</v>
      </c>
      <c r="D980">
        <v>277.39001500000001</v>
      </c>
      <c r="E980">
        <v>278.85998499999999</v>
      </c>
      <c r="F980">
        <v>278.85998499999999</v>
      </c>
      <c r="G980">
        <v>76198</v>
      </c>
      <c r="H980">
        <f t="shared" si="15"/>
        <v>-8.5697340199515533E-3</v>
      </c>
    </row>
    <row r="981" spans="1:8" x14ac:dyDescent="0.25">
      <c r="A981" s="1">
        <v>43427</v>
      </c>
      <c r="B981">
        <v>278.85998499999999</v>
      </c>
      <c r="C981">
        <v>287</v>
      </c>
      <c r="D981">
        <v>276.92001299999998</v>
      </c>
      <c r="E981">
        <v>280.08999599999999</v>
      </c>
      <c r="F981">
        <v>280.08999599999999</v>
      </c>
      <c r="G981">
        <v>224314</v>
      </c>
      <c r="H981">
        <f t="shared" si="15"/>
        <v>4.4011558360166929E-3</v>
      </c>
    </row>
    <row r="982" spans="1:8" x14ac:dyDescent="0.25">
      <c r="A982" s="1">
        <v>43430</v>
      </c>
      <c r="B982">
        <v>279.39001500000001</v>
      </c>
      <c r="C982">
        <v>285</v>
      </c>
      <c r="D982">
        <v>263.39999399999999</v>
      </c>
      <c r="E982">
        <v>268.47000100000002</v>
      </c>
      <c r="F982">
        <v>268.47000100000002</v>
      </c>
      <c r="G982">
        <v>596066</v>
      </c>
      <c r="H982">
        <f t="shared" si="15"/>
        <v>-4.2371786224770225E-2</v>
      </c>
    </row>
    <row r="983" spans="1:8" x14ac:dyDescent="0.25">
      <c r="A983" s="1">
        <v>43431</v>
      </c>
      <c r="B983">
        <v>269.26998900000001</v>
      </c>
      <c r="C983">
        <v>277.95001200000002</v>
      </c>
      <c r="D983">
        <v>266.07998700000002</v>
      </c>
      <c r="E983">
        <v>267.88000499999998</v>
      </c>
      <c r="F983">
        <v>267.88000499999998</v>
      </c>
      <c r="G983">
        <v>517681</v>
      </c>
      <c r="H983">
        <f t="shared" si="15"/>
        <v>-2.200041880764511E-3</v>
      </c>
    </row>
    <row r="984" spans="1:8" x14ac:dyDescent="0.25">
      <c r="A984" s="1">
        <v>43432</v>
      </c>
      <c r="B984">
        <v>268.86999500000002</v>
      </c>
      <c r="C984">
        <v>279</v>
      </c>
      <c r="D984">
        <v>268.86999500000002</v>
      </c>
      <c r="E984">
        <v>274.55999800000001</v>
      </c>
      <c r="F984">
        <v>274.55999800000001</v>
      </c>
      <c r="G984">
        <v>1294998</v>
      </c>
      <c r="H984">
        <f t="shared" si="15"/>
        <v>2.4630671308292156E-2</v>
      </c>
    </row>
    <row r="985" spans="1:8" x14ac:dyDescent="0.25">
      <c r="A985" s="1">
        <v>43433</v>
      </c>
      <c r="B985">
        <v>276.57998700000002</v>
      </c>
      <c r="C985">
        <v>281.08999599999999</v>
      </c>
      <c r="D985">
        <v>273.73001099999999</v>
      </c>
      <c r="E985">
        <v>276.39001500000001</v>
      </c>
      <c r="F985">
        <v>276.39001500000001</v>
      </c>
      <c r="G985">
        <v>961405</v>
      </c>
      <c r="H985">
        <f t="shared" si="15"/>
        <v>6.643157044872389E-3</v>
      </c>
    </row>
    <row r="986" spans="1:8" x14ac:dyDescent="0.25">
      <c r="A986" s="1">
        <v>43434</v>
      </c>
      <c r="B986">
        <v>276.959991</v>
      </c>
      <c r="C986">
        <v>279.44000199999999</v>
      </c>
      <c r="D986">
        <v>272.39001500000001</v>
      </c>
      <c r="E986">
        <v>273.42001299999998</v>
      </c>
      <c r="F986">
        <v>273.42001299999998</v>
      </c>
      <c r="G986">
        <v>1263517</v>
      </c>
      <c r="H986">
        <f t="shared" si="15"/>
        <v>-1.080384401034247E-2</v>
      </c>
    </row>
    <row r="987" spans="1:8" x14ac:dyDescent="0.25">
      <c r="A987" s="1">
        <v>43437</v>
      </c>
      <c r="B987">
        <v>275</v>
      </c>
      <c r="C987">
        <v>289.209991</v>
      </c>
      <c r="D987">
        <v>269.01001000000002</v>
      </c>
      <c r="E987">
        <v>274.51001000000002</v>
      </c>
      <c r="F987">
        <v>274.51001000000002</v>
      </c>
      <c r="G987">
        <v>870468</v>
      </c>
      <c r="H987">
        <f t="shared" si="15"/>
        <v>3.978604537328804E-3</v>
      </c>
    </row>
    <row r="988" spans="1:8" x14ac:dyDescent="0.25">
      <c r="A988" s="1">
        <v>43438</v>
      </c>
      <c r="B988">
        <v>275.85000600000001</v>
      </c>
      <c r="C988">
        <v>282.22000100000002</v>
      </c>
      <c r="D988">
        <v>271.79998799999998</v>
      </c>
      <c r="E988">
        <v>279.07000699999998</v>
      </c>
      <c r="F988">
        <v>279.07000699999998</v>
      </c>
      <c r="G988">
        <v>943325</v>
      </c>
      <c r="H988">
        <f t="shared" si="15"/>
        <v>1.6474944905799125E-2</v>
      </c>
    </row>
    <row r="989" spans="1:8" x14ac:dyDescent="0.25">
      <c r="A989" s="1">
        <v>43439</v>
      </c>
      <c r="B989">
        <v>282.36999500000002</v>
      </c>
      <c r="C989">
        <v>283.35000600000001</v>
      </c>
      <c r="D989">
        <v>278.67001299999998</v>
      </c>
      <c r="E989">
        <v>280.23001099999999</v>
      </c>
      <c r="F989">
        <v>280.23001099999999</v>
      </c>
      <c r="G989">
        <v>105728</v>
      </c>
      <c r="H989">
        <f t="shared" si="15"/>
        <v>4.1480623134635417E-3</v>
      </c>
    </row>
    <row r="990" spans="1:8" x14ac:dyDescent="0.25">
      <c r="A990" s="1">
        <v>43440</v>
      </c>
      <c r="B990">
        <v>280</v>
      </c>
      <c r="C990">
        <v>284.98998999999998</v>
      </c>
      <c r="D990">
        <v>276.76001000000002</v>
      </c>
      <c r="E990">
        <v>282.17001299999998</v>
      </c>
      <c r="F990">
        <v>282.17001299999998</v>
      </c>
      <c r="G990">
        <v>572194</v>
      </c>
      <c r="H990">
        <f t="shared" si="15"/>
        <v>6.8990384495672703E-3</v>
      </c>
    </row>
    <row r="991" spans="1:8" x14ac:dyDescent="0.25">
      <c r="A991" s="1">
        <v>43441</v>
      </c>
      <c r="B991">
        <v>282.88000499999998</v>
      </c>
      <c r="C991">
        <v>288.58999599999999</v>
      </c>
      <c r="D991">
        <v>279.82998700000002</v>
      </c>
      <c r="E991">
        <v>285.51001000000002</v>
      </c>
      <c r="F991">
        <v>285.51001000000002</v>
      </c>
      <c r="G991">
        <v>1265549</v>
      </c>
      <c r="H991">
        <f t="shared" si="15"/>
        <v>1.1767317521500285E-2</v>
      </c>
    </row>
    <row r="992" spans="1:8" x14ac:dyDescent="0.25">
      <c r="A992" s="1">
        <v>43444</v>
      </c>
      <c r="B992">
        <v>286.22000100000002</v>
      </c>
      <c r="C992">
        <v>293.58999599999999</v>
      </c>
      <c r="D992">
        <v>277.26998900000001</v>
      </c>
      <c r="E992">
        <v>289.44000199999999</v>
      </c>
      <c r="F992">
        <v>289.44000199999999</v>
      </c>
      <c r="G992">
        <v>400049</v>
      </c>
      <c r="H992">
        <f t="shared" si="15"/>
        <v>1.3670938779475792E-2</v>
      </c>
    </row>
    <row r="993" spans="1:8" x14ac:dyDescent="0.25">
      <c r="A993" s="1">
        <v>43445</v>
      </c>
      <c r="B993">
        <v>289.92001299999998</v>
      </c>
      <c r="C993">
        <v>291.13000499999998</v>
      </c>
      <c r="D993">
        <v>281</v>
      </c>
      <c r="E993">
        <v>286.26998900000001</v>
      </c>
      <c r="F993">
        <v>286.26998900000001</v>
      </c>
      <c r="G993">
        <v>305665</v>
      </c>
      <c r="H993">
        <f t="shared" si="15"/>
        <v>-1.1012645558785446E-2</v>
      </c>
    </row>
    <row r="994" spans="1:8" x14ac:dyDescent="0.25">
      <c r="A994" s="1">
        <v>43447</v>
      </c>
      <c r="B994">
        <v>291</v>
      </c>
      <c r="C994">
        <v>296.39999399999999</v>
      </c>
      <c r="D994">
        <v>290.92999300000002</v>
      </c>
      <c r="E994">
        <v>294.27999899999998</v>
      </c>
      <c r="F994">
        <v>294.27999899999998</v>
      </c>
      <c r="G994">
        <v>571976</v>
      </c>
      <c r="H994">
        <f t="shared" si="15"/>
        <v>2.7596308667844845E-2</v>
      </c>
    </row>
    <row r="995" spans="1:8" x14ac:dyDescent="0.25">
      <c r="A995" s="1">
        <v>43448</v>
      </c>
      <c r="B995">
        <v>295.25</v>
      </c>
      <c r="C995">
        <v>303.52999899999998</v>
      </c>
      <c r="D995">
        <v>291.70001200000002</v>
      </c>
      <c r="E995">
        <v>294.16000400000001</v>
      </c>
      <c r="F995">
        <v>294.16000400000001</v>
      </c>
      <c r="G995">
        <v>284005</v>
      </c>
      <c r="H995">
        <f t="shared" si="15"/>
        <v>-4.0784107488093152E-4</v>
      </c>
    </row>
    <row r="996" spans="1:8" x14ac:dyDescent="0.25">
      <c r="A996" s="1">
        <v>43451</v>
      </c>
      <c r="B996">
        <v>293.42999300000002</v>
      </c>
      <c r="C996">
        <v>299.16000400000001</v>
      </c>
      <c r="D996">
        <v>288.13000499999998</v>
      </c>
      <c r="E996">
        <v>295.23001099999999</v>
      </c>
      <c r="F996">
        <v>295.23001099999999</v>
      </c>
      <c r="G996">
        <v>227875</v>
      </c>
      <c r="H996">
        <f t="shared" si="15"/>
        <v>3.63090024703088E-3</v>
      </c>
    </row>
    <row r="997" spans="1:8" x14ac:dyDescent="0.25">
      <c r="A997" s="1">
        <v>43452</v>
      </c>
      <c r="B997">
        <v>297.22000100000002</v>
      </c>
      <c r="C997">
        <v>304.98998999999998</v>
      </c>
      <c r="D997">
        <v>293.48001099999999</v>
      </c>
      <c r="E997">
        <v>300.79998799999998</v>
      </c>
      <c r="F997">
        <v>300.79998799999998</v>
      </c>
      <c r="G997">
        <v>470594</v>
      </c>
      <c r="H997">
        <f t="shared" si="15"/>
        <v>1.8690801343977662E-2</v>
      </c>
    </row>
    <row r="998" spans="1:8" x14ac:dyDescent="0.25">
      <c r="A998" s="1">
        <v>43453</v>
      </c>
      <c r="B998">
        <v>302.29998799999998</v>
      </c>
      <c r="C998">
        <v>306.98001099999999</v>
      </c>
      <c r="D998">
        <v>298.95001200000002</v>
      </c>
      <c r="E998">
        <v>302.57998700000002</v>
      </c>
      <c r="F998">
        <v>302.57998700000002</v>
      </c>
      <c r="G998">
        <v>849110</v>
      </c>
      <c r="H998">
        <f t="shared" si="15"/>
        <v>5.9001101707769552E-3</v>
      </c>
    </row>
    <row r="999" spans="1:8" x14ac:dyDescent="0.25">
      <c r="A999" s="1">
        <v>43454</v>
      </c>
      <c r="B999">
        <v>307.52999899999998</v>
      </c>
      <c r="C999">
        <v>308</v>
      </c>
      <c r="D999">
        <v>297.11999500000002</v>
      </c>
      <c r="E999">
        <v>304.07998700000002</v>
      </c>
      <c r="F999">
        <v>304.07998700000002</v>
      </c>
      <c r="G999">
        <v>449897</v>
      </c>
      <c r="H999">
        <f t="shared" si="15"/>
        <v>4.9451195762413632E-3</v>
      </c>
    </row>
    <row r="1000" spans="1:8" x14ac:dyDescent="0.25">
      <c r="A1000" s="1">
        <v>43455</v>
      </c>
      <c r="B1000">
        <v>305.72000100000002</v>
      </c>
      <c r="C1000">
        <v>308</v>
      </c>
      <c r="D1000">
        <v>302.60000600000001</v>
      </c>
      <c r="E1000">
        <v>304.14999399999999</v>
      </c>
      <c r="F1000">
        <v>304.14999399999999</v>
      </c>
      <c r="G1000">
        <v>996823</v>
      </c>
      <c r="H1000">
        <f t="shared" si="15"/>
        <v>2.3019911052080854E-4</v>
      </c>
    </row>
    <row r="1001" spans="1:8" x14ac:dyDescent="0.25">
      <c r="A1001" s="1">
        <v>43458</v>
      </c>
      <c r="B1001">
        <v>304.91000400000001</v>
      </c>
      <c r="C1001">
        <v>305.82000699999998</v>
      </c>
      <c r="D1001">
        <v>298.959991</v>
      </c>
      <c r="E1001">
        <v>301.07998700000002</v>
      </c>
      <c r="F1001">
        <v>301.07998700000002</v>
      </c>
      <c r="G1001">
        <v>106449</v>
      </c>
      <c r="H1001">
        <f t="shared" si="15"/>
        <v>-1.0145014051168334E-2</v>
      </c>
    </row>
    <row r="1002" spans="1:8" x14ac:dyDescent="0.25">
      <c r="A1002" s="1">
        <v>43460</v>
      </c>
      <c r="B1002">
        <v>297.89999399999999</v>
      </c>
      <c r="C1002">
        <v>305.75</v>
      </c>
      <c r="D1002">
        <v>295.39001500000001</v>
      </c>
      <c r="E1002">
        <v>304.82998700000002</v>
      </c>
      <c r="F1002">
        <v>304.82998700000002</v>
      </c>
      <c r="G1002">
        <v>129054</v>
      </c>
      <c r="H1002">
        <f t="shared" si="15"/>
        <v>1.23782345307404E-2</v>
      </c>
    </row>
    <row r="1003" spans="1:8" x14ac:dyDescent="0.25">
      <c r="A1003" s="1">
        <v>43461</v>
      </c>
      <c r="B1003">
        <v>303.35000600000001</v>
      </c>
      <c r="C1003">
        <v>304.98001099999999</v>
      </c>
      <c r="D1003">
        <v>298.040009</v>
      </c>
      <c r="E1003">
        <v>303.88000499999998</v>
      </c>
      <c r="F1003">
        <v>303.88000499999998</v>
      </c>
      <c r="G1003">
        <v>220217</v>
      </c>
      <c r="H1003">
        <f t="shared" si="15"/>
        <v>-3.1212984302937791E-3</v>
      </c>
    </row>
    <row r="1004" spans="1:8" x14ac:dyDescent="0.25">
      <c r="A1004" s="1">
        <v>43462</v>
      </c>
      <c r="B1004">
        <v>301.35000600000001</v>
      </c>
      <c r="C1004">
        <v>306.57998700000002</v>
      </c>
      <c r="D1004">
        <v>299.51001000000002</v>
      </c>
      <c r="E1004">
        <v>303.85998499999999</v>
      </c>
      <c r="F1004">
        <v>303.85998499999999</v>
      </c>
      <c r="G1004">
        <v>214661</v>
      </c>
      <c r="H1004">
        <f t="shared" si="15"/>
        <v>-6.5883438103954786E-5</v>
      </c>
    </row>
    <row r="1005" spans="1:8" x14ac:dyDescent="0.25">
      <c r="A1005" s="1">
        <v>43465</v>
      </c>
      <c r="B1005">
        <v>305.35998499999999</v>
      </c>
      <c r="C1005">
        <v>306.60000600000001</v>
      </c>
      <c r="D1005">
        <v>295.05999800000001</v>
      </c>
      <c r="E1005">
        <v>296.22000100000002</v>
      </c>
      <c r="F1005">
        <v>296.22000100000002</v>
      </c>
      <c r="G1005">
        <v>346291</v>
      </c>
      <c r="H1005">
        <f t="shared" si="15"/>
        <v>-2.5464594776084221E-2</v>
      </c>
    </row>
    <row r="1006" spans="1:8" x14ac:dyDescent="0.25">
      <c r="A1006" s="1">
        <v>43467</v>
      </c>
      <c r="B1006">
        <v>294.95001200000002</v>
      </c>
      <c r="C1006">
        <v>306.89001500000001</v>
      </c>
      <c r="D1006">
        <v>293.55999800000001</v>
      </c>
      <c r="E1006">
        <v>306.14999399999999</v>
      </c>
      <c r="F1006">
        <v>306.14999399999999</v>
      </c>
      <c r="G1006">
        <v>344167</v>
      </c>
      <c r="H1006">
        <f t="shared" si="15"/>
        <v>3.297273345103121E-2</v>
      </c>
    </row>
    <row r="1007" spans="1:8" x14ac:dyDescent="0.25">
      <c r="A1007" s="1">
        <v>43468</v>
      </c>
      <c r="B1007">
        <v>305.51001000000002</v>
      </c>
      <c r="C1007">
        <v>312.70001200000002</v>
      </c>
      <c r="D1007">
        <v>297.04998799999998</v>
      </c>
      <c r="E1007">
        <v>301.5</v>
      </c>
      <c r="F1007">
        <v>301.5</v>
      </c>
      <c r="G1007">
        <v>381023</v>
      </c>
      <c r="H1007">
        <f t="shared" si="15"/>
        <v>-1.530514215848703E-2</v>
      </c>
    </row>
    <row r="1008" spans="1:8" x14ac:dyDescent="0.25">
      <c r="A1008" s="1">
        <v>43469</v>
      </c>
      <c r="B1008">
        <v>304.64999399999999</v>
      </c>
      <c r="C1008">
        <v>312.69000199999999</v>
      </c>
      <c r="D1008">
        <v>302.25</v>
      </c>
      <c r="E1008">
        <v>310.82998700000002</v>
      </c>
      <c r="F1008">
        <v>310.82998700000002</v>
      </c>
      <c r="G1008">
        <v>299327</v>
      </c>
      <c r="H1008">
        <f t="shared" si="15"/>
        <v>3.0476080941024348E-2</v>
      </c>
    </row>
    <row r="1009" spans="1:8" x14ac:dyDescent="0.25">
      <c r="A1009" s="1">
        <v>43472</v>
      </c>
      <c r="B1009">
        <v>312.38000499999998</v>
      </c>
      <c r="C1009">
        <v>320.709991</v>
      </c>
      <c r="D1009">
        <v>310.08999599999999</v>
      </c>
      <c r="E1009">
        <v>317.67001299999998</v>
      </c>
      <c r="F1009">
        <v>317.67001299999998</v>
      </c>
      <c r="G1009">
        <v>593557</v>
      </c>
      <c r="H1009">
        <f t="shared" si="15"/>
        <v>2.1767051925177722E-2</v>
      </c>
    </row>
    <row r="1010" spans="1:8" x14ac:dyDescent="0.25">
      <c r="A1010" s="1">
        <v>43473</v>
      </c>
      <c r="B1010">
        <v>323.58999599999999</v>
      </c>
      <c r="C1010">
        <v>327</v>
      </c>
      <c r="D1010">
        <v>317.92001299999998</v>
      </c>
      <c r="E1010">
        <v>325.32000699999998</v>
      </c>
      <c r="F1010">
        <v>325.32000699999998</v>
      </c>
      <c r="G1010">
        <v>495330</v>
      </c>
      <c r="H1010">
        <f t="shared" si="15"/>
        <v>2.3796185782407164E-2</v>
      </c>
    </row>
    <row r="1011" spans="1:8" x14ac:dyDescent="0.25">
      <c r="A1011" s="1">
        <v>43474</v>
      </c>
      <c r="B1011">
        <v>325.85000600000001</v>
      </c>
      <c r="C1011">
        <v>332</v>
      </c>
      <c r="D1011">
        <v>322.91000400000001</v>
      </c>
      <c r="E1011">
        <v>325.290009</v>
      </c>
      <c r="F1011">
        <v>325.290009</v>
      </c>
      <c r="G1011">
        <v>307932</v>
      </c>
      <c r="H1011">
        <f t="shared" si="15"/>
        <v>-9.2214996029890695E-5</v>
      </c>
    </row>
    <row r="1012" spans="1:8" x14ac:dyDescent="0.25">
      <c r="A1012" s="1">
        <v>43475</v>
      </c>
      <c r="B1012">
        <v>326.10000600000001</v>
      </c>
      <c r="C1012">
        <v>330.52999899999998</v>
      </c>
      <c r="D1012">
        <v>322.209991</v>
      </c>
      <c r="E1012">
        <v>329.54998799999998</v>
      </c>
      <c r="F1012">
        <v>329.54998799999998</v>
      </c>
      <c r="G1012">
        <v>470457</v>
      </c>
      <c r="H1012">
        <f t="shared" si="15"/>
        <v>1.3010931265617847E-2</v>
      </c>
    </row>
    <row r="1013" spans="1:8" x14ac:dyDescent="0.25">
      <c r="A1013" s="1">
        <v>43476</v>
      </c>
      <c r="B1013">
        <v>329</v>
      </c>
      <c r="C1013">
        <v>333.26001000000002</v>
      </c>
      <c r="D1013">
        <v>324.290009</v>
      </c>
      <c r="E1013">
        <v>329.25</v>
      </c>
      <c r="F1013">
        <v>329.25</v>
      </c>
      <c r="G1013">
        <v>305430</v>
      </c>
      <c r="H1013">
        <f t="shared" si="15"/>
        <v>-9.1071046204693924E-4</v>
      </c>
    </row>
    <row r="1014" spans="1:8" x14ac:dyDescent="0.25">
      <c r="A1014" s="1">
        <v>43479</v>
      </c>
      <c r="B1014">
        <v>329.67001299999998</v>
      </c>
      <c r="C1014">
        <v>332.10998499999999</v>
      </c>
      <c r="D1014">
        <v>321.33999599999999</v>
      </c>
      <c r="E1014">
        <v>325.209991</v>
      </c>
      <c r="F1014">
        <v>325.209991</v>
      </c>
      <c r="G1014">
        <v>561106</v>
      </c>
      <c r="H1014">
        <f t="shared" si="15"/>
        <v>-1.2346240789438943E-2</v>
      </c>
    </row>
    <row r="1015" spans="1:8" x14ac:dyDescent="0.25">
      <c r="A1015" s="1">
        <v>43480</v>
      </c>
      <c r="B1015">
        <v>326.01998900000001</v>
      </c>
      <c r="C1015">
        <v>335</v>
      </c>
      <c r="D1015">
        <v>326.01998900000001</v>
      </c>
      <c r="E1015">
        <v>333.73998999999998</v>
      </c>
      <c r="F1015">
        <v>333.73998999999998</v>
      </c>
      <c r="G1015">
        <v>456407</v>
      </c>
      <c r="H1015">
        <f t="shared" si="15"/>
        <v>2.5891116921360219E-2</v>
      </c>
    </row>
    <row r="1016" spans="1:8" x14ac:dyDescent="0.25">
      <c r="A1016" s="1">
        <v>43481</v>
      </c>
      <c r="B1016">
        <v>332.91000400000001</v>
      </c>
      <c r="C1016">
        <v>339.77999899999998</v>
      </c>
      <c r="D1016">
        <v>331.51001000000002</v>
      </c>
      <c r="E1016">
        <v>333.540009</v>
      </c>
      <c r="F1016">
        <v>333.540009</v>
      </c>
      <c r="G1016">
        <v>1107228</v>
      </c>
      <c r="H1016">
        <f t="shared" si="15"/>
        <v>-5.9939157860856049E-4</v>
      </c>
    </row>
    <row r="1017" spans="1:8" x14ac:dyDescent="0.25">
      <c r="A1017" s="1">
        <v>43482</v>
      </c>
      <c r="B1017">
        <v>332.75</v>
      </c>
      <c r="C1017">
        <v>337.790009</v>
      </c>
      <c r="D1017">
        <v>330.04998799999998</v>
      </c>
      <c r="E1017">
        <v>334.66000400000001</v>
      </c>
      <c r="F1017">
        <v>334.66000400000001</v>
      </c>
      <c r="G1017">
        <v>379894</v>
      </c>
      <c r="H1017">
        <f t="shared" si="15"/>
        <v>3.3522778421537381E-3</v>
      </c>
    </row>
    <row r="1018" spans="1:8" x14ac:dyDescent="0.25">
      <c r="A1018" s="1">
        <v>43483</v>
      </c>
      <c r="B1018">
        <v>335.44000199999999</v>
      </c>
      <c r="C1018">
        <v>338.48998999999998</v>
      </c>
      <c r="D1018">
        <v>332.32998700000002</v>
      </c>
      <c r="E1018">
        <v>336.17001299999998</v>
      </c>
      <c r="F1018">
        <v>336.17001299999998</v>
      </c>
      <c r="G1018">
        <v>583248</v>
      </c>
      <c r="H1018">
        <f t="shared" si="15"/>
        <v>4.5019200454598013E-3</v>
      </c>
    </row>
    <row r="1019" spans="1:8" x14ac:dyDescent="0.25">
      <c r="A1019" s="1">
        <v>43486</v>
      </c>
      <c r="B1019">
        <v>338.69000199999999</v>
      </c>
      <c r="C1019">
        <v>338.70001200000002</v>
      </c>
      <c r="D1019">
        <v>333.73998999999998</v>
      </c>
      <c r="E1019">
        <v>334.45001200000002</v>
      </c>
      <c r="F1019">
        <v>334.45001200000002</v>
      </c>
      <c r="G1019">
        <v>174156</v>
      </c>
      <c r="H1019">
        <f t="shared" si="15"/>
        <v>-5.1295956200975157E-3</v>
      </c>
    </row>
    <row r="1020" spans="1:8" x14ac:dyDescent="0.25">
      <c r="A1020" s="1">
        <v>43487</v>
      </c>
      <c r="B1020">
        <v>336.16000400000001</v>
      </c>
      <c r="C1020">
        <v>340.85998499999999</v>
      </c>
      <c r="D1020">
        <v>329.58999599999999</v>
      </c>
      <c r="E1020">
        <v>338.55999800000001</v>
      </c>
      <c r="F1020">
        <v>338.55999800000001</v>
      </c>
      <c r="G1020">
        <v>734475</v>
      </c>
      <c r="H1020">
        <f t="shared" si="15"/>
        <v>1.2213895878288259E-2</v>
      </c>
    </row>
    <row r="1021" spans="1:8" x14ac:dyDescent="0.25">
      <c r="A1021" s="1">
        <v>43488</v>
      </c>
      <c r="B1021">
        <v>341.07000699999998</v>
      </c>
      <c r="C1021">
        <v>342.98998999999998</v>
      </c>
      <c r="D1021">
        <v>337.76001000000002</v>
      </c>
      <c r="E1021">
        <v>341.35000600000001</v>
      </c>
      <c r="F1021">
        <v>341.35000600000001</v>
      </c>
      <c r="G1021">
        <v>440768</v>
      </c>
      <c r="H1021">
        <f t="shared" si="15"/>
        <v>8.2070381190485486E-3</v>
      </c>
    </row>
    <row r="1022" spans="1:8" x14ac:dyDescent="0.25">
      <c r="A1022" s="1">
        <v>43489</v>
      </c>
      <c r="B1022">
        <v>342.20001200000002</v>
      </c>
      <c r="C1022">
        <v>345.02999899999998</v>
      </c>
      <c r="D1022">
        <v>338.42999300000002</v>
      </c>
      <c r="E1022">
        <v>341.02999899999998</v>
      </c>
      <c r="F1022">
        <v>341.02999899999998</v>
      </c>
      <c r="G1022">
        <v>873215</v>
      </c>
      <c r="H1022">
        <f t="shared" si="15"/>
        <v>-9.3791442045185278E-4</v>
      </c>
    </row>
    <row r="1023" spans="1:8" x14ac:dyDescent="0.25">
      <c r="A1023" s="1">
        <v>43490</v>
      </c>
      <c r="B1023">
        <v>341.540009</v>
      </c>
      <c r="C1023">
        <v>343.98998999999998</v>
      </c>
      <c r="D1023">
        <v>338.82998700000002</v>
      </c>
      <c r="E1023">
        <v>342.23001099999999</v>
      </c>
      <c r="F1023">
        <v>342.23001099999999</v>
      </c>
      <c r="G1023">
        <v>327200</v>
      </c>
      <c r="H1023">
        <f t="shared" si="15"/>
        <v>3.5126107668896444E-3</v>
      </c>
    </row>
    <row r="1024" spans="1:8" x14ac:dyDescent="0.25">
      <c r="A1024" s="1">
        <v>43493</v>
      </c>
      <c r="B1024">
        <v>343.67001299999998</v>
      </c>
      <c r="C1024">
        <v>345.60000600000001</v>
      </c>
      <c r="D1024">
        <v>336.290009</v>
      </c>
      <c r="E1024">
        <v>341.01001000000002</v>
      </c>
      <c r="F1024">
        <v>341.01001000000002</v>
      </c>
      <c r="G1024">
        <v>525946</v>
      </c>
      <c r="H1024">
        <f t="shared" si="15"/>
        <v>-3.5712260966118902E-3</v>
      </c>
    </row>
    <row r="1025" spans="1:8" x14ac:dyDescent="0.25">
      <c r="A1025" s="1">
        <v>43494</v>
      </c>
      <c r="B1025">
        <v>341.85998499999999</v>
      </c>
      <c r="C1025">
        <v>346.01998900000001</v>
      </c>
      <c r="D1025">
        <v>338.790009</v>
      </c>
      <c r="E1025">
        <v>341.39001500000001</v>
      </c>
      <c r="F1025">
        <v>341.39001500000001</v>
      </c>
      <c r="G1025">
        <v>635067</v>
      </c>
      <c r="H1025">
        <f t="shared" si="15"/>
        <v>1.1137310239100725E-3</v>
      </c>
    </row>
    <row r="1026" spans="1:8" x14ac:dyDescent="0.25">
      <c r="A1026" s="1">
        <v>43495</v>
      </c>
      <c r="B1026">
        <v>342.51998900000001</v>
      </c>
      <c r="C1026">
        <v>349.52999899999998</v>
      </c>
      <c r="D1026">
        <v>338.64001500000001</v>
      </c>
      <c r="E1026">
        <v>343.01001000000002</v>
      </c>
      <c r="F1026">
        <v>343.01001000000002</v>
      </c>
      <c r="G1026">
        <v>311949</v>
      </c>
      <c r="H1026">
        <f t="shared" si="15"/>
        <v>4.7340676982826147E-3</v>
      </c>
    </row>
    <row r="1027" spans="1:8" x14ac:dyDescent="0.25">
      <c r="A1027" s="1">
        <v>43496</v>
      </c>
      <c r="B1027">
        <v>343.85998499999999</v>
      </c>
      <c r="C1027">
        <v>351.98998999999998</v>
      </c>
      <c r="D1027">
        <v>339.55999800000001</v>
      </c>
      <c r="E1027">
        <v>345.92999300000002</v>
      </c>
      <c r="F1027">
        <v>345.92999300000002</v>
      </c>
      <c r="G1027">
        <v>473030</v>
      </c>
      <c r="H1027">
        <f t="shared" si="15"/>
        <v>8.4767918022524754E-3</v>
      </c>
    </row>
    <row r="1028" spans="1:8" x14ac:dyDescent="0.25">
      <c r="A1028" s="1">
        <v>43497</v>
      </c>
      <c r="B1028">
        <v>346.790009</v>
      </c>
      <c r="C1028">
        <v>346.790009</v>
      </c>
      <c r="D1028">
        <v>332.63000499999998</v>
      </c>
      <c r="E1028">
        <v>333.26998900000001</v>
      </c>
      <c r="F1028">
        <v>333.26998900000001</v>
      </c>
      <c r="G1028">
        <v>1014984</v>
      </c>
      <c r="H1028">
        <f t="shared" ref="H1028:H1054" si="16">LN(F1028/F1027)</f>
        <v>-3.7283482960357744E-2</v>
      </c>
    </row>
    <row r="1029" spans="1:8" x14ac:dyDescent="0.25">
      <c r="A1029" s="1">
        <v>43501</v>
      </c>
      <c r="B1029">
        <v>332.44000199999999</v>
      </c>
      <c r="C1029">
        <v>349.26001000000002</v>
      </c>
      <c r="D1029">
        <v>332.44000199999999</v>
      </c>
      <c r="E1029">
        <v>341.89001500000001</v>
      </c>
      <c r="F1029">
        <v>341.89001500000001</v>
      </c>
      <c r="G1029">
        <v>260797</v>
      </c>
      <c r="H1029">
        <f t="shared" si="16"/>
        <v>2.5536152517584152E-2</v>
      </c>
    </row>
    <row r="1030" spans="1:8" x14ac:dyDescent="0.25">
      <c r="A1030" s="1">
        <v>43502</v>
      </c>
      <c r="B1030">
        <v>343.98998999999998</v>
      </c>
      <c r="C1030">
        <v>348.98001099999999</v>
      </c>
      <c r="D1030">
        <v>332.98998999999998</v>
      </c>
      <c r="E1030">
        <v>334.52999899999998</v>
      </c>
      <c r="F1030">
        <v>334.52999899999998</v>
      </c>
      <c r="G1030">
        <v>339930</v>
      </c>
      <c r="H1030">
        <f t="shared" si="16"/>
        <v>-2.1762533116941568E-2</v>
      </c>
    </row>
    <row r="1031" spans="1:8" x14ac:dyDescent="0.25">
      <c r="A1031" s="1">
        <v>43503</v>
      </c>
      <c r="B1031">
        <v>333.73001099999999</v>
      </c>
      <c r="C1031">
        <v>338.64001500000001</v>
      </c>
      <c r="D1031">
        <v>322.95001200000002</v>
      </c>
      <c r="E1031">
        <v>325.290009</v>
      </c>
      <c r="F1031">
        <v>325.290009</v>
      </c>
      <c r="G1031">
        <v>403196</v>
      </c>
      <c r="H1031">
        <f t="shared" si="16"/>
        <v>-2.8009438836292012E-2</v>
      </c>
    </row>
    <row r="1032" spans="1:8" x14ac:dyDescent="0.25">
      <c r="A1032" s="1">
        <v>43504</v>
      </c>
      <c r="B1032">
        <v>326.10000600000001</v>
      </c>
      <c r="C1032">
        <v>326.10000600000001</v>
      </c>
      <c r="D1032">
        <v>316.5</v>
      </c>
      <c r="E1032">
        <v>318.14001500000001</v>
      </c>
      <c r="F1032">
        <v>318.14001500000001</v>
      </c>
      <c r="G1032">
        <v>238518</v>
      </c>
      <c r="H1032">
        <f t="shared" si="16"/>
        <v>-2.2225535200552298E-2</v>
      </c>
    </row>
    <row r="1033" spans="1:8" x14ac:dyDescent="0.25">
      <c r="A1033" s="1">
        <v>43507</v>
      </c>
      <c r="B1033">
        <v>318</v>
      </c>
      <c r="C1033">
        <v>320.91000400000001</v>
      </c>
      <c r="D1033">
        <v>311.85998499999999</v>
      </c>
      <c r="E1033">
        <v>320.22000100000002</v>
      </c>
      <c r="F1033">
        <v>320.22000100000002</v>
      </c>
      <c r="G1033">
        <v>429493</v>
      </c>
      <c r="H1033">
        <f t="shared" si="16"/>
        <v>6.5166780774944177E-3</v>
      </c>
    </row>
    <row r="1034" spans="1:8" x14ac:dyDescent="0.25">
      <c r="A1034" s="1">
        <v>43508</v>
      </c>
      <c r="B1034">
        <v>320.04998799999998</v>
      </c>
      <c r="C1034">
        <v>325.01001000000002</v>
      </c>
      <c r="D1034">
        <v>320.01001000000002</v>
      </c>
      <c r="E1034">
        <v>322.29998799999998</v>
      </c>
      <c r="F1034">
        <v>322.29998799999998</v>
      </c>
      <c r="G1034">
        <v>305143</v>
      </c>
      <c r="H1034">
        <f t="shared" si="16"/>
        <v>6.474488892237667E-3</v>
      </c>
    </row>
    <row r="1035" spans="1:8" x14ac:dyDescent="0.25">
      <c r="A1035" s="1">
        <v>43509</v>
      </c>
      <c r="B1035">
        <v>321.76998900000001</v>
      </c>
      <c r="C1035">
        <v>321.76998900000001</v>
      </c>
      <c r="D1035">
        <v>311.70001200000002</v>
      </c>
      <c r="E1035">
        <v>312.73998999999998</v>
      </c>
      <c r="F1035">
        <v>312.73998999999998</v>
      </c>
      <c r="G1035">
        <v>831722</v>
      </c>
      <c r="H1035">
        <f t="shared" si="16"/>
        <v>-3.0110609149078468E-2</v>
      </c>
    </row>
    <row r="1036" spans="1:8" x14ac:dyDescent="0.25">
      <c r="A1036" s="1">
        <v>43510</v>
      </c>
      <c r="B1036">
        <v>313.51998900000001</v>
      </c>
      <c r="C1036">
        <v>315.26001000000002</v>
      </c>
      <c r="D1036">
        <v>310.57998700000002</v>
      </c>
      <c r="E1036">
        <v>311.89999399999999</v>
      </c>
      <c r="F1036">
        <v>311.89999399999999</v>
      </c>
      <c r="G1036">
        <v>1089043</v>
      </c>
      <c r="H1036">
        <f t="shared" si="16"/>
        <v>-2.6895380630982931E-3</v>
      </c>
    </row>
    <row r="1037" spans="1:8" x14ac:dyDescent="0.25">
      <c r="A1037" s="1">
        <v>43511</v>
      </c>
      <c r="B1037">
        <v>313.040009</v>
      </c>
      <c r="C1037">
        <v>316.07000699999998</v>
      </c>
      <c r="D1037">
        <v>309.60000600000001</v>
      </c>
      <c r="E1037">
        <v>313.64999399999999</v>
      </c>
      <c r="F1037">
        <v>313.64999399999999</v>
      </c>
      <c r="G1037">
        <v>754684</v>
      </c>
      <c r="H1037">
        <f t="shared" si="16"/>
        <v>5.5950910363265355E-3</v>
      </c>
    </row>
    <row r="1038" spans="1:8" x14ac:dyDescent="0.25">
      <c r="A1038" s="1">
        <v>43514</v>
      </c>
      <c r="B1038">
        <v>312.209991</v>
      </c>
      <c r="C1038">
        <v>317.76001000000002</v>
      </c>
      <c r="D1038">
        <v>309.89999399999999</v>
      </c>
      <c r="E1038">
        <v>315.459991</v>
      </c>
      <c r="F1038">
        <v>315.459991</v>
      </c>
      <c r="G1038">
        <v>116396</v>
      </c>
      <c r="H1038">
        <f t="shared" si="16"/>
        <v>5.7541671164125421E-3</v>
      </c>
    </row>
    <row r="1039" spans="1:8" x14ac:dyDescent="0.25">
      <c r="A1039" s="1">
        <v>43515</v>
      </c>
      <c r="B1039">
        <v>314.67999300000002</v>
      </c>
      <c r="C1039">
        <v>315.80999800000001</v>
      </c>
      <c r="D1039">
        <v>309.209991</v>
      </c>
      <c r="E1039">
        <v>310.83999599999999</v>
      </c>
      <c r="F1039">
        <v>310.83999599999999</v>
      </c>
      <c r="G1039">
        <v>404705</v>
      </c>
      <c r="H1039">
        <f t="shared" si="16"/>
        <v>-1.475356505687688E-2</v>
      </c>
    </row>
    <row r="1040" spans="1:8" x14ac:dyDescent="0.25">
      <c r="A1040" s="1">
        <v>43516</v>
      </c>
      <c r="B1040">
        <v>312.82998700000002</v>
      </c>
      <c r="C1040">
        <v>319.13000499999998</v>
      </c>
      <c r="D1040">
        <v>310.98998999999998</v>
      </c>
      <c r="E1040">
        <v>318.14999399999999</v>
      </c>
      <c r="F1040">
        <v>318.14999399999999</v>
      </c>
      <c r="G1040">
        <v>416871</v>
      </c>
      <c r="H1040">
        <f t="shared" si="16"/>
        <v>2.3244653347087644E-2</v>
      </c>
    </row>
    <row r="1041" spans="1:8" x14ac:dyDescent="0.25">
      <c r="A1041" s="1">
        <v>43517</v>
      </c>
      <c r="B1041">
        <v>317.540009</v>
      </c>
      <c r="C1041">
        <v>319.02999899999998</v>
      </c>
      <c r="D1041">
        <v>312.540009</v>
      </c>
      <c r="E1041">
        <v>317.459991</v>
      </c>
      <c r="F1041">
        <v>317.459991</v>
      </c>
      <c r="G1041">
        <v>420569</v>
      </c>
      <c r="H1041">
        <f t="shared" si="16"/>
        <v>-2.1711530257056103E-3</v>
      </c>
    </row>
    <row r="1042" spans="1:8" x14ac:dyDescent="0.25">
      <c r="A1042" s="1">
        <v>43518</v>
      </c>
      <c r="B1042">
        <v>319</v>
      </c>
      <c r="C1042">
        <v>321</v>
      </c>
      <c r="D1042">
        <v>315.95001200000002</v>
      </c>
      <c r="E1042">
        <v>318.32000699999998</v>
      </c>
      <c r="F1042">
        <v>318.32000699999998</v>
      </c>
      <c r="G1042">
        <v>907436</v>
      </c>
      <c r="H1042">
        <f t="shared" si="16"/>
        <v>2.7053903150560509E-3</v>
      </c>
    </row>
    <row r="1043" spans="1:8" x14ac:dyDescent="0.25">
      <c r="A1043" s="1">
        <v>43521</v>
      </c>
      <c r="B1043">
        <v>319.64999399999999</v>
      </c>
      <c r="C1043">
        <v>322.14001500000001</v>
      </c>
      <c r="D1043">
        <v>316.91000400000001</v>
      </c>
      <c r="E1043">
        <v>318.82000699999998</v>
      </c>
      <c r="F1043">
        <v>318.82000699999998</v>
      </c>
      <c r="G1043">
        <v>382612</v>
      </c>
      <c r="H1043">
        <f t="shared" si="16"/>
        <v>1.5695140523401597E-3</v>
      </c>
    </row>
    <row r="1044" spans="1:8" x14ac:dyDescent="0.25">
      <c r="A1044" s="1">
        <v>43522</v>
      </c>
      <c r="B1044">
        <v>320.02999899999998</v>
      </c>
      <c r="C1044">
        <v>330.64001500000001</v>
      </c>
      <c r="D1044">
        <v>320</v>
      </c>
      <c r="E1044">
        <v>328.30999800000001</v>
      </c>
      <c r="F1044">
        <v>328.30999800000001</v>
      </c>
      <c r="G1044">
        <v>538163</v>
      </c>
      <c r="H1044">
        <f t="shared" si="16"/>
        <v>2.933157573555811E-2</v>
      </c>
    </row>
    <row r="1045" spans="1:8" x14ac:dyDescent="0.25">
      <c r="A1045" s="1">
        <v>43523</v>
      </c>
      <c r="B1045">
        <v>330</v>
      </c>
      <c r="C1045">
        <v>334.98001099999999</v>
      </c>
      <c r="D1045">
        <v>327.01001000000002</v>
      </c>
      <c r="E1045">
        <v>333.5</v>
      </c>
      <c r="F1045">
        <v>333.5</v>
      </c>
      <c r="G1045">
        <v>745817</v>
      </c>
      <c r="H1045">
        <f t="shared" si="16"/>
        <v>1.5684587458657515E-2</v>
      </c>
    </row>
    <row r="1046" spans="1:8" x14ac:dyDescent="0.25">
      <c r="A1046" s="1">
        <v>43524</v>
      </c>
      <c r="B1046">
        <v>334.47000100000002</v>
      </c>
      <c r="C1046">
        <v>334.57998700000002</v>
      </c>
      <c r="D1046">
        <v>324.57000699999998</v>
      </c>
      <c r="E1046">
        <v>326.97000100000002</v>
      </c>
      <c r="F1046">
        <v>326.97000100000002</v>
      </c>
      <c r="G1046">
        <v>588454</v>
      </c>
      <c r="H1046">
        <f t="shared" si="16"/>
        <v>-1.9774438727963767E-2</v>
      </c>
    </row>
    <row r="1047" spans="1:8" x14ac:dyDescent="0.25">
      <c r="A1047" s="1">
        <v>43525</v>
      </c>
      <c r="B1047">
        <v>329.70001200000002</v>
      </c>
      <c r="C1047">
        <v>329.70001200000002</v>
      </c>
      <c r="D1047">
        <v>313.97000100000002</v>
      </c>
      <c r="E1047">
        <v>320.23998999999998</v>
      </c>
      <c r="F1047">
        <v>320.23998999999998</v>
      </c>
      <c r="G1047">
        <v>327696</v>
      </c>
      <c r="H1047">
        <f t="shared" si="16"/>
        <v>-2.0797743169976995E-2</v>
      </c>
    </row>
    <row r="1048" spans="1:8" x14ac:dyDescent="0.25">
      <c r="A1048" s="1">
        <v>43528</v>
      </c>
      <c r="B1048">
        <v>321</v>
      </c>
      <c r="C1048">
        <v>321</v>
      </c>
      <c r="D1048">
        <v>315.01998900000001</v>
      </c>
      <c r="E1048">
        <v>317.709991</v>
      </c>
      <c r="F1048">
        <v>317.709991</v>
      </c>
      <c r="G1048">
        <v>282165</v>
      </c>
      <c r="H1048">
        <f t="shared" si="16"/>
        <v>-7.9316947699117919E-3</v>
      </c>
    </row>
    <row r="1049" spans="1:8" x14ac:dyDescent="0.25">
      <c r="A1049" s="1">
        <v>43529</v>
      </c>
      <c r="B1049">
        <v>318.5</v>
      </c>
      <c r="C1049">
        <v>320.26998900000001</v>
      </c>
      <c r="D1049">
        <v>315.52999899999998</v>
      </c>
      <c r="E1049">
        <v>317.22000100000002</v>
      </c>
      <c r="F1049">
        <v>317.22000100000002</v>
      </c>
      <c r="G1049">
        <v>191764</v>
      </c>
      <c r="H1049">
        <f t="shared" si="16"/>
        <v>-1.543446060025537E-3</v>
      </c>
    </row>
    <row r="1050" spans="1:8" x14ac:dyDescent="0.25">
      <c r="A1050" s="1">
        <v>43530</v>
      </c>
      <c r="B1050">
        <v>316.5</v>
      </c>
      <c r="C1050">
        <v>317.35998499999999</v>
      </c>
      <c r="D1050">
        <v>307.26001000000002</v>
      </c>
      <c r="E1050">
        <v>316.72000100000002</v>
      </c>
      <c r="F1050">
        <v>316.72000100000002</v>
      </c>
      <c r="G1050">
        <v>218907</v>
      </c>
      <c r="H1050">
        <f t="shared" si="16"/>
        <v>-1.5774366725620826E-3</v>
      </c>
    </row>
    <row r="1051" spans="1:8" x14ac:dyDescent="0.25">
      <c r="A1051" s="1">
        <v>43531</v>
      </c>
      <c r="B1051">
        <v>315.97000100000002</v>
      </c>
      <c r="C1051">
        <v>316.52999899999998</v>
      </c>
      <c r="D1051">
        <v>307.75</v>
      </c>
      <c r="E1051">
        <v>308.58999599999999</v>
      </c>
      <c r="F1051">
        <v>308.58999599999999</v>
      </c>
      <c r="G1051">
        <v>203333</v>
      </c>
      <c r="H1051">
        <f t="shared" si="16"/>
        <v>-2.6004583920394165E-2</v>
      </c>
    </row>
    <row r="1052" spans="1:8" x14ac:dyDescent="0.25">
      <c r="A1052" s="1">
        <v>43532</v>
      </c>
      <c r="B1052">
        <v>309.89999399999999</v>
      </c>
      <c r="C1052">
        <v>312.82000699999998</v>
      </c>
      <c r="D1052">
        <v>303.57000699999998</v>
      </c>
      <c r="E1052">
        <v>312.14999399999999</v>
      </c>
      <c r="F1052">
        <v>312.14999399999999</v>
      </c>
      <c r="G1052">
        <v>179169</v>
      </c>
      <c r="H1052">
        <f t="shared" si="16"/>
        <v>1.1470300251380792E-2</v>
      </c>
    </row>
    <row r="1053" spans="1:8" x14ac:dyDescent="0.25">
      <c r="A1053" s="1">
        <v>43535</v>
      </c>
      <c r="B1053">
        <v>313.16000400000001</v>
      </c>
      <c r="C1053">
        <v>317.26998900000001</v>
      </c>
      <c r="D1053">
        <v>310.32000699999998</v>
      </c>
      <c r="E1053">
        <v>311.23998999999998</v>
      </c>
      <c r="F1053">
        <v>311.23998999999998</v>
      </c>
      <c r="G1053">
        <v>264156</v>
      </c>
      <c r="H1053">
        <f t="shared" si="16"/>
        <v>-2.9195356670423181E-3</v>
      </c>
    </row>
    <row r="1054" spans="1:8" x14ac:dyDescent="0.25">
      <c r="A1054" s="1">
        <v>43536</v>
      </c>
      <c r="B1054">
        <v>310.790009</v>
      </c>
      <c r="C1054">
        <v>314.10998499999999</v>
      </c>
      <c r="D1054">
        <v>303.57000699999998</v>
      </c>
      <c r="E1054">
        <v>305.11999500000002</v>
      </c>
      <c r="F1054">
        <v>305.11999500000002</v>
      </c>
      <c r="G1054">
        <v>357592</v>
      </c>
      <c r="H1054">
        <f t="shared" si="16"/>
        <v>-1.9859161154068883E-2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O1743"/>
  <sheetViews>
    <sheetView workbookViewId="0">
      <selection activeCell="A3" sqref="A3:A1742"/>
    </sheetView>
  </sheetViews>
  <sheetFormatPr baseColWidth="10" defaultRowHeight="15" x14ac:dyDescent="0.25"/>
  <cols>
    <col min="1" max="1" width="11.42578125" style="237"/>
    <col min="2" max="2" width="14.140625" style="237" bestFit="1" customWidth="1"/>
    <col min="3" max="3" width="11.7109375" style="237" bestFit="1" customWidth="1"/>
    <col min="4" max="4" width="12.5703125" style="237" bestFit="1" customWidth="1"/>
    <col min="5" max="6" width="11.42578125" style="237"/>
    <col min="7" max="7" width="14.140625" style="237" bestFit="1" customWidth="1"/>
    <col min="8" max="8" width="11.7109375" style="237" bestFit="1" customWidth="1"/>
    <col min="9" max="9" width="12.5703125" style="237" bestFit="1" customWidth="1"/>
    <col min="10" max="16384" width="11.42578125" style="237"/>
  </cols>
  <sheetData>
    <row r="1" spans="1:15" x14ac:dyDescent="0.25">
      <c r="A1" s="370" t="s">
        <v>269</v>
      </c>
      <c r="B1" s="370"/>
      <c r="C1" s="370"/>
      <c r="D1" s="370"/>
      <c r="F1" s="370" t="s">
        <v>270</v>
      </c>
      <c r="G1" s="370"/>
      <c r="H1" s="370"/>
      <c r="I1" s="370"/>
      <c r="L1" s="371" t="s">
        <v>271</v>
      </c>
      <c r="M1" s="371"/>
      <c r="N1" s="371"/>
    </row>
    <row r="2" spans="1:15" ht="15.75" thickBot="1" x14ac:dyDescent="0.3">
      <c r="A2" s="238" t="s">
        <v>0</v>
      </c>
      <c r="B2" s="238" t="s">
        <v>266</v>
      </c>
      <c r="C2" s="238" t="s">
        <v>265</v>
      </c>
      <c r="D2" s="238" t="s">
        <v>267</v>
      </c>
      <c r="F2" s="238" t="s">
        <v>0</v>
      </c>
      <c r="G2" s="238" t="s">
        <v>266</v>
      </c>
      <c r="H2" s="238" t="s">
        <v>265</v>
      </c>
      <c r="I2" s="238" t="s">
        <v>267</v>
      </c>
      <c r="M2" s="238" t="s">
        <v>266</v>
      </c>
      <c r="N2" s="238" t="s">
        <v>265</v>
      </c>
      <c r="O2" s="238" t="s">
        <v>267</v>
      </c>
    </row>
    <row r="3" spans="1:15" ht="15.75" thickTop="1" x14ac:dyDescent="0.25">
      <c r="A3" s="239">
        <v>41001</v>
      </c>
      <c r="B3" s="237">
        <f>+VLOOKUP(A3,'[1]CEMEXCPO.MX'!$A$2:$G$1741,6,FALSE)</f>
        <v>8.1453000000000007</v>
      </c>
      <c r="C3" s="237">
        <f>+VLOOKUP(A3,[1]BIMBOA.MX!$A$2:$G$1741,6,FALSE)</f>
        <v>29.547979000000002</v>
      </c>
      <c r="D3" s="237">
        <f>+VLOOKUP(A3,[1]GENTERA.MX!$A$2:$G$1741,6,FALSE)</f>
        <v>11.829393</v>
      </c>
      <c r="F3" s="239">
        <v>41001</v>
      </c>
      <c r="L3" s="240" t="s">
        <v>12</v>
      </c>
      <c r="M3" s="241">
        <f>AVERAGE(G4:G1742)</f>
        <v>6.5626578964141913E-5</v>
      </c>
      <c r="N3" s="241">
        <f>AVERAGE(H4:H1742)</f>
        <v>1.3907390892979656E-4</v>
      </c>
      <c r="O3" s="241">
        <f t="shared" ref="O3" si="0">AVERAGE(I4:I1742)</f>
        <v>1.284438817004386E-4</v>
      </c>
    </row>
    <row r="4" spans="1:15" x14ac:dyDescent="0.25">
      <c r="A4" s="239">
        <v>41002</v>
      </c>
      <c r="B4" s="237">
        <f>+VLOOKUP(A4,'[1]CEMEXCPO.MX'!$A$2:$G$1741,6,FALSE)</f>
        <v>7.99735</v>
      </c>
      <c r="C4" s="237">
        <f>+VLOOKUP(A4,[1]BIMBOA.MX!$A$2:$G$1741,6,FALSE)</f>
        <v>29.432559999999999</v>
      </c>
      <c r="D4" s="237">
        <f>+VLOOKUP(A4,[1]GENTERA.MX!$A$2:$G$1741,6,FALSE)</f>
        <v>12.058093</v>
      </c>
      <c r="F4" s="239">
        <v>41002</v>
      </c>
      <c r="G4" s="237">
        <f t="shared" ref="G4:I67" si="1">+LN(B4/B3)</f>
        <v>-1.8330836983798893E-2</v>
      </c>
      <c r="H4" s="237">
        <f t="shared" si="1"/>
        <v>-3.913804427288209E-3</v>
      </c>
      <c r="I4" s="237">
        <f t="shared" si="1"/>
        <v>1.9148686313667961E-2</v>
      </c>
      <c r="M4" s="241">
        <f>_xlfn.VAR.S(G4:G1742)</f>
        <v>3.9477426081305851E-4</v>
      </c>
      <c r="N4" s="241">
        <f>_xlfn.VAR.S(H4:H1742)</f>
        <v>2.5551406661737105E-4</v>
      </c>
      <c r="O4" s="241">
        <f t="shared" ref="O4" si="2">_xlfn.VAR.S(I4:I1742)</f>
        <v>4.0310511067565241E-4</v>
      </c>
    </row>
    <row r="5" spans="1:15" ht="15" customHeight="1" thickBot="1" x14ac:dyDescent="0.3">
      <c r="A5" s="239">
        <v>41003</v>
      </c>
      <c r="B5" s="237">
        <f>+VLOOKUP(A5,'[1]CEMEXCPO.MX'!$A$2:$G$1741,6,FALSE)</f>
        <v>7.8247499999999999</v>
      </c>
      <c r="C5" s="237">
        <f>+VLOOKUP(A5,[1]BIMBOA.MX!$A$2:$G$1741,6,FALSE)</f>
        <v>28.711172000000001</v>
      </c>
      <c r="D5" s="237">
        <f>+VLOOKUP(A5,[1]GENTERA.MX!$A$2:$G$1741,6,FALSE)</f>
        <v>11.782076</v>
      </c>
      <c r="F5" s="239">
        <v>41003</v>
      </c>
      <c r="G5" s="237">
        <f t="shared" si="1"/>
        <v>-2.1818449770384662E-2</v>
      </c>
      <c r="H5" s="237">
        <f t="shared" si="1"/>
        <v>-2.4815229217937447E-2</v>
      </c>
      <c r="I5" s="237">
        <f t="shared" si="1"/>
        <v>-2.3156659162885323E-2</v>
      </c>
      <c r="L5" s="242"/>
      <c r="M5" s="243">
        <f t="shared" ref="M5:O5" si="3">+SQRT(M4)</f>
        <v>1.9868927017155671E-2</v>
      </c>
      <c r="N5" s="243">
        <f t="shared" si="3"/>
        <v>1.5984807368791501E-2</v>
      </c>
      <c r="O5" s="243">
        <f t="shared" si="3"/>
        <v>2.0077477697052794E-2</v>
      </c>
    </row>
    <row r="6" spans="1:15" ht="15.75" thickTop="1" x14ac:dyDescent="0.25">
      <c r="A6" s="239">
        <v>41008</v>
      </c>
      <c r="B6" s="237">
        <f>+VLOOKUP(A6,'[1]CEMEXCPO.MX'!$A$2:$G$1741,6,FALSE)</f>
        <v>7.6850199999999997</v>
      </c>
      <c r="C6" s="237">
        <f>+VLOOKUP(A6,[1]BIMBOA.MX!$A$2:$G$1741,6,FALSE)</f>
        <v>29.297903000000002</v>
      </c>
      <c r="D6" s="237">
        <f>+VLOOKUP(A6,[1]GENTERA.MX!$A$2:$G$1741,6,FALSE)</f>
        <v>11.632235</v>
      </c>
      <c r="F6" s="239">
        <v>41008</v>
      </c>
      <c r="G6" s="237">
        <f t="shared" si="1"/>
        <v>-1.8018807574529925E-2</v>
      </c>
      <c r="H6" s="237">
        <f t="shared" si="1"/>
        <v>2.0229628182886414E-2</v>
      </c>
      <c r="I6" s="237">
        <f t="shared" si="1"/>
        <v>-1.2799270120758932E-2</v>
      </c>
      <c r="L6" s="241"/>
      <c r="M6" s="241"/>
      <c r="N6" s="241"/>
      <c r="O6" s="241"/>
    </row>
    <row r="7" spans="1:15" x14ac:dyDescent="0.25">
      <c r="A7" s="239">
        <v>41009</v>
      </c>
      <c r="B7" s="237">
        <f>+VLOOKUP(A7,'[1]CEMEXCPO.MX'!$A$2:$G$1741,6,FALSE)</f>
        <v>7.3891200000000001</v>
      </c>
      <c r="C7" s="237">
        <f>+VLOOKUP(A7,[1]BIMBOA.MX!$A$2:$G$1741,6,FALSE)</f>
        <v>28.663080000000001</v>
      </c>
      <c r="D7" s="237">
        <f>+VLOOKUP(A7,[1]GENTERA.MX!$A$2:$G$1741,6,FALSE)</f>
        <v>11.711098</v>
      </c>
      <c r="F7" s="239">
        <v>41009</v>
      </c>
      <c r="G7" s="237">
        <f t="shared" si="1"/>
        <v>-3.9264331427596215E-2</v>
      </c>
      <c r="H7" s="237">
        <f t="shared" si="1"/>
        <v>-2.1906060017265364E-2</v>
      </c>
      <c r="I7" s="237">
        <f t="shared" si="1"/>
        <v>6.7568157501526728E-3</v>
      </c>
      <c r="L7" s="371" t="s">
        <v>272</v>
      </c>
      <c r="M7" s="371"/>
      <c r="N7" s="371"/>
    </row>
    <row r="8" spans="1:15" ht="15.75" thickBot="1" x14ac:dyDescent="0.3">
      <c r="A8" s="239">
        <v>41010</v>
      </c>
      <c r="B8" s="237">
        <f>+VLOOKUP(A8,'[1]CEMEXCPO.MX'!$A$2:$G$1741,6,FALSE)</f>
        <v>7.4548800000000002</v>
      </c>
      <c r="C8" s="237">
        <f>+VLOOKUP(A8,[1]BIMBOA.MX!$A$2:$G$1741,6,FALSE)</f>
        <v>29.317139000000001</v>
      </c>
      <c r="D8" s="237">
        <f>+VLOOKUP(A8,[1]GENTERA.MX!$A$2:$G$1741,6,FALSE)</f>
        <v>12.026548999999999</v>
      </c>
      <c r="F8" s="239">
        <v>41010</v>
      </c>
      <c r="G8" s="237">
        <f t="shared" si="1"/>
        <v>8.8602034757483631E-3</v>
      </c>
      <c r="H8" s="237">
        <f t="shared" si="1"/>
        <v>2.2562410333983176E-2</v>
      </c>
      <c r="I8" s="237">
        <f t="shared" si="1"/>
        <v>2.6579683438880362E-2</v>
      </c>
      <c r="M8" s="238" t="s">
        <v>266</v>
      </c>
      <c r="N8" s="238" t="s">
        <v>265</v>
      </c>
      <c r="O8" s="238" t="s">
        <v>267</v>
      </c>
    </row>
    <row r="9" spans="1:15" ht="15.75" thickTop="1" x14ac:dyDescent="0.25">
      <c r="A9" s="239">
        <v>41011</v>
      </c>
      <c r="B9" s="237">
        <f>+VLOOKUP(A9,'[1]CEMEXCPO.MX'!$A$2:$G$1741,6,FALSE)</f>
        <v>7.5946100000000003</v>
      </c>
      <c r="C9" s="237">
        <f>+VLOOKUP(A9,[1]BIMBOA.MX!$A$2:$G$1741,6,FALSE)</f>
        <v>29.240192</v>
      </c>
      <c r="D9" s="237">
        <f>+VLOOKUP(A9,[1]GENTERA.MX!$A$2:$G$1741,6,FALSE)</f>
        <v>12.452408</v>
      </c>
      <c r="F9" s="239">
        <v>41011</v>
      </c>
      <c r="G9" s="237">
        <f t="shared" si="1"/>
        <v>1.8569933649541331E-2</v>
      </c>
      <c r="H9" s="237">
        <f t="shared" si="1"/>
        <v>-2.6280926051283492E-3</v>
      </c>
      <c r="I9" s="237">
        <f t="shared" si="1"/>
        <v>3.4797395198621552E-2</v>
      </c>
      <c r="L9" s="240" t="s">
        <v>12</v>
      </c>
      <c r="M9" s="241">
        <f>M3*360</f>
        <v>2.3625568427091088E-2</v>
      </c>
      <c r="N9" s="241">
        <f>N3*360</f>
        <v>5.0066607214726763E-2</v>
      </c>
      <c r="O9" s="241">
        <f>O3*360</f>
        <v>4.6239797412157897E-2</v>
      </c>
    </row>
    <row r="10" spans="1:15" x14ac:dyDescent="0.25">
      <c r="A10" s="239">
        <v>41012</v>
      </c>
      <c r="B10" s="237">
        <f>+VLOOKUP(A10,'[1]CEMEXCPO.MX'!$A$2:$G$1741,6,FALSE)</f>
        <v>7.3809100000000001</v>
      </c>
      <c r="C10" s="237">
        <f>+VLOOKUP(A10,[1]BIMBOA.MX!$A$2:$G$1741,6,FALSE)</f>
        <v>29.374851</v>
      </c>
      <c r="D10" s="237">
        <f>+VLOOKUP(A10,[1]GENTERA.MX!$A$2:$G$1741,6,FALSE)</f>
        <v>12.397202999999999</v>
      </c>
      <c r="F10" s="239">
        <v>41012</v>
      </c>
      <c r="G10" s="237">
        <f t="shared" si="1"/>
        <v>-2.8541847913360095E-2</v>
      </c>
      <c r="H10" s="237">
        <f t="shared" si="1"/>
        <v>4.5946989035445173E-3</v>
      </c>
      <c r="I10" s="237">
        <f t="shared" si="1"/>
        <v>-4.4431352119652535E-3</v>
      </c>
      <c r="M10" s="241">
        <f>252*M4</f>
        <v>9.9483113724890743E-2</v>
      </c>
      <c r="N10" s="241">
        <f t="shared" ref="N10" si="4">252*N4</f>
        <v>6.438954478757751E-2</v>
      </c>
      <c r="O10" s="241">
        <f>252*O4</f>
        <v>0.1015824878902644</v>
      </c>
    </row>
    <row r="11" spans="1:15" ht="15.75" thickBot="1" x14ac:dyDescent="0.3">
      <c r="A11" s="239">
        <v>41015</v>
      </c>
      <c r="B11" s="237">
        <f>+VLOOKUP(A11,'[1]CEMEXCPO.MX'!$A$2:$G$1741,6,FALSE)</f>
        <v>7.2329600000000003</v>
      </c>
      <c r="C11" s="237">
        <f>+VLOOKUP(A11,[1]BIMBOA.MX!$A$2:$G$1741,6,FALSE)</f>
        <v>29.432559999999999</v>
      </c>
      <c r="D11" s="237">
        <f>+VLOOKUP(A11,[1]GENTERA.MX!$A$2:$G$1741,6,FALSE)</f>
        <v>12.12907</v>
      </c>
      <c r="F11" s="239">
        <v>41015</v>
      </c>
      <c r="G11" s="237">
        <f t="shared" si="1"/>
        <v>-2.0248579600768125E-2</v>
      </c>
      <c r="H11" s="237">
        <f t="shared" si="1"/>
        <v>1.9626444199170334E-3</v>
      </c>
      <c r="I11" s="237">
        <f t="shared" si="1"/>
        <v>-2.1865832049325809E-2</v>
      </c>
      <c r="M11" s="243">
        <f>SQRT(252)*M5</f>
        <v>0.3154094382305177</v>
      </c>
      <c r="N11" s="243">
        <f t="shared" ref="N11" si="5">SQRT(252)*N5</f>
        <v>0.25375095031857026</v>
      </c>
      <c r="O11" s="243">
        <f>SQRT(252)*O5</f>
        <v>0.31872007763908505</v>
      </c>
    </row>
    <row r="12" spans="1:15" ht="15.75" thickTop="1" x14ac:dyDescent="0.25">
      <c r="A12" s="239">
        <v>41016</v>
      </c>
      <c r="B12" s="237">
        <f>+VLOOKUP(A12,'[1]CEMEXCPO.MX'!$A$2:$G$1741,6,FALSE)</f>
        <v>7.4713200000000004</v>
      </c>
      <c r="C12" s="237">
        <f>+VLOOKUP(A12,[1]BIMBOA.MX!$A$2:$G$1741,6,FALSE)</f>
        <v>29.538885000000001</v>
      </c>
      <c r="D12" s="237">
        <f>+VLOOKUP(A12,[1]GENTERA.MX!$A$2:$G$1741,6,FALSE)</f>
        <v>12.476067</v>
      </c>
      <c r="F12" s="239">
        <v>41016</v>
      </c>
      <c r="G12" s="237">
        <f t="shared" si="1"/>
        <v>3.2423332718136216E-2</v>
      </c>
      <c r="H12" s="237">
        <f t="shared" si="1"/>
        <v>3.6059864299815433E-3</v>
      </c>
      <c r="I12" s="237">
        <f t="shared" si="1"/>
        <v>2.8207118440099339E-2</v>
      </c>
    </row>
    <row r="13" spans="1:15" x14ac:dyDescent="0.25">
      <c r="A13" s="239">
        <v>41017</v>
      </c>
      <c r="B13" s="237">
        <f>+VLOOKUP(A13,'[1]CEMEXCPO.MX'!$A$2:$G$1741,6,FALSE)</f>
        <v>7.3973399999999998</v>
      </c>
      <c r="C13" s="237">
        <f>+VLOOKUP(A13,[1]BIMBOA.MX!$A$2:$G$1741,6,FALSE)</f>
        <v>29.964183999999999</v>
      </c>
      <c r="D13" s="237">
        <f>+VLOOKUP(A13,[1]GENTERA.MX!$A$2:$G$1741,6,FALSE)</f>
        <v>12.460293</v>
      </c>
      <c r="F13" s="239">
        <v>41017</v>
      </c>
      <c r="G13" s="237">
        <f t="shared" si="1"/>
        <v>-9.951214231595968E-3</v>
      </c>
      <c r="H13" s="237">
        <f t="shared" si="1"/>
        <v>1.4295270808026698E-2</v>
      </c>
      <c r="I13" s="237">
        <f t="shared" si="1"/>
        <v>-1.2651407105098383E-3</v>
      </c>
    </row>
    <row r="14" spans="1:15" x14ac:dyDescent="0.25">
      <c r="A14" s="239">
        <v>41018</v>
      </c>
      <c r="B14" s="237">
        <f>+VLOOKUP(A14,'[1]CEMEXCPO.MX'!$A$2:$G$1741,6,FALSE)</f>
        <v>7.2658399999999999</v>
      </c>
      <c r="C14" s="237">
        <f>+VLOOKUP(A14,[1]BIMBOA.MX!$A$2:$G$1741,6,FALSE)</f>
        <v>30.447475000000001</v>
      </c>
      <c r="D14" s="237">
        <f>+VLOOKUP(A14,[1]GENTERA.MX!$A$2:$G$1741,6,FALSE)</f>
        <v>12.539156</v>
      </c>
      <c r="F14" s="239">
        <v>41018</v>
      </c>
      <c r="G14" s="237">
        <f t="shared" si="1"/>
        <v>-1.7936562941909762E-2</v>
      </c>
      <c r="H14" s="237">
        <f t="shared" si="1"/>
        <v>1.6000266124358033E-2</v>
      </c>
      <c r="I14" s="237">
        <f t="shared" si="1"/>
        <v>6.3091999828932882E-3</v>
      </c>
    </row>
    <row r="15" spans="1:15" x14ac:dyDescent="0.25">
      <c r="A15" s="239">
        <v>41019</v>
      </c>
      <c r="B15" s="237">
        <f>+VLOOKUP(A15,'[1]CEMEXCPO.MX'!$A$2:$G$1741,6,FALSE)</f>
        <v>7.3233699999999997</v>
      </c>
      <c r="C15" s="237">
        <f>+VLOOKUP(A15,[1]BIMBOA.MX!$A$2:$G$1741,6,FALSE)</f>
        <v>30.515136999999999</v>
      </c>
      <c r="D15" s="237">
        <f>+VLOOKUP(A15,[1]GENTERA.MX!$A$2:$G$1741,6,FALSE)</f>
        <v>12.412977</v>
      </c>
      <c r="F15" s="239">
        <v>41019</v>
      </c>
      <c r="G15" s="237">
        <f t="shared" si="1"/>
        <v>7.8866913556500124E-3</v>
      </c>
      <c r="H15" s="237">
        <f t="shared" si="1"/>
        <v>2.2197876883446686E-3</v>
      </c>
      <c r="I15" s="237">
        <f t="shared" si="1"/>
        <v>-1.0113770678580434E-2</v>
      </c>
    </row>
    <row r="16" spans="1:15" x14ac:dyDescent="0.25">
      <c r="A16" s="239">
        <v>41022</v>
      </c>
      <c r="B16" s="237">
        <f>+VLOOKUP(A16,'[1]CEMEXCPO.MX'!$A$2:$G$1741,6,FALSE)</f>
        <v>7.2493999999999996</v>
      </c>
      <c r="C16" s="237">
        <f>+VLOOKUP(A16,[1]BIMBOA.MX!$A$2:$G$1741,6,FALSE)</f>
        <v>30.921106000000002</v>
      </c>
      <c r="D16" s="237">
        <f>+VLOOKUP(A16,[1]GENTERA.MX!$A$2:$G$1741,6,FALSE)</f>
        <v>12.420861</v>
      </c>
      <c r="F16" s="239">
        <v>41022</v>
      </c>
      <c r="G16" s="237">
        <f t="shared" si="1"/>
        <v>-1.0151897722156914E-2</v>
      </c>
      <c r="H16" s="237">
        <f t="shared" si="1"/>
        <v>1.3216137226169928E-2</v>
      </c>
      <c r="I16" s="237">
        <f t="shared" si="1"/>
        <v>6.3494013811883133E-4</v>
      </c>
    </row>
    <row r="17" spans="1:9" x14ac:dyDescent="0.25">
      <c r="A17" s="239">
        <v>41023</v>
      </c>
      <c r="B17" s="237">
        <f>+VLOOKUP(A17,'[1]CEMEXCPO.MX'!$A$2:$G$1741,6,FALSE)</f>
        <v>7.3562500000000002</v>
      </c>
      <c r="C17" s="237">
        <f>+VLOOKUP(A17,[1]BIMBOA.MX!$A$2:$G$1741,6,FALSE)</f>
        <v>31.172416999999999</v>
      </c>
      <c r="D17" s="237">
        <f>+VLOOKUP(A17,[1]GENTERA.MX!$A$2:$G$1741,6,FALSE)</f>
        <v>12.373544000000001</v>
      </c>
      <c r="F17" s="239">
        <v>41023</v>
      </c>
      <c r="G17" s="237">
        <f t="shared" si="1"/>
        <v>1.4631585205239668E-2</v>
      </c>
      <c r="H17" s="237">
        <f t="shared" si="1"/>
        <v>8.0946404739722991E-3</v>
      </c>
      <c r="I17" s="237">
        <f t="shared" si="1"/>
        <v>-3.8167528070348089E-3</v>
      </c>
    </row>
    <row r="18" spans="1:9" x14ac:dyDescent="0.25">
      <c r="A18" s="239">
        <v>41024</v>
      </c>
      <c r="B18" s="237">
        <f>+VLOOKUP(A18,'[1]CEMEXCPO.MX'!$A$2:$G$1741,6,FALSE)</f>
        <v>7.7754300000000001</v>
      </c>
      <c r="C18" s="237">
        <f>+VLOOKUP(A18,[1]BIMBOA.MX!$A$2:$G$1741,6,FALSE)</f>
        <v>30.969435000000001</v>
      </c>
      <c r="D18" s="237">
        <f>+VLOOKUP(A18,[1]GENTERA.MX!$A$2:$G$1741,6,FALSE)</f>
        <v>12.113296999999999</v>
      </c>
      <c r="F18" s="239">
        <v>41024</v>
      </c>
      <c r="G18" s="237">
        <f t="shared" si="1"/>
        <v>5.5418469975795019E-2</v>
      </c>
      <c r="H18" s="237">
        <f t="shared" si="1"/>
        <v>-6.5328829245201638E-3</v>
      </c>
      <c r="I18" s="237">
        <f t="shared" si="1"/>
        <v>-2.1256870121246024E-2</v>
      </c>
    </row>
    <row r="19" spans="1:9" x14ac:dyDescent="0.25">
      <c r="A19" s="239">
        <v>41025</v>
      </c>
      <c r="B19" s="237">
        <f>+VLOOKUP(A19,'[1]CEMEXCPO.MX'!$A$2:$G$1741,6,FALSE)</f>
        <v>7.7589899999999998</v>
      </c>
      <c r="C19" s="237">
        <f>+VLOOKUP(A19,[1]BIMBOA.MX!$A$2:$G$1741,6,FALSE)</f>
        <v>30.708458</v>
      </c>
      <c r="D19" s="237">
        <f>+VLOOKUP(A19,[1]GENTERA.MX!$A$2:$G$1741,6,FALSE)</f>
        <v>11.916142000000001</v>
      </c>
      <c r="F19" s="239">
        <v>41025</v>
      </c>
      <c r="G19" s="237">
        <f t="shared" si="1"/>
        <v>-2.1165909171428259E-3</v>
      </c>
      <c r="H19" s="237">
        <f t="shared" si="1"/>
        <v>-8.4626288226402249E-3</v>
      </c>
      <c r="I19" s="237">
        <f t="shared" si="1"/>
        <v>-1.6409823315155347E-2</v>
      </c>
    </row>
    <row r="20" spans="1:9" x14ac:dyDescent="0.25">
      <c r="A20" s="239">
        <v>41026</v>
      </c>
      <c r="B20" s="237">
        <f>+VLOOKUP(A20,'[1]CEMEXCPO.MX'!$A$2:$G$1741,6,FALSE)</f>
        <v>7.70146</v>
      </c>
      <c r="C20" s="237">
        <f>+VLOOKUP(A20,[1]BIMBOA.MX!$A$2:$G$1741,6,FALSE)</f>
        <v>29.625876999999999</v>
      </c>
      <c r="D20" s="237">
        <f>+VLOOKUP(A20,[1]GENTERA.MX!$A$2:$G$1741,6,FALSE)</f>
        <v>12.050207</v>
      </c>
      <c r="F20" s="239">
        <v>41026</v>
      </c>
      <c r="G20" s="237">
        <f t="shared" si="1"/>
        <v>-7.4422498096314866E-3</v>
      </c>
      <c r="H20" s="237">
        <f t="shared" si="1"/>
        <v>-3.5889919141991626E-2</v>
      </c>
      <c r="I20" s="237">
        <f t="shared" si="1"/>
        <v>1.1187886681733627E-2</v>
      </c>
    </row>
    <row r="21" spans="1:9" x14ac:dyDescent="0.25">
      <c r="A21" s="239">
        <v>41029</v>
      </c>
      <c r="B21" s="237">
        <f>+VLOOKUP(A21,'[1]CEMEXCPO.MX'!$A$2:$G$1741,6,FALSE)</f>
        <v>7.7425499999999996</v>
      </c>
      <c r="C21" s="237">
        <f>+VLOOKUP(A21,[1]BIMBOA.MX!$A$2:$G$1741,6,FALSE)</f>
        <v>30.041509999999999</v>
      </c>
      <c r="D21" s="237">
        <f>+VLOOKUP(A21,[1]GENTERA.MX!$A$2:$G$1741,6,FALSE)</f>
        <v>12.491838</v>
      </c>
      <c r="F21" s="239">
        <v>41029</v>
      </c>
      <c r="G21" s="237">
        <f t="shared" si="1"/>
        <v>5.3211694313457392E-3</v>
      </c>
      <c r="H21" s="237">
        <f t="shared" si="1"/>
        <v>1.3931889551558463E-2</v>
      </c>
      <c r="I21" s="237">
        <f t="shared" si="1"/>
        <v>3.599363282467815E-2</v>
      </c>
    </row>
    <row r="22" spans="1:9" x14ac:dyDescent="0.25">
      <c r="A22" s="239">
        <v>41031</v>
      </c>
      <c r="B22" s="237">
        <f>+VLOOKUP(A22,'[1]CEMEXCPO.MX'!$A$2:$G$1741,6,FALSE)</f>
        <v>7.51241</v>
      </c>
      <c r="C22" s="237">
        <f>+VLOOKUP(A22,[1]BIMBOA.MX!$A$2:$G$1741,6,FALSE)</f>
        <v>29.877189999999999</v>
      </c>
      <c r="D22" s="237">
        <f>+VLOOKUP(A22,[1]GENTERA.MX!$A$2:$G$1741,6,FALSE)</f>
        <v>12.231591</v>
      </c>
      <c r="F22" s="239">
        <v>41031</v>
      </c>
      <c r="G22" s="237">
        <f t="shared" si="1"/>
        <v>-3.0174770950529499E-2</v>
      </c>
      <c r="H22" s="237">
        <f t="shared" si="1"/>
        <v>-5.4847789399170045E-3</v>
      </c>
      <c r="I22" s="237">
        <f t="shared" si="1"/>
        <v>-2.105343985614936E-2</v>
      </c>
    </row>
    <row r="23" spans="1:9" x14ac:dyDescent="0.25">
      <c r="A23" s="239">
        <v>41032</v>
      </c>
      <c r="B23" s="237">
        <f>+VLOOKUP(A23,'[1]CEMEXCPO.MX'!$A$2:$G$1741,6,FALSE)</f>
        <v>7.3315900000000003</v>
      </c>
      <c r="C23" s="237">
        <f>+VLOOKUP(A23,[1]BIMBOA.MX!$A$2:$G$1741,6,FALSE)</f>
        <v>29.490556999999999</v>
      </c>
      <c r="D23" s="237">
        <f>+VLOOKUP(A23,[1]GENTERA.MX!$A$2:$G$1741,6,FALSE)</f>
        <v>12.231591</v>
      </c>
      <c r="F23" s="239">
        <v>41032</v>
      </c>
      <c r="G23" s="237">
        <f t="shared" si="1"/>
        <v>-2.4363910600415265E-2</v>
      </c>
      <c r="H23" s="237">
        <f t="shared" si="1"/>
        <v>-1.3025202596917173E-2</v>
      </c>
      <c r="I23" s="237">
        <f t="shared" si="1"/>
        <v>0</v>
      </c>
    </row>
    <row r="24" spans="1:9" x14ac:dyDescent="0.25">
      <c r="A24" s="239">
        <v>41033</v>
      </c>
      <c r="B24" s="237">
        <f>+VLOOKUP(A24,'[1]CEMEXCPO.MX'!$A$2:$G$1741,6,FALSE)</f>
        <v>7.2493999999999996</v>
      </c>
      <c r="C24" s="237">
        <f>+VLOOKUP(A24,[1]BIMBOA.MX!$A$2:$G$1741,6,FALSE)</f>
        <v>29.664542999999998</v>
      </c>
      <c r="D24" s="237">
        <f>+VLOOKUP(A24,[1]GENTERA.MX!$A$2:$G$1741,6,FALSE)</f>
        <v>12.223705000000001</v>
      </c>
      <c r="F24" s="239">
        <v>41033</v>
      </c>
      <c r="G24" s="237">
        <f t="shared" si="1"/>
        <v>-1.1273702334661585E-2</v>
      </c>
      <c r="H24" s="237">
        <f t="shared" si="1"/>
        <v>5.8823838247154718E-3</v>
      </c>
      <c r="I24" s="237">
        <f t="shared" si="1"/>
        <v>-6.4493190132221647E-4</v>
      </c>
    </row>
    <row r="25" spans="1:9" x14ac:dyDescent="0.25">
      <c r="A25" s="239">
        <v>41036</v>
      </c>
      <c r="B25" s="237">
        <f>+VLOOKUP(A25,'[1]CEMEXCPO.MX'!$A$2:$G$1741,6,FALSE)</f>
        <v>7.4795400000000001</v>
      </c>
      <c r="C25" s="237">
        <f>+VLOOKUP(A25,[1]BIMBOA.MX!$A$2:$G$1741,6,FALSE)</f>
        <v>30.447475000000001</v>
      </c>
      <c r="D25" s="237">
        <f>+VLOOKUP(A25,[1]GENTERA.MX!$A$2:$G$1741,6,FALSE)</f>
        <v>12.239478</v>
      </c>
      <c r="F25" s="239">
        <v>41036</v>
      </c>
      <c r="G25" s="237">
        <f t="shared" si="1"/>
        <v>3.1252585947934383E-2</v>
      </c>
      <c r="H25" s="237">
        <f t="shared" si="1"/>
        <v>2.6050573661225453E-2</v>
      </c>
      <c r="I25" s="237">
        <f t="shared" si="1"/>
        <v>1.2895298363852586E-3</v>
      </c>
    </row>
    <row r="26" spans="1:9" x14ac:dyDescent="0.25">
      <c r="A26" s="239">
        <v>41037</v>
      </c>
      <c r="B26" s="237">
        <f>+VLOOKUP(A26,'[1]CEMEXCPO.MX'!$A$2:$G$1741,6,FALSE)</f>
        <v>7.4630999999999998</v>
      </c>
      <c r="C26" s="237">
        <f>+VLOOKUP(A26,[1]BIMBOA.MX!$A$2:$G$1741,6,FALSE)</f>
        <v>31.037095999999998</v>
      </c>
      <c r="D26" s="237">
        <f>+VLOOKUP(A26,[1]GENTERA.MX!$A$2:$G$1741,6,FALSE)</f>
        <v>12.294682999999999</v>
      </c>
      <c r="F26" s="239">
        <v>41037</v>
      </c>
      <c r="G26" s="237">
        <f t="shared" si="1"/>
        <v>-2.2004152724422197E-3</v>
      </c>
      <c r="H26" s="237">
        <f t="shared" si="1"/>
        <v>1.9180066343969498E-2</v>
      </c>
      <c r="I26" s="237">
        <f t="shared" si="1"/>
        <v>4.5002633812756231E-3</v>
      </c>
    </row>
    <row r="27" spans="1:9" x14ac:dyDescent="0.25">
      <c r="A27" s="239">
        <v>41038</v>
      </c>
      <c r="B27" s="237">
        <f>+VLOOKUP(A27,'[1]CEMEXCPO.MX'!$A$2:$G$1741,6,FALSE)</f>
        <v>7.3973399999999998</v>
      </c>
      <c r="C27" s="237">
        <f>+VLOOKUP(A27,[1]BIMBOA.MX!$A$2:$G$1741,6,FALSE)</f>
        <v>30.582795999999998</v>
      </c>
      <c r="D27" s="237">
        <f>+VLOOKUP(A27,[1]GENTERA.MX!$A$2:$G$1741,6,FALSE)</f>
        <v>12.223705000000001</v>
      </c>
      <c r="F27" s="239">
        <v>41038</v>
      </c>
      <c r="G27" s="237">
        <f t="shared" si="1"/>
        <v>-8.8504013670755079E-3</v>
      </c>
      <c r="H27" s="237">
        <f t="shared" si="1"/>
        <v>-1.4745505607350013E-2</v>
      </c>
      <c r="I27" s="237">
        <f t="shared" si="1"/>
        <v>-5.7897932176609003E-3</v>
      </c>
    </row>
    <row r="28" spans="1:9" x14ac:dyDescent="0.25">
      <c r="A28" s="239">
        <v>41039</v>
      </c>
      <c r="B28" s="237">
        <f>+VLOOKUP(A28,'[1]CEMEXCPO.MX'!$A$2:$G$1741,6,FALSE)</f>
        <v>7.4877599999999997</v>
      </c>
      <c r="C28" s="237">
        <f>+VLOOKUP(A28,[1]BIMBOA.MX!$A$2:$G$1741,6,FALSE)</f>
        <v>30.109171</v>
      </c>
      <c r="D28" s="237">
        <f>+VLOOKUP(A28,[1]GENTERA.MX!$A$2:$G$1741,6,FALSE)</f>
        <v>12.389317</v>
      </c>
      <c r="F28" s="239">
        <v>41039</v>
      </c>
      <c r="G28" s="237">
        <f t="shared" si="1"/>
        <v>1.2149211249959361E-2</v>
      </c>
      <c r="H28" s="237">
        <f t="shared" si="1"/>
        <v>-1.5607818896585132E-2</v>
      </c>
      <c r="I28" s="237">
        <f t="shared" si="1"/>
        <v>1.3457469741159524E-2</v>
      </c>
    </row>
    <row r="29" spans="1:9" x14ac:dyDescent="0.25">
      <c r="A29" s="239">
        <v>41040</v>
      </c>
      <c r="B29" s="237">
        <f>+VLOOKUP(A29,'[1]CEMEXCPO.MX'!$A$2:$G$1741,6,FALSE)</f>
        <v>7.2740499999999999</v>
      </c>
      <c r="C29" s="237">
        <f>+VLOOKUP(A29,[1]BIMBOA.MX!$A$2:$G$1741,6,FALSE)</f>
        <v>29.577546999999999</v>
      </c>
      <c r="D29" s="237">
        <f>+VLOOKUP(A29,[1]GENTERA.MX!$A$2:$G$1741,6,FALSE)</f>
        <v>12.223705000000001</v>
      </c>
      <c r="F29" s="239">
        <v>41040</v>
      </c>
      <c r="G29" s="237">
        <f t="shared" si="1"/>
        <v>-2.8956467041327968E-2</v>
      </c>
      <c r="H29" s="237">
        <f t="shared" si="1"/>
        <v>-1.7814283543205276E-2</v>
      </c>
      <c r="I29" s="237">
        <f t="shared" si="1"/>
        <v>-1.3457469741159404E-2</v>
      </c>
    </row>
    <row r="30" spans="1:9" x14ac:dyDescent="0.25">
      <c r="A30" s="239">
        <v>41043</v>
      </c>
      <c r="B30" s="237">
        <f>+VLOOKUP(A30,'[1]CEMEXCPO.MX'!$A$2:$G$1741,6,FALSE)</f>
        <v>6.8466500000000003</v>
      </c>
      <c r="C30" s="237">
        <f>+VLOOKUP(A30,[1]BIMBOA.MX!$A$2:$G$1741,6,FALSE)</f>
        <v>29.384232000000001</v>
      </c>
      <c r="D30" s="237">
        <f>+VLOOKUP(A30,[1]GENTERA.MX!$A$2:$G$1741,6,FALSE)</f>
        <v>11.553373000000001</v>
      </c>
      <c r="F30" s="239">
        <v>41043</v>
      </c>
      <c r="G30" s="237">
        <f t="shared" si="1"/>
        <v>-6.0553738783504903E-2</v>
      </c>
      <c r="H30" s="237">
        <f t="shared" si="1"/>
        <v>-6.5573222506403791E-3</v>
      </c>
      <c r="I30" s="237">
        <f t="shared" si="1"/>
        <v>-5.6399670313535342E-2</v>
      </c>
    </row>
    <row r="31" spans="1:9" x14ac:dyDescent="0.25">
      <c r="A31" s="239">
        <v>41044</v>
      </c>
      <c r="B31" s="237">
        <f>+VLOOKUP(A31,'[1]CEMEXCPO.MX'!$A$2:$G$1741,6,FALSE)</f>
        <v>6.49322</v>
      </c>
      <c r="C31" s="237">
        <f>+VLOOKUP(A31,[1]BIMBOA.MX!$A$2:$G$1741,6,FALSE)</f>
        <v>28.997596999999999</v>
      </c>
      <c r="D31" s="237">
        <f>+VLOOKUP(A31,[1]GENTERA.MX!$A$2:$G$1741,6,FALSE)</f>
        <v>11.435079999999999</v>
      </c>
      <c r="F31" s="239">
        <v>41044</v>
      </c>
      <c r="G31" s="237">
        <f t="shared" si="1"/>
        <v>-5.3000925959561483E-2</v>
      </c>
      <c r="H31" s="237">
        <f t="shared" si="1"/>
        <v>-1.3245239455247616E-2</v>
      </c>
      <c r="I31" s="237">
        <f t="shared" si="1"/>
        <v>-1.0291605451038636E-2</v>
      </c>
    </row>
    <row r="32" spans="1:9" x14ac:dyDescent="0.25">
      <c r="A32" s="239">
        <v>41045</v>
      </c>
      <c r="B32" s="237">
        <f>+VLOOKUP(A32,'[1]CEMEXCPO.MX'!$A$2:$G$1741,6,FALSE)</f>
        <v>6.2630800000000004</v>
      </c>
      <c r="C32" s="237">
        <f>+VLOOKUP(A32,[1]BIMBOA.MX!$A$2:$G$1741,6,FALSE)</f>
        <v>28.900936000000002</v>
      </c>
      <c r="D32" s="237">
        <f>+VLOOKUP(A32,[1]GENTERA.MX!$A$2:$G$1741,6,FALSE)</f>
        <v>11.001334</v>
      </c>
      <c r="F32" s="239">
        <v>41045</v>
      </c>
      <c r="G32" s="237">
        <f t="shared" si="1"/>
        <v>-3.6086478702232853E-2</v>
      </c>
      <c r="H32" s="237">
        <f t="shared" si="1"/>
        <v>-3.3389823470836503E-3</v>
      </c>
      <c r="I32" s="237">
        <f t="shared" si="1"/>
        <v>-3.8669285342285122E-2</v>
      </c>
    </row>
    <row r="33" spans="1:9" x14ac:dyDescent="0.25">
      <c r="A33" s="239">
        <v>41046</v>
      </c>
      <c r="B33" s="237">
        <f>+VLOOKUP(A33,'[1]CEMEXCPO.MX'!$A$2:$G$1741,6,FALSE)</f>
        <v>6.2548700000000004</v>
      </c>
      <c r="C33" s="237">
        <f>+VLOOKUP(A33,[1]BIMBOA.MX!$A$2:$G$1741,6,FALSE)</f>
        <v>28.755946999999999</v>
      </c>
      <c r="D33" s="237">
        <f>+VLOOKUP(A33,[1]GENTERA.MX!$A$2:$G$1741,6,FALSE)</f>
        <v>10.946132</v>
      </c>
      <c r="F33" s="239">
        <v>41046</v>
      </c>
      <c r="G33" s="237">
        <f t="shared" si="1"/>
        <v>-1.3117165633634372E-3</v>
      </c>
      <c r="H33" s="237">
        <f t="shared" si="1"/>
        <v>-5.029384110862665E-3</v>
      </c>
      <c r="I33" s="237">
        <f t="shared" si="1"/>
        <v>-5.0303863239779508E-3</v>
      </c>
    </row>
    <row r="34" spans="1:9" x14ac:dyDescent="0.25">
      <c r="A34" s="239">
        <v>41047</v>
      </c>
      <c r="B34" s="237">
        <f>+VLOOKUP(A34,'[1]CEMEXCPO.MX'!$A$2:$G$1741,6,FALSE)</f>
        <v>5.8767800000000001</v>
      </c>
      <c r="C34" s="237">
        <f>+VLOOKUP(A34,[1]BIMBOA.MX!$A$2:$G$1741,6,FALSE)</f>
        <v>28.002009999999999</v>
      </c>
      <c r="D34" s="237">
        <f>+VLOOKUP(A34,[1]GENTERA.MX!$A$2:$G$1741,6,FALSE)</f>
        <v>11.123462</v>
      </c>
      <c r="F34" s="239">
        <v>41047</v>
      </c>
      <c r="G34" s="237">
        <f t="shared" si="1"/>
        <v>-6.2351367464753747E-2</v>
      </c>
      <c r="H34" s="237">
        <f t="shared" si="1"/>
        <v>-2.6568304713292867E-2</v>
      </c>
      <c r="I34" s="237">
        <f t="shared" si="1"/>
        <v>1.6070419455546443E-2</v>
      </c>
    </row>
    <row r="35" spans="1:9" x14ac:dyDescent="0.25">
      <c r="A35" s="239">
        <v>41050</v>
      </c>
      <c r="B35" s="237">
        <f>+VLOOKUP(A35,'[1]CEMEXCPO.MX'!$A$2:$G$1741,6,FALSE)</f>
        <v>6.29596</v>
      </c>
      <c r="C35" s="237">
        <f>+VLOOKUP(A35,[1]BIMBOA.MX!$A$2:$G$1741,6,FALSE)</f>
        <v>28.127668</v>
      </c>
      <c r="D35" s="237">
        <f>+VLOOKUP(A35,[1]GENTERA.MX!$A$2:$G$1741,6,FALSE)</f>
        <v>11.534547</v>
      </c>
      <c r="F35" s="239">
        <v>41050</v>
      </c>
      <c r="G35" s="237">
        <f t="shared" si="1"/>
        <v>6.8899164989925599E-2</v>
      </c>
      <c r="H35" s="237">
        <f t="shared" si="1"/>
        <v>4.4774249346518896E-3</v>
      </c>
      <c r="I35" s="237">
        <f t="shared" si="1"/>
        <v>3.6290047768757029E-2</v>
      </c>
    </row>
    <row r="36" spans="1:9" x14ac:dyDescent="0.25">
      <c r="A36" s="239">
        <v>41051</v>
      </c>
      <c r="B36" s="237">
        <f>+VLOOKUP(A36,'[1]CEMEXCPO.MX'!$A$2:$G$1741,6,FALSE)</f>
        <v>6.3206199999999999</v>
      </c>
      <c r="C36" s="237">
        <f>+VLOOKUP(A36,[1]BIMBOA.MX!$A$2:$G$1741,6,FALSE)</f>
        <v>28.098669000000001</v>
      </c>
      <c r="D36" s="237">
        <f>+VLOOKUP(A36,[1]GENTERA.MX!$A$2:$G$1741,6,FALSE)</f>
        <v>11.808602</v>
      </c>
      <c r="F36" s="239">
        <v>41051</v>
      </c>
      <c r="G36" s="237">
        <f t="shared" si="1"/>
        <v>3.9091467582067141E-3</v>
      </c>
      <c r="H36" s="237">
        <f t="shared" si="1"/>
        <v>-1.0315095778432694E-3</v>
      </c>
      <c r="I36" s="237">
        <f t="shared" si="1"/>
        <v>2.348162987035695E-2</v>
      </c>
    </row>
    <row r="37" spans="1:9" x14ac:dyDescent="0.25">
      <c r="A37" s="239">
        <v>41052</v>
      </c>
      <c r="B37" s="237">
        <f>+VLOOKUP(A37,'[1]CEMEXCPO.MX'!$A$2:$G$1741,6,FALSE)</f>
        <v>6.3370600000000001</v>
      </c>
      <c r="C37" s="237">
        <f>+VLOOKUP(A37,[1]BIMBOA.MX!$A$2:$G$1741,6,FALSE)</f>
        <v>28.079338</v>
      </c>
      <c r="D37" s="237">
        <f>+VLOOKUP(A37,[1]GENTERA.MX!$A$2:$G$1741,6,FALSE)</f>
        <v>11.405578</v>
      </c>
      <c r="F37" s="239">
        <v>41052</v>
      </c>
      <c r="G37" s="237">
        <f t="shared" si="1"/>
        <v>2.597633886202033E-3</v>
      </c>
      <c r="H37" s="237">
        <f t="shared" si="1"/>
        <v>-6.8820528869860799E-4</v>
      </c>
      <c r="I37" s="237">
        <f t="shared" si="1"/>
        <v>-3.4725714964671972E-2</v>
      </c>
    </row>
    <row r="38" spans="1:9" x14ac:dyDescent="0.25">
      <c r="A38" s="239">
        <v>41053</v>
      </c>
      <c r="B38" s="237">
        <f>+VLOOKUP(A38,'[1]CEMEXCPO.MX'!$A$2:$G$1741,6,FALSE)</f>
        <v>6.2713000000000001</v>
      </c>
      <c r="C38" s="237">
        <f>+VLOOKUP(A38,[1]BIMBOA.MX!$A$2:$G$1741,6,FALSE)</f>
        <v>28.514303000000002</v>
      </c>
      <c r="D38" s="237">
        <f>+VLOOKUP(A38,[1]GENTERA.MX!$A$2:$G$1741,6,FALSE)</f>
        <v>11.816663</v>
      </c>
      <c r="F38" s="239">
        <v>41053</v>
      </c>
      <c r="G38" s="237">
        <f t="shared" si="1"/>
        <v>-1.0431268822467324E-2</v>
      </c>
      <c r="H38" s="237">
        <f t="shared" si="1"/>
        <v>1.5371817653162987E-2</v>
      </c>
      <c r="I38" s="237">
        <f t="shared" si="1"/>
        <v>3.5408120035075853E-2</v>
      </c>
    </row>
    <row r="39" spans="1:9" x14ac:dyDescent="0.25">
      <c r="A39" s="239">
        <v>41054</v>
      </c>
      <c r="B39" s="237">
        <f>+VLOOKUP(A39,'[1]CEMEXCPO.MX'!$A$2:$G$1741,6,FALSE)</f>
        <v>6.3124000000000002</v>
      </c>
      <c r="C39" s="237">
        <f>+VLOOKUP(A39,[1]BIMBOA.MX!$A$2:$G$1741,6,FALSE)</f>
        <v>28.707621</v>
      </c>
      <c r="D39" s="237">
        <f>+VLOOKUP(A39,[1]GENTERA.MX!$A$2:$G$1741,6,FALSE)</f>
        <v>12.058476000000001</v>
      </c>
      <c r="F39" s="239">
        <v>41054</v>
      </c>
      <c r="G39" s="237">
        <f t="shared" si="1"/>
        <v>6.5322832151315608E-3</v>
      </c>
      <c r="H39" s="237">
        <f t="shared" si="1"/>
        <v>6.7568065514460301E-3</v>
      </c>
      <c r="I39" s="237">
        <f t="shared" si="1"/>
        <v>2.0257161140919976E-2</v>
      </c>
    </row>
    <row r="40" spans="1:9" x14ac:dyDescent="0.25">
      <c r="A40" s="239">
        <v>41057</v>
      </c>
      <c r="B40" s="237">
        <f>+VLOOKUP(A40,'[1]CEMEXCPO.MX'!$A$2:$G$1741,6,FALSE)</f>
        <v>6.39459</v>
      </c>
      <c r="C40" s="237">
        <f>+VLOOKUP(A40,[1]BIMBOA.MX!$A$2:$G$1741,6,FALSE)</f>
        <v>28.175999000000001</v>
      </c>
      <c r="D40" s="237">
        <f>+VLOOKUP(A40,[1]GENTERA.MX!$A$2:$G$1741,6,FALSE)</f>
        <v>12.050416999999999</v>
      </c>
      <c r="F40" s="239">
        <v>41057</v>
      </c>
      <c r="G40" s="237">
        <f t="shared" si="1"/>
        <v>1.293636749570622E-2</v>
      </c>
      <c r="H40" s="237">
        <f t="shared" si="1"/>
        <v>-1.8692111323085986E-2</v>
      </c>
      <c r="I40" s="237">
        <f t="shared" si="1"/>
        <v>-6.6855000768155338E-4</v>
      </c>
    </row>
    <row r="41" spans="1:9" x14ac:dyDescent="0.25">
      <c r="A41" s="239">
        <v>41058</v>
      </c>
      <c r="B41" s="237">
        <f>+VLOOKUP(A41,'[1]CEMEXCPO.MX'!$A$2:$G$1741,6,FALSE)</f>
        <v>6.6904899999999996</v>
      </c>
      <c r="C41" s="237">
        <f>+VLOOKUP(A41,[1]BIMBOA.MX!$A$2:$G$1741,6,FALSE)</f>
        <v>28.997596999999999</v>
      </c>
      <c r="D41" s="237">
        <f>+VLOOKUP(A41,[1]GENTERA.MX!$A$2:$G$1741,6,FALSE)</f>
        <v>11.897268</v>
      </c>
      <c r="F41" s="239">
        <v>41058</v>
      </c>
      <c r="G41" s="237">
        <f t="shared" si="1"/>
        <v>4.5234794717639817E-2</v>
      </c>
      <c r="H41" s="237">
        <f t="shared" si="1"/>
        <v>2.8742448221605973E-2</v>
      </c>
      <c r="I41" s="237">
        <f t="shared" si="1"/>
        <v>-1.2790471218958188E-2</v>
      </c>
    </row>
    <row r="42" spans="1:9" x14ac:dyDescent="0.25">
      <c r="A42" s="239">
        <v>41059</v>
      </c>
      <c r="B42" s="237">
        <f>+VLOOKUP(A42,'[1]CEMEXCPO.MX'!$A$2:$G$1741,6,FALSE)</f>
        <v>6.4192499999999999</v>
      </c>
      <c r="C42" s="237">
        <f>+VLOOKUP(A42,[1]BIMBOA.MX!$A$2:$G$1741,6,FALSE)</f>
        <v>28.958932999999998</v>
      </c>
      <c r="D42" s="237">
        <f>+VLOOKUP(A42,[1]GENTERA.MX!$A$2:$G$1741,6,FALSE)</f>
        <v>11.985932999999999</v>
      </c>
      <c r="F42" s="239">
        <v>41059</v>
      </c>
      <c r="G42" s="237">
        <f t="shared" si="1"/>
        <v>-4.1385826657495101E-2</v>
      </c>
      <c r="H42" s="237">
        <f t="shared" si="1"/>
        <v>-1.3342415681478926E-3</v>
      </c>
      <c r="I42" s="237">
        <f t="shared" si="1"/>
        <v>7.4249182374722588E-3</v>
      </c>
    </row>
    <row r="43" spans="1:9" x14ac:dyDescent="0.25">
      <c r="A43" s="239">
        <v>41060</v>
      </c>
      <c r="B43" s="237">
        <f>+VLOOKUP(A43,'[1]CEMEXCPO.MX'!$A$2:$G$1741,6,FALSE)</f>
        <v>6.6165099999999999</v>
      </c>
      <c r="C43" s="237">
        <f>+VLOOKUP(A43,[1]BIMBOA.MX!$A$2:$G$1741,6,FALSE)</f>
        <v>30.408812000000001</v>
      </c>
      <c r="D43" s="237">
        <f>+VLOOKUP(A43,[1]GENTERA.MX!$A$2:$G$1741,6,FALSE)</f>
        <v>12.010115000000001</v>
      </c>
      <c r="F43" s="239">
        <v>41060</v>
      </c>
      <c r="G43" s="237">
        <f t="shared" si="1"/>
        <v>3.0266752155215619E-2</v>
      </c>
      <c r="H43" s="237">
        <f t="shared" si="1"/>
        <v>4.8853711913385216E-2</v>
      </c>
      <c r="I43" s="237">
        <f t="shared" si="1"/>
        <v>2.0154992343809912E-3</v>
      </c>
    </row>
    <row r="44" spans="1:9" x14ac:dyDescent="0.25">
      <c r="A44" s="239">
        <v>41061</v>
      </c>
      <c r="B44" s="237">
        <f>+VLOOKUP(A44,'[1]CEMEXCPO.MX'!$A$2:$G$1741,6,FALSE)</f>
        <v>6.03294</v>
      </c>
      <c r="C44" s="237">
        <f>+VLOOKUP(A44,[1]BIMBOA.MX!$A$2:$G$1741,6,FALSE)</f>
        <v>29.103919999999999</v>
      </c>
      <c r="D44" s="237">
        <f>+VLOOKUP(A44,[1]GENTERA.MX!$A$2:$G$1741,6,FALSE)</f>
        <v>11.744119</v>
      </c>
      <c r="F44" s="239">
        <v>41061</v>
      </c>
      <c r="G44" s="237">
        <f t="shared" si="1"/>
        <v>-9.2333586494582884E-2</v>
      </c>
      <c r="H44" s="237">
        <f t="shared" si="1"/>
        <v>-4.3859561820562894E-2</v>
      </c>
      <c r="I44" s="237">
        <f t="shared" si="1"/>
        <v>-2.2396606745310244E-2</v>
      </c>
    </row>
    <row r="45" spans="1:9" x14ac:dyDescent="0.25">
      <c r="A45" s="239">
        <v>41064</v>
      </c>
      <c r="B45" s="237">
        <f>+VLOOKUP(A45,'[1]CEMEXCPO.MX'!$A$2:$G$1741,6,FALSE)</f>
        <v>5.9671900000000004</v>
      </c>
      <c r="C45" s="237">
        <f>+VLOOKUP(A45,[1]BIMBOA.MX!$A$2:$G$1741,6,FALSE)</f>
        <v>29.094255</v>
      </c>
      <c r="D45" s="237">
        <f>+VLOOKUP(A45,[1]GENTERA.MX!$A$2:$G$1741,6,FALSE)</f>
        <v>11.647392</v>
      </c>
      <c r="F45" s="239">
        <v>41064</v>
      </c>
      <c r="G45" s="237">
        <f t="shared" si="1"/>
        <v>-1.0958324278771126E-2</v>
      </c>
      <c r="H45" s="237">
        <f t="shared" si="1"/>
        <v>-3.3214100232014081E-4</v>
      </c>
      <c r="I45" s="237">
        <f t="shared" si="1"/>
        <v>-8.2703123648306971E-3</v>
      </c>
    </row>
    <row r="46" spans="1:9" x14ac:dyDescent="0.25">
      <c r="A46" s="239">
        <v>41065</v>
      </c>
      <c r="B46" s="237">
        <f>+VLOOKUP(A46,'[1]CEMEXCPO.MX'!$A$2:$G$1741,6,FALSE)</f>
        <v>6.00007</v>
      </c>
      <c r="C46" s="237">
        <f>+VLOOKUP(A46,[1]BIMBOA.MX!$A$2:$G$1741,6,FALSE)</f>
        <v>28.900936000000002</v>
      </c>
      <c r="D46" s="237">
        <f>+VLOOKUP(A46,[1]GENTERA.MX!$A$2:$G$1741,6,FALSE)</f>
        <v>11.647392</v>
      </c>
      <c r="F46" s="239">
        <v>41065</v>
      </c>
      <c r="G46" s="237">
        <f t="shared" si="1"/>
        <v>5.4950059971133587E-3</v>
      </c>
      <c r="H46" s="237">
        <f t="shared" si="1"/>
        <v>-6.666749869437833E-3</v>
      </c>
      <c r="I46" s="237">
        <f t="shared" si="1"/>
        <v>0</v>
      </c>
    </row>
    <row r="47" spans="1:9" x14ac:dyDescent="0.25">
      <c r="A47" s="239">
        <v>41066</v>
      </c>
      <c r="B47" s="237">
        <f>+VLOOKUP(A47,'[1]CEMEXCPO.MX'!$A$2:$G$1741,6,FALSE)</f>
        <v>6.2302099999999996</v>
      </c>
      <c r="C47" s="237">
        <f>+VLOOKUP(A47,[1]BIMBOA.MX!$A$2:$G$1741,6,FALSE)</f>
        <v>28.349983000000002</v>
      </c>
      <c r="D47" s="237">
        <f>+VLOOKUP(A47,[1]GENTERA.MX!$A$2:$G$1741,6,FALSE)</f>
        <v>11.808602</v>
      </c>
      <c r="F47" s="239">
        <v>41066</v>
      </c>
      <c r="G47" s="237">
        <f t="shared" si="1"/>
        <v>3.7638904269766342E-2</v>
      </c>
      <c r="H47" s="237">
        <f t="shared" si="1"/>
        <v>-1.9247551610858938E-2</v>
      </c>
      <c r="I47" s="237">
        <f t="shared" si="1"/>
        <v>1.3745956653603293E-2</v>
      </c>
    </row>
    <row r="48" spans="1:9" x14ac:dyDescent="0.25">
      <c r="A48" s="239">
        <v>41067</v>
      </c>
      <c r="B48" s="237">
        <f>+VLOOKUP(A48,'[1]CEMEXCPO.MX'!$A$2:$G$1741,6,FALSE)</f>
        <v>6.1644500000000004</v>
      </c>
      <c r="C48" s="237">
        <f>+VLOOKUP(A48,[1]BIMBOA.MX!$A$2:$G$1741,6,FALSE)</f>
        <v>28.465975</v>
      </c>
      <c r="D48" s="237">
        <f>+VLOOKUP(A48,[1]GENTERA.MX!$A$2:$G$1741,6,FALSE)</f>
        <v>11.969811</v>
      </c>
      <c r="F48" s="239">
        <v>41067</v>
      </c>
      <c r="G48" s="237">
        <f t="shared" si="1"/>
        <v>-1.0611120760760564E-2</v>
      </c>
      <c r="H48" s="237">
        <f t="shared" si="1"/>
        <v>4.0830838810246234E-3</v>
      </c>
      <c r="I48" s="237">
        <f t="shared" si="1"/>
        <v>1.3559481028159615E-2</v>
      </c>
    </row>
    <row r="49" spans="1:9" x14ac:dyDescent="0.25">
      <c r="A49" s="239">
        <v>41068</v>
      </c>
      <c r="B49" s="237">
        <f>+VLOOKUP(A49,'[1]CEMEXCPO.MX'!$A$2:$G$1741,6,FALSE)</f>
        <v>6.2055499999999997</v>
      </c>
      <c r="C49" s="237">
        <f>+VLOOKUP(A49,[1]BIMBOA.MX!$A$2:$G$1741,6,FALSE)</f>
        <v>28.949268</v>
      </c>
      <c r="D49" s="237">
        <f>+VLOOKUP(A49,[1]GENTERA.MX!$A$2:$G$1741,6,FALSE)</f>
        <v>12.026235</v>
      </c>
      <c r="F49" s="239">
        <v>41068</v>
      </c>
      <c r="G49" s="237">
        <f t="shared" si="1"/>
        <v>6.6451335877695302E-3</v>
      </c>
      <c r="H49" s="237">
        <f t="shared" si="1"/>
        <v>1.6835404317900995E-2</v>
      </c>
      <c r="I49" s="237">
        <f t="shared" si="1"/>
        <v>4.7027834494235733E-3</v>
      </c>
    </row>
    <row r="50" spans="1:9" x14ac:dyDescent="0.25">
      <c r="A50" s="239">
        <v>41071</v>
      </c>
      <c r="B50" s="237">
        <f>+VLOOKUP(A50,'[1]CEMEXCPO.MX'!$A$2:$G$1741,6,FALSE)</f>
        <v>6.03294</v>
      </c>
      <c r="C50" s="237">
        <f>+VLOOKUP(A50,[1]BIMBOA.MX!$A$2:$G$1741,6,FALSE)</f>
        <v>28.610962000000001</v>
      </c>
      <c r="D50" s="237">
        <f>+VLOOKUP(A50,[1]GENTERA.MX!$A$2:$G$1741,6,FALSE)</f>
        <v>11.808602</v>
      </c>
      <c r="F50" s="239">
        <v>41071</v>
      </c>
      <c r="G50" s="237">
        <f t="shared" si="1"/>
        <v>-2.8209598815117372E-2</v>
      </c>
      <c r="H50" s="237">
        <f t="shared" si="1"/>
        <v>-1.175498762173526E-2</v>
      </c>
      <c r="I50" s="237">
        <f t="shared" si="1"/>
        <v>-1.8262264477583137E-2</v>
      </c>
    </row>
    <row r="51" spans="1:9" x14ac:dyDescent="0.25">
      <c r="A51" s="239">
        <v>41072</v>
      </c>
      <c r="B51" s="237">
        <f>+VLOOKUP(A51,'[1]CEMEXCPO.MX'!$A$2:$G$1741,6,FALSE)</f>
        <v>6.1069199999999997</v>
      </c>
      <c r="C51" s="237">
        <f>+VLOOKUP(A51,[1]BIMBOA.MX!$A$2:$G$1741,6,FALSE)</f>
        <v>28.958932999999998</v>
      </c>
      <c r="D51" s="237">
        <f>+VLOOKUP(A51,[1]GENTERA.MX!$A$2:$G$1741,6,FALSE)</f>
        <v>11.848903999999999</v>
      </c>
      <c r="F51" s="239">
        <v>41072</v>
      </c>
      <c r="G51" s="237">
        <f t="shared" si="1"/>
        <v>1.2188100325240181E-2</v>
      </c>
      <c r="H51" s="237">
        <f t="shared" si="1"/>
        <v>1.2088791812604196E-2</v>
      </c>
      <c r="I51" s="237">
        <f t="shared" si="1"/>
        <v>3.4071249088673474E-3</v>
      </c>
    </row>
    <row r="52" spans="1:9" x14ac:dyDescent="0.25">
      <c r="A52" s="239">
        <v>41073</v>
      </c>
      <c r="B52" s="237">
        <f>+VLOOKUP(A52,'[1]CEMEXCPO.MX'!$A$2:$G$1741,6,FALSE)</f>
        <v>5.8685600000000004</v>
      </c>
      <c r="C52" s="237">
        <f>+VLOOKUP(A52,[1]BIMBOA.MX!$A$2:$G$1741,6,FALSE)</f>
        <v>28.968599000000001</v>
      </c>
      <c r="D52" s="237">
        <f>+VLOOKUP(A52,[1]GENTERA.MX!$A$2:$G$1741,6,FALSE)</f>
        <v>11.848903999999999</v>
      </c>
      <c r="F52" s="239">
        <v>41073</v>
      </c>
      <c r="G52" s="237">
        <f t="shared" si="1"/>
        <v>-3.9813265850085558E-2</v>
      </c>
      <c r="H52" s="237">
        <f t="shared" si="1"/>
        <v>3.337273229495571E-4</v>
      </c>
      <c r="I52" s="237">
        <f t="shared" si="1"/>
        <v>0</v>
      </c>
    </row>
    <row r="53" spans="1:9" x14ac:dyDescent="0.25">
      <c r="A53" s="239">
        <v>41074</v>
      </c>
      <c r="B53" s="237">
        <f>+VLOOKUP(A53,'[1]CEMEXCPO.MX'!$A$2:$G$1741,6,FALSE)</f>
        <v>6.0658200000000004</v>
      </c>
      <c r="C53" s="237">
        <f>+VLOOKUP(A53,[1]BIMBOA.MX!$A$2:$G$1741,6,FALSE)</f>
        <v>29.480889999999999</v>
      </c>
      <c r="D53" s="237">
        <f>+VLOOKUP(A53,[1]GENTERA.MX!$A$2:$G$1741,6,FALSE)</f>
        <v>11.865026</v>
      </c>
      <c r="F53" s="239">
        <v>41074</v>
      </c>
      <c r="G53" s="237">
        <f t="shared" si="1"/>
        <v>3.3060446652136193E-2</v>
      </c>
      <c r="H53" s="237">
        <f t="shared" si="1"/>
        <v>1.7529806585663426E-2</v>
      </c>
      <c r="I53" s="237">
        <f t="shared" si="1"/>
        <v>1.3597073520811472E-3</v>
      </c>
    </row>
    <row r="54" spans="1:9" x14ac:dyDescent="0.25">
      <c r="A54" s="239">
        <v>41075</v>
      </c>
      <c r="B54" s="237">
        <f>+VLOOKUP(A54,'[1]CEMEXCPO.MX'!$A$2:$G$1741,6,FALSE)</f>
        <v>6.2713000000000001</v>
      </c>
      <c r="C54" s="237">
        <f>+VLOOKUP(A54,[1]BIMBOA.MX!$A$2:$G$1741,6,FALSE)</f>
        <v>29.896522999999998</v>
      </c>
      <c r="D54" s="237">
        <f>+VLOOKUP(A54,[1]GENTERA.MX!$A$2:$G$1741,6,FALSE)</f>
        <v>11.873086000000001</v>
      </c>
      <c r="F54" s="239">
        <v>41075</v>
      </c>
      <c r="G54" s="237">
        <f t="shared" si="1"/>
        <v>3.3313934441093748E-2</v>
      </c>
      <c r="H54" s="237">
        <f t="shared" si="1"/>
        <v>1.3999929184569807E-2</v>
      </c>
      <c r="I54" s="237">
        <f t="shared" si="1"/>
        <v>6.7907677828261872E-4</v>
      </c>
    </row>
    <row r="55" spans="1:9" x14ac:dyDescent="0.25">
      <c r="A55" s="239">
        <v>41078</v>
      </c>
      <c r="B55" s="237">
        <f>+VLOOKUP(A55,'[1]CEMEXCPO.MX'!$A$2:$G$1741,6,FALSE)</f>
        <v>6.3041799999999997</v>
      </c>
      <c r="C55" s="237">
        <f>+VLOOKUP(A55,[1]BIMBOA.MX!$A$2:$G$1741,6,FALSE)</f>
        <v>29.925518</v>
      </c>
      <c r="D55" s="237">
        <f>+VLOOKUP(A55,[1]GENTERA.MX!$A$2:$G$1741,6,FALSE)</f>
        <v>11.848903999999999</v>
      </c>
      <c r="F55" s="239">
        <v>41078</v>
      </c>
      <c r="G55" s="237">
        <f t="shared" si="1"/>
        <v>5.2292357707235939E-3</v>
      </c>
      <c r="H55" s="237">
        <f t="shared" si="1"/>
        <v>9.6937522644950983E-4</v>
      </c>
      <c r="I55" s="237">
        <f t="shared" si="1"/>
        <v>-2.0387841303638838E-3</v>
      </c>
    </row>
    <row r="56" spans="1:9" x14ac:dyDescent="0.25">
      <c r="A56" s="239">
        <v>41079</v>
      </c>
      <c r="B56" s="237">
        <f>+VLOOKUP(A56,'[1]CEMEXCPO.MX'!$A$2:$G$1741,6,FALSE)</f>
        <v>6.5507600000000004</v>
      </c>
      <c r="C56" s="237">
        <f>+VLOOKUP(A56,[1]BIMBOA.MX!$A$2:$G$1741,6,FALSE)</f>
        <v>29.993181</v>
      </c>
      <c r="D56" s="237">
        <f>+VLOOKUP(A56,[1]GENTERA.MX!$A$2:$G$1741,6,FALSE)</f>
        <v>11.873086000000001</v>
      </c>
      <c r="F56" s="239">
        <v>41079</v>
      </c>
      <c r="G56" s="237">
        <f t="shared" si="1"/>
        <v>3.8368168003057382E-2</v>
      </c>
      <c r="H56" s="237">
        <f t="shared" si="1"/>
        <v>2.2584945898532402E-3</v>
      </c>
      <c r="I56" s="237">
        <f t="shared" si="1"/>
        <v>2.0387841303638717E-3</v>
      </c>
    </row>
    <row r="57" spans="1:9" x14ac:dyDescent="0.25">
      <c r="A57" s="239">
        <v>41080</v>
      </c>
      <c r="B57" s="237">
        <f>+VLOOKUP(A57,'[1]CEMEXCPO.MX'!$A$2:$G$1741,6,FALSE)</f>
        <v>6.5671999999999997</v>
      </c>
      <c r="C57" s="237">
        <f>+VLOOKUP(A57,[1]BIMBOA.MX!$A$2:$G$1741,6,FALSE)</f>
        <v>29.877189999999999</v>
      </c>
      <c r="D57" s="237">
        <f>+VLOOKUP(A57,[1]GENTERA.MX!$A$2:$G$1741,6,FALSE)</f>
        <v>11.687695</v>
      </c>
      <c r="F57" s="239">
        <v>41080</v>
      </c>
      <c r="G57" s="237">
        <f t="shared" si="1"/>
        <v>2.506488601429319E-3</v>
      </c>
      <c r="H57" s="237">
        <f t="shared" si="1"/>
        <v>-3.8747428213024198E-3</v>
      </c>
      <c r="I57" s="237">
        <f t="shared" si="1"/>
        <v>-1.5737579015014689E-2</v>
      </c>
    </row>
    <row r="58" spans="1:9" x14ac:dyDescent="0.25">
      <c r="A58" s="239">
        <v>41081</v>
      </c>
      <c r="B58" s="237">
        <f>+VLOOKUP(A58,'[1]CEMEXCPO.MX'!$A$2:$G$1741,6,FALSE)</f>
        <v>6.3535000000000004</v>
      </c>
      <c r="C58" s="237">
        <f>+VLOOKUP(A58,[1]BIMBOA.MX!$A$2:$G$1741,6,FALSE)</f>
        <v>29.770866000000002</v>
      </c>
      <c r="D58" s="237">
        <f>+VLOOKUP(A58,[1]GENTERA.MX!$A$2:$G$1741,6,FALSE)</f>
        <v>11.727997999999999</v>
      </c>
      <c r="F58" s="239">
        <v>41081</v>
      </c>
      <c r="G58" s="237">
        <f t="shared" si="1"/>
        <v>-3.308171988946719E-2</v>
      </c>
      <c r="H58" s="237">
        <f t="shared" si="1"/>
        <v>-3.5650487120995819E-3</v>
      </c>
      <c r="I58" s="237">
        <f t="shared" si="1"/>
        <v>3.4423956446217414E-3</v>
      </c>
    </row>
    <row r="59" spans="1:9" x14ac:dyDescent="0.25">
      <c r="A59" s="239">
        <v>41082</v>
      </c>
      <c r="B59" s="237">
        <f>+VLOOKUP(A59,'[1]CEMEXCPO.MX'!$A$2:$G$1741,6,FALSE)</f>
        <v>6.49322</v>
      </c>
      <c r="C59" s="237">
        <f>+VLOOKUP(A59,[1]BIMBOA.MX!$A$2:$G$1741,6,FALSE)</f>
        <v>29.964183999999999</v>
      </c>
      <c r="D59" s="237">
        <f>+VLOOKUP(A59,[1]GENTERA.MX!$A$2:$G$1741,6,FALSE)</f>
        <v>12.10684</v>
      </c>
      <c r="F59" s="239">
        <v>41082</v>
      </c>
      <c r="G59" s="237">
        <f t="shared" si="1"/>
        <v>2.1752713432740028E-2</v>
      </c>
      <c r="H59" s="237">
        <f t="shared" si="1"/>
        <v>6.4725374767651781E-3</v>
      </c>
      <c r="I59" s="237">
        <f t="shared" si="1"/>
        <v>3.1791607530888742E-2</v>
      </c>
    </row>
    <row r="60" spans="1:9" x14ac:dyDescent="0.25">
      <c r="A60" s="239">
        <v>41085</v>
      </c>
      <c r="B60" s="237">
        <f>+VLOOKUP(A60,'[1]CEMEXCPO.MX'!$A$2:$G$1741,6,FALSE)</f>
        <v>7.0028199999999998</v>
      </c>
      <c r="C60" s="237">
        <f>+VLOOKUP(A60,[1]BIMBOA.MX!$A$2:$G$1741,6,FALSE)</f>
        <v>29.190913999999999</v>
      </c>
      <c r="D60" s="237">
        <f>+VLOOKUP(A60,[1]GENTERA.MX!$A$2:$G$1741,6,FALSE)</f>
        <v>12.002053999999999</v>
      </c>
      <c r="F60" s="239">
        <v>41085</v>
      </c>
      <c r="G60" s="237">
        <f t="shared" si="1"/>
        <v>7.5554369477826733E-2</v>
      </c>
      <c r="H60" s="237">
        <f t="shared" si="1"/>
        <v>-2.614530529996573E-2</v>
      </c>
      <c r="I60" s="237">
        <f t="shared" si="1"/>
        <v>-8.6927803357853307E-3</v>
      </c>
    </row>
    <row r="61" spans="1:9" x14ac:dyDescent="0.25">
      <c r="A61" s="239">
        <v>41086</v>
      </c>
      <c r="B61" s="237">
        <f>+VLOOKUP(A61,'[1]CEMEXCPO.MX'!$A$2:$G$1741,6,FALSE)</f>
        <v>7.04392</v>
      </c>
      <c r="C61" s="237">
        <f>+VLOOKUP(A61,[1]BIMBOA.MX!$A$2:$G$1741,6,FALSE)</f>
        <v>29.964183999999999</v>
      </c>
      <c r="D61" s="237">
        <f>+VLOOKUP(A61,[1]GENTERA.MX!$A$2:$G$1741,6,FALSE)</f>
        <v>12.268046999999999</v>
      </c>
      <c r="F61" s="239">
        <v>41086</v>
      </c>
      <c r="G61" s="237">
        <f t="shared" si="1"/>
        <v>5.8519083130290283E-3</v>
      </c>
      <c r="H61" s="237">
        <f t="shared" si="1"/>
        <v>2.614530529996574E-2</v>
      </c>
      <c r="I61" s="237">
        <f t="shared" si="1"/>
        <v>2.1920275542656669E-2</v>
      </c>
    </row>
    <row r="62" spans="1:9" x14ac:dyDescent="0.25">
      <c r="A62" s="239">
        <v>41087</v>
      </c>
      <c r="B62" s="237">
        <f>+VLOOKUP(A62,'[1]CEMEXCPO.MX'!$A$2:$G$1741,6,FALSE)</f>
        <v>7.0357000000000003</v>
      </c>
      <c r="C62" s="237">
        <f>+VLOOKUP(A62,[1]BIMBOA.MX!$A$2:$G$1741,6,FALSE)</f>
        <v>30.515136999999999</v>
      </c>
      <c r="D62" s="237">
        <f>+VLOOKUP(A62,[1]GENTERA.MX!$A$2:$G$1741,6,FALSE)</f>
        <v>12.542106</v>
      </c>
      <c r="F62" s="239">
        <v>41087</v>
      </c>
      <c r="G62" s="237">
        <f t="shared" si="1"/>
        <v>-1.1676452821773929E-3</v>
      </c>
      <c r="H62" s="237">
        <f t="shared" si="1"/>
        <v>1.82200538127026E-2</v>
      </c>
      <c r="I62" s="237">
        <f t="shared" si="1"/>
        <v>2.2093386337748728E-2</v>
      </c>
    </row>
    <row r="63" spans="1:9" x14ac:dyDescent="0.25">
      <c r="A63" s="239">
        <v>41088</v>
      </c>
      <c r="B63" s="237">
        <f>+VLOOKUP(A63,'[1]CEMEXCPO.MX'!$A$2:$G$1741,6,FALSE)</f>
        <v>7.2000799999999998</v>
      </c>
      <c r="C63" s="237">
        <f>+VLOOKUP(A63,[1]BIMBOA.MX!$A$2:$G$1741,6,FALSE)</f>
        <v>30.979099000000001</v>
      </c>
      <c r="D63" s="237">
        <f>+VLOOKUP(A63,[1]GENTERA.MX!$A$2:$G$1741,6,FALSE)</f>
        <v>12.566287000000001</v>
      </c>
      <c r="F63" s="239">
        <v>41088</v>
      </c>
      <c r="G63" s="237">
        <f t="shared" si="1"/>
        <v>2.309494896752223E-2</v>
      </c>
      <c r="H63" s="237">
        <f t="shared" si="1"/>
        <v>1.5089895704599537E-2</v>
      </c>
      <c r="I63" s="237">
        <f t="shared" si="1"/>
        <v>1.9261294401365164E-3</v>
      </c>
    </row>
    <row r="64" spans="1:9" x14ac:dyDescent="0.25">
      <c r="A64" s="239">
        <v>41089</v>
      </c>
      <c r="B64" s="237">
        <f>+VLOOKUP(A64,'[1]CEMEXCPO.MX'!$A$2:$G$1741,6,FALSE)</f>
        <v>7.3809100000000001</v>
      </c>
      <c r="C64" s="237">
        <f>+VLOOKUP(A64,[1]BIMBOA.MX!$A$2:$G$1741,6,FALSE)</f>
        <v>31.694372000000001</v>
      </c>
      <c r="D64" s="237">
        <f>+VLOOKUP(A64,[1]GENTERA.MX!$A$2:$G$1741,6,FALSE)</f>
        <v>12.582407999999999</v>
      </c>
      <c r="F64" s="239">
        <v>41089</v>
      </c>
      <c r="G64" s="237">
        <f t="shared" si="1"/>
        <v>2.4804800172462102E-2</v>
      </c>
      <c r="H64" s="237">
        <f t="shared" si="1"/>
        <v>2.2826374402807E-2</v>
      </c>
      <c r="I64" s="237">
        <f t="shared" si="1"/>
        <v>1.282054771281246E-3</v>
      </c>
    </row>
    <row r="65" spans="1:9" x14ac:dyDescent="0.25">
      <c r="A65" s="239">
        <v>41093</v>
      </c>
      <c r="B65" s="237">
        <f>+VLOOKUP(A65,'[1]CEMEXCPO.MX'!$A$2:$G$1741,6,FALSE)</f>
        <v>7.3562500000000002</v>
      </c>
      <c r="C65" s="237">
        <f>+VLOOKUP(A65,[1]BIMBOA.MX!$A$2:$G$1741,6,FALSE)</f>
        <v>32.332321</v>
      </c>
      <c r="D65" s="237">
        <f>+VLOOKUP(A65,[1]GENTERA.MX!$A$2:$G$1741,6,FALSE)</f>
        <v>12.864526</v>
      </c>
      <c r="F65" s="239">
        <v>41093</v>
      </c>
      <c r="G65" s="237">
        <f t="shared" si="1"/>
        <v>-3.3466452174049804E-3</v>
      </c>
      <c r="H65" s="237">
        <f t="shared" si="1"/>
        <v>1.992825437770929E-2</v>
      </c>
      <c r="I65" s="237">
        <f t="shared" si="1"/>
        <v>2.2173953005000718E-2</v>
      </c>
    </row>
    <row r="66" spans="1:9" x14ac:dyDescent="0.25">
      <c r="A66" s="239">
        <v>41094</v>
      </c>
      <c r="B66" s="237">
        <f>+VLOOKUP(A66,'[1]CEMEXCPO.MX'!$A$2:$G$1741,6,FALSE)</f>
        <v>7.2329600000000003</v>
      </c>
      <c r="C66" s="237">
        <f>+VLOOKUP(A66,[1]BIMBOA.MX!$A$2:$G$1741,6,FALSE)</f>
        <v>31.752367</v>
      </c>
      <c r="D66" s="237">
        <f>+VLOOKUP(A66,[1]GENTERA.MX!$A$2:$G$1741,6,FALSE)</f>
        <v>12.78392</v>
      </c>
      <c r="F66" s="239">
        <v>41094</v>
      </c>
      <c r="G66" s="237">
        <f t="shared" si="1"/>
        <v>-1.6901934383363088E-2</v>
      </c>
      <c r="H66" s="237">
        <f t="shared" si="1"/>
        <v>-1.8100106325775155E-2</v>
      </c>
      <c r="I66" s="237">
        <f t="shared" si="1"/>
        <v>-6.2854697220876181E-3</v>
      </c>
    </row>
    <row r="67" spans="1:9" x14ac:dyDescent="0.25">
      <c r="A67" s="239">
        <v>41095</v>
      </c>
      <c r="B67" s="237">
        <f>+VLOOKUP(A67,'[1]CEMEXCPO.MX'!$A$2:$G$1741,6,FALSE)</f>
        <v>7.1918600000000001</v>
      </c>
      <c r="C67" s="237">
        <f>+VLOOKUP(A67,[1]BIMBOA.MX!$A$2:$G$1741,6,FALSE)</f>
        <v>30.785784</v>
      </c>
      <c r="D67" s="237">
        <f>+VLOOKUP(A67,[1]GENTERA.MX!$A$2:$G$1741,6,FALSE)</f>
        <v>12.864526</v>
      </c>
      <c r="F67" s="239">
        <v>41095</v>
      </c>
      <c r="G67" s="237">
        <f t="shared" si="1"/>
        <v>-5.6985267366488424E-3</v>
      </c>
      <c r="H67" s="237">
        <f t="shared" si="1"/>
        <v>-3.09142487539165E-2</v>
      </c>
      <c r="I67" s="237">
        <f t="shared" si="1"/>
        <v>6.2854697220876511E-3</v>
      </c>
    </row>
    <row r="68" spans="1:9" x14ac:dyDescent="0.25">
      <c r="A68" s="239">
        <v>41096</v>
      </c>
      <c r="B68" s="237">
        <f>+VLOOKUP(A68,'[1]CEMEXCPO.MX'!$A$2:$G$1741,6,FALSE)</f>
        <v>7.21652</v>
      </c>
      <c r="C68" s="237">
        <f>+VLOOKUP(A68,[1]BIMBOA.MX!$A$2:$G$1741,6,FALSE)</f>
        <v>30.553801</v>
      </c>
      <c r="D68" s="237">
        <f>+VLOOKUP(A68,[1]GENTERA.MX!$A$2:$G$1741,6,FALSE)</f>
        <v>12.654952</v>
      </c>
      <c r="F68" s="239">
        <v>41096</v>
      </c>
      <c r="G68" s="237">
        <f t="shared" ref="G68:I131" si="6">+LN(B68/B67)</f>
        <v>3.4230113417947289E-3</v>
      </c>
      <c r="H68" s="237">
        <f t="shared" si="6"/>
        <v>-7.5639281236109359E-3</v>
      </c>
      <c r="I68" s="237">
        <f t="shared" si="6"/>
        <v>-1.6424999881460973E-2</v>
      </c>
    </row>
    <row r="69" spans="1:9" x14ac:dyDescent="0.25">
      <c r="A69" s="239">
        <v>41099</v>
      </c>
      <c r="B69" s="237">
        <f>+VLOOKUP(A69,'[1]CEMEXCPO.MX'!$A$2:$G$1741,6,FALSE)</f>
        <v>6.9699400000000002</v>
      </c>
      <c r="C69" s="237">
        <f>+VLOOKUP(A69,[1]BIMBOA.MX!$A$2:$G$1741,6,FALSE)</f>
        <v>31.220746999999999</v>
      </c>
      <c r="D69" s="237">
        <f>+VLOOKUP(A69,[1]GENTERA.MX!$A$2:$G$1741,6,FALSE)</f>
        <v>12.445379000000001</v>
      </c>
      <c r="F69" s="239">
        <v>41099</v>
      </c>
      <c r="G69" s="237">
        <f t="shared" si="6"/>
        <v>-3.4766225834229128E-2</v>
      </c>
      <c r="H69" s="237">
        <f t="shared" si="6"/>
        <v>2.1593744907457246E-2</v>
      </c>
      <c r="I69" s="237">
        <f t="shared" si="6"/>
        <v>-1.6699211669256222E-2</v>
      </c>
    </row>
    <row r="70" spans="1:9" x14ac:dyDescent="0.25">
      <c r="A70" s="239">
        <v>41100</v>
      </c>
      <c r="B70" s="237">
        <f>+VLOOKUP(A70,'[1]CEMEXCPO.MX'!$A$2:$G$1741,6,FALSE)</f>
        <v>7.0685700000000002</v>
      </c>
      <c r="C70" s="237">
        <f>+VLOOKUP(A70,[1]BIMBOA.MX!$A$2:$G$1741,6,FALSE)</f>
        <v>31.298071</v>
      </c>
      <c r="D70" s="237">
        <f>+VLOOKUP(A70,[1]GENTERA.MX!$A$2:$G$1741,6,FALSE)</f>
        <v>12.364776000000001</v>
      </c>
      <c r="F70" s="239">
        <v>41100</v>
      </c>
      <c r="G70" s="237">
        <f t="shared" si="6"/>
        <v>1.4051579953090679E-2</v>
      </c>
      <c r="H70" s="237">
        <f t="shared" si="6"/>
        <v>2.4736244830355337E-3</v>
      </c>
      <c r="I70" s="237">
        <f t="shared" si="6"/>
        <v>-6.4976041931513054E-3</v>
      </c>
    </row>
    <row r="71" spans="1:9" x14ac:dyDescent="0.25">
      <c r="A71" s="239">
        <v>41101</v>
      </c>
      <c r="B71" s="237">
        <f>+VLOOKUP(A71,'[1]CEMEXCPO.MX'!$A$2:$G$1741,6,FALSE)</f>
        <v>7.14255</v>
      </c>
      <c r="C71" s="237">
        <f>+VLOOKUP(A71,[1]BIMBOA.MX!$A$2:$G$1741,6,FALSE)</f>
        <v>31.124088</v>
      </c>
      <c r="D71" s="237">
        <f>+VLOOKUP(A71,[1]GENTERA.MX!$A$2:$G$1741,6,FALSE)</f>
        <v>12.445379000000001</v>
      </c>
      <c r="F71" s="239">
        <v>41101</v>
      </c>
      <c r="G71" s="237">
        <f t="shared" si="6"/>
        <v>1.0411659081212042E-2</v>
      </c>
      <c r="H71" s="237">
        <f t="shared" si="6"/>
        <v>-5.5744131032034365E-3</v>
      </c>
      <c r="I71" s="237">
        <f t="shared" si="6"/>
        <v>6.4976041931513176E-3</v>
      </c>
    </row>
    <row r="72" spans="1:9" x14ac:dyDescent="0.25">
      <c r="A72" s="239">
        <v>41102</v>
      </c>
      <c r="B72" s="237">
        <f>+VLOOKUP(A72,'[1]CEMEXCPO.MX'!$A$2:$G$1741,6,FALSE)</f>
        <v>7.1836399999999996</v>
      </c>
      <c r="C72" s="237">
        <f>+VLOOKUP(A72,[1]BIMBOA.MX!$A$2:$G$1741,6,FALSE)</f>
        <v>30.737452000000001</v>
      </c>
      <c r="D72" s="237">
        <f>+VLOOKUP(A72,[1]GENTERA.MX!$A$2:$G$1741,6,FALSE)</f>
        <v>12.356712999999999</v>
      </c>
      <c r="F72" s="239">
        <v>41102</v>
      </c>
      <c r="G72" s="237">
        <f t="shared" si="6"/>
        <v>5.7363629374013927E-3</v>
      </c>
      <c r="H72" s="237">
        <f t="shared" si="6"/>
        <v>-1.2500207220082823E-2</v>
      </c>
      <c r="I72" s="237">
        <f t="shared" si="6"/>
        <v>-7.1499112031298872E-3</v>
      </c>
    </row>
    <row r="73" spans="1:9" x14ac:dyDescent="0.25">
      <c r="A73" s="239">
        <v>41103</v>
      </c>
      <c r="B73" s="237">
        <f>+VLOOKUP(A73,'[1]CEMEXCPO.MX'!$A$2:$G$1741,6,FALSE)</f>
        <v>7.3891200000000001</v>
      </c>
      <c r="C73" s="237">
        <f>+VLOOKUP(A73,[1]BIMBOA.MX!$A$2:$G$1741,6,FALSE)</f>
        <v>30.930771</v>
      </c>
      <c r="D73" s="237">
        <f>+VLOOKUP(A73,[1]GENTERA.MX!$A$2:$G$1741,6,FALSE)</f>
        <v>12.695255</v>
      </c>
      <c r="F73" s="239">
        <v>41103</v>
      </c>
      <c r="G73" s="237">
        <f t="shared" si="6"/>
        <v>2.8202429646217546E-2</v>
      </c>
      <c r="H73" s="237">
        <f t="shared" si="6"/>
        <v>6.2696677107105352E-3</v>
      </c>
      <c r="I73" s="237">
        <f t="shared" si="6"/>
        <v>2.7028823452893144E-2</v>
      </c>
    </row>
    <row r="74" spans="1:9" x14ac:dyDescent="0.25">
      <c r="A74" s="239">
        <v>41106</v>
      </c>
      <c r="B74" s="237">
        <f>+VLOOKUP(A74,'[1]CEMEXCPO.MX'!$A$2:$G$1741,6,FALSE)</f>
        <v>7.3480299999999996</v>
      </c>
      <c r="C74" s="237">
        <f>+VLOOKUP(A74,[1]BIMBOA.MX!$A$2:$G$1741,6,FALSE)</f>
        <v>31.481725999999998</v>
      </c>
      <c r="D74" s="237">
        <f>+VLOOKUP(A74,[1]GENTERA.MX!$A$2:$G$1741,6,FALSE)</f>
        <v>12.840343000000001</v>
      </c>
      <c r="F74" s="239">
        <v>41106</v>
      </c>
      <c r="G74" s="237">
        <f t="shared" si="6"/>
        <v>-5.5763979437767506E-3</v>
      </c>
      <c r="H74" s="237">
        <f t="shared" si="6"/>
        <v>1.7655736867301566E-2</v>
      </c>
      <c r="I74" s="237">
        <f t="shared" si="6"/>
        <v>1.1363709697462931E-2</v>
      </c>
    </row>
    <row r="75" spans="1:9" x14ac:dyDescent="0.25">
      <c r="A75" s="239">
        <v>41107</v>
      </c>
      <c r="B75" s="237">
        <f>+VLOOKUP(A75,'[1]CEMEXCPO.MX'!$A$2:$G$1741,6,FALSE)</f>
        <v>7.3480299999999996</v>
      </c>
      <c r="C75" s="237">
        <f>+VLOOKUP(A75,[1]BIMBOA.MX!$A$2:$G$1741,6,FALSE)</f>
        <v>31.317408</v>
      </c>
      <c r="D75" s="237">
        <f>+VLOOKUP(A75,[1]GENTERA.MX!$A$2:$G$1741,6,FALSE)</f>
        <v>12.493741999999999</v>
      </c>
      <c r="F75" s="239">
        <v>41107</v>
      </c>
      <c r="G75" s="237">
        <f t="shared" si="6"/>
        <v>0</v>
      </c>
      <c r="H75" s="237">
        <f t="shared" si="6"/>
        <v>-5.2331414314639689E-3</v>
      </c>
      <c r="I75" s="237">
        <f t="shared" si="6"/>
        <v>-2.7364132354449379E-2</v>
      </c>
    </row>
    <row r="76" spans="1:9" x14ac:dyDescent="0.25">
      <c r="A76" s="239">
        <v>41108</v>
      </c>
      <c r="B76" s="237">
        <f>+VLOOKUP(A76,'[1]CEMEXCPO.MX'!$A$2:$G$1741,6,FALSE)</f>
        <v>7.1096700000000004</v>
      </c>
      <c r="C76" s="237">
        <f>+VLOOKUP(A76,[1]BIMBOA.MX!$A$2:$G$1741,6,FALSE)</f>
        <v>30.921106000000002</v>
      </c>
      <c r="D76" s="237">
        <f>+VLOOKUP(A76,[1]GENTERA.MX!$A$2:$G$1741,6,FALSE)</f>
        <v>12.227747000000001</v>
      </c>
      <c r="F76" s="239">
        <v>41108</v>
      </c>
      <c r="G76" s="237">
        <f t="shared" si="6"/>
        <v>-3.29764208522485E-2</v>
      </c>
      <c r="H76" s="237">
        <f t="shared" si="6"/>
        <v>-1.2735116269398102E-2</v>
      </c>
      <c r="I76" s="237">
        <f t="shared" si="6"/>
        <v>-2.1520165350834473E-2</v>
      </c>
    </row>
    <row r="77" spans="1:9" x14ac:dyDescent="0.25">
      <c r="A77" s="239">
        <v>41109</v>
      </c>
      <c r="B77" s="237">
        <f>+VLOOKUP(A77,'[1]CEMEXCPO.MX'!$A$2:$G$1741,6,FALSE)</f>
        <v>7.3480299999999996</v>
      </c>
      <c r="C77" s="237">
        <f>+VLOOKUP(A77,[1]BIMBOA.MX!$A$2:$G$1741,6,FALSE)</f>
        <v>30.408812000000001</v>
      </c>
      <c r="D77" s="237">
        <f>+VLOOKUP(A77,[1]GENTERA.MX!$A$2:$G$1741,6,FALSE)</f>
        <v>12.332535</v>
      </c>
      <c r="F77" s="239">
        <v>41109</v>
      </c>
      <c r="G77" s="237">
        <f t="shared" si="6"/>
        <v>3.2976420852248597E-2</v>
      </c>
      <c r="H77" s="237">
        <f t="shared" si="6"/>
        <v>-1.6706557978336173E-2</v>
      </c>
      <c r="I77" s="237">
        <f t="shared" si="6"/>
        <v>8.5331785559522016E-3</v>
      </c>
    </row>
    <row r="78" spans="1:9" x14ac:dyDescent="0.25">
      <c r="A78" s="239">
        <v>41110</v>
      </c>
      <c r="B78" s="237">
        <f>+VLOOKUP(A78,'[1]CEMEXCPO.MX'!$A$2:$G$1741,6,FALSE)</f>
        <v>7.7836499999999997</v>
      </c>
      <c r="C78" s="237">
        <f>+VLOOKUP(A78,[1]BIMBOA.MX!$A$2:$G$1741,6,FALSE)</f>
        <v>30.283155000000001</v>
      </c>
      <c r="D78" s="237">
        <f>+VLOOKUP(A78,[1]GENTERA.MX!$A$2:$G$1741,6,FALSE)</f>
        <v>12.09878</v>
      </c>
      <c r="F78" s="239">
        <v>41110</v>
      </c>
      <c r="G78" s="237">
        <f t="shared" si="6"/>
        <v>5.759312975586621E-2</v>
      </c>
      <c r="H78" s="237">
        <f t="shared" si="6"/>
        <v>-4.1408175005014864E-3</v>
      </c>
      <c r="I78" s="237">
        <f t="shared" si="6"/>
        <v>-1.9136271078239085E-2</v>
      </c>
    </row>
    <row r="79" spans="1:9" x14ac:dyDescent="0.25">
      <c r="A79" s="239">
        <v>41113</v>
      </c>
      <c r="B79" s="237">
        <f>+VLOOKUP(A79,'[1]CEMEXCPO.MX'!$A$2:$G$1741,6,FALSE)</f>
        <v>7.5781700000000001</v>
      </c>
      <c r="C79" s="237">
        <f>+VLOOKUP(A79,[1]BIMBOA.MX!$A$2:$G$1741,6,FALSE)</f>
        <v>30.447475000000001</v>
      </c>
      <c r="D79" s="237">
        <f>+VLOOKUP(A79,[1]GENTERA.MX!$A$2:$G$1741,6,FALSE)</f>
        <v>12.131021</v>
      </c>
      <c r="F79" s="239">
        <v>41113</v>
      </c>
      <c r="G79" s="237">
        <f t="shared" si="6"/>
        <v>-2.6753634139504167E-2</v>
      </c>
      <c r="H79" s="237">
        <f t="shared" si="6"/>
        <v>5.4114505643232131E-3</v>
      </c>
      <c r="I79" s="237">
        <f t="shared" si="6"/>
        <v>2.6612698163324109E-3</v>
      </c>
    </row>
    <row r="80" spans="1:9" x14ac:dyDescent="0.25">
      <c r="A80" s="239">
        <v>41114</v>
      </c>
      <c r="B80" s="237">
        <f>+VLOOKUP(A80,'[1]CEMEXCPO.MX'!$A$2:$G$1741,6,FALSE)</f>
        <v>7.5535100000000002</v>
      </c>
      <c r="C80" s="237">
        <f>+VLOOKUP(A80,[1]BIMBOA.MX!$A$2:$G$1741,6,FALSE)</f>
        <v>30.205828</v>
      </c>
      <c r="D80" s="237">
        <f>+VLOOKUP(A80,[1]GENTERA.MX!$A$2:$G$1741,6,FALSE)</f>
        <v>12.332535</v>
      </c>
      <c r="F80" s="239">
        <v>41114</v>
      </c>
      <c r="G80" s="237">
        <f t="shared" si="6"/>
        <v>-3.2593898141566467E-3</v>
      </c>
      <c r="H80" s="237">
        <f t="shared" si="6"/>
        <v>-7.968181998312604E-3</v>
      </c>
      <c r="I80" s="237">
        <f t="shared" si="6"/>
        <v>1.6475001261906534E-2</v>
      </c>
    </row>
    <row r="81" spans="1:9" x14ac:dyDescent="0.25">
      <c r="A81" s="239">
        <v>41115</v>
      </c>
      <c r="B81" s="237">
        <f>+VLOOKUP(A81,'[1]CEMEXCPO.MX'!$A$2:$G$1741,6,FALSE)</f>
        <v>7.4877599999999997</v>
      </c>
      <c r="C81" s="237">
        <f>+VLOOKUP(A81,[1]BIMBOA.MX!$A$2:$G$1741,6,FALSE)</f>
        <v>30.205828</v>
      </c>
      <c r="D81" s="237">
        <f>+VLOOKUP(A81,[1]GENTERA.MX!$A$2:$G$1741,6,FALSE)</f>
        <v>11.695757</v>
      </c>
      <c r="F81" s="239">
        <v>41115</v>
      </c>
      <c r="G81" s="237">
        <f t="shared" si="6"/>
        <v>-8.7426685107675779E-3</v>
      </c>
      <c r="H81" s="237">
        <f t="shared" si="6"/>
        <v>0</v>
      </c>
      <c r="I81" s="237">
        <f t="shared" si="6"/>
        <v>-5.3014765693523293E-2</v>
      </c>
    </row>
    <row r="82" spans="1:9" x14ac:dyDescent="0.25">
      <c r="A82" s="239">
        <v>41116</v>
      </c>
      <c r="B82" s="237">
        <f>+VLOOKUP(A82,'[1]CEMEXCPO.MX'!$A$2:$G$1741,6,FALSE)</f>
        <v>7.7918700000000003</v>
      </c>
      <c r="C82" s="237">
        <f>+VLOOKUP(A82,[1]BIMBOA.MX!$A$2:$G$1741,6,FALSE)</f>
        <v>30.350816999999999</v>
      </c>
      <c r="D82" s="237">
        <f>+VLOOKUP(A82,[1]GENTERA.MX!$A$2:$G$1741,6,FALSE)</f>
        <v>11.582909000000001</v>
      </c>
      <c r="F82" s="239">
        <v>41116</v>
      </c>
      <c r="G82" s="237">
        <f t="shared" si="6"/>
        <v>3.9811195043237754E-2</v>
      </c>
      <c r="H82" s="237">
        <f t="shared" si="6"/>
        <v>4.7885505233097678E-3</v>
      </c>
      <c r="I82" s="237">
        <f t="shared" si="6"/>
        <v>-9.6954768796442339E-3</v>
      </c>
    </row>
    <row r="83" spans="1:9" x14ac:dyDescent="0.25">
      <c r="A83" s="239">
        <v>41117</v>
      </c>
      <c r="B83" s="237">
        <f>+VLOOKUP(A83,'[1]CEMEXCPO.MX'!$A$2:$G$1741,6,FALSE)</f>
        <v>8.0959800000000008</v>
      </c>
      <c r="C83" s="237">
        <f>+VLOOKUP(A83,[1]BIMBOA.MX!$A$2:$G$1741,6,FALSE)</f>
        <v>31.249745999999998</v>
      </c>
      <c r="D83" s="237">
        <f>+VLOOKUP(A83,[1]GENTERA.MX!$A$2:$G$1741,6,FALSE)</f>
        <v>11.631270000000001</v>
      </c>
      <c r="F83" s="239">
        <v>41117</v>
      </c>
      <c r="G83" s="237">
        <f t="shared" si="6"/>
        <v>3.8286759763503091E-2</v>
      </c>
      <c r="H83" s="237">
        <f t="shared" si="6"/>
        <v>2.918781173106447E-2</v>
      </c>
      <c r="I83" s="237">
        <f t="shared" si="6"/>
        <v>4.1665113344294263E-3</v>
      </c>
    </row>
    <row r="84" spans="1:9" x14ac:dyDescent="0.25">
      <c r="A84" s="239">
        <v>41120</v>
      </c>
      <c r="B84" s="237">
        <f>+VLOOKUP(A84,'[1]CEMEXCPO.MX'!$A$2:$G$1741,6,FALSE)</f>
        <v>7.8576199999999998</v>
      </c>
      <c r="C84" s="237">
        <f>+VLOOKUP(A84,[1]BIMBOA.MX!$A$2:$G$1741,6,FALSE)</f>
        <v>31.578382000000001</v>
      </c>
      <c r="D84" s="237">
        <f>+VLOOKUP(A84,[1]GENTERA.MX!$A$2:$G$1741,6,FALSE)</f>
        <v>11.034796</v>
      </c>
      <c r="F84" s="239">
        <v>41120</v>
      </c>
      <c r="G84" s="237">
        <f t="shared" si="6"/>
        <v>-2.9883880580268578E-2</v>
      </c>
      <c r="H84" s="237">
        <f t="shared" si="6"/>
        <v>1.0461524406727929E-2</v>
      </c>
      <c r="I84" s="237">
        <f t="shared" si="6"/>
        <v>-5.2643608008206874E-2</v>
      </c>
    </row>
    <row r="85" spans="1:9" x14ac:dyDescent="0.25">
      <c r="A85" s="239">
        <v>41121</v>
      </c>
      <c r="B85" s="237">
        <f>+VLOOKUP(A85,'[1]CEMEXCPO.MX'!$A$2:$G$1741,6,FALSE)</f>
        <v>7.6274800000000003</v>
      </c>
      <c r="C85" s="237">
        <f>+VLOOKUP(A85,[1]BIMBOA.MX!$A$2:$G$1741,6,FALSE)</f>
        <v>32.013343999999996</v>
      </c>
      <c r="D85" s="237">
        <f>+VLOOKUP(A85,[1]GENTERA.MX!$A$2:$G$1741,6,FALSE)</f>
        <v>10.784921000000001</v>
      </c>
      <c r="F85" s="239">
        <v>41121</v>
      </c>
      <c r="G85" s="237">
        <f t="shared" si="6"/>
        <v>-2.9726246091926322E-2</v>
      </c>
      <c r="H85" s="237">
        <f t="shared" si="6"/>
        <v>1.3680043323283438E-2</v>
      </c>
      <c r="I85" s="237">
        <f t="shared" si="6"/>
        <v>-2.2904598078498692E-2</v>
      </c>
    </row>
    <row r="86" spans="1:9" x14ac:dyDescent="0.25">
      <c r="A86" s="239">
        <v>41122</v>
      </c>
      <c r="B86" s="237">
        <f>+VLOOKUP(A86,'[1]CEMEXCPO.MX'!$A$2:$G$1741,6,FALSE)</f>
        <v>7.6521400000000002</v>
      </c>
      <c r="C86" s="237">
        <f>+VLOOKUP(A86,[1]BIMBOA.MX!$A$2:$G$1741,6,FALSE)</f>
        <v>31.868359000000002</v>
      </c>
      <c r="D86" s="237">
        <f>+VLOOKUP(A86,[1]GENTERA.MX!$A$2:$G$1741,6,FALSE)</f>
        <v>10.486684</v>
      </c>
      <c r="F86" s="239">
        <v>41122</v>
      </c>
      <c r="G86" s="237">
        <f t="shared" si="6"/>
        <v>3.2278317668674975E-3</v>
      </c>
      <c r="H86" s="237">
        <f t="shared" si="6"/>
        <v>-4.5391792056933573E-3</v>
      </c>
      <c r="I86" s="237">
        <f t="shared" si="6"/>
        <v>-2.8042692972664006E-2</v>
      </c>
    </row>
    <row r="87" spans="1:9" x14ac:dyDescent="0.25">
      <c r="A87" s="239">
        <v>41123</v>
      </c>
      <c r="B87" s="237">
        <f>+VLOOKUP(A87,'[1]CEMEXCPO.MX'!$A$2:$G$1741,6,FALSE)</f>
        <v>7.7507700000000002</v>
      </c>
      <c r="C87" s="237">
        <f>+VLOOKUP(A87,[1]BIMBOA.MX!$A$2:$G$1741,6,FALSE)</f>
        <v>31.481725999999998</v>
      </c>
      <c r="D87" s="237">
        <f>+VLOOKUP(A87,[1]GENTERA.MX!$A$2:$G$1741,6,FALSE)</f>
        <v>10.502805</v>
      </c>
      <c r="F87" s="239">
        <v>41123</v>
      </c>
      <c r="G87" s="237">
        <f t="shared" si="6"/>
        <v>1.2806845987600552E-2</v>
      </c>
      <c r="H87" s="237">
        <f t="shared" si="6"/>
        <v>-1.2206386165003009E-2</v>
      </c>
      <c r="I87" s="237">
        <f t="shared" si="6"/>
        <v>1.5361024911031847E-3</v>
      </c>
    </row>
    <row r="88" spans="1:9" x14ac:dyDescent="0.25">
      <c r="A88" s="239">
        <v>41124</v>
      </c>
      <c r="B88" s="237">
        <f>+VLOOKUP(A88,'[1]CEMEXCPO.MX'!$A$2:$G$1741,6,FALSE)</f>
        <v>7.8083099999999996</v>
      </c>
      <c r="C88" s="237">
        <f>+VLOOKUP(A88,[1]BIMBOA.MX!$A$2:$G$1741,6,FALSE)</f>
        <v>31.423725000000001</v>
      </c>
      <c r="D88" s="237">
        <f>+VLOOKUP(A88,[1]GENTERA.MX!$A$2:$G$1741,6,FALSE)</f>
        <v>10.559227999999999</v>
      </c>
      <c r="F88" s="239">
        <v>41124</v>
      </c>
      <c r="G88" s="237">
        <f t="shared" si="6"/>
        <v>7.3963579229055837E-3</v>
      </c>
      <c r="H88" s="237">
        <f t="shared" si="6"/>
        <v>-1.844069647842727E-3</v>
      </c>
      <c r="I88" s="237">
        <f t="shared" si="6"/>
        <v>5.3578052008097675E-3</v>
      </c>
    </row>
    <row r="89" spans="1:9" x14ac:dyDescent="0.25">
      <c r="A89" s="239">
        <v>41127</v>
      </c>
      <c r="B89" s="237">
        <f>+VLOOKUP(A89,'[1]CEMEXCPO.MX'!$A$2:$G$1741,6,FALSE)</f>
        <v>7.9809099999999997</v>
      </c>
      <c r="C89" s="237">
        <f>+VLOOKUP(A89,[1]BIMBOA.MX!$A$2:$G$1741,6,FALSE)</f>
        <v>31.414064</v>
      </c>
      <c r="D89" s="237">
        <f>+VLOOKUP(A89,[1]GENTERA.MX!$A$2:$G$1741,6,FALSE)</f>
        <v>10.978372999999999</v>
      </c>
      <c r="F89" s="239">
        <v>41127</v>
      </c>
      <c r="G89" s="237">
        <f t="shared" si="6"/>
        <v>2.1863888856424617E-2</v>
      </c>
      <c r="H89" s="237">
        <f t="shared" si="6"/>
        <v>-3.0749013387853738E-4</v>
      </c>
      <c r="I89" s="237">
        <f t="shared" si="6"/>
        <v>3.892707705035884E-2</v>
      </c>
    </row>
    <row r="90" spans="1:9" x14ac:dyDescent="0.25">
      <c r="A90" s="239">
        <v>41128</v>
      </c>
      <c r="B90" s="237">
        <f>+VLOOKUP(A90,'[1]CEMEXCPO.MX'!$A$2:$G$1741,6,FALSE)</f>
        <v>7.8329700000000004</v>
      </c>
      <c r="C90" s="237">
        <f>+VLOOKUP(A90,[1]BIMBOA.MX!$A$2:$G$1741,6,FALSE)</f>
        <v>31.414064</v>
      </c>
      <c r="D90" s="237">
        <f>+VLOOKUP(A90,[1]GENTERA.MX!$A$2:$G$1741,6,FALSE)</f>
        <v>11.252428</v>
      </c>
      <c r="F90" s="239">
        <v>41128</v>
      </c>
      <c r="G90" s="237">
        <f t="shared" si="6"/>
        <v>-1.871069162037366E-2</v>
      </c>
      <c r="H90" s="237">
        <f t="shared" si="6"/>
        <v>0</v>
      </c>
      <c r="I90" s="237">
        <f t="shared" si="6"/>
        <v>2.4656680990896112E-2</v>
      </c>
    </row>
    <row r="91" spans="1:9" x14ac:dyDescent="0.25">
      <c r="A91" s="239">
        <v>41129</v>
      </c>
      <c r="B91" s="237">
        <f>+VLOOKUP(A91,'[1]CEMEXCPO.MX'!$A$2:$G$1741,6,FALSE)</f>
        <v>7.8329700000000004</v>
      </c>
      <c r="C91" s="237">
        <f>+VLOOKUP(A91,[1]BIMBOA.MX!$A$2:$G$1741,6,FALSE)</f>
        <v>31.037095999999998</v>
      </c>
      <c r="D91" s="237">
        <f>+VLOOKUP(A91,[1]GENTERA.MX!$A$2:$G$1741,6,FALSE)</f>
        <v>11.067038</v>
      </c>
      <c r="F91" s="239">
        <v>41129</v>
      </c>
      <c r="G91" s="237">
        <f t="shared" si="6"/>
        <v>0</v>
      </c>
      <c r="H91" s="237">
        <f t="shared" si="6"/>
        <v>-1.2072556489685866E-2</v>
      </c>
      <c r="I91" s="237">
        <f t="shared" si="6"/>
        <v>-1.6612786678115443E-2</v>
      </c>
    </row>
    <row r="92" spans="1:9" x14ac:dyDescent="0.25">
      <c r="A92" s="239">
        <v>41130</v>
      </c>
      <c r="B92" s="237">
        <f>+VLOOKUP(A92,'[1]CEMEXCPO.MX'!$A$2:$G$1741,6,FALSE)</f>
        <v>7.8165300000000002</v>
      </c>
      <c r="C92" s="237">
        <f>+VLOOKUP(A92,[1]BIMBOA.MX!$A$2:$G$1741,6,FALSE)</f>
        <v>30.708458</v>
      </c>
      <c r="D92" s="237">
        <f>+VLOOKUP(A92,[1]GENTERA.MX!$A$2:$G$1741,6,FALSE)</f>
        <v>11.067038</v>
      </c>
      <c r="F92" s="239">
        <v>41130</v>
      </c>
      <c r="G92" s="237">
        <f t="shared" si="6"/>
        <v>-2.1010263647537712E-3</v>
      </c>
      <c r="H92" s="237">
        <f t="shared" si="6"/>
        <v>-1.0645012702642943E-2</v>
      </c>
      <c r="I92" s="237">
        <f t="shared" si="6"/>
        <v>0</v>
      </c>
    </row>
    <row r="93" spans="1:9" x14ac:dyDescent="0.25">
      <c r="A93" s="239">
        <v>41131</v>
      </c>
      <c r="B93" s="237">
        <f>+VLOOKUP(A93,'[1]CEMEXCPO.MX'!$A$2:$G$1741,6,FALSE)</f>
        <v>8.0548900000000003</v>
      </c>
      <c r="C93" s="237">
        <f>+VLOOKUP(A93,[1]BIMBOA.MX!$A$2:$G$1741,6,FALSE)</f>
        <v>30.176832000000001</v>
      </c>
      <c r="D93" s="237">
        <f>+VLOOKUP(A93,[1]GENTERA.MX!$A$2:$G$1741,6,FALSE)</f>
        <v>11.139583</v>
      </c>
      <c r="F93" s="239">
        <v>41131</v>
      </c>
      <c r="G93" s="237">
        <f t="shared" si="6"/>
        <v>3.0038638358674534E-2</v>
      </c>
      <c r="H93" s="237">
        <f t="shared" si="6"/>
        <v>-1.7463643883621368E-2</v>
      </c>
      <c r="I93" s="237">
        <f t="shared" si="6"/>
        <v>6.5336602152026172E-3</v>
      </c>
    </row>
    <row r="94" spans="1:9" x14ac:dyDescent="0.25">
      <c r="A94" s="239">
        <v>41134</v>
      </c>
      <c r="B94" s="237">
        <f>+VLOOKUP(A94,'[1]CEMEXCPO.MX'!$A$2:$G$1741,6,FALSE)</f>
        <v>7.9809099999999997</v>
      </c>
      <c r="C94" s="237">
        <f>+VLOOKUP(A94,[1]BIMBOA.MX!$A$2:$G$1741,6,FALSE)</f>
        <v>29.722536000000002</v>
      </c>
      <c r="D94" s="237">
        <f>+VLOOKUP(A94,[1]GENTERA.MX!$A$2:$G$1741,6,FALSE)</f>
        <v>10.946130999999999</v>
      </c>
      <c r="F94" s="239">
        <v>41134</v>
      </c>
      <c r="G94" s="237">
        <f t="shared" si="6"/>
        <v>-9.2269203735470297E-3</v>
      </c>
      <c r="H94" s="237">
        <f t="shared" si="6"/>
        <v>-1.5168931697558726E-2</v>
      </c>
      <c r="I94" s="237">
        <f t="shared" si="6"/>
        <v>-1.7518740631226569E-2</v>
      </c>
    </row>
    <row r="95" spans="1:9" x14ac:dyDescent="0.25">
      <c r="A95" s="239">
        <v>41135</v>
      </c>
      <c r="B95" s="237">
        <f>+VLOOKUP(A95,'[1]CEMEXCPO.MX'!$A$2:$G$1741,6,FALSE)</f>
        <v>8.0466700000000007</v>
      </c>
      <c r="C95" s="237">
        <f>+VLOOKUP(A95,[1]BIMBOA.MX!$A$2:$G$1741,6,FALSE)</f>
        <v>29.761202000000001</v>
      </c>
      <c r="D95" s="237">
        <f>+VLOOKUP(A95,[1]GENTERA.MX!$A$2:$G$1741,6,FALSE)</f>
        <v>11.067038</v>
      </c>
      <c r="F95" s="239">
        <v>41135</v>
      </c>
      <c r="G95" s="237">
        <f t="shared" si="6"/>
        <v>8.2059012034669063E-3</v>
      </c>
      <c r="H95" s="237">
        <f t="shared" si="6"/>
        <v>1.3000529807291042E-3</v>
      </c>
      <c r="I95" s="237">
        <f t="shared" si="6"/>
        <v>1.0985080416024062E-2</v>
      </c>
    </row>
    <row r="96" spans="1:9" x14ac:dyDescent="0.25">
      <c r="A96" s="239">
        <v>41136</v>
      </c>
      <c r="B96" s="237">
        <f>+VLOOKUP(A96,'[1]CEMEXCPO.MX'!$A$2:$G$1741,6,FALSE)</f>
        <v>8.1699599999999997</v>
      </c>
      <c r="C96" s="237">
        <f>+VLOOKUP(A96,[1]BIMBOA.MX!$A$2:$G$1741,6,FALSE)</f>
        <v>30.708458</v>
      </c>
      <c r="D96" s="237">
        <f>+VLOOKUP(A96,[1]GENTERA.MX!$A$2:$G$1741,6,FALSE)</f>
        <v>11.220186999999999</v>
      </c>
      <c r="F96" s="239">
        <v>41136</v>
      </c>
      <c r="G96" s="237">
        <f t="shared" si="6"/>
        <v>1.5205671647696746E-2</v>
      </c>
      <c r="H96" s="237">
        <f t="shared" si="6"/>
        <v>3.1332522600451017E-2</v>
      </c>
      <c r="I96" s="237">
        <f t="shared" si="6"/>
        <v>1.3743425714058968E-2</v>
      </c>
    </row>
    <row r="97" spans="1:9" x14ac:dyDescent="0.25">
      <c r="A97" s="239">
        <v>41137</v>
      </c>
      <c r="B97" s="237">
        <f>+VLOOKUP(A97,'[1]CEMEXCPO.MX'!$A$2:$G$1741,6,FALSE)</f>
        <v>8.359</v>
      </c>
      <c r="C97" s="237">
        <f>+VLOOKUP(A97,[1]BIMBOA.MX!$A$2:$G$1741,6,FALSE)</f>
        <v>30.167164</v>
      </c>
      <c r="D97" s="237">
        <f>+VLOOKUP(A97,[1]GENTERA.MX!$A$2:$G$1741,6,FALSE)</f>
        <v>11.026736</v>
      </c>
      <c r="F97" s="239">
        <v>41137</v>
      </c>
      <c r="G97" s="237">
        <f t="shared" si="6"/>
        <v>2.2874789817925224E-2</v>
      </c>
      <c r="H97" s="237">
        <f t="shared" si="6"/>
        <v>-1.7784073444922645E-2</v>
      </c>
      <c r="I97" s="237">
        <f t="shared" si="6"/>
        <v>-1.7391697367534133E-2</v>
      </c>
    </row>
    <row r="98" spans="1:9" x14ac:dyDescent="0.25">
      <c r="A98" s="239">
        <v>41138</v>
      </c>
      <c r="B98" s="237">
        <f>+VLOOKUP(A98,'[1]CEMEXCPO.MX'!$A$2:$G$1741,6,FALSE)</f>
        <v>8.4658499999999997</v>
      </c>
      <c r="C98" s="237">
        <f>+VLOOKUP(A98,[1]BIMBOA.MX!$A$2:$G$1741,6,FALSE)</f>
        <v>29.780531</v>
      </c>
      <c r="D98" s="237">
        <f>+VLOOKUP(A98,[1]GENTERA.MX!$A$2:$G$1741,6,FALSE)</f>
        <v>11.075098000000001</v>
      </c>
      <c r="F98" s="239">
        <v>41138</v>
      </c>
      <c r="G98" s="237">
        <f t="shared" si="6"/>
        <v>1.2701621294202685E-2</v>
      </c>
      <c r="H98" s="237">
        <f t="shared" si="6"/>
        <v>-1.2899190233924948E-2</v>
      </c>
      <c r="I98" s="237">
        <f t="shared" si="6"/>
        <v>4.3762953957189729E-3</v>
      </c>
    </row>
    <row r="99" spans="1:9" x14ac:dyDescent="0.25">
      <c r="A99" s="239">
        <v>41141</v>
      </c>
      <c r="B99" s="237">
        <f>+VLOOKUP(A99,'[1]CEMEXCPO.MX'!$A$2:$G$1741,6,FALSE)</f>
        <v>8.2932400000000008</v>
      </c>
      <c r="C99" s="237">
        <f>+VLOOKUP(A99,[1]BIMBOA.MX!$A$2:$G$1741,6,FALSE)</f>
        <v>29.770866000000002</v>
      </c>
      <c r="D99" s="237">
        <f>+VLOOKUP(A99,[1]GENTERA.MX!$A$2:$G$1741,6,FALSE)</f>
        <v>11.147643</v>
      </c>
      <c r="F99" s="239">
        <v>41141</v>
      </c>
      <c r="G99" s="237">
        <f t="shared" si="6"/>
        <v>-2.0599698890972212E-2</v>
      </c>
      <c r="H99" s="237">
        <f t="shared" si="6"/>
        <v>-3.2459356360215494E-4</v>
      </c>
      <c r="I99" s="237">
        <f t="shared" si="6"/>
        <v>6.5289207750405783E-3</v>
      </c>
    </row>
    <row r="100" spans="1:9" x14ac:dyDescent="0.25">
      <c r="A100" s="239">
        <v>41142</v>
      </c>
      <c r="B100" s="237">
        <f>+VLOOKUP(A100,'[1]CEMEXCPO.MX'!$A$2:$G$1741,6,FALSE)</f>
        <v>8.4329699999999992</v>
      </c>
      <c r="C100" s="237">
        <f>+VLOOKUP(A100,[1]BIMBOA.MX!$A$2:$G$1741,6,FALSE)</f>
        <v>29.297236999999999</v>
      </c>
      <c r="D100" s="237">
        <f>+VLOOKUP(A100,[1]GENTERA.MX!$A$2:$G$1741,6,FALSE)</f>
        <v>11.139583</v>
      </c>
      <c r="F100" s="239">
        <v>41142</v>
      </c>
      <c r="G100" s="237">
        <f t="shared" si="6"/>
        <v>1.6708298013063404E-2</v>
      </c>
      <c r="H100" s="237">
        <f t="shared" si="6"/>
        <v>-1.6037053057025394E-2</v>
      </c>
      <c r="I100" s="237">
        <f t="shared" si="6"/>
        <v>-7.2328430208192288E-4</v>
      </c>
    </row>
    <row r="101" spans="1:9" x14ac:dyDescent="0.25">
      <c r="A101" s="239">
        <v>41143</v>
      </c>
      <c r="B101" s="237">
        <f>+VLOOKUP(A101,'[1]CEMEXCPO.MX'!$A$2:$G$1741,6,FALSE)</f>
        <v>8.7864000000000004</v>
      </c>
      <c r="C101" s="237">
        <f>+VLOOKUP(A101,[1]BIMBOA.MX!$A$2:$G$1741,6,FALSE)</f>
        <v>29.751535000000001</v>
      </c>
      <c r="D101" s="237">
        <f>+VLOOKUP(A101,[1]GENTERA.MX!$A$2:$G$1741,6,FALSE)</f>
        <v>11.123462</v>
      </c>
      <c r="F101" s="239">
        <v>41143</v>
      </c>
      <c r="G101" s="237">
        <f t="shared" si="6"/>
        <v>4.105604835868628E-2</v>
      </c>
      <c r="H101" s="237">
        <f t="shared" si="6"/>
        <v>1.538751606406555E-2</v>
      </c>
      <c r="I101" s="237">
        <f t="shared" si="6"/>
        <v>-1.4482298192040766E-3</v>
      </c>
    </row>
    <row r="102" spans="1:9" x14ac:dyDescent="0.25">
      <c r="A102" s="239">
        <v>41144</v>
      </c>
      <c r="B102" s="237">
        <f>+VLOOKUP(A102,'[1]CEMEXCPO.MX'!$A$2:$G$1741,6,FALSE)</f>
        <v>8.5809200000000008</v>
      </c>
      <c r="C102" s="237">
        <f>+VLOOKUP(A102,[1]BIMBOA.MX!$A$2:$G$1741,6,FALSE)</f>
        <v>29.432562000000001</v>
      </c>
      <c r="D102" s="237">
        <f>+VLOOKUP(A102,[1]GENTERA.MX!$A$2:$G$1741,6,FALSE)</f>
        <v>11.050917999999999</v>
      </c>
      <c r="F102" s="239">
        <v>41144</v>
      </c>
      <c r="G102" s="237">
        <f t="shared" si="6"/>
        <v>-2.366393763321015E-2</v>
      </c>
      <c r="H102" s="237">
        <f t="shared" si="6"/>
        <v>-1.0779114816330284E-2</v>
      </c>
      <c r="I102" s="237">
        <f t="shared" si="6"/>
        <v>-6.5430698681267245E-3</v>
      </c>
    </row>
    <row r="103" spans="1:9" x14ac:dyDescent="0.25">
      <c r="A103" s="239">
        <v>41145</v>
      </c>
      <c r="B103" s="237">
        <f>+VLOOKUP(A103,'[1]CEMEXCPO.MX'!$A$2:$G$1741,6,FALSE)</f>
        <v>8.7453000000000003</v>
      </c>
      <c r="C103" s="237">
        <f>+VLOOKUP(A103,[1]BIMBOA.MX!$A$2:$G$1741,6,FALSE)</f>
        <v>29.693539000000001</v>
      </c>
      <c r="D103" s="237">
        <f>+VLOOKUP(A103,[1]GENTERA.MX!$A$2:$G$1741,6,FALSE)</f>
        <v>11.083159</v>
      </c>
      <c r="F103" s="239">
        <v>41145</v>
      </c>
      <c r="G103" s="237">
        <f t="shared" si="6"/>
        <v>1.8975279340686661E-2</v>
      </c>
      <c r="H103" s="237">
        <f t="shared" si="6"/>
        <v>8.8278675724966053E-3</v>
      </c>
      <c r="I103" s="237">
        <f t="shared" si="6"/>
        <v>2.913247550595945E-3</v>
      </c>
    </row>
    <row r="104" spans="1:9" x14ac:dyDescent="0.25">
      <c r="A104" s="239">
        <v>41148</v>
      </c>
      <c r="B104" s="237">
        <f>+VLOOKUP(A104,'[1]CEMEXCPO.MX'!$A$2:$G$1741,6,FALSE)</f>
        <v>8.5726999999999993</v>
      </c>
      <c r="C104" s="237">
        <f>+VLOOKUP(A104,[1]BIMBOA.MX!$A$2:$G$1741,6,FALSE)</f>
        <v>29.403562999999998</v>
      </c>
      <c r="D104" s="237">
        <f>+VLOOKUP(A104,[1]GENTERA.MX!$A$2:$G$1741,6,FALSE)</f>
        <v>11.042856</v>
      </c>
      <c r="F104" s="239">
        <v>41148</v>
      </c>
      <c r="G104" s="237">
        <f t="shared" si="6"/>
        <v>-1.9933677699656184E-2</v>
      </c>
      <c r="H104" s="237">
        <f t="shared" si="6"/>
        <v>-9.8136225775458212E-3</v>
      </c>
      <c r="I104" s="237">
        <f t="shared" si="6"/>
        <v>-3.643045941565328E-3</v>
      </c>
    </row>
    <row r="105" spans="1:9" x14ac:dyDescent="0.25">
      <c r="A105" s="239">
        <v>41149</v>
      </c>
      <c r="B105" s="237">
        <f>+VLOOKUP(A105,'[1]CEMEXCPO.MX'!$A$2:$G$1741,6,FALSE)</f>
        <v>8.5233799999999995</v>
      </c>
      <c r="C105" s="237">
        <f>+VLOOKUP(A105,[1]BIMBOA.MX!$A$2:$G$1741,6,FALSE)</f>
        <v>29.519552000000001</v>
      </c>
      <c r="D105" s="237">
        <f>+VLOOKUP(A105,[1]GENTERA.MX!$A$2:$G$1741,6,FALSE)</f>
        <v>10.970313000000001</v>
      </c>
      <c r="F105" s="239">
        <v>41149</v>
      </c>
      <c r="G105" s="237">
        <f t="shared" si="6"/>
        <v>-5.7697597136123309E-3</v>
      </c>
      <c r="H105" s="237">
        <f t="shared" si="6"/>
        <v>3.9369659874975566E-3</v>
      </c>
      <c r="I105" s="237">
        <f t="shared" si="6"/>
        <v>-6.5908968040894241E-3</v>
      </c>
    </row>
    <row r="106" spans="1:9" x14ac:dyDescent="0.25">
      <c r="A106" s="239">
        <v>41150</v>
      </c>
      <c r="B106" s="237">
        <f>+VLOOKUP(A106,'[1]CEMEXCPO.MX'!$A$2:$G$1741,6,FALSE)</f>
        <v>8.4411900000000006</v>
      </c>
      <c r="C106" s="237">
        <f>+VLOOKUP(A106,[1]BIMBOA.MX!$A$2:$G$1741,6,FALSE)</f>
        <v>29.248909000000001</v>
      </c>
      <c r="D106" s="237">
        <f>+VLOOKUP(A106,[1]GENTERA.MX!$A$2:$G$1741,6,FALSE)</f>
        <v>10.921950000000001</v>
      </c>
      <c r="F106" s="239">
        <v>41150</v>
      </c>
      <c r="G106" s="237">
        <f t="shared" si="6"/>
        <v>-9.689681856575507E-3</v>
      </c>
      <c r="H106" s="237">
        <f t="shared" si="6"/>
        <v>-9.2105496284153408E-3</v>
      </c>
      <c r="I106" s="237">
        <f t="shared" si="6"/>
        <v>-4.4182804377326419E-3</v>
      </c>
    </row>
    <row r="107" spans="1:9" x14ac:dyDescent="0.25">
      <c r="A107" s="239">
        <v>41151</v>
      </c>
      <c r="B107" s="237">
        <f>+VLOOKUP(A107,'[1]CEMEXCPO.MX'!$A$2:$G$1741,6,FALSE)</f>
        <v>8.3261199999999995</v>
      </c>
      <c r="C107" s="237">
        <f>+VLOOKUP(A107,[1]BIMBOA.MX!$A$2:$G$1741,6,FALSE)</f>
        <v>28.987929999999999</v>
      </c>
      <c r="D107" s="237">
        <f>+VLOOKUP(A107,[1]GENTERA.MX!$A$2:$G$1741,6,FALSE)</f>
        <v>10.865525999999999</v>
      </c>
      <c r="F107" s="239">
        <v>41151</v>
      </c>
      <c r="G107" s="237">
        <f t="shared" si="6"/>
        <v>-1.3725732577548735E-2</v>
      </c>
      <c r="H107" s="237">
        <f t="shared" si="6"/>
        <v>-8.9627373851444911E-3</v>
      </c>
      <c r="I107" s="237">
        <f t="shared" si="6"/>
        <v>-5.1795009336171524E-3</v>
      </c>
    </row>
    <row r="108" spans="1:9" x14ac:dyDescent="0.25">
      <c r="A108" s="239">
        <v>41152</v>
      </c>
      <c r="B108" s="237">
        <f>+VLOOKUP(A108,'[1]CEMEXCPO.MX'!$A$2:$G$1741,6,FALSE)</f>
        <v>8.0137900000000002</v>
      </c>
      <c r="C108" s="237">
        <f>+VLOOKUP(A108,[1]BIMBOA.MX!$A$2:$G$1741,6,FALSE)</f>
        <v>27.741033999999999</v>
      </c>
      <c r="D108" s="237">
        <f>+VLOOKUP(A108,[1]GENTERA.MX!$A$2:$G$1741,6,FALSE)</f>
        <v>10.672074</v>
      </c>
      <c r="F108" s="239">
        <v>41152</v>
      </c>
      <c r="G108" s="237">
        <f t="shared" si="6"/>
        <v>-3.8233753624214967E-2</v>
      </c>
      <c r="H108" s="237">
        <f t="shared" si="6"/>
        <v>-4.3966847566206876E-2</v>
      </c>
      <c r="I108" s="237">
        <f t="shared" si="6"/>
        <v>-1.7964601687522508E-2</v>
      </c>
    </row>
    <row r="109" spans="1:9" x14ac:dyDescent="0.25">
      <c r="A109" s="239">
        <v>41155</v>
      </c>
      <c r="B109" s="237">
        <f>+VLOOKUP(A109,'[1]CEMEXCPO.MX'!$A$2:$G$1741,6,FALSE)</f>
        <v>8.1453000000000007</v>
      </c>
      <c r="C109" s="237">
        <f>+VLOOKUP(A109,[1]BIMBOA.MX!$A$2:$G$1741,6,FALSE)</f>
        <v>28.504636999999999</v>
      </c>
      <c r="D109" s="237">
        <f>+VLOOKUP(A109,[1]GENTERA.MX!$A$2:$G$1741,6,FALSE)</f>
        <v>11.010614</v>
      </c>
      <c r="F109" s="239">
        <v>41155</v>
      </c>
      <c r="G109" s="237">
        <f t="shared" si="6"/>
        <v>1.6277266060366752E-2</v>
      </c>
      <c r="H109" s="237">
        <f t="shared" si="6"/>
        <v>2.7154086908911104E-2</v>
      </c>
      <c r="I109" s="237">
        <f t="shared" si="6"/>
        <v>3.1229293481534526E-2</v>
      </c>
    </row>
    <row r="110" spans="1:9" x14ac:dyDescent="0.25">
      <c r="A110" s="239">
        <v>41156</v>
      </c>
      <c r="B110" s="237">
        <f>+VLOOKUP(A110,'[1]CEMEXCPO.MX'!$A$2:$G$1741,6,FALSE)</f>
        <v>8.1124200000000002</v>
      </c>
      <c r="C110" s="237">
        <f>+VLOOKUP(A110,[1]BIMBOA.MX!$A$2:$G$1741,6,FALSE)</f>
        <v>28.330652000000001</v>
      </c>
      <c r="D110" s="237">
        <f>+VLOOKUP(A110,[1]GENTERA.MX!$A$2:$G$1741,6,FALSE)</f>
        <v>11.010614</v>
      </c>
      <c r="F110" s="239">
        <v>41156</v>
      </c>
      <c r="G110" s="237">
        <f t="shared" si="6"/>
        <v>-4.0448531317652118E-3</v>
      </c>
      <c r="H110" s="237">
        <f t="shared" si="6"/>
        <v>-6.1224477446086764E-3</v>
      </c>
      <c r="I110" s="237">
        <f t="shared" si="6"/>
        <v>0</v>
      </c>
    </row>
    <row r="111" spans="1:9" x14ac:dyDescent="0.25">
      <c r="A111" s="239">
        <v>41157</v>
      </c>
      <c r="B111" s="237">
        <f>+VLOOKUP(A111,'[1]CEMEXCPO.MX'!$A$2:$G$1741,6,FALSE)</f>
        <v>8.2192699999999999</v>
      </c>
      <c r="C111" s="237">
        <f>+VLOOKUP(A111,[1]BIMBOA.MX!$A$2:$G$1741,6,FALSE)</f>
        <v>28.253325</v>
      </c>
      <c r="D111" s="237">
        <f>+VLOOKUP(A111,[1]GENTERA.MX!$A$2:$G$1741,6,FALSE)</f>
        <v>11.042856</v>
      </c>
      <c r="F111" s="239">
        <v>41157</v>
      </c>
      <c r="G111" s="237">
        <f t="shared" si="6"/>
        <v>1.3085176682085951E-2</v>
      </c>
      <c r="H111" s="237">
        <f t="shared" si="6"/>
        <v>-2.7331782683902989E-3</v>
      </c>
      <c r="I111" s="237">
        <f t="shared" si="6"/>
        <v>2.9239863814271606E-3</v>
      </c>
    </row>
    <row r="112" spans="1:9" x14ac:dyDescent="0.25">
      <c r="A112" s="239">
        <v>41158</v>
      </c>
      <c r="B112" s="237">
        <f>+VLOOKUP(A112,'[1]CEMEXCPO.MX'!$A$2:$G$1741,6,FALSE)</f>
        <v>8.5069499999999998</v>
      </c>
      <c r="C112" s="237">
        <f>+VLOOKUP(A112,[1]BIMBOA.MX!$A$2:$G$1741,6,FALSE)</f>
        <v>29.045925</v>
      </c>
      <c r="D112" s="237">
        <f>+VLOOKUP(A112,[1]GENTERA.MX!$A$2:$G$1741,6,FALSE)</f>
        <v>11.042856</v>
      </c>
      <c r="F112" s="239">
        <v>41158</v>
      </c>
      <c r="G112" s="237">
        <f t="shared" si="6"/>
        <v>3.4402079125282418E-2</v>
      </c>
      <c r="H112" s="237">
        <f t="shared" si="6"/>
        <v>2.7667048289647736E-2</v>
      </c>
      <c r="I112" s="237">
        <f t="shared" si="6"/>
        <v>0</v>
      </c>
    </row>
    <row r="113" spans="1:9" x14ac:dyDescent="0.25">
      <c r="A113" s="239">
        <v>41159</v>
      </c>
      <c r="B113" s="237">
        <f>+VLOOKUP(A113,'[1]CEMEXCPO.MX'!$A$2:$G$1741,6,FALSE)</f>
        <v>8.6055799999999998</v>
      </c>
      <c r="C113" s="237">
        <f>+VLOOKUP(A113,[1]BIMBOA.MX!$A$2:$G$1741,6,FALSE)</f>
        <v>29.413229000000001</v>
      </c>
      <c r="D113" s="237">
        <f>+VLOOKUP(A113,[1]GENTERA.MX!$A$2:$G$1741,6,FALSE)</f>
        <v>11.050917999999999</v>
      </c>
      <c r="F113" s="239">
        <v>41159</v>
      </c>
      <c r="G113" s="237">
        <f t="shared" si="6"/>
        <v>1.152735360107135E-2</v>
      </c>
      <c r="H113" s="237">
        <f t="shared" si="6"/>
        <v>1.2566341055549411E-2</v>
      </c>
      <c r="I113" s="237">
        <f t="shared" si="6"/>
        <v>7.2979839096946842E-4</v>
      </c>
    </row>
    <row r="114" spans="1:9" x14ac:dyDescent="0.25">
      <c r="A114" s="239">
        <v>41162</v>
      </c>
      <c r="B114" s="237">
        <f>+VLOOKUP(A114,'[1]CEMEXCPO.MX'!$A$2:$G$1741,6,FALSE)</f>
        <v>8.4905100000000004</v>
      </c>
      <c r="C114" s="237">
        <f>+VLOOKUP(A114,[1]BIMBOA.MX!$A$2:$G$1741,6,FALSE)</f>
        <v>29.577546999999999</v>
      </c>
      <c r="D114" s="237">
        <f>+VLOOKUP(A114,[1]GENTERA.MX!$A$2:$G$1741,6,FALSE)</f>
        <v>11.115401</v>
      </c>
      <c r="F114" s="239">
        <v>41162</v>
      </c>
      <c r="G114" s="237">
        <f t="shared" si="6"/>
        <v>-1.3461760874445733E-2</v>
      </c>
      <c r="H114" s="237">
        <f t="shared" si="6"/>
        <v>5.5709870634516887E-3</v>
      </c>
      <c r="I114" s="237">
        <f t="shared" si="6"/>
        <v>5.8181227021644822E-3</v>
      </c>
    </row>
    <row r="115" spans="1:9" x14ac:dyDescent="0.25">
      <c r="A115" s="239">
        <v>41163</v>
      </c>
      <c r="B115" s="237">
        <f>+VLOOKUP(A115,'[1]CEMEXCPO.MX'!$A$2:$G$1741,6,FALSE)</f>
        <v>8.5973600000000001</v>
      </c>
      <c r="C115" s="237">
        <f>+VLOOKUP(A115,[1]BIMBOA.MX!$A$2:$G$1741,6,FALSE)</f>
        <v>29.316569999999999</v>
      </c>
      <c r="D115" s="237">
        <f>+VLOOKUP(A115,[1]GENTERA.MX!$A$2:$G$1741,6,FALSE)</f>
        <v>11.075098000000001</v>
      </c>
      <c r="F115" s="239">
        <v>41163</v>
      </c>
      <c r="G115" s="237">
        <f t="shared" si="6"/>
        <v>1.2506110197806865E-2</v>
      </c>
      <c r="H115" s="237">
        <f t="shared" si="6"/>
        <v>-8.8626410081516695E-3</v>
      </c>
      <c r="I115" s="237">
        <f t="shared" si="6"/>
        <v>-3.6324594877922885E-3</v>
      </c>
    </row>
    <row r="116" spans="1:9" x14ac:dyDescent="0.25">
      <c r="A116" s="239">
        <v>41164</v>
      </c>
      <c r="B116" s="237">
        <f>+VLOOKUP(A116,'[1]CEMEXCPO.MX'!$A$2:$G$1741,6,FALSE)</f>
        <v>8.8603699999999996</v>
      </c>
      <c r="C116" s="237">
        <f>+VLOOKUP(A116,[1]BIMBOA.MX!$A$2:$G$1741,6,FALSE)</f>
        <v>29.596882000000001</v>
      </c>
      <c r="D116" s="237">
        <f>+VLOOKUP(A116,[1]GENTERA.MX!$A$2:$G$1741,6,FALSE)</f>
        <v>11.228249999999999</v>
      </c>
      <c r="F116" s="239">
        <v>41164</v>
      </c>
      <c r="G116" s="237">
        <f t="shared" si="6"/>
        <v>3.013334507911207E-2</v>
      </c>
      <c r="H116" s="237">
        <f t="shared" si="6"/>
        <v>9.5161327617633053E-3</v>
      </c>
      <c r="I116" s="237">
        <f t="shared" si="6"/>
        <v>1.3733759365404158E-2</v>
      </c>
    </row>
    <row r="117" spans="1:9" x14ac:dyDescent="0.25">
      <c r="A117" s="239">
        <v>41166</v>
      </c>
      <c r="B117" s="237">
        <f>+VLOOKUP(A117,'[1]CEMEXCPO.MX'!$A$2:$G$1741,6,FALSE)</f>
        <v>8.7124299999999995</v>
      </c>
      <c r="C117" s="237">
        <f>+VLOOKUP(A117,[1]BIMBOA.MX!$A$2:$G$1741,6,FALSE)</f>
        <v>29.886856000000002</v>
      </c>
      <c r="D117" s="237">
        <f>+VLOOKUP(A117,[1]GENTERA.MX!$A$2:$G$1741,6,FALSE)</f>
        <v>11.341094</v>
      </c>
      <c r="F117" s="239">
        <v>41166</v>
      </c>
      <c r="G117" s="237">
        <f t="shared" si="6"/>
        <v>-1.6837782846302062E-2</v>
      </c>
      <c r="H117" s="237">
        <f t="shared" si="6"/>
        <v>9.7497671388579697E-3</v>
      </c>
      <c r="I117" s="237">
        <f t="shared" si="6"/>
        <v>9.9998422936387037E-3</v>
      </c>
    </row>
    <row r="118" spans="1:9" x14ac:dyDescent="0.25">
      <c r="A118" s="239">
        <v>41169</v>
      </c>
      <c r="B118" s="237">
        <f>+VLOOKUP(A118,'[1]CEMEXCPO.MX'!$A$2:$G$1741,6,FALSE)</f>
        <v>8.8192799999999991</v>
      </c>
      <c r="C118" s="237">
        <f>+VLOOKUP(A118,[1]BIMBOA.MX!$A$2:$G$1741,6,FALSE)</f>
        <v>29.761202000000001</v>
      </c>
      <c r="D118" s="237">
        <f>+VLOOKUP(A118,[1]GENTERA.MX!$A$2:$G$1741,6,FALSE)</f>
        <v>11.599030000000001</v>
      </c>
      <c r="F118" s="239">
        <v>41169</v>
      </c>
      <c r="G118" s="237">
        <f t="shared" si="6"/>
        <v>1.2189492412431861E-2</v>
      </c>
      <c r="H118" s="237">
        <f t="shared" si="6"/>
        <v>-4.2131861484232163E-3</v>
      </c>
      <c r="I118" s="237">
        <f t="shared" si="6"/>
        <v>2.2488707616701929E-2</v>
      </c>
    </row>
    <row r="119" spans="1:9" x14ac:dyDescent="0.25">
      <c r="A119" s="239">
        <v>41170</v>
      </c>
      <c r="B119" s="237">
        <f>+VLOOKUP(A119,'[1]CEMEXCPO.MX'!$A$2:$G$1741,6,FALSE)</f>
        <v>8.8110599999999994</v>
      </c>
      <c r="C119" s="237">
        <f>+VLOOKUP(A119,[1]BIMBOA.MX!$A$2:$G$1741,6,FALSE)</f>
        <v>29.964183999999999</v>
      </c>
      <c r="D119" s="237">
        <f>+VLOOKUP(A119,[1]GENTERA.MX!$A$2:$G$1741,6,FALSE)</f>
        <v>11.590971</v>
      </c>
      <c r="F119" s="239">
        <v>41170</v>
      </c>
      <c r="G119" s="237">
        <f t="shared" si="6"/>
        <v>-9.3248350237431458E-4</v>
      </c>
      <c r="H119" s="237">
        <f t="shared" si="6"/>
        <v>6.7972028347664777E-3</v>
      </c>
      <c r="I119" s="237">
        <f t="shared" si="6"/>
        <v>-6.9504096394224836E-4</v>
      </c>
    </row>
    <row r="120" spans="1:9" x14ac:dyDescent="0.25">
      <c r="A120" s="239">
        <v>41171</v>
      </c>
      <c r="B120" s="237">
        <f>+VLOOKUP(A120,'[1]CEMEXCPO.MX'!$A$2:$G$1741,6,FALSE)</f>
        <v>9.0411999999999999</v>
      </c>
      <c r="C120" s="237">
        <f>+VLOOKUP(A120,[1]BIMBOA.MX!$A$2:$G$1741,6,FALSE)</f>
        <v>30.118835000000001</v>
      </c>
      <c r="D120" s="237">
        <f>+VLOOKUP(A120,[1]GENTERA.MX!$A$2:$G$1741,6,FALSE)</f>
        <v>11.623212000000001</v>
      </c>
      <c r="F120" s="239">
        <v>41171</v>
      </c>
      <c r="G120" s="237">
        <f t="shared" si="6"/>
        <v>2.5784158426158523E-2</v>
      </c>
      <c r="H120" s="237">
        <f t="shared" si="6"/>
        <v>5.1479217958395667E-3</v>
      </c>
      <c r="I120" s="237">
        <f t="shared" si="6"/>
        <v>2.7777002300651702E-3</v>
      </c>
    </row>
    <row r="121" spans="1:9" x14ac:dyDescent="0.25">
      <c r="A121" s="239">
        <v>41172</v>
      </c>
      <c r="B121" s="237">
        <f>+VLOOKUP(A121,'[1]CEMEXCPO.MX'!$A$2:$G$1741,6,FALSE)</f>
        <v>9.0083199999999994</v>
      </c>
      <c r="C121" s="237">
        <f>+VLOOKUP(A121,[1]BIMBOA.MX!$A$2:$G$1741,6,FALSE)</f>
        <v>30.147832999999999</v>
      </c>
      <c r="D121" s="237">
        <f>+VLOOKUP(A121,[1]GENTERA.MX!$A$2:$G$1741,6,FALSE)</f>
        <v>11.953690999999999</v>
      </c>
      <c r="F121" s="239">
        <v>41172</v>
      </c>
      <c r="G121" s="237">
        <f t="shared" si="6"/>
        <v>-3.6433142122379047E-3</v>
      </c>
      <c r="H121" s="237">
        <f t="shared" si="6"/>
        <v>9.623230618237518E-4</v>
      </c>
      <c r="I121" s="237">
        <f t="shared" si="6"/>
        <v>2.8035967787415805E-2</v>
      </c>
    </row>
    <row r="122" spans="1:9" x14ac:dyDescent="0.25">
      <c r="A122" s="239">
        <v>41173</v>
      </c>
      <c r="B122" s="237">
        <f>+VLOOKUP(A122,'[1]CEMEXCPO.MX'!$A$2:$G$1741,6,FALSE)</f>
        <v>8.9672199999999993</v>
      </c>
      <c r="C122" s="237">
        <f>+VLOOKUP(A122,[1]BIMBOA.MX!$A$2:$G$1741,6,FALSE)</f>
        <v>30.022179000000001</v>
      </c>
      <c r="D122" s="237">
        <f>+VLOOKUP(A122,[1]GENTERA.MX!$A$2:$G$1741,6,FALSE)</f>
        <v>11.897268</v>
      </c>
      <c r="F122" s="239">
        <v>41173</v>
      </c>
      <c r="G122" s="237">
        <f t="shared" si="6"/>
        <v>-4.5728886721862214E-3</v>
      </c>
      <c r="H122" s="237">
        <f t="shared" si="6"/>
        <v>-4.1766381120940761E-3</v>
      </c>
      <c r="I122" s="237">
        <f t="shared" si="6"/>
        <v>-4.7313070517304859E-3</v>
      </c>
    </row>
    <row r="123" spans="1:9" x14ac:dyDescent="0.25">
      <c r="A123" s="239">
        <v>41176</v>
      </c>
      <c r="B123" s="237">
        <f>+VLOOKUP(A123,'[1]CEMEXCPO.MX'!$A$2:$G$1741,6,FALSE)</f>
        <v>8.8685899999999993</v>
      </c>
      <c r="C123" s="237">
        <f>+VLOOKUP(A123,[1]BIMBOA.MX!$A$2:$G$1741,6,FALSE)</f>
        <v>29.993181</v>
      </c>
      <c r="D123" s="237">
        <f>+VLOOKUP(A123,[1]GENTERA.MX!$A$2:$G$1741,6,FALSE)</f>
        <v>11.856966</v>
      </c>
      <c r="F123" s="239">
        <v>41176</v>
      </c>
      <c r="G123" s="237">
        <f t="shared" si="6"/>
        <v>-1.1059885183250065E-2</v>
      </c>
      <c r="H123" s="237">
        <f t="shared" si="6"/>
        <v>-9.6635268893233248E-4</v>
      </c>
      <c r="I123" s="237">
        <f t="shared" si="6"/>
        <v>-3.393250960672813E-3</v>
      </c>
    </row>
    <row r="124" spans="1:9" x14ac:dyDescent="0.25">
      <c r="A124" s="239">
        <v>41177</v>
      </c>
      <c r="B124" s="237">
        <f>+VLOOKUP(A124,'[1]CEMEXCPO.MX'!$A$2:$G$1741,6,FALSE)</f>
        <v>8.7042099999999998</v>
      </c>
      <c r="C124" s="237">
        <f>+VLOOKUP(A124,[1]BIMBOA.MX!$A$2:$G$1741,6,FALSE)</f>
        <v>30.031842999999999</v>
      </c>
      <c r="D124" s="237">
        <f>+VLOOKUP(A124,[1]GENTERA.MX!$A$2:$G$1741,6,FALSE)</f>
        <v>11.590971</v>
      </c>
      <c r="F124" s="239">
        <v>41177</v>
      </c>
      <c r="G124" s="237">
        <f t="shared" si="6"/>
        <v>-1.8709004228847703E-2</v>
      </c>
      <c r="H124" s="237">
        <f t="shared" si="6"/>
        <v>1.288196247833928E-3</v>
      </c>
      <c r="I124" s="237">
        <f t="shared" si="6"/>
        <v>-2.2689110005077579E-2</v>
      </c>
    </row>
    <row r="125" spans="1:9" x14ac:dyDescent="0.25">
      <c r="A125" s="239">
        <v>41178</v>
      </c>
      <c r="B125" s="237">
        <f>+VLOOKUP(A125,'[1]CEMEXCPO.MX'!$A$2:$G$1741,6,FALSE)</f>
        <v>8.4165299999999998</v>
      </c>
      <c r="C125" s="237">
        <f>+VLOOKUP(A125,[1]BIMBOA.MX!$A$2:$G$1741,6,FALSE)</f>
        <v>30.283155000000001</v>
      </c>
      <c r="D125" s="237">
        <f>+VLOOKUP(A125,[1]GENTERA.MX!$A$2:$G$1741,6,FALSE)</f>
        <v>11.655453</v>
      </c>
      <c r="F125" s="239">
        <v>41178</v>
      </c>
      <c r="G125" s="237">
        <f t="shared" si="6"/>
        <v>-3.3609187363109472E-2</v>
      </c>
      <c r="H125" s="237">
        <f t="shared" si="6"/>
        <v>8.3333652555641641E-3</v>
      </c>
      <c r="I125" s="237">
        <f t="shared" si="6"/>
        <v>5.5477062089516098E-3</v>
      </c>
    </row>
    <row r="126" spans="1:9" x14ac:dyDescent="0.25">
      <c r="A126" s="239">
        <v>41179</v>
      </c>
      <c r="B126" s="237">
        <f>+VLOOKUP(A126,'[1]CEMEXCPO.MX'!$A$2:$G$1741,6,FALSE)</f>
        <v>8.7206499999999991</v>
      </c>
      <c r="C126" s="237">
        <f>+VLOOKUP(A126,[1]BIMBOA.MX!$A$2:$G$1741,6,FALSE)</f>
        <v>30.640792999999999</v>
      </c>
      <c r="D126" s="237">
        <f>+VLOOKUP(A126,[1]GENTERA.MX!$A$2:$G$1741,6,FALSE)</f>
        <v>12.147141</v>
      </c>
      <c r="F126" s="239">
        <v>41179</v>
      </c>
      <c r="G126" s="237">
        <f t="shared" si="6"/>
        <v>3.5496147129563144E-2</v>
      </c>
      <c r="H126" s="237">
        <f t="shared" si="6"/>
        <v>1.1740608409529001E-2</v>
      </c>
      <c r="I126" s="237">
        <f t="shared" si="6"/>
        <v>4.1319694283891206E-2</v>
      </c>
    </row>
    <row r="127" spans="1:9" x14ac:dyDescent="0.25">
      <c r="A127" s="239">
        <v>41180</v>
      </c>
      <c r="B127" s="237">
        <f>+VLOOKUP(A127,'[1]CEMEXCPO.MX'!$A$2:$G$1741,6,FALSE)</f>
        <v>8.8028399999999998</v>
      </c>
      <c r="C127" s="237">
        <f>+VLOOKUP(A127,[1]BIMBOA.MX!$A$2:$G$1741,6,FALSE)</f>
        <v>30.969435000000001</v>
      </c>
      <c r="D127" s="237">
        <f>+VLOOKUP(A127,[1]GENTERA.MX!$A$2:$G$1741,6,FALSE)</f>
        <v>12.163263000000001</v>
      </c>
      <c r="F127" s="239">
        <v>41180</v>
      </c>
      <c r="G127" s="237">
        <f t="shared" si="6"/>
        <v>9.3806202644150585E-3</v>
      </c>
      <c r="H127" s="237">
        <f t="shared" si="6"/>
        <v>1.0668524618760821E-2</v>
      </c>
      <c r="I127" s="237">
        <f t="shared" si="6"/>
        <v>1.3263459022298516E-3</v>
      </c>
    </row>
    <row r="128" spans="1:9" x14ac:dyDescent="0.25">
      <c r="A128" s="239">
        <v>41183</v>
      </c>
      <c r="B128" s="237">
        <f>+VLOOKUP(A128,'[1]CEMEXCPO.MX'!$A$2:$G$1741,6,FALSE)</f>
        <v>8.9343500000000002</v>
      </c>
      <c r="C128" s="237">
        <f>+VLOOKUP(A128,[1]BIMBOA.MX!$A$2:$G$1741,6,FALSE)</f>
        <v>30.824445999999998</v>
      </c>
      <c r="D128" s="237">
        <f>+VLOOKUP(A128,[1]GENTERA.MX!$A$2:$G$1741,6,FALSE)</f>
        <v>12.646891999999999</v>
      </c>
      <c r="F128" s="239">
        <v>41183</v>
      </c>
      <c r="G128" s="237">
        <f t="shared" si="6"/>
        <v>1.4829001651799017E-2</v>
      </c>
      <c r="H128" s="237">
        <f t="shared" si="6"/>
        <v>-4.6926738933609239E-3</v>
      </c>
      <c r="I128" s="237">
        <f t="shared" si="6"/>
        <v>3.899131392938434E-2</v>
      </c>
    </row>
    <row r="129" spans="1:9" x14ac:dyDescent="0.25">
      <c r="A129" s="239">
        <v>41184</v>
      </c>
      <c r="B129" s="237">
        <f>+VLOOKUP(A129,'[1]CEMEXCPO.MX'!$A$2:$G$1741,6,FALSE)</f>
        <v>9.0247600000000006</v>
      </c>
      <c r="C129" s="237">
        <f>+VLOOKUP(A129,[1]BIMBOA.MX!$A$2:$G$1741,6,FALSE)</f>
        <v>30.824445999999998</v>
      </c>
      <c r="D129" s="237">
        <f>+VLOOKUP(A129,[1]GENTERA.MX!$A$2:$G$1741,6,FALSE)</f>
        <v>12.646891999999999</v>
      </c>
      <c r="F129" s="239">
        <v>41184</v>
      </c>
      <c r="G129" s="237">
        <f t="shared" si="6"/>
        <v>1.0068512724123551E-2</v>
      </c>
      <c r="H129" s="237">
        <f t="shared" si="6"/>
        <v>0</v>
      </c>
      <c r="I129" s="237">
        <f t="shared" si="6"/>
        <v>0</v>
      </c>
    </row>
    <row r="130" spans="1:9" x14ac:dyDescent="0.25">
      <c r="A130" s="239">
        <v>41185</v>
      </c>
      <c r="B130" s="237">
        <f>+VLOOKUP(A130,'[1]CEMEXCPO.MX'!$A$2:$G$1741,6,FALSE)</f>
        <v>8.9918800000000001</v>
      </c>
      <c r="C130" s="237">
        <f>+VLOOKUP(A130,[1]BIMBOA.MX!$A$2:$G$1741,6,FALSE)</f>
        <v>30.650459000000001</v>
      </c>
      <c r="D130" s="237">
        <f>+VLOOKUP(A130,[1]GENTERA.MX!$A$2:$G$1741,6,FALSE)</f>
        <v>13.203065</v>
      </c>
      <c r="F130" s="239">
        <v>41185</v>
      </c>
      <c r="G130" s="237">
        <f t="shared" si="6"/>
        <v>-3.6499632010081997E-3</v>
      </c>
      <c r="H130" s="237">
        <f t="shared" si="6"/>
        <v>-5.6604386636545222E-3</v>
      </c>
      <c r="I130" s="237">
        <f t="shared" si="6"/>
        <v>4.3037506321703931E-2</v>
      </c>
    </row>
    <row r="131" spans="1:9" x14ac:dyDescent="0.25">
      <c r="A131" s="239">
        <v>41186</v>
      </c>
      <c r="B131" s="237">
        <f>+VLOOKUP(A131,'[1]CEMEXCPO.MX'!$A$2:$G$1741,6,FALSE)</f>
        <v>9.3946299999999994</v>
      </c>
      <c r="C131" s="237">
        <f>+VLOOKUP(A131,[1]BIMBOA.MX!$A$2:$G$1741,6,FALSE)</f>
        <v>30.389481</v>
      </c>
      <c r="D131" s="237">
        <f>+VLOOKUP(A131,[1]GENTERA.MX!$A$2:$G$1741,6,FALSE)</f>
        <v>12.969312</v>
      </c>
      <c r="F131" s="239">
        <v>41186</v>
      </c>
      <c r="G131" s="237">
        <f t="shared" si="6"/>
        <v>4.3816301573007858E-2</v>
      </c>
      <c r="H131" s="237">
        <f t="shared" si="6"/>
        <v>-8.5511090035762481E-3</v>
      </c>
      <c r="I131" s="237">
        <f t="shared" si="6"/>
        <v>-1.7863048176678591E-2</v>
      </c>
    </row>
    <row r="132" spans="1:9" x14ac:dyDescent="0.25">
      <c r="A132" s="239">
        <v>41187</v>
      </c>
      <c r="B132" s="237">
        <f>+VLOOKUP(A132,'[1]CEMEXCPO.MX'!$A$2:$G$1741,6,FALSE)</f>
        <v>9.5672300000000003</v>
      </c>
      <c r="C132" s="237">
        <f>+VLOOKUP(A132,[1]BIMBOA.MX!$A$2:$G$1741,6,FALSE)</f>
        <v>30.872776000000002</v>
      </c>
      <c r="D132" s="237">
        <f>+VLOOKUP(A132,[1]GENTERA.MX!$A$2:$G$1741,6,FALSE)</f>
        <v>12.985433</v>
      </c>
      <c r="F132" s="239">
        <v>41187</v>
      </c>
      <c r="G132" s="237">
        <f t="shared" ref="G132:I195" si="7">+LN(B132/B131)</f>
        <v>1.8205467941667147E-2</v>
      </c>
      <c r="H132" s="237">
        <f t="shared" si="7"/>
        <v>1.5778231168328705E-2</v>
      </c>
      <c r="I132" s="237">
        <f t="shared" si="7"/>
        <v>1.2422392955973556E-3</v>
      </c>
    </row>
    <row r="133" spans="1:9" x14ac:dyDescent="0.25">
      <c r="A133" s="239">
        <v>41190</v>
      </c>
      <c r="B133" s="237">
        <f>+VLOOKUP(A133,'[1]CEMEXCPO.MX'!$A$2:$G$1741,6,FALSE)</f>
        <v>9.4357199999999999</v>
      </c>
      <c r="C133" s="237">
        <f>+VLOOKUP(A133,[1]BIMBOA.MX!$A$2:$G$1741,6,FALSE)</f>
        <v>30.718122000000001</v>
      </c>
      <c r="D133" s="237">
        <f>+VLOOKUP(A133,[1]GENTERA.MX!$A$2:$G$1741,6,FALSE)</f>
        <v>12.638832000000001</v>
      </c>
      <c r="F133" s="239">
        <v>41190</v>
      </c>
      <c r="G133" s="237">
        <f t="shared" si="7"/>
        <v>-1.3841229866578377E-2</v>
      </c>
      <c r="H133" s="237">
        <f t="shared" si="7"/>
        <v>-5.021986366735301E-3</v>
      </c>
      <c r="I133" s="237">
        <f t="shared" si="7"/>
        <v>-2.7054211341587441E-2</v>
      </c>
    </row>
    <row r="134" spans="1:9" x14ac:dyDescent="0.25">
      <c r="A134" s="239">
        <v>41191</v>
      </c>
      <c r="B134" s="237">
        <f>+VLOOKUP(A134,'[1]CEMEXCPO.MX'!$A$2:$G$1741,6,FALSE)</f>
        <v>9.2713400000000004</v>
      </c>
      <c r="C134" s="237">
        <f>+VLOOKUP(A134,[1]BIMBOA.MX!$A$2:$G$1741,6,FALSE)</f>
        <v>30.824445999999998</v>
      </c>
      <c r="D134" s="237">
        <f>+VLOOKUP(A134,[1]GENTERA.MX!$A$2:$G$1741,6,FALSE)</f>
        <v>12.606590000000001</v>
      </c>
      <c r="F134" s="239">
        <v>41191</v>
      </c>
      <c r="G134" s="237">
        <f t="shared" si="7"/>
        <v>-1.7574566064260836E-2</v>
      </c>
      <c r="H134" s="237">
        <f t="shared" si="7"/>
        <v>3.4553028656372537E-3</v>
      </c>
      <c r="I134" s="237">
        <f t="shared" si="7"/>
        <v>-2.5542862804920625E-3</v>
      </c>
    </row>
    <row r="135" spans="1:9" x14ac:dyDescent="0.25">
      <c r="A135" s="239">
        <v>41192</v>
      </c>
      <c r="B135" s="237">
        <f>+VLOOKUP(A135,'[1]CEMEXCPO.MX'!$A$2:$G$1741,6,FALSE)</f>
        <v>9.18093</v>
      </c>
      <c r="C135" s="237">
        <f>+VLOOKUP(A135,[1]BIMBOA.MX!$A$2:$G$1741,6,FALSE)</f>
        <v>30.486141</v>
      </c>
      <c r="D135" s="237">
        <f>+VLOOKUP(A135,[1]GENTERA.MX!$A$2:$G$1741,6,FALSE)</f>
        <v>12.574349</v>
      </c>
      <c r="F135" s="239">
        <v>41192</v>
      </c>
      <c r="G135" s="237">
        <f t="shared" si="7"/>
        <v>-9.7994147596788591E-3</v>
      </c>
      <c r="H135" s="237">
        <f t="shared" si="7"/>
        <v>-1.1035889561163666E-2</v>
      </c>
      <c r="I135" s="237">
        <f t="shared" si="7"/>
        <v>-2.5607478432930859E-3</v>
      </c>
    </row>
    <row r="136" spans="1:9" x14ac:dyDescent="0.25">
      <c r="A136" s="239">
        <v>41193</v>
      </c>
      <c r="B136" s="237">
        <f>+VLOOKUP(A136,'[1]CEMEXCPO.MX'!$A$2:$G$1741,6,FALSE)</f>
        <v>9.4028500000000008</v>
      </c>
      <c r="C136" s="237">
        <f>+VLOOKUP(A136,[1]BIMBOA.MX!$A$2:$G$1741,6,FALSE)</f>
        <v>30.263822999999999</v>
      </c>
      <c r="D136" s="237">
        <f>+VLOOKUP(A136,[1]GENTERA.MX!$A$2:$G$1741,6,FALSE)</f>
        <v>12.300292000000001</v>
      </c>
      <c r="F136" s="239">
        <v>41193</v>
      </c>
      <c r="G136" s="237">
        <f t="shared" si="7"/>
        <v>2.3884328121353753E-2</v>
      </c>
      <c r="H136" s="237">
        <f t="shared" si="7"/>
        <v>-7.3191481220436895E-3</v>
      </c>
      <c r="I136" s="237">
        <f t="shared" si="7"/>
        <v>-2.2035943328039462E-2</v>
      </c>
    </row>
    <row r="137" spans="1:9" x14ac:dyDescent="0.25">
      <c r="A137" s="239">
        <v>41194</v>
      </c>
      <c r="B137" s="237">
        <f>+VLOOKUP(A137,'[1]CEMEXCPO.MX'!$A$2:$G$1741,6,FALSE)</f>
        <v>9.3370899999999999</v>
      </c>
      <c r="C137" s="237">
        <f>+VLOOKUP(A137,[1]BIMBOA.MX!$A$2:$G$1741,6,FALSE)</f>
        <v>30.379816000000002</v>
      </c>
      <c r="D137" s="237">
        <f>+VLOOKUP(A137,[1]GENTERA.MX!$A$2:$G$1741,6,FALSE)</f>
        <v>12.429259999999999</v>
      </c>
      <c r="F137" s="239">
        <v>41194</v>
      </c>
      <c r="G137" s="237">
        <f t="shared" si="7"/>
        <v>-7.0181942863700277E-3</v>
      </c>
      <c r="H137" s="237">
        <f t="shared" si="7"/>
        <v>3.8254017523756756E-3</v>
      </c>
      <c r="I137" s="237">
        <f t="shared" si="7"/>
        <v>1.0430368429485387E-2</v>
      </c>
    </row>
    <row r="138" spans="1:9" x14ac:dyDescent="0.25">
      <c r="A138" s="239">
        <v>41197</v>
      </c>
      <c r="B138" s="237">
        <f>+VLOOKUP(A138,'[1]CEMEXCPO.MX'!$A$2:$G$1741,6,FALSE)</f>
        <v>9.3042099999999994</v>
      </c>
      <c r="C138" s="237">
        <f>+VLOOKUP(A138,[1]BIMBOA.MX!$A$2:$G$1741,6,FALSE)</f>
        <v>30.428142999999999</v>
      </c>
      <c r="D138" s="237">
        <f>+VLOOKUP(A138,[1]GENTERA.MX!$A$2:$G$1741,6,FALSE)</f>
        <v>12.896768</v>
      </c>
      <c r="F138" s="239">
        <v>41197</v>
      </c>
      <c r="G138" s="237">
        <f t="shared" si="7"/>
        <v>-3.5276546268236861E-3</v>
      </c>
      <c r="H138" s="237">
        <f t="shared" si="7"/>
        <v>1.5894962096930886E-3</v>
      </c>
      <c r="I138" s="237">
        <f t="shared" si="7"/>
        <v>3.6923366977447809E-2</v>
      </c>
    </row>
    <row r="139" spans="1:9" x14ac:dyDescent="0.25">
      <c r="A139" s="239">
        <v>41198</v>
      </c>
      <c r="B139" s="237">
        <f>+VLOOKUP(A139,'[1]CEMEXCPO.MX'!$A$2:$G$1741,6,FALSE)</f>
        <v>9.7151800000000001</v>
      </c>
      <c r="C139" s="237">
        <f>+VLOOKUP(A139,[1]BIMBOA.MX!$A$2:$G$1741,6,FALSE)</f>
        <v>31.153084</v>
      </c>
      <c r="D139" s="237">
        <f>+VLOOKUP(A139,[1]GENTERA.MX!$A$2:$G$1741,6,FALSE)</f>
        <v>13.170823</v>
      </c>
      <c r="F139" s="239">
        <v>41198</v>
      </c>
      <c r="G139" s="237">
        <f t="shared" si="7"/>
        <v>4.3222624808294606E-2</v>
      </c>
      <c r="H139" s="237">
        <f t="shared" si="7"/>
        <v>2.3545308405434368E-2</v>
      </c>
      <c r="I139" s="237">
        <f t="shared" si="7"/>
        <v>2.1027266970553193E-2</v>
      </c>
    </row>
    <row r="140" spans="1:9" x14ac:dyDescent="0.25">
      <c r="A140" s="239">
        <v>41199</v>
      </c>
      <c r="B140" s="237">
        <f>+VLOOKUP(A140,'[1]CEMEXCPO.MX'!$A$2:$G$1741,6,FALSE)</f>
        <v>9.6494199999999992</v>
      </c>
      <c r="C140" s="237">
        <f>+VLOOKUP(A140,[1]BIMBOA.MX!$A$2:$G$1741,6,FALSE)</f>
        <v>31.868359000000002</v>
      </c>
      <c r="D140" s="237">
        <f>+VLOOKUP(A140,[1]GENTERA.MX!$A$2:$G$1741,6,FALSE)</f>
        <v>13.219185</v>
      </c>
      <c r="F140" s="239">
        <v>41199</v>
      </c>
      <c r="G140" s="237">
        <f t="shared" si="7"/>
        <v>-6.7918007895132583E-3</v>
      </c>
      <c r="H140" s="237">
        <f t="shared" si="7"/>
        <v>2.2700391525477894E-2</v>
      </c>
      <c r="I140" s="237">
        <f t="shared" si="7"/>
        <v>3.6651791950487352E-3</v>
      </c>
    </row>
    <row r="141" spans="1:9" x14ac:dyDescent="0.25">
      <c r="A141" s="239">
        <v>41200</v>
      </c>
      <c r="B141" s="237">
        <f>+VLOOKUP(A141,'[1]CEMEXCPO.MX'!$A$2:$G$1741,6,FALSE)</f>
        <v>9.7151800000000001</v>
      </c>
      <c r="C141" s="237">
        <f>+VLOOKUP(A141,[1]BIMBOA.MX!$A$2:$G$1741,6,FALSE)</f>
        <v>31.723372999999999</v>
      </c>
      <c r="D141" s="237">
        <f>+VLOOKUP(A141,[1]GENTERA.MX!$A$2:$G$1741,6,FALSE)</f>
        <v>13.138579999999999</v>
      </c>
      <c r="F141" s="239">
        <v>41200</v>
      </c>
      <c r="G141" s="237">
        <f t="shared" si="7"/>
        <v>6.7918007895133199E-3</v>
      </c>
      <c r="H141" s="237">
        <f t="shared" si="7"/>
        <v>-4.5599088643037775E-3</v>
      </c>
      <c r="I141" s="237">
        <f t="shared" si="7"/>
        <v>-6.1162432607920775E-3</v>
      </c>
    </row>
    <row r="142" spans="1:9" x14ac:dyDescent="0.25">
      <c r="A142" s="239">
        <v>41201</v>
      </c>
      <c r="B142" s="237">
        <f>+VLOOKUP(A142,'[1]CEMEXCPO.MX'!$A$2:$G$1741,6,FALSE)</f>
        <v>9.5179200000000002</v>
      </c>
      <c r="C142" s="237">
        <f>+VLOOKUP(A142,[1]BIMBOA.MX!$A$2:$G$1741,6,FALSE)</f>
        <v>31.510721</v>
      </c>
      <c r="D142" s="237">
        <f>+VLOOKUP(A142,[1]GENTERA.MX!$A$2:$G$1741,6,FALSE)</f>
        <v>12.888705</v>
      </c>
      <c r="F142" s="239">
        <v>41201</v>
      </c>
      <c r="G142" s="237">
        <f t="shared" si="7"/>
        <v>-2.0513273170701476E-2</v>
      </c>
      <c r="H142" s="237">
        <f t="shared" si="7"/>
        <v>-6.7258906771084951E-3</v>
      </c>
      <c r="I142" s="237">
        <f t="shared" si="7"/>
        <v>-1.9201593818739985E-2</v>
      </c>
    </row>
    <row r="143" spans="1:9" x14ac:dyDescent="0.25">
      <c r="A143" s="239">
        <v>41204</v>
      </c>
      <c r="B143" s="237">
        <f>+VLOOKUP(A143,'[1]CEMEXCPO.MX'!$A$2:$G$1741,6,FALSE)</f>
        <v>9.5918899999999994</v>
      </c>
      <c r="C143" s="237">
        <f>+VLOOKUP(A143,[1]BIMBOA.MX!$A$2:$G$1741,6,FALSE)</f>
        <v>31.375397</v>
      </c>
      <c r="D143" s="237">
        <f>+VLOOKUP(A143,[1]GENTERA.MX!$A$2:$G$1741,6,FALSE)</f>
        <v>13.203065</v>
      </c>
      <c r="F143" s="239">
        <v>41204</v>
      </c>
      <c r="G143" s="237">
        <f t="shared" si="7"/>
        <v>7.7416122330800372E-3</v>
      </c>
      <c r="H143" s="237">
        <f t="shared" si="7"/>
        <v>-4.3037863739351003E-3</v>
      </c>
      <c r="I143" s="237">
        <f t="shared" si="7"/>
        <v>2.4097653181490267E-2</v>
      </c>
    </row>
    <row r="144" spans="1:9" x14ac:dyDescent="0.25">
      <c r="A144" s="239">
        <v>41205</v>
      </c>
      <c r="B144" s="237">
        <f>+VLOOKUP(A144,'[1]CEMEXCPO.MX'!$A$2:$G$1741,6,FALSE)</f>
        <v>9.6411999999999995</v>
      </c>
      <c r="C144" s="237">
        <f>+VLOOKUP(A144,[1]BIMBOA.MX!$A$2:$G$1741,6,FALSE)</f>
        <v>31.501056999999999</v>
      </c>
      <c r="D144" s="237">
        <f>+VLOOKUP(A144,[1]GENTERA.MX!$A$2:$G$1741,6,FALSE)</f>
        <v>13.154702</v>
      </c>
      <c r="F144" s="239">
        <v>41205</v>
      </c>
      <c r="G144" s="237">
        <f t="shared" si="7"/>
        <v>5.1276324335493605E-3</v>
      </c>
      <c r="H144" s="237">
        <f t="shared" si="7"/>
        <v>3.9970500658192002E-3</v>
      </c>
      <c r="I144" s="237">
        <f t="shared" si="7"/>
        <v>-3.6697383564611211E-3</v>
      </c>
    </row>
    <row r="145" spans="1:9" x14ac:dyDescent="0.25">
      <c r="A145" s="239">
        <v>41206</v>
      </c>
      <c r="B145" s="237">
        <f>+VLOOKUP(A145,'[1]CEMEXCPO.MX'!$A$2:$G$1741,6,FALSE)</f>
        <v>9.8302499999999995</v>
      </c>
      <c r="C145" s="237">
        <f>+VLOOKUP(A145,[1]BIMBOA.MX!$A$2:$G$1741,6,FALSE)</f>
        <v>31.191748</v>
      </c>
      <c r="D145" s="237">
        <f>+VLOOKUP(A145,[1]GENTERA.MX!$A$2:$G$1741,6,FALSE)</f>
        <v>13.606089000000001</v>
      </c>
      <c r="F145" s="239">
        <v>41206</v>
      </c>
      <c r="G145" s="237">
        <f t="shared" si="7"/>
        <v>1.9418783982530122E-2</v>
      </c>
      <c r="H145" s="237">
        <f t="shared" si="7"/>
        <v>-9.8675281711208662E-3</v>
      </c>
      <c r="I145" s="237">
        <f t="shared" si="7"/>
        <v>3.3738151881267782E-2</v>
      </c>
    </row>
    <row r="146" spans="1:9" x14ac:dyDescent="0.25">
      <c r="A146" s="239">
        <v>41207</v>
      </c>
      <c r="B146" s="237">
        <f>+VLOOKUP(A146,'[1]CEMEXCPO.MX'!$A$2:$G$1741,6,FALSE)</f>
        <v>9.8384699999999992</v>
      </c>
      <c r="C146" s="237">
        <f>+VLOOKUP(A146,[1]BIMBOA.MX!$A$2:$G$1741,6,FALSE)</f>
        <v>31.491388000000001</v>
      </c>
      <c r="D146" s="237">
        <f>+VLOOKUP(A146,[1]GENTERA.MX!$A$2:$G$1741,6,FALSE)</f>
        <v>13.606089000000001</v>
      </c>
      <c r="F146" s="239">
        <v>41207</v>
      </c>
      <c r="G146" s="237">
        <f t="shared" si="7"/>
        <v>8.3584498417439734E-4</v>
      </c>
      <c r="H146" s="237">
        <f t="shared" si="7"/>
        <v>9.5605389734184868E-3</v>
      </c>
      <c r="I146" s="237">
        <f t="shared" si="7"/>
        <v>0</v>
      </c>
    </row>
    <row r="147" spans="1:9" x14ac:dyDescent="0.25">
      <c r="A147" s="239">
        <v>41208</v>
      </c>
      <c r="B147" s="237">
        <f>+VLOOKUP(A147,'[1]CEMEXCPO.MX'!$A$2:$G$1741,6,FALSE)</f>
        <v>9.6905199999999994</v>
      </c>
      <c r="C147" s="237">
        <f>+VLOOKUP(A147,[1]BIMBOA.MX!$A$2:$G$1741,6,FALSE)</f>
        <v>31.201414</v>
      </c>
      <c r="D147" s="237">
        <f>+VLOOKUP(A147,[1]GENTERA.MX!$A$2:$G$1741,6,FALSE)</f>
        <v>13.525484000000001</v>
      </c>
      <c r="F147" s="239">
        <v>41208</v>
      </c>
      <c r="G147" s="237">
        <f t="shared" si="7"/>
        <v>-1.5152123136273659E-2</v>
      </c>
      <c r="H147" s="237">
        <f t="shared" si="7"/>
        <v>-9.2506973251515381E-3</v>
      </c>
      <c r="I147" s="237">
        <f t="shared" si="7"/>
        <v>-5.941803458773153E-3</v>
      </c>
    </row>
    <row r="148" spans="1:9" x14ac:dyDescent="0.25">
      <c r="A148" s="239">
        <v>41211</v>
      </c>
      <c r="B148" s="237">
        <f>+VLOOKUP(A148,'[1]CEMEXCPO.MX'!$A$2:$G$1741,6,FALSE)</f>
        <v>9.7233999999999998</v>
      </c>
      <c r="C148" s="237">
        <f>+VLOOKUP(A148,[1]BIMBOA.MX!$A$2:$G$1741,6,FALSE)</f>
        <v>30.950102000000001</v>
      </c>
      <c r="D148" s="237">
        <f>+VLOOKUP(A148,[1]GENTERA.MX!$A$2:$G$1741,6,FALSE)</f>
        <v>14.170324000000001</v>
      </c>
      <c r="F148" s="239">
        <v>41211</v>
      </c>
      <c r="G148" s="237">
        <f t="shared" si="7"/>
        <v>3.3872635137604541E-3</v>
      </c>
      <c r="H148" s="237">
        <f t="shared" si="7"/>
        <v>-8.0871195380131568E-3</v>
      </c>
      <c r="I148" s="237">
        <f t="shared" si="7"/>
        <v>4.6574308974858959E-2</v>
      </c>
    </row>
    <row r="149" spans="1:9" x14ac:dyDescent="0.25">
      <c r="A149" s="239">
        <v>41212</v>
      </c>
      <c r="B149" s="237">
        <f>+VLOOKUP(A149,'[1]CEMEXCPO.MX'!$A$2:$G$1741,6,FALSE)</f>
        <v>9.6905199999999994</v>
      </c>
      <c r="C149" s="237">
        <f>+VLOOKUP(A149,[1]BIMBOA.MX!$A$2:$G$1741,6,FALSE)</f>
        <v>30.196161</v>
      </c>
      <c r="D149" s="237">
        <f>+VLOOKUP(A149,[1]GENTERA.MX!$A$2:$G$1741,6,FALSE)</f>
        <v>14.291229</v>
      </c>
      <c r="F149" s="239">
        <v>41212</v>
      </c>
      <c r="G149" s="237">
        <f t="shared" si="7"/>
        <v>-3.3872635137605161E-3</v>
      </c>
      <c r="H149" s="237">
        <f t="shared" si="7"/>
        <v>-2.4661497668105565E-2</v>
      </c>
      <c r="I149" s="237">
        <f t="shared" si="7"/>
        <v>8.4960737929968382E-3</v>
      </c>
    </row>
    <row r="150" spans="1:9" x14ac:dyDescent="0.25">
      <c r="A150" s="239">
        <v>41213</v>
      </c>
      <c r="B150" s="237">
        <f>+VLOOKUP(A150,'[1]CEMEXCPO.MX'!$A$2:$G$1741,6,FALSE)</f>
        <v>9.7562700000000007</v>
      </c>
      <c r="C150" s="237">
        <f>+VLOOKUP(A150,[1]BIMBOA.MX!$A$2:$G$1741,6,FALSE)</f>
        <v>29.480889999999999</v>
      </c>
      <c r="D150" s="237">
        <f>+VLOOKUP(A150,[1]GENTERA.MX!$A$2:$G$1741,6,FALSE)</f>
        <v>14.162262999999999</v>
      </c>
      <c r="F150" s="239">
        <v>41213</v>
      </c>
      <c r="G150" s="237">
        <f t="shared" si="7"/>
        <v>6.7620672139448905E-3</v>
      </c>
      <c r="H150" s="237">
        <f t="shared" si="7"/>
        <v>-2.3972540270472343E-2</v>
      </c>
      <c r="I150" s="237">
        <f t="shared" si="7"/>
        <v>-9.0651005618907505E-3</v>
      </c>
    </row>
    <row r="151" spans="1:9" x14ac:dyDescent="0.25">
      <c r="A151" s="239">
        <v>41218</v>
      </c>
      <c r="B151" s="237">
        <f>+VLOOKUP(A151,'[1]CEMEXCPO.MX'!$A$2:$G$1741,6,FALSE)</f>
        <v>9.7398399999999992</v>
      </c>
      <c r="C151" s="237">
        <f>+VLOOKUP(A151,[1]BIMBOA.MX!$A$2:$G$1741,6,FALSE)</f>
        <v>29.838528</v>
      </c>
      <c r="D151" s="237">
        <f>+VLOOKUP(A151,[1]GENTERA.MX!$A$2:$G$1741,6,FALSE)</f>
        <v>14.13808</v>
      </c>
      <c r="F151" s="239">
        <v>41218</v>
      </c>
      <c r="G151" s="237">
        <f t="shared" si="7"/>
        <v>-1.6854648326787625E-3</v>
      </c>
      <c r="H151" s="237">
        <f t="shared" si="7"/>
        <v>1.2058187535371898E-2</v>
      </c>
      <c r="I151" s="237">
        <f t="shared" si="7"/>
        <v>-1.7090256387407123E-3</v>
      </c>
    </row>
    <row r="152" spans="1:9" x14ac:dyDescent="0.25">
      <c r="A152" s="239">
        <v>41219</v>
      </c>
      <c r="B152" s="237">
        <f>+VLOOKUP(A152,'[1]CEMEXCPO.MX'!$A$2:$G$1741,6,FALSE)</f>
        <v>9.6987400000000008</v>
      </c>
      <c r="C152" s="237">
        <f>+VLOOKUP(A152,[1]BIMBOA.MX!$A$2:$G$1741,6,FALSE)</f>
        <v>29.732202999999998</v>
      </c>
      <c r="D152" s="237">
        <f>+VLOOKUP(A152,[1]GENTERA.MX!$A$2:$G$1741,6,FALSE)</f>
        <v>14.089719000000001</v>
      </c>
      <c r="F152" s="239">
        <v>41219</v>
      </c>
      <c r="G152" s="237">
        <f t="shared" si="7"/>
        <v>-4.2287102500077074E-3</v>
      </c>
      <c r="H152" s="237">
        <f t="shared" si="7"/>
        <v>-3.5697098599225549E-3</v>
      </c>
      <c r="I152" s="237">
        <f t="shared" si="7"/>
        <v>-3.42648375215906E-3</v>
      </c>
    </row>
    <row r="153" spans="1:9" x14ac:dyDescent="0.25">
      <c r="A153" s="239">
        <v>41220</v>
      </c>
      <c r="B153" s="237">
        <f>+VLOOKUP(A153,'[1]CEMEXCPO.MX'!$A$2:$G$1741,6,FALSE)</f>
        <v>9.6329899999999995</v>
      </c>
      <c r="C153" s="237">
        <f>+VLOOKUP(A153,[1]BIMBOA.MX!$A$2:$G$1741,6,FALSE)</f>
        <v>29.287572999999998</v>
      </c>
      <c r="D153" s="237">
        <f>+VLOOKUP(A153,[1]GENTERA.MX!$A$2:$G$1741,6,FALSE)</f>
        <v>14.057477</v>
      </c>
      <c r="F153" s="239">
        <v>41220</v>
      </c>
      <c r="G153" s="237">
        <f t="shared" si="7"/>
        <v>-6.8023144880431765E-3</v>
      </c>
      <c r="H153" s="237">
        <f t="shared" si="7"/>
        <v>-1.5067438138420928E-2</v>
      </c>
      <c r="I153" s="237">
        <f t="shared" si="7"/>
        <v>-2.2909574439888432E-3</v>
      </c>
    </row>
    <row r="154" spans="1:9" x14ac:dyDescent="0.25">
      <c r="A154" s="239">
        <v>41221</v>
      </c>
      <c r="B154" s="237">
        <f>+VLOOKUP(A154,'[1]CEMEXCPO.MX'!$A$2:$G$1741,6,FALSE)</f>
        <v>9.5590100000000007</v>
      </c>
      <c r="C154" s="237">
        <f>+VLOOKUP(A154,[1]BIMBOA.MX!$A$2:$G$1741,6,FALSE)</f>
        <v>29.674208</v>
      </c>
      <c r="D154" s="237">
        <f>+VLOOKUP(A154,[1]GENTERA.MX!$A$2:$G$1741,6,FALSE)</f>
        <v>14.581408</v>
      </c>
      <c r="F154" s="239">
        <v>41221</v>
      </c>
      <c r="G154" s="237">
        <f t="shared" si="7"/>
        <v>-7.7095004611323226E-3</v>
      </c>
      <c r="H154" s="237">
        <f t="shared" si="7"/>
        <v>1.3114954645553447E-2</v>
      </c>
      <c r="I154" s="237">
        <f t="shared" si="7"/>
        <v>3.6592867516998265E-2</v>
      </c>
    </row>
    <row r="155" spans="1:9" x14ac:dyDescent="0.25">
      <c r="A155" s="239">
        <v>41222</v>
      </c>
      <c r="B155" s="237">
        <f>+VLOOKUP(A155,'[1]CEMEXCPO.MX'!$A$2:$G$1741,6,FALSE)</f>
        <v>9.4110700000000005</v>
      </c>
      <c r="C155" s="237">
        <f>+VLOOKUP(A155,[1]BIMBOA.MX!$A$2:$G$1741,6,FALSE)</f>
        <v>29.355233999999999</v>
      </c>
      <c r="D155" s="237">
        <f>+VLOOKUP(A155,[1]GENTERA.MX!$A$2:$G$1741,6,FALSE)</f>
        <v>14.863526</v>
      </c>
      <c r="F155" s="239">
        <v>41222</v>
      </c>
      <c r="G155" s="237">
        <f t="shared" si="7"/>
        <v>-1.5597509262277098E-2</v>
      </c>
      <c r="H155" s="237">
        <f t="shared" si="7"/>
        <v>-1.0807390138153811E-2</v>
      </c>
      <c r="I155" s="237">
        <f t="shared" si="7"/>
        <v>1.9162999872332515E-2</v>
      </c>
    </row>
    <row r="156" spans="1:9" x14ac:dyDescent="0.25">
      <c r="A156" s="239">
        <v>41225</v>
      </c>
      <c r="B156" s="237">
        <f>+VLOOKUP(A156,'[1]CEMEXCPO.MX'!$A$2:$G$1741,6,FALSE)</f>
        <v>9.3946299999999994</v>
      </c>
      <c r="C156" s="237">
        <f>+VLOOKUP(A156,[1]BIMBOA.MX!$A$2:$G$1741,6,FALSE)</f>
        <v>29.326235</v>
      </c>
      <c r="D156" s="237">
        <f>+VLOOKUP(A156,[1]GENTERA.MX!$A$2:$G$1741,6,FALSE)</f>
        <v>14.742618999999999</v>
      </c>
      <c r="F156" s="239">
        <v>41225</v>
      </c>
      <c r="G156" s="237">
        <f t="shared" si="7"/>
        <v>-1.7484065137685016E-3</v>
      </c>
      <c r="H156" s="237">
        <f t="shared" si="7"/>
        <v>-9.8835297939174485E-4</v>
      </c>
      <c r="I156" s="237">
        <f t="shared" si="7"/>
        <v>-8.1677416740078817E-3</v>
      </c>
    </row>
    <row r="157" spans="1:9" x14ac:dyDescent="0.25">
      <c r="A157" s="239">
        <v>41226</v>
      </c>
      <c r="B157" s="237">
        <f>+VLOOKUP(A157,'[1]CEMEXCPO.MX'!$A$2:$G$1741,6,FALSE)</f>
        <v>9.5014800000000008</v>
      </c>
      <c r="C157" s="237">
        <f>+VLOOKUP(A157,[1]BIMBOA.MX!$A$2:$G$1741,6,FALSE)</f>
        <v>29.471223999999999</v>
      </c>
      <c r="D157" s="237">
        <f>+VLOOKUP(A157,[1]GENTERA.MX!$A$2:$G$1741,6,FALSE)</f>
        <v>14.766795999999999</v>
      </c>
      <c r="F157" s="239">
        <v>41226</v>
      </c>
      <c r="G157" s="237">
        <f t="shared" si="7"/>
        <v>1.1309326506693975E-2</v>
      </c>
      <c r="H157" s="237">
        <f t="shared" si="7"/>
        <v>4.9318217604908008E-3</v>
      </c>
      <c r="I157" s="237">
        <f t="shared" si="7"/>
        <v>1.6385960487253471E-3</v>
      </c>
    </row>
    <row r="158" spans="1:9" x14ac:dyDescent="0.25">
      <c r="A158" s="239">
        <v>41227</v>
      </c>
      <c r="B158" s="237">
        <f>+VLOOKUP(A158,'[1]CEMEXCPO.MX'!$A$2:$G$1741,6,FALSE)</f>
        <v>9.2713400000000004</v>
      </c>
      <c r="C158" s="237">
        <f>+VLOOKUP(A158,[1]BIMBOA.MX!$A$2:$G$1741,6,FALSE)</f>
        <v>29.867522999999998</v>
      </c>
      <c r="D158" s="237">
        <f>+VLOOKUP(A158,[1]GENTERA.MX!$A$2:$G$1741,6,FALSE)</f>
        <v>14.734556</v>
      </c>
      <c r="F158" s="239">
        <v>41227</v>
      </c>
      <c r="G158" s="237">
        <f t="shared" si="7"/>
        <v>-2.4519654495865927E-2</v>
      </c>
      <c r="H158" s="237">
        <f t="shared" si="7"/>
        <v>1.3357373126495297E-2</v>
      </c>
      <c r="I158" s="237">
        <f t="shared" si="7"/>
        <v>-2.1856634119372504E-3</v>
      </c>
    </row>
    <row r="159" spans="1:9" x14ac:dyDescent="0.25">
      <c r="A159" s="239">
        <v>41228</v>
      </c>
      <c r="B159" s="237">
        <f>+VLOOKUP(A159,'[1]CEMEXCPO.MX'!$A$2:$G$1741,6,FALSE)</f>
        <v>9.3124300000000009</v>
      </c>
      <c r="C159" s="237">
        <f>+VLOOKUP(A159,[1]BIMBOA.MX!$A$2:$G$1741,6,FALSE)</f>
        <v>29.606546000000002</v>
      </c>
      <c r="D159" s="237">
        <f>+VLOOKUP(A159,[1]GENTERA.MX!$A$2:$G$1741,6,FALSE)</f>
        <v>14.404078</v>
      </c>
      <c r="F159" s="239">
        <v>41228</v>
      </c>
      <c r="G159" s="237">
        <f t="shared" si="7"/>
        <v>4.4221454485096935E-3</v>
      </c>
      <c r="H159" s="237">
        <f t="shared" si="7"/>
        <v>-8.7762172478391149E-3</v>
      </c>
      <c r="I159" s="237">
        <f t="shared" si="7"/>
        <v>-2.2684122463277438E-2</v>
      </c>
    </row>
    <row r="160" spans="1:9" x14ac:dyDescent="0.25">
      <c r="A160" s="239">
        <v>41229</v>
      </c>
      <c r="B160" s="237">
        <f>+VLOOKUP(A160,'[1]CEMEXCPO.MX'!$A$2:$G$1741,6,FALSE)</f>
        <v>9.2877799999999997</v>
      </c>
      <c r="C160" s="237">
        <f>+VLOOKUP(A160,[1]BIMBOA.MX!$A$2:$G$1741,6,FALSE)</f>
        <v>30.157501</v>
      </c>
      <c r="D160" s="237">
        <f>+VLOOKUP(A160,[1]GENTERA.MX!$A$2:$G$1741,6,FALSE)</f>
        <v>14.299289</v>
      </c>
      <c r="F160" s="239">
        <v>41229</v>
      </c>
      <c r="G160" s="237">
        <f t="shared" si="7"/>
        <v>-2.6505092610169183E-3</v>
      </c>
      <c r="H160" s="237">
        <f t="shared" si="7"/>
        <v>1.8438196087742786E-2</v>
      </c>
      <c r="I160" s="237">
        <f t="shared" si="7"/>
        <v>-7.3015451843745438E-3</v>
      </c>
    </row>
    <row r="161" spans="1:9" x14ac:dyDescent="0.25">
      <c r="A161" s="239">
        <v>41233</v>
      </c>
      <c r="B161" s="237">
        <f>+VLOOKUP(A161,'[1]CEMEXCPO.MX'!$A$2:$G$1741,6,FALSE)</f>
        <v>9.6905199999999994</v>
      </c>
      <c r="C161" s="237">
        <f>+VLOOKUP(A161,[1]BIMBOA.MX!$A$2:$G$1741,6,FALSE)</f>
        <v>30.263822999999999</v>
      </c>
      <c r="D161" s="237">
        <f>+VLOOKUP(A161,[1]GENTERA.MX!$A$2:$G$1741,6,FALSE)</f>
        <v>14.734556</v>
      </c>
      <c r="F161" s="239">
        <v>41233</v>
      </c>
      <c r="G161" s="237">
        <f t="shared" si="7"/>
        <v>4.2448530395641858E-2</v>
      </c>
      <c r="H161" s="237">
        <f t="shared" si="7"/>
        <v>3.5193571640664144E-3</v>
      </c>
      <c r="I161" s="237">
        <f t="shared" si="7"/>
        <v>2.9985667647651846E-2</v>
      </c>
    </row>
    <row r="162" spans="1:9" x14ac:dyDescent="0.25">
      <c r="A162" s="239">
        <v>41234</v>
      </c>
      <c r="B162" s="237">
        <f>+VLOOKUP(A162,'[1]CEMEXCPO.MX'!$A$2:$G$1741,6,FALSE)</f>
        <v>9.7151800000000001</v>
      </c>
      <c r="C162" s="237">
        <f>+VLOOKUP(A162,[1]BIMBOA.MX!$A$2:$G$1741,6,FALSE)</f>
        <v>30.389481</v>
      </c>
      <c r="D162" s="237">
        <f>+VLOOKUP(A162,[1]GENTERA.MX!$A$2:$G$1741,6,FALSE)</f>
        <v>14.694253</v>
      </c>
      <c r="F162" s="239">
        <v>41234</v>
      </c>
      <c r="G162" s="237">
        <f t="shared" si="7"/>
        <v>2.5415226736411143E-3</v>
      </c>
      <c r="H162" s="237">
        <f t="shared" si="7"/>
        <v>4.1434900159765652E-3</v>
      </c>
      <c r="I162" s="237">
        <f t="shared" si="7"/>
        <v>-2.7390184357671131E-3</v>
      </c>
    </row>
    <row r="163" spans="1:9" x14ac:dyDescent="0.25">
      <c r="A163" s="239">
        <v>41235</v>
      </c>
      <c r="B163" s="237">
        <f>+VLOOKUP(A163,'[1]CEMEXCPO.MX'!$A$2:$G$1741,6,FALSE)</f>
        <v>9.7562700000000007</v>
      </c>
      <c r="C163" s="237">
        <f>+VLOOKUP(A163,[1]BIMBOA.MX!$A$2:$G$1741,6,FALSE)</f>
        <v>30.428142999999999</v>
      </c>
      <c r="D163" s="237">
        <f>+VLOOKUP(A163,[1]GENTERA.MX!$A$2:$G$1741,6,FALSE)</f>
        <v>14.686194</v>
      </c>
      <c r="F163" s="239">
        <v>41235</v>
      </c>
      <c r="G163" s="237">
        <f t="shared" si="7"/>
        <v>4.2205445403039193E-3</v>
      </c>
      <c r="H163" s="237">
        <f t="shared" si="7"/>
        <v>1.2714079460921558E-3</v>
      </c>
      <c r="I163" s="237">
        <f t="shared" si="7"/>
        <v>-5.4859616003242648E-4</v>
      </c>
    </row>
    <row r="164" spans="1:9" x14ac:dyDescent="0.25">
      <c r="A164" s="239">
        <v>41236</v>
      </c>
      <c r="B164" s="237">
        <f>+VLOOKUP(A164,'[1]CEMEXCPO.MX'!$A$2:$G$1741,6,FALSE)</f>
        <v>9.7069600000000005</v>
      </c>
      <c r="C164" s="237">
        <f>+VLOOKUP(A164,[1]BIMBOA.MX!$A$2:$G$1741,6,FALSE)</f>
        <v>30.205828</v>
      </c>
      <c r="D164" s="237">
        <f>+VLOOKUP(A164,[1]GENTERA.MX!$A$2:$G$1741,6,FALSE)</f>
        <v>14.710372</v>
      </c>
      <c r="F164" s="239">
        <v>41236</v>
      </c>
      <c r="G164" s="237">
        <f t="shared" si="7"/>
        <v>-5.0670012634862708E-3</v>
      </c>
      <c r="H164" s="237">
        <f t="shared" si="7"/>
        <v>-7.333050847779873E-3</v>
      </c>
      <c r="I164" s="237">
        <f t="shared" si="7"/>
        <v>1.6449544107897264E-3</v>
      </c>
    </row>
    <row r="165" spans="1:9" x14ac:dyDescent="0.25">
      <c r="A165" s="239">
        <v>41239</v>
      </c>
      <c r="B165" s="237">
        <f>+VLOOKUP(A165,'[1]CEMEXCPO.MX'!$A$2:$G$1741,6,FALSE)</f>
        <v>9.6987400000000008</v>
      </c>
      <c r="C165" s="237">
        <f>+VLOOKUP(A165,[1]BIMBOA.MX!$A$2:$G$1741,6,FALSE)</f>
        <v>29.799863999999999</v>
      </c>
      <c r="D165" s="237">
        <f>+VLOOKUP(A165,[1]GENTERA.MX!$A$2:$G$1741,6,FALSE)</f>
        <v>14.629769</v>
      </c>
      <c r="F165" s="239">
        <v>41239</v>
      </c>
      <c r="G165" s="237">
        <f t="shared" si="7"/>
        <v>-8.4717381920020323E-4</v>
      </c>
      <c r="H165" s="237">
        <f t="shared" si="7"/>
        <v>-1.3531056152448265E-2</v>
      </c>
      <c r="I165" s="237">
        <f t="shared" si="7"/>
        <v>-5.4943977789957878E-3</v>
      </c>
    </row>
    <row r="166" spans="1:9" x14ac:dyDescent="0.25">
      <c r="A166" s="239">
        <v>41240</v>
      </c>
      <c r="B166" s="237">
        <f>+VLOOKUP(A166,'[1]CEMEXCPO.MX'!$A$2:$G$1741,6,FALSE)</f>
        <v>9.6247699999999998</v>
      </c>
      <c r="C166" s="237">
        <f>+VLOOKUP(A166,[1]BIMBOA.MX!$A$2:$G$1741,6,FALSE)</f>
        <v>29.413229000000001</v>
      </c>
      <c r="D166" s="237">
        <f>+VLOOKUP(A166,[1]GENTERA.MX!$A$2:$G$1741,6,FALSE)</f>
        <v>14.710372</v>
      </c>
      <c r="F166" s="239">
        <v>41240</v>
      </c>
      <c r="G166" s="237">
        <f t="shared" si="7"/>
        <v>-7.6559963803514075E-3</v>
      </c>
      <c r="H166" s="237">
        <f t="shared" si="7"/>
        <v>-1.3059290615861618E-2</v>
      </c>
      <c r="I166" s="237">
        <f t="shared" si="7"/>
        <v>5.4943977789958139E-3</v>
      </c>
    </row>
    <row r="167" spans="1:9" x14ac:dyDescent="0.25">
      <c r="A167" s="239">
        <v>41241</v>
      </c>
      <c r="B167" s="237">
        <f>+VLOOKUP(A167,'[1]CEMEXCPO.MX'!$A$2:$G$1741,6,FALSE)</f>
        <v>9.6987400000000008</v>
      </c>
      <c r="C167" s="237">
        <f>+VLOOKUP(A167,[1]BIMBOA.MX!$A$2:$G$1741,6,FALSE)</f>
        <v>29.103919999999999</v>
      </c>
      <c r="D167" s="237">
        <f>+VLOOKUP(A167,[1]GENTERA.MX!$A$2:$G$1741,6,FALSE)</f>
        <v>14.662013999999999</v>
      </c>
      <c r="F167" s="239">
        <v>41241</v>
      </c>
      <c r="G167" s="237">
        <f t="shared" si="7"/>
        <v>7.6559963803513494E-3</v>
      </c>
      <c r="H167" s="237">
        <f t="shared" si="7"/>
        <v>-1.0571666117762071E-2</v>
      </c>
      <c r="I167" s="237">
        <f t="shared" si="7"/>
        <v>-3.292755562480253E-3</v>
      </c>
    </row>
    <row r="168" spans="1:9" x14ac:dyDescent="0.25">
      <c r="A168" s="239">
        <v>41242</v>
      </c>
      <c r="B168" s="237">
        <f>+VLOOKUP(A168,'[1]CEMEXCPO.MX'!$A$2:$G$1741,6,FALSE)</f>
        <v>9.6411999999999995</v>
      </c>
      <c r="C168" s="237">
        <f>+VLOOKUP(A168,[1]BIMBOA.MX!$A$2:$G$1741,6,FALSE)</f>
        <v>29.451891</v>
      </c>
      <c r="D168" s="237">
        <f>+VLOOKUP(A168,[1]GENTERA.MX!$A$2:$G$1741,6,FALSE)</f>
        <v>15.242366000000001</v>
      </c>
      <c r="F168" s="239">
        <v>41242</v>
      </c>
      <c r="G168" s="237">
        <f t="shared" si="7"/>
        <v>-5.9503979616893363E-3</v>
      </c>
      <c r="H168" s="237">
        <f t="shared" si="7"/>
        <v>1.1885245553572066E-2</v>
      </c>
      <c r="I168" s="237">
        <f t="shared" si="7"/>
        <v>3.8818719902190942E-2</v>
      </c>
    </row>
    <row r="169" spans="1:9" x14ac:dyDescent="0.25">
      <c r="A169" s="239">
        <v>41243</v>
      </c>
      <c r="B169" s="237">
        <f>+VLOOKUP(A169,'[1]CEMEXCPO.MX'!$A$2:$G$1741,6,FALSE)</f>
        <v>9.4686000000000003</v>
      </c>
      <c r="C169" s="237">
        <f>+VLOOKUP(A169,[1]BIMBOA.MX!$A$2:$G$1741,6,FALSE)</f>
        <v>29.480889999999999</v>
      </c>
      <c r="D169" s="237">
        <f>+VLOOKUP(A169,[1]GENTERA.MX!$A$2:$G$1741,6,FALSE)</f>
        <v>15.814660999999999</v>
      </c>
      <c r="F169" s="239">
        <v>41243</v>
      </c>
      <c r="G169" s="237">
        <f t="shared" si="7"/>
        <v>-1.8064521203092453E-2</v>
      </c>
      <c r="H169" s="237">
        <f t="shared" si="7"/>
        <v>9.8413826221880013E-4</v>
      </c>
      <c r="I169" s="237">
        <f t="shared" si="7"/>
        <v>3.6858633629281337E-2</v>
      </c>
    </row>
    <row r="170" spans="1:9" x14ac:dyDescent="0.25">
      <c r="A170" s="239">
        <v>41246</v>
      </c>
      <c r="B170" s="237">
        <f>+VLOOKUP(A170,'[1]CEMEXCPO.MX'!$A$2:$G$1741,6,FALSE)</f>
        <v>9.5918899999999994</v>
      </c>
      <c r="C170" s="237">
        <f>+VLOOKUP(A170,[1]BIMBOA.MX!$A$2:$G$1741,6,FALSE)</f>
        <v>29.954515000000001</v>
      </c>
      <c r="D170" s="237">
        <f>+VLOOKUP(A170,[1]GENTERA.MX!$A$2:$G$1741,6,FALSE)</f>
        <v>16.016173999999999</v>
      </c>
      <c r="F170" s="239">
        <v>41246</v>
      </c>
      <c r="G170" s="237">
        <f t="shared" si="7"/>
        <v>1.2936888769543058E-2</v>
      </c>
      <c r="H170" s="237">
        <f t="shared" si="7"/>
        <v>1.5937807626994527E-2</v>
      </c>
      <c r="I170" s="237">
        <f t="shared" si="7"/>
        <v>1.266166546803313E-2</v>
      </c>
    </row>
    <row r="171" spans="1:9" x14ac:dyDescent="0.25">
      <c r="A171" s="239">
        <v>41247</v>
      </c>
      <c r="B171" s="237">
        <f>+VLOOKUP(A171,'[1]CEMEXCPO.MX'!$A$2:$G$1741,6,FALSE)</f>
        <v>9.5425699999999996</v>
      </c>
      <c r="C171" s="237">
        <f>+VLOOKUP(A171,[1]BIMBOA.MX!$A$2:$G$1741,6,FALSE)</f>
        <v>29.867522999999998</v>
      </c>
      <c r="D171" s="237">
        <f>+VLOOKUP(A171,[1]GENTERA.MX!$A$2:$G$1741,6,FALSE)</f>
        <v>15.516424000000001</v>
      </c>
      <c r="F171" s="239">
        <v>41247</v>
      </c>
      <c r="G171" s="237">
        <f t="shared" si="7"/>
        <v>-5.1551085553284024E-3</v>
      </c>
      <c r="H171" s="237">
        <f t="shared" si="7"/>
        <v>-2.9083616749723449E-3</v>
      </c>
      <c r="I171" s="237">
        <f t="shared" si="7"/>
        <v>-3.1700010814784498E-2</v>
      </c>
    </row>
    <row r="172" spans="1:9" x14ac:dyDescent="0.25">
      <c r="A172" s="239">
        <v>41248</v>
      </c>
      <c r="B172" s="237">
        <f>+VLOOKUP(A172,'[1]CEMEXCPO.MX'!$A$2:$G$1741,6,FALSE)</f>
        <v>9.5261399999999998</v>
      </c>
      <c r="C172" s="237">
        <f>+VLOOKUP(A172,[1]BIMBOA.MX!$A$2:$G$1741,6,FALSE)</f>
        <v>29.645209999999999</v>
      </c>
      <c r="D172" s="237">
        <f>+VLOOKUP(A172,[1]GENTERA.MX!$A$2:$G$1741,6,FALSE)</f>
        <v>15.661511000000001</v>
      </c>
      <c r="F172" s="239">
        <v>41248</v>
      </c>
      <c r="G172" s="237">
        <f t="shared" si="7"/>
        <v>-1.7232423237678145E-3</v>
      </c>
      <c r="H172" s="237">
        <f t="shared" si="7"/>
        <v>-7.4711418172382629E-3</v>
      </c>
      <c r="I172" s="237">
        <f t="shared" si="7"/>
        <v>9.3070979402496336E-3</v>
      </c>
    </row>
    <row r="173" spans="1:9" x14ac:dyDescent="0.25">
      <c r="A173" s="239">
        <v>41249</v>
      </c>
      <c r="B173" s="237">
        <f>+VLOOKUP(A173,'[1]CEMEXCPO.MX'!$A$2:$G$1741,6,FALSE)</f>
        <v>9.5836699999999997</v>
      </c>
      <c r="C173" s="237">
        <f>+VLOOKUP(A173,[1]BIMBOA.MX!$A$2:$G$1741,6,FALSE)</f>
        <v>30.312152999999999</v>
      </c>
      <c r="D173" s="237">
        <f>+VLOOKUP(A173,[1]GENTERA.MX!$A$2:$G$1741,6,FALSE)</f>
        <v>16.096775000000001</v>
      </c>
      <c r="F173" s="239">
        <v>41249</v>
      </c>
      <c r="G173" s="237">
        <f t="shared" si="7"/>
        <v>6.0210095025213378E-3</v>
      </c>
      <c r="H173" s="237">
        <f t="shared" si="7"/>
        <v>2.2248160249992811E-2</v>
      </c>
      <c r="I173" s="237">
        <f t="shared" si="7"/>
        <v>2.7412767591391957E-2</v>
      </c>
    </row>
    <row r="174" spans="1:9" x14ac:dyDescent="0.25">
      <c r="A174" s="239">
        <v>41250</v>
      </c>
      <c r="B174" s="237">
        <f>+VLOOKUP(A174,'[1]CEMEXCPO.MX'!$A$2:$G$1741,6,FALSE)</f>
        <v>9.57545</v>
      </c>
      <c r="C174" s="237">
        <f>+VLOOKUP(A174,[1]BIMBOA.MX!$A$2:$G$1741,6,FALSE)</f>
        <v>30.196161</v>
      </c>
      <c r="D174" s="237">
        <f>+VLOOKUP(A174,[1]GENTERA.MX!$A$2:$G$1741,6,FALSE)</f>
        <v>15.742119000000001</v>
      </c>
      <c r="F174" s="239">
        <v>41250</v>
      </c>
      <c r="G174" s="237">
        <f t="shared" si="7"/>
        <v>-8.5807704157212005E-4</v>
      </c>
      <c r="H174" s="237">
        <f t="shared" si="7"/>
        <v>-3.8339241143042859E-3</v>
      </c>
      <c r="I174" s="237">
        <f t="shared" si="7"/>
        <v>-2.227908227963683E-2</v>
      </c>
    </row>
    <row r="175" spans="1:9" x14ac:dyDescent="0.25">
      <c r="A175" s="239">
        <v>41253</v>
      </c>
      <c r="B175" s="237">
        <f>+VLOOKUP(A175,'[1]CEMEXCPO.MX'!$A$2:$G$1741,6,FALSE)</f>
        <v>9.5179200000000002</v>
      </c>
      <c r="C175" s="237">
        <f>+VLOOKUP(A175,[1]BIMBOA.MX!$A$2:$G$1741,6,FALSE)</f>
        <v>30.418475999999998</v>
      </c>
      <c r="D175" s="237">
        <f>+VLOOKUP(A175,[1]GENTERA.MX!$A$2:$G$1741,6,FALSE)</f>
        <v>15.911384999999999</v>
      </c>
      <c r="F175" s="239">
        <v>41253</v>
      </c>
      <c r="G175" s="237">
        <f t="shared" si="7"/>
        <v>-6.026193814933036E-3</v>
      </c>
      <c r="H175" s="237">
        <f t="shared" si="7"/>
        <v>7.3353898616445321E-3</v>
      </c>
      <c r="I175" s="237">
        <f t="shared" si="7"/>
        <v>1.0695031642388029E-2</v>
      </c>
    </row>
    <row r="176" spans="1:9" x14ac:dyDescent="0.25">
      <c r="A176" s="239">
        <v>41254</v>
      </c>
      <c r="B176" s="237">
        <f>+VLOOKUP(A176,'[1]CEMEXCPO.MX'!$A$2:$G$1741,6,FALSE)</f>
        <v>9.5179200000000002</v>
      </c>
      <c r="C176" s="237">
        <f>+VLOOKUP(A176,[1]BIMBOA.MX!$A$2:$G$1741,6,FALSE)</f>
        <v>30.853445000000001</v>
      </c>
      <c r="D176" s="237">
        <f>+VLOOKUP(A176,[1]GENTERA.MX!$A$2:$G$1741,6,FALSE)</f>
        <v>16.008109999999999</v>
      </c>
      <c r="F176" s="239">
        <v>41254</v>
      </c>
      <c r="G176" s="237">
        <f t="shared" si="7"/>
        <v>0</v>
      </c>
      <c r="H176" s="237">
        <f t="shared" si="7"/>
        <v>1.4198226527906695E-2</v>
      </c>
      <c r="I176" s="237">
        <f t="shared" si="7"/>
        <v>6.0605780927181748E-3</v>
      </c>
    </row>
    <row r="177" spans="1:9" x14ac:dyDescent="0.25">
      <c r="A177" s="239">
        <v>41256</v>
      </c>
      <c r="B177" s="237">
        <f>+VLOOKUP(A177,'[1]CEMEXCPO.MX'!$A$2:$G$1741,6,FALSE)</f>
        <v>9.5590100000000007</v>
      </c>
      <c r="C177" s="237">
        <f>+VLOOKUP(A177,[1]BIMBOA.MX!$A$2:$G$1741,6,FALSE)</f>
        <v>30.892105000000001</v>
      </c>
      <c r="D177" s="237">
        <f>+VLOOKUP(A177,[1]GENTERA.MX!$A$2:$G$1741,6,FALSE)</f>
        <v>15.62121</v>
      </c>
      <c r="F177" s="239">
        <v>41256</v>
      </c>
      <c r="G177" s="237">
        <f t="shared" si="7"/>
        <v>4.3078276791434413E-3</v>
      </c>
      <c r="H177" s="237">
        <f t="shared" si="7"/>
        <v>1.2522361547312093E-3</v>
      </c>
      <c r="I177" s="237">
        <f t="shared" si="7"/>
        <v>-2.4465862622010556E-2</v>
      </c>
    </row>
    <row r="178" spans="1:9" x14ac:dyDescent="0.25">
      <c r="A178" s="239">
        <v>41257</v>
      </c>
      <c r="B178" s="237">
        <f>+VLOOKUP(A178,'[1]CEMEXCPO.MX'!$A$2:$G$1741,6,FALSE)</f>
        <v>9.6411999999999995</v>
      </c>
      <c r="C178" s="237">
        <f>+VLOOKUP(A178,[1]BIMBOA.MX!$A$2:$G$1741,6,FALSE)</f>
        <v>30.834109999999999</v>
      </c>
      <c r="D178" s="237">
        <f>+VLOOKUP(A178,[1]GENTERA.MX!$A$2:$G$1741,6,FALSE)</f>
        <v>15.580908000000001</v>
      </c>
      <c r="F178" s="239">
        <v>41257</v>
      </c>
      <c r="G178" s="237">
        <f t="shared" si="7"/>
        <v>8.5614169874862252E-3</v>
      </c>
      <c r="H178" s="237">
        <f t="shared" si="7"/>
        <v>-1.8791049172608549E-3</v>
      </c>
      <c r="I178" s="237">
        <f t="shared" si="7"/>
        <v>-2.5832876096761087E-3</v>
      </c>
    </row>
    <row r="179" spans="1:9" x14ac:dyDescent="0.25">
      <c r="A179" s="239">
        <v>41260</v>
      </c>
      <c r="B179" s="237">
        <f>+VLOOKUP(A179,'[1]CEMEXCPO.MX'!$A$2:$G$1741,6,FALSE)</f>
        <v>10.093299999999999</v>
      </c>
      <c r="C179" s="237">
        <f>+VLOOKUP(A179,[1]BIMBOA.MX!$A$2:$G$1741,6,FALSE)</f>
        <v>31.327068000000001</v>
      </c>
      <c r="D179" s="237">
        <f>+VLOOKUP(A179,[1]GENTERA.MX!$A$2:$G$1741,6,FALSE)</f>
        <v>15.975868999999999</v>
      </c>
      <c r="F179" s="239">
        <v>41260</v>
      </c>
      <c r="G179" s="237">
        <f t="shared" si="7"/>
        <v>4.5826255182680041E-2</v>
      </c>
      <c r="H179" s="237">
        <f t="shared" si="7"/>
        <v>1.5860971438713338E-2</v>
      </c>
      <c r="I179" s="237">
        <f t="shared" si="7"/>
        <v>2.5033077689841574E-2</v>
      </c>
    </row>
    <row r="180" spans="1:9" x14ac:dyDescent="0.25">
      <c r="A180" s="239">
        <v>41261</v>
      </c>
      <c r="B180" s="237">
        <f>+VLOOKUP(A180,'[1]CEMEXCPO.MX'!$A$2:$G$1741,6,FALSE)</f>
        <v>10.208299999999999</v>
      </c>
      <c r="C180" s="237">
        <f>+VLOOKUP(A180,[1]BIMBOA.MX!$A$2:$G$1741,6,FALSE)</f>
        <v>31.887695000000001</v>
      </c>
      <c r="D180" s="237">
        <f>+VLOOKUP(A180,[1]GENTERA.MX!$A$2:$G$1741,6,FALSE)</f>
        <v>15.661511000000001</v>
      </c>
      <c r="F180" s="239">
        <v>41261</v>
      </c>
      <c r="G180" s="237">
        <f t="shared" si="7"/>
        <v>1.1329277499550369E-2</v>
      </c>
      <c r="H180" s="237">
        <f t="shared" si="7"/>
        <v>1.7737682537223763E-2</v>
      </c>
      <c r="I180" s="237">
        <f t="shared" si="7"/>
        <v>-1.9873222505016171E-2</v>
      </c>
    </row>
    <row r="181" spans="1:9" x14ac:dyDescent="0.25">
      <c r="A181" s="239">
        <v>41262</v>
      </c>
      <c r="B181" s="237">
        <f>+VLOOKUP(A181,'[1]CEMEXCPO.MX'!$A$2:$G$1741,6,FALSE)</f>
        <v>10.504200000000001</v>
      </c>
      <c r="C181" s="237">
        <f>+VLOOKUP(A181,[1]BIMBOA.MX!$A$2:$G$1741,6,FALSE)</f>
        <v>31.829692999999999</v>
      </c>
      <c r="D181" s="237">
        <f>+VLOOKUP(A181,[1]GENTERA.MX!$A$2:$G$1741,6,FALSE)</f>
        <v>15.073093999999999</v>
      </c>
      <c r="F181" s="239">
        <v>41262</v>
      </c>
      <c r="G181" s="237">
        <f t="shared" si="7"/>
        <v>2.8574062299476951E-2</v>
      </c>
      <c r="H181" s="237">
        <f t="shared" si="7"/>
        <v>-1.8206024396696114E-3</v>
      </c>
      <c r="I181" s="237">
        <f t="shared" si="7"/>
        <v>-3.8294873649640807E-2</v>
      </c>
    </row>
    <row r="182" spans="1:9" x14ac:dyDescent="0.25">
      <c r="A182" s="239">
        <v>41263</v>
      </c>
      <c r="B182" s="237">
        <f>+VLOOKUP(A182,'[1]CEMEXCPO.MX'!$A$2:$G$1741,6,FALSE)</f>
        <v>10.471299999999999</v>
      </c>
      <c r="C182" s="237">
        <f>+VLOOKUP(A182,[1]BIMBOA.MX!$A$2:$G$1741,6,FALSE)</f>
        <v>31.974685999999998</v>
      </c>
      <c r="D182" s="237">
        <f>+VLOOKUP(A182,[1]GENTERA.MX!$A$2:$G$1741,6,FALSE)</f>
        <v>15.25849</v>
      </c>
      <c r="F182" s="239">
        <v>41263</v>
      </c>
      <c r="G182" s="237">
        <f t="shared" si="7"/>
        <v>-3.1369957312132541E-3</v>
      </c>
      <c r="H182" s="237">
        <f t="shared" si="7"/>
        <v>4.5449309861946043E-3</v>
      </c>
      <c r="I182" s="237">
        <f t="shared" si="7"/>
        <v>1.2224769327540283E-2</v>
      </c>
    </row>
    <row r="183" spans="1:9" x14ac:dyDescent="0.25">
      <c r="A183" s="239">
        <v>41264</v>
      </c>
      <c r="B183" s="237">
        <f>+VLOOKUP(A183,'[1]CEMEXCPO.MX'!$A$2:$G$1741,6,FALSE)</f>
        <v>10.430300000000001</v>
      </c>
      <c r="C183" s="237">
        <f>+VLOOKUP(A183,[1]BIMBOA.MX!$A$2:$G$1741,6,FALSE)</f>
        <v>31.501056999999999</v>
      </c>
      <c r="D183" s="237">
        <f>+VLOOKUP(A183,[1]GENTERA.MX!$A$2:$G$1741,6,FALSE)</f>
        <v>14.879642</v>
      </c>
      <c r="F183" s="239">
        <v>41264</v>
      </c>
      <c r="G183" s="237">
        <f t="shared" si="7"/>
        <v>-3.9231496714370595E-3</v>
      </c>
      <c r="H183" s="237">
        <f t="shared" si="7"/>
        <v>-1.4923426420510926E-2</v>
      </c>
      <c r="I183" s="237">
        <f t="shared" si="7"/>
        <v>-2.514209947734404E-2</v>
      </c>
    </row>
    <row r="184" spans="1:9" x14ac:dyDescent="0.25">
      <c r="A184" s="239">
        <v>41267</v>
      </c>
      <c r="B184" s="237">
        <f>+VLOOKUP(A184,'[1]CEMEXCPO.MX'!$A$2:$G$1741,6,FALSE)</f>
        <v>10.4138</v>
      </c>
      <c r="C184" s="237">
        <f>+VLOOKUP(A184,[1]BIMBOA.MX!$A$2:$G$1741,6,FALSE)</f>
        <v>31.868359000000002</v>
      </c>
      <c r="D184" s="237">
        <f>+VLOOKUP(A184,[1]GENTERA.MX!$A$2:$G$1741,6,FALSE)</f>
        <v>14.992490999999999</v>
      </c>
      <c r="F184" s="239">
        <v>41267</v>
      </c>
      <c r="G184" s="237">
        <f t="shared" si="7"/>
        <v>-1.5831821423224006E-3</v>
      </c>
      <c r="H184" s="237">
        <f t="shared" si="7"/>
        <v>1.1592535849528129E-2</v>
      </c>
      <c r="I184" s="237">
        <f t="shared" si="7"/>
        <v>7.5555057844623437E-3</v>
      </c>
    </row>
    <row r="185" spans="1:9" x14ac:dyDescent="0.25">
      <c r="A185" s="239">
        <v>41269</v>
      </c>
      <c r="B185" s="237">
        <f>+VLOOKUP(A185,'[1]CEMEXCPO.MX'!$A$2:$G$1741,6,FALSE)</f>
        <v>10.389200000000001</v>
      </c>
      <c r="C185" s="237">
        <f>+VLOOKUP(A185,[1]BIMBOA.MX!$A$2:$G$1741,6,FALSE)</f>
        <v>32.119670999999997</v>
      </c>
      <c r="D185" s="237">
        <f>+VLOOKUP(A185,[1]GENTERA.MX!$A$2:$G$1741,6,FALSE)</f>
        <v>15.161759999999999</v>
      </c>
      <c r="F185" s="239">
        <v>41269</v>
      </c>
      <c r="G185" s="237">
        <f t="shared" si="7"/>
        <v>-2.3650446057339809E-3</v>
      </c>
      <c r="H185" s="237">
        <f t="shared" si="7"/>
        <v>7.8550095130540745E-3</v>
      </c>
      <c r="I185" s="237">
        <f t="shared" si="7"/>
        <v>1.1226992702334078E-2</v>
      </c>
    </row>
    <row r="186" spans="1:9" x14ac:dyDescent="0.25">
      <c r="A186" s="239">
        <v>41270</v>
      </c>
      <c r="B186" s="237">
        <f>+VLOOKUP(A186,'[1]CEMEXCPO.MX'!$A$2:$G$1741,6,FALSE)</f>
        <v>10.397399999999999</v>
      </c>
      <c r="C186" s="237">
        <f>+VLOOKUP(A186,[1]BIMBOA.MX!$A$2:$G$1741,6,FALSE)</f>
        <v>31.868359000000002</v>
      </c>
      <c r="D186" s="237">
        <f>+VLOOKUP(A186,[1]GENTERA.MX!$A$2:$G$1741,6,FALSE)</f>
        <v>14.936069</v>
      </c>
      <c r="F186" s="239">
        <v>41270</v>
      </c>
      <c r="G186" s="237">
        <f t="shared" si="7"/>
        <v>7.8896985801966231E-4</v>
      </c>
      <c r="H186" s="237">
        <f t="shared" si="7"/>
        <v>-7.855009513054104E-3</v>
      </c>
      <c r="I186" s="237">
        <f t="shared" si="7"/>
        <v>-1.4997442523014921E-2</v>
      </c>
    </row>
    <row r="187" spans="1:9" x14ac:dyDescent="0.25">
      <c r="A187" s="239">
        <v>41271</v>
      </c>
      <c r="B187" s="237">
        <f>+VLOOKUP(A187,'[1]CEMEXCPO.MX'!$A$2:$G$1741,6,FALSE)</f>
        <v>10.4056</v>
      </c>
      <c r="C187" s="237">
        <f>+VLOOKUP(A187,[1]BIMBOA.MX!$A$2:$G$1741,6,FALSE)</f>
        <v>31.675042999999999</v>
      </c>
      <c r="D187" s="237">
        <f>+VLOOKUP(A187,[1]GENTERA.MX!$A$2:$G$1741,6,FALSE)</f>
        <v>14.758737999999999</v>
      </c>
      <c r="F187" s="239">
        <v>41271</v>
      </c>
      <c r="G187" s="237">
        <f t="shared" si="7"/>
        <v>7.8834787527635791E-4</v>
      </c>
      <c r="H187" s="237">
        <f t="shared" si="7"/>
        <v>-6.0845529299246668E-3</v>
      </c>
      <c r="I187" s="237">
        <f t="shared" si="7"/>
        <v>-1.1943711777652945E-2</v>
      </c>
    </row>
    <row r="188" spans="1:9" x14ac:dyDescent="0.25">
      <c r="A188" s="239">
        <v>41274</v>
      </c>
      <c r="B188" s="237">
        <f>+VLOOKUP(A188,'[1]CEMEXCPO.MX'!$A$2:$G$1741,6,FALSE)</f>
        <v>10.438499999999999</v>
      </c>
      <c r="C188" s="237">
        <f>+VLOOKUP(A188,[1]BIMBOA.MX!$A$2:$G$1741,6,FALSE)</f>
        <v>32.351649999999999</v>
      </c>
      <c r="D188" s="237">
        <f>+VLOOKUP(A188,[1]GENTERA.MX!$A$2:$G$1741,6,FALSE)</f>
        <v>14.807098999999999</v>
      </c>
      <c r="F188" s="239">
        <v>41274</v>
      </c>
      <c r="G188" s="237">
        <f t="shared" si="7"/>
        <v>3.1567712034833778E-3</v>
      </c>
      <c r="H188" s="237">
        <f t="shared" si="7"/>
        <v>2.1135940539231131E-2</v>
      </c>
      <c r="I188" s="237">
        <f t="shared" si="7"/>
        <v>3.2714137692459394E-3</v>
      </c>
    </row>
    <row r="189" spans="1:9" x14ac:dyDescent="0.25">
      <c r="A189" s="239">
        <v>41276</v>
      </c>
      <c r="B189" s="237">
        <f>+VLOOKUP(A189,'[1]CEMEXCPO.MX'!$A$2:$G$1741,6,FALSE)</f>
        <v>10.907</v>
      </c>
      <c r="C189" s="237">
        <f>+VLOOKUP(A189,[1]BIMBOA.MX!$A$2:$G$1741,6,FALSE)</f>
        <v>32.680289999999999</v>
      </c>
      <c r="D189" s="237">
        <f>+VLOOKUP(A189,[1]GENTERA.MX!$A$2:$G$1741,6,FALSE)</f>
        <v>15.363272</v>
      </c>
      <c r="F189" s="239">
        <v>41276</v>
      </c>
      <c r="G189" s="237">
        <f t="shared" si="7"/>
        <v>4.3903890975728638E-2</v>
      </c>
      <c r="H189" s="237">
        <f t="shared" si="7"/>
        <v>1.0107119598435157E-2</v>
      </c>
      <c r="I189" s="237">
        <f t="shared" si="7"/>
        <v>3.6872997936033866E-2</v>
      </c>
    </row>
    <row r="190" spans="1:9" x14ac:dyDescent="0.25">
      <c r="A190" s="239">
        <v>41277</v>
      </c>
      <c r="B190" s="237">
        <f>+VLOOKUP(A190,'[1]CEMEXCPO.MX'!$A$2:$G$1741,6,FALSE)</f>
        <v>10.816599999999999</v>
      </c>
      <c r="C190" s="237">
        <f>+VLOOKUP(A190,[1]BIMBOA.MX!$A$2:$G$1741,6,FALSE)</f>
        <v>32.641627999999997</v>
      </c>
      <c r="D190" s="237">
        <f>+VLOOKUP(A190,[1]GENTERA.MX!$A$2:$G$1741,6,FALSE)</f>
        <v>15.081156</v>
      </c>
      <c r="F190" s="239">
        <v>41277</v>
      </c>
      <c r="G190" s="237">
        <f t="shared" si="7"/>
        <v>-8.3227938118071911E-3</v>
      </c>
      <c r="H190" s="237">
        <f t="shared" si="7"/>
        <v>-1.1837375783897584E-3</v>
      </c>
      <c r="I190" s="237">
        <f t="shared" si="7"/>
        <v>-1.8533708400460612E-2</v>
      </c>
    </row>
    <row r="191" spans="1:9" x14ac:dyDescent="0.25">
      <c r="A191" s="239">
        <v>41278</v>
      </c>
      <c r="B191" s="237">
        <f>+VLOOKUP(A191,'[1]CEMEXCPO.MX'!$A$2:$G$1741,6,FALSE)</f>
        <v>10.8659</v>
      </c>
      <c r="C191" s="237">
        <f>+VLOOKUP(A191,[1]BIMBOA.MX!$A$2:$G$1741,6,FALSE)</f>
        <v>32.970267999999997</v>
      </c>
      <c r="D191" s="237">
        <f>+VLOOKUP(A191,[1]GENTERA.MX!$A$2:$G$1741,6,FALSE)</f>
        <v>14.976369</v>
      </c>
      <c r="F191" s="239">
        <v>41278</v>
      </c>
      <c r="G191" s="237">
        <f t="shared" si="7"/>
        <v>4.5474539335945167E-3</v>
      </c>
      <c r="H191" s="237">
        <f t="shared" si="7"/>
        <v>1.0017779349313931E-2</v>
      </c>
      <c r="I191" s="237">
        <f t="shared" si="7"/>
        <v>-6.9724586119152164E-3</v>
      </c>
    </row>
    <row r="192" spans="1:9" x14ac:dyDescent="0.25">
      <c r="A192" s="239">
        <v>41281</v>
      </c>
      <c r="B192" s="237">
        <f>+VLOOKUP(A192,'[1]CEMEXCPO.MX'!$A$2:$G$1741,6,FALSE)</f>
        <v>10.9481</v>
      </c>
      <c r="C192" s="237">
        <f>+VLOOKUP(A192,[1]BIMBOA.MX!$A$2:$G$1741,6,FALSE)</f>
        <v>32.699623000000003</v>
      </c>
      <c r="D192" s="237">
        <f>+VLOOKUP(A192,[1]GENTERA.MX!$A$2:$G$1741,6,FALSE)</f>
        <v>15.331035</v>
      </c>
      <c r="F192" s="239">
        <v>41281</v>
      </c>
      <c r="G192" s="237">
        <f t="shared" si="7"/>
        <v>7.5364801567418573E-3</v>
      </c>
      <c r="H192" s="237">
        <f t="shared" si="7"/>
        <v>-8.2426368676019289E-3</v>
      </c>
      <c r="I192" s="237">
        <f t="shared" si="7"/>
        <v>2.3405646427045679E-2</v>
      </c>
    </row>
    <row r="193" spans="1:9" x14ac:dyDescent="0.25">
      <c r="A193" s="239">
        <v>41282</v>
      </c>
      <c r="B193" s="237">
        <f>+VLOOKUP(A193,'[1]CEMEXCPO.MX'!$A$2:$G$1741,6,FALSE)</f>
        <v>10.9398</v>
      </c>
      <c r="C193" s="237">
        <f>+VLOOKUP(A193,[1]BIMBOA.MX!$A$2:$G$1741,6,FALSE)</f>
        <v>32.554630000000003</v>
      </c>
      <c r="D193" s="237">
        <f>+VLOOKUP(A193,[1]GENTERA.MX!$A$2:$G$1741,6,FALSE)</f>
        <v>15.468059999999999</v>
      </c>
      <c r="F193" s="239">
        <v>41282</v>
      </c>
      <c r="G193" s="237">
        <f t="shared" si="7"/>
        <v>-7.5840993405820929E-4</v>
      </c>
      <c r="H193" s="237">
        <f t="shared" si="7"/>
        <v>-4.4439475421827173E-3</v>
      </c>
      <c r="I193" s="237">
        <f t="shared" si="7"/>
        <v>8.8980474316644152E-3</v>
      </c>
    </row>
    <row r="194" spans="1:9" x14ac:dyDescent="0.25">
      <c r="A194" s="239">
        <v>41283</v>
      </c>
      <c r="B194" s="237">
        <f>+VLOOKUP(A194,'[1]CEMEXCPO.MX'!$A$2:$G$1741,6,FALSE)</f>
        <v>11.0467</v>
      </c>
      <c r="C194" s="237">
        <f>+VLOOKUP(A194,[1]BIMBOA.MX!$A$2:$G$1741,6,FALSE)</f>
        <v>32.206660999999997</v>
      </c>
      <c r="D194" s="237">
        <f>+VLOOKUP(A194,[1]GENTERA.MX!$A$2:$G$1741,6,FALSE)</f>
        <v>15.226245</v>
      </c>
      <c r="F194" s="239">
        <v>41283</v>
      </c>
      <c r="G194" s="237">
        <f t="shared" si="7"/>
        <v>9.7242255361864489E-3</v>
      </c>
      <c r="H194" s="237">
        <f t="shared" si="7"/>
        <v>-1.0746306731450748E-2</v>
      </c>
      <c r="I194" s="237">
        <f t="shared" si="7"/>
        <v>-1.5756669061764324E-2</v>
      </c>
    </row>
    <row r="195" spans="1:9" x14ac:dyDescent="0.25">
      <c r="A195" s="239">
        <v>41284</v>
      </c>
      <c r="B195" s="237">
        <f>+VLOOKUP(A195,'[1]CEMEXCPO.MX'!$A$2:$G$1741,6,FALSE)</f>
        <v>10.981</v>
      </c>
      <c r="C195" s="237">
        <f>+VLOOKUP(A195,[1]BIMBOA.MX!$A$2:$G$1741,6,FALSE)</f>
        <v>31.288404</v>
      </c>
      <c r="D195" s="237">
        <f>+VLOOKUP(A195,[1]GENTERA.MX!$A$2:$G$1741,6,FALSE)</f>
        <v>15.468059999999999</v>
      </c>
      <c r="F195" s="239">
        <v>41284</v>
      </c>
      <c r="G195" s="237">
        <f t="shared" si="7"/>
        <v>-5.9652342116869811E-3</v>
      </c>
      <c r="H195" s="237">
        <f t="shared" si="7"/>
        <v>-2.8925744842631648E-2</v>
      </c>
      <c r="I195" s="237">
        <f t="shared" si="7"/>
        <v>1.5756669061764362E-2</v>
      </c>
    </row>
    <row r="196" spans="1:9" x14ac:dyDescent="0.25">
      <c r="A196" s="239">
        <v>41285</v>
      </c>
      <c r="B196" s="237">
        <f>+VLOOKUP(A196,'[1]CEMEXCPO.MX'!$A$2:$G$1741,6,FALSE)</f>
        <v>10.9398</v>
      </c>
      <c r="C196" s="237">
        <f>+VLOOKUP(A196,[1]BIMBOA.MX!$A$2:$G$1741,6,FALSE)</f>
        <v>31.491388000000001</v>
      </c>
      <c r="D196" s="237">
        <f>+VLOOKUP(A196,[1]GENTERA.MX!$A$2:$G$1741,6,FALSE)</f>
        <v>15.411638</v>
      </c>
      <c r="F196" s="239">
        <v>41285</v>
      </c>
      <c r="G196" s="237">
        <f t="shared" ref="G196:I259" si="8">+LN(B196/B195)</f>
        <v>-3.7589913244993165E-3</v>
      </c>
      <c r="H196" s="237">
        <f t="shared" si="8"/>
        <v>6.4665619579705241E-3</v>
      </c>
      <c r="I196" s="237">
        <f t="shared" si="8"/>
        <v>-3.6543144164385088E-3</v>
      </c>
    </row>
    <row r="197" spans="1:9" x14ac:dyDescent="0.25">
      <c r="A197" s="239">
        <v>41288</v>
      </c>
      <c r="B197" s="237">
        <f>+VLOOKUP(A197,'[1]CEMEXCPO.MX'!$A$2:$G$1741,6,FALSE)</f>
        <v>10.7837</v>
      </c>
      <c r="C197" s="237">
        <f>+VLOOKUP(A197,[1]BIMBOA.MX!$A$2:$G$1741,6,FALSE)</f>
        <v>31.327068000000001</v>
      </c>
      <c r="D197" s="237">
        <f>+VLOOKUP(A197,[1]GENTERA.MX!$A$2:$G$1741,6,FALSE)</f>
        <v>15.895267</v>
      </c>
      <c r="F197" s="239">
        <v>41288</v>
      </c>
      <c r="G197" s="237">
        <f t="shared" si="8"/>
        <v>-1.4371780499178919E-2</v>
      </c>
      <c r="H197" s="237">
        <f t="shared" si="8"/>
        <v>-5.2315954655352843E-3</v>
      </c>
      <c r="I197" s="237">
        <f t="shared" si="8"/>
        <v>3.0898453659783214E-2</v>
      </c>
    </row>
    <row r="198" spans="1:9" x14ac:dyDescent="0.25">
      <c r="A198" s="239">
        <v>41289</v>
      </c>
      <c r="B198" s="237">
        <f>+VLOOKUP(A198,'[1]CEMEXCPO.MX'!$A$2:$G$1741,6,FALSE)</f>
        <v>10.6768</v>
      </c>
      <c r="C198" s="237">
        <f>+VLOOKUP(A198,[1]BIMBOA.MX!$A$2:$G$1741,6,FALSE)</f>
        <v>31.810364</v>
      </c>
      <c r="D198" s="237">
        <f>+VLOOKUP(A198,[1]GENTERA.MX!$A$2:$G$1741,6,FALSE)</f>
        <v>15.750177000000001</v>
      </c>
      <c r="F198" s="239">
        <v>41289</v>
      </c>
      <c r="G198" s="237">
        <f t="shared" si="8"/>
        <v>-9.9625716246929084E-3</v>
      </c>
      <c r="H198" s="237">
        <f t="shared" si="8"/>
        <v>1.5309632477123542E-2</v>
      </c>
      <c r="I198" s="237">
        <f t="shared" si="8"/>
        <v>-9.1697886530892683E-3</v>
      </c>
    </row>
    <row r="199" spans="1:9" x14ac:dyDescent="0.25">
      <c r="A199" s="239">
        <v>41290</v>
      </c>
      <c r="B199" s="237">
        <f>+VLOOKUP(A199,'[1]CEMEXCPO.MX'!$A$2:$G$1741,6,FALSE)</f>
        <v>10.7919</v>
      </c>
      <c r="C199" s="237">
        <f>+VLOOKUP(A199,[1]BIMBOA.MX!$A$2:$G$1741,6,FALSE)</f>
        <v>31.791032999999999</v>
      </c>
      <c r="D199" s="237">
        <f>+VLOOKUP(A199,[1]GENTERA.MX!$A$2:$G$1741,6,FALSE)</f>
        <v>15.879146</v>
      </c>
      <c r="F199" s="239">
        <v>41290</v>
      </c>
      <c r="G199" s="237">
        <f t="shared" si="8"/>
        <v>1.0722689572264809E-2</v>
      </c>
      <c r="H199" s="237">
        <f t="shared" si="8"/>
        <v>-6.0787974815284618E-4</v>
      </c>
      <c r="I199" s="237">
        <f t="shared" si="8"/>
        <v>8.1550727316182167E-3</v>
      </c>
    </row>
    <row r="200" spans="1:9" x14ac:dyDescent="0.25">
      <c r="A200" s="239">
        <v>41291</v>
      </c>
      <c r="B200" s="237">
        <f>+VLOOKUP(A200,'[1]CEMEXCPO.MX'!$A$2:$G$1741,6,FALSE)</f>
        <v>10.6851</v>
      </c>
      <c r="C200" s="237">
        <f>+VLOOKUP(A200,[1]BIMBOA.MX!$A$2:$G$1741,6,FALSE)</f>
        <v>31.752367</v>
      </c>
      <c r="D200" s="237">
        <f>+VLOOKUP(A200,[1]GENTERA.MX!$A$2:$G$1741,6,FALSE)</f>
        <v>15.363272</v>
      </c>
      <c r="F200" s="239">
        <v>41291</v>
      </c>
      <c r="G200" s="237">
        <f t="shared" si="8"/>
        <v>-9.9456050977873387E-3</v>
      </c>
      <c r="H200" s="237">
        <f t="shared" si="8"/>
        <v>-1.2169951488990227E-3</v>
      </c>
      <c r="I200" s="237">
        <f t="shared" si="8"/>
        <v>-3.3026950168208148E-2</v>
      </c>
    </row>
    <row r="201" spans="1:9" x14ac:dyDescent="0.25">
      <c r="A201" s="239">
        <v>41292</v>
      </c>
      <c r="B201" s="237">
        <f>+VLOOKUP(A201,'[1]CEMEXCPO.MX'!$A$2:$G$1741,6,FALSE)</f>
        <v>10.808299999999999</v>
      </c>
      <c r="C201" s="237">
        <f>+VLOOKUP(A201,[1]BIMBOA.MX!$A$2:$G$1741,6,FALSE)</f>
        <v>31.810364</v>
      </c>
      <c r="D201" s="237">
        <f>+VLOOKUP(A201,[1]GENTERA.MX!$A$2:$G$1741,6,FALSE)</f>
        <v>15.863026</v>
      </c>
      <c r="F201" s="239">
        <v>41292</v>
      </c>
      <c r="G201" s="237">
        <f t="shared" si="8"/>
        <v>1.1464109847867008E-2</v>
      </c>
      <c r="H201" s="237">
        <f t="shared" si="8"/>
        <v>1.8248748970519362E-3</v>
      </c>
      <c r="I201" s="237">
        <f t="shared" si="8"/>
        <v>3.2011266592062229E-2</v>
      </c>
    </row>
    <row r="202" spans="1:9" x14ac:dyDescent="0.25">
      <c r="A202" s="239">
        <v>41295</v>
      </c>
      <c r="B202" s="237">
        <f>+VLOOKUP(A202,'[1]CEMEXCPO.MX'!$A$2:$G$1741,6,FALSE)</f>
        <v>10.907</v>
      </c>
      <c r="C202" s="237">
        <f>+VLOOKUP(A202,[1]BIMBOA.MX!$A$2:$G$1741,6,FALSE)</f>
        <v>31.713706999999999</v>
      </c>
      <c r="D202" s="237">
        <f>+VLOOKUP(A202,[1]GENTERA.MX!$A$2:$G$1741,6,FALSE)</f>
        <v>15.66957</v>
      </c>
      <c r="F202" s="239">
        <v>41295</v>
      </c>
      <c r="G202" s="237">
        <f t="shared" si="8"/>
        <v>9.0904274570561428E-3</v>
      </c>
      <c r="H202" s="237">
        <f t="shared" si="8"/>
        <v>-3.0431637353274632E-3</v>
      </c>
      <c r="I202" s="237">
        <f t="shared" si="8"/>
        <v>-1.2270377437792744E-2</v>
      </c>
    </row>
    <row r="203" spans="1:9" x14ac:dyDescent="0.25">
      <c r="A203" s="239">
        <v>41296</v>
      </c>
      <c r="B203" s="237">
        <f>+VLOOKUP(A203,'[1]CEMEXCPO.MX'!$A$2:$G$1741,6,FALSE)</f>
        <v>10.816599999999999</v>
      </c>
      <c r="C203" s="237">
        <f>+VLOOKUP(A203,[1]BIMBOA.MX!$A$2:$G$1741,6,FALSE)</f>
        <v>32.032677</v>
      </c>
      <c r="D203" s="237">
        <f>+VLOOKUP(A203,[1]GENTERA.MX!$A$2:$G$1741,6,FALSE)</f>
        <v>15.484178</v>
      </c>
      <c r="F203" s="239">
        <v>41296</v>
      </c>
      <c r="G203" s="237">
        <f t="shared" si="8"/>
        <v>-8.3227938118071911E-3</v>
      </c>
      <c r="H203" s="237">
        <f t="shared" si="8"/>
        <v>1.0007553121625695E-2</v>
      </c>
      <c r="I203" s="237">
        <f t="shared" si="8"/>
        <v>-1.1901886634551027E-2</v>
      </c>
    </row>
    <row r="204" spans="1:9" x14ac:dyDescent="0.25">
      <c r="A204" s="239">
        <v>41297</v>
      </c>
      <c r="B204" s="237">
        <f>+VLOOKUP(A204,'[1]CEMEXCPO.MX'!$A$2:$G$1741,6,FALSE)</f>
        <v>11.038500000000001</v>
      </c>
      <c r="C204" s="237">
        <f>+VLOOKUP(A204,[1]BIMBOA.MX!$A$2:$G$1741,6,FALSE)</f>
        <v>32.187331999999998</v>
      </c>
      <c r="D204" s="237">
        <f>+VLOOKUP(A204,[1]GENTERA.MX!$A$2:$G$1741,6,FALSE)</f>
        <v>15.725996</v>
      </c>
      <c r="F204" s="239">
        <v>41297</v>
      </c>
      <c r="G204" s="237">
        <f t="shared" si="8"/>
        <v>2.0307170917827709E-2</v>
      </c>
      <c r="H204" s="237">
        <f t="shared" si="8"/>
        <v>4.8164209685060281E-3</v>
      </c>
      <c r="I204" s="237">
        <f t="shared" si="8"/>
        <v>1.5496410826586341E-2</v>
      </c>
    </row>
    <row r="205" spans="1:9" x14ac:dyDescent="0.25">
      <c r="A205" s="239">
        <v>41298</v>
      </c>
      <c r="B205" s="237">
        <f>+VLOOKUP(A205,'[1]CEMEXCPO.MX'!$A$2:$G$1741,6,FALSE)</f>
        <v>11.227499999999999</v>
      </c>
      <c r="C205" s="237">
        <f>+VLOOKUP(A205,[1]BIMBOA.MX!$A$2:$G$1741,6,FALSE)</f>
        <v>32.235657000000003</v>
      </c>
      <c r="D205" s="237">
        <f>+VLOOKUP(A205,[1]GENTERA.MX!$A$2:$G$1741,6,FALSE)</f>
        <v>15.863026</v>
      </c>
      <c r="F205" s="239">
        <v>41298</v>
      </c>
      <c r="G205" s="237">
        <f t="shared" si="8"/>
        <v>1.6976963927129649E-2</v>
      </c>
      <c r="H205" s="237">
        <f t="shared" si="8"/>
        <v>1.5002411348489161E-3</v>
      </c>
      <c r="I205" s="237">
        <f t="shared" si="8"/>
        <v>8.6758532457574516E-3</v>
      </c>
    </row>
    <row r="206" spans="1:9" x14ac:dyDescent="0.25">
      <c r="A206" s="239">
        <v>41299</v>
      </c>
      <c r="B206" s="237">
        <f>+VLOOKUP(A206,'[1]CEMEXCPO.MX'!$A$2:$G$1741,6,FALSE)</f>
        <v>11.194599999999999</v>
      </c>
      <c r="C206" s="237">
        <f>+VLOOKUP(A206,[1]BIMBOA.MX!$A$2:$G$1741,6,FALSE)</f>
        <v>32.245322999999999</v>
      </c>
      <c r="D206" s="237">
        <f>+VLOOKUP(A206,[1]GENTERA.MX!$A$2:$G$1741,6,FALSE)</f>
        <v>15.63733</v>
      </c>
      <c r="F206" s="239">
        <v>41299</v>
      </c>
      <c r="G206" s="237">
        <f t="shared" si="8"/>
        <v>-2.9346068040907859E-3</v>
      </c>
      <c r="H206" s="237">
        <f t="shared" si="8"/>
        <v>2.9980934137171562E-4</v>
      </c>
      <c r="I206" s="237">
        <f t="shared" si="8"/>
        <v>-1.4329988028226704E-2</v>
      </c>
    </row>
    <row r="207" spans="1:9" x14ac:dyDescent="0.25">
      <c r="A207" s="239">
        <v>41302</v>
      </c>
      <c r="B207" s="237">
        <f>+VLOOKUP(A207,'[1]CEMEXCPO.MX'!$A$2:$G$1741,6,FALSE)</f>
        <v>11.2768</v>
      </c>
      <c r="C207" s="237">
        <f>+VLOOKUP(A207,[1]BIMBOA.MX!$A$2:$G$1741,6,FALSE)</f>
        <v>32.293652000000002</v>
      </c>
      <c r="D207" s="237">
        <f>+VLOOKUP(A207,[1]GENTERA.MX!$A$2:$G$1741,6,FALSE)</f>
        <v>15.508364</v>
      </c>
      <c r="F207" s="239">
        <v>41302</v>
      </c>
      <c r="G207" s="237">
        <f t="shared" si="8"/>
        <v>7.315998703948637E-3</v>
      </c>
      <c r="H207" s="237">
        <f t="shared" si="8"/>
        <v>1.4976689367486487E-3</v>
      </c>
      <c r="I207" s="237">
        <f t="shared" si="8"/>
        <v>-8.2815131412407195E-3</v>
      </c>
    </row>
    <row r="208" spans="1:9" x14ac:dyDescent="0.25">
      <c r="A208" s="239">
        <v>41303</v>
      </c>
      <c r="B208" s="237">
        <f>+VLOOKUP(A208,'[1]CEMEXCPO.MX'!$A$2:$G$1741,6,FALSE)</f>
        <v>11.6714</v>
      </c>
      <c r="C208" s="237">
        <f>+VLOOKUP(A208,[1]BIMBOA.MX!$A$2:$G$1741,6,FALSE)</f>
        <v>32.361317</v>
      </c>
      <c r="D208" s="237">
        <f>+VLOOKUP(A208,[1]GENTERA.MX!$A$2:$G$1741,6,FALSE)</f>
        <v>15.492238</v>
      </c>
      <c r="F208" s="239">
        <v>41303</v>
      </c>
      <c r="G208" s="237">
        <f t="shared" si="8"/>
        <v>3.4393886947617545E-2</v>
      </c>
      <c r="H208" s="237">
        <f t="shared" si="8"/>
        <v>2.093111349384683E-3</v>
      </c>
      <c r="I208" s="237">
        <f t="shared" si="8"/>
        <v>-1.0403669873582672E-3</v>
      </c>
    </row>
    <row r="209" spans="1:9" x14ac:dyDescent="0.25">
      <c r="A209" s="239">
        <v>41304</v>
      </c>
      <c r="B209" s="237">
        <f>+VLOOKUP(A209,'[1]CEMEXCPO.MX'!$A$2:$G$1741,6,FALSE)</f>
        <v>11.416600000000001</v>
      </c>
      <c r="C209" s="237">
        <f>+VLOOKUP(A209,[1]BIMBOA.MX!$A$2:$G$1741,6,FALSE)</f>
        <v>32.177666000000002</v>
      </c>
      <c r="D209" s="237">
        <f>+VLOOKUP(A209,[1]GENTERA.MX!$A$2:$G$1741,6,FALSE)</f>
        <v>15.564788</v>
      </c>
      <c r="F209" s="239">
        <v>41304</v>
      </c>
      <c r="G209" s="237">
        <f t="shared" si="8"/>
        <v>-2.2072968220214647E-2</v>
      </c>
      <c r="H209" s="237">
        <f t="shared" si="8"/>
        <v>-5.6911803428092945E-3</v>
      </c>
      <c r="I209" s="237">
        <f t="shared" si="8"/>
        <v>4.6720591964748504E-3</v>
      </c>
    </row>
    <row r="210" spans="1:9" x14ac:dyDescent="0.25">
      <c r="A210" s="239">
        <v>41305</v>
      </c>
      <c r="B210" s="237">
        <f>+VLOOKUP(A210,'[1]CEMEXCPO.MX'!$A$2:$G$1741,6,FALSE)</f>
        <v>11.4001</v>
      </c>
      <c r="C210" s="237">
        <f>+VLOOKUP(A210,[1]BIMBOA.MX!$A$2:$G$1741,6,FALSE)</f>
        <v>31.781365999999998</v>
      </c>
      <c r="D210" s="237">
        <f>+VLOOKUP(A210,[1]GENTERA.MX!$A$2:$G$1741,6,FALSE)</f>
        <v>15.927508</v>
      </c>
      <c r="F210" s="239">
        <v>41305</v>
      </c>
      <c r="G210" s="237">
        <f t="shared" si="8"/>
        <v>-1.4463093152156511E-3</v>
      </c>
      <c r="H210" s="237">
        <f t="shared" si="8"/>
        <v>-1.239246621939433E-2</v>
      </c>
      <c r="I210" s="237">
        <f t="shared" si="8"/>
        <v>2.3036493785463071E-2</v>
      </c>
    </row>
    <row r="211" spans="1:9" x14ac:dyDescent="0.25">
      <c r="A211" s="239">
        <v>41306</v>
      </c>
      <c r="B211" s="237">
        <f>+VLOOKUP(A211,'[1]CEMEXCPO.MX'!$A$2:$G$1741,6,FALSE)</f>
        <v>11.3919</v>
      </c>
      <c r="C211" s="237">
        <f>+VLOOKUP(A211,[1]BIMBOA.MX!$A$2:$G$1741,6,FALSE)</f>
        <v>31.878025000000001</v>
      </c>
      <c r="D211" s="237">
        <f>+VLOOKUP(A211,[1]GENTERA.MX!$A$2:$G$1741,6,FALSE)</f>
        <v>15.895267</v>
      </c>
      <c r="F211" s="239">
        <v>41306</v>
      </c>
      <c r="G211" s="237">
        <f t="shared" si="8"/>
        <v>-7.1955075059658695E-4</v>
      </c>
      <c r="H211" s="237">
        <f t="shared" si="8"/>
        <v>3.0367577434603755E-3</v>
      </c>
      <c r="I211" s="237">
        <f t="shared" si="8"/>
        <v>-2.0262853274954128E-3</v>
      </c>
    </row>
    <row r="212" spans="1:9" x14ac:dyDescent="0.25">
      <c r="A212" s="239">
        <v>41310</v>
      </c>
      <c r="B212" s="237">
        <f>+VLOOKUP(A212,'[1]CEMEXCPO.MX'!$A$2:$G$1741,6,FALSE)</f>
        <v>11.2111</v>
      </c>
      <c r="C212" s="237">
        <f>+VLOOKUP(A212,[1]BIMBOA.MX!$A$2:$G$1741,6,FALSE)</f>
        <v>31.858692000000001</v>
      </c>
      <c r="D212" s="237">
        <f>+VLOOKUP(A212,[1]GENTERA.MX!$A$2:$G$1741,6,FALSE)</f>
        <v>15.717936</v>
      </c>
      <c r="F212" s="239">
        <v>41310</v>
      </c>
      <c r="G212" s="237">
        <f t="shared" si="8"/>
        <v>-1.5998217598629325E-2</v>
      </c>
      <c r="H212" s="237">
        <f t="shared" si="8"/>
        <v>-6.0665191126561336E-4</v>
      </c>
      <c r="I212" s="237">
        <f t="shared" si="8"/>
        <v>-1.1218911285984623E-2</v>
      </c>
    </row>
    <row r="213" spans="1:9" x14ac:dyDescent="0.25">
      <c r="A213" s="239">
        <v>41311</v>
      </c>
      <c r="B213" s="237">
        <f>+VLOOKUP(A213,'[1]CEMEXCPO.MX'!$A$2:$G$1741,6,FALSE)</f>
        <v>11.3508</v>
      </c>
      <c r="C213" s="237">
        <f>+VLOOKUP(A213,[1]BIMBOA.MX!$A$2:$G$1741,6,FALSE)</f>
        <v>31.762032000000001</v>
      </c>
      <c r="D213" s="237">
        <f>+VLOOKUP(A213,[1]GENTERA.MX!$A$2:$G$1741,6,FALSE)</f>
        <v>15.782418</v>
      </c>
      <c r="F213" s="239">
        <v>41311</v>
      </c>
      <c r="G213" s="237">
        <f t="shared" si="8"/>
        <v>1.2383867082412785E-2</v>
      </c>
      <c r="H213" s="237">
        <f t="shared" si="8"/>
        <v>-3.0386348440245461E-3</v>
      </c>
      <c r="I213" s="237">
        <f t="shared" si="8"/>
        <v>4.0940549472392217E-3</v>
      </c>
    </row>
    <row r="214" spans="1:9" x14ac:dyDescent="0.25">
      <c r="A214" s="239">
        <v>41312</v>
      </c>
      <c r="B214" s="237">
        <f>+VLOOKUP(A214,'[1]CEMEXCPO.MX'!$A$2:$G$1741,6,FALSE)</f>
        <v>10.882300000000001</v>
      </c>
      <c r="C214" s="237">
        <f>+VLOOKUP(A214,[1]BIMBOA.MX!$A$2:$G$1741,6,FALSE)</f>
        <v>31.298071</v>
      </c>
      <c r="D214" s="237">
        <f>+VLOOKUP(A214,[1]GENTERA.MX!$A$2:$G$1741,6,FALSE)</f>
        <v>15.476122999999999</v>
      </c>
      <c r="F214" s="239">
        <v>41312</v>
      </c>
      <c r="G214" s="237">
        <f t="shared" si="8"/>
        <v>-4.2150609879577625E-2</v>
      </c>
      <c r="H214" s="237">
        <f t="shared" si="8"/>
        <v>-1.4715147927211106E-2</v>
      </c>
      <c r="I214" s="237">
        <f t="shared" si="8"/>
        <v>-1.9598151021267642E-2</v>
      </c>
    </row>
    <row r="215" spans="1:9" x14ac:dyDescent="0.25">
      <c r="A215" s="239">
        <v>41313</v>
      </c>
      <c r="B215" s="237">
        <f>+VLOOKUP(A215,'[1]CEMEXCPO.MX'!$A$2:$G$1741,6,FALSE)</f>
        <v>10.9152</v>
      </c>
      <c r="C215" s="237">
        <f>+VLOOKUP(A215,[1]BIMBOA.MX!$A$2:$G$1741,6,FALSE)</f>
        <v>30.660124</v>
      </c>
      <c r="D215" s="237">
        <f>+VLOOKUP(A215,[1]GENTERA.MX!$A$2:$G$1741,6,FALSE)</f>
        <v>15.331035</v>
      </c>
      <c r="F215" s="239">
        <v>41313</v>
      </c>
      <c r="G215" s="237">
        <f t="shared" si="8"/>
        <v>3.0186970967791054E-3</v>
      </c>
      <c r="H215" s="237">
        <f t="shared" si="8"/>
        <v>-2.059354846100854E-2</v>
      </c>
      <c r="I215" s="237">
        <f t="shared" si="8"/>
        <v>-9.4191793149963777E-3</v>
      </c>
    </row>
    <row r="216" spans="1:9" x14ac:dyDescent="0.25">
      <c r="A216" s="239">
        <v>41316</v>
      </c>
      <c r="B216" s="237">
        <f>+VLOOKUP(A216,'[1]CEMEXCPO.MX'!$A$2:$G$1741,6,FALSE)</f>
        <v>10.7837</v>
      </c>
      <c r="C216" s="237">
        <f>+VLOOKUP(A216,[1]BIMBOA.MX!$A$2:$G$1741,6,FALSE)</f>
        <v>31.481725999999998</v>
      </c>
      <c r="D216" s="237">
        <f>+VLOOKUP(A216,[1]GENTERA.MX!$A$2:$G$1741,6,FALSE)</f>
        <v>15.306850000000001</v>
      </c>
      <c r="F216" s="239">
        <v>41316</v>
      </c>
      <c r="G216" s="237">
        <f t="shared" si="8"/>
        <v>-1.2120578450291635E-2</v>
      </c>
      <c r="H216" s="237">
        <f t="shared" si="8"/>
        <v>2.6444332715734355E-2</v>
      </c>
      <c r="I216" s="237">
        <f t="shared" si="8"/>
        <v>-1.5787646584233853E-3</v>
      </c>
    </row>
    <row r="217" spans="1:9" x14ac:dyDescent="0.25">
      <c r="A217" s="239">
        <v>41317</v>
      </c>
      <c r="B217" s="237">
        <f>+VLOOKUP(A217,'[1]CEMEXCPO.MX'!$A$2:$G$1741,6,FALSE)</f>
        <v>10.9892</v>
      </c>
      <c r="C217" s="237">
        <f>+VLOOKUP(A217,[1]BIMBOA.MX!$A$2:$G$1741,6,FALSE)</f>
        <v>31.298071</v>
      </c>
      <c r="D217" s="237">
        <f>+VLOOKUP(A217,[1]GENTERA.MX!$A$2:$G$1741,6,FALSE)</f>
        <v>15.073093999999999</v>
      </c>
      <c r="F217" s="239">
        <v>41317</v>
      </c>
      <c r="G217" s="237">
        <f t="shared" si="8"/>
        <v>1.8877237525470866E-2</v>
      </c>
      <c r="H217" s="237">
        <f t="shared" si="8"/>
        <v>-5.8507842547258519E-3</v>
      </c>
      <c r="I217" s="237">
        <f t="shared" si="8"/>
        <v>-1.5389140497850852E-2</v>
      </c>
    </row>
    <row r="218" spans="1:9" x14ac:dyDescent="0.25">
      <c r="A218" s="239">
        <v>41318</v>
      </c>
      <c r="B218" s="237">
        <f>+VLOOKUP(A218,'[1]CEMEXCPO.MX'!$A$2:$G$1741,6,FALSE)</f>
        <v>11.194599999999999</v>
      </c>
      <c r="C218" s="237">
        <f>+VLOOKUP(A218,[1]BIMBOA.MX!$A$2:$G$1741,6,FALSE)</f>
        <v>31.626712999999999</v>
      </c>
      <c r="D218" s="237">
        <f>+VLOOKUP(A218,[1]GENTERA.MX!$A$2:$G$1741,6,FALSE)</f>
        <v>15.040855000000001</v>
      </c>
      <c r="F218" s="239">
        <v>41318</v>
      </c>
      <c r="G218" s="237">
        <f t="shared" si="8"/>
        <v>1.8518546858296476E-2</v>
      </c>
      <c r="H218" s="237">
        <f t="shared" si="8"/>
        <v>1.0445645334696978E-2</v>
      </c>
      <c r="I218" s="237">
        <f t="shared" si="8"/>
        <v>-2.1411348153991109E-3</v>
      </c>
    </row>
    <row r="219" spans="1:9" x14ac:dyDescent="0.25">
      <c r="A219" s="239">
        <v>41319</v>
      </c>
      <c r="B219" s="237">
        <f>+VLOOKUP(A219,'[1]CEMEXCPO.MX'!$A$2:$G$1741,6,FALSE)</f>
        <v>11.4823</v>
      </c>
      <c r="C219" s="237">
        <f>+VLOOKUP(A219,[1]BIMBOA.MX!$A$2:$G$1741,6,FALSE)</f>
        <v>31.791032999999999</v>
      </c>
      <c r="D219" s="237">
        <f>+VLOOKUP(A219,[1]GENTERA.MX!$A$2:$G$1741,6,FALSE)</f>
        <v>15.121459</v>
      </c>
      <c r="F219" s="239">
        <v>41319</v>
      </c>
      <c r="G219" s="237">
        <f t="shared" si="8"/>
        <v>2.5375200080744044E-2</v>
      </c>
      <c r="H219" s="237">
        <f t="shared" si="8"/>
        <v>5.1821573012366413E-3</v>
      </c>
      <c r="I219" s="237">
        <f t="shared" si="8"/>
        <v>5.3446954949267871E-3</v>
      </c>
    </row>
    <row r="220" spans="1:9" x14ac:dyDescent="0.25">
      <c r="A220" s="239">
        <v>41320</v>
      </c>
      <c r="B220" s="237">
        <f>+VLOOKUP(A220,'[1]CEMEXCPO.MX'!$A$2:$G$1741,6,FALSE)</f>
        <v>11.424799999999999</v>
      </c>
      <c r="C220" s="237">
        <f>+VLOOKUP(A220,[1]BIMBOA.MX!$A$2:$G$1741,6,FALSE)</f>
        <v>31.858692000000001</v>
      </c>
      <c r="D220" s="237">
        <f>+VLOOKUP(A220,[1]GENTERA.MX!$A$2:$G$1741,6,FALSE)</f>
        <v>15.29073</v>
      </c>
      <c r="F220" s="239">
        <v>41320</v>
      </c>
      <c r="G220" s="237">
        <f t="shared" si="8"/>
        <v>-5.0202880998229636E-3</v>
      </c>
      <c r="H220" s="237">
        <f t="shared" si="8"/>
        <v>2.125980135301945E-3</v>
      </c>
      <c r="I220" s="237">
        <f t="shared" si="8"/>
        <v>1.1131901619496979E-2</v>
      </c>
    </row>
    <row r="221" spans="1:9" x14ac:dyDescent="0.25">
      <c r="A221" s="239">
        <v>41323</v>
      </c>
      <c r="B221" s="237">
        <f>+VLOOKUP(A221,'[1]CEMEXCPO.MX'!$A$2:$G$1741,6,FALSE)</f>
        <v>11.342599999999999</v>
      </c>
      <c r="C221" s="237">
        <f>+VLOOKUP(A221,[1]BIMBOA.MX!$A$2:$G$1741,6,FALSE)</f>
        <v>31.810364</v>
      </c>
      <c r="D221" s="237">
        <f>+VLOOKUP(A221,[1]GENTERA.MX!$A$2:$G$1741,6,FALSE)</f>
        <v>15.113398999999999</v>
      </c>
      <c r="F221" s="239">
        <v>41323</v>
      </c>
      <c r="G221" s="237">
        <f t="shared" si="8"/>
        <v>-7.2208822409674548E-3</v>
      </c>
      <c r="H221" s="237">
        <f t="shared" si="8"/>
        <v>-1.5181003871491054E-3</v>
      </c>
      <c r="I221" s="237">
        <f t="shared" si="8"/>
        <v>-1.1665061073457458E-2</v>
      </c>
    </row>
    <row r="222" spans="1:9" x14ac:dyDescent="0.25">
      <c r="A222" s="239">
        <v>41324</v>
      </c>
      <c r="B222" s="237">
        <f>+VLOOKUP(A222,'[1]CEMEXCPO.MX'!$A$2:$G$1741,6,FALSE)</f>
        <v>11.3919</v>
      </c>
      <c r="C222" s="237">
        <f>+VLOOKUP(A222,[1]BIMBOA.MX!$A$2:$G$1741,6,FALSE)</f>
        <v>31.607379999999999</v>
      </c>
      <c r="D222" s="237">
        <f>+VLOOKUP(A222,[1]GENTERA.MX!$A$2:$G$1741,6,FALSE)</f>
        <v>15.25849</v>
      </c>
      <c r="F222" s="239">
        <v>41324</v>
      </c>
      <c r="G222" s="237">
        <f t="shared" si="8"/>
        <v>4.3370276255858169E-3</v>
      </c>
      <c r="H222" s="237">
        <f t="shared" si="8"/>
        <v>-6.4015110086154698E-3</v>
      </c>
      <c r="I222" s="237">
        <f t="shared" si="8"/>
        <v>9.5543681019731267E-3</v>
      </c>
    </row>
    <row r="223" spans="1:9" x14ac:dyDescent="0.25">
      <c r="A223" s="239">
        <v>41325</v>
      </c>
      <c r="B223" s="237">
        <f>+VLOOKUP(A223,'[1]CEMEXCPO.MX'!$A$2:$G$1741,6,FALSE)</f>
        <v>11.022</v>
      </c>
      <c r="C223" s="237">
        <f>+VLOOKUP(A223,[1]BIMBOA.MX!$A$2:$G$1741,6,FALSE)</f>
        <v>31.820025999999999</v>
      </c>
      <c r="D223" s="237">
        <f>+VLOOKUP(A223,[1]GENTERA.MX!$A$2:$G$1741,6,FALSE)</f>
        <v>15.435819</v>
      </c>
      <c r="F223" s="239">
        <v>41325</v>
      </c>
      <c r="G223" s="237">
        <f t="shared" si="8"/>
        <v>-3.3009301080161015E-2</v>
      </c>
      <c r="H223" s="237">
        <f t="shared" si="8"/>
        <v>6.7052023760345381E-3</v>
      </c>
      <c r="I223" s="237">
        <f t="shared" si="8"/>
        <v>1.1554648317836315E-2</v>
      </c>
    </row>
    <row r="224" spans="1:9" x14ac:dyDescent="0.25">
      <c r="A224" s="239">
        <v>41326</v>
      </c>
      <c r="B224" s="237">
        <f>+VLOOKUP(A224,'[1]CEMEXCPO.MX'!$A$2:$G$1741,6,FALSE)</f>
        <v>10.8001</v>
      </c>
      <c r="C224" s="237">
        <f>+VLOOKUP(A224,[1]BIMBOA.MX!$A$2:$G$1741,6,FALSE)</f>
        <v>31.878025000000001</v>
      </c>
      <c r="D224" s="237">
        <f>+VLOOKUP(A224,[1]GENTERA.MX!$A$2:$G$1741,6,FALSE)</f>
        <v>15.645391</v>
      </c>
      <c r="F224" s="239">
        <v>41326</v>
      </c>
      <c r="G224" s="237">
        <f t="shared" si="8"/>
        <v>-2.033788211447703E-2</v>
      </c>
      <c r="H224" s="237">
        <f t="shared" si="8"/>
        <v>1.8210609309954459E-3</v>
      </c>
      <c r="I224" s="237">
        <f t="shared" si="8"/>
        <v>1.3485651047861889E-2</v>
      </c>
    </row>
    <row r="225" spans="1:9" x14ac:dyDescent="0.25">
      <c r="A225" s="239">
        <v>41327</v>
      </c>
      <c r="B225" s="237">
        <f>+VLOOKUP(A225,'[1]CEMEXCPO.MX'!$A$2:$G$1741,6,FALSE)</f>
        <v>10.849399999999999</v>
      </c>
      <c r="C225" s="237">
        <f>+VLOOKUP(A225,[1]BIMBOA.MX!$A$2:$G$1741,6,FALSE)</f>
        <v>32.283993000000002</v>
      </c>
      <c r="D225" s="237">
        <f>+VLOOKUP(A225,[1]GENTERA.MX!$A$2:$G$1741,6,FALSE)</f>
        <v>15.62121</v>
      </c>
      <c r="F225" s="239">
        <v>41327</v>
      </c>
      <c r="G225" s="237">
        <f t="shared" si="8"/>
        <v>4.5543855716553942E-3</v>
      </c>
      <c r="H225" s="237">
        <f t="shared" si="8"/>
        <v>1.2654633699961913E-2</v>
      </c>
      <c r="I225" s="237">
        <f t="shared" si="8"/>
        <v>-1.5467626187467888E-3</v>
      </c>
    </row>
    <row r="226" spans="1:9" x14ac:dyDescent="0.25">
      <c r="A226" s="239">
        <v>41330</v>
      </c>
      <c r="B226" s="237">
        <f>+VLOOKUP(A226,'[1]CEMEXCPO.MX'!$A$2:$G$1741,6,FALSE)</f>
        <v>10.693300000000001</v>
      </c>
      <c r="C226" s="237">
        <f>+VLOOKUP(A226,[1]BIMBOA.MX!$A$2:$G$1741,6,FALSE)</f>
        <v>32.187331999999998</v>
      </c>
      <c r="D226" s="237">
        <f>+VLOOKUP(A226,[1]GENTERA.MX!$A$2:$G$1741,6,FALSE)</f>
        <v>15.500301</v>
      </c>
      <c r="F226" s="239">
        <v>41330</v>
      </c>
      <c r="G226" s="237">
        <f t="shared" si="8"/>
        <v>-1.4492401799858997E-2</v>
      </c>
      <c r="H226" s="237">
        <f t="shared" si="8"/>
        <v>-2.9985756435723858E-3</v>
      </c>
      <c r="I226" s="237">
        <f t="shared" si="8"/>
        <v>-7.7701631085440219E-3</v>
      </c>
    </row>
    <row r="227" spans="1:9" x14ac:dyDescent="0.25">
      <c r="A227" s="239">
        <v>41331</v>
      </c>
      <c r="B227" s="237">
        <f>+VLOOKUP(A227,'[1]CEMEXCPO.MX'!$A$2:$G$1741,6,FALSE)</f>
        <v>10.8001</v>
      </c>
      <c r="C227" s="237">
        <f>+VLOOKUP(A227,[1]BIMBOA.MX!$A$2:$G$1741,6,FALSE)</f>
        <v>31.887695000000001</v>
      </c>
      <c r="D227" s="237">
        <f>+VLOOKUP(A227,[1]GENTERA.MX!$A$2:$G$1741,6,FALSE)</f>
        <v>15.790480000000001</v>
      </c>
      <c r="F227" s="239">
        <v>41331</v>
      </c>
      <c r="G227" s="237">
        <f t="shared" si="8"/>
        <v>9.9380162282034796E-3</v>
      </c>
      <c r="H227" s="237">
        <f t="shared" si="8"/>
        <v>-9.3527602947041707E-3</v>
      </c>
      <c r="I227" s="237">
        <f t="shared" si="8"/>
        <v>1.8547783700725032E-2</v>
      </c>
    </row>
    <row r="228" spans="1:9" x14ac:dyDescent="0.25">
      <c r="A228" s="239">
        <v>41332</v>
      </c>
      <c r="B228" s="237">
        <f>+VLOOKUP(A228,'[1]CEMEXCPO.MX'!$A$2:$G$1741,6,FALSE)</f>
        <v>11.194599999999999</v>
      </c>
      <c r="C228" s="237">
        <f>+VLOOKUP(A228,[1]BIMBOA.MX!$A$2:$G$1741,6,FALSE)</f>
        <v>32.680289999999999</v>
      </c>
      <c r="D228" s="237">
        <f>+VLOOKUP(A228,[1]GENTERA.MX!$A$2:$G$1741,6,FALSE)</f>
        <v>16.701312999999999</v>
      </c>
      <c r="F228" s="239">
        <v>41332</v>
      </c>
      <c r="G228" s="237">
        <f t="shared" si="8"/>
        <v>3.5876125829098493E-2</v>
      </c>
      <c r="H228" s="237">
        <f t="shared" si="8"/>
        <v>2.4551945183283949E-2</v>
      </c>
      <c r="I228" s="237">
        <f t="shared" si="8"/>
        <v>5.6080112294382242E-2</v>
      </c>
    </row>
    <row r="229" spans="1:9" x14ac:dyDescent="0.25">
      <c r="A229" s="239">
        <v>41333</v>
      </c>
      <c r="B229" s="237">
        <f>+VLOOKUP(A229,'[1]CEMEXCPO.MX'!$A$2:$G$1741,6,FALSE)</f>
        <v>11.2768</v>
      </c>
      <c r="C229" s="237">
        <f>+VLOOKUP(A229,[1]BIMBOA.MX!$A$2:$G$1741,6,FALSE)</f>
        <v>33.511558999999998</v>
      </c>
      <c r="D229" s="237">
        <f>+VLOOKUP(A229,[1]GENTERA.MX!$A$2:$G$1741,6,FALSE)</f>
        <v>16.378893000000001</v>
      </c>
      <c r="F229" s="239">
        <v>41333</v>
      </c>
      <c r="G229" s="237">
        <f t="shared" si="8"/>
        <v>7.315998703948637E-3</v>
      </c>
      <c r="H229" s="237">
        <f t="shared" si="8"/>
        <v>2.5118280211443425E-2</v>
      </c>
      <c r="I229" s="237">
        <f t="shared" si="8"/>
        <v>-1.9493845363047033E-2</v>
      </c>
    </row>
    <row r="230" spans="1:9" x14ac:dyDescent="0.25">
      <c r="A230" s="239">
        <v>41334</v>
      </c>
      <c r="B230" s="237">
        <f>+VLOOKUP(A230,'[1]CEMEXCPO.MX'!$A$2:$G$1741,6,FALSE)</f>
        <v>11.523400000000001</v>
      </c>
      <c r="C230" s="237">
        <f>+VLOOKUP(A230,[1]BIMBOA.MX!$A$2:$G$1741,6,FALSE)</f>
        <v>33.492226000000002</v>
      </c>
      <c r="D230" s="237">
        <f>+VLOOKUP(A230,[1]GENTERA.MX!$A$2:$G$1741,6,FALSE)</f>
        <v>16.693254</v>
      </c>
      <c r="F230" s="239">
        <v>41334</v>
      </c>
      <c r="G230" s="237">
        <f t="shared" si="8"/>
        <v>2.1632232732106068E-2</v>
      </c>
      <c r="H230" s="237">
        <f t="shared" si="8"/>
        <v>-5.7707189337161688E-4</v>
      </c>
      <c r="I230" s="237">
        <f t="shared" si="8"/>
        <v>1.9011191992728046E-2</v>
      </c>
    </row>
    <row r="231" spans="1:9" x14ac:dyDescent="0.25">
      <c r="A231" s="239">
        <v>41337</v>
      </c>
      <c r="B231" s="237">
        <f>+VLOOKUP(A231,'[1]CEMEXCPO.MX'!$A$2:$G$1741,6,FALSE)</f>
        <v>11.5809</v>
      </c>
      <c r="C231" s="237">
        <f>+VLOOKUP(A231,[1]BIMBOA.MX!$A$2:$G$1741,6,FALSE)</f>
        <v>33.376235999999999</v>
      </c>
      <c r="D231" s="237">
        <f>+VLOOKUP(A231,[1]GENTERA.MX!$A$2:$G$1741,6,FALSE)</f>
        <v>16.741617000000002</v>
      </c>
      <c r="F231" s="239">
        <v>41337</v>
      </c>
      <c r="G231" s="237">
        <f t="shared" si="8"/>
        <v>4.9774387203243052E-3</v>
      </c>
      <c r="H231" s="237">
        <f t="shared" si="8"/>
        <v>-3.4692024569615426E-3</v>
      </c>
      <c r="I231" s="237">
        <f t="shared" si="8"/>
        <v>2.8929696621388225E-3</v>
      </c>
    </row>
    <row r="232" spans="1:9" x14ac:dyDescent="0.25">
      <c r="A232" s="239">
        <v>41338</v>
      </c>
      <c r="B232" s="237">
        <f>+VLOOKUP(A232,'[1]CEMEXCPO.MX'!$A$2:$G$1741,6,FALSE)</f>
        <v>11.8111</v>
      </c>
      <c r="C232" s="237">
        <f>+VLOOKUP(A232,[1]BIMBOA.MX!$A$2:$G$1741,6,FALSE)</f>
        <v>33.869194</v>
      </c>
      <c r="D232" s="237">
        <f>+VLOOKUP(A232,[1]GENTERA.MX!$A$2:$G$1741,6,FALSE)</f>
        <v>17.402573</v>
      </c>
      <c r="F232" s="239">
        <v>41338</v>
      </c>
      <c r="G232" s="237">
        <f t="shared" si="8"/>
        <v>1.9682577945423857E-2</v>
      </c>
      <c r="H232" s="237">
        <f t="shared" si="8"/>
        <v>1.4661719933595638E-2</v>
      </c>
      <c r="I232" s="237">
        <f t="shared" si="8"/>
        <v>3.8720413473070869E-2</v>
      </c>
    </row>
    <row r="233" spans="1:9" x14ac:dyDescent="0.25">
      <c r="A233" s="239">
        <v>41339</v>
      </c>
      <c r="B233" s="237">
        <f>+VLOOKUP(A233,'[1]CEMEXCPO.MX'!$A$2:$G$1741,6,FALSE)</f>
        <v>12.0001</v>
      </c>
      <c r="C233" s="237">
        <f>+VLOOKUP(A233,[1]BIMBOA.MX!$A$2:$G$1741,6,FALSE)</f>
        <v>34.207500000000003</v>
      </c>
      <c r="D233" s="237">
        <f>+VLOOKUP(A233,[1]GENTERA.MX!$A$2:$G$1741,6,FALSE)</f>
        <v>18.418195999999998</v>
      </c>
      <c r="F233" s="239">
        <v>41339</v>
      </c>
      <c r="G233" s="237">
        <f t="shared" si="8"/>
        <v>1.5875215809143514E-2</v>
      </c>
      <c r="H233" s="237">
        <f t="shared" si="8"/>
        <v>9.9390485956846499E-3</v>
      </c>
      <c r="I233" s="237">
        <f t="shared" si="8"/>
        <v>5.6721020154560056E-2</v>
      </c>
    </row>
    <row r="234" spans="1:9" x14ac:dyDescent="0.25">
      <c r="A234" s="239">
        <v>41340</v>
      </c>
      <c r="B234" s="237">
        <f>+VLOOKUP(A234,'[1]CEMEXCPO.MX'!$A$2:$G$1741,6,FALSE)</f>
        <v>12.172700000000001</v>
      </c>
      <c r="C234" s="237">
        <f>+VLOOKUP(A234,[1]BIMBOA.MX!$A$2:$G$1741,6,FALSE)</f>
        <v>34.091510999999997</v>
      </c>
      <c r="D234" s="237">
        <f>+VLOOKUP(A234,[1]GENTERA.MX!$A$2:$G$1741,6,FALSE)</f>
        <v>17.894265999999998</v>
      </c>
      <c r="F234" s="239">
        <v>41340</v>
      </c>
      <c r="G234" s="237">
        <f t="shared" si="8"/>
        <v>1.4280756331666233E-2</v>
      </c>
      <c r="H234" s="237">
        <f t="shared" si="8"/>
        <v>-3.3965092556533772E-3</v>
      </c>
      <c r="I234" s="237">
        <f t="shared" si="8"/>
        <v>-2.8858762673144162E-2</v>
      </c>
    </row>
    <row r="235" spans="1:9" x14ac:dyDescent="0.25">
      <c r="A235" s="239">
        <v>41341</v>
      </c>
      <c r="B235" s="237">
        <f>+VLOOKUP(A235,'[1]CEMEXCPO.MX'!$A$2:$G$1741,6,FALSE)</f>
        <v>12.4193</v>
      </c>
      <c r="C235" s="237">
        <f>+VLOOKUP(A235,[1]BIMBOA.MX!$A$2:$G$1741,6,FALSE)</f>
        <v>34.31382</v>
      </c>
      <c r="D235" s="237">
        <f>+VLOOKUP(A235,[1]GENTERA.MX!$A$2:$G$1741,6,FALSE)</f>
        <v>18.015173000000001</v>
      </c>
      <c r="F235" s="239">
        <v>41341</v>
      </c>
      <c r="G235" s="237">
        <f t="shared" si="8"/>
        <v>2.0055974790195736E-2</v>
      </c>
      <c r="H235" s="237">
        <f t="shared" si="8"/>
        <v>6.4997794589803197E-3</v>
      </c>
      <c r="I235" s="237">
        <f t="shared" si="8"/>
        <v>6.7340209295675439E-3</v>
      </c>
    </row>
    <row r="236" spans="1:9" x14ac:dyDescent="0.25">
      <c r="A236" s="239">
        <v>41344</v>
      </c>
      <c r="B236" s="237">
        <f>+VLOOKUP(A236,'[1]CEMEXCPO.MX'!$A$2:$G$1741,6,FALSE)</f>
        <v>12.2796</v>
      </c>
      <c r="C236" s="237">
        <f>+VLOOKUP(A236,[1]BIMBOA.MX!$A$2:$G$1741,6,FALSE)</f>
        <v>34.120502000000002</v>
      </c>
      <c r="D236" s="237">
        <f>+VLOOKUP(A236,[1]GENTERA.MX!$A$2:$G$1741,6,FALSE)</f>
        <v>18.522981999999999</v>
      </c>
      <c r="F236" s="239">
        <v>41344</v>
      </c>
      <c r="G236" s="237">
        <f t="shared" si="8"/>
        <v>-1.1312365309900674E-2</v>
      </c>
      <c r="H236" s="237">
        <f t="shared" si="8"/>
        <v>-5.649753181479554E-3</v>
      </c>
      <c r="I236" s="237">
        <f t="shared" si="8"/>
        <v>2.7797884112813195E-2</v>
      </c>
    </row>
    <row r="237" spans="1:9" x14ac:dyDescent="0.25">
      <c r="A237" s="239">
        <v>41345</v>
      </c>
      <c r="B237" s="237">
        <f>+VLOOKUP(A237,'[1]CEMEXCPO.MX'!$A$2:$G$1741,6,FALSE)</f>
        <v>12.361800000000001</v>
      </c>
      <c r="C237" s="237">
        <f>+VLOOKUP(A237,[1]BIMBOA.MX!$A$2:$G$1741,6,FALSE)</f>
        <v>34.971096000000003</v>
      </c>
      <c r="D237" s="237">
        <f>+VLOOKUP(A237,[1]GENTERA.MX!$A$2:$G$1741,6,FALSE)</f>
        <v>18.079658999999999</v>
      </c>
      <c r="F237" s="239">
        <v>41345</v>
      </c>
      <c r="G237" s="237">
        <f t="shared" si="8"/>
        <v>6.6717235957584504E-3</v>
      </c>
      <c r="H237" s="237">
        <f t="shared" si="8"/>
        <v>2.4623456440042112E-2</v>
      </c>
      <c r="I237" s="237">
        <f t="shared" si="8"/>
        <v>-2.4224737208583164E-2</v>
      </c>
    </row>
    <row r="238" spans="1:9" x14ac:dyDescent="0.25">
      <c r="A238" s="239">
        <v>41346</v>
      </c>
      <c r="B238" s="237">
        <f>+VLOOKUP(A238,'[1]CEMEXCPO.MX'!$A$2:$G$1741,6,FALSE)</f>
        <v>12.246700000000001</v>
      </c>
      <c r="C238" s="237">
        <f>+VLOOKUP(A238,[1]BIMBOA.MX!$A$2:$G$1741,6,FALSE)</f>
        <v>34.893776000000003</v>
      </c>
      <c r="D238" s="237">
        <f>+VLOOKUP(A238,[1]GENTERA.MX!$A$2:$G$1741,6,FALSE)</f>
        <v>17.821715999999999</v>
      </c>
      <c r="F238" s="239">
        <v>41346</v>
      </c>
      <c r="G238" s="237">
        <f t="shared" si="8"/>
        <v>-9.3545595500964338E-3</v>
      </c>
      <c r="H238" s="237">
        <f t="shared" si="8"/>
        <v>-2.2134165383501919E-3</v>
      </c>
      <c r="I238" s="237">
        <f t="shared" si="8"/>
        <v>-1.4369780463928882E-2</v>
      </c>
    </row>
    <row r="239" spans="1:9" x14ac:dyDescent="0.25">
      <c r="A239" s="239">
        <v>41347</v>
      </c>
      <c r="B239" s="237">
        <f>+VLOOKUP(A239,'[1]CEMEXCPO.MX'!$A$2:$G$1741,6,FALSE)</f>
        <v>12.3371</v>
      </c>
      <c r="C239" s="237">
        <f>+VLOOKUP(A239,[1]BIMBOA.MX!$A$2:$G$1741,6,FALSE)</f>
        <v>34.420147</v>
      </c>
      <c r="D239" s="237">
        <f>+VLOOKUP(A239,[1]GENTERA.MX!$A$2:$G$1741,6,FALSE)</f>
        <v>17.829781000000001</v>
      </c>
      <c r="F239" s="239">
        <v>41347</v>
      </c>
      <c r="G239" s="237">
        <f t="shared" si="8"/>
        <v>7.3544698105475455E-3</v>
      </c>
      <c r="H239" s="237">
        <f t="shared" si="8"/>
        <v>-1.366641364828741E-2</v>
      </c>
      <c r="I239" s="237">
        <f t="shared" si="8"/>
        <v>4.5243542718992102E-4</v>
      </c>
    </row>
    <row r="240" spans="1:9" x14ac:dyDescent="0.25">
      <c r="A240" s="239">
        <v>41348</v>
      </c>
      <c r="B240" s="237">
        <f>+VLOOKUP(A240,'[1]CEMEXCPO.MX'!$A$2:$G$1741,6,FALSE)</f>
        <v>12.6988</v>
      </c>
      <c r="C240" s="237">
        <f>+VLOOKUP(A240,[1]BIMBOA.MX!$A$2:$G$1741,6,FALSE)</f>
        <v>33.337569999999999</v>
      </c>
      <c r="D240" s="237">
        <f>+VLOOKUP(A240,[1]GENTERA.MX!$A$2:$G$1741,6,FALSE)</f>
        <v>17.152697</v>
      </c>
      <c r="F240" s="239">
        <v>41348</v>
      </c>
      <c r="G240" s="237">
        <f t="shared" si="8"/>
        <v>2.889651805649671E-2</v>
      </c>
      <c r="H240" s="237">
        <f t="shared" si="8"/>
        <v>-3.1957072303619161E-2</v>
      </c>
      <c r="I240" s="237">
        <f t="shared" si="8"/>
        <v>-3.8714728406766069E-2</v>
      </c>
    </row>
    <row r="241" spans="1:9" x14ac:dyDescent="0.25">
      <c r="A241" s="239">
        <v>41352</v>
      </c>
      <c r="B241" s="237">
        <f>+VLOOKUP(A241,'[1]CEMEXCPO.MX'!$A$2:$G$1741,6,FALSE)</f>
        <v>12.3042</v>
      </c>
      <c r="C241" s="237">
        <f>+VLOOKUP(A241,[1]BIMBOA.MX!$A$2:$G$1741,6,FALSE)</f>
        <v>33.124920000000003</v>
      </c>
      <c r="D241" s="237">
        <f>+VLOOKUP(A241,[1]GENTERA.MX!$A$2:$G$1741,6,FALSE)</f>
        <v>16.451439000000001</v>
      </c>
      <c r="F241" s="239">
        <v>41352</v>
      </c>
      <c r="G241" s="237">
        <f t="shared" si="8"/>
        <v>-3.1566833303637083E-2</v>
      </c>
      <c r="H241" s="237">
        <f t="shared" si="8"/>
        <v>-6.3991200343306073E-3</v>
      </c>
      <c r="I241" s="237">
        <f t="shared" si="8"/>
        <v>-4.1742470134071577E-2</v>
      </c>
    </row>
    <row r="242" spans="1:9" x14ac:dyDescent="0.25">
      <c r="A242" s="239">
        <v>41353</v>
      </c>
      <c r="B242" s="237">
        <f>+VLOOKUP(A242,'[1]CEMEXCPO.MX'!$A$2:$G$1741,6,FALSE)</f>
        <v>12.518000000000001</v>
      </c>
      <c r="C242" s="237">
        <f>+VLOOKUP(A242,[1]BIMBOA.MX!$A$2:$G$1741,6,FALSE)</f>
        <v>34.149501999999998</v>
      </c>
      <c r="D242" s="237">
        <f>+VLOOKUP(A242,[1]GENTERA.MX!$A$2:$G$1741,6,FALSE)</f>
        <v>17.330030000000001</v>
      </c>
      <c r="F242" s="239">
        <v>41353</v>
      </c>
      <c r="G242" s="237">
        <f t="shared" si="8"/>
        <v>1.7226940994867788E-2</v>
      </c>
      <c r="H242" s="237">
        <f t="shared" si="8"/>
        <v>3.0462133978059917E-2</v>
      </c>
      <c r="I242" s="237">
        <f t="shared" si="8"/>
        <v>5.2027884239030445E-2</v>
      </c>
    </row>
    <row r="243" spans="1:9" x14ac:dyDescent="0.25">
      <c r="A243" s="239">
        <v>41354</v>
      </c>
      <c r="B243" s="237">
        <f>+VLOOKUP(A243,'[1]CEMEXCPO.MX'!$A$2:$G$1741,6,FALSE)</f>
        <v>12.444000000000001</v>
      </c>
      <c r="C243" s="237">
        <f>+VLOOKUP(A243,[1]BIMBOA.MX!$A$2:$G$1741,6,FALSE)</f>
        <v>34.033512000000002</v>
      </c>
      <c r="D243" s="237">
        <f>+VLOOKUP(A243,[1]GENTERA.MX!$A$2:$G$1741,6,FALSE)</f>
        <v>16.830279999999998</v>
      </c>
      <c r="F243" s="239">
        <v>41354</v>
      </c>
      <c r="G243" s="237">
        <f t="shared" si="8"/>
        <v>-5.9290294671191027E-3</v>
      </c>
      <c r="H243" s="237">
        <f t="shared" si="8"/>
        <v>-3.4023169433181149E-3</v>
      </c>
      <c r="I243" s="237">
        <f t="shared" si="8"/>
        <v>-2.926118980601608E-2</v>
      </c>
    </row>
    <row r="244" spans="1:9" x14ac:dyDescent="0.25">
      <c r="A244" s="239">
        <v>41355</v>
      </c>
      <c r="B244" s="237">
        <f>+VLOOKUP(A244,'[1]CEMEXCPO.MX'!$A$2:$G$1741,6,FALSE)</f>
        <v>12.4193</v>
      </c>
      <c r="C244" s="237">
        <f>+VLOOKUP(A244,[1]BIMBOA.MX!$A$2:$G$1741,6,FALSE)</f>
        <v>35.377063999999997</v>
      </c>
      <c r="D244" s="237">
        <f>+VLOOKUP(A244,[1]GENTERA.MX!$A$2:$G$1741,6,FALSE)</f>
        <v>17.015675000000002</v>
      </c>
      <c r="F244" s="239">
        <v>41355</v>
      </c>
      <c r="G244" s="237">
        <f t="shared" si="8"/>
        <v>-1.9868648269169538E-3</v>
      </c>
      <c r="H244" s="237">
        <f t="shared" si="8"/>
        <v>3.8718014307203313E-2</v>
      </c>
      <c r="I244" s="237">
        <f t="shared" si="8"/>
        <v>1.0955333022501889E-2</v>
      </c>
    </row>
    <row r="245" spans="1:9" x14ac:dyDescent="0.25">
      <c r="A245" s="239">
        <v>41358</v>
      </c>
      <c r="B245" s="237">
        <f>+VLOOKUP(A245,'[1]CEMEXCPO.MX'!$A$2:$G$1741,6,FALSE)</f>
        <v>12.3454</v>
      </c>
      <c r="C245" s="237">
        <f>+VLOOKUP(A245,[1]BIMBOA.MX!$A$2:$G$1741,6,FALSE)</f>
        <v>36.739952000000002</v>
      </c>
      <c r="D245" s="237">
        <f>+VLOOKUP(A245,[1]GENTERA.MX!$A$2:$G$1741,6,FALSE)</f>
        <v>17.547667000000001</v>
      </c>
      <c r="F245" s="239">
        <v>41358</v>
      </c>
      <c r="G245" s="237">
        <f t="shared" si="8"/>
        <v>-5.9681901541592391E-3</v>
      </c>
      <c r="H245" s="237">
        <f t="shared" si="8"/>
        <v>3.7801072757097411E-2</v>
      </c>
      <c r="I245" s="237">
        <f t="shared" si="8"/>
        <v>3.0786028557733047E-2</v>
      </c>
    </row>
    <row r="246" spans="1:9" x14ac:dyDescent="0.25">
      <c r="A246" s="239">
        <v>41359</v>
      </c>
      <c r="B246" s="237">
        <f>+VLOOKUP(A246,'[1]CEMEXCPO.MX'!$A$2:$G$1741,6,FALSE)</f>
        <v>12.4358</v>
      </c>
      <c r="C246" s="237">
        <f>+VLOOKUP(A246,[1]BIMBOA.MX!$A$2:$G$1741,6,FALSE)</f>
        <v>37.300575000000002</v>
      </c>
      <c r="D246" s="237">
        <f>+VLOOKUP(A246,[1]GENTERA.MX!$A$2:$G$1741,6,FALSE)</f>
        <v>17.894265999999998</v>
      </c>
      <c r="F246" s="239">
        <v>41359</v>
      </c>
      <c r="G246" s="237">
        <f t="shared" si="8"/>
        <v>7.295885671281914E-3</v>
      </c>
      <c r="H246" s="237">
        <f t="shared" si="8"/>
        <v>1.5143968772376422E-2</v>
      </c>
      <c r="I246" s="237">
        <f t="shared" si="8"/>
        <v>1.9559319730529857E-2</v>
      </c>
    </row>
    <row r="247" spans="1:9" x14ac:dyDescent="0.25">
      <c r="A247" s="239">
        <v>41360</v>
      </c>
      <c r="B247" s="237">
        <f>+VLOOKUP(A247,'[1]CEMEXCPO.MX'!$A$2:$G$1741,6,FALSE)</f>
        <v>12.3536</v>
      </c>
      <c r="C247" s="237">
        <f>+VLOOKUP(A247,[1]BIMBOA.MX!$A$2:$G$1741,6,FALSE)</f>
        <v>38.170506000000003</v>
      </c>
      <c r="D247" s="237">
        <f>+VLOOKUP(A247,[1]GENTERA.MX!$A$2:$G$1741,6,FALSE)</f>
        <v>18.361772999999999</v>
      </c>
      <c r="F247" s="239">
        <v>41360</v>
      </c>
      <c r="G247" s="237">
        <f t="shared" si="8"/>
        <v>-6.6318911531818917E-3</v>
      </c>
      <c r="H247" s="237">
        <f t="shared" si="8"/>
        <v>2.3054381072872408E-2</v>
      </c>
      <c r="I247" s="237">
        <f t="shared" si="8"/>
        <v>2.5790622824445577E-2</v>
      </c>
    </row>
    <row r="248" spans="1:9" x14ac:dyDescent="0.25">
      <c r="A248" s="239">
        <v>41365</v>
      </c>
      <c r="B248" s="237">
        <f>+VLOOKUP(A248,'[1]CEMEXCPO.MX'!$A$2:$G$1741,6,FALSE)</f>
        <v>12.4604</v>
      </c>
      <c r="C248" s="237">
        <f>+VLOOKUP(A248,[1]BIMBOA.MX!$A$2:$G$1741,6,FALSE)</f>
        <v>37.909526999999997</v>
      </c>
      <c r="D248" s="237">
        <f>+VLOOKUP(A248,[1]GENTERA.MX!$A$2:$G$1741,6,FALSE)</f>
        <v>18.168320000000001</v>
      </c>
      <c r="F248" s="239">
        <v>41365</v>
      </c>
      <c r="G248" s="237">
        <f t="shared" si="8"/>
        <v>8.6080970003430714E-3</v>
      </c>
      <c r="H248" s="237">
        <f t="shared" si="8"/>
        <v>-6.8606706220346089E-3</v>
      </c>
      <c r="I248" s="237">
        <f t="shared" si="8"/>
        <v>-1.0591531123028521E-2</v>
      </c>
    </row>
    <row r="249" spans="1:9" x14ac:dyDescent="0.25">
      <c r="A249" s="239">
        <v>41366</v>
      </c>
      <c r="B249" s="237">
        <f>+VLOOKUP(A249,'[1]CEMEXCPO.MX'!$A$2:$G$1741,6,FALSE)</f>
        <v>12.3864</v>
      </c>
      <c r="C249" s="237">
        <f>+VLOOKUP(A249,[1]BIMBOA.MX!$A$2:$G$1741,6,FALSE)</f>
        <v>37.851528000000002</v>
      </c>
      <c r="D249" s="237">
        <f>+VLOOKUP(A249,[1]GENTERA.MX!$A$2:$G$1741,6,FALSE)</f>
        <v>18.845397999999999</v>
      </c>
      <c r="F249" s="239">
        <v>41366</v>
      </c>
      <c r="G249" s="237">
        <f t="shared" si="8"/>
        <v>-5.9565190522674356E-3</v>
      </c>
      <c r="H249" s="237">
        <f t="shared" si="8"/>
        <v>-1.5311035816615243E-3</v>
      </c>
      <c r="I249" s="237">
        <f t="shared" si="8"/>
        <v>3.6589328122152126E-2</v>
      </c>
    </row>
    <row r="250" spans="1:9" x14ac:dyDescent="0.25">
      <c r="A250" s="239">
        <v>41367</v>
      </c>
      <c r="B250" s="237">
        <f>+VLOOKUP(A250,'[1]CEMEXCPO.MX'!$A$2:$G$1741,6,FALSE)</f>
        <v>11.942600000000001</v>
      </c>
      <c r="C250" s="237">
        <f>+VLOOKUP(A250,[1]BIMBOA.MX!$A$2:$G$1741,6,FALSE)</f>
        <v>37.996521000000001</v>
      </c>
      <c r="D250" s="237">
        <f>+VLOOKUP(A250,[1]GENTERA.MX!$A$2:$G$1741,6,FALSE)</f>
        <v>18.821221999999999</v>
      </c>
      <c r="F250" s="239">
        <v>41367</v>
      </c>
      <c r="G250" s="237">
        <f t="shared" si="8"/>
        <v>-3.6487256817423347E-2</v>
      </c>
      <c r="H250" s="237">
        <f t="shared" si="8"/>
        <v>3.823253953883117E-3</v>
      </c>
      <c r="I250" s="237">
        <f t="shared" si="8"/>
        <v>-1.283683182608525E-3</v>
      </c>
    </row>
    <row r="251" spans="1:9" x14ac:dyDescent="0.25">
      <c r="A251" s="239">
        <v>41368</v>
      </c>
      <c r="B251" s="237">
        <f>+VLOOKUP(A251,'[1]CEMEXCPO.MX'!$A$2:$G$1741,6,FALSE)</f>
        <v>11.827500000000001</v>
      </c>
      <c r="C251" s="237">
        <f>+VLOOKUP(A251,[1]BIMBOA.MX!$A$2:$G$1741,6,FALSE)</f>
        <v>37.629215000000002</v>
      </c>
      <c r="D251" s="237">
        <f>+VLOOKUP(A251,[1]GENTERA.MX!$A$2:$G$1741,6,FALSE)</f>
        <v>18.563283999999999</v>
      </c>
      <c r="F251" s="239">
        <v>41368</v>
      </c>
      <c r="G251" s="237">
        <f t="shared" si="8"/>
        <v>-9.684511179900648E-3</v>
      </c>
      <c r="H251" s="237">
        <f t="shared" si="8"/>
        <v>-9.7138595310043759E-3</v>
      </c>
      <c r="I251" s="237">
        <f t="shared" si="8"/>
        <v>-1.3799411612608274E-2</v>
      </c>
    </row>
    <row r="252" spans="1:9" x14ac:dyDescent="0.25">
      <c r="A252" s="239">
        <v>41369</v>
      </c>
      <c r="B252" s="237">
        <f>+VLOOKUP(A252,'[1]CEMEXCPO.MX'!$A$2:$G$1741,6,FALSE)</f>
        <v>12.444000000000001</v>
      </c>
      <c r="C252" s="237">
        <f>+VLOOKUP(A252,[1]BIMBOA.MX!$A$2:$G$1741,6,FALSE)</f>
        <v>37.590549000000003</v>
      </c>
      <c r="D252" s="237">
        <f>+VLOOKUP(A252,[1]GENTERA.MX!$A$2:$G$1741,6,FALSE)</f>
        <v>18.329526999999999</v>
      </c>
      <c r="F252" s="239">
        <v>41369</v>
      </c>
      <c r="G252" s="237">
        <f t="shared" si="8"/>
        <v>5.0811250512224619E-2</v>
      </c>
      <c r="H252" s="237">
        <f t="shared" si="8"/>
        <v>-1.0280809550444465E-3</v>
      </c>
      <c r="I252" s="237">
        <f t="shared" si="8"/>
        <v>-1.2672394534347733E-2</v>
      </c>
    </row>
    <row r="253" spans="1:9" x14ac:dyDescent="0.25">
      <c r="A253" s="239">
        <v>41372</v>
      </c>
      <c r="B253" s="237">
        <f>+VLOOKUP(A253,'[1]CEMEXCPO.MX'!$A$2:$G$1741,6,FALSE)</f>
        <v>12.6412</v>
      </c>
      <c r="C253" s="237">
        <f>+VLOOKUP(A253,[1]BIMBOA.MX!$A$2:$G$1741,6,FALSE)</f>
        <v>38.441150999999998</v>
      </c>
      <c r="D253" s="237">
        <f>+VLOOKUP(A253,[1]GENTERA.MX!$A$2:$G$1741,6,FALSE)</f>
        <v>18.192505000000001</v>
      </c>
      <c r="F253" s="239">
        <v>41372</v>
      </c>
      <c r="G253" s="237">
        <f t="shared" si="8"/>
        <v>1.5722741885977345E-2</v>
      </c>
      <c r="H253" s="237">
        <f t="shared" si="8"/>
        <v>2.2375864004206058E-2</v>
      </c>
      <c r="I253" s="237">
        <f t="shared" si="8"/>
        <v>-7.503560749305538E-3</v>
      </c>
    </row>
    <row r="254" spans="1:9" x14ac:dyDescent="0.25">
      <c r="A254" s="239">
        <v>41373</v>
      </c>
      <c r="B254" s="237">
        <f>+VLOOKUP(A254,'[1]CEMEXCPO.MX'!$A$2:$G$1741,6,FALSE)</f>
        <v>12.5344</v>
      </c>
      <c r="C254" s="237">
        <f>+VLOOKUP(A254,[1]BIMBOA.MX!$A$2:$G$1741,6,FALSE)</f>
        <v>38.837448000000002</v>
      </c>
      <c r="D254" s="237">
        <f>+VLOOKUP(A254,[1]GENTERA.MX!$A$2:$G$1741,6,FALSE)</f>
        <v>18.780913999999999</v>
      </c>
      <c r="F254" s="239">
        <v>41373</v>
      </c>
      <c r="G254" s="237">
        <f t="shared" si="8"/>
        <v>-8.4844564319928456E-3</v>
      </c>
      <c r="H254" s="237">
        <f t="shared" si="8"/>
        <v>1.0256409384369634E-2</v>
      </c>
      <c r="I254" s="237">
        <f t="shared" si="8"/>
        <v>3.1831445314822314E-2</v>
      </c>
    </row>
    <row r="255" spans="1:9" x14ac:dyDescent="0.25">
      <c r="A255" s="239">
        <v>41374</v>
      </c>
      <c r="B255" s="237">
        <f>+VLOOKUP(A255,'[1]CEMEXCPO.MX'!$A$2:$G$1741,6,FALSE)</f>
        <v>12.3864</v>
      </c>
      <c r="C255" s="237">
        <f>+VLOOKUP(A255,[1]BIMBOA.MX!$A$2:$G$1741,6,FALSE)</f>
        <v>39.175747000000001</v>
      </c>
      <c r="D255" s="237">
        <f>+VLOOKUP(A255,[1]GENTERA.MX!$A$2:$G$1741,6,FALSE)</f>
        <v>19.280667999999999</v>
      </c>
      <c r="F255" s="239">
        <v>41374</v>
      </c>
      <c r="G255" s="237">
        <f t="shared" si="8"/>
        <v>-1.1877767968885081E-2</v>
      </c>
      <c r="H255" s="237">
        <f t="shared" si="8"/>
        <v>8.6729205374954741E-3</v>
      </c>
      <c r="I255" s="237">
        <f t="shared" si="8"/>
        <v>2.6261794492678535E-2</v>
      </c>
    </row>
    <row r="256" spans="1:9" x14ac:dyDescent="0.25">
      <c r="A256" s="239">
        <v>41375</v>
      </c>
      <c r="B256" s="237">
        <f>+VLOOKUP(A256,'[1]CEMEXCPO.MX'!$A$2:$G$1741,6,FALSE)</f>
        <v>12.3536</v>
      </c>
      <c r="C256" s="237">
        <f>+VLOOKUP(A256,[1]BIMBOA.MX!$A$2:$G$1741,6,FALSE)</f>
        <v>39.127422000000003</v>
      </c>
      <c r="D256" s="237">
        <f>+VLOOKUP(A256,[1]GENTERA.MX!$A$2:$G$1741,6,FALSE)</f>
        <v>19.425756</v>
      </c>
      <c r="F256" s="239">
        <v>41375</v>
      </c>
      <c r="G256" s="237">
        <f t="shared" si="8"/>
        <v>-2.6515779480757416E-3</v>
      </c>
      <c r="H256" s="237">
        <f t="shared" si="8"/>
        <v>-1.2343052459421477E-3</v>
      </c>
      <c r="I256" s="237">
        <f t="shared" si="8"/>
        <v>7.4968785302084043E-3</v>
      </c>
    </row>
    <row r="257" spans="1:9" x14ac:dyDescent="0.25">
      <c r="A257" s="239">
        <v>41376</v>
      </c>
      <c r="B257" s="237">
        <f>+VLOOKUP(A257,'[1]CEMEXCPO.MX'!$A$2:$G$1741,6,FALSE)</f>
        <v>12.180999999999999</v>
      </c>
      <c r="C257" s="237">
        <f>+VLOOKUP(A257,[1]BIMBOA.MX!$A$2:$G$1741,6,FALSE)</f>
        <v>37.619548999999999</v>
      </c>
      <c r="D257" s="237">
        <f>+VLOOKUP(A257,[1]GENTERA.MX!$A$2:$G$1741,6,FALSE)</f>
        <v>18.837340999999999</v>
      </c>
      <c r="F257" s="239">
        <v>41376</v>
      </c>
      <c r="G257" s="237">
        <f t="shared" si="8"/>
        <v>-1.4070157854592534E-2</v>
      </c>
      <c r="H257" s="237">
        <f t="shared" si="8"/>
        <v>-3.929971560075856E-2</v>
      </c>
      <c r="I257" s="237">
        <f t="shared" si="8"/>
        <v>-3.0758691108801309E-2</v>
      </c>
    </row>
    <row r="258" spans="1:9" x14ac:dyDescent="0.25">
      <c r="A258" s="239">
        <v>41379</v>
      </c>
      <c r="B258" s="237">
        <f>+VLOOKUP(A258,'[1]CEMEXCPO.MX'!$A$2:$G$1741,6,FALSE)</f>
        <v>11.6303</v>
      </c>
      <c r="C258" s="237">
        <f>+VLOOKUP(A258,[1]BIMBOA.MX!$A$2:$G$1741,6,FALSE)</f>
        <v>37.420551000000003</v>
      </c>
      <c r="D258" s="237">
        <f>+VLOOKUP(A258,[1]GENTERA.MX!$A$2:$G$1741,6,FALSE)</f>
        <v>17.297787</v>
      </c>
      <c r="F258" s="239">
        <v>41379</v>
      </c>
      <c r="G258" s="237">
        <f t="shared" si="8"/>
        <v>-4.626359916310744E-2</v>
      </c>
      <c r="H258" s="237">
        <f t="shared" si="8"/>
        <v>-5.3037900132697031E-3</v>
      </c>
      <c r="I258" s="237">
        <f t="shared" si="8"/>
        <v>-8.5262549060261233E-2</v>
      </c>
    </row>
    <row r="259" spans="1:9" x14ac:dyDescent="0.25">
      <c r="A259" s="239">
        <v>41380</v>
      </c>
      <c r="B259" s="237">
        <f>+VLOOKUP(A259,'[1]CEMEXCPO.MX'!$A$2:$G$1741,6,FALSE)</f>
        <v>11.7782</v>
      </c>
      <c r="C259" s="237">
        <f>+VLOOKUP(A259,[1]BIMBOA.MX!$A$2:$G$1741,6,FALSE)</f>
        <v>38.507739999999998</v>
      </c>
      <c r="D259" s="237">
        <f>+VLOOKUP(A259,[1]GENTERA.MX!$A$2:$G$1741,6,FALSE)</f>
        <v>17.910385000000002</v>
      </c>
      <c r="F259" s="239">
        <v>41380</v>
      </c>
      <c r="G259" s="237">
        <f t="shared" si="8"/>
        <v>1.2636603635175219E-2</v>
      </c>
      <c r="H259" s="237">
        <f t="shared" si="8"/>
        <v>2.8639214565492965E-2</v>
      </c>
      <c r="I259" s="237">
        <f t="shared" si="8"/>
        <v>3.4802137966073315E-2</v>
      </c>
    </row>
    <row r="260" spans="1:9" x14ac:dyDescent="0.25">
      <c r="A260" s="239">
        <v>41381</v>
      </c>
      <c r="B260" s="237">
        <f>+VLOOKUP(A260,'[1]CEMEXCPO.MX'!$A$2:$G$1741,6,FALSE)</f>
        <v>11.5809</v>
      </c>
      <c r="C260" s="237">
        <f>+VLOOKUP(A260,[1]BIMBOA.MX!$A$2:$G$1741,6,FALSE)</f>
        <v>39.128990000000002</v>
      </c>
      <c r="D260" s="237">
        <f>+VLOOKUP(A260,[1]GENTERA.MX!$A$2:$G$1741,6,FALSE)</f>
        <v>17.378395000000001</v>
      </c>
      <c r="F260" s="239">
        <v>41381</v>
      </c>
      <c r="G260" s="237">
        <f t="shared" ref="G260:I323" si="9">+LN(B260/B259)</f>
        <v>-1.6893175857845187E-2</v>
      </c>
      <c r="H260" s="237">
        <f t="shared" si="9"/>
        <v>1.6004364442143367E-2</v>
      </c>
      <c r="I260" s="237">
        <f t="shared" si="9"/>
        <v>-3.0152944165260549E-2</v>
      </c>
    </row>
    <row r="261" spans="1:9" x14ac:dyDescent="0.25">
      <c r="A261" s="239">
        <v>41382</v>
      </c>
      <c r="B261" s="237">
        <f>+VLOOKUP(A261,'[1]CEMEXCPO.MX'!$A$2:$G$1741,6,FALSE)</f>
        <v>11.2357</v>
      </c>
      <c r="C261" s="237">
        <f>+VLOOKUP(A261,[1]BIMBOA.MX!$A$2:$G$1741,6,FALSE)</f>
        <v>38.925136999999999</v>
      </c>
      <c r="D261" s="237">
        <f>+VLOOKUP(A261,[1]GENTERA.MX!$A$2:$G$1741,6,FALSE)</f>
        <v>17.587966999999999</v>
      </c>
      <c r="F261" s="239">
        <v>41382</v>
      </c>
      <c r="G261" s="237">
        <f t="shared" si="9"/>
        <v>-3.0260980339695955E-2</v>
      </c>
      <c r="H261" s="237">
        <f t="shared" si="9"/>
        <v>-5.2233871884755185E-3</v>
      </c>
      <c r="I261" s="237">
        <f t="shared" si="9"/>
        <v>1.1987206990463212E-2</v>
      </c>
    </row>
    <row r="262" spans="1:9" x14ac:dyDescent="0.25">
      <c r="A262" s="239">
        <v>41383</v>
      </c>
      <c r="B262" s="237">
        <f>+VLOOKUP(A262,'[1]CEMEXCPO.MX'!$A$2:$G$1741,6,FALSE)</f>
        <v>11.4741</v>
      </c>
      <c r="C262" s="237">
        <f>+VLOOKUP(A262,[1]BIMBOA.MX!$A$2:$G$1741,6,FALSE)</f>
        <v>39.400784000000002</v>
      </c>
      <c r="D262" s="237">
        <f>+VLOOKUP(A262,[1]GENTERA.MX!$A$2:$G$1741,6,FALSE)</f>
        <v>17.878143000000001</v>
      </c>
      <c r="F262" s="239">
        <v>41383</v>
      </c>
      <c r="G262" s="237">
        <f t="shared" si="9"/>
        <v>2.0996112505810589E-2</v>
      </c>
      <c r="H262" s="237">
        <f t="shared" si="9"/>
        <v>1.2145477280252136E-2</v>
      </c>
      <c r="I262" s="237">
        <f t="shared" si="9"/>
        <v>1.6363930253717719E-2</v>
      </c>
    </row>
    <row r="263" spans="1:9" x14ac:dyDescent="0.25">
      <c r="A263" s="239">
        <v>41386</v>
      </c>
      <c r="B263" s="237">
        <f>+VLOOKUP(A263,'[1]CEMEXCPO.MX'!$A$2:$G$1741,6,FALSE)</f>
        <v>11.416600000000001</v>
      </c>
      <c r="C263" s="237">
        <f>+VLOOKUP(A263,[1]BIMBOA.MX!$A$2:$G$1741,6,FALSE)</f>
        <v>40.313243999999997</v>
      </c>
      <c r="D263" s="237">
        <f>+VLOOKUP(A263,[1]GENTERA.MX!$A$2:$G$1741,6,FALSE)</f>
        <v>17.853961999999999</v>
      </c>
      <c r="F263" s="239">
        <v>41386</v>
      </c>
      <c r="G263" s="237">
        <f t="shared" si="9"/>
        <v>-5.0238848911420518E-3</v>
      </c>
      <c r="H263" s="237">
        <f t="shared" si="9"/>
        <v>2.2894335616564877E-2</v>
      </c>
      <c r="I263" s="237">
        <f t="shared" si="9"/>
        <v>-1.353460910928466E-3</v>
      </c>
    </row>
    <row r="264" spans="1:9" x14ac:dyDescent="0.25">
      <c r="A264" s="239">
        <v>41387</v>
      </c>
      <c r="B264" s="237">
        <f>+VLOOKUP(A264,'[1]CEMEXCPO.MX'!$A$2:$G$1741,6,FALSE)</f>
        <v>11.7194</v>
      </c>
      <c r="C264" s="237">
        <f>+VLOOKUP(A264,[1]BIMBOA.MX!$A$2:$G$1741,6,FALSE)</f>
        <v>40.216175</v>
      </c>
      <c r="D264" s="237">
        <f>+VLOOKUP(A264,[1]GENTERA.MX!$A$2:$G$1741,6,FALSE)</f>
        <v>17.950689000000001</v>
      </c>
      <c r="F264" s="239">
        <v>41387</v>
      </c>
      <c r="G264" s="237">
        <f t="shared" si="9"/>
        <v>2.6177151692115423E-2</v>
      </c>
      <c r="H264" s="237">
        <f t="shared" si="9"/>
        <v>-2.4107723169420683E-3</v>
      </c>
      <c r="I264" s="237">
        <f t="shared" si="9"/>
        <v>5.403054218428501E-3</v>
      </c>
    </row>
    <row r="265" spans="1:9" x14ac:dyDescent="0.25">
      <c r="A265" s="239">
        <v>41388</v>
      </c>
      <c r="B265" s="237">
        <f>+VLOOKUP(A265,'[1]CEMEXCPO.MX'!$A$2:$G$1741,6,FALSE)</f>
        <v>11.7279</v>
      </c>
      <c r="C265" s="237">
        <f>+VLOOKUP(A265,[1]BIMBOA.MX!$A$2:$G$1741,6,FALSE)</f>
        <v>39.517268999999999</v>
      </c>
      <c r="D265" s="237">
        <f>+VLOOKUP(A265,[1]GENTERA.MX!$A$2:$G$1741,6,FALSE)</f>
        <v>17.104336</v>
      </c>
      <c r="F265" s="239">
        <v>41388</v>
      </c>
      <c r="G265" s="237">
        <f t="shared" si="9"/>
        <v>7.2503020581033111E-4</v>
      </c>
      <c r="H265" s="237">
        <f t="shared" si="9"/>
        <v>-1.7531511641849993E-2</v>
      </c>
      <c r="I265" s="237">
        <f t="shared" si="9"/>
        <v>-4.8296499981405727E-2</v>
      </c>
    </row>
    <row r="266" spans="1:9" x14ac:dyDescent="0.25">
      <c r="A266" s="239">
        <v>41389</v>
      </c>
      <c r="B266" s="237">
        <f>+VLOOKUP(A266,'[1]CEMEXCPO.MX'!$A$2:$G$1741,6,FALSE)</f>
        <v>11.787800000000001</v>
      </c>
      <c r="C266" s="237">
        <f>+VLOOKUP(A266,[1]BIMBOA.MX!$A$2:$G$1741,6,FALSE)</f>
        <v>40.410316000000002</v>
      </c>
      <c r="D266" s="237">
        <f>+VLOOKUP(A266,[1]GENTERA.MX!$A$2:$G$1741,6,FALSE)</f>
        <v>17.297787</v>
      </c>
      <c r="F266" s="239">
        <v>41389</v>
      </c>
      <c r="G266" s="237">
        <f t="shared" si="9"/>
        <v>5.0944798200595713E-3</v>
      </c>
      <c r="H266" s="237">
        <f t="shared" si="9"/>
        <v>2.2347332665534084E-2</v>
      </c>
      <c r="I266" s="237">
        <f t="shared" si="9"/>
        <v>1.1246575628911923E-2</v>
      </c>
    </row>
    <row r="267" spans="1:9" x14ac:dyDescent="0.25">
      <c r="A267" s="239">
        <v>41390</v>
      </c>
      <c r="B267" s="237">
        <f>+VLOOKUP(A267,'[1]CEMEXCPO.MX'!$A$2:$G$1741,6,FALSE)</f>
        <v>12.0185</v>
      </c>
      <c r="C267" s="237">
        <f>+VLOOKUP(A267,[1]BIMBOA.MX!$A$2:$G$1741,6,FALSE)</f>
        <v>38.983383000000003</v>
      </c>
      <c r="D267" s="237">
        <f>+VLOOKUP(A267,[1]GENTERA.MX!$A$2:$G$1741,6,FALSE)</f>
        <v>16.386955</v>
      </c>
      <c r="F267" s="239">
        <v>41390</v>
      </c>
      <c r="G267" s="237">
        <f t="shared" si="9"/>
        <v>1.938203098157695E-2</v>
      </c>
      <c r="H267" s="237">
        <f t="shared" si="9"/>
        <v>-3.5949620496374582E-2</v>
      </c>
      <c r="I267" s="237">
        <f t="shared" si="9"/>
        <v>-5.4092982765138665E-2</v>
      </c>
    </row>
    <row r="268" spans="1:9" x14ac:dyDescent="0.25">
      <c r="A268" s="239">
        <v>41393</v>
      </c>
      <c r="B268" s="237">
        <f>+VLOOKUP(A268,'[1]CEMEXCPO.MX'!$A$2:$G$1741,6,FALSE)</f>
        <v>11.702299999999999</v>
      </c>
      <c r="C268" s="237">
        <f>+VLOOKUP(A268,[1]BIMBOA.MX!$A$2:$G$1741,6,FALSE)</f>
        <v>39.798771000000002</v>
      </c>
      <c r="D268" s="237">
        <f>+VLOOKUP(A268,[1]GENTERA.MX!$A$2:$G$1741,6,FALSE)</f>
        <v>16.781918000000001</v>
      </c>
      <c r="F268" s="239">
        <v>41393</v>
      </c>
      <c r="G268" s="237">
        <f t="shared" si="9"/>
        <v>-2.6661725625839131E-2</v>
      </c>
      <c r="H268" s="237">
        <f t="shared" si="9"/>
        <v>2.0700554006623104E-2</v>
      </c>
      <c r="I268" s="237">
        <f t="shared" si="9"/>
        <v>2.3816405767250842E-2</v>
      </c>
    </row>
    <row r="269" spans="1:9" x14ac:dyDescent="0.25">
      <c r="A269" s="239">
        <v>41394</v>
      </c>
      <c r="B269" s="237">
        <f>+VLOOKUP(A269,'[1]CEMEXCPO.MX'!$A$2:$G$1741,6,FALSE)</f>
        <v>11.702299999999999</v>
      </c>
      <c r="C269" s="237">
        <f>+VLOOKUP(A269,[1]BIMBOA.MX!$A$2:$G$1741,6,FALSE)</f>
        <v>38.352428000000003</v>
      </c>
      <c r="D269" s="237">
        <f>+VLOOKUP(A269,[1]GENTERA.MX!$A$2:$G$1741,6,FALSE)</f>
        <v>16.298287999999999</v>
      </c>
      <c r="F269" s="239">
        <v>41394</v>
      </c>
      <c r="G269" s="237">
        <f t="shared" si="9"/>
        <v>0</v>
      </c>
      <c r="H269" s="237">
        <f t="shared" si="9"/>
        <v>-3.7018195003807826E-2</v>
      </c>
      <c r="I269" s="237">
        <f t="shared" si="9"/>
        <v>-2.9241925626595874E-2</v>
      </c>
    </row>
    <row r="270" spans="1:9" x14ac:dyDescent="0.25">
      <c r="A270" s="239">
        <v>41396</v>
      </c>
      <c r="B270" s="237">
        <f>+VLOOKUP(A270,'[1]CEMEXCPO.MX'!$A$2:$G$1741,6,FALSE)</f>
        <v>11.839</v>
      </c>
      <c r="C270" s="237">
        <f>+VLOOKUP(A270,[1]BIMBOA.MX!$A$2:$G$1741,6,FALSE)</f>
        <v>38.197113000000002</v>
      </c>
      <c r="D270" s="237">
        <f>+VLOOKUP(A270,[1]GENTERA.MX!$A$2:$G$1741,6,FALSE)</f>
        <v>16.507861999999999</v>
      </c>
      <c r="F270" s="239">
        <v>41396</v>
      </c>
      <c r="G270" s="237">
        <f t="shared" si="9"/>
        <v>1.1613762748759117E-2</v>
      </c>
      <c r="H270" s="237">
        <f t="shared" si="9"/>
        <v>-4.0579005725251529E-3</v>
      </c>
      <c r="I270" s="237">
        <f t="shared" si="9"/>
        <v>1.2776680650398971E-2</v>
      </c>
    </row>
    <row r="271" spans="1:9" x14ac:dyDescent="0.25">
      <c r="A271" s="239">
        <v>41397</v>
      </c>
      <c r="B271" s="237">
        <f>+VLOOKUP(A271,'[1]CEMEXCPO.MX'!$A$2:$G$1741,6,FALSE)</f>
        <v>12.309200000000001</v>
      </c>
      <c r="C271" s="237">
        <f>+VLOOKUP(A271,[1]BIMBOA.MX!$A$2:$G$1741,6,FALSE)</f>
        <v>38.041801</v>
      </c>
      <c r="D271" s="237">
        <f>+VLOOKUP(A271,[1]GENTERA.MX!$A$2:$G$1741,6,FALSE)</f>
        <v>16.120958000000002</v>
      </c>
      <c r="F271" s="239">
        <v>41397</v>
      </c>
      <c r="G271" s="237">
        <f t="shared" si="9"/>
        <v>3.894778384027877E-2</v>
      </c>
      <c r="H271" s="237">
        <f t="shared" si="9"/>
        <v>-4.0743553837353803E-3</v>
      </c>
      <c r="I271" s="237">
        <f t="shared" si="9"/>
        <v>-2.3716587679131786E-2</v>
      </c>
    </row>
    <row r="272" spans="1:9" x14ac:dyDescent="0.25">
      <c r="A272" s="239">
        <v>41400</v>
      </c>
      <c r="B272" s="237">
        <f>+VLOOKUP(A272,'[1]CEMEXCPO.MX'!$A$2:$G$1741,6,FALSE)</f>
        <v>12.386100000000001</v>
      </c>
      <c r="C272" s="237">
        <f>+VLOOKUP(A272,[1]BIMBOA.MX!$A$2:$G$1741,6,FALSE)</f>
        <v>37.177875999999998</v>
      </c>
      <c r="D272" s="237">
        <f>+VLOOKUP(A272,[1]GENTERA.MX!$A$2:$G$1741,6,FALSE)</f>
        <v>16.008109999999999</v>
      </c>
      <c r="F272" s="239">
        <v>41400</v>
      </c>
      <c r="G272" s="237">
        <f t="shared" si="9"/>
        <v>6.227925845019155E-3</v>
      </c>
      <c r="H272" s="237">
        <f t="shared" si="9"/>
        <v>-2.2971728282996214E-2</v>
      </c>
      <c r="I272" s="237">
        <f t="shared" si="9"/>
        <v>-7.0246957709886471E-3</v>
      </c>
    </row>
    <row r="273" spans="1:9" x14ac:dyDescent="0.25">
      <c r="A273" s="239">
        <v>41401</v>
      </c>
      <c r="B273" s="237">
        <f>+VLOOKUP(A273,'[1]CEMEXCPO.MX'!$A$2:$G$1741,6,FALSE)</f>
        <v>12.369</v>
      </c>
      <c r="C273" s="237">
        <f>+VLOOKUP(A273,[1]BIMBOA.MX!$A$2:$G$1741,6,FALSE)</f>
        <v>38.284477000000003</v>
      </c>
      <c r="D273" s="237">
        <f>+VLOOKUP(A273,[1]GENTERA.MX!$A$2:$G$1741,6,FALSE)</f>
        <v>15.774359</v>
      </c>
      <c r="F273" s="239">
        <v>41401</v>
      </c>
      <c r="G273" s="237">
        <f t="shared" si="9"/>
        <v>-1.381533721924465E-3</v>
      </c>
      <c r="H273" s="237">
        <f t="shared" si="9"/>
        <v>2.9330660595589544E-2</v>
      </c>
      <c r="I273" s="237">
        <f t="shared" si="9"/>
        <v>-1.4709695134765562E-2</v>
      </c>
    </row>
    <row r="274" spans="1:9" x14ac:dyDescent="0.25">
      <c r="A274" s="239">
        <v>41402</v>
      </c>
      <c r="B274" s="237">
        <f>+VLOOKUP(A274,'[1]CEMEXCPO.MX'!$A$2:$G$1741,6,FALSE)</f>
        <v>12.138199999999999</v>
      </c>
      <c r="C274" s="237">
        <f>+VLOOKUP(A274,[1]BIMBOA.MX!$A$2:$G$1741,6,FALSE)</f>
        <v>37.711761000000003</v>
      </c>
      <c r="D274" s="237">
        <f>+VLOOKUP(A274,[1]GENTERA.MX!$A$2:$G$1741,6,FALSE)</f>
        <v>15.613151</v>
      </c>
      <c r="F274" s="239">
        <v>41402</v>
      </c>
      <c r="G274" s="237">
        <f t="shared" si="9"/>
        <v>-1.8835837935849514E-2</v>
      </c>
      <c r="H274" s="237">
        <f t="shared" si="9"/>
        <v>-1.5072505100763587E-2</v>
      </c>
      <c r="I274" s="237">
        <f t="shared" si="9"/>
        <v>-1.0272201747003778E-2</v>
      </c>
    </row>
    <row r="275" spans="1:9" x14ac:dyDescent="0.25">
      <c r="A275" s="239">
        <v>41403</v>
      </c>
      <c r="B275" s="237">
        <f>+VLOOKUP(A275,'[1]CEMEXCPO.MX'!$A$2:$G$1741,6,FALSE)</f>
        <v>11.9331</v>
      </c>
      <c r="C275" s="237">
        <f>+VLOOKUP(A275,[1]BIMBOA.MX!$A$2:$G$1741,6,FALSE)</f>
        <v>37.721474000000001</v>
      </c>
      <c r="D275" s="237">
        <f>+VLOOKUP(A275,[1]GENTERA.MX!$A$2:$G$1741,6,FALSE)</f>
        <v>15.322971000000001</v>
      </c>
      <c r="F275" s="239">
        <v>41403</v>
      </c>
      <c r="G275" s="237">
        <f t="shared" si="9"/>
        <v>-1.7041452982267696E-2</v>
      </c>
      <c r="H275" s="237">
        <f t="shared" si="9"/>
        <v>2.5752574587787426E-4</v>
      </c>
      <c r="I275" s="237">
        <f t="shared" si="9"/>
        <v>-1.8760496925805489E-2</v>
      </c>
    </row>
    <row r="276" spans="1:9" x14ac:dyDescent="0.25">
      <c r="A276" s="239">
        <v>41404</v>
      </c>
      <c r="B276" s="237">
        <f>+VLOOKUP(A276,'[1]CEMEXCPO.MX'!$A$2:$G$1741,6,FALSE)</f>
        <v>12.4032</v>
      </c>
      <c r="C276" s="237">
        <f>+VLOOKUP(A276,[1]BIMBOA.MX!$A$2:$G$1741,6,FALSE)</f>
        <v>37.041981</v>
      </c>
      <c r="D276" s="237">
        <f>+VLOOKUP(A276,[1]GENTERA.MX!$A$2:$G$1741,6,FALSE)</f>
        <v>15.250425</v>
      </c>
      <c r="F276" s="239">
        <v>41404</v>
      </c>
      <c r="G276" s="237">
        <f t="shared" si="9"/>
        <v>3.8638452359445338E-2</v>
      </c>
      <c r="H276" s="237">
        <f t="shared" si="9"/>
        <v>-1.8177643345056602E-2</v>
      </c>
      <c r="I276" s="237">
        <f t="shared" si="9"/>
        <v>-4.7457034969158865E-3</v>
      </c>
    </row>
    <row r="277" spans="1:9" x14ac:dyDescent="0.25">
      <c r="A277" s="239">
        <v>41407</v>
      </c>
      <c r="B277" s="237">
        <f>+VLOOKUP(A277,'[1]CEMEXCPO.MX'!$A$2:$G$1741,6,FALSE)</f>
        <v>12.3348</v>
      </c>
      <c r="C277" s="237">
        <f>+VLOOKUP(A277,[1]BIMBOA.MX!$A$2:$G$1741,6,FALSE)</f>
        <v>36.391609000000003</v>
      </c>
      <c r="D277" s="237">
        <f>+VLOOKUP(A277,[1]GENTERA.MX!$A$2:$G$1741,6,FALSE)</f>
        <v>15.322971000000001</v>
      </c>
      <c r="F277" s="239">
        <v>41407</v>
      </c>
      <c r="G277" s="237">
        <f t="shared" si="9"/>
        <v>-5.529968009461198E-3</v>
      </c>
      <c r="H277" s="237">
        <f t="shared" si="9"/>
        <v>-1.7713664978813305E-2</v>
      </c>
      <c r="I277" s="237">
        <f t="shared" si="9"/>
        <v>4.7457034969158613E-3</v>
      </c>
    </row>
    <row r="278" spans="1:9" x14ac:dyDescent="0.25">
      <c r="A278" s="239">
        <v>41408</v>
      </c>
      <c r="B278" s="237">
        <f>+VLOOKUP(A278,'[1]CEMEXCPO.MX'!$A$2:$G$1741,6,FALSE)</f>
        <v>12.5656</v>
      </c>
      <c r="C278" s="237">
        <f>+VLOOKUP(A278,[1]BIMBOA.MX!$A$2:$G$1741,6,FALSE)</f>
        <v>37.274951999999999</v>
      </c>
      <c r="D278" s="237">
        <f>+VLOOKUP(A278,[1]GENTERA.MX!$A$2:$G$1741,6,FALSE)</f>
        <v>15.331035</v>
      </c>
      <c r="F278" s="239">
        <v>41408</v>
      </c>
      <c r="G278" s="237">
        <f t="shared" si="9"/>
        <v>1.8538385721945883E-2</v>
      </c>
      <c r="H278" s="237">
        <f t="shared" si="9"/>
        <v>2.3983346833216887E-2</v>
      </c>
      <c r="I278" s="237">
        <f t="shared" si="9"/>
        <v>5.2613026734705279E-4</v>
      </c>
    </row>
    <row r="279" spans="1:9" x14ac:dyDescent="0.25">
      <c r="A279" s="239">
        <v>41409</v>
      </c>
      <c r="B279" s="237">
        <f>+VLOOKUP(A279,'[1]CEMEXCPO.MX'!$A$2:$G$1741,6,FALSE)</f>
        <v>12.941700000000001</v>
      </c>
      <c r="C279" s="237">
        <f>+VLOOKUP(A279,[1]BIMBOA.MX!$A$2:$G$1741,6,FALSE)</f>
        <v>36.925494999999998</v>
      </c>
      <c r="D279" s="237">
        <f>+VLOOKUP(A279,[1]GENTERA.MX!$A$2:$G$1741,6,FALSE)</f>
        <v>15.790480000000001</v>
      </c>
      <c r="F279" s="239">
        <v>41409</v>
      </c>
      <c r="G279" s="237">
        <f t="shared" si="9"/>
        <v>2.949173447665155E-2</v>
      </c>
      <c r="H279" s="237">
        <f t="shared" si="9"/>
        <v>-9.4193390442307585E-3</v>
      </c>
      <c r="I279" s="237">
        <f t="shared" si="9"/>
        <v>2.9528021510398163E-2</v>
      </c>
    </row>
    <row r="280" spans="1:9" x14ac:dyDescent="0.25">
      <c r="A280" s="239">
        <v>41410</v>
      </c>
      <c r="B280" s="237">
        <f>+VLOOKUP(A280,'[1]CEMEXCPO.MX'!$A$2:$G$1741,6,FALSE)</f>
        <v>12.941700000000001</v>
      </c>
      <c r="C280" s="237">
        <f>+VLOOKUP(A280,[1]BIMBOA.MX!$A$2:$G$1741,6,FALSE)</f>
        <v>36.478973000000003</v>
      </c>
      <c r="D280" s="237">
        <f>+VLOOKUP(A280,[1]GENTERA.MX!$A$2:$G$1741,6,FALSE)</f>
        <v>15.774359</v>
      </c>
      <c r="F280" s="239">
        <v>41410</v>
      </c>
      <c r="G280" s="237">
        <f t="shared" si="9"/>
        <v>0</v>
      </c>
      <c r="H280" s="237">
        <f t="shared" si="9"/>
        <v>-1.21662214818206E-2</v>
      </c>
      <c r="I280" s="237">
        <f t="shared" si="9"/>
        <v>-1.021453104935888E-3</v>
      </c>
    </row>
    <row r="281" spans="1:9" x14ac:dyDescent="0.25">
      <c r="A281" s="239">
        <v>41411</v>
      </c>
      <c r="B281" s="237">
        <f>+VLOOKUP(A281,'[1]CEMEXCPO.MX'!$A$2:$G$1741,6,FALSE)</f>
        <v>13.0101</v>
      </c>
      <c r="C281" s="237">
        <f>+VLOOKUP(A281,[1]BIMBOA.MX!$A$2:$G$1741,6,FALSE)</f>
        <v>36.449852</v>
      </c>
      <c r="D281" s="237">
        <f>+VLOOKUP(A281,[1]GENTERA.MX!$A$2:$G$1741,6,FALSE)</f>
        <v>16.056474999999999</v>
      </c>
      <c r="F281" s="239">
        <v>41411</v>
      </c>
      <c r="G281" s="237">
        <f t="shared" si="9"/>
        <v>5.27132286661737E-3</v>
      </c>
      <c r="H281" s="237">
        <f t="shared" si="9"/>
        <v>-7.9861430779246546E-4</v>
      </c>
      <c r="I281" s="237">
        <f t="shared" si="9"/>
        <v>1.77264213253184E-2</v>
      </c>
    </row>
    <row r="282" spans="1:9" x14ac:dyDescent="0.25">
      <c r="A282" s="239">
        <v>41414</v>
      </c>
      <c r="B282" s="237">
        <f>+VLOOKUP(A282,'[1]CEMEXCPO.MX'!$A$2:$G$1741,6,FALSE)</f>
        <v>12.7195</v>
      </c>
      <c r="C282" s="237">
        <f>+VLOOKUP(A282,[1]BIMBOA.MX!$A$2:$G$1741,6,FALSE)</f>
        <v>35.217059999999996</v>
      </c>
      <c r="D282" s="237">
        <f>+VLOOKUP(A282,[1]GENTERA.MX!$A$2:$G$1741,6,FALSE)</f>
        <v>15.61046</v>
      </c>
      <c r="F282" s="239">
        <v>41414</v>
      </c>
      <c r="G282" s="237">
        <f t="shared" si="9"/>
        <v>-2.258972992666556E-2</v>
      </c>
      <c r="H282" s="237">
        <f t="shared" si="9"/>
        <v>-3.4406773804093654E-2</v>
      </c>
      <c r="I282" s="237">
        <f t="shared" si="9"/>
        <v>-2.8170992629876691E-2</v>
      </c>
    </row>
    <row r="283" spans="1:9" x14ac:dyDescent="0.25">
      <c r="A283" s="239">
        <v>41415</v>
      </c>
      <c r="B283" s="237">
        <f>+VLOOKUP(A283,'[1]CEMEXCPO.MX'!$A$2:$G$1741,6,FALSE)</f>
        <v>12.4716</v>
      </c>
      <c r="C283" s="237">
        <f>+VLOOKUP(A283,[1]BIMBOA.MX!$A$2:$G$1741,6,FALSE)</f>
        <v>36.119812000000003</v>
      </c>
      <c r="D283" s="237">
        <f>+VLOOKUP(A283,[1]GENTERA.MX!$A$2:$G$1741,6,FALSE)</f>
        <v>15.767393999999999</v>
      </c>
      <c r="F283" s="239">
        <v>41415</v>
      </c>
      <c r="G283" s="237">
        <f t="shared" si="9"/>
        <v>-1.9682189563049537E-2</v>
      </c>
      <c r="H283" s="237">
        <f t="shared" si="9"/>
        <v>2.5310899376915379E-2</v>
      </c>
      <c r="I283" s="237">
        <f t="shared" si="9"/>
        <v>1.0002934461279067E-2</v>
      </c>
    </row>
    <row r="284" spans="1:9" x14ac:dyDescent="0.25">
      <c r="A284" s="239">
        <v>41416</v>
      </c>
      <c r="B284" s="237">
        <f>+VLOOKUP(A284,'[1]CEMEXCPO.MX'!$A$2:$G$1741,6,FALSE)</f>
        <v>12.1981</v>
      </c>
      <c r="C284" s="237">
        <f>+VLOOKUP(A284,[1]BIMBOA.MX!$A$2:$G$1741,6,FALSE)</f>
        <v>35.615046999999997</v>
      </c>
      <c r="D284" s="237">
        <f>+VLOOKUP(A284,[1]GENTERA.MX!$A$2:$G$1741,6,FALSE)</f>
        <v>16.172108000000001</v>
      </c>
      <c r="F284" s="239">
        <v>41416</v>
      </c>
      <c r="G284" s="237">
        <f t="shared" si="9"/>
        <v>-2.2173857494322081E-2</v>
      </c>
      <c r="H284" s="237">
        <f t="shared" si="9"/>
        <v>-1.4073306564467376E-2</v>
      </c>
      <c r="I284" s="237">
        <f t="shared" si="9"/>
        <v>2.5343893121479742E-2</v>
      </c>
    </row>
    <row r="285" spans="1:9" x14ac:dyDescent="0.25">
      <c r="A285" s="239">
        <v>41417</v>
      </c>
      <c r="B285" s="237">
        <f>+VLOOKUP(A285,'[1]CEMEXCPO.MX'!$A$2:$G$1741,6,FALSE)</f>
        <v>12.1639</v>
      </c>
      <c r="C285" s="237">
        <f>+VLOOKUP(A285,[1]BIMBOA.MX!$A$2:$G$1741,6,FALSE)</f>
        <v>35.906258000000001</v>
      </c>
      <c r="D285" s="237">
        <f>+VLOOKUP(A285,[1]GENTERA.MX!$A$2:$G$1741,6,FALSE)</f>
        <v>16.312519000000002</v>
      </c>
      <c r="F285" s="239">
        <v>41417</v>
      </c>
      <c r="G285" s="237">
        <f t="shared" si="9"/>
        <v>-2.8076531045322425E-3</v>
      </c>
      <c r="H285" s="237">
        <f t="shared" si="9"/>
        <v>8.1433807533159291E-3</v>
      </c>
      <c r="I285" s="237">
        <f t="shared" si="9"/>
        <v>8.6448198677158087E-3</v>
      </c>
    </row>
    <row r="286" spans="1:9" x14ac:dyDescent="0.25">
      <c r="A286" s="239">
        <v>41418</v>
      </c>
      <c r="B286" s="237">
        <f>+VLOOKUP(A286,'[1]CEMEXCPO.MX'!$A$2:$G$1741,6,FALSE)</f>
        <v>12.266400000000001</v>
      </c>
      <c r="C286" s="237">
        <f>+VLOOKUP(A286,[1]BIMBOA.MX!$A$2:$G$1741,6,FALSE)</f>
        <v>35.178234000000003</v>
      </c>
      <c r="D286" s="237">
        <f>+VLOOKUP(A286,[1]GENTERA.MX!$A$2:$G$1741,6,FALSE)</f>
        <v>16.279478000000001</v>
      </c>
      <c r="F286" s="239">
        <v>41418</v>
      </c>
      <c r="G286" s="237">
        <f t="shared" si="9"/>
        <v>8.3912683386576231E-3</v>
      </c>
      <c r="H286" s="237">
        <f t="shared" si="9"/>
        <v>-2.0484058778731145E-2</v>
      </c>
      <c r="I286" s="237">
        <f t="shared" si="9"/>
        <v>-2.0275536549186663E-3</v>
      </c>
    </row>
    <row r="287" spans="1:9" x14ac:dyDescent="0.25">
      <c r="A287" s="239">
        <v>41421</v>
      </c>
      <c r="B287" s="237">
        <f>+VLOOKUP(A287,'[1]CEMEXCPO.MX'!$A$2:$G$1741,6,FALSE)</f>
        <v>12.138199999999999</v>
      </c>
      <c r="C287" s="237">
        <f>+VLOOKUP(A287,[1]BIMBOA.MX!$A$2:$G$1741,6,FALSE)</f>
        <v>34.954967000000003</v>
      </c>
      <c r="D287" s="237">
        <f>+VLOOKUP(A287,[1]GENTERA.MX!$A$2:$G$1741,6,FALSE)</f>
        <v>16.469449999999998</v>
      </c>
      <c r="F287" s="239">
        <v>41421</v>
      </c>
      <c r="G287" s="237">
        <f t="shared" si="9"/>
        <v>-1.0506312683019445E-2</v>
      </c>
      <c r="H287" s="237">
        <f t="shared" si="9"/>
        <v>-6.3669631801555153E-3</v>
      </c>
      <c r="I287" s="237">
        <f t="shared" si="9"/>
        <v>1.1601853403894517E-2</v>
      </c>
    </row>
    <row r="288" spans="1:9" x14ac:dyDescent="0.25">
      <c r="A288" s="239">
        <v>41422</v>
      </c>
      <c r="B288" s="237">
        <f>+VLOOKUP(A288,'[1]CEMEXCPO.MX'!$A$2:$G$1741,6,FALSE)</f>
        <v>12.223699999999999</v>
      </c>
      <c r="C288" s="237">
        <f>+VLOOKUP(A288,[1]BIMBOA.MX!$A$2:$G$1741,6,FALSE)</f>
        <v>36.517798999999997</v>
      </c>
      <c r="D288" s="237">
        <f>+VLOOKUP(A288,[1]GENTERA.MX!$A$2:$G$1741,6,FALSE)</f>
        <v>16.618122</v>
      </c>
      <c r="F288" s="239">
        <v>41422</v>
      </c>
      <c r="G288" s="237">
        <f t="shared" si="9"/>
        <v>7.0191857811677562E-3</v>
      </c>
      <c r="H288" s="237">
        <f t="shared" si="9"/>
        <v>4.3739209671891488E-2</v>
      </c>
      <c r="I288" s="237">
        <f t="shared" si="9"/>
        <v>8.9866370706696477E-3</v>
      </c>
    </row>
    <row r="289" spans="1:9" x14ac:dyDescent="0.25">
      <c r="A289" s="239">
        <v>41423</v>
      </c>
      <c r="B289" s="237">
        <f>+VLOOKUP(A289,'[1]CEMEXCPO.MX'!$A$2:$G$1741,6,FALSE)</f>
        <v>12.2835</v>
      </c>
      <c r="C289" s="237">
        <f>+VLOOKUP(A289,[1]BIMBOA.MX!$A$2:$G$1741,6,FALSE)</f>
        <v>35.828606000000001</v>
      </c>
      <c r="D289" s="237">
        <f>+VLOOKUP(A289,[1]GENTERA.MX!$A$2:$G$1741,6,FALSE)</f>
        <v>17.097173999999999</v>
      </c>
      <c r="F289" s="239">
        <v>41423</v>
      </c>
      <c r="G289" s="237">
        <f t="shared" si="9"/>
        <v>4.8802081580248203E-3</v>
      </c>
      <c r="H289" s="237">
        <f t="shared" si="9"/>
        <v>-1.9053160949178593E-2</v>
      </c>
      <c r="I289" s="237">
        <f t="shared" si="9"/>
        <v>2.8419400040421577E-2</v>
      </c>
    </row>
    <row r="290" spans="1:9" x14ac:dyDescent="0.25">
      <c r="A290" s="239">
        <v>41424</v>
      </c>
      <c r="B290" s="237">
        <f>+VLOOKUP(A290,'[1]CEMEXCPO.MX'!$A$2:$G$1741,6,FALSE)</f>
        <v>12.6426</v>
      </c>
      <c r="C290" s="237">
        <f>+VLOOKUP(A290,[1]BIMBOA.MX!$A$2:$G$1741,6,FALSE)</f>
        <v>36.381900999999999</v>
      </c>
      <c r="D290" s="237">
        <f>+VLOOKUP(A290,[1]GENTERA.MX!$A$2:$G$1741,6,FALSE)</f>
        <v>17.113690999999999</v>
      </c>
      <c r="F290" s="239">
        <v>41424</v>
      </c>
      <c r="G290" s="237">
        <f t="shared" si="9"/>
        <v>2.8815165372464101E-2</v>
      </c>
      <c r="H290" s="237">
        <f t="shared" si="9"/>
        <v>1.5324801095223146E-2</v>
      </c>
      <c r="I290" s="237">
        <f t="shared" si="9"/>
        <v>9.6559974635821116E-4</v>
      </c>
    </row>
    <row r="291" spans="1:9" x14ac:dyDescent="0.25">
      <c r="A291" s="239">
        <v>41425</v>
      </c>
      <c r="B291" s="237">
        <f>+VLOOKUP(A291,'[1]CEMEXCPO.MX'!$A$2:$G$1741,6,FALSE)</f>
        <v>12.7622</v>
      </c>
      <c r="C291" s="237">
        <f>+VLOOKUP(A291,[1]BIMBOA.MX!$A$2:$G$1741,6,FALSE)</f>
        <v>36.721648999999999</v>
      </c>
      <c r="D291" s="237">
        <f>+VLOOKUP(A291,[1]GENTERA.MX!$A$2:$G$1741,6,FALSE)</f>
        <v>17.097173999999999</v>
      </c>
      <c r="F291" s="239">
        <v>41425</v>
      </c>
      <c r="G291" s="237">
        <f t="shared" si="9"/>
        <v>9.4156130795178018E-3</v>
      </c>
      <c r="H291" s="237">
        <f t="shared" si="9"/>
        <v>9.2950464408990754E-3</v>
      </c>
      <c r="I291" s="237">
        <f t="shared" si="9"/>
        <v>-9.6559974635819197E-4</v>
      </c>
    </row>
    <row r="292" spans="1:9" x14ac:dyDescent="0.25">
      <c r="A292" s="239">
        <v>41428</v>
      </c>
      <c r="B292" s="237">
        <f>+VLOOKUP(A292,'[1]CEMEXCPO.MX'!$A$2:$G$1741,6,FALSE)</f>
        <v>12.223699999999999</v>
      </c>
      <c r="C292" s="237">
        <f>+VLOOKUP(A292,[1]BIMBOA.MX!$A$2:$G$1741,6,FALSE)</f>
        <v>36.498382999999997</v>
      </c>
      <c r="D292" s="237">
        <f>+VLOOKUP(A292,[1]GENTERA.MX!$A$2:$G$1741,6,FALSE)</f>
        <v>16.940245000000001</v>
      </c>
      <c r="F292" s="239">
        <v>41428</v>
      </c>
      <c r="G292" s="237">
        <f t="shared" si="9"/>
        <v>-4.3110986610006521E-2</v>
      </c>
      <c r="H292" s="237">
        <f t="shared" si="9"/>
        <v>-6.0985139141416615E-3</v>
      </c>
      <c r="I292" s="237">
        <f t="shared" si="9"/>
        <v>-9.2210347640186065E-3</v>
      </c>
    </row>
    <row r="293" spans="1:9" x14ac:dyDescent="0.25">
      <c r="A293" s="239">
        <v>41429</v>
      </c>
      <c r="B293" s="237">
        <f>+VLOOKUP(A293,'[1]CEMEXCPO.MX'!$A$2:$G$1741,6,FALSE)</f>
        <v>11.916</v>
      </c>
      <c r="C293" s="237">
        <f>+VLOOKUP(A293,[1]BIMBOA.MX!$A$2:$G$1741,6,FALSE)</f>
        <v>36.585751000000002</v>
      </c>
      <c r="D293" s="237">
        <f>+VLOOKUP(A293,[1]GENTERA.MX!$A$2:$G$1741,6,FALSE)</f>
        <v>16.841125000000002</v>
      </c>
      <c r="F293" s="239">
        <v>41429</v>
      </c>
      <c r="G293" s="237">
        <f t="shared" si="9"/>
        <v>-2.5494655387155032E-2</v>
      </c>
      <c r="H293" s="237">
        <f t="shared" si="9"/>
        <v>2.3908894266669815E-3</v>
      </c>
      <c r="I293" s="237">
        <f t="shared" si="9"/>
        <v>-5.8683401207760494E-3</v>
      </c>
    </row>
    <row r="294" spans="1:9" x14ac:dyDescent="0.25">
      <c r="A294" s="239">
        <v>41430</v>
      </c>
      <c r="B294" s="237">
        <f>+VLOOKUP(A294,'[1]CEMEXCPO.MX'!$A$2:$G$1741,6,FALSE)</f>
        <v>11.710800000000001</v>
      </c>
      <c r="C294" s="237">
        <f>+VLOOKUP(A294,[1]BIMBOA.MX!$A$2:$G$1741,6,FALSE)</f>
        <v>35.945087000000001</v>
      </c>
      <c r="D294" s="237">
        <f>+VLOOKUP(A294,[1]GENTERA.MX!$A$2:$G$1741,6,FALSE)</f>
        <v>17.014576000000002</v>
      </c>
      <c r="F294" s="239">
        <v>41430</v>
      </c>
      <c r="G294" s="237">
        <f t="shared" si="9"/>
        <v>-1.7370541897757108E-2</v>
      </c>
      <c r="H294" s="237">
        <f t="shared" si="9"/>
        <v>-1.7666434866563489E-2</v>
      </c>
      <c r="I294" s="237">
        <f t="shared" si="9"/>
        <v>1.0246576644965774E-2</v>
      </c>
    </row>
    <row r="295" spans="1:9" x14ac:dyDescent="0.25">
      <c r="A295" s="239">
        <v>41431</v>
      </c>
      <c r="B295" s="237">
        <f>+VLOOKUP(A295,'[1]CEMEXCPO.MX'!$A$2:$G$1741,6,FALSE)</f>
        <v>11.873200000000001</v>
      </c>
      <c r="C295" s="237">
        <f>+VLOOKUP(A295,[1]BIMBOA.MX!$A$2:$G$1741,6,FALSE)</f>
        <v>36.042160000000003</v>
      </c>
      <c r="D295" s="237">
        <f>+VLOOKUP(A295,[1]GENTERA.MX!$A$2:$G$1741,6,FALSE)</f>
        <v>17.435815999999999</v>
      </c>
      <c r="F295" s="239">
        <v>41431</v>
      </c>
      <c r="G295" s="237">
        <f t="shared" si="9"/>
        <v>1.3772266530808128E-2</v>
      </c>
      <c r="H295" s="237">
        <f t="shared" si="9"/>
        <v>2.6969515541761489E-3</v>
      </c>
      <c r="I295" s="237">
        <f t="shared" si="9"/>
        <v>2.4456092987933303E-2</v>
      </c>
    </row>
    <row r="296" spans="1:9" x14ac:dyDescent="0.25">
      <c r="A296" s="239">
        <v>41432</v>
      </c>
      <c r="B296" s="237">
        <f>+VLOOKUP(A296,'[1]CEMEXCPO.MX'!$A$2:$G$1741,6,FALSE)</f>
        <v>11.950200000000001</v>
      </c>
      <c r="C296" s="237">
        <f>+VLOOKUP(A296,[1]BIMBOA.MX!$A$2:$G$1741,6,FALSE)</f>
        <v>35.799484</v>
      </c>
      <c r="D296" s="237">
        <f>+VLOOKUP(A296,[1]GENTERA.MX!$A$2:$G$1741,6,FALSE)</f>
        <v>17.931380999999998</v>
      </c>
      <c r="F296" s="239">
        <v>41432</v>
      </c>
      <c r="G296" s="237">
        <f t="shared" si="9"/>
        <v>6.4642551550545442E-3</v>
      </c>
      <c r="H296" s="237">
        <f t="shared" si="9"/>
        <v>-6.7558844565683606E-3</v>
      </c>
      <c r="I296" s="237">
        <f t="shared" si="9"/>
        <v>2.8025824960910231E-2</v>
      </c>
    </row>
    <row r="297" spans="1:9" x14ac:dyDescent="0.25">
      <c r="A297" s="239">
        <v>41435</v>
      </c>
      <c r="B297" s="237">
        <f>+VLOOKUP(A297,'[1]CEMEXCPO.MX'!$A$2:$G$1741,6,FALSE)</f>
        <v>12.0869</v>
      </c>
      <c r="C297" s="237">
        <f>+VLOOKUP(A297,[1]BIMBOA.MX!$A$2:$G$1741,6,FALSE)</f>
        <v>37.10022</v>
      </c>
      <c r="D297" s="237">
        <f>+VLOOKUP(A297,[1]GENTERA.MX!$A$2:$G$1741,6,FALSE)</f>
        <v>18.170905999999999</v>
      </c>
      <c r="F297" s="239">
        <v>41435</v>
      </c>
      <c r="G297" s="237">
        <f t="shared" si="9"/>
        <v>1.1374206852419523E-2</v>
      </c>
      <c r="H297" s="237">
        <f t="shared" si="9"/>
        <v>3.5689419619985743E-2</v>
      </c>
      <c r="I297" s="237">
        <f t="shared" si="9"/>
        <v>1.3269437173284375E-2</v>
      </c>
    </row>
    <row r="298" spans="1:9" x14ac:dyDescent="0.25">
      <c r="A298" s="239">
        <v>41436</v>
      </c>
      <c r="B298" s="237">
        <f>+VLOOKUP(A298,'[1]CEMEXCPO.MX'!$A$2:$G$1741,6,FALSE)</f>
        <v>11.5313</v>
      </c>
      <c r="C298" s="237">
        <f>+VLOOKUP(A298,[1]BIMBOA.MX!$A$2:$G$1741,6,FALSE)</f>
        <v>36.411022000000003</v>
      </c>
      <c r="D298" s="237">
        <f>+VLOOKUP(A298,[1]GENTERA.MX!$A$2:$G$1741,6,FALSE)</f>
        <v>17.840527000000002</v>
      </c>
      <c r="F298" s="239">
        <v>41436</v>
      </c>
      <c r="G298" s="237">
        <f t="shared" si="9"/>
        <v>-4.7057144216800344E-2</v>
      </c>
      <c r="H298" s="237">
        <f t="shared" si="9"/>
        <v>-1.8751368509780771E-2</v>
      </c>
      <c r="I298" s="237">
        <f t="shared" si="9"/>
        <v>-1.8349076501257937E-2</v>
      </c>
    </row>
    <row r="299" spans="1:9" x14ac:dyDescent="0.25">
      <c r="A299" s="239">
        <v>41437</v>
      </c>
      <c r="B299" s="237">
        <f>+VLOOKUP(A299,'[1]CEMEXCPO.MX'!$A$2:$G$1741,6,FALSE)</f>
        <v>11.317600000000001</v>
      </c>
      <c r="C299" s="237">
        <f>+VLOOKUP(A299,[1]BIMBOA.MX!$A$2:$G$1741,6,FALSE)</f>
        <v>36.129524000000004</v>
      </c>
      <c r="D299" s="237">
        <f>+VLOOKUP(A299,[1]GENTERA.MX!$A$2:$G$1741,6,FALSE)</f>
        <v>17.716635</v>
      </c>
      <c r="F299" s="239">
        <v>41437</v>
      </c>
      <c r="G299" s="237">
        <f t="shared" si="9"/>
        <v>-1.8706041112172951E-2</v>
      </c>
      <c r="H299" s="237">
        <f t="shared" si="9"/>
        <v>-7.7611605795093091E-3</v>
      </c>
      <c r="I299" s="237">
        <f t="shared" si="9"/>
        <v>-6.9686383502175538E-3</v>
      </c>
    </row>
    <row r="300" spans="1:9" x14ac:dyDescent="0.25">
      <c r="A300" s="239">
        <v>41438</v>
      </c>
      <c r="B300" s="237">
        <f>+VLOOKUP(A300,'[1]CEMEXCPO.MX'!$A$2:$G$1741,6,FALSE)</f>
        <v>11.4886</v>
      </c>
      <c r="C300" s="237">
        <f>+VLOOKUP(A300,[1]BIMBOA.MX!$A$2:$G$1741,6,FALSE)</f>
        <v>36.226588999999997</v>
      </c>
      <c r="D300" s="237">
        <f>+VLOOKUP(A300,[1]GENTERA.MX!$A$2:$G$1741,6,FALSE)</f>
        <v>17.526667</v>
      </c>
      <c r="F300" s="239">
        <v>41438</v>
      </c>
      <c r="G300" s="237">
        <f t="shared" si="9"/>
        <v>1.4996203191680943E-2</v>
      </c>
      <c r="H300" s="237">
        <f t="shared" si="9"/>
        <v>2.6829815533612879E-3</v>
      </c>
      <c r="I300" s="237">
        <f t="shared" si="9"/>
        <v>-1.0780479071818913E-2</v>
      </c>
    </row>
    <row r="301" spans="1:9" x14ac:dyDescent="0.25">
      <c r="A301" s="239">
        <v>41439</v>
      </c>
      <c r="B301" s="237">
        <f>+VLOOKUP(A301,'[1]CEMEXCPO.MX'!$A$2:$G$1741,6,FALSE)</f>
        <v>11.385999999999999</v>
      </c>
      <c r="C301" s="237">
        <f>+VLOOKUP(A301,[1]BIMBOA.MX!$A$2:$G$1741,6,FALSE)</f>
        <v>35.411200999999998</v>
      </c>
      <c r="D301" s="237">
        <f>+VLOOKUP(A301,[1]GENTERA.MX!$A$2:$G$1741,6,FALSE)</f>
        <v>17.724893999999999</v>
      </c>
      <c r="F301" s="239">
        <v>41439</v>
      </c>
      <c r="G301" s="237">
        <f t="shared" si="9"/>
        <v>-8.9707088253785736E-3</v>
      </c>
      <c r="H301" s="237">
        <f t="shared" si="9"/>
        <v>-2.2765169457764772E-2</v>
      </c>
      <c r="I301" s="237">
        <f t="shared" si="9"/>
        <v>1.1246542494167127E-2</v>
      </c>
    </row>
    <row r="302" spans="1:9" x14ac:dyDescent="0.25">
      <c r="A302" s="239">
        <v>41442</v>
      </c>
      <c r="B302" s="237">
        <f>+VLOOKUP(A302,'[1]CEMEXCPO.MX'!$A$2:$G$1741,6,FALSE)</f>
        <v>11.3005</v>
      </c>
      <c r="C302" s="237">
        <f>+VLOOKUP(A302,[1]BIMBOA.MX!$A$2:$G$1741,6,FALSE)</f>
        <v>35.440319000000002</v>
      </c>
      <c r="D302" s="237">
        <f>+VLOOKUP(A302,[1]GENTERA.MX!$A$2:$G$1741,6,FALSE)</f>
        <v>17.485371000000001</v>
      </c>
      <c r="F302" s="239">
        <v>41442</v>
      </c>
      <c r="G302" s="237">
        <f t="shared" si="9"/>
        <v>-7.5375580018891258E-3</v>
      </c>
      <c r="H302" s="237">
        <f t="shared" si="9"/>
        <v>8.2194430378700794E-4</v>
      </c>
      <c r="I302" s="237">
        <f t="shared" si="9"/>
        <v>-1.360550366917654E-2</v>
      </c>
    </row>
    <row r="303" spans="1:9" x14ac:dyDescent="0.25">
      <c r="A303" s="239">
        <v>41443</v>
      </c>
      <c r="B303" s="237">
        <f>+VLOOKUP(A303,'[1]CEMEXCPO.MX'!$A$2:$G$1741,6,FALSE)</f>
        <v>11.5997</v>
      </c>
      <c r="C303" s="237">
        <f>+VLOOKUP(A303,[1]BIMBOA.MX!$A$2:$G$1741,6,FALSE)</f>
        <v>34.848197999999996</v>
      </c>
      <c r="D303" s="237">
        <f>+VLOOKUP(A303,[1]GENTERA.MX!$A$2:$G$1741,6,FALSE)</f>
        <v>17.361478999999999</v>
      </c>
      <c r="F303" s="239">
        <v>41443</v>
      </c>
      <c r="G303" s="237">
        <f t="shared" si="9"/>
        <v>2.6132263181923382E-2</v>
      </c>
      <c r="H303" s="237">
        <f t="shared" si="9"/>
        <v>-1.6848698272448333E-2</v>
      </c>
      <c r="I303" s="237">
        <f t="shared" si="9"/>
        <v>-7.110687021476038E-3</v>
      </c>
    </row>
    <row r="304" spans="1:9" x14ac:dyDescent="0.25">
      <c r="A304" s="239">
        <v>41444</v>
      </c>
      <c r="B304" s="237">
        <f>+VLOOKUP(A304,'[1]CEMEXCPO.MX'!$A$2:$G$1741,6,FALSE)</f>
        <v>11.821899999999999</v>
      </c>
      <c r="C304" s="237">
        <f>+VLOOKUP(A304,[1]BIMBOA.MX!$A$2:$G$1741,6,FALSE)</f>
        <v>33.993977000000001</v>
      </c>
      <c r="D304" s="237">
        <f>+VLOOKUP(A304,[1]GENTERA.MX!$A$2:$G$1741,6,FALSE)</f>
        <v>16.948499999999999</v>
      </c>
      <c r="F304" s="239">
        <v>41444</v>
      </c>
      <c r="G304" s="237">
        <f t="shared" si="9"/>
        <v>1.8974507851860757E-2</v>
      </c>
      <c r="H304" s="237">
        <f t="shared" si="9"/>
        <v>-2.4818066687645853E-2</v>
      </c>
      <c r="I304" s="237">
        <f t="shared" si="9"/>
        <v>-2.4074567120504549E-2</v>
      </c>
    </row>
    <row r="305" spans="1:9" x14ac:dyDescent="0.25">
      <c r="A305" s="239">
        <v>41445</v>
      </c>
      <c r="B305" s="237">
        <f>+VLOOKUP(A305,'[1]CEMEXCPO.MX'!$A$2:$G$1741,6,FALSE)</f>
        <v>11.385999999999999</v>
      </c>
      <c r="C305" s="237">
        <f>+VLOOKUP(A305,[1]BIMBOA.MX!$A$2:$G$1741,6,FALSE)</f>
        <v>33.120337999999997</v>
      </c>
      <c r="D305" s="237">
        <f>+VLOOKUP(A305,[1]GENTERA.MX!$A$2:$G$1741,6,FALSE)</f>
        <v>16.593342</v>
      </c>
      <c r="F305" s="239">
        <v>41445</v>
      </c>
      <c r="G305" s="237">
        <f t="shared" si="9"/>
        <v>-3.7569213031895067E-2</v>
      </c>
      <c r="H305" s="237">
        <f t="shared" si="9"/>
        <v>-2.6035827085949703E-2</v>
      </c>
      <c r="I305" s="237">
        <f t="shared" si="9"/>
        <v>-2.1177803765962046E-2</v>
      </c>
    </row>
    <row r="306" spans="1:9" x14ac:dyDescent="0.25">
      <c r="A306" s="239">
        <v>41446</v>
      </c>
      <c r="B306" s="237">
        <f>+VLOOKUP(A306,'[1]CEMEXCPO.MX'!$A$2:$G$1741,6,FALSE)</f>
        <v>11.232100000000001</v>
      </c>
      <c r="C306" s="237">
        <f>+VLOOKUP(A306,[1]BIMBOA.MX!$A$2:$G$1741,6,FALSE)</f>
        <v>34.527863000000004</v>
      </c>
      <c r="D306" s="237">
        <f>+VLOOKUP(A306,[1]GENTERA.MX!$A$2:$G$1741,6,FALSE)</f>
        <v>16.890684</v>
      </c>
      <c r="F306" s="239">
        <v>41446</v>
      </c>
      <c r="G306" s="237">
        <f t="shared" si="9"/>
        <v>-1.3608780151164226E-2</v>
      </c>
      <c r="H306" s="237">
        <f t="shared" si="9"/>
        <v>4.1619086494603857E-2</v>
      </c>
      <c r="I306" s="237">
        <f t="shared" si="9"/>
        <v>1.7760696766103798E-2</v>
      </c>
    </row>
    <row r="307" spans="1:9" x14ac:dyDescent="0.25">
      <c r="A307" s="239">
        <v>41449</v>
      </c>
      <c r="B307" s="237">
        <f>+VLOOKUP(A307,'[1]CEMEXCPO.MX'!$A$2:$G$1741,6,FALSE)</f>
        <v>10.9415</v>
      </c>
      <c r="C307" s="237">
        <f>+VLOOKUP(A307,[1]BIMBOA.MX!$A$2:$G$1741,6,FALSE)</f>
        <v>33.625107</v>
      </c>
      <c r="D307" s="237">
        <f>+VLOOKUP(A307,[1]GENTERA.MX!$A$2:$G$1741,6,FALSE)</f>
        <v>16.684197999999999</v>
      </c>
      <c r="F307" s="239">
        <v>41449</v>
      </c>
      <c r="G307" s="237">
        <f t="shared" si="9"/>
        <v>-2.6212851265448291E-2</v>
      </c>
      <c r="H307" s="237">
        <f t="shared" si="9"/>
        <v>-2.6493601200524672E-2</v>
      </c>
      <c r="I307" s="237">
        <f t="shared" si="9"/>
        <v>-1.2300183413500674E-2</v>
      </c>
    </row>
    <row r="308" spans="1:9" x14ac:dyDescent="0.25">
      <c r="A308" s="239">
        <v>41450</v>
      </c>
      <c r="B308" s="237">
        <f>+VLOOKUP(A308,'[1]CEMEXCPO.MX'!$A$2:$G$1741,6,FALSE)</f>
        <v>11.317600000000001</v>
      </c>
      <c r="C308" s="237">
        <f>+VLOOKUP(A308,[1]BIMBOA.MX!$A$2:$G$1741,6,FALSE)</f>
        <v>33.663939999999997</v>
      </c>
      <c r="D308" s="237">
        <f>+VLOOKUP(A308,[1]GENTERA.MX!$A$2:$G$1741,6,FALSE)</f>
        <v>17.237584999999999</v>
      </c>
      <c r="F308" s="239">
        <v>41450</v>
      </c>
      <c r="G308" s="237">
        <f t="shared" si="9"/>
        <v>3.3796137050309975E-2</v>
      </c>
      <c r="H308" s="237">
        <f t="shared" si="9"/>
        <v>1.154214721190726E-3</v>
      </c>
      <c r="I308" s="237">
        <f t="shared" si="9"/>
        <v>3.2630130294847216E-2</v>
      </c>
    </row>
    <row r="309" spans="1:9" x14ac:dyDescent="0.25">
      <c r="A309" s="239">
        <v>41451</v>
      </c>
      <c r="B309" s="237">
        <f>+VLOOKUP(A309,'[1]CEMEXCPO.MX'!$A$2:$G$1741,6,FALSE)</f>
        <v>11.710800000000001</v>
      </c>
      <c r="C309" s="237">
        <f>+VLOOKUP(A309,[1]BIMBOA.MX!$A$2:$G$1741,6,FALSE)</f>
        <v>34.770538000000002</v>
      </c>
      <c r="D309" s="237">
        <f>+VLOOKUP(A309,[1]GENTERA.MX!$A$2:$G$1741,6,FALSE)</f>
        <v>17.245844000000002</v>
      </c>
      <c r="F309" s="239">
        <v>41451</v>
      </c>
      <c r="G309" s="237">
        <f t="shared" si="9"/>
        <v>3.4152456790691246E-2</v>
      </c>
      <c r="H309" s="237">
        <f t="shared" si="9"/>
        <v>3.2343184214800286E-2</v>
      </c>
      <c r="I309" s="237">
        <f t="shared" si="9"/>
        <v>4.7901269667382146E-4</v>
      </c>
    </row>
    <row r="310" spans="1:9" x14ac:dyDescent="0.25">
      <c r="A310" s="239">
        <v>41452</v>
      </c>
      <c r="B310" s="237">
        <f>+VLOOKUP(A310,'[1]CEMEXCPO.MX'!$A$2:$G$1741,6,FALSE)</f>
        <v>11.7963</v>
      </c>
      <c r="C310" s="237">
        <f>+VLOOKUP(A310,[1]BIMBOA.MX!$A$2:$G$1741,6,FALSE)</f>
        <v>36.362492000000003</v>
      </c>
      <c r="D310" s="237">
        <f>+VLOOKUP(A310,[1]GENTERA.MX!$A$2:$G$1741,6,FALSE)</f>
        <v>17.815746000000001</v>
      </c>
      <c r="F310" s="239">
        <v>41452</v>
      </c>
      <c r="G310" s="237">
        <f t="shared" si="9"/>
        <v>7.274430026303496E-3</v>
      </c>
      <c r="H310" s="237">
        <f t="shared" si="9"/>
        <v>4.476738480535597E-2</v>
      </c>
      <c r="I310" s="237">
        <f t="shared" si="9"/>
        <v>3.2511486092223901E-2</v>
      </c>
    </row>
    <row r="311" spans="1:9" x14ac:dyDescent="0.25">
      <c r="A311" s="239">
        <v>41453</v>
      </c>
      <c r="B311" s="237">
        <f>+VLOOKUP(A311,'[1]CEMEXCPO.MX'!$A$2:$G$1741,6,FALSE)</f>
        <v>11.7621</v>
      </c>
      <c r="C311" s="237">
        <f>+VLOOKUP(A311,[1]BIMBOA.MX!$A$2:$G$1741,6,FALSE)</f>
        <v>38.100043999999997</v>
      </c>
      <c r="D311" s="237">
        <f>+VLOOKUP(A311,[1]GENTERA.MX!$A$2:$G$1741,6,FALSE)</f>
        <v>18.435209</v>
      </c>
      <c r="F311" s="239">
        <v>41453</v>
      </c>
      <c r="G311" s="237">
        <f t="shared" si="9"/>
        <v>-2.9034250225096407E-3</v>
      </c>
      <c r="H311" s="237">
        <f t="shared" si="9"/>
        <v>4.6677633173210796E-2</v>
      </c>
      <c r="I311" s="237">
        <f t="shared" si="9"/>
        <v>3.4179695746642043E-2</v>
      </c>
    </row>
    <row r="312" spans="1:9" x14ac:dyDescent="0.25">
      <c r="A312" s="239">
        <v>41456</v>
      </c>
      <c r="B312" s="237">
        <f>+VLOOKUP(A312,'[1]CEMEXCPO.MX'!$A$2:$G$1741,6,FALSE)</f>
        <v>11.8903</v>
      </c>
      <c r="C312" s="237">
        <f>+VLOOKUP(A312,[1]BIMBOA.MX!$A$2:$G$1741,6,FALSE)</f>
        <v>39.158112000000003</v>
      </c>
      <c r="D312" s="237">
        <f>+VLOOKUP(A312,[1]GENTERA.MX!$A$2:$G$1741,6,FALSE)</f>
        <v>19.228124999999999</v>
      </c>
      <c r="F312" s="239">
        <v>41456</v>
      </c>
      <c r="G312" s="237">
        <f t="shared" si="9"/>
        <v>1.0840443714109825E-2</v>
      </c>
      <c r="H312" s="237">
        <f t="shared" si="9"/>
        <v>2.7392167050724569E-2</v>
      </c>
      <c r="I312" s="237">
        <f t="shared" si="9"/>
        <v>4.2111682194416654E-2</v>
      </c>
    </row>
    <row r="313" spans="1:9" x14ac:dyDescent="0.25">
      <c r="A313" s="239">
        <v>41457</v>
      </c>
      <c r="B313" s="237">
        <f>+VLOOKUP(A313,'[1]CEMEXCPO.MX'!$A$2:$G$1741,6,FALSE)</f>
        <v>11.548400000000001</v>
      </c>
      <c r="C313" s="237">
        <f>+VLOOKUP(A313,[1]BIMBOA.MX!$A$2:$G$1741,6,FALSE)</f>
        <v>38.119456999999997</v>
      </c>
      <c r="D313" s="237">
        <f>+VLOOKUP(A313,[1]GENTERA.MX!$A$2:$G$1741,6,FALSE)</f>
        <v>18.641701000000001</v>
      </c>
      <c r="F313" s="239">
        <v>41457</v>
      </c>
      <c r="G313" s="237">
        <f t="shared" si="9"/>
        <v>-2.9176042437816768E-2</v>
      </c>
      <c r="H313" s="237">
        <f t="shared" si="9"/>
        <v>-2.688276984488927E-2</v>
      </c>
      <c r="I313" s="237">
        <f t="shared" si="9"/>
        <v>-3.0972990487983441E-2</v>
      </c>
    </row>
    <row r="314" spans="1:9" x14ac:dyDescent="0.25">
      <c r="A314" s="239">
        <v>41458</v>
      </c>
      <c r="B314" s="237">
        <f>+VLOOKUP(A314,'[1]CEMEXCPO.MX'!$A$2:$G$1741,6,FALSE)</f>
        <v>11.556900000000001</v>
      </c>
      <c r="C314" s="237">
        <f>+VLOOKUP(A314,[1]BIMBOA.MX!$A$2:$G$1741,6,FALSE)</f>
        <v>39.167811999999998</v>
      </c>
      <c r="D314" s="237">
        <f>+VLOOKUP(A314,[1]GENTERA.MX!$A$2:$G$1741,6,FALSE)</f>
        <v>18.426952</v>
      </c>
      <c r="F314" s="239">
        <v>41458</v>
      </c>
      <c r="G314" s="237">
        <f t="shared" si="9"/>
        <v>7.3576195794497023E-4</v>
      </c>
      <c r="H314" s="237">
        <f t="shared" si="9"/>
        <v>2.7130452848273492E-2</v>
      </c>
      <c r="I314" s="237">
        <f t="shared" si="9"/>
        <v>-1.1586684982687117E-2</v>
      </c>
    </row>
    <row r="315" spans="1:9" x14ac:dyDescent="0.25">
      <c r="A315" s="239">
        <v>41459</v>
      </c>
      <c r="B315" s="237">
        <f>+VLOOKUP(A315,'[1]CEMEXCPO.MX'!$A$2:$G$1741,6,FALSE)</f>
        <v>11.702299999999999</v>
      </c>
      <c r="C315" s="237">
        <f>+VLOOKUP(A315,[1]BIMBOA.MX!$A$2:$G$1741,6,FALSE)</f>
        <v>39.847309000000003</v>
      </c>
      <c r="D315" s="237">
        <f>+VLOOKUP(A315,[1]GENTERA.MX!$A$2:$G$1741,6,FALSE)</f>
        <v>18.980336999999999</v>
      </c>
      <c r="F315" s="239">
        <v>41459</v>
      </c>
      <c r="G315" s="237">
        <f t="shared" si="9"/>
        <v>1.2502742489429401E-2</v>
      </c>
      <c r="H315" s="237">
        <f t="shared" si="9"/>
        <v>1.7199587683484403E-2</v>
      </c>
      <c r="I315" s="237">
        <f t="shared" si="9"/>
        <v>2.9589173080245886E-2</v>
      </c>
    </row>
    <row r="316" spans="1:9" x14ac:dyDescent="0.25">
      <c r="A316" s="239">
        <v>41460</v>
      </c>
      <c r="B316" s="237">
        <f>+VLOOKUP(A316,'[1]CEMEXCPO.MX'!$A$2:$G$1741,6,FALSE)</f>
        <v>11.633900000000001</v>
      </c>
      <c r="C316" s="237">
        <f>+VLOOKUP(A316,[1]BIMBOA.MX!$A$2:$G$1741,6,FALSE)</f>
        <v>38.284477000000003</v>
      </c>
      <c r="D316" s="237">
        <f>+VLOOKUP(A316,[1]GENTERA.MX!$A$2:$G$1741,6,FALSE)</f>
        <v>18.996859000000001</v>
      </c>
      <c r="F316" s="239">
        <v>41460</v>
      </c>
      <c r="G316" s="237">
        <f t="shared" si="9"/>
        <v>-5.8621537250717753E-3</v>
      </c>
      <c r="H316" s="237">
        <f t="shared" si="9"/>
        <v>-4.0010360956071245E-2</v>
      </c>
      <c r="I316" s="237">
        <f t="shared" si="9"/>
        <v>8.7010115451224205E-4</v>
      </c>
    </row>
    <row r="317" spans="1:9" x14ac:dyDescent="0.25">
      <c r="A317" s="239">
        <v>41463</v>
      </c>
      <c r="B317" s="237">
        <f>+VLOOKUP(A317,'[1]CEMEXCPO.MX'!$A$2:$G$1741,6,FALSE)</f>
        <v>11.4886</v>
      </c>
      <c r="C317" s="237">
        <f>+VLOOKUP(A317,[1]BIMBOA.MX!$A$2:$G$1741,6,FALSE)</f>
        <v>38.721294</v>
      </c>
      <c r="D317" s="237">
        <f>+VLOOKUP(A317,[1]GENTERA.MX!$A$2:$G$1741,6,FALSE)</f>
        <v>19.112494000000002</v>
      </c>
      <c r="F317" s="239">
        <v>41463</v>
      </c>
      <c r="G317" s="237">
        <f t="shared" si="9"/>
        <v>-1.2568010601399589E-2</v>
      </c>
      <c r="H317" s="237">
        <f t="shared" si="9"/>
        <v>1.1345167502293842E-2</v>
      </c>
      <c r="I317" s="237">
        <f t="shared" si="9"/>
        <v>6.0686076136524424E-3</v>
      </c>
    </row>
    <row r="318" spans="1:9" x14ac:dyDescent="0.25">
      <c r="A318" s="239">
        <v>41464</v>
      </c>
      <c r="B318" s="237">
        <f>+VLOOKUP(A318,'[1]CEMEXCPO.MX'!$A$2:$G$1741,6,FALSE)</f>
        <v>11.5997</v>
      </c>
      <c r="C318" s="237">
        <f>+VLOOKUP(A318,[1]BIMBOA.MX!$A$2:$G$1741,6,FALSE)</f>
        <v>38.731003000000001</v>
      </c>
      <c r="D318" s="237">
        <f>+VLOOKUP(A318,[1]GENTERA.MX!$A$2:$G$1741,6,FALSE)</f>
        <v>19.120750000000001</v>
      </c>
      <c r="F318" s="239">
        <v>41464</v>
      </c>
      <c r="G318" s="237">
        <f t="shared" si="9"/>
        <v>9.6239963546558161E-3</v>
      </c>
      <c r="H318" s="237">
        <f t="shared" si="9"/>
        <v>2.5070915716957315E-4</v>
      </c>
      <c r="I318" s="237">
        <f t="shared" si="9"/>
        <v>4.3187547090297766E-4</v>
      </c>
    </row>
    <row r="319" spans="1:9" x14ac:dyDescent="0.25">
      <c r="A319" s="239">
        <v>41465</v>
      </c>
      <c r="B319" s="237">
        <f>+VLOOKUP(A319,'[1]CEMEXCPO.MX'!$A$2:$G$1741,6,FALSE)</f>
        <v>11.625299999999999</v>
      </c>
      <c r="C319" s="237">
        <f>+VLOOKUP(A319,[1]BIMBOA.MX!$A$2:$G$1741,6,FALSE)</f>
        <v>37.498207000000001</v>
      </c>
      <c r="D319" s="237">
        <f>+VLOOKUP(A319,[1]GENTERA.MX!$A$2:$G$1741,6,FALSE)</f>
        <v>19.104230999999999</v>
      </c>
      <c r="F319" s="239">
        <v>41465</v>
      </c>
      <c r="G319" s="237">
        <f t="shared" si="9"/>
        <v>2.2045218831277984E-3</v>
      </c>
      <c r="H319" s="237">
        <f t="shared" si="9"/>
        <v>-3.2347271928678978E-2</v>
      </c>
      <c r="I319" s="237">
        <f t="shared" si="9"/>
        <v>-8.643039497306604E-4</v>
      </c>
    </row>
    <row r="320" spans="1:9" x14ac:dyDescent="0.25">
      <c r="A320" s="239">
        <v>41466</v>
      </c>
      <c r="B320" s="237">
        <f>+VLOOKUP(A320,'[1]CEMEXCPO.MX'!$A$2:$G$1741,6,FALSE)</f>
        <v>12.1553</v>
      </c>
      <c r="C320" s="237">
        <f>+VLOOKUP(A320,[1]BIMBOA.MX!$A$2:$G$1741,6,FALSE)</f>
        <v>38.34272</v>
      </c>
      <c r="D320" s="237">
        <f>+VLOOKUP(A320,[1]GENTERA.MX!$A$2:$G$1741,6,FALSE)</f>
        <v>18.443470000000001</v>
      </c>
      <c r="F320" s="239">
        <v>41466</v>
      </c>
      <c r="G320" s="237">
        <f t="shared" si="9"/>
        <v>4.4581531072610613E-2</v>
      </c>
      <c r="H320" s="237">
        <f t="shared" si="9"/>
        <v>2.2271560784761151E-2</v>
      </c>
      <c r="I320" s="237">
        <f t="shared" si="9"/>
        <v>-3.5199450546230977E-2</v>
      </c>
    </row>
    <row r="321" spans="1:9" x14ac:dyDescent="0.25">
      <c r="A321" s="239">
        <v>41467</v>
      </c>
      <c r="B321" s="237">
        <f>+VLOOKUP(A321,'[1]CEMEXCPO.MX'!$A$2:$G$1741,6,FALSE)</f>
        <v>12.3947</v>
      </c>
      <c r="C321" s="237">
        <f>+VLOOKUP(A321,[1]BIMBOA.MX!$A$2:$G$1741,6,FALSE)</f>
        <v>39.303719000000001</v>
      </c>
      <c r="D321" s="237">
        <f>+VLOOKUP(A321,[1]GENTERA.MX!$A$2:$G$1741,6,FALSE)</f>
        <v>17.601004</v>
      </c>
      <c r="F321" s="239">
        <v>41467</v>
      </c>
      <c r="G321" s="237">
        <f t="shared" si="9"/>
        <v>1.9503673221801011E-2</v>
      </c>
      <c r="H321" s="237">
        <f t="shared" si="9"/>
        <v>2.475446615653866E-2</v>
      </c>
      <c r="I321" s="237">
        <f t="shared" si="9"/>
        <v>-4.6754432427777583E-2</v>
      </c>
    </row>
    <row r="322" spans="1:9" x14ac:dyDescent="0.25">
      <c r="A322" s="239">
        <v>41470</v>
      </c>
      <c r="B322" s="237">
        <f>+VLOOKUP(A322,'[1]CEMEXCPO.MX'!$A$2:$G$1741,6,FALSE)</f>
        <v>12.2151</v>
      </c>
      <c r="C322" s="237">
        <f>+VLOOKUP(A322,[1]BIMBOA.MX!$A$2:$G$1741,6,FALSE)</f>
        <v>40.284122000000004</v>
      </c>
      <c r="D322" s="237">
        <f>+VLOOKUP(A322,[1]GENTERA.MX!$A$2:$G$1741,6,FALSE)</f>
        <v>17.468847</v>
      </c>
      <c r="F322" s="239">
        <v>41470</v>
      </c>
      <c r="G322" s="237">
        <f t="shared" si="9"/>
        <v>-1.4596070554519317E-2</v>
      </c>
      <c r="H322" s="237">
        <f t="shared" si="9"/>
        <v>2.4638250837741054E-2</v>
      </c>
      <c r="I322" s="237">
        <f t="shared" si="9"/>
        <v>-7.5368227588567859E-3</v>
      </c>
    </row>
    <row r="323" spans="1:9" x14ac:dyDescent="0.25">
      <c r="A323" s="239">
        <v>41471</v>
      </c>
      <c r="B323" s="237">
        <f>+VLOOKUP(A323,'[1]CEMEXCPO.MX'!$A$2:$G$1741,6,FALSE)</f>
        <v>11.941599999999999</v>
      </c>
      <c r="C323" s="237">
        <f>+VLOOKUP(A323,[1]BIMBOA.MX!$A$2:$G$1741,6,FALSE)</f>
        <v>38.663052</v>
      </c>
      <c r="D323" s="237">
        <f>+VLOOKUP(A323,[1]GENTERA.MX!$A$2:$G$1741,6,FALSE)</f>
        <v>17.989198999999999</v>
      </c>
      <c r="F323" s="239">
        <v>41471</v>
      </c>
      <c r="G323" s="237">
        <f t="shared" si="9"/>
        <v>-2.2644788995051637E-2</v>
      </c>
      <c r="H323" s="237">
        <f t="shared" si="9"/>
        <v>-4.1072980969130146E-2</v>
      </c>
      <c r="I323" s="237">
        <f t="shared" si="9"/>
        <v>2.9352399122457063E-2</v>
      </c>
    </row>
    <row r="324" spans="1:9" x14ac:dyDescent="0.25">
      <c r="A324" s="239">
        <v>41472</v>
      </c>
      <c r="B324" s="237">
        <f>+VLOOKUP(A324,'[1]CEMEXCPO.MX'!$A$2:$G$1741,6,FALSE)</f>
        <v>12.0527</v>
      </c>
      <c r="C324" s="237">
        <f>+VLOOKUP(A324,[1]BIMBOA.MX!$A$2:$G$1741,6,FALSE)</f>
        <v>40.410316000000002</v>
      </c>
      <c r="D324" s="237">
        <f>+VLOOKUP(A324,[1]GENTERA.MX!$A$2:$G$1741,6,FALSE)</f>
        <v>17.700115</v>
      </c>
      <c r="F324" s="239">
        <v>41472</v>
      </c>
      <c r="G324" s="237">
        <f t="shared" ref="G324:I387" si="10">+LN(B324/B323)</f>
        <v>9.2605988906883166E-3</v>
      </c>
      <c r="H324" s="237">
        <f t="shared" si="10"/>
        <v>4.4200683596531239E-2</v>
      </c>
      <c r="I324" s="237">
        <f t="shared" si="10"/>
        <v>-1.6200385501403635E-2</v>
      </c>
    </row>
    <row r="325" spans="1:9" x14ac:dyDescent="0.25">
      <c r="A325" s="239">
        <v>41473</v>
      </c>
      <c r="B325" s="237">
        <f>+VLOOKUP(A325,'[1]CEMEXCPO.MX'!$A$2:$G$1741,6,FALSE)</f>
        <v>12.1553</v>
      </c>
      <c r="C325" s="237">
        <f>+VLOOKUP(A325,[1]BIMBOA.MX!$A$2:$G$1741,6,FALSE)</f>
        <v>40.216175</v>
      </c>
      <c r="D325" s="237">
        <f>+VLOOKUP(A325,[1]GENTERA.MX!$A$2:$G$1741,6,FALSE)</f>
        <v>17.642296000000002</v>
      </c>
      <c r="F325" s="239">
        <v>41473</v>
      </c>
      <c r="G325" s="237">
        <f t="shared" si="10"/>
        <v>8.4765874370815852E-3</v>
      </c>
      <c r="H325" s="237">
        <f t="shared" si="10"/>
        <v>-4.8158210236839555E-3</v>
      </c>
      <c r="I325" s="237">
        <f t="shared" si="10"/>
        <v>-3.2719358949266529E-3</v>
      </c>
    </row>
    <row r="326" spans="1:9" x14ac:dyDescent="0.25">
      <c r="A326" s="239">
        <v>41474</v>
      </c>
      <c r="B326" s="237">
        <f>+VLOOKUP(A326,'[1]CEMEXCPO.MX'!$A$2:$G$1741,6,FALSE)</f>
        <v>12.189500000000001</v>
      </c>
      <c r="C326" s="237">
        <f>+VLOOKUP(A326,[1]BIMBOA.MX!$A$2:$G$1741,6,FALSE)</f>
        <v>39.585217</v>
      </c>
      <c r="D326" s="237">
        <f>+VLOOKUP(A326,[1]GENTERA.MX!$A$2:$G$1741,6,FALSE)</f>
        <v>17.179766000000001</v>
      </c>
      <c r="F326" s="239">
        <v>41474</v>
      </c>
      <c r="G326" s="237">
        <f t="shared" si="10"/>
        <v>2.8096367600526743E-3</v>
      </c>
      <c r="H326" s="237">
        <f t="shared" si="10"/>
        <v>-1.5813537399877117E-2</v>
      </c>
      <c r="I326" s="237">
        <f t="shared" si="10"/>
        <v>-2.656690486448245E-2</v>
      </c>
    </row>
    <row r="327" spans="1:9" x14ac:dyDescent="0.25">
      <c r="A327" s="239">
        <v>41477</v>
      </c>
      <c r="B327" s="237">
        <f>+VLOOKUP(A327,'[1]CEMEXCPO.MX'!$A$2:$G$1741,6,FALSE)</f>
        <v>12.309200000000001</v>
      </c>
      <c r="C327" s="237">
        <f>+VLOOKUP(A327,[1]BIMBOA.MX!$A$2:$G$1741,6,FALSE)</f>
        <v>38.808655000000002</v>
      </c>
      <c r="D327" s="237">
        <f>+VLOOKUP(A327,[1]GENTERA.MX!$A$2:$G$1741,6,FALSE)</f>
        <v>16.882427</v>
      </c>
      <c r="F327" s="239">
        <v>41477</v>
      </c>
      <c r="G327" s="237">
        <f t="shared" si="10"/>
        <v>9.7720248450625328E-3</v>
      </c>
      <c r="H327" s="237">
        <f t="shared" si="10"/>
        <v>-1.9812451719028283E-2</v>
      </c>
      <c r="I327" s="237">
        <f t="shared" si="10"/>
        <v>-1.7459037521043941E-2</v>
      </c>
    </row>
    <row r="328" spans="1:9" x14ac:dyDescent="0.25">
      <c r="A328" s="239">
        <v>41478</v>
      </c>
      <c r="B328" s="237">
        <f>+VLOOKUP(A328,'[1]CEMEXCPO.MX'!$A$2:$G$1741,6,FALSE)</f>
        <v>12.257899999999999</v>
      </c>
      <c r="C328" s="237">
        <f>+VLOOKUP(A328,[1]BIMBOA.MX!$A$2:$G$1741,6,FALSE)</f>
        <v>40.099693000000002</v>
      </c>
      <c r="D328" s="237">
        <f>+VLOOKUP(A328,[1]GENTERA.MX!$A$2:$G$1741,6,FALSE)</f>
        <v>17.956160000000001</v>
      </c>
      <c r="F328" s="239">
        <v>41478</v>
      </c>
      <c r="G328" s="237">
        <f t="shared" si="10"/>
        <v>-4.1763231771875338E-3</v>
      </c>
      <c r="H328" s="237">
        <f t="shared" si="10"/>
        <v>3.2725389659077453E-2</v>
      </c>
      <c r="I328" s="237">
        <f t="shared" si="10"/>
        <v>6.1659973097148796E-2</v>
      </c>
    </row>
    <row r="329" spans="1:9" x14ac:dyDescent="0.25">
      <c r="A329" s="239">
        <v>41479</v>
      </c>
      <c r="B329" s="237">
        <f>+VLOOKUP(A329,'[1]CEMEXCPO.MX'!$A$2:$G$1741,6,FALSE)</f>
        <v>12.2835</v>
      </c>
      <c r="C329" s="237">
        <f>+VLOOKUP(A329,[1]BIMBOA.MX!$A$2:$G$1741,6,FALSE)</f>
        <v>41.303359999999998</v>
      </c>
      <c r="D329" s="237">
        <f>+VLOOKUP(A329,[1]GENTERA.MX!$A$2:$G$1741,6,FALSE)</f>
        <v>19.029897999999999</v>
      </c>
      <c r="F329" s="239">
        <v>41479</v>
      </c>
      <c r="G329" s="237">
        <f t="shared" si="10"/>
        <v>2.0862713036251695E-3</v>
      </c>
      <c r="H329" s="237">
        <f t="shared" si="10"/>
        <v>2.9575174167107931E-2</v>
      </c>
      <c r="I329" s="237">
        <f t="shared" si="10"/>
        <v>5.8078089785218362E-2</v>
      </c>
    </row>
    <row r="330" spans="1:9" x14ac:dyDescent="0.25">
      <c r="A330" s="239">
        <v>41480</v>
      </c>
      <c r="B330" s="237">
        <f>+VLOOKUP(A330,'[1]CEMEXCPO.MX'!$A$2:$G$1741,6,FALSE)</f>
        <v>12.462999999999999</v>
      </c>
      <c r="C330" s="237">
        <f>+VLOOKUP(A330,[1]BIMBOA.MX!$A$2:$G$1741,6,FALSE)</f>
        <v>41.497498</v>
      </c>
      <c r="D330" s="237">
        <f>+VLOOKUP(A330,[1]GENTERA.MX!$A$2:$G$1741,6,FALSE)</f>
        <v>20.045815000000001</v>
      </c>
      <c r="F330" s="239">
        <v>41480</v>
      </c>
      <c r="G330" s="237">
        <f t="shared" si="10"/>
        <v>1.4507356448024117E-2</v>
      </c>
      <c r="H330" s="237">
        <f t="shared" si="10"/>
        <v>4.6892836725859035E-3</v>
      </c>
      <c r="I330" s="237">
        <f t="shared" si="10"/>
        <v>5.2009082450536669E-2</v>
      </c>
    </row>
    <row r="331" spans="1:9" x14ac:dyDescent="0.25">
      <c r="A331" s="239">
        <v>41481</v>
      </c>
      <c r="B331" s="237">
        <f>+VLOOKUP(A331,'[1]CEMEXCPO.MX'!$A$2:$G$1741,6,FALSE)</f>
        <v>12.634</v>
      </c>
      <c r="C331" s="237">
        <f>+VLOOKUP(A331,[1]BIMBOA.MX!$A$2:$G$1741,6,FALSE)</f>
        <v>42.458495999999997</v>
      </c>
      <c r="D331" s="237">
        <f>+VLOOKUP(A331,[1]GENTERA.MX!$A$2:$G$1741,6,FALSE)</f>
        <v>20.029295000000001</v>
      </c>
      <c r="F331" s="239">
        <v>41481</v>
      </c>
      <c r="G331" s="237">
        <f t="shared" si="10"/>
        <v>1.3627337632268949E-2</v>
      </c>
      <c r="H331" s="237">
        <f t="shared" si="10"/>
        <v>2.2893897811943904E-2</v>
      </c>
      <c r="I331" s="237">
        <f t="shared" si="10"/>
        <v>-8.2445193217177578E-4</v>
      </c>
    </row>
    <row r="332" spans="1:9" x14ac:dyDescent="0.25">
      <c r="A332" s="239">
        <v>41484</v>
      </c>
      <c r="B332" s="237">
        <f>+VLOOKUP(A332,'[1]CEMEXCPO.MX'!$A$2:$G$1741,6,FALSE)</f>
        <v>12.428900000000001</v>
      </c>
      <c r="C332" s="237">
        <f>+VLOOKUP(A332,[1]BIMBOA.MX!$A$2:$G$1741,6,FALSE)</f>
        <v>41.604281999999998</v>
      </c>
      <c r="D332" s="237">
        <f>+VLOOKUP(A332,[1]GENTERA.MX!$A$2:$G$1741,6,FALSE)</f>
        <v>20.508348000000002</v>
      </c>
      <c r="F332" s="239">
        <v>41484</v>
      </c>
      <c r="G332" s="237">
        <f t="shared" si="10"/>
        <v>-1.636718644507458E-2</v>
      </c>
      <c r="H332" s="237">
        <f t="shared" si="10"/>
        <v>-2.0323939412186607E-2</v>
      </c>
      <c r="I332" s="237">
        <f t="shared" si="10"/>
        <v>2.3636070911097522E-2</v>
      </c>
    </row>
    <row r="333" spans="1:9" x14ac:dyDescent="0.25">
      <c r="A333" s="239">
        <v>41485</v>
      </c>
      <c r="B333" s="237">
        <f>+VLOOKUP(A333,'[1]CEMEXCPO.MX'!$A$2:$G$1741,6,FALSE)</f>
        <v>12.3947</v>
      </c>
      <c r="C333" s="237">
        <f>+VLOOKUP(A333,[1]BIMBOA.MX!$A$2:$G$1741,6,FALSE)</f>
        <v>41.730468999999999</v>
      </c>
      <c r="D333" s="237">
        <f>+VLOOKUP(A333,[1]GENTERA.MX!$A$2:$G$1741,6,FALSE)</f>
        <v>19.715434999999999</v>
      </c>
      <c r="F333" s="239">
        <v>41485</v>
      </c>
      <c r="G333" s="237">
        <f t="shared" si="10"/>
        <v>-2.7554441449703726E-3</v>
      </c>
      <c r="H333" s="237">
        <f t="shared" si="10"/>
        <v>3.0284387948323289E-3</v>
      </c>
      <c r="I333" s="237">
        <f t="shared" si="10"/>
        <v>-3.943019126106407E-2</v>
      </c>
    </row>
    <row r="334" spans="1:9" x14ac:dyDescent="0.25">
      <c r="A334" s="239">
        <v>41486</v>
      </c>
      <c r="B334" s="237">
        <f>+VLOOKUP(A334,'[1]CEMEXCPO.MX'!$A$2:$G$1741,6,FALSE)</f>
        <v>12.582700000000001</v>
      </c>
      <c r="C334" s="237">
        <f>+VLOOKUP(A334,[1]BIMBOA.MX!$A$2:$G$1741,6,FALSE)</f>
        <v>41.934319000000002</v>
      </c>
      <c r="D334" s="237">
        <f>+VLOOKUP(A334,[1]GENTERA.MX!$A$2:$G$1741,6,FALSE)</f>
        <v>19.095972</v>
      </c>
      <c r="F334" s="239">
        <v>41486</v>
      </c>
      <c r="G334" s="237">
        <f t="shared" si="10"/>
        <v>1.5053892747978902E-2</v>
      </c>
      <c r="H334" s="237">
        <f t="shared" si="10"/>
        <v>4.8730274292154404E-3</v>
      </c>
      <c r="I334" s="237">
        <f t="shared" si="10"/>
        <v>-3.1924408744336455E-2</v>
      </c>
    </row>
    <row r="335" spans="1:9" x14ac:dyDescent="0.25">
      <c r="A335" s="239">
        <v>41487</v>
      </c>
      <c r="B335" s="237">
        <f>+VLOOKUP(A335,'[1]CEMEXCPO.MX'!$A$2:$G$1741,6,FALSE)</f>
        <v>13.027200000000001</v>
      </c>
      <c r="C335" s="237">
        <f>+VLOOKUP(A335,[1]BIMBOA.MX!$A$2:$G$1741,6,FALSE)</f>
        <v>44.098984000000002</v>
      </c>
      <c r="D335" s="237">
        <f>+VLOOKUP(A335,[1]GENTERA.MX!$A$2:$G$1741,6,FALSE)</f>
        <v>19.781509</v>
      </c>
      <c r="F335" s="239">
        <v>41487</v>
      </c>
      <c r="G335" s="237">
        <f t="shared" si="10"/>
        <v>3.4716624692080096E-2</v>
      </c>
      <c r="H335" s="237">
        <f t="shared" si="10"/>
        <v>5.0332182752289199E-2</v>
      </c>
      <c r="I335" s="237">
        <f t="shared" si="10"/>
        <v>3.5270189705891221E-2</v>
      </c>
    </row>
    <row r="336" spans="1:9" x14ac:dyDescent="0.25">
      <c r="A336" s="239">
        <v>41488</v>
      </c>
      <c r="B336" s="237">
        <f>+VLOOKUP(A336,'[1]CEMEXCPO.MX'!$A$2:$G$1741,6,FALSE)</f>
        <v>12.933199999999999</v>
      </c>
      <c r="C336" s="237">
        <f>+VLOOKUP(A336,[1]BIMBOA.MX!$A$2:$G$1741,6,FALSE)</f>
        <v>44.283413000000003</v>
      </c>
      <c r="D336" s="237">
        <f>+VLOOKUP(A336,[1]GENTERA.MX!$A$2:$G$1741,6,FALSE)</f>
        <v>19.649360999999999</v>
      </c>
      <c r="F336" s="239">
        <v>41488</v>
      </c>
      <c r="G336" s="237">
        <f t="shared" si="10"/>
        <v>-7.2418306968961921E-3</v>
      </c>
      <c r="H336" s="237">
        <f t="shared" si="10"/>
        <v>4.173438918891389E-3</v>
      </c>
      <c r="I336" s="237">
        <f t="shared" si="10"/>
        <v>-6.7027937631415737E-3</v>
      </c>
    </row>
    <row r="337" spans="1:9" x14ac:dyDescent="0.25">
      <c r="A337" s="239">
        <v>41491</v>
      </c>
      <c r="B337" s="237">
        <f>+VLOOKUP(A337,'[1]CEMEXCPO.MX'!$A$2:$G$1741,6,FALSE)</f>
        <v>13.052899999999999</v>
      </c>
      <c r="C337" s="237">
        <f>+VLOOKUP(A337,[1]BIMBOA.MX!$A$2:$G$1741,6,FALSE)</f>
        <v>44.098984000000002</v>
      </c>
      <c r="D337" s="237">
        <f>+VLOOKUP(A337,[1]GENTERA.MX!$A$2:$G$1741,6,FALSE)</f>
        <v>19.162047999999999</v>
      </c>
      <c r="F337" s="239">
        <v>41491</v>
      </c>
      <c r="G337" s="237">
        <f t="shared" si="10"/>
        <v>9.2126826735974485E-3</v>
      </c>
      <c r="H337" s="237">
        <f t="shared" si="10"/>
        <v>-4.1734389188913578E-3</v>
      </c>
      <c r="I337" s="237">
        <f t="shared" si="10"/>
        <v>-2.5113162519270874E-2</v>
      </c>
    </row>
    <row r="338" spans="1:9" x14ac:dyDescent="0.25">
      <c r="A338" s="239">
        <v>41492</v>
      </c>
      <c r="B338" s="237">
        <f>+VLOOKUP(A338,'[1]CEMEXCPO.MX'!$A$2:$G$1741,6,FALSE)</f>
        <v>13.061400000000001</v>
      </c>
      <c r="C338" s="237">
        <f>+VLOOKUP(A338,[1]BIMBOA.MX!$A$2:$G$1741,6,FALSE)</f>
        <v>43.429198999999997</v>
      </c>
      <c r="D338" s="237">
        <f>+VLOOKUP(A338,[1]GENTERA.MX!$A$2:$G$1741,6,FALSE)</f>
        <v>19.24464</v>
      </c>
      <c r="F338" s="239">
        <v>41492</v>
      </c>
      <c r="G338" s="237">
        <f t="shared" si="10"/>
        <v>6.5098434958455983E-4</v>
      </c>
      <c r="H338" s="237">
        <f t="shared" si="10"/>
        <v>-1.5304740734262719E-2</v>
      </c>
      <c r="I338" s="237">
        <f t="shared" si="10"/>
        <v>4.300924220030717E-3</v>
      </c>
    </row>
    <row r="339" spans="1:9" x14ac:dyDescent="0.25">
      <c r="A339" s="239">
        <v>41493</v>
      </c>
      <c r="B339" s="237">
        <f>+VLOOKUP(A339,'[1]CEMEXCPO.MX'!$A$2:$G$1741,6,FALSE)</f>
        <v>12.9161</v>
      </c>
      <c r="C339" s="237">
        <f>+VLOOKUP(A339,[1]BIMBOA.MX!$A$2:$G$1741,6,FALSE)</f>
        <v>43.807769999999998</v>
      </c>
      <c r="D339" s="237">
        <f>+VLOOKUP(A339,[1]GENTERA.MX!$A$2:$G$1741,6,FALSE)</f>
        <v>18.996859000000001</v>
      </c>
      <c r="F339" s="239">
        <v>41493</v>
      </c>
      <c r="G339" s="237">
        <f t="shared" si="10"/>
        <v>-1.1186720451663268E-2</v>
      </c>
      <c r="H339" s="237">
        <f t="shared" si="10"/>
        <v>8.6791960052478041E-3</v>
      </c>
      <c r="I339" s="237">
        <f t="shared" si="10"/>
        <v>-1.2958930692498125E-2</v>
      </c>
    </row>
    <row r="340" spans="1:9" x14ac:dyDescent="0.25">
      <c r="A340" s="239">
        <v>41494</v>
      </c>
      <c r="B340" s="237">
        <f>+VLOOKUP(A340,'[1]CEMEXCPO.MX'!$A$2:$G$1741,6,FALSE)</f>
        <v>13.223800000000001</v>
      </c>
      <c r="C340" s="237">
        <f>+VLOOKUP(A340,[1]BIMBOA.MX!$A$2:$G$1741,6,FALSE)</f>
        <v>44.157223000000002</v>
      </c>
      <c r="D340" s="237">
        <f>+VLOOKUP(A340,[1]GENTERA.MX!$A$2:$G$1741,6,FALSE)</f>
        <v>19.054673999999999</v>
      </c>
      <c r="F340" s="239">
        <v>41494</v>
      </c>
      <c r="G340" s="237">
        <f t="shared" si="10"/>
        <v>2.3543641186269875E-2</v>
      </c>
      <c r="H340" s="237">
        <f t="shared" si="10"/>
        <v>7.9453161180885294E-3</v>
      </c>
      <c r="I340" s="237">
        <f t="shared" si="10"/>
        <v>3.0387760981615765E-3</v>
      </c>
    </row>
    <row r="341" spans="1:9" x14ac:dyDescent="0.25">
      <c r="A341" s="239">
        <v>41495</v>
      </c>
      <c r="B341" s="237">
        <f>+VLOOKUP(A341,'[1]CEMEXCPO.MX'!$A$2:$G$1741,6,FALSE)</f>
        <v>13.138299999999999</v>
      </c>
      <c r="C341" s="237">
        <f>+VLOOKUP(A341,[1]BIMBOA.MX!$A$2:$G$1741,6,FALSE)</f>
        <v>44.458140999999998</v>
      </c>
      <c r="D341" s="237">
        <f>+VLOOKUP(A341,[1]GENTERA.MX!$A$2:$G$1741,6,FALSE)</f>
        <v>18.872965000000001</v>
      </c>
      <c r="F341" s="239">
        <v>41495</v>
      </c>
      <c r="G341" s="237">
        <f t="shared" si="10"/>
        <v>-6.486607652034731E-3</v>
      </c>
      <c r="H341" s="237">
        <f t="shared" si="10"/>
        <v>6.7915797686416155E-3</v>
      </c>
      <c r="I341" s="237">
        <f t="shared" si="10"/>
        <v>-9.581951055823686E-3</v>
      </c>
    </row>
    <row r="342" spans="1:9" x14ac:dyDescent="0.25">
      <c r="A342" s="239">
        <v>41498</v>
      </c>
      <c r="B342" s="237">
        <f>+VLOOKUP(A342,'[1]CEMEXCPO.MX'!$A$2:$G$1741,6,FALSE)</f>
        <v>13.164</v>
      </c>
      <c r="C342" s="237">
        <f>+VLOOKUP(A342,[1]BIMBOA.MX!$A$2:$G$1741,6,FALSE)</f>
        <v>43.303004999999999</v>
      </c>
      <c r="D342" s="237">
        <f>+VLOOKUP(A342,[1]GENTERA.MX!$A$2:$G$1741,6,FALSE)</f>
        <v>18.740811999999998</v>
      </c>
      <c r="F342" s="239">
        <v>41498</v>
      </c>
      <c r="G342" s="237">
        <f t="shared" si="10"/>
        <v>1.9542023457132518E-3</v>
      </c>
      <c r="H342" s="237">
        <f t="shared" si="10"/>
        <v>-2.6326062657857287E-2</v>
      </c>
      <c r="I342" s="237">
        <f t="shared" si="10"/>
        <v>-7.0268691056946057E-3</v>
      </c>
    </row>
    <row r="343" spans="1:9" x14ac:dyDescent="0.25">
      <c r="A343" s="239">
        <v>41499</v>
      </c>
      <c r="B343" s="237">
        <f>+VLOOKUP(A343,'[1]CEMEXCPO.MX'!$A$2:$G$1741,6,FALSE)</f>
        <v>13.497400000000001</v>
      </c>
      <c r="C343" s="237">
        <f>+VLOOKUP(A343,[1]BIMBOA.MX!$A$2:$G$1741,6,FALSE)</f>
        <v>43.011794999999999</v>
      </c>
      <c r="D343" s="237">
        <f>+VLOOKUP(A343,[1]GENTERA.MX!$A$2:$G$1741,6,FALSE)</f>
        <v>18.798632000000001</v>
      </c>
      <c r="F343" s="239">
        <v>41499</v>
      </c>
      <c r="G343" s="237">
        <f t="shared" si="10"/>
        <v>2.501124322236287E-2</v>
      </c>
      <c r="H343" s="237">
        <f t="shared" si="10"/>
        <v>-6.747651733374712E-3</v>
      </c>
      <c r="I343" s="237">
        <f t="shared" si="10"/>
        <v>3.0804955834371739E-3</v>
      </c>
    </row>
    <row r="344" spans="1:9" x14ac:dyDescent="0.25">
      <c r="A344" s="239">
        <v>41500</v>
      </c>
      <c r="B344" s="237">
        <f>+VLOOKUP(A344,'[1]CEMEXCPO.MX'!$A$2:$G$1741,6,FALSE)</f>
        <v>13.5657</v>
      </c>
      <c r="C344" s="237">
        <f>+VLOOKUP(A344,[1]BIMBOA.MX!$A$2:$G$1741,6,FALSE)</f>
        <v>42.992378000000002</v>
      </c>
      <c r="D344" s="237">
        <f>+VLOOKUP(A344,[1]GENTERA.MX!$A$2:$G$1741,6,FALSE)</f>
        <v>18.716035999999999</v>
      </c>
      <c r="F344" s="239">
        <v>41500</v>
      </c>
      <c r="G344" s="237">
        <f t="shared" si="10"/>
        <v>5.0474738671095823E-3</v>
      </c>
      <c r="H344" s="237">
        <f t="shared" si="10"/>
        <v>-4.5153623719858575E-4</v>
      </c>
      <c r="I344" s="237">
        <f t="shared" si="10"/>
        <v>-4.4034047408414E-3</v>
      </c>
    </row>
    <row r="345" spans="1:9" x14ac:dyDescent="0.25">
      <c r="A345" s="239">
        <v>41501</v>
      </c>
      <c r="B345" s="237">
        <f>+VLOOKUP(A345,'[1]CEMEXCPO.MX'!$A$2:$G$1741,6,FALSE)</f>
        <v>13.2751</v>
      </c>
      <c r="C345" s="237">
        <f>+VLOOKUP(A345,[1]BIMBOA.MX!$A$2:$G$1741,6,FALSE)</f>
        <v>42.176994000000001</v>
      </c>
      <c r="D345" s="237">
        <f>+VLOOKUP(A345,[1]GENTERA.MX!$A$2:$G$1741,6,FALSE)</f>
        <v>18.468250000000001</v>
      </c>
      <c r="F345" s="239">
        <v>41501</v>
      </c>
      <c r="G345" s="237">
        <f t="shared" si="10"/>
        <v>-2.1654448114250435E-2</v>
      </c>
      <c r="H345" s="237">
        <f t="shared" si="10"/>
        <v>-1.9147937659699122E-2</v>
      </c>
      <c r="I345" s="237">
        <f t="shared" si="10"/>
        <v>-1.3327655008183921E-2</v>
      </c>
    </row>
    <row r="346" spans="1:9" x14ac:dyDescent="0.25">
      <c r="A346" s="239">
        <v>41502</v>
      </c>
      <c r="B346" s="237">
        <f>+VLOOKUP(A346,'[1]CEMEXCPO.MX'!$A$2:$G$1741,6,FALSE)</f>
        <v>13.3179</v>
      </c>
      <c r="C346" s="237">
        <f>+VLOOKUP(A346,[1]BIMBOA.MX!$A$2:$G$1741,6,FALSE)</f>
        <v>41.458674999999999</v>
      </c>
      <c r="D346" s="237">
        <f>+VLOOKUP(A346,[1]GENTERA.MX!$A$2:$G$1741,6,FALSE)</f>
        <v>18.856446999999999</v>
      </c>
      <c r="F346" s="239">
        <v>41502</v>
      </c>
      <c r="G346" s="237">
        <f t="shared" si="10"/>
        <v>3.2188949689949597E-3</v>
      </c>
      <c r="H346" s="237">
        <f t="shared" si="10"/>
        <v>-1.7177758525522578E-2</v>
      </c>
      <c r="I346" s="237">
        <f t="shared" si="10"/>
        <v>2.0801829853167506E-2</v>
      </c>
    </row>
    <row r="347" spans="1:9" x14ac:dyDescent="0.25">
      <c r="A347" s="239">
        <v>41505</v>
      </c>
      <c r="B347" s="237">
        <f>+VLOOKUP(A347,'[1]CEMEXCPO.MX'!$A$2:$G$1741,6,FALSE)</f>
        <v>13.5145</v>
      </c>
      <c r="C347" s="237">
        <f>+VLOOKUP(A347,[1]BIMBOA.MX!$A$2:$G$1741,6,FALSE)</f>
        <v>39.827891999999999</v>
      </c>
      <c r="D347" s="237">
        <f>+VLOOKUP(A347,[1]GENTERA.MX!$A$2:$G$1741,6,FALSE)</f>
        <v>19.120750000000001</v>
      </c>
      <c r="F347" s="239">
        <v>41505</v>
      </c>
      <c r="G347" s="237">
        <f t="shared" si="10"/>
        <v>1.4654188088286356E-2</v>
      </c>
      <c r="H347" s="237">
        <f t="shared" si="10"/>
        <v>-4.0129677120696094E-2</v>
      </c>
      <c r="I347" s="237">
        <f t="shared" si="10"/>
        <v>1.3919261460332424E-2</v>
      </c>
    </row>
    <row r="348" spans="1:9" x14ac:dyDescent="0.25">
      <c r="A348" s="239">
        <v>41506</v>
      </c>
      <c r="B348" s="237">
        <f>+VLOOKUP(A348,'[1]CEMEXCPO.MX'!$A$2:$G$1741,6,FALSE)</f>
        <v>13.582800000000001</v>
      </c>
      <c r="C348" s="237">
        <f>+VLOOKUP(A348,[1]BIMBOA.MX!$A$2:$G$1741,6,FALSE)</f>
        <v>39.740527999999998</v>
      </c>
      <c r="D348" s="237">
        <f>+VLOOKUP(A348,[1]GENTERA.MX!$A$2:$G$1741,6,FALSE)</f>
        <v>19.550246999999999</v>
      </c>
      <c r="F348" s="239">
        <v>41506</v>
      </c>
      <c r="G348" s="237">
        <f t="shared" si="10"/>
        <v>5.041103330640756E-3</v>
      </c>
      <c r="H348" s="237">
        <f t="shared" si="10"/>
        <v>-2.1959474652660941E-3</v>
      </c>
      <c r="I348" s="237">
        <f t="shared" si="10"/>
        <v>2.2213787827302024E-2</v>
      </c>
    </row>
    <row r="349" spans="1:9" x14ac:dyDescent="0.25">
      <c r="A349" s="239">
        <v>41507</v>
      </c>
      <c r="B349" s="237">
        <f>+VLOOKUP(A349,'[1]CEMEXCPO.MX'!$A$2:$G$1741,6,FALSE)</f>
        <v>13.540100000000001</v>
      </c>
      <c r="C349" s="237">
        <f>+VLOOKUP(A349,[1]BIMBOA.MX!$A$2:$G$1741,6,FALSE)</f>
        <v>38.5854</v>
      </c>
      <c r="D349" s="237">
        <f>+VLOOKUP(A349,[1]GENTERA.MX!$A$2:$G$1741,6,FALSE)</f>
        <v>19.822811000000002</v>
      </c>
      <c r="F349" s="239">
        <v>41507</v>
      </c>
      <c r="G349" s="237">
        <f t="shared" si="10"/>
        <v>-3.1486334630093822E-3</v>
      </c>
      <c r="H349" s="237">
        <f t="shared" si="10"/>
        <v>-2.949755681810453E-2</v>
      </c>
      <c r="I349" s="237">
        <f t="shared" si="10"/>
        <v>1.3845424660702413E-2</v>
      </c>
    </row>
    <row r="350" spans="1:9" x14ac:dyDescent="0.25">
      <c r="A350" s="239">
        <v>41508</v>
      </c>
      <c r="B350" s="237">
        <f>+VLOOKUP(A350,'[1]CEMEXCPO.MX'!$A$2:$G$1741,6,FALSE)</f>
        <v>13.5999</v>
      </c>
      <c r="C350" s="237">
        <f>+VLOOKUP(A350,[1]BIMBOA.MX!$A$2:$G$1741,6,FALSE)</f>
        <v>38.847487999999998</v>
      </c>
      <c r="D350" s="237">
        <f>+VLOOKUP(A350,[1]GENTERA.MX!$A$2:$G$1741,6,FALSE)</f>
        <v>20.161448</v>
      </c>
      <c r="F350" s="239">
        <v>41508</v>
      </c>
      <c r="G350" s="237">
        <f t="shared" si="10"/>
        <v>4.4067867925683697E-3</v>
      </c>
      <c r="H350" s="237">
        <f t="shared" si="10"/>
        <v>6.7694491998658039E-3</v>
      </c>
      <c r="I350" s="237">
        <f t="shared" si="10"/>
        <v>1.6938920737307964E-2</v>
      </c>
    </row>
    <row r="351" spans="1:9" x14ac:dyDescent="0.25">
      <c r="A351" s="239">
        <v>41509</v>
      </c>
      <c r="B351" s="237">
        <f>+VLOOKUP(A351,'[1]CEMEXCPO.MX'!$A$2:$G$1741,6,FALSE)</f>
        <v>13.488799999999999</v>
      </c>
      <c r="C351" s="237">
        <f>+VLOOKUP(A351,[1]BIMBOA.MX!$A$2:$G$1741,6,FALSE)</f>
        <v>38.837775999999998</v>
      </c>
      <c r="D351" s="237">
        <f>+VLOOKUP(A351,[1]GENTERA.MX!$A$2:$G$1741,6,FALSE)</f>
        <v>19.715434999999999</v>
      </c>
      <c r="F351" s="239">
        <v>41509</v>
      </c>
      <c r="G351" s="237">
        <f t="shared" si="10"/>
        <v>-8.2027282921630848E-3</v>
      </c>
      <c r="H351" s="237">
        <f t="shared" si="10"/>
        <v>-2.500345509696629E-4</v>
      </c>
      <c r="I351" s="237">
        <f t="shared" si="10"/>
        <v>-2.2370434516542293E-2</v>
      </c>
    </row>
    <row r="352" spans="1:9" x14ac:dyDescent="0.25">
      <c r="A352" s="239">
        <v>41512</v>
      </c>
      <c r="B352" s="237">
        <f>+VLOOKUP(A352,'[1]CEMEXCPO.MX'!$A$2:$G$1741,6,FALSE)</f>
        <v>13.164</v>
      </c>
      <c r="C352" s="237">
        <f>+VLOOKUP(A352,[1]BIMBOA.MX!$A$2:$G$1741,6,FALSE)</f>
        <v>37.498207000000001</v>
      </c>
      <c r="D352" s="237">
        <f>+VLOOKUP(A352,[1]GENTERA.MX!$A$2:$G$1741,6,FALSE)</f>
        <v>18.939043000000002</v>
      </c>
      <c r="F352" s="239">
        <v>41512</v>
      </c>
      <c r="G352" s="237">
        <f t="shared" si="10"/>
        <v>-2.4373880400540313E-2</v>
      </c>
      <c r="H352" s="237">
        <f t="shared" si="10"/>
        <v>-3.5100262727610174E-2</v>
      </c>
      <c r="I352" s="237">
        <f t="shared" si="10"/>
        <v>-4.0176273005884409E-2</v>
      </c>
    </row>
    <row r="353" spans="1:9" x14ac:dyDescent="0.25">
      <c r="A353" s="239">
        <v>41513</v>
      </c>
      <c r="B353" s="237">
        <f>+VLOOKUP(A353,'[1]CEMEXCPO.MX'!$A$2:$G$1741,6,FALSE)</f>
        <v>12.770799999999999</v>
      </c>
      <c r="C353" s="237">
        <f>+VLOOKUP(A353,[1]BIMBOA.MX!$A$2:$G$1741,6,FALSE)</f>
        <v>36.255710999999998</v>
      </c>
      <c r="D353" s="237">
        <f>+VLOOKUP(A353,[1]GENTERA.MX!$A$2:$G$1741,6,FALSE)</f>
        <v>19.129009</v>
      </c>
      <c r="F353" s="239">
        <v>41513</v>
      </c>
      <c r="G353" s="237">
        <f t="shared" si="10"/>
        <v>-3.0324516170371917E-2</v>
      </c>
      <c r="H353" s="237">
        <f t="shared" si="10"/>
        <v>-3.3696204780551103E-2</v>
      </c>
      <c r="I353" s="237">
        <f t="shared" si="10"/>
        <v>9.9804201619917623E-3</v>
      </c>
    </row>
    <row r="354" spans="1:9" x14ac:dyDescent="0.25">
      <c r="A354" s="239">
        <v>41514</v>
      </c>
      <c r="B354" s="237">
        <f>+VLOOKUP(A354,'[1]CEMEXCPO.MX'!$A$2:$G$1741,6,FALSE)</f>
        <v>12.728</v>
      </c>
      <c r="C354" s="237">
        <f>+VLOOKUP(A354,[1]BIMBOA.MX!$A$2:$G$1741,6,FALSE)</f>
        <v>36.022742999999998</v>
      </c>
      <c r="D354" s="237">
        <f>+VLOOKUP(A354,[1]GENTERA.MX!$A$2:$G$1741,6,FALSE)</f>
        <v>18.897742999999998</v>
      </c>
      <c r="F354" s="239">
        <v>41514</v>
      </c>
      <c r="G354" s="237">
        <f t="shared" si="10"/>
        <v>-3.3570238752358944E-3</v>
      </c>
      <c r="H354" s="237">
        <f t="shared" si="10"/>
        <v>-6.4464247333024076E-3</v>
      </c>
      <c r="I354" s="237">
        <f t="shared" si="10"/>
        <v>-1.2163481714955177E-2</v>
      </c>
    </row>
    <row r="355" spans="1:9" x14ac:dyDescent="0.25">
      <c r="A355" s="239">
        <v>41515</v>
      </c>
      <c r="B355" s="237">
        <f>+VLOOKUP(A355,'[1]CEMEXCPO.MX'!$A$2:$G$1741,6,FALSE)</f>
        <v>12.7622</v>
      </c>
      <c r="C355" s="237">
        <f>+VLOOKUP(A355,[1]BIMBOA.MX!$A$2:$G$1741,6,FALSE)</f>
        <v>36.013035000000002</v>
      </c>
      <c r="D355" s="237">
        <f>+VLOOKUP(A355,[1]GENTERA.MX!$A$2:$G$1741,6,FALSE)</f>
        <v>18.872965000000001</v>
      </c>
      <c r="F355" s="239">
        <v>41515</v>
      </c>
      <c r="G355" s="237">
        <f t="shared" si="10"/>
        <v>2.6833858127118231E-3</v>
      </c>
      <c r="H355" s="237">
        <f t="shared" si="10"/>
        <v>-2.6953273299191164E-4</v>
      </c>
      <c r="I355" s="237">
        <f t="shared" si="10"/>
        <v>-1.3120221921392792E-3</v>
      </c>
    </row>
    <row r="356" spans="1:9" x14ac:dyDescent="0.25">
      <c r="A356" s="239">
        <v>41516</v>
      </c>
      <c r="B356" s="237">
        <f>+VLOOKUP(A356,'[1]CEMEXCPO.MX'!$A$2:$G$1741,6,FALSE)</f>
        <v>12.9674</v>
      </c>
      <c r="C356" s="237">
        <f>+VLOOKUP(A356,[1]BIMBOA.MX!$A$2:$G$1741,6,FALSE)</f>
        <v>37.711761000000003</v>
      </c>
      <c r="D356" s="237">
        <f>+VLOOKUP(A356,[1]GENTERA.MX!$A$2:$G$1741,6,FALSE)</f>
        <v>19.352018000000001</v>
      </c>
      <c r="F356" s="239">
        <v>41516</v>
      </c>
      <c r="G356" s="237">
        <f t="shared" si="10"/>
        <v>1.595083877882731E-2</v>
      </c>
      <c r="H356" s="237">
        <f t="shared" si="10"/>
        <v>4.6091052415297443E-2</v>
      </c>
      <c r="I356" s="237">
        <f t="shared" si="10"/>
        <v>2.5066228690570003E-2</v>
      </c>
    </row>
    <row r="357" spans="1:9" x14ac:dyDescent="0.25">
      <c r="A357" s="239">
        <v>41519</v>
      </c>
      <c r="B357" s="237">
        <f>+VLOOKUP(A357,'[1]CEMEXCPO.MX'!$A$2:$G$1741,6,FALSE)</f>
        <v>13.215299999999999</v>
      </c>
      <c r="C357" s="237">
        <f>+VLOOKUP(A357,[1]BIMBOA.MX!$A$2:$G$1741,6,FALSE)</f>
        <v>37.876784999999998</v>
      </c>
      <c r="D357" s="237">
        <f>+VLOOKUP(A357,[1]GENTERA.MX!$A$2:$G$1741,6,FALSE)</f>
        <v>19.608060999999999</v>
      </c>
      <c r="F357" s="239">
        <v>41519</v>
      </c>
      <c r="G357" s="237">
        <f t="shared" si="10"/>
        <v>1.8936733647148971E-2</v>
      </c>
      <c r="H357" s="237">
        <f t="shared" si="10"/>
        <v>4.3663827634916157E-3</v>
      </c>
      <c r="I357" s="237">
        <f t="shared" si="10"/>
        <v>1.3144053752370913E-2</v>
      </c>
    </row>
    <row r="358" spans="1:9" x14ac:dyDescent="0.25">
      <c r="A358" s="239">
        <v>41520</v>
      </c>
      <c r="B358" s="237">
        <f>+VLOOKUP(A358,'[1]CEMEXCPO.MX'!$A$2:$G$1741,6,FALSE)</f>
        <v>12.8819</v>
      </c>
      <c r="C358" s="237">
        <f>+VLOOKUP(A358,[1]BIMBOA.MX!$A$2:$G$1741,6,FALSE)</f>
        <v>37.372020999999997</v>
      </c>
      <c r="D358" s="237">
        <f>+VLOOKUP(A358,[1]GENTERA.MX!$A$2:$G$1741,6,FALSE)</f>
        <v>20.111891</v>
      </c>
      <c r="F358" s="239">
        <v>41520</v>
      </c>
      <c r="G358" s="237">
        <f t="shared" si="10"/>
        <v>-2.5552023949361499E-2</v>
      </c>
      <c r="H358" s="237">
        <f t="shared" si="10"/>
        <v>-1.3416068583316794E-2</v>
      </c>
      <c r="I358" s="237">
        <f t="shared" si="10"/>
        <v>2.5370474987160406E-2</v>
      </c>
    </row>
    <row r="359" spans="1:9" x14ac:dyDescent="0.25">
      <c r="A359" s="239">
        <v>41521</v>
      </c>
      <c r="B359" s="237">
        <f>+VLOOKUP(A359,'[1]CEMEXCPO.MX'!$A$2:$G$1741,6,FALSE)</f>
        <v>12.7195</v>
      </c>
      <c r="C359" s="237">
        <f>+VLOOKUP(A359,[1]BIMBOA.MX!$A$2:$G$1741,6,FALSE)</f>
        <v>38.721294</v>
      </c>
      <c r="D359" s="237">
        <f>+VLOOKUP(A359,[1]GENTERA.MX!$A$2:$G$1741,6,FALSE)</f>
        <v>20.888286999999998</v>
      </c>
      <c r="F359" s="239">
        <v>41521</v>
      </c>
      <c r="G359" s="237">
        <f t="shared" si="10"/>
        <v>-1.2686976361523356E-2</v>
      </c>
      <c r="H359" s="237">
        <f t="shared" si="10"/>
        <v>3.5467358422882692E-2</v>
      </c>
      <c r="I359" s="237">
        <f t="shared" si="10"/>
        <v>3.7877339065571142E-2</v>
      </c>
    </row>
    <row r="360" spans="1:9" x14ac:dyDescent="0.25">
      <c r="A360" s="239">
        <v>41522</v>
      </c>
      <c r="B360" s="237">
        <f>+VLOOKUP(A360,'[1]CEMEXCPO.MX'!$A$2:$G$1741,6,FALSE)</f>
        <v>12.7195</v>
      </c>
      <c r="C360" s="237">
        <f>+VLOOKUP(A360,[1]BIMBOA.MX!$A$2:$G$1741,6,FALSE)</f>
        <v>37.964148999999999</v>
      </c>
      <c r="D360" s="237">
        <f>+VLOOKUP(A360,[1]GENTERA.MX!$A$2:$G$1741,6,FALSE)</f>
        <v>20.367937000000001</v>
      </c>
      <c r="F360" s="239">
        <v>41522</v>
      </c>
      <c r="G360" s="237">
        <f t="shared" si="10"/>
        <v>0</v>
      </c>
      <c r="H360" s="237">
        <f t="shared" si="10"/>
        <v>-1.9747414240068026E-2</v>
      </c>
      <c r="I360" s="237">
        <f t="shared" si="10"/>
        <v>-2.5226622525744539E-2</v>
      </c>
    </row>
    <row r="361" spans="1:9" x14ac:dyDescent="0.25">
      <c r="A361" s="239">
        <v>41523</v>
      </c>
      <c r="B361" s="237">
        <f>+VLOOKUP(A361,'[1]CEMEXCPO.MX'!$A$2:$G$1741,6,FALSE)</f>
        <v>12.8477</v>
      </c>
      <c r="C361" s="237">
        <f>+VLOOKUP(A361,[1]BIMBOA.MX!$A$2:$G$1741,6,FALSE)</f>
        <v>37.459381</v>
      </c>
      <c r="D361" s="237">
        <f>+VLOOKUP(A361,[1]GENTERA.MX!$A$2:$G$1741,6,FALSE)</f>
        <v>19.517206000000002</v>
      </c>
      <c r="F361" s="239">
        <v>41523</v>
      </c>
      <c r="G361" s="237">
        <f t="shared" si="10"/>
        <v>1.0028558030769517E-2</v>
      </c>
      <c r="H361" s="237">
        <f t="shared" si="10"/>
        <v>-1.3385094444543253E-2</v>
      </c>
      <c r="I361" s="237">
        <f t="shared" si="10"/>
        <v>-4.2665513228853653E-2</v>
      </c>
    </row>
    <row r="362" spans="1:9" x14ac:dyDescent="0.25">
      <c r="A362" s="239">
        <v>41526</v>
      </c>
      <c r="B362" s="237">
        <f>+VLOOKUP(A362,'[1]CEMEXCPO.MX'!$A$2:$G$1741,6,FALSE)</f>
        <v>12.8819</v>
      </c>
      <c r="C362" s="237">
        <f>+VLOOKUP(A362,[1]BIMBOA.MX!$A$2:$G$1741,6,FALSE)</f>
        <v>40.342368999999998</v>
      </c>
      <c r="D362" s="237">
        <f>+VLOOKUP(A362,[1]GENTERA.MX!$A$2:$G$1741,6,FALSE)</f>
        <v>19.525466999999999</v>
      </c>
      <c r="F362" s="239">
        <v>41526</v>
      </c>
      <c r="G362" s="237">
        <f t="shared" si="10"/>
        <v>2.6584183307539083E-3</v>
      </c>
      <c r="H362" s="237">
        <f t="shared" si="10"/>
        <v>7.4145084045376647E-2</v>
      </c>
      <c r="I362" s="237">
        <f t="shared" si="10"/>
        <v>4.2317799927687794E-4</v>
      </c>
    </row>
    <row r="363" spans="1:9" x14ac:dyDescent="0.25">
      <c r="A363" s="239">
        <v>41527</v>
      </c>
      <c r="B363" s="237">
        <f>+VLOOKUP(A363,'[1]CEMEXCPO.MX'!$A$2:$G$1741,6,FALSE)</f>
        <v>13.129799999999999</v>
      </c>
      <c r="C363" s="237">
        <f>+VLOOKUP(A363,[1]BIMBOA.MX!$A$2:$G$1741,6,FALSE)</f>
        <v>41.662517999999999</v>
      </c>
      <c r="D363" s="237">
        <f>+VLOOKUP(A363,[1]GENTERA.MX!$A$2:$G$1741,6,FALSE)</f>
        <v>20.235783000000001</v>
      </c>
      <c r="F363" s="239">
        <v>41527</v>
      </c>
      <c r="G363" s="237">
        <f t="shared" si="10"/>
        <v>1.9061230581420049E-2</v>
      </c>
      <c r="H363" s="237">
        <f t="shared" si="10"/>
        <v>3.2199619044756135E-2</v>
      </c>
      <c r="I363" s="237">
        <f t="shared" si="10"/>
        <v>3.5732859415563235E-2</v>
      </c>
    </row>
    <row r="364" spans="1:9" x14ac:dyDescent="0.25">
      <c r="A364" s="239">
        <v>41528</v>
      </c>
      <c r="B364" s="237">
        <f>+VLOOKUP(A364,'[1]CEMEXCPO.MX'!$A$2:$G$1741,6,FALSE)</f>
        <v>13.1469</v>
      </c>
      <c r="C364" s="237">
        <f>+VLOOKUP(A364,[1]BIMBOA.MX!$A$2:$G$1741,6,FALSE)</f>
        <v>41.730468999999999</v>
      </c>
      <c r="D364" s="237">
        <f>+VLOOKUP(A364,[1]GENTERA.MX!$A$2:$G$1741,6,FALSE)</f>
        <v>19.963221000000001</v>
      </c>
      <c r="F364" s="239">
        <v>41528</v>
      </c>
      <c r="G364" s="237">
        <f t="shared" si="10"/>
        <v>1.3015334812922078E-3</v>
      </c>
      <c r="H364" s="237">
        <f t="shared" si="10"/>
        <v>1.6296577801824729E-3</v>
      </c>
      <c r="I364" s="237">
        <f t="shared" si="10"/>
        <v>-1.3560842299429925E-2</v>
      </c>
    </row>
    <row r="365" spans="1:9" x14ac:dyDescent="0.25">
      <c r="A365" s="239">
        <v>41529</v>
      </c>
      <c r="B365" s="237">
        <f>+VLOOKUP(A365,'[1]CEMEXCPO.MX'!$A$2:$G$1741,6,FALSE)</f>
        <v>12.898999999999999</v>
      </c>
      <c r="C365" s="237">
        <f>+VLOOKUP(A365,[1]BIMBOA.MX!$A$2:$G$1741,6,FALSE)</f>
        <v>40.546214999999997</v>
      </c>
      <c r="D365" s="237">
        <f>+VLOOKUP(A365,[1]GENTERA.MX!$A$2:$G$1741,6,FALSE)</f>
        <v>19.558503999999999</v>
      </c>
      <c r="F365" s="239">
        <v>41529</v>
      </c>
      <c r="G365" s="237">
        <f t="shared" si="10"/>
        <v>-1.9036200404525482E-2</v>
      </c>
      <c r="H365" s="237">
        <f t="shared" si="10"/>
        <v>-2.8789098805960985E-2</v>
      </c>
      <c r="I365" s="237">
        <f t="shared" si="10"/>
        <v>-2.0481451545488298E-2</v>
      </c>
    </row>
    <row r="366" spans="1:9" x14ac:dyDescent="0.25">
      <c r="A366" s="239">
        <v>41530</v>
      </c>
      <c r="B366" s="237">
        <f>+VLOOKUP(A366,'[1]CEMEXCPO.MX'!$A$2:$G$1741,6,FALSE)</f>
        <v>12.975899999999999</v>
      </c>
      <c r="C366" s="237">
        <f>+VLOOKUP(A366,[1]BIMBOA.MX!$A$2:$G$1741,6,FALSE)</f>
        <v>40.662697000000001</v>
      </c>
      <c r="D366" s="237">
        <f>+VLOOKUP(A366,[1]GENTERA.MX!$A$2:$G$1741,6,FALSE)</f>
        <v>20.128409999999999</v>
      </c>
      <c r="F366" s="239">
        <v>41530</v>
      </c>
      <c r="G366" s="237">
        <f t="shared" si="10"/>
        <v>5.9440018252208014E-3</v>
      </c>
      <c r="H366" s="237">
        <f t="shared" si="10"/>
        <v>2.8687018952279716E-3</v>
      </c>
      <c r="I366" s="237">
        <f t="shared" si="10"/>
        <v>2.8722070880772256E-2</v>
      </c>
    </row>
    <row r="367" spans="1:9" x14ac:dyDescent="0.25">
      <c r="A367" s="239">
        <v>41534</v>
      </c>
      <c r="B367" s="237">
        <f>+VLOOKUP(A367,'[1]CEMEXCPO.MX'!$A$2:$G$1741,6,FALSE)</f>
        <v>12.7537</v>
      </c>
      <c r="C367" s="237">
        <f>+VLOOKUP(A367,[1]BIMBOA.MX!$A$2:$G$1741,6,FALSE)</f>
        <v>40.672404999999998</v>
      </c>
      <c r="D367" s="237">
        <f>+VLOOKUP(A367,[1]GENTERA.MX!$A$2:$G$1741,6,FALSE)</f>
        <v>20.103629999999999</v>
      </c>
      <c r="F367" s="239">
        <v>41534</v>
      </c>
      <c r="G367" s="237">
        <f t="shared" si="10"/>
        <v>-1.7272365224090758E-2</v>
      </c>
      <c r="H367" s="237">
        <f t="shared" si="10"/>
        <v>2.3871612151174973E-4</v>
      </c>
      <c r="I367" s="237">
        <f t="shared" si="10"/>
        <v>-1.2318541706343605E-3</v>
      </c>
    </row>
    <row r="368" spans="1:9" x14ac:dyDescent="0.25">
      <c r="A368" s="239">
        <v>41535</v>
      </c>
      <c r="B368" s="237">
        <f>+VLOOKUP(A368,'[1]CEMEXCPO.MX'!$A$2:$G$1741,6,FALSE)</f>
        <v>12.9588</v>
      </c>
      <c r="C368" s="237">
        <f>+VLOOKUP(A368,[1]BIMBOA.MX!$A$2:$G$1741,6,FALSE)</f>
        <v>41.458674999999999</v>
      </c>
      <c r="D368" s="237">
        <f>+VLOOKUP(A368,[1]GENTERA.MX!$A$2:$G$1741,6,FALSE)</f>
        <v>21.441669000000001</v>
      </c>
      <c r="F368" s="239">
        <v>41535</v>
      </c>
      <c r="G368" s="237">
        <f t="shared" si="10"/>
        <v>1.5953668460448451E-2</v>
      </c>
      <c r="H368" s="237">
        <f t="shared" si="10"/>
        <v>1.9147295314788672E-2</v>
      </c>
      <c r="I368" s="237">
        <f t="shared" si="10"/>
        <v>6.4435782547801065E-2</v>
      </c>
    </row>
    <row r="369" spans="1:9" x14ac:dyDescent="0.25">
      <c r="A369" s="239">
        <v>41536</v>
      </c>
      <c r="B369" s="237">
        <f>+VLOOKUP(A369,'[1]CEMEXCPO.MX'!$A$2:$G$1741,6,FALSE)</f>
        <v>13.138299999999999</v>
      </c>
      <c r="C369" s="237">
        <f>+VLOOKUP(A369,[1]BIMBOA.MX!$A$2:$G$1741,6,FALSE)</f>
        <v>41.089806000000003</v>
      </c>
      <c r="D369" s="237">
        <f>+VLOOKUP(A369,[1]GENTERA.MX!$A$2:$G$1741,6,FALSE)</f>
        <v>21.061737000000001</v>
      </c>
      <c r="F369" s="239">
        <v>41536</v>
      </c>
      <c r="G369" s="237">
        <f t="shared" si="10"/>
        <v>1.3756534690802983E-2</v>
      </c>
      <c r="H369" s="237">
        <f t="shared" si="10"/>
        <v>-8.9370864419384567E-3</v>
      </c>
      <c r="I369" s="237">
        <f t="shared" si="10"/>
        <v>-1.7878196384945852E-2</v>
      </c>
    </row>
    <row r="370" spans="1:9" x14ac:dyDescent="0.25">
      <c r="A370" s="239">
        <v>41537</v>
      </c>
      <c r="B370" s="237">
        <f>+VLOOKUP(A370,'[1]CEMEXCPO.MX'!$A$2:$G$1741,6,FALSE)</f>
        <v>13.0101</v>
      </c>
      <c r="C370" s="237">
        <f>+VLOOKUP(A370,[1]BIMBOA.MX!$A$2:$G$1741,6,FALSE)</f>
        <v>39.459026000000001</v>
      </c>
      <c r="D370" s="237">
        <f>+VLOOKUP(A370,[1]GENTERA.MX!$A$2:$G$1741,6,FALSE)</f>
        <v>20.343157000000001</v>
      </c>
      <c r="F370" s="239">
        <v>41537</v>
      </c>
      <c r="G370" s="237">
        <f t="shared" si="10"/>
        <v>-9.8056498454259962E-3</v>
      </c>
      <c r="H370" s="237">
        <f t="shared" si="10"/>
        <v>-4.049724447446431E-2</v>
      </c>
      <c r="I370" s="237">
        <f t="shared" si="10"/>
        <v>-3.4713391954666412E-2</v>
      </c>
    </row>
    <row r="371" spans="1:9" x14ac:dyDescent="0.25">
      <c r="A371" s="239">
        <v>41540</v>
      </c>
      <c r="B371" s="237">
        <f>+VLOOKUP(A371,'[1]CEMEXCPO.MX'!$A$2:$G$1741,6,FALSE)</f>
        <v>12.8734</v>
      </c>
      <c r="C371" s="237">
        <f>+VLOOKUP(A371,[1]BIMBOA.MX!$A$2:$G$1741,6,FALSE)</f>
        <v>40.313243999999997</v>
      </c>
      <c r="D371" s="237">
        <f>+VLOOKUP(A371,[1]GENTERA.MX!$A$2:$G$1741,6,FALSE)</f>
        <v>20.475308999999999</v>
      </c>
      <c r="F371" s="239">
        <v>41540</v>
      </c>
      <c r="G371" s="237">
        <f t="shared" si="10"/>
        <v>-1.0562811907200252E-2</v>
      </c>
      <c r="H371" s="237">
        <f t="shared" si="10"/>
        <v>2.1417233133322205E-2</v>
      </c>
      <c r="I371" s="237">
        <f t="shared" si="10"/>
        <v>6.4751312178818231E-3</v>
      </c>
    </row>
    <row r="372" spans="1:9" x14ac:dyDescent="0.25">
      <c r="A372" s="239">
        <v>41541</v>
      </c>
      <c r="B372" s="237">
        <f>+VLOOKUP(A372,'[1]CEMEXCPO.MX'!$A$2:$G$1741,6,FALSE)</f>
        <v>12.616899999999999</v>
      </c>
      <c r="C372" s="237">
        <f>+VLOOKUP(A372,[1]BIMBOA.MX!$A$2:$G$1741,6,FALSE)</f>
        <v>39.381374000000001</v>
      </c>
      <c r="D372" s="237">
        <f>+VLOOKUP(A372,[1]GENTERA.MX!$A$2:$G$1741,6,FALSE)</f>
        <v>20.888286999999998</v>
      </c>
      <c r="F372" s="239">
        <v>41541</v>
      </c>
      <c r="G372" s="237">
        <f t="shared" si="10"/>
        <v>-2.0125981882936898E-2</v>
      </c>
      <c r="H372" s="237">
        <f t="shared" si="10"/>
        <v>-2.3387086789812321E-2</v>
      </c>
      <c r="I372" s="237">
        <f t="shared" si="10"/>
        <v>1.996885004846825E-2</v>
      </c>
    </row>
    <row r="373" spans="1:9" x14ac:dyDescent="0.25">
      <c r="A373" s="239">
        <v>41542</v>
      </c>
      <c r="B373" s="237">
        <f>+VLOOKUP(A373,'[1]CEMEXCPO.MX'!$A$2:$G$1741,6,FALSE)</f>
        <v>12.728</v>
      </c>
      <c r="C373" s="237">
        <f>+VLOOKUP(A373,[1]BIMBOA.MX!$A$2:$G$1741,6,FALSE)</f>
        <v>40.818012000000003</v>
      </c>
      <c r="D373" s="237">
        <f>+VLOOKUP(A373,[1]GENTERA.MX!$A$2:$G$1741,6,FALSE)</f>
        <v>20.351416</v>
      </c>
      <c r="F373" s="239">
        <v>41542</v>
      </c>
      <c r="G373" s="237">
        <f t="shared" si="10"/>
        <v>8.7671059356685347E-3</v>
      </c>
      <c r="H373" s="237">
        <f t="shared" si="10"/>
        <v>3.5830491169056095E-2</v>
      </c>
      <c r="I373" s="237">
        <f t="shared" si="10"/>
        <v>-2.6038079471366472E-2</v>
      </c>
    </row>
    <row r="374" spans="1:9" x14ac:dyDescent="0.25">
      <c r="A374" s="239">
        <v>41543</v>
      </c>
      <c r="B374" s="237">
        <f>+VLOOKUP(A374,'[1]CEMEXCPO.MX'!$A$2:$G$1741,6,FALSE)</f>
        <v>12.6426</v>
      </c>
      <c r="C374" s="237">
        <f>+VLOOKUP(A374,[1]BIMBOA.MX!$A$2:$G$1741,6,FALSE)</f>
        <v>39.934672999999997</v>
      </c>
      <c r="D374" s="237">
        <f>+VLOOKUP(A374,[1]GENTERA.MX!$A$2:$G$1741,6,FALSE)</f>
        <v>20.400971999999999</v>
      </c>
      <c r="F374" s="239">
        <v>41543</v>
      </c>
      <c r="G374" s="237">
        <f t="shared" si="10"/>
        <v>-6.7322272668059249E-3</v>
      </c>
      <c r="H374" s="237">
        <f t="shared" si="10"/>
        <v>-2.1878510549051499E-2</v>
      </c>
      <c r="I374" s="237">
        <f t="shared" si="10"/>
        <v>2.4320549964595016E-3</v>
      </c>
    </row>
    <row r="375" spans="1:9" x14ac:dyDescent="0.25">
      <c r="A375" s="239">
        <v>41544</v>
      </c>
      <c r="B375" s="237">
        <f>+VLOOKUP(A375,'[1]CEMEXCPO.MX'!$A$2:$G$1741,6,FALSE)</f>
        <v>12.7195</v>
      </c>
      <c r="C375" s="237">
        <f>+VLOOKUP(A375,[1]BIMBOA.MX!$A$2:$G$1741,6,FALSE)</f>
        <v>39.857017999999997</v>
      </c>
      <c r="D375" s="237">
        <f>+VLOOKUP(A375,[1]GENTERA.MX!$A$2:$G$1741,6,FALSE)</f>
        <v>20.450531000000002</v>
      </c>
      <c r="F375" s="239">
        <v>41544</v>
      </c>
      <c r="G375" s="237">
        <f t="shared" si="10"/>
        <v>6.0641851946092E-3</v>
      </c>
      <c r="H375" s="237">
        <f t="shared" si="10"/>
        <v>-1.9464438851724212E-3</v>
      </c>
      <c r="I375" s="237">
        <f t="shared" si="10"/>
        <v>2.4263011479681118E-3</v>
      </c>
    </row>
    <row r="376" spans="1:9" x14ac:dyDescent="0.25">
      <c r="A376" s="239">
        <v>41547</v>
      </c>
      <c r="B376" s="237">
        <f>+VLOOKUP(A376,'[1]CEMEXCPO.MX'!$A$2:$G$1741,6,FALSE)</f>
        <v>12.5314</v>
      </c>
      <c r="C376" s="237">
        <f>+VLOOKUP(A376,[1]BIMBOA.MX!$A$2:$G$1741,6,FALSE)</f>
        <v>39.497852000000002</v>
      </c>
      <c r="D376" s="237">
        <f>+VLOOKUP(A376,[1]GENTERA.MX!$A$2:$G$1741,6,FALSE)</f>
        <v>20.186228</v>
      </c>
      <c r="F376" s="239">
        <v>41547</v>
      </c>
      <c r="G376" s="237">
        <f t="shared" si="10"/>
        <v>-1.4898754453274021E-2</v>
      </c>
      <c r="H376" s="237">
        <f t="shared" si="10"/>
        <v>-9.0522094630493249E-3</v>
      </c>
      <c r="I376" s="237">
        <f t="shared" si="10"/>
        <v>-1.300825821209619E-2</v>
      </c>
    </row>
    <row r="377" spans="1:9" x14ac:dyDescent="0.25">
      <c r="A377" s="239">
        <v>41548</v>
      </c>
      <c r="B377" s="237">
        <f>+VLOOKUP(A377,'[1]CEMEXCPO.MX'!$A$2:$G$1741,6,FALSE)</f>
        <v>12.8904</v>
      </c>
      <c r="C377" s="237">
        <f>+VLOOKUP(A377,[1]BIMBOA.MX!$A$2:$G$1741,6,FALSE)</f>
        <v>40.536507</v>
      </c>
      <c r="D377" s="237">
        <f>+VLOOKUP(A377,[1]GENTERA.MX!$A$2:$G$1741,6,FALSE)</f>
        <v>21.094771999999999</v>
      </c>
      <c r="F377" s="239">
        <v>41548</v>
      </c>
      <c r="G377" s="237">
        <f t="shared" si="10"/>
        <v>2.8245353767207382E-2</v>
      </c>
      <c r="H377" s="237">
        <f t="shared" si="10"/>
        <v>2.595668481461199E-2</v>
      </c>
      <c r="I377" s="237">
        <f t="shared" si="10"/>
        <v>4.402464755971127E-2</v>
      </c>
    </row>
    <row r="378" spans="1:9" x14ac:dyDescent="0.25">
      <c r="A378" s="239">
        <v>41549</v>
      </c>
      <c r="B378" s="237">
        <f>+VLOOKUP(A378,'[1]CEMEXCPO.MX'!$A$2:$G$1741,6,FALSE)</f>
        <v>12.8306</v>
      </c>
      <c r="C378" s="237">
        <f>+VLOOKUP(A378,[1]BIMBOA.MX!$A$2:$G$1741,6,FALSE)</f>
        <v>40.983032000000001</v>
      </c>
      <c r="D378" s="237">
        <f>+VLOOKUP(A378,[1]GENTERA.MX!$A$2:$G$1741,6,FALSE)</f>
        <v>21.433411</v>
      </c>
      <c r="F378" s="239">
        <v>41549</v>
      </c>
      <c r="G378" s="237">
        <f t="shared" si="10"/>
        <v>-4.6499053495352976E-3</v>
      </c>
      <c r="H378" s="237">
        <f t="shared" si="10"/>
        <v>1.0955151888490357E-2</v>
      </c>
      <c r="I378" s="237">
        <f t="shared" si="10"/>
        <v>1.5925728938597564E-2</v>
      </c>
    </row>
    <row r="379" spans="1:9" x14ac:dyDescent="0.25">
      <c r="A379" s="239">
        <v>41550</v>
      </c>
      <c r="B379" s="237">
        <f>+VLOOKUP(A379,'[1]CEMEXCPO.MX'!$A$2:$G$1741,6,FALSE)</f>
        <v>12.7195</v>
      </c>
      <c r="C379" s="237">
        <f>+VLOOKUP(A379,[1]BIMBOA.MX!$A$2:$G$1741,6,FALSE)</f>
        <v>40.837420999999999</v>
      </c>
      <c r="D379" s="237">
        <f>+VLOOKUP(A379,[1]GENTERA.MX!$A$2:$G$1741,6,FALSE)</f>
        <v>20.599201000000001</v>
      </c>
      <c r="F379" s="239">
        <v>41550</v>
      </c>
      <c r="G379" s="237">
        <f t="shared" si="10"/>
        <v>-8.6966939643980719E-3</v>
      </c>
      <c r="H379" s="237">
        <f t="shared" si="10"/>
        <v>-3.5592849558735264E-3</v>
      </c>
      <c r="I379" s="237">
        <f t="shared" si="10"/>
        <v>-3.9698677572533606E-2</v>
      </c>
    </row>
    <row r="380" spans="1:9" x14ac:dyDescent="0.25">
      <c r="A380" s="239">
        <v>41551</v>
      </c>
      <c r="B380" s="237">
        <f>+VLOOKUP(A380,'[1]CEMEXCPO.MX'!$A$2:$G$1741,6,FALSE)</f>
        <v>12.7537</v>
      </c>
      <c r="C380" s="237">
        <f>+VLOOKUP(A380,[1]BIMBOA.MX!$A$2:$G$1741,6,FALSE)</f>
        <v>40.565627999999997</v>
      </c>
      <c r="D380" s="237">
        <f>+VLOOKUP(A380,[1]GENTERA.MX!$A$2:$G$1741,6,FALSE)</f>
        <v>20.227523999999999</v>
      </c>
      <c r="F380" s="239">
        <v>41551</v>
      </c>
      <c r="G380" s="237">
        <f t="shared" si="10"/>
        <v>2.6851766208402161E-3</v>
      </c>
      <c r="H380" s="237">
        <f t="shared" si="10"/>
        <v>-6.6777353753771796E-3</v>
      </c>
      <c r="I380" s="237">
        <f t="shared" si="10"/>
        <v>-1.8208037432880162E-2</v>
      </c>
    </row>
    <row r="381" spans="1:9" x14ac:dyDescent="0.25">
      <c r="A381" s="239">
        <v>41554</v>
      </c>
      <c r="B381" s="237">
        <f>+VLOOKUP(A381,'[1]CEMEXCPO.MX'!$A$2:$G$1741,6,FALSE)</f>
        <v>12.4887</v>
      </c>
      <c r="C381" s="237">
        <f>+VLOOKUP(A381,[1]BIMBOA.MX!$A$2:$G$1741,6,FALSE)</f>
        <v>39.827891999999999</v>
      </c>
      <c r="D381" s="237">
        <f>+VLOOKUP(A381,[1]GENTERA.MX!$A$2:$G$1741,6,FALSE)</f>
        <v>20.62398</v>
      </c>
      <c r="F381" s="239">
        <v>41554</v>
      </c>
      <c r="G381" s="237">
        <f t="shared" si="10"/>
        <v>-2.099719013029509E-2</v>
      </c>
      <c r="H381" s="237">
        <f t="shared" si="10"/>
        <v>-1.8353636191437522E-2</v>
      </c>
      <c r="I381" s="237">
        <f t="shared" si="10"/>
        <v>1.9410225249697554E-2</v>
      </c>
    </row>
    <row r="382" spans="1:9" x14ac:dyDescent="0.25">
      <c r="A382" s="239">
        <v>41555</v>
      </c>
      <c r="B382" s="237">
        <f>+VLOOKUP(A382,'[1]CEMEXCPO.MX'!$A$2:$G$1741,6,FALSE)</f>
        <v>12.1724</v>
      </c>
      <c r="C382" s="237">
        <f>+VLOOKUP(A382,[1]BIMBOA.MX!$A$2:$G$1741,6,FALSE)</f>
        <v>39.400784000000002</v>
      </c>
      <c r="D382" s="237">
        <f>+VLOOKUP(A382,[1]GENTERA.MX!$A$2:$G$1741,6,FALSE)</f>
        <v>20.235783000000001</v>
      </c>
      <c r="F382" s="239">
        <v>41555</v>
      </c>
      <c r="G382" s="237">
        <f t="shared" si="10"/>
        <v>-2.5653141652129161E-2</v>
      </c>
      <c r="H382" s="237">
        <f t="shared" si="10"/>
        <v>-1.0781756278949242E-2</v>
      </c>
      <c r="I382" s="237">
        <f t="shared" si="10"/>
        <v>-1.9002003543315826E-2</v>
      </c>
    </row>
    <row r="383" spans="1:9" x14ac:dyDescent="0.25">
      <c r="A383" s="239">
        <v>41556</v>
      </c>
      <c r="B383" s="237">
        <f>+VLOOKUP(A383,'[1]CEMEXCPO.MX'!$A$2:$G$1741,6,FALSE)</f>
        <v>12.103999999999999</v>
      </c>
      <c r="C383" s="237">
        <f>+VLOOKUP(A383,[1]BIMBOA.MX!$A$2:$G$1741,6,FALSE)</f>
        <v>38.595103999999999</v>
      </c>
      <c r="D383" s="237">
        <f>+VLOOKUP(A383,[1]GENTERA.MX!$A$2:$G$1741,6,FALSE)</f>
        <v>19.806287999999999</v>
      </c>
      <c r="F383" s="239">
        <v>41556</v>
      </c>
      <c r="G383" s="237">
        <f t="shared" si="10"/>
        <v>-5.6351173156500281E-3</v>
      </c>
      <c r="H383" s="237">
        <f t="shared" si="10"/>
        <v>-2.0660285535320864E-2</v>
      </c>
      <c r="I383" s="237">
        <f t="shared" si="10"/>
        <v>-2.1453009867499852E-2</v>
      </c>
    </row>
    <row r="384" spans="1:9" x14ac:dyDescent="0.25">
      <c r="A384" s="239">
        <v>41557</v>
      </c>
      <c r="B384" s="237">
        <f>+VLOOKUP(A384,'[1]CEMEXCPO.MX'!$A$2:$G$1741,6,FALSE)</f>
        <v>12.2323</v>
      </c>
      <c r="C384" s="237">
        <f>+VLOOKUP(A384,[1]BIMBOA.MX!$A$2:$G$1741,6,FALSE)</f>
        <v>39.400784000000002</v>
      </c>
      <c r="D384" s="237">
        <f>+VLOOKUP(A384,[1]GENTERA.MX!$A$2:$G$1741,6,FALSE)</f>
        <v>19.748476</v>
      </c>
      <c r="F384" s="239">
        <v>41557</v>
      </c>
      <c r="G384" s="237">
        <f t="shared" si="10"/>
        <v>1.0544017673831528E-2</v>
      </c>
      <c r="H384" s="237">
        <f t="shared" si="10"/>
        <v>2.0660285535320819E-2</v>
      </c>
      <c r="I384" s="237">
        <f t="shared" si="10"/>
        <v>-2.9231392287268599E-3</v>
      </c>
    </row>
    <row r="385" spans="1:9" x14ac:dyDescent="0.25">
      <c r="A385" s="239">
        <v>41558</v>
      </c>
      <c r="B385" s="237">
        <f>+VLOOKUP(A385,'[1]CEMEXCPO.MX'!$A$2:$G$1741,6,FALSE)</f>
        <v>12.027100000000001</v>
      </c>
      <c r="C385" s="237">
        <f>+VLOOKUP(A385,[1]BIMBOA.MX!$A$2:$G$1741,6,FALSE)</f>
        <v>41.138339999999999</v>
      </c>
      <c r="D385" s="237">
        <f>+VLOOKUP(A385,[1]GENTERA.MX!$A$2:$G$1741,6,FALSE)</f>
        <v>20.475308999999999</v>
      </c>
      <c r="F385" s="239">
        <v>41558</v>
      </c>
      <c r="G385" s="237">
        <f t="shared" si="10"/>
        <v>-1.691755724054678E-2</v>
      </c>
      <c r="H385" s="237">
        <f t="shared" si="10"/>
        <v>4.3154818803346255E-2</v>
      </c>
      <c r="I385" s="237">
        <f t="shared" si="10"/>
        <v>3.6143397387516721E-2</v>
      </c>
    </row>
    <row r="386" spans="1:9" x14ac:dyDescent="0.25">
      <c r="A386" s="239">
        <v>41561</v>
      </c>
      <c r="B386" s="237">
        <f>+VLOOKUP(A386,'[1]CEMEXCPO.MX'!$A$2:$G$1741,6,FALSE)</f>
        <v>12.01</v>
      </c>
      <c r="C386" s="237">
        <f>+VLOOKUP(A386,[1]BIMBOA.MX!$A$2:$G$1741,6,FALSE)</f>
        <v>41.419846</v>
      </c>
      <c r="D386" s="237">
        <f>+VLOOKUP(A386,[1]GENTERA.MX!$A$2:$G$1741,6,FALSE)</f>
        <v>20.334897999999999</v>
      </c>
      <c r="F386" s="239">
        <v>41561</v>
      </c>
      <c r="G386" s="237">
        <f t="shared" si="10"/>
        <v>-1.422800827447333E-3</v>
      </c>
      <c r="H386" s="237">
        <f t="shared" si="10"/>
        <v>6.8196045634835948E-3</v>
      </c>
      <c r="I386" s="237">
        <f t="shared" si="10"/>
        <v>-6.8811978360367784E-3</v>
      </c>
    </row>
    <row r="387" spans="1:9" x14ac:dyDescent="0.25">
      <c r="A387" s="239">
        <v>41562</v>
      </c>
      <c r="B387" s="237">
        <f>+VLOOKUP(A387,'[1]CEMEXCPO.MX'!$A$2:$G$1741,6,FALSE)</f>
        <v>11.8048</v>
      </c>
      <c r="C387" s="237">
        <f>+VLOOKUP(A387,[1]BIMBOA.MX!$A$2:$G$1741,6,FALSE)</f>
        <v>40.264713</v>
      </c>
      <c r="D387" s="237">
        <f>+VLOOKUP(A387,[1]GENTERA.MX!$A$2:$G$1741,6,FALSE)</f>
        <v>19.583280999999999</v>
      </c>
      <c r="F387" s="239">
        <v>41562</v>
      </c>
      <c r="G387" s="237">
        <f t="shared" si="10"/>
        <v>-1.7233407671672672E-2</v>
      </c>
      <c r="H387" s="237">
        <f t="shared" si="10"/>
        <v>-2.8284660506265501E-2</v>
      </c>
      <c r="I387" s="237">
        <f t="shared" si="10"/>
        <v>-3.7662331352148838E-2</v>
      </c>
    </row>
    <row r="388" spans="1:9" x14ac:dyDescent="0.25">
      <c r="A388" s="239">
        <v>41563</v>
      </c>
      <c r="B388" s="237">
        <f>+VLOOKUP(A388,'[1]CEMEXCPO.MX'!$A$2:$G$1741,6,FALSE)</f>
        <v>11.7194</v>
      </c>
      <c r="C388" s="237">
        <f>+VLOOKUP(A388,[1]BIMBOA.MX!$A$2:$G$1741,6,FALSE)</f>
        <v>40.313243999999997</v>
      </c>
      <c r="D388" s="237">
        <f>+VLOOKUP(A388,[1]GENTERA.MX!$A$2:$G$1741,6,FALSE)</f>
        <v>19.566765</v>
      </c>
      <c r="F388" s="239">
        <v>41563</v>
      </c>
      <c r="G388" s="237">
        <f t="shared" ref="G388:I451" si="11">+LN(B388/B387)</f>
        <v>-7.2606401210871538E-3</v>
      </c>
      <c r="H388" s="237">
        <f t="shared" si="11"/>
        <v>1.2045727560004453E-3</v>
      </c>
      <c r="I388" s="237">
        <f t="shared" si="11"/>
        <v>-8.4372830518671777E-4</v>
      </c>
    </row>
    <row r="389" spans="1:9" x14ac:dyDescent="0.25">
      <c r="A389" s="239">
        <v>41564</v>
      </c>
      <c r="B389" s="237">
        <f>+VLOOKUP(A389,'[1]CEMEXCPO.MX'!$A$2:$G$1741,6,FALSE)</f>
        <v>11.6168</v>
      </c>
      <c r="C389" s="237">
        <f>+VLOOKUP(A389,[1]BIMBOA.MX!$A$2:$G$1741,6,FALSE)</f>
        <v>39.420200000000001</v>
      </c>
      <c r="D389" s="237">
        <f>+VLOOKUP(A389,[1]GENTERA.MX!$A$2:$G$1741,6,FALSE)</f>
        <v>18.75733</v>
      </c>
      <c r="F389" s="239">
        <v>41564</v>
      </c>
      <c r="G389" s="237">
        <f t="shared" si="11"/>
        <v>-8.7932620647416873E-3</v>
      </c>
      <c r="H389" s="237">
        <f t="shared" si="11"/>
        <v>-2.2401674921217127E-2</v>
      </c>
      <c r="I389" s="237">
        <f t="shared" si="11"/>
        <v>-4.2247854351748632E-2</v>
      </c>
    </row>
    <row r="390" spans="1:9" x14ac:dyDescent="0.25">
      <c r="A390" s="239">
        <v>41565</v>
      </c>
      <c r="B390" s="237">
        <f>+VLOOKUP(A390,'[1]CEMEXCPO.MX'!$A$2:$G$1741,6,FALSE)</f>
        <v>11.8561</v>
      </c>
      <c r="C390" s="237">
        <f>+VLOOKUP(A390,[1]BIMBOA.MX!$A$2:$G$1741,6,FALSE)</f>
        <v>39.798771000000002</v>
      </c>
      <c r="D390" s="237">
        <f>+VLOOKUP(A390,[1]GENTERA.MX!$A$2:$G$1741,6,FALSE)</f>
        <v>18.848185999999998</v>
      </c>
      <c r="F390" s="239">
        <v>41565</v>
      </c>
      <c r="G390" s="237">
        <f t="shared" si="11"/>
        <v>2.0390176831678028E-2</v>
      </c>
      <c r="H390" s="237">
        <f t="shared" si="11"/>
        <v>9.5576571382077393E-3</v>
      </c>
      <c r="I390" s="237">
        <f t="shared" si="11"/>
        <v>4.832066486309225E-3</v>
      </c>
    </row>
    <row r="391" spans="1:9" x14ac:dyDescent="0.25">
      <c r="A391" s="239">
        <v>41568</v>
      </c>
      <c r="B391" s="237">
        <f>+VLOOKUP(A391,'[1]CEMEXCPO.MX'!$A$2:$G$1741,6,FALSE)</f>
        <v>11.744999999999999</v>
      </c>
      <c r="C391" s="237">
        <f>+VLOOKUP(A391,[1]BIMBOA.MX!$A$2:$G$1741,6,FALSE)</f>
        <v>39.711410999999998</v>
      </c>
      <c r="D391" s="237">
        <f>+VLOOKUP(A391,[1]GENTERA.MX!$A$2:$G$1741,6,FALSE)</f>
        <v>19.641100000000002</v>
      </c>
      <c r="F391" s="239">
        <v>41568</v>
      </c>
      <c r="G391" s="237">
        <f t="shared" si="11"/>
        <v>-9.4148849551926646E-3</v>
      </c>
      <c r="H391" s="237">
        <f t="shared" si="11"/>
        <v>-2.1974552933040543E-3</v>
      </c>
      <c r="I391" s="237">
        <f t="shared" si="11"/>
        <v>4.1207633663025565E-2</v>
      </c>
    </row>
    <row r="392" spans="1:9" x14ac:dyDescent="0.25">
      <c r="A392" s="239">
        <v>41569</v>
      </c>
      <c r="B392" s="237">
        <f>+VLOOKUP(A392,'[1]CEMEXCPO.MX'!$A$2:$G$1741,6,FALSE)</f>
        <v>11.8903</v>
      </c>
      <c r="C392" s="237">
        <f>+VLOOKUP(A392,[1]BIMBOA.MX!$A$2:$G$1741,6,FALSE)</f>
        <v>40.691814000000001</v>
      </c>
      <c r="D392" s="237">
        <f>+VLOOKUP(A392,[1]GENTERA.MX!$A$2:$G$1741,6,FALSE)</f>
        <v>20.516604999999998</v>
      </c>
      <c r="F392" s="239">
        <v>41569</v>
      </c>
      <c r="G392" s="237">
        <f t="shared" si="11"/>
        <v>1.2295323560306548E-2</v>
      </c>
      <c r="H392" s="237">
        <f t="shared" si="11"/>
        <v>2.4388364874698944E-2</v>
      </c>
      <c r="I392" s="237">
        <f t="shared" si="11"/>
        <v>4.361024876684011E-2</v>
      </c>
    </row>
    <row r="393" spans="1:9" x14ac:dyDescent="0.25">
      <c r="A393" s="239">
        <v>41570</v>
      </c>
      <c r="B393" s="237">
        <f>+VLOOKUP(A393,'[1]CEMEXCPO.MX'!$A$2:$G$1741,6,FALSE)</f>
        <v>11.7194</v>
      </c>
      <c r="C393" s="237">
        <f>+VLOOKUP(A393,[1]BIMBOA.MX!$A$2:$G$1741,6,FALSE)</f>
        <v>40.255004999999997</v>
      </c>
      <c r="D393" s="237">
        <f>+VLOOKUP(A393,[1]GENTERA.MX!$A$2:$G$1741,6,FALSE)</f>
        <v>20.012777</v>
      </c>
      <c r="F393" s="239">
        <v>41570</v>
      </c>
      <c r="G393" s="237">
        <f t="shared" si="11"/>
        <v>-1.447735337205021E-2</v>
      </c>
      <c r="H393" s="237">
        <f t="shared" si="11"/>
        <v>-1.0792598037914457E-2</v>
      </c>
      <c r="I393" s="237">
        <f t="shared" si="11"/>
        <v>-2.4863638695202674E-2</v>
      </c>
    </row>
    <row r="394" spans="1:9" x14ac:dyDescent="0.25">
      <c r="A394" s="239">
        <v>41571</v>
      </c>
      <c r="B394" s="237">
        <f>+VLOOKUP(A394,'[1]CEMEXCPO.MX'!$A$2:$G$1741,6,FALSE)</f>
        <v>12.180999999999999</v>
      </c>
      <c r="C394" s="237">
        <f>+VLOOKUP(A394,[1]BIMBOA.MX!$A$2:$G$1741,6,FALSE)</f>
        <v>41.604281999999998</v>
      </c>
      <c r="D394" s="237">
        <f>+VLOOKUP(A394,[1]GENTERA.MX!$A$2:$G$1741,6,FALSE)</f>
        <v>19.418092999999999</v>
      </c>
      <c r="F394" s="239">
        <v>41571</v>
      </c>
      <c r="G394" s="237">
        <f t="shared" si="11"/>
        <v>3.8631772418689557E-2</v>
      </c>
      <c r="H394" s="237">
        <f t="shared" si="11"/>
        <v>3.296875070221008E-2</v>
      </c>
      <c r="I394" s="237">
        <f t="shared" si="11"/>
        <v>-3.0165659269028196E-2</v>
      </c>
    </row>
    <row r="395" spans="1:9" x14ac:dyDescent="0.25">
      <c r="A395" s="239">
        <v>41572</v>
      </c>
      <c r="B395" s="237">
        <f>+VLOOKUP(A395,'[1]CEMEXCPO.MX'!$A$2:$G$1741,6,FALSE)</f>
        <v>12.3348</v>
      </c>
      <c r="C395" s="237">
        <f>+VLOOKUP(A395,[1]BIMBOA.MX!$A$2:$G$1741,6,FALSE)</f>
        <v>41.876072000000001</v>
      </c>
      <c r="D395" s="237">
        <f>+VLOOKUP(A395,[1]GENTERA.MX!$A$2:$G$1741,6,FALSE)</f>
        <v>19.839328999999999</v>
      </c>
      <c r="F395" s="239">
        <v>41572</v>
      </c>
      <c r="G395" s="237">
        <f t="shared" si="11"/>
        <v>1.254717510691781E-2</v>
      </c>
      <c r="H395" s="237">
        <f t="shared" si="11"/>
        <v>6.5114951552368841E-3</v>
      </c>
      <c r="I395" s="237">
        <f t="shared" si="11"/>
        <v>2.1461020413111272E-2</v>
      </c>
    </row>
    <row r="396" spans="1:9" x14ac:dyDescent="0.25">
      <c r="A396" s="239">
        <v>41575</v>
      </c>
      <c r="B396" s="237">
        <f>+VLOOKUP(A396,'[1]CEMEXCPO.MX'!$A$2:$G$1741,6,FALSE)</f>
        <v>12.1981</v>
      </c>
      <c r="C396" s="237">
        <f>+VLOOKUP(A396,[1]BIMBOA.MX!$A$2:$G$1741,6,FALSE)</f>
        <v>42.710875999999999</v>
      </c>
      <c r="D396" s="237">
        <f>+VLOOKUP(A396,[1]GENTERA.MX!$A$2:$G$1741,6,FALSE)</f>
        <v>20.789171</v>
      </c>
      <c r="F396" s="239">
        <v>41575</v>
      </c>
      <c r="G396" s="237">
        <f t="shared" si="11"/>
        <v>-1.1144333918822328E-2</v>
      </c>
      <c r="H396" s="237">
        <f t="shared" si="11"/>
        <v>1.9739005244588742E-2</v>
      </c>
      <c r="I396" s="237">
        <f t="shared" si="11"/>
        <v>4.676594541473774E-2</v>
      </c>
    </row>
    <row r="397" spans="1:9" x14ac:dyDescent="0.25">
      <c r="A397" s="239">
        <v>41576</v>
      </c>
      <c r="B397" s="237">
        <f>+VLOOKUP(A397,'[1]CEMEXCPO.MX'!$A$2:$G$1741,6,FALSE)</f>
        <v>12.1297</v>
      </c>
      <c r="C397" s="237">
        <f>+VLOOKUP(A397,[1]BIMBOA.MX!$A$2:$G$1741,6,FALSE)</f>
        <v>42.846778999999998</v>
      </c>
      <c r="D397" s="237">
        <f>+VLOOKUP(A397,[1]GENTERA.MX!$A$2:$G$1741,6,FALSE)</f>
        <v>20.731354</v>
      </c>
      <c r="F397" s="239">
        <v>41576</v>
      </c>
      <c r="G397" s="237">
        <f t="shared" si="11"/>
        <v>-5.6232113250509934E-3</v>
      </c>
      <c r="H397" s="237">
        <f t="shared" si="11"/>
        <v>3.17687796143245E-3</v>
      </c>
      <c r="I397" s="237">
        <f t="shared" si="11"/>
        <v>-2.784985853129474E-3</v>
      </c>
    </row>
    <row r="398" spans="1:9" x14ac:dyDescent="0.25">
      <c r="A398" s="239">
        <v>41577</v>
      </c>
      <c r="B398" s="237">
        <f>+VLOOKUP(A398,'[1]CEMEXCPO.MX'!$A$2:$G$1741,6,FALSE)</f>
        <v>11.7536</v>
      </c>
      <c r="C398" s="237">
        <f>+VLOOKUP(A398,[1]BIMBOA.MX!$A$2:$G$1741,6,FALSE)</f>
        <v>42.293475999999998</v>
      </c>
      <c r="D398" s="237">
        <f>+VLOOKUP(A398,[1]GENTERA.MX!$A$2:$G$1741,6,FALSE)</f>
        <v>20.805689000000001</v>
      </c>
      <c r="F398" s="239">
        <v>41577</v>
      </c>
      <c r="G398" s="237">
        <f t="shared" si="11"/>
        <v>-3.1497413937655122E-2</v>
      </c>
      <c r="H398" s="237">
        <f t="shared" si="11"/>
        <v>-1.2997630544760512E-2</v>
      </c>
      <c r="I398" s="237">
        <f t="shared" si="11"/>
        <v>3.5792186438303153E-3</v>
      </c>
    </row>
    <row r="399" spans="1:9" x14ac:dyDescent="0.25">
      <c r="A399" s="239">
        <v>41578</v>
      </c>
      <c r="B399" s="237">
        <f>+VLOOKUP(A399,'[1]CEMEXCPO.MX'!$A$2:$G$1741,6,FALSE)</f>
        <v>11.8476</v>
      </c>
      <c r="C399" s="237">
        <f>+VLOOKUP(A399,[1]BIMBOA.MX!$A$2:$G$1741,6,FALSE)</f>
        <v>42.545859999999998</v>
      </c>
      <c r="D399" s="237">
        <f>+VLOOKUP(A399,[1]GENTERA.MX!$A$2:$G$1741,6,FALSE)</f>
        <v>20.995657000000001</v>
      </c>
      <c r="F399" s="239">
        <v>41578</v>
      </c>
      <c r="G399" s="237">
        <f t="shared" si="11"/>
        <v>7.9657387800561134E-3</v>
      </c>
      <c r="H399" s="237">
        <f t="shared" si="11"/>
        <v>5.9497105095798917E-3</v>
      </c>
      <c r="I399" s="237">
        <f t="shared" si="11"/>
        <v>9.089147885854288E-3</v>
      </c>
    </row>
    <row r="400" spans="1:9" x14ac:dyDescent="0.25">
      <c r="A400" s="239">
        <v>41579</v>
      </c>
      <c r="B400" s="237">
        <f>+VLOOKUP(A400,'[1]CEMEXCPO.MX'!$A$2:$G$1741,6,FALSE)</f>
        <v>11.7536</v>
      </c>
      <c r="C400" s="237">
        <f>+VLOOKUP(A400,[1]BIMBOA.MX!$A$2:$G$1741,6,FALSE)</f>
        <v>42.147869</v>
      </c>
      <c r="D400" s="237">
        <f>+VLOOKUP(A400,[1]GENTERA.MX!$A$2:$G$1741,6,FALSE)</f>
        <v>21.036957000000001</v>
      </c>
      <c r="F400" s="239">
        <v>41579</v>
      </c>
      <c r="G400" s="237">
        <f t="shared" si="11"/>
        <v>-7.9657387800560822E-3</v>
      </c>
      <c r="H400" s="237">
        <f t="shared" si="11"/>
        <v>-9.3984273512289999E-3</v>
      </c>
      <c r="I400" s="237">
        <f t="shared" si="11"/>
        <v>1.9651413205450914E-3</v>
      </c>
    </row>
    <row r="401" spans="1:9" x14ac:dyDescent="0.25">
      <c r="A401" s="239">
        <v>41582</v>
      </c>
      <c r="B401" s="237">
        <f>+VLOOKUP(A401,'[1]CEMEXCPO.MX'!$A$2:$G$1741,6,FALSE)</f>
        <v>11.8903</v>
      </c>
      <c r="C401" s="237">
        <f>+VLOOKUP(A401,[1]BIMBOA.MX!$A$2:$G$1741,6,FALSE)</f>
        <v>42.050800000000002</v>
      </c>
      <c r="D401" s="237">
        <f>+VLOOKUP(A401,[1]GENTERA.MX!$A$2:$G$1741,6,FALSE)</f>
        <v>20.987400000000001</v>
      </c>
      <c r="F401" s="239">
        <v>41582</v>
      </c>
      <c r="G401" s="237">
        <f t="shared" si="11"/>
        <v>1.1563365027971444E-2</v>
      </c>
      <c r="H401" s="237">
        <f t="shared" si="11"/>
        <v>-2.3057144289096053E-3</v>
      </c>
      <c r="I401" s="237">
        <f t="shared" si="11"/>
        <v>-2.3584904807294493E-3</v>
      </c>
    </row>
    <row r="402" spans="1:9" x14ac:dyDescent="0.25">
      <c r="A402" s="239">
        <v>41583</v>
      </c>
      <c r="B402" s="237">
        <f>+VLOOKUP(A402,'[1]CEMEXCPO.MX'!$A$2:$G$1741,6,FALSE)</f>
        <v>11.539899999999999</v>
      </c>
      <c r="C402" s="237">
        <f>+VLOOKUP(A402,[1]BIMBOA.MX!$A$2:$G$1741,6,FALSE)</f>
        <v>41.274242000000001</v>
      </c>
      <c r="D402" s="237">
        <f>+VLOOKUP(A402,[1]GENTERA.MX!$A$2:$G$1741,6,FALSE)</f>
        <v>20.334897999999999</v>
      </c>
      <c r="F402" s="239">
        <v>41583</v>
      </c>
      <c r="G402" s="237">
        <f t="shared" si="11"/>
        <v>-2.9912346140039969E-2</v>
      </c>
      <c r="H402" s="237">
        <f t="shared" si="11"/>
        <v>-1.8639786198196701E-2</v>
      </c>
      <c r="I402" s="237">
        <f t="shared" si="11"/>
        <v>-3.1583734287079432E-2</v>
      </c>
    </row>
    <row r="403" spans="1:9" x14ac:dyDescent="0.25">
      <c r="A403" s="239">
        <v>41584</v>
      </c>
      <c r="B403" s="237">
        <f>+VLOOKUP(A403,'[1]CEMEXCPO.MX'!$A$2:$G$1741,6,FALSE)</f>
        <v>11.4971</v>
      </c>
      <c r="C403" s="237">
        <f>+VLOOKUP(A403,[1]BIMBOA.MX!$A$2:$G$1741,6,FALSE)</f>
        <v>41.905192999999997</v>
      </c>
      <c r="D403" s="237">
        <f>+VLOOKUP(A403,[1]GENTERA.MX!$A$2:$G$1741,6,FALSE)</f>
        <v>20.871766999999998</v>
      </c>
      <c r="F403" s="239">
        <v>41584</v>
      </c>
      <c r="G403" s="237">
        <f t="shared" si="11"/>
        <v>-3.7157658761692879E-3</v>
      </c>
      <c r="H403" s="237">
        <f t="shared" si="11"/>
        <v>1.5171132185851617E-2</v>
      </c>
      <c r="I403" s="237">
        <f t="shared" si="11"/>
        <v>2.6058861126855563E-2</v>
      </c>
    </row>
    <row r="404" spans="1:9" x14ac:dyDescent="0.25">
      <c r="A404" s="239">
        <v>41585</v>
      </c>
      <c r="B404" s="237">
        <f>+VLOOKUP(A404,'[1]CEMEXCPO.MX'!$A$2:$G$1741,6,FALSE)</f>
        <v>11.4458</v>
      </c>
      <c r="C404" s="237">
        <f>+VLOOKUP(A404,[1]BIMBOA.MX!$A$2:$G$1741,6,FALSE)</f>
        <v>41.322772999999998</v>
      </c>
      <c r="D404" s="237">
        <f>+VLOOKUP(A404,[1]GENTERA.MX!$A$2:$G$1741,6,FALSE)</f>
        <v>20.913063000000001</v>
      </c>
      <c r="F404" s="239">
        <v>41585</v>
      </c>
      <c r="G404" s="237">
        <f t="shared" si="11"/>
        <v>-4.4719791738600323E-3</v>
      </c>
      <c r="H404" s="237">
        <f t="shared" si="11"/>
        <v>-1.3996004838094612E-2</v>
      </c>
      <c r="I404" s="237">
        <f t="shared" si="11"/>
        <v>1.9766031569426134E-3</v>
      </c>
    </row>
    <row r="405" spans="1:9" x14ac:dyDescent="0.25">
      <c r="A405" s="239">
        <v>41586</v>
      </c>
      <c r="B405" s="237">
        <f>+VLOOKUP(A405,'[1]CEMEXCPO.MX'!$A$2:$G$1741,6,FALSE)</f>
        <v>11.6937</v>
      </c>
      <c r="C405" s="237">
        <f>+VLOOKUP(A405,[1]BIMBOA.MX!$A$2:$G$1741,6,FALSE)</f>
        <v>40.313243999999997</v>
      </c>
      <c r="D405" s="237">
        <f>+VLOOKUP(A405,[1]GENTERA.MX!$A$2:$G$1741,6,FALSE)</f>
        <v>20.838730000000002</v>
      </c>
      <c r="F405" s="239">
        <v>41586</v>
      </c>
      <c r="G405" s="237">
        <f t="shared" si="11"/>
        <v>2.1427384761659757E-2</v>
      </c>
      <c r="H405" s="237">
        <f t="shared" si="11"/>
        <v>-2.4733702158180278E-2</v>
      </c>
      <c r="I405" s="237">
        <f t="shared" si="11"/>
        <v>-3.5607131189310695E-3</v>
      </c>
    </row>
    <row r="406" spans="1:9" x14ac:dyDescent="0.25">
      <c r="A406" s="239">
        <v>41589</v>
      </c>
      <c r="B406" s="237">
        <f>+VLOOKUP(A406,'[1]CEMEXCPO.MX'!$A$2:$G$1741,6,FALSE)</f>
        <v>11.7536</v>
      </c>
      <c r="C406" s="237">
        <f>+VLOOKUP(A406,[1]BIMBOA.MX!$A$2:$G$1741,6,FALSE)</f>
        <v>39.410488000000001</v>
      </c>
      <c r="D406" s="237">
        <f>+VLOOKUP(A406,[1]GENTERA.MX!$A$2:$G$1741,6,FALSE)</f>
        <v>20.334897999999999</v>
      </c>
      <c r="F406" s="239">
        <v>41589</v>
      </c>
      <c r="G406" s="237">
        <f t="shared" si="11"/>
        <v>5.1093414004380975E-3</v>
      </c>
      <c r="H406" s="237">
        <f t="shared" si="11"/>
        <v>-2.264807642539126E-2</v>
      </c>
      <c r="I406" s="237">
        <f t="shared" si="11"/>
        <v>-2.4474751164867081E-2</v>
      </c>
    </row>
    <row r="407" spans="1:9" x14ac:dyDescent="0.25">
      <c r="A407" s="239">
        <v>41590</v>
      </c>
      <c r="B407" s="237">
        <f>+VLOOKUP(A407,'[1]CEMEXCPO.MX'!$A$2:$G$1741,6,FALSE)</f>
        <v>11.6168</v>
      </c>
      <c r="C407" s="237">
        <f>+VLOOKUP(A407,[1]BIMBOA.MX!$A$2:$G$1741,6,FALSE)</f>
        <v>39.730826999999998</v>
      </c>
      <c r="D407" s="237">
        <f>+VLOOKUP(A407,[1]GENTERA.MX!$A$2:$G$1741,6,FALSE)</f>
        <v>20.111891</v>
      </c>
      <c r="F407" s="239">
        <v>41590</v>
      </c>
      <c r="G407" s="237">
        <f t="shared" si="11"/>
        <v>-1.1707250408820521E-2</v>
      </c>
      <c r="H407" s="237">
        <f t="shared" si="11"/>
        <v>8.0954113402774211E-3</v>
      </c>
      <c r="I407" s="237">
        <f t="shared" si="11"/>
        <v>-1.1027291181066153E-2</v>
      </c>
    </row>
    <row r="408" spans="1:9" x14ac:dyDescent="0.25">
      <c r="A408" s="239">
        <v>41591</v>
      </c>
      <c r="B408" s="237">
        <f>+VLOOKUP(A408,'[1]CEMEXCPO.MX'!$A$2:$G$1741,6,FALSE)</f>
        <v>11.779199999999999</v>
      </c>
      <c r="C408" s="237">
        <f>+VLOOKUP(A408,[1]BIMBOA.MX!$A$2:$G$1741,6,FALSE)</f>
        <v>40.711230999999998</v>
      </c>
      <c r="D408" s="237">
        <f>+VLOOKUP(A408,[1]GENTERA.MX!$A$2:$G$1741,6,FALSE)</f>
        <v>20.772649999999999</v>
      </c>
      <c r="F408" s="239">
        <v>41591</v>
      </c>
      <c r="G408" s="237">
        <f t="shared" si="11"/>
        <v>1.3882937968174334E-2</v>
      </c>
      <c r="H408" s="237">
        <f t="shared" si="11"/>
        <v>2.4376615213890899E-2</v>
      </c>
      <c r="I408" s="237">
        <f t="shared" si="11"/>
        <v>3.2325985433252234E-2</v>
      </c>
    </row>
    <row r="409" spans="1:9" x14ac:dyDescent="0.25">
      <c r="A409" s="239">
        <v>41592</v>
      </c>
      <c r="B409" s="237">
        <f>+VLOOKUP(A409,'[1]CEMEXCPO.MX'!$A$2:$G$1741,6,FALSE)</f>
        <v>11.984400000000001</v>
      </c>
      <c r="C409" s="237">
        <f>+VLOOKUP(A409,[1]BIMBOA.MX!$A$2:$G$1741,6,FALSE)</f>
        <v>41.186874000000003</v>
      </c>
      <c r="D409" s="237">
        <f>+VLOOKUP(A409,[1]GENTERA.MX!$A$2:$G$1741,6,FALSE)</f>
        <v>20.789171</v>
      </c>
      <c r="F409" s="239">
        <v>41592</v>
      </c>
      <c r="G409" s="237">
        <f t="shared" si="11"/>
        <v>1.7270539852387436E-2</v>
      </c>
      <c r="H409" s="237">
        <f t="shared" si="11"/>
        <v>1.161561303276855E-2</v>
      </c>
      <c r="I409" s="237">
        <f t="shared" si="11"/>
        <v>7.9500851852282216E-4</v>
      </c>
    </row>
    <row r="410" spans="1:9" x14ac:dyDescent="0.25">
      <c r="A410" s="239">
        <v>41593</v>
      </c>
      <c r="B410" s="237">
        <f>+VLOOKUP(A410,'[1]CEMEXCPO.MX'!$A$2:$G$1741,6,FALSE)</f>
        <v>12.069800000000001</v>
      </c>
      <c r="C410" s="237">
        <f>+VLOOKUP(A410,[1]BIMBOA.MX!$A$2:$G$1741,6,FALSE)</f>
        <v>41.264530000000001</v>
      </c>
      <c r="D410" s="237">
        <f>+VLOOKUP(A410,[1]GENTERA.MX!$A$2:$G$1741,6,FALSE)</f>
        <v>20.789171</v>
      </c>
      <c r="F410" s="239">
        <v>41593</v>
      </c>
      <c r="G410" s="237">
        <f t="shared" si="11"/>
        <v>7.1006609089188681E-3</v>
      </c>
      <c r="H410" s="237">
        <f t="shared" si="11"/>
        <v>1.8836798209500637E-3</v>
      </c>
      <c r="I410" s="237">
        <f t="shared" si="11"/>
        <v>0</v>
      </c>
    </row>
    <row r="411" spans="1:9" x14ac:dyDescent="0.25">
      <c r="A411" s="239">
        <v>41597</v>
      </c>
      <c r="B411" s="237">
        <f>+VLOOKUP(A411,'[1]CEMEXCPO.MX'!$A$2:$G$1741,6,FALSE)</f>
        <v>11.8903</v>
      </c>
      <c r="C411" s="237">
        <f>+VLOOKUP(A411,[1]BIMBOA.MX!$A$2:$G$1741,6,FALSE)</f>
        <v>40.487971999999999</v>
      </c>
      <c r="D411" s="237">
        <f>+VLOOKUP(A411,[1]GENTERA.MX!$A$2:$G$1741,6,FALSE)</f>
        <v>20.838730000000002</v>
      </c>
      <c r="F411" s="239">
        <v>41597</v>
      </c>
      <c r="G411" s="237">
        <f t="shared" si="11"/>
        <v>-1.498352329268862E-2</v>
      </c>
      <c r="H411" s="237">
        <f t="shared" si="11"/>
        <v>-1.8998350833528535E-2</v>
      </c>
      <c r="I411" s="237">
        <f t="shared" si="11"/>
        <v>2.3810483941581343E-3</v>
      </c>
    </row>
    <row r="412" spans="1:9" x14ac:dyDescent="0.25">
      <c r="A412" s="239">
        <v>41598</v>
      </c>
      <c r="B412" s="237">
        <f>+VLOOKUP(A412,'[1]CEMEXCPO.MX'!$A$2:$G$1741,6,FALSE)</f>
        <v>11.907400000000001</v>
      </c>
      <c r="C412" s="237">
        <f>+VLOOKUP(A412,[1]BIMBOA.MX!$A$2:$G$1741,6,FALSE)</f>
        <v>39.381374000000001</v>
      </c>
      <c r="D412" s="237">
        <f>+VLOOKUP(A412,[1]GENTERA.MX!$A$2:$G$1741,6,FALSE)</f>
        <v>19.822811000000002</v>
      </c>
      <c r="F412" s="239">
        <v>41598</v>
      </c>
      <c r="G412" s="237">
        <f t="shared" si="11"/>
        <v>1.4371139179877141E-3</v>
      </c>
      <c r="H412" s="237">
        <f t="shared" si="11"/>
        <v>-2.7711978938779504E-2</v>
      </c>
      <c r="I412" s="237">
        <f t="shared" si="11"/>
        <v>-4.9979929245813216E-2</v>
      </c>
    </row>
    <row r="413" spans="1:9" x14ac:dyDescent="0.25">
      <c r="A413" s="239">
        <v>41599</v>
      </c>
      <c r="B413" s="237">
        <f>+VLOOKUP(A413,'[1]CEMEXCPO.MX'!$A$2:$G$1741,6,FALSE)</f>
        <v>12.0869</v>
      </c>
      <c r="C413" s="237">
        <f>+VLOOKUP(A413,[1]BIMBOA.MX!$A$2:$G$1741,6,FALSE)</f>
        <v>39.565800000000003</v>
      </c>
      <c r="D413" s="237">
        <f>+VLOOKUP(A413,[1]GENTERA.MX!$A$2:$G$1741,6,FALSE)</f>
        <v>19.814547999999998</v>
      </c>
      <c r="F413" s="239">
        <v>41599</v>
      </c>
      <c r="G413" s="237">
        <f t="shared" si="11"/>
        <v>1.4962165902390488E-2</v>
      </c>
      <c r="H413" s="237">
        <f t="shared" si="11"/>
        <v>4.6721453382296057E-3</v>
      </c>
      <c r="I413" s="237">
        <f t="shared" si="11"/>
        <v>-4.1692990290804306E-4</v>
      </c>
    </row>
    <row r="414" spans="1:9" x14ac:dyDescent="0.25">
      <c r="A414" s="239">
        <v>41600</v>
      </c>
      <c r="B414" s="237">
        <f>+VLOOKUP(A414,'[1]CEMEXCPO.MX'!$A$2:$G$1741,6,FALSE)</f>
        <v>11.839</v>
      </c>
      <c r="C414" s="237">
        <f>+VLOOKUP(A414,[1]BIMBOA.MX!$A$2:$G$1741,6,FALSE)</f>
        <v>39.556103</v>
      </c>
      <c r="D414" s="237">
        <f>+VLOOKUP(A414,[1]GENTERA.MX!$A$2:$G$1741,6,FALSE)</f>
        <v>19.657616000000001</v>
      </c>
      <c r="F414" s="239">
        <v>41600</v>
      </c>
      <c r="G414" s="237">
        <f t="shared" si="11"/>
        <v>-2.0723055062061596E-2</v>
      </c>
      <c r="H414" s="237">
        <f t="shared" si="11"/>
        <v>-2.4511544037437619E-4</v>
      </c>
      <c r="I414" s="237">
        <f t="shared" si="11"/>
        <v>-7.9515694587574039E-3</v>
      </c>
    </row>
    <row r="415" spans="1:9" x14ac:dyDescent="0.25">
      <c r="A415" s="239">
        <v>41603</v>
      </c>
      <c r="B415" s="237">
        <f>+VLOOKUP(A415,'[1]CEMEXCPO.MX'!$A$2:$G$1741,6,FALSE)</f>
        <v>11.941599999999999</v>
      </c>
      <c r="C415" s="237">
        <f>+VLOOKUP(A415,[1]BIMBOA.MX!$A$2:$G$1741,6,FALSE)</f>
        <v>39.488148000000002</v>
      </c>
      <c r="D415" s="237">
        <f>+VLOOKUP(A415,[1]GENTERA.MX!$A$2:$G$1741,6,FALSE)</f>
        <v>19.376797</v>
      </c>
      <c r="F415" s="239">
        <v>41603</v>
      </c>
      <c r="G415" s="237">
        <f t="shared" si="11"/>
        <v>8.6289359073935448E-3</v>
      </c>
      <c r="H415" s="237">
        <f t="shared" si="11"/>
        <v>-1.7194170577140341E-3</v>
      </c>
      <c r="I415" s="237">
        <f t="shared" si="11"/>
        <v>-1.4388526596057936E-2</v>
      </c>
    </row>
    <row r="416" spans="1:9" x14ac:dyDescent="0.25">
      <c r="A416" s="239">
        <v>41604</v>
      </c>
      <c r="B416" s="237">
        <f>+VLOOKUP(A416,'[1]CEMEXCPO.MX'!$A$2:$G$1741,6,FALSE)</f>
        <v>12.1724</v>
      </c>
      <c r="C416" s="237">
        <f>+VLOOKUP(A416,[1]BIMBOA.MX!$A$2:$G$1741,6,FALSE)</f>
        <v>40.187057000000003</v>
      </c>
      <c r="D416" s="237">
        <f>+VLOOKUP(A416,[1]GENTERA.MX!$A$2:$G$1741,6,FALSE)</f>
        <v>19.252901000000001</v>
      </c>
      <c r="F416" s="239">
        <v>41604</v>
      </c>
      <c r="G416" s="237">
        <f t="shared" si="11"/>
        <v>1.9142991464811868E-2</v>
      </c>
      <c r="H416" s="237">
        <f t="shared" si="11"/>
        <v>1.7544402358964418E-2</v>
      </c>
      <c r="I416" s="237">
        <f t="shared" si="11"/>
        <v>-6.4145686474470906E-3</v>
      </c>
    </row>
    <row r="417" spans="1:9" x14ac:dyDescent="0.25">
      <c r="A417" s="239">
        <v>41605</v>
      </c>
      <c r="B417" s="237">
        <f>+VLOOKUP(A417,'[1]CEMEXCPO.MX'!$A$2:$G$1741,6,FALSE)</f>
        <v>12.2323</v>
      </c>
      <c r="C417" s="237">
        <f>+VLOOKUP(A417,[1]BIMBOA.MX!$A$2:$G$1741,6,FALSE)</f>
        <v>39.216354000000003</v>
      </c>
      <c r="D417" s="237">
        <f>+VLOOKUP(A417,[1]GENTERA.MX!$A$2:$G$1741,6,FALSE)</f>
        <v>20.103629999999999</v>
      </c>
      <c r="F417" s="239">
        <v>41605</v>
      </c>
      <c r="G417" s="237">
        <f t="shared" si="11"/>
        <v>4.9089003581813612E-3</v>
      </c>
      <c r="H417" s="237">
        <f t="shared" si="11"/>
        <v>-2.4451124936132621E-2</v>
      </c>
      <c r="I417" s="237">
        <f t="shared" si="11"/>
        <v>4.3238645096083113E-2</v>
      </c>
    </row>
    <row r="418" spans="1:9" x14ac:dyDescent="0.25">
      <c r="A418" s="239">
        <v>41606</v>
      </c>
      <c r="B418" s="237">
        <f>+VLOOKUP(A418,'[1]CEMEXCPO.MX'!$A$2:$G$1741,6,FALSE)</f>
        <v>12.2835</v>
      </c>
      <c r="C418" s="237">
        <f>+VLOOKUP(A418,[1]BIMBOA.MX!$A$2:$G$1741,6,FALSE)</f>
        <v>39.633758999999998</v>
      </c>
      <c r="D418" s="237">
        <f>+VLOOKUP(A418,[1]GENTERA.MX!$A$2:$G$1741,6,FALSE)</f>
        <v>20.244043000000001</v>
      </c>
      <c r="F418" s="239">
        <v>41606</v>
      </c>
      <c r="G418" s="237">
        <f t="shared" si="11"/>
        <v>4.1769042363293289E-3</v>
      </c>
      <c r="H418" s="237">
        <f t="shared" si="11"/>
        <v>1.0587401415898734E-2</v>
      </c>
      <c r="I418" s="237">
        <f t="shared" si="11"/>
        <v>6.960181661447031E-3</v>
      </c>
    </row>
    <row r="419" spans="1:9" x14ac:dyDescent="0.25">
      <c r="A419" s="239">
        <v>41607</v>
      </c>
      <c r="B419" s="237">
        <f>+VLOOKUP(A419,'[1]CEMEXCPO.MX'!$A$2:$G$1741,6,FALSE)</f>
        <v>12.351900000000001</v>
      </c>
      <c r="C419" s="237">
        <f>+VLOOKUP(A419,[1]BIMBOA.MX!$A$2:$G$1741,6,FALSE)</f>
        <v>39.604633</v>
      </c>
      <c r="D419" s="237">
        <f>+VLOOKUP(A419,[1]GENTERA.MX!$A$2:$G$1741,6,FALSE)</f>
        <v>20.442271999999999</v>
      </c>
      <c r="F419" s="239">
        <v>41607</v>
      </c>
      <c r="G419" s="237">
        <f t="shared" si="11"/>
        <v>5.5529989985110099E-3</v>
      </c>
      <c r="H419" s="237">
        <f t="shared" si="11"/>
        <v>-7.351487221432466E-4</v>
      </c>
      <c r="I419" s="237">
        <f t="shared" si="11"/>
        <v>9.7443363213900406E-3</v>
      </c>
    </row>
    <row r="420" spans="1:9" x14ac:dyDescent="0.25">
      <c r="A420" s="239">
        <v>41610</v>
      </c>
      <c r="B420" s="237">
        <f>+VLOOKUP(A420,'[1]CEMEXCPO.MX'!$A$2:$G$1741,6,FALSE)</f>
        <v>12.3605</v>
      </c>
      <c r="C420" s="237">
        <f>+VLOOKUP(A420,[1]BIMBOA.MX!$A$2:$G$1741,6,FALSE)</f>
        <v>39.857017999999997</v>
      </c>
      <c r="D420" s="237">
        <f>+VLOOKUP(A420,[1]GENTERA.MX!$A$2:$G$1741,6,FALSE)</f>
        <v>20.227523999999999</v>
      </c>
      <c r="F420" s="239">
        <v>41610</v>
      </c>
      <c r="G420" s="237">
        <f t="shared" si="11"/>
        <v>6.9600689104828137E-4</v>
      </c>
      <c r="H420" s="237">
        <f t="shared" si="11"/>
        <v>6.3523937781037034E-3</v>
      </c>
      <c r="I420" s="237">
        <f t="shared" si="11"/>
        <v>-1.0560662554438644E-2</v>
      </c>
    </row>
    <row r="421" spans="1:9" x14ac:dyDescent="0.25">
      <c r="A421" s="239">
        <v>41611</v>
      </c>
      <c r="B421" s="237">
        <f>+VLOOKUP(A421,'[1]CEMEXCPO.MX'!$A$2:$G$1741,6,FALSE)</f>
        <v>12.189500000000001</v>
      </c>
      <c r="C421" s="237">
        <f>+VLOOKUP(A421,[1]BIMBOA.MX!$A$2:$G$1741,6,FALSE)</f>
        <v>39.061042999999998</v>
      </c>
      <c r="D421" s="237">
        <f>+VLOOKUP(A421,[1]GENTERA.MX!$A$2:$G$1741,6,FALSE)</f>
        <v>20.227523999999999</v>
      </c>
      <c r="F421" s="239">
        <v>41611</v>
      </c>
      <c r="G421" s="237">
        <f t="shared" si="11"/>
        <v>-1.3930978861059541E-2</v>
      </c>
      <c r="H421" s="237">
        <f t="shared" si="11"/>
        <v>-2.0172872543670367E-2</v>
      </c>
      <c r="I421" s="237">
        <f t="shared" si="11"/>
        <v>0</v>
      </c>
    </row>
    <row r="422" spans="1:9" x14ac:dyDescent="0.25">
      <c r="A422" s="239">
        <v>41612</v>
      </c>
      <c r="B422" s="237">
        <f>+VLOOKUP(A422,'[1]CEMEXCPO.MX'!$A$2:$G$1741,6,FALSE)</f>
        <v>12.4459</v>
      </c>
      <c r="C422" s="237">
        <f>+VLOOKUP(A422,[1]BIMBOA.MX!$A$2:$G$1741,6,FALSE)</f>
        <v>39.420200000000001</v>
      </c>
      <c r="D422" s="237">
        <f>+VLOOKUP(A422,[1]GENTERA.MX!$A$2:$G$1741,6,FALSE)</f>
        <v>20.029295000000001</v>
      </c>
      <c r="F422" s="239">
        <v>41612</v>
      </c>
      <c r="G422" s="237">
        <f t="shared" si="11"/>
        <v>2.0816325980085391E-2</v>
      </c>
      <c r="H422" s="237">
        <f t="shared" si="11"/>
        <v>9.1527476774333639E-3</v>
      </c>
      <c r="I422" s="237">
        <f t="shared" si="11"/>
        <v>-9.8482993485790576E-3</v>
      </c>
    </row>
    <row r="423" spans="1:9" x14ac:dyDescent="0.25">
      <c r="A423" s="239">
        <v>41613</v>
      </c>
      <c r="B423" s="237">
        <f>+VLOOKUP(A423,'[1]CEMEXCPO.MX'!$A$2:$G$1741,6,FALSE)</f>
        <v>12.3263</v>
      </c>
      <c r="C423" s="237">
        <f>+VLOOKUP(A423,[1]BIMBOA.MX!$A$2:$G$1741,6,FALSE)</f>
        <v>39.371665999999998</v>
      </c>
      <c r="D423" s="237">
        <f>+VLOOKUP(A423,[1]GENTERA.MX!$A$2:$G$1741,6,FALSE)</f>
        <v>19.971481000000001</v>
      </c>
      <c r="F423" s="239">
        <v>41613</v>
      </c>
      <c r="G423" s="237">
        <f t="shared" si="11"/>
        <v>-9.6560603648921245E-3</v>
      </c>
      <c r="H423" s="237">
        <f t="shared" si="11"/>
        <v>-1.2319547334592024E-3</v>
      </c>
      <c r="I423" s="237">
        <f t="shared" si="11"/>
        <v>-2.8906459343193609E-3</v>
      </c>
    </row>
    <row r="424" spans="1:9" x14ac:dyDescent="0.25">
      <c r="A424" s="239">
        <v>41614</v>
      </c>
      <c r="B424" s="237">
        <f>+VLOOKUP(A424,'[1]CEMEXCPO.MX'!$A$2:$G$1741,6,FALSE)</f>
        <v>12.728</v>
      </c>
      <c r="C424" s="237">
        <f>+VLOOKUP(A424,[1]BIMBOA.MX!$A$2:$G$1741,6,FALSE)</f>
        <v>39.740527999999998</v>
      </c>
      <c r="D424" s="237">
        <f>+VLOOKUP(A424,[1]GENTERA.MX!$A$2:$G$1741,6,FALSE)</f>
        <v>20.144929999999999</v>
      </c>
      <c r="F424" s="239">
        <v>41614</v>
      </c>
      <c r="G424" s="237">
        <f t="shared" si="11"/>
        <v>3.2069099995577083E-2</v>
      </c>
      <c r="H424" s="237">
        <f t="shared" si="11"/>
        <v>9.3251028517947112E-3</v>
      </c>
      <c r="I424" s="237">
        <f t="shared" si="11"/>
        <v>8.647337909851012E-3</v>
      </c>
    </row>
    <row r="425" spans="1:9" x14ac:dyDescent="0.25">
      <c r="A425" s="239">
        <v>41617</v>
      </c>
      <c r="B425" s="237">
        <f>+VLOOKUP(A425,'[1]CEMEXCPO.MX'!$A$2:$G$1741,6,FALSE)</f>
        <v>12.745100000000001</v>
      </c>
      <c r="C425" s="237">
        <f>+VLOOKUP(A425,[1]BIMBOA.MX!$A$2:$G$1741,6,FALSE)</f>
        <v>39.857017999999997</v>
      </c>
      <c r="D425" s="237">
        <f>+VLOOKUP(A425,[1]GENTERA.MX!$A$2:$G$1741,6,FALSE)</f>
        <v>20.285339</v>
      </c>
      <c r="F425" s="239">
        <v>41617</v>
      </c>
      <c r="G425" s="237">
        <f t="shared" si="11"/>
        <v>1.3425929760133525E-3</v>
      </c>
      <c r="H425" s="237">
        <f t="shared" si="11"/>
        <v>2.92697674790144E-3</v>
      </c>
      <c r="I425" s="237">
        <f t="shared" si="11"/>
        <v>6.9457645451915439E-3</v>
      </c>
    </row>
    <row r="426" spans="1:9" x14ac:dyDescent="0.25">
      <c r="A426" s="239">
        <v>41618</v>
      </c>
      <c r="B426" s="237">
        <f>+VLOOKUP(A426,'[1]CEMEXCPO.MX'!$A$2:$G$1741,6,FALSE)</f>
        <v>12.813499999999999</v>
      </c>
      <c r="C426" s="237">
        <f>+VLOOKUP(A426,[1]BIMBOA.MX!$A$2:$G$1741,6,FALSE)</f>
        <v>39.29401</v>
      </c>
      <c r="D426" s="237">
        <f>+VLOOKUP(A426,[1]GENTERA.MX!$A$2:$G$1741,6,FALSE)</f>
        <v>20.211002000000001</v>
      </c>
      <c r="F426" s="239">
        <v>41618</v>
      </c>
      <c r="G426" s="237">
        <f t="shared" si="11"/>
        <v>5.3524186219679722E-3</v>
      </c>
      <c r="H426" s="237">
        <f t="shared" si="11"/>
        <v>-1.4226410188939043E-2</v>
      </c>
      <c r="I426" s="237">
        <f t="shared" si="11"/>
        <v>-3.6712987721786677E-3</v>
      </c>
    </row>
    <row r="427" spans="1:9" x14ac:dyDescent="0.25">
      <c r="A427" s="239">
        <v>41619</v>
      </c>
      <c r="B427" s="237">
        <f>+VLOOKUP(A427,'[1]CEMEXCPO.MX'!$A$2:$G$1741,6,FALSE)</f>
        <v>12.745100000000001</v>
      </c>
      <c r="C427" s="237">
        <f>+VLOOKUP(A427,[1]BIMBOA.MX!$A$2:$G$1741,6,FALSE)</f>
        <v>38.507739999999998</v>
      </c>
      <c r="D427" s="237">
        <f>+VLOOKUP(A427,[1]GENTERA.MX!$A$2:$G$1741,6,FALSE)</f>
        <v>19.963221000000001</v>
      </c>
      <c r="F427" s="239">
        <v>41619</v>
      </c>
      <c r="G427" s="237">
        <f t="shared" si="11"/>
        <v>-5.3524186219680667E-3</v>
      </c>
      <c r="H427" s="237">
        <f t="shared" si="11"/>
        <v>-2.0212829906565536E-2</v>
      </c>
      <c r="I427" s="237">
        <f t="shared" si="11"/>
        <v>-1.2335478993013651E-2</v>
      </c>
    </row>
    <row r="428" spans="1:9" x14ac:dyDescent="0.25">
      <c r="A428" s="239">
        <v>41621</v>
      </c>
      <c r="B428" s="237">
        <f>+VLOOKUP(A428,'[1]CEMEXCPO.MX'!$A$2:$G$1741,6,FALSE)</f>
        <v>12.6426</v>
      </c>
      <c r="C428" s="237">
        <f>+VLOOKUP(A428,[1]BIMBOA.MX!$A$2:$G$1741,6,FALSE)</f>
        <v>37.430259999999997</v>
      </c>
      <c r="D428" s="237">
        <f>+VLOOKUP(A428,[1]GENTERA.MX!$A$2:$G$1741,6,FALSE)</f>
        <v>19.698917000000002</v>
      </c>
      <c r="F428" s="239">
        <v>41621</v>
      </c>
      <c r="G428" s="237">
        <f t="shared" si="11"/>
        <v>-8.0748202428194017E-3</v>
      </c>
      <c r="H428" s="237">
        <f t="shared" si="11"/>
        <v>-2.8379791857181935E-2</v>
      </c>
      <c r="I428" s="237">
        <f t="shared" si="11"/>
        <v>-1.3327970996134296E-2</v>
      </c>
    </row>
    <row r="429" spans="1:9" x14ac:dyDescent="0.25">
      <c r="A429" s="239">
        <v>41624</v>
      </c>
      <c r="B429" s="237">
        <f>+VLOOKUP(A429,'[1]CEMEXCPO.MX'!$A$2:$G$1741,6,FALSE)</f>
        <v>12.582700000000001</v>
      </c>
      <c r="C429" s="237">
        <f>+VLOOKUP(A429,[1]BIMBOA.MX!$A$2:$G$1741,6,FALSE)</f>
        <v>37.003151000000003</v>
      </c>
      <c r="D429" s="237">
        <f>+VLOOKUP(A429,[1]GENTERA.MX!$A$2:$G$1741,6,FALSE)</f>
        <v>19.872364000000001</v>
      </c>
      <c r="F429" s="239">
        <v>41624</v>
      </c>
      <c r="G429" s="237">
        <f t="shared" si="11"/>
        <v>-4.7492091342370901E-3</v>
      </c>
      <c r="H429" s="237">
        <f t="shared" si="11"/>
        <v>-1.1476397011675993E-2</v>
      </c>
      <c r="I429" s="237">
        <f t="shared" si="11"/>
        <v>8.7663632000899126E-3</v>
      </c>
    </row>
    <row r="430" spans="1:9" x14ac:dyDescent="0.25">
      <c r="A430" s="239">
        <v>41625</v>
      </c>
      <c r="B430" s="237">
        <f>+VLOOKUP(A430,'[1]CEMEXCPO.MX'!$A$2:$G$1741,6,FALSE)</f>
        <v>12.5998</v>
      </c>
      <c r="C430" s="237">
        <f>+VLOOKUP(A430,[1]BIMBOA.MX!$A$2:$G$1741,6,FALSE)</f>
        <v>36.886665000000001</v>
      </c>
      <c r="D430" s="237">
        <f>+VLOOKUP(A430,[1]GENTERA.MX!$A$2:$G$1741,6,FALSE)</f>
        <v>19.674137000000002</v>
      </c>
      <c r="F430" s="239">
        <v>41625</v>
      </c>
      <c r="G430" s="237">
        <f t="shared" si="11"/>
        <v>1.3580861811389778E-3</v>
      </c>
      <c r="H430" s="237">
        <f t="shared" si="11"/>
        <v>-3.1529675618873934E-3</v>
      </c>
      <c r="I430" s="237">
        <f t="shared" si="11"/>
        <v>-1.0025092242128789E-2</v>
      </c>
    </row>
    <row r="431" spans="1:9" x14ac:dyDescent="0.25">
      <c r="A431" s="239">
        <v>41626</v>
      </c>
      <c r="B431" s="237">
        <f>+VLOOKUP(A431,'[1]CEMEXCPO.MX'!$A$2:$G$1741,6,FALSE)</f>
        <v>12.9503</v>
      </c>
      <c r="C431" s="237">
        <f>+VLOOKUP(A431,[1]BIMBOA.MX!$A$2:$G$1741,6,FALSE)</f>
        <v>37.372020999999997</v>
      </c>
      <c r="D431" s="237">
        <f>+VLOOKUP(A431,[1]GENTERA.MX!$A$2:$G$1741,6,FALSE)</f>
        <v>20.128409999999999</v>
      </c>
      <c r="F431" s="239">
        <v>41626</v>
      </c>
      <c r="G431" s="237">
        <f t="shared" si="11"/>
        <v>2.7438013084803065E-2</v>
      </c>
      <c r="H431" s="237">
        <f t="shared" si="11"/>
        <v>1.3072219230156414E-2</v>
      </c>
      <c r="I431" s="237">
        <f t="shared" si="11"/>
        <v>2.282731937345716E-2</v>
      </c>
    </row>
    <row r="432" spans="1:9" x14ac:dyDescent="0.25">
      <c r="A432" s="239">
        <v>41627</v>
      </c>
      <c r="B432" s="237">
        <f>+VLOOKUP(A432,'[1]CEMEXCPO.MX'!$A$2:$G$1741,6,FALSE)</f>
        <v>12.7879</v>
      </c>
      <c r="C432" s="237">
        <f>+VLOOKUP(A432,[1]BIMBOA.MX!$A$2:$G$1741,6,FALSE)</f>
        <v>37.537036999999998</v>
      </c>
      <c r="D432" s="237">
        <f>+VLOOKUP(A432,[1]GENTERA.MX!$A$2:$G$1741,6,FALSE)</f>
        <v>20.516604999999998</v>
      </c>
      <c r="F432" s="239">
        <v>41627</v>
      </c>
      <c r="G432" s="237">
        <f t="shared" si="11"/>
        <v>-1.2619542564456288E-2</v>
      </c>
      <c r="H432" s="237">
        <f t="shared" si="11"/>
        <v>4.4057760524809581E-3</v>
      </c>
      <c r="I432" s="237">
        <f t="shared" si="11"/>
        <v>1.9102308326489979E-2</v>
      </c>
    </row>
    <row r="433" spans="1:9" x14ac:dyDescent="0.25">
      <c r="A433" s="239">
        <v>41628</v>
      </c>
      <c r="B433" s="237">
        <f>+VLOOKUP(A433,'[1]CEMEXCPO.MX'!$A$2:$G$1741,6,FALSE)</f>
        <v>12.9674</v>
      </c>
      <c r="C433" s="237">
        <f>+VLOOKUP(A433,[1]BIMBOA.MX!$A$2:$G$1741,6,FALSE)</f>
        <v>37.420551000000003</v>
      </c>
      <c r="D433" s="237">
        <f>+VLOOKUP(A433,[1]GENTERA.MX!$A$2:$G$1741,6,FALSE)</f>
        <v>19.987998999999999</v>
      </c>
      <c r="F433" s="239">
        <v>41628</v>
      </c>
      <c r="G433" s="237">
        <f t="shared" si="11"/>
        <v>1.3939104291096401E-2</v>
      </c>
      <c r="H433" s="237">
        <f t="shared" si="11"/>
        <v>-3.1080534173850995E-3</v>
      </c>
      <c r="I433" s="237">
        <f t="shared" si="11"/>
        <v>-2.6102514819462633E-2</v>
      </c>
    </row>
    <row r="434" spans="1:9" x14ac:dyDescent="0.25">
      <c r="A434" s="239">
        <v>41631</v>
      </c>
      <c r="B434" s="237">
        <f>+VLOOKUP(A434,'[1]CEMEXCPO.MX'!$A$2:$G$1741,6,FALSE)</f>
        <v>12.9588</v>
      </c>
      <c r="C434" s="237">
        <f>+VLOOKUP(A434,[1]BIMBOA.MX!$A$2:$G$1741,6,FALSE)</f>
        <v>37.556449999999998</v>
      </c>
      <c r="D434" s="237">
        <f>+VLOOKUP(A434,[1]GENTERA.MX!$A$2:$G$1741,6,FALSE)</f>
        <v>20.409230999999998</v>
      </c>
      <c r="F434" s="239">
        <v>41631</v>
      </c>
      <c r="G434" s="237">
        <f t="shared" si="11"/>
        <v>-6.6342158244750763E-4</v>
      </c>
      <c r="H434" s="237">
        <f t="shared" si="11"/>
        <v>3.6250889475759624E-3</v>
      </c>
      <c r="I434" s="237">
        <f t="shared" si="11"/>
        <v>2.0855255050979907E-2</v>
      </c>
    </row>
    <row r="435" spans="1:9" x14ac:dyDescent="0.25">
      <c r="A435" s="239">
        <v>41634</v>
      </c>
      <c r="B435" s="237">
        <f>+VLOOKUP(A435,'[1]CEMEXCPO.MX'!$A$2:$G$1741,6,FALSE)</f>
        <v>13.0358</v>
      </c>
      <c r="C435" s="237">
        <f>+VLOOKUP(A435,[1]BIMBOA.MX!$A$2:$G$1741,6,FALSE)</f>
        <v>38.061217999999997</v>
      </c>
      <c r="D435" s="237">
        <f>+VLOOKUP(A435,[1]GENTERA.MX!$A$2:$G$1741,6,FALSE)</f>
        <v>20.351416</v>
      </c>
      <c r="F435" s="239">
        <v>41634</v>
      </c>
      <c r="G435" s="237">
        <f t="shared" si="11"/>
        <v>5.9243246835586245E-3</v>
      </c>
      <c r="H435" s="237">
        <f t="shared" si="11"/>
        <v>1.3350729026654594E-2</v>
      </c>
      <c r="I435" s="237">
        <f t="shared" si="11"/>
        <v>-2.8368067254694756E-3</v>
      </c>
    </row>
    <row r="436" spans="1:9" x14ac:dyDescent="0.25">
      <c r="A436" s="239">
        <v>41635</v>
      </c>
      <c r="B436" s="237">
        <f>+VLOOKUP(A436,'[1]CEMEXCPO.MX'!$A$2:$G$1741,6,FALSE)</f>
        <v>13.1212</v>
      </c>
      <c r="C436" s="237">
        <f>+VLOOKUP(A436,[1]BIMBOA.MX!$A$2:$G$1741,6,FALSE)</f>
        <v>38.449492999999997</v>
      </c>
      <c r="D436" s="237">
        <f>+VLOOKUP(A436,[1]GENTERA.MX!$A$2:$G$1741,6,FALSE)</f>
        <v>20.359676</v>
      </c>
      <c r="F436" s="239">
        <v>41635</v>
      </c>
      <c r="G436" s="237">
        <f t="shared" si="11"/>
        <v>6.5298240199181722E-3</v>
      </c>
      <c r="H436" s="237">
        <f t="shared" si="11"/>
        <v>1.0149646451039385E-2</v>
      </c>
      <c r="I436" s="237">
        <f t="shared" si="11"/>
        <v>4.0578622225814634E-4</v>
      </c>
    </row>
    <row r="437" spans="1:9" x14ac:dyDescent="0.25">
      <c r="A437" s="239">
        <v>41638</v>
      </c>
      <c r="B437" s="237">
        <f>+VLOOKUP(A437,'[1]CEMEXCPO.MX'!$A$2:$G$1741,6,FALSE)</f>
        <v>13.104100000000001</v>
      </c>
      <c r="C437" s="237">
        <f>+VLOOKUP(A437,[1]BIMBOA.MX!$A$2:$G$1741,6,FALSE)</f>
        <v>39.235764000000003</v>
      </c>
      <c r="D437" s="237">
        <f>+VLOOKUP(A437,[1]GENTERA.MX!$A$2:$G$1741,6,FALSE)</f>
        <v>20.508348000000002</v>
      </c>
      <c r="F437" s="239">
        <v>41638</v>
      </c>
      <c r="G437" s="237">
        <f t="shared" si="11"/>
        <v>-1.3040844088270044E-3</v>
      </c>
      <c r="H437" s="237">
        <f t="shared" si="11"/>
        <v>2.0243167890759105E-2</v>
      </c>
      <c r="I437" s="237">
        <f t="shared" si="11"/>
        <v>7.2757447654867398E-3</v>
      </c>
    </row>
    <row r="438" spans="1:9" x14ac:dyDescent="0.25">
      <c r="A438" s="239">
        <v>41641</v>
      </c>
      <c r="B438" s="237">
        <f>+VLOOKUP(A438,'[1]CEMEXCPO.MX'!$A$2:$G$1741,6,FALSE)</f>
        <v>12.9161</v>
      </c>
      <c r="C438" s="237">
        <f>+VLOOKUP(A438,[1]BIMBOA.MX!$A$2:$G$1741,6,FALSE)</f>
        <v>37.818539000000001</v>
      </c>
      <c r="D438" s="237">
        <f>+VLOOKUP(A438,[1]GENTERA.MX!$A$2:$G$1741,6,FALSE)</f>
        <v>19.649360999999999</v>
      </c>
      <c r="F438" s="239">
        <v>41641</v>
      </c>
      <c r="G438" s="237">
        <f t="shared" si="11"/>
        <v>-1.445056313808169E-2</v>
      </c>
      <c r="H438" s="237">
        <f t="shared" si="11"/>
        <v>-3.6789245669859652E-2</v>
      </c>
      <c r="I438" s="237">
        <f t="shared" si="11"/>
        <v>-4.2787204062650852E-2</v>
      </c>
    </row>
    <row r="439" spans="1:9" x14ac:dyDescent="0.25">
      <c r="A439" s="239">
        <v>41642</v>
      </c>
      <c r="B439" s="237">
        <f>+VLOOKUP(A439,'[1]CEMEXCPO.MX'!$A$2:$G$1741,6,FALSE)</f>
        <v>12.907500000000001</v>
      </c>
      <c r="C439" s="237">
        <f>+VLOOKUP(A439,[1]BIMBOA.MX!$A$2:$G$1741,6,FALSE)</f>
        <v>37.459381</v>
      </c>
      <c r="D439" s="237">
        <f>+VLOOKUP(A439,[1]GENTERA.MX!$A$2:$G$1741,6,FALSE)</f>
        <v>19.872364000000001</v>
      </c>
      <c r="F439" s="239">
        <v>41642</v>
      </c>
      <c r="G439" s="237">
        <f t="shared" si="11"/>
        <v>-6.660574294781224E-4</v>
      </c>
      <c r="H439" s="237">
        <f t="shared" si="11"/>
        <v>-9.5422595429941366E-3</v>
      </c>
      <c r="I439" s="237">
        <f t="shared" si="11"/>
        <v>1.128520411103987E-2</v>
      </c>
    </row>
    <row r="440" spans="1:9" x14ac:dyDescent="0.25">
      <c r="A440" s="239">
        <v>41645</v>
      </c>
      <c r="B440" s="237">
        <f>+VLOOKUP(A440,'[1]CEMEXCPO.MX'!$A$2:$G$1741,6,FALSE)</f>
        <v>12.9674</v>
      </c>
      <c r="C440" s="237">
        <f>+VLOOKUP(A440,[1]BIMBOA.MX!$A$2:$G$1741,6,FALSE)</f>
        <v>37.498207000000001</v>
      </c>
      <c r="D440" s="237">
        <f>+VLOOKUP(A440,[1]GENTERA.MX!$A$2:$G$1741,6,FALSE)</f>
        <v>19.24464</v>
      </c>
      <c r="F440" s="239">
        <v>41645</v>
      </c>
      <c r="G440" s="237">
        <f t="shared" si="11"/>
        <v>4.6299778553575022E-3</v>
      </c>
      <c r="H440" s="237">
        <f t="shared" si="11"/>
        <v>1.035945913101936E-3</v>
      </c>
      <c r="I440" s="237">
        <f t="shared" si="11"/>
        <v>-3.209744241028005E-2</v>
      </c>
    </row>
    <row r="441" spans="1:9" x14ac:dyDescent="0.25">
      <c r="A441" s="239">
        <v>41646</v>
      </c>
      <c r="B441" s="237">
        <f>+VLOOKUP(A441,'[1]CEMEXCPO.MX'!$A$2:$G$1741,6,FALSE)</f>
        <v>12.9674</v>
      </c>
      <c r="C441" s="237">
        <f>+VLOOKUP(A441,[1]BIMBOA.MX!$A$2:$G$1741,6,FALSE)</f>
        <v>37.071102000000003</v>
      </c>
      <c r="D441" s="237">
        <f>+VLOOKUP(A441,[1]GENTERA.MX!$A$2:$G$1741,6,FALSE)</f>
        <v>20.244043000000001</v>
      </c>
      <c r="F441" s="239">
        <v>41646</v>
      </c>
      <c r="G441" s="237">
        <f t="shared" si="11"/>
        <v>0</v>
      </c>
      <c r="H441" s="237">
        <f t="shared" si="11"/>
        <v>-1.1455374236664364E-2</v>
      </c>
      <c r="I441" s="237">
        <f t="shared" si="11"/>
        <v>5.0627997032421185E-2</v>
      </c>
    </row>
    <row r="442" spans="1:9" x14ac:dyDescent="0.25">
      <c r="A442" s="239">
        <v>41647</v>
      </c>
      <c r="B442" s="237">
        <f>+VLOOKUP(A442,'[1]CEMEXCPO.MX'!$A$2:$G$1741,6,FALSE)</f>
        <v>13.1469</v>
      </c>
      <c r="C442" s="237">
        <f>+VLOOKUP(A442,[1]BIMBOA.MX!$A$2:$G$1741,6,FALSE)</f>
        <v>35.964500000000001</v>
      </c>
      <c r="D442" s="237">
        <f>+VLOOKUP(A442,[1]GENTERA.MX!$A$2:$G$1741,6,FALSE)</f>
        <v>19.599802</v>
      </c>
      <c r="F442" s="239">
        <v>41647</v>
      </c>
      <c r="G442" s="237">
        <f t="shared" si="11"/>
        <v>1.374747376049959E-2</v>
      </c>
      <c r="H442" s="237">
        <f t="shared" si="11"/>
        <v>-3.0305403445709408E-2</v>
      </c>
      <c r="I442" s="237">
        <f t="shared" si="11"/>
        <v>-3.2341113291095409E-2</v>
      </c>
    </row>
    <row r="443" spans="1:9" x14ac:dyDescent="0.25">
      <c r="A443" s="239">
        <v>41648</v>
      </c>
      <c r="B443" s="237">
        <f>+VLOOKUP(A443,'[1]CEMEXCPO.MX'!$A$2:$G$1741,6,FALSE)</f>
        <v>13.582800000000001</v>
      </c>
      <c r="C443" s="237">
        <f>+VLOOKUP(A443,[1]BIMBOA.MX!$A$2:$G$1741,6,FALSE)</f>
        <v>35.197639000000002</v>
      </c>
      <c r="D443" s="237">
        <f>+VLOOKUP(A443,[1]GENTERA.MX!$A$2:$G$1741,6,FALSE)</f>
        <v>19.566765</v>
      </c>
      <c r="F443" s="239">
        <v>41648</v>
      </c>
      <c r="G443" s="237">
        <f t="shared" si="11"/>
        <v>3.2618297056713368E-2</v>
      </c>
      <c r="H443" s="237">
        <f t="shared" si="11"/>
        <v>-2.1553334326701236E-2</v>
      </c>
      <c r="I443" s="237">
        <f t="shared" si="11"/>
        <v>-1.6870004376535637E-3</v>
      </c>
    </row>
    <row r="444" spans="1:9" x14ac:dyDescent="0.25">
      <c r="A444" s="239">
        <v>41649</v>
      </c>
      <c r="B444" s="237">
        <f>+VLOOKUP(A444,'[1]CEMEXCPO.MX'!$A$2:$G$1741,6,FALSE)</f>
        <v>13.924799999999999</v>
      </c>
      <c r="C444" s="237">
        <f>+VLOOKUP(A444,[1]BIMBOA.MX!$A$2:$G$1741,6,FALSE)</f>
        <v>35.605339000000001</v>
      </c>
      <c r="D444" s="237">
        <f>+VLOOKUP(A444,[1]GENTERA.MX!$A$2:$G$1741,6,FALSE)</f>
        <v>19.624582</v>
      </c>
      <c r="F444" s="239">
        <v>41649</v>
      </c>
      <c r="G444" s="237">
        <f t="shared" si="11"/>
        <v>2.486713660887431E-2</v>
      </c>
      <c r="H444" s="237">
        <f t="shared" si="11"/>
        <v>1.1516592032571559E-2</v>
      </c>
      <c r="I444" s="237">
        <f t="shared" si="11"/>
        <v>2.9505003716045071E-3</v>
      </c>
    </row>
    <row r="445" spans="1:9" x14ac:dyDescent="0.25">
      <c r="A445" s="239">
        <v>41652</v>
      </c>
      <c r="B445" s="237">
        <f>+VLOOKUP(A445,'[1]CEMEXCPO.MX'!$A$2:$G$1741,6,FALSE)</f>
        <v>13.523</v>
      </c>
      <c r="C445" s="237">
        <f>+VLOOKUP(A445,[1]BIMBOA.MX!$A$2:$G$1741,6,FALSE)</f>
        <v>35.585926000000001</v>
      </c>
      <c r="D445" s="237">
        <f>+VLOOKUP(A445,[1]GENTERA.MX!$A$2:$G$1741,6,FALSE)</f>
        <v>19.608060999999999</v>
      </c>
      <c r="F445" s="239">
        <v>41652</v>
      </c>
      <c r="G445" s="237">
        <f t="shared" si="11"/>
        <v>-2.9279483561889488E-2</v>
      </c>
      <c r="H445" s="237">
        <f t="shared" si="11"/>
        <v>-5.4537591040626618E-4</v>
      </c>
      <c r="I445" s="237">
        <f t="shared" si="11"/>
        <v>-8.4220688249557539E-4</v>
      </c>
    </row>
    <row r="446" spans="1:9" x14ac:dyDescent="0.25">
      <c r="A446" s="239">
        <v>41653</v>
      </c>
      <c r="B446" s="237">
        <f>+VLOOKUP(A446,'[1]CEMEXCPO.MX'!$A$2:$G$1741,6,FALSE)</f>
        <v>13.959</v>
      </c>
      <c r="C446" s="237">
        <f>+VLOOKUP(A446,[1]BIMBOA.MX!$A$2:$G$1741,6,FALSE)</f>
        <v>35.770358999999999</v>
      </c>
      <c r="D446" s="237">
        <f>+VLOOKUP(A446,[1]GENTERA.MX!$A$2:$G$1741,6,FALSE)</f>
        <v>19.888884999999998</v>
      </c>
      <c r="F446" s="239">
        <v>41653</v>
      </c>
      <c r="G446" s="237">
        <f t="shared" si="11"/>
        <v>3.1732522039398435E-2</v>
      </c>
      <c r="H446" s="237">
        <f t="shared" si="11"/>
        <v>5.1693669508388086E-3</v>
      </c>
      <c r="I446" s="237">
        <f t="shared" si="11"/>
        <v>1.4220275777705625E-2</v>
      </c>
    </row>
    <row r="447" spans="1:9" x14ac:dyDescent="0.25">
      <c r="A447" s="239">
        <v>41654</v>
      </c>
      <c r="B447" s="237">
        <f>+VLOOKUP(A447,'[1]CEMEXCPO.MX'!$A$2:$G$1741,6,FALSE)</f>
        <v>14.292299999999999</v>
      </c>
      <c r="C447" s="237">
        <f>+VLOOKUP(A447,[1]BIMBOA.MX!$A$2:$G$1741,6,FALSE)</f>
        <v>35.848019000000001</v>
      </c>
      <c r="D447" s="237">
        <f>+VLOOKUP(A447,[1]GENTERA.MX!$A$2:$G$1741,6,FALSE)</f>
        <v>20.260563000000001</v>
      </c>
      <c r="F447" s="239">
        <v>41654</v>
      </c>
      <c r="G447" s="237">
        <f t="shared" si="11"/>
        <v>2.3596469174302886E-2</v>
      </c>
      <c r="H447" s="237">
        <f t="shared" si="11"/>
        <v>2.1687179354559576E-3</v>
      </c>
      <c r="I447" s="237">
        <f t="shared" si="11"/>
        <v>1.851525420694523E-2</v>
      </c>
    </row>
    <row r="448" spans="1:9" x14ac:dyDescent="0.25">
      <c r="A448" s="239">
        <v>41655</v>
      </c>
      <c r="B448" s="237">
        <f>+VLOOKUP(A448,'[1]CEMEXCPO.MX'!$A$2:$G$1741,6,FALSE)</f>
        <v>14.0701</v>
      </c>
      <c r="C448" s="237">
        <f>+VLOOKUP(A448,[1]BIMBOA.MX!$A$2:$G$1741,6,FALSE)</f>
        <v>35.877139999999997</v>
      </c>
      <c r="D448" s="237">
        <f>+VLOOKUP(A448,[1]GENTERA.MX!$A$2:$G$1741,6,FALSE)</f>
        <v>20.277080999999999</v>
      </c>
      <c r="F448" s="239">
        <v>41655</v>
      </c>
      <c r="G448" s="237">
        <f t="shared" si="11"/>
        <v>-1.5668952283343182E-2</v>
      </c>
      <c r="H448" s="237">
        <f t="shared" si="11"/>
        <v>8.1201636932239812E-4</v>
      </c>
      <c r="I448" s="237">
        <f t="shared" si="11"/>
        <v>8.1494627138086969E-4</v>
      </c>
    </row>
    <row r="449" spans="1:9" x14ac:dyDescent="0.25">
      <c r="A449" s="239">
        <v>41656</v>
      </c>
      <c r="B449" s="237">
        <f>+VLOOKUP(A449,'[1]CEMEXCPO.MX'!$A$2:$G$1741,6,FALSE)</f>
        <v>14.087199999999999</v>
      </c>
      <c r="C449" s="237">
        <f>+VLOOKUP(A449,[1]BIMBOA.MX!$A$2:$G$1741,6,FALSE)</f>
        <v>35.100574000000002</v>
      </c>
      <c r="D449" s="237">
        <f>+VLOOKUP(A449,[1]GENTERA.MX!$A$2:$G$1741,6,FALSE)</f>
        <v>19.93844</v>
      </c>
      <c r="F449" s="239">
        <v>41656</v>
      </c>
      <c r="G449" s="237">
        <f t="shared" si="11"/>
        <v>1.2146052428502337E-3</v>
      </c>
      <c r="H449" s="237">
        <f t="shared" si="11"/>
        <v>-2.1882840254185226E-2</v>
      </c>
      <c r="I449" s="237">
        <f t="shared" si="11"/>
        <v>-1.6841706683030519E-2</v>
      </c>
    </row>
    <row r="450" spans="1:9" x14ac:dyDescent="0.25">
      <c r="A450" s="239">
        <v>41659</v>
      </c>
      <c r="B450" s="237">
        <f>+VLOOKUP(A450,'[1]CEMEXCPO.MX'!$A$2:$G$1741,6,FALSE)</f>
        <v>14.1812</v>
      </c>
      <c r="C450" s="237">
        <f>+VLOOKUP(A450,[1]BIMBOA.MX!$A$2:$G$1741,6,FALSE)</f>
        <v>35.197639000000002</v>
      </c>
      <c r="D450" s="237">
        <f>+VLOOKUP(A450,[1]GENTERA.MX!$A$2:$G$1741,6,FALSE)</f>
        <v>19.740213000000001</v>
      </c>
      <c r="F450" s="239">
        <v>41659</v>
      </c>
      <c r="G450" s="237">
        <f t="shared" si="11"/>
        <v>6.6505600930852051E-3</v>
      </c>
      <c r="H450" s="237">
        <f t="shared" si="11"/>
        <v>2.761522876402881E-3</v>
      </c>
      <c r="I450" s="237">
        <f t="shared" si="11"/>
        <v>-9.9917025484086031E-3</v>
      </c>
    </row>
    <row r="451" spans="1:9" x14ac:dyDescent="0.25">
      <c r="A451" s="239">
        <v>41660</v>
      </c>
      <c r="B451" s="237">
        <f>+VLOOKUP(A451,'[1]CEMEXCPO.MX'!$A$2:$G$1741,6,FALSE)</f>
        <v>14.531700000000001</v>
      </c>
      <c r="C451" s="237">
        <f>+VLOOKUP(A451,[1]BIMBOA.MX!$A$2:$G$1741,6,FALSE)</f>
        <v>34.17841</v>
      </c>
      <c r="D451" s="237">
        <f>+VLOOKUP(A451,[1]GENTERA.MX!$A$2:$G$1741,6,FALSE)</f>
        <v>19.798031000000002</v>
      </c>
      <c r="F451" s="239">
        <v>41660</v>
      </c>
      <c r="G451" s="237">
        <f t="shared" si="11"/>
        <v>2.4415326292558305E-2</v>
      </c>
      <c r="H451" s="237">
        <f t="shared" si="11"/>
        <v>-2.9384848317265424E-2</v>
      </c>
      <c r="I451" s="237">
        <f t="shared" si="11"/>
        <v>2.9246640904413753E-3</v>
      </c>
    </row>
    <row r="452" spans="1:9" x14ac:dyDescent="0.25">
      <c r="A452" s="239">
        <v>41661</v>
      </c>
      <c r="B452" s="237">
        <f>+VLOOKUP(A452,'[1]CEMEXCPO.MX'!$A$2:$G$1741,6,FALSE)</f>
        <v>14.685499999999999</v>
      </c>
      <c r="C452" s="237">
        <f>+VLOOKUP(A452,[1]BIMBOA.MX!$A$2:$G$1741,6,FALSE)</f>
        <v>33.770713999999998</v>
      </c>
      <c r="D452" s="237">
        <f>+VLOOKUP(A452,[1]GENTERA.MX!$A$2:$G$1741,6,FALSE)</f>
        <v>19.905403</v>
      </c>
      <c r="F452" s="239">
        <v>41661</v>
      </c>
      <c r="G452" s="237">
        <f t="shared" ref="G452:I515" si="12">+LN(B452/B451)</f>
        <v>1.0528142369531878E-2</v>
      </c>
      <c r="H452" s="237">
        <f t="shared" si="12"/>
        <v>-1.2000180973277132E-2</v>
      </c>
      <c r="I452" s="237">
        <f t="shared" si="12"/>
        <v>5.4087141055152383E-3</v>
      </c>
    </row>
    <row r="453" spans="1:9" x14ac:dyDescent="0.25">
      <c r="A453" s="239">
        <v>41662</v>
      </c>
      <c r="B453" s="237">
        <f>+VLOOKUP(A453,'[1]CEMEXCPO.MX'!$A$2:$G$1741,6,FALSE)</f>
        <v>14.4718</v>
      </c>
      <c r="C453" s="237">
        <f>+VLOOKUP(A453,[1]BIMBOA.MX!$A$2:$G$1741,6,FALSE)</f>
        <v>33.751300999999998</v>
      </c>
      <c r="D453" s="237">
        <f>+VLOOKUP(A453,[1]GENTERA.MX!$A$2:$G$1741,6,FALSE)</f>
        <v>19.913665999999999</v>
      </c>
      <c r="F453" s="239">
        <v>41662</v>
      </c>
      <c r="G453" s="237">
        <f t="shared" si="12"/>
        <v>-1.4658684212045973E-2</v>
      </c>
      <c r="H453" s="237">
        <f t="shared" si="12"/>
        <v>-5.7501247659428321E-4</v>
      </c>
      <c r="I453" s="237">
        <f t="shared" si="12"/>
        <v>4.1502728848870774E-4</v>
      </c>
    </row>
    <row r="454" spans="1:9" x14ac:dyDescent="0.25">
      <c r="A454" s="239">
        <v>41663</v>
      </c>
      <c r="B454" s="237">
        <f>+VLOOKUP(A454,'[1]CEMEXCPO.MX'!$A$2:$G$1741,6,FALSE)</f>
        <v>14.241</v>
      </c>
      <c r="C454" s="237">
        <f>+VLOOKUP(A454,[1]BIMBOA.MX!$A$2:$G$1741,6,FALSE)</f>
        <v>33.557158999999999</v>
      </c>
      <c r="D454" s="237">
        <f>+VLOOKUP(A454,[1]GENTERA.MX!$A$2:$G$1741,6,FALSE)</f>
        <v>20.062335999999998</v>
      </c>
      <c r="F454" s="239">
        <v>41663</v>
      </c>
      <c r="G454" s="237">
        <f t="shared" si="12"/>
        <v>-1.6076799970269971E-2</v>
      </c>
      <c r="H454" s="237">
        <f t="shared" si="12"/>
        <v>-5.7687410585196518E-3</v>
      </c>
      <c r="I454" s="237">
        <f t="shared" si="12"/>
        <v>7.4379966968724951E-3</v>
      </c>
    </row>
    <row r="455" spans="1:9" x14ac:dyDescent="0.25">
      <c r="A455" s="239">
        <v>41666</v>
      </c>
      <c r="B455" s="237">
        <f>+VLOOKUP(A455,'[1]CEMEXCPO.MX'!$A$2:$G$1741,6,FALSE)</f>
        <v>14.1897</v>
      </c>
      <c r="C455" s="237">
        <f>+VLOOKUP(A455,[1]BIMBOA.MX!$A$2:$G$1741,6,FALSE)</f>
        <v>34.246357000000003</v>
      </c>
      <c r="D455" s="237">
        <f>+VLOOKUP(A455,[1]GENTERA.MX!$A$2:$G$1741,6,FALSE)</f>
        <v>20.483568000000002</v>
      </c>
      <c r="F455" s="239">
        <v>41666</v>
      </c>
      <c r="G455" s="237">
        <f t="shared" si="12"/>
        <v>-3.6087789378757848E-3</v>
      </c>
      <c r="H455" s="237">
        <f t="shared" si="12"/>
        <v>2.0329970422370326E-2</v>
      </c>
      <c r="I455" s="237">
        <f t="shared" si="12"/>
        <v>2.077877734498821E-2</v>
      </c>
    </row>
    <row r="456" spans="1:9" x14ac:dyDescent="0.25">
      <c r="A456" s="239">
        <v>41667</v>
      </c>
      <c r="B456" s="237">
        <f>+VLOOKUP(A456,'[1]CEMEXCPO.MX'!$A$2:$G$1741,6,FALSE)</f>
        <v>14.3009</v>
      </c>
      <c r="C456" s="237">
        <f>+VLOOKUP(A456,[1]BIMBOA.MX!$A$2:$G$1741,6,FALSE)</f>
        <v>33.304779000000003</v>
      </c>
      <c r="D456" s="237">
        <f>+VLOOKUP(A456,[1]GENTERA.MX!$A$2:$G$1741,6,FALSE)</f>
        <v>20.169708</v>
      </c>
      <c r="F456" s="239">
        <v>41667</v>
      </c>
      <c r="G456" s="237">
        <f t="shared" si="12"/>
        <v>7.8061230489299841E-3</v>
      </c>
      <c r="H456" s="237">
        <f t="shared" si="12"/>
        <v>-2.7879293884744218E-2</v>
      </c>
      <c r="I456" s="237">
        <f t="shared" si="12"/>
        <v>-1.5441128831614047E-2</v>
      </c>
    </row>
    <row r="457" spans="1:9" x14ac:dyDescent="0.25">
      <c r="A457" s="239">
        <v>41668</v>
      </c>
      <c r="B457" s="237">
        <f>+VLOOKUP(A457,'[1]CEMEXCPO.MX'!$A$2:$G$1741,6,FALSE)</f>
        <v>14.258100000000001</v>
      </c>
      <c r="C457" s="237">
        <f>+VLOOKUP(A457,[1]BIMBOA.MX!$A$2:$G$1741,6,FALSE)</f>
        <v>33.120337999999997</v>
      </c>
      <c r="D457" s="237">
        <f>+VLOOKUP(A457,[1]GENTERA.MX!$A$2:$G$1741,6,FALSE)</f>
        <v>20.541385999999999</v>
      </c>
      <c r="F457" s="239">
        <v>41668</v>
      </c>
      <c r="G457" s="237">
        <f t="shared" si="12"/>
        <v>-2.997306071106928E-3</v>
      </c>
      <c r="H457" s="237">
        <f t="shared" si="12"/>
        <v>-5.5533654238380248E-3</v>
      </c>
      <c r="I457" s="237">
        <f t="shared" si="12"/>
        <v>1.8259805400027713E-2</v>
      </c>
    </row>
    <row r="458" spans="1:9" x14ac:dyDescent="0.25">
      <c r="A458" s="239">
        <v>41669</v>
      </c>
      <c r="B458" s="237">
        <f>+VLOOKUP(A458,'[1]CEMEXCPO.MX'!$A$2:$G$1741,6,FALSE)</f>
        <v>14.2325</v>
      </c>
      <c r="C458" s="237">
        <f>+VLOOKUP(A458,[1]BIMBOA.MX!$A$2:$G$1741,6,FALSE)</f>
        <v>34.411377000000002</v>
      </c>
      <c r="D458" s="237">
        <f>+VLOOKUP(A458,[1]GENTERA.MX!$A$2:$G$1741,6,FALSE)</f>
        <v>20.326637000000002</v>
      </c>
      <c r="F458" s="239">
        <v>41669</v>
      </c>
      <c r="G458" s="237">
        <f t="shared" si="12"/>
        <v>-1.7970844341380786E-3</v>
      </c>
      <c r="H458" s="237">
        <f t="shared" si="12"/>
        <v>3.8239701666509876E-2</v>
      </c>
      <c r="I458" s="237">
        <f t="shared" si="12"/>
        <v>-1.0509486919379151E-2</v>
      </c>
    </row>
    <row r="459" spans="1:9" x14ac:dyDescent="0.25">
      <c r="A459" s="239">
        <v>41670</v>
      </c>
      <c r="B459" s="237">
        <f>+VLOOKUP(A459,'[1]CEMEXCPO.MX'!$A$2:$G$1741,6,FALSE)</f>
        <v>14.129899999999999</v>
      </c>
      <c r="C459" s="237">
        <f>+VLOOKUP(A459,[1]BIMBOA.MX!$A$2:$G$1741,6,FALSE)</f>
        <v>34.489029000000002</v>
      </c>
      <c r="D459" s="237">
        <f>+VLOOKUP(A459,[1]GENTERA.MX!$A$2:$G$1741,6,FALSE)</f>
        <v>19.822811000000002</v>
      </c>
      <c r="F459" s="239">
        <v>41670</v>
      </c>
      <c r="G459" s="237">
        <f t="shared" si="12"/>
        <v>-7.2349623125420523E-3</v>
      </c>
      <c r="H459" s="237">
        <f t="shared" si="12"/>
        <v>2.2540370190879231E-3</v>
      </c>
      <c r="I459" s="237">
        <f t="shared" si="12"/>
        <v>-2.5098848112652578E-2</v>
      </c>
    </row>
    <row r="460" spans="1:9" x14ac:dyDescent="0.25">
      <c r="A460" s="239">
        <v>41674</v>
      </c>
      <c r="B460" s="237">
        <f>+VLOOKUP(A460,'[1]CEMEXCPO.MX'!$A$2:$G$1741,6,FALSE)</f>
        <v>14.0701</v>
      </c>
      <c r="C460" s="237">
        <f>+VLOOKUP(A460,[1]BIMBOA.MX!$A$2:$G$1741,6,FALSE)</f>
        <v>33.518332999999998</v>
      </c>
      <c r="D460" s="237">
        <f>+VLOOKUP(A460,[1]GENTERA.MX!$A$2:$G$1741,6,FALSE)</f>
        <v>19.095972</v>
      </c>
      <c r="F460" s="239">
        <v>41674</v>
      </c>
      <c r="G460" s="237">
        <f t="shared" si="12"/>
        <v>-4.2411411089768175E-3</v>
      </c>
      <c r="H460" s="237">
        <f t="shared" si="12"/>
        <v>-2.8548730590942397E-2</v>
      </c>
      <c r="I460" s="237">
        <f t="shared" si="12"/>
        <v>-3.7355922523570922E-2</v>
      </c>
    </row>
    <row r="461" spans="1:9" x14ac:dyDescent="0.25">
      <c r="A461" s="239">
        <v>41675</v>
      </c>
      <c r="B461" s="237">
        <f>+VLOOKUP(A461,'[1]CEMEXCPO.MX'!$A$2:$G$1741,6,FALSE)</f>
        <v>14.326499999999999</v>
      </c>
      <c r="C461" s="237">
        <f>+VLOOKUP(A461,[1]BIMBOA.MX!$A$2:$G$1741,6,FALSE)</f>
        <v>33.605694</v>
      </c>
      <c r="D461" s="237">
        <f>+VLOOKUP(A461,[1]GENTERA.MX!$A$2:$G$1741,6,FALSE)</f>
        <v>19.071193999999998</v>
      </c>
      <c r="F461" s="239">
        <v>41675</v>
      </c>
      <c r="G461" s="237">
        <f t="shared" si="12"/>
        <v>1.8058990739183951E-2</v>
      </c>
      <c r="H461" s="237">
        <f t="shared" si="12"/>
        <v>2.6029740237728007E-3</v>
      </c>
      <c r="I461" s="237">
        <f t="shared" si="12"/>
        <v>-1.2983936759124791E-3</v>
      </c>
    </row>
    <row r="462" spans="1:9" x14ac:dyDescent="0.25">
      <c r="A462" s="239">
        <v>41676</v>
      </c>
      <c r="B462" s="237">
        <f>+VLOOKUP(A462,'[1]CEMEXCPO.MX'!$A$2:$G$1741,6,FALSE)</f>
        <v>14.6172</v>
      </c>
      <c r="C462" s="237">
        <f>+VLOOKUP(A462,[1]BIMBOA.MX!$A$2:$G$1741,6,FALSE)</f>
        <v>34.265770000000003</v>
      </c>
      <c r="D462" s="237">
        <f>+VLOOKUP(A462,[1]GENTERA.MX!$A$2:$G$1741,6,FALSE)</f>
        <v>19.211607000000001</v>
      </c>
      <c r="F462" s="239">
        <v>41676</v>
      </c>
      <c r="G462" s="237">
        <f t="shared" si="12"/>
        <v>2.0087948351011617E-2</v>
      </c>
      <c r="H462" s="237">
        <f t="shared" si="12"/>
        <v>1.9451379797986983E-2</v>
      </c>
      <c r="I462" s="237">
        <f t="shared" si="12"/>
        <v>7.335598544448309E-3</v>
      </c>
    </row>
    <row r="463" spans="1:9" x14ac:dyDescent="0.25">
      <c r="A463" s="239">
        <v>41677</v>
      </c>
      <c r="B463" s="237">
        <f>+VLOOKUP(A463,'[1]CEMEXCPO.MX'!$A$2:$G$1741,6,FALSE)</f>
        <v>14.608599999999999</v>
      </c>
      <c r="C463" s="237">
        <f>+VLOOKUP(A463,[1]BIMBOA.MX!$A$2:$G$1741,6,FALSE)</f>
        <v>34.362842999999998</v>
      </c>
      <c r="D463" s="237">
        <f>+VLOOKUP(A463,[1]GENTERA.MX!$A$2:$G$1741,6,FALSE)</f>
        <v>19.385055999999999</v>
      </c>
      <c r="F463" s="239">
        <v>41677</v>
      </c>
      <c r="G463" s="237">
        <f t="shared" si="12"/>
        <v>-5.8852111820537967E-4</v>
      </c>
      <c r="H463" s="237">
        <f t="shared" si="12"/>
        <v>2.8289385577040418E-3</v>
      </c>
      <c r="I463" s="237">
        <f t="shared" si="12"/>
        <v>8.9878323219604456E-3</v>
      </c>
    </row>
    <row r="464" spans="1:9" x14ac:dyDescent="0.25">
      <c r="A464" s="239">
        <v>41680</v>
      </c>
      <c r="B464" s="237">
        <f>+VLOOKUP(A464,'[1]CEMEXCPO.MX'!$A$2:$G$1741,6,FALSE)</f>
        <v>14.3863</v>
      </c>
      <c r="C464" s="237">
        <f>+VLOOKUP(A464,[1]BIMBOA.MX!$A$2:$G$1741,6,FALSE)</f>
        <v>33.275658</v>
      </c>
      <c r="D464" s="237">
        <f>+VLOOKUP(A464,[1]GENTERA.MX!$A$2:$G$1741,6,FALSE)</f>
        <v>19.104230999999999</v>
      </c>
      <c r="F464" s="239">
        <v>41680</v>
      </c>
      <c r="G464" s="237">
        <f t="shared" si="12"/>
        <v>-1.533403155816593E-2</v>
      </c>
      <c r="H464" s="237">
        <f t="shared" si="12"/>
        <v>-3.2149696561893863E-2</v>
      </c>
      <c r="I464" s="237">
        <f t="shared" si="12"/>
        <v>-1.4592631104660383E-2</v>
      </c>
    </row>
    <row r="465" spans="1:9" x14ac:dyDescent="0.25">
      <c r="A465" s="239">
        <v>41681</v>
      </c>
      <c r="B465" s="237">
        <f>+VLOOKUP(A465,'[1]CEMEXCPO.MX'!$A$2:$G$1741,6,FALSE)</f>
        <v>14.583</v>
      </c>
      <c r="C465" s="237">
        <f>+VLOOKUP(A465,[1]BIMBOA.MX!$A$2:$G$1741,6,FALSE)</f>
        <v>34.139583999999999</v>
      </c>
      <c r="D465" s="237">
        <f>+VLOOKUP(A465,[1]GENTERA.MX!$A$2:$G$1741,6,FALSE)</f>
        <v>19.368534</v>
      </c>
      <c r="F465" s="239">
        <v>41681</v>
      </c>
      <c r="G465" s="237">
        <f t="shared" si="12"/>
        <v>1.3580101896023029E-2</v>
      </c>
      <c r="H465" s="237">
        <f t="shared" si="12"/>
        <v>2.5631393480741498E-2</v>
      </c>
      <c r="I465" s="237">
        <f t="shared" si="12"/>
        <v>1.3739961661596288E-2</v>
      </c>
    </row>
    <row r="466" spans="1:9" x14ac:dyDescent="0.25">
      <c r="A466" s="239">
        <v>41682</v>
      </c>
      <c r="B466" s="237">
        <f>+VLOOKUP(A466,'[1]CEMEXCPO.MX'!$A$2:$G$1741,6,FALSE)</f>
        <v>14.685499999999999</v>
      </c>
      <c r="C466" s="237">
        <f>+VLOOKUP(A466,[1]BIMBOA.MX!$A$2:$G$1741,6,FALSE)</f>
        <v>34.459915000000002</v>
      </c>
      <c r="D466" s="237">
        <f>+VLOOKUP(A466,[1]GENTERA.MX!$A$2:$G$1741,6,FALSE)</f>
        <v>19.277683</v>
      </c>
      <c r="F466" s="239">
        <v>41682</v>
      </c>
      <c r="G466" s="237">
        <f t="shared" si="12"/>
        <v>7.0041456881785383E-3</v>
      </c>
      <c r="H466" s="237">
        <f t="shared" si="12"/>
        <v>9.3392322968054164E-3</v>
      </c>
      <c r="I466" s="237">
        <f t="shared" si="12"/>
        <v>-4.7016848951305411E-3</v>
      </c>
    </row>
    <row r="467" spans="1:9" x14ac:dyDescent="0.25">
      <c r="A467" s="239">
        <v>41683</v>
      </c>
      <c r="B467" s="237">
        <f>+VLOOKUP(A467,'[1]CEMEXCPO.MX'!$A$2:$G$1741,6,FALSE)</f>
        <v>14.6257</v>
      </c>
      <c r="C467" s="237">
        <f>+VLOOKUP(A467,[1]BIMBOA.MX!$A$2:$G$1741,6,FALSE)</f>
        <v>34.013390000000001</v>
      </c>
      <c r="D467" s="237">
        <f>+VLOOKUP(A467,[1]GENTERA.MX!$A$2:$G$1741,6,FALSE)</f>
        <v>19.038155</v>
      </c>
      <c r="F467" s="239">
        <v>41683</v>
      </c>
      <c r="G467" s="237">
        <f t="shared" si="12"/>
        <v>-4.0803571992318556E-3</v>
      </c>
      <c r="H467" s="237">
        <f t="shared" si="12"/>
        <v>-1.3042493851325689E-2</v>
      </c>
      <c r="I467" s="237">
        <f t="shared" si="12"/>
        <v>-1.2502982204611299E-2</v>
      </c>
    </row>
    <row r="468" spans="1:9" x14ac:dyDescent="0.25">
      <c r="A468" s="239">
        <v>41684</v>
      </c>
      <c r="B468" s="237">
        <f>+VLOOKUP(A468,'[1]CEMEXCPO.MX'!$A$2:$G$1741,6,FALSE)</f>
        <v>14.7796</v>
      </c>
      <c r="C468" s="237">
        <f>+VLOOKUP(A468,[1]BIMBOA.MX!$A$2:$G$1741,6,FALSE)</f>
        <v>34.702590999999998</v>
      </c>
      <c r="D468" s="237">
        <f>+VLOOKUP(A468,[1]GENTERA.MX!$A$2:$G$1741,6,FALSE)</f>
        <v>19.30246</v>
      </c>
      <c r="F468" s="239">
        <v>41684</v>
      </c>
      <c r="G468" s="237">
        <f t="shared" si="12"/>
        <v>1.046759633399639E-2</v>
      </c>
      <c r="H468" s="237">
        <f t="shared" si="12"/>
        <v>2.0060082135708094E-2</v>
      </c>
      <c r="I468" s="237">
        <f t="shared" si="12"/>
        <v>1.3787425520770844E-2</v>
      </c>
    </row>
    <row r="469" spans="1:9" x14ac:dyDescent="0.25">
      <c r="A469" s="239">
        <v>41687</v>
      </c>
      <c r="B469" s="237">
        <f>+VLOOKUP(A469,'[1]CEMEXCPO.MX'!$A$2:$G$1741,6,FALSE)</f>
        <v>14.7796</v>
      </c>
      <c r="C469" s="237">
        <f>+VLOOKUP(A469,[1]BIMBOA.MX!$A$2:$G$1741,6,FALSE)</f>
        <v>34.722000000000001</v>
      </c>
      <c r="D469" s="237">
        <f>+VLOOKUP(A469,[1]GENTERA.MX!$A$2:$G$1741,6,FALSE)</f>
        <v>19.24464</v>
      </c>
      <c r="F469" s="239">
        <v>41687</v>
      </c>
      <c r="G469" s="237">
        <f t="shared" si="12"/>
        <v>0</v>
      </c>
      <c r="H469" s="237">
        <f t="shared" si="12"/>
        <v>5.591390666073872E-4</v>
      </c>
      <c r="I469" s="237">
        <f t="shared" si="12"/>
        <v>-2.9999685249517231E-3</v>
      </c>
    </row>
    <row r="470" spans="1:9" x14ac:dyDescent="0.25">
      <c r="A470" s="239">
        <v>41688</v>
      </c>
      <c r="B470" s="237">
        <f>+VLOOKUP(A470,'[1]CEMEXCPO.MX'!$A$2:$G$1741,6,FALSE)</f>
        <v>15.010400000000001</v>
      </c>
      <c r="C470" s="237">
        <f>+VLOOKUP(A470,[1]BIMBOA.MX!$A$2:$G$1741,6,FALSE)</f>
        <v>33.964858999999997</v>
      </c>
      <c r="D470" s="237">
        <f>+VLOOKUP(A470,[1]GENTERA.MX!$A$2:$G$1741,6,FALSE)</f>
        <v>19.517206000000002</v>
      </c>
      <c r="F470" s="239">
        <v>41688</v>
      </c>
      <c r="G470" s="237">
        <f t="shared" si="12"/>
        <v>1.5495442636656632E-2</v>
      </c>
      <c r="H470" s="237">
        <f t="shared" si="12"/>
        <v>-2.2047060517362205E-2</v>
      </c>
      <c r="I470" s="237">
        <f t="shared" si="12"/>
        <v>1.4063855090914392E-2</v>
      </c>
    </row>
    <row r="471" spans="1:9" x14ac:dyDescent="0.25">
      <c r="A471" s="239">
        <v>41689</v>
      </c>
      <c r="B471" s="237">
        <f>+VLOOKUP(A471,'[1]CEMEXCPO.MX'!$A$2:$G$1741,6,FALSE)</f>
        <v>15.172800000000001</v>
      </c>
      <c r="C471" s="237">
        <f>+VLOOKUP(A471,[1]BIMBOA.MX!$A$2:$G$1741,6,FALSE)</f>
        <v>33.333897</v>
      </c>
      <c r="D471" s="237">
        <f>+VLOOKUP(A471,[1]GENTERA.MX!$A$2:$G$1741,6,FALSE)</f>
        <v>19.368534</v>
      </c>
      <c r="F471" s="239">
        <v>41689</v>
      </c>
      <c r="G471" s="237">
        <f t="shared" si="12"/>
        <v>1.076105695629802E-2</v>
      </c>
      <c r="H471" s="237">
        <f t="shared" si="12"/>
        <v>-1.8751624125385367E-2</v>
      </c>
      <c r="I471" s="237">
        <f t="shared" si="12"/>
        <v>-7.6466449869916327E-3</v>
      </c>
    </row>
    <row r="472" spans="1:9" x14ac:dyDescent="0.25">
      <c r="A472" s="239">
        <v>41690</v>
      </c>
      <c r="B472" s="237">
        <f>+VLOOKUP(A472,'[1]CEMEXCPO.MX'!$A$2:$G$1741,6,FALSE)</f>
        <v>15.2326</v>
      </c>
      <c r="C472" s="237">
        <f>+VLOOKUP(A472,[1]BIMBOA.MX!$A$2:$G$1741,6,FALSE)</f>
        <v>32.741768</v>
      </c>
      <c r="D472" s="237">
        <f>+VLOOKUP(A472,[1]GENTERA.MX!$A$2:$G$1741,6,FALSE)</f>
        <v>19.294201000000001</v>
      </c>
      <c r="F472" s="239">
        <v>41690</v>
      </c>
      <c r="G472" s="237">
        <f t="shared" si="12"/>
        <v>3.9335168821905131E-3</v>
      </c>
      <c r="H472" s="237">
        <f t="shared" si="12"/>
        <v>-1.7923235470286732E-2</v>
      </c>
      <c r="I472" s="237">
        <f t="shared" si="12"/>
        <v>-3.8452060666791729E-3</v>
      </c>
    </row>
    <row r="473" spans="1:9" x14ac:dyDescent="0.25">
      <c r="A473" s="239">
        <v>41691</v>
      </c>
      <c r="B473" s="237">
        <f>+VLOOKUP(A473,'[1]CEMEXCPO.MX'!$A$2:$G$1741,6,FALSE)</f>
        <v>15.0275</v>
      </c>
      <c r="C473" s="237">
        <f>+VLOOKUP(A473,[1]BIMBOA.MX!$A$2:$G$1741,6,FALSE)</f>
        <v>33.984268</v>
      </c>
      <c r="D473" s="237">
        <f>+VLOOKUP(A473,[1]GENTERA.MX!$A$2:$G$1741,6,FALSE)</f>
        <v>19.236383</v>
      </c>
      <c r="F473" s="239">
        <v>41691</v>
      </c>
      <c r="G473" s="237">
        <f t="shared" si="12"/>
        <v>-1.3556012098336463E-2</v>
      </c>
      <c r="H473" s="237">
        <f t="shared" si="12"/>
        <v>3.7246139945686402E-2</v>
      </c>
      <c r="I473" s="237">
        <f t="shared" si="12"/>
        <v>-3.0011506390230447E-3</v>
      </c>
    </row>
    <row r="474" spans="1:9" x14ac:dyDescent="0.25">
      <c r="A474" s="239">
        <v>41694</v>
      </c>
      <c r="B474" s="237">
        <f>+VLOOKUP(A474,'[1]CEMEXCPO.MX'!$A$2:$G$1741,6,FALSE)</f>
        <v>15.044499999999999</v>
      </c>
      <c r="C474" s="237">
        <f>+VLOOKUP(A474,[1]BIMBOA.MX!$A$2:$G$1741,6,FALSE)</f>
        <v>34.654052999999998</v>
      </c>
      <c r="D474" s="237">
        <f>+VLOOKUP(A474,[1]GENTERA.MX!$A$2:$G$1741,6,FALSE)</f>
        <v>18.889486000000002</v>
      </c>
      <c r="F474" s="239">
        <v>41694</v>
      </c>
      <c r="G474" s="237">
        <f t="shared" si="12"/>
        <v>1.1306199661429716E-3</v>
      </c>
      <c r="H474" s="237">
        <f t="shared" si="12"/>
        <v>1.9516976840051322E-2</v>
      </c>
      <c r="I474" s="237">
        <f t="shared" si="12"/>
        <v>-1.8197962822417233E-2</v>
      </c>
    </row>
    <row r="475" spans="1:9" x14ac:dyDescent="0.25">
      <c r="A475" s="239">
        <v>41695</v>
      </c>
      <c r="B475" s="237">
        <f>+VLOOKUP(A475,'[1]CEMEXCPO.MX'!$A$2:$G$1741,6,FALSE)</f>
        <v>14.651300000000001</v>
      </c>
      <c r="C475" s="237">
        <f>+VLOOKUP(A475,[1]BIMBOA.MX!$A$2:$G$1741,6,FALSE)</f>
        <v>33.683349999999997</v>
      </c>
      <c r="D475" s="237">
        <f>+VLOOKUP(A475,[1]GENTERA.MX!$A$2:$G$1741,6,FALSE)</f>
        <v>18.782108000000001</v>
      </c>
      <c r="F475" s="239">
        <v>41695</v>
      </c>
      <c r="G475" s="237">
        <f t="shared" si="12"/>
        <v>-2.6483407169794058E-2</v>
      </c>
      <c r="H475" s="237">
        <f t="shared" si="12"/>
        <v>-2.8411038506510253E-2</v>
      </c>
      <c r="I475" s="237">
        <f t="shared" si="12"/>
        <v>-5.7007564268687846E-3</v>
      </c>
    </row>
    <row r="476" spans="1:9" x14ac:dyDescent="0.25">
      <c r="A476" s="239">
        <v>41696</v>
      </c>
      <c r="B476" s="237">
        <f>+VLOOKUP(A476,'[1]CEMEXCPO.MX'!$A$2:$G$1741,6,FALSE)</f>
        <v>14.9163</v>
      </c>
      <c r="C476" s="237">
        <f>+VLOOKUP(A476,[1]BIMBOA.MX!$A$2:$G$1741,6,FALSE)</f>
        <v>33.207706000000002</v>
      </c>
      <c r="D476" s="237">
        <f>+VLOOKUP(A476,[1]GENTERA.MX!$A$2:$G$1741,6,FALSE)</f>
        <v>18.806889000000002</v>
      </c>
      <c r="F476" s="239">
        <v>41696</v>
      </c>
      <c r="G476" s="237">
        <f t="shared" si="12"/>
        <v>1.7925506017521242E-2</v>
      </c>
      <c r="H476" s="237">
        <f t="shared" si="12"/>
        <v>-1.4221692562767129E-2</v>
      </c>
      <c r="I476" s="237">
        <f t="shared" si="12"/>
        <v>1.318524332541249E-3</v>
      </c>
    </row>
    <row r="477" spans="1:9" x14ac:dyDescent="0.25">
      <c r="A477" s="239">
        <v>41697</v>
      </c>
      <c r="B477" s="237">
        <f>+VLOOKUP(A477,'[1]CEMEXCPO.MX'!$A$2:$G$1741,6,FALSE)</f>
        <v>14.959099999999999</v>
      </c>
      <c r="C477" s="237">
        <f>+VLOOKUP(A477,[1]BIMBOA.MX!$A$2:$G$1741,6,FALSE)</f>
        <v>33.304779000000003</v>
      </c>
      <c r="D477" s="237">
        <f>+VLOOKUP(A477,[1]GENTERA.MX!$A$2:$G$1741,6,FALSE)</f>
        <v>18.559100999999998</v>
      </c>
      <c r="F477" s="239">
        <v>41697</v>
      </c>
      <c r="G477" s="237">
        <f t="shared" si="12"/>
        <v>2.8652355637622997E-3</v>
      </c>
      <c r="H477" s="237">
        <f t="shared" si="12"/>
        <v>2.9189427796497722E-3</v>
      </c>
      <c r="I477" s="237">
        <f t="shared" si="12"/>
        <v>-1.3262950199858799E-2</v>
      </c>
    </row>
    <row r="478" spans="1:9" x14ac:dyDescent="0.25">
      <c r="A478" s="239">
        <v>41698</v>
      </c>
      <c r="B478" s="237">
        <f>+VLOOKUP(A478,'[1]CEMEXCPO.MX'!$A$2:$G$1741,6,FALSE)</f>
        <v>14.8223</v>
      </c>
      <c r="C478" s="237">
        <f>+VLOOKUP(A478,[1]BIMBOA.MX!$A$2:$G$1741,6,FALSE)</f>
        <v>33.731887999999998</v>
      </c>
      <c r="D478" s="237">
        <f>+VLOOKUP(A478,[1]GENTERA.MX!$A$2:$G$1741,6,FALSE)</f>
        <v>18.616918999999999</v>
      </c>
      <c r="F478" s="239">
        <v>41698</v>
      </c>
      <c r="G478" s="237">
        <f t="shared" si="12"/>
        <v>-9.1870068009641242E-3</v>
      </c>
      <c r="H478" s="237">
        <f t="shared" si="12"/>
        <v>1.274272121471076E-2</v>
      </c>
      <c r="I478" s="237">
        <f t="shared" si="12"/>
        <v>3.1105022332588387E-3</v>
      </c>
    </row>
    <row r="479" spans="1:9" x14ac:dyDescent="0.25">
      <c r="A479" s="239">
        <v>41701</v>
      </c>
      <c r="B479" s="237">
        <f>+VLOOKUP(A479,'[1]CEMEXCPO.MX'!$A$2:$G$1741,6,FALSE)</f>
        <v>14.4291</v>
      </c>
      <c r="C479" s="237">
        <f>+VLOOKUP(A479,[1]BIMBOA.MX!$A$2:$G$1741,6,FALSE)</f>
        <v>33.450381999999998</v>
      </c>
      <c r="D479" s="237">
        <f>+VLOOKUP(A479,[1]GENTERA.MX!$A$2:$G$1741,6,FALSE)</f>
        <v>18.740811999999998</v>
      </c>
      <c r="F479" s="239">
        <v>41701</v>
      </c>
      <c r="G479" s="237">
        <f t="shared" si="12"/>
        <v>-2.6885802729532164E-2</v>
      </c>
      <c r="H479" s="237">
        <f t="shared" si="12"/>
        <v>-8.3804148786186528E-3</v>
      </c>
      <c r="I479" s="237">
        <f t="shared" si="12"/>
        <v>6.6328147292692118E-3</v>
      </c>
    </row>
    <row r="480" spans="1:9" x14ac:dyDescent="0.25">
      <c r="A480" s="239">
        <v>41702</v>
      </c>
      <c r="B480" s="237">
        <f>+VLOOKUP(A480,'[1]CEMEXCPO.MX'!$A$2:$G$1741,6,FALSE)</f>
        <v>14.7454</v>
      </c>
      <c r="C480" s="237">
        <f>+VLOOKUP(A480,[1]BIMBOA.MX!$A$2:$G$1741,6,FALSE)</f>
        <v>34.877316</v>
      </c>
      <c r="D480" s="237">
        <f>+VLOOKUP(A480,[1]GENTERA.MX!$A$2:$G$1741,6,FALSE)</f>
        <v>18.848185999999998</v>
      </c>
      <c r="F480" s="239">
        <v>41702</v>
      </c>
      <c r="G480" s="237">
        <f t="shared" si="12"/>
        <v>2.1684168960915993E-2</v>
      </c>
      <c r="H480" s="237">
        <f t="shared" si="12"/>
        <v>4.1773439999801959E-2</v>
      </c>
      <c r="I480" s="237">
        <f t="shared" si="12"/>
        <v>5.7130701940872131E-3</v>
      </c>
    </row>
    <row r="481" spans="1:9" x14ac:dyDescent="0.25">
      <c r="A481" s="239">
        <v>41703</v>
      </c>
      <c r="B481" s="237">
        <f>+VLOOKUP(A481,'[1]CEMEXCPO.MX'!$A$2:$G$1741,6,FALSE)</f>
        <v>14.6599</v>
      </c>
      <c r="C481" s="237">
        <f>+VLOOKUP(A481,[1]BIMBOA.MX!$A$2:$G$1741,6,FALSE)</f>
        <v>34.634639999999997</v>
      </c>
      <c r="D481" s="237">
        <f>+VLOOKUP(A481,[1]GENTERA.MX!$A$2:$G$1741,6,FALSE)</f>
        <v>19.145529</v>
      </c>
      <c r="F481" s="239">
        <v>41703</v>
      </c>
      <c r="G481" s="237">
        <f t="shared" si="12"/>
        <v>-5.8152945863927967E-3</v>
      </c>
      <c r="H481" s="237">
        <f t="shared" si="12"/>
        <v>-6.9823092281818128E-3</v>
      </c>
      <c r="I481" s="237">
        <f t="shared" si="12"/>
        <v>1.5652539941295458E-2</v>
      </c>
    </row>
    <row r="482" spans="1:9" x14ac:dyDescent="0.25">
      <c r="A482" s="239">
        <v>41704</v>
      </c>
      <c r="B482" s="237">
        <f>+VLOOKUP(A482,'[1]CEMEXCPO.MX'!$A$2:$G$1741,6,FALSE)</f>
        <v>14.651300000000001</v>
      </c>
      <c r="C482" s="237">
        <f>+VLOOKUP(A482,[1]BIMBOA.MX!$A$2:$G$1741,6,FALSE)</f>
        <v>34.809364000000002</v>
      </c>
      <c r="D482" s="237">
        <f>+VLOOKUP(A482,[1]GENTERA.MX!$A$2:$G$1741,6,FALSE)</f>
        <v>19.591539000000001</v>
      </c>
      <c r="F482" s="239">
        <v>41704</v>
      </c>
      <c r="G482" s="237">
        <f t="shared" si="12"/>
        <v>-5.8680642531036271E-4</v>
      </c>
      <c r="H482" s="237">
        <f t="shared" si="12"/>
        <v>5.0320937340000219E-3</v>
      </c>
      <c r="I482" s="237">
        <f t="shared" si="12"/>
        <v>2.3028573577949872E-2</v>
      </c>
    </row>
    <row r="483" spans="1:9" x14ac:dyDescent="0.25">
      <c r="A483" s="239">
        <v>41705</v>
      </c>
      <c r="B483" s="237">
        <f>+VLOOKUP(A483,'[1]CEMEXCPO.MX'!$A$2:$G$1741,6,FALSE)</f>
        <v>14.608599999999999</v>
      </c>
      <c r="C483" s="237">
        <f>+VLOOKUP(A483,[1]BIMBOA.MX!$A$2:$G$1741,6,FALSE)</f>
        <v>33.780417999999997</v>
      </c>
      <c r="D483" s="237">
        <f>+VLOOKUP(A483,[1]GENTERA.MX!$A$2:$G$1741,6,FALSE)</f>
        <v>19.690657000000002</v>
      </c>
      <c r="F483" s="239">
        <v>41705</v>
      </c>
      <c r="G483" s="237">
        <f t="shared" si="12"/>
        <v>-2.918672333957872E-3</v>
      </c>
      <c r="H483" s="237">
        <f t="shared" si="12"/>
        <v>-3.0005145555541624E-2</v>
      </c>
      <c r="I483" s="237">
        <f t="shared" si="12"/>
        <v>5.0464699250480491E-3</v>
      </c>
    </row>
    <row r="484" spans="1:9" x14ac:dyDescent="0.25">
      <c r="A484" s="239">
        <v>41708</v>
      </c>
      <c r="B484" s="237">
        <f>+VLOOKUP(A484,'[1]CEMEXCPO.MX'!$A$2:$G$1741,6,FALSE)</f>
        <v>14.4206</v>
      </c>
      <c r="C484" s="237">
        <f>+VLOOKUP(A484,[1]BIMBOA.MX!$A$2:$G$1741,6,FALSE)</f>
        <v>33.693058000000001</v>
      </c>
      <c r="D484" s="237">
        <f>+VLOOKUP(A484,[1]GENTERA.MX!$A$2:$G$1741,6,FALSE)</f>
        <v>19.599802</v>
      </c>
      <c r="F484" s="239">
        <v>41708</v>
      </c>
      <c r="G484" s="237">
        <f t="shared" si="12"/>
        <v>-1.2952656525832983E-2</v>
      </c>
      <c r="H484" s="237">
        <f t="shared" si="12"/>
        <v>-2.5894634156605999E-3</v>
      </c>
      <c r="I484" s="237">
        <f t="shared" si="12"/>
        <v>-4.6247951412003831E-3</v>
      </c>
    </row>
    <row r="485" spans="1:9" x14ac:dyDescent="0.25">
      <c r="A485" s="239">
        <v>41709</v>
      </c>
      <c r="B485" s="237">
        <f>+VLOOKUP(A485,'[1]CEMEXCPO.MX'!$A$2:$G$1741,6,FALSE)</f>
        <v>14.318</v>
      </c>
      <c r="C485" s="237">
        <f>+VLOOKUP(A485,[1]BIMBOA.MX!$A$2:$G$1741,6,FALSE)</f>
        <v>33.353316999999997</v>
      </c>
      <c r="D485" s="237">
        <f>+VLOOKUP(A485,[1]GENTERA.MX!$A$2:$G$1741,6,FALSE)</f>
        <v>19.608060999999999</v>
      </c>
      <c r="F485" s="239">
        <v>41709</v>
      </c>
      <c r="G485" s="237">
        <f t="shared" si="12"/>
        <v>-7.1402528937448521E-3</v>
      </c>
      <c r="H485" s="237">
        <f t="shared" si="12"/>
        <v>-1.013459438768954E-2</v>
      </c>
      <c r="I485" s="237">
        <f t="shared" si="12"/>
        <v>4.2129305145537132E-4</v>
      </c>
    </row>
    <row r="486" spans="1:9" x14ac:dyDescent="0.25">
      <c r="A486" s="239">
        <v>41710</v>
      </c>
      <c r="B486" s="237">
        <f>+VLOOKUP(A486,'[1]CEMEXCPO.MX'!$A$2:$G$1741,6,FALSE)</f>
        <v>14.215400000000001</v>
      </c>
      <c r="C486" s="237">
        <f>+VLOOKUP(A486,[1]BIMBOA.MX!$A$2:$G$1741,6,FALSE)</f>
        <v>33.324191999999996</v>
      </c>
      <c r="D486" s="237">
        <f>+VLOOKUP(A486,[1]GENTERA.MX!$A$2:$G$1741,6,FALSE)</f>
        <v>19.32724</v>
      </c>
      <c r="F486" s="239">
        <v>41710</v>
      </c>
      <c r="G486" s="237">
        <f t="shared" si="12"/>
        <v>-7.1916029774494947E-3</v>
      </c>
      <c r="H486" s="237">
        <f t="shared" si="12"/>
        <v>-8.7360797633666103E-4</v>
      </c>
      <c r="I486" s="237">
        <f t="shared" si="12"/>
        <v>-1.442525740883142E-2</v>
      </c>
    </row>
    <row r="487" spans="1:9" x14ac:dyDescent="0.25">
      <c r="A487" s="239">
        <v>41711</v>
      </c>
      <c r="B487" s="237">
        <f>+VLOOKUP(A487,'[1]CEMEXCPO.MX'!$A$2:$G$1741,6,FALSE)</f>
        <v>14.0444</v>
      </c>
      <c r="C487" s="237">
        <f>+VLOOKUP(A487,[1]BIMBOA.MX!$A$2:$G$1741,6,FALSE)</f>
        <v>31.858435</v>
      </c>
      <c r="D487" s="237">
        <f>+VLOOKUP(A487,[1]GENTERA.MX!$A$2:$G$1741,6,FALSE)</f>
        <v>18.972078</v>
      </c>
      <c r="F487" s="239">
        <v>41711</v>
      </c>
      <c r="G487" s="237">
        <f t="shared" si="12"/>
        <v>-1.2102144181975381E-2</v>
      </c>
      <c r="H487" s="237">
        <f t="shared" si="12"/>
        <v>-4.49814375889507E-2</v>
      </c>
      <c r="I487" s="237">
        <f t="shared" si="12"/>
        <v>-1.8547180458421218E-2</v>
      </c>
    </row>
    <row r="488" spans="1:9" x14ac:dyDescent="0.25">
      <c r="A488" s="239">
        <v>41712</v>
      </c>
      <c r="B488" s="237">
        <f>+VLOOKUP(A488,'[1]CEMEXCPO.MX'!$A$2:$G$1741,6,FALSE)</f>
        <v>13.6341</v>
      </c>
      <c r="C488" s="237">
        <f>+VLOOKUP(A488,[1]BIMBOA.MX!$A$2:$G$1741,6,FALSE)</f>
        <v>31.576924999999999</v>
      </c>
      <c r="D488" s="237">
        <f>+VLOOKUP(A488,[1]GENTERA.MX!$A$2:$G$1741,6,FALSE)</f>
        <v>18.872965000000001</v>
      </c>
      <c r="F488" s="239">
        <v>41712</v>
      </c>
      <c r="G488" s="237">
        <f t="shared" si="12"/>
        <v>-2.964973229620815E-2</v>
      </c>
      <c r="H488" s="237">
        <f t="shared" si="12"/>
        <v>-8.8755497880815756E-3</v>
      </c>
      <c r="I488" s="237">
        <f t="shared" si="12"/>
        <v>-5.2378445756884493E-3</v>
      </c>
    </row>
    <row r="489" spans="1:9" x14ac:dyDescent="0.25">
      <c r="A489" s="239">
        <v>41716</v>
      </c>
      <c r="B489" s="237">
        <f>+VLOOKUP(A489,'[1]CEMEXCPO.MX'!$A$2:$G$1741,6,FALSE)</f>
        <v>14.061500000000001</v>
      </c>
      <c r="C489" s="237">
        <f>+VLOOKUP(A489,[1]BIMBOA.MX!$A$2:$G$1741,6,FALSE)</f>
        <v>32.479683000000001</v>
      </c>
      <c r="D489" s="237">
        <f>+VLOOKUP(A489,[1]GENTERA.MX!$A$2:$G$1741,6,FALSE)</f>
        <v>19.352018000000001</v>
      </c>
      <c r="F489" s="239">
        <v>41716</v>
      </c>
      <c r="G489" s="237">
        <f t="shared" si="12"/>
        <v>3.0866558806652688E-2</v>
      </c>
      <c r="H489" s="237">
        <f t="shared" si="12"/>
        <v>2.8188123061348682E-2</v>
      </c>
      <c r="I489" s="237">
        <f t="shared" si="12"/>
        <v>2.5066228690570003E-2</v>
      </c>
    </row>
    <row r="490" spans="1:9" x14ac:dyDescent="0.25">
      <c r="A490" s="239">
        <v>41717</v>
      </c>
      <c r="B490" s="237">
        <f>+VLOOKUP(A490,'[1]CEMEXCPO.MX'!$A$2:$G$1741,6,FALSE)</f>
        <v>14.0017</v>
      </c>
      <c r="C490" s="237">
        <f>+VLOOKUP(A490,[1]BIMBOA.MX!$A$2:$G$1741,6,FALSE)</f>
        <v>33.188296999999999</v>
      </c>
      <c r="D490" s="237">
        <f>+VLOOKUP(A490,[1]GENTERA.MX!$A$2:$G$1741,6,FALSE)</f>
        <v>18.996859000000001</v>
      </c>
      <c r="F490" s="239">
        <v>41717</v>
      </c>
      <c r="G490" s="237">
        <f t="shared" si="12"/>
        <v>-4.261815510177974E-3</v>
      </c>
      <c r="H490" s="237">
        <f t="shared" si="12"/>
        <v>2.1582558386080919E-2</v>
      </c>
      <c r="I490" s="237">
        <f t="shared" si="12"/>
        <v>-1.8523053732908103E-2</v>
      </c>
    </row>
    <row r="491" spans="1:9" x14ac:dyDescent="0.25">
      <c r="A491" s="239">
        <v>41718</v>
      </c>
      <c r="B491" s="237">
        <f>+VLOOKUP(A491,'[1]CEMEXCPO.MX'!$A$2:$G$1741,6,FALSE)</f>
        <v>14.249599999999999</v>
      </c>
      <c r="C491" s="237">
        <f>+VLOOKUP(A491,[1]BIMBOA.MX!$A$2:$G$1741,6,FALSE)</f>
        <v>33.838661000000002</v>
      </c>
      <c r="D491" s="237">
        <f>+VLOOKUP(A491,[1]GENTERA.MX!$A$2:$G$1741,6,FALSE)</f>
        <v>19.475912000000001</v>
      </c>
      <c r="F491" s="239">
        <v>41718</v>
      </c>
      <c r="G491" s="237">
        <f t="shared" si="12"/>
        <v>1.7550085330411105E-2</v>
      </c>
      <c r="H491" s="237">
        <f t="shared" si="12"/>
        <v>1.940665161753315E-2</v>
      </c>
      <c r="I491" s="237">
        <f t="shared" si="12"/>
        <v>2.4904770217843306E-2</v>
      </c>
    </row>
    <row r="492" spans="1:9" x14ac:dyDescent="0.25">
      <c r="A492" s="239">
        <v>41719</v>
      </c>
      <c r="B492" s="237">
        <f>+VLOOKUP(A492,'[1]CEMEXCPO.MX'!$A$2:$G$1741,6,FALSE)</f>
        <v>14.642799999999999</v>
      </c>
      <c r="C492" s="237">
        <f>+VLOOKUP(A492,[1]BIMBOA.MX!$A$2:$G$1741,6,FALSE)</f>
        <v>34.663756999999997</v>
      </c>
      <c r="D492" s="237">
        <f>+VLOOKUP(A492,[1]GENTERA.MX!$A$2:$G$1741,6,FALSE)</f>
        <v>19.409829999999999</v>
      </c>
      <c r="F492" s="239">
        <v>41719</v>
      </c>
      <c r="G492" s="237">
        <f t="shared" si="12"/>
        <v>2.7219910931264517E-2</v>
      </c>
      <c r="H492" s="237">
        <f t="shared" si="12"/>
        <v>2.4090708861162685E-2</v>
      </c>
      <c r="I492" s="237">
        <f t="shared" si="12"/>
        <v>-3.3987811580578338E-3</v>
      </c>
    </row>
    <row r="493" spans="1:9" x14ac:dyDescent="0.25">
      <c r="A493" s="239">
        <v>41722</v>
      </c>
      <c r="B493" s="237">
        <f>+VLOOKUP(A493,'[1]CEMEXCPO.MX'!$A$2:$G$1741,6,FALSE)</f>
        <v>14.4718</v>
      </c>
      <c r="C493" s="237">
        <f>+VLOOKUP(A493,[1]BIMBOA.MX!$A$2:$G$1741,6,FALSE)</f>
        <v>34.061928000000002</v>
      </c>
      <c r="D493" s="237">
        <f>+VLOOKUP(A493,[1]GENTERA.MX!$A$2:$G$1741,6,FALSE)</f>
        <v>19.418092999999999</v>
      </c>
      <c r="F493" s="239">
        <v>41722</v>
      </c>
      <c r="G493" s="237">
        <f t="shared" si="12"/>
        <v>-1.1746818868950007E-2</v>
      </c>
      <c r="H493" s="237">
        <f t="shared" si="12"/>
        <v>-1.7514394636495591E-2</v>
      </c>
      <c r="I493" s="237">
        <f t="shared" si="12"/>
        <v>4.2562153658023472E-4</v>
      </c>
    </row>
    <row r="494" spans="1:9" x14ac:dyDescent="0.25">
      <c r="A494" s="239">
        <v>41723</v>
      </c>
      <c r="B494" s="237">
        <f>+VLOOKUP(A494,'[1]CEMEXCPO.MX'!$A$2:$G$1741,6,FALSE)</f>
        <v>14.608599999999999</v>
      </c>
      <c r="C494" s="237">
        <f>+VLOOKUP(A494,[1]BIMBOA.MX!$A$2:$G$1741,6,FALSE)</f>
        <v>33.964858999999997</v>
      </c>
      <c r="D494" s="237">
        <f>+VLOOKUP(A494,[1]GENTERA.MX!$A$2:$G$1741,6,FALSE)</f>
        <v>19.517206000000002</v>
      </c>
      <c r="F494" s="239">
        <v>41723</v>
      </c>
      <c r="G494" s="237">
        <f t="shared" si="12"/>
        <v>9.4084681860104793E-3</v>
      </c>
      <c r="H494" s="237">
        <f t="shared" si="12"/>
        <v>-2.8538483195195974E-3</v>
      </c>
      <c r="I494" s="237">
        <f t="shared" si="12"/>
        <v>5.0911751870468093E-3</v>
      </c>
    </row>
    <row r="495" spans="1:9" x14ac:dyDescent="0.25">
      <c r="A495" s="239">
        <v>41724</v>
      </c>
      <c r="B495" s="237">
        <f>+VLOOKUP(A495,'[1]CEMEXCPO.MX'!$A$2:$G$1741,6,FALSE)</f>
        <v>14.3863</v>
      </c>
      <c r="C495" s="237">
        <f>+VLOOKUP(A495,[1]BIMBOA.MX!$A$2:$G$1741,6,FALSE)</f>
        <v>33.731887999999998</v>
      </c>
      <c r="D495" s="237">
        <f>+VLOOKUP(A495,[1]GENTERA.MX!$A$2:$G$1741,6,FALSE)</f>
        <v>19.310717</v>
      </c>
      <c r="F495" s="239">
        <v>41724</v>
      </c>
      <c r="G495" s="237">
        <f t="shared" si="12"/>
        <v>-1.533403155816593E-2</v>
      </c>
      <c r="H495" s="237">
        <f t="shared" si="12"/>
        <v>-6.8828098848511413E-3</v>
      </c>
      <c r="I495" s="237">
        <f t="shared" si="12"/>
        <v>-1.0636208722937381E-2</v>
      </c>
    </row>
    <row r="496" spans="1:9" x14ac:dyDescent="0.25">
      <c r="A496" s="239">
        <v>41725</v>
      </c>
      <c r="B496" s="237">
        <f>+VLOOKUP(A496,'[1]CEMEXCPO.MX'!$A$2:$G$1741,6,FALSE)</f>
        <v>14.326499999999999</v>
      </c>
      <c r="C496" s="237">
        <f>+VLOOKUP(A496,[1]BIMBOA.MX!$A$2:$G$1741,6,FALSE)</f>
        <v>33.595984999999999</v>
      </c>
      <c r="D496" s="237">
        <f>+VLOOKUP(A496,[1]GENTERA.MX!$A$2:$G$1741,6,FALSE)</f>
        <v>19.674137000000002</v>
      </c>
      <c r="F496" s="239">
        <v>41725</v>
      </c>
      <c r="G496" s="237">
        <f t="shared" si="12"/>
        <v>-4.1653956746403563E-3</v>
      </c>
      <c r="H496" s="237">
        <f t="shared" si="12"/>
        <v>-4.0370556359864088E-3</v>
      </c>
      <c r="I496" s="237">
        <f t="shared" si="12"/>
        <v>1.8644703800174297E-2</v>
      </c>
    </row>
    <row r="497" spans="1:9" x14ac:dyDescent="0.25">
      <c r="A497" s="239">
        <v>41726</v>
      </c>
      <c r="B497" s="237">
        <f>+VLOOKUP(A497,'[1]CEMEXCPO.MX'!$A$2:$G$1741,6,FALSE)</f>
        <v>14.095700000000001</v>
      </c>
      <c r="C497" s="237">
        <f>+VLOOKUP(A497,[1]BIMBOA.MX!$A$2:$G$1741,6,FALSE)</f>
        <v>34.294894999999997</v>
      </c>
      <c r="D497" s="237">
        <f>+VLOOKUP(A497,[1]GENTERA.MX!$A$2:$G$1741,6,FALSE)</f>
        <v>19.731953000000001</v>
      </c>
      <c r="F497" s="239">
        <v>41726</v>
      </c>
      <c r="G497" s="237">
        <f t="shared" si="12"/>
        <v>-1.6241182826790716E-2</v>
      </c>
      <c r="H497" s="237">
        <f t="shared" si="12"/>
        <v>2.0589943494243264E-2</v>
      </c>
      <c r="I497" s="237">
        <f t="shared" si="12"/>
        <v>2.9343708795029661E-3</v>
      </c>
    </row>
    <row r="498" spans="1:9" x14ac:dyDescent="0.25">
      <c r="A498" s="239">
        <v>41729</v>
      </c>
      <c r="B498" s="237">
        <f>+VLOOKUP(A498,'[1]CEMEXCPO.MX'!$A$2:$G$1741,6,FALSE)</f>
        <v>14.1043</v>
      </c>
      <c r="C498" s="237">
        <f>+VLOOKUP(A498,[1]BIMBOA.MX!$A$2:$G$1741,6,FALSE)</f>
        <v>34.207531000000003</v>
      </c>
      <c r="D498" s="237">
        <f>+VLOOKUP(A498,[1]GENTERA.MX!$A$2:$G$1741,6,FALSE)</f>
        <v>19.707173999999998</v>
      </c>
      <c r="F498" s="239">
        <v>41729</v>
      </c>
      <c r="G498" s="237">
        <f t="shared" si="12"/>
        <v>6.0992909692262275E-4</v>
      </c>
      <c r="H498" s="237">
        <f t="shared" si="12"/>
        <v>-2.5506847703695335E-3</v>
      </c>
      <c r="I498" s="237">
        <f t="shared" si="12"/>
        <v>-1.2565695615137731E-3</v>
      </c>
    </row>
    <row r="499" spans="1:9" x14ac:dyDescent="0.25">
      <c r="A499" s="239">
        <v>41730</v>
      </c>
      <c r="B499" s="237">
        <f>+VLOOKUP(A499,'[1]CEMEXCPO.MX'!$A$2:$G$1741,6,FALSE)</f>
        <v>14.1556</v>
      </c>
      <c r="C499" s="237">
        <f>+VLOOKUP(A499,[1]BIMBOA.MX!$A$2:$G$1741,6,FALSE)</f>
        <v>34.333720999999997</v>
      </c>
      <c r="D499" s="237">
        <f>+VLOOKUP(A499,[1]GENTERA.MX!$A$2:$G$1741,6,FALSE)</f>
        <v>19.508949000000001</v>
      </c>
      <c r="F499" s="239">
        <v>41730</v>
      </c>
      <c r="G499" s="237">
        <f t="shared" si="12"/>
        <v>3.6305900834433802E-3</v>
      </c>
      <c r="H499" s="237">
        <f t="shared" si="12"/>
        <v>3.6821662544853913E-3</v>
      </c>
      <c r="I499" s="237">
        <f t="shared" si="12"/>
        <v>-1.010944851580832E-2</v>
      </c>
    </row>
    <row r="500" spans="1:9" x14ac:dyDescent="0.25">
      <c r="A500" s="239">
        <v>41731</v>
      </c>
      <c r="B500" s="237">
        <f>+VLOOKUP(A500,'[1]CEMEXCPO.MX'!$A$2:$G$1741,6,FALSE)</f>
        <v>14.608599999999999</v>
      </c>
      <c r="C500" s="237">
        <f>+VLOOKUP(A500,[1]BIMBOA.MX!$A$2:$G$1741,6,FALSE)</f>
        <v>34.421084999999998</v>
      </c>
      <c r="D500" s="237">
        <f>+VLOOKUP(A500,[1]GENTERA.MX!$A$2:$G$1741,6,FALSE)</f>
        <v>19.517206000000002</v>
      </c>
      <c r="F500" s="239">
        <v>41731</v>
      </c>
      <c r="G500" s="237">
        <f t="shared" si="12"/>
        <v>3.1500090879231037E-2</v>
      </c>
      <c r="H500" s="237">
        <f t="shared" si="12"/>
        <v>2.5413218973724095E-3</v>
      </c>
      <c r="I500" s="237">
        <f t="shared" si="12"/>
        <v>4.2315212058195175E-4</v>
      </c>
    </row>
    <row r="501" spans="1:9" x14ac:dyDescent="0.25">
      <c r="A501" s="239">
        <v>41732</v>
      </c>
      <c r="B501" s="237">
        <f>+VLOOKUP(A501,'[1]CEMEXCPO.MX'!$A$2:$G$1741,6,FALSE)</f>
        <v>14.574400000000001</v>
      </c>
      <c r="C501" s="237">
        <f>+VLOOKUP(A501,[1]BIMBOA.MX!$A$2:$G$1741,6,FALSE)</f>
        <v>34.382255999999998</v>
      </c>
      <c r="D501" s="237">
        <f>+VLOOKUP(A501,[1]GENTERA.MX!$A$2:$G$1741,6,FALSE)</f>
        <v>19.120750000000001</v>
      </c>
      <c r="F501" s="239">
        <v>41732</v>
      </c>
      <c r="G501" s="237">
        <f t="shared" si="12"/>
        <v>-2.3438313851626862E-3</v>
      </c>
      <c r="H501" s="237">
        <f t="shared" si="12"/>
        <v>-1.1286953092058264E-3</v>
      </c>
      <c r="I501" s="237">
        <f t="shared" si="12"/>
        <v>-2.0522302698857235E-2</v>
      </c>
    </row>
    <row r="502" spans="1:9" x14ac:dyDescent="0.25">
      <c r="A502" s="239">
        <v>41733</v>
      </c>
      <c r="B502" s="237">
        <f>+VLOOKUP(A502,'[1]CEMEXCPO.MX'!$A$2:$G$1741,6,FALSE)</f>
        <v>15.0702</v>
      </c>
      <c r="C502" s="237">
        <f>+VLOOKUP(A502,[1]BIMBOA.MX!$A$2:$G$1741,6,FALSE)</f>
        <v>34.304603999999998</v>
      </c>
      <c r="D502" s="237">
        <f>+VLOOKUP(A502,[1]GENTERA.MX!$A$2:$G$1741,6,FALSE)</f>
        <v>19.162047999999999</v>
      </c>
      <c r="F502" s="239">
        <v>41733</v>
      </c>
      <c r="G502" s="237">
        <f t="shared" si="12"/>
        <v>3.345271894206412E-2</v>
      </c>
      <c r="H502" s="237">
        <f t="shared" si="12"/>
        <v>-2.2610447786328967E-3</v>
      </c>
      <c r="I502" s="237">
        <f t="shared" si="12"/>
        <v>2.1575233879122923E-3</v>
      </c>
    </row>
    <row r="503" spans="1:9" x14ac:dyDescent="0.25">
      <c r="A503" s="239">
        <v>41736</v>
      </c>
      <c r="B503" s="237">
        <f>+VLOOKUP(A503,'[1]CEMEXCPO.MX'!$A$2:$G$1741,6,FALSE)</f>
        <v>14.7197</v>
      </c>
      <c r="C503" s="237">
        <f>+VLOOKUP(A503,[1]BIMBOA.MX!$A$2:$G$1741,6,FALSE)</f>
        <v>34.780251</v>
      </c>
      <c r="D503" s="237">
        <f>+VLOOKUP(A503,[1]GENTERA.MX!$A$2:$G$1741,6,FALSE)</f>
        <v>18.806889000000002</v>
      </c>
      <c r="F503" s="239">
        <v>41736</v>
      </c>
      <c r="G503" s="237">
        <f t="shared" si="12"/>
        <v>-2.3532551292208922E-2</v>
      </c>
      <c r="H503" s="237">
        <f t="shared" si="12"/>
        <v>1.3770153121905448E-2</v>
      </c>
      <c r="I503" s="237">
        <f t="shared" si="12"/>
        <v>-1.8708417298493357E-2</v>
      </c>
    </row>
    <row r="504" spans="1:9" x14ac:dyDescent="0.25">
      <c r="A504" s="239">
        <v>41737</v>
      </c>
      <c r="B504" s="237">
        <f>+VLOOKUP(A504,'[1]CEMEXCPO.MX'!$A$2:$G$1741,6,FALSE)</f>
        <v>14.7796</v>
      </c>
      <c r="C504" s="237">
        <f>+VLOOKUP(A504,[1]BIMBOA.MX!$A$2:$G$1741,6,FALSE)</f>
        <v>35.168526</v>
      </c>
      <c r="D504" s="237">
        <f>+VLOOKUP(A504,[1]GENTERA.MX!$A$2:$G$1741,6,FALSE)</f>
        <v>18.881224</v>
      </c>
      <c r="F504" s="239">
        <v>41737</v>
      </c>
      <c r="G504" s="237">
        <f t="shared" si="12"/>
        <v>4.0611188961074711E-3</v>
      </c>
      <c r="H504" s="237">
        <f t="shared" si="12"/>
        <v>1.1101809196893776E-2</v>
      </c>
      <c r="I504" s="237">
        <f t="shared" si="12"/>
        <v>3.9447502396430557E-3</v>
      </c>
    </row>
    <row r="505" spans="1:9" x14ac:dyDescent="0.25">
      <c r="A505" s="239">
        <v>41738</v>
      </c>
      <c r="B505" s="237">
        <f>+VLOOKUP(A505,'[1]CEMEXCPO.MX'!$A$2:$G$1741,6,FALSE)</f>
        <v>14.7454</v>
      </c>
      <c r="C505" s="237">
        <f>+VLOOKUP(A505,[1]BIMBOA.MX!$A$2:$G$1741,6,FALSE)</f>
        <v>35.275298999999997</v>
      </c>
      <c r="D505" s="237">
        <f>+VLOOKUP(A505,[1]GENTERA.MX!$A$2:$G$1741,6,FALSE)</f>
        <v>18.666477</v>
      </c>
      <c r="F505" s="239">
        <v>41738</v>
      </c>
      <c r="G505" s="237">
        <f t="shared" si="12"/>
        <v>-2.3166818151390263E-3</v>
      </c>
      <c r="H505" s="237">
        <f t="shared" si="12"/>
        <v>3.0314390726781555E-3</v>
      </c>
      <c r="I505" s="237">
        <f t="shared" si="12"/>
        <v>-1.1438747823289148E-2</v>
      </c>
    </row>
    <row r="506" spans="1:9" x14ac:dyDescent="0.25">
      <c r="A506" s="239">
        <v>41739</v>
      </c>
      <c r="B506" s="237">
        <f>+VLOOKUP(A506,'[1]CEMEXCPO.MX'!$A$2:$G$1741,6,FALSE)</f>
        <v>14.523099999999999</v>
      </c>
      <c r="C506" s="237">
        <f>+VLOOKUP(A506,[1]BIMBOA.MX!$A$2:$G$1741,6,FALSE)</f>
        <v>34.430793999999999</v>
      </c>
      <c r="D506" s="237">
        <f>+VLOOKUP(A506,[1]GENTERA.MX!$A$2:$G$1741,6,FALSE)</f>
        <v>18.542584999999999</v>
      </c>
      <c r="F506" s="239">
        <v>41739</v>
      </c>
      <c r="G506" s="237">
        <f t="shared" si="12"/>
        <v>-1.519068450758016E-2</v>
      </c>
      <c r="H506" s="237">
        <f t="shared" si="12"/>
        <v>-2.4231635592638245E-2</v>
      </c>
      <c r="I506" s="237">
        <f t="shared" si="12"/>
        <v>-6.6592626194265959E-3</v>
      </c>
    </row>
    <row r="507" spans="1:9" x14ac:dyDescent="0.25">
      <c r="A507" s="239">
        <v>41740</v>
      </c>
      <c r="B507" s="237">
        <f>+VLOOKUP(A507,'[1]CEMEXCPO.MX'!$A$2:$G$1741,6,FALSE)</f>
        <v>14.3522</v>
      </c>
      <c r="C507" s="237">
        <f>+VLOOKUP(A507,[1]BIMBOA.MX!$A$2:$G$1741,6,FALSE)</f>
        <v>34.925849999999997</v>
      </c>
      <c r="D507" s="237">
        <f>+VLOOKUP(A507,[1]GENTERA.MX!$A$2:$G$1741,6,FALSE)</f>
        <v>18.765592999999999</v>
      </c>
      <c r="F507" s="239">
        <v>41740</v>
      </c>
      <c r="G507" s="237">
        <f t="shared" si="12"/>
        <v>-1.1837244672285332E-2</v>
      </c>
      <c r="H507" s="237">
        <f t="shared" si="12"/>
        <v>1.4275904345432766E-2</v>
      </c>
      <c r="I507" s="237">
        <f t="shared" si="12"/>
        <v>1.1955054791522236E-2</v>
      </c>
    </row>
    <row r="508" spans="1:9" x14ac:dyDescent="0.25">
      <c r="A508" s="239">
        <v>41743</v>
      </c>
      <c r="B508" s="237">
        <f>+VLOOKUP(A508,'[1]CEMEXCPO.MX'!$A$2:$G$1741,6,FALSE)</f>
        <v>14.3009</v>
      </c>
      <c r="C508" s="237">
        <f>+VLOOKUP(A508,[1]BIMBOA.MX!$A$2:$G$1741,6,FALSE)</f>
        <v>34.896729000000001</v>
      </c>
      <c r="D508" s="237">
        <f>+VLOOKUP(A508,[1]GENTERA.MX!$A$2:$G$1741,6,FALSE)</f>
        <v>18.773855000000001</v>
      </c>
      <c r="F508" s="239">
        <v>41743</v>
      </c>
      <c r="G508" s="237">
        <f t="shared" si="12"/>
        <v>-3.5807682110218148E-3</v>
      </c>
      <c r="H508" s="237">
        <f t="shared" si="12"/>
        <v>-8.3414282616274299E-4</v>
      </c>
      <c r="I508" s="237">
        <f t="shared" si="12"/>
        <v>4.4017696442430606E-4</v>
      </c>
    </row>
    <row r="509" spans="1:9" x14ac:dyDescent="0.25">
      <c r="A509" s="239">
        <v>41744</v>
      </c>
      <c r="B509" s="237">
        <f>+VLOOKUP(A509,'[1]CEMEXCPO.MX'!$A$2:$G$1741,6,FALSE)</f>
        <v>14.241</v>
      </c>
      <c r="C509" s="237">
        <f>+VLOOKUP(A509,[1]BIMBOA.MX!$A$2:$G$1741,6,FALSE)</f>
        <v>34.469616000000002</v>
      </c>
      <c r="D509" s="237">
        <f>+VLOOKUP(A509,[1]GENTERA.MX!$A$2:$G$1741,6,FALSE)</f>
        <v>18.253502000000001</v>
      </c>
      <c r="F509" s="239">
        <v>41744</v>
      </c>
      <c r="G509" s="237">
        <f t="shared" si="12"/>
        <v>-4.1973441110541654E-3</v>
      </c>
      <c r="H509" s="237">
        <f t="shared" si="12"/>
        <v>-1.2314859542681789E-2</v>
      </c>
      <c r="I509" s="237">
        <f t="shared" si="12"/>
        <v>-2.8108258406803983E-2</v>
      </c>
    </row>
    <row r="510" spans="1:9" x14ac:dyDescent="0.25">
      <c r="A510" s="239">
        <v>41745</v>
      </c>
      <c r="B510" s="237">
        <f>+VLOOKUP(A510,'[1]CEMEXCPO.MX'!$A$2:$G$1741,6,FALSE)</f>
        <v>14.565899999999999</v>
      </c>
      <c r="C510" s="237">
        <f>+VLOOKUP(A510,[1]BIMBOA.MX!$A$2:$G$1741,6,FALSE)</f>
        <v>34.916145</v>
      </c>
      <c r="D510" s="237">
        <f>+VLOOKUP(A510,[1]GENTERA.MX!$A$2:$G$1741,6,FALSE)</f>
        <v>18.352615</v>
      </c>
      <c r="F510" s="239">
        <v>41745</v>
      </c>
      <c r="G510" s="237">
        <f t="shared" si="12"/>
        <v>2.2558052232106551E-2</v>
      </c>
      <c r="H510" s="237">
        <f t="shared" si="12"/>
        <v>1.2871089343523184E-2</v>
      </c>
      <c r="I510" s="237">
        <f t="shared" si="12"/>
        <v>5.4151191285877788E-3</v>
      </c>
    </row>
    <row r="511" spans="1:9" x14ac:dyDescent="0.25">
      <c r="A511" s="239">
        <v>41750</v>
      </c>
      <c r="B511" s="237">
        <f>+VLOOKUP(A511,'[1]CEMEXCPO.MX'!$A$2:$G$1741,6,FALSE)</f>
        <v>14.531700000000001</v>
      </c>
      <c r="C511" s="237">
        <f>+VLOOKUP(A511,[1]BIMBOA.MX!$A$2:$G$1741,6,FALSE)</f>
        <v>34.673470000000002</v>
      </c>
      <c r="D511" s="237">
        <f>+VLOOKUP(A511,[1]GENTERA.MX!$A$2:$G$1741,6,FALSE)</f>
        <v>18.426952</v>
      </c>
      <c r="F511" s="239">
        <v>41750</v>
      </c>
      <c r="G511" s="237">
        <f t="shared" si="12"/>
        <v>-2.3507104193225075E-3</v>
      </c>
      <c r="H511" s="237">
        <f t="shared" si="12"/>
        <v>-6.9744884696497627E-3</v>
      </c>
      <c r="I511" s="237">
        <f t="shared" si="12"/>
        <v>4.0423043166101895E-3</v>
      </c>
    </row>
    <row r="512" spans="1:9" x14ac:dyDescent="0.25">
      <c r="A512" s="239">
        <v>41751</v>
      </c>
      <c r="B512" s="237">
        <f>+VLOOKUP(A512,'[1]CEMEXCPO.MX'!$A$2:$G$1741,6,FALSE)</f>
        <v>14.4373</v>
      </c>
      <c r="C512" s="237">
        <f>+VLOOKUP(A512,[1]BIMBOA.MX!$A$2:$G$1741,6,FALSE)</f>
        <v>35.304423999999997</v>
      </c>
      <c r="D512" s="237">
        <f>+VLOOKUP(A512,[1]GENTERA.MX!$A$2:$G$1741,6,FALSE)</f>
        <v>18.170905999999999</v>
      </c>
      <c r="F512" s="239">
        <v>41751</v>
      </c>
      <c r="G512" s="237">
        <f t="shared" si="12"/>
        <v>-6.5173346778662272E-3</v>
      </c>
      <c r="H512" s="237">
        <f t="shared" si="12"/>
        <v>1.8033440646917576E-2</v>
      </c>
      <c r="I512" s="237">
        <f t="shared" si="12"/>
        <v>-1.399263190048947E-2</v>
      </c>
    </row>
    <row r="513" spans="1:9" x14ac:dyDescent="0.25">
      <c r="A513" s="239">
        <v>41752</v>
      </c>
      <c r="B513" s="237">
        <f>+VLOOKUP(A513,'[1]CEMEXCPO.MX'!$A$2:$G$1741,6,FALSE)</f>
        <v>14.579499999999999</v>
      </c>
      <c r="C513" s="237">
        <f>+VLOOKUP(A513,[1]BIMBOA.MX!$A$2:$G$1741,6,FALSE)</f>
        <v>36.226588999999997</v>
      </c>
      <c r="D513" s="237">
        <f>+VLOOKUP(A513,[1]GENTERA.MX!$A$2:$G$1741,6,FALSE)</f>
        <v>17.881826</v>
      </c>
      <c r="F513" s="239">
        <v>41752</v>
      </c>
      <c r="G513" s="237">
        <f t="shared" si="12"/>
        <v>9.8012970674543447E-3</v>
      </c>
      <c r="H513" s="237">
        <f t="shared" si="12"/>
        <v>2.5785070113347762E-2</v>
      </c>
      <c r="I513" s="237">
        <f t="shared" si="12"/>
        <v>-1.6036853764979105E-2</v>
      </c>
    </row>
    <row r="514" spans="1:9" x14ac:dyDescent="0.25">
      <c r="A514" s="239">
        <v>41753</v>
      </c>
      <c r="B514" s="237">
        <f>+VLOOKUP(A514,'[1]CEMEXCPO.MX'!$A$2:$G$1741,6,FALSE)</f>
        <v>14.4551</v>
      </c>
      <c r="C514" s="237">
        <f>+VLOOKUP(A514,[1]BIMBOA.MX!$A$2:$G$1741,6,FALSE)</f>
        <v>36.983738000000002</v>
      </c>
      <c r="D514" s="237">
        <f>+VLOOKUP(A514,[1]GENTERA.MX!$A$2:$G$1741,6,FALSE)</f>
        <v>17.989198999999999</v>
      </c>
      <c r="F514" s="239">
        <v>41753</v>
      </c>
      <c r="G514" s="237">
        <f t="shared" si="12"/>
        <v>-8.5691389738368276E-3</v>
      </c>
      <c r="H514" s="237">
        <f t="shared" si="12"/>
        <v>2.0684950537320716E-2</v>
      </c>
      <c r="I514" s="237">
        <f t="shared" si="12"/>
        <v>5.9866324246430104E-3</v>
      </c>
    </row>
    <row r="515" spans="1:9" x14ac:dyDescent="0.25">
      <c r="A515" s="239">
        <v>41754</v>
      </c>
      <c r="B515" s="237">
        <f>+VLOOKUP(A515,'[1]CEMEXCPO.MX'!$A$2:$G$1741,6,FALSE)</f>
        <v>14.499499999999999</v>
      </c>
      <c r="C515" s="237">
        <f>+VLOOKUP(A515,[1]BIMBOA.MX!$A$2:$G$1741,6,FALSE)</f>
        <v>36.100399000000003</v>
      </c>
      <c r="D515" s="237">
        <f>+VLOOKUP(A515,[1]GENTERA.MX!$A$2:$G$1741,6,FALSE)</f>
        <v>17.468847</v>
      </c>
      <c r="F515" s="239">
        <v>41754</v>
      </c>
      <c r="G515" s="237">
        <f t="shared" si="12"/>
        <v>3.066872607538268E-3</v>
      </c>
      <c r="H515" s="237">
        <f t="shared" si="12"/>
        <v>-2.4174384607002469E-2</v>
      </c>
      <c r="I515" s="237">
        <f t="shared" si="12"/>
        <v>-2.9352399122457188E-2</v>
      </c>
    </row>
    <row r="516" spans="1:9" x14ac:dyDescent="0.25">
      <c r="A516" s="239">
        <v>41757</v>
      </c>
      <c r="B516" s="237">
        <f>+VLOOKUP(A516,'[1]CEMEXCPO.MX'!$A$2:$G$1741,6,FALSE)</f>
        <v>14.2417</v>
      </c>
      <c r="C516" s="237">
        <f>+VLOOKUP(A516,[1]BIMBOA.MX!$A$2:$G$1741,6,FALSE)</f>
        <v>35.993622000000002</v>
      </c>
      <c r="D516" s="237">
        <f>+VLOOKUP(A516,[1]GENTERA.MX!$A$2:$G$1741,6,FALSE)</f>
        <v>17.377996</v>
      </c>
      <c r="F516" s="239">
        <v>41757</v>
      </c>
      <c r="G516" s="237">
        <f t="shared" ref="G516:I579" si="13">+LN(B516/B515)</f>
        <v>-1.7939885192528971E-2</v>
      </c>
      <c r="H516" s="237">
        <f t="shared" si="13"/>
        <v>-2.9621618157587722E-3</v>
      </c>
      <c r="I516" s="237">
        <f t="shared" si="13"/>
        <v>-5.2143148718616118E-3</v>
      </c>
    </row>
    <row r="517" spans="1:9" x14ac:dyDescent="0.25">
      <c r="A517" s="239">
        <v>41758</v>
      </c>
      <c r="B517" s="237">
        <f>+VLOOKUP(A517,'[1]CEMEXCPO.MX'!$A$2:$G$1741,6,FALSE)</f>
        <v>14.5707</v>
      </c>
      <c r="C517" s="237">
        <f>+VLOOKUP(A517,[1]BIMBOA.MX!$A$2:$G$1741,6,FALSE)</f>
        <v>36.779888</v>
      </c>
      <c r="D517" s="237">
        <f>+VLOOKUP(A517,[1]GENTERA.MX!$A$2:$G$1741,6,FALSE)</f>
        <v>17.815746000000001</v>
      </c>
      <c r="F517" s="239">
        <v>41758</v>
      </c>
      <c r="G517" s="237">
        <f t="shared" si="13"/>
        <v>2.2838382098081013E-2</v>
      </c>
      <c r="H517" s="237">
        <f t="shared" si="13"/>
        <v>2.1609417944738446E-2</v>
      </c>
      <c r="I517" s="237">
        <f t="shared" si="13"/>
        <v>2.4877864764756435E-2</v>
      </c>
    </row>
    <row r="518" spans="1:9" x14ac:dyDescent="0.25">
      <c r="A518" s="239">
        <v>41759</v>
      </c>
      <c r="B518" s="237">
        <f>+VLOOKUP(A518,'[1]CEMEXCPO.MX'!$A$2:$G$1741,6,FALSE)</f>
        <v>14.8729</v>
      </c>
      <c r="C518" s="237">
        <f>+VLOOKUP(A518,[1]BIMBOA.MX!$A$2:$G$1741,6,FALSE)</f>
        <v>35.081161000000002</v>
      </c>
      <c r="D518" s="237">
        <f>+VLOOKUP(A518,[1]GENTERA.MX!$A$2:$G$1741,6,FALSE)</f>
        <v>18.930779999999999</v>
      </c>
      <c r="F518" s="239">
        <v>41759</v>
      </c>
      <c r="G518" s="237">
        <f t="shared" si="13"/>
        <v>2.0528102015853051E-2</v>
      </c>
      <c r="H518" s="237">
        <f t="shared" si="13"/>
        <v>-4.7286911300913094E-2</v>
      </c>
      <c r="I518" s="237">
        <f t="shared" si="13"/>
        <v>6.0706495804093381E-2</v>
      </c>
    </row>
    <row r="519" spans="1:9" x14ac:dyDescent="0.25">
      <c r="A519" s="239">
        <v>41761</v>
      </c>
      <c r="B519" s="237">
        <f>+VLOOKUP(A519,'[1]CEMEXCPO.MX'!$A$2:$G$1741,6,FALSE)</f>
        <v>15.0063</v>
      </c>
      <c r="C519" s="237">
        <f>+VLOOKUP(A519,[1]BIMBOA.MX!$A$2:$G$1741,6,FALSE)</f>
        <v>34.149292000000003</v>
      </c>
      <c r="D519" s="237">
        <f>+VLOOKUP(A519,[1]GENTERA.MX!$A$2:$G$1741,6,FALSE)</f>
        <v>19.046415</v>
      </c>
      <c r="F519" s="239">
        <v>41761</v>
      </c>
      <c r="G519" s="237">
        <f t="shared" si="13"/>
        <v>8.9293479321289077E-3</v>
      </c>
      <c r="H519" s="237">
        <f t="shared" si="13"/>
        <v>-2.6922408999935647E-2</v>
      </c>
      <c r="I519" s="237">
        <f t="shared" si="13"/>
        <v>6.089726076811821E-3</v>
      </c>
    </row>
    <row r="520" spans="1:9" x14ac:dyDescent="0.25">
      <c r="A520" s="239">
        <v>41764</v>
      </c>
      <c r="B520" s="237">
        <f>+VLOOKUP(A520,'[1]CEMEXCPO.MX'!$A$2:$G$1741,6,FALSE)</f>
        <v>14.997400000000001</v>
      </c>
      <c r="C520" s="237">
        <f>+VLOOKUP(A520,[1]BIMBOA.MX!$A$2:$G$1741,6,FALSE)</f>
        <v>34.498745</v>
      </c>
      <c r="D520" s="237">
        <f>+VLOOKUP(A520,[1]GENTERA.MX!$A$2:$G$1741,6,FALSE)</f>
        <v>19.170309</v>
      </c>
      <c r="F520" s="239">
        <v>41764</v>
      </c>
      <c r="G520" s="237">
        <f t="shared" si="13"/>
        <v>-5.9326018197985813E-4</v>
      </c>
      <c r="H520" s="237">
        <f t="shared" si="13"/>
        <v>1.0181092826602416E-2</v>
      </c>
      <c r="I520" s="237">
        <f t="shared" si="13"/>
        <v>6.4837809769169958E-3</v>
      </c>
    </row>
    <row r="521" spans="1:9" x14ac:dyDescent="0.25">
      <c r="A521" s="239">
        <v>41765</v>
      </c>
      <c r="B521" s="237">
        <f>+VLOOKUP(A521,'[1]CEMEXCPO.MX'!$A$2:$G$1741,6,FALSE)</f>
        <v>14.890700000000001</v>
      </c>
      <c r="C521" s="237">
        <f>+VLOOKUP(A521,[1]BIMBOA.MX!$A$2:$G$1741,6,FALSE)</f>
        <v>35.081161000000002</v>
      </c>
      <c r="D521" s="237">
        <f>+VLOOKUP(A521,[1]GENTERA.MX!$A$2:$G$1741,6,FALSE)</f>
        <v>19.046415</v>
      </c>
      <c r="F521" s="239">
        <v>41765</v>
      </c>
      <c r="G521" s="237">
        <f t="shared" si="13"/>
        <v>-7.1399957369443707E-3</v>
      </c>
      <c r="H521" s="237">
        <f t="shared" si="13"/>
        <v>1.6741316173333368E-2</v>
      </c>
      <c r="I521" s="237">
        <f t="shared" si="13"/>
        <v>-6.4837809769170366E-3</v>
      </c>
    </row>
    <row r="522" spans="1:9" x14ac:dyDescent="0.25">
      <c r="A522" s="239">
        <v>41766</v>
      </c>
      <c r="B522" s="237">
        <f>+VLOOKUP(A522,'[1]CEMEXCPO.MX'!$A$2:$G$1741,6,FALSE)</f>
        <v>14.926299999999999</v>
      </c>
      <c r="C522" s="237">
        <f>+VLOOKUP(A522,[1]BIMBOA.MX!$A$2:$G$1741,6,FALSE)</f>
        <v>34.906433</v>
      </c>
      <c r="D522" s="237">
        <f>+VLOOKUP(A522,[1]GENTERA.MX!$A$2:$G$1741,6,FALSE)</f>
        <v>19.203346</v>
      </c>
      <c r="F522" s="239">
        <v>41766</v>
      </c>
      <c r="G522" s="237">
        <f t="shared" si="13"/>
        <v>2.3879006550717912E-3</v>
      </c>
      <c r="H522" s="237">
        <f t="shared" si="13"/>
        <v>-4.9931238675241952E-3</v>
      </c>
      <c r="I522" s="237">
        <f t="shared" si="13"/>
        <v>8.2056397971068378E-3</v>
      </c>
    </row>
    <row r="523" spans="1:9" x14ac:dyDescent="0.25">
      <c r="A523" s="239">
        <v>41767</v>
      </c>
      <c r="B523" s="237">
        <f>+VLOOKUP(A523,'[1]CEMEXCPO.MX'!$A$2:$G$1741,6,FALSE)</f>
        <v>14.926299999999999</v>
      </c>
      <c r="C523" s="237">
        <f>+VLOOKUP(A523,[1]BIMBOA.MX!$A$2:$G$1741,6,FALSE)</f>
        <v>34.605522000000001</v>
      </c>
      <c r="D523" s="237">
        <f>+VLOOKUP(A523,[1]GENTERA.MX!$A$2:$G$1741,6,FALSE)</f>
        <v>19.046415</v>
      </c>
      <c r="F523" s="239">
        <v>41767</v>
      </c>
      <c r="G523" s="237">
        <f t="shared" si="13"/>
        <v>0</v>
      </c>
      <c r="H523" s="237">
        <f t="shared" si="13"/>
        <v>-8.6578741644627154E-3</v>
      </c>
      <c r="I523" s="237">
        <f t="shared" si="13"/>
        <v>-8.2056397971068448E-3</v>
      </c>
    </row>
    <row r="524" spans="1:9" x14ac:dyDescent="0.25">
      <c r="A524" s="239">
        <v>41768</v>
      </c>
      <c r="B524" s="237">
        <f>+VLOOKUP(A524,'[1]CEMEXCPO.MX'!$A$2:$G$1741,6,FALSE)</f>
        <v>14.464</v>
      </c>
      <c r="C524" s="237">
        <f>+VLOOKUP(A524,[1]BIMBOA.MX!$A$2:$G$1741,6,FALSE)</f>
        <v>34.217236</v>
      </c>
      <c r="D524" s="237">
        <f>+VLOOKUP(A524,[1]GENTERA.MX!$A$2:$G$1741,6,FALSE)</f>
        <v>18.906002000000001</v>
      </c>
      <c r="F524" s="239">
        <v>41768</v>
      </c>
      <c r="G524" s="237">
        <f t="shared" si="13"/>
        <v>-3.1461954013225081E-2</v>
      </c>
      <c r="H524" s="237">
        <f t="shared" si="13"/>
        <v>-1.1283770982225586E-2</v>
      </c>
      <c r="I524" s="237">
        <f t="shared" si="13"/>
        <v>-7.399457096854938E-3</v>
      </c>
    </row>
    <row r="525" spans="1:9" x14ac:dyDescent="0.25">
      <c r="A525" s="239">
        <v>41771</v>
      </c>
      <c r="B525" s="237">
        <f>+VLOOKUP(A525,'[1]CEMEXCPO.MX'!$A$2:$G$1741,6,FALSE)</f>
        <v>14.6684</v>
      </c>
      <c r="C525" s="237">
        <f>+VLOOKUP(A525,[1]BIMBOA.MX!$A$2:$G$1741,6,FALSE)</f>
        <v>35.032626999999998</v>
      </c>
      <c r="D525" s="237">
        <f>+VLOOKUP(A525,[1]GENTERA.MX!$A$2:$G$1741,6,FALSE)</f>
        <v>19.269423</v>
      </c>
      <c r="F525" s="239">
        <v>41771</v>
      </c>
      <c r="G525" s="237">
        <f t="shared" si="13"/>
        <v>1.4032716435591581E-2</v>
      </c>
      <c r="H525" s="237">
        <f t="shared" si="13"/>
        <v>2.3550333537642902E-2</v>
      </c>
      <c r="I525" s="237">
        <f t="shared" si="13"/>
        <v>1.9040101271816611E-2</v>
      </c>
    </row>
    <row r="526" spans="1:9" x14ac:dyDescent="0.25">
      <c r="A526" s="239">
        <v>41772</v>
      </c>
      <c r="B526" s="237">
        <f>+VLOOKUP(A526,'[1]CEMEXCPO.MX'!$A$2:$G$1741,6,FALSE)</f>
        <v>14.7485</v>
      </c>
      <c r="C526" s="237">
        <f>+VLOOKUP(A526,[1]BIMBOA.MX!$A$2:$G$1741,6,FALSE)</f>
        <v>35.265594</v>
      </c>
      <c r="D526" s="237">
        <f>+VLOOKUP(A526,[1]GENTERA.MX!$A$2:$G$1741,6,FALSE)</f>
        <v>19.095972</v>
      </c>
      <c r="F526" s="239">
        <v>41772</v>
      </c>
      <c r="G526" s="237">
        <f t="shared" si="13"/>
        <v>5.4458626138837911E-3</v>
      </c>
      <c r="H526" s="237">
        <f t="shared" si="13"/>
        <v>6.627987153668892E-3</v>
      </c>
      <c r="I526" s="237">
        <f t="shared" si="13"/>
        <v>-9.0421163017323017E-3</v>
      </c>
    </row>
    <row r="527" spans="1:9" x14ac:dyDescent="0.25">
      <c r="A527" s="239">
        <v>41773</v>
      </c>
      <c r="B527" s="237">
        <f>+VLOOKUP(A527,'[1]CEMEXCPO.MX'!$A$2:$G$1741,6,FALSE)</f>
        <v>14.4551</v>
      </c>
      <c r="C527" s="237">
        <f>+VLOOKUP(A527,[1]BIMBOA.MX!$A$2:$G$1741,6,FALSE)</f>
        <v>35.663586000000002</v>
      </c>
      <c r="D527" s="237">
        <f>+VLOOKUP(A527,[1]GENTERA.MX!$A$2:$G$1741,6,FALSE)</f>
        <v>19.005116999999998</v>
      </c>
      <c r="F527" s="239">
        <v>41773</v>
      </c>
      <c r="G527" s="237">
        <f t="shared" si="13"/>
        <v>-2.0094089233470287E-2</v>
      </c>
      <c r="H527" s="237">
        <f t="shared" si="13"/>
        <v>1.1222353817086564E-2</v>
      </c>
      <c r="I527" s="237">
        <f t="shared" si="13"/>
        <v>-4.7691640628673626E-3</v>
      </c>
    </row>
    <row r="528" spans="1:9" x14ac:dyDescent="0.25">
      <c r="A528" s="239">
        <v>41774</v>
      </c>
      <c r="B528" s="237">
        <f>+VLOOKUP(A528,'[1]CEMEXCPO.MX'!$A$2:$G$1741,6,FALSE)</f>
        <v>14.312799999999999</v>
      </c>
      <c r="C528" s="237">
        <f>+VLOOKUP(A528,[1]BIMBOA.MX!$A$2:$G$1741,6,FALSE)</f>
        <v>35.003506000000002</v>
      </c>
      <c r="D528" s="237">
        <f>+VLOOKUP(A528,[1]GENTERA.MX!$A$2:$G$1741,6,FALSE)</f>
        <v>18.526070000000001</v>
      </c>
      <c r="F528" s="239">
        <v>41774</v>
      </c>
      <c r="G528" s="237">
        <f t="shared" si="13"/>
        <v>-9.8930516723498632E-3</v>
      </c>
      <c r="H528" s="237">
        <f t="shared" si="13"/>
        <v>-1.8681940330423974E-2</v>
      </c>
      <c r="I528" s="237">
        <f t="shared" si="13"/>
        <v>-2.5529329398732724E-2</v>
      </c>
    </row>
    <row r="529" spans="1:9" x14ac:dyDescent="0.25">
      <c r="A529" s="239">
        <v>41775</v>
      </c>
      <c r="B529" s="237">
        <f>+VLOOKUP(A529,'[1]CEMEXCPO.MX'!$A$2:$G$1741,6,FALSE)</f>
        <v>14.4551</v>
      </c>
      <c r="C529" s="237">
        <f>+VLOOKUP(A529,[1]BIMBOA.MX!$A$2:$G$1741,6,FALSE)</f>
        <v>35.372371999999999</v>
      </c>
      <c r="D529" s="237">
        <f>+VLOOKUP(A529,[1]GENTERA.MX!$A$2:$G$1741,6,FALSE)</f>
        <v>18.749075000000001</v>
      </c>
      <c r="F529" s="239">
        <v>41775</v>
      </c>
      <c r="G529" s="237">
        <f t="shared" si="13"/>
        <v>9.8930516723498077E-3</v>
      </c>
      <c r="H529" s="237">
        <f t="shared" si="13"/>
        <v>1.0482835549968476E-2</v>
      </c>
      <c r="I529" s="237">
        <f t="shared" si="13"/>
        <v>1.1965488567963563E-2</v>
      </c>
    </row>
    <row r="530" spans="1:9" x14ac:dyDescent="0.25">
      <c r="A530" s="239">
        <v>41778</v>
      </c>
      <c r="B530" s="237">
        <f>+VLOOKUP(A530,'[1]CEMEXCPO.MX'!$A$2:$G$1741,6,FALSE)</f>
        <v>14.384</v>
      </c>
      <c r="C530" s="237">
        <f>+VLOOKUP(A530,[1]BIMBOA.MX!$A$2:$G$1741,6,FALSE)</f>
        <v>35.799484</v>
      </c>
      <c r="D530" s="237">
        <f>+VLOOKUP(A530,[1]GENTERA.MX!$A$2:$G$1741,6,FALSE)</f>
        <v>18.980336999999999</v>
      </c>
      <c r="F530" s="239">
        <v>41778</v>
      </c>
      <c r="G530" s="237">
        <f t="shared" si="13"/>
        <v>-4.9308157365613794E-3</v>
      </c>
      <c r="H530" s="237">
        <f t="shared" si="13"/>
        <v>1.2002416443828096E-2</v>
      </c>
      <c r="I530" s="237">
        <f t="shared" si="13"/>
        <v>1.2259130690135518E-2</v>
      </c>
    </row>
    <row r="531" spans="1:9" x14ac:dyDescent="0.25">
      <c r="A531" s="239">
        <v>41779</v>
      </c>
      <c r="B531" s="237">
        <f>+VLOOKUP(A531,'[1]CEMEXCPO.MX'!$A$2:$G$1741,6,FALSE)</f>
        <v>14.312799999999999</v>
      </c>
      <c r="C531" s="237">
        <f>+VLOOKUP(A531,[1]BIMBOA.MX!$A$2:$G$1741,6,FALSE)</f>
        <v>35.954796000000002</v>
      </c>
      <c r="D531" s="237">
        <f>+VLOOKUP(A531,[1]GENTERA.MX!$A$2:$G$1741,6,FALSE)</f>
        <v>18.749075000000001</v>
      </c>
      <c r="F531" s="239">
        <v>41779</v>
      </c>
      <c r="G531" s="237">
        <f t="shared" si="13"/>
        <v>-4.9622359357885905E-3</v>
      </c>
      <c r="H531" s="237">
        <f t="shared" si="13"/>
        <v>4.3290028845371286E-3</v>
      </c>
      <c r="I531" s="237">
        <f t="shared" si="13"/>
        <v>-1.2259130690135626E-2</v>
      </c>
    </row>
    <row r="532" spans="1:9" x14ac:dyDescent="0.25">
      <c r="A532" s="239">
        <v>41780</v>
      </c>
      <c r="B532" s="237">
        <f>+VLOOKUP(A532,'[1]CEMEXCPO.MX'!$A$2:$G$1741,6,FALSE)</f>
        <v>14.4373</v>
      </c>
      <c r="C532" s="237">
        <f>+VLOOKUP(A532,[1]BIMBOA.MX!$A$2:$G$1741,6,FALSE)</f>
        <v>36.498382999999997</v>
      </c>
      <c r="D532" s="237">
        <f>+VLOOKUP(A532,[1]GENTERA.MX!$A$2:$G$1741,6,FALSE)</f>
        <v>18.625178999999999</v>
      </c>
      <c r="F532" s="239">
        <v>41780</v>
      </c>
      <c r="G532" s="237">
        <f t="shared" si="13"/>
        <v>8.6608935787324832E-3</v>
      </c>
      <c r="H532" s="237">
        <f t="shared" si="13"/>
        <v>1.5005475457751601E-2</v>
      </c>
      <c r="I532" s="237">
        <f t="shared" si="13"/>
        <v>-6.6300429084622647E-3</v>
      </c>
    </row>
    <row r="533" spans="1:9" x14ac:dyDescent="0.25">
      <c r="A533" s="239">
        <v>41781</v>
      </c>
      <c r="B533" s="237">
        <f>+VLOOKUP(A533,'[1]CEMEXCPO.MX'!$A$2:$G$1741,6,FALSE)</f>
        <v>14.5351</v>
      </c>
      <c r="C533" s="237">
        <f>+VLOOKUP(A533,[1]BIMBOA.MX!$A$2:$G$1741,6,FALSE)</f>
        <v>36.236297999999998</v>
      </c>
      <c r="D533" s="237">
        <f>+VLOOKUP(A533,[1]GENTERA.MX!$A$2:$G$1741,6,FALSE)</f>
        <v>18.484770000000001</v>
      </c>
      <c r="F533" s="239">
        <v>41781</v>
      </c>
      <c r="G533" s="237">
        <f t="shared" si="13"/>
        <v>6.7512785599245203E-3</v>
      </c>
      <c r="H533" s="237">
        <f t="shared" si="13"/>
        <v>-7.2066345982537269E-3</v>
      </c>
      <c r="I533" s="237">
        <f t="shared" si="13"/>
        <v>-7.5672251674718197E-3</v>
      </c>
    </row>
    <row r="534" spans="1:9" x14ac:dyDescent="0.25">
      <c r="A534" s="239">
        <v>41782</v>
      </c>
      <c r="B534" s="237">
        <f>+VLOOKUP(A534,'[1]CEMEXCPO.MX'!$A$2:$G$1741,6,FALSE)</f>
        <v>14.6595</v>
      </c>
      <c r="C534" s="237">
        <f>+VLOOKUP(A534,[1]BIMBOA.MX!$A$2:$G$1741,6,FALSE)</f>
        <v>36.178058999999998</v>
      </c>
      <c r="D534" s="237">
        <f>+VLOOKUP(A534,[1]GENTERA.MX!$A$2:$G$1741,6,FALSE)</f>
        <v>18.369135</v>
      </c>
      <c r="F534" s="239">
        <v>41782</v>
      </c>
      <c r="G534" s="237">
        <f t="shared" si="13"/>
        <v>8.5221755327300076E-3</v>
      </c>
      <c r="H534" s="237">
        <f t="shared" si="13"/>
        <v>-1.6084935355174437E-3</v>
      </c>
      <c r="I534" s="237">
        <f t="shared" si="13"/>
        <v>-6.27533931474314E-3</v>
      </c>
    </row>
    <row r="535" spans="1:9" x14ac:dyDescent="0.25">
      <c r="A535" s="239">
        <v>41785</v>
      </c>
      <c r="B535" s="237">
        <f>+VLOOKUP(A535,'[1]CEMEXCPO.MX'!$A$2:$G$1741,6,FALSE)</f>
        <v>14.757300000000001</v>
      </c>
      <c r="C535" s="237">
        <f>+VLOOKUP(A535,[1]BIMBOA.MX!$A$2:$G$1741,6,FALSE)</f>
        <v>36.585751000000002</v>
      </c>
      <c r="D535" s="237">
        <f>+VLOOKUP(A535,[1]GENTERA.MX!$A$2:$G$1741,6,FALSE)</f>
        <v>18.501289</v>
      </c>
      <c r="F535" s="239">
        <v>41785</v>
      </c>
      <c r="G535" s="237">
        <f t="shared" si="13"/>
        <v>6.6492861450421509E-3</v>
      </c>
      <c r="H535" s="237">
        <f t="shared" si="13"/>
        <v>1.1206017560438167E-2</v>
      </c>
      <c r="I535" s="237">
        <f t="shared" si="13"/>
        <v>7.168594857237357E-3</v>
      </c>
    </row>
    <row r="536" spans="1:9" x14ac:dyDescent="0.25">
      <c r="A536" s="239">
        <v>41786</v>
      </c>
      <c r="B536" s="237">
        <f>+VLOOKUP(A536,'[1]CEMEXCPO.MX'!$A$2:$G$1741,6,FALSE)</f>
        <v>14.819599999999999</v>
      </c>
      <c r="C536" s="237">
        <f>+VLOOKUP(A536,[1]BIMBOA.MX!$A$2:$G$1741,6,FALSE)</f>
        <v>36.721648999999999</v>
      </c>
      <c r="D536" s="237">
        <f>+VLOOKUP(A536,[1]GENTERA.MX!$A$2:$G$1741,6,FALSE)</f>
        <v>18.641701000000001</v>
      </c>
      <c r="F536" s="239">
        <v>41786</v>
      </c>
      <c r="G536" s="237">
        <f t="shared" si="13"/>
        <v>4.2127533404778183E-3</v>
      </c>
      <c r="H536" s="237">
        <f t="shared" si="13"/>
        <v>3.7076244874747247E-3</v>
      </c>
      <c r="I536" s="237">
        <f t="shared" si="13"/>
        <v>7.560655126016805E-3</v>
      </c>
    </row>
    <row r="537" spans="1:9" x14ac:dyDescent="0.25">
      <c r="A537" s="239">
        <v>41787</v>
      </c>
      <c r="B537" s="237">
        <f>+VLOOKUP(A537,'[1]CEMEXCPO.MX'!$A$2:$G$1741,6,FALSE)</f>
        <v>14.944000000000001</v>
      </c>
      <c r="C537" s="237">
        <f>+VLOOKUP(A537,[1]BIMBOA.MX!$A$2:$G$1741,6,FALSE)</f>
        <v>36.624577000000002</v>
      </c>
      <c r="D537" s="237">
        <f>+VLOOKUP(A537,[1]GENTERA.MX!$A$2:$G$1741,6,FALSE)</f>
        <v>18.914262999999998</v>
      </c>
      <c r="F537" s="239">
        <v>41787</v>
      </c>
      <c r="G537" s="237">
        <f t="shared" si="13"/>
        <v>8.3592525361039956E-3</v>
      </c>
      <c r="H537" s="237">
        <f t="shared" si="13"/>
        <v>-2.6469543689086731E-3</v>
      </c>
      <c r="I537" s="237">
        <f t="shared" si="13"/>
        <v>1.4515233081794376E-2</v>
      </c>
    </row>
    <row r="538" spans="1:9" x14ac:dyDescent="0.25">
      <c r="A538" s="239">
        <v>41788</v>
      </c>
      <c r="B538" s="237">
        <f>+VLOOKUP(A538,'[1]CEMEXCPO.MX'!$A$2:$G$1741,6,FALSE)</f>
        <v>14.9085</v>
      </c>
      <c r="C538" s="237">
        <f>+VLOOKUP(A538,[1]BIMBOA.MX!$A$2:$G$1741,6,FALSE)</f>
        <v>36.585751000000002</v>
      </c>
      <c r="D538" s="237">
        <f>+VLOOKUP(A538,[1]GENTERA.MX!$A$2:$G$1741,6,FALSE)</f>
        <v>18.806889000000002</v>
      </c>
      <c r="F538" s="239">
        <v>41788</v>
      </c>
      <c r="G538" s="237">
        <f t="shared" si="13"/>
        <v>-2.3783613924539624E-3</v>
      </c>
      <c r="H538" s="237">
        <f t="shared" si="13"/>
        <v>-1.0606701185659603E-3</v>
      </c>
      <c r="I538" s="237">
        <f t="shared" si="13"/>
        <v>-5.6930546557493588E-3</v>
      </c>
    </row>
    <row r="539" spans="1:9" x14ac:dyDescent="0.25">
      <c r="A539" s="239">
        <v>41789</v>
      </c>
      <c r="B539" s="237">
        <f>+VLOOKUP(A539,'[1]CEMEXCPO.MX'!$A$2:$G$1741,6,FALSE)</f>
        <v>14.7218</v>
      </c>
      <c r="C539" s="237">
        <f>+VLOOKUP(A539,[1]BIMBOA.MX!$A$2:$G$1741,6,FALSE)</f>
        <v>36.110106999999999</v>
      </c>
      <c r="D539" s="237">
        <f>+VLOOKUP(A539,[1]GENTERA.MX!$A$2:$G$1741,6,FALSE)</f>
        <v>18.815147</v>
      </c>
      <c r="F539" s="239">
        <v>41789</v>
      </c>
      <c r="G539" s="237">
        <f t="shared" si="13"/>
        <v>-1.2602131660515836E-2</v>
      </c>
      <c r="H539" s="237">
        <f t="shared" si="13"/>
        <v>-1.3086049210841361E-2</v>
      </c>
      <c r="I539" s="237">
        <f t="shared" si="13"/>
        <v>4.389980453275153E-4</v>
      </c>
    </row>
    <row r="540" spans="1:9" x14ac:dyDescent="0.25">
      <c r="A540" s="239">
        <v>41792</v>
      </c>
      <c r="B540" s="237">
        <f>+VLOOKUP(A540,'[1]CEMEXCPO.MX'!$A$2:$G$1741,6,FALSE)</f>
        <v>14.8551</v>
      </c>
      <c r="C540" s="237">
        <f>+VLOOKUP(A540,[1]BIMBOA.MX!$A$2:$G$1741,6,FALSE)</f>
        <v>36.576042000000001</v>
      </c>
      <c r="D540" s="237">
        <f>+VLOOKUP(A540,[1]GENTERA.MX!$A$2:$G$1741,6,FALSE)</f>
        <v>18.897742999999998</v>
      </c>
      <c r="F540" s="239">
        <v>41792</v>
      </c>
      <c r="G540" s="237">
        <f t="shared" si="13"/>
        <v>9.0138521985507567E-3</v>
      </c>
      <c r="H540" s="237">
        <f t="shared" si="13"/>
        <v>1.2820637452630517E-2</v>
      </c>
      <c r="I540" s="237">
        <f t="shared" si="13"/>
        <v>4.3802600151756728E-3</v>
      </c>
    </row>
    <row r="541" spans="1:9" x14ac:dyDescent="0.25">
      <c r="A541" s="239">
        <v>41793</v>
      </c>
      <c r="B541" s="237">
        <f>+VLOOKUP(A541,'[1]CEMEXCPO.MX'!$A$2:$G$1741,6,FALSE)</f>
        <v>14.8818</v>
      </c>
      <c r="C541" s="237">
        <f>+VLOOKUP(A541,[1]BIMBOA.MX!$A$2:$G$1741,6,FALSE)</f>
        <v>36.770184</v>
      </c>
      <c r="D541" s="237">
        <f>+VLOOKUP(A541,[1]GENTERA.MX!$A$2:$G$1741,6,FALSE)</f>
        <v>19.318977</v>
      </c>
      <c r="F541" s="239">
        <v>41793</v>
      </c>
      <c r="G541" s="237">
        <f t="shared" si="13"/>
        <v>1.795749198806157E-3</v>
      </c>
      <c r="H541" s="237">
        <f t="shared" si="13"/>
        <v>5.2938634743686834E-3</v>
      </c>
      <c r="I541" s="237">
        <f t="shared" si="13"/>
        <v>2.2045380126612883E-2</v>
      </c>
    </row>
    <row r="542" spans="1:9" x14ac:dyDescent="0.25">
      <c r="A542" s="239">
        <v>41794</v>
      </c>
      <c r="B542" s="237">
        <f>+VLOOKUP(A542,'[1]CEMEXCPO.MX'!$A$2:$G$1741,6,FALSE)</f>
        <v>14.784000000000001</v>
      </c>
      <c r="C542" s="237">
        <f>+VLOOKUP(A542,[1]BIMBOA.MX!$A$2:$G$1741,6,FALSE)</f>
        <v>36.313949999999998</v>
      </c>
      <c r="D542" s="237">
        <f>+VLOOKUP(A542,[1]GENTERA.MX!$A$2:$G$1741,6,FALSE)</f>
        <v>19.409829999999999</v>
      </c>
      <c r="F542" s="239">
        <v>41794</v>
      </c>
      <c r="G542" s="237">
        <f t="shared" si="13"/>
        <v>-6.5934749315456525E-3</v>
      </c>
      <c r="H542" s="237">
        <f t="shared" si="13"/>
        <v>-1.2485334411986022E-2</v>
      </c>
      <c r="I542" s="237">
        <f t="shared" si="13"/>
        <v>4.6917616986950862E-3</v>
      </c>
    </row>
    <row r="543" spans="1:9" x14ac:dyDescent="0.25">
      <c r="A543" s="239">
        <v>41795</v>
      </c>
      <c r="B543" s="237">
        <f>+VLOOKUP(A543,'[1]CEMEXCPO.MX'!$A$2:$G$1741,6,FALSE)</f>
        <v>14.784000000000001</v>
      </c>
      <c r="C543" s="237">
        <f>+VLOOKUP(A543,[1]BIMBOA.MX!$A$2:$G$1741,6,FALSE)</f>
        <v>36.148933</v>
      </c>
      <c r="D543" s="237">
        <f>+VLOOKUP(A543,[1]GENTERA.MX!$A$2:$G$1741,6,FALSE)</f>
        <v>19.533723999999999</v>
      </c>
      <c r="F543" s="239">
        <v>41795</v>
      </c>
      <c r="G543" s="237">
        <f t="shared" si="13"/>
        <v>0</v>
      </c>
      <c r="H543" s="237">
        <f t="shared" si="13"/>
        <v>-4.5545327048635434E-3</v>
      </c>
      <c r="I543" s="237">
        <f t="shared" si="13"/>
        <v>6.3627689442689577E-3</v>
      </c>
    </row>
    <row r="544" spans="1:9" x14ac:dyDescent="0.25">
      <c r="A544" s="239">
        <v>41796</v>
      </c>
      <c r="B544" s="237">
        <f>+VLOOKUP(A544,'[1]CEMEXCPO.MX'!$A$2:$G$1741,6,FALSE)</f>
        <v>15.0063</v>
      </c>
      <c r="C544" s="237">
        <f>+VLOOKUP(A544,[1]BIMBOA.MX!$A$2:$G$1741,6,FALSE)</f>
        <v>36.372199999999999</v>
      </c>
      <c r="D544" s="237">
        <f>+VLOOKUP(A544,[1]GENTERA.MX!$A$2:$G$1741,6,FALSE)</f>
        <v>20.235783000000001</v>
      </c>
      <c r="F544" s="239">
        <v>41796</v>
      </c>
      <c r="G544" s="237">
        <f t="shared" si="13"/>
        <v>1.4924598027569909E-2</v>
      </c>
      <c r="H544" s="237">
        <f t="shared" si="13"/>
        <v>6.1573143206158972E-3</v>
      </c>
      <c r="I544" s="237">
        <f t="shared" si="13"/>
        <v>3.5310065194198173E-2</v>
      </c>
    </row>
    <row r="545" spans="1:9" x14ac:dyDescent="0.25">
      <c r="A545" s="239">
        <v>41799</v>
      </c>
      <c r="B545" s="237">
        <f>+VLOOKUP(A545,'[1]CEMEXCPO.MX'!$A$2:$G$1741,6,FALSE)</f>
        <v>15.1663</v>
      </c>
      <c r="C545" s="237">
        <f>+VLOOKUP(A545,[1]BIMBOA.MX!$A$2:$G$1741,6,FALSE)</f>
        <v>36.663409999999999</v>
      </c>
      <c r="D545" s="237">
        <f>+VLOOKUP(A545,[1]GENTERA.MX!$A$2:$G$1741,6,FALSE)</f>
        <v>20.244043000000001</v>
      </c>
      <c r="F545" s="239">
        <v>41799</v>
      </c>
      <c r="G545" s="237">
        <f t="shared" si="13"/>
        <v>1.0605748245480945E-2</v>
      </c>
      <c r="H545" s="237">
        <f t="shared" si="13"/>
        <v>7.9745084140806794E-3</v>
      </c>
      <c r="I545" s="237">
        <f t="shared" si="13"/>
        <v>4.0810452666675535E-4</v>
      </c>
    </row>
    <row r="546" spans="1:9" x14ac:dyDescent="0.25">
      <c r="A546" s="239">
        <v>41800</v>
      </c>
      <c r="B546" s="237">
        <f>+VLOOKUP(A546,'[1]CEMEXCPO.MX'!$A$2:$G$1741,6,FALSE)</f>
        <v>15.664099999999999</v>
      </c>
      <c r="C546" s="237">
        <f>+VLOOKUP(A546,[1]BIMBOA.MX!$A$2:$G$1741,6,FALSE)</f>
        <v>37.459381</v>
      </c>
      <c r="D546" s="237">
        <f>+VLOOKUP(A546,[1]GENTERA.MX!$A$2:$G$1741,6,FALSE)</f>
        <v>20.62398</v>
      </c>
      <c r="F546" s="239">
        <v>41800</v>
      </c>
      <c r="G546" s="237">
        <f t="shared" si="13"/>
        <v>3.2295608660770067E-2</v>
      </c>
      <c r="H546" s="237">
        <f t="shared" si="13"/>
        <v>2.1477917588916106E-2</v>
      </c>
      <c r="I546" s="237">
        <f t="shared" si="13"/>
        <v>1.8593899016649089E-2</v>
      </c>
    </row>
    <row r="547" spans="1:9" x14ac:dyDescent="0.25">
      <c r="A547" s="239">
        <v>41801</v>
      </c>
      <c r="B547" s="237">
        <f>+VLOOKUP(A547,'[1]CEMEXCPO.MX'!$A$2:$G$1741,6,FALSE)</f>
        <v>15.477399999999999</v>
      </c>
      <c r="C547" s="237">
        <f>+VLOOKUP(A547,[1]BIMBOA.MX!$A$2:$G$1741,6,FALSE)</f>
        <v>37.944732999999999</v>
      </c>
      <c r="D547" s="237">
        <f>+VLOOKUP(A547,[1]GENTERA.MX!$A$2:$G$1741,6,FALSE)</f>
        <v>20.590944</v>
      </c>
      <c r="F547" s="239">
        <v>41801</v>
      </c>
      <c r="G547" s="237">
        <f t="shared" si="13"/>
        <v>-1.1990574434533677E-2</v>
      </c>
      <c r="H547" s="237">
        <f t="shared" si="13"/>
        <v>1.2873533744086136E-2</v>
      </c>
      <c r="I547" s="237">
        <f t="shared" si="13"/>
        <v>-1.6031089648543214E-3</v>
      </c>
    </row>
    <row r="548" spans="1:9" x14ac:dyDescent="0.25">
      <c r="A548" s="239">
        <v>41802</v>
      </c>
      <c r="B548" s="237">
        <f>+VLOOKUP(A548,'[1]CEMEXCPO.MX'!$A$2:$G$1741,6,FALSE)</f>
        <v>15.237399999999999</v>
      </c>
      <c r="C548" s="237">
        <f>+VLOOKUP(A548,[1]BIMBOA.MX!$A$2:$G$1741,6,FALSE)</f>
        <v>37.779716000000001</v>
      </c>
      <c r="D548" s="237">
        <f>+VLOOKUP(A548,[1]GENTERA.MX!$A$2:$G$1741,6,FALSE)</f>
        <v>20.458787999999998</v>
      </c>
      <c r="F548" s="239">
        <v>41802</v>
      </c>
      <c r="G548" s="237">
        <f t="shared" si="13"/>
        <v>-1.5627963369118314E-2</v>
      </c>
      <c r="H548" s="237">
        <f t="shared" si="13"/>
        <v>-4.3583614906832846E-3</v>
      </c>
      <c r="I548" s="237">
        <f t="shared" si="13"/>
        <v>-6.4388462553081624E-3</v>
      </c>
    </row>
    <row r="549" spans="1:9" x14ac:dyDescent="0.25">
      <c r="A549" s="239">
        <v>41803</v>
      </c>
      <c r="B549" s="237">
        <f>+VLOOKUP(A549,'[1]CEMEXCPO.MX'!$A$2:$G$1741,6,FALSE)</f>
        <v>15.193</v>
      </c>
      <c r="C549" s="237">
        <f>+VLOOKUP(A549,[1]BIMBOA.MX!$A$2:$G$1741,6,FALSE)</f>
        <v>37.381720999999999</v>
      </c>
      <c r="D549" s="237">
        <f>+VLOOKUP(A549,[1]GENTERA.MX!$A$2:$G$1741,6,FALSE)</f>
        <v>20.161448</v>
      </c>
      <c r="F549" s="239">
        <v>41803</v>
      </c>
      <c r="G549" s="237">
        <f t="shared" si="13"/>
        <v>-2.9181365678678001E-3</v>
      </c>
      <c r="H549" s="237">
        <f t="shared" si="13"/>
        <v>-1.0590503209204528E-2</v>
      </c>
      <c r="I549" s="237">
        <f t="shared" si="13"/>
        <v>-1.4640255211538351E-2</v>
      </c>
    </row>
    <row r="550" spans="1:9" x14ac:dyDescent="0.25">
      <c r="A550" s="239">
        <v>41806</v>
      </c>
      <c r="B550" s="237">
        <f>+VLOOKUP(A550,'[1]CEMEXCPO.MX'!$A$2:$G$1741,6,FALSE)</f>
        <v>15.2463</v>
      </c>
      <c r="C550" s="237">
        <f>+VLOOKUP(A550,[1]BIMBOA.MX!$A$2:$G$1741,6,FALSE)</f>
        <v>38.167991999999998</v>
      </c>
      <c r="D550" s="237">
        <f>+VLOOKUP(A550,[1]GENTERA.MX!$A$2:$G$1741,6,FALSE)</f>
        <v>20.021035999999999</v>
      </c>
      <c r="F550" s="239">
        <v>41806</v>
      </c>
      <c r="G550" s="237">
        <f t="shared" si="13"/>
        <v>3.5020552032618826E-3</v>
      </c>
      <c r="H550" s="237">
        <f t="shared" si="13"/>
        <v>2.0815416983084804E-2</v>
      </c>
      <c r="I550" s="237">
        <f t="shared" si="13"/>
        <v>-6.9887452207448349E-3</v>
      </c>
    </row>
    <row r="551" spans="1:9" x14ac:dyDescent="0.25">
      <c r="A551" s="239">
        <v>41807</v>
      </c>
      <c r="B551" s="237">
        <f>+VLOOKUP(A551,'[1]CEMEXCPO.MX'!$A$2:$G$1741,6,FALSE)</f>
        <v>15.237399999999999</v>
      </c>
      <c r="C551" s="237">
        <f>+VLOOKUP(A551,[1]BIMBOA.MX!$A$2:$G$1741,6,FALSE)</f>
        <v>38.100043999999997</v>
      </c>
      <c r="D551" s="237">
        <f>+VLOOKUP(A551,[1]GENTERA.MX!$A$2:$G$1741,6,FALSE)</f>
        <v>20.120152000000001</v>
      </c>
      <c r="F551" s="239">
        <v>41807</v>
      </c>
      <c r="G551" s="237">
        <f t="shared" si="13"/>
        <v>-5.839186353940218E-4</v>
      </c>
      <c r="H551" s="237">
        <f t="shared" si="13"/>
        <v>-1.7818216264878243E-3</v>
      </c>
      <c r="I551" s="237">
        <f t="shared" si="13"/>
        <v>4.938379075042099E-3</v>
      </c>
    </row>
    <row r="552" spans="1:9" x14ac:dyDescent="0.25">
      <c r="A552" s="239">
        <v>41808</v>
      </c>
      <c r="B552" s="237">
        <f>+VLOOKUP(A552,'[1]CEMEXCPO.MX'!$A$2:$G$1741,6,FALSE)</f>
        <v>15.3796</v>
      </c>
      <c r="C552" s="237">
        <f>+VLOOKUP(A552,[1]BIMBOA.MX!$A$2:$G$1741,6,FALSE)</f>
        <v>38.206820999999998</v>
      </c>
      <c r="D552" s="237">
        <f>+VLOOKUP(A552,[1]GENTERA.MX!$A$2:$G$1741,6,FALSE)</f>
        <v>20.673538000000001</v>
      </c>
      <c r="F552" s="239">
        <v>41808</v>
      </c>
      <c r="G552" s="237">
        <f t="shared" si="13"/>
        <v>9.2890239074512031E-3</v>
      </c>
      <c r="H552" s="237">
        <f t="shared" si="13"/>
        <v>2.798622894345377E-3</v>
      </c>
      <c r="I552" s="237">
        <f t="shared" si="13"/>
        <v>2.7132625112465555E-2</v>
      </c>
    </row>
    <row r="553" spans="1:9" x14ac:dyDescent="0.25">
      <c r="A553" s="239">
        <v>41809</v>
      </c>
      <c r="B553" s="237">
        <f>+VLOOKUP(A553,'[1]CEMEXCPO.MX'!$A$2:$G$1741,6,FALSE)</f>
        <v>15.557399999999999</v>
      </c>
      <c r="C553" s="237">
        <f>+VLOOKUP(A553,[1]BIMBOA.MX!$A$2:$G$1741,6,FALSE)</f>
        <v>38.177703999999999</v>
      </c>
      <c r="D553" s="237">
        <f>+VLOOKUP(A553,[1]GENTERA.MX!$A$2:$G$1741,6,FALSE)</f>
        <v>20.549644000000001</v>
      </c>
      <c r="F553" s="239">
        <v>41809</v>
      </c>
      <c r="G553" s="237">
        <f t="shared" si="13"/>
        <v>1.1494453735671688E-2</v>
      </c>
      <c r="H553" s="237">
        <f t="shared" si="13"/>
        <v>-7.623795895906224E-4</v>
      </c>
      <c r="I553" s="237">
        <f t="shared" si="13"/>
        <v>-6.0109077962208187E-3</v>
      </c>
    </row>
    <row r="554" spans="1:9" x14ac:dyDescent="0.25">
      <c r="A554" s="239">
        <v>41810</v>
      </c>
      <c r="B554" s="237">
        <f>+VLOOKUP(A554,'[1]CEMEXCPO.MX'!$A$2:$G$1741,6,FALSE)</f>
        <v>15.4152</v>
      </c>
      <c r="C554" s="237">
        <f>+VLOOKUP(A554,[1]BIMBOA.MX!$A$2:$G$1741,6,FALSE)</f>
        <v>38.536861000000002</v>
      </c>
      <c r="D554" s="237">
        <f>+VLOOKUP(A554,[1]GENTERA.MX!$A$2:$G$1741,6,FALSE)</f>
        <v>20.665279000000002</v>
      </c>
      <c r="F554" s="239">
        <v>41810</v>
      </c>
      <c r="G554" s="237">
        <f t="shared" si="13"/>
        <v>-9.1823740430647359E-3</v>
      </c>
      <c r="H554" s="237">
        <f t="shared" si="13"/>
        <v>9.363531530384812E-3</v>
      </c>
      <c r="I554" s="237">
        <f t="shared" si="13"/>
        <v>5.6113317701392187E-3</v>
      </c>
    </row>
    <row r="555" spans="1:9" x14ac:dyDescent="0.25">
      <c r="A555" s="239">
        <v>41813</v>
      </c>
      <c r="B555" s="237">
        <f>+VLOOKUP(A555,'[1]CEMEXCPO.MX'!$A$2:$G$1741,6,FALSE)</f>
        <v>15.3796</v>
      </c>
      <c r="C555" s="237">
        <f>+VLOOKUP(A555,[1]BIMBOA.MX!$A$2:$G$1741,6,FALSE)</f>
        <v>38.711585999999997</v>
      </c>
      <c r="D555" s="237">
        <f>+VLOOKUP(A555,[1]GENTERA.MX!$A$2:$G$1741,6,FALSE)</f>
        <v>20.442271999999999</v>
      </c>
      <c r="F555" s="239">
        <v>41813</v>
      </c>
      <c r="G555" s="237">
        <f t="shared" si="13"/>
        <v>-2.3120796926069543E-3</v>
      </c>
      <c r="H555" s="237">
        <f t="shared" si="13"/>
        <v>4.5237232527227398E-3</v>
      </c>
      <c r="I555" s="237">
        <f t="shared" si="13"/>
        <v>-1.0850035204239531E-2</v>
      </c>
    </row>
    <row r="556" spans="1:9" x14ac:dyDescent="0.25">
      <c r="A556" s="239">
        <v>41814</v>
      </c>
      <c r="B556" s="237">
        <f>+VLOOKUP(A556,'[1]CEMEXCPO.MX'!$A$2:$G$1741,6,FALSE)</f>
        <v>15.2818</v>
      </c>
      <c r="C556" s="237">
        <f>+VLOOKUP(A556,[1]BIMBOA.MX!$A$2:$G$1741,6,FALSE)</f>
        <v>38.34272</v>
      </c>
      <c r="D556" s="237">
        <f>+VLOOKUP(A556,[1]GENTERA.MX!$A$2:$G$1741,6,FALSE)</f>
        <v>20.533127</v>
      </c>
      <c r="F556" s="239">
        <v>41814</v>
      </c>
      <c r="G556" s="237">
        <f t="shared" si="13"/>
        <v>-6.3793780894520454E-3</v>
      </c>
      <c r="H556" s="237">
        <f t="shared" si="13"/>
        <v>-9.5742557907947026E-3</v>
      </c>
      <c r="I556" s="237">
        <f t="shared" si="13"/>
        <v>4.4346193624624471E-3</v>
      </c>
    </row>
    <row r="557" spans="1:9" x14ac:dyDescent="0.25">
      <c r="A557" s="239">
        <v>41815</v>
      </c>
      <c r="B557" s="237">
        <f>+VLOOKUP(A557,'[1]CEMEXCPO.MX'!$A$2:$G$1741,6,FALSE)</f>
        <v>15.210699999999999</v>
      </c>
      <c r="C557" s="237">
        <f>+VLOOKUP(A557,[1]BIMBOA.MX!$A$2:$G$1741,6,FALSE)</f>
        <v>37.585571000000002</v>
      </c>
      <c r="D557" s="237">
        <f>+VLOOKUP(A557,[1]GENTERA.MX!$A$2:$G$1741,6,FALSE)</f>
        <v>20.772649999999999</v>
      </c>
      <c r="F557" s="239">
        <v>41815</v>
      </c>
      <c r="G557" s="237">
        <f t="shared" si="13"/>
        <v>-4.6634502815763052E-3</v>
      </c>
      <c r="H557" s="237">
        <f t="shared" si="13"/>
        <v>-1.9944452539724395E-2</v>
      </c>
      <c r="I557" s="237">
        <f t="shared" si="13"/>
        <v>1.1597684496920098E-2</v>
      </c>
    </row>
    <row r="558" spans="1:9" x14ac:dyDescent="0.25">
      <c r="A558" s="239">
        <v>41816</v>
      </c>
      <c r="B558" s="237">
        <f>+VLOOKUP(A558,'[1]CEMEXCPO.MX'!$A$2:$G$1741,6,FALSE)</f>
        <v>15.290699999999999</v>
      </c>
      <c r="C558" s="237">
        <f>+VLOOKUP(A558,[1]BIMBOA.MX!$A$2:$G$1741,6,FALSE)</f>
        <v>36.964325000000002</v>
      </c>
      <c r="D558" s="237">
        <f>+VLOOKUP(A558,[1]GENTERA.MX!$A$2:$G$1741,6,FALSE)</f>
        <v>20.293597999999999</v>
      </c>
      <c r="F558" s="239">
        <v>41816</v>
      </c>
      <c r="G558" s="237">
        <f t="shared" si="13"/>
        <v>5.2456728836801662E-3</v>
      </c>
      <c r="H558" s="237">
        <f t="shared" si="13"/>
        <v>-1.666696841934151E-2</v>
      </c>
      <c r="I558" s="237">
        <f t="shared" si="13"/>
        <v>-2.333175076628902E-2</v>
      </c>
    </row>
    <row r="559" spans="1:9" x14ac:dyDescent="0.25">
      <c r="A559" s="239">
        <v>41817</v>
      </c>
      <c r="B559" s="237">
        <f>+VLOOKUP(A559,'[1]CEMEXCPO.MX'!$A$2:$G$1741,6,FALSE)</f>
        <v>15.210699999999999</v>
      </c>
      <c r="C559" s="237">
        <f>+VLOOKUP(A559,[1]BIMBOA.MX!$A$2:$G$1741,6,FALSE)</f>
        <v>36.964325000000002</v>
      </c>
      <c r="D559" s="237">
        <f>+VLOOKUP(A559,[1]GENTERA.MX!$A$2:$G$1741,6,FALSE)</f>
        <v>20.400971999999999</v>
      </c>
      <c r="F559" s="239">
        <v>41817</v>
      </c>
      <c r="G559" s="237">
        <f t="shared" si="13"/>
        <v>-5.2456728836802642E-3</v>
      </c>
      <c r="H559" s="237">
        <f t="shared" si="13"/>
        <v>0</v>
      </c>
      <c r="I559" s="237">
        <f t="shared" si="13"/>
        <v>5.2770799237009313E-3</v>
      </c>
    </row>
    <row r="560" spans="1:9" x14ac:dyDescent="0.25">
      <c r="A560" s="239">
        <v>41820</v>
      </c>
      <c r="B560" s="237">
        <f>+VLOOKUP(A560,'[1]CEMEXCPO.MX'!$A$2:$G$1741,6,FALSE)</f>
        <v>15.273</v>
      </c>
      <c r="C560" s="237">
        <f>+VLOOKUP(A560,[1]BIMBOA.MX!$A$2:$G$1741,6,FALSE)</f>
        <v>36.954613000000002</v>
      </c>
      <c r="D560" s="237">
        <f>+VLOOKUP(A560,[1]GENTERA.MX!$A$2:$G$1741,6,FALSE)</f>
        <v>20.648758000000001</v>
      </c>
      <c r="F560" s="239">
        <v>41820</v>
      </c>
      <c r="G560" s="237">
        <f t="shared" si="13"/>
        <v>4.0874360223886221E-3</v>
      </c>
      <c r="H560" s="237">
        <f t="shared" si="13"/>
        <v>-2.6277433953085684E-4</v>
      </c>
      <c r="I560" s="237">
        <f t="shared" si="13"/>
        <v>1.20726255458826E-2</v>
      </c>
    </row>
    <row r="561" spans="1:9" x14ac:dyDescent="0.25">
      <c r="A561" s="239">
        <v>41821</v>
      </c>
      <c r="B561" s="237">
        <f>+VLOOKUP(A561,'[1]CEMEXCPO.MX'!$A$2:$G$1741,6,FALSE)</f>
        <v>15.450799999999999</v>
      </c>
      <c r="C561" s="237">
        <f>+VLOOKUP(A561,[1]BIMBOA.MX!$A$2:$G$1741,6,FALSE)</f>
        <v>37.168174999999998</v>
      </c>
      <c r="D561" s="237">
        <f>+VLOOKUP(A561,[1]GENTERA.MX!$A$2:$G$1741,6,FALSE)</f>
        <v>21.284742000000001</v>
      </c>
      <c r="F561" s="239">
        <v>41821</v>
      </c>
      <c r="G561" s="237">
        <f t="shared" si="13"/>
        <v>1.1574218350186337E-2</v>
      </c>
      <c r="H561" s="237">
        <f t="shared" si="13"/>
        <v>5.7624003821365446E-3</v>
      </c>
      <c r="I561" s="237">
        <f t="shared" si="13"/>
        <v>3.0335305674740288E-2</v>
      </c>
    </row>
    <row r="562" spans="1:9" x14ac:dyDescent="0.25">
      <c r="A562" s="239">
        <v>41822</v>
      </c>
      <c r="B562" s="237">
        <f>+VLOOKUP(A562,'[1]CEMEXCPO.MX'!$A$2:$G$1741,6,FALSE)</f>
        <v>15.6197</v>
      </c>
      <c r="C562" s="237">
        <f>+VLOOKUP(A562,[1]BIMBOA.MX!$A$2:$G$1741,6,FALSE)</f>
        <v>37.867077000000002</v>
      </c>
      <c r="D562" s="237">
        <f>+VLOOKUP(A562,[1]GENTERA.MX!$A$2:$G$1741,6,FALSE)</f>
        <v>21.681197999999998</v>
      </c>
      <c r="F562" s="239">
        <v>41822</v>
      </c>
      <c r="G562" s="237">
        <f t="shared" si="13"/>
        <v>1.0872156142637944E-2</v>
      </c>
      <c r="H562" s="237">
        <f t="shared" si="13"/>
        <v>1.8629169459596126E-2</v>
      </c>
      <c r="I562" s="237">
        <f t="shared" si="13"/>
        <v>1.845495535281266E-2</v>
      </c>
    </row>
    <row r="563" spans="1:9" x14ac:dyDescent="0.25">
      <c r="A563" s="239">
        <v>41823</v>
      </c>
      <c r="B563" s="237">
        <f>+VLOOKUP(A563,'[1]CEMEXCPO.MX'!$A$2:$G$1741,6,FALSE)</f>
        <v>15.708600000000001</v>
      </c>
      <c r="C563" s="237">
        <f>+VLOOKUP(A563,[1]BIMBOA.MX!$A$2:$G$1741,6,FALSE)</f>
        <v>38.187407999999998</v>
      </c>
      <c r="D563" s="237">
        <f>+VLOOKUP(A563,[1]GENTERA.MX!$A$2:$G$1741,6,FALSE)</f>
        <v>22.069391</v>
      </c>
      <c r="F563" s="239">
        <v>41823</v>
      </c>
      <c r="G563" s="237">
        <f t="shared" si="13"/>
        <v>5.675395002160616E-3</v>
      </c>
      <c r="H563" s="237">
        <f t="shared" si="13"/>
        <v>8.4237739357740735E-3</v>
      </c>
      <c r="I563" s="237">
        <f t="shared" si="13"/>
        <v>1.7746192521548073E-2</v>
      </c>
    </row>
    <row r="564" spans="1:9" x14ac:dyDescent="0.25">
      <c r="A564" s="239">
        <v>41824</v>
      </c>
      <c r="B564" s="237">
        <f>+VLOOKUP(A564,'[1]CEMEXCPO.MX'!$A$2:$G$1741,6,FALSE)</f>
        <v>15.717499999999999</v>
      </c>
      <c r="C564" s="237">
        <f>+VLOOKUP(A564,[1]BIMBOA.MX!$A$2:$G$1741,6,FALSE)</f>
        <v>38.323307</v>
      </c>
      <c r="D564" s="237">
        <f>+VLOOKUP(A564,[1]GENTERA.MX!$A$2:$G$1741,6,FALSE)</f>
        <v>22.639299000000001</v>
      </c>
      <c r="F564" s="239">
        <v>41824</v>
      </c>
      <c r="G564" s="237">
        <f t="shared" si="13"/>
        <v>5.6640819178569997E-4</v>
      </c>
      <c r="H564" s="237">
        <f t="shared" si="13"/>
        <v>3.5524211979192375E-3</v>
      </c>
      <c r="I564" s="237">
        <f t="shared" si="13"/>
        <v>2.5495664089202549E-2</v>
      </c>
    </row>
    <row r="565" spans="1:9" x14ac:dyDescent="0.25">
      <c r="A565" s="239">
        <v>41827</v>
      </c>
      <c r="B565" s="237">
        <f>+VLOOKUP(A565,'[1]CEMEXCPO.MX'!$A$2:$G$1741,6,FALSE)</f>
        <v>15.593</v>
      </c>
      <c r="C565" s="237">
        <f>+VLOOKUP(A565,[1]BIMBOA.MX!$A$2:$G$1741,6,FALSE)</f>
        <v>38.701878000000001</v>
      </c>
      <c r="D565" s="237">
        <f>+VLOOKUP(A565,[1]GENTERA.MX!$A$2:$G$1741,6,FALSE)</f>
        <v>23.151389999999999</v>
      </c>
      <c r="F565" s="239">
        <v>41827</v>
      </c>
      <c r="G565" s="237">
        <f t="shared" si="13"/>
        <v>-7.952645672330616E-3</v>
      </c>
      <c r="H565" s="237">
        <f t="shared" si="13"/>
        <v>9.8298770285873971E-3</v>
      </c>
      <c r="I565" s="237">
        <f t="shared" si="13"/>
        <v>2.2367531968171372E-2</v>
      </c>
    </row>
    <row r="566" spans="1:9" x14ac:dyDescent="0.25">
      <c r="A566" s="239">
        <v>41828</v>
      </c>
      <c r="B566" s="237">
        <f>+VLOOKUP(A566,'[1]CEMEXCPO.MX'!$A$2:$G$1741,6,FALSE)</f>
        <v>15.468500000000001</v>
      </c>
      <c r="C566" s="237">
        <f>+VLOOKUP(A566,[1]BIMBOA.MX!$A$2:$G$1741,6,FALSE)</f>
        <v>38.682465000000001</v>
      </c>
      <c r="D566" s="237">
        <f>+VLOOKUP(A566,[1]GENTERA.MX!$A$2:$G$1741,6,FALSE)</f>
        <v>23.390913000000001</v>
      </c>
      <c r="F566" s="239">
        <v>41828</v>
      </c>
      <c r="G566" s="237">
        <f t="shared" si="13"/>
        <v>-8.0163975805465949E-3</v>
      </c>
      <c r="H566" s="237">
        <f t="shared" si="13"/>
        <v>-5.0172941074755264E-4</v>
      </c>
      <c r="I566" s="237">
        <f t="shared" si="13"/>
        <v>1.0292791683140467E-2</v>
      </c>
    </row>
    <row r="567" spans="1:9" x14ac:dyDescent="0.25">
      <c r="A567" s="239">
        <v>41829</v>
      </c>
      <c r="B567" s="237">
        <f>+VLOOKUP(A567,'[1]CEMEXCPO.MX'!$A$2:$G$1741,6,FALSE)</f>
        <v>15.450799999999999</v>
      </c>
      <c r="C567" s="237">
        <f>+VLOOKUP(A567,[1]BIMBOA.MX!$A$2:$G$1741,6,FALSE)</f>
        <v>38.265064000000002</v>
      </c>
      <c r="D567" s="237">
        <f>+VLOOKUP(A567,[1]GENTERA.MX!$A$2:$G$1741,6,FALSE)</f>
        <v>23.134868999999998</v>
      </c>
      <c r="F567" s="239">
        <v>41829</v>
      </c>
      <c r="G567" s="237">
        <f t="shared" si="13"/>
        <v>-1.144916083706883E-3</v>
      </c>
      <c r="H567" s="237">
        <f t="shared" si="13"/>
        <v>-1.0849083772168797E-2</v>
      </c>
      <c r="I567" s="237">
        <f t="shared" si="13"/>
        <v>-1.1006653682728382E-2</v>
      </c>
    </row>
    <row r="568" spans="1:9" x14ac:dyDescent="0.25">
      <c r="A568" s="239">
        <v>41830</v>
      </c>
      <c r="B568" s="237">
        <f>+VLOOKUP(A568,'[1]CEMEXCPO.MX'!$A$2:$G$1741,6,FALSE)</f>
        <v>15.4152</v>
      </c>
      <c r="C568" s="237">
        <f>+VLOOKUP(A568,[1]BIMBOA.MX!$A$2:$G$1741,6,FALSE)</f>
        <v>38.692172999999997</v>
      </c>
      <c r="D568" s="237">
        <f>+VLOOKUP(A568,[1]GENTERA.MX!$A$2:$G$1741,6,FALSE)</f>
        <v>23.027494000000001</v>
      </c>
      <c r="F568" s="239">
        <v>41830</v>
      </c>
      <c r="G568" s="237">
        <f t="shared" si="13"/>
        <v>-2.3067463089394805E-3</v>
      </c>
      <c r="H568" s="237">
        <f t="shared" si="13"/>
        <v>1.1100018711623652E-2</v>
      </c>
      <c r="I568" s="237">
        <f t="shared" si="13"/>
        <v>-4.6520666044876022E-3</v>
      </c>
    </row>
    <row r="569" spans="1:9" x14ac:dyDescent="0.25">
      <c r="A569" s="239">
        <v>41831</v>
      </c>
      <c r="B569" s="237">
        <f>+VLOOKUP(A569,'[1]CEMEXCPO.MX'!$A$2:$G$1741,6,FALSE)</f>
        <v>15.2552</v>
      </c>
      <c r="C569" s="237">
        <f>+VLOOKUP(A569,[1]BIMBOA.MX!$A$2:$G$1741,6,FALSE)</f>
        <v>39.332832000000003</v>
      </c>
      <c r="D569" s="237">
        <f>+VLOOKUP(A569,[1]GENTERA.MX!$A$2:$G$1741,6,FALSE)</f>
        <v>22.143727999999999</v>
      </c>
      <c r="F569" s="239">
        <v>41831</v>
      </c>
      <c r="G569" s="237">
        <f t="shared" si="13"/>
        <v>-1.0433607091275382E-2</v>
      </c>
      <c r="H569" s="237">
        <f t="shared" si="13"/>
        <v>1.6422258434792131E-2</v>
      </c>
      <c r="I569" s="237">
        <f t="shared" si="13"/>
        <v>-3.9134597199365996E-2</v>
      </c>
    </row>
    <row r="570" spans="1:9" x14ac:dyDescent="0.25">
      <c r="A570" s="239">
        <v>41834</v>
      </c>
      <c r="B570" s="237">
        <f>+VLOOKUP(A570,'[1]CEMEXCPO.MX'!$A$2:$G$1741,6,FALSE)</f>
        <v>15.424099999999999</v>
      </c>
      <c r="C570" s="237">
        <f>+VLOOKUP(A570,[1]BIMBOA.MX!$A$2:$G$1741,6,FALSE)</f>
        <v>39.769652999999998</v>
      </c>
      <c r="D570" s="237">
        <f>+VLOOKUP(A570,[1]GENTERA.MX!$A$2:$G$1741,6,FALSE)</f>
        <v>22.432811999999998</v>
      </c>
      <c r="F570" s="239">
        <v>41834</v>
      </c>
      <c r="G570" s="237">
        <f t="shared" si="13"/>
        <v>1.101079271138217E-2</v>
      </c>
      <c r="H570" s="237">
        <f t="shared" si="13"/>
        <v>1.10445440581934E-2</v>
      </c>
      <c r="I570" s="237">
        <f t="shared" si="13"/>
        <v>1.2970412362371758E-2</v>
      </c>
    </row>
    <row r="571" spans="1:9" x14ac:dyDescent="0.25">
      <c r="A571" s="239">
        <v>41835</v>
      </c>
      <c r="B571" s="237">
        <f>+VLOOKUP(A571,'[1]CEMEXCPO.MX'!$A$2:$G$1741,6,FALSE)</f>
        <v>15.2463</v>
      </c>
      <c r="C571" s="237">
        <f>+VLOOKUP(A571,[1]BIMBOA.MX!$A$2:$G$1741,6,FALSE)</f>
        <v>39.730826999999998</v>
      </c>
      <c r="D571" s="237">
        <f>+VLOOKUP(A571,[1]GENTERA.MX!$A$2:$G$1741,6,FALSE)</f>
        <v>22.094173000000001</v>
      </c>
      <c r="F571" s="239">
        <v>41835</v>
      </c>
      <c r="G571" s="237">
        <f t="shared" si="13"/>
        <v>-1.1594370584770981E-2</v>
      </c>
      <c r="H571" s="237">
        <f t="shared" si="13"/>
        <v>-9.7674889728447366E-4</v>
      </c>
      <c r="I571" s="237">
        <f t="shared" si="13"/>
        <v>-1.5210799885629955E-2</v>
      </c>
    </row>
    <row r="572" spans="1:9" x14ac:dyDescent="0.25">
      <c r="A572" s="239">
        <v>41836</v>
      </c>
      <c r="B572" s="237">
        <f>+VLOOKUP(A572,'[1]CEMEXCPO.MX'!$A$2:$G$1741,6,FALSE)</f>
        <v>15.2463</v>
      </c>
      <c r="C572" s="237">
        <f>+VLOOKUP(A572,[1]BIMBOA.MX!$A$2:$G$1741,6,FALSE)</f>
        <v>39.847309000000003</v>
      </c>
      <c r="D572" s="237">
        <f>+VLOOKUP(A572,[1]GENTERA.MX!$A$2:$G$1741,6,FALSE)</f>
        <v>21.895945000000001</v>
      </c>
      <c r="F572" s="239">
        <v>41836</v>
      </c>
      <c r="G572" s="237">
        <f t="shared" si="13"/>
        <v>0</v>
      </c>
      <c r="H572" s="237">
        <f t="shared" si="13"/>
        <v>2.9274896107003676E-3</v>
      </c>
      <c r="I572" s="237">
        <f t="shared" si="13"/>
        <v>-9.012448738658807E-3</v>
      </c>
    </row>
    <row r="573" spans="1:9" x14ac:dyDescent="0.25">
      <c r="A573" s="239">
        <v>41837</v>
      </c>
      <c r="B573" s="237">
        <f>+VLOOKUP(A573,'[1]CEMEXCPO.MX'!$A$2:$G$1741,6,FALSE)</f>
        <v>14.9618</v>
      </c>
      <c r="C573" s="237">
        <f>+VLOOKUP(A573,[1]BIMBOA.MX!$A$2:$G$1741,6,FALSE)</f>
        <v>39.769652999999998</v>
      </c>
      <c r="D573" s="237">
        <f>+VLOOKUP(A573,[1]GENTERA.MX!$A$2:$G$1741,6,FALSE)</f>
        <v>22.011578</v>
      </c>
      <c r="F573" s="239">
        <v>41837</v>
      </c>
      <c r="G573" s="237">
        <f t="shared" si="13"/>
        <v>-1.8836564500918619E-2</v>
      </c>
      <c r="H573" s="237">
        <f t="shared" si="13"/>
        <v>-1.9507407134160184E-3</v>
      </c>
      <c r="I573" s="237">
        <f t="shared" si="13"/>
        <v>5.2671277917554936E-3</v>
      </c>
    </row>
    <row r="574" spans="1:9" x14ac:dyDescent="0.25">
      <c r="A574" s="239">
        <v>41838</v>
      </c>
      <c r="B574" s="237">
        <f>+VLOOKUP(A574,'[1]CEMEXCPO.MX'!$A$2:$G$1741,6,FALSE)</f>
        <v>15.264099999999999</v>
      </c>
      <c r="C574" s="237">
        <f>+VLOOKUP(A574,[1]BIMBOA.MX!$A$2:$G$1741,6,FALSE)</f>
        <v>40.235588</v>
      </c>
      <c r="D574" s="237">
        <f>+VLOOKUP(A574,[1]GENTERA.MX!$A$2:$G$1741,6,FALSE)</f>
        <v>22.705376000000001</v>
      </c>
      <c r="F574" s="239">
        <v>41838</v>
      </c>
      <c r="G574" s="237">
        <f t="shared" si="13"/>
        <v>2.000337988318138E-2</v>
      </c>
      <c r="H574" s="237">
        <f t="shared" si="13"/>
        <v>1.1647743621418172E-2</v>
      </c>
      <c r="I574" s="237">
        <f t="shared" si="13"/>
        <v>3.1033136989156104E-2</v>
      </c>
    </row>
    <row r="575" spans="1:9" x14ac:dyDescent="0.25">
      <c r="A575" s="239">
        <v>41841</v>
      </c>
      <c r="B575" s="237">
        <f>+VLOOKUP(A575,'[1]CEMEXCPO.MX'!$A$2:$G$1741,6,FALSE)</f>
        <v>15.0685</v>
      </c>
      <c r="C575" s="237">
        <f>+VLOOKUP(A575,[1]BIMBOA.MX!$A$2:$G$1741,6,FALSE)</f>
        <v>40.342368999999998</v>
      </c>
      <c r="D575" s="237">
        <f>+VLOOKUP(A575,[1]GENTERA.MX!$A$2:$G$1741,6,FALSE)</f>
        <v>22.804489</v>
      </c>
      <c r="F575" s="239">
        <v>41841</v>
      </c>
      <c r="G575" s="237">
        <f t="shared" si="13"/>
        <v>-1.2897193863731921E-2</v>
      </c>
      <c r="H575" s="237">
        <f t="shared" si="13"/>
        <v>2.6503789989860281E-3</v>
      </c>
      <c r="I575" s="237">
        <f t="shared" si="13"/>
        <v>4.3556779039895695E-3</v>
      </c>
    </row>
    <row r="576" spans="1:9" x14ac:dyDescent="0.25">
      <c r="A576" s="239">
        <v>41842</v>
      </c>
      <c r="B576" s="237">
        <f>+VLOOKUP(A576,'[1]CEMEXCPO.MX'!$A$2:$G$1741,6,FALSE)</f>
        <v>15.0685</v>
      </c>
      <c r="C576" s="237">
        <f>+VLOOKUP(A576,[1]BIMBOA.MX!$A$2:$G$1741,6,FALSE)</f>
        <v>39.954085999999997</v>
      </c>
      <c r="D576" s="237">
        <f>+VLOOKUP(A576,[1]GENTERA.MX!$A$2:$G$1741,6,FALSE)</f>
        <v>23.118347</v>
      </c>
      <c r="F576" s="239">
        <v>41842</v>
      </c>
      <c r="G576" s="237">
        <f t="shared" si="13"/>
        <v>0</v>
      </c>
      <c r="H576" s="237">
        <f t="shared" si="13"/>
        <v>-9.6713118026425706E-3</v>
      </c>
      <c r="I576" s="237">
        <f t="shared" si="13"/>
        <v>1.3669142162575443E-2</v>
      </c>
    </row>
    <row r="577" spans="1:9" x14ac:dyDescent="0.25">
      <c r="A577" s="239">
        <v>41843</v>
      </c>
      <c r="B577" s="237">
        <f>+VLOOKUP(A577,'[1]CEMEXCPO.MX'!$A$2:$G$1741,6,FALSE)</f>
        <v>15.0329</v>
      </c>
      <c r="C577" s="237">
        <f>+VLOOKUP(A577,[1]BIMBOA.MX!$A$2:$G$1741,6,FALSE)</f>
        <v>39.798771000000002</v>
      </c>
      <c r="D577" s="237">
        <f>+VLOOKUP(A577,[1]GENTERA.MX!$A$2:$G$1741,6,FALSE)</f>
        <v>23.200946999999999</v>
      </c>
      <c r="F577" s="239">
        <v>41843</v>
      </c>
      <c r="G577" s="237">
        <f t="shared" si="13"/>
        <v>-2.365339592045425E-3</v>
      </c>
      <c r="H577" s="237">
        <f t="shared" si="13"/>
        <v>-3.8949124129415568E-3</v>
      </c>
      <c r="I577" s="237">
        <f t="shared" si="13"/>
        <v>3.5665520963253186E-3</v>
      </c>
    </row>
    <row r="578" spans="1:9" x14ac:dyDescent="0.25">
      <c r="A578" s="239">
        <v>41844</v>
      </c>
      <c r="B578" s="237">
        <f>+VLOOKUP(A578,'[1]CEMEXCPO.MX'!$A$2:$G$1741,6,FALSE)</f>
        <v>14.970700000000001</v>
      </c>
      <c r="C578" s="237">
        <f>+VLOOKUP(A578,[1]BIMBOA.MX!$A$2:$G$1741,6,FALSE)</f>
        <v>40.342368999999998</v>
      </c>
      <c r="D578" s="237">
        <f>+VLOOKUP(A578,[1]GENTERA.MX!$A$2:$G$1741,6,FALSE)</f>
        <v>23.531324000000001</v>
      </c>
      <c r="F578" s="239">
        <v>41844</v>
      </c>
      <c r="G578" s="237">
        <f t="shared" si="13"/>
        <v>-4.1461750660222469E-3</v>
      </c>
      <c r="H578" s="237">
        <f t="shared" si="13"/>
        <v>1.3566224215584014E-2</v>
      </c>
      <c r="I578" s="237">
        <f t="shared" si="13"/>
        <v>1.413937294482815E-2</v>
      </c>
    </row>
    <row r="579" spans="1:9" x14ac:dyDescent="0.25">
      <c r="A579" s="239">
        <v>41845</v>
      </c>
      <c r="B579" s="237">
        <f>+VLOOKUP(A579,'[1]CEMEXCPO.MX'!$A$2:$G$1741,6,FALSE)</f>
        <v>14.9618</v>
      </c>
      <c r="C579" s="237">
        <f>+VLOOKUP(A579,[1]BIMBOA.MX!$A$2:$G$1741,6,FALSE)</f>
        <v>40.992733000000001</v>
      </c>
      <c r="D579" s="237">
        <f>+VLOOKUP(A579,[1]GENTERA.MX!$A$2:$G$1741,6,FALSE)</f>
        <v>23.547846</v>
      </c>
      <c r="F579" s="239">
        <v>41845</v>
      </c>
      <c r="G579" s="237">
        <f t="shared" si="13"/>
        <v>-5.9467136138174859E-4</v>
      </c>
      <c r="H579" s="237">
        <f t="shared" si="13"/>
        <v>1.5992550460099189E-2</v>
      </c>
      <c r="I579" s="237">
        <f t="shared" si="13"/>
        <v>7.0188156156011483E-4</v>
      </c>
    </row>
    <row r="580" spans="1:9" x14ac:dyDescent="0.25">
      <c r="A580" s="239">
        <v>41848</v>
      </c>
      <c r="B580" s="237">
        <f>+VLOOKUP(A580,'[1]CEMEXCPO.MX'!$A$2:$G$1741,6,FALSE)</f>
        <v>14.8018</v>
      </c>
      <c r="C580" s="237">
        <f>+VLOOKUP(A580,[1]BIMBOA.MX!$A$2:$G$1741,6,FALSE)</f>
        <v>41.701351000000003</v>
      </c>
      <c r="D580" s="237">
        <f>+VLOOKUP(A580,[1]GENTERA.MX!$A$2:$G$1741,6,FALSE)</f>
        <v>23.200946999999999</v>
      </c>
      <c r="F580" s="239">
        <v>41848</v>
      </c>
      <c r="G580" s="237">
        <f t="shared" ref="G580:I643" si="14">+LN(B580/B579)</f>
        <v>-1.0751491167591401E-2</v>
      </c>
      <c r="H580" s="237">
        <f t="shared" si="14"/>
        <v>1.7138719269172015E-2</v>
      </c>
      <c r="I580" s="237">
        <f t="shared" si="14"/>
        <v>-1.4841254506388455E-2</v>
      </c>
    </row>
    <row r="581" spans="1:9" x14ac:dyDescent="0.25">
      <c r="A581" s="239">
        <v>41849</v>
      </c>
      <c r="B581" s="237">
        <f>+VLOOKUP(A581,'[1]CEMEXCPO.MX'!$A$2:$G$1741,6,FALSE)</f>
        <v>14.792899999999999</v>
      </c>
      <c r="C581" s="237">
        <f>+VLOOKUP(A581,[1]BIMBOA.MX!$A$2:$G$1741,6,FALSE)</f>
        <v>40.973323999999998</v>
      </c>
      <c r="D581" s="237">
        <f>+VLOOKUP(A581,[1]GENTERA.MX!$A$2:$G$1741,6,FALSE)</f>
        <v>23.308315</v>
      </c>
      <c r="F581" s="239">
        <v>41849</v>
      </c>
      <c r="G581" s="237">
        <f t="shared" si="14"/>
        <v>-6.0145906316340066E-4</v>
      </c>
      <c r="H581" s="237">
        <f t="shared" si="14"/>
        <v>-1.7612305557768639E-2</v>
      </c>
      <c r="I581" s="237">
        <f t="shared" si="14"/>
        <v>4.6170670578688554E-3</v>
      </c>
    </row>
    <row r="582" spans="1:9" x14ac:dyDescent="0.25">
      <c r="A582" s="239">
        <v>41850</v>
      </c>
      <c r="B582" s="237">
        <f>+VLOOKUP(A582,'[1]CEMEXCPO.MX'!$A$2:$G$1741,6,FALSE)</f>
        <v>14.8551</v>
      </c>
      <c r="C582" s="237">
        <f>+VLOOKUP(A582,[1]BIMBOA.MX!$A$2:$G$1741,6,FALSE)</f>
        <v>39.866722000000003</v>
      </c>
      <c r="D582" s="237">
        <f>+VLOOKUP(A582,[1]GENTERA.MX!$A$2:$G$1741,6,FALSE)</f>
        <v>22.449331000000001</v>
      </c>
      <c r="F582" s="239">
        <v>41850</v>
      </c>
      <c r="G582" s="237">
        <f t="shared" si="14"/>
        <v>4.1959046988498255E-3</v>
      </c>
      <c r="H582" s="237">
        <f t="shared" si="14"/>
        <v>-2.7379279996390636E-2</v>
      </c>
      <c r="I582" s="237">
        <f t="shared" si="14"/>
        <v>-3.754934967289697E-2</v>
      </c>
    </row>
    <row r="583" spans="1:9" x14ac:dyDescent="0.25">
      <c r="A583" s="239">
        <v>41851</v>
      </c>
      <c r="B583" s="237">
        <f>+VLOOKUP(A583,'[1]CEMEXCPO.MX'!$A$2:$G$1741,6,FALSE)</f>
        <v>14.739599999999999</v>
      </c>
      <c r="C583" s="237">
        <f>+VLOOKUP(A583,[1]BIMBOA.MX!$A$2:$G$1741,6,FALSE)</f>
        <v>39.420200000000001</v>
      </c>
      <c r="D583" s="237">
        <f>+VLOOKUP(A583,[1]GENTERA.MX!$A$2:$G$1741,6,FALSE)</f>
        <v>22.011578</v>
      </c>
      <c r="F583" s="239">
        <v>41851</v>
      </c>
      <c r="G583" s="237">
        <f t="shared" si="14"/>
        <v>-7.8054912811558966E-3</v>
      </c>
      <c r="H583" s="237">
        <f t="shared" si="14"/>
        <v>-1.1263565528903648E-2</v>
      </c>
      <c r="I583" s="237">
        <f t="shared" si="14"/>
        <v>-1.9692226537018423E-2</v>
      </c>
    </row>
    <row r="584" spans="1:9" x14ac:dyDescent="0.25">
      <c r="A584" s="239">
        <v>41852</v>
      </c>
      <c r="B584" s="237">
        <f>+VLOOKUP(A584,'[1]CEMEXCPO.MX'!$A$2:$G$1741,6,FALSE)</f>
        <v>14.632899999999999</v>
      </c>
      <c r="C584" s="237">
        <f>+VLOOKUP(A584,[1]BIMBOA.MX!$A$2:$G$1741,6,FALSE)</f>
        <v>39.429904999999998</v>
      </c>
      <c r="D584" s="237">
        <f>+VLOOKUP(A584,[1]GENTERA.MX!$A$2:$G$1741,6,FALSE)</f>
        <v>21.491226000000001</v>
      </c>
      <c r="F584" s="239">
        <v>41852</v>
      </c>
      <c r="G584" s="237">
        <f t="shared" si="14"/>
        <v>-7.2653311326265598E-3</v>
      </c>
      <c r="H584" s="237">
        <f t="shared" si="14"/>
        <v>2.4616327521711752E-4</v>
      </c>
      <c r="I584" s="237">
        <f t="shared" si="14"/>
        <v>-2.3923828834921688E-2</v>
      </c>
    </row>
    <row r="585" spans="1:9" x14ac:dyDescent="0.25">
      <c r="A585" s="239">
        <v>41855</v>
      </c>
      <c r="B585" s="237">
        <f>+VLOOKUP(A585,'[1]CEMEXCPO.MX'!$A$2:$G$1741,6,FALSE)</f>
        <v>14.730700000000001</v>
      </c>
      <c r="C585" s="237">
        <f>+VLOOKUP(A585,[1]BIMBOA.MX!$A$2:$G$1741,6,FALSE)</f>
        <v>40.439438000000003</v>
      </c>
      <c r="D585" s="237">
        <f>+VLOOKUP(A585,[1]GENTERA.MX!$A$2:$G$1741,6,FALSE)</f>
        <v>23.101832999999999</v>
      </c>
      <c r="F585" s="239">
        <v>41855</v>
      </c>
      <c r="G585" s="237">
        <f t="shared" si="14"/>
        <v>6.6613331909313777E-3</v>
      </c>
      <c r="H585" s="237">
        <f t="shared" si="14"/>
        <v>2.528095837051356E-2</v>
      </c>
      <c r="I585" s="237">
        <f t="shared" si="14"/>
        <v>7.2267206211260218E-2</v>
      </c>
    </row>
    <row r="586" spans="1:9" x14ac:dyDescent="0.25">
      <c r="A586" s="239">
        <v>41856</v>
      </c>
      <c r="B586" s="237">
        <f>+VLOOKUP(A586,'[1]CEMEXCPO.MX'!$A$2:$G$1741,6,FALSE)</f>
        <v>14.757300000000001</v>
      </c>
      <c r="C586" s="237">
        <f>+VLOOKUP(A586,[1]BIMBOA.MX!$A$2:$G$1741,6,FALSE)</f>
        <v>40.740355999999998</v>
      </c>
      <c r="D586" s="237">
        <f>+VLOOKUP(A586,[1]GENTERA.MX!$A$2:$G$1741,6,FALSE)</f>
        <v>22.944901000000002</v>
      </c>
      <c r="F586" s="239">
        <v>41856</v>
      </c>
      <c r="G586" s="237">
        <f t="shared" si="14"/>
        <v>1.804124200688336E-3</v>
      </c>
      <c r="H586" s="237">
        <f t="shared" si="14"/>
        <v>7.4136521770260004E-3</v>
      </c>
      <c r="I586" s="237">
        <f t="shared" si="14"/>
        <v>-6.8162318570180068E-3</v>
      </c>
    </row>
    <row r="587" spans="1:9" x14ac:dyDescent="0.25">
      <c r="A587" s="239">
        <v>41857</v>
      </c>
      <c r="B587" s="237">
        <f>+VLOOKUP(A587,'[1]CEMEXCPO.MX'!$A$2:$G$1741,6,FALSE)</f>
        <v>14.7662</v>
      </c>
      <c r="C587" s="237">
        <f>+VLOOKUP(A587,[1]BIMBOA.MX!$A$2:$G$1741,6,FALSE)</f>
        <v>40.303534999999997</v>
      </c>
      <c r="D587" s="237">
        <f>+VLOOKUP(A587,[1]GENTERA.MX!$A$2:$G$1741,6,FALSE)</f>
        <v>22.614521</v>
      </c>
      <c r="F587" s="239">
        <v>41857</v>
      </c>
      <c r="G587" s="237">
        <f t="shared" si="14"/>
        <v>6.029095648953062E-4</v>
      </c>
      <c r="H587" s="237">
        <f t="shared" si="14"/>
        <v>-1.0779966873874232E-2</v>
      </c>
      <c r="I587" s="237">
        <f t="shared" si="14"/>
        <v>-1.4503511098814193E-2</v>
      </c>
    </row>
    <row r="588" spans="1:9" x14ac:dyDescent="0.25">
      <c r="A588" s="239">
        <v>41858</v>
      </c>
      <c r="B588" s="237">
        <f>+VLOOKUP(A588,'[1]CEMEXCPO.MX'!$A$2:$G$1741,6,FALSE)</f>
        <v>14.704000000000001</v>
      </c>
      <c r="C588" s="237">
        <f>+VLOOKUP(A588,[1]BIMBOA.MX!$A$2:$G$1741,6,FALSE)</f>
        <v>39.963791000000001</v>
      </c>
      <c r="D588" s="237">
        <f>+VLOOKUP(A588,[1]GENTERA.MX!$A$2:$G$1741,6,FALSE)</f>
        <v>22.763193000000001</v>
      </c>
      <c r="F588" s="239">
        <v>41858</v>
      </c>
      <c r="G588" s="237">
        <f t="shared" si="14"/>
        <v>-4.2212195614692496E-3</v>
      </c>
      <c r="H588" s="237">
        <f t="shared" si="14"/>
        <v>-8.4653630769423623E-3</v>
      </c>
      <c r="I588" s="237">
        <f t="shared" si="14"/>
        <v>6.5526673276661849E-3</v>
      </c>
    </row>
    <row r="589" spans="1:9" x14ac:dyDescent="0.25">
      <c r="A589" s="239">
        <v>41859</v>
      </c>
      <c r="B589" s="237">
        <f>+VLOOKUP(A589,'[1]CEMEXCPO.MX'!$A$2:$G$1741,6,FALSE)</f>
        <v>14.944000000000001</v>
      </c>
      <c r="C589" s="237">
        <f>+VLOOKUP(A589,[1]BIMBOA.MX!$A$2:$G$1741,6,FALSE)</f>
        <v>40.478264000000003</v>
      </c>
      <c r="D589" s="237">
        <f>+VLOOKUP(A589,[1]GENTERA.MX!$A$2:$G$1741,6,FALSE)</f>
        <v>23.068794</v>
      </c>
      <c r="F589" s="239">
        <v>41859</v>
      </c>
      <c r="G589" s="237">
        <f t="shared" si="14"/>
        <v>1.6190315873155638E-2</v>
      </c>
      <c r="H589" s="237">
        <f t="shared" si="14"/>
        <v>1.2791319533750969E-2</v>
      </c>
      <c r="I589" s="237">
        <f t="shared" si="14"/>
        <v>1.3335905735700072E-2</v>
      </c>
    </row>
    <row r="590" spans="1:9" x14ac:dyDescent="0.25">
      <c r="A590" s="239">
        <v>41862</v>
      </c>
      <c r="B590" s="237">
        <f>+VLOOKUP(A590,'[1]CEMEXCPO.MX'!$A$2:$G$1741,6,FALSE)</f>
        <v>14.944000000000001</v>
      </c>
      <c r="C590" s="237">
        <f>+VLOOKUP(A590,[1]BIMBOA.MX!$A$2:$G$1741,6,FALSE)</f>
        <v>41.080100999999999</v>
      </c>
      <c r="D590" s="237">
        <f>+VLOOKUP(A590,[1]GENTERA.MX!$A$2:$G$1741,6,FALSE)</f>
        <v>23.878226999999999</v>
      </c>
      <c r="F590" s="239">
        <v>41862</v>
      </c>
      <c r="G590" s="237">
        <f t="shared" si="14"/>
        <v>0</v>
      </c>
      <c r="H590" s="237">
        <f t="shared" si="14"/>
        <v>1.4758704990554926E-2</v>
      </c>
      <c r="I590" s="237">
        <f t="shared" si="14"/>
        <v>3.4486244400321192E-2</v>
      </c>
    </row>
    <row r="591" spans="1:9" x14ac:dyDescent="0.25">
      <c r="A591" s="239">
        <v>41863</v>
      </c>
      <c r="B591" s="237">
        <f>+VLOOKUP(A591,'[1]CEMEXCPO.MX'!$A$2:$G$1741,6,FALSE)</f>
        <v>14.8818</v>
      </c>
      <c r="C591" s="237">
        <f>+VLOOKUP(A591,[1]BIMBOA.MX!$A$2:$G$1741,6,FALSE)</f>
        <v>41.012149999999998</v>
      </c>
      <c r="D591" s="237">
        <f>+VLOOKUP(A591,[1]GENTERA.MX!$A$2:$G$1741,6,FALSE)</f>
        <v>23.481766</v>
      </c>
      <c r="F591" s="239">
        <v>41863</v>
      </c>
      <c r="G591" s="237">
        <f t="shared" si="14"/>
        <v>-4.1708916556128335E-3</v>
      </c>
      <c r="H591" s="237">
        <f t="shared" si="14"/>
        <v>-1.6554794074033511E-3</v>
      </c>
      <c r="I591" s="237">
        <f t="shared" si="14"/>
        <v>-1.6742834458124797E-2</v>
      </c>
    </row>
    <row r="592" spans="1:9" x14ac:dyDescent="0.25">
      <c r="A592" s="239">
        <v>41864</v>
      </c>
      <c r="B592" s="237">
        <f>+VLOOKUP(A592,'[1]CEMEXCPO.MX'!$A$2:$G$1741,6,FALSE)</f>
        <v>14.917400000000001</v>
      </c>
      <c r="C592" s="237">
        <f>+VLOOKUP(A592,[1]BIMBOA.MX!$A$2:$G$1741,6,FALSE)</f>
        <v>41.633400000000002</v>
      </c>
      <c r="D592" s="237">
        <f>+VLOOKUP(A592,[1]GENTERA.MX!$A$2:$G$1741,6,FALSE)</f>
        <v>23.903003999999999</v>
      </c>
      <c r="F592" s="239">
        <v>41864</v>
      </c>
      <c r="G592" s="237">
        <f t="shared" si="14"/>
        <v>2.3893270246419058E-3</v>
      </c>
      <c r="H592" s="237">
        <f t="shared" si="14"/>
        <v>1.5034365475901357E-2</v>
      </c>
      <c r="I592" s="237">
        <f t="shared" si="14"/>
        <v>1.7779936336927572E-2</v>
      </c>
    </row>
    <row r="593" spans="1:9" x14ac:dyDescent="0.25">
      <c r="A593" s="239">
        <v>41865</v>
      </c>
      <c r="B593" s="237">
        <f>+VLOOKUP(A593,'[1]CEMEXCPO.MX'!$A$2:$G$1741,6,FALSE)</f>
        <v>14.9885</v>
      </c>
      <c r="C593" s="237">
        <f>+VLOOKUP(A593,[1]BIMBOA.MX!$A$2:$G$1741,6,FALSE)</f>
        <v>41.672226000000002</v>
      </c>
      <c r="D593" s="237">
        <f>+VLOOKUP(A593,[1]GENTERA.MX!$A$2:$G$1741,6,FALSE)</f>
        <v>23.646957</v>
      </c>
      <c r="F593" s="239">
        <v>41865</v>
      </c>
      <c r="G593" s="237">
        <f t="shared" si="14"/>
        <v>4.754923540842392E-3</v>
      </c>
      <c r="H593" s="237">
        <f t="shared" si="14"/>
        <v>9.3213399083623741E-4</v>
      </c>
      <c r="I593" s="237">
        <f t="shared" si="14"/>
        <v>-1.0769702832275447E-2</v>
      </c>
    </row>
    <row r="594" spans="1:9" x14ac:dyDescent="0.25">
      <c r="A594" s="239">
        <v>41866</v>
      </c>
      <c r="B594" s="237">
        <f>+VLOOKUP(A594,'[1]CEMEXCPO.MX'!$A$2:$G$1741,6,FALSE)</f>
        <v>14.9085</v>
      </c>
      <c r="C594" s="237">
        <f>+VLOOKUP(A594,[1]BIMBOA.MX!$A$2:$G$1741,6,FALSE)</f>
        <v>41.118926999999999</v>
      </c>
      <c r="D594" s="237">
        <f>+VLOOKUP(A594,[1]GENTERA.MX!$A$2:$G$1741,6,FALSE)</f>
        <v>23.200946999999999</v>
      </c>
      <c r="F594" s="239">
        <v>41866</v>
      </c>
      <c r="G594" s="237">
        <f t="shared" si="14"/>
        <v>-5.3517203023253487E-3</v>
      </c>
      <c r="H594" s="237">
        <f t="shared" si="14"/>
        <v>-1.3366337285531962E-2</v>
      </c>
      <c r="I594" s="237">
        <f t="shared" si="14"/>
        <v>-1.9041341778674843E-2</v>
      </c>
    </row>
    <row r="595" spans="1:9" x14ac:dyDescent="0.25">
      <c r="A595" s="239">
        <v>41869</v>
      </c>
      <c r="B595" s="237">
        <f>+VLOOKUP(A595,'[1]CEMEXCPO.MX'!$A$2:$G$1741,6,FALSE)</f>
        <v>14.970700000000001</v>
      </c>
      <c r="C595" s="237">
        <f>+VLOOKUP(A595,[1]BIMBOA.MX!$A$2:$G$1741,6,FALSE)</f>
        <v>41.487793000000003</v>
      </c>
      <c r="D595" s="237">
        <f>+VLOOKUP(A595,[1]GENTERA.MX!$A$2:$G$1741,6,FALSE)</f>
        <v>23.754332000000002</v>
      </c>
      <c r="F595" s="239">
        <v>41869</v>
      </c>
      <c r="G595" s="237">
        <f t="shared" si="14"/>
        <v>4.1634374313214567E-3</v>
      </c>
      <c r="H595" s="237">
        <f t="shared" si="14"/>
        <v>8.9307129408685015E-3</v>
      </c>
      <c r="I595" s="237">
        <f t="shared" si="14"/>
        <v>2.3571817043082702E-2</v>
      </c>
    </row>
    <row r="596" spans="1:9" x14ac:dyDescent="0.25">
      <c r="A596" s="239">
        <v>41870</v>
      </c>
      <c r="B596" s="237">
        <f>+VLOOKUP(A596,'[1]CEMEXCPO.MX'!$A$2:$G$1741,6,FALSE)</f>
        <v>14.997400000000001</v>
      </c>
      <c r="C596" s="237">
        <f>+VLOOKUP(A596,[1]BIMBOA.MX!$A$2:$G$1741,6,FALSE)</f>
        <v>41.788711999999997</v>
      </c>
      <c r="D596" s="237">
        <f>+VLOOKUP(A596,[1]GENTERA.MX!$A$2:$G$1741,6,FALSE)</f>
        <v>24.241645999999999</v>
      </c>
      <c r="F596" s="239">
        <v>41870</v>
      </c>
      <c r="G596" s="237">
        <f t="shared" si="14"/>
        <v>1.7818952195640966E-3</v>
      </c>
      <c r="H596" s="237">
        <f t="shared" si="14"/>
        <v>7.2270158249971702E-3</v>
      </c>
      <c r="I596" s="237">
        <f t="shared" si="14"/>
        <v>2.0307149338358005E-2</v>
      </c>
    </row>
    <row r="597" spans="1:9" x14ac:dyDescent="0.25">
      <c r="A597" s="239">
        <v>41871</v>
      </c>
      <c r="B597" s="237">
        <f>+VLOOKUP(A597,'[1]CEMEXCPO.MX'!$A$2:$G$1741,6,FALSE)</f>
        <v>15.0863</v>
      </c>
      <c r="C597" s="237">
        <f>+VLOOKUP(A597,[1]BIMBOA.MX!$A$2:$G$1741,6,FALSE)</f>
        <v>41.905192999999997</v>
      </c>
      <c r="D597" s="237">
        <f>+VLOOKUP(A597,[1]GENTERA.MX!$A$2:$G$1741,6,FALSE)</f>
        <v>24.538983999999999</v>
      </c>
      <c r="F597" s="239">
        <v>41871</v>
      </c>
      <c r="G597" s="237">
        <f t="shared" si="14"/>
        <v>5.9101944758048041E-3</v>
      </c>
      <c r="H597" s="237">
        <f t="shared" si="14"/>
        <v>2.7835019815782339E-3</v>
      </c>
      <c r="I597" s="237">
        <f t="shared" si="14"/>
        <v>1.2190973446545733E-2</v>
      </c>
    </row>
    <row r="598" spans="1:9" x14ac:dyDescent="0.25">
      <c r="A598" s="239">
        <v>41872</v>
      </c>
      <c r="B598" s="237">
        <f>+VLOOKUP(A598,'[1]CEMEXCPO.MX'!$A$2:$G$1741,6,FALSE)</f>
        <v>15.050700000000001</v>
      </c>
      <c r="C598" s="237">
        <f>+VLOOKUP(A598,[1]BIMBOA.MX!$A$2:$G$1741,6,FALSE)</f>
        <v>41.681933999999998</v>
      </c>
      <c r="D598" s="237">
        <f>+VLOOKUP(A598,[1]GENTERA.MX!$A$2:$G$1741,6,FALSE)</f>
        <v>24.588543000000001</v>
      </c>
      <c r="F598" s="239">
        <v>41872</v>
      </c>
      <c r="G598" s="237">
        <f t="shared" si="14"/>
        <v>-2.3625454795637452E-3</v>
      </c>
      <c r="H598" s="237">
        <f t="shared" si="14"/>
        <v>-5.3419596756703854E-3</v>
      </c>
      <c r="I598" s="237">
        <f t="shared" si="14"/>
        <v>2.0175661116070063E-3</v>
      </c>
    </row>
    <row r="599" spans="1:9" x14ac:dyDescent="0.25">
      <c r="A599" s="239">
        <v>41873</v>
      </c>
      <c r="B599" s="237">
        <f>+VLOOKUP(A599,'[1]CEMEXCPO.MX'!$A$2:$G$1741,6,FALSE)</f>
        <v>15.077400000000001</v>
      </c>
      <c r="C599" s="237">
        <f>+VLOOKUP(A599,[1]BIMBOA.MX!$A$2:$G$1741,6,FALSE)</f>
        <v>41.652813000000002</v>
      </c>
      <c r="D599" s="237">
        <f>+VLOOKUP(A599,[1]GENTERA.MX!$A$2:$G$1741,6,FALSE)</f>
        <v>24.357275000000001</v>
      </c>
      <c r="F599" s="239">
        <v>41873</v>
      </c>
      <c r="G599" s="237">
        <f t="shared" si="14"/>
        <v>1.7724321805804651E-3</v>
      </c>
      <c r="H599" s="237">
        <f t="shared" si="14"/>
        <v>-6.9889217244144795E-4</v>
      </c>
      <c r="I599" s="237">
        <f t="shared" si="14"/>
        <v>-9.4500298708202705E-3</v>
      </c>
    </row>
    <row r="600" spans="1:9" x14ac:dyDescent="0.25">
      <c r="A600" s="239">
        <v>41876</v>
      </c>
      <c r="B600" s="237">
        <f>+VLOOKUP(A600,'[1]CEMEXCPO.MX'!$A$2:$G$1741,6,FALSE)</f>
        <v>15.3085</v>
      </c>
      <c r="C600" s="237">
        <f>+VLOOKUP(A600,[1]BIMBOA.MX!$A$2:$G$1741,6,FALSE)</f>
        <v>41.662517999999999</v>
      </c>
      <c r="D600" s="237">
        <f>+VLOOKUP(A600,[1]GENTERA.MX!$A$2:$G$1741,6,FALSE)</f>
        <v>24.538983999999999</v>
      </c>
      <c r="F600" s="239">
        <v>41876</v>
      </c>
      <c r="G600" s="237">
        <f t="shared" si="14"/>
        <v>1.5211295768349961E-2</v>
      </c>
      <c r="H600" s="237">
        <f t="shared" si="14"/>
        <v>2.3297032916772936E-4</v>
      </c>
      <c r="I600" s="237">
        <f t="shared" si="14"/>
        <v>7.4324637592132169E-3</v>
      </c>
    </row>
    <row r="601" spans="1:9" x14ac:dyDescent="0.25">
      <c r="A601" s="239">
        <v>41877</v>
      </c>
      <c r="B601" s="237">
        <f>+VLOOKUP(A601,'[1]CEMEXCPO.MX'!$A$2:$G$1741,6,FALSE)</f>
        <v>15.388500000000001</v>
      </c>
      <c r="C601" s="237">
        <f>+VLOOKUP(A601,[1]BIMBOA.MX!$A$2:$G$1741,6,FALSE)</f>
        <v>41.264530000000001</v>
      </c>
      <c r="D601" s="237">
        <f>+VLOOKUP(A601,[1]GENTERA.MX!$A$2:$G$1741,6,FALSE)</f>
        <v>23.894742999999998</v>
      </c>
      <c r="F601" s="239">
        <v>41877</v>
      </c>
      <c r="G601" s="237">
        <f t="shared" si="14"/>
        <v>5.2122475236502618E-3</v>
      </c>
      <c r="H601" s="237">
        <f t="shared" si="14"/>
        <v>-9.5985824948349834E-3</v>
      </c>
      <c r="I601" s="237">
        <f t="shared" si="14"/>
        <v>-2.6604560048571025E-2</v>
      </c>
    </row>
    <row r="602" spans="1:9" x14ac:dyDescent="0.25">
      <c r="A602" s="239">
        <v>41878</v>
      </c>
      <c r="B602" s="237">
        <f>+VLOOKUP(A602,'[1]CEMEXCPO.MX'!$A$2:$G$1741,6,FALSE)</f>
        <v>15.3352</v>
      </c>
      <c r="C602" s="237">
        <f>+VLOOKUP(A602,[1]BIMBOA.MX!$A$2:$G$1741,6,FALSE)</f>
        <v>41.691642999999999</v>
      </c>
      <c r="D602" s="237">
        <f>+VLOOKUP(A602,[1]GENTERA.MX!$A$2:$G$1741,6,FALSE)</f>
        <v>24.043415</v>
      </c>
      <c r="F602" s="239">
        <v>41878</v>
      </c>
      <c r="G602" s="237">
        <f t="shared" si="14"/>
        <v>-3.4696376719265906E-3</v>
      </c>
      <c r="H602" s="237">
        <f t="shared" si="14"/>
        <v>1.0297407864459557E-2</v>
      </c>
      <c r="I602" s="237">
        <f t="shared" si="14"/>
        <v>6.2026779025242673E-3</v>
      </c>
    </row>
    <row r="603" spans="1:9" x14ac:dyDescent="0.25">
      <c r="A603" s="239">
        <v>41879</v>
      </c>
      <c r="B603" s="237">
        <f>+VLOOKUP(A603,'[1]CEMEXCPO.MX'!$A$2:$G$1741,6,FALSE)</f>
        <v>15.3619</v>
      </c>
      <c r="C603" s="237">
        <f>+VLOOKUP(A603,[1]BIMBOA.MX!$A$2:$G$1741,6,FALSE)</f>
        <v>41.584865999999998</v>
      </c>
      <c r="D603" s="237">
        <f>+VLOOKUP(A603,[1]GENTERA.MX!$A$2:$G$1741,6,FALSE)</f>
        <v>23.498287000000001</v>
      </c>
      <c r="F603" s="239">
        <v>41879</v>
      </c>
      <c r="G603" s="237">
        <f t="shared" si="14"/>
        <v>1.7395784444227923E-3</v>
      </c>
      <c r="H603" s="237">
        <f t="shared" si="14"/>
        <v>-2.5643980468732738E-3</v>
      </c>
      <c r="I603" s="237">
        <f t="shared" si="14"/>
        <v>-2.2933629610426377E-2</v>
      </c>
    </row>
    <row r="604" spans="1:9" x14ac:dyDescent="0.25">
      <c r="A604" s="239">
        <v>41880</v>
      </c>
      <c r="B604" s="237">
        <f>+VLOOKUP(A604,'[1]CEMEXCPO.MX'!$A$2:$G$1741,6,FALSE)</f>
        <v>15.4419</v>
      </c>
      <c r="C604" s="237">
        <f>+VLOOKUP(A604,[1]BIMBOA.MX!$A$2:$G$1741,6,FALSE)</f>
        <v>39.954085999999997</v>
      </c>
      <c r="D604" s="237">
        <f>+VLOOKUP(A604,[1]GENTERA.MX!$A$2:$G$1741,6,FALSE)</f>
        <v>23.060531999999998</v>
      </c>
      <c r="F604" s="239">
        <v>41880</v>
      </c>
      <c r="G604" s="237">
        <f t="shared" si="14"/>
        <v>5.1941760343214658E-3</v>
      </c>
      <c r="H604" s="237">
        <f t="shared" si="14"/>
        <v>-4.0005358170149968E-2</v>
      </c>
      <c r="I604" s="237">
        <f t="shared" si="14"/>
        <v>-1.8804940049906665E-2</v>
      </c>
    </row>
    <row r="605" spans="1:9" x14ac:dyDescent="0.25">
      <c r="A605" s="239">
        <v>41883</v>
      </c>
      <c r="B605" s="237">
        <f>+VLOOKUP(A605,'[1]CEMEXCPO.MX'!$A$2:$G$1741,6,FALSE)</f>
        <v>15.370799999999999</v>
      </c>
      <c r="C605" s="237">
        <f>+VLOOKUP(A605,[1]BIMBOA.MX!$A$2:$G$1741,6,FALSE)</f>
        <v>39.274593000000003</v>
      </c>
      <c r="D605" s="237">
        <f>+VLOOKUP(A605,[1]GENTERA.MX!$A$2:$G$1741,6,FALSE)</f>
        <v>23.465250000000001</v>
      </c>
      <c r="F605" s="239">
        <v>41883</v>
      </c>
      <c r="G605" s="237">
        <f t="shared" si="14"/>
        <v>-4.6149883776042703E-3</v>
      </c>
      <c r="H605" s="237">
        <f t="shared" si="14"/>
        <v>-1.7153123567805177E-2</v>
      </c>
      <c r="I605" s="237">
        <f t="shared" si="14"/>
        <v>1.7398018529088087E-2</v>
      </c>
    </row>
    <row r="606" spans="1:9" x14ac:dyDescent="0.25">
      <c r="A606" s="239">
        <v>41884</v>
      </c>
      <c r="B606" s="237">
        <f>+VLOOKUP(A606,'[1]CEMEXCPO.MX'!$A$2:$G$1741,6,FALSE)</f>
        <v>15.5219</v>
      </c>
      <c r="C606" s="237">
        <f>+VLOOKUP(A606,[1]BIMBOA.MX!$A$2:$G$1741,6,FALSE)</f>
        <v>39.109577000000002</v>
      </c>
      <c r="D606" s="237">
        <f>+VLOOKUP(A606,[1]GENTERA.MX!$A$2:$G$1741,6,FALSE)</f>
        <v>23.523066</v>
      </c>
      <c r="F606" s="239">
        <v>41884</v>
      </c>
      <c r="G606" s="237">
        <f t="shared" si="14"/>
        <v>9.7823242994866232E-3</v>
      </c>
      <c r="H606" s="237">
        <f t="shared" si="14"/>
        <v>-4.2104482010037088E-3</v>
      </c>
      <c r="I606" s="237">
        <f t="shared" si="14"/>
        <v>2.46086832212466E-3</v>
      </c>
    </row>
    <row r="607" spans="1:9" x14ac:dyDescent="0.25">
      <c r="A607" s="239">
        <v>41885</v>
      </c>
      <c r="B607" s="237">
        <f>+VLOOKUP(A607,'[1]CEMEXCPO.MX'!$A$2:$G$1741,6,FALSE)</f>
        <v>15.513</v>
      </c>
      <c r="C607" s="237">
        <f>+VLOOKUP(A607,[1]BIMBOA.MX!$A$2:$G$1741,6,FALSE)</f>
        <v>38.818367000000002</v>
      </c>
      <c r="D607" s="237">
        <f>+VLOOKUP(A607,[1]GENTERA.MX!$A$2:$G$1741,6,FALSE)</f>
        <v>24.216866</v>
      </c>
      <c r="F607" s="239">
        <v>41885</v>
      </c>
      <c r="G607" s="237">
        <f t="shared" si="14"/>
        <v>-5.7354786024614221E-4</v>
      </c>
      <c r="H607" s="237">
        <f t="shared" si="14"/>
        <v>-7.4738621500828233E-3</v>
      </c>
      <c r="I607" s="237">
        <f t="shared" si="14"/>
        <v>2.9067860882474976E-2</v>
      </c>
    </row>
    <row r="608" spans="1:9" x14ac:dyDescent="0.25">
      <c r="A608" s="239">
        <v>41886</v>
      </c>
      <c r="B608" s="237">
        <f>+VLOOKUP(A608,'[1]CEMEXCPO.MX'!$A$2:$G$1741,6,FALSE)</f>
        <v>15.6463</v>
      </c>
      <c r="C608" s="237">
        <f>+VLOOKUP(A608,[1]BIMBOA.MX!$A$2:$G$1741,6,FALSE)</f>
        <v>38.837775999999998</v>
      </c>
      <c r="D608" s="237">
        <f>+VLOOKUP(A608,[1]GENTERA.MX!$A$2:$G$1741,6,FALSE)</f>
        <v>24.241645999999999</v>
      </c>
      <c r="F608" s="239">
        <v>41886</v>
      </c>
      <c r="G608" s="237">
        <f t="shared" si="14"/>
        <v>8.5560852267066931E-3</v>
      </c>
      <c r="H608" s="237">
        <f t="shared" si="14"/>
        <v>4.9987031686958485E-4</v>
      </c>
      <c r="I608" s="237">
        <f t="shared" si="14"/>
        <v>1.0227306261464376E-3</v>
      </c>
    </row>
    <row r="609" spans="1:9" x14ac:dyDescent="0.25">
      <c r="A609" s="239">
        <v>41887</v>
      </c>
      <c r="B609" s="237">
        <f>+VLOOKUP(A609,'[1]CEMEXCPO.MX'!$A$2:$G$1741,6,FALSE)</f>
        <v>15.530799999999999</v>
      </c>
      <c r="C609" s="237">
        <f>+VLOOKUP(A609,[1]BIMBOA.MX!$A$2:$G$1741,6,FALSE)</f>
        <v>38.886313999999999</v>
      </c>
      <c r="D609" s="237">
        <f>+VLOOKUP(A609,[1]GENTERA.MX!$A$2:$G$1741,6,FALSE)</f>
        <v>23.919519000000001</v>
      </c>
      <c r="F609" s="239">
        <v>41887</v>
      </c>
      <c r="G609" s="237">
        <f t="shared" si="14"/>
        <v>-7.4093182748069201E-3</v>
      </c>
      <c r="H609" s="237">
        <f t="shared" si="14"/>
        <v>1.2489822990470144E-3</v>
      </c>
      <c r="I609" s="237">
        <f t="shared" si="14"/>
        <v>-1.3377243001554434E-2</v>
      </c>
    </row>
    <row r="610" spans="1:9" x14ac:dyDescent="0.25">
      <c r="A610" s="239">
        <v>41890</v>
      </c>
      <c r="B610" s="237">
        <f>+VLOOKUP(A610,'[1]CEMEXCPO.MX'!$A$2:$G$1741,6,FALSE)</f>
        <v>15.637499999999999</v>
      </c>
      <c r="C610" s="237">
        <f>+VLOOKUP(A610,[1]BIMBOA.MX!$A$2:$G$1741,6,FALSE)</f>
        <v>39.740527999999998</v>
      </c>
      <c r="D610" s="237">
        <f>+VLOOKUP(A610,[1]GENTERA.MX!$A$2:$G$1741,6,FALSE)</f>
        <v>24.117750000000001</v>
      </c>
      <c r="F610" s="239">
        <v>41890</v>
      </c>
      <c r="G610" s="237">
        <f t="shared" si="14"/>
        <v>6.8467267589356531E-3</v>
      </c>
      <c r="H610" s="237">
        <f t="shared" si="14"/>
        <v>2.172915987016142E-2</v>
      </c>
      <c r="I610" s="237">
        <f t="shared" si="14"/>
        <v>8.2532637411149544E-3</v>
      </c>
    </row>
    <row r="611" spans="1:9" x14ac:dyDescent="0.25">
      <c r="A611" s="239">
        <v>41891</v>
      </c>
      <c r="B611" s="237">
        <f>+VLOOKUP(A611,'[1]CEMEXCPO.MX'!$A$2:$G$1741,6,FALSE)</f>
        <v>15.575200000000001</v>
      </c>
      <c r="C611" s="237">
        <f>+VLOOKUP(A611,[1]BIMBOA.MX!$A$2:$G$1741,6,FALSE)</f>
        <v>39.391083000000002</v>
      </c>
      <c r="D611" s="237">
        <f>+VLOOKUP(A611,[1]GENTERA.MX!$A$2:$G$1741,6,FALSE)</f>
        <v>23.894742999999998</v>
      </c>
      <c r="F611" s="239">
        <v>41891</v>
      </c>
      <c r="G611" s="237">
        <f t="shared" si="14"/>
        <v>-3.991970110465955E-3</v>
      </c>
      <c r="H611" s="237">
        <f t="shared" si="14"/>
        <v>-8.8320525040127031E-3</v>
      </c>
      <c r="I611" s="237">
        <f t="shared" si="14"/>
        <v>-9.2896073415859367E-3</v>
      </c>
    </row>
    <row r="612" spans="1:9" x14ac:dyDescent="0.25">
      <c r="A612" s="239">
        <v>41892</v>
      </c>
      <c r="B612" s="237">
        <f>+VLOOKUP(A612,'[1]CEMEXCPO.MX'!$A$2:$G$1741,6,FALSE)</f>
        <v>15.6463</v>
      </c>
      <c r="C612" s="237">
        <f>+VLOOKUP(A612,[1]BIMBOA.MX!$A$2:$G$1741,6,FALSE)</f>
        <v>39.187224999999998</v>
      </c>
      <c r="D612" s="237">
        <f>+VLOOKUP(A612,[1]GENTERA.MX!$A$2:$G$1741,6,FALSE)</f>
        <v>24.002115</v>
      </c>
      <c r="F612" s="239">
        <v>41892</v>
      </c>
      <c r="G612" s="237">
        <f t="shared" si="14"/>
        <v>4.5545616263373253E-3</v>
      </c>
      <c r="H612" s="237">
        <f t="shared" si="14"/>
        <v>-5.1886700680872011E-3</v>
      </c>
      <c r="I612" s="237">
        <f t="shared" si="14"/>
        <v>4.4834748810405629E-3</v>
      </c>
    </row>
    <row r="613" spans="1:9" x14ac:dyDescent="0.25">
      <c r="A613" s="239">
        <v>41893</v>
      </c>
      <c r="B613" s="237">
        <f>+VLOOKUP(A613,'[1]CEMEXCPO.MX'!$A$2:$G$1741,6,FALSE)</f>
        <v>15.664099999999999</v>
      </c>
      <c r="C613" s="237">
        <f>+VLOOKUP(A613,[1]BIMBOA.MX!$A$2:$G$1741,6,FALSE)</f>
        <v>39.128990000000002</v>
      </c>
      <c r="D613" s="237">
        <f>+VLOOKUP(A613,[1]GENTERA.MX!$A$2:$G$1741,6,FALSE)</f>
        <v>23.737814</v>
      </c>
      <c r="F613" s="239">
        <v>41893</v>
      </c>
      <c r="G613" s="237">
        <f t="shared" si="14"/>
        <v>1.1370025242486126E-3</v>
      </c>
      <c r="H613" s="237">
        <f t="shared" si="14"/>
        <v>-1.4871763333598161E-3</v>
      </c>
      <c r="I613" s="237">
        <f t="shared" si="14"/>
        <v>-1.1072647399506435E-2</v>
      </c>
    </row>
    <row r="614" spans="1:9" x14ac:dyDescent="0.25">
      <c r="A614" s="239">
        <v>41894</v>
      </c>
      <c r="B614" s="237">
        <f>+VLOOKUP(A614,'[1]CEMEXCPO.MX'!$A$2:$G$1741,6,FALSE)</f>
        <v>15.6197</v>
      </c>
      <c r="C614" s="237">
        <f>+VLOOKUP(A614,[1]BIMBOA.MX!$A$2:$G$1741,6,FALSE)</f>
        <v>38.944557000000003</v>
      </c>
      <c r="D614" s="237">
        <f>+VLOOKUP(A614,[1]GENTERA.MX!$A$2:$G$1741,6,FALSE)</f>
        <v>23.622181000000001</v>
      </c>
      <c r="F614" s="239">
        <v>41894</v>
      </c>
      <c r="G614" s="237">
        <f t="shared" si="14"/>
        <v>-2.8385317520164518E-3</v>
      </c>
      <c r="H614" s="237">
        <f t="shared" si="14"/>
        <v>-4.7246052001292185E-3</v>
      </c>
      <c r="I614" s="237">
        <f t="shared" si="14"/>
        <v>-4.8831605567015149E-3</v>
      </c>
    </row>
    <row r="615" spans="1:9" x14ac:dyDescent="0.25">
      <c r="A615" s="239">
        <v>41897</v>
      </c>
      <c r="B615" s="237">
        <f>+VLOOKUP(A615,'[1]CEMEXCPO.MX'!$A$2:$G$1741,6,FALSE)</f>
        <v>15.504099999999999</v>
      </c>
      <c r="C615" s="237">
        <f>+VLOOKUP(A615,[1]BIMBOA.MX!$A$2:$G$1741,6,FALSE)</f>
        <v>38.546562000000002</v>
      </c>
      <c r="D615" s="237">
        <f>+VLOOKUP(A615,[1]GENTERA.MX!$A$2:$G$1741,6,FALSE)</f>
        <v>23.523066</v>
      </c>
      <c r="F615" s="239">
        <v>41897</v>
      </c>
      <c r="G615" s="237">
        <f t="shared" si="14"/>
        <v>-7.428433005122902E-3</v>
      </c>
      <c r="H615" s="237">
        <f t="shared" si="14"/>
        <v>-1.0272106138236044E-2</v>
      </c>
      <c r="I615" s="237">
        <f t="shared" si="14"/>
        <v>-4.2046718314286751E-3</v>
      </c>
    </row>
    <row r="616" spans="1:9" x14ac:dyDescent="0.25">
      <c r="A616" s="239">
        <v>41899</v>
      </c>
      <c r="B616" s="237">
        <f>+VLOOKUP(A616,'[1]CEMEXCPO.MX'!$A$2:$G$1741,6,FALSE)</f>
        <v>15.6286</v>
      </c>
      <c r="C616" s="237">
        <f>+VLOOKUP(A616,[1]BIMBOA.MX!$A$2:$G$1741,6,FALSE)</f>
        <v>38.769829000000001</v>
      </c>
      <c r="D616" s="237">
        <f>+VLOOKUP(A616,[1]GENTERA.MX!$A$2:$G$1741,6,FALSE)</f>
        <v>23.539584999999999</v>
      </c>
      <c r="F616" s="239">
        <v>41899</v>
      </c>
      <c r="G616" s="237">
        <f t="shared" si="14"/>
        <v>7.9980640084514523E-3</v>
      </c>
      <c r="H616" s="237">
        <f t="shared" si="14"/>
        <v>5.7754278934060675E-3</v>
      </c>
      <c r="I616" s="237">
        <f t="shared" si="14"/>
        <v>7.0200043250364275E-4</v>
      </c>
    </row>
    <row r="617" spans="1:9" x14ac:dyDescent="0.25">
      <c r="A617" s="239">
        <v>41900</v>
      </c>
      <c r="B617" s="237">
        <f>+VLOOKUP(A617,'[1]CEMEXCPO.MX'!$A$2:$G$1741,6,FALSE)</f>
        <v>15.6286</v>
      </c>
      <c r="C617" s="237">
        <f>+VLOOKUP(A617,[1]BIMBOA.MX!$A$2:$G$1741,6,FALSE)</f>
        <v>38.556274000000002</v>
      </c>
      <c r="D617" s="237">
        <f>+VLOOKUP(A617,[1]GENTERA.MX!$A$2:$G$1741,6,FALSE)</f>
        <v>23.762594</v>
      </c>
      <c r="F617" s="239">
        <v>41900</v>
      </c>
      <c r="G617" s="237">
        <f t="shared" si="14"/>
        <v>0</v>
      </c>
      <c r="H617" s="237">
        <f t="shared" si="14"/>
        <v>-5.5235046035450744E-3</v>
      </c>
      <c r="I617" s="237">
        <f t="shared" si="14"/>
        <v>9.429191509420556E-3</v>
      </c>
    </row>
    <row r="618" spans="1:9" x14ac:dyDescent="0.25">
      <c r="A618" s="239">
        <v>41901</v>
      </c>
      <c r="B618" s="237">
        <f>+VLOOKUP(A618,'[1]CEMEXCPO.MX'!$A$2:$G$1741,6,FALSE)</f>
        <v>15.601900000000001</v>
      </c>
      <c r="C618" s="237">
        <f>+VLOOKUP(A618,[1]BIMBOA.MX!$A$2:$G$1741,6,FALSE)</f>
        <v>38.294181999999999</v>
      </c>
      <c r="D618" s="237">
        <f>+VLOOKUP(A618,[1]GENTERA.MX!$A$2:$G$1741,6,FALSE)</f>
        <v>23.655214000000001</v>
      </c>
      <c r="F618" s="239">
        <v>41901</v>
      </c>
      <c r="G618" s="237">
        <f t="shared" si="14"/>
        <v>-1.7098673735682906E-3</v>
      </c>
      <c r="H618" s="237">
        <f t="shared" si="14"/>
        <v>-6.8208578002999978E-3</v>
      </c>
      <c r="I618" s="237">
        <f t="shared" si="14"/>
        <v>-4.5291078640948522E-3</v>
      </c>
    </row>
    <row r="619" spans="1:9" x14ac:dyDescent="0.25">
      <c r="A619" s="239">
        <v>41904</v>
      </c>
      <c r="B619" s="237">
        <f>+VLOOKUP(A619,'[1]CEMEXCPO.MX'!$A$2:$G$1741,6,FALSE)</f>
        <v>15.610799999999999</v>
      </c>
      <c r="C619" s="237">
        <f>+VLOOKUP(A619,[1]BIMBOA.MX!$A$2:$G$1741,6,FALSE)</f>
        <v>37.702061</v>
      </c>
      <c r="D619" s="237">
        <f>+VLOOKUP(A619,[1]GENTERA.MX!$A$2:$G$1741,6,FALSE)</f>
        <v>22.96142</v>
      </c>
      <c r="F619" s="239">
        <v>41904</v>
      </c>
      <c r="G619" s="237">
        <f t="shared" si="14"/>
        <v>5.7028070248346641E-4</v>
      </c>
      <c r="H619" s="237">
        <f t="shared" si="14"/>
        <v>-1.5583217247778653E-2</v>
      </c>
      <c r="I619" s="237">
        <f t="shared" si="14"/>
        <v>-2.9768139526525163E-2</v>
      </c>
    </row>
    <row r="620" spans="1:9" x14ac:dyDescent="0.25">
      <c r="A620" s="239">
        <v>41905</v>
      </c>
      <c r="B620" s="237">
        <f>+VLOOKUP(A620,'[1]CEMEXCPO.MX'!$A$2:$G$1741,6,FALSE)</f>
        <v>15.601900000000001</v>
      </c>
      <c r="C620" s="237">
        <f>+VLOOKUP(A620,[1]BIMBOA.MX!$A$2:$G$1741,6,FALSE)</f>
        <v>37.517628000000002</v>
      </c>
      <c r="D620" s="237">
        <f>+VLOOKUP(A620,[1]GENTERA.MX!$A$2:$G$1741,6,FALSE)</f>
        <v>23.159647</v>
      </c>
      <c r="F620" s="239">
        <v>41905</v>
      </c>
      <c r="G620" s="237">
        <f t="shared" si="14"/>
        <v>-5.7028070248349026E-4</v>
      </c>
      <c r="H620" s="237">
        <f t="shared" si="14"/>
        <v>-4.9038588713388358E-3</v>
      </c>
      <c r="I620" s="237">
        <f t="shared" si="14"/>
        <v>8.5959945636032657E-3</v>
      </c>
    </row>
    <row r="621" spans="1:9" x14ac:dyDescent="0.25">
      <c r="A621" s="239">
        <v>41906</v>
      </c>
      <c r="B621" s="237">
        <f>+VLOOKUP(A621,'[1]CEMEXCPO.MX'!$A$2:$G$1741,6,FALSE)</f>
        <v>15.664099999999999</v>
      </c>
      <c r="C621" s="237">
        <f>+VLOOKUP(A621,[1]BIMBOA.MX!$A$2:$G$1741,6,FALSE)</f>
        <v>38.468910000000001</v>
      </c>
      <c r="D621" s="237">
        <f>+VLOOKUP(A621,[1]GENTERA.MX!$A$2:$G$1741,6,FALSE)</f>
        <v>23.027494000000001</v>
      </c>
      <c r="F621" s="239">
        <v>41906</v>
      </c>
      <c r="G621" s="237">
        <f t="shared" si="14"/>
        <v>3.97876812225625E-3</v>
      </c>
      <c r="H621" s="237">
        <f t="shared" si="14"/>
        <v>2.5039480072848608E-2</v>
      </c>
      <c r="I621" s="237">
        <f t="shared" si="14"/>
        <v>-5.7225174702455941E-3</v>
      </c>
    </row>
    <row r="622" spans="1:9" x14ac:dyDescent="0.25">
      <c r="A622" s="239">
        <v>41907</v>
      </c>
      <c r="B622" s="237">
        <f>+VLOOKUP(A622,'[1]CEMEXCPO.MX'!$A$2:$G$1741,6,FALSE)</f>
        <v>15.610799999999999</v>
      </c>
      <c r="C622" s="237">
        <f>+VLOOKUP(A622,[1]BIMBOA.MX!$A$2:$G$1741,6,FALSE)</f>
        <v>38.595103999999999</v>
      </c>
      <c r="D622" s="237">
        <f>+VLOOKUP(A622,[1]GENTERA.MX!$A$2:$G$1741,6,FALSE)</f>
        <v>22.854046</v>
      </c>
      <c r="F622" s="239">
        <v>41907</v>
      </c>
      <c r="G622" s="237">
        <f t="shared" si="14"/>
        <v>-3.4084874197727118E-3</v>
      </c>
      <c r="H622" s="237">
        <f t="shared" si="14"/>
        <v>3.2750464515289919E-3</v>
      </c>
      <c r="I622" s="237">
        <f t="shared" si="14"/>
        <v>-7.5607238229380702E-3</v>
      </c>
    </row>
    <row r="623" spans="1:9" x14ac:dyDescent="0.25">
      <c r="A623" s="239">
        <v>41908</v>
      </c>
      <c r="B623" s="237">
        <f>+VLOOKUP(A623,'[1]CEMEXCPO.MX'!$A$2:$G$1741,6,FALSE)</f>
        <v>15.637499999999999</v>
      </c>
      <c r="C623" s="237">
        <f>+VLOOKUP(A623,[1]BIMBOA.MX!$A$2:$G$1741,6,FALSE)</f>
        <v>37.935028000000003</v>
      </c>
      <c r="D623" s="237">
        <f>+VLOOKUP(A623,[1]GENTERA.MX!$A$2:$G$1741,6,FALSE)</f>
        <v>23.126612000000002</v>
      </c>
      <c r="F623" s="239">
        <v>41908</v>
      </c>
      <c r="G623" s="237">
        <f t="shared" si="14"/>
        <v>1.7088933796528152E-3</v>
      </c>
      <c r="H623" s="237">
        <f t="shared" si="14"/>
        <v>-1.7250522153334075E-2</v>
      </c>
      <c r="I623" s="237">
        <f t="shared" si="14"/>
        <v>1.1855819577846633E-2</v>
      </c>
    </row>
    <row r="624" spans="1:9" x14ac:dyDescent="0.25">
      <c r="A624" s="239">
        <v>41911</v>
      </c>
      <c r="B624" s="237">
        <f>+VLOOKUP(A624,'[1]CEMEXCPO.MX'!$A$2:$G$1741,6,FALSE)</f>
        <v>15.6286</v>
      </c>
      <c r="C624" s="237">
        <f>+VLOOKUP(A624,[1]BIMBOA.MX!$A$2:$G$1741,6,FALSE)</f>
        <v>37.944732999999999</v>
      </c>
      <c r="D624" s="237">
        <f>+VLOOKUP(A624,[1]GENTERA.MX!$A$2:$G$1741,6,FALSE)</f>
        <v>23.068794</v>
      </c>
      <c r="F624" s="239">
        <v>41911</v>
      </c>
      <c r="G624" s="237">
        <f t="shared" si="14"/>
        <v>-5.6930670856808442E-4</v>
      </c>
      <c r="H624" s="237">
        <f t="shared" si="14"/>
        <v>2.5579943650368798E-4</v>
      </c>
      <c r="I624" s="237">
        <f t="shared" si="14"/>
        <v>-2.5031939405633684E-3</v>
      </c>
    </row>
    <row r="625" spans="1:9" x14ac:dyDescent="0.25">
      <c r="A625" s="239">
        <v>41912</v>
      </c>
      <c r="B625" s="237">
        <f>+VLOOKUP(A625,'[1]CEMEXCPO.MX'!$A$2:$G$1741,6,FALSE)</f>
        <v>15.557399999999999</v>
      </c>
      <c r="C625" s="237">
        <f>+VLOOKUP(A625,[1]BIMBOA.MX!$A$2:$G$1741,6,FALSE)</f>
        <v>37.799129000000001</v>
      </c>
      <c r="D625" s="237">
        <f>+VLOOKUP(A625,[1]GENTERA.MX!$A$2:$G$1741,6,FALSE)</f>
        <v>23.729551000000001</v>
      </c>
      <c r="F625" s="239">
        <v>41912</v>
      </c>
      <c r="G625" s="237">
        <f t="shared" si="14"/>
        <v>-4.5661594118412809E-3</v>
      </c>
      <c r="H625" s="237">
        <f t="shared" si="14"/>
        <v>-3.844646298901059E-3</v>
      </c>
      <c r="I625" s="237">
        <f t="shared" si="14"/>
        <v>2.824035393533051E-2</v>
      </c>
    </row>
    <row r="626" spans="1:9" x14ac:dyDescent="0.25">
      <c r="A626" s="239">
        <v>41913</v>
      </c>
      <c r="B626" s="237">
        <f>+VLOOKUP(A626,'[1]CEMEXCPO.MX'!$A$2:$G$1741,6,FALSE)</f>
        <v>15.2552</v>
      </c>
      <c r="C626" s="237">
        <f>+VLOOKUP(A626,[1]BIMBOA.MX!$A$2:$G$1741,6,FALSE)</f>
        <v>37.391433999999997</v>
      </c>
      <c r="D626" s="237">
        <f>+VLOOKUP(A626,[1]GENTERA.MX!$A$2:$G$1741,6,FALSE)</f>
        <v>23.126612000000002</v>
      </c>
      <c r="F626" s="239">
        <v>41913</v>
      </c>
      <c r="G626" s="237">
        <f t="shared" si="14"/>
        <v>-1.9615981134340089E-2</v>
      </c>
      <c r="H626" s="237">
        <f t="shared" si="14"/>
        <v>-1.0844419277768594E-2</v>
      </c>
      <c r="I626" s="237">
        <f t="shared" si="14"/>
        <v>-2.573715999476707E-2</v>
      </c>
    </row>
    <row r="627" spans="1:9" x14ac:dyDescent="0.25">
      <c r="A627" s="239">
        <v>41914</v>
      </c>
      <c r="B627" s="237">
        <f>+VLOOKUP(A627,'[1]CEMEXCPO.MX'!$A$2:$G$1741,6,FALSE)</f>
        <v>15.0152</v>
      </c>
      <c r="C627" s="237">
        <f>+VLOOKUP(A627,[1]BIMBOA.MX!$A$2:$G$1741,6,FALSE)</f>
        <v>37.876784999999998</v>
      </c>
      <c r="D627" s="237">
        <f>+VLOOKUP(A627,[1]GENTERA.MX!$A$2:$G$1741,6,FALSE)</f>
        <v>23.564363</v>
      </c>
      <c r="F627" s="239">
        <v>41914</v>
      </c>
      <c r="G627" s="237">
        <f t="shared" si="14"/>
        <v>-1.5857407178377039E-2</v>
      </c>
      <c r="H627" s="237">
        <f t="shared" si="14"/>
        <v>1.2896750677628908E-2</v>
      </c>
      <c r="I627" s="237">
        <f t="shared" si="14"/>
        <v>1.8751539318551013E-2</v>
      </c>
    </row>
    <row r="628" spans="1:9" x14ac:dyDescent="0.25">
      <c r="A628" s="239">
        <v>41915</v>
      </c>
      <c r="B628" s="237">
        <f>+VLOOKUP(A628,'[1]CEMEXCPO.MX'!$A$2:$G$1741,6,FALSE)</f>
        <v>15.157400000000001</v>
      </c>
      <c r="C628" s="237">
        <f>+VLOOKUP(A628,[1]BIMBOA.MX!$A$2:$G$1741,6,FALSE)</f>
        <v>38.090339999999998</v>
      </c>
      <c r="D628" s="237">
        <f>+VLOOKUP(A628,[1]GENTERA.MX!$A$2:$G$1741,6,FALSE)</f>
        <v>24.913107</v>
      </c>
      <c r="F628" s="239">
        <v>41915</v>
      </c>
      <c r="G628" s="237">
        <f t="shared" si="14"/>
        <v>9.4258401880535081E-3</v>
      </c>
      <c r="H628" s="237">
        <f t="shared" si="14"/>
        <v>5.6223152461488861E-3</v>
      </c>
      <c r="I628" s="237">
        <f t="shared" si="14"/>
        <v>5.5658522124908585E-2</v>
      </c>
    </row>
    <row r="629" spans="1:9" x14ac:dyDescent="0.25">
      <c r="A629" s="239">
        <v>41918</v>
      </c>
      <c r="B629" s="237">
        <f>+VLOOKUP(A629,'[1]CEMEXCPO.MX'!$A$2:$G$1741,6,FALSE)</f>
        <v>15.184100000000001</v>
      </c>
      <c r="C629" s="237">
        <f>+VLOOKUP(A629,[1]BIMBOA.MX!$A$2:$G$1741,6,FALSE)</f>
        <v>37.808833999999997</v>
      </c>
      <c r="D629" s="237">
        <f>+VLOOKUP(A629,[1]GENTERA.MX!$A$2:$G$1741,6,FALSE)</f>
        <v>24.182896</v>
      </c>
      <c r="F629" s="239">
        <v>41918</v>
      </c>
      <c r="G629" s="237">
        <f t="shared" si="14"/>
        <v>1.7599661778022297E-3</v>
      </c>
      <c r="H629" s="237">
        <f t="shared" si="14"/>
        <v>-7.4179276532412106E-3</v>
      </c>
      <c r="I629" s="237">
        <f t="shared" si="14"/>
        <v>-2.9748444101935903E-2</v>
      </c>
    </row>
    <row r="630" spans="1:9" x14ac:dyDescent="0.25">
      <c r="A630" s="239">
        <v>41919</v>
      </c>
      <c r="B630" s="237">
        <f>+VLOOKUP(A630,'[1]CEMEXCPO.MX'!$A$2:$G$1741,6,FALSE)</f>
        <v>15.0418</v>
      </c>
      <c r="C630" s="237">
        <f>+VLOOKUP(A630,[1]BIMBOA.MX!$A$2:$G$1741,6,FALSE)</f>
        <v>37.614697</v>
      </c>
      <c r="D630" s="237">
        <f>+VLOOKUP(A630,[1]GENTERA.MX!$A$2:$G$1741,6,FALSE)</f>
        <v>23.753359</v>
      </c>
      <c r="F630" s="239">
        <v>41919</v>
      </c>
      <c r="G630" s="237">
        <f t="shared" si="14"/>
        <v>-9.4158355141829141E-3</v>
      </c>
      <c r="H630" s="237">
        <f t="shared" si="14"/>
        <v>-5.1479273421372136E-3</v>
      </c>
      <c r="I630" s="237">
        <f t="shared" si="14"/>
        <v>-1.7921654359528621E-2</v>
      </c>
    </row>
    <row r="631" spans="1:9" x14ac:dyDescent="0.25">
      <c r="A631" s="239">
        <v>41920</v>
      </c>
      <c r="B631" s="237">
        <f>+VLOOKUP(A631,'[1]CEMEXCPO.MX'!$A$2:$G$1741,6,FALSE)</f>
        <v>14.8996</v>
      </c>
      <c r="C631" s="237">
        <f>+VLOOKUP(A631,[1]BIMBOA.MX!$A$2:$G$1741,6,FALSE)</f>
        <v>38.061217999999997</v>
      </c>
      <c r="D631" s="237">
        <f>+VLOOKUP(A631,[1]GENTERA.MX!$A$2:$G$1741,6,FALSE)</f>
        <v>23.538589000000002</v>
      </c>
      <c r="F631" s="239">
        <v>41920</v>
      </c>
      <c r="G631" s="237">
        <f t="shared" si="14"/>
        <v>-9.4986252580969294E-3</v>
      </c>
      <c r="H631" s="237">
        <f t="shared" si="14"/>
        <v>1.1801011775239335E-2</v>
      </c>
      <c r="I631" s="237">
        <f t="shared" si="14"/>
        <v>-9.0827925502320692E-3</v>
      </c>
    </row>
    <row r="632" spans="1:9" x14ac:dyDescent="0.25">
      <c r="A632" s="239">
        <v>41921</v>
      </c>
      <c r="B632" s="237">
        <f>+VLOOKUP(A632,'[1]CEMEXCPO.MX'!$A$2:$G$1741,6,FALSE)</f>
        <v>14.526199999999999</v>
      </c>
      <c r="C632" s="237">
        <f>+VLOOKUP(A632,[1]BIMBOA.MX!$A$2:$G$1741,6,FALSE)</f>
        <v>38.177703999999999</v>
      </c>
      <c r="D632" s="237">
        <f>+VLOOKUP(A632,[1]GENTERA.MX!$A$2:$G$1741,6,FALSE)</f>
        <v>23.212143000000001</v>
      </c>
      <c r="F632" s="239">
        <v>41921</v>
      </c>
      <c r="G632" s="237">
        <f t="shared" si="14"/>
        <v>-2.5380451449030905E-2</v>
      </c>
      <c r="H632" s="237">
        <f t="shared" si="14"/>
        <v>3.0558168344948129E-3</v>
      </c>
      <c r="I632" s="237">
        <f t="shared" si="14"/>
        <v>-1.3965612592894328E-2</v>
      </c>
    </row>
    <row r="633" spans="1:9" x14ac:dyDescent="0.25">
      <c r="A633" s="239">
        <v>41922</v>
      </c>
      <c r="B633" s="237">
        <f>+VLOOKUP(A633,'[1]CEMEXCPO.MX'!$A$2:$G$1741,6,FALSE)</f>
        <v>14.019500000000001</v>
      </c>
      <c r="C633" s="237">
        <f>+VLOOKUP(A633,[1]BIMBOA.MX!$A$2:$G$1741,6,FALSE)</f>
        <v>37.653522000000002</v>
      </c>
      <c r="D633" s="237">
        <f>+VLOOKUP(A633,[1]GENTERA.MX!$A$2:$G$1741,6,FALSE)</f>
        <v>23.418320000000001</v>
      </c>
      <c r="F633" s="239">
        <v>41922</v>
      </c>
      <c r="G633" s="237">
        <f t="shared" si="14"/>
        <v>-3.5504697872044397E-2</v>
      </c>
      <c r="H633" s="237">
        <f t="shared" si="14"/>
        <v>-1.3825184604887492E-2</v>
      </c>
      <c r="I633" s="237">
        <f t="shared" si="14"/>
        <v>8.8430751195692388E-3</v>
      </c>
    </row>
    <row r="634" spans="1:9" x14ac:dyDescent="0.25">
      <c r="A634" s="239">
        <v>41925</v>
      </c>
      <c r="B634" s="237">
        <f>+VLOOKUP(A634,'[1]CEMEXCPO.MX'!$A$2:$G$1741,6,FALSE)</f>
        <v>13.4594</v>
      </c>
      <c r="C634" s="237">
        <f>+VLOOKUP(A634,[1]BIMBOA.MX!$A$2:$G$1741,6,FALSE)</f>
        <v>37.537036999999998</v>
      </c>
      <c r="D634" s="237">
        <f>+VLOOKUP(A634,[1]GENTERA.MX!$A$2:$G$1741,6,FALSE)</f>
        <v>23.177782000000001</v>
      </c>
      <c r="F634" s="239">
        <v>41925</v>
      </c>
      <c r="G634" s="237">
        <f t="shared" si="14"/>
        <v>-4.0771470932415836E-2</v>
      </c>
      <c r="H634" s="237">
        <f t="shared" si="14"/>
        <v>-3.0983967864528887E-3</v>
      </c>
      <c r="I634" s="237">
        <f t="shared" si="14"/>
        <v>-1.032447463827495E-2</v>
      </c>
    </row>
    <row r="635" spans="1:9" x14ac:dyDescent="0.25">
      <c r="A635" s="239">
        <v>41926</v>
      </c>
      <c r="B635" s="237">
        <f>+VLOOKUP(A635,'[1]CEMEXCPO.MX'!$A$2:$G$1741,6,FALSE)</f>
        <v>13.5839</v>
      </c>
      <c r="C635" s="237">
        <f>+VLOOKUP(A635,[1]BIMBOA.MX!$A$2:$G$1741,6,FALSE)</f>
        <v>37.469090000000001</v>
      </c>
      <c r="D635" s="237">
        <f>+VLOOKUP(A635,[1]GENTERA.MX!$A$2:$G$1741,6,FALSE)</f>
        <v>23.727588999999998</v>
      </c>
      <c r="F635" s="239">
        <v>41926</v>
      </c>
      <c r="G635" s="237">
        <f t="shared" si="14"/>
        <v>9.2075212400222917E-3</v>
      </c>
      <c r="H635" s="237">
        <f t="shared" si="14"/>
        <v>-1.8117724859047901E-3</v>
      </c>
      <c r="I635" s="237">
        <f t="shared" si="14"/>
        <v>2.3444316540138864E-2</v>
      </c>
    </row>
    <row r="636" spans="1:9" x14ac:dyDescent="0.25">
      <c r="A636" s="239">
        <v>41927</v>
      </c>
      <c r="B636" s="237">
        <f>+VLOOKUP(A636,'[1]CEMEXCPO.MX'!$A$2:$G$1741,6,FALSE)</f>
        <v>13.5038</v>
      </c>
      <c r="C636" s="237">
        <f>+VLOOKUP(A636,[1]BIMBOA.MX!$A$2:$G$1741,6,FALSE)</f>
        <v>37.973849999999999</v>
      </c>
      <c r="D636" s="237">
        <f>+VLOOKUP(A636,[1]GENTERA.MX!$A$2:$G$1741,6,FALSE)</f>
        <v>23.229326</v>
      </c>
      <c r="F636" s="239">
        <v>41927</v>
      </c>
      <c r="G636" s="237">
        <f t="shared" si="14"/>
        <v>-5.9141406226246212E-3</v>
      </c>
      <c r="H636" s="237">
        <f t="shared" si="14"/>
        <v>1.3381438527179403E-2</v>
      </c>
      <c r="I636" s="237">
        <f t="shared" si="14"/>
        <v>-2.1222931781772311E-2</v>
      </c>
    </row>
    <row r="637" spans="1:9" x14ac:dyDescent="0.25">
      <c r="A637" s="239">
        <v>41928</v>
      </c>
      <c r="B637" s="237">
        <f>+VLOOKUP(A637,'[1]CEMEXCPO.MX'!$A$2:$G$1741,6,FALSE)</f>
        <v>13.681699999999999</v>
      </c>
      <c r="C637" s="237">
        <f>+VLOOKUP(A637,[1]BIMBOA.MX!$A$2:$G$1741,6,FALSE)</f>
        <v>38.022385</v>
      </c>
      <c r="D637" s="237">
        <f>+VLOOKUP(A637,[1]GENTERA.MX!$A$2:$G$1741,6,FALSE)</f>
        <v>23.272279999999999</v>
      </c>
      <c r="F637" s="239">
        <v>41928</v>
      </c>
      <c r="G637" s="237">
        <f t="shared" si="14"/>
        <v>1.3088046162113421E-2</v>
      </c>
      <c r="H637" s="237">
        <f t="shared" si="14"/>
        <v>1.2773002925400348E-3</v>
      </c>
      <c r="I637" s="237">
        <f t="shared" si="14"/>
        <v>1.8474205908800463E-3</v>
      </c>
    </row>
    <row r="638" spans="1:9" x14ac:dyDescent="0.25">
      <c r="A638" s="239">
        <v>41929</v>
      </c>
      <c r="B638" s="237">
        <f>+VLOOKUP(A638,'[1]CEMEXCPO.MX'!$A$2:$G$1741,6,FALSE)</f>
        <v>14.0106</v>
      </c>
      <c r="C638" s="237">
        <f>+VLOOKUP(A638,[1]BIMBOA.MX!$A$2:$G$1741,6,FALSE)</f>
        <v>38.294181999999999</v>
      </c>
      <c r="D638" s="237">
        <f>+VLOOKUP(A638,[1]GENTERA.MX!$A$2:$G$1741,6,FALSE)</f>
        <v>24.835791</v>
      </c>
      <c r="F638" s="239">
        <v>41929</v>
      </c>
      <c r="G638" s="237">
        <f t="shared" si="14"/>
        <v>2.3755012504848606E-2</v>
      </c>
      <c r="H638" s="237">
        <f t="shared" si="14"/>
        <v>7.1229134076320139E-3</v>
      </c>
      <c r="I638" s="237">
        <f t="shared" si="14"/>
        <v>6.5022845516992459E-2</v>
      </c>
    </row>
    <row r="639" spans="1:9" x14ac:dyDescent="0.25">
      <c r="A639" s="239">
        <v>41932</v>
      </c>
      <c r="B639" s="237">
        <f>+VLOOKUP(A639,'[1]CEMEXCPO.MX'!$A$2:$G$1741,6,FALSE)</f>
        <v>14.1084</v>
      </c>
      <c r="C639" s="237">
        <f>+VLOOKUP(A639,[1]BIMBOA.MX!$A$2:$G$1741,6,FALSE)</f>
        <v>37.498207000000001</v>
      </c>
      <c r="D639" s="237">
        <f>+VLOOKUP(A639,[1]GENTERA.MX!$A$2:$G$1741,6,FALSE)</f>
        <v>25.445734000000002</v>
      </c>
      <c r="F639" s="239">
        <v>41932</v>
      </c>
      <c r="G639" s="237">
        <f t="shared" si="14"/>
        <v>6.956178695211113E-3</v>
      </c>
      <c r="H639" s="237">
        <f t="shared" si="14"/>
        <v>-2.1004860142554579E-2</v>
      </c>
      <c r="I639" s="237">
        <f t="shared" si="14"/>
        <v>2.4262307892976055E-2</v>
      </c>
    </row>
    <row r="640" spans="1:9" x14ac:dyDescent="0.25">
      <c r="A640" s="239">
        <v>41933</v>
      </c>
      <c r="B640" s="237">
        <f>+VLOOKUP(A640,'[1]CEMEXCPO.MX'!$A$2:$G$1741,6,FALSE)</f>
        <v>14.2684</v>
      </c>
      <c r="C640" s="237">
        <f>+VLOOKUP(A640,[1]BIMBOA.MX!$A$2:$G$1741,6,FALSE)</f>
        <v>37.799129000000001</v>
      </c>
      <c r="D640" s="237">
        <f>+VLOOKUP(A640,[1]GENTERA.MX!$A$2:$G$1741,6,FALSE)</f>
        <v>25.299692</v>
      </c>
      <c r="F640" s="239">
        <v>41933</v>
      </c>
      <c r="G640" s="237">
        <f t="shared" si="14"/>
        <v>1.1276937187225918E-2</v>
      </c>
      <c r="H640" s="237">
        <f t="shared" si="14"/>
        <v>7.9929415320833096E-3</v>
      </c>
      <c r="I640" s="237">
        <f t="shared" si="14"/>
        <v>-5.7558844101495768E-3</v>
      </c>
    </row>
    <row r="641" spans="1:9" x14ac:dyDescent="0.25">
      <c r="A641" s="239">
        <v>41934</v>
      </c>
      <c r="B641" s="237">
        <f>+VLOOKUP(A641,'[1]CEMEXCPO.MX'!$A$2:$G$1741,6,FALSE)</f>
        <v>13.975</v>
      </c>
      <c r="C641" s="237">
        <f>+VLOOKUP(A641,[1]BIMBOA.MX!$A$2:$G$1741,6,FALSE)</f>
        <v>38.090339999999998</v>
      </c>
      <c r="D641" s="237">
        <f>+VLOOKUP(A641,[1]GENTERA.MX!$A$2:$G$1741,6,FALSE)</f>
        <v>25.067739</v>
      </c>
      <c r="F641" s="239">
        <v>41934</v>
      </c>
      <c r="G641" s="237">
        <f t="shared" si="14"/>
        <v>-2.0777282825621825E-2</v>
      </c>
      <c r="H641" s="237">
        <f t="shared" si="14"/>
        <v>7.6746466460091561E-3</v>
      </c>
      <c r="I641" s="237">
        <f t="shared" si="14"/>
        <v>-9.2105011183310527E-3</v>
      </c>
    </row>
    <row r="642" spans="1:9" x14ac:dyDescent="0.25">
      <c r="A642" s="239">
        <v>41935</v>
      </c>
      <c r="B642" s="237">
        <f>+VLOOKUP(A642,'[1]CEMEXCPO.MX'!$A$2:$G$1741,6,FALSE)</f>
        <v>14.419499999999999</v>
      </c>
      <c r="C642" s="237">
        <f>+VLOOKUP(A642,[1]BIMBOA.MX!$A$2:$G$1741,6,FALSE)</f>
        <v>38.944557000000003</v>
      </c>
      <c r="D642" s="237">
        <f>+VLOOKUP(A642,[1]GENTERA.MX!$A$2:$G$1741,6,FALSE)</f>
        <v>25.213785000000001</v>
      </c>
      <c r="F642" s="239">
        <v>41935</v>
      </c>
      <c r="G642" s="237">
        <f t="shared" si="14"/>
        <v>3.1311438150680576E-2</v>
      </c>
      <c r="H642" s="237">
        <f t="shared" si="14"/>
        <v>2.2178312613137349E-2</v>
      </c>
      <c r="I642" s="237">
        <f t="shared" si="14"/>
        <v>5.809148135920564E-3</v>
      </c>
    </row>
    <row r="643" spans="1:9" x14ac:dyDescent="0.25">
      <c r="A643" s="239">
        <v>41936</v>
      </c>
      <c r="B643" s="237">
        <f>+VLOOKUP(A643,'[1]CEMEXCPO.MX'!$A$2:$G$1741,6,FALSE)</f>
        <v>14.5618</v>
      </c>
      <c r="C643" s="237">
        <f>+VLOOKUP(A643,[1]BIMBOA.MX!$A$2:$G$1741,6,FALSE)</f>
        <v>39.099865000000001</v>
      </c>
      <c r="D643" s="237">
        <f>+VLOOKUP(A643,[1]GENTERA.MX!$A$2:$G$1741,6,FALSE)</f>
        <v>24.732703999999998</v>
      </c>
      <c r="F643" s="239">
        <v>41936</v>
      </c>
      <c r="G643" s="237">
        <f t="shared" si="14"/>
        <v>9.8202043092124412E-3</v>
      </c>
      <c r="H643" s="237">
        <f t="shared" si="14"/>
        <v>3.9799950087699276E-3</v>
      </c>
      <c r="I643" s="237">
        <f t="shared" si="14"/>
        <v>-1.9264452326351187E-2</v>
      </c>
    </row>
    <row r="644" spans="1:9" x14ac:dyDescent="0.25">
      <c r="A644" s="239">
        <v>41939</v>
      </c>
      <c r="B644" s="237">
        <f>+VLOOKUP(A644,'[1]CEMEXCPO.MX'!$A$2:$G$1741,6,FALSE)</f>
        <v>14.410600000000001</v>
      </c>
      <c r="C644" s="237">
        <f>+VLOOKUP(A644,[1]BIMBOA.MX!$A$2:$G$1741,6,FALSE)</f>
        <v>38.779536999999998</v>
      </c>
      <c r="D644" s="237">
        <f>+VLOOKUP(A644,[1]GENTERA.MX!$A$2:$G$1741,6,FALSE)</f>
        <v>24.646795000000001</v>
      </c>
      <c r="F644" s="239">
        <v>41939</v>
      </c>
      <c r="G644" s="237">
        <f t="shared" ref="G644:I707" si="15">+LN(B644/B643)</f>
        <v>-1.0437614604890849E-2</v>
      </c>
      <c r="H644" s="237">
        <f t="shared" si="15"/>
        <v>-8.2263037005927027E-3</v>
      </c>
      <c r="I644" s="237">
        <f t="shared" si="15"/>
        <v>-3.4795446862130354E-3</v>
      </c>
    </row>
    <row r="645" spans="1:9" x14ac:dyDescent="0.25">
      <c r="A645" s="239">
        <v>41940</v>
      </c>
      <c r="B645" s="237">
        <f>+VLOOKUP(A645,'[1]CEMEXCPO.MX'!$A$2:$G$1741,6,FALSE)</f>
        <v>14.650700000000001</v>
      </c>
      <c r="C645" s="237">
        <f>+VLOOKUP(A645,[1]BIMBOA.MX!$A$2:$G$1741,6,FALSE)</f>
        <v>38.769829000000001</v>
      </c>
      <c r="D645" s="237">
        <f>+VLOOKUP(A645,[1]GENTERA.MX!$A$2:$G$1741,6,FALSE)</f>
        <v>24.990423</v>
      </c>
      <c r="F645" s="239">
        <v>41940</v>
      </c>
      <c r="G645" s="237">
        <f t="shared" si="15"/>
        <v>1.652406899537431E-2</v>
      </c>
      <c r="H645" s="237">
        <f t="shared" si="15"/>
        <v>-2.5036955300730251E-4</v>
      </c>
      <c r="I645" s="237">
        <f t="shared" si="15"/>
        <v>1.3845799722959436E-2</v>
      </c>
    </row>
    <row r="646" spans="1:9" x14ac:dyDescent="0.25">
      <c r="A646" s="239">
        <v>41941</v>
      </c>
      <c r="B646" s="237">
        <f>+VLOOKUP(A646,'[1]CEMEXCPO.MX'!$A$2:$G$1741,6,FALSE)</f>
        <v>14.5351</v>
      </c>
      <c r="C646" s="237">
        <f>+VLOOKUP(A646,[1]BIMBOA.MX!$A$2:$G$1741,6,FALSE)</f>
        <v>39.002791999999999</v>
      </c>
      <c r="D646" s="237">
        <f>+VLOOKUP(A646,[1]GENTERA.MX!$A$2:$G$1741,6,FALSE)</f>
        <v>25.316870000000002</v>
      </c>
      <c r="F646" s="239">
        <v>41941</v>
      </c>
      <c r="G646" s="237">
        <f t="shared" si="15"/>
        <v>-7.9217019594064499E-3</v>
      </c>
      <c r="H646" s="237">
        <f t="shared" si="15"/>
        <v>5.9908922644750133E-3</v>
      </c>
      <c r="I646" s="237">
        <f t="shared" si="15"/>
        <v>1.2978300466842705E-2</v>
      </c>
    </row>
    <row r="647" spans="1:9" x14ac:dyDescent="0.25">
      <c r="A647" s="239">
        <v>41942</v>
      </c>
      <c r="B647" s="237">
        <f>+VLOOKUP(A647,'[1]CEMEXCPO.MX'!$A$2:$G$1741,6,FALSE)</f>
        <v>14.544</v>
      </c>
      <c r="C647" s="237">
        <f>+VLOOKUP(A647,[1]BIMBOA.MX!$A$2:$G$1741,6,FALSE)</f>
        <v>38.721294</v>
      </c>
      <c r="D647" s="237">
        <f>+VLOOKUP(A647,[1]GENTERA.MX!$A$2:$G$1741,6,FALSE)</f>
        <v>25.669090000000001</v>
      </c>
      <c r="F647" s="239">
        <v>41942</v>
      </c>
      <c r="G647" s="237">
        <f t="shared" si="15"/>
        <v>6.1212350299015431E-4</v>
      </c>
      <c r="H647" s="237">
        <f t="shared" si="15"/>
        <v>-7.2435520393652588E-3</v>
      </c>
      <c r="I647" s="237">
        <f t="shared" si="15"/>
        <v>1.3816572371963338E-2</v>
      </c>
    </row>
    <row r="648" spans="1:9" x14ac:dyDescent="0.25">
      <c r="A648" s="239">
        <v>41943</v>
      </c>
      <c r="B648" s="237">
        <f>+VLOOKUP(A648,'[1]CEMEXCPO.MX'!$A$2:$G$1741,6,FALSE)</f>
        <v>14.7485</v>
      </c>
      <c r="C648" s="237">
        <f>+VLOOKUP(A648,[1]BIMBOA.MX!$A$2:$G$1741,6,FALSE)</f>
        <v>38.235942999999999</v>
      </c>
      <c r="D648" s="237">
        <f>+VLOOKUP(A648,[1]GENTERA.MX!$A$2:$G$1741,6,FALSE)</f>
        <v>25.763587999999999</v>
      </c>
      <c r="F648" s="239">
        <v>41943</v>
      </c>
      <c r="G648" s="237">
        <f t="shared" si="15"/>
        <v>1.3962845264172982E-2</v>
      </c>
      <c r="H648" s="237">
        <f t="shared" si="15"/>
        <v>-1.2613691812751869E-2</v>
      </c>
      <c r="I648" s="237">
        <f t="shared" si="15"/>
        <v>3.6746329379651198E-3</v>
      </c>
    </row>
    <row r="649" spans="1:9" x14ac:dyDescent="0.25">
      <c r="A649" s="239">
        <v>41946</v>
      </c>
      <c r="B649" s="237">
        <f>+VLOOKUP(A649,'[1]CEMEXCPO.MX'!$A$2:$G$1741,6,FALSE)</f>
        <v>14.8729</v>
      </c>
      <c r="C649" s="237">
        <f>+VLOOKUP(A649,[1]BIMBOA.MX!$A$2:$G$1741,6,FALSE)</f>
        <v>38.439793000000002</v>
      </c>
      <c r="D649" s="237">
        <f>+VLOOKUP(A649,[1]GENTERA.MX!$A$2:$G$1741,6,FALSE)</f>
        <v>25.754996999999999</v>
      </c>
      <c r="F649" s="239">
        <v>41946</v>
      </c>
      <c r="G649" s="237">
        <f t="shared" si="15"/>
        <v>8.3993822954731515E-3</v>
      </c>
      <c r="H649" s="237">
        <f t="shared" si="15"/>
        <v>5.317209613288249E-3</v>
      </c>
      <c r="I649" s="237">
        <f t="shared" si="15"/>
        <v>-3.3351071577882296E-4</v>
      </c>
    </row>
    <row r="650" spans="1:9" x14ac:dyDescent="0.25">
      <c r="A650" s="239">
        <v>41947</v>
      </c>
      <c r="B650" s="237">
        <f>+VLOOKUP(A650,'[1]CEMEXCPO.MX'!$A$2:$G$1741,6,FALSE)</f>
        <v>14.784000000000001</v>
      </c>
      <c r="C650" s="237">
        <f>+VLOOKUP(A650,[1]BIMBOA.MX!$A$2:$G$1741,6,FALSE)</f>
        <v>37.624400999999999</v>
      </c>
      <c r="D650" s="237">
        <f>+VLOOKUP(A650,[1]GENTERA.MX!$A$2:$G$1741,6,FALSE)</f>
        <v>25.763587999999999</v>
      </c>
      <c r="F650" s="239">
        <v>41947</v>
      </c>
      <c r="G650" s="237">
        <f t="shared" si="15"/>
        <v>-5.9952500954408737E-3</v>
      </c>
      <c r="H650" s="237">
        <f t="shared" si="15"/>
        <v>-2.1440396395453531E-2</v>
      </c>
      <c r="I650" s="237">
        <f t="shared" si="15"/>
        <v>3.335107157788332E-4</v>
      </c>
    </row>
    <row r="651" spans="1:9" x14ac:dyDescent="0.25">
      <c r="A651" s="239">
        <v>41948</v>
      </c>
      <c r="B651" s="237">
        <f>+VLOOKUP(A651,'[1]CEMEXCPO.MX'!$A$2:$G$1741,6,FALSE)</f>
        <v>14.7662</v>
      </c>
      <c r="C651" s="237">
        <f>+VLOOKUP(A651,[1]BIMBOA.MX!$A$2:$G$1741,6,FALSE)</f>
        <v>38.643639</v>
      </c>
      <c r="D651" s="237">
        <f>+VLOOKUP(A651,[1]GENTERA.MX!$A$2:$G$1741,6,FALSE)</f>
        <v>26.047084999999999</v>
      </c>
      <c r="F651" s="239">
        <v>41948</v>
      </c>
      <c r="G651" s="237">
        <f t="shared" si="15"/>
        <v>-1.2047297245278482E-3</v>
      </c>
      <c r="H651" s="237">
        <f t="shared" si="15"/>
        <v>2.6729379252043464E-2</v>
      </c>
      <c r="I651" s="237">
        <f t="shared" si="15"/>
        <v>1.0943684495059667E-2</v>
      </c>
    </row>
    <row r="652" spans="1:9" x14ac:dyDescent="0.25">
      <c r="A652" s="239">
        <v>41949</v>
      </c>
      <c r="B652" s="237">
        <f>+VLOOKUP(A652,'[1]CEMEXCPO.MX'!$A$2:$G$1741,6,FALSE)</f>
        <v>14.890700000000001</v>
      </c>
      <c r="C652" s="237">
        <f>+VLOOKUP(A652,[1]BIMBOA.MX!$A$2:$G$1741,6,FALSE)</f>
        <v>38.323307</v>
      </c>
      <c r="D652" s="237">
        <f>+VLOOKUP(A652,[1]GENTERA.MX!$A$2:$G$1741,6,FALSE)</f>
        <v>25.978359000000001</v>
      </c>
      <c r="F652" s="239">
        <v>41949</v>
      </c>
      <c r="G652" s="237">
        <f t="shared" si="15"/>
        <v>8.3960718331735785E-3</v>
      </c>
      <c r="H652" s="237">
        <f t="shared" si="15"/>
        <v>-8.3239329670453024E-3</v>
      </c>
      <c r="I652" s="237">
        <f t="shared" si="15"/>
        <v>-2.6420164709042449E-3</v>
      </c>
    </row>
    <row r="653" spans="1:9" x14ac:dyDescent="0.25">
      <c r="A653" s="239">
        <v>41950</v>
      </c>
      <c r="B653" s="237">
        <f>+VLOOKUP(A653,'[1]CEMEXCPO.MX'!$A$2:$G$1741,6,FALSE)</f>
        <v>14.7662</v>
      </c>
      <c r="C653" s="237">
        <f>+VLOOKUP(A653,[1]BIMBOA.MX!$A$2:$G$1741,6,FALSE)</f>
        <v>37.740882999999997</v>
      </c>
      <c r="D653" s="237">
        <f>+VLOOKUP(A653,[1]GENTERA.MX!$A$2:$G$1741,6,FALSE)</f>
        <v>25.943995999999999</v>
      </c>
      <c r="F653" s="239">
        <v>41950</v>
      </c>
      <c r="G653" s="237">
        <f t="shared" si="15"/>
        <v>-8.396071833173523E-3</v>
      </c>
      <c r="H653" s="237">
        <f t="shared" si="15"/>
        <v>-1.5314312368490197E-2</v>
      </c>
      <c r="I653" s="237">
        <f t="shared" si="15"/>
        <v>-1.3236304484646225E-3</v>
      </c>
    </row>
    <row r="654" spans="1:9" x14ac:dyDescent="0.25">
      <c r="A654" s="239">
        <v>41953</v>
      </c>
      <c r="B654" s="237">
        <f>+VLOOKUP(A654,'[1]CEMEXCPO.MX'!$A$2:$G$1741,6,FALSE)</f>
        <v>14.9529</v>
      </c>
      <c r="C654" s="237">
        <f>+VLOOKUP(A654,[1]BIMBOA.MX!$A$2:$G$1741,6,FALSE)</f>
        <v>37.721474000000001</v>
      </c>
      <c r="D654" s="237">
        <f>+VLOOKUP(A654,[1]GENTERA.MX!$A$2:$G$1741,6,FALSE)</f>
        <v>25.222373999999999</v>
      </c>
      <c r="F654" s="239">
        <v>41953</v>
      </c>
      <c r="G654" s="237">
        <f t="shared" si="15"/>
        <v>1.2564475783330788E-2</v>
      </c>
      <c r="H654" s="237">
        <f t="shared" si="15"/>
        <v>-5.1440217877053902E-4</v>
      </c>
      <c r="I654" s="237">
        <f t="shared" si="15"/>
        <v>-2.8208757078552072E-2</v>
      </c>
    </row>
    <row r="655" spans="1:9" x14ac:dyDescent="0.25">
      <c r="A655" s="239">
        <v>41954</v>
      </c>
      <c r="B655" s="237">
        <f>+VLOOKUP(A655,'[1]CEMEXCPO.MX'!$A$2:$G$1741,6,FALSE)</f>
        <v>14.997400000000001</v>
      </c>
      <c r="C655" s="237">
        <f>+VLOOKUP(A655,[1]BIMBOA.MX!$A$2:$G$1741,6,FALSE)</f>
        <v>37.672935000000003</v>
      </c>
      <c r="D655" s="237">
        <f>+VLOOKUP(A655,[1]GENTERA.MX!$A$2:$G$1741,6,FALSE)</f>
        <v>25.385597000000001</v>
      </c>
      <c r="F655" s="239">
        <v>41954</v>
      </c>
      <c r="G655" s="237">
        <f t="shared" si="15"/>
        <v>2.9715917867871172E-3</v>
      </c>
      <c r="H655" s="237">
        <f t="shared" si="15"/>
        <v>-1.2876022864280147E-3</v>
      </c>
      <c r="I655" s="237">
        <f t="shared" si="15"/>
        <v>6.4505082000826429E-3</v>
      </c>
    </row>
    <row r="656" spans="1:9" x14ac:dyDescent="0.25">
      <c r="A656" s="239">
        <v>41955</v>
      </c>
      <c r="B656" s="237">
        <f>+VLOOKUP(A656,'[1]CEMEXCPO.MX'!$A$2:$G$1741,6,FALSE)</f>
        <v>14.9796</v>
      </c>
      <c r="C656" s="237">
        <f>+VLOOKUP(A656,[1]BIMBOA.MX!$A$2:$G$1741,6,FALSE)</f>
        <v>37.236117999999998</v>
      </c>
      <c r="D656" s="237">
        <f>+VLOOKUP(A656,[1]GENTERA.MX!$A$2:$G$1741,6,FALSE)</f>
        <v>25.162239</v>
      </c>
      <c r="F656" s="239">
        <v>41955</v>
      </c>
      <c r="G656" s="237">
        <f t="shared" si="15"/>
        <v>-1.1875772820498711E-3</v>
      </c>
      <c r="H656" s="237">
        <f t="shared" si="15"/>
        <v>-1.1662727902358113E-2</v>
      </c>
      <c r="I656" s="237">
        <f t="shared" si="15"/>
        <v>-8.8375476144325373E-3</v>
      </c>
    </row>
    <row r="657" spans="1:9" x14ac:dyDescent="0.25">
      <c r="A657" s="239">
        <v>41956</v>
      </c>
      <c r="B657" s="237">
        <f>+VLOOKUP(A657,'[1]CEMEXCPO.MX'!$A$2:$G$1741,6,FALSE)</f>
        <v>14.8018</v>
      </c>
      <c r="C657" s="237">
        <f>+VLOOKUP(A657,[1]BIMBOA.MX!$A$2:$G$1741,6,FALSE)</f>
        <v>36.828426</v>
      </c>
      <c r="D657" s="237">
        <f>+VLOOKUP(A657,[1]GENTERA.MX!$A$2:$G$1741,6,FALSE)</f>
        <v>25.523047999999999</v>
      </c>
      <c r="F657" s="239">
        <v>41956</v>
      </c>
      <c r="G657" s="237">
        <f t="shared" si="15"/>
        <v>-1.1940480466487269E-2</v>
      </c>
      <c r="H657" s="237">
        <f t="shared" si="15"/>
        <v>-1.1009211581021956E-2</v>
      </c>
      <c r="I657" s="237">
        <f t="shared" si="15"/>
        <v>1.4237468747513712E-2</v>
      </c>
    </row>
    <row r="658" spans="1:9" x14ac:dyDescent="0.25">
      <c r="A658" s="239">
        <v>41957</v>
      </c>
      <c r="B658" s="237">
        <f>+VLOOKUP(A658,'[1]CEMEXCPO.MX'!$A$2:$G$1741,6,FALSE)</f>
        <v>14.8729</v>
      </c>
      <c r="C658" s="237">
        <f>+VLOOKUP(A658,[1]BIMBOA.MX!$A$2:$G$1741,6,FALSE)</f>
        <v>36.896374000000002</v>
      </c>
      <c r="D658" s="237">
        <f>+VLOOKUP(A658,[1]GENTERA.MX!$A$2:$G$1741,6,FALSE)</f>
        <v>25.17942</v>
      </c>
      <c r="F658" s="239">
        <v>41957</v>
      </c>
      <c r="G658" s="237">
        <f t="shared" si="15"/>
        <v>4.7919699983881327E-3</v>
      </c>
      <c r="H658" s="237">
        <f t="shared" si="15"/>
        <v>1.8432879909873595E-3</v>
      </c>
      <c r="I658" s="237">
        <f t="shared" si="15"/>
        <v>-1.3554892884566117E-2</v>
      </c>
    </row>
    <row r="659" spans="1:9" x14ac:dyDescent="0.25">
      <c r="A659" s="239">
        <v>41961</v>
      </c>
      <c r="B659" s="237">
        <f>+VLOOKUP(A659,'[1]CEMEXCPO.MX'!$A$2:$G$1741,6,FALSE)</f>
        <v>14.917400000000001</v>
      </c>
      <c r="C659" s="237">
        <f>+VLOOKUP(A659,[1]BIMBOA.MX!$A$2:$G$1741,6,FALSE)</f>
        <v>36.197471999999998</v>
      </c>
      <c r="D659" s="237">
        <f>+VLOOKUP(A659,[1]GENTERA.MX!$A$2:$G$1741,6,FALSE)</f>
        <v>25.316870000000002</v>
      </c>
      <c r="F659" s="239">
        <v>41961</v>
      </c>
      <c r="G659" s="237">
        <f t="shared" si="15"/>
        <v>2.9875518607465918E-3</v>
      </c>
      <c r="H659" s="237">
        <f t="shared" si="15"/>
        <v>-1.9123998496390467E-2</v>
      </c>
      <c r="I659" s="237">
        <f t="shared" si="15"/>
        <v>5.4439777443354587E-3</v>
      </c>
    </row>
    <row r="660" spans="1:9" x14ac:dyDescent="0.25">
      <c r="A660" s="239">
        <v>41962</v>
      </c>
      <c r="B660" s="237">
        <f>+VLOOKUP(A660,'[1]CEMEXCPO.MX'!$A$2:$G$1741,6,FALSE)</f>
        <v>15.0152</v>
      </c>
      <c r="C660" s="237">
        <f>+VLOOKUP(A660,[1]BIMBOA.MX!$A$2:$G$1741,6,FALSE)</f>
        <v>38.041801</v>
      </c>
      <c r="D660" s="237">
        <f>+VLOOKUP(A660,[1]GENTERA.MX!$A$2:$G$1741,6,FALSE)</f>
        <v>25.016195</v>
      </c>
      <c r="F660" s="239">
        <v>41962</v>
      </c>
      <c r="G660" s="237">
        <f t="shared" si="15"/>
        <v>6.5347045043872825E-3</v>
      </c>
      <c r="H660" s="237">
        <f t="shared" si="15"/>
        <v>4.969629931750378E-2</v>
      </c>
      <c r="I660" s="237">
        <f t="shared" si="15"/>
        <v>-1.1947556804803727E-2</v>
      </c>
    </row>
    <row r="661" spans="1:9" x14ac:dyDescent="0.25">
      <c r="A661" s="239">
        <v>41963</v>
      </c>
      <c r="B661" s="237">
        <f>+VLOOKUP(A661,'[1]CEMEXCPO.MX'!$A$2:$G$1741,6,FALSE)</f>
        <v>15.184100000000001</v>
      </c>
      <c r="C661" s="237">
        <f>+VLOOKUP(A661,[1]BIMBOA.MX!$A$2:$G$1741,6,FALSE)</f>
        <v>37.886490000000002</v>
      </c>
      <c r="D661" s="237">
        <f>+VLOOKUP(A661,[1]GENTERA.MX!$A$2:$G$1741,6,FALSE)</f>
        <v>25.591775999999999</v>
      </c>
      <c r="F661" s="239">
        <v>41963</v>
      </c>
      <c r="G661" s="237">
        <f t="shared" si="15"/>
        <v>1.1185806365855835E-2</v>
      </c>
      <c r="H661" s="237">
        <f t="shared" si="15"/>
        <v>-4.0909972966561596E-3</v>
      </c>
      <c r="I661" s="237">
        <f t="shared" si="15"/>
        <v>2.2747634737329599E-2</v>
      </c>
    </row>
    <row r="662" spans="1:9" x14ac:dyDescent="0.25">
      <c r="A662" s="239">
        <v>41964</v>
      </c>
      <c r="B662" s="237">
        <f>+VLOOKUP(A662,'[1]CEMEXCPO.MX'!$A$2:$G$1741,6,FALSE)</f>
        <v>15.2818</v>
      </c>
      <c r="C662" s="237">
        <f>+VLOOKUP(A662,[1]BIMBOA.MX!$A$2:$G$1741,6,FALSE)</f>
        <v>38.265064000000002</v>
      </c>
      <c r="D662" s="237">
        <f>+VLOOKUP(A662,[1]GENTERA.MX!$A$2:$G$1741,6,FALSE)</f>
        <v>25.566004</v>
      </c>
      <c r="F662" s="239">
        <v>41964</v>
      </c>
      <c r="G662" s="237">
        <f t="shared" si="15"/>
        <v>6.4137501217375733E-3</v>
      </c>
      <c r="H662" s="237">
        <f t="shared" si="15"/>
        <v>9.9427286472954599E-3</v>
      </c>
      <c r="I662" s="237">
        <f t="shared" si="15"/>
        <v>-1.0075496700684154E-3</v>
      </c>
    </row>
    <row r="663" spans="1:9" x14ac:dyDescent="0.25">
      <c r="A663" s="239">
        <v>41967</v>
      </c>
      <c r="B663" s="237">
        <f>+VLOOKUP(A663,'[1]CEMEXCPO.MX'!$A$2:$G$1741,6,FALSE)</f>
        <v>15.4419</v>
      </c>
      <c r="C663" s="237">
        <f>+VLOOKUP(A663,[1]BIMBOA.MX!$A$2:$G$1741,6,FALSE)</f>
        <v>37.226410000000001</v>
      </c>
      <c r="D663" s="237">
        <f>+VLOOKUP(A663,[1]GENTERA.MX!$A$2:$G$1741,6,FALSE)</f>
        <v>25.797953</v>
      </c>
      <c r="F663" s="239">
        <v>41967</v>
      </c>
      <c r="G663" s="237">
        <f t="shared" si="15"/>
        <v>1.0422016173061417E-2</v>
      </c>
      <c r="H663" s="237">
        <f t="shared" si="15"/>
        <v>-2.7518857184155716E-2</v>
      </c>
      <c r="I663" s="237">
        <f t="shared" si="15"/>
        <v>9.0316474910167015E-3</v>
      </c>
    </row>
    <row r="664" spans="1:9" x14ac:dyDescent="0.25">
      <c r="A664" s="239">
        <v>41968</v>
      </c>
      <c r="B664" s="237">
        <f>+VLOOKUP(A664,'[1]CEMEXCPO.MX'!$A$2:$G$1741,6,FALSE)</f>
        <v>15.290699999999999</v>
      </c>
      <c r="C664" s="237">
        <f>+VLOOKUP(A664,[1]BIMBOA.MX!$A$2:$G$1741,6,FALSE)</f>
        <v>38.129162000000001</v>
      </c>
      <c r="D664" s="237">
        <f>+VLOOKUP(A664,[1]GENTERA.MX!$A$2:$G$1741,6,FALSE)</f>
        <v>25.41996</v>
      </c>
      <c r="F664" s="239">
        <v>41968</v>
      </c>
      <c r="G664" s="237">
        <f t="shared" si="15"/>
        <v>-9.8397935709575134E-3</v>
      </c>
      <c r="H664" s="237">
        <f t="shared" si="15"/>
        <v>2.3960940559340227E-2</v>
      </c>
      <c r="I664" s="237">
        <f t="shared" si="15"/>
        <v>-1.4760455498682776E-2</v>
      </c>
    </row>
    <row r="665" spans="1:9" x14ac:dyDescent="0.25">
      <c r="A665" s="239">
        <v>41969</v>
      </c>
      <c r="B665" s="237">
        <f>+VLOOKUP(A665,'[1]CEMEXCPO.MX'!$A$2:$G$1741,6,FALSE)</f>
        <v>15.450799999999999</v>
      </c>
      <c r="C665" s="237">
        <f>+VLOOKUP(A665,[1]BIMBOA.MX!$A$2:$G$1741,6,FALSE)</f>
        <v>38.002974999999999</v>
      </c>
      <c r="D665" s="237">
        <f>+VLOOKUP(A665,[1]GENTERA.MX!$A$2:$G$1741,6,FALSE)</f>
        <v>25.222373999999999</v>
      </c>
      <c r="F665" s="239">
        <v>41969</v>
      </c>
      <c r="G665" s="237">
        <f t="shared" si="15"/>
        <v>1.0415981488894522E-2</v>
      </c>
      <c r="H665" s="237">
        <f t="shared" si="15"/>
        <v>-3.314950046774799E-3</v>
      </c>
      <c r="I665" s="237">
        <f t="shared" si="15"/>
        <v>-7.803234447724427E-3</v>
      </c>
    </row>
    <row r="666" spans="1:9" x14ac:dyDescent="0.25">
      <c r="A666" s="239">
        <v>41970</v>
      </c>
      <c r="B666" s="237">
        <f>+VLOOKUP(A666,'[1]CEMEXCPO.MX'!$A$2:$G$1741,6,FALSE)</f>
        <v>15.370799999999999</v>
      </c>
      <c r="C666" s="237">
        <f>+VLOOKUP(A666,[1]BIMBOA.MX!$A$2:$G$1741,6,FALSE)</f>
        <v>38.090339999999998</v>
      </c>
      <c r="D666" s="237">
        <f>+VLOOKUP(A666,[1]GENTERA.MX!$A$2:$G$1741,6,FALSE)</f>
        <v>25.196601999999999</v>
      </c>
      <c r="F666" s="239">
        <v>41970</v>
      </c>
      <c r="G666" s="237">
        <f t="shared" si="15"/>
        <v>-5.1911762955412786E-3</v>
      </c>
      <c r="H666" s="237">
        <f t="shared" si="15"/>
        <v>2.2962605424212764E-3</v>
      </c>
      <c r="I666" s="237">
        <f t="shared" si="15"/>
        <v>-1.0223135925878078E-3</v>
      </c>
    </row>
    <row r="667" spans="1:9" x14ac:dyDescent="0.25">
      <c r="A667" s="239">
        <v>41971</v>
      </c>
      <c r="B667" s="237">
        <f>+VLOOKUP(A667,'[1]CEMEXCPO.MX'!$A$2:$G$1741,6,FALSE)</f>
        <v>15.353</v>
      </c>
      <c r="C667" s="237">
        <f>+VLOOKUP(A667,[1]BIMBOA.MX!$A$2:$G$1741,6,FALSE)</f>
        <v>37.964148999999999</v>
      </c>
      <c r="D667" s="237">
        <f>+VLOOKUP(A667,[1]GENTERA.MX!$A$2:$G$1741,6,FALSE)</f>
        <v>25.505869000000001</v>
      </c>
      <c r="F667" s="239">
        <v>41971</v>
      </c>
      <c r="G667" s="237">
        <f t="shared" si="15"/>
        <v>-1.1587109661916179E-3</v>
      </c>
      <c r="H667" s="237">
        <f t="shared" si="15"/>
        <v>-3.3184396466510099E-3</v>
      </c>
      <c r="I667" s="237">
        <f t="shared" si="15"/>
        <v>1.2199438389463264E-2</v>
      </c>
    </row>
    <row r="668" spans="1:9" x14ac:dyDescent="0.25">
      <c r="A668" s="239">
        <v>41974</v>
      </c>
      <c r="B668" s="237">
        <f>+VLOOKUP(A668,'[1]CEMEXCPO.MX'!$A$2:$G$1741,6,FALSE)</f>
        <v>15.0329</v>
      </c>
      <c r="C668" s="237">
        <f>+VLOOKUP(A668,[1]BIMBOA.MX!$A$2:$G$1741,6,FALSE)</f>
        <v>37.517628000000002</v>
      </c>
      <c r="D668" s="237">
        <f>+VLOOKUP(A668,[1]GENTERA.MX!$A$2:$G$1741,6,FALSE)</f>
        <v>25.127876000000001</v>
      </c>
      <c r="F668" s="239">
        <v>41974</v>
      </c>
      <c r="G668" s="237">
        <f t="shared" si="15"/>
        <v>-2.1069762085385395E-2</v>
      </c>
      <c r="H668" s="237">
        <f t="shared" si="15"/>
        <v>-1.1831364508004226E-2</v>
      </c>
      <c r="I668" s="237">
        <f t="shared" si="15"/>
        <v>-1.4930755055089655E-2</v>
      </c>
    </row>
    <row r="669" spans="1:9" x14ac:dyDescent="0.25">
      <c r="A669" s="239">
        <v>41975</v>
      </c>
      <c r="B669" s="237">
        <f>+VLOOKUP(A669,'[1]CEMEXCPO.MX'!$A$2:$G$1741,6,FALSE)</f>
        <v>14.730700000000001</v>
      </c>
      <c r="C669" s="237">
        <f>+VLOOKUP(A669,[1]BIMBOA.MX!$A$2:$G$1741,6,FALSE)</f>
        <v>37.071102000000003</v>
      </c>
      <c r="D669" s="237">
        <f>+VLOOKUP(A669,[1]GENTERA.MX!$A$2:$G$1741,6,FALSE)</f>
        <v>25.084923</v>
      </c>
      <c r="F669" s="239">
        <v>41975</v>
      </c>
      <c r="G669" s="237">
        <f t="shared" si="15"/>
        <v>-2.0307381182159818E-2</v>
      </c>
      <c r="H669" s="237">
        <f t="shared" si="15"/>
        <v>-1.1973158260101575E-2</v>
      </c>
      <c r="I669" s="237">
        <f t="shared" si="15"/>
        <v>-1.7108391219874733E-3</v>
      </c>
    </row>
    <row r="670" spans="1:9" x14ac:dyDescent="0.25">
      <c r="A670" s="239">
        <v>41976</v>
      </c>
      <c r="B670" s="237">
        <f>+VLOOKUP(A670,'[1]CEMEXCPO.MX'!$A$2:$G$1741,6,FALSE)</f>
        <v>14.6684</v>
      </c>
      <c r="C670" s="237">
        <f>+VLOOKUP(A670,[1]BIMBOA.MX!$A$2:$G$1741,6,FALSE)</f>
        <v>37.080810999999997</v>
      </c>
      <c r="D670" s="237">
        <f>+VLOOKUP(A670,[1]GENTERA.MX!$A$2:$G$1741,6,FALSE)</f>
        <v>25.651910999999998</v>
      </c>
      <c r="F670" s="239">
        <v>41976</v>
      </c>
      <c r="G670" s="237">
        <f t="shared" si="15"/>
        <v>-4.2382313238043673E-3</v>
      </c>
      <c r="H670" s="237">
        <f t="shared" si="15"/>
        <v>2.6186782411074649E-4</v>
      </c>
      <c r="I670" s="237">
        <f t="shared" si="15"/>
        <v>2.2351083397529038E-2</v>
      </c>
    </row>
    <row r="671" spans="1:9" x14ac:dyDescent="0.25">
      <c r="A671" s="239">
        <v>41977</v>
      </c>
      <c r="B671" s="237">
        <f>+VLOOKUP(A671,'[1]CEMEXCPO.MX'!$A$2:$G$1741,6,FALSE)</f>
        <v>14.606199999999999</v>
      </c>
      <c r="C671" s="237">
        <f>+VLOOKUP(A671,[1]BIMBOA.MX!$A$2:$G$1741,6,FALSE)</f>
        <v>36.702232000000002</v>
      </c>
      <c r="D671" s="237">
        <f>+VLOOKUP(A671,[1]GENTERA.MX!$A$2:$G$1741,6,FALSE)</f>
        <v>24.938880999999999</v>
      </c>
      <c r="F671" s="239">
        <v>41977</v>
      </c>
      <c r="G671" s="237">
        <f t="shared" si="15"/>
        <v>-4.2494239783672184E-3</v>
      </c>
      <c r="H671" s="237">
        <f t="shared" si="15"/>
        <v>-1.0262041437472875E-2</v>
      </c>
      <c r="I671" s="237">
        <f t="shared" si="15"/>
        <v>-2.8190000202682166E-2</v>
      </c>
    </row>
    <row r="672" spans="1:9" x14ac:dyDescent="0.25">
      <c r="A672" s="239">
        <v>41978</v>
      </c>
      <c r="B672" s="237">
        <f>+VLOOKUP(A672,'[1]CEMEXCPO.MX'!$A$2:$G$1741,6,FALSE)</f>
        <v>14.686199999999999</v>
      </c>
      <c r="C672" s="237">
        <f>+VLOOKUP(A672,[1]BIMBOA.MX!$A$2:$G$1741,6,FALSE)</f>
        <v>36.614871999999998</v>
      </c>
      <c r="D672" s="237">
        <f>+VLOOKUP(A672,[1]GENTERA.MX!$A$2:$G$1741,6,FALSE)</f>
        <v>24.285986000000001</v>
      </c>
      <c r="F672" s="239">
        <v>41978</v>
      </c>
      <c r="G672" s="237">
        <f t="shared" si="15"/>
        <v>5.4621812417370279E-3</v>
      </c>
      <c r="H672" s="237">
        <f t="shared" si="15"/>
        <v>-2.3830739780289741E-3</v>
      </c>
      <c r="I672" s="237">
        <f t="shared" si="15"/>
        <v>-2.652859539521317E-2</v>
      </c>
    </row>
    <row r="673" spans="1:9" x14ac:dyDescent="0.25">
      <c r="A673" s="239">
        <v>41981</v>
      </c>
      <c r="B673" s="237">
        <f>+VLOOKUP(A673,'[1]CEMEXCPO.MX'!$A$2:$G$1741,6,FALSE)</f>
        <v>14.4551</v>
      </c>
      <c r="C673" s="237">
        <f>+VLOOKUP(A673,[1]BIMBOA.MX!$A$2:$G$1741,6,FALSE)</f>
        <v>36.537216000000001</v>
      </c>
      <c r="D673" s="237">
        <f>+VLOOKUP(A673,[1]GENTERA.MX!$A$2:$G$1741,6,FALSE)</f>
        <v>25.050560000000001</v>
      </c>
      <c r="F673" s="239">
        <v>41981</v>
      </c>
      <c r="G673" s="237">
        <f t="shared" si="15"/>
        <v>-1.5860983882956321E-2</v>
      </c>
      <c r="H673" s="237">
        <f t="shared" si="15"/>
        <v>-2.1231391008538882E-3</v>
      </c>
      <c r="I673" s="237">
        <f t="shared" si="15"/>
        <v>3.0996706402764352E-2</v>
      </c>
    </row>
    <row r="674" spans="1:9" x14ac:dyDescent="0.25">
      <c r="A674" s="239">
        <v>41982</v>
      </c>
      <c r="B674" s="237">
        <f>+VLOOKUP(A674,'[1]CEMEXCPO.MX'!$A$2:$G$1741,6,FALSE)</f>
        <v>14.1617</v>
      </c>
      <c r="C674" s="237">
        <f>+VLOOKUP(A674,[1]BIMBOA.MX!$A$2:$G$1741,6,FALSE)</f>
        <v>35.527678999999999</v>
      </c>
      <c r="D674" s="237">
        <f>+VLOOKUP(A674,[1]GENTERA.MX!$A$2:$G$1741,6,FALSE)</f>
        <v>25.007608000000001</v>
      </c>
      <c r="F674" s="239">
        <v>41982</v>
      </c>
      <c r="G674" s="237">
        <f t="shared" si="15"/>
        <v>-2.0506155909281527E-2</v>
      </c>
      <c r="H674" s="237">
        <f t="shared" si="15"/>
        <v>-2.8019274749267929E-2</v>
      </c>
      <c r="I674" s="237">
        <f t="shared" si="15"/>
        <v>-1.7160839981573198E-3</v>
      </c>
    </row>
    <row r="675" spans="1:9" x14ac:dyDescent="0.25">
      <c r="A675" s="239">
        <v>41983</v>
      </c>
      <c r="B675" s="237">
        <f>+VLOOKUP(A675,'[1]CEMEXCPO.MX'!$A$2:$G$1741,6,FALSE)</f>
        <v>13.7883</v>
      </c>
      <c r="C675" s="237">
        <f>+VLOOKUP(A675,[1]BIMBOA.MX!$A$2:$G$1741,6,FALSE)</f>
        <v>34.556980000000003</v>
      </c>
      <c r="D675" s="237">
        <f>+VLOOKUP(A675,[1]GENTERA.MX!$A$2:$G$1741,6,FALSE)</f>
        <v>24.285986000000001</v>
      </c>
      <c r="F675" s="239">
        <v>41983</v>
      </c>
      <c r="G675" s="237">
        <f t="shared" si="15"/>
        <v>-2.67207310881497E-2</v>
      </c>
      <c r="H675" s="237">
        <f t="shared" si="15"/>
        <v>-2.7702526963391611E-2</v>
      </c>
      <c r="I675" s="237">
        <f t="shared" si="15"/>
        <v>-2.9280622404607097E-2</v>
      </c>
    </row>
    <row r="676" spans="1:9" x14ac:dyDescent="0.25">
      <c r="A676" s="239">
        <v>41984</v>
      </c>
      <c r="B676" s="237">
        <f>+VLOOKUP(A676,'[1]CEMEXCPO.MX'!$A$2:$G$1741,6,FALSE)</f>
        <v>13.9306</v>
      </c>
      <c r="C676" s="237">
        <f>+VLOOKUP(A676,[1]BIMBOA.MX!$A$2:$G$1741,6,FALSE)</f>
        <v>35.197639000000002</v>
      </c>
      <c r="D676" s="237">
        <f>+VLOOKUP(A676,[1]GENTERA.MX!$A$2:$G$1741,6,FALSE)</f>
        <v>23.985309999999998</v>
      </c>
      <c r="F676" s="239">
        <v>41984</v>
      </c>
      <c r="G676" s="237">
        <f t="shared" si="15"/>
        <v>1.0267452901110133E-2</v>
      </c>
      <c r="H676" s="237">
        <f t="shared" si="15"/>
        <v>1.8369450632493949E-2</v>
      </c>
      <c r="I676" s="237">
        <f t="shared" si="15"/>
        <v>-1.2457916552519353E-2</v>
      </c>
    </row>
    <row r="677" spans="1:9" x14ac:dyDescent="0.25">
      <c r="A677" s="239">
        <v>41988</v>
      </c>
      <c r="B677" s="237">
        <f>+VLOOKUP(A677,'[1]CEMEXCPO.MX'!$A$2:$G$1741,6,FALSE)</f>
        <v>13.121600000000001</v>
      </c>
      <c r="C677" s="237">
        <f>+VLOOKUP(A677,[1]BIMBOA.MX!$A$2:$G$1741,6,FALSE)</f>
        <v>35.391787999999998</v>
      </c>
      <c r="D677" s="237">
        <f>+VLOOKUP(A677,[1]GENTERA.MX!$A$2:$G$1741,6,FALSE)</f>
        <v>22.980194000000001</v>
      </c>
      <c r="F677" s="239">
        <v>41988</v>
      </c>
      <c r="G677" s="237">
        <f t="shared" si="15"/>
        <v>-5.982813206949486E-2</v>
      </c>
      <c r="H677" s="237">
        <f t="shared" si="15"/>
        <v>5.5008093368166316E-3</v>
      </c>
      <c r="I677" s="237">
        <f t="shared" si="15"/>
        <v>-4.2808845106574615E-2</v>
      </c>
    </row>
    <row r="678" spans="1:9" x14ac:dyDescent="0.25">
      <c r="A678" s="239">
        <v>41989</v>
      </c>
      <c r="B678" s="237">
        <f>+VLOOKUP(A678,'[1]CEMEXCPO.MX'!$A$2:$G$1741,6,FALSE)</f>
        <v>13.1394</v>
      </c>
      <c r="C678" s="237">
        <f>+VLOOKUP(A678,[1]BIMBOA.MX!$A$2:$G$1741,6,FALSE)</f>
        <v>35.585926000000001</v>
      </c>
      <c r="D678" s="237">
        <f>+VLOOKUP(A678,[1]GENTERA.MX!$A$2:$G$1741,6,FALSE)</f>
        <v>23.220735999999999</v>
      </c>
      <c r="F678" s="239">
        <v>41989</v>
      </c>
      <c r="G678" s="237">
        <f t="shared" si="15"/>
        <v>1.3556226134527269E-3</v>
      </c>
      <c r="H678" s="237">
        <f t="shared" si="15"/>
        <v>5.4704067853487207E-3</v>
      </c>
      <c r="I678" s="237">
        <f t="shared" si="15"/>
        <v>1.0412958071943392E-2</v>
      </c>
    </row>
    <row r="679" spans="1:9" x14ac:dyDescent="0.25">
      <c r="A679" s="239">
        <v>41990</v>
      </c>
      <c r="B679" s="237">
        <f>+VLOOKUP(A679,'[1]CEMEXCPO.MX'!$A$2:$G$1741,6,FALSE)</f>
        <v>13.414999999999999</v>
      </c>
      <c r="C679" s="237">
        <f>+VLOOKUP(A679,[1]BIMBOA.MX!$A$2:$G$1741,6,FALSE)</f>
        <v>35.964500000000001</v>
      </c>
      <c r="D679" s="237">
        <f>+VLOOKUP(A679,[1]GENTERA.MX!$A$2:$G$1741,6,FALSE)</f>
        <v>23.916585999999999</v>
      </c>
      <c r="F679" s="239">
        <v>41990</v>
      </c>
      <c r="G679" s="237">
        <f t="shared" si="15"/>
        <v>2.0758133964124993E-2</v>
      </c>
      <c r="H679" s="237">
        <f t="shared" si="15"/>
        <v>1.0582118204535857E-2</v>
      </c>
      <c r="I679" s="237">
        <f t="shared" si="15"/>
        <v>2.9526520563128961E-2</v>
      </c>
    </row>
    <row r="680" spans="1:9" x14ac:dyDescent="0.25">
      <c r="A680" s="239">
        <v>41991</v>
      </c>
      <c r="B680" s="237">
        <f>+VLOOKUP(A680,'[1]CEMEXCPO.MX'!$A$2:$G$1741,6,FALSE)</f>
        <v>14.0284</v>
      </c>
      <c r="C680" s="237">
        <f>+VLOOKUP(A680,[1]BIMBOA.MX!$A$2:$G$1741,6,FALSE)</f>
        <v>38.235942999999999</v>
      </c>
      <c r="D680" s="237">
        <f>+VLOOKUP(A680,[1]GENTERA.MX!$A$2:$G$1741,6,FALSE)</f>
        <v>24.466391000000002</v>
      </c>
      <c r="F680" s="239">
        <v>41991</v>
      </c>
      <c r="G680" s="237">
        <f t="shared" si="15"/>
        <v>4.4710362393588297E-2</v>
      </c>
      <c r="H680" s="237">
        <f t="shared" si="15"/>
        <v>6.1243648641131333E-2</v>
      </c>
      <c r="I680" s="237">
        <f t="shared" si="15"/>
        <v>2.2728186715280988E-2</v>
      </c>
    </row>
    <row r="681" spans="1:9" x14ac:dyDescent="0.25">
      <c r="A681" s="239">
        <v>41992</v>
      </c>
      <c r="B681" s="237">
        <f>+VLOOKUP(A681,'[1]CEMEXCPO.MX'!$A$2:$G$1741,6,FALSE)</f>
        <v>13.939500000000001</v>
      </c>
      <c r="C681" s="237">
        <f>+VLOOKUP(A681,[1]BIMBOA.MX!$A$2:$G$1741,6,FALSE)</f>
        <v>38.595103999999999</v>
      </c>
      <c r="D681" s="237">
        <f>+VLOOKUP(A681,[1]GENTERA.MX!$A$2:$G$1741,6,FALSE)</f>
        <v>24.638206</v>
      </c>
      <c r="F681" s="239">
        <v>41992</v>
      </c>
      <c r="G681" s="237">
        <f t="shared" si="15"/>
        <v>-6.3573095878090534E-3</v>
      </c>
      <c r="H681" s="237">
        <f t="shared" si="15"/>
        <v>9.3494395890570039E-3</v>
      </c>
      <c r="I681" s="237">
        <f t="shared" si="15"/>
        <v>6.9979477141832655E-3</v>
      </c>
    </row>
    <row r="682" spans="1:9" x14ac:dyDescent="0.25">
      <c r="A682" s="239">
        <v>41995</v>
      </c>
      <c r="B682" s="237">
        <f>+VLOOKUP(A682,'[1]CEMEXCPO.MX'!$A$2:$G$1741,6,FALSE)</f>
        <v>13.832800000000001</v>
      </c>
      <c r="C682" s="237">
        <f>+VLOOKUP(A682,[1]BIMBOA.MX!$A$2:$G$1741,6,FALSE)</f>
        <v>39.517268999999999</v>
      </c>
      <c r="D682" s="237">
        <f>+VLOOKUP(A682,[1]GENTERA.MX!$A$2:$G$1741,6,FALSE)</f>
        <v>24.260210000000001</v>
      </c>
      <c r="F682" s="239">
        <v>41995</v>
      </c>
      <c r="G682" s="237">
        <f t="shared" si="15"/>
        <v>-7.6839530749240863E-3</v>
      </c>
      <c r="H682" s="237">
        <f t="shared" si="15"/>
        <v>2.36123371930935E-2</v>
      </c>
      <c r="I682" s="237">
        <f t="shared" si="15"/>
        <v>-1.5460767870420703E-2</v>
      </c>
    </row>
    <row r="683" spans="1:9" x14ac:dyDescent="0.25">
      <c r="A683" s="239">
        <v>41996</v>
      </c>
      <c r="B683" s="237">
        <f>+VLOOKUP(A683,'[1]CEMEXCPO.MX'!$A$2:$G$1741,6,FALSE)</f>
        <v>13.672800000000001</v>
      </c>
      <c r="C683" s="237">
        <f>+VLOOKUP(A683,[1]BIMBOA.MX!$A$2:$G$1741,6,FALSE)</f>
        <v>39.701706000000001</v>
      </c>
      <c r="D683" s="237">
        <f>+VLOOKUP(A683,[1]GENTERA.MX!$A$2:$G$1741,6,FALSE)</f>
        <v>24.535115999999999</v>
      </c>
      <c r="F683" s="239">
        <v>41996</v>
      </c>
      <c r="G683" s="237">
        <f t="shared" si="15"/>
        <v>-1.1634125756284038E-2</v>
      </c>
      <c r="H683" s="237">
        <f t="shared" si="15"/>
        <v>4.6563928212075721E-3</v>
      </c>
      <c r="I683" s="237">
        <f t="shared" si="15"/>
        <v>1.1267837767691422E-2</v>
      </c>
    </row>
    <row r="684" spans="1:9" x14ac:dyDescent="0.25">
      <c r="A684" s="239">
        <v>41997</v>
      </c>
      <c r="B684" s="237">
        <f>+VLOOKUP(A684,'[1]CEMEXCPO.MX'!$A$2:$G$1741,6,FALSE)</f>
        <v>13.521599999999999</v>
      </c>
      <c r="C684" s="237">
        <f>+VLOOKUP(A684,[1]BIMBOA.MX!$A$2:$G$1741,6,FALSE)</f>
        <v>39.526978</v>
      </c>
      <c r="D684" s="237">
        <f>+VLOOKUP(A684,[1]GENTERA.MX!$A$2:$G$1741,6,FALSE)</f>
        <v>24.586662</v>
      </c>
      <c r="F684" s="239">
        <v>41997</v>
      </c>
      <c r="G684" s="237">
        <f t="shared" si="15"/>
        <v>-1.1120051044077702E-2</v>
      </c>
      <c r="H684" s="237">
        <f t="shared" si="15"/>
        <v>-4.4107329429162049E-3</v>
      </c>
      <c r="I684" s="237">
        <f t="shared" si="15"/>
        <v>2.0987033050704107E-3</v>
      </c>
    </row>
    <row r="685" spans="1:9" x14ac:dyDescent="0.25">
      <c r="A685" s="239">
        <v>41999</v>
      </c>
      <c r="B685" s="237">
        <f>+VLOOKUP(A685,'[1]CEMEXCPO.MX'!$A$2:$G$1741,6,FALSE)</f>
        <v>13.3972</v>
      </c>
      <c r="C685" s="237">
        <f>+VLOOKUP(A685,[1]BIMBOA.MX!$A$2:$G$1741,6,FALSE)</f>
        <v>39.604633</v>
      </c>
      <c r="D685" s="237">
        <f>+VLOOKUP(A685,[1]GENTERA.MX!$A$2:$G$1741,6,FALSE)</f>
        <v>24.663975000000001</v>
      </c>
      <c r="F685" s="239">
        <v>41999</v>
      </c>
      <c r="G685" s="237">
        <f t="shared" si="15"/>
        <v>-9.2426769092801547E-3</v>
      </c>
      <c r="H685" s="237">
        <f t="shared" si="15"/>
        <v>1.9626802474169182E-3</v>
      </c>
      <c r="I685" s="237">
        <f t="shared" si="15"/>
        <v>3.1395761848027242E-3</v>
      </c>
    </row>
    <row r="686" spans="1:9" x14ac:dyDescent="0.25">
      <c r="A686" s="239">
        <v>42002</v>
      </c>
      <c r="B686" s="237">
        <f>+VLOOKUP(A686,'[1]CEMEXCPO.MX'!$A$2:$G$1741,6,FALSE)</f>
        <v>13.521599999999999</v>
      </c>
      <c r="C686" s="237">
        <f>+VLOOKUP(A686,[1]BIMBOA.MX!$A$2:$G$1741,6,FALSE)</f>
        <v>39.381374000000001</v>
      </c>
      <c r="D686" s="237">
        <f>+VLOOKUP(A686,[1]GENTERA.MX!$A$2:$G$1741,6,FALSE)</f>
        <v>25.222373999999999</v>
      </c>
      <c r="F686" s="239">
        <v>42002</v>
      </c>
      <c r="G686" s="237">
        <f t="shared" si="15"/>
        <v>9.2426769092801477E-3</v>
      </c>
      <c r="H686" s="237">
        <f t="shared" si="15"/>
        <v>-5.6531429567285617E-3</v>
      </c>
      <c r="I686" s="237">
        <f t="shared" si="15"/>
        <v>2.2387780787981697E-2</v>
      </c>
    </row>
    <row r="687" spans="1:9" x14ac:dyDescent="0.25">
      <c r="A687" s="239">
        <v>42003</v>
      </c>
      <c r="B687" s="237">
        <f>+VLOOKUP(A687,'[1]CEMEXCPO.MX'!$A$2:$G$1741,6,FALSE)</f>
        <v>13.521599999999999</v>
      </c>
      <c r="C687" s="237">
        <f>+VLOOKUP(A687,[1]BIMBOA.MX!$A$2:$G$1741,6,FALSE)</f>
        <v>39.410488000000001</v>
      </c>
      <c r="D687" s="237">
        <f>+VLOOKUP(A687,[1]GENTERA.MX!$A$2:$G$1741,6,FALSE)</f>
        <v>25.385597000000001</v>
      </c>
      <c r="F687" s="239">
        <v>42003</v>
      </c>
      <c r="G687" s="237">
        <f t="shared" si="15"/>
        <v>0</v>
      </c>
      <c r="H687" s="237">
        <f t="shared" si="15"/>
        <v>7.3901036442110941E-4</v>
      </c>
      <c r="I687" s="237">
        <f t="shared" si="15"/>
        <v>6.4505082000826429E-3</v>
      </c>
    </row>
    <row r="688" spans="1:9" x14ac:dyDescent="0.25">
      <c r="A688" s="239">
        <v>42004</v>
      </c>
      <c r="B688" s="237">
        <f>+VLOOKUP(A688,'[1]CEMEXCPO.MX'!$A$2:$G$1741,6,FALSE)</f>
        <v>13.3705</v>
      </c>
      <c r="C688" s="237">
        <f>+VLOOKUP(A688,[1]BIMBOA.MX!$A$2:$G$1741,6,FALSE)</f>
        <v>39.507565</v>
      </c>
      <c r="D688" s="237">
        <f>+VLOOKUP(A688,[1]GENTERA.MX!$A$2:$G$1741,6,FALSE)</f>
        <v>25.471503999999999</v>
      </c>
      <c r="F688" s="239">
        <v>42004</v>
      </c>
      <c r="G688" s="237">
        <f t="shared" si="15"/>
        <v>-1.1237619235669198E-2</v>
      </c>
      <c r="H688" s="237">
        <f t="shared" si="15"/>
        <v>2.460198782750893E-3</v>
      </c>
      <c r="I688" s="237">
        <f t="shared" si="15"/>
        <v>3.3783711622690387E-3</v>
      </c>
    </row>
    <row r="689" spans="1:9" x14ac:dyDescent="0.25">
      <c r="A689" s="239">
        <v>42006</v>
      </c>
      <c r="B689" s="237">
        <f>+VLOOKUP(A689,'[1]CEMEXCPO.MX'!$A$2:$G$1741,6,FALSE)</f>
        <v>13.0505</v>
      </c>
      <c r="C689" s="237">
        <f>+VLOOKUP(A689,[1]BIMBOA.MX!$A$2:$G$1741,6,FALSE)</f>
        <v>38.604809000000003</v>
      </c>
      <c r="D689" s="237">
        <f>+VLOOKUP(A689,[1]GENTERA.MX!$A$2:$G$1741,6,FALSE)</f>
        <v>24.543707000000001</v>
      </c>
      <c r="F689" s="239">
        <v>42006</v>
      </c>
      <c r="G689" s="237">
        <f t="shared" si="15"/>
        <v>-2.422434036143328E-2</v>
      </c>
      <c r="H689" s="237">
        <f t="shared" si="15"/>
        <v>-2.3115318354112683E-2</v>
      </c>
      <c r="I689" s="237">
        <f t="shared" si="15"/>
        <v>-3.7104849741443138E-2</v>
      </c>
    </row>
    <row r="690" spans="1:9" x14ac:dyDescent="0.25">
      <c r="A690" s="239">
        <v>42009</v>
      </c>
      <c r="B690" s="237">
        <f>+VLOOKUP(A690,'[1]CEMEXCPO.MX'!$A$2:$G$1741,6,FALSE)</f>
        <v>12.7393</v>
      </c>
      <c r="C690" s="237">
        <f>+VLOOKUP(A690,[1]BIMBOA.MX!$A$2:$G$1741,6,FALSE)</f>
        <v>38.546562000000002</v>
      </c>
      <c r="D690" s="237">
        <f>+VLOOKUP(A690,[1]GENTERA.MX!$A$2:$G$1741,6,FALSE)</f>
        <v>23.907990000000002</v>
      </c>
      <c r="F690" s="239">
        <v>42009</v>
      </c>
      <c r="G690" s="237">
        <f t="shared" si="15"/>
        <v>-2.4134743631440924E-2</v>
      </c>
      <c r="H690" s="237">
        <f t="shared" si="15"/>
        <v>-1.5099410499536099E-3</v>
      </c>
      <c r="I690" s="237">
        <f t="shared" si="15"/>
        <v>-2.6242774677246186E-2</v>
      </c>
    </row>
    <row r="691" spans="1:9" x14ac:dyDescent="0.25">
      <c r="A691" s="239">
        <v>42010</v>
      </c>
      <c r="B691" s="237">
        <f>+VLOOKUP(A691,'[1]CEMEXCPO.MX'!$A$2:$G$1741,6,FALSE)</f>
        <v>12.9171</v>
      </c>
      <c r="C691" s="237">
        <f>+VLOOKUP(A691,[1]BIMBOA.MX!$A$2:$G$1741,6,FALSE)</f>
        <v>38.265064000000002</v>
      </c>
      <c r="D691" s="237">
        <f>+VLOOKUP(A691,[1]GENTERA.MX!$A$2:$G$1741,6,FALSE)</f>
        <v>24.578071999999999</v>
      </c>
      <c r="F691" s="239">
        <v>42010</v>
      </c>
      <c r="G691" s="237">
        <f t="shared" si="15"/>
        <v>1.3860311376071011E-2</v>
      </c>
      <c r="H691" s="237">
        <f t="shared" si="15"/>
        <v>-7.3296003457322218E-3</v>
      </c>
      <c r="I691" s="237">
        <f t="shared" si="15"/>
        <v>2.764195061533024E-2</v>
      </c>
    </row>
    <row r="692" spans="1:9" x14ac:dyDescent="0.25">
      <c r="A692" s="239">
        <v>42011</v>
      </c>
      <c r="B692" s="237">
        <f>+VLOOKUP(A692,'[1]CEMEXCPO.MX'!$A$2:$G$1741,6,FALSE)</f>
        <v>13.2105</v>
      </c>
      <c r="C692" s="237">
        <f>+VLOOKUP(A692,[1]BIMBOA.MX!$A$2:$G$1741,6,FALSE)</f>
        <v>39.206645999999999</v>
      </c>
      <c r="D692" s="237">
        <f>+VLOOKUP(A692,[1]GENTERA.MX!$A$2:$G$1741,6,FALSE)</f>
        <v>24.122761000000001</v>
      </c>
      <c r="F692" s="239">
        <v>42011</v>
      </c>
      <c r="G692" s="237">
        <f t="shared" si="15"/>
        <v>2.2459952975878307E-2</v>
      </c>
      <c r="H692" s="237">
        <f t="shared" si="15"/>
        <v>2.4308960435123969E-2</v>
      </c>
      <c r="I692" s="237">
        <f t="shared" si="15"/>
        <v>-1.8698828679277014E-2</v>
      </c>
    </row>
    <row r="693" spans="1:9" x14ac:dyDescent="0.25">
      <c r="A693" s="239">
        <v>42012</v>
      </c>
      <c r="B693" s="237">
        <f>+VLOOKUP(A693,'[1]CEMEXCPO.MX'!$A$2:$G$1741,6,FALSE)</f>
        <v>13.3794</v>
      </c>
      <c r="C693" s="237">
        <f>+VLOOKUP(A693,[1]BIMBOA.MX!$A$2:$G$1741,6,FALSE)</f>
        <v>39.818187999999999</v>
      </c>
      <c r="D693" s="237">
        <f>+VLOOKUP(A693,[1]GENTERA.MX!$A$2:$G$1741,6,FALSE)</f>
        <v>24.285986000000001</v>
      </c>
      <c r="F693" s="239">
        <v>42012</v>
      </c>
      <c r="G693" s="237">
        <f t="shared" si="15"/>
        <v>1.2704242713788659E-2</v>
      </c>
      <c r="H693" s="237">
        <f t="shared" si="15"/>
        <v>1.5477519586881702E-2</v>
      </c>
      <c r="I693" s="237">
        <f t="shared" si="15"/>
        <v>6.7436415397164216E-3</v>
      </c>
    </row>
    <row r="694" spans="1:9" x14ac:dyDescent="0.25">
      <c r="A694" s="239">
        <v>42013</v>
      </c>
      <c r="B694" s="237">
        <f>+VLOOKUP(A694,'[1]CEMEXCPO.MX'!$A$2:$G$1741,6,FALSE)</f>
        <v>13.335000000000001</v>
      </c>
      <c r="C694" s="237">
        <f>+VLOOKUP(A694,[1]BIMBOA.MX!$A$2:$G$1741,6,FALSE)</f>
        <v>39.041629999999998</v>
      </c>
      <c r="D694" s="237">
        <f>+VLOOKUP(A694,[1]GENTERA.MX!$A$2:$G$1741,6,FALSE)</f>
        <v>24.131350999999999</v>
      </c>
      <c r="F694" s="239">
        <v>42013</v>
      </c>
      <c r="G694" s="237">
        <f t="shared" si="15"/>
        <v>-3.3240530112977752E-3</v>
      </c>
      <c r="H694" s="237">
        <f t="shared" si="15"/>
        <v>-1.9695280106725586E-2</v>
      </c>
      <c r="I694" s="237">
        <f t="shared" si="15"/>
        <v>-6.3876097018188815E-3</v>
      </c>
    </row>
    <row r="695" spans="1:9" x14ac:dyDescent="0.25">
      <c r="A695" s="239">
        <v>42016</v>
      </c>
      <c r="B695" s="237">
        <f>+VLOOKUP(A695,'[1]CEMEXCPO.MX'!$A$2:$G$1741,6,FALSE)</f>
        <v>13.1305</v>
      </c>
      <c r="C695" s="237">
        <f>+VLOOKUP(A695,[1]BIMBOA.MX!$A$2:$G$1741,6,FALSE)</f>
        <v>38.565983000000003</v>
      </c>
      <c r="D695" s="237">
        <f>+VLOOKUP(A695,[1]GENTERA.MX!$A$2:$G$1741,6,FALSE)</f>
        <v>23.830674999999999</v>
      </c>
      <c r="F695" s="239">
        <v>42016</v>
      </c>
      <c r="G695" s="237">
        <f t="shared" si="15"/>
        <v>-1.545438931317546E-2</v>
      </c>
      <c r="H695" s="237">
        <f t="shared" si="15"/>
        <v>-1.2257894227942923E-2</v>
      </c>
      <c r="I695" s="237">
        <f t="shared" si="15"/>
        <v>-1.2538250116398817E-2</v>
      </c>
    </row>
    <row r="696" spans="1:9" x14ac:dyDescent="0.25">
      <c r="A696" s="239">
        <v>42017</v>
      </c>
      <c r="B696" s="237">
        <f>+VLOOKUP(A696,'[1]CEMEXCPO.MX'!$A$2:$G$1741,6,FALSE)</f>
        <v>12.926</v>
      </c>
      <c r="C696" s="237">
        <f>+VLOOKUP(A696,[1]BIMBOA.MX!$A$2:$G$1741,6,FALSE)</f>
        <v>38.701878000000001</v>
      </c>
      <c r="D696" s="237">
        <f>+VLOOKUP(A696,[1]GENTERA.MX!$A$2:$G$1741,6,FALSE)</f>
        <v>23.572956000000001</v>
      </c>
      <c r="F696" s="239">
        <v>42017</v>
      </c>
      <c r="G696" s="237">
        <f t="shared" si="15"/>
        <v>-1.569698148009847E-2</v>
      </c>
      <c r="H696" s="237">
        <f t="shared" si="15"/>
        <v>3.5175074955793879E-3</v>
      </c>
      <c r="I696" s="237">
        <f t="shared" si="15"/>
        <v>-1.087349360359894E-2</v>
      </c>
    </row>
    <row r="697" spans="1:9" x14ac:dyDescent="0.25">
      <c r="A697" s="239">
        <v>42018</v>
      </c>
      <c r="B697" s="237">
        <f>+VLOOKUP(A697,'[1]CEMEXCPO.MX'!$A$2:$G$1741,6,FALSE)</f>
        <v>12.437099999999999</v>
      </c>
      <c r="C697" s="237">
        <f>+VLOOKUP(A697,[1]BIMBOA.MX!$A$2:$G$1741,6,FALSE)</f>
        <v>37.702061</v>
      </c>
      <c r="D697" s="237">
        <f>+VLOOKUP(A697,[1]GENTERA.MX!$A$2:$G$1741,6,FALSE)</f>
        <v>24.131350999999999</v>
      </c>
      <c r="F697" s="239">
        <v>42018</v>
      </c>
      <c r="G697" s="237">
        <f t="shared" si="15"/>
        <v>-3.8556845677182455E-2</v>
      </c>
      <c r="H697" s="237">
        <f t="shared" si="15"/>
        <v>-2.617336459540202E-2</v>
      </c>
      <c r="I697" s="237">
        <f t="shared" si="15"/>
        <v>2.3411743719997821E-2</v>
      </c>
    </row>
    <row r="698" spans="1:9" x14ac:dyDescent="0.25">
      <c r="A698" s="239">
        <v>42019</v>
      </c>
      <c r="B698" s="237">
        <f>+VLOOKUP(A698,'[1]CEMEXCPO.MX'!$A$2:$G$1741,6,FALSE)</f>
        <v>12.3748</v>
      </c>
      <c r="C698" s="237">
        <f>+VLOOKUP(A698,[1]BIMBOA.MX!$A$2:$G$1741,6,FALSE)</f>
        <v>36.702232000000002</v>
      </c>
      <c r="D698" s="237">
        <f>+VLOOKUP(A698,[1]GENTERA.MX!$A$2:$G$1741,6,FALSE)</f>
        <v>24.148533</v>
      </c>
      <c r="F698" s="239">
        <v>42019</v>
      </c>
      <c r="G698" s="237">
        <f t="shared" si="15"/>
        <v>-5.0217944555291192E-3</v>
      </c>
      <c r="H698" s="237">
        <f t="shared" si="15"/>
        <v>-2.6877190744802569E-2</v>
      </c>
      <c r="I698" s="237">
        <f t="shared" si="15"/>
        <v>7.1176644605798196E-4</v>
      </c>
    </row>
    <row r="699" spans="1:9" x14ac:dyDescent="0.25">
      <c r="A699" s="239">
        <v>42020</v>
      </c>
      <c r="B699" s="237">
        <f>+VLOOKUP(A699,'[1]CEMEXCPO.MX'!$A$2:$G$1741,6,FALSE)</f>
        <v>12.1792</v>
      </c>
      <c r="C699" s="237">
        <f>+VLOOKUP(A699,[1]BIMBOA.MX!$A$2:$G$1741,6,FALSE)</f>
        <v>38.012680000000003</v>
      </c>
      <c r="D699" s="237">
        <f>+VLOOKUP(A699,[1]GENTERA.MX!$A$2:$G$1741,6,FALSE)</f>
        <v>23.959536</v>
      </c>
      <c r="F699" s="239">
        <v>42020</v>
      </c>
      <c r="G699" s="237">
        <f t="shared" si="15"/>
        <v>-1.5932568028353543E-2</v>
      </c>
      <c r="H699" s="237">
        <f t="shared" si="15"/>
        <v>3.5082217626806245E-2</v>
      </c>
      <c r="I699" s="237">
        <f t="shared" si="15"/>
        <v>-7.8572254615099316E-3</v>
      </c>
    </row>
    <row r="700" spans="1:9" x14ac:dyDescent="0.25">
      <c r="A700" s="239">
        <v>42023</v>
      </c>
      <c r="B700" s="237">
        <f>+VLOOKUP(A700,'[1]CEMEXCPO.MX'!$A$2:$G$1741,6,FALSE)</f>
        <v>12.1792</v>
      </c>
      <c r="C700" s="237">
        <f>+VLOOKUP(A700,[1]BIMBOA.MX!$A$2:$G$1741,6,FALSE)</f>
        <v>38.032097</v>
      </c>
      <c r="D700" s="237">
        <f>+VLOOKUP(A700,[1]GENTERA.MX!$A$2:$G$1741,6,FALSE)</f>
        <v>24.011084</v>
      </c>
      <c r="F700" s="239">
        <v>42023</v>
      </c>
      <c r="G700" s="237">
        <f t="shared" si="15"/>
        <v>0</v>
      </c>
      <c r="H700" s="237">
        <f t="shared" si="15"/>
        <v>5.1067282167105541E-4</v>
      </c>
      <c r="I700" s="237">
        <f t="shared" si="15"/>
        <v>2.1491496187046213E-3</v>
      </c>
    </row>
    <row r="701" spans="1:9" x14ac:dyDescent="0.25">
      <c r="A701" s="239">
        <v>42024</v>
      </c>
      <c r="B701" s="237">
        <f>+VLOOKUP(A701,'[1]CEMEXCPO.MX'!$A$2:$G$1741,6,FALSE)</f>
        <v>12.3482</v>
      </c>
      <c r="C701" s="237">
        <f>+VLOOKUP(A701,[1]BIMBOA.MX!$A$2:$G$1741,6,FALSE)</f>
        <v>38.633929999999999</v>
      </c>
      <c r="D701" s="237">
        <f>+VLOOKUP(A701,[1]GENTERA.MX!$A$2:$G$1741,6,FALSE)</f>
        <v>24.036854000000002</v>
      </c>
      <c r="F701" s="239">
        <v>42024</v>
      </c>
      <c r="G701" s="237">
        <f t="shared" si="15"/>
        <v>1.3780724784077559E-2</v>
      </c>
      <c r="H701" s="237">
        <f t="shared" si="15"/>
        <v>1.5700444808521119E-2</v>
      </c>
      <c r="I701" s="237">
        <f t="shared" si="15"/>
        <v>1.0726788096921452E-3</v>
      </c>
    </row>
    <row r="702" spans="1:9" x14ac:dyDescent="0.25">
      <c r="A702" s="239">
        <v>42025</v>
      </c>
      <c r="B702" s="237">
        <f>+VLOOKUP(A702,'[1]CEMEXCPO.MX'!$A$2:$G$1741,6,FALSE)</f>
        <v>12.330399999999999</v>
      </c>
      <c r="C702" s="237">
        <f>+VLOOKUP(A702,[1]BIMBOA.MX!$A$2:$G$1741,6,FALSE)</f>
        <v>38.925136999999999</v>
      </c>
      <c r="D702" s="237">
        <f>+VLOOKUP(A702,[1]GENTERA.MX!$A$2:$G$1741,6,FALSE)</f>
        <v>24.277394999999999</v>
      </c>
      <c r="F702" s="239">
        <v>42025</v>
      </c>
      <c r="G702" s="237">
        <f t="shared" si="15"/>
        <v>-1.4425456133431852E-3</v>
      </c>
      <c r="H702" s="237">
        <f t="shared" si="15"/>
        <v>7.5093313959115433E-3</v>
      </c>
      <c r="I702" s="237">
        <f t="shared" si="15"/>
        <v>9.9574346059618252E-3</v>
      </c>
    </row>
    <row r="703" spans="1:9" x14ac:dyDescent="0.25">
      <c r="A703" s="239">
        <v>42026</v>
      </c>
      <c r="B703" s="237">
        <f>+VLOOKUP(A703,'[1]CEMEXCPO.MX'!$A$2:$G$1741,6,FALSE)</f>
        <v>12.694900000000001</v>
      </c>
      <c r="C703" s="237">
        <f>+VLOOKUP(A703,[1]BIMBOA.MX!$A$2:$G$1741,6,FALSE)</f>
        <v>39.672581000000001</v>
      </c>
      <c r="D703" s="237">
        <f>+VLOOKUP(A703,[1]GENTERA.MX!$A$2:$G$1741,6,FALSE)</f>
        <v>24.251621</v>
      </c>
      <c r="F703" s="239">
        <v>42026</v>
      </c>
      <c r="G703" s="237">
        <f t="shared" si="15"/>
        <v>2.9132580158269052E-2</v>
      </c>
      <c r="H703" s="237">
        <f t="shared" si="15"/>
        <v>1.9020056866509035E-2</v>
      </c>
      <c r="I703" s="237">
        <f t="shared" si="15"/>
        <v>-1.0622099744769665E-3</v>
      </c>
    </row>
    <row r="704" spans="1:9" x14ac:dyDescent="0.25">
      <c r="A704" s="239">
        <v>42027</v>
      </c>
      <c r="B704" s="237">
        <f>+VLOOKUP(A704,'[1]CEMEXCPO.MX'!$A$2:$G$1741,6,FALSE)</f>
        <v>12.4282</v>
      </c>
      <c r="C704" s="237">
        <f>+VLOOKUP(A704,[1]BIMBOA.MX!$A$2:$G$1741,6,FALSE)</f>
        <v>39.226063000000003</v>
      </c>
      <c r="D704" s="237">
        <f>+VLOOKUP(A704,[1]GENTERA.MX!$A$2:$G$1741,6,FALSE)</f>
        <v>24.354710000000001</v>
      </c>
      <c r="F704" s="239">
        <v>42027</v>
      </c>
      <c r="G704" s="237">
        <f t="shared" si="15"/>
        <v>-2.1232253913410003E-2</v>
      </c>
      <c r="H704" s="237">
        <f t="shared" si="15"/>
        <v>-1.1318895853699166E-2</v>
      </c>
      <c r="I704" s="237">
        <f t="shared" si="15"/>
        <v>4.2417994714368471E-3</v>
      </c>
    </row>
    <row r="705" spans="1:9" x14ac:dyDescent="0.25">
      <c r="A705" s="239">
        <v>42030</v>
      </c>
      <c r="B705" s="237">
        <f>+VLOOKUP(A705,'[1]CEMEXCPO.MX'!$A$2:$G$1741,6,FALSE)</f>
        <v>12.463699999999999</v>
      </c>
      <c r="C705" s="237">
        <f>+VLOOKUP(A705,[1]BIMBOA.MX!$A$2:$G$1741,6,FALSE)</f>
        <v>39.119281999999998</v>
      </c>
      <c r="D705" s="237">
        <f>+VLOOKUP(A705,[1]GENTERA.MX!$A$2:$G$1741,6,FALSE)</f>
        <v>25.213785000000001</v>
      </c>
      <c r="F705" s="239">
        <v>42030</v>
      </c>
      <c r="G705" s="237">
        <f t="shared" si="15"/>
        <v>2.852335423849113E-3</v>
      </c>
      <c r="H705" s="237">
        <f t="shared" si="15"/>
        <v>-2.7259071006784067E-3</v>
      </c>
      <c r="I705" s="237">
        <f t="shared" si="15"/>
        <v>3.4665608782215862E-2</v>
      </c>
    </row>
    <row r="706" spans="1:9" x14ac:dyDescent="0.25">
      <c r="A706" s="239">
        <v>42031</v>
      </c>
      <c r="B706" s="237">
        <f>+VLOOKUP(A706,'[1]CEMEXCPO.MX'!$A$2:$G$1741,6,FALSE)</f>
        <v>12.517099999999999</v>
      </c>
      <c r="C706" s="237">
        <f>+VLOOKUP(A706,[1]BIMBOA.MX!$A$2:$G$1741,6,FALSE)</f>
        <v>38.779536999999998</v>
      </c>
      <c r="D706" s="237">
        <f>+VLOOKUP(A706,[1]GENTERA.MX!$A$2:$G$1741,6,FALSE)</f>
        <v>24.913107</v>
      </c>
      <c r="F706" s="239">
        <v>42031</v>
      </c>
      <c r="G706" s="237">
        <f t="shared" si="15"/>
        <v>4.2752899296691089E-3</v>
      </c>
      <c r="H706" s="237">
        <f t="shared" si="15"/>
        <v>-8.7227806156077812E-3</v>
      </c>
      <c r="I706" s="237">
        <f t="shared" si="15"/>
        <v>-1.1996818243358721E-2</v>
      </c>
    </row>
    <row r="707" spans="1:9" x14ac:dyDescent="0.25">
      <c r="A707" s="239">
        <v>42032</v>
      </c>
      <c r="B707" s="237">
        <f>+VLOOKUP(A707,'[1]CEMEXCPO.MX'!$A$2:$G$1741,6,FALSE)</f>
        <v>12.2859</v>
      </c>
      <c r="C707" s="237">
        <f>+VLOOKUP(A707,[1]BIMBOA.MX!$A$2:$G$1741,6,FALSE)</f>
        <v>38.080630999999997</v>
      </c>
      <c r="D707" s="237">
        <f>+VLOOKUP(A707,[1]GENTERA.MX!$A$2:$G$1741,6,FALSE)</f>
        <v>24.844384999999999</v>
      </c>
      <c r="F707" s="239">
        <v>42032</v>
      </c>
      <c r="G707" s="237">
        <f t="shared" si="15"/>
        <v>-1.8643446085735739E-2</v>
      </c>
      <c r="H707" s="237">
        <f t="shared" si="15"/>
        <v>-1.8186930435316422E-2</v>
      </c>
      <c r="I707" s="237">
        <f t="shared" si="15"/>
        <v>-2.7622792441709706E-3</v>
      </c>
    </row>
    <row r="708" spans="1:9" x14ac:dyDescent="0.25">
      <c r="A708" s="239">
        <v>42033</v>
      </c>
      <c r="B708" s="237">
        <f>+VLOOKUP(A708,'[1]CEMEXCPO.MX'!$A$2:$G$1741,6,FALSE)</f>
        <v>12.3659</v>
      </c>
      <c r="C708" s="237">
        <f>+VLOOKUP(A708,[1]BIMBOA.MX!$A$2:$G$1741,6,FALSE)</f>
        <v>38.274773000000003</v>
      </c>
      <c r="D708" s="237">
        <f>+VLOOKUP(A708,[1]GENTERA.MX!$A$2:$G$1741,6,FALSE)</f>
        <v>24.320347000000002</v>
      </c>
      <c r="F708" s="239">
        <v>42033</v>
      </c>
      <c r="G708" s="237">
        <f t="shared" ref="G708:I771" si="16">+LN(B708/B707)</f>
        <v>6.4904210513557856E-3</v>
      </c>
      <c r="H708" s="237">
        <f t="shared" si="16"/>
        <v>5.085230597925444E-3</v>
      </c>
      <c r="I708" s="237">
        <f t="shared" si="16"/>
        <v>-2.1318446188104846E-2</v>
      </c>
    </row>
    <row r="709" spans="1:9" x14ac:dyDescent="0.25">
      <c r="A709" s="239">
        <v>42034</v>
      </c>
      <c r="B709" s="237">
        <f>+VLOOKUP(A709,'[1]CEMEXCPO.MX'!$A$2:$G$1741,6,FALSE)</f>
        <v>11.8325</v>
      </c>
      <c r="C709" s="237">
        <f>+VLOOKUP(A709,[1]BIMBOA.MX!$A$2:$G$1741,6,FALSE)</f>
        <v>37.022564000000003</v>
      </c>
      <c r="D709" s="237">
        <f>+VLOOKUP(A709,[1]GENTERA.MX!$A$2:$G$1741,6,FALSE)</f>
        <v>24.328938999999998</v>
      </c>
      <c r="F709" s="239">
        <v>42034</v>
      </c>
      <c r="G709" s="237">
        <f t="shared" si="16"/>
        <v>-4.4092701616104173E-2</v>
      </c>
      <c r="H709" s="237">
        <f t="shared" si="16"/>
        <v>-3.3263446155420533E-2</v>
      </c>
      <c r="I709" s="237">
        <f t="shared" si="16"/>
        <v>3.5322204273781691E-4</v>
      </c>
    </row>
    <row r="710" spans="1:9" x14ac:dyDescent="0.25">
      <c r="A710" s="239">
        <v>42038</v>
      </c>
      <c r="B710" s="237">
        <f>+VLOOKUP(A710,'[1]CEMEXCPO.MX'!$A$2:$G$1741,6,FALSE)</f>
        <v>12.196999999999999</v>
      </c>
      <c r="C710" s="237">
        <f>+VLOOKUP(A710,[1]BIMBOA.MX!$A$2:$G$1741,6,FALSE)</f>
        <v>38.604809000000003</v>
      </c>
      <c r="D710" s="237">
        <f>+VLOOKUP(A710,[1]GENTERA.MX!$A$2:$G$1741,6,FALSE)</f>
        <v>25.033379</v>
      </c>
      <c r="F710" s="239">
        <v>42038</v>
      </c>
      <c r="G710" s="237">
        <f t="shared" si="16"/>
        <v>3.034003706283514E-2</v>
      </c>
      <c r="H710" s="237">
        <f t="shared" si="16"/>
        <v>4.1849289596351792E-2</v>
      </c>
      <c r="I710" s="237">
        <f t="shared" si="16"/>
        <v>2.8543547203648493E-2</v>
      </c>
    </row>
    <row r="711" spans="1:9" x14ac:dyDescent="0.25">
      <c r="A711" s="239">
        <v>42039</v>
      </c>
      <c r="B711" s="237">
        <f>+VLOOKUP(A711,'[1]CEMEXCPO.MX'!$A$2:$G$1741,6,FALSE)</f>
        <v>11.610300000000001</v>
      </c>
      <c r="C711" s="237">
        <f>+VLOOKUP(A711,[1]BIMBOA.MX!$A$2:$G$1741,6,FALSE)</f>
        <v>37.886490000000002</v>
      </c>
      <c r="D711" s="237">
        <f>+VLOOKUP(A711,[1]GENTERA.MX!$A$2:$G$1741,6,FALSE)</f>
        <v>24.792839000000001</v>
      </c>
      <c r="F711" s="239">
        <v>42039</v>
      </c>
      <c r="G711" s="237">
        <f t="shared" si="16"/>
        <v>-4.9297384691861082E-2</v>
      </c>
      <c r="H711" s="237">
        <f t="shared" si="16"/>
        <v>-1.878227004298123E-2</v>
      </c>
      <c r="I711" s="237">
        <f t="shared" si="16"/>
        <v>-9.6552328600411005E-3</v>
      </c>
    </row>
    <row r="712" spans="1:9" x14ac:dyDescent="0.25">
      <c r="A712" s="239">
        <v>42040</v>
      </c>
      <c r="B712" s="237">
        <f>+VLOOKUP(A712,'[1]CEMEXCPO.MX'!$A$2:$G$1741,6,FALSE)</f>
        <v>13.1305</v>
      </c>
      <c r="C712" s="237">
        <f>+VLOOKUP(A712,[1]BIMBOA.MX!$A$2:$G$1741,6,FALSE)</f>
        <v>37.634109000000002</v>
      </c>
      <c r="D712" s="237">
        <f>+VLOOKUP(A712,[1]GENTERA.MX!$A$2:$G$1741,6,FALSE)</f>
        <v>25.110695</v>
      </c>
      <c r="F712" s="239">
        <v>42040</v>
      </c>
      <c r="G712" s="237">
        <f t="shared" si="16"/>
        <v>0.123045133151562</v>
      </c>
      <c r="H712" s="237">
        <f t="shared" si="16"/>
        <v>-6.6837907244856175E-3</v>
      </c>
      <c r="I712" s="237">
        <f t="shared" si="16"/>
        <v>1.2738989527680638E-2</v>
      </c>
    </row>
    <row r="713" spans="1:9" x14ac:dyDescent="0.25">
      <c r="A713" s="239">
        <v>42041</v>
      </c>
      <c r="B713" s="237">
        <f>+VLOOKUP(A713,'[1]CEMEXCPO.MX'!$A$2:$G$1741,6,FALSE)</f>
        <v>13.068199999999999</v>
      </c>
      <c r="C713" s="237">
        <f>+VLOOKUP(A713,[1]BIMBOA.MX!$A$2:$G$1741,6,FALSE)</f>
        <v>38.177703999999999</v>
      </c>
      <c r="D713" s="237">
        <f>+VLOOKUP(A713,[1]GENTERA.MX!$A$2:$G$1741,6,FALSE)</f>
        <v>24.603840000000002</v>
      </c>
      <c r="F713" s="239">
        <v>42041</v>
      </c>
      <c r="G713" s="237">
        <f t="shared" si="16"/>
        <v>-4.7559701383329978E-3</v>
      </c>
      <c r="H713" s="237">
        <f t="shared" si="16"/>
        <v>1.4340886856967595E-2</v>
      </c>
      <c r="I713" s="237">
        <f t="shared" si="16"/>
        <v>-2.039132268497296E-2</v>
      </c>
    </row>
    <row r="714" spans="1:9" x14ac:dyDescent="0.25">
      <c r="A714" s="239">
        <v>42044</v>
      </c>
      <c r="B714" s="237">
        <f>+VLOOKUP(A714,'[1]CEMEXCPO.MX'!$A$2:$G$1741,6,FALSE)</f>
        <v>13.254899999999999</v>
      </c>
      <c r="C714" s="237">
        <f>+VLOOKUP(A714,[1]BIMBOA.MX!$A$2:$G$1741,6,FALSE)</f>
        <v>37.672935000000003</v>
      </c>
      <c r="D714" s="237">
        <f>+VLOOKUP(A714,[1]GENTERA.MX!$A$2:$G$1741,6,FALSE)</f>
        <v>24.397660999999999</v>
      </c>
      <c r="F714" s="239">
        <v>42044</v>
      </c>
      <c r="G714" s="237">
        <f t="shared" si="16"/>
        <v>1.4185497207163984E-2</v>
      </c>
      <c r="H714" s="237">
        <f t="shared" si="16"/>
        <v>-1.3309748164546409E-2</v>
      </c>
      <c r="I714" s="237">
        <f t="shared" si="16"/>
        <v>-8.4152612688440445E-3</v>
      </c>
    </row>
    <row r="715" spans="1:9" x14ac:dyDescent="0.25">
      <c r="A715" s="239">
        <v>42045</v>
      </c>
      <c r="B715" s="237">
        <f>+VLOOKUP(A715,'[1]CEMEXCPO.MX'!$A$2:$G$1741,6,FALSE)</f>
        <v>12.9527</v>
      </c>
      <c r="C715" s="237">
        <f>+VLOOKUP(A715,[1]BIMBOA.MX!$A$2:$G$1741,6,FALSE)</f>
        <v>37.779716000000001</v>
      </c>
      <c r="D715" s="237">
        <f>+VLOOKUP(A715,[1]GENTERA.MX!$A$2:$G$1741,6,FALSE)</f>
        <v>24.354710000000001</v>
      </c>
      <c r="F715" s="239">
        <v>42045</v>
      </c>
      <c r="G715" s="237">
        <f t="shared" si="16"/>
        <v>-2.3063034767489103E-2</v>
      </c>
      <c r="H715" s="237">
        <f t="shared" si="16"/>
        <v>2.8304127123991852E-3</v>
      </c>
      <c r="I715" s="237">
        <f t="shared" si="16"/>
        <v>-1.7620070667899825E-3</v>
      </c>
    </row>
    <row r="716" spans="1:9" x14ac:dyDescent="0.25">
      <c r="A716" s="239">
        <v>42046</v>
      </c>
      <c r="B716" s="237">
        <f>+VLOOKUP(A716,'[1]CEMEXCPO.MX'!$A$2:$G$1741,6,FALSE)</f>
        <v>12.8104</v>
      </c>
      <c r="C716" s="237">
        <f>+VLOOKUP(A716,[1]BIMBOA.MX!$A$2:$G$1741,6,FALSE)</f>
        <v>38.527149000000001</v>
      </c>
      <c r="D716" s="237">
        <f>+VLOOKUP(A716,[1]GENTERA.MX!$A$2:$G$1741,6,FALSE)</f>
        <v>24.483571999999999</v>
      </c>
      <c r="F716" s="239">
        <v>42046</v>
      </c>
      <c r="G716" s="237">
        <f t="shared" si="16"/>
        <v>-1.1046919596014225E-2</v>
      </c>
      <c r="H716" s="237">
        <f t="shared" si="16"/>
        <v>1.959081676995127E-2</v>
      </c>
      <c r="I716" s="237">
        <f t="shared" si="16"/>
        <v>5.2771020505398896E-3</v>
      </c>
    </row>
    <row r="717" spans="1:9" x14ac:dyDescent="0.25">
      <c r="A717" s="239">
        <v>42047</v>
      </c>
      <c r="B717" s="237">
        <f>+VLOOKUP(A717,'[1]CEMEXCPO.MX'!$A$2:$G$1741,6,FALSE)</f>
        <v>13.1927</v>
      </c>
      <c r="C717" s="237">
        <f>+VLOOKUP(A717,[1]BIMBOA.MX!$A$2:$G$1741,6,FALSE)</f>
        <v>39.361953999999997</v>
      </c>
      <c r="D717" s="237">
        <f>+VLOOKUP(A717,[1]GENTERA.MX!$A$2:$G$1741,6,FALSE)</f>
        <v>25.067739</v>
      </c>
      <c r="F717" s="239">
        <v>42047</v>
      </c>
      <c r="G717" s="237">
        <f t="shared" si="16"/>
        <v>2.9406305285503507E-2</v>
      </c>
      <c r="H717" s="237">
        <f t="shared" si="16"/>
        <v>2.1436553650567632E-2</v>
      </c>
      <c r="I717" s="237">
        <f t="shared" si="16"/>
        <v>2.3579358595755297E-2</v>
      </c>
    </row>
    <row r="718" spans="1:9" x14ac:dyDescent="0.25">
      <c r="A718" s="239">
        <v>42048</v>
      </c>
      <c r="B718" s="237">
        <f>+VLOOKUP(A718,'[1]CEMEXCPO.MX'!$A$2:$G$1741,6,FALSE)</f>
        <v>13.0505</v>
      </c>
      <c r="C718" s="237">
        <f>+VLOOKUP(A718,[1]BIMBOA.MX!$A$2:$G$1741,6,FALSE)</f>
        <v>39.429904999999998</v>
      </c>
      <c r="D718" s="237">
        <f>+VLOOKUP(A718,[1]GENTERA.MX!$A$2:$G$1741,6,FALSE)</f>
        <v>25.110695</v>
      </c>
      <c r="F718" s="239">
        <v>42048</v>
      </c>
      <c r="G718" s="237">
        <f t="shared" si="16"/>
        <v>-1.0837199100655131E-2</v>
      </c>
      <c r="H718" s="237">
        <f t="shared" si="16"/>
        <v>1.7248232928802718E-3</v>
      </c>
      <c r="I718" s="237">
        <f t="shared" si="16"/>
        <v>1.7121303743118275E-3</v>
      </c>
    </row>
    <row r="719" spans="1:9" x14ac:dyDescent="0.25">
      <c r="A719" s="239">
        <v>42051</v>
      </c>
      <c r="B719" s="237">
        <f>+VLOOKUP(A719,'[1]CEMEXCPO.MX'!$A$2:$G$1741,6,FALSE)</f>
        <v>13.0238</v>
      </c>
      <c r="C719" s="237">
        <f>+VLOOKUP(A719,[1]BIMBOA.MX!$A$2:$G$1741,6,FALSE)</f>
        <v>39.274593000000003</v>
      </c>
      <c r="D719" s="237">
        <f>+VLOOKUP(A719,[1]GENTERA.MX!$A$2:$G$1741,6,FALSE)</f>
        <v>24.990423</v>
      </c>
      <c r="F719" s="239">
        <v>42051</v>
      </c>
      <c r="G719" s="237">
        <f t="shared" si="16"/>
        <v>-2.0479943340587013E-3</v>
      </c>
      <c r="H719" s="237">
        <f t="shared" si="16"/>
        <v>-3.9467172918729388E-3</v>
      </c>
      <c r="I719" s="237">
        <f t="shared" si="16"/>
        <v>-4.8011795279960219E-3</v>
      </c>
    </row>
    <row r="720" spans="1:9" x14ac:dyDescent="0.25">
      <c r="A720" s="239">
        <v>42052</v>
      </c>
      <c r="B720" s="237">
        <f>+VLOOKUP(A720,'[1]CEMEXCPO.MX'!$A$2:$G$1741,6,FALSE)</f>
        <v>13.281599999999999</v>
      </c>
      <c r="C720" s="237">
        <f>+VLOOKUP(A720,[1]BIMBOA.MX!$A$2:$G$1741,6,FALSE)</f>
        <v>39.721111000000001</v>
      </c>
      <c r="D720" s="237">
        <f>+VLOOKUP(A720,[1]GENTERA.MX!$A$2:$G$1741,6,FALSE)</f>
        <v>25.342644</v>
      </c>
      <c r="F720" s="239">
        <v>42052</v>
      </c>
      <c r="G720" s="237">
        <f t="shared" si="16"/>
        <v>1.9601165841714428E-2</v>
      </c>
      <c r="H720" s="237">
        <f t="shared" si="16"/>
        <v>1.1304988319600182E-2</v>
      </c>
      <c r="I720" s="237">
        <f t="shared" si="16"/>
        <v>1.3995838938444805E-2</v>
      </c>
    </row>
    <row r="721" spans="1:9" x14ac:dyDescent="0.25">
      <c r="A721" s="239">
        <v>42053</v>
      </c>
      <c r="B721" s="237">
        <f>+VLOOKUP(A721,'[1]CEMEXCPO.MX'!$A$2:$G$1741,6,FALSE)</f>
        <v>13.0594</v>
      </c>
      <c r="C721" s="237">
        <f>+VLOOKUP(A721,[1]BIMBOA.MX!$A$2:$G$1741,6,FALSE)</f>
        <v>40.905372999999997</v>
      </c>
      <c r="D721" s="237">
        <f>+VLOOKUP(A721,[1]GENTERA.MX!$A$2:$G$1741,6,FALSE)</f>
        <v>24.861563</v>
      </c>
      <c r="F721" s="239">
        <v>42053</v>
      </c>
      <c r="G721" s="237">
        <f t="shared" si="16"/>
        <v>-1.6871437732750592E-2</v>
      </c>
      <c r="H721" s="237">
        <f t="shared" si="16"/>
        <v>2.9378614032367859E-2</v>
      </c>
      <c r="I721" s="237">
        <f t="shared" si="16"/>
        <v>-1.9165554222890846E-2</v>
      </c>
    </row>
    <row r="722" spans="1:9" x14ac:dyDescent="0.25">
      <c r="A722" s="239">
        <v>42054</v>
      </c>
      <c r="B722" s="237">
        <f>+VLOOKUP(A722,'[1]CEMEXCPO.MX'!$A$2:$G$1741,6,FALSE)</f>
        <v>13.148300000000001</v>
      </c>
      <c r="C722" s="237">
        <f>+VLOOKUP(A722,[1]BIMBOA.MX!$A$2:$G$1741,6,FALSE)</f>
        <v>40.769474000000002</v>
      </c>
      <c r="D722" s="237">
        <f>+VLOOKUP(A722,[1]GENTERA.MX!$A$2:$G$1741,6,FALSE)</f>
        <v>25.153648</v>
      </c>
      <c r="F722" s="239">
        <v>42054</v>
      </c>
      <c r="G722" s="237">
        <f t="shared" si="16"/>
        <v>6.7842917142853561E-3</v>
      </c>
      <c r="H722" s="237">
        <f t="shared" si="16"/>
        <v>-3.3278085091632617E-3</v>
      </c>
      <c r="I722" s="237">
        <f t="shared" si="16"/>
        <v>1.1679979538979613E-2</v>
      </c>
    </row>
    <row r="723" spans="1:9" x14ac:dyDescent="0.25">
      <c r="A723" s="239">
        <v>42055</v>
      </c>
      <c r="B723" s="237">
        <f>+VLOOKUP(A723,'[1]CEMEXCPO.MX'!$A$2:$G$1741,6,FALSE)</f>
        <v>13.308299999999999</v>
      </c>
      <c r="C723" s="237">
        <f>+VLOOKUP(A723,[1]BIMBOA.MX!$A$2:$G$1741,6,FALSE)</f>
        <v>40.585045000000001</v>
      </c>
      <c r="D723" s="237">
        <f>+VLOOKUP(A723,[1]GENTERA.MX!$A$2:$G$1741,6,FALSE)</f>
        <v>24.930288000000001</v>
      </c>
      <c r="F723" s="239">
        <v>42055</v>
      </c>
      <c r="G723" s="237">
        <f t="shared" si="16"/>
        <v>1.2095428033355201E-2</v>
      </c>
      <c r="H723" s="237">
        <f t="shared" si="16"/>
        <v>-4.5339661080121422E-3</v>
      </c>
      <c r="I723" s="237">
        <f t="shared" si="16"/>
        <v>-8.919485913537497E-3</v>
      </c>
    </row>
    <row r="724" spans="1:9" x14ac:dyDescent="0.25">
      <c r="A724" s="239">
        <v>42058</v>
      </c>
      <c r="B724" s="237">
        <f>+VLOOKUP(A724,'[1]CEMEXCPO.MX'!$A$2:$G$1741,6,FALSE)</f>
        <v>13.441599999999999</v>
      </c>
      <c r="C724" s="237">
        <f>+VLOOKUP(A724,[1]BIMBOA.MX!$A$2:$G$1741,6,FALSE)</f>
        <v>41.681933999999998</v>
      </c>
      <c r="D724" s="237">
        <f>+VLOOKUP(A724,[1]GENTERA.MX!$A$2:$G$1741,6,FALSE)</f>
        <v>25.110695</v>
      </c>
      <c r="F724" s="239">
        <v>42058</v>
      </c>
      <c r="G724" s="237">
        <f t="shared" si="16"/>
        <v>9.9664748949215027E-3</v>
      </c>
      <c r="H724" s="237">
        <f t="shared" si="16"/>
        <v>2.6668148523684945E-2</v>
      </c>
      <c r="I724" s="237">
        <f t="shared" si="16"/>
        <v>7.2104011869999528E-3</v>
      </c>
    </row>
    <row r="725" spans="1:9" x14ac:dyDescent="0.25">
      <c r="A725" s="239">
        <v>42059</v>
      </c>
      <c r="B725" s="237">
        <f>+VLOOKUP(A725,'[1]CEMEXCPO.MX'!$A$2:$G$1741,6,FALSE)</f>
        <v>13.681699999999999</v>
      </c>
      <c r="C725" s="237">
        <f>+VLOOKUP(A725,[1]BIMBOA.MX!$A$2:$G$1741,6,FALSE)</f>
        <v>41.594569999999997</v>
      </c>
      <c r="D725" s="237">
        <f>+VLOOKUP(A725,[1]GENTERA.MX!$A$2:$G$1741,6,FALSE)</f>
        <v>25.626137</v>
      </c>
      <c r="F725" s="239">
        <v>42059</v>
      </c>
      <c r="G725" s="237">
        <f t="shared" si="16"/>
        <v>1.7704797851053382E-2</v>
      </c>
      <c r="H725" s="237">
        <f t="shared" si="16"/>
        <v>-2.098167618810336E-3</v>
      </c>
      <c r="I725" s="237">
        <f t="shared" si="16"/>
        <v>2.0318956203618697E-2</v>
      </c>
    </row>
    <row r="726" spans="1:9" x14ac:dyDescent="0.25">
      <c r="A726" s="239">
        <v>42060</v>
      </c>
      <c r="B726" s="237">
        <f>+VLOOKUP(A726,'[1]CEMEXCPO.MX'!$A$2:$G$1741,6,FALSE)</f>
        <v>13.512700000000001</v>
      </c>
      <c r="C726" s="237">
        <f>+VLOOKUP(A726,[1]BIMBOA.MX!$A$2:$G$1741,6,FALSE)</f>
        <v>41.109219000000003</v>
      </c>
      <c r="D726" s="237">
        <f>+VLOOKUP(A726,[1]GENTERA.MX!$A$2:$G$1741,6,FALSE)</f>
        <v>25.076333999999999</v>
      </c>
      <c r="F726" s="239">
        <v>42060</v>
      </c>
      <c r="G726" s="237">
        <f t="shared" si="16"/>
        <v>-1.2429189513624379E-2</v>
      </c>
      <c r="H726" s="237">
        <f t="shared" si="16"/>
        <v>-1.1737226982857656E-2</v>
      </c>
      <c r="I726" s="237">
        <f t="shared" si="16"/>
        <v>-2.1688274374216044E-2</v>
      </c>
    </row>
    <row r="727" spans="1:9" x14ac:dyDescent="0.25">
      <c r="A727" s="239">
        <v>42061</v>
      </c>
      <c r="B727" s="237">
        <f>+VLOOKUP(A727,'[1]CEMEXCPO.MX'!$A$2:$G$1741,6,FALSE)</f>
        <v>13.699400000000001</v>
      </c>
      <c r="C727" s="237">
        <f>+VLOOKUP(A727,[1]BIMBOA.MX!$A$2:$G$1741,6,FALSE)</f>
        <v>41.487793000000003</v>
      </c>
      <c r="D727" s="237">
        <f>+VLOOKUP(A727,[1]GENTERA.MX!$A$2:$G$1741,6,FALSE)</f>
        <v>24.586662</v>
      </c>
      <c r="F727" s="239">
        <v>42061</v>
      </c>
      <c r="G727" s="237">
        <f t="shared" si="16"/>
        <v>1.3722052288710535E-2</v>
      </c>
      <c r="H727" s="237">
        <f t="shared" si="16"/>
        <v>9.1668364707629818E-3</v>
      </c>
      <c r="I727" s="237">
        <f t="shared" si="16"/>
        <v>-1.9720432056273312E-2</v>
      </c>
    </row>
    <row r="728" spans="1:9" x14ac:dyDescent="0.25">
      <c r="A728" s="239">
        <v>42062</v>
      </c>
      <c r="B728" s="237">
        <f>+VLOOKUP(A728,'[1]CEMEXCPO.MX'!$A$2:$G$1741,6,FALSE)</f>
        <v>13.468299999999999</v>
      </c>
      <c r="C728" s="237">
        <f>+VLOOKUP(A728,[1]BIMBOA.MX!$A$2:$G$1741,6,FALSE)</f>
        <v>40.983032000000001</v>
      </c>
      <c r="D728" s="237">
        <f>+VLOOKUP(A728,[1]GENTERA.MX!$A$2:$G$1741,6,FALSE)</f>
        <v>24.621023000000001</v>
      </c>
      <c r="F728" s="239">
        <v>42062</v>
      </c>
      <c r="G728" s="237">
        <f t="shared" si="16"/>
        <v>-1.7013260181566698E-2</v>
      </c>
      <c r="H728" s="237">
        <f t="shared" si="16"/>
        <v>-1.2241112004626823E-2</v>
      </c>
      <c r="I728" s="237">
        <f t="shared" si="16"/>
        <v>1.3965707017038359E-3</v>
      </c>
    </row>
    <row r="729" spans="1:9" x14ac:dyDescent="0.25">
      <c r="A729" s="239">
        <v>42065</v>
      </c>
      <c r="B729" s="237">
        <f>+VLOOKUP(A729,'[1]CEMEXCPO.MX'!$A$2:$G$1741,6,FALSE)</f>
        <v>13.5038</v>
      </c>
      <c r="C729" s="237">
        <f>+VLOOKUP(A729,[1]BIMBOA.MX!$A$2:$G$1741,6,FALSE)</f>
        <v>40.565627999999997</v>
      </c>
      <c r="D729" s="237">
        <f>+VLOOKUP(A729,[1]GENTERA.MX!$A$2:$G$1741,6,FALSE)</f>
        <v>24.380483999999999</v>
      </c>
      <c r="F729" s="239">
        <v>42065</v>
      </c>
      <c r="G729" s="237">
        <f t="shared" si="16"/>
        <v>2.6323512443672055E-3</v>
      </c>
      <c r="H729" s="237">
        <f t="shared" si="16"/>
        <v>-1.0237020331250714E-2</v>
      </c>
      <c r="I729" s="237">
        <f t="shared" si="16"/>
        <v>-9.8176952830900215E-3</v>
      </c>
    </row>
    <row r="730" spans="1:9" x14ac:dyDescent="0.25">
      <c r="A730" s="239">
        <v>42066</v>
      </c>
      <c r="B730" s="237">
        <f>+VLOOKUP(A730,'[1]CEMEXCPO.MX'!$A$2:$G$1741,6,FALSE)</f>
        <v>13.2994</v>
      </c>
      <c r="C730" s="237">
        <f>+VLOOKUP(A730,[1]BIMBOA.MX!$A$2:$G$1741,6,FALSE)</f>
        <v>40.691814000000001</v>
      </c>
      <c r="D730" s="237">
        <f>+VLOOKUP(A730,[1]GENTERA.MX!$A$2:$G$1741,6,FALSE)</f>
        <v>24.432030000000001</v>
      </c>
      <c r="F730" s="239">
        <v>42066</v>
      </c>
      <c r="G730" s="237">
        <f t="shared" si="16"/>
        <v>-1.5252205889244558E-2</v>
      </c>
      <c r="H730" s="237">
        <f t="shared" si="16"/>
        <v>3.1058349445634821E-3</v>
      </c>
      <c r="I730" s="237">
        <f t="shared" si="16"/>
        <v>2.1120001793093223E-3</v>
      </c>
    </row>
    <row r="731" spans="1:9" x14ac:dyDescent="0.25">
      <c r="A731" s="239">
        <v>42067</v>
      </c>
      <c r="B731" s="237">
        <f>+VLOOKUP(A731,'[1]CEMEXCPO.MX'!$A$2:$G$1741,6,FALSE)</f>
        <v>13.121600000000001</v>
      </c>
      <c r="C731" s="237">
        <f>+VLOOKUP(A731,[1]BIMBOA.MX!$A$2:$G$1741,6,FALSE)</f>
        <v>40.585045000000001</v>
      </c>
      <c r="D731" s="237">
        <f>+VLOOKUP(A731,[1]GENTERA.MX!$A$2:$G$1741,6,FALSE)</f>
        <v>23.701815</v>
      </c>
      <c r="F731" s="239">
        <v>42067</v>
      </c>
      <c r="G731" s="237">
        <f t="shared" si="16"/>
        <v>-1.3459194128131341E-2</v>
      </c>
      <c r="H731" s="237">
        <f t="shared" si="16"/>
        <v>-2.6272930014657791E-3</v>
      </c>
      <c r="I731" s="237">
        <f t="shared" si="16"/>
        <v>-3.0343348886068162E-2</v>
      </c>
    </row>
    <row r="732" spans="1:9" x14ac:dyDescent="0.25">
      <c r="A732" s="239">
        <v>42068</v>
      </c>
      <c r="B732" s="237">
        <f>+VLOOKUP(A732,'[1]CEMEXCPO.MX'!$A$2:$G$1741,6,FALSE)</f>
        <v>13.2727</v>
      </c>
      <c r="C732" s="237">
        <f>+VLOOKUP(A732,[1]BIMBOA.MX!$A$2:$G$1741,6,FALSE)</f>
        <v>39.924965</v>
      </c>
      <c r="D732" s="237">
        <f>+VLOOKUP(A732,[1]GENTERA.MX!$A$2:$G$1741,6,FALSE)</f>
        <v>23.306640999999999</v>
      </c>
      <c r="F732" s="239">
        <v>42068</v>
      </c>
      <c r="G732" s="237">
        <f t="shared" si="16"/>
        <v>1.1449566813324409E-2</v>
      </c>
      <c r="H732" s="237">
        <f t="shared" si="16"/>
        <v>-1.6397831539572888E-2</v>
      </c>
      <c r="I732" s="237">
        <f t="shared" si="16"/>
        <v>-1.6813286067310865E-2</v>
      </c>
    </row>
    <row r="733" spans="1:9" x14ac:dyDescent="0.25">
      <c r="A733" s="239">
        <v>42069</v>
      </c>
      <c r="B733" s="237">
        <f>+VLOOKUP(A733,'[1]CEMEXCPO.MX'!$A$2:$G$1741,6,FALSE)</f>
        <v>12.783799999999999</v>
      </c>
      <c r="C733" s="237">
        <f>+VLOOKUP(A733,[1]BIMBOA.MX!$A$2:$G$1741,6,FALSE)</f>
        <v>39.614337999999996</v>
      </c>
      <c r="D733" s="237">
        <f>+VLOOKUP(A733,[1]GENTERA.MX!$A$2:$G$1741,6,FALSE)</f>
        <v>23.521409999999999</v>
      </c>
      <c r="F733" s="239">
        <v>42069</v>
      </c>
      <c r="G733" s="237">
        <f t="shared" si="16"/>
        <v>-3.7530549767487466E-2</v>
      </c>
      <c r="H733" s="237">
        <f t="shared" si="16"/>
        <v>-7.8106940212603242E-3</v>
      </c>
      <c r="I733" s="237">
        <f t="shared" si="16"/>
        <v>9.1727287931671082E-3</v>
      </c>
    </row>
    <row r="734" spans="1:9" x14ac:dyDescent="0.25">
      <c r="A734" s="239">
        <v>42072</v>
      </c>
      <c r="B734" s="237">
        <f>+VLOOKUP(A734,'[1]CEMEXCPO.MX'!$A$2:$G$1741,6,FALSE)</f>
        <v>12.801500000000001</v>
      </c>
      <c r="C734" s="237">
        <f>+VLOOKUP(A734,[1]BIMBOA.MX!$A$2:$G$1741,6,FALSE)</f>
        <v>40.420025000000003</v>
      </c>
      <c r="D734" s="237">
        <f>+VLOOKUP(A734,[1]GENTERA.MX!$A$2:$G$1741,6,FALSE)</f>
        <v>23.985309999999998</v>
      </c>
      <c r="F734" s="239">
        <v>42072</v>
      </c>
      <c r="G734" s="237">
        <f t="shared" si="16"/>
        <v>1.3836072138060248E-3</v>
      </c>
      <c r="H734" s="237">
        <f t="shared" si="16"/>
        <v>2.0134207045249253E-2</v>
      </c>
      <c r="I734" s="237">
        <f t="shared" si="16"/>
        <v>1.9530489401985818E-2</v>
      </c>
    </row>
    <row r="735" spans="1:9" x14ac:dyDescent="0.25">
      <c r="A735" s="239">
        <v>42073</v>
      </c>
      <c r="B735" s="237">
        <f>+VLOOKUP(A735,'[1]CEMEXCPO.MX'!$A$2:$G$1741,6,FALSE)</f>
        <v>12.703799999999999</v>
      </c>
      <c r="C735" s="237">
        <f>+VLOOKUP(A735,[1]BIMBOA.MX!$A$2:$G$1741,6,FALSE)</f>
        <v>39.672581000000001</v>
      </c>
      <c r="D735" s="237">
        <f>+VLOOKUP(A735,[1]GENTERA.MX!$A$2:$G$1741,6,FALSE)</f>
        <v>23.418320000000001</v>
      </c>
      <c r="F735" s="239">
        <v>42073</v>
      </c>
      <c r="G735" s="237">
        <f t="shared" si="16"/>
        <v>-7.6611902518443631E-3</v>
      </c>
      <c r="H735" s="237">
        <f t="shared" si="16"/>
        <v>-1.8665036311643676E-2</v>
      </c>
      <c r="I735" s="237">
        <f t="shared" si="16"/>
        <v>-2.3922937579597979E-2</v>
      </c>
    </row>
    <row r="736" spans="1:9" x14ac:dyDescent="0.25">
      <c r="A736" s="239">
        <v>42074</v>
      </c>
      <c r="B736" s="237">
        <f>+VLOOKUP(A736,'[1]CEMEXCPO.MX'!$A$2:$G$1741,6,FALSE)</f>
        <v>12.8193</v>
      </c>
      <c r="C736" s="237">
        <f>+VLOOKUP(A736,[1]BIMBOA.MX!$A$2:$G$1741,6,FALSE)</f>
        <v>40.594746000000001</v>
      </c>
      <c r="D736" s="237">
        <f>+VLOOKUP(A736,[1]GENTERA.MX!$A$2:$G$1741,6,FALSE)</f>
        <v>23.61591</v>
      </c>
      <c r="F736" s="239">
        <v>42074</v>
      </c>
      <c r="G736" s="237">
        <f t="shared" si="16"/>
        <v>9.0506865098746361E-3</v>
      </c>
      <c r="H736" s="237">
        <f t="shared" si="16"/>
        <v>2.2978355197311669E-2</v>
      </c>
      <c r="I736" s="237">
        <f t="shared" si="16"/>
        <v>8.4020153996529831E-3</v>
      </c>
    </row>
    <row r="737" spans="1:9" x14ac:dyDescent="0.25">
      <c r="A737" s="239">
        <v>42075</v>
      </c>
      <c r="B737" s="237">
        <f>+VLOOKUP(A737,'[1]CEMEXCPO.MX'!$A$2:$G$1741,6,FALSE)</f>
        <v>13.281599999999999</v>
      </c>
      <c r="C737" s="237">
        <f>+VLOOKUP(A737,[1]BIMBOA.MX!$A$2:$G$1741,6,FALSE)</f>
        <v>41.225707999999997</v>
      </c>
      <c r="D737" s="237">
        <f>+VLOOKUP(A737,[1]GENTERA.MX!$A$2:$G$1741,6,FALSE)</f>
        <v>23.916585999999999</v>
      </c>
      <c r="F737" s="239">
        <v>42075</v>
      </c>
      <c r="G737" s="237">
        <f t="shared" si="16"/>
        <v>3.5427770900951013E-2</v>
      </c>
      <c r="H737" s="237">
        <f t="shared" si="16"/>
        <v>1.5423392976424052E-2</v>
      </c>
      <c r="I737" s="237">
        <f t="shared" si="16"/>
        <v>1.2651555708442792E-2</v>
      </c>
    </row>
    <row r="738" spans="1:9" x14ac:dyDescent="0.25">
      <c r="A738" s="239">
        <v>42076</v>
      </c>
      <c r="B738" s="237">
        <f>+VLOOKUP(A738,'[1]CEMEXCPO.MX'!$A$2:$G$1741,6,FALSE)</f>
        <v>13.2994</v>
      </c>
      <c r="C738" s="237">
        <f>+VLOOKUP(A738,[1]BIMBOA.MX!$A$2:$G$1741,6,FALSE)</f>
        <v>41.254826000000001</v>
      </c>
      <c r="D738" s="237">
        <f>+VLOOKUP(A738,[1]GENTERA.MX!$A$2:$G$1741,6,FALSE)</f>
        <v>23.409732999999999</v>
      </c>
      <c r="F738" s="239">
        <v>42076</v>
      </c>
      <c r="G738" s="237">
        <f t="shared" si="16"/>
        <v>1.3393027095070442E-3</v>
      </c>
      <c r="H738" s="237">
        <f t="shared" si="16"/>
        <v>7.0605753376083821E-4</v>
      </c>
      <c r="I738" s="237">
        <f t="shared" si="16"/>
        <v>-2.1420317088170826E-2</v>
      </c>
    </row>
    <row r="739" spans="1:9" x14ac:dyDescent="0.25">
      <c r="A739" s="239">
        <v>42080</v>
      </c>
      <c r="B739" s="237">
        <f>+VLOOKUP(A739,'[1]CEMEXCPO.MX'!$A$2:$G$1741,6,FALSE)</f>
        <v>13.1394</v>
      </c>
      <c r="C739" s="237">
        <f>+VLOOKUP(A739,[1]BIMBOA.MX!$A$2:$G$1741,6,FALSE)</f>
        <v>40.847133999999997</v>
      </c>
      <c r="D739" s="237">
        <f>+VLOOKUP(A739,[1]GENTERA.MX!$A$2:$G$1741,6,FALSE)</f>
        <v>23.418320000000001</v>
      </c>
      <c r="F739" s="239">
        <v>42080</v>
      </c>
      <c r="G739" s="237">
        <f t="shared" si="16"/>
        <v>-1.2103571514678666E-2</v>
      </c>
      <c r="H739" s="237">
        <f t="shared" si="16"/>
        <v>-9.9314401508080689E-3</v>
      </c>
      <c r="I739" s="237">
        <f t="shared" si="16"/>
        <v>3.6674598007532653E-4</v>
      </c>
    </row>
    <row r="740" spans="1:9" x14ac:dyDescent="0.25">
      <c r="A740" s="239">
        <v>42081</v>
      </c>
      <c r="B740" s="237">
        <f>+VLOOKUP(A740,'[1]CEMEXCPO.MX'!$A$2:$G$1741,6,FALSE)</f>
        <v>12.970499999999999</v>
      </c>
      <c r="C740" s="237">
        <f>+VLOOKUP(A740,[1]BIMBOA.MX!$A$2:$G$1741,6,FALSE)</f>
        <v>41.808124999999997</v>
      </c>
      <c r="D740" s="237">
        <f>+VLOOKUP(A740,[1]GENTERA.MX!$A$2:$G$1741,6,FALSE)</f>
        <v>23.985309999999998</v>
      </c>
      <c r="F740" s="239">
        <v>42081</v>
      </c>
      <c r="G740" s="237">
        <f t="shared" si="16"/>
        <v>-1.2937801827004927E-2</v>
      </c>
      <c r="H740" s="237">
        <f t="shared" si="16"/>
        <v>2.3254038906168617E-2</v>
      </c>
      <c r="I740" s="237">
        <f t="shared" si="16"/>
        <v>2.3922937579597993E-2</v>
      </c>
    </row>
    <row r="741" spans="1:9" x14ac:dyDescent="0.25">
      <c r="A741" s="239">
        <v>42082</v>
      </c>
      <c r="B741" s="237">
        <f>+VLOOKUP(A741,'[1]CEMEXCPO.MX'!$A$2:$G$1741,6,FALSE)</f>
        <v>12.703799999999999</v>
      </c>
      <c r="C741" s="237">
        <f>+VLOOKUP(A741,[1]BIMBOA.MX!$A$2:$G$1741,6,FALSE)</f>
        <v>41.555743999999997</v>
      </c>
      <c r="D741" s="237">
        <f>+VLOOKUP(A741,[1]GENTERA.MX!$A$2:$G$1741,6,FALSE)</f>
        <v>23.856449000000001</v>
      </c>
      <c r="F741" s="239">
        <v>42082</v>
      </c>
      <c r="G741" s="237">
        <f t="shared" si="16"/>
        <v>-2.0776386778648941E-2</v>
      </c>
      <c r="H741" s="237">
        <f t="shared" si="16"/>
        <v>-6.0549438047984502E-3</v>
      </c>
      <c r="I741" s="237">
        <f t="shared" si="16"/>
        <v>-5.3869805089717922E-3</v>
      </c>
    </row>
    <row r="742" spans="1:9" x14ac:dyDescent="0.25">
      <c r="A742" s="239">
        <v>42083</v>
      </c>
      <c r="B742" s="237">
        <f>+VLOOKUP(A742,'[1]CEMEXCPO.MX'!$A$2:$G$1741,6,FALSE)</f>
        <v>12.703799999999999</v>
      </c>
      <c r="C742" s="237">
        <f>+VLOOKUP(A742,[1]BIMBOA.MX!$A$2:$G$1741,6,FALSE)</f>
        <v>42.914721999999998</v>
      </c>
      <c r="D742" s="237">
        <f>+VLOOKUP(A742,[1]GENTERA.MX!$A$2:$G$1741,6,FALSE)</f>
        <v>23.796312</v>
      </c>
      <c r="F742" s="239">
        <v>42083</v>
      </c>
      <c r="G742" s="237">
        <f t="shared" si="16"/>
        <v>0</v>
      </c>
      <c r="H742" s="237">
        <f t="shared" si="16"/>
        <v>3.2179182400339859E-2</v>
      </c>
      <c r="I742" s="237">
        <f t="shared" si="16"/>
        <v>-2.523968419156683E-3</v>
      </c>
    </row>
    <row r="743" spans="1:9" x14ac:dyDescent="0.25">
      <c r="A743" s="239">
        <v>42086</v>
      </c>
      <c r="B743" s="237">
        <f>+VLOOKUP(A743,'[1]CEMEXCPO.MX'!$A$2:$G$1741,6,FALSE)</f>
        <v>12.8371</v>
      </c>
      <c r="C743" s="237">
        <f>+VLOOKUP(A743,[1]BIMBOA.MX!$A$2:$G$1741,6,FALSE)</f>
        <v>42.623516000000002</v>
      </c>
      <c r="D743" s="237">
        <f>+VLOOKUP(A743,[1]GENTERA.MX!$A$2:$G$1741,6,FALSE)</f>
        <v>23.822085999999999</v>
      </c>
      <c r="F743" s="239">
        <v>42086</v>
      </c>
      <c r="G743" s="237">
        <f t="shared" si="16"/>
        <v>1.043825474672226E-2</v>
      </c>
      <c r="H743" s="237">
        <f t="shared" si="16"/>
        <v>-6.808817479379471E-3</v>
      </c>
      <c r="I743" s="237">
        <f t="shared" si="16"/>
        <v>1.0825228734888614E-3</v>
      </c>
    </row>
    <row r="744" spans="1:9" x14ac:dyDescent="0.25">
      <c r="A744" s="239">
        <v>42087</v>
      </c>
      <c r="B744" s="237">
        <f>+VLOOKUP(A744,'[1]CEMEXCPO.MX'!$A$2:$G$1741,6,FALSE)</f>
        <v>13.0238</v>
      </c>
      <c r="C744" s="237">
        <f>+VLOOKUP(A744,[1]BIMBOA.MX!$A$2:$G$1741,6,FALSE)</f>
        <v>43.186523000000001</v>
      </c>
      <c r="D744" s="237">
        <f>+VLOOKUP(A744,[1]GENTERA.MX!$A$2:$G$1741,6,FALSE)</f>
        <v>23.822085999999999</v>
      </c>
      <c r="F744" s="239">
        <v>42087</v>
      </c>
      <c r="G744" s="237">
        <f t="shared" si="16"/>
        <v>1.4439036822388746E-2</v>
      </c>
      <c r="H744" s="237">
        <f t="shared" si="16"/>
        <v>1.3122359237110562E-2</v>
      </c>
      <c r="I744" s="237">
        <f t="shared" si="16"/>
        <v>0</v>
      </c>
    </row>
    <row r="745" spans="1:9" x14ac:dyDescent="0.25">
      <c r="A745" s="239">
        <v>42088</v>
      </c>
      <c r="B745" s="237">
        <f>+VLOOKUP(A745,'[1]CEMEXCPO.MX'!$A$2:$G$1741,6,FALSE)</f>
        <v>12.9438</v>
      </c>
      <c r="C745" s="237">
        <f>+VLOOKUP(A745,[1]BIMBOA.MX!$A$2:$G$1741,6,FALSE)</f>
        <v>42.497326000000001</v>
      </c>
      <c r="D745" s="237">
        <f>+VLOOKUP(A745,[1]GENTERA.MX!$A$2:$G$1741,6,FALSE)</f>
        <v>23.950945000000001</v>
      </c>
      <c r="F745" s="239">
        <v>42088</v>
      </c>
      <c r="G745" s="237">
        <f t="shared" si="16"/>
        <v>-6.1615438544435136E-3</v>
      </c>
      <c r="H745" s="237">
        <f t="shared" si="16"/>
        <v>-1.6087322681545443E-2</v>
      </c>
      <c r="I745" s="237">
        <f t="shared" si="16"/>
        <v>5.3946467205186147E-3</v>
      </c>
    </row>
    <row r="746" spans="1:9" x14ac:dyDescent="0.25">
      <c r="A746" s="239">
        <v>42089</v>
      </c>
      <c r="B746" s="237">
        <f>+VLOOKUP(A746,'[1]CEMEXCPO.MX'!$A$2:$G$1741,6,FALSE)</f>
        <v>12.730399999999999</v>
      </c>
      <c r="C746" s="237">
        <f>+VLOOKUP(A746,[1]BIMBOA.MX!$A$2:$G$1741,6,FALSE)</f>
        <v>41.245120999999997</v>
      </c>
      <c r="D746" s="237">
        <f>+VLOOKUP(A746,[1]GENTERA.MX!$A$2:$G$1741,6,FALSE)</f>
        <v>23.572956000000001</v>
      </c>
      <c r="F746" s="239">
        <v>42089</v>
      </c>
      <c r="G746" s="237">
        <f t="shared" si="16"/>
        <v>-1.6624075108638971E-2</v>
      </c>
      <c r="H746" s="237">
        <f t="shared" si="16"/>
        <v>-2.9908329306590518E-2</v>
      </c>
      <c r="I746" s="237">
        <f t="shared" si="16"/>
        <v>-1.5907657535176551E-2</v>
      </c>
    </row>
    <row r="747" spans="1:9" x14ac:dyDescent="0.25">
      <c r="A747" s="239">
        <v>42090</v>
      </c>
      <c r="B747" s="237">
        <f>+VLOOKUP(A747,'[1]CEMEXCPO.MX'!$A$2:$G$1741,6,FALSE)</f>
        <v>12.7927</v>
      </c>
      <c r="C747" s="237">
        <f>+VLOOKUP(A747,[1]BIMBOA.MX!$A$2:$G$1741,6,FALSE)</f>
        <v>41.371310999999999</v>
      </c>
      <c r="D747" s="237">
        <f>+VLOOKUP(A747,[1]GENTERA.MX!$A$2:$G$1741,6,FALSE)</f>
        <v>23.341003000000001</v>
      </c>
      <c r="F747" s="239">
        <v>42090</v>
      </c>
      <c r="G747" s="237">
        <f t="shared" si="16"/>
        <v>4.8818618217016559E-3</v>
      </c>
      <c r="H747" s="237">
        <f t="shared" si="16"/>
        <v>3.0548426040575768E-3</v>
      </c>
      <c r="I747" s="237">
        <f t="shared" si="16"/>
        <v>-9.8885233745986158E-3</v>
      </c>
    </row>
    <row r="748" spans="1:9" x14ac:dyDescent="0.25">
      <c r="A748" s="239">
        <v>42093</v>
      </c>
      <c r="B748" s="237">
        <f>+VLOOKUP(A748,'[1]CEMEXCPO.MX'!$A$2:$G$1741,6,FALSE)</f>
        <v>12.8993</v>
      </c>
      <c r="C748" s="237">
        <f>+VLOOKUP(A748,[1]BIMBOA.MX!$A$2:$G$1741,6,FALSE)</f>
        <v>41.866371000000001</v>
      </c>
      <c r="D748" s="237">
        <f>+VLOOKUP(A748,[1]GENTERA.MX!$A$2:$G$1741,6,FALSE)</f>
        <v>23.469866</v>
      </c>
      <c r="F748" s="239">
        <v>42093</v>
      </c>
      <c r="G748" s="237">
        <f t="shared" si="16"/>
        <v>8.2983505938757415E-3</v>
      </c>
      <c r="H748" s="237">
        <f t="shared" si="16"/>
        <v>1.1895233637759866E-2</v>
      </c>
      <c r="I748" s="237">
        <f t="shared" si="16"/>
        <v>5.5057010591179111E-3</v>
      </c>
    </row>
    <row r="749" spans="1:9" x14ac:dyDescent="0.25">
      <c r="A749" s="239">
        <v>42094</v>
      </c>
      <c r="B749" s="237">
        <f>+VLOOKUP(A749,'[1]CEMEXCPO.MX'!$A$2:$G$1741,6,FALSE)</f>
        <v>12.863799999999999</v>
      </c>
      <c r="C749" s="237">
        <f>+VLOOKUP(A749,[1]BIMBOA.MX!$A$2:$G$1741,6,FALSE)</f>
        <v>41.992558000000002</v>
      </c>
      <c r="D749" s="237">
        <f>+VLOOKUP(A749,[1]GENTERA.MX!$A$2:$G$1741,6,FALSE)</f>
        <v>23.598728000000001</v>
      </c>
      <c r="F749" s="239">
        <v>42094</v>
      </c>
      <c r="G749" s="237">
        <f t="shared" si="16"/>
        <v>-2.7558812773454369E-3</v>
      </c>
      <c r="H749" s="237">
        <f t="shared" si="16"/>
        <v>3.0095088679497986E-3</v>
      </c>
      <c r="I749" s="237">
        <f t="shared" si="16"/>
        <v>5.4755118435565993E-3</v>
      </c>
    </row>
    <row r="750" spans="1:9" x14ac:dyDescent="0.25">
      <c r="A750" s="239">
        <v>42095</v>
      </c>
      <c r="B750" s="237">
        <f>+VLOOKUP(A750,'[1]CEMEXCPO.MX'!$A$2:$G$1741,6,FALSE)</f>
        <v>12.7393</v>
      </c>
      <c r="C750" s="237">
        <f>+VLOOKUP(A750,[1]BIMBOA.MX!$A$2:$G$1741,6,FALSE)</f>
        <v>41.953732000000002</v>
      </c>
      <c r="D750" s="237">
        <f>+VLOOKUP(A750,[1]GENTERA.MX!$A$2:$G$1741,6,FALSE)</f>
        <v>23.590133999999999</v>
      </c>
      <c r="F750" s="239">
        <v>42095</v>
      </c>
      <c r="G750" s="237">
        <f t="shared" si="16"/>
        <v>-9.7254614725315065E-3</v>
      </c>
      <c r="H750" s="237">
        <f t="shared" si="16"/>
        <v>-9.2502009960171037E-4</v>
      </c>
      <c r="I750" s="237">
        <f t="shared" si="16"/>
        <v>-3.6423849742411445E-4</v>
      </c>
    </row>
    <row r="751" spans="1:9" x14ac:dyDescent="0.25">
      <c r="A751" s="239">
        <v>42100</v>
      </c>
      <c r="B751" s="237">
        <f>+VLOOKUP(A751,'[1]CEMEXCPO.MX'!$A$2:$G$1741,6,FALSE)</f>
        <v>13.361599999999999</v>
      </c>
      <c r="C751" s="237">
        <f>+VLOOKUP(A751,[1]BIMBOA.MX!$A$2:$G$1741,6,FALSE)</f>
        <v>43.031216000000001</v>
      </c>
      <c r="D751" s="237">
        <f>+VLOOKUP(A751,[1]GENTERA.MX!$A$2:$G$1741,6,FALSE)</f>
        <v>23.822085999999999</v>
      </c>
      <c r="F751" s="239">
        <v>42100</v>
      </c>
      <c r="G751" s="237">
        <f t="shared" si="16"/>
        <v>4.7693217837290552E-2</v>
      </c>
      <c r="H751" s="237">
        <f t="shared" si="16"/>
        <v>2.535841379767027E-2</v>
      </c>
      <c r="I751" s="237">
        <f t="shared" si="16"/>
        <v>9.7845597840060874E-3</v>
      </c>
    </row>
    <row r="752" spans="1:9" x14ac:dyDescent="0.25">
      <c r="A752" s="239">
        <v>42101</v>
      </c>
      <c r="B752" s="237">
        <f>+VLOOKUP(A752,'[1]CEMEXCPO.MX'!$A$2:$G$1741,6,FALSE)</f>
        <v>13.432700000000001</v>
      </c>
      <c r="C752" s="237">
        <f>+VLOOKUP(A752,[1]BIMBOA.MX!$A$2:$G$1741,6,FALSE)</f>
        <v>42.74971</v>
      </c>
      <c r="D752" s="237">
        <f>+VLOOKUP(A752,[1]GENTERA.MX!$A$2:$G$1741,6,FALSE)</f>
        <v>23.753359</v>
      </c>
      <c r="F752" s="239">
        <v>42101</v>
      </c>
      <c r="G752" s="237">
        <f t="shared" si="16"/>
        <v>5.307111354288116E-3</v>
      </c>
      <c r="H752" s="237">
        <f t="shared" si="16"/>
        <v>-6.5633940711299988E-3</v>
      </c>
      <c r="I752" s="237">
        <f t="shared" si="16"/>
        <v>-2.8891815014011812E-3</v>
      </c>
    </row>
    <row r="753" spans="1:9" x14ac:dyDescent="0.25">
      <c r="A753" s="239">
        <v>42102</v>
      </c>
      <c r="B753" s="237">
        <f>+VLOOKUP(A753,'[1]CEMEXCPO.MX'!$A$2:$G$1741,6,FALSE)</f>
        <v>13.1572</v>
      </c>
      <c r="C753" s="237">
        <f>+VLOOKUP(A753,[1]BIMBOA.MX!$A$2:$G$1741,6,FALSE)</f>
        <v>42.157581</v>
      </c>
      <c r="D753" s="237">
        <f>+VLOOKUP(A753,[1]GENTERA.MX!$A$2:$G$1741,6,FALSE)</f>
        <v>23.744765999999998</v>
      </c>
      <c r="F753" s="239">
        <v>42102</v>
      </c>
      <c r="G753" s="237">
        <f t="shared" si="16"/>
        <v>-2.0722895469279103E-2</v>
      </c>
      <c r="H753" s="237">
        <f t="shared" si="16"/>
        <v>-1.3947885807367579E-2</v>
      </c>
      <c r="I753" s="237">
        <f t="shared" si="16"/>
        <v>-3.6182481282147176E-4</v>
      </c>
    </row>
    <row r="754" spans="1:9" x14ac:dyDescent="0.25">
      <c r="A754" s="239">
        <v>42103</v>
      </c>
      <c r="B754" s="237">
        <f>+VLOOKUP(A754,'[1]CEMEXCPO.MX'!$A$2:$G$1741,6,FALSE)</f>
        <v>13.2105</v>
      </c>
      <c r="C754" s="237">
        <f>+VLOOKUP(A754,[1]BIMBOA.MX!$A$2:$G$1741,6,FALSE)</f>
        <v>41.730468999999999</v>
      </c>
      <c r="D754" s="237">
        <f>+VLOOKUP(A754,[1]GENTERA.MX!$A$2:$G$1741,6,FALSE)</f>
        <v>23.572956000000001</v>
      </c>
      <c r="F754" s="239">
        <v>42103</v>
      </c>
      <c r="G754" s="237">
        <f t="shared" si="16"/>
        <v>4.0428306296500177E-3</v>
      </c>
      <c r="H754" s="237">
        <f t="shared" si="16"/>
        <v>-1.0182992469510386E-2</v>
      </c>
      <c r="I754" s="237">
        <f t="shared" si="16"/>
        <v>-7.2620045004352044E-3</v>
      </c>
    </row>
    <row r="755" spans="1:9" x14ac:dyDescent="0.25">
      <c r="A755" s="239">
        <v>42104</v>
      </c>
      <c r="B755" s="237">
        <f>+VLOOKUP(A755,'[1]CEMEXCPO.MX'!$A$2:$G$1741,6,FALSE)</f>
        <v>13.228300000000001</v>
      </c>
      <c r="C755" s="237">
        <f>+VLOOKUP(A755,[1]BIMBOA.MX!$A$2:$G$1741,6,FALSE)</f>
        <v>41.740177000000003</v>
      </c>
      <c r="D755" s="237">
        <f>+VLOOKUP(A755,[1]GENTERA.MX!$A$2:$G$1741,6,FALSE)</f>
        <v>23.504228999999999</v>
      </c>
      <c r="F755" s="239">
        <v>42104</v>
      </c>
      <c r="G755" s="237">
        <f t="shared" si="16"/>
        <v>1.3465060962980181E-3</v>
      </c>
      <c r="H755" s="237">
        <f t="shared" si="16"/>
        <v>2.3260871956775746E-4</v>
      </c>
      <c r="I755" s="237">
        <f t="shared" si="16"/>
        <v>-2.9197603393153484E-3</v>
      </c>
    </row>
    <row r="756" spans="1:9" x14ac:dyDescent="0.25">
      <c r="A756" s="239">
        <v>42107</v>
      </c>
      <c r="B756" s="237">
        <f>+VLOOKUP(A756,'[1]CEMEXCPO.MX'!$A$2:$G$1741,6,FALSE)</f>
        <v>13.246</v>
      </c>
      <c r="C756" s="237">
        <f>+VLOOKUP(A756,[1]BIMBOA.MX!$A$2:$G$1741,6,FALSE)</f>
        <v>41.526623000000001</v>
      </c>
      <c r="D756" s="237">
        <f>+VLOOKUP(A756,[1]GENTERA.MX!$A$2:$G$1741,6,FALSE)</f>
        <v>23.031739999999999</v>
      </c>
      <c r="F756" s="239">
        <v>42107</v>
      </c>
      <c r="G756" s="237">
        <f t="shared" si="16"/>
        <v>1.3371460350030838E-3</v>
      </c>
      <c r="H756" s="237">
        <f t="shared" si="16"/>
        <v>-5.1294025525336065E-3</v>
      </c>
      <c r="I756" s="237">
        <f t="shared" si="16"/>
        <v>-2.0307097802254769E-2</v>
      </c>
    </row>
    <row r="757" spans="1:9" x14ac:dyDescent="0.25">
      <c r="A757" s="239">
        <v>42108</v>
      </c>
      <c r="B757" s="237">
        <f>+VLOOKUP(A757,'[1]CEMEXCPO.MX'!$A$2:$G$1741,6,FALSE)</f>
        <v>13.3172</v>
      </c>
      <c r="C757" s="237">
        <f>+VLOOKUP(A757,[1]BIMBOA.MX!$A$2:$G$1741,6,FALSE)</f>
        <v>41.283946999999998</v>
      </c>
      <c r="D757" s="237">
        <f>+VLOOKUP(A757,[1]GENTERA.MX!$A$2:$G$1741,6,FALSE)</f>
        <v>23.323822</v>
      </c>
      <c r="F757" s="239">
        <v>42108</v>
      </c>
      <c r="G757" s="237">
        <f t="shared" si="16"/>
        <v>5.3608127419820179E-3</v>
      </c>
      <c r="H757" s="237">
        <f t="shared" si="16"/>
        <v>-5.8610077116531302E-3</v>
      </c>
      <c r="I757" s="237">
        <f t="shared" si="16"/>
        <v>1.2601977102442491E-2</v>
      </c>
    </row>
    <row r="758" spans="1:9" x14ac:dyDescent="0.25">
      <c r="A758" s="239">
        <v>42109</v>
      </c>
      <c r="B758" s="237">
        <f>+VLOOKUP(A758,'[1]CEMEXCPO.MX'!$A$2:$G$1741,6,FALSE)</f>
        <v>13.646100000000001</v>
      </c>
      <c r="C758" s="237">
        <f>+VLOOKUP(A758,[1]BIMBOA.MX!$A$2:$G$1741,6,FALSE)</f>
        <v>41.487793000000003</v>
      </c>
      <c r="D758" s="237">
        <f>+VLOOKUP(A758,[1]GENTERA.MX!$A$2:$G$1741,6,FALSE)</f>
        <v>23.444095999999998</v>
      </c>
      <c r="F758" s="239">
        <v>42109</v>
      </c>
      <c r="G758" s="237">
        <f t="shared" si="16"/>
        <v>2.439733371638194E-2</v>
      </c>
      <c r="H758" s="237">
        <f t="shared" si="16"/>
        <v>4.9255074768055308E-3</v>
      </c>
      <c r="I758" s="237">
        <f t="shared" si="16"/>
        <v>5.1434517634460445E-3</v>
      </c>
    </row>
    <row r="759" spans="1:9" x14ac:dyDescent="0.25">
      <c r="A759" s="239">
        <v>42110</v>
      </c>
      <c r="B759" s="237">
        <f>+VLOOKUP(A759,'[1]CEMEXCPO.MX'!$A$2:$G$1741,6,FALSE)</f>
        <v>13.601599999999999</v>
      </c>
      <c r="C759" s="237">
        <f>+VLOOKUP(A759,[1]BIMBOA.MX!$A$2:$G$1741,6,FALSE)</f>
        <v>42.254646000000001</v>
      </c>
      <c r="D759" s="237">
        <f>+VLOOKUP(A759,[1]GENTERA.MX!$A$2:$G$1741,6,FALSE)</f>
        <v>23.564363</v>
      </c>
      <c r="F759" s="239">
        <v>42110</v>
      </c>
      <c r="G759" s="237">
        <f t="shared" si="16"/>
        <v>-3.2663336401944796E-3</v>
      </c>
      <c r="H759" s="237">
        <f t="shared" si="16"/>
        <v>1.8315072865234334E-2</v>
      </c>
      <c r="I759" s="237">
        <f t="shared" si="16"/>
        <v>5.1168349254943034E-3</v>
      </c>
    </row>
    <row r="760" spans="1:9" x14ac:dyDescent="0.25">
      <c r="A760" s="239">
        <v>42111</v>
      </c>
      <c r="B760" s="237">
        <f>+VLOOKUP(A760,'[1]CEMEXCPO.MX'!$A$2:$G$1741,6,FALSE)</f>
        <v>13.432700000000001</v>
      </c>
      <c r="C760" s="237">
        <f>+VLOOKUP(A760,[1]BIMBOA.MX!$A$2:$G$1741,6,FALSE)</f>
        <v>41.439259</v>
      </c>
      <c r="D760" s="237">
        <f>+VLOOKUP(A760,[1]GENTERA.MX!$A$2:$G$1741,6,FALSE)</f>
        <v>22.980194000000001</v>
      </c>
      <c r="F760" s="239">
        <v>42111</v>
      </c>
      <c r="G760" s="237">
        <f t="shared" si="16"/>
        <v>-1.249540010984131E-2</v>
      </c>
      <c r="H760" s="237">
        <f t="shared" si="16"/>
        <v>-1.9485595737347702E-2</v>
      </c>
      <c r="I760" s="237">
        <f t="shared" si="16"/>
        <v>-2.5102813887089799E-2</v>
      </c>
    </row>
    <row r="761" spans="1:9" x14ac:dyDescent="0.25">
      <c r="A761" s="239">
        <v>42114</v>
      </c>
      <c r="B761" s="237">
        <f>+VLOOKUP(A761,'[1]CEMEXCPO.MX'!$A$2:$G$1741,6,FALSE)</f>
        <v>13.3794</v>
      </c>
      <c r="C761" s="237">
        <f>+VLOOKUP(A761,[1]BIMBOA.MX!$A$2:$G$1741,6,FALSE)</f>
        <v>40.944201999999997</v>
      </c>
      <c r="D761" s="237">
        <f>+VLOOKUP(A761,[1]GENTERA.MX!$A$2:$G$1741,6,FALSE)</f>
        <v>23.323822</v>
      </c>
      <c r="F761" s="239">
        <v>42114</v>
      </c>
      <c r="G761" s="237">
        <f t="shared" si="16"/>
        <v>-3.975822125840486E-3</v>
      </c>
      <c r="H761" s="237">
        <f t="shared" si="16"/>
        <v>-1.2018503544161646E-2</v>
      </c>
      <c r="I761" s="237">
        <f t="shared" si="16"/>
        <v>1.4842527198149429E-2</v>
      </c>
    </row>
    <row r="762" spans="1:9" x14ac:dyDescent="0.25">
      <c r="A762" s="239">
        <v>42115</v>
      </c>
      <c r="B762" s="237">
        <f>+VLOOKUP(A762,'[1]CEMEXCPO.MX'!$A$2:$G$1741,6,FALSE)</f>
        <v>13.4505</v>
      </c>
      <c r="C762" s="237">
        <f>+VLOOKUP(A762,[1]BIMBOA.MX!$A$2:$G$1741,6,FALSE)</f>
        <v>41.419846</v>
      </c>
      <c r="D762" s="237">
        <f>+VLOOKUP(A762,[1]GENTERA.MX!$A$2:$G$1741,6,FALSE)</f>
        <v>22.920061</v>
      </c>
      <c r="F762" s="239">
        <v>42115</v>
      </c>
      <c r="G762" s="237">
        <f t="shared" si="16"/>
        <v>5.3000694327994258E-3</v>
      </c>
      <c r="H762" s="237">
        <f t="shared" si="16"/>
        <v>1.1549924976840466E-2</v>
      </c>
      <c r="I762" s="237">
        <f t="shared" si="16"/>
        <v>-1.7462688432648518E-2</v>
      </c>
    </row>
    <row r="763" spans="1:9" x14ac:dyDescent="0.25">
      <c r="A763" s="239">
        <v>42116</v>
      </c>
      <c r="B763" s="237">
        <f>+VLOOKUP(A763,'[1]CEMEXCPO.MX'!$A$2:$G$1741,6,FALSE)</f>
        <v>13.708299999999999</v>
      </c>
      <c r="C763" s="237">
        <f>+VLOOKUP(A763,[1]BIMBOA.MX!$A$2:$G$1741,6,FALSE)</f>
        <v>40.895671999999998</v>
      </c>
      <c r="D763" s="237">
        <f>+VLOOKUP(A763,[1]GENTERA.MX!$A$2:$G$1741,6,FALSE)</f>
        <v>23.229326</v>
      </c>
      <c r="F763" s="239">
        <v>42116</v>
      </c>
      <c r="G763" s="237">
        <f t="shared" si="16"/>
        <v>1.8985208725452736E-2</v>
      </c>
      <c r="H763" s="237">
        <f t="shared" si="16"/>
        <v>-1.273589957128494E-2</v>
      </c>
      <c r="I763" s="237">
        <f t="shared" si="16"/>
        <v>1.3402978881567476E-2</v>
      </c>
    </row>
    <row r="764" spans="1:9" x14ac:dyDescent="0.25">
      <c r="A764" s="239">
        <v>42117</v>
      </c>
      <c r="B764" s="237">
        <f>+VLOOKUP(A764,'[1]CEMEXCPO.MX'!$A$2:$G$1741,6,FALSE)</f>
        <v>13.815</v>
      </c>
      <c r="C764" s="237">
        <f>+VLOOKUP(A764,[1]BIMBOA.MX!$A$2:$G$1741,6,FALSE)</f>
        <v>41.924605999999997</v>
      </c>
      <c r="D764" s="237">
        <f>+VLOOKUP(A764,[1]GENTERA.MX!$A$2:$G$1741,6,FALSE)</f>
        <v>23.633091</v>
      </c>
      <c r="F764" s="239">
        <v>42117</v>
      </c>
      <c r="G764" s="237">
        <f t="shared" si="16"/>
        <v>7.7534695718521462E-3</v>
      </c>
      <c r="H764" s="237">
        <f t="shared" si="16"/>
        <v>2.4848671552446053E-2</v>
      </c>
      <c r="I764" s="237">
        <f t="shared" si="16"/>
        <v>1.7232358783069095E-2</v>
      </c>
    </row>
    <row r="765" spans="1:9" x14ac:dyDescent="0.25">
      <c r="A765" s="239">
        <v>42118</v>
      </c>
      <c r="B765" s="237">
        <f>+VLOOKUP(A765,'[1]CEMEXCPO.MX'!$A$2:$G$1741,6,FALSE)</f>
        <v>14.152799999999999</v>
      </c>
      <c r="C765" s="237">
        <f>+VLOOKUP(A765,[1]BIMBOA.MX!$A$2:$G$1741,6,FALSE)</f>
        <v>41.118926999999999</v>
      </c>
      <c r="D765" s="237">
        <f>+VLOOKUP(A765,[1]GENTERA.MX!$A$2:$G$1741,6,FALSE)</f>
        <v>23.624497999999999</v>
      </c>
      <c r="F765" s="239">
        <v>42118</v>
      </c>
      <c r="G765" s="237">
        <f t="shared" si="16"/>
        <v>2.4157525996887221E-2</v>
      </c>
      <c r="H765" s="237">
        <f t="shared" si="16"/>
        <v>-1.9404383482595312E-2</v>
      </c>
      <c r="I765" s="237">
        <f t="shared" si="16"/>
        <v>-3.6366646189701576E-4</v>
      </c>
    </row>
    <row r="766" spans="1:9" x14ac:dyDescent="0.25">
      <c r="A766" s="239">
        <v>42121</v>
      </c>
      <c r="B766" s="237">
        <f>+VLOOKUP(A766,'[1]CEMEXCPO.MX'!$A$2:$G$1741,6,FALSE)</f>
        <v>14.2506</v>
      </c>
      <c r="C766" s="237">
        <f>+VLOOKUP(A766,[1]BIMBOA.MX!$A$2:$G$1741,6,FALSE)</f>
        <v>40.866543</v>
      </c>
      <c r="D766" s="237">
        <f>+VLOOKUP(A766,[1]GENTERA.MX!$A$2:$G$1741,6,FALSE)</f>
        <v>23.693224000000001</v>
      </c>
      <c r="F766" s="239">
        <v>42121</v>
      </c>
      <c r="G766" s="237">
        <f t="shared" si="16"/>
        <v>6.8865267191487679E-3</v>
      </c>
      <c r="H766" s="237">
        <f t="shared" si="16"/>
        <v>-6.1568177201885566E-3</v>
      </c>
      <c r="I766" s="237">
        <f t="shared" si="16"/>
        <v>2.9048756120405896E-3</v>
      </c>
    </row>
    <row r="767" spans="1:9" x14ac:dyDescent="0.25">
      <c r="A767" s="239">
        <v>42122</v>
      </c>
      <c r="B767" s="237">
        <f>+VLOOKUP(A767,'[1]CEMEXCPO.MX'!$A$2:$G$1741,6,FALSE)</f>
        <v>14.164199999999999</v>
      </c>
      <c r="C767" s="237">
        <f>+VLOOKUP(A767,[1]BIMBOA.MX!$A$2:$G$1741,6,FALSE)</f>
        <v>40.944201999999997</v>
      </c>
      <c r="D767" s="237">
        <f>+VLOOKUP(A767,[1]GENTERA.MX!$A$2:$G$1741,6,FALSE)</f>
        <v>23.650272000000001</v>
      </c>
      <c r="F767" s="239">
        <v>42122</v>
      </c>
      <c r="G767" s="237">
        <f t="shared" si="16"/>
        <v>-6.0813566364504744E-3</v>
      </c>
      <c r="H767" s="237">
        <f t="shared" si="16"/>
        <v>1.8985042447819825E-3</v>
      </c>
      <c r="I767" s="237">
        <f t="shared" si="16"/>
        <v>-1.8144841599541254E-3</v>
      </c>
    </row>
    <row r="768" spans="1:9" x14ac:dyDescent="0.25">
      <c r="A768" s="239">
        <v>42123</v>
      </c>
      <c r="B768" s="237">
        <f>+VLOOKUP(A768,'[1]CEMEXCPO.MX'!$A$2:$G$1741,6,FALSE)</f>
        <v>14.0717</v>
      </c>
      <c r="C768" s="237">
        <f>+VLOOKUP(A768,[1]BIMBOA.MX!$A$2:$G$1741,6,FALSE)</f>
        <v>40.905372999999997</v>
      </c>
      <c r="D768" s="237">
        <f>+VLOOKUP(A768,[1]GENTERA.MX!$A$2:$G$1741,6,FALSE)</f>
        <v>22.902878000000001</v>
      </c>
      <c r="F768" s="239">
        <v>42123</v>
      </c>
      <c r="G768" s="237">
        <f t="shared" si="16"/>
        <v>-6.5519661781707926E-3</v>
      </c>
      <c r="H768" s="237">
        <f t="shared" si="16"/>
        <v>-9.4878935932962228E-4</v>
      </c>
      <c r="I768" s="237">
        <f t="shared" si="16"/>
        <v>-3.2112036409473008E-2</v>
      </c>
    </row>
    <row r="769" spans="1:9" x14ac:dyDescent="0.25">
      <c r="A769" s="239">
        <v>42124</v>
      </c>
      <c r="B769" s="237">
        <f>+VLOOKUP(A769,'[1]CEMEXCPO.MX'!$A$2:$G$1741,6,FALSE)</f>
        <v>13.683400000000001</v>
      </c>
      <c r="C769" s="237">
        <f>+VLOOKUP(A769,[1]BIMBOA.MX!$A$2:$G$1741,6,FALSE)</f>
        <v>39.992911999999997</v>
      </c>
      <c r="D769" s="237">
        <f>+VLOOKUP(A769,[1]GENTERA.MX!$A$2:$G$1741,6,FALSE)</f>
        <v>22.499113000000001</v>
      </c>
      <c r="F769" s="239">
        <v>42124</v>
      </c>
      <c r="G769" s="237">
        <f t="shared" si="16"/>
        <v>-2.798226895114922E-2</v>
      </c>
      <c r="H769" s="237">
        <f t="shared" si="16"/>
        <v>-2.2559185201571925E-2</v>
      </c>
      <c r="I769" s="237">
        <f t="shared" si="16"/>
        <v>-1.7786693308338725E-2</v>
      </c>
    </row>
    <row r="770" spans="1:9" x14ac:dyDescent="0.25">
      <c r="A770" s="239">
        <v>42128</v>
      </c>
      <c r="B770" s="237">
        <f>+VLOOKUP(A770,'[1]CEMEXCPO.MX'!$A$2:$G$1741,6,FALSE)</f>
        <v>13.877599999999999</v>
      </c>
      <c r="C770" s="237">
        <f>+VLOOKUP(A770,[1]BIMBOA.MX!$A$2:$G$1741,6,FALSE)</f>
        <v>40.468558999999999</v>
      </c>
      <c r="D770" s="237">
        <f>+VLOOKUP(A770,[1]GENTERA.MX!$A$2:$G$1741,6,FALSE)</f>
        <v>23.409732999999999</v>
      </c>
      <c r="F770" s="239">
        <v>42128</v>
      </c>
      <c r="G770" s="237">
        <f t="shared" si="16"/>
        <v>1.4092610139416728E-2</v>
      </c>
      <c r="H770" s="237">
        <f t="shared" si="16"/>
        <v>1.1823113219492722E-2</v>
      </c>
      <c r="I770" s="237">
        <f t="shared" si="16"/>
        <v>3.9675989844386278E-2</v>
      </c>
    </row>
    <row r="771" spans="1:9" x14ac:dyDescent="0.25">
      <c r="A771" s="239">
        <v>42129</v>
      </c>
      <c r="B771" s="237">
        <f>+VLOOKUP(A771,'[1]CEMEXCPO.MX'!$A$2:$G$1741,6,FALSE)</f>
        <v>13.812900000000001</v>
      </c>
      <c r="C771" s="237">
        <f>+VLOOKUP(A771,[1]BIMBOA.MX!$A$2:$G$1741,6,FALSE)</f>
        <v>41.021853999999998</v>
      </c>
      <c r="D771" s="237">
        <f>+VLOOKUP(A771,[1]GENTERA.MX!$A$2:$G$1741,6,FALSE)</f>
        <v>23.28087</v>
      </c>
      <c r="F771" s="239">
        <v>42129</v>
      </c>
      <c r="G771" s="237">
        <f t="shared" si="16"/>
        <v>-4.6730913303840299E-3</v>
      </c>
      <c r="H771" s="237">
        <f t="shared" si="16"/>
        <v>1.3579597455857084E-2</v>
      </c>
      <c r="I771" s="237">
        <f t="shared" si="16"/>
        <v>-5.5198827564879524E-3</v>
      </c>
    </row>
    <row r="772" spans="1:9" x14ac:dyDescent="0.25">
      <c r="A772" s="239">
        <v>42130</v>
      </c>
      <c r="B772" s="237">
        <f>+VLOOKUP(A772,'[1]CEMEXCPO.MX'!$A$2:$G$1741,6,FALSE)</f>
        <v>13.6927</v>
      </c>
      <c r="C772" s="237">
        <f>+VLOOKUP(A772,[1]BIMBOA.MX!$A$2:$G$1741,6,FALSE)</f>
        <v>40.856833999999999</v>
      </c>
      <c r="D772" s="237">
        <f>+VLOOKUP(A772,[1]GENTERA.MX!$A$2:$G$1741,6,FALSE)</f>
        <v>23.134827000000001</v>
      </c>
      <c r="F772" s="239">
        <v>42130</v>
      </c>
      <c r="G772" s="237">
        <f t="shared" ref="G772:I835" si="17">+LN(B772/B771)</f>
        <v>-8.7400940291879666E-3</v>
      </c>
      <c r="H772" s="237">
        <f t="shared" si="17"/>
        <v>-4.0308467921041152E-3</v>
      </c>
      <c r="I772" s="237">
        <f t="shared" si="17"/>
        <v>-6.2928488153878711E-3</v>
      </c>
    </row>
    <row r="773" spans="1:9" x14ac:dyDescent="0.25">
      <c r="A773" s="239">
        <v>42131</v>
      </c>
      <c r="B773" s="237">
        <f>+VLOOKUP(A773,'[1]CEMEXCPO.MX'!$A$2:$G$1741,6,FALSE)</f>
        <v>13.7944</v>
      </c>
      <c r="C773" s="237">
        <f>+VLOOKUP(A773,[1]BIMBOA.MX!$A$2:$G$1741,6,FALSE)</f>
        <v>40.458851000000003</v>
      </c>
      <c r="D773" s="237">
        <f>+VLOOKUP(A773,[1]GENTERA.MX!$A$2:$G$1741,6,FALSE)</f>
        <v>22.808378000000001</v>
      </c>
      <c r="F773" s="239">
        <v>42131</v>
      </c>
      <c r="G773" s="237">
        <f t="shared" si="17"/>
        <v>7.3998685982948403E-3</v>
      </c>
      <c r="H773" s="237">
        <f t="shared" si="17"/>
        <v>-9.7886693772411392E-3</v>
      </c>
      <c r="I773" s="237">
        <f t="shared" si="17"/>
        <v>-1.4211219878314064E-2</v>
      </c>
    </row>
    <row r="774" spans="1:9" x14ac:dyDescent="0.25">
      <c r="A774" s="239">
        <v>42132</v>
      </c>
      <c r="B774" s="237">
        <f>+VLOOKUP(A774,'[1]CEMEXCPO.MX'!$A$2:$G$1741,6,FALSE)</f>
        <v>14.118</v>
      </c>
      <c r="C774" s="237">
        <f>+VLOOKUP(A774,[1]BIMBOA.MX!$A$2:$G$1741,6,FALSE)</f>
        <v>40.672404999999998</v>
      </c>
      <c r="D774" s="237">
        <f>+VLOOKUP(A774,[1]GENTERA.MX!$A$2:$G$1741,6,FALSE)</f>
        <v>22.894285</v>
      </c>
      <c r="F774" s="239">
        <v>42132</v>
      </c>
      <c r="G774" s="237">
        <f t="shared" si="17"/>
        <v>2.3187866269495778E-2</v>
      </c>
      <c r="H774" s="237">
        <f t="shared" si="17"/>
        <v>5.2644197497640844E-3</v>
      </c>
      <c r="I774" s="237">
        <f t="shared" si="17"/>
        <v>3.7593914900372503E-3</v>
      </c>
    </row>
    <row r="775" spans="1:9" x14ac:dyDescent="0.25">
      <c r="A775" s="239">
        <v>42135</v>
      </c>
      <c r="B775" s="237">
        <f>+VLOOKUP(A775,'[1]CEMEXCPO.MX'!$A$2:$G$1741,6,FALSE)</f>
        <v>14.2752</v>
      </c>
      <c r="C775" s="237">
        <f>+VLOOKUP(A775,[1]BIMBOA.MX!$A$2:$G$1741,6,FALSE)</f>
        <v>40.410316000000002</v>
      </c>
      <c r="D775" s="237">
        <f>+VLOOKUP(A775,[1]GENTERA.MX!$A$2:$G$1741,6,FALSE)</f>
        <v>23.39255</v>
      </c>
      <c r="F775" s="239">
        <v>42135</v>
      </c>
      <c r="G775" s="237">
        <f t="shared" si="17"/>
        <v>1.1073186978528219E-2</v>
      </c>
      <c r="H775" s="237">
        <f t="shared" si="17"/>
        <v>-6.4647537615498511E-3</v>
      </c>
      <c r="I775" s="237">
        <f t="shared" si="17"/>
        <v>2.1530279507549911E-2</v>
      </c>
    </row>
    <row r="776" spans="1:9" x14ac:dyDescent="0.25">
      <c r="A776" s="239">
        <v>42136</v>
      </c>
      <c r="B776" s="237">
        <f>+VLOOKUP(A776,'[1]CEMEXCPO.MX'!$A$2:$G$1741,6,FALSE)</f>
        <v>14.238200000000001</v>
      </c>
      <c r="C776" s="237">
        <f>+VLOOKUP(A776,[1]BIMBOA.MX!$A$2:$G$1741,6,FALSE)</f>
        <v>40.643284000000001</v>
      </c>
      <c r="D776" s="237">
        <f>+VLOOKUP(A776,[1]GENTERA.MX!$A$2:$G$1741,6,FALSE)</f>
        <v>23.498598000000001</v>
      </c>
      <c r="F776" s="239">
        <v>42136</v>
      </c>
      <c r="G776" s="237">
        <f t="shared" si="17"/>
        <v>-2.5952724520822332E-3</v>
      </c>
      <c r="H776" s="237">
        <f t="shared" si="17"/>
        <v>5.748508185743819E-3</v>
      </c>
      <c r="I776" s="237">
        <f t="shared" si="17"/>
        <v>4.5231641930826953E-3</v>
      </c>
    </row>
    <row r="777" spans="1:9" x14ac:dyDescent="0.25">
      <c r="A777" s="239">
        <v>42137</v>
      </c>
      <c r="B777" s="237">
        <f>+VLOOKUP(A777,'[1]CEMEXCPO.MX'!$A$2:$G$1741,6,FALSE)</f>
        <v>14.2012</v>
      </c>
      <c r="C777" s="237">
        <f>+VLOOKUP(A777,[1]BIMBOA.MX!$A$2:$G$1741,6,FALSE)</f>
        <v>41.439259</v>
      </c>
      <c r="D777" s="237">
        <f>+VLOOKUP(A777,[1]GENTERA.MX!$A$2:$G$1741,6,FALSE)</f>
        <v>23.321852</v>
      </c>
      <c r="F777" s="239">
        <v>42137</v>
      </c>
      <c r="G777" s="237">
        <f t="shared" si="17"/>
        <v>-2.6020254207767672E-3</v>
      </c>
      <c r="H777" s="237">
        <f t="shared" si="17"/>
        <v>1.9395109425100605E-2</v>
      </c>
      <c r="I777" s="237">
        <f t="shared" si="17"/>
        <v>-7.5499846573928442E-3</v>
      </c>
    </row>
    <row r="778" spans="1:9" x14ac:dyDescent="0.25">
      <c r="A778" s="239">
        <v>42138</v>
      </c>
      <c r="B778" s="237">
        <f>+VLOOKUP(A778,'[1]CEMEXCPO.MX'!$A$2:$G$1741,6,FALSE)</f>
        <v>14.3399</v>
      </c>
      <c r="C778" s="237">
        <f>+VLOOKUP(A778,[1]BIMBOA.MX!$A$2:$G$1741,6,FALSE)</f>
        <v>41.652813000000002</v>
      </c>
      <c r="D778" s="237">
        <f>+VLOOKUP(A778,[1]GENTERA.MX!$A$2:$G$1741,6,FALSE)</f>
        <v>23.145102000000001</v>
      </c>
      <c r="F778" s="239">
        <v>42138</v>
      </c>
      <c r="G778" s="237">
        <f t="shared" si="17"/>
        <v>9.7193935675124396E-3</v>
      </c>
      <c r="H778" s="237">
        <f t="shared" si="17"/>
        <v>5.1401888305769548E-3</v>
      </c>
      <c r="I778" s="237">
        <f t="shared" si="17"/>
        <v>-7.6075936656742303E-3</v>
      </c>
    </row>
    <row r="779" spans="1:9" x14ac:dyDescent="0.25">
      <c r="A779" s="239">
        <v>42139</v>
      </c>
      <c r="B779" s="237">
        <f>+VLOOKUP(A779,'[1]CEMEXCPO.MX'!$A$2:$G$1741,6,FALSE)</f>
        <v>14.4878</v>
      </c>
      <c r="C779" s="237">
        <f>+VLOOKUP(A779,[1]BIMBOA.MX!$A$2:$G$1741,6,FALSE)</f>
        <v>41.138339999999999</v>
      </c>
      <c r="D779" s="237">
        <f>+VLOOKUP(A779,[1]GENTERA.MX!$A$2:$G$1741,6,FALSE)</f>
        <v>23.277664000000001</v>
      </c>
      <c r="F779" s="239">
        <v>42139</v>
      </c>
      <c r="G779" s="237">
        <f t="shared" si="17"/>
        <v>1.026105431148165E-2</v>
      </c>
      <c r="H779" s="237">
        <f t="shared" si="17"/>
        <v>-1.2428371961381615E-2</v>
      </c>
      <c r="I779" s="237">
        <f t="shared" si="17"/>
        <v>5.7110927129903578E-3</v>
      </c>
    </row>
    <row r="780" spans="1:9" x14ac:dyDescent="0.25">
      <c r="A780" s="239">
        <v>42142</v>
      </c>
      <c r="B780" s="237">
        <f>+VLOOKUP(A780,'[1]CEMEXCPO.MX'!$A$2:$G$1741,6,FALSE)</f>
        <v>14.3399</v>
      </c>
      <c r="C780" s="237">
        <f>+VLOOKUP(A780,[1]BIMBOA.MX!$A$2:$G$1741,6,FALSE)</f>
        <v>41.254826000000001</v>
      </c>
      <c r="D780" s="237">
        <f>+VLOOKUP(A780,[1]GENTERA.MX!$A$2:$G$1741,6,FALSE)</f>
        <v>23.259989000000001</v>
      </c>
      <c r="F780" s="239">
        <v>42142</v>
      </c>
      <c r="G780" s="237">
        <f t="shared" si="17"/>
        <v>-1.0261054311481806E-2</v>
      </c>
      <c r="H780" s="237">
        <f t="shared" si="17"/>
        <v>2.8275664904070094E-3</v>
      </c>
      <c r="I780" s="237">
        <f t="shared" si="17"/>
        <v>-7.5960001033410752E-4</v>
      </c>
    </row>
    <row r="781" spans="1:9" x14ac:dyDescent="0.25">
      <c r="A781" s="239">
        <v>42143</v>
      </c>
      <c r="B781" s="237">
        <f>+VLOOKUP(A781,'[1]CEMEXCPO.MX'!$A$2:$G$1741,6,FALSE)</f>
        <v>14.312099999999999</v>
      </c>
      <c r="C781" s="237">
        <f>+VLOOKUP(A781,[1]BIMBOA.MX!$A$2:$G$1741,6,FALSE)</f>
        <v>41.196582999999997</v>
      </c>
      <c r="D781" s="237">
        <f>+VLOOKUP(A781,[1]GENTERA.MX!$A$2:$G$1741,6,FALSE)</f>
        <v>23.021377999999999</v>
      </c>
      <c r="F781" s="239">
        <v>42143</v>
      </c>
      <c r="G781" s="237">
        <f t="shared" si="17"/>
        <v>-1.9405283207982989E-3</v>
      </c>
      <c r="H781" s="237">
        <f t="shared" si="17"/>
        <v>-1.4127838540043806E-3</v>
      </c>
      <c r="I781" s="237">
        <f t="shared" si="17"/>
        <v>-1.0311411682949257E-2</v>
      </c>
    </row>
    <row r="782" spans="1:9" x14ac:dyDescent="0.25">
      <c r="A782" s="239">
        <v>42144</v>
      </c>
      <c r="B782" s="237">
        <f>+VLOOKUP(A782,'[1]CEMEXCPO.MX'!$A$2:$G$1741,6,FALSE)</f>
        <v>14.164199999999999</v>
      </c>
      <c r="C782" s="237">
        <f>+VLOOKUP(A782,[1]BIMBOA.MX!$A$2:$G$1741,6,FALSE)</f>
        <v>41.012149999999998</v>
      </c>
      <c r="D782" s="237">
        <f>+VLOOKUP(A782,[1]GENTERA.MX!$A$2:$G$1741,6,FALSE)</f>
        <v>23.136265000000002</v>
      </c>
      <c r="F782" s="239">
        <v>42144</v>
      </c>
      <c r="G782" s="237">
        <f t="shared" si="17"/>
        <v>-1.0387678870698382E-2</v>
      </c>
      <c r="H782" s="237">
        <f t="shared" si="17"/>
        <v>-4.4869517555587287E-3</v>
      </c>
      <c r="I782" s="237">
        <f t="shared" si="17"/>
        <v>4.9780374292405774E-3</v>
      </c>
    </row>
    <row r="783" spans="1:9" x14ac:dyDescent="0.25">
      <c r="A783" s="239">
        <v>42145</v>
      </c>
      <c r="B783" s="237">
        <f>+VLOOKUP(A783,'[1]CEMEXCPO.MX'!$A$2:$G$1741,6,FALSE)</f>
        <v>14.1457</v>
      </c>
      <c r="C783" s="237">
        <f>+VLOOKUP(A783,[1]BIMBOA.MX!$A$2:$G$1741,6,FALSE)</f>
        <v>40.691814000000001</v>
      </c>
      <c r="D783" s="237">
        <f>+VLOOKUP(A783,[1]GENTERA.MX!$A$2:$G$1741,6,FALSE)</f>
        <v>22.924168000000002</v>
      </c>
      <c r="F783" s="239">
        <v>42145</v>
      </c>
      <c r="G783" s="237">
        <f t="shared" si="17"/>
        <v>-1.3069634745020314E-3</v>
      </c>
      <c r="H783" s="237">
        <f t="shared" si="17"/>
        <v>-7.8414222692401014E-3</v>
      </c>
      <c r="I783" s="237">
        <f t="shared" si="17"/>
        <v>-9.2095746952348071E-3</v>
      </c>
    </row>
    <row r="784" spans="1:9" x14ac:dyDescent="0.25">
      <c r="A784" s="239">
        <v>42146</v>
      </c>
      <c r="B784" s="237">
        <f>+VLOOKUP(A784,'[1]CEMEXCPO.MX'!$A$2:$G$1741,6,FALSE)</f>
        <v>13.8683</v>
      </c>
      <c r="C784" s="237">
        <f>+VLOOKUP(A784,[1]BIMBOA.MX!$A$2:$G$1741,6,FALSE)</f>
        <v>40.536507</v>
      </c>
      <c r="D784" s="237">
        <f>+VLOOKUP(A784,[1]GENTERA.MX!$A$2:$G$1741,6,FALSE)</f>
        <v>22.641373000000002</v>
      </c>
      <c r="F784" s="239">
        <v>42146</v>
      </c>
      <c r="G784" s="237">
        <f t="shared" si="17"/>
        <v>-1.9805030856333075E-2</v>
      </c>
      <c r="H784" s="237">
        <f t="shared" si="17"/>
        <v>-3.8239665018029519E-3</v>
      </c>
      <c r="I784" s="237">
        <f t="shared" si="17"/>
        <v>-1.2412828854106621E-2</v>
      </c>
    </row>
    <row r="785" spans="1:9" x14ac:dyDescent="0.25">
      <c r="A785" s="239">
        <v>42149</v>
      </c>
      <c r="B785" s="237">
        <f>+VLOOKUP(A785,'[1]CEMEXCPO.MX'!$A$2:$G$1741,6,FALSE)</f>
        <v>13.8314</v>
      </c>
      <c r="C785" s="237">
        <f>+VLOOKUP(A785,[1]BIMBOA.MX!$A$2:$G$1741,6,FALSE)</f>
        <v>40.400604000000001</v>
      </c>
      <c r="D785" s="237">
        <f>+VLOOKUP(A785,[1]GENTERA.MX!$A$2:$G$1741,6,FALSE)</f>
        <v>22.862307000000001</v>
      </c>
      <c r="F785" s="239">
        <v>42149</v>
      </c>
      <c r="G785" s="237">
        <f t="shared" si="17"/>
        <v>-2.6642903589360173E-3</v>
      </c>
      <c r="H785" s="237">
        <f t="shared" si="17"/>
        <v>-3.3582401458242621E-3</v>
      </c>
      <c r="I785" s="237">
        <f t="shared" si="17"/>
        <v>9.7106755374111991E-3</v>
      </c>
    </row>
    <row r="786" spans="1:9" x14ac:dyDescent="0.25">
      <c r="A786" s="239">
        <v>42150</v>
      </c>
      <c r="B786" s="237">
        <f>+VLOOKUP(A786,'[1]CEMEXCPO.MX'!$A$2:$G$1741,6,FALSE)</f>
        <v>13.6557</v>
      </c>
      <c r="C786" s="237">
        <f>+VLOOKUP(A786,[1]BIMBOA.MX!$A$2:$G$1741,6,FALSE)</f>
        <v>39.701706000000001</v>
      </c>
      <c r="D786" s="237">
        <f>+VLOOKUP(A786,[1]GENTERA.MX!$A$2:$G$1741,6,FALSE)</f>
        <v>22.879981999999998</v>
      </c>
      <c r="F786" s="239">
        <v>42150</v>
      </c>
      <c r="G786" s="237">
        <f t="shared" si="17"/>
        <v>-1.2784352879916513E-2</v>
      </c>
      <c r="H786" s="237">
        <f t="shared" si="17"/>
        <v>-1.745057628834263E-2</v>
      </c>
      <c r="I786" s="237">
        <f t="shared" si="17"/>
        <v>7.7280788810856849E-4</v>
      </c>
    </row>
    <row r="787" spans="1:9" x14ac:dyDescent="0.25">
      <c r="A787" s="239">
        <v>42151</v>
      </c>
      <c r="B787" s="237">
        <f>+VLOOKUP(A787,'[1]CEMEXCPO.MX'!$A$2:$G$1741,6,FALSE)</f>
        <v>13.9146</v>
      </c>
      <c r="C787" s="237">
        <f>+VLOOKUP(A787,[1]BIMBOA.MX!$A$2:$G$1741,6,FALSE)</f>
        <v>39.682293000000001</v>
      </c>
      <c r="D787" s="237">
        <f>+VLOOKUP(A787,[1]GENTERA.MX!$A$2:$G$1741,6,FALSE)</f>
        <v>23.003706000000001</v>
      </c>
      <c r="F787" s="239">
        <v>42151</v>
      </c>
      <c r="G787" s="237">
        <f t="shared" si="17"/>
        <v>1.8781631721803714E-2</v>
      </c>
      <c r="H787" s="237">
        <f t="shared" si="17"/>
        <v>-4.8909101661612036E-4</v>
      </c>
      <c r="I787" s="237">
        <f t="shared" si="17"/>
        <v>5.3929535858173467E-3</v>
      </c>
    </row>
    <row r="788" spans="1:9" x14ac:dyDescent="0.25">
      <c r="A788" s="239">
        <v>42152</v>
      </c>
      <c r="B788" s="237">
        <f>+VLOOKUP(A788,'[1]CEMEXCPO.MX'!$A$2:$G$1741,6,FALSE)</f>
        <v>13.5817</v>
      </c>
      <c r="C788" s="237">
        <f>+VLOOKUP(A788,[1]BIMBOA.MX!$A$2:$G$1741,6,FALSE)</f>
        <v>39.779361999999999</v>
      </c>
      <c r="D788" s="237">
        <f>+VLOOKUP(A788,[1]GENTERA.MX!$A$2:$G$1741,6,FALSE)</f>
        <v>23.109755</v>
      </c>
      <c r="F788" s="239">
        <v>42152</v>
      </c>
      <c r="G788" s="237">
        <f t="shared" si="17"/>
        <v>-2.4215350217149965E-2</v>
      </c>
      <c r="H788" s="237">
        <f t="shared" si="17"/>
        <v>2.4431670416191998E-3</v>
      </c>
      <c r="I788" s="237">
        <f t="shared" si="17"/>
        <v>4.5994893750505904E-3</v>
      </c>
    </row>
    <row r="789" spans="1:9" x14ac:dyDescent="0.25">
      <c r="A789" s="239">
        <v>42153</v>
      </c>
      <c r="B789" s="237">
        <f>+VLOOKUP(A789,'[1]CEMEXCPO.MX'!$A$2:$G$1741,6,FALSE)</f>
        <v>13.332100000000001</v>
      </c>
      <c r="C789" s="237">
        <f>+VLOOKUP(A789,[1]BIMBOA.MX!$A$2:$G$1741,6,FALSE)</f>
        <v>40.458851000000003</v>
      </c>
      <c r="D789" s="237">
        <f>+VLOOKUP(A789,[1]GENTERA.MX!$A$2:$G$1741,6,FALSE)</f>
        <v>23.366039000000001</v>
      </c>
      <c r="F789" s="239">
        <v>42153</v>
      </c>
      <c r="G789" s="237">
        <f t="shared" si="17"/>
        <v>-1.85486372224936E-2</v>
      </c>
      <c r="H789" s="237">
        <f t="shared" si="17"/>
        <v>1.6937197831109193E-2</v>
      </c>
      <c r="I789" s="237">
        <f t="shared" si="17"/>
        <v>1.1028820626537802E-2</v>
      </c>
    </row>
    <row r="790" spans="1:9" x14ac:dyDescent="0.25">
      <c r="A790" s="239">
        <v>42156</v>
      </c>
      <c r="B790" s="237">
        <f>+VLOOKUP(A790,'[1]CEMEXCPO.MX'!$A$2:$G$1741,6,FALSE)</f>
        <v>13.2212</v>
      </c>
      <c r="C790" s="237">
        <f>+VLOOKUP(A790,[1]BIMBOA.MX!$A$2:$G$1741,6,FALSE)</f>
        <v>39.876427</v>
      </c>
      <c r="D790" s="237">
        <f>+VLOOKUP(A790,[1]GENTERA.MX!$A$2:$G$1741,6,FALSE)</f>
        <v>23.613485000000001</v>
      </c>
      <c r="F790" s="239">
        <v>42156</v>
      </c>
      <c r="G790" s="237">
        <f t="shared" si="17"/>
        <v>-8.3530593051411896E-3</v>
      </c>
      <c r="H790" s="237">
        <f t="shared" si="17"/>
        <v>-1.4500085619634994E-2</v>
      </c>
      <c r="I790" s="237">
        <f t="shared" si="17"/>
        <v>1.053430376539085E-2</v>
      </c>
    </row>
    <row r="791" spans="1:9" x14ac:dyDescent="0.25">
      <c r="A791" s="239">
        <v>42157</v>
      </c>
      <c r="B791" s="237">
        <f>+VLOOKUP(A791,'[1]CEMEXCPO.MX'!$A$2:$G$1741,6,FALSE)</f>
        <v>13.48</v>
      </c>
      <c r="C791" s="237">
        <f>+VLOOKUP(A791,[1]BIMBOA.MX!$A$2:$G$1741,6,FALSE)</f>
        <v>39.536681999999999</v>
      </c>
      <c r="D791" s="237">
        <f>+VLOOKUP(A791,[1]GENTERA.MX!$A$2:$G$1741,6,FALSE)</f>
        <v>23.427897999999999</v>
      </c>
      <c r="F791" s="239">
        <v>42157</v>
      </c>
      <c r="G791" s="237">
        <f t="shared" si="17"/>
        <v>1.9385503621864329E-2</v>
      </c>
      <c r="H791" s="237">
        <f t="shared" si="17"/>
        <v>-8.5564480998844422E-3</v>
      </c>
      <c r="I791" s="237">
        <f t="shared" si="17"/>
        <v>-7.8904126974652811E-3</v>
      </c>
    </row>
    <row r="792" spans="1:9" x14ac:dyDescent="0.25">
      <c r="A792" s="239">
        <v>42158</v>
      </c>
      <c r="B792" s="237">
        <f>+VLOOKUP(A792,'[1]CEMEXCPO.MX'!$A$2:$G$1741,6,FALSE)</f>
        <v>13.2674</v>
      </c>
      <c r="C792" s="237">
        <f>+VLOOKUP(A792,[1]BIMBOA.MX!$A$2:$G$1741,6,FALSE)</f>
        <v>39.255177000000003</v>
      </c>
      <c r="D792" s="237">
        <f>+VLOOKUP(A792,[1]GENTERA.MX!$A$2:$G$1741,6,FALSE)</f>
        <v>23.304178</v>
      </c>
      <c r="F792" s="239">
        <v>42158</v>
      </c>
      <c r="G792" s="237">
        <f t="shared" si="17"/>
        <v>-1.5897207007652049E-2</v>
      </c>
      <c r="H792" s="237">
        <f t="shared" si="17"/>
        <v>-7.145565578845191E-3</v>
      </c>
      <c r="I792" s="237">
        <f t="shared" si="17"/>
        <v>-5.2948766516652873E-3</v>
      </c>
    </row>
    <row r="793" spans="1:9" x14ac:dyDescent="0.25">
      <c r="A793" s="239">
        <v>42159</v>
      </c>
      <c r="B793" s="237">
        <f>+VLOOKUP(A793,'[1]CEMEXCPO.MX'!$A$2:$G$1741,6,FALSE)</f>
        <v>13.174899999999999</v>
      </c>
      <c r="C793" s="237">
        <f>+VLOOKUP(A793,[1]BIMBOA.MX!$A$2:$G$1741,6,FALSE)</f>
        <v>39.080447999999997</v>
      </c>
      <c r="D793" s="237">
        <f>+VLOOKUP(A793,[1]GENTERA.MX!$A$2:$G$1741,6,FALSE)</f>
        <v>23.693021999999999</v>
      </c>
      <c r="F793" s="239">
        <v>42159</v>
      </c>
      <c r="G793" s="237">
        <f t="shared" si="17"/>
        <v>-6.9963942107155496E-3</v>
      </c>
      <c r="H793" s="237">
        <f t="shared" si="17"/>
        <v>-4.4610428466482959E-3</v>
      </c>
      <c r="I793" s="237">
        <f t="shared" si="17"/>
        <v>1.6547916606537594E-2</v>
      </c>
    </row>
    <row r="794" spans="1:9" x14ac:dyDescent="0.25">
      <c r="A794" s="239">
        <v>42160</v>
      </c>
      <c r="B794" s="237">
        <f>+VLOOKUP(A794,'[1]CEMEXCPO.MX'!$A$2:$G$1741,6,FALSE)</f>
        <v>13.443099999999999</v>
      </c>
      <c r="C794" s="237">
        <f>+VLOOKUP(A794,[1]BIMBOA.MX!$A$2:$G$1741,6,FALSE)</f>
        <v>39.128990000000002</v>
      </c>
      <c r="D794" s="237">
        <f>+VLOOKUP(A794,[1]GENTERA.MX!$A$2:$G$1741,6,FALSE)</f>
        <v>23.763719999999999</v>
      </c>
      <c r="F794" s="239">
        <v>42160</v>
      </c>
      <c r="G794" s="237">
        <f t="shared" si="17"/>
        <v>2.0152458994394783E-2</v>
      </c>
      <c r="H794" s="237">
        <f t="shared" si="17"/>
        <v>1.2413337181439018E-3</v>
      </c>
      <c r="I794" s="237">
        <f t="shared" si="17"/>
        <v>2.9794734876819836E-3</v>
      </c>
    </row>
    <row r="795" spans="1:9" x14ac:dyDescent="0.25">
      <c r="A795" s="239">
        <v>42163</v>
      </c>
      <c r="B795" s="237">
        <f>+VLOOKUP(A795,'[1]CEMEXCPO.MX'!$A$2:$G$1741,6,FALSE)</f>
        <v>13.470800000000001</v>
      </c>
      <c r="C795" s="237">
        <f>+VLOOKUP(A795,[1]BIMBOA.MX!$A$2:$G$1741,6,FALSE)</f>
        <v>39.740527999999998</v>
      </c>
      <c r="D795" s="237">
        <f>+VLOOKUP(A795,[1]GENTERA.MX!$A$2:$G$1741,6,FALSE)</f>
        <v>24.011165999999999</v>
      </c>
      <c r="F795" s="239">
        <v>42163</v>
      </c>
      <c r="G795" s="237">
        <f t="shared" si="17"/>
        <v>2.0584166382866891E-3</v>
      </c>
      <c r="H795" s="237">
        <f t="shared" si="17"/>
        <v>1.5507898905459779E-2</v>
      </c>
      <c r="I795" s="237">
        <f t="shared" si="17"/>
        <v>1.0358924256835123E-2</v>
      </c>
    </row>
    <row r="796" spans="1:9" x14ac:dyDescent="0.25">
      <c r="A796" s="239">
        <v>42164</v>
      </c>
      <c r="B796" s="237">
        <f>+VLOOKUP(A796,'[1]CEMEXCPO.MX'!$A$2:$G$1741,6,FALSE)</f>
        <v>13.5078</v>
      </c>
      <c r="C796" s="237">
        <f>+VLOOKUP(A796,[1]BIMBOA.MX!$A$2:$G$1741,6,FALSE)</f>
        <v>40.041443000000001</v>
      </c>
      <c r="D796" s="237">
        <f>+VLOOKUP(A796,[1]GENTERA.MX!$A$2:$G$1741,6,FALSE)</f>
        <v>24.302799</v>
      </c>
      <c r="F796" s="239">
        <v>42164</v>
      </c>
      <c r="G796" s="237">
        <f t="shared" si="17"/>
        <v>2.7429164743711038E-3</v>
      </c>
      <c r="H796" s="237">
        <f t="shared" si="17"/>
        <v>7.5434693619145857E-3</v>
      </c>
      <c r="I796" s="237">
        <f t="shared" si="17"/>
        <v>1.207255674566219E-2</v>
      </c>
    </row>
    <row r="797" spans="1:9" x14ac:dyDescent="0.25">
      <c r="A797" s="239">
        <v>42165</v>
      </c>
      <c r="B797" s="237">
        <f>+VLOOKUP(A797,'[1]CEMEXCPO.MX'!$A$2:$G$1741,6,FALSE)</f>
        <v>13.6372</v>
      </c>
      <c r="C797" s="237">
        <f>+VLOOKUP(A797,[1]BIMBOA.MX!$A$2:$G$1741,6,FALSE)</f>
        <v>40.099693000000002</v>
      </c>
      <c r="D797" s="237">
        <f>+VLOOKUP(A797,[1]GENTERA.MX!$A$2:$G$1741,6,FALSE)</f>
        <v>24.179076999999999</v>
      </c>
      <c r="F797" s="239">
        <v>42165</v>
      </c>
      <c r="G797" s="237">
        <f t="shared" si="17"/>
        <v>9.5340563775604369E-3</v>
      </c>
      <c r="H797" s="237">
        <f t="shared" si="17"/>
        <v>1.453685664197159E-3</v>
      </c>
      <c r="I797" s="237">
        <f t="shared" si="17"/>
        <v>-5.1038564833189902E-3</v>
      </c>
    </row>
    <row r="798" spans="1:9" x14ac:dyDescent="0.25">
      <c r="A798" s="239">
        <v>42166</v>
      </c>
      <c r="B798" s="237">
        <f>+VLOOKUP(A798,'[1]CEMEXCPO.MX'!$A$2:$G$1741,6,FALSE)</f>
        <v>13.600199999999999</v>
      </c>
      <c r="C798" s="237">
        <f>+VLOOKUP(A798,[1]BIMBOA.MX!$A$2:$G$1741,6,FALSE)</f>
        <v>40.031745999999998</v>
      </c>
      <c r="D798" s="237">
        <f>+VLOOKUP(A798,[1]GENTERA.MX!$A$2:$G$1741,6,FALSE)</f>
        <v>24.099540999999999</v>
      </c>
      <c r="F798" s="239">
        <v>42166</v>
      </c>
      <c r="G798" s="237">
        <f t="shared" si="17"/>
        <v>-2.716854234177786E-3</v>
      </c>
      <c r="H798" s="237">
        <f t="shared" si="17"/>
        <v>-1.6958890825574987E-3</v>
      </c>
      <c r="I798" s="237">
        <f t="shared" si="17"/>
        <v>-3.294877742979731E-3</v>
      </c>
    </row>
    <row r="799" spans="1:9" x14ac:dyDescent="0.25">
      <c r="A799" s="239">
        <v>42167</v>
      </c>
      <c r="B799" s="237">
        <f>+VLOOKUP(A799,'[1]CEMEXCPO.MX'!$A$2:$G$1741,6,FALSE)</f>
        <v>13.6187</v>
      </c>
      <c r="C799" s="237">
        <f>+VLOOKUP(A799,[1]BIMBOA.MX!$A$2:$G$1741,6,FALSE)</f>
        <v>39.818187999999999</v>
      </c>
      <c r="D799" s="237">
        <f>+VLOOKUP(A799,[1]GENTERA.MX!$A$2:$G$1741,6,FALSE)</f>
        <v>24.267448000000002</v>
      </c>
      <c r="F799" s="239">
        <v>42167</v>
      </c>
      <c r="G799" s="237">
        <f t="shared" si="17"/>
        <v>1.3593497789213904E-3</v>
      </c>
      <c r="H799" s="237">
        <f t="shared" si="17"/>
        <v>-5.3489965111056777E-3</v>
      </c>
      <c r="I799" s="237">
        <f t="shared" si="17"/>
        <v>6.9430691463052393E-3</v>
      </c>
    </row>
    <row r="800" spans="1:9" x14ac:dyDescent="0.25">
      <c r="A800" s="239">
        <v>42170</v>
      </c>
      <c r="B800" s="237">
        <f>+VLOOKUP(A800,'[1]CEMEXCPO.MX'!$A$2:$G$1741,6,FALSE)</f>
        <v>13.461499999999999</v>
      </c>
      <c r="C800" s="237">
        <f>+VLOOKUP(A800,[1]BIMBOA.MX!$A$2:$G$1741,6,FALSE)</f>
        <v>39.410488000000001</v>
      </c>
      <c r="D800" s="237">
        <f>+VLOOKUP(A800,[1]GENTERA.MX!$A$2:$G$1741,6,FALSE)</f>
        <v>24.143726000000001</v>
      </c>
      <c r="F800" s="239">
        <v>42170</v>
      </c>
      <c r="G800" s="237">
        <f t="shared" si="17"/>
        <v>-1.1610088980111743E-2</v>
      </c>
      <c r="H800" s="237">
        <f t="shared" si="17"/>
        <v>-1.0291819054958058E-2</v>
      </c>
      <c r="I800" s="237">
        <f t="shared" si="17"/>
        <v>-5.1113104325081829E-3</v>
      </c>
    </row>
    <row r="801" spans="1:9" x14ac:dyDescent="0.25">
      <c r="A801" s="239">
        <v>42171</v>
      </c>
      <c r="B801" s="237">
        <f>+VLOOKUP(A801,'[1]CEMEXCPO.MX'!$A$2:$G$1741,6,FALSE)</f>
        <v>13.554</v>
      </c>
      <c r="C801" s="237">
        <f>+VLOOKUP(A801,[1]BIMBOA.MX!$A$2:$G$1741,6,FALSE)</f>
        <v>39.439613000000001</v>
      </c>
      <c r="D801" s="237">
        <f>+VLOOKUP(A801,[1]GENTERA.MX!$A$2:$G$1741,6,FALSE)</f>
        <v>24.338149999999999</v>
      </c>
      <c r="F801" s="239">
        <v>42171</v>
      </c>
      <c r="G801" s="237">
        <f t="shared" si="17"/>
        <v>6.8479473988828313E-3</v>
      </c>
      <c r="H801" s="237">
        <f t="shared" si="17"/>
        <v>7.3874353882095241E-4</v>
      </c>
      <c r="I801" s="237">
        <f t="shared" si="17"/>
        <v>8.0205247113113755E-3</v>
      </c>
    </row>
    <row r="802" spans="1:9" x14ac:dyDescent="0.25">
      <c r="A802" s="239">
        <v>42172</v>
      </c>
      <c r="B802" s="237">
        <f>+VLOOKUP(A802,'[1]CEMEXCPO.MX'!$A$2:$G$1741,6,FALSE)</f>
        <v>13.664899999999999</v>
      </c>
      <c r="C802" s="237">
        <f>+VLOOKUP(A802,[1]BIMBOA.MX!$A$2:$G$1741,6,FALSE)</f>
        <v>39.497852000000002</v>
      </c>
      <c r="D802" s="237">
        <f>+VLOOKUP(A802,[1]GENTERA.MX!$A$2:$G$1741,6,FALSE)</f>
        <v>24.311637999999999</v>
      </c>
      <c r="F802" s="239">
        <v>42172</v>
      </c>
      <c r="G802" s="237">
        <f t="shared" si="17"/>
        <v>8.1487946737280881E-3</v>
      </c>
      <c r="H802" s="237">
        <f t="shared" si="17"/>
        <v>1.4755733685409386E-3</v>
      </c>
      <c r="I802" s="237">
        <f t="shared" si="17"/>
        <v>-1.08991235992584E-3</v>
      </c>
    </row>
    <row r="803" spans="1:9" x14ac:dyDescent="0.25">
      <c r="A803" s="239">
        <v>42173</v>
      </c>
      <c r="B803" s="237">
        <f>+VLOOKUP(A803,'[1]CEMEXCPO.MX'!$A$2:$G$1741,6,FALSE)</f>
        <v>13.7204</v>
      </c>
      <c r="C803" s="237">
        <f>+VLOOKUP(A803,[1]BIMBOA.MX!$A$2:$G$1741,6,FALSE)</f>
        <v>39.750239999999998</v>
      </c>
      <c r="D803" s="237">
        <f>+VLOOKUP(A803,[1]GENTERA.MX!$A$2:$G$1741,6,FALSE)</f>
        <v>24.400010999999999</v>
      </c>
      <c r="F803" s="239">
        <v>42173</v>
      </c>
      <c r="G803" s="237">
        <f t="shared" si="17"/>
        <v>4.0532750040555825E-3</v>
      </c>
      <c r="H803" s="237">
        <f t="shared" si="17"/>
        <v>6.3695881363541101E-3</v>
      </c>
      <c r="I803" s="237">
        <f t="shared" si="17"/>
        <v>3.628417381458865E-3</v>
      </c>
    </row>
    <row r="804" spans="1:9" x14ac:dyDescent="0.25">
      <c r="A804" s="239">
        <v>42174</v>
      </c>
      <c r="B804" s="237">
        <f>+VLOOKUP(A804,'[1]CEMEXCPO.MX'!$A$2:$G$1741,6,FALSE)</f>
        <v>13.6372</v>
      </c>
      <c r="C804" s="237">
        <f>+VLOOKUP(A804,[1]BIMBOA.MX!$A$2:$G$1741,6,FALSE)</f>
        <v>39.614337999999996</v>
      </c>
      <c r="D804" s="237">
        <f>+VLOOKUP(A804,[1]GENTERA.MX!$A$2:$G$1741,6,FALSE)</f>
        <v>24.320473</v>
      </c>
      <c r="F804" s="239">
        <v>42174</v>
      </c>
      <c r="G804" s="237">
        <f t="shared" si="17"/>
        <v>-6.0824236412983547E-3</v>
      </c>
      <c r="H804" s="237">
        <f t="shared" si="17"/>
        <v>-3.4247553822382534E-3</v>
      </c>
      <c r="I804" s="237">
        <f t="shared" si="17"/>
        <v>-3.2650771967321752E-3</v>
      </c>
    </row>
    <row r="805" spans="1:9" x14ac:dyDescent="0.25">
      <c r="A805" s="239">
        <v>42177</v>
      </c>
      <c r="B805" s="237">
        <f>+VLOOKUP(A805,'[1]CEMEXCPO.MX'!$A$2:$G$1741,6,FALSE)</f>
        <v>13.7204</v>
      </c>
      <c r="C805" s="237">
        <f>+VLOOKUP(A805,[1]BIMBOA.MX!$A$2:$G$1741,6,FALSE)</f>
        <v>39.196941000000002</v>
      </c>
      <c r="D805" s="237">
        <f>+VLOOKUP(A805,[1]GENTERA.MX!$A$2:$G$1741,6,FALSE)</f>
        <v>24.285124</v>
      </c>
      <c r="F805" s="239">
        <v>42177</v>
      </c>
      <c r="G805" s="237">
        <f t="shared" si="17"/>
        <v>6.0824236412983486E-3</v>
      </c>
      <c r="H805" s="237">
        <f t="shared" si="17"/>
        <v>-1.0592415398538169E-2</v>
      </c>
      <c r="I805" s="237">
        <f t="shared" si="17"/>
        <v>-1.4545241047918005E-3</v>
      </c>
    </row>
    <row r="806" spans="1:9" x14ac:dyDescent="0.25">
      <c r="A806" s="239">
        <v>42178</v>
      </c>
      <c r="B806" s="237">
        <f>+VLOOKUP(A806,'[1]CEMEXCPO.MX'!$A$2:$G$1741,6,FALSE)</f>
        <v>13.7944</v>
      </c>
      <c r="C806" s="237">
        <f>+VLOOKUP(A806,[1]BIMBOA.MX!$A$2:$G$1741,6,FALSE)</f>
        <v>39.837605000000003</v>
      </c>
      <c r="D806" s="237">
        <f>+VLOOKUP(A806,[1]GENTERA.MX!$A$2:$G$1741,6,FALSE)</f>
        <v>24.53257</v>
      </c>
      <c r="F806" s="239">
        <v>42178</v>
      </c>
      <c r="G806" s="237">
        <f t="shared" si="17"/>
        <v>5.3789363120798454E-3</v>
      </c>
      <c r="H806" s="237">
        <f t="shared" si="17"/>
        <v>1.6212607410356933E-2</v>
      </c>
      <c r="I806" s="237">
        <f t="shared" si="17"/>
        <v>1.013764063502866E-2</v>
      </c>
    </row>
    <row r="807" spans="1:9" x14ac:dyDescent="0.25">
      <c r="A807" s="239">
        <v>42179</v>
      </c>
      <c r="B807" s="237">
        <f>+VLOOKUP(A807,'[1]CEMEXCPO.MX'!$A$2:$G$1741,6,FALSE)</f>
        <v>13.600199999999999</v>
      </c>
      <c r="C807" s="237">
        <f>+VLOOKUP(A807,[1]BIMBOA.MX!$A$2:$G$1741,6,FALSE)</f>
        <v>40.012332999999998</v>
      </c>
      <c r="D807" s="237">
        <f>+VLOOKUP(A807,[1]GENTERA.MX!$A$2:$G$1741,6,FALSE)</f>
        <v>24.576756</v>
      </c>
      <c r="F807" s="239">
        <v>42179</v>
      </c>
      <c r="G807" s="237">
        <f t="shared" si="17"/>
        <v>-1.4178214187555964E-2</v>
      </c>
      <c r="H807" s="237">
        <f t="shared" si="17"/>
        <v>4.3764161440081216E-3</v>
      </c>
      <c r="I807" s="237">
        <f t="shared" si="17"/>
        <v>1.7994957586482017E-3</v>
      </c>
    </row>
    <row r="808" spans="1:9" x14ac:dyDescent="0.25">
      <c r="A808" s="239">
        <v>42180</v>
      </c>
      <c r="B808" s="237">
        <f>+VLOOKUP(A808,'[1]CEMEXCPO.MX'!$A$2:$G$1741,6,FALSE)</f>
        <v>13.6372</v>
      </c>
      <c r="C808" s="237">
        <f>+VLOOKUP(A808,[1]BIMBOA.MX!$A$2:$G$1741,6,FALSE)</f>
        <v>40.167641000000003</v>
      </c>
      <c r="D808" s="237">
        <f>+VLOOKUP(A808,[1]GENTERA.MX!$A$2:$G$1741,6,FALSE)</f>
        <v>24.514896</v>
      </c>
      <c r="F808" s="239">
        <v>42180</v>
      </c>
      <c r="G808" s="237">
        <f t="shared" si="17"/>
        <v>2.7168542341778749E-3</v>
      </c>
      <c r="H808" s="237">
        <f t="shared" si="17"/>
        <v>3.8739896382568592E-3</v>
      </c>
      <c r="I808" s="237">
        <f t="shared" si="17"/>
        <v>-2.5201854173139038E-3</v>
      </c>
    </row>
    <row r="809" spans="1:9" x14ac:dyDescent="0.25">
      <c r="A809" s="239">
        <v>42181</v>
      </c>
      <c r="B809" s="237">
        <f>+VLOOKUP(A809,'[1]CEMEXCPO.MX'!$A$2:$G$1741,6,FALSE)</f>
        <v>13.664899999999999</v>
      </c>
      <c r="C809" s="237">
        <f>+VLOOKUP(A809,[1]BIMBOA.MX!$A$2:$G$1741,6,FALSE)</f>
        <v>40.177349</v>
      </c>
      <c r="D809" s="237">
        <f>+VLOOKUP(A809,[1]GENTERA.MX!$A$2:$G$1741,6,FALSE)</f>
        <v>24.797692999999999</v>
      </c>
      <c r="F809" s="239">
        <v>42181</v>
      </c>
      <c r="G809" s="237">
        <f t="shared" si="17"/>
        <v>2.0291486372427561E-3</v>
      </c>
      <c r="H809" s="237">
        <f t="shared" si="17"/>
        <v>2.4165788177309757E-4</v>
      </c>
      <c r="I809" s="237">
        <f t="shared" si="17"/>
        <v>1.1469691856803771E-2</v>
      </c>
    </row>
    <row r="810" spans="1:9" x14ac:dyDescent="0.25">
      <c r="A810" s="239">
        <v>42184</v>
      </c>
      <c r="B810" s="237">
        <f>+VLOOKUP(A810,'[1]CEMEXCPO.MX'!$A$2:$G$1741,6,FALSE)</f>
        <v>13.165699999999999</v>
      </c>
      <c r="C810" s="237">
        <f>+VLOOKUP(A810,[1]BIMBOA.MX!$A$2:$G$1741,6,FALSE)</f>
        <v>39.420200000000001</v>
      </c>
      <c r="D810" s="237">
        <f>+VLOOKUP(A810,[1]GENTERA.MX!$A$2:$G$1741,6,FALSE)</f>
        <v>24.744668999999998</v>
      </c>
      <c r="F810" s="239">
        <v>42184</v>
      </c>
      <c r="G810" s="237">
        <f t="shared" si="17"/>
        <v>-3.7215538565414666E-2</v>
      </c>
      <c r="H810" s="237">
        <f t="shared" si="17"/>
        <v>-1.9025003833160286E-2</v>
      </c>
      <c r="I810" s="237">
        <f t="shared" si="17"/>
        <v>-2.1405527756702893E-3</v>
      </c>
    </row>
    <row r="811" spans="1:9" x14ac:dyDescent="0.25">
      <c r="A811" s="239">
        <v>42185</v>
      </c>
      <c r="B811" s="237">
        <f>+VLOOKUP(A811,'[1]CEMEXCPO.MX'!$A$2:$G$1741,6,FALSE)</f>
        <v>13.322900000000001</v>
      </c>
      <c r="C811" s="237">
        <f>+VLOOKUP(A811,[1]BIMBOA.MX!$A$2:$G$1741,6,FALSE)</f>
        <v>39.468738999999999</v>
      </c>
      <c r="D811" s="237">
        <f>+VLOOKUP(A811,[1]GENTERA.MX!$A$2:$G$1741,6,FALSE)</f>
        <v>24.603273000000002</v>
      </c>
      <c r="F811" s="239">
        <v>42185</v>
      </c>
      <c r="G811" s="237">
        <f t="shared" si="17"/>
        <v>1.1869396310663426E-2</v>
      </c>
      <c r="H811" s="237">
        <f t="shared" si="17"/>
        <v>1.2305655708003513E-3</v>
      </c>
      <c r="I811" s="237">
        <f t="shared" si="17"/>
        <v>-5.7305890060982143E-3</v>
      </c>
    </row>
    <row r="812" spans="1:9" x14ac:dyDescent="0.25">
      <c r="A812" s="239">
        <v>42186</v>
      </c>
      <c r="B812" s="237">
        <f>+VLOOKUP(A812,'[1]CEMEXCPO.MX'!$A$2:$G$1741,6,FALSE)</f>
        <v>13.248900000000001</v>
      </c>
      <c r="C812" s="237">
        <f>+VLOOKUP(A812,[1]BIMBOA.MX!$A$2:$G$1741,6,FALSE)</f>
        <v>39.633758999999998</v>
      </c>
      <c r="D812" s="237">
        <f>+VLOOKUP(A812,[1]GENTERA.MX!$A$2:$G$1741,6,FALSE)</f>
        <v>24.744668999999998</v>
      </c>
      <c r="F812" s="239">
        <v>42186</v>
      </c>
      <c r="G812" s="237">
        <f t="shared" si="17"/>
        <v>-5.5698290148482339E-3</v>
      </c>
      <c r="H812" s="237">
        <f t="shared" si="17"/>
        <v>4.1723142394764195E-3</v>
      </c>
      <c r="I812" s="237">
        <f t="shared" si="17"/>
        <v>5.7305890060981354E-3</v>
      </c>
    </row>
    <row r="813" spans="1:9" x14ac:dyDescent="0.25">
      <c r="A813" s="239">
        <v>42187</v>
      </c>
      <c r="B813" s="237">
        <f>+VLOOKUP(A813,'[1]CEMEXCPO.MX'!$A$2:$G$1741,6,FALSE)</f>
        <v>13.248900000000001</v>
      </c>
      <c r="C813" s="237">
        <f>+VLOOKUP(A813,[1]BIMBOA.MX!$A$2:$G$1741,6,FALSE)</f>
        <v>39.934672999999997</v>
      </c>
      <c r="D813" s="237">
        <f>+VLOOKUP(A813,[1]GENTERA.MX!$A$2:$G$1741,6,FALSE)</f>
        <v>24.603273000000002</v>
      </c>
      <c r="F813" s="239">
        <v>42187</v>
      </c>
      <c r="G813" s="237">
        <f t="shared" si="17"/>
        <v>0</v>
      </c>
      <c r="H813" s="237">
        <f t="shared" si="17"/>
        <v>7.5636889411328017E-3</v>
      </c>
      <c r="I813" s="237">
        <f t="shared" si="17"/>
        <v>-5.7305890060982143E-3</v>
      </c>
    </row>
    <row r="814" spans="1:9" x14ac:dyDescent="0.25">
      <c r="A814" s="239">
        <v>42188</v>
      </c>
      <c r="B814" s="237">
        <f>+VLOOKUP(A814,'[1]CEMEXCPO.MX'!$A$2:$G$1741,6,FALSE)</f>
        <v>13.2766</v>
      </c>
      <c r="C814" s="237">
        <f>+VLOOKUP(A814,[1]BIMBOA.MX!$A$2:$G$1741,6,FALSE)</f>
        <v>40.177349</v>
      </c>
      <c r="D814" s="237">
        <f>+VLOOKUP(A814,[1]GENTERA.MX!$A$2:$G$1741,6,FALSE)</f>
        <v>24.541409999999999</v>
      </c>
      <c r="F814" s="239">
        <v>42188</v>
      </c>
      <c r="G814" s="237">
        <f t="shared" si="17"/>
        <v>2.0885570540884173E-3</v>
      </c>
      <c r="H814" s="237">
        <f t="shared" si="17"/>
        <v>6.0584350817508821E-3</v>
      </c>
      <c r="I814" s="237">
        <f t="shared" si="17"/>
        <v>-2.5175880237241696E-3</v>
      </c>
    </row>
    <row r="815" spans="1:9" x14ac:dyDescent="0.25">
      <c r="A815" s="239">
        <v>42191</v>
      </c>
      <c r="B815" s="237">
        <f>+VLOOKUP(A815,'[1]CEMEXCPO.MX'!$A$2:$G$1741,6,FALSE)</f>
        <v>13.036199999999999</v>
      </c>
      <c r="C815" s="237">
        <f>+VLOOKUP(A815,[1]BIMBOA.MX!$A$2:$G$1741,6,FALSE)</f>
        <v>40.293830999999997</v>
      </c>
      <c r="D815" s="237">
        <f>+VLOOKUP(A815,[1]GENTERA.MX!$A$2:$G$1741,6,FALSE)</f>
        <v>24.647456999999999</v>
      </c>
      <c r="F815" s="239">
        <v>42191</v>
      </c>
      <c r="G815" s="237">
        <f t="shared" si="17"/>
        <v>-1.8272984185024911E-2</v>
      </c>
      <c r="H815" s="237">
        <f t="shared" si="17"/>
        <v>2.8950012005109667E-3</v>
      </c>
      <c r="I815" s="237">
        <f t="shared" si="17"/>
        <v>4.3118360218169132E-3</v>
      </c>
    </row>
    <row r="816" spans="1:9" x14ac:dyDescent="0.25">
      <c r="A816" s="239">
        <v>42192</v>
      </c>
      <c r="B816" s="237">
        <f>+VLOOKUP(A816,'[1]CEMEXCPO.MX'!$A$2:$G$1741,6,FALSE)</f>
        <v>13.174899999999999</v>
      </c>
      <c r="C816" s="237">
        <f>+VLOOKUP(A816,[1]BIMBOA.MX!$A$2:$G$1741,6,FALSE)</f>
        <v>40.167641000000003</v>
      </c>
      <c r="D816" s="237">
        <f>+VLOOKUP(A816,[1]GENTERA.MX!$A$2:$G$1741,6,FALSE)</f>
        <v>24.709318</v>
      </c>
      <c r="F816" s="239">
        <v>42192</v>
      </c>
      <c r="G816" s="237">
        <f t="shared" si="17"/>
        <v>1.0583401278680011E-2</v>
      </c>
      <c r="H816" s="237">
        <f t="shared" si="17"/>
        <v>-3.1366590822840658E-3</v>
      </c>
      <c r="I816" s="237">
        <f t="shared" si="17"/>
        <v>2.5066885910557308E-3</v>
      </c>
    </row>
    <row r="817" spans="1:9" x14ac:dyDescent="0.25">
      <c r="A817" s="239">
        <v>42193</v>
      </c>
      <c r="B817" s="237">
        <f>+VLOOKUP(A817,'[1]CEMEXCPO.MX'!$A$2:$G$1741,6,FALSE)</f>
        <v>12.7774</v>
      </c>
      <c r="C817" s="237">
        <f>+VLOOKUP(A817,[1]BIMBOA.MX!$A$2:$G$1741,6,FALSE)</f>
        <v>39.876427</v>
      </c>
      <c r="D817" s="237">
        <f>+VLOOKUP(A817,[1]GENTERA.MX!$A$2:$G$1741,6,FALSE)</f>
        <v>24.53257</v>
      </c>
      <c r="F817" s="239">
        <v>42193</v>
      </c>
      <c r="G817" s="237">
        <f t="shared" si="17"/>
        <v>-3.063551889321367E-2</v>
      </c>
      <c r="H817" s="237">
        <f t="shared" si="17"/>
        <v>-7.2763739312772507E-3</v>
      </c>
      <c r="I817" s="237">
        <f t="shared" si="17"/>
        <v>-7.1787970055179895E-3</v>
      </c>
    </row>
    <row r="818" spans="1:9" x14ac:dyDescent="0.25">
      <c r="A818" s="239">
        <v>42194</v>
      </c>
      <c r="B818" s="237">
        <f>+VLOOKUP(A818,'[1]CEMEXCPO.MX'!$A$2:$G$1741,6,FALSE)</f>
        <v>12.952999999999999</v>
      </c>
      <c r="C818" s="237">
        <f>+VLOOKUP(A818,[1]BIMBOA.MX!$A$2:$G$1741,6,FALSE)</f>
        <v>40.546214999999997</v>
      </c>
      <c r="D818" s="237">
        <f>+VLOOKUP(A818,[1]GENTERA.MX!$A$2:$G$1741,6,FALSE)</f>
        <v>24.567920999999998</v>
      </c>
      <c r="F818" s="239">
        <v>42194</v>
      </c>
      <c r="G818" s="237">
        <f t="shared" si="17"/>
        <v>1.3649436175539225E-2</v>
      </c>
      <c r="H818" s="237">
        <f t="shared" si="17"/>
        <v>1.6657087352659455E-2</v>
      </c>
      <c r="I818" s="237">
        <f t="shared" si="17"/>
        <v>1.4399451161571342E-3</v>
      </c>
    </row>
    <row r="819" spans="1:9" x14ac:dyDescent="0.25">
      <c r="A819" s="239">
        <v>42195</v>
      </c>
      <c r="B819" s="237">
        <f>+VLOOKUP(A819,'[1]CEMEXCPO.MX'!$A$2:$G$1741,6,FALSE)</f>
        <v>13.1472</v>
      </c>
      <c r="C819" s="237">
        <f>+VLOOKUP(A819,[1]BIMBOA.MX!$A$2:$G$1741,6,FALSE)</f>
        <v>41.332484999999998</v>
      </c>
      <c r="D819" s="237">
        <f>+VLOOKUP(A819,[1]GENTERA.MX!$A$2:$G$1741,6,FALSE)</f>
        <v>24.638618000000001</v>
      </c>
      <c r="F819" s="239">
        <v>42195</v>
      </c>
      <c r="G819" s="237">
        <f t="shared" si="17"/>
        <v>1.4881386646667485E-2</v>
      </c>
      <c r="H819" s="237">
        <f t="shared" si="17"/>
        <v>1.9206317881564263E-2</v>
      </c>
      <c r="I819" s="237">
        <f t="shared" si="17"/>
        <v>2.8734818616209011E-3</v>
      </c>
    </row>
    <row r="820" spans="1:9" x14ac:dyDescent="0.25">
      <c r="A820" s="239">
        <v>42198</v>
      </c>
      <c r="B820" s="237">
        <f>+VLOOKUP(A820,'[1]CEMEXCPO.MX'!$A$2:$G$1741,6,FALSE)</f>
        <v>13.258100000000001</v>
      </c>
      <c r="C820" s="237">
        <f>+VLOOKUP(A820,[1]BIMBOA.MX!$A$2:$G$1741,6,FALSE)</f>
        <v>40.866543</v>
      </c>
      <c r="D820" s="237">
        <f>+VLOOKUP(A820,[1]GENTERA.MX!$A$2:$G$1741,6,FALSE)</f>
        <v>24.638618000000001</v>
      </c>
      <c r="F820" s="239">
        <v>42198</v>
      </c>
      <c r="G820" s="237">
        <f t="shared" si="17"/>
        <v>8.3998782117473969E-3</v>
      </c>
      <c r="H820" s="237">
        <f t="shared" si="17"/>
        <v>-1.13370438044739E-2</v>
      </c>
      <c r="I820" s="237">
        <f t="shared" si="17"/>
        <v>0</v>
      </c>
    </row>
    <row r="821" spans="1:9" x14ac:dyDescent="0.25">
      <c r="A821" s="239">
        <v>42199</v>
      </c>
      <c r="B821" s="237">
        <f>+VLOOKUP(A821,'[1]CEMEXCPO.MX'!$A$2:$G$1741,6,FALSE)</f>
        <v>13.248900000000001</v>
      </c>
      <c r="C821" s="237">
        <f>+VLOOKUP(A821,[1]BIMBOA.MX!$A$2:$G$1741,6,FALSE)</f>
        <v>40.818012000000003</v>
      </c>
      <c r="D821" s="237">
        <f>+VLOOKUP(A821,[1]GENTERA.MX!$A$2:$G$1741,6,FALSE)</f>
        <v>24.709318</v>
      </c>
      <c r="F821" s="239">
        <v>42199</v>
      </c>
      <c r="G821" s="237">
        <f t="shared" si="17"/>
        <v>-6.9415628848387917E-4</v>
      </c>
      <c r="H821" s="237">
        <f t="shared" si="17"/>
        <v>-1.1882541493987021E-3</v>
      </c>
      <c r="I821" s="237">
        <f t="shared" si="17"/>
        <v>2.8653700277397748E-3</v>
      </c>
    </row>
    <row r="822" spans="1:9" x14ac:dyDescent="0.25">
      <c r="A822" s="239">
        <v>42200</v>
      </c>
      <c r="B822" s="237">
        <f>+VLOOKUP(A822,'[1]CEMEXCPO.MX'!$A$2:$G$1741,6,FALSE)</f>
        <v>13.1472</v>
      </c>
      <c r="C822" s="237">
        <f>+VLOOKUP(A822,[1]BIMBOA.MX!$A$2:$G$1741,6,FALSE)</f>
        <v>40.594746000000001</v>
      </c>
      <c r="D822" s="237">
        <f>+VLOOKUP(A822,[1]GENTERA.MX!$A$2:$G$1741,6,FALSE)</f>
        <v>24.514896</v>
      </c>
      <c r="F822" s="239">
        <v>42200</v>
      </c>
      <c r="G822" s="237">
        <f t="shared" si="17"/>
        <v>-7.7057219232634097E-3</v>
      </c>
      <c r="H822" s="237">
        <f t="shared" si="17"/>
        <v>-5.484805212240049E-3</v>
      </c>
      <c r="I822" s="237">
        <f t="shared" si="17"/>
        <v>-7.8994866641836897E-3</v>
      </c>
    </row>
    <row r="823" spans="1:9" x14ac:dyDescent="0.25">
      <c r="A823" s="239">
        <v>42201</v>
      </c>
      <c r="B823" s="237">
        <f>+VLOOKUP(A823,'[1]CEMEXCPO.MX'!$A$2:$G$1741,6,FALSE)</f>
        <v>13.1564</v>
      </c>
      <c r="C823" s="237">
        <f>+VLOOKUP(A823,[1]BIMBOA.MX!$A$2:$G$1741,6,FALSE)</f>
        <v>40.769474000000002</v>
      </c>
      <c r="D823" s="237">
        <f>+VLOOKUP(A823,[1]GENTERA.MX!$A$2:$G$1741,6,FALSE)</f>
        <v>24.346989000000001</v>
      </c>
      <c r="F823" s="239">
        <v>42201</v>
      </c>
      <c r="G823" s="237">
        <f t="shared" si="17"/>
        <v>6.995240480510012E-4</v>
      </c>
      <c r="H823" s="237">
        <f t="shared" si="17"/>
        <v>4.2949657379279345E-3</v>
      </c>
      <c r="I823" s="237">
        <f t="shared" si="17"/>
        <v>-6.8727459416813713E-3</v>
      </c>
    </row>
    <row r="824" spans="1:9" x14ac:dyDescent="0.25">
      <c r="A824" s="239">
        <v>42202</v>
      </c>
      <c r="B824" s="237">
        <f>+VLOOKUP(A824,'[1]CEMEXCPO.MX'!$A$2:$G$1741,6,FALSE)</f>
        <v>13.2674</v>
      </c>
      <c r="C824" s="237">
        <f>+VLOOKUP(A824,[1]BIMBOA.MX!$A$2:$G$1741,6,FALSE)</f>
        <v>41.254826000000001</v>
      </c>
      <c r="D824" s="237">
        <f>+VLOOKUP(A824,[1]GENTERA.MX!$A$2:$G$1741,6,FALSE)</f>
        <v>24.470711000000001</v>
      </c>
      <c r="F824" s="239">
        <v>42202</v>
      </c>
      <c r="G824" s="237">
        <f t="shared" si="17"/>
        <v>8.4015662336717912E-3</v>
      </c>
      <c r="H824" s="237">
        <f t="shared" si="17"/>
        <v>1.1834484772256912E-2</v>
      </c>
      <c r="I824" s="237">
        <f t="shared" si="17"/>
        <v>5.0687461675016808E-3</v>
      </c>
    </row>
    <row r="825" spans="1:9" x14ac:dyDescent="0.25">
      <c r="A825" s="239">
        <v>42205</v>
      </c>
      <c r="B825" s="237">
        <f>+VLOOKUP(A825,'[1]CEMEXCPO.MX'!$A$2:$G$1741,6,FALSE)</f>
        <v>13.387600000000001</v>
      </c>
      <c r="C825" s="237">
        <f>+VLOOKUP(A825,[1]BIMBOA.MX!$A$2:$G$1741,6,FALSE)</f>
        <v>41.254826000000001</v>
      </c>
      <c r="D825" s="237">
        <f>+VLOOKUP(A825,[1]GENTERA.MX!$A$2:$G$1741,6,FALSE)</f>
        <v>24.73583</v>
      </c>
      <c r="F825" s="239">
        <v>42205</v>
      </c>
      <c r="G825" s="237">
        <f t="shared" si="17"/>
        <v>9.019006923989055E-3</v>
      </c>
      <c r="H825" s="237">
        <f t="shared" si="17"/>
        <v>0</v>
      </c>
      <c r="I825" s="237">
        <f t="shared" si="17"/>
        <v>1.077586678762363E-2</v>
      </c>
    </row>
    <row r="826" spans="1:9" x14ac:dyDescent="0.25">
      <c r="A826" s="239">
        <v>42206</v>
      </c>
      <c r="B826" s="237">
        <f>+VLOOKUP(A826,'[1]CEMEXCPO.MX'!$A$2:$G$1741,6,FALSE)</f>
        <v>13.1564</v>
      </c>
      <c r="C826" s="237">
        <f>+VLOOKUP(A826,[1]BIMBOA.MX!$A$2:$G$1741,6,FALSE)</f>
        <v>42.351714999999999</v>
      </c>
      <c r="D826" s="237">
        <f>+VLOOKUP(A826,[1]GENTERA.MX!$A$2:$G$1741,6,FALSE)</f>
        <v>24.576756</v>
      </c>
      <c r="F826" s="239">
        <v>42206</v>
      </c>
      <c r="G826" s="237">
        <f t="shared" si="17"/>
        <v>-1.7420573157660733E-2</v>
      </c>
      <c r="H826" s="237">
        <f t="shared" si="17"/>
        <v>2.6240816269069739E-2</v>
      </c>
      <c r="I826" s="237">
        <f t="shared" si="17"/>
        <v>-6.4516815961300662E-3</v>
      </c>
    </row>
    <row r="827" spans="1:9" x14ac:dyDescent="0.25">
      <c r="A827" s="239">
        <v>42207</v>
      </c>
      <c r="B827" s="237">
        <f>+VLOOKUP(A827,'[1]CEMEXCPO.MX'!$A$2:$G$1741,6,FALSE)</f>
        <v>13.258100000000001</v>
      </c>
      <c r="C827" s="237">
        <f>+VLOOKUP(A827,[1]BIMBOA.MX!$A$2:$G$1741,6,FALSE)</f>
        <v>41.254826000000001</v>
      </c>
      <c r="D827" s="237">
        <f>+VLOOKUP(A827,[1]GENTERA.MX!$A$2:$G$1741,6,FALSE)</f>
        <v>24.258614000000001</v>
      </c>
      <c r="F827" s="239">
        <v>42207</v>
      </c>
      <c r="G827" s="237">
        <f t="shared" si="17"/>
        <v>7.70035416369628E-3</v>
      </c>
      <c r="H827" s="237">
        <f t="shared" si="17"/>
        <v>-2.6240816269069645E-2</v>
      </c>
      <c r="I827" s="237">
        <f t="shared" si="17"/>
        <v>-1.3029347406984899E-2</v>
      </c>
    </row>
    <row r="828" spans="1:9" x14ac:dyDescent="0.25">
      <c r="A828" s="239">
        <v>42208</v>
      </c>
      <c r="B828" s="237">
        <f>+VLOOKUP(A828,'[1]CEMEXCPO.MX'!$A$2:$G$1741,6,FALSE)</f>
        <v>12.971500000000001</v>
      </c>
      <c r="C828" s="237">
        <f>+VLOOKUP(A828,[1]BIMBOA.MX!$A$2:$G$1741,6,FALSE)</f>
        <v>41.817833</v>
      </c>
      <c r="D828" s="237">
        <f>+VLOOKUP(A828,[1]GENTERA.MX!$A$2:$G$1741,6,FALSE)</f>
        <v>24.196750999999999</v>
      </c>
      <c r="F828" s="239">
        <v>42208</v>
      </c>
      <c r="G828" s="237">
        <f t="shared" si="17"/>
        <v>-2.1854043261831085E-2</v>
      </c>
      <c r="H828" s="237">
        <f t="shared" si="17"/>
        <v>1.3554775468806703E-2</v>
      </c>
      <c r="I828" s="237">
        <f t="shared" si="17"/>
        <v>-2.553402852771375E-3</v>
      </c>
    </row>
    <row r="829" spans="1:9" x14ac:dyDescent="0.25">
      <c r="A829" s="239">
        <v>42209</v>
      </c>
      <c r="B829" s="237">
        <f>+VLOOKUP(A829,'[1]CEMEXCPO.MX'!$A$2:$G$1741,6,FALSE)</f>
        <v>12.176399999999999</v>
      </c>
      <c r="C829" s="237">
        <f>+VLOOKUP(A829,[1]BIMBOA.MX!$A$2:$G$1741,6,FALSE)</f>
        <v>40.682110000000002</v>
      </c>
      <c r="D829" s="237">
        <f>+VLOOKUP(A829,[1]GENTERA.MX!$A$2:$G$1741,6,FALSE)</f>
        <v>23.622319999999998</v>
      </c>
      <c r="F829" s="239">
        <v>42209</v>
      </c>
      <c r="G829" s="237">
        <f t="shared" si="17"/>
        <v>-6.3254991053802209E-2</v>
      </c>
      <c r="H829" s="237">
        <f t="shared" si="17"/>
        <v>-2.7534437270463497E-2</v>
      </c>
      <c r="I829" s="237">
        <f t="shared" si="17"/>
        <v>-2.4026340159463578E-2</v>
      </c>
    </row>
    <row r="830" spans="1:9" x14ac:dyDescent="0.25">
      <c r="A830" s="239">
        <v>42212</v>
      </c>
      <c r="B830" s="237">
        <f>+VLOOKUP(A830,'[1]CEMEXCPO.MX'!$A$2:$G$1741,6,FALSE)</f>
        <v>11.8713</v>
      </c>
      <c r="C830" s="237">
        <f>+VLOOKUP(A830,[1]BIMBOA.MX!$A$2:$G$1741,6,FALSE)</f>
        <v>40.885959999999997</v>
      </c>
      <c r="D830" s="237">
        <f>+VLOOKUP(A830,[1]GENTERA.MX!$A$2:$G$1741,6,FALSE)</f>
        <v>23.737207000000001</v>
      </c>
      <c r="F830" s="239">
        <v>42212</v>
      </c>
      <c r="G830" s="237">
        <f t="shared" si="17"/>
        <v>-2.5375929668369362E-2</v>
      </c>
      <c r="H830" s="237">
        <f t="shared" si="17"/>
        <v>4.9982897571767826E-3</v>
      </c>
      <c r="I830" s="237">
        <f t="shared" si="17"/>
        <v>4.8517049319656167E-3</v>
      </c>
    </row>
    <row r="831" spans="1:9" x14ac:dyDescent="0.25">
      <c r="A831" s="239">
        <v>42213</v>
      </c>
      <c r="B831" s="237">
        <f>+VLOOKUP(A831,'[1]CEMEXCPO.MX'!$A$2:$G$1741,6,FALSE)</f>
        <v>12.574</v>
      </c>
      <c r="C831" s="237">
        <f>+VLOOKUP(A831,[1]BIMBOA.MX!$A$2:$G$1741,6,FALSE)</f>
        <v>41.109219000000003</v>
      </c>
      <c r="D831" s="237">
        <f>+VLOOKUP(A831,[1]GENTERA.MX!$A$2:$G$1741,6,FALSE)</f>
        <v>23.728373000000001</v>
      </c>
      <c r="F831" s="239">
        <v>42213</v>
      </c>
      <c r="G831" s="237">
        <f t="shared" si="17"/>
        <v>5.7507467538338249E-2</v>
      </c>
      <c r="H831" s="237">
        <f t="shared" si="17"/>
        <v>5.4456750862279801E-3</v>
      </c>
      <c r="I831" s="237">
        <f t="shared" si="17"/>
        <v>-3.7222762692456547E-4</v>
      </c>
    </row>
    <row r="832" spans="1:9" x14ac:dyDescent="0.25">
      <c r="A832" s="239">
        <v>42214</v>
      </c>
      <c r="B832" s="237">
        <f>+VLOOKUP(A832,'[1]CEMEXCPO.MX'!$A$2:$G$1741,6,FALSE)</f>
        <v>12.832800000000001</v>
      </c>
      <c r="C832" s="237">
        <f>+VLOOKUP(A832,[1]BIMBOA.MX!$A$2:$G$1741,6,FALSE)</f>
        <v>40.672404999999998</v>
      </c>
      <c r="D832" s="237">
        <f>+VLOOKUP(A832,[1]GENTERA.MX!$A$2:$G$1741,6,FALSE)</f>
        <v>24.055353</v>
      </c>
      <c r="F832" s="239">
        <v>42214</v>
      </c>
      <c r="G832" s="237">
        <f t="shared" si="17"/>
        <v>2.0373203359625253E-2</v>
      </c>
      <c r="H832" s="237">
        <f t="shared" si="17"/>
        <v>-1.0682550250644733E-2</v>
      </c>
      <c r="I832" s="237">
        <f t="shared" si="17"/>
        <v>1.3686044650847409E-2</v>
      </c>
    </row>
    <row r="833" spans="1:9" x14ac:dyDescent="0.25">
      <c r="A833" s="239">
        <v>42215</v>
      </c>
      <c r="B833" s="237">
        <f>+VLOOKUP(A833,'[1]CEMEXCPO.MX'!$A$2:$G$1741,6,FALSE)</f>
        <v>12.601699999999999</v>
      </c>
      <c r="C833" s="237">
        <f>+VLOOKUP(A833,[1]BIMBOA.MX!$A$2:$G$1741,6,FALSE)</f>
        <v>41.245120999999997</v>
      </c>
      <c r="D833" s="237">
        <f>+VLOOKUP(A833,[1]GENTERA.MX!$A$2:$G$1741,6,FALSE)</f>
        <v>23.984655</v>
      </c>
      <c r="F833" s="239">
        <v>42215</v>
      </c>
      <c r="G833" s="237">
        <f t="shared" si="17"/>
        <v>-1.8172667829111925E-2</v>
      </c>
      <c r="H833" s="237">
        <f t="shared" si="17"/>
        <v>1.398297432939369E-2</v>
      </c>
      <c r="I833" s="237">
        <f t="shared" si="17"/>
        <v>-2.9432988869654724E-3</v>
      </c>
    </row>
    <row r="834" spans="1:9" x14ac:dyDescent="0.25">
      <c r="A834" s="239">
        <v>42216</v>
      </c>
      <c r="B834" s="237">
        <f>+VLOOKUP(A834,'[1]CEMEXCPO.MX'!$A$2:$G$1741,6,FALSE)</f>
        <v>12.6942</v>
      </c>
      <c r="C834" s="237">
        <f>+VLOOKUP(A834,[1]BIMBOA.MX!$A$2:$G$1741,6,FALSE)</f>
        <v>41.963439999999999</v>
      </c>
      <c r="D834" s="237">
        <f>+VLOOKUP(A834,[1]GENTERA.MX!$A$2:$G$1741,6,FALSE)</f>
        <v>24.488385999999998</v>
      </c>
      <c r="F834" s="239">
        <v>42216</v>
      </c>
      <c r="G834" s="237">
        <f t="shared" si="17"/>
        <v>7.3134707438072535E-3</v>
      </c>
      <c r="H834" s="237">
        <f t="shared" si="17"/>
        <v>1.726593601116393E-2</v>
      </c>
      <c r="I834" s="237">
        <f t="shared" si="17"/>
        <v>2.0784713480903428E-2</v>
      </c>
    </row>
    <row r="835" spans="1:9" x14ac:dyDescent="0.25">
      <c r="A835" s="239">
        <v>42219</v>
      </c>
      <c r="B835" s="237">
        <f>+VLOOKUP(A835,'[1]CEMEXCPO.MX'!$A$2:$G$1741,6,FALSE)</f>
        <v>12.5832</v>
      </c>
      <c r="C835" s="237">
        <f>+VLOOKUP(A835,[1]BIMBOA.MX!$A$2:$G$1741,6,FALSE)</f>
        <v>42.361423000000002</v>
      </c>
      <c r="D835" s="237">
        <f>+VLOOKUP(A835,[1]GENTERA.MX!$A$2:$G$1741,6,FALSE)</f>
        <v>24.797692999999999</v>
      </c>
      <c r="F835" s="239">
        <v>42219</v>
      </c>
      <c r="G835" s="237">
        <f t="shared" si="17"/>
        <v>-8.7826052908940976E-3</v>
      </c>
      <c r="H835" s="237">
        <f t="shared" si="17"/>
        <v>9.4393501727611847E-3</v>
      </c>
      <c r="I835" s="237">
        <f t="shared" si="17"/>
        <v>1.2551660308883082E-2</v>
      </c>
    </row>
    <row r="836" spans="1:9" x14ac:dyDescent="0.25">
      <c r="A836" s="239">
        <v>42220</v>
      </c>
      <c r="B836" s="237">
        <f>+VLOOKUP(A836,'[1]CEMEXCPO.MX'!$A$2:$G$1741,6,FALSE)</f>
        <v>12.398300000000001</v>
      </c>
      <c r="C836" s="237">
        <f>+VLOOKUP(A836,[1]BIMBOA.MX!$A$2:$G$1741,6,FALSE)</f>
        <v>42.584685999999998</v>
      </c>
      <c r="D836" s="237">
        <f>+VLOOKUP(A836,[1]GENTERA.MX!$A$2:$G$1741,6,FALSE)</f>
        <v>25.018626999999999</v>
      </c>
      <c r="F836" s="239">
        <v>42220</v>
      </c>
      <c r="G836" s="237">
        <f t="shared" ref="G836:I899" si="18">+LN(B836/B835)</f>
        <v>-1.480322450611974E-2</v>
      </c>
      <c r="H836" s="237">
        <f t="shared" si="18"/>
        <v>5.2565918962935625E-3</v>
      </c>
      <c r="I836" s="237">
        <f t="shared" si="18"/>
        <v>8.8700027835266811E-3</v>
      </c>
    </row>
    <row r="837" spans="1:9" x14ac:dyDescent="0.25">
      <c r="A837" s="239">
        <v>42221</v>
      </c>
      <c r="B837" s="237">
        <f>+VLOOKUP(A837,'[1]CEMEXCPO.MX'!$A$2:$G$1741,6,FALSE)</f>
        <v>12.250400000000001</v>
      </c>
      <c r="C837" s="237">
        <f>+VLOOKUP(A837,[1]BIMBOA.MX!$A$2:$G$1741,6,FALSE)</f>
        <v>42.584685999999998</v>
      </c>
      <c r="D837" s="237">
        <f>+VLOOKUP(A837,[1]GENTERA.MX!$A$2:$G$1741,6,FALSE)</f>
        <v>24.921417000000002</v>
      </c>
      <c r="F837" s="239">
        <v>42221</v>
      </c>
      <c r="G837" s="237">
        <f t="shared" si="18"/>
        <v>-1.2000776919314992E-2</v>
      </c>
      <c r="H837" s="237">
        <f t="shared" si="18"/>
        <v>0</v>
      </c>
      <c r="I837" s="237">
        <f t="shared" si="18"/>
        <v>-3.8930731729570904E-3</v>
      </c>
    </row>
    <row r="838" spans="1:9" x14ac:dyDescent="0.25">
      <c r="A838" s="239">
        <v>42222</v>
      </c>
      <c r="B838" s="237">
        <f>+VLOOKUP(A838,'[1]CEMEXCPO.MX'!$A$2:$G$1741,6,FALSE)</f>
        <v>12.4445</v>
      </c>
      <c r="C838" s="237">
        <f>+VLOOKUP(A838,[1]BIMBOA.MX!$A$2:$G$1741,6,FALSE)</f>
        <v>41.856659000000001</v>
      </c>
      <c r="D838" s="237">
        <f>+VLOOKUP(A838,[1]GENTERA.MX!$A$2:$G$1741,6,FALSE)</f>
        <v>24.903739999999999</v>
      </c>
      <c r="F838" s="239">
        <v>42222</v>
      </c>
      <c r="G838" s="237">
        <f t="shared" si="18"/>
        <v>1.5720168715763681E-2</v>
      </c>
      <c r="H838" s="237">
        <f t="shared" si="18"/>
        <v>-1.7243804909564935E-2</v>
      </c>
      <c r="I838" s="237">
        <f t="shared" si="18"/>
        <v>-7.0956126607549686E-4</v>
      </c>
    </row>
    <row r="839" spans="1:9" x14ac:dyDescent="0.25">
      <c r="A839" s="239">
        <v>42223</v>
      </c>
      <c r="B839" s="237">
        <f>+VLOOKUP(A839,'[1]CEMEXCPO.MX'!$A$2:$G$1741,6,FALSE)</f>
        <v>12.740399999999999</v>
      </c>
      <c r="C839" s="237">
        <f>+VLOOKUP(A839,[1]BIMBOA.MX!$A$2:$G$1741,6,FALSE)</f>
        <v>42.264355000000002</v>
      </c>
      <c r="D839" s="237">
        <f>+VLOOKUP(A839,[1]GENTERA.MX!$A$2:$G$1741,6,FALSE)</f>
        <v>24.762346000000001</v>
      </c>
      <c r="F839" s="239">
        <v>42223</v>
      </c>
      <c r="G839" s="237">
        <f t="shared" si="18"/>
        <v>2.3499288590766058E-2</v>
      </c>
      <c r="H839" s="237">
        <f t="shared" si="18"/>
        <v>9.6931592423309936E-3</v>
      </c>
      <c r="I839" s="237">
        <f t="shared" si="18"/>
        <v>-5.6938000708047828E-3</v>
      </c>
    </row>
    <row r="840" spans="1:9" x14ac:dyDescent="0.25">
      <c r="A840" s="239">
        <v>42226</v>
      </c>
      <c r="B840" s="237">
        <f>+VLOOKUP(A840,'[1]CEMEXCPO.MX'!$A$2:$G$1741,6,FALSE)</f>
        <v>12.9068</v>
      </c>
      <c r="C840" s="237">
        <f>+VLOOKUP(A840,[1]BIMBOA.MX!$A$2:$G$1741,6,FALSE)</f>
        <v>42.468201000000001</v>
      </c>
      <c r="D840" s="237">
        <f>+VLOOKUP(A840,[1]GENTERA.MX!$A$2:$G$1741,6,FALSE)</f>
        <v>24.797692999999999</v>
      </c>
      <c r="F840" s="239">
        <v>42226</v>
      </c>
      <c r="G840" s="237">
        <f t="shared" si="18"/>
        <v>1.2976257440028314E-2</v>
      </c>
      <c r="H840" s="237">
        <f t="shared" si="18"/>
        <v>4.8115247052344544E-3</v>
      </c>
      <c r="I840" s="237">
        <f t="shared" si="18"/>
        <v>1.4264317263107914E-3</v>
      </c>
    </row>
    <row r="841" spans="1:9" x14ac:dyDescent="0.25">
      <c r="A841" s="239">
        <v>42227</v>
      </c>
      <c r="B841" s="237">
        <f>+VLOOKUP(A841,'[1]CEMEXCPO.MX'!$A$2:$G$1741,6,FALSE)</f>
        <v>12.2966</v>
      </c>
      <c r="C841" s="237">
        <f>+VLOOKUP(A841,[1]BIMBOA.MX!$A$2:$G$1741,6,FALSE)</f>
        <v>41.740177000000003</v>
      </c>
      <c r="D841" s="237">
        <f>+VLOOKUP(A841,[1]GENTERA.MX!$A$2:$G$1741,6,FALSE)</f>
        <v>24.673971000000002</v>
      </c>
      <c r="F841" s="239">
        <v>42227</v>
      </c>
      <c r="G841" s="237">
        <f t="shared" si="18"/>
        <v>-4.8431502863089025E-2</v>
      </c>
      <c r="H841" s="237">
        <f t="shared" si="18"/>
        <v>-1.7291441938823718E-2</v>
      </c>
      <c r="I841" s="237">
        <f t="shared" si="18"/>
        <v>-5.0017423280415522E-3</v>
      </c>
    </row>
    <row r="842" spans="1:9" x14ac:dyDescent="0.25">
      <c r="A842" s="239">
        <v>42228</v>
      </c>
      <c r="B842" s="237">
        <f>+VLOOKUP(A842,'[1]CEMEXCPO.MX'!$A$2:$G$1741,6,FALSE)</f>
        <v>12.185600000000001</v>
      </c>
      <c r="C842" s="237">
        <f>+VLOOKUP(A842,[1]BIMBOA.MX!$A$2:$G$1741,6,FALSE)</f>
        <v>41.400429000000003</v>
      </c>
      <c r="D842" s="237">
        <f>+VLOOKUP(A842,[1]GENTERA.MX!$A$2:$G$1741,6,FALSE)</f>
        <v>23.852093</v>
      </c>
      <c r="F842" s="239">
        <v>42228</v>
      </c>
      <c r="G842" s="237">
        <f t="shared" si="18"/>
        <v>-9.0678746675300955E-3</v>
      </c>
      <c r="H842" s="237">
        <f t="shared" si="18"/>
        <v>-8.1728990802983608E-3</v>
      </c>
      <c r="I842" s="237">
        <f t="shared" si="18"/>
        <v>-3.3876912024964366E-2</v>
      </c>
    </row>
    <row r="843" spans="1:9" x14ac:dyDescent="0.25">
      <c r="A843" s="239">
        <v>42229</v>
      </c>
      <c r="B843" s="237">
        <f>+VLOOKUP(A843,'[1]CEMEXCPO.MX'!$A$2:$G$1741,6,FALSE)</f>
        <v>12.167199999999999</v>
      </c>
      <c r="C843" s="237">
        <f>+VLOOKUP(A843,[1]BIMBOA.MX!$A$2:$G$1741,6,FALSE)</f>
        <v>40.788887000000003</v>
      </c>
      <c r="D843" s="237">
        <f>+VLOOKUP(A843,[1]GENTERA.MX!$A$2:$G$1741,6,FALSE)</f>
        <v>23.913954</v>
      </c>
      <c r="F843" s="239">
        <v>42229</v>
      </c>
      <c r="G843" s="237">
        <f t="shared" si="18"/>
        <v>-1.5111201587779501E-3</v>
      </c>
      <c r="H843" s="237">
        <f t="shared" si="18"/>
        <v>-1.488157623876029E-2</v>
      </c>
      <c r="I843" s="237">
        <f t="shared" si="18"/>
        <v>2.5901676387535166E-3</v>
      </c>
    </row>
    <row r="844" spans="1:9" x14ac:dyDescent="0.25">
      <c r="A844" s="239">
        <v>42230</v>
      </c>
      <c r="B844" s="237">
        <f>+VLOOKUP(A844,'[1]CEMEXCPO.MX'!$A$2:$G$1741,6,FALSE)</f>
        <v>12.2319</v>
      </c>
      <c r="C844" s="237">
        <f>+VLOOKUP(A844,[1]BIMBOA.MX!$A$2:$G$1741,6,FALSE)</f>
        <v>40.575333000000001</v>
      </c>
      <c r="D844" s="237">
        <f>+VLOOKUP(A844,[1]GENTERA.MX!$A$2:$G$1741,6,FALSE)</f>
        <v>23.878605</v>
      </c>
      <c r="F844" s="239">
        <v>42230</v>
      </c>
      <c r="G844" s="237">
        <f t="shared" si="18"/>
        <v>5.3034867393620478E-3</v>
      </c>
      <c r="H844" s="237">
        <f t="shared" si="18"/>
        <v>-5.2493464666534938E-3</v>
      </c>
      <c r="I844" s="237">
        <f t="shared" si="18"/>
        <v>-1.4792682034870928E-3</v>
      </c>
    </row>
    <row r="845" spans="1:9" x14ac:dyDescent="0.25">
      <c r="A845" s="239">
        <v>42233</v>
      </c>
      <c r="B845" s="237">
        <f>+VLOOKUP(A845,'[1]CEMEXCPO.MX'!$A$2:$G$1741,6,FALSE)</f>
        <v>12.120900000000001</v>
      </c>
      <c r="C845" s="237">
        <f>+VLOOKUP(A845,[1]BIMBOA.MX!$A$2:$G$1741,6,FALSE)</f>
        <v>40.866543</v>
      </c>
      <c r="D845" s="237">
        <f>+VLOOKUP(A845,[1]GENTERA.MX!$A$2:$G$1741,6,FALSE)</f>
        <v>24.214424000000001</v>
      </c>
      <c r="F845" s="239">
        <v>42233</v>
      </c>
      <c r="G845" s="237">
        <f t="shared" si="18"/>
        <v>-9.1160580054190504E-3</v>
      </c>
      <c r="H845" s="237">
        <f t="shared" si="18"/>
        <v>7.1513883372736941E-3</v>
      </c>
      <c r="I845" s="237">
        <f t="shared" si="18"/>
        <v>1.3965618930708957E-2</v>
      </c>
    </row>
    <row r="846" spans="1:9" x14ac:dyDescent="0.25">
      <c r="A846" s="239">
        <v>42234</v>
      </c>
      <c r="B846" s="237">
        <f>+VLOOKUP(A846,'[1]CEMEXCPO.MX'!$A$2:$G$1741,6,FALSE)</f>
        <v>12.250400000000001</v>
      </c>
      <c r="C846" s="237">
        <f>+VLOOKUP(A846,[1]BIMBOA.MX!$A$2:$G$1741,6,FALSE)</f>
        <v>40.565627999999997</v>
      </c>
      <c r="D846" s="237">
        <f>+VLOOKUP(A846,[1]GENTERA.MX!$A$2:$G$1741,6,FALSE)</f>
        <v>24.179076999999999</v>
      </c>
      <c r="F846" s="239">
        <v>42234</v>
      </c>
      <c r="G846" s="237">
        <f t="shared" si="18"/>
        <v>1.0627354208896029E-2</v>
      </c>
      <c r="H846" s="237">
        <f t="shared" si="18"/>
        <v>-7.390601674820519E-3</v>
      </c>
      <c r="I846" s="237">
        <f t="shared" si="18"/>
        <v>-1.4608162482739047E-3</v>
      </c>
    </row>
    <row r="847" spans="1:9" x14ac:dyDescent="0.25">
      <c r="A847" s="239">
        <v>42235</v>
      </c>
      <c r="B847" s="237">
        <f>+VLOOKUP(A847,'[1]CEMEXCPO.MX'!$A$2:$G$1741,6,FALSE)</f>
        <v>12.111700000000001</v>
      </c>
      <c r="C847" s="237">
        <f>+VLOOKUP(A847,[1]BIMBOA.MX!$A$2:$G$1741,6,FALSE)</f>
        <v>39.779361999999999</v>
      </c>
      <c r="D847" s="237">
        <f>+VLOOKUP(A847,[1]GENTERA.MX!$A$2:$G$1741,6,FALSE)</f>
        <v>23.993490000000001</v>
      </c>
      <c r="F847" s="239">
        <v>42235</v>
      </c>
      <c r="G847" s="237">
        <f t="shared" si="18"/>
        <v>-1.1386661954826778E-2</v>
      </c>
      <c r="H847" s="237">
        <f t="shared" si="18"/>
        <v>-1.9572871966403428E-2</v>
      </c>
      <c r="I847" s="237">
        <f t="shared" si="18"/>
        <v>-7.7051288620543562E-3</v>
      </c>
    </row>
    <row r="848" spans="1:9" x14ac:dyDescent="0.25">
      <c r="A848" s="239">
        <v>42236</v>
      </c>
      <c r="B848" s="237">
        <f>+VLOOKUP(A848,'[1]CEMEXCPO.MX'!$A$2:$G$1741,6,FALSE)</f>
        <v>11.6494</v>
      </c>
      <c r="C848" s="237">
        <f>+VLOOKUP(A848,[1]BIMBOA.MX!$A$2:$G$1741,6,FALSE)</f>
        <v>39.934672999999997</v>
      </c>
      <c r="D848" s="237">
        <f>+VLOOKUP(A848,[1]GENTERA.MX!$A$2:$G$1741,6,FALSE)</f>
        <v>23.772558</v>
      </c>
      <c r="F848" s="239">
        <v>42236</v>
      </c>
      <c r="G848" s="237">
        <f t="shared" si="18"/>
        <v>-3.8917251024528379E-2</v>
      </c>
      <c r="H848" s="237">
        <f t="shared" si="18"/>
        <v>3.8967089427736834E-3</v>
      </c>
      <c r="I848" s="237">
        <f t="shared" si="18"/>
        <v>-9.2506533306450697E-3</v>
      </c>
    </row>
    <row r="849" spans="1:9" x14ac:dyDescent="0.25">
      <c r="A849" s="239">
        <v>42237</v>
      </c>
      <c r="B849" s="237">
        <f>+VLOOKUP(A849,'[1]CEMEXCPO.MX'!$A$2:$G$1741,6,FALSE)</f>
        <v>11.048500000000001</v>
      </c>
      <c r="C849" s="237">
        <f>+VLOOKUP(A849,[1]BIMBOA.MX!$A$2:$G$1741,6,FALSE)</f>
        <v>39.177525000000003</v>
      </c>
      <c r="D849" s="237">
        <f>+VLOOKUP(A849,[1]GENTERA.MX!$A$2:$G$1741,6,FALSE)</f>
        <v>23.569296000000001</v>
      </c>
      <c r="F849" s="239">
        <v>42237</v>
      </c>
      <c r="G849" s="237">
        <f t="shared" si="18"/>
        <v>-5.2960004396483198E-2</v>
      </c>
      <c r="H849" s="237">
        <f t="shared" si="18"/>
        <v>-1.9141703493429408E-2</v>
      </c>
      <c r="I849" s="237">
        <f t="shared" si="18"/>
        <v>-8.5870421972748419E-3</v>
      </c>
    </row>
    <row r="850" spans="1:9" x14ac:dyDescent="0.25">
      <c r="A850" s="239">
        <v>42240</v>
      </c>
      <c r="B850" s="237">
        <f>+VLOOKUP(A850,'[1]CEMEXCPO.MX'!$A$2:$G$1741,6,FALSE)</f>
        <v>10.909800000000001</v>
      </c>
      <c r="C850" s="237">
        <f>+VLOOKUP(A850,[1]BIMBOA.MX!$A$2:$G$1741,6,FALSE)</f>
        <v>37.973849999999999</v>
      </c>
      <c r="D850" s="237">
        <f>+VLOOKUP(A850,[1]GENTERA.MX!$A$2:$G$1741,6,FALSE)</f>
        <v>22.676722999999999</v>
      </c>
      <c r="F850" s="239">
        <v>42240</v>
      </c>
      <c r="G850" s="237">
        <f t="shared" si="18"/>
        <v>-1.2633204271755519E-2</v>
      </c>
      <c r="H850" s="237">
        <f t="shared" si="18"/>
        <v>-3.1205475594080736E-2</v>
      </c>
      <c r="I850" s="237">
        <f t="shared" si="18"/>
        <v>-3.8605868141168689E-2</v>
      </c>
    </row>
    <row r="851" spans="1:9" x14ac:dyDescent="0.25">
      <c r="A851" s="239">
        <v>42241</v>
      </c>
      <c r="B851" s="237">
        <f>+VLOOKUP(A851,'[1]CEMEXCPO.MX'!$A$2:$G$1741,6,FALSE)</f>
        <v>11.048500000000001</v>
      </c>
      <c r="C851" s="237">
        <f>+VLOOKUP(A851,[1]BIMBOA.MX!$A$2:$G$1741,6,FALSE)</f>
        <v>38.527149000000001</v>
      </c>
      <c r="D851" s="237">
        <f>+VLOOKUP(A851,[1]GENTERA.MX!$A$2:$G$1741,6,FALSE)</f>
        <v>22.438112</v>
      </c>
      <c r="F851" s="239">
        <v>42241</v>
      </c>
      <c r="G851" s="237">
        <f t="shared" si="18"/>
        <v>1.2633204271755523E-2</v>
      </c>
      <c r="H851" s="237">
        <f t="shared" si="18"/>
        <v>1.4465396667869742E-2</v>
      </c>
      <c r="I851" s="237">
        <f t="shared" si="18"/>
        <v>-1.0578038241384514E-2</v>
      </c>
    </row>
    <row r="852" spans="1:9" x14ac:dyDescent="0.25">
      <c r="A852" s="239">
        <v>42242</v>
      </c>
      <c r="B852" s="237">
        <f>+VLOOKUP(A852,'[1]CEMEXCPO.MX'!$A$2:$G$1741,6,FALSE)</f>
        <v>11.2056</v>
      </c>
      <c r="C852" s="237">
        <f>+VLOOKUP(A852,[1]BIMBOA.MX!$A$2:$G$1741,6,FALSE)</f>
        <v>38.925136999999999</v>
      </c>
      <c r="D852" s="237">
        <f>+VLOOKUP(A852,[1]GENTERA.MX!$A$2:$G$1741,6,FALSE)</f>
        <v>22.694396999999999</v>
      </c>
      <c r="F852" s="239">
        <v>42242</v>
      </c>
      <c r="G852" s="237">
        <f t="shared" si="18"/>
        <v>1.4118981199677401E-2</v>
      </c>
      <c r="H852" s="237">
        <f t="shared" si="18"/>
        <v>1.0277075692631126E-2</v>
      </c>
      <c r="I852" s="237">
        <f t="shared" si="18"/>
        <v>1.135712418389471E-2</v>
      </c>
    </row>
    <row r="853" spans="1:9" x14ac:dyDescent="0.25">
      <c r="A853" s="239">
        <v>42243</v>
      </c>
      <c r="B853" s="237">
        <f>+VLOOKUP(A853,'[1]CEMEXCPO.MX'!$A$2:$G$1741,6,FALSE)</f>
        <v>11.8713</v>
      </c>
      <c r="C853" s="237">
        <f>+VLOOKUP(A853,[1]BIMBOA.MX!$A$2:$G$1741,6,FALSE)</f>
        <v>41.089806000000003</v>
      </c>
      <c r="D853" s="237">
        <f>+VLOOKUP(A853,[1]GENTERA.MX!$A$2:$G$1741,6,FALSE)</f>
        <v>22.968354999999999</v>
      </c>
      <c r="F853" s="239">
        <v>42243</v>
      </c>
      <c r="G853" s="237">
        <f t="shared" si="18"/>
        <v>5.7710069079831151E-2</v>
      </c>
      <c r="H853" s="237">
        <f t="shared" si="18"/>
        <v>5.4119824237958837E-2</v>
      </c>
      <c r="I853" s="237">
        <f t="shared" si="18"/>
        <v>1.1999333159891478E-2</v>
      </c>
    </row>
    <row r="854" spans="1:9" x14ac:dyDescent="0.25">
      <c r="A854" s="239">
        <v>42244</v>
      </c>
      <c r="B854" s="237">
        <f>+VLOOKUP(A854,'[1]CEMEXCPO.MX'!$A$2:$G$1741,6,FALSE)</f>
        <v>11.8713</v>
      </c>
      <c r="C854" s="237">
        <f>+VLOOKUP(A854,[1]BIMBOA.MX!$A$2:$G$1741,6,FALSE)</f>
        <v>40.187057000000003</v>
      </c>
      <c r="D854" s="237">
        <f>+VLOOKUP(A854,[1]GENTERA.MX!$A$2:$G$1741,6,FALSE)</f>
        <v>23.560459000000002</v>
      </c>
      <c r="F854" s="239">
        <v>42244</v>
      </c>
      <c r="G854" s="237">
        <f t="shared" si="18"/>
        <v>0</v>
      </c>
      <c r="H854" s="237">
        <f t="shared" si="18"/>
        <v>-2.2215082931848693E-2</v>
      </c>
      <c r="I854" s="237">
        <f t="shared" si="18"/>
        <v>2.5452441780462163E-2</v>
      </c>
    </row>
    <row r="855" spans="1:9" x14ac:dyDescent="0.25">
      <c r="A855" s="239">
        <v>42247</v>
      </c>
      <c r="B855" s="237">
        <f>+VLOOKUP(A855,'[1]CEMEXCPO.MX'!$A$2:$G$1741,6,FALSE)</f>
        <v>12.1394</v>
      </c>
      <c r="C855" s="237">
        <f>+VLOOKUP(A855,[1]BIMBOA.MX!$A$2:$G$1741,6,FALSE)</f>
        <v>41.817833</v>
      </c>
      <c r="D855" s="237">
        <f>+VLOOKUP(A855,[1]GENTERA.MX!$A$2:$G$1741,6,FALSE)</f>
        <v>23.648831999999999</v>
      </c>
      <c r="F855" s="239">
        <v>42247</v>
      </c>
      <c r="G855" s="237">
        <f t="shared" si="18"/>
        <v>2.2332638593705316E-2</v>
      </c>
      <c r="H855" s="237">
        <f t="shared" si="18"/>
        <v>3.9777896736701873E-2</v>
      </c>
      <c r="I855" s="237">
        <f t="shared" si="18"/>
        <v>3.7438860594057191E-3</v>
      </c>
    </row>
    <row r="856" spans="1:9" x14ac:dyDescent="0.25">
      <c r="A856" s="239">
        <v>42248</v>
      </c>
      <c r="B856" s="237">
        <f>+VLOOKUP(A856,'[1]CEMEXCPO.MX'!$A$2:$G$1741,6,FALSE)</f>
        <v>11.473699999999999</v>
      </c>
      <c r="C856" s="237">
        <f>+VLOOKUP(A856,[1]BIMBOA.MX!$A$2:$G$1741,6,FALSE)</f>
        <v>41.089806000000003</v>
      </c>
      <c r="D856" s="237">
        <f>+VLOOKUP(A856,[1]GENTERA.MX!$A$2:$G$1741,6,FALSE)</f>
        <v>23.542784000000001</v>
      </c>
      <c r="F856" s="239">
        <v>42248</v>
      </c>
      <c r="G856" s="237">
        <f t="shared" si="18"/>
        <v>-5.6398901247745728E-2</v>
      </c>
      <c r="H856" s="237">
        <f t="shared" si="18"/>
        <v>-1.756281380485307E-2</v>
      </c>
      <c r="I856" s="237">
        <f t="shared" si="18"/>
        <v>-4.4943652070762044E-3</v>
      </c>
    </row>
    <row r="857" spans="1:9" x14ac:dyDescent="0.25">
      <c r="A857" s="239">
        <v>42249</v>
      </c>
      <c r="B857" s="237">
        <f>+VLOOKUP(A857,'[1]CEMEXCPO.MX'!$A$2:$G$1741,6,FALSE)</f>
        <v>11.7141</v>
      </c>
      <c r="C857" s="237">
        <f>+VLOOKUP(A857,[1]BIMBOA.MX!$A$2:$G$1741,6,FALSE)</f>
        <v>41.361603000000002</v>
      </c>
      <c r="D857" s="237">
        <f>+VLOOKUP(A857,[1]GENTERA.MX!$A$2:$G$1741,6,FALSE)</f>
        <v>23.542784000000001</v>
      </c>
      <c r="F857" s="239">
        <v>42249</v>
      </c>
      <c r="G857" s="237">
        <f t="shared" si="18"/>
        <v>2.0735784656242085E-2</v>
      </c>
      <c r="H857" s="237">
        <f t="shared" si="18"/>
        <v>6.5929251617354977E-3</v>
      </c>
      <c r="I857" s="237">
        <f t="shared" si="18"/>
        <v>0</v>
      </c>
    </row>
    <row r="858" spans="1:9" x14ac:dyDescent="0.25">
      <c r="A858" s="239">
        <v>42250</v>
      </c>
      <c r="B858" s="237">
        <f>+VLOOKUP(A858,'[1]CEMEXCPO.MX'!$A$2:$G$1741,6,FALSE)</f>
        <v>11.7788</v>
      </c>
      <c r="C858" s="237">
        <f>+VLOOKUP(A858,[1]BIMBOA.MX!$A$2:$G$1741,6,FALSE)</f>
        <v>41.109219000000003</v>
      </c>
      <c r="D858" s="237">
        <f>+VLOOKUP(A858,[1]GENTERA.MX!$A$2:$G$1741,6,FALSE)</f>
        <v>23.887443999999999</v>
      </c>
      <c r="F858" s="239">
        <v>42250</v>
      </c>
      <c r="G858" s="237">
        <f t="shared" si="18"/>
        <v>5.5080610376983825E-3</v>
      </c>
      <c r="H858" s="237">
        <f t="shared" si="18"/>
        <v>-6.12058378394099E-3</v>
      </c>
      <c r="I858" s="237">
        <f t="shared" si="18"/>
        <v>1.4533603622183765E-2</v>
      </c>
    </row>
    <row r="859" spans="1:9" x14ac:dyDescent="0.25">
      <c r="A859" s="239">
        <v>42251</v>
      </c>
      <c r="B859" s="237">
        <f>+VLOOKUP(A859,'[1]CEMEXCPO.MX'!$A$2:$G$1741,6,FALSE)</f>
        <v>11.5754</v>
      </c>
      <c r="C859" s="237">
        <f>+VLOOKUP(A859,[1]BIMBOA.MX!$A$2:$G$1741,6,FALSE)</f>
        <v>41.060687999999999</v>
      </c>
      <c r="D859" s="237">
        <f>+VLOOKUP(A859,[1]GENTERA.MX!$A$2:$G$1741,6,FALSE)</f>
        <v>23.648831999999999</v>
      </c>
      <c r="F859" s="239">
        <v>42251</v>
      </c>
      <c r="G859" s="237">
        <f t="shared" si="18"/>
        <v>-1.7419148851799498E-2</v>
      </c>
      <c r="H859" s="237">
        <f t="shared" si="18"/>
        <v>-1.1812355012891808E-3</v>
      </c>
      <c r="I859" s="237">
        <f t="shared" si="18"/>
        <v>-1.0039238415107539E-2</v>
      </c>
    </row>
    <row r="860" spans="1:9" x14ac:dyDescent="0.25">
      <c r="A860" s="239">
        <v>42254</v>
      </c>
      <c r="B860" s="237">
        <f>+VLOOKUP(A860,'[1]CEMEXCPO.MX'!$A$2:$G$1741,6,FALSE)</f>
        <v>11.52</v>
      </c>
      <c r="C860" s="237">
        <f>+VLOOKUP(A860,[1]BIMBOA.MX!$A$2:$G$1741,6,FALSE)</f>
        <v>40.895671999999998</v>
      </c>
      <c r="D860" s="237">
        <f>+VLOOKUP(A860,[1]GENTERA.MX!$A$2:$G$1741,6,FALSE)</f>
        <v>23.905117000000001</v>
      </c>
      <c r="F860" s="239">
        <v>42254</v>
      </c>
      <c r="G860" s="237">
        <f t="shared" si="18"/>
        <v>-4.7975013428862611E-3</v>
      </c>
      <c r="H860" s="237">
        <f t="shared" si="18"/>
        <v>-4.0269290386671479E-3</v>
      </c>
      <c r="I860" s="237">
        <f t="shared" si="18"/>
        <v>1.0778809613459698E-2</v>
      </c>
    </row>
    <row r="861" spans="1:9" x14ac:dyDescent="0.25">
      <c r="A861" s="239">
        <v>42255</v>
      </c>
      <c r="B861" s="237">
        <f>+VLOOKUP(A861,'[1]CEMEXCPO.MX'!$A$2:$G$1741,6,FALSE)</f>
        <v>11.7973</v>
      </c>
      <c r="C861" s="237">
        <f>+VLOOKUP(A861,[1]BIMBOA.MX!$A$2:$G$1741,6,FALSE)</f>
        <v>41.060687999999999</v>
      </c>
      <c r="D861" s="237">
        <f>+VLOOKUP(A861,[1]GENTERA.MX!$A$2:$G$1741,6,FALSE)</f>
        <v>24.002331000000002</v>
      </c>
      <c r="F861" s="239">
        <v>42255</v>
      </c>
      <c r="G861" s="237">
        <f t="shared" si="18"/>
        <v>2.3786036462735499E-2</v>
      </c>
      <c r="H861" s="237">
        <f t="shared" si="18"/>
        <v>4.026929038667206E-3</v>
      </c>
      <c r="I861" s="237">
        <f t="shared" si="18"/>
        <v>4.0584141919669994E-3</v>
      </c>
    </row>
    <row r="862" spans="1:9" x14ac:dyDescent="0.25">
      <c r="A862" s="239">
        <v>42256</v>
      </c>
      <c r="B862" s="237">
        <f>+VLOOKUP(A862,'[1]CEMEXCPO.MX'!$A$2:$G$1741,6,FALSE)</f>
        <v>11.760400000000001</v>
      </c>
      <c r="C862" s="237">
        <f>+VLOOKUP(A862,[1]BIMBOA.MX!$A$2:$G$1741,6,FALSE)</f>
        <v>40.536507</v>
      </c>
      <c r="D862" s="237">
        <f>+VLOOKUP(A862,[1]GENTERA.MX!$A$2:$G$1741,6,FALSE)</f>
        <v>23.763719999999999</v>
      </c>
      <c r="F862" s="239">
        <v>42256</v>
      </c>
      <c r="G862" s="237">
        <f t="shared" si="18"/>
        <v>-3.132736233007112E-3</v>
      </c>
      <c r="H862" s="237">
        <f t="shared" si="18"/>
        <v>-1.2848191921064978E-2</v>
      </c>
      <c r="I862" s="237">
        <f t="shared" si="18"/>
        <v>-9.9909027357317007E-3</v>
      </c>
    </row>
    <row r="863" spans="1:9" x14ac:dyDescent="0.25">
      <c r="A863" s="239">
        <v>42257</v>
      </c>
      <c r="B863" s="237">
        <f>+VLOOKUP(A863,'[1]CEMEXCPO.MX'!$A$2:$G$1741,6,FALSE)</f>
        <v>11.9823</v>
      </c>
      <c r="C863" s="237">
        <f>+VLOOKUP(A863,[1]BIMBOA.MX!$A$2:$G$1741,6,FALSE)</f>
        <v>40.866543</v>
      </c>
      <c r="D863" s="237">
        <f>+VLOOKUP(A863,[1]GENTERA.MX!$A$2:$G$1741,6,FALSE)</f>
        <v>24.214424000000001</v>
      </c>
      <c r="F863" s="239">
        <v>42257</v>
      </c>
      <c r="G863" s="237">
        <f t="shared" si="18"/>
        <v>1.8692605407159894E-2</v>
      </c>
      <c r="H863" s="237">
        <f t="shared" si="18"/>
        <v>8.1087332320602026E-3</v>
      </c>
      <c r="I863" s="237">
        <f t="shared" si="18"/>
        <v>1.8788440767452144E-2</v>
      </c>
    </row>
    <row r="864" spans="1:9" x14ac:dyDescent="0.25">
      <c r="A864" s="239">
        <v>42258</v>
      </c>
      <c r="B864" s="237">
        <f>+VLOOKUP(A864,'[1]CEMEXCPO.MX'!$A$2:$G$1741,6,FALSE)</f>
        <v>11.9453</v>
      </c>
      <c r="C864" s="237">
        <f>+VLOOKUP(A864,[1]BIMBOA.MX!$A$2:$G$1741,6,FALSE)</f>
        <v>40.604453999999997</v>
      </c>
      <c r="D864" s="237">
        <f>+VLOOKUP(A864,[1]GENTERA.MX!$A$2:$G$1741,6,FALSE)</f>
        <v>23.984655</v>
      </c>
      <c r="F864" s="239">
        <v>42258</v>
      </c>
      <c r="G864" s="237">
        <f t="shared" si="18"/>
        <v>-3.0926653313145575E-3</v>
      </c>
      <c r="H864" s="237">
        <f t="shared" si="18"/>
        <v>-6.4339437041876831E-3</v>
      </c>
      <c r="I864" s="237">
        <f t="shared" si="18"/>
        <v>-9.5342378027558142E-3</v>
      </c>
    </row>
    <row r="865" spans="1:9" x14ac:dyDescent="0.25">
      <c r="A865" s="239">
        <v>42261</v>
      </c>
      <c r="B865" s="237">
        <f>+VLOOKUP(A865,'[1]CEMEXCPO.MX'!$A$2:$G$1741,6,FALSE)</f>
        <v>12.1394</v>
      </c>
      <c r="C865" s="237">
        <f>+VLOOKUP(A865,[1]BIMBOA.MX!$A$2:$G$1741,6,FALSE)</f>
        <v>40.565627999999997</v>
      </c>
      <c r="D865" s="237">
        <f>+VLOOKUP(A865,[1]GENTERA.MX!$A$2:$G$1741,6,FALSE)</f>
        <v>24.152564999999999</v>
      </c>
      <c r="F865" s="239">
        <v>42261</v>
      </c>
      <c r="G865" s="237">
        <f t="shared" si="18"/>
        <v>1.6118465442917569E-2</v>
      </c>
      <c r="H865" s="237">
        <f t="shared" si="18"/>
        <v>-9.5665797063284501E-4</v>
      </c>
      <c r="I865" s="237">
        <f t="shared" si="18"/>
        <v>6.976334778114936E-3</v>
      </c>
    </row>
    <row r="866" spans="1:9" x14ac:dyDescent="0.25">
      <c r="A866" s="239">
        <v>42262</v>
      </c>
      <c r="B866" s="237">
        <f>+VLOOKUP(A866,'[1]CEMEXCPO.MX'!$A$2:$G$1741,6,FALSE)</f>
        <v>12.1487</v>
      </c>
      <c r="C866" s="237">
        <f>+VLOOKUP(A866,[1]BIMBOA.MX!$A$2:$G$1741,6,FALSE)</f>
        <v>40.818012000000003</v>
      </c>
      <c r="D866" s="237">
        <f>+VLOOKUP(A866,[1]GENTERA.MX!$A$2:$G$1741,6,FALSE)</f>
        <v>23.860928999999999</v>
      </c>
      <c r="F866" s="239">
        <v>42262</v>
      </c>
      <c r="G866" s="237">
        <f t="shared" si="18"/>
        <v>7.6580716107931717E-4</v>
      </c>
      <c r="H866" s="237">
        <f t="shared" si="18"/>
        <v>6.2023475254218505E-3</v>
      </c>
      <c r="I866" s="237">
        <f t="shared" si="18"/>
        <v>-1.2148234270061571E-2</v>
      </c>
    </row>
    <row r="867" spans="1:9" x14ac:dyDescent="0.25">
      <c r="A867" s="239">
        <v>42264</v>
      </c>
      <c r="B867" s="237">
        <f>+VLOOKUP(A867,'[1]CEMEXCPO.MX'!$A$2:$G$1741,6,FALSE)</f>
        <v>12.2966</v>
      </c>
      <c r="C867" s="237">
        <f>+VLOOKUP(A867,[1]BIMBOA.MX!$A$2:$G$1741,6,FALSE)</f>
        <v>41.050980000000003</v>
      </c>
      <c r="D867" s="237">
        <f>+VLOOKUP(A867,[1]GENTERA.MX!$A$2:$G$1741,6,FALSE)</f>
        <v>23.834415</v>
      </c>
      <c r="F867" s="239">
        <v>42264</v>
      </c>
      <c r="G867" s="237">
        <f t="shared" si="18"/>
        <v>1.2100633225014279E-2</v>
      </c>
      <c r="H867" s="237">
        <f t="shared" si="18"/>
        <v>5.6912543598051039E-3</v>
      </c>
      <c r="I867" s="237">
        <f t="shared" si="18"/>
        <v>-1.1118067512499231E-3</v>
      </c>
    </row>
    <row r="868" spans="1:9" x14ac:dyDescent="0.25">
      <c r="A868" s="239">
        <v>42265</v>
      </c>
      <c r="B868" s="237">
        <f>+VLOOKUP(A868,'[1]CEMEXCPO.MX'!$A$2:$G$1741,6,FALSE)</f>
        <v>11.889799999999999</v>
      </c>
      <c r="C868" s="237">
        <f>+VLOOKUP(A868,[1]BIMBOA.MX!$A$2:$G$1741,6,FALSE)</f>
        <v>41.283946999999998</v>
      </c>
      <c r="D868" s="237">
        <f>+VLOOKUP(A868,[1]GENTERA.MX!$A$2:$G$1741,6,FALSE)</f>
        <v>23.852093</v>
      </c>
      <c r="F868" s="239">
        <v>42265</v>
      </c>
      <c r="G868" s="237">
        <f t="shared" si="18"/>
        <v>-3.3641911698975485E-2</v>
      </c>
      <c r="H868" s="237">
        <f t="shared" si="18"/>
        <v>5.6590229738452177E-3</v>
      </c>
      <c r="I868" s="237">
        <f t="shared" si="18"/>
        <v>7.4142567997713925E-4</v>
      </c>
    </row>
    <row r="869" spans="1:9" x14ac:dyDescent="0.25">
      <c r="A869" s="239">
        <v>42268</v>
      </c>
      <c r="B869" s="237">
        <f>+VLOOKUP(A869,'[1]CEMEXCPO.MX'!$A$2:$G$1741,6,FALSE)</f>
        <v>11.8528</v>
      </c>
      <c r="C869" s="237">
        <f>+VLOOKUP(A869,[1]BIMBOA.MX!$A$2:$G$1741,6,FALSE)</f>
        <v>41.332484999999998</v>
      </c>
      <c r="D869" s="237">
        <f>+VLOOKUP(A869,[1]GENTERA.MX!$A$2:$G$1741,6,FALSE)</f>
        <v>23.772558</v>
      </c>
      <c r="F869" s="239">
        <v>42268</v>
      </c>
      <c r="G869" s="237">
        <f t="shared" si="18"/>
        <v>-3.1167631137406322E-3</v>
      </c>
      <c r="H869" s="237">
        <f t="shared" si="18"/>
        <v>1.1750206202222806E-3</v>
      </c>
      <c r="I869" s="237">
        <f t="shared" si="18"/>
        <v>-3.3400800749981033E-3</v>
      </c>
    </row>
    <row r="870" spans="1:9" x14ac:dyDescent="0.25">
      <c r="A870" s="239">
        <v>42269</v>
      </c>
      <c r="B870" s="237">
        <f>+VLOOKUP(A870,'[1]CEMEXCPO.MX'!$A$2:$G$1741,6,FALSE)</f>
        <v>11.556900000000001</v>
      </c>
      <c r="C870" s="237">
        <f>+VLOOKUP(A870,[1]BIMBOA.MX!$A$2:$G$1741,6,FALSE)</f>
        <v>41.827537999999997</v>
      </c>
      <c r="D870" s="237">
        <f>+VLOOKUP(A870,[1]GENTERA.MX!$A$2:$G$1741,6,FALSE)</f>
        <v>23.613485000000001</v>
      </c>
      <c r="F870" s="239">
        <v>42269</v>
      </c>
      <c r="G870" s="237">
        <f t="shared" si="18"/>
        <v>-2.5281465398303195E-2</v>
      </c>
      <c r="H870" s="237">
        <f t="shared" si="18"/>
        <v>1.1906173909730205E-2</v>
      </c>
      <c r="I870" s="237">
        <f t="shared" si="18"/>
        <v>-6.7139430715680119E-3</v>
      </c>
    </row>
    <row r="871" spans="1:9" x14ac:dyDescent="0.25">
      <c r="A871" s="239">
        <v>42270</v>
      </c>
      <c r="B871" s="237">
        <f>+VLOOKUP(A871,'[1]CEMEXCPO.MX'!$A$2:$G$1741,6,FALSE)</f>
        <v>11.187099999999999</v>
      </c>
      <c r="C871" s="237">
        <f>+VLOOKUP(A871,[1]BIMBOA.MX!$A$2:$G$1741,6,FALSE)</f>
        <v>41.342190000000002</v>
      </c>
      <c r="D871" s="237">
        <f>+VLOOKUP(A871,[1]GENTERA.MX!$A$2:$G$1741,6,FALSE)</f>
        <v>23.772558</v>
      </c>
      <c r="F871" s="239">
        <v>42270</v>
      </c>
      <c r="G871" s="237">
        <f t="shared" si="18"/>
        <v>-3.2521332419477363E-2</v>
      </c>
      <c r="H871" s="237">
        <f t="shared" si="18"/>
        <v>-1.1671398265445462E-2</v>
      </c>
      <c r="I871" s="237">
        <f t="shared" si="18"/>
        <v>6.713943071568018E-3</v>
      </c>
    </row>
    <row r="872" spans="1:9" x14ac:dyDescent="0.25">
      <c r="A872" s="239">
        <v>42271</v>
      </c>
      <c r="B872" s="237">
        <f>+VLOOKUP(A872,'[1]CEMEXCPO.MX'!$A$2:$G$1741,6,FALSE)</f>
        <v>11.0669</v>
      </c>
      <c r="C872" s="237">
        <f>+VLOOKUP(A872,[1]BIMBOA.MX!$A$2:$G$1741,6,FALSE)</f>
        <v>40.633578999999997</v>
      </c>
      <c r="D872" s="237">
        <f>+VLOOKUP(A872,[1]GENTERA.MX!$A$2:$G$1741,6,FALSE)</f>
        <v>23.533947000000001</v>
      </c>
      <c r="F872" s="239">
        <v>42271</v>
      </c>
      <c r="G872" s="237">
        <f t="shared" si="18"/>
        <v>-1.0802657402422191E-2</v>
      </c>
      <c r="H872" s="237">
        <f t="shared" si="18"/>
        <v>-1.7288734436905446E-2</v>
      </c>
      <c r="I872" s="237">
        <f t="shared" si="18"/>
        <v>-1.0087958244012299E-2</v>
      </c>
    </row>
    <row r="873" spans="1:9" x14ac:dyDescent="0.25">
      <c r="A873" s="239">
        <v>42272</v>
      </c>
      <c r="B873" s="237">
        <f>+VLOOKUP(A873,'[1]CEMEXCPO.MX'!$A$2:$G$1741,6,FALSE)</f>
        <v>10.9467</v>
      </c>
      <c r="C873" s="237">
        <f>+VLOOKUP(A873,[1]BIMBOA.MX!$A$2:$G$1741,6,FALSE)</f>
        <v>40.284122000000004</v>
      </c>
      <c r="D873" s="237">
        <f>+VLOOKUP(A873,[1]GENTERA.MX!$A$2:$G$1741,6,FALSE)</f>
        <v>23.984655</v>
      </c>
      <c r="F873" s="239">
        <v>42272</v>
      </c>
      <c r="G873" s="237">
        <f t="shared" si="18"/>
        <v>-1.0920630390938041E-2</v>
      </c>
      <c r="H873" s="237">
        <f t="shared" si="18"/>
        <v>-8.6373974611550254E-3</v>
      </c>
      <c r="I873" s="237">
        <f t="shared" si="18"/>
        <v>1.8970318882229661E-2</v>
      </c>
    </row>
    <row r="874" spans="1:9" x14ac:dyDescent="0.25">
      <c r="A874" s="239">
        <v>42275</v>
      </c>
      <c r="B874" s="237">
        <f>+VLOOKUP(A874,'[1]CEMEXCPO.MX'!$A$2:$G$1741,6,FALSE)</f>
        <v>10.558400000000001</v>
      </c>
      <c r="C874" s="237">
        <f>+VLOOKUP(A874,[1]BIMBOA.MX!$A$2:$G$1741,6,FALSE)</f>
        <v>40.177349</v>
      </c>
      <c r="D874" s="237">
        <f>+VLOOKUP(A874,[1]GENTERA.MX!$A$2:$G$1741,6,FALSE)</f>
        <v>24.179076999999999</v>
      </c>
      <c r="F874" s="239">
        <v>42275</v>
      </c>
      <c r="G874" s="237">
        <f t="shared" si="18"/>
        <v>-3.6116289331452847E-2</v>
      </c>
      <c r="H874" s="237">
        <f t="shared" si="18"/>
        <v>-2.6540171673975401E-3</v>
      </c>
      <c r="I874" s="237">
        <f t="shared" si="18"/>
        <v>8.0734215544818622E-3</v>
      </c>
    </row>
    <row r="875" spans="1:9" x14ac:dyDescent="0.25">
      <c r="A875" s="239">
        <v>42276</v>
      </c>
      <c r="B875" s="237">
        <f>+VLOOKUP(A875,'[1]CEMEXCPO.MX'!$A$2:$G$1741,6,FALSE)</f>
        <v>10.687900000000001</v>
      </c>
      <c r="C875" s="237">
        <f>+VLOOKUP(A875,[1]BIMBOA.MX!$A$2:$G$1741,6,FALSE)</f>
        <v>40.128810999999999</v>
      </c>
      <c r="D875" s="237">
        <f>+VLOOKUP(A875,[1]GENTERA.MX!$A$2:$G$1741,6,FALSE)</f>
        <v>24.408850000000001</v>
      </c>
      <c r="F875" s="239">
        <v>42276</v>
      </c>
      <c r="G875" s="237">
        <f t="shared" si="18"/>
        <v>1.2190508816074331E-2</v>
      </c>
      <c r="H875" s="237">
        <f t="shared" si="18"/>
        <v>-1.2088239783980758E-3</v>
      </c>
      <c r="I875" s="237">
        <f t="shared" si="18"/>
        <v>9.4580990405961959E-3</v>
      </c>
    </row>
    <row r="876" spans="1:9" x14ac:dyDescent="0.25">
      <c r="A876" s="239">
        <v>42277</v>
      </c>
      <c r="B876" s="237">
        <f>+VLOOKUP(A876,'[1]CEMEXCPO.MX'!$A$2:$G$1741,6,FALSE)</f>
        <v>10.900499999999999</v>
      </c>
      <c r="C876" s="237">
        <f>+VLOOKUP(A876,[1]BIMBOA.MX!$A$2:$G$1741,6,FALSE)</f>
        <v>41.555743999999997</v>
      </c>
      <c r="D876" s="237">
        <f>+VLOOKUP(A876,[1]GENTERA.MX!$A$2:$G$1741,6,FALSE)</f>
        <v>24.453036999999998</v>
      </c>
      <c r="F876" s="239">
        <v>42277</v>
      </c>
      <c r="G876" s="237">
        <f t="shared" si="18"/>
        <v>1.9696399279568583E-2</v>
      </c>
      <c r="H876" s="237">
        <f t="shared" si="18"/>
        <v>3.4941199694205394E-2</v>
      </c>
      <c r="I876" s="237">
        <f t="shared" si="18"/>
        <v>1.8086494304003168E-3</v>
      </c>
    </row>
    <row r="877" spans="1:9" x14ac:dyDescent="0.25">
      <c r="A877" s="239">
        <v>42278</v>
      </c>
      <c r="B877" s="237">
        <f>+VLOOKUP(A877,'[1]CEMEXCPO.MX'!$A$2:$G$1741,6,FALSE)</f>
        <v>10.983700000000001</v>
      </c>
      <c r="C877" s="237">
        <f>+VLOOKUP(A877,[1]BIMBOA.MX!$A$2:$G$1741,6,FALSE)</f>
        <v>41.691642999999999</v>
      </c>
      <c r="D877" s="237">
        <f>+VLOOKUP(A877,[1]GENTERA.MX!$A$2:$G$1741,6,FALSE)</f>
        <v>24.152564999999999</v>
      </c>
      <c r="F877" s="239">
        <v>42278</v>
      </c>
      <c r="G877" s="237">
        <f t="shared" si="18"/>
        <v>7.6036958955357338E-3</v>
      </c>
      <c r="H877" s="237">
        <f t="shared" si="18"/>
        <v>3.2649462192048534E-3</v>
      </c>
      <c r="I877" s="237">
        <f t="shared" si="18"/>
        <v>-1.2363835247363671E-2</v>
      </c>
    </row>
    <row r="878" spans="1:9" x14ac:dyDescent="0.25">
      <c r="A878" s="239">
        <v>42279</v>
      </c>
      <c r="B878" s="237">
        <f>+VLOOKUP(A878,'[1]CEMEXCPO.MX'!$A$2:$G$1741,6,FALSE)</f>
        <v>11.057700000000001</v>
      </c>
      <c r="C878" s="237">
        <f>+VLOOKUP(A878,[1]BIMBOA.MX!$A$2:$G$1741,6,FALSE)</f>
        <v>41.293655000000001</v>
      </c>
      <c r="D878" s="237">
        <f>+VLOOKUP(A878,[1]GENTERA.MX!$A$2:$G$1741,6,FALSE)</f>
        <v>24.497221</v>
      </c>
      <c r="F878" s="239">
        <v>42279</v>
      </c>
      <c r="G878" s="237">
        <f t="shared" si="18"/>
        <v>6.7146622296561393E-3</v>
      </c>
      <c r="H878" s="237">
        <f t="shared" si="18"/>
        <v>-9.5918448434640924E-3</v>
      </c>
      <c r="I878" s="237">
        <f t="shared" si="18"/>
        <v>1.416909690704796E-2</v>
      </c>
    </row>
    <row r="879" spans="1:9" x14ac:dyDescent="0.25">
      <c r="A879" s="239">
        <v>42282</v>
      </c>
      <c r="B879" s="237">
        <f>+VLOOKUP(A879,'[1]CEMEXCPO.MX'!$A$2:$G$1741,6,FALSE)</f>
        <v>11.316599999999999</v>
      </c>
      <c r="C879" s="237">
        <f>+VLOOKUP(A879,[1]BIMBOA.MX!$A$2:$G$1741,6,FALSE)</f>
        <v>42.196407000000001</v>
      </c>
      <c r="D879" s="237">
        <f>+VLOOKUP(A879,[1]GENTERA.MX!$A$2:$G$1741,6,FALSE)</f>
        <v>24.665133000000001</v>
      </c>
      <c r="F879" s="239">
        <v>42282</v>
      </c>
      <c r="G879" s="237">
        <f t="shared" si="18"/>
        <v>2.3143656435187853E-2</v>
      </c>
      <c r="H879" s="237">
        <f t="shared" si="18"/>
        <v>2.1626219033940689E-2</v>
      </c>
      <c r="I879" s="237">
        <f t="shared" si="18"/>
        <v>6.8309443816510895E-3</v>
      </c>
    </row>
    <row r="880" spans="1:9" x14ac:dyDescent="0.25">
      <c r="A880" s="239">
        <v>42283</v>
      </c>
      <c r="B880" s="237">
        <f>+VLOOKUP(A880,'[1]CEMEXCPO.MX'!$A$2:$G$1741,6,FALSE)</f>
        <v>11.390499999999999</v>
      </c>
      <c r="C880" s="237">
        <f>+VLOOKUP(A880,[1]BIMBOA.MX!$A$2:$G$1741,6,FALSE)</f>
        <v>42.584685999999998</v>
      </c>
      <c r="D880" s="237">
        <f>+VLOOKUP(A880,[1]GENTERA.MX!$A$2:$G$1741,6,FALSE)</f>
        <v>24.974442</v>
      </c>
      <c r="F880" s="239">
        <v>42283</v>
      </c>
      <c r="G880" s="237">
        <f t="shared" si="18"/>
        <v>6.5090003488292849E-3</v>
      </c>
      <c r="H880" s="237">
        <f t="shared" si="18"/>
        <v>9.1596298404722342E-3</v>
      </c>
      <c r="I880" s="237">
        <f t="shared" si="18"/>
        <v>1.2462355015283965E-2</v>
      </c>
    </row>
    <row r="881" spans="1:9" x14ac:dyDescent="0.25">
      <c r="A881" s="239">
        <v>42284</v>
      </c>
      <c r="B881" s="237">
        <f>+VLOOKUP(A881,'[1]CEMEXCPO.MX'!$A$2:$G$1741,6,FALSE)</f>
        <v>11.8713</v>
      </c>
      <c r="C881" s="237">
        <f>+VLOOKUP(A881,[1]BIMBOA.MX!$A$2:$G$1741,6,FALSE)</f>
        <v>42.691462999999999</v>
      </c>
      <c r="D881" s="237">
        <f>+VLOOKUP(A881,[1]GENTERA.MX!$A$2:$G$1741,6,FALSE)</f>
        <v>24.576756</v>
      </c>
      <c r="F881" s="239">
        <v>42284</v>
      </c>
      <c r="G881" s="237">
        <f t="shared" si="18"/>
        <v>4.1344047770658733E-2</v>
      </c>
      <c r="H881" s="237">
        <f t="shared" si="18"/>
        <v>2.5042654260325121E-3</v>
      </c>
      <c r="I881" s="237">
        <f t="shared" si="18"/>
        <v>-1.605186373180132E-2</v>
      </c>
    </row>
    <row r="882" spans="1:9" x14ac:dyDescent="0.25">
      <c r="A882" s="239">
        <v>42285</v>
      </c>
      <c r="B882" s="237">
        <f>+VLOOKUP(A882,'[1]CEMEXCPO.MX'!$A$2:$G$1741,6,FALSE)</f>
        <v>12.0192</v>
      </c>
      <c r="C882" s="237">
        <f>+VLOOKUP(A882,[1]BIMBOA.MX!$A$2:$G$1741,6,FALSE)</f>
        <v>42.322600999999999</v>
      </c>
      <c r="D882" s="237">
        <f>+VLOOKUP(A882,[1]GENTERA.MX!$A$2:$G$1741,6,FALSE)</f>
        <v>24.744668999999998</v>
      </c>
      <c r="F882" s="239">
        <v>42285</v>
      </c>
      <c r="G882" s="237">
        <f t="shared" si="18"/>
        <v>1.238164872916634E-2</v>
      </c>
      <c r="H882" s="237">
        <f t="shared" si="18"/>
        <v>-8.6777245396805099E-3</v>
      </c>
      <c r="I882" s="237">
        <f t="shared" si="18"/>
        <v>6.8089536638193913E-3</v>
      </c>
    </row>
    <row r="883" spans="1:9" x14ac:dyDescent="0.25">
      <c r="A883" s="239">
        <v>42286</v>
      </c>
      <c r="B883" s="237">
        <f>+VLOOKUP(A883,'[1]CEMEXCPO.MX'!$A$2:$G$1741,6,FALSE)</f>
        <v>11.936</v>
      </c>
      <c r="C883" s="237">
        <f>+VLOOKUP(A883,[1]BIMBOA.MX!$A$2:$G$1741,6,FALSE)</f>
        <v>42.953555999999999</v>
      </c>
      <c r="D883" s="237">
        <f>+VLOOKUP(A883,[1]GENTERA.MX!$A$2:$G$1741,6,FALSE)</f>
        <v>25.071655</v>
      </c>
      <c r="F883" s="239">
        <v>42286</v>
      </c>
      <c r="G883" s="237">
        <f t="shared" si="18"/>
        <v>-6.9463276902922986E-3</v>
      </c>
      <c r="H883" s="237">
        <f t="shared" si="18"/>
        <v>1.4798192985589632E-2</v>
      </c>
      <c r="I883" s="237">
        <f t="shared" si="18"/>
        <v>1.3127853274157166E-2</v>
      </c>
    </row>
    <row r="884" spans="1:9" x14ac:dyDescent="0.25">
      <c r="A884" s="239">
        <v>42289</v>
      </c>
      <c r="B884" s="237">
        <f>+VLOOKUP(A884,'[1]CEMEXCPO.MX'!$A$2:$G$1741,6,FALSE)</f>
        <v>11.7788</v>
      </c>
      <c r="C884" s="237">
        <f>+VLOOKUP(A884,[1]BIMBOA.MX!$A$2:$G$1741,6,FALSE)</f>
        <v>43.477733999999998</v>
      </c>
      <c r="D884" s="237">
        <f>+VLOOKUP(A884,[1]GENTERA.MX!$A$2:$G$1741,6,FALSE)</f>
        <v>24.956764</v>
      </c>
      <c r="F884" s="239">
        <v>42289</v>
      </c>
      <c r="G884" s="237">
        <f t="shared" si="18"/>
        <v>-1.3257737998974114E-2</v>
      </c>
      <c r="H884" s="237">
        <f t="shared" si="18"/>
        <v>1.2129506030079661E-2</v>
      </c>
      <c r="I884" s="237">
        <f t="shared" si="18"/>
        <v>-4.5930374884820754E-3</v>
      </c>
    </row>
    <row r="885" spans="1:9" x14ac:dyDescent="0.25">
      <c r="A885" s="239">
        <v>42290</v>
      </c>
      <c r="B885" s="237">
        <f>+VLOOKUP(A885,'[1]CEMEXCPO.MX'!$A$2:$G$1741,6,FALSE)</f>
        <v>11.8436</v>
      </c>
      <c r="C885" s="237">
        <f>+VLOOKUP(A885,[1]BIMBOA.MX!$A$2:$G$1741,6,FALSE)</f>
        <v>43.040916000000003</v>
      </c>
      <c r="D885" s="237">
        <f>+VLOOKUP(A885,[1]GENTERA.MX!$A$2:$G$1741,6,FALSE)</f>
        <v>25.319098</v>
      </c>
      <c r="F885" s="239">
        <v>42290</v>
      </c>
      <c r="G885" s="237">
        <f t="shared" si="18"/>
        <v>5.4863318324164375E-3</v>
      </c>
      <c r="H885" s="237">
        <f t="shared" si="18"/>
        <v>-1.0097746824623418E-2</v>
      </c>
      <c r="I885" s="237">
        <f t="shared" si="18"/>
        <v>1.4414084968412885E-2</v>
      </c>
    </row>
    <row r="886" spans="1:9" x14ac:dyDescent="0.25">
      <c r="A886" s="239">
        <v>42291</v>
      </c>
      <c r="B886" s="237">
        <f>+VLOOKUP(A886,'[1]CEMEXCPO.MX'!$A$2:$G$1741,6,FALSE)</f>
        <v>12.047000000000001</v>
      </c>
      <c r="C886" s="237">
        <f>+VLOOKUP(A886,[1]BIMBOA.MX!$A$2:$G$1741,6,FALSE)</f>
        <v>42.807944999999997</v>
      </c>
      <c r="D886" s="237">
        <f>+VLOOKUP(A886,[1]GENTERA.MX!$A$2:$G$1741,6,FALSE)</f>
        <v>25.416311</v>
      </c>
      <c r="F886" s="239">
        <v>42291</v>
      </c>
      <c r="G886" s="237">
        <f t="shared" si="18"/>
        <v>1.7028028989868303E-2</v>
      </c>
      <c r="H886" s="237">
        <f t="shared" si="18"/>
        <v>-5.4274819533404106E-3</v>
      </c>
      <c r="I886" s="237">
        <f t="shared" si="18"/>
        <v>3.8321606500921258E-3</v>
      </c>
    </row>
    <row r="887" spans="1:9" x14ac:dyDescent="0.25">
      <c r="A887" s="239">
        <v>42292</v>
      </c>
      <c r="B887" s="237">
        <f>+VLOOKUP(A887,'[1]CEMEXCPO.MX'!$A$2:$G$1741,6,FALSE)</f>
        <v>11.769600000000001</v>
      </c>
      <c r="C887" s="237">
        <f>+VLOOKUP(A887,[1]BIMBOA.MX!$A$2:$G$1741,6,FALSE)</f>
        <v>42.759411</v>
      </c>
      <c r="D887" s="237">
        <f>+VLOOKUP(A887,[1]GENTERA.MX!$A$2:$G$1741,6,FALSE)</f>
        <v>25.460497</v>
      </c>
      <c r="F887" s="239">
        <v>42292</v>
      </c>
      <c r="G887" s="237">
        <f t="shared" si="18"/>
        <v>-2.3295730296905456E-2</v>
      </c>
      <c r="H887" s="237">
        <f t="shared" si="18"/>
        <v>-1.1344046952849035E-3</v>
      </c>
      <c r="I887" s="237">
        <f t="shared" si="18"/>
        <v>1.7369804768203364E-3</v>
      </c>
    </row>
    <row r="888" spans="1:9" x14ac:dyDescent="0.25">
      <c r="A888" s="239">
        <v>42293</v>
      </c>
      <c r="B888" s="237">
        <f>+VLOOKUP(A888,'[1]CEMEXCPO.MX'!$A$2:$G$1741,6,FALSE)</f>
        <v>11.9453</v>
      </c>
      <c r="C888" s="237">
        <f>+VLOOKUP(A888,[1]BIMBOA.MX!$A$2:$G$1741,6,FALSE)</f>
        <v>43.565097999999999</v>
      </c>
      <c r="D888" s="237">
        <f>+VLOOKUP(A888,[1]GENTERA.MX!$A$2:$G$1741,6,FALSE)</f>
        <v>25.699106</v>
      </c>
      <c r="F888" s="239">
        <v>42293</v>
      </c>
      <c r="G888" s="237">
        <f t="shared" si="18"/>
        <v>1.4817959585508496E-2</v>
      </c>
      <c r="H888" s="237">
        <f t="shared" si="18"/>
        <v>1.8667013686628164E-2</v>
      </c>
      <c r="I888" s="237">
        <f t="shared" si="18"/>
        <v>9.3280915482099568E-3</v>
      </c>
    </row>
    <row r="889" spans="1:9" x14ac:dyDescent="0.25">
      <c r="A889" s="239">
        <v>42296</v>
      </c>
      <c r="B889" s="237">
        <f>+VLOOKUP(A889,'[1]CEMEXCPO.MX'!$A$2:$G$1741,6,FALSE)</f>
        <v>11.8436</v>
      </c>
      <c r="C889" s="237">
        <f>+VLOOKUP(A889,[1]BIMBOA.MX!$A$2:$G$1741,6,FALSE)</f>
        <v>43.730114</v>
      </c>
      <c r="D889" s="237">
        <f>+VLOOKUP(A889,[1]GENTERA.MX!$A$2:$G$1741,6,FALSE)</f>
        <v>25.460497</v>
      </c>
      <c r="F889" s="239">
        <v>42296</v>
      </c>
      <c r="G889" s="237">
        <f t="shared" si="18"/>
        <v>-8.5502582784713291E-3</v>
      </c>
      <c r="H889" s="237">
        <f t="shared" si="18"/>
        <v>3.7806471345022746E-3</v>
      </c>
      <c r="I889" s="237">
        <f t="shared" si="18"/>
        <v>-9.3280915482099654E-3</v>
      </c>
    </row>
    <row r="890" spans="1:9" x14ac:dyDescent="0.25">
      <c r="A890" s="239">
        <v>42297</v>
      </c>
      <c r="B890" s="237">
        <f>+VLOOKUP(A890,'[1]CEMEXCPO.MX'!$A$2:$G$1741,6,FALSE)</f>
        <v>11.8621</v>
      </c>
      <c r="C890" s="237">
        <f>+VLOOKUP(A890,[1]BIMBOA.MX!$A$2:$G$1741,6,FALSE)</f>
        <v>43.895133999999999</v>
      </c>
      <c r="D890" s="237">
        <f>+VLOOKUP(A890,[1]GENTERA.MX!$A$2:$G$1741,6,FALSE)</f>
        <v>25.787479000000001</v>
      </c>
      <c r="F890" s="239">
        <v>42297</v>
      </c>
      <c r="G890" s="237">
        <f t="shared" si="18"/>
        <v>1.5608063677241435E-3</v>
      </c>
      <c r="H890" s="237">
        <f t="shared" si="18"/>
        <v>3.7664987855589071E-3</v>
      </c>
      <c r="I890" s="237">
        <f t="shared" si="18"/>
        <v>1.2760950293302341E-2</v>
      </c>
    </row>
    <row r="891" spans="1:9" x14ac:dyDescent="0.25">
      <c r="A891" s="239">
        <v>42298</v>
      </c>
      <c r="B891" s="237">
        <f>+VLOOKUP(A891,'[1]CEMEXCPO.MX'!$A$2:$G$1741,6,FALSE)</f>
        <v>11.621700000000001</v>
      </c>
      <c r="C891" s="237">
        <f>+VLOOKUP(A891,[1]BIMBOA.MX!$A$2:$G$1741,6,FALSE)</f>
        <v>44.516379999999998</v>
      </c>
      <c r="D891" s="237">
        <f>+VLOOKUP(A891,[1]GENTERA.MX!$A$2:$G$1741,6,FALSE)</f>
        <v>25.628406999999999</v>
      </c>
      <c r="F891" s="239">
        <v>42298</v>
      </c>
      <c r="G891" s="237">
        <f t="shared" si="18"/>
        <v>-2.0474403455883344E-2</v>
      </c>
      <c r="H891" s="237">
        <f t="shared" si="18"/>
        <v>1.405374021836741E-2</v>
      </c>
      <c r="I891" s="237">
        <f t="shared" si="18"/>
        <v>-6.1876793307472271E-3</v>
      </c>
    </row>
    <row r="892" spans="1:9" x14ac:dyDescent="0.25">
      <c r="A892" s="239">
        <v>42299</v>
      </c>
      <c r="B892" s="237">
        <f>+VLOOKUP(A892,'[1]CEMEXCPO.MX'!$A$2:$G$1741,6,FALSE)</f>
        <v>10.752599999999999</v>
      </c>
      <c r="C892" s="237">
        <f>+VLOOKUP(A892,[1]BIMBOA.MX!$A$2:$G$1741,6,FALSE)</f>
        <v>46.156868000000003</v>
      </c>
      <c r="D892" s="237">
        <f>+VLOOKUP(A892,[1]GENTERA.MX!$A$2:$G$1741,6,FALSE)</f>
        <v>25.690269000000001</v>
      </c>
      <c r="F892" s="239">
        <v>42299</v>
      </c>
      <c r="G892" s="237">
        <f t="shared" si="18"/>
        <v>-7.7726454411427476E-2</v>
      </c>
      <c r="H892" s="237">
        <f t="shared" si="18"/>
        <v>3.6188557613286015E-2</v>
      </c>
      <c r="I892" s="237">
        <f t="shared" si="18"/>
        <v>2.4108973491063041E-3</v>
      </c>
    </row>
    <row r="893" spans="1:9" x14ac:dyDescent="0.25">
      <c r="A893" s="239">
        <v>42300</v>
      </c>
      <c r="B893" s="237">
        <f>+VLOOKUP(A893,'[1]CEMEXCPO.MX'!$A$2:$G$1741,6,FALSE)</f>
        <v>10.7341</v>
      </c>
      <c r="C893" s="237">
        <f>+VLOOKUP(A893,[1]BIMBOA.MX!$A$2:$G$1741,6,FALSE)</f>
        <v>45.953021999999997</v>
      </c>
      <c r="D893" s="237">
        <f>+VLOOKUP(A893,[1]GENTERA.MX!$A$2:$G$1741,6,FALSE)</f>
        <v>25.902367000000002</v>
      </c>
      <c r="F893" s="239">
        <v>42300</v>
      </c>
      <c r="G893" s="237">
        <f t="shared" si="18"/>
        <v>-1.721995892478289E-3</v>
      </c>
      <c r="H893" s="237">
        <f t="shared" si="18"/>
        <v>-4.4261551673316383E-3</v>
      </c>
      <c r="I893" s="237">
        <f t="shared" si="18"/>
        <v>8.2220724237131258E-3</v>
      </c>
    </row>
    <row r="894" spans="1:9" x14ac:dyDescent="0.25">
      <c r="A894" s="239">
        <v>42303</v>
      </c>
      <c r="B894" s="237">
        <f>+VLOOKUP(A894,'[1]CEMEXCPO.MX'!$A$2:$G$1741,6,FALSE)</f>
        <v>10.3735</v>
      </c>
      <c r="C894" s="237">
        <f>+VLOOKUP(A894,[1]BIMBOA.MX!$A$2:$G$1741,6,FALSE)</f>
        <v>46.302478999999998</v>
      </c>
      <c r="D894" s="237">
        <f>+VLOOKUP(A894,[1]GENTERA.MX!$A$2:$G$1741,6,FALSE)</f>
        <v>26.105626999999998</v>
      </c>
      <c r="F894" s="239">
        <v>42303</v>
      </c>
      <c r="G894" s="237">
        <f t="shared" si="18"/>
        <v>-3.4171112551725343E-2</v>
      </c>
      <c r="H894" s="237">
        <f t="shared" si="18"/>
        <v>7.5758879981647886E-3</v>
      </c>
      <c r="I894" s="237">
        <f t="shared" si="18"/>
        <v>7.8165304702869191E-3</v>
      </c>
    </row>
    <row r="895" spans="1:9" x14ac:dyDescent="0.25">
      <c r="A895" s="239">
        <v>42304</v>
      </c>
      <c r="B895" s="237">
        <f>+VLOOKUP(A895,'[1]CEMEXCPO.MX'!$A$2:$G$1741,6,FALSE)</f>
        <v>10.0314</v>
      </c>
      <c r="C895" s="237">
        <f>+VLOOKUP(A895,[1]BIMBOA.MX!$A$2:$G$1741,6,FALSE)</f>
        <v>45.545326000000003</v>
      </c>
      <c r="D895" s="237">
        <f>+VLOOKUP(A895,[1]GENTERA.MX!$A$2:$G$1741,6,FALSE)</f>
        <v>26.114462</v>
      </c>
      <c r="F895" s="239">
        <v>42304</v>
      </c>
      <c r="G895" s="237">
        <f t="shared" si="18"/>
        <v>-3.3534303861538835E-2</v>
      </c>
      <c r="H895" s="237">
        <f t="shared" si="18"/>
        <v>-1.6487495848268991E-2</v>
      </c>
      <c r="I895" s="237">
        <f t="shared" si="18"/>
        <v>3.3837552763647203E-4</v>
      </c>
    </row>
    <row r="896" spans="1:9" x14ac:dyDescent="0.25">
      <c r="A896" s="239">
        <v>42305</v>
      </c>
      <c r="B896" s="237">
        <f>+VLOOKUP(A896,'[1]CEMEXCPO.MX'!$A$2:$G$1741,6,FALSE)</f>
        <v>10.179399999999999</v>
      </c>
      <c r="C896" s="237">
        <f>+VLOOKUP(A896,[1]BIMBOA.MX!$A$2:$G$1741,6,FALSE)</f>
        <v>45.312359000000001</v>
      </c>
      <c r="D896" s="237">
        <f>+VLOOKUP(A896,[1]GENTERA.MX!$A$2:$G$1741,6,FALSE)</f>
        <v>26.397258999999998</v>
      </c>
      <c r="F896" s="239">
        <v>42305</v>
      </c>
      <c r="G896" s="237">
        <f t="shared" si="18"/>
        <v>1.4645896799614359E-2</v>
      </c>
      <c r="H896" s="237">
        <f t="shared" si="18"/>
        <v>-5.1281850413078022E-3</v>
      </c>
      <c r="I896" s="237">
        <f t="shared" si="18"/>
        <v>1.077091851543009E-2</v>
      </c>
    </row>
    <row r="897" spans="1:9" x14ac:dyDescent="0.25">
      <c r="A897" s="239">
        <v>42306</v>
      </c>
      <c r="B897" s="237">
        <f>+VLOOKUP(A897,'[1]CEMEXCPO.MX'!$A$2:$G$1741,6,FALSE)</f>
        <v>9.9852100000000004</v>
      </c>
      <c r="C897" s="237">
        <f>+VLOOKUP(A897,[1]BIMBOA.MX!$A$2:$G$1741,6,FALSE)</f>
        <v>45.244410999999999</v>
      </c>
      <c r="D897" s="237">
        <f>+VLOOKUP(A897,[1]GENTERA.MX!$A$2:$G$1741,6,FALSE)</f>
        <v>26.379584999999999</v>
      </c>
      <c r="F897" s="239">
        <v>42306</v>
      </c>
      <c r="G897" s="237">
        <f t="shared" si="18"/>
        <v>-1.9261072095192937E-2</v>
      </c>
      <c r="H897" s="237">
        <f t="shared" si="18"/>
        <v>-1.5006721805928124E-3</v>
      </c>
      <c r="I897" s="237">
        <f t="shared" si="18"/>
        <v>-6.6976345386201663E-4</v>
      </c>
    </row>
    <row r="898" spans="1:9" x14ac:dyDescent="0.25">
      <c r="A898" s="239">
        <v>42307</v>
      </c>
      <c r="B898" s="237">
        <f>+VLOOKUP(A898,'[1]CEMEXCPO.MX'!$A$2:$G$1741,6,FALSE)</f>
        <v>9.6800999999999995</v>
      </c>
      <c r="C898" s="237">
        <f>+VLOOKUP(A898,[1]BIMBOA.MX!$A$2:$G$1741,6,FALSE)</f>
        <v>45.496788000000002</v>
      </c>
      <c r="D898" s="237">
        <f>+VLOOKUP(A898,[1]GENTERA.MX!$A$2:$G$1741,6,FALSE)</f>
        <v>26.892154999999999</v>
      </c>
      <c r="F898" s="239">
        <v>42307</v>
      </c>
      <c r="G898" s="237">
        <f t="shared" si="18"/>
        <v>-3.1032766380301675E-2</v>
      </c>
      <c r="H898" s="237">
        <f t="shared" si="18"/>
        <v>5.562581353158156E-3</v>
      </c>
      <c r="I898" s="237">
        <f t="shared" si="18"/>
        <v>1.9244192835538354E-2</v>
      </c>
    </row>
    <row r="899" spans="1:9" x14ac:dyDescent="0.25">
      <c r="A899" s="239">
        <v>42311</v>
      </c>
      <c r="B899" s="237">
        <f>+VLOOKUP(A899,'[1]CEMEXCPO.MX'!$A$2:$G$1741,6,FALSE)</f>
        <v>9.7263300000000008</v>
      </c>
      <c r="C899" s="237">
        <f>+VLOOKUP(A899,[1]BIMBOA.MX!$A$2:$G$1741,6,FALSE)</f>
        <v>47.069327999999999</v>
      </c>
      <c r="D899" s="237">
        <f>+VLOOKUP(A899,[1]GENTERA.MX!$A$2:$G$1741,6,FALSE)</f>
        <v>26.724243000000001</v>
      </c>
      <c r="F899" s="239">
        <v>42311</v>
      </c>
      <c r="G899" s="237">
        <f t="shared" si="18"/>
        <v>4.764409265399212E-3</v>
      </c>
      <c r="H899" s="237">
        <f t="shared" si="18"/>
        <v>3.3979848643354224E-2</v>
      </c>
      <c r="I899" s="237">
        <f t="shared" si="18"/>
        <v>-6.263477414056591E-3</v>
      </c>
    </row>
    <row r="900" spans="1:9" x14ac:dyDescent="0.25">
      <c r="A900" s="239">
        <v>42312</v>
      </c>
      <c r="B900" s="237">
        <f>+VLOOKUP(A900,'[1]CEMEXCPO.MX'!$A$2:$G$1741,6,FALSE)</f>
        <v>9.8187899999999999</v>
      </c>
      <c r="C900" s="237">
        <f>+VLOOKUP(A900,[1]BIMBOA.MX!$A$2:$G$1741,6,FALSE)</f>
        <v>47.321708999999998</v>
      </c>
      <c r="D900" s="237">
        <f>+VLOOKUP(A900,[1]GENTERA.MX!$A$2:$G$1741,6,FALSE)</f>
        <v>27.696356000000002</v>
      </c>
      <c r="F900" s="239">
        <v>42312</v>
      </c>
      <c r="G900" s="237">
        <f t="shared" ref="G900:I963" si="19">+LN(B900/B899)</f>
        <v>9.4612557727784732E-3</v>
      </c>
      <c r="H900" s="237">
        <f t="shared" si="19"/>
        <v>5.3475755634618174E-3</v>
      </c>
      <c r="I900" s="237">
        <f t="shared" si="19"/>
        <v>3.5729721220906174E-2</v>
      </c>
    </row>
    <row r="901" spans="1:9" x14ac:dyDescent="0.25">
      <c r="A901" s="239">
        <v>42313</v>
      </c>
      <c r="B901" s="237">
        <f>+VLOOKUP(A901,'[1]CEMEXCPO.MX'!$A$2:$G$1741,6,FALSE)</f>
        <v>9.8835099999999994</v>
      </c>
      <c r="C901" s="237">
        <f>+VLOOKUP(A901,[1]BIMBOA.MX!$A$2:$G$1741,6,FALSE)</f>
        <v>45.710346000000001</v>
      </c>
      <c r="D901" s="237">
        <f>+VLOOKUP(A901,[1]GENTERA.MX!$A$2:$G$1741,6,FALSE)</f>
        <v>28.076363000000001</v>
      </c>
      <c r="F901" s="239">
        <v>42313</v>
      </c>
      <c r="G901" s="237">
        <f t="shared" si="19"/>
        <v>6.5698149748418203E-3</v>
      </c>
      <c r="H901" s="237">
        <f t="shared" si="19"/>
        <v>-3.4644492490653982E-2</v>
      </c>
      <c r="I901" s="237">
        <f t="shared" si="19"/>
        <v>1.3627195783832747E-2</v>
      </c>
    </row>
    <row r="902" spans="1:9" x14ac:dyDescent="0.25">
      <c r="A902" s="239">
        <v>42314</v>
      </c>
      <c r="B902" s="237">
        <f>+VLOOKUP(A902,'[1]CEMEXCPO.MX'!$A$2:$G$1741,6,FALSE)</f>
        <v>9.6708599999999993</v>
      </c>
      <c r="C902" s="237">
        <f>+VLOOKUP(A902,[1]BIMBOA.MX!$A$2:$G$1741,6,FALSE)</f>
        <v>45.807414999999999</v>
      </c>
      <c r="D902" s="237">
        <f>+VLOOKUP(A902,[1]GENTERA.MX!$A$2:$G$1741,6,FALSE)</f>
        <v>27.970313999999998</v>
      </c>
      <c r="F902" s="239">
        <v>42314</v>
      </c>
      <c r="G902" s="237">
        <f t="shared" si="19"/>
        <v>-2.1750471465872296E-2</v>
      </c>
      <c r="H902" s="237">
        <f t="shared" si="19"/>
        <v>2.1213158044963783E-3</v>
      </c>
      <c r="I902" s="237">
        <f t="shared" si="19"/>
        <v>-3.7843145120249654E-3</v>
      </c>
    </row>
    <row r="903" spans="1:9" x14ac:dyDescent="0.25">
      <c r="A903" s="239">
        <v>42317</v>
      </c>
      <c r="B903" s="237">
        <f>+VLOOKUP(A903,'[1]CEMEXCPO.MX'!$A$2:$G$1741,6,FALSE)</f>
        <v>9.2733000000000008</v>
      </c>
      <c r="C903" s="237">
        <f>+VLOOKUP(A903,[1]BIMBOA.MX!$A$2:$G$1741,6,FALSE)</f>
        <v>45.535617999999999</v>
      </c>
      <c r="D903" s="237">
        <f>+VLOOKUP(A903,[1]GENTERA.MX!$A$2:$G$1741,6,FALSE)</f>
        <v>28.359158000000001</v>
      </c>
      <c r="F903" s="239">
        <v>42317</v>
      </c>
      <c r="G903" s="237">
        <f t="shared" si="19"/>
        <v>-4.197793707636327E-2</v>
      </c>
      <c r="H903" s="237">
        <f t="shared" si="19"/>
        <v>-5.9511446738550163E-3</v>
      </c>
      <c r="I903" s="237">
        <f t="shared" si="19"/>
        <v>1.3806278054609135E-2</v>
      </c>
    </row>
    <row r="904" spans="1:9" x14ac:dyDescent="0.25">
      <c r="A904" s="239">
        <v>42318</v>
      </c>
      <c r="B904" s="237">
        <f>+VLOOKUP(A904,'[1]CEMEXCPO.MX'!$A$2:$G$1741,6,FALSE)</f>
        <v>9.2548100000000009</v>
      </c>
      <c r="C904" s="237">
        <f>+VLOOKUP(A904,[1]BIMBOA.MX!$A$2:$G$1741,6,FALSE)</f>
        <v>45.448253999999999</v>
      </c>
      <c r="D904" s="237">
        <f>+VLOOKUP(A904,[1]GENTERA.MX!$A$2:$G$1741,6,FALSE)</f>
        <v>28.253108999999998</v>
      </c>
      <c r="F904" s="239">
        <v>42318</v>
      </c>
      <c r="G904" s="237">
        <f t="shared" si="19"/>
        <v>-1.9958869132371197E-3</v>
      </c>
      <c r="H904" s="237">
        <f t="shared" si="19"/>
        <v>-1.9204288612867651E-3</v>
      </c>
      <c r="I904" s="237">
        <f t="shared" si="19"/>
        <v>-3.7465068849734089E-3</v>
      </c>
    </row>
    <row r="905" spans="1:9" x14ac:dyDescent="0.25">
      <c r="A905" s="239">
        <v>42319</v>
      </c>
      <c r="B905" s="237">
        <f>+VLOOKUP(A905,'[1]CEMEXCPO.MX'!$A$2:$G$1741,6,FALSE)</f>
        <v>9.16235</v>
      </c>
      <c r="C905" s="237">
        <f>+VLOOKUP(A905,[1]BIMBOA.MX!$A$2:$G$1741,6,FALSE)</f>
        <v>46.729579999999999</v>
      </c>
      <c r="D905" s="237">
        <f>+VLOOKUP(A905,[1]GENTERA.MX!$A$2:$G$1741,6,FALSE)</f>
        <v>28.694979</v>
      </c>
      <c r="F905" s="239">
        <v>42319</v>
      </c>
      <c r="G905" s="237">
        <f t="shared" si="19"/>
        <v>-1.0040720370185262E-2</v>
      </c>
      <c r="H905" s="237">
        <f t="shared" si="19"/>
        <v>2.7802964825679576E-2</v>
      </c>
      <c r="I905" s="237">
        <f t="shared" si="19"/>
        <v>1.5518655090846434E-2</v>
      </c>
    </row>
    <row r="906" spans="1:9" x14ac:dyDescent="0.25">
      <c r="A906" s="239">
        <v>42320</v>
      </c>
      <c r="B906" s="237">
        <f>+VLOOKUP(A906,'[1]CEMEXCPO.MX'!$A$2:$G$1741,6,FALSE)</f>
        <v>9.13462</v>
      </c>
      <c r="C906" s="237">
        <f>+VLOOKUP(A906,[1]BIMBOA.MX!$A$2:$G$1741,6,FALSE)</f>
        <v>45.768593000000003</v>
      </c>
      <c r="D906" s="237">
        <f>+VLOOKUP(A906,[1]GENTERA.MX!$A$2:$G$1741,6,FALSE)</f>
        <v>29.057310000000001</v>
      </c>
      <c r="F906" s="239">
        <v>42320</v>
      </c>
      <c r="G906" s="237">
        <f t="shared" si="19"/>
        <v>-3.0311052847556176E-3</v>
      </c>
      <c r="H906" s="237">
        <f t="shared" si="19"/>
        <v>-2.0779255336449677E-2</v>
      </c>
      <c r="I906" s="237">
        <f t="shared" si="19"/>
        <v>1.2547927029748105E-2</v>
      </c>
    </row>
    <row r="907" spans="1:9" x14ac:dyDescent="0.25">
      <c r="A907" s="239">
        <v>42321</v>
      </c>
      <c r="B907" s="237">
        <f>+VLOOKUP(A907,'[1]CEMEXCPO.MX'!$A$2:$G$1741,6,FALSE)</f>
        <v>8.6446000000000005</v>
      </c>
      <c r="C907" s="237">
        <f>+VLOOKUP(A907,[1]BIMBOA.MX!$A$2:$G$1741,6,FALSE)</f>
        <v>45.525913000000003</v>
      </c>
      <c r="D907" s="237">
        <f>+VLOOKUP(A907,[1]GENTERA.MX!$A$2:$G$1741,6,FALSE)</f>
        <v>28.889399999999998</v>
      </c>
      <c r="F907" s="239">
        <v>42321</v>
      </c>
      <c r="G907" s="237">
        <f t="shared" si="19"/>
        <v>-5.5136742171411186E-2</v>
      </c>
      <c r="H907" s="237">
        <f t="shared" si="19"/>
        <v>-5.3164332057695912E-3</v>
      </c>
      <c r="I907" s="237">
        <f t="shared" si="19"/>
        <v>-5.7953409244981937E-3</v>
      </c>
    </row>
    <row r="908" spans="1:9" x14ac:dyDescent="0.25">
      <c r="A908" s="239">
        <v>42325</v>
      </c>
      <c r="B908" s="237">
        <f>+VLOOKUP(A908,'[1]CEMEXCPO.MX'!$A$2:$G$1741,6,FALSE)</f>
        <v>9.1438600000000001</v>
      </c>
      <c r="C908" s="237">
        <f>+VLOOKUP(A908,[1]BIMBOA.MX!$A$2:$G$1741,6,FALSE)</f>
        <v>45.496788000000002</v>
      </c>
      <c r="D908" s="237">
        <f>+VLOOKUP(A908,[1]GENTERA.MX!$A$2:$G$1741,6,FALSE)</f>
        <v>28.659631999999998</v>
      </c>
      <c r="F908" s="239">
        <v>42325</v>
      </c>
      <c r="G908" s="237">
        <f t="shared" si="19"/>
        <v>5.6147767244291602E-2</v>
      </c>
      <c r="H908" s="237">
        <f t="shared" si="19"/>
        <v>-6.3995026897698622E-4</v>
      </c>
      <c r="I908" s="237">
        <f t="shared" si="19"/>
        <v>-7.9851637082981423E-3</v>
      </c>
    </row>
    <row r="909" spans="1:9" x14ac:dyDescent="0.25">
      <c r="A909" s="239">
        <v>42326</v>
      </c>
      <c r="B909" s="237">
        <f>+VLOOKUP(A909,'[1]CEMEXCPO.MX'!$A$2:$G$1741,6,FALSE)</f>
        <v>9.1993299999999998</v>
      </c>
      <c r="C909" s="237">
        <f>+VLOOKUP(A909,[1]BIMBOA.MX!$A$2:$G$1741,6,FALSE)</f>
        <v>45.797710000000002</v>
      </c>
      <c r="D909" s="237">
        <f>+VLOOKUP(A909,[1]GENTERA.MX!$A$2:$G$1741,6,FALSE)</f>
        <v>28.553583</v>
      </c>
      <c r="F909" s="239">
        <v>42326</v>
      </c>
      <c r="G909" s="237">
        <f t="shared" si="19"/>
        <v>6.0480395269652204E-3</v>
      </c>
      <c r="H909" s="237">
        <f t="shared" si="19"/>
        <v>6.5923598116181727E-3</v>
      </c>
      <c r="I909" s="237">
        <f t="shared" si="19"/>
        <v>-3.7071547701892625E-3</v>
      </c>
    </row>
    <row r="910" spans="1:9" x14ac:dyDescent="0.25">
      <c r="A910" s="239">
        <v>42327</v>
      </c>
      <c r="B910" s="237">
        <f>+VLOOKUP(A910,'[1]CEMEXCPO.MX'!$A$2:$G$1741,6,FALSE)</f>
        <v>9.2455599999999993</v>
      </c>
      <c r="C910" s="237">
        <f>+VLOOKUP(A910,[1]BIMBOA.MX!$A$2:$G$1741,6,FALSE)</f>
        <v>47.059620000000002</v>
      </c>
      <c r="D910" s="237">
        <f>+VLOOKUP(A910,[1]GENTERA.MX!$A$2:$G$1741,6,FALSE)</f>
        <v>29.888027000000001</v>
      </c>
      <c r="F910" s="239">
        <v>42327</v>
      </c>
      <c r="G910" s="237">
        <f t="shared" si="19"/>
        <v>5.0127809713667142E-3</v>
      </c>
      <c r="H910" s="237">
        <f t="shared" si="19"/>
        <v>2.7181218598387475E-2</v>
      </c>
      <c r="I910" s="237">
        <f t="shared" si="19"/>
        <v>4.5675538066608921E-2</v>
      </c>
    </row>
    <row r="911" spans="1:9" x14ac:dyDescent="0.25">
      <c r="A911" s="239">
        <v>42328</v>
      </c>
      <c r="B911" s="237">
        <f>+VLOOKUP(A911,'[1]CEMEXCPO.MX'!$A$2:$G$1741,6,FALSE)</f>
        <v>9.4582099999999993</v>
      </c>
      <c r="C911" s="237">
        <f>+VLOOKUP(A911,[1]BIMBOA.MX!$A$2:$G$1741,6,FALSE)</f>
        <v>47.603214000000001</v>
      </c>
      <c r="D911" s="237">
        <f>+VLOOKUP(A911,[1]GENTERA.MX!$A$2:$G$1741,6,FALSE)</f>
        <v>29.658256999999999</v>
      </c>
      <c r="F911" s="239">
        <v>42328</v>
      </c>
      <c r="G911" s="237">
        <f t="shared" si="19"/>
        <v>2.2739711113406468E-2</v>
      </c>
      <c r="H911" s="237">
        <f t="shared" si="19"/>
        <v>1.1484971497851881E-2</v>
      </c>
      <c r="I911" s="237">
        <f t="shared" si="19"/>
        <v>-7.7173964504538162E-3</v>
      </c>
    </row>
    <row r="912" spans="1:9" x14ac:dyDescent="0.25">
      <c r="A912" s="239">
        <v>42331</v>
      </c>
      <c r="B912" s="237">
        <f>+VLOOKUP(A912,'[1]CEMEXCPO.MX'!$A$2:$G$1741,6,FALSE)</f>
        <v>9.2917900000000007</v>
      </c>
      <c r="C912" s="237">
        <f>+VLOOKUP(A912,[1]BIMBOA.MX!$A$2:$G$1741,6,FALSE)</f>
        <v>47.088740999999999</v>
      </c>
      <c r="D912" s="237">
        <f>+VLOOKUP(A912,[1]GENTERA.MX!$A$2:$G$1741,6,FALSE)</f>
        <v>29.207543999999999</v>
      </c>
      <c r="F912" s="239">
        <v>42331</v>
      </c>
      <c r="G912" s="237">
        <f t="shared" si="19"/>
        <v>-1.7751932834181541E-2</v>
      </c>
      <c r="H912" s="237">
        <f t="shared" si="19"/>
        <v>-1.0866352105663309E-2</v>
      </c>
      <c r="I912" s="237">
        <f t="shared" si="19"/>
        <v>-1.5313536897748453E-2</v>
      </c>
    </row>
    <row r="913" spans="1:9" x14ac:dyDescent="0.25">
      <c r="A913" s="239">
        <v>42332</v>
      </c>
      <c r="B913" s="237">
        <f>+VLOOKUP(A913,'[1]CEMEXCPO.MX'!$A$2:$G$1741,6,FALSE)</f>
        <v>9.3565100000000001</v>
      </c>
      <c r="C913" s="237">
        <f>+VLOOKUP(A913,[1]BIMBOA.MX!$A$2:$G$1741,6,FALSE)</f>
        <v>46.069507999999999</v>
      </c>
      <c r="D913" s="237">
        <f>+VLOOKUP(A913,[1]GENTERA.MX!$A$2:$G$1741,6,FALSE)</f>
        <v>29.817326000000001</v>
      </c>
      <c r="F913" s="239">
        <v>42332</v>
      </c>
      <c r="G913" s="237">
        <f t="shared" si="19"/>
        <v>6.9411431441710044E-3</v>
      </c>
      <c r="H913" s="237">
        <f t="shared" si="19"/>
        <v>-2.1882628370785015E-2</v>
      </c>
      <c r="I913" s="237">
        <f t="shared" si="19"/>
        <v>2.0662601883960321E-2</v>
      </c>
    </row>
    <row r="914" spans="1:9" x14ac:dyDescent="0.25">
      <c r="A914" s="239">
        <v>42333</v>
      </c>
      <c r="B914" s="237">
        <f>+VLOOKUP(A914,'[1]CEMEXCPO.MX'!$A$2:$G$1741,6,FALSE)</f>
        <v>9.4766999999999992</v>
      </c>
      <c r="C914" s="237">
        <f>+VLOOKUP(A914,[1]BIMBOA.MX!$A$2:$G$1741,6,FALSE)</f>
        <v>45.516209000000003</v>
      </c>
      <c r="D914" s="237">
        <f>+VLOOKUP(A914,[1]GENTERA.MX!$A$2:$G$1741,6,FALSE)</f>
        <v>29.490341000000001</v>
      </c>
      <c r="F914" s="239">
        <v>42333</v>
      </c>
      <c r="G914" s="237">
        <f t="shared" si="19"/>
        <v>1.2763796688945441E-2</v>
      </c>
      <c r="H914" s="237">
        <f t="shared" si="19"/>
        <v>-1.2082795213771294E-2</v>
      </c>
      <c r="I914" s="237">
        <f t="shared" si="19"/>
        <v>-1.1026847952265132E-2</v>
      </c>
    </row>
    <row r="915" spans="1:9" x14ac:dyDescent="0.25">
      <c r="A915" s="239">
        <v>42334</v>
      </c>
      <c r="B915" s="237">
        <f>+VLOOKUP(A915,'[1]CEMEXCPO.MX'!$A$2:$G$1741,6,FALSE)</f>
        <v>9.58765</v>
      </c>
      <c r="C915" s="237">
        <f>+VLOOKUP(A915,[1]BIMBOA.MX!$A$2:$G$1741,6,FALSE)</f>
        <v>45.720055000000002</v>
      </c>
      <c r="D915" s="237">
        <f>+VLOOKUP(A915,[1]GENTERA.MX!$A$2:$G$1741,6,FALSE)</f>
        <v>29.578717999999999</v>
      </c>
      <c r="F915" s="239">
        <v>42334</v>
      </c>
      <c r="G915" s="237">
        <f t="shared" si="19"/>
        <v>1.1639657542766585E-2</v>
      </c>
      <c r="H915" s="237">
        <f t="shared" si="19"/>
        <v>4.468537624397262E-3</v>
      </c>
      <c r="I915" s="237">
        <f t="shared" si="19"/>
        <v>2.9923302466780236E-3</v>
      </c>
    </row>
    <row r="916" spans="1:9" x14ac:dyDescent="0.25">
      <c r="A916" s="239">
        <v>42335</v>
      </c>
      <c r="B916" s="237">
        <f>+VLOOKUP(A916,'[1]CEMEXCPO.MX'!$A$2:$G$1741,6,FALSE)</f>
        <v>9.6061399999999999</v>
      </c>
      <c r="C916" s="237">
        <f>+VLOOKUP(A916,[1]BIMBOA.MX!$A$2:$G$1741,6,FALSE)</f>
        <v>45.574447999999997</v>
      </c>
      <c r="D916" s="237">
        <f>+VLOOKUP(A916,[1]GENTERA.MX!$A$2:$G$1741,6,FALSE)</f>
        <v>29.835000999999998</v>
      </c>
      <c r="F916" s="239">
        <v>42335</v>
      </c>
      <c r="G916" s="237">
        <f t="shared" si="19"/>
        <v>1.9266654183081918E-3</v>
      </c>
      <c r="H916" s="237">
        <f t="shared" si="19"/>
        <v>-3.1898333125934143E-3</v>
      </c>
      <c r="I916" s="237">
        <f t="shared" si="19"/>
        <v>8.6271182429390469E-3</v>
      </c>
    </row>
    <row r="917" spans="1:9" x14ac:dyDescent="0.25">
      <c r="A917" s="239">
        <v>42338</v>
      </c>
      <c r="B917" s="237">
        <f>+VLOOKUP(A917,'[1]CEMEXCPO.MX'!$A$2:$G$1741,6,FALSE)</f>
        <v>9.7170900000000007</v>
      </c>
      <c r="C917" s="237">
        <f>+VLOOKUP(A917,[1]BIMBOA.MX!$A$2:$G$1741,6,FALSE)</f>
        <v>44.535800999999999</v>
      </c>
      <c r="D917" s="237">
        <f>+VLOOKUP(A917,[1]GENTERA.MX!$A$2:$G$1741,6,FALSE)</f>
        <v>28.686140000000002</v>
      </c>
      <c r="F917" s="239">
        <v>42338</v>
      </c>
      <c r="G917" s="237">
        <f t="shared" si="19"/>
        <v>1.1483713571473758E-2</v>
      </c>
      <c r="H917" s="237">
        <f t="shared" si="19"/>
        <v>-2.3053826012008973E-2</v>
      </c>
      <c r="I917" s="237">
        <f t="shared" si="19"/>
        <v>-3.9268155202135266E-2</v>
      </c>
    </row>
    <row r="918" spans="1:9" x14ac:dyDescent="0.25">
      <c r="A918" s="239">
        <v>42339</v>
      </c>
      <c r="B918" s="237">
        <f>+VLOOKUP(A918,'[1]CEMEXCPO.MX'!$A$2:$G$1741,6,FALSE)</f>
        <v>9.5599100000000004</v>
      </c>
      <c r="C918" s="237">
        <f>+VLOOKUP(A918,[1]BIMBOA.MX!$A$2:$G$1741,6,FALSE)</f>
        <v>46.195698</v>
      </c>
      <c r="D918" s="237">
        <f>+VLOOKUP(A918,[1]GENTERA.MX!$A$2:$G$1741,6,FALSE)</f>
        <v>28.686140000000002</v>
      </c>
      <c r="F918" s="239">
        <v>42339</v>
      </c>
      <c r="G918" s="237">
        <f t="shared" si="19"/>
        <v>-1.6307878139292058E-2</v>
      </c>
      <c r="H918" s="237">
        <f t="shared" si="19"/>
        <v>3.6593294293017983E-2</v>
      </c>
      <c r="I918" s="237">
        <f t="shared" si="19"/>
        <v>0</v>
      </c>
    </row>
    <row r="919" spans="1:9" x14ac:dyDescent="0.25">
      <c r="A919" s="239">
        <v>42340</v>
      </c>
      <c r="B919" s="237">
        <f>+VLOOKUP(A919,'[1]CEMEXCPO.MX'!$A$2:$G$1741,6,FALSE)</f>
        <v>9.3842499999999998</v>
      </c>
      <c r="C919" s="237">
        <f>+VLOOKUP(A919,[1]BIMBOA.MX!$A$2:$G$1741,6,FALSE)</f>
        <v>45.865662</v>
      </c>
      <c r="D919" s="237">
        <f>+VLOOKUP(A919,[1]GENTERA.MX!$A$2:$G$1741,6,FALSE)</f>
        <v>28.279623000000001</v>
      </c>
      <c r="F919" s="239">
        <v>42340</v>
      </c>
      <c r="G919" s="237">
        <f t="shared" si="19"/>
        <v>-1.8545560705528569E-2</v>
      </c>
      <c r="H919" s="237">
        <f t="shared" si="19"/>
        <v>-7.169944347461649E-3</v>
      </c>
      <c r="I919" s="237">
        <f t="shared" si="19"/>
        <v>-1.4272569326030824E-2</v>
      </c>
    </row>
    <row r="920" spans="1:9" x14ac:dyDescent="0.25">
      <c r="A920" s="239">
        <v>42341</v>
      </c>
      <c r="B920" s="237">
        <f>+VLOOKUP(A920,'[1]CEMEXCPO.MX'!$A$2:$G$1741,6,FALSE)</f>
        <v>9.2548100000000009</v>
      </c>
      <c r="C920" s="237">
        <f>+VLOOKUP(A920,[1]BIMBOA.MX!$A$2:$G$1741,6,FALSE)</f>
        <v>45.224995</v>
      </c>
      <c r="D920" s="237">
        <f>+VLOOKUP(A920,[1]GENTERA.MX!$A$2:$G$1741,6,FALSE)</f>
        <v>28.120547999999999</v>
      </c>
      <c r="F920" s="239">
        <v>42341</v>
      </c>
      <c r="G920" s="237">
        <f t="shared" si="19"/>
        <v>-1.3889335716340887E-2</v>
      </c>
      <c r="H920" s="237">
        <f t="shared" si="19"/>
        <v>-1.4066811798435282E-2</v>
      </c>
      <c r="I920" s="237">
        <f t="shared" si="19"/>
        <v>-5.6409553020201498E-3</v>
      </c>
    </row>
    <row r="921" spans="1:9" x14ac:dyDescent="0.25">
      <c r="A921" s="239">
        <v>42342</v>
      </c>
      <c r="B921" s="237">
        <f>+VLOOKUP(A921,'[1]CEMEXCPO.MX'!$A$2:$G$1741,6,FALSE)</f>
        <v>9.2178299999999993</v>
      </c>
      <c r="C921" s="237">
        <f>+VLOOKUP(A921,[1]BIMBOA.MX!$A$2:$G$1741,6,FALSE)</f>
        <v>45.001736000000001</v>
      </c>
      <c r="D921" s="237">
        <f>+VLOOKUP(A921,[1]GENTERA.MX!$A$2:$G$1741,6,FALSE)</f>
        <v>28.668465000000001</v>
      </c>
      <c r="F921" s="239">
        <v>42342</v>
      </c>
      <c r="G921" s="237">
        <f t="shared" si="19"/>
        <v>-4.0037644212742671E-3</v>
      </c>
      <c r="H921" s="237">
        <f t="shared" si="19"/>
        <v>-4.9488539190389444E-3</v>
      </c>
      <c r="I921" s="237">
        <f t="shared" si="19"/>
        <v>1.929718351439411E-2</v>
      </c>
    </row>
    <row r="922" spans="1:9" x14ac:dyDescent="0.25">
      <c r="A922" s="239">
        <v>42345</v>
      </c>
      <c r="B922" s="237">
        <f>+VLOOKUP(A922,'[1]CEMEXCPO.MX'!$A$2:$G$1741,6,FALSE)</f>
        <v>9.0051799999999993</v>
      </c>
      <c r="C922" s="237">
        <f>+VLOOKUP(A922,[1]BIMBOA.MX!$A$2:$G$1741,6,FALSE)</f>
        <v>44.992023000000003</v>
      </c>
      <c r="D922" s="237">
        <f>+VLOOKUP(A922,[1]GENTERA.MX!$A$2:$G$1741,6,FALSE)</f>
        <v>27.669841999999999</v>
      </c>
      <c r="F922" s="239">
        <v>42345</v>
      </c>
      <c r="G922" s="237">
        <f t="shared" si="19"/>
        <v>-2.3339684626708358E-2</v>
      </c>
      <c r="H922" s="237">
        <f t="shared" si="19"/>
        <v>-2.1585941393364953E-4</v>
      </c>
      <c r="I922" s="237">
        <f t="shared" si="19"/>
        <v>-3.5454654548804428E-2</v>
      </c>
    </row>
    <row r="923" spans="1:9" x14ac:dyDescent="0.25">
      <c r="A923" s="239">
        <v>42346</v>
      </c>
      <c r="B923" s="237">
        <f>+VLOOKUP(A923,'[1]CEMEXCPO.MX'!$A$2:$G$1741,6,FALSE)</f>
        <v>8.7185699999999997</v>
      </c>
      <c r="C923" s="237">
        <f>+VLOOKUP(A923,[1]BIMBOA.MX!$A$2:$G$1741,6,FALSE)</f>
        <v>44.399901999999997</v>
      </c>
      <c r="D923" s="237">
        <f>+VLOOKUP(A923,[1]GENTERA.MX!$A$2:$G$1741,6,FALSE)</f>
        <v>27.360533</v>
      </c>
      <c r="F923" s="239">
        <v>42346</v>
      </c>
      <c r="G923" s="237">
        <f t="shared" si="19"/>
        <v>-3.2344733675967831E-2</v>
      </c>
      <c r="H923" s="237">
        <f t="shared" si="19"/>
        <v>-1.3247945161524628E-2</v>
      </c>
      <c r="I923" s="237">
        <f t="shared" si="19"/>
        <v>-1.1241510068378846E-2</v>
      </c>
    </row>
    <row r="924" spans="1:9" x14ac:dyDescent="0.25">
      <c r="A924" s="239">
        <v>42347</v>
      </c>
      <c r="B924" s="237">
        <f>+VLOOKUP(A924,'[1]CEMEXCPO.MX'!$A$2:$G$1741,6,FALSE)</f>
        <v>8.8295100000000009</v>
      </c>
      <c r="C924" s="237">
        <f>+VLOOKUP(A924,[1]BIMBOA.MX!$A$2:$G$1741,6,FALSE)</f>
        <v>43.885426000000002</v>
      </c>
      <c r="D924" s="237">
        <f>+VLOOKUP(A924,[1]GENTERA.MX!$A$2:$G$1741,6,FALSE)</f>
        <v>27.431232000000001</v>
      </c>
      <c r="F924" s="239">
        <v>42347</v>
      </c>
      <c r="G924" s="237">
        <f t="shared" si="19"/>
        <v>1.2644286790129357E-2</v>
      </c>
      <c r="H924" s="237">
        <f t="shared" si="19"/>
        <v>-1.1654979042324784E-2</v>
      </c>
      <c r="I924" s="237">
        <f t="shared" si="19"/>
        <v>2.5806447095227613E-3</v>
      </c>
    </row>
    <row r="925" spans="1:9" x14ac:dyDescent="0.25">
      <c r="A925" s="239">
        <v>42348</v>
      </c>
      <c r="B925" s="237">
        <f>+VLOOKUP(A925,'[1]CEMEXCPO.MX'!$A$2:$G$1741,6,FALSE)</f>
        <v>8.8017800000000008</v>
      </c>
      <c r="C925" s="237">
        <f>+VLOOKUP(A925,[1]BIMBOA.MX!$A$2:$G$1741,6,FALSE)</f>
        <v>43.749530999999998</v>
      </c>
      <c r="D925" s="237">
        <f>+VLOOKUP(A925,[1]GENTERA.MX!$A$2:$G$1741,6,FALSE)</f>
        <v>28.041014000000001</v>
      </c>
      <c r="F925" s="239">
        <v>42348</v>
      </c>
      <c r="G925" s="237">
        <f t="shared" si="19"/>
        <v>-3.1455466803000142E-3</v>
      </c>
      <c r="H925" s="237">
        <f t="shared" si="19"/>
        <v>-3.1013904400474185E-3</v>
      </c>
      <c r="I925" s="237">
        <f t="shared" si="19"/>
        <v>2.1986005869086632E-2</v>
      </c>
    </row>
    <row r="926" spans="1:9" x14ac:dyDescent="0.25">
      <c r="A926" s="239">
        <v>42349</v>
      </c>
      <c r="B926" s="237">
        <f>+VLOOKUP(A926,'[1]CEMEXCPO.MX'!$A$2:$G$1741,6,FALSE)</f>
        <v>8.3394999999999992</v>
      </c>
      <c r="C926" s="237">
        <f>+VLOOKUP(A926,[1]BIMBOA.MX!$A$2:$G$1741,6,FALSE)</f>
        <v>44.011620000000001</v>
      </c>
      <c r="D926" s="237">
        <f>+VLOOKUP(A926,[1]GENTERA.MX!$A$2:$G$1741,6,FALSE)</f>
        <v>27.272161000000001</v>
      </c>
      <c r="F926" s="239">
        <v>42349</v>
      </c>
      <c r="G926" s="237">
        <f t="shared" si="19"/>
        <v>-5.3950711221972945E-2</v>
      </c>
      <c r="H926" s="237">
        <f t="shared" si="19"/>
        <v>5.9727972153226314E-3</v>
      </c>
      <c r="I926" s="237">
        <f t="shared" si="19"/>
        <v>-2.7801785828422871E-2</v>
      </c>
    </row>
    <row r="927" spans="1:9" x14ac:dyDescent="0.25">
      <c r="A927" s="239">
        <v>42352</v>
      </c>
      <c r="B927" s="237">
        <f>+VLOOKUP(A927,'[1]CEMEXCPO.MX'!$A$2:$G$1741,6,FALSE)</f>
        <v>8.0806199999999997</v>
      </c>
      <c r="C927" s="237">
        <f>+VLOOKUP(A927,[1]BIMBOA.MX!$A$2:$G$1741,6,FALSE)</f>
        <v>44.264000000000003</v>
      </c>
      <c r="D927" s="237">
        <f>+VLOOKUP(A927,[1]GENTERA.MX!$A$2:$G$1741,6,FALSE)</f>
        <v>27.431232000000001</v>
      </c>
      <c r="F927" s="239">
        <v>42352</v>
      </c>
      <c r="G927" s="237">
        <f t="shared" si="19"/>
        <v>-3.1534660272620425E-2</v>
      </c>
      <c r="H927" s="237">
        <f t="shared" si="19"/>
        <v>5.7180156343224573E-3</v>
      </c>
      <c r="I927" s="237">
        <f t="shared" si="19"/>
        <v>5.8157799593361783E-3</v>
      </c>
    </row>
    <row r="928" spans="1:9" x14ac:dyDescent="0.25">
      <c r="A928" s="239">
        <v>42353</v>
      </c>
      <c r="B928" s="237">
        <f>+VLOOKUP(A928,'[1]CEMEXCPO.MX'!$A$2:$G$1741,6,FALSE)</f>
        <v>8.2747799999999998</v>
      </c>
      <c r="C928" s="237">
        <f>+VLOOKUP(A928,[1]BIMBOA.MX!$A$2:$G$1741,6,FALSE)</f>
        <v>44.700820999999998</v>
      </c>
      <c r="D928" s="237">
        <f>+VLOOKUP(A928,[1]GENTERA.MX!$A$2:$G$1741,6,FALSE)</f>
        <v>28.580093000000002</v>
      </c>
      <c r="F928" s="239">
        <v>42353</v>
      </c>
      <c r="G928" s="237">
        <f t="shared" si="19"/>
        <v>2.3743732544520498E-2</v>
      </c>
      <c r="H928" s="237">
        <f t="shared" si="19"/>
        <v>9.8201627454255168E-3</v>
      </c>
      <c r="I928" s="237">
        <f t="shared" si="19"/>
        <v>4.1028208251947439E-2</v>
      </c>
    </row>
    <row r="929" spans="1:9" x14ac:dyDescent="0.25">
      <c r="A929" s="239">
        <v>42354</v>
      </c>
      <c r="B929" s="237">
        <f>+VLOOKUP(A929,'[1]CEMEXCPO.MX'!$A$2:$G$1741,6,FALSE)</f>
        <v>8.4134600000000006</v>
      </c>
      <c r="C929" s="237">
        <f>+VLOOKUP(A929,[1]BIMBOA.MX!$A$2:$G$1741,6,FALSE)</f>
        <v>45.322063</v>
      </c>
      <c r="D929" s="237">
        <f>+VLOOKUP(A929,[1]GENTERA.MX!$A$2:$G$1741,6,FALSE)</f>
        <v>30.100121999999999</v>
      </c>
      <c r="F929" s="239">
        <v>42354</v>
      </c>
      <c r="G929" s="237">
        <f t="shared" si="19"/>
        <v>1.6620469552091323E-2</v>
      </c>
      <c r="H929" s="237">
        <f t="shared" si="19"/>
        <v>1.38020875239284E-2</v>
      </c>
      <c r="I929" s="237">
        <f t="shared" si="19"/>
        <v>5.1818798382542275E-2</v>
      </c>
    </row>
    <row r="930" spans="1:9" x14ac:dyDescent="0.25">
      <c r="A930" s="239">
        <v>42355</v>
      </c>
      <c r="B930" s="237">
        <f>+VLOOKUP(A930,'[1]CEMEXCPO.MX'!$A$2:$G$1741,6,FALSE)</f>
        <v>8.4504400000000004</v>
      </c>
      <c r="C930" s="237">
        <f>+VLOOKUP(A930,[1]BIMBOA.MX!$A$2:$G$1741,6,FALSE)</f>
        <v>46.370421999999998</v>
      </c>
      <c r="D930" s="237">
        <f>+VLOOKUP(A930,[1]GENTERA.MX!$A$2:$G$1741,6,FALSE)</f>
        <v>29.552204</v>
      </c>
      <c r="F930" s="239">
        <v>42355</v>
      </c>
      <c r="G930" s="237">
        <f t="shared" si="19"/>
        <v>4.3857066602695826E-3</v>
      </c>
      <c r="H930" s="237">
        <f t="shared" si="19"/>
        <v>2.2867843208462711E-2</v>
      </c>
      <c r="I930" s="237">
        <f t="shared" si="19"/>
        <v>-1.8370898383618731E-2</v>
      </c>
    </row>
    <row r="931" spans="1:9" x14ac:dyDescent="0.25">
      <c r="A931" s="239">
        <v>42356</v>
      </c>
      <c r="B931" s="237">
        <f>+VLOOKUP(A931,'[1]CEMEXCPO.MX'!$A$2:$G$1741,6,FALSE)</f>
        <v>8.3025099999999998</v>
      </c>
      <c r="C931" s="237">
        <f>+VLOOKUP(A931,[1]BIMBOA.MX!$A$2:$G$1741,6,FALSE)</f>
        <v>44.953201</v>
      </c>
      <c r="D931" s="237">
        <f>+VLOOKUP(A931,[1]GENTERA.MX!$A$2:$G$1741,6,FALSE)</f>
        <v>29.083824</v>
      </c>
      <c r="F931" s="239">
        <v>42356</v>
      </c>
      <c r="G931" s="237">
        <f t="shared" si="19"/>
        <v>-1.7660632294823758E-2</v>
      </c>
      <c r="H931" s="237">
        <f t="shared" si="19"/>
        <v>-3.1039828233195718E-2</v>
      </c>
      <c r="I931" s="237">
        <f t="shared" si="19"/>
        <v>-1.5976183186859415E-2</v>
      </c>
    </row>
    <row r="932" spans="1:9" x14ac:dyDescent="0.25">
      <c r="A932" s="239">
        <v>42359</v>
      </c>
      <c r="B932" s="237">
        <f>+VLOOKUP(A932,'[1]CEMEXCPO.MX'!$A$2:$G$1741,6,FALSE)</f>
        <v>8.1638300000000008</v>
      </c>
      <c r="C932" s="237">
        <f>+VLOOKUP(A932,[1]BIMBOA.MX!$A$2:$G$1741,6,FALSE)</f>
        <v>44.914371000000003</v>
      </c>
      <c r="D932" s="237">
        <f>+VLOOKUP(A932,[1]GENTERA.MX!$A$2:$G$1741,6,FALSE)</f>
        <v>28.977777</v>
      </c>
      <c r="F932" s="239">
        <v>42359</v>
      </c>
      <c r="G932" s="237">
        <f t="shared" si="19"/>
        <v>-1.6844457119652729E-2</v>
      </c>
      <c r="H932" s="237">
        <f t="shared" si="19"/>
        <v>-8.6416048753231128E-4</v>
      </c>
      <c r="I932" s="237">
        <f t="shared" si="19"/>
        <v>-3.6529174564966542E-3</v>
      </c>
    </row>
    <row r="933" spans="1:9" x14ac:dyDescent="0.25">
      <c r="A933" s="239">
        <v>42360</v>
      </c>
      <c r="B933" s="237">
        <f>+VLOOKUP(A933,'[1]CEMEXCPO.MX'!$A$2:$G$1741,6,FALSE)</f>
        <v>8.4042200000000005</v>
      </c>
      <c r="C933" s="237">
        <f>+VLOOKUP(A933,[1]BIMBOA.MX!$A$2:$G$1741,6,FALSE)</f>
        <v>44.827007000000002</v>
      </c>
      <c r="D933" s="237">
        <f>+VLOOKUP(A933,[1]GENTERA.MX!$A$2:$G$1741,6,FALSE)</f>
        <v>29.463833000000001</v>
      </c>
      <c r="F933" s="239">
        <v>42360</v>
      </c>
      <c r="G933" s="237">
        <f t="shared" si="19"/>
        <v>2.9020539045711648E-2</v>
      </c>
      <c r="H933" s="237">
        <f t="shared" si="19"/>
        <v>-1.9470177424477186E-3</v>
      </c>
      <c r="I933" s="237">
        <f t="shared" si="19"/>
        <v>1.6634285317164318E-2</v>
      </c>
    </row>
    <row r="934" spans="1:9" x14ac:dyDescent="0.25">
      <c r="A934" s="239">
        <v>42361</v>
      </c>
      <c r="B934" s="237">
        <f>+VLOOKUP(A934,'[1]CEMEXCPO.MX'!$A$2:$G$1741,6,FALSE)</f>
        <v>9.0051799999999993</v>
      </c>
      <c r="C934" s="237">
        <f>+VLOOKUP(A934,[1]BIMBOA.MX!$A$2:$G$1741,6,FALSE)</f>
        <v>45.399718999999997</v>
      </c>
      <c r="D934" s="237">
        <f>+VLOOKUP(A934,[1]GENTERA.MX!$A$2:$G$1741,6,FALSE)</f>
        <v>29.516857000000002</v>
      </c>
      <c r="F934" s="239">
        <v>42361</v>
      </c>
      <c r="G934" s="237">
        <f t="shared" si="19"/>
        <v>6.9066006672615171E-2</v>
      </c>
      <c r="H934" s="237">
        <f t="shared" si="19"/>
        <v>1.2695122990385353E-2</v>
      </c>
      <c r="I934" s="237">
        <f t="shared" si="19"/>
        <v>1.7980126812651095E-3</v>
      </c>
    </row>
    <row r="935" spans="1:9" x14ac:dyDescent="0.25">
      <c r="A935" s="239">
        <v>42362</v>
      </c>
      <c r="B935" s="237">
        <f>+VLOOKUP(A935,'[1]CEMEXCPO.MX'!$A$2:$G$1741,6,FALSE)</f>
        <v>8.9866899999999994</v>
      </c>
      <c r="C935" s="237">
        <f>+VLOOKUP(A935,[1]BIMBOA.MX!$A$2:$G$1741,6,FALSE)</f>
        <v>45.050266000000001</v>
      </c>
      <c r="D935" s="237">
        <f>+VLOOKUP(A935,[1]GENTERA.MX!$A$2:$G$1741,6,FALSE)</f>
        <v>29.375457999999998</v>
      </c>
      <c r="F935" s="239">
        <v>42362</v>
      </c>
      <c r="G935" s="237">
        <f t="shared" si="19"/>
        <v>-2.0553735114073601E-3</v>
      </c>
      <c r="H935" s="237">
        <f t="shared" si="19"/>
        <v>-7.727027013420297E-3</v>
      </c>
      <c r="I935" s="237">
        <f t="shared" si="19"/>
        <v>-4.8019600420781917E-3</v>
      </c>
    </row>
    <row r="936" spans="1:9" x14ac:dyDescent="0.25">
      <c r="A936" s="239">
        <v>42366</v>
      </c>
      <c r="B936" s="237">
        <f>+VLOOKUP(A936,'[1]CEMEXCPO.MX'!$A$2:$G$1741,6,FALSE)</f>
        <v>8.6815800000000003</v>
      </c>
      <c r="C936" s="237">
        <f>+VLOOKUP(A936,[1]BIMBOA.MX!$A$2:$G$1741,6,FALSE)</f>
        <v>45.040562000000001</v>
      </c>
      <c r="D936" s="237">
        <f>+VLOOKUP(A936,[1]GENTERA.MX!$A$2:$G$1741,6,FALSE)</f>
        <v>29.136849999999999</v>
      </c>
      <c r="F936" s="239">
        <v>42366</v>
      </c>
      <c r="G936" s="237">
        <f t="shared" si="19"/>
        <v>-3.454105405478896E-2</v>
      </c>
      <c r="H936" s="237">
        <f t="shared" si="19"/>
        <v>-2.1542703631333661E-4</v>
      </c>
      <c r="I936" s="237">
        <f t="shared" si="19"/>
        <v>-8.1558677413988666E-3</v>
      </c>
    </row>
    <row r="937" spans="1:9" x14ac:dyDescent="0.25">
      <c r="A937" s="239">
        <v>42367</v>
      </c>
      <c r="B937" s="237">
        <f>+VLOOKUP(A937,'[1]CEMEXCPO.MX'!$A$2:$G$1741,6,FALSE)</f>
        <v>8.6076200000000007</v>
      </c>
      <c r="C937" s="237">
        <f>+VLOOKUP(A937,[1]BIMBOA.MX!$A$2:$G$1741,6,FALSE)</f>
        <v>45.195877000000003</v>
      </c>
      <c r="D937" s="237">
        <f>+VLOOKUP(A937,[1]GENTERA.MX!$A$2:$G$1741,6,FALSE)</f>
        <v>29.189871</v>
      </c>
      <c r="F937" s="239">
        <v>42367</v>
      </c>
      <c r="G937" s="237">
        <f t="shared" si="19"/>
        <v>-8.5556822934082771E-3</v>
      </c>
      <c r="H937" s="237">
        <f t="shared" si="19"/>
        <v>3.4424043124184293E-3</v>
      </c>
      <c r="I937" s="237">
        <f t="shared" si="19"/>
        <v>1.8180694438328009E-3</v>
      </c>
    </row>
    <row r="938" spans="1:9" x14ac:dyDescent="0.25">
      <c r="A938" s="239">
        <v>42368</v>
      </c>
      <c r="B938" s="237">
        <f>+VLOOKUP(A938,'[1]CEMEXCPO.MX'!$A$2:$G$1741,6,FALSE)</f>
        <v>8.5613899999999994</v>
      </c>
      <c r="C938" s="237">
        <f>+VLOOKUP(A938,[1]BIMBOA.MX!$A$2:$G$1741,6,FALSE)</f>
        <v>44.215465999999999</v>
      </c>
      <c r="D938" s="237">
        <f>+VLOOKUP(A938,[1]GENTERA.MX!$A$2:$G$1741,6,FALSE)</f>
        <v>29.366619</v>
      </c>
      <c r="F938" s="239">
        <v>42368</v>
      </c>
      <c r="G938" s="237">
        <f t="shared" si="19"/>
        <v>-5.3852973150980378E-3</v>
      </c>
      <c r="H938" s="237">
        <f t="shared" si="19"/>
        <v>-2.193122848165787E-2</v>
      </c>
      <c r="I938" s="237">
        <f t="shared" si="19"/>
        <v>6.0368555826291635E-3</v>
      </c>
    </row>
    <row r="939" spans="1:9" x14ac:dyDescent="0.25">
      <c r="A939" s="239">
        <v>42369</v>
      </c>
      <c r="B939" s="237">
        <f>+VLOOKUP(A939,'[1]CEMEXCPO.MX'!$A$2:$G$1741,6,FALSE)</f>
        <v>8.7185699999999997</v>
      </c>
      <c r="C939" s="237">
        <f>+VLOOKUP(A939,[1]BIMBOA.MX!$A$2:$G$1741,6,FALSE)</f>
        <v>44.603748000000003</v>
      </c>
      <c r="D939" s="237">
        <f>+VLOOKUP(A939,[1]GENTERA.MX!$A$2:$G$1741,6,FALSE)</f>
        <v>29.472666</v>
      </c>
      <c r="F939" s="239">
        <v>42369</v>
      </c>
      <c r="G939" s="237">
        <f t="shared" si="19"/>
        <v>1.8192673498734699E-2</v>
      </c>
      <c r="H939" s="237">
        <f t="shared" si="19"/>
        <v>8.7432539877797342E-3</v>
      </c>
      <c r="I939" s="237">
        <f t="shared" si="19"/>
        <v>3.604636420239709E-3</v>
      </c>
    </row>
    <row r="940" spans="1:9" x14ac:dyDescent="0.25">
      <c r="A940" s="239">
        <v>42373</v>
      </c>
      <c r="B940" s="237">
        <f>+VLOOKUP(A940,'[1]CEMEXCPO.MX'!$A$2:$G$1741,6,FALSE)</f>
        <v>8.4319500000000005</v>
      </c>
      <c r="C940" s="237">
        <f>+VLOOKUP(A940,[1]BIMBOA.MX!$A$2:$G$1741,6,FALSE)</f>
        <v>43.700992999999997</v>
      </c>
      <c r="D940" s="237">
        <f>+VLOOKUP(A940,[1]GENTERA.MX!$A$2:$G$1741,6,FALSE)</f>
        <v>28.102875000000001</v>
      </c>
      <c r="F940" s="239">
        <v>42373</v>
      </c>
      <c r="G940" s="237">
        <f t="shared" si="19"/>
        <v>-3.3427171657080562E-2</v>
      </c>
      <c r="H940" s="237">
        <f t="shared" si="19"/>
        <v>-2.0447066414135052E-2</v>
      </c>
      <c r="I940" s="237">
        <f t="shared" si="19"/>
        <v>-4.7591373264116603E-2</v>
      </c>
    </row>
    <row r="941" spans="1:9" x14ac:dyDescent="0.25">
      <c r="A941" s="239">
        <v>42374</v>
      </c>
      <c r="B941" s="237">
        <f>+VLOOKUP(A941,'[1]CEMEXCPO.MX'!$A$2:$G$1741,6,FALSE)</f>
        <v>8.3117599999999996</v>
      </c>
      <c r="C941" s="237">
        <f>+VLOOKUP(A941,[1]BIMBOA.MX!$A$2:$G$1741,6,FALSE)</f>
        <v>44.429020000000001</v>
      </c>
      <c r="D941" s="237">
        <f>+VLOOKUP(A941,[1]GENTERA.MX!$A$2:$G$1741,6,FALSE)</f>
        <v>28.421021</v>
      </c>
      <c r="F941" s="239">
        <v>42374</v>
      </c>
      <c r="G941" s="237">
        <f t="shared" si="19"/>
        <v>-1.4356682527315447E-2</v>
      </c>
      <c r="H941" s="237">
        <f t="shared" si="19"/>
        <v>1.6522034580467953E-2</v>
      </c>
      <c r="I941" s="237">
        <f t="shared" si="19"/>
        <v>1.1257163154972558E-2</v>
      </c>
    </row>
    <row r="942" spans="1:9" x14ac:dyDescent="0.25">
      <c r="A942" s="239">
        <v>42375</v>
      </c>
      <c r="B942" s="237">
        <f>+VLOOKUP(A942,'[1]CEMEXCPO.MX'!$A$2:$G$1741,6,FALSE)</f>
        <v>8.2932699999999997</v>
      </c>
      <c r="C942" s="237">
        <f>+VLOOKUP(A942,[1]BIMBOA.MX!$A$2:$G$1741,6,FALSE)</f>
        <v>44.623165</v>
      </c>
      <c r="D942" s="237">
        <f>+VLOOKUP(A942,[1]GENTERA.MX!$A$2:$G$1741,6,FALSE)</f>
        <v>28.182410999999998</v>
      </c>
      <c r="F942" s="239">
        <v>42375</v>
      </c>
      <c r="G942" s="237">
        <f t="shared" si="19"/>
        <v>-2.2270369450775786E-3</v>
      </c>
      <c r="H942" s="237">
        <f t="shared" si="19"/>
        <v>4.3602592701805862E-3</v>
      </c>
      <c r="I942" s="237">
        <f t="shared" si="19"/>
        <v>-8.4309874848477115E-3</v>
      </c>
    </row>
    <row r="943" spans="1:9" x14ac:dyDescent="0.25">
      <c r="A943" s="239">
        <v>42376</v>
      </c>
      <c r="B943" s="237">
        <f>+VLOOKUP(A943,'[1]CEMEXCPO.MX'!$A$2:$G$1741,6,FALSE)</f>
        <v>7.6368299999999998</v>
      </c>
      <c r="C943" s="237">
        <f>+VLOOKUP(A943,[1]BIMBOA.MX!$A$2:$G$1741,6,FALSE)</f>
        <v>44.827007000000002</v>
      </c>
      <c r="D943" s="237">
        <f>+VLOOKUP(A943,[1]GENTERA.MX!$A$2:$G$1741,6,FALSE)</f>
        <v>27.033552</v>
      </c>
      <c r="F943" s="239">
        <v>42376</v>
      </c>
      <c r="G943" s="237">
        <f t="shared" si="19"/>
        <v>-8.2461746909030298E-2</v>
      </c>
      <c r="H943" s="237">
        <f t="shared" si="19"/>
        <v>4.5576738042943264E-3</v>
      </c>
      <c r="I943" s="237">
        <f t="shared" si="19"/>
        <v>-4.1619298743621219E-2</v>
      </c>
    </row>
    <row r="944" spans="1:9" x14ac:dyDescent="0.25">
      <c r="A944" s="239">
        <v>42377</v>
      </c>
      <c r="B944" s="237">
        <f>+VLOOKUP(A944,'[1]CEMEXCPO.MX'!$A$2:$G$1741,6,FALSE)</f>
        <v>7.1837999999999997</v>
      </c>
      <c r="C944" s="237">
        <f>+VLOOKUP(A944,[1]BIMBOA.MX!$A$2:$G$1741,6,FALSE)</f>
        <v>45.195877000000003</v>
      </c>
      <c r="D944" s="237">
        <f>+VLOOKUP(A944,[1]GENTERA.MX!$A$2:$G$1741,6,FALSE)</f>
        <v>26.971689000000001</v>
      </c>
      <c r="F944" s="239">
        <v>42377</v>
      </c>
      <c r="G944" s="237">
        <f t="shared" si="19"/>
        <v>-6.115410464001491E-2</v>
      </c>
      <c r="H944" s="237">
        <f t="shared" si="19"/>
        <v>8.1950732530702702E-3</v>
      </c>
      <c r="I944" s="237">
        <f t="shared" si="19"/>
        <v>-2.291000870018471E-3</v>
      </c>
    </row>
    <row r="945" spans="1:9" x14ac:dyDescent="0.25">
      <c r="A945" s="239">
        <v>42380</v>
      </c>
      <c r="B945" s="237">
        <f>+VLOOKUP(A945,'[1]CEMEXCPO.MX'!$A$2:$G$1741,6,FALSE)</f>
        <v>7.2392799999999999</v>
      </c>
      <c r="C945" s="237">
        <f>+VLOOKUP(A945,[1]BIMBOA.MX!$A$2:$G$1741,6,FALSE)</f>
        <v>45.933605</v>
      </c>
      <c r="D945" s="237">
        <f>+VLOOKUP(A945,[1]GENTERA.MX!$A$2:$G$1741,6,FALSE)</f>
        <v>25.990739999999999</v>
      </c>
      <c r="F945" s="239">
        <v>42380</v>
      </c>
      <c r="G945" s="237">
        <f t="shared" si="19"/>
        <v>7.6932629698650947E-3</v>
      </c>
      <c r="H945" s="237">
        <f t="shared" si="19"/>
        <v>1.6191118399089207E-2</v>
      </c>
      <c r="I945" s="237">
        <f t="shared" si="19"/>
        <v>-3.7047439592325704E-2</v>
      </c>
    </row>
    <row r="946" spans="1:9" x14ac:dyDescent="0.25">
      <c r="A946" s="239">
        <v>42381</v>
      </c>
      <c r="B946" s="237">
        <f>+VLOOKUP(A946,'[1]CEMEXCPO.MX'!$A$2:$G$1741,6,FALSE)</f>
        <v>7.3872</v>
      </c>
      <c r="C946" s="237">
        <f>+VLOOKUP(A946,[1]BIMBOA.MX!$A$2:$G$1741,6,FALSE)</f>
        <v>45.904488000000001</v>
      </c>
      <c r="D946" s="237">
        <f>+VLOOKUP(A946,[1]GENTERA.MX!$A$2:$G$1741,6,FALSE)</f>
        <v>25.778642999999999</v>
      </c>
      <c r="F946" s="239">
        <v>42381</v>
      </c>
      <c r="G946" s="237">
        <f t="shared" si="19"/>
        <v>2.0227018832006456E-2</v>
      </c>
      <c r="H946" s="237">
        <f t="shared" si="19"/>
        <v>-6.3409419826701335E-4</v>
      </c>
      <c r="I946" s="237">
        <f t="shared" si="19"/>
        <v>-8.1939623155017384E-3</v>
      </c>
    </row>
    <row r="947" spans="1:9" x14ac:dyDescent="0.25">
      <c r="A947" s="239">
        <v>42382</v>
      </c>
      <c r="B947" s="237">
        <f>+VLOOKUP(A947,'[1]CEMEXCPO.MX'!$A$2:$G$1741,6,FALSE)</f>
        <v>7.1375700000000002</v>
      </c>
      <c r="C947" s="237">
        <f>+VLOOKUP(A947,[1]BIMBOA.MX!$A$2:$G$1741,6,FALSE)</f>
        <v>46.069507999999999</v>
      </c>
      <c r="D947" s="237">
        <f>+VLOOKUP(A947,[1]GENTERA.MX!$A$2:$G$1741,6,FALSE)</f>
        <v>26.008414999999999</v>
      </c>
      <c r="F947" s="239">
        <v>42382</v>
      </c>
      <c r="G947" s="237">
        <f t="shared" si="19"/>
        <v>-3.437639048103399E-2</v>
      </c>
      <c r="H947" s="237">
        <f t="shared" si="19"/>
        <v>3.588409425546868E-3</v>
      </c>
      <c r="I947" s="237">
        <f t="shared" si="19"/>
        <v>8.8737810810456102E-3</v>
      </c>
    </row>
    <row r="948" spans="1:9" x14ac:dyDescent="0.25">
      <c r="A948" s="239">
        <v>42383</v>
      </c>
      <c r="B948" s="237">
        <f>+VLOOKUP(A948,'[1]CEMEXCPO.MX'!$A$2:$G$1741,6,FALSE)</f>
        <v>7.35947</v>
      </c>
      <c r="C948" s="237">
        <f>+VLOOKUP(A948,[1]BIMBOA.MX!$A$2:$G$1741,6,FALSE)</f>
        <v>46.050094999999999</v>
      </c>
      <c r="D948" s="237">
        <f>+VLOOKUP(A948,[1]GENTERA.MX!$A$2:$G$1741,6,FALSE)</f>
        <v>26.883312</v>
      </c>
      <c r="F948" s="239">
        <v>42383</v>
      </c>
      <c r="G948" s="237">
        <f t="shared" si="19"/>
        <v>3.0615536988759087E-2</v>
      </c>
      <c r="H948" s="237">
        <f t="shared" si="19"/>
        <v>-4.2147381567373072E-4</v>
      </c>
      <c r="I948" s="237">
        <f t="shared" si="19"/>
        <v>3.3085582847378239E-2</v>
      </c>
    </row>
    <row r="949" spans="1:9" x14ac:dyDescent="0.25">
      <c r="A949" s="239">
        <v>42384</v>
      </c>
      <c r="B949" s="237">
        <f>+VLOOKUP(A949,'[1]CEMEXCPO.MX'!$A$2:$G$1741,6,FALSE)</f>
        <v>7.3224900000000002</v>
      </c>
      <c r="C949" s="237">
        <f>+VLOOKUP(A949,[1]BIMBOA.MX!$A$2:$G$1741,6,FALSE)</f>
        <v>45.797710000000002</v>
      </c>
      <c r="D949" s="237">
        <f>+VLOOKUP(A949,[1]GENTERA.MX!$A$2:$G$1741,6,FALSE)</f>
        <v>26.079113</v>
      </c>
      <c r="F949" s="239">
        <v>42384</v>
      </c>
      <c r="G949" s="237">
        <f t="shared" si="19"/>
        <v>-5.0374852133002407E-3</v>
      </c>
      <c r="H949" s="237">
        <f t="shared" si="19"/>
        <v>-5.4957358041173559E-3</v>
      </c>
      <c r="I949" s="237">
        <f t="shared" si="19"/>
        <v>-3.0370996606528748E-2</v>
      </c>
    </row>
    <row r="950" spans="1:9" x14ac:dyDescent="0.25">
      <c r="A950" s="239">
        <v>42387</v>
      </c>
      <c r="B950" s="237">
        <f>+VLOOKUP(A950,'[1]CEMEXCPO.MX'!$A$2:$G$1741,6,FALSE)</f>
        <v>7.2577699999999998</v>
      </c>
      <c r="C950" s="237">
        <f>+VLOOKUP(A950,[1]BIMBOA.MX!$A$2:$G$1741,6,FALSE)</f>
        <v>45.176464000000003</v>
      </c>
      <c r="D950" s="237">
        <f>+VLOOKUP(A950,[1]GENTERA.MX!$A$2:$G$1741,6,FALSE)</f>
        <v>25.760967000000001</v>
      </c>
      <c r="F950" s="239">
        <v>42387</v>
      </c>
      <c r="G950" s="237">
        <f t="shared" si="19"/>
        <v>-8.8778149468164771E-3</v>
      </c>
      <c r="H950" s="237">
        <f t="shared" si="19"/>
        <v>-1.3657846611985465E-2</v>
      </c>
      <c r="I950" s="237">
        <f t="shared" si="19"/>
        <v>-1.2274286392412905E-2</v>
      </c>
    </row>
    <row r="951" spans="1:9" x14ac:dyDescent="0.25">
      <c r="A951" s="239">
        <v>42388</v>
      </c>
      <c r="B951" s="237">
        <f>+VLOOKUP(A951,'[1]CEMEXCPO.MX'!$A$2:$G$1741,6,FALSE)</f>
        <v>6.9526599999999998</v>
      </c>
      <c r="C951" s="237">
        <f>+VLOOKUP(A951,[1]BIMBOA.MX!$A$2:$G$1741,6,FALSE)</f>
        <v>45.360897000000001</v>
      </c>
      <c r="D951" s="237">
        <f>+VLOOKUP(A951,[1]GENTERA.MX!$A$2:$G$1741,6,FALSE)</f>
        <v>25.884691</v>
      </c>
      <c r="F951" s="239">
        <v>42388</v>
      </c>
      <c r="G951" s="237">
        <f t="shared" si="19"/>
        <v>-4.2948298952448317E-2</v>
      </c>
      <c r="H951" s="237">
        <f t="shared" si="19"/>
        <v>4.0741910981342876E-3</v>
      </c>
      <c r="I951" s="237">
        <f t="shared" si="19"/>
        <v>4.7912735156566905E-3</v>
      </c>
    </row>
    <row r="952" spans="1:9" x14ac:dyDescent="0.25">
      <c r="A952" s="239">
        <v>42389</v>
      </c>
      <c r="B952" s="237">
        <f>+VLOOKUP(A952,'[1]CEMEXCPO.MX'!$A$2:$G$1741,6,FALSE)</f>
        <v>6.8139799999999999</v>
      </c>
      <c r="C952" s="237">
        <f>+VLOOKUP(A952,[1]BIMBOA.MX!$A$2:$G$1741,6,FALSE)</f>
        <v>45.283237</v>
      </c>
      <c r="D952" s="237">
        <f>+VLOOKUP(A952,[1]GENTERA.MX!$A$2:$G$1741,6,FALSE)</f>
        <v>26.335398000000001</v>
      </c>
      <c r="F952" s="239">
        <v>42389</v>
      </c>
      <c r="G952" s="237">
        <f t="shared" si="19"/>
        <v>-2.0147936064828793E-2</v>
      </c>
      <c r="H952" s="237">
        <f t="shared" si="19"/>
        <v>-1.7135145006000295E-3</v>
      </c>
      <c r="I952" s="237">
        <f t="shared" si="19"/>
        <v>1.7262252921565094E-2</v>
      </c>
    </row>
    <row r="953" spans="1:9" x14ac:dyDescent="0.25">
      <c r="A953" s="239">
        <v>42390</v>
      </c>
      <c r="B953" s="237">
        <f>+VLOOKUP(A953,'[1]CEMEXCPO.MX'!$A$2:$G$1741,6,FALSE)</f>
        <v>7.2854999999999999</v>
      </c>
      <c r="C953" s="237">
        <f>+VLOOKUP(A953,[1]BIMBOA.MX!$A$2:$G$1741,6,FALSE)</f>
        <v>43.681579999999997</v>
      </c>
      <c r="D953" s="237">
        <f>+VLOOKUP(A953,[1]GENTERA.MX!$A$2:$G$1741,6,FALSE)</f>
        <v>30.047097999999998</v>
      </c>
      <c r="F953" s="239">
        <v>42390</v>
      </c>
      <c r="G953" s="237">
        <f t="shared" si="19"/>
        <v>6.6909687370853399E-2</v>
      </c>
      <c r="H953" s="237">
        <f t="shared" si="19"/>
        <v>-3.601041691202149E-2</v>
      </c>
      <c r="I953" s="237">
        <f t="shared" si="19"/>
        <v>0.13185211814974968</v>
      </c>
    </row>
    <row r="954" spans="1:9" x14ac:dyDescent="0.25">
      <c r="A954" s="239">
        <v>42391</v>
      </c>
      <c r="B954" s="237">
        <f>+VLOOKUP(A954,'[1]CEMEXCPO.MX'!$A$2:$G$1741,6,FALSE)</f>
        <v>7.4426800000000002</v>
      </c>
      <c r="C954" s="237">
        <f>+VLOOKUP(A954,[1]BIMBOA.MX!$A$2:$G$1741,6,FALSE)</f>
        <v>45.991852000000002</v>
      </c>
      <c r="D954" s="237">
        <f>+VLOOKUP(A954,[1]GENTERA.MX!$A$2:$G$1741,6,FALSE)</f>
        <v>27.015877</v>
      </c>
      <c r="F954" s="239">
        <v>42391</v>
      </c>
      <c r="G954" s="237">
        <f t="shared" si="19"/>
        <v>2.1344927565124992E-2</v>
      </c>
      <c r="H954" s="237">
        <f t="shared" si="19"/>
        <v>5.1537747421239392E-2</v>
      </c>
      <c r="I954" s="237">
        <f t="shared" si="19"/>
        <v>-0.10634135372309995</v>
      </c>
    </row>
    <row r="955" spans="1:9" x14ac:dyDescent="0.25">
      <c r="A955" s="239">
        <v>42394</v>
      </c>
      <c r="B955" s="237">
        <f>+VLOOKUP(A955,'[1]CEMEXCPO.MX'!$A$2:$G$1741,6,FALSE)</f>
        <v>6.9064300000000003</v>
      </c>
      <c r="C955" s="237">
        <f>+VLOOKUP(A955,[1]BIMBOA.MX!$A$2:$G$1741,6,FALSE)</f>
        <v>45.720055000000002</v>
      </c>
      <c r="D955" s="237">
        <f>+VLOOKUP(A955,[1]GENTERA.MX!$A$2:$G$1741,6,FALSE)</f>
        <v>27.236809000000001</v>
      </c>
      <c r="F955" s="239">
        <v>42394</v>
      </c>
      <c r="G955" s="237">
        <f t="shared" si="19"/>
        <v>-7.4778137310097678E-2</v>
      </c>
      <c r="H955" s="237">
        <f t="shared" si="19"/>
        <v>-5.9272084643496167E-3</v>
      </c>
      <c r="I955" s="237">
        <f t="shared" si="19"/>
        <v>8.1446002980714149E-3</v>
      </c>
    </row>
    <row r="956" spans="1:9" x14ac:dyDescent="0.25">
      <c r="A956" s="239">
        <v>42395</v>
      </c>
      <c r="B956" s="237">
        <f>+VLOOKUP(A956,'[1]CEMEXCPO.MX'!$A$2:$G$1741,6,FALSE)</f>
        <v>7.05436</v>
      </c>
      <c r="C956" s="237">
        <f>+VLOOKUP(A956,[1]BIMBOA.MX!$A$2:$G$1741,6,FALSE)</f>
        <v>46.56456</v>
      </c>
      <c r="D956" s="237">
        <f>+VLOOKUP(A956,[1]GENTERA.MX!$A$2:$G$1741,6,FALSE)</f>
        <v>27.024712000000001</v>
      </c>
      <c r="F956" s="239">
        <v>42395</v>
      </c>
      <c r="G956" s="237">
        <f t="shared" si="19"/>
        <v>2.1193003658656479E-2</v>
      </c>
      <c r="H956" s="237">
        <f t="shared" si="19"/>
        <v>1.8302694871370682E-2</v>
      </c>
      <c r="I956" s="237">
        <f t="shared" si="19"/>
        <v>-7.8176238441798919E-3</v>
      </c>
    </row>
    <row r="957" spans="1:9" x14ac:dyDescent="0.25">
      <c r="A957" s="239">
        <v>42396</v>
      </c>
      <c r="B957" s="237">
        <f>+VLOOKUP(A957,'[1]CEMEXCPO.MX'!$A$2:$G$1741,6,FALSE)</f>
        <v>7.0266299999999999</v>
      </c>
      <c r="C957" s="237">
        <f>+VLOOKUP(A957,[1]BIMBOA.MX!$A$2:$G$1741,6,FALSE)</f>
        <v>46.603394000000002</v>
      </c>
      <c r="D957" s="237">
        <f>+VLOOKUP(A957,[1]GENTERA.MX!$A$2:$G$1741,6,FALSE)</f>
        <v>26.945177000000001</v>
      </c>
      <c r="F957" s="239">
        <v>42396</v>
      </c>
      <c r="G957" s="237">
        <f t="shared" si="19"/>
        <v>-3.9386486103376627E-3</v>
      </c>
      <c r="H957" s="237">
        <f t="shared" si="19"/>
        <v>8.336343255741824E-4</v>
      </c>
      <c r="I957" s="237">
        <f t="shared" si="19"/>
        <v>-2.9473863686203788E-3</v>
      </c>
    </row>
    <row r="958" spans="1:9" x14ac:dyDescent="0.25">
      <c r="A958" s="239">
        <v>42397</v>
      </c>
      <c r="B958" s="237">
        <f>+VLOOKUP(A958,'[1]CEMEXCPO.MX'!$A$2:$G$1741,6,FALSE)</f>
        <v>7.2115400000000003</v>
      </c>
      <c r="C958" s="237">
        <f>+VLOOKUP(A958,[1]BIMBOA.MX!$A$2:$G$1741,6,FALSE)</f>
        <v>47.535263</v>
      </c>
      <c r="D958" s="237">
        <f>+VLOOKUP(A958,[1]GENTERA.MX!$A$2:$G$1741,6,FALSE)</f>
        <v>27.661003000000001</v>
      </c>
      <c r="F958" s="239">
        <v>42397</v>
      </c>
      <c r="G958" s="237">
        <f t="shared" si="19"/>
        <v>2.5975303947175878E-2</v>
      </c>
      <c r="H958" s="237">
        <f t="shared" si="19"/>
        <v>1.9798443463559332E-2</v>
      </c>
      <c r="I958" s="237">
        <f t="shared" si="19"/>
        <v>2.6219267028382398E-2</v>
      </c>
    </row>
    <row r="959" spans="1:9" x14ac:dyDescent="0.25">
      <c r="A959" s="239">
        <v>42398</v>
      </c>
      <c r="B959" s="237">
        <f>+VLOOKUP(A959,'[1]CEMEXCPO.MX'!$A$2:$G$1741,6,FALSE)</f>
        <v>7.5813600000000001</v>
      </c>
      <c r="C959" s="237">
        <f>+VLOOKUP(A959,[1]BIMBOA.MX!$A$2:$G$1741,6,FALSE)</f>
        <v>49.175750999999998</v>
      </c>
      <c r="D959" s="237">
        <f>+VLOOKUP(A959,[1]GENTERA.MX!$A$2:$G$1741,6,FALSE)</f>
        <v>28.668465000000001</v>
      </c>
      <c r="F959" s="239">
        <v>42398</v>
      </c>
      <c r="G959" s="237">
        <f t="shared" si="19"/>
        <v>5.0010082363294239E-2</v>
      </c>
      <c r="H959" s="237">
        <f t="shared" si="19"/>
        <v>3.3928821585286914E-2</v>
      </c>
      <c r="I959" s="237">
        <f t="shared" si="19"/>
        <v>3.5774150846942888E-2</v>
      </c>
    </row>
    <row r="960" spans="1:9" x14ac:dyDescent="0.25">
      <c r="A960" s="239">
        <v>42402</v>
      </c>
      <c r="B960" s="237">
        <f>+VLOOKUP(A960,'[1]CEMEXCPO.MX'!$A$2:$G$1741,6,FALSE)</f>
        <v>7.4241900000000003</v>
      </c>
      <c r="C960" s="237">
        <f>+VLOOKUP(A960,[1]BIMBOA.MX!$A$2:$G$1741,6,FALSE)</f>
        <v>50.292057</v>
      </c>
      <c r="D960" s="237">
        <f>+VLOOKUP(A960,[1]GENTERA.MX!$A$2:$G$1741,6,FALSE)</f>
        <v>27.820076</v>
      </c>
      <c r="F960" s="239">
        <v>42402</v>
      </c>
      <c r="G960" s="237">
        <f t="shared" si="19"/>
        <v>-2.0949015256761835E-2</v>
      </c>
      <c r="H960" s="237">
        <f t="shared" si="19"/>
        <v>2.2446515965041356E-2</v>
      </c>
      <c r="I960" s="237">
        <f t="shared" si="19"/>
        <v>-3.0039819836776002E-2</v>
      </c>
    </row>
    <row r="961" spans="1:9" x14ac:dyDescent="0.25">
      <c r="A961" s="239">
        <v>42403</v>
      </c>
      <c r="B961" s="237">
        <f>+VLOOKUP(A961,'[1]CEMEXCPO.MX'!$A$2:$G$1741,6,FALSE)</f>
        <v>7.7662699999999996</v>
      </c>
      <c r="C961" s="237">
        <f>+VLOOKUP(A961,[1]BIMBOA.MX!$A$2:$G$1741,6,FALSE)</f>
        <v>49.903778000000003</v>
      </c>
      <c r="D961" s="237">
        <f>+VLOOKUP(A961,[1]GENTERA.MX!$A$2:$G$1741,6,FALSE)</f>
        <v>27.917287999999999</v>
      </c>
      <c r="F961" s="239">
        <v>42403</v>
      </c>
      <c r="G961" s="237">
        <f t="shared" si="19"/>
        <v>4.504640980907728E-2</v>
      </c>
      <c r="H961" s="237">
        <f t="shared" si="19"/>
        <v>-7.7504407969934703E-3</v>
      </c>
      <c r="I961" s="237">
        <f t="shared" si="19"/>
        <v>3.4882201666498538E-3</v>
      </c>
    </row>
    <row r="962" spans="1:9" x14ac:dyDescent="0.25">
      <c r="A962" s="239">
        <v>42404</v>
      </c>
      <c r="B962" s="237">
        <f>+VLOOKUP(A962,'[1]CEMEXCPO.MX'!$A$2:$G$1741,6,FALSE)</f>
        <v>8.70932</v>
      </c>
      <c r="C962" s="237">
        <f>+VLOOKUP(A962,[1]BIMBOA.MX!$A$2:$G$1741,6,FALSE)</f>
        <v>50.010551</v>
      </c>
      <c r="D962" s="237">
        <f>+VLOOKUP(A962,[1]GENTERA.MX!$A$2:$G$1741,6,FALSE)</f>
        <v>29.119173</v>
      </c>
      <c r="F962" s="239">
        <v>42404</v>
      </c>
      <c r="G962" s="237">
        <f t="shared" si="19"/>
        <v>0.11460371899624559</v>
      </c>
      <c r="H962" s="237">
        <f t="shared" si="19"/>
        <v>2.1372918522040568E-3</v>
      </c>
      <c r="I962" s="237">
        <f t="shared" si="19"/>
        <v>4.2150684694123718E-2</v>
      </c>
    </row>
    <row r="963" spans="1:9" x14ac:dyDescent="0.25">
      <c r="A963" s="239">
        <v>42405</v>
      </c>
      <c r="B963" s="237">
        <f>+VLOOKUP(A963,'[1]CEMEXCPO.MX'!$A$2:$G$1741,6,FALSE)</f>
        <v>8.5521399999999996</v>
      </c>
      <c r="C963" s="237">
        <f>+VLOOKUP(A963,[1]BIMBOA.MX!$A$2:$G$1741,6,FALSE)</f>
        <v>48.632156000000002</v>
      </c>
      <c r="D963" s="237">
        <f>+VLOOKUP(A963,[1]GENTERA.MX!$A$2:$G$1741,6,FALSE)</f>
        <v>28.588927999999999</v>
      </c>
      <c r="F963" s="239">
        <v>42405</v>
      </c>
      <c r="G963" s="237">
        <f t="shared" si="19"/>
        <v>-1.8212172605736092E-2</v>
      </c>
      <c r="H963" s="237">
        <f t="shared" si="19"/>
        <v>-2.7949044960846062E-2</v>
      </c>
      <c r="I963" s="237">
        <f t="shared" si="19"/>
        <v>-1.8377313196530798E-2</v>
      </c>
    </row>
    <row r="964" spans="1:9" x14ac:dyDescent="0.25">
      <c r="A964" s="239">
        <v>42408</v>
      </c>
      <c r="B964" s="237">
        <f>+VLOOKUP(A964,'[1]CEMEXCPO.MX'!$A$2:$G$1741,6,FALSE)</f>
        <v>7.9142000000000001</v>
      </c>
      <c r="C964" s="237">
        <f>+VLOOKUP(A964,[1]BIMBOA.MX!$A$2:$G$1741,6,FALSE)</f>
        <v>49.107799999999997</v>
      </c>
      <c r="D964" s="237">
        <f>+VLOOKUP(A964,[1]GENTERA.MX!$A$2:$G$1741,6,FALSE)</f>
        <v>28.986612000000001</v>
      </c>
      <c r="F964" s="239">
        <v>42408</v>
      </c>
      <c r="G964" s="237">
        <f t="shared" ref="G964:I1027" si="20">+LN(B964/B963)</f>
        <v>-7.752292971404641E-2</v>
      </c>
      <c r="H964" s="237">
        <f t="shared" si="20"/>
        <v>9.7329234484023353E-3</v>
      </c>
      <c r="I964" s="237">
        <f t="shared" si="20"/>
        <v>1.3814558215103044E-2</v>
      </c>
    </row>
    <row r="965" spans="1:9" x14ac:dyDescent="0.25">
      <c r="A965" s="239">
        <v>42409</v>
      </c>
      <c r="B965" s="237">
        <f>+VLOOKUP(A965,'[1]CEMEXCPO.MX'!$A$2:$G$1741,6,FALSE)</f>
        <v>7.6830600000000002</v>
      </c>
      <c r="C965" s="237">
        <f>+VLOOKUP(A965,[1]BIMBOA.MX!$A$2:$G$1741,6,FALSE)</f>
        <v>49.894069999999999</v>
      </c>
      <c r="D965" s="237">
        <f>+VLOOKUP(A965,[1]GENTERA.MX!$A$2:$G$1741,6,FALSE)</f>
        <v>28.774516999999999</v>
      </c>
      <c r="F965" s="239">
        <v>42409</v>
      </c>
      <c r="G965" s="237">
        <f t="shared" si="20"/>
        <v>-2.9640709009928583E-2</v>
      </c>
      <c r="H965" s="237">
        <f t="shared" si="20"/>
        <v>1.5884276366252566E-2</v>
      </c>
      <c r="I965" s="237">
        <f t="shared" si="20"/>
        <v>-7.3438991554296285E-3</v>
      </c>
    </row>
    <row r="966" spans="1:9" x14ac:dyDescent="0.25">
      <c r="A966" s="239">
        <v>42410</v>
      </c>
      <c r="B966" s="237">
        <f>+VLOOKUP(A966,'[1]CEMEXCPO.MX'!$A$2:$G$1741,6,FALSE)</f>
        <v>7.6738200000000001</v>
      </c>
      <c r="C966" s="237">
        <f>+VLOOKUP(A966,[1]BIMBOA.MX!$A$2:$G$1741,6,FALSE)</f>
        <v>50.350299999999997</v>
      </c>
      <c r="D966" s="237">
        <f>+VLOOKUP(A966,[1]GENTERA.MX!$A$2:$G$1741,6,FALSE)</f>
        <v>29.251733999999999</v>
      </c>
      <c r="F966" s="239">
        <v>42410</v>
      </c>
      <c r="G966" s="237">
        <f t="shared" si="20"/>
        <v>-1.203369579632789E-3</v>
      </c>
      <c r="H966" s="237">
        <f t="shared" si="20"/>
        <v>9.1024194184107388E-3</v>
      </c>
      <c r="I966" s="237">
        <f t="shared" si="20"/>
        <v>1.6448684908962841E-2</v>
      </c>
    </row>
    <row r="967" spans="1:9" x14ac:dyDescent="0.25">
      <c r="A967" s="239">
        <v>42411</v>
      </c>
      <c r="B967" s="237">
        <f>+VLOOKUP(A967,'[1]CEMEXCPO.MX'!$A$2:$G$1741,6,FALSE)</f>
        <v>7.5536199999999996</v>
      </c>
      <c r="C967" s="237">
        <f>+VLOOKUP(A967,[1]BIMBOA.MX!$A$2:$G$1741,6,FALSE)</f>
        <v>49.185454999999997</v>
      </c>
      <c r="D967" s="237">
        <f>+VLOOKUP(A967,[1]GENTERA.MX!$A$2:$G$1741,6,FALSE)</f>
        <v>29.128011999999998</v>
      </c>
      <c r="F967" s="239">
        <v>42411</v>
      </c>
      <c r="G967" s="237">
        <f t="shared" si="20"/>
        <v>-1.578761717430335E-2</v>
      </c>
      <c r="H967" s="237">
        <f t="shared" si="20"/>
        <v>-2.3406627729002268E-2</v>
      </c>
      <c r="I967" s="237">
        <f t="shared" si="20"/>
        <v>-4.2385311242565064E-3</v>
      </c>
    </row>
    <row r="968" spans="1:9" x14ac:dyDescent="0.25">
      <c r="A968" s="239">
        <v>42412</v>
      </c>
      <c r="B968" s="237">
        <f>+VLOOKUP(A968,'[1]CEMEXCPO.MX'!$A$2:$G$1741,6,FALSE)</f>
        <v>7.8309899999999999</v>
      </c>
      <c r="C968" s="237">
        <f>+VLOOKUP(A968,[1]BIMBOA.MX!$A$2:$G$1741,6,FALSE)</f>
        <v>48.933078999999999</v>
      </c>
      <c r="D968" s="237">
        <f>+VLOOKUP(A968,[1]GENTERA.MX!$A$2:$G$1741,6,FALSE)</f>
        <v>29.269407000000001</v>
      </c>
      <c r="F968" s="239">
        <v>42412</v>
      </c>
      <c r="G968" s="237">
        <f t="shared" si="20"/>
        <v>3.6062020241362715E-2</v>
      </c>
      <c r="H968" s="237">
        <f t="shared" si="20"/>
        <v>-5.1443197586605056E-3</v>
      </c>
      <c r="I968" s="237">
        <f t="shared" si="20"/>
        <v>4.8425179992651413E-3</v>
      </c>
    </row>
    <row r="969" spans="1:9" x14ac:dyDescent="0.25">
      <c r="A969" s="239">
        <v>42415</v>
      </c>
      <c r="B969" s="237">
        <f>+VLOOKUP(A969,'[1]CEMEXCPO.MX'!$A$2:$G$1741,6,FALSE)</f>
        <v>8.0806199999999997</v>
      </c>
      <c r="C969" s="237">
        <f>+VLOOKUP(A969,[1]BIMBOA.MX!$A$2:$G$1741,6,FALSE)</f>
        <v>49.932898999999999</v>
      </c>
      <c r="D969" s="237">
        <f>+VLOOKUP(A969,[1]GENTERA.MX!$A$2:$G$1741,6,FALSE)</f>
        <v>29.826162</v>
      </c>
      <c r="F969" s="239">
        <v>42415</v>
      </c>
      <c r="G969" s="237">
        <f t="shared" si="20"/>
        <v>3.1379663470605626E-2</v>
      </c>
      <c r="H969" s="237">
        <f t="shared" si="20"/>
        <v>2.0226454161712572E-2</v>
      </c>
      <c r="I969" s="237">
        <f t="shared" si="20"/>
        <v>1.8843086981511086E-2</v>
      </c>
    </row>
    <row r="970" spans="1:9" x14ac:dyDescent="0.25">
      <c r="A970" s="239">
        <v>42416</v>
      </c>
      <c r="B970" s="237">
        <f>+VLOOKUP(A970,'[1]CEMEXCPO.MX'!$A$2:$G$1741,6,FALSE)</f>
        <v>8.1268499999999992</v>
      </c>
      <c r="C970" s="237">
        <f>+VLOOKUP(A970,[1]BIMBOA.MX!$A$2:$G$1741,6,FALSE)</f>
        <v>49.496085999999998</v>
      </c>
      <c r="D970" s="237">
        <f>+VLOOKUP(A970,[1]GENTERA.MX!$A$2:$G$1741,6,FALSE)</f>
        <v>29.826162</v>
      </c>
      <c r="F970" s="239">
        <v>42416</v>
      </c>
      <c r="G970" s="237">
        <f t="shared" si="20"/>
        <v>5.7047923430637616E-3</v>
      </c>
      <c r="H970" s="237">
        <f t="shared" si="20"/>
        <v>-8.7864883715061022E-3</v>
      </c>
      <c r="I970" s="237">
        <f t="shared" si="20"/>
        <v>0</v>
      </c>
    </row>
    <row r="971" spans="1:9" x14ac:dyDescent="0.25">
      <c r="A971" s="239">
        <v>42417</v>
      </c>
      <c r="B971" s="237">
        <f>+VLOOKUP(A971,'[1]CEMEXCPO.MX'!$A$2:$G$1741,6,FALSE)</f>
        <v>8.8480000000000008</v>
      </c>
      <c r="C971" s="237">
        <f>+VLOOKUP(A971,[1]BIMBOA.MX!$A$2:$G$1741,6,FALSE)</f>
        <v>49.767882999999998</v>
      </c>
      <c r="D971" s="237">
        <f>+VLOOKUP(A971,[1]GENTERA.MX!$A$2:$G$1741,6,FALSE)</f>
        <v>31.284331999999999</v>
      </c>
      <c r="F971" s="239">
        <v>42417</v>
      </c>
      <c r="G971" s="237">
        <f t="shared" si="20"/>
        <v>8.501805017444504E-2</v>
      </c>
      <c r="H971" s="237">
        <f t="shared" si="20"/>
        <v>5.4762605604204177E-3</v>
      </c>
      <c r="I971" s="237">
        <f t="shared" si="20"/>
        <v>4.7731469308148033E-2</v>
      </c>
    </row>
    <row r="972" spans="1:9" x14ac:dyDescent="0.25">
      <c r="A972" s="239">
        <v>42418</v>
      </c>
      <c r="B972" s="237">
        <f>+VLOOKUP(A972,'[1]CEMEXCPO.MX'!$A$2:$G$1741,6,FALSE)</f>
        <v>8.5151599999999998</v>
      </c>
      <c r="C972" s="237">
        <f>+VLOOKUP(A972,[1]BIMBOA.MX!$A$2:$G$1741,6,FALSE)</f>
        <v>50.476494000000002</v>
      </c>
      <c r="D972" s="237">
        <f>+VLOOKUP(A972,[1]GENTERA.MX!$A$2:$G$1741,6,FALSE)</f>
        <v>32.141556000000001</v>
      </c>
      <c r="F972" s="239">
        <v>42418</v>
      </c>
      <c r="G972" s="237">
        <f t="shared" si="20"/>
        <v>-3.8343340471928881E-2</v>
      </c>
      <c r="H972" s="237">
        <f t="shared" si="20"/>
        <v>1.4137906270416728E-2</v>
      </c>
      <c r="I972" s="237">
        <f t="shared" si="20"/>
        <v>2.7032375193065762E-2</v>
      </c>
    </row>
    <row r="973" spans="1:9" x14ac:dyDescent="0.25">
      <c r="A973" s="239">
        <v>42419</v>
      </c>
      <c r="B973" s="237">
        <f>+VLOOKUP(A973,'[1]CEMEXCPO.MX'!$A$2:$G$1741,6,FALSE)</f>
        <v>8.5613899999999994</v>
      </c>
      <c r="C973" s="237">
        <f>+VLOOKUP(A973,[1]BIMBOA.MX!$A$2:$G$1741,6,FALSE)</f>
        <v>51.282176999999997</v>
      </c>
      <c r="D973" s="237">
        <f>+VLOOKUP(A973,[1]GENTERA.MX!$A$2:$G$1741,6,FALSE)</f>
        <v>31.072230999999999</v>
      </c>
      <c r="F973" s="239">
        <v>42419</v>
      </c>
      <c r="G973" s="237">
        <f t="shared" si="20"/>
        <v>5.4144558404495514E-3</v>
      </c>
      <c r="H973" s="237">
        <f t="shared" si="20"/>
        <v>1.5835502337273155E-2</v>
      </c>
      <c r="I973" s="237">
        <f t="shared" si="20"/>
        <v>-3.383524590245475E-2</v>
      </c>
    </row>
    <row r="974" spans="1:9" x14ac:dyDescent="0.25">
      <c r="A974" s="239">
        <v>42422</v>
      </c>
      <c r="B974" s="237">
        <f>+VLOOKUP(A974,'[1]CEMEXCPO.MX'!$A$2:$G$1741,6,FALSE)</f>
        <v>9.0606500000000008</v>
      </c>
      <c r="C974" s="237">
        <f>+VLOOKUP(A974,[1]BIMBOA.MX!$A$2:$G$1741,6,FALSE)</f>
        <v>52.136391000000003</v>
      </c>
      <c r="D974" s="237">
        <f>+VLOOKUP(A974,[1]GENTERA.MX!$A$2:$G$1741,6,FALSE)</f>
        <v>30.559669</v>
      </c>
      <c r="F974" s="239">
        <v>42422</v>
      </c>
      <c r="G974" s="237">
        <f t="shared" si="20"/>
        <v>5.6678301262275604E-2</v>
      </c>
      <c r="H974" s="237">
        <f t="shared" si="20"/>
        <v>1.6519923708914277E-2</v>
      </c>
      <c r="I974" s="237">
        <f t="shared" si="20"/>
        <v>-1.6633393339484822E-2</v>
      </c>
    </row>
    <row r="975" spans="1:9" x14ac:dyDescent="0.25">
      <c r="A975" s="239">
        <v>42423</v>
      </c>
      <c r="B975" s="237">
        <f>+VLOOKUP(A975,'[1]CEMEXCPO.MX'!$A$2:$G$1741,6,FALSE)</f>
        <v>8.9497</v>
      </c>
      <c r="C975" s="237">
        <f>+VLOOKUP(A975,[1]BIMBOA.MX!$A$2:$G$1741,6,FALSE)</f>
        <v>50.583271000000003</v>
      </c>
      <c r="D975" s="237">
        <f>+VLOOKUP(A975,[1]GENTERA.MX!$A$2:$G$1741,6,FALSE)</f>
        <v>30.745255</v>
      </c>
      <c r="F975" s="239">
        <v>42423</v>
      </c>
      <c r="G975" s="237">
        <f t="shared" si="20"/>
        <v>-1.2320849238876677E-2</v>
      </c>
      <c r="H975" s="237">
        <f t="shared" si="20"/>
        <v>-3.0242279637557108E-2</v>
      </c>
      <c r="I975" s="237">
        <f t="shared" si="20"/>
        <v>6.0545403147576901E-3</v>
      </c>
    </row>
    <row r="976" spans="1:9" x14ac:dyDescent="0.25">
      <c r="A976" s="239">
        <v>42424</v>
      </c>
      <c r="B976" s="237">
        <f>+VLOOKUP(A976,'[1]CEMEXCPO.MX'!$A$2:$G$1741,6,FALSE)</f>
        <v>8.9866899999999994</v>
      </c>
      <c r="C976" s="237">
        <f>+VLOOKUP(A976,[1]BIMBOA.MX!$A$2:$G$1741,6,FALSE)</f>
        <v>49.709637000000001</v>
      </c>
      <c r="D976" s="237">
        <f>+VLOOKUP(A976,[1]GENTERA.MX!$A$2:$G$1741,6,FALSE)</f>
        <v>30.833625999999999</v>
      </c>
      <c r="F976" s="239">
        <v>42424</v>
      </c>
      <c r="G976" s="237">
        <f t="shared" si="20"/>
        <v>4.1245816398963091E-3</v>
      </c>
      <c r="H976" s="237">
        <f t="shared" si="20"/>
        <v>-1.7422091254520409E-2</v>
      </c>
      <c r="I976" s="237">
        <f t="shared" si="20"/>
        <v>2.8701742945263626E-3</v>
      </c>
    </row>
    <row r="977" spans="1:9" x14ac:dyDescent="0.25">
      <c r="A977" s="239">
        <v>42425</v>
      </c>
      <c r="B977" s="237">
        <f>+VLOOKUP(A977,'[1]CEMEXCPO.MX'!$A$2:$G$1741,6,FALSE)</f>
        <v>9.0791400000000007</v>
      </c>
      <c r="C977" s="237">
        <f>+VLOOKUP(A977,[1]BIMBOA.MX!$A$2:$G$1741,6,FALSE)</f>
        <v>49.554324999999999</v>
      </c>
      <c r="D977" s="237">
        <f>+VLOOKUP(A977,[1]GENTERA.MX!$A$2:$G$1741,6,FALSE)</f>
        <v>29.79965</v>
      </c>
      <c r="F977" s="239">
        <v>42425</v>
      </c>
      <c r="G977" s="237">
        <f t="shared" si="20"/>
        <v>1.0234880659397866E-2</v>
      </c>
      <c r="H977" s="237">
        <f t="shared" si="20"/>
        <v>-3.1292751893033798E-3</v>
      </c>
      <c r="I977" s="237">
        <f t="shared" si="20"/>
        <v>-3.4109199221170811E-2</v>
      </c>
    </row>
    <row r="978" spans="1:9" x14ac:dyDescent="0.25">
      <c r="A978" s="239">
        <v>42426</v>
      </c>
      <c r="B978" s="237">
        <f>+VLOOKUP(A978,'[1]CEMEXCPO.MX'!$A$2:$G$1741,6,FALSE)</f>
        <v>9.16235</v>
      </c>
      <c r="C978" s="237">
        <f>+VLOOKUP(A978,[1]BIMBOA.MX!$A$2:$G$1741,6,FALSE)</f>
        <v>50.214401000000002</v>
      </c>
      <c r="D978" s="237">
        <f>+VLOOKUP(A978,[1]GENTERA.MX!$A$2:$G$1741,6,FALSE)</f>
        <v>29.79965</v>
      </c>
      <c r="F978" s="239">
        <v>42426</v>
      </c>
      <c r="G978" s="237">
        <f t="shared" si="20"/>
        <v>9.1232215298069335E-3</v>
      </c>
      <c r="H978" s="237">
        <f t="shared" si="20"/>
        <v>1.3232315530628539E-2</v>
      </c>
      <c r="I978" s="237">
        <f t="shared" si="20"/>
        <v>0</v>
      </c>
    </row>
    <row r="979" spans="1:9" x14ac:dyDescent="0.25">
      <c r="A979" s="239">
        <v>42429</v>
      </c>
      <c r="B979" s="237">
        <f>+VLOOKUP(A979,'[1]CEMEXCPO.MX'!$A$2:$G$1741,6,FALSE)</f>
        <v>9.2455599999999993</v>
      </c>
      <c r="C979" s="237">
        <f>+VLOOKUP(A979,[1]BIMBOA.MX!$A$2:$G$1741,6,FALSE)</f>
        <v>49.991137999999999</v>
      </c>
      <c r="D979" s="237">
        <f>+VLOOKUP(A979,[1]GENTERA.MX!$A$2:$G$1741,6,FALSE)</f>
        <v>30.064772000000001</v>
      </c>
      <c r="F979" s="239">
        <v>42429</v>
      </c>
      <c r="G979" s="237">
        <f t="shared" si="20"/>
        <v>9.0407402864567631E-3</v>
      </c>
      <c r="H979" s="237">
        <f t="shared" si="20"/>
        <v>-4.4561083483119802E-3</v>
      </c>
      <c r="I979" s="237">
        <f t="shared" si="20"/>
        <v>8.8574724178995309E-3</v>
      </c>
    </row>
    <row r="980" spans="1:9" x14ac:dyDescent="0.25">
      <c r="A980" s="239">
        <v>42430</v>
      </c>
      <c r="B980" s="237">
        <f>+VLOOKUP(A980,'[1]CEMEXCPO.MX'!$A$2:$G$1741,6,FALSE)</f>
        <v>9.6338799999999996</v>
      </c>
      <c r="C980" s="237">
        <f>+VLOOKUP(A980,[1]BIMBOA.MX!$A$2:$G$1741,6,FALSE)</f>
        <v>51.903427000000001</v>
      </c>
      <c r="D980" s="237">
        <f>+VLOOKUP(A980,[1]GENTERA.MX!$A$2:$G$1741,6,FALSE)</f>
        <v>30.418264000000001</v>
      </c>
      <c r="F980" s="239">
        <v>42430</v>
      </c>
      <c r="G980" s="237">
        <f t="shared" si="20"/>
        <v>4.114261595759159E-2</v>
      </c>
      <c r="H980" s="237">
        <f t="shared" si="20"/>
        <v>3.7539069101139064E-2</v>
      </c>
      <c r="I980" s="237">
        <f t="shared" si="20"/>
        <v>1.1689096590273789E-2</v>
      </c>
    </row>
    <row r="981" spans="1:9" x14ac:dyDescent="0.25">
      <c r="A981" s="239">
        <v>42431</v>
      </c>
      <c r="B981" s="237">
        <f>+VLOOKUP(A981,'[1]CEMEXCPO.MX'!$A$2:$G$1741,6,FALSE)</f>
        <v>9.6246299999999998</v>
      </c>
      <c r="C981" s="237">
        <f>+VLOOKUP(A981,[1]BIMBOA.MX!$A$2:$G$1741,6,FALSE)</f>
        <v>52.330531999999998</v>
      </c>
      <c r="D981" s="237">
        <f>+VLOOKUP(A981,[1]GENTERA.MX!$A$2:$G$1741,6,FALSE)</f>
        <v>30.276871</v>
      </c>
      <c r="F981" s="239">
        <v>42431</v>
      </c>
      <c r="G981" s="237">
        <f t="shared" si="20"/>
        <v>-9.6061436853723398E-4</v>
      </c>
      <c r="H981" s="237">
        <f t="shared" si="20"/>
        <v>8.1951677646479038E-3</v>
      </c>
      <c r="I981" s="237">
        <f t="shared" si="20"/>
        <v>-4.6591297893592938E-3</v>
      </c>
    </row>
    <row r="982" spans="1:9" x14ac:dyDescent="0.25">
      <c r="A982" s="239">
        <v>42432</v>
      </c>
      <c r="B982" s="237">
        <f>+VLOOKUP(A982,'[1]CEMEXCPO.MX'!$A$2:$G$1741,6,FALSE)</f>
        <v>9.6800999999999995</v>
      </c>
      <c r="C982" s="237">
        <f>+VLOOKUP(A982,[1]BIMBOA.MX!$A$2:$G$1741,6,FALSE)</f>
        <v>51.175395999999999</v>
      </c>
      <c r="D982" s="237">
        <f>+VLOOKUP(A982,[1]GENTERA.MX!$A$2:$G$1741,6,FALSE)</f>
        <v>30.506643</v>
      </c>
      <c r="F982" s="239">
        <v>42432</v>
      </c>
      <c r="G982" s="237">
        <f t="shared" si="20"/>
        <v>5.7467939371272482E-3</v>
      </c>
      <c r="H982" s="237">
        <f t="shared" si="20"/>
        <v>-2.23211169142589E-2</v>
      </c>
      <c r="I982" s="237">
        <f t="shared" si="20"/>
        <v>7.5603754816066038E-3</v>
      </c>
    </row>
    <row r="983" spans="1:9" x14ac:dyDescent="0.25">
      <c r="A983" s="239">
        <v>42433</v>
      </c>
      <c r="B983" s="237">
        <f>+VLOOKUP(A983,'[1]CEMEXCPO.MX'!$A$2:$G$1741,6,FALSE)</f>
        <v>9.7355800000000006</v>
      </c>
      <c r="C983" s="237">
        <f>+VLOOKUP(A983,[1]BIMBOA.MX!$A$2:$G$1741,6,FALSE)</f>
        <v>50.796821999999999</v>
      </c>
      <c r="D983" s="237">
        <f>+VLOOKUP(A983,[1]GENTERA.MX!$A$2:$G$1741,6,FALSE)</f>
        <v>30.400597000000001</v>
      </c>
      <c r="F983" s="239">
        <v>42433</v>
      </c>
      <c r="G983" s="237">
        <f t="shared" si="20"/>
        <v>5.7149840750164551E-3</v>
      </c>
      <c r="H983" s="237">
        <f t="shared" si="20"/>
        <v>-7.4250760983903194E-3</v>
      </c>
      <c r="I983" s="237">
        <f t="shared" si="20"/>
        <v>-3.4822167991191851E-3</v>
      </c>
    </row>
    <row r="984" spans="1:9" x14ac:dyDescent="0.25">
      <c r="A984" s="239">
        <v>42436</v>
      </c>
      <c r="B984" s="237">
        <f>+VLOOKUP(A984,'[1]CEMEXCPO.MX'!$A$2:$G$1741,6,FALSE)</f>
        <v>10.1609</v>
      </c>
      <c r="C984" s="237">
        <f>+VLOOKUP(A984,[1]BIMBOA.MX!$A$2:$G$1741,6,FALSE)</f>
        <v>50.194988000000002</v>
      </c>
      <c r="D984" s="237">
        <f>+VLOOKUP(A984,[1]GENTERA.MX!$A$2:$G$1741,6,FALSE)</f>
        <v>30.144310000000001</v>
      </c>
      <c r="F984" s="239">
        <v>42436</v>
      </c>
      <c r="G984" s="237">
        <f t="shared" si="20"/>
        <v>4.2759805015633236E-2</v>
      </c>
      <c r="H984" s="237">
        <f t="shared" si="20"/>
        <v>-1.1918612496593631E-2</v>
      </c>
      <c r="I984" s="237">
        <f t="shared" si="20"/>
        <v>-8.4660640658957443E-3</v>
      </c>
    </row>
    <row r="985" spans="1:9" x14ac:dyDescent="0.25">
      <c r="A985" s="239">
        <v>42437</v>
      </c>
      <c r="B985" s="237">
        <f>+VLOOKUP(A985,'[1]CEMEXCPO.MX'!$A$2:$G$1741,6,FALSE)</f>
        <v>9.8095400000000001</v>
      </c>
      <c r="C985" s="237">
        <f>+VLOOKUP(A985,[1]BIMBOA.MX!$A$2:$G$1741,6,FALSE)</f>
        <v>50.777408999999999</v>
      </c>
      <c r="D985" s="237">
        <f>+VLOOKUP(A985,[1]GENTERA.MX!$A$2:$G$1741,6,FALSE)</f>
        <v>29.693604000000001</v>
      </c>
      <c r="F985" s="239">
        <v>42437</v>
      </c>
      <c r="G985" s="237">
        <f t="shared" si="20"/>
        <v>-3.5191639354054526E-2</v>
      </c>
      <c r="H985" s="237">
        <f t="shared" si="20"/>
        <v>1.153636987373049E-2</v>
      </c>
      <c r="I985" s="237">
        <f t="shared" si="20"/>
        <v>-1.5064513229950767E-2</v>
      </c>
    </row>
    <row r="986" spans="1:9" x14ac:dyDescent="0.25">
      <c r="A986" s="239">
        <v>42438</v>
      </c>
      <c r="B986" s="237">
        <f>+VLOOKUP(A986,'[1]CEMEXCPO.MX'!$A$2:$G$1741,6,FALSE)</f>
        <v>9.9574700000000007</v>
      </c>
      <c r="C986" s="237">
        <f>+VLOOKUP(A986,[1]BIMBOA.MX!$A$2:$G$1741,6,FALSE)</f>
        <v>50.000847</v>
      </c>
      <c r="D986" s="237">
        <f>+VLOOKUP(A986,[1]GENTERA.MX!$A$2:$G$1741,6,FALSE)</f>
        <v>29.596395000000001</v>
      </c>
      <c r="F986" s="239">
        <v>42438</v>
      </c>
      <c r="G986" s="237">
        <f t="shared" si="20"/>
        <v>1.4967641714472121E-2</v>
      </c>
      <c r="H986" s="237">
        <f t="shared" si="20"/>
        <v>-1.541160566488981E-2</v>
      </c>
      <c r="I986" s="237">
        <f t="shared" si="20"/>
        <v>-3.2791057089940215E-3</v>
      </c>
    </row>
    <row r="987" spans="1:9" x14ac:dyDescent="0.25">
      <c r="A987" s="239">
        <v>42439</v>
      </c>
      <c r="B987" s="237">
        <f>+VLOOKUP(A987,'[1]CEMEXCPO.MX'!$A$2:$G$1741,6,FALSE)</f>
        <v>10.0314</v>
      </c>
      <c r="C987" s="237">
        <f>+VLOOKUP(A987,[1]BIMBOA.MX!$A$2:$G$1741,6,FALSE)</f>
        <v>49.360183999999997</v>
      </c>
      <c r="D987" s="237">
        <f>+VLOOKUP(A987,[1]GENTERA.MX!$A$2:$G$1741,6,FALSE)</f>
        <v>29.454998</v>
      </c>
      <c r="F987" s="239">
        <v>42439</v>
      </c>
      <c r="G987" s="237">
        <f t="shared" si="20"/>
        <v>7.3971502248131888E-3</v>
      </c>
      <c r="H987" s="237">
        <f t="shared" si="20"/>
        <v>-1.28958379797327E-2</v>
      </c>
      <c r="I987" s="237">
        <f t="shared" si="20"/>
        <v>-4.7889562989424468E-3</v>
      </c>
    </row>
    <row r="988" spans="1:9" x14ac:dyDescent="0.25">
      <c r="A988" s="239">
        <v>42440</v>
      </c>
      <c r="B988" s="237">
        <f>+VLOOKUP(A988,'[1]CEMEXCPO.MX'!$A$2:$G$1741,6,FALSE)</f>
        <v>9.9574700000000007</v>
      </c>
      <c r="C988" s="237">
        <f>+VLOOKUP(A988,[1]BIMBOA.MX!$A$2:$G$1741,6,FALSE)</f>
        <v>48.865124000000002</v>
      </c>
      <c r="D988" s="237">
        <f>+VLOOKUP(A988,[1]GENTERA.MX!$A$2:$G$1741,6,FALSE)</f>
        <v>29.826162</v>
      </c>
      <c r="F988" s="239">
        <v>42440</v>
      </c>
      <c r="G988" s="237">
        <f t="shared" si="20"/>
        <v>-7.3971502248132677E-3</v>
      </c>
      <c r="H988" s="237">
        <f t="shared" si="20"/>
        <v>-1.0080175913752007E-2</v>
      </c>
      <c r="I988" s="237">
        <f t="shared" si="20"/>
        <v>1.2522320755094133E-2</v>
      </c>
    </row>
    <row r="989" spans="1:9" x14ac:dyDescent="0.25">
      <c r="A989" s="239">
        <v>42443</v>
      </c>
      <c r="B989" s="237">
        <f>+VLOOKUP(A989,'[1]CEMEXCPO.MX'!$A$2:$G$1741,6,FALSE)</f>
        <v>10.0869</v>
      </c>
      <c r="C989" s="237">
        <f>+VLOOKUP(A989,[1]BIMBOA.MX!$A$2:$G$1741,6,FALSE)</f>
        <v>49.476672999999998</v>
      </c>
      <c r="D989" s="237">
        <f>+VLOOKUP(A989,[1]GENTERA.MX!$A$2:$G$1741,6,FALSE)</f>
        <v>29.508018</v>
      </c>
      <c r="F989" s="239">
        <v>42443</v>
      </c>
      <c r="G989" s="237">
        <f t="shared" si="20"/>
        <v>1.2914529008480049E-2</v>
      </c>
      <c r="H989" s="237">
        <f t="shared" si="20"/>
        <v>1.2437374583842239E-2</v>
      </c>
      <c r="I989" s="237">
        <f t="shared" si="20"/>
        <v>-1.0723904802619279E-2</v>
      </c>
    </row>
    <row r="990" spans="1:9" x14ac:dyDescent="0.25">
      <c r="A990" s="239">
        <v>42444</v>
      </c>
      <c r="B990" s="237">
        <f>+VLOOKUP(A990,'[1]CEMEXCPO.MX'!$A$2:$G$1741,6,FALSE)</f>
        <v>9.8650099999999998</v>
      </c>
      <c r="C990" s="237">
        <f>+VLOOKUP(A990,[1]BIMBOA.MX!$A$2:$G$1741,6,FALSE)</f>
        <v>49.059269</v>
      </c>
      <c r="D990" s="237">
        <f>+VLOOKUP(A990,[1]GENTERA.MX!$A$2:$G$1741,6,FALSE)</f>
        <v>29.499182000000001</v>
      </c>
      <c r="F990" s="239">
        <v>42444</v>
      </c>
      <c r="G990" s="237">
        <f t="shared" si="20"/>
        <v>-2.2243399114376075E-2</v>
      </c>
      <c r="H990" s="237">
        <f t="shared" si="20"/>
        <v>-8.4721673779872431E-3</v>
      </c>
      <c r="I990" s="237">
        <f t="shared" si="20"/>
        <v>-2.9948887817228315E-4</v>
      </c>
    </row>
    <row r="991" spans="1:9" x14ac:dyDescent="0.25">
      <c r="A991" s="239">
        <v>42445</v>
      </c>
      <c r="B991" s="237">
        <f>+VLOOKUP(A991,'[1]CEMEXCPO.MX'!$A$2:$G$1741,6,FALSE)</f>
        <v>10.0962</v>
      </c>
      <c r="C991" s="237">
        <f>+VLOOKUP(A991,[1]BIMBOA.MX!$A$2:$G$1741,6,FALSE)</f>
        <v>49.059269</v>
      </c>
      <c r="D991" s="237">
        <f>+VLOOKUP(A991,[1]GENTERA.MX!$A$2:$G$1741,6,FALSE)</f>
        <v>30.356407000000001</v>
      </c>
      <c r="F991" s="239">
        <v>42445</v>
      </c>
      <c r="G991" s="237">
        <f t="shared" si="20"/>
        <v>2.3164962269509853E-2</v>
      </c>
      <c r="H991" s="237">
        <f t="shared" si="20"/>
        <v>0</v>
      </c>
      <c r="I991" s="237">
        <f t="shared" si="20"/>
        <v>2.8645064867600597E-2</v>
      </c>
    </row>
    <row r="992" spans="1:9" x14ac:dyDescent="0.25">
      <c r="A992" s="239">
        <v>42446</v>
      </c>
      <c r="B992" s="237">
        <f>+VLOOKUP(A992,'[1]CEMEXCPO.MX'!$A$2:$G$1741,6,FALSE)</f>
        <v>10.410500000000001</v>
      </c>
      <c r="C992" s="237">
        <f>+VLOOKUP(A992,[1]BIMBOA.MX!$A$2:$G$1741,6,FALSE)</f>
        <v>50.301765000000003</v>
      </c>
      <c r="D992" s="237">
        <f>+VLOOKUP(A992,[1]GENTERA.MX!$A$2:$G$1741,6,FALSE)</f>
        <v>30.197331999999999</v>
      </c>
      <c r="F992" s="239">
        <v>42446</v>
      </c>
      <c r="G992" s="237">
        <f t="shared" si="20"/>
        <v>3.0655796784793101E-2</v>
      </c>
      <c r="H992" s="237">
        <f t="shared" si="20"/>
        <v>2.5011027356257327E-2</v>
      </c>
      <c r="I992" s="237">
        <f t="shared" si="20"/>
        <v>-5.2540229079954832E-3</v>
      </c>
    </row>
    <row r="993" spans="1:9" x14ac:dyDescent="0.25">
      <c r="A993" s="239">
        <v>42447</v>
      </c>
      <c r="B993" s="237">
        <f>+VLOOKUP(A993,'[1]CEMEXCPO.MX'!$A$2:$G$1741,6,FALSE)</f>
        <v>11.057700000000001</v>
      </c>
      <c r="C993" s="237">
        <f>+VLOOKUP(A993,[1]BIMBOA.MX!$A$2:$G$1741,6,FALSE)</f>
        <v>49.573742000000003</v>
      </c>
      <c r="D993" s="237">
        <f>+VLOOKUP(A993,[1]GENTERA.MX!$A$2:$G$1741,6,FALSE)</f>
        <v>30.179660999999999</v>
      </c>
      <c r="F993" s="239">
        <v>42447</v>
      </c>
      <c r="G993" s="237">
        <f t="shared" si="20"/>
        <v>6.0312105654743188E-2</v>
      </c>
      <c r="H993" s="237">
        <f t="shared" si="20"/>
        <v>-1.4578867562795876E-2</v>
      </c>
      <c r="I993" s="237">
        <f t="shared" si="20"/>
        <v>-5.8535543512634118E-4</v>
      </c>
    </row>
    <row r="994" spans="1:9" x14ac:dyDescent="0.25">
      <c r="A994" s="239">
        <v>42451</v>
      </c>
      <c r="B994" s="237">
        <f>+VLOOKUP(A994,'[1]CEMEXCPO.MX'!$A$2:$G$1741,6,FALSE)</f>
        <v>11.5015</v>
      </c>
      <c r="C994" s="237">
        <f>+VLOOKUP(A994,[1]BIMBOA.MX!$A$2:$G$1741,6,FALSE)</f>
        <v>50.000847</v>
      </c>
      <c r="D994" s="237">
        <f>+VLOOKUP(A994,[1]GENTERA.MX!$A$2:$G$1741,6,FALSE)</f>
        <v>30.904326999999999</v>
      </c>
      <c r="F994" s="239">
        <v>42451</v>
      </c>
      <c r="G994" s="237">
        <f t="shared" si="20"/>
        <v>3.9350443778081313E-2</v>
      </c>
      <c r="H994" s="237">
        <f t="shared" si="20"/>
        <v>8.5786468941682938E-3</v>
      </c>
      <c r="I994" s="237">
        <f t="shared" si="20"/>
        <v>2.3727985790300377E-2</v>
      </c>
    </row>
    <row r="995" spans="1:9" x14ac:dyDescent="0.25">
      <c r="A995" s="239">
        <v>42452</v>
      </c>
      <c r="B995" s="237">
        <f>+VLOOKUP(A995,'[1]CEMEXCPO.MX'!$A$2:$G$1741,6,FALSE)</f>
        <v>11.113200000000001</v>
      </c>
      <c r="C995" s="237">
        <f>+VLOOKUP(A995,[1]BIMBOA.MX!$A$2:$G$1741,6,FALSE)</f>
        <v>49.894069999999999</v>
      </c>
      <c r="D995" s="237">
        <f>+VLOOKUP(A995,[1]GENTERA.MX!$A$2:$G$1741,6,FALSE)</f>
        <v>29.569880000000001</v>
      </c>
      <c r="F995" s="239">
        <v>42452</v>
      </c>
      <c r="G995" s="237">
        <f t="shared" si="20"/>
        <v>-3.4343870663849793E-2</v>
      </c>
      <c r="H995" s="237">
        <f t="shared" si="20"/>
        <v>-2.1377872642995796E-3</v>
      </c>
      <c r="I995" s="237">
        <f t="shared" si="20"/>
        <v>-4.4139930773452886E-2</v>
      </c>
    </row>
    <row r="996" spans="1:9" x14ac:dyDescent="0.25">
      <c r="A996" s="239">
        <v>42457</v>
      </c>
      <c r="B996" s="237">
        <f>+VLOOKUP(A996,'[1]CEMEXCPO.MX'!$A$2:$G$1741,6,FALSE)</f>
        <v>11.2981</v>
      </c>
      <c r="C996" s="237">
        <f>+VLOOKUP(A996,[1]BIMBOA.MX!$A$2:$G$1741,6,FALSE)</f>
        <v>50.010551</v>
      </c>
      <c r="D996" s="237">
        <f>+VLOOKUP(A996,[1]GENTERA.MX!$A$2:$G$1741,6,FALSE)</f>
        <v>29.561045</v>
      </c>
      <c r="F996" s="239">
        <v>42457</v>
      </c>
      <c r="G996" s="237">
        <f t="shared" si="20"/>
        <v>1.6500979005905494E-2</v>
      </c>
      <c r="H996" s="237">
        <f t="shared" si="20"/>
        <v>2.3318451461913554E-3</v>
      </c>
      <c r="I996" s="237">
        <f t="shared" si="20"/>
        <v>-2.9882840715742578E-4</v>
      </c>
    </row>
    <row r="997" spans="1:9" x14ac:dyDescent="0.25">
      <c r="A997" s="239">
        <v>42458</v>
      </c>
      <c r="B997" s="237">
        <f>+VLOOKUP(A997,'[1]CEMEXCPO.MX'!$A$2:$G$1741,6,FALSE)</f>
        <v>11.2888</v>
      </c>
      <c r="C997" s="237">
        <f>+VLOOKUP(A997,[1]BIMBOA.MX!$A$2:$G$1741,6,FALSE)</f>
        <v>49.962021</v>
      </c>
      <c r="D997" s="237">
        <f>+VLOOKUP(A997,[1]GENTERA.MX!$A$2:$G$1741,6,FALSE)</f>
        <v>29.552204</v>
      </c>
      <c r="F997" s="239">
        <v>42458</v>
      </c>
      <c r="G997" s="237">
        <f t="shared" si="20"/>
        <v>-8.2348622657822462E-4</v>
      </c>
      <c r="H997" s="237">
        <f t="shared" si="20"/>
        <v>-9.7086636546580153E-4</v>
      </c>
      <c r="I997" s="237">
        <f t="shared" si="20"/>
        <v>-2.9912076278943133E-4</v>
      </c>
    </row>
    <row r="998" spans="1:9" x14ac:dyDescent="0.25">
      <c r="A998" s="239">
        <v>42459</v>
      </c>
      <c r="B998" s="237">
        <f>+VLOOKUP(A998,'[1]CEMEXCPO.MX'!$A$2:$G$1741,6,FALSE)</f>
        <v>11.5107</v>
      </c>
      <c r="C998" s="237">
        <f>+VLOOKUP(A998,[1]BIMBOA.MX!$A$2:$G$1741,6,FALSE)</f>
        <v>49.971729000000003</v>
      </c>
      <c r="D998" s="237">
        <f>+VLOOKUP(A998,[1]GENTERA.MX!$A$2:$G$1741,6,FALSE)</f>
        <v>30.462456</v>
      </c>
      <c r="F998" s="239">
        <v>42459</v>
      </c>
      <c r="G998" s="237">
        <f t="shared" si="20"/>
        <v>1.9465953804264875E-2</v>
      </c>
      <c r="H998" s="237">
        <f t="shared" si="20"/>
        <v>1.9428871688572814E-4</v>
      </c>
      <c r="I998" s="237">
        <f t="shared" si="20"/>
        <v>3.0336648032286855E-2</v>
      </c>
    </row>
    <row r="999" spans="1:9" x14ac:dyDescent="0.25">
      <c r="A999" s="239">
        <v>42460</v>
      </c>
      <c r="B999" s="237">
        <f>+VLOOKUP(A999,'[1]CEMEXCPO.MX'!$A$2:$G$1741,6,FALSE)</f>
        <v>11.603199999999999</v>
      </c>
      <c r="C999" s="237">
        <f>+VLOOKUP(A999,[1]BIMBOA.MX!$A$2:$G$1741,6,FALSE)</f>
        <v>49.573742000000003</v>
      </c>
      <c r="D999" s="237">
        <f>+VLOOKUP(A999,[1]GENTERA.MX!$A$2:$G$1741,6,FALSE)</f>
        <v>30.011748999999998</v>
      </c>
      <c r="F999" s="239">
        <v>42460</v>
      </c>
      <c r="G999" s="237">
        <f t="shared" si="20"/>
        <v>8.0038845726613378E-3</v>
      </c>
      <c r="H999" s="237">
        <f t="shared" si="20"/>
        <v>-7.9961271274799402E-3</v>
      </c>
      <c r="I999" s="237">
        <f t="shared" si="20"/>
        <v>-1.4906036224259006E-2</v>
      </c>
    </row>
    <row r="1000" spans="1:9" x14ac:dyDescent="0.25">
      <c r="A1000" s="239">
        <v>42461</v>
      </c>
      <c r="B1000" s="237">
        <f>+VLOOKUP(A1000,'[1]CEMEXCPO.MX'!$A$2:$G$1741,6,FALSE)</f>
        <v>11.603199999999999</v>
      </c>
      <c r="C1000" s="237">
        <f>+VLOOKUP(A1000,[1]BIMBOA.MX!$A$2:$G$1741,6,FALSE)</f>
        <v>49.098098999999998</v>
      </c>
      <c r="D1000" s="237">
        <f>+VLOOKUP(A1000,[1]GENTERA.MX!$A$2:$G$1741,6,FALSE)</f>
        <v>30.020588</v>
      </c>
      <c r="F1000" s="239">
        <v>42461</v>
      </c>
      <c r="G1000" s="237">
        <f t="shared" si="20"/>
        <v>0</v>
      </c>
      <c r="H1000" s="237">
        <f t="shared" si="20"/>
        <v>-9.6409812438183525E-3</v>
      </c>
      <c r="I1000" s="237">
        <f t="shared" si="20"/>
        <v>2.9447462836153975E-4</v>
      </c>
    </row>
    <row r="1001" spans="1:9" x14ac:dyDescent="0.25">
      <c r="A1001" s="239">
        <v>42464</v>
      </c>
      <c r="B1001" s="237">
        <f>+VLOOKUP(A1001,'[1]CEMEXCPO.MX'!$A$2:$G$1741,6,FALSE)</f>
        <v>11.5107</v>
      </c>
      <c r="C1001" s="237">
        <f>+VLOOKUP(A1001,[1]BIMBOA.MX!$A$2:$G$1741,6,FALSE)</f>
        <v>48.467136000000004</v>
      </c>
      <c r="D1001" s="237">
        <f>+VLOOKUP(A1001,[1]GENTERA.MX!$A$2:$G$1741,6,FALSE)</f>
        <v>29.534524999999999</v>
      </c>
      <c r="F1001" s="239">
        <v>42464</v>
      </c>
      <c r="G1001" s="237">
        <f t="shared" si="20"/>
        <v>-8.0038845726614089E-3</v>
      </c>
      <c r="H1001" s="237">
        <f t="shared" si="20"/>
        <v>-1.2934357130894086E-2</v>
      </c>
      <c r="I1001" s="237">
        <f t="shared" si="20"/>
        <v>-1.6323494939508992E-2</v>
      </c>
    </row>
    <row r="1002" spans="1:9" x14ac:dyDescent="0.25">
      <c r="A1002" s="239">
        <v>42465</v>
      </c>
      <c r="B1002" s="237">
        <f>+VLOOKUP(A1002,'[1]CEMEXCPO.MX'!$A$2:$G$1741,6,FALSE)</f>
        <v>11.5107</v>
      </c>
      <c r="C1002" s="237">
        <f>+VLOOKUP(A1002,[1]BIMBOA.MX!$A$2:$G$1741,6,FALSE)</f>
        <v>47.991492999999998</v>
      </c>
      <c r="D1002" s="237">
        <f>+VLOOKUP(A1002,[1]GENTERA.MX!$A$2:$G$1741,6,FALSE)</f>
        <v>29.039639000000001</v>
      </c>
      <c r="F1002" s="239">
        <v>42465</v>
      </c>
      <c r="G1002" s="237">
        <f t="shared" si="20"/>
        <v>0</v>
      </c>
      <c r="H1002" s="237">
        <f t="shared" si="20"/>
        <v>-9.8621939815055053E-3</v>
      </c>
      <c r="I1002" s="237">
        <f t="shared" si="20"/>
        <v>-1.6898159266172282E-2</v>
      </c>
    </row>
    <row r="1003" spans="1:9" x14ac:dyDescent="0.25">
      <c r="A1003" s="239">
        <v>42466</v>
      </c>
      <c r="B1003" s="237">
        <f>+VLOOKUP(A1003,'[1]CEMEXCPO.MX'!$A$2:$G$1741,6,FALSE)</f>
        <v>11.529199999999999</v>
      </c>
      <c r="C1003" s="237">
        <f>+VLOOKUP(A1003,[1]BIMBOA.MX!$A$2:$G$1741,6,FALSE)</f>
        <v>47.972079999999998</v>
      </c>
      <c r="D1003" s="237">
        <f>+VLOOKUP(A1003,[1]GENTERA.MX!$A$2:$G$1741,6,FALSE)</f>
        <v>29.737793</v>
      </c>
      <c r="F1003" s="239">
        <v>42466</v>
      </c>
      <c r="G1003" s="237">
        <f t="shared" si="20"/>
        <v>1.6059100930019294E-3</v>
      </c>
      <c r="H1003" s="237">
        <f t="shared" si="20"/>
        <v>-4.0459102673919104E-4</v>
      </c>
      <c r="I1003" s="237">
        <f t="shared" si="20"/>
        <v>2.3756969710046181E-2</v>
      </c>
    </row>
    <row r="1004" spans="1:9" x14ac:dyDescent="0.25">
      <c r="A1004" s="239">
        <v>42467</v>
      </c>
      <c r="B1004" s="237">
        <f>+VLOOKUP(A1004,'[1]CEMEXCPO.MX'!$A$2:$G$1741,6,FALSE)</f>
        <v>11.409000000000001</v>
      </c>
      <c r="C1004" s="237">
        <f>+VLOOKUP(A1004,[1]BIMBOA.MX!$A$2:$G$1741,6,FALSE)</f>
        <v>47.865307000000001</v>
      </c>
      <c r="D1004" s="237">
        <f>+VLOOKUP(A1004,[1]GENTERA.MX!$A$2:$G$1741,6,FALSE)</f>
        <v>30.754089</v>
      </c>
      <c r="F1004" s="239">
        <v>42467</v>
      </c>
      <c r="G1004" s="237">
        <f t="shared" si="20"/>
        <v>-1.0480430044448171E-2</v>
      </c>
      <c r="H1004" s="237">
        <f t="shared" si="20"/>
        <v>-2.2282127574433323E-3</v>
      </c>
      <c r="I1004" s="237">
        <f t="shared" si="20"/>
        <v>3.3604232561912403E-2</v>
      </c>
    </row>
    <row r="1005" spans="1:9" x14ac:dyDescent="0.25">
      <c r="A1005" s="239">
        <v>42468</v>
      </c>
      <c r="B1005" s="237">
        <f>+VLOOKUP(A1005,'[1]CEMEXCPO.MX'!$A$2:$G$1741,6,FALSE)</f>
        <v>11.4275</v>
      </c>
      <c r="C1005" s="237">
        <f>+VLOOKUP(A1005,[1]BIMBOA.MX!$A$2:$G$1741,6,FALSE)</f>
        <v>47.671165000000002</v>
      </c>
      <c r="D1005" s="237">
        <f>+VLOOKUP(A1005,[1]GENTERA.MX!$A$2:$G$1741,6,FALSE)</f>
        <v>29.817326000000001</v>
      </c>
      <c r="F1005" s="239">
        <v>42468</v>
      </c>
      <c r="G1005" s="237">
        <f t="shared" si="20"/>
        <v>1.6202136095301064E-3</v>
      </c>
      <c r="H1005" s="237">
        <f t="shared" si="20"/>
        <v>-4.0642544815565167E-3</v>
      </c>
      <c r="I1005" s="237">
        <f t="shared" si="20"/>
        <v>-3.0933327067437098E-2</v>
      </c>
    </row>
    <row r="1006" spans="1:9" x14ac:dyDescent="0.25">
      <c r="A1006" s="239">
        <v>42471</v>
      </c>
      <c r="B1006" s="237">
        <f>+VLOOKUP(A1006,'[1]CEMEXCPO.MX'!$A$2:$G$1741,6,FALSE)</f>
        <v>11.52</v>
      </c>
      <c r="C1006" s="237">
        <f>+VLOOKUP(A1006,[1]BIMBOA.MX!$A$2:$G$1741,6,FALSE)</f>
        <v>47.574097000000002</v>
      </c>
      <c r="D1006" s="237">
        <f>+VLOOKUP(A1006,[1]GENTERA.MX!$A$2:$G$1741,6,FALSE)</f>
        <v>29.490341000000001</v>
      </c>
      <c r="F1006" s="239">
        <v>42471</v>
      </c>
      <c r="G1006" s="237">
        <f t="shared" si="20"/>
        <v>8.0619240439827305E-3</v>
      </c>
      <c r="H1006" s="237">
        <f t="shared" si="20"/>
        <v>-2.0382753234756E-3</v>
      </c>
      <c r="I1006" s="237">
        <f t="shared" si="20"/>
        <v>-1.1026847952265132E-2</v>
      </c>
    </row>
    <row r="1007" spans="1:9" x14ac:dyDescent="0.25">
      <c r="A1007" s="239">
        <v>42472</v>
      </c>
      <c r="B1007" s="237">
        <f>+VLOOKUP(A1007,'[1]CEMEXCPO.MX'!$A$2:$G$1741,6,FALSE)</f>
        <v>11.6402</v>
      </c>
      <c r="C1007" s="237">
        <f>+VLOOKUP(A1007,[1]BIMBOA.MX!$A$2:$G$1741,6,FALSE)</f>
        <v>48.04974</v>
      </c>
      <c r="D1007" s="237">
        <f>+VLOOKUP(A1007,[1]GENTERA.MX!$A$2:$G$1741,6,FALSE)</f>
        <v>30.029423000000001</v>
      </c>
      <c r="F1007" s="239">
        <v>42472</v>
      </c>
      <c r="G1007" s="237">
        <f t="shared" si="20"/>
        <v>1.0379969018519793E-2</v>
      </c>
      <c r="H1007" s="237">
        <f t="shared" si="20"/>
        <v>9.9482919264198971E-3</v>
      </c>
      <c r="I1007" s="237">
        <f t="shared" si="20"/>
        <v>1.8114881689323334E-2</v>
      </c>
    </row>
    <row r="1008" spans="1:9" x14ac:dyDescent="0.25">
      <c r="A1008" s="239">
        <v>42473</v>
      </c>
      <c r="B1008" s="237">
        <f>+VLOOKUP(A1008,'[1]CEMEXCPO.MX'!$A$2:$G$1741,6,FALSE)</f>
        <v>11.7788</v>
      </c>
      <c r="C1008" s="237">
        <f>+VLOOKUP(A1008,[1]BIMBOA.MX!$A$2:$G$1741,6,FALSE)</f>
        <v>47.709991000000002</v>
      </c>
      <c r="D1008" s="237">
        <f>+VLOOKUP(A1008,[1]GENTERA.MX!$A$2:$G$1741,6,FALSE)</f>
        <v>29.958725000000001</v>
      </c>
      <c r="F1008" s="239">
        <v>42473</v>
      </c>
      <c r="G1008" s="237">
        <f t="shared" si="20"/>
        <v>1.1836681176166118E-2</v>
      </c>
      <c r="H1008" s="237">
        <f t="shared" si="20"/>
        <v>-7.0958934831852226E-3</v>
      </c>
      <c r="I1008" s="237">
        <f t="shared" si="20"/>
        <v>-2.3570666902994544E-3</v>
      </c>
    </row>
    <row r="1009" spans="1:9" x14ac:dyDescent="0.25">
      <c r="A1009" s="239">
        <v>42474</v>
      </c>
      <c r="B1009" s="237">
        <f>+VLOOKUP(A1009,'[1]CEMEXCPO.MX'!$A$2:$G$1741,6,FALSE)</f>
        <v>11.6402</v>
      </c>
      <c r="C1009" s="237">
        <f>+VLOOKUP(A1009,[1]BIMBOA.MX!$A$2:$G$1741,6,FALSE)</f>
        <v>47.836182000000001</v>
      </c>
      <c r="D1009" s="237">
        <f>+VLOOKUP(A1009,[1]GENTERA.MX!$A$2:$G$1741,6,FALSE)</f>
        <v>30.038264999999999</v>
      </c>
      <c r="F1009" s="239">
        <v>42474</v>
      </c>
      <c r="G1009" s="237">
        <f t="shared" si="20"/>
        <v>-1.1836681176166071E-2</v>
      </c>
      <c r="H1009" s="237">
        <f t="shared" si="20"/>
        <v>2.6414678769655525E-3</v>
      </c>
      <c r="I1009" s="237">
        <f t="shared" si="20"/>
        <v>2.6514679019412246E-3</v>
      </c>
    </row>
    <row r="1010" spans="1:9" x14ac:dyDescent="0.25">
      <c r="A1010" s="239">
        <v>42475</v>
      </c>
      <c r="B1010" s="237">
        <f>+VLOOKUP(A1010,'[1]CEMEXCPO.MX'!$A$2:$G$1741,6,FALSE)</f>
        <v>11.8713</v>
      </c>
      <c r="C1010" s="237">
        <f>+VLOOKUP(A1010,[1]BIMBOA.MX!$A$2:$G$1741,6,FALSE)</f>
        <v>47.709991000000002</v>
      </c>
      <c r="D1010" s="237">
        <f>+VLOOKUP(A1010,[1]GENTERA.MX!$A$2:$G$1741,6,FALSE)</f>
        <v>30.815947999999999</v>
      </c>
      <c r="F1010" s="239">
        <v>42475</v>
      </c>
      <c r="G1010" s="237">
        <f t="shared" si="20"/>
        <v>1.9659098136266196E-2</v>
      </c>
      <c r="H1010" s="237">
        <f t="shared" si="20"/>
        <v>-2.6414678769656145E-3</v>
      </c>
      <c r="I1010" s="237">
        <f t="shared" si="20"/>
        <v>2.5560279276119539E-2</v>
      </c>
    </row>
    <row r="1011" spans="1:9" x14ac:dyDescent="0.25">
      <c r="A1011" s="239">
        <v>42478</v>
      </c>
      <c r="B1011" s="237">
        <f>+VLOOKUP(A1011,'[1]CEMEXCPO.MX'!$A$2:$G$1741,6,FALSE)</f>
        <v>11.908300000000001</v>
      </c>
      <c r="C1011" s="237">
        <f>+VLOOKUP(A1011,[1]BIMBOA.MX!$A$2:$G$1741,6,FALSE)</f>
        <v>46.399543999999999</v>
      </c>
      <c r="D1011" s="237">
        <f>+VLOOKUP(A1011,[1]GENTERA.MX!$A$2:$G$1741,6,FALSE)</f>
        <v>29.189871</v>
      </c>
      <c r="F1011" s="239">
        <v>42478</v>
      </c>
      <c r="G1011" s="237">
        <f t="shared" si="20"/>
        <v>3.111913561120862E-3</v>
      </c>
      <c r="H1011" s="237">
        <f t="shared" si="20"/>
        <v>-2.7851199290588134E-2</v>
      </c>
      <c r="I1011" s="237">
        <f t="shared" si="20"/>
        <v>-5.4210582644620024E-2</v>
      </c>
    </row>
    <row r="1012" spans="1:9" x14ac:dyDescent="0.25">
      <c r="A1012" s="239">
        <v>42479</v>
      </c>
      <c r="B1012" s="237">
        <f>+VLOOKUP(A1012,'[1]CEMEXCPO.MX'!$A$2:$G$1741,6,FALSE)</f>
        <v>12.0192</v>
      </c>
      <c r="C1012" s="237">
        <f>+VLOOKUP(A1012,[1]BIMBOA.MX!$A$2:$G$1741,6,FALSE)</f>
        <v>48.709816000000004</v>
      </c>
      <c r="D1012" s="237">
        <f>+VLOOKUP(A1012,[1]GENTERA.MX!$A$2:$G$1741,6,FALSE)</f>
        <v>30.524318999999998</v>
      </c>
      <c r="F1012" s="239">
        <v>42479</v>
      </c>
      <c r="G1012" s="237">
        <f t="shared" si="20"/>
        <v>9.2697351680454867E-3</v>
      </c>
      <c r="H1012" s="237">
        <f t="shared" si="20"/>
        <v>4.8590938755177608E-2</v>
      </c>
      <c r="I1012" s="237">
        <f t="shared" si="20"/>
        <v>4.4701944631023616E-2</v>
      </c>
    </row>
    <row r="1013" spans="1:9" x14ac:dyDescent="0.25">
      <c r="A1013" s="239">
        <v>42480</v>
      </c>
      <c r="B1013" s="237">
        <f>+VLOOKUP(A1013,'[1]CEMEXCPO.MX'!$A$2:$G$1741,6,FALSE)</f>
        <v>12.084</v>
      </c>
      <c r="C1013" s="237">
        <f>+VLOOKUP(A1013,[1]BIMBOA.MX!$A$2:$G$1741,6,FALSE)</f>
        <v>49.020439000000003</v>
      </c>
      <c r="D1013" s="237">
        <f>+VLOOKUP(A1013,[1]GENTERA.MX!$A$2:$G$1741,6,FALSE)</f>
        <v>29.852674</v>
      </c>
      <c r="F1013" s="239">
        <v>42480</v>
      </c>
      <c r="G1013" s="237">
        <f t="shared" si="20"/>
        <v>5.3768923727281802E-3</v>
      </c>
      <c r="H1013" s="237">
        <f t="shared" si="20"/>
        <v>6.3567632353326211E-3</v>
      </c>
      <c r="I1013" s="237">
        <f t="shared" si="20"/>
        <v>-2.2249293099613855E-2</v>
      </c>
    </row>
    <row r="1014" spans="1:9" x14ac:dyDescent="0.25">
      <c r="A1014" s="239">
        <v>42481</v>
      </c>
      <c r="B1014" s="237">
        <f>+VLOOKUP(A1014,'[1]CEMEXCPO.MX'!$A$2:$G$1741,6,FALSE)</f>
        <v>12.0655</v>
      </c>
      <c r="C1014" s="237">
        <f>+VLOOKUP(A1014,[1]BIMBOA.MX!$A$2:$G$1741,6,FALSE)</f>
        <v>49.136921000000001</v>
      </c>
      <c r="D1014" s="237">
        <f>+VLOOKUP(A1014,[1]GENTERA.MX!$A$2:$G$1741,6,FALSE)</f>
        <v>29.454998</v>
      </c>
      <c r="F1014" s="239">
        <v>42481</v>
      </c>
      <c r="G1014" s="237">
        <f t="shared" si="20"/>
        <v>-1.5321231179866981E-3</v>
      </c>
      <c r="H1014" s="237">
        <f t="shared" si="20"/>
        <v>2.3733738290769419E-3</v>
      </c>
      <c r="I1014" s="237">
        <f t="shared" si="20"/>
        <v>-1.3410809992520794E-2</v>
      </c>
    </row>
    <row r="1015" spans="1:9" x14ac:dyDescent="0.25">
      <c r="A1015" s="239">
        <v>42482</v>
      </c>
      <c r="B1015" s="237">
        <f>+VLOOKUP(A1015,'[1]CEMEXCPO.MX'!$A$2:$G$1741,6,FALSE)</f>
        <v>12.2134</v>
      </c>
      <c r="C1015" s="237">
        <f>+VLOOKUP(A1015,[1]BIMBOA.MX!$A$2:$G$1741,6,FALSE)</f>
        <v>48.785809</v>
      </c>
      <c r="D1015" s="237">
        <f>+VLOOKUP(A1015,[1]GENTERA.MX!$A$2:$G$1741,6,FALSE)</f>
        <v>29.746625999999999</v>
      </c>
      <c r="F1015" s="239">
        <v>42482</v>
      </c>
      <c r="G1015" s="237">
        <f t="shared" si="20"/>
        <v>1.2183569231767144E-2</v>
      </c>
      <c r="H1015" s="237">
        <f t="shared" si="20"/>
        <v>-7.1712360288057834E-3</v>
      </c>
      <c r="I1015" s="237">
        <f t="shared" si="20"/>
        <v>9.8521067218708194E-3</v>
      </c>
    </row>
    <row r="1016" spans="1:9" x14ac:dyDescent="0.25">
      <c r="A1016" s="239">
        <v>42485</v>
      </c>
      <c r="B1016" s="237">
        <f>+VLOOKUP(A1016,'[1]CEMEXCPO.MX'!$A$2:$G$1741,6,FALSE)</f>
        <v>11.908300000000001</v>
      </c>
      <c r="C1016" s="237">
        <f>+VLOOKUP(A1016,[1]BIMBOA.MX!$A$2:$G$1741,6,FALSE)</f>
        <v>48.717533000000003</v>
      </c>
      <c r="D1016" s="237">
        <f>+VLOOKUP(A1016,[1]GENTERA.MX!$A$2:$G$1741,6,FALSE)</f>
        <v>30.409433</v>
      </c>
      <c r="F1016" s="239">
        <v>42485</v>
      </c>
      <c r="G1016" s="237">
        <f t="shared" si="20"/>
        <v>-2.5298073654554151E-2</v>
      </c>
      <c r="H1016" s="237">
        <f t="shared" si="20"/>
        <v>-1.40048555790999E-3</v>
      </c>
      <c r="I1016" s="237">
        <f t="shared" si="20"/>
        <v>2.2037142537611652E-2</v>
      </c>
    </row>
    <row r="1017" spans="1:9" x14ac:dyDescent="0.25">
      <c r="A1017" s="239">
        <v>42486</v>
      </c>
      <c r="B1017" s="237">
        <f>+VLOOKUP(A1017,'[1]CEMEXCPO.MX'!$A$2:$G$1741,6,FALSE)</f>
        <v>11.908300000000001</v>
      </c>
      <c r="C1017" s="237">
        <f>+VLOOKUP(A1017,[1]BIMBOA.MX!$A$2:$G$1741,6,FALSE)</f>
        <v>49.078400000000002</v>
      </c>
      <c r="D1017" s="237">
        <f>+VLOOKUP(A1017,[1]GENTERA.MX!$A$2:$G$1741,6,FALSE)</f>
        <v>29.852674</v>
      </c>
      <c r="F1017" s="239">
        <v>42486</v>
      </c>
      <c r="G1017" s="237">
        <f t="shared" si="20"/>
        <v>0</v>
      </c>
      <c r="H1017" s="237">
        <f t="shared" si="20"/>
        <v>7.3800336437405759E-3</v>
      </c>
      <c r="I1017" s="237">
        <f t="shared" si="20"/>
        <v>-1.8478439266961463E-2</v>
      </c>
    </row>
    <row r="1018" spans="1:9" x14ac:dyDescent="0.25">
      <c r="A1018" s="239">
        <v>42487</v>
      </c>
      <c r="B1018" s="237">
        <f>+VLOOKUP(A1018,'[1]CEMEXCPO.MX'!$A$2:$G$1741,6,FALSE)</f>
        <v>12.01</v>
      </c>
      <c r="C1018" s="237">
        <f>+VLOOKUP(A1018,[1]BIMBOA.MX!$A$2:$G$1741,6,FALSE)</f>
        <v>50.297561999999999</v>
      </c>
      <c r="D1018" s="237">
        <f>+VLOOKUP(A1018,[1]GENTERA.MX!$A$2:$G$1741,6,FALSE)</f>
        <v>30.108957</v>
      </c>
      <c r="F1018" s="239">
        <v>42487</v>
      </c>
      <c r="G1018" s="237">
        <f t="shared" si="20"/>
        <v>8.5040001082402339E-3</v>
      </c>
      <c r="H1018" s="237">
        <f t="shared" si="20"/>
        <v>2.4537587271810261E-2</v>
      </c>
      <c r="I1018" s="237">
        <f t="shared" si="20"/>
        <v>8.5482851730935578E-3</v>
      </c>
    </row>
    <row r="1019" spans="1:9" x14ac:dyDescent="0.25">
      <c r="A1019" s="239">
        <v>42488</v>
      </c>
      <c r="B1019" s="237">
        <f>+VLOOKUP(A1019,'[1]CEMEXCPO.MX'!$A$2:$G$1741,6,FALSE)</f>
        <v>12.120900000000001</v>
      </c>
      <c r="C1019" s="237">
        <f>+VLOOKUP(A1019,[1]BIMBOA.MX!$A$2:$G$1741,6,FALSE)</f>
        <v>50.833992000000002</v>
      </c>
      <c r="D1019" s="237">
        <f>+VLOOKUP(A1019,[1]GENTERA.MX!$A$2:$G$1741,6,FALSE)</f>
        <v>30.170822000000001</v>
      </c>
      <c r="F1019" s="239">
        <v>42488</v>
      </c>
      <c r="G1019" s="237">
        <f t="shared" si="20"/>
        <v>9.1915992180728202E-3</v>
      </c>
      <c r="H1019" s="237">
        <f t="shared" si="20"/>
        <v>1.0608657926325907E-2</v>
      </c>
      <c r="I1019" s="237">
        <f t="shared" si="20"/>
        <v>2.0525961689589261E-3</v>
      </c>
    </row>
    <row r="1020" spans="1:9" x14ac:dyDescent="0.25">
      <c r="A1020" s="239">
        <v>42489</v>
      </c>
      <c r="B1020" s="237">
        <f>+VLOOKUP(A1020,'[1]CEMEXCPO.MX'!$A$2:$G$1741,6,FALSE)</f>
        <v>12.2788</v>
      </c>
      <c r="C1020" s="237">
        <f>+VLOOKUP(A1020,[1]BIMBOA.MX!$A$2:$G$1741,6,FALSE)</f>
        <v>51.155845999999997</v>
      </c>
      <c r="D1020" s="237">
        <f>+VLOOKUP(A1020,[1]GENTERA.MX!$A$2:$G$1741,6,FALSE)</f>
        <v>30.241522</v>
      </c>
      <c r="F1020" s="239">
        <v>42489</v>
      </c>
      <c r="G1020" s="237">
        <f t="shared" si="20"/>
        <v>1.2942962764427291E-2</v>
      </c>
      <c r="H1020" s="237">
        <f t="shared" si="20"/>
        <v>6.3115124945204775E-3</v>
      </c>
      <c r="I1020" s="237">
        <f t="shared" si="20"/>
        <v>2.3405823245813621E-3</v>
      </c>
    </row>
    <row r="1021" spans="1:9" x14ac:dyDescent="0.25">
      <c r="A1021" s="239">
        <v>42492</v>
      </c>
      <c r="B1021" s="237">
        <f>+VLOOKUP(A1021,'[1]CEMEXCPO.MX'!$A$2:$G$1741,6,FALSE)</f>
        <v>12.307700000000001</v>
      </c>
      <c r="C1021" s="237">
        <f>+VLOOKUP(A1021,[1]BIMBOA.MX!$A$2:$G$1741,6,FALSE)</f>
        <v>51.945858000000001</v>
      </c>
      <c r="D1021" s="237">
        <f>+VLOOKUP(A1021,[1]GENTERA.MX!$A$2:$G$1741,6,FALSE)</f>
        <v>30.586179999999999</v>
      </c>
      <c r="F1021" s="239">
        <v>42492</v>
      </c>
      <c r="G1021" s="237">
        <f t="shared" si="20"/>
        <v>2.350884697702769E-3</v>
      </c>
      <c r="H1021" s="237">
        <f t="shared" si="20"/>
        <v>1.5325206689504252E-2</v>
      </c>
      <c r="I1021" s="237">
        <f t="shared" si="20"/>
        <v>1.1332392221444089E-2</v>
      </c>
    </row>
    <row r="1022" spans="1:9" x14ac:dyDescent="0.25">
      <c r="A1022" s="239">
        <v>42493</v>
      </c>
      <c r="B1022" s="237">
        <f>+VLOOKUP(A1022,'[1]CEMEXCPO.MX'!$A$2:$G$1741,6,FALSE)</f>
        <v>12.0192</v>
      </c>
      <c r="C1022" s="237">
        <f>+VLOOKUP(A1022,[1]BIMBOA.MX!$A$2:$G$1741,6,FALSE)</f>
        <v>51.506965999999998</v>
      </c>
      <c r="D1022" s="237">
        <f>+VLOOKUP(A1022,[1]GENTERA.MX!$A$2:$G$1741,6,FALSE)</f>
        <v>30.047097999999998</v>
      </c>
      <c r="F1022" s="239">
        <v>42493</v>
      </c>
      <c r="G1022" s="237">
        <f t="shared" si="20"/>
        <v>-2.3719711620397647E-2</v>
      </c>
      <c r="H1022" s="237">
        <f t="shared" si="20"/>
        <v>-8.4849231979695471E-3</v>
      </c>
      <c r="I1022" s="237">
        <f t="shared" si="20"/>
        <v>-1.7782189015624037E-2</v>
      </c>
    </row>
    <row r="1023" spans="1:9" x14ac:dyDescent="0.25">
      <c r="A1023" s="239">
        <v>42494</v>
      </c>
      <c r="B1023" s="237">
        <f>+VLOOKUP(A1023,'[1]CEMEXCPO.MX'!$A$2:$G$1741,6,FALSE)</f>
        <v>11.865399999999999</v>
      </c>
      <c r="C1023" s="237">
        <f>+VLOOKUP(A1023,[1]BIMBOA.MX!$A$2:$G$1741,6,FALSE)</f>
        <v>52.657851999999998</v>
      </c>
      <c r="D1023" s="237">
        <f>+VLOOKUP(A1023,[1]GENTERA.MX!$A$2:$G$1741,6,FALSE)</f>
        <v>30.215008000000001</v>
      </c>
      <c r="F1023" s="239">
        <v>42494</v>
      </c>
      <c r="G1023" s="237">
        <f t="shared" si="20"/>
        <v>-1.2878769232143138E-2</v>
      </c>
      <c r="H1023" s="237">
        <f t="shared" si="20"/>
        <v>2.2098302604300384E-2</v>
      </c>
      <c r="I1023" s="237">
        <f t="shared" si="20"/>
        <v>5.5726706442049039E-3</v>
      </c>
    </row>
    <row r="1024" spans="1:9" x14ac:dyDescent="0.25">
      <c r="A1024" s="239">
        <v>42495</v>
      </c>
      <c r="B1024" s="237">
        <f>+VLOOKUP(A1024,'[1]CEMEXCPO.MX'!$A$2:$G$1741,6,FALSE)</f>
        <v>11.692299999999999</v>
      </c>
      <c r="C1024" s="237">
        <f>+VLOOKUP(A1024,[1]BIMBOA.MX!$A$2:$G$1741,6,FALSE)</f>
        <v>51.643512999999999</v>
      </c>
      <c r="D1024" s="237">
        <f>+VLOOKUP(A1024,[1]GENTERA.MX!$A$2:$G$1741,6,FALSE)</f>
        <v>29.790813</v>
      </c>
      <c r="F1024" s="239">
        <v>42495</v>
      </c>
      <c r="G1024" s="237">
        <f t="shared" si="20"/>
        <v>-1.4696096429767823E-2</v>
      </c>
      <c r="H1024" s="237">
        <f t="shared" si="20"/>
        <v>-1.9450770938264417E-2</v>
      </c>
      <c r="I1024" s="237">
        <f t="shared" si="20"/>
        <v>-1.4138697192583066E-2</v>
      </c>
    </row>
    <row r="1025" spans="1:9" x14ac:dyDescent="0.25">
      <c r="A1025" s="239">
        <v>42496</v>
      </c>
      <c r="B1025" s="237">
        <f>+VLOOKUP(A1025,'[1]CEMEXCPO.MX'!$A$2:$G$1741,6,FALSE)</f>
        <v>11.7212</v>
      </c>
      <c r="C1025" s="237">
        <f>+VLOOKUP(A1025,[1]BIMBOA.MX!$A$2:$G$1741,6,FALSE)</f>
        <v>52.131176000000004</v>
      </c>
      <c r="D1025" s="237">
        <f>+VLOOKUP(A1025,[1]GENTERA.MX!$A$2:$G$1741,6,FALSE)</f>
        <v>29.490341000000001</v>
      </c>
      <c r="F1025" s="239">
        <v>42496</v>
      </c>
      <c r="G1025" s="237">
        <f t="shared" si="20"/>
        <v>2.4686624961745619E-3</v>
      </c>
      <c r="H1025" s="237">
        <f t="shared" si="20"/>
        <v>9.398565188161177E-3</v>
      </c>
      <c r="I1025" s="237">
        <f t="shared" si="20"/>
        <v>-1.0137271387950104E-2</v>
      </c>
    </row>
    <row r="1026" spans="1:9" x14ac:dyDescent="0.25">
      <c r="A1026" s="239">
        <v>42499</v>
      </c>
      <c r="B1026" s="237">
        <f>+VLOOKUP(A1026,'[1]CEMEXCPO.MX'!$A$2:$G$1741,6,FALSE)</f>
        <v>11.7308</v>
      </c>
      <c r="C1026" s="237">
        <f>+VLOOKUP(A1026,[1]BIMBOA.MX!$A$2:$G$1741,6,FALSE)</f>
        <v>52.999214000000002</v>
      </c>
      <c r="D1026" s="237">
        <f>+VLOOKUP(A1026,[1]GENTERA.MX!$A$2:$G$1741,6,FALSE)</f>
        <v>30.329895</v>
      </c>
      <c r="F1026" s="239">
        <v>42499</v>
      </c>
      <c r="G1026" s="237">
        <f t="shared" si="20"/>
        <v>8.1869354734848338E-4</v>
      </c>
      <c r="H1026" s="237">
        <f t="shared" si="20"/>
        <v>1.6513925740762325E-2</v>
      </c>
      <c r="I1026" s="237">
        <f t="shared" si="20"/>
        <v>2.8071073773497067E-2</v>
      </c>
    </row>
    <row r="1027" spans="1:9" x14ac:dyDescent="0.25">
      <c r="A1027" s="239">
        <v>42500</v>
      </c>
      <c r="B1027" s="237">
        <f>+VLOOKUP(A1027,'[1]CEMEXCPO.MX'!$A$2:$G$1741,6,FALSE)</f>
        <v>12.009600000000001</v>
      </c>
      <c r="C1027" s="237">
        <f>+VLOOKUP(A1027,[1]BIMBOA.MX!$A$2:$G$1741,6,FALSE)</f>
        <v>53.613669999999999</v>
      </c>
      <c r="D1027" s="237">
        <f>+VLOOKUP(A1027,[1]GENTERA.MX!$A$2:$G$1741,6,FALSE)</f>
        <v>31.351438999999999</v>
      </c>
      <c r="F1027" s="239">
        <v>42500</v>
      </c>
      <c r="G1027" s="237">
        <f t="shared" si="20"/>
        <v>2.3488468425255326E-2</v>
      </c>
      <c r="H1027" s="237">
        <f t="shared" si="20"/>
        <v>1.1526989620227759E-2</v>
      </c>
      <c r="I1027" s="237">
        <f t="shared" si="20"/>
        <v>3.3126307366328073E-2</v>
      </c>
    </row>
    <row r="1028" spans="1:9" x14ac:dyDescent="0.25">
      <c r="A1028" s="239">
        <v>42501</v>
      </c>
      <c r="B1028" s="237">
        <f>+VLOOKUP(A1028,'[1]CEMEXCPO.MX'!$A$2:$G$1741,6,FALSE)</f>
        <v>11.8558</v>
      </c>
      <c r="C1028" s="237">
        <f>+VLOOKUP(A1028,[1]BIMBOA.MX!$A$2:$G$1741,6,FALSE)</f>
        <v>53.740459000000001</v>
      </c>
      <c r="D1028" s="237">
        <f>+VLOOKUP(A1028,[1]GENTERA.MX!$A$2:$G$1741,6,FALSE)</f>
        <v>30.429338000000001</v>
      </c>
      <c r="F1028" s="239">
        <v>42501</v>
      </c>
      <c r="G1028" s="237">
        <f t="shared" ref="G1028:I1091" si="21">+LN(B1028/B1027)</f>
        <v>-1.2889130642934831E-2</v>
      </c>
      <c r="H1028" s="237">
        <f t="shared" si="21"/>
        <v>2.3620714010981073E-3</v>
      </c>
      <c r="I1028" s="237">
        <f t="shared" si="21"/>
        <v>-2.9852958316883765E-2</v>
      </c>
    </row>
    <row r="1029" spans="1:9" x14ac:dyDescent="0.25">
      <c r="A1029" s="239">
        <v>42502</v>
      </c>
      <c r="B1029" s="237">
        <f>+VLOOKUP(A1029,'[1]CEMEXCPO.MX'!$A$2:$G$1741,6,FALSE)</f>
        <v>11.817299999999999</v>
      </c>
      <c r="C1029" s="237">
        <f>+VLOOKUP(A1029,[1]BIMBOA.MX!$A$2:$G$1741,6,FALSE)</f>
        <v>52.862670999999999</v>
      </c>
      <c r="D1029" s="237">
        <f>+VLOOKUP(A1029,[1]GENTERA.MX!$A$2:$G$1741,6,FALSE)</f>
        <v>30.239491999999998</v>
      </c>
      <c r="F1029" s="239">
        <v>42502</v>
      </c>
      <c r="G1029" s="237">
        <f t="shared" si="21"/>
        <v>-3.2526398268996897E-3</v>
      </c>
      <c r="H1029" s="237">
        <f t="shared" si="21"/>
        <v>-1.6468706674141978E-2</v>
      </c>
      <c r="I1029" s="237">
        <f t="shared" si="21"/>
        <v>-6.2584565966199539E-3</v>
      </c>
    </row>
    <row r="1030" spans="1:9" x14ac:dyDescent="0.25">
      <c r="A1030" s="239">
        <v>42503</v>
      </c>
      <c r="B1030" s="237">
        <f>+VLOOKUP(A1030,'[1]CEMEXCPO.MX'!$A$2:$G$1741,6,FALSE)</f>
        <v>11.5288</v>
      </c>
      <c r="C1030" s="237">
        <f>+VLOOKUP(A1030,[1]BIMBOA.MX!$A$2:$G$1741,6,FALSE)</f>
        <v>53.008965000000003</v>
      </c>
      <c r="D1030" s="237">
        <f>+VLOOKUP(A1030,[1]GENTERA.MX!$A$2:$G$1741,6,FALSE)</f>
        <v>29.796520000000001</v>
      </c>
      <c r="F1030" s="239">
        <v>42503</v>
      </c>
      <c r="G1030" s="237">
        <f t="shared" si="21"/>
        <v>-2.4716306946715321E-2</v>
      </c>
      <c r="H1030" s="237">
        <f t="shared" si="21"/>
        <v>2.7636125904523228E-3</v>
      </c>
      <c r="I1030" s="237">
        <f t="shared" si="21"/>
        <v>-1.475714405970327E-2</v>
      </c>
    </row>
    <row r="1031" spans="1:9" x14ac:dyDescent="0.25">
      <c r="A1031" s="239">
        <v>42506</v>
      </c>
      <c r="B1031" s="237">
        <f>+VLOOKUP(A1031,'[1]CEMEXCPO.MX'!$A$2:$G$1741,6,FALSE)</f>
        <v>11.586499999999999</v>
      </c>
      <c r="C1031" s="237">
        <f>+VLOOKUP(A1031,[1]BIMBOA.MX!$A$2:$G$1741,6,FALSE)</f>
        <v>53.262549999999997</v>
      </c>
      <c r="D1031" s="237">
        <f>+VLOOKUP(A1031,[1]GENTERA.MX!$A$2:$G$1741,6,FALSE)</f>
        <v>30.112928</v>
      </c>
      <c r="F1031" s="239">
        <v>42506</v>
      </c>
      <c r="G1031" s="237">
        <f t="shared" si="21"/>
        <v>4.9923747337836622E-3</v>
      </c>
      <c r="H1031" s="237">
        <f t="shared" si="21"/>
        <v>4.7724073812525697E-3</v>
      </c>
      <c r="I1031" s="237">
        <f t="shared" si="21"/>
        <v>1.0562973037796812E-2</v>
      </c>
    </row>
    <row r="1032" spans="1:9" x14ac:dyDescent="0.25">
      <c r="A1032" s="239">
        <v>42507</v>
      </c>
      <c r="B1032" s="237">
        <f>+VLOOKUP(A1032,'[1]CEMEXCPO.MX'!$A$2:$G$1741,6,FALSE)</f>
        <v>11.6731</v>
      </c>
      <c r="C1032" s="237">
        <f>+VLOOKUP(A1032,[1]BIMBOA.MX!$A$2:$G$1741,6,FALSE)</f>
        <v>55.613087</v>
      </c>
      <c r="D1032" s="237">
        <f>+VLOOKUP(A1032,[1]GENTERA.MX!$A$2:$G$1741,6,FALSE)</f>
        <v>29.787481</v>
      </c>
      <c r="F1032" s="239">
        <v>42507</v>
      </c>
      <c r="G1032" s="237">
        <f t="shared" si="21"/>
        <v>7.4464221360679064E-3</v>
      </c>
      <c r="H1032" s="237">
        <f t="shared" si="21"/>
        <v>4.3185093685031345E-2</v>
      </c>
      <c r="I1032" s="237">
        <f t="shared" si="21"/>
        <v>-1.0866376633313685E-2</v>
      </c>
    </row>
    <row r="1033" spans="1:9" x14ac:dyDescent="0.25">
      <c r="A1033" s="239">
        <v>42508</v>
      </c>
      <c r="B1033" s="237">
        <f>+VLOOKUP(A1033,'[1]CEMEXCPO.MX'!$A$2:$G$1741,6,FALSE)</f>
        <v>11.567299999999999</v>
      </c>
      <c r="C1033" s="237">
        <f>+VLOOKUP(A1033,[1]BIMBOA.MX!$A$2:$G$1741,6,FALSE)</f>
        <v>55.447285000000001</v>
      </c>
      <c r="D1033" s="237">
        <f>+VLOOKUP(A1033,[1]GENTERA.MX!$A$2:$G$1741,6,FALSE)</f>
        <v>30.076768999999999</v>
      </c>
      <c r="F1033" s="239">
        <v>42508</v>
      </c>
      <c r="G1033" s="237">
        <f t="shared" si="21"/>
        <v>-9.1048975829375704E-3</v>
      </c>
      <c r="H1033" s="237">
        <f t="shared" si="21"/>
        <v>-2.9858016895029662E-3</v>
      </c>
      <c r="I1033" s="237">
        <f t="shared" si="21"/>
        <v>9.664875175349974E-3</v>
      </c>
    </row>
    <row r="1034" spans="1:9" x14ac:dyDescent="0.25">
      <c r="A1034" s="239">
        <v>42509</v>
      </c>
      <c r="B1034" s="237">
        <f>+VLOOKUP(A1034,'[1]CEMEXCPO.MX'!$A$2:$G$1741,6,FALSE)</f>
        <v>11.3269</v>
      </c>
      <c r="C1034" s="237">
        <f>+VLOOKUP(A1034,[1]BIMBOA.MX!$A$2:$G$1741,6,FALSE)</f>
        <v>55.544818999999997</v>
      </c>
      <c r="D1034" s="237">
        <f>+VLOOKUP(A1034,[1]GENTERA.MX!$A$2:$G$1741,6,FALSE)</f>
        <v>29.552437000000001</v>
      </c>
      <c r="F1034" s="239">
        <v>42509</v>
      </c>
      <c r="G1034" s="237">
        <f t="shared" si="21"/>
        <v>-2.1001724112287949E-2</v>
      </c>
      <c r="H1034" s="237">
        <f t="shared" si="21"/>
        <v>1.7574948413475102E-3</v>
      </c>
      <c r="I1034" s="237">
        <f t="shared" si="21"/>
        <v>-1.7586868907776724E-2</v>
      </c>
    </row>
    <row r="1035" spans="1:9" x14ac:dyDescent="0.25">
      <c r="A1035" s="239">
        <v>42510</v>
      </c>
      <c r="B1035" s="237">
        <f>+VLOOKUP(A1035,'[1]CEMEXCPO.MX'!$A$2:$G$1741,6,FALSE)</f>
        <v>11.384600000000001</v>
      </c>
      <c r="C1035" s="237">
        <f>+VLOOKUP(A1035,[1]BIMBOA.MX!$A$2:$G$1741,6,FALSE)</f>
        <v>53.818485000000003</v>
      </c>
      <c r="D1035" s="237">
        <f>+VLOOKUP(A1035,[1]GENTERA.MX!$A$2:$G$1741,6,FALSE)</f>
        <v>29.064266</v>
      </c>
      <c r="F1035" s="239">
        <v>42510</v>
      </c>
      <c r="G1035" s="237">
        <f t="shared" si="21"/>
        <v>5.0811372336731758E-3</v>
      </c>
      <c r="H1035" s="237">
        <f t="shared" si="21"/>
        <v>-3.1573248893525363E-2</v>
      </c>
      <c r="I1035" s="237">
        <f t="shared" si="21"/>
        <v>-1.6656763747963339E-2</v>
      </c>
    </row>
    <row r="1036" spans="1:9" x14ac:dyDescent="0.25">
      <c r="A1036" s="239">
        <v>42513</v>
      </c>
      <c r="B1036" s="237">
        <f>+VLOOKUP(A1036,'[1]CEMEXCPO.MX'!$A$2:$G$1741,6,FALSE)</f>
        <v>11.461499999999999</v>
      </c>
      <c r="C1036" s="237">
        <f>+VLOOKUP(A1036,[1]BIMBOA.MX!$A$2:$G$1741,6,FALSE)</f>
        <v>53.906264999999998</v>
      </c>
      <c r="D1036" s="237">
        <f>+VLOOKUP(A1036,[1]GENTERA.MX!$A$2:$G$1741,6,FALSE)</f>
        <v>28.847301000000002</v>
      </c>
      <c r="F1036" s="239">
        <v>42513</v>
      </c>
      <c r="G1036" s="237">
        <f t="shared" si="21"/>
        <v>6.7320278232800438E-3</v>
      </c>
      <c r="H1036" s="237">
        <f t="shared" si="21"/>
        <v>1.6297094108510435E-3</v>
      </c>
      <c r="I1036" s="237">
        <f t="shared" si="21"/>
        <v>-7.4930113746709565E-3</v>
      </c>
    </row>
    <row r="1037" spans="1:9" x14ac:dyDescent="0.25">
      <c r="A1037" s="239">
        <v>42514</v>
      </c>
      <c r="B1037" s="237">
        <f>+VLOOKUP(A1037,'[1]CEMEXCPO.MX'!$A$2:$G$1741,6,FALSE)</f>
        <v>11.5288</v>
      </c>
      <c r="C1037" s="237">
        <f>+VLOOKUP(A1037,[1]BIMBOA.MX!$A$2:$G$1741,6,FALSE)</f>
        <v>54.676777000000001</v>
      </c>
      <c r="D1037" s="237">
        <f>+VLOOKUP(A1037,[1]GENTERA.MX!$A$2:$G$1741,6,FALSE)</f>
        <v>29.742283</v>
      </c>
      <c r="F1037" s="239">
        <v>42514</v>
      </c>
      <c r="G1037" s="237">
        <f t="shared" si="21"/>
        <v>5.854659768420767E-3</v>
      </c>
      <c r="H1037" s="237">
        <f t="shared" si="21"/>
        <v>1.4192362251234984E-2</v>
      </c>
      <c r="I1037" s="237">
        <f t="shared" si="21"/>
        <v>3.0553267666816382E-2</v>
      </c>
    </row>
    <row r="1038" spans="1:9" x14ac:dyDescent="0.25">
      <c r="A1038" s="239">
        <v>42515</v>
      </c>
      <c r="B1038" s="237">
        <f>+VLOOKUP(A1038,'[1]CEMEXCPO.MX'!$A$2:$G$1741,6,FALSE)</f>
        <v>11.625</v>
      </c>
      <c r="C1038" s="237">
        <f>+VLOOKUP(A1038,[1]BIMBOA.MX!$A$2:$G$1741,6,FALSE)</f>
        <v>54.940112999999997</v>
      </c>
      <c r="D1038" s="237">
        <f>+VLOOKUP(A1038,[1]GENTERA.MX!$A$2:$G$1741,6,FALSE)</f>
        <v>29.208909999999999</v>
      </c>
      <c r="F1038" s="239">
        <v>42515</v>
      </c>
      <c r="G1038" s="237">
        <f t="shared" si="21"/>
        <v>8.3096989314051014E-3</v>
      </c>
      <c r="H1038" s="237">
        <f t="shared" si="21"/>
        <v>4.8046702764378783E-3</v>
      </c>
      <c r="I1038" s="237">
        <f t="shared" si="21"/>
        <v>-1.8095903669249177E-2</v>
      </c>
    </row>
    <row r="1039" spans="1:9" x14ac:dyDescent="0.25">
      <c r="A1039" s="239">
        <v>42516</v>
      </c>
      <c r="B1039" s="237">
        <f>+VLOOKUP(A1039,'[1]CEMEXCPO.MX'!$A$2:$G$1741,6,FALSE)</f>
        <v>11.6538</v>
      </c>
      <c r="C1039" s="237">
        <f>+VLOOKUP(A1039,[1]BIMBOA.MX!$A$2:$G$1741,6,FALSE)</f>
        <v>53.925773999999997</v>
      </c>
      <c r="D1039" s="237">
        <f>+VLOOKUP(A1039,[1]GENTERA.MX!$A$2:$G$1741,6,FALSE)</f>
        <v>29.398752000000002</v>
      </c>
      <c r="F1039" s="239">
        <v>42516</v>
      </c>
      <c r="G1039" s="237">
        <f t="shared" si="21"/>
        <v>2.4743556105850796E-3</v>
      </c>
      <c r="H1039" s="237">
        <f t="shared" si="21"/>
        <v>-1.8635192013595904E-2</v>
      </c>
      <c r="I1039" s="237">
        <f t="shared" si="21"/>
        <v>6.4784247483452824E-3</v>
      </c>
    </row>
    <row r="1040" spans="1:9" x14ac:dyDescent="0.25">
      <c r="A1040" s="239">
        <v>42517</v>
      </c>
      <c r="B1040" s="237">
        <f>+VLOOKUP(A1040,'[1]CEMEXCPO.MX'!$A$2:$G$1741,6,FALSE)</f>
        <v>11.5192</v>
      </c>
      <c r="C1040" s="237">
        <f>+VLOOKUP(A1040,[1]BIMBOA.MX!$A$2:$G$1741,6,FALSE)</f>
        <v>54.033062000000001</v>
      </c>
      <c r="D1040" s="237">
        <f>+VLOOKUP(A1040,[1]GENTERA.MX!$A$2:$G$1741,6,FALSE)</f>
        <v>29.633800999999998</v>
      </c>
      <c r="F1040" s="239">
        <v>42517</v>
      </c>
      <c r="G1040" s="237">
        <f t="shared" si="21"/>
        <v>-1.1617098672081464E-2</v>
      </c>
      <c r="H1040" s="237">
        <f t="shared" si="21"/>
        <v>1.9875730286610781E-3</v>
      </c>
      <c r="I1040" s="237">
        <f t="shared" si="21"/>
        <v>7.963411040435393E-3</v>
      </c>
    </row>
    <row r="1041" spans="1:9" x14ac:dyDescent="0.25">
      <c r="A1041" s="239">
        <v>42520</v>
      </c>
      <c r="B1041" s="237">
        <f>+VLOOKUP(A1041,'[1]CEMEXCPO.MX'!$A$2:$G$1741,6,FALSE)</f>
        <v>11.5</v>
      </c>
      <c r="C1041" s="237">
        <f>+VLOOKUP(A1041,[1]BIMBOA.MX!$A$2:$G$1741,6,FALSE)</f>
        <v>54.130592</v>
      </c>
      <c r="D1041" s="237">
        <f>+VLOOKUP(A1041,[1]GENTERA.MX!$A$2:$G$1741,6,FALSE)</f>
        <v>29.480115999999999</v>
      </c>
      <c r="F1041" s="239">
        <v>42520</v>
      </c>
      <c r="G1041" s="237">
        <f t="shared" si="21"/>
        <v>-1.6681730427192563E-3</v>
      </c>
      <c r="H1041" s="237">
        <f t="shared" si="21"/>
        <v>1.8033789138088244E-3</v>
      </c>
      <c r="I1041" s="237">
        <f t="shared" si="21"/>
        <v>-5.1996333200027504E-3</v>
      </c>
    </row>
    <row r="1042" spans="1:9" x14ac:dyDescent="0.25">
      <c r="A1042" s="239">
        <v>42521</v>
      </c>
      <c r="B1042" s="237">
        <f>+VLOOKUP(A1042,'[1]CEMEXCPO.MX'!$A$2:$G$1741,6,FALSE)</f>
        <v>11.2788</v>
      </c>
      <c r="C1042" s="237">
        <f>+VLOOKUP(A1042,[1]BIMBOA.MX!$A$2:$G$1741,6,FALSE)</f>
        <v>53.067486000000002</v>
      </c>
      <c r="D1042" s="237">
        <f>+VLOOKUP(A1042,[1]GENTERA.MX!$A$2:$G$1741,6,FALSE)</f>
        <v>30.384136000000002</v>
      </c>
      <c r="F1042" s="239">
        <v>42521</v>
      </c>
      <c r="G1042" s="237">
        <f t="shared" si="21"/>
        <v>-1.9422177937085332E-2</v>
      </c>
      <c r="H1042" s="237">
        <f t="shared" si="21"/>
        <v>-1.9835073061636576E-2</v>
      </c>
      <c r="I1042" s="237">
        <f t="shared" si="21"/>
        <v>3.0204627915440419E-2</v>
      </c>
    </row>
    <row r="1043" spans="1:9" x14ac:dyDescent="0.25">
      <c r="A1043" s="239">
        <v>42522</v>
      </c>
      <c r="B1043" s="237">
        <f>+VLOOKUP(A1043,'[1]CEMEXCPO.MX'!$A$2:$G$1741,6,FALSE)</f>
        <v>11.2308</v>
      </c>
      <c r="C1043" s="237">
        <f>+VLOOKUP(A1043,[1]BIMBOA.MX!$A$2:$G$1741,6,FALSE)</f>
        <v>52.355499000000002</v>
      </c>
      <c r="D1043" s="237">
        <f>+VLOOKUP(A1043,[1]GENTERA.MX!$A$2:$G$1741,6,FALSE)</f>
        <v>30.176212</v>
      </c>
      <c r="F1043" s="239">
        <v>42522</v>
      </c>
      <c r="G1043" s="237">
        <f t="shared" si="21"/>
        <v>-4.2648534630449243E-3</v>
      </c>
      <c r="H1043" s="237">
        <f t="shared" si="21"/>
        <v>-1.3507449541613422E-2</v>
      </c>
      <c r="I1043" s="237">
        <f t="shared" si="21"/>
        <v>-6.8666982228758663E-3</v>
      </c>
    </row>
    <row r="1044" spans="1:9" x14ac:dyDescent="0.25">
      <c r="A1044" s="239">
        <v>42523</v>
      </c>
      <c r="B1044" s="237">
        <f>+VLOOKUP(A1044,'[1]CEMEXCPO.MX'!$A$2:$G$1741,6,FALSE)</f>
        <v>11.125</v>
      </c>
      <c r="C1044" s="237">
        <f>+VLOOKUP(A1044,[1]BIMBOA.MX!$A$2:$G$1741,6,FALSE)</f>
        <v>52.365250000000003</v>
      </c>
      <c r="D1044" s="237">
        <f>+VLOOKUP(A1044,[1]GENTERA.MX!$A$2:$G$1741,6,FALSE)</f>
        <v>29.841721</v>
      </c>
      <c r="F1044" s="239">
        <v>42523</v>
      </c>
      <c r="G1044" s="237">
        <f t="shared" si="21"/>
        <v>-9.4651759167701296E-3</v>
      </c>
      <c r="H1044" s="237">
        <f t="shared" si="21"/>
        <v>1.8622861507955544E-4</v>
      </c>
      <c r="I1044" s="237">
        <f t="shared" si="21"/>
        <v>-1.1146483941859558E-2</v>
      </c>
    </row>
    <row r="1045" spans="1:9" x14ac:dyDescent="0.25">
      <c r="A1045" s="239">
        <v>42524</v>
      </c>
      <c r="B1045" s="237">
        <f>+VLOOKUP(A1045,'[1]CEMEXCPO.MX'!$A$2:$G$1741,6,FALSE)</f>
        <v>11.413500000000001</v>
      </c>
      <c r="C1045" s="237">
        <f>+VLOOKUP(A1045,[1]BIMBOA.MX!$A$2:$G$1741,6,FALSE)</f>
        <v>53.116249000000003</v>
      </c>
      <c r="D1045" s="237">
        <f>+VLOOKUP(A1045,[1]GENTERA.MX!$A$2:$G$1741,6,FALSE)</f>
        <v>30.004446000000002</v>
      </c>
      <c r="F1045" s="239">
        <v>42524</v>
      </c>
      <c r="G1045" s="237">
        <f t="shared" si="21"/>
        <v>2.5602037250246186E-2</v>
      </c>
      <c r="H1045" s="237">
        <f t="shared" si="21"/>
        <v>1.4239685575153477E-2</v>
      </c>
      <c r="I1045" s="237">
        <f t="shared" si="21"/>
        <v>5.4381227464220215E-3</v>
      </c>
    </row>
    <row r="1046" spans="1:9" x14ac:dyDescent="0.25">
      <c r="A1046" s="239">
        <v>42527</v>
      </c>
      <c r="B1046" s="237">
        <f>+VLOOKUP(A1046,'[1]CEMEXCPO.MX'!$A$2:$G$1741,6,FALSE)</f>
        <v>11.365399999999999</v>
      </c>
      <c r="C1046" s="237">
        <f>+VLOOKUP(A1046,[1]BIMBOA.MX!$A$2:$G$1741,6,FALSE)</f>
        <v>52.930939000000002</v>
      </c>
      <c r="D1046" s="237">
        <f>+VLOOKUP(A1046,[1]GENTERA.MX!$A$2:$G$1741,6,FALSE)</f>
        <v>30.031566999999999</v>
      </c>
      <c r="F1046" s="239">
        <v>42527</v>
      </c>
      <c r="G1046" s="237">
        <f t="shared" si="21"/>
        <v>-4.223212840893731E-3</v>
      </c>
      <c r="H1046" s="237">
        <f t="shared" si="21"/>
        <v>-3.4948628456924957E-3</v>
      </c>
      <c r="I1046" s="237">
        <f t="shared" si="21"/>
        <v>9.034911044107386E-4</v>
      </c>
    </row>
    <row r="1047" spans="1:9" x14ac:dyDescent="0.25">
      <c r="A1047" s="239">
        <v>42528</v>
      </c>
      <c r="B1047" s="237">
        <f>+VLOOKUP(A1047,'[1]CEMEXCPO.MX'!$A$2:$G$1741,6,FALSE)</f>
        <v>11.5962</v>
      </c>
      <c r="C1047" s="237">
        <f>+VLOOKUP(A1047,[1]BIMBOA.MX!$A$2:$G$1741,6,FALSE)</f>
        <v>53.877009999999999</v>
      </c>
      <c r="D1047" s="237">
        <f>+VLOOKUP(A1047,[1]GENTERA.MX!$A$2:$G$1741,6,FALSE)</f>
        <v>29.760363000000002</v>
      </c>
      <c r="F1047" s="239">
        <v>42528</v>
      </c>
      <c r="G1047" s="237">
        <f t="shared" si="21"/>
        <v>2.0103805775683437E-2</v>
      </c>
      <c r="H1047" s="237">
        <f t="shared" si="21"/>
        <v>1.7715830188248943E-2</v>
      </c>
      <c r="I1047" s="237">
        <f t="shared" si="21"/>
        <v>-9.0716543148846567E-3</v>
      </c>
    </row>
    <row r="1048" spans="1:9" x14ac:dyDescent="0.25">
      <c r="A1048" s="239">
        <v>42529</v>
      </c>
      <c r="B1048" s="237">
        <f>+VLOOKUP(A1048,'[1]CEMEXCPO.MX'!$A$2:$G$1741,6,FALSE)</f>
        <v>11.942299999999999</v>
      </c>
      <c r="C1048" s="237">
        <f>+VLOOKUP(A1048,[1]BIMBOA.MX!$A$2:$G$1741,6,FALSE)</f>
        <v>53.184520999999997</v>
      </c>
      <c r="D1048" s="237">
        <f>+VLOOKUP(A1048,[1]GENTERA.MX!$A$2:$G$1741,6,FALSE)</f>
        <v>29.326430999999999</v>
      </c>
      <c r="F1048" s="239">
        <v>42529</v>
      </c>
      <c r="G1048" s="237">
        <f t="shared" si="21"/>
        <v>2.9409260992120621E-2</v>
      </c>
      <c r="H1048" s="237">
        <f t="shared" si="21"/>
        <v>-1.2936460948347909E-2</v>
      </c>
      <c r="I1048" s="237">
        <f t="shared" si="21"/>
        <v>-1.4688216168224561E-2</v>
      </c>
    </row>
    <row r="1049" spans="1:9" x14ac:dyDescent="0.25">
      <c r="A1049" s="239">
        <v>42530</v>
      </c>
      <c r="B1049" s="237">
        <f>+VLOOKUP(A1049,'[1]CEMEXCPO.MX'!$A$2:$G$1741,6,FALSE)</f>
        <v>11.5769</v>
      </c>
      <c r="C1049" s="237">
        <f>+VLOOKUP(A1049,[1]BIMBOA.MX!$A$2:$G$1741,6,FALSE)</f>
        <v>52.911434</v>
      </c>
      <c r="D1049" s="237">
        <f>+VLOOKUP(A1049,[1]GENTERA.MX!$A$2:$G$1741,6,FALSE)</f>
        <v>29.308350000000001</v>
      </c>
      <c r="F1049" s="239">
        <v>42530</v>
      </c>
      <c r="G1049" s="237">
        <f t="shared" si="21"/>
        <v>-3.107498585953538E-2</v>
      </c>
      <c r="H1049" s="237">
        <f t="shared" si="21"/>
        <v>-5.1479361884293378E-3</v>
      </c>
      <c r="I1049" s="237">
        <f t="shared" si="21"/>
        <v>-6.1673294466998323E-4</v>
      </c>
    </row>
    <row r="1050" spans="1:9" x14ac:dyDescent="0.25">
      <c r="A1050" s="239">
        <v>42531</v>
      </c>
      <c r="B1050" s="237">
        <f>+VLOOKUP(A1050,'[1]CEMEXCPO.MX'!$A$2:$G$1741,6,FALSE)</f>
        <v>11.259600000000001</v>
      </c>
      <c r="C1050" s="237">
        <f>+VLOOKUP(A1050,[1]BIMBOA.MX!$A$2:$G$1741,6,FALSE)</f>
        <v>52.355499000000002</v>
      </c>
      <c r="D1050" s="237">
        <f>+VLOOKUP(A1050,[1]GENTERA.MX!$A$2:$G$1741,6,FALSE)</f>
        <v>29.371634</v>
      </c>
      <c r="F1050" s="239">
        <v>42531</v>
      </c>
      <c r="G1050" s="237">
        <f t="shared" si="21"/>
        <v>-2.7790635268057941E-2</v>
      </c>
      <c r="H1050" s="237">
        <f t="shared" si="21"/>
        <v>-1.0562484396012291E-2</v>
      </c>
      <c r="I1050" s="237">
        <f t="shared" si="21"/>
        <v>2.1569203064099869E-3</v>
      </c>
    </row>
    <row r="1051" spans="1:9" x14ac:dyDescent="0.25">
      <c r="A1051" s="239">
        <v>42534</v>
      </c>
      <c r="B1051" s="237">
        <f>+VLOOKUP(A1051,'[1]CEMEXCPO.MX'!$A$2:$G$1741,6,FALSE)</f>
        <v>11.125</v>
      </c>
      <c r="C1051" s="237">
        <f>+VLOOKUP(A1051,[1]BIMBOA.MX!$A$2:$G$1741,6,FALSE)</f>
        <v>52.023887999999999</v>
      </c>
      <c r="D1051" s="237">
        <f>+VLOOKUP(A1051,[1]GENTERA.MX!$A$2:$G$1741,6,FALSE)</f>
        <v>29.226991999999999</v>
      </c>
      <c r="F1051" s="239">
        <v>42534</v>
      </c>
      <c r="G1051" s="237">
        <f t="shared" si="21"/>
        <v>-1.2026270049563421E-2</v>
      </c>
      <c r="H1051" s="237">
        <f t="shared" si="21"/>
        <v>-6.3539770678574187E-3</v>
      </c>
      <c r="I1051" s="237">
        <f t="shared" si="21"/>
        <v>-4.9367128081583044E-3</v>
      </c>
    </row>
    <row r="1052" spans="1:9" x14ac:dyDescent="0.25">
      <c r="A1052" s="239">
        <v>42535</v>
      </c>
      <c r="B1052" s="237">
        <f>+VLOOKUP(A1052,'[1]CEMEXCPO.MX'!$A$2:$G$1741,6,FALSE)</f>
        <v>10.7981</v>
      </c>
      <c r="C1052" s="237">
        <f>+VLOOKUP(A1052,[1]BIMBOA.MX!$A$2:$G$1741,6,FALSE)</f>
        <v>51.204613000000002</v>
      </c>
      <c r="D1052" s="237">
        <f>+VLOOKUP(A1052,[1]GENTERA.MX!$A$2:$G$1741,6,FALSE)</f>
        <v>29.037144000000001</v>
      </c>
      <c r="F1052" s="239">
        <v>42535</v>
      </c>
      <c r="G1052" s="237">
        <f t="shared" si="21"/>
        <v>-2.9824635324836795E-2</v>
      </c>
      <c r="H1052" s="237">
        <f t="shared" si="21"/>
        <v>-1.5873372068841561E-2</v>
      </c>
      <c r="I1052" s="237">
        <f t="shared" si="21"/>
        <v>-6.5168278437400928E-3</v>
      </c>
    </row>
    <row r="1053" spans="1:9" x14ac:dyDescent="0.25">
      <c r="A1053" s="239">
        <v>42536</v>
      </c>
      <c r="B1053" s="237">
        <f>+VLOOKUP(A1053,'[1]CEMEXCPO.MX'!$A$2:$G$1741,6,FALSE)</f>
        <v>11.1538</v>
      </c>
      <c r="C1053" s="237">
        <f>+VLOOKUP(A1053,[1]BIMBOA.MX!$A$2:$G$1741,6,FALSE)</f>
        <v>52.209198000000001</v>
      </c>
      <c r="D1053" s="237">
        <f>+VLOOKUP(A1053,[1]GENTERA.MX!$A$2:$G$1741,6,FALSE)</f>
        <v>28.675535</v>
      </c>
      <c r="F1053" s="239">
        <v>42536</v>
      </c>
      <c r="G1053" s="237">
        <f t="shared" si="21"/>
        <v>3.2410054291974709E-2</v>
      </c>
      <c r="H1053" s="237">
        <f t="shared" si="21"/>
        <v>1.9429060619371014E-2</v>
      </c>
      <c r="I1053" s="237">
        <f t="shared" si="21"/>
        <v>-1.2531517804331128E-2</v>
      </c>
    </row>
    <row r="1054" spans="1:9" x14ac:dyDescent="0.25">
      <c r="A1054" s="239">
        <v>42537</v>
      </c>
      <c r="B1054" s="237">
        <f>+VLOOKUP(A1054,'[1]CEMEXCPO.MX'!$A$2:$G$1741,6,FALSE)</f>
        <v>11.2692</v>
      </c>
      <c r="C1054" s="237">
        <f>+VLOOKUP(A1054,[1]BIMBOA.MX!$A$2:$G$1741,6,FALSE)</f>
        <v>53.428356000000001</v>
      </c>
      <c r="D1054" s="237">
        <f>+VLOOKUP(A1054,[1]GENTERA.MX!$A$2:$G$1741,6,FALSE)</f>
        <v>28.485690999999999</v>
      </c>
      <c r="F1054" s="239">
        <v>42537</v>
      </c>
      <c r="G1054" s="237">
        <f t="shared" si="21"/>
        <v>1.0293093596989277E-2</v>
      </c>
      <c r="H1054" s="237">
        <f t="shared" si="21"/>
        <v>2.3082930002995296E-2</v>
      </c>
      <c r="I1054" s="237">
        <f t="shared" si="21"/>
        <v>-6.6424291886989411E-3</v>
      </c>
    </row>
    <row r="1055" spans="1:9" x14ac:dyDescent="0.25">
      <c r="A1055" s="239">
        <v>42538</v>
      </c>
      <c r="B1055" s="237">
        <f>+VLOOKUP(A1055,'[1]CEMEXCPO.MX'!$A$2:$G$1741,6,FALSE)</f>
        <v>11.5</v>
      </c>
      <c r="C1055" s="237">
        <f>+VLOOKUP(A1055,[1]BIMBOA.MX!$A$2:$G$1741,6,FALSE)</f>
        <v>54.208621999999998</v>
      </c>
      <c r="D1055" s="237">
        <f>+VLOOKUP(A1055,[1]GENTERA.MX!$A$2:$G$1741,6,FALSE)</f>
        <v>28.919620999999999</v>
      </c>
      <c r="F1055" s="239">
        <v>42538</v>
      </c>
      <c r="G1055" s="237">
        <f t="shared" si="21"/>
        <v>2.0273694752773314E-2</v>
      </c>
      <c r="H1055" s="237">
        <f t="shared" si="21"/>
        <v>1.44983570193649E-2</v>
      </c>
      <c r="I1055" s="237">
        <f t="shared" si="21"/>
        <v>1.5118401067392082E-2</v>
      </c>
    </row>
    <row r="1056" spans="1:9" x14ac:dyDescent="0.25">
      <c r="A1056" s="239">
        <v>42541</v>
      </c>
      <c r="B1056" s="237">
        <f>+VLOOKUP(A1056,'[1]CEMEXCPO.MX'!$A$2:$G$1741,6,FALSE)</f>
        <v>11.7308</v>
      </c>
      <c r="C1056" s="237">
        <f>+VLOOKUP(A1056,[1]BIMBOA.MX!$A$2:$G$1741,6,FALSE)</f>
        <v>53.486877</v>
      </c>
      <c r="D1056" s="237">
        <f>+VLOOKUP(A1056,[1]GENTERA.MX!$A$2:$G$1741,6,FALSE)</f>
        <v>30.022525999999999</v>
      </c>
      <c r="F1056" s="239">
        <v>42541</v>
      </c>
      <c r="G1056" s="237">
        <f t="shared" si="21"/>
        <v>1.9870826164104863E-2</v>
      </c>
      <c r="H1056" s="237">
        <f t="shared" si="21"/>
        <v>-1.3403639191001952E-2</v>
      </c>
      <c r="I1056" s="237">
        <f t="shared" si="21"/>
        <v>3.7427674482354602E-2</v>
      </c>
    </row>
    <row r="1057" spans="1:9" x14ac:dyDescent="0.25">
      <c r="A1057" s="239">
        <v>42542</v>
      </c>
      <c r="B1057" s="237">
        <f>+VLOOKUP(A1057,'[1]CEMEXCPO.MX'!$A$2:$G$1741,6,FALSE)</f>
        <v>11.586499999999999</v>
      </c>
      <c r="C1057" s="237">
        <f>+VLOOKUP(A1057,[1]BIMBOA.MX!$A$2:$G$1741,6,FALSE)</f>
        <v>53.672187999999998</v>
      </c>
      <c r="D1057" s="237">
        <f>+VLOOKUP(A1057,[1]GENTERA.MX!$A$2:$G$1741,6,FALSE)</f>
        <v>29.552437000000001</v>
      </c>
      <c r="F1057" s="239">
        <v>42542</v>
      </c>
      <c r="G1057" s="237">
        <f t="shared" si="21"/>
        <v>-1.2377234257511012E-2</v>
      </c>
      <c r="H1057" s="237">
        <f t="shared" si="21"/>
        <v>3.4586189180510433E-3</v>
      </c>
      <c r="I1057" s="237">
        <f t="shared" si="21"/>
        <v>-1.5781755728697593E-2</v>
      </c>
    </row>
    <row r="1058" spans="1:9" x14ac:dyDescent="0.25">
      <c r="A1058" s="239">
        <v>42543</v>
      </c>
      <c r="B1058" s="237">
        <f>+VLOOKUP(A1058,'[1]CEMEXCPO.MX'!$A$2:$G$1741,6,FALSE)</f>
        <v>11.663500000000001</v>
      </c>
      <c r="C1058" s="237">
        <f>+VLOOKUP(A1058,[1]BIMBOA.MX!$A$2:$G$1741,6,FALSE)</f>
        <v>54.988880000000002</v>
      </c>
      <c r="D1058" s="237">
        <f>+VLOOKUP(A1058,[1]GENTERA.MX!$A$2:$G$1741,6,FALSE)</f>
        <v>29.697081000000001</v>
      </c>
      <c r="F1058" s="239">
        <v>42543</v>
      </c>
      <c r="G1058" s="237">
        <f t="shared" si="21"/>
        <v>6.6236801306752561E-3</v>
      </c>
      <c r="H1058" s="237">
        <f t="shared" si="21"/>
        <v>2.4236029960847866E-2</v>
      </c>
      <c r="I1058" s="237">
        <f t="shared" si="21"/>
        <v>4.8825473095149971E-3</v>
      </c>
    </row>
    <row r="1059" spans="1:9" x14ac:dyDescent="0.25">
      <c r="A1059" s="239">
        <v>42544</v>
      </c>
      <c r="B1059" s="237">
        <f>+VLOOKUP(A1059,'[1]CEMEXCPO.MX'!$A$2:$G$1741,6,FALSE)</f>
        <v>11.8942</v>
      </c>
      <c r="C1059" s="237">
        <f>+VLOOKUP(A1059,[1]BIMBOA.MX!$A$2:$G$1741,6,FALSE)</f>
        <v>56.412852999999998</v>
      </c>
      <c r="D1059" s="237">
        <f>+VLOOKUP(A1059,[1]GENTERA.MX!$A$2:$G$1741,6,FALSE)</f>
        <v>29.633800999999998</v>
      </c>
      <c r="F1059" s="239">
        <v>42544</v>
      </c>
      <c r="G1059" s="237">
        <f t="shared" si="21"/>
        <v>1.9586578937495925E-2</v>
      </c>
      <c r="H1059" s="237">
        <f t="shared" si="21"/>
        <v>2.55660396391473E-2</v>
      </c>
      <c r="I1059" s="237">
        <f t="shared" si="21"/>
        <v>-2.1331226458013845E-3</v>
      </c>
    </row>
    <row r="1060" spans="1:9" x14ac:dyDescent="0.25">
      <c r="A1060" s="239">
        <v>42545</v>
      </c>
      <c r="B1060" s="237">
        <f>+VLOOKUP(A1060,'[1]CEMEXCPO.MX'!$A$2:$G$1741,6,FALSE)</f>
        <v>10.807700000000001</v>
      </c>
      <c r="C1060" s="237">
        <f>+VLOOKUP(A1060,[1]BIMBOA.MX!$A$2:$G$1741,6,FALSE)</f>
        <v>54.189109999999999</v>
      </c>
      <c r="D1060" s="237">
        <f>+VLOOKUP(A1060,[1]GENTERA.MX!$A$2:$G$1741,6,FALSE)</f>
        <v>29.416834000000001</v>
      </c>
      <c r="F1060" s="239">
        <v>42545</v>
      </c>
      <c r="G1060" s="237">
        <f t="shared" si="21"/>
        <v>-9.5792043288186871E-2</v>
      </c>
      <c r="H1060" s="237">
        <f t="shared" si="21"/>
        <v>-4.0217056863193483E-2</v>
      </c>
      <c r="I1060" s="237">
        <f t="shared" si="21"/>
        <v>-7.3485399901091972E-3</v>
      </c>
    </row>
    <row r="1061" spans="1:9" x14ac:dyDescent="0.25">
      <c r="A1061" s="239">
        <v>42548</v>
      </c>
      <c r="B1061" s="237">
        <f>+VLOOKUP(A1061,'[1]CEMEXCPO.MX'!$A$2:$G$1741,6,FALSE)</f>
        <v>10.2019</v>
      </c>
      <c r="C1061" s="237">
        <f>+VLOOKUP(A1061,[1]BIMBOA.MX!$A$2:$G$1741,6,FALSE)</f>
        <v>54.179355999999999</v>
      </c>
      <c r="D1061" s="237">
        <f>+VLOOKUP(A1061,[1]GENTERA.MX!$A$2:$G$1741,6,FALSE)</f>
        <v>28.684574000000001</v>
      </c>
      <c r="F1061" s="239">
        <v>42548</v>
      </c>
      <c r="G1061" s="237">
        <f t="shared" si="21"/>
        <v>-5.7684865602695687E-2</v>
      </c>
      <c r="H1061" s="237">
        <f t="shared" si="21"/>
        <v>-1.8001546734717095E-4</v>
      </c>
      <c r="I1061" s="237">
        <f t="shared" si="21"/>
        <v>-2.5207608538233686E-2</v>
      </c>
    </row>
    <row r="1062" spans="1:9" x14ac:dyDescent="0.25">
      <c r="A1062" s="239">
        <v>42549</v>
      </c>
      <c r="B1062" s="237">
        <f>+VLOOKUP(A1062,'[1]CEMEXCPO.MX'!$A$2:$G$1741,6,FALSE)</f>
        <v>10.2788</v>
      </c>
      <c r="C1062" s="237">
        <f>+VLOOKUP(A1062,[1]BIMBOA.MX!$A$2:$G$1741,6,FALSE)</f>
        <v>54.715781999999997</v>
      </c>
      <c r="D1062" s="237">
        <f>+VLOOKUP(A1062,[1]GENTERA.MX!$A$2:$G$1741,6,FALSE)</f>
        <v>28.919620999999999</v>
      </c>
      <c r="F1062" s="239">
        <v>42549</v>
      </c>
      <c r="G1062" s="237">
        <f t="shared" si="21"/>
        <v>7.5095442427685222E-3</v>
      </c>
      <c r="H1062" s="237">
        <f t="shared" si="21"/>
        <v>9.8522367284920899E-3</v>
      </c>
      <c r="I1062" s="237">
        <f t="shared" si="21"/>
        <v>8.1608051109722229E-3</v>
      </c>
    </row>
    <row r="1063" spans="1:9" x14ac:dyDescent="0.25">
      <c r="A1063" s="239">
        <v>42550</v>
      </c>
      <c r="B1063" s="237">
        <f>+VLOOKUP(A1063,'[1]CEMEXCPO.MX'!$A$2:$G$1741,6,FALSE)</f>
        <v>10.5</v>
      </c>
      <c r="C1063" s="237">
        <f>+VLOOKUP(A1063,[1]BIMBOA.MX!$A$2:$G$1741,6,FALSE)</f>
        <v>56.061732999999997</v>
      </c>
      <c r="D1063" s="237">
        <f>+VLOOKUP(A1063,[1]GENTERA.MX!$A$2:$G$1741,6,FALSE)</f>
        <v>29.733242000000001</v>
      </c>
      <c r="F1063" s="239">
        <v>42550</v>
      </c>
      <c r="G1063" s="237">
        <f t="shared" si="21"/>
        <v>2.1291735467622253E-2</v>
      </c>
      <c r="H1063" s="237">
        <f t="shared" si="21"/>
        <v>2.4301271556117856E-2</v>
      </c>
      <c r="I1063" s="237">
        <f t="shared" si="21"/>
        <v>2.7745387077131957E-2</v>
      </c>
    </row>
    <row r="1064" spans="1:9" x14ac:dyDescent="0.25">
      <c r="A1064" s="239">
        <v>42551</v>
      </c>
      <c r="B1064" s="237">
        <f>+VLOOKUP(A1064,'[1]CEMEXCPO.MX'!$A$2:$G$1741,6,FALSE)</f>
        <v>10.865399999999999</v>
      </c>
      <c r="C1064" s="237">
        <f>+VLOOKUP(A1064,[1]BIMBOA.MX!$A$2:$G$1741,6,FALSE)</f>
        <v>55.808154999999999</v>
      </c>
      <c r="D1064" s="237">
        <f>+VLOOKUP(A1064,[1]GENTERA.MX!$A$2:$G$1741,6,FALSE)</f>
        <v>29.389710999999998</v>
      </c>
      <c r="F1064" s="239">
        <v>42551</v>
      </c>
      <c r="G1064" s="237">
        <f t="shared" si="21"/>
        <v>3.4208171329736956E-2</v>
      </c>
      <c r="H1064" s="237">
        <f t="shared" si="21"/>
        <v>-4.533452903761905E-3</v>
      </c>
      <c r="I1064" s="237">
        <f t="shared" si="21"/>
        <v>-1.1621032058403077E-2</v>
      </c>
    </row>
    <row r="1065" spans="1:9" x14ac:dyDescent="0.25">
      <c r="A1065" s="239">
        <v>42552</v>
      </c>
      <c r="B1065" s="237">
        <f>+VLOOKUP(A1065,'[1]CEMEXCPO.MX'!$A$2:$G$1741,6,FALSE)</f>
        <v>10.875</v>
      </c>
      <c r="C1065" s="237">
        <f>+VLOOKUP(A1065,[1]BIMBOA.MX!$A$2:$G$1741,6,FALSE)</f>
        <v>56.588413000000003</v>
      </c>
      <c r="D1065" s="237">
        <f>+VLOOKUP(A1065,[1]GENTERA.MX!$A$2:$G$1741,6,FALSE)</f>
        <v>29.615718999999999</v>
      </c>
      <c r="F1065" s="239">
        <v>42552</v>
      </c>
      <c r="G1065" s="237">
        <f t="shared" si="21"/>
        <v>8.8314848153306358E-4</v>
      </c>
      <c r="H1065" s="237">
        <f t="shared" si="21"/>
        <v>1.3884241274955288E-2</v>
      </c>
      <c r="I1065" s="237">
        <f t="shared" si="21"/>
        <v>7.6606205657422065E-3</v>
      </c>
    </row>
    <row r="1066" spans="1:9" x14ac:dyDescent="0.25">
      <c r="A1066" s="239">
        <v>42555</v>
      </c>
      <c r="B1066" s="237">
        <f>+VLOOKUP(A1066,'[1]CEMEXCPO.MX'!$A$2:$G$1741,6,FALSE)</f>
        <v>10.75</v>
      </c>
      <c r="C1066" s="237">
        <f>+VLOOKUP(A1066,[1]BIMBOA.MX!$A$2:$G$1741,6,FALSE)</f>
        <v>58.383011000000003</v>
      </c>
      <c r="D1066" s="237">
        <f>+VLOOKUP(A1066,[1]GENTERA.MX!$A$2:$G$1741,6,FALSE)</f>
        <v>29.353552000000001</v>
      </c>
      <c r="F1066" s="239">
        <v>42555</v>
      </c>
      <c r="G1066" s="237">
        <f t="shared" si="21"/>
        <v>-1.1560822401075971E-2</v>
      </c>
      <c r="H1066" s="237">
        <f t="shared" si="21"/>
        <v>3.1220693040930152E-2</v>
      </c>
      <c r="I1066" s="237">
        <f t="shared" si="21"/>
        <v>-8.8917065735725966E-3</v>
      </c>
    </row>
    <row r="1067" spans="1:9" x14ac:dyDescent="0.25">
      <c r="A1067" s="239">
        <v>42556</v>
      </c>
      <c r="B1067" s="237">
        <f>+VLOOKUP(A1067,'[1]CEMEXCPO.MX'!$A$2:$G$1741,6,FALSE)</f>
        <v>10.509600000000001</v>
      </c>
      <c r="C1067" s="237">
        <f>+VLOOKUP(A1067,[1]BIMBOA.MX!$A$2:$G$1741,6,FALSE)</f>
        <v>56.90052</v>
      </c>
      <c r="D1067" s="237">
        <f>+VLOOKUP(A1067,[1]GENTERA.MX!$A$2:$G$1741,6,FALSE)</f>
        <v>29.344511000000001</v>
      </c>
      <c r="F1067" s="239">
        <v>42556</v>
      </c>
      <c r="G1067" s="237">
        <f t="shared" si="21"/>
        <v>-2.2616629400510471E-2</v>
      </c>
      <c r="H1067" s="237">
        <f t="shared" si="21"/>
        <v>-2.5720460047533453E-2</v>
      </c>
      <c r="I1067" s="237">
        <f t="shared" si="21"/>
        <v>-3.0805105345627223E-4</v>
      </c>
    </row>
    <row r="1068" spans="1:9" x14ac:dyDescent="0.25">
      <c r="A1068" s="239">
        <v>42557</v>
      </c>
      <c r="B1068" s="237">
        <f>+VLOOKUP(A1068,'[1]CEMEXCPO.MX'!$A$2:$G$1741,6,FALSE)</f>
        <v>10.5962</v>
      </c>
      <c r="C1068" s="237">
        <f>+VLOOKUP(A1068,[1]BIMBOA.MX!$A$2:$G$1741,6,FALSE)</f>
        <v>55.544818999999997</v>
      </c>
      <c r="D1068" s="237">
        <f>+VLOOKUP(A1068,[1]GENTERA.MX!$A$2:$G$1741,6,FALSE)</f>
        <v>28.946745</v>
      </c>
      <c r="F1068" s="239">
        <v>42557</v>
      </c>
      <c r="G1068" s="237">
        <f t="shared" si="21"/>
        <v>8.2063211057180809E-3</v>
      </c>
      <c r="H1068" s="237">
        <f t="shared" si="21"/>
        <v>-2.4114235521357899E-2</v>
      </c>
      <c r="I1068" s="237">
        <f t="shared" si="21"/>
        <v>-1.3647747580038727E-2</v>
      </c>
    </row>
    <row r="1069" spans="1:9" x14ac:dyDescent="0.25">
      <c r="A1069" s="239">
        <v>42558</v>
      </c>
      <c r="B1069" s="237">
        <f>+VLOOKUP(A1069,'[1]CEMEXCPO.MX'!$A$2:$G$1741,6,FALSE)</f>
        <v>10.942299999999999</v>
      </c>
      <c r="C1069" s="237">
        <f>+VLOOKUP(A1069,[1]BIMBOA.MX!$A$2:$G$1741,6,FALSE)</f>
        <v>54.706035999999997</v>
      </c>
      <c r="D1069" s="237">
        <f>+VLOOKUP(A1069,[1]GENTERA.MX!$A$2:$G$1741,6,FALSE)</f>
        <v>29.118504999999999</v>
      </c>
      <c r="F1069" s="239">
        <v>42558</v>
      </c>
      <c r="G1069" s="237">
        <f t="shared" si="21"/>
        <v>3.2140566278079222E-2</v>
      </c>
      <c r="H1069" s="237">
        <f t="shared" si="21"/>
        <v>-1.5216193719946827E-2</v>
      </c>
      <c r="I1069" s="237">
        <f t="shared" si="21"/>
        <v>5.9161202603356692E-3</v>
      </c>
    </row>
    <row r="1070" spans="1:9" x14ac:dyDescent="0.25">
      <c r="A1070" s="239">
        <v>42559</v>
      </c>
      <c r="B1070" s="237">
        <f>+VLOOKUP(A1070,'[1]CEMEXCPO.MX'!$A$2:$G$1741,6,FALSE)</f>
        <v>11.0962</v>
      </c>
      <c r="C1070" s="237">
        <f>+VLOOKUP(A1070,[1]BIMBOA.MX!$A$2:$G$1741,6,FALSE)</f>
        <v>55.388762999999997</v>
      </c>
      <c r="D1070" s="237">
        <f>+VLOOKUP(A1070,[1]GENTERA.MX!$A$2:$G$1741,6,FALSE)</f>
        <v>29.471073000000001</v>
      </c>
      <c r="F1070" s="239">
        <v>42559</v>
      </c>
      <c r="G1070" s="237">
        <f t="shared" si="21"/>
        <v>1.3966694806470264E-2</v>
      </c>
      <c r="H1070" s="237">
        <f t="shared" si="21"/>
        <v>1.2402688555343416E-2</v>
      </c>
      <c r="I1070" s="237">
        <f t="shared" si="21"/>
        <v>1.2035323270295419E-2</v>
      </c>
    </row>
    <row r="1071" spans="1:9" x14ac:dyDescent="0.25">
      <c r="A1071" s="239">
        <v>42562</v>
      </c>
      <c r="B1071" s="237">
        <f>+VLOOKUP(A1071,'[1]CEMEXCPO.MX'!$A$2:$G$1741,6,FALSE)</f>
        <v>11.586499999999999</v>
      </c>
      <c r="C1071" s="237">
        <f>+VLOOKUP(A1071,[1]BIMBOA.MX!$A$2:$G$1741,6,FALSE)</f>
        <v>55.593581999999998</v>
      </c>
      <c r="D1071" s="237">
        <f>+VLOOKUP(A1071,[1]GENTERA.MX!$A$2:$G$1741,6,FALSE)</f>
        <v>29.914042999999999</v>
      </c>
      <c r="F1071" s="239">
        <v>42562</v>
      </c>
      <c r="G1071" s="237">
        <f t="shared" si="21"/>
        <v>4.3237919912369506E-2</v>
      </c>
      <c r="H1071" s="237">
        <f t="shared" si="21"/>
        <v>3.6910236944789373E-3</v>
      </c>
      <c r="I1071" s="237">
        <f t="shared" si="21"/>
        <v>1.4918829694976319E-2</v>
      </c>
    </row>
    <row r="1072" spans="1:9" x14ac:dyDescent="0.25">
      <c r="A1072" s="239">
        <v>42563</v>
      </c>
      <c r="B1072" s="237">
        <f>+VLOOKUP(A1072,'[1]CEMEXCPO.MX'!$A$2:$G$1741,6,FALSE)</f>
        <v>11.9231</v>
      </c>
      <c r="C1072" s="237">
        <f>+VLOOKUP(A1072,[1]BIMBOA.MX!$A$2:$G$1741,6,FALSE)</f>
        <v>55.808154999999999</v>
      </c>
      <c r="D1072" s="237">
        <f>+VLOOKUP(A1072,[1]GENTERA.MX!$A$2:$G$1741,6,FALSE)</f>
        <v>29.877880000000001</v>
      </c>
      <c r="F1072" s="239">
        <v>42563</v>
      </c>
      <c r="G1072" s="237">
        <f t="shared" si="21"/>
        <v>2.8637067663909478E-2</v>
      </c>
      <c r="H1072" s="237">
        <f t="shared" si="21"/>
        <v>3.8522427231303612E-3</v>
      </c>
      <c r="I1072" s="237">
        <f t="shared" si="21"/>
        <v>-1.2096284111643952E-3</v>
      </c>
    </row>
    <row r="1073" spans="1:9" x14ac:dyDescent="0.25">
      <c r="A1073" s="239">
        <v>42564</v>
      </c>
      <c r="B1073" s="237">
        <f>+VLOOKUP(A1073,'[1]CEMEXCPO.MX'!$A$2:$G$1741,6,FALSE)</f>
        <v>11.7981</v>
      </c>
      <c r="C1073" s="237">
        <f>+VLOOKUP(A1073,[1]BIMBOA.MX!$A$2:$G$1741,6,FALSE)</f>
        <v>55.730125000000001</v>
      </c>
      <c r="D1073" s="237">
        <f>+VLOOKUP(A1073,[1]GENTERA.MX!$A$2:$G$1741,6,FALSE)</f>
        <v>30.185251000000001</v>
      </c>
      <c r="F1073" s="239">
        <v>42564</v>
      </c>
      <c r="G1073" s="237">
        <f t="shared" si="21"/>
        <v>-1.0539193381861878E-2</v>
      </c>
      <c r="H1073" s="237">
        <f t="shared" si="21"/>
        <v>-1.3991611262004001E-3</v>
      </c>
      <c r="I1073" s="237">
        <f t="shared" si="21"/>
        <v>1.0235020323282518E-2</v>
      </c>
    </row>
    <row r="1074" spans="1:9" x14ac:dyDescent="0.25">
      <c r="A1074" s="239">
        <v>42565</v>
      </c>
      <c r="B1074" s="237">
        <f>+VLOOKUP(A1074,'[1]CEMEXCPO.MX'!$A$2:$G$1741,6,FALSE)</f>
        <v>11.913500000000001</v>
      </c>
      <c r="C1074" s="237">
        <f>+VLOOKUP(A1074,[1]BIMBOA.MX!$A$2:$G$1741,6,FALSE)</f>
        <v>58.158687999999998</v>
      </c>
      <c r="D1074" s="237">
        <f>+VLOOKUP(A1074,[1]GENTERA.MX!$A$2:$G$1741,6,FALSE)</f>
        <v>30.384136000000002</v>
      </c>
      <c r="F1074" s="239">
        <v>42565</v>
      </c>
      <c r="G1074" s="237">
        <f t="shared" si="21"/>
        <v>9.7337093347206697E-3</v>
      </c>
      <c r="H1074" s="237">
        <f t="shared" si="21"/>
        <v>4.265442997535146E-2</v>
      </c>
      <c r="I1074" s="237">
        <f t="shared" si="21"/>
        <v>6.5672024976788871E-3</v>
      </c>
    </row>
    <row r="1075" spans="1:9" x14ac:dyDescent="0.25">
      <c r="A1075" s="239">
        <v>42566</v>
      </c>
      <c r="B1075" s="237">
        <f>+VLOOKUP(A1075,'[1]CEMEXCPO.MX'!$A$2:$G$1741,6,FALSE)</f>
        <v>12</v>
      </c>
      <c r="C1075" s="237">
        <f>+VLOOKUP(A1075,[1]BIMBOA.MX!$A$2:$G$1741,6,FALSE)</f>
        <v>57.319907999999998</v>
      </c>
      <c r="D1075" s="237">
        <f>+VLOOKUP(A1075,[1]GENTERA.MX!$A$2:$G$1741,6,FALSE)</f>
        <v>29.977325</v>
      </c>
      <c r="F1075" s="239">
        <v>42566</v>
      </c>
      <c r="G1075" s="237">
        <f t="shared" si="21"/>
        <v>7.2344388954337152E-3</v>
      </c>
      <c r="H1075" s="237">
        <f t="shared" si="21"/>
        <v>-1.4527276577137028E-2</v>
      </c>
      <c r="I1075" s="237">
        <f t="shared" si="21"/>
        <v>-1.3479367557139065E-2</v>
      </c>
    </row>
    <row r="1076" spans="1:9" x14ac:dyDescent="0.25">
      <c r="A1076" s="239">
        <v>42569</v>
      </c>
      <c r="B1076" s="237">
        <f>+VLOOKUP(A1076,'[1]CEMEXCPO.MX'!$A$2:$G$1741,6,FALSE)</f>
        <v>12.490399999999999</v>
      </c>
      <c r="C1076" s="237">
        <f>+VLOOKUP(A1076,[1]BIMBOA.MX!$A$2:$G$1741,6,FALSE)</f>
        <v>57.349167000000001</v>
      </c>
      <c r="D1076" s="237">
        <f>+VLOOKUP(A1076,[1]GENTERA.MX!$A$2:$G$1741,6,FALSE)</f>
        <v>30.076768999999999</v>
      </c>
      <c r="F1076" s="239">
        <v>42569</v>
      </c>
      <c r="G1076" s="237">
        <f t="shared" si="21"/>
        <v>4.0053699457173103E-2</v>
      </c>
      <c r="H1076" s="237">
        <f t="shared" si="21"/>
        <v>5.1032068820627244E-4</v>
      </c>
      <c r="I1076" s="237">
        <f t="shared" si="21"/>
        <v>3.3118172057646786E-3</v>
      </c>
    </row>
    <row r="1077" spans="1:9" x14ac:dyDescent="0.25">
      <c r="A1077" s="239">
        <v>42570</v>
      </c>
      <c r="B1077" s="237">
        <f>+VLOOKUP(A1077,'[1]CEMEXCPO.MX'!$A$2:$G$1741,6,FALSE)</f>
        <v>12.038500000000001</v>
      </c>
      <c r="C1077" s="237">
        <f>+VLOOKUP(A1077,[1]BIMBOA.MX!$A$2:$G$1741,6,FALSE)</f>
        <v>57.524726999999999</v>
      </c>
      <c r="D1077" s="237">
        <f>+VLOOKUP(A1077,[1]GENTERA.MX!$A$2:$G$1741,6,FALSE)</f>
        <v>30.040607000000001</v>
      </c>
      <c r="F1077" s="239">
        <v>42570</v>
      </c>
      <c r="G1077" s="237">
        <f t="shared" si="21"/>
        <v>-3.6850501843426926E-2</v>
      </c>
      <c r="H1077" s="237">
        <f t="shared" si="21"/>
        <v>3.0565715249913812E-3</v>
      </c>
      <c r="I1077" s="237">
        <f t="shared" si="21"/>
        <v>-1.2030466652935181E-3</v>
      </c>
    </row>
    <row r="1078" spans="1:9" x14ac:dyDescent="0.25">
      <c r="A1078" s="239">
        <v>42571</v>
      </c>
      <c r="B1078" s="237">
        <f>+VLOOKUP(A1078,'[1]CEMEXCPO.MX'!$A$2:$G$1741,6,FALSE)</f>
        <v>12.3558</v>
      </c>
      <c r="C1078" s="237">
        <f>+VLOOKUP(A1078,[1]BIMBOA.MX!$A$2:$G$1741,6,FALSE)</f>
        <v>57.339416999999997</v>
      </c>
      <c r="D1078" s="237">
        <f>+VLOOKUP(A1078,[1]GENTERA.MX!$A$2:$G$1741,6,FALSE)</f>
        <v>29.986362</v>
      </c>
      <c r="F1078" s="239">
        <v>42571</v>
      </c>
      <c r="G1078" s="237">
        <f t="shared" si="21"/>
        <v>2.6015741055473871E-2</v>
      </c>
      <c r="H1078" s="237">
        <f t="shared" si="21"/>
        <v>-3.2265971663140844E-3</v>
      </c>
      <c r="I1078" s="237">
        <f t="shared" si="21"/>
        <v>-1.8073547830170724E-3</v>
      </c>
    </row>
    <row r="1079" spans="1:9" x14ac:dyDescent="0.25">
      <c r="A1079" s="239">
        <v>42572</v>
      </c>
      <c r="B1079" s="237">
        <f>+VLOOKUP(A1079,'[1]CEMEXCPO.MX'!$A$2:$G$1741,6,FALSE)</f>
        <v>12.134600000000001</v>
      </c>
      <c r="C1079" s="237">
        <f>+VLOOKUP(A1079,[1]BIMBOA.MX!$A$2:$G$1741,6,FALSE)</f>
        <v>57.368670999999999</v>
      </c>
      <c r="D1079" s="237">
        <f>+VLOOKUP(A1079,[1]GENTERA.MX!$A$2:$G$1741,6,FALSE)</f>
        <v>30.284693000000001</v>
      </c>
      <c r="F1079" s="239">
        <v>42572</v>
      </c>
      <c r="G1079" s="237">
        <f t="shared" si="21"/>
        <v>-1.8064712327081282E-2</v>
      </c>
      <c r="H1079" s="237">
        <f t="shared" si="21"/>
        <v>5.1005994684919496E-4</v>
      </c>
      <c r="I1079" s="237">
        <f t="shared" si="21"/>
        <v>9.8997250497481898E-3</v>
      </c>
    </row>
    <row r="1080" spans="1:9" x14ac:dyDescent="0.25">
      <c r="A1080" s="239">
        <v>42573</v>
      </c>
      <c r="B1080" s="237">
        <f>+VLOOKUP(A1080,'[1]CEMEXCPO.MX'!$A$2:$G$1741,6,FALSE)</f>
        <v>12.259600000000001</v>
      </c>
      <c r="C1080" s="237">
        <f>+VLOOKUP(A1080,[1]BIMBOA.MX!$A$2:$G$1741,6,FALSE)</f>
        <v>57.368670999999999</v>
      </c>
      <c r="D1080" s="237">
        <f>+VLOOKUP(A1080,[1]GENTERA.MX!$A$2:$G$1741,6,FALSE)</f>
        <v>30.564941000000001</v>
      </c>
      <c r="F1080" s="239">
        <v>42573</v>
      </c>
      <c r="G1080" s="237">
        <f t="shared" si="21"/>
        <v>1.0248427418266648E-2</v>
      </c>
      <c r="H1080" s="237">
        <f t="shared" si="21"/>
        <v>0</v>
      </c>
      <c r="I1080" s="237">
        <f t="shared" si="21"/>
        <v>9.2112298163800933E-3</v>
      </c>
    </row>
    <row r="1081" spans="1:9" x14ac:dyDescent="0.25">
      <c r="A1081" s="239">
        <v>42576</v>
      </c>
      <c r="B1081" s="237">
        <f>+VLOOKUP(A1081,'[1]CEMEXCPO.MX'!$A$2:$G$1741,6,FALSE)</f>
        <v>12.2981</v>
      </c>
      <c r="C1081" s="237">
        <f>+VLOOKUP(A1081,[1]BIMBOA.MX!$A$2:$G$1741,6,FALSE)</f>
        <v>56.169024999999998</v>
      </c>
      <c r="D1081" s="237">
        <f>+VLOOKUP(A1081,[1]GENTERA.MX!$A$2:$G$1741,6,FALSE)</f>
        <v>30.573979999999999</v>
      </c>
      <c r="F1081" s="239">
        <v>42576</v>
      </c>
      <c r="G1081" s="237">
        <f t="shared" si="21"/>
        <v>3.135475353292724E-3</v>
      </c>
      <c r="H1081" s="237">
        <f t="shared" si="21"/>
        <v>-2.1132904554598035E-2</v>
      </c>
      <c r="I1081" s="237">
        <f t="shared" si="21"/>
        <v>2.9568726166614593E-4</v>
      </c>
    </row>
    <row r="1082" spans="1:9" x14ac:dyDescent="0.25">
      <c r="A1082" s="239">
        <v>42577</v>
      </c>
      <c r="B1082" s="237">
        <f>+VLOOKUP(A1082,'[1]CEMEXCPO.MX'!$A$2:$G$1741,6,FALSE)</f>
        <v>12.5288</v>
      </c>
      <c r="C1082" s="237">
        <f>+VLOOKUP(A1082,[1]BIMBOA.MX!$A$2:$G$1741,6,FALSE)</f>
        <v>55.066901999999999</v>
      </c>
      <c r="D1082" s="237">
        <f>+VLOOKUP(A1082,[1]GENTERA.MX!$A$2:$G$1741,6,FALSE)</f>
        <v>30.384136000000002</v>
      </c>
      <c r="F1082" s="239">
        <v>42577</v>
      </c>
      <c r="G1082" s="237">
        <f t="shared" si="21"/>
        <v>1.8585215268388671E-2</v>
      </c>
      <c r="H1082" s="237">
        <f t="shared" si="21"/>
        <v>-1.9816602356009246E-2</v>
      </c>
      <c r="I1082" s="237">
        <f t="shared" si="21"/>
        <v>-6.2286903281091807E-3</v>
      </c>
    </row>
    <row r="1083" spans="1:9" x14ac:dyDescent="0.25">
      <c r="A1083" s="239">
        <v>42578</v>
      </c>
      <c r="B1083" s="237">
        <f>+VLOOKUP(A1083,'[1]CEMEXCPO.MX'!$A$2:$G$1741,6,FALSE)</f>
        <v>12.836499999999999</v>
      </c>
      <c r="C1083" s="237">
        <f>+VLOOKUP(A1083,[1]BIMBOA.MX!$A$2:$G$1741,6,FALSE)</f>
        <v>54.871837999999997</v>
      </c>
      <c r="D1083" s="237">
        <f>+VLOOKUP(A1083,[1]GENTERA.MX!$A$2:$G$1741,6,FALSE)</f>
        <v>31.496079999999999</v>
      </c>
      <c r="F1083" s="239">
        <v>42578</v>
      </c>
      <c r="G1083" s="237">
        <f t="shared" si="21"/>
        <v>2.4262681263719714E-2</v>
      </c>
      <c r="H1083" s="237">
        <f t="shared" si="21"/>
        <v>-3.5485981501341694E-3</v>
      </c>
      <c r="I1083" s="237">
        <f t="shared" si="21"/>
        <v>3.5942463543356805E-2</v>
      </c>
    </row>
    <row r="1084" spans="1:9" x14ac:dyDescent="0.25">
      <c r="A1084" s="239">
        <v>42579</v>
      </c>
      <c r="B1084" s="237">
        <f>+VLOOKUP(A1084,'[1]CEMEXCPO.MX'!$A$2:$G$1741,6,FALSE)</f>
        <v>13.490399999999999</v>
      </c>
      <c r="C1084" s="237">
        <f>+VLOOKUP(A1084,[1]BIMBOA.MX!$A$2:$G$1741,6,FALSE)</f>
        <v>55.008389000000001</v>
      </c>
      <c r="D1084" s="237">
        <f>+VLOOKUP(A1084,[1]GENTERA.MX!$A$2:$G$1741,6,FALSE)</f>
        <v>31.975210000000001</v>
      </c>
      <c r="F1084" s="239">
        <v>42579</v>
      </c>
      <c r="G1084" s="237">
        <f t="shared" si="21"/>
        <v>4.968564594003106E-2</v>
      </c>
      <c r="H1084" s="237">
        <f t="shared" si="21"/>
        <v>2.4854530068461954E-3</v>
      </c>
      <c r="I1084" s="237">
        <f t="shared" si="21"/>
        <v>1.5097821431010646E-2</v>
      </c>
    </row>
    <row r="1085" spans="1:9" x14ac:dyDescent="0.25">
      <c r="A1085" s="239">
        <v>42580</v>
      </c>
      <c r="B1085" s="237">
        <f>+VLOOKUP(A1085,'[1]CEMEXCPO.MX'!$A$2:$G$1741,6,FALSE)</f>
        <v>13.740399999999999</v>
      </c>
      <c r="C1085" s="237">
        <f>+VLOOKUP(A1085,[1]BIMBOA.MX!$A$2:$G$1741,6,FALSE)</f>
        <v>54.510967000000001</v>
      </c>
      <c r="D1085" s="237">
        <f>+VLOOKUP(A1085,[1]GENTERA.MX!$A$2:$G$1741,6,FALSE)</f>
        <v>31.496079999999999</v>
      </c>
      <c r="F1085" s="239">
        <v>42580</v>
      </c>
      <c r="G1085" s="237">
        <f t="shared" si="21"/>
        <v>1.8362077078130857E-2</v>
      </c>
      <c r="H1085" s="237">
        <f t="shared" si="21"/>
        <v>-9.0837900910113074E-3</v>
      </c>
      <c r="I1085" s="237">
        <f t="shared" si="21"/>
        <v>-1.5097821431010747E-2</v>
      </c>
    </row>
    <row r="1086" spans="1:9" x14ac:dyDescent="0.25">
      <c r="A1086" s="239">
        <v>42583</v>
      </c>
      <c r="B1086" s="237">
        <f>+VLOOKUP(A1086,'[1]CEMEXCPO.MX'!$A$2:$G$1741,6,FALSE)</f>
        <v>13.7212</v>
      </c>
      <c r="C1086" s="237">
        <f>+VLOOKUP(A1086,[1]BIMBOA.MX!$A$2:$G$1741,6,FALSE)</f>
        <v>54.267136000000001</v>
      </c>
      <c r="D1086" s="237">
        <f>+VLOOKUP(A1086,[1]GENTERA.MX!$A$2:$G$1741,6,FALSE)</f>
        <v>31.86673</v>
      </c>
      <c r="F1086" s="239">
        <v>42583</v>
      </c>
      <c r="G1086" s="237">
        <f t="shared" si="21"/>
        <v>-1.3983164220920492E-3</v>
      </c>
      <c r="H1086" s="237">
        <f t="shared" si="21"/>
        <v>-4.4830972715055352E-3</v>
      </c>
      <c r="I1086" s="237">
        <f t="shared" si="21"/>
        <v>1.1699425191679042E-2</v>
      </c>
    </row>
    <row r="1087" spans="1:9" x14ac:dyDescent="0.25">
      <c r="A1087" s="239">
        <v>42584</v>
      </c>
      <c r="B1087" s="237">
        <f>+VLOOKUP(A1087,'[1]CEMEXCPO.MX'!$A$2:$G$1741,6,FALSE)</f>
        <v>13.413500000000001</v>
      </c>
      <c r="C1087" s="237">
        <f>+VLOOKUP(A1087,[1]BIMBOA.MX!$A$2:$G$1741,6,FALSE)</f>
        <v>53.506385999999999</v>
      </c>
      <c r="D1087" s="237">
        <f>+VLOOKUP(A1087,[1]GENTERA.MX!$A$2:$G$1741,6,FALSE)</f>
        <v>31.053111999999999</v>
      </c>
      <c r="F1087" s="239">
        <v>42584</v>
      </c>
      <c r="G1087" s="237">
        <f t="shared" si="21"/>
        <v>-2.2680419536381578E-2</v>
      </c>
      <c r="H1087" s="237">
        <f t="shared" si="21"/>
        <v>-1.4117802247010857E-2</v>
      </c>
      <c r="I1087" s="237">
        <f t="shared" si="21"/>
        <v>-2.5863490034881947E-2</v>
      </c>
    </row>
    <row r="1088" spans="1:9" x14ac:dyDescent="0.25">
      <c r="A1088" s="239">
        <v>42585</v>
      </c>
      <c r="B1088" s="237">
        <f>+VLOOKUP(A1088,'[1]CEMEXCPO.MX'!$A$2:$G$1741,6,FALSE)</f>
        <v>13.6442</v>
      </c>
      <c r="C1088" s="237">
        <f>+VLOOKUP(A1088,[1]BIMBOA.MX!$A$2:$G$1741,6,FALSE)</f>
        <v>53.837997000000001</v>
      </c>
      <c r="D1088" s="237">
        <f>+VLOOKUP(A1088,[1]GENTERA.MX!$A$2:$G$1741,6,FALSE)</f>
        <v>31.242958000000002</v>
      </c>
      <c r="F1088" s="239">
        <v>42585</v>
      </c>
      <c r="G1088" s="237">
        <f t="shared" si="21"/>
        <v>1.7052860413400355E-2</v>
      </c>
      <c r="H1088" s="237">
        <f t="shared" si="21"/>
        <v>6.1784705566816679E-3</v>
      </c>
      <c r="I1088" s="237">
        <f t="shared" si="21"/>
        <v>6.0949779885487538E-3</v>
      </c>
    </row>
    <row r="1089" spans="1:9" x14ac:dyDescent="0.25">
      <c r="A1089" s="239">
        <v>42586</v>
      </c>
      <c r="B1089" s="237">
        <f>+VLOOKUP(A1089,'[1]CEMEXCPO.MX'!$A$2:$G$1741,6,FALSE)</f>
        <v>13.740399999999999</v>
      </c>
      <c r="C1089" s="237">
        <f>+VLOOKUP(A1089,[1]BIMBOA.MX!$A$2:$G$1741,6,FALSE)</f>
        <v>54.208621999999998</v>
      </c>
      <c r="D1089" s="237">
        <f>+VLOOKUP(A1089,[1]GENTERA.MX!$A$2:$G$1741,6,FALSE)</f>
        <v>31.993289999999998</v>
      </c>
      <c r="F1089" s="239">
        <v>42586</v>
      </c>
      <c r="G1089" s="237">
        <f t="shared" si="21"/>
        <v>7.0258755450733224E-3</v>
      </c>
      <c r="H1089" s="237">
        <f t="shared" si="21"/>
        <v>6.8604914636426978E-3</v>
      </c>
      <c r="I1089" s="237">
        <f t="shared" si="21"/>
        <v>2.3732186523592519E-2</v>
      </c>
    </row>
    <row r="1090" spans="1:9" x14ac:dyDescent="0.25">
      <c r="A1090" s="239">
        <v>42587</v>
      </c>
      <c r="B1090" s="237">
        <f>+VLOOKUP(A1090,'[1]CEMEXCPO.MX'!$A$2:$G$1741,6,FALSE)</f>
        <v>14.1538</v>
      </c>
      <c r="C1090" s="237">
        <f>+VLOOKUP(A1090,[1]BIMBOA.MX!$A$2:$G$1741,6,FALSE)</f>
        <v>54.189109999999999</v>
      </c>
      <c r="D1090" s="237">
        <f>+VLOOKUP(A1090,[1]GENTERA.MX!$A$2:$G$1741,6,FALSE)</f>
        <v>32.490501000000002</v>
      </c>
      <c r="F1090" s="239">
        <v>42587</v>
      </c>
      <c r="G1090" s="237">
        <f t="shared" si="21"/>
        <v>2.9642740820598475E-2</v>
      </c>
      <c r="H1090" s="237">
        <f t="shared" si="21"/>
        <v>-3.6000753614912523E-4</v>
      </c>
      <c r="I1090" s="237">
        <f t="shared" si="21"/>
        <v>1.5421576379161714E-2</v>
      </c>
    </row>
    <row r="1091" spans="1:9" x14ac:dyDescent="0.25">
      <c r="A1091" s="239">
        <v>42590</v>
      </c>
      <c r="B1091" s="237">
        <f>+VLOOKUP(A1091,'[1]CEMEXCPO.MX'!$A$2:$G$1741,6,FALSE)</f>
        <v>14.0192</v>
      </c>
      <c r="C1091" s="237">
        <f>+VLOOKUP(A1091,[1]BIMBOA.MX!$A$2:$G$1741,6,FALSE)</f>
        <v>54.462204</v>
      </c>
      <c r="D1091" s="237">
        <f>+VLOOKUP(A1091,[1]GENTERA.MX!$A$2:$G$1741,6,FALSE)</f>
        <v>32.598987999999999</v>
      </c>
      <c r="F1091" s="239">
        <v>42590</v>
      </c>
      <c r="G1091" s="237">
        <f t="shared" si="21"/>
        <v>-9.5553206351248251E-3</v>
      </c>
      <c r="H1091" s="237">
        <f t="shared" si="21"/>
        <v>5.0269907477544784E-3</v>
      </c>
      <c r="I1091" s="237">
        <f t="shared" si="21"/>
        <v>3.3334752546439984E-3</v>
      </c>
    </row>
    <row r="1092" spans="1:9" x14ac:dyDescent="0.25">
      <c r="A1092" s="239">
        <v>42591</v>
      </c>
      <c r="B1092" s="237">
        <f>+VLOOKUP(A1092,'[1]CEMEXCPO.MX'!$A$2:$G$1741,6,FALSE)</f>
        <v>14.4231</v>
      </c>
      <c r="C1092" s="237">
        <f>+VLOOKUP(A1092,[1]BIMBOA.MX!$A$2:$G$1741,6,FALSE)</f>
        <v>54.169604999999997</v>
      </c>
      <c r="D1092" s="237">
        <f>+VLOOKUP(A1092,[1]GENTERA.MX!$A$2:$G$1741,6,FALSE)</f>
        <v>32.372985999999997</v>
      </c>
      <c r="F1092" s="239">
        <v>42591</v>
      </c>
      <c r="G1092" s="237">
        <f t="shared" ref="G1092:I1155" si="22">+LN(B1092/B1091)</f>
        <v>2.8403269310206539E-2</v>
      </c>
      <c r="H1092" s="237">
        <f t="shared" si="22"/>
        <v>-5.3869987122391856E-3</v>
      </c>
      <c r="I1092" s="237">
        <f t="shared" si="22"/>
        <v>-6.9569353555698765E-3</v>
      </c>
    </row>
    <row r="1093" spans="1:9" x14ac:dyDescent="0.25">
      <c r="A1093" s="239">
        <v>42592</v>
      </c>
      <c r="B1093" s="237">
        <f>+VLOOKUP(A1093,'[1]CEMEXCPO.MX'!$A$2:$G$1741,6,FALSE)</f>
        <v>14.9038</v>
      </c>
      <c r="C1093" s="237">
        <f>+VLOOKUP(A1093,[1]BIMBOA.MX!$A$2:$G$1741,6,FALSE)</f>
        <v>54.559733999999999</v>
      </c>
      <c r="D1093" s="237">
        <f>+VLOOKUP(A1093,[1]GENTERA.MX!$A$2:$G$1741,6,FALSE)</f>
        <v>32.228340000000003</v>
      </c>
      <c r="F1093" s="239">
        <v>42592</v>
      </c>
      <c r="G1093" s="237">
        <f t="shared" si="22"/>
        <v>3.2785126045282324E-2</v>
      </c>
      <c r="H1093" s="237">
        <f t="shared" si="22"/>
        <v>7.1761803724939522E-3</v>
      </c>
      <c r="I1093" s="237">
        <f t="shared" si="22"/>
        <v>-4.478119898720323E-3</v>
      </c>
    </row>
    <row r="1094" spans="1:9" x14ac:dyDescent="0.25">
      <c r="A1094" s="239">
        <v>42593</v>
      </c>
      <c r="B1094" s="237">
        <f>+VLOOKUP(A1094,'[1]CEMEXCPO.MX'!$A$2:$G$1741,6,FALSE)</f>
        <v>15.163500000000001</v>
      </c>
      <c r="C1094" s="237">
        <f>+VLOOKUP(A1094,[1]BIMBOA.MX!$A$2:$G$1741,6,FALSE)</f>
        <v>53.759968000000001</v>
      </c>
      <c r="D1094" s="237">
        <f>+VLOOKUP(A1094,[1]GENTERA.MX!$A$2:$G$1741,6,FALSE)</f>
        <v>32.282581</v>
      </c>
      <c r="F1094" s="239">
        <v>42593</v>
      </c>
      <c r="G1094" s="237">
        <f t="shared" si="22"/>
        <v>1.7275010287153916E-2</v>
      </c>
      <c r="H1094" s="237">
        <f t="shared" si="22"/>
        <v>-1.4767037180131356E-2</v>
      </c>
      <c r="I1094" s="237">
        <f t="shared" si="22"/>
        <v>1.681607143134678E-3</v>
      </c>
    </row>
    <row r="1095" spans="1:9" x14ac:dyDescent="0.25">
      <c r="A1095" s="239">
        <v>42594</v>
      </c>
      <c r="B1095" s="237">
        <f>+VLOOKUP(A1095,'[1]CEMEXCPO.MX'!$A$2:$G$1741,6,FALSE)</f>
        <v>15.307700000000001</v>
      </c>
      <c r="C1095" s="237">
        <f>+VLOOKUP(A1095,[1]BIMBOA.MX!$A$2:$G$1741,6,FALSE)</f>
        <v>53.818485000000003</v>
      </c>
      <c r="D1095" s="237">
        <f>+VLOOKUP(A1095,[1]GENTERA.MX!$A$2:$G$1741,6,FALSE)</f>
        <v>31.694962</v>
      </c>
      <c r="F1095" s="239">
        <v>42594</v>
      </c>
      <c r="G1095" s="237">
        <f t="shared" si="22"/>
        <v>9.4647454953072519E-3</v>
      </c>
      <c r="H1095" s="237">
        <f t="shared" si="22"/>
        <v>1.0878945390916054E-3</v>
      </c>
      <c r="I1095" s="237">
        <f t="shared" si="22"/>
        <v>-1.8370056026743624E-2</v>
      </c>
    </row>
    <row r="1096" spans="1:9" x14ac:dyDescent="0.25">
      <c r="A1096" s="239">
        <v>42597</v>
      </c>
      <c r="B1096" s="237">
        <f>+VLOOKUP(A1096,'[1]CEMEXCPO.MX'!$A$2:$G$1741,6,FALSE)</f>
        <v>15.432700000000001</v>
      </c>
      <c r="C1096" s="237">
        <f>+VLOOKUP(A1096,[1]BIMBOA.MX!$A$2:$G$1741,6,FALSE)</f>
        <v>54.052562999999999</v>
      </c>
      <c r="D1096" s="237">
        <f>+VLOOKUP(A1096,[1]GENTERA.MX!$A$2:$G$1741,6,FALSE)</f>
        <v>32.038494</v>
      </c>
      <c r="F1096" s="239">
        <v>42597</v>
      </c>
      <c r="G1096" s="237">
        <f t="shared" si="22"/>
        <v>8.1326650895946692E-3</v>
      </c>
      <c r="H1096" s="237">
        <f t="shared" si="22"/>
        <v>4.3399665016852209E-3</v>
      </c>
      <c r="I1096" s="237">
        <f t="shared" si="22"/>
        <v>1.0780376541994015E-2</v>
      </c>
    </row>
    <row r="1097" spans="1:9" x14ac:dyDescent="0.25">
      <c r="A1097" s="239">
        <v>42598</v>
      </c>
      <c r="B1097" s="237">
        <f>+VLOOKUP(A1097,'[1]CEMEXCPO.MX'!$A$2:$G$1741,6,FALSE)</f>
        <v>15.25</v>
      </c>
      <c r="C1097" s="237">
        <f>+VLOOKUP(A1097,[1]BIMBOA.MX!$A$2:$G$1741,6,FALSE)</f>
        <v>53.613669999999999</v>
      </c>
      <c r="D1097" s="237">
        <f>+VLOOKUP(A1097,[1]GENTERA.MX!$A$2:$G$1741,6,FALSE)</f>
        <v>32.255462999999999</v>
      </c>
      <c r="F1097" s="239">
        <v>42598</v>
      </c>
      <c r="G1097" s="237">
        <f t="shared" si="22"/>
        <v>-1.1909131811566354E-2</v>
      </c>
      <c r="H1097" s="237">
        <f t="shared" si="22"/>
        <v>-8.1528891436965893E-3</v>
      </c>
      <c r="I1097" s="237">
        <f t="shared" si="22"/>
        <v>6.7493068947172353E-3</v>
      </c>
    </row>
    <row r="1098" spans="1:9" x14ac:dyDescent="0.25">
      <c r="A1098" s="239">
        <v>42599</v>
      </c>
      <c r="B1098" s="237">
        <f>+VLOOKUP(A1098,'[1]CEMEXCPO.MX'!$A$2:$G$1741,6,FALSE)</f>
        <v>15.211499999999999</v>
      </c>
      <c r="C1098" s="237">
        <f>+VLOOKUP(A1098,[1]BIMBOA.MX!$A$2:$G$1741,6,FALSE)</f>
        <v>53.798980999999998</v>
      </c>
      <c r="D1098" s="237">
        <f>+VLOOKUP(A1098,[1]GENTERA.MX!$A$2:$G$1741,6,FALSE)</f>
        <v>32.689383999999997</v>
      </c>
      <c r="F1098" s="239">
        <v>42599</v>
      </c>
      <c r="G1098" s="237">
        <f t="shared" si="22"/>
        <v>-2.527782315396999E-3</v>
      </c>
      <c r="H1098" s="237">
        <f t="shared" si="22"/>
        <v>3.4504535942166252E-3</v>
      </c>
      <c r="I1098" s="237">
        <f t="shared" si="22"/>
        <v>1.3362952630644498E-2</v>
      </c>
    </row>
    <row r="1099" spans="1:9" x14ac:dyDescent="0.25">
      <c r="A1099" s="239">
        <v>42600</v>
      </c>
      <c r="B1099" s="237">
        <f>+VLOOKUP(A1099,'[1]CEMEXCPO.MX'!$A$2:$G$1741,6,FALSE)</f>
        <v>15.115399999999999</v>
      </c>
      <c r="C1099" s="237">
        <f>+VLOOKUP(A1099,[1]BIMBOA.MX!$A$2:$G$1741,6,FALSE)</f>
        <v>54.267136000000001</v>
      </c>
      <c r="D1099" s="237">
        <f>+VLOOKUP(A1099,[1]GENTERA.MX!$A$2:$G$1741,6,FALSE)</f>
        <v>32.526668999999998</v>
      </c>
      <c r="F1099" s="239">
        <v>42600</v>
      </c>
      <c r="G1099" s="237">
        <f t="shared" si="22"/>
        <v>-6.3376290790576493E-3</v>
      </c>
      <c r="H1099" s="237">
        <f t="shared" si="22"/>
        <v>8.6642870436608576E-3</v>
      </c>
      <c r="I1099" s="237">
        <f t="shared" si="22"/>
        <v>-4.9900394199009299E-3</v>
      </c>
    </row>
    <row r="1100" spans="1:9" x14ac:dyDescent="0.25">
      <c r="A1100" s="239">
        <v>42601</v>
      </c>
      <c r="B1100" s="237">
        <f>+VLOOKUP(A1100,'[1]CEMEXCPO.MX'!$A$2:$G$1741,6,FALSE)</f>
        <v>15.163500000000001</v>
      </c>
      <c r="C1100" s="237">
        <f>+VLOOKUP(A1100,[1]BIMBOA.MX!$A$2:$G$1741,6,FALSE)</f>
        <v>53.798980999999998</v>
      </c>
      <c r="D1100" s="237">
        <f>+VLOOKUP(A1100,[1]GENTERA.MX!$A$2:$G$1741,6,FALSE)</f>
        <v>32.472423999999997</v>
      </c>
      <c r="F1100" s="239">
        <v>42601</v>
      </c>
      <c r="G1100" s="237">
        <f t="shared" si="22"/>
        <v>3.1771326211189731E-3</v>
      </c>
      <c r="H1100" s="237">
        <f t="shared" si="22"/>
        <v>-8.6642870436609044E-3</v>
      </c>
      <c r="I1100" s="237">
        <f t="shared" si="22"/>
        <v>-1.6691006009396183E-3</v>
      </c>
    </row>
    <row r="1101" spans="1:9" x14ac:dyDescent="0.25">
      <c r="A1101" s="239">
        <v>42604</v>
      </c>
      <c r="B1101" s="237">
        <f>+VLOOKUP(A1101,'[1]CEMEXCPO.MX'!$A$2:$G$1741,6,FALSE)</f>
        <v>15.163500000000001</v>
      </c>
      <c r="C1101" s="237">
        <f>+VLOOKUP(A1101,[1]BIMBOA.MX!$A$2:$G$1741,6,FALSE)</f>
        <v>54.384174000000002</v>
      </c>
      <c r="D1101" s="237">
        <f>+VLOOKUP(A1101,[1]GENTERA.MX!$A$2:$G$1741,6,FALSE)</f>
        <v>32.345860000000002</v>
      </c>
      <c r="F1101" s="239">
        <v>42604</v>
      </c>
      <c r="G1101" s="237">
        <f t="shared" si="22"/>
        <v>0</v>
      </c>
      <c r="H1101" s="237">
        <f t="shared" si="22"/>
        <v>1.081866595115573E-2</v>
      </c>
      <c r="I1101" s="237">
        <f t="shared" si="22"/>
        <v>-3.9051993677537643E-3</v>
      </c>
    </row>
    <row r="1102" spans="1:9" x14ac:dyDescent="0.25">
      <c r="A1102" s="239">
        <v>42605</v>
      </c>
      <c r="B1102" s="237">
        <f>+VLOOKUP(A1102,'[1]CEMEXCPO.MX'!$A$2:$G$1741,6,FALSE)</f>
        <v>14.9712</v>
      </c>
      <c r="C1102" s="237">
        <f>+VLOOKUP(A1102,[1]BIMBOA.MX!$A$2:$G$1741,6,FALSE)</f>
        <v>53.408852000000003</v>
      </c>
      <c r="D1102" s="237">
        <f>+VLOOKUP(A1102,[1]GENTERA.MX!$A$2:$G$1741,6,FALSE)</f>
        <v>31.505119000000001</v>
      </c>
      <c r="F1102" s="239">
        <v>42605</v>
      </c>
      <c r="G1102" s="237">
        <f t="shared" si="22"/>
        <v>-1.276286874057358E-2</v>
      </c>
      <c r="H1102" s="237">
        <f t="shared" si="22"/>
        <v>-1.8096692400624937E-2</v>
      </c>
      <c r="I1102" s="237">
        <f t="shared" si="22"/>
        <v>-2.6335996921785811E-2</v>
      </c>
    </row>
    <row r="1103" spans="1:9" x14ac:dyDescent="0.25">
      <c r="A1103" s="239">
        <v>42606</v>
      </c>
      <c r="B1103" s="237">
        <f>+VLOOKUP(A1103,'[1]CEMEXCPO.MX'!$A$2:$G$1741,6,FALSE)</f>
        <v>14.7788</v>
      </c>
      <c r="C1103" s="237">
        <f>+VLOOKUP(A1103,[1]BIMBOA.MX!$A$2:$G$1741,6,FALSE)</f>
        <v>53.828239000000004</v>
      </c>
      <c r="D1103" s="237">
        <f>+VLOOKUP(A1103,[1]GENTERA.MX!$A$2:$G$1741,6,FALSE)</f>
        <v>31.595524000000001</v>
      </c>
      <c r="F1103" s="239">
        <v>42606</v>
      </c>
      <c r="G1103" s="237">
        <f t="shared" si="22"/>
        <v>-1.2934634113983127E-2</v>
      </c>
      <c r="H1103" s="237">
        <f t="shared" si="22"/>
        <v>7.8217179193545358E-3</v>
      </c>
      <c r="I1103" s="237">
        <f t="shared" si="22"/>
        <v>2.865424425454211E-3</v>
      </c>
    </row>
    <row r="1104" spans="1:9" x14ac:dyDescent="0.25">
      <c r="A1104" s="239">
        <v>42607</v>
      </c>
      <c r="B1104" s="237">
        <f>+VLOOKUP(A1104,'[1]CEMEXCPO.MX'!$A$2:$G$1741,6,FALSE)</f>
        <v>14.2692</v>
      </c>
      <c r="C1104" s="237">
        <f>+VLOOKUP(A1104,[1]BIMBOA.MX!$A$2:$G$1741,6,FALSE)</f>
        <v>53.662436999999997</v>
      </c>
      <c r="D1104" s="237">
        <f>+VLOOKUP(A1104,[1]GENTERA.MX!$A$2:$G$1741,6,FALSE)</f>
        <v>32.011375000000001</v>
      </c>
      <c r="F1104" s="239">
        <v>42607</v>
      </c>
      <c r="G1104" s="237">
        <f t="shared" si="22"/>
        <v>-3.5090353176131947E-2</v>
      </c>
      <c r="H1104" s="237">
        <f t="shared" si="22"/>
        <v>-3.0849583920069417E-3</v>
      </c>
      <c r="I1104" s="237">
        <f t="shared" si="22"/>
        <v>1.3075843395113473E-2</v>
      </c>
    </row>
    <row r="1105" spans="1:9" x14ac:dyDescent="0.25">
      <c r="A1105" s="239">
        <v>42608</v>
      </c>
      <c r="B1105" s="237">
        <f>+VLOOKUP(A1105,'[1]CEMEXCPO.MX'!$A$2:$G$1741,6,FALSE)</f>
        <v>14.932700000000001</v>
      </c>
      <c r="C1105" s="237">
        <f>+VLOOKUP(A1105,[1]BIMBOA.MX!$A$2:$G$1741,6,FALSE)</f>
        <v>52.033638000000003</v>
      </c>
      <c r="D1105" s="237">
        <f>+VLOOKUP(A1105,[1]GENTERA.MX!$A$2:$G$1741,6,FALSE)</f>
        <v>31.740164</v>
      </c>
      <c r="F1105" s="239">
        <v>42608</v>
      </c>
      <c r="G1105" s="237">
        <f t="shared" si="22"/>
        <v>4.5450070889787898E-2</v>
      </c>
      <c r="H1105" s="237">
        <f t="shared" si="22"/>
        <v>-3.0822865488649789E-2</v>
      </c>
      <c r="I1105" s="237">
        <f t="shared" si="22"/>
        <v>-8.5084263190378789E-3</v>
      </c>
    </row>
    <row r="1106" spans="1:9" x14ac:dyDescent="0.25">
      <c r="A1106" s="239">
        <v>42611</v>
      </c>
      <c r="B1106" s="237">
        <f>+VLOOKUP(A1106,'[1]CEMEXCPO.MX'!$A$2:$G$1741,6,FALSE)</f>
        <v>15.0481</v>
      </c>
      <c r="C1106" s="237">
        <f>+VLOOKUP(A1106,[1]BIMBOA.MX!$A$2:$G$1741,6,FALSE)</f>
        <v>51.702030000000001</v>
      </c>
      <c r="D1106" s="237">
        <f>+VLOOKUP(A1106,[1]GENTERA.MX!$A$2:$G$1741,6,FALSE)</f>
        <v>31.270077000000001</v>
      </c>
      <c r="F1106" s="239">
        <v>42611</v>
      </c>
      <c r="G1106" s="237">
        <f t="shared" si="22"/>
        <v>7.698298238846624E-3</v>
      </c>
      <c r="H1106" s="237">
        <f t="shared" si="22"/>
        <v>-6.3933483232845008E-3</v>
      </c>
      <c r="I1106" s="237">
        <f t="shared" si="22"/>
        <v>-1.4921248175873921E-2</v>
      </c>
    </row>
    <row r="1107" spans="1:9" x14ac:dyDescent="0.25">
      <c r="A1107" s="239">
        <v>42612</v>
      </c>
      <c r="B1107" s="237">
        <f>+VLOOKUP(A1107,'[1]CEMEXCPO.MX'!$A$2:$G$1741,6,FALSE)</f>
        <v>14.990399999999999</v>
      </c>
      <c r="C1107" s="237">
        <f>+VLOOKUP(A1107,[1]BIMBOA.MX!$A$2:$G$1741,6,FALSE)</f>
        <v>51.721539</v>
      </c>
      <c r="D1107" s="237">
        <f>+VLOOKUP(A1107,[1]GENTERA.MX!$A$2:$G$1741,6,FALSE)</f>
        <v>32.472423999999997</v>
      </c>
      <c r="F1107" s="239">
        <v>42612</v>
      </c>
      <c r="G1107" s="237">
        <f t="shared" si="22"/>
        <v>-3.8417411632442225E-3</v>
      </c>
      <c r="H1107" s="237">
        <f t="shared" si="22"/>
        <v>3.7726410759203764E-4</v>
      </c>
      <c r="I1107" s="237">
        <f t="shared" si="22"/>
        <v>3.7729602963883793E-2</v>
      </c>
    </row>
    <row r="1108" spans="1:9" x14ac:dyDescent="0.25">
      <c r="A1108" s="239">
        <v>42613</v>
      </c>
      <c r="B1108" s="237">
        <f>+VLOOKUP(A1108,'[1]CEMEXCPO.MX'!$A$2:$G$1741,6,FALSE)</f>
        <v>14.9712</v>
      </c>
      <c r="C1108" s="237">
        <f>+VLOOKUP(A1108,[1]BIMBOA.MX!$A$2:$G$1741,6,FALSE)</f>
        <v>52.170189000000001</v>
      </c>
      <c r="D1108" s="237">
        <f>+VLOOKUP(A1108,[1]GENTERA.MX!$A$2:$G$1741,6,FALSE)</f>
        <v>32.960590000000003</v>
      </c>
      <c r="F1108" s="239">
        <v>42613</v>
      </c>
      <c r="G1108" s="237">
        <f t="shared" si="22"/>
        <v>-1.2816406752752388E-3</v>
      </c>
      <c r="H1108" s="237">
        <f t="shared" si="22"/>
        <v>8.6369299579921108E-3</v>
      </c>
      <c r="I1108" s="237">
        <f t="shared" si="22"/>
        <v>1.4921368511845589E-2</v>
      </c>
    </row>
    <row r="1109" spans="1:9" x14ac:dyDescent="0.25">
      <c r="A1109" s="239">
        <v>42614</v>
      </c>
      <c r="B1109" s="237">
        <f>+VLOOKUP(A1109,'[1]CEMEXCPO.MX'!$A$2:$G$1741,6,FALSE)</f>
        <v>14.875</v>
      </c>
      <c r="C1109" s="237">
        <f>+VLOOKUP(A1109,[1]BIMBOA.MX!$A$2:$G$1741,6,FALSE)</f>
        <v>51.799563999999997</v>
      </c>
      <c r="D1109" s="237">
        <f>+VLOOKUP(A1109,[1]GENTERA.MX!$A$2:$G$1741,6,FALSE)</f>
        <v>32.101776000000001</v>
      </c>
      <c r="F1109" s="239">
        <v>42614</v>
      </c>
      <c r="G1109" s="237">
        <f t="shared" si="22"/>
        <v>-6.4464041078179579E-3</v>
      </c>
      <c r="H1109" s="237">
        <f t="shared" si="22"/>
        <v>-7.1295075578497701E-3</v>
      </c>
      <c r="I1109" s="237">
        <f t="shared" si="22"/>
        <v>-2.640124965820996E-2</v>
      </c>
    </row>
    <row r="1110" spans="1:9" x14ac:dyDescent="0.25">
      <c r="A1110" s="239">
        <v>42615</v>
      </c>
      <c r="B1110" s="237">
        <f>+VLOOKUP(A1110,'[1]CEMEXCPO.MX'!$A$2:$G$1741,6,FALSE)</f>
        <v>15.0481</v>
      </c>
      <c r="C1110" s="237">
        <f>+VLOOKUP(A1110,[1]BIMBOA.MX!$A$2:$G$1741,6,FALSE)</f>
        <v>53.525889999999997</v>
      </c>
      <c r="D1110" s="237">
        <f>+VLOOKUP(A1110,[1]GENTERA.MX!$A$2:$G$1741,6,FALSE)</f>
        <v>32.092734999999998</v>
      </c>
      <c r="F1110" s="239">
        <v>42615</v>
      </c>
      <c r="G1110" s="237">
        <f t="shared" si="22"/>
        <v>1.1569785946337379E-2</v>
      </c>
      <c r="H1110" s="237">
        <f t="shared" si="22"/>
        <v>3.2783729839954541E-2</v>
      </c>
      <c r="I1110" s="237">
        <f t="shared" si="22"/>
        <v>-2.8167517499373717E-4</v>
      </c>
    </row>
    <row r="1111" spans="1:9" x14ac:dyDescent="0.25">
      <c r="A1111" s="239">
        <v>42618</v>
      </c>
      <c r="B1111" s="237">
        <f>+VLOOKUP(A1111,'[1]CEMEXCPO.MX'!$A$2:$G$1741,6,FALSE)</f>
        <v>15.1538</v>
      </c>
      <c r="C1111" s="237">
        <f>+VLOOKUP(A1111,[1]BIMBOA.MX!$A$2:$G$1741,6,FALSE)</f>
        <v>52.794398999999999</v>
      </c>
      <c r="D1111" s="237">
        <f>+VLOOKUP(A1111,[1]GENTERA.MX!$A$2:$G$1741,6,FALSE)</f>
        <v>32.427222999999998</v>
      </c>
      <c r="F1111" s="239">
        <v>42618</v>
      </c>
      <c r="G1111" s="237">
        <f t="shared" si="22"/>
        <v>6.9995882085036208E-3</v>
      </c>
      <c r="H1111" s="237">
        <f t="shared" si="22"/>
        <v>-1.3760356541623556E-2</v>
      </c>
      <c r="I1111" s="237">
        <f t="shared" si="22"/>
        <v>1.0368605530464987E-2</v>
      </c>
    </row>
    <row r="1112" spans="1:9" x14ac:dyDescent="0.25">
      <c r="A1112" s="239">
        <v>42619</v>
      </c>
      <c r="B1112" s="237">
        <f>+VLOOKUP(A1112,'[1]CEMEXCPO.MX'!$A$2:$G$1741,6,FALSE)</f>
        <v>14.990399999999999</v>
      </c>
      <c r="C1112" s="237">
        <f>+VLOOKUP(A1112,[1]BIMBOA.MX!$A$2:$G$1741,6,FALSE)</f>
        <v>52.755378999999998</v>
      </c>
      <c r="D1112" s="237">
        <f>+VLOOKUP(A1112,[1]GENTERA.MX!$A$2:$G$1741,6,FALSE)</f>
        <v>31.532242</v>
      </c>
      <c r="F1112" s="239">
        <v>42619</v>
      </c>
      <c r="G1112" s="237">
        <f t="shared" si="22"/>
        <v>-1.0841329371747756E-2</v>
      </c>
      <c r="H1112" s="237">
        <f t="shared" si="22"/>
        <v>-7.3936681851790936E-4</v>
      </c>
      <c r="I1112" s="237">
        <f t="shared" si="22"/>
        <v>-2.7987708152428278E-2</v>
      </c>
    </row>
    <row r="1113" spans="1:9" x14ac:dyDescent="0.25">
      <c r="A1113" s="239">
        <v>42620</v>
      </c>
      <c r="B1113" s="237">
        <f>+VLOOKUP(A1113,'[1]CEMEXCPO.MX'!$A$2:$G$1741,6,FALSE)</f>
        <v>14.807700000000001</v>
      </c>
      <c r="C1113" s="237">
        <f>+VLOOKUP(A1113,[1]BIMBOA.MX!$A$2:$G$1741,6,FALSE)</f>
        <v>52.209198000000001</v>
      </c>
      <c r="D1113" s="237">
        <f>+VLOOKUP(A1113,[1]GENTERA.MX!$A$2:$G$1741,6,FALSE)</f>
        <v>31.631682999999999</v>
      </c>
      <c r="F1113" s="239">
        <v>42620</v>
      </c>
      <c r="G1113" s="237">
        <f t="shared" si="22"/>
        <v>-1.2262680468099923E-2</v>
      </c>
      <c r="H1113" s="237">
        <f t="shared" si="22"/>
        <v>-1.0407052458877306E-2</v>
      </c>
      <c r="I1113" s="237">
        <f t="shared" si="22"/>
        <v>3.1486669694982625E-3</v>
      </c>
    </row>
    <row r="1114" spans="1:9" x14ac:dyDescent="0.25">
      <c r="A1114" s="239">
        <v>42621</v>
      </c>
      <c r="B1114" s="237">
        <f>+VLOOKUP(A1114,'[1]CEMEXCPO.MX'!$A$2:$G$1741,6,FALSE)</f>
        <v>14.836499999999999</v>
      </c>
      <c r="C1114" s="237">
        <f>+VLOOKUP(A1114,[1]BIMBOA.MX!$A$2:$G$1741,6,FALSE)</f>
        <v>52.384757999999998</v>
      </c>
      <c r="D1114" s="237">
        <f>+VLOOKUP(A1114,[1]GENTERA.MX!$A$2:$G$1741,6,FALSE)</f>
        <v>31.857690999999999</v>
      </c>
      <c r="F1114" s="239">
        <v>42621</v>
      </c>
      <c r="G1114" s="237">
        <f t="shared" si="22"/>
        <v>1.9430451191812625E-3</v>
      </c>
      <c r="H1114" s="237">
        <f t="shared" si="22"/>
        <v>3.3569848886969371E-3</v>
      </c>
      <c r="I1114" s="237">
        <f t="shared" si="22"/>
        <v>7.1195836539786122E-3</v>
      </c>
    </row>
    <row r="1115" spans="1:9" x14ac:dyDescent="0.25">
      <c r="A1115" s="239">
        <v>42622</v>
      </c>
      <c r="B1115" s="237">
        <f>+VLOOKUP(A1115,'[1]CEMEXCPO.MX'!$A$2:$G$1741,6,FALSE)</f>
        <v>14.2308</v>
      </c>
      <c r="C1115" s="237">
        <f>+VLOOKUP(A1115,[1]BIMBOA.MX!$A$2:$G$1741,6,FALSE)</f>
        <v>52.199447999999997</v>
      </c>
      <c r="D1115" s="237">
        <f>+VLOOKUP(A1115,[1]GENTERA.MX!$A$2:$G$1741,6,FALSE)</f>
        <v>31.369523999999998</v>
      </c>
      <c r="F1115" s="239">
        <v>42622</v>
      </c>
      <c r="G1115" s="237">
        <f t="shared" si="22"/>
        <v>-4.1681731089255242E-2</v>
      </c>
      <c r="H1115" s="237">
        <f t="shared" si="22"/>
        <v>-3.5437510311933981E-3</v>
      </c>
      <c r="I1115" s="237">
        <f t="shared" si="22"/>
        <v>-1.544198018020739E-2</v>
      </c>
    </row>
    <row r="1116" spans="1:9" x14ac:dyDescent="0.25">
      <c r="A1116" s="239">
        <v>42625</v>
      </c>
      <c r="B1116" s="237">
        <f>+VLOOKUP(A1116,'[1]CEMEXCPO.MX'!$A$2:$G$1741,6,FALSE)</f>
        <v>14.538500000000001</v>
      </c>
      <c r="C1116" s="237">
        <f>+VLOOKUP(A1116,[1]BIMBOA.MX!$A$2:$G$1741,6,FALSE)</f>
        <v>52.657851999999998</v>
      </c>
      <c r="D1116" s="237">
        <f>+VLOOKUP(A1116,[1]GENTERA.MX!$A$2:$G$1741,6,FALSE)</f>
        <v>31.369523999999998</v>
      </c>
      <c r="F1116" s="239">
        <v>42625</v>
      </c>
      <c r="G1116" s="237">
        <f t="shared" si="22"/>
        <v>2.1391673320639171E-2</v>
      </c>
      <c r="H1116" s="237">
        <f t="shared" si="22"/>
        <v>8.7434431427786969E-3</v>
      </c>
      <c r="I1116" s="237">
        <f t="shared" si="22"/>
        <v>0</v>
      </c>
    </row>
    <row r="1117" spans="1:9" x14ac:dyDescent="0.25">
      <c r="A1117" s="239">
        <v>42626</v>
      </c>
      <c r="B1117" s="237">
        <f>+VLOOKUP(A1117,'[1]CEMEXCPO.MX'!$A$2:$G$1741,6,FALSE)</f>
        <v>14.086499999999999</v>
      </c>
      <c r="C1117" s="237">
        <f>+VLOOKUP(A1117,[1]BIMBOA.MX!$A$2:$G$1741,6,FALSE)</f>
        <v>51.204613000000002</v>
      </c>
      <c r="D1117" s="237">
        <f>+VLOOKUP(A1117,[1]GENTERA.MX!$A$2:$G$1741,6,FALSE)</f>
        <v>31.062151</v>
      </c>
      <c r="F1117" s="239">
        <v>42626</v>
      </c>
      <c r="G1117" s="237">
        <f t="shared" si="22"/>
        <v>-3.1583411166611064E-2</v>
      </c>
      <c r="H1117" s="237">
        <f t="shared" si="22"/>
        <v>-2.7985737619653266E-2</v>
      </c>
      <c r="I1117" s="237">
        <f t="shared" si="22"/>
        <v>-9.8467799733438013E-3</v>
      </c>
    </row>
    <row r="1118" spans="1:9" x14ac:dyDescent="0.25">
      <c r="A1118" s="239">
        <v>42627</v>
      </c>
      <c r="B1118" s="237">
        <f>+VLOOKUP(A1118,'[1]CEMEXCPO.MX'!$A$2:$G$1741,6,FALSE)</f>
        <v>13.942299999999999</v>
      </c>
      <c r="C1118" s="237">
        <f>+VLOOKUP(A1118,[1]BIMBOA.MX!$A$2:$G$1741,6,FALSE)</f>
        <v>49.244208999999998</v>
      </c>
      <c r="D1118" s="237">
        <f>+VLOOKUP(A1118,[1]GENTERA.MX!$A$2:$G$1741,6,FALSE)</f>
        <v>30.610142</v>
      </c>
      <c r="F1118" s="239">
        <v>42627</v>
      </c>
      <c r="G1118" s="237">
        <f t="shared" si="22"/>
        <v>-1.0289507381683568E-2</v>
      </c>
      <c r="H1118" s="237">
        <f t="shared" si="22"/>
        <v>-3.9037848694921266E-2</v>
      </c>
      <c r="I1118" s="237">
        <f t="shared" si="22"/>
        <v>-1.4658676427833504E-2</v>
      </c>
    </row>
    <row r="1119" spans="1:9" x14ac:dyDescent="0.25">
      <c r="A1119" s="239">
        <v>42628</v>
      </c>
      <c r="B1119" s="237">
        <f>+VLOOKUP(A1119,'[1]CEMEXCPO.MX'!$A$2:$G$1741,6,FALSE)</f>
        <v>14.0288</v>
      </c>
      <c r="C1119" s="237">
        <f>+VLOOKUP(A1119,[1]BIMBOA.MX!$A$2:$G$1741,6,FALSE)</f>
        <v>49.956200000000003</v>
      </c>
      <c r="D1119" s="237">
        <f>+VLOOKUP(A1119,[1]GENTERA.MX!$A$2:$G$1741,6,FALSE)</f>
        <v>30.347973</v>
      </c>
      <c r="F1119" s="239">
        <v>42628</v>
      </c>
      <c r="G1119" s="237">
        <f t="shared" si="22"/>
        <v>6.1849749024380004E-3</v>
      </c>
      <c r="H1119" s="237">
        <f t="shared" si="22"/>
        <v>1.4354844567684264E-2</v>
      </c>
      <c r="I1119" s="237">
        <f t="shared" si="22"/>
        <v>-8.6016641577041399E-3</v>
      </c>
    </row>
    <row r="1120" spans="1:9" x14ac:dyDescent="0.25">
      <c r="A1120" s="239">
        <v>42632</v>
      </c>
      <c r="B1120" s="237">
        <f>+VLOOKUP(A1120,'[1]CEMEXCPO.MX'!$A$2:$G$1741,6,FALSE)</f>
        <v>13.913500000000001</v>
      </c>
      <c r="C1120" s="237">
        <f>+VLOOKUP(A1120,[1]BIMBOA.MX!$A$2:$G$1741,6,FALSE)</f>
        <v>50.921768</v>
      </c>
      <c r="D1120" s="237">
        <f>+VLOOKUP(A1120,[1]GENTERA.MX!$A$2:$G$1741,6,FALSE)</f>
        <v>30.21237</v>
      </c>
      <c r="F1120" s="239">
        <v>42632</v>
      </c>
      <c r="G1120" s="237">
        <f t="shared" si="22"/>
        <v>-8.2527676250910374E-3</v>
      </c>
      <c r="H1120" s="237">
        <f t="shared" si="22"/>
        <v>1.9143872701702366E-2</v>
      </c>
      <c r="I1120" s="237">
        <f t="shared" si="22"/>
        <v>-4.4782846301518343E-3</v>
      </c>
    </row>
    <row r="1121" spans="1:9" x14ac:dyDescent="0.25">
      <c r="A1121" s="239">
        <v>42633</v>
      </c>
      <c r="B1121" s="237">
        <f>+VLOOKUP(A1121,'[1]CEMEXCPO.MX'!$A$2:$G$1741,6,FALSE)</f>
        <v>14.0481</v>
      </c>
      <c r="C1121" s="237">
        <f>+VLOOKUP(A1121,[1]BIMBOA.MX!$A$2:$G$1741,6,FALSE)</f>
        <v>51.311900999999999</v>
      </c>
      <c r="D1121" s="237">
        <f>+VLOOKUP(A1121,[1]GENTERA.MX!$A$2:$G$1741,6,FALSE)</f>
        <v>30.971748000000002</v>
      </c>
      <c r="F1121" s="239">
        <v>42633</v>
      </c>
      <c r="G1121" s="237">
        <f t="shared" si="22"/>
        <v>9.6275634921454776E-3</v>
      </c>
      <c r="H1121" s="237">
        <f t="shared" si="22"/>
        <v>7.6322193580644279E-3</v>
      </c>
      <c r="I1121" s="237">
        <f t="shared" si="22"/>
        <v>2.4823990944563629E-2</v>
      </c>
    </row>
    <row r="1122" spans="1:9" x14ac:dyDescent="0.25">
      <c r="A1122" s="239">
        <v>42634</v>
      </c>
      <c r="B1122" s="237">
        <f>+VLOOKUP(A1122,'[1]CEMEXCPO.MX'!$A$2:$G$1741,6,FALSE)</f>
        <v>14.163500000000001</v>
      </c>
      <c r="C1122" s="237">
        <f>+VLOOKUP(A1122,[1]BIMBOA.MX!$A$2:$G$1741,6,FALSE)</f>
        <v>51.048560999999999</v>
      </c>
      <c r="D1122" s="237">
        <f>+VLOOKUP(A1122,[1]GENTERA.MX!$A$2:$G$1741,6,FALSE)</f>
        <v>30.754787</v>
      </c>
      <c r="F1122" s="239">
        <v>42634</v>
      </c>
      <c r="G1122" s="237">
        <f t="shared" si="22"/>
        <v>8.1810775456243739E-3</v>
      </c>
      <c r="H1122" s="237">
        <f t="shared" si="22"/>
        <v>-5.1453574132383486E-3</v>
      </c>
      <c r="I1122" s="237">
        <f t="shared" si="22"/>
        <v>-7.0297771769179587E-3</v>
      </c>
    </row>
    <row r="1123" spans="1:9" x14ac:dyDescent="0.25">
      <c r="A1123" s="239">
        <v>42635</v>
      </c>
      <c r="B1123" s="237">
        <f>+VLOOKUP(A1123,'[1]CEMEXCPO.MX'!$A$2:$G$1741,6,FALSE)</f>
        <v>14.711499999999999</v>
      </c>
      <c r="C1123" s="237">
        <f>+VLOOKUP(A1123,[1]BIMBOA.MX!$A$2:$G$1741,6,FALSE)</f>
        <v>51.711784000000002</v>
      </c>
      <c r="D1123" s="237">
        <f>+VLOOKUP(A1123,[1]GENTERA.MX!$A$2:$G$1741,6,FALSE)</f>
        <v>31.188714999999998</v>
      </c>
      <c r="F1123" s="239">
        <v>42635</v>
      </c>
      <c r="G1123" s="237">
        <f t="shared" si="22"/>
        <v>3.7961267998531618E-2</v>
      </c>
      <c r="H1123" s="237">
        <f t="shared" si="22"/>
        <v>1.2908329747255112E-2</v>
      </c>
      <c r="I1123" s="237">
        <f t="shared" si="22"/>
        <v>1.4010673735517929E-2</v>
      </c>
    </row>
    <row r="1124" spans="1:9" x14ac:dyDescent="0.25">
      <c r="A1124" s="239">
        <v>42636</v>
      </c>
      <c r="B1124" s="237">
        <f>+VLOOKUP(A1124,'[1]CEMEXCPO.MX'!$A$2:$G$1741,6,FALSE)</f>
        <v>14.7308</v>
      </c>
      <c r="C1124" s="237">
        <f>+VLOOKUP(A1124,[1]BIMBOA.MX!$A$2:$G$1741,6,FALSE)</f>
        <v>52.228706000000003</v>
      </c>
      <c r="D1124" s="237">
        <f>+VLOOKUP(A1124,[1]GENTERA.MX!$A$2:$G$1741,6,FALSE)</f>
        <v>31.170635000000001</v>
      </c>
      <c r="F1124" s="239">
        <v>42636</v>
      </c>
      <c r="G1124" s="237">
        <f t="shared" si="22"/>
        <v>1.3110390672225374E-3</v>
      </c>
      <c r="H1124" s="237">
        <f t="shared" si="22"/>
        <v>9.946581198086904E-3</v>
      </c>
      <c r="I1124" s="237">
        <f t="shared" si="22"/>
        <v>-5.798649442819593E-4</v>
      </c>
    </row>
    <row r="1125" spans="1:9" x14ac:dyDescent="0.25">
      <c r="A1125" s="239">
        <v>42639</v>
      </c>
      <c r="B1125" s="237">
        <f>+VLOOKUP(A1125,'[1]CEMEXCPO.MX'!$A$2:$G$1741,6,FALSE)</f>
        <v>14.490399999999999</v>
      </c>
      <c r="C1125" s="237">
        <f>+VLOOKUP(A1125,[1]BIMBOA.MX!$A$2:$G$1741,6,FALSE)</f>
        <v>51.448444000000002</v>
      </c>
      <c r="D1125" s="237">
        <f>+VLOOKUP(A1125,[1]GENTERA.MX!$A$2:$G$1741,6,FALSE)</f>
        <v>31.179676000000001</v>
      </c>
      <c r="F1125" s="239">
        <v>42639</v>
      </c>
      <c r="G1125" s="237">
        <f t="shared" si="22"/>
        <v>-1.6454178733258697E-2</v>
      </c>
      <c r="H1125" s="237">
        <f t="shared" si="22"/>
        <v>-1.5052048239388832E-2</v>
      </c>
      <c r="I1125" s="237">
        <f t="shared" si="22"/>
        <v>2.900065747343751E-4</v>
      </c>
    </row>
    <row r="1126" spans="1:9" x14ac:dyDescent="0.25">
      <c r="A1126" s="239">
        <v>42640</v>
      </c>
      <c r="B1126" s="237">
        <f>+VLOOKUP(A1126,'[1]CEMEXCPO.MX'!$A$2:$G$1741,6,FALSE)</f>
        <v>14.7981</v>
      </c>
      <c r="C1126" s="237">
        <f>+VLOOKUP(A1126,[1]BIMBOA.MX!$A$2:$G$1741,6,FALSE)</f>
        <v>53.135761000000002</v>
      </c>
      <c r="D1126" s="237">
        <f>+VLOOKUP(A1126,[1]GENTERA.MX!$A$2:$G$1741,6,FALSE)</f>
        <v>31.649759</v>
      </c>
      <c r="F1126" s="239">
        <v>42640</v>
      </c>
      <c r="G1126" s="237">
        <f t="shared" si="22"/>
        <v>2.1012432953911787E-2</v>
      </c>
      <c r="H1126" s="237">
        <f t="shared" si="22"/>
        <v>3.2269947863667318E-2</v>
      </c>
      <c r="I1126" s="237">
        <f t="shared" si="22"/>
        <v>1.4964061728047711E-2</v>
      </c>
    </row>
    <row r="1127" spans="1:9" x14ac:dyDescent="0.25">
      <c r="A1127" s="239">
        <v>42641</v>
      </c>
      <c r="B1127" s="237">
        <f>+VLOOKUP(A1127,'[1]CEMEXCPO.MX'!$A$2:$G$1741,6,FALSE)</f>
        <v>15.086499999999999</v>
      </c>
      <c r="C1127" s="237">
        <f>+VLOOKUP(A1127,[1]BIMBOA.MX!$A$2:$G$1741,6,FALSE)</f>
        <v>51.96537</v>
      </c>
      <c r="D1127" s="237">
        <f>+VLOOKUP(A1127,[1]GENTERA.MX!$A$2:$G$1741,6,FALSE)</f>
        <v>31.51416</v>
      </c>
      <c r="F1127" s="239">
        <v>42641</v>
      </c>
      <c r="G1127" s="237">
        <f t="shared" si="22"/>
        <v>1.9301510043409617E-2</v>
      </c>
      <c r="H1127" s="237">
        <f t="shared" si="22"/>
        <v>-2.2272631539995199E-2</v>
      </c>
      <c r="I1127" s="237">
        <f t="shared" si="22"/>
        <v>-4.2935653916772211E-3</v>
      </c>
    </row>
    <row r="1128" spans="1:9" x14ac:dyDescent="0.25">
      <c r="A1128" s="239">
        <v>42642</v>
      </c>
      <c r="B1128" s="237">
        <f>+VLOOKUP(A1128,'[1]CEMEXCPO.MX'!$A$2:$G$1741,6,FALSE)</f>
        <v>15.3462</v>
      </c>
      <c r="C1128" s="237">
        <f>+VLOOKUP(A1128,[1]BIMBOA.MX!$A$2:$G$1741,6,FALSE)</f>
        <v>51.594746000000001</v>
      </c>
      <c r="D1128" s="237">
        <f>+VLOOKUP(A1128,[1]GENTERA.MX!$A$2:$G$1741,6,FALSE)</f>
        <v>31.613603999999999</v>
      </c>
      <c r="F1128" s="239">
        <v>42642</v>
      </c>
      <c r="G1128" s="237">
        <f t="shared" si="22"/>
        <v>1.7067582188764547E-2</v>
      </c>
      <c r="H1128" s="237">
        <f t="shared" si="22"/>
        <v>-7.1576895941699581E-3</v>
      </c>
      <c r="I1128" s="237">
        <f t="shared" si="22"/>
        <v>3.1505656451661294E-3</v>
      </c>
    </row>
    <row r="1129" spans="1:9" x14ac:dyDescent="0.25">
      <c r="A1129" s="239">
        <v>42643</v>
      </c>
      <c r="B1129" s="237">
        <f>+VLOOKUP(A1129,'[1]CEMEXCPO.MX'!$A$2:$G$1741,6,FALSE)</f>
        <v>14.7692</v>
      </c>
      <c r="C1129" s="237">
        <f>+VLOOKUP(A1129,[1]BIMBOA.MX!$A$2:$G$1741,6,FALSE)</f>
        <v>49.848911000000001</v>
      </c>
      <c r="D1129" s="237">
        <f>+VLOOKUP(A1129,[1]GENTERA.MX!$A$2:$G$1741,6,FALSE)</f>
        <v>31.550322000000001</v>
      </c>
      <c r="F1129" s="239">
        <v>42643</v>
      </c>
      <c r="G1129" s="237">
        <f t="shared" si="22"/>
        <v>-3.8323955151914529E-2</v>
      </c>
      <c r="H1129" s="237">
        <f t="shared" si="22"/>
        <v>-3.4423194965288624E-2</v>
      </c>
      <c r="I1129" s="237">
        <f t="shared" si="22"/>
        <v>-2.0037393233900041E-3</v>
      </c>
    </row>
    <row r="1130" spans="1:9" x14ac:dyDescent="0.25">
      <c r="A1130" s="239">
        <v>42646</v>
      </c>
      <c r="B1130" s="237">
        <f>+VLOOKUP(A1130,'[1]CEMEXCPO.MX'!$A$2:$G$1741,6,FALSE)</f>
        <v>14.7692</v>
      </c>
      <c r="C1130" s="237">
        <f>+VLOOKUP(A1130,[1]BIMBOA.MX!$A$2:$G$1741,6,FALSE)</f>
        <v>51.721539</v>
      </c>
      <c r="D1130" s="237">
        <f>+VLOOKUP(A1130,[1]GENTERA.MX!$A$2:$G$1741,6,FALSE)</f>
        <v>32.183135999999998</v>
      </c>
      <c r="F1130" s="239">
        <v>42646</v>
      </c>
      <c r="G1130" s="237">
        <f t="shared" si="22"/>
        <v>0</v>
      </c>
      <c r="H1130" s="237">
        <f t="shared" si="22"/>
        <v>3.6877659208834568E-2</v>
      </c>
      <c r="I1130" s="237">
        <f t="shared" si="22"/>
        <v>1.9858793692224513E-2</v>
      </c>
    </row>
    <row r="1131" spans="1:9" x14ac:dyDescent="0.25">
      <c r="A1131" s="239">
        <v>42647</v>
      </c>
      <c r="B1131" s="237">
        <f>+VLOOKUP(A1131,'[1]CEMEXCPO.MX'!$A$2:$G$1741,6,FALSE)</f>
        <v>14.711499999999999</v>
      </c>
      <c r="C1131" s="237">
        <f>+VLOOKUP(A1131,[1]BIMBOA.MX!$A$2:$G$1741,6,FALSE)</f>
        <v>52.092159000000002</v>
      </c>
      <c r="D1131" s="237">
        <f>+VLOOKUP(A1131,[1]GENTERA.MX!$A$2:$G$1741,6,FALSE)</f>
        <v>32.327778000000002</v>
      </c>
      <c r="F1131" s="239">
        <v>42647</v>
      </c>
      <c r="G1131" s="237">
        <f t="shared" si="22"/>
        <v>-3.9144303681354058E-3</v>
      </c>
      <c r="H1131" s="237">
        <f t="shared" si="22"/>
        <v>7.1401285514423388E-3</v>
      </c>
      <c r="I1131" s="237">
        <f t="shared" si="22"/>
        <v>4.4842719909403235E-3</v>
      </c>
    </row>
    <row r="1132" spans="1:9" x14ac:dyDescent="0.25">
      <c r="A1132" s="239">
        <v>42648</v>
      </c>
      <c r="B1132" s="237">
        <f>+VLOOKUP(A1132,'[1]CEMEXCPO.MX'!$A$2:$G$1741,6,FALSE)</f>
        <v>14.942299999999999</v>
      </c>
      <c r="C1132" s="237">
        <f>+VLOOKUP(A1132,[1]BIMBOA.MX!$A$2:$G$1741,6,FALSE)</f>
        <v>51.975124000000001</v>
      </c>
      <c r="D1132" s="237">
        <f>+VLOOKUP(A1132,[1]GENTERA.MX!$A$2:$G$1741,6,FALSE)</f>
        <v>33.240841000000003</v>
      </c>
      <c r="F1132" s="239">
        <v>42648</v>
      </c>
      <c r="G1132" s="237">
        <f t="shared" si="22"/>
        <v>1.5566616122966687E-2</v>
      </c>
      <c r="H1132" s="237">
        <f t="shared" si="22"/>
        <v>-2.2492188892806872E-3</v>
      </c>
      <c r="I1132" s="237">
        <f t="shared" si="22"/>
        <v>2.7852409869052318E-2</v>
      </c>
    </row>
    <row r="1133" spans="1:9" x14ac:dyDescent="0.25">
      <c r="A1133" s="239">
        <v>42649</v>
      </c>
      <c r="B1133" s="237">
        <f>+VLOOKUP(A1133,'[1]CEMEXCPO.MX'!$A$2:$G$1741,6,FALSE)</f>
        <v>15.115399999999999</v>
      </c>
      <c r="C1133" s="237">
        <f>+VLOOKUP(A1133,[1]BIMBOA.MX!$A$2:$G$1741,6,FALSE)</f>
        <v>51.194862000000001</v>
      </c>
      <c r="D1133" s="237">
        <f>+VLOOKUP(A1133,[1]GENTERA.MX!$A$2:$G$1741,6,FALSE)</f>
        <v>32.960590000000003</v>
      </c>
      <c r="F1133" s="239">
        <v>42649</v>
      </c>
      <c r="G1133" s="237">
        <f t="shared" si="22"/>
        <v>1.1517974673393222E-2</v>
      </c>
      <c r="H1133" s="237">
        <f t="shared" si="22"/>
        <v>-1.5126044056209301E-2</v>
      </c>
      <c r="I1133" s="237">
        <f t="shared" si="22"/>
        <v>-8.46666514304905E-3</v>
      </c>
    </row>
    <row r="1134" spans="1:9" x14ac:dyDescent="0.25">
      <c r="A1134" s="239">
        <v>42650</v>
      </c>
      <c r="B1134" s="237">
        <f>+VLOOKUP(A1134,'[1]CEMEXCPO.MX'!$A$2:$G$1741,6,FALSE)</f>
        <v>15.009600000000001</v>
      </c>
      <c r="C1134" s="237">
        <f>+VLOOKUP(A1134,[1]BIMBOA.MX!$A$2:$G$1741,6,FALSE)</f>
        <v>50.395091999999998</v>
      </c>
      <c r="D1134" s="237">
        <f>+VLOOKUP(A1134,[1]GENTERA.MX!$A$2:$G$1741,6,FALSE)</f>
        <v>32.788829999999997</v>
      </c>
      <c r="F1134" s="239">
        <v>42650</v>
      </c>
      <c r="G1134" s="237">
        <f t="shared" si="22"/>
        <v>-7.0240952694164329E-3</v>
      </c>
      <c r="H1134" s="237">
        <f t="shared" si="22"/>
        <v>-1.5745386064298029E-2</v>
      </c>
      <c r="I1134" s="237">
        <f t="shared" si="22"/>
        <v>-5.2246967567901419E-3</v>
      </c>
    </row>
    <row r="1135" spans="1:9" x14ac:dyDescent="0.25">
      <c r="A1135" s="239">
        <v>42653</v>
      </c>
      <c r="B1135" s="237">
        <f>+VLOOKUP(A1135,'[1]CEMEXCPO.MX'!$A$2:$G$1741,6,FALSE)</f>
        <v>15.4038</v>
      </c>
      <c r="C1135" s="237">
        <f>+VLOOKUP(A1135,[1]BIMBOA.MX!$A$2:$G$1741,6,FALSE)</f>
        <v>50.921768</v>
      </c>
      <c r="D1135" s="237">
        <f>+VLOOKUP(A1135,[1]GENTERA.MX!$A$2:$G$1741,6,FALSE)</f>
        <v>33.060040000000001</v>
      </c>
      <c r="F1135" s="239">
        <v>42653</v>
      </c>
      <c r="G1135" s="237">
        <f t="shared" si="22"/>
        <v>2.59242358382119E-2</v>
      </c>
      <c r="H1135" s="237">
        <f t="shared" si="22"/>
        <v>1.0396704834518175E-2</v>
      </c>
      <c r="I1135" s="237">
        <f t="shared" si="22"/>
        <v>8.2373937037952833E-3</v>
      </c>
    </row>
    <row r="1136" spans="1:9" x14ac:dyDescent="0.25">
      <c r="A1136" s="239">
        <v>42654</v>
      </c>
      <c r="B1136" s="237">
        <f>+VLOOKUP(A1136,'[1]CEMEXCPO.MX'!$A$2:$G$1741,6,FALSE)</f>
        <v>15.336499999999999</v>
      </c>
      <c r="C1136" s="237">
        <f>+VLOOKUP(A1136,[1]BIMBOA.MX!$A$2:$G$1741,6,FALSE)</f>
        <v>50.892508999999997</v>
      </c>
      <c r="D1136" s="237">
        <f>+VLOOKUP(A1136,[1]GENTERA.MX!$A$2:$G$1741,6,FALSE)</f>
        <v>33.060040000000001</v>
      </c>
      <c r="F1136" s="239">
        <v>42654</v>
      </c>
      <c r="G1136" s="237">
        <f t="shared" si="22"/>
        <v>-4.378623990324502E-3</v>
      </c>
      <c r="H1136" s="237">
        <f t="shared" si="22"/>
        <v>-5.7475241523264567E-4</v>
      </c>
      <c r="I1136" s="237">
        <f t="shared" si="22"/>
        <v>0</v>
      </c>
    </row>
    <row r="1137" spans="1:9" x14ac:dyDescent="0.25">
      <c r="A1137" s="239">
        <v>42655</v>
      </c>
      <c r="B1137" s="237">
        <f>+VLOOKUP(A1137,'[1]CEMEXCPO.MX'!$A$2:$G$1741,6,FALSE)</f>
        <v>15.211499999999999</v>
      </c>
      <c r="C1137" s="237">
        <f>+VLOOKUP(A1137,[1]BIMBOA.MX!$A$2:$G$1741,6,FALSE)</f>
        <v>50.219540000000002</v>
      </c>
      <c r="D1137" s="237">
        <f>+VLOOKUP(A1137,[1]GENTERA.MX!$A$2:$G$1741,6,FALSE)</f>
        <v>33.277000000000001</v>
      </c>
      <c r="F1137" s="239">
        <v>42655</v>
      </c>
      <c r="G1137" s="237">
        <f t="shared" si="22"/>
        <v>-8.1838874994133344E-3</v>
      </c>
      <c r="H1137" s="237">
        <f t="shared" si="22"/>
        <v>-1.3311547812237812E-2</v>
      </c>
      <c r="I1137" s="237">
        <f t="shared" si="22"/>
        <v>6.5411653455020903E-3</v>
      </c>
    </row>
    <row r="1138" spans="1:9" x14ac:dyDescent="0.25">
      <c r="A1138" s="239">
        <v>42656</v>
      </c>
      <c r="B1138" s="237">
        <f>+VLOOKUP(A1138,'[1]CEMEXCPO.MX'!$A$2:$G$1741,6,FALSE)</f>
        <v>15.461499999999999</v>
      </c>
      <c r="C1138" s="237">
        <f>+VLOOKUP(A1138,[1]BIMBOA.MX!$A$2:$G$1741,6,FALSE)</f>
        <v>49.936691000000003</v>
      </c>
      <c r="D1138" s="237">
        <f>+VLOOKUP(A1138,[1]GENTERA.MX!$A$2:$G$1741,6,FALSE)</f>
        <v>32.535705999999998</v>
      </c>
      <c r="F1138" s="239">
        <v>42656</v>
      </c>
      <c r="G1138" s="237">
        <f t="shared" si="22"/>
        <v>1.6301342294232257E-2</v>
      </c>
      <c r="H1138" s="237">
        <f t="shared" si="22"/>
        <v>-5.6481708452018331E-3</v>
      </c>
      <c r="I1138" s="237">
        <f t="shared" si="22"/>
        <v>-2.2528335239484488E-2</v>
      </c>
    </row>
    <row r="1139" spans="1:9" x14ac:dyDescent="0.25">
      <c r="A1139" s="239">
        <v>42657</v>
      </c>
      <c r="B1139" s="237">
        <f>+VLOOKUP(A1139,'[1]CEMEXCPO.MX'!$A$2:$G$1741,6,FALSE)</f>
        <v>15.336499999999999</v>
      </c>
      <c r="C1139" s="237">
        <f>+VLOOKUP(A1139,[1]BIMBOA.MX!$A$2:$G$1741,6,FALSE)</f>
        <v>50.521884999999997</v>
      </c>
      <c r="D1139" s="237">
        <f>+VLOOKUP(A1139,[1]GENTERA.MX!$A$2:$G$1741,6,FALSE)</f>
        <v>33.439728000000002</v>
      </c>
      <c r="F1139" s="239">
        <v>42657</v>
      </c>
      <c r="G1139" s="237">
        <f t="shared" si="22"/>
        <v>-8.1174547948189343E-3</v>
      </c>
      <c r="H1139" s="237">
        <f t="shared" si="22"/>
        <v>1.1650585596922565E-2</v>
      </c>
      <c r="I1139" s="237">
        <f t="shared" si="22"/>
        <v>2.7406521792609394E-2</v>
      </c>
    </row>
    <row r="1140" spans="1:9" x14ac:dyDescent="0.25">
      <c r="A1140" s="239">
        <v>42660</v>
      </c>
      <c r="B1140" s="237">
        <f>+VLOOKUP(A1140,'[1]CEMEXCPO.MX'!$A$2:$G$1741,6,FALSE)</f>
        <v>15.4519</v>
      </c>
      <c r="C1140" s="237">
        <f>+VLOOKUP(A1140,[1]BIMBOA.MX!$A$2:$G$1741,6,FALSE)</f>
        <v>49.878169999999997</v>
      </c>
      <c r="D1140" s="237">
        <f>+VLOOKUP(A1140,[1]GENTERA.MX!$A$2:$G$1741,6,FALSE)</f>
        <v>33.864615999999998</v>
      </c>
      <c r="F1140" s="239">
        <v>42660</v>
      </c>
      <c r="G1140" s="237">
        <f t="shared" si="22"/>
        <v>7.4963648915019375E-3</v>
      </c>
      <c r="H1140" s="237">
        <f t="shared" si="22"/>
        <v>-1.2823176654388306E-2</v>
      </c>
      <c r="I1140" s="237">
        <f t="shared" si="22"/>
        <v>1.2626039249744389E-2</v>
      </c>
    </row>
    <row r="1141" spans="1:9" x14ac:dyDescent="0.25">
      <c r="A1141" s="239">
        <v>42661</v>
      </c>
      <c r="B1141" s="237">
        <f>+VLOOKUP(A1141,'[1]CEMEXCPO.MX'!$A$2:$G$1741,6,FALSE)</f>
        <v>15.6731</v>
      </c>
      <c r="C1141" s="237">
        <f>+VLOOKUP(A1141,[1]BIMBOA.MX!$A$2:$G$1741,6,FALSE)</f>
        <v>50.716952999999997</v>
      </c>
      <c r="D1141" s="237">
        <f>+VLOOKUP(A1141,[1]GENTERA.MX!$A$2:$G$1741,6,FALSE)</f>
        <v>33.719971000000001</v>
      </c>
      <c r="F1141" s="239">
        <v>42661</v>
      </c>
      <c r="G1141" s="237">
        <f t="shared" si="22"/>
        <v>1.4213893922050542E-2</v>
      </c>
      <c r="H1141" s="237">
        <f t="shared" si="22"/>
        <v>1.6676801315775071E-2</v>
      </c>
      <c r="I1141" s="237">
        <f t="shared" si="22"/>
        <v>-4.2804203523125065E-3</v>
      </c>
    </row>
    <row r="1142" spans="1:9" x14ac:dyDescent="0.25">
      <c r="A1142" s="239">
        <v>42662</v>
      </c>
      <c r="B1142" s="237">
        <f>+VLOOKUP(A1142,'[1]CEMEXCPO.MX'!$A$2:$G$1741,6,FALSE)</f>
        <v>15.817299999999999</v>
      </c>
      <c r="C1142" s="237">
        <f>+VLOOKUP(A1142,[1]BIMBOA.MX!$A$2:$G$1741,6,FALSE)</f>
        <v>51.984875000000002</v>
      </c>
      <c r="D1142" s="237">
        <f>+VLOOKUP(A1142,[1]GENTERA.MX!$A$2:$G$1741,6,FALSE)</f>
        <v>34.443192000000003</v>
      </c>
      <c r="F1142" s="239">
        <v>42662</v>
      </c>
      <c r="G1142" s="237">
        <f t="shared" si="22"/>
        <v>9.1584106848033864E-3</v>
      </c>
      <c r="H1142" s="237">
        <f t="shared" si="22"/>
        <v>2.4692577484007237E-2</v>
      </c>
      <c r="I1142" s="237">
        <f t="shared" si="22"/>
        <v>2.1221085082002225E-2</v>
      </c>
    </row>
    <row r="1143" spans="1:9" x14ac:dyDescent="0.25">
      <c r="A1143" s="239">
        <v>42663</v>
      </c>
      <c r="B1143" s="237">
        <f>+VLOOKUP(A1143,'[1]CEMEXCPO.MX'!$A$2:$G$1741,6,FALSE)</f>
        <v>16.048100000000002</v>
      </c>
      <c r="C1143" s="237">
        <f>+VLOOKUP(A1143,[1]BIMBOA.MX!$A$2:$G$1741,6,FALSE)</f>
        <v>50.629173000000002</v>
      </c>
      <c r="D1143" s="237">
        <f>+VLOOKUP(A1143,[1]GENTERA.MX!$A$2:$G$1741,6,FALSE)</f>
        <v>33.837494</v>
      </c>
      <c r="F1143" s="239">
        <v>42663</v>
      </c>
      <c r="G1143" s="237">
        <f t="shared" si="22"/>
        <v>1.4486184770454288E-2</v>
      </c>
      <c r="H1143" s="237">
        <f t="shared" si="22"/>
        <v>-2.6424859228073933E-2</v>
      </c>
      <c r="I1143" s="237">
        <f t="shared" si="22"/>
        <v>-1.7741880569222716E-2</v>
      </c>
    </row>
    <row r="1144" spans="1:9" x14ac:dyDescent="0.25">
      <c r="A1144" s="239">
        <v>42664</v>
      </c>
      <c r="B1144" s="237">
        <f>+VLOOKUP(A1144,'[1]CEMEXCPO.MX'!$A$2:$G$1741,6,FALSE)</f>
        <v>16.2789</v>
      </c>
      <c r="C1144" s="237">
        <f>+VLOOKUP(A1144,[1]BIMBOA.MX!$A$2:$G$1741,6,FALSE)</f>
        <v>50.385342000000001</v>
      </c>
      <c r="D1144" s="237">
        <f>+VLOOKUP(A1144,[1]GENTERA.MX!$A$2:$G$1741,6,FALSE)</f>
        <v>34.370868999999999</v>
      </c>
      <c r="F1144" s="239">
        <v>42664</v>
      </c>
      <c r="G1144" s="237">
        <f t="shared" si="22"/>
        <v>1.4279328217788698E-2</v>
      </c>
      <c r="H1144" s="237">
        <f t="shared" si="22"/>
        <v>-4.8276522154236294E-3</v>
      </c>
      <c r="I1144" s="237">
        <f t="shared" si="22"/>
        <v>1.5639896597402083E-2</v>
      </c>
    </row>
    <row r="1145" spans="1:9" x14ac:dyDescent="0.25">
      <c r="A1145" s="239">
        <v>42667</v>
      </c>
      <c r="B1145" s="237">
        <f>+VLOOKUP(A1145,'[1]CEMEXCPO.MX'!$A$2:$G$1741,6,FALSE)</f>
        <v>16.288499999999999</v>
      </c>
      <c r="C1145" s="237">
        <f>+VLOOKUP(A1145,[1]BIMBOA.MX!$A$2:$G$1741,6,FALSE)</f>
        <v>50.726703999999998</v>
      </c>
      <c r="D1145" s="237">
        <f>+VLOOKUP(A1145,[1]GENTERA.MX!$A$2:$G$1741,6,FALSE)</f>
        <v>34.497433000000001</v>
      </c>
      <c r="F1145" s="239">
        <v>42667</v>
      </c>
      <c r="G1145" s="237">
        <f t="shared" si="22"/>
        <v>5.8954661889203108E-4</v>
      </c>
      <c r="H1145" s="237">
        <f t="shared" si="22"/>
        <v>6.7521786067832974E-3</v>
      </c>
      <c r="I1145" s="237">
        <f t="shared" si="22"/>
        <v>3.6755412522225138E-3</v>
      </c>
    </row>
    <row r="1146" spans="1:9" x14ac:dyDescent="0.25">
      <c r="A1146" s="239">
        <v>42668</v>
      </c>
      <c r="B1146" s="237">
        <f>+VLOOKUP(A1146,'[1]CEMEXCPO.MX'!$A$2:$G$1741,6,FALSE)</f>
        <v>16.2211</v>
      </c>
      <c r="C1146" s="237">
        <f>+VLOOKUP(A1146,[1]BIMBOA.MX!$A$2:$G$1741,6,FALSE)</f>
        <v>49.975704</v>
      </c>
      <c r="D1146" s="237">
        <f>+VLOOKUP(A1146,[1]GENTERA.MX!$A$2:$G$1741,6,FALSE)</f>
        <v>33.548206</v>
      </c>
      <c r="F1146" s="239">
        <v>42668</v>
      </c>
      <c r="G1146" s="237">
        <f t="shared" si="22"/>
        <v>-4.1464734459163138E-3</v>
      </c>
      <c r="H1146" s="237">
        <f t="shared" si="22"/>
        <v>-1.4915510719793195E-2</v>
      </c>
      <c r="I1146" s="237">
        <f t="shared" si="22"/>
        <v>-2.7901525913184674E-2</v>
      </c>
    </row>
    <row r="1147" spans="1:9" x14ac:dyDescent="0.25">
      <c r="A1147" s="239">
        <v>42669</v>
      </c>
      <c r="B1147" s="237">
        <f>+VLOOKUP(A1147,'[1]CEMEXCPO.MX'!$A$2:$G$1741,6,FALSE)</f>
        <v>16.230801</v>
      </c>
      <c r="C1147" s="237">
        <f>+VLOOKUP(A1147,[1]BIMBOA.MX!$A$2:$G$1741,6,FALSE)</f>
        <v>49.644095999999998</v>
      </c>
      <c r="D1147" s="237">
        <f>+VLOOKUP(A1147,[1]GENTERA.MX!$A$2:$G$1741,6,FALSE)</f>
        <v>34.072544000000001</v>
      </c>
      <c r="F1147" s="239">
        <v>42669</v>
      </c>
      <c r="G1147" s="237">
        <f t="shared" si="22"/>
        <v>5.9786946157433605E-4</v>
      </c>
      <c r="H1147" s="237">
        <f t="shared" si="22"/>
        <v>-6.6574962969278787E-3</v>
      </c>
      <c r="I1147" s="237">
        <f t="shared" si="22"/>
        <v>1.5508509123921078E-2</v>
      </c>
    </row>
    <row r="1148" spans="1:9" x14ac:dyDescent="0.25">
      <c r="A1148" s="239">
        <v>42670</v>
      </c>
      <c r="B1148" s="237">
        <f>+VLOOKUP(A1148,'[1]CEMEXCPO.MX'!$A$2:$G$1741,6,FALSE)</f>
        <v>16.211500000000001</v>
      </c>
      <c r="C1148" s="237">
        <f>+VLOOKUP(A1148,[1]BIMBOA.MX!$A$2:$G$1741,6,FALSE)</f>
        <v>50.239040000000003</v>
      </c>
      <c r="D1148" s="237">
        <f>+VLOOKUP(A1148,[1]GENTERA.MX!$A$2:$G$1741,6,FALSE)</f>
        <v>33.575329000000004</v>
      </c>
      <c r="F1148" s="239">
        <v>42670</v>
      </c>
      <c r="G1148" s="237">
        <f t="shared" si="22"/>
        <v>-1.1898664202127025E-3</v>
      </c>
      <c r="H1148" s="237">
        <f t="shared" si="22"/>
        <v>1.1912942663286775E-2</v>
      </c>
      <c r="I1148" s="237">
        <f t="shared" si="22"/>
        <v>-1.4700357363850822E-2</v>
      </c>
    </row>
    <row r="1149" spans="1:9" x14ac:dyDescent="0.25">
      <c r="A1149" s="239">
        <v>42671</v>
      </c>
      <c r="B1149" s="237">
        <f>+VLOOKUP(A1149,'[1]CEMEXCPO.MX'!$A$2:$G$1741,6,FALSE)</f>
        <v>15.7981</v>
      </c>
      <c r="C1149" s="237">
        <f>+VLOOKUP(A1149,[1]BIMBOA.MX!$A$2:$G$1741,6,FALSE)</f>
        <v>50.151257000000001</v>
      </c>
      <c r="D1149" s="237">
        <f>+VLOOKUP(A1149,[1]GENTERA.MX!$A$2:$G$1741,6,FALSE)</f>
        <v>32.653224999999999</v>
      </c>
      <c r="F1149" s="239">
        <v>42671</v>
      </c>
      <c r="G1149" s="237">
        <f t="shared" si="22"/>
        <v>-2.5831187301000393E-2</v>
      </c>
      <c r="H1149" s="237">
        <f t="shared" si="22"/>
        <v>-1.7488347977122174E-3</v>
      </c>
      <c r="I1149" s="237">
        <f t="shared" si="22"/>
        <v>-2.7847915589181892E-2</v>
      </c>
    </row>
    <row r="1150" spans="1:9" x14ac:dyDescent="0.25">
      <c r="A1150" s="239">
        <v>42674</v>
      </c>
      <c r="B1150" s="237">
        <f>+VLOOKUP(A1150,'[1]CEMEXCPO.MX'!$A$2:$G$1741,6,FALSE)</f>
        <v>15.7308</v>
      </c>
      <c r="C1150" s="237">
        <f>+VLOOKUP(A1150,[1]BIMBOA.MX!$A$2:$G$1741,6,FALSE)</f>
        <v>49.653846999999999</v>
      </c>
      <c r="D1150" s="237">
        <f>+VLOOKUP(A1150,[1]GENTERA.MX!$A$2:$G$1741,6,FALSE)</f>
        <v>33.719971000000001</v>
      </c>
      <c r="F1150" s="239">
        <v>42674</v>
      </c>
      <c r="G1150" s="237">
        <f t="shared" si="22"/>
        <v>-4.2691056277458306E-3</v>
      </c>
      <c r="H1150" s="237">
        <f t="shared" si="22"/>
        <v>-9.9677090331971117E-3</v>
      </c>
      <c r="I1150" s="237">
        <f t="shared" si="22"/>
        <v>3.2146647379892451E-2</v>
      </c>
    </row>
    <row r="1151" spans="1:9" x14ac:dyDescent="0.25">
      <c r="A1151" s="239">
        <v>42675</v>
      </c>
      <c r="B1151" s="237">
        <f>+VLOOKUP(A1151,'[1]CEMEXCPO.MX'!$A$2:$G$1741,6,FALSE)</f>
        <v>15.4808</v>
      </c>
      <c r="C1151" s="237">
        <f>+VLOOKUP(A1151,[1]BIMBOA.MX!$A$2:$G$1741,6,FALSE)</f>
        <v>48.893093</v>
      </c>
      <c r="D1151" s="237">
        <f>+VLOOKUP(A1151,[1]GENTERA.MX!$A$2:$G$1741,6,FALSE)</f>
        <v>32.671309999999998</v>
      </c>
      <c r="F1151" s="239">
        <v>42675</v>
      </c>
      <c r="G1151" s="237">
        <f t="shared" si="22"/>
        <v>-1.602002759682631E-2</v>
      </c>
      <c r="H1151" s="237">
        <f t="shared" si="22"/>
        <v>-1.5439730805509833E-2</v>
      </c>
      <c r="I1151" s="237">
        <f t="shared" si="22"/>
        <v>-3.1592950351293787E-2</v>
      </c>
    </row>
    <row r="1152" spans="1:9" x14ac:dyDescent="0.25">
      <c r="A1152" s="239">
        <v>42677</v>
      </c>
      <c r="B1152" s="237">
        <f>+VLOOKUP(A1152,'[1]CEMEXCPO.MX'!$A$2:$G$1741,6,FALSE)</f>
        <v>15.586499999999999</v>
      </c>
      <c r="C1152" s="237">
        <f>+VLOOKUP(A1152,[1]BIMBOA.MX!$A$2:$G$1741,6,FALSE)</f>
        <v>47.547137999999997</v>
      </c>
      <c r="D1152" s="237">
        <f>+VLOOKUP(A1152,[1]GENTERA.MX!$A$2:$G$1741,6,FALSE)</f>
        <v>31.920973</v>
      </c>
      <c r="F1152" s="239">
        <v>42677</v>
      </c>
      <c r="G1152" s="237">
        <f t="shared" si="22"/>
        <v>6.8046085658734256E-3</v>
      </c>
      <c r="H1152" s="237">
        <f t="shared" si="22"/>
        <v>-2.7914541155199691E-2</v>
      </c>
      <c r="I1152" s="237">
        <f t="shared" si="22"/>
        <v>-2.3234068185098527E-2</v>
      </c>
    </row>
    <row r="1153" spans="1:9" x14ac:dyDescent="0.25">
      <c r="A1153" s="239">
        <v>42678</v>
      </c>
      <c r="B1153" s="237">
        <f>+VLOOKUP(A1153,'[1]CEMEXCPO.MX'!$A$2:$G$1741,6,FALSE)</f>
        <v>15.2212</v>
      </c>
      <c r="C1153" s="237">
        <f>+VLOOKUP(A1153,[1]BIMBOA.MX!$A$2:$G$1741,6,FALSE)</f>
        <v>48.444439000000003</v>
      </c>
      <c r="D1153" s="237">
        <f>+VLOOKUP(A1153,[1]GENTERA.MX!$A$2:$G$1741,6,FALSE)</f>
        <v>31.396640999999999</v>
      </c>
      <c r="F1153" s="239">
        <v>42678</v>
      </c>
      <c r="G1153" s="237">
        <f t="shared" si="22"/>
        <v>-2.3715962026322798E-2</v>
      </c>
      <c r="H1153" s="237">
        <f t="shared" si="22"/>
        <v>1.86959557219834E-2</v>
      </c>
      <c r="I1153" s="237">
        <f t="shared" si="22"/>
        <v>-1.6562341903435356E-2</v>
      </c>
    </row>
    <row r="1154" spans="1:9" x14ac:dyDescent="0.25">
      <c r="A1154" s="239">
        <v>42681</v>
      </c>
      <c r="B1154" s="237">
        <f>+VLOOKUP(A1154,'[1]CEMEXCPO.MX'!$A$2:$G$1741,6,FALSE)</f>
        <v>16.019199</v>
      </c>
      <c r="C1154" s="237">
        <f>+VLOOKUP(A1154,[1]BIMBOA.MX!$A$2:$G$1741,6,FALSE)</f>
        <v>50.453612999999997</v>
      </c>
      <c r="D1154" s="237">
        <f>+VLOOKUP(A1154,[1]GENTERA.MX!$A$2:$G$1741,6,FALSE)</f>
        <v>32.580905999999999</v>
      </c>
      <c r="F1154" s="239">
        <v>42681</v>
      </c>
      <c r="G1154" s="237">
        <f t="shared" si="22"/>
        <v>5.1098747437820308E-2</v>
      </c>
      <c r="H1154" s="237">
        <f t="shared" si="22"/>
        <v>4.0636806068717904E-2</v>
      </c>
      <c r="I1154" s="237">
        <f t="shared" si="22"/>
        <v>3.7025498588973166E-2</v>
      </c>
    </row>
    <row r="1155" spans="1:9" x14ac:dyDescent="0.25">
      <c r="A1155" s="239">
        <v>42682</v>
      </c>
      <c r="B1155" s="237">
        <f>+VLOOKUP(A1155,'[1]CEMEXCPO.MX'!$A$2:$G$1741,6,FALSE)</f>
        <v>16.0961</v>
      </c>
      <c r="C1155" s="237">
        <f>+VLOOKUP(A1155,[1]BIMBOA.MX!$A$2:$G$1741,6,FALSE)</f>
        <v>50.726703999999998</v>
      </c>
      <c r="D1155" s="237">
        <f>+VLOOKUP(A1155,[1]GENTERA.MX!$A$2:$G$1741,6,FALSE)</f>
        <v>32.562823999999999</v>
      </c>
      <c r="F1155" s="239">
        <v>42682</v>
      </c>
      <c r="G1155" s="237">
        <f t="shared" si="22"/>
        <v>4.7890662315162652E-3</v>
      </c>
      <c r="H1155" s="237">
        <f t="shared" si="22"/>
        <v>5.3981183543516708E-3</v>
      </c>
      <c r="I1155" s="237">
        <f t="shared" si="22"/>
        <v>-5.5514169865252504E-4</v>
      </c>
    </row>
    <row r="1156" spans="1:9" x14ac:dyDescent="0.25">
      <c r="A1156" s="239">
        <v>42683</v>
      </c>
      <c r="B1156" s="237">
        <f>+VLOOKUP(A1156,'[1]CEMEXCPO.MX'!$A$2:$G$1741,6,FALSE)</f>
        <v>15.7308</v>
      </c>
      <c r="C1156" s="237">
        <f>+VLOOKUP(A1156,[1]BIMBOA.MX!$A$2:$G$1741,6,FALSE)</f>
        <v>50.726703999999998</v>
      </c>
      <c r="D1156" s="237">
        <f>+VLOOKUP(A1156,[1]GENTERA.MX!$A$2:$G$1741,6,FALSE)</f>
        <v>32.608024999999998</v>
      </c>
      <c r="F1156" s="239">
        <v>42683</v>
      </c>
      <c r="G1156" s="237">
        <f t="shared" ref="G1156:I1219" si="23">+LN(B1156/B1155)</f>
        <v>-2.2956432612061057E-2</v>
      </c>
      <c r="H1156" s="237">
        <f t="shared" si="23"/>
        <v>0</v>
      </c>
      <c r="I1156" s="237">
        <f t="shared" si="23"/>
        <v>1.3871541629898127E-3</v>
      </c>
    </row>
    <row r="1157" spans="1:9" x14ac:dyDescent="0.25">
      <c r="A1157" s="239">
        <v>42684</v>
      </c>
      <c r="B1157" s="237">
        <f>+VLOOKUP(A1157,'[1]CEMEXCPO.MX'!$A$2:$G$1741,6,FALSE)</f>
        <v>14.884600000000001</v>
      </c>
      <c r="C1157" s="237">
        <f>+VLOOKUP(A1157,[1]BIMBOA.MX!$A$2:$G$1741,6,FALSE)</f>
        <v>48.766300000000001</v>
      </c>
      <c r="D1157" s="237">
        <f>+VLOOKUP(A1157,[1]GENTERA.MX!$A$2:$G$1741,6,FALSE)</f>
        <v>29.335474000000001</v>
      </c>
      <c r="F1157" s="239">
        <v>42684</v>
      </c>
      <c r="G1157" s="237">
        <f t="shared" si="23"/>
        <v>-5.5293452593592488E-2</v>
      </c>
      <c r="H1157" s="237">
        <f t="shared" si="23"/>
        <v>-3.9412977517847135E-2</v>
      </c>
      <c r="I1157" s="237">
        <f t="shared" si="23"/>
        <v>-0.10576092330293045</v>
      </c>
    </row>
    <row r="1158" spans="1:9" x14ac:dyDescent="0.25">
      <c r="A1158" s="239">
        <v>42685</v>
      </c>
      <c r="B1158" s="237">
        <f>+VLOOKUP(A1158,'[1]CEMEXCPO.MX'!$A$2:$G$1741,6,FALSE)</f>
        <v>14.817299999999999</v>
      </c>
      <c r="C1158" s="237">
        <f>+VLOOKUP(A1158,[1]BIMBOA.MX!$A$2:$G$1741,6,FALSE)</f>
        <v>48.698025000000001</v>
      </c>
      <c r="D1158" s="237">
        <f>+VLOOKUP(A1158,[1]GENTERA.MX!$A$2:$G$1741,6,FALSE)</f>
        <v>28.395289999999999</v>
      </c>
      <c r="F1158" s="239">
        <v>42685</v>
      </c>
      <c r="G1158" s="237">
        <f t="shared" si="23"/>
        <v>-4.531704380839505E-3</v>
      </c>
      <c r="H1158" s="237">
        <f t="shared" si="23"/>
        <v>-1.4010256813029014E-3</v>
      </c>
      <c r="I1158" s="237">
        <f t="shared" si="23"/>
        <v>-3.2574214077189072E-2</v>
      </c>
    </row>
    <row r="1159" spans="1:9" x14ac:dyDescent="0.25">
      <c r="A1159" s="239">
        <v>42688</v>
      </c>
      <c r="B1159" s="237">
        <f>+VLOOKUP(A1159,'[1]CEMEXCPO.MX'!$A$2:$G$1741,6,FALSE)</f>
        <v>14.817299999999999</v>
      </c>
      <c r="C1159" s="237">
        <f>+VLOOKUP(A1159,[1]BIMBOA.MX!$A$2:$G$1741,6,FALSE)</f>
        <v>50.082985000000001</v>
      </c>
      <c r="D1159" s="237">
        <f>+VLOOKUP(A1159,[1]GENTERA.MX!$A$2:$G$1741,6,FALSE)</f>
        <v>28.359131000000001</v>
      </c>
      <c r="F1159" s="239">
        <v>42688</v>
      </c>
      <c r="G1159" s="237">
        <f t="shared" si="23"/>
        <v>0</v>
      </c>
      <c r="H1159" s="237">
        <f t="shared" si="23"/>
        <v>2.8042854796738143E-2</v>
      </c>
      <c r="I1159" s="237">
        <f t="shared" si="23"/>
        <v>-1.274226897406787E-3</v>
      </c>
    </row>
    <row r="1160" spans="1:9" x14ac:dyDescent="0.25">
      <c r="A1160" s="239">
        <v>42689</v>
      </c>
      <c r="B1160" s="237">
        <f>+VLOOKUP(A1160,'[1]CEMEXCPO.MX'!$A$2:$G$1741,6,FALSE)</f>
        <v>14.8942</v>
      </c>
      <c r="C1160" s="237">
        <f>+VLOOKUP(A1160,[1]BIMBOA.MX!$A$2:$G$1741,6,FALSE)</f>
        <v>48.678519999999999</v>
      </c>
      <c r="D1160" s="237">
        <f>+VLOOKUP(A1160,[1]GENTERA.MX!$A$2:$G$1741,6,FALSE)</f>
        <v>29.959244000000002</v>
      </c>
      <c r="F1160" s="239">
        <v>42689</v>
      </c>
      <c r="G1160" s="237">
        <f t="shared" si="23"/>
        <v>5.176458389232275E-3</v>
      </c>
      <c r="H1160" s="237">
        <f t="shared" si="23"/>
        <v>-2.8443464620404913E-2</v>
      </c>
      <c r="I1160" s="237">
        <f t="shared" si="23"/>
        <v>5.4888865240268529E-2</v>
      </c>
    </row>
    <row r="1161" spans="1:9" x14ac:dyDescent="0.25">
      <c r="A1161" s="239">
        <v>42690</v>
      </c>
      <c r="B1161" s="237">
        <f>+VLOOKUP(A1161,'[1]CEMEXCPO.MX'!$A$2:$G$1741,6,FALSE)</f>
        <v>14.8942</v>
      </c>
      <c r="C1161" s="237">
        <f>+VLOOKUP(A1161,[1]BIMBOA.MX!$A$2:$G$1741,6,FALSE)</f>
        <v>48.434688999999999</v>
      </c>
      <c r="D1161" s="237">
        <f>+VLOOKUP(A1161,[1]GENTERA.MX!$A$2:$G$1741,6,FALSE)</f>
        <v>30.239491999999998</v>
      </c>
      <c r="F1161" s="239">
        <v>42690</v>
      </c>
      <c r="G1161" s="237">
        <f t="shared" si="23"/>
        <v>0</v>
      </c>
      <c r="H1161" s="237">
        <f t="shared" si="23"/>
        <v>-5.0215931465733953E-3</v>
      </c>
      <c r="I1161" s="237">
        <f t="shared" si="23"/>
        <v>9.3108275426443121E-3</v>
      </c>
    </row>
    <row r="1162" spans="1:9" x14ac:dyDescent="0.25">
      <c r="A1162" s="239">
        <v>42691</v>
      </c>
      <c r="B1162" s="237">
        <f>+VLOOKUP(A1162,'[1]CEMEXCPO.MX'!$A$2:$G$1741,6,FALSE)</f>
        <v>15.615399999999999</v>
      </c>
      <c r="C1162" s="237">
        <f>+VLOOKUP(A1162,[1]BIMBOA.MX!$A$2:$G$1741,6,FALSE)</f>
        <v>47.459361999999999</v>
      </c>
      <c r="D1162" s="237">
        <f>+VLOOKUP(A1162,[1]GENTERA.MX!$A$2:$G$1741,6,FALSE)</f>
        <v>29.127548000000001</v>
      </c>
      <c r="F1162" s="239">
        <v>42691</v>
      </c>
      <c r="G1162" s="237">
        <f t="shared" si="23"/>
        <v>4.7285731377012745E-2</v>
      </c>
      <c r="H1162" s="237">
        <f t="shared" si="23"/>
        <v>-2.0342463863189771E-2</v>
      </c>
      <c r="I1162" s="237">
        <f t="shared" si="23"/>
        <v>-3.7464359190611571E-2</v>
      </c>
    </row>
    <row r="1163" spans="1:9" x14ac:dyDescent="0.25">
      <c r="A1163" s="239">
        <v>42692</v>
      </c>
      <c r="B1163" s="237">
        <f>+VLOOKUP(A1163,'[1]CEMEXCPO.MX'!$A$2:$G$1741,6,FALSE)</f>
        <v>15.288500000000001</v>
      </c>
      <c r="C1163" s="237">
        <f>+VLOOKUP(A1163,[1]BIMBOA.MX!$A$2:$G$1741,6,FALSE)</f>
        <v>45.401423999999999</v>
      </c>
      <c r="D1163" s="237">
        <f>+VLOOKUP(A1163,[1]GENTERA.MX!$A$2:$G$1741,6,FALSE)</f>
        <v>29.082346000000001</v>
      </c>
      <c r="F1163" s="239">
        <v>42692</v>
      </c>
      <c r="G1163" s="237">
        <f t="shared" si="23"/>
        <v>-2.1156695008429521E-2</v>
      </c>
      <c r="H1163" s="237">
        <f t="shared" si="23"/>
        <v>-4.4330337823799901E-2</v>
      </c>
      <c r="I1163" s="237">
        <f t="shared" si="23"/>
        <v>-1.5530696237205856E-3</v>
      </c>
    </row>
    <row r="1164" spans="1:9" x14ac:dyDescent="0.25">
      <c r="A1164" s="239">
        <v>42696</v>
      </c>
      <c r="B1164" s="237">
        <f>+VLOOKUP(A1164,'[1]CEMEXCPO.MX'!$A$2:$G$1741,6,FALSE)</f>
        <v>15.4808</v>
      </c>
      <c r="C1164" s="237">
        <f>+VLOOKUP(A1164,[1]BIMBOA.MX!$A$2:$G$1741,6,FALSE)</f>
        <v>46.864409999999999</v>
      </c>
      <c r="D1164" s="237">
        <f>+VLOOKUP(A1164,[1]GENTERA.MX!$A$2:$G$1741,6,FALSE)</f>
        <v>29.245068</v>
      </c>
      <c r="F1164" s="239">
        <v>42696</v>
      </c>
      <c r="G1164" s="237">
        <f t="shared" si="23"/>
        <v>1.2499634619789927E-2</v>
      </c>
      <c r="H1164" s="237">
        <f t="shared" si="23"/>
        <v>3.1715068572630047E-2</v>
      </c>
      <c r="I1164" s="237">
        <f t="shared" si="23"/>
        <v>5.579620661980535E-3</v>
      </c>
    </row>
    <row r="1165" spans="1:9" x14ac:dyDescent="0.25">
      <c r="A1165" s="239">
        <v>42697</v>
      </c>
      <c r="B1165" s="237">
        <f>+VLOOKUP(A1165,'[1]CEMEXCPO.MX'!$A$2:$G$1741,6,FALSE)</f>
        <v>15.634600000000001</v>
      </c>
      <c r="C1165" s="237">
        <f>+VLOOKUP(A1165,[1]BIMBOA.MX!$A$2:$G$1741,6,FALSE)</f>
        <v>47.478867000000001</v>
      </c>
      <c r="D1165" s="237">
        <f>+VLOOKUP(A1165,[1]GENTERA.MX!$A$2:$G$1741,6,FALSE)</f>
        <v>29.697081000000001</v>
      </c>
      <c r="F1165" s="239">
        <v>42697</v>
      </c>
      <c r="G1165" s="237">
        <f t="shared" si="23"/>
        <v>9.8858605432585664E-3</v>
      </c>
      <c r="H1165" s="237">
        <f t="shared" si="23"/>
        <v>1.3026168010918817E-2</v>
      </c>
      <c r="I1165" s="237">
        <f t="shared" si="23"/>
        <v>1.5337814074219587E-2</v>
      </c>
    </row>
    <row r="1166" spans="1:9" x14ac:dyDescent="0.25">
      <c r="A1166" s="239">
        <v>42698</v>
      </c>
      <c r="B1166" s="237">
        <f>+VLOOKUP(A1166,'[1]CEMEXCPO.MX'!$A$2:$G$1741,6,FALSE)</f>
        <v>15.5962</v>
      </c>
      <c r="C1166" s="237">
        <f>+VLOOKUP(A1166,[1]BIMBOA.MX!$A$2:$G$1741,6,FALSE)</f>
        <v>46.981453000000002</v>
      </c>
      <c r="D1166" s="237">
        <f>+VLOOKUP(A1166,[1]GENTERA.MX!$A$2:$G$1741,6,FALSE)</f>
        <v>29.326430999999999</v>
      </c>
      <c r="F1166" s="239">
        <v>42698</v>
      </c>
      <c r="G1166" s="237">
        <f t="shared" si="23"/>
        <v>-2.4591121169578161E-3</v>
      </c>
      <c r="H1166" s="237">
        <f t="shared" si="23"/>
        <v>-1.0531799970730648E-2</v>
      </c>
      <c r="I1166" s="237">
        <f t="shared" si="23"/>
        <v>-1.2559566847375574E-2</v>
      </c>
    </row>
    <row r="1167" spans="1:9" x14ac:dyDescent="0.25">
      <c r="A1167" s="239">
        <v>42699</v>
      </c>
      <c r="B1167" s="237">
        <f>+VLOOKUP(A1167,'[1]CEMEXCPO.MX'!$A$2:$G$1741,6,FALSE)</f>
        <v>15.9038</v>
      </c>
      <c r="C1167" s="237">
        <f>+VLOOKUP(A1167,[1]BIMBOA.MX!$A$2:$G$1741,6,FALSE)</f>
        <v>47.371581999999997</v>
      </c>
      <c r="D1167" s="237">
        <f>+VLOOKUP(A1167,[1]GENTERA.MX!$A$2:$G$1741,6,FALSE)</f>
        <v>29.236031000000001</v>
      </c>
      <c r="F1167" s="239">
        <v>42699</v>
      </c>
      <c r="G1167" s="237">
        <f t="shared" si="23"/>
        <v>1.9530779543329137E-2</v>
      </c>
      <c r="H1167" s="237">
        <f t="shared" si="23"/>
        <v>8.2696062355640705E-3</v>
      </c>
      <c r="I1167" s="237">
        <f t="shared" si="23"/>
        <v>-3.087304348767425E-3</v>
      </c>
    </row>
    <row r="1168" spans="1:9" x14ac:dyDescent="0.25">
      <c r="A1168" s="239">
        <v>42702</v>
      </c>
      <c r="B1168" s="237">
        <f>+VLOOKUP(A1168,'[1]CEMEXCPO.MX'!$A$2:$G$1741,6,FALSE)</f>
        <v>15.6058</v>
      </c>
      <c r="C1168" s="237">
        <f>+VLOOKUP(A1168,[1]BIMBOA.MX!$A$2:$G$1741,6,FALSE)</f>
        <v>46.776634000000001</v>
      </c>
      <c r="D1168" s="237">
        <f>+VLOOKUP(A1168,[1]GENTERA.MX!$A$2:$G$1741,6,FALSE)</f>
        <v>28.774977</v>
      </c>
      <c r="F1168" s="239">
        <v>42702</v>
      </c>
      <c r="G1168" s="237">
        <f t="shared" si="23"/>
        <v>-1.8915434353730873E-2</v>
      </c>
      <c r="H1168" s="237">
        <f t="shared" si="23"/>
        <v>-1.2638708301749083E-2</v>
      </c>
      <c r="I1168" s="237">
        <f t="shared" si="23"/>
        <v>-1.5895731651479766E-2</v>
      </c>
    </row>
    <row r="1169" spans="1:9" x14ac:dyDescent="0.25">
      <c r="A1169" s="239">
        <v>42703</v>
      </c>
      <c r="B1169" s="237">
        <f>+VLOOKUP(A1169,'[1]CEMEXCPO.MX'!$A$2:$G$1741,6,FALSE)</f>
        <v>15.557700000000001</v>
      </c>
      <c r="C1169" s="237">
        <f>+VLOOKUP(A1169,[1]BIMBOA.MX!$A$2:$G$1741,6,FALSE)</f>
        <v>46.171931999999998</v>
      </c>
      <c r="D1169" s="237">
        <f>+VLOOKUP(A1169,[1]GENTERA.MX!$A$2:$G$1741,6,FALSE)</f>
        <v>28.991942999999999</v>
      </c>
      <c r="F1169" s="239">
        <v>42703</v>
      </c>
      <c r="G1169" s="237">
        <f t="shared" si="23"/>
        <v>-3.0869471141800387E-3</v>
      </c>
      <c r="H1169" s="237">
        <f t="shared" si="23"/>
        <v>-1.3011723743279519E-2</v>
      </c>
      <c r="I1169" s="237">
        <f t="shared" si="23"/>
        <v>7.51180849635879E-3</v>
      </c>
    </row>
    <row r="1170" spans="1:9" x14ac:dyDescent="0.25">
      <c r="A1170" s="239">
        <v>42704</v>
      </c>
      <c r="B1170" s="237">
        <f>+VLOOKUP(A1170,'[1]CEMEXCPO.MX'!$A$2:$G$1741,6,FALSE)</f>
        <v>15.3942</v>
      </c>
      <c r="C1170" s="237">
        <f>+VLOOKUP(A1170,[1]BIMBOA.MX!$A$2:$G$1741,6,FALSE)</f>
        <v>46.181685999999999</v>
      </c>
      <c r="D1170" s="237">
        <f>+VLOOKUP(A1170,[1]GENTERA.MX!$A$2:$G$1741,6,FALSE)</f>
        <v>29.263148999999999</v>
      </c>
      <c r="F1170" s="239">
        <v>42704</v>
      </c>
      <c r="G1170" s="237">
        <f t="shared" si="23"/>
        <v>-1.0564877811955645E-2</v>
      </c>
      <c r="H1170" s="237">
        <f t="shared" si="23"/>
        <v>2.1123157375965595E-4</v>
      </c>
      <c r="I1170" s="237">
        <f t="shared" si="23"/>
        <v>9.3110473282276597E-3</v>
      </c>
    </row>
    <row r="1171" spans="1:9" x14ac:dyDescent="0.25">
      <c r="A1171" s="239">
        <v>42705</v>
      </c>
      <c r="B1171" s="237">
        <f>+VLOOKUP(A1171,'[1]CEMEXCPO.MX'!$A$2:$G$1741,6,FALSE)</f>
        <v>15.3942</v>
      </c>
      <c r="C1171" s="237">
        <f>+VLOOKUP(A1171,[1]BIMBOA.MX!$A$2:$G$1741,6,FALSE)</f>
        <v>45.674518999999997</v>
      </c>
      <c r="D1171" s="237">
        <f>+VLOOKUP(A1171,[1]GENTERA.MX!$A$2:$G$1741,6,FALSE)</f>
        <v>29.452997</v>
      </c>
      <c r="F1171" s="239">
        <v>42705</v>
      </c>
      <c r="G1171" s="237">
        <f t="shared" si="23"/>
        <v>0</v>
      </c>
      <c r="H1171" s="237">
        <f t="shared" si="23"/>
        <v>-1.1042741287684697E-2</v>
      </c>
      <c r="I1171" s="237">
        <f t="shared" si="23"/>
        <v>6.4666594971405488E-3</v>
      </c>
    </row>
    <row r="1172" spans="1:9" x14ac:dyDescent="0.25">
      <c r="A1172" s="239">
        <v>42706</v>
      </c>
      <c r="B1172" s="237">
        <f>+VLOOKUP(A1172,'[1]CEMEXCPO.MX'!$A$2:$G$1741,6,FALSE)</f>
        <v>15.538500000000001</v>
      </c>
      <c r="C1172" s="237">
        <f>+VLOOKUP(A1172,[1]BIMBOA.MX!$A$2:$G$1741,6,FALSE)</f>
        <v>44.250537999999999</v>
      </c>
      <c r="D1172" s="237">
        <f>+VLOOKUP(A1172,[1]GENTERA.MX!$A$2:$G$1741,6,FALSE)</f>
        <v>28.657457000000001</v>
      </c>
      <c r="F1172" s="239">
        <v>42706</v>
      </c>
      <c r="G1172" s="237">
        <f t="shared" si="23"/>
        <v>9.3300000815656758E-3</v>
      </c>
      <c r="H1172" s="237">
        <f t="shared" si="23"/>
        <v>-3.1673041711487354E-2</v>
      </c>
      <c r="I1172" s="237">
        <f t="shared" si="23"/>
        <v>-2.7381982098304291E-2</v>
      </c>
    </row>
    <row r="1173" spans="1:9" x14ac:dyDescent="0.25">
      <c r="A1173" s="239">
        <v>42709</v>
      </c>
      <c r="B1173" s="237">
        <f>+VLOOKUP(A1173,'[1]CEMEXCPO.MX'!$A$2:$G$1741,6,FALSE)</f>
        <v>15.8558</v>
      </c>
      <c r="C1173" s="237">
        <f>+VLOOKUP(A1173,[1]BIMBOA.MX!$A$2:$G$1741,6,FALSE)</f>
        <v>45.069813000000003</v>
      </c>
      <c r="D1173" s="237">
        <f>+VLOOKUP(A1173,[1]GENTERA.MX!$A$2:$G$1741,6,FALSE)</f>
        <v>28.295846999999998</v>
      </c>
      <c r="F1173" s="239">
        <v>42709</v>
      </c>
      <c r="G1173" s="237">
        <f t="shared" si="23"/>
        <v>2.0214548802256462E-2</v>
      </c>
      <c r="H1173" s="237">
        <f t="shared" si="23"/>
        <v>1.8345158020433044E-2</v>
      </c>
      <c r="I1173" s="237">
        <f t="shared" si="23"/>
        <v>-1.2698643762218454E-2</v>
      </c>
    </row>
    <row r="1174" spans="1:9" x14ac:dyDescent="0.25">
      <c r="A1174" s="239">
        <v>42710</v>
      </c>
      <c r="B1174" s="237">
        <f>+VLOOKUP(A1174,'[1]CEMEXCPO.MX'!$A$2:$G$1741,6,FALSE)</f>
        <v>16.048100000000002</v>
      </c>
      <c r="C1174" s="237">
        <f>+VLOOKUP(A1174,[1]BIMBOA.MX!$A$2:$G$1741,6,FALSE)</f>
        <v>46.445025999999999</v>
      </c>
      <c r="D1174" s="237">
        <f>+VLOOKUP(A1174,[1]GENTERA.MX!$A$2:$G$1741,6,FALSE)</f>
        <v>27.907119999999999</v>
      </c>
      <c r="F1174" s="239">
        <v>42710</v>
      </c>
      <c r="G1174" s="237">
        <f t="shared" si="23"/>
        <v>1.2055098519861231E-2</v>
      </c>
      <c r="H1174" s="237">
        <f t="shared" si="23"/>
        <v>3.0056689048692076E-2</v>
      </c>
      <c r="I1174" s="237">
        <f t="shared" si="23"/>
        <v>-1.383319136119196E-2</v>
      </c>
    </row>
    <row r="1175" spans="1:9" x14ac:dyDescent="0.25">
      <c r="A1175" s="239">
        <v>42711</v>
      </c>
      <c r="B1175" s="237">
        <f>+VLOOKUP(A1175,'[1]CEMEXCPO.MX'!$A$2:$G$1741,6,FALSE)</f>
        <v>16.605801</v>
      </c>
      <c r="C1175" s="237">
        <f>+VLOOKUP(A1175,[1]BIMBOA.MX!$A$2:$G$1741,6,FALSE)</f>
        <v>46.045135000000002</v>
      </c>
      <c r="D1175" s="237">
        <f>+VLOOKUP(A1175,[1]GENTERA.MX!$A$2:$G$1741,6,FALSE)</f>
        <v>28.494734000000001</v>
      </c>
      <c r="F1175" s="239">
        <v>42711</v>
      </c>
      <c r="G1175" s="237">
        <f t="shared" si="23"/>
        <v>3.4161629641409376E-2</v>
      </c>
      <c r="H1175" s="237">
        <f t="shared" si="23"/>
        <v>-8.6472655577798253E-3</v>
      </c>
      <c r="I1175" s="237">
        <f t="shared" si="23"/>
        <v>2.0837444869657131E-2</v>
      </c>
    </row>
    <row r="1176" spans="1:9" x14ac:dyDescent="0.25">
      <c r="A1176" s="239">
        <v>42712</v>
      </c>
      <c r="B1176" s="237">
        <f>+VLOOKUP(A1176,'[1]CEMEXCPO.MX'!$A$2:$G$1741,6,FALSE)</f>
        <v>17.375</v>
      </c>
      <c r="C1176" s="237">
        <f>+VLOOKUP(A1176,[1]BIMBOA.MX!$A$2:$G$1741,6,FALSE)</f>
        <v>46.337733999999998</v>
      </c>
      <c r="D1176" s="237">
        <f>+VLOOKUP(A1176,[1]GENTERA.MX!$A$2:$G$1741,6,FALSE)</f>
        <v>28.38625</v>
      </c>
      <c r="F1176" s="239">
        <v>42712</v>
      </c>
      <c r="G1176" s="237">
        <f t="shared" si="23"/>
        <v>4.5280299303199351E-2</v>
      </c>
      <c r="H1176" s="237">
        <f t="shared" si="23"/>
        <v>6.3345072862199935E-3</v>
      </c>
      <c r="I1176" s="237">
        <f t="shared" si="23"/>
        <v>-3.814425275602642E-3</v>
      </c>
    </row>
    <row r="1177" spans="1:9" x14ac:dyDescent="0.25">
      <c r="A1177" s="239">
        <v>42713</v>
      </c>
      <c r="B1177" s="237">
        <f>+VLOOKUP(A1177,'[1]CEMEXCPO.MX'!$A$2:$G$1741,6,FALSE)</f>
        <v>17.230801</v>
      </c>
      <c r="C1177" s="237">
        <f>+VLOOKUP(A1177,[1]BIMBOA.MX!$A$2:$G$1741,6,FALSE)</f>
        <v>46.191440999999998</v>
      </c>
      <c r="D1177" s="237">
        <f>+VLOOKUP(A1177,[1]GENTERA.MX!$A$2:$G$1741,6,FALSE)</f>
        <v>28.612257</v>
      </c>
      <c r="F1177" s="239">
        <v>42713</v>
      </c>
      <c r="G1177" s="237">
        <f t="shared" si="23"/>
        <v>-8.3338533090523866E-3</v>
      </c>
      <c r="H1177" s="237">
        <f t="shared" si="23"/>
        <v>-3.1620971849559607E-3</v>
      </c>
      <c r="I1177" s="237">
        <f t="shared" si="23"/>
        <v>7.9303194542674846E-3</v>
      </c>
    </row>
    <row r="1178" spans="1:9" x14ac:dyDescent="0.25">
      <c r="A1178" s="239">
        <v>42717</v>
      </c>
      <c r="B1178" s="237">
        <f>+VLOOKUP(A1178,'[1]CEMEXCPO.MX'!$A$2:$G$1741,6,FALSE)</f>
        <v>17.009599999999999</v>
      </c>
      <c r="C1178" s="237">
        <f>+VLOOKUP(A1178,[1]BIMBOA.MX!$A$2:$G$1741,6,FALSE)</f>
        <v>46.562064999999997</v>
      </c>
      <c r="D1178" s="237">
        <f>+VLOOKUP(A1178,[1]GENTERA.MX!$A$2:$G$1741,6,FALSE)</f>
        <v>29.995407</v>
      </c>
      <c r="F1178" s="239">
        <v>42717</v>
      </c>
      <c r="G1178" s="237">
        <f t="shared" si="23"/>
        <v>-1.2920647589599781E-2</v>
      </c>
      <c r="H1178" s="237">
        <f t="shared" si="23"/>
        <v>7.9916326295316753E-3</v>
      </c>
      <c r="I1178" s="237">
        <f t="shared" si="23"/>
        <v>4.7209077490145024E-2</v>
      </c>
    </row>
    <row r="1179" spans="1:9" x14ac:dyDescent="0.25">
      <c r="A1179" s="239">
        <v>42718</v>
      </c>
      <c r="B1179" s="237">
        <f>+VLOOKUP(A1179,'[1]CEMEXCPO.MX'!$A$2:$G$1741,6,FALSE)</f>
        <v>16.384599999999999</v>
      </c>
      <c r="C1179" s="237">
        <f>+VLOOKUP(A1179,[1]BIMBOA.MX!$A$2:$G$1741,6,FALSE)</f>
        <v>45.674518999999997</v>
      </c>
      <c r="D1179" s="237">
        <f>+VLOOKUP(A1179,[1]GENTERA.MX!$A$2:$G$1741,6,FALSE)</f>
        <v>29.805562999999999</v>
      </c>
      <c r="F1179" s="239">
        <v>42718</v>
      </c>
      <c r="G1179" s="237">
        <f t="shared" si="23"/>
        <v>-3.7436021271892328E-2</v>
      </c>
      <c r="H1179" s="237">
        <f t="shared" si="23"/>
        <v>-1.9245582530653591E-2</v>
      </c>
      <c r="I1179" s="237">
        <f t="shared" si="23"/>
        <v>-6.3492159995883974E-3</v>
      </c>
    </row>
    <row r="1180" spans="1:9" x14ac:dyDescent="0.25">
      <c r="A1180" s="239">
        <v>42719</v>
      </c>
      <c r="B1180" s="237">
        <f>+VLOOKUP(A1180,'[1]CEMEXCPO.MX'!$A$2:$G$1741,6,FALSE)</f>
        <v>15.990399999999999</v>
      </c>
      <c r="C1180" s="237">
        <f>+VLOOKUP(A1180,[1]BIMBOA.MX!$A$2:$G$1741,6,FALSE)</f>
        <v>45.362411000000002</v>
      </c>
      <c r="D1180" s="237">
        <f>+VLOOKUP(A1180,[1]GENTERA.MX!$A$2:$G$1741,6,FALSE)</f>
        <v>30.004446000000002</v>
      </c>
      <c r="F1180" s="239">
        <v>42719</v>
      </c>
      <c r="G1180" s="237">
        <f t="shared" si="23"/>
        <v>-2.4353327112562564E-2</v>
      </c>
      <c r="H1180" s="237">
        <f t="shared" si="23"/>
        <v>-6.8567607193373032E-3</v>
      </c>
      <c r="I1180" s="237">
        <f t="shared" si="23"/>
        <v>6.6505167400546438E-3</v>
      </c>
    </row>
    <row r="1181" spans="1:9" x14ac:dyDescent="0.25">
      <c r="A1181" s="239">
        <v>42720</v>
      </c>
      <c r="B1181" s="237">
        <f>+VLOOKUP(A1181,'[1]CEMEXCPO.MX'!$A$2:$G$1741,6,FALSE)</f>
        <v>15.6731</v>
      </c>
      <c r="C1181" s="237">
        <f>+VLOOKUP(A1181,[1]BIMBOA.MX!$A$2:$G$1741,6,FALSE)</f>
        <v>44.621161999999998</v>
      </c>
      <c r="D1181" s="237">
        <f>+VLOOKUP(A1181,[1]GENTERA.MX!$A$2:$G$1741,6,FALSE)</f>
        <v>29.471073000000001</v>
      </c>
      <c r="F1181" s="239">
        <v>42720</v>
      </c>
      <c r="G1181" s="237">
        <f t="shared" si="23"/>
        <v>-2.0042675116759414E-2</v>
      </c>
      <c r="H1181" s="237">
        <f t="shared" si="23"/>
        <v>-1.6475579765400473E-2</v>
      </c>
      <c r="I1181" s="237">
        <f t="shared" si="23"/>
        <v>-1.7936364686460086E-2</v>
      </c>
    </row>
    <row r="1182" spans="1:9" x14ac:dyDescent="0.25">
      <c r="A1182" s="239">
        <v>42723</v>
      </c>
      <c r="B1182" s="237">
        <f>+VLOOKUP(A1182,'[1]CEMEXCPO.MX'!$A$2:$G$1741,6,FALSE)</f>
        <v>15.567299999999999</v>
      </c>
      <c r="C1182" s="237">
        <f>+VLOOKUP(A1182,[1]BIMBOA.MX!$A$2:$G$1741,6,FALSE)</f>
        <v>44.357826000000003</v>
      </c>
      <c r="D1182" s="237">
        <f>+VLOOKUP(A1182,[1]GENTERA.MX!$A$2:$G$1741,6,FALSE)</f>
        <v>28.765940000000001</v>
      </c>
      <c r="F1182" s="239">
        <v>42723</v>
      </c>
      <c r="G1182" s="237">
        <f t="shared" si="23"/>
        <v>-6.7733066470294177E-3</v>
      </c>
      <c r="H1182" s="237">
        <f t="shared" si="23"/>
        <v>-5.9190776330582144E-3</v>
      </c>
      <c r="I1182" s="237">
        <f t="shared" si="23"/>
        <v>-2.4217157611369024E-2</v>
      </c>
    </row>
    <row r="1183" spans="1:9" x14ac:dyDescent="0.25">
      <c r="A1183" s="239">
        <v>42724</v>
      </c>
      <c r="B1183" s="237">
        <f>+VLOOKUP(A1183,'[1]CEMEXCPO.MX'!$A$2:$G$1741,6,FALSE)</f>
        <v>15.8558</v>
      </c>
      <c r="C1183" s="237">
        <f>+VLOOKUP(A1183,[1]BIMBOA.MX!$A$2:$G$1741,6,FALSE)</f>
        <v>43.792141000000001</v>
      </c>
      <c r="D1183" s="237">
        <f>+VLOOKUP(A1183,[1]GENTERA.MX!$A$2:$G$1741,6,FALSE)</f>
        <v>28.955784000000001</v>
      </c>
      <c r="F1183" s="239">
        <v>42724</v>
      </c>
      <c r="G1183" s="237">
        <f t="shared" si="23"/>
        <v>1.8362803582425816E-2</v>
      </c>
      <c r="H1183" s="237">
        <f t="shared" si="23"/>
        <v>-1.2834781106502923E-2</v>
      </c>
      <c r="I1183" s="237">
        <f t="shared" si="23"/>
        <v>6.577928425414473E-3</v>
      </c>
    </row>
    <row r="1184" spans="1:9" x14ac:dyDescent="0.25">
      <c r="A1184" s="239">
        <v>42725</v>
      </c>
      <c r="B1184" s="237">
        <f>+VLOOKUP(A1184,'[1]CEMEXCPO.MX'!$A$2:$G$1741,6,FALSE)</f>
        <v>15.865399999999999</v>
      </c>
      <c r="C1184" s="237">
        <f>+VLOOKUP(A1184,[1]BIMBOA.MX!$A$2:$G$1741,6,FALSE)</f>
        <v>43.92868</v>
      </c>
      <c r="D1184" s="237">
        <f>+VLOOKUP(A1184,[1]GENTERA.MX!$A$2:$G$1741,6,FALSE)</f>
        <v>28.612257</v>
      </c>
      <c r="F1184" s="239">
        <v>42725</v>
      </c>
      <c r="G1184" s="237">
        <f t="shared" si="23"/>
        <v>6.0527346336722017E-4</v>
      </c>
      <c r="H1184" s="237">
        <f t="shared" si="23"/>
        <v>3.1130376736133412E-3</v>
      </c>
      <c r="I1184" s="237">
        <f t="shared" si="23"/>
        <v>-1.1934784358196464E-2</v>
      </c>
    </row>
    <row r="1185" spans="1:9" x14ac:dyDescent="0.25">
      <c r="A1185" s="239">
        <v>42726</v>
      </c>
      <c r="B1185" s="237">
        <f>+VLOOKUP(A1185,'[1]CEMEXCPO.MX'!$A$2:$G$1741,6,FALSE)</f>
        <v>15.4808</v>
      </c>
      <c r="C1185" s="237">
        <f>+VLOOKUP(A1185,[1]BIMBOA.MX!$A$2:$G$1741,6,FALSE)</f>
        <v>43.558056000000001</v>
      </c>
      <c r="D1185" s="237">
        <f>+VLOOKUP(A1185,[1]GENTERA.MX!$A$2:$G$1741,6,FALSE)</f>
        <v>28.856339999999999</v>
      </c>
      <c r="F1185" s="239">
        <v>42726</v>
      </c>
      <c r="G1185" s="237">
        <f t="shared" si="23"/>
        <v>-2.4540091036952622E-2</v>
      </c>
      <c r="H1185" s="237">
        <f t="shared" si="23"/>
        <v>-8.4727407631974699E-3</v>
      </c>
      <c r="I1185" s="237">
        <f t="shared" si="23"/>
        <v>8.4945337256711485E-3</v>
      </c>
    </row>
    <row r="1186" spans="1:9" x14ac:dyDescent="0.25">
      <c r="A1186" s="239">
        <v>42727</v>
      </c>
      <c r="B1186" s="237">
        <f>+VLOOKUP(A1186,'[1]CEMEXCPO.MX'!$A$2:$G$1741,6,FALSE)</f>
        <v>15.432700000000001</v>
      </c>
      <c r="C1186" s="237">
        <f>+VLOOKUP(A1186,[1]BIMBOA.MX!$A$2:$G$1741,6,FALSE)</f>
        <v>43.441020999999999</v>
      </c>
      <c r="D1186" s="237">
        <f>+VLOOKUP(A1186,[1]GENTERA.MX!$A$2:$G$1741,6,FALSE)</f>
        <v>28.621293999999999</v>
      </c>
      <c r="F1186" s="239">
        <v>42727</v>
      </c>
      <c r="G1186" s="237">
        <f t="shared" si="23"/>
        <v>-3.111911547813556E-3</v>
      </c>
      <c r="H1186" s="237">
        <f t="shared" si="23"/>
        <v>-2.6904899370089556E-3</v>
      </c>
      <c r="I1186" s="237">
        <f t="shared" si="23"/>
        <v>-8.1787399327925298E-3</v>
      </c>
    </row>
    <row r="1187" spans="1:9" x14ac:dyDescent="0.25">
      <c r="A1187" s="239">
        <v>42730</v>
      </c>
      <c r="B1187" s="237">
        <f>+VLOOKUP(A1187,'[1]CEMEXCPO.MX'!$A$2:$G$1741,6,FALSE)</f>
        <v>15.288500000000001</v>
      </c>
      <c r="C1187" s="237">
        <f>+VLOOKUP(A1187,[1]BIMBOA.MX!$A$2:$G$1741,6,FALSE)</f>
        <v>43.684852999999997</v>
      </c>
      <c r="D1187" s="237">
        <f>+VLOOKUP(A1187,[1]GENTERA.MX!$A$2:$G$1741,6,FALSE)</f>
        <v>28.910582000000002</v>
      </c>
      <c r="F1187" s="239">
        <v>42730</v>
      </c>
      <c r="G1187" s="237">
        <f t="shared" si="23"/>
        <v>-9.38772307197633E-3</v>
      </c>
      <c r="H1187" s="237">
        <f t="shared" si="23"/>
        <v>5.5972497122545803E-3</v>
      </c>
      <c r="I1187" s="237">
        <f t="shared" si="23"/>
        <v>1.0056701024139806E-2</v>
      </c>
    </row>
    <row r="1188" spans="1:9" x14ac:dyDescent="0.25">
      <c r="A1188" s="239">
        <v>42731</v>
      </c>
      <c r="B1188" s="237">
        <f>+VLOOKUP(A1188,'[1]CEMEXCPO.MX'!$A$2:$G$1741,6,FALSE)</f>
        <v>16.019199</v>
      </c>
      <c r="C1188" s="237">
        <f>+VLOOKUP(A1188,[1]BIMBOA.MX!$A$2:$G$1741,6,FALSE)</f>
        <v>43.333736000000002</v>
      </c>
      <c r="D1188" s="237">
        <f>+VLOOKUP(A1188,[1]GENTERA.MX!$A$2:$G$1741,6,FALSE)</f>
        <v>28.982904000000001</v>
      </c>
      <c r="F1188" s="239">
        <v>42731</v>
      </c>
      <c r="G1188" s="237">
        <f t="shared" si="23"/>
        <v>4.6687028597160882E-2</v>
      </c>
      <c r="H1188" s="237">
        <f t="shared" si="23"/>
        <v>-8.0699746929766714E-3</v>
      </c>
      <c r="I1188" s="237">
        <f t="shared" si="23"/>
        <v>2.4984516434565082E-3</v>
      </c>
    </row>
    <row r="1189" spans="1:9" x14ac:dyDescent="0.25">
      <c r="A1189" s="239">
        <v>42732</v>
      </c>
      <c r="B1189" s="237">
        <f>+VLOOKUP(A1189,'[1]CEMEXCPO.MX'!$A$2:$G$1741,6,FALSE)</f>
        <v>15.942299999999999</v>
      </c>
      <c r="C1189" s="237">
        <f>+VLOOKUP(A1189,[1]BIMBOA.MX!$A$2:$G$1741,6,FALSE)</f>
        <v>44.055472999999999</v>
      </c>
      <c r="D1189" s="237">
        <f>+VLOOKUP(A1189,[1]GENTERA.MX!$A$2:$G$1741,6,FALSE)</f>
        <v>29.434913999999999</v>
      </c>
      <c r="F1189" s="239">
        <v>42732</v>
      </c>
      <c r="G1189" s="237">
        <f t="shared" si="23"/>
        <v>-4.8119863454673872E-3</v>
      </c>
      <c r="H1189" s="237">
        <f t="shared" si="23"/>
        <v>1.6518135788340566E-2</v>
      </c>
      <c r="I1189" s="237">
        <f t="shared" si="23"/>
        <v>1.5475381872609285E-2</v>
      </c>
    </row>
    <row r="1190" spans="1:9" x14ac:dyDescent="0.25">
      <c r="A1190" s="239">
        <v>42733</v>
      </c>
      <c r="B1190" s="237">
        <f>+VLOOKUP(A1190,'[1]CEMEXCPO.MX'!$A$2:$G$1741,6,FALSE)</f>
        <v>15.788500000000001</v>
      </c>
      <c r="C1190" s="237">
        <f>+VLOOKUP(A1190,[1]BIMBOA.MX!$A$2:$G$1741,6,FALSE)</f>
        <v>45.781798999999999</v>
      </c>
      <c r="D1190" s="237">
        <f>+VLOOKUP(A1190,[1]GENTERA.MX!$A$2:$G$1741,6,FALSE)</f>
        <v>30.239491999999998</v>
      </c>
      <c r="F1190" s="239">
        <v>42733</v>
      </c>
      <c r="G1190" s="237">
        <f t="shared" si="23"/>
        <v>-9.6941271230772067E-3</v>
      </c>
      <c r="H1190" s="237">
        <f t="shared" si="23"/>
        <v>3.8437020548081416E-2</v>
      </c>
      <c r="I1190" s="237">
        <f t="shared" si="23"/>
        <v>2.6967231444336406E-2</v>
      </c>
    </row>
    <row r="1191" spans="1:9" x14ac:dyDescent="0.25">
      <c r="A1191" s="239">
        <v>42734</v>
      </c>
      <c r="B1191" s="237">
        <f>+VLOOKUP(A1191,'[1]CEMEXCPO.MX'!$A$2:$G$1741,6,FALSE)</f>
        <v>15.9038</v>
      </c>
      <c r="C1191" s="237">
        <f>+VLOOKUP(A1191,[1]BIMBOA.MX!$A$2:$G$1741,6,FALSE)</f>
        <v>45.850071</v>
      </c>
      <c r="D1191" s="237">
        <f>+VLOOKUP(A1191,[1]GENTERA.MX!$A$2:$G$1741,6,FALSE)</f>
        <v>30.176212</v>
      </c>
      <c r="F1191" s="239">
        <v>42734</v>
      </c>
      <c r="G1191" s="237">
        <f t="shared" si="23"/>
        <v>7.2762474608033386E-3</v>
      </c>
      <c r="H1191" s="237">
        <f t="shared" si="23"/>
        <v>1.4901368406692007E-3</v>
      </c>
      <c r="I1191" s="237">
        <f t="shared" si="23"/>
        <v>-2.0948203513715749E-3</v>
      </c>
    </row>
    <row r="1192" spans="1:9" x14ac:dyDescent="0.25">
      <c r="A1192" s="239">
        <v>42737</v>
      </c>
      <c r="B1192" s="237">
        <f>+VLOOKUP(A1192,'[1]CEMEXCPO.MX'!$A$2:$G$1741,6,FALSE)</f>
        <v>15.9038</v>
      </c>
      <c r="C1192" s="237">
        <f>+VLOOKUP(A1192,[1]BIMBOA.MX!$A$2:$G$1741,6,FALSE)</f>
        <v>45.850071</v>
      </c>
      <c r="D1192" s="237">
        <f>+VLOOKUP(A1192,[1]GENTERA.MX!$A$2:$G$1741,6,FALSE)</f>
        <v>30.176212</v>
      </c>
      <c r="F1192" s="239">
        <v>42737</v>
      </c>
      <c r="G1192" s="237">
        <f t="shared" si="23"/>
        <v>0</v>
      </c>
      <c r="H1192" s="237">
        <f t="shared" si="23"/>
        <v>0</v>
      </c>
      <c r="I1192" s="237">
        <f t="shared" si="23"/>
        <v>0</v>
      </c>
    </row>
    <row r="1193" spans="1:9" x14ac:dyDescent="0.25">
      <c r="A1193" s="239">
        <v>42738</v>
      </c>
      <c r="B1193" s="237">
        <f>+VLOOKUP(A1193,'[1]CEMEXCPO.MX'!$A$2:$G$1741,6,FALSE)</f>
        <v>15.9038</v>
      </c>
      <c r="C1193" s="237">
        <f>+VLOOKUP(A1193,[1]BIMBOA.MX!$A$2:$G$1741,6,FALSE)</f>
        <v>45.294139999999999</v>
      </c>
      <c r="D1193" s="237">
        <f>+VLOOKUP(A1193,[1]GENTERA.MX!$A$2:$G$1741,6,FALSE)</f>
        <v>30.013484999999999</v>
      </c>
      <c r="F1193" s="239">
        <v>42738</v>
      </c>
      <c r="G1193" s="237">
        <f t="shared" si="23"/>
        <v>0</v>
      </c>
      <c r="H1193" s="237">
        <f t="shared" si="23"/>
        <v>-1.2199082931197751E-2</v>
      </c>
      <c r="I1193" s="237">
        <f t="shared" si="23"/>
        <v>-5.4071512097638805E-3</v>
      </c>
    </row>
    <row r="1194" spans="1:9" x14ac:dyDescent="0.25">
      <c r="A1194" s="239">
        <v>42739</v>
      </c>
      <c r="B1194" s="237">
        <f>+VLOOKUP(A1194,'[1]CEMEXCPO.MX'!$A$2:$G$1741,6,FALSE)</f>
        <v>16.3461</v>
      </c>
      <c r="C1194" s="237">
        <f>+VLOOKUP(A1194,[1]BIMBOA.MX!$A$2:$G$1741,6,FALSE)</f>
        <v>45.879333000000003</v>
      </c>
      <c r="D1194" s="237">
        <f>+VLOOKUP(A1194,[1]GENTERA.MX!$A$2:$G$1741,6,FALSE)</f>
        <v>29.968287</v>
      </c>
      <c r="F1194" s="239">
        <v>42739</v>
      </c>
      <c r="G1194" s="237">
        <f t="shared" si="23"/>
        <v>2.7431262397431915E-2</v>
      </c>
      <c r="H1194" s="237">
        <f t="shared" si="23"/>
        <v>1.2837089932586341E-2</v>
      </c>
      <c r="I1194" s="237">
        <f t="shared" si="23"/>
        <v>-1.5070581294119036E-3</v>
      </c>
    </row>
    <row r="1195" spans="1:9" x14ac:dyDescent="0.25">
      <c r="A1195" s="239">
        <v>42740</v>
      </c>
      <c r="B1195" s="237">
        <f>+VLOOKUP(A1195,'[1]CEMEXCPO.MX'!$A$2:$G$1741,6,FALSE)</f>
        <v>16.365400000000001</v>
      </c>
      <c r="C1195" s="237">
        <f>+VLOOKUP(A1195,[1]BIMBOA.MX!$A$2:$G$1741,6,FALSE)</f>
        <v>46.123165</v>
      </c>
      <c r="D1195" s="237">
        <f>+VLOOKUP(A1195,[1]GENTERA.MX!$A$2:$G$1741,6,FALSE)</f>
        <v>30.158131000000001</v>
      </c>
      <c r="F1195" s="239">
        <v>42740</v>
      </c>
      <c r="G1195" s="237">
        <f t="shared" si="23"/>
        <v>1.1800132821482572E-3</v>
      </c>
      <c r="H1195" s="237">
        <f t="shared" si="23"/>
        <v>5.3005641410154378E-3</v>
      </c>
      <c r="I1195" s="237">
        <f t="shared" si="23"/>
        <v>6.3148491856634507E-3</v>
      </c>
    </row>
    <row r="1196" spans="1:9" x14ac:dyDescent="0.25">
      <c r="A1196" s="239">
        <v>42741</v>
      </c>
      <c r="B1196" s="237">
        <f>+VLOOKUP(A1196,'[1]CEMEXCPO.MX'!$A$2:$G$1741,6,FALSE)</f>
        <v>16.365400000000001</v>
      </c>
      <c r="C1196" s="237">
        <f>+VLOOKUP(A1196,[1]BIMBOA.MX!$A$2:$G$1741,6,FALSE)</f>
        <v>46.445025999999999</v>
      </c>
      <c r="D1196" s="237">
        <f>+VLOOKUP(A1196,[1]GENTERA.MX!$A$2:$G$1741,6,FALSE)</f>
        <v>30.185251000000001</v>
      </c>
      <c r="F1196" s="239">
        <v>42741</v>
      </c>
      <c r="G1196" s="237">
        <f t="shared" si="23"/>
        <v>0</v>
      </c>
      <c r="H1196" s="237">
        <f t="shared" si="23"/>
        <v>6.9540582697566883E-3</v>
      </c>
      <c r="I1196" s="237">
        <f t="shared" si="23"/>
        <v>8.988558787091669E-4</v>
      </c>
    </row>
    <row r="1197" spans="1:9" x14ac:dyDescent="0.25">
      <c r="A1197" s="239">
        <v>42744</v>
      </c>
      <c r="B1197" s="237">
        <f>+VLOOKUP(A1197,'[1]CEMEXCPO.MX'!$A$2:$G$1741,6,FALSE)</f>
        <v>16.192301</v>
      </c>
      <c r="C1197" s="237">
        <f>+VLOOKUP(A1197,[1]BIMBOA.MX!$A$2:$G$1741,6,FALSE)</f>
        <v>45.157589000000002</v>
      </c>
      <c r="D1197" s="237">
        <f>+VLOOKUP(A1197,[1]GENTERA.MX!$A$2:$G$1741,6,FALSE)</f>
        <v>29.715161999999999</v>
      </c>
      <c r="F1197" s="239">
        <v>42744</v>
      </c>
      <c r="G1197" s="237">
        <f t="shared" si="23"/>
        <v>-1.063346770285893E-2</v>
      </c>
      <c r="H1197" s="237">
        <f t="shared" si="23"/>
        <v>-2.8111026738911429E-2</v>
      </c>
      <c r="I1197" s="237">
        <f t="shared" si="23"/>
        <v>-1.5696007006467592E-2</v>
      </c>
    </row>
    <row r="1198" spans="1:9" x14ac:dyDescent="0.25">
      <c r="A1198" s="239">
        <v>42745</v>
      </c>
      <c r="B1198" s="237">
        <f>+VLOOKUP(A1198,'[1]CEMEXCPO.MX'!$A$2:$G$1741,6,FALSE)</f>
        <v>16.259599999999999</v>
      </c>
      <c r="C1198" s="237">
        <f>+VLOOKUP(A1198,[1]BIMBOA.MX!$A$2:$G$1741,6,FALSE)</f>
        <v>45.479453999999997</v>
      </c>
      <c r="D1198" s="237">
        <f>+VLOOKUP(A1198,[1]GENTERA.MX!$A$2:$G$1741,6,FALSE)</f>
        <v>29.552437000000001</v>
      </c>
      <c r="F1198" s="239">
        <v>42745</v>
      </c>
      <c r="G1198" s="237">
        <f t="shared" si="23"/>
        <v>4.1476212119197541E-3</v>
      </c>
      <c r="H1198" s="237">
        <f t="shared" si="23"/>
        <v>7.1023136308941796E-3</v>
      </c>
      <c r="I1198" s="237">
        <f t="shared" si="23"/>
        <v>-5.4912097550046451E-3</v>
      </c>
    </row>
    <row r="1199" spans="1:9" x14ac:dyDescent="0.25">
      <c r="A1199" s="239">
        <v>42746</v>
      </c>
      <c r="B1199" s="237">
        <f>+VLOOKUP(A1199,'[1]CEMEXCPO.MX'!$A$2:$G$1741,6,FALSE)</f>
        <v>16.365400000000001</v>
      </c>
      <c r="C1199" s="237">
        <f>+VLOOKUP(A1199,[1]BIMBOA.MX!$A$2:$G$1741,6,FALSE)</f>
        <v>45.342906999999997</v>
      </c>
      <c r="D1199" s="237">
        <f>+VLOOKUP(A1199,[1]GENTERA.MX!$A$2:$G$1741,6,FALSE)</f>
        <v>29.136589000000001</v>
      </c>
      <c r="F1199" s="239">
        <v>42746</v>
      </c>
      <c r="G1199" s="237">
        <f t="shared" si="23"/>
        <v>6.4858464909392441E-3</v>
      </c>
      <c r="H1199" s="237">
        <f t="shared" si="23"/>
        <v>-3.0069049379194929E-3</v>
      </c>
      <c r="I1199" s="237">
        <f t="shared" si="23"/>
        <v>-1.4171472518950111E-2</v>
      </c>
    </row>
    <row r="1200" spans="1:9" x14ac:dyDescent="0.25">
      <c r="A1200" s="239">
        <v>42747</v>
      </c>
      <c r="B1200" s="237">
        <f>+VLOOKUP(A1200,'[1]CEMEXCPO.MX'!$A$2:$G$1741,6,FALSE)</f>
        <v>16.711500000000001</v>
      </c>
      <c r="C1200" s="237">
        <f>+VLOOKUP(A1200,[1]BIMBOA.MX!$A$2:$G$1741,6,FALSE)</f>
        <v>45.323399000000002</v>
      </c>
      <c r="D1200" s="237">
        <f>+VLOOKUP(A1200,[1]GENTERA.MX!$A$2:$G$1741,6,FALSE)</f>
        <v>28.874421999999999</v>
      </c>
      <c r="F1200" s="239">
        <v>42747</v>
      </c>
      <c r="G1200" s="237">
        <f t="shared" si="23"/>
        <v>2.0927755123333634E-2</v>
      </c>
      <c r="H1200" s="237">
        <f t="shared" si="23"/>
        <v>-4.3032524786074442E-4</v>
      </c>
      <c r="I1200" s="237">
        <f t="shared" si="23"/>
        <v>-9.0385869962413025E-3</v>
      </c>
    </row>
    <row r="1201" spans="1:9" x14ac:dyDescent="0.25">
      <c r="A1201" s="239">
        <v>42748</v>
      </c>
      <c r="B1201" s="237">
        <f>+VLOOKUP(A1201,'[1]CEMEXCPO.MX'!$A$2:$G$1741,6,FALSE)</f>
        <v>16.432699</v>
      </c>
      <c r="C1201" s="237">
        <f>+VLOOKUP(A1201,[1]BIMBOA.MX!$A$2:$G$1741,6,FALSE)</f>
        <v>45.362411000000002</v>
      </c>
      <c r="D1201" s="237">
        <f>+VLOOKUP(A1201,[1]GENTERA.MX!$A$2:$G$1741,6,FALSE)</f>
        <v>28.774977</v>
      </c>
      <c r="F1201" s="239">
        <v>42748</v>
      </c>
      <c r="G1201" s="237">
        <f t="shared" si="23"/>
        <v>-1.6823913955503516E-2</v>
      </c>
      <c r="H1201" s="237">
        <f t="shared" si="23"/>
        <v>8.603772168224381E-4</v>
      </c>
      <c r="I1201" s="237">
        <f t="shared" si="23"/>
        <v>-3.4499960229164811E-3</v>
      </c>
    </row>
    <row r="1202" spans="1:9" x14ac:dyDescent="0.25">
      <c r="A1202" s="239">
        <v>42751</v>
      </c>
      <c r="B1202" s="237">
        <f>+VLOOKUP(A1202,'[1]CEMEXCPO.MX'!$A$2:$G$1741,6,FALSE)</f>
        <v>16.144199</v>
      </c>
      <c r="C1202" s="237">
        <f>+VLOOKUP(A1202,[1]BIMBOA.MX!$A$2:$G$1741,6,FALSE)</f>
        <v>45.479453999999997</v>
      </c>
      <c r="D1202" s="237">
        <f>+VLOOKUP(A1202,[1]GENTERA.MX!$A$2:$G$1741,6,FALSE)</f>
        <v>28.765940000000001</v>
      </c>
      <c r="F1202" s="239">
        <v>42751</v>
      </c>
      <c r="G1202" s="237">
        <f t="shared" si="23"/>
        <v>-1.7712401133607194E-2</v>
      </c>
      <c r="H1202" s="237">
        <f t="shared" si="23"/>
        <v>2.5768529689577349E-3</v>
      </c>
      <c r="I1202" s="237">
        <f t="shared" si="23"/>
        <v>-3.1410691888346149E-4</v>
      </c>
    </row>
    <row r="1203" spans="1:9" x14ac:dyDescent="0.25">
      <c r="A1203" s="239">
        <v>42752</v>
      </c>
      <c r="B1203" s="237">
        <f>+VLOOKUP(A1203,'[1]CEMEXCPO.MX'!$A$2:$G$1741,6,FALSE)</f>
        <v>17.057699</v>
      </c>
      <c r="C1203" s="237">
        <f>+VLOOKUP(A1203,[1]BIMBOA.MX!$A$2:$G$1741,6,FALSE)</f>
        <v>44.669930000000001</v>
      </c>
      <c r="D1203" s="237">
        <f>+VLOOKUP(A1203,[1]GENTERA.MX!$A$2:$G$1741,6,FALSE)</f>
        <v>27.626873</v>
      </c>
      <c r="F1203" s="239">
        <v>42752</v>
      </c>
      <c r="G1203" s="237">
        <f t="shared" si="23"/>
        <v>5.5040865965551057E-2</v>
      </c>
      <c r="H1203" s="237">
        <f t="shared" si="23"/>
        <v>-1.7960095217662207E-2</v>
      </c>
      <c r="I1203" s="237">
        <f t="shared" si="23"/>
        <v>-4.0403089939274363E-2</v>
      </c>
    </row>
    <row r="1204" spans="1:9" x14ac:dyDescent="0.25">
      <c r="A1204" s="239">
        <v>42753</v>
      </c>
      <c r="B1204" s="237">
        <f>+VLOOKUP(A1204,'[1]CEMEXCPO.MX'!$A$2:$G$1741,6,FALSE)</f>
        <v>17.442301</v>
      </c>
      <c r="C1204" s="237">
        <f>+VLOOKUP(A1204,[1]BIMBOA.MX!$A$2:$G$1741,6,FALSE)</f>
        <v>44.689438000000003</v>
      </c>
      <c r="D1204" s="237">
        <f>+VLOOKUP(A1204,[1]GENTERA.MX!$A$2:$G$1741,6,FALSE)</f>
        <v>26.975977</v>
      </c>
      <c r="F1204" s="239">
        <v>42753</v>
      </c>
      <c r="G1204" s="237">
        <f t="shared" si="23"/>
        <v>2.2296691789381685E-2</v>
      </c>
      <c r="H1204" s="237">
        <f t="shared" si="23"/>
        <v>4.3661903047278908E-4</v>
      </c>
      <c r="I1204" s="237">
        <f t="shared" si="23"/>
        <v>-2.3842229235162514E-2</v>
      </c>
    </row>
    <row r="1205" spans="1:9" x14ac:dyDescent="0.25">
      <c r="A1205" s="239">
        <v>42754</v>
      </c>
      <c r="B1205" s="237">
        <f>+VLOOKUP(A1205,'[1]CEMEXCPO.MX'!$A$2:$G$1741,6,FALSE)</f>
        <v>17.413499999999999</v>
      </c>
      <c r="C1205" s="237">
        <f>+VLOOKUP(A1205,[1]BIMBOA.MX!$A$2:$G$1741,6,FALSE)</f>
        <v>45.401423999999999</v>
      </c>
      <c r="D1205" s="237">
        <f>+VLOOKUP(A1205,[1]GENTERA.MX!$A$2:$G$1741,6,FALSE)</f>
        <v>26.641489</v>
      </c>
      <c r="F1205" s="239">
        <v>42754</v>
      </c>
      <c r="G1205" s="237">
        <f t="shared" si="23"/>
        <v>-1.6525803871029832E-3</v>
      </c>
      <c r="H1205" s="237">
        <f t="shared" si="23"/>
        <v>1.58062828481404E-2</v>
      </c>
      <c r="I1205" s="237">
        <f t="shared" si="23"/>
        <v>-1.2476991705750097E-2</v>
      </c>
    </row>
    <row r="1206" spans="1:9" x14ac:dyDescent="0.25">
      <c r="A1206" s="239">
        <v>42755</v>
      </c>
      <c r="B1206" s="237">
        <f>+VLOOKUP(A1206,'[1]CEMEXCPO.MX'!$A$2:$G$1741,6,FALSE)</f>
        <v>18.192301</v>
      </c>
      <c r="C1206" s="237">
        <f>+VLOOKUP(A1206,[1]BIMBOA.MX!$A$2:$G$1741,6,FALSE)</f>
        <v>44.192019999999999</v>
      </c>
      <c r="D1206" s="237">
        <f>+VLOOKUP(A1206,[1]GENTERA.MX!$A$2:$G$1741,6,FALSE)</f>
        <v>27.265264999999999</v>
      </c>
      <c r="F1206" s="239">
        <v>42755</v>
      </c>
      <c r="G1206" s="237">
        <f t="shared" si="23"/>
        <v>4.3752715141626868E-2</v>
      </c>
      <c r="H1206" s="237">
        <f t="shared" si="23"/>
        <v>-2.6999240396797217E-2</v>
      </c>
      <c r="I1206" s="237">
        <f t="shared" si="23"/>
        <v>2.3143810247689859E-2</v>
      </c>
    </row>
    <row r="1207" spans="1:9" x14ac:dyDescent="0.25">
      <c r="A1207" s="239">
        <v>42758</v>
      </c>
      <c r="B1207" s="237">
        <f>+VLOOKUP(A1207,'[1]CEMEXCPO.MX'!$A$2:$G$1741,6,FALSE)</f>
        <v>18.048100000000002</v>
      </c>
      <c r="C1207" s="237">
        <f>+VLOOKUP(A1207,[1]BIMBOA.MX!$A$2:$G$1741,6,FALSE)</f>
        <v>45.684269</v>
      </c>
      <c r="D1207" s="237">
        <f>+VLOOKUP(A1207,[1]GENTERA.MX!$A$2:$G$1741,6,FALSE)</f>
        <v>27.066379999999999</v>
      </c>
      <c r="F1207" s="239">
        <v>42758</v>
      </c>
      <c r="G1207" s="237">
        <f t="shared" si="23"/>
        <v>-7.9580665252495918E-3</v>
      </c>
      <c r="H1207" s="237">
        <f t="shared" si="23"/>
        <v>3.3209785649627378E-2</v>
      </c>
      <c r="I1207" s="237">
        <f t="shared" si="23"/>
        <v>-7.3211804408629799E-3</v>
      </c>
    </row>
    <row r="1208" spans="1:9" x14ac:dyDescent="0.25">
      <c r="A1208" s="239">
        <v>42759</v>
      </c>
      <c r="B1208" s="237">
        <f>+VLOOKUP(A1208,'[1]CEMEXCPO.MX'!$A$2:$G$1741,6,FALSE)</f>
        <v>18.788499999999999</v>
      </c>
      <c r="C1208" s="237">
        <f>+VLOOKUP(A1208,[1]BIMBOA.MX!$A$2:$G$1741,6,FALSE)</f>
        <v>46.357242999999997</v>
      </c>
      <c r="D1208" s="237">
        <f>+VLOOKUP(A1208,[1]GENTERA.MX!$A$2:$G$1741,6,FALSE)</f>
        <v>27.120621</v>
      </c>
      <c r="F1208" s="239">
        <v>42759</v>
      </c>
      <c r="G1208" s="237">
        <f t="shared" si="23"/>
        <v>4.0204564461726718E-2</v>
      </c>
      <c r="H1208" s="237">
        <f t="shared" si="23"/>
        <v>1.4623531886023576E-2</v>
      </c>
      <c r="I1208" s="237">
        <f t="shared" si="23"/>
        <v>2.0019937296917706E-3</v>
      </c>
    </row>
    <row r="1209" spans="1:9" x14ac:dyDescent="0.25">
      <c r="A1209" s="239">
        <v>42760</v>
      </c>
      <c r="B1209" s="237">
        <f>+VLOOKUP(A1209,'[1]CEMEXCPO.MX'!$A$2:$G$1741,6,FALSE)</f>
        <v>19.115400000000001</v>
      </c>
      <c r="C1209" s="237">
        <f>+VLOOKUP(A1209,[1]BIMBOA.MX!$A$2:$G$1741,6,FALSE)</f>
        <v>47.186272000000002</v>
      </c>
      <c r="D1209" s="237">
        <f>+VLOOKUP(A1209,[1]GENTERA.MX!$A$2:$G$1741,6,FALSE)</f>
        <v>27.690152999999999</v>
      </c>
      <c r="F1209" s="239">
        <v>42760</v>
      </c>
      <c r="G1209" s="237">
        <f t="shared" si="23"/>
        <v>1.7249312361629809E-2</v>
      </c>
      <c r="H1209" s="237">
        <f t="shared" si="23"/>
        <v>1.7725455496526751E-2</v>
      </c>
      <c r="I1209" s="237">
        <f t="shared" si="23"/>
        <v>2.0782501587937298E-2</v>
      </c>
    </row>
    <row r="1210" spans="1:9" x14ac:dyDescent="0.25">
      <c r="A1210" s="239">
        <v>42761</v>
      </c>
      <c r="B1210" s="237">
        <f>+VLOOKUP(A1210,'[1]CEMEXCPO.MX'!$A$2:$G$1741,6,FALSE)</f>
        <v>18.576899999999998</v>
      </c>
      <c r="C1210" s="237">
        <f>+VLOOKUP(A1210,[1]BIMBOA.MX!$A$2:$G$1741,6,FALSE)</f>
        <v>46.318232999999999</v>
      </c>
      <c r="D1210" s="237">
        <f>+VLOOKUP(A1210,[1]GENTERA.MX!$A$2:$G$1741,6,FALSE)</f>
        <v>27.256222000000001</v>
      </c>
      <c r="F1210" s="239">
        <v>42761</v>
      </c>
      <c r="G1210" s="237">
        <f t="shared" si="23"/>
        <v>-2.8575419509502559E-2</v>
      </c>
      <c r="H1210" s="237">
        <f t="shared" si="23"/>
        <v>-1.8567317960852699E-2</v>
      </c>
      <c r="I1210" s="237">
        <f t="shared" si="23"/>
        <v>-1.5795037306967723E-2</v>
      </c>
    </row>
    <row r="1211" spans="1:9" x14ac:dyDescent="0.25">
      <c r="A1211" s="239">
        <v>42762</v>
      </c>
      <c r="B1211" s="237">
        <f>+VLOOKUP(A1211,'[1]CEMEXCPO.MX'!$A$2:$G$1741,6,FALSE)</f>
        <v>18.615400000000001</v>
      </c>
      <c r="C1211" s="237">
        <f>+VLOOKUP(A1211,[1]BIMBOA.MX!$A$2:$G$1741,6,FALSE)</f>
        <v>46.288970999999997</v>
      </c>
      <c r="D1211" s="237">
        <f>+VLOOKUP(A1211,[1]GENTERA.MX!$A$2:$G$1741,6,FALSE)</f>
        <v>27.572631999999999</v>
      </c>
      <c r="F1211" s="239">
        <v>42762</v>
      </c>
      <c r="G1211" s="237">
        <f t="shared" si="23"/>
        <v>2.0703217467950134E-3</v>
      </c>
      <c r="H1211" s="237">
        <f t="shared" si="23"/>
        <v>-6.319594958049305E-4</v>
      </c>
      <c r="I1211" s="237">
        <f t="shared" si="23"/>
        <v>1.154186124434169E-2</v>
      </c>
    </row>
    <row r="1212" spans="1:9" x14ac:dyDescent="0.25">
      <c r="A1212" s="239">
        <v>42765</v>
      </c>
      <c r="B1212" s="237">
        <f>+VLOOKUP(A1212,'[1]CEMEXCPO.MX'!$A$2:$G$1741,6,FALSE)</f>
        <v>18.461500000000001</v>
      </c>
      <c r="C1212" s="237">
        <f>+VLOOKUP(A1212,[1]BIMBOA.MX!$A$2:$G$1741,6,FALSE)</f>
        <v>45.801304000000002</v>
      </c>
      <c r="D1212" s="237">
        <f>+VLOOKUP(A1212,[1]GENTERA.MX!$A$2:$G$1741,6,FALSE)</f>
        <v>27.120621</v>
      </c>
      <c r="F1212" s="239">
        <v>42765</v>
      </c>
      <c r="G1212" s="237">
        <f t="shared" si="23"/>
        <v>-8.3017125961380618E-3</v>
      </c>
      <c r="H1212" s="237">
        <f t="shared" si="23"/>
        <v>-1.0591163042349135E-2</v>
      </c>
      <c r="I1212" s="237">
        <f t="shared" si="23"/>
        <v>-1.6529325525311334E-2</v>
      </c>
    </row>
    <row r="1213" spans="1:9" x14ac:dyDescent="0.25">
      <c r="A1213" s="239">
        <v>42766</v>
      </c>
      <c r="B1213" s="237">
        <f>+VLOOKUP(A1213,'[1]CEMEXCPO.MX'!$A$2:$G$1741,6,FALSE)</f>
        <v>18.519199</v>
      </c>
      <c r="C1213" s="237">
        <f>+VLOOKUP(A1213,[1]BIMBOA.MX!$A$2:$G$1741,6,FALSE)</f>
        <v>45.089317000000001</v>
      </c>
      <c r="D1213" s="237">
        <f>+VLOOKUP(A1213,[1]GENTERA.MX!$A$2:$G$1741,6,FALSE)</f>
        <v>27.527431</v>
      </c>
      <c r="F1213" s="239">
        <v>42766</v>
      </c>
      <c r="G1213" s="237">
        <f t="shared" si="23"/>
        <v>3.1204951977938469E-3</v>
      </c>
      <c r="H1213" s="237">
        <f t="shared" si="23"/>
        <v>-1.5667217495094719E-2</v>
      </c>
      <c r="I1213" s="237">
        <f t="shared" si="23"/>
        <v>1.4888637378020044E-2</v>
      </c>
    </row>
    <row r="1214" spans="1:9" x14ac:dyDescent="0.25">
      <c r="A1214" s="239">
        <v>42767</v>
      </c>
      <c r="B1214" s="237">
        <f>+VLOOKUP(A1214,'[1]CEMEXCPO.MX'!$A$2:$G$1741,6,FALSE)</f>
        <v>18.163499999999999</v>
      </c>
      <c r="C1214" s="237">
        <f>+VLOOKUP(A1214,[1]BIMBOA.MX!$A$2:$G$1741,6,FALSE)</f>
        <v>44.718693000000002</v>
      </c>
      <c r="D1214" s="237">
        <f>+VLOOKUP(A1214,[1]GENTERA.MX!$A$2:$G$1741,6,FALSE)</f>
        <v>27.545508999999999</v>
      </c>
      <c r="F1214" s="239">
        <v>42767</v>
      </c>
      <c r="G1214" s="237">
        <f t="shared" si="23"/>
        <v>-1.9393891862351458E-2</v>
      </c>
      <c r="H1214" s="237">
        <f t="shared" si="23"/>
        <v>-8.2537427126680198E-3</v>
      </c>
      <c r="I1214" s="237">
        <f t="shared" si="23"/>
        <v>6.5651118859141313E-4</v>
      </c>
    </row>
    <row r="1215" spans="1:9" x14ac:dyDescent="0.25">
      <c r="A1215" s="239">
        <v>42768</v>
      </c>
      <c r="B1215" s="237">
        <f>+VLOOKUP(A1215,'[1]CEMEXCPO.MX'!$A$2:$G$1741,6,FALSE)</f>
        <v>18.192301</v>
      </c>
      <c r="C1215" s="237">
        <f>+VLOOKUP(A1215,[1]BIMBOA.MX!$A$2:$G$1741,6,FALSE)</f>
        <v>45.411178999999997</v>
      </c>
      <c r="D1215" s="237">
        <f>+VLOOKUP(A1215,[1]GENTERA.MX!$A$2:$G$1741,6,FALSE)</f>
        <v>27.455109</v>
      </c>
      <c r="F1215" s="239">
        <v>42768</v>
      </c>
      <c r="G1215" s="237">
        <f t="shared" si="23"/>
        <v>1.5843967252963129E-3</v>
      </c>
      <c r="H1215" s="237">
        <f t="shared" si="23"/>
        <v>1.5366706094202301E-2</v>
      </c>
      <c r="I1215" s="237">
        <f t="shared" si="23"/>
        <v>-3.2872387508345148E-3</v>
      </c>
    </row>
    <row r="1216" spans="1:9" x14ac:dyDescent="0.25">
      <c r="A1216" s="239">
        <v>42769</v>
      </c>
      <c r="B1216" s="237">
        <f>+VLOOKUP(A1216,'[1]CEMEXCPO.MX'!$A$2:$G$1741,6,FALSE)</f>
        <v>18.048100000000002</v>
      </c>
      <c r="C1216" s="237">
        <f>+VLOOKUP(A1216,[1]BIMBOA.MX!$A$2:$G$1741,6,FALSE)</f>
        <v>46.327979999999997</v>
      </c>
      <c r="D1216" s="237">
        <f>+VLOOKUP(A1216,[1]GENTERA.MX!$A$2:$G$1741,6,FALSE)</f>
        <v>27.093499999999999</v>
      </c>
      <c r="F1216" s="239">
        <v>42769</v>
      </c>
      <c r="G1216" s="237">
        <f t="shared" si="23"/>
        <v>-7.9580665252495918E-3</v>
      </c>
      <c r="H1216" s="237">
        <f t="shared" si="23"/>
        <v>1.9987790002035925E-2</v>
      </c>
      <c r="I1216" s="237">
        <f t="shared" si="23"/>
        <v>-1.3258424137955487E-2</v>
      </c>
    </row>
    <row r="1217" spans="1:9" x14ac:dyDescent="0.25">
      <c r="A1217" s="239">
        <v>42773</v>
      </c>
      <c r="B1217" s="237">
        <f>+VLOOKUP(A1217,'[1]CEMEXCPO.MX'!$A$2:$G$1741,6,FALSE)</f>
        <v>17.365400000000001</v>
      </c>
      <c r="C1217" s="237">
        <f>+VLOOKUP(A1217,[1]BIMBOA.MX!$A$2:$G$1741,6,FALSE)</f>
        <v>45.869579000000002</v>
      </c>
      <c r="D1217" s="237">
        <f>+VLOOKUP(A1217,[1]GENTERA.MX!$A$2:$G$1741,6,FALSE)</f>
        <v>27.247185000000002</v>
      </c>
      <c r="F1217" s="239">
        <v>42773</v>
      </c>
      <c r="G1217" s="237">
        <f t="shared" si="23"/>
        <v>-3.8560695309504858E-2</v>
      </c>
      <c r="H1217" s="237">
        <f t="shared" si="23"/>
        <v>-9.9439677641208115E-3</v>
      </c>
      <c r="I1217" s="237">
        <f t="shared" si="23"/>
        <v>5.6563663029184988E-3</v>
      </c>
    </row>
    <row r="1218" spans="1:9" x14ac:dyDescent="0.25">
      <c r="A1218" s="239">
        <v>42774</v>
      </c>
      <c r="B1218" s="237">
        <f>+VLOOKUP(A1218,'[1]CEMEXCPO.MX'!$A$2:$G$1741,6,FALSE)</f>
        <v>17.0961</v>
      </c>
      <c r="C1218" s="237">
        <f>+VLOOKUP(A1218,[1]BIMBOA.MX!$A$2:$G$1741,6,FALSE)</f>
        <v>45.586734999999997</v>
      </c>
      <c r="D1218" s="237">
        <f>+VLOOKUP(A1218,[1]GENTERA.MX!$A$2:$G$1741,6,FALSE)</f>
        <v>26.451644999999999</v>
      </c>
      <c r="F1218" s="239">
        <v>42774</v>
      </c>
      <c r="G1218" s="237">
        <f t="shared" si="23"/>
        <v>-1.5629353449717335E-2</v>
      </c>
      <c r="H1218" s="237">
        <f t="shared" si="23"/>
        <v>-6.1853553767295313E-3</v>
      </c>
      <c r="I1218" s="237">
        <f t="shared" si="23"/>
        <v>-2.9631863833812225E-2</v>
      </c>
    </row>
    <row r="1219" spans="1:9" x14ac:dyDescent="0.25">
      <c r="A1219" s="239">
        <v>42775</v>
      </c>
      <c r="B1219" s="237">
        <f>+VLOOKUP(A1219,'[1]CEMEXCPO.MX'!$A$2:$G$1741,6,FALSE)</f>
        <v>17.432699</v>
      </c>
      <c r="C1219" s="237">
        <f>+VLOOKUP(A1219,[1]BIMBOA.MX!$A$2:$G$1741,6,FALSE)</f>
        <v>46.064644000000001</v>
      </c>
      <c r="D1219" s="237">
        <f>+VLOOKUP(A1219,[1]GENTERA.MX!$A$2:$G$1741,6,FALSE)</f>
        <v>25.375858000000001</v>
      </c>
      <c r="F1219" s="239">
        <v>42775</v>
      </c>
      <c r="G1219" s="237">
        <f t="shared" si="23"/>
        <v>1.9497328186284954E-2</v>
      </c>
      <c r="H1219" s="237">
        <f t="shared" si="23"/>
        <v>1.0428939242718576E-2</v>
      </c>
      <c r="I1219" s="237">
        <f t="shared" si="23"/>
        <v>-4.1520099588857343E-2</v>
      </c>
    </row>
    <row r="1220" spans="1:9" x14ac:dyDescent="0.25">
      <c r="A1220" s="239">
        <v>42776</v>
      </c>
      <c r="B1220" s="237">
        <f>+VLOOKUP(A1220,'[1]CEMEXCPO.MX'!$A$2:$G$1741,6,FALSE)</f>
        <v>17.567301</v>
      </c>
      <c r="C1220" s="237">
        <f>+VLOOKUP(A1220,[1]BIMBOA.MX!$A$2:$G$1741,6,FALSE)</f>
        <v>47.244788999999997</v>
      </c>
      <c r="D1220" s="237">
        <f>+VLOOKUP(A1220,[1]GENTERA.MX!$A$2:$G$1741,6,FALSE)</f>
        <v>25.945395000000001</v>
      </c>
      <c r="F1220" s="239">
        <v>42776</v>
      </c>
      <c r="G1220" s="237">
        <f t="shared" ref="G1220:I1283" si="24">+LN(B1220/B1219)</f>
        <v>7.691580776677788E-3</v>
      </c>
      <c r="H1220" s="237">
        <f t="shared" si="24"/>
        <v>2.5296647822654707E-2</v>
      </c>
      <c r="I1220" s="237">
        <f t="shared" si="24"/>
        <v>2.2195887619011839E-2</v>
      </c>
    </row>
    <row r="1221" spans="1:9" x14ac:dyDescent="0.25">
      <c r="A1221" s="239">
        <v>42779</v>
      </c>
      <c r="B1221" s="237">
        <f>+VLOOKUP(A1221,'[1]CEMEXCPO.MX'!$A$2:$G$1741,6,FALSE)</f>
        <v>17.6539</v>
      </c>
      <c r="C1221" s="237">
        <f>+VLOOKUP(A1221,[1]BIMBOA.MX!$A$2:$G$1741,6,FALSE)</f>
        <v>47.108246000000001</v>
      </c>
      <c r="D1221" s="237">
        <f>+VLOOKUP(A1221,[1]GENTERA.MX!$A$2:$G$1741,6,FALSE)</f>
        <v>26.126197999999999</v>
      </c>
      <c r="F1221" s="239">
        <v>42779</v>
      </c>
      <c r="G1221" s="237">
        <f t="shared" si="24"/>
        <v>4.9174458591634291E-3</v>
      </c>
      <c r="H1221" s="237">
        <f t="shared" si="24"/>
        <v>-2.8943021349170906E-3</v>
      </c>
      <c r="I1221" s="237">
        <f t="shared" si="24"/>
        <v>6.9444284757249784E-3</v>
      </c>
    </row>
    <row r="1222" spans="1:9" x14ac:dyDescent="0.25">
      <c r="A1222" s="239">
        <v>42780</v>
      </c>
      <c r="B1222" s="237">
        <f>+VLOOKUP(A1222,'[1]CEMEXCPO.MX'!$A$2:$G$1741,6,FALSE)</f>
        <v>17.586500000000001</v>
      </c>
      <c r="C1222" s="237">
        <f>+VLOOKUP(A1222,[1]BIMBOA.MX!$A$2:$G$1741,6,FALSE)</f>
        <v>46.347496</v>
      </c>
      <c r="D1222" s="237">
        <f>+VLOOKUP(A1222,[1]GENTERA.MX!$A$2:$G$1741,6,FALSE)</f>
        <v>25.900192000000001</v>
      </c>
      <c r="F1222" s="239">
        <v>42780</v>
      </c>
      <c r="G1222" s="237">
        <f t="shared" si="24"/>
        <v>-3.825159883667207E-3</v>
      </c>
      <c r="H1222" s="237">
        <f t="shared" si="24"/>
        <v>-1.6280793188572978E-2</v>
      </c>
      <c r="I1222" s="237">
        <f t="shared" si="24"/>
        <v>-8.6881838875018033E-3</v>
      </c>
    </row>
    <row r="1223" spans="1:9" x14ac:dyDescent="0.25">
      <c r="A1223" s="239">
        <v>42781</v>
      </c>
      <c r="B1223" s="237">
        <f>+VLOOKUP(A1223,'[1]CEMEXCPO.MX'!$A$2:$G$1741,6,FALSE)</f>
        <v>17.384599999999999</v>
      </c>
      <c r="C1223" s="237">
        <f>+VLOOKUP(A1223,[1]BIMBOA.MX!$A$2:$G$1741,6,FALSE)</f>
        <v>46.191440999999998</v>
      </c>
      <c r="D1223" s="237">
        <f>+VLOOKUP(A1223,[1]GENTERA.MX!$A$2:$G$1741,6,FALSE)</f>
        <v>25.583784000000001</v>
      </c>
      <c r="F1223" s="239">
        <v>42781</v>
      </c>
      <c r="G1223" s="237">
        <f t="shared" si="24"/>
        <v>-1.1546805405071501E-2</v>
      </c>
      <c r="H1223" s="237">
        <f t="shared" si="24"/>
        <v>-3.3727456353314202E-3</v>
      </c>
      <c r="I1223" s="237">
        <f t="shared" si="24"/>
        <v>-1.2291668526205579E-2</v>
      </c>
    </row>
    <row r="1224" spans="1:9" x14ac:dyDescent="0.25">
      <c r="A1224" s="239">
        <v>42782</v>
      </c>
      <c r="B1224" s="237">
        <f>+VLOOKUP(A1224,'[1]CEMEXCPO.MX'!$A$2:$G$1741,6,FALSE)</f>
        <v>17</v>
      </c>
      <c r="C1224" s="237">
        <f>+VLOOKUP(A1224,[1]BIMBOA.MX!$A$2:$G$1741,6,FALSE)</f>
        <v>46.620583000000003</v>
      </c>
      <c r="D1224" s="237">
        <f>+VLOOKUP(A1224,[1]GENTERA.MX!$A$2:$G$1741,6,FALSE)</f>
        <v>25.484344</v>
      </c>
      <c r="F1224" s="239">
        <v>42782</v>
      </c>
      <c r="G1224" s="237">
        <f t="shared" si="24"/>
        <v>-2.2371412798389213E-2</v>
      </c>
      <c r="H1224" s="237">
        <f t="shared" si="24"/>
        <v>9.2476177071971165E-3</v>
      </c>
      <c r="I1224" s="237">
        <f t="shared" si="24"/>
        <v>-3.8944104502574785E-3</v>
      </c>
    </row>
    <row r="1225" spans="1:9" x14ac:dyDescent="0.25">
      <c r="A1225" s="239">
        <v>42783</v>
      </c>
      <c r="B1225" s="237">
        <f>+VLOOKUP(A1225,'[1]CEMEXCPO.MX'!$A$2:$G$1741,6,FALSE)</f>
        <v>16.990400000000001</v>
      </c>
      <c r="C1225" s="237">
        <f>+VLOOKUP(A1225,[1]BIMBOA.MX!$A$2:$G$1741,6,FALSE)</f>
        <v>46.386505</v>
      </c>
      <c r="D1225" s="237">
        <f>+VLOOKUP(A1225,[1]GENTERA.MX!$A$2:$G$1741,6,FALSE)</f>
        <v>25.149854999999999</v>
      </c>
      <c r="F1225" s="239">
        <v>42783</v>
      </c>
      <c r="G1225" s="237">
        <f t="shared" si="24"/>
        <v>-5.6486538877199572E-4</v>
      </c>
      <c r="H1225" s="237">
        <f t="shared" si="24"/>
        <v>-5.0335624792624883E-3</v>
      </c>
      <c r="I1225" s="237">
        <f t="shared" si="24"/>
        <v>-1.3212171707391661E-2</v>
      </c>
    </row>
    <row r="1226" spans="1:9" x14ac:dyDescent="0.25">
      <c r="A1226" s="239">
        <v>42786</v>
      </c>
      <c r="B1226" s="237">
        <f>+VLOOKUP(A1226,'[1]CEMEXCPO.MX'!$A$2:$G$1741,6,FALSE)</f>
        <v>17.019199</v>
      </c>
      <c r="C1226" s="237">
        <f>+VLOOKUP(A1226,[1]BIMBOA.MX!$A$2:$G$1741,6,FALSE)</f>
        <v>46.786385000000003</v>
      </c>
      <c r="D1226" s="237">
        <f>+VLOOKUP(A1226,[1]GENTERA.MX!$A$2:$G$1741,6,FALSE)</f>
        <v>25.502421999999999</v>
      </c>
      <c r="F1226" s="239">
        <v>42786</v>
      </c>
      <c r="G1226" s="237">
        <f t="shared" si="24"/>
        <v>1.6935810906491342E-3</v>
      </c>
      <c r="H1226" s="237">
        <f t="shared" si="24"/>
        <v>8.5836653824355649E-3</v>
      </c>
      <c r="I1226" s="237">
        <f t="shared" si="24"/>
        <v>1.3921296924612052E-2</v>
      </c>
    </row>
    <row r="1227" spans="1:9" x14ac:dyDescent="0.25">
      <c r="A1227" s="239">
        <v>42787</v>
      </c>
      <c r="B1227" s="237">
        <f>+VLOOKUP(A1227,'[1]CEMEXCPO.MX'!$A$2:$G$1741,6,FALSE)</f>
        <v>17.307699</v>
      </c>
      <c r="C1227" s="237">
        <f>+VLOOKUP(A1227,[1]BIMBOA.MX!$A$2:$G$1741,6,FALSE)</f>
        <v>46.922935000000003</v>
      </c>
      <c r="D1227" s="237">
        <f>+VLOOKUP(A1227,[1]GENTERA.MX!$A$2:$G$1741,6,FALSE)</f>
        <v>25.276416999999999</v>
      </c>
      <c r="F1227" s="239">
        <v>42787</v>
      </c>
      <c r="G1227" s="237">
        <f t="shared" si="24"/>
        <v>1.6809371651382066E-2</v>
      </c>
      <c r="H1227" s="237">
        <f t="shared" si="24"/>
        <v>2.9143333159840443E-3</v>
      </c>
      <c r="I1227" s="237">
        <f t="shared" si="24"/>
        <v>-8.9016014074788895E-3</v>
      </c>
    </row>
    <row r="1228" spans="1:9" x14ac:dyDescent="0.25">
      <c r="A1228" s="239">
        <v>42788</v>
      </c>
      <c r="B1228" s="237">
        <f>+VLOOKUP(A1228,'[1]CEMEXCPO.MX'!$A$2:$G$1741,6,FALSE)</f>
        <v>16.826899999999998</v>
      </c>
      <c r="C1228" s="237">
        <f>+VLOOKUP(A1228,[1]BIMBOA.MX!$A$2:$G$1741,6,FALSE)</f>
        <v>46.922935000000003</v>
      </c>
      <c r="D1228" s="237">
        <f>+VLOOKUP(A1228,[1]GENTERA.MX!$A$2:$G$1741,6,FALSE)</f>
        <v>25.448181000000002</v>
      </c>
      <c r="F1228" s="239">
        <v>42788</v>
      </c>
      <c r="G1228" s="237">
        <f t="shared" si="24"/>
        <v>-2.8172635062800176E-2</v>
      </c>
      <c r="H1228" s="237">
        <f t="shared" si="24"/>
        <v>0</v>
      </c>
      <c r="I1228" s="237">
        <f t="shared" si="24"/>
        <v>6.7724403260679324E-3</v>
      </c>
    </row>
    <row r="1229" spans="1:9" x14ac:dyDescent="0.25">
      <c r="A1229" s="239">
        <v>42789</v>
      </c>
      <c r="B1229" s="237">
        <f>+VLOOKUP(A1229,'[1]CEMEXCPO.MX'!$A$2:$G$1741,6,FALSE)</f>
        <v>16.375</v>
      </c>
      <c r="C1229" s="237">
        <f>+VLOOKUP(A1229,[1]BIMBOA.MX!$A$2:$G$1741,6,FALSE)</f>
        <v>46.484034999999999</v>
      </c>
      <c r="D1229" s="237">
        <f>+VLOOKUP(A1229,[1]GENTERA.MX!$A$2:$G$1741,6,FALSE)</f>
        <v>25.583784000000001</v>
      </c>
      <c r="F1229" s="239">
        <v>42789</v>
      </c>
      <c r="G1229" s="237">
        <f t="shared" si="24"/>
        <v>-2.7223014825359475E-2</v>
      </c>
      <c r="H1229" s="237">
        <f t="shared" si="24"/>
        <v>-9.3976548034878041E-3</v>
      </c>
      <c r="I1229" s="237">
        <f t="shared" si="24"/>
        <v>5.3144463144480462E-3</v>
      </c>
    </row>
    <row r="1230" spans="1:9" x14ac:dyDescent="0.25">
      <c r="A1230" s="239">
        <v>42790</v>
      </c>
      <c r="B1230" s="237">
        <f>+VLOOKUP(A1230,'[1]CEMEXCPO.MX'!$A$2:$G$1741,6,FALSE)</f>
        <v>16.2789</v>
      </c>
      <c r="C1230" s="237">
        <f>+VLOOKUP(A1230,[1]BIMBOA.MX!$A$2:$G$1741,6,FALSE)</f>
        <v>45.791553</v>
      </c>
      <c r="D1230" s="237">
        <f>+VLOOKUP(A1230,[1]GENTERA.MX!$A$2:$G$1741,6,FALSE)</f>
        <v>24.372395999999998</v>
      </c>
      <c r="F1230" s="239">
        <v>42790</v>
      </c>
      <c r="G1230" s="237">
        <f t="shared" si="24"/>
        <v>-5.8859907972798305E-3</v>
      </c>
      <c r="H1230" s="237">
        <f t="shared" si="24"/>
        <v>-1.5009278511596431E-2</v>
      </c>
      <c r="I1230" s="237">
        <f t="shared" si="24"/>
        <v>-4.8507532871355653E-2</v>
      </c>
    </row>
    <row r="1231" spans="1:9" x14ac:dyDescent="0.25">
      <c r="A1231" s="239">
        <v>42793</v>
      </c>
      <c r="B1231" s="237">
        <f>+VLOOKUP(A1231,'[1]CEMEXCPO.MX'!$A$2:$G$1741,6,FALSE)</f>
        <v>16.807699</v>
      </c>
      <c r="C1231" s="237">
        <f>+VLOOKUP(A1231,[1]BIMBOA.MX!$A$2:$G$1741,6,FALSE)</f>
        <v>46.162177999999997</v>
      </c>
      <c r="D1231" s="237">
        <f>+VLOOKUP(A1231,[1]GENTERA.MX!$A$2:$G$1741,6,FALSE)</f>
        <v>23.884226000000002</v>
      </c>
      <c r="F1231" s="239">
        <v>42793</v>
      </c>
      <c r="G1231" s="237">
        <f t="shared" si="24"/>
        <v>3.196726451932947E-2</v>
      </c>
      <c r="H1231" s="237">
        <f t="shared" si="24"/>
        <v>8.0611629995686485E-3</v>
      </c>
      <c r="I1231" s="237">
        <f t="shared" si="24"/>
        <v>-2.0232939366281386E-2</v>
      </c>
    </row>
    <row r="1232" spans="1:9" x14ac:dyDescent="0.25">
      <c r="A1232" s="239">
        <v>42794</v>
      </c>
      <c r="B1232" s="237">
        <f>+VLOOKUP(A1232,'[1]CEMEXCPO.MX'!$A$2:$G$1741,6,FALSE)</f>
        <v>16.355801</v>
      </c>
      <c r="C1232" s="237">
        <f>+VLOOKUP(A1232,[1]BIMBOA.MX!$A$2:$G$1741,6,FALSE)</f>
        <v>46.249954000000002</v>
      </c>
      <c r="D1232" s="237">
        <f>+VLOOKUP(A1232,[1]GENTERA.MX!$A$2:$G$1741,6,FALSE)</f>
        <v>23.929428000000001</v>
      </c>
      <c r="F1232" s="239">
        <v>42794</v>
      </c>
      <c r="G1232" s="237">
        <f t="shared" si="24"/>
        <v>-2.7254419603931226E-2</v>
      </c>
      <c r="H1232" s="237">
        <f t="shared" si="24"/>
        <v>1.8996645677783355E-3</v>
      </c>
      <c r="I1232" s="237">
        <f t="shared" si="24"/>
        <v>1.8907575424498024E-3</v>
      </c>
    </row>
    <row r="1233" spans="1:9" x14ac:dyDescent="0.25">
      <c r="A1233" s="239">
        <v>42795</v>
      </c>
      <c r="B1233" s="237">
        <f>+VLOOKUP(A1233,'[1]CEMEXCPO.MX'!$A$2:$G$1741,6,FALSE)</f>
        <v>17.365400000000001</v>
      </c>
      <c r="C1233" s="237">
        <f>+VLOOKUP(A1233,[1]BIMBOA.MX!$A$2:$G$1741,6,FALSE)</f>
        <v>45.333148999999999</v>
      </c>
      <c r="D1233" s="237">
        <f>+VLOOKUP(A1233,[1]GENTERA.MX!$A$2:$G$1741,6,FALSE)</f>
        <v>24.815370999999999</v>
      </c>
      <c r="F1233" s="239">
        <v>42795</v>
      </c>
      <c r="G1233" s="237">
        <f t="shared" si="24"/>
        <v>5.9897085131501444E-2</v>
      </c>
      <c r="H1233" s="237">
        <f t="shared" si="24"/>
        <v>-2.0021938480140316E-2</v>
      </c>
      <c r="I1233" s="237">
        <f t="shared" si="24"/>
        <v>3.6354260978305832E-2</v>
      </c>
    </row>
    <row r="1234" spans="1:9" x14ac:dyDescent="0.25">
      <c r="A1234" s="239">
        <v>42796</v>
      </c>
      <c r="B1234" s="237">
        <f>+VLOOKUP(A1234,'[1]CEMEXCPO.MX'!$A$2:$G$1741,6,FALSE)</f>
        <v>16.634599999999999</v>
      </c>
      <c r="C1234" s="237">
        <f>+VLOOKUP(A1234,[1]BIMBOA.MX!$A$2:$G$1741,6,FALSE)</f>
        <v>45.645256000000003</v>
      </c>
      <c r="D1234" s="237">
        <f>+VLOOKUP(A1234,[1]GENTERA.MX!$A$2:$G$1741,6,FALSE)</f>
        <v>24.562241</v>
      </c>
      <c r="F1234" s="239">
        <v>42796</v>
      </c>
      <c r="G1234" s="237">
        <f t="shared" si="24"/>
        <v>-4.2994857276402482E-2</v>
      </c>
      <c r="H1234" s="237">
        <f t="shared" si="24"/>
        <v>6.8611496184951114E-3</v>
      </c>
      <c r="I1234" s="237">
        <f t="shared" si="24"/>
        <v>-1.0252914517717218E-2</v>
      </c>
    </row>
    <row r="1235" spans="1:9" x14ac:dyDescent="0.25">
      <c r="A1235" s="239">
        <v>42797</v>
      </c>
      <c r="B1235" s="237">
        <f>+VLOOKUP(A1235,'[1]CEMEXCPO.MX'!$A$2:$G$1741,6,FALSE)</f>
        <v>16.586500000000001</v>
      </c>
      <c r="C1235" s="237">
        <f>+VLOOKUP(A1235,[1]BIMBOA.MX!$A$2:$G$1741,6,FALSE)</f>
        <v>45.781798999999999</v>
      </c>
      <c r="D1235" s="237">
        <f>+VLOOKUP(A1235,[1]GENTERA.MX!$A$2:$G$1741,6,FALSE)</f>
        <v>24.652645</v>
      </c>
      <c r="F1235" s="239">
        <v>42797</v>
      </c>
      <c r="G1235" s="237">
        <f t="shared" si="24"/>
        <v>-2.8957520137135738E-3</v>
      </c>
      <c r="H1235" s="237">
        <f t="shared" si="24"/>
        <v>2.9869298867138054E-3</v>
      </c>
      <c r="I1235" s="237">
        <f t="shared" si="24"/>
        <v>3.6738519188398702E-3</v>
      </c>
    </row>
    <row r="1236" spans="1:9" x14ac:dyDescent="0.25">
      <c r="A1236" s="239">
        <v>42800</v>
      </c>
      <c r="B1236" s="237">
        <f>+VLOOKUP(A1236,'[1]CEMEXCPO.MX'!$A$2:$G$1741,6,FALSE)</f>
        <v>17.009599999999999</v>
      </c>
      <c r="C1236" s="237">
        <f>+VLOOKUP(A1236,[1]BIMBOA.MX!$A$2:$G$1741,6,FALSE)</f>
        <v>46.259712</v>
      </c>
      <c r="D1236" s="237">
        <f>+VLOOKUP(A1236,[1]GENTERA.MX!$A$2:$G$1741,6,FALSE)</f>
        <v>25.086575</v>
      </c>
      <c r="F1236" s="239">
        <v>42800</v>
      </c>
      <c r="G1236" s="237">
        <f t="shared" si="24"/>
        <v>2.5188779071384289E-2</v>
      </c>
      <c r="H1236" s="237">
        <f t="shared" si="24"/>
        <v>1.0384820714566031E-2</v>
      </c>
      <c r="I1236" s="237">
        <f t="shared" si="24"/>
        <v>1.7448645527573314E-2</v>
      </c>
    </row>
    <row r="1237" spans="1:9" x14ac:dyDescent="0.25">
      <c r="A1237" s="239">
        <v>42801</v>
      </c>
      <c r="B1237" s="237">
        <f>+VLOOKUP(A1237,'[1]CEMEXCPO.MX'!$A$2:$G$1741,6,FALSE)</f>
        <v>16.663499999999999</v>
      </c>
      <c r="C1237" s="237">
        <f>+VLOOKUP(A1237,[1]BIMBOA.MX!$A$2:$G$1741,6,FALSE)</f>
        <v>45.791553</v>
      </c>
      <c r="D1237" s="237">
        <f>+VLOOKUP(A1237,[1]GENTERA.MX!$A$2:$G$1741,6,FALSE)</f>
        <v>25.240257</v>
      </c>
      <c r="F1237" s="239">
        <v>42801</v>
      </c>
      <c r="G1237" s="237">
        <f t="shared" si="24"/>
        <v>-2.0557191844453999E-2</v>
      </c>
      <c r="H1237" s="237">
        <f t="shared" si="24"/>
        <v>-1.0171789306981574E-2</v>
      </c>
      <c r="I1237" s="237">
        <f t="shared" si="24"/>
        <v>6.1073773805326781E-3</v>
      </c>
    </row>
    <row r="1238" spans="1:9" x14ac:dyDescent="0.25">
      <c r="A1238" s="239">
        <v>42802</v>
      </c>
      <c r="B1238" s="237">
        <f>+VLOOKUP(A1238,'[1]CEMEXCPO.MX'!$A$2:$G$1741,6,FALSE)</f>
        <v>16.461500000000001</v>
      </c>
      <c r="C1238" s="237">
        <f>+VLOOKUP(A1238,[1]BIMBOA.MX!$A$2:$G$1741,6,FALSE)</f>
        <v>45.537967999999999</v>
      </c>
      <c r="D1238" s="237">
        <f>+VLOOKUP(A1238,[1]GENTERA.MX!$A$2:$G$1741,6,FALSE)</f>
        <v>24.779207</v>
      </c>
      <c r="F1238" s="239">
        <v>42802</v>
      </c>
      <c r="G1238" s="237">
        <f t="shared" si="24"/>
        <v>-1.2196377598762428E-2</v>
      </c>
      <c r="H1238" s="237">
        <f t="shared" si="24"/>
        <v>-5.553202270096709E-3</v>
      </c>
      <c r="I1238" s="237">
        <f t="shared" si="24"/>
        <v>-1.8435345796841054E-2</v>
      </c>
    </row>
    <row r="1239" spans="1:9" x14ac:dyDescent="0.25">
      <c r="A1239" s="239">
        <v>42803</v>
      </c>
      <c r="B1239" s="237">
        <f>+VLOOKUP(A1239,'[1]CEMEXCPO.MX'!$A$2:$G$1741,6,FALSE)</f>
        <v>16.5</v>
      </c>
      <c r="C1239" s="237">
        <f>+VLOOKUP(A1239,[1]BIMBOA.MX!$A$2:$G$1741,6,FALSE)</f>
        <v>45.518459</v>
      </c>
      <c r="D1239" s="237">
        <f>+VLOOKUP(A1239,[1]GENTERA.MX!$A$2:$G$1741,6,FALSE)</f>
        <v>24.508001</v>
      </c>
      <c r="F1239" s="239">
        <v>42803</v>
      </c>
      <c r="G1239" s="237">
        <f t="shared" si="24"/>
        <v>2.3360597975477064E-3</v>
      </c>
      <c r="H1239" s="237">
        <f t="shared" si="24"/>
        <v>-4.2850353217816297E-4</v>
      </c>
      <c r="I1239" s="237">
        <f t="shared" si="24"/>
        <v>-1.1005238408318361E-2</v>
      </c>
    </row>
    <row r="1240" spans="1:9" x14ac:dyDescent="0.25">
      <c r="A1240" s="239">
        <v>42804</v>
      </c>
      <c r="B1240" s="237">
        <f>+VLOOKUP(A1240,'[1]CEMEXCPO.MX'!$A$2:$G$1741,6,FALSE)</f>
        <v>16.2789</v>
      </c>
      <c r="C1240" s="237">
        <f>+VLOOKUP(A1240,[1]BIMBOA.MX!$A$2:$G$1741,6,FALSE)</f>
        <v>45.372166</v>
      </c>
      <c r="D1240" s="237">
        <f>+VLOOKUP(A1240,[1]GENTERA.MX!$A$2:$G$1741,6,FALSE)</f>
        <v>24.670725000000001</v>
      </c>
      <c r="F1240" s="239">
        <v>42804</v>
      </c>
      <c r="G1240" s="237">
        <f t="shared" si="24"/>
        <v>-1.3490590182499144E-2</v>
      </c>
      <c r="H1240" s="237">
        <f t="shared" si="24"/>
        <v>-3.2191026595221476E-3</v>
      </c>
      <c r="I1240" s="237">
        <f t="shared" si="24"/>
        <v>6.6176823635897865E-3</v>
      </c>
    </row>
    <row r="1241" spans="1:9" x14ac:dyDescent="0.25">
      <c r="A1241" s="239">
        <v>42807</v>
      </c>
      <c r="B1241" s="237">
        <f>+VLOOKUP(A1241,'[1]CEMEXCPO.MX'!$A$2:$G$1741,6,FALSE)</f>
        <v>16.413499999999999</v>
      </c>
      <c r="C1241" s="237">
        <f>+VLOOKUP(A1241,[1]BIMBOA.MX!$A$2:$G$1741,6,FALSE)</f>
        <v>45.177097000000003</v>
      </c>
      <c r="D1241" s="237">
        <f>+VLOOKUP(A1241,[1]GENTERA.MX!$A$2:$G$1741,6,FALSE)</f>
        <v>24.462799</v>
      </c>
      <c r="F1241" s="239">
        <v>42807</v>
      </c>
      <c r="G1241" s="237">
        <f t="shared" si="24"/>
        <v>8.2343762186123295E-3</v>
      </c>
      <c r="H1241" s="237">
        <f t="shared" si="24"/>
        <v>-4.3085784534586747E-3</v>
      </c>
      <c r="I1241" s="237">
        <f t="shared" si="24"/>
        <v>-8.4637625925185374E-3</v>
      </c>
    </row>
    <row r="1242" spans="1:9" x14ac:dyDescent="0.25">
      <c r="A1242" s="239">
        <v>42808</v>
      </c>
      <c r="B1242" s="237">
        <f>+VLOOKUP(A1242,'[1]CEMEXCPO.MX'!$A$2:$G$1741,6,FALSE)</f>
        <v>16.182699</v>
      </c>
      <c r="C1242" s="237">
        <f>+VLOOKUP(A1242,[1]BIMBOA.MX!$A$2:$G$1741,6,FALSE)</f>
        <v>44.328567999999997</v>
      </c>
      <c r="D1242" s="237">
        <f>+VLOOKUP(A1242,[1]GENTERA.MX!$A$2:$G$1741,6,FALSE)</f>
        <v>24.851527999999998</v>
      </c>
      <c r="F1242" s="239">
        <v>42808</v>
      </c>
      <c r="G1242" s="237">
        <f t="shared" si="24"/>
        <v>-1.4161458346063234E-2</v>
      </c>
      <c r="H1242" s="237">
        <f t="shared" si="24"/>
        <v>-1.8960909826229489E-2</v>
      </c>
      <c r="I1242" s="237">
        <f t="shared" si="24"/>
        <v>1.5765684148390618E-2</v>
      </c>
    </row>
    <row r="1243" spans="1:9" x14ac:dyDescent="0.25">
      <c r="A1243" s="239">
        <v>42809</v>
      </c>
      <c r="B1243" s="237">
        <f>+VLOOKUP(A1243,'[1]CEMEXCPO.MX'!$A$2:$G$1741,6,FALSE)</f>
        <v>16.461500000000001</v>
      </c>
      <c r="C1243" s="237">
        <f>+VLOOKUP(A1243,[1]BIMBOA.MX!$A$2:$G$1741,6,FALSE)</f>
        <v>44.367576999999997</v>
      </c>
      <c r="D1243" s="237">
        <f>+VLOOKUP(A1243,[1]GENTERA.MX!$A$2:$G$1741,6,FALSE)</f>
        <v>25.601868</v>
      </c>
      <c r="F1243" s="239">
        <v>42809</v>
      </c>
      <c r="G1243" s="237">
        <f t="shared" si="24"/>
        <v>1.7081612512402276E-2</v>
      </c>
      <c r="H1243" s="237">
        <f t="shared" si="24"/>
        <v>8.7960987515634729E-4</v>
      </c>
      <c r="I1243" s="237">
        <f t="shared" si="24"/>
        <v>2.9746077987554839E-2</v>
      </c>
    </row>
    <row r="1244" spans="1:9" x14ac:dyDescent="0.25">
      <c r="A1244" s="239">
        <v>42810</v>
      </c>
      <c r="B1244" s="237">
        <f>+VLOOKUP(A1244,'[1]CEMEXCPO.MX'!$A$2:$G$1741,6,FALSE)</f>
        <v>16.826899999999998</v>
      </c>
      <c r="C1244" s="237">
        <f>+VLOOKUP(A1244,[1]BIMBOA.MX!$A$2:$G$1741,6,FALSE)</f>
        <v>45.147841999999997</v>
      </c>
      <c r="D1244" s="237">
        <f>+VLOOKUP(A1244,[1]GENTERA.MX!$A$2:$G$1741,6,FALSE)</f>
        <v>25.737470999999999</v>
      </c>
      <c r="F1244" s="239">
        <v>42810</v>
      </c>
      <c r="G1244" s="237">
        <f t="shared" si="24"/>
        <v>2.1954475237687881E-2</v>
      </c>
      <c r="H1244" s="237">
        <f t="shared" si="24"/>
        <v>1.7433527556275676E-2</v>
      </c>
      <c r="I1244" s="237">
        <f t="shared" si="24"/>
        <v>5.2826280192826537E-3</v>
      </c>
    </row>
    <row r="1245" spans="1:9" x14ac:dyDescent="0.25">
      <c r="A1245" s="239">
        <v>42811</v>
      </c>
      <c r="B1245" s="237">
        <f>+VLOOKUP(A1245,'[1]CEMEXCPO.MX'!$A$2:$G$1741,6,FALSE)</f>
        <v>16.740400000000001</v>
      </c>
      <c r="C1245" s="237">
        <f>+VLOOKUP(A1245,[1]BIMBOA.MX!$A$2:$G$1741,6,FALSE)</f>
        <v>46.152424000000003</v>
      </c>
      <c r="D1245" s="237">
        <f>+VLOOKUP(A1245,[1]GENTERA.MX!$A$2:$G$1741,6,FALSE)</f>
        <v>26.252762000000001</v>
      </c>
      <c r="F1245" s="239">
        <v>42811</v>
      </c>
      <c r="G1245" s="237">
        <f t="shared" si="24"/>
        <v>-5.1538367082189507E-3</v>
      </c>
      <c r="H1245" s="237">
        <f t="shared" si="24"/>
        <v>2.2007001460590838E-2</v>
      </c>
      <c r="I1245" s="237">
        <f t="shared" si="24"/>
        <v>1.9823256957406554E-2</v>
      </c>
    </row>
    <row r="1246" spans="1:9" x14ac:dyDescent="0.25">
      <c r="A1246" s="239">
        <v>42815</v>
      </c>
      <c r="B1246" s="237">
        <f>+VLOOKUP(A1246,'[1]CEMEXCPO.MX'!$A$2:$G$1741,6,FALSE)</f>
        <v>16.259599999999999</v>
      </c>
      <c r="C1246" s="237">
        <f>+VLOOKUP(A1246,[1]BIMBOA.MX!$A$2:$G$1741,6,FALSE)</f>
        <v>45.576984000000003</v>
      </c>
      <c r="D1246" s="237">
        <f>+VLOOKUP(A1246,[1]GENTERA.MX!$A$2:$G$1741,6,FALSE)</f>
        <v>27.500309000000001</v>
      </c>
      <c r="F1246" s="239">
        <v>42815</v>
      </c>
      <c r="G1246" s="237">
        <f t="shared" si="24"/>
        <v>-2.9141456067385149E-2</v>
      </c>
      <c r="H1246" s="237">
        <f t="shared" si="24"/>
        <v>-1.2546631690818899E-2</v>
      </c>
      <c r="I1246" s="237">
        <f t="shared" si="24"/>
        <v>4.6426038422918398E-2</v>
      </c>
    </row>
    <row r="1247" spans="1:9" x14ac:dyDescent="0.25">
      <c r="A1247" s="239">
        <v>42816</v>
      </c>
      <c r="B1247" s="237">
        <f>+VLOOKUP(A1247,'[1]CEMEXCPO.MX'!$A$2:$G$1741,6,FALSE)</f>
        <v>16.25</v>
      </c>
      <c r="C1247" s="237">
        <f>+VLOOKUP(A1247,[1]BIMBOA.MX!$A$2:$G$1741,6,FALSE)</f>
        <v>46.844906000000002</v>
      </c>
      <c r="D1247" s="237">
        <f>+VLOOKUP(A1247,[1]GENTERA.MX!$A$2:$G$1741,6,FALSE)</f>
        <v>27.617833999999998</v>
      </c>
      <c r="F1247" s="239">
        <v>42816</v>
      </c>
      <c r="G1247" s="237">
        <f t="shared" si="24"/>
        <v>-5.90594795324473E-4</v>
      </c>
      <c r="H1247" s="237">
        <f t="shared" si="24"/>
        <v>2.7439420527852816E-2</v>
      </c>
      <c r="I1247" s="237">
        <f t="shared" si="24"/>
        <v>4.2644824992464567E-3</v>
      </c>
    </row>
    <row r="1248" spans="1:9" x14ac:dyDescent="0.25">
      <c r="A1248" s="239">
        <v>42817</v>
      </c>
      <c r="B1248" s="237">
        <f>+VLOOKUP(A1248,'[1]CEMEXCPO.MX'!$A$2:$G$1741,6,FALSE)</f>
        <v>16.163499999999999</v>
      </c>
      <c r="C1248" s="237">
        <f>+VLOOKUP(A1248,[1]BIMBOA.MX!$A$2:$G$1741,6,FALSE)</f>
        <v>45.957358999999997</v>
      </c>
      <c r="D1248" s="237">
        <f>+VLOOKUP(A1248,[1]GENTERA.MX!$A$2:$G$1741,6,FALSE)</f>
        <v>27.473189999999999</v>
      </c>
      <c r="F1248" s="239">
        <v>42817</v>
      </c>
      <c r="G1248" s="237">
        <f t="shared" si="24"/>
        <v>-5.3372949753442206E-3</v>
      </c>
      <c r="H1248" s="237">
        <f t="shared" si="24"/>
        <v>-1.9128284465391162E-2</v>
      </c>
      <c r="I1248" s="237">
        <f t="shared" si="24"/>
        <v>-5.2511034236248991E-3</v>
      </c>
    </row>
    <row r="1249" spans="1:9" x14ac:dyDescent="0.25">
      <c r="A1249" s="239">
        <v>42818</v>
      </c>
      <c r="B1249" s="237">
        <f>+VLOOKUP(A1249,'[1]CEMEXCPO.MX'!$A$2:$G$1741,6,FALSE)</f>
        <v>16.0961</v>
      </c>
      <c r="C1249" s="237">
        <f>+VLOOKUP(A1249,[1]BIMBOA.MX!$A$2:$G$1741,6,FALSE)</f>
        <v>46.396259000000001</v>
      </c>
      <c r="D1249" s="237">
        <f>+VLOOKUP(A1249,[1]GENTERA.MX!$A$2:$G$1741,6,FALSE)</f>
        <v>27.138701999999999</v>
      </c>
      <c r="F1249" s="239">
        <v>42818</v>
      </c>
      <c r="G1249" s="237">
        <f t="shared" si="24"/>
        <v>-4.1786071787144009E-3</v>
      </c>
      <c r="H1249" s="237">
        <f t="shared" si="24"/>
        <v>9.5048426636608861E-3</v>
      </c>
      <c r="I1249" s="237">
        <f t="shared" si="24"/>
        <v>-1.2249792872593241E-2</v>
      </c>
    </row>
    <row r="1250" spans="1:9" x14ac:dyDescent="0.25">
      <c r="A1250" s="239">
        <v>42821</v>
      </c>
      <c r="B1250" s="237">
        <f>+VLOOKUP(A1250,'[1]CEMEXCPO.MX'!$A$2:$G$1741,6,FALSE)</f>
        <v>16.1539</v>
      </c>
      <c r="C1250" s="237">
        <f>+VLOOKUP(A1250,[1]BIMBOA.MX!$A$2:$G$1741,6,FALSE)</f>
        <v>46.981453000000002</v>
      </c>
      <c r="D1250" s="237">
        <f>+VLOOKUP(A1250,[1]GENTERA.MX!$A$2:$G$1741,6,FALSE)</f>
        <v>27.798635000000001</v>
      </c>
      <c r="F1250" s="239">
        <v>42821</v>
      </c>
      <c r="G1250" s="237">
        <f t="shared" si="24"/>
        <v>3.5844999620218781E-3</v>
      </c>
      <c r="H1250" s="237">
        <f t="shared" si="24"/>
        <v>1.2534075825156104E-2</v>
      </c>
      <c r="I1250" s="237">
        <f t="shared" si="24"/>
        <v>2.4026091595624334E-2</v>
      </c>
    </row>
    <row r="1251" spans="1:9" x14ac:dyDescent="0.25">
      <c r="A1251" s="239">
        <v>42822</v>
      </c>
      <c r="B1251" s="237">
        <f>+VLOOKUP(A1251,'[1]CEMEXCPO.MX'!$A$2:$G$1741,6,FALSE)</f>
        <v>16.076899999999998</v>
      </c>
      <c r="C1251" s="237">
        <f>+VLOOKUP(A1251,[1]BIMBOA.MX!$A$2:$G$1741,6,FALSE)</f>
        <v>47.313060999999998</v>
      </c>
      <c r="D1251" s="237">
        <f>+VLOOKUP(A1251,[1]GENTERA.MX!$A$2:$G$1741,6,FALSE)</f>
        <v>28.006561000000001</v>
      </c>
      <c r="F1251" s="239">
        <v>42822</v>
      </c>
      <c r="G1251" s="237">
        <f t="shared" si="24"/>
        <v>-4.7780474881643827E-3</v>
      </c>
      <c r="H1251" s="237">
        <f t="shared" si="24"/>
        <v>7.0334816519462759E-3</v>
      </c>
      <c r="I1251" s="237">
        <f t="shared" si="24"/>
        <v>7.4518853831100759E-3</v>
      </c>
    </row>
    <row r="1252" spans="1:9" x14ac:dyDescent="0.25">
      <c r="A1252" s="239">
        <v>42823</v>
      </c>
      <c r="B1252" s="237">
        <f>+VLOOKUP(A1252,'[1]CEMEXCPO.MX'!$A$2:$G$1741,6,FALSE)</f>
        <v>16.086500000000001</v>
      </c>
      <c r="C1252" s="237">
        <f>+VLOOKUP(A1252,[1]BIMBOA.MX!$A$2:$G$1741,6,FALSE)</f>
        <v>46.337733999999998</v>
      </c>
      <c r="D1252" s="237">
        <f>+VLOOKUP(A1252,[1]GENTERA.MX!$A$2:$G$1741,6,FALSE)</f>
        <v>28.9377</v>
      </c>
      <c r="F1252" s="239">
        <v>42823</v>
      </c>
      <c r="G1252" s="237">
        <f t="shared" si="24"/>
        <v>5.9695183252294237E-4</v>
      </c>
      <c r="H1252" s="237">
        <f t="shared" si="24"/>
        <v>-2.0829770089257953E-2</v>
      </c>
      <c r="I1252" s="237">
        <f t="shared" si="24"/>
        <v>3.2706439114855823E-2</v>
      </c>
    </row>
    <row r="1253" spans="1:9" x14ac:dyDescent="0.25">
      <c r="A1253" s="239">
        <v>42824</v>
      </c>
      <c r="B1253" s="237">
        <f>+VLOOKUP(A1253,'[1]CEMEXCPO.MX'!$A$2:$G$1741,6,FALSE)</f>
        <v>15.9231</v>
      </c>
      <c r="C1253" s="237">
        <f>+VLOOKUP(A1253,[1]BIMBOA.MX!$A$2:$G$1741,6,FALSE)</f>
        <v>45.801304000000002</v>
      </c>
      <c r="D1253" s="237">
        <f>+VLOOKUP(A1253,[1]GENTERA.MX!$A$2:$G$1741,6,FALSE)</f>
        <v>28.648415</v>
      </c>
      <c r="F1253" s="239">
        <v>42824</v>
      </c>
      <c r="G1253" s="237">
        <f t="shared" si="24"/>
        <v>-1.0209525849923913E-2</v>
      </c>
      <c r="H1253" s="237">
        <f t="shared" si="24"/>
        <v>-1.1644056039132808E-2</v>
      </c>
      <c r="I1253" s="237">
        <f t="shared" si="24"/>
        <v>-1.0047124501399617E-2</v>
      </c>
    </row>
    <row r="1254" spans="1:9" x14ac:dyDescent="0.25">
      <c r="A1254" s="239">
        <v>42825</v>
      </c>
      <c r="B1254" s="237">
        <f>+VLOOKUP(A1254,'[1]CEMEXCPO.MX'!$A$2:$G$1741,6,FALSE)</f>
        <v>16.298100000000002</v>
      </c>
      <c r="C1254" s="237">
        <f>+VLOOKUP(A1254,[1]BIMBOA.MX!$A$2:$G$1741,6,FALSE)</f>
        <v>45.440437000000003</v>
      </c>
      <c r="D1254" s="237">
        <f>+VLOOKUP(A1254,[1]GENTERA.MX!$A$2:$G$1741,6,FALSE)</f>
        <v>27.879999000000002</v>
      </c>
      <c r="F1254" s="239">
        <v>42825</v>
      </c>
      <c r="G1254" s="237">
        <f t="shared" si="24"/>
        <v>2.3277651523234678E-2</v>
      </c>
      <c r="H1254" s="237">
        <f t="shared" si="24"/>
        <v>-7.9101708864341633E-3</v>
      </c>
      <c r="I1254" s="237">
        <f t="shared" si="24"/>
        <v>-2.7188568743936613E-2</v>
      </c>
    </row>
    <row r="1255" spans="1:9" x14ac:dyDescent="0.25">
      <c r="A1255" s="239">
        <v>42828</v>
      </c>
      <c r="B1255" s="237">
        <f>+VLOOKUP(A1255,'[1]CEMEXCPO.MX'!$A$2:$G$1741,6,FALSE)</f>
        <v>16.288499999999999</v>
      </c>
      <c r="C1255" s="237">
        <f>+VLOOKUP(A1255,[1]BIMBOA.MX!$A$2:$G$1741,6,FALSE)</f>
        <v>45.362411000000002</v>
      </c>
      <c r="D1255" s="237">
        <f>+VLOOKUP(A1255,[1]GENTERA.MX!$A$2:$G$1741,6,FALSE)</f>
        <v>27.464148999999999</v>
      </c>
      <c r="F1255" s="239">
        <v>42828</v>
      </c>
      <c r="G1255" s="237">
        <f t="shared" si="24"/>
        <v>-5.8919925845147094E-4</v>
      </c>
      <c r="H1255" s="237">
        <f t="shared" si="24"/>
        <v>-1.7185808798482309E-3</v>
      </c>
      <c r="I1255" s="237">
        <f t="shared" si="24"/>
        <v>-1.5028068599634584E-2</v>
      </c>
    </row>
    <row r="1256" spans="1:9" x14ac:dyDescent="0.25">
      <c r="A1256" s="239">
        <v>42829</v>
      </c>
      <c r="B1256" s="237">
        <f>+VLOOKUP(A1256,'[1]CEMEXCPO.MX'!$A$2:$G$1741,6,FALSE)</f>
        <v>16.9039</v>
      </c>
      <c r="C1256" s="237">
        <f>+VLOOKUP(A1256,[1]BIMBOA.MX!$A$2:$G$1741,6,FALSE)</f>
        <v>46.406010000000002</v>
      </c>
      <c r="D1256" s="237">
        <f>+VLOOKUP(A1256,[1]GENTERA.MX!$A$2:$G$1741,6,FALSE)</f>
        <v>28.268730000000001</v>
      </c>
      <c r="F1256" s="239">
        <v>42829</v>
      </c>
      <c r="G1256" s="237">
        <f t="shared" si="24"/>
        <v>3.7085027193746227E-2</v>
      </c>
      <c r="H1256" s="237">
        <f t="shared" si="24"/>
        <v>2.2745166142259524E-2</v>
      </c>
      <c r="I1256" s="237">
        <f t="shared" si="24"/>
        <v>2.8874765324058312E-2</v>
      </c>
    </row>
    <row r="1257" spans="1:9" x14ac:dyDescent="0.25">
      <c r="A1257" s="239">
        <v>42830</v>
      </c>
      <c r="B1257" s="237">
        <f>+VLOOKUP(A1257,'[1]CEMEXCPO.MX'!$A$2:$G$1741,6,FALSE)</f>
        <v>16.807699</v>
      </c>
      <c r="C1257" s="237">
        <f>+VLOOKUP(A1257,[1]BIMBOA.MX!$A$2:$G$1741,6,FALSE)</f>
        <v>46.620583000000003</v>
      </c>
      <c r="D1257" s="237">
        <f>+VLOOKUP(A1257,[1]GENTERA.MX!$A$2:$G$1741,6,FALSE)</f>
        <v>27.572631999999999</v>
      </c>
      <c r="F1257" s="239">
        <v>42830</v>
      </c>
      <c r="G1257" s="237">
        <f t="shared" si="24"/>
        <v>-5.7073092933087018E-3</v>
      </c>
      <c r="H1257" s="237">
        <f t="shared" si="24"/>
        <v>4.6131621853967054E-3</v>
      </c>
      <c r="I1257" s="237">
        <f t="shared" si="24"/>
        <v>-2.493256018330639E-2</v>
      </c>
    </row>
    <row r="1258" spans="1:9" x14ac:dyDescent="0.25">
      <c r="A1258" s="239">
        <v>42831</v>
      </c>
      <c r="B1258" s="237">
        <f>+VLOOKUP(A1258,'[1]CEMEXCPO.MX'!$A$2:$G$1741,6,FALSE)</f>
        <v>16.75</v>
      </c>
      <c r="C1258" s="237">
        <f>+VLOOKUP(A1258,[1]BIMBOA.MX!$A$2:$G$1741,6,FALSE)</f>
        <v>45.898842000000002</v>
      </c>
      <c r="D1258" s="237">
        <f>+VLOOKUP(A1258,[1]GENTERA.MX!$A$2:$G$1741,6,FALSE)</f>
        <v>27.201982000000001</v>
      </c>
      <c r="F1258" s="239">
        <v>42831</v>
      </c>
      <c r="G1258" s="237">
        <f t="shared" si="24"/>
        <v>-3.438796972289734E-3</v>
      </c>
      <c r="H1258" s="237">
        <f t="shared" si="24"/>
        <v>-1.5602250901846009E-2</v>
      </c>
      <c r="I1258" s="237">
        <f t="shared" si="24"/>
        <v>-1.3533848271141765E-2</v>
      </c>
    </row>
    <row r="1259" spans="1:9" x14ac:dyDescent="0.25">
      <c r="A1259" s="239">
        <v>42832</v>
      </c>
      <c r="B1259" s="237">
        <f>+VLOOKUP(A1259,'[1]CEMEXCPO.MX'!$A$2:$G$1741,6,FALSE)</f>
        <v>16.798100000000002</v>
      </c>
      <c r="C1259" s="237">
        <f>+VLOOKUP(A1259,[1]BIMBOA.MX!$A$2:$G$1741,6,FALSE)</f>
        <v>45.859828999999998</v>
      </c>
      <c r="D1259" s="237">
        <f>+VLOOKUP(A1259,[1]GENTERA.MX!$A$2:$G$1741,6,FALSE)</f>
        <v>27.979441000000001</v>
      </c>
      <c r="F1259" s="239">
        <v>42832</v>
      </c>
      <c r="G1259" s="237">
        <f t="shared" si="24"/>
        <v>2.867526504293943E-3</v>
      </c>
      <c r="H1259" s="237">
        <f t="shared" si="24"/>
        <v>-8.5033930691489712E-4</v>
      </c>
      <c r="I1259" s="237">
        <f t="shared" si="24"/>
        <v>2.8180152187357109E-2</v>
      </c>
    </row>
    <row r="1260" spans="1:9" x14ac:dyDescent="0.25">
      <c r="A1260" s="239">
        <v>42835</v>
      </c>
      <c r="B1260" s="237">
        <f>+VLOOKUP(A1260,'[1]CEMEXCPO.MX'!$A$2:$G$1741,6,FALSE)</f>
        <v>16.7789</v>
      </c>
      <c r="C1260" s="237">
        <f>+VLOOKUP(A1260,[1]BIMBOA.MX!$A$2:$G$1741,6,FALSE)</f>
        <v>45.381915999999997</v>
      </c>
      <c r="D1260" s="237">
        <f>+VLOOKUP(A1260,[1]GENTERA.MX!$A$2:$G$1741,6,FALSE)</f>
        <v>27.599751999999999</v>
      </c>
      <c r="F1260" s="239">
        <v>42835</v>
      </c>
      <c r="G1260" s="237">
        <f t="shared" si="24"/>
        <v>-1.1436401163094835E-3</v>
      </c>
      <c r="H1260" s="237">
        <f t="shared" si="24"/>
        <v>-1.0475848979921884E-2</v>
      </c>
      <c r="I1260" s="237">
        <f t="shared" si="24"/>
        <v>-1.3663203306161704E-2</v>
      </c>
    </row>
    <row r="1261" spans="1:9" x14ac:dyDescent="0.25">
      <c r="A1261" s="239">
        <v>42836</v>
      </c>
      <c r="B1261" s="237">
        <f>+VLOOKUP(A1261,'[1]CEMEXCPO.MX'!$A$2:$G$1741,6,FALSE)</f>
        <v>16.663499999999999</v>
      </c>
      <c r="C1261" s="237">
        <f>+VLOOKUP(A1261,[1]BIMBOA.MX!$A$2:$G$1741,6,FALSE)</f>
        <v>44.93327</v>
      </c>
      <c r="D1261" s="237">
        <f>+VLOOKUP(A1261,[1]GENTERA.MX!$A$2:$G$1741,6,FALSE)</f>
        <v>27.762474000000001</v>
      </c>
      <c r="F1261" s="239">
        <v>42836</v>
      </c>
      <c r="G1261" s="237">
        <f t="shared" si="24"/>
        <v>-6.9014459513103421E-3</v>
      </c>
      <c r="H1261" s="237">
        <f t="shared" si="24"/>
        <v>-9.9351993896876021E-3</v>
      </c>
      <c r="I1261" s="237">
        <f t="shared" si="24"/>
        <v>5.878465529535996E-3</v>
      </c>
    </row>
    <row r="1262" spans="1:9" x14ac:dyDescent="0.25">
      <c r="A1262" s="239">
        <v>42837</v>
      </c>
      <c r="B1262" s="237">
        <f>+VLOOKUP(A1262,'[1]CEMEXCPO.MX'!$A$2:$G$1741,6,FALSE)</f>
        <v>16.2211</v>
      </c>
      <c r="C1262" s="237">
        <f>+VLOOKUP(A1262,[1]BIMBOA.MX!$A$2:$G$1741,6,FALSE)</f>
        <v>44.162757999999997</v>
      </c>
      <c r="D1262" s="237">
        <f>+VLOOKUP(A1262,[1]GENTERA.MX!$A$2:$G$1741,6,FALSE)</f>
        <v>27.174863999999999</v>
      </c>
      <c r="F1262" s="239">
        <v>42837</v>
      </c>
      <c r="G1262" s="237">
        <f t="shared" si="24"/>
        <v>-2.6907834810738239E-2</v>
      </c>
      <c r="H1262" s="237">
        <f t="shared" si="24"/>
        <v>-1.7296645584784165E-2</v>
      </c>
      <c r="I1262" s="237">
        <f t="shared" si="24"/>
        <v>-2.1392824310089986E-2</v>
      </c>
    </row>
    <row r="1263" spans="1:9" x14ac:dyDescent="0.25">
      <c r="A1263" s="239">
        <v>42842</v>
      </c>
      <c r="B1263" s="237">
        <f>+VLOOKUP(A1263,'[1]CEMEXCPO.MX'!$A$2:$G$1741,6,FALSE)</f>
        <v>16.057699</v>
      </c>
      <c r="C1263" s="237">
        <f>+VLOOKUP(A1263,[1]BIMBOA.MX!$A$2:$G$1741,6,FALSE)</f>
        <v>44.474865000000001</v>
      </c>
      <c r="D1263" s="237">
        <f>+VLOOKUP(A1263,[1]GENTERA.MX!$A$2:$G$1741,6,FALSE)</f>
        <v>26.921735999999999</v>
      </c>
      <c r="F1263" s="239">
        <v>42842</v>
      </c>
      <c r="G1263" s="237">
        <f t="shared" si="24"/>
        <v>-1.0124440861203047E-2</v>
      </c>
      <c r="H1263" s="237">
        <f t="shared" si="24"/>
        <v>7.0423434053680208E-3</v>
      </c>
      <c r="I1263" s="237">
        <f t="shared" si="24"/>
        <v>-9.3584383276429026E-3</v>
      </c>
    </row>
    <row r="1264" spans="1:9" x14ac:dyDescent="0.25">
      <c r="A1264" s="239">
        <v>42843</v>
      </c>
      <c r="B1264" s="237">
        <f>+VLOOKUP(A1264,'[1]CEMEXCPO.MX'!$A$2:$G$1741,6,FALSE)</f>
        <v>15.9038</v>
      </c>
      <c r="C1264" s="237">
        <f>+VLOOKUP(A1264,[1]BIMBOA.MX!$A$2:$G$1741,6,FALSE)</f>
        <v>44.055472999999999</v>
      </c>
      <c r="D1264" s="237">
        <f>+VLOOKUP(A1264,[1]GENTERA.MX!$A$2:$G$1741,6,FALSE)</f>
        <v>27.617833999999998</v>
      </c>
      <c r="F1264" s="239">
        <v>42843</v>
      </c>
      <c r="G1264" s="237">
        <f t="shared" si="24"/>
        <v>-9.6303486533780673E-3</v>
      </c>
      <c r="H1264" s="237">
        <f t="shared" si="24"/>
        <v>-9.4746082938062179E-3</v>
      </c>
      <c r="I1264" s="237">
        <f t="shared" si="24"/>
        <v>2.5527733404989799E-2</v>
      </c>
    </row>
    <row r="1265" spans="1:9" x14ac:dyDescent="0.25">
      <c r="A1265" s="239">
        <v>42844</v>
      </c>
      <c r="B1265" s="237">
        <f>+VLOOKUP(A1265,'[1]CEMEXCPO.MX'!$A$2:$G$1741,6,FALSE)</f>
        <v>15.7692</v>
      </c>
      <c r="C1265" s="237">
        <f>+VLOOKUP(A1265,[1]BIMBOA.MX!$A$2:$G$1741,6,FALSE)</f>
        <v>44.250537999999999</v>
      </c>
      <c r="D1265" s="237">
        <f>+VLOOKUP(A1265,[1]GENTERA.MX!$A$2:$G$1741,6,FALSE)</f>
        <v>27.292384999999999</v>
      </c>
      <c r="F1265" s="239">
        <v>42844</v>
      </c>
      <c r="G1265" s="237">
        <f t="shared" si="24"/>
        <v>-8.4994039269747391E-3</v>
      </c>
      <c r="H1265" s="237">
        <f t="shared" si="24"/>
        <v>4.4179397317864535E-3</v>
      </c>
      <c r="I1265" s="237">
        <f t="shared" si="24"/>
        <v>-1.1853997920668822E-2</v>
      </c>
    </row>
    <row r="1266" spans="1:9" x14ac:dyDescent="0.25">
      <c r="A1266" s="239">
        <v>42845</v>
      </c>
      <c r="B1266" s="237">
        <f>+VLOOKUP(A1266,'[1]CEMEXCPO.MX'!$A$2:$G$1741,6,FALSE)</f>
        <v>16.038499999999999</v>
      </c>
      <c r="C1266" s="237">
        <f>+VLOOKUP(A1266,[1]BIMBOA.MX!$A$2:$G$1741,6,FALSE)</f>
        <v>45.596488999999998</v>
      </c>
      <c r="D1266" s="237">
        <f>+VLOOKUP(A1266,[1]GENTERA.MX!$A$2:$G$1741,6,FALSE)</f>
        <v>27.898078999999999</v>
      </c>
      <c r="F1266" s="239">
        <v>42845</v>
      </c>
      <c r="G1266" s="237">
        <f t="shared" si="24"/>
        <v>1.6933411400523218E-2</v>
      </c>
      <c r="H1266" s="237">
        <f t="shared" si="24"/>
        <v>2.9963188369872062E-2</v>
      </c>
      <c r="I1266" s="237">
        <f t="shared" si="24"/>
        <v>2.1950107858632988E-2</v>
      </c>
    </row>
    <row r="1267" spans="1:9" x14ac:dyDescent="0.25">
      <c r="A1267" s="239">
        <v>42846</v>
      </c>
      <c r="B1267" s="237">
        <f>+VLOOKUP(A1267,'[1]CEMEXCPO.MX'!$A$2:$G$1741,6,FALSE)</f>
        <v>16.019199</v>
      </c>
      <c r="C1267" s="237">
        <f>+VLOOKUP(A1267,[1]BIMBOA.MX!$A$2:$G$1741,6,FALSE)</f>
        <v>45.791553</v>
      </c>
      <c r="D1267" s="237">
        <f>+VLOOKUP(A1267,[1]GENTERA.MX!$A$2:$G$1741,6,FALSE)</f>
        <v>27.780553999999999</v>
      </c>
      <c r="F1267" s="239">
        <v>42846</v>
      </c>
      <c r="G1267" s="237">
        <f t="shared" si="24"/>
        <v>-1.2041414658072445E-3</v>
      </c>
      <c r="H1267" s="237">
        <f t="shared" si="24"/>
        <v>4.2689238540071792E-3</v>
      </c>
      <c r="I1267" s="237">
        <f t="shared" si="24"/>
        <v>-4.2215538782868767E-3</v>
      </c>
    </row>
    <row r="1268" spans="1:9" x14ac:dyDescent="0.25">
      <c r="A1268" s="239">
        <v>42849</v>
      </c>
      <c r="B1268" s="237">
        <f>+VLOOKUP(A1268,'[1]CEMEXCPO.MX'!$A$2:$G$1741,6,FALSE)</f>
        <v>16.201899999999998</v>
      </c>
      <c r="C1268" s="237">
        <f>+VLOOKUP(A1268,[1]BIMBOA.MX!$A$2:$G$1741,6,FALSE)</f>
        <v>46.576664000000001</v>
      </c>
      <c r="D1268" s="237">
        <f>+VLOOKUP(A1268,[1]GENTERA.MX!$A$2:$G$1741,6,FALSE)</f>
        <v>28.946745</v>
      </c>
      <c r="F1268" s="239">
        <v>42849</v>
      </c>
      <c r="G1268" s="237">
        <f t="shared" si="24"/>
        <v>1.1340578921559251E-2</v>
      </c>
      <c r="H1268" s="237">
        <f t="shared" si="24"/>
        <v>1.7000001374973081E-2</v>
      </c>
      <c r="I1268" s="237">
        <f t="shared" si="24"/>
        <v>4.1121482932570889E-2</v>
      </c>
    </row>
    <row r="1269" spans="1:9" x14ac:dyDescent="0.25">
      <c r="A1269" s="239">
        <v>42850</v>
      </c>
      <c r="B1269" s="237">
        <f>+VLOOKUP(A1269,'[1]CEMEXCPO.MX'!$A$2:$G$1741,6,FALSE)</f>
        <v>16.673100000000002</v>
      </c>
      <c r="C1269" s="237">
        <f>+VLOOKUP(A1269,[1]BIMBOA.MX!$A$2:$G$1741,6,FALSE)</f>
        <v>46.723872999999998</v>
      </c>
      <c r="D1269" s="237">
        <f>+VLOOKUP(A1269,[1]GENTERA.MX!$A$2:$G$1741,6,FALSE)</f>
        <v>28.476654</v>
      </c>
      <c r="F1269" s="239">
        <v>42850</v>
      </c>
      <c r="G1269" s="237">
        <f t="shared" si="24"/>
        <v>2.8668122969471053E-2</v>
      </c>
      <c r="H1269" s="237">
        <f t="shared" si="24"/>
        <v>3.1555900295798726E-3</v>
      </c>
      <c r="I1269" s="237">
        <f t="shared" si="24"/>
        <v>-1.6373168777825568E-2</v>
      </c>
    </row>
    <row r="1270" spans="1:9" x14ac:dyDescent="0.25">
      <c r="A1270" s="239">
        <v>42851</v>
      </c>
      <c r="B1270" s="237">
        <f>+VLOOKUP(A1270,'[1]CEMEXCPO.MX'!$A$2:$G$1741,6,FALSE)</f>
        <v>16.788499999999999</v>
      </c>
      <c r="C1270" s="237">
        <f>+VLOOKUP(A1270,[1]BIMBOA.MX!$A$2:$G$1741,6,FALSE)</f>
        <v>45.565834000000002</v>
      </c>
      <c r="D1270" s="237">
        <f>+VLOOKUP(A1270,[1]GENTERA.MX!$A$2:$G$1741,6,FALSE)</f>
        <v>28.729776000000001</v>
      </c>
      <c r="F1270" s="239">
        <v>42851</v>
      </c>
      <c r="G1270" s="237">
        <f t="shared" si="24"/>
        <v>6.8974859250933206E-3</v>
      </c>
      <c r="H1270" s="237">
        <f t="shared" si="24"/>
        <v>-2.5097051897527683E-2</v>
      </c>
      <c r="I1270" s="237">
        <f t="shared" si="24"/>
        <v>8.8494825459414592E-3</v>
      </c>
    </row>
    <row r="1271" spans="1:9" x14ac:dyDescent="0.25">
      <c r="A1271" s="239">
        <v>42852</v>
      </c>
      <c r="B1271" s="237">
        <f>+VLOOKUP(A1271,'[1]CEMEXCPO.MX'!$A$2:$G$1741,6,FALSE)</f>
        <v>16.932699</v>
      </c>
      <c r="C1271" s="237">
        <f>+VLOOKUP(A1271,[1]BIMBOA.MX!$A$2:$G$1741,6,FALSE)</f>
        <v>45.428443999999999</v>
      </c>
      <c r="D1271" s="237">
        <f>+VLOOKUP(A1271,[1]GENTERA.MX!$A$2:$G$1741,6,FALSE)</f>
        <v>28.928663</v>
      </c>
      <c r="F1271" s="239">
        <v>42852</v>
      </c>
      <c r="G1271" s="237">
        <f t="shared" si="24"/>
        <v>8.5524763784432575E-3</v>
      </c>
      <c r="H1271" s="237">
        <f t="shared" si="24"/>
        <v>-3.0197526135403822E-3</v>
      </c>
      <c r="I1271" s="237">
        <f t="shared" si="24"/>
        <v>6.8988266857243777E-3</v>
      </c>
    </row>
    <row r="1272" spans="1:9" x14ac:dyDescent="0.25">
      <c r="A1272" s="239">
        <v>42853</v>
      </c>
      <c r="B1272" s="237">
        <f>+VLOOKUP(A1272,'[1]CEMEXCPO.MX'!$A$2:$G$1741,6,FALSE)</f>
        <v>16.6539</v>
      </c>
      <c r="C1272" s="237">
        <f>+VLOOKUP(A1272,[1]BIMBOA.MX!$A$2:$G$1741,6,FALSE)</f>
        <v>45.222351000000003</v>
      </c>
      <c r="D1272" s="237">
        <f>+VLOOKUP(A1272,[1]GENTERA.MX!$A$2:$G$1741,6,FALSE)</f>
        <v>28.530892999999999</v>
      </c>
      <c r="F1272" s="239">
        <v>42853</v>
      </c>
      <c r="G1272" s="237">
        <f t="shared" si="24"/>
        <v>-1.6602181352606379E-2</v>
      </c>
      <c r="H1272" s="237">
        <f t="shared" si="24"/>
        <v>-4.5469729213140735E-3</v>
      </c>
      <c r="I1272" s="237">
        <f t="shared" si="24"/>
        <v>-1.3845437797248493E-2</v>
      </c>
    </row>
    <row r="1273" spans="1:9" x14ac:dyDescent="0.25">
      <c r="A1273" s="239">
        <v>42857</v>
      </c>
      <c r="B1273" s="237">
        <f>+VLOOKUP(A1273,'[1]CEMEXCPO.MX'!$A$2:$G$1741,6,FALSE)</f>
        <v>16.740400000000001</v>
      </c>
      <c r="C1273" s="237">
        <f>+VLOOKUP(A1273,[1]BIMBOA.MX!$A$2:$G$1741,6,FALSE)</f>
        <v>45.879879000000003</v>
      </c>
      <c r="D1273" s="237">
        <f>+VLOOKUP(A1273,[1]GENTERA.MX!$A$2:$G$1741,6,FALSE)</f>
        <v>28.485690999999999</v>
      </c>
      <c r="F1273" s="239">
        <v>42857</v>
      </c>
      <c r="G1273" s="237">
        <f t="shared" si="24"/>
        <v>5.1805364063242107E-3</v>
      </c>
      <c r="H1273" s="237">
        <f t="shared" si="24"/>
        <v>1.4435199174789385E-2</v>
      </c>
      <c r="I1273" s="237">
        <f t="shared" si="24"/>
        <v>-1.5855741013874125E-3</v>
      </c>
    </row>
    <row r="1274" spans="1:9" x14ac:dyDescent="0.25">
      <c r="A1274" s="239">
        <v>42858</v>
      </c>
      <c r="B1274" s="237">
        <f>+VLOOKUP(A1274,'[1]CEMEXCPO.MX'!$A$2:$G$1741,6,FALSE)</f>
        <v>16.559999000000001</v>
      </c>
      <c r="C1274" s="237">
        <f>+VLOOKUP(A1274,[1]BIMBOA.MX!$A$2:$G$1741,6,FALSE)</f>
        <v>44.456867000000003</v>
      </c>
      <c r="D1274" s="237">
        <f>+VLOOKUP(A1274,[1]GENTERA.MX!$A$2:$G$1741,6,FALSE)</f>
        <v>28.395289999999999</v>
      </c>
      <c r="F1274" s="239">
        <v>42858</v>
      </c>
      <c r="G1274" s="237">
        <f t="shared" si="24"/>
        <v>-1.0834871067817779E-2</v>
      </c>
      <c r="H1274" s="237">
        <f t="shared" si="24"/>
        <v>-3.1507216726139507E-2</v>
      </c>
      <c r="I1274" s="237">
        <f t="shared" si="24"/>
        <v>-3.1786046768100076E-3</v>
      </c>
    </row>
    <row r="1275" spans="1:9" x14ac:dyDescent="0.25">
      <c r="A1275" s="239">
        <v>42859</v>
      </c>
      <c r="B1275" s="237">
        <f>+VLOOKUP(A1275,'[1]CEMEXCPO.MX'!$A$2:$G$1741,6,FALSE)</f>
        <v>16.389999</v>
      </c>
      <c r="C1275" s="237">
        <f>+VLOOKUP(A1275,[1]BIMBOA.MX!$A$2:$G$1741,6,FALSE)</f>
        <v>44.103565000000003</v>
      </c>
      <c r="D1275" s="237">
        <f>+VLOOKUP(A1275,[1]GENTERA.MX!$A$2:$G$1741,6,FALSE)</f>
        <v>28.124084</v>
      </c>
      <c r="F1275" s="239">
        <v>42859</v>
      </c>
      <c r="G1275" s="237">
        <f t="shared" si="24"/>
        <v>-1.0318756827714744E-2</v>
      </c>
      <c r="H1275" s="237">
        <f t="shared" si="24"/>
        <v>-7.9788200290467886E-3</v>
      </c>
      <c r="I1275" s="237">
        <f t="shared" si="24"/>
        <v>-9.5969952376059268E-3</v>
      </c>
    </row>
    <row r="1276" spans="1:9" x14ac:dyDescent="0.25">
      <c r="A1276" s="239">
        <v>42860</v>
      </c>
      <c r="B1276" s="237">
        <f>+VLOOKUP(A1276,'[1]CEMEXCPO.MX'!$A$2:$G$1741,6,FALSE)</f>
        <v>16.719999000000001</v>
      </c>
      <c r="C1276" s="237">
        <f>+VLOOKUP(A1276,[1]BIMBOA.MX!$A$2:$G$1741,6,FALSE)</f>
        <v>44.299847</v>
      </c>
      <c r="D1276" s="237">
        <f>+VLOOKUP(A1276,[1]GENTERA.MX!$A$2:$G$1741,6,FALSE)</f>
        <v>28.476654</v>
      </c>
      <c r="F1276" s="239">
        <v>42860</v>
      </c>
      <c r="G1276" s="237">
        <f t="shared" si="24"/>
        <v>1.9934216105017694E-2</v>
      </c>
      <c r="H1276" s="237">
        <f t="shared" si="24"/>
        <v>4.4406051327489223E-3</v>
      </c>
      <c r="I1276" s="237">
        <f t="shared" si="24"/>
        <v>1.2458302581385965E-2</v>
      </c>
    </row>
    <row r="1277" spans="1:9" x14ac:dyDescent="0.25">
      <c r="A1277" s="239">
        <v>42863</v>
      </c>
      <c r="B1277" s="237">
        <f>+VLOOKUP(A1277,'[1]CEMEXCPO.MX'!$A$2:$G$1741,6,FALSE)</f>
        <v>16.639999</v>
      </c>
      <c r="C1277" s="237">
        <f>+VLOOKUP(A1277,[1]BIMBOA.MX!$A$2:$G$1741,6,FALSE)</f>
        <v>44.270404999999997</v>
      </c>
      <c r="D1277" s="237">
        <f>+VLOOKUP(A1277,[1]GENTERA.MX!$A$2:$G$1741,6,FALSE)</f>
        <v>28.467613</v>
      </c>
      <c r="F1277" s="239">
        <v>42863</v>
      </c>
      <c r="G1277" s="237">
        <f t="shared" si="24"/>
        <v>-4.7961725510346099E-3</v>
      </c>
      <c r="H1277" s="237">
        <f t="shared" si="24"/>
        <v>-6.6482821081831215E-4</v>
      </c>
      <c r="I1277" s="237">
        <f t="shared" si="24"/>
        <v>-3.1753855312480081E-4</v>
      </c>
    </row>
    <row r="1278" spans="1:9" x14ac:dyDescent="0.25">
      <c r="A1278" s="239">
        <v>42864</v>
      </c>
      <c r="B1278" s="237">
        <f>+VLOOKUP(A1278,'[1]CEMEXCPO.MX'!$A$2:$G$1741,6,FALSE)</f>
        <v>16.790001</v>
      </c>
      <c r="C1278" s="237">
        <f>+VLOOKUP(A1278,[1]BIMBOA.MX!$A$2:$G$1741,6,FALSE)</f>
        <v>44.466681999999999</v>
      </c>
      <c r="D1278" s="237">
        <f>+VLOOKUP(A1278,[1]GENTERA.MX!$A$2:$G$1741,6,FALSE)</f>
        <v>28.865379000000001</v>
      </c>
      <c r="F1278" s="239">
        <v>42864</v>
      </c>
      <c r="G1278" s="237">
        <f t="shared" si="24"/>
        <v>8.9741553518021908E-3</v>
      </c>
      <c r="H1278" s="237">
        <f t="shared" si="24"/>
        <v>4.4237945312378887E-3</v>
      </c>
      <c r="I1278" s="237">
        <f t="shared" si="24"/>
        <v>1.3875863381461805E-2</v>
      </c>
    </row>
    <row r="1279" spans="1:9" x14ac:dyDescent="0.25">
      <c r="A1279" s="239">
        <v>42865</v>
      </c>
      <c r="B1279" s="237">
        <f>+VLOOKUP(A1279,'[1]CEMEXCPO.MX'!$A$2:$G$1741,6,FALSE)</f>
        <v>16.739999999999998</v>
      </c>
      <c r="C1279" s="237">
        <f>+VLOOKUP(A1279,[1]BIMBOA.MX!$A$2:$G$1741,6,FALSE)</f>
        <v>44.447056000000003</v>
      </c>
      <c r="D1279" s="237">
        <f>+VLOOKUP(A1279,[1]GENTERA.MX!$A$2:$G$1741,6,FALSE)</f>
        <v>28.494734000000001</v>
      </c>
      <c r="F1279" s="239">
        <v>42865</v>
      </c>
      <c r="G1279" s="237">
        <f t="shared" si="24"/>
        <v>-2.9824655873800076E-3</v>
      </c>
      <c r="H1279" s="237">
        <f t="shared" si="24"/>
        <v>-4.4146159547887816E-4</v>
      </c>
      <c r="I1279" s="237">
        <f t="shared" si="24"/>
        <v>-1.2923620242696131E-2</v>
      </c>
    </row>
    <row r="1280" spans="1:9" x14ac:dyDescent="0.25">
      <c r="A1280" s="239">
        <v>42866</v>
      </c>
      <c r="B1280" s="237">
        <f>+VLOOKUP(A1280,'[1]CEMEXCPO.MX'!$A$2:$G$1741,6,FALSE)</f>
        <v>16.41</v>
      </c>
      <c r="C1280" s="237">
        <f>+VLOOKUP(A1280,[1]BIMBOA.MX!$A$2:$G$1741,6,FALSE)</f>
        <v>45.428443999999999</v>
      </c>
      <c r="D1280" s="237">
        <f>+VLOOKUP(A1280,[1]GENTERA.MX!$A$2:$G$1741,6,FALSE)</f>
        <v>29.136589000000001</v>
      </c>
      <c r="F1280" s="239">
        <v>42866</v>
      </c>
      <c r="G1280" s="237">
        <f t="shared" si="24"/>
        <v>-1.991015995932964E-2</v>
      </c>
      <c r="H1280" s="237">
        <f t="shared" si="24"/>
        <v>2.1839700644021361E-2</v>
      </c>
      <c r="I1280" s="237">
        <f t="shared" si="24"/>
        <v>2.2275440049488192E-2</v>
      </c>
    </row>
    <row r="1281" spans="1:9" x14ac:dyDescent="0.25">
      <c r="A1281" s="239">
        <v>42867</v>
      </c>
      <c r="B1281" s="237">
        <f>+VLOOKUP(A1281,'[1]CEMEXCPO.MX'!$A$2:$G$1741,6,FALSE)</f>
        <v>16.309999000000001</v>
      </c>
      <c r="C1281" s="237">
        <f>+VLOOKUP(A1281,[1]BIMBOA.MX!$A$2:$G$1741,6,FALSE)</f>
        <v>44.986815999999997</v>
      </c>
      <c r="D1281" s="237">
        <f>+VLOOKUP(A1281,[1]GENTERA.MX!$A$2:$G$1741,6,FALSE)</f>
        <v>28.476654</v>
      </c>
      <c r="F1281" s="239">
        <v>42867</v>
      </c>
      <c r="G1281" s="237">
        <f t="shared" si="24"/>
        <v>-6.1125497811572735E-3</v>
      </c>
      <c r="H1281" s="237">
        <f t="shared" si="24"/>
        <v>-9.7689596233145708E-3</v>
      </c>
      <c r="I1281" s="237">
        <f t="shared" si="24"/>
        <v>-2.2910144635129043E-2</v>
      </c>
    </row>
    <row r="1282" spans="1:9" x14ac:dyDescent="0.25">
      <c r="A1282" s="239">
        <v>42870</v>
      </c>
      <c r="B1282" s="237">
        <f>+VLOOKUP(A1282,'[1]CEMEXCPO.MX'!$A$2:$G$1741,6,FALSE)</f>
        <v>16.379999000000002</v>
      </c>
      <c r="C1282" s="237">
        <f>+VLOOKUP(A1282,[1]BIMBOA.MX!$A$2:$G$1741,6,FALSE)</f>
        <v>45.251792999999999</v>
      </c>
      <c r="D1282" s="237">
        <f>+VLOOKUP(A1282,[1]GENTERA.MX!$A$2:$G$1741,6,FALSE)</f>
        <v>28.666495999999999</v>
      </c>
      <c r="F1282" s="239">
        <v>42870</v>
      </c>
      <c r="G1282" s="237">
        <f t="shared" si="24"/>
        <v>4.282662054018364E-3</v>
      </c>
      <c r="H1282" s="237">
        <f t="shared" si="24"/>
        <v>5.8728246041369996E-3</v>
      </c>
      <c r="I1282" s="237">
        <f t="shared" si="24"/>
        <v>6.6444603926003928E-3</v>
      </c>
    </row>
    <row r="1283" spans="1:9" x14ac:dyDescent="0.25">
      <c r="A1283" s="239">
        <v>42871</v>
      </c>
      <c r="B1283" s="237">
        <f>+VLOOKUP(A1283,'[1]CEMEXCPO.MX'!$A$2:$G$1741,6,FALSE)</f>
        <v>16.18</v>
      </c>
      <c r="C1283" s="237">
        <f>+VLOOKUP(A1283,[1]BIMBOA.MX!$A$2:$G$1741,6,FALSE)</f>
        <v>44.986815999999997</v>
      </c>
      <c r="D1283" s="237">
        <f>+VLOOKUP(A1283,[1]GENTERA.MX!$A$2:$G$1741,6,FALSE)</f>
        <v>28.196408999999999</v>
      </c>
      <c r="F1283" s="239">
        <v>42871</v>
      </c>
      <c r="G1283" s="237">
        <f t="shared" si="24"/>
        <v>-1.2285105744514907E-2</v>
      </c>
      <c r="H1283" s="237">
        <f t="shared" si="24"/>
        <v>-5.8728246041369423E-3</v>
      </c>
      <c r="I1283" s="237">
        <f t="shared" si="24"/>
        <v>-1.6534424669248236E-2</v>
      </c>
    </row>
    <row r="1284" spans="1:9" x14ac:dyDescent="0.25">
      <c r="A1284" s="239">
        <v>42872</v>
      </c>
      <c r="B1284" s="237">
        <f>+VLOOKUP(A1284,'[1]CEMEXCPO.MX'!$A$2:$G$1741,6,FALSE)</f>
        <v>15.82</v>
      </c>
      <c r="C1284" s="237">
        <f>+VLOOKUP(A1284,[1]BIMBOA.MX!$A$2:$G$1741,6,FALSE)</f>
        <v>44.260586000000004</v>
      </c>
      <c r="D1284" s="237">
        <f>+VLOOKUP(A1284,[1]GENTERA.MX!$A$2:$G$1741,6,FALSE)</f>
        <v>28.024640999999999</v>
      </c>
      <c r="F1284" s="239">
        <v>42872</v>
      </c>
      <c r="G1284" s="237">
        <f t="shared" ref="G1284:I1347" si="25">+LN(B1284/B1283)</f>
        <v>-2.2500949290837791E-2</v>
      </c>
      <c r="H1284" s="237">
        <f t="shared" si="25"/>
        <v>-1.6274894585136895E-2</v>
      </c>
      <c r="I1284" s="237">
        <f t="shared" si="25"/>
        <v>-6.1104705249600891E-3</v>
      </c>
    </row>
    <row r="1285" spans="1:9" x14ac:dyDescent="0.25">
      <c r="A1285" s="239">
        <v>42873</v>
      </c>
      <c r="B1285" s="237">
        <f>+VLOOKUP(A1285,'[1]CEMEXCPO.MX'!$A$2:$G$1741,6,FALSE)</f>
        <v>15.58</v>
      </c>
      <c r="C1285" s="237">
        <f>+VLOOKUP(A1285,[1]BIMBOA.MX!$A$2:$G$1741,6,FALSE)</f>
        <v>44.545192999999998</v>
      </c>
      <c r="D1285" s="237">
        <f>+VLOOKUP(A1285,[1]GENTERA.MX!$A$2:$G$1741,6,FALSE)</f>
        <v>27.879999000000002</v>
      </c>
      <c r="F1285" s="239">
        <v>42873</v>
      </c>
      <c r="G1285" s="237">
        <f t="shared" si="25"/>
        <v>-1.5286921896905651E-2</v>
      </c>
      <c r="H1285" s="237">
        <f t="shared" si="25"/>
        <v>6.4096723794620867E-3</v>
      </c>
      <c r="I1285" s="237">
        <f t="shared" si="25"/>
        <v>-5.1746088607787866E-3</v>
      </c>
    </row>
    <row r="1286" spans="1:9" x14ac:dyDescent="0.25">
      <c r="A1286" s="239">
        <v>42874</v>
      </c>
      <c r="B1286" s="237">
        <f>+VLOOKUP(A1286,'[1]CEMEXCPO.MX'!$A$2:$G$1741,6,FALSE)</f>
        <v>15.96</v>
      </c>
      <c r="C1286" s="237">
        <f>+VLOOKUP(A1286,[1]BIMBOA.MX!$A$2:$G$1741,6,FALSE)</f>
        <v>44.741467</v>
      </c>
      <c r="D1286" s="237">
        <f>+VLOOKUP(A1286,[1]GENTERA.MX!$A$2:$G$1741,6,FALSE)</f>
        <v>28.015599999999999</v>
      </c>
      <c r="F1286" s="239">
        <v>42874</v>
      </c>
      <c r="G1286" s="237">
        <f t="shared" si="25"/>
        <v>2.4097551579060524E-2</v>
      </c>
      <c r="H1286" s="237">
        <f t="shared" si="25"/>
        <v>4.3964981140843917E-3</v>
      </c>
      <c r="I1286" s="237">
        <f t="shared" si="25"/>
        <v>4.8519478615713877E-3</v>
      </c>
    </row>
    <row r="1287" spans="1:9" x14ac:dyDescent="0.25">
      <c r="A1287" s="239">
        <v>42877</v>
      </c>
      <c r="B1287" s="237">
        <f>+VLOOKUP(A1287,'[1]CEMEXCPO.MX'!$A$2:$G$1741,6,FALSE)</f>
        <v>15.8</v>
      </c>
      <c r="C1287" s="237">
        <f>+VLOOKUP(A1287,[1]BIMBOA.MX!$A$2:$G$1741,6,FALSE)</f>
        <v>43.868034000000002</v>
      </c>
      <c r="D1287" s="237">
        <f>+VLOOKUP(A1287,[1]GENTERA.MX!$A$2:$G$1741,6,FALSE)</f>
        <v>27.518393</v>
      </c>
      <c r="F1287" s="239">
        <v>42877</v>
      </c>
      <c r="G1287" s="237">
        <f t="shared" si="25"/>
        <v>-1.0075651988741587E-2</v>
      </c>
      <c r="H1287" s="237">
        <f t="shared" si="25"/>
        <v>-1.9714845024485585E-2</v>
      </c>
      <c r="I1287" s="237">
        <f t="shared" si="25"/>
        <v>-1.7906880421084112E-2</v>
      </c>
    </row>
    <row r="1288" spans="1:9" x14ac:dyDescent="0.25">
      <c r="A1288" s="239">
        <v>42878</v>
      </c>
      <c r="B1288" s="237">
        <f>+VLOOKUP(A1288,'[1]CEMEXCPO.MX'!$A$2:$G$1741,6,FALSE)</f>
        <v>15.94</v>
      </c>
      <c r="C1288" s="237">
        <f>+VLOOKUP(A1288,[1]BIMBOA.MX!$A$2:$G$1741,6,FALSE)</f>
        <v>42.945526000000001</v>
      </c>
      <c r="D1288" s="237">
        <f>+VLOOKUP(A1288,[1]GENTERA.MX!$A$2:$G$1741,6,FALSE)</f>
        <v>28.322969000000001</v>
      </c>
      <c r="F1288" s="239">
        <v>42878</v>
      </c>
      <c r="G1288" s="237">
        <f t="shared" si="25"/>
        <v>8.8217333291476883E-3</v>
      </c>
      <c r="H1288" s="237">
        <f t="shared" si="25"/>
        <v>-2.1253424582439732E-2</v>
      </c>
      <c r="I1288" s="237">
        <f t="shared" si="25"/>
        <v>2.881848343626232E-2</v>
      </c>
    </row>
    <row r="1289" spans="1:9" x14ac:dyDescent="0.25">
      <c r="A1289" s="239">
        <v>42879</v>
      </c>
      <c r="B1289" s="237">
        <f>+VLOOKUP(A1289,'[1]CEMEXCPO.MX'!$A$2:$G$1741,6,FALSE)</f>
        <v>15.68</v>
      </c>
      <c r="C1289" s="237">
        <f>+VLOOKUP(A1289,[1]BIMBOA.MX!$A$2:$G$1741,6,FALSE)</f>
        <v>43.514732000000002</v>
      </c>
      <c r="D1289" s="237">
        <f>+VLOOKUP(A1289,[1]GENTERA.MX!$A$2:$G$1741,6,FALSE)</f>
        <v>28.539932</v>
      </c>
      <c r="F1289" s="239">
        <v>42879</v>
      </c>
      <c r="G1289" s="237">
        <f t="shared" si="25"/>
        <v>-1.6445658439807154E-2</v>
      </c>
      <c r="H1289" s="237">
        <f t="shared" si="25"/>
        <v>1.3167072059041681E-2</v>
      </c>
      <c r="I1289" s="237">
        <f t="shared" si="25"/>
        <v>7.6311285239026088E-3</v>
      </c>
    </row>
    <row r="1290" spans="1:9" x14ac:dyDescent="0.25">
      <c r="A1290" s="239">
        <v>42880</v>
      </c>
      <c r="B1290" s="237">
        <f>+VLOOKUP(A1290,'[1]CEMEXCPO.MX'!$A$2:$G$1741,6,FALSE)</f>
        <v>15.52</v>
      </c>
      <c r="C1290" s="237">
        <f>+VLOOKUP(A1290,[1]BIMBOA.MX!$A$2:$G$1741,6,FALSE)</f>
        <v>43.65213</v>
      </c>
      <c r="D1290" s="237">
        <f>+VLOOKUP(A1290,[1]GENTERA.MX!$A$2:$G$1741,6,FALSE)</f>
        <v>28.395289999999999</v>
      </c>
      <c r="F1290" s="239">
        <v>42880</v>
      </c>
      <c r="G1290" s="237">
        <f t="shared" si="25"/>
        <v>-1.025650016718911E-2</v>
      </c>
      <c r="H1290" s="237">
        <f t="shared" si="25"/>
        <v>3.152530919229006E-3</v>
      </c>
      <c r="I1290" s="237">
        <f t="shared" si="25"/>
        <v>-5.0809430820455258E-3</v>
      </c>
    </row>
    <row r="1291" spans="1:9" x14ac:dyDescent="0.25">
      <c r="A1291" s="239">
        <v>42881</v>
      </c>
      <c r="B1291" s="237">
        <f>+VLOOKUP(A1291,'[1]CEMEXCPO.MX'!$A$2:$G$1741,6,FALSE)</f>
        <v>15.55</v>
      </c>
      <c r="C1291" s="237">
        <f>+VLOOKUP(A1291,[1]BIMBOA.MX!$A$2:$G$1741,6,FALSE)</f>
        <v>43.985802</v>
      </c>
      <c r="D1291" s="237">
        <f>+VLOOKUP(A1291,[1]GENTERA.MX!$A$2:$G$1741,6,FALSE)</f>
        <v>28.069839000000002</v>
      </c>
      <c r="F1291" s="239">
        <v>42881</v>
      </c>
      <c r="G1291" s="237">
        <f t="shared" si="25"/>
        <v>1.9311238701704421E-3</v>
      </c>
      <c r="H1291" s="237">
        <f t="shared" si="25"/>
        <v>7.6148216811758986E-3</v>
      </c>
      <c r="I1291" s="237">
        <f t="shared" si="25"/>
        <v>-1.1527631646429032E-2</v>
      </c>
    </row>
    <row r="1292" spans="1:9" x14ac:dyDescent="0.25">
      <c r="A1292" s="239">
        <v>42884</v>
      </c>
      <c r="B1292" s="237">
        <f>+VLOOKUP(A1292,'[1]CEMEXCPO.MX'!$A$2:$G$1741,6,FALSE)</f>
        <v>15.52</v>
      </c>
      <c r="C1292" s="237">
        <f>+VLOOKUP(A1292,[1]BIMBOA.MX!$A$2:$G$1741,6,FALSE)</f>
        <v>44.025055000000002</v>
      </c>
      <c r="D1292" s="237">
        <f>+VLOOKUP(A1292,[1]GENTERA.MX!$A$2:$G$1741,6,FALSE)</f>
        <v>28.485690999999999</v>
      </c>
      <c r="F1292" s="239">
        <v>42884</v>
      </c>
      <c r="G1292" s="237">
        <f t="shared" si="25"/>
        <v>-1.9311238701705186E-3</v>
      </c>
      <c r="H1292" s="237">
        <f t="shared" si="25"/>
        <v>8.9200364456646589E-4</v>
      </c>
      <c r="I1292" s="237">
        <f t="shared" si="25"/>
        <v>1.4706236323238994E-2</v>
      </c>
    </row>
    <row r="1293" spans="1:9" x14ac:dyDescent="0.25">
      <c r="A1293" s="239">
        <v>42885</v>
      </c>
      <c r="B1293" s="237">
        <f>+VLOOKUP(A1293,'[1]CEMEXCPO.MX'!$A$2:$G$1741,6,FALSE)</f>
        <v>15.71</v>
      </c>
      <c r="C1293" s="237">
        <f>+VLOOKUP(A1293,[1]BIMBOA.MX!$A$2:$G$1741,6,FALSE)</f>
        <v>43.338085</v>
      </c>
      <c r="D1293" s="237">
        <f>+VLOOKUP(A1293,[1]GENTERA.MX!$A$2:$G$1741,6,FALSE)</f>
        <v>28.024640999999999</v>
      </c>
      <c r="F1293" s="239">
        <v>42885</v>
      </c>
      <c r="G1293" s="237">
        <f t="shared" si="25"/>
        <v>1.2167937512457273E-2</v>
      </c>
      <c r="H1293" s="237">
        <f t="shared" si="25"/>
        <v>-1.572709404958253E-2</v>
      </c>
      <c r="I1293" s="237">
        <f t="shared" si="25"/>
        <v>-1.6317732134637875E-2</v>
      </c>
    </row>
    <row r="1294" spans="1:9" x14ac:dyDescent="0.25">
      <c r="A1294" s="239">
        <v>42886</v>
      </c>
      <c r="B1294" s="237">
        <f>+VLOOKUP(A1294,'[1]CEMEXCPO.MX'!$A$2:$G$1741,6,FALSE)</f>
        <v>15.42</v>
      </c>
      <c r="C1294" s="237">
        <f>+VLOOKUP(A1294,[1]BIMBOA.MX!$A$2:$G$1741,6,FALSE)</f>
        <v>42.229115</v>
      </c>
      <c r="D1294" s="237">
        <f>+VLOOKUP(A1294,[1]GENTERA.MX!$A$2:$G$1741,6,FALSE)</f>
        <v>27.129662</v>
      </c>
      <c r="F1294" s="239">
        <v>42886</v>
      </c>
      <c r="G1294" s="237">
        <f t="shared" si="25"/>
        <v>-1.8632084132346412E-2</v>
      </c>
      <c r="H1294" s="237">
        <f t="shared" si="25"/>
        <v>-2.5921897561702181E-2</v>
      </c>
      <c r="I1294" s="237">
        <f t="shared" si="25"/>
        <v>-3.24564908248526E-2</v>
      </c>
    </row>
    <row r="1295" spans="1:9" x14ac:dyDescent="0.25">
      <c r="A1295" s="239">
        <v>42887</v>
      </c>
      <c r="B1295" s="237">
        <f>+VLOOKUP(A1295,'[1]CEMEXCPO.MX'!$A$2:$G$1741,6,FALSE)</f>
        <v>15.71</v>
      </c>
      <c r="C1295" s="237">
        <f>+VLOOKUP(A1295,[1]BIMBOA.MX!$A$2:$G$1741,6,FALSE)</f>
        <v>45.546207000000003</v>
      </c>
      <c r="D1295" s="237">
        <f>+VLOOKUP(A1295,[1]GENTERA.MX!$A$2:$G$1741,6,FALSE)</f>
        <v>27.265264999999999</v>
      </c>
      <c r="F1295" s="239">
        <v>42887</v>
      </c>
      <c r="G1295" s="237">
        <f t="shared" si="25"/>
        <v>1.8632084132346509E-2</v>
      </c>
      <c r="H1295" s="237">
        <f t="shared" si="25"/>
        <v>7.5617437047727651E-2</v>
      </c>
      <c r="I1295" s="237">
        <f t="shared" si="25"/>
        <v>4.9858796910512643E-3</v>
      </c>
    </row>
    <row r="1296" spans="1:9" x14ac:dyDescent="0.25">
      <c r="A1296" s="239">
        <v>42888</v>
      </c>
      <c r="B1296" s="237">
        <f>+VLOOKUP(A1296,'[1]CEMEXCPO.MX'!$A$2:$G$1741,6,FALSE)</f>
        <v>15.94</v>
      </c>
      <c r="C1296" s="237">
        <f>+VLOOKUP(A1296,[1]BIMBOA.MX!$A$2:$G$1741,6,FALSE)</f>
        <v>45.516765999999997</v>
      </c>
      <c r="D1296" s="237">
        <f>+VLOOKUP(A1296,[1]GENTERA.MX!$A$2:$G$1741,6,FALSE)</f>
        <v>27.518393</v>
      </c>
      <c r="F1296" s="239">
        <v>42888</v>
      </c>
      <c r="G1296" s="237">
        <f t="shared" si="25"/>
        <v>1.4534221094539055E-2</v>
      </c>
      <c r="H1296" s="237">
        <f t="shared" si="25"/>
        <v>-6.4660750809838888E-4</v>
      </c>
      <c r="I1296" s="237">
        <f t="shared" si="25"/>
        <v>9.2410697135101409E-3</v>
      </c>
    </row>
    <row r="1297" spans="1:9" x14ac:dyDescent="0.25">
      <c r="A1297" s="239">
        <v>42891</v>
      </c>
      <c r="B1297" s="237">
        <f>+VLOOKUP(A1297,'[1]CEMEXCPO.MX'!$A$2:$G$1741,6,FALSE)</f>
        <v>15.89</v>
      </c>
      <c r="C1297" s="237">
        <f>+VLOOKUP(A1297,[1]BIMBOA.MX!$A$2:$G$1741,6,FALSE)</f>
        <v>45.330298999999997</v>
      </c>
      <c r="D1297" s="237">
        <f>+VLOOKUP(A1297,[1]GENTERA.MX!$A$2:$G$1741,6,FALSE)</f>
        <v>27.717275999999998</v>
      </c>
      <c r="F1297" s="239">
        <v>42891</v>
      </c>
      <c r="G1297" s="237">
        <f t="shared" si="25"/>
        <v>-3.1416928134442548E-3</v>
      </c>
      <c r="H1297" s="237">
        <f t="shared" si="25"/>
        <v>-4.1050805957657446E-3</v>
      </c>
      <c r="I1297" s="237">
        <f t="shared" si="25"/>
        <v>7.2012836299743775E-3</v>
      </c>
    </row>
    <row r="1298" spans="1:9" x14ac:dyDescent="0.25">
      <c r="A1298" s="239">
        <v>42892</v>
      </c>
      <c r="B1298" s="237">
        <f>+VLOOKUP(A1298,'[1]CEMEXCPO.MX'!$A$2:$G$1741,6,FALSE)</f>
        <v>16.120000999999998</v>
      </c>
      <c r="C1298" s="237">
        <f>+VLOOKUP(A1298,[1]BIMBOA.MX!$A$2:$G$1741,6,FALSE)</f>
        <v>44.996628000000001</v>
      </c>
      <c r="D1298" s="237">
        <f>+VLOOKUP(A1298,[1]GENTERA.MX!$A$2:$G$1741,6,FALSE)</f>
        <v>27.373749</v>
      </c>
      <c r="F1298" s="239">
        <v>42892</v>
      </c>
      <c r="G1298" s="237">
        <f t="shared" si="25"/>
        <v>1.4370818564594995E-2</v>
      </c>
      <c r="H1298" s="237">
        <f t="shared" si="25"/>
        <v>-7.38810737490052E-3</v>
      </c>
      <c r="I1298" s="237">
        <f t="shared" si="25"/>
        <v>-1.2471412632464991E-2</v>
      </c>
    </row>
    <row r="1299" spans="1:9" x14ac:dyDescent="0.25">
      <c r="A1299" s="239">
        <v>42893</v>
      </c>
      <c r="B1299" s="237">
        <f>+VLOOKUP(A1299,'[1]CEMEXCPO.MX'!$A$2:$G$1741,6,FALSE)</f>
        <v>16.139999</v>
      </c>
      <c r="C1299" s="237">
        <f>+VLOOKUP(A1299,[1]BIMBOA.MX!$A$2:$G$1741,6,FALSE)</f>
        <v>45.330298999999997</v>
      </c>
      <c r="D1299" s="237">
        <f>+VLOOKUP(A1299,[1]GENTERA.MX!$A$2:$G$1741,6,FALSE)</f>
        <v>27.120621</v>
      </c>
      <c r="F1299" s="239">
        <v>42893</v>
      </c>
      <c r="G1299" s="237">
        <f t="shared" si="25"/>
        <v>1.2398017707125071E-3</v>
      </c>
      <c r="H1299" s="237">
        <f t="shared" si="25"/>
        <v>7.3881073749004714E-3</v>
      </c>
      <c r="I1299" s="237">
        <f t="shared" si="25"/>
        <v>-9.290127422190906E-3</v>
      </c>
    </row>
    <row r="1300" spans="1:9" x14ac:dyDescent="0.25">
      <c r="A1300" s="239">
        <v>42894</v>
      </c>
      <c r="B1300" s="237">
        <f>+VLOOKUP(A1300,'[1]CEMEXCPO.MX'!$A$2:$G$1741,6,FALSE)</f>
        <v>16.389999</v>
      </c>
      <c r="C1300" s="237">
        <f>+VLOOKUP(A1300,[1]BIMBOA.MX!$A$2:$G$1741,6,FALSE)</f>
        <v>45.408813000000002</v>
      </c>
      <c r="D1300" s="237">
        <f>+VLOOKUP(A1300,[1]GENTERA.MX!$A$2:$G$1741,6,FALSE)</f>
        <v>26.334122000000001</v>
      </c>
      <c r="F1300" s="239">
        <v>42894</v>
      </c>
      <c r="G1300" s="237">
        <f t="shared" si="25"/>
        <v>1.5370730858991665E-2</v>
      </c>
      <c r="H1300" s="237">
        <f t="shared" si="25"/>
        <v>1.7305441471450727E-3</v>
      </c>
      <c r="I1300" s="237">
        <f t="shared" si="25"/>
        <v>-2.9428848322595791E-2</v>
      </c>
    </row>
    <row r="1301" spans="1:9" x14ac:dyDescent="0.25">
      <c r="A1301" s="239">
        <v>42895</v>
      </c>
      <c r="B1301" s="237">
        <f>+VLOOKUP(A1301,'[1]CEMEXCPO.MX'!$A$2:$G$1741,6,FALSE)</f>
        <v>16.799999</v>
      </c>
      <c r="C1301" s="237">
        <f>+VLOOKUP(A1301,[1]BIMBOA.MX!$A$2:$G$1741,6,FALSE)</f>
        <v>44.967190000000002</v>
      </c>
      <c r="D1301" s="237">
        <f>+VLOOKUP(A1301,[1]GENTERA.MX!$A$2:$G$1741,6,FALSE)</f>
        <v>26.008676999999999</v>
      </c>
      <c r="F1301" s="239">
        <v>42895</v>
      </c>
      <c r="G1301" s="237">
        <f t="shared" si="25"/>
        <v>2.4707495142478247E-2</v>
      </c>
      <c r="H1301" s="237">
        <f t="shared" si="25"/>
        <v>-9.7730924229570172E-3</v>
      </c>
      <c r="I1301" s="237">
        <f t="shared" si="25"/>
        <v>-1.2435299602540693E-2</v>
      </c>
    </row>
    <row r="1302" spans="1:9" x14ac:dyDescent="0.25">
      <c r="A1302" s="239">
        <v>42898</v>
      </c>
      <c r="B1302" s="237">
        <f>+VLOOKUP(A1302,'[1]CEMEXCPO.MX'!$A$2:$G$1741,6,FALSE)</f>
        <v>16.84</v>
      </c>
      <c r="C1302" s="237">
        <f>+VLOOKUP(A1302,[1]BIMBOA.MX!$A$2:$G$1741,6,FALSE)</f>
        <v>46.046714999999999</v>
      </c>
      <c r="D1302" s="237">
        <f>+VLOOKUP(A1302,[1]GENTERA.MX!$A$2:$G$1741,6,FALSE)</f>
        <v>26.243721000000001</v>
      </c>
      <c r="F1302" s="239">
        <v>42898</v>
      </c>
      <c r="G1302" s="237">
        <f t="shared" si="25"/>
        <v>2.3781819287787944E-3</v>
      </c>
      <c r="H1302" s="237">
        <f t="shared" si="25"/>
        <v>2.3723311923499059E-2</v>
      </c>
      <c r="I1302" s="237">
        <f t="shared" si="25"/>
        <v>8.9965473097635366E-3</v>
      </c>
    </row>
    <row r="1303" spans="1:9" x14ac:dyDescent="0.25">
      <c r="A1303" s="239">
        <v>42899</v>
      </c>
      <c r="B1303" s="237">
        <f>+VLOOKUP(A1303,'[1]CEMEXCPO.MX'!$A$2:$G$1741,6,FALSE)</f>
        <v>16.73</v>
      </c>
      <c r="C1303" s="237">
        <f>+VLOOKUP(A1303,[1]BIMBOA.MX!$A$2:$G$1741,6,FALSE)</f>
        <v>45.271419999999999</v>
      </c>
      <c r="D1303" s="237">
        <f>+VLOOKUP(A1303,[1]GENTERA.MX!$A$2:$G$1741,6,FALSE)</f>
        <v>26.388366999999999</v>
      </c>
      <c r="F1303" s="239">
        <v>42899</v>
      </c>
      <c r="G1303" s="237">
        <f t="shared" si="25"/>
        <v>-6.5534938154480308E-3</v>
      </c>
      <c r="H1303" s="237">
        <f t="shared" si="25"/>
        <v>-1.6980496344562751E-2</v>
      </c>
      <c r="I1303" s="237">
        <f t="shared" si="25"/>
        <v>5.49650867605702E-3</v>
      </c>
    </row>
    <row r="1304" spans="1:9" x14ac:dyDescent="0.25">
      <c r="A1304" s="239">
        <v>42900</v>
      </c>
      <c r="B1304" s="237">
        <f>+VLOOKUP(A1304,'[1]CEMEXCPO.MX'!$A$2:$G$1741,6,FALSE)</f>
        <v>16.73</v>
      </c>
      <c r="C1304" s="237">
        <f>+VLOOKUP(A1304,[1]BIMBOA.MX!$A$2:$G$1741,6,FALSE)</f>
        <v>45.889693999999999</v>
      </c>
      <c r="D1304" s="237">
        <f>+VLOOKUP(A1304,[1]GENTERA.MX!$A$2:$G$1741,6,FALSE)</f>
        <v>26.361243999999999</v>
      </c>
      <c r="F1304" s="239">
        <v>42900</v>
      </c>
      <c r="G1304" s="237">
        <f t="shared" si="25"/>
        <v>0</v>
      </c>
      <c r="H1304" s="237">
        <f t="shared" si="25"/>
        <v>1.356463195772507E-2</v>
      </c>
      <c r="I1304" s="237">
        <f t="shared" si="25"/>
        <v>-1.0283678638049209E-3</v>
      </c>
    </row>
    <row r="1305" spans="1:9" x14ac:dyDescent="0.25">
      <c r="A1305" s="239">
        <v>42901</v>
      </c>
      <c r="B1305" s="237">
        <f>+VLOOKUP(A1305,'[1]CEMEXCPO.MX'!$A$2:$G$1741,6,FALSE)</f>
        <v>16.530000999999999</v>
      </c>
      <c r="C1305" s="237">
        <f>+VLOOKUP(A1305,[1]BIMBOA.MX!$A$2:$G$1741,6,FALSE)</f>
        <v>46.193924000000003</v>
      </c>
      <c r="D1305" s="237">
        <f>+VLOOKUP(A1305,[1]GENTERA.MX!$A$2:$G$1741,6,FALSE)</f>
        <v>26.460688000000001</v>
      </c>
      <c r="F1305" s="239">
        <v>42901</v>
      </c>
      <c r="G1305" s="237">
        <f t="shared" si="25"/>
        <v>-1.2026542669733964E-2</v>
      </c>
      <c r="H1305" s="237">
        <f t="shared" si="25"/>
        <v>6.6077140222080321E-3</v>
      </c>
      <c r="I1305" s="237">
        <f t="shared" si="25"/>
        <v>3.7652586234900752E-3</v>
      </c>
    </row>
    <row r="1306" spans="1:9" x14ac:dyDescent="0.25">
      <c r="A1306" s="239">
        <v>42902</v>
      </c>
      <c r="B1306" s="237">
        <f>+VLOOKUP(A1306,'[1]CEMEXCPO.MX'!$A$2:$G$1741,6,FALSE)</f>
        <v>16.600000000000001</v>
      </c>
      <c r="C1306" s="237">
        <f>+VLOOKUP(A1306,[1]BIMBOA.MX!$A$2:$G$1741,6,FALSE)</f>
        <v>46.242992000000001</v>
      </c>
      <c r="D1306" s="237">
        <f>+VLOOKUP(A1306,[1]GENTERA.MX!$A$2:$G$1741,6,FALSE)</f>
        <v>25.945395000000001</v>
      </c>
      <c r="F1306" s="239">
        <v>42902</v>
      </c>
      <c r="G1306" s="237">
        <f t="shared" si="25"/>
        <v>4.2257230334990254E-3</v>
      </c>
      <c r="H1306" s="237">
        <f t="shared" si="25"/>
        <v>1.0616538658375699E-3</v>
      </c>
      <c r="I1306" s="237">
        <f t="shared" si="25"/>
        <v>-1.9666022643286978E-2</v>
      </c>
    </row>
    <row r="1307" spans="1:9" x14ac:dyDescent="0.25">
      <c r="A1307" s="239">
        <v>42905</v>
      </c>
      <c r="B1307" s="237">
        <f>+VLOOKUP(A1307,'[1]CEMEXCPO.MX'!$A$2:$G$1741,6,FALSE)</f>
        <v>16.670000000000002</v>
      </c>
      <c r="C1307" s="237">
        <f>+VLOOKUP(A1307,[1]BIMBOA.MX!$A$2:$G$1741,6,FALSE)</f>
        <v>45.212536</v>
      </c>
      <c r="D1307" s="237">
        <f>+VLOOKUP(A1307,[1]GENTERA.MX!$A$2:$G$1741,6,FALSE)</f>
        <v>26.171399999999998</v>
      </c>
      <c r="F1307" s="239">
        <v>42905</v>
      </c>
      <c r="G1307" s="237">
        <f t="shared" si="25"/>
        <v>4.2080014002050491E-3</v>
      </c>
      <c r="H1307" s="237">
        <f t="shared" si="25"/>
        <v>-2.2535534635262429E-2</v>
      </c>
      <c r="I1307" s="237">
        <f t="shared" si="25"/>
        <v>8.6730742638589306E-3</v>
      </c>
    </row>
    <row r="1308" spans="1:9" x14ac:dyDescent="0.25">
      <c r="A1308" s="239">
        <v>42906</v>
      </c>
      <c r="B1308" s="237">
        <f>+VLOOKUP(A1308,'[1]CEMEXCPO.MX'!$A$2:$G$1741,6,FALSE)</f>
        <v>16.540001</v>
      </c>
      <c r="C1308" s="237">
        <f>+VLOOKUP(A1308,[1]BIMBOA.MX!$A$2:$G$1741,6,FALSE)</f>
        <v>45.291046000000001</v>
      </c>
      <c r="D1308" s="237">
        <f>+VLOOKUP(A1308,[1]GENTERA.MX!$A$2:$G$1741,6,FALSE)</f>
        <v>26.008676999999999</v>
      </c>
      <c r="F1308" s="239">
        <v>42906</v>
      </c>
      <c r="G1308" s="237">
        <f t="shared" si="25"/>
        <v>-7.8289467076671695E-3</v>
      </c>
      <c r="H1308" s="237">
        <f t="shared" si="25"/>
        <v>1.7349593896400786E-3</v>
      </c>
      <c r="I1308" s="237">
        <f t="shared" si="25"/>
        <v>-6.2369983660774874E-3</v>
      </c>
    </row>
    <row r="1309" spans="1:9" x14ac:dyDescent="0.25">
      <c r="A1309" s="239">
        <v>42907</v>
      </c>
      <c r="B1309" s="237">
        <f>+VLOOKUP(A1309,'[1]CEMEXCPO.MX'!$A$2:$G$1741,6,FALSE)</f>
        <v>16.68</v>
      </c>
      <c r="C1309" s="237">
        <f>+VLOOKUP(A1309,[1]BIMBOA.MX!$A$2:$G$1741,6,FALSE)</f>
        <v>45.840626</v>
      </c>
      <c r="D1309" s="237">
        <f>+VLOOKUP(A1309,[1]GENTERA.MX!$A$2:$G$1741,6,FALSE)</f>
        <v>25.158895000000001</v>
      </c>
      <c r="F1309" s="239">
        <v>42907</v>
      </c>
      <c r="G1309" s="237">
        <f t="shared" si="25"/>
        <v>8.4286468755650854E-3</v>
      </c>
      <c r="H1309" s="237">
        <f t="shared" si="25"/>
        <v>1.2061375601184521E-2</v>
      </c>
      <c r="I1309" s="237">
        <f t="shared" si="25"/>
        <v>-3.3218701166129488E-2</v>
      </c>
    </row>
    <row r="1310" spans="1:9" x14ac:dyDescent="0.25">
      <c r="A1310" s="239">
        <v>42908</v>
      </c>
      <c r="B1310" s="237">
        <f>+VLOOKUP(A1310,'[1]CEMEXCPO.MX'!$A$2:$G$1741,6,FALSE)</f>
        <v>16.620000999999998</v>
      </c>
      <c r="C1310" s="237">
        <f>+VLOOKUP(A1310,[1]BIMBOA.MX!$A$2:$G$1741,6,FALSE)</f>
        <v>45.693416999999997</v>
      </c>
      <c r="D1310" s="237">
        <f>+VLOOKUP(A1310,[1]GENTERA.MX!$A$2:$G$1741,6,FALSE)</f>
        <v>25.439143999999999</v>
      </c>
      <c r="F1310" s="239">
        <v>42908</v>
      </c>
      <c r="G1310" s="237">
        <f t="shared" si="25"/>
        <v>-3.6035473348287805E-3</v>
      </c>
      <c r="H1310" s="237">
        <f t="shared" si="25"/>
        <v>-3.216489124516224E-3</v>
      </c>
      <c r="I1310" s="237">
        <f t="shared" si="25"/>
        <v>1.1077578158222334E-2</v>
      </c>
    </row>
    <row r="1311" spans="1:9" x14ac:dyDescent="0.25">
      <c r="A1311" s="239">
        <v>42909</v>
      </c>
      <c r="B1311" s="237">
        <f>+VLOOKUP(A1311,'[1]CEMEXCPO.MX'!$A$2:$G$1741,6,FALSE)</f>
        <v>16.530000999999999</v>
      </c>
      <c r="C1311" s="237">
        <f>+VLOOKUP(A1311,[1]BIMBOA.MX!$A$2:$G$1741,6,FALSE)</f>
        <v>45.310673000000001</v>
      </c>
      <c r="D1311" s="237">
        <f>+VLOOKUP(A1311,[1]GENTERA.MX!$A$2:$G$1741,6,FALSE)</f>
        <v>25.656106999999999</v>
      </c>
      <c r="F1311" s="239">
        <v>42909</v>
      </c>
      <c r="G1311" s="237">
        <f t="shared" si="25"/>
        <v>-5.4298772667732663E-3</v>
      </c>
      <c r="H1311" s="237">
        <f t="shared" si="25"/>
        <v>-8.4116275821649079E-3</v>
      </c>
      <c r="I1311" s="237">
        <f t="shared" si="25"/>
        <v>8.4925428394681309E-3</v>
      </c>
    </row>
    <row r="1312" spans="1:9" x14ac:dyDescent="0.25">
      <c r="A1312" s="239">
        <v>42912</v>
      </c>
      <c r="B1312" s="237">
        <f>+VLOOKUP(A1312,'[1]CEMEXCPO.MX'!$A$2:$G$1741,6,FALSE)</f>
        <v>16.440000999999999</v>
      </c>
      <c r="C1312" s="237">
        <f>+VLOOKUP(A1312,[1]BIMBOA.MX!$A$2:$G$1741,6,FALSE)</f>
        <v>45.075138000000003</v>
      </c>
      <c r="D1312" s="237">
        <f>+VLOOKUP(A1312,[1]GENTERA.MX!$A$2:$G$1741,6,FALSE)</f>
        <v>26.243721000000001</v>
      </c>
      <c r="F1312" s="239">
        <v>42912</v>
      </c>
      <c r="G1312" s="237">
        <f t="shared" si="25"/>
        <v>-5.4595218737160623E-3</v>
      </c>
      <c r="H1312" s="237">
        <f t="shared" si="25"/>
        <v>-5.2117811532661163E-3</v>
      </c>
      <c r="I1312" s="237">
        <f t="shared" si="25"/>
        <v>2.2645127478202583E-2</v>
      </c>
    </row>
    <row r="1313" spans="1:9" x14ac:dyDescent="0.25">
      <c r="A1313" s="239">
        <v>42913</v>
      </c>
      <c r="B1313" s="237">
        <f>+VLOOKUP(A1313,'[1]CEMEXCPO.MX'!$A$2:$G$1741,6,FALSE)</f>
        <v>16.5</v>
      </c>
      <c r="C1313" s="237">
        <f>+VLOOKUP(A1313,[1]BIMBOA.MX!$A$2:$G$1741,6,FALSE)</f>
        <v>44.692397999999997</v>
      </c>
      <c r="D1313" s="237">
        <f>+VLOOKUP(A1313,[1]GENTERA.MX!$A$2:$G$1741,6,FALSE)</f>
        <v>25.665147999999999</v>
      </c>
      <c r="F1313" s="239">
        <v>42913</v>
      </c>
      <c r="G1313" s="237">
        <f t="shared" si="25"/>
        <v>3.6429304512523054E-3</v>
      </c>
      <c r="H1313" s="237">
        <f t="shared" si="25"/>
        <v>-8.5274106063766737E-3</v>
      </c>
      <c r="I1313" s="237">
        <f t="shared" si="25"/>
        <v>-2.2292797820888922E-2</v>
      </c>
    </row>
    <row r="1314" spans="1:9" x14ac:dyDescent="0.25">
      <c r="A1314" s="239">
        <v>42914</v>
      </c>
      <c r="B1314" s="237">
        <f>+VLOOKUP(A1314,'[1]CEMEXCPO.MX'!$A$2:$G$1741,6,FALSE)</f>
        <v>16.809999000000001</v>
      </c>
      <c r="C1314" s="237">
        <f>+VLOOKUP(A1314,[1]BIMBOA.MX!$A$2:$G$1741,6,FALSE)</f>
        <v>44.417610000000003</v>
      </c>
      <c r="D1314" s="237">
        <f>+VLOOKUP(A1314,[1]GENTERA.MX!$A$2:$G$1741,6,FALSE)</f>
        <v>25.573484000000001</v>
      </c>
      <c r="F1314" s="239">
        <v>42914</v>
      </c>
      <c r="G1314" s="237">
        <f t="shared" si="25"/>
        <v>1.8613507025587783E-2</v>
      </c>
      <c r="H1314" s="237">
        <f t="shared" si="25"/>
        <v>-6.1674076161410789E-3</v>
      </c>
      <c r="I1314" s="237">
        <f t="shared" si="25"/>
        <v>-3.5779291604411618E-3</v>
      </c>
    </row>
    <row r="1315" spans="1:9" x14ac:dyDescent="0.25">
      <c r="A1315" s="239">
        <v>42915</v>
      </c>
      <c r="B1315" s="237">
        <f>+VLOOKUP(A1315,'[1]CEMEXCPO.MX'!$A$2:$G$1741,6,FALSE)</f>
        <v>16.780000999999999</v>
      </c>
      <c r="C1315" s="237">
        <f>+VLOOKUP(A1315,[1]BIMBOA.MX!$A$2:$G$1741,6,FALSE)</f>
        <v>43.956359999999997</v>
      </c>
      <c r="D1315" s="237">
        <f>+VLOOKUP(A1315,[1]GENTERA.MX!$A$2:$G$1741,6,FALSE)</f>
        <v>25.096848000000001</v>
      </c>
      <c r="F1315" s="239">
        <v>42915</v>
      </c>
      <c r="G1315" s="237">
        <f t="shared" si="25"/>
        <v>-1.7861272983088602E-3</v>
      </c>
      <c r="H1315" s="237">
        <f t="shared" si="25"/>
        <v>-1.0438688866906944E-2</v>
      </c>
      <c r="I1315" s="237">
        <f t="shared" si="25"/>
        <v>-1.8813772880462657E-2</v>
      </c>
    </row>
    <row r="1316" spans="1:9" x14ac:dyDescent="0.25">
      <c r="A1316" s="239">
        <v>42916</v>
      </c>
      <c r="B1316" s="237">
        <f>+VLOOKUP(A1316,'[1]CEMEXCPO.MX'!$A$2:$G$1741,6,FALSE)</f>
        <v>17.049999</v>
      </c>
      <c r="C1316" s="237">
        <f>+VLOOKUP(A1316,[1]BIMBOA.MX!$A$2:$G$1741,6,FALSE)</f>
        <v>44.751282000000003</v>
      </c>
      <c r="D1316" s="237">
        <f>+VLOOKUP(A1316,[1]GENTERA.MX!$A$2:$G$1741,6,FALSE)</f>
        <v>24.959356</v>
      </c>
      <c r="F1316" s="239">
        <v>42916</v>
      </c>
      <c r="G1316" s="237">
        <f t="shared" si="25"/>
        <v>1.5962384444683651E-2</v>
      </c>
      <c r="H1316" s="237">
        <f t="shared" si="25"/>
        <v>1.7922768795880163E-2</v>
      </c>
      <c r="I1316" s="237">
        <f t="shared" si="25"/>
        <v>-5.4935186766401902E-3</v>
      </c>
    </row>
    <row r="1317" spans="1:9" x14ac:dyDescent="0.25">
      <c r="A1317" s="239">
        <v>42919</v>
      </c>
      <c r="B1317" s="237">
        <f>+VLOOKUP(A1317,'[1]CEMEXCPO.MX'!$A$2:$G$1741,6,FALSE)</f>
        <v>17.510000000000002</v>
      </c>
      <c r="C1317" s="237">
        <f>+VLOOKUP(A1317,[1]BIMBOA.MX!$A$2:$G$1741,6,FALSE)</f>
        <v>44.388168</v>
      </c>
      <c r="D1317" s="237">
        <f>+VLOOKUP(A1317,[1]GENTERA.MX!$A$2:$G$1741,6,FALSE)</f>
        <v>24.867692999999999</v>
      </c>
      <c r="F1317" s="239">
        <v>42919</v>
      </c>
      <c r="G1317" s="237">
        <f t="shared" si="25"/>
        <v>2.6622001219262847E-2</v>
      </c>
      <c r="H1317" s="237">
        <f t="shared" si="25"/>
        <v>-8.1471449173503938E-3</v>
      </c>
      <c r="I1317" s="237">
        <f t="shared" si="25"/>
        <v>-3.6792507379921151E-3</v>
      </c>
    </row>
    <row r="1318" spans="1:9" x14ac:dyDescent="0.25">
      <c r="A1318" s="239">
        <v>42920</v>
      </c>
      <c r="B1318" s="237">
        <f>+VLOOKUP(A1318,'[1]CEMEXCPO.MX'!$A$2:$G$1741,6,FALSE)</f>
        <v>17.57</v>
      </c>
      <c r="C1318" s="237">
        <f>+VLOOKUP(A1318,[1]BIMBOA.MX!$A$2:$G$1741,6,FALSE)</f>
        <v>44.064315999999998</v>
      </c>
      <c r="D1318" s="237">
        <f>+VLOOKUP(A1318,[1]GENTERA.MX!$A$2:$G$1741,6,FALSE)</f>
        <v>24.931857999999998</v>
      </c>
      <c r="F1318" s="239">
        <v>42920</v>
      </c>
      <c r="G1318" s="237">
        <f t="shared" si="25"/>
        <v>3.4207559012453519E-3</v>
      </c>
      <c r="H1318" s="237">
        <f t="shared" si="25"/>
        <v>-7.322653530255986E-3</v>
      </c>
      <c r="I1318" s="237">
        <f t="shared" si="25"/>
        <v>2.5769322903223786E-3</v>
      </c>
    </row>
    <row r="1319" spans="1:9" x14ac:dyDescent="0.25">
      <c r="A1319" s="239">
        <v>42921</v>
      </c>
      <c r="B1319" s="237">
        <f>+VLOOKUP(A1319,'[1]CEMEXCPO.MX'!$A$2:$G$1741,6,FALSE)</f>
        <v>17.889999</v>
      </c>
      <c r="C1319" s="237">
        <f>+VLOOKUP(A1319,[1]BIMBOA.MX!$A$2:$G$1741,6,FALSE)</f>
        <v>43.966175</v>
      </c>
      <c r="D1319" s="237">
        <f>+VLOOKUP(A1319,[1]GENTERA.MX!$A$2:$G$1741,6,FALSE)</f>
        <v>24.968520999999999</v>
      </c>
      <c r="F1319" s="239">
        <v>42921</v>
      </c>
      <c r="G1319" s="237">
        <f t="shared" si="25"/>
        <v>1.8048939424471139E-2</v>
      </c>
      <c r="H1319" s="237">
        <f t="shared" si="25"/>
        <v>-2.2297056291485443E-3</v>
      </c>
      <c r="I1319" s="237">
        <f t="shared" si="25"/>
        <v>1.4694480215124374E-3</v>
      </c>
    </row>
    <row r="1320" spans="1:9" x14ac:dyDescent="0.25">
      <c r="A1320" s="239">
        <v>42922</v>
      </c>
      <c r="B1320" s="237">
        <f>+VLOOKUP(A1320,'[1]CEMEXCPO.MX'!$A$2:$G$1741,6,FALSE)</f>
        <v>17.700001</v>
      </c>
      <c r="C1320" s="237">
        <f>+VLOOKUP(A1320,[1]BIMBOA.MX!$A$2:$G$1741,6,FALSE)</f>
        <v>43.661945000000003</v>
      </c>
      <c r="D1320" s="237">
        <f>+VLOOKUP(A1320,[1]GENTERA.MX!$A$2:$G$1741,6,FALSE)</f>
        <v>24.537716</v>
      </c>
      <c r="F1320" s="239">
        <v>42922</v>
      </c>
      <c r="G1320" s="237">
        <f t="shared" si="25"/>
        <v>-1.0677145546519905E-2</v>
      </c>
      <c r="H1320" s="237">
        <f t="shared" si="25"/>
        <v>-6.9436893628504158E-3</v>
      </c>
      <c r="I1320" s="237">
        <f t="shared" si="25"/>
        <v>-1.7404509043548566E-2</v>
      </c>
    </row>
    <row r="1321" spans="1:9" x14ac:dyDescent="0.25">
      <c r="A1321" s="239">
        <v>42923</v>
      </c>
      <c r="B1321" s="237">
        <f>+VLOOKUP(A1321,'[1]CEMEXCPO.MX'!$A$2:$G$1741,6,FALSE)</f>
        <v>17.799999</v>
      </c>
      <c r="C1321" s="237">
        <f>+VLOOKUP(A1321,[1]BIMBOA.MX!$A$2:$G$1741,6,FALSE)</f>
        <v>44.162449000000002</v>
      </c>
      <c r="D1321" s="237">
        <f>+VLOOKUP(A1321,[1]GENTERA.MX!$A$2:$G$1741,6,FALSE)</f>
        <v>24.391058000000001</v>
      </c>
      <c r="F1321" s="239">
        <v>42923</v>
      </c>
      <c r="G1321" s="237">
        <f t="shared" si="25"/>
        <v>5.6337050413056231E-3</v>
      </c>
      <c r="H1321" s="237">
        <f t="shared" si="25"/>
        <v>1.1397958943065405E-2</v>
      </c>
      <c r="I1321" s="237">
        <f t="shared" si="25"/>
        <v>-5.9947726958146643E-3</v>
      </c>
    </row>
    <row r="1322" spans="1:9" x14ac:dyDescent="0.25">
      <c r="A1322" s="239">
        <v>42926</v>
      </c>
      <c r="B1322" s="237">
        <f>+VLOOKUP(A1322,'[1]CEMEXCPO.MX'!$A$2:$G$1741,6,FALSE)</f>
        <v>18.040001</v>
      </c>
      <c r="C1322" s="237">
        <f>+VLOOKUP(A1322,[1]BIMBOA.MX!$A$2:$G$1741,6,FALSE)</f>
        <v>44.515751000000002</v>
      </c>
      <c r="D1322" s="237">
        <f>+VLOOKUP(A1322,[1]GENTERA.MX!$A$2:$G$1741,6,FALSE)</f>
        <v>24.33606</v>
      </c>
      <c r="F1322" s="239">
        <v>42926</v>
      </c>
      <c r="G1322" s="237">
        <f t="shared" si="25"/>
        <v>1.3393168948585901E-2</v>
      </c>
      <c r="H1322" s="237">
        <f t="shared" si="25"/>
        <v>7.9682237423912144E-3</v>
      </c>
      <c r="I1322" s="237">
        <f t="shared" si="25"/>
        <v>-2.2573887236637916E-3</v>
      </c>
    </row>
    <row r="1323" spans="1:9" x14ac:dyDescent="0.25">
      <c r="A1323" s="239">
        <v>42927</v>
      </c>
      <c r="B1323" s="237">
        <f>+VLOOKUP(A1323,'[1]CEMEXCPO.MX'!$A$2:$G$1741,6,FALSE)</f>
        <v>18.16</v>
      </c>
      <c r="C1323" s="237">
        <f>+VLOOKUP(A1323,[1]BIMBOA.MX!$A$2:$G$1741,6,FALSE)</f>
        <v>44.378357000000001</v>
      </c>
      <c r="D1323" s="237">
        <f>+VLOOKUP(A1323,[1]GENTERA.MX!$A$2:$G$1741,6,FALSE)</f>
        <v>24.116070000000001</v>
      </c>
      <c r="F1323" s="239">
        <v>42927</v>
      </c>
      <c r="G1323" s="237">
        <f t="shared" si="25"/>
        <v>6.6298031062987008E-3</v>
      </c>
      <c r="H1323" s="237">
        <f t="shared" si="25"/>
        <v>-3.0911859626260941E-3</v>
      </c>
      <c r="I1323" s="237">
        <f t="shared" si="25"/>
        <v>-9.0807777369326485E-3</v>
      </c>
    </row>
    <row r="1324" spans="1:9" x14ac:dyDescent="0.25">
      <c r="A1324" s="239">
        <v>42928</v>
      </c>
      <c r="B1324" s="237">
        <f>+VLOOKUP(A1324,'[1]CEMEXCPO.MX'!$A$2:$G$1741,6,FALSE)</f>
        <v>18.260000000000002</v>
      </c>
      <c r="C1324" s="237">
        <f>+VLOOKUP(A1324,[1]BIMBOA.MX!$A$2:$G$1741,6,FALSE)</f>
        <v>44.741467</v>
      </c>
      <c r="D1324" s="237">
        <f>+VLOOKUP(A1324,[1]GENTERA.MX!$A$2:$G$1741,6,FALSE)</f>
        <v>25.371832000000001</v>
      </c>
      <c r="F1324" s="239">
        <v>42928</v>
      </c>
      <c r="G1324" s="237">
        <f t="shared" si="25"/>
        <v>5.4915019936751614E-3</v>
      </c>
      <c r="H1324" s="237">
        <f t="shared" si="25"/>
        <v>8.148849336142806E-3</v>
      </c>
      <c r="I1324" s="237">
        <f t="shared" si="25"/>
        <v>5.076115901703955E-2</v>
      </c>
    </row>
    <row r="1325" spans="1:9" x14ac:dyDescent="0.25">
      <c r="A1325" s="239">
        <v>42929</v>
      </c>
      <c r="B1325" s="237">
        <f>+VLOOKUP(A1325,'[1]CEMEXCPO.MX'!$A$2:$G$1741,6,FALSE)</f>
        <v>17.98</v>
      </c>
      <c r="C1325" s="237">
        <f>+VLOOKUP(A1325,[1]BIMBOA.MX!$A$2:$G$1741,6,FALSE)</f>
        <v>45.045704000000001</v>
      </c>
      <c r="D1325" s="237">
        <f>+VLOOKUP(A1325,[1]GENTERA.MX!$A$2:$G$1741,6,FALSE)</f>
        <v>25.481822999999999</v>
      </c>
      <c r="F1325" s="239">
        <v>42929</v>
      </c>
      <c r="G1325" s="237">
        <f t="shared" si="25"/>
        <v>-1.5452846123348223E-2</v>
      </c>
      <c r="H1325" s="237">
        <f t="shared" si="25"/>
        <v>6.7768738223256582E-3</v>
      </c>
      <c r="I1325" s="237">
        <f t="shared" si="25"/>
        <v>4.325792178239897E-3</v>
      </c>
    </row>
    <row r="1326" spans="1:9" x14ac:dyDescent="0.25">
      <c r="A1326" s="239">
        <v>42930</v>
      </c>
      <c r="B1326" s="237">
        <f>+VLOOKUP(A1326,'[1]CEMEXCPO.MX'!$A$2:$G$1741,6,FALSE)</f>
        <v>18</v>
      </c>
      <c r="C1326" s="237">
        <f>+VLOOKUP(A1326,[1]BIMBOA.MX!$A$2:$G$1741,6,FALSE)</f>
        <v>45.408813000000002</v>
      </c>
      <c r="D1326" s="237">
        <f>+VLOOKUP(A1326,[1]GENTERA.MX!$A$2:$G$1741,6,FALSE)</f>
        <v>25.564318</v>
      </c>
      <c r="F1326" s="239">
        <v>42930</v>
      </c>
      <c r="G1326" s="237">
        <f t="shared" si="25"/>
        <v>1.1117288526904154E-3</v>
      </c>
      <c r="H1326" s="237">
        <f t="shared" si="25"/>
        <v>8.0285863544860801E-3</v>
      </c>
      <c r="I1326" s="237">
        <f t="shared" si="25"/>
        <v>3.2321766230486567E-3</v>
      </c>
    </row>
    <row r="1327" spans="1:9" x14ac:dyDescent="0.25">
      <c r="A1327" s="239">
        <v>42933</v>
      </c>
      <c r="B1327" s="237">
        <f>+VLOOKUP(A1327,'[1]CEMEXCPO.MX'!$A$2:$G$1741,6,FALSE)</f>
        <v>17.57</v>
      </c>
      <c r="C1327" s="237">
        <f>+VLOOKUP(A1327,[1]BIMBOA.MX!$A$2:$G$1741,6,FALSE)</f>
        <v>45.526581</v>
      </c>
      <c r="D1327" s="237">
        <f>+VLOOKUP(A1327,[1]GENTERA.MX!$A$2:$G$1741,6,FALSE)</f>
        <v>25.710975999999999</v>
      </c>
      <c r="F1327" s="239">
        <v>42933</v>
      </c>
      <c r="G1327" s="237">
        <f t="shared" si="25"/>
        <v>-2.4178855697158826E-2</v>
      </c>
      <c r="H1327" s="237">
        <f t="shared" si="25"/>
        <v>2.5901480306075577E-3</v>
      </c>
      <c r="I1327" s="237">
        <f t="shared" si="25"/>
        <v>5.7204313612718247E-3</v>
      </c>
    </row>
    <row r="1328" spans="1:9" x14ac:dyDescent="0.25">
      <c r="A1328" s="239">
        <v>42934</v>
      </c>
      <c r="B1328" s="237">
        <f>+VLOOKUP(A1328,'[1]CEMEXCPO.MX'!$A$2:$G$1741,6,FALSE)</f>
        <v>17.170000000000002</v>
      </c>
      <c r="C1328" s="237">
        <f>+VLOOKUP(A1328,[1]BIMBOA.MX!$A$2:$G$1741,6,FALSE)</f>
        <v>45.418624999999999</v>
      </c>
      <c r="D1328" s="237">
        <f>+VLOOKUP(A1328,[1]GENTERA.MX!$A$2:$G$1741,6,FALSE)</f>
        <v>25.518488000000001</v>
      </c>
      <c r="F1328" s="239">
        <v>42934</v>
      </c>
      <c r="G1328" s="237">
        <f t="shared" si="25"/>
        <v>-2.3029227289621541E-2</v>
      </c>
      <c r="H1328" s="237">
        <f t="shared" si="25"/>
        <v>-2.374089970307205E-3</v>
      </c>
      <c r="I1328" s="237">
        <f t="shared" si="25"/>
        <v>-7.5147733673249003E-3</v>
      </c>
    </row>
    <row r="1329" spans="1:9" x14ac:dyDescent="0.25">
      <c r="A1329" s="239">
        <v>42935</v>
      </c>
      <c r="B1329" s="237">
        <f>+VLOOKUP(A1329,'[1]CEMEXCPO.MX'!$A$2:$G$1741,6,FALSE)</f>
        <v>17.200001</v>
      </c>
      <c r="C1329" s="237">
        <f>+VLOOKUP(A1329,[1]BIMBOA.MX!$A$2:$G$1741,6,FALSE)</f>
        <v>45.153647999999997</v>
      </c>
      <c r="D1329" s="237">
        <f>+VLOOKUP(A1329,[1]GENTERA.MX!$A$2:$G$1741,6,FALSE)</f>
        <v>25.94013</v>
      </c>
      <c r="F1329" s="239">
        <v>42935</v>
      </c>
      <c r="G1329" s="237">
        <f t="shared" si="25"/>
        <v>1.7457670495562071E-3</v>
      </c>
      <c r="H1329" s="237">
        <f t="shared" si="25"/>
        <v>-5.8511892704323732E-3</v>
      </c>
      <c r="I1329" s="237">
        <f t="shared" si="25"/>
        <v>1.6387981368415148E-2</v>
      </c>
    </row>
    <row r="1330" spans="1:9" x14ac:dyDescent="0.25">
      <c r="A1330" s="239">
        <v>42936</v>
      </c>
      <c r="B1330" s="237">
        <f>+VLOOKUP(A1330,'[1]CEMEXCPO.MX'!$A$2:$G$1741,6,FALSE)</f>
        <v>17.459999</v>
      </c>
      <c r="C1330" s="237">
        <f>+VLOOKUP(A1330,[1]BIMBOA.MX!$A$2:$G$1741,6,FALSE)</f>
        <v>45.045704000000001</v>
      </c>
      <c r="D1330" s="237">
        <f>+VLOOKUP(A1330,[1]GENTERA.MX!$A$2:$G$1741,6,FALSE)</f>
        <v>25.729309000000001</v>
      </c>
      <c r="F1330" s="239">
        <v>42936</v>
      </c>
      <c r="G1330" s="237">
        <f t="shared" si="25"/>
        <v>1.5003051178745236E-2</v>
      </c>
      <c r="H1330" s="237">
        <f t="shared" si="25"/>
        <v>-2.3934551443541511E-3</v>
      </c>
      <c r="I1330" s="237">
        <f t="shared" si="25"/>
        <v>-8.1604203181993452E-3</v>
      </c>
    </row>
    <row r="1331" spans="1:9" x14ac:dyDescent="0.25">
      <c r="A1331" s="239">
        <v>42937</v>
      </c>
      <c r="B1331" s="237">
        <f>+VLOOKUP(A1331,'[1]CEMEXCPO.MX'!$A$2:$G$1741,6,FALSE)</f>
        <v>17.91</v>
      </c>
      <c r="C1331" s="237">
        <f>+VLOOKUP(A1331,[1]BIMBOA.MX!$A$2:$G$1741,6,FALSE)</f>
        <v>45.752296000000001</v>
      </c>
      <c r="D1331" s="237">
        <f>+VLOOKUP(A1331,[1]GENTERA.MX!$A$2:$G$1741,6,FALSE)</f>
        <v>25.280169000000001</v>
      </c>
      <c r="F1331" s="239">
        <v>42937</v>
      </c>
      <c r="G1331" s="237">
        <f t="shared" si="25"/>
        <v>2.5446722934934447E-2</v>
      </c>
      <c r="H1331" s="237">
        <f t="shared" si="25"/>
        <v>1.55643574577118E-2</v>
      </c>
      <c r="I1331" s="237">
        <f t="shared" si="25"/>
        <v>-1.761051573979739E-2</v>
      </c>
    </row>
    <row r="1332" spans="1:9" x14ac:dyDescent="0.25">
      <c r="A1332" s="239">
        <v>42940</v>
      </c>
      <c r="B1332" s="237">
        <f>+VLOOKUP(A1332,'[1]CEMEXCPO.MX'!$A$2:$G$1741,6,FALSE)</f>
        <v>17.899999999999999</v>
      </c>
      <c r="C1332" s="237">
        <f>+VLOOKUP(A1332,[1]BIMBOA.MX!$A$2:$G$1741,6,FALSE)</f>
        <v>46.488337999999999</v>
      </c>
      <c r="D1332" s="237">
        <f>+VLOOKUP(A1332,[1]GENTERA.MX!$A$2:$G$1741,6,FALSE)</f>
        <v>25.426828</v>
      </c>
      <c r="F1332" s="239">
        <v>42940</v>
      </c>
      <c r="G1332" s="237">
        <f t="shared" si="25"/>
        <v>-5.5850322591122388E-4</v>
      </c>
      <c r="H1332" s="237">
        <f t="shared" si="25"/>
        <v>1.5959509185270091E-2</v>
      </c>
      <c r="I1332" s="237">
        <f t="shared" si="25"/>
        <v>5.7845827056579755E-3</v>
      </c>
    </row>
    <row r="1333" spans="1:9" x14ac:dyDescent="0.25">
      <c r="A1333" s="239">
        <v>42941</v>
      </c>
      <c r="B1333" s="237">
        <f>+VLOOKUP(A1333,'[1]CEMEXCPO.MX'!$A$2:$G$1741,6,FALSE)</f>
        <v>17.93</v>
      </c>
      <c r="C1333" s="237">
        <f>+VLOOKUP(A1333,[1]BIMBOA.MX!$A$2:$G$1741,6,FALSE)</f>
        <v>46.782753</v>
      </c>
      <c r="D1333" s="237">
        <f>+VLOOKUP(A1333,[1]GENTERA.MX!$A$2:$G$1741,6,FALSE)</f>
        <v>25.857634999999998</v>
      </c>
      <c r="F1333" s="239">
        <v>42941</v>
      </c>
      <c r="G1333" s="237">
        <f t="shared" si="25"/>
        <v>1.6745747703321684E-3</v>
      </c>
      <c r="H1333" s="237">
        <f t="shared" si="25"/>
        <v>6.3131239204281524E-3</v>
      </c>
      <c r="I1333" s="237">
        <f t="shared" si="25"/>
        <v>1.6801078090004005E-2</v>
      </c>
    </row>
    <row r="1334" spans="1:9" x14ac:dyDescent="0.25">
      <c r="A1334" s="239">
        <v>42942</v>
      </c>
      <c r="B1334" s="237">
        <f>+VLOOKUP(A1334,'[1]CEMEXCPO.MX'!$A$2:$G$1741,6,FALSE)</f>
        <v>17.299999</v>
      </c>
      <c r="C1334" s="237">
        <f>+VLOOKUP(A1334,[1]BIMBOA.MX!$A$2:$G$1741,6,FALSE)</f>
        <v>45.506954</v>
      </c>
      <c r="D1334" s="237">
        <f>+VLOOKUP(A1334,[1]GENTERA.MX!$A$2:$G$1741,6,FALSE)</f>
        <v>25.710975999999999</v>
      </c>
      <c r="F1334" s="239">
        <v>42942</v>
      </c>
      <c r="G1334" s="237">
        <f t="shared" si="25"/>
        <v>-3.5768843916778176E-2</v>
      </c>
      <c r="H1334" s="237">
        <f t="shared" si="25"/>
        <v>-2.7649459916677534E-2</v>
      </c>
      <c r="I1334" s="237">
        <f t="shared" si="25"/>
        <v>-5.6879327387555877E-3</v>
      </c>
    </row>
    <row r="1335" spans="1:9" x14ac:dyDescent="0.25">
      <c r="A1335" s="239">
        <v>42943</v>
      </c>
      <c r="B1335" s="237">
        <f>+VLOOKUP(A1335,'[1]CEMEXCPO.MX'!$A$2:$G$1741,6,FALSE)</f>
        <v>17.02</v>
      </c>
      <c r="C1335" s="237">
        <f>+VLOOKUP(A1335,[1]BIMBOA.MX!$A$2:$G$1741,6,FALSE)</f>
        <v>44.447056000000003</v>
      </c>
      <c r="D1335" s="237">
        <f>+VLOOKUP(A1335,[1]GENTERA.MX!$A$2:$G$1741,6,FALSE)</f>
        <v>25.261838999999998</v>
      </c>
      <c r="F1335" s="239">
        <v>42943</v>
      </c>
      <c r="G1335" s="237">
        <f t="shared" si="25"/>
        <v>-1.6317320555035295E-2</v>
      </c>
      <c r="H1335" s="237">
        <f t="shared" si="25"/>
        <v>-2.3566421398174515E-2</v>
      </c>
      <c r="I1335" s="237">
        <f t="shared" si="25"/>
        <v>-1.7623065317097591E-2</v>
      </c>
    </row>
    <row r="1336" spans="1:9" x14ac:dyDescent="0.25">
      <c r="A1336" s="239">
        <v>42944</v>
      </c>
      <c r="B1336" s="237">
        <f>+VLOOKUP(A1336,'[1]CEMEXCPO.MX'!$A$2:$G$1741,6,FALSE)</f>
        <v>17.149999999999999</v>
      </c>
      <c r="C1336" s="237">
        <f>+VLOOKUP(A1336,[1]BIMBOA.MX!$A$2:$G$1741,6,FALSE)</f>
        <v>44.280216000000003</v>
      </c>
      <c r="D1336" s="237">
        <f>+VLOOKUP(A1336,[1]GENTERA.MX!$A$2:$G$1741,6,FALSE)</f>
        <v>25.032684</v>
      </c>
      <c r="F1336" s="239">
        <v>42944</v>
      </c>
      <c r="G1336" s="237">
        <f t="shared" si="25"/>
        <v>7.6090504667208252E-3</v>
      </c>
      <c r="H1336" s="237">
        <f t="shared" si="25"/>
        <v>-3.7607421681424363E-3</v>
      </c>
      <c r="I1336" s="237">
        <f t="shared" si="25"/>
        <v>-9.1125861054737623E-3</v>
      </c>
    </row>
    <row r="1337" spans="1:9" x14ac:dyDescent="0.25">
      <c r="A1337" s="239">
        <v>42947</v>
      </c>
      <c r="B1337" s="237">
        <f>+VLOOKUP(A1337,'[1]CEMEXCPO.MX'!$A$2:$G$1741,6,FALSE)</f>
        <v>17.200001</v>
      </c>
      <c r="C1337" s="237">
        <f>+VLOOKUP(A1337,[1]BIMBOA.MX!$A$2:$G$1741,6,FALSE)</f>
        <v>44.172263999999998</v>
      </c>
      <c r="D1337" s="237">
        <f>+VLOOKUP(A1337,[1]GENTERA.MX!$A$2:$G$1741,6,FALSE)</f>
        <v>24.812695999999999</v>
      </c>
      <c r="F1337" s="239">
        <v>42947</v>
      </c>
      <c r="G1337" s="237">
        <f t="shared" si="25"/>
        <v>2.9112683469916479E-3</v>
      </c>
      <c r="H1337" s="237">
        <f t="shared" si="25"/>
        <v>-2.440905073511225E-3</v>
      </c>
      <c r="I1337" s="237">
        <f t="shared" si="25"/>
        <v>-8.8268733566859124E-3</v>
      </c>
    </row>
    <row r="1338" spans="1:9" x14ac:dyDescent="0.25">
      <c r="A1338" s="239">
        <v>42948</v>
      </c>
      <c r="B1338" s="237">
        <f>+VLOOKUP(A1338,'[1]CEMEXCPO.MX'!$A$2:$G$1741,6,FALSE)</f>
        <v>17.610001</v>
      </c>
      <c r="C1338" s="237">
        <f>+VLOOKUP(A1338,[1]BIMBOA.MX!$A$2:$G$1741,6,FALSE)</f>
        <v>43.769894000000001</v>
      </c>
      <c r="D1338" s="237">
        <f>+VLOOKUP(A1338,[1]GENTERA.MX!$A$2:$G$1741,6,FALSE)</f>
        <v>24.867692999999999</v>
      </c>
      <c r="F1338" s="239">
        <v>42948</v>
      </c>
      <c r="G1338" s="237">
        <f t="shared" si="25"/>
        <v>2.3557537335089803E-2</v>
      </c>
      <c r="H1338" s="237">
        <f t="shared" si="25"/>
        <v>-9.1508513539934264E-3</v>
      </c>
      <c r="I1338" s="237">
        <f t="shared" si="25"/>
        <v>2.2140334877819253E-3</v>
      </c>
    </row>
    <row r="1339" spans="1:9" x14ac:dyDescent="0.25">
      <c r="A1339" s="239">
        <v>42949</v>
      </c>
      <c r="B1339" s="237">
        <f>+VLOOKUP(A1339,'[1]CEMEXCPO.MX'!$A$2:$G$1741,6,FALSE)</f>
        <v>17.52</v>
      </c>
      <c r="C1339" s="237">
        <f>+VLOOKUP(A1339,[1]BIMBOA.MX!$A$2:$G$1741,6,FALSE)</f>
        <v>43.387154000000002</v>
      </c>
      <c r="D1339" s="237">
        <f>+VLOOKUP(A1339,[1]GENTERA.MX!$A$2:$G$1741,6,FALSE)</f>
        <v>24.565211999999999</v>
      </c>
      <c r="F1339" s="239">
        <v>42949</v>
      </c>
      <c r="G1339" s="237">
        <f t="shared" si="25"/>
        <v>-5.1238937857849692E-3</v>
      </c>
      <c r="H1339" s="237">
        <f t="shared" si="25"/>
        <v>-8.7828229407831016E-3</v>
      </c>
      <c r="I1339" s="237">
        <f t="shared" si="25"/>
        <v>-1.2238195400084157E-2</v>
      </c>
    </row>
    <row r="1340" spans="1:9" x14ac:dyDescent="0.25">
      <c r="A1340" s="239">
        <v>42950</v>
      </c>
      <c r="B1340" s="237">
        <f>+VLOOKUP(A1340,'[1]CEMEXCPO.MX'!$A$2:$G$1741,6,FALSE)</f>
        <v>17.299999</v>
      </c>
      <c r="C1340" s="237">
        <f>+VLOOKUP(A1340,[1]BIMBOA.MX!$A$2:$G$1741,6,FALSE)</f>
        <v>43.131991999999997</v>
      </c>
      <c r="D1340" s="237">
        <f>+VLOOKUP(A1340,[1]GENTERA.MX!$A$2:$G$1741,6,FALSE)</f>
        <v>24.253563</v>
      </c>
      <c r="F1340" s="239">
        <v>42950</v>
      </c>
      <c r="G1340" s="237">
        <f t="shared" si="25"/>
        <v>-1.2636641807981953E-2</v>
      </c>
      <c r="H1340" s="237">
        <f t="shared" si="25"/>
        <v>-5.8984109663626225E-3</v>
      </c>
      <c r="I1340" s="237">
        <f t="shared" si="25"/>
        <v>-1.2767761322534042E-2</v>
      </c>
    </row>
    <row r="1341" spans="1:9" x14ac:dyDescent="0.25">
      <c r="A1341" s="239">
        <v>42951</v>
      </c>
      <c r="B1341" s="237">
        <f>+VLOOKUP(A1341,'[1]CEMEXCPO.MX'!$A$2:$G$1741,6,FALSE)</f>
        <v>17.5</v>
      </c>
      <c r="C1341" s="237">
        <f>+VLOOKUP(A1341,[1]BIMBOA.MX!$A$2:$G$1741,6,FALSE)</f>
        <v>43.141807999999997</v>
      </c>
      <c r="D1341" s="237">
        <f>+VLOOKUP(A1341,[1]GENTERA.MX!$A$2:$G$1741,6,FALSE)</f>
        <v>24.290230000000001</v>
      </c>
      <c r="F1341" s="239">
        <v>42951</v>
      </c>
      <c r="G1341" s="237">
        <f t="shared" si="25"/>
        <v>1.1494437229205004E-2</v>
      </c>
      <c r="H1341" s="237">
        <f t="shared" si="25"/>
        <v>2.275546004083432E-4</v>
      </c>
      <c r="I1341" s="237">
        <f t="shared" si="25"/>
        <v>1.5106774607946214E-3</v>
      </c>
    </row>
    <row r="1342" spans="1:9" x14ac:dyDescent="0.25">
      <c r="A1342" s="239">
        <v>42954</v>
      </c>
      <c r="B1342" s="237">
        <f>+VLOOKUP(A1342,'[1]CEMEXCPO.MX'!$A$2:$G$1741,6,FALSE)</f>
        <v>17.43</v>
      </c>
      <c r="C1342" s="237">
        <f>+VLOOKUP(A1342,[1]BIMBOA.MX!$A$2:$G$1741,6,FALSE)</f>
        <v>44.182079000000002</v>
      </c>
      <c r="D1342" s="237">
        <f>+VLOOKUP(A1342,[1]GENTERA.MX!$A$2:$G$1741,6,FALSE)</f>
        <v>24.326895</v>
      </c>
      <c r="F1342" s="239">
        <v>42954</v>
      </c>
      <c r="G1342" s="237">
        <f t="shared" si="25"/>
        <v>-4.0080213975388218E-3</v>
      </c>
      <c r="H1342" s="237">
        <f t="shared" si="25"/>
        <v>2.3826704233802804E-2</v>
      </c>
      <c r="I1342" s="237">
        <f t="shared" si="25"/>
        <v>1.5083165428285532E-3</v>
      </c>
    </row>
    <row r="1343" spans="1:9" x14ac:dyDescent="0.25">
      <c r="A1343" s="239">
        <v>42955</v>
      </c>
      <c r="B1343" s="237">
        <f>+VLOOKUP(A1343,'[1]CEMEXCPO.MX'!$A$2:$G$1741,6,FALSE)</f>
        <v>17.25</v>
      </c>
      <c r="C1343" s="237">
        <f>+VLOOKUP(A1343,[1]BIMBOA.MX!$A$2:$G$1741,6,FALSE)</f>
        <v>43.868034000000002</v>
      </c>
      <c r="D1343" s="237">
        <f>+VLOOKUP(A1343,[1]GENTERA.MX!$A$2:$G$1741,6,FALSE)</f>
        <v>24.235233000000001</v>
      </c>
      <c r="F1343" s="239">
        <v>42955</v>
      </c>
      <c r="G1343" s="237">
        <f t="shared" si="25"/>
        <v>-1.0380716054560741E-2</v>
      </c>
      <c r="H1343" s="237">
        <f t="shared" si="25"/>
        <v>-7.1333544267877837E-3</v>
      </c>
      <c r="I1343" s="237">
        <f t="shared" si="25"/>
        <v>-3.7750449838593273E-3</v>
      </c>
    </row>
    <row r="1344" spans="1:9" x14ac:dyDescent="0.25">
      <c r="A1344" s="239">
        <v>42956</v>
      </c>
      <c r="B1344" s="237">
        <f>+VLOOKUP(A1344,'[1]CEMEXCPO.MX'!$A$2:$G$1741,6,FALSE)</f>
        <v>17.170000000000002</v>
      </c>
      <c r="C1344" s="237">
        <f>+VLOOKUP(A1344,[1]BIMBOA.MX!$A$2:$G$1741,6,FALSE)</f>
        <v>43.583435000000001</v>
      </c>
      <c r="D1344" s="237">
        <f>+VLOOKUP(A1344,[1]GENTERA.MX!$A$2:$G$1741,6,FALSE)</f>
        <v>24.042742000000001</v>
      </c>
      <c r="F1344" s="239">
        <v>42956</v>
      </c>
      <c r="G1344" s="237">
        <f t="shared" si="25"/>
        <v>-4.6484685679845138E-3</v>
      </c>
      <c r="H1344" s="237">
        <f t="shared" si="25"/>
        <v>-6.5087529799055452E-3</v>
      </c>
      <c r="I1344" s="237">
        <f t="shared" si="25"/>
        <v>-7.9743203826329098E-3</v>
      </c>
    </row>
    <row r="1345" spans="1:9" x14ac:dyDescent="0.25">
      <c r="A1345" s="239">
        <v>42957</v>
      </c>
      <c r="B1345" s="237">
        <f>+VLOOKUP(A1345,'[1]CEMEXCPO.MX'!$A$2:$G$1741,6,FALSE)</f>
        <v>16.690000999999999</v>
      </c>
      <c r="C1345" s="237">
        <f>+VLOOKUP(A1345,[1]BIMBOA.MX!$A$2:$G$1741,6,FALSE)</f>
        <v>42.827762999999997</v>
      </c>
      <c r="D1345" s="237">
        <f>+VLOOKUP(A1345,[1]GENTERA.MX!$A$2:$G$1741,6,FALSE)</f>
        <v>23.941915999999999</v>
      </c>
      <c r="F1345" s="239">
        <v>42957</v>
      </c>
      <c r="G1345" s="237">
        <f t="shared" si="25"/>
        <v>-2.8353877319525028E-2</v>
      </c>
      <c r="H1345" s="237">
        <f t="shared" si="25"/>
        <v>-1.749058645243318E-2</v>
      </c>
      <c r="I1345" s="237">
        <f t="shared" si="25"/>
        <v>-4.2024327186378895E-3</v>
      </c>
    </row>
    <row r="1346" spans="1:9" x14ac:dyDescent="0.25">
      <c r="A1346" s="239">
        <v>42958</v>
      </c>
      <c r="B1346" s="237">
        <f>+VLOOKUP(A1346,'[1]CEMEXCPO.MX'!$A$2:$G$1741,6,FALSE)</f>
        <v>16.5</v>
      </c>
      <c r="C1346" s="237">
        <f>+VLOOKUP(A1346,[1]BIMBOA.MX!$A$2:$G$1741,6,FALSE)</f>
        <v>42.729626000000003</v>
      </c>
      <c r="D1346" s="237">
        <f>+VLOOKUP(A1346,[1]GENTERA.MX!$A$2:$G$1741,6,FALSE)</f>
        <v>23.877749999999999</v>
      </c>
      <c r="F1346" s="239">
        <v>42958</v>
      </c>
      <c r="G1346" s="237">
        <f t="shared" si="25"/>
        <v>-1.1449416683324358E-2</v>
      </c>
      <c r="H1346" s="237">
        <f t="shared" si="25"/>
        <v>-2.2940635329349026E-3</v>
      </c>
      <c r="I1346" s="237">
        <f t="shared" si="25"/>
        <v>-2.6836673644131189E-3</v>
      </c>
    </row>
    <row r="1347" spans="1:9" x14ac:dyDescent="0.25">
      <c r="A1347" s="239">
        <v>42961</v>
      </c>
      <c r="B1347" s="237">
        <f>+VLOOKUP(A1347,'[1]CEMEXCPO.MX'!$A$2:$G$1741,6,FALSE)</f>
        <v>16.610001</v>
      </c>
      <c r="C1347" s="237">
        <f>+VLOOKUP(A1347,[1]BIMBOA.MX!$A$2:$G$1741,6,FALSE)</f>
        <v>43.298828</v>
      </c>
      <c r="D1347" s="237">
        <f>+VLOOKUP(A1347,[1]GENTERA.MX!$A$2:$G$1741,6,FALSE)</f>
        <v>23.951080000000001</v>
      </c>
      <c r="F1347" s="239">
        <v>42961</v>
      </c>
      <c r="G1347" s="237">
        <f t="shared" si="25"/>
        <v>6.644602923362674E-3</v>
      </c>
      <c r="H1347" s="237">
        <f t="shared" si="25"/>
        <v>1.3233070682712775E-2</v>
      </c>
      <c r="I1347" s="237">
        <f t="shared" si="25"/>
        <v>3.0663538061567702E-3</v>
      </c>
    </row>
    <row r="1348" spans="1:9" x14ac:dyDescent="0.25">
      <c r="A1348" s="239">
        <v>42962</v>
      </c>
      <c r="B1348" s="237">
        <f>+VLOOKUP(A1348,'[1]CEMEXCPO.MX'!$A$2:$G$1741,6,FALSE)</f>
        <v>16.549999</v>
      </c>
      <c r="C1348" s="237">
        <f>+VLOOKUP(A1348,[1]BIMBOA.MX!$A$2:$G$1741,6,FALSE)</f>
        <v>42.994602</v>
      </c>
      <c r="D1348" s="237">
        <f>+VLOOKUP(A1348,[1]GENTERA.MX!$A$2:$G$1741,6,FALSE)</f>
        <v>23.886917</v>
      </c>
      <c r="F1348" s="239">
        <v>42962</v>
      </c>
      <c r="G1348" s="237">
        <f t="shared" ref="G1348:I1411" si="26">+LN(B1348/B1347)</f>
        <v>-3.6189424297883551E-3</v>
      </c>
      <c r="H1348" s="237">
        <f t="shared" si="26"/>
        <v>-7.0509947378526458E-3</v>
      </c>
      <c r="I1348" s="237">
        <f t="shared" si="26"/>
        <v>-2.6825135875050347E-3</v>
      </c>
    </row>
    <row r="1349" spans="1:9" x14ac:dyDescent="0.25">
      <c r="A1349" s="239">
        <v>42963</v>
      </c>
      <c r="B1349" s="237">
        <f>+VLOOKUP(A1349,'[1]CEMEXCPO.MX'!$A$2:$G$1741,6,FALSE)</f>
        <v>16.52</v>
      </c>
      <c r="C1349" s="237">
        <f>+VLOOKUP(A1349,[1]BIMBOA.MX!$A$2:$G$1741,6,FALSE)</f>
        <v>42.337066999999998</v>
      </c>
      <c r="D1349" s="237">
        <f>+VLOOKUP(A1349,[1]GENTERA.MX!$A$2:$G$1741,6,FALSE)</f>
        <v>23.850254</v>
      </c>
      <c r="F1349" s="239">
        <v>42963</v>
      </c>
      <c r="G1349" s="237">
        <f t="shared" si="26"/>
        <v>-1.8142733072774116E-3</v>
      </c>
      <c r="H1349" s="237">
        <f t="shared" si="26"/>
        <v>-1.5411582177916765E-2</v>
      </c>
      <c r="I1349" s="237">
        <f t="shared" si="26"/>
        <v>-1.5360360256194067E-3</v>
      </c>
    </row>
    <row r="1350" spans="1:9" x14ac:dyDescent="0.25">
      <c r="A1350" s="239">
        <v>42964</v>
      </c>
      <c r="B1350" s="237">
        <f>+VLOOKUP(A1350,'[1]CEMEXCPO.MX'!$A$2:$G$1741,6,FALSE)</f>
        <v>16.420000000000002</v>
      </c>
      <c r="C1350" s="237">
        <f>+VLOOKUP(A1350,[1]BIMBOA.MX!$A$2:$G$1741,6,FALSE)</f>
        <v>42.013213999999998</v>
      </c>
      <c r="D1350" s="237">
        <f>+VLOOKUP(A1350,[1]GENTERA.MX!$A$2:$G$1741,6,FALSE)</f>
        <v>23.914417</v>
      </c>
      <c r="F1350" s="239">
        <v>42964</v>
      </c>
      <c r="G1350" s="237">
        <f t="shared" si="26"/>
        <v>-6.0716640685496833E-3</v>
      </c>
      <c r="H1350" s="237">
        <f t="shared" si="26"/>
        <v>-7.6788029029684979E-3</v>
      </c>
      <c r="I1350" s="237">
        <f t="shared" si="26"/>
        <v>2.6866316568572046E-3</v>
      </c>
    </row>
    <row r="1351" spans="1:9" x14ac:dyDescent="0.25">
      <c r="A1351" s="239">
        <v>42965</v>
      </c>
      <c r="B1351" s="237">
        <f>+VLOOKUP(A1351,'[1]CEMEXCPO.MX'!$A$2:$G$1741,6,FALSE)</f>
        <v>16.370000999999998</v>
      </c>
      <c r="C1351" s="237">
        <f>+VLOOKUP(A1351,[1]BIMBOA.MX!$A$2:$G$1741,6,FALSE)</f>
        <v>42.229115</v>
      </c>
      <c r="D1351" s="237">
        <f>+VLOOKUP(A1351,[1]GENTERA.MX!$A$2:$G$1741,6,FALSE)</f>
        <v>23.841087000000002</v>
      </c>
      <c r="F1351" s="239">
        <v>42965</v>
      </c>
      <c r="G1351" s="237">
        <f t="shared" si="26"/>
        <v>-3.0496515538857329E-3</v>
      </c>
      <c r="H1351" s="237">
        <f t="shared" si="26"/>
        <v>5.1257242115876171E-3</v>
      </c>
      <c r="I1351" s="237">
        <f t="shared" si="26"/>
        <v>-3.0710620343924349E-3</v>
      </c>
    </row>
    <row r="1352" spans="1:9" x14ac:dyDescent="0.25">
      <c r="A1352" s="239">
        <v>42968</v>
      </c>
      <c r="B1352" s="237">
        <f>+VLOOKUP(A1352,'[1]CEMEXCPO.MX'!$A$2:$G$1741,6,FALSE)</f>
        <v>16.239999999999998</v>
      </c>
      <c r="C1352" s="237">
        <f>+VLOOKUP(A1352,[1]BIMBOA.MX!$A$2:$G$1741,6,FALSE)</f>
        <v>42.592232000000003</v>
      </c>
      <c r="D1352" s="237">
        <f>+VLOOKUP(A1352,[1]GENTERA.MX!$A$2:$G$1741,6,FALSE)</f>
        <v>24.381889000000001</v>
      </c>
      <c r="F1352" s="239">
        <v>42968</v>
      </c>
      <c r="G1352" s="237">
        <f t="shared" si="26"/>
        <v>-7.9731177368646908E-3</v>
      </c>
      <c r="H1352" s="237">
        <f t="shared" si="26"/>
        <v>8.5619771697917849E-3</v>
      </c>
      <c r="I1352" s="237">
        <f t="shared" si="26"/>
        <v>2.2430165798550009E-2</v>
      </c>
    </row>
    <row r="1353" spans="1:9" x14ac:dyDescent="0.25">
      <c r="A1353" s="239">
        <v>42969</v>
      </c>
      <c r="B1353" s="237">
        <f>+VLOOKUP(A1353,'[1]CEMEXCPO.MX'!$A$2:$G$1741,6,FALSE)</f>
        <v>16.200001</v>
      </c>
      <c r="C1353" s="237">
        <f>+VLOOKUP(A1353,[1]BIMBOA.MX!$A$2:$G$1741,6,FALSE)</f>
        <v>42.808135999999998</v>
      </c>
      <c r="D1353" s="237">
        <f>+VLOOKUP(A1353,[1]GENTERA.MX!$A$2:$G$1741,6,FALSE)</f>
        <v>24.253563</v>
      </c>
      <c r="F1353" s="239">
        <v>42969</v>
      </c>
      <c r="G1353" s="237">
        <f t="shared" si="26"/>
        <v>-2.4660307668002844E-3</v>
      </c>
      <c r="H1353" s="237">
        <f t="shared" si="26"/>
        <v>5.0562887500502866E-3</v>
      </c>
      <c r="I1353" s="237">
        <f t="shared" si="26"/>
        <v>-5.2770681681270524E-3</v>
      </c>
    </row>
    <row r="1354" spans="1:9" x14ac:dyDescent="0.25">
      <c r="A1354" s="239">
        <v>42970</v>
      </c>
      <c r="B1354" s="237">
        <f>+VLOOKUP(A1354,'[1]CEMEXCPO.MX'!$A$2:$G$1741,6,FALSE)</f>
        <v>16.149999999999999</v>
      </c>
      <c r="C1354" s="237">
        <f>+VLOOKUP(A1354,[1]BIMBOA.MX!$A$2:$G$1741,6,FALSE)</f>
        <v>42.935715000000002</v>
      </c>
      <c r="D1354" s="237">
        <f>+VLOOKUP(A1354,[1]GENTERA.MX!$A$2:$G$1741,6,FALSE)</f>
        <v>24.427720999999998</v>
      </c>
      <c r="F1354" s="239">
        <v>42970</v>
      </c>
      <c r="G1354" s="237">
        <f t="shared" si="26"/>
        <v>-3.0912542980660656E-3</v>
      </c>
      <c r="H1354" s="237">
        <f t="shared" si="26"/>
        <v>2.9758190858017661E-3</v>
      </c>
      <c r="I1354" s="237">
        <f t="shared" si="26"/>
        <v>7.1550595501610505E-3</v>
      </c>
    </row>
    <row r="1355" spans="1:9" x14ac:dyDescent="0.25">
      <c r="A1355" s="239">
        <v>42971</v>
      </c>
      <c r="B1355" s="237">
        <f>+VLOOKUP(A1355,'[1]CEMEXCPO.MX'!$A$2:$G$1741,6,FALSE)</f>
        <v>16.110001</v>
      </c>
      <c r="C1355" s="237">
        <f>+VLOOKUP(A1355,[1]BIMBOA.MX!$A$2:$G$1741,6,FALSE)</f>
        <v>43.328274</v>
      </c>
      <c r="D1355" s="237">
        <f>+VLOOKUP(A1355,[1]GENTERA.MX!$A$2:$G$1741,6,FALSE)</f>
        <v>25.096848000000001</v>
      </c>
      <c r="F1355" s="239">
        <v>42971</v>
      </c>
      <c r="G1355" s="237">
        <f t="shared" si="26"/>
        <v>-2.4797904065378914E-3</v>
      </c>
      <c r="H1355" s="237">
        <f t="shared" si="26"/>
        <v>9.1014040590333533E-3</v>
      </c>
      <c r="I1355" s="237">
        <f t="shared" si="26"/>
        <v>2.7023666587089608E-2</v>
      </c>
    </row>
    <row r="1356" spans="1:9" x14ac:dyDescent="0.25">
      <c r="A1356" s="239">
        <v>42972</v>
      </c>
      <c r="B1356" s="237">
        <f>+VLOOKUP(A1356,'[1]CEMEXCPO.MX'!$A$2:$G$1741,6,FALSE)</f>
        <v>16.16</v>
      </c>
      <c r="C1356" s="237">
        <f>+VLOOKUP(A1356,[1]BIMBOA.MX!$A$2:$G$1741,6,FALSE)</f>
        <v>43.593243000000001</v>
      </c>
      <c r="D1356" s="237">
        <f>+VLOOKUP(A1356,[1]GENTERA.MX!$A$2:$G$1741,6,FALSE)</f>
        <v>25.197676000000001</v>
      </c>
      <c r="F1356" s="239">
        <v>42972</v>
      </c>
      <c r="G1356" s="237">
        <f t="shared" si="26"/>
        <v>3.0987938308217147E-3</v>
      </c>
      <c r="H1356" s="237">
        <f t="shared" si="26"/>
        <v>6.0967601555244307E-3</v>
      </c>
      <c r="I1356" s="237">
        <f t="shared" si="26"/>
        <v>4.0095074794678116E-3</v>
      </c>
    </row>
    <row r="1357" spans="1:9" x14ac:dyDescent="0.25">
      <c r="A1357" s="239">
        <v>42975</v>
      </c>
      <c r="B1357" s="237">
        <f>+VLOOKUP(A1357,'[1]CEMEXCPO.MX'!$A$2:$G$1741,6,FALSE)</f>
        <v>16.280000999999999</v>
      </c>
      <c r="C1357" s="237">
        <f>+VLOOKUP(A1357,[1]BIMBOA.MX!$A$2:$G$1741,6,FALSE)</f>
        <v>42.896458000000003</v>
      </c>
      <c r="D1357" s="237">
        <f>+VLOOKUP(A1357,[1]GENTERA.MX!$A$2:$G$1741,6,FALSE)</f>
        <v>24.895192999999999</v>
      </c>
      <c r="F1357" s="239">
        <v>42975</v>
      </c>
      <c r="G1357" s="237">
        <f t="shared" si="26"/>
        <v>7.3983689065042976E-3</v>
      </c>
      <c r="H1357" s="237">
        <f t="shared" si="26"/>
        <v>-1.611290285777826E-2</v>
      </c>
      <c r="I1357" s="237">
        <f t="shared" si="26"/>
        <v>-1.207703541757461E-2</v>
      </c>
    </row>
    <row r="1358" spans="1:9" x14ac:dyDescent="0.25">
      <c r="A1358" s="239">
        <v>42976</v>
      </c>
      <c r="B1358" s="237">
        <f>+VLOOKUP(A1358,'[1]CEMEXCPO.MX'!$A$2:$G$1741,6,FALSE)</f>
        <v>16.399999999999999</v>
      </c>
      <c r="C1358" s="237">
        <f>+VLOOKUP(A1358,[1]BIMBOA.MX!$A$2:$G$1741,6,FALSE)</f>
        <v>42.552975000000004</v>
      </c>
      <c r="D1358" s="237">
        <f>+VLOOKUP(A1358,[1]GENTERA.MX!$A$2:$G$1741,6,FALSE)</f>
        <v>24.996020999999999</v>
      </c>
      <c r="F1358" s="239">
        <v>42976</v>
      </c>
      <c r="G1358" s="237">
        <f t="shared" si="26"/>
        <v>7.3439128306989716E-3</v>
      </c>
      <c r="H1358" s="237">
        <f t="shared" si="26"/>
        <v>-8.0394881037216051E-3</v>
      </c>
      <c r="I1358" s="237">
        <f t="shared" si="26"/>
        <v>4.0419195760536758E-3</v>
      </c>
    </row>
    <row r="1359" spans="1:9" x14ac:dyDescent="0.25">
      <c r="A1359" s="239">
        <v>42977</v>
      </c>
      <c r="B1359" s="237">
        <f>+VLOOKUP(A1359,'[1]CEMEXCPO.MX'!$A$2:$G$1741,6,FALSE)</f>
        <v>16.889999</v>
      </c>
      <c r="C1359" s="237">
        <f>+VLOOKUP(A1359,[1]BIMBOA.MX!$A$2:$G$1741,6,FALSE)</f>
        <v>42.003394999999998</v>
      </c>
      <c r="D1359" s="237">
        <f>+VLOOKUP(A1359,[1]GENTERA.MX!$A$2:$G$1741,6,FALSE)</f>
        <v>25.087681</v>
      </c>
      <c r="F1359" s="239">
        <v>42977</v>
      </c>
      <c r="G1359" s="237">
        <f t="shared" si="26"/>
        <v>2.9440336782923071E-2</v>
      </c>
      <c r="H1359" s="237">
        <f t="shared" si="26"/>
        <v>-1.2999321969218712E-2</v>
      </c>
      <c r="I1359" s="237">
        <f t="shared" si="26"/>
        <v>3.6602766439072006E-3</v>
      </c>
    </row>
    <row r="1360" spans="1:9" x14ac:dyDescent="0.25">
      <c r="A1360" s="239">
        <v>42978</v>
      </c>
      <c r="B1360" s="237">
        <f>+VLOOKUP(A1360,'[1]CEMEXCPO.MX'!$A$2:$G$1741,6,FALSE)</f>
        <v>16.709999</v>
      </c>
      <c r="C1360" s="237">
        <f>+VLOOKUP(A1360,[1]BIMBOA.MX!$A$2:$G$1741,6,FALSE)</f>
        <v>42.533347999999997</v>
      </c>
      <c r="D1360" s="237">
        <f>+VLOOKUP(A1360,[1]GENTERA.MX!$A$2:$G$1741,6,FALSE)</f>
        <v>25.142676999999999</v>
      </c>
      <c r="F1360" s="239">
        <v>42978</v>
      </c>
      <c r="G1360" s="237">
        <f t="shared" si="26"/>
        <v>-1.0714388850179737E-2</v>
      </c>
      <c r="H1360" s="237">
        <f t="shared" si="26"/>
        <v>1.2537978720242655E-2</v>
      </c>
      <c r="I1360" s="237">
        <f t="shared" si="26"/>
        <v>2.1897523396330527E-3</v>
      </c>
    </row>
    <row r="1361" spans="1:9" x14ac:dyDescent="0.25">
      <c r="A1361" s="239">
        <v>42979</v>
      </c>
      <c r="B1361" s="237">
        <f>+VLOOKUP(A1361,'[1]CEMEXCPO.MX'!$A$2:$G$1741,6,FALSE)</f>
        <v>16.84</v>
      </c>
      <c r="C1361" s="237">
        <f>+VLOOKUP(A1361,[1]BIMBOA.MX!$A$2:$G$1741,6,FALSE)</f>
        <v>42.562786000000003</v>
      </c>
      <c r="D1361" s="237">
        <f>+VLOOKUP(A1361,[1]GENTERA.MX!$A$2:$G$1741,6,FALSE)</f>
        <v>25.124345999999999</v>
      </c>
      <c r="F1361" s="239">
        <v>42979</v>
      </c>
      <c r="G1361" s="237">
        <f t="shared" si="26"/>
        <v>7.74972605128477E-3</v>
      </c>
      <c r="H1361" s="237">
        <f t="shared" si="26"/>
        <v>6.9187634715165596E-4</v>
      </c>
      <c r="I1361" s="237">
        <f t="shared" si="26"/>
        <v>-7.2934499473299979E-4</v>
      </c>
    </row>
    <row r="1362" spans="1:9" x14ac:dyDescent="0.25">
      <c r="A1362" s="239">
        <v>42982</v>
      </c>
      <c r="B1362" s="237">
        <f>+VLOOKUP(A1362,'[1]CEMEXCPO.MX'!$A$2:$G$1741,6,FALSE)</f>
        <v>16.66</v>
      </c>
      <c r="C1362" s="237">
        <f>+VLOOKUP(A1362,[1]BIMBOA.MX!$A$2:$G$1741,6,FALSE)</f>
        <v>42.445022999999999</v>
      </c>
      <c r="D1362" s="237">
        <f>+VLOOKUP(A1362,[1]GENTERA.MX!$A$2:$G$1741,6,FALSE)</f>
        <v>24.959356</v>
      </c>
      <c r="F1362" s="239">
        <v>42982</v>
      </c>
      <c r="G1362" s="237">
        <f t="shared" si="26"/>
        <v>-1.0746372075484073E-2</v>
      </c>
      <c r="H1362" s="237">
        <f t="shared" si="26"/>
        <v>-2.770641349749664E-3</v>
      </c>
      <c r="I1362" s="237">
        <f t="shared" si="26"/>
        <v>-6.5885943033942322E-3</v>
      </c>
    </row>
    <row r="1363" spans="1:9" x14ac:dyDescent="0.25">
      <c r="A1363" s="239">
        <v>42983</v>
      </c>
      <c r="B1363" s="237">
        <f>+VLOOKUP(A1363,'[1]CEMEXCPO.MX'!$A$2:$G$1741,6,FALSE)</f>
        <v>16.420000000000002</v>
      </c>
      <c r="C1363" s="237">
        <f>+VLOOKUP(A1363,[1]BIMBOA.MX!$A$2:$G$1741,6,FALSE)</f>
        <v>42.199677000000001</v>
      </c>
      <c r="D1363" s="237">
        <f>+VLOOKUP(A1363,[1]GENTERA.MX!$A$2:$G$1741,6,FALSE)</f>
        <v>25.069351000000001</v>
      </c>
      <c r="F1363" s="239">
        <v>42983</v>
      </c>
      <c r="G1363" s="237">
        <f t="shared" si="26"/>
        <v>-1.4510532714414352E-2</v>
      </c>
      <c r="H1363" s="237">
        <f t="shared" si="26"/>
        <v>-5.7970950832705202E-3</v>
      </c>
      <c r="I1363" s="237">
        <f t="shared" si="26"/>
        <v>4.3972824338397104E-3</v>
      </c>
    </row>
    <row r="1364" spans="1:9" x14ac:dyDescent="0.25">
      <c r="A1364" s="239">
        <v>42984</v>
      </c>
      <c r="B1364" s="237">
        <f>+VLOOKUP(A1364,'[1]CEMEXCPO.MX'!$A$2:$G$1741,6,FALSE)</f>
        <v>16.34</v>
      </c>
      <c r="C1364" s="237">
        <f>+VLOOKUP(A1364,[1]BIMBOA.MX!$A$2:$G$1741,6,FALSE)</f>
        <v>42.513717999999997</v>
      </c>
      <c r="D1364" s="237">
        <f>+VLOOKUP(A1364,[1]GENTERA.MX!$A$2:$G$1741,6,FALSE)</f>
        <v>25.124345999999999</v>
      </c>
      <c r="F1364" s="239">
        <v>42984</v>
      </c>
      <c r="G1364" s="237">
        <f t="shared" si="26"/>
        <v>-4.8840145924254601E-3</v>
      </c>
      <c r="H1364" s="237">
        <f t="shared" si="26"/>
        <v>7.4142333356030949E-3</v>
      </c>
      <c r="I1364" s="237">
        <f t="shared" si="26"/>
        <v>2.1913118695547273E-3</v>
      </c>
    </row>
    <row r="1365" spans="1:9" x14ac:dyDescent="0.25">
      <c r="A1365" s="239">
        <v>42985</v>
      </c>
      <c r="B1365" s="237">
        <f>+VLOOKUP(A1365,'[1]CEMEXCPO.MX'!$A$2:$G$1741,6,FALSE)</f>
        <v>16.16</v>
      </c>
      <c r="C1365" s="237">
        <f>+VLOOKUP(A1365,[1]BIMBOA.MX!$A$2:$G$1741,6,FALSE)</f>
        <v>42.690368999999997</v>
      </c>
      <c r="D1365" s="237">
        <f>+VLOOKUP(A1365,[1]GENTERA.MX!$A$2:$G$1741,6,FALSE)</f>
        <v>25.106013999999998</v>
      </c>
      <c r="F1365" s="239">
        <v>42985</v>
      </c>
      <c r="G1365" s="237">
        <f t="shared" si="26"/>
        <v>-1.1077036338907494E-2</v>
      </c>
      <c r="H1365" s="237">
        <f t="shared" si="26"/>
        <v>4.1465441231437776E-3</v>
      </c>
      <c r="I1365" s="237">
        <f t="shared" si="26"/>
        <v>-7.2991715822496163E-4</v>
      </c>
    </row>
    <row r="1366" spans="1:9" x14ac:dyDescent="0.25">
      <c r="A1366" s="239">
        <v>42986</v>
      </c>
      <c r="B1366" s="237">
        <f>+VLOOKUP(A1366,'[1]CEMEXCPO.MX'!$A$2:$G$1741,6,FALSE)</f>
        <v>16.209999</v>
      </c>
      <c r="C1366" s="237">
        <f>+VLOOKUP(A1366,[1]BIMBOA.MX!$A$2:$G$1741,6,FALSE)</f>
        <v>42.513717999999997</v>
      </c>
      <c r="D1366" s="237">
        <f>+VLOOKUP(A1366,[1]GENTERA.MX!$A$2:$G$1741,6,FALSE)</f>
        <v>25.335166999999998</v>
      </c>
      <c r="F1366" s="239">
        <v>42986</v>
      </c>
      <c r="G1366" s="237">
        <f t="shared" si="26"/>
        <v>3.0892209643187834E-3</v>
      </c>
      <c r="H1366" s="237">
        <f t="shared" si="26"/>
        <v>-4.1465441231437576E-3</v>
      </c>
      <c r="I1366" s="237">
        <f t="shared" si="26"/>
        <v>9.086011546262561E-3</v>
      </c>
    </row>
    <row r="1367" spans="1:9" x14ac:dyDescent="0.25">
      <c r="A1367" s="239">
        <v>42989</v>
      </c>
      <c r="B1367" s="237">
        <f>+VLOOKUP(A1367,'[1]CEMEXCPO.MX'!$A$2:$G$1741,6,FALSE)</f>
        <v>16.120000999999998</v>
      </c>
      <c r="C1367" s="237">
        <f>+VLOOKUP(A1367,[1]BIMBOA.MX!$A$2:$G$1741,6,FALSE)</f>
        <v>42.974972000000001</v>
      </c>
      <c r="D1367" s="237">
        <f>+VLOOKUP(A1367,[1]GENTERA.MX!$A$2:$G$1741,6,FALSE)</f>
        <v>25.326000000000001</v>
      </c>
      <c r="F1367" s="239">
        <v>42989</v>
      </c>
      <c r="G1367" s="237">
        <f t="shared" si="26"/>
        <v>-5.5674749440485817E-3</v>
      </c>
      <c r="H1367" s="237">
        <f t="shared" si="26"/>
        <v>1.0791099407265662E-2</v>
      </c>
      <c r="I1367" s="237">
        <f t="shared" si="26"/>
        <v>-3.6189454933193083E-4</v>
      </c>
    </row>
    <row r="1368" spans="1:9" x14ac:dyDescent="0.25">
      <c r="A1368" s="239">
        <v>42990</v>
      </c>
      <c r="B1368" s="237">
        <f>+VLOOKUP(A1368,'[1]CEMEXCPO.MX'!$A$2:$G$1741,6,FALSE)</f>
        <v>16.209999</v>
      </c>
      <c r="C1368" s="237">
        <f>+VLOOKUP(A1368,[1]BIMBOA.MX!$A$2:$G$1741,6,FALSE)</f>
        <v>43.416595000000001</v>
      </c>
      <c r="D1368" s="237">
        <f>+VLOOKUP(A1368,[1]GENTERA.MX!$A$2:$G$1741,6,FALSE)</f>
        <v>25.536821</v>
      </c>
      <c r="F1368" s="239">
        <v>42990</v>
      </c>
      <c r="G1368" s="237">
        <f t="shared" si="26"/>
        <v>5.5674749440485383E-3</v>
      </c>
      <c r="H1368" s="237">
        <f t="shared" si="26"/>
        <v>1.0223841565112463E-2</v>
      </c>
      <c r="I1368" s="237">
        <f t="shared" si="26"/>
        <v>8.2898354113822882E-3</v>
      </c>
    </row>
    <row r="1369" spans="1:9" x14ac:dyDescent="0.25">
      <c r="A1369" s="239">
        <v>42991</v>
      </c>
      <c r="B1369" s="237">
        <f>+VLOOKUP(A1369,'[1]CEMEXCPO.MX'!$A$2:$G$1741,6,FALSE)</f>
        <v>15.98</v>
      </c>
      <c r="C1369" s="237">
        <f>+VLOOKUP(A1369,[1]BIMBOA.MX!$A$2:$G$1741,6,FALSE)</f>
        <v>43.642315000000004</v>
      </c>
      <c r="D1369" s="237">
        <f>+VLOOKUP(A1369,[1]GENTERA.MX!$A$2:$G$1741,6,FALSE)</f>
        <v>25.756809000000001</v>
      </c>
      <c r="F1369" s="239">
        <v>42991</v>
      </c>
      <c r="G1369" s="237">
        <f t="shared" si="26"/>
        <v>-1.4290333719139587E-2</v>
      </c>
      <c r="H1369" s="237">
        <f t="shared" si="26"/>
        <v>5.1854659283682254E-3</v>
      </c>
      <c r="I1369" s="237">
        <f t="shared" si="26"/>
        <v>8.577647899706135E-3</v>
      </c>
    </row>
    <row r="1370" spans="1:9" x14ac:dyDescent="0.25">
      <c r="A1370" s="239">
        <v>42992</v>
      </c>
      <c r="B1370" s="237">
        <f>+VLOOKUP(A1370,'[1]CEMEXCPO.MX'!$A$2:$G$1741,6,FALSE)</f>
        <v>16.149999999999999</v>
      </c>
      <c r="C1370" s="237">
        <f>+VLOOKUP(A1370,[1]BIMBOA.MX!$A$2:$G$1741,6,FALSE)</f>
        <v>43.387154000000002</v>
      </c>
      <c r="D1370" s="237">
        <f>+VLOOKUP(A1370,[1]GENTERA.MX!$A$2:$G$1741,6,FALSE)</f>
        <v>25.848469000000001</v>
      </c>
      <c r="F1370" s="239">
        <v>42992</v>
      </c>
      <c r="G1370" s="237">
        <f t="shared" si="26"/>
        <v>1.0582109330536788E-2</v>
      </c>
      <c r="H1370" s="237">
        <f t="shared" si="26"/>
        <v>-5.8638007115562069E-3</v>
      </c>
      <c r="I1370" s="237">
        <f t="shared" si="26"/>
        <v>3.5523535553769405E-3</v>
      </c>
    </row>
    <row r="1371" spans="1:9" x14ac:dyDescent="0.25">
      <c r="A1371" s="239">
        <v>42993</v>
      </c>
      <c r="B1371" s="237">
        <f>+VLOOKUP(A1371,'[1]CEMEXCPO.MX'!$A$2:$G$1741,6,FALSE)</f>
        <v>16</v>
      </c>
      <c r="C1371" s="237">
        <f>+VLOOKUP(A1371,[1]BIMBOA.MX!$A$2:$G$1741,6,FALSE)</f>
        <v>43.524548000000003</v>
      </c>
      <c r="D1371" s="237">
        <f>+VLOOKUP(A1371,[1]GENTERA.MX!$A$2:$G$1741,6,FALSE)</f>
        <v>26.004293000000001</v>
      </c>
      <c r="F1371" s="239">
        <v>42993</v>
      </c>
      <c r="G1371" s="237">
        <f t="shared" si="26"/>
        <v>-9.3313274288841924E-3</v>
      </c>
      <c r="H1371" s="237">
        <f t="shared" si="26"/>
        <v>3.1616942549977439E-3</v>
      </c>
      <c r="I1371" s="237">
        <f t="shared" si="26"/>
        <v>6.0102668811706575E-3</v>
      </c>
    </row>
    <row r="1372" spans="1:9" x14ac:dyDescent="0.25">
      <c r="A1372" s="239">
        <v>42996</v>
      </c>
      <c r="B1372" s="237">
        <f>+VLOOKUP(A1372,'[1]CEMEXCPO.MX'!$A$2:$G$1741,6,FALSE)</f>
        <v>16.139999</v>
      </c>
      <c r="C1372" s="237">
        <f>+VLOOKUP(A1372,[1]BIMBOA.MX!$A$2:$G$1741,6,FALSE)</f>
        <v>42.729626000000003</v>
      </c>
      <c r="D1372" s="237">
        <f>+VLOOKUP(A1372,[1]GENTERA.MX!$A$2:$G$1741,6,FALSE)</f>
        <v>26.196783</v>
      </c>
      <c r="F1372" s="239">
        <v>42996</v>
      </c>
      <c r="G1372" s="237">
        <f t="shared" si="26"/>
        <v>8.7118786441509038E-3</v>
      </c>
      <c r="H1372" s="237">
        <f t="shared" si="26"/>
        <v>-1.8432603779210577E-2</v>
      </c>
      <c r="I1372" s="237">
        <f t="shared" si="26"/>
        <v>7.3749771926066594E-3</v>
      </c>
    </row>
    <row r="1373" spans="1:9" x14ac:dyDescent="0.25">
      <c r="A1373" s="239">
        <v>42997</v>
      </c>
      <c r="B1373" s="237">
        <f>+VLOOKUP(A1373,'[1]CEMEXCPO.MX'!$A$2:$G$1741,6,FALSE)</f>
        <v>16.239999999999998</v>
      </c>
      <c r="C1373" s="237">
        <f>+VLOOKUP(A1373,[1]BIMBOA.MX!$A$2:$G$1741,6,FALSE)</f>
        <v>42.258560000000003</v>
      </c>
      <c r="D1373" s="237">
        <f>+VLOOKUP(A1373,[1]GENTERA.MX!$A$2:$G$1741,6,FALSE)</f>
        <v>26.169284999999999</v>
      </c>
      <c r="F1373" s="239">
        <v>42997</v>
      </c>
      <c r="G1373" s="237">
        <f t="shared" si="26"/>
        <v>6.1767338495996513E-3</v>
      </c>
      <c r="H1373" s="237">
        <f t="shared" si="26"/>
        <v>-1.108556015266729E-2</v>
      </c>
      <c r="I1373" s="237">
        <f t="shared" si="26"/>
        <v>-1.0502221601762652E-3</v>
      </c>
    </row>
    <row r="1374" spans="1:9" x14ac:dyDescent="0.25">
      <c r="A1374" s="239">
        <v>42998</v>
      </c>
      <c r="B1374" s="237">
        <f>+VLOOKUP(A1374,'[1]CEMEXCPO.MX'!$A$2:$G$1741,6,FALSE)</f>
        <v>16.649999999999999</v>
      </c>
      <c r="C1374" s="237">
        <f>+VLOOKUP(A1374,[1]BIMBOA.MX!$A$2:$G$1741,6,FALSE)</f>
        <v>42.209488</v>
      </c>
      <c r="D1374" s="237">
        <f>+VLOOKUP(A1374,[1]GENTERA.MX!$A$2:$G$1741,6,FALSE)</f>
        <v>26.325108</v>
      </c>
      <c r="F1374" s="239">
        <v>42998</v>
      </c>
      <c r="G1374" s="237">
        <f t="shared" si="26"/>
        <v>2.4932881692921034E-2</v>
      </c>
      <c r="H1374" s="237">
        <f t="shared" si="26"/>
        <v>-1.161906938366044E-3</v>
      </c>
      <c r="I1374" s="237">
        <f t="shared" si="26"/>
        <v>5.9367657672432976E-3</v>
      </c>
    </row>
    <row r="1375" spans="1:9" x14ac:dyDescent="0.25">
      <c r="A1375" s="239">
        <v>42999</v>
      </c>
      <c r="B1375" s="237">
        <f>+VLOOKUP(A1375,'[1]CEMEXCPO.MX'!$A$2:$G$1741,6,FALSE)</f>
        <v>16.719999000000001</v>
      </c>
      <c r="C1375" s="237">
        <f>+VLOOKUP(A1375,[1]BIMBOA.MX!$A$2:$G$1741,6,FALSE)</f>
        <v>41.816932999999999</v>
      </c>
      <c r="D1375" s="237">
        <f>+VLOOKUP(A1375,[1]GENTERA.MX!$A$2:$G$1741,6,FALSE)</f>
        <v>26.334271999999999</v>
      </c>
      <c r="F1375" s="239">
        <v>42999</v>
      </c>
      <c r="G1375" s="237">
        <f t="shared" si="26"/>
        <v>4.1953314214886296E-3</v>
      </c>
      <c r="H1375" s="237">
        <f t="shared" si="26"/>
        <v>-9.3436766984030008E-3</v>
      </c>
      <c r="I1375" s="237">
        <f t="shared" si="26"/>
        <v>3.4804815751750587E-4</v>
      </c>
    </row>
    <row r="1376" spans="1:9" x14ac:dyDescent="0.25">
      <c r="A1376" s="239">
        <v>43000</v>
      </c>
      <c r="B1376" s="237">
        <f>+VLOOKUP(A1376,'[1]CEMEXCPO.MX'!$A$2:$G$1741,6,FALSE)</f>
        <v>16.579999999999998</v>
      </c>
      <c r="C1376" s="237">
        <f>+VLOOKUP(A1376,[1]BIMBOA.MX!$A$2:$G$1741,6,FALSE)</f>
        <v>42.013213999999998</v>
      </c>
      <c r="D1376" s="237">
        <f>+VLOOKUP(A1376,[1]GENTERA.MX!$A$2:$G$1741,6,FALSE)</f>
        <v>26.306775999999999</v>
      </c>
      <c r="F1376" s="239">
        <v>43000</v>
      </c>
      <c r="G1376" s="237">
        <f t="shared" si="26"/>
        <v>-8.4083981407926233E-3</v>
      </c>
      <c r="H1376" s="237">
        <f t="shared" si="26"/>
        <v>4.6828346534108032E-3</v>
      </c>
      <c r="I1376" s="237">
        <f t="shared" si="26"/>
        <v>-1.0446601481248618E-3</v>
      </c>
    </row>
    <row r="1377" spans="1:9" x14ac:dyDescent="0.25">
      <c r="A1377" s="239">
        <v>43003</v>
      </c>
      <c r="B1377" s="237">
        <f>+VLOOKUP(A1377,'[1]CEMEXCPO.MX'!$A$2:$G$1741,6,FALSE)</f>
        <v>16.5</v>
      </c>
      <c r="C1377" s="237">
        <f>+VLOOKUP(A1377,[1]BIMBOA.MX!$A$2:$G$1741,6,FALSE)</f>
        <v>42.445022999999999</v>
      </c>
      <c r="D1377" s="237">
        <f>+VLOOKUP(A1377,[1]GENTERA.MX!$A$2:$G$1741,6,FALSE)</f>
        <v>26.590927000000001</v>
      </c>
      <c r="F1377" s="239">
        <v>43003</v>
      </c>
      <c r="G1377" s="237">
        <f t="shared" si="26"/>
        <v>-4.8367688006138825E-3</v>
      </c>
      <c r="H1377" s="237">
        <f t="shared" si="26"/>
        <v>1.0225474218715301E-2</v>
      </c>
      <c r="I1377" s="237">
        <f t="shared" si="26"/>
        <v>1.0743518792468572E-2</v>
      </c>
    </row>
    <row r="1378" spans="1:9" x14ac:dyDescent="0.25">
      <c r="A1378" s="239">
        <v>43004</v>
      </c>
      <c r="B1378" s="237">
        <f>+VLOOKUP(A1378,'[1]CEMEXCPO.MX'!$A$2:$G$1741,6,FALSE)</f>
        <v>16.469999000000001</v>
      </c>
      <c r="C1378" s="237">
        <f>+VLOOKUP(A1378,[1]BIMBOA.MX!$A$2:$G$1741,6,FALSE)</f>
        <v>42.552975000000004</v>
      </c>
      <c r="D1378" s="237">
        <f>+VLOOKUP(A1378,[1]GENTERA.MX!$A$2:$G$1741,6,FALSE)</f>
        <v>26.563427000000001</v>
      </c>
      <c r="F1378" s="239">
        <v>43004</v>
      </c>
      <c r="G1378" s="237">
        <f t="shared" si="26"/>
        <v>-1.8198974334418824E-3</v>
      </c>
      <c r="H1378" s="237">
        <f t="shared" si="26"/>
        <v>2.5401082515740425E-3</v>
      </c>
      <c r="I1378" s="237">
        <f t="shared" si="26"/>
        <v>-1.0347224783721447E-3</v>
      </c>
    </row>
    <row r="1379" spans="1:9" x14ac:dyDescent="0.25">
      <c r="A1379" s="239">
        <v>43005</v>
      </c>
      <c r="B1379" s="237">
        <f>+VLOOKUP(A1379,'[1]CEMEXCPO.MX'!$A$2:$G$1741,6,FALSE)</f>
        <v>16.420000000000002</v>
      </c>
      <c r="C1379" s="237">
        <f>+VLOOKUP(A1379,[1]BIMBOA.MX!$A$2:$G$1741,6,FALSE)</f>
        <v>42.386135000000003</v>
      </c>
      <c r="D1379" s="237">
        <f>+VLOOKUP(A1379,[1]GENTERA.MX!$A$2:$G$1741,6,FALSE)</f>
        <v>26.618423</v>
      </c>
      <c r="F1379" s="239">
        <v>43005</v>
      </c>
      <c r="G1379" s="237">
        <f t="shared" si="26"/>
        <v>-3.0403794488107335E-3</v>
      </c>
      <c r="H1379" s="237">
        <f t="shared" si="26"/>
        <v>-3.9284662758525633E-3</v>
      </c>
      <c r="I1379" s="237">
        <f t="shared" si="26"/>
        <v>2.0682251408715791E-3</v>
      </c>
    </row>
    <row r="1380" spans="1:9" x14ac:dyDescent="0.25">
      <c r="A1380" s="239">
        <v>43006</v>
      </c>
      <c r="B1380" s="237">
        <f>+VLOOKUP(A1380,'[1]CEMEXCPO.MX'!$A$2:$G$1741,6,FALSE)</f>
        <v>16.360001</v>
      </c>
      <c r="C1380" s="237">
        <f>+VLOOKUP(A1380,[1]BIMBOA.MX!$A$2:$G$1741,6,FALSE)</f>
        <v>43.171253</v>
      </c>
      <c r="D1380" s="237">
        <f>+VLOOKUP(A1380,[1]GENTERA.MX!$A$2:$G$1741,6,FALSE)</f>
        <v>26.820077999999999</v>
      </c>
      <c r="F1380" s="239">
        <v>43006</v>
      </c>
      <c r="G1380" s="237">
        <f t="shared" si="26"/>
        <v>-3.6607117249887185E-3</v>
      </c>
      <c r="H1380" s="237">
        <f t="shared" si="26"/>
        <v>1.8353529888676102E-2</v>
      </c>
      <c r="I1380" s="237">
        <f t="shared" si="26"/>
        <v>7.547216086621341E-3</v>
      </c>
    </row>
    <row r="1381" spans="1:9" x14ac:dyDescent="0.25">
      <c r="A1381" s="239">
        <v>43007</v>
      </c>
      <c r="B1381" s="237">
        <f>+VLOOKUP(A1381,'[1]CEMEXCPO.MX'!$A$2:$G$1741,6,FALSE)</f>
        <v>16.549999</v>
      </c>
      <c r="C1381" s="237">
        <f>+VLOOKUP(A1381,[1]BIMBOA.MX!$A$2:$G$1741,6,FALSE)</f>
        <v>43.151618999999997</v>
      </c>
      <c r="D1381" s="237">
        <f>+VLOOKUP(A1381,[1]GENTERA.MX!$A$2:$G$1741,6,FALSE)</f>
        <v>27.049232</v>
      </c>
      <c r="F1381" s="239">
        <v>43007</v>
      </c>
      <c r="G1381" s="237">
        <f t="shared" si="26"/>
        <v>1.154664910081573E-2</v>
      </c>
      <c r="H1381" s="237">
        <f t="shared" si="26"/>
        <v>-4.5489682823753047E-4</v>
      </c>
      <c r="I1381" s="237">
        <f t="shared" si="26"/>
        <v>8.507826895812344E-3</v>
      </c>
    </row>
    <row r="1382" spans="1:9" x14ac:dyDescent="0.25">
      <c r="A1382" s="239">
        <v>43010</v>
      </c>
      <c r="B1382" s="237">
        <f>+VLOOKUP(A1382,'[1]CEMEXCPO.MX'!$A$2:$G$1741,6,FALSE)</f>
        <v>16.57</v>
      </c>
      <c r="C1382" s="237">
        <f>+VLOOKUP(A1382,[1]BIMBOA.MX!$A$2:$G$1741,6,FALSE)</f>
        <v>43.681567999999999</v>
      </c>
      <c r="D1382" s="237">
        <f>+VLOOKUP(A1382,[1]GENTERA.MX!$A$2:$G$1741,6,FALSE)</f>
        <v>26.975902999999999</v>
      </c>
      <c r="F1382" s="239">
        <v>43010</v>
      </c>
      <c r="G1382" s="237">
        <f t="shared" si="26"/>
        <v>1.207790038362136E-3</v>
      </c>
      <c r="H1382" s="237">
        <f t="shared" si="26"/>
        <v>1.2206291124581001E-2</v>
      </c>
      <c r="I1382" s="237">
        <f t="shared" si="26"/>
        <v>-2.7146269983900403E-3</v>
      </c>
    </row>
    <row r="1383" spans="1:9" x14ac:dyDescent="0.25">
      <c r="A1383" s="239">
        <v>43011</v>
      </c>
      <c r="B1383" s="237">
        <f>+VLOOKUP(A1383,'[1]CEMEXCPO.MX'!$A$2:$G$1741,6,FALSE)</f>
        <v>16.559999000000001</v>
      </c>
      <c r="C1383" s="237">
        <f>+VLOOKUP(A1383,[1]BIMBOA.MX!$A$2:$G$1741,6,FALSE)</f>
        <v>44.054496999999998</v>
      </c>
      <c r="D1383" s="237">
        <f>+VLOOKUP(A1383,[1]GENTERA.MX!$A$2:$G$1741,6,FALSE)</f>
        <v>26.581758000000001</v>
      </c>
      <c r="F1383" s="239">
        <v>43011</v>
      </c>
      <c r="G1383" s="237">
        <f t="shared" si="26"/>
        <v>-6.0374286783308122E-4</v>
      </c>
      <c r="H1383" s="237">
        <f t="shared" si="26"/>
        <v>8.5012074790138531E-3</v>
      </c>
      <c r="I1383" s="237">
        <f t="shared" si="26"/>
        <v>-1.4718794971328462E-2</v>
      </c>
    </row>
    <row r="1384" spans="1:9" x14ac:dyDescent="0.25">
      <c r="A1384" s="239">
        <v>43012</v>
      </c>
      <c r="B1384" s="237">
        <f>+VLOOKUP(A1384,'[1]CEMEXCPO.MX'!$A$2:$G$1741,6,FALSE)</f>
        <v>16.540001</v>
      </c>
      <c r="C1384" s="237">
        <f>+VLOOKUP(A1384,[1]BIMBOA.MX!$A$2:$G$1741,6,FALSE)</f>
        <v>45.026072999999997</v>
      </c>
      <c r="D1384" s="237">
        <f>+VLOOKUP(A1384,[1]GENTERA.MX!$A$2:$G$1741,6,FALSE)</f>
        <v>26.325108</v>
      </c>
      <c r="F1384" s="239">
        <v>43012</v>
      </c>
      <c r="G1384" s="237">
        <f t="shared" si="26"/>
        <v>-1.2083385156029113E-3</v>
      </c>
      <c r="H1384" s="237">
        <f t="shared" si="26"/>
        <v>2.1814286275683978E-2</v>
      </c>
      <c r="I1384" s="237">
        <f t="shared" si="26"/>
        <v>-9.7020304770759364E-3</v>
      </c>
    </row>
    <row r="1385" spans="1:9" x14ac:dyDescent="0.25">
      <c r="A1385" s="239">
        <v>43013</v>
      </c>
      <c r="B1385" s="237">
        <f>+VLOOKUP(A1385,'[1]CEMEXCPO.MX'!$A$2:$G$1741,6,FALSE)</f>
        <v>16.489999999999998</v>
      </c>
      <c r="C1385" s="237">
        <f>+VLOOKUP(A1385,[1]BIMBOA.MX!$A$2:$G$1741,6,FALSE)</f>
        <v>45.006442999999997</v>
      </c>
      <c r="D1385" s="237">
        <f>+VLOOKUP(A1385,[1]GENTERA.MX!$A$2:$G$1741,6,FALSE)</f>
        <v>25.720141999999999</v>
      </c>
      <c r="F1385" s="239">
        <v>43013</v>
      </c>
      <c r="G1385" s="237">
        <f t="shared" si="26"/>
        <v>-3.0276134835280901E-3</v>
      </c>
      <c r="H1385" s="237">
        <f t="shared" si="26"/>
        <v>-4.360646838095075E-4</v>
      </c>
      <c r="I1385" s="237">
        <f t="shared" si="26"/>
        <v>-2.3248740226213906E-2</v>
      </c>
    </row>
    <row r="1386" spans="1:9" x14ac:dyDescent="0.25">
      <c r="A1386" s="239">
        <v>43014</v>
      </c>
      <c r="B1386" s="237">
        <f>+VLOOKUP(A1386,'[1]CEMEXCPO.MX'!$A$2:$G$1741,6,FALSE)</f>
        <v>16.620000999999998</v>
      </c>
      <c r="C1386" s="237">
        <f>+VLOOKUP(A1386,[1]BIMBOA.MX!$A$2:$G$1741,6,FALSE)</f>
        <v>44.977004999999998</v>
      </c>
      <c r="D1386" s="237">
        <f>+VLOOKUP(A1386,[1]GENTERA.MX!$A$2:$G$1741,6,FALSE)</f>
        <v>24.766867000000001</v>
      </c>
      <c r="F1386" s="239">
        <v>43014</v>
      </c>
      <c r="G1386" s="237">
        <f t="shared" si="26"/>
        <v>7.8527130242645356E-3</v>
      </c>
      <c r="H1386" s="237">
        <f t="shared" si="26"/>
        <v>-6.5429813381268542E-4</v>
      </c>
      <c r="I1386" s="237">
        <f t="shared" si="26"/>
        <v>-3.7767668497551539E-2</v>
      </c>
    </row>
    <row r="1387" spans="1:9" x14ac:dyDescent="0.25">
      <c r="A1387" s="239">
        <v>43017</v>
      </c>
      <c r="B1387" s="237">
        <f>+VLOOKUP(A1387,'[1]CEMEXCPO.MX'!$A$2:$G$1741,6,FALSE)</f>
        <v>16.18</v>
      </c>
      <c r="C1387" s="237">
        <f>+VLOOKUP(A1387,[1]BIMBOA.MX!$A$2:$G$1741,6,FALSE)</f>
        <v>44.829796000000002</v>
      </c>
      <c r="D1387" s="237">
        <f>+VLOOKUP(A1387,[1]GENTERA.MX!$A$2:$G$1741,6,FALSE)</f>
        <v>24.629375</v>
      </c>
      <c r="F1387" s="239">
        <v>43017</v>
      </c>
      <c r="G1387" s="237">
        <f t="shared" si="26"/>
        <v>-2.6830937965426307E-2</v>
      </c>
      <c r="H1387" s="237">
        <f t="shared" si="26"/>
        <v>-3.2783515325331167E-3</v>
      </c>
      <c r="I1387" s="237">
        <f t="shared" si="26"/>
        <v>-5.5669155997415025E-3</v>
      </c>
    </row>
    <row r="1388" spans="1:9" x14ac:dyDescent="0.25">
      <c r="A1388" s="239">
        <v>43018</v>
      </c>
      <c r="B1388" s="237">
        <f>+VLOOKUP(A1388,'[1]CEMEXCPO.MX'!$A$2:$G$1741,6,FALSE)</f>
        <v>15.91</v>
      </c>
      <c r="C1388" s="237">
        <f>+VLOOKUP(A1388,[1]BIMBOA.MX!$A$2:$G$1741,6,FALSE)</f>
        <v>44.260586000000004</v>
      </c>
      <c r="D1388" s="237">
        <f>+VLOOKUP(A1388,[1]GENTERA.MX!$A$2:$G$1741,6,FALSE)</f>
        <v>24.711867999999999</v>
      </c>
      <c r="F1388" s="239">
        <v>43018</v>
      </c>
      <c r="G1388" s="237">
        <f t="shared" si="26"/>
        <v>-1.6828069280650112E-2</v>
      </c>
      <c r="H1388" s="237">
        <f t="shared" si="26"/>
        <v>-1.2778433151760665E-2</v>
      </c>
      <c r="I1388" s="237">
        <f t="shared" si="26"/>
        <v>3.3437778153179547E-3</v>
      </c>
    </row>
    <row r="1389" spans="1:9" x14ac:dyDescent="0.25">
      <c r="A1389" s="239">
        <v>43019</v>
      </c>
      <c r="B1389" s="237">
        <f>+VLOOKUP(A1389,'[1]CEMEXCPO.MX'!$A$2:$G$1741,6,FALSE)</f>
        <v>15.4</v>
      </c>
      <c r="C1389" s="237">
        <f>+VLOOKUP(A1389,[1]BIMBOA.MX!$A$2:$G$1741,6,FALSE)</f>
        <v>44.780726999999999</v>
      </c>
      <c r="D1389" s="237">
        <f>+VLOOKUP(A1389,[1]GENTERA.MX!$A$2:$G$1741,6,FALSE)</f>
        <v>24.161902999999999</v>
      </c>
      <c r="F1389" s="239">
        <v>43019</v>
      </c>
      <c r="G1389" s="237">
        <f t="shared" si="26"/>
        <v>-3.2580332930111991E-2</v>
      </c>
      <c r="H1389" s="237">
        <f t="shared" si="26"/>
        <v>1.168327148409876E-2</v>
      </c>
      <c r="I1389" s="237">
        <f t="shared" si="26"/>
        <v>-2.2506477546554125E-2</v>
      </c>
    </row>
    <row r="1390" spans="1:9" x14ac:dyDescent="0.25">
      <c r="A1390" s="239">
        <v>43020</v>
      </c>
      <c r="B1390" s="237">
        <f>+VLOOKUP(A1390,'[1]CEMEXCPO.MX'!$A$2:$G$1741,6,FALSE)</f>
        <v>15.09</v>
      </c>
      <c r="C1390" s="237">
        <f>+VLOOKUP(A1390,[1]BIMBOA.MX!$A$2:$G$1741,6,FALSE)</f>
        <v>44.584449999999997</v>
      </c>
      <c r="D1390" s="237">
        <f>+VLOOKUP(A1390,[1]GENTERA.MX!$A$2:$G$1741,6,FALSE)</f>
        <v>24.161902999999999</v>
      </c>
      <c r="F1390" s="239">
        <v>43020</v>
      </c>
      <c r="G1390" s="237">
        <f t="shared" si="26"/>
        <v>-2.0335236639825924E-2</v>
      </c>
      <c r="H1390" s="237">
        <f t="shared" si="26"/>
        <v>-4.3927024418160855E-3</v>
      </c>
      <c r="I1390" s="237">
        <f t="shared" si="26"/>
        <v>0</v>
      </c>
    </row>
    <row r="1391" spans="1:9" x14ac:dyDescent="0.25">
      <c r="A1391" s="239">
        <v>43021</v>
      </c>
      <c r="B1391" s="237">
        <f>+VLOOKUP(A1391,'[1]CEMEXCPO.MX'!$A$2:$G$1741,6,FALSE)</f>
        <v>15.29</v>
      </c>
      <c r="C1391" s="237">
        <f>+VLOOKUP(A1391,[1]BIMBOA.MX!$A$2:$G$1741,6,FALSE)</f>
        <v>44.672770999999997</v>
      </c>
      <c r="D1391" s="237">
        <f>+VLOOKUP(A1391,[1]GENTERA.MX!$A$2:$G$1741,6,FALSE)</f>
        <v>23.556940000000001</v>
      </c>
      <c r="F1391" s="239">
        <v>43021</v>
      </c>
      <c r="G1391" s="237">
        <f t="shared" si="26"/>
        <v>1.3166747161213351E-2</v>
      </c>
      <c r="H1391" s="237">
        <f t="shared" si="26"/>
        <v>1.9790226008938121E-3</v>
      </c>
      <c r="I1391" s="237">
        <f t="shared" si="26"/>
        <v>-2.535666732738398E-2</v>
      </c>
    </row>
    <row r="1392" spans="1:9" x14ac:dyDescent="0.25">
      <c r="A1392" s="239">
        <v>43024</v>
      </c>
      <c r="B1392" s="237">
        <f>+VLOOKUP(A1392,'[1]CEMEXCPO.MX'!$A$2:$G$1741,6,FALSE)</f>
        <v>14.9</v>
      </c>
      <c r="C1392" s="237">
        <f>+VLOOKUP(A1392,[1]BIMBOA.MX!$A$2:$G$1741,6,FALSE)</f>
        <v>43.701199000000003</v>
      </c>
      <c r="D1392" s="237">
        <f>+VLOOKUP(A1392,[1]GENTERA.MX!$A$2:$G$1741,6,FALSE)</f>
        <v>22.209517000000002</v>
      </c>
      <c r="F1392" s="239">
        <v>43024</v>
      </c>
      <c r="G1392" s="237">
        <f t="shared" si="26"/>
        <v>-2.5837806989557364E-2</v>
      </c>
      <c r="H1392" s="237">
        <f t="shared" si="26"/>
        <v>-2.1988627328114699E-2</v>
      </c>
      <c r="I1392" s="237">
        <f t="shared" si="26"/>
        <v>-5.8899578484560233E-2</v>
      </c>
    </row>
    <row r="1393" spans="1:9" x14ac:dyDescent="0.25">
      <c r="A1393" s="239">
        <v>43025</v>
      </c>
      <c r="B1393" s="237">
        <f>+VLOOKUP(A1393,'[1]CEMEXCPO.MX'!$A$2:$G$1741,6,FALSE)</f>
        <v>15.34</v>
      </c>
      <c r="C1393" s="237">
        <f>+VLOOKUP(A1393,[1]BIMBOA.MX!$A$2:$G$1741,6,FALSE)</f>
        <v>44.937747999999999</v>
      </c>
      <c r="D1393" s="237">
        <f>+VLOOKUP(A1393,[1]GENTERA.MX!$A$2:$G$1741,6,FALSE)</f>
        <v>22.484501000000002</v>
      </c>
      <c r="F1393" s="239">
        <v>43025</v>
      </c>
      <c r="G1393" s="237">
        <f t="shared" si="26"/>
        <v>2.9102582987696586E-2</v>
      </c>
      <c r="H1393" s="237">
        <f t="shared" si="26"/>
        <v>2.7902615446021708E-2</v>
      </c>
      <c r="I1393" s="237">
        <f t="shared" si="26"/>
        <v>1.2305336694546526E-2</v>
      </c>
    </row>
    <row r="1394" spans="1:9" x14ac:dyDescent="0.25">
      <c r="A1394" s="239">
        <v>43026</v>
      </c>
      <c r="B1394" s="237">
        <f>+VLOOKUP(A1394,'[1]CEMEXCPO.MX'!$A$2:$G$1741,6,FALSE)</f>
        <v>15.21</v>
      </c>
      <c r="C1394" s="237">
        <f>+VLOOKUP(A1394,[1]BIMBOA.MX!$A$2:$G$1741,6,FALSE)</f>
        <v>44.191890999999998</v>
      </c>
      <c r="D1394" s="237">
        <f>+VLOOKUP(A1394,[1]GENTERA.MX!$A$2:$G$1741,6,FALSE)</f>
        <v>22.484501000000002</v>
      </c>
      <c r="F1394" s="239">
        <v>43026</v>
      </c>
      <c r="G1394" s="237">
        <f t="shared" si="26"/>
        <v>-8.5106896679086191E-3</v>
      </c>
      <c r="H1394" s="237">
        <f t="shared" si="26"/>
        <v>-1.6736843528050757E-2</v>
      </c>
      <c r="I1394" s="237">
        <f t="shared" si="26"/>
        <v>0</v>
      </c>
    </row>
    <row r="1395" spans="1:9" x14ac:dyDescent="0.25">
      <c r="A1395" s="239">
        <v>43027</v>
      </c>
      <c r="B1395" s="237">
        <f>+VLOOKUP(A1395,'[1]CEMEXCPO.MX'!$A$2:$G$1741,6,FALSE)</f>
        <v>15.3</v>
      </c>
      <c r="C1395" s="237">
        <f>+VLOOKUP(A1395,[1]BIMBOA.MX!$A$2:$G$1741,6,FALSE)</f>
        <v>43.760081999999997</v>
      </c>
      <c r="D1395" s="237">
        <f>+VLOOKUP(A1395,[1]GENTERA.MX!$A$2:$G$1741,6,FALSE)</f>
        <v>22.512001000000001</v>
      </c>
      <c r="F1395" s="239">
        <v>43027</v>
      </c>
      <c r="G1395" s="237">
        <f t="shared" si="26"/>
        <v>5.899722127188322E-3</v>
      </c>
      <c r="H1395" s="237">
        <f t="shared" si="26"/>
        <v>-9.81927874469018E-3</v>
      </c>
      <c r="I1395" s="237">
        <f t="shared" si="26"/>
        <v>1.2223173892000471E-3</v>
      </c>
    </row>
    <row r="1396" spans="1:9" x14ac:dyDescent="0.25">
      <c r="A1396" s="239">
        <v>43028</v>
      </c>
      <c r="B1396" s="237">
        <f>+VLOOKUP(A1396,'[1]CEMEXCPO.MX'!$A$2:$G$1741,6,FALSE)</f>
        <v>15.18</v>
      </c>
      <c r="C1396" s="237">
        <f>+VLOOKUP(A1396,[1]BIMBOA.MX!$A$2:$G$1741,6,FALSE)</f>
        <v>43.200687000000002</v>
      </c>
      <c r="D1396" s="237">
        <f>+VLOOKUP(A1396,[1]GENTERA.MX!$A$2:$G$1741,6,FALSE)</f>
        <v>21.861205999999999</v>
      </c>
      <c r="F1396" s="239">
        <v>43028</v>
      </c>
      <c r="G1396" s="237">
        <f t="shared" si="26"/>
        <v>-7.8740564309059957E-3</v>
      </c>
      <c r="H1396" s="237">
        <f t="shared" si="26"/>
        <v>-1.2865634067979415E-2</v>
      </c>
      <c r="I1396" s="237">
        <f t="shared" si="26"/>
        <v>-2.9334894307240428E-2</v>
      </c>
    </row>
    <row r="1397" spans="1:9" x14ac:dyDescent="0.25">
      <c r="A1397" s="239">
        <v>43031</v>
      </c>
      <c r="B1397" s="237">
        <f>+VLOOKUP(A1397,'[1]CEMEXCPO.MX'!$A$2:$G$1741,6,FALSE)</f>
        <v>15.46</v>
      </c>
      <c r="C1397" s="237">
        <f>+VLOOKUP(A1397,[1]BIMBOA.MX!$A$2:$G$1741,6,FALSE)</f>
        <v>44.162449000000002</v>
      </c>
      <c r="D1397" s="237">
        <f>+VLOOKUP(A1397,[1]GENTERA.MX!$A$2:$G$1741,6,FALSE)</f>
        <v>21.091252999999998</v>
      </c>
      <c r="F1397" s="239">
        <v>43031</v>
      </c>
      <c r="G1397" s="237">
        <f t="shared" si="26"/>
        <v>1.8277271191792076E-2</v>
      </c>
      <c r="H1397" s="237">
        <f t="shared" si="26"/>
        <v>2.2018459957275343E-2</v>
      </c>
      <c r="I1397" s="237">
        <f t="shared" si="26"/>
        <v>-3.5855245716065166E-2</v>
      </c>
    </row>
    <row r="1398" spans="1:9" x14ac:dyDescent="0.25">
      <c r="A1398" s="239">
        <v>43032</v>
      </c>
      <c r="B1398" s="237">
        <f>+VLOOKUP(A1398,'[1]CEMEXCPO.MX'!$A$2:$G$1741,6,FALSE)</f>
        <v>15.89</v>
      </c>
      <c r="C1398" s="237">
        <f>+VLOOKUP(A1398,[1]BIMBOA.MX!$A$2:$G$1741,6,FALSE)</f>
        <v>43.995612999999999</v>
      </c>
      <c r="D1398" s="237">
        <f>+VLOOKUP(A1398,[1]GENTERA.MX!$A$2:$G$1741,6,FALSE)</f>
        <v>20.550446999999998</v>
      </c>
      <c r="F1398" s="239">
        <v>43032</v>
      </c>
      <c r="G1398" s="237">
        <f t="shared" si="26"/>
        <v>2.7433937389348639E-2</v>
      </c>
      <c r="H1398" s="237">
        <f t="shared" si="26"/>
        <v>-3.7849334566919008E-3</v>
      </c>
      <c r="I1398" s="237">
        <f t="shared" si="26"/>
        <v>-2.5975712238986575E-2</v>
      </c>
    </row>
    <row r="1399" spans="1:9" x14ac:dyDescent="0.25">
      <c r="A1399" s="239">
        <v>43033</v>
      </c>
      <c r="B1399" s="237">
        <f>+VLOOKUP(A1399,'[1]CEMEXCPO.MX'!$A$2:$G$1741,6,FALSE)</f>
        <v>15.52</v>
      </c>
      <c r="C1399" s="237">
        <f>+VLOOKUP(A1399,[1]BIMBOA.MX!$A$2:$G$1741,6,FALSE)</f>
        <v>44.211517000000001</v>
      </c>
      <c r="D1399" s="237">
        <f>+VLOOKUP(A1399,[1]GENTERA.MX!$A$2:$G$1741,6,FALSE)</f>
        <v>19.368020999999999</v>
      </c>
      <c r="F1399" s="239">
        <v>43033</v>
      </c>
      <c r="G1399" s="237">
        <f t="shared" si="26"/>
        <v>-2.3560465793552025E-2</v>
      </c>
      <c r="H1399" s="237">
        <f t="shared" si="26"/>
        <v>4.8953963512112855E-3</v>
      </c>
      <c r="I1399" s="237">
        <f t="shared" si="26"/>
        <v>-5.9259388632622742E-2</v>
      </c>
    </row>
    <row r="1400" spans="1:9" x14ac:dyDescent="0.25">
      <c r="A1400" s="239">
        <v>43034</v>
      </c>
      <c r="B1400" s="237">
        <f>+VLOOKUP(A1400,'[1]CEMEXCPO.MX'!$A$2:$G$1741,6,FALSE)</f>
        <v>15.75</v>
      </c>
      <c r="C1400" s="237">
        <f>+VLOOKUP(A1400,[1]BIMBOA.MX!$A$2:$G$1741,6,FALSE)</f>
        <v>44.182079000000002</v>
      </c>
      <c r="D1400" s="237">
        <f>+VLOOKUP(A1400,[1]GENTERA.MX!$A$2:$G$1741,6,FALSE)</f>
        <v>17.268978000000001</v>
      </c>
      <c r="F1400" s="239">
        <v>43034</v>
      </c>
      <c r="G1400" s="237">
        <f t="shared" si="26"/>
        <v>1.4710850516569325E-2</v>
      </c>
      <c r="H1400" s="237">
        <f t="shared" si="26"/>
        <v>-6.6606637630921175E-4</v>
      </c>
      <c r="I1400" s="237">
        <f t="shared" si="26"/>
        <v>-0.11471159125526686</v>
      </c>
    </row>
    <row r="1401" spans="1:9" x14ac:dyDescent="0.25">
      <c r="A1401" s="239">
        <v>43035</v>
      </c>
      <c r="B1401" s="237">
        <f>+VLOOKUP(A1401,'[1]CEMEXCPO.MX'!$A$2:$G$1741,6,FALSE)</f>
        <v>15.75</v>
      </c>
      <c r="C1401" s="237">
        <f>+VLOOKUP(A1401,[1]BIMBOA.MX!$A$2:$G$1741,6,FALSE)</f>
        <v>44.172263999999998</v>
      </c>
      <c r="D1401" s="237">
        <f>+VLOOKUP(A1401,[1]GENTERA.MX!$A$2:$G$1741,6,FALSE)</f>
        <v>17.993100999999999</v>
      </c>
      <c r="F1401" s="239">
        <v>43035</v>
      </c>
      <c r="G1401" s="237">
        <f t="shared" si="26"/>
        <v>0</v>
      </c>
      <c r="H1401" s="237">
        <f t="shared" si="26"/>
        <v>-2.2217357307216919E-4</v>
      </c>
      <c r="I1401" s="237">
        <f t="shared" si="26"/>
        <v>4.1076694006081861E-2</v>
      </c>
    </row>
    <row r="1402" spans="1:9" x14ac:dyDescent="0.25">
      <c r="A1402" s="239">
        <v>43038</v>
      </c>
      <c r="B1402" s="237">
        <f>+VLOOKUP(A1402,'[1]CEMEXCPO.MX'!$A$2:$G$1741,6,FALSE)</f>
        <v>15.51</v>
      </c>
      <c r="C1402" s="237">
        <f>+VLOOKUP(A1402,[1]BIMBOA.MX!$A$2:$G$1741,6,FALSE)</f>
        <v>43.701199000000003</v>
      </c>
      <c r="D1402" s="237">
        <f>+VLOOKUP(A1402,[1]GENTERA.MX!$A$2:$G$1741,6,FALSE)</f>
        <v>18.048098</v>
      </c>
      <c r="F1402" s="239">
        <v>43038</v>
      </c>
      <c r="G1402" s="237">
        <f t="shared" si="26"/>
        <v>-1.535538808319465E-2</v>
      </c>
      <c r="H1402" s="237">
        <f t="shared" si="26"/>
        <v>-1.0721542007714639E-2</v>
      </c>
      <c r="I1402" s="237">
        <f t="shared" si="26"/>
        <v>3.051898616759145E-3</v>
      </c>
    </row>
    <row r="1403" spans="1:9" x14ac:dyDescent="0.25">
      <c r="A1403" s="239">
        <v>43039</v>
      </c>
      <c r="B1403" s="237">
        <f>+VLOOKUP(A1403,'[1]CEMEXCPO.MX'!$A$2:$G$1741,6,FALSE)</f>
        <v>15.58</v>
      </c>
      <c r="C1403" s="237">
        <f>+VLOOKUP(A1403,[1]BIMBOA.MX!$A$2:$G$1741,6,FALSE)</f>
        <v>43.495106</v>
      </c>
      <c r="D1403" s="237">
        <f>+VLOOKUP(A1403,[1]GENTERA.MX!$A$2:$G$1741,6,FALSE)</f>
        <v>17.800612999999998</v>
      </c>
      <c r="F1403" s="239">
        <v>43039</v>
      </c>
      <c r="G1403" s="237">
        <f t="shared" si="26"/>
        <v>4.5030632541546668E-3</v>
      </c>
      <c r="H1403" s="237">
        <f t="shared" si="26"/>
        <v>-4.7271127778274798E-3</v>
      </c>
      <c r="I1403" s="237">
        <f t="shared" si="26"/>
        <v>-1.3807410358139831E-2</v>
      </c>
    </row>
    <row r="1404" spans="1:9" x14ac:dyDescent="0.25">
      <c r="A1404" s="239">
        <v>43040</v>
      </c>
      <c r="B1404" s="237">
        <f>+VLOOKUP(A1404,'[1]CEMEXCPO.MX'!$A$2:$G$1741,6,FALSE)</f>
        <v>15.3</v>
      </c>
      <c r="C1404" s="237">
        <f>+VLOOKUP(A1404,[1]BIMBOA.MX!$A$2:$G$1741,6,FALSE)</f>
        <v>43.141807999999997</v>
      </c>
      <c r="D1404" s="237">
        <f>+VLOOKUP(A1404,[1]GENTERA.MX!$A$2:$G$1741,6,FALSE)</f>
        <v>17.800612999999998</v>
      </c>
      <c r="F1404" s="239">
        <v>43040</v>
      </c>
      <c r="G1404" s="237">
        <f t="shared" si="26"/>
        <v>-1.8135212044212395E-2</v>
      </c>
      <c r="H1404" s="237">
        <f t="shared" si="26"/>
        <v>-8.1558758751886038E-3</v>
      </c>
      <c r="I1404" s="237">
        <f t="shared" si="26"/>
        <v>0</v>
      </c>
    </row>
    <row r="1405" spans="1:9" x14ac:dyDescent="0.25">
      <c r="A1405" s="239">
        <v>43042</v>
      </c>
      <c r="B1405" s="237">
        <f>+VLOOKUP(A1405,'[1]CEMEXCPO.MX'!$A$2:$G$1741,6,FALSE)</f>
        <v>15.17</v>
      </c>
      <c r="C1405" s="237">
        <f>+VLOOKUP(A1405,[1]BIMBOA.MX!$A$2:$G$1741,6,FALSE)</f>
        <v>44.270404999999997</v>
      </c>
      <c r="D1405" s="237">
        <f>+VLOOKUP(A1405,[1]GENTERA.MX!$A$2:$G$1741,6,FALSE)</f>
        <v>18.112261</v>
      </c>
      <c r="F1405" s="239">
        <v>43042</v>
      </c>
      <c r="G1405" s="237">
        <f t="shared" si="26"/>
        <v>-8.5330350379489803E-3</v>
      </c>
      <c r="H1405" s="237">
        <f t="shared" si="26"/>
        <v>2.5823844966625452E-2</v>
      </c>
      <c r="I1405" s="237">
        <f t="shared" si="26"/>
        <v>1.73562173453282E-2</v>
      </c>
    </row>
    <row r="1406" spans="1:9" x14ac:dyDescent="0.25">
      <c r="A1406" s="239">
        <v>43045</v>
      </c>
      <c r="B1406" s="237">
        <f>+VLOOKUP(A1406,'[1]CEMEXCPO.MX'!$A$2:$G$1741,6,FALSE)</f>
        <v>15.37</v>
      </c>
      <c r="C1406" s="237">
        <f>+VLOOKUP(A1406,[1]BIMBOA.MX!$A$2:$G$1741,6,FALSE)</f>
        <v>44.898491</v>
      </c>
      <c r="D1406" s="237">
        <f>+VLOOKUP(A1406,[1]GENTERA.MX!$A$2:$G$1741,6,FALSE)</f>
        <v>18.433077000000001</v>
      </c>
      <c r="F1406" s="239">
        <v>43045</v>
      </c>
      <c r="G1406" s="237">
        <f t="shared" si="26"/>
        <v>1.3097764190063459E-2</v>
      </c>
      <c r="H1406" s="237">
        <f t="shared" si="26"/>
        <v>1.4087791055926641E-2</v>
      </c>
      <c r="I1406" s="237">
        <f t="shared" si="26"/>
        <v>1.755760154340685E-2</v>
      </c>
    </row>
    <row r="1407" spans="1:9" x14ac:dyDescent="0.25">
      <c r="A1407" s="239">
        <v>43046</v>
      </c>
      <c r="B1407" s="237">
        <f>+VLOOKUP(A1407,'[1]CEMEXCPO.MX'!$A$2:$G$1741,6,FALSE)</f>
        <v>15.52</v>
      </c>
      <c r="C1407" s="237">
        <f>+VLOOKUP(A1407,[1]BIMBOA.MX!$A$2:$G$1741,6,FALSE)</f>
        <v>45.232162000000002</v>
      </c>
      <c r="D1407" s="237">
        <f>+VLOOKUP(A1407,[1]GENTERA.MX!$A$2:$G$1741,6,FALSE)</f>
        <v>18.158092</v>
      </c>
      <c r="F1407" s="239">
        <v>43046</v>
      </c>
      <c r="G1407" s="237">
        <f t="shared" si="26"/>
        <v>9.711957204568189E-3</v>
      </c>
      <c r="H1407" s="237">
        <f t="shared" si="26"/>
        <v>7.4041963143881093E-3</v>
      </c>
      <c r="I1407" s="237">
        <f t="shared" si="26"/>
        <v>-1.5030412222015352E-2</v>
      </c>
    </row>
    <row r="1408" spans="1:9" x14ac:dyDescent="0.25">
      <c r="A1408" s="239">
        <v>43047</v>
      </c>
      <c r="B1408" s="237">
        <f>+VLOOKUP(A1408,'[1]CEMEXCPO.MX'!$A$2:$G$1741,6,FALSE)</f>
        <v>15.68</v>
      </c>
      <c r="C1408" s="237">
        <f>+VLOOKUP(A1408,[1]BIMBOA.MX!$A$2:$G$1741,6,FALSE)</f>
        <v>44.142822000000002</v>
      </c>
      <c r="D1408" s="237">
        <f>+VLOOKUP(A1408,[1]GENTERA.MX!$A$2:$G$1741,6,FALSE)</f>
        <v>17.690619999999999</v>
      </c>
      <c r="F1408" s="239">
        <v>43047</v>
      </c>
      <c r="G1408" s="237">
        <f t="shared" si="26"/>
        <v>1.0256500167189061E-2</v>
      </c>
      <c r="H1408" s="237">
        <f t="shared" si="26"/>
        <v>-2.4378050754406765E-2</v>
      </c>
      <c r="I1408" s="237">
        <f t="shared" si="26"/>
        <v>-2.6081745966753948E-2</v>
      </c>
    </row>
    <row r="1409" spans="1:9" x14ac:dyDescent="0.25">
      <c r="A1409" s="239">
        <v>43048</v>
      </c>
      <c r="B1409" s="237">
        <f>+VLOOKUP(A1409,'[1]CEMEXCPO.MX'!$A$2:$G$1741,6,FALSE)</f>
        <v>15.76</v>
      </c>
      <c r="C1409" s="237">
        <f>+VLOOKUP(A1409,[1]BIMBOA.MX!$A$2:$G$1741,6,FALSE)</f>
        <v>43.848404000000002</v>
      </c>
      <c r="D1409" s="237">
        <f>+VLOOKUP(A1409,[1]GENTERA.MX!$A$2:$G$1741,6,FALSE)</f>
        <v>17.498132999999999</v>
      </c>
      <c r="F1409" s="239">
        <v>43048</v>
      </c>
      <c r="G1409" s="237">
        <f t="shared" si="26"/>
        <v>5.0890695074712281E-3</v>
      </c>
      <c r="H1409" s="237">
        <f t="shared" si="26"/>
        <v>-6.6920103770958432E-3</v>
      </c>
      <c r="I1409" s="237">
        <f t="shared" si="26"/>
        <v>-1.0940366083413949E-2</v>
      </c>
    </row>
    <row r="1410" spans="1:9" x14ac:dyDescent="0.25">
      <c r="A1410" s="239">
        <v>43049</v>
      </c>
      <c r="B1410" s="237">
        <f>+VLOOKUP(A1410,'[1]CEMEXCPO.MX'!$A$2:$G$1741,6,FALSE)</f>
        <v>15.54</v>
      </c>
      <c r="C1410" s="237">
        <f>+VLOOKUP(A1410,[1]BIMBOA.MX!$A$2:$G$1741,6,FALSE)</f>
        <v>42.896458000000003</v>
      </c>
      <c r="D1410" s="237">
        <f>+VLOOKUP(A1410,[1]GENTERA.MX!$A$2:$G$1741,6,FALSE)</f>
        <v>16.682345999999999</v>
      </c>
      <c r="F1410" s="239">
        <v>43049</v>
      </c>
      <c r="G1410" s="237">
        <f t="shared" si="26"/>
        <v>-1.4057739490231699E-2</v>
      </c>
      <c r="H1410" s="237">
        <f t="shared" si="26"/>
        <v>-2.1949062925710472E-2</v>
      </c>
      <c r="I1410" s="237">
        <f t="shared" si="26"/>
        <v>-4.7743155001171766E-2</v>
      </c>
    </row>
    <row r="1411" spans="1:9" x14ac:dyDescent="0.25">
      <c r="A1411" s="239">
        <v>43052</v>
      </c>
      <c r="B1411" s="237">
        <f>+VLOOKUP(A1411,'[1]CEMEXCPO.MX'!$A$2:$G$1741,6,FALSE)</f>
        <v>15.19</v>
      </c>
      <c r="C1411" s="237">
        <f>+VLOOKUP(A1411,[1]BIMBOA.MX!$A$2:$G$1741,6,FALSE)</f>
        <v>43.102550999999998</v>
      </c>
      <c r="D1411" s="237">
        <f>+VLOOKUP(A1411,[1]GENTERA.MX!$A$2:$G$1741,6,FALSE)</f>
        <v>16.883998999999999</v>
      </c>
      <c r="F1411" s="239">
        <v>43052</v>
      </c>
      <c r="G1411" s="237">
        <f t="shared" si="26"/>
        <v>-2.2780028331819885E-2</v>
      </c>
      <c r="H1411" s="237">
        <f t="shared" si="26"/>
        <v>4.7929248703959381E-3</v>
      </c>
      <c r="I1411" s="237">
        <f t="shared" si="26"/>
        <v>1.2015334169893995E-2</v>
      </c>
    </row>
    <row r="1412" spans="1:9" x14ac:dyDescent="0.25">
      <c r="A1412" s="239">
        <v>43053</v>
      </c>
      <c r="B1412" s="237">
        <f>+VLOOKUP(A1412,'[1]CEMEXCPO.MX'!$A$2:$G$1741,6,FALSE)</f>
        <v>15.08</v>
      </c>
      <c r="C1412" s="237">
        <f>+VLOOKUP(A1412,[1]BIMBOA.MX!$A$2:$G$1741,6,FALSE)</f>
        <v>43.161434</v>
      </c>
      <c r="D1412" s="237">
        <f>+VLOOKUP(A1412,[1]GENTERA.MX!$A$2:$G$1741,6,FALSE)</f>
        <v>16.902332000000001</v>
      </c>
      <c r="F1412" s="239">
        <v>43053</v>
      </c>
      <c r="G1412" s="237">
        <f t="shared" ref="G1412:I1475" si="27">+LN(B1412/B1411)</f>
        <v>-7.2679540278714422E-3</v>
      </c>
      <c r="H1412" s="237">
        <f t="shared" si="27"/>
        <v>1.3651817533151082E-3</v>
      </c>
      <c r="I1412" s="237">
        <f t="shared" si="27"/>
        <v>1.0852318826378362E-3</v>
      </c>
    </row>
    <row r="1413" spans="1:9" x14ac:dyDescent="0.25">
      <c r="A1413" s="239">
        <v>43054</v>
      </c>
      <c r="B1413" s="237">
        <f>+VLOOKUP(A1413,'[1]CEMEXCPO.MX'!$A$2:$G$1741,6,FALSE)</f>
        <v>14.91</v>
      </c>
      <c r="C1413" s="237">
        <f>+VLOOKUP(A1413,[1]BIMBOA.MX!$A$2:$G$1741,6,FALSE)</f>
        <v>42.945526000000001</v>
      </c>
      <c r="D1413" s="237">
        <f>+VLOOKUP(A1413,[1]GENTERA.MX!$A$2:$G$1741,6,FALSE)</f>
        <v>16.966495999999999</v>
      </c>
      <c r="F1413" s="239">
        <v>43054</v>
      </c>
      <c r="G1413" s="237">
        <f t="shared" si="27"/>
        <v>-1.1337233803162974E-2</v>
      </c>
      <c r="H1413" s="237">
        <f t="shared" si="27"/>
        <v>-5.0148896788628919E-3</v>
      </c>
      <c r="I1413" s="237">
        <f t="shared" si="27"/>
        <v>3.7889753234623797E-3</v>
      </c>
    </row>
    <row r="1414" spans="1:9" x14ac:dyDescent="0.25">
      <c r="A1414" s="239">
        <v>43055</v>
      </c>
      <c r="B1414" s="237">
        <f>+VLOOKUP(A1414,'[1]CEMEXCPO.MX'!$A$2:$G$1741,6,FALSE)</f>
        <v>15.02</v>
      </c>
      <c r="C1414" s="237">
        <f>+VLOOKUP(A1414,[1]BIMBOA.MX!$A$2:$G$1741,6,FALSE)</f>
        <v>43.534362999999999</v>
      </c>
      <c r="D1414" s="237">
        <f>+VLOOKUP(A1414,[1]GENTERA.MX!$A$2:$G$1741,6,FALSE)</f>
        <v>16.874834</v>
      </c>
      <c r="F1414" s="239">
        <v>43055</v>
      </c>
      <c r="G1414" s="237">
        <f t="shared" si="27"/>
        <v>7.3505175593416468E-3</v>
      </c>
      <c r="H1414" s="237">
        <f t="shared" si="27"/>
        <v>1.361810490051577E-2</v>
      </c>
      <c r="I1414" s="237">
        <f t="shared" si="27"/>
        <v>-5.4171762255070914E-3</v>
      </c>
    </row>
    <row r="1415" spans="1:9" x14ac:dyDescent="0.25">
      <c r="A1415" s="239">
        <v>43056</v>
      </c>
      <c r="B1415" s="237">
        <f>+VLOOKUP(A1415,'[1]CEMEXCPO.MX'!$A$2:$G$1741,6,FALSE)</f>
        <v>14.91</v>
      </c>
      <c r="C1415" s="237">
        <f>+VLOOKUP(A1415,[1]BIMBOA.MX!$A$2:$G$1741,6,FALSE)</f>
        <v>42.857204000000003</v>
      </c>
      <c r="D1415" s="237">
        <f>+VLOOKUP(A1415,[1]GENTERA.MX!$A$2:$G$1741,6,FALSE)</f>
        <v>16.801506</v>
      </c>
      <c r="F1415" s="239">
        <v>43056</v>
      </c>
      <c r="G1415" s="237">
        <f t="shared" si="27"/>
        <v>-7.3505175593415878E-3</v>
      </c>
      <c r="H1415" s="237">
        <f t="shared" si="27"/>
        <v>-1.5676828001631254E-2</v>
      </c>
      <c r="I1415" s="237">
        <f t="shared" si="27"/>
        <v>-4.3548744244972411E-3</v>
      </c>
    </row>
    <row r="1416" spans="1:9" x14ac:dyDescent="0.25">
      <c r="A1416" s="239">
        <v>43060</v>
      </c>
      <c r="B1416" s="237">
        <f>+VLOOKUP(A1416,'[1]CEMEXCPO.MX'!$A$2:$G$1741,6,FALSE)</f>
        <v>14.77</v>
      </c>
      <c r="C1416" s="237">
        <f>+VLOOKUP(A1416,[1]BIMBOA.MX!$A$2:$G$1741,6,FALSE)</f>
        <v>43.455852999999998</v>
      </c>
      <c r="D1416" s="237">
        <f>+VLOOKUP(A1416,[1]GENTERA.MX!$A$2:$G$1741,6,FALSE)</f>
        <v>17.204815</v>
      </c>
      <c r="F1416" s="239">
        <v>43060</v>
      </c>
      <c r="G1416" s="237">
        <f t="shared" si="27"/>
        <v>-9.4340322333586416E-3</v>
      </c>
      <c r="H1416" s="237">
        <f t="shared" si="27"/>
        <v>1.3871796932013845E-2</v>
      </c>
      <c r="I1416" s="237">
        <f t="shared" si="27"/>
        <v>2.3720761254785783E-2</v>
      </c>
    </row>
    <row r="1417" spans="1:9" x14ac:dyDescent="0.25">
      <c r="A1417" s="239">
        <v>43061</v>
      </c>
      <c r="B1417" s="237">
        <f>+VLOOKUP(A1417,'[1]CEMEXCPO.MX'!$A$2:$G$1741,6,FALSE)</f>
        <v>14.64</v>
      </c>
      <c r="C1417" s="237">
        <f>+VLOOKUP(A1417,[1]BIMBOA.MX!$A$2:$G$1741,6,FALSE)</f>
        <v>43.593243000000001</v>
      </c>
      <c r="D1417" s="237">
        <f>+VLOOKUP(A1417,[1]GENTERA.MX!$A$2:$G$1741,6,FALSE)</f>
        <v>16.755676000000001</v>
      </c>
      <c r="F1417" s="239">
        <v>43061</v>
      </c>
      <c r="G1417" s="237">
        <f t="shared" si="27"/>
        <v>-8.8405880101228955E-3</v>
      </c>
      <c r="H1417" s="237">
        <f t="shared" si="27"/>
        <v>3.1566120820316736E-3</v>
      </c>
      <c r="I1417" s="237">
        <f t="shared" si="27"/>
        <v>-2.6452219962748106E-2</v>
      </c>
    </row>
    <row r="1418" spans="1:9" x14ac:dyDescent="0.25">
      <c r="A1418" s="239">
        <v>43062</v>
      </c>
      <c r="B1418" s="237">
        <f>+VLOOKUP(A1418,'[1]CEMEXCPO.MX'!$A$2:$G$1741,6,FALSE)</f>
        <v>14.85</v>
      </c>
      <c r="C1418" s="237">
        <f>+VLOOKUP(A1418,[1]BIMBOA.MX!$A$2:$G$1741,6,FALSE)</f>
        <v>43.65213</v>
      </c>
      <c r="D1418" s="237">
        <f>+VLOOKUP(A1418,[1]GENTERA.MX!$A$2:$G$1741,6,FALSE)</f>
        <v>16.783173000000001</v>
      </c>
      <c r="F1418" s="239">
        <v>43062</v>
      </c>
      <c r="G1418" s="237">
        <f t="shared" si="27"/>
        <v>1.4242356715543168E-2</v>
      </c>
      <c r="H1418" s="237">
        <f t="shared" si="27"/>
        <v>1.3499170653407918E-3</v>
      </c>
      <c r="I1418" s="237">
        <f t="shared" si="27"/>
        <v>1.63971078201407E-3</v>
      </c>
    </row>
    <row r="1419" spans="1:9" x14ac:dyDescent="0.25">
      <c r="A1419" s="239">
        <v>43063</v>
      </c>
      <c r="B1419" s="237">
        <f>+VLOOKUP(A1419,'[1]CEMEXCPO.MX'!$A$2:$G$1741,6,FALSE)</f>
        <v>14.65</v>
      </c>
      <c r="C1419" s="237">
        <f>+VLOOKUP(A1419,[1]BIMBOA.MX!$A$2:$G$1741,6,FALSE)</f>
        <v>43.446036999999997</v>
      </c>
      <c r="D1419" s="237">
        <f>+VLOOKUP(A1419,[1]GENTERA.MX!$A$2:$G$1741,6,FALSE)</f>
        <v>16.654848000000001</v>
      </c>
      <c r="F1419" s="239">
        <v>43063</v>
      </c>
      <c r="G1419" s="237">
        <f t="shared" si="27"/>
        <v>-1.3559529785632251E-2</v>
      </c>
      <c r="H1419" s="237">
        <f t="shared" si="27"/>
        <v>-4.7324390796363207E-3</v>
      </c>
      <c r="I1419" s="237">
        <f t="shared" si="27"/>
        <v>-7.6754321072016298E-3</v>
      </c>
    </row>
    <row r="1420" spans="1:9" x14ac:dyDescent="0.25">
      <c r="A1420" s="239">
        <v>43066</v>
      </c>
      <c r="B1420" s="237">
        <f>+VLOOKUP(A1420,'[1]CEMEXCPO.MX'!$A$2:$G$1741,6,FALSE)</f>
        <v>14.44</v>
      </c>
      <c r="C1420" s="237">
        <f>+VLOOKUP(A1420,[1]BIMBOA.MX!$A$2:$G$1741,6,FALSE)</f>
        <v>42.788508999999998</v>
      </c>
      <c r="D1420" s="237">
        <f>+VLOOKUP(A1420,[1]GENTERA.MX!$A$2:$G$1741,6,FALSE)</f>
        <v>16.599851999999998</v>
      </c>
      <c r="F1420" s="239">
        <v>43066</v>
      </c>
      <c r="G1420" s="237">
        <f t="shared" si="27"/>
        <v>-1.44382019983962E-2</v>
      </c>
      <c r="H1420" s="237">
        <f t="shared" si="27"/>
        <v>-1.525005403450568E-2</v>
      </c>
      <c r="I1420" s="237">
        <f t="shared" si="27"/>
        <v>-3.307565555423231E-3</v>
      </c>
    </row>
    <row r="1421" spans="1:9" x14ac:dyDescent="0.25">
      <c r="A1421" s="239">
        <v>43067</v>
      </c>
      <c r="B1421" s="237">
        <f>+VLOOKUP(A1421,'[1]CEMEXCPO.MX'!$A$2:$G$1741,6,FALSE)</f>
        <v>14.6</v>
      </c>
      <c r="C1421" s="237">
        <f>+VLOOKUP(A1421,[1]BIMBOA.MX!$A$2:$G$1741,6,FALSE)</f>
        <v>42.297812999999998</v>
      </c>
      <c r="D1421" s="237">
        <f>+VLOOKUP(A1421,[1]GENTERA.MX!$A$2:$G$1741,6,FALSE)</f>
        <v>16.936900999999999</v>
      </c>
      <c r="F1421" s="239">
        <v>43067</v>
      </c>
      <c r="G1421" s="237">
        <f t="shared" si="27"/>
        <v>1.1019395249610698E-2</v>
      </c>
      <c r="H1421" s="237">
        <f t="shared" si="27"/>
        <v>-1.1534202643809527E-2</v>
      </c>
      <c r="I1421" s="237">
        <f t="shared" si="27"/>
        <v>2.0100953040796891E-2</v>
      </c>
    </row>
    <row r="1422" spans="1:9" x14ac:dyDescent="0.25">
      <c r="A1422" s="239">
        <v>43068</v>
      </c>
      <c r="B1422" s="237">
        <f>+VLOOKUP(A1422,'[1]CEMEXCPO.MX'!$A$2:$G$1741,6,FALSE)</f>
        <v>14.51</v>
      </c>
      <c r="C1422" s="237">
        <f>+VLOOKUP(A1422,[1]BIMBOA.MX!$A$2:$G$1741,6,FALSE)</f>
        <v>43.318458999999997</v>
      </c>
      <c r="D1422" s="237">
        <f>+VLOOKUP(A1422,[1]GENTERA.MX!$A$2:$G$1741,6,FALSE)</f>
        <v>16.783888000000001</v>
      </c>
      <c r="F1422" s="239">
        <v>43068</v>
      </c>
      <c r="G1422" s="237">
        <f t="shared" si="27"/>
        <v>-6.1834618181942783E-3</v>
      </c>
      <c r="H1422" s="237">
        <f t="shared" si="27"/>
        <v>2.3843466428261156E-2</v>
      </c>
      <c r="I1422" s="237">
        <f t="shared" si="27"/>
        <v>-9.0753540911479701E-3</v>
      </c>
    </row>
    <row r="1423" spans="1:9" x14ac:dyDescent="0.25">
      <c r="A1423" s="239">
        <v>43069</v>
      </c>
      <c r="B1423" s="237">
        <f>+VLOOKUP(A1423,'[1]CEMEXCPO.MX'!$A$2:$G$1741,6,FALSE)</f>
        <v>14.26</v>
      </c>
      <c r="C1423" s="237">
        <f>+VLOOKUP(A1423,[1]BIMBOA.MX!$A$2:$G$1741,6,FALSE)</f>
        <v>42.641300000000001</v>
      </c>
      <c r="D1423" s="237">
        <f>+VLOOKUP(A1423,[1]GENTERA.MX!$A$2:$G$1741,6,FALSE)</f>
        <v>16.353531</v>
      </c>
      <c r="F1423" s="239">
        <v>43069</v>
      </c>
      <c r="G1423" s="237">
        <f t="shared" si="27"/>
        <v>-1.7379651909946621E-2</v>
      </c>
      <c r="H1423" s="237">
        <f t="shared" si="27"/>
        <v>-1.5755581818509262E-2</v>
      </c>
      <c r="I1423" s="237">
        <f t="shared" si="27"/>
        <v>-2.5975541280453457E-2</v>
      </c>
    </row>
    <row r="1424" spans="1:9" x14ac:dyDescent="0.25">
      <c r="A1424" s="239">
        <v>43070</v>
      </c>
      <c r="B1424" s="237">
        <f>+VLOOKUP(A1424,'[1]CEMEXCPO.MX'!$A$2:$G$1741,6,FALSE)</f>
        <v>14.06</v>
      </c>
      <c r="C1424" s="237">
        <f>+VLOOKUP(A1424,[1]BIMBOA.MX!$A$2:$G$1741,6,FALSE)</f>
        <v>42.641300000000001</v>
      </c>
      <c r="D1424" s="237">
        <f>+VLOOKUP(A1424,[1]GENTERA.MX!$A$2:$G$1741,6,FALSE)</f>
        <v>16.219643000000001</v>
      </c>
      <c r="F1424" s="239">
        <v>43070</v>
      </c>
      <c r="G1424" s="237">
        <f t="shared" si="27"/>
        <v>-1.4124528603630976E-2</v>
      </c>
      <c r="H1424" s="237">
        <f t="shared" si="27"/>
        <v>0</v>
      </c>
      <c r="I1424" s="237">
        <f t="shared" si="27"/>
        <v>-8.2207987486162867E-3</v>
      </c>
    </row>
    <row r="1425" spans="1:9" x14ac:dyDescent="0.25">
      <c r="A1425" s="239">
        <v>43073</v>
      </c>
      <c r="B1425" s="237">
        <f>+VLOOKUP(A1425,'[1]CEMEXCPO.MX'!$A$2:$G$1741,6,FALSE)</f>
        <v>13.87</v>
      </c>
      <c r="C1425" s="237">
        <f>+VLOOKUP(A1425,[1]BIMBOA.MX!$A$2:$G$1741,6,FALSE)</f>
        <v>42.621673999999999</v>
      </c>
      <c r="D1425" s="237">
        <f>+VLOOKUP(A1425,[1]GENTERA.MX!$A$2:$G$1741,6,FALSE)</f>
        <v>15.865795</v>
      </c>
      <c r="F1425" s="239">
        <v>43073</v>
      </c>
      <c r="G1425" s="237">
        <f t="shared" si="27"/>
        <v>-1.3605652055778709E-2</v>
      </c>
      <c r="H1425" s="237">
        <f t="shared" si="27"/>
        <v>-4.6036396400206197E-4</v>
      </c>
      <c r="I1425" s="237">
        <f t="shared" si="27"/>
        <v>-2.2057504495297524E-2</v>
      </c>
    </row>
    <row r="1426" spans="1:9" x14ac:dyDescent="0.25">
      <c r="A1426" s="239">
        <v>43074</v>
      </c>
      <c r="B1426" s="237">
        <f>+VLOOKUP(A1426,'[1]CEMEXCPO.MX'!$A$2:$G$1741,6,FALSE)</f>
        <v>13.77</v>
      </c>
      <c r="C1426" s="237">
        <f>+VLOOKUP(A1426,[1]BIMBOA.MX!$A$2:$G$1741,6,FALSE)</f>
        <v>42.572605000000003</v>
      </c>
      <c r="D1426" s="237">
        <f>+VLOOKUP(A1426,[1]GENTERA.MX!$A$2:$G$1741,6,FALSE)</f>
        <v>16.018809999999998</v>
      </c>
      <c r="F1426" s="239">
        <v>43074</v>
      </c>
      <c r="G1426" s="237">
        <f t="shared" si="27"/>
        <v>-7.2359215861767428E-3</v>
      </c>
      <c r="H1426" s="237">
        <f t="shared" si="27"/>
        <v>-1.15193193726061E-3</v>
      </c>
      <c r="I1426" s="237">
        <f t="shared" si="27"/>
        <v>9.5981226484579234E-3</v>
      </c>
    </row>
    <row r="1427" spans="1:9" x14ac:dyDescent="0.25">
      <c r="A1427" s="239">
        <v>43075</v>
      </c>
      <c r="B1427" s="237">
        <f>+VLOOKUP(A1427,'[1]CEMEXCPO.MX'!$A$2:$G$1741,6,FALSE)</f>
        <v>13.6</v>
      </c>
      <c r="C1427" s="237">
        <f>+VLOOKUP(A1427,[1]BIMBOA.MX!$A$2:$G$1741,6,FALSE)</f>
        <v>41.718792000000001</v>
      </c>
      <c r="D1427" s="237">
        <f>+VLOOKUP(A1427,[1]GENTERA.MX!$A$2:$G$1741,6,FALSE)</f>
        <v>16.047502999999999</v>
      </c>
      <c r="F1427" s="239">
        <v>43075</v>
      </c>
      <c r="G1427" s="237">
        <f t="shared" si="27"/>
        <v>-1.2422519998557096E-2</v>
      </c>
      <c r="H1427" s="237">
        <f t="shared" si="27"/>
        <v>-2.0259296520771203E-2</v>
      </c>
      <c r="I1427" s="237">
        <f t="shared" si="27"/>
        <v>1.7896044149437068E-3</v>
      </c>
    </row>
    <row r="1428" spans="1:9" x14ac:dyDescent="0.25">
      <c r="A1428" s="239">
        <v>43076</v>
      </c>
      <c r="B1428" s="237">
        <f>+VLOOKUP(A1428,'[1]CEMEXCPO.MX'!$A$2:$G$1741,6,FALSE)</f>
        <v>13.89</v>
      </c>
      <c r="C1428" s="237">
        <f>+VLOOKUP(A1428,[1]BIMBOA.MX!$A$2:$G$1741,6,FALSE)</f>
        <v>41.718792000000001</v>
      </c>
      <c r="D1428" s="237">
        <f>+VLOOKUP(A1428,[1]GENTERA.MX!$A$2:$G$1741,6,FALSE)</f>
        <v>16.028373999999999</v>
      </c>
      <c r="F1428" s="239">
        <v>43076</v>
      </c>
      <c r="G1428" s="237">
        <f t="shared" si="27"/>
        <v>2.1099364024246215E-2</v>
      </c>
      <c r="H1428" s="237">
        <f t="shared" si="27"/>
        <v>0</v>
      </c>
      <c r="I1428" s="237">
        <f t="shared" si="27"/>
        <v>-1.1927344819140265E-3</v>
      </c>
    </row>
    <row r="1429" spans="1:9" x14ac:dyDescent="0.25">
      <c r="A1429" s="239">
        <v>43077</v>
      </c>
      <c r="B1429" s="237">
        <f>+VLOOKUP(A1429,'[1]CEMEXCPO.MX'!$A$2:$G$1741,6,FALSE)</f>
        <v>14.19</v>
      </c>
      <c r="C1429" s="237">
        <f>+VLOOKUP(A1429,[1]BIMBOA.MX!$A$2:$G$1741,6,FALSE)</f>
        <v>41.856189999999998</v>
      </c>
      <c r="D1429" s="237">
        <f>+VLOOKUP(A1429,[1]GENTERA.MX!$A$2:$G$1741,6,FALSE)</f>
        <v>15.913611</v>
      </c>
      <c r="F1429" s="239">
        <v>43077</v>
      </c>
      <c r="G1429" s="237">
        <f t="shared" si="27"/>
        <v>2.13683344056988E-2</v>
      </c>
      <c r="H1429" s="237">
        <f t="shared" si="27"/>
        <v>3.2880204218296233E-3</v>
      </c>
      <c r="I1429" s="237">
        <f t="shared" si="27"/>
        <v>-7.1857458961718116E-3</v>
      </c>
    </row>
    <row r="1430" spans="1:9" x14ac:dyDescent="0.25">
      <c r="A1430" s="239">
        <v>43080</v>
      </c>
      <c r="B1430" s="237">
        <f>+VLOOKUP(A1430,'[1]CEMEXCPO.MX'!$A$2:$G$1741,6,FALSE)</f>
        <v>14.29</v>
      </c>
      <c r="C1430" s="237">
        <f>+VLOOKUP(A1430,[1]BIMBOA.MX!$A$2:$G$1741,6,FALSE)</f>
        <v>41.571587000000001</v>
      </c>
      <c r="D1430" s="237">
        <f>+VLOOKUP(A1430,[1]GENTERA.MX!$A$2:$G$1741,6,FALSE)</f>
        <v>15.435438</v>
      </c>
      <c r="F1430" s="239">
        <v>43080</v>
      </c>
      <c r="G1430" s="237">
        <f t="shared" si="27"/>
        <v>7.0225007698246798E-3</v>
      </c>
      <c r="H1430" s="237">
        <f t="shared" si="27"/>
        <v>-6.8227660920382694E-3</v>
      </c>
      <c r="I1430" s="237">
        <f t="shared" si="27"/>
        <v>-3.0508746154086757E-2</v>
      </c>
    </row>
    <row r="1431" spans="1:9" x14ac:dyDescent="0.25">
      <c r="A1431" s="239">
        <v>43082</v>
      </c>
      <c r="B1431" s="237">
        <f>+VLOOKUP(A1431,'[1]CEMEXCPO.MX'!$A$2:$G$1741,6,FALSE)</f>
        <v>14.47</v>
      </c>
      <c r="C1431" s="237">
        <f>+VLOOKUP(A1431,[1]BIMBOA.MX!$A$2:$G$1741,6,FALSE)</f>
        <v>43.033852000000003</v>
      </c>
      <c r="D1431" s="237">
        <f>+VLOOKUP(A1431,[1]GENTERA.MX!$A$2:$G$1741,6,FALSE)</f>
        <v>15.272861000000001</v>
      </c>
      <c r="F1431" s="239">
        <v>43082</v>
      </c>
      <c r="G1431" s="237">
        <f t="shared" si="27"/>
        <v>1.2517548701616652E-2</v>
      </c>
      <c r="H1431" s="237">
        <f t="shared" si="27"/>
        <v>3.457013267872034E-2</v>
      </c>
      <c r="I1431" s="237">
        <f t="shared" si="27"/>
        <v>-1.0588572097676767E-2</v>
      </c>
    </row>
    <row r="1432" spans="1:9" x14ac:dyDescent="0.25">
      <c r="A1432" s="239">
        <v>43083</v>
      </c>
      <c r="B1432" s="237">
        <f>+VLOOKUP(A1432,'[1]CEMEXCPO.MX'!$A$2:$G$1741,6,FALSE)</f>
        <v>14.36</v>
      </c>
      <c r="C1432" s="237">
        <f>+VLOOKUP(A1432,[1]BIMBOA.MX!$A$2:$G$1741,6,FALSE)</f>
        <v>43.318458999999997</v>
      </c>
      <c r="D1432" s="237">
        <f>+VLOOKUP(A1432,[1]GENTERA.MX!$A$2:$G$1741,6,FALSE)</f>
        <v>15.301550000000001</v>
      </c>
      <c r="F1432" s="239">
        <v>43083</v>
      </c>
      <c r="G1432" s="237">
        <f t="shared" si="27"/>
        <v>-7.6309770233144612E-3</v>
      </c>
      <c r="H1432" s="237">
        <f t="shared" si="27"/>
        <v>6.5917872320315294E-3</v>
      </c>
      <c r="I1432" s="237">
        <f t="shared" si="27"/>
        <v>1.8766679377691788E-3</v>
      </c>
    </row>
    <row r="1433" spans="1:9" x14ac:dyDescent="0.25">
      <c r="A1433" s="239">
        <v>43084</v>
      </c>
      <c r="B1433" s="237">
        <f>+VLOOKUP(A1433,'[1]CEMEXCPO.MX'!$A$2:$G$1741,6,FALSE)</f>
        <v>14.19</v>
      </c>
      <c r="C1433" s="237">
        <f>+VLOOKUP(A1433,[1]BIMBOA.MX!$A$2:$G$1741,6,FALSE)</f>
        <v>43.269390000000001</v>
      </c>
      <c r="D1433" s="237">
        <f>+VLOOKUP(A1433,[1]GENTERA.MX!$A$2:$G$1741,6,FALSE)</f>
        <v>15.645835999999999</v>
      </c>
      <c r="F1433" s="239">
        <v>43084</v>
      </c>
      <c r="G1433" s="237">
        <f t="shared" si="27"/>
        <v>-1.1909072448126877E-2</v>
      </c>
      <c r="H1433" s="237">
        <f t="shared" si="27"/>
        <v>-1.1333924059654535E-3</v>
      </c>
      <c r="I1433" s="237">
        <f t="shared" si="27"/>
        <v>2.2250680838937831E-2</v>
      </c>
    </row>
    <row r="1434" spans="1:9" x14ac:dyDescent="0.25">
      <c r="A1434" s="239">
        <v>43087</v>
      </c>
      <c r="B1434" s="237">
        <f>+VLOOKUP(A1434,'[1]CEMEXCPO.MX'!$A$2:$G$1741,6,FALSE)</f>
        <v>14.32</v>
      </c>
      <c r="C1434" s="237">
        <f>+VLOOKUP(A1434,[1]BIMBOA.MX!$A$2:$G$1741,6,FALSE)</f>
        <v>43.004413999999997</v>
      </c>
      <c r="D1434" s="237">
        <f>+VLOOKUP(A1434,[1]GENTERA.MX!$A$2:$G$1741,6,FALSE)</f>
        <v>15.588452999999999</v>
      </c>
      <c r="F1434" s="239">
        <v>43087</v>
      </c>
      <c r="G1434" s="237">
        <f t="shared" si="27"/>
        <v>9.1196703605482213E-3</v>
      </c>
      <c r="H1434" s="237">
        <f t="shared" si="27"/>
        <v>-6.1426950221843829E-3</v>
      </c>
      <c r="I1434" s="237">
        <f t="shared" si="27"/>
        <v>-3.6743634254255858E-3</v>
      </c>
    </row>
    <row r="1435" spans="1:9" x14ac:dyDescent="0.25">
      <c r="A1435" s="239">
        <v>43088</v>
      </c>
      <c r="B1435" s="237">
        <f>+VLOOKUP(A1435,'[1]CEMEXCPO.MX'!$A$2:$G$1741,6,FALSE)</f>
        <v>14.26</v>
      </c>
      <c r="C1435" s="237">
        <f>+VLOOKUP(A1435,[1]BIMBOA.MX!$A$2:$G$1741,6,FALSE)</f>
        <v>41.954326999999999</v>
      </c>
      <c r="D1435" s="237">
        <f>+VLOOKUP(A1435,[1]GENTERA.MX!$A$2:$G$1741,6,FALSE)</f>
        <v>15.578892</v>
      </c>
      <c r="F1435" s="239">
        <v>43088</v>
      </c>
      <c r="G1435" s="237">
        <f t="shared" si="27"/>
        <v>-4.1987465463497161E-3</v>
      </c>
      <c r="H1435" s="237">
        <f t="shared" si="27"/>
        <v>-2.4721187391014018E-2</v>
      </c>
      <c r="I1435" s="237">
        <f t="shared" si="27"/>
        <v>-6.1352677296757892E-4</v>
      </c>
    </row>
    <row r="1436" spans="1:9" x14ac:dyDescent="0.25">
      <c r="A1436" s="239">
        <v>43089</v>
      </c>
      <c r="B1436" s="237">
        <f>+VLOOKUP(A1436,'[1]CEMEXCPO.MX'!$A$2:$G$1741,6,FALSE)</f>
        <v>14.49</v>
      </c>
      <c r="C1436" s="237">
        <f>+VLOOKUP(A1436,[1]BIMBOA.MX!$A$2:$G$1741,6,FALSE)</f>
        <v>42.199677000000001</v>
      </c>
      <c r="D1436" s="237">
        <f>+VLOOKUP(A1436,[1]GENTERA.MX!$A$2:$G$1741,6,FALSE)</f>
        <v>15.387622</v>
      </c>
      <c r="F1436" s="239">
        <v>43089</v>
      </c>
      <c r="G1436" s="237">
        <f t="shared" si="27"/>
        <v>1.600034134644112E-2</v>
      </c>
      <c r="H1436" s="237">
        <f t="shared" si="27"/>
        <v>5.8309927871687999E-3</v>
      </c>
      <c r="I1436" s="237">
        <f t="shared" si="27"/>
        <v>-1.2353501104705015E-2</v>
      </c>
    </row>
    <row r="1437" spans="1:9" x14ac:dyDescent="0.25">
      <c r="A1437" s="239">
        <v>43090</v>
      </c>
      <c r="B1437" s="237">
        <f>+VLOOKUP(A1437,'[1]CEMEXCPO.MX'!$A$2:$G$1741,6,FALSE)</f>
        <v>14.68</v>
      </c>
      <c r="C1437" s="237">
        <f>+VLOOKUP(A1437,[1]BIMBOA.MX!$A$2:$G$1741,6,FALSE)</f>
        <v>42.180045999999997</v>
      </c>
      <c r="D1437" s="237">
        <f>+VLOOKUP(A1437,[1]GENTERA.MX!$A$2:$G$1741,6,FALSE)</f>
        <v>15.234605999999999</v>
      </c>
      <c r="F1437" s="239">
        <v>43090</v>
      </c>
      <c r="G1437" s="237">
        <f t="shared" si="27"/>
        <v>1.3027266853778476E-2</v>
      </c>
      <c r="H1437" s="237">
        <f t="shared" si="27"/>
        <v>-4.6530136995559068E-4</v>
      </c>
      <c r="I1437" s="237">
        <f t="shared" si="27"/>
        <v>-9.9938693924050675E-3</v>
      </c>
    </row>
    <row r="1438" spans="1:9" x14ac:dyDescent="0.25">
      <c r="A1438" s="239">
        <v>43091</v>
      </c>
      <c r="B1438" s="237">
        <f>+VLOOKUP(A1438,'[1]CEMEXCPO.MX'!$A$2:$G$1741,6,FALSE)</f>
        <v>14.71</v>
      </c>
      <c r="C1438" s="237">
        <f>+VLOOKUP(A1438,[1]BIMBOA.MX!$A$2:$G$1741,6,FALSE)</f>
        <v>41.493073000000003</v>
      </c>
      <c r="D1438" s="237">
        <f>+VLOOKUP(A1438,[1]GENTERA.MX!$A$2:$G$1741,6,FALSE)</f>
        <v>15.435438</v>
      </c>
      <c r="F1438" s="239">
        <v>43091</v>
      </c>
      <c r="G1438" s="237">
        <f t="shared" si="27"/>
        <v>2.04151142697663E-3</v>
      </c>
      <c r="H1438" s="237">
        <f t="shared" si="27"/>
        <v>-1.6420767972249797E-2</v>
      </c>
      <c r="I1438" s="237">
        <f t="shared" si="27"/>
        <v>1.3096484016473019E-2</v>
      </c>
    </row>
    <row r="1439" spans="1:9" x14ac:dyDescent="0.25">
      <c r="A1439" s="239">
        <v>43095</v>
      </c>
      <c r="B1439" s="237">
        <f>+VLOOKUP(A1439,'[1]CEMEXCPO.MX'!$A$2:$G$1741,6,FALSE)</f>
        <v>14.78</v>
      </c>
      <c r="C1439" s="237">
        <f>+VLOOKUP(A1439,[1]BIMBOA.MX!$A$2:$G$1741,6,FALSE)</f>
        <v>41.404750999999997</v>
      </c>
      <c r="D1439" s="237">
        <f>+VLOOKUP(A1439,[1]GENTERA.MX!$A$2:$G$1741,6,FALSE)</f>
        <v>15.263297</v>
      </c>
      <c r="F1439" s="239">
        <v>43095</v>
      </c>
      <c r="G1439" s="237">
        <f t="shared" si="27"/>
        <v>4.7473809067095502E-3</v>
      </c>
      <c r="H1439" s="237">
        <f t="shared" si="27"/>
        <v>-2.1308649409052874E-3</v>
      </c>
      <c r="I1439" s="237">
        <f t="shared" si="27"/>
        <v>-1.1214977050960775E-2</v>
      </c>
    </row>
    <row r="1440" spans="1:9" x14ac:dyDescent="0.25">
      <c r="A1440" s="239">
        <v>43096</v>
      </c>
      <c r="B1440" s="237">
        <f>+VLOOKUP(A1440,'[1]CEMEXCPO.MX'!$A$2:$G$1741,6,FALSE)</f>
        <v>14.78</v>
      </c>
      <c r="C1440" s="237">
        <f>+VLOOKUP(A1440,[1]BIMBOA.MX!$A$2:$G$1741,6,FALSE)</f>
        <v>41.591213000000003</v>
      </c>
      <c r="D1440" s="237">
        <f>+VLOOKUP(A1440,[1]GENTERA.MX!$A$2:$G$1741,6,FALSE)</f>
        <v>15.435438</v>
      </c>
      <c r="F1440" s="239">
        <v>43096</v>
      </c>
      <c r="G1440" s="237">
        <f t="shared" si="27"/>
        <v>0</v>
      </c>
      <c r="H1440" s="237">
        <f t="shared" si="27"/>
        <v>4.4932862932065996E-3</v>
      </c>
      <c r="I1440" s="237">
        <f t="shared" si="27"/>
        <v>1.1214977050960664E-2</v>
      </c>
    </row>
    <row r="1441" spans="1:9" x14ac:dyDescent="0.25">
      <c r="A1441" s="239">
        <v>43097</v>
      </c>
      <c r="B1441" s="237">
        <f>+VLOOKUP(A1441,'[1]CEMEXCPO.MX'!$A$2:$G$1741,6,FALSE)</f>
        <v>14.75</v>
      </c>
      <c r="C1441" s="237">
        <f>+VLOOKUP(A1441,[1]BIMBOA.MX!$A$2:$G$1741,6,FALSE)</f>
        <v>42.219302999999996</v>
      </c>
      <c r="D1441" s="237">
        <f>+VLOOKUP(A1441,[1]GENTERA.MX!$A$2:$G$1741,6,FALSE)</f>
        <v>15.492820999999999</v>
      </c>
      <c r="F1441" s="239">
        <v>43097</v>
      </c>
      <c r="G1441" s="237">
        <f t="shared" si="27"/>
        <v>-2.0318327342267978E-3</v>
      </c>
      <c r="H1441" s="237">
        <f t="shared" si="27"/>
        <v>1.4988614525950234E-2</v>
      </c>
      <c r="I1441" s="237">
        <f t="shared" si="27"/>
        <v>3.7107207259444042E-3</v>
      </c>
    </row>
    <row r="1442" spans="1:9" x14ac:dyDescent="0.25">
      <c r="A1442" s="239">
        <v>43098</v>
      </c>
      <c r="B1442" s="237">
        <f>+VLOOKUP(A1442,'[1]CEMEXCPO.MX'!$A$2:$G$1741,6,FALSE)</f>
        <v>14.7</v>
      </c>
      <c r="C1442" s="237">
        <f>+VLOOKUP(A1442,[1]BIMBOA.MX!$A$2:$G$1741,6,FALSE)</f>
        <v>42.700180000000003</v>
      </c>
      <c r="D1442" s="237">
        <f>+VLOOKUP(A1442,[1]GENTERA.MX!$A$2:$G$1741,6,FALSE)</f>
        <v>15.674524999999999</v>
      </c>
      <c r="F1442" s="239">
        <v>43098</v>
      </c>
      <c r="G1442" s="237">
        <f t="shared" si="27"/>
        <v>-3.3955890011382718E-3</v>
      </c>
      <c r="H1442" s="237">
        <f t="shared" si="27"/>
        <v>1.1325602162084263E-2</v>
      </c>
      <c r="I1442" s="237">
        <f t="shared" si="27"/>
        <v>1.1660027686977655E-2</v>
      </c>
    </row>
    <row r="1443" spans="1:9" x14ac:dyDescent="0.25">
      <c r="A1443" s="239">
        <v>43102</v>
      </c>
      <c r="B1443" s="237">
        <f>+VLOOKUP(A1443,'[1]CEMEXCPO.MX'!$A$2:$G$1741,6,FALSE)</f>
        <v>15.07</v>
      </c>
      <c r="C1443" s="237">
        <f>+VLOOKUP(A1443,[1]BIMBOA.MX!$A$2:$G$1741,6,FALSE)</f>
        <v>42.572605000000003</v>
      </c>
      <c r="D1443" s="237">
        <f>+VLOOKUP(A1443,[1]GENTERA.MX!$A$2:$G$1741,6,FALSE)</f>
        <v>15.636271000000001</v>
      </c>
      <c r="F1443" s="239">
        <v>43102</v>
      </c>
      <c r="G1443" s="237">
        <f t="shared" si="27"/>
        <v>2.4858518853713478E-2</v>
      </c>
      <c r="H1443" s="237">
        <f t="shared" si="27"/>
        <v>-2.9921643859075072E-3</v>
      </c>
      <c r="I1443" s="237">
        <f t="shared" si="27"/>
        <v>-2.443503450606808E-3</v>
      </c>
    </row>
    <row r="1444" spans="1:9" x14ac:dyDescent="0.25">
      <c r="A1444" s="239">
        <v>43103</v>
      </c>
      <c r="B1444" s="237">
        <f>+VLOOKUP(A1444,'[1]CEMEXCPO.MX'!$A$2:$G$1741,6,FALSE)</f>
        <v>15.25</v>
      </c>
      <c r="C1444" s="237">
        <f>+VLOOKUP(A1444,[1]BIMBOA.MX!$A$2:$G$1741,6,FALSE)</f>
        <v>42.592232000000003</v>
      </c>
      <c r="D1444" s="237">
        <f>+VLOOKUP(A1444,[1]GENTERA.MX!$A$2:$G$1741,6,FALSE)</f>
        <v>15.425874</v>
      </c>
      <c r="F1444" s="239">
        <v>43103</v>
      </c>
      <c r="G1444" s="237">
        <f t="shared" si="27"/>
        <v>1.1873490415016544E-2</v>
      </c>
      <c r="H1444" s="237">
        <f t="shared" si="27"/>
        <v>4.609179337118821E-4</v>
      </c>
      <c r="I1444" s="237">
        <f t="shared" si="27"/>
        <v>-1.3547050128484251E-2</v>
      </c>
    </row>
    <row r="1445" spans="1:9" x14ac:dyDescent="0.25">
      <c r="A1445" s="239">
        <v>43104</v>
      </c>
      <c r="B1445" s="237">
        <f>+VLOOKUP(A1445,'[1]CEMEXCPO.MX'!$A$2:$G$1741,6,FALSE)</f>
        <v>15.39</v>
      </c>
      <c r="C1445" s="237">
        <f>+VLOOKUP(A1445,[1]BIMBOA.MX!$A$2:$G$1741,6,FALSE)</f>
        <v>42.857204000000003</v>
      </c>
      <c r="D1445" s="237">
        <f>+VLOOKUP(A1445,[1]GENTERA.MX!$A$2:$G$1741,6,FALSE)</f>
        <v>16.458729000000002</v>
      </c>
      <c r="F1445" s="239">
        <v>43104</v>
      </c>
      <c r="G1445" s="237">
        <f t="shared" si="27"/>
        <v>9.1384447973672459E-3</v>
      </c>
      <c r="H1445" s="237">
        <f t="shared" si="27"/>
        <v>6.2018630363641662E-3</v>
      </c>
      <c r="I1445" s="237">
        <f t="shared" si="27"/>
        <v>6.4809745320092788E-2</v>
      </c>
    </row>
    <row r="1446" spans="1:9" x14ac:dyDescent="0.25">
      <c r="A1446" s="239">
        <v>43105</v>
      </c>
      <c r="B1446" s="237">
        <f>+VLOOKUP(A1446,'[1]CEMEXCPO.MX'!$A$2:$G$1741,6,FALSE)</f>
        <v>15.18</v>
      </c>
      <c r="C1446" s="237">
        <f>+VLOOKUP(A1446,[1]BIMBOA.MX!$A$2:$G$1741,6,FALSE)</f>
        <v>42.729626000000003</v>
      </c>
      <c r="D1446" s="237">
        <f>+VLOOKUP(A1446,[1]GENTERA.MX!$A$2:$G$1741,6,FALSE)</f>
        <v>16.621307000000002</v>
      </c>
      <c r="F1446" s="239">
        <v>43105</v>
      </c>
      <c r="G1446" s="237">
        <f t="shared" si="27"/>
        <v>-1.3739175883304046E-2</v>
      </c>
      <c r="H1446" s="237">
        <f t="shared" si="27"/>
        <v>-2.9812552817183231E-3</v>
      </c>
      <c r="I1446" s="237">
        <f t="shared" si="27"/>
        <v>9.8294517573263747E-3</v>
      </c>
    </row>
    <row r="1447" spans="1:9" x14ac:dyDescent="0.25">
      <c r="A1447" s="239">
        <v>43108</v>
      </c>
      <c r="B1447" s="237">
        <f>+VLOOKUP(A1447,'[1]CEMEXCPO.MX'!$A$2:$G$1741,6,FALSE)</f>
        <v>15.15</v>
      </c>
      <c r="C1447" s="237">
        <f>+VLOOKUP(A1447,[1]BIMBOA.MX!$A$2:$G$1741,6,FALSE)</f>
        <v>42.700180000000003</v>
      </c>
      <c r="D1447" s="237">
        <f>+VLOOKUP(A1447,[1]GENTERA.MX!$A$2:$G$1741,6,FALSE)</f>
        <v>16.257895999999999</v>
      </c>
      <c r="F1447" s="239">
        <v>43108</v>
      </c>
      <c r="G1447" s="237">
        <f t="shared" si="27"/>
        <v>-1.9782400121057075E-3</v>
      </c>
      <c r="H1447" s="237">
        <f t="shared" si="27"/>
        <v>-6.8936130245006856E-4</v>
      </c>
      <c r="I1447" s="237">
        <f t="shared" si="27"/>
        <v>-2.2106728074724049E-2</v>
      </c>
    </row>
    <row r="1448" spans="1:9" x14ac:dyDescent="0.25">
      <c r="A1448" s="239">
        <v>43109</v>
      </c>
      <c r="B1448" s="237">
        <f>+VLOOKUP(A1448,'[1]CEMEXCPO.MX'!$A$2:$G$1741,6,FALSE)</f>
        <v>14.95</v>
      </c>
      <c r="C1448" s="237">
        <f>+VLOOKUP(A1448,[1]BIMBOA.MX!$A$2:$G$1741,6,FALSE)</f>
        <v>42.817946999999997</v>
      </c>
      <c r="D1448" s="237">
        <f>+VLOOKUP(A1448,[1]GENTERA.MX!$A$2:$G$1741,6,FALSE)</f>
        <v>16.26746</v>
      </c>
      <c r="F1448" s="239">
        <v>43109</v>
      </c>
      <c r="G1448" s="237">
        <f t="shared" si="27"/>
        <v>-1.3289232118682765E-2</v>
      </c>
      <c r="H1448" s="237">
        <f t="shared" si="27"/>
        <v>2.7542014442079889E-3</v>
      </c>
      <c r="I1448" s="237">
        <f t="shared" si="27"/>
        <v>5.8809504041385137E-4</v>
      </c>
    </row>
    <row r="1449" spans="1:9" x14ac:dyDescent="0.25">
      <c r="A1449" s="239">
        <v>43110</v>
      </c>
      <c r="B1449" s="237">
        <f>+VLOOKUP(A1449,'[1]CEMEXCPO.MX'!$A$2:$G$1741,6,FALSE)</f>
        <v>15.01</v>
      </c>
      <c r="C1449" s="237">
        <f>+VLOOKUP(A1449,[1]BIMBOA.MX!$A$2:$G$1741,6,FALSE)</f>
        <v>42.268371999999999</v>
      </c>
      <c r="D1449" s="237">
        <f>+VLOOKUP(A1449,[1]GENTERA.MX!$A$2:$G$1741,6,FALSE)</f>
        <v>16.133572000000001</v>
      </c>
      <c r="F1449" s="239">
        <v>43110</v>
      </c>
      <c r="G1449" s="237">
        <f t="shared" si="27"/>
        <v>4.0053458086752826E-3</v>
      </c>
      <c r="H1449" s="237">
        <f t="shared" si="27"/>
        <v>-1.2918237602324417E-2</v>
      </c>
      <c r="I1449" s="237">
        <f t="shared" si="27"/>
        <v>-8.2644751600682125E-3</v>
      </c>
    </row>
    <row r="1450" spans="1:9" x14ac:dyDescent="0.25">
      <c r="A1450" s="239">
        <v>43111</v>
      </c>
      <c r="B1450" s="237">
        <f>+VLOOKUP(A1450,'[1]CEMEXCPO.MX'!$A$2:$G$1741,6,FALSE)</f>
        <v>15.33</v>
      </c>
      <c r="C1450" s="237">
        <f>+VLOOKUP(A1450,[1]BIMBOA.MX!$A$2:$G$1741,6,FALSE)</f>
        <v>42.641300000000001</v>
      </c>
      <c r="D1450" s="237">
        <f>+VLOOKUP(A1450,[1]GENTERA.MX!$A$2:$G$1741,6,FALSE)</f>
        <v>16.219643000000001</v>
      </c>
      <c r="F1450" s="239">
        <v>43111</v>
      </c>
      <c r="G1450" s="237">
        <f t="shared" si="27"/>
        <v>2.1095047238352295E-2</v>
      </c>
      <c r="H1450" s="237">
        <f t="shared" si="27"/>
        <v>8.7841676734714408E-3</v>
      </c>
      <c r="I1450" s="237">
        <f t="shared" si="27"/>
        <v>5.3207202471962896E-3</v>
      </c>
    </row>
    <row r="1451" spans="1:9" x14ac:dyDescent="0.25">
      <c r="A1451" s="239">
        <v>43112</v>
      </c>
      <c r="B1451" s="237">
        <f>+VLOOKUP(A1451,'[1]CEMEXCPO.MX'!$A$2:$G$1741,6,FALSE)</f>
        <v>15.31</v>
      </c>
      <c r="C1451" s="237">
        <f>+VLOOKUP(A1451,[1]BIMBOA.MX!$A$2:$G$1741,6,FALSE)</f>
        <v>42.768878999999998</v>
      </c>
      <c r="D1451" s="237">
        <f>+VLOOKUP(A1451,[1]GENTERA.MX!$A$2:$G$1741,6,FALSE)</f>
        <v>16.114445</v>
      </c>
      <c r="F1451" s="239">
        <v>43112</v>
      </c>
      <c r="G1451" s="237">
        <f t="shared" si="27"/>
        <v>-1.3054832141303713E-3</v>
      </c>
      <c r="H1451" s="237">
        <f t="shared" si="27"/>
        <v>2.987444737354291E-3</v>
      </c>
      <c r="I1451" s="237">
        <f t="shared" si="27"/>
        <v>-6.5069638691169097E-3</v>
      </c>
    </row>
    <row r="1452" spans="1:9" x14ac:dyDescent="0.25">
      <c r="A1452" s="239">
        <v>43115</v>
      </c>
      <c r="B1452" s="237">
        <f>+VLOOKUP(A1452,'[1]CEMEXCPO.MX'!$A$2:$G$1741,6,FALSE)</f>
        <v>15.37</v>
      </c>
      <c r="C1452" s="237">
        <f>+VLOOKUP(A1452,[1]BIMBOA.MX!$A$2:$G$1741,6,FALSE)</f>
        <v>43.063296999999999</v>
      </c>
      <c r="D1452" s="237">
        <f>+VLOOKUP(A1452,[1]GENTERA.MX!$A$2:$G$1741,6,FALSE)</f>
        <v>16.26746</v>
      </c>
      <c r="F1452" s="239">
        <v>43115</v>
      </c>
      <c r="G1452" s="237">
        <f t="shared" si="27"/>
        <v>3.9113478809121027E-3</v>
      </c>
      <c r="H1452" s="237">
        <f t="shared" si="27"/>
        <v>6.8603446501123919E-3</v>
      </c>
      <c r="I1452" s="237">
        <f t="shared" si="27"/>
        <v>9.4507187819888091E-3</v>
      </c>
    </row>
    <row r="1453" spans="1:9" x14ac:dyDescent="0.25">
      <c r="A1453" s="239">
        <v>43116</v>
      </c>
      <c r="B1453" s="237">
        <f>+VLOOKUP(A1453,'[1]CEMEXCPO.MX'!$A$2:$G$1741,6,FALSE)</f>
        <v>15.36</v>
      </c>
      <c r="C1453" s="237">
        <f>+VLOOKUP(A1453,[1]BIMBOA.MX!$A$2:$G$1741,6,FALSE)</f>
        <v>43.573619999999998</v>
      </c>
      <c r="D1453" s="237">
        <f>+VLOOKUP(A1453,[1]GENTERA.MX!$A$2:$G$1741,6,FALSE)</f>
        <v>16.257895999999999</v>
      </c>
      <c r="F1453" s="239">
        <v>43116</v>
      </c>
      <c r="G1453" s="237">
        <f t="shared" si="27"/>
        <v>-6.5082983097836968E-4</v>
      </c>
      <c r="H1453" s="237">
        <f t="shared" si="27"/>
        <v>1.1780864784120068E-2</v>
      </c>
      <c r="I1453" s="237">
        <f t="shared" si="27"/>
        <v>-5.8809504041392444E-4</v>
      </c>
    </row>
    <row r="1454" spans="1:9" x14ac:dyDescent="0.25">
      <c r="A1454" s="239">
        <v>43117</v>
      </c>
      <c r="B1454" s="237">
        <f>+VLOOKUP(A1454,'[1]CEMEXCPO.MX'!$A$2:$G$1741,6,FALSE)</f>
        <v>15.29</v>
      </c>
      <c r="C1454" s="237">
        <f>+VLOOKUP(A1454,[1]BIMBOA.MX!$A$2:$G$1741,6,FALSE)</f>
        <v>44.388168</v>
      </c>
      <c r="D1454" s="237">
        <f>+VLOOKUP(A1454,[1]GENTERA.MX!$A$2:$G$1741,6,FALSE)</f>
        <v>16.305713999999998</v>
      </c>
      <c r="F1454" s="239">
        <v>43117</v>
      </c>
      <c r="G1454" s="237">
        <f t="shared" si="27"/>
        <v>-4.5677077785552496E-3</v>
      </c>
      <c r="H1454" s="237">
        <f t="shared" si="27"/>
        <v>1.8521026068549218E-2</v>
      </c>
      <c r="I1454" s="237">
        <f t="shared" si="27"/>
        <v>2.9369000777680751E-3</v>
      </c>
    </row>
    <row r="1455" spans="1:9" x14ac:dyDescent="0.25">
      <c r="A1455" s="239">
        <v>43118</v>
      </c>
      <c r="B1455" s="237">
        <f>+VLOOKUP(A1455,'[1]CEMEXCPO.MX'!$A$2:$G$1741,6,FALSE)</f>
        <v>15.25</v>
      </c>
      <c r="C1455" s="237">
        <f>+VLOOKUP(A1455,[1]BIMBOA.MX!$A$2:$G$1741,6,FALSE)</f>
        <v>44.074123</v>
      </c>
      <c r="D1455" s="237">
        <f>+VLOOKUP(A1455,[1]GENTERA.MX!$A$2:$G$1741,6,FALSE)</f>
        <v>16.238769999999999</v>
      </c>
      <c r="F1455" s="239">
        <v>43118</v>
      </c>
      <c r="G1455" s="237">
        <f t="shared" si="27"/>
        <v>-2.6195168875502465E-3</v>
      </c>
      <c r="H1455" s="237">
        <f t="shared" si="27"/>
        <v>-7.100117253195929E-3</v>
      </c>
      <c r="I1455" s="237">
        <f t="shared" si="27"/>
        <v>-4.1140055819683646E-3</v>
      </c>
    </row>
    <row r="1456" spans="1:9" x14ac:dyDescent="0.25">
      <c r="A1456" s="239">
        <v>43119</v>
      </c>
      <c r="B1456" s="237">
        <f>+VLOOKUP(A1456,'[1]CEMEXCPO.MX'!$A$2:$G$1741,6,FALSE)</f>
        <v>15.27</v>
      </c>
      <c r="C1456" s="237">
        <f>+VLOOKUP(A1456,[1]BIMBOA.MX!$A$2:$G$1741,6,FALSE)</f>
        <v>43.338085</v>
      </c>
      <c r="D1456" s="237">
        <f>+VLOOKUP(A1456,[1]GENTERA.MX!$A$2:$G$1741,6,FALSE)</f>
        <v>16.171827</v>
      </c>
      <c r="F1456" s="239">
        <v>43119</v>
      </c>
      <c r="G1456" s="237">
        <f t="shared" si="27"/>
        <v>1.3106161771203756E-3</v>
      </c>
      <c r="H1456" s="237">
        <f t="shared" si="27"/>
        <v>-1.6841020562580467E-2</v>
      </c>
      <c r="I1456" s="237">
        <f t="shared" si="27"/>
        <v>-4.1309387294883393E-3</v>
      </c>
    </row>
    <row r="1457" spans="1:9" x14ac:dyDescent="0.25">
      <c r="A1457" s="239">
        <v>43122</v>
      </c>
      <c r="B1457" s="237">
        <f>+VLOOKUP(A1457,'[1]CEMEXCPO.MX'!$A$2:$G$1741,6,FALSE)</f>
        <v>15.4</v>
      </c>
      <c r="C1457" s="237">
        <f>+VLOOKUP(A1457,[1]BIMBOA.MX!$A$2:$G$1741,6,FALSE)</f>
        <v>44.751282000000003</v>
      </c>
      <c r="D1457" s="237">
        <f>+VLOOKUP(A1457,[1]GENTERA.MX!$A$2:$G$1741,6,FALSE)</f>
        <v>16.047502999999999</v>
      </c>
      <c r="F1457" s="239">
        <v>43122</v>
      </c>
      <c r="G1457" s="237">
        <f t="shared" si="27"/>
        <v>8.477390189042526E-3</v>
      </c>
      <c r="H1457" s="237">
        <f t="shared" si="27"/>
        <v>3.2088282733126729E-2</v>
      </c>
      <c r="I1457" s="237">
        <f t="shared" si="27"/>
        <v>-7.7173930706650297E-3</v>
      </c>
    </row>
    <row r="1458" spans="1:9" x14ac:dyDescent="0.25">
      <c r="A1458" s="239">
        <v>43123</v>
      </c>
      <c r="B1458" s="237">
        <f>+VLOOKUP(A1458,'[1]CEMEXCPO.MX'!$A$2:$G$1741,6,FALSE)</f>
        <v>15.62</v>
      </c>
      <c r="C1458" s="237">
        <f>+VLOOKUP(A1458,[1]BIMBOA.MX!$A$2:$G$1741,6,FALSE)</f>
        <v>44.869048999999997</v>
      </c>
      <c r="D1458" s="237">
        <f>+VLOOKUP(A1458,[1]GENTERA.MX!$A$2:$G$1741,6,FALSE)</f>
        <v>16.152697</v>
      </c>
      <c r="F1458" s="239">
        <v>43123</v>
      </c>
      <c r="G1458" s="237">
        <f t="shared" si="27"/>
        <v>1.4184634991956381E-2</v>
      </c>
      <c r="H1458" s="237">
        <f t="shared" si="27"/>
        <v>2.6281328460059064E-3</v>
      </c>
      <c r="I1458" s="237">
        <f t="shared" si="27"/>
        <v>6.5337714814739448E-3</v>
      </c>
    </row>
    <row r="1459" spans="1:9" x14ac:dyDescent="0.25">
      <c r="A1459" s="239">
        <v>43124</v>
      </c>
      <c r="B1459" s="237">
        <f>+VLOOKUP(A1459,'[1]CEMEXCPO.MX'!$A$2:$G$1741,6,FALSE)</f>
        <v>15.58</v>
      </c>
      <c r="C1459" s="237">
        <f>+VLOOKUP(A1459,[1]BIMBOA.MX!$A$2:$G$1741,6,FALSE)</f>
        <v>45.693416999999997</v>
      </c>
      <c r="D1459" s="237">
        <f>+VLOOKUP(A1459,[1]GENTERA.MX!$A$2:$G$1741,6,FALSE)</f>
        <v>16.057065999999999</v>
      </c>
      <c r="F1459" s="239">
        <v>43124</v>
      </c>
      <c r="G1459" s="237">
        <f t="shared" si="27"/>
        <v>-2.5641039689376474E-3</v>
      </c>
      <c r="H1459" s="237">
        <f t="shared" si="27"/>
        <v>1.8206014182969705E-2</v>
      </c>
      <c r="I1459" s="237">
        <f t="shared" si="27"/>
        <v>-5.9380307143057157E-3</v>
      </c>
    </row>
    <row r="1460" spans="1:9" x14ac:dyDescent="0.25">
      <c r="A1460" s="239">
        <v>43125</v>
      </c>
      <c r="B1460" s="237">
        <f>+VLOOKUP(A1460,'[1]CEMEXCPO.MX'!$A$2:$G$1741,6,FALSE)</f>
        <v>15.43</v>
      </c>
      <c r="C1460" s="237">
        <f>+VLOOKUP(A1460,[1]BIMBOA.MX!$A$2:$G$1741,6,FALSE)</f>
        <v>45.212536</v>
      </c>
      <c r="D1460" s="237">
        <f>+VLOOKUP(A1460,[1]GENTERA.MX!$A$2:$G$1741,6,FALSE)</f>
        <v>15.789289</v>
      </c>
      <c r="F1460" s="239">
        <v>43125</v>
      </c>
      <c r="G1460" s="237">
        <f t="shared" si="27"/>
        <v>-9.6743740675327011E-3</v>
      </c>
      <c r="H1460" s="237">
        <f t="shared" si="27"/>
        <v>-1.0579845866308151E-2</v>
      </c>
      <c r="I1460" s="237">
        <f t="shared" si="27"/>
        <v>-1.6817203161266357E-2</v>
      </c>
    </row>
    <row r="1461" spans="1:9" x14ac:dyDescent="0.25">
      <c r="A1461" s="239">
        <v>43126</v>
      </c>
      <c r="B1461" s="237">
        <f>+VLOOKUP(A1461,'[1]CEMEXCPO.MX'!$A$2:$G$1741,6,FALSE)</f>
        <v>15.7</v>
      </c>
      <c r="C1461" s="237">
        <f>+VLOOKUP(A1461,[1]BIMBOA.MX!$A$2:$G$1741,6,FALSE)</f>
        <v>44.72184</v>
      </c>
      <c r="D1461" s="237">
        <f>+VLOOKUP(A1461,[1]GENTERA.MX!$A$2:$G$1741,6,FALSE)</f>
        <v>16.190954000000001</v>
      </c>
      <c r="F1461" s="239">
        <v>43126</v>
      </c>
      <c r="G1461" s="237">
        <f t="shared" si="27"/>
        <v>1.7347045979192836E-2</v>
      </c>
      <c r="H1461" s="237">
        <f t="shared" si="27"/>
        <v>-1.0912420615851702E-2</v>
      </c>
      <c r="I1461" s="237">
        <f t="shared" si="27"/>
        <v>2.5120892461339188E-2</v>
      </c>
    </row>
    <row r="1462" spans="1:9" x14ac:dyDescent="0.25">
      <c r="A1462" s="239">
        <v>43129</v>
      </c>
      <c r="B1462" s="237">
        <f>+VLOOKUP(A1462,'[1]CEMEXCPO.MX'!$A$2:$G$1741,6,FALSE)</f>
        <v>15.51</v>
      </c>
      <c r="C1462" s="237">
        <f>+VLOOKUP(A1462,[1]BIMBOA.MX!$A$2:$G$1741,6,FALSE)</f>
        <v>44.594256999999999</v>
      </c>
      <c r="D1462" s="237">
        <f>+VLOOKUP(A1462,[1]GENTERA.MX!$A$2:$G$1741,6,FALSE)</f>
        <v>15.884922</v>
      </c>
      <c r="F1462" s="239">
        <v>43129</v>
      </c>
      <c r="G1462" s="237">
        <f t="shared" si="27"/>
        <v>-1.2175735165814916E-2</v>
      </c>
      <c r="H1462" s="237">
        <f t="shared" si="27"/>
        <v>-2.8568889833088889E-3</v>
      </c>
      <c r="I1462" s="237">
        <f t="shared" si="27"/>
        <v>-1.9082333799331611E-2</v>
      </c>
    </row>
    <row r="1463" spans="1:9" x14ac:dyDescent="0.25">
      <c r="A1463" s="239">
        <v>43130</v>
      </c>
      <c r="B1463" s="237">
        <f>+VLOOKUP(A1463,'[1]CEMEXCPO.MX'!$A$2:$G$1741,6,FALSE)</f>
        <v>15.77</v>
      </c>
      <c r="C1463" s="237">
        <f>+VLOOKUP(A1463,[1]BIMBOA.MX!$A$2:$G$1741,6,FALSE)</f>
        <v>44.731659000000001</v>
      </c>
      <c r="D1463" s="237">
        <f>+VLOOKUP(A1463,[1]GENTERA.MX!$A$2:$G$1741,6,FALSE)</f>
        <v>16.133572000000001</v>
      </c>
      <c r="F1463" s="239">
        <v>43130</v>
      </c>
      <c r="G1463" s="237">
        <f t="shared" si="27"/>
        <v>1.6624423786499566E-2</v>
      </c>
      <c r="H1463" s="237">
        <f t="shared" si="27"/>
        <v>3.0764220401305205E-3</v>
      </c>
      <c r="I1463" s="237">
        <f t="shared" si="27"/>
        <v>1.5531960916790049E-2</v>
      </c>
    </row>
    <row r="1464" spans="1:9" x14ac:dyDescent="0.25">
      <c r="A1464" s="239">
        <v>43131</v>
      </c>
      <c r="B1464" s="237">
        <f>+VLOOKUP(A1464,'[1]CEMEXCPO.MX'!$A$2:$G$1741,6,FALSE)</f>
        <v>15.48</v>
      </c>
      <c r="C1464" s="237">
        <f>+VLOOKUP(A1464,[1]BIMBOA.MX!$A$2:$G$1741,6,FALSE)</f>
        <v>44.555008000000001</v>
      </c>
      <c r="D1464" s="237">
        <f>+VLOOKUP(A1464,[1]GENTERA.MX!$A$2:$G$1741,6,FALSE)</f>
        <v>16.133572000000001</v>
      </c>
      <c r="F1464" s="239">
        <v>43131</v>
      </c>
      <c r="G1464" s="237">
        <f t="shared" si="27"/>
        <v>-1.8560532813365928E-2</v>
      </c>
      <c r="H1464" s="237">
        <f t="shared" si="27"/>
        <v>-3.9569453408191523E-3</v>
      </c>
      <c r="I1464" s="237">
        <f t="shared" si="27"/>
        <v>0</v>
      </c>
    </row>
    <row r="1465" spans="1:9" x14ac:dyDescent="0.25">
      <c r="A1465" s="239">
        <v>43132</v>
      </c>
      <c r="B1465" s="237">
        <f>+VLOOKUP(A1465,'[1]CEMEXCPO.MX'!$A$2:$G$1741,6,FALSE)</f>
        <v>15.34</v>
      </c>
      <c r="C1465" s="237">
        <f>+VLOOKUP(A1465,[1]BIMBOA.MX!$A$2:$G$1741,6,FALSE)</f>
        <v>45.310673000000001</v>
      </c>
      <c r="D1465" s="237">
        <f>+VLOOKUP(A1465,[1]GENTERA.MX!$A$2:$G$1741,6,FALSE)</f>
        <v>15.96143</v>
      </c>
      <c r="F1465" s="239">
        <v>43132</v>
      </c>
      <c r="G1465" s="237">
        <f t="shared" si="27"/>
        <v>-9.0850722224709822E-3</v>
      </c>
      <c r="H1465" s="237">
        <f t="shared" si="27"/>
        <v>1.681805118399237E-2</v>
      </c>
      <c r="I1465" s="237">
        <f t="shared" si="27"/>
        <v>-1.0727131328079016E-2</v>
      </c>
    </row>
    <row r="1466" spans="1:9" x14ac:dyDescent="0.25">
      <c r="A1466" s="239">
        <v>43133</v>
      </c>
      <c r="B1466" s="237">
        <f>+VLOOKUP(A1466,'[1]CEMEXCPO.MX'!$A$2:$G$1741,6,FALSE)</f>
        <v>15.21</v>
      </c>
      <c r="C1466" s="237">
        <f>+VLOOKUP(A1466,[1]BIMBOA.MX!$A$2:$G$1741,6,FALSE)</f>
        <v>45.448070999999999</v>
      </c>
      <c r="D1466" s="237">
        <f>+VLOOKUP(A1466,[1]GENTERA.MX!$A$2:$G$1741,6,FALSE)</f>
        <v>15.540635999999999</v>
      </c>
      <c r="F1466" s="239">
        <v>43133</v>
      </c>
      <c r="G1466" s="237">
        <f t="shared" si="27"/>
        <v>-8.5106896679086191E-3</v>
      </c>
      <c r="H1466" s="237">
        <f t="shared" si="27"/>
        <v>3.027765676545403E-3</v>
      </c>
      <c r="I1466" s="237">
        <f t="shared" si="27"/>
        <v>-2.6716916262450111E-2</v>
      </c>
    </row>
    <row r="1467" spans="1:9" x14ac:dyDescent="0.25">
      <c r="A1467" s="239">
        <v>43137</v>
      </c>
      <c r="B1467" s="237">
        <f>+VLOOKUP(A1467,'[1]CEMEXCPO.MX'!$A$2:$G$1741,6,FALSE)</f>
        <v>14.92</v>
      </c>
      <c r="C1467" s="237">
        <f>+VLOOKUP(A1467,[1]BIMBOA.MX!$A$2:$G$1741,6,FALSE)</f>
        <v>45.153647999999997</v>
      </c>
      <c r="D1467" s="237">
        <f>+VLOOKUP(A1467,[1]GENTERA.MX!$A$2:$G$1741,6,FALSE)</f>
        <v>15.291986</v>
      </c>
      <c r="F1467" s="239">
        <v>43137</v>
      </c>
      <c r="G1467" s="237">
        <f t="shared" si="27"/>
        <v>-1.9250511495586757E-2</v>
      </c>
      <c r="H1467" s="237">
        <f t="shared" si="27"/>
        <v>-6.4993035373082644E-3</v>
      </c>
      <c r="I1467" s="237">
        <f t="shared" si="27"/>
        <v>-1.6129370420587145E-2</v>
      </c>
    </row>
    <row r="1468" spans="1:9" x14ac:dyDescent="0.25">
      <c r="A1468" s="239">
        <v>43138</v>
      </c>
      <c r="B1468" s="237">
        <f>+VLOOKUP(A1468,'[1]CEMEXCPO.MX'!$A$2:$G$1741,6,FALSE)</f>
        <v>14.7</v>
      </c>
      <c r="C1468" s="237">
        <f>+VLOOKUP(A1468,[1]BIMBOA.MX!$A$2:$G$1741,6,FALSE)</f>
        <v>44.927933000000003</v>
      </c>
      <c r="D1468" s="237">
        <f>+VLOOKUP(A1468,[1]GENTERA.MX!$A$2:$G$1741,6,FALSE)</f>
        <v>15.483256000000001</v>
      </c>
      <c r="F1468" s="239">
        <v>43138</v>
      </c>
      <c r="G1468" s="237">
        <f t="shared" si="27"/>
        <v>-1.4855100990924184E-2</v>
      </c>
      <c r="H1468" s="237">
        <f t="shared" si="27"/>
        <v>-5.0113568139523871E-3</v>
      </c>
      <c r="I1468" s="237">
        <f t="shared" si="27"/>
        <v>1.2430281639027341E-2</v>
      </c>
    </row>
    <row r="1469" spans="1:9" x14ac:dyDescent="0.25">
      <c r="A1469" s="239">
        <v>43139</v>
      </c>
      <c r="B1469" s="237">
        <f>+VLOOKUP(A1469,'[1]CEMEXCPO.MX'!$A$2:$G$1741,6,FALSE)</f>
        <v>14.03</v>
      </c>
      <c r="C1469" s="237">
        <f>+VLOOKUP(A1469,[1]BIMBOA.MX!$A$2:$G$1741,6,FALSE)</f>
        <v>43.995612999999999</v>
      </c>
      <c r="D1469" s="237">
        <f>+VLOOKUP(A1469,[1]GENTERA.MX!$A$2:$G$1741,6,FALSE)</f>
        <v>14.976393</v>
      </c>
      <c r="F1469" s="239">
        <v>43139</v>
      </c>
      <c r="G1469" s="237">
        <f t="shared" si="27"/>
        <v>-4.6649599670321076E-2</v>
      </c>
      <c r="H1469" s="237">
        <f t="shared" si="27"/>
        <v>-2.0969792725327303E-2</v>
      </c>
      <c r="I1469" s="237">
        <f t="shared" si="27"/>
        <v>-3.3284020583295298E-2</v>
      </c>
    </row>
    <row r="1470" spans="1:9" x14ac:dyDescent="0.25">
      <c r="A1470" s="239">
        <v>43140</v>
      </c>
      <c r="B1470" s="237">
        <f>+VLOOKUP(A1470,'[1]CEMEXCPO.MX'!$A$2:$G$1741,6,FALSE)</f>
        <v>13.96</v>
      </c>
      <c r="C1470" s="237">
        <f>+VLOOKUP(A1470,[1]BIMBOA.MX!$A$2:$G$1741,6,FALSE)</f>
        <v>44.005428000000002</v>
      </c>
      <c r="D1470" s="237">
        <f>+VLOOKUP(A1470,[1]GENTERA.MX!$A$2:$G$1741,6,FALSE)</f>
        <v>14.785123</v>
      </c>
      <c r="F1470" s="239">
        <v>43140</v>
      </c>
      <c r="G1470" s="237">
        <f t="shared" si="27"/>
        <v>-5.0017967801430077E-3</v>
      </c>
      <c r="H1470" s="237">
        <f t="shared" si="27"/>
        <v>2.2306554397916412E-4</v>
      </c>
      <c r="I1470" s="237">
        <f t="shared" si="27"/>
        <v>-1.2853688865789451E-2</v>
      </c>
    </row>
    <row r="1471" spans="1:9" x14ac:dyDescent="0.25">
      <c r="A1471" s="239">
        <v>43143</v>
      </c>
      <c r="B1471" s="237">
        <f>+VLOOKUP(A1471,'[1]CEMEXCPO.MX'!$A$2:$G$1741,6,FALSE)</f>
        <v>13.79</v>
      </c>
      <c r="C1471" s="237">
        <f>+VLOOKUP(A1471,[1]BIMBOA.MX!$A$2:$G$1741,6,FALSE)</f>
        <v>43.553992999999998</v>
      </c>
      <c r="D1471" s="237">
        <f>+VLOOKUP(A1471,[1]GENTERA.MX!$A$2:$G$1741,6,FALSE)</f>
        <v>14.899884</v>
      </c>
      <c r="F1471" s="239">
        <v>43143</v>
      </c>
      <c r="G1471" s="237">
        <f t="shared" si="27"/>
        <v>-1.2252405529016115E-2</v>
      </c>
      <c r="H1471" s="237">
        <f t="shared" si="27"/>
        <v>-1.0311603135237289E-2</v>
      </c>
      <c r="I1471" s="237">
        <f t="shared" si="27"/>
        <v>7.7319551738976571E-3</v>
      </c>
    </row>
    <row r="1472" spans="1:9" x14ac:dyDescent="0.25">
      <c r="A1472" s="239">
        <v>43144</v>
      </c>
      <c r="B1472" s="237">
        <f>+VLOOKUP(A1472,'[1]CEMEXCPO.MX'!$A$2:$G$1741,6,FALSE)</f>
        <v>13.78</v>
      </c>
      <c r="C1472" s="237">
        <f>+VLOOKUP(A1472,[1]BIMBOA.MX!$A$2:$G$1741,6,FALSE)</f>
        <v>42.916088000000002</v>
      </c>
      <c r="D1472" s="237">
        <f>+VLOOKUP(A1472,[1]GENTERA.MX!$A$2:$G$1741,6,FALSE)</f>
        <v>14.785123</v>
      </c>
      <c r="F1472" s="239">
        <v>43144</v>
      </c>
      <c r="G1472" s="237">
        <f t="shared" si="27"/>
        <v>-7.2542621969788688E-4</v>
      </c>
      <c r="H1472" s="237">
        <f t="shared" si="27"/>
        <v>-1.4754619521032828E-2</v>
      </c>
      <c r="I1472" s="237">
        <f t="shared" si="27"/>
        <v>-7.7319551738976545E-3</v>
      </c>
    </row>
    <row r="1473" spans="1:9" x14ac:dyDescent="0.25">
      <c r="A1473" s="239">
        <v>43145</v>
      </c>
      <c r="B1473" s="237">
        <f>+VLOOKUP(A1473,'[1]CEMEXCPO.MX'!$A$2:$G$1741,6,FALSE)</f>
        <v>14.14</v>
      </c>
      <c r="C1473" s="237">
        <f>+VLOOKUP(A1473,[1]BIMBOA.MX!$A$2:$G$1741,6,FALSE)</f>
        <v>43.131991999999997</v>
      </c>
      <c r="D1473" s="237">
        <f>+VLOOKUP(A1473,[1]GENTERA.MX!$A$2:$G$1741,6,FALSE)</f>
        <v>14.593854</v>
      </c>
      <c r="F1473" s="239">
        <v>43145</v>
      </c>
      <c r="G1473" s="237">
        <f t="shared" si="27"/>
        <v>2.5789394882914232E-2</v>
      </c>
      <c r="H1473" s="237">
        <f t="shared" si="27"/>
        <v>5.0182282529815537E-3</v>
      </c>
      <c r="I1473" s="237">
        <f t="shared" si="27"/>
        <v>-1.3020991330203019E-2</v>
      </c>
    </row>
    <row r="1474" spans="1:9" x14ac:dyDescent="0.25">
      <c r="A1474" s="239">
        <v>43146</v>
      </c>
      <c r="B1474" s="237">
        <f>+VLOOKUP(A1474,'[1]CEMEXCPO.MX'!$A$2:$G$1741,6,FALSE)</f>
        <v>13.94</v>
      </c>
      <c r="C1474" s="237">
        <f>+VLOOKUP(A1474,[1]BIMBOA.MX!$A$2:$G$1741,6,FALSE)</f>
        <v>42.945526000000001</v>
      </c>
      <c r="D1474" s="237">
        <f>+VLOOKUP(A1474,[1]GENTERA.MX!$A$2:$G$1741,6,FALSE)</f>
        <v>14.832940000000001</v>
      </c>
      <c r="F1474" s="239">
        <v>43146</v>
      </c>
      <c r="G1474" s="237">
        <f t="shared" si="27"/>
        <v>-1.4245255136048917E-2</v>
      </c>
      <c r="H1474" s="237">
        <f t="shared" si="27"/>
        <v>-4.3325201750163229E-3</v>
      </c>
      <c r="I1474" s="237">
        <f t="shared" si="27"/>
        <v>1.6249902116465889E-2</v>
      </c>
    </row>
    <row r="1475" spans="1:9" x14ac:dyDescent="0.25">
      <c r="A1475" s="239">
        <v>43147</v>
      </c>
      <c r="B1475" s="237">
        <f>+VLOOKUP(A1475,'[1]CEMEXCPO.MX'!$A$2:$G$1741,6,FALSE)</f>
        <v>13.91</v>
      </c>
      <c r="C1475" s="237">
        <f>+VLOOKUP(A1475,[1]BIMBOA.MX!$A$2:$G$1741,6,FALSE)</f>
        <v>43.190876000000003</v>
      </c>
      <c r="D1475" s="237">
        <f>+VLOOKUP(A1475,[1]GENTERA.MX!$A$2:$G$1741,6,FALSE)</f>
        <v>15.119844000000001</v>
      </c>
      <c r="F1475" s="239">
        <v>43147</v>
      </c>
      <c r="G1475" s="237">
        <f t="shared" si="27"/>
        <v>-2.154399397026214E-3</v>
      </c>
      <c r="H1475" s="237">
        <f t="shared" si="27"/>
        <v>5.6967938720655174E-3</v>
      </c>
      <c r="I1475" s="237">
        <f t="shared" si="27"/>
        <v>1.9157669939269772E-2</v>
      </c>
    </row>
    <row r="1476" spans="1:9" x14ac:dyDescent="0.25">
      <c r="A1476" s="239">
        <v>43150</v>
      </c>
      <c r="B1476" s="237">
        <f>+VLOOKUP(A1476,'[1]CEMEXCPO.MX'!$A$2:$G$1741,6,FALSE)</f>
        <v>13.93</v>
      </c>
      <c r="C1476" s="237">
        <f>+VLOOKUP(A1476,[1]BIMBOA.MX!$A$2:$G$1741,6,FALSE)</f>
        <v>43.102550999999998</v>
      </c>
      <c r="D1476" s="237">
        <f>+VLOOKUP(A1476,[1]GENTERA.MX!$A$2:$G$1741,6,FALSE)</f>
        <v>15.167662</v>
      </c>
      <c r="F1476" s="239">
        <v>43150</v>
      </c>
      <c r="G1476" s="237">
        <f t="shared" ref="G1476:I1539" si="28">+LN(B1476/B1475)</f>
        <v>1.4367818563628255E-3</v>
      </c>
      <c r="H1476" s="237">
        <f t="shared" si="28"/>
        <v>-2.0470859465176968E-3</v>
      </c>
      <c r="I1476" s="237">
        <f t="shared" si="28"/>
        <v>3.1576082712610502E-3</v>
      </c>
    </row>
    <row r="1477" spans="1:9" x14ac:dyDescent="0.25">
      <c r="A1477" s="239">
        <v>43151</v>
      </c>
      <c r="B1477" s="237">
        <f>+VLOOKUP(A1477,'[1]CEMEXCPO.MX'!$A$2:$G$1741,6,FALSE)</f>
        <v>13.52</v>
      </c>
      <c r="C1477" s="237">
        <f>+VLOOKUP(A1477,[1]BIMBOA.MX!$A$2:$G$1741,6,FALSE)</f>
        <v>43.239947999999998</v>
      </c>
      <c r="D1477" s="237">
        <f>+VLOOKUP(A1477,[1]GENTERA.MX!$A$2:$G$1741,6,FALSE)</f>
        <v>15.014646000000001</v>
      </c>
      <c r="F1477" s="239">
        <v>43151</v>
      </c>
      <c r="G1477" s="237">
        <f t="shared" si="28"/>
        <v>-2.9874717176896284E-2</v>
      </c>
      <c r="H1477" s="237">
        <f t="shared" si="28"/>
        <v>3.1826068868898581E-3</v>
      </c>
      <c r="I1477" s="237">
        <f t="shared" si="28"/>
        <v>-1.0139536775316205E-2</v>
      </c>
    </row>
    <row r="1478" spans="1:9" x14ac:dyDescent="0.25">
      <c r="A1478" s="239">
        <v>43152</v>
      </c>
      <c r="B1478" s="237">
        <f>+VLOOKUP(A1478,'[1]CEMEXCPO.MX'!$A$2:$G$1741,6,FALSE)</f>
        <v>13.28</v>
      </c>
      <c r="C1478" s="237">
        <f>+VLOOKUP(A1478,[1]BIMBOA.MX!$A$2:$G$1741,6,FALSE)</f>
        <v>43.151618999999997</v>
      </c>
      <c r="D1478" s="237">
        <f>+VLOOKUP(A1478,[1]GENTERA.MX!$A$2:$G$1741,6,FALSE)</f>
        <v>15.234605999999999</v>
      </c>
      <c r="F1478" s="239">
        <v>43152</v>
      </c>
      <c r="G1478" s="237">
        <f t="shared" si="28"/>
        <v>-1.7910926566530219E-2</v>
      </c>
      <c r="H1478" s="237">
        <f t="shared" si="28"/>
        <v>-2.0448530764215688E-3</v>
      </c>
      <c r="I1478" s="237">
        <f t="shared" si="28"/>
        <v>1.4543425866351168E-2</v>
      </c>
    </row>
    <row r="1479" spans="1:9" x14ac:dyDescent="0.25">
      <c r="A1479" s="239">
        <v>43153</v>
      </c>
      <c r="B1479" s="237">
        <f>+VLOOKUP(A1479,'[1]CEMEXCPO.MX'!$A$2:$G$1741,6,FALSE)</f>
        <v>13.5</v>
      </c>
      <c r="C1479" s="237">
        <f>+VLOOKUP(A1479,[1]BIMBOA.MX!$A$2:$G$1741,6,FALSE)</f>
        <v>43.573619999999998</v>
      </c>
      <c r="D1479" s="237">
        <f>+VLOOKUP(A1479,[1]GENTERA.MX!$A$2:$G$1741,6,FALSE)</f>
        <v>15.320677999999999</v>
      </c>
      <c r="F1479" s="239">
        <v>43153</v>
      </c>
      <c r="G1479" s="237">
        <f t="shared" si="28"/>
        <v>1.6430541396095955E-2</v>
      </c>
      <c r="H1479" s="237">
        <f t="shared" si="28"/>
        <v>9.7319842656416935E-3</v>
      </c>
      <c r="I1479" s="237">
        <f t="shared" si="28"/>
        <v>5.6338686077163471E-3</v>
      </c>
    </row>
    <row r="1480" spans="1:9" x14ac:dyDescent="0.25">
      <c r="A1480" s="239">
        <v>43154</v>
      </c>
      <c r="B1480" s="237">
        <f>+VLOOKUP(A1480,'[1]CEMEXCPO.MX'!$A$2:$G$1741,6,FALSE)</f>
        <v>13.23</v>
      </c>
      <c r="C1480" s="237">
        <f>+VLOOKUP(A1480,[1]BIMBOA.MX!$A$2:$G$1741,6,FALSE)</f>
        <v>43.603062000000001</v>
      </c>
      <c r="D1480" s="237">
        <f>+VLOOKUP(A1480,[1]GENTERA.MX!$A$2:$G$1741,6,FALSE)</f>
        <v>15.511946</v>
      </c>
      <c r="F1480" s="239">
        <v>43154</v>
      </c>
      <c r="G1480" s="237">
        <f t="shared" si="28"/>
        <v>-2.0202707317519466E-2</v>
      </c>
      <c r="H1480" s="237">
        <f t="shared" si="28"/>
        <v>6.7545587751073068E-4</v>
      </c>
      <c r="I1480" s="237">
        <f t="shared" si="28"/>
        <v>1.2407017550571043E-2</v>
      </c>
    </row>
    <row r="1481" spans="1:9" x14ac:dyDescent="0.25">
      <c r="A1481" s="239">
        <v>43157</v>
      </c>
      <c r="B1481" s="237">
        <f>+VLOOKUP(A1481,'[1]CEMEXCPO.MX'!$A$2:$G$1741,6,FALSE)</f>
        <v>13.05</v>
      </c>
      <c r="C1481" s="237">
        <f>+VLOOKUP(A1481,[1]BIMBOA.MX!$A$2:$G$1741,6,FALSE)</f>
        <v>43.377341999999999</v>
      </c>
      <c r="D1481" s="237">
        <f>+VLOOKUP(A1481,[1]GENTERA.MX!$A$2:$G$1741,6,FALSE)</f>
        <v>15.215479</v>
      </c>
      <c r="F1481" s="239">
        <v>43157</v>
      </c>
      <c r="G1481" s="237">
        <f t="shared" si="28"/>
        <v>-1.3698844358161915E-2</v>
      </c>
      <c r="H1481" s="237">
        <f t="shared" si="28"/>
        <v>-5.1901462011227249E-3</v>
      </c>
      <c r="I1481" s="237">
        <f t="shared" si="28"/>
        <v>-1.9297171815000957E-2</v>
      </c>
    </row>
    <row r="1482" spans="1:9" x14ac:dyDescent="0.25">
      <c r="A1482" s="239">
        <v>43158</v>
      </c>
      <c r="B1482" s="237">
        <f>+VLOOKUP(A1482,'[1]CEMEXCPO.MX'!$A$2:$G$1741,6,FALSE)</f>
        <v>12.69</v>
      </c>
      <c r="C1482" s="237">
        <f>+VLOOKUP(A1482,[1]BIMBOA.MX!$A$2:$G$1741,6,FALSE)</f>
        <v>43.416595000000001</v>
      </c>
      <c r="D1482" s="237">
        <f>+VLOOKUP(A1482,[1]GENTERA.MX!$A$2:$G$1741,6,FALSE)</f>
        <v>14.679925000000001</v>
      </c>
      <c r="F1482" s="239">
        <v>43158</v>
      </c>
      <c r="G1482" s="237">
        <f t="shared" si="28"/>
        <v>-2.797385204240618E-2</v>
      </c>
      <c r="H1482" s="237">
        <f t="shared" si="28"/>
        <v>9.0451024652109572E-4</v>
      </c>
      <c r="I1482" s="237">
        <f t="shared" si="28"/>
        <v>-3.5832350761933515E-2</v>
      </c>
    </row>
    <row r="1483" spans="1:9" x14ac:dyDescent="0.25">
      <c r="A1483" s="239">
        <v>43159</v>
      </c>
      <c r="B1483" s="237">
        <f>+VLOOKUP(A1483,'[1]CEMEXCPO.MX'!$A$2:$G$1741,6,FALSE)</f>
        <v>12.45</v>
      </c>
      <c r="C1483" s="237">
        <f>+VLOOKUP(A1483,[1]BIMBOA.MX!$A$2:$G$1741,6,FALSE)</f>
        <v>43.289017000000001</v>
      </c>
      <c r="D1483" s="237">
        <f>+VLOOKUP(A1483,[1]GENTERA.MX!$A$2:$G$1741,6,FALSE)</f>
        <v>14.727741</v>
      </c>
      <c r="F1483" s="239">
        <v>43159</v>
      </c>
      <c r="G1483" s="237">
        <f t="shared" si="28"/>
        <v>-1.90936588155797E-2</v>
      </c>
      <c r="H1483" s="237">
        <f t="shared" si="28"/>
        <v>-2.9427874188525396E-3</v>
      </c>
      <c r="I1483" s="237">
        <f t="shared" si="28"/>
        <v>3.2519440433252684E-3</v>
      </c>
    </row>
    <row r="1484" spans="1:9" x14ac:dyDescent="0.25">
      <c r="A1484" s="239">
        <v>43160</v>
      </c>
      <c r="B1484" s="237">
        <f>+VLOOKUP(A1484,'[1]CEMEXCPO.MX'!$A$2:$G$1741,6,FALSE)</f>
        <v>13.1</v>
      </c>
      <c r="C1484" s="237">
        <f>+VLOOKUP(A1484,[1]BIMBOA.MX!$A$2:$G$1741,6,FALSE)</f>
        <v>43.259574999999998</v>
      </c>
      <c r="D1484" s="237">
        <f>+VLOOKUP(A1484,[1]GENTERA.MX!$A$2:$G$1741,6,FALSE)</f>
        <v>14.689488000000001</v>
      </c>
      <c r="F1484" s="239">
        <v>43160</v>
      </c>
      <c r="G1484" s="237">
        <f t="shared" si="28"/>
        <v>5.0891607296389224E-2</v>
      </c>
      <c r="H1484" s="237">
        <f t="shared" si="28"/>
        <v>-6.8035771478974576E-4</v>
      </c>
      <c r="I1484" s="237">
        <f t="shared" si="28"/>
        <v>-2.6007222883679335E-3</v>
      </c>
    </row>
    <row r="1485" spans="1:9" x14ac:dyDescent="0.25">
      <c r="A1485" s="239">
        <v>43161</v>
      </c>
      <c r="B1485" s="237">
        <f>+VLOOKUP(A1485,'[1]CEMEXCPO.MX'!$A$2:$G$1741,6,FALSE)</f>
        <v>13.1</v>
      </c>
      <c r="C1485" s="237">
        <f>+VLOOKUP(A1485,[1]BIMBOA.MX!$A$2:$G$1741,6,FALSE)</f>
        <v>42.238930000000003</v>
      </c>
      <c r="D1485" s="237">
        <f>+VLOOKUP(A1485,[1]GENTERA.MX!$A$2:$G$1741,6,FALSE)</f>
        <v>15.005082</v>
      </c>
      <c r="F1485" s="239">
        <v>43161</v>
      </c>
      <c r="G1485" s="237">
        <f t="shared" si="28"/>
        <v>0</v>
      </c>
      <c r="H1485" s="237">
        <f t="shared" si="28"/>
        <v>-2.3876288520811171E-2</v>
      </c>
      <c r="I1485" s="237">
        <f t="shared" si="28"/>
        <v>2.1256807785999532E-2</v>
      </c>
    </row>
    <row r="1486" spans="1:9" x14ac:dyDescent="0.25">
      <c r="A1486" s="239">
        <v>43164</v>
      </c>
      <c r="B1486" s="237">
        <f>+VLOOKUP(A1486,'[1]CEMEXCPO.MX'!$A$2:$G$1741,6,FALSE)</f>
        <v>13.01</v>
      </c>
      <c r="C1486" s="237">
        <f>+VLOOKUP(A1486,[1]BIMBOA.MX!$A$2:$G$1741,6,FALSE)</f>
        <v>41.934699999999999</v>
      </c>
      <c r="D1486" s="237">
        <f>+VLOOKUP(A1486,[1]GENTERA.MX!$A$2:$G$1741,6,FALSE)</f>
        <v>14.354767000000001</v>
      </c>
      <c r="F1486" s="239">
        <v>43164</v>
      </c>
      <c r="G1486" s="237">
        <f t="shared" si="28"/>
        <v>-6.8939376826919318E-3</v>
      </c>
      <c r="H1486" s="237">
        <f t="shared" si="28"/>
        <v>-7.2286611556797008E-3</v>
      </c>
      <c r="I1486" s="237">
        <f t="shared" si="28"/>
        <v>-4.4306861559451433E-2</v>
      </c>
    </row>
    <row r="1487" spans="1:9" x14ac:dyDescent="0.25">
      <c r="A1487" s="239">
        <v>43165</v>
      </c>
      <c r="B1487" s="237">
        <f>+VLOOKUP(A1487,'[1]CEMEXCPO.MX'!$A$2:$G$1741,6,FALSE)</f>
        <v>13.15</v>
      </c>
      <c r="C1487" s="237">
        <f>+VLOOKUP(A1487,[1]BIMBOA.MX!$A$2:$G$1741,6,FALSE)</f>
        <v>41.689349999999997</v>
      </c>
      <c r="D1487" s="237">
        <f>+VLOOKUP(A1487,[1]GENTERA.MX!$A$2:$G$1741,6,FALSE)</f>
        <v>14.220879</v>
      </c>
      <c r="F1487" s="239">
        <v>43165</v>
      </c>
      <c r="G1487" s="237">
        <f t="shared" si="28"/>
        <v>1.0703466099359613E-2</v>
      </c>
      <c r="H1487" s="237">
        <f t="shared" si="28"/>
        <v>-5.8679459798152813E-3</v>
      </c>
      <c r="I1487" s="237">
        <f t="shared" si="28"/>
        <v>-9.3708453523400573E-3</v>
      </c>
    </row>
    <row r="1488" spans="1:9" x14ac:dyDescent="0.25">
      <c r="A1488" s="239">
        <v>43166</v>
      </c>
      <c r="B1488" s="237">
        <f>+VLOOKUP(A1488,'[1]CEMEXCPO.MX'!$A$2:$G$1741,6,FALSE)</f>
        <v>13</v>
      </c>
      <c r="C1488" s="237">
        <f>+VLOOKUP(A1488,[1]BIMBOA.MX!$A$2:$G$1741,6,FALSE)</f>
        <v>40.335037</v>
      </c>
      <c r="D1488" s="237">
        <f>+VLOOKUP(A1488,[1]GENTERA.MX!$A$2:$G$1741,6,FALSE)</f>
        <v>14.000918</v>
      </c>
      <c r="F1488" s="239">
        <v>43166</v>
      </c>
      <c r="G1488" s="237">
        <f t="shared" si="28"/>
        <v>-1.1472401162236807E-2</v>
      </c>
      <c r="H1488" s="237">
        <f t="shared" si="28"/>
        <v>-3.3025204796287795E-2</v>
      </c>
      <c r="I1488" s="237">
        <f t="shared" si="28"/>
        <v>-1.5588337916540454E-2</v>
      </c>
    </row>
    <row r="1489" spans="1:9" x14ac:dyDescent="0.25">
      <c r="A1489" s="239">
        <v>43167</v>
      </c>
      <c r="B1489" s="237">
        <f>+VLOOKUP(A1489,'[1]CEMEXCPO.MX'!$A$2:$G$1741,6,FALSE)</f>
        <v>13.55</v>
      </c>
      <c r="C1489" s="237">
        <f>+VLOOKUP(A1489,[1]BIMBOA.MX!$A$2:$G$1741,6,FALSE)</f>
        <v>41.473446000000003</v>
      </c>
      <c r="D1489" s="237">
        <f>+VLOOKUP(A1489,[1]GENTERA.MX!$A$2:$G$1741,6,FALSE)</f>
        <v>13.876594000000001</v>
      </c>
      <c r="F1489" s="239">
        <v>43167</v>
      </c>
      <c r="G1489" s="237">
        <f t="shared" si="28"/>
        <v>4.1437189864173239E-2</v>
      </c>
      <c r="H1489" s="237">
        <f t="shared" si="28"/>
        <v>2.7832871314138429E-2</v>
      </c>
      <c r="I1489" s="237">
        <f t="shared" si="28"/>
        <v>-8.9193629772697913E-3</v>
      </c>
    </row>
    <row r="1490" spans="1:9" x14ac:dyDescent="0.25">
      <c r="A1490" s="239">
        <v>43168</v>
      </c>
      <c r="B1490" s="237">
        <f>+VLOOKUP(A1490,'[1]CEMEXCPO.MX'!$A$2:$G$1741,6,FALSE)</f>
        <v>13.72</v>
      </c>
      <c r="C1490" s="237">
        <f>+VLOOKUP(A1490,[1]BIMBOA.MX!$A$2:$G$1741,6,FALSE)</f>
        <v>41.758049</v>
      </c>
      <c r="D1490" s="237">
        <f>+VLOOKUP(A1490,[1]GENTERA.MX!$A$2:$G$1741,6,FALSE)</f>
        <v>14.14437</v>
      </c>
      <c r="F1490" s="239">
        <v>43168</v>
      </c>
      <c r="G1490" s="237">
        <f t="shared" si="28"/>
        <v>1.246807497202931E-2</v>
      </c>
      <c r="H1490" s="237">
        <f t="shared" si="28"/>
        <v>6.838856114220063E-3</v>
      </c>
      <c r="I1490" s="237">
        <f t="shared" si="28"/>
        <v>1.9113129138548242E-2</v>
      </c>
    </row>
    <row r="1491" spans="1:9" x14ac:dyDescent="0.25">
      <c r="A1491" s="239">
        <v>43171</v>
      </c>
      <c r="B1491" s="237">
        <f>+VLOOKUP(A1491,'[1]CEMEXCPO.MX'!$A$2:$G$1741,6,FALSE)</f>
        <v>13.55</v>
      </c>
      <c r="C1491" s="237">
        <f>+VLOOKUP(A1491,[1]BIMBOA.MX!$A$2:$G$1741,6,FALSE)</f>
        <v>42.356696999999997</v>
      </c>
      <c r="D1491" s="237">
        <f>+VLOOKUP(A1491,[1]GENTERA.MX!$A$2:$G$1741,6,FALSE)</f>
        <v>13.953101</v>
      </c>
      <c r="F1491" s="239">
        <v>43171</v>
      </c>
      <c r="G1491" s="237">
        <f t="shared" si="28"/>
        <v>-1.2468074972029234E-2</v>
      </c>
      <c r="H1491" s="237">
        <f t="shared" si="28"/>
        <v>1.4234320054445117E-2</v>
      </c>
      <c r="I1491" s="237">
        <f t="shared" si="28"/>
        <v>-1.3614887584841162E-2</v>
      </c>
    </row>
    <row r="1492" spans="1:9" x14ac:dyDescent="0.25">
      <c r="A1492" s="239">
        <v>43172</v>
      </c>
      <c r="B1492" s="237">
        <f>+VLOOKUP(A1492,'[1]CEMEXCPO.MX'!$A$2:$G$1741,6,FALSE)</f>
        <v>13.68</v>
      </c>
      <c r="C1492" s="237">
        <f>+VLOOKUP(A1492,[1]BIMBOA.MX!$A$2:$G$1741,6,FALSE)</f>
        <v>41.129962999999996</v>
      </c>
      <c r="D1492" s="237">
        <f>+VLOOKUP(A1492,[1]GENTERA.MX!$A$2:$G$1741,6,FALSE)</f>
        <v>13.34104</v>
      </c>
      <c r="F1492" s="239">
        <v>43172</v>
      </c>
      <c r="G1492" s="237">
        <f t="shared" si="28"/>
        <v>9.5483648686943683E-3</v>
      </c>
      <c r="H1492" s="237">
        <f t="shared" si="28"/>
        <v>-2.9389660533535041E-2</v>
      </c>
      <c r="I1492" s="237">
        <f t="shared" si="28"/>
        <v>-4.4856779002389567E-2</v>
      </c>
    </row>
    <row r="1493" spans="1:9" x14ac:dyDescent="0.25">
      <c r="A1493" s="239">
        <v>43173</v>
      </c>
      <c r="B1493" s="237">
        <f>+VLOOKUP(A1493,'[1]CEMEXCPO.MX'!$A$2:$G$1741,6,FALSE)</f>
        <v>13.44</v>
      </c>
      <c r="C1493" s="237">
        <f>+VLOOKUP(A1493,[1]BIMBOA.MX!$A$2:$G$1741,6,FALSE)</f>
        <v>40.815918000000003</v>
      </c>
      <c r="D1493" s="237">
        <f>+VLOOKUP(A1493,[1]GENTERA.MX!$A$2:$G$1741,6,FALSE)</f>
        <v>12.881993</v>
      </c>
      <c r="F1493" s="239">
        <v>43173</v>
      </c>
      <c r="G1493" s="237">
        <f t="shared" si="28"/>
        <v>-1.7699577099400975E-2</v>
      </c>
      <c r="H1493" s="237">
        <f t="shared" si="28"/>
        <v>-7.6647302738861315E-3</v>
      </c>
      <c r="I1493" s="237">
        <f t="shared" si="28"/>
        <v>-3.5014553737497206E-2</v>
      </c>
    </row>
    <row r="1494" spans="1:9" x14ac:dyDescent="0.25">
      <c r="A1494" s="239">
        <v>43174</v>
      </c>
      <c r="B1494" s="237">
        <f>+VLOOKUP(A1494,'[1]CEMEXCPO.MX'!$A$2:$G$1741,6,FALSE)</f>
        <v>13.38</v>
      </c>
      <c r="C1494" s="237">
        <f>+VLOOKUP(A1494,[1]BIMBOA.MX!$A$2:$G$1741,6,FALSE)</f>
        <v>40.884616999999999</v>
      </c>
      <c r="D1494" s="237">
        <f>+VLOOKUP(A1494,[1]GENTERA.MX!$A$2:$G$1741,6,FALSE)</f>
        <v>12.585526</v>
      </c>
      <c r="F1494" s="239">
        <v>43174</v>
      </c>
      <c r="G1494" s="237">
        <f t="shared" si="28"/>
        <v>-4.4742803949209663E-3</v>
      </c>
      <c r="H1494" s="237">
        <f t="shared" si="28"/>
        <v>1.6817274499179378E-3</v>
      </c>
      <c r="I1494" s="237">
        <f t="shared" si="28"/>
        <v>-2.3283021228171576E-2</v>
      </c>
    </row>
    <row r="1495" spans="1:9" x14ac:dyDescent="0.25">
      <c r="A1495" s="239">
        <v>43175</v>
      </c>
      <c r="B1495" s="237">
        <f>+VLOOKUP(A1495,'[1]CEMEXCPO.MX'!$A$2:$G$1741,6,FALSE)</f>
        <v>13.07</v>
      </c>
      <c r="C1495" s="237">
        <f>+VLOOKUP(A1495,[1]BIMBOA.MX!$A$2:$G$1741,6,FALSE)</f>
        <v>40.492058</v>
      </c>
      <c r="D1495" s="237">
        <f>+VLOOKUP(A1495,[1]GENTERA.MX!$A$2:$G$1741,6,FALSE)</f>
        <v>12.547271</v>
      </c>
      <c r="F1495" s="239">
        <v>43175</v>
      </c>
      <c r="G1495" s="237">
        <f t="shared" si="28"/>
        <v>-2.3441527063951806E-2</v>
      </c>
      <c r="H1495" s="237">
        <f t="shared" si="28"/>
        <v>-9.6480237140990736E-3</v>
      </c>
      <c r="I1495" s="237">
        <f t="shared" si="28"/>
        <v>-3.0442317696295143E-3</v>
      </c>
    </row>
    <row r="1496" spans="1:9" x14ac:dyDescent="0.25">
      <c r="A1496" s="239">
        <v>43179</v>
      </c>
      <c r="B1496" s="237">
        <f>+VLOOKUP(A1496,'[1]CEMEXCPO.MX'!$A$2:$G$1741,6,FALSE)</f>
        <v>12.62</v>
      </c>
      <c r="C1496" s="237">
        <f>+VLOOKUP(A1496,[1]BIMBOA.MX!$A$2:$G$1741,6,FALSE)</f>
        <v>40.874802000000003</v>
      </c>
      <c r="D1496" s="237">
        <f>+VLOOKUP(A1496,[1]GENTERA.MX!$A$2:$G$1741,6,FALSE)</f>
        <v>12.604652</v>
      </c>
      <c r="F1496" s="239">
        <v>43179</v>
      </c>
      <c r="G1496" s="237">
        <f t="shared" si="28"/>
        <v>-3.5036670523063557E-2</v>
      </c>
      <c r="H1496" s="237">
        <f t="shared" si="28"/>
        <v>9.4079290518034216E-3</v>
      </c>
      <c r="I1496" s="237">
        <f t="shared" si="28"/>
        <v>4.5627604338785528E-3</v>
      </c>
    </row>
    <row r="1497" spans="1:9" x14ac:dyDescent="0.25">
      <c r="A1497" s="239">
        <v>43180</v>
      </c>
      <c r="B1497" s="237">
        <f>+VLOOKUP(A1497,'[1]CEMEXCPO.MX'!$A$2:$G$1741,6,FALSE)</f>
        <v>12.65</v>
      </c>
      <c r="C1497" s="237">
        <f>+VLOOKUP(A1497,[1]BIMBOA.MX!$A$2:$G$1741,6,FALSE)</f>
        <v>41.237915000000001</v>
      </c>
      <c r="D1497" s="237">
        <f>+VLOOKUP(A1497,[1]GENTERA.MX!$A$2:$G$1741,6,FALSE)</f>
        <v>13.264531</v>
      </c>
      <c r="F1497" s="239">
        <v>43180</v>
      </c>
      <c r="G1497" s="237">
        <f t="shared" si="28"/>
        <v>2.3743580604622971E-3</v>
      </c>
      <c r="H1497" s="237">
        <f t="shared" si="28"/>
        <v>8.844314990726871E-3</v>
      </c>
      <c r="I1497" s="237">
        <f t="shared" si="28"/>
        <v>5.1027678597384343E-2</v>
      </c>
    </row>
    <row r="1498" spans="1:9" x14ac:dyDescent="0.25">
      <c r="A1498" s="239">
        <v>43181</v>
      </c>
      <c r="B1498" s="237">
        <f>+VLOOKUP(A1498,'[1]CEMEXCPO.MX'!$A$2:$G$1741,6,FALSE)</f>
        <v>12.43</v>
      </c>
      <c r="C1498" s="237">
        <f>+VLOOKUP(A1498,[1]BIMBOA.MX!$A$2:$G$1741,6,FALSE)</f>
        <v>40.864989999999999</v>
      </c>
      <c r="D1498" s="237">
        <f>+VLOOKUP(A1498,[1]GENTERA.MX!$A$2:$G$1741,6,FALSE)</f>
        <v>13.035007</v>
      </c>
      <c r="F1498" s="239">
        <v>43181</v>
      </c>
      <c r="G1498" s="237">
        <f t="shared" si="28"/>
        <v>-1.7544309650909508E-2</v>
      </c>
      <c r="H1498" s="237">
        <f t="shared" si="28"/>
        <v>-9.0843938998372304E-3</v>
      </c>
      <c r="I1498" s="237">
        <f t="shared" si="28"/>
        <v>-1.7455046363082257E-2</v>
      </c>
    </row>
    <row r="1499" spans="1:9" x14ac:dyDescent="0.25">
      <c r="A1499" s="239">
        <v>43182</v>
      </c>
      <c r="B1499" s="237">
        <f>+VLOOKUP(A1499,'[1]CEMEXCPO.MX'!$A$2:$G$1741,6,FALSE)</f>
        <v>12.99</v>
      </c>
      <c r="C1499" s="237">
        <f>+VLOOKUP(A1499,[1]BIMBOA.MX!$A$2:$G$1741,6,FALSE)</f>
        <v>40.747219000000001</v>
      </c>
      <c r="D1499" s="237">
        <f>+VLOOKUP(A1499,[1]GENTERA.MX!$A$2:$G$1741,6,FALSE)</f>
        <v>12.862864999999999</v>
      </c>
      <c r="F1499" s="239">
        <v>43182</v>
      </c>
      <c r="G1499" s="237">
        <f t="shared" si="28"/>
        <v>4.4066925159888491E-2</v>
      </c>
      <c r="H1499" s="237">
        <f t="shared" si="28"/>
        <v>-2.8861143006019977E-3</v>
      </c>
      <c r="I1499" s="237">
        <f t="shared" si="28"/>
        <v>-1.3294106578389401E-2</v>
      </c>
    </row>
    <row r="1500" spans="1:9" x14ac:dyDescent="0.25">
      <c r="A1500" s="239">
        <v>43185</v>
      </c>
      <c r="B1500" s="237">
        <f>+VLOOKUP(A1500,'[1]CEMEXCPO.MX'!$A$2:$G$1741,6,FALSE)</f>
        <v>12.92</v>
      </c>
      <c r="C1500" s="237">
        <f>+VLOOKUP(A1500,[1]BIMBOA.MX!$A$2:$G$1741,6,FALSE)</f>
        <v>40.001362</v>
      </c>
      <c r="D1500" s="237">
        <f>+VLOOKUP(A1500,[1]GENTERA.MX!$A$2:$G$1741,6,FALSE)</f>
        <v>12.633343</v>
      </c>
      <c r="F1500" s="239">
        <v>43185</v>
      </c>
      <c r="G1500" s="237">
        <f t="shared" si="28"/>
        <v>-5.4033323280523772E-3</v>
      </c>
      <c r="H1500" s="237">
        <f t="shared" si="28"/>
        <v>-1.8474088425027319E-2</v>
      </c>
      <c r="I1500" s="237">
        <f t="shared" si="28"/>
        <v>-1.8004889231176241E-2</v>
      </c>
    </row>
    <row r="1501" spans="1:9" x14ac:dyDescent="0.25">
      <c r="A1501" s="239">
        <v>43186</v>
      </c>
      <c r="B1501" s="237">
        <f>+VLOOKUP(A1501,'[1]CEMEXCPO.MX'!$A$2:$G$1741,6,FALSE)</f>
        <v>12.65</v>
      </c>
      <c r="C1501" s="237">
        <f>+VLOOKUP(A1501,[1]BIMBOA.MX!$A$2:$G$1741,6,FALSE)</f>
        <v>40.001362</v>
      </c>
      <c r="D1501" s="237">
        <f>+VLOOKUP(A1501,[1]GENTERA.MX!$A$2:$G$1741,6,FALSE)</f>
        <v>12.728977</v>
      </c>
      <c r="F1501" s="239">
        <v>43186</v>
      </c>
      <c r="G1501" s="237">
        <f t="shared" si="28"/>
        <v>-2.1119283180926568E-2</v>
      </c>
      <c r="H1501" s="237">
        <f t="shared" si="28"/>
        <v>0</v>
      </c>
      <c r="I1501" s="237">
        <f t="shared" si="28"/>
        <v>7.5414593975475994E-3</v>
      </c>
    </row>
    <row r="1502" spans="1:9" x14ac:dyDescent="0.25">
      <c r="A1502" s="239">
        <v>43187</v>
      </c>
      <c r="B1502" s="237">
        <f>+VLOOKUP(A1502,'[1]CEMEXCPO.MX'!$A$2:$G$1741,6,FALSE)</f>
        <v>12.03</v>
      </c>
      <c r="C1502" s="237">
        <f>+VLOOKUP(A1502,[1]BIMBOA.MX!$A$2:$G$1741,6,FALSE)</f>
        <v>39.039603999999997</v>
      </c>
      <c r="D1502" s="237">
        <f>+VLOOKUP(A1502,[1]GENTERA.MX!$A$2:$G$1741,6,FALSE)</f>
        <v>12.68116</v>
      </c>
      <c r="F1502" s="239">
        <v>43187</v>
      </c>
      <c r="G1502" s="237">
        <f t="shared" si="28"/>
        <v>-5.0253685186941788E-2</v>
      </c>
      <c r="H1502" s="237">
        <f t="shared" si="28"/>
        <v>-2.4336885483424577E-2</v>
      </c>
      <c r="I1502" s="237">
        <f t="shared" si="28"/>
        <v>-3.7636205143900332E-3</v>
      </c>
    </row>
    <row r="1503" spans="1:9" x14ac:dyDescent="0.25">
      <c r="A1503" s="239">
        <v>43192</v>
      </c>
      <c r="B1503" s="237">
        <f>+VLOOKUP(A1503,'[1]CEMEXCPO.MX'!$A$2:$G$1741,6,FALSE)</f>
        <v>11.99</v>
      </c>
      <c r="C1503" s="237">
        <f>+VLOOKUP(A1503,[1]BIMBOA.MX!$A$2:$G$1741,6,FALSE)</f>
        <v>38.647053</v>
      </c>
      <c r="D1503" s="237">
        <f>+VLOOKUP(A1503,[1]GENTERA.MX!$A$2:$G$1741,6,FALSE)</f>
        <v>12.202987</v>
      </c>
      <c r="F1503" s="239">
        <v>43192</v>
      </c>
      <c r="G1503" s="237">
        <f t="shared" si="28"/>
        <v>-3.3305609471646108E-3</v>
      </c>
      <c r="H1503" s="237">
        <f t="shared" si="28"/>
        <v>-1.0106094307372105E-2</v>
      </c>
      <c r="I1503" s="237">
        <f t="shared" si="28"/>
        <v>-3.843666963731323E-2</v>
      </c>
    </row>
    <row r="1504" spans="1:9" x14ac:dyDescent="0.25">
      <c r="A1504" s="239">
        <v>43193</v>
      </c>
      <c r="B1504" s="237">
        <f>+VLOOKUP(A1504,'[1]CEMEXCPO.MX'!$A$2:$G$1741,6,FALSE)</f>
        <v>12.12</v>
      </c>
      <c r="C1504" s="237">
        <f>+VLOOKUP(A1504,[1]BIMBOA.MX!$A$2:$G$1741,6,FALSE)</f>
        <v>38.696120999999998</v>
      </c>
      <c r="D1504" s="237">
        <f>+VLOOKUP(A1504,[1]GENTERA.MX!$A$2:$G$1741,6,FALSE)</f>
        <v>12.422946</v>
      </c>
      <c r="F1504" s="239">
        <v>43193</v>
      </c>
      <c r="G1504" s="237">
        <f t="shared" si="28"/>
        <v>1.0784011601745412E-2</v>
      </c>
      <c r="H1504" s="237">
        <f t="shared" si="28"/>
        <v>1.2688387105264458E-3</v>
      </c>
      <c r="I1504" s="237">
        <f t="shared" si="28"/>
        <v>1.7864488608625172E-2</v>
      </c>
    </row>
    <row r="1505" spans="1:9" x14ac:dyDescent="0.25">
      <c r="A1505" s="239">
        <v>43194</v>
      </c>
      <c r="B1505" s="237">
        <f>+VLOOKUP(A1505,'[1]CEMEXCPO.MX'!$A$2:$G$1741,6,FALSE)</f>
        <v>12.4</v>
      </c>
      <c r="C1505" s="237">
        <f>+VLOOKUP(A1505,[1]BIMBOA.MX!$A$2:$G$1741,6,FALSE)</f>
        <v>40.482242999999997</v>
      </c>
      <c r="D1505" s="237">
        <f>+VLOOKUP(A1505,[1]GENTERA.MX!$A$2:$G$1741,6,FALSE)</f>
        <v>13.14977</v>
      </c>
      <c r="F1505" s="239">
        <v>43194</v>
      </c>
      <c r="G1505" s="237">
        <f t="shared" si="28"/>
        <v>2.2839491969822951E-2</v>
      </c>
      <c r="H1505" s="237">
        <f t="shared" si="28"/>
        <v>4.5124071069201702E-2</v>
      </c>
      <c r="I1505" s="237">
        <f t="shared" si="28"/>
        <v>5.6859021530564859E-2</v>
      </c>
    </row>
    <row r="1506" spans="1:9" x14ac:dyDescent="0.25">
      <c r="A1506" s="239">
        <v>43195</v>
      </c>
      <c r="B1506" s="237">
        <f>+VLOOKUP(A1506,'[1]CEMEXCPO.MX'!$A$2:$G$1741,6,FALSE)</f>
        <v>12.63</v>
      </c>
      <c r="C1506" s="237">
        <f>+VLOOKUP(A1506,[1]BIMBOA.MX!$A$2:$G$1741,6,FALSE)</f>
        <v>40.178013</v>
      </c>
      <c r="D1506" s="237">
        <f>+VLOOKUP(A1506,[1]GENTERA.MX!$A$2:$G$1741,6,FALSE)</f>
        <v>13.570562000000001</v>
      </c>
      <c r="F1506" s="239">
        <v>43195</v>
      </c>
      <c r="G1506" s="237">
        <f t="shared" si="28"/>
        <v>1.8378463751408565E-2</v>
      </c>
      <c r="H1506" s="237">
        <f t="shared" si="28"/>
        <v>-7.543527823117107E-3</v>
      </c>
      <c r="I1506" s="237">
        <f t="shared" si="28"/>
        <v>3.1498619898465953E-2</v>
      </c>
    </row>
    <row r="1507" spans="1:9" x14ac:dyDescent="0.25">
      <c r="A1507" s="239">
        <v>43196</v>
      </c>
      <c r="B1507" s="237">
        <f>+VLOOKUP(A1507,'[1]CEMEXCPO.MX'!$A$2:$G$1741,6,FALSE)</f>
        <v>12.66</v>
      </c>
      <c r="C1507" s="237">
        <f>+VLOOKUP(A1507,[1]BIMBOA.MX!$A$2:$G$1741,6,FALSE)</f>
        <v>40.040622999999997</v>
      </c>
      <c r="D1507" s="237">
        <f>+VLOOKUP(A1507,[1]GENTERA.MX!$A$2:$G$1741,6,FALSE)</f>
        <v>14.450400999999999</v>
      </c>
      <c r="F1507" s="239">
        <v>43196</v>
      </c>
      <c r="G1507" s="237">
        <f t="shared" si="28"/>
        <v>2.3724803536303955E-3</v>
      </c>
      <c r="H1507" s="237">
        <f t="shared" si="28"/>
        <v>-3.4253919335302096E-3</v>
      </c>
      <c r="I1507" s="237">
        <f t="shared" si="28"/>
        <v>6.2819277163462306E-2</v>
      </c>
    </row>
    <row r="1508" spans="1:9" x14ac:dyDescent="0.25">
      <c r="A1508" s="239">
        <v>43199</v>
      </c>
      <c r="B1508" s="237">
        <f>+VLOOKUP(A1508,'[1]CEMEXCPO.MX'!$A$2:$G$1741,6,FALSE)</f>
        <v>13.04</v>
      </c>
      <c r="C1508" s="237">
        <f>+VLOOKUP(A1508,[1]BIMBOA.MX!$A$2:$G$1741,6,FALSE)</f>
        <v>40.128943999999997</v>
      </c>
      <c r="D1508" s="237">
        <f>+VLOOKUP(A1508,[1]GENTERA.MX!$A$2:$G$1741,6,FALSE)</f>
        <v>13.972227999999999</v>
      </c>
      <c r="F1508" s="239">
        <v>43199</v>
      </c>
      <c r="G1508" s="237">
        <f t="shared" si="28"/>
        <v>2.9574139782476673E-2</v>
      </c>
      <c r="H1508" s="237">
        <f t="shared" si="28"/>
        <v>2.2033556881142832E-3</v>
      </c>
      <c r="I1508" s="237">
        <f t="shared" si="28"/>
        <v>-3.3650519876014501E-2</v>
      </c>
    </row>
    <row r="1509" spans="1:9" x14ac:dyDescent="0.25">
      <c r="A1509" s="239">
        <v>43200</v>
      </c>
      <c r="B1509" s="237">
        <f>+VLOOKUP(A1509,'[1]CEMEXCPO.MX'!$A$2:$G$1741,6,FALSE)</f>
        <v>12.98</v>
      </c>
      <c r="C1509" s="237">
        <f>+VLOOKUP(A1509,[1]BIMBOA.MX!$A$2:$G$1741,6,FALSE)</f>
        <v>40.639266999999997</v>
      </c>
      <c r="D1509" s="237">
        <f>+VLOOKUP(A1509,[1]GENTERA.MX!$A$2:$G$1741,6,FALSE)</f>
        <v>14.115681</v>
      </c>
      <c r="F1509" s="239">
        <v>43200</v>
      </c>
      <c r="G1509" s="237">
        <f t="shared" si="28"/>
        <v>-4.6118452225628196E-3</v>
      </c>
      <c r="H1509" s="237">
        <f t="shared" si="28"/>
        <v>1.2636897235598722E-2</v>
      </c>
      <c r="I1509" s="237">
        <f t="shared" si="28"/>
        <v>1.0214661925422469E-2</v>
      </c>
    </row>
    <row r="1510" spans="1:9" x14ac:dyDescent="0.25">
      <c r="A1510" s="239">
        <v>43201</v>
      </c>
      <c r="B1510" s="237">
        <f>+VLOOKUP(A1510,'[1]CEMEXCPO.MX'!$A$2:$G$1741,6,FALSE)</f>
        <v>13.05</v>
      </c>
      <c r="C1510" s="237">
        <f>+VLOOKUP(A1510,[1]BIMBOA.MX!$A$2:$G$1741,6,FALSE)</f>
        <v>40.315410999999997</v>
      </c>
      <c r="D1510" s="237">
        <f>+VLOOKUP(A1510,[1]GENTERA.MX!$A$2:$G$1741,6,FALSE)</f>
        <v>14.000918</v>
      </c>
      <c r="F1510" s="239">
        <v>43201</v>
      </c>
      <c r="G1510" s="237">
        <f t="shared" si="28"/>
        <v>5.3784224927586064E-3</v>
      </c>
      <c r="H1510" s="237">
        <f t="shared" si="28"/>
        <v>-8.0009638886191243E-3</v>
      </c>
      <c r="I1510" s="237">
        <f t="shared" si="28"/>
        <v>-8.1634081937349556E-3</v>
      </c>
    </row>
    <row r="1511" spans="1:9" x14ac:dyDescent="0.25">
      <c r="A1511" s="239">
        <v>43202</v>
      </c>
      <c r="B1511" s="237">
        <f>+VLOOKUP(A1511,'[1]CEMEXCPO.MX'!$A$2:$G$1741,6,FALSE)</f>
        <v>13.06</v>
      </c>
      <c r="C1511" s="237">
        <f>+VLOOKUP(A1511,[1]BIMBOA.MX!$A$2:$G$1741,6,FALSE)</f>
        <v>41.895443</v>
      </c>
      <c r="D1511" s="237">
        <f>+VLOOKUP(A1511,[1]GENTERA.MX!$A$2:$G$1741,6,FALSE)</f>
        <v>14.479092</v>
      </c>
      <c r="F1511" s="239">
        <v>43202</v>
      </c>
      <c r="G1511" s="237">
        <f t="shared" si="28"/>
        <v>7.6599007958263706E-4</v>
      </c>
      <c r="H1511" s="237">
        <f t="shared" si="28"/>
        <v>3.8443259261901758E-2</v>
      </c>
      <c r="I1511" s="237">
        <f t="shared" si="28"/>
        <v>3.358277891495446E-2</v>
      </c>
    </row>
    <row r="1512" spans="1:9" x14ac:dyDescent="0.25">
      <c r="A1512" s="239">
        <v>43203</v>
      </c>
      <c r="B1512" s="237">
        <f>+VLOOKUP(A1512,'[1]CEMEXCPO.MX'!$A$2:$G$1741,6,FALSE)</f>
        <v>12.89</v>
      </c>
      <c r="C1512" s="237">
        <f>+VLOOKUP(A1512,[1]BIMBOA.MX!$A$2:$G$1741,6,FALSE)</f>
        <v>41.306609999999999</v>
      </c>
      <c r="D1512" s="237">
        <f>+VLOOKUP(A1512,[1]GENTERA.MX!$A$2:$G$1741,6,FALSE)</f>
        <v>14.259131</v>
      </c>
      <c r="F1512" s="239">
        <v>43203</v>
      </c>
      <c r="G1512" s="237">
        <f t="shared" si="28"/>
        <v>-1.3102306897188993E-2</v>
      </c>
      <c r="H1512" s="237">
        <f t="shared" si="28"/>
        <v>-1.4154526476773717E-2</v>
      </c>
      <c r="I1512" s="237">
        <f t="shared" si="28"/>
        <v>-1.5308204371265441E-2</v>
      </c>
    </row>
    <row r="1513" spans="1:9" x14ac:dyDescent="0.25">
      <c r="A1513" s="239">
        <v>43206</v>
      </c>
      <c r="B1513" s="237">
        <f>+VLOOKUP(A1513,'[1]CEMEXCPO.MX'!$A$2:$G$1741,6,FALSE)</f>
        <v>12.6</v>
      </c>
      <c r="C1513" s="237">
        <f>+VLOOKUP(A1513,[1]BIMBOA.MX!$A$2:$G$1741,6,FALSE)</f>
        <v>40.737408000000002</v>
      </c>
      <c r="D1513" s="237">
        <f>+VLOOKUP(A1513,[1]GENTERA.MX!$A$2:$G$1741,6,FALSE)</f>
        <v>14.182624000000001</v>
      </c>
      <c r="F1513" s="239">
        <v>43206</v>
      </c>
      <c r="G1513" s="237">
        <f t="shared" si="28"/>
        <v>-2.2755002993663734E-2</v>
      </c>
      <c r="H1513" s="237">
        <f t="shared" si="28"/>
        <v>-1.3875749787084928E-2</v>
      </c>
      <c r="I1513" s="237">
        <f t="shared" si="28"/>
        <v>-5.37992008804396E-3</v>
      </c>
    </row>
    <row r="1514" spans="1:9" x14ac:dyDescent="0.25">
      <c r="A1514" s="239">
        <v>43207</v>
      </c>
      <c r="B1514" s="237">
        <f>+VLOOKUP(A1514,'[1]CEMEXCPO.MX'!$A$2:$G$1741,6,FALSE)</f>
        <v>12.92</v>
      </c>
      <c r="C1514" s="237">
        <f>+VLOOKUP(A1514,[1]BIMBOA.MX!$A$2:$G$1741,6,FALSE)</f>
        <v>42.140793000000002</v>
      </c>
      <c r="D1514" s="237">
        <f>+VLOOKUP(A1514,[1]GENTERA.MX!$A$2:$G$1741,6,FALSE)</f>
        <v>14.775558999999999</v>
      </c>
      <c r="F1514" s="239">
        <v>43207</v>
      </c>
      <c r="G1514" s="237">
        <f t="shared" si="28"/>
        <v>2.5079684397023606E-2</v>
      </c>
      <c r="H1514" s="237">
        <f t="shared" si="28"/>
        <v>3.3869440624277478E-2</v>
      </c>
      <c r="I1514" s="237">
        <f t="shared" si="28"/>
        <v>4.0956843406061511E-2</v>
      </c>
    </row>
    <row r="1515" spans="1:9" x14ac:dyDescent="0.25">
      <c r="A1515" s="239">
        <v>43208</v>
      </c>
      <c r="B1515" s="237">
        <f>+VLOOKUP(A1515,'[1]CEMEXCPO.MX'!$A$2:$G$1741,6,FALSE)</f>
        <v>13.05</v>
      </c>
      <c r="C1515" s="237">
        <f>+VLOOKUP(A1515,[1]BIMBOA.MX!$A$2:$G$1741,6,FALSE)</f>
        <v>42.847389</v>
      </c>
      <c r="D1515" s="237">
        <f>+VLOOKUP(A1515,[1]GENTERA.MX!$A$2:$G$1741,6,FALSE)</f>
        <v>14.871193999999999</v>
      </c>
      <c r="F1515" s="239">
        <v>43208</v>
      </c>
      <c r="G1515" s="237">
        <f t="shared" si="28"/>
        <v>1.0011635414246741E-2</v>
      </c>
      <c r="H1515" s="237">
        <f t="shared" si="28"/>
        <v>1.6628483274406608E-2</v>
      </c>
      <c r="I1515" s="237">
        <f t="shared" si="28"/>
        <v>6.4516563904769919E-3</v>
      </c>
    </row>
    <row r="1516" spans="1:9" x14ac:dyDescent="0.25">
      <c r="A1516" s="239">
        <v>43209</v>
      </c>
      <c r="B1516" s="237">
        <f>+VLOOKUP(A1516,'[1]CEMEXCPO.MX'!$A$2:$G$1741,6,FALSE)</f>
        <v>12.85</v>
      </c>
      <c r="C1516" s="237">
        <f>+VLOOKUP(A1516,[1]BIMBOA.MX!$A$2:$G$1741,6,FALSE)</f>
        <v>42.248745</v>
      </c>
      <c r="D1516" s="237">
        <f>+VLOOKUP(A1516,[1]GENTERA.MX!$A$2:$G$1741,6,FALSE)</f>
        <v>14.412148</v>
      </c>
      <c r="F1516" s="239">
        <v>43209</v>
      </c>
      <c r="G1516" s="237">
        <f t="shared" si="28"/>
        <v>-1.5444322427473744E-2</v>
      </c>
      <c r="H1516" s="237">
        <f t="shared" si="28"/>
        <v>-1.4070060478359243E-2</v>
      </c>
      <c r="I1516" s="237">
        <f t="shared" si="28"/>
        <v>-3.1354591093088247E-2</v>
      </c>
    </row>
    <row r="1517" spans="1:9" x14ac:dyDescent="0.25">
      <c r="A1517" s="239">
        <v>43210</v>
      </c>
      <c r="B1517" s="237">
        <f>+VLOOKUP(A1517,'[1]CEMEXCPO.MX'!$A$2:$G$1741,6,FALSE)</f>
        <v>12.69</v>
      </c>
      <c r="C1517" s="237">
        <f>+VLOOKUP(A1517,[1]BIMBOA.MX!$A$2:$G$1741,6,FALSE)</f>
        <v>42.454833999999998</v>
      </c>
      <c r="D1517" s="237">
        <f>+VLOOKUP(A1517,[1]GENTERA.MX!$A$2:$G$1741,6,FALSE)</f>
        <v>14.498219000000001</v>
      </c>
      <c r="F1517" s="239">
        <v>43210</v>
      </c>
      <c r="G1517" s="237">
        <f t="shared" si="28"/>
        <v>-1.252952961493258E-2</v>
      </c>
      <c r="H1517" s="237">
        <f t="shared" si="28"/>
        <v>4.8661322013117741E-3</v>
      </c>
      <c r="I1517" s="237">
        <f t="shared" si="28"/>
        <v>5.9543522431831017E-3</v>
      </c>
    </row>
    <row r="1518" spans="1:9" x14ac:dyDescent="0.25">
      <c r="A1518" s="239">
        <v>43213</v>
      </c>
      <c r="B1518" s="237">
        <f>+VLOOKUP(A1518,'[1]CEMEXCPO.MX'!$A$2:$G$1741,6,FALSE)</f>
        <v>12.86</v>
      </c>
      <c r="C1518" s="237">
        <f>+VLOOKUP(A1518,[1]BIMBOA.MX!$A$2:$G$1741,6,FALSE)</f>
        <v>41.964142000000002</v>
      </c>
      <c r="D1518" s="237">
        <f>+VLOOKUP(A1518,[1]GENTERA.MX!$A$2:$G$1741,6,FALSE)</f>
        <v>14.622544</v>
      </c>
      <c r="F1518" s="239">
        <v>43213</v>
      </c>
      <c r="G1518" s="237">
        <f t="shared" si="28"/>
        <v>1.3307437083176945E-2</v>
      </c>
      <c r="H1518" s="237">
        <f t="shared" si="28"/>
        <v>-1.1625289704965718E-2</v>
      </c>
      <c r="I1518" s="237">
        <f t="shared" si="28"/>
        <v>8.5386330954984845E-3</v>
      </c>
    </row>
    <row r="1519" spans="1:9" x14ac:dyDescent="0.25">
      <c r="A1519" s="239">
        <v>43214</v>
      </c>
      <c r="B1519" s="237">
        <f>+VLOOKUP(A1519,'[1]CEMEXCPO.MX'!$A$2:$G$1741,6,FALSE)</f>
        <v>12.5</v>
      </c>
      <c r="C1519" s="237">
        <f>+VLOOKUP(A1519,[1]BIMBOA.MX!$A$2:$G$1741,6,FALSE)</f>
        <v>42.238930000000003</v>
      </c>
      <c r="D1519" s="237">
        <f>+VLOOKUP(A1519,[1]GENTERA.MX!$A$2:$G$1741,6,FALSE)</f>
        <v>14.498219000000001</v>
      </c>
      <c r="F1519" s="239">
        <v>43214</v>
      </c>
      <c r="G1519" s="237">
        <f t="shared" si="28"/>
        <v>-2.8393074501217787E-2</v>
      </c>
      <c r="H1519" s="237">
        <f t="shared" si="28"/>
        <v>6.5268159214256554E-3</v>
      </c>
      <c r="I1519" s="237">
        <f t="shared" si="28"/>
        <v>-8.5386330954984099E-3</v>
      </c>
    </row>
    <row r="1520" spans="1:9" x14ac:dyDescent="0.25">
      <c r="A1520" s="239">
        <v>43215</v>
      </c>
      <c r="B1520" s="237">
        <f>+VLOOKUP(A1520,'[1]CEMEXCPO.MX'!$A$2:$G$1741,6,FALSE)</f>
        <v>12.47</v>
      </c>
      <c r="C1520" s="237">
        <f>+VLOOKUP(A1520,[1]BIMBOA.MX!$A$2:$G$1741,6,FALSE)</f>
        <v>42.464649000000001</v>
      </c>
      <c r="D1520" s="237">
        <f>+VLOOKUP(A1520,[1]GENTERA.MX!$A$2:$G$1741,6,FALSE)</f>
        <v>14.201751</v>
      </c>
      <c r="F1520" s="239">
        <v>43215</v>
      </c>
      <c r="G1520" s="237">
        <f t="shared" si="28"/>
        <v>-2.4028846163103149E-3</v>
      </c>
      <c r="H1520" s="237">
        <f t="shared" si="28"/>
        <v>5.3296339295271274E-3</v>
      </c>
      <c r="I1520" s="237">
        <f t="shared" si="28"/>
        <v>-2.0660547432061936E-2</v>
      </c>
    </row>
    <row r="1521" spans="1:9" x14ac:dyDescent="0.25">
      <c r="A1521" s="239">
        <v>43216</v>
      </c>
      <c r="B1521" s="237">
        <f>+VLOOKUP(A1521,'[1]CEMEXCPO.MX'!$A$2:$G$1741,6,FALSE)</f>
        <v>12.16</v>
      </c>
      <c r="C1521" s="237">
        <f>+VLOOKUP(A1521,[1]BIMBOA.MX!$A$2:$G$1741,6,FALSE)</f>
        <v>42.297812999999998</v>
      </c>
      <c r="D1521" s="237">
        <f>+VLOOKUP(A1521,[1]GENTERA.MX!$A$2:$G$1741,6,FALSE)</f>
        <v>14.010482</v>
      </c>
      <c r="F1521" s="239">
        <v>43216</v>
      </c>
      <c r="G1521" s="237">
        <f t="shared" si="28"/>
        <v>-2.5173883153924149E-2</v>
      </c>
      <c r="H1521" s="237">
        <f t="shared" si="28"/>
        <v>-3.9365589793213113E-3</v>
      </c>
      <c r="I1521" s="237">
        <f t="shared" si="28"/>
        <v>-1.3559503110077612E-2</v>
      </c>
    </row>
    <row r="1522" spans="1:9" x14ac:dyDescent="0.25">
      <c r="A1522" s="239">
        <v>43217</v>
      </c>
      <c r="B1522" s="237">
        <f>+VLOOKUP(A1522,'[1]CEMEXCPO.MX'!$A$2:$G$1741,6,FALSE)</f>
        <v>11.67</v>
      </c>
      <c r="C1522" s="237">
        <f>+VLOOKUP(A1522,[1]BIMBOA.MX!$A$2:$G$1741,6,FALSE)</f>
        <v>42.484276000000001</v>
      </c>
      <c r="D1522" s="237">
        <f>+VLOOKUP(A1522,[1]GENTERA.MX!$A$2:$G$1741,6,FALSE)</f>
        <v>13.809649</v>
      </c>
      <c r="F1522" s="239">
        <v>43217</v>
      </c>
      <c r="G1522" s="237">
        <f t="shared" si="28"/>
        <v>-4.113043023955637E-2</v>
      </c>
      <c r="H1522" s="237">
        <f t="shared" si="28"/>
        <v>4.3986484136311396E-3</v>
      </c>
      <c r="I1522" s="237">
        <f t="shared" si="28"/>
        <v>-1.4438213021010032E-2</v>
      </c>
    </row>
    <row r="1523" spans="1:9" x14ac:dyDescent="0.25">
      <c r="A1523" s="239">
        <v>43220</v>
      </c>
      <c r="B1523" s="237">
        <f>+VLOOKUP(A1523,'[1]CEMEXCPO.MX'!$A$2:$G$1741,6,FALSE)</f>
        <v>11.7</v>
      </c>
      <c r="C1523" s="237">
        <f>+VLOOKUP(A1523,[1]BIMBOA.MX!$A$2:$G$1741,6,FALSE)</f>
        <v>42.719807000000003</v>
      </c>
      <c r="D1523" s="237">
        <f>+VLOOKUP(A1523,[1]GENTERA.MX!$A$2:$G$1741,6,FALSE)</f>
        <v>14.297385999999999</v>
      </c>
      <c r="F1523" s="239">
        <v>43220</v>
      </c>
      <c r="G1523" s="237">
        <f t="shared" si="28"/>
        <v>2.5673955052457334E-3</v>
      </c>
      <c r="H1523" s="237">
        <f t="shared" si="28"/>
        <v>5.5286458498694131E-3</v>
      </c>
      <c r="I1523" s="237">
        <f t="shared" si="28"/>
        <v>3.4709172620372833E-2</v>
      </c>
    </row>
    <row r="1524" spans="1:9" x14ac:dyDescent="0.25">
      <c r="A1524" s="239">
        <v>43222</v>
      </c>
      <c r="B1524" s="237">
        <f>+VLOOKUP(A1524,'[1]CEMEXCPO.MX'!$A$2:$G$1741,6,FALSE)</f>
        <v>11.44</v>
      </c>
      <c r="C1524" s="237">
        <f>+VLOOKUP(A1524,[1]BIMBOA.MX!$A$2:$G$1741,6,FALSE)</f>
        <v>41.669724000000002</v>
      </c>
      <c r="D1524" s="237">
        <f>+VLOOKUP(A1524,[1]GENTERA.MX!$A$2:$G$1741,6,FALSE)</f>
        <v>14.326077</v>
      </c>
      <c r="F1524" s="239">
        <v>43222</v>
      </c>
      <c r="G1524" s="237">
        <f t="shared" si="28"/>
        <v>-2.2472855852058628E-2</v>
      </c>
      <c r="H1524" s="237">
        <f t="shared" si="28"/>
        <v>-2.4887854909167572E-2</v>
      </c>
      <c r="I1524" s="237">
        <f t="shared" si="28"/>
        <v>2.0047196671385691E-3</v>
      </c>
    </row>
    <row r="1525" spans="1:9" x14ac:dyDescent="0.25">
      <c r="A1525" s="239">
        <v>43223</v>
      </c>
      <c r="B1525" s="237">
        <f>+VLOOKUP(A1525,'[1]CEMEXCPO.MX'!$A$2:$G$1741,6,FALSE)</f>
        <v>11.44</v>
      </c>
      <c r="C1525" s="237">
        <f>+VLOOKUP(A1525,[1]BIMBOA.MX!$A$2:$G$1741,6,FALSE)</f>
        <v>40.709865999999998</v>
      </c>
      <c r="D1525" s="237">
        <f>+VLOOKUP(A1525,[1]GENTERA.MX!$A$2:$G$1741,6,FALSE)</f>
        <v>14.565163</v>
      </c>
      <c r="F1525" s="239">
        <v>43223</v>
      </c>
      <c r="G1525" s="237">
        <f t="shared" si="28"/>
        <v>0</v>
      </c>
      <c r="H1525" s="237">
        <f t="shared" si="28"/>
        <v>-2.3304351007386013E-2</v>
      </c>
      <c r="I1525" s="237">
        <f t="shared" si="28"/>
        <v>1.6551138539828002E-2</v>
      </c>
    </row>
    <row r="1526" spans="1:9" x14ac:dyDescent="0.25">
      <c r="A1526" s="239">
        <v>43224</v>
      </c>
      <c r="B1526" s="237">
        <f>+VLOOKUP(A1526,'[1]CEMEXCPO.MX'!$A$2:$G$1741,6,FALSE)</f>
        <v>11.54</v>
      </c>
      <c r="C1526" s="237">
        <f>+VLOOKUP(A1526,[1]BIMBOA.MX!$A$2:$G$1741,6,FALSE)</f>
        <v>40.759341999999997</v>
      </c>
      <c r="D1526" s="237">
        <f>+VLOOKUP(A1526,[1]GENTERA.MX!$A$2:$G$1741,6,FALSE)</f>
        <v>14.450400999999999</v>
      </c>
      <c r="F1526" s="239">
        <v>43224</v>
      </c>
      <c r="G1526" s="237">
        <f t="shared" si="28"/>
        <v>8.7032751283016713E-3</v>
      </c>
      <c r="H1526" s="237">
        <f t="shared" si="28"/>
        <v>1.2145940115781378E-3</v>
      </c>
      <c r="I1526" s="237">
        <f t="shared" si="28"/>
        <v>-7.9104165221410682E-3</v>
      </c>
    </row>
    <row r="1527" spans="1:9" x14ac:dyDescent="0.25">
      <c r="A1527" s="239">
        <v>43227</v>
      </c>
      <c r="B1527" s="237">
        <f>+VLOOKUP(A1527,'[1]CEMEXCPO.MX'!$A$2:$G$1741,6,FALSE)</f>
        <v>11.35</v>
      </c>
      <c r="C1527" s="237">
        <f>+VLOOKUP(A1527,[1]BIMBOA.MX!$A$2:$G$1741,6,FALSE)</f>
        <v>40.234886000000003</v>
      </c>
      <c r="D1527" s="237">
        <f>+VLOOKUP(A1527,[1]GENTERA.MX!$A$2:$G$1741,6,FALSE)</f>
        <v>14.125244</v>
      </c>
      <c r="F1527" s="239">
        <v>43227</v>
      </c>
      <c r="G1527" s="237">
        <f t="shared" si="28"/>
        <v>-1.6601517152541791E-2</v>
      </c>
      <c r="H1527" s="237">
        <f t="shared" si="28"/>
        <v>-1.2950634706459331E-2</v>
      </c>
      <c r="I1527" s="237">
        <f t="shared" si="28"/>
        <v>-2.2758613818856691E-2</v>
      </c>
    </row>
    <row r="1528" spans="1:9" x14ac:dyDescent="0.25">
      <c r="A1528" s="239">
        <v>43228</v>
      </c>
      <c r="B1528" s="237">
        <f>+VLOOKUP(A1528,'[1]CEMEXCPO.MX'!$A$2:$G$1741,6,FALSE)</f>
        <v>11.67</v>
      </c>
      <c r="C1528" s="237">
        <f>+VLOOKUP(A1528,[1]BIMBOA.MX!$A$2:$G$1741,6,FALSE)</f>
        <v>40.413001999999999</v>
      </c>
      <c r="D1528" s="237">
        <f>+VLOOKUP(A1528,[1]GENTERA.MX!$A$2:$G$1741,6,FALSE)</f>
        <v>13.886157000000001</v>
      </c>
      <c r="F1528" s="239">
        <v>43228</v>
      </c>
      <c r="G1528" s="237">
        <f t="shared" si="28"/>
        <v>2.7803702371052889E-2</v>
      </c>
      <c r="H1528" s="237">
        <f t="shared" si="28"/>
        <v>4.41713463352786E-3</v>
      </c>
      <c r="I1528" s="237">
        <f t="shared" si="28"/>
        <v>-1.7071106600701654E-2</v>
      </c>
    </row>
    <row r="1529" spans="1:9" x14ac:dyDescent="0.25">
      <c r="A1529" s="239">
        <v>43229</v>
      </c>
      <c r="B1529" s="237">
        <f>+VLOOKUP(A1529,'[1]CEMEXCPO.MX'!$A$2:$G$1741,6,FALSE)</f>
        <v>11.67</v>
      </c>
      <c r="C1529" s="237">
        <f>+VLOOKUP(A1529,[1]BIMBOA.MX!$A$2:$G$1741,6,FALSE)</f>
        <v>39.176071</v>
      </c>
      <c r="D1529" s="237">
        <f>+VLOOKUP(A1529,[1]GENTERA.MX!$A$2:$G$1741,6,FALSE)</f>
        <v>13.809649</v>
      </c>
      <c r="F1529" s="239">
        <v>43229</v>
      </c>
      <c r="G1529" s="237">
        <f t="shared" si="28"/>
        <v>0</v>
      </c>
      <c r="H1529" s="237">
        <f t="shared" si="28"/>
        <v>-3.1085438141109072E-2</v>
      </c>
      <c r="I1529" s="237">
        <f t="shared" si="28"/>
        <v>-5.5248938856399341E-3</v>
      </c>
    </row>
    <row r="1530" spans="1:9" x14ac:dyDescent="0.25">
      <c r="A1530" s="239">
        <v>43230</v>
      </c>
      <c r="B1530" s="237">
        <f>+VLOOKUP(A1530,'[1]CEMEXCPO.MX'!$A$2:$G$1741,6,FALSE)</f>
        <v>11.68</v>
      </c>
      <c r="C1530" s="237">
        <f>+VLOOKUP(A1530,[1]BIMBOA.MX!$A$2:$G$1741,6,FALSE)</f>
        <v>39.928122999999999</v>
      </c>
      <c r="D1530" s="237">
        <f>+VLOOKUP(A1530,[1]GENTERA.MX!$A$2:$G$1741,6,FALSE)</f>
        <v>14.326077</v>
      </c>
      <c r="F1530" s="239">
        <v>43230</v>
      </c>
      <c r="G1530" s="237">
        <f t="shared" si="28"/>
        <v>8.5653110161642795E-4</v>
      </c>
      <c r="H1530" s="237">
        <f t="shared" si="28"/>
        <v>1.9014785975088131E-2</v>
      </c>
      <c r="I1530" s="237">
        <f t="shared" si="28"/>
        <v>3.6713892287511492E-2</v>
      </c>
    </row>
    <row r="1531" spans="1:9" x14ac:dyDescent="0.25">
      <c r="A1531" s="239">
        <v>43231</v>
      </c>
      <c r="B1531" s="237">
        <f>+VLOOKUP(A1531,'[1]CEMEXCPO.MX'!$A$2:$G$1741,6,FALSE)</f>
        <v>11.72</v>
      </c>
      <c r="C1531" s="237">
        <f>+VLOOKUP(A1531,[1]BIMBOA.MX!$A$2:$G$1741,6,FALSE)</f>
        <v>39.561993000000001</v>
      </c>
      <c r="D1531" s="237">
        <f>+VLOOKUP(A1531,[1]GENTERA.MX!$A$2:$G$1741,6,FALSE)</f>
        <v>13.905283000000001</v>
      </c>
      <c r="F1531" s="239">
        <v>43231</v>
      </c>
      <c r="G1531" s="237">
        <f t="shared" si="28"/>
        <v>3.4188067487856823E-3</v>
      </c>
      <c r="H1531" s="237">
        <f t="shared" si="28"/>
        <v>-9.2120280511409358E-3</v>
      </c>
      <c r="I1531" s="237">
        <f t="shared" si="28"/>
        <v>-2.9812603150710618E-2</v>
      </c>
    </row>
    <row r="1532" spans="1:9" x14ac:dyDescent="0.25">
      <c r="A1532" s="239">
        <v>43234</v>
      </c>
      <c r="B1532" s="237">
        <f>+VLOOKUP(A1532,'[1]CEMEXCPO.MX'!$A$2:$G$1741,6,FALSE)</f>
        <v>11.6</v>
      </c>
      <c r="C1532" s="237">
        <f>+VLOOKUP(A1532,[1]BIMBOA.MX!$A$2:$G$1741,6,FALSE)</f>
        <v>39.532310000000003</v>
      </c>
      <c r="D1532" s="237">
        <f>+VLOOKUP(A1532,[1]GENTERA.MX!$A$2:$G$1741,6,FALSE)</f>
        <v>13.742705000000001</v>
      </c>
      <c r="F1532" s="239">
        <v>43234</v>
      </c>
      <c r="G1532" s="237">
        <f t="shared" si="28"/>
        <v>-1.0291686036547636E-2</v>
      </c>
      <c r="H1532" s="237">
        <f t="shared" si="28"/>
        <v>-7.5057242475519599E-4</v>
      </c>
      <c r="I1532" s="237">
        <f t="shared" si="28"/>
        <v>-1.1760702001050933E-2</v>
      </c>
    </row>
    <row r="1533" spans="1:9" x14ac:dyDescent="0.25">
      <c r="A1533" s="239">
        <v>43235</v>
      </c>
      <c r="B1533" s="237">
        <f>+VLOOKUP(A1533,'[1]CEMEXCPO.MX'!$A$2:$G$1741,6,FALSE)</f>
        <v>11.57</v>
      </c>
      <c r="C1533" s="237">
        <f>+VLOOKUP(A1533,[1]BIMBOA.MX!$A$2:$G$1741,6,FALSE)</f>
        <v>39.542202000000003</v>
      </c>
      <c r="D1533" s="237">
        <f>+VLOOKUP(A1533,[1]GENTERA.MX!$A$2:$G$1741,6,FALSE)</f>
        <v>13.67576</v>
      </c>
      <c r="F1533" s="239">
        <v>43235</v>
      </c>
      <c r="G1533" s="237">
        <f t="shared" si="28"/>
        <v>-2.5895569067336775E-3</v>
      </c>
      <c r="H1533" s="237">
        <f t="shared" si="28"/>
        <v>2.5019440022846655E-4</v>
      </c>
      <c r="I1533" s="237">
        <f t="shared" si="28"/>
        <v>-4.8832152368598154E-3</v>
      </c>
    </row>
    <row r="1534" spans="1:9" x14ac:dyDescent="0.25">
      <c r="A1534" s="239">
        <v>43236</v>
      </c>
      <c r="B1534" s="237">
        <f>+VLOOKUP(A1534,'[1]CEMEXCPO.MX'!$A$2:$G$1741,6,FALSE)</f>
        <v>11.85</v>
      </c>
      <c r="C1534" s="237">
        <f>+VLOOKUP(A1534,[1]BIMBOA.MX!$A$2:$G$1741,6,FALSE)</f>
        <v>39.670845</v>
      </c>
      <c r="D1534" s="237">
        <f>+VLOOKUP(A1534,[1]GENTERA.MX!$A$2:$G$1741,6,FALSE)</f>
        <v>13.39842</v>
      </c>
      <c r="F1534" s="239">
        <v>43236</v>
      </c>
      <c r="G1534" s="237">
        <f t="shared" si="28"/>
        <v>2.3912326375554842E-2</v>
      </c>
      <c r="H1534" s="237">
        <f t="shared" si="28"/>
        <v>3.2480283985356906E-3</v>
      </c>
      <c r="I1534" s="237">
        <f t="shared" si="28"/>
        <v>-2.0488133075015378E-2</v>
      </c>
    </row>
    <row r="1535" spans="1:9" x14ac:dyDescent="0.25">
      <c r="A1535" s="239">
        <v>43237</v>
      </c>
      <c r="B1535" s="237">
        <f>+VLOOKUP(A1535,'[1]CEMEXCPO.MX'!$A$2:$G$1741,6,FALSE)</f>
        <v>11.56</v>
      </c>
      <c r="C1535" s="237">
        <f>+VLOOKUP(A1535,[1]BIMBOA.MX!$A$2:$G$1741,6,FALSE)</f>
        <v>38.354748000000001</v>
      </c>
      <c r="D1535" s="237">
        <f>+VLOOKUP(A1535,[1]GENTERA.MX!$A$2:$G$1741,6,FALSE)</f>
        <v>13.197587</v>
      </c>
      <c r="F1535" s="239">
        <v>43237</v>
      </c>
      <c r="G1535" s="237">
        <f t="shared" si="28"/>
        <v>-2.4777004336908725E-2</v>
      </c>
      <c r="H1535" s="237">
        <f t="shared" si="28"/>
        <v>-3.3738207840189091E-2</v>
      </c>
      <c r="I1535" s="237">
        <f t="shared" si="28"/>
        <v>-1.5102779705609456E-2</v>
      </c>
    </row>
    <row r="1536" spans="1:9" x14ac:dyDescent="0.25">
      <c r="A1536" s="239">
        <v>43238</v>
      </c>
      <c r="B1536" s="237">
        <f>+VLOOKUP(A1536,'[1]CEMEXCPO.MX'!$A$2:$G$1741,6,FALSE)</f>
        <v>11.67</v>
      </c>
      <c r="C1536" s="237">
        <f>+VLOOKUP(A1536,[1]BIMBOA.MX!$A$2:$G$1741,6,FALSE)</f>
        <v>38.493285999999998</v>
      </c>
      <c r="D1536" s="237">
        <f>+VLOOKUP(A1536,[1]GENTERA.MX!$A$2:$G$1741,6,FALSE)</f>
        <v>13.302785</v>
      </c>
      <c r="F1536" s="239">
        <v>43238</v>
      </c>
      <c r="G1536" s="237">
        <f t="shared" si="28"/>
        <v>9.4705830542331851E-3</v>
      </c>
      <c r="H1536" s="237">
        <f t="shared" si="28"/>
        <v>3.6055092854894656E-3</v>
      </c>
      <c r="I1536" s="237">
        <f t="shared" si="28"/>
        <v>7.939401951632041E-3</v>
      </c>
    </row>
    <row r="1537" spans="1:9" x14ac:dyDescent="0.25">
      <c r="A1537" s="239">
        <v>43241</v>
      </c>
      <c r="B1537" s="237">
        <f>+VLOOKUP(A1537,'[1]CEMEXCPO.MX'!$A$2:$G$1741,6,FALSE)</f>
        <v>11.89</v>
      </c>
      <c r="C1537" s="237">
        <f>+VLOOKUP(A1537,[1]BIMBOA.MX!$A$2:$G$1741,6,FALSE)</f>
        <v>38.008408000000003</v>
      </c>
      <c r="D1537" s="237">
        <f>+VLOOKUP(A1537,[1]GENTERA.MX!$A$2:$G$1741,6,FALSE)</f>
        <v>13.159333999999999</v>
      </c>
      <c r="F1537" s="239">
        <v>43241</v>
      </c>
      <c r="G1537" s="237">
        <f t="shared" si="28"/>
        <v>1.8676264404225956E-2</v>
      </c>
      <c r="H1537" s="237">
        <f t="shared" si="28"/>
        <v>-1.2676438066514469E-2</v>
      </c>
      <c r="I1537" s="237">
        <f t="shared" si="28"/>
        <v>-1.0842095089331177E-2</v>
      </c>
    </row>
    <row r="1538" spans="1:9" x14ac:dyDescent="0.25">
      <c r="A1538" s="239">
        <v>43242</v>
      </c>
      <c r="B1538" s="237">
        <f>+VLOOKUP(A1538,'[1]CEMEXCPO.MX'!$A$2:$G$1741,6,FALSE)</f>
        <v>11.91</v>
      </c>
      <c r="C1538" s="237">
        <f>+VLOOKUP(A1538,[1]BIMBOA.MX!$A$2:$G$1741,6,FALSE)</f>
        <v>38.938580000000002</v>
      </c>
      <c r="D1538" s="237">
        <f>+VLOOKUP(A1538,[1]GENTERA.MX!$A$2:$G$1741,6,FALSE)</f>
        <v>13.819213</v>
      </c>
      <c r="F1538" s="239">
        <v>43242</v>
      </c>
      <c r="G1538" s="237">
        <f t="shared" si="28"/>
        <v>1.6806726645182443E-3</v>
      </c>
      <c r="H1538" s="237">
        <f t="shared" si="28"/>
        <v>2.4178134511441234E-2</v>
      </c>
      <c r="I1538" s="237">
        <f t="shared" si="28"/>
        <v>4.8928553549786591E-2</v>
      </c>
    </row>
    <row r="1539" spans="1:9" x14ac:dyDescent="0.25">
      <c r="A1539" s="239">
        <v>43243</v>
      </c>
      <c r="B1539" s="237">
        <f>+VLOOKUP(A1539,'[1]CEMEXCPO.MX'!$A$2:$G$1741,6,FALSE)</f>
        <v>11.91</v>
      </c>
      <c r="C1539" s="237">
        <f>+VLOOKUP(A1539,[1]BIMBOA.MX!$A$2:$G$1741,6,FALSE)</f>
        <v>39.215656000000003</v>
      </c>
      <c r="D1539" s="237">
        <f>+VLOOKUP(A1539,[1]GENTERA.MX!$A$2:$G$1741,6,FALSE)</f>
        <v>14.039173</v>
      </c>
      <c r="F1539" s="239">
        <v>43243</v>
      </c>
      <c r="G1539" s="237">
        <f t="shared" si="28"/>
        <v>0</v>
      </c>
      <c r="H1539" s="237">
        <f t="shared" si="28"/>
        <v>7.0905218968190338E-3</v>
      </c>
      <c r="I1539" s="237">
        <f t="shared" si="28"/>
        <v>1.5791623465305264E-2</v>
      </c>
    </row>
    <row r="1540" spans="1:9" x14ac:dyDescent="0.25">
      <c r="A1540" s="239">
        <v>43244</v>
      </c>
      <c r="B1540" s="237">
        <f>+VLOOKUP(A1540,'[1]CEMEXCPO.MX'!$A$2:$G$1741,6,FALSE)</f>
        <v>11.77</v>
      </c>
      <c r="C1540" s="237">
        <f>+VLOOKUP(A1540,[1]BIMBOA.MX!$A$2:$G$1741,6,FALSE)</f>
        <v>38.997954999999997</v>
      </c>
      <c r="D1540" s="237">
        <f>+VLOOKUP(A1540,[1]GENTERA.MX!$A$2:$G$1741,6,FALSE)</f>
        <v>14.058299</v>
      </c>
      <c r="F1540" s="239">
        <v>43244</v>
      </c>
      <c r="G1540" s="237">
        <f t="shared" ref="G1540:I1603" si="29">+LN(B1540/B1539)</f>
        <v>-1.1824462095023386E-2</v>
      </c>
      <c r="H1540" s="237">
        <f t="shared" si="29"/>
        <v>-5.5668459600579367E-3</v>
      </c>
      <c r="I1540" s="237">
        <f t="shared" si="29"/>
        <v>1.3614038269380243E-3</v>
      </c>
    </row>
    <row r="1541" spans="1:9" x14ac:dyDescent="0.25">
      <c r="A1541" s="239">
        <v>43245</v>
      </c>
      <c r="B1541" s="237">
        <f>+VLOOKUP(A1541,'[1]CEMEXCPO.MX'!$A$2:$G$1741,6,FALSE)</f>
        <v>11.75</v>
      </c>
      <c r="C1541" s="237">
        <f>+VLOOKUP(A1541,[1]BIMBOA.MX!$A$2:$G$1741,6,FALSE)</f>
        <v>37.582904999999997</v>
      </c>
      <c r="D1541" s="237">
        <f>+VLOOKUP(A1541,[1]GENTERA.MX!$A$2:$G$1741,6,FALSE)</f>
        <v>14.61298</v>
      </c>
      <c r="F1541" s="239">
        <v>43245</v>
      </c>
      <c r="G1541" s="237">
        <f t="shared" si="29"/>
        <v>-1.7006806820173311E-3</v>
      </c>
      <c r="H1541" s="237">
        <f t="shared" si="29"/>
        <v>-3.6959916103455032E-2</v>
      </c>
      <c r="I1541" s="237">
        <f t="shared" si="29"/>
        <v>3.8697277291378611E-2</v>
      </c>
    </row>
    <row r="1542" spans="1:9" x14ac:dyDescent="0.25">
      <c r="A1542" s="239">
        <v>43248</v>
      </c>
      <c r="B1542" s="237">
        <f>+VLOOKUP(A1542,'[1]CEMEXCPO.MX'!$A$2:$G$1741,6,FALSE)</f>
        <v>11.67</v>
      </c>
      <c r="C1542" s="237">
        <f>+VLOOKUP(A1542,[1]BIMBOA.MX!$A$2:$G$1741,6,FALSE)</f>
        <v>37.503742000000003</v>
      </c>
      <c r="D1542" s="237">
        <f>+VLOOKUP(A1542,[1]GENTERA.MX!$A$2:$G$1741,6,FALSE)</f>
        <v>14.622544</v>
      </c>
      <c r="F1542" s="239">
        <v>43248</v>
      </c>
      <c r="G1542" s="237">
        <f t="shared" si="29"/>
        <v>-6.8317942917033841E-3</v>
      </c>
      <c r="H1542" s="237">
        <f t="shared" si="29"/>
        <v>-2.1085780892720991E-3</v>
      </c>
      <c r="I1542" s="237">
        <f t="shared" si="29"/>
        <v>6.5427254467354543E-4</v>
      </c>
    </row>
    <row r="1543" spans="1:9" x14ac:dyDescent="0.25">
      <c r="A1543" s="239">
        <v>43249</v>
      </c>
      <c r="B1543" s="237">
        <f>+VLOOKUP(A1543,'[1]CEMEXCPO.MX'!$A$2:$G$1741,6,FALSE)</f>
        <v>11.75</v>
      </c>
      <c r="C1543" s="237">
        <f>+VLOOKUP(A1543,[1]BIMBOA.MX!$A$2:$G$1741,6,FALSE)</f>
        <v>36.929805999999999</v>
      </c>
      <c r="D1543" s="237">
        <f>+VLOOKUP(A1543,[1]GENTERA.MX!$A$2:$G$1741,6,FALSE)</f>
        <v>14.459965</v>
      </c>
      <c r="F1543" s="239">
        <v>43249</v>
      </c>
      <c r="G1543" s="237">
        <f t="shared" si="29"/>
        <v>6.8317942917032722E-3</v>
      </c>
      <c r="H1543" s="237">
        <f t="shared" si="29"/>
        <v>-1.5421738995694935E-2</v>
      </c>
      <c r="I1543" s="237">
        <f t="shared" si="29"/>
        <v>-1.1180651134468039E-2</v>
      </c>
    </row>
    <row r="1544" spans="1:9" x14ac:dyDescent="0.25">
      <c r="A1544" s="239">
        <v>43250</v>
      </c>
      <c r="B1544" s="237">
        <f>+VLOOKUP(A1544,'[1]CEMEXCPO.MX'!$A$2:$G$1741,6,FALSE)</f>
        <v>11.74</v>
      </c>
      <c r="C1544" s="237">
        <f>+VLOOKUP(A1544,[1]BIMBOA.MX!$A$2:$G$1741,6,FALSE)</f>
        <v>37.454262</v>
      </c>
      <c r="D1544" s="237">
        <f>+VLOOKUP(A1544,[1]GENTERA.MX!$A$2:$G$1741,6,FALSE)</f>
        <v>14.459965</v>
      </c>
      <c r="F1544" s="239">
        <v>43250</v>
      </c>
      <c r="G1544" s="237">
        <f t="shared" si="29"/>
        <v>-8.5142619021751282E-4</v>
      </c>
      <c r="H1544" s="237">
        <f t="shared" si="29"/>
        <v>1.4101532892374901E-2</v>
      </c>
      <c r="I1544" s="237">
        <f t="shared" si="29"/>
        <v>0</v>
      </c>
    </row>
    <row r="1545" spans="1:9" x14ac:dyDescent="0.25">
      <c r="A1545" s="239">
        <v>43251</v>
      </c>
      <c r="B1545" s="237">
        <f>+VLOOKUP(A1545,'[1]CEMEXCPO.MX'!$A$2:$G$1741,6,FALSE)</f>
        <v>11.86</v>
      </c>
      <c r="C1545" s="237">
        <f>+VLOOKUP(A1545,[1]BIMBOA.MX!$A$2:$G$1741,6,FALSE)</f>
        <v>37.662070999999997</v>
      </c>
      <c r="D1545" s="237">
        <f>+VLOOKUP(A1545,[1]GENTERA.MX!$A$2:$G$1741,6,FALSE)</f>
        <v>14.412148</v>
      </c>
      <c r="F1545" s="239">
        <v>43251</v>
      </c>
      <c r="G1545" s="237">
        <f t="shared" si="29"/>
        <v>1.0169579169629012E-2</v>
      </c>
      <c r="H1545" s="237">
        <f t="shared" si="29"/>
        <v>5.5330051896345473E-3</v>
      </c>
      <c r="I1545" s="237">
        <f t="shared" si="29"/>
        <v>-3.3123342042133738E-3</v>
      </c>
    </row>
    <row r="1546" spans="1:9" x14ac:dyDescent="0.25">
      <c r="A1546" s="239">
        <v>43252</v>
      </c>
      <c r="B1546" s="237">
        <f>+VLOOKUP(A1546,'[1]CEMEXCPO.MX'!$A$2:$G$1741,6,FALSE)</f>
        <v>11.84</v>
      </c>
      <c r="C1546" s="237">
        <f>+VLOOKUP(A1546,[1]BIMBOA.MX!$A$2:$G$1741,6,FALSE)</f>
        <v>36.959491999999997</v>
      </c>
      <c r="D1546" s="237">
        <f>+VLOOKUP(A1546,[1]GENTERA.MX!$A$2:$G$1741,6,FALSE)</f>
        <v>14.259131</v>
      </c>
      <c r="F1546" s="239">
        <v>43252</v>
      </c>
      <c r="G1546" s="237">
        <f t="shared" si="29"/>
        <v>-1.6877641137197409E-3</v>
      </c>
      <c r="H1546" s="237">
        <f t="shared" si="29"/>
        <v>-1.8831011660707119E-2</v>
      </c>
      <c r="I1546" s="237">
        <f t="shared" si="29"/>
        <v>-1.067398861540631E-2</v>
      </c>
    </row>
    <row r="1547" spans="1:9" x14ac:dyDescent="0.25">
      <c r="A1547" s="239">
        <v>43255</v>
      </c>
      <c r="B1547" s="237">
        <f>+VLOOKUP(A1547,'[1]CEMEXCPO.MX'!$A$2:$G$1741,6,FALSE)</f>
        <v>12.01</v>
      </c>
      <c r="C1547" s="237">
        <f>+VLOOKUP(A1547,[1]BIMBOA.MX!$A$2:$G$1741,6,FALSE)</f>
        <v>35.900677000000002</v>
      </c>
      <c r="D1547" s="237">
        <f>+VLOOKUP(A1547,[1]GENTERA.MX!$A$2:$G$1741,6,FALSE)</f>
        <v>14.211315000000001</v>
      </c>
      <c r="F1547" s="239">
        <v>43255</v>
      </c>
      <c r="G1547" s="237">
        <f t="shared" si="29"/>
        <v>1.4256006636032555E-2</v>
      </c>
      <c r="H1547" s="237">
        <f t="shared" si="29"/>
        <v>-2.9066348835137871E-2</v>
      </c>
      <c r="I1547" s="237">
        <f t="shared" si="29"/>
        <v>-3.3589951459405054E-3</v>
      </c>
    </row>
    <row r="1548" spans="1:9" x14ac:dyDescent="0.25">
      <c r="A1548" s="239">
        <v>43256</v>
      </c>
      <c r="B1548" s="237">
        <f>+VLOOKUP(A1548,'[1]CEMEXCPO.MX'!$A$2:$G$1741,6,FALSE)</f>
        <v>12.14</v>
      </c>
      <c r="C1548" s="237">
        <f>+VLOOKUP(A1548,[1]BIMBOA.MX!$A$2:$G$1741,6,FALSE)</f>
        <v>36.365765000000003</v>
      </c>
      <c r="D1548" s="237">
        <f>+VLOOKUP(A1548,[1]GENTERA.MX!$A$2:$G$1741,6,FALSE)</f>
        <v>14.689488000000001</v>
      </c>
      <c r="F1548" s="239">
        <v>43256</v>
      </c>
      <c r="G1548" s="237">
        <f t="shared" si="29"/>
        <v>1.0766149539460092E-2</v>
      </c>
      <c r="H1548" s="237">
        <f t="shared" si="29"/>
        <v>1.2871656841215768E-2</v>
      </c>
      <c r="I1548" s="237">
        <f t="shared" si="29"/>
        <v>3.3093657644584121E-2</v>
      </c>
    </row>
    <row r="1549" spans="1:9" x14ac:dyDescent="0.25">
      <c r="A1549" s="239">
        <v>43257</v>
      </c>
      <c r="B1549" s="237">
        <f>+VLOOKUP(A1549,'[1]CEMEXCPO.MX'!$A$2:$G$1741,6,FALSE)</f>
        <v>12.25</v>
      </c>
      <c r="C1549" s="237">
        <f>+VLOOKUP(A1549,[1]BIMBOA.MX!$A$2:$G$1741,6,FALSE)</f>
        <v>35.841309000000003</v>
      </c>
      <c r="D1549" s="237">
        <f>+VLOOKUP(A1549,[1]GENTERA.MX!$A$2:$G$1741,6,FALSE)</f>
        <v>14.632108000000001</v>
      </c>
      <c r="F1549" s="239">
        <v>43257</v>
      </c>
      <c r="G1549" s="237">
        <f t="shared" si="29"/>
        <v>9.0201513593837438E-3</v>
      </c>
      <c r="H1549" s="237">
        <f t="shared" si="29"/>
        <v>-1.4526699219093695E-2</v>
      </c>
      <c r="I1549" s="237">
        <f t="shared" si="29"/>
        <v>-3.9138437925670296E-3</v>
      </c>
    </row>
    <row r="1550" spans="1:9" x14ac:dyDescent="0.25">
      <c r="A1550" s="239">
        <v>43258</v>
      </c>
      <c r="B1550" s="237">
        <f>+VLOOKUP(A1550,'[1]CEMEXCPO.MX'!$A$2:$G$1741,6,FALSE)</f>
        <v>12.2</v>
      </c>
      <c r="C1550" s="237">
        <f>+VLOOKUP(A1550,[1]BIMBOA.MX!$A$2:$G$1741,6,FALSE)</f>
        <v>34.703330999999999</v>
      </c>
      <c r="D1550" s="237">
        <f>+VLOOKUP(A1550,[1]GENTERA.MX!$A$2:$G$1741,6,FALSE)</f>
        <v>14.890321</v>
      </c>
      <c r="F1550" s="239">
        <v>43258</v>
      </c>
      <c r="G1550" s="237">
        <f t="shared" si="29"/>
        <v>-4.0899852515251661E-3</v>
      </c>
      <c r="H1550" s="237">
        <f t="shared" si="29"/>
        <v>-3.2265434295292439E-2</v>
      </c>
      <c r="I1550" s="237">
        <f t="shared" si="29"/>
        <v>1.7493112412341506E-2</v>
      </c>
    </row>
    <row r="1551" spans="1:9" x14ac:dyDescent="0.25">
      <c r="A1551" s="239">
        <v>43259</v>
      </c>
      <c r="B1551" s="237">
        <f>+VLOOKUP(A1551,'[1]CEMEXCPO.MX'!$A$2:$G$1741,6,FALSE)</f>
        <v>12.24</v>
      </c>
      <c r="C1551" s="237">
        <f>+VLOOKUP(A1551,[1]BIMBOA.MX!$A$2:$G$1741,6,FALSE)</f>
        <v>35.356430000000003</v>
      </c>
      <c r="D1551" s="237">
        <f>+VLOOKUP(A1551,[1]GENTERA.MX!$A$2:$G$1741,6,FALSE)</f>
        <v>15.464129</v>
      </c>
      <c r="F1551" s="239">
        <v>43259</v>
      </c>
      <c r="G1551" s="237">
        <f t="shared" si="29"/>
        <v>3.2733253449693297E-3</v>
      </c>
      <c r="H1551" s="237">
        <f t="shared" si="29"/>
        <v>1.8644594552049157E-2</v>
      </c>
      <c r="I1551" s="237">
        <f t="shared" si="29"/>
        <v>3.7811679270520461E-2</v>
      </c>
    </row>
    <row r="1552" spans="1:9" x14ac:dyDescent="0.25">
      <c r="A1552" s="239">
        <v>43262</v>
      </c>
      <c r="B1552" s="237">
        <f>+VLOOKUP(A1552,'[1]CEMEXCPO.MX'!$A$2:$G$1741,6,FALSE)</f>
        <v>12.7</v>
      </c>
      <c r="C1552" s="237">
        <f>+VLOOKUP(A1552,[1]BIMBOA.MX!$A$2:$G$1741,6,FALSE)</f>
        <v>36.296497000000002</v>
      </c>
      <c r="D1552" s="237">
        <f>+VLOOKUP(A1552,[1]GENTERA.MX!$A$2:$G$1741,6,FALSE)</f>
        <v>15.951865</v>
      </c>
      <c r="F1552" s="239">
        <v>43262</v>
      </c>
      <c r="G1552" s="237">
        <f t="shared" si="29"/>
        <v>3.689271638036544E-2</v>
      </c>
      <c r="H1552" s="237">
        <f t="shared" si="29"/>
        <v>2.624096410281514E-2</v>
      </c>
      <c r="I1552" s="237">
        <f t="shared" si="29"/>
        <v>3.1052666468260697E-2</v>
      </c>
    </row>
    <row r="1553" spans="1:9" x14ac:dyDescent="0.25">
      <c r="A1553" s="239">
        <v>43263</v>
      </c>
      <c r="B1553" s="237">
        <f>+VLOOKUP(A1553,'[1]CEMEXCPO.MX'!$A$2:$G$1741,6,FALSE)</f>
        <v>12.67</v>
      </c>
      <c r="C1553" s="237">
        <f>+VLOOKUP(A1553,[1]BIMBOA.MX!$A$2:$G$1741,6,FALSE)</f>
        <v>36.276707000000002</v>
      </c>
      <c r="D1553" s="237">
        <f>+VLOOKUP(A1553,[1]GENTERA.MX!$A$2:$G$1741,6,FALSE)</f>
        <v>16.449166999999999</v>
      </c>
      <c r="F1553" s="239">
        <v>43263</v>
      </c>
      <c r="G1553" s="237">
        <f t="shared" si="29"/>
        <v>-2.3649991314978564E-3</v>
      </c>
      <c r="H1553" s="237">
        <f t="shared" si="29"/>
        <v>-5.4538037181128016E-4</v>
      </c>
      <c r="I1553" s="237">
        <f t="shared" si="29"/>
        <v>3.0699087336340528E-2</v>
      </c>
    </row>
    <row r="1554" spans="1:9" x14ac:dyDescent="0.25">
      <c r="A1554" s="239">
        <v>43264</v>
      </c>
      <c r="B1554" s="237">
        <f>+VLOOKUP(A1554,'[1]CEMEXCPO.MX'!$A$2:$G$1741,6,FALSE)</f>
        <v>12.63</v>
      </c>
      <c r="C1554" s="237">
        <f>+VLOOKUP(A1554,[1]BIMBOA.MX!$A$2:$G$1741,6,FALSE)</f>
        <v>36.148063999999998</v>
      </c>
      <c r="D1554" s="237">
        <f>+VLOOKUP(A1554,[1]GENTERA.MX!$A$2:$G$1741,6,FALSE)</f>
        <v>15.990119999999999</v>
      </c>
      <c r="F1554" s="239">
        <v>43264</v>
      </c>
      <c r="G1554" s="237">
        <f t="shared" si="29"/>
        <v>-3.1620579706478393E-3</v>
      </c>
      <c r="H1554" s="237">
        <f t="shared" si="29"/>
        <v>-3.5524623278245277E-3</v>
      </c>
      <c r="I1554" s="237">
        <f t="shared" si="29"/>
        <v>-2.8303806123212347E-2</v>
      </c>
    </row>
    <row r="1555" spans="1:9" x14ac:dyDescent="0.25">
      <c r="A1555" s="239">
        <v>43265</v>
      </c>
      <c r="B1555" s="237">
        <f>+VLOOKUP(A1555,'[1]CEMEXCPO.MX'!$A$2:$G$1741,6,FALSE)</f>
        <v>12.89</v>
      </c>
      <c r="C1555" s="237">
        <f>+VLOOKUP(A1555,[1]BIMBOA.MX!$A$2:$G$1741,6,FALSE)</f>
        <v>36.345973999999998</v>
      </c>
      <c r="D1555" s="237">
        <f>+VLOOKUP(A1555,[1]GENTERA.MX!$A$2:$G$1741,6,FALSE)</f>
        <v>15.913611</v>
      </c>
      <c r="F1555" s="239">
        <v>43265</v>
      </c>
      <c r="G1555" s="237">
        <f t="shared" si="29"/>
        <v>2.0376880588696199E-2</v>
      </c>
      <c r="H1555" s="237">
        <f t="shared" si="29"/>
        <v>5.4600487746690124E-3</v>
      </c>
      <c r="I1555" s="237">
        <f t="shared" si="29"/>
        <v>-4.7962507374345528E-3</v>
      </c>
    </row>
    <row r="1556" spans="1:9" x14ac:dyDescent="0.25">
      <c r="A1556" s="239">
        <v>43266</v>
      </c>
      <c r="B1556" s="237">
        <f>+VLOOKUP(A1556,'[1]CEMEXCPO.MX'!$A$2:$G$1741,6,FALSE)</f>
        <v>12.87</v>
      </c>
      <c r="C1556" s="237">
        <f>+VLOOKUP(A1556,[1]BIMBOA.MX!$A$2:$G$1741,6,FALSE)</f>
        <v>36.484509000000003</v>
      </c>
      <c r="D1556" s="237">
        <f>+VLOOKUP(A1556,[1]GENTERA.MX!$A$2:$G$1741,6,FALSE)</f>
        <v>15.951865</v>
      </c>
      <c r="F1556" s="239">
        <v>43266</v>
      </c>
      <c r="G1556" s="237">
        <f t="shared" si="29"/>
        <v>-1.5527953430608263E-3</v>
      </c>
      <c r="H1556" s="237">
        <f t="shared" si="29"/>
        <v>3.8043182298500649E-3</v>
      </c>
      <c r="I1556" s="237">
        <f t="shared" si="29"/>
        <v>2.4009695243062748E-3</v>
      </c>
    </row>
    <row r="1557" spans="1:9" x14ac:dyDescent="0.25">
      <c r="A1557" s="239">
        <v>43269</v>
      </c>
      <c r="B1557" s="237">
        <f>+VLOOKUP(A1557,'[1]CEMEXCPO.MX'!$A$2:$G$1741,6,FALSE)</f>
        <v>12.65</v>
      </c>
      <c r="C1557" s="237">
        <f>+VLOOKUP(A1557,[1]BIMBOA.MX!$A$2:$G$1741,6,FALSE)</f>
        <v>36.722000000000001</v>
      </c>
      <c r="D1557" s="237">
        <f>+VLOOKUP(A1557,[1]GENTERA.MX!$A$2:$G$1741,6,FALSE)</f>
        <v>15.980556</v>
      </c>
      <c r="F1557" s="239">
        <v>43269</v>
      </c>
      <c r="G1557" s="237">
        <f t="shared" si="29"/>
        <v>-1.7241806434505992E-2</v>
      </c>
      <c r="H1557" s="237">
        <f t="shared" si="29"/>
        <v>6.4882709582748119E-3</v>
      </c>
      <c r="I1557" s="237">
        <f t="shared" si="29"/>
        <v>1.7969829297079906E-3</v>
      </c>
    </row>
    <row r="1558" spans="1:9" x14ac:dyDescent="0.25">
      <c r="A1558" s="239">
        <v>43270</v>
      </c>
      <c r="B1558" s="237">
        <f>+VLOOKUP(A1558,'[1]CEMEXCPO.MX'!$A$2:$G$1741,6,FALSE)</f>
        <v>12.71</v>
      </c>
      <c r="C1558" s="237">
        <f>+VLOOKUP(A1558,[1]BIMBOA.MX!$A$2:$G$1741,6,FALSE)</f>
        <v>36.613151999999999</v>
      </c>
      <c r="D1558" s="237">
        <f>+VLOOKUP(A1558,[1]GENTERA.MX!$A$2:$G$1741,6,FALSE)</f>
        <v>15.569328000000001</v>
      </c>
      <c r="F1558" s="239">
        <v>43270</v>
      </c>
      <c r="G1558" s="237">
        <f t="shared" si="29"/>
        <v>4.7318700278334127E-3</v>
      </c>
      <c r="H1558" s="237">
        <f t="shared" si="29"/>
        <v>-2.9685103790660352E-3</v>
      </c>
      <c r="I1558" s="237">
        <f t="shared" si="29"/>
        <v>-2.6069908233151903E-2</v>
      </c>
    </row>
    <row r="1559" spans="1:9" x14ac:dyDescent="0.25">
      <c r="A1559" s="239">
        <v>43271</v>
      </c>
      <c r="B1559" s="237">
        <f>+VLOOKUP(A1559,'[1]CEMEXCPO.MX'!$A$2:$G$1741,6,FALSE)</f>
        <v>12.88</v>
      </c>
      <c r="C1559" s="237">
        <f>+VLOOKUP(A1559,[1]BIMBOA.MX!$A$2:$G$1741,6,FALSE)</f>
        <v>36.642837999999998</v>
      </c>
      <c r="D1559" s="237">
        <f>+VLOOKUP(A1559,[1]GENTERA.MX!$A$2:$G$1741,6,FALSE)</f>
        <v>15.674524999999999</v>
      </c>
      <c r="F1559" s="239">
        <v>43271</v>
      </c>
      <c r="G1559" s="237">
        <f t="shared" si="29"/>
        <v>1.3286635474844922E-2</v>
      </c>
      <c r="H1559" s="237">
        <f t="shared" si="29"/>
        <v>8.1047301729118045E-4</v>
      </c>
      <c r="I1559" s="237">
        <f t="shared" si="29"/>
        <v>6.7339580379731411E-3</v>
      </c>
    </row>
    <row r="1560" spans="1:9" x14ac:dyDescent="0.25">
      <c r="A1560" s="239">
        <v>43272</v>
      </c>
      <c r="B1560" s="237">
        <f>+VLOOKUP(A1560,'[1]CEMEXCPO.MX'!$A$2:$G$1741,6,FALSE)</f>
        <v>12.55</v>
      </c>
      <c r="C1560" s="237">
        <f>+VLOOKUP(A1560,[1]BIMBOA.MX!$A$2:$G$1741,6,FALSE)</f>
        <v>36.395451000000001</v>
      </c>
      <c r="D1560" s="237">
        <f>+VLOOKUP(A1560,[1]GENTERA.MX!$A$2:$G$1741,6,FALSE)</f>
        <v>15.779723000000001</v>
      </c>
      <c r="F1560" s="239">
        <v>43272</v>
      </c>
      <c r="G1560" s="237">
        <f t="shared" si="29"/>
        <v>-2.5955055098414698E-2</v>
      </c>
      <c r="H1560" s="237">
        <f t="shared" si="29"/>
        <v>-6.7741988327148575E-3</v>
      </c>
      <c r="I1560" s="237">
        <f t="shared" si="29"/>
        <v>6.6889783684694337E-3</v>
      </c>
    </row>
    <row r="1561" spans="1:9" x14ac:dyDescent="0.25">
      <c r="A1561" s="239">
        <v>43273</v>
      </c>
      <c r="B1561" s="237">
        <f>+VLOOKUP(A1561,'[1]CEMEXCPO.MX'!$A$2:$G$1741,6,FALSE)</f>
        <v>12.75</v>
      </c>
      <c r="C1561" s="237">
        <f>+VLOOKUP(A1561,[1]BIMBOA.MX!$A$2:$G$1741,6,FALSE)</f>
        <v>36.830852999999998</v>
      </c>
      <c r="D1561" s="237">
        <f>+VLOOKUP(A1561,[1]GENTERA.MX!$A$2:$G$1741,6,FALSE)</f>
        <v>16.085754000000001</v>
      </c>
      <c r="F1561" s="239">
        <v>43273</v>
      </c>
      <c r="G1561" s="237">
        <f t="shared" si="29"/>
        <v>1.5810606026642245E-2</v>
      </c>
      <c r="H1561" s="237">
        <f t="shared" si="29"/>
        <v>1.189209635027942E-2</v>
      </c>
      <c r="I1561" s="237">
        <f t="shared" si="29"/>
        <v>1.9208274165743017E-2</v>
      </c>
    </row>
    <row r="1562" spans="1:9" x14ac:dyDescent="0.25">
      <c r="A1562" s="239">
        <v>43276</v>
      </c>
      <c r="B1562" s="237">
        <f>+VLOOKUP(A1562,'[1]CEMEXCPO.MX'!$A$2:$G$1741,6,FALSE)</f>
        <v>12.6</v>
      </c>
      <c r="C1562" s="237">
        <f>+VLOOKUP(A1562,[1]BIMBOA.MX!$A$2:$G$1741,6,FALSE)</f>
        <v>36.919910000000002</v>
      </c>
      <c r="D1562" s="237">
        <f>+VLOOKUP(A1562,[1]GENTERA.MX!$A$2:$G$1741,6,FALSE)</f>
        <v>16.37266</v>
      </c>
      <c r="F1562" s="239">
        <v>43276</v>
      </c>
      <c r="G1562" s="237">
        <f t="shared" si="29"/>
        <v>-1.1834457647002909E-2</v>
      </c>
      <c r="H1562" s="237">
        <f t="shared" si="29"/>
        <v>2.415081272753433E-3</v>
      </c>
      <c r="I1562" s="237">
        <f t="shared" si="29"/>
        <v>1.7678834982922352E-2</v>
      </c>
    </row>
    <row r="1563" spans="1:9" x14ac:dyDescent="0.25">
      <c r="A1563" s="239">
        <v>43277</v>
      </c>
      <c r="B1563" s="237">
        <f>+VLOOKUP(A1563,'[1]CEMEXCPO.MX'!$A$2:$G$1741,6,FALSE)</f>
        <v>13.14</v>
      </c>
      <c r="C1563" s="237">
        <f>+VLOOKUP(A1563,[1]BIMBOA.MX!$A$2:$G$1741,6,FALSE)</f>
        <v>36.830852999999998</v>
      </c>
      <c r="D1563" s="237">
        <f>+VLOOKUP(A1563,[1]GENTERA.MX!$A$2:$G$1741,6,FALSE)</f>
        <v>16.819265000000001</v>
      </c>
      <c r="F1563" s="239">
        <v>43277</v>
      </c>
      <c r="G1563" s="237">
        <f t="shared" si="29"/>
        <v>4.1964199099032207E-2</v>
      </c>
      <c r="H1563" s="237">
        <f t="shared" si="29"/>
        <v>-2.4150812727533888E-3</v>
      </c>
      <c r="I1563" s="237">
        <f t="shared" si="29"/>
        <v>2.6912085064750808E-2</v>
      </c>
    </row>
    <row r="1564" spans="1:9" x14ac:dyDescent="0.25">
      <c r="A1564" s="239">
        <v>43278</v>
      </c>
      <c r="B1564" s="237">
        <f>+VLOOKUP(A1564,'[1]CEMEXCPO.MX'!$A$2:$G$1741,6,FALSE)</f>
        <v>12.94</v>
      </c>
      <c r="C1564" s="237">
        <f>+VLOOKUP(A1564,[1]BIMBOA.MX!$A$2:$G$1741,6,FALSE)</f>
        <v>36.276707000000002</v>
      </c>
      <c r="D1564" s="237">
        <f>+VLOOKUP(A1564,[1]GENTERA.MX!$A$2:$G$1741,6,FALSE)</f>
        <v>16.702196000000001</v>
      </c>
      <c r="F1564" s="239">
        <v>43278</v>
      </c>
      <c r="G1564" s="237">
        <f t="shared" si="29"/>
        <v>-1.5337723983710059E-2</v>
      </c>
      <c r="H1564" s="237">
        <f t="shared" si="29"/>
        <v>-1.5160035790759125E-2</v>
      </c>
      <c r="I1564" s="237">
        <f t="shared" si="29"/>
        <v>-6.9847478276966824E-3</v>
      </c>
    </row>
    <row r="1565" spans="1:9" x14ac:dyDescent="0.25">
      <c r="A1565" s="239">
        <v>43279</v>
      </c>
      <c r="B1565" s="237">
        <f>+VLOOKUP(A1565,'[1]CEMEXCPO.MX'!$A$2:$G$1741,6,FALSE)</f>
        <v>13.01</v>
      </c>
      <c r="C1565" s="237">
        <f>+VLOOKUP(A1565,[1]BIMBOA.MX!$A$2:$G$1741,6,FALSE)</f>
        <v>36.731895000000002</v>
      </c>
      <c r="D1565" s="237">
        <f>+VLOOKUP(A1565,[1]GENTERA.MX!$A$2:$G$1741,6,FALSE)</f>
        <v>16.721706000000001</v>
      </c>
      <c r="F1565" s="239">
        <v>43279</v>
      </c>
      <c r="G1565" s="237">
        <f t="shared" si="29"/>
        <v>5.3950034516594518E-3</v>
      </c>
      <c r="H1565" s="237">
        <f t="shared" si="29"/>
        <v>1.2469596339204464E-2</v>
      </c>
      <c r="I1565" s="237">
        <f t="shared" si="29"/>
        <v>1.1674281605917407E-3</v>
      </c>
    </row>
    <row r="1566" spans="1:9" x14ac:dyDescent="0.25">
      <c r="A1566" s="239">
        <v>43280</v>
      </c>
      <c r="B1566" s="237">
        <f>+VLOOKUP(A1566,'[1]CEMEXCPO.MX'!$A$2:$G$1741,6,FALSE)</f>
        <v>13.06</v>
      </c>
      <c r="C1566" s="237">
        <f>+VLOOKUP(A1566,[1]BIMBOA.MX!$A$2:$G$1741,6,FALSE)</f>
        <v>38.28548</v>
      </c>
      <c r="D1566" s="237">
        <f>+VLOOKUP(A1566,[1]GENTERA.MX!$A$2:$G$1741,6,FALSE)</f>
        <v>17.141211999999999</v>
      </c>
      <c r="F1566" s="239">
        <v>43280</v>
      </c>
      <c r="G1566" s="237">
        <f t="shared" si="29"/>
        <v>3.8358313238711925E-3</v>
      </c>
      <c r="H1566" s="237">
        <f t="shared" si="29"/>
        <v>4.1425260829604231E-2</v>
      </c>
      <c r="I1566" s="237">
        <f t="shared" si="29"/>
        <v>2.4777986510655093E-2</v>
      </c>
    </row>
    <row r="1567" spans="1:9" x14ac:dyDescent="0.25">
      <c r="A1567" s="239">
        <v>43283</v>
      </c>
      <c r="B1567" s="237">
        <f>+VLOOKUP(A1567,'[1]CEMEXCPO.MX'!$A$2:$G$1741,6,FALSE)</f>
        <v>12.69</v>
      </c>
      <c r="C1567" s="237">
        <f>+VLOOKUP(A1567,[1]BIMBOA.MX!$A$2:$G$1741,6,FALSE)</f>
        <v>37.048549999999999</v>
      </c>
      <c r="D1567" s="237">
        <f>+VLOOKUP(A1567,[1]GENTERA.MX!$A$2:$G$1741,6,FALSE)</f>
        <v>17.687546000000001</v>
      </c>
      <c r="F1567" s="239">
        <v>43283</v>
      </c>
      <c r="G1567" s="237">
        <f t="shared" si="29"/>
        <v>-2.8739842121988799E-2</v>
      </c>
      <c r="H1567" s="237">
        <f t="shared" si="29"/>
        <v>-3.2841497359878062E-2</v>
      </c>
      <c r="I1567" s="237">
        <f t="shared" si="29"/>
        <v>3.1375153651817693E-2</v>
      </c>
    </row>
    <row r="1568" spans="1:9" x14ac:dyDescent="0.25">
      <c r="A1568" s="239">
        <v>43284</v>
      </c>
      <c r="B1568" s="237">
        <f>+VLOOKUP(A1568,'[1]CEMEXCPO.MX'!$A$2:$G$1741,6,FALSE)</f>
        <v>12.96</v>
      </c>
      <c r="C1568" s="237">
        <f>+VLOOKUP(A1568,[1]BIMBOA.MX!$A$2:$G$1741,6,FALSE)</f>
        <v>36.682419000000003</v>
      </c>
      <c r="D1568" s="237">
        <f>+VLOOKUP(A1568,[1]GENTERA.MX!$A$2:$G$1741,6,FALSE)</f>
        <v>18.526558000000001</v>
      </c>
      <c r="F1568" s="239">
        <v>43284</v>
      </c>
      <c r="G1568" s="237">
        <f t="shared" si="29"/>
        <v>2.1053409197832482E-2</v>
      </c>
      <c r="H1568" s="237">
        <f t="shared" si="29"/>
        <v>-9.9316207143047841E-3</v>
      </c>
      <c r="I1568" s="237">
        <f t="shared" si="29"/>
        <v>4.6344494103042359E-2</v>
      </c>
    </row>
    <row r="1569" spans="1:9" x14ac:dyDescent="0.25">
      <c r="A1569" s="239">
        <v>43285</v>
      </c>
      <c r="B1569" s="237">
        <f>+VLOOKUP(A1569,'[1]CEMEXCPO.MX'!$A$2:$G$1741,6,FALSE)</f>
        <v>13.06</v>
      </c>
      <c r="C1569" s="237">
        <f>+VLOOKUP(A1569,[1]BIMBOA.MX!$A$2:$G$1741,6,FALSE)</f>
        <v>37.523529000000003</v>
      </c>
      <c r="D1569" s="237">
        <f>+VLOOKUP(A1569,[1]GENTERA.MX!$A$2:$G$1741,6,FALSE)</f>
        <v>18.370462</v>
      </c>
      <c r="F1569" s="239">
        <v>43285</v>
      </c>
      <c r="G1569" s="237">
        <f t="shared" si="29"/>
        <v>7.6864329241562914E-3</v>
      </c>
      <c r="H1569" s="237">
        <f t="shared" si="29"/>
        <v>2.2670582258534966E-2</v>
      </c>
      <c r="I1569" s="237">
        <f t="shared" si="29"/>
        <v>-8.4612215984461725E-3</v>
      </c>
    </row>
    <row r="1570" spans="1:9" x14ac:dyDescent="0.25">
      <c r="A1570" s="239">
        <v>43286</v>
      </c>
      <c r="B1570" s="237">
        <f>+VLOOKUP(A1570,'[1]CEMEXCPO.MX'!$A$2:$G$1741,6,FALSE)</f>
        <v>13.45</v>
      </c>
      <c r="C1570" s="237">
        <f>+VLOOKUP(A1570,[1]BIMBOA.MX!$A$2:$G$1741,6,FALSE)</f>
        <v>39.344292000000003</v>
      </c>
      <c r="D1570" s="237">
        <f>+VLOOKUP(A1570,[1]GENTERA.MX!$A$2:$G$1741,6,FALSE)</f>
        <v>19.033868999999999</v>
      </c>
      <c r="F1570" s="239">
        <v>43286</v>
      </c>
      <c r="G1570" s="237">
        <f t="shared" si="29"/>
        <v>2.9424982199563094E-2</v>
      </c>
      <c r="H1570" s="237">
        <f t="shared" si="29"/>
        <v>4.7382730944253951E-2</v>
      </c>
      <c r="I1570" s="237">
        <f t="shared" si="29"/>
        <v>3.5475922594152068E-2</v>
      </c>
    </row>
    <row r="1571" spans="1:9" x14ac:dyDescent="0.25">
      <c r="A1571" s="239">
        <v>43287</v>
      </c>
      <c r="B1571" s="237">
        <f>+VLOOKUP(A1571,'[1]CEMEXCPO.MX'!$A$2:$G$1741,6,FALSE)</f>
        <v>13.34</v>
      </c>
      <c r="C1571" s="237">
        <f>+VLOOKUP(A1571,[1]BIMBOA.MX!$A$2:$G$1741,6,FALSE)</f>
        <v>39.888545999999998</v>
      </c>
      <c r="D1571" s="237">
        <f>+VLOOKUP(A1571,[1]GENTERA.MX!$A$2:$G$1741,6,FALSE)</f>
        <v>19.111916000000001</v>
      </c>
      <c r="F1571" s="239">
        <v>43287</v>
      </c>
      <c r="G1571" s="237">
        <f t="shared" si="29"/>
        <v>-8.21206556037039E-3</v>
      </c>
      <c r="H1571" s="237">
        <f t="shared" si="29"/>
        <v>1.3738307852393376E-2</v>
      </c>
      <c r="I1571" s="237">
        <f t="shared" si="29"/>
        <v>4.0920436639010982E-3</v>
      </c>
    </row>
    <row r="1572" spans="1:9" x14ac:dyDescent="0.25">
      <c r="A1572" s="239">
        <v>43290</v>
      </c>
      <c r="B1572" s="237">
        <f>+VLOOKUP(A1572,'[1]CEMEXCPO.MX'!$A$2:$G$1741,6,FALSE)</f>
        <v>13.45</v>
      </c>
      <c r="C1572" s="237">
        <f>+VLOOKUP(A1572,[1]BIMBOA.MX!$A$2:$G$1741,6,FALSE)</f>
        <v>39.967708999999999</v>
      </c>
      <c r="D1572" s="237">
        <f>+VLOOKUP(A1572,[1]GENTERA.MX!$A$2:$G$1741,6,FALSE)</f>
        <v>19.121672</v>
      </c>
      <c r="F1572" s="239">
        <v>43290</v>
      </c>
      <c r="G1572" s="237">
        <f t="shared" si="29"/>
        <v>8.212065560370475E-3</v>
      </c>
      <c r="H1572" s="237">
        <f t="shared" si="29"/>
        <v>1.9826380771678829E-3</v>
      </c>
      <c r="I1572" s="237">
        <f t="shared" si="29"/>
        <v>5.1033662923502044E-4</v>
      </c>
    </row>
    <row r="1573" spans="1:9" x14ac:dyDescent="0.25">
      <c r="A1573" s="239">
        <v>43291</v>
      </c>
      <c r="B1573" s="237">
        <f>+VLOOKUP(A1573,'[1]CEMEXCPO.MX'!$A$2:$G$1741,6,FALSE)</f>
        <v>13.31</v>
      </c>
      <c r="C1573" s="237">
        <f>+VLOOKUP(A1573,[1]BIMBOA.MX!$A$2:$G$1741,6,FALSE)</f>
        <v>39.878647000000001</v>
      </c>
      <c r="D1573" s="237">
        <f>+VLOOKUP(A1573,[1]GENTERA.MX!$A$2:$G$1741,6,FALSE)</f>
        <v>18.985085999999999</v>
      </c>
      <c r="F1573" s="239">
        <v>43291</v>
      </c>
      <c r="G1573" s="237">
        <f t="shared" si="29"/>
        <v>-1.0463473640827748E-2</v>
      </c>
      <c r="H1573" s="237">
        <f t="shared" si="29"/>
        <v>-2.2308353542317195E-3</v>
      </c>
      <c r="I1573" s="237">
        <f t="shared" si="29"/>
        <v>-7.1686279331472594E-3</v>
      </c>
    </row>
    <row r="1574" spans="1:9" x14ac:dyDescent="0.25">
      <c r="A1574" s="239">
        <v>43292</v>
      </c>
      <c r="B1574" s="237">
        <f>+VLOOKUP(A1574,'[1]CEMEXCPO.MX'!$A$2:$G$1741,6,FALSE)</f>
        <v>13.27</v>
      </c>
      <c r="C1574" s="237">
        <f>+VLOOKUP(A1574,[1]BIMBOA.MX!$A$2:$G$1741,6,FALSE)</f>
        <v>39.522410999999998</v>
      </c>
      <c r="D1574" s="237">
        <f>+VLOOKUP(A1574,[1]GENTERA.MX!$A$2:$G$1741,6,FALSE)</f>
        <v>19.228987</v>
      </c>
      <c r="F1574" s="239">
        <v>43292</v>
      </c>
      <c r="G1574" s="237">
        <f t="shared" si="29"/>
        <v>-3.0097840629042037E-3</v>
      </c>
      <c r="H1574" s="237">
        <f t="shared" si="29"/>
        <v>-8.9731396339396349E-3</v>
      </c>
      <c r="I1574" s="237">
        <f t="shared" si="29"/>
        <v>1.276515654049812E-2</v>
      </c>
    </row>
    <row r="1575" spans="1:9" x14ac:dyDescent="0.25">
      <c r="A1575" s="239">
        <v>43293</v>
      </c>
      <c r="B1575" s="237">
        <f>+VLOOKUP(A1575,'[1]CEMEXCPO.MX'!$A$2:$G$1741,6,FALSE)</f>
        <v>13.05</v>
      </c>
      <c r="C1575" s="237">
        <f>+VLOOKUP(A1575,[1]BIMBOA.MX!$A$2:$G$1741,6,FALSE)</f>
        <v>39.591678999999999</v>
      </c>
      <c r="D1575" s="237">
        <f>+VLOOKUP(A1575,[1]GENTERA.MX!$A$2:$G$1741,6,FALSE)</f>
        <v>19.072890999999998</v>
      </c>
      <c r="F1575" s="239">
        <v>43293</v>
      </c>
      <c r="G1575" s="237">
        <f t="shared" si="29"/>
        <v>-1.671771457541369E-2</v>
      </c>
      <c r="H1575" s="237">
        <f t="shared" si="29"/>
        <v>1.7510918143617241E-3</v>
      </c>
      <c r="I1575" s="237">
        <f t="shared" si="29"/>
        <v>-8.1508726129802724E-3</v>
      </c>
    </row>
    <row r="1576" spans="1:9" x14ac:dyDescent="0.25">
      <c r="A1576" s="239">
        <v>43294</v>
      </c>
      <c r="B1576" s="237">
        <f>+VLOOKUP(A1576,'[1]CEMEXCPO.MX'!$A$2:$G$1741,6,FALSE)</f>
        <v>12.86</v>
      </c>
      <c r="C1576" s="237">
        <f>+VLOOKUP(A1576,[1]BIMBOA.MX!$A$2:$G$1741,6,FALSE)</f>
        <v>39.205756999999998</v>
      </c>
      <c r="D1576" s="237">
        <f>+VLOOKUP(A1576,[1]GENTERA.MX!$A$2:$G$1741,6,FALSE)</f>
        <v>18.897285</v>
      </c>
      <c r="F1576" s="239">
        <v>43294</v>
      </c>
      <c r="G1576" s="237">
        <f t="shared" si="29"/>
        <v>-1.4666414959229167E-2</v>
      </c>
      <c r="H1576" s="237">
        <f t="shared" si="29"/>
        <v>-9.7953716600813739E-3</v>
      </c>
      <c r="I1576" s="237">
        <f t="shared" si="29"/>
        <v>-9.2497465398612127E-3</v>
      </c>
    </row>
    <row r="1577" spans="1:9" x14ac:dyDescent="0.25">
      <c r="A1577" s="239">
        <v>43297</v>
      </c>
      <c r="B1577" s="237">
        <f>+VLOOKUP(A1577,'[1]CEMEXCPO.MX'!$A$2:$G$1741,6,FALSE)</f>
        <v>12.63</v>
      </c>
      <c r="C1577" s="237">
        <f>+VLOOKUP(A1577,[1]BIMBOA.MX!$A$2:$G$1741,6,FALSE)</f>
        <v>38.572448999999999</v>
      </c>
      <c r="D1577" s="237">
        <f>+VLOOKUP(A1577,[1]GENTERA.MX!$A$2:$G$1741,6,FALSE)</f>
        <v>18.907039999999999</v>
      </c>
      <c r="F1577" s="239">
        <v>43297</v>
      </c>
      <c r="G1577" s="237">
        <f t="shared" si="29"/>
        <v>-1.8046782447073435E-2</v>
      </c>
      <c r="H1577" s="237">
        <f t="shared" si="29"/>
        <v>-1.6285333109436077E-2</v>
      </c>
      <c r="I1577" s="237">
        <f t="shared" si="29"/>
        <v>5.1607852892532292E-4</v>
      </c>
    </row>
    <row r="1578" spans="1:9" x14ac:dyDescent="0.25">
      <c r="A1578" s="239">
        <v>43298</v>
      </c>
      <c r="B1578" s="237">
        <f>+VLOOKUP(A1578,'[1]CEMEXCPO.MX'!$A$2:$G$1741,6,FALSE)</f>
        <v>12.58</v>
      </c>
      <c r="C1578" s="237">
        <f>+VLOOKUP(A1578,[1]BIMBOA.MX!$A$2:$G$1741,6,FALSE)</f>
        <v>37.780814999999997</v>
      </c>
      <c r="D1578" s="237">
        <f>+VLOOKUP(A1578,[1]GENTERA.MX!$A$2:$G$1741,6,FALSE)</f>
        <v>18.624116999999998</v>
      </c>
      <c r="F1578" s="239">
        <v>43298</v>
      </c>
      <c r="G1578" s="237">
        <f t="shared" si="29"/>
        <v>-3.9666850901053626E-3</v>
      </c>
      <c r="H1578" s="237">
        <f t="shared" si="29"/>
        <v>-2.0736831047534113E-2</v>
      </c>
      <c r="I1578" s="237">
        <f t="shared" si="29"/>
        <v>-1.5076985736318773E-2</v>
      </c>
    </row>
    <row r="1579" spans="1:9" x14ac:dyDescent="0.25">
      <c r="A1579" s="239">
        <v>43299</v>
      </c>
      <c r="B1579" s="237">
        <f>+VLOOKUP(A1579,'[1]CEMEXCPO.MX'!$A$2:$G$1741,6,FALSE)</f>
        <v>12.82</v>
      </c>
      <c r="C1579" s="237">
        <f>+VLOOKUP(A1579,[1]BIMBOA.MX!$A$2:$G$1741,6,FALSE)</f>
        <v>38.493285999999998</v>
      </c>
      <c r="D1579" s="237">
        <f>+VLOOKUP(A1579,[1]GENTERA.MX!$A$2:$G$1741,6,FALSE)</f>
        <v>18.350950000000001</v>
      </c>
      <c r="F1579" s="239">
        <v>43299</v>
      </c>
      <c r="G1579" s="237">
        <f t="shared" si="29"/>
        <v>1.8898200220229554E-2</v>
      </c>
      <c r="H1579" s="237">
        <f t="shared" si="29"/>
        <v>1.8682402374571895E-2</v>
      </c>
      <c r="I1579" s="237">
        <f t="shared" si="29"/>
        <v>-1.4776009468121507E-2</v>
      </c>
    </row>
    <row r="1580" spans="1:9" x14ac:dyDescent="0.25">
      <c r="A1580" s="239">
        <v>43300</v>
      </c>
      <c r="B1580" s="237">
        <f>+VLOOKUP(A1580,'[1]CEMEXCPO.MX'!$A$2:$G$1741,6,FALSE)</f>
        <v>12.78</v>
      </c>
      <c r="C1580" s="237">
        <f>+VLOOKUP(A1580,[1]BIMBOA.MX!$A$2:$G$1741,6,FALSE)</f>
        <v>38.433914000000001</v>
      </c>
      <c r="D1580" s="237">
        <f>+VLOOKUP(A1580,[1]GENTERA.MX!$A$2:$G$1741,6,FALSE)</f>
        <v>18.750944</v>
      </c>
      <c r="F1580" s="239">
        <v>43300</v>
      </c>
      <c r="G1580" s="237">
        <f t="shared" si="29"/>
        <v>-3.1250025431352776E-3</v>
      </c>
      <c r="H1580" s="237">
        <f t="shared" si="29"/>
        <v>-1.5435895701037979E-3</v>
      </c>
      <c r="I1580" s="237">
        <f t="shared" si="29"/>
        <v>2.1562753538068129E-2</v>
      </c>
    </row>
    <row r="1581" spans="1:9" x14ac:dyDescent="0.25">
      <c r="A1581" s="239">
        <v>43301</v>
      </c>
      <c r="B1581" s="237">
        <f>+VLOOKUP(A1581,'[1]CEMEXCPO.MX'!$A$2:$G$1741,6,FALSE)</f>
        <v>12.73</v>
      </c>
      <c r="C1581" s="237">
        <f>+VLOOKUP(A1581,[1]BIMBOA.MX!$A$2:$G$1741,6,FALSE)</f>
        <v>39.433352999999997</v>
      </c>
      <c r="D1581" s="237">
        <f>+VLOOKUP(A1581,[1]GENTERA.MX!$A$2:$G$1741,6,FALSE)</f>
        <v>19.209475000000001</v>
      </c>
      <c r="F1581" s="239">
        <v>43301</v>
      </c>
      <c r="G1581" s="237">
        <f t="shared" si="29"/>
        <v>-3.9200363800735395E-3</v>
      </c>
      <c r="H1581" s="237">
        <f t="shared" si="29"/>
        <v>2.5671734142535398E-2</v>
      </c>
      <c r="I1581" s="237">
        <f t="shared" si="29"/>
        <v>2.4159549075394613E-2</v>
      </c>
    </row>
    <row r="1582" spans="1:9" x14ac:dyDescent="0.25">
      <c r="A1582" s="239">
        <v>43304</v>
      </c>
      <c r="B1582" s="237">
        <f>+VLOOKUP(A1582,'[1]CEMEXCPO.MX'!$A$2:$G$1741,6,FALSE)</f>
        <v>12.72</v>
      </c>
      <c r="C1582" s="237">
        <f>+VLOOKUP(A1582,[1]BIMBOA.MX!$A$2:$G$1741,6,FALSE)</f>
        <v>38.038094000000001</v>
      </c>
      <c r="D1582" s="237">
        <f>+VLOOKUP(A1582,[1]GENTERA.MX!$A$2:$G$1741,6,FALSE)</f>
        <v>19.277767000000001</v>
      </c>
      <c r="F1582" s="239">
        <v>43304</v>
      </c>
      <c r="G1582" s="237">
        <f t="shared" si="29"/>
        <v>-7.8585465733909158E-4</v>
      </c>
      <c r="H1582" s="237">
        <f t="shared" si="29"/>
        <v>-3.6023849778730695E-2</v>
      </c>
      <c r="I1582" s="237">
        <f t="shared" si="29"/>
        <v>3.5488160815982301E-3</v>
      </c>
    </row>
    <row r="1583" spans="1:9" x14ac:dyDescent="0.25">
      <c r="A1583" s="239">
        <v>43305</v>
      </c>
      <c r="B1583" s="237">
        <f>+VLOOKUP(A1583,'[1]CEMEXCPO.MX'!$A$2:$G$1741,6,FALSE)</f>
        <v>13.17</v>
      </c>
      <c r="C1583" s="237">
        <f>+VLOOKUP(A1583,[1]BIMBOA.MX!$A$2:$G$1741,6,FALSE)</f>
        <v>38.226109000000001</v>
      </c>
      <c r="D1583" s="237">
        <f>+VLOOKUP(A1583,[1]GENTERA.MX!$A$2:$G$1741,6,FALSE)</f>
        <v>19.775320000000001</v>
      </c>
      <c r="F1583" s="239">
        <v>43305</v>
      </c>
      <c r="G1583" s="237">
        <f t="shared" si="29"/>
        <v>3.4765957843213444E-2</v>
      </c>
      <c r="H1583" s="237">
        <f t="shared" si="29"/>
        <v>4.9306325512828491E-3</v>
      </c>
      <c r="I1583" s="237">
        <f t="shared" si="29"/>
        <v>2.5482232598101676E-2</v>
      </c>
    </row>
    <row r="1584" spans="1:9" x14ac:dyDescent="0.25">
      <c r="A1584" s="239">
        <v>43306</v>
      </c>
      <c r="B1584" s="237">
        <f>+VLOOKUP(A1584,'[1]CEMEXCPO.MX'!$A$2:$G$1741,6,FALSE)</f>
        <v>13.23</v>
      </c>
      <c r="C1584" s="237">
        <f>+VLOOKUP(A1584,[1]BIMBOA.MX!$A$2:$G$1741,6,FALSE)</f>
        <v>37.612591000000002</v>
      </c>
      <c r="D1584" s="237">
        <f>+VLOOKUP(A1584,[1]GENTERA.MX!$A$2:$G$1741,6,FALSE)</f>
        <v>19.668005000000001</v>
      </c>
      <c r="F1584" s="239">
        <v>43306</v>
      </c>
      <c r="G1584" s="237">
        <f t="shared" si="29"/>
        <v>4.5454623716746382E-3</v>
      </c>
      <c r="H1584" s="237">
        <f t="shared" si="29"/>
        <v>-1.6179902459017979E-2</v>
      </c>
      <c r="I1584" s="237">
        <f t="shared" si="29"/>
        <v>-5.4414918011166172E-3</v>
      </c>
    </row>
    <row r="1585" spans="1:9" x14ac:dyDescent="0.25">
      <c r="A1585" s="239">
        <v>43307</v>
      </c>
      <c r="B1585" s="237">
        <f>+VLOOKUP(A1585,'[1]CEMEXCPO.MX'!$A$2:$G$1741,6,FALSE)</f>
        <v>13.82</v>
      </c>
      <c r="C1585" s="237">
        <f>+VLOOKUP(A1585,[1]BIMBOA.MX!$A$2:$G$1741,6,FALSE)</f>
        <v>37.780814999999997</v>
      </c>
      <c r="D1585" s="237">
        <f>+VLOOKUP(A1585,[1]GENTERA.MX!$A$2:$G$1741,6,FALSE)</f>
        <v>19.443619000000002</v>
      </c>
      <c r="F1585" s="239">
        <v>43307</v>
      </c>
      <c r="G1585" s="237">
        <f t="shared" si="29"/>
        <v>4.3629840212659449E-2</v>
      </c>
      <c r="H1585" s="237">
        <f t="shared" si="29"/>
        <v>4.4625727394626089E-3</v>
      </c>
      <c r="I1585" s="237">
        <f t="shared" si="29"/>
        <v>-1.1474259512077607E-2</v>
      </c>
    </row>
    <row r="1586" spans="1:9" x14ac:dyDescent="0.25">
      <c r="A1586" s="239">
        <v>43308</v>
      </c>
      <c r="B1586" s="237">
        <f>+VLOOKUP(A1586,'[1]CEMEXCPO.MX'!$A$2:$G$1741,6,FALSE)</f>
        <v>13.93</v>
      </c>
      <c r="C1586" s="237">
        <f>+VLOOKUP(A1586,[1]BIMBOA.MX!$A$2:$G$1741,6,FALSE)</f>
        <v>38.691192999999998</v>
      </c>
      <c r="D1586" s="237">
        <f>+VLOOKUP(A1586,[1]GENTERA.MX!$A$2:$G$1741,6,FALSE)</f>
        <v>19.755807999999998</v>
      </c>
      <c r="F1586" s="239">
        <v>43308</v>
      </c>
      <c r="G1586" s="237">
        <f t="shared" si="29"/>
        <v>7.9279694521905159E-3</v>
      </c>
      <c r="H1586" s="237">
        <f t="shared" si="29"/>
        <v>2.3810568976940932E-2</v>
      </c>
      <c r="I1586" s="237">
        <f t="shared" si="29"/>
        <v>1.5928579807005436E-2</v>
      </c>
    </row>
    <row r="1587" spans="1:9" x14ac:dyDescent="0.25">
      <c r="A1587" s="239">
        <v>43311</v>
      </c>
      <c r="B1587" s="237">
        <f>+VLOOKUP(A1587,'[1]CEMEXCPO.MX'!$A$2:$G$1741,6,FALSE)</f>
        <v>14.01</v>
      </c>
      <c r="C1587" s="237">
        <f>+VLOOKUP(A1587,[1]BIMBOA.MX!$A$2:$G$1741,6,FALSE)</f>
        <v>39.324505000000002</v>
      </c>
      <c r="D1587" s="237">
        <f>+VLOOKUP(A1587,[1]GENTERA.MX!$A$2:$G$1741,6,FALSE)</f>
        <v>19.511908999999999</v>
      </c>
      <c r="F1587" s="239">
        <v>43311</v>
      </c>
      <c r="G1587" s="237">
        <f t="shared" si="29"/>
        <v>5.7265725572013589E-3</v>
      </c>
      <c r="H1587" s="237">
        <f t="shared" si="29"/>
        <v>1.6235858374450116E-2</v>
      </c>
      <c r="I1587" s="237">
        <f t="shared" si="29"/>
        <v>-1.2422526958535664E-2</v>
      </c>
    </row>
    <row r="1588" spans="1:9" x14ac:dyDescent="0.25">
      <c r="A1588" s="239">
        <v>43312</v>
      </c>
      <c r="B1588" s="237">
        <f>+VLOOKUP(A1588,'[1]CEMEXCPO.MX'!$A$2:$G$1741,6,FALSE)</f>
        <v>13.89</v>
      </c>
      <c r="C1588" s="237">
        <f>+VLOOKUP(A1588,[1]BIMBOA.MX!$A$2:$G$1741,6,FALSE)</f>
        <v>39.245337999999997</v>
      </c>
      <c r="D1588" s="237">
        <f>+VLOOKUP(A1588,[1]GENTERA.MX!$A$2:$G$1741,6,FALSE)</f>
        <v>19.648492999999998</v>
      </c>
      <c r="F1588" s="239">
        <v>43312</v>
      </c>
      <c r="G1588" s="237">
        <f t="shared" si="29"/>
        <v>-8.6022035826631912E-3</v>
      </c>
      <c r="H1588" s="237">
        <f t="shared" si="29"/>
        <v>-2.0152013487331082E-3</v>
      </c>
      <c r="I1588" s="237">
        <f t="shared" si="29"/>
        <v>6.9756461562149562E-3</v>
      </c>
    </row>
    <row r="1589" spans="1:9" x14ac:dyDescent="0.25">
      <c r="A1589" s="239">
        <v>43313</v>
      </c>
      <c r="B1589" s="237">
        <f>+VLOOKUP(A1589,'[1]CEMEXCPO.MX'!$A$2:$G$1741,6,FALSE)</f>
        <v>13.9</v>
      </c>
      <c r="C1589" s="237">
        <f>+VLOOKUP(A1589,[1]BIMBOA.MX!$A$2:$G$1741,6,FALSE)</f>
        <v>38.077679000000003</v>
      </c>
      <c r="D1589" s="237">
        <f>+VLOOKUP(A1589,[1]GENTERA.MX!$A$2:$G$1741,6,FALSE)</f>
        <v>19.824100000000001</v>
      </c>
      <c r="F1589" s="239">
        <v>43313</v>
      </c>
      <c r="G1589" s="237">
        <f t="shared" si="29"/>
        <v>7.1968337039364299E-4</v>
      </c>
      <c r="H1589" s="237">
        <f t="shared" si="29"/>
        <v>-3.0204402668451497E-2</v>
      </c>
      <c r="I1589" s="237">
        <f t="shared" si="29"/>
        <v>8.897726002381012E-3</v>
      </c>
    </row>
    <row r="1590" spans="1:9" x14ac:dyDescent="0.25">
      <c r="A1590" s="239">
        <v>43314</v>
      </c>
      <c r="B1590" s="237">
        <f>+VLOOKUP(A1590,'[1]CEMEXCPO.MX'!$A$2:$G$1741,6,FALSE)</f>
        <v>13.78</v>
      </c>
      <c r="C1590" s="237">
        <f>+VLOOKUP(A1590,[1]BIMBOA.MX!$A$2:$G$1741,6,FALSE)</f>
        <v>37.859977999999998</v>
      </c>
      <c r="D1590" s="237">
        <f>+VLOOKUP(A1590,[1]GENTERA.MX!$A$2:$G$1741,6,FALSE)</f>
        <v>19.863125</v>
      </c>
      <c r="F1590" s="239">
        <v>43314</v>
      </c>
      <c r="G1590" s="237">
        <f t="shared" si="29"/>
        <v>-8.6705745511336425E-3</v>
      </c>
      <c r="H1590" s="237">
        <f t="shared" si="29"/>
        <v>-5.7336927425592175E-3</v>
      </c>
      <c r="I1590" s="237">
        <f t="shared" si="29"/>
        <v>1.9666284341040776E-3</v>
      </c>
    </row>
    <row r="1591" spans="1:9" x14ac:dyDescent="0.25">
      <c r="A1591" s="239">
        <v>43315</v>
      </c>
      <c r="B1591" s="237">
        <f>+VLOOKUP(A1591,'[1]CEMEXCPO.MX'!$A$2:$G$1741,6,FALSE)</f>
        <v>13.88</v>
      </c>
      <c r="C1591" s="237">
        <f>+VLOOKUP(A1591,[1]BIMBOA.MX!$A$2:$G$1741,6,FALSE)</f>
        <v>38.770358999999999</v>
      </c>
      <c r="D1591" s="237">
        <f>+VLOOKUP(A1591,[1]GENTERA.MX!$A$2:$G$1741,6,FALSE)</f>
        <v>19.882635000000001</v>
      </c>
      <c r="F1591" s="239">
        <v>43315</v>
      </c>
      <c r="G1591" s="237">
        <f t="shared" si="29"/>
        <v>7.2306894931459809E-3</v>
      </c>
      <c r="H1591" s="237">
        <f t="shared" si="29"/>
        <v>2.3761446684088378E-2</v>
      </c>
      <c r="I1591" s="237">
        <f t="shared" si="29"/>
        <v>9.8174001790384056E-4</v>
      </c>
    </row>
    <row r="1592" spans="1:9" x14ac:dyDescent="0.25">
      <c r="A1592" s="239">
        <v>43318</v>
      </c>
      <c r="B1592" s="237">
        <f>+VLOOKUP(A1592,'[1]CEMEXCPO.MX'!$A$2:$G$1741,6,FALSE)</f>
        <v>13.93</v>
      </c>
      <c r="C1592" s="237">
        <f>+VLOOKUP(A1592,[1]BIMBOA.MX!$A$2:$G$1741,6,FALSE)</f>
        <v>38.849522</v>
      </c>
      <c r="D1592" s="237">
        <f>+VLOOKUP(A1592,[1]GENTERA.MX!$A$2:$G$1741,6,FALSE)</f>
        <v>19.785076</v>
      </c>
      <c r="F1592" s="239">
        <v>43318</v>
      </c>
      <c r="G1592" s="237">
        <f t="shared" si="29"/>
        <v>3.5958327130558971E-3</v>
      </c>
      <c r="H1592" s="237">
        <f t="shared" si="29"/>
        <v>2.0397616287846439E-3</v>
      </c>
      <c r="I1592" s="237">
        <f t="shared" si="29"/>
        <v>-4.918821592790004E-3</v>
      </c>
    </row>
    <row r="1593" spans="1:9" x14ac:dyDescent="0.25">
      <c r="A1593" s="239">
        <v>43319</v>
      </c>
      <c r="B1593" s="237">
        <f>+VLOOKUP(A1593,'[1]CEMEXCPO.MX'!$A$2:$G$1741,6,FALSE)</f>
        <v>13.77</v>
      </c>
      <c r="C1593" s="237">
        <f>+VLOOKUP(A1593,[1]BIMBOA.MX!$A$2:$G$1741,6,FALSE)</f>
        <v>39.908337000000003</v>
      </c>
      <c r="D1593" s="237">
        <f>+VLOOKUP(A1593,[1]GENTERA.MX!$A$2:$G$1741,6,FALSE)</f>
        <v>19.521666</v>
      </c>
      <c r="F1593" s="239">
        <v>43319</v>
      </c>
      <c r="G1593" s="237">
        <f t="shared" si="29"/>
        <v>-1.1552475051150857E-2</v>
      </c>
      <c r="H1593" s="237">
        <f t="shared" si="29"/>
        <v>2.6889476432116692E-2</v>
      </c>
      <c r="I1593" s="237">
        <f t="shared" si="29"/>
        <v>-1.3402990420281374E-2</v>
      </c>
    </row>
    <row r="1594" spans="1:9" x14ac:dyDescent="0.25">
      <c r="A1594" s="239">
        <v>43320</v>
      </c>
      <c r="B1594" s="237">
        <f>+VLOOKUP(A1594,'[1]CEMEXCPO.MX'!$A$2:$G$1741,6,FALSE)</f>
        <v>13.79</v>
      </c>
      <c r="C1594" s="237">
        <f>+VLOOKUP(A1594,[1]BIMBOA.MX!$A$2:$G$1741,6,FALSE)</f>
        <v>39.552101</v>
      </c>
      <c r="D1594" s="237">
        <f>+VLOOKUP(A1594,[1]GENTERA.MX!$A$2:$G$1741,6,FALSE)</f>
        <v>19.707028999999999</v>
      </c>
      <c r="F1594" s="239">
        <v>43320</v>
      </c>
      <c r="G1594" s="237">
        <f t="shared" si="29"/>
        <v>1.4513790646469855E-3</v>
      </c>
      <c r="H1594" s="237">
        <f t="shared" si="29"/>
        <v>-8.966434005489108E-3</v>
      </c>
      <c r="I1594" s="237">
        <f t="shared" si="29"/>
        <v>9.450448432054219E-3</v>
      </c>
    </row>
    <row r="1595" spans="1:9" x14ac:dyDescent="0.25">
      <c r="A1595" s="239">
        <v>43321</v>
      </c>
      <c r="B1595" s="237">
        <f>+VLOOKUP(A1595,'[1]CEMEXCPO.MX'!$A$2:$G$1741,6,FALSE)</f>
        <v>13.28</v>
      </c>
      <c r="C1595" s="237">
        <f>+VLOOKUP(A1595,[1]BIMBOA.MX!$A$2:$G$1741,6,FALSE)</f>
        <v>39.156281</v>
      </c>
      <c r="D1595" s="237">
        <f>+VLOOKUP(A1595,[1]GENTERA.MX!$A$2:$G$1741,6,FALSE)</f>
        <v>19.775320000000001</v>
      </c>
      <c r="F1595" s="239">
        <v>43321</v>
      </c>
      <c r="G1595" s="237">
        <f t="shared" si="29"/>
        <v>-3.7684547756922669E-2</v>
      </c>
      <c r="H1595" s="237">
        <f t="shared" si="29"/>
        <v>-1.005797163634021E-2</v>
      </c>
      <c r="I1595" s="237">
        <f t="shared" si="29"/>
        <v>3.4593214351379348E-3</v>
      </c>
    </row>
    <row r="1596" spans="1:9" x14ac:dyDescent="0.25">
      <c r="A1596" s="239">
        <v>43322</v>
      </c>
      <c r="B1596" s="237">
        <f>+VLOOKUP(A1596,'[1]CEMEXCPO.MX'!$A$2:$G$1741,6,FALSE)</f>
        <v>13.28</v>
      </c>
      <c r="C1596" s="237">
        <f>+VLOOKUP(A1596,[1]BIMBOA.MX!$A$2:$G$1741,6,FALSE)</f>
        <v>38.394328999999999</v>
      </c>
      <c r="D1596" s="237">
        <f>+VLOOKUP(A1596,[1]GENTERA.MX!$A$2:$G$1741,6,FALSE)</f>
        <v>19.414351</v>
      </c>
      <c r="F1596" s="239">
        <v>43322</v>
      </c>
      <c r="G1596" s="237">
        <f t="shared" si="29"/>
        <v>0</v>
      </c>
      <c r="H1596" s="237">
        <f t="shared" si="29"/>
        <v>-1.9651077400037527E-2</v>
      </c>
      <c r="I1596" s="237">
        <f t="shared" si="29"/>
        <v>-1.8422160707959268E-2</v>
      </c>
    </row>
    <row r="1597" spans="1:9" x14ac:dyDescent="0.25">
      <c r="A1597" s="239">
        <v>43325</v>
      </c>
      <c r="B1597" s="237">
        <f>+VLOOKUP(A1597,'[1]CEMEXCPO.MX'!$A$2:$G$1741,6,FALSE)</f>
        <v>13.18</v>
      </c>
      <c r="C1597" s="237">
        <f>+VLOOKUP(A1597,[1]BIMBOA.MX!$A$2:$G$1741,6,FALSE)</f>
        <v>38.750568000000001</v>
      </c>
      <c r="D1597" s="237">
        <f>+VLOOKUP(A1597,[1]GENTERA.MX!$A$2:$G$1741,6,FALSE)</f>
        <v>19.482641000000001</v>
      </c>
      <c r="F1597" s="239">
        <v>43325</v>
      </c>
      <c r="G1597" s="237">
        <f t="shared" si="29"/>
        <v>-7.5586149739266147E-3</v>
      </c>
      <c r="H1597" s="237">
        <f t="shared" si="29"/>
        <v>9.2356473605328098E-3</v>
      </c>
      <c r="I1597" s="237">
        <f t="shared" si="29"/>
        <v>3.5113291107306257E-3</v>
      </c>
    </row>
    <row r="1598" spans="1:9" x14ac:dyDescent="0.25">
      <c r="A1598" s="239">
        <v>43326</v>
      </c>
      <c r="B1598" s="237">
        <f>+VLOOKUP(A1598,'[1]CEMEXCPO.MX'!$A$2:$G$1741,6,FALSE)</f>
        <v>13.42</v>
      </c>
      <c r="C1598" s="237">
        <f>+VLOOKUP(A1598,[1]BIMBOA.MX!$A$2:$G$1741,6,FALSE)</f>
        <v>39.067222999999998</v>
      </c>
      <c r="D1598" s="237">
        <f>+VLOOKUP(A1598,[1]GENTERA.MX!$A$2:$G$1741,6,FALSE)</f>
        <v>19.463131000000001</v>
      </c>
      <c r="F1598" s="239">
        <v>43326</v>
      </c>
      <c r="G1598" s="237">
        <f t="shared" si="29"/>
        <v>1.8045602469174554E-2</v>
      </c>
      <c r="H1598" s="237">
        <f t="shared" si="29"/>
        <v>8.1384152312965353E-3</v>
      </c>
      <c r="I1598" s="237">
        <f t="shared" si="29"/>
        <v>-1.0019060159873947E-3</v>
      </c>
    </row>
    <row r="1599" spans="1:9" x14ac:dyDescent="0.25">
      <c r="A1599" s="239">
        <v>43327</v>
      </c>
      <c r="B1599" s="237">
        <f>+VLOOKUP(A1599,'[1]CEMEXCPO.MX'!$A$2:$G$1741,6,FALSE)</f>
        <v>13.12</v>
      </c>
      <c r="C1599" s="237">
        <f>+VLOOKUP(A1599,[1]BIMBOA.MX!$A$2:$G$1741,6,FALSE)</f>
        <v>38.226109000000001</v>
      </c>
      <c r="D1599" s="237">
        <f>+VLOOKUP(A1599,[1]GENTERA.MX!$A$2:$G$1741,6,FALSE)</f>
        <v>19.248498999999999</v>
      </c>
      <c r="F1599" s="239">
        <v>43327</v>
      </c>
      <c r="G1599" s="237">
        <f t="shared" si="29"/>
        <v>-2.2608348027592765E-2</v>
      </c>
      <c r="H1599" s="237">
        <f t="shared" si="29"/>
        <v>-2.1765065167044136E-2</v>
      </c>
      <c r="I1599" s="237">
        <f t="shared" si="29"/>
        <v>-1.1088874289927376E-2</v>
      </c>
    </row>
    <row r="1600" spans="1:9" x14ac:dyDescent="0.25">
      <c r="A1600" s="239">
        <v>43328</v>
      </c>
      <c r="B1600" s="237">
        <f>+VLOOKUP(A1600,'[1]CEMEXCPO.MX'!$A$2:$G$1741,6,FALSE)</f>
        <v>12.59</v>
      </c>
      <c r="C1600" s="237">
        <f>+VLOOKUP(A1600,[1]BIMBOA.MX!$A$2:$G$1741,6,FALSE)</f>
        <v>38.552658000000001</v>
      </c>
      <c r="D1600" s="237">
        <f>+VLOOKUP(A1600,[1]GENTERA.MX!$A$2:$G$1741,6,FALSE)</f>
        <v>19.189962000000001</v>
      </c>
      <c r="F1600" s="239">
        <v>43328</v>
      </c>
      <c r="G1600" s="237">
        <f t="shared" si="29"/>
        <v>-4.1234935459687191E-2</v>
      </c>
      <c r="H1600" s="237">
        <f t="shared" si="29"/>
        <v>8.5062832280830072E-3</v>
      </c>
      <c r="I1600" s="237">
        <f t="shared" si="29"/>
        <v>-3.0457538480585808E-3</v>
      </c>
    </row>
    <row r="1601" spans="1:9" x14ac:dyDescent="0.25">
      <c r="A1601" s="239">
        <v>43329</v>
      </c>
      <c r="B1601" s="237">
        <f>+VLOOKUP(A1601,'[1]CEMEXCPO.MX'!$A$2:$G$1741,6,FALSE)</f>
        <v>12.75</v>
      </c>
      <c r="C1601" s="237">
        <f>+VLOOKUP(A1601,[1]BIMBOA.MX!$A$2:$G$1741,6,FALSE)</f>
        <v>38.691192999999998</v>
      </c>
      <c r="D1601" s="237">
        <f>+VLOOKUP(A1601,[1]GENTERA.MX!$A$2:$G$1741,6,FALSE)</f>
        <v>19.082647000000001</v>
      </c>
      <c r="F1601" s="239">
        <v>43329</v>
      </c>
      <c r="G1601" s="237">
        <f t="shared" si="29"/>
        <v>1.2628423548179279E-2</v>
      </c>
      <c r="H1601" s="237">
        <f t="shared" si="29"/>
        <v>3.5869560293026116E-3</v>
      </c>
      <c r="I1601" s="237">
        <f t="shared" si="29"/>
        <v>-5.6079417656494839E-3</v>
      </c>
    </row>
    <row r="1602" spans="1:9" x14ac:dyDescent="0.25">
      <c r="A1602" s="239">
        <v>43332</v>
      </c>
      <c r="B1602" s="237">
        <f>+VLOOKUP(A1602,'[1]CEMEXCPO.MX'!$A$2:$G$1741,6,FALSE)</f>
        <v>12.77</v>
      </c>
      <c r="C1602" s="237">
        <f>+VLOOKUP(A1602,[1]BIMBOA.MX!$A$2:$G$1741,6,FALSE)</f>
        <v>39.522410999999998</v>
      </c>
      <c r="D1602" s="237">
        <f>+VLOOKUP(A1602,[1]GENTERA.MX!$A$2:$G$1741,6,FALSE)</f>
        <v>19.053381000000002</v>
      </c>
      <c r="F1602" s="239">
        <v>43332</v>
      </c>
      <c r="G1602" s="237">
        <f t="shared" si="29"/>
        <v>1.567398440012676E-3</v>
      </c>
      <c r="H1602" s="237">
        <f t="shared" si="29"/>
        <v>2.1255875025748928E-2</v>
      </c>
      <c r="I1602" s="237">
        <f t="shared" si="29"/>
        <v>-1.5348219140758933E-3</v>
      </c>
    </row>
    <row r="1603" spans="1:9" x14ac:dyDescent="0.25">
      <c r="A1603" s="239">
        <v>43333</v>
      </c>
      <c r="B1603" s="237">
        <f>+VLOOKUP(A1603,'[1]CEMEXCPO.MX'!$A$2:$G$1741,6,FALSE)</f>
        <v>13.19</v>
      </c>
      <c r="C1603" s="237">
        <f>+VLOOKUP(A1603,[1]BIMBOA.MX!$A$2:$G$1741,6,FALSE)</f>
        <v>39.878647000000001</v>
      </c>
      <c r="D1603" s="237">
        <f>+VLOOKUP(A1603,[1]GENTERA.MX!$A$2:$G$1741,6,FALSE)</f>
        <v>19.228987</v>
      </c>
      <c r="F1603" s="239">
        <v>43333</v>
      </c>
      <c r="G1603" s="237">
        <f t="shared" si="29"/>
        <v>3.2360296684775386E-2</v>
      </c>
      <c r="H1603" s="237">
        <f t="shared" si="29"/>
        <v>8.9731396339395326E-3</v>
      </c>
      <c r="I1603" s="237">
        <f t="shared" si="29"/>
        <v>9.1743139661210719E-3</v>
      </c>
    </row>
    <row r="1604" spans="1:9" x14ac:dyDescent="0.25">
      <c r="A1604" s="239">
        <v>43334</v>
      </c>
      <c r="B1604" s="237">
        <f>+VLOOKUP(A1604,'[1]CEMEXCPO.MX'!$A$2:$G$1741,6,FALSE)</f>
        <v>13.39</v>
      </c>
      <c r="C1604" s="237">
        <f>+VLOOKUP(A1604,[1]BIMBOA.MX!$A$2:$G$1741,6,FALSE)</f>
        <v>40.076557000000001</v>
      </c>
      <c r="D1604" s="237">
        <f>+VLOOKUP(A1604,[1]GENTERA.MX!$A$2:$G$1741,6,FALSE)</f>
        <v>19.102160000000001</v>
      </c>
      <c r="F1604" s="239">
        <v>43334</v>
      </c>
      <c r="G1604" s="237">
        <f t="shared" ref="G1604:I1667" si="30">+LN(B1604/B1603)</f>
        <v>1.5049192973858009E-2</v>
      </c>
      <c r="H1604" s="237">
        <f t="shared" si="30"/>
        <v>4.950532155335698E-3</v>
      </c>
      <c r="I1604" s="237">
        <f t="shared" si="30"/>
        <v>-6.6174624422834973E-3</v>
      </c>
    </row>
    <row r="1605" spans="1:9" x14ac:dyDescent="0.25">
      <c r="A1605" s="239">
        <v>43335</v>
      </c>
      <c r="B1605" s="237">
        <f>+VLOOKUP(A1605,'[1]CEMEXCPO.MX'!$A$2:$G$1741,6,FALSE)</f>
        <v>13.3</v>
      </c>
      <c r="C1605" s="237">
        <f>+VLOOKUP(A1605,[1]BIMBOA.MX!$A$2:$G$1741,6,FALSE)</f>
        <v>39.839066000000003</v>
      </c>
      <c r="D1605" s="237">
        <f>+VLOOKUP(A1605,[1]GENTERA.MX!$A$2:$G$1741,6,FALSE)</f>
        <v>19.219231000000001</v>
      </c>
      <c r="F1605" s="239">
        <v>43335</v>
      </c>
      <c r="G1605" s="237">
        <f t="shared" si="30"/>
        <v>-6.7441244753730974E-3</v>
      </c>
      <c r="H1605" s="237">
        <f t="shared" si="30"/>
        <v>-5.9435612266183768E-3</v>
      </c>
      <c r="I1605" s="237">
        <f t="shared" si="30"/>
        <v>6.1099746721412591E-3</v>
      </c>
    </row>
    <row r="1606" spans="1:9" x14ac:dyDescent="0.25">
      <c r="A1606" s="239">
        <v>43336</v>
      </c>
      <c r="B1606" s="237">
        <f>+VLOOKUP(A1606,'[1]CEMEXCPO.MX'!$A$2:$G$1741,6,FALSE)</f>
        <v>13.27</v>
      </c>
      <c r="C1606" s="237">
        <f>+VLOOKUP(A1606,[1]BIMBOA.MX!$A$2:$G$1741,6,FALSE)</f>
        <v>39.819279000000002</v>
      </c>
      <c r="D1606" s="237">
        <f>+VLOOKUP(A1606,[1]GENTERA.MX!$A$2:$G$1741,6,FALSE)</f>
        <v>19.189962000000001</v>
      </c>
      <c r="F1606" s="239">
        <v>43336</v>
      </c>
      <c r="G1606" s="237">
        <f t="shared" si="30"/>
        <v>-2.2581868835919784E-3</v>
      </c>
      <c r="H1606" s="237">
        <f t="shared" si="30"/>
        <v>-4.9679667351777668E-4</v>
      </c>
      <c r="I1606" s="237">
        <f t="shared" si="30"/>
        <v>-1.5240625162533696E-3</v>
      </c>
    </row>
    <row r="1607" spans="1:9" x14ac:dyDescent="0.25">
      <c r="A1607" s="239">
        <v>43339</v>
      </c>
      <c r="B1607" s="237">
        <f>+VLOOKUP(A1607,'[1]CEMEXCPO.MX'!$A$2:$G$1741,6,FALSE)</f>
        <v>13.83</v>
      </c>
      <c r="C1607" s="237">
        <f>+VLOOKUP(A1607,[1]BIMBOA.MX!$A$2:$G$1741,6,FALSE)</f>
        <v>40.205199999999998</v>
      </c>
      <c r="D1607" s="237">
        <f>+VLOOKUP(A1607,[1]GENTERA.MX!$A$2:$G$1741,6,FALSE)</f>
        <v>18.575337999999999</v>
      </c>
      <c r="F1607" s="239">
        <v>43339</v>
      </c>
      <c r="G1607" s="237">
        <f t="shared" si="30"/>
        <v>4.1334297332550639E-2</v>
      </c>
      <c r="H1607" s="237">
        <f t="shared" si="30"/>
        <v>9.6451485004282952E-3</v>
      </c>
      <c r="I1607" s="237">
        <f t="shared" si="30"/>
        <v>-3.2552542880686791E-2</v>
      </c>
    </row>
    <row r="1608" spans="1:9" x14ac:dyDescent="0.25">
      <c r="A1608" s="239">
        <v>43340</v>
      </c>
      <c r="B1608" s="237">
        <f>+VLOOKUP(A1608,'[1]CEMEXCPO.MX'!$A$2:$G$1741,6,FALSE)</f>
        <v>13.56</v>
      </c>
      <c r="C1608" s="237">
        <f>+VLOOKUP(A1608,[1]BIMBOA.MX!$A$2:$G$1741,6,FALSE)</f>
        <v>39.482833999999997</v>
      </c>
      <c r="D1608" s="237">
        <f>+VLOOKUP(A1608,[1]GENTERA.MX!$A$2:$G$1741,6,FALSE)</f>
        <v>18.672896999999999</v>
      </c>
      <c r="F1608" s="239">
        <v>43340</v>
      </c>
      <c r="G1608" s="237">
        <f t="shared" si="30"/>
        <v>-1.9715863164417317E-2</v>
      </c>
      <c r="H1608" s="237">
        <f t="shared" si="30"/>
        <v>-1.8130345323048924E-2</v>
      </c>
      <c r="I1608" s="237">
        <f t="shared" si="30"/>
        <v>5.238327297140701E-3</v>
      </c>
    </row>
    <row r="1609" spans="1:9" x14ac:dyDescent="0.25">
      <c r="A1609" s="239">
        <v>43341</v>
      </c>
      <c r="B1609" s="237">
        <f>+VLOOKUP(A1609,'[1]CEMEXCPO.MX'!$A$2:$G$1741,6,FALSE)</f>
        <v>13.78</v>
      </c>
      <c r="C1609" s="237">
        <f>+VLOOKUP(A1609,[1]BIMBOA.MX!$A$2:$G$1741,6,FALSE)</f>
        <v>40.234886000000003</v>
      </c>
      <c r="D1609" s="237">
        <f>+VLOOKUP(A1609,[1]GENTERA.MX!$A$2:$G$1741,6,FALSE)</f>
        <v>19.336302</v>
      </c>
      <c r="F1609" s="239">
        <v>43341</v>
      </c>
      <c r="G1609" s="237">
        <f t="shared" si="30"/>
        <v>1.6093983073262843E-2</v>
      </c>
      <c r="H1609" s="237">
        <f t="shared" si="30"/>
        <v>1.8868435069688161E-2</v>
      </c>
      <c r="I1609" s="237">
        <f t="shared" si="30"/>
        <v>3.4911147578506226E-2</v>
      </c>
    </row>
    <row r="1610" spans="1:9" x14ac:dyDescent="0.25">
      <c r="A1610" s="239">
        <v>43342</v>
      </c>
      <c r="B1610" s="237">
        <f>+VLOOKUP(A1610,'[1]CEMEXCPO.MX'!$A$2:$G$1741,6,FALSE)</f>
        <v>13.68</v>
      </c>
      <c r="C1610" s="237">
        <f>+VLOOKUP(A1610,[1]BIMBOA.MX!$A$2:$G$1741,6,FALSE)</f>
        <v>39.077117999999999</v>
      </c>
      <c r="D1610" s="237">
        <f>+VLOOKUP(A1610,[1]GENTERA.MX!$A$2:$G$1741,6,FALSE)</f>
        <v>19.141183999999999</v>
      </c>
      <c r="F1610" s="239">
        <v>43342</v>
      </c>
      <c r="G1610" s="237">
        <f t="shared" si="30"/>
        <v>-7.2833533911080463E-3</v>
      </c>
      <c r="H1610" s="237">
        <f t="shared" si="30"/>
        <v>-2.9197351946556729E-2</v>
      </c>
      <c r="I1610" s="237">
        <f t="shared" si="30"/>
        <v>-1.0142017723928367E-2</v>
      </c>
    </row>
    <row r="1611" spans="1:9" x14ac:dyDescent="0.25">
      <c r="A1611" s="239">
        <v>43343</v>
      </c>
      <c r="B1611" s="237">
        <f>+VLOOKUP(A1611,'[1]CEMEXCPO.MX'!$A$2:$G$1741,6,FALSE)</f>
        <v>13.53</v>
      </c>
      <c r="C1611" s="237">
        <f>+VLOOKUP(A1611,[1]BIMBOA.MX!$A$2:$G$1741,6,FALSE)</f>
        <v>39.334400000000002</v>
      </c>
      <c r="D1611" s="237">
        <f>+VLOOKUP(A1611,[1]GENTERA.MX!$A$2:$G$1741,6,FALSE)</f>
        <v>18.897285</v>
      </c>
      <c r="F1611" s="239">
        <v>43343</v>
      </c>
      <c r="G1611" s="237">
        <f t="shared" si="30"/>
        <v>-1.102547001170771E-2</v>
      </c>
      <c r="H1611" s="237">
        <f t="shared" si="30"/>
        <v>6.5623757804385069E-3</v>
      </c>
      <c r="I1611" s="237">
        <f t="shared" si="30"/>
        <v>-1.2823983137477457E-2</v>
      </c>
    </row>
    <row r="1612" spans="1:9" x14ac:dyDescent="0.25">
      <c r="A1612" s="239">
        <v>43346</v>
      </c>
      <c r="B1612" s="237">
        <f>+VLOOKUP(A1612,'[1]CEMEXCPO.MX'!$A$2:$G$1741,6,FALSE)</f>
        <v>13.39</v>
      </c>
      <c r="C1612" s="237">
        <f>+VLOOKUP(A1612,[1]BIMBOA.MX!$A$2:$G$1741,6,FALSE)</f>
        <v>39.364082000000003</v>
      </c>
      <c r="D1612" s="237">
        <f>+VLOOKUP(A1612,[1]GENTERA.MX!$A$2:$G$1741,6,FALSE)</f>
        <v>18.819237000000001</v>
      </c>
      <c r="F1612" s="239">
        <v>43346</v>
      </c>
      <c r="G1612" s="237">
        <f t="shared" si="30"/>
        <v>-1.0401282479615446E-2</v>
      </c>
      <c r="H1612" s="237">
        <f t="shared" si="30"/>
        <v>7.5432208228430565E-4</v>
      </c>
      <c r="I1612" s="237">
        <f t="shared" si="30"/>
        <v>-4.1386695944175189E-3</v>
      </c>
    </row>
    <row r="1613" spans="1:9" x14ac:dyDescent="0.25">
      <c r="A1613" s="239">
        <v>43347</v>
      </c>
      <c r="B1613" s="237">
        <f>+VLOOKUP(A1613,'[1]CEMEXCPO.MX'!$A$2:$G$1741,6,FALSE)</f>
        <v>13.41</v>
      </c>
      <c r="C1613" s="237">
        <f>+VLOOKUP(A1613,[1]BIMBOA.MX!$A$2:$G$1741,6,FALSE)</f>
        <v>38.968268999999999</v>
      </c>
      <c r="D1613" s="237">
        <f>+VLOOKUP(A1613,[1]GENTERA.MX!$A$2:$G$1741,6,FALSE)</f>
        <v>18.526558000000001</v>
      </c>
      <c r="F1613" s="239">
        <v>43347</v>
      </c>
      <c r="G1613" s="237">
        <f t="shared" si="30"/>
        <v>1.4925375905060505E-3</v>
      </c>
      <c r="H1613" s="237">
        <f t="shared" si="30"/>
        <v>-1.0106076575808797E-2</v>
      </c>
      <c r="I1613" s="237">
        <f t="shared" si="30"/>
        <v>-1.5674321148934002E-2</v>
      </c>
    </row>
    <row r="1614" spans="1:9" x14ac:dyDescent="0.25">
      <c r="A1614" s="239">
        <v>43348</v>
      </c>
      <c r="B1614" s="237">
        <f>+VLOOKUP(A1614,'[1]CEMEXCPO.MX'!$A$2:$G$1741,6,FALSE)</f>
        <v>13.13</v>
      </c>
      <c r="C1614" s="237">
        <f>+VLOOKUP(A1614,[1]BIMBOA.MX!$A$2:$G$1741,6,FALSE)</f>
        <v>38.334961</v>
      </c>
      <c r="D1614" s="237">
        <f>+VLOOKUP(A1614,[1]GENTERA.MX!$A$2:$G$1741,6,FALSE)</f>
        <v>18.097296</v>
      </c>
      <c r="F1614" s="239">
        <v>43348</v>
      </c>
      <c r="G1614" s="237">
        <f t="shared" si="30"/>
        <v>-2.1101008978882282E-2</v>
      </c>
      <c r="H1614" s="237">
        <f t="shared" si="30"/>
        <v>-1.6385399917126366E-2</v>
      </c>
      <c r="I1614" s="237">
        <f t="shared" si="30"/>
        <v>-2.3442735363380138E-2</v>
      </c>
    </row>
    <row r="1615" spans="1:9" x14ac:dyDescent="0.25">
      <c r="A1615" s="239">
        <v>43349</v>
      </c>
      <c r="B1615" s="237">
        <f>+VLOOKUP(A1615,'[1]CEMEXCPO.MX'!$A$2:$G$1741,6,FALSE)</f>
        <v>13.07</v>
      </c>
      <c r="C1615" s="237">
        <f>+VLOOKUP(A1615,[1]BIMBOA.MX!$A$2:$G$1741,6,FALSE)</f>
        <v>38.008408000000003</v>
      </c>
      <c r="D1615" s="237">
        <f>+VLOOKUP(A1615,[1]GENTERA.MX!$A$2:$G$1741,6,FALSE)</f>
        <v>17.697302000000001</v>
      </c>
      <c r="F1615" s="239">
        <v>43349</v>
      </c>
      <c r="G1615" s="237">
        <f t="shared" si="30"/>
        <v>-4.5801606785742608E-3</v>
      </c>
      <c r="H1615" s="237">
        <f t="shared" si="30"/>
        <v>-8.5549012540701366E-3</v>
      </c>
      <c r="I1615" s="237">
        <f t="shared" si="30"/>
        <v>-2.2350336263736698E-2</v>
      </c>
    </row>
    <row r="1616" spans="1:9" x14ac:dyDescent="0.25">
      <c r="A1616" s="239">
        <v>43350</v>
      </c>
      <c r="B1616" s="237">
        <f>+VLOOKUP(A1616,'[1]CEMEXCPO.MX'!$A$2:$G$1741,6,FALSE)</f>
        <v>13.17</v>
      </c>
      <c r="C1616" s="237">
        <f>+VLOOKUP(A1616,[1]BIMBOA.MX!$A$2:$G$1741,6,FALSE)</f>
        <v>38.404228000000003</v>
      </c>
      <c r="D1616" s="237">
        <f>+VLOOKUP(A1616,[1]GENTERA.MX!$A$2:$G$1741,6,FALSE)</f>
        <v>17.668036000000001</v>
      </c>
      <c r="F1616" s="239">
        <v>43350</v>
      </c>
      <c r="G1616" s="237">
        <f t="shared" si="30"/>
        <v>7.621988119058962E-3</v>
      </c>
      <c r="H1616" s="237">
        <f t="shared" si="30"/>
        <v>1.0360159290130705E-2</v>
      </c>
      <c r="I1616" s="237">
        <f t="shared" si="30"/>
        <v>-1.6550672684404737E-3</v>
      </c>
    </row>
    <row r="1617" spans="1:9" x14ac:dyDescent="0.25">
      <c r="A1617" s="239">
        <v>43353</v>
      </c>
      <c r="B1617" s="237">
        <f>+VLOOKUP(A1617,'[1]CEMEXCPO.MX'!$A$2:$G$1741,6,FALSE)</f>
        <v>13.11</v>
      </c>
      <c r="C1617" s="237">
        <f>+VLOOKUP(A1617,[1]BIMBOA.MX!$A$2:$G$1741,6,FALSE)</f>
        <v>38.433914000000001</v>
      </c>
      <c r="D1617" s="237">
        <f>+VLOOKUP(A1617,[1]GENTERA.MX!$A$2:$G$1741,6,FALSE)</f>
        <v>18.702165999999998</v>
      </c>
      <c r="F1617" s="239">
        <v>43353</v>
      </c>
      <c r="G1617" s="237">
        <f t="shared" si="30"/>
        <v>-4.5662179795811948E-3</v>
      </c>
      <c r="H1617" s="237">
        <f t="shared" si="30"/>
        <v>7.7268920627980391E-4</v>
      </c>
      <c r="I1617" s="237">
        <f t="shared" si="30"/>
        <v>5.6882214715626343E-2</v>
      </c>
    </row>
    <row r="1618" spans="1:9" x14ac:dyDescent="0.25">
      <c r="A1618" s="239">
        <v>43354</v>
      </c>
      <c r="B1618" s="237">
        <f>+VLOOKUP(A1618,'[1]CEMEXCPO.MX'!$A$2:$G$1741,6,FALSE)</f>
        <v>13.11</v>
      </c>
      <c r="C1618" s="237">
        <f>+VLOOKUP(A1618,[1]BIMBOA.MX!$A$2:$G$1741,6,FALSE)</f>
        <v>38.315170000000002</v>
      </c>
      <c r="D1618" s="237">
        <f>+VLOOKUP(A1618,[1]GENTERA.MX!$A$2:$G$1741,6,FALSE)</f>
        <v>18.380219</v>
      </c>
      <c r="F1618" s="239">
        <v>43354</v>
      </c>
      <c r="G1618" s="237">
        <f t="shared" si="30"/>
        <v>0</v>
      </c>
      <c r="H1618" s="237">
        <f t="shared" si="30"/>
        <v>-3.0943455884776764E-3</v>
      </c>
      <c r="I1618" s="237">
        <f t="shared" si="30"/>
        <v>-1.7364314048207301E-2</v>
      </c>
    </row>
    <row r="1619" spans="1:9" x14ac:dyDescent="0.25">
      <c r="A1619" s="239">
        <v>43355</v>
      </c>
      <c r="B1619" s="237">
        <f>+VLOOKUP(A1619,'[1]CEMEXCPO.MX'!$A$2:$G$1741,6,FALSE)</f>
        <v>13.31</v>
      </c>
      <c r="C1619" s="237">
        <f>+VLOOKUP(A1619,[1]BIMBOA.MX!$A$2:$G$1741,6,FALSE)</f>
        <v>38.473495</v>
      </c>
      <c r="D1619" s="237">
        <f>+VLOOKUP(A1619,[1]GENTERA.MX!$A$2:$G$1741,6,FALSE)</f>
        <v>18.28266</v>
      </c>
      <c r="F1619" s="239">
        <v>43355</v>
      </c>
      <c r="G1619" s="237">
        <f t="shared" si="30"/>
        <v>1.5140334631411961E-2</v>
      </c>
      <c r="H1619" s="237">
        <f t="shared" si="30"/>
        <v>4.1236613334572512E-3</v>
      </c>
      <c r="I1619" s="237">
        <f t="shared" si="30"/>
        <v>-5.3219623186614639E-3</v>
      </c>
    </row>
    <row r="1620" spans="1:9" x14ac:dyDescent="0.25">
      <c r="A1620" s="239">
        <v>43356</v>
      </c>
      <c r="B1620" s="237">
        <f>+VLOOKUP(A1620,'[1]CEMEXCPO.MX'!$A$2:$G$1741,6,FALSE)</f>
        <v>13.34</v>
      </c>
      <c r="C1620" s="237">
        <f>+VLOOKUP(A1620,[1]BIMBOA.MX!$A$2:$G$1741,6,FALSE)</f>
        <v>38.552658000000001</v>
      </c>
      <c r="D1620" s="237">
        <f>+VLOOKUP(A1620,[1]GENTERA.MX!$A$2:$G$1741,6,FALSE)</f>
        <v>18.916796000000001</v>
      </c>
      <c r="F1620" s="239">
        <v>43356</v>
      </c>
      <c r="G1620" s="237">
        <f t="shared" si="30"/>
        <v>2.2514080804574279E-3</v>
      </c>
      <c r="H1620" s="237">
        <f t="shared" si="30"/>
        <v>2.0554843981907523E-3</v>
      </c>
      <c r="I1620" s="237">
        <f t="shared" si="30"/>
        <v>3.4097135011404496E-2</v>
      </c>
    </row>
    <row r="1621" spans="1:9" x14ac:dyDescent="0.25">
      <c r="A1621" s="239">
        <v>43357</v>
      </c>
      <c r="B1621" s="237">
        <f>+VLOOKUP(A1621,'[1]CEMEXCPO.MX'!$A$2:$G$1741,6,FALSE)</f>
        <v>13.44</v>
      </c>
      <c r="C1621" s="237">
        <f>+VLOOKUP(A1621,[1]BIMBOA.MX!$A$2:$G$1741,6,FALSE)</f>
        <v>39.364082000000003</v>
      </c>
      <c r="D1621" s="237">
        <f>+VLOOKUP(A1621,[1]GENTERA.MX!$A$2:$G$1741,6,FALSE)</f>
        <v>19.258254999999998</v>
      </c>
      <c r="F1621" s="239">
        <v>43357</v>
      </c>
      <c r="G1621" s="237">
        <f t="shared" si="30"/>
        <v>7.4682946075257444E-3</v>
      </c>
      <c r="H1621" s="237">
        <f t="shared" si="30"/>
        <v>2.0828729107424317E-2</v>
      </c>
      <c r="I1621" s="237">
        <f t="shared" si="30"/>
        <v>1.7889595306381373E-2</v>
      </c>
    </row>
    <row r="1622" spans="1:9" x14ac:dyDescent="0.25">
      <c r="A1622" s="239">
        <v>43360</v>
      </c>
      <c r="B1622" s="237">
        <f>+VLOOKUP(A1622,'[1]CEMEXCPO.MX'!$A$2:$G$1741,6,FALSE)</f>
        <v>13.38</v>
      </c>
      <c r="C1622" s="237">
        <f>+VLOOKUP(A1622,[1]BIMBOA.MX!$A$2:$G$1741,6,FALSE)</f>
        <v>39.581786999999998</v>
      </c>
      <c r="D1622" s="237">
        <f>+VLOOKUP(A1622,[1]GENTERA.MX!$A$2:$G$1741,6,FALSE)</f>
        <v>19.004598999999999</v>
      </c>
      <c r="F1622" s="239">
        <v>43360</v>
      </c>
      <c r="G1622" s="237">
        <f t="shared" si="30"/>
        <v>-4.4742803949209663E-3</v>
      </c>
      <c r="H1622" s="237">
        <f t="shared" si="30"/>
        <v>5.5153120642122636E-3</v>
      </c>
      <c r="I1622" s="237">
        <f t="shared" si="30"/>
        <v>-1.3258797472809451E-2</v>
      </c>
    </row>
    <row r="1623" spans="1:9" x14ac:dyDescent="0.25">
      <c r="A1623" s="239">
        <v>43361</v>
      </c>
      <c r="B1623" s="237">
        <f>+VLOOKUP(A1623,'[1]CEMEXCPO.MX'!$A$2:$G$1741,6,FALSE)</f>
        <v>13.58</v>
      </c>
      <c r="C1623" s="237">
        <f>+VLOOKUP(A1623,[1]BIMBOA.MX!$A$2:$G$1741,6,FALSE)</f>
        <v>40.076557000000001</v>
      </c>
      <c r="D1623" s="237">
        <f>+VLOOKUP(A1623,[1]GENTERA.MX!$A$2:$G$1741,6,FALSE)</f>
        <v>18.926552000000001</v>
      </c>
      <c r="F1623" s="239">
        <v>43361</v>
      </c>
      <c r="G1623" s="237">
        <f t="shared" si="30"/>
        <v>1.4837067430467574E-2</v>
      </c>
      <c r="H1623" s="237">
        <f t="shared" si="30"/>
        <v>1.2422461672690229E-2</v>
      </c>
      <c r="I1623" s="237">
        <f t="shared" si="30"/>
        <v>-4.1151986209373853E-3</v>
      </c>
    </row>
    <row r="1624" spans="1:9" x14ac:dyDescent="0.25">
      <c r="A1624" s="239">
        <v>43362</v>
      </c>
      <c r="B1624" s="237">
        <f>+VLOOKUP(A1624,'[1]CEMEXCPO.MX'!$A$2:$G$1741,6,FALSE)</f>
        <v>13.49</v>
      </c>
      <c r="C1624" s="237">
        <f>+VLOOKUP(A1624,[1]BIMBOA.MX!$A$2:$G$1741,6,FALSE)</f>
        <v>40.056767000000001</v>
      </c>
      <c r="D1624" s="237">
        <f>+VLOOKUP(A1624,[1]GENTERA.MX!$A$2:$G$1741,6,FALSE)</f>
        <v>18.838749</v>
      </c>
      <c r="F1624" s="239">
        <v>43362</v>
      </c>
      <c r="G1624" s="237">
        <f t="shared" si="30"/>
        <v>-6.6494519108855317E-3</v>
      </c>
      <c r="H1624" s="237">
        <f t="shared" si="30"/>
        <v>-4.9392685625614704E-4</v>
      </c>
      <c r="I1624" s="237">
        <f t="shared" si="30"/>
        <v>-4.6499382174006974E-3</v>
      </c>
    </row>
    <row r="1625" spans="1:9" x14ac:dyDescent="0.25">
      <c r="A1625" s="239">
        <v>43363</v>
      </c>
      <c r="B1625" s="237">
        <f>+VLOOKUP(A1625,'[1]CEMEXCPO.MX'!$A$2:$G$1741,6,FALSE)</f>
        <v>13.48</v>
      </c>
      <c r="C1625" s="237">
        <f>+VLOOKUP(A1625,[1]BIMBOA.MX!$A$2:$G$1741,6,FALSE)</f>
        <v>39.700530999999998</v>
      </c>
      <c r="D1625" s="237">
        <f>+VLOOKUP(A1625,[1]GENTERA.MX!$A$2:$G$1741,6,FALSE)</f>
        <v>18.770455999999999</v>
      </c>
      <c r="F1625" s="239">
        <v>43363</v>
      </c>
      <c r="G1625" s="237">
        <f t="shared" si="30"/>
        <v>-7.4156473550349026E-4</v>
      </c>
      <c r="H1625" s="237">
        <f t="shared" si="30"/>
        <v>-8.9330601182923582E-3</v>
      </c>
      <c r="I1625" s="237">
        <f t="shared" si="30"/>
        <v>-3.6317212800406774E-3</v>
      </c>
    </row>
    <row r="1626" spans="1:9" x14ac:dyDescent="0.25">
      <c r="A1626" s="239">
        <v>43364</v>
      </c>
      <c r="B1626" s="237">
        <f>+VLOOKUP(A1626,'[1]CEMEXCPO.MX'!$A$2:$G$1741,6,FALSE)</f>
        <v>13.28</v>
      </c>
      <c r="C1626" s="237">
        <f>+VLOOKUP(A1626,[1]BIMBOA.MX!$A$2:$G$1741,6,FALSE)</f>
        <v>39.829169999999998</v>
      </c>
      <c r="D1626" s="237">
        <f>+VLOOKUP(A1626,[1]GENTERA.MX!$A$2:$G$1741,6,FALSE)</f>
        <v>18.263147</v>
      </c>
      <c r="F1626" s="239">
        <v>43364</v>
      </c>
      <c r="G1626" s="237">
        <f t="shared" si="30"/>
        <v>-1.4947961435873252E-2</v>
      </c>
      <c r="H1626" s="237">
        <f t="shared" si="30"/>
        <v>3.2349954939730097E-3</v>
      </c>
      <c r="I1626" s="237">
        <f t="shared" si="30"/>
        <v>-2.739894015117476E-2</v>
      </c>
    </row>
    <row r="1627" spans="1:9" x14ac:dyDescent="0.25">
      <c r="A1627" s="239">
        <v>43367</v>
      </c>
      <c r="B1627" s="237">
        <f>+VLOOKUP(A1627,'[1]CEMEXCPO.MX'!$A$2:$G$1741,6,FALSE)</f>
        <v>13.13</v>
      </c>
      <c r="C1627" s="237">
        <f>+VLOOKUP(A1627,[1]BIMBOA.MX!$A$2:$G$1741,6,FALSE)</f>
        <v>39.967708999999999</v>
      </c>
      <c r="D1627" s="237">
        <f>+VLOOKUP(A1627,[1]GENTERA.MX!$A$2:$G$1741,6,FALSE)</f>
        <v>18.136320000000001</v>
      </c>
      <c r="F1627" s="239">
        <v>43367</v>
      </c>
      <c r="G1627" s="237">
        <f t="shared" si="30"/>
        <v>-1.1359455733582892E-2</v>
      </c>
      <c r="H1627" s="237">
        <f t="shared" si="30"/>
        <v>3.4722946794716329E-3</v>
      </c>
      <c r="I1627" s="237">
        <f t="shared" si="30"/>
        <v>-6.9686467248383822E-3</v>
      </c>
    </row>
    <row r="1628" spans="1:9" x14ac:dyDescent="0.25">
      <c r="A1628" s="239">
        <v>43368</v>
      </c>
      <c r="B1628" s="237">
        <f>+VLOOKUP(A1628,'[1]CEMEXCPO.MX'!$A$2:$G$1741,6,FALSE)</f>
        <v>13.15</v>
      </c>
      <c r="C1628" s="237">
        <f>+VLOOKUP(A1628,[1]BIMBOA.MX!$A$2:$G$1741,6,FALSE)</f>
        <v>40.195301000000001</v>
      </c>
      <c r="D1628" s="237">
        <f>+VLOOKUP(A1628,[1]GENTERA.MX!$A$2:$G$1741,6,FALSE)</f>
        <v>18.146076000000001</v>
      </c>
      <c r="F1628" s="239">
        <v>43368</v>
      </c>
      <c r="G1628" s="237">
        <f t="shared" si="30"/>
        <v>1.5220703090686718E-3</v>
      </c>
      <c r="H1628" s="237">
        <f t="shared" si="30"/>
        <v>5.6782451534772398E-3</v>
      </c>
      <c r="I1628" s="237">
        <f t="shared" si="30"/>
        <v>5.3778147590506837E-4</v>
      </c>
    </row>
    <row r="1629" spans="1:9" x14ac:dyDescent="0.25">
      <c r="A1629" s="239">
        <v>43369</v>
      </c>
      <c r="B1629" s="237">
        <f>+VLOOKUP(A1629,'[1]CEMEXCPO.MX'!$A$2:$G$1741,6,FALSE)</f>
        <v>13.07</v>
      </c>
      <c r="C1629" s="237">
        <f>+VLOOKUP(A1629,[1]BIMBOA.MX!$A$2:$G$1741,6,FALSE)</f>
        <v>40.264567999999997</v>
      </c>
      <c r="D1629" s="237">
        <f>+VLOOKUP(A1629,[1]GENTERA.MX!$A$2:$G$1741,6,FALSE)</f>
        <v>18.419241</v>
      </c>
      <c r="F1629" s="239">
        <v>43369</v>
      </c>
      <c r="G1629" s="237">
        <f t="shared" si="30"/>
        <v>-6.1022309876429407E-3</v>
      </c>
      <c r="H1629" s="237">
        <f t="shared" si="30"/>
        <v>1.721778023574575E-3</v>
      </c>
      <c r="I1629" s="237">
        <f t="shared" si="30"/>
        <v>1.4941485776955615E-2</v>
      </c>
    </row>
    <row r="1630" spans="1:9" x14ac:dyDescent="0.25">
      <c r="A1630" s="239">
        <v>43370</v>
      </c>
      <c r="B1630" s="237">
        <f>+VLOOKUP(A1630,'[1]CEMEXCPO.MX'!$A$2:$G$1741,6,FALSE)</f>
        <v>13.32</v>
      </c>
      <c r="C1630" s="237">
        <f>+VLOOKUP(A1630,[1]BIMBOA.MX!$A$2:$G$1741,6,FALSE)</f>
        <v>40.135933000000001</v>
      </c>
      <c r="D1630" s="237">
        <f>+VLOOKUP(A1630,[1]GENTERA.MX!$A$2:$G$1741,6,FALSE)</f>
        <v>18.458266999999999</v>
      </c>
      <c r="F1630" s="239">
        <v>43370</v>
      </c>
      <c r="G1630" s="237">
        <f t="shared" si="30"/>
        <v>1.8947137476112392E-2</v>
      </c>
      <c r="H1630" s="237">
        <f t="shared" si="30"/>
        <v>-3.1998584127926684E-3</v>
      </c>
      <c r="I1630" s="237">
        <f t="shared" si="30"/>
        <v>2.1165212447981888E-3</v>
      </c>
    </row>
    <row r="1631" spans="1:9" x14ac:dyDescent="0.25">
      <c r="A1631" s="239">
        <v>43371</v>
      </c>
      <c r="B1631" s="237">
        <f>+VLOOKUP(A1631,'[1]CEMEXCPO.MX'!$A$2:$G$1741,6,FALSE)</f>
        <v>13.14</v>
      </c>
      <c r="C1631" s="237">
        <f>+VLOOKUP(A1631,[1]BIMBOA.MX!$A$2:$G$1741,6,FALSE)</f>
        <v>39.492725</v>
      </c>
      <c r="D1631" s="237">
        <f>+VLOOKUP(A1631,[1]GENTERA.MX!$A$2:$G$1741,6,FALSE)</f>
        <v>18.526558000000001</v>
      </c>
      <c r="F1631" s="239">
        <v>43371</v>
      </c>
      <c r="G1631" s="237">
        <f t="shared" si="30"/>
        <v>-1.3605652055778598E-2</v>
      </c>
      <c r="H1631" s="237">
        <f t="shared" si="30"/>
        <v>-1.6155540127080922E-2</v>
      </c>
      <c r="I1631" s="237">
        <f t="shared" si="30"/>
        <v>3.6929241985563443E-3</v>
      </c>
    </row>
    <row r="1632" spans="1:9" x14ac:dyDescent="0.25">
      <c r="A1632" s="239">
        <v>43374</v>
      </c>
      <c r="B1632" s="237">
        <f>+VLOOKUP(A1632,'[1]CEMEXCPO.MX'!$A$2:$G$1741,6,FALSE)</f>
        <v>13.36</v>
      </c>
      <c r="C1632" s="237">
        <f>+VLOOKUP(A1632,[1]BIMBOA.MX!$A$2:$G$1741,6,FALSE)</f>
        <v>39.443249000000002</v>
      </c>
      <c r="D1632" s="237">
        <f>+VLOOKUP(A1632,[1]GENTERA.MX!$A$2:$G$1741,6,FALSE)</f>
        <v>18.409486999999999</v>
      </c>
      <c r="F1632" s="239">
        <v>43374</v>
      </c>
      <c r="G1632" s="237">
        <f t="shared" si="30"/>
        <v>1.660415505203516E-2</v>
      </c>
      <c r="H1632" s="237">
        <f t="shared" si="30"/>
        <v>-1.2535730915050089E-3</v>
      </c>
      <c r="I1632" s="237">
        <f t="shared" si="30"/>
        <v>-6.3391406436918013E-3</v>
      </c>
    </row>
    <row r="1633" spans="1:9" x14ac:dyDescent="0.25">
      <c r="A1633" s="239">
        <v>43375</v>
      </c>
      <c r="B1633" s="237">
        <f>+VLOOKUP(A1633,'[1]CEMEXCPO.MX'!$A$2:$G$1741,6,FALSE)</f>
        <v>13.12</v>
      </c>
      <c r="C1633" s="237">
        <f>+VLOOKUP(A1633,[1]BIMBOA.MX!$A$2:$G$1741,6,FALSE)</f>
        <v>38.631824000000002</v>
      </c>
      <c r="D1633" s="237">
        <f>+VLOOKUP(A1633,[1]GENTERA.MX!$A$2:$G$1741,6,FALSE)</f>
        <v>18.214366999999999</v>
      </c>
      <c r="F1633" s="239">
        <v>43375</v>
      </c>
      <c r="G1633" s="237">
        <f t="shared" si="30"/>
        <v>-1.8127384592556715E-2</v>
      </c>
      <c r="H1633" s="237">
        <f t="shared" si="30"/>
        <v>-2.0786511885468175E-2</v>
      </c>
      <c r="I1633" s="237">
        <f t="shared" si="30"/>
        <v>-1.0655451287831555E-2</v>
      </c>
    </row>
    <row r="1634" spans="1:9" x14ac:dyDescent="0.25">
      <c r="A1634" s="239">
        <v>43376</v>
      </c>
      <c r="B1634" s="237">
        <f>+VLOOKUP(A1634,'[1]CEMEXCPO.MX'!$A$2:$G$1741,6,FALSE)</f>
        <v>12.99</v>
      </c>
      <c r="C1634" s="237">
        <f>+VLOOKUP(A1634,[1]BIMBOA.MX!$A$2:$G$1741,6,FALSE)</f>
        <v>38.414124000000001</v>
      </c>
      <c r="D1634" s="237">
        <f>+VLOOKUP(A1634,[1]GENTERA.MX!$A$2:$G$1741,6,FALSE)</f>
        <v>18.350950000000001</v>
      </c>
      <c r="F1634" s="239">
        <v>43376</v>
      </c>
      <c r="G1634" s="237">
        <f t="shared" si="30"/>
        <v>-9.9579528334346815E-3</v>
      </c>
      <c r="H1634" s="237">
        <f t="shared" si="30"/>
        <v>-5.6511882849614109E-3</v>
      </c>
      <c r="I1634" s="237">
        <f t="shared" si="30"/>
        <v>7.470665999359965E-3</v>
      </c>
    </row>
    <row r="1635" spans="1:9" x14ac:dyDescent="0.25">
      <c r="A1635" s="239">
        <v>43377</v>
      </c>
      <c r="B1635" s="237">
        <f>+VLOOKUP(A1635,'[1]CEMEXCPO.MX'!$A$2:$G$1741,6,FALSE)</f>
        <v>12.66</v>
      </c>
      <c r="C1635" s="237">
        <f>+VLOOKUP(A1635,[1]BIMBOA.MX!$A$2:$G$1741,6,FALSE)</f>
        <v>38.146946</v>
      </c>
      <c r="D1635" s="237">
        <f>+VLOOKUP(A1635,[1]GENTERA.MX!$A$2:$G$1741,6,FALSE)</f>
        <v>18.380219</v>
      </c>
      <c r="F1635" s="239">
        <v>43377</v>
      </c>
      <c r="G1635" s="237">
        <f t="shared" si="30"/>
        <v>-2.5732413966478015E-2</v>
      </c>
      <c r="H1635" s="237">
        <f t="shared" si="30"/>
        <v>-6.9795023657855861E-3</v>
      </c>
      <c r="I1635" s="237">
        <f t="shared" si="30"/>
        <v>1.5936877040250643E-3</v>
      </c>
    </row>
    <row r="1636" spans="1:9" x14ac:dyDescent="0.25">
      <c r="A1636" s="239">
        <v>43378</v>
      </c>
      <c r="B1636" s="237">
        <f>+VLOOKUP(A1636,'[1]CEMEXCPO.MX'!$A$2:$G$1741,6,FALSE)</f>
        <v>12.13</v>
      </c>
      <c r="C1636" s="237">
        <f>+VLOOKUP(A1636,[1]BIMBOA.MX!$A$2:$G$1741,6,FALSE)</f>
        <v>37.790706999999998</v>
      </c>
      <c r="D1636" s="237">
        <f>+VLOOKUP(A1636,[1]GENTERA.MX!$A$2:$G$1741,6,FALSE)</f>
        <v>17.658277999999999</v>
      </c>
      <c r="F1636" s="239">
        <v>43378</v>
      </c>
      <c r="G1636" s="237">
        <f t="shared" si="30"/>
        <v>-4.2765693760071333E-2</v>
      </c>
      <c r="H1636" s="237">
        <f t="shared" si="30"/>
        <v>-9.3824762619843845E-3</v>
      </c>
      <c r="I1636" s="237">
        <f t="shared" si="30"/>
        <v>-4.0070350053912095E-2</v>
      </c>
    </row>
    <row r="1637" spans="1:9" x14ac:dyDescent="0.25">
      <c r="A1637" s="239">
        <v>43381</v>
      </c>
      <c r="B1637" s="237">
        <f>+VLOOKUP(A1637,'[1]CEMEXCPO.MX'!$A$2:$G$1741,6,FALSE)</f>
        <v>12.06</v>
      </c>
      <c r="C1637" s="237">
        <f>+VLOOKUP(A1637,[1]BIMBOA.MX!$A$2:$G$1741,6,FALSE)</f>
        <v>37.909453999999997</v>
      </c>
      <c r="D1637" s="237">
        <f>+VLOOKUP(A1637,[1]GENTERA.MX!$A$2:$G$1741,6,FALSE)</f>
        <v>17.521694</v>
      </c>
      <c r="F1637" s="239">
        <v>43381</v>
      </c>
      <c r="G1637" s="237">
        <f t="shared" si="30"/>
        <v>-5.7875316569193655E-3</v>
      </c>
      <c r="H1637" s="237">
        <f t="shared" si="30"/>
        <v>3.1373010527368499E-3</v>
      </c>
      <c r="I1637" s="237">
        <f t="shared" si="30"/>
        <v>-7.764911595946368E-3</v>
      </c>
    </row>
    <row r="1638" spans="1:9" x14ac:dyDescent="0.25">
      <c r="A1638" s="239">
        <v>43382</v>
      </c>
      <c r="B1638" s="237">
        <f>+VLOOKUP(A1638,'[1]CEMEXCPO.MX'!$A$2:$G$1741,6,FALSE)</f>
        <v>12.18</v>
      </c>
      <c r="C1638" s="237">
        <f>+VLOOKUP(A1638,[1]BIMBOA.MX!$A$2:$G$1741,6,FALSE)</f>
        <v>38.137051</v>
      </c>
      <c r="D1638" s="237">
        <f>+VLOOKUP(A1638,[1]GENTERA.MX!$A$2:$G$1741,6,FALSE)</f>
        <v>17.658277999999999</v>
      </c>
      <c r="F1638" s="239">
        <v>43382</v>
      </c>
      <c r="G1638" s="237">
        <f t="shared" si="30"/>
        <v>9.9010709827115368E-3</v>
      </c>
      <c r="H1638" s="237">
        <f t="shared" si="30"/>
        <v>5.9857498921526827E-3</v>
      </c>
      <c r="I1638" s="237">
        <f t="shared" si="30"/>
        <v>7.7649115959463446E-3</v>
      </c>
    </row>
    <row r="1639" spans="1:9" x14ac:dyDescent="0.25">
      <c r="A1639" s="239">
        <v>43383</v>
      </c>
      <c r="B1639" s="237">
        <f>+VLOOKUP(A1639,'[1]CEMEXCPO.MX'!$A$2:$G$1741,6,FALSE)</f>
        <v>11.93</v>
      </c>
      <c r="C1639" s="237">
        <f>+VLOOKUP(A1639,[1]BIMBOA.MX!$A$2:$G$1741,6,FALSE)</f>
        <v>37.869872999999998</v>
      </c>
      <c r="D1639" s="237">
        <f>+VLOOKUP(A1639,[1]GENTERA.MX!$A$2:$G$1741,6,FALSE)</f>
        <v>17.414379</v>
      </c>
      <c r="F1639" s="239">
        <v>43383</v>
      </c>
      <c r="G1639" s="237">
        <f t="shared" si="30"/>
        <v>-2.0739026171926252E-2</v>
      </c>
      <c r="H1639" s="237">
        <f t="shared" si="30"/>
        <v>-7.0303884543150997E-3</v>
      </c>
      <c r="I1639" s="237">
        <f t="shared" si="30"/>
        <v>-1.39084376603388E-2</v>
      </c>
    </row>
    <row r="1640" spans="1:9" x14ac:dyDescent="0.25">
      <c r="A1640" s="239">
        <v>43384</v>
      </c>
      <c r="B1640" s="237">
        <f>+VLOOKUP(A1640,'[1]CEMEXCPO.MX'!$A$2:$G$1741,6,FALSE)</f>
        <v>11.6</v>
      </c>
      <c r="C1640" s="237">
        <f>+VLOOKUP(A1640,[1]BIMBOA.MX!$A$2:$G$1741,6,FALSE)</f>
        <v>38.206318000000003</v>
      </c>
      <c r="D1640" s="237">
        <f>+VLOOKUP(A1640,[1]GENTERA.MX!$A$2:$G$1741,6,FALSE)</f>
        <v>17.31682</v>
      </c>
      <c r="F1640" s="239">
        <v>43384</v>
      </c>
      <c r="G1640" s="237">
        <f t="shared" si="30"/>
        <v>-2.8051137997505794E-2</v>
      </c>
      <c r="H1640" s="237">
        <f t="shared" si="30"/>
        <v>8.8450062767769146E-3</v>
      </c>
      <c r="I1640" s="237">
        <f t="shared" si="30"/>
        <v>-5.6179607615673586E-3</v>
      </c>
    </row>
    <row r="1641" spans="1:9" x14ac:dyDescent="0.25">
      <c r="A1641" s="239">
        <v>43385</v>
      </c>
      <c r="B1641" s="237">
        <f>+VLOOKUP(A1641,'[1]CEMEXCPO.MX'!$A$2:$G$1741,6,FALSE)</f>
        <v>11.77</v>
      </c>
      <c r="C1641" s="237">
        <f>+VLOOKUP(A1641,[1]BIMBOA.MX!$A$2:$G$1741,6,FALSE)</f>
        <v>36.959491999999997</v>
      </c>
      <c r="D1641" s="237">
        <f>+VLOOKUP(A1641,[1]GENTERA.MX!$A$2:$G$1741,6,FALSE)</f>
        <v>17.863153000000001</v>
      </c>
      <c r="F1641" s="239">
        <v>43385</v>
      </c>
      <c r="G1641" s="237">
        <f t="shared" si="30"/>
        <v>1.4548823159866388E-2</v>
      </c>
      <c r="H1641" s="237">
        <f t="shared" si="30"/>
        <v>-3.31783925165458E-2</v>
      </c>
      <c r="I1641" s="237">
        <f t="shared" si="30"/>
        <v>3.1061816114809519E-2</v>
      </c>
    </row>
    <row r="1642" spans="1:9" x14ac:dyDescent="0.25">
      <c r="A1642" s="239">
        <v>43388</v>
      </c>
      <c r="B1642" s="237">
        <f>+VLOOKUP(A1642,'[1]CEMEXCPO.MX'!$A$2:$G$1741,6,FALSE)</f>
        <v>11.99</v>
      </c>
      <c r="C1642" s="237">
        <f>+VLOOKUP(A1642,[1]BIMBOA.MX!$A$2:$G$1741,6,FALSE)</f>
        <v>36.949596</v>
      </c>
      <c r="D1642" s="237">
        <f>+VLOOKUP(A1642,[1]GENTERA.MX!$A$2:$G$1741,6,FALSE)</f>
        <v>17.999737</v>
      </c>
      <c r="F1642" s="239">
        <v>43388</v>
      </c>
      <c r="G1642" s="237">
        <f t="shared" si="30"/>
        <v>1.8519047767237531E-2</v>
      </c>
      <c r="H1642" s="237">
        <f t="shared" si="30"/>
        <v>-2.6778845002489103E-4</v>
      </c>
      <c r="I1642" s="237">
        <f t="shared" si="30"/>
        <v>7.617047057626428E-3</v>
      </c>
    </row>
    <row r="1643" spans="1:9" x14ac:dyDescent="0.25">
      <c r="A1643" s="239">
        <v>43389</v>
      </c>
      <c r="B1643" s="237">
        <f>+VLOOKUP(A1643,'[1]CEMEXCPO.MX'!$A$2:$G$1741,6,FALSE)</f>
        <v>12.1</v>
      </c>
      <c r="C1643" s="237">
        <f>+VLOOKUP(A1643,[1]BIMBOA.MX!$A$2:$G$1741,6,FALSE)</f>
        <v>37.820396000000002</v>
      </c>
      <c r="D1643" s="237">
        <f>+VLOOKUP(A1643,[1]GENTERA.MX!$A$2:$G$1741,6,FALSE)</f>
        <v>18.253391000000001</v>
      </c>
      <c r="F1643" s="239">
        <v>43389</v>
      </c>
      <c r="G1643" s="237">
        <f t="shared" si="30"/>
        <v>9.1324835632724723E-3</v>
      </c>
      <c r="H1643" s="237">
        <f t="shared" si="30"/>
        <v>2.3293820185687864E-2</v>
      </c>
      <c r="I1643" s="237">
        <f t="shared" si="30"/>
        <v>1.3993724309159348E-2</v>
      </c>
    </row>
    <row r="1644" spans="1:9" x14ac:dyDescent="0.25">
      <c r="A1644" s="239">
        <v>43390</v>
      </c>
      <c r="B1644" s="237">
        <f>+VLOOKUP(A1644,'[1]CEMEXCPO.MX'!$A$2:$G$1741,6,FALSE)</f>
        <v>11.83</v>
      </c>
      <c r="C1644" s="237">
        <f>+VLOOKUP(A1644,[1]BIMBOA.MX!$A$2:$G$1741,6,FALSE)</f>
        <v>37.276145999999997</v>
      </c>
      <c r="D1644" s="237">
        <f>+VLOOKUP(A1644,[1]GENTERA.MX!$A$2:$G$1741,6,FALSE)</f>
        <v>18.682652999999998</v>
      </c>
      <c r="F1644" s="239">
        <v>43390</v>
      </c>
      <c r="G1644" s="237">
        <f t="shared" si="30"/>
        <v>-2.2566774612399986E-2</v>
      </c>
      <c r="H1644" s="237">
        <f t="shared" si="30"/>
        <v>-1.4494929180942652E-2</v>
      </c>
      <c r="I1644" s="237">
        <f t="shared" si="30"/>
        <v>2.324457528344058E-2</v>
      </c>
    </row>
    <row r="1645" spans="1:9" x14ac:dyDescent="0.25">
      <c r="A1645" s="239">
        <v>43391</v>
      </c>
      <c r="B1645" s="237">
        <f>+VLOOKUP(A1645,'[1]CEMEXCPO.MX'!$A$2:$G$1741,6,FALSE)</f>
        <v>11.32</v>
      </c>
      <c r="C1645" s="237">
        <f>+VLOOKUP(A1645,[1]BIMBOA.MX!$A$2:$G$1741,6,FALSE)</f>
        <v>37.068339999999999</v>
      </c>
      <c r="D1645" s="237">
        <f>+VLOOKUP(A1645,[1]GENTERA.MX!$A$2:$G$1741,6,FALSE)</f>
        <v>18.146076000000001</v>
      </c>
      <c r="F1645" s="239">
        <v>43391</v>
      </c>
      <c r="G1645" s="237">
        <f t="shared" si="30"/>
        <v>-4.4067605215258501E-2</v>
      </c>
      <c r="H1645" s="237">
        <f t="shared" si="30"/>
        <v>-5.5903686306915416E-3</v>
      </c>
      <c r="I1645" s="237">
        <f t="shared" si="30"/>
        <v>-2.9141107281389449E-2</v>
      </c>
    </row>
    <row r="1646" spans="1:9" x14ac:dyDescent="0.25">
      <c r="A1646" s="239">
        <v>43392</v>
      </c>
      <c r="B1646" s="237">
        <f>+VLOOKUP(A1646,'[1]CEMEXCPO.MX'!$A$2:$G$1741,6,FALSE)</f>
        <v>11.4</v>
      </c>
      <c r="C1646" s="237">
        <f>+VLOOKUP(A1646,[1]BIMBOA.MX!$A$2:$G$1741,6,FALSE)</f>
        <v>36.395451000000001</v>
      </c>
      <c r="D1646" s="237">
        <f>+VLOOKUP(A1646,[1]GENTERA.MX!$A$2:$G$1741,6,FALSE)</f>
        <v>18.975332000000002</v>
      </c>
      <c r="F1646" s="239">
        <v>43392</v>
      </c>
      <c r="G1646" s="237">
        <f t="shared" si="30"/>
        <v>7.042282625412951E-3</v>
      </c>
      <c r="H1646" s="237">
        <f t="shared" si="30"/>
        <v>-1.8319441708804389E-2</v>
      </c>
      <c r="I1646" s="237">
        <f t="shared" si="30"/>
        <v>4.4685480845299864E-2</v>
      </c>
    </row>
    <row r="1647" spans="1:9" x14ac:dyDescent="0.25">
      <c r="A1647" s="239">
        <v>43395</v>
      </c>
      <c r="B1647" s="237">
        <f>+VLOOKUP(A1647,'[1]CEMEXCPO.MX'!$A$2:$G$1741,6,FALSE)</f>
        <v>11.02</v>
      </c>
      <c r="C1647" s="237">
        <f>+VLOOKUP(A1647,[1]BIMBOA.MX!$A$2:$G$1741,6,FALSE)</f>
        <v>36.395451000000001</v>
      </c>
      <c r="D1647" s="237">
        <f>+VLOOKUP(A1647,[1]GENTERA.MX!$A$2:$G$1741,6,FALSE)</f>
        <v>18.711922000000001</v>
      </c>
      <c r="F1647" s="239">
        <v>43395</v>
      </c>
      <c r="G1647" s="237">
        <f t="shared" si="30"/>
        <v>-3.3901551675681457E-2</v>
      </c>
      <c r="H1647" s="237">
        <f t="shared" si="30"/>
        <v>0</v>
      </c>
      <c r="I1647" s="237">
        <f t="shared" si="30"/>
        <v>-1.3978959009685241E-2</v>
      </c>
    </row>
    <row r="1648" spans="1:9" x14ac:dyDescent="0.25">
      <c r="A1648" s="239">
        <v>43396</v>
      </c>
      <c r="B1648" s="237">
        <f>+VLOOKUP(A1648,'[1]CEMEXCPO.MX'!$A$2:$G$1741,6,FALSE)</f>
        <v>10.76</v>
      </c>
      <c r="C1648" s="237">
        <f>+VLOOKUP(A1648,[1]BIMBOA.MX!$A$2:$G$1741,6,FALSE)</f>
        <v>36.830852999999998</v>
      </c>
      <c r="D1648" s="237">
        <f>+VLOOKUP(A1648,[1]GENTERA.MX!$A$2:$G$1741,6,FALSE)</f>
        <v>18.097296</v>
      </c>
      <c r="F1648" s="239">
        <v>43396</v>
      </c>
      <c r="G1648" s="237">
        <f t="shared" si="30"/>
        <v>-2.3876248991130083E-2</v>
      </c>
      <c r="H1648" s="237">
        <f t="shared" si="30"/>
        <v>1.189209635027942E-2</v>
      </c>
      <c r="I1648" s="237">
        <f t="shared" si="30"/>
        <v>-3.3398325978684452E-2</v>
      </c>
    </row>
    <row r="1649" spans="1:9" x14ac:dyDescent="0.25">
      <c r="A1649" s="239">
        <v>43397</v>
      </c>
      <c r="B1649" s="237">
        <f>+VLOOKUP(A1649,'[1]CEMEXCPO.MX'!$A$2:$G$1741,6,FALSE)</f>
        <v>10.58</v>
      </c>
      <c r="C1649" s="237">
        <f>+VLOOKUP(A1649,[1]BIMBOA.MX!$A$2:$G$1741,6,FALSE)</f>
        <v>35.999634</v>
      </c>
      <c r="D1649" s="237">
        <f>+VLOOKUP(A1649,[1]GENTERA.MX!$A$2:$G$1741,6,FALSE)</f>
        <v>17.482672000000001</v>
      </c>
      <c r="F1649" s="239">
        <v>43397</v>
      </c>
      <c r="G1649" s="237">
        <f t="shared" si="30"/>
        <v>-1.6870128303485034E-2</v>
      </c>
      <c r="H1649" s="237">
        <f t="shared" si="30"/>
        <v>-2.2827118918022572E-2</v>
      </c>
      <c r="I1649" s="237">
        <f t="shared" si="30"/>
        <v>-3.4552315889124254E-2</v>
      </c>
    </row>
    <row r="1650" spans="1:9" x14ac:dyDescent="0.25">
      <c r="A1650" s="239">
        <v>43398</v>
      </c>
      <c r="B1650" s="237">
        <f>+VLOOKUP(A1650,'[1]CEMEXCPO.MX'!$A$2:$G$1741,6,FALSE)</f>
        <v>10.42</v>
      </c>
      <c r="C1650" s="237">
        <f>+VLOOKUP(A1650,[1]BIMBOA.MX!$A$2:$G$1741,6,FALSE)</f>
        <v>37.899559000000004</v>
      </c>
      <c r="D1650" s="237">
        <f>+VLOOKUP(A1650,[1]GENTERA.MX!$A$2:$G$1741,6,FALSE)</f>
        <v>17.424135</v>
      </c>
      <c r="F1650" s="239">
        <v>43398</v>
      </c>
      <c r="G1650" s="237">
        <f t="shared" si="30"/>
        <v>-1.5238390104932498E-2</v>
      </c>
      <c r="H1650" s="237">
        <f t="shared" si="30"/>
        <v>5.143070439901587E-2</v>
      </c>
      <c r="I1650" s="237">
        <f t="shared" si="30"/>
        <v>-3.3539048628526617E-3</v>
      </c>
    </row>
    <row r="1651" spans="1:9" x14ac:dyDescent="0.25">
      <c r="A1651" s="239">
        <v>43399</v>
      </c>
      <c r="B1651" s="237">
        <f>+VLOOKUP(A1651,'[1]CEMEXCPO.MX'!$A$2:$G$1741,6,FALSE)</f>
        <v>10.24</v>
      </c>
      <c r="C1651" s="237">
        <f>+VLOOKUP(A1651,[1]BIMBOA.MX!$A$2:$G$1741,6,FALSE)</f>
        <v>37.800606000000002</v>
      </c>
      <c r="D1651" s="237">
        <f>+VLOOKUP(A1651,[1]GENTERA.MX!$A$2:$G$1741,6,FALSE)</f>
        <v>17.560718999999999</v>
      </c>
      <c r="F1651" s="239">
        <v>43399</v>
      </c>
      <c r="G1651" s="237">
        <f t="shared" si="30"/>
        <v>-1.7425416713859058E-2</v>
      </c>
      <c r="H1651" s="237">
        <f t="shared" si="30"/>
        <v>-2.6143418937115384E-3</v>
      </c>
      <c r="I1651" s="237">
        <f t="shared" si="30"/>
        <v>7.8082186045557419E-3</v>
      </c>
    </row>
    <row r="1652" spans="1:9" x14ac:dyDescent="0.25">
      <c r="A1652" s="239">
        <v>43402</v>
      </c>
      <c r="B1652" s="237">
        <f>+VLOOKUP(A1652,'[1]CEMEXCPO.MX'!$A$2:$G$1741,6,FALSE)</f>
        <v>9.76</v>
      </c>
      <c r="C1652" s="237">
        <f>+VLOOKUP(A1652,[1]BIMBOA.MX!$A$2:$G$1741,6,FALSE)</f>
        <v>36.019424000000001</v>
      </c>
      <c r="D1652" s="237">
        <f>+VLOOKUP(A1652,[1]GENTERA.MX!$A$2:$G$1741,6,FALSE)</f>
        <v>16.594878999999999</v>
      </c>
      <c r="F1652" s="239">
        <v>43402</v>
      </c>
      <c r="G1652" s="237">
        <f t="shared" si="30"/>
        <v>-4.8009219186360606E-2</v>
      </c>
      <c r="H1652" s="237">
        <f t="shared" si="30"/>
        <v>-4.8266785739162557E-2</v>
      </c>
      <c r="I1652" s="237">
        <f t="shared" si="30"/>
        <v>-5.6570378906490852E-2</v>
      </c>
    </row>
    <row r="1653" spans="1:9" x14ac:dyDescent="0.25">
      <c r="A1653" s="239">
        <v>43403</v>
      </c>
      <c r="B1653" s="237">
        <f>+VLOOKUP(A1653,'[1]CEMEXCPO.MX'!$A$2:$G$1741,6,FALSE)</f>
        <v>10.119999999999999</v>
      </c>
      <c r="C1653" s="237">
        <f>+VLOOKUP(A1653,[1]BIMBOA.MX!$A$2:$G$1741,6,FALSE)</f>
        <v>37.493847000000002</v>
      </c>
      <c r="D1653" s="237">
        <f>+VLOOKUP(A1653,[1]GENTERA.MX!$A$2:$G$1741,6,FALSE)</f>
        <v>16.458296000000001</v>
      </c>
      <c r="F1653" s="239">
        <v>43403</v>
      </c>
      <c r="G1653" s="237">
        <f t="shared" si="30"/>
        <v>3.6221263434318356E-2</v>
      </c>
      <c r="H1653" s="237">
        <f t="shared" si="30"/>
        <v>4.0118491009865129E-2</v>
      </c>
      <c r="I1653" s="237">
        <f t="shared" si="30"/>
        <v>-8.2644875963655308E-3</v>
      </c>
    </row>
    <row r="1654" spans="1:9" x14ac:dyDescent="0.25">
      <c r="A1654" s="239">
        <v>43404</v>
      </c>
      <c r="B1654" s="237">
        <f>+VLOOKUP(A1654,'[1]CEMEXCPO.MX'!$A$2:$G$1741,6,FALSE)</f>
        <v>10.14</v>
      </c>
      <c r="C1654" s="237">
        <f>+VLOOKUP(A1654,[1]BIMBOA.MX!$A$2:$G$1741,6,FALSE)</f>
        <v>37.652172</v>
      </c>
      <c r="D1654" s="237">
        <f>+VLOOKUP(A1654,[1]GENTERA.MX!$A$2:$G$1741,6,FALSE)</f>
        <v>16.058299999999999</v>
      </c>
      <c r="F1654" s="239">
        <v>43404</v>
      </c>
      <c r="G1654" s="237">
        <f t="shared" si="30"/>
        <v>1.9743343037178294E-3</v>
      </c>
      <c r="H1654" s="237">
        <f t="shared" si="30"/>
        <v>4.2138023112006373E-3</v>
      </c>
      <c r="I1654" s="237">
        <f t="shared" si="30"/>
        <v>-2.4603816331445719E-2</v>
      </c>
    </row>
    <row r="1655" spans="1:9" x14ac:dyDescent="0.25">
      <c r="A1655" s="239">
        <v>43405</v>
      </c>
      <c r="B1655" s="237">
        <f>+VLOOKUP(A1655,'[1]CEMEXCPO.MX'!$A$2:$G$1741,6,FALSE)</f>
        <v>10.88</v>
      </c>
      <c r="C1655" s="237">
        <f>+VLOOKUP(A1655,[1]BIMBOA.MX!$A$2:$G$1741,6,FALSE)</f>
        <v>38.295380000000002</v>
      </c>
      <c r="D1655" s="237">
        <f>+VLOOKUP(A1655,[1]GENTERA.MX!$A$2:$G$1741,6,FALSE)</f>
        <v>16.672926</v>
      </c>
      <c r="F1655" s="239">
        <v>43405</v>
      </c>
      <c r="G1655" s="237">
        <f t="shared" si="30"/>
        <v>7.0438243264759393E-2</v>
      </c>
      <c r="H1655" s="237">
        <f t="shared" si="30"/>
        <v>1.69386204537991E-2</v>
      </c>
      <c r="I1655" s="237">
        <f t="shared" si="30"/>
        <v>3.7560356390304236E-2</v>
      </c>
    </row>
    <row r="1656" spans="1:9" x14ac:dyDescent="0.25">
      <c r="A1656" s="239">
        <v>43409</v>
      </c>
      <c r="B1656" s="237">
        <f>+VLOOKUP(A1656,'[1]CEMEXCPO.MX'!$A$2:$G$1741,6,FALSE)</f>
        <v>10.99</v>
      </c>
      <c r="C1656" s="237">
        <f>+VLOOKUP(A1656,[1]BIMBOA.MX!$A$2:$G$1741,6,FALSE)</f>
        <v>39.799487999999997</v>
      </c>
      <c r="D1656" s="237">
        <f>+VLOOKUP(A1656,[1]GENTERA.MX!$A$2:$G$1741,6,FALSE)</f>
        <v>17.950956000000001</v>
      </c>
      <c r="F1656" s="239">
        <v>43409</v>
      </c>
      <c r="G1656" s="237">
        <f t="shared" si="30"/>
        <v>1.0059526987733335E-2</v>
      </c>
      <c r="H1656" s="237">
        <f t="shared" si="30"/>
        <v>3.8524785607268491E-2</v>
      </c>
      <c r="I1656" s="237">
        <f t="shared" si="30"/>
        <v>7.3857166313968117E-2</v>
      </c>
    </row>
    <row r="1657" spans="1:9" x14ac:dyDescent="0.25">
      <c r="A1657" s="239">
        <v>43410</v>
      </c>
      <c r="B1657" s="237">
        <f>+VLOOKUP(A1657,'[1]CEMEXCPO.MX'!$A$2:$G$1741,6,FALSE)</f>
        <v>11.06</v>
      </c>
      <c r="C1657" s="237">
        <f>+VLOOKUP(A1657,[1]BIMBOA.MX!$A$2:$G$1741,6,FALSE)</f>
        <v>38.809939999999997</v>
      </c>
      <c r="D1657" s="237">
        <f>+VLOOKUP(A1657,[1]GENTERA.MX!$A$2:$G$1741,6,FALSE)</f>
        <v>18.575337999999999</v>
      </c>
      <c r="F1657" s="239">
        <v>43410</v>
      </c>
      <c r="G1657" s="237">
        <f t="shared" si="30"/>
        <v>6.3492276786587445E-3</v>
      </c>
      <c r="H1657" s="237">
        <f t="shared" si="30"/>
        <v>-2.5177648499718642E-2</v>
      </c>
      <c r="I1657" s="237">
        <f t="shared" si="30"/>
        <v>3.4191414369941574E-2</v>
      </c>
    </row>
    <row r="1658" spans="1:9" x14ac:dyDescent="0.25">
      <c r="A1658" s="239">
        <v>43411</v>
      </c>
      <c r="B1658" s="237">
        <f>+VLOOKUP(A1658,'[1]CEMEXCPO.MX'!$A$2:$G$1741,6,FALSE)</f>
        <v>11.22</v>
      </c>
      <c r="C1658" s="237">
        <f>+VLOOKUP(A1658,[1]BIMBOA.MX!$A$2:$G$1741,6,FALSE)</f>
        <v>39.561993000000001</v>
      </c>
      <c r="D1658" s="237">
        <f>+VLOOKUP(A1658,[1]GENTERA.MX!$A$2:$G$1741,6,FALSE)</f>
        <v>19.268011000000001</v>
      </c>
      <c r="F1658" s="239">
        <v>43411</v>
      </c>
      <c r="G1658" s="237">
        <f t="shared" si="30"/>
        <v>1.4362904000361623E-2</v>
      </c>
      <c r="H1658" s="237">
        <f t="shared" si="30"/>
        <v>1.9192485270084055E-2</v>
      </c>
      <c r="I1658" s="237">
        <f t="shared" si="30"/>
        <v>3.6611472723617901E-2</v>
      </c>
    </row>
    <row r="1659" spans="1:9" x14ac:dyDescent="0.25">
      <c r="A1659" s="239">
        <v>43412</v>
      </c>
      <c r="B1659" s="237">
        <f>+VLOOKUP(A1659,'[1]CEMEXCPO.MX'!$A$2:$G$1741,6,FALSE)</f>
        <v>10.66</v>
      </c>
      <c r="C1659" s="237">
        <f>+VLOOKUP(A1659,[1]BIMBOA.MX!$A$2:$G$1741,6,FALSE)</f>
        <v>38.127150999999998</v>
      </c>
      <c r="D1659" s="237">
        <f>+VLOOKUP(A1659,[1]GENTERA.MX!$A$2:$G$1741,6,FALSE)</f>
        <v>17.297308000000001</v>
      </c>
      <c r="F1659" s="239">
        <v>43412</v>
      </c>
      <c r="G1659" s="237">
        <f t="shared" si="30"/>
        <v>-5.1199481356851789E-2</v>
      </c>
      <c r="H1659" s="237">
        <f t="shared" si="30"/>
        <v>-3.6942231648226333E-2</v>
      </c>
      <c r="I1659" s="237">
        <f t="shared" si="30"/>
        <v>-0.10789537720325751</v>
      </c>
    </row>
    <row r="1660" spans="1:9" x14ac:dyDescent="0.25">
      <c r="A1660" s="239">
        <v>43413</v>
      </c>
      <c r="B1660" s="237">
        <f>+VLOOKUP(A1660,'[1]CEMEXCPO.MX'!$A$2:$G$1741,6,FALSE)</f>
        <v>10.71</v>
      </c>
      <c r="C1660" s="237">
        <f>+VLOOKUP(A1660,[1]BIMBOA.MX!$A$2:$G$1741,6,FALSE)</f>
        <v>40.234886000000003</v>
      </c>
      <c r="D1660" s="237">
        <f>+VLOOKUP(A1660,[1]GENTERA.MX!$A$2:$G$1741,6,FALSE)</f>
        <v>16.438783999999998</v>
      </c>
      <c r="F1660" s="239">
        <v>43413</v>
      </c>
      <c r="G1660" s="237">
        <f t="shared" si="30"/>
        <v>4.6794657219589404E-3</v>
      </c>
      <c r="H1660" s="237">
        <f t="shared" si="30"/>
        <v>5.3807777231860296E-2</v>
      </c>
      <c r="I1660" s="237">
        <f t="shared" si="30"/>
        <v>-5.0907461503622374E-2</v>
      </c>
    </row>
    <row r="1661" spans="1:9" x14ac:dyDescent="0.25">
      <c r="A1661" s="239">
        <v>43416</v>
      </c>
      <c r="B1661" s="237">
        <f>+VLOOKUP(A1661,'[1]CEMEXCPO.MX'!$A$2:$G$1741,6,FALSE)</f>
        <v>10.24</v>
      </c>
      <c r="C1661" s="237">
        <f>+VLOOKUP(A1661,[1]BIMBOA.MX!$A$2:$G$1741,6,FALSE)</f>
        <v>38.869312000000001</v>
      </c>
      <c r="D1661" s="237">
        <f>+VLOOKUP(A1661,[1]GENTERA.MX!$A$2:$G$1741,6,FALSE)</f>
        <v>16.711950000000002</v>
      </c>
      <c r="F1661" s="239">
        <v>43416</v>
      </c>
      <c r="G1661" s="237">
        <f t="shared" si="30"/>
        <v>-4.4876264848295745E-2</v>
      </c>
      <c r="H1661" s="237">
        <f t="shared" si="30"/>
        <v>-3.4529385558279599E-2</v>
      </c>
      <c r="I1661" s="237">
        <f t="shared" si="30"/>
        <v>1.648061143197483E-2</v>
      </c>
    </row>
    <row r="1662" spans="1:9" x14ac:dyDescent="0.25">
      <c r="A1662" s="239">
        <v>43417</v>
      </c>
      <c r="B1662" s="237">
        <f>+VLOOKUP(A1662,'[1]CEMEXCPO.MX'!$A$2:$G$1741,6,FALSE)</f>
        <v>10.09</v>
      </c>
      <c r="C1662" s="237">
        <f>+VLOOKUP(A1662,[1]BIMBOA.MX!$A$2:$G$1741,6,FALSE)</f>
        <v>37.563113999999999</v>
      </c>
      <c r="D1662" s="237">
        <f>+VLOOKUP(A1662,[1]GENTERA.MX!$A$2:$G$1741,6,FALSE)</f>
        <v>16.038789999999999</v>
      </c>
      <c r="F1662" s="239">
        <v>43417</v>
      </c>
      <c r="G1662" s="237">
        <f t="shared" si="30"/>
        <v>-1.4756785245844138E-2</v>
      </c>
      <c r="H1662" s="237">
        <f t="shared" si="30"/>
        <v>-3.4182486430077055E-2</v>
      </c>
      <c r="I1662" s="237">
        <f t="shared" si="30"/>
        <v>-4.1113869203732341E-2</v>
      </c>
    </row>
    <row r="1663" spans="1:9" x14ac:dyDescent="0.25">
      <c r="A1663" s="239">
        <v>43418</v>
      </c>
      <c r="B1663" s="237">
        <f>+VLOOKUP(A1663,'[1]CEMEXCPO.MX'!$A$2:$G$1741,6,FALSE)</f>
        <v>10.08</v>
      </c>
      <c r="C1663" s="237">
        <f>+VLOOKUP(A1663,[1]BIMBOA.MX!$A$2:$G$1741,6,FALSE)</f>
        <v>37.573008999999999</v>
      </c>
      <c r="D1663" s="237">
        <f>+VLOOKUP(A1663,[1]GENTERA.MX!$A$2:$G$1741,6,FALSE)</f>
        <v>16.019278</v>
      </c>
      <c r="F1663" s="239">
        <v>43418</v>
      </c>
      <c r="G1663" s="237">
        <f t="shared" si="30"/>
        <v>-9.915717222950518E-4</v>
      </c>
      <c r="H1663" s="237">
        <f t="shared" si="30"/>
        <v>2.6338862486178046E-4</v>
      </c>
      <c r="I1663" s="237">
        <f t="shared" si="30"/>
        <v>-1.2172912235012439E-3</v>
      </c>
    </row>
    <row r="1664" spans="1:9" x14ac:dyDescent="0.25">
      <c r="A1664" s="239">
        <v>43419</v>
      </c>
      <c r="B1664" s="237">
        <f>+VLOOKUP(A1664,'[1]CEMEXCPO.MX'!$A$2:$G$1741,6,FALSE)</f>
        <v>10</v>
      </c>
      <c r="C1664" s="237">
        <f>+VLOOKUP(A1664,[1]BIMBOA.MX!$A$2:$G$1741,6,FALSE)</f>
        <v>36.811062</v>
      </c>
      <c r="D1664" s="237">
        <f>+VLOOKUP(A1664,[1]GENTERA.MX!$A$2:$G$1741,6,FALSE)</f>
        <v>15.063193</v>
      </c>
      <c r="F1664" s="239">
        <v>43419</v>
      </c>
      <c r="G1664" s="237">
        <f t="shared" si="30"/>
        <v>-7.9681696491768449E-3</v>
      </c>
      <c r="H1664" s="237">
        <f t="shared" si="30"/>
        <v>-2.0487549046044853E-2</v>
      </c>
      <c r="I1664" s="237">
        <f t="shared" si="30"/>
        <v>-6.1538653469140947E-2</v>
      </c>
    </row>
    <row r="1665" spans="1:9" x14ac:dyDescent="0.25">
      <c r="A1665" s="239">
        <v>43420</v>
      </c>
      <c r="B1665" s="237">
        <f>+VLOOKUP(A1665,'[1]CEMEXCPO.MX'!$A$2:$G$1741,6,FALSE)</f>
        <v>10.14</v>
      </c>
      <c r="C1665" s="237">
        <f>+VLOOKUP(A1665,[1]BIMBOA.MX!$A$2:$G$1741,6,FALSE)</f>
        <v>38.404228000000003</v>
      </c>
      <c r="D1665" s="237">
        <f>+VLOOKUP(A1665,[1]GENTERA.MX!$A$2:$G$1741,6,FALSE)</f>
        <v>14.936367000000001</v>
      </c>
      <c r="F1665" s="239">
        <v>43420</v>
      </c>
      <c r="G1665" s="237">
        <f t="shared" si="30"/>
        <v>1.3902905168991434E-2</v>
      </c>
      <c r="H1665" s="237">
        <f t="shared" si="30"/>
        <v>4.2369159868831455E-2</v>
      </c>
      <c r="I1665" s="237">
        <f t="shared" si="30"/>
        <v>-8.4552410486442384E-3</v>
      </c>
    </row>
    <row r="1666" spans="1:9" x14ac:dyDescent="0.25">
      <c r="A1666" s="239">
        <v>43424</v>
      </c>
      <c r="B1666" s="237">
        <f>+VLOOKUP(A1666,'[1]CEMEXCPO.MX'!$A$2:$G$1741,6,FALSE)</f>
        <v>9.94</v>
      </c>
      <c r="C1666" s="237">
        <f>+VLOOKUP(A1666,[1]BIMBOA.MX!$A$2:$G$1741,6,FALSE)</f>
        <v>38.493285999999998</v>
      </c>
      <c r="D1666" s="237">
        <f>+VLOOKUP(A1666,[1]GENTERA.MX!$A$2:$G$1741,6,FALSE)</f>
        <v>14.585153</v>
      </c>
      <c r="F1666" s="239">
        <v>43424</v>
      </c>
      <c r="G1666" s="237">
        <f t="shared" si="30"/>
        <v>-1.9920977494554539E-2</v>
      </c>
      <c r="H1666" s="237">
        <f t="shared" si="30"/>
        <v>2.3162787763836875E-3</v>
      </c>
      <c r="I1666" s="237">
        <f t="shared" si="30"/>
        <v>-2.3794883948284707E-2</v>
      </c>
    </row>
    <row r="1667" spans="1:9" x14ac:dyDescent="0.25">
      <c r="A1667" s="239">
        <v>43425</v>
      </c>
      <c r="B1667" s="237">
        <f>+VLOOKUP(A1667,'[1]CEMEXCPO.MX'!$A$2:$G$1741,6,FALSE)</f>
        <v>9.42</v>
      </c>
      <c r="C1667" s="237">
        <f>+VLOOKUP(A1667,[1]BIMBOA.MX!$A$2:$G$1741,6,FALSE)</f>
        <v>38.226109000000001</v>
      </c>
      <c r="D1667" s="237">
        <f>+VLOOKUP(A1667,[1]GENTERA.MX!$A$2:$G$1741,6,FALSE)</f>
        <v>13.765651999999999</v>
      </c>
      <c r="F1667" s="239">
        <v>43425</v>
      </c>
      <c r="G1667" s="237">
        <f t="shared" si="30"/>
        <v>-5.3731932080210987E-2</v>
      </c>
      <c r="H1667" s="237">
        <f t="shared" si="30"/>
        <v>-6.9650726550164821E-3</v>
      </c>
      <c r="I1667" s="237">
        <f t="shared" si="30"/>
        <v>-5.7827589512275172E-2</v>
      </c>
    </row>
    <row r="1668" spans="1:9" x14ac:dyDescent="0.25">
      <c r="A1668" s="239">
        <v>43426</v>
      </c>
      <c r="B1668" s="237">
        <f>+VLOOKUP(A1668,'[1]CEMEXCPO.MX'!$A$2:$G$1741,6,FALSE)</f>
        <v>9.07</v>
      </c>
      <c r="C1668" s="237">
        <f>+VLOOKUP(A1668,[1]BIMBOA.MX!$A$2:$G$1741,6,FALSE)</f>
        <v>37.721438999999997</v>
      </c>
      <c r="D1668" s="237">
        <f>+VLOOKUP(A1668,[1]GENTERA.MX!$A$2:$G$1741,6,FALSE)</f>
        <v>13.531509</v>
      </c>
      <c r="F1668" s="239">
        <v>43426</v>
      </c>
      <c r="G1668" s="237">
        <f t="shared" ref="G1668:I1731" si="31">+LN(B1668/B1667)</f>
        <v>-3.7862824461226449E-2</v>
      </c>
      <c r="H1668" s="237">
        <f t="shared" si="31"/>
        <v>-1.3290157260314565E-2</v>
      </c>
      <c r="I1668" s="237">
        <f t="shared" si="31"/>
        <v>-1.7155538084898364E-2</v>
      </c>
    </row>
    <row r="1669" spans="1:9" x14ac:dyDescent="0.25">
      <c r="A1669" s="239">
        <v>43427</v>
      </c>
      <c r="B1669" s="237">
        <f>+VLOOKUP(A1669,'[1]CEMEXCPO.MX'!$A$2:$G$1741,6,FALSE)</f>
        <v>9.51</v>
      </c>
      <c r="C1669" s="237">
        <f>+VLOOKUP(A1669,[1]BIMBOA.MX!$A$2:$G$1741,6,FALSE)</f>
        <v>37.117817000000002</v>
      </c>
      <c r="D1669" s="237">
        <f>+VLOOKUP(A1669,[1]GENTERA.MX!$A$2:$G$1741,6,FALSE)</f>
        <v>13.951015</v>
      </c>
      <c r="F1669" s="239">
        <v>43427</v>
      </c>
      <c r="G1669" s="237">
        <f t="shared" si="31"/>
        <v>4.7371612430253639E-2</v>
      </c>
      <c r="H1669" s="237">
        <f t="shared" si="31"/>
        <v>-1.6131509638955946E-2</v>
      </c>
      <c r="I1669" s="237">
        <f t="shared" si="31"/>
        <v>3.0531299579958215E-2</v>
      </c>
    </row>
    <row r="1670" spans="1:9" x14ac:dyDescent="0.25">
      <c r="A1670" s="239">
        <v>43430</v>
      </c>
      <c r="B1670" s="237">
        <f>+VLOOKUP(A1670,'[1]CEMEXCPO.MX'!$A$2:$G$1741,6,FALSE)</f>
        <v>9.31</v>
      </c>
      <c r="C1670" s="237">
        <f>+VLOOKUP(A1670,[1]BIMBOA.MX!$A$2:$G$1741,6,FALSE)</f>
        <v>36.405349999999999</v>
      </c>
      <c r="D1670" s="237">
        <f>+VLOOKUP(A1670,[1]GENTERA.MX!$A$2:$G$1741,6,FALSE)</f>
        <v>13.551022</v>
      </c>
      <c r="F1670" s="239">
        <v>43430</v>
      </c>
      <c r="G1670" s="237">
        <f t="shared" si="31"/>
        <v>-2.1254785268323216E-2</v>
      </c>
      <c r="H1670" s="237">
        <f t="shared" si="31"/>
        <v>-1.9381355056964009E-2</v>
      </c>
      <c r="I1670" s="237">
        <f t="shared" si="31"/>
        <v>-2.9090296641455626E-2</v>
      </c>
    </row>
    <row r="1671" spans="1:9" x14ac:dyDescent="0.25">
      <c r="A1671" s="239">
        <v>43431</v>
      </c>
      <c r="B1671" s="237">
        <f>+VLOOKUP(A1671,'[1]CEMEXCPO.MX'!$A$2:$G$1741,6,FALSE)</f>
        <v>9.5</v>
      </c>
      <c r="C1671" s="237">
        <f>+VLOOKUP(A1671,[1]BIMBOA.MX!$A$2:$G$1741,6,FALSE)</f>
        <v>38.315170000000002</v>
      </c>
      <c r="D1671" s="237">
        <f>+VLOOKUP(A1671,[1]GENTERA.MX!$A$2:$G$1741,6,FALSE)</f>
        <v>12.86</v>
      </c>
      <c r="F1671" s="239">
        <v>43431</v>
      </c>
      <c r="G1671" s="237">
        <f t="shared" si="31"/>
        <v>2.0202707317519469E-2</v>
      </c>
      <c r="H1671" s="237">
        <f t="shared" si="31"/>
        <v>5.1130159452669431E-2</v>
      </c>
      <c r="I1671" s="237">
        <f t="shared" si="31"/>
        <v>-5.2340250026206493E-2</v>
      </c>
    </row>
    <row r="1672" spans="1:9" x14ac:dyDescent="0.25">
      <c r="A1672" s="239">
        <v>43432</v>
      </c>
      <c r="B1672" s="237">
        <f>+VLOOKUP(A1672,'[1]CEMEXCPO.MX'!$A$2:$G$1741,6,FALSE)</f>
        <v>9.94</v>
      </c>
      <c r="C1672" s="237">
        <f>+VLOOKUP(A1672,[1]BIMBOA.MX!$A$2:$G$1741,6,FALSE)</f>
        <v>39.294815</v>
      </c>
      <c r="D1672" s="237">
        <f>+VLOOKUP(A1672,[1]GENTERA.MX!$A$2:$G$1741,6,FALSE)</f>
        <v>13.94</v>
      </c>
      <c r="F1672" s="239">
        <v>43432</v>
      </c>
      <c r="G1672" s="237">
        <f t="shared" si="31"/>
        <v>4.5275222061987398E-2</v>
      </c>
      <c r="H1672" s="237">
        <f t="shared" si="31"/>
        <v>2.5246675011810275E-2</v>
      </c>
      <c r="I1672" s="237">
        <f t="shared" si="31"/>
        <v>8.0640686522904431E-2</v>
      </c>
    </row>
    <row r="1673" spans="1:9" x14ac:dyDescent="0.25">
      <c r="A1673" s="239">
        <v>43433</v>
      </c>
      <c r="B1673" s="237">
        <f>+VLOOKUP(A1673,'[1]CEMEXCPO.MX'!$A$2:$G$1741,6,FALSE)</f>
        <v>10.36</v>
      </c>
      <c r="C1673" s="237">
        <f>+VLOOKUP(A1673,[1]BIMBOA.MX!$A$2:$G$1741,6,FALSE)</f>
        <v>39.571891999999998</v>
      </c>
      <c r="D1673" s="237">
        <f>+VLOOKUP(A1673,[1]GENTERA.MX!$A$2:$G$1741,6,FALSE)</f>
        <v>14.38</v>
      </c>
      <c r="F1673" s="239">
        <v>43433</v>
      </c>
      <c r="G1673" s="237">
        <f t="shared" si="31"/>
        <v>4.1385216162854281E-2</v>
      </c>
      <c r="H1673" s="237">
        <f t="shared" si="31"/>
        <v>7.0264919258440613E-3</v>
      </c>
      <c r="I1673" s="237">
        <f t="shared" si="31"/>
        <v>3.107594696052296E-2</v>
      </c>
    </row>
    <row r="1674" spans="1:9" x14ac:dyDescent="0.25">
      <c r="A1674" s="239">
        <v>43434</v>
      </c>
      <c r="B1674" s="237">
        <f>+VLOOKUP(A1674,'[1]CEMEXCPO.MX'!$A$2:$G$1741,6,FALSE)</f>
        <v>10.47</v>
      </c>
      <c r="C1674" s="237">
        <f>+VLOOKUP(A1674,[1]BIMBOA.MX!$A$2:$G$1741,6,FALSE)</f>
        <v>38.592238999999999</v>
      </c>
      <c r="D1674" s="237">
        <f>+VLOOKUP(A1674,[1]GENTERA.MX!$A$2:$G$1741,6,FALSE)</f>
        <v>15.09</v>
      </c>
      <c r="F1674" s="239">
        <v>43434</v>
      </c>
      <c r="G1674" s="237">
        <f t="shared" si="31"/>
        <v>1.0561788051108521E-2</v>
      </c>
      <c r="H1674" s="237">
        <f t="shared" si="31"/>
        <v>-2.5067874175875197E-2</v>
      </c>
      <c r="I1674" s="237">
        <f t="shared" si="31"/>
        <v>4.8193920486856917E-2</v>
      </c>
    </row>
    <row r="1675" spans="1:9" x14ac:dyDescent="0.25">
      <c r="A1675" s="239">
        <v>43437</v>
      </c>
      <c r="B1675" s="237">
        <f>+VLOOKUP(A1675,'[1]CEMEXCPO.MX'!$A$2:$G$1741,6,FALSE)</f>
        <v>10.47</v>
      </c>
      <c r="C1675" s="237">
        <f>+VLOOKUP(A1675,[1]BIMBOA.MX!$A$2:$G$1741,6,FALSE)</f>
        <v>38.651615</v>
      </c>
      <c r="D1675" s="237">
        <f>+VLOOKUP(A1675,[1]GENTERA.MX!$A$2:$G$1741,6,FALSE)</f>
        <v>15.39</v>
      </c>
      <c r="F1675" s="239">
        <v>43437</v>
      </c>
      <c r="G1675" s="237">
        <f t="shared" si="31"/>
        <v>0</v>
      </c>
      <c r="H1675" s="237">
        <f t="shared" si="31"/>
        <v>1.5373653338053793E-3</v>
      </c>
      <c r="I1675" s="237">
        <f t="shared" si="31"/>
        <v>1.9685675071030358E-2</v>
      </c>
    </row>
    <row r="1676" spans="1:9" x14ac:dyDescent="0.25">
      <c r="A1676" s="239">
        <v>43438</v>
      </c>
      <c r="B1676" s="237">
        <f>+VLOOKUP(A1676,'[1]CEMEXCPO.MX'!$A$2:$G$1741,6,FALSE)</f>
        <v>10.029999999999999</v>
      </c>
      <c r="C1676" s="237">
        <f>+VLOOKUP(A1676,[1]BIMBOA.MX!$A$2:$G$1741,6,FALSE)</f>
        <v>38.137051</v>
      </c>
      <c r="D1676" s="237">
        <f>+VLOOKUP(A1676,[1]GENTERA.MX!$A$2:$G$1741,6,FALSE)</f>
        <v>14.95</v>
      </c>
      <c r="F1676" s="239">
        <v>43438</v>
      </c>
      <c r="G1676" s="237">
        <f t="shared" si="31"/>
        <v>-4.2933422908601429E-2</v>
      </c>
      <c r="H1676" s="237">
        <f t="shared" si="31"/>
        <v>-1.3402282628350335E-2</v>
      </c>
      <c r="I1676" s="237">
        <f t="shared" si="31"/>
        <v>-2.9006648014092536E-2</v>
      </c>
    </row>
    <row r="1677" spans="1:9" x14ac:dyDescent="0.25">
      <c r="A1677" s="239">
        <v>43439</v>
      </c>
      <c r="B1677" s="237">
        <f>+VLOOKUP(A1677,'[1]CEMEXCPO.MX'!$A$2:$G$1741,6,FALSE)</f>
        <v>10.09</v>
      </c>
      <c r="C1677" s="237">
        <f>+VLOOKUP(A1677,[1]BIMBOA.MX!$A$2:$G$1741,6,FALSE)</f>
        <v>38.562556999999998</v>
      </c>
      <c r="D1677" s="237">
        <f>+VLOOKUP(A1677,[1]GENTERA.MX!$A$2:$G$1741,6,FALSE)</f>
        <v>15.01</v>
      </c>
      <c r="F1677" s="239">
        <v>43439</v>
      </c>
      <c r="G1677" s="237">
        <f t="shared" si="31"/>
        <v>5.9642323916733707E-3</v>
      </c>
      <c r="H1677" s="237">
        <f t="shared" si="31"/>
        <v>1.109550300008421E-2</v>
      </c>
      <c r="I1677" s="237">
        <f t="shared" si="31"/>
        <v>4.0053458086752826E-3</v>
      </c>
    </row>
    <row r="1678" spans="1:9" x14ac:dyDescent="0.25">
      <c r="A1678" s="239">
        <v>43440</v>
      </c>
      <c r="B1678" s="237">
        <f>+VLOOKUP(A1678,'[1]CEMEXCPO.MX'!$A$2:$G$1741,6,FALSE)</f>
        <v>10.09</v>
      </c>
      <c r="C1678" s="237">
        <f>+VLOOKUP(A1678,[1]BIMBOA.MX!$A$2:$G$1741,6,FALSE)</f>
        <v>38.513077000000003</v>
      </c>
      <c r="D1678" s="237">
        <f>+VLOOKUP(A1678,[1]GENTERA.MX!$A$2:$G$1741,6,FALSE)</f>
        <v>15.07</v>
      </c>
      <c r="F1678" s="239">
        <v>43440</v>
      </c>
      <c r="G1678" s="237">
        <f t="shared" si="31"/>
        <v>0</v>
      </c>
      <c r="H1678" s="237">
        <f t="shared" si="31"/>
        <v>-1.283933825241085E-3</v>
      </c>
      <c r="I1678" s="237">
        <f t="shared" si="31"/>
        <v>3.9893669930335151E-3</v>
      </c>
    </row>
    <row r="1679" spans="1:9" x14ac:dyDescent="0.25">
      <c r="A1679" s="239">
        <v>43441</v>
      </c>
      <c r="B1679" s="237">
        <f>+VLOOKUP(A1679,'[1]CEMEXCPO.MX'!$A$2:$G$1741,6,FALSE)</f>
        <v>10.19</v>
      </c>
      <c r="C1679" s="237">
        <f>+VLOOKUP(A1679,[1]BIMBOA.MX!$A$2:$G$1741,6,FALSE)</f>
        <v>38.592238999999999</v>
      </c>
      <c r="D1679" s="237">
        <f>+VLOOKUP(A1679,[1]GENTERA.MX!$A$2:$G$1741,6,FALSE)</f>
        <v>14.95</v>
      </c>
      <c r="F1679" s="239">
        <v>43441</v>
      </c>
      <c r="G1679" s="237">
        <f t="shared" si="31"/>
        <v>9.8620128691158434E-3</v>
      </c>
      <c r="H1679" s="237">
        <f t="shared" si="31"/>
        <v>2.0533481197021674E-3</v>
      </c>
      <c r="I1679" s="237">
        <f t="shared" si="31"/>
        <v>-7.9947128017086987E-3</v>
      </c>
    </row>
    <row r="1680" spans="1:9" x14ac:dyDescent="0.25">
      <c r="A1680" s="239">
        <v>43444</v>
      </c>
      <c r="B1680" s="237">
        <f>+VLOOKUP(A1680,'[1]CEMEXCPO.MX'!$A$2:$G$1741,6,FALSE)</f>
        <v>9.69</v>
      </c>
      <c r="C1680" s="237">
        <f>+VLOOKUP(A1680,[1]BIMBOA.MX!$A$2:$G$1741,6,FALSE)</f>
        <v>38.542763000000001</v>
      </c>
      <c r="D1680" s="237">
        <f>+VLOOKUP(A1680,[1]GENTERA.MX!$A$2:$G$1741,6,FALSE)</f>
        <v>14.6</v>
      </c>
      <c r="F1680" s="239">
        <v>43444</v>
      </c>
      <c r="G1680" s="237">
        <f t="shared" si="31"/>
        <v>-5.0312421331958616E-2</v>
      </c>
      <c r="H1680" s="237">
        <f t="shared" si="31"/>
        <v>-1.2828419135880956E-3</v>
      </c>
      <c r="I1680" s="237">
        <f t="shared" si="31"/>
        <v>-2.3689771122404665E-2</v>
      </c>
    </row>
    <row r="1681" spans="1:9" x14ac:dyDescent="0.25">
      <c r="A1681" s="239">
        <v>43445</v>
      </c>
      <c r="B1681" s="237">
        <f>+VLOOKUP(A1681,'[1]CEMEXCPO.MX'!$A$2:$G$1741,6,FALSE)</f>
        <v>9.56</v>
      </c>
      <c r="C1681" s="237">
        <f>+VLOOKUP(A1681,[1]BIMBOA.MX!$A$2:$G$1741,6,FALSE)</f>
        <v>38.166736999999998</v>
      </c>
      <c r="D1681" s="237">
        <f>+VLOOKUP(A1681,[1]GENTERA.MX!$A$2:$G$1741,6,FALSE)</f>
        <v>14.56</v>
      </c>
      <c r="F1681" s="239">
        <v>43445</v>
      </c>
      <c r="G1681" s="237">
        <f t="shared" si="31"/>
        <v>-1.3506698839364803E-2</v>
      </c>
      <c r="H1681" s="237">
        <f t="shared" si="31"/>
        <v>-9.8039750460756914E-3</v>
      </c>
      <c r="I1681" s="237">
        <f t="shared" si="31"/>
        <v>-2.7434859457508326E-3</v>
      </c>
    </row>
    <row r="1682" spans="1:9" x14ac:dyDescent="0.25">
      <c r="A1682" s="239">
        <v>43447</v>
      </c>
      <c r="B1682" s="237">
        <f>+VLOOKUP(A1682,'[1]CEMEXCPO.MX'!$A$2:$G$1741,6,FALSE)</f>
        <v>9.42</v>
      </c>
      <c r="C1682" s="237">
        <f>+VLOOKUP(A1682,[1]BIMBOA.MX!$A$2:$G$1741,6,FALSE)</f>
        <v>38.047992999999998</v>
      </c>
      <c r="D1682" s="237">
        <f>+VLOOKUP(A1682,[1]GENTERA.MX!$A$2:$G$1741,6,FALSE)</f>
        <v>14.14</v>
      </c>
      <c r="F1682" s="239">
        <v>43447</v>
      </c>
      <c r="G1682" s="237">
        <f t="shared" si="31"/>
        <v>-1.4752638475038295E-2</v>
      </c>
      <c r="H1682" s="237">
        <f t="shared" si="31"/>
        <v>-3.1160405890250076E-3</v>
      </c>
      <c r="I1682" s="237">
        <f t="shared" si="31"/>
        <v>-2.9270382300113224E-2</v>
      </c>
    </row>
    <row r="1683" spans="1:9" x14ac:dyDescent="0.25">
      <c r="A1683" s="239">
        <v>43448</v>
      </c>
      <c r="B1683" s="237">
        <f>+VLOOKUP(A1683,'[1]CEMEXCPO.MX'!$A$2:$G$1741,6,FALSE)</f>
        <v>9.48</v>
      </c>
      <c r="C1683" s="237">
        <f>+VLOOKUP(A1683,[1]BIMBOA.MX!$A$2:$G$1741,6,FALSE)</f>
        <v>38.374538000000001</v>
      </c>
      <c r="D1683" s="237">
        <f>+VLOOKUP(A1683,[1]GENTERA.MX!$A$2:$G$1741,6,FALSE)</f>
        <v>13.72</v>
      </c>
      <c r="F1683" s="239">
        <v>43448</v>
      </c>
      <c r="G1683" s="237">
        <f t="shared" si="31"/>
        <v>6.3492276786587445E-3</v>
      </c>
      <c r="H1683" s="237">
        <f t="shared" si="31"/>
        <v>8.5458302167214333E-3</v>
      </c>
      <c r="I1683" s="237">
        <f t="shared" si="31"/>
        <v>-3.0153038170687558E-2</v>
      </c>
    </row>
    <row r="1684" spans="1:9" x14ac:dyDescent="0.25">
      <c r="A1684" s="239">
        <v>43451</v>
      </c>
      <c r="B1684" s="237">
        <f>+VLOOKUP(A1684,'[1]CEMEXCPO.MX'!$A$2:$G$1741,6,FALSE)</f>
        <v>9.43</v>
      </c>
      <c r="C1684" s="237">
        <f>+VLOOKUP(A1684,[1]BIMBOA.MX!$A$2:$G$1741,6,FALSE)</f>
        <v>37.375103000000003</v>
      </c>
      <c r="D1684" s="237">
        <f>+VLOOKUP(A1684,[1]GENTERA.MX!$A$2:$G$1741,6,FALSE)</f>
        <v>13.4</v>
      </c>
      <c r="F1684" s="239">
        <v>43451</v>
      </c>
      <c r="G1684" s="237">
        <f t="shared" si="31"/>
        <v>-5.2882196215644122E-3</v>
      </c>
      <c r="H1684" s="237">
        <f t="shared" si="31"/>
        <v>-2.638937918704698E-2</v>
      </c>
      <c r="I1684" s="237">
        <f t="shared" si="31"/>
        <v>-2.3599915340873492E-2</v>
      </c>
    </row>
    <row r="1685" spans="1:9" x14ac:dyDescent="0.25">
      <c r="A1685" s="239">
        <v>43452</v>
      </c>
      <c r="B1685" s="237">
        <f>+VLOOKUP(A1685,'[1]CEMEXCPO.MX'!$A$2:$G$1741,6,FALSE)</f>
        <v>9.69</v>
      </c>
      <c r="C1685" s="237">
        <f>+VLOOKUP(A1685,[1]BIMBOA.MX!$A$2:$G$1741,6,FALSE)</f>
        <v>38.077679000000003</v>
      </c>
      <c r="D1685" s="237">
        <f>+VLOOKUP(A1685,[1]GENTERA.MX!$A$2:$G$1741,6,FALSE)</f>
        <v>13.97</v>
      </c>
      <c r="F1685" s="239">
        <v>43452</v>
      </c>
      <c r="G1685" s="237">
        <f t="shared" si="31"/>
        <v>2.7198329257308713E-2</v>
      </c>
      <c r="H1685" s="237">
        <f t="shared" si="31"/>
        <v>1.8623469875451288E-2</v>
      </c>
      <c r="I1685" s="237">
        <f t="shared" si="31"/>
        <v>4.1657466312004676E-2</v>
      </c>
    </row>
    <row r="1686" spans="1:9" x14ac:dyDescent="0.25">
      <c r="A1686" s="239">
        <v>43453</v>
      </c>
      <c r="B1686" s="237">
        <f>+VLOOKUP(A1686,'[1]CEMEXCPO.MX'!$A$2:$G$1741,6,FALSE)</f>
        <v>9.77</v>
      </c>
      <c r="C1686" s="237">
        <f>+VLOOKUP(A1686,[1]BIMBOA.MX!$A$2:$G$1741,6,FALSE)</f>
        <v>38.374538000000001</v>
      </c>
      <c r="D1686" s="237">
        <f>+VLOOKUP(A1686,[1]GENTERA.MX!$A$2:$G$1741,6,FALSE)</f>
        <v>14.6</v>
      </c>
      <c r="F1686" s="239">
        <v>43453</v>
      </c>
      <c r="G1686" s="237">
        <f t="shared" si="31"/>
        <v>8.2220401520164566E-3</v>
      </c>
      <c r="H1686" s="237">
        <f t="shared" si="31"/>
        <v>7.7659093115955693E-3</v>
      </c>
      <c r="I1686" s="237">
        <f t="shared" si="31"/>
        <v>4.410935544542019E-2</v>
      </c>
    </row>
    <row r="1687" spans="1:9" x14ac:dyDescent="0.25">
      <c r="A1687" s="239">
        <v>43454</v>
      </c>
      <c r="B1687" s="237">
        <f>+VLOOKUP(A1687,'[1]CEMEXCPO.MX'!$A$2:$G$1741,6,FALSE)</f>
        <v>9.6199999999999992</v>
      </c>
      <c r="C1687" s="237">
        <f>+VLOOKUP(A1687,[1]BIMBOA.MX!$A$2:$G$1741,6,FALSE)</f>
        <v>39.512515999999998</v>
      </c>
      <c r="D1687" s="237">
        <f>+VLOOKUP(A1687,[1]GENTERA.MX!$A$2:$G$1741,6,FALSE)</f>
        <v>14.69</v>
      </c>
      <c r="F1687" s="239">
        <v>43454</v>
      </c>
      <c r="G1687" s="237">
        <f t="shared" si="31"/>
        <v>-1.5472201377076293E-2</v>
      </c>
      <c r="H1687" s="237">
        <f t="shared" si="31"/>
        <v>2.922331572985826E-2</v>
      </c>
      <c r="I1687" s="237">
        <f t="shared" si="31"/>
        <v>6.1454614714951845E-3</v>
      </c>
    </row>
    <row r="1688" spans="1:9" x14ac:dyDescent="0.25">
      <c r="A1688" s="239">
        <v>43455</v>
      </c>
      <c r="B1688" s="237">
        <f>+VLOOKUP(A1688,'[1]CEMEXCPO.MX'!$A$2:$G$1741,6,FALSE)</f>
        <v>9.5500000000000007</v>
      </c>
      <c r="C1688" s="237">
        <f>+VLOOKUP(A1688,[1]BIMBOA.MX!$A$2:$G$1741,6,FALSE)</f>
        <v>38.236004000000001</v>
      </c>
      <c r="D1688" s="237">
        <f>+VLOOKUP(A1688,[1]GENTERA.MX!$A$2:$G$1741,6,FALSE)</f>
        <v>15.19</v>
      </c>
      <c r="F1688" s="239">
        <v>43455</v>
      </c>
      <c r="G1688" s="237">
        <f t="shared" si="31"/>
        <v>-7.3031101849760473E-3</v>
      </c>
      <c r="H1688" s="237">
        <f t="shared" si="31"/>
        <v>-3.283989766183721E-2</v>
      </c>
      <c r="I1688" s="237">
        <f t="shared" si="31"/>
        <v>3.347032642189552E-2</v>
      </c>
    </row>
    <row r="1689" spans="1:9" x14ac:dyDescent="0.25">
      <c r="A1689" s="239">
        <v>43458</v>
      </c>
      <c r="B1689" s="237">
        <f>+VLOOKUP(A1689,'[1]CEMEXCPO.MX'!$A$2:$G$1741,6,FALSE)</f>
        <v>9.42</v>
      </c>
      <c r="C1689" s="237">
        <f>+VLOOKUP(A1689,[1]BIMBOA.MX!$A$2:$G$1741,6,FALSE)</f>
        <v>38.562556999999998</v>
      </c>
      <c r="D1689" s="237">
        <f>+VLOOKUP(A1689,[1]GENTERA.MX!$A$2:$G$1741,6,FALSE)</f>
        <v>14.7</v>
      </c>
      <c r="F1689" s="239">
        <v>43458</v>
      </c>
      <c r="G1689" s="237">
        <f t="shared" si="31"/>
        <v>-1.3706065904367215E-2</v>
      </c>
      <c r="H1689" s="237">
        <f t="shared" si="31"/>
        <v>8.5041949694851845E-3</v>
      </c>
      <c r="I1689" s="237">
        <f t="shared" si="31"/>
        <v>-3.2789822822990838E-2</v>
      </c>
    </row>
    <row r="1690" spans="1:9" x14ac:dyDescent="0.25">
      <c r="A1690" s="239">
        <v>43460</v>
      </c>
      <c r="B1690" s="237">
        <f>+VLOOKUP(A1690,'[1]CEMEXCPO.MX'!$A$2:$G$1741,6,FALSE)</f>
        <v>9.5</v>
      </c>
      <c r="C1690" s="237">
        <f>+VLOOKUP(A1690,[1]BIMBOA.MX!$A$2:$G$1741,6,FALSE)</f>
        <v>38.453704999999999</v>
      </c>
      <c r="D1690" s="237">
        <f>+VLOOKUP(A1690,[1]GENTERA.MX!$A$2:$G$1741,6,FALSE)</f>
        <v>14.64</v>
      </c>
      <c r="F1690" s="239">
        <v>43460</v>
      </c>
      <c r="G1690" s="237">
        <f t="shared" si="31"/>
        <v>8.4567100182234584E-3</v>
      </c>
      <c r="H1690" s="237">
        <f t="shared" si="31"/>
        <v>-2.8267295673453643E-3</v>
      </c>
      <c r="I1690" s="237">
        <f t="shared" si="31"/>
        <v>-4.0899852515250551E-3</v>
      </c>
    </row>
    <row r="1691" spans="1:9" x14ac:dyDescent="0.25">
      <c r="A1691" s="239">
        <v>43461</v>
      </c>
      <c r="B1691" s="237">
        <f>+VLOOKUP(A1691,'[1]CEMEXCPO.MX'!$A$2:$G$1741,6,FALSE)</f>
        <v>9.4700000000000006</v>
      </c>
      <c r="C1691" s="237">
        <f>+VLOOKUP(A1691,[1]BIMBOA.MX!$A$2:$G$1741,6,FALSE)</f>
        <v>38.819836000000002</v>
      </c>
      <c r="D1691" s="237">
        <f>+VLOOKUP(A1691,[1]GENTERA.MX!$A$2:$G$1741,6,FALSE)</f>
        <v>14.4</v>
      </c>
      <c r="F1691" s="239">
        <v>43461</v>
      </c>
      <c r="G1691" s="237">
        <f t="shared" si="31"/>
        <v>-3.1628914085081953E-3</v>
      </c>
      <c r="H1691" s="237">
        <f t="shared" si="31"/>
        <v>9.4763028883553483E-3</v>
      </c>
      <c r="I1691" s="237">
        <f t="shared" si="31"/>
        <v>-1.6529301951210582E-2</v>
      </c>
    </row>
    <row r="1692" spans="1:9" x14ac:dyDescent="0.25">
      <c r="A1692" s="239">
        <v>43462</v>
      </c>
      <c r="B1692" s="237">
        <f>+VLOOKUP(A1692,'[1]CEMEXCPO.MX'!$A$2:$G$1741,6,FALSE)</f>
        <v>9.4600000000000009</v>
      </c>
      <c r="C1692" s="237">
        <f>+VLOOKUP(A1692,[1]BIMBOA.MX!$A$2:$G$1741,6,FALSE)</f>
        <v>38.424019000000001</v>
      </c>
      <c r="D1692" s="237">
        <f>+VLOOKUP(A1692,[1]GENTERA.MX!$A$2:$G$1741,6,FALSE)</f>
        <v>14.5</v>
      </c>
      <c r="F1692" s="239">
        <v>43462</v>
      </c>
      <c r="G1692" s="237">
        <f t="shared" si="31"/>
        <v>-1.0565241341999848E-3</v>
      </c>
      <c r="H1692" s="237">
        <f t="shared" si="31"/>
        <v>-1.0248594260443196E-2</v>
      </c>
      <c r="I1692" s="237">
        <f t="shared" si="31"/>
        <v>6.920442844573757E-3</v>
      </c>
    </row>
    <row r="1693" spans="1:9" x14ac:dyDescent="0.25">
      <c r="A1693" s="239">
        <v>43465</v>
      </c>
      <c r="B1693" s="237">
        <f>+VLOOKUP(A1693,'[1]CEMEXCPO.MX'!$A$2:$G$1741,6,FALSE)</f>
        <v>9.49</v>
      </c>
      <c r="C1693" s="237">
        <f>+VLOOKUP(A1693,[1]BIMBOA.MX!$A$2:$G$1741,6,FALSE)</f>
        <v>38.740673000000001</v>
      </c>
      <c r="D1693" s="237">
        <f>+VLOOKUP(A1693,[1]GENTERA.MX!$A$2:$G$1741,6,FALSE)</f>
        <v>14.48</v>
      </c>
      <c r="F1693" s="239">
        <v>43465</v>
      </c>
      <c r="G1693" s="237">
        <f t="shared" si="31"/>
        <v>3.1662295580495133E-3</v>
      </c>
      <c r="H1693" s="237">
        <f t="shared" si="31"/>
        <v>8.2072712080287213E-3</v>
      </c>
      <c r="I1693" s="237">
        <f t="shared" si="31"/>
        <v>-1.3802624689583467E-3</v>
      </c>
    </row>
    <row r="1694" spans="1:9" x14ac:dyDescent="0.25">
      <c r="A1694" s="239">
        <v>43467</v>
      </c>
      <c r="B1694" s="237">
        <f>+VLOOKUP(A1694,'[1]CEMEXCPO.MX'!$A$2:$G$1741,6,FALSE)</f>
        <v>9.77</v>
      </c>
      <c r="C1694" s="237">
        <f>+VLOOKUP(A1694,[1]BIMBOA.MX!$A$2:$G$1741,6,FALSE)</f>
        <v>38.908893999999997</v>
      </c>
      <c r="D1694" s="237">
        <f>+VLOOKUP(A1694,[1]GENTERA.MX!$A$2:$G$1741,6,FALSE)</f>
        <v>15.09</v>
      </c>
      <c r="F1694" s="239">
        <v>43467</v>
      </c>
      <c r="G1694" s="237">
        <f t="shared" si="31"/>
        <v>2.9077853432854742E-2</v>
      </c>
      <c r="H1694" s="237">
        <f t="shared" si="31"/>
        <v>4.3328319699120392E-3</v>
      </c>
      <c r="I1694" s="237">
        <f t="shared" si="31"/>
        <v>4.1263885822187103E-2</v>
      </c>
    </row>
    <row r="1695" spans="1:9" x14ac:dyDescent="0.25">
      <c r="A1695" s="239">
        <v>43468</v>
      </c>
      <c r="B1695" s="237">
        <f>+VLOOKUP(A1695,'[1]CEMEXCPO.MX'!$A$2:$G$1741,6,FALSE)</f>
        <v>9.58</v>
      </c>
      <c r="C1695" s="237">
        <f>+VLOOKUP(A1695,[1]BIMBOA.MX!$A$2:$G$1741,6,FALSE)</f>
        <v>38.908893999999997</v>
      </c>
      <c r="D1695" s="237">
        <f>+VLOOKUP(A1695,[1]GENTERA.MX!$A$2:$G$1741,6,FALSE)</f>
        <v>14.86</v>
      </c>
      <c r="F1695" s="239">
        <v>43468</v>
      </c>
      <c r="G1695" s="237">
        <f t="shared" si="31"/>
        <v>-1.9638874071922139E-2</v>
      </c>
      <c r="H1695" s="237">
        <f t="shared" si="31"/>
        <v>0</v>
      </c>
      <c r="I1695" s="237">
        <f t="shared" si="31"/>
        <v>-1.5359233490144508E-2</v>
      </c>
    </row>
    <row r="1696" spans="1:9" x14ac:dyDescent="0.25">
      <c r="A1696" s="239">
        <v>43469</v>
      </c>
      <c r="B1696" s="237">
        <f>+VLOOKUP(A1696,'[1]CEMEXCPO.MX'!$A$2:$G$1741,6,FALSE)</f>
        <v>9.61</v>
      </c>
      <c r="C1696" s="237">
        <f>+VLOOKUP(A1696,[1]BIMBOA.MX!$A$2:$G$1741,6,FALSE)</f>
        <v>38.978161</v>
      </c>
      <c r="D1696" s="237">
        <f>+VLOOKUP(A1696,[1]GENTERA.MX!$A$2:$G$1741,6,FALSE)</f>
        <v>15.28</v>
      </c>
      <c r="F1696" s="239">
        <v>43469</v>
      </c>
      <c r="G1696" s="237">
        <f t="shared" si="31"/>
        <v>3.1266309994319222E-3</v>
      </c>
      <c r="H1696" s="237">
        <f t="shared" si="31"/>
        <v>1.7786529035185618E-3</v>
      </c>
      <c r="I1696" s="237">
        <f t="shared" si="31"/>
        <v>2.7871744448761247E-2</v>
      </c>
    </row>
    <row r="1697" spans="1:9" x14ac:dyDescent="0.25">
      <c r="A1697" s="239">
        <v>43472</v>
      </c>
      <c r="B1697" s="237">
        <f>+VLOOKUP(A1697,'[1]CEMEXCPO.MX'!$A$2:$G$1741,6,FALSE)</f>
        <v>9.89</v>
      </c>
      <c r="C1697" s="237">
        <f>+VLOOKUP(A1697,[1]BIMBOA.MX!$A$2:$G$1741,6,FALSE)</f>
        <v>38.701092000000003</v>
      </c>
      <c r="D1697" s="237">
        <f>+VLOOKUP(A1697,[1]GENTERA.MX!$A$2:$G$1741,6,FALSE)</f>
        <v>15.31</v>
      </c>
      <c r="F1697" s="239">
        <v>43472</v>
      </c>
      <c r="G1697" s="237">
        <f t="shared" si="31"/>
        <v>2.8719922652419787E-2</v>
      </c>
      <c r="H1697" s="237">
        <f t="shared" si="31"/>
        <v>-7.1336982345693682E-3</v>
      </c>
      <c r="I1697" s="237">
        <f t="shared" si="31"/>
        <v>1.9614259312181284E-3</v>
      </c>
    </row>
    <row r="1698" spans="1:9" x14ac:dyDescent="0.25">
      <c r="A1698" s="239">
        <v>43473</v>
      </c>
      <c r="B1698" s="237">
        <f>+VLOOKUP(A1698,'[1]CEMEXCPO.MX'!$A$2:$G$1741,6,FALSE)</f>
        <v>10.11</v>
      </c>
      <c r="C1698" s="237">
        <f>+VLOOKUP(A1698,[1]BIMBOA.MX!$A$2:$G$1741,6,FALSE)</f>
        <v>38.849522</v>
      </c>
      <c r="D1698" s="237">
        <f>+VLOOKUP(A1698,[1]GENTERA.MX!$A$2:$G$1741,6,FALSE)</f>
        <v>15.6</v>
      </c>
      <c r="F1698" s="239">
        <v>43473</v>
      </c>
      <c r="G1698" s="237">
        <f t="shared" si="31"/>
        <v>2.2000887397759159E-2</v>
      </c>
      <c r="H1698" s="237">
        <f t="shared" si="31"/>
        <v>3.8279563137549274E-3</v>
      </c>
      <c r="I1698" s="237">
        <f t="shared" si="31"/>
        <v>1.8764704585898993E-2</v>
      </c>
    </row>
    <row r="1699" spans="1:9" x14ac:dyDescent="0.25">
      <c r="A1699" s="239">
        <v>43474</v>
      </c>
      <c r="B1699" s="237">
        <f>+VLOOKUP(A1699,'[1]CEMEXCPO.MX'!$A$2:$G$1741,6,FALSE)</f>
        <v>10.199999999999999</v>
      </c>
      <c r="C1699" s="237">
        <f>+VLOOKUP(A1699,[1]BIMBOA.MX!$A$2:$G$1741,6,FALSE)</f>
        <v>38.978161</v>
      </c>
      <c r="D1699" s="237">
        <f>+VLOOKUP(A1699,[1]GENTERA.MX!$A$2:$G$1741,6,FALSE)</f>
        <v>15.42</v>
      </c>
      <c r="F1699" s="239">
        <v>43474</v>
      </c>
      <c r="G1699" s="237">
        <f t="shared" si="31"/>
        <v>8.8626872578453243E-3</v>
      </c>
      <c r="H1699" s="237">
        <f t="shared" si="31"/>
        <v>3.3057419208142036E-3</v>
      </c>
      <c r="I1699" s="237">
        <f t="shared" si="31"/>
        <v>-1.160554612030789E-2</v>
      </c>
    </row>
    <row r="1700" spans="1:9" x14ac:dyDescent="0.25">
      <c r="A1700" s="239">
        <v>43475</v>
      </c>
      <c r="B1700" s="237">
        <f>+VLOOKUP(A1700,'[1]CEMEXCPO.MX'!$A$2:$G$1741,6,FALSE)</f>
        <v>10.16</v>
      </c>
      <c r="C1700" s="237">
        <f>+VLOOKUP(A1700,[1]BIMBOA.MX!$A$2:$G$1741,6,FALSE)</f>
        <v>39.195861999999998</v>
      </c>
      <c r="D1700" s="237">
        <f>+VLOOKUP(A1700,[1]GENTERA.MX!$A$2:$G$1741,6,FALSE)</f>
        <v>15.48</v>
      </c>
      <c r="F1700" s="239">
        <v>43475</v>
      </c>
      <c r="G1700" s="237">
        <f t="shared" si="31"/>
        <v>-3.9292781398894382E-3</v>
      </c>
      <c r="H1700" s="237">
        <f t="shared" si="31"/>
        <v>5.5696650734733504E-3</v>
      </c>
      <c r="I1700" s="237">
        <f t="shared" si="31"/>
        <v>3.8835000263976122E-3</v>
      </c>
    </row>
    <row r="1701" spans="1:9" x14ac:dyDescent="0.25">
      <c r="A1701" s="239">
        <v>43476</v>
      </c>
      <c r="B1701" s="237">
        <f>+VLOOKUP(A1701,'[1]CEMEXCPO.MX'!$A$2:$G$1741,6,FALSE)</f>
        <v>10.039999999999999</v>
      </c>
      <c r="C1701" s="237">
        <f>+VLOOKUP(A1701,[1]BIMBOA.MX!$A$2:$G$1741,6,FALSE)</f>
        <v>38.186526999999998</v>
      </c>
      <c r="D1701" s="237">
        <f>+VLOOKUP(A1701,[1]GENTERA.MX!$A$2:$G$1741,6,FALSE)</f>
        <v>15.96</v>
      </c>
      <c r="F1701" s="239">
        <v>43476</v>
      </c>
      <c r="G1701" s="237">
        <f t="shared" si="31"/>
        <v>-1.1881327886752788E-2</v>
      </c>
      <c r="H1701" s="237">
        <f t="shared" si="31"/>
        <v>-2.6088422934478661E-2</v>
      </c>
      <c r="I1701" s="237">
        <f t="shared" si="31"/>
        <v>3.0536723860081702E-2</v>
      </c>
    </row>
    <row r="1702" spans="1:9" x14ac:dyDescent="0.25">
      <c r="A1702" s="239">
        <v>43479</v>
      </c>
      <c r="B1702" s="237">
        <f>+VLOOKUP(A1702,'[1]CEMEXCPO.MX'!$A$2:$G$1741,6,FALSE)</f>
        <v>9.9499999999999993</v>
      </c>
      <c r="C1702" s="237">
        <f>+VLOOKUP(A1702,[1]BIMBOA.MX!$A$2:$G$1741,6,FALSE)</f>
        <v>37.563113999999999</v>
      </c>
      <c r="D1702" s="237">
        <f>+VLOOKUP(A1702,[1]GENTERA.MX!$A$2:$G$1741,6,FALSE)</f>
        <v>15.51</v>
      </c>
      <c r="F1702" s="239">
        <v>43479</v>
      </c>
      <c r="G1702" s="237">
        <f t="shared" si="31"/>
        <v>-9.0045630930817265E-3</v>
      </c>
      <c r="H1702" s="237">
        <f t="shared" si="31"/>
        <v>-1.6460198813789399E-2</v>
      </c>
      <c r="I1702" s="237">
        <f t="shared" si="31"/>
        <v>-2.8600614833215295E-2</v>
      </c>
    </row>
    <row r="1703" spans="1:9" x14ac:dyDescent="0.25">
      <c r="A1703" s="239">
        <v>43480</v>
      </c>
      <c r="B1703" s="237">
        <f>+VLOOKUP(A1703,'[1]CEMEXCPO.MX'!$A$2:$G$1741,6,FALSE)</f>
        <v>9.93</v>
      </c>
      <c r="C1703" s="237">
        <f>+VLOOKUP(A1703,[1]BIMBOA.MX!$A$2:$G$1741,6,FALSE)</f>
        <v>38.275585</v>
      </c>
      <c r="D1703" s="237">
        <f>+VLOOKUP(A1703,[1]GENTERA.MX!$A$2:$G$1741,6,FALSE)</f>
        <v>15.55</v>
      </c>
      <c r="F1703" s="239">
        <v>43480</v>
      </c>
      <c r="G1703" s="237">
        <f t="shared" si="31"/>
        <v>-2.0120731134201197E-3</v>
      </c>
      <c r="H1703" s="237">
        <f t="shared" si="31"/>
        <v>1.87896673032866E-2</v>
      </c>
      <c r="I1703" s="237">
        <f t="shared" si="31"/>
        <v>2.5756614367956703E-3</v>
      </c>
    </row>
    <row r="1704" spans="1:9" x14ac:dyDescent="0.25">
      <c r="A1704" s="239">
        <v>43481</v>
      </c>
      <c r="B1704" s="237">
        <f>+VLOOKUP(A1704,'[1]CEMEXCPO.MX'!$A$2:$G$1741,6,FALSE)</f>
        <v>10.19</v>
      </c>
      <c r="C1704" s="237">
        <f>+VLOOKUP(A1704,[1]BIMBOA.MX!$A$2:$G$1741,6,FALSE)</f>
        <v>38.483390999999997</v>
      </c>
      <c r="D1704" s="237">
        <f>+VLOOKUP(A1704,[1]GENTERA.MX!$A$2:$G$1741,6,FALSE)</f>
        <v>15.29</v>
      </c>
      <c r="F1704" s="239">
        <v>43481</v>
      </c>
      <c r="G1704" s="237">
        <f t="shared" si="31"/>
        <v>2.5846369177552297E-2</v>
      </c>
      <c r="H1704" s="237">
        <f t="shared" si="31"/>
        <v>5.4145200604968653E-3</v>
      </c>
      <c r="I1704" s="237">
        <f t="shared" si="31"/>
        <v>-1.6861618684272332E-2</v>
      </c>
    </row>
    <row r="1705" spans="1:9" x14ac:dyDescent="0.25">
      <c r="A1705" s="239">
        <v>43482</v>
      </c>
      <c r="B1705" s="237">
        <f>+VLOOKUP(A1705,'[1]CEMEXCPO.MX'!$A$2:$G$1741,6,FALSE)</f>
        <v>10.4</v>
      </c>
      <c r="C1705" s="237">
        <f>+VLOOKUP(A1705,[1]BIMBOA.MX!$A$2:$G$1741,6,FALSE)</f>
        <v>38.047992999999998</v>
      </c>
      <c r="D1705" s="237">
        <f>+VLOOKUP(A1705,[1]GENTERA.MX!$A$2:$G$1741,6,FALSE)</f>
        <v>14.65</v>
      </c>
      <c r="F1705" s="239">
        <v>43482</v>
      </c>
      <c r="G1705" s="237">
        <f t="shared" si="31"/>
        <v>2.039895891269362E-2</v>
      </c>
      <c r="H1705" s="237">
        <f t="shared" si="31"/>
        <v>-1.1378409085242746E-2</v>
      </c>
      <c r="I1705" s="237">
        <f t="shared" si="31"/>
        <v>-4.2758684477894486E-2</v>
      </c>
    </row>
    <row r="1706" spans="1:9" x14ac:dyDescent="0.25">
      <c r="A1706" s="239">
        <v>43483</v>
      </c>
      <c r="B1706" s="237">
        <f>+VLOOKUP(A1706,'[1]CEMEXCPO.MX'!$A$2:$G$1741,6,FALSE)</f>
        <v>10.68</v>
      </c>
      <c r="C1706" s="237">
        <f>+VLOOKUP(A1706,[1]BIMBOA.MX!$A$2:$G$1741,6,FALSE)</f>
        <v>37.899559000000004</v>
      </c>
      <c r="D1706" s="237">
        <f>+VLOOKUP(A1706,[1]GENTERA.MX!$A$2:$G$1741,6,FALSE)</f>
        <v>13.91</v>
      </c>
      <c r="F1706" s="239">
        <v>43483</v>
      </c>
      <c r="G1706" s="237">
        <f t="shared" si="31"/>
        <v>2.6567027384721706E-2</v>
      </c>
      <c r="H1706" s="237">
        <f t="shared" si="31"/>
        <v>-3.9088603934431818E-3</v>
      </c>
      <c r="I1706" s="237">
        <f t="shared" si="31"/>
        <v>-5.1832329527724791E-2</v>
      </c>
    </row>
    <row r="1707" spans="1:9" x14ac:dyDescent="0.25">
      <c r="A1707" s="239">
        <v>43486</v>
      </c>
      <c r="B1707" s="237">
        <f>+VLOOKUP(A1707,'[1]CEMEXCPO.MX'!$A$2:$G$1741,6,FALSE)</f>
        <v>10.59</v>
      </c>
      <c r="C1707" s="237">
        <f>+VLOOKUP(A1707,[1]BIMBOA.MX!$A$2:$G$1741,6,FALSE)</f>
        <v>38.315170000000002</v>
      </c>
      <c r="D1707" s="237">
        <f>+VLOOKUP(A1707,[1]GENTERA.MX!$A$2:$G$1741,6,FALSE)</f>
        <v>13.89</v>
      </c>
      <c r="F1707" s="239">
        <v>43486</v>
      </c>
      <c r="G1707" s="237">
        <f t="shared" si="31"/>
        <v>-8.4626739187336538E-3</v>
      </c>
      <c r="H1707" s="237">
        <f t="shared" si="31"/>
        <v>1.0906425180352867E-2</v>
      </c>
      <c r="I1707" s="237">
        <f t="shared" si="31"/>
        <v>-1.4388491690990671E-3</v>
      </c>
    </row>
    <row r="1708" spans="1:9" x14ac:dyDescent="0.25">
      <c r="A1708" s="239">
        <v>43487</v>
      </c>
      <c r="B1708" s="237">
        <f>+VLOOKUP(A1708,'[1]CEMEXCPO.MX'!$A$2:$G$1741,6,FALSE)</f>
        <v>10.39</v>
      </c>
      <c r="C1708" s="237">
        <f>+VLOOKUP(A1708,[1]BIMBOA.MX!$A$2:$G$1741,6,FALSE)</f>
        <v>38.206318000000003</v>
      </c>
      <c r="D1708" s="237">
        <f>+VLOOKUP(A1708,[1]GENTERA.MX!$A$2:$G$1741,6,FALSE)</f>
        <v>13.44</v>
      </c>
      <c r="F1708" s="239">
        <v>43487</v>
      </c>
      <c r="G1708" s="237">
        <f t="shared" si="31"/>
        <v>-1.906635450217899E-2</v>
      </c>
      <c r="H1708" s="237">
        <f t="shared" si="31"/>
        <v>-2.8450067103042809E-3</v>
      </c>
      <c r="I1708" s="237">
        <f t="shared" si="31"/>
        <v>-3.2933821671248996E-2</v>
      </c>
    </row>
    <row r="1709" spans="1:9" x14ac:dyDescent="0.25">
      <c r="A1709" s="239">
        <v>43488</v>
      </c>
      <c r="B1709" s="237">
        <f>+VLOOKUP(A1709,'[1]CEMEXCPO.MX'!$A$2:$G$1741,6,FALSE)</f>
        <v>9.99</v>
      </c>
      <c r="C1709" s="237">
        <f>+VLOOKUP(A1709,[1]BIMBOA.MX!$A$2:$G$1741,6,FALSE)</f>
        <v>37.503742000000003</v>
      </c>
      <c r="D1709" s="237">
        <f>+VLOOKUP(A1709,[1]GENTERA.MX!$A$2:$G$1741,6,FALSE)</f>
        <v>13.55</v>
      </c>
      <c r="F1709" s="239">
        <v>43488</v>
      </c>
      <c r="G1709" s="237">
        <f t="shared" si="31"/>
        <v>-3.9259212450673958E-2</v>
      </c>
      <c r="H1709" s="237">
        <f t="shared" si="31"/>
        <v>-1.8560179942153216E-2</v>
      </c>
      <c r="I1709" s="237">
        <f t="shared" si="31"/>
        <v>8.1512122307065577E-3</v>
      </c>
    </row>
    <row r="1710" spans="1:9" x14ac:dyDescent="0.25">
      <c r="A1710" s="239">
        <v>43489</v>
      </c>
      <c r="B1710" s="237">
        <f>+VLOOKUP(A1710,'[1]CEMEXCPO.MX'!$A$2:$G$1741,6,FALSE)</f>
        <v>10</v>
      </c>
      <c r="C1710" s="237">
        <f>+VLOOKUP(A1710,[1]BIMBOA.MX!$A$2:$G$1741,6,FALSE)</f>
        <v>37.236564999999999</v>
      </c>
      <c r="D1710" s="237">
        <f>+VLOOKUP(A1710,[1]GENTERA.MX!$A$2:$G$1741,6,FALSE)</f>
        <v>13.76</v>
      </c>
      <c r="F1710" s="239">
        <v>43489</v>
      </c>
      <c r="G1710" s="237">
        <f t="shared" si="31"/>
        <v>1.000500333583622E-3</v>
      </c>
      <c r="H1710" s="237">
        <f t="shared" si="31"/>
        <v>-7.1495060375240177E-3</v>
      </c>
      <c r="I1710" s="237">
        <f t="shared" si="31"/>
        <v>1.5379285179487707E-2</v>
      </c>
    </row>
    <row r="1711" spans="1:9" x14ac:dyDescent="0.25">
      <c r="A1711" s="239">
        <v>43490</v>
      </c>
      <c r="B1711" s="237">
        <f>+VLOOKUP(A1711,'[1]CEMEXCPO.MX'!$A$2:$G$1741,6,FALSE)</f>
        <v>10.1</v>
      </c>
      <c r="C1711" s="237">
        <f>+VLOOKUP(A1711,[1]BIMBOA.MX!$A$2:$G$1741,6,FALSE)</f>
        <v>37.503742000000003</v>
      </c>
      <c r="D1711" s="237">
        <f>+VLOOKUP(A1711,[1]GENTERA.MX!$A$2:$G$1741,6,FALSE)</f>
        <v>13.92</v>
      </c>
      <c r="F1711" s="239">
        <v>43490</v>
      </c>
      <c r="G1711" s="237">
        <f t="shared" si="31"/>
        <v>9.950330853168092E-3</v>
      </c>
      <c r="H1711" s="237">
        <f t="shared" si="31"/>
        <v>7.1495060375241044E-3</v>
      </c>
      <c r="I1711" s="237">
        <f t="shared" si="31"/>
        <v>1.1560822401076006E-2</v>
      </c>
    </row>
    <row r="1712" spans="1:9" x14ac:dyDescent="0.25">
      <c r="A1712" s="239">
        <v>43493</v>
      </c>
      <c r="B1712" s="237">
        <f>+VLOOKUP(A1712,'[1]CEMEXCPO.MX'!$A$2:$G$1741,6,FALSE)</f>
        <v>10.130000000000001</v>
      </c>
      <c r="C1712" s="237">
        <f>+VLOOKUP(A1712,[1]BIMBOA.MX!$A$2:$G$1741,6,FALSE)</f>
        <v>36.999073000000003</v>
      </c>
      <c r="D1712" s="237">
        <f>+VLOOKUP(A1712,[1]GENTERA.MX!$A$2:$G$1741,6,FALSE)</f>
        <v>13.89</v>
      </c>
      <c r="F1712" s="239">
        <v>43493</v>
      </c>
      <c r="G1712" s="237">
        <f t="shared" si="31"/>
        <v>2.965894413378248E-3</v>
      </c>
      <c r="H1712" s="237">
        <f t="shared" si="31"/>
        <v>-1.35478563883612E-2</v>
      </c>
      <c r="I1712" s="237">
        <f t="shared" si="31"/>
        <v>-2.1574981400211257E-3</v>
      </c>
    </row>
    <row r="1713" spans="1:9" x14ac:dyDescent="0.25">
      <c r="A1713" s="239">
        <v>43494</v>
      </c>
      <c r="B1713" s="237">
        <f>+VLOOKUP(A1713,'[1]CEMEXCPO.MX'!$A$2:$G$1741,6,FALSE)</f>
        <v>10.08</v>
      </c>
      <c r="C1713" s="237">
        <f>+VLOOKUP(A1713,[1]BIMBOA.MX!$A$2:$G$1741,6,FALSE)</f>
        <v>36.959491999999997</v>
      </c>
      <c r="D1713" s="237">
        <f>+VLOOKUP(A1713,[1]GENTERA.MX!$A$2:$G$1741,6,FALSE)</f>
        <v>14.08</v>
      </c>
      <c r="F1713" s="239">
        <v>43494</v>
      </c>
      <c r="G1713" s="237">
        <f t="shared" si="31"/>
        <v>-4.9480556173695251E-3</v>
      </c>
      <c r="H1713" s="237">
        <f t="shared" si="31"/>
        <v>-1.0703561860313428E-3</v>
      </c>
      <c r="I1713" s="237">
        <f t="shared" si="31"/>
        <v>1.3586193963643987E-2</v>
      </c>
    </row>
    <row r="1714" spans="1:9" x14ac:dyDescent="0.25">
      <c r="A1714" s="239">
        <v>43495</v>
      </c>
      <c r="B1714" s="237">
        <f>+VLOOKUP(A1714,'[1]CEMEXCPO.MX'!$A$2:$G$1741,6,FALSE)</f>
        <v>10.23</v>
      </c>
      <c r="C1714" s="237">
        <f>+VLOOKUP(A1714,[1]BIMBOA.MX!$A$2:$G$1741,6,FALSE)</f>
        <v>36.969386999999998</v>
      </c>
      <c r="D1714" s="237">
        <f>+VLOOKUP(A1714,[1]GENTERA.MX!$A$2:$G$1741,6,FALSE)</f>
        <v>13.83</v>
      </c>
      <c r="F1714" s="239">
        <v>43495</v>
      </c>
      <c r="G1714" s="237">
        <f t="shared" si="31"/>
        <v>1.4771317320312503E-2</v>
      </c>
      <c r="H1714" s="237">
        <f t="shared" si="31"/>
        <v>2.6768970916190161E-4</v>
      </c>
      <c r="I1714" s="237">
        <f t="shared" si="31"/>
        <v>-1.7915205053229449E-2</v>
      </c>
    </row>
    <row r="1715" spans="1:9" x14ac:dyDescent="0.25">
      <c r="A1715" s="239">
        <v>43496</v>
      </c>
      <c r="B1715" s="237">
        <f>+VLOOKUP(A1715,'[1]CEMEXCPO.MX'!$A$2:$G$1741,6,FALSE)</f>
        <v>10.33</v>
      </c>
      <c r="C1715" s="237">
        <f>+VLOOKUP(A1715,[1]BIMBOA.MX!$A$2:$G$1741,6,FALSE)</f>
        <v>37.414684000000001</v>
      </c>
      <c r="D1715" s="237">
        <f>+VLOOKUP(A1715,[1]GENTERA.MX!$A$2:$G$1741,6,FALSE)</f>
        <v>13.95</v>
      </c>
      <c r="F1715" s="239">
        <v>43496</v>
      </c>
      <c r="G1715" s="237">
        <f t="shared" si="31"/>
        <v>9.7277031680120564E-3</v>
      </c>
      <c r="H1715" s="237">
        <f t="shared" si="31"/>
        <v>1.1973055886709178E-2</v>
      </c>
      <c r="I1715" s="237">
        <f t="shared" si="31"/>
        <v>8.6393625907076402E-3</v>
      </c>
    </row>
    <row r="1716" spans="1:9" x14ac:dyDescent="0.25">
      <c r="A1716" s="239">
        <v>43497</v>
      </c>
      <c r="B1716" s="237">
        <f>+VLOOKUP(A1716,'[1]CEMEXCPO.MX'!$A$2:$G$1741,6,FALSE)</f>
        <v>10.199999999999999</v>
      </c>
      <c r="C1716" s="237">
        <f>+VLOOKUP(A1716,[1]BIMBOA.MX!$A$2:$G$1741,6,FALSE)</f>
        <v>36.464717999999998</v>
      </c>
      <c r="D1716" s="237">
        <f>+VLOOKUP(A1716,[1]GENTERA.MX!$A$2:$G$1741,6,FALSE)</f>
        <v>13.87</v>
      </c>
      <c r="F1716" s="239">
        <v>43497</v>
      </c>
      <c r="G1716" s="237">
        <f t="shared" si="31"/>
        <v>-1.2664562841321884E-2</v>
      </c>
      <c r="H1716" s="237">
        <f t="shared" si="31"/>
        <v>-2.5718084722886451E-2</v>
      </c>
      <c r="I1716" s="237">
        <f t="shared" si="31"/>
        <v>-5.7512739406343797E-3</v>
      </c>
    </row>
    <row r="1717" spans="1:9" x14ac:dyDescent="0.25">
      <c r="A1717" s="239">
        <v>43501</v>
      </c>
      <c r="B1717" s="237">
        <f>+VLOOKUP(A1717,'[1]CEMEXCPO.MX'!$A$2:$G$1741,6,FALSE)</f>
        <v>10.49</v>
      </c>
      <c r="C1717" s="237">
        <f>+VLOOKUP(A1717,[1]BIMBOA.MX!$A$2:$G$1741,6,FALSE)</f>
        <v>37.008972</v>
      </c>
      <c r="D1717" s="237">
        <f>+VLOOKUP(A1717,[1]GENTERA.MX!$A$2:$G$1741,6,FALSE)</f>
        <v>14.21</v>
      </c>
      <c r="F1717" s="239">
        <v>43501</v>
      </c>
      <c r="G1717" s="237">
        <f t="shared" si="31"/>
        <v>2.8034702117980526E-2</v>
      </c>
      <c r="H1717" s="237">
        <f t="shared" si="31"/>
        <v>1.4815206772349128E-2</v>
      </c>
      <c r="I1717" s="237">
        <f t="shared" si="31"/>
        <v>2.4217707782269154E-2</v>
      </c>
    </row>
    <row r="1718" spans="1:9" x14ac:dyDescent="0.25">
      <c r="A1718" s="239">
        <v>43502</v>
      </c>
      <c r="B1718" s="237">
        <f>+VLOOKUP(A1718,'[1]CEMEXCPO.MX'!$A$2:$G$1741,6,FALSE)</f>
        <v>10.15</v>
      </c>
      <c r="C1718" s="237">
        <f>+VLOOKUP(A1718,[1]BIMBOA.MX!$A$2:$G$1741,6,FALSE)</f>
        <v>36.533985000000001</v>
      </c>
      <c r="D1718" s="237">
        <f>+VLOOKUP(A1718,[1]GENTERA.MX!$A$2:$G$1741,6,FALSE)</f>
        <v>14.45</v>
      </c>
      <c r="F1718" s="239">
        <v>43502</v>
      </c>
      <c r="G1718" s="237">
        <f t="shared" si="31"/>
        <v>-3.2948716920409411E-2</v>
      </c>
      <c r="H1718" s="237">
        <f t="shared" si="31"/>
        <v>-1.2917446457656292E-2</v>
      </c>
      <c r="I1718" s="237">
        <f t="shared" si="31"/>
        <v>1.674847244943169E-2</v>
      </c>
    </row>
    <row r="1719" spans="1:9" x14ac:dyDescent="0.25">
      <c r="A1719" s="239">
        <v>43503</v>
      </c>
      <c r="B1719" s="237">
        <f>+VLOOKUP(A1719,'[1]CEMEXCPO.MX'!$A$2:$G$1741,6,FALSE)</f>
        <v>9.4600000000000009</v>
      </c>
      <c r="C1719" s="237">
        <f>+VLOOKUP(A1719,[1]BIMBOA.MX!$A$2:$G$1741,6,FALSE)</f>
        <v>37.058449000000003</v>
      </c>
      <c r="D1719" s="237">
        <f>+VLOOKUP(A1719,[1]GENTERA.MX!$A$2:$G$1741,6,FALSE)</f>
        <v>14.39</v>
      </c>
      <c r="F1719" s="239">
        <v>43503</v>
      </c>
      <c r="G1719" s="237">
        <f t="shared" si="31"/>
        <v>-7.0401322424009385E-2</v>
      </c>
      <c r="H1719" s="237">
        <f t="shared" si="31"/>
        <v>1.4253445651128033E-2</v>
      </c>
      <c r="I1719" s="237">
        <f t="shared" si="31"/>
        <v>-4.1608936591646705E-3</v>
      </c>
    </row>
    <row r="1720" spans="1:9" x14ac:dyDescent="0.25">
      <c r="A1720" s="239">
        <v>43504</v>
      </c>
      <c r="B1720" s="237">
        <f>+VLOOKUP(A1720,'[1]CEMEXCPO.MX'!$A$2:$G$1741,6,FALSE)</f>
        <v>9.31</v>
      </c>
      <c r="C1720" s="237">
        <f>+VLOOKUP(A1720,[1]BIMBOA.MX!$A$2:$G$1741,6,FALSE)</f>
        <v>36.454822999999998</v>
      </c>
      <c r="D1720" s="237">
        <f>+VLOOKUP(A1720,[1]GENTERA.MX!$A$2:$G$1741,6,FALSE)</f>
        <v>14.18</v>
      </c>
      <c r="F1720" s="239">
        <v>43504</v>
      </c>
      <c r="G1720" s="237">
        <f t="shared" si="31"/>
        <v>-1.5983291774811278E-2</v>
      </c>
      <c r="H1720" s="237">
        <f t="shared" si="31"/>
        <v>-1.642260098353604E-2</v>
      </c>
      <c r="I1720" s="237">
        <f t="shared" si="31"/>
        <v>-1.4700999795295121E-2</v>
      </c>
    </row>
    <row r="1721" spans="1:9" x14ac:dyDescent="0.25">
      <c r="A1721" s="239">
        <v>43507</v>
      </c>
      <c r="B1721" s="237">
        <f>+VLOOKUP(A1721,'[1]CEMEXCPO.MX'!$A$2:$G$1741,6,FALSE)</f>
        <v>9.4600000000000009</v>
      </c>
      <c r="C1721" s="237">
        <f>+VLOOKUP(A1721,[1]BIMBOA.MX!$A$2:$G$1741,6,FALSE)</f>
        <v>37.058449000000003</v>
      </c>
      <c r="D1721" s="237">
        <f>+VLOOKUP(A1721,[1]GENTERA.MX!$A$2:$G$1741,6,FALSE)</f>
        <v>14.06</v>
      </c>
      <c r="F1721" s="239">
        <v>43507</v>
      </c>
      <c r="G1721" s="237">
        <f t="shared" si="31"/>
        <v>1.5983291774811167E-2</v>
      </c>
      <c r="H1721" s="237">
        <f t="shared" si="31"/>
        <v>1.6422600983536029E-2</v>
      </c>
      <c r="I1721" s="237">
        <f t="shared" si="31"/>
        <v>-8.4986347214625821E-3</v>
      </c>
    </row>
    <row r="1722" spans="1:9" x14ac:dyDescent="0.25">
      <c r="A1722" s="239">
        <v>43508</v>
      </c>
      <c r="B1722" s="237">
        <f>+VLOOKUP(A1722,'[1]CEMEXCPO.MX'!$A$2:$G$1741,6,FALSE)</f>
        <v>9.6300000000000008</v>
      </c>
      <c r="C1722" s="237">
        <f>+VLOOKUP(A1722,[1]BIMBOA.MX!$A$2:$G$1741,6,FALSE)</f>
        <v>36.820953000000003</v>
      </c>
      <c r="D1722" s="237">
        <f>+VLOOKUP(A1722,[1]GENTERA.MX!$A$2:$G$1741,6,FALSE)</f>
        <v>14.05</v>
      </c>
      <c r="F1722" s="239">
        <v>43508</v>
      </c>
      <c r="G1722" s="237">
        <f t="shared" si="31"/>
        <v>1.781084274624737E-2</v>
      </c>
      <c r="H1722" s="237">
        <f t="shared" si="31"/>
        <v>-6.4293107866446094E-3</v>
      </c>
      <c r="I1722" s="237">
        <f t="shared" si="31"/>
        <v>-7.1149060276404924E-4</v>
      </c>
    </row>
    <row r="1723" spans="1:9" x14ac:dyDescent="0.25">
      <c r="A1723" s="239">
        <v>43509</v>
      </c>
      <c r="B1723" s="237">
        <f>+VLOOKUP(A1723,'[1]CEMEXCPO.MX'!$A$2:$G$1741,6,FALSE)</f>
        <v>9.36</v>
      </c>
      <c r="C1723" s="237">
        <f>+VLOOKUP(A1723,[1]BIMBOA.MX!$A$2:$G$1741,6,FALSE)</f>
        <v>36.098587000000002</v>
      </c>
      <c r="D1723" s="237">
        <f>+VLOOKUP(A1723,[1]GENTERA.MX!$A$2:$G$1741,6,FALSE)</f>
        <v>13.96</v>
      </c>
      <c r="F1723" s="239">
        <v>43509</v>
      </c>
      <c r="G1723" s="237">
        <f t="shared" si="31"/>
        <v>-2.8437935320533625E-2</v>
      </c>
      <c r="H1723" s="237">
        <f t="shared" si="31"/>
        <v>-1.9813334843884461E-2</v>
      </c>
      <c r="I1723" s="237">
        <f t="shared" si="31"/>
        <v>-6.4262984455282926E-3</v>
      </c>
    </row>
    <row r="1724" spans="1:9" x14ac:dyDescent="0.25">
      <c r="A1724" s="239">
        <v>43510</v>
      </c>
      <c r="B1724" s="237">
        <f>+VLOOKUP(A1724,'[1]CEMEXCPO.MX'!$A$2:$G$1741,6,FALSE)</f>
        <v>9.5</v>
      </c>
      <c r="C1724" s="237">
        <f>+VLOOKUP(A1724,[1]BIMBOA.MX!$A$2:$G$1741,6,FALSE)</f>
        <v>35.969943999999998</v>
      </c>
      <c r="D1724" s="237">
        <f>+VLOOKUP(A1724,[1]GENTERA.MX!$A$2:$G$1741,6,FALSE)</f>
        <v>14.31</v>
      </c>
      <c r="F1724" s="239">
        <v>43510</v>
      </c>
      <c r="G1724" s="237">
        <f t="shared" si="31"/>
        <v>1.4846508116994638E-2</v>
      </c>
      <c r="H1724" s="237">
        <f t="shared" si="31"/>
        <v>-3.5700224451697894E-3</v>
      </c>
      <c r="I1724" s="237">
        <f t="shared" si="31"/>
        <v>2.4762496234133024E-2</v>
      </c>
    </row>
    <row r="1725" spans="1:9" x14ac:dyDescent="0.25">
      <c r="A1725" s="239">
        <v>43511</v>
      </c>
      <c r="B1725" s="237">
        <f>+VLOOKUP(A1725,'[1]CEMEXCPO.MX'!$A$2:$G$1741,6,FALSE)</f>
        <v>9.5</v>
      </c>
      <c r="C1725" s="237">
        <f>+VLOOKUP(A1725,[1]BIMBOA.MX!$A$2:$G$1741,6,FALSE)</f>
        <v>36.256915999999997</v>
      </c>
      <c r="D1725" s="237">
        <f>+VLOOKUP(A1725,[1]GENTERA.MX!$A$2:$G$1741,6,FALSE)</f>
        <v>14.28</v>
      </c>
      <c r="F1725" s="239">
        <v>43511</v>
      </c>
      <c r="G1725" s="237">
        <f t="shared" si="31"/>
        <v>0</v>
      </c>
      <c r="H1725" s="237">
        <f t="shared" si="31"/>
        <v>7.9464484568187201E-3</v>
      </c>
      <c r="I1725" s="237">
        <f t="shared" si="31"/>
        <v>-2.0986366569212492E-3</v>
      </c>
    </row>
    <row r="1726" spans="1:9" x14ac:dyDescent="0.25">
      <c r="A1726" s="239">
        <v>43514</v>
      </c>
      <c r="B1726" s="237">
        <f>+VLOOKUP(A1726,'[1]CEMEXCPO.MX'!$A$2:$G$1741,6,FALSE)</f>
        <v>9.5500000000000007</v>
      </c>
      <c r="C1726" s="237">
        <f>+VLOOKUP(A1726,[1]BIMBOA.MX!$A$2:$G$1741,6,FALSE)</f>
        <v>36.157963000000002</v>
      </c>
      <c r="D1726" s="237">
        <f>+VLOOKUP(A1726,[1]GENTERA.MX!$A$2:$G$1741,6,FALSE)</f>
        <v>14.16</v>
      </c>
      <c r="F1726" s="239">
        <v>43514</v>
      </c>
      <c r="G1726" s="237">
        <f t="shared" si="31"/>
        <v>5.249355886143745E-3</v>
      </c>
      <c r="H1726" s="237">
        <f t="shared" si="31"/>
        <v>-2.7329483375933359E-3</v>
      </c>
      <c r="I1726" s="237">
        <f t="shared" si="31"/>
        <v>-8.4388686458645949E-3</v>
      </c>
    </row>
    <row r="1727" spans="1:9" x14ac:dyDescent="0.25">
      <c r="A1727" s="239">
        <v>43515</v>
      </c>
      <c r="B1727" s="237">
        <f>+VLOOKUP(A1727,'[1]CEMEXCPO.MX'!$A$2:$G$1741,6,FALSE)</f>
        <v>9.42</v>
      </c>
      <c r="C1727" s="237">
        <f>+VLOOKUP(A1727,[1]BIMBOA.MX!$A$2:$G$1741,6,FALSE)</f>
        <v>35.900677000000002</v>
      </c>
      <c r="D1727" s="237">
        <f>+VLOOKUP(A1727,[1]GENTERA.MX!$A$2:$G$1741,6,FALSE)</f>
        <v>14.13</v>
      </c>
      <c r="F1727" s="239">
        <v>43515</v>
      </c>
      <c r="G1727" s="237">
        <f t="shared" si="31"/>
        <v>-1.3706065904367215E-2</v>
      </c>
      <c r="H1727" s="237">
        <f t="shared" si="31"/>
        <v>-7.1410477174697704E-3</v>
      </c>
      <c r="I1727" s="237">
        <f t="shared" si="31"/>
        <v>-2.1208915691376244E-3</v>
      </c>
    </row>
    <row r="1728" spans="1:9" x14ac:dyDescent="0.25">
      <c r="A1728" s="239">
        <v>43516</v>
      </c>
      <c r="B1728" s="237">
        <f>+VLOOKUP(A1728,'[1]CEMEXCPO.MX'!$A$2:$G$1741,6,FALSE)</f>
        <v>9.7200000000000006</v>
      </c>
      <c r="C1728" s="237">
        <f>+VLOOKUP(A1728,[1]BIMBOA.MX!$A$2:$G$1741,6,FALSE)</f>
        <v>35.504863999999998</v>
      </c>
      <c r="D1728" s="237">
        <f>+VLOOKUP(A1728,[1]GENTERA.MX!$A$2:$G$1741,6,FALSE)</f>
        <v>14.21</v>
      </c>
      <c r="F1728" s="239">
        <v>43516</v>
      </c>
      <c r="G1728" s="237">
        <f t="shared" si="31"/>
        <v>3.1350529884076009E-2</v>
      </c>
      <c r="H1728" s="237">
        <f t="shared" si="31"/>
        <v>-1.1086452074838514E-2</v>
      </c>
      <c r="I1728" s="237">
        <f t="shared" si="31"/>
        <v>5.6457454125731221E-3</v>
      </c>
    </row>
    <row r="1729" spans="1:9" x14ac:dyDescent="0.25">
      <c r="A1729" s="239">
        <v>43517</v>
      </c>
      <c r="B1729" s="237">
        <f>+VLOOKUP(A1729,'[1]CEMEXCPO.MX'!$A$2:$G$1741,6,FALSE)</f>
        <v>9.67</v>
      </c>
      <c r="C1729" s="237">
        <f>+VLOOKUP(A1729,[1]BIMBOA.MX!$A$2:$G$1741,6,FALSE)</f>
        <v>35.445487999999997</v>
      </c>
      <c r="D1729" s="237">
        <f>+VLOOKUP(A1729,[1]GENTERA.MX!$A$2:$G$1741,6,FALSE)</f>
        <v>14.84</v>
      </c>
      <c r="F1729" s="239">
        <v>43517</v>
      </c>
      <c r="G1729" s="237">
        <f t="shared" si="31"/>
        <v>-5.1573090071448105E-3</v>
      </c>
      <c r="H1729" s="237">
        <f t="shared" si="31"/>
        <v>-1.6737341588174076E-3</v>
      </c>
      <c r="I1729" s="237">
        <f t="shared" si="31"/>
        <v>4.3380295630224962E-2</v>
      </c>
    </row>
    <row r="1730" spans="1:9" x14ac:dyDescent="0.25">
      <c r="A1730" s="239">
        <v>43518</v>
      </c>
      <c r="B1730" s="237">
        <f>+VLOOKUP(A1730,'[1]CEMEXCPO.MX'!$A$2:$G$1741,6,FALSE)</f>
        <v>9.58</v>
      </c>
      <c r="C1730" s="237">
        <f>+VLOOKUP(A1730,[1]BIMBOA.MX!$A$2:$G$1741,6,FALSE)</f>
        <v>37.276145999999997</v>
      </c>
      <c r="D1730" s="237">
        <f>+VLOOKUP(A1730,[1]GENTERA.MX!$A$2:$G$1741,6,FALSE)</f>
        <v>14.92</v>
      </c>
      <c r="F1730" s="239">
        <v>43518</v>
      </c>
      <c r="G1730" s="237">
        <f t="shared" si="31"/>
        <v>-9.350717482433794E-3</v>
      </c>
      <c r="H1730" s="237">
        <f t="shared" si="31"/>
        <v>5.035763762351405E-2</v>
      </c>
      <c r="I1730" s="237">
        <f t="shared" si="31"/>
        <v>5.3763570363804958E-3</v>
      </c>
    </row>
    <row r="1731" spans="1:9" x14ac:dyDescent="0.25">
      <c r="A1731" s="239">
        <v>43521</v>
      </c>
      <c r="B1731" s="237">
        <f>+VLOOKUP(A1731,'[1]CEMEXCPO.MX'!$A$2:$G$1741,6,FALSE)</f>
        <v>9.44</v>
      </c>
      <c r="C1731" s="237">
        <f>+VLOOKUP(A1731,[1]BIMBOA.MX!$A$2:$G$1741,6,FALSE)</f>
        <v>36.999073000000003</v>
      </c>
      <c r="D1731" s="237">
        <f>+VLOOKUP(A1731,[1]GENTERA.MX!$A$2:$G$1741,6,FALSE)</f>
        <v>15.29</v>
      </c>
      <c r="F1731" s="239">
        <v>43521</v>
      </c>
      <c r="G1731" s="237">
        <f t="shared" si="31"/>
        <v>-1.4721611825359963E-2</v>
      </c>
      <c r="H1731" s="237">
        <f t="shared" si="31"/>
        <v>-7.4607463686890401E-3</v>
      </c>
      <c r="I1731" s="237">
        <f t="shared" si="31"/>
        <v>2.4496425165355995E-2</v>
      </c>
    </row>
    <row r="1732" spans="1:9" x14ac:dyDescent="0.25">
      <c r="A1732" s="239">
        <v>43522</v>
      </c>
      <c r="B1732" s="237">
        <f>+VLOOKUP(A1732,'[1]CEMEXCPO.MX'!$A$2:$G$1741,6,FALSE)</f>
        <v>9.5299999999999994</v>
      </c>
      <c r="C1732" s="237">
        <f>+VLOOKUP(A1732,[1]BIMBOA.MX!$A$2:$G$1741,6,FALSE)</f>
        <v>37.573008999999999</v>
      </c>
      <c r="D1732" s="237">
        <f>+VLOOKUP(A1732,[1]GENTERA.MX!$A$2:$G$1741,6,FALSE)</f>
        <v>15.44</v>
      </c>
      <c r="F1732" s="239">
        <v>43522</v>
      </c>
      <c r="G1732" s="237">
        <f t="shared" ref="G1732:I1742" si="32">+LN(B1732/B1731)</f>
        <v>9.488737508701453E-3</v>
      </c>
      <c r="H1732" s="237">
        <f t="shared" si="32"/>
        <v>1.5393088600229907E-2</v>
      </c>
      <c r="I1732" s="237">
        <f t="shared" si="32"/>
        <v>9.7625246556592975E-3</v>
      </c>
    </row>
    <row r="1733" spans="1:9" x14ac:dyDescent="0.25">
      <c r="A1733" s="239">
        <v>43523</v>
      </c>
      <c r="B1733" s="237">
        <f>+VLOOKUP(A1733,'[1]CEMEXCPO.MX'!$A$2:$G$1741,6,FALSE)</f>
        <v>9.39</v>
      </c>
      <c r="C1733" s="237">
        <f>+VLOOKUP(A1733,[1]BIMBOA.MX!$A$2:$G$1741,6,FALSE)</f>
        <v>38.067782999999999</v>
      </c>
      <c r="D1733" s="237">
        <f>+VLOOKUP(A1733,[1]GENTERA.MX!$A$2:$G$1741,6,FALSE)</f>
        <v>15.51</v>
      </c>
      <c r="F1733" s="239">
        <v>43523</v>
      </c>
      <c r="G1733" s="237">
        <f t="shared" si="32"/>
        <v>-1.4799424445939095E-2</v>
      </c>
      <c r="H1733" s="237">
        <f t="shared" si="32"/>
        <v>1.3082386991574716E-2</v>
      </c>
      <c r="I1733" s="237">
        <f t="shared" si="32"/>
        <v>4.5234325918173581E-3</v>
      </c>
    </row>
    <row r="1734" spans="1:9" x14ac:dyDescent="0.25">
      <c r="A1734" s="239">
        <v>43524</v>
      </c>
      <c r="B1734" s="237">
        <f>+VLOOKUP(A1734,'[1]CEMEXCPO.MX'!$A$2:$G$1741,6,FALSE)</f>
        <v>9.4600000000000009</v>
      </c>
      <c r="C1734" s="237">
        <f>+VLOOKUP(A1734,[1]BIMBOA.MX!$A$2:$G$1741,6,FALSE)</f>
        <v>37.830292</v>
      </c>
      <c r="D1734" s="237">
        <f>+VLOOKUP(A1734,[1]GENTERA.MX!$A$2:$G$1741,6,FALSE)</f>
        <v>15.83</v>
      </c>
      <c r="F1734" s="239">
        <v>43524</v>
      </c>
      <c r="G1734" s="237">
        <f t="shared" si="32"/>
        <v>7.4270898436155017E-3</v>
      </c>
      <c r="H1734" s="237">
        <f t="shared" si="32"/>
        <v>-6.2581765112291639E-3</v>
      </c>
      <c r="I1734" s="237">
        <f t="shared" si="32"/>
        <v>2.0421896704473416E-2</v>
      </c>
    </row>
    <row r="1735" spans="1:9" x14ac:dyDescent="0.25">
      <c r="A1735" s="239">
        <v>43525</v>
      </c>
      <c r="B1735" s="237">
        <f>+VLOOKUP(A1735,'[1]CEMEXCPO.MX'!$A$2:$G$1741,6,FALSE)</f>
        <v>9.44</v>
      </c>
      <c r="C1735" s="237">
        <f>+VLOOKUP(A1735,[1]BIMBOA.MX!$A$2:$G$1741,6,FALSE)</f>
        <v>37.949036</v>
      </c>
      <c r="D1735" s="237">
        <f>+VLOOKUP(A1735,[1]GENTERA.MX!$A$2:$G$1741,6,FALSE)</f>
        <v>15.83</v>
      </c>
      <c r="F1735" s="239">
        <v>43525</v>
      </c>
      <c r="G1735" s="237">
        <f t="shared" si="32"/>
        <v>-2.116402906377724E-3</v>
      </c>
      <c r="H1735" s="237">
        <f t="shared" si="32"/>
        <v>3.1339443175864598E-3</v>
      </c>
      <c r="I1735" s="237">
        <f t="shared" si="32"/>
        <v>0</v>
      </c>
    </row>
    <row r="1736" spans="1:9" x14ac:dyDescent="0.25">
      <c r="A1736" s="239">
        <v>43528</v>
      </c>
      <c r="B1736" s="237">
        <f>+VLOOKUP(A1736,'[1]CEMEXCPO.MX'!$A$2:$G$1741,6,FALSE)</f>
        <v>9.34</v>
      </c>
      <c r="C1736" s="237">
        <f>+VLOOKUP(A1736,[1]BIMBOA.MX!$A$2:$G$1741,6,FALSE)</f>
        <v>37.751128999999999</v>
      </c>
      <c r="D1736" s="237">
        <f>+VLOOKUP(A1736,[1]GENTERA.MX!$A$2:$G$1741,6,FALSE)</f>
        <v>15.85</v>
      </c>
      <c r="F1736" s="239">
        <v>43528</v>
      </c>
      <c r="G1736" s="237">
        <f t="shared" si="32"/>
        <v>-1.0649727916658039E-2</v>
      </c>
      <c r="H1736" s="237">
        <f t="shared" si="32"/>
        <v>-5.2287191418864129E-3</v>
      </c>
      <c r="I1736" s="237">
        <f t="shared" si="32"/>
        <v>1.2626264303687892E-3</v>
      </c>
    </row>
    <row r="1737" spans="1:9" x14ac:dyDescent="0.25">
      <c r="A1737" s="239">
        <v>43529</v>
      </c>
      <c r="B1737" s="237">
        <f>+VLOOKUP(A1737,'[1]CEMEXCPO.MX'!$A$2:$G$1741,6,FALSE)</f>
        <v>9.17</v>
      </c>
      <c r="C1737" s="237">
        <f>+VLOOKUP(A1737,[1]BIMBOA.MX!$A$2:$G$1741,6,FALSE)</f>
        <v>37.840187</v>
      </c>
      <c r="D1737" s="237">
        <f>+VLOOKUP(A1737,[1]GENTERA.MX!$A$2:$G$1741,6,FALSE)</f>
        <v>15.7</v>
      </c>
      <c r="F1737" s="239">
        <v>43529</v>
      </c>
      <c r="G1737" s="237">
        <f t="shared" si="32"/>
        <v>-1.8368965972377797E-2</v>
      </c>
      <c r="H1737" s="237">
        <f t="shared" si="32"/>
        <v>2.3563034993437947E-3</v>
      </c>
      <c r="I1737" s="237">
        <f t="shared" si="32"/>
        <v>-9.5087879690273006E-3</v>
      </c>
    </row>
    <row r="1738" spans="1:9" x14ac:dyDescent="0.25">
      <c r="A1738" s="239">
        <v>43530</v>
      </c>
      <c r="B1738" s="237">
        <f>+VLOOKUP(A1738,'[1]CEMEXCPO.MX'!$A$2:$G$1741,6,FALSE)</f>
        <v>9.18</v>
      </c>
      <c r="C1738" s="237">
        <f>+VLOOKUP(A1738,[1]BIMBOA.MX!$A$2:$G$1741,6,FALSE)</f>
        <v>37.869872999999998</v>
      </c>
      <c r="D1738" s="237">
        <f>+VLOOKUP(A1738,[1]GENTERA.MX!$A$2:$G$1741,6,FALSE)</f>
        <v>15.65</v>
      </c>
      <c r="F1738" s="239">
        <v>43530</v>
      </c>
      <c r="G1738" s="237">
        <f t="shared" si="32"/>
        <v>1.0899183640256005E-3</v>
      </c>
      <c r="H1738" s="237">
        <f t="shared" si="32"/>
        <v>7.8420229811837852E-4</v>
      </c>
      <c r="I1738" s="237">
        <f t="shared" si="32"/>
        <v>-3.1897953681000379E-3</v>
      </c>
    </row>
    <row r="1739" spans="1:9" x14ac:dyDescent="0.25">
      <c r="A1739" s="239">
        <v>43531</v>
      </c>
      <c r="B1739" s="237">
        <f>+VLOOKUP(A1739,'[1]CEMEXCPO.MX'!$A$2:$G$1741,6,FALSE)</f>
        <v>9.09</v>
      </c>
      <c r="C1739" s="237">
        <f>+VLOOKUP(A1739,[1]BIMBOA.MX!$A$2:$G$1741,6,FALSE)</f>
        <v>37.325626</v>
      </c>
      <c r="D1739" s="237">
        <f>+VLOOKUP(A1739,[1]GENTERA.MX!$A$2:$G$1741,6,FALSE)</f>
        <v>15.18</v>
      </c>
      <c r="F1739" s="239">
        <v>43531</v>
      </c>
      <c r="G1739" s="237">
        <f t="shared" si="32"/>
        <v>-9.8522964430115944E-3</v>
      </c>
      <c r="H1739" s="237">
        <f t="shared" si="32"/>
        <v>-1.4475773444633997E-2</v>
      </c>
      <c r="I1739" s="237">
        <f t="shared" si="32"/>
        <v>-3.049214501867839E-2</v>
      </c>
    </row>
    <row r="1740" spans="1:9" x14ac:dyDescent="0.25">
      <c r="A1740" s="239">
        <v>43532</v>
      </c>
      <c r="B1740" s="237">
        <f>+VLOOKUP(A1740,'[1]CEMEXCPO.MX'!$A$2:$G$1741,6,FALSE)</f>
        <v>9.0299999999999994</v>
      </c>
      <c r="C1740" s="237">
        <f>+VLOOKUP(A1740,[1]BIMBOA.MX!$A$2:$G$1741,6,FALSE)</f>
        <v>37.563113999999999</v>
      </c>
      <c r="D1740" s="237">
        <f>+VLOOKUP(A1740,[1]GENTERA.MX!$A$2:$G$1741,6,FALSE)</f>
        <v>14.89</v>
      </c>
      <c r="F1740" s="239">
        <v>43532</v>
      </c>
      <c r="G1740" s="237">
        <f t="shared" si="32"/>
        <v>-6.6225407604934942E-3</v>
      </c>
      <c r="H1740" s="237">
        <f t="shared" si="32"/>
        <v>6.3424433662645037E-3</v>
      </c>
      <c r="I1740" s="237">
        <f t="shared" si="32"/>
        <v>-1.9288925271566212E-2</v>
      </c>
    </row>
    <row r="1741" spans="1:9" x14ac:dyDescent="0.25">
      <c r="A1741" s="239">
        <v>43535</v>
      </c>
      <c r="B1741" s="237">
        <f>+VLOOKUP(A1741,'[1]CEMEXCPO.MX'!$A$2:$G$1741,6,FALSE)</f>
        <v>9.1999999999999993</v>
      </c>
      <c r="C1741" s="237">
        <f>+VLOOKUP(A1741,[1]BIMBOA.MX!$A$2:$G$1741,6,FALSE)</f>
        <v>38.127150999999998</v>
      </c>
      <c r="D1741" s="237">
        <f>+VLOOKUP(A1741,[1]GENTERA.MX!$A$2:$G$1741,6,FALSE)</f>
        <v>15.08</v>
      </c>
      <c r="F1741" s="239">
        <v>43535</v>
      </c>
      <c r="G1741" s="237">
        <f t="shared" si="32"/>
        <v>1.8651116626100514E-2</v>
      </c>
      <c r="H1741" s="237">
        <f t="shared" si="32"/>
        <v>1.4904094756496256E-2</v>
      </c>
      <c r="I1741" s="237">
        <f t="shared" si="32"/>
        <v>1.267951588389233E-2</v>
      </c>
    </row>
    <row r="1742" spans="1:9" x14ac:dyDescent="0.25">
      <c r="A1742" s="239">
        <v>43536</v>
      </c>
      <c r="B1742" s="237">
        <f>+VLOOKUP(A1742,'[1]CEMEXCPO.MX'!$A$2:$G$1741,6,FALSE)</f>
        <v>9.1300000000000008</v>
      </c>
      <c r="C1742" s="237">
        <f>+VLOOKUP(A1742,[1]BIMBOA.MX!$A$2:$G$1741,6,FALSE)</f>
        <v>37.632381000000002</v>
      </c>
      <c r="D1742" s="237">
        <f>+VLOOKUP(A1742,[1]GENTERA.MX!$A$2:$G$1741,6,FALSE)</f>
        <v>14.79</v>
      </c>
      <c r="F1742" s="239">
        <v>43536</v>
      </c>
      <c r="G1742" s="237">
        <f t="shared" si="32"/>
        <v>-7.637789448117314E-3</v>
      </c>
      <c r="H1742" s="237">
        <f t="shared" si="32"/>
        <v>-1.3061776421021321E-2</v>
      </c>
      <c r="I1742" s="237">
        <f t="shared" si="32"/>
        <v>-1.9418085857101627E-2</v>
      </c>
    </row>
    <row r="1743" spans="1:9" x14ac:dyDescent="0.25">
      <c r="A1743" s="239"/>
    </row>
  </sheetData>
  <mergeCells count="4">
    <mergeCell ref="A1:D1"/>
    <mergeCell ref="F1:I1"/>
    <mergeCell ref="L1:N1"/>
    <mergeCell ref="L7:N7"/>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AO825"/>
  <sheetViews>
    <sheetView workbookViewId="0">
      <pane ySplit="17" topLeftCell="A18" activePane="bottomLeft" state="frozen"/>
      <selection pane="bottomLeft" activeCell="C1" sqref="C1"/>
    </sheetView>
  </sheetViews>
  <sheetFormatPr baseColWidth="10" defaultColWidth="9.140625" defaultRowHeight="15" x14ac:dyDescent="0.25"/>
  <cols>
    <col min="1" max="1" width="15" style="191" customWidth="1"/>
    <col min="2" max="41" width="26.5703125" style="191" customWidth="1"/>
    <col min="42" max="16384" width="9.140625" style="191"/>
  </cols>
  <sheetData>
    <row r="1" spans="1:41" ht="18.75" x14ac:dyDescent="0.3">
      <c r="A1" s="190" t="s">
        <v>148</v>
      </c>
      <c r="C1" s="192" t="s">
        <v>149</v>
      </c>
    </row>
    <row r="3" spans="1:41" x14ac:dyDescent="0.25">
      <c r="A3" s="193" t="s">
        <v>150</v>
      </c>
    </row>
    <row r="4" spans="1:41" x14ac:dyDescent="0.25">
      <c r="A4" s="194" t="s">
        <v>151</v>
      </c>
    </row>
    <row r="6" spans="1:41" x14ac:dyDescent="0.25">
      <c r="A6" s="193" t="s">
        <v>152</v>
      </c>
    </row>
    <row r="10" spans="1:41" ht="45" x14ac:dyDescent="0.25">
      <c r="A10" s="195" t="s">
        <v>153</v>
      </c>
      <c r="B10" s="196" t="s">
        <v>154</v>
      </c>
      <c r="C10" s="196" t="s">
        <v>155</v>
      </c>
      <c r="D10" s="196" t="s">
        <v>156</v>
      </c>
      <c r="E10" s="196" t="s">
        <v>157</v>
      </c>
      <c r="F10" s="196" t="s">
        <v>158</v>
      </c>
      <c r="G10" s="196" t="s">
        <v>159</v>
      </c>
      <c r="H10" s="196" t="s">
        <v>160</v>
      </c>
      <c r="I10" s="196" t="s">
        <v>161</v>
      </c>
      <c r="J10" s="196" t="s">
        <v>162</v>
      </c>
      <c r="K10" s="196" t="s">
        <v>163</v>
      </c>
      <c r="L10" s="196" t="s">
        <v>164</v>
      </c>
      <c r="M10" s="196" t="s">
        <v>165</v>
      </c>
      <c r="N10" s="196" t="s">
        <v>166</v>
      </c>
      <c r="O10" s="196" t="s">
        <v>167</v>
      </c>
      <c r="P10" s="196" t="s">
        <v>168</v>
      </c>
      <c r="Q10" s="196" t="s">
        <v>169</v>
      </c>
      <c r="R10" s="196" t="s">
        <v>170</v>
      </c>
      <c r="S10" s="196" t="s">
        <v>171</v>
      </c>
      <c r="T10" s="196" t="s">
        <v>172</v>
      </c>
      <c r="U10" s="196" t="s">
        <v>173</v>
      </c>
      <c r="V10" s="196" t="s">
        <v>174</v>
      </c>
      <c r="W10" s="196" t="s">
        <v>175</v>
      </c>
      <c r="X10" s="196" t="s">
        <v>176</v>
      </c>
      <c r="Y10" s="196" t="s">
        <v>177</v>
      </c>
      <c r="Z10" s="196" t="s">
        <v>178</v>
      </c>
      <c r="AA10" s="196" t="s">
        <v>179</v>
      </c>
      <c r="AB10" s="196" t="s">
        <v>180</v>
      </c>
      <c r="AC10" s="196" t="s">
        <v>181</v>
      </c>
      <c r="AD10" s="196" t="s">
        <v>182</v>
      </c>
      <c r="AE10" s="196" t="s">
        <v>183</v>
      </c>
      <c r="AF10" s="196" t="s">
        <v>184</v>
      </c>
      <c r="AG10" s="196" t="s">
        <v>185</v>
      </c>
      <c r="AH10" s="196" t="s">
        <v>186</v>
      </c>
      <c r="AI10" s="196" t="s">
        <v>187</v>
      </c>
      <c r="AJ10" s="196" t="s">
        <v>188</v>
      </c>
      <c r="AK10" s="196" t="s">
        <v>189</v>
      </c>
      <c r="AL10" s="196" t="s">
        <v>190</v>
      </c>
      <c r="AM10" s="196" t="s">
        <v>191</v>
      </c>
      <c r="AN10" s="196" t="s">
        <v>192</v>
      </c>
      <c r="AO10" s="196" t="s">
        <v>193</v>
      </c>
    </row>
    <row r="11" spans="1:41" ht="30" x14ac:dyDescent="0.25">
      <c r="A11" s="195" t="s">
        <v>194</v>
      </c>
      <c r="B11" s="197" t="s">
        <v>195</v>
      </c>
      <c r="C11" s="197" t="s">
        <v>195</v>
      </c>
      <c r="D11" s="197" t="s">
        <v>195</v>
      </c>
      <c r="E11" s="197" t="s">
        <v>195</v>
      </c>
      <c r="F11" s="197" t="s">
        <v>195</v>
      </c>
      <c r="G11" s="197" t="s">
        <v>195</v>
      </c>
      <c r="H11" s="197" t="s">
        <v>195</v>
      </c>
      <c r="I11" s="197" t="s">
        <v>195</v>
      </c>
      <c r="J11" s="197" t="s">
        <v>195</v>
      </c>
      <c r="K11" s="197" t="s">
        <v>195</v>
      </c>
      <c r="L11" s="197" t="s">
        <v>195</v>
      </c>
      <c r="M11" s="197" t="s">
        <v>195</v>
      </c>
      <c r="N11" s="197" t="s">
        <v>195</v>
      </c>
      <c r="O11" s="197" t="s">
        <v>195</v>
      </c>
      <c r="P11" s="197" t="s">
        <v>195</v>
      </c>
      <c r="Q11" s="197" t="s">
        <v>195</v>
      </c>
      <c r="R11" s="197" t="s">
        <v>195</v>
      </c>
      <c r="S11" s="197" t="s">
        <v>195</v>
      </c>
      <c r="T11" s="197" t="s">
        <v>195</v>
      </c>
      <c r="U11" s="197" t="s">
        <v>195</v>
      </c>
      <c r="V11" s="197" t="s">
        <v>195</v>
      </c>
      <c r="W11" s="197" t="s">
        <v>195</v>
      </c>
      <c r="X11" s="197" t="s">
        <v>195</v>
      </c>
      <c r="Y11" s="197" t="s">
        <v>195</v>
      </c>
      <c r="Z11" s="197" t="s">
        <v>195</v>
      </c>
      <c r="AA11" s="197" t="s">
        <v>195</v>
      </c>
      <c r="AB11" s="197" t="s">
        <v>195</v>
      </c>
      <c r="AC11" s="197" t="s">
        <v>195</v>
      </c>
      <c r="AD11" s="197" t="s">
        <v>195</v>
      </c>
      <c r="AE11" s="197" t="s">
        <v>195</v>
      </c>
      <c r="AF11" s="197" t="s">
        <v>195</v>
      </c>
      <c r="AG11" s="197" t="s">
        <v>195</v>
      </c>
      <c r="AH11" s="197" t="s">
        <v>195</v>
      </c>
      <c r="AI11" s="197" t="s">
        <v>195</v>
      </c>
      <c r="AJ11" s="197" t="s">
        <v>195</v>
      </c>
      <c r="AK11" s="197" t="s">
        <v>195</v>
      </c>
      <c r="AL11" s="197" t="s">
        <v>196</v>
      </c>
      <c r="AM11" s="197" t="s">
        <v>196</v>
      </c>
      <c r="AN11" s="197" t="s">
        <v>196</v>
      </c>
      <c r="AO11" s="197" t="s">
        <v>196</v>
      </c>
    </row>
    <row r="12" spans="1:41" x14ac:dyDescent="0.25">
      <c r="A12" s="195" t="s">
        <v>197</v>
      </c>
      <c r="B12" s="197" t="s">
        <v>198</v>
      </c>
      <c r="C12" s="197" t="s">
        <v>198</v>
      </c>
      <c r="D12" s="197" t="s">
        <v>198</v>
      </c>
      <c r="E12" s="197" t="s">
        <v>198</v>
      </c>
      <c r="F12" s="197" t="s">
        <v>198</v>
      </c>
      <c r="G12" s="197" t="s">
        <v>198</v>
      </c>
      <c r="H12" s="197" t="s">
        <v>198</v>
      </c>
      <c r="I12" s="197" t="s">
        <v>198</v>
      </c>
      <c r="J12" s="197" t="s">
        <v>198</v>
      </c>
      <c r="K12" s="197" t="s">
        <v>198</v>
      </c>
      <c r="L12" s="197" t="s">
        <v>198</v>
      </c>
      <c r="M12" s="197" t="s">
        <v>198</v>
      </c>
      <c r="N12" s="197" t="s">
        <v>198</v>
      </c>
      <c r="O12" s="197" t="s">
        <v>198</v>
      </c>
      <c r="P12" s="197" t="s">
        <v>198</v>
      </c>
      <c r="Q12" s="197" t="s">
        <v>198</v>
      </c>
      <c r="R12" s="197" t="s">
        <v>198</v>
      </c>
      <c r="S12" s="197" t="s">
        <v>198</v>
      </c>
      <c r="T12" s="197" t="s">
        <v>198</v>
      </c>
      <c r="U12" s="197" t="s">
        <v>198</v>
      </c>
      <c r="V12" s="197" t="s">
        <v>198</v>
      </c>
      <c r="W12" s="197" t="s">
        <v>198</v>
      </c>
      <c r="X12" s="197" t="s">
        <v>198</v>
      </c>
      <c r="Y12" s="197" t="s">
        <v>198</v>
      </c>
      <c r="Z12" s="197" t="s">
        <v>198</v>
      </c>
      <c r="AA12" s="197" t="s">
        <v>198</v>
      </c>
      <c r="AB12" s="197" t="s">
        <v>198</v>
      </c>
      <c r="AC12" s="197" t="s">
        <v>198</v>
      </c>
      <c r="AD12" s="197" t="s">
        <v>198</v>
      </c>
      <c r="AE12" s="197" t="s">
        <v>198</v>
      </c>
      <c r="AF12" s="197" t="s">
        <v>198</v>
      </c>
      <c r="AG12" s="197" t="s">
        <v>198</v>
      </c>
      <c r="AH12" s="197" t="s">
        <v>198</v>
      </c>
      <c r="AI12" s="197" t="s">
        <v>198</v>
      </c>
      <c r="AJ12" s="197" t="s">
        <v>198</v>
      </c>
      <c r="AK12" s="197" t="s">
        <v>198</v>
      </c>
      <c r="AL12" s="197" t="s">
        <v>198</v>
      </c>
      <c r="AM12" s="197" t="s">
        <v>198</v>
      </c>
      <c r="AN12" s="197" t="s">
        <v>198</v>
      </c>
      <c r="AO12" s="197" t="s">
        <v>198</v>
      </c>
    </row>
    <row r="13" spans="1:41" x14ac:dyDescent="0.25">
      <c r="A13" s="195" t="s">
        <v>199</v>
      </c>
      <c r="B13" s="197" t="s">
        <v>200</v>
      </c>
      <c r="C13" s="197" t="s">
        <v>201</v>
      </c>
      <c r="D13" s="197" t="s">
        <v>201</v>
      </c>
      <c r="E13" s="197" t="s">
        <v>202</v>
      </c>
      <c r="F13" s="197" t="s">
        <v>200</v>
      </c>
      <c r="G13" s="197" t="s">
        <v>201</v>
      </c>
      <c r="H13" s="197" t="s">
        <v>201</v>
      </c>
      <c r="I13" s="197" t="s">
        <v>202</v>
      </c>
      <c r="J13" s="197" t="s">
        <v>200</v>
      </c>
      <c r="K13" s="197" t="s">
        <v>201</v>
      </c>
      <c r="L13" s="197" t="s">
        <v>201</v>
      </c>
      <c r="M13" s="197" t="s">
        <v>202</v>
      </c>
      <c r="N13" s="197" t="s">
        <v>200</v>
      </c>
      <c r="O13" s="197" t="s">
        <v>201</v>
      </c>
      <c r="P13" s="197" t="s">
        <v>201</v>
      </c>
      <c r="Q13" s="197" t="s">
        <v>202</v>
      </c>
      <c r="R13" s="197" t="s">
        <v>200</v>
      </c>
      <c r="S13" s="197" t="s">
        <v>201</v>
      </c>
      <c r="T13" s="197" t="s">
        <v>201</v>
      </c>
      <c r="U13" s="197" t="s">
        <v>202</v>
      </c>
      <c r="V13" s="197" t="s">
        <v>200</v>
      </c>
      <c r="W13" s="197" t="s">
        <v>201</v>
      </c>
      <c r="X13" s="197" t="s">
        <v>201</v>
      </c>
      <c r="Y13" s="197" t="s">
        <v>202</v>
      </c>
      <c r="Z13" s="197" t="s">
        <v>200</v>
      </c>
      <c r="AA13" s="197" t="s">
        <v>201</v>
      </c>
      <c r="AB13" s="197" t="s">
        <v>201</v>
      </c>
      <c r="AC13" s="197" t="s">
        <v>202</v>
      </c>
      <c r="AD13" s="197" t="s">
        <v>200</v>
      </c>
      <c r="AE13" s="197" t="s">
        <v>201</v>
      </c>
      <c r="AF13" s="197" t="s">
        <v>201</v>
      </c>
      <c r="AG13" s="197" t="s">
        <v>202</v>
      </c>
      <c r="AH13" s="197" t="s">
        <v>200</v>
      </c>
      <c r="AI13" s="197" t="s">
        <v>201</v>
      </c>
      <c r="AJ13" s="197" t="s">
        <v>201</v>
      </c>
      <c r="AK13" s="197" t="s">
        <v>202</v>
      </c>
      <c r="AL13" s="197" t="s">
        <v>200</v>
      </c>
      <c r="AM13" s="197" t="s">
        <v>201</v>
      </c>
      <c r="AN13" s="197" t="s">
        <v>201</v>
      </c>
      <c r="AO13" s="197" t="s">
        <v>202</v>
      </c>
    </row>
    <row r="14" spans="1:41" x14ac:dyDescent="0.25">
      <c r="A14" s="195" t="s">
        <v>203</v>
      </c>
      <c r="B14" s="197" t="s">
        <v>204</v>
      </c>
      <c r="C14" s="197" t="s">
        <v>205</v>
      </c>
      <c r="D14" s="197" t="s">
        <v>205</v>
      </c>
      <c r="E14" s="197" t="s">
        <v>206</v>
      </c>
      <c r="F14" s="197" t="s">
        <v>204</v>
      </c>
      <c r="G14" s="197" t="s">
        <v>205</v>
      </c>
      <c r="H14" s="197" t="s">
        <v>205</v>
      </c>
      <c r="I14" s="197" t="s">
        <v>206</v>
      </c>
      <c r="J14" s="197" t="s">
        <v>204</v>
      </c>
      <c r="K14" s="197" t="s">
        <v>205</v>
      </c>
      <c r="L14" s="197" t="s">
        <v>205</v>
      </c>
      <c r="M14" s="197" t="s">
        <v>206</v>
      </c>
      <c r="N14" s="197" t="s">
        <v>204</v>
      </c>
      <c r="O14" s="197" t="s">
        <v>205</v>
      </c>
      <c r="P14" s="197" t="s">
        <v>205</v>
      </c>
      <c r="Q14" s="197" t="s">
        <v>206</v>
      </c>
      <c r="R14" s="197" t="s">
        <v>204</v>
      </c>
      <c r="S14" s="197" t="s">
        <v>205</v>
      </c>
      <c r="T14" s="197" t="s">
        <v>205</v>
      </c>
      <c r="U14" s="197" t="s">
        <v>206</v>
      </c>
      <c r="V14" s="197" t="s">
        <v>204</v>
      </c>
      <c r="W14" s="197" t="s">
        <v>205</v>
      </c>
      <c r="X14" s="197" t="s">
        <v>205</v>
      </c>
      <c r="Y14" s="197" t="s">
        <v>206</v>
      </c>
      <c r="Z14" s="197" t="s">
        <v>204</v>
      </c>
      <c r="AA14" s="197" t="s">
        <v>205</v>
      </c>
      <c r="AB14" s="197" t="s">
        <v>205</v>
      </c>
      <c r="AC14" s="197" t="s">
        <v>206</v>
      </c>
      <c r="AD14" s="197" t="s">
        <v>204</v>
      </c>
      <c r="AE14" s="197" t="s">
        <v>205</v>
      </c>
      <c r="AF14" s="197" t="s">
        <v>205</v>
      </c>
      <c r="AG14" s="197" t="s">
        <v>206</v>
      </c>
      <c r="AH14" s="197" t="s">
        <v>204</v>
      </c>
      <c r="AI14" s="197" t="s">
        <v>205</v>
      </c>
      <c r="AJ14" s="197" t="s">
        <v>205</v>
      </c>
      <c r="AK14" s="197" t="s">
        <v>206</v>
      </c>
      <c r="AL14" s="197" t="s">
        <v>204</v>
      </c>
      <c r="AM14" s="197" t="s">
        <v>205</v>
      </c>
      <c r="AN14" s="197" t="s">
        <v>205</v>
      </c>
      <c r="AO14" s="197" t="s">
        <v>206</v>
      </c>
    </row>
    <row r="15" spans="1:41" x14ac:dyDescent="0.25">
      <c r="A15" s="195" t="s">
        <v>207</v>
      </c>
      <c r="B15" s="197"/>
      <c r="C15" s="197"/>
      <c r="D15" s="197"/>
      <c r="E15" s="197"/>
      <c r="F15" s="197"/>
      <c r="G15" s="197"/>
      <c r="H15" s="197"/>
      <c r="I15" s="197"/>
      <c r="J15" s="197"/>
      <c r="K15" s="197"/>
      <c r="L15" s="197"/>
      <c r="M15" s="197"/>
      <c r="N15" s="197"/>
      <c r="O15" s="197"/>
      <c r="P15" s="197"/>
      <c r="Q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row>
    <row r="16" spans="1:41" x14ac:dyDescent="0.25">
      <c r="A16" s="195" t="s">
        <v>208</v>
      </c>
      <c r="B16" s="198"/>
      <c r="C16" s="198"/>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8"/>
      <c r="AB16" s="198"/>
      <c r="AC16" s="198"/>
      <c r="AD16" s="198"/>
      <c r="AE16" s="198"/>
      <c r="AF16" s="198"/>
      <c r="AG16" s="198"/>
      <c r="AH16" s="198"/>
      <c r="AI16" s="198"/>
      <c r="AJ16" s="198"/>
      <c r="AK16" s="198"/>
      <c r="AL16" s="198"/>
      <c r="AM16" s="198"/>
      <c r="AN16" s="198"/>
      <c r="AO16" s="198"/>
    </row>
    <row r="17" spans="1:41" ht="30" x14ac:dyDescent="0.25">
      <c r="A17" s="195" t="s">
        <v>209</v>
      </c>
      <c r="B17" s="197" t="s">
        <v>210</v>
      </c>
      <c r="C17" s="197" t="s">
        <v>210</v>
      </c>
      <c r="D17" s="197" t="s">
        <v>210</v>
      </c>
      <c r="E17" s="197" t="s">
        <v>210</v>
      </c>
      <c r="F17" s="197" t="s">
        <v>210</v>
      </c>
      <c r="G17" s="197" t="s">
        <v>210</v>
      </c>
      <c r="H17" s="197" t="s">
        <v>210</v>
      </c>
      <c r="I17" s="197" t="s">
        <v>210</v>
      </c>
      <c r="J17" s="197" t="s">
        <v>210</v>
      </c>
      <c r="K17" s="197" t="s">
        <v>210</v>
      </c>
      <c r="L17" s="197" t="s">
        <v>210</v>
      </c>
      <c r="M17" s="197" t="s">
        <v>210</v>
      </c>
      <c r="N17" s="197" t="s">
        <v>210</v>
      </c>
      <c r="O17" s="197" t="s">
        <v>210</v>
      </c>
      <c r="P17" s="197" t="s">
        <v>210</v>
      </c>
      <c r="Q17" s="197" t="s">
        <v>210</v>
      </c>
      <c r="R17" s="197" t="s">
        <v>210</v>
      </c>
      <c r="S17" s="197" t="s">
        <v>210</v>
      </c>
      <c r="T17" s="197" t="s">
        <v>210</v>
      </c>
      <c r="U17" s="197" t="s">
        <v>210</v>
      </c>
      <c r="V17" s="197" t="s">
        <v>210</v>
      </c>
      <c r="W17" s="197" t="s">
        <v>210</v>
      </c>
      <c r="X17" s="197" t="s">
        <v>210</v>
      </c>
      <c r="Y17" s="197" t="s">
        <v>210</v>
      </c>
      <c r="Z17" s="197" t="s">
        <v>210</v>
      </c>
      <c r="AA17" s="197" t="s">
        <v>210</v>
      </c>
      <c r="AB17" s="197" t="s">
        <v>210</v>
      </c>
      <c r="AC17" s="197" t="s">
        <v>210</v>
      </c>
      <c r="AD17" s="197" t="s">
        <v>210</v>
      </c>
      <c r="AE17" s="197" t="s">
        <v>210</v>
      </c>
      <c r="AF17" s="197" t="s">
        <v>210</v>
      </c>
      <c r="AG17" s="197" t="s">
        <v>210</v>
      </c>
      <c r="AH17" s="197" t="s">
        <v>210</v>
      </c>
      <c r="AI17" s="197" t="s">
        <v>210</v>
      </c>
      <c r="AJ17" s="197" t="s">
        <v>210</v>
      </c>
      <c r="AK17" s="197" t="s">
        <v>210</v>
      </c>
      <c r="AL17" s="197" t="s">
        <v>210</v>
      </c>
      <c r="AM17" s="197" t="s">
        <v>210</v>
      </c>
      <c r="AN17" s="197" t="s">
        <v>210</v>
      </c>
      <c r="AO17" s="197" t="s">
        <v>210</v>
      </c>
    </row>
    <row r="18" spans="1:41" x14ac:dyDescent="0.25">
      <c r="A18" s="199" t="s">
        <v>82</v>
      </c>
      <c r="B18" s="200" t="s">
        <v>211</v>
      </c>
      <c r="C18" s="200" t="s">
        <v>212</v>
      </c>
      <c r="D18" s="200" t="s">
        <v>213</v>
      </c>
      <c r="E18" s="200" t="s">
        <v>214</v>
      </c>
      <c r="F18" s="200" t="s">
        <v>215</v>
      </c>
      <c r="G18" s="200" t="s">
        <v>216</v>
      </c>
      <c r="H18" s="200" t="s">
        <v>217</v>
      </c>
      <c r="I18" s="200" t="s">
        <v>218</v>
      </c>
      <c r="J18" s="200" t="s">
        <v>219</v>
      </c>
      <c r="K18" s="200" t="s">
        <v>220</v>
      </c>
      <c r="L18" s="200" t="s">
        <v>221</v>
      </c>
      <c r="M18" s="200" t="s">
        <v>222</v>
      </c>
      <c r="N18" s="200" t="s">
        <v>223</v>
      </c>
      <c r="O18" s="200" t="s">
        <v>224</v>
      </c>
      <c r="P18" s="200" t="s">
        <v>225</v>
      </c>
      <c r="Q18" s="200" t="s">
        <v>226</v>
      </c>
      <c r="R18" s="200" t="s">
        <v>227</v>
      </c>
      <c r="S18" s="200" t="s">
        <v>228</v>
      </c>
      <c r="T18" s="200" t="s">
        <v>229</v>
      </c>
      <c r="U18" s="200" t="s">
        <v>230</v>
      </c>
      <c r="V18" s="200" t="s">
        <v>231</v>
      </c>
      <c r="W18" s="200" t="s">
        <v>232</v>
      </c>
      <c r="X18" s="200" t="s">
        <v>233</v>
      </c>
      <c r="Y18" s="200" t="s">
        <v>234</v>
      </c>
      <c r="Z18" s="200" t="s">
        <v>235</v>
      </c>
      <c r="AA18" s="200" t="s">
        <v>236</v>
      </c>
      <c r="AB18" s="200" t="s">
        <v>237</v>
      </c>
      <c r="AC18" s="200" t="s">
        <v>238</v>
      </c>
      <c r="AD18" s="200" t="s">
        <v>239</v>
      </c>
      <c r="AE18" s="200" t="s">
        <v>240</v>
      </c>
      <c r="AF18" s="200" t="s">
        <v>241</v>
      </c>
      <c r="AG18" s="200" t="s">
        <v>242</v>
      </c>
      <c r="AH18" s="200" t="s">
        <v>243</v>
      </c>
      <c r="AI18" s="200" t="s">
        <v>244</v>
      </c>
      <c r="AJ18" s="200" t="s">
        <v>245</v>
      </c>
      <c r="AK18" s="200" t="s">
        <v>246</v>
      </c>
      <c r="AL18" s="200" t="s">
        <v>247</v>
      </c>
      <c r="AM18" s="200" t="s">
        <v>248</v>
      </c>
      <c r="AN18" s="200" t="s">
        <v>249</v>
      </c>
      <c r="AO18" s="200" t="s">
        <v>250</v>
      </c>
    </row>
    <row r="19" spans="1:41" x14ac:dyDescent="0.25">
      <c r="A19" s="148">
        <v>42373</v>
      </c>
      <c r="B19" s="152">
        <v>24</v>
      </c>
      <c r="C19" s="152">
        <v>9.9804600000000008</v>
      </c>
      <c r="D19" s="152">
        <v>9.9804600000000008</v>
      </c>
      <c r="E19" s="152">
        <v>2.9367380000000001</v>
      </c>
      <c r="F19" s="152">
        <v>87</v>
      </c>
      <c r="G19" s="152">
        <v>9.9218320000000002</v>
      </c>
      <c r="H19" s="152">
        <v>9.9218320000000002</v>
      </c>
      <c r="I19" s="152">
        <v>3.2600210000000001</v>
      </c>
      <c r="J19" s="152">
        <v>171</v>
      </c>
      <c r="K19" s="152">
        <v>9.8362700000000007</v>
      </c>
      <c r="L19" s="152">
        <v>9.8362700000000007</v>
      </c>
      <c r="M19" s="152">
        <v>3.504324</v>
      </c>
      <c r="N19" s="152">
        <v>339</v>
      </c>
      <c r="O19" s="152">
        <v>9.6720640000000007</v>
      </c>
      <c r="P19" s="152">
        <v>9.6720640000000007</v>
      </c>
      <c r="Q19" s="152">
        <v>3.6005820000000002</v>
      </c>
      <c r="R19" s="152">
        <v>1074</v>
      </c>
      <c r="S19" s="152">
        <v>110.34084799999999</v>
      </c>
      <c r="T19" s="152">
        <v>110.76584800000001</v>
      </c>
      <c r="U19" s="152">
        <v>8.5</v>
      </c>
      <c r="V19" s="152">
        <v>1984</v>
      </c>
      <c r="W19" s="152">
        <v>104.068848</v>
      </c>
      <c r="X19" s="152">
        <v>104.39384800000001</v>
      </c>
      <c r="Y19" s="152">
        <v>6.5</v>
      </c>
      <c r="Z19" s="152" t="s">
        <v>251</v>
      </c>
      <c r="AA19" s="152" t="s">
        <v>251</v>
      </c>
      <c r="AB19" s="152" t="s">
        <v>251</v>
      </c>
      <c r="AC19" s="152" t="s">
        <v>251</v>
      </c>
      <c r="AD19" s="152">
        <v>3713</v>
      </c>
      <c r="AE19" s="152">
        <v>96.522886</v>
      </c>
      <c r="AF19" s="152">
        <v>98.263857999999999</v>
      </c>
      <c r="AG19" s="152">
        <v>5.75</v>
      </c>
      <c r="AH19" s="152">
        <v>6898</v>
      </c>
      <c r="AI19" s="152">
        <v>110.417767</v>
      </c>
      <c r="AJ19" s="152">
        <v>110.805267</v>
      </c>
      <c r="AK19" s="152">
        <v>7.75</v>
      </c>
      <c r="AL19" s="152">
        <v>9810</v>
      </c>
      <c r="AM19" s="152">
        <v>110.363326</v>
      </c>
      <c r="AN19" s="152">
        <v>110.750826</v>
      </c>
      <c r="AO19" s="152">
        <v>7.75</v>
      </c>
    </row>
    <row r="20" spans="1:41" x14ac:dyDescent="0.25">
      <c r="A20" s="148">
        <v>42374</v>
      </c>
      <c r="B20" s="152">
        <v>23</v>
      </c>
      <c r="C20" s="152">
        <v>9.9814290000000003</v>
      </c>
      <c r="D20" s="152">
        <v>9.9814290000000003</v>
      </c>
      <c r="E20" s="152">
        <v>2.9121730000000001</v>
      </c>
      <c r="F20" s="152">
        <v>86</v>
      </c>
      <c r="G20" s="152">
        <v>9.9227089999999993</v>
      </c>
      <c r="H20" s="152">
        <v>9.9227089999999993</v>
      </c>
      <c r="I20" s="152">
        <v>3.2606389999999998</v>
      </c>
      <c r="J20" s="152">
        <v>170</v>
      </c>
      <c r="K20" s="152">
        <v>9.837866</v>
      </c>
      <c r="L20" s="152">
        <v>9.837866</v>
      </c>
      <c r="M20" s="152">
        <v>3.490011</v>
      </c>
      <c r="N20" s="152">
        <v>338</v>
      </c>
      <c r="O20" s="152">
        <v>9.6748080000000005</v>
      </c>
      <c r="P20" s="152">
        <v>9.6748080000000005</v>
      </c>
      <c r="Q20" s="152">
        <v>3.5800019999999999</v>
      </c>
      <c r="R20" s="152">
        <v>1073</v>
      </c>
      <c r="S20" s="152">
        <v>110.377516</v>
      </c>
      <c r="T20" s="152">
        <v>110.826127</v>
      </c>
      <c r="U20" s="152">
        <v>8.5</v>
      </c>
      <c r="V20" s="152">
        <v>1983</v>
      </c>
      <c r="W20" s="152">
        <v>104.272023</v>
      </c>
      <c r="X20" s="152">
        <v>104.61507899999999</v>
      </c>
      <c r="Y20" s="152">
        <v>6.5</v>
      </c>
      <c r="Z20" s="152" t="s">
        <v>251</v>
      </c>
      <c r="AA20" s="152" t="s">
        <v>251</v>
      </c>
      <c r="AB20" s="152" t="s">
        <v>251</v>
      </c>
      <c r="AC20" s="152" t="s">
        <v>251</v>
      </c>
      <c r="AD20" s="152">
        <v>3712</v>
      </c>
      <c r="AE20" s="152">
        <v>96.405361999999997</v>
      </c>
      <c r="AF20" s="152">
        <v>98.162306000000001</v>
      </c>
      <c r="AG20" s="152">
        <v>5.75</v>
      </c>
      <c r="AH20" s="152">
        <v>6897</v>
      </c>
      <c r="AI20" s="152">
        <v>110.54879699999999</v>
      </c>
      <c r="AJ20" s="152">
        <v>110.957825</v>
      </c>
      <c r="AK20" s="152">
        <v>7.75</v>
      </c>
      <c r="AL20" s="152">
        <v>9809</v>
      </c>
      <c r="AM20" s="152">
        <v>110.603128</v>
      </c>
      <c r="AN20" s="152">
        <v>111.012156</v>
      </c>
      <c r="AO20" s="152">
        <v>7.75</v>
      </c>
    </row>
    <row r="21" spans="1:41" x14ac:dyDescent="0.25">
      <c r="A21" s="148">
        <v>42375</v>
      </c>
      <c r="B21" s="152">
        <v>22</v>
      </c>
      <c r="C21" s="152">
        <v>9.9817970000000003</v>
      </c>
      <c r="D21" s="152">
        <v>9.9817970000000003</v>
      </c>
      <c r="E21" s="152">
        <v>2.984105</v>
      </c>
      <c r="F21" s="152">
        <v>85</v>
      </c>
      <c r="G21" s="152">
        <v>9.9234369999999998</v>
      </c>
      <c r="H21" s="152">
        <v>9.9234369999999998</v>
      </c>
      <c r="I21" s="152">
        <v>3.267687</v>
      </c>
      <c r="J21" s="152">
        <v>169</v>
      </c>
      <c r="K21" s="152">
        <v>9.8397140000000007</v>
      </c>
      <c r="L21" s="152">
        <v>9.8397140000000007</v>
      </c>
      <c r="M21" s="152">
        <v>3.4699960000000001</v>
      </c>
      <c r="N21" s="152">
        <v>337</v>
      </c>
      <c r="O21" s="152">
        <v>9.6764080000000003</v>
      </c>
      <c r="P21" s="152">
        <v>9.6764080000000003</v>
      </c>
      <c r="Q21" s="152">
        <v>3.572368</v>
      </c>
      <c r="R21" s="152">
        <v>1072</v>
      </c>
      <c r="S21" s="152">
        <v>110.439329</v>
      </c>
      <c r="T21" s="152">
        <v>110.911551</v>
      </c>
      <c r="U21" s="152">
        <v>8.5</v>
      </c>
      <c r="V21" s="152">
        <v>1982</v>
      </c>
      <c r="W21" s="152">
        <v>104.43804900000001</v>
      </c>
      <c r="X21" s="152">
        <v>104.79916</v>
      </c>
      <c r="Y21" s="152">
        <v>6.5</v>
      </c>
      <c r="Z21" s="152" t="s">
        <v>251</v>
      </c>
      <c r="AA21" s="152" t="s">
        <v>251</v>
      </c>
      <c r="AB21" s="152" t="s">
        <v>251</v>
      </c>
      <c r="AC21" s="152" t="s">
        <v>251</v>
      </c>
      <c r="AD21" s="152">
        <v>3711</v>
      </c>
      <c r="AE21" s="152">
        <v>96.525814999999994</v>
      </c>
      <c r="AF21" s="152">
        <v>98.298732000000001</v>
      </c>
      <c r="AG21" s="152">
        <v>5.75</v>
      </c>
      <c r="AH21" s="152">
        <v>6896</v>
      </c>
      <c r="AI21" s="152">
        <v>110.619355</v>
      </c>
      <c r="AJ21" s="152">
        <v>111.04991099999999</v>
      </c>
      <c r="AK21" s="152">
        <v>7.75</v>
      </c>
      <c r="AL21" s="152">
        <v>9808</v>
      </c>
      <c r="AM21" s="152">
        <v>110.76831</v>
      </c>
      <c r="AN21" s="152">
        <v>111.198866</v>
      </c>
      <c r="AO21" s="152">
        <v>7.75</v>
      </c>
    </row>
    <row r="22" spans="1:41" x14ac:dyDescent="0.25">
      <c r="A22" s="148">
        <v>42376</v>
      </c>
      <c r="B22" s="152">
        <v>28</v>
      </c>
      <c r="C22" s="152">
        <v>9.9772470000000002</v>
      </c>
      <c r="D22" s="152">
        <v>9.9772470000000002</v>
      </c>
      <c r="E22" s="152">
        <v>2.9320569999999999</v>
      </c>
      <c r="F22" s="152">
        <v>91</v>
      </c>
      <c r="G22" s="152">
        <v>9.9180879999999991</v>
      </c>
      <c r="H22" s="152">
        <v>9.9180879999999991</v>
      </c>
      <c r="I22" s="152">
        <v>3.2672370000000002</v>
      </c>
      <c r="J22" s="152">
        <v>182</v>
      </c>
      <c r="K22" s="152">
        <v>9.8278379999999999</v>
      </c>
      <c r="L22" s="152">
        <v>9.8278379999999999</v>
      </c>
      <c r="M22" s="152">
        <v>3.4650569999999998</v>
      </c>
      <c r="N22" s="152">
        <v>336</v>
      </c>
      <c r="O22" s="152">
        <v>9.6797880000000003</v>
      </c>
      <c r="P22" s="152">
        <v>9.6797880000000003</v>
      </c>
      <c r="Q22" s="152">
        <v>3.5443370000000001</v>
      </c>
      <c r="R22" s="152">
        <v>1071</v>
      </c>
      <c r="S22" s="152">
        <v>110.429196</v>
      </c>
      <c r="T22" s="152">
        <v>110.92502899999999</v>
      </c>
      <c r="U22" s="152">
        <v>8.5</v>
      </c>
      <c r="V22" s="152">
        <v>1981</v>
      </c>
      <c r="W22" s="152">
        <v>104.50483800000001</v>
      </c>
      <c r="X22" s="152">
        <v>104.884005</v>
      </c>
      <c r="Y22" s="152">
        <v>6.5</v>
      </c>
      <c r="Z22" s="152" t="s">
        <v>251</v>
      </c>
      <c r="AA22" s="152" t="s">
        <v>251</v>
      </c>
      <c r="AB22" s="152" t="s">
        <v>251</v>
      </c>
      <c r="AC22" s="152" t="s">
        <v>251</v>
      </c>
      <c r="AD22" s="152">
        <v>3710</v>
      </c>
      <c r="AE22" s="152">
        <v>96.384730000000005</v>
      </c>
      <c r="AF22" s="152">
        <v>98.173619000000002</v>
      </c>
      <c r="AG22" s="152">
        <v>5.75</v>
      </c>
      <c r="AH22" s="152">
        <v>6895</v>
      </c>
      <c r="AI22" s="152">
        <v>110.32434600000001</v>
      </c>
      <c r="AJ22" s="152">
        <v>110.77642899999999</v>
      </c>
      <c r="AK22" s="152">
        <v>7.75</v>
      </c>
      <c r="AL22" s="152">
        <v>9807</v>
      </c>
      <c r="AM22" s="152">
        <v>110.495435</v>
      </c>
      <c r="AN22" s="152">
        <v>110.947518</v>
      </c>
      <c r="AO22" s="152">
        <v>7.75</v>
      </c>
    </row>
    <row r="23" spans="1:41" x14ac:dyDescent="0.25">
      <c r="A23" s="148">
        <v>42377</v>
      </c>
      <c r="B23" s="152">
        <v>27</v>
      </c>
      <c r="C23" s="152">
        <v>9.9773359999999993</v>
      </c>
      <c r="D23" s="152">
        <v>9.9773359999999993</v>
      </c>
      <c r="E23" s="152">
        <v>3.0287310000000001</v>
      </c>
      <c r="F23" s="152">
        <v>90</v>
      </c>
      <c r="G23" s="152">
        <v>9.9190629999999995</v>
      </c>
      <c r="H23" s="152">
        <v>9.9190629999999995</v>
      </c>
      <c r="I23" s="152">
        <v>3.263897</v>
      </c>
      <c r="J23" s="152">
        <v>181</v>
      </c>
      <c r="K23" s="152">
        <v>9.8297919999999994</v>
      </c>
      <c r="L23" s="152">
        <v>9.8297919999999994</v>
      </c>
      <c r="M23" s="152">
        <v>3.443972</v>
      </c>
      <c r="N23" s="152">
        <v>335</v>
      </c>
      <c r="O23" s="152">
        <v>9.6796939999999996</v>
      </c>
      <c r="P23" s="152">
        <v>9.6796939999999996</v>
      </c>
      <c r="Q23" s="152">
        <v>3.5559949999999998</v>
      </c>
      <c r="R23" s="152">
        <v>1070</v>
      </c>
      <c r="S23" s="152">
        <v>110.367898</v>
      </c>
      <c r="T23" s="152">
        <v>110.887342</v>
      </c>
      <c r="U23" s="152">
        <v>8.5</v>
      </c>
      <c r="V23" s="152">
        <v>1980</v>
      </c>
      <c r="W23" s="152">
        <v>104.680594</v>
      </c>
      <c r="X23" s="152">
        <v>105.077816</v>
      </c>
      <c r="Y23" s="152">
        <v>6.5</v>
      </c>
      <c r="Z23" s="152" t="s">
        <v>251</v>
      </c>
      <c r="AA23" s="152" t="s">
        <v>251</v>
      </c>
      <c r="AB23" s="152" t="s">
        <v>251</v>
      </c>
      <c r="AC23" s="152" t="s">
        <v>251</v>
      </c>
      <c r="AD23" s="152">
        <v>3709</v>
      </c>
      <c r="AE23" s="152">
        <v>96.639346000000003</v>
      </c>
      <c r="AF23" s="152">
        <v>98.444207000000006</v>
      </c>
      <c r="AG23" s="152">
        <v>5.75</v>
      </c>
      <c r="AH23" s="152">
        <v>6894</v>
      </c>
      <c r="AI23" s="152">
        <v>110.537193</v>
      </c>
      <c r="AJ23" s="152">
        <v>111.01080399999999</v>
      </c>
      <c r="AK23" s="152">
        <v>7.75</v>
      </c>
      <c r="AL23" s="152">
        <v>9806</v>
      </c>
      <c r="AM23" s="152">
        <v>110.64924000000001</v>
      </c>
      <c r="AN23" s="152">
        <v>111.122851</v>
      </c>
      <c r="AO23" s="152">
        <v>7.75</v>
      </c>
    </row>
    <row r="24" spans="1:41" x14ac:dyDescent="0.25">
      <c r="A24" s="148">
        <v>42380</v>
      </c>
      <c r="B24" s="152">
        <v>24</v>
      </c>
      <c r="C24" s="152">
        <v>9.9794739999999997</v>
      </c>
      <c r="D24" s="152">
        <v>9.9794739999999997</v>
      </c>
      <c r="E24" s="152">
        <v>3.0852330000000001</v>
      </c>
      <c r="F24" s="152">
        <v>87</v>
      </c>
      <c r="G24" s="152">
        <v>9.9217549999999992</v>
      </c>
      <c r="H24" s="152">
        <v>9.9217549999999992</v>
      </c>
      <c r="I24" s="152">
        <v>3.2632569999999999</v>
      </c>
      <c r="J24" s="152">
        <v>178</v>
      </c>
      <c r="K24" s="152">
        <v>9.8322780000000005</v>
      </c>
      <c r="L24" s="152">
        <v>9.8322780000000005</v>
      </c>
      <c r="M24" s="152">
        <v>3.4499939999999998</v>
      </c>
      <c r="N24" s="152">
        <v>332</v>
      </c>
      <c r="O24" s="152">
        <v>9.6808630000000004</v>
      </c>
      <c r="P24" s="152">
        <v>9.6808630000000004</v>
      </c>
      <c r="Q24" s="152">
        <v>3.5746000000000002</v>
      </c>
      <c r="R24" s="152">
        <v>1067</v>
      </c>
      <c r="S24" s="152">
        <v>110.305345</v>
      </c>
      <c r="T24" s="152">
        <v>110.895623</v>
      </c>
      <c r="U24" s="152">
        <v>8.5</v>
      </c>
      <c r="V24" s="152">
        <v>1977</v>
      </c>
      <c r="W24" s="152">
        <v>104.727844</v>
      </c>
      <c r="X24" s="152">
        <v>105.179233</v>
      </c>
      <c r="Y24" s="152">
        <v>6.5</v>
      </c>
      <c r="Z24" s="152" t="s">
        <v>251</v>
      </c>
      <c r="AA24" s="152" t="s">
        <v>251</v>
      </c>
      <c r="AB24" s="152" t="s">
        <v>251</v>
      </c>
      <c r="AC24" s="152" t="s">
        <v>251</v>
      </c>
      <c r="AD24" s="152">
        <v>3706</v>
      </c>
      <c r="AE24" s="152">
        <v>96.529467999999994</v>
      </c>
      <c r="AF24" s="152">
        <v>98.382245999999995</v>
      </c>
      <c r="AG24" s="152">
        <v>5.75</v>
      </c>
      <c r="AH24" s="152">
        <v>6891</v>
      </c>
      <c r="AI24" s="152">
        <v>110.44237200000001</v>
      </c>
      <c r="AJ24" s="152">
        <v>110.980566</v>
      </c>
      <c r="AK24" s="152">
        <v>7.75</v>
      </c>
      <c r="AL24" s="152">
        <v>9803</v>
      </c>
      <c r="AM24" s="152">
        <v>110.500017</v>
      </c>
      <c r="AN24" s="152">
        <v>111.038211</v>
      </c>
      <c r="AO24" s="152">
        <v>7.75</v>
      </c>
    </row>
    <row r="25" spans="1:41" x14ac:dyDescent="0.25">
      <c r="A25" s="148">
        <v>42381</v>
      </c>
      <c r="B25" s="152">
        <v>23</v>
      </c>
      <c r="C25" s="152">
        <v>9.9806790000000003</v>
      </c>
      <c r="D25" s="152">
        <v>9.9806790000000003</v>
      </c>
      <c r="E25" s="152">
        <v>3.030011</v>
      </c>
      <c r="F25" s="152">
        <v>86</v>
      </c>
      <c r="G25" s="152">
        <v>9.9224270000000008</v>
      </c>
      <c r="H25" s="152">
        <v>9.9224270000000008</v>
      </c>
      <c r="I25" s="152">
        <v>3.2726289999999998</v>
      </c>
      <c r="J25" s="152">
        <v>177</v>
      </c>
      <c r="K25" s="152">
        <v>9.8336799999999993</v>
      </c>
      <c r="L25" s="152">
        <v>9.8336799999999993</v>
      </c>
      <c r="M25" s="152">
        <v>3.439994</v>
      </c>
      <c r="N25" s="152">
        <v>331</v>
      </c>
      <c r="O25" s="152">
        <v>9.6830829999999999</v>
      </c>
      <c r="P25" s="152">
        <v>9.6830829999999999</v>
      </c>
      <c r="Q25" s="152">
        <v>3.5596429999999999</v>
      </c>
      <c r="R25" s="152">
        <v>1066</v>
      </c>
      <c r="S25" s="152">
        <v>110.36022199999999</v>
      </c>
      <c r="T25" s="152">
        <v>110.97411099999999</v>
      </c>
      <c r="U25" s="152">
        <v>8.5</v>
      </c>
      <c r="V25" s="152">
        <v>1976</v>
      </c>
      <c r="W25" s="152">
        <v>104.919455</v>
      </c>
      <c r="X25" s="152">
        <v>105.38889899999999</v>
      </c>
      <c r="Y25" s="152">
        <v>6.5</v>
      </c>
      <c r="Z25" s="152" t="s">
        <v>251</v>
      </c>
      <c r="AA25" s="152" t="s">
        <v>251</v>
      </c>
      <c r="AB25" s="152" t="s">
        <v>251</v>
      </c>
      <c r="AC25" s="152" t="s">
        <v>251</v>
      </c>
      <c r="AD25" s="152">
        <v>3705</v>
      </c>
      <c r="AE25" s="152">
        <v>96.816812999999996</v>
      </c>
      <c r="AF25" s="152">
        <v>98.685563000000002</v>
      </c>
      <c r="AG25" s="152">
        <v>5.75</v>
      </c>
      <c r="AH25" s="152">
        <v>6890</v>
      </c>
      <c r="AI25" s="152">
        <v>110.79983199999999</v>
      </c>
      <c r="AJ25" s="152">
        <v>111.359554</v>
      </c>
      <c r="AK25" s="152">
        <v>7.75</v>
      </c>
      <c r="AL25" s="152">
        <v>9802</v>
      </c>
      <c r="AM25" s="152">
        <v>110.764376</v>
      </c>
      <c r="AN25" s="152">
        <v>111.32409800000001</v>
      </c>
      <c r="AO25" s="152">
        <v>7.75</v>
      </c>
    </row>
    <row r="26" spans="1:41" x14ac:dyDescent="0.25">
      <c r="A26" s="148">
        <v>42382</v>
      </c>
      <c r="B26" s="152">
        <v>22</v>
      </c>
      <c r="C26" s="152">
        <v>9.9815850000000008</v>
      </c>
      <c r="D26" s="152">
        <v>9.9815850000000008</v>
      </c>
      <c r="E26" s="152">
        <v>3.018923</v>
      </c>
      <c r="F26" s="152">
        <v>85</v>
      </c>
      <c r="G26" s="152">
        <v>9.9231339999999992</v>
      </c>
      <c r="H26" s="152">
        <v>9.9231339999999992</v>
      </c>
      <c r="I26" s="152">
        <v>3.2807189999999999</v>
      </c>
      <c r="J26" s="152">
        <v>176</v>
      </c>
      <c r="K26" s="152">
        <v>9.8348320000000005</v>
      </c>
      <c r="L26" s="152">
        <v>9.8348320000000005</v>
      </c>
      <c r="M26" s="152">
        <v>3.4351739999999999</v>
      </c>
      <c r="N26" s="152">
        <v>330</v>
      </c>
      <c r="O26" s="152">
        <v>9.6855139999999995</v>
      </c>
      <c r="P26" s="152">
        <v>9.6855139999999995</v>
      </c>
      <c r="Q26" s="152">
        <v>3.5421520000000002</v>
      </c>
      <c r="R26" s="152">
        <v>1065</v>
      </c>
      <c r="S26" s="152">
        <v>110.459929</v>
      </c>
      <c r="T26" s="152">
        <v>111.09742900000001</v>
      </c>
      <c r="U26" s="152">
        <v>8.5</v>
      </c>
      <c r="V26" s="152">
        <v>1975</v>
      </c>
      <c r="W26" s="152">
        <v>105.059363</v>
      </c>
      <c r="X26" s="152">
        <v>105.546863</v>
      </c>
      <c r="Y26" s="152">
        <v>6.5</v>
      </c>
      <c r="Z26" s="152" t="s">
        <v>251</v>
      </c>
      <c r="AA26" s="152" t="s">
        <v>251</v>
      </c>
      <c r="AB26" s="152" t="s">
        <v>251</v>
      </c>
      <c r="AC26" s="152" t="s">
        <v>251</v>
      </c>
      <c r="AD26" s="152">
        <v>3704</v>
      </c>
      <c r="AE26" s="152">
        <v>97.192103000000003</v>
      </c>
      <c r="AF26" s="152">
        <v>99.076824999999999</v>
      </c>
      <c r="AG26" s="152">
        <v>5.75</v>
      </c>
      <c r="AH26" s="152">
        <v>6889</v>
      </c>
      <c r="AI26" s="152">
        <v>111.106616</v>
      </c>
      <c r="AJ26" s="152">
        <v>111.687866</v>
      </c>
      <c r="AK26" s="152">
        <v>7.75</v>
      </c>
      <c r="AL26" s="152">
        <v>9801</v>
      </c>
      <c r="AM26" s="152">
        <v>110.99247</v>
      </c>
      <c r="AN26" s="152">
        <v>111.57371999999999</v>
      </c>
      <c r="AO26" s="152">
        <v>7.75</v>
      </c>
    </row>
    <row r="27" spans="1:41" x14ac:dyDescent="0.25">
      <c r="A27" s="148">
        <v>42383</v>
      </c>
      <c r="B27" s="152">
        <v>28</v>
      </c>
      <c r="C27" s="152">
        <v>9.9763839999999995</v>
      </c>
      <c r="D27" s="152">
        <v>9.9763839999999995</v>
      </c>
      <c r="E27" s="152">
        <v>3.0435300000000001</v>
      </c>
      <c r="F27" s="152">
        <v>91</v>
      </c>
      <c r="G27" s="152">
        <v>9.9179399999999998</v>
      </c>
      <c r="H27" s="152">
        <v>9.9179399999999998</v>
      </c>
      <c r="I27" s="152">
        <v>3.2731889999999999</v>
      </c>
      <c r="J27" s="152">
        <v>175</v>
      </c>
      <c r="K27" s="152">
        <v>9.8360540000000007</v>
      </c>
      <c r="L27" s="152">
        <v>9.8360540000000007</v>
      </c>
      <c r="M27" s="152">
        <v>3.4288180000000001</v>
      </c>
      <c r="N27" s="152">
        <v>329</v>
      </c>
      <c r="O27" s="152">
        <v>9.6874789999999997</v>
      </c>
      <c r="P27" s="152">
        <v>9.6874789999999997</v>
      </c>
      <c r="Q27" s="152">
        <v>3.5300029999999998</v>
      </c>
      <c r="R27" s="152">
        <v>1427</v>
      </c>
      <c r="S27" s="152">
        <v>99.996527</v>
      </c>
      <c r="T27" s="152">
        <v>100.38541600000001</v>
      </c>
      <c r="U27" s="152">
        <v>5</v>
      </c>
      <c r="V27" s="152">
        <v>1974</v>
      </c>
      <c r="W27" s="152">
        <v>105.00229299999999</v>
      </c>
      <c r="X27" s="152">
        <v>105.50784899999999</v>
      </c>
      <c r="Y27" s="152">
        <v>6.5</v>
      </c>
      <c r="Z27" s="152" t="s">
        <v>251</v>
      </c>
      <c r="AA27" s="152" t="s">
        <v>251</v>
      </c>
      <c r="AB27" s="152" t="s">
        <v>251</v>
      </c>
      <c r="AC27" s="152" t="s">
        <v>251</v>
      </c>
      <c r="AD27" s="152">
        <v>3703</v>
      </c>
      <c r="AE27" s="152">
        <v>96.974328999999997</v>
      </c>
      <c r="AF27" s="152">
        <v>98.875022999999999</v>
      </c>
      <c r="AG27" s="152">
        <v>5.75</v>
      </c>
      <c r="AH27" s="152">
        <v>6888</v>
      </c>
      <c r="AI27" s="152">
        <v>110.531077</v>
      </c>
      <c r="AJ27" s="152">
        <v>111.133855</v>
      </c>
      <c r="AK27" s="152">
        <v>7.75</v>
      </c>
      <c r="AL27" s="152">
        <v>9800</v>
      </c>
      <c r="AM27" s="152">
        <v>110.385593</v>
      </c>
      <c r="AN27" s="152">
        <v>110.988371</v>
      </c>
      <c r="AO27" s="152">
        <v>7.75</v>
      </c>
    </row>
    <row r="28" spans="1:41" x14ac:dyDescent="0.25">
      <c r="A28" s="148">
        <v>42384</v>
      </c>
      <c r="B28" s="152">
        <v>27</v>
      </c>
      <c r="C28" s="152">
        <v>9.9767150000000004</v>
      </c>
      <c r="D28" s="152">
        <v>9.9767150000000004</v>
      </c>
      <c r="E28" s="152">
        <v>3.1119129999999999</v>
      </c>
      <c r="F28" s="152">
        <v>90</v>
      </c>
      <c r="G28" s="152">
        <v>9.9188919999999996</v>
      </c>
      <c r="H28" s="152">
        <v>9.9188919999999996</v>
      </c>
      <c r="I28" s="152">
        <v>3.2708490000000001</v>
      </c>
      <c r="J28" s="152">
        <v>174</v>
      </c>
      <c r="K28" s="152">
        <v>9.8373430000000006</v>
      </c>
      <c r="L28" s="152">
        <v>9.8373430000000006</v>
      </c>
      <c r="M28" s="152">
        <v>3.4209619999999998</v>
      </c>
      <c r="N28" s="152">
        <v>328</v>
      </c>
      <c r="O28" s="152">
        <v>9.6890839999999994</v>
      </c>
      <c r="P28" s="152">
        <v>9.6890839999999994</v>
      </c>
      <c r="Q28" s="152">
        <v>3.5219969999999998</v>
      </c>
      <c r="R28" s="152">
        <v>1426</v>
      </c>
      <c r="S28" s="152">
        <v>99.782965000000004</v>
      </c>
      <c r="T28" s="152">
        <v>100.185743</v>
      </c>
      <c r="U28" s="152">
        <v>5</v>
      </c>
      <c r="V28" s="152">
        <v>1973</v>
      </c>
      <c r="W28" s="152">
        <v>104.713632</v>
      </c>
      <c r="X28" s="152">
        <v>105.23724300000001</v>
      </c>
      <c r="Y28" s="152">
        <v>6.5</v>
      </c>
      <c r="Z28" s="152" t="s">
        <v>251</v>
      </c>
      <c r="AA28" s="152" t="s">
        <v>251</v>
      </c>
      <c r="AB28" s="152" t="s">
        <v>251</v>
      </c>
      <c r="AC28" s="152" t="s">
        <v>251</v>
      </c>
      <c r="AD28" s="152">
        <v>3702</v>
      </c>
      <c r="AE28" s="152">
        <v>96.458928</v>
      </c>
      <c r="AF28" s="152">
        <v>98.375595000000004</v>
      </c>
      <c r="AG28" s="152">
        <v>5.75</v>
      </c>
      <c r="AH28" s="152">
        <v>6887</v>
      </c>
      <c r="AI28" s="152">
        <v>109.397614</v>
      </c>
      <c r="AJ28" s="152">
        <v>110.02191999999999</v>
      </c>
      <c r="AK28" s="152">
        <v>7.75</v>
      </c>
      <c r="AL28" s="152">
        <v>9799</v>
      </c>
      <c r="AM28" s="152">
        <v>109.19735799999999</v>
      </c>
      <c r="AN28" s="152">
        <v>109.821664</v>
      </c>
      <c r="AO28" s="152">
        <v>7.75</v>
      </c>
    </row>
    <row r="29" spans="1:41" x14ac:dyDescent="0.25">
      <c r="A29" s="148">
        <v>42387</v>
      </c>
      <c r="B29" s="152">
        <v>24</v>
      </c>
      <c r="C29" s="152">
        <v>9.9793210000000006</v>
      </c>
      <c r="D29" s="152">
        <v>9.9793210000000006</v>
      </c>
      <c r="E29" s="152">
        <v>3.1082779999999999</v>
      </c>
      <c r="F29" s="152">
        <v>87</v>
      </c>
      <c r="G29" s="152">
        <v>9.9215319999999991</v>
      </c>
      <c r="H29" s="152">
        <v>9.9215319999999991</v>
      </c>
      <c r="I29" s="152">
        <v>3.2726310000000001</v>
      </c>
      <c r="J29" s="152">
        <v>171</v>
      </c>
      <c r="K29" s="152">
        <v>9.8401340000000008</v>
      </c>
      <c r="L29" s="152">
        <v>9.8401340000000008</v>
      </c>
      <c r="M29" s="152">
        <v>3.4202789999999998</v>
      </c>
      <c r="N29" s="152">
        <v>325</v>
      </c>
      <c r="O29" s="152">
        <v>9.6910019999999992</v>
      </c>
      <c r="P29" s="152">
        <v>9.6910019999999992</v>
      </c>
      <c r="Q29" s="152">
        <v>3.531882</v>
      </c>
      <c r="R29" s="152">
        <v>1423</v>
      </c>
      <c r="S29" s="152">
        <v>99.714619999999996</v>
      </c>
      <c r="T29" s="152">
        <v>100.159064</v>
      </c>
      <c r="U29" s="152">
        <v>5</v>
      </c>
      <c r="V29" s="152">
        <v>1970</v>
      </c>
      <c r="W29" s="152">
        <v>104.667879</v>
      </c>
      <c r="X29" s="152">
        <v>105.24565699999999</v>
      </c>
      <c r="Y29" s="152">
        <v>6.5</v>
      </c>
      <c r="Z29" s="152" t="s">
        <v>251</v>
      </c>
      <c r="AA29" s="152" t="s">
        <v>251</v>
      </c>
      <c r="AB29" s="152" t="s">
        <v>251</v>
      </c>
      <c r="AC29" s="152" t="s">
        <v>251</v>
      </c>
      <c r="AD29" s="152">
        <v>3699</v>
      </c>
      <c r="AE29" s="152">
        <v>96.165833000000006</v>
      </c>
      <c r="AF29" s="152">
        <v>98.130415999999997</v>
      </c>
      <c r="AG29" s="152">
        <v>5.75</v>
      </c>
      <c r="AH29" s="152">
        <v>6884</v>
      </c>
      <c r="AI29" s="152">
        <v>108.92492799999999</v>
      </c>
      <c r="AJ29" s="152">
        <v>109.613817</v>
      </c>
      <c r="AK29" s="152">
        <v>7.75</v>
      </c>
      <c r="AL29" s="152">
        <v>9796</v>
      </c>
      <c r="AM29" s="152">
        <v>108.794186</v>
      </c>
      <c r="AN29" s="152">
        <v>109.483075</v>
      </c>
      <c r="AO29" s="152">
        <v>7.75</v>
      </c>
    </row>
    <row r="30" spans="1:41" x14ac:dyDescent="0.25">
      <c r="A30" s="148">
        <v>42388</v>
      </c>
      <c r="B30" s="152">
        <v>23</v>
      </c>
      <c r="C30" s="152">
        <v>9.9801699999999993</v>
      </c>
      <c r="D30" s="152">
        <v>9.9801699999999993</v>
      </c>
      <c r="E30" s="152">
        <v>3.1099929999999998</v>
      </c>
      <c r="F30" s="152">
        <v>86</v>
      </c>
      <c r="G30" s="152">
        <v>9.9220120000000005</v>
      </c>
      <c r="H30" s="152">
        <v>9.9220120000000005</v>
      </c>
      <c r="I30" s="152">
        <v>3.2902740000000001</v>
      </c>
      <c r="J30" s="152">
        <v>170</v>
      </c>
      <c r="K30" s="152">
        <v>9.8409829999999996</v>
      </c>
      <c r="L30" s="152">
        <v>9.8409829999999996</v>
      </c>
      <c r="M30" s="152">
        <v>3.4218320000000002</v>
      </c>
      <c r="N30" s="152">
        <v>324</v>
      </c>
      <c r="O30" s="152">
        <v>9.6898119999999999</v>
      </c>
      <c r="P30" s="152">
        <v>9.6898119999999999</v>
      </c>
      <c r="Q30" s="152">
        <v>3.5568629999999999</v>
      </c>
      <c r="R30" s="152">
        <v>1422</v>
      </c>
      <c r="S30" s="152">
        <v>99.917817999999997</v>
      </c>
      <c r="T30" s="152">
        <v>100.37615099999999</v>
      </c>
      <c r="U30" s="152">
        <v>5</v>
      </c>
      <c r="V30" s="152">
        <v>1969</v>
      </c>
      <c r="W30" s="152">
        <v>104.938688</v>
      </c>
      <c r="X30" s="152">
        <v>105.534521</v>
      </c>
      <c r="Y30" s="152">
        <v>6.5</v>
      </c>
      <c r="Z30" s="152" t="s">
        <v>251</v>
      </c>
      <c r="AA30" s="152" t="s">
        <v>251</v>
      </c>
      <c r="AB30" s="152" t="s">
        <v>251</v>
      </c>
      <c r="AC30" s="152" t="s">
        <v>251</v>
      </c>
      <c r="AD30" s="152">
        <v>3698</v>
      </c>
      <c r="AE30" s="152">
        <v>96.527880999999994</v>
      </c>
      <c r="AF30" s="152">
        <v>98.508437000000001</v>
      </c>
      <c r="AG30" s="152">
        <v>5.75</v>
      </c>
      <c r="AH30" s="152">
        <v>6883</v>
      </c>
      <c r="AI30" s="152">
        <v>109.165182</v>
      </c>
      <c r="AJ30" s="152">
        <v>109.87559899999999</v>
      </c>
      <c r="AK30" s="152">
        <v>7.75</v>
      </c>
      <c r="AL30" s="152">
        <v>9795</v>
      </c>
      <c r="AM30" s="152">
        <v>109.13742499999999</v>
      </c>
      <c r="AN30" s="152">
        <v>109.847842</v>
      </c>
      <c r="AO30" s="152">
        <v>7.75</v>
      </c>
    </row>
    <row r="31" spans="1:41" x14ac:dyDescent="0.25">
      <c r="A31" s="148">
        <v>42389</v>
      </c>
      <c r="B31" s="152">
        <v>22</v>
      </c>
      <c r="C31" s="152">
        <v>9.9805829999999993</v>
      </c>
      <c r="D31" s="152">
        <v>9.9805829999999993</v>
      </c>
      <c r="E31" s="152">
        <v>3.1835089999999999</v>
      </c>
      <c r="F31" s="152">
        <v>85</v>
      </c>
      <c r="G31" s="152">
        <v>9.9224530000000009</v>
      </c>
      <c r="H31" s="152">
        <v>9.9224530000000009</v>
      </c>
      <c r="I31" s="152">
        <v>3.310012</v>
      </c>
      <c r="J31" s="152">
        <v>169</v>
      </c>
      <c r="K31" s="152">
        <v>9.8417490000000001</v>
      </c>
      <c r="L31" s="152">
        <v>9.8417490000000001</v>
      </c>
      <c r="M31" s="152">
        <v>3.4252319999999998</v>
      </c>
      <c r="N31" s="152">
        <v>323</v>
      </c>
      <c r="O31" s="152">
        <v>9.6894939999999998</v>
      </c>
      <c r="P31" s="152">
        <v>9.6894939999999998</v>
      </c>
      <c r="Q31" s="152">
        <v>3.57165</v>
      </c>
      <c r="R31" s="152">
        <v>1421</v>
      </c>
      <c r="S31" s="152">
        <v>99.713375999999997</v>
      </c>
      <c r="T31" s="152">
        <v>100.185598</v>
      </c>
      <c r="U31" s="152">
        <v>5</v>
      </c>
      <c r="V31" s="152">
        <v>1968</v>
      </c>
      <c r="W31" s="152">
        <v>104.82592200000001</v>
      </c>
      <c r="X31" s="152">
        <v>105.43981100000001</v>
      </c>
      <c r="Y31" s="152">
        <v>6.5</v>
      </c>
      <c r="Z31" s="152" t="s">
        <v>251</v>
      </c>
      <c r="AA31" s="152" t="s">
        <v>251</v>
      </c>
      <c r="AB31" s="152" t="s">
        <v>251</v>
      </c>
      <c r="AC31" s="152" t="s">
        <v>251</v>
      </c>
      <c r="AD31" s="152">
        <v>3697</v>
      </c>
      <c r="AE31" s="152">
        <v>96.260542999999998</v>
      </c>
      <c r="AF31" s="152">
        <v>98.257070999999996</v>
      </c>
      <c r="AG31" s="152">
        <v>5.75</v>
      </c>
      <c r="AH31" s="152">
        <v>6882</v>
      </c>
      <c r="AI31" s="152">
        <v>108.597987</v>
      </c>
      <c r="AJ31" s="152">
        <v>109.329931</v>
      </c>
      <c r="AK31" s="152">
        <v>7.75</v>
      </c>
      <c r="AL31" s="152">
        <v>9794</v>
      </c>
      <c r="AM31" s="152">
        <v>108.188399</v>
      </c>
      <c r="AN31" s="152">
        <v>108.920343</v>
      </c>
      <c r="AO31" s="152">
        <v>7.75</v>
      </c>
    </row>
    <row r="32" spans="1:41" x14ac:dyDescent="0.25">
      <c r="A32" s="148">
        <v>42390</v>
      </c>
      <c r="B32" s="152">
        <v>28</v>
      </c>
      <c r="C32" s="152">
        <v>9.9759969999999996</v>
      </c>
      <c r="D32" s="152">
        <v>9.9759969999999996</v>
      </c>
      <c r="E32" s="152">
        <v>3.0935250000000001</v>
      </c>
      <c r="F32" s="152">
        <v>91</v>
      </c>
      <c r="G32" s="152">
        <v>9.9172309999999992</v>
      </c>
      <c r="H32" s="152">
        <v>9.9172309999999992</v>
      </c>
      <c r="I32" s="152">
        <v>3.3017059999999998</v>
      </c>
      <c r="J32" s="152">
        <v>182</v>
      </c>
      <c r="K32" s="152">
        <v>9.8290620000000004</v>
      </c>
      <c r="L32" s="152">
        <v>9.8290620000000004</v>
      </c>
      <c r="M32" s="152">
        <v>3.439994</v>
      </c>
      <c r="N32" s="152">
        <v>322</v>
      </c>
      <c r="O32" s="152">
        <v>9.6909519999999993</v>
      </c>
      <c r="P32" s="152">
        <v>9.6909519999999993</v>
      </c>
      <c r="Q32" s="152">
        <v>3.5653820000000001</v>
      </c>
      <c r="R32" s="152">
        <v>1420</v>
      </c>
      <c r="S32" s="152">
        <v>99.608743000000004</v>
      </c>
      <c r="T32" s="152">
        <v>100.094854</v>
      </c>
      <c r="U32" s="152">
        <v>5</v>
      </c>
      <c r="V32" s="152">
        <v>1967</v>
      </c>
      <c r="W32" s="152">
        <v>104.619083</v>
      </c>
      <c r="X32" s="152">
        <v>105.25102699999999</v>
      </c>
      <c r="Y32" s="152">
        <v>6.5</v>
      </c>
      <c r="Z32" s="152" t="s">
        <v>251</v>
      </c>
      <c r="AA32" s="152" t="s">
        <v>251</v>
      </c>
      <c r="AB32" s="152" t="s">
        <v>251</v>
      </c>
      <c r="AC32" s="152" t="s">
        <v>251</v>
      </c>
      <c r="AD32" s="152">
        <v>3696</v>
      </c>
      <c r="AE32" s="152">
        <v>96.312773000000007</v>
      </c>
      <c r="AF32" s="152">
        <v>98.325272999999996</v>
      </c>
      <c r="AG32" s="152">
        <v>5.75</v>
      </c>
      <c r="AH32" s="152">
        <v>6881</v>
      </c>
      <c r="AI32" s="152">
        <v>108.71522400000001</v>
      </c>
      <c r="AJ32" s="152">
        <v>109.46869599999999</v>
      </c>
      <c r="AK32" s="152">
        <v>7.75</v>
      </c>
      <c r="AL32" s="152">
        <v>9793</v>
      </c>
      <c r="AM32" s="152">
        <v>108.66408800000001</v>
      </c>
      <c r="AN32" s="152">
        <v>109.41755999999999</v>
      </c>
      <c r="AO32" s="152">
        <v>7.75</v>
      </c>
    </row>
    <row r="33" spans="1:41" x14ac:dyDescent="0.25">
      <c r="A33" s="148">
        <v>42391</v>
      </c>
      <c r="B33" s="152">
        <v>27</v>
      </c>
      <c r="C33" s="152">
        <v>9.9767910000000004</v>
      </c>
      <c r="D33" s="152">
        <v>9.9767910000000004</v>
      </c>
      <c r="E33" s="152">
        <v>3.1017320000000002</v>
      </c>
      <c r="F33" s="152">
        <v>90</v>
      </c>
      <c r="G33" s="152">
        <v>9.9179499999999994</v>
      </c>
      <c r="H33" s="152">
        <v>9.9179499999999994</v>
      </c>
      <c r="I33" s="152">
        <v>3.3091520000000001</v>
      </c>
      <c r="J33" s="152">
        <v>181</v>
      </c>
      <c r="K33" s="152">
        <v>9.8299850000000006</v>
      </c>
      <c r="L33" s="152">
        <v>9.8299850000000006</v>
      </c>
      <c r="M33" s="152">
        <v>3.4399989999999998</v>
      </c>
      <c r="N33" s="152">
        <v>321</v>
      </c>
      <c r="O33" s="152">
        <v>9.6914940000000005</v>
      </c>
      <c r="P33" s="152">
        <v>9.6914940000000005</v>
      </c>
      <c r="Q33" s="152">
        <v>3.5700180000000001</v>
      </c>
      <c r="R33" s="152">
        <v>1419</v>
      </c>
      <c r="S33" s="152">
        <v>99.635937999999996</v>
      </c>
      <c r="T33" s="152">
        <v>100.135938</v>
      </c>
      <c r="U33" s="152">
        <v>5</v>
      </c>
      <c r="V33" s="152">
        <v>1966</v>
      </c>
      <c r="W33" s="152">
        <v>104.65589900000001</v>
      </c>
      <c r="X33" s="152">
        <v>105.305899</v>
      </c>
      <c r="Y33" s="152">
        <v>6.5</v>
      </c>
      <c r="Z33" s="152" t="s">
        <v>251</v>
      </c>
      <c r="AA33" s="152" t="s">
        <v>251</v>
      </c>
      <c r="AB33" s="152" t="s">
        <v>251</v>
      </c>
      <c r="AC33" s="152" t="s">
        <v>251</v>
      </c>
      <c r="AD33" s="152">
        <v>3695</v>
      </c>
      <c r="AE33" s="152">
        <v>96.398128999999997</v>
      </c>
      <c r="AF33" s="152">
        <v>98.426601000000005</v>
      </c>
      <c r="AG33" s="152">
        <v>5.75</v>
      </c>
      <c r="AH33" s="152">
        <v>6880</v>
      </c>
      <c r="AI33" s="152">
        <v>109.13723</v>
      </c>
      <c r="AJ33" s="152">
        <v>109.91222999999999</v>
      </c>
      <c r="AK33" s="152">
        <v>7.75</v>
      </c>
      <c r="AL33" s="152">
        <v>9792</v>
      </c>
      <c r="AM33" s="152">
        <v>108.946867</v>
      </c>
      <c r="AN33" s="152">
        <v>109.721867</v>
      </c>
      <c r="AO33" s="152">
        <v>7.75</v>
      </c>
    </row>
    <row r="34" spans="1:41" x14ac:dyDescent="0.25">
      <c r="A34" s="148">
        <v>42394</v>
      </c>
      <c r="B34" s="152">
        <v>24</v>
      </c>
      <c r="C34" s="152">
        <v>9.9793950000000002</v>
      </c>
      <c r="D34" s="152">
        <v>9.9793950000000002</v>
      </c>
      <c r="E34" s="152">
        <v>3.0971320000000002</v>
      </c>
      <c r="F34" s="152">
        <v>87</v>
      </c>
      <c r="G34" s="152">
        <v>9.9208879999999997</v>
      </c>
      <c r="H34" s="152">
        <v>9.9208879999999997</v>
      </c>
      <c r="I34" s="152">
        <v>3.2997049999999999</v>
      </c>
      <c r="J34" s="152">
        <v>178</v>
      </c>
      <c r="K34" s="152">
        <v>9.8322780000000005</v>
      </c>
      <c r="L34" s="152">
        <v>9.8322780000000005</v>
      </c>
      <c r="M34" s="152">
        <v>3.4499939999999998</v>
      </c>
      <c r="N34" s="152">
        <v>318</v>
      </c>
      <c r="O34" s="152">
        <v>9.6942909999999998</v>
      </c>
      <c r="P34" s="152">
        <v>9.6942909999999998</v>
      </c>
      <c r="Q34" s="152">
        <v>3.569995</v>
      </c>
      <c r="R34" s="152">
        <v>1416</v>
      </c>
      <c r="S34" s="152">
        <v>99.605507000000003</v>
      </c>
      <c r="T34" s="152">
        <v>100.14717400000001</v>
      </c>
      <c r="U34" s="152">
        <v>5</v>
      </c>
      <c r="V34" s="152">
        <v>1963</v>
      </c>
      <c r="W34" s="152">
        <v>104.552002</v>
      </c>
      <c r="X34" s="152">
        <v>105.256169</v>
      </c>
      <c r="Y34" s="152">
        <v>6.5</v>
      </c>
      <c r="Z34" s="152" t="s">
        <v>251</v>
      </c>
      <c r="AA34" s="152" t="s">
        <v>251</v>
      </c>
      <c r="AB34" s="152" t="s">
        <v>251</v>
      </c>
      <c r="AC34" s="152" t="s">
        <v>251</v>
      </c>
      <c r="AD34" s="152">
        <v>3692</v>
      </c>
      <c r="AE34" s="152">
        <v>96.320162999999994</v>
      </c>
      <c r="AF34" s="152">
        <v>98.396552</v>
      </c>
      <c r="AG34" s="152">
        <v>5.75</v>
      </c>
      <c r="AH34" s="152">
        <v>6877</v>
      </c>
      <c r="AI34" s="152">
        <v>109.281728</v>
      </c>
      <c r="AJ34" s="152">
        <v>110.12131100000001</v>
      </c>
      <c r="AK34" s="152">
        <v>7.75</v>
      </c>
      <c r="AL34" s="152">
        <v>9789</v>
      </c>
      <c r="AM34" s="152">
        <v>108.923019</v>
      </c>
      <c r="AN34" s="152">
        <v>109.762602</v>
      </c>
      <c r="AO34" s="152">
        <v>7.75</v>
      </c>
    </row>
    <row r="35" spans="1:41" x14ac:dyDescent="0.25">
      <c r="A35" s="148">
        <v>42395</v>
      </c>
      <c r="B35" s="152">
        <v>23</v>
      </c>
      <c r="C35" s="152">
        <v>9.9795940000000005</v>
      </c>
      <c r="D35" s="152">
        <v>9.9795940000000005</v>
      </c>
      <c r="E35" s="152">
        <v>3.2005140000000001</v>
      </c>
      <c r="F35" s="152">
        <v>86</v>
      </c>
      <c r="G35" s="152">
        <v>9.9215210000000003</v>
      </c>
      <c r="H35" s="152">
        <v>9.9215210000000003</v>
      </c>
      <c r="I35" s="152">
        <v>3.311153</v>
      </c>
      <c r="J35" s="152">
        <v>177</v>
      </c>
      <c r="K35" s="152">
        <v>9.8336799999999993</v>
      </c>
      <c r="L35" s="152">
        <v>9.8336799999999993</v>
      </c>
      <c r="M35" s="152">
        <v>3.439994</v>
      </c>
      <c r="N35" s="152">
        <v>317</v>
      </c>
      <c r="O35" s="152">
        <v>9.6952149999999993</v>
      </c>
      <c r="P35" s="152">
        <v>9.6952149999999993</v>
      </c>
      <c r="Q35" s="152">
        <v>3.5700919999999998</v>
      </c>
      <c r="R35" s="152">
        <v>1415</v>
      </c>
      <c r="S35" s="152">
        <v>99.605756</v>
      </c>
      <c r="T35" s="152">
        <v>100.161312</v>
      </c>
      <c r="U35" s="152">
        <v>5</v>
      </c>
      <c r="V35" s="152">
        <v>1962</v>
      </c>
      <c r="W35" s="152">
        <v>104.502684</v>
      </c>
      <c r="X35" s="152">
        <v>105.224906</v>
      </c>
      <c r="Y35" s="152">
        <v>6.5</v>
      </c>
      <c r="Z35" s="152" t="s">
        <v>251</v>
      </c>
      <c r="AA35" s="152" t="s">
        <v>251</v>
      </c>
      <c r="AB35" s="152" t="s">
        <v>251</v>
      </c>
      <c r="AC35" s="152" t="s">
        <v>251</v>
      </c>
      <c r="AD35" s="152">
        <v>3691</v>
      </c>
      <c r="AE35" s="152">
        <v>96.467495</v>
      </c>
      <c r="AF35" s="152">
        <v>98.559855999999996</v>
      </c>
      <c r="AG35" s="152">
        <v>5.75</v>
      </c>
      <c r="AH35" s="152">
        <v>6876</v>
      </c>
      <c r="AI35" s="152">
        <v>109.38408800000001</v>
      </c>
      <c r="AJ35" s="152">
        <v>110.245199</v>
      </c>
      <c r="AK35" s="152">
        <v>7.75</v>
      </c>
      <c r="AL35" s="152">
        <v>9788</v>
      </c>
      <c r="AM35" s="152">
        <v>109.167322</v>
      </c>
      <c r="AN35" s="152">
        <v>110.02843300000001</v>
      </c>
      <c r="AO35" s="152">
        <v>7.75</v>
      </c>
    </row>
    <row r="36" spans="1:41" x14ac:dyDescent="0.25">
      <c r="A36" s="148">
        <v>42396</v>
      </c>
      <c r="B36" s="152">
        <v>22</v>
      </c>
      <c r="C36" s="152">
        <v>9.9804379999999995</v>
      </c>
      <c r="D36" s="152">
        <v>9.9804379999999995</v>
      </c>
      <c r="E36" s="152">
        <v>3.2073290000000001</v>
      </c>
      <c r="F36" s="152">
        <v>85</v>
      </c>
      <c r="G36" s="152">
        <v>9.9219709999999992</v>
      </c>
      <c r="H36" s="152">
        <v>9.9219709999999992</v>
      </c>
      <c r="I36" s="152">
        <v>3.3307470000000001</v>
      </c>
      <c r="J36" s="152">
        <v>176</v>
      </c>
      <c r="K36" s="152">
        <v>9.8342720000000003</v>
      </c>
      <c r="L36" s="152">
        <v>9.8342720000000003</v>
      </c>
      <c r="M36" s="152">
        <v>3.4470179999999999</v>
      </c>
      <c r="N36" s="152">
        <v>316</v>
      </c>
      <c r="O36" s="152">
        <v>9.6953720000000008</v>
      </c>
      <c r="P36" s="152">
        <v>9.6953720000000008</v>
      </c>
      <c r="Q36" s="152">
        <v>3.5794869999999999</v>
      </c>
      <c r="R36" s="152">
        <v>1414</v>
      </c>
      <c r="S36" s="152">
        <v>99.781341999999995</v>
      </c>
      <c r="T36" s="152">
        <v>100.350786</v>
      </c>
      <c r="U36" s="152">
        <v>5</v>
      </c>
      <c r="V36" s="152">
        <v>1961</v>
      </c>
      <c r="W36" s="152">
        <v>104.596845</v>
      </c>
      <c r="X36" s="152">
        <v>105.33712300000001</v>
      </c>
      <c r="Y36" s="152">
        <v>6.5</v>
      </c>
      <c r="Z36" s="152" t="s">
        <v>251</v>
      </c>
      <c r="AA36" s="152" t="s">
        <v>251</v>
      </c>
      <c r="AB36" s="152" t="s">
        <v>251</v>
      </c>
      <c r="AC36" s="152" t="s">
        <v>251</v>
      </c>
      <c r="AD36" s="152">
        <v>3690</v>
      </c>
      <c r="AE36" s="152">
        <v>96.688535000000002</v>
      </c>
      <c r="AF36" s="152">
        <v>98.796868000000003</v>
      </c>
      <c r="AG36" s="152">
        <v>5.75</v>
      </c>
      <c r="AH36" s="152">
        <v>6875</v>
      </c>
      <c r="AI36" s="152">
        <v>109.823649</v>
      </c>
      <c r="AJ36" s="152">
        <v>110.706288</v>
      </c>
      <c r="AK36" s="152">
        <v>7.75</v>
      </c>
      <c r="AL36" s="152">
        <v>9787</v>
      </c>
      <c r="AM36" s="152">
        <v>109.476764</v>
      </c>
      <c r="AN36" s="152">
        <v>110.359403</v>
      </c>
      <c r="AO36" s="152">
        <v>7.75</v>
      </c>
    </row>
    <row r="37" spans="1:41" x14ac:dyDescent="0.25">
      <c r="A37" s="148">
        <v>42397</v>
      </c>
      <c r="B37" s="152">
        <v>28</v>
      </c>
      <c r="C37" s="152">
        <v>9.9754529999999999</v>
      </c>
      <c r="D37" s="152">
        <v>9.9754529999999999</v>
      </c>
      <c r="E37" s="152">
        <v>3.1638090000000001</v>
      </c>
      <c r="F37" s="152">
        <v>91</v>
      </c>
      <c r="G37" s="152">
        <v>9.9165770000000002</v>
      </c>
      <c r="H37" s="152">
        <v>9.9165770000000002</v>
      </c>
      <c r="I37" s="152">
        <v>3.328014</v>
      </c>
      <c r="J37" s="152">
        <v>175</v>
      </c>
      <c r="K37" s="152">
        <v>9.8355259999999998</v>
      </c>
      <c r="L37" s="152">
        <v>9.8355259999999998</v>
      </c>
      <c r="M37" s="152">
        <v>3.440045</v>
      </c>
      <c r="N37" s="152">
        <v>315</v>
      </c>
      <c r="O37" s="152">
        <v>9.6974269999999994</v>
      </c>
      <c r="P37" s="152">
        <v>9.6974269999999994</v>
      </c>
      <c r="Q37" s="152">
        <v>3.565871</v>
      </c>
      <c r="R37" s="152">
        <v>1413</v>
      </c>
      <c r="S37" s="152">
        <v>99.851076000000006</v>
      </c>
      <c r="T37" s="152">
        <v>100.434409</v>
      </c>
      <c r="U37" s="152">
        <v>5</v>
      </c>
      <c r="V37" s="152">
        <v>1960</v>
      </c>
      <c r="W37" s="152">
        <v>104.83243299999999</v>
      </c>
      <c r="X37" s="152">
        <v>105.590766</v>
      </c>
      <c r="Y37" s="152">
        <v>6.5</v>
      </c>
      <c r="Z37" s="152" t="s">
        <v>251</v>
      </c>
      <c r="AA37" s="152" t="s">
        <v>251</v>
      </c>
      <c r="AB37" s="152" t="s">
        <v>251</v>
      </c>
      <c r="AC37" s="152" t="s">
        <v>251</v>
      </c>
      <c r="AD37" s="152">
        <v>3689</v>
      </c>
      <c r="AE37" s="152">
        <v>97.130706000000004</v>
      </c>
      <c r="AF37" s="152">
        <v>99.255011999999994</v>
      </c>
      <c r="AG37" s="152">
        <v>5.75</v>
      </c>
      <c r="AH37" s="152">
        <v>6874</v>
      </c>
      <c r="AI37" s="152">
        <v>110.403076</v>
      </c>
      <c r="AJ37" s="152">
        <v>111.307243</v>
      </c>
      <c r="AK37" s="152">
        <v>7.75</v>
      </c>
      <c r="AL37" s="152">
        <v>9786</v>
      </c>
      <c r="AM37" s="152">
        <v>109.984274</v>
      </c>
      <c r="AN37" s="152">
        <v>110.888441</v>
      </c>
      <c r="AO37" s="152">
        <v>7.75</v>
      </c>
    </row>
    <row r="38" spans="1:41" x14ac:dyDescent="0.25">
      <c r="A38" s="148">
        <v>42398</v>
      </c>
      <c r="B38" s="152">
        <v>27</v>
      </c>
      <c r="C38" s="152">
        <v>9.9763859999999998</v>
      </c>
      <c r="D38" s="152">
        <v>9.9763859999999998</v>
      </c>
      <c r="E38" s="152">
        <v>3.155986</v>
      </c>
      <c r="F38" s="152">
        <v>90</v>
      </c>
      <c r="G38" s="152">
        <v>9.9174690000000005</v>
      </c>
      <c r="H38" s="152">
        <v>9.9174690000000005</v>
      </c>
      <c r="I38" s="152">
        <v>3.3287119999999999</v>
      </c>
      <c r="J38" s="152">
        <v>174</v>
      </c>
      <c r="K38" s="152">
        <v>9.8369160000000004</v>
      </c>
      <c r="L38" s="152">
        <v>9.8369160000000004</v>
      </c>
      <c r="M38" s="152">
        <v>3.430091</v>
      </c>
      <c r="N38" s="152">
        <v>314</v>
      </c>
      <c r="O38" s="152">
        <v>9.7029440000000005</v>
      </c>
      <c r="P38" s="152">
        <v>9.7029440000000005</v>
      </c>
      <c r="Q38" s="152">
        <v>3.5100039999999999</v>
      </c>
      <c r="R38" s="152">
        <v>1412</v>
      </c>
      <c r="S38" s="152">
        <v>100.304309</v>
      </c>
      <c r="T38" s="152">
        <v>100.90153100000001</v>
      </c>
      <c r="U38" s="152">
        <v>5</v>
      </c>
      <c r="V38" s="152">
        <v>1959</v>
      </c>
      <c r="W38" s="152">
        <v>105.395962</v>
      </c>
      <c r="X38" s="152">
        <v>106.17235100000001</v>
      </c>
      <c r="Y38" s="152">
        <v>6.5</v>
      </c>
      <c r="Z38" s="152" t="s">
        <v>251</v>
      </c>
      <c r="AA38" s="152" t="s">
        <v>251</v>
      </c>
      <c r="AB38" s="152" t="s">
        <v>251</v>
      </c>
      <c r="AC38" s="152" t="s">
        <v>251</v>
      </c>
      <c r="AD38" s="152">
        <v>3688</v>
      </c>
      <c r="AE38" s="152">
        <v>97.889633000000003</v>
      </c>
      <c r="AF38" s="152">
        <v>100.029911</v>
      </c>
      <c r="AG38" s="152">
        <v>5.75</v>
      </c>
      <c r="AH38" s="152">
        <v>6873</v>
      </c>
      <c r="AI38" s="152">
        <v>111.663495</v>
      </c>
      <c r="AJ38" s="152">
        <v>112.589189</v>
      </c>
      <c r="AK38" s="152">
        <v>7.75</v>
      </c>
      <c r="AL38" s="152">
        <v>9785</v>
      </c>
      <c r="AM38" s="152">
        <v>111.141003</v>
      </c>
      <c r="AN38" s="152">
        <v>112.066697</v>
      </c>
      <c r="AO38" s="152">
        <v>7.75</v>
      </c>
    </row>
    <row r="39" spans="1:41" x14ac:dyDescent="0.25">
      <c r="A39" s="148">
        <v>42402</v>
      </c>
      <c r="B39" s="152">
        <v>23</v>
      </c>
      <c r="C39" s="152">
        <v>9.9799070000000007</v>
      </c>
      <c r="D39" s="152">
        <v>9.9799070000000007</v>
      </c>
      <c r="E39" s="152">
        <v>3.1513230000000001</v>
      </c>
      <c r="F39" s="152">
        <v>86</v>
      </c>
      <c r="G39" s="152">
        <v>9.9208429999999996</v>
      </c>
      <c r="H39" s="152">
        <v>9.9208429999999996</v>
      </c>
      <c r="I39" s="152">
        <v>3.3399869999999998</v>
      </c>
      <c r="J39" s="152">
        <v>170</v>
      </c>
      <c r="K39" s="152">
        <v>9.8401370000000004</v>
      </c>
      <c r="L39" s="152">
        <v>9.8401370000000004</v>
      </c>
      <c r="M39" s="152">
        <v>3.4403320000000002</v>
      </c>
      <c r="N39" s="152">
        <v>310</v>
      </c>
      <c r="O39" s="152">
        <v>9.7074289999999994</v>
      </c>
      <c r="P39" s="152">
        <v>9.7074289999999994</v>
      </c>
      <c r="Q39" s="152">
        <v>3.4999989999999999</v>
      </c>
      <c r="R39" s="152">
        <v>1408</v>
      </c>
      <c r="S39" s="152">
        <v>100.094475</v>
      </c>
      <c r="T39" s="152">
        <v>100.747253</v>
      </c>
      <c r="U39" s="152">
        <v>5</v>
      </c>
      <c r="V39" s="152">
        <v>1955</v>
      </c>
      <c r="W39" s="152">
        <v>105.15489599999999</v>
      </c>
      <c r="X39" s="152">
        <v>106.003507</v>
      </c>
      <c r="Y39" s="152">
        <v>6.5</v>
      </c>
      <c r="Z39" s="152" t="s">
        <v>251</v>
      </c>
      <c r="AA39" s="152" t="s">
        <v>251</v>
      </c>
      <c r="AB39" s="152" t="s">
        <v>251</v>
      </c>
      <c r="AC39" s="152" t="s">
        <v>251</v>
      </c>
      <c r="AD39" s="152">
        <v>3684</v>
      </c>
      <c r="AE39" s="152">
        <v>97.505095999999995</v>
      </c>
      <c r="AF39" s="152">
        <v>99.709263000000007</v>
      </c>
      <c r="AG39" s="152">
        <v>5.75</v>
      </c>
      <c r="AH39" s="152">
        <v>6869</v>
      </c>
      <c r="AI39" s="152">
        <v>110.91886</v>
      </c>
      <c r="AJ39" s="152">
        <v>111.930666</v>
      </c>
      <c r="AK39" s="152">
        <v>7.75</v>
      </c>
      <c r="AL39" s="152">
        <v>9781</v>
      </c>
      <c r="AM39" s="152">
        <v>110.70462499999999</v>
      </c>
      <c r="AN39" s="152">
        <v>111.716431</v>
      </c>
      <c r="AO39" s="152">
        <v>7.75</v>
      </c>
    </row>
    <row r="40" spans="1:41" x14ac:dyDescent="0.25">
      <c r="A40" s="148">
        <v>42403</v>
      </c>
      <c r="B40" s="152">
        <v>22</v>
      </c>
      <c r="C40" s="152">
        <v>9.9807830000000006</v>
      </c>
      <c r="D40" s="152">
        <v>9.9807830000000006</v>
      </c>
      <c r="E40" s="152">
        <v>3.150655</v>
      </c>
      <c r="F40" s="152">
        <v>85</v>
      </c>
      <c r="G40" s="152">
        <v>9.921564</v>
      </c>
      <c r="H40" s="152">
        <v>9.921564</v>
      </c>
      <c r="I40" s="152">
        <v>3.348258</v>
      </c>
      <c r="J40" s="152">
        <v>169</v>
      </c>
      <c r="K40" s="152">
        <v>9.8417089999999998</v>
      </c>
      <c r="L40" s="152">
        <v>9.8417089999999998</v>
      </c>
      <c r="M40" s="152">
        <v>3.4261119999999998</v>
      </c>
      <c r="N40" s="152">
        <v>309</v>
      </c>
      <c r="O40" s="152">
        <v>9.7081619999999997</v>
      </c>
      <c r="P40" s="152">
        <v>9.7081619999999997</v>
      </c>
      <c r="Q40" s="152">
        <v>3.5022639999999998</v>
      </c>
      <c r="R40" s="152">
        <v>1407</v>
      </c>
      <c r="S40" s="152">
        <v>100.348556</v>
      </c>
      <c r="T40" s="152">
        <v>101.01522300000001</v>
      </c>
      <c r="U40" s="152">
        <v>5</v>
      </c>
      <c r="V40" s="152">
        <v>1954</v>
      </c>
      <c r="W40" s="152">
        <v>105.683815</v>
      </c>
      <c r="X40" s="152">
        <v>106.550482</v>
      </c>
      <c r="Y40" s="152">
        <v>6.5</v>
      </c>
      <c r="Z40" s="152" t="s">
        <v>251</v>
      </c>
      <c r="AA40" s="152" t="s">
        <v>251</v>
      </c>
      <c r="AB40" s="152" t="s">
        <v>251</v>
      </c>
      <c r="AC40" s="152" t="s">
        <v>251</v>
      </c>
      <c r="AD40" s="152">
        <v>3683</v>
      </c>
      <c r="AE40" s="152">
        <v>98.399382000000003</v>
      </c>
      <c r="AF40" s="152">
        <v>100.61952100000001</v>
      </c>
      <c r="AG40" s="152">
        <v>5.75</v>
      </c>
      <c r="AH40" s="152">
        <v>6868</v>
      </c>
      <c r="AI40" s="152">
        <v>111.98964599999999</v>
      </c>
      <c r="AJ40" s="152">
        <v>113.02297900000001</v>
      </c>
      <c r="AK40" s="152">
        <v>7.75</v>
      </c>
      <c r="AL40" s="152">
        <v>9780</v>
      </c>
      <c r="AM40" s="152">
        <v>111.833383</v>
      </c>
      <c r="AN40" s="152">
        <v>112.866716</v>
      </c>
      <c r="AO40" s="152">
        <v>7.75</v>
      </c>
    </row>
    <row r="41" spans="1:41" x14ac:dyDescent="0.25">
      <c r="A41" s="148">
        <v>42404</v>
      </c>
      <c r="B41" s="152">
        <v>28</v>
      </c>
      <c r="C41" s="152">
        <v>9.9751010000000004</v>
      </c>
      <c r="D41" s="152">
        <v>9.9751010000000004</v>
      </c>
      <c r="E41" s="152">
        <v>3.2092909999999999</v>
      </c>
      <c r="F41" s="152">
        <v>91</v>
      </c>
      <c r="G41" s="152">
        <v>9.9165010000000002</v>
      </c>
      <c r="H41" s="152">
        <v>9.9165010000000002</v>
      </c>
      <c r="I41" s="152">
        <v>3.3310710000000001</v>
      </c>
      <c r="J41" s="152">
        <v>182</v>
      </c>
      <c r="K41" s="152">
        <v>9.8292940000000009</v>
      </c>
      <c r="L41" s="152">
        <v>9.8292940000000009</v>
      </c>
      <c r="M41" s="152">
        <v>3.435244</v>
      </c>
      <c r="N41" s="152">
        <v>364</v>
      </c>
      <c r="O41" s="152">
        <v>9.655227</v>
      </c>
      <c r="P41" s="152">
        <v>9.655227</v>
      </c>
      <c r="Q41" s="152">
        <v>3.531603</v>
      </c>
      <c r="R41" s="152">
        <v>1406</v>
      </c>
      <c r="S41" s="152">
        <v>100.299983</v>
      </c>
      <c r="T41" s="152">
        <v>100.98053899999999</v>
      </c>
      <c r="U41" s="152">
        <v>5</v>
      </c>
      <c r="V41" s="152">
        <v>1953</v>
      </c>
      <c r="W41" s="152">
        <v>105.640655</v>
      </c>
      <c r="X41" s="152">
        <v>106.52537700000001</v>
      </c>
      <c r="Y41" s="152">
        <v>6.5</v>
      </c>
      <c r="Z41" s="152" t="s">
        <v>251</v>
      </c>
      <c r="AA41" s="152" t="s">
        <v>251</v>
      </c>
      <c r="AB41" s="152" t="s">
        <v>251</v>
      </c>
      <c r="AC41" s="152" t="s">
        <v>251</v>
      </c>
      <c r="AD41" s="152">
        <v>3682</v>
      </c>
      <c r="AE41" s="152">
        <v>98.085097000000005</v>
      </c>
      <c r="AF41" s="152">
        <v>100.321208</v>
      </c>
      <c r="AG41" s="152">
        <v>5.75</v>
      </c>
      <c r="AH41" s="152">
        <v>6867</v>
      </c>
      <c r="AI41" s="152">
        <v>111.894488</v>
      </c>
      <c r="AJ41" s="152">
        <v>112.949349</v>
      </c>
      <c r="AK41" s="152">
        <v>7.75</v>
      </c>
      <c r="AL41" s="152">
        <v>9779</v>
      </c>
      <c r="AM41" s="152">
        <v>111.47191599999999</v>
      </c>
      <c r="AN41" s="152">
        <v>112.526777</v>
      </c>
      <c r="AO41" s="152">
        <v>7.75</v>
      </c>
    </row>
    <row r="42" spans="1:41" x14ac:dyDescent="0.25">
      <c r="A42" s="148">
        <v>42405</v>
      </c>
      <c r="B42" s="152">
        <v>27</v>
      </c>
      <c r="C42" s="152">
        <v>9.9760299999999997</v>
      </c>
      <c r="D42" s="152">
        <v>9.9760299999999997</v>
      </c>
      <c r="E42" s="152">
        <v>3.2036790000000002</v>
      </c>
      <c r="F42" s="152">
        <v>90</v>
      </c>
      <c r="G42" s="152">
        <v>9.9169800000000006</v>
      </c>
      <c r="H42" s="152">
        <v>9.9169800000000006</v>
      </c>
      <c r="I42" s="152">
        <v>3.3485999999999998</v>
      </c>
      <c r="J42" s="152">
        <v>181</v>
      </c>
      <c r="K42" s="152">
        <v>9.8294650000000008</v>
      </c>
      <c r="L42" s="152">
        <v>9.8294650000000008</v>
      </c>
      <c r="M42" s="152">
        <v>3.4507029999999999</v>
      </c>
      <c r="N42" s="152">
        <v>363</v>
      </c>
      <c r="O42" s="152">
        <v>9.6544000000000008</v>
      </c>
      <c r="P42" s="152">
        <v>9.6544000000000008</v>
      </c>
      <c r="Q42" s="152">
        <v>3.5501309999999999</v>
      </c>
      <c r="R42" s="152">
        <v>1405</v>
      </c>
      <c r="S42" s="152">
        <v>100.176248</v>
      </c>
      <c r="T42" s="152">
        <v>100.87069200000001</v>
      </c>
      <c r="U42" s="152">
        <v>5</v>
      </c>
      <c r="V42" s="152">
        <v>1952</v>
      </c>
      <c r="W42" s="152">
        <v>105.389805</v>
      </c>
      <c r="X42" s="152">
        <v>106.29258299999999</v>
      </c>
      <c r="Y42" s="152">
        <v>6.5</v>
      </c>
      <c r="Z42" s="152" t="s">
        <v>251</v>
      </c>
      <c r="AA42" s="152" t="s">
        <v>251</v>
      </c>
      <c r="AB42" s="152" t="s">
        <v>251</v>
      </c>
      <c r="AC42" s="152" t="s">
        <v>251</v>
      </c>
      <c r="AD42" s="152">
        <v>3681</v>
      </c>
      <c r="AE42" s="152">
        <v>97.635909999999996</v>
      </c>
      <c r="AF42" s="152">
        <v>99.887992999999994</v>
      </c>
      <c r="AG42" s="152">
        <v>5.75</v>
      </c>
      <c r="AH42" s="152">
        <v>6866</v>
      </c>
      <c r="AI42" s="152">
        <v>111.280306</v>
      </c>
      <c r="AJ42" s="152">
        <v>112.356695</v>
      </c>
      <c r="AK42" s="152">
        <v>7.75</v>
      </c>
      <c r="AL42" s="152">
        <v>9778</v>
      </c>
      <c r="AM42" s="152">
        <v>110.71813299999999</v>
      </c>
      <c r="AN42" s="152">
        <v>111.794522</v>
      </c>
      <c r="AO42" s="152">
        <v>7.75</v>
      </c>
    </row>
    <row r="43" spans="1:41" x14ac:dyDescent="0.25">
      <c r="A43" s="148">
        <v>42408</v>
      </c>
      <c r="B43" s="152">
        <v>24</v>
      </c>
      <c r="C43" s="152">
        <v>9.9787020000000002</v>
      </c>
      <c r="D43" s="152">
        <v>9.9787020000000002</v>
      </c>
      <c r="E43" s="152">
        <v>3.2015189999999998</v>
      </c>
      <c r="F43" s="152">
        <v>87</v>
      </c>
      <c r="G43" s="152">
        <v>9.9196919999999995</v>
      </c>
      <c r="H43" s="152">
        <v>9.9196919999999995</v>
      </c>
      <c r="I43" s="152">
        <v>3.349993</v>
      </c>
      <c r="J43" s="152">
        <v>178</v>
      </c>
      <c r="K43" s="152">
        <v>9.8319449999999993</v>
      </c>
      <c r="L43" s="152">
        <v>9.8319449999999993</v>
      </c>
      <c r="M43" s="152">
        <v>3.4569610000000002</v>
      </c>
      <c r="N43" s="152">
        <v>360</v>
      </c>
      <c r="O43" s="152">
        <v>9.6535539999999997</v>
      </c>
      <c r="P43" s="152">
        <v>9.6535539999999997</v>
      </c>
      <c r="Q43" s="152">
        <v>3.5887920000000002</v>
      </c>
      <c r="R43" s="152">
        <v>1402</v>
      </c>
      <c r="S43" s="152">
        <v>99.958647999999997</v>
      </c>
      <c r="T43" s="152">
        <v>100.694759</v>
      </c>
      <c r="U43" s="152">
        <v>5</v>
      </c>
      <c r="V43" s="152">
        <v>1949</v>
      </c>
      <c r="W43" s="152">
        <v>105.24205000000001</v>
      </c>
      <c r="X43" s="152">
        <v>106.198994</v>
      </c>
      <c r="Y43" s="152">
        <v>6.5</v>
      </c>
      <c r="Z43" s="152" t="s">
        <v>251</v>
      </c>
      <c r="AA43" s="152" t="s">
        <v>251</v>
      </c>
      <c r="AB43" s="152" t="s">
        <v>251</v>
      </c>
      <c r="AC43" s="152" t="s">
        <v>251</v>
      </c>
      <c r="AD43" s="152">
        <v>3678</v>
      </c>
      <c r="AE43" s="152">
        <v>97.508830000000003</v>
      </c>
      <c r="AF43" s="152">
        <v>99.80883</v>
      </c>
      <c r="AG43" s="152">
        <v>5.75</v>
      </c>
      <c r="AH43" s="152">
        <v>6863</v>
      </c>
      <c r="AI43" s="152">
        <v>110.74056299999999</v>
      </c>
      <c r="AJ43" s="152">
        <v>111.881535</v>
      </c>
      <c r="AK43" s="152">
        <v>7.75</v>
      </c>
      <c r="AL43" s="152">
        <v>9775</v>
      </c>
      <c r="AM43" s="152">
        <v>110.065124</v>
      </c>
      <c r="AN43" s="152">
        <v>111.206096</v>
      </c>
      <c r="AO43" s="152">
        <v>7.75</v>
      </c>
    </row>
    <row r="44" spans="1:41" x14ac:dyDescent="0.25">
      <c r="A44" s="148">
        <v>42409</v>
      </c>
      <c r="B44" s="152">
        <v>23</v>
      </c>
      <c r="C44" s="152">
        <v>9.9796379999999996</v>
      </c>
      <c r="D44" s="152">
        <v>9.9796379999999996</v>
      </c>
      <c r="E44" s="152">
        <v>3.1935980000000002</v>
      </c>
      <c r="F44" s="152">
        <v>86</v>
      </c>
      <c r="G44" s="152">
        <v>9.9207959999999993</v>
      </c>
      <c r="H44" s="152">
        <v>9.9207959999999993</v>
      </c>
      <c r="I44" s="152">
        <v>3.3419859999999999</v>
      </c>
      <c r="J44" s="152">
        <v>177</v>
      </c>
      <c r="K44" s="152">
        <v>9.8313030000000001</v>
      </c>
      <c r="L44" s="152">
        <v>9.8313030000000001</v>
      </c>
      <c r="M44" s="152">
        <v>3.4900009999999999</v>
      </c>
      <c r="N44" s="152">
        <v>359</v>
      </c>
      <c r="O44" s="152">
        <v>9.6543709999999994</v>
      </c>
      <c r="P44" s="152">
        <v>9.6543709999999994</v>
      </c>
      <c r="Q44" s="152">
        <v>3.589998</v>
      </c>
      <c r="R44" s="152">
        <v>1401</v>
      </c>
      <c r="S44" s="152">
        <v>99.818860000000001</v>
      </c>
      <c r="T44" s="152">
        <v>100.56886</v>
      </c>
      <c r="U44" s="152">
        <v>5</v>
      </c>
      <c r="V44" s="152">
        <v>1948</v>
      </c>
      <c r="W44" s="152">
        <v>105.0984</v>
      </c>
      <c r="X44" s="152">
        <v>106.07340000000001</v>
      </c>
      <c r="Y44" s="152">
        <v>6.5</v>
      </c>
      <c r="Z44" s="152" t="s">
        <v>251</v>
      </c>
      <c r="AA44" s="152" t="s">
        <v>251</v>
      </c>
      <c r="AB44" s="152" t="s">
        <v>251</v>
      </c>
      <c r="AC44" s="152" t="s">
        <v>251</v>
      </c>
      <c r="AD44" s="152">
        <v>3677</v>
      </c>
      <c r="AE44" s="152">
        <v>97.127075000000005</v>
      </c>
      <c r="AF44" s="152">
        <v>99.443047000000007</v>
      </c>
      <c r="AG44" s="152">
        <v>5.75</v>
      </c>
      <c r="AH44" s="152">
        <v>6862</v>
      </c>
      <c r="AI44" s="152">
        <v>110.515057</v>
      </c>
      <c r="AJ44" s="152">
        <v>111.67755699999999</v>
      </c>
      <c r="AK44" s="152">
        <v>7.75</v>
      </c>
      <c r="AL44" s="152">
        <v>9774</v>
      </c>
      <c r="AM44" s="152">
        <v>109.702175</v>
      </c>
      <c r="AN44" s="152">
        <v>110.86467500000001</v>
      </c>
      <c r="AO44" s="152">
        <v>7.75</v>
      </c>
    </row>
    <row r="45" spans="1:41" x14ac:dyDescent="0.25">
      <c r="A45" s="148">
        <v>42410</v>
      </c>
      <c r="B45" s="152">
        <v>22</v>
      </c>
      <c r="C45" s="152">
        <v>9.9803259999999998</v>
      </c>
      <c r="D45" s="152">
        <v>9.9803259999999998</v>
      </c>
      <c r="E45" s="152">
        <v>3.2257280000000002</v>
      </c>
      <c r="F45" s="152">
        <v>85</v>
      </c>
      <c r="G45" s="152">
        <v>9.9222429999999999</v>
      </c>
      <c r="H45" s="152">
        <v>9.9222429999999999</v>
      </c>
      <c r="I45" s="152">
        <v>3.3190460000000002</v>
      </c>
      <c r="J45" s="152">
        <v>176</v>
      </c>
      <c r="K45" s="152">
        <v>9.832713</v>
      </c>
      <c r="L45" s="152">
        <v>9.832713</v>
      </c>
      <c r="M45" s="152">
        <v>3.4799950000000002</v>
      </c>
      <c r="N45" s="152">
        <v>358</v>
      </c>
      <c r="O45" s="152">
        <v>9.6553000000000004</v>
      </c>
      <c r="P45" s="152">
        <v>9.6553000000000004</v>
      </c>
      <c r="Q45" s="152">
        <v>3.590004</v>
      </c>
      <c r="R45" s="152">
        <v>1400</v>
      </c>
      <c r="S45" s="152">
        <v>99.888698000000005</v>
      </c>
      <c r="T45" s="152">
        <v>100.652587</v>
      </c>
      <c r="U45" s="152">
        <v>5</v>
      </c>
      <c r="V45" s="152">
        <v>1947</v>
      </c>
      <c r="W45" s="152">
        <v>105.278781</v>
      </c>
      <c r="X45" s="152">
        <v>106.271837</v>
      </c>
      <c r="Y45" s="152">
        <v>6.5</v>
      </c>
      <c r="Z45" s="152" t="s">
        <v>251</v>
      </c>
      <c r="AA45" s="152" t="s">
        <v>251</v>
      </c>
      <c r="AB45" s="152" t="s">
        <v>251</v>
      </c>
      <c r="AC45" s="152" t="s">
        <v>251</v>
      </c>
      <c r="AD45" s="152">
        <v>3676</v>
      </c>
      <c r="AE45" s="152">
        <v>97.655878000000001</v>
      </c>
      <c r="AF45" s="152">
        <v>99.987821999999994</v>
      </c>
      <c r="AG45" s="152">
        <v>5.75</v>
      </c>
      <c r="AH45" s="152">
        <v>6861</v>
      </c>
      <c r="AI45" s="152">
        <v>111.419067</v>
      </c>
      <c r="AJ45" s="152">
        <v>112.603095</v>
      </c>
      <c r="AK45" s="152">
        <v>7.75</v>
      </c>
      <c r="AL45" s="152">
        <v>9773</v>
      </c>
      <c r="AM45" s="152">
        <v>110.358189</v>
      </c>
      <c r="AN45" s="152">
        <v>111.54221699999999</v>
      </c>
      <c r="AO45" s="152">
        <v>7.75</v>
      </c>
    </row>
    <row r="46" spans="1:41" x14ac:dyDescent="0.25">
      <c r="A46" s="148">
        <v>42411</v>
      </c>
      <c r="B46" s="152">
        <v>28</v>
      </c>
      <c r="C46" s="152">
        <v>9.9753279999999993</v>
      </c>
      <c r="D46" s="152">
        <v>9.9753279999999993</v>
      </c>
      <c r="E46" s="152">
        <v>3.1799599999999999</v>
      </c>
      <c r="F46" s="152">
        <v>91</v>
      </c>
      <c r="G46" s="152">
        <v>9.9154280000000004</v>
      </c>
      <c r="H46" s="152">
        <v>9.9154280000000004</v>
      </c>
      <c r="I46" s="152">
        <v>3.3742420000000002</v>
      </c>
      <c r="J46" s="152">
        <v>175</v>
      </c>
      <c r="K46" s="152">
        <v>9.8331309999999998</v>
      </c>
      <c r="L46" s="152">
        <v>9.8331309999999998</v>
      </c>
      <c r="M46" s="152">
        <v>3.4909870000000001</v>
      </c>
      <c r="N46" s="152">
        <v>357</v>
      </c>
      <c r="O46" s="152">
        <v>9.6536279999999994</v>
      </c>
      <c r="P46" s="152">
        <v>9.6536279999999994</v>
      </c>
      <c r="Q46" s="152">
        <v>3.6181489999999998</v>
      </c>
      <c r="R46" s="152">
        <v>1399</v>
      </c>
      <c r="S46" s="152">
        <v>99.799515999999997</v>
      </c>
      <c r="T46" s="152">
        <v>100.57729399999999</v>
      </c>
      <c r="U46" s="152">
        <v>5</v>
      </c>
      <c r="V46" s="152">
        <v>1946</v>
      </c>
      <c r="W46" s="152">
        <v>105.043713</v>
      </c>
      <c r="X46" s="152">
        <v>106.054824</v>
      </c>
      <c r="Y46" s="152">
        <v>6.5</v>
      </c>
      <c r="Z46" s="152" t="s">
        <v>251</v>
      </c>
      <c r="AA46" s="152" t="s">
        <v>251</v>
      </c>
      <c r="AB46" s="152" t="s">
        <v>251</v>
      </c>
      <c r="AC46" s="152" t="s">
        <v>251</v>
      </c>
      <c r="AD46" s="152">
        <v>3675</v>
      </c>
      <c r="AE46" s="152">
        <v>97.288838999999996</v>
      </c>
      <c r="AF46" s="152">
        <v>99.636756000000005</v>
      </c>
      <c r="AG46" s="152">
        <v>5.75</v>
      </c>
      <c r="AH46" s="152">
        <v>6860</v>
      </c>
      <c r="AI46" s="152">
        <v>110.725993</v>
      </c>
      <c r="AJ46" s="152">
        <v>111.931549</v>
      </c>
      <c r="AK46" s="152">
        <v>7.75</v>
      </c>
      <c r="AL46" s="152">
        <v>9772</v>
      </c>
      <c r="AM46" s="152">
        <v>109.68293300000001</v>
      </c>
      <c r="AN46" s="152">
        <v>110.88848900000001</v>
      </c>
      <c r="AO46" s="152">
        <v>7.75</v>
      </c>
    </row>
    <row r="47" spans="1:41" x14ac:dyDescent="0.25">
      <c r="A47" s="148">
        <v>42412</v>
      </c>
      <c r="B47" s="152">
        <v>27</v>
      </c>
      <c r="C47" s="152">
        <v>9.9762070000000005</v>
      </c>
      <c r="D47" s="152">
        <v>9.9762070000000005</v>
      </c>
      <c r="E47" s="152">
        <v>3.1799659999999998</v>
      </c>
      <c r="F47" s="152">
        <v>90</v>
      </c>
      <c r="G47" s="152">
        <v>9.9166910000000001</v>
      </c>
      <c r="H47" s="152">
        <v>9.9166910000000001</v>
      </c>
      <c r="I47" s="152">
        <v>3.3603550000000002</v>
      </c>
      <c r="J47" s="152">
        <v>174</v>
      </c>
      <c r="K47" s="152">
        <v>9.8338540000000005</v>
      </c>
      <c r="L47" s="152">
        <v>9.8338540000000005</v>
      </c>
      <c r="M47" s="152">
        <v>3.495581</v>
      </c>
      <c r="N47" s="152">
        <v>356</v>
      </c>
      <c r="O47" s="152">
        <v>9.6545269999999999</v>
      </c>
      <c r="P47" s="152">
        <v>9.6545269999999999</v>
      </c>
      <c r="Q47" s="152">
        <v>3.6185589999999999</v>
      </c>
      <c r="R47" s="152">
        <v>1398</v>
      </c>
      <c r="S47" s="152">
        <v>99.788931000000005</v>
      </c>
      <c r="T47" s="152">
        <v>100.58059799999999</v>
      </c>
      <c r="U47" s="152">
        <v>5</v>
      </c>
      <c r="V47" s="152">
        <v>1945</v>
      </c>
      <c r="W47" s="152">
        <v>105.188209</v>
      </c>
      <c r="X47" s="152">
        <v>106.217376</v>
      </c>
      <c r="Y47" s="152">
        <v>6.5</v>
      </c>
      <c r="Z47" s="152" t="s">
        <v>251</v>
      </c>
      <c r="AA47" s="152" t="s">
        <v>251</v>
      </c>
      <c r="AB47" s="152" t="s">
        <v>251</v>
      </c>
      <c r="AC47" s="152" t="s">
        <v>251</v>
      </c>
      <c r="AD47" s="152">
        <v>3674</v>
      </c>
      <c r="AE47" s="152">
        <v>97.504011000000006</v>
      </c>
      <c r="AF47" s="152">
        <v>99.867900000000006</v>
      </c>
      <c r="AG47" s="152">
        <v>5.75</v>
      </c>
      <c r="AH47" s="152">
        <v>6859</v>
      </c>
      <c r="AI47" s="152">
        <v>111.072337</v>
      </c>
      <c r="AJ47" s="152">
        <v>112.29942</v>
      </c>
      <c r="AK47" s="152">
        <v>7.75</v>
      </c>
      <c r="AL47" s="152">
        <v>9771</v>
      </c>
      <c r="AM47" s="152">
        <v>110.07153099999999</v>
      </c>
      <c r="AN47" s="152">
        <v>111.298614</v>
      </c>
      <c r="AO47" s="152">
        <v>7.75</v>
      </c>
    </row>
    <row r="48" spans="1:41" x14ac:dyDescent="0.25">
      <c r="A48" s="148">
        <v>42415</v>
      </c>
      <c r="B48" s="152">
        <v>24</v>
      </c>
      <c r="C48" s="152">
        <v>9.9788460000000008</v>
      </c>
      <c r="D48" s="152">
        <v>9.9788460000000008</v>
      </c>
      <c r="E48" s="152">
        <v>3.179827</v>
      </c>
      <c r="F48" s="152">
        <v>87</v>
      </c>
      <c r="G48" s="152">
        <v>9.9196059999999999</v>
      </c>
      <c r="H48" s="152">
        <v>9.9196059999999999</v>
      </c>
      <c r="I48" s="152">
        <v>3.3536090000000001</v>
      </c>
      <c r="J48" s="152">
        <v>171</v>
      </c>
      <c r="K48" s="152">
        <v>9.8366539999999993</v>
      </c>
      <c r="L48" s="152">
        <v>9.8366539999999993</v>
      </c>
      <c r="M48" s="152">
        <v>3.495968</v>
      </c>
      <c r="N48" s="152">
        <v>353</v>
      </c>
      <c r="O48" s="152">
        <v>9.6577210000000004</v>
      </c>
      <c r="P48" s="152">
        <v>9.6577210000000004</v>
      </c>
      <c r="Q48" s="152">
        <v>3.6143770000000002</v>
      </c>
      <c r="R48" s="152">
        <v>1395</v>
      </c>
      <c r="S48" s="152">
        <v>99.882621999999998</v>
      </c>
      <c r="T48" s="152">
        <v>100.71595499999999</v>
      </c>
      <c r="U48" s="152">
        <v>5</v>
      </c>
      <c r="V48" s="152">
        <v>1942</v>
      </c>
      <c r="W48" s="152">
        <v>105.317125</v>
      </c>
      <c r="X48" s="152">
        <v>106.400458</v>
      </c>
      <c r="Y48" s="152">
        <v>6.5</v>
      </c>
      <c r="Z48" s="152" t="s">
        <v>251</v>
      </c>
      <c r="AA48" s="152" t="s">
        <v>251</v>
      </c>
      <c r="AB48" s="152" t="s">
        <v>251</v>
      </c>
      <c r="AC48" s="152" t="s">
        <v>251</v>
      </c>
      <c r="AD48" s="152">
        <v>3671</v>
      </c>
      <c r="AE48" s="152">
        <v>97.735658999999998</v>
      </c>
      <c r="AF48" s="152">
        <v>100.147465</v>
      </c>
      <c r="AG48" s="152">
        <v>5.75</v>
      </c>
      <c r="AH48" s="152">
        <v>6856</v>
      </c>
      <c r="AI48" s="152">
        <v>111.443285</v>
      </c>
      <c r="AJ48" s="152">
        <v>112.73495200000001</v>
      </c>
      <c r="AK48" s="152">
        <v>7.75</v>
      </c>
      <c r="AL48" s="152">
        <v>9768</v>
      </c>
      <c r="AM48" s="152">
        <v>110.602529</v>
      </c>
      <c r="AN48" s="152">
        <v>111.89419599999999</v>
      </c>
      <c r="AO48" s="152">
        <v>7.75</v>
      </c>
    </row>
    <row r="49" spans="1:41" x14ac:dyDescent="0.25">
      <c r="A49" s="148">
        <v>42416</v>
      </c>
      <c r="B49" s="152">
        <v>23</v>
      </c>
      <c r="C49" s="152">
        <v>9.9792819999999995</v>
      </c>
      <c r="D49" s="152">
        <v>9.9792819999999995</v>
      </c>
      <c r="E49" s="152">
        <v>3.2495500000000002</v>
      </c>
      <c r="F49" s="152">
        <v>86</v>
      </c>
      <c r="G49" s="152">
        <v>9.9203410000000005</v>
      </c>
      <c r="H49" s="152">
        <v>9.9203410000000005</v>
      </c>
      <c r="I49" s="152">
        <v>3.3613390000000001</v>
      </c>
      <c r="J49" s="152">
        <v>170</v>
      </c>
      <c r="K49" s="152">
        <v>9.8364960000000004</v>
      </c>
      <c r="L49" s="152">
        <v>9.8364960000000004</v>
      </c>
      <c r="M49" s="152">
        <v>3.5199910000000001</v>
      </c>
      <c r="N49" s="152">
        <v>352</v>
      </c>
      <c r="O49" s="152">
        <v>9.6601879999999998</v>
      </c>
      <c r="P49" s="152">
        <v>9.6601879999999998</v>
      </c>
      <c r="Q49" s="152">
        <v>3.597601</v>
      </c>
      <c r="R49" s="152">
        <v>1394</v>
      </c>
      <c r="S49" s="152">
        <v>99.782489999999996</v>
      </c>
      <c r="T49" s="152">
        <v>100.629712</v>
      </c>
      <c r="U49" s="152">
        <v>5</v>
      </c>
      <c r="V49" s="152">
        <v>1941</v>
      </c>
      <c r="W49" s="152">
        <v>105.16930000000001</v>
      </c>
      <c r="X49" s="152">
        <v>106.270689</v>
      </c>
      <c r="Y49" s="152">
        <v>6.5</v>
      </c>
      <c r="Z49" s="152" t="s">
        <v>251</v>
      </c>
      <c r="AA49" s="152" t="s">
        <v>251</v>
      </c>
      <c r="AB49" s="152" t="s">
        <v>251</v>
      </c>
      <c r="AC49" s="152" t="s">
        <v>251</v>
      </c>
      <c r="AD49" s="152">
        <v>3670</v>
      </c>
      <c r="AE49" s="152">
        <v>97.460815999999994</v>
      </c>
      <c r="AF49" s="152">
        <v>99.888593999999998</v>
      </c>
      <c r="AG49" s="152">
        <v>5.75</v>
      </c>
      <c r="AH49" s="152">
        <v>6855</v>
      </c>
      <c r="AI49" s="152">
        <v>110.975628</v>
      </c>
      <c r="AJ49" s="152">
        <v>112.288822</v>
      </c>
      <c r="AK49" s="152">
        <v>7.75</v>
      </c>
      <c r="AL49" s="152">
        <v>9767</v>
      </c>
      <c r="AM49" s="152">
        <v>110.623364</v>
      </c>
      <c r="AN49" s="152">
        <v>111.93655800000001</v>
      </c>
      <c r="AO49" s="152">
        <v>7.75</v>
      </c>
    </row>
    <row r="50" spans="1:41" x14ac:dyDescent="0.25">
      <c r="A50" s="148">
        <v>42417</v>
      </c>
      <c r="B50" s="152">
        <v>22</v>
      </c>
      <c r="C50" s="152">
        <v>9.9772599999999994</v>
      </c>
      <c r="D50" s="152">
        <v>9.9772599999999994</v>
      </c>
      <c r="E50" s="152">
        <v>3.7295720000000001</v>
      </c>
      <c r="F50" s="152">
        <v>85</v>
      </c>
      <c r="G50" s="152">
        <v>9.9108900000000002</v>
      </c>
      <c r="H50" s="152">
        <v>9.9108900000000002</v>
      </c>
      <c r="I50" s="152">
        <v>3.8080039999999999</v>
      </c>
      <c r="J50" s="152">
        <v>169</v>
      </c>
      <c r="K50" s="152">
        <v>9.8227689999999992</v>
      </c>
      <c r="L50" s="152">
        <v>9.8227689999999992</v>
      </c>
      <c r="M50" s="152">
        <v>3.8434529999999998</v>
      </c>
      <c r="N50" s="152">
        <v>351</v>
      </c>
      <c r="O50" s="152">
        <v>9.6289949999999997</v>
      </c>
      <c r="P50" s="152">
        <v>9.6289949999999997</v>
      </c>
      <c r="Q50" s="152">
        <v>3.9517929999999999</v>
      </c>
      <c r="R50" s="152">
        <v>1393</v>
      </c>
      <c r="S50" s="152">
        <v>99.323132000000001</v>
      </c>
      <c r="T50" s="152">
        <v>100.184243</v>
      </c>
      <c r="U50" s="152">
        <v>5</v>
      </c>
      <c r="V50" s="152">
        <v>1940</v>
      </c>
      <c r="W50" s="152">
        <v>104.55293899999999</v>
      </c>
      <c r="X50" s="152">
        <v>105.672383</v>
      </c>
      <c r="Y50" s="152">
        <v>6.5</v>
      </c>
      <c r="Z50" s="152" t="s">
        <v>251</v>
      </c>
      <c r="AA50" s="152" t="s">
        <v>251</v>
      </c>
      <c r="AB50" s="152" t="s">
        <v>251</v>
      </c>
      <c r="AC50" s="152" t="s">
        <v>251</v>
      </c>
      <c r="AD50" s="152">
        <v>3669</v>
      </c>
      <c r="AE50" s="152">
        <v>97.527494000000004</v>
      </c>
      <c r="AF50" s="152">
        <v>99.971243999999999</v>
      </c>
      <c r="AG50" s="152">
        <v>5.75</v>
      </c>
      <c r="AH50" s="152">
        <v>6854</v>
      </c>
      <c r="AI50" s="152">
        <v>111.533424</v>
      </c>
      <c r="AJ50" s="152">
        <v>112.868146</v>
      </c>
      <c r="AK50" s="152">
        <v>7.75</v>
      </c>
      <c r="AL50" s="152">
        <v>9766</v>
      </c>
      <c r="AM50" s="152">
        <v>111.396289</v>
      </c>
      <c r="AN50" s="152">
        <v>112.731011</v>
      </c>
      <c r="AO50" s="152">
        <v>7.75</v>
      </c>
    </row>
    <row r="51" spans="1:41" x14ac:dyDescent="0.25">
      <c r="A51" s="148">
        <v>42418</v>
      </c>
      <c r="B51" s="152">
        <v>28</v>
      </c>
      <c r="C51" s="152">
        <v>9.9707760000000007</v>
      </c>
      <c r="D51" s="152">
        <v>9.9707760000000007</v>
      </c>
      <c r="E51" s="152">
        <v>3.7683840000000002</v>
      </c>
      <c r="F51" s="152">
        <v>91</v>
      </c>
      <c r="G51" s="152">
        <v>9.9044019999999993</v>
      </c>
      <c r="H51" s="152">
        <v>9.9044019999999993</v>
      </c>
      <c r="I51" s="152">
        <v>3.8184019999999999</v>
      </c>
      <c r="J51" s="152">
        <v>182</v>
      </c>
      <c r="K51" s="152">
        <v>9.8024649999999998</v>
      </c>
      <c r="L51" s="152">
        <v>9.8024649999999998</v>
      </c>
      <c r="M51" s="152">
        <v>3.986024</v>
      </c>
      <c r="N51" s="152">
        <v>350</v>
      </c>
      <c r="O51" s="152">
        <v>9.6164719999999999</v>
      </c>
      <c r="P51" s="152">
        <v>9.6164719999999999</v>
      </c>
      <c r="Q51" s="152">
        <v>4.1021900000000002</v>
      </c>
      <c r="R51" s="152">
        <v>1392</v>
      </c>
      <c r="S51" s="152">
        <v>98.923288999999997</v>
      </c>
      <c r="T51" s="152">
        <v>99.798288999999997</v>
      </c>
      <c r="U51" s="152">
        <v>5</v>
      </c>
      <c r="V51" s="152">
        <v>1939</v>
      </c>
      <c r="W51" s="152">
        <v>104.124438</v>
      </c>
      <c r="X51" s="152">
        <v>105.261938</v>
      </c>
      <c r="Y51" s="152">
        <v>6.5</v>
      </c>
      <c r="Z51" s="152" t="s">
        <v>251</v>
      </c>
      <c r="AA51" s="152" t="s">
        <v>251</v>
      </c>
      <c r="AB51" s="152" t="s">
        <v>251</v>
      </c>
      <c r="AC51" s="152" t="s">
        <v>251</v>
      </c>
      <c r="AD51" s="152">
        <v>3668</v>
      </c>
      <c r="AE51" s="152">
        <v>97.600785999999999</v>
      </c>
      <c r="AF51" s="152">
        <v>100.060508</v>
      </c>
      <c r="AG51" s="152">
        <v>5.75</v>
      </c>
      <c r="AH51" s="152">
        <v>6853</v>
      </c>
      <c r="AI51" s="152">
        <v>112.312147</v>
      </c>
      <c r="AJ51" s="152">
        <v>113.668397</v>
      </c>
      <c r="AK51" s="152">
        <v>7.75</v>
      </c>
      <c r="AL51" s="152">
        <v>9765</v>
      </c>
      <c r="AM51" s="152">
        <v>112.641577</v>
      </c>
      <c r="AN51" s="152">
        <v>113.997827</v>
      </c>
      <c r="AO51" s="152">
        <v>7.75</v>
      </c>
    </row>
    <row r="52" spans="1:41" x14ac:dyDescent="0.25">
      <c r="A52" s="148">
        <v>42419</v>
      </c>
      <c r="B52" s="152">
        <v>27</v>
      </c>
      <c r="C52" s="152">
        <v>9.9730729999999994</v>
      </c>
      <c r="D52" s="152">
        <v>9.9730729999999994</v>
      </c>
      <c r="E52" s="152">
        <v>3.5999599999999998</v>
      </c>
      <c r="F52" s="152">
        <v>90</v>
      </c>
      <c r="G52" s="152">
        <v>9.9036679999999997</v>
      </c>
      <c r="H52" s="152">
        <v>9.9036679999999997</v>
      </c>
      <c r="I52" s="152">
        <v>3.8907600000000002</v>
      </c>
      <c r="J52" s="152">
        <v>181</v>
      </c>
      <c r="K52" s="152">
        <v>9.798667</v>
      </c>
      <c r="L52" s="152">
        <v>9.798667</v>
      </c>
      <c r="M52" s="152">
        <v>4.0866920000000002</v>
      </c>
      <c r="N52" s="152">
        <v>349</v>
      </c>
      <c r="O52" s="152">
        <v>9.6096579999999996</v>
      </c>
      <c r="P52" s="152">
        <v>9.6096579999999996</v>
      </c>
      <c r="Q52" s="152">
        <v>4.1900040000000001</v>
      </c>
      <c r="R52" s="152">
        <v>1391</v>
      </c>
      <c r="S52" s="152">
        <v>98.740251000000001</v>
      </c>
      <c r="T52" s="152">
        <v>99.629140000000007</v>
      </c>
      <c r="U52" s="152">
        <v>5</v>
      </c>
      <c r="V52" s="152">
        <v>1938</v>
      </c>
      <c r="W52" s="152">
        <v>103.935525</v>
      </c>
      <c r="X52" s="152">
        <v>105.091081</v>
      </c>
      <c r="Y52" s="152">
        <v>6.5</v>
      </c>
      <c r="Z52" s="152" t="s">
        <v>251</v>
      </c>
      <c r="AA52" s="152" t="s">
        <v>251</v>
      </c>
      <c r="AB52" s="152" t="s">
        <v>251</v>
      </c>
      <c r="AC52" s="152" t="s">
        <v>251</v>
      </c>
      <c r="AD52" s="152">
        <v>3667</v>
      </c>
      <c r="AE52" s="152">
        <v>97.304008999999994</v>
      </c>
      <c r="AF52" s="152">
        <v>99.779702999999998</v>
      </c>
      <c r="AG52" s="152">
        <v>5.75</v>
      </c>
      <c r="AH52" s="152">
        <v>6852</v>
      </c>
      <c r="AI52" s="152">
        <v>111.651411</v>
      </c>
      <c r="AJ52" s="152">
        <v>113.029189</v>
      </c>
      <c r="AK52" s="152">
        <v>7.75</v>
      </c>
      <c r="AL52" s="152">
        <v>9764</v>
      </c>
      <c r="AM52" s="152">
        <v>112.2295</v>
      </c>
      <c r="AN52" s="152">
        <v>113.60727799999999</v>
      </c>
      <c r="AO52" s="152">
        <v>7.75</v>
      </c>
    </row>
    <row r="53" spans="1:41" x14ac:dyDescent="0.25">
      <c r="A53" s="148">
        <v>42422</v>
      </c>
      <c r="B53" s="152">
        <v>24</v>
      </c>
      <c r="C53" s="152">
        <v>9.9748800000000006</v>
      </c>
      <c r="D53" s="152">
        <v>9.9748800000000006</v>
      </c>
      <c r="E53" s="152">
        <v>3.7774890000000001</v>
      </c>
      <c r="F53" s="152">
        <v>87</v>
      </c>
      <c r="G53" s="152">
        <v>9.9066960000000002</v>
      </c>
      <c r="H53" s="152">
        <v>9.9066960000000002</v>
      </c>
      <c r="I53" s="152">
        <v>3.8972180000000001</v>
      </c>
      <c r="J53" s="152">
        <v>178</v>
      </c>
      <c r="K53" s="152">
        <v>9.8023009999999999</v>
      </c>
      <c r="L53" s="152">
        <v>9.8023009999999999</v>
      </c>
      <c r="M53" s="152">
        <v>4.0790490000000004</v>
      </c>
      <c r="N53" s="152">
        <v>346</v>
      </c>
      <c r="O53" s="152">
        <v>9.6119289999999999</v>
      </c>
      <c r="P53" s="152">
        <v>9.6119289999999999</v>
      </c>
      <c r="Q53" s="152">
        <v>4.2007519999999996</v>
      </c>
      <c r="R53" s="152">
        <v>1388</v>
      </c>
      <c r="S53" s="152">
        <v>98.825400000000002</v>
      </c>
      <c r="T53" s="152">
        <v>99.755955999999998</v>
      </c>
      <c r="U53" s="152">
        <v>5</v>
      </c>
      <c r="V53" s="152">
        <v>1935</v>
      </c>
      <c r="W53" s="152">
        <v>103.976553</v>
      </c>
      <c r="X53" s="152">
        <v>105.18627499999999</v>
      </c>
      <c r="Y53" s="152">
        <v>6.5</v>
      </c>
      <c r="Z53" s="152" t="s">
        <v>251</v>
      </c>
      <c r="AA53" s="152" t="s">
        <v>251</v>
      </c>
      <c r="AB53" s="152" t="s">
        <v>251</v>
      </c>
      <c r="AC53" s="152" t="s">
        <v>251</v>
      </c>
      <c r="AD53" s="152">
        <v>3664</v>
      </c>
      <c r="AE53" s="152">
        <v>97.451606999999996</v>
      </c>
      <c r="AF53" s="152">
        <v>99.975217999999998</v>
      </c>
      <c r="AG53" s="152">
        <v>5.75</v>
      </c>
      <c r="AH53" s="152">
        <v>6849</v>
      </c>
      <c r="AI53" s="152">
        <v>111.876426</v>
      </c>
      <c r="AJ53" s="152">
        <v>113.318787</v>
      </c>
      <c r="AK53" s="152">
        <v>7.75</v>
      </c>
      <c r="AL53" s="152">
        <v>9761</v>
      </c>
      <c r="AM53" s="152">
        <v>112.36634599999999</v>
      </c>
      <c r="AN53" s="152">
        <v>113.808707</v>
      </c>
      <c r="AO53" s="152">
        <v>7.75</v>
      </c>
    </row>
    <row r="54" spans="1:41" x14ac:dyDescent="0.25">
      <c r="A54" s="148">
        <v>42423</v>
      </c>
      <c r="B54" s="152">
        <v>23</v>
      </c>
      <c r="C54" s="152">
        <v>9.9757259999999999</v>
      </c>
      <c r="D54" s="152">
        <v>9.9757259999999999</v>
      </c>
      <c r="E54" s="152">
        <v>3.8086540000000002</v>
      </c>
      <c r="F54" s="152">
        <v>86</v>
      </c>
      <c r="G54" s="152">
        <v>9.9070769999999992</v>
      </c>
      <c r="H54" s="152">
        <v>9.9070769999999992</v>
      </c>
      <c r="I54" s="152">
        <v>3.9262839999999999</v>
      </c>
      <c r="J54" s="152">
        <v>177</v>
      </c>
      <c r="K54" s="152">
        <v>9.8014550000000007</v>
      </c>
      <c r="L54" s="152">
        <v>9.8014550000000007</v>
      </c>
      <c r="M54" s="152">
        <v>4.1200039999999998</v>
      </c>
      <c r="N54" s="152">
        <v>345</v>
      </c>
      <c r="O54" s="152">
        <v>9.6127310000000001</v>
      </c>
      <c r="P54" s="152">
        <v>9.6127310000000001</v>
      </c>
      <c r="Q54" s="152">
        <v>4.2038710000000004</v>
      </c>
      <c r="R54" s="152">
        <v>1387</v>
      </c>
      <c r="S54" s="152">
        <v>98.717619999999997</v>
      </c>
      <c r="T54" s="152">
        <v>99.662064000000001</v>
      </c>
      <c r="U54" s="152">
        <v>5</v>
      </c>
      <c r="V54" s="152">
        <v>1934</v>
      </c>
      <c r="W54" s="152">
        <v>103.762556</v>
      </c>
      <c r="X54" s="152">
        <v>104.990334</v>
      </c>
      <c r="Y54" s="152">
        <v>6.5</v>
      </c>
      <c r="Z54" s="152" t="s">
        <v>251</v>
      </c>
      <c r="AA54" s="152" t="s">
        <v>251</v>
      </c>
      <c r="AB54" s="152" t="s">
        <v>251</v>
      </c>
      <c r="AC54" s="152" t="s">
        <v>251</v>
      </c>
      <c r="AD54" s="152">
        <v>3663</v>
      </c>
      <c r="AE54" s="152">
        <v>97.072310999999999</v>
      </c>
      <c r="AF54" s="152">
        <v>99.611894000000007</v>
      </c>
      <c r="AG54" s="152">
        <v>5.75</v>
      </c>
      <c r="AH54" s="152">
        <v>6848</v>
      </c>
      <c r="AI54" s="152">
        <v>111.178363</v>
      </c>
      <c r="AJ54" s="152">
        <v>112.642252</v>
      </c>
      <c r="AK54" s="152">
        <v>7.75</v>
      </c>
      <c r="AL54" s="152">
        <v>9760</v>
      </c>
      <c r="AM54" s="152">
        <v>111.41294600000001</v>
      </c>
      <c r="AN54" s="152">
        <v>112.876835</v>
      </c>
      <c r="AO54" s="152">
        <v>7.75</v>
      </c>
    </row>
    <row r="55" spans="1:41" x14ac:dyDescent="0.25">
      <c r="A55" s="148">
        <v>42424</v>
      </c>
      <c r="B55" s="152">
        <v>22</v>
      </c>
      <c r="C55" s="152">
        <v>9.9768209999999993</v>
      </c>
      <c r="D55" s="152">
        <v>9.9768209999999993</v>
      </c>
      <c r="E55" s="152">
        <v>3.801739</v>
      </c>
      <c r="F55" s="152">
        <v>85</v>
      </c>
      <c r="G55" s="152">
        <v>9.9071339999999992</v>
      </c>
      <c r="H55" s="152">
        <v>9.9071339999999992</v>
      </c>
      <c r="I55" s="152">
        <v>3.9700160000000002</v>
      </c>
      <c r="J55" s="152">
        <v>176</v>
      </c>
      <c r="K55" s="152">
        <v>9.8025570000000002</v>
      </c>
      <c r="L55" s="152">
        <v>9.8025570000000002</v>
      </c>
      <c r="M55" s="152">
        <v>4.1199519999999996</v>
      </c>
      <c r="N55" s="152">
        <v>344</v>
      </c>
      <c r="O55" s="152">
        <v>9.6162130000000001</v>
      </c>
      <c r="P55" s="152">
        <v>9.6162130000000001</v>
      </c>
      <c r="Q55" s="152">
        <v>4.1766709999999998</v>
      </c>
      <c r="R55" s="152">
        <v>1386</v>
      </c>
      <c r="S55" s="152">
        <v>98.891521999999995</v>
      </c>
      <c r="T55" s="152">
        <v>99.849855000000005</v>
      </c>
      <c r="U55" s="152">
        <v>5</v>
      </c>
      <c r="V55" s="152">
        <v>1933</v>
      </c>
      <c r="W55" s="152">
        <v>103.978326</v>
      </c>
      <c r="X55" s="152">
        <v>105.224159</v>
      </c>
      <c r="Y55" s="152">
        <v>6.5</v>
      </c>
      <c r="Z55" s="152" t="s">
        <v>251</v>
      </c>
      <c r="AA55" s="152" t="s">
        <v>251</v>
      </c>
      <c r="AB55" s="152" t="s">
        <v>251</v>
      </c>
      <c r="AC55" s="152" t="s">
        <v>251</v>
      </c>
      <c r="AD55" s="152">
        <v>3662</v>
      </c>
      <c r="AE55" s="152">
        <v>97.519272000000001</v>
      </c>
      <c r="AF55" s="152">
        <v>100.074828</v>
      </c>
      <c r="AG55" s="152">
        <v>5.75</v>
      </c>
      <c r="AH55" s="152">
        <v>6847</v>
      </c>
      <c r="AI55" s="152">
        <v>111.394408</v>
      </c>
      <c r="AJ55" s="152">
        <v>112.879825</v>
      </c>
      <c r="AK55" s="152">
        <v>7.75</v>
      </c>
      <c r="AL55" s="152">
        <v>9759</v>
      </c>
      <c r="AM55" s="152">
        <v>111.54671399999999</v>
      </c>
      <c r="AN55" s="152">
        <v>113.03213100000001</v>
      </c>
      <c r="AO55" s="152">
        <v>7.75</v>
      </c>
    </row>
    <row r="56" spans="1:41" x14ac:dyDescent="0.25">
      <c r="A56" s="148">
        <v>42425</v>
      </c>
      <c r="B56" s="152">
        <v>27</v>
      </c>
      <c r="C56" s="152">
        <v>9.9713550000000009</v>
      </c>
      <c r="D56" s="152">
        <v>9.9713550000000009</v>
      </c>
      <c r="E56" s="152">
        <v>3.8303050000000001</v>
      </c>
      <c r="F56" s="152">
        <v>91</v>
      </c>
      <c r="G56" s="152">
        <v>9.9008719999999997</v>
      </c>
      <c r="H56" s="152">
        <v>9.9008719999999997</v>
      </c>
      <c r="I56" s="152">
        <v>3.9608099999999999</v>
      </c>
      <c r="J56" s="152">
        <v>175</v>
      </c>
      <c r="K56" s="152">
        <v>9.8057929999999995</v>
      </c>
      <c r="L56" s="152">
        <v>9.8057929999999995</v>
      </c>
      <c r="M56" s="152">
        <v>4.0742399999999996</v>
      </c>
      <c r="N56" s="152">
        <v>343</v>
      </c>
      <c r="O56" s="152">
        <v>9.6187360000000002</v>
      </c>
      <c r="P56" s="152">
        <v>9.6187360000000002</v>
      </c>
      <c r="Q56" s="152">
        <v>4.1602189999999997</v>
      </c>
      <c r="R56" s="152">
        <v>1385</v>
      </c>
      <c r="S56" s="152">
        <v>99.033199999999994</v>
      </c>
      <c r="T56" s="152">
        <v>100.005422</v>
      </c>
      <c r="U56" s="152">
        <v>5</v>
      </c>
      <c r="V56" s="152">
        <v>1932</v>
      </c>
      <c r="W56" s="152">
        <v>104.247805</v>
      </c>
      <c r="X56" s="152">
        <v>105.51169400000001</v>
      </c>
      <c r="Y56" s="152">
        <v>6.5</v>
      </c>
      <c r="Z56" s="152" t="s">
        <v>251</v>
      </c>
      <c r="AA56" s="152" t="s">
        <v>251</v>
      </c>
      <c r="AB56" s="152" t="s">
        <v>251</v>
      </c>
      <c r="AC56" s="152" t="s">
        <v>251</v>
      </c>
      <c r="AD56" s="152">
        <v>3661</v>
      </c>
      <c r="AE56" s="152">
        <v>97.712502000000001</v>
      </c>
      <c r="AF56" s="152">
        <v>100.28403</v>
      </c>
      <c r="AG56" s="152">
        <v>5.75</v>
      </c>
      <c r="AH56" s="152">
        <v>6846</v>
      </c>
      <c r="AI56" s="152">
        <v>111.576801</v>
      </c>
      <c r="AJ56" s="152">
        <v>113.08374499999999</v>
      </c>
      <c r="AK56" s="152">
        <v>7.75</v>
      </c>
      <c r="AL56" s="152">
        <v>9758</v>
      </c>
      <c r="AM56" s="152">
        <v>111.56282299999999</v>
      </c>
      <c r="AN56" s="152">
        <v>113.069767</v>
      </c>
      <c r="AO56" s="152">
        <v>7.75</v>
      </c>
    </row>
    <row r="57" spans="1:41" x14ac:dyDescent="0.25">
      <c r="A57" s="148">
        <v>42426</v>
      </c>
      <c r="B57" s="152">
        <v>26</v>
      </c>
      <c r="C57" s="152">
        <v>9.9713550000000009</v>
      </c>
      <c r="D57" s="152">
        <v>9.9713550000000009</v>
      </c>
      <c r="E57" s="152">
        <v>3.9776250000000002</v>
      </c>
      <c r="F57" s="152">
        <v>90</v>
      </c>
      <c r="G57" s="152">
        <v>9.9008719999999997</v>
      </c>
      <c r="H57" s="152">
        <v>9.9008719999999997</v>
      </c>
      <c r="I57" s="152">
        <v>4.0048190000000004</v>
      </c>
      <c r="J57" s="152">
        <v>174</v>
      </c>
      <c r="K57" s="152">
        <v>9.8057929999999995</v>
      </c>
      <c r="L57" s="152">
        <v>9.8057929999999995</v>
      </c>
      <c r="M57" s="152">
        <v>4.0976549999999996</v>
      </c>
      <c r="N57" s="152">
        <v>342</v>
      </c>
      <c r="O57" s="152">
        <v>9.6187360000000002</v>
      </c>
      <c r="P57" s="152">
        <v>9.6187360000000002</v>
      </c>
      <c r="Q57" s="152">
        <v>4.172383</v>
      </c>
      <c r="R57" s="152">
        <v>1384</v>
      </c>
      <c r="S57" s="152">
        <v>99.033199999999994</v>
      </c>
      <c r="T57" s="152">
        <v>100.005422</v>
      </c>
      <c r="U57" s="152">
        <v>5</v>
      </c>
      <c r="V57" s="152">
        <v>1931</v>
      </c>
      <c r="W57" s="152">
        <v>104.247805</v>
      </c>
      <c r="X57" s="152">
        <v>105.51169400000001</v>
      </c>
      <c r="Y57" s="152">
        <v>6.5</v>
      </c>
      <c r="Z57" s="152" t="s">
        <v>251</v>
      </c>
      <c r="AA57" s="152" t="s">
        <v>251</v>
      </c>
      <c r="AB57" s="152" t="s">
        <v>251</v>
      </c>
      <c r="AC57" s="152" t="s">
        <v>251</v>
      </c>
      <c r="AD57" s="152">
        <v>3660</v>
      </c>
      <c r="AE57" s="152">
        <v>97.712502000000001</v>
      </c>
      <c r="AF57" s="152">
        <v>100.28403</v>
      </c>
      <c r="AG57" s="152">
        <v>5.75</v>
      </c>
      <c r="AH57" s="152">
        <v>6845</v>
      </c>
      <c r="AI57" s="152">
        <v>111.576801</v>
      </c>
      <c r="AJ57" s="152">
        <v>113.08374499999999</v>
      </c>
      <c r="AK57" s="152">
        <v>7.75</v>
      </c>
      <c r="AL57" s="152">
        <v>9757</v>
      </c>
      <c r="AM57" s="152">
        <v>111.56282299999999</v>
      </c>
      <c r="AN57" s="152">
        <v>113.069767</v>
      </c>
      <c r="AO57" s="152">
        <v>7.75</v>
      </c>
    </row>
    <row r="58" spans="1:41" x14ac:dyDescent="0.25">
      <c r="A58" s="148">
        <v>42429</v>
      </c>
      <c r="B58" s="152">
        <v>23</v>
      </c>
      <c r="C58" s="152">
        <v>9.9753609999999995</v>
      </c>
      <c r="D58" s="152">
        <v>9.9753609999999995</v>
      </c>
      <c r="E58" s="152">
        <v>3.8660649999999999</v>
      </c>
      <c r="F58" s="152">
        <v>87</v>
      </c>
      <c r="G58" s="152">
        <v>9.9048250000000007</v>
      </c>
      <c r="H58" s="152">
        <v>9.9048250000000007</v>
      </c>
      <c r="I58" s="152">
        <v>3.9761190000000002</v>
      </c>
      <c r="J58" s="152">
        <v>171</v>
      </c>
      <c r="K58" s="152">
        <v>9.8102610000000006</v>
      </c>
      <c r="L58" s="152">
        <v>9.8102610000000006</v>
      </c>
      <c r="M58" s="152">
        <v>4.0717619999999997</v>
      </c>
      <c r="N58" s="152">
        <v>339</v>
      </c>
      <c r="O58" s="152">
        <v>9.6230609999999999</v>
      </c>
      <c r="P58" s="152">
        <v>9.6230609999999999</v>
      </c>
      <c r="Q58" s="152">
        <v>4.1596869999999999</v>
      </c>
      <c r="R58" s="152">
        <v>1381</v>
      </c>
      <c r="S58" s="152">
        <v>99.008133999999998</v>
      </c>
      <c r="T58" s="152">
        <v>100.035912</v>
      </c>
      <c r="U58" s="152">
        <v>5</v>
      </c>
      <c r="V58" s="152">
        <v>1928</v>
      </c>
      <c r="W58" s="152">
        <v>104.33819699999999</v>
      </c>
      <c r="X58" s="152">
        <v>105.674308</v>
      </c>
      <c r="Y58" s="152">
        <v>6.5</v>
      </c>
      <c r="Z58" s="152" t="s">
        <v>251</v>
      </c>
      <c r="AA58" s="152" t="s">
        <v>251</v>
      </c>
      <c r="AB58" s="152" t="s">
        <v>251</v>
      </c>
      <c r="AC58" s="152" t="s">
        <v>251</v>
      </c>
      <c r="AD58" s="152">
        <v>3657</v>
      </c>
      <c r="AE58" s="152">
        <v>97.390855999999999</v>
      </c>
      <c r="AF58" s="152">
        <v>100.026273</v>
      </c>
      <c r="AG58" s="152">
        <v>5.75</v>
      </c>
      <c r="AH58" s="152">
        <v>6842</v>
      </c>
      <c r="AI58" s="152">
        <v>111.276242</v>
      </c>
      <c r="AJ58" s="152">
        <v>112.869298</v>
      </c>
      <c r="AK58" s="152">
        <v>7.75</v>
      </c>
      <c r="AL58" s="152">
        <v>9754</v>
      </c>
      <c r="AM58" s="152">
        <v>110.870853</v>
      </c>
      <c r="AN58" s="152">
        <v>112.463909</v>
      </c>
      <c r="AO58" s="152">
        <v>7.75</v>
      </c>
    </row>
    <row r="59" spans="1:41" x14ac:dyDescent="0.25">
      <c r="A59" s="148">
        <v>42430</v>
      </c>
      <c r="B59" s="152">
        <v>22</v>
      </c>
      <c r="C59" s="152">
        <v>9.9763859999999998</v>
      </c>
      <c r="D59" s="152">
        <v>9.9763859999999998</v>
      </c>
      <c r="E59" s="152">
        <v>3.8732549999999999</v>
      </c>
      <c r="F59" s="152">
        <v>86</v>
      </c>
      <c r="G59" s="152">
        <v>9.9059869999999997</v>
      </c>
      <c r="H59" s="152">
        <v>9.9059869999999997</v>
      </c>
      <c r="I59" s="152">
        <v>3.9727769999999998</v>
      </c>
      <c r="J59" s="152">
        <v>170</v>
      </c>
      <c r="K59" s="152">
        <v>9.8125820000000008</v>
      </c>
      <c r="L59" s="152">
        <v>9.8125820000000008</v>
      </c>
      <c r="M59" s="152">
        <v>4.0446559999999998</v>
      </c>
      <c r="N59" s="152">
        <v>338</v>
      </c>
      <c r="O59" s="152">
        <v>9.6284539999999996</v>
      </c>
      <c r="P59" s="152">
        <v>9.6284539999999996</v>
      </c>
      <c r="Q59" s="152">
        <v>4.1100000000000003</v>
      </c>
      <c r="R59" s="152">
        <v>1380</v>
      </c>
      <c r="S59" s="152">
        <v>98.937882000000002</v>
      </c>
      <c r="T59" s="152">
        <v>99.979549000000006</v>
      </c>
      <c r="U59" s="152">
        <v>5</v>
      </c>
      <c r="V59" s="152">
        <v>1927</v>
      </c>
      <c r="W59" s="152">
        <v>104.242333</v>
      </c>
      <c r="X59" s="152">
        <v>105.59650000000001</v>
      </c>
      <c r="Y59" s="152">
        <v>6.5</v>
      </c>
      <c r="Z59" s="152" t="s">
        <v>251</v>
      </c>
      <c r="AA59" s="152" t="s">
        <v>251</v>
      </c>
      <c r="AB59" s="152" t="s">
        <v>251</v>
      </c>
      <c r="AC59" s="152" t="s">
        <v>251</v>
      </c>
      <c r="AD59" s="152">
        <v>3656</v>
      </c>
      <c r="AE59" s="152">
        <v>97.148174999999995</v>
      </c>
      <c r="AF59" s="152">
        <v>99.799564000000004</v>
      </c>
      <c r="AG59" s="152">
        <v>5.75</v>
      </c>
      <c r="AH59" s="152">
        <v>6841</v>
      </c>
      <c r="AI59" s="152">
        <v>110.820808</v>
      </c>
      <c r="AJ59" s="152">
        <v>112.435391</v>
      </c>
      <c r="AK59" s="152">
        <v>7.75</v>
      </c>
      <c r="AL59" s="152">
        <v>9753</v>
      </c>
      <c r="AM59" s="152">
        <v>110.616901</v>
      </c>
      <c r="AN59" s="152">
        <v>112.23148399999999</v>
      </c>
      <c r="AO59" s="152">
        <v>7.75</v>
      </c>
    </row>
    <row r="60" spans="1:41" x14ac:dyDescent="0.25">
      <c r="A60" s="148">
        <v>42431</v>
      </c>
      <c r="B60" s="152">
        <v>21</v>
      </c>
      <c r="C60" s="152">
        <v>9.9776969999999992</v>
      </c>
      <c r="D60" s="152">
        <v>9.9776969999999992</v>
      </c>
      <c r="E60" s="152">
        <v>3.8319179999999999</v>
      </c>
      <c r="F60" s="152">
        <v>85</v>
      </c>
      <c r="G60" s="152">
        <v>9.906955</v>
      </c>
      <c r="H60" s="152">
        <v>9.906955</v>
      </c>
      <c r="I60" s="152">
        <v>3.9777399999999998</v>
      </c>
      <c r="J60" s="152">
        <v>169</v>
      </c>
      <c r="K60" s="152">
        <v>9.81297</v>
      </c>
      <c r="L60" s="152">
        <v>9.81297</v>
      </c>
      <c r="M60" s="152">
        <v>4.0600050000000003</v>
      </c>
      <c r="N60" s="152">
        <v>337</v>
      </c>
      <c r="O60" s="152">
        <v>9.6277259999999991</v>
      </c>
      <c r="P60" s="152">
        <v>9.6277259999999991</v>
      </c>
      <c r="Q60" s="152">
        <v>4.130585</v>
      </c>
      <c r="R60" s="152">
        <v>1379</v>
      </c>
      <c r="S60" s="152">
        <v>98.871264999999994</v>
      </c>
      <c r="T60" s="152">
        <v>99.926821000000004</v>
      </c>
      <c r="U60" s="152">
        <v>5</v>
      </c>
      <c r="V60" s="152">
        <v>1926</v>
      </c>
      <c r="W60" s="152">
        <v>104.22912700000001</v>
      </c>
      <c r="X60" s="152">
        <v>105.601349</v>
      </c>
      <c r="Y60" s="152">
        <v>6.5</v>
      </c>
      <c r="Z60" s="152" t="s">
        <v>251</v>
      </c>
      <c r="AA60" s="152" t="s">
        <v>251</v>
      </c>
      <c r="AB60" s="152" t="s">
        <v>251</v>
      </c>
      <c r="AC60" s="152" t="s">
        <v>251</v>
      </c>
      <c r="AD60" s="152">
        <v>3655</v>
      </c>
      <c r="AE60" s="152">
        <v>96.936062000000007</v>
      </c>
      <c r="AF60" s="152">
        <v>99.603423000000006</v>
      </c>
      <c r="AG60" s="152">
        <v>5.75</v>
      </c>
      <c r="AH60" s="152">
        <v>6840</v>
      </c>
      <c r="AI60" s="152">
        <v>110.487071</v>
      </c>
      <c r="AJ60" s="152">
        <v>112.123182</v>
      </c>
      <c r="AK60" s="152">
        <v>7.75</v>
      </c>
      <c r="AL60" s="152">
        <v>9752</v>
      </c>
      <c r="AM60" s="152">
        <v>110.209112</v>
      </c>
      <c r="AN60" s="152">
        <v>111.845223</v>
      </c>
      <c r="AO60" s="152">
        <v>7.75</v>
      </c>
    </row>
    <row r="61" spans="1:41" x14ac:dyDescent="0.25">
      <c r="A61" s="148">
        <v>42432</v>
      </c>
      <c r="B61" s="152">
        <v>28</v>
      </c>
      <c r="C61" s="152">
        <v>9.9704540000000001</v>
      </c>
      <c r="D61" s="152">
        <v>9.9704540000000001</v>
      </c>
      <c r="E61" s="152">
        <v>3.8100290000000001</v>
      </c>
      <c r="F61" s="152">
        <v>91</v>
      </c>
      <c r="G61" s="152">
        <v>9.9003340000000009</v>
      </c>
      <c r="H61" s="152">
        <v>9.9003340000000009</v>
      </c>
      <c r="I61" s="152">
        <v>3.982523</v>
      </c>
      <c r="J61" s="152">
        <v>182</v>
      </c>
      <c r="K61" s="152">
        <v>9.7993579999999998</v>
      </c>
      <c r="L61" s="152">
        <v>9.7993579999999998</v>
      </c>
      <c r="M61" s="152">
        <v>4.0500030000000002</v>
      </c>
      <c r="N61" s="152">
        <v>336</v>
      </c>
      <c r="O61" s="152">
        <v>9.6266149999999993</v>
      </c>
      <c r="P61" s="152">
        <v>9.6266149999999993</v>
      </c>
      <c r="Q61" s="152">
        <v>4.1557219999999999</v>
      </c>
      <c r="R61" s="152">
        <v>1378</v>
      </c>
      <c r="S61" s="152">
        <v>98.794998000000007</v>
      </c>
      <c r="T61" s="152">
        <v>99.864441999999997</v>
      </c>
      <c r="U61" s="152">
        <v>5</v>
      </c>
      <c r="V61" s="152">
        <v>1925</v>
      </c>
      <c r="W61" s="152">
        <v>104.10833700000001</v>
      </c>
      <c r="X61" s="152">
        <v>105.498615</v>
      </c>
      <c r="Y61" s="152">
        <v>6.5</v>
      </c>
      <c r="Z61" s="152" t="s">
        <v>251</v>
      </c>
      <c r="AA61" s="152" t="s">
        <v>251</v>
      </c>
      <c r="AB61" s="152" t="s">
        <v>251</v>
      </c>
      <c r="AC61" s="152" t="s">
        <v>251</v>
      </c>
      <c r="AD61" s="152">
        <v>3654</v>
      </c>
      <c r="AE61" s="152">
        <v>96.812178000000003</v>
      </c>
      <c r="AF61" s="152">
        <v>99.495510999999993</v>
      </c>
      <c r="AG61" s="152">
        <v>5.75</v>
      </c>
      <c r="AH61" s="152">
        <v>6839</v>
      </c>
      <c r="AI61" s="152">
        <v>110.03146599999999</v>
      </c>
      <c r="AJ61" s="152">
        <v>111.689105</v>
      </c>
      <c r="AK61" s="152">
        <v>7.75</v>
      </c>
      <c r="AL61" s="152">
        <v>9751</v>
      </c>
      <c r="AM61" s="152">
        <v>109.68564499999999</v>
      </c>
      <c r="AN61" s="152">
        <v>111.343284</v>
      </c>
      <c r="AO61" s="152">
        <v>7.75</v>
      </c>
    </row>
    <row r="62" spans="1:41" x14ac:dyDescent="0.25">
      <c r="A62" s="148">
        <v>42433</v>
      </c>
      <c r="B62" s="152">
        <v>27</v>
      </c>
      <c r="C62" s="152">
        <v>9.9714410000000004</v>
      </c>
      <c r="D62" s="152">
        <v>9.9714410000000004</v>
      </c>
      <c r="E62" s="152">
        <v>3.8187730000000002</v>
      </c>
      <c r="F62" s="152">
        <v>90</v>
      </c>
      <c r="G62" s="152">
        <v>9.9017970000000002</v>
      </c>
      <c r="H62" s="152">
        <v>9.9017970000000002</v>
      </c>
      <c r="I62" s="152">
        <v>3.9670779999999999</v>
      </c>
      <c r="J62" s="152">
        <v>181</v>
      </c>
      <c r="K62" s="152">
        <v>9.8001760000000004</v>
      </c>
      <c r="L62" s="152">
        <v>9.8001760000000004</v>
      </c>
      <c r="M62" s="152">
        <v>4.0554370000000004</v>
      </c>
      <c r="N62" s="152">
        <v>335</v>
      </c>
      <c r="O62" s="152">
        <v>9.6285100000000003</v>
      </c>
      <c r="P62" s="152">
        <v>9.6285100000000003</v>
      </c>
      <c r="Q62" s="152">
        <v>4.1461569999999996</v>
      </c>
      <c r="R62" s="152">
        <v>1377</v>
      </c>
      <c r="S62" s="152">
        <v>98.990855999999994</v>
      </c>
      <c r="T62" s="152">
        <v>100.074189</v>
      </c>
      <c r="U62" s="152">
        <v>5</v>
      </c>
      <c r="V62" s="152">
        <v>1924</v>
      </c>
      <c r="W62" s="152">
        <v>104.32874200000001</v>
      </c>
      <c r="X62" s="152">
        <v>105.737075</v>
      </c>
      <c r="Y62" s="152">
        <v>6.5</v>
      </c>
      <c r="Z62" s="152" t="s">
        <v>251</v>
      </c>
      <c r="AA62" s="152" t="s">
        <v>251</v>
      </c>
      <c r="AB62" s="152" t="s">
        <v>251</v>
      </c>
      <c r="AC62" s="152" t="s">
        <v>251</v>
      </c>
      <c r="AD62" s="152">
        <v>3653</v>
      </c>
      <c r="AE62" s="152">
        <v>97.145538999999999</v>
      </c>
      <c r="AF62" s="152">
        <v>99.844845000000007</v>
      </c>
      <c r="AG62" s="152">
        <v>5.75</v>
      </c>
      <c r="AH62" s="152">
        <v>6838</v>
      </c>
      <c r="AI62" s="152">
        <v>110.593335</v>
      </c>
      <c r="AJ62" s="152">
        <v>112.272502</v>
      </c>
      <c r="AK62" s="152">
        <v>7.75</v>
      </c>
      <c r="AL62" s="152">
        <v>9750</v>
      </c>
      <c r="AM62" s="152">
        <v>110.328667</v>
      </c>
      <c r="AN62" s="152">
        <v>112.007834</v>
      </c>
      <c r="AO62" s="152">
        <v>7.75</v>
      </c>
    </row>
    <row r="63" spans="1:41" x14ac:dyDescent="0.25">
      <c r="A63" s="148">
        <v>42436</v>
      </c>
      <c r="B63" s="152">
        <v>24</v>
      </c>
      <c r="C63" s="152">
        <v>9.9745620000000006</v>
      </c>
      <c r="D63" s="152">
        <v>9.9745620000000006</v>
      </c>
      <c r="E63" s="152">
        <v>3.825431</v>
      </c>
      <c r="F63" s="152">
        <v>87</v>
      </c>
      <c r="G63" s="152">
        <v>9.9052679999999995</v>
      </c>
      <c r="H63" s="152">
        <v>9.9052679999999995</v>
      </c>
      <c r="I63" s="152">
        <v>3.9574340000000001</v>
      </c>
      <c r="J63" s="152">
        <v>178</v>
      </c>
      <c r="K63" s="152">
        <v>9.8032880000000002</v>
      </c>
      <c r="L63" s="152">
        <v>9.8032880000000002</v>
      </c>
      <c r="M63" s="152">
        <v>4.0582760000000002</v>
      </c>
      <c r="N63" s="152">
        <v>332</v>
      </c>
      <c r="O63" s="152">
        <v>9.6307559999999999</v>
      </c>
      <c r="P63" s="152">
        <v>9.6307559999999999</v>
      </c>
      <c r="Q63" s="152">
        <v>4.1573589999999996</v>
      </c>
      <c r="R63" s="152">
        <v>1374</v>
      </c>
      <c r="S63" s="152">
        <v>99.094579999999993</v>
      </c>
      <c r="T63" s="152">
        <v>100.21957999999999</v>
      </c>
      <c r="U63" s="152">
        <v>5</v>
      </c>
      <c r="V63" s="152">
        <v>1921</v>
      </c>
      <c r="W63" s="152">
        <v>104.548855</v>
      </c>
      <c r="X63" s="152">
        <v>106.01135499999999</v>
      </c>
      <c r="Y63" s="152">
        <v>6.5</v>
      </c>
      <c r="Z63" s="152" t="s">
        <v>251</v>
      </c>
      <c r="AA63" s="152" t="s">
        <v>251</v>
      </c>
      <c r="AB63" s="152" t="s">
        <v>251</v>
      </c>
      <c r="AC63" s="152" t="s">
        <v>251</v>
      </c>
      <c r="AD63" s="152">
        <v>3650</v>
      </c>
      <c r="AE63" s="152">
        <v>97.216256999999999</v>
      </c>
      <c r="AF63" s="152">
        <v>99.963479000000007</v>
      </c>
      <c r="AG63" s="152">
        <v>5.75</v>
      </c>
      <c r="AH63" s="152">
        <v>6835</v>
      </c>
      <c r="AI63" s="152">
        <v>110.710764</v>
      </c>
      <c r="AJ63" s="152">
        <v>112.454514</v>
      </c>
      <c r="AK63" s="152">
        <v>7.75</v>
      </c>
      <c r="AL63" s="152">
        <v>9747</v>
      </c>
      <c r="AM63" s="152">
        <v>110.475629</v>
      </c>
      <c r="AN63" s="152">
        <v>112.219379</v>
      </c>
      <c r="AO63" s="152">
        <v>7.75</v>
      </c>
    </row>
    <row r="64" spans="1:41" x14ac:dyDescent="0.25">
      <c r="A64" s="148">
        <v>42437</v>
      </c>
      <c r="B64" s="152">
        <v>23</v>
      </c>
      <c r="C64" s="152">
        <v>9.9757540000000002</v>
      </c>
      <c r="D64" s="152">
        <v>9.9757540000000002</v>
      </c>
      <c r="E64" s="152">
        <v>3.8042500000000001</v>
      </c>
      <c r="F64" s="152">
        <v>86</v>
      </c>
      <c r="G64" s="152">
        <v>9.9071309999999997</v>
      </c>
      <c r="H64" s="152">
        <v>9.9071309999999997</v>
      </c>
      <c r="I64" s="152">
        <v>3.9239809999999999</v>
      </c>
      <c r="J64" s="152">
        <v>177</v>
      </c>
      <c r="K64" s="152">
        <v>9.8047629999999995</v>
      </c>
      <c r="L64" s="152">
        <v>9.8047629999999995</v>
      </c>
      <c r="M64" s="152">
        <v>4.0499929999999997</v>
      </c>
      <c r="N64" s="152">
        <v>331</v>
      </c>
      <c r="O64" s="152">
        <v>9.6321510000000004</v>
      </c>
      <c r="P64" s="152">
        <v>9.6321510000000004</v>
      </c>
      <c r="Q64" s="152">
        <v>4.1535630000000001</v>
      </c>
      <c r="R64" s="152">
        <v>1373</v>
      </c>
      <c r="S64" s="152">
        <v>99.138067000000007</v>
      </c>
      <c r="T64" s="152">
        <v>100.276956</v>
      </c>
      <c r="U64" s="152">
        <v>5</v>
      </c>
      <c r="V64" s="152">
        <v>1920</v>
      </c>
      <c r="W64" s="152">
        <v>104.373209</v>
      </c>
      <c r="X64" s="152">
        <v>105.853765</v>
      </c>
      <c r="Y64" s="152">
        <v>6.5</v>
      </c>
      <c r="Z64" s="152" t="s">
        <v>251</v>
      </c>
      <c r="AA64" s="152" t="s">
        <v>251</v>
      </c>
      <c r="AB64" s="152" t="s">
        <v>251</v>
      </c>
      <c r="AC64" s="152" t="s">
        <v>251</v>
      </c>
      <c r="AD64" s="152">
        <v>3649</v>
      </c>
      <c r="AE64" s="152">
        <v>97.014150999999998</v>
      </c>
      <c r="AF64" s="152">
        <v>99.777344999999997</v>
      </c>
      <c r="AG64" s="152">
        <v>5.75</v>
      </c>
      <c r="AH64" s="152">
        <v>6834</v>
      </c>
      <c r="AI64" s="152">
        <v>110.25454999999999</v>
      </c>
      <c r="AJ64" s="152">
        <v>112.019828</v>
      </c>
      <c r="AK64" s="152">
        <v>7.75</v>
      </c>
      <c r="AL64" s="152">
        <v>9746</v>
      </c>
      <c r="AM64" s="152">
        <v>109.956343</v>
      </c>
      <c r="AN64" s="152">
        <v>111.721621</v>
      </c>
      <c r="AO64" s="152">
        <v>7.75</v>
      </c>
    </row>
    <row r="65" spans="1:41" x14ac:dyDescent="0.25">
      <c r="A65" s="148">
        <v>42438</v>
      </c>
      <c r="B65" s="152">
        <v>22</v>
      </c>
      <c r="C65" s="152">
        <v>9.9767790000000005</v>
      </c>
      <c r="D65" s="152">
        <v>9.9767790000000005</v>
      </c>
      <c r="E65" s="152">
        <v>3.8086440000000001</v>
      </c>
      <c r="F65" s="152">
        <v>85</v>
      </c>
      <c r="G65" s="152">
        <v>9.9083600000000001</v>
      </c>
      <c r="H65" s="152">
        <v>9.9083600000000001</v>
      </c>
      <c r="I65" s="152">
        <v>3.9171200000000002</v>
      </c>
      <c r="J65" s="152">
        <v>176</v>
      </c>
      <c r="K65" s="152">
        <v>9.8058440000000004</v>
      </c>
      <c r="L65" s="152">
        <v>9.8058440000000004</v>
      </c>
      <c r="M65" s="152">
        <v>4.0500059999999998</v>
      </c>
      <c r="N65" s="152">
        <v>330</v>
      </c>
      <c r="O65" s="152">
        <v>9.6321320000000004</v>
      </c>
      <c r="P65" s="152">
        <v>9.6321320000000004</v>
      </c>
      <c r="Q65" s="152">
        <v>4.1663730000000001</v>
      </c>
      <c r="R65" s="152">
        <v>1372</v>
      </c>
      <c r="S65" s="152">
        <v>99.105126999999996</v>
      </c>
      <c r="T65" s="152">
        <v>100.25790499999999</v>
      </c>
      <c r="U65" s="152">
        <v>5</v>
      </c>
      <c r="V65" s="152">
        <v>1919</v>
      </c>
      <c r="W65" s="152">
        <v>104.228872</v>
      </c>
      <c r="X65" s="152">
        <v>105.72748300000001</v>
      </c>
      <c r="Y65" s="152">
        <v>6.5</v>
      </c>
      <c r="Z65" s="152" t="s">
        <v>251</v>
      </c>
      <c r="AA65" s="152" t="s">
        <v>251</v>
      </c>
      <c r="AB65" s="152" t="s">
        <v>251</v>
      </c>
      <c r="AC65" s="152" t="s">
        <v>251</v>
      </c>
      <c r="AD65" s="152">
        <v>3648</v>
      </c>
      <c r="AE65" s="152">
        <v>96.883750000000006</v>
      </c>
      <c r="AF65" s="152">
        <v>99.662916999999993</v>
      </c>
      <c r="AG65" s="152">
        <v>5.75</v>
      </c>
      <c r="AH65" s="152">
        <v>6833</v>
      </c>
      <c r="AI65" s="152">
        <v>110.01521700000001</v>
      </c>
      <c r="AJ65" s="152">
        <v>111.80202300000001</v>
      </c>
      <c r="AK65" s="152">
        <v>7.75</v>
      </c>
      <c r="AL65" s="152">
        <v>9745</v>
      </c>
      <c r="AM65" s="152">
        <v>109.77578</v>
      </c>
      <c r="AN65" s="152">
        <v>111.562586</v>
      </c>
      <c r="AO65" s="152">
        <v>7.75</v>
      </c>
    </row>
    <row r="66" spans="1:41" x14ac:dyDescent="0.25">
      <c r="A66" s="148">
        <v>42439</v>
      </c>
      <c r="B66" s="152">
        <v>28</v>
      </c>
      <c r="C66" s="152">
        <v>9.97058</v>
      </c>
      <c r="D66" s="152">
        <v>9.97058</v>
      </c>
      <c r="E66" s="152">
        <v>3.793733</v>
      </c>
      <c r="F66" s="152">
        <v>91</v>
      </c>
      <c r="G66" s="152">
        <v>9.901688</v>
      </c>
      <c r="H66" s="152">
        <v>9.901688</v>
      </c>
      <c r="I66" s="152">
        <v>3.9278819999999999</v>
      </c>
      <c r="J66" s="152">
        <v>175</v>
      </c>
      <c r="K66" s="152">
        <v>9.8070789999999999</v>
      </c>
      <c r="L66" s="152">
        <v>9.8070789999999999</v>
      </c>
      <c r="M66" s="152">
        <v>4.0467310000000003</v>
      </c>
      <c r="N66" s="152">
        <v>329</v>
      </c>
      <c r="O66" s="152">
        <v>9.633896</v>
      </c>
      <c r="P66" s="152">
        <v>9.633896</v>
      </c>
      <c r="Q66" s="152">
        <v>4.1582359999999996</v>
      </c>
      <c r="R66" s="152">
        <v>1371</v>
      </c>
      <c r="S66" s="152">
        <v>99.038460999999998</v>
      </c>
      <c r="T66" s="152">
        <v>100.205128</v>
      </c>
      <c r="U66" s="152">
        <v>5</v>
      </c>
      <c r="V66" s="152">
        <v>1918</v>
      </c>
      <c r="W66" s="152">
        <v>104.115331</v>
      </c>
      <c r="X66" s="152">
        <v>105.631998</v>
      </c>
      <c r="Y66" s="152">
        <v>6.5</v>
      </c>
      <c r="Z66" s="152" t="s">
        <v>251</v>
      </c>
      <c r="AA66" s="152" t="s">
        <v>251</v>
      </c>
      <c r="AB66" s="152" t="s">
        <v>251</v>
      </c>
      <c r="AC66" s="152" t="s">
        <v>251</v>
      </c>
      <c r="AD66" s="152">
        <v>3647</v>
      </c>
      <c r="AE66" s="152">
        <v>96.860849999999999</v>
      </c>
      <c r="AF66" s="152">
        <v>99.655989000000005</v>
      </c>
      <c r="AG66" s="152">
        <v>5.75</v>
      </c>
      <c r="AH66" s="152">
        <v>6832</v>
      </c>
      <c r="AI66" s="152">
        <v>109.91285000000001</v>
      </c>
      <c r="AJ66" s="152">
        <v>111.721183</v>
      </c>
      <c r="AK66" s="152">
        <v>7.75</v>
      </c>
      <c r="AL66" s="152">
        <v>9744</v>
      </c>
      <c r="AM66" s="152">
        <v>109.802728</v>
      </c>
      <c r="AN66" s="152">
        <v>111.61106100000001</v>
      </c>
      <c r="AO66" s="152">
        <v>7.75</v>
      </c>
    </row>
    <row r="67" spans="1:41" x14ac:dyDescent="0.25">
      <c r="A67" s="148">
        <v>42440</v>
      </c>
      <c r="B67" s="152">
        <v>27</v>
      </c>
      <c r="C67" s="152">
        <v>9.9715810000000005</v>
      </c>
      <c r="D67" s="152">
        <v>9.9715810000000005</v>
      </c>
      <c r="E67" s="152">
        <v>3.7999990000000001</v>
      </c>
      <c r="F67" s="152">
        <v>90</v>
      </c>
      <c r="G67" s="152">
        <v>9.9031959999999994</v>
      </c>
      <c r="H67" s="152">
        <v>9.9031959999999994</v>
      </c>
      <c r="I67" s="152">
        <v>3.9100100000000002</v>
      </c>
      <c r="J67" s="152">
        <v>174</v>
      </c>
      <c r="K67" s="152">
        <v>9.8084729999999993</v>
      </c>
      <c r="L67" s="152">
        <v>9.8084729999999993</v>
      </c>
      <c r="M67" s="152">
        <v>4.0400049999999998</v>
      </c>
      <c r="N67" s="152">
        <v>328</v>
      </c>
      <c r="O67" s="152">
        <v>9.6348190000000002</v>
      </c>
      <c r="P67" s="152">
        <v>9.6348190000000002</v>
      </c>
      <c r="Q67" s="152">
        <v>4.159999</v>
      </c>
      <c r="R67" s="152">
        <v>1370</v>
      </c>
      <c r="S67" s="152">
        <v>98.937691999999998</v>
      </c>
      <c r="T67" s="152">
        <v>100.11824799999999</v>
      </c>
      <c r="U67" s="152">
        <v>5</v>
      </c>
      <c r="V67" s="152">
        <v>1917</v>
      </c>
      <c r="W67" s="152">
        <v>105.38259100000001</v>
      </c>
      <c r="X67" s="152">
        <v>106.91731299999999</v>
      </c>
      <c r="Y67" s="152">
        <v>6.5</v>
      </c>
      <c r="Z67" s="152" t="s">
        <v>251</v>
      </c>
      <c r="AA67" s="152" t="s">
        <v>251</v>
      </c>
      <c r="AB67" s="152" t="s">
        <v>251</v>
      </c>
      <c r="AC67" s="152" t="s">
        <v>251</v>
      </c>
      <c r="AD67" s="152">
        <v>3646</v>
      </c>
      <c r="AE67" s="152">
        <v>96.874840000000006</v>
      </c>
      <c r="AF67" s="152">
        <v>99.685951000000003</v>
      </c>
      <c r="AG67" s="152">
        <v>5.75</v>
      </c>
      <c r="AH67" s="152">
        <v>6831</v>
      </c>
      <c r="AI67" s="152">
        <v>110.13625399999999</v>
      </c>
      <c r="AJ67" s="152">
        <v>111.966115</v>
      </c>
      <c r="AK67" s="152">
        <v>7.75</v>
      </c>
      <c r="AL67" s="152">
        <v>9743</v>
      </c>
      <c r="AM67" s="152">
        <v>109.34044299999999</v>
      </c>
      <c r="AN67" s="152">
        <v>111.170304</v>
      </c>
      <c r="AO67" s="152">
        <v>7.75</v>
      </c>
    </row>
    <row r="68" spans="1:41" x14ac:dyDescent="0.25">
      <c r="A68" s="148">
        <v>42443</v>
      </c>
      <c r="B68" s="152">
        <v>24</v>
      </c>
      <c r="C68" s="152">
        <v>9.9748490000000007</v>
      </c>
      <c r="D68" s="152">
        <v>9.9748490000000007</v>
      </c>
      <c r="E68" s="152">
        <v>3.7821630000000002</v>
      </c>
      <c r="F68" s="152">
        <v>87</v>
      </c>
      <c r="G68" s="152">
        <v>9.9063929999999996</v>
      </c>
      <c r="H68" s="152">
        <v>9.9063929999999996</v>
      </c>
      <c r="I68" s="152">
        <v>3.9099930000000001</v>
      </c>
      <c r="J68" s="152">
        <v>171</v>
      </c>
      <c r="K68" s="152">
        <v>9.8111440000000005</v>
      </c>
      <c r="L68" s="152">
        <v>9.8111440000000005</v>
      </c>
      <c r="M68" s="152">
        <v>4.0524490000000002</v>
      </c>
      <c r="N68" s="152">
        <v>325</v>
      </c>
      <c r="O68" s="152">
        <v>9.637086</v>
      </c>
      <c r="P68" s="152">
        <v>9.637086</v>
      </c>
      <c r="Q68" s="152">
        <v>4.1713550000000001</v>
      </c>
      <c r="R68" s="152">
        <v>1367</v>
      </c>
      <c r="S68" s="152">
        <v>99.044246999999999</v>
      </c>
      <c r="T68" s="152">
        <v>100.266469</v>
      </c>
      <c r="U68" s="152">
        <v>5</v>
      </c>
      <c r="V68" s="152">
        <v>1914</v>
      </c>
      <c r="W68" s="152">
        <v>104.064115</v>
      </c>
      <c r="X68" s="152">
        <v>105.653004</v>
      </c>
      <c r="Y68" s="152">
        <v>6.5</v>
      </c>
      <c r="Z68" s="152" t="s">
        <v>251</v>
      </c>
      <c r="AA68" s="152" t="s">
        <v>251</v>
      </c>
      <c r="AB68" s="152" t="s">
        <v>251</v>
      </c>
      <c r="AC68" s="152" t="s">
        <v>251</v>
      </c>
      <c r="AD68" s="152">
        <v>3643</v>
      </c>
      <c r="AE68" s="152">
        <v>96.800033999999997</v>
      </c>
      <c r="AF68" s="152">
        <v>99.659062000000006</v>
      </c>
      <c r="AG68" s="152">
        <v>5.75</v>
      </c>
      <c r="AH68" s="152">
        <v>6828</v>
      </c>
      <c r="AI68" s="152">
        <v>109.684033</v>
      </c>
      <c r="AJ68" s="152">
        <v>111.57847700000001</v>
      </c>
      <c r="AK68" s="152">
        <v>7.75</v>
      </c>
      <c r="AL68" s="152">
        <v>9740</v>
      </c>
      <c r="AM68" s="152">
        <v>109.58960399999999</v>
      </c>
      <c r="AN68" s="152">
        <v>111.484048</v>
      </c>
      <c r="AO68" s="152">
        <v>7.75</v>
      </c>
    </row>
    <row r="69" spans="1:41" x14ac:dyDescent="0.25">
      <c r="A69" s="148">
        <v>42444</v>
      </c>
      <c r="B69" s="152">
        <v>23</v>
      </c>
      <c r="C69" s="152">
        <v>9.9758230000000001</v>
      </c>
      <c r="D69" s="152">
        <v>9.9758230000000001</v>
      </c>
      <c r="E69" s="152">
        <v>3.7933970000000001</v>
      </c>
      <c r="F69" s="152">
        <v>86</v>
      </c>
      <c r="G69" s="152">
        <v>9.907959</v>
      </c>
      <c r="H69" s="152">
        <v>9.907959</v>
      </c>
      <c r="I69" s="152">
        <v>3.888671</v>
      </c>
      <c r="J69" s="152">
        <v>170</v>
      </c>
      <c r="K69" s="152">
        <v>9.8114299999999997</v>
      </c>
      <c r="L69" s="152">
        <v>9.8114299999999997</v>
      </c>
      <c r="M69" s="152">
        <v>4.0699949999999996</v>
      </c>
      <c r="N69" s="152">
        <v>324</v>
      </c>
      <c r="O69" s="152">
        <v>9.6374399999999998</v>
      </c>
      <c r="P69" s="152">
        <v>9.6374399999999998</v>
      </c>
      <c r="Q69" s="152">
        <v>4.1799939999999998</v>
      </c>
      <c r="R69" s="152">
        <v>1366</v>
      </c>
      <c r="S69" s="152">
        <v>99.006675999999999</v>
      </c>
      <c r="T69" s="152">
        <v>100.24278700000001</v>
      </c>
      <c r="U69" s="152">
        <v>5</v>
      </c>
      <c r="V69" s="152">
        <v>1913</v>
      </c>
      <c r="W69" s="152">
        <v>104.020284</v>
      </c>
      <c r="X69" s="152">
        <v>105.627228</v>
      </c>
      <c r="Y69" s="152">
        <v>6.5</v>
      </c>
      <c r="Z69" s="152" t="s">
        <v>251</v>
      </c>
      <c r="AA69" s="152" t="s">
        <v>251</v>
      </c>
      <c r="AB69" s="152" t="s">
        <v>251</v>
      </c>
      <c r="AC69" s="152" t="s">
        <v>251</v>
      </c>
      <c r="AD69" s="152">
        <v>3642</v>
      </c>
      <c r="AE69" s="152">
        <v>96.713702999999995</v>
      </c>
      <c r="AF69" s="152">
        <v>99.588702999999995</v>
      </c>
      <c r="AG69" s="152">
        <v>5.75</v>
      </c>
      <c r="AH69" s="152">
        <v>6827</v>
      </c>
      <c r="AI69" s="152">
        <v>109.68451399999999</v>
      </c>
      <c r="AJ69" s="152">
        <v>111.600486</v>
      </c>
      <c r="AK69" s="152">
        <v>7.75</v>
      </c>
      <c r="AL69" s="152">
        <v>9739</v>
      </c>
      <c r="AM69" s="152">
        <v>109.397705</v>
      </c>
      <c r="AN69" s="152">
        <v>111.313677</v>
      </c>
      <c r="AO69" s="152">
        <v>7.75</v>
      </c>
    </row>
    <row r="70" spans="1:41" x14ac:dyDescent="0.25">
      <c r="A70" s="148">
        <v>42445</v>
      </c>
      <c r="B70" s="152">
        <v>22</v>
      </c>
      <c r="C70" s="152">
        <v>9.9769089999999991</v>
      </c>
      <c r="D70" s="152">
        <v>9.9769089999999991</v>
      </c>
      <c r="E70" s="152">
        <v>3.7872720000000002</v>
      </c>
      <c r="F70" s="152">
        <v>85</v>
      </c>
      <c r="G70" s="152">
        <v>9.9099160000000008</v>
      </c>
      <c r="H70" s="152">
        <v>9.9099160000000008</v>
      </c>
      <c r="I70" s="152">
        <v>3.8500049999999999</v>
      </c>
      <c r="J70" s="152">
        <v>169</v>
      </c>
      <c r="K70" s="152">
        <v>9.8137729999999994</v>
      </c>
      <c r="L70" s="152">
        <v>9.8137729999999994</v>
      </c>
      <c r="M70" s="152">
        <v>4.042243</v>
      </c>
      <c r="N70" s="152">
        <v>323</v>
      </c>
      <c r="O70" s="152">
        <v>9.6393459999999997</v>
      </c>
      <c r="P70" s="152">
        <v>9.6393459999999997</v>
      </c>
      <c r="Q70" s="152">
        <v>4.1700679999999997</v>
      </c>
      <c r="R70" s="152">
        <v>1365</v>
      </c>
      <c r="S70" s="152">
        <v>99.150270000000006</v>
      </c>
      <c r="T70" s="152">
        <v>100.40027000000001</v>
      </c>
      <c r="U70" s="152">
        <v>5</v>
      </c>
      <c r="V70" s="152">
        <v>1912</v>
      </c>
      <c r="W70" s="152">
        <v>104.264477</v>
      </c>
      <c r="X70" s="152">
        <v>105.889477</v>
      </c>
      <c r="Y70" s="152">
        <v>6.5</v>
      </c>
      <c r="Z70" s="152" t="s">
        <v>251</v>
      </c>
      <c r="AA70" s="152" t="s">
        <v>251</v>
      </c>
      <c r="AB70" s="152" t="s">
        <v>251</v>
      </c>
      <c r="AC70" s="152" t="s">
        <v>251</v>
      </c>
      <c r="AD70" s="152">
        <v>3641</v>
      </c>
      <c r="AE70" s="152">
        <v>97.164623000000006</v>
      </c>
      <c r="AF70" s="152">
        <v>100.07351199999999</v>
      </c>
      <c r="AG70" s="152">
        <v>5.75</v>
      </c>
      <c r="AH70" s="152">
        <v>6826</v>
      </c>
      <c r="AI70" s="152">
        <v>110.469326</v>
      </c>
      <c r="AJ70" s="152">
        <v>112.406826</v>
      </c>
      <c r="AK70" s="152">
        <v>7.75</v>
      </c>
      <c r="AL70" s="152">
        <v>9738</v>
      </c>
      <c r="AM70" s="152">
        <v>110.116936</v>
      </c>
      <c r="AN70" s="152">
        <v>112.054436</v>
      </c>
      <c r="AO70" s="152">
        <v>7.75</v>
      </c>
    </row>
    <row r="71" spans="1:41" x14ac:dyDescent="0.25">
      <c r="A71" s="148">
        <v>42446</v>
      </c>
      <c r="B71" s="152">
        <v>28</v>
      </c>
      <c r="C71" s="152">
        <v>9.9707059999999998</v>
      </c>
      <c r="D71" s="152">
        <v>9.9707059999999998</v>
      </c>
      <c r="E71" s="152">
        <v>3.7774369999999999</v>
      </c>
      <c r="F71" s="152">
        <v>91</v>
      </c>
      <c r="G71" s="152">
        <v>9.9036100000000005</v>
      </c>
      <c r="H71" s="152">
        <v>9.9036100000000005</v>
      </c>
      <c r="I71" s="152">
        <v>3.8503440000000002</v>
      </c>
      <c r="J71" s="152">
        <v>182</v>
      </c>
      <c r="K71" s="152">
        <v>9.801501</v>
      </c>
      <c r="L71" s="152">
        <v>9.801501</v>
      </c>
      <c r="M71" s="152">
        <v>4.0058699999999998</v>
      </c>
      <c r="N71" s="152">
        <v>322</v>
      </c>
      <c r="O71" s="152">
        <v>9.6466429999999992</v>
      </c>
      <c r="P71" s="152">
        <v>9.6466429999999992</v>
      </c>
      <c r="Q71" s="152">
        <v>4.0952849999999996</v>
      </c>
      <c r="R71" s="152">
        <v>1364</v>
      </c>
      <c r="S71" s="152">
        <v>99.484759999999994</v>
      </c>
      <c r="T71" s="152">
        <v>100.748649</v>
      </c>
      <c r="U71" s="152">
        <v>5</v>
      </c>
      <c r="V71" s="152">
        <v>1911</v>
      </c>
      <c r="W71" s="152">
        <v>104.738347</v>
      </c>
      <c r="X71" s="152">
        <v>106.38140300000001</v>
      </c>
      <c r="Y71" s="152">
        <v>6.5</v>
      </c>
      <c r="Z71" s="152" t="s">
        <v>251</v>
      </c>
      <c r="AA71" s="152" t="s">
        <v>251</v>
      </c>
      <c r="AB71" s="152" t="s">
        <v>251</v>
      </c>
      <c r="AC71" s="152" t="s">
        <v>251</v>
      </c>
      <c r="AD71" s="152">
        <v>3640</v>
      </c>
      <c r="AE71" s="152">
        <v>98.341497000000004</v>
      </c>
      <c r="AF71" s="152">
        <v>98.341497000000004</v>
      </c>
      <c r="AG71" s="152">
        <v>5.75</v>
      </c>
      <c r="AH71" s="152">
        <v>6825</v>
      </c>
      <c r="AI71" s="152">
        <v>111.897617</v>
      </c>
      <c r="AJ71" s="152">
        <v>113.856645</v>
      </c>
      <c r="AK71" s="152">
        <v>7.75</v>
      </c>
      <c r="AL71" s="152">
        <v>9737</v>
      </c>
      <c r="AM71" s="152">
        <v>112.071814</v>
      </c>
      <c r="AN71" s="152">
        <v>114.03084200000001</v>
      </c>
      <c r="AO71" s="152">
        <v>7.75</v>
      </c>
    </row>
    <row r="72" spans="1:41" x14ac:dyDescent="0.25">
      <c r="A72" s="148">
        <v>42447</v>
      </c>
      <c r="B72" s="152">
        <v>27</v>
      </c>
      <c r="C72" s="152">
        <v>9.9718370000000007</v>
      </c>
      <c r="D72" s="152">
        <v>9.9718370000000007</v>
      </c>
      <c r="E72" s="152">
        <v>3.7656719999999999</v>
      </c>
      <c r="F72" s="152">
        <v>90</v>
      </c>
      <c r="G72" s="152">
        <v>9.9042250000000003</v>
      </c>
      <c r="H72" s="152">
        <v>9.9042250000000003</v>
      </c>
      <c r="I72" s="152">
        <v>3.8680460000000001</v>
      </c>
      <c r="J72" s="152">
        <v>181</v>
      </c>
      <c r="K72" s="152">
        <v>9.8027809999999995</v>
      </c>
      <c r="L72" s="152">
        <v>9.8027809999999995</v>
      </c>
      <c r="M72" s="152">
        <v>4.0015049999999999</v>
      </c>
      <c r="N72" s="152">
        <v>321</v>
      </c>
      <c r="O72" s="152">
        <v>9.6483530000000002</v>
      </c>
      <c r="P72" s="152">
        <v>9.6483530000000002</v>
      </c>
      <c r="Q72" s="152">
        <v>4.0874379999999997</v>
      </c>
      <c r="R72" s="152">
        <v>1363</v>
      </c>
      <c r="S72" s="152">
        <v>99.518538000000007</v>
      </c>
      <c r="T72" s="152">
        <v>100.796316</v>
      </c>
      <c r="U72" s="152">
        <v>5</v>
      </c>
      <c r="V72" s="152">
        <v>1910</v>
      </c>
      <c r="W72" s="152">
        <v>104.91069899999999</v>
      </c>
      <c r="X72" s="152">
        <v>106.57181</v>
      </c>
      <c r="Y72" s="152">
        <v>6.5</v>
      </c>
      <c r="Z72" s="152" t="s">
        <v>251</v>
      </c>
      <c r="AA72" s="152" t="s">
        <v>251</v>
      </c>
      <c r="AB72" s="152" t="s">
        <v>251</v>
      </c>
      <c r="AC72" s="152" t="s">
        <v>251</v>
      </c>
      <c r="AD72" s="152">
        <v>3639</v>
      </c>
      <c r="AE72" s="152">
        <v>98.263274999999993</v>
      </c>
      <c r="AF72" s="152">
        <v>98.279246999999998</v>
      </c>
      <c r="AG72" s="152">
        <v>5.75</v>
      </c>
      <c r="AH72" s="152">
        <v>6824</v>
      </c>
      <c r="AI72" s="152">
        <v>112.294012</v>
      </c>
      <c r="AJ72" s="152">
        <v>114.274568</v>
      </c>
      <c r="AK72" s="152">
        <v>7.75</v>
      </c>
      <c r="AL72" s="152">
        <v>9736</v>
      </c>
      <c r="AM72" s="152">
        <v>112.438562</v>
      </c>
      <c r="AN72" s="152">
        <v>114.419118</v>
      </c>
      <c r="AO72" s="152">
        <v>7.75</v>
      </c>
    </row>
    <row r="73" spans="1:41" x14ac:dyDescent="0.25">
      <c r="A73" s="148">
        <v>42451</v>
      </c>
      <c r="B73" s="152">
        <v>23</v>
      </c>
      <c r="C73" s="152">
        <v>9.9760089999999995</v>
      </c>
      <c r="D73" s="152">
        <v>9.9760089999999995</v>
      </c>
      <c r="E73" s="152">
        <v>3.7641439999999999</v>
      </c>
      <c r="F73" s="152">
        <v>86</v>
      </c>
      <c r="G73" s="152">
        <v>9.9086940000000006</v>
      </c>
      <c r="H73" s="152">
        <v>9.9086940000000006</v>
      </c>
      <c r="I73" s="152">
        <v>3.8573309999999998</v>
      </c>
      <c r="J73" s="152">
        <v>177</v>
      </c>
      <c r="K73" s="152">
        <v>9.8071269999999995</v>
      </c>
      <c r="L73" s="152">
        <v>9.8071269999999995</v>
      </c>
      <c r="M73" s="152">
        <v>3.9999899999999999</v>
      </c>
      <c r="N73" s="152">
        <v>317</v>
      </c>
      <c r="O73" s="152">
        <v>9.6513399999999994</v>
      </c>
      <c r="P73" s="152">
        <v>9.6513399999999994</v>
      </c>
      <c r="Q73" s="152">
        <v>4.1025869999999998</v>
      </c>
      <c r="R73" s="152">
        <v>1359</v>
      </c>
      <c r="S73" s="152">
        <v>99.413275999999996</v>
      </c>
      <c r="T73" s="152">
        <v>100.74660900000001</v>
      </c>
      <c r="U73" s="152">
        <v>5</v>
      </c>
      <c r="V73" s="152">
        <v>1906</v>
      </c>
      <c r="W73" s="152">
        <v>104.667939</v>
      </c>
      <c r="X73" s="152">
        <v>106.40127200000001</v>
      </c>
      <c r="Y73" s="152">
        <v>6.5</v>
      </c>
      <c r="Z73" s="152" t="s">
        <v>251</v>
      </c>
      <c r="AA73" s="152" t="s">
        <v>251</v>
      </c>
      <c r="AB73" s="152" t="s">
        <v>251</v>
      </c>
      <c r="AC73" s="152" t="s">
        <v>251</v>
      </c>
      <c r="AD73" s="152">
        <v>3635</v>
      </c>
      <c r="AE73" s="152">
        <v>97.830569999999994</v>
      </c>
      <c r="AF73" s="152">
        <v>97.910431000000003</v>
      </c>
      <c r="AG73" s="152">
        <v>5.75</v>
      </c>
      <c r="AH73" s="152">
        <v>6820</v>
      </c>
      <c r="AI73" s="152">
        <v>111.513103</v>
      </c>
      <c r="AJ73" s="152">
        <v>113.57977</v>
      </c>
      <c r="AK73" s="152">
        <v>7.75</v>
      </c>
      <c r="AL73" s="152">
        <v>9732</v>
      </c>
      <c r="AM73" s="152">
        <v>111.67142699999999</v>
      </c>
      <c r="AN73" s="152">
        <v>113.738094</v>
      </c>
      <c r="AO73" s="152">
        <v>7.75</v>
      </c>
    </row>
    <row r="74" spans="1:41" x14ac:dyDescent="0.25">
      <c r="A74" s="148">
        <v>42452</v>
      </c>
      <c r="B74" s="152">
        <v>29</v>
      </c>
      <c r="C74" s="152">
        <v>9.9697960000000005</v>
      </c>
      <c r="D74" s="152">
        <v>9.9697960000000005</v>
      </c>
      <c r="E74" s="152">
        <v>3.760821</v>
      </c>
      <c r="F74" s="152">
        <v>92</v>
      </c>
      <c r="G74" s="152">
        <v>9.9023190000000003</v>
      </c>
      <c r="H74" s="152">
        <v>9.9023190000000003</v>
      </c>
      <c r="I74" s="152">
        <v>3.8600050000000001</v>
      </c>
      <c r="J74" s="152">
        <v>176</v>
      </c>
      <c r="K74" s="152">
        <v>9.8086660000000006</v>
      </c>
      <c r="L74" s="152">
        <v>9.8086660000000006</v>
      </c>
      <c r="M74" s="152">
        <v>3.989992</v>
      </c>
      <c r="N74" s="152">
        <v>316</v>
      </c>
      <c r="O74" s="152">
        <v>9.6525079999999992</v>
      </c>
      <c r="P74" s="152">
        <v>9.6525079999999992</v>
      </c>
      <c r="Q74" s="152">
        <v>4.101286</v>
      </c>
      <c r="R74" s="152">
        <v>1358</v>
      </c>
      <c r="S74" s="152">
        <v>99.379257999999993</v>
      </c>
      <c r="T74" s="152">
        <v>100.72648</v>
      </c>
      <c r="U74" s="152">
        <v>5</v>
      </c>
      <c r="V74" s="152">
        <v>1905</v>
      </c>
      <c r="W74" s="152">
        <v>104.573971</v>
      </c>
      <c r="X74" s="152">
        <v>106.32536</v>
      </c>
      <c r="Y74" s="152">
        <v>6.5</v>
      </c>
      <c r="Z74" s="152" t="s">
        <v>251</v>
      </c>
      <c r="AA74" s="152" t="s">
        <v>251</v>
      </c>
      <c r="AB74" s="152" t="s">
        <v>251</v>
      </c>
      <c r="AC74" s="152" t="s">
        <v>251</v>
      </c>
      <c r="AD74" s="152">
        <v>3634</v>
      </c>
      <c r="AE74" s="152">
        <v>97.601094000000003</v>
      </c>
      <c r="AF74" s="152">
        <v>97.696927000000002</v>
      </c>
      <c r="AG74" s="152">
        <v>5.75</v>
      </c>
      <c r="AH74" s="152">
        <v>6819</v>
      </c>
      <c r="AI74" s="152">
        <v>111.228572</v>
      </c>
      <c r="AJ74" s="152">
        <v>113.316766</v>
      </c>
      <c r="AK74" s="152">
        <v>7.75</v>
      </c>
      <c r="AL74" s="152">
        <v>9731</v>
      </c>
      <c r="AM74" s="152">
        <v>111.37564999999999</v>
      </c>
      <c r="AN74" s="152">
        <v>113.46384399999999</v>
      </c>
      <c r="AO74" s="152">
        <v>7.75</v>
      </c>
    </row>
    <row r="75" spans="1:41" x14ac:dyDescent="0.25">
      <c r="A75" s="148">
        <v>42457</v>
      </c>
      <c r="B75" s="152">
        <v>24</v>
      </c>
      <c r="C75" s="152">
        <v>9.975123</v>
      </c>
      <c r="D75" s="152">
        <v>9.975123</v>
      </c>
      <c r="E75" s="152">
        <v>3.740856</v>
      </c>
      <c r="F75" s="152">
        <v>87</v>
      </c>
      <c r="G75" s="152">
        <v>9.9077750000000009</v>
      </c>
      <c r="H75" s="152">
        <v>9.9077750000000009</v>
      </c>
      <c r="I75" s="152">
        <v>3.8517290000000002</v>
      </c>
      <c r="J75" s="152">
        <v>171</v>
      </c>
      <c r="K75" s="152">
        <v>9.8144550000000006</v>
      </c>
      <c r="L75" s="152">
        <v>9.8144550000000006</v>
      </c>
      <c r="M75" s="152">
        <v>3.9800589999999998</v>
      </c>
      <c r="N75" s="152">
        <v>311</v>
      </c>
      <c r="O75" s="152">
        <v>9.6579219999999992</v>
      </c>
      <c r="P75" s="152">
        <v>9.6579219999999992</v>
      </c>
      <c r="Q75" s="152">
        <v>4.0999970000000001</v>
      </c>
      <c r="R75" s="152">
        <v>1353</v>
      </c>
      <c r="S75" s="152">
        <v>99.450976999999995</v>
      </c>
      <c r="T75" s="152">
        <v>100.867644</v>
      </c>
      <c r="U75" s="152">
        <v>5</v>
      </c>
      <c r="V75" s="152">
        <v>1900</v>
      </c>
      <c r="W75" s="152">
        <v>104.727569</v>
      </c>
      <c r="X75" s="152">
        <v>106.569236</v>
      </c>
      <c r="Y75" s="152">
        <v>6.5</v>
      </c>
      <c r="Z75" s="152" t="s">
        <v>251</v>
      </c>
      <c r="AA75" s="152" t="s">
        <v>251</v>
      </c>
      <c r="AB75" s="152" t="s">
        <v>251</v>
      </c>
      <c r="AC75" s="152" t="s">
        <v>251</v>
      </c>
      <c r="AD75" s="152">
        <v>3629</v>
      </c>
      <c r="AE75" s="152">
        <v>97.766484000000005</v>
      </c>
      <c r="AF75" s="152">
        <v>97.942177999999998</v>
      </c>
      <c r="AG75" s="152">
        <v>5.75</v>
      </c>
      <c r="AH75" s="152">
        <v>6814</v>
      </c>
      <c r="AI75" s="152">
        <v>111.481548</v>
      </c>
      <c r="AJ75" s="152">
        <v>113.677381</v>
      </c>
      <c r="AK75" s="152">
        <v>7.75</v>
      </c>
      <c r="AL75" s="152">
        <v>9726</v>
      </c>
      <c r="AM75" s="152">
        <v>111.670261</v>
      </c>
      <c r="AN75" s="152">
        <v>113.866094</v>
      </c>
      <c r="AO75" s="152">
        <v>7.75</v>
      </c>
    </row>
    <row r="76" spans="1:41" x14ac:dyDescent="0.25">
      <c r="A76" s="148">
        <v>42458</v>
      </c>
      <c r="B76" s="152">
        <v>23</v>
      </c>
      <c r="C76" s="152">
        <v>9.9762260000000005</v>
      </c>
      <c r="D76" s="152">
        <v>9.9762260000000005</v>
      </c>
      <c r="E76" s="152">
        <v>3.730016</v>
      </c>
      <c r="F76" s="152">
        <v>86</v>
      </c>
      <c r="G76" s="152">
        <v>9.9091009999999997</v>
      </c>
      <c r="H76" s="152">
        <v>9.9091009999999997</v>
      </c>
      <c r="I76" s="152">
        <v>3.839979</v>
      </c>
      <c r="J76" s="152">
        <v>170</v>
      </c>
      <c r="K76" s="152">
        <v>9.8164160000000003</v>
      </c>
      <c r="L76" s="152">
        <v>9.8164160000000003</v>
      </c>
      <c r="M76" s="152">
        <v>3.9603670000000002</v>
      </c>
      <c r="N76" s="152">
        <v>310</v>
      </c>
      <c r="O76" s="152">
        <v>9.6610879999999995</v>
      </c>
      <c r="P76" s="152">
        <v>9.6610879999999995</v>
      </c>
      <c r="Q76" s="152">
        <v>4.0738190000000003</v>
      </c>
      <c r="R76" s="152">
        <v>1352</v>
      </c>
      <c r="S76" s="152">
        <v>99.583652999999998</v>
      </c>
      <c r="T76" s="152">
        <v>101.01420899999999</v>
      </c>
      <c r="U76" s="152">
        <v>5</v>
      </c>
      <c r="V76" s="152">
        <v>1899</v>
      </c>
      <c r="W76" s="152">
        <v>104.93146400000001</v>
      </c>
      <c r="X76" s="152">
        <v>106.791186</v>
      </c>
      <c r="Y76" s="152">
        <v>6.5</v>
      </c>
      <c r="Z76" s="152" t="s">
        <v>251</v>
      </c>
      <c r="AA76" s="152" t="s">
        <v>251</v>
      </c>
      <c r="AB76" s="152" t="s">
        <v>251</v>
      </c>
      <c r="AC76" s="152" t="s">
        <v>251</v>
      </c>
      <c r="AD76" s="152">
        <v>3628</v>
      </c>
      <c r="AE76" s="152">
        <v>97.905794</v>
      </c>
      <c r="AF76" s="152">
        <v>98.097460999999996</v>
      </c>
      <c r="AG76" s="152">
        <v>5.75</v>
      </c>
      <c r="AH76" s="152">
        <v>6813</v>
      </c>
      <c r="AI76" s="152">
        <v>111.850837</v>
      </c>
      <c r="AJ76" s="152">
        <v>114.068198</v>
      </c>
      <c r="AK76" s="152">
        <v>7.75</v>
      </c>
      <c r="AL76" s="152">
        <v>9725</v>
      </c>
      <c r="AM76" s="152">
        <v>111.927678</v>
      </c>
      <c r="AN76" s="152">
        <v>114.145039</v>
      </c>
      <c r="AO76" s="152">
        <v>7.75</v>
      </c>
    </row>
    <row r="77" spans="1:41" x14ac:dyDescent="0.25">
      <c r="A77" s="148">
        <v>42459</v>
      </c>
      <c r="B77" s="152">
        <v>22</v>
      </c>
      <c r="C77" s="152">
        <v>9.9772700000000007</v>
      </c>
      <c r="D77" s="152">
        <v>9.9772700000000007</v>
      </c>
      <c r="E77" s="152">
        <v>3.7279279999999999</v>
      </c>
      <c r="F77" s="152">
        <v>85</v>
      </c>
      <c r="G77" s="152">
        <v>9.91038</v>
      </c>
      <c r="H77" s="152">
        <v>9.91038</v>
      </c>
      <c r="I77" s="152">
        <v>3.8299949999999998</v>
      </c>
      <c r="J77" s="152">
        <v>169</v>
      </c>
      <c r="K77" s="152">
        <v>9.8153070000000007</v>
      </c>
      <c r="L77" s="152">
        <v>9.8153070000000007</v>
      </c>
      <c r="M77" s="152">
        <v>4.0083200000000003</v>
      </c>
      <c r="N77" s="152">
        <v>309</v>
      </c>
      <c r="O77" s="152">
        <v>9.6613849999999992</v>
      </c>
      <c r="P77" s="152">
        <v>9.6613849999999992</v>
      </c>
      <c r="Q77" s="152">
        <v>4.0832959999999998</v>
      </c>
      <c r="R77" s="152">
        <v>1351</v>
      </c>
      <c r="S77" s="152">
        <v>99.754198000000002</v>
      </c>
      <c r="T77" s="152">
        <v>101.19864200000001</v>
      </c>
      <c r="U77" s="152">
        <v>5</v>
      </c>
      <c r="V77" s="152">
        <v>1898</v>
      </c>
      <c r="W77" s="152">
        <v>105.164573</v>
      </c>
      <c r="X77" s="152">
        <v>107.042351</v>
      </c>
      <c r="Y77" s="152">
        <v>6.5</v>
      </c>
      <c r="Z77" s="152" t="s">
        <v>251</v>
      </c>
      <c r="AA77" s="152" t="s">
        <v>251</v>
      </c>
      <c r="AB77" s="152" t="s">
        <v>251</v>
      </c>
      <c r="AC77" s="152" t="s">
        <v>251</v>
      </c>
      <c r="AD77" s="152">
        <v>3627</v>
      </c>
      <c r="AE77" s="152">
        <v>98.572236000000004</v>
      </c>
      <c r="AF77" s="152">
        <v>98.779875000000004</v>
      </c>
      <c r="AG77" s="152">
        <v>5.75</v>
      </c>
      <c r="AH77" s="152">
        <v>6812</v>
      </c>
      <c r="AI77" s="152">
        <v>113.001741</v>
      </c>
      <c r="AJ77" s="152">
        <v>115.24063</v>
      </c>
      <c r="AK77" s="152">
        <v>7.75</v>
      </c>
      <c r="AL77" s="152">
        <v>9724</v>
      </c>
      <c r="AM77" s="152">
        <v>113.012208</v>
      </c>
      <c r="AN77" s="152">
        <v>115.251097</v>
      </c>
      <c r="AO77" s="152">
        <v>7.75</v>
      </c>
    </row>
    <row r="78" spans="1:41" x14ac:dyDescent="0.25">
      <c r="A78" s="148">
        <v>42460</v>
      </c>
      <c r="B78" s="152">
        <v>28</v>
      </c>
      <c r="C78" s="152">
        <v>9.9709079999999997</v>
      </c>
      <c r="D78" s="152">
        <v>9.9709079999999997</v>
      </c>
      <c r="E78" s="152">
        <v>3.7513130000000001</v>
      </c>
      <c r="F78" s="152">
        <v>91</v>
      </c>
      <c r="G78" s="152">
        <v>9.9035910000000005</v>
      </c>
      <c r="H78" s="152">
        <v>9.9035910000000005</v>
      </c>
      <c r="I78" s="152">
        <v>3.851111</v>
      </c>
      <c r="J78" s="152">
        <v>182</v>
      </c>
      <c r="K78" s="152">
        <v>9.8023240000000005</v>
      </c>
      <c r="L78" s="152">
        <v>9.8023240000000005</v>
      </c>
      <c r="M78" s="152">
        <v>3.9889260000000002</v>
      </c>
      <c r="N78" s="152">
        <v>364</v>
      </c>
      <c r="O78" s="152">
        <v>9.6007750000000005</v>
      </c>
      <c r="P78" s="152">
        <v>9.6007750000000005</v>
      </c>
      <c r="Q78" s="152">
        <v>4.1125629999999997</v>
      </c>
      <c r="R78" s="152">
        <v>1350</v>
      </c>
      <c r="S78" s="152">
        <v>99.622572000000005</v>
      </c>
      <c r="T78" s="152">
        <v>101.080905</v>
      </c>
      <c r="U78" s="152">
        <v>5</v>
      </c>
      <c r="V78" s="152">
        <v>1897</v>
      </c>
      <c r="W78" s="152">
        <v>105.112613</v>
      </c>
      <c r="X78" s="152">
        <v>107.00844600000001</v>
      </c>
      <c r="Y78" s="152">
        <v>6.5</v>
      </c>
      <c r="Z78" s="152" t="s">
        <v>251</v>
      </c>
      <c r="AA78" s="152" t="s">
        <v>251</v>
      </c>
      <c r="AB78" s="152" t="s">
        <v>251</v>
      </c>
      <c r="AC78" s="152" t="s">
        <v>251</v>
      </c>
      <c r="AD78" s="152">
        <v>3626</v>
      </c>
      <c r="AE78" s="152">
        <v>98.491872999999998</v>
      </c>
      <c r="AF78" s="152">
        <v>98.715484000000004</v>
      </c>
      <c r="AG78" s="152">
        <v>5.75</v>
      </c>
      <c r="AH78" s="152">
        <v>6811</v>
      </c>
      <c r="AI78" s="152">
        <v>112.755776</v>
      </c>
      <c r="AJ78" s="152">
        <v>115.016193</v>
      </c>
      <c r="AK78" s="152">
        <v>7.75</v>
      </c>
      <c r="AL78" s="152">
        <v>9723</v>
      </c>
      <c r="AM78" s="152">
        <v>112.59993900000001</v>
      </c>
      <c r="AN78" s="152">
        <v>114.860356</v>
      </c>
      <c r="AO78" s="152">
        <v>7.75</v>
      </c>
    </row>
    <row r="79" spans="1:41" x14ac:dyDescent="0.25">
      <c r="A79" s="148">
        <v>42461</v>
      </c>
      <c r="B79" s="152">
        <v>27</v>
      </c>
      <c r="C79" s="152">
        <v>9.9720089999999999</v>
      </c>
      <c r="D79" s="152">
        <v>9.9720089999999999</v>
      </c>
      <c r="E79" s="152">
        <v>3.7426089999999999</v>
      </c>
      <c r="F79" s="152">
        <v>90</v>
      </c>
      <c r="G79" s="152">
        <v>9.9046889999999994</v>
      </c>
      <c r="H79" s="152">
        <v>9.9046889999999994</v>
      </c>
      <c r="I79" s="152">
        <v>3.849126</v>
      </c>
      <c r="J79" s="152">
        <v>181</v>
      </c>
      <c r="K79" s="152">
        <v>9.8034409999999994</v>
      </c>
      <c r="L79" s="152">
        <v>9.8034409999999994</v>
      </c>
      <c r="M79" s="152">
        <v>3.9878450000000001</v>
      </c>
      <c r="N79" s="152">
        <v>363</v>
      </c>
      <c r="O79" s="152">
        <v>9.6020660000000007</v>
      </c>
      <c r="P79" s="152">
        <v>9.6020660000000007</v>
      </c>
      <c r="Q79" s="152">
        <v>4.110004</v>
      </c>
      <c r="R79" s="152">
        <v>1349</v>
      </c>
      <c r="S79" s="152">
        <v>99.658377000000002</v>
      </c>
      <c r="T79" s="152">
        <v>101.130599</v>
      </c>
      <c r="U79" s="152">
        <v>5</v>
      </c>
      <c r="V79" s="152">
        <v>1896</v>
      </c>
      <c r="W79" s="152">
        <v>105.157208</v>
      </c>
      <c r="X79" s="152">
        <v>107.07109699999999</v>
      </c>
      <c r="Y79" s="152">
        <v>6.5</v>
      </c>
      <c r="Z79" s="152" t="s">
        <v>251</v>
      </c>
      <c r="AA79" s="152" t="s">
        <v>251</v>
      </c>
      <c r="AB79" s="152" t="s">
        <v>251</v>
      </c>
      <c r="AC79" s="152" t="s">
        <v>251</v>
      </c>
      <c r="AD79" s="152">
        <v>3625</v>
      </c>
      <c r="AE79" s="152">
        <v>98.426833000000002</v>
      </c>
      <c r="AF79" s="152">
        <v>98.666415999999998</v>
      </c>
      <c r="AG79" s="152">
        <v>5.75</v>
      </c>
      <c r="AH79" s="152">
        <v>6810</v>
      </c>
      <c r="AI79" s="152">
        <v>112.751378</v>
      </c>
      <c r="AJ79" s="152">
        <v>115.033322</v>
      </c>
      <c r="AK79" s="152">
        <v>7.75</v>
      </c>
      <c r="AL79" s="152">
        <v>9722</v>
      </c>
      <c r="AM79" s="152">
        <v>112.466892</v>
      </c>
      <c r="AN79" s="152">
        <v>114.748836</v>
      </c>
      <c r="AO79" s="152">
        <v>7.75</v>
      </c>
    </row>
    <row r="80" spans="1:41" x14ac:dyDescent="0.25">
      <c r="A80" s="148">
        <v>42464</v>
      </c>
      <c r="B80" s="152">
        <v>24</v>
      </c>
      <c r="C80" s="152">
        <v>9.9751250000000002</v>
      </c>
      <c r="D80" s="152">
        <v>9.9751250000000002</v>
      </c>
      <c r="E80" s="152">
        <v>3.7405550000000001</v>
      </c>
      <c r="F80" s="152">
        <v>87</v>
      </c>
      <c r="G80" s="152">
        <v>9.9082360000000005</v>
      </c>
      <c r="H80" s="152">
        <v>9.9082360000000005</v>
      </c>
      <c r="I80" s="152">
        <v>3.8322980000000002</v>
      </c>
      <c r="J80" s="152">
        <v>178</v>
      </c>
      <c r="K80" s="152">
        <v>9.8072789999999994</v>
      </c>
      <c r="L80" s="152">
        <v>9.8072789999999994</v>
      </c>
      <c r="M80" s="152">
        <v>3.9743219999999999</v>
      </c>
      <c r="N80" s="152">
        <v>360</v>
      </c>
      <c r="O80" s="152">
        <v>9.607526</v>
      </c>
      <c r="P80" s="152">
        <v>9.607526</v>
      </c>
      <c r="Q80" s="152">
        <v>4.0850679999999997</v>
      </c>
      <c r="R80" s="152">
        <v>1346</v>
      </c>
      <c r="S80" s="152">
        <v>99.795938000000007</v>
      </c>
      <c r="T80" s="152">
        <v>101.309827</v>
      </c>
      <c r="U80" s="152">
        <v>5</v>
      </c>
      <c r="V80" s="152">
        <v>1893</v>
      </c>
      <c r="W80" s="152">
        <v>105.39022900000001</v>
      </c>
      <c r="X80" s="152">
        <v>107.358285</v>
      </c>
      <c r="Y80" s="152">
        <v>6.5</v>
      </c>
      <c r="Z80" s="152" t="s">
        <v>251</v>
      </c>
      <c r="AA80" s="152" t="s">
        <v>251</v>
      </c>
      <c r="AB80" s="152" t="s">
        <v>251</v>
      </c>
      <c r="AC80" s="152" t="s">
        <v>251</v>
      </c>
      <c r="AD80" s="152">
        <v>3622</v>
      </c>
      <c r="AE80" s="152">
        <v>98.971372000000002</v>
      </c>
      <c r="AF80" s="152">
        <v>99.258871999999997</v>
      </c>
      <c r="AG80" s="152">
        <v>5.75</v>
      </c>
      <c r="AH80" s="152">
        <v>6807</v>
      </c>
      <c r="AI80" s="152">
        <v>113.555066</v>
      </c>
      <c r="AJ80" s="152">
        <v>115.901594</v>
      </c>
      <c r="AK80" s="152">
        <v>7.75</v>
      </c>
      <c r="AL80" s="152">
        <v>9719</v>
      </c>
      <c r="AM80" s="152">
        <v>113.146828</v>
      </c>
      <c r="AN80" s="152">
        <v>115.49335600000001</v>
      </c>
      <c r="AO80" s="152">
        <v>7.75</v>
      </c>
    </row>
    <row r="81" spans="1:41" x14ac:dyDescent="0.25">
      <c r="A81" s="148">
        <v>42465</v>
      </c>
      <c r="B81" s="152">
        <v>23</v>
      </c>
      <c r="C81" s="152">
        <v>9.9761629999999997</v>
      </c>
      <c r="D81" s="152">
        <v>9.9761629999999997</v>
      </c>
      <c r="E81" s="152">
        <v>3.7399239999999998</v>
      </c>
      <c r="F81" s="152">
        <v>86</v>
      </c>
      <c r="G81" s="152">
        <v>9.9094960000000007</v>
      </c>
      <c r="H81" s="152">
        <v>9.9094960000000007</v>
      </c>
      <c r="I81" s="152">
        <v>3.82314</v>
      </c>
      <c r="J81" s="152">
        <v>177</v>
      </c>
      <c r="K81" s="152">
        <v>9.8080719999999992</v>
      </c>
      <c r="L81" s="152">
        <v>9.8080719999999992</v>
      </c>
      <c r="M81" s="152">
        <v>3.9800080000000002</v>
      </c>
      <c r="N81" s="152">
        <v>359</v>
      </c>
      <c r="O81" s="152">
        <v>9.608765</v>
      </c>
      <c r="P81" s="152">
        <v>9.608765</v>
      </c>
      <c r="Q81" s="152">
        <v>4.0829890000000004</v>
      </c>
      <c r="R81" s="152">
        <v>1345</v>
      </c>
      <c r="S81" s="152">
        <v>99.759242</v>
      </c>
      <c r="T81" s="152">
        <v>101.28702</v>
      </c>
      <c r="U81" s="152">
        <v>5</v>
      </c>
      <c r="V81" s="152">
        <v>1892</v>
      </c>
      <c r="W81" s="152">
        <v>105.24567999999999</v>
      </c>
      <c r="X81" s="152">
        <v>107.231791</v>
      </c>
      <c r="Y81" s="152">
        <v>6.5</v>
      </c>
      <c r="Z81" s="152" t="s">
        <v>251</v>
      </c>
      <c r="AA81" s="152" t="s">
        <v>251</v>
      </c>
      <c r="AB81" s="152" t="s">
        <v>251</v>
      </c>
      <c r="AC81" s="152" t="s">
        <v>251</v>
      </c>
      <c r="AD81" s="152">
        <v>3621</v>
      </c>
      <c r="AE81" s="152">
        <v>98.955996999999996</v>
      </c>
      <c r="AF81" s="152">
        <v>99.259468999999996</v>
      </c>
      <c r="AG81" s="152">
        <v>5.75</v>
      </c>
      <c r="AH81" s="152">
        <v>6806</v>
      </c>
      <c r="AI81" s="152">
        <v>113.78627899999999</v>
      </c>
      <c r="AJ81" s="152">
        <v>116.154335</v>
      </c>
      <c r="AK81" s="152">
        <v>7.75</v>
      </c>
      <c r="AL81" s="152">
        <v>9718</v>
      </c>
      <c r="AM81" s="152">
        <v>113.53595799999999</v>
      </c>
      <c r="AN81" s="152">
        <v>115.904014</v>
      </c>
      <c r="AO81" s="152">
        <v>7.75</v>
      </c>
    </row>
    <row r="82" spans="1:41" x14ac:dyDescent="0.25">
      <c r="A82" s="148">
        <v>42466</v>
      </c>
      <c r="B82" s="152">
        <v>22</v>
      </c>
      <c r="C82" s="152">
        <v>9.9773119999999995</v>
      </c>
      <c r="D82" s="152">
        <v>9.9773119999999995</v>
      </c>
      <c r="E82" s="152">
        <v>3.7210239999999999</v>
      </c>
      <c r="F82" s="152">
        <v>85</v>
      </c>
      <c r="G82" s="152">
        <v>9.9108239999999999</v>
      </c>
      <c r="H82" s="152">
        <v>9.9108239999999999</v>
      </c>
      <c r="I82" s="152">
        <v>3.8108499999999998</v>
      </c>
      <c r="J82" s="152">
        <v>176</v>
      </c>
      <c r="K82" s="152">
        <v>9.8095730000000003</v>
      </c>
      <c r="L82" s="152">
        <v>9.8095730000000003</v>
      </c>
      <c r="M82" s="152">
        <v>3.9707110000000001</v>
      </c>
      <c r="N82" s="152">
        <v>358</v>
      </c>
      <c r="O82" s="152">
        <v>9.6121160000000003</v>
      </c>
      <c r="P82" s="152">
        <v>9.6121160000000003</v>
      </c>
      <c r="Q82" s="152">
        <v>4.0579090000000004</v>
      </c>
      <c r="R82" s="152">
        <v>1344</v>
      </c>
      <c r="S82" s="152">
        <v>99.755405999999994</v>
      </c>
      <c r="T82" s="152">
        <v>101.297073</v>
      </c>
      <c r="U82" s="152">
        <v>5</v>
      </c>
      <c r="V82" s="152">
        <v>1891</v>
      </c>
      <c r="W82" s="152">
        <v>105.190185</v>
      </c>
      <c r="X82" s="152">
        <v>107.19435199999999</v>
      </c>
      <c r="Y82" s="152">
        <v>6.5</v>
      </c>
      <c r="Z82" s="152" t="s">
        <v>251</v>
      </c>
      <c r="AA82" s="152" t="s">
        <v>251</v>
      </c>
      <c r="AB82" s="152" t="s">
        <v>251</v>
      </c>
      <c r="AC82" s="152" t="s">
        <v>251</v>
      </c>
      <c r="AD82" s="152">
        <v>3620</v>
      </c>
      <c r="AE82" s="152">
        <v>98.774240000000006</v>
      </c>
      <c r="AF82" s="152">
        <v>99.093683999999996</v>
      </c>
      <c r="AG82" s="152">
        <v>5.75</v>
      </c>
      <c r="AH82" s="152">
        <v>6805</v>
      </c>
      <c r="AI82" s="152">
        <v>113.452392</v>
      </c>
      <c r="AJ82" s="152">
        <v>115.84197500000001</v>
      </c>
      <c r="AK82" s="152">
        <v>7.75</v>
      </c>
      <c r="AL82" s="152">
        <v>9717</v>
      </c>
      <c r="AM82" s="152">
        <v>113.183852</v>
      </c>
      <c r="AN82" s="152">
        <v>115.573435</v>
      </c>
      <c r="AO82" s="152">
        <v>7.75</v>
      </c>
    </row>
    <row r="83" spans="1:41" x14ac:dyDescent="0.25">
      <c r="A83" s="148">
        <v>42467</v>
      </c>
      <c r="B83" s="152">
        <v>28</v>
      </c>
      <c r="C83" s="152">
        <v>9.9712200000000006</v>
      </c>
      <c r="D83" s="152">
        <v>9.9712200000000006</v>
      </c>
      <c r="E83" s="152">
        <v>3.710966</v>
      </c>
      <c r="F83" s="152">
        <v>91</v>
      </c>
      <c r="G83" s="152">
        <v>9.9041519999999998</v>
      </c>
      <c r="H83" s="152">
        <v>9.9041519999999998</v>
      </c>
      <c r="I83" s="152">
        <v>3.828484</v>
      </c>
      <c r="J83" s="152">
        <v>175</v>
      </c>
      <c r="K83" s="152">
        <v>9.8108740000000001</v>
      </c>
      <c r="L83" s="152">
        <v>9.8108740000000001</v>
      </c>
      <c r="M83" s="152">
        <v>3.965592</v>
      </c>
      <c r="N83" s="152">
        <v>357</v>
      </c>
      <c r="O83" s="152">
        <v>9.6147989999999997</v>
      </c>
      <c r="P83" s="152">
        <v>9.6147989999999997</v>
      </c>
      <c r="Q83" s="152">
        <v>4.0400010000000002</v>
      </c>
      <c r="R83" s="152">
        <v>1343</v>
      </c>
      <c r="S83" s="152">
        <v>99.756742000000003</v>
      </c>
      <c r="T83" s="152">
        <v>101.312298</v>
      </c>
      <c r="U83" s="152">
        <v>5</v>
      </c>
      <c r="V83" s="152">
        <v>1890</v>
      </c>
      <c r="W83" s="152">
        <v>105.154381</v>
      </c>
      <c r="X83" s="152">
        <v>107.176603</v>
      </c>
      <c r="Y83" s="152">
        <v>6.5</v>
      </c>
      <c r="Z83" s="152" t="s">
        <v>251</v>
      </c>
      <c r="AA83" s="152" t="s">
        <v>251</v>
      </c>
      <c r="AB83" s="152" t="s">
        <v>251</v>
      </c>
      <c r="AC83" s="152" t="s">
        <v>251</v>
      </c>
      <c r="AD83" s="152">
        <v>3619</v>
      </c>
      <c r="AE83" s="152">
        <v>98.579038999999995</v>
      </c>
      <c r="AF83" s="152">
        <v>98.914456000000001</v>
      </c>
      <c r="AG83" s="152">
        <v>5.75</v>
      </c>
      <c r="AH83" s="152">
        <v>6804</v>
      </c>
      <c r="AI83" s="152">
        <v>113.45070200000001</v>
      </c>
      <c r="AJ83" s="152">
        <v>115.861813</v>
      </c>
      <c r="AK83" s="152">
        <v>7.75</v>
      </c>
      <c r="AL83" s="152">
        <v>9716</v>
      </c>
      <c r="AM83" s="152">
        <v>112.889748</v>
      </c>
      <c r="AN83" s="152">
        <v>115.300859</v>
      </c>
      <c r="AO83" s="152">
        <v>7.75</v>
      </c>
    </row>
    <row r="84" spans="1:41" x14ac:dyDescent="0.25">
      <c r="A84" s="148">
        <v>42468</v>
      </c>
      <c r="B84" s="152">
        <v>27</v>
      </c>
      <c r="C84" s="152">
        <v>9.9723450000000007</v>
      </c>
      <c r="D84" s="152">
        <v>9.9723450000000007</v>
      </c>
      <c r="E84" s="152">
        <v>3.697559</v>
      </c>
      <c r="F84" s="152">
        <v>90</v>
      </c>
      <c r="G84" s="152">
        <v>9.9052980000000002</v>
      </c>
      <c r="H84" s="152">
        <v>9.9052980000000002</v>
      </c>
      <c r="I84" s="152">
        <v>3.8242970000000001</v>
      </c>
      <c r="J84" s="152">
        <v>174</v>
      </c>
      <c r="K84" s="152">
        <v>9.8121609999999997</v>
      </c>
      <c r="L84" s="152">
        <v>9.8121609999999997</v>
      </c>
      <c r="M84" s="152">
        <v>3.9607220000000001</v>
      </c>
      <c r="N84" s="152">
        <v>356</v>
      </c>
      <c r="O84" s="152">
        <v>9.6146449999999994</v>
      </c>
      <c r="P84" s="152">
        <v>9.6146449999999994</v>
      </c>
      <c r="Q84" s="152">
        <v>4.0530340000000002</v>
      </c>
      <c r="R84" s="152">
        <v>1342</v>
      </c>
      <c r="S84" s="152">
        <v>99.859767000000005</v>
      </c>
      <c r="T84" s="152">
        <v>101.429211</v>
      </c>
      <c r="U84" s="152">
        <v>5</v>
      </c>
      <c r="V84" s="152">
        <v>1889</v>
      </c>
      <c r="W84" s="152">
        <v>105.208155</v>
      </c>
      <c r="X84" s="152">
        <v>107.24843300000001</v>
      </c>
      <c r="Y84" s="152">
        <v>6.5</v>
      </c>
      <c r="Z84" s="152" t="s">
        <v>251</v>
      </c>
      <c r="AA84" s="152" t="s">
        <v>251</v>
      </c>
      <c r="AB84" s="152" t="s">
        <v>251</v>
      </c>
      <c r="AC84" s="152" t="s">
        <v>251</v>
      </c>
      <c r="AD84" s="152">
        <v>3618</v>
      </c>
      <c r="AE84" s="152">
        <v>98.562161000000003</v>
      </c>
      <c r="AF84" s="152">
        <v>98.913550000000001</v>
      </c>
      <c r="AG84" s="152">
        <v>5.75</v>
      </c>
      <c r="AH84" s="152">
        <v>6803</v>
      </c>
      <c r="AI84" s="152">
        <v>113.366118</v>
      </c>
      <c r="AJ84" s="152">
        <v>115.79875699999999</v>
      </c>
      <c r="AK84" s="152">
        <v>7.75</v>
      </c>
      <c r="AL84" s="152">
        <v>9715</v>
      </c>
      <c r="AM84" s="152">
        <v>112.985578</v>
      </c>
      <c r="AN84" s="152">
        <v>115.418217</v>
      </c>
      <c r="AO84" s="152">
        <v>7.75</v>
      </c>
    </row>
    <row r="85" spans="1:41" x14ac:dyDescent="0.25">
      <c r="A85" s="148">
        <v>42471</v>
      </c>
      <c r="B85" s="152">
        <v>24</v>
      </c>
      <c r="C85" s="152">
        <v>9.9753279999999993</v>
      </c>
      <c r="D85" s="152">
        <v>9.9753279999999993</v>
      </c>
      <c r="E85" s="152">
        <v>3.7099530000000001</v>
      </c>
      <c r="F85" s="152">
        <v>87</v>
      </c>
      <c r="G85" s="152">
        <v>9.9087639999999997</v>
      </c>
      <c r="H85" s="152">
        <v>9.9087639999999997</v>
      </c>
      <c r="I85" s="152">
        <v>3.810044</v>
      </c>
      <c r="J85" s="152">
        <v>171</v>
      </c>
      <c r="K85" s="152">
        <v>9.8156669999999995</v>
      </c>
      <c r="L85" s="152">
        <v>9.8156669999999995</v>
      </c>
      <c r="M85" s="152">
        <v>3.9535719999999999</v>
      </c>
      <c r="N85" s="152">
        <v>353</v>
      </c>
      <c r="O85" s="152">
        <v>9.6181970000000003</v>
      </c>
      <c r="P85" s="152">
        <v>9.6181970000000003</v>
      </c>
      <c r="Q85" s="152">
        <v>4.0483070000000003</v>
      </c>
      <c r="R85" s="152">
        <v>1339</v>
      </c>
      <c r="S85" s="152">
        <v>99.852152000000004</v>
      </c>
      <c r="T85" s="152">
        <v>101.463263</v>
      </c>
      <c r="U85" s="152">
        <v>5</v>
      </c>
      <c r="V85" s="152">
        <v>1886</v>
      </c>
      <c r="W85" s="152">
        <v>105.171679</v>
      </c>
      <c r="X85" s="152">
        <v>107.26612299999999</v>
      </c>
      <c r="Y85" s="152">
        <v>6.5</v>
      </c>
      <c r="Z85" s="152" t="s">
        <v>251</v>
      </c>
      <c r="AA85" s="152" t="s">
        <v>251</v>
      </c>
      <c r="AB85" s="152" t="s">
        <v>251</v>
      </c>
      <c r="AC85" s="152" t="s">
        <v>251</v>
      </c>
      <c r="AD85" s="152">
        <v>3615</v>
      </c>
      <c r="AE85" s="152">
        <v>98.640865000000005</v>
      </c>
      <c r="AF85" s="152">
        <v>99.040171000000001</v>
      </c>
      <c r="AG85" s="152">
        <v>5.75</v>
      </c>
      <c r="AH85" s="152">
        <v>6800</v>
      </c>
      <c r="AI85" s="152">
        <v>113.224058</v>
      </c>
      <c r="AJ85" s="152">
        <v>115.72127999999999</v>
      </c>
      <c r="AK85" s="152">
        <v>7.75</v>
      </c>
      <c r="AL85" s="152">
        <v>9712</v>
      </c>
      <c r="AM85" s="152">
        <v>113.126631</v>
      </c>
      <c r="AN85" s="152">
        <v>115.623853</v>
      </c>
      <c r="AO85" s="152">
        <v>7.75</v>
      </c>
    </row>
    <row r="86" spans="1:41" x14ac:dyDescent="0.25">
      <c r="A86" s="148">
        <v>42472</v>
      </c>
      <c r="B86" s="152">
        <v>23</v>
      </c>
      <c r="C86" s="152">
        <v>9.9762590000000007</v>
      </c>
      <c r="D86" s="152">
        <v>9.9762590000000007</v>
      </c>
      <c r="E86" s="152">
        <v>3.7248260000000002</v>
      </c>
      <c r="F86" s="152">
        <v>86</v>
      </c>
      <c r="G86" s="152">
        <v>9.9097720000000002</v>
      </c>
      <c r="H86" s="152">
        <v>9.9097720000000002</v>
      </c>
      <c r="I86" s="152">
        <v>3.811375</v>
      </c>
      <c r="J86" s="152">
        <v>170</v>
      </c>
      <c r="K86" s="152">
        <v>9.8169769999999996</v>
      </c>
      <c r="L86" s="152">
        <v>9.8169769999999996</v>
      </c>
      <c r="M86" s="152">
        <v>3.9480390000000001</v>
      </c>
      <c r="N86" s="152">
        <v>352</v>
      </c>
      <c r="O86" s="152">
        <v>9.6201500000000006</v>
      </c>
      <c r="P86" s="152">
        <v>9.6201500000000006</v>
      </c>
      <c r="Q86" s="152">
        <v>4.0382210000000001</v>
      </c>
      <c r="R86" s="152">
        <v>1338</v>
      </c>
      <c r="S86" s="152">
        <v>100.052272</v>
      </c>
      <c r="T86" s="152">
        <v>101.677272</v>
      </c>
      <c r="U86" s="152">
        <v>5</v>
      </c>
      <c r="V86" s="152">
        <v>1885</v>
      </c>
      <c r="W86" s="152">
        <v>105.54933</v>
      </c>
      <c r="X86" s="152">
        <v>107.66182999999999</v>
      </c>
      <c r="Y86" s="152">
        <v>6.5</v>
      </c>
      <c r="Z86" s="152" t="s">
        <v>251</v>
      </c>
      <c r="AA86" s="152" t="s">
        <v>251</v>
      </c>
      <c r="AB86" s="152" t="s">
        <v>251</v>
      </c>
      <c r="AC86" s="152" t="s">
        <v>251</v>
      </c>
      <c r="AD86" s="152">
        <v>3614</v>
      </c>
      <c r="AE86" s="152">
        <v>99.236767999999998</v>
      </c>
      <c r="AF86" s="152">
        <v>99.652045999999999</v>
      </c>
      <c r="AG86" s="152">
        <v>5.75</v>
      </c>
      <c r="AH86" s="152">
        <v>6799</v>
      </c>
      <c r="AI86" s="152">
        <v>113.943279</v>
      </c>
      <c r="AJ86" s="152">
        <v>116.462029</v>
      </c>
      <c r="AK86" s="152">
        <v>7.75</v>
      </c>
      <c r="AL86" s="152">
        <v>9711</v>
      </c>
      <c r="AM86" s="152">
        <v>114.246459</v>
      </c>
      <c r="AN86" s="152">
        <v>116.765209</v>
      </c>
      <c r="AO86" s="152">
        <v>7.75</v>
      </c>
    </row>
    <row r="87" spans="1:41" x14ac:dyDescent="0.25">
      <c r="A87" s="148">
        <v>42473</v>
      </c>
      <c r="B87" s="152">
        <v>22</v>
      </c>
      <c r="C87" s="152">
        <v>9.9772719999999993</v>
      </c>
      <c r="D87" s="152">
        <v>9.9772719999999993</v>
      </c>
      <c r="E87" s="152">
        <v>3.7275990000000001</v>
      </c>
      <c r="F87" s="152">
        <v>85</v>
      </c>
      <c r="G87" s="152">
        <v>9.9105340000000002</v>
      </c>
      <c r="H87" s="152">
        <v>9.9105340000000002</v>
      </c>
      <c r="I87" s="152">
        <v>3.8233540000000001</v>
      </c>
      <c r="J87" s="152">
        <v>169</v>
      </c>
      <c r="K87" s="152">
        <v>9.8185909999999996</v>
      </c>
      <c r="L87" s="152">
        <v>9.8185909999999996</v>
      </c>
      <c r="M87" s="152">
        <v>3.9357310000000001</v>
      </c>
      <c r="N87" s="152">
        <v>351</v>
      </c>
      <c r="O87" s="152">
        <v>9.6208570000000009</v>
      </c>
      <c r="P87" s="152">
        <v>9.6208570000000009</v>
      </c>
      <c r="Q87" s="152">
        <v>4.0418919999999998</v>
      </c>
      <c r="R87" s="152">
        <v>1337</v>
      </c>
      <c r="S87" s="152">
        <v>99.959423999999999</v>
      </c>
      <c r="T87" s="152">
        <v>101.598313</v>
      </c>
      <c r="U87" s="152">
        <v>5</v>
      </c>
      <c r="V87" s="152">
        <v>1884</v>
      </c>
      <c r="W87" s="152">
        <v>105.319219</v>
      </c>
      <c r="X87" s="152">
        <v>107.449775</v>
      </c>
      <c r="Y87" s="152">
        <v>6.5</v>
      </c>
      <c r="Z87" s="152" t="s">
        <v>251</v>
      </c>
      <c r="AA87" s="152" t="s">
        <v>251</v>
      </c>
      <c r="AB87" s="152" t="s">
        <v>251</v>
      </c>
      <c r="AC87" s="152" t="s">
        <v>251</v>
      </c>
      <c r="AD87" s="152">
        <v>3613</v>
      </c>
      <c r="AE87" s="152">
        <v>98.952335000000005</v>
      </c>
      <c r="AF87" s="152">
        <v>99.383584999999997</v>
      </c>
      <c r="AG87" s="152">
        <v>5.75</v>
      </c>
      <c r="AH87" s="152">
        <v>6798</v>
      </c>
      <c r="AI87" s="152">
        <v>113.737028</v>
      </c>
      <c r="AJ87" s="152">
        <v>116.277306</v>
      </c>
      <c r="AK87" s="152">
        <v>7.75</v>
      </c>
      <c r="AL87" s="152">
        <v>9710</v>
      </c>
      <c r="AM87" s="152">
        <v>114.110595</v>
      </c>
      <c r="AN87" s="152">
        <v>116.650873</v>
      </c>
      <c r="AO87" s="152">
        <v>7.75</v>
      </c>
    </row>
    <row r="88" spans="1:41" x14ac:dyDescent="0.25">
      <c r="A88" s="148">
        <v>42474</v>
      </c>
      <c r="B88" s="152">
        <v>28</v>
      </c>
      <c r="C88" s="152">
        <v>9.971311</v>
      </c>
      <c r="D88" s="152">
        <v>9.971311</v>
      </c>
      <c r="E88" s="152">
        <v>3.699198</v>
      </c>
      <c r="F88" s="152">
        <v>91</v>
      </c>
      <c r="G88" s="152">
        <v>9.9043569999999992</v>
      </c>
      <c r="H88" s="152">
        <v>9.9043569999999992</v>
      </c>
      <c r="I88" s="152">
        <v>3.820217</v>
      </c>
      <c r="J88" s="152">
        <v>182</v>
      </c>
      <c r="K88" s="152">
        <v>9.8048210000000005</v>
      </c>
      <c r="L88" s="152">
        <v>9.8048210000000005</v>
      </c>
      <c r="M88" s="152">
        <v>3.9375360000000001</v>
      </c>
      <c r="N88" s="152">
        <v>350</v>
      </c>
      <c r="O88" s="152">
        <v>9.621753</v>
      </c>
      <c r="P88" s="152">
        <v>9.621753</v>
      </c>
      <c r="Q88" s="152">
        <v>4.0434840000000003</v>
      </c>
      <c r="R88" s="152">
        <v>1336</v>
      </c>
      <c r="S88" s="152">
        <v>100.093129</v>
      </c>
      <c r="T88" s="152">
        <v>101.745907</v>
      </c>
      <c r="U88" s="152">
        <v>5</v>
      </c>
      <c r="V88" s="152">
        <v>1883</v>
      </c>
      <c r="W88" s="152">
        <v>105.355096</v>
      </c>
      <c r="X88" s="152">
        <v>107.50370700000001</v>
      </c>
      <c r="Y88" s="152">
        <v>6.5</v>
      </c>
      <c r="Z88" s="152" t="s">
        <v>251</v>
      </c>
      <c r="AA88" s="152" t="s">
        <v>251</v>
      </c>
      <c r="AB88" s="152" t="s">
        <v>251</v>
      </c>
      <c r="AC88" s="152" t="s">
        <v>251</v>
      </c>
      <c r="AD88" s="152">
        <v>3612</v>
      </c>
      <c r="AE88" s="152">
        <v>99.111052999999998</v>
      </c>
      <c r="AF88" s="152">
        <v>99.558274999999995</v>
      </c>
      <c r="AG88" s="152">
        <v>5.75</v>
      </c>
      <c r="AH88" s="152">
        <v>6797</v>
      </c>
      <c r="AI88" s="152">
        <v>114.060261</v>
      </c>
      <c r="AJ88" s="152">
        <v>116.622067</v>
      </c>
      <c r="AK88" s="152">
        <v>7.75</v>
      </c>
      <c r="AL88" s="152">
        <v>9709</v>
      </c>
      <c r="AM88" s="152">
        <v>114.795928</v>
      </c>
      <c r="AN88" s="152">
        <v>117.35773399999999</v>
      </c>
      <c r="AO88" s="152">
        <v>7.75</v>
      </c>
    </row>
    <row r="89" spans="1:41" x14ac:dyDescent="0.25">
      <c r="A89" s="148">
        <v>42475</v>
      </c>
      <c r="B89" s="152">
        <v>27</v>
      </c>
      <c r="C89" s="152">
        <v>9.9723030000000001</v>
      </c>
      <c r="D89" s="152">
        <v>9.9723030000000001</v>
      </c>
      <c r="E89" s="152">
        <v>3.7031900000000002</v>
      </c>
      <c r="F89" s="152">
        <v>90</v>
      </c>
      <c r="G89" s="152">
        <v>9.9053430000000002</v>
      </c>
      <c r="H89" s="152">
        <v>9.9053430000000002</v>
      </c>
      <c r="I89" s="152">
        <v>3.8224619999999998</v>
      </c>
      <c r="J89" s="152">
        <v>181</v>
      </c>
      <c r="K89" s="152">
        <v>9.8064169999999997</v>
      </c>
      <c r="L89" s="152">
        <v>9.8064169999999997</v>
      </c>
      <c r="M89" s="152">
        <v>3.9262760000000001</v>
      </c>
      <c r="N89" s="152">
        <v>349</v>
      </c>
      <c r="O89" s="152">
        <v>9.6244789999999991</v>
      </c>
      <c r="P89" s="152">
        <v>9.6244789999999991</v>
      </c>
      <c r="Q89" s="152">
        <v>4.024705</v>
      </c>
      <c r="R89" s="152">
        <v>1335</v>
      </c>
      <c r="S89" s="152">
        <v>100.25685300000001</v>
      </c>
      <c r="T89" s="152">
        <v>101.92352</v>
      </c>
      <c r="U89" s="152">
        <v>5</v>
      </c>
      <c r="V89" s="152">
        <v>1882</v>
      </c>
      <c r="W89" s="152">
        <v>105.65152999999999</v>
      </c>
      <c r="X89" s="152">
        <v>107.818197</v>
      </c>
      <c r="Y89" s="152">
        <v>6.5</v>
      </c>
      <c r="Z89" s="152" t="s">
        <v>251</v>
      </c>
      <c r="AA89" s="152" t="s">
        <v>251</v>
      </c>
      <c r="AB89" s="152" t="s">
        <v>251</v>
      </c>
      <c r="AC89" s="152" t="s">
        <v>251</v>
      </c>
      <c r="AD89" s="152">
        <v>3611</v>
      </c>
      <c r="AE89" s="152">
        <v>99.639607999999996</v>
      </c>
      <c r="AF89" s="152">
        <v>100.102802</v>
      </c>
      <c r="AG89" s="152">
        <v>5.75</v>
      </c>
      <c r="AH89" s="152">
        <v>6796</v>
      </c>
      <c r="AI89" s="152">
        <v>115.045158</v>
      </c>
      <c r="AJ89" s="152">
        <v>117.628491</v>
      </c>
      <c r="AK89" s="152">
        <v>7.75</v>
      </c>
      <c r="AL89" s="152">
        <v>9708</v>
      </c>
      <c r="AM89" s="152">
        <v>115.912316</v>
      </c>
      <c r="AN89" s="152">
        <v>118.495649</v>
      </c>
      <c r="AO89" s="152">
        <v>7.75</v>
      </c>
    </row>
    <row r="90" spans="1:41" x14ac:dyDescent="0.25">
      <c r="A90" s="148">
        <v>42478</v>
      </c>
      <c r="B90" s="152">
        <v>24</v>
      </c>
      <c r="C90" s="152">
        <v>9.9752369999999999</v>
      </c>
      <c r="D90" s="152">
        <v>9.9752369999999999</v>
      </c>
      <c r="E90" s="152">
        <v>3.723671</v>
      </c>
      <c r="F90" s="152">
        <v>87</v>
      </c>
      <c r="G90" s="152">
        <v>9.9084420000000009</v>
      </c>
      <c r="H90" s="152">
        <v>9.9084420000000009</v>
      </c>
      <c r="I90" s="152">
        <v>3.8236150000000002</v>
      </c>
      <c r="J90" s="152">
        <v>178</v>
      </c>
      <c r="K90" s="152">
        <v>9.809863</v>
      </c>
      <c r="L90" s="152">
        <v>9.809863</v>
      </c>
      <c r="M90" s="152">
        <v>3.9200010000000001</v>
      </c>
      <c r="N90" s="152">
        <v>346</v>
      </c>
      <c r="O90" s="152">
        <v>9.6279020000000006</v>
      </c>
      <c r="P90" s="152">
        <v>9.6279020000000006</v>
      </c>
      <c r="Q90" s="152">
        <v>4.0211670000000002</v>
      </c>
      <c r="R90" s="152">
        <v>1332</v>
      </c>
      <c r="S90" s="152">
        <v>100.353767</v>
      </c>
      <c r="T90" s="152">
        <v>102.0621</v>
      </c>
      <c r="U90" s="152">
        <v>5</v>
      </c>
      <c r="V90" s="152">
        <v>1879</v>
      </c>
      <c r="W90" s="152">
        <v>105.713195</v>
      </c>
      <c r="X90" s="152">
        <v>107.934028</v>
      </c>
      <c r="Y90" s="152">
        <v>6.5</v>
      </c>
      <c r="Z90" s="152" t="s">
        <v>251</v>
      </c>
      <c r="AA90" s="152" t="s">
        <v>251</v>
      </c>
      <c r="AB90" s="152" t="s">
        <v>251</v>
      </c>
      <c r="AC90" s="152" t="s">
        <v>251</v>
      </c>
      <c r="AD90" s="152">
        <v>3608</v>
      </c>
      <c r="AE90" s="152">
        <v>99.596919999999997</v>
      </c>
      <c r="AF90" s="152">
        <v>100.108031</v>
      </c>
      <c r="AG90" s="152">
        <v>5.75</v>
      </c>
      <c r="AH90" s="152">
        <v>6793</v>
      </c>
      <c r="AI90" s="152">
        <v>115.015816</v>
      </c>
      <c r="AJ90" s="152">
        <v>117.66373299999999</v>
      </c>
      <c r="AK90" s="152">
        <v>7.75</v>
      </c>
      <c r="AL90" s="152">
        <v>9705</v>
      </c>
      <c r="AM90" s="152">
        <v>115.7388</v>
      </c>
      <c r="AN90" s="152">
        <v>118.386717</v>
      </c>
      <c r="AO90" s="152">
        <v>7.75</v>
      </c>
    </row>
    <row r="91" spans="1:41" x14ac:dyDescent="0.25">
      <c r="A91" s="148">
        <v>42479</v>
      </c>
      <c r="B91" s="152">
        <v>23</v>
      </c>
      <c r="C91" s="152">
        <v>9.9764149999999994</v>
      </c>
      <c r="D91" s="152">
        <v>9.9764149999999994</v>
      </c>
      <c r="E91" s="152">
        <v>3.7002920000000001</v>
      </c>
      <c r="F91" s="152">
        <v>86</v>
      </c>
      <c r="G91" s="152">
        <v>9.9106749999999995</v>
      </c>
      <c r="H91" s="152">
        <v>9.9106749999999995</v>
      </c>
      <c r="I91" s="152">
        <v>3.7728869999999999</v>
      </c>
      <c r="J91" s="152">
        <v>177</v>
      </c>
      <c r="K91" s="152">
        <v>9.8109110000000008</v>
      </c>
      <c r="L91" s="152">
        <v>9.8109110000000008</v>
      </c>
      <c r="M91" s="152">
        <v>3.9200010000000001</v>
      </c>
      <c r="N91" s="152">
        <v>345</v>
      </c>
      <c r="O91" s="152">
        <v>9.6263989999999993</v>
      </c>
      <c r="P91" s="152">
        <v>9.6263989999999993</v>
      </c>
      <c r="Q91" s="152">
        <v>4.0497439999999996</v>
      </c>
      <c r="R91" s="152">
        <v>1331</v>
      </c>
      <c r="S91" s="152">
        <v>100.225857</v>
      </c>
      <c r="T91" s="152">
        <v>101.94807900000001</v>
      </c>
      <c r="U91" s="152">
        <v>5</v>
      </c>
      <c r="V91" s="152">
        <v>1878</v>
      </c>
      <c r="W91" s="152">
        <v>105.490171</v>
      </c>
      <c r="X91" s="152">
        <v>107.72906</v>
      </c>
      <c r="Y91" s="152">
        <v>6.5</v>
      </c>
      <c r="Z91" s="152" t="s">
        <v>251</v>
      </c>
      <c r="AA91" s="152" t="s">
        <v>251</v>
      </c>
      <c r="AB91" s="152" t="s">
        <v>251</v>
      </c>
      <c r="AC91" s="152" t="s">
        <v>251</v>
      </c>
      <c r="AD91" s="152">
        <v>3607</v>
      </c>
      <c r="AE91" s="152">
        <v>99.475741999999997</v>
      </c>
      <c r="AF91" s="152">
        <v>100.002825</v>
      </c>
      <c r="AG91" s="152">
        <v>5.75</v>
      </c>
      <c r="AH91" s="152">
        <v>6792</v>
      </c>
      <c r="AI91" s="152">
        <v>114.892391</v>
      </c>
      <c r="AJ91" s="152">
        <v>117.561835</v>
      </c>
      <c r="AK91" s="152">
        <v>7.75</v>
      </c>
      <c r="AL91" s="152">
        <v>9704</v>
      </c>
      <c r="AM91" s="152">
        <v>115.61492800000001</v>
      </c>
      <c r="AN91" s="152">
        <v>118.284372</v>
      </c>
      <c r="AO91" s="152">
        <v>7.75</v>
      </c>
    </row>
    <row r="92" spans="1:41" x14ac:dyDescent="0.25">
      <c r="A92" s="148">
        <v>42480</v>
      </c>
      <c r="B92" s="152">
        <v>22</v>
      </c>
      <c r="C92" s="152">
        <v>9.97743</v>
      </c>
      <c r="D92" s="152">
        <v>9.97743</v>
      </c>
      <c r="E92" s="152">
        <v>3.7016269999999998</v>
      </c>
      <c r="F92" s="152">
        <v>85</v>
      </c>
      <c r="G92" s="152">
        <v>9.9113799999999994</v>
      </c>
      <c r="H92" s="152">
        <v>9.9113799999999994</v>
      </c>
      <c r="I92" s="152">
        <v>3.786877</v>
      </c>
      <c r="J92" s="152">
        <v>176</v>
      </c>
      <c r="K92" s="152">
        <v>9.8124300000000009</v>
      </c>
      <c r="L92" s="152">
        <v>9.8124300000000009</v>
      </c>
      <c r="M92" s="152">
        <v>3.909999</v>
      </c>
      <c r="N92" s="152">
        <v>344</v>
      </c>
      <c r="O92" s="152">
        <v>9.6274189999999997</v>
      </c>
      <c r="P92" s="152">
        <v>9.6274189999999997</v>
      </c>
      <c r="Q92" s="152">
        <v>4.0499989999999997</v>
      </c>
      <c r="R92" s="152">
        <v>1330</v>
      </c>
      <c r="S92" s="152">
        <v>100.08512899999999</v>
      </c>
      <c r="T92" s="152">
        <v>101.82124</v>
      </c>
      <c r="U92" s="152">
        <v>5</v>
      </c>
      <c r="V92" s="152">
        <v>1877</v>
      </c>
      <c r="W92" s="152">
        <v>105.334694</v>
      </c>
      <c r="X92" s="152">
        <v>107.591638</v>
      </c>
      <c r="Y92" s="152">
        <v>6.5</v>
      </c>
      <c r="Z92" s="152" t="s">
        <v>251</v>
      </c>
      <c r="AA92" s="152" t="s">
        <v>251</v>
      </c>
      <c r="AB92" s="152" t="s">
        <v>251</v>
      </c>
      <c r="AC92" s="152" t="s">
        <v>251</v>
      </c>
      <c r="AD92" s="152">
        <v>3606</v>
      </c>
      <c r="AE92" s="152">
        <v>99.236495000000005</v>
      </c>
      <c r="AF92" s="152">
        <v>99.779550999999998</v>
      </c>
      <c r="AG92" s="152">
        <v>5.75</v>
      </c>
      <c r="AH92" s="152">
        <v>6791</v>
      </c>
      <c r="AI92" s="152">
        <v>114.41080700000001</v>
      </c>
      <c r="AJ92" s="152">
        <v>117.10177899999999</v>
      </c>
      <c r="AK92" s="152">
        <v>7.75</v>
      </c>
      <c r="AL92" s="152">
        <v>9703</v>
      </c>
      <c r="AM92" s="152">
        <v>115.221508</v>
      </c>
      <c r="AN92" s="152">
        <v>117.91248</v>
      </c>
      <c r="AO92" s="152">
        <v>7.75</v>
      </c>
    </row>
    <row r="93" spans="1:41" x14ac:dyDescent="0.25">
      <c r="A93" s="148">
        <v>42481</v>
      </c>
      <c r="B93" s="152">
        <v>28</v>
      </c>
      <c r="C93" s="152">
        <v>9.9713049999999992</v>
      </c>
      <c r="D93" s="152">
        <v>9.9713049999999992</v>
      </c>
      <c r="E93" s="152">
        <v>3.6999740000000001</v>
      </c>
      <c r="F93" s="152">
        <v>91</v>
      </c>
      <c r="G93" s="152">
        <v>9.9054690000000001</v>
      </c>
      <c r="H93" s="152">
        <v>9.9054690000000001</v>
      </c>
      <c r="I93" s="152">
        <v>3.7753770000000002</v>
      </c>
      <c r="J93" s="152">
        <v>175</v>
      </c>
      <c r="K93" s="152">
        <v>9.8143560000000001</v>
      </c>
      <c r="L93" s="152">
        <v>9.8143560000000001</v>
      </c>
      <c r="M93" s="152">
        <v>3.8912</v>
      </c>
      <c r="N93" s="152">
        <v>343</v>
      </c>
      <c r="O93" s="152">
        <v>9.6277810000000006</v>
      </c>
      <c r="P93" s="152">
        <v>9.6277810000000006</v>
      </c>
      <c r="Q93" s="152">
        <v>4.0577069999999997</v>
      </c>
      <c r="R93" s="152">
        <v>1329</v>
      </c>
      <c r="S93" s="152">
        <v>99.960077999999996</v>
      </c>
      <c r="T93" s="152">
        <v>101.710078</v>
      </c>
      <c r="U93" s="152">
        <v>5</v>
      </c>
      <c r="V93" s="152">
        <v>1876</v>
      </c>
      <c r="W93" s="152">
        <v>105.105542</v>
      </c>
      <c r="X93" s="152">
        <v>107.38054200000001</v>
      </c>
      <c r="Y93" s="152">
        <v>6.5</v>
      </c>
      <c r="Z93" s="152" t="s">
        <v>251</v>
      </c>
      <c r="AA93" s="152" t="s">
        <v>251</v>
      </c>
      <c r="AB93" s="152" t="s">
        <v>251</v>
      </c>
      <c r="AC93" s="152" t="s">
        <v>251</v>
      </c>
      <c r="AD93" s="152">
        <v>3605</v>
      </c>
      <c r="AE93" s="152">
        <v>98.726872</v>
      </c>
      <c r="AF93" s="152">
        <v>99.285899999999998</v>
      </c>
      <c r="AG93" s="152">
        <v>5.75</v>
      </c>
      <c r="AH93" s="152">
        <v>6790</v>
      </c>
      <c r="AI93" s="152">
        <v>113.472634</v>
      </c>
      <c r="AJ93" s="152">
        <v>116.18513400000001</v>
      </c>
      <c r="AK93" s="152">
        <v>7.75</v>
      </c>
      <c r="AL93" s="152">
        <v>9702</v>
      </c>
      <c r="AM93" s="152">
        <v>113.993792</v>
      </c>
      <c r="AN93" s="152">
        <v>116.706292</v>
      </c>
      <c r="AO93" s="152">
        <v>7.75</v>
      </c>
    </row>
    <row r="94" spans="1:41" x14ac:dyDescent="0.25">
      <c r="A94" s="148">
        <v>42482</v>
      </c>
      <c r="B94" s="152">
        <v>27</v>
      </c>
      <c r="C94" s="152">
        <v>9.9722840000000001</v>
      </c>
      <c r="D94" s="152">
        <v>9.9722840000000001</v>
      </c>
      <c r="E94" s="152">
        <v>3.7057370000000001</v>
      </c>
      <c r="F94" s="152">
        <v>90</v>
      </c>
      <c r="G94" s="152">
        <v>9.9065639999999995</v>
      </c>
      <c r="H94" s="152">
        <v>9.9065639999999995</v>
      </c>
      <c r="I94" s="152">
        <v>3.772691</v>
      </c>
      <c r="J94" s="152">
        <v>174</v>
      </c>
      <c r="K94" s="152">
        <v>9.8155400000000004</v>
      </c>
      <c r="L94" s="152">
        <v>9.8155400000000004</v>
      </c>
      <c r="M94" s="152">
        <v>3.888134</v>
      </c>
      <c r="N94" s="152">
        <v>342</v>
      </c>
      <c r="O94" s="152">
        <v>9.6286240000000003</v>
      </c>
      <c r="P94" s="152">
        <v>9.6286240000000003</v>
      </c>
      <c r="Q94" s="152">
        <v>4.0599999999999996</v>
      </c>
      <c r="R94" s="152">
        <v>1328</v>
      </c>
      <c r="S94" s="152">
        <v>100.137203</v>
      </c>
      <c r="T94" s="152">
        <v>101.90109200000001</v>
      </c>
      <c r="U94" s="152">
        <v>5</v>
      </c>
      <c r="V94" s="152">
        <v>1875</v>
      </c>
      <c r="W94" s="152">
        <v>105.23581900000001</v>
      </c>
      <c r="X94" s="152">
        <v>107.528875</v>
      </c>
      <c r="Y94" s="152">
        <v>6.5</v>
      </c>
      <c r="Z94" s="152" t="s">
        <v>251</v>
      </c>
      <c r="AA94" s="152" t="s">
        <v>251</v>
      </c>
      <c r="AB94" s="152" t="s">
        <v>251</v>
      </c>
      <c r="AC94" s="152" t="s">
        <v>251</v>
      </c>
      <c r="AD94" s="152">
        <v>3604</v>
      </c>
      <c r="AE94" s="152">
        <v>98.737297999999996</v>
      </c>
      <c r="AF94" s="152">
        <v>99.312297999999998</v>
      </c>
      <c r="AG94" s="152">
        <v>5.75</v>
      </c>
      <c r="AH94" s="152">
        <v>6789</v>
      </c>
      <c r="AI94" s="152">
        <v>113.342465</v>
      </c>
      <c r="AJ94" s="152">
        <v>116.076493</v>
      </c>
      <c r="AK94" s="152">
        <v>7.75</v>
      </c>
      <c r="AL94" s="152">
        <v>9701</v>
      </c>
      <c r="AM94" s="152">
        <v>113.79038300000001</v>
      </c>
      <c r="AN94" s="152">
        <v>116.524411</v>
      </c>
      <c r="AO94" s="152">
        <v>7.75</v>
      </c>
    </row>
    <row r="95" spans="1:41" x14ac:dyDescent="0.25">
      <c r="A95" s="148">
        <v>42485</v>
      </c>
      <c r="B95" s="152">
        <v>24</v>
      </c>
      <c r="C95" s="152">
        <v>9.9751619999999992</v>
      </c>
      <c r="D95" s="152">
        <v>9.9751619999999992</v>
      </c>
      <c r="E95" s="152">
        <v>3.7349770000000002</v>
      </c>
      <c r="F95" s="152">
        <v>87</v>
      </c>
      <c r="G95" s="152">
        <v>9.9099520000000005</v>
      </c>
      <c r="H95" s="152">
        <v>9.9099520000000005</v>
      </c>
      <c r="I95" s="152">
        <v>3.7599819999999999</v>
      </c>
      <c r="J95" s="152">
        <v>171</v>
      </c>
      <c r="K95" s="152">
        <v>9.8194470000000003</v>
      </c>
      <c r="L95" s="152">
        <v>9.8194470000000003</v>
      </c>
      <c r="M95" s="152">
        <v>3.8710079999999998</v>
      </c>
      <c r="N95" s="152">
        <v>339</v>
      </c>
      <c r="O95" s="152">
        <v>9.6325479999999999</v>
      </c>
      <c r="P95" s="152">
        <v>9.6325479999999999</v>
      </c>
      <c r="Q95" s="152">
        <v>4.0510000000000002</v>
      </c>
      <c r="R95" s="152">
        <v>1325</v>
      </c>
      <c r="S95" s="152">
        <v>101.932999</v>
      </c>
      <c r="T95" s="152">
        <v>103.73855500000001</v>
      </c>
      <c r="U95" s="152">
        <v>5</v>
      </c>
      <c r="V95" s="152">
        <v>1872</v>
      </c>
      <c r="W95" s="152">
        <v>105.343777</v>
      </c>
      <c r="X95" s="152">
        <v>107.69099900000001</v>
      </c>
      <c r="Y95" s="152">
        <v>6.5</v>
      </c>
      <c r="Z95" s="152" t="s">
        <v>251</v>
      </c>
      <c r="AA95" s="152" t="s">
        <v>251</v>
      </c>
      <c r="AB95" s="152" t="s">
        <v>251</v>
      </c>
      <c r="AC95" s="152" t="s">
        <v>251</v>
      </c>
      <c r="AD95" s="152">
        <v>3601</v>
      </c>
      <c r="AE95" s="152">
        <v>98.671216000000001</v>
      </c>
      <c r="AF95" s="152">
        <v>99.294133000000002</v>
      </c>
      <c r="AG95" s="152">
        <v>5.75</v>
      </c>
      <c r="AH95" s="152">
        <v>6786</v>
      </c>
      <c r="AI95" s="152">
        <v>115.217276</v>
      </c>
      <c r="AJ95" s="152">
        <v>118.01588700000001</v>
      </c>
      <c r="AK95" s="152">
        <v>7.75</v>
      </c>
      <c r="AL95" s="152">
        <v>9698</v>
      </c>
      <c r="AM95" s="152">
        <v>116.37838499999999</v>
      </c>
      <c r="AN95" s="152">
        <v>119.176996</v>
      </c>
      <c r="AO95" s="152">
        <v>7.75</v>
      </c>
    </row>
    <row r="96" spans="1:41" x14ac:dyDescent="0.25">
      <c r="A96" s="148">
        <v>42486</v>
      </c>
      <c r="B96" s="152">
        <v>23</v>
      </c>
      <c r="C96" s="152">
        <v>9.9760659999999994</v>
      </c>
      <c r="D96" s="152">
        <v>9.9760659999999994</v>
      </c>
      <c r="E96" s="152">
        <v>3.755179</v>
      </c>
      <c r="F96" s="152">
        <v>86</v>
      </c>
      <c r="G96" s="152">
        <v>9.9107800000000008</v>
      </c>
      <c r="H96" s="152">
        <v>9.9107800000000008</v>
      </c>
      <c r="I96" s="152">
        <v>3.7684120000000001</v>
      </c>
      <c r="J96" s="152">
        <v>170</v>
      </c>
      <c r="K96" s="152">
        <v>9.8204840000000004</v>
      </c>
      <c r="L96" s="152">
        <v>9.8204840000000004</v>
      </c>
      <c r="M96" s="152">
        <v>3.8710059999999999</v>
      </c>
      <c r="N96" s="152">
        <v>338</v>
      </c>
      <c r="O96" s="152">
        <v>9.6354220000000002</v>
      </c>
      <c r="P96" s="152">
        <v>9.6354220000000002</v>
      </c>
      <c r="Q96" s="152">
        <v>4.0300039999999999</v>
      </c>
      <c r="R96" s="152">
        <v>1324</v>
      </c>
      <c r="S96" s="152">
        <v>100.226675</v>
      </c>
      <c r="T96" s="152">
        <v>102.046119</v>
      </c>
      <c r="U96" s="152">
        <v>5</v>
      </c>
      <c r="V96" s="152">
        <v>1871</v>
      </c>
      <c r="W96" s="152">
        <v>105.34719</v>
      </c>
      <c r="X96" s="152">
        <v>107.712468</v>
      </c>
      <c r="Y96" s="152">
        <v>6.5</v>
      </c>
      <c r="Z96" s="152" t="s">
        <v>251</v>
      </c>
      <c r="AA96" s="152" t="s">
        <v>251</v>
      </c>
      <c r="AB96" s="152" t="s">
        <v>251</v>
      </c>
      <c r="AC96" s="152" t="s">
        <v>251</v>
      </c>
      <c r="AD96" s="152">
        <v>3600</v>
      </c>
      <c r="AE96" s="152">
        <v>99.081374999999994</v>
      </c>
      <c r="AF96" s="152">
        <v>99.720264</v>
      </c>
      <c r="AG96" s="152">
        <v>5.75</v>
      </c>
      <c r="AH96" s="152">
        <v>6785</v>
      </c>
      <c r="AI96" s="152">
        <v>114.094114</v>
      </c>
      <c r="AJ96" s="152">
        <v>116.914253</v>
      </c>
      <c r="AK96" s="152">
        <v>7.75</v>
      </c>
      <c r="AL96" s="152">
        <v>9697</v>
      </c>
      <c r="AM96" s="152">
        <v>114.837136</v>
      </c>
      <c r="AN96" s="152">
        <v>117.657275</v>
      </c>
      <c r="AO96" s="152">
        <v>7.75</v>
      </c>
    </row>
    <row r="97" spans="1:41" x14ac:dyDescent="0.25">
      <c r="A97" s="148">
        <v>42487</v>
      </c>
      <c r="B97" s="152">
        <v>22</v>
      </c>
      <c r="C97" s="152">
        <v>9.9770280000000007</v>
      </c>
      <c r="D97" s="152">
        <v>9.9770280000000007</v>
      </c>
      <c r="E97" s="152">
        <v>3.7677100000000001</v>
      </c>
      <c r="F97" s="152">
        <v>85</v>
      </c>
      <c r="G97" s="152">
        <v>9.9112810000000007</v>
      </c>
      <c r="H97" s="152">
        <v>9.9112810000000007</v>
      </c>
      <c r="I97" s="152">
        <v>3.7911450000000002</v>
      </c>
      <c r="J97" s="152">
        <v>169</v>
      </c>
      <c r="K97" s="152">
        <v>9.8210479999999993</v>
      </c>
      <c r="L97" s="152">
        <v>9.8210479999999993</v>
      </c>
      <c r="M97" s="152">
        <v>3.8814549999999999</v>
      </c>
      <c r="N97" s="152">
        <v>337</v>
      </c>
      <c r="O97" s="152">
        <v>9.6364339999999995</v>
      </c>
      <c r="P97" s="152">
        <v>9.6364339999999995</v>
      </c>
      <c r="Q97" s="152">
        <v>4.0303199999999997</v>
      </c>
      <c r="R97" s="152">
        <v>1323</v>
      </c>
      <c r="S97" s="152">
        <v>100.171965</v>
      </c>
      <c r="T97" s="152">
        <v>102.005298</v>
      </c>
      <c r="U97" s="152">
        <v>5</v>
      </c>
      <c r="V97" s="152">
        <v>1870</v>
      </c>
      <c r="W97" s="152">
        <v>105.28960499999999</v>
      </c>
      <c r="X97" s="152">
        <v>107.672938</v>
      </c>
      <c r="Y97" s="152">
        <v>6.5</v>
      </c>
      <c r="Z97" s="152" t="s">
        <v>251</v>
      </c>
      <c r="AA97" s="152" t="s">
        <v>251</v>
      </c>
      <c r="AB97" s="152" t="s">
        <v>251</v>
      </c>
      <c r="AC97" s="152" t="s">
        <v>251</v>
      </c>
      <c r="AD97" s="152">
        <v>3599</v>
      </c>
      <c r="AE97" s="152">
        <v>98.841228999999998</v>
      </c>
      <c r="AF97" s="152">
        <v>99.496089999999995</v>
      </c>
      <c r="AG97" s="152">
        <v>5.75</v>
      </c>
      <c r="AH97" s="152">
        <v>6784</v>
      </c>
      <c r="AI97" s="152">
        <v>114.20363999999999</v>
      </c>
      <c r="AJ97" s="152">
        <v>117.04530699999999</v>
      </c>
      <c r="AK97" s="152">
        <v>7.75</v>
      </c>
      <c r="AL97" s="152">
        <v>9696</v>
      </c>
      <c r="AM97" s="152">
        <v>114.80583900000001</v>
      </c>
      <c r="AN97" s="152">
        <v>117.64750600000001</v>
      </c>
      <c r="AO97" s="152">
        <v>7.75</v>
      </c>
    </row>
    <row r="98" spans="1:41" x14ac:dyDescent="0.25">
      <c r="A98" s="148">
        <v>42488</v>
      </c>
      <c r="B98" s="152">
        <v>28</v>
      </c>
      <c r="C98" s="152">
        <v>9.9707279999999994</v>
      </c>
      <c r="D98" s="152">
        <v>9.9707279999999994</v>
      </c>
      <c r="E98" s="152">
        <v>3.7745920000000002</v>
      </c>
      <c r="F98" s="152">
        <v>91</v>
      </c>
      <c r="G98" s="152">
        <v>9.9038970000000006</v>
      </c>
      <c r="H98" s="152">
        <v>9.9038970000000006</v>
      </c>
      <c r="I98" s="152">
        <v>3.8387690000000001</v>
      </c>
      <c r="J98" s="152">
        <v>182</v>
      </c>
      <c r="K98" s="152">
        <v>9.8078850000000006</v>
      </c>
      <c r="L98" s="152">
        <v>9.8078850000000006</v>
      </c>
      <c r="M98" s="152">
        <v>3.8745120000000002</v>
      </c>
      <c r="N98" s="152">
        <v>336</v>
      </c>
      <c r="O98" s="152">
        <v>9.6366010000000006</v>
      </c>
      <c r="P98" s="152">
        <v>9.6366010000000006</v>
      </c>
      <c r="Q98" s="152">
        <v>4.0403880000000001</v>
      </c>
      <c r="R98" s="152">
        <v>1322</v>
      </c>
      <c r="S98" s="152">
        <v>100.164563</v>
      </c>
      <c r="T98" s="152">
        <v>102.011785</v>
      </c>
      <c r="U98" s="152">
        <v>5</v>
      </c>
      <c r="V98" s="152">
        <v>1869</v>
      </c>
      <c r="W98" s="152">
        <v>105.56571</v>
      </c>
      <c r="X98" s="152">
        <v>107.967099</v>
      </c>
      <c r="Y98" s="152">
        <v>6.5</v>
      </c>
      <c r="Z98" s="152" t="s">
        <v>251</v>
      </c>
      <c r="AA98" s="152" t="s">
        <v>251</v>
      </c>
      <c r="AB98" s="152" t="s">
        <v>251</v>
      </c>
      <c r="AC98" s="152" t="s">
        <v>251</v>
      </c>
      <c r="AD98" s="152">
        <v>3598</v>
      </c>
      <c r="AE98" s="152">
        <v>99.243836999999999</v>
      </c>
      <c r="AF98" s="152">
        <v>99.914670000000001</v>
      </c>
      <c r="AG98" s="152">
        <v>5.75</v>
      </c>
      <c r="AH98" s="152">
        <v>6783</v>
      </c>
      <c r="AI98" s="152">
        <v>114.763339</v>
      </c>
      <c r="AJ98" s="152">
        <v>117.62653299999999</v>
      </c>
      <c r="AK98" s="152">
        <v>7.75</v>
      </c>
      <c r="AL98" s="152">
        <v>9695</v>
      </c>
      <c r="AM98" s="152">
        <v>115.49984000000001</v>
      </c>
      <c r="AN98" s="152">
        <v>118.363034</v>
      </c>
      <c r="AO98" s="152">
        <v>7.75</v>
      </c>
    </row>
    <row r="99" spans="1:41" x14ac:dyDescent="0.25">
      <c r="A99" s="148">
        <v>42489</v>
      </c>
      <c r="B99" s="152">
        <v>27</v>
      </c>
      <c r="C99" s="152">
        <v>9.9718789999999995</v>
      </c>
      <c r="D99" s="152">
        <v>9.9718789999999995</v>
      </c>
      <c r="E99" s="152">
        <v>3.76004</v>
      </c>
      <c r="F99" s="152">
        <v>90</v>
      </c>
      <c r="G99" s="152">
        <v>9.9053620000000002</v>
      </c>
      <c r="H99" s="152">
        <v>9.9053620000000002</v>
      </c>
      <c r="I99" s="152">
        <v>3.821688</v>
      </c>
      <c r="J99" s="152">
        <v>181</v>
      </c>
      <c r="K99" s="152">
        <v>9.8088870000000004</v>
      </c>
      <c r="L99" s="152">
        <v>9.8088870000000004</v>
      </c>
      <c r="M99" s="152">
        <v>3.875203</v>
      </c>
      <c r="N99" s="152">
        <v>335</v>
      </c>
      <c r="O99" s="152">
        <v>9.6355939999999993</v>
      </c>
      <c r="P99" s="152">
        <v>9.6355939999999993</v>
      </c>
      <c r="Q99" s="152">
        <v>4.0641030000000002</v>
      </c>
      <c r="R99" s="152">
        <v>1321</v>
      </c>
      <c r="S99" s="152">
        <v>100.16008600000001</v>
      </c>
      <c r="T99" s="152">
        <v>102.021197</v>
      </c>
      <c r="U99" s="152">
        <v>5</v>
      </c>
      <c r="V99" s="152">
        <v>1868</v>
      </c>
      <c r="W99" s="152">
        <v>105.59283600000001</v>
      </c>
      <c r="X99" s="152">
        <v>108.01228</v>
      </c>
      <c r="Y99" s="152">
        <v>6.5</v>
      </c>
      <c r="Z99" s="152" t="s">
        <v>251</v>
      </c>
      <c r="AA99" s="152" t="s">
        <v>251</v>
      </c>
      <c r="AB99" s="152" t="s">
        <v>251</v>
      </c>
      <c r="AC99" s="152" t="s">
        <v>251</v>
      </c>
      <c r="AD99" s="152">
        <v>3597</v>
      </c>
      <c r="AE99" s="152">
        <v>99.173292000000004</v>
      </c>
      <c r="AF99" s="152">
        <v>99.860097999999994</v>
      </c>
      <c r="AG99" s="152">
        <v>5.75</v>
      </c>
      <c r="AH99" s="152">
        <v>6782</v>
      </c>
      <c r="AI99" s="152">
        <v>114.736321</v>
      </c>
      <c r="AJ99" s="152">
        <v>117.621043</v>
      </c>
      <c r="AK99" s="152">
        <v>7.75</v>
      </c>
      <c r="AL99" s="152">
        <v>9694</v>
      </c>
      <c r="AM99" s="152">
        <v>115.777027</v>
      </c>
      <c r="AN99" s="152">
        <v>118.661749</v>
      </c>
      <c r="AO99" s="152">
        <v>7.75</v>
      </c>
    </row>
    <row r="100" spans="1:41" x14ac:dyDescent="0.25">
      <c r="A100" s="148">
        <v>42492</v>
      </c>
      <c r="B100" s="152">
        <v>24</v>
      </c>
      <c r="C100" s="152">
        <v>9.9749940000000006</v>
      </c>
      <c r="D100" s="152">
        <v>9.9749940000000006</v>
      </c>
      <c r="E100" s="152">
        <v>3.760303</v>
      </c>
      <c r="F100" s="152">
        <v>87</v>
      </c>
      <c r="G100" s="152">
        <v>9.9085180000000008</v>
      </c>
      <c r="H100" s="152">
        <v>9.9085180000000008</v>
      </c>
      <c r="I100" s="152">
        <v>3.8204120000000001</v>
      </c>
      <c r="J100" s="152">
        <v>178</v>
      </c>
      <c r="K100" s="152">
        <v>9.8117230000000006</v>
      </c>
      <c r="L100" s="152">
        <v>9.8117230000000006</v>
      </c>
      <c r="M100" s="152">
        <v>3.8809179999999999</v>
      </c>
      <c r="N100" s="152">
        <v>332</v>
      </c>
      <c r="O100" s="152">
        <v>9.6376849999999994</v>
      </c>
      <c r="P100" s="152">
        <v>9.6376849999999994</v>
      </c>
      <c r="Q100" s="152">
        <v>4.0764110000000002</v>
      </c>
      <c r="R100" s="152">
        <v>1318</v>
      </c>
      <c r="S100" s="152">
        <v>100.022952</v>
      </c>
      <c r="T100" s="152">
        <v>101.92573</v>
      </c>
      <c r="U100" s="152">
        <v>5</v>
      </c>
      <c r="V100" s="152">
        <v>1865</v>
      </c>
      <c r="W100" s="152">
        <v>105.458349</v>
      </c>
      <c r="X100" s="152">
        <v>107.93196</v>
      </c>
      <c r="Y100" s="152">
        <v>6.5</v>
      </c>
      <c r="Z100" s="152" t="s">
        <v>251</v>
      </c>
      <c r="AA100" s="152" t="s">
        <v>251</v>
      </c>
      <c r="AB100" s="152" t="s">
        <v>251</v>
      </c>
      <c r="AC100" s="152" t="s">
        <v>251</v>
      </c>
      <c r="AD100" s="152">
        <v>3594</v>
      </c>
      <c r="AE100" s="152">
        <v>99.016165999999998</v>
      </c>
      <c r="AF100" s="152">
        <v>99.750888000000003</v>
      </c>
      <c r="AG100" s="152">
        <v>5.75</v>
      </c>
      <c r="AH100" s="152">
        <v>6779</v>
      </c>
      <c r="AI100" s="152">
        <v>114.501847</v>
      </c>
      <c r="AJ100" s="152">
        <v>117.45115300000001</v>
      </c>
      <c r="AK100" s="152">
        <v>7.75</v>
      </c>
      <c r="AL100" s="152">
        <v>9691</v>
      </c>
      <c r="AM100" s="152">
        <v>115.216337</v>
      </c>
      <c r="AN100" s="152">
        <v>118.165643</v>
      </c>
      <c r="AO100" s="152">
        <v>7.75</v>
      </c>
    </row>
    <row r="101" spans="1:41" x14ac:dyDescent="0.25">
      <c r="A101" s="148">
        <v>42493</v>
      </c>
      <c r="B101" s="152">
        <v>23</v>
      </c>
      <c r="C101" s="152">
        <v>9.9760679999999997</v>
      </c>
      <c r="D101" s="152">
        <v>9.9760679999999997</v>
      </c>
      <c r="E101" s="152">
        <v>3.754864</v>
      </c>
      <c r="F101" s="152">
        <v>86</v>
      </c>
      <c r="G101" s="152">
        <v>9.9095700000000004</v>
      </c>
      <c r="H101" s="152">
        <v>9.9095700000000004</v>
      </c>
      <c r="I101" s="152">
        <v>3.8199860000000001</v>
      </c>
      <c r="J101" s="152">
        <v>177</v>
      </c>
      <c r="K101" s="152">
        <v>9.8123310000000004</v>
      </c>
      <c r="L101" s="152">
        <v>9.8123310000000004</v>
      </c>
      <c r="M101" s="152">
        <v>3.89</v>
      </c>
      <c r="N101" s="152">
        <v>331</v>
      </c>
      <c r="O101" s="152">
        <v>9.6393170000000001</v>
      </c>
      <c r="P101" s="152">
        <v>9.6393170000000001</v>
      </c>
      <c r="Q101" s="152">
        <v>4.0696209999999997</v>
      </c>
      <c r="R101" s="152">
        <v>1317</v>
      </c>
      <c r="S101" s="152">
        <v>99.965609999999998</v>
      </c>
      <c r="T101" s="152">
        <v>101.882277</v>
      </c>
      <c r="U101" s="152">
        <v>5</v>
      </c>
      <c r="V101" s="152">
        <v>1864</v>
      </c>
      <c r="W101" s="152">
        <v>105.33584500000001</v>
      </c>
      <c r="X101" s="152">
        <v>107.827512</v>
      </c>
      <c r="Y101" s="152">
        <v>6.5</v>
      </c>
      <c r="Z101" s="152" t="s">
        <v>251</v>
      </c>
      <c r="AA101" s="152" t="s">
        <v>251</v>
      </c>
      <c r="AB101" s="152" t="s">
        <v>251</v>
      </c>
      <c r="AC101" s="152" t="s">
        <v>251</v>
      </c>
      <c r="AD101" s="152">
        <v>3593</v>
      </c>
      <c r="AE101" s="152">
        <v>98.946928</v>
      </c>
      <c r="AF101" s="152">
        <v>99.697621999999996</v>
      </c>
      <c r="AG101" s="152">
        <v>5.75</v>
      </c>
      <c r="AH101" s="152">
        <v>6778</v>
      </c>
      <c r="AI101" s="152">
        <v>114.246655</v>
      </c>
      <c r="AJ101" s="152">
        <v>117.217488</v>
      </c>
      <c r="AK101" s="152">
        <v>7.75</v>
      </c>
      <c r="AL101" s="152">
        <v>9690</v>
      </c>
      <c r="AM101" s="152">
        <v>114.796497</v>
      </c>
      <c r="AN101" s="152">
        <v>117.76733</v>
      </c>
      <c r="AO101" s="152">
        <v>7.75</v>
      </c>
    </row>
    <row r="102" spans="1:41" x14ac:dyDescent="0.25">
      <c r="A102" s="148">
        <v>42494</v>
      </c>
      <c r="B102" s="152">
        <v>22</v>
      </c>
      <c r="C102" s="152">
        <v>9.9771610000000006</v>
      </c>
      <c r="D102" s="152">
        <v>9.9771610000000006</v>
      </c>
      <c r="E102" s="152">
        <v>3.7458459999999998</v>
      </c>
      <c r="F102" s="152">
        <v>85</v>
      </c>
      <c r="G102" s="152">
        <v>9.9107819999999993</v>
      </c>
      <c r="H102" s="152">
        <v>9.9107819999999993</v>
      </c>
      <c r="I102" s="152">
        <v>3.8126609999999999</v>
      </c>
      <c r="J102" s="152">
        <v>176</v>
      </c>
      <c r="K102" s="152">
        <v>9.8138419999999993</v>
      </c>
      <c r="L102" s="152">
        <v>9.8138419999999993</v>
      </c>
      <c r="M102" s="152">
        <v>3.880007</v>
      </c>
      <c r="N102" s="152">
        <v>330</v>
      </c>
      <c r="O102" s="152">
        <v>9.6406639999999992</v>
      </c>
      <c r="P102" s="152">
        <v>9.6406639999999992</v>
      </c>
      <c r="Q102" s="152">
        <v>4.0661399999999999</v>
      </c>
      <c r="R102" s="152">
        <v>1316</v>
      </c>
      <c r="S102" s="152">
        <v>99.862376999999995</v>
      </c>
      <c r="T102" s="152">
        <v>101.792933</v>
      </c>
      <c r="U102" s="152">
        <v>5</v>
      </c>
      <c r="V102" s="152">
        <v>1863</v>
      </c>
      <c r="W102" s="152">
        <v>105.18223999999999</v>
      </c>
      <c r="X102" s="152">
        <v>107.691962</v>
      </c>
      <c r="Y102" s="152">
        <v>6.5</v>
      </c>
      <c r="Z102" s="152" t="s">
        <v>251</v>
      </c>
      <c r="AA102" s="152" t="s">
        <v>251</v>
      </c>
      <c r="AB102" s="152" t="s">
        <v>251</v>
      </c>
      <c r="AC102" s="152" t="s">
        <v>251</v>
      </c>
      <c r="AD102" s="152">
        <v>3592</v>
      </c>
      <c r="AE102" s="152">
        <v>98.860799</v>
      </c>
      <c r="AF102" s="152">
        <v>99.627465999999998</v>
      </c>
      <c r="AG102" s="152">
        <v>5.75</v>
      </c>
      <c r="AH102" s="152">
        <v>6777</v>
      </c>
      <c r="AI102" s="152">
        <v>114.017161</v>
      </c>
      <c r="AJ102" s="152">
        <v>117.009522</v>
      </c>
      <c r="AK102" s="152">
        <v>7.75</v>
      </c>
      <c r="AL102" s="152">
        <v>9689</v>
      </c>
      <c r="AM102" s="152">
        <v>114.661197</v>
      </c>
      <c r="AN102" s="152">
        <v>117.653558</v>
      </c>
      <c r="AO102" s="152">
        <v>7.75</v>
      </c>
    </row>
    <row r="103" spans="1:41" x14ac:dyDescent="0.25">
      <c r="A103" s="148">
        <v>42495</v>
      </c>
      <c r="B103" s="152">
        <v>28</v>
      </c>
      <c r="C103" s="152">
        <v>9.9708410000000001</v>
      </c>
      <c r="D103" s="152">
        <v>9.9708410000000001</v>
      </c>
      <c r="E103" s="152">
        <v>3.7599779999999998</v>
      </c>
      <c r="F103" s="152">
        <v>91</v>
      </c>
      <c r="G103" s="152">
        <v>9.9047370000000008</v>
      </c>
      <c r="H103" s="152">
        <v>9.9047370000000008</v>
      </c>
      <c r="I103" s="152">
        <v>3.8048929999999999</v>
      </c>
      <c r="J103" s="152">
        <v>175</v>
      </c>
      <c r="K103" s="152">
        <v>9.8153430000000004</v>
      </c>
      <c r="L103" s="152">
        <v>9.8153430000000004</v>
      </c>
      <c r="M103" s="152">
        <v>3.870123</v>
      </c>
      <c r="N103" s="152">
        <v>329</v>
      </c>
      <c r="O103" s="152">
        <v>9.6426879999999997</v>
      </c>
      <c r="P103" s="152">
        <v>9.6426879999999997</v>
      </c>
      <c r="Q103" s="152">
        <v>4.0546749999999996</v>
      </c>
      <c r="R103" s="152">
        <v>1315</v>
      </c>
      <c r="S103" s="152">
        <v>99.830371999999997</v>
      </c>
      <c r="T103" s="152">
        <v>101.774816</v>
      </c>
      <c r="U103" s="152">
        <v>5</v>
      </c>
      <c r="V103" s="152">
        <v>1862</v>
      </c>
      <c r="W103" s="152">
        <v>104.992284</v>
      </c>
      <c r="X103" s="152">
        <v>107.520062</v>
      </c>
      <c r="Y103" s="152">
        <v>6.5</v>
      </c>
      <c r="Z103" s="152" t="s">
        <v>251</v>
      </c>
      <c r="AA103" s="152" t="s">
        <v>251</v>
      </c>
      <c r="AB103" s="152" t="s">
        <v>251</v>
      </c>
      <c r="AC103" s="152" t="s">
        <v>251</v>
      </c>
      <c r="AD103" s="152">
        <v>3591</v>
      </c>
      <c r="AE103" s="152">
        <v>98.632503999999997</v>
      </c>
      <c r="AF103" s="152">
        <v>99.415143</v>
      </c>
      <c r="AG103" s="152">
        <v>5.75</v>
      </c>
      <c r="AH103" s="152">
        <v>6776</v>
      </c>
      <c r="AI103" s="152">
        <v>113.44835999999999</v>
      </c>
      <c r="AJ103" s="152">
        <v>116.462249</v>
      </c>
      <c r="AK103" s="152">
        <v>7.75</v>
      </c>
      <c r="AL103" s="152">
        <v>9688</v>
      </c>
      <c r="AM103" s="152">
        <v>114.09671899999999</v>
      </c>
      <c r="AN103" s="152">
        <v>117.110608</v>
      </c>
      <c r="AO103" s="152">
        <v>7.75</v>
      </c>
    </row>
    <row r="104" spans="1:41" x14ac:dyDescent="0.25">
      <c r="A104" s="148">
        <v>42496</v>
      </c>
      <c r="B104" s="152">
        <v>27</v>
      </c>
      <c r="C104" s="152">
        <v>9.9717760000000002</v>
      </c>
      <c r="D104" s="152">
        <v>9.9717760000000002</v>
      </c>
      <c r="E104" s="152">
        <v>3.7738510000000001</v>
      </c>
      <c r="F104" s="152">
        <v>90</v>
      </c>
      <c r="G104" s="152">
        <v>9.905894</v>
      </c>
      <c r="H104" s="152">
        <v>9.905894</v>
      </c>
      <c r="I104" s="152">
        <v>3.8</v>
      </c>
      <c r="J104" s="152">
        <v>174</v>
      </c>
      <c r="K104" s="152">
        <v>9.8160159999999994</v>
      </c>
      <c r="L104" s="152">
        <v>9.8160159999999994</v>
      </c>
      <c r="M104" s="152">
        <v>3.8779129999999999</v>
      </c>
      <c r="N104" s="152">
        <v>328</v>
      </c>
      <c r="O104" s="152">
        <v>9.6441320000000008</v>
      </c>
      <c r="P104" s="152">
        <v>9.6441320000000008</v>
      </c>
      <c r="Q104" s="152">
        <v>4.049995</v>
      </c>
      <c r="R104" s="152">
        <v>1314</v>
      </c>
      <c r="S104" s="152">
        <v>99.892723000000004</v>
      </c>
      <c r="T104" s="152">
        <v>101.851056</v>
      </c>
      <c r="U104" s="152">
        <v>5</v>
      </c>
      <c r="V104" s="152">
        <v>1861</v>
      </c>
      <c r="W104" s="152">
        <v>105.084515</v>
      </c>
      <c r="X104" s="152">
        <v>107.630348</v>
      </c>
      <c r="Y104" s="152">
        <v>6.5</v>
      </c>
      <c r="Z104" s="152" t="s">
        <v>251</v>
      </c>
      <c r="AA104" s="152" t="s">
        <v>251</v>
      </c>
      <c r="AB104" s="152" t="s">
        <v>251</v>
      </c>
      <c r="AC104" s="152" t="s">
        <v>251</v>
      </c>
      <c r="AD104" s="152">
        <v>3590</v>
      </c>
      <c r="AE104" s="152">
        <v>98.882262999999995</v>
      </c>
      <c r="AF104" s="152">
        <v>99.680874000000003</v>
      </c>
      <c r="AG104" s="152">
        <v>5.75</v>
      </c>
      <c r="AH104" s="152">
        <v>6775</v>
      </c>
      <c r="AI104" s="152">
        <v>113.565956</v>
      </c>
      <c r="AJ104" s="152">
        <v>116.601373</v>
      </c>
      <c r="AK104" s="152">
        <v>7.75</v>
      </c>
      <c r="AL104" s="152">
        <v>9687</v>
      </c>
      <c r="AM104" s="152">
        <v>114.10032699999999</v>
      </c>
      <c r="AN104" s="152">
        <v>117.135744</v>
      </c>
      <c r="AO104" s="152">
        <v>7.75</v>
      </c>
    </row>
    <row r="105" spans="1:41" x14ac:dyDescent="0.25">
      <c r="A105" s="148">
        <v>42499</v>
      </c>
      <c r="B105" s="152">
        <v>24</v>
      </c>
      <c r="C105" s="152">
        <v>9.9748439999999992</v>
      </c>
      <c r="D105" s="152">
        <v>9.9748439999999992</v>
      </c>
      <c r="E105" s="152">
        <v>3.7829160000000002</v>
      </c>
      <c r="F105" s="152">
        <v>87</v>
      </c>
      <c r="G105" s="152">
        <v>9.9088890000000003</v>
      </c>
      <c r="H105" s="152">
        <v>9.9088890000000003</v>
      </c>
      <c r="I105" s="152">
        <v>3.8047759999999999</v>
      </c>
      <c r="J105" s="152">
        <v>171</v>
      </c>
      <c r="K105" s="152">
        <v>9.8193490000000008</v>
      </c>
      <c r="L105" s="152">
        <v>9.8193490000000008</v>
      </c>
      <c r="M105" s="152">
        <v>3.873148</v>
      </c>
      <c r="N105" s="152">
        <v>325</v>
      </c>
      <c r="O105" s="152">
        <v>9.6455909999999996</v>
      </c>
      <c r="P105" s="152">
        <v>9.6455909999999996</v>
      </c>
      <c r="Q105" s="152">
        <v>4.0700060000000002</v>
      </c>
      <c r="R105" s="152">
        <v>1311</v>
      </c>
      <c r="S105" s="152">
        <v>99.764754999999994</v>
      </c>
      <c r="T105" s="152">
        <v>101.76475499999999</v>
      </c>
      <c r="U105" s="152">
        <v>5</v>
      </c>
      <c r="V105" s="152">
        <v>1858</v>
      </c>
      <c r="W105" s="152">
        <v>104.902953</v>
      </c>
      <c r="X105" s="152">
        <v>107.50295300000001</v>
      </c>
      <c r="Y105" s="152">
        <v>6.5</v>
      </c>
      <c r="Z105" s="152" t="s">
        <v>251</v>
      </c>
      <c r="AA105" s="152" t="s">
        <v>251</v>
      </c>
      <c r="AB105" s="152" t="s">
        <v>251</v>
      </c>
      <c r="AC105" s="152" t="s">
        <v>251</v>
      </c>
      <c r="AD105" s="152">
        <v>3587</v>
      </c>
      <c r="AE105" s="152">
        <v>98.877791000000002</v>
      </c>
      <c r="AF105" s="152">
        <v>99.724318999999994</v>
      </c>
      <c r="AG105" s="152">
        <v>5.75</v>
      </c>
      <c r="AH105" s="152">
        <v>6772</v>
      </c>
      <c r="AI105" s="152">
        <v>113.500901</v>
      </c>
      <c r="AJ105" s="152">
        <v>116.60090099999999</v>
      </c>
      <c r="AK105" s="152">
        <v>7.75</v>
      </c>
      <c r="AL105" s="152">
        <v>9684</v>
      </c>
      <c r="AM105" s="152">
        <v>114.231432</v>
      </c>
      <c r="AN105" s="152">
        <v>117.33143200000001</v>
      </c>
      <c r="AO105" s="152">
        <v>7.75</v>
      </c>
    </row>
    <row r="106" spans="1:41" x14ac:dyDescent="0.25">
      <c r="A106" s="148">
        <v>42500</v>
      </c>
      <c r="B106" s="152">
        <v>23</v>
      </c>
      <c r="C106" s="152">
        <v>9.9759639999999994</v>
      </c>
      <c r="D106" s="152">
        <v>9.9759639999999994</v>
      </c>
      <c r="E106" s="152">
        <v>3.7712210000000002</v>
      </c>
      <c r="F106" s="152">
        <v>86</v>
      </c>
      <c r="G106" s="152">
        <v>9.9094329999999999</v>
      </c>
      <c r="H106" s="152">
        <v>9.9094329999999999</v>
      </c>
      <c r="I106" s="152">
        <v>3.8258260000000002</v>
      </c>
      <c r="J106" s="152">
        <v>170</v>
      </c>
      <c r="K106" s="152">
        <v>9.8205299999999998</v>
      </c>
      <c r="L106" s="152">
        <v>9.8205299999999998</v>
      </c>
      <c r="M106" s="152">
        <v>3.869996</v>
      </c>
      <c r="N106" s="152">
        <v>324</v>
      </c>
      <c r="O106" s="152">
        <v>9.647532</v>
      </c>
      <c r="P106" s="152">
        <v>9.647532</v>
      </c>
      <c r="Q106" s="152">
        <v>4.0593919999999999</v>
      </c>
      <c r="R106" s="152">
        <v>1310</v>
      </c>
      <c r="S106" s="152">
        <v>99.724607000000006</v>
      </c>
      <c r="T106" s="152">
        <v>101.738496</v>
      </c>
      <c r="U106" s="152">
        <v>5</v>
      </c>
      <c r="V106" s="152">
        <v>1857</v>
      </c>
      <c r="W106" s="152">
        <v>104.887568</v>
      </c>
      <c r="X106" s="152">
        <v>107.505624</v>
      </c>
      <c r="Y106" s="152">
        <v>6.5</v>
      </c>
      <c r="Z106" s="152" t="s">
        <v>251</v>
      </c>
      <c r="AA106" s="152" t="s">
        <v>251</v>
      </c>
      <c r="AB106" s="152" t="s">
        <v>251</v>
      </c>
      <c r="AC106" s="152" t="s">
        <v>251</v>
      </c>
      <c r="AD106" s="152">
        <v>3586</v>
      </c>
      <c r="AE106" s="152">
        <v>98.799492999999998</v>
      </c>
      <c r="AF106" s="152">
        <v>99.661992999999995</v>
      </c>
      <c r="AG106" s="152">
        <v>5.75</v>
      </c>
      <c r="AH106" s="152">
        <v>6771</v>
      </c>
      <c r="AI106" s="152">
        <v>113.41804</v>
      </c>
      <c r="AJ106" s="152">
        <v>116.539568</v>
      </c>
      <c r="AK106" s="152">
        <v>7.75</v>
      </c>
      <c r="AL106" s="152">
        <v>9683</v>
      </c>
      <c r="AM106" s="152">
        <v>113.95031400000001</v>
      </c>
      <c r="AN106" s="152">
        <v>117.071842</v>
      </c>
      <c r="AO106" s="152">
        <v>7.75</v>
      </c>
    </row>
    <row r="107" spans="1:41" x14ac:dyDescent="0.25">
      <c r="A107" s="148">
        <v>42501</v>
      </c>
      <c r="B107" s="152">
        <v>22</v>
      </c>
      <c r="C107" s="152">
        <v>9.9769860000000001</v>
      </c>
      <c r="D107" s="152">
        <v>9.9769860000000001</v>
      </c>
      <c r="E107" s="152">
        <v>3.7746140000000001</v>
      </c>
      <c r="F107" s="152">
        <v>85</v>
      </c>
      <c r="G107" s="152">
        <v>9.9105340000000002</v>
      </c>
      <c r="H107" s="152">
        <v>9.9105340000000002</v>
      </c>
      <c r="I107" s="152">
        <v>3.8233540000000001</v>
      </c>
      <c r="J107" s="152">
        <v>169</v>
      </c>
      <c r="K107" s="152">
        <v>9.821555</v>
      </c>
      <c r="L107" s="152">
        <v>9.821555</v>
      </c>
      <c r="M107" s="152">
        <v>3.8702580000000002</v>
      </c>
      <c r="N107" s="152">
        <v>323</v>
      </c>
      <c r="O107" s="152">
        <v>9.6485310000000002</v>
      </c>
      <c r="P107" s="152">
        <v>9.6485310000000002</v>
      </c>
      <c r="Q107" s="152">
        <v>4.0599980000000002</v>
      </c>
      <c r="R107" s="152">
        <v>1309</v>
      </c>
      <c r="S107" s="152">
        <v>99.699731</v>
      </c>
      <c r="T107" s="152">
        <v>101.727509</v>
      </c>
      <c r="U107" s="152">
        <v>5</v>
      </c>
      <c r="V107" s="152">
        <v>1856</v>
      </c>
      <c r="W107" s="152">
        <v>104.92760199999999</v>
      </c>
      <c r="X107" s="152">
        <v>107.56371300000001</v>
      </c>
      <c r="Y107" s="152">
        <v>6.5</v>
      </c>
      <c r="Z107" s="152" t="s">
        <v>251</v>
      </c>
      <c r="AA107" s="152" t="s">
        <v>251</v>
      </c>
      <c r="AB107" s="152" t="s">
        <v>251</v>
      </c>
      <c r="AC107" s="152" t="s">
        <v>251</v>
      </c>
      <c r="AD107" s="152">
        <v>3585</v>
      </c>
      <c r="AE107" s="152">
        <v>98.799644000000001</v>
      </c>
      <c r="AF107" s="152">
        <v>99.678116000000003</v>
      </c>
      <c r="AG107" s="152">
        <v>5.75</v>
      </c>
      <c r="AH107" s="152">
        <v>6770</v>
      </c>
      <c r="AI107" s="152">
        <v>113.326407</v>
      </c>
      <c r="AJ107" s="152">
        <v>116.469463</v>
      </c>
      <c r="AK107" s="152">
        <v>7.75</v>
      </c>
      <c r="AL107" s="152">
        <v>9682</v>
      </c>
      <c r="AM107" s="152">
        <v>113.962301</v>
      </c>
      <c r="AN107" s="152">
        <v>117.105357</v>
      </c>
      <c r="AO107" s="152">
        <v>7.75</v>
      </c>
    </row>
    <row r="108" spans="1:41" x14ac:dyDescent="0.25">
      <c r="A108" s="148">
        <v>42502</v>
      </c>
      <c r="B108" s="152">
        <v>28</v>
      </c>
      <c r="C108" s="152">
        <v>9.9707399999999993</v>
      </c>
      <c r="D108" s="152">
        <v>9.9707399999999993</v>
      </c>
      <c r="E108" s="152">
        <v>3.7730399999999999</v>
      </c>
      <c r="F108" s="152">
        <v>91</v>
      </c>
      <c r="G108" s="152">
        <v>9.9037000000000006</v>
      </c>
      <c r="H108" s="152">
        <v>9.9037000000000006</v>
      </c>
      <c r="I108" s="152">
        <v>3.846714</v>
      </c>
      <c r="J108" s="152">
        <v>182</v>
      </c>
      <c r="K108" s="152">
        <v>9.8073720000000009</v>
      </c>
      <c r="L108" s="152">
        <v>9.8073720000000009</v>
      </c>
      <c r="M108" s="152">
        <v>3.8850609999999999</v>
      </c>
      <c r="N108" s="152">
        <v>322</v>
      </c>
      <c r="O108" s="152">
        <v>9.6495809999999995</v>
      </c>
      <c r="P108" s="152">
        <v>9.6495809999999995</v>
      </c>
      <c r="Q108" s="152">
        <v>4.0599980000000002</v>
      </c>
      <c r="R108" s="152">
        <v>1308</v>
      </c>
      <c r="S108" s="152">
        <v>99.796120999999999</v>
      </c>
      <c r="T108" s="152">
        <v>101.837788</v>
      </c>
      <c r="U108" s="152">
        <v>5</v>
      </c>
      <c r="V108" s="152">
        <v>1855</v>
      </c>
      <c r="W108" s="152">
        <v>105.016295</v>
      </c>
      <c r="X108" s="152">
        <v>107.670462</v>
      </c>
      <c r="Y108" s="152">
        <v>6.5</v>
      </c>
      <c r="Z108" s="152" t="s">
        <v>251</v>
      </c>
      <c r="AA108" s="152" t="s">
        <v>251</v>
      </c>
      <c r="AB108" s="152" t="s">
        <v>251</v>
      </c>
      <c r="AC108" s="152" t="s">
        <v>251</v>
      </c>
      <c r="AD108" s="152">
        <v>3584</v>
      </c>
      <c r="AE108" s="152">
        <v>98.942139999999995</v>
      </c>
      <c r="AF108" s="152">
        <v>99.836584000000002</v>
      </c>
      <c r="AG108" s="152">
        <v>5.75</v>
      </c>
      <c r="AH108" s="152">
        <v>6769</v>
      </c>
      <c r="AI108" s="152">
        <v>113.433266</v>
      </c>
      <c r="AJ108" s="152">
        <v>116.597849</v>
      </c>
      <c r="AK108" s="152">
        <v>7.75</v>
      </c>
      <c r="AL108" s="152">
        <v>9681</v>
      </c>
      <c r="AM108" s="152">
        <v>114.23311</v>
      </c>
      <c r="AN108" s="152">
        <v>117.397693</v>
      </c>
      <c r="AO108" s="152">
        <v>7.75</v>
      </c>
    </row>
    <row r="109" spans="1:41" x14ac:dyDescent="0.25">
      <c r="A109" s="148">
        <v>42503</v>
      </c>
      <c r="B109" s="152">
        <v>27</v>
      </c>
      <c r="C109" s="152">
        <v>9.9717020000000005</v>
      </c>
      <c r="D109" s="152">
        <v>9.9717020000000005</v>
      </c>
      <c r="E109" s="152">
        <v>3.7837740000000002</v>
      </c>
      <c r="F109" s="152">
        <v>90</v>
      </c>
      <c r="G109" s="152">
        <v>9.9047389999999993</v>
      </c>
      <c r="H109" s="152">
        <v>9.9047389999999993</v>
      </c>
      <c r="I109" s="152">
        <v>3.8470879999999998</v>
      </c>
      <c r="J109" s="152">
        <v>181</v>
      </c>
      <c r="K109" s="152">
        <v>9.8074049999999993</v>
      </c>
      <c r="L109" s="152">
        <v>9.8074049999999993</v>
      </c>
      <c r="M109" s="152">
        <v>3.905843</v>
      </c>
      <c r="N109" s="152">
        <v>321</v>
      </c>
      <c r="O109" s="152">
        <v>9.6511709999999997</v>
      </c>
      <c r="P109" s="152">
        <v>9.6511709999999997</v>
      </c>
      <c r="Q109" s="152">
        <v>4.0534990000000004</v>
      </c>
      <c r="R109" s="152">
        <v>1307</v>
      </c>
      <c r="S109" s="152">
        <v>99.648318000000003</v>
      </c>
      <c r="T109" s="152">
        <v>101.703874</v>
      </c>
      <c r="U109" s="152">
        <v>5</v>
      </c>
      <c r="V109" s="152">
        <v>1854</v>
      </c>
      <c r="W109" s="152">
        <v>104.834991</v>
      </c>
      <c r="X109" s="152">
        <v>107.50721299999999</v>
      </c>
      <c r="Y109" s="152">
        <v>6.5</v>
      </c>
      <c r="Z109" s="152" t="s">
        <v>251</v>
      </c>
      <c r="AA109" s="152" t="s">
        <v>251</v>
      </c>
      <c r="AB109" s="152" t="s">
        <v>251</v>
      </c>
      <c r="AC109" s="152" t="s">
        <v>251</v>
      </c>
      <c r="AD109" s="152">
        <v>3583</v>
      </c>
      <c r="AE109" s="152">
        <v>98.768865000000005</v>
      </c>
      <c r="AF109" s="152">
        <v>99.679282000000001</v>
      </c>
      <c r="AG109" s="152">
        <v>5.75</v>
      </c>
      <c r="AH109" s="152">
        <v>6768</v>
      </c>
      <c r="AI109" s="152">
        <v>113.221682</v>
      </c>
      <c r="AJ109" s="152">
        <v>116.407793</v>
      </c>
      <c r="AK109" s="152">
        <v>7.75</v>
      </c>
      <c r="AL109" s="152">
        <v>9680</v>
      </c>
      <c r="AM109" s="152">
        <v>113.955558</v>
      </c>
      <c r="AN109" s="152">
        <v>117.14166899999999</v>
      </c>
      <c r="AO109" s="152">
        <v>7.75</v>
      </c>
    </row>
    <row r="110" spans="1:41" x14ac:dyDescent="0.25">
      <c r="A110" s="148">
        <v>42506</v>
      </c>
      <c r="B110" s="152">
        <v>24</v>
      </c>
      <c r="C110" s="152">
        <v>9.9747909999999997</v>
      </c>
      <c r="D110" s="152">
        <v>9.9747909999999997</v>
      </c>
      <c r="E110" s="152">
        <v>3.7909060000000001</v>
      </c>
      <c r="F110" s="152">
        <v>87</v>
      </c>
      <c r="G110" s="152">
        <v>9.9080410000000008</v>
      </c>
      <c r="H110" s="152">
        <v>9.9080410000000008</v>
      </c>
      <c r="I110" s="152">
        <v>3.8405170000000002</v>
      </c>
      <c r="J110" s="152">
        <v>178</v>
      </c>
      <c r="K110" s="152">
        <v>9.8093229999999991</v>
      </c>
      <c r="L110" s="152">
        <v>9.8093229999999991</v>
      </c>
      <c r="M110" s="152">
        <v>3.9313509999999998</v>
      </c>
      <c r="N110" s="152">
        <v>318</v>
      </c>
      <c r="O110" s="152">
        <v>9.6518739999999994</v>
      </c>
      <c r="P110" s="152">
        <v>9.6518739999999994</v>
      </c>
      <c r="Q110" s="152">
        <v>4.083196</v>
      </c>
      <c r="R110" s="152">
        <v>1304</v>
      </c>
      <c r="S110" s="152">
        <v>99.407998000000006</v>
      </c>
      <c r="T110" s="152">
        <v>101.50521999999999</v>
      </c>
      <c r="U110" s="152">
        <v>5</v>
      </c>
      <c r="V110" s="152">
        <v>1851</v>
      </c>
      <c r="W110" s="152">
        <v>104.510133</v>
      </c>
      <c r="X110" s="152">
        <v>107.23652199999999</v>
      </c>
      <c r="Y110" s="152">
        <v>6.5</v>
      </c>
      <c r="Z110" s="152" t="s">
        <v>251</v>
      </c>
      <c r="AA110" s="152" t="s">
        <v>251</v>
      </c>
      <c r="AB110" s="152" t="s">
        <v>251</v>
      </c>
      <c r="AC110" s="152" t="s">
        <v>251</v>
      </c>
      <c r="AD110" s="152">
        <v>3580</v>
      </c>
      <c r="AE110" s="152">
        <v>98.285156999999998</v>
      </c>
      <c r="AF110" s="152">
        <v>99.243489999999994</v>
      </c>
      <c r="AG110" s="152">
        <v>5.75</v>
      </c>
      <c r="AH110" s="152">
        <v>6765</v>
      </c>
      <c r="AI110" s="152">
        <v>112.285183</v>
      </c>
      <c r="AJ110" s="152">
        <v>115.535877</v>
      </c>
      <c r="AK110" s="152">
        <v>7.75</v>
      </c>
      <c r="AL110" s="152">
        <v>9677</v>
      </c>
      <c r="AM110" s="152">
        <v>113.04291499999999</v>
      </c>
      <c r="AN110" s="152">
        <v>116.293609</v>
      </c>
      <c r="AO110" s="152">
        <v>7.75</v>
      </c>
    </row>
    <row r="111" spans="1:41" x14ac:dyDescent="0.25">
      <c r="A111" s="148">
        <v>42507</v>
      </c>
      <c r="B111" s="152">
        <v>23</v>
      </c>
      <c r="C111" s="152">
        <v>9.9759720000000005</v>
      </c>
      <c r="D111" s="152">
        <v>9.9759720000000005</v>
      </c>
      <c r="E111" s="152">
        <v>3.7699630000000002</v>
      </c>
      <c r="F111" s="152">
        <v>86</v>
      </c>
      <c r="G111" s="152">
        <v>9.9091009999999997</v>
      </c>
      <c r="H111" s="152">
        <v>9.9091009999999997</v>
      </c>
      <c r="I111" s="152">
        <v>3.839979</v>
      </c>
      <c r="J111" s="152">
        <v>177</v>
      </c>
      <c r="K111" s="152">
        <v>9.809965</v>
      </c>
      <c r="L111" s="152">
        <v>9.809965</v>
      </c>
      <c r="M111" s="152">
        <v>3.9399920000000002</v>
      </c>
      <c r="N111" s="152">
        <v>317</v>
      </c>
      <c r="O111" s="152">
        <v>9.6524509999999992</v>
      </c>
      <c r="P111" s="152">
        <v>9.6524509999999992</v>
      </c>
      <c r="Q111" s="152">
        <v>4.0890430000000002</v>
      </c>
      <c r="R111" s="152">
        <v>1303</v>
      </c>
      <c r="S111" s="152">
        <v>99.313466000000005</v>
      </c>
      <c r="T111" s="152">
        <v>101.424577</v>
      </c>
      <c r="U111" s="152">
        <v>5</v>
      </c>
      <c r="V111" s="152">
        <v>1850</v>
      </c>
      <c r="W111" s="152">
        <v>104.425906</v>
      </c>
      <c r="X111" s="152">
        <v>107.17035</v>
      </c>
      <c r="Y111" s="152">
        <v>6.5</v>
      </c>
      <c r="Z111" s="152" t="s">
        <v>251</v>
      </c>
      <c r="AA111" s="152" t="s">
        <v>251</v>
      </c>
      <c r="AB111" s="152" t="s">
        <v>251</v>
      </c>
      <c r="AC111" s="152" t="s">
        <v>251</v>
      </c>
      <c r="AD111" s="152">
        <v>3579</v>
      </c>
      <c r="AE111" s="152">
        <v>97.997624000000002</v>
      </c>
      <c r="AF111" s="152">
        <v>98.97193</v>
      </c>
      <c r="AG111" s="152">
        <v>5.75</v>
      </c>
      <c r="AH111" s="152">
        <v>6764</v>
      </c>
      <c r="AI111" s="152">
        <v>111.947366</v>
      </c>
      <c r="AJ111" s="152">
        <v>115.219588</v>
      </c>
      <c r="AK111" s="152">
        <v>7.75</v>
      </c>
      <c r="AL111" s="152">
        <v>9676</v>
      </c>
      <c r="AM111" s="152">
        <v>112.710944</v>
      </c>
      <c r="AN111" s="152">
        <v>115.983166</v>
      </c>
      <c r="AO111" s="152">
        <v>7.75</v>
      </c>
    </row>
    <row r="112" spans="1:41" x14ac:dyDescent="0.25">
      <c r="A112" s="148">
        <v>42508</v>
      </c>
      <c r="B112" s="152">
        <v>22</v>
      </c>
      <c r="C112" s="152">
        <v>9.9769889999999997</v>
      </c>
      <c r="D112" s="152">
        <v>9.9769889999999997</v>
      </c>
      <c r="E112" s="152">
        <v>3.7741210000000001</v>
      </c>
      <c r="F112" s="152">
        <v>85</v>
      </c>
      <c r="G112" s="152">
        <v>9.9081170000000007</v>
      </c>
      <c r="H112" s="152">
        <v>9.9081170000000007</v>
      </c>
      <c r="I112" s="152">
        <v>3.927603</v>
      </c>
      <c r="J112" s="152">
        <v>176</v>
      </c>
      <c r="K112" s="152">
        <v>9.8108160000000009</v>
      </c>
      <c r="L112" s="152">
        <v>9.8108160000000009</v>
      </c>
      <c r="M112" s="152">
        <v>3.9442919999999999</v>
      </c>
      <c r="N112" s="152">
        <v>316</v>
      </c>
      <c r="O112" s="152">
        <v>9.6487049999999996</v>
      </c>
      <c r="P112" s="152">
        <v>9.6487049999999996</v>
      </c>
      <c r="Q112" s="152">
        <v>4.147805</v>
      </c>
      <c r="R112" s="152">
        <v>1302</v>
      </c>
      <c r="S112" s="152">
        <v>99.021440999999996</v>
      </c>
      <c r="T112" s="152">
        <v>101.146441</v>
      </c>
      <c r="U112" s="152">
        <v>5</v>
      </c>
      <c r="V112" s="152">
        <v>1849</v>
      </c>
      <c r="W112" s="152">
        <v>104.04001100000001</v>
      </c>
      <c r="X112" s="152">
        <v>106.802511</v>
      </c>
      <c r="Y112" s="152">
        <v>6.5</v>
      </c>
      <c r="Z112" s="152" t="s">
        <v>251</v>
      </c>
      <c r="AA112" s="152" t="s">
        <v>251</v>
      </c>
      <c r="AB112" s="152" t="s">
        <v>251</v>
      </c>
      <c r="AC112" s="152" t="s">
        <v>251</v>
      </c>
      <c r="AD112" s="152">
        <v>3578</v>
      </c>
      <c r="AE112" s="152">
        <v>97.551997999999998</v>
      </c>
      <c r="AF112" s="152">
        <v>98.542276000000001</v>
      </c>
      <c r="AG112" s="152">
        <v>5.75</v>
      </c>
      <c r="AH112" s="152">
        <v>6763</v>
      </c>
      <c r="AI112" s="152">
        <v>111.461606</v>
      </c>
      <c r="AJ112" s="152">
        <v>114.75535600000001</v>
      </c>
      <c r="AK112" s="152">
        <v>7.75</v>
      </c>
      <c r="AL112" s="152">
        <v>9675</v>
      </c>
      <c r="AM112" s="152">
        <v>112.32425600000001</v>
      </c>
      <c r="AN112" s="152">
        <v>115.61800599999999</v>
      </c>
      <c r="AO112" s="152">
        <v>7.75</v>
      </c>
    </row>
    <row r="113" spans="1:41" x14ac:dyDescent="0.25">
      <c r="A113" s="148">
        <v>42509</v>
      </c>
      <c r="B113" s="152">
        <v>28</v>
      </c>
      <c r="C113" s="152">
        <v>9.9704060000000005</v>
      </c>
      <c r="D113" s="152">
        <v>9.9704060000000005</v>
      </c>
      <c r="E113" s="152">
        <v>3.8162370000000001</v>
      </c>
      <c r="F113" s="152">
        <v>91</v>
      </c>
      <c r="G113" s="152">
        <v>9.9009909999999994</v>
      </c>
      <c r="H113" s="152">
        <v>9.9009909999999994</v>
      </c>
      <c r="I113" s="152">
        <v>3.9560080000000002</v>
      </c>
      <c r="J113" s="152">
        <v>175</v>
      </c>
      <c r="K113" s="152">
        <v>9.807423</v>
      </c>
      <c r="L113" s="152">
        <v>9.807423</v>
      </c>
      <c r="M113" s="152">
        <v>4.0393730000000003</v>
      </c>
      <c r="N113" s="152">
        <v>315</v>
      </c>
      <c r="O113" s="152">
        <v>9.6387289999999997</v>
      </c>
      <c r="P113" s="152">
        <v>9.6387289999999997</v>
      </c>
      <c r="Q113" s="152">
        <v>4.2835640000000001</v>
      </c>
      <c r="R113" s="152">
        <v>1301</v>
      </c>
      <c r="S113" s="152">
        <v>98.807391999999993</v>
      </c>
      <c r="T113" s="152">
        <v>100.946281</v>
      </c>
      <c r="U113" s="152">
        <v>5</v>
      </c>
      <c r="V113" s="152">
        <v>1848</v>
      </c>
      <c r="W113" s="152">
        <v>103.722431</v>
      </c>
      <c r="X113" s="152">
        <v>106.502987</v>
      </c>
      <c r="Y113" s="152">
        <v>6.5</v>
      </c>
      <c r="Z113" s="152" t="s">
        <v>251</v>
      </c>
      <c r="AA113" s="152" t="s">
        <v>251</v>
      </c>
      <c r="AB113" s="152" t="s">
        <v>251</v>
      </c>
      <c r="AC113" s="152" t="s">
        <v>251</v>
      </c>
      <c r="AD113" s="152">
        <v>3577</v>
      </c>
      <c r="AE113" s="152">
        <v>97.337439000000003</v>
      </c>
      <c r="AF113" s="152">
        <v>98.343688999999998</v>
      </c>
      <c r="AG113" s="152">
        <v>5.75</v>
      </c>
      <c r="AH113" s="152">
        <v>6762</v>
      </c>
      <c r="AI113" s="152">
        <v>111.34625</v>
      </c>
      <c r="AJ113" s="152">
        <v>114.661528</v>
      </c>
      <c r="AK113" s="152">
        <v>7.75</v>
      </c>
      <c r="AL113" s="152">
        <v>9674</v>
      </c>
      <c r="AM113" s="152">
        <v>111.930353</v>
      </c>
      <c r="AN113" s="152">
        <v>115.245631</v>
      </c>
      <c r="AO113" s="152">
        <v>7.75</v>
      </c>
    </row>
    <row r="114" spans="1:41" x14ac:dyDescent="0.25">
      <c r="A114" s="148">
        <v>42510</v>
      </c>
      <c r="B114" s="152">
        <v>27</v>
      </c>
      <c r="C114" s="152">
        <v>9.9714919999999996</v>
      </c>
      <c r="D114" s="152">
        <v>9.9714919999999996</v>
      </c>
      <c r="E114" s="152">
        <v>3.8119339999999999</v>
      </c>
      <c r="F114" s="152">
        <v>90</v>
      </c>
      <c r="G114" s="152">
        <v>9.9008129999999994</v>
      </c>
      <c r="H114" s="152">
        <v>9.9008129999999994</v>
      </c>
      <c r="I114" s="152">
        <v>4.0072260000000002</v>
      </c>
      <c r="J114" s="152">
        <v>174</v>
      </c>
      <c r="K114" s="152">
        <v>9.8055710000000005</v>
      </c>
      <c r="L114" s="152">
        <v>9.8055710000000005</v>
      </c>
      <c r="M114" s="152">
        <v>4.1024320000000003</v>
      </c>
      <c r="N114" s="152">
        <v>314</v>
      </c>
      <c r="O114" s="152">
        <v>9.6369930000000004</v>
      </c>
      <c r="P114" s="152">
        <v>9.6369930000000004</v>
      </c>
      <c r="Q114" s="152">
        <v>4.3186330000000002</v>
      </c>
      <c r="R114" s="152">
        <v>1300</v>
      </c>
      <c r="S114" s="152">
        <v>98.828218000000007</v>
      </c>
      <c r="T114" s="152">
        <v>100.980996</v>
      </c>
      <c r="U114" s="152">
        <v>5</v>
      </c>
      <c r="V114" s="152">
        <v>1847</v>
      </c>
      <c r="W114" s="152">
        <v>103.734098</v>
      </c>
      <c r="X114" s="152">
        <v>106.532709</v>
      </c>
      <c r="Y114" s="152">
        <v>6.5</v>
      </c>
      <c r="Z114" s="152" t="s">
        <v>251</v>
      </c>
      <c r="AA114" s="152" t="s">
        <v>251</v>
      </c>
      <c r="AB114" s="152" t="s">
        <v>251</v>
      </c>
      <c r="AC114" s="152" t="s">
        <v>251</v>
      </c>
      <c r="AD114" s="152">
        <v>3576</v>
      </c>
      <c r="AE114" s="152">
        <v>97.411089000000004</v>
      </c>
      <c r="AF114" s="152">
        <v>98.433311000000003</v>
      </c>
      <c r="AG114" s="152">
        <v>5.75</v>
      </c>
      <c r="AH114" s="152">
        <v>6761</v>
      </c>
      <c r="AI114" s="152">
        <v>111.31688800000001</v>
      </c>
      <c r="AJ114" s="152">
        <v>114.653694</v>
      </c>
      <c r="AK114" s="152">
        <v>7.75</v>
      </c>
      <c r="AL114" s="152">
        <v>9673</v>
      </c>
      <c r="AM114" s="152">
        <v>111.904342</v>
      </c>
      <c r="AN114" s="152">
        <v>115.241148</v>
      </c>
      <c r="AO114" s="152">
        <v>7.75</v>
      </c>
    </row>
    <row r="115" spans="1:41" x14ac:dyDescent="0.25">
      <c r="A115" s="148">
        <v>42513</v>
      </c>
      <c r="B115" s="152">
        <v>24</v>
      </c>
      <c r="C115" s="152">
        <v>9.9743739999999992</v>
      </c>
      <c r="D115" s="152">
        <v>9.9743739999999992</v>
      </c>
      <c r="E115" s="152">
        <v>3.8537759999999999</v>
      </c>
      <c r="F115" s="152">
        <v>87</v>
      </c>
      <c r="G115" s="152">
        <v>9.9018449999999998</v>
      </c>
      <c r="H115" s="152">
        <v>9.9018449999999998</v>
      </c>
      <c r="I115" s="152">
        <v>4.1018480000000004</v>
      </c>
      <c r="J115" s="152">
        <v>171</v>
      </c>
      <c r="K115" s="152">
        <v>9.8076469999999993</v>
      </c>
      <c r="L115" s="152">
        <v>9.8076469999999993</v>
      </c>
      <c r="M115" s="152">
        <v>4.128959</v>
      </c>
      <c r="N115" s="152">
        <v>311</v>
      </c>
      <c r="O115" s="152">
        <v>9.6275399999999998</v>
      </c>
      <c r="P115" s="152">
        <v>9.6275399999999998</v>
      </c>
      <c r="Q115" s="152">
        <v>4.4782299999999999</v>
      </c>
      <c r="R115" s="152">
        <v>1297</v>
      </c>
      <c r="S115" s="152">
        <v>98.552199000000002</v>
      </c>
      <c r="T115" s="152">
        <v>100.74664300000001</v>
      </c>
      <c r="U115" s="152">
        <v>5</v>
      </c>
      <c r="V115" s="152">
        <v>1844</v>
      </c>
      <c r="W115" s="152">
        <v>103.38503799999999</v>
      </c>
      <c r="X115" s="152">
        <v>106.237816</v>
      </c>
      <c r="Y115" s="152">
        <v>6.5</v>
      </c>
      <c r="Z115" s="152" t="s">
        <v>251</v>
      </c>
      <c r="AA115" s="152" t="s">
        <v>251</v>
      </c>
      <c r="AB115" s="152" t="s">
        <v>251</v>
      </c>
      <c r="AC115" s="152" t="s">
        <v>251</v>
      </c>
      <c r="AD115" s="152">
        <v>3573</v>
      </c>
      <c r="AE115" s="152">
        <v>96.756450999999998</v>
      </c>
      <c r="AF115" s="152">
        <v>97.826589999999996</v>
      </c>
      <c r="AG115" s="152">
        <v>5.75</v>
      </c>
      <c r="AH115" s="152">
        <v>6758</v>
      </c>
      <c r="AI115" s="152">
        <v>110.302041</v>
      </c>
      <c r="AJ115" s="152">
        <v>113.70343</v>
      </c>
      <c r="AK115" s="152">
        <v>7.75</v>
      </c>
      <c r="AL115" s="152">
        <v>9670</v>
      </c>
      <c r="AM115" s="152">
        <v>110.66874900000001</v>
      </c>
      <c r="AN115" s="152">
        <v>114.070138</v>
      </c>
      <c r="AO115" s="152">
        <v>7.75</v>
      </c>
    </row>
    <row r="116" spans="1:41" x14ac:dyDescent="0.25">
      <c r="A116" s="148">
        <v>42514</v>
      </c>
      <c r="B116" s="152">
        <v>23</v>
      </c>
      <c r="C116" s="152">
        <v>9.9754140000000007</v>
      </c>
      <c r="D116" s="152">
        <v>9.9754140000000007</v>
      </c>
      <c r="E116" s="152">
        <v>3.8577279999999998</v>
      </c>
      <c r="F116" s="152">
        <v>86</v>
      </c>
      <c r="G116" s="152">
        <v>9.9011659999999999</v>
      </c>
      <c r="H116" s="152">
        <v>9.9011659999999999</v>
      </c>
      <c r="I116" s="152">
        <v>4.1785350000000001</v>
      </c>
      <c r="J116" s="152">
        <v>170</v>
      </c>
      <c r="K116" s="152">
        <v>9.8053109999999997</v>
      </c>
      <c r="L116" s="152">
        <v>9.8053109999999997</v>
      </c>
      <c r="M116" s="152">
        <v>4.2046869999999998</v>
      </c>
      <c r="N116" s="152">
        <v>310</v>
      </c>
      <c r="O116" s="152">
        <v>9.6315790000000003</v>
      </c>
      <c r="P116" s="152">
        <v>9.6315790000000003</v>
      </c>
      <c r="Q116" s="152">
        <v>4.4420929999999998</v>
      </c>
      <c r="R116" s="152">
        <v>1296</v>
      </c>
      <c r="S116" s="152">
        <v>98.799170000000004</v>
      </c>
      <c r="T116" s="152">
        <v>101.007503</v>
      </c>
      <c r="U116" s="152">
        <v>5</v>
      </c>
      <c r="V116" s="152">
        <v>1843</v>
      </c>
      <c r="W116" s="152">
        <v>103.582564</v>
      </c>
      <c r="X116" s="152">
        <v>106.453397</v>
      </c>
      <c r="Y116" s="152">
        <v>6.5</v>
      </c>
      <c r="Z116" s="152" t="s">
        <v>251</v>
      </c>
      <c r="AA116" s="152" t="s">
        <v>251</v>
      </c>
      <c r="AB116" s="152" t="s">
        <v>251</v>
      </c>
      <c r="AC116" s="152" t="s">
        <v>251</v>
      </c>
      <c r="AD116" s="152">
        <v>3572</v>
      </c>
      <c r="AE116" s="152">
        <v>96.920862999999997</v>
      </c>
      <c r="AF116" s="152">
        <v>98.006974</v>
      </c>
      <c r="AG116" s="152">
        <v>5.75</v>
      </c>
      <c r="AH116" s="152">
        <v>6757</v>
      </c>
      <c r="AI116" s="152">
        <v>109.980074</v>
      </c>
      <c r="AJ116" s="152">
        <v>113.402991</v>
      </c>
      <c r="AK116" s="152">
        <v>7.75</v>
      </c>
      <c r="AL116" s="152">
        <v>9669</v>
      </c>
      <c r="AM116" s="152">
        <v>110.30678</v>
      </c>
      <c r="AN116" s="152">
        <v>113.729697</v>
      </c>
      <c r="AO116" s="152">
        <v>7.75</v>
      </c>
    </row>
    <row r="117" spans="1:41" x14ac:dyDescent="0.25">
      <c r="A117" s="148">
        <v>42515</v>
      </c>
      <c r="B117" s="152">
        <v>22</v>
      </c>
      <c r="C117" s="152">
        <v>9.9765099999999993</v>
      </c>
      <c r="D117" s="152">
        <v>9.9765099999999993</v>
      </c>
      <c r="E117" s="152">
        <v>3.8528690000000001</v>
      </c>
      <c r="F117" s="152">
        <v>85</v>
      </c>
      <c r="G117" s="152">
        <v>9.9025999999999996</v>
      </c>
      <c r="H117" s="152">
        <v>9.9025999999999996</v>
      </c>
      <c r="I117" s="152">
        <v>4.1657510000000002</v>
      </c>
      <c r="J117" s="152">
        <v>169</v>
      </c>
      <c r="K117" s="152">
        <v>9.8063160000000007</v>
      </c>
      <c r="L117" s="152">
        <v>9.8063160000000007</v>
      </c>
      <c r="M117" s="152">
        <v>4.2073020000000003</v>
      </c>
      <c r="N117" s="152">
        <v>309</v>
      </c>
      <c r="O117" s="152">
        <v>9.6351890000000004</v>
      </c>
      <c r="P117" s="152">
        <v>9.6351890000000004</v>
      </c>
      <c r="Q117" s="152">
        <v>4.411149</v>
      </c>
      <c r="R117" s="152">
        <v>1295</v>
      </c>
      <c r="S117" s="152">
        <v>98.897138999999996</v>
      </c>
      <c r="T117" s="152">
        <v>101.119361</v>
      </c>
      <c r="U117" s="152">
        <v>5</v>
      </c>
      <c r="V117" s="152">
        <v>1842</v>
      </c>
      <c r="W117" s="152">
        <v>103.688773</v>
      </c>
      <c r="X117" s="152">
        <v>106.577662</v>
      </c>
      <c r="Y117" s="152">
        <v>6.5</v>
      </c>
      <c r="Z117" s="152" t="s">
        <v>251</v>
      </c>
      <c r="AA117" s="152" t="s">
        <v>251</v>
      </c>
      <c r="AB117" s="152" t="s">
        <v>251</v>
      </c>
      <c r="AC117" s="152" t="s">
        <v>251</v>
      </c>
      <c r="AD117" s="152">
        <v>3571</v>
      </c>
      <c r="AE117" s="152">
        <v>97.117992999999998</v>
      </c>
      <c r="AF117" s="152">
        <v>98.220076000000006</v>
      </c>
      <c r="AG117" s="152">
        <v>5.75</v>
      </c>
      <c r="AH117" s="152">
        <v>6756</v>
      </c>
      <c r="AI117" s="152">
        <v>109.745441</v>
      </c>
      <c r="AJ117" s="152">
        <v>113.189885</v>
      </c>
      <c r="AK117" s="152">
        <v>7.75</v>
      </c>
      <c r="AL117" s="152">
        <v>9668</v>
      </c>
      <c r="AM117" s="152">
        <v>110.148689</v>
      </c>
      <c r="AN117" s="152">
        <v>113.59313299999999</v>
      </c>
      <c r="AO117" s="152">
        <v>7.75</v>
      </c>
    </row>
    <row r="118" spans="1:41" x14ac:dyDescent="0.25">
      <c r="A118" s="148">
        <v>42516</v>
      </c>
      <c r="B118" s="152">
        <v>28</v>
      </c>
      <c r="C118" s="152">
        <v>9.9709669999999999</v>
      </c>
      <c r="D118" s="152">
        <v>9.9709669999999999</v>
      </c>
      <c r="E118" s="152">
        <v>3.7436829999999999</v>
      </c>
      <c r="F118" s="152">
        <v>91</v>
      </c>
      <c r="G118" s="152">
        <v>9.898415</v>
      </c>
      <c r="H118" s="152">
        <v>9.898415</v>
      </c>
      <c r="I118" s="152">
        <v>4.0599910000000001</v>
      </c>
      <c r="J118" s="152">
        <v>182</v>
      </c>
      <c r="K118" s="152">
        <v>9.7920809999999996</v>
      </c>
      <c r="L118" s="152">
        <v>9.7920809999999996</v>
      </c>
      <c r="M118" s="152">
        <v>4.2000099999999998</v>
      </c>
      <c r="N118" s="152">
        <v>364</v>
      </c>
      <c r="O118" s="152">
        <v>9.5779160000000001</v>
      </c>
      <c r="P118" s="152">
        <v>9.5779160000000001</v>
      </c>
      <c r="Q118" s="152">
        <v>4.3584189999999996</v>
      </c>
      <c r="R118" s="152">
        <v>1294</v>
      </c>
      <c r="S118" s="152">
        <v>99.152614</v>
      </c>
      <c r="T118" s="152">
        <v>101.38872499999999</v>
      </c>
      <c r="U118" s="152">
        <v>5</v>
      </c>
      <c r="V118" s="152">
        <v>1841</v>
      </c>
      <c r="W118" s="152">
        <v>104.03855</v>
      </c>
      <c r="X118" s="152">
        <v>106.945494</v>
      </c>
      <c r="Y118" s="152">
        <v>6.5</v>
      </c>
      <c r="Z118" s="152" t="s">
        <v>251</v>
      </c>
      <c r="AA118" s="152" t="s">
        <v>251</v>
      </c>
      <c r="AB118" s="152" t="s">
        <v>251</v>
      </c>
      <c r="AC118" s="152" t="s">
        <v>251</v>
      </c>
      <c r="AD118" s="152">
        <v>3570</v>
      </c>
      <c r="AE118" s="152">
        <v>97.552930000000003</v>
      </c>
      <c r="AF118" s="152">
        <v>98.670985999999999</v>
      </c>
      <c r="AG118" s="152">
        <v>5.75</v>
      </c>
      <c r="AH118" s="152">
        <v>6755</v>
      </c>
      <c r="AI118" s="152">
        <v>110.430801</v>
      </c>
      <c r="AJ118" s="152">
        <v>113.896773</v>
      </c>
      <c r="AK118" s="152">
        <v>7.75</v>
      </c>
      <c r="AL118" s="152">
        <v>9667</v>
      </c>
      <c r="AM118" s="152">
        <v>110.916389</v>
      </c>
      <c r="AN118" s="152">
        <v>114.382361</v>
      </c>
      <c r="AO118" s="152">
        <v>7.75</v>
      </c>
    </row>
    <row r="119" spans="1:41" x14ac:dyDescent="0.25">
      <c r="A119" s="148">
        <v>42517</v>
      </c>
      <c r="B119" s="152">
        <v>27</v>
      </c>
      <c r="C119" s="152">
        <v>9.9722690000000007</v>
      </c>
      <c r="D119" s="152">
        <v>9.9722690000000007</v>
      </c>
      <c r="E119" s="152">
        <v>3.7077490000000002</v>
      </c>
      <c r="F119" s="152">
        <v>90</v>
      </c>
      <c r="G119" s="152">
        <v>9.8985979999999998</v>
      </c>
      <c r="H119" s="152">
        <v>9.8985979999999998</v>
      </c>
      <c r="I119" s="152">
        <v>4.0976309999999998</v>
      </c>
      <c r="J119" s="152">
        <v>181</v>
      </c>
      <c r="K119" s="152">
        <v>9.7932240000000004</v>
      </c>
      <c r="L119" s="152">
        <v>9.7932240000000004</v>
      </c>
      <c r="M119" s="152">
        <v>4.1995079999999998</v>
      </c>
      <c r="N119" s="152">
        <v>363</v>
      </c>
      <c r="O119" s="152">
        <v>9.5738459999999996</v>
      </c>
      <c r="P119" s="152">
        <v>9.5738459999999996</v>
      </c>
      <c r="Q119" s="152">
        <v>4.4144439999999996</v>
      </c>
      <c r="R119" s="152">
        <v>1293</v>
      </c>
      <c r="S119" s="152">
        <v>99.057762999999994</v>
      </c>
      <c r="T119" s="152">
        <v>101.30776299999999</v>
      </c>
      <c r="U119" s="152">
        <v>5</v>
      </c>
      <c r="V119" s="152">
        <v>1840</v>
      </c>
      <c r="W119" s="152">
        <v>103.91129100000001</v>
      </c>
      <c r="X119" s="152">
        <v>106.836291</v>
      </c>
      <c r="Y119" s="152">
        <v>6.5</v>
      </c>
      <c r="Z119" s="152" t="s">
        <v>251</v>
      </c>
      <c r="AA119" s="152" t="s">
        <v>251</v>
      </c>
      <c r="AB119" s="152" t="s">
        <v>251</v>
      </c>
      <c r="AC119" s="152" t="s">
        <v>251</v>
      </c>
      <c r="AD119" s="152">
        <v>3569</v>
      </c>
      <c r="AE119" s="152">
        <v>97.485125999999994</v>
      </c>
      <c r="AF119" s="152">
        <v>98.619153999999995</v>
      </c>
      <c r="AG119" s="152">
        <v>5.75</v>
      </c>
      <c r="AH119" s="152">
        <v>6754</v>
      </c>
      <c r="AI119" s="152">
        <v>110.41361999999999</v>
      </c>
      <c r="AJ119" s="152">
        <v>113.90112000000001</v>
      </c>
      <c r="AK119" s="152">
        <v>7.75</v>
      </c>
      <c r="AL119" s="152">
        <v>9666</v>
      </c>
      <c r="AM119" s="152">
        <v>110.751705</v>
      </c>
      <c r="AN119" s="152">
        <v>114.239205</v>
      </c>
      <c r="AO119" s="152">
        <v>7.75</v>
      </c>
    </row>
    <row r="120" spans="1:41" x14ac:dyDescent="0.25">
      <c r="A120" s="148">
        <v>42520</v>
      </c>
      <c r="B120" s="152">
        <v>24</v>
      </c>
      <c r="C120" s="152">
        <v>9.9747319999999995</v>
      </c>
      <c r="D120" s="152">
        <v>9.9747319999999995</v>
      </c>
      <c r="E120" s="152">
        <v>3.799801</v>
      </c>
      <c r="F120" s="152">
        <v>87</v>
      </c>
      <c r="G120" s="152">
        <v>9.9018529999999991</v>
      </c>
      <c r="H120" s="152">
        <v>9.9018529999999991</v>
      </c>
      <c r="I120" s="152">
        <v>4.1015100000000002</v>
      </c>
      <c r="J120" s="152">
        <v>178</v>
      </c>
      <c r="K120" s="152">
        <v>9.7938969999999994</v>
      </c>
      <c r="L120" s="152">
        <v>9.7938969999999994</v>
      </c>
      <c r="M120" s="152">
        <v>4.2560950000000002</v>
      </c>
      <c r="N120" s="152">
        <v>360</v>
      </c>
      <c r="O120" s="152">
        <v>9.5725350000000002</v>
      </c>
      <c r="P120" s="152">
        <v>9.5725350000000002</v>
      </c>
      <c r="Q120" s="152">
        <v>4.4655360000000002</v>
      </c>
      <c r="R120" s="152">
        <v>1290</v>
      </c>
      <c r="S120" s="152">
        <v>98.96584</v>
      </c>
      <c r="T120" s="152">
        <v>101.257507</v>
      </c>
      <c r="U120" s="152">
        <v>5</v>
      </c>
      <c r="V120" s="152">
        <v>1837</v>
      </c>
      <c r="W120" s="152">
        <v>103.74547800000001</v>
      </c>
      <c r="X120" s="152">
        <v>106.724645</v>
      </c>
      <c r="Y120" s="152">
        <v>6.5</v>
      </c>
      <c r="Z120" s="152" t="s">
        <v>251</v>
      </c>
      <c r="AA120" s="152" t="s">
        <v>251</v>
      </c>
      <c r="AB120" s="152" t="s">
        <v>251</v>
      </c>
      <c r="AC120" s="152" t="s">
        <v>251</v>
      </c>
      <c r="AD120" s="152">
        <v>3566</v>
      </c>
      <c r="AE120" s="152">
        <v>97.150515999999996</v>
      </c>
      <c r="AF120" s="152">
        <v>98.332459999999998</v>
      </c>
      <c r="AG120" s="152">
        <v>5.75</v>
      </c>
      <c r="AH120" s="152">
        <v>6751</v>
      </c>
      <c r="AI120" s="152">
        <v>110.275128</v>
      </c>
      <c r="AJ120" s="152">
        <v>113.82721100000001</v>
      </c>
      <c r="AK120" s="152">
        <v>7.75</v>
      </c>
      <c r="AL120" s="152">
        <v>9663</v>
      </c>
      <c r="AM120" s="152">
        <v>110.703778</v>
      </c>
      <c r="AN120" s="152">
        <v>114.255861</v>
      </c>
      <c r="AO120" s="152">
        <v>7.75</v>
      </c>
    </row>
    <row r="121" spans="1:41" x14ac:dyDescent="0.25">
      <c r="A121" s="148">
        <v>42521</v>
      </c>
      <c r="B121" s="152">
        <v>23</v>
      </c>
      <c r="C121" s="152">
        <v>9.9757230000000003</v>
      </c>
      <c r="D121" s="152">
        <v>9.9757230000000003</v>
      </c>
      <c r="E121" s="152">
        <v>3.809126</v>
      </c>
      <c r="F121" s="152">
        <v>86</v>
      </c>
      <c r="G121" s="152">
        <v>9.9038409999999999</v>
      </c>
      <c r="H121" s="152">
        <v>9.9038409999999999</v>
      </c>
      <c r="I121" s="152">
        <v>4.064343</v>
      </c>
      <c r="J121" s="152">
        <v>177</v>
      </c>
      <c r="K121" s="152">
        <v>9.7915460000000003</v>
      </c>
      <c r="L121" s="152">
        <v>9.7915460000000003</v>
      </c>
      <c r="M121" s="152">
        <v>4.3300029999999996</v>
      </c>
      <c r="N121" s="152">
        <v>359</v>
      </c>
      <c r="O121" s="152">
        <v>9.5729509999999998</v>
      </c>
      <c r="P121" s="152">
        <v>9.5729509999999998</v>
      </c>
      <c r="Q121" s="152">
        <v>4.4734230000000004</v>
      </c>
      <c r="R121" s="152">
        <v>1289</v>
      </c>
      <c r="S121" s="152">
        <v>99.126952000000003</v>
      </c>
      <c r="T121" s="152">
        <v>101.432508</v>
      </c>
      <c r="U121" s="152">
        <v>5</v>
      </c>
      <c r="V121" s="152">
        <v>1836</v>
      </c>
      <c r="W121" s="152">
        <v>103.84707400000001</v>
      </c>
      <c r="X121" s="152">
        <v>106.844296</v>
      </c>
      <c r="Y121" s="152">
        <v>6.5</v>
      </c>
      <c r="Z121" s="152" t="s">
        <v>251</v>
      </c>
      <c r="AA121" s="152" t="s">
        <v>251</v>
      </c>
      <c r="AB121" s="152" t="s">
        <v>251</v>
      </c>
      <c r="AC121" s="152" t="s">
        <v>251</v>
      </c>
      <c r="AD121" s="152">
        <v>3565</v>
      </c>
      <c r="AE121" s="152">
        <v>97.081400000000002</v>
      </c>
      <c r="AF121" s="152">
        <v>98.279317000000006</v>
      </c>
      <c r="AG121" s="152">
        <v>5.75</v>
      </c>
      <c r="AH121" s="152">
        <v>6750</v>
      </c>
      <c r="AI121" s="152">
        <v>110.299599</v>
      </c>
      <c r="AJ121" s="152">
        <v>113.87321</v>
      </c>
      <c r="AK121" s="152">
        <v>7.75</v>
      </c>
      <c r="AL121" s="152">
        <v>9662</v>
      </c>
      <c r="AM121" s="152">
        <v>110.525324</v>
      </c>
      <c r="AN121" s="152">
        <v>114.098935</v>
      </c>
      <c r="AO121" s="152">
        <v>7.75</v>
      </c>
    </row>
    <row r="122" spans="1:41" x14ac:dyDescent="0.25">
      <c r="A122" s="148">
        <v>42522</v>
      </c>
      <c r="B122" s="152">
        <v>22</v>
      </c>
      <c r="C122" s="152">
        <v>9.9767659999999996</v>
      </c>
      <c r="D122" s="152">
        <v>9.9767659999999996</v>
      </c>
      <c r="E122" s="152">
        <v>3.810781</v>
      </c>
      <c r="F122" s="152">
        <v>85</v>
      </c>
      <c r="G122" s="152">
        <v>9.9051709999999993</v>
      </c>
      <c r="H122" s="152">
        <v>9.9051709999999993</v>
      </c>
      <c r="I122" s="152">
        <v>4.0547380000000004</v>
      </c>
      <c r="J122" s="152">
        <v>176</v>
      </c>
      <c r="K122" s="152">
        <v>9.7941249999999993</v>
      </c>
      <c r="L122" s="152">
        <v>9.7941249999999993</v>
      </c>
      <c r="M122" s="152">
        <v>4.2995979999999996</v>
      </c>
      <c r="N122" s="152">
        <v>358</v>
      </c>
      <c r="O122" s="152">
        <v>9.5743089999999995</v>
      </c>
      <c r="P122" s="152">
        <v>9.5743089999999995</v>
      </c>
      <c r="Q122" s="152">
        <v>4.4710190000000001</v>
      </c>
      <c r="R122" s="152">
        <v>1288</v>
      </c>
      <c r="S122" s="152">
        <v>99.126632999999998</v>
      </c>
      <c r="T122" s="152">
        <v>101.446077</v>
      </c>
      <c r="U122" s="152">
        <v>5</v>
      </c>
      <c r="V122" s="152">
        <v>1835</v>
      </c>
      <c r="W122" s="152">
        <v>103.886386</v>
      </c>
      <c r="X122" s="152">
        <v>106.901664</v>
      </c>
      <c r="Y122" s="152">
        <v>6.5</v>
      </c>
      <c r="Z122" s="152" t="s">
        <v>251</v>
      </c>
      <c r="AA122" s="152" t="s">
        <v>251</v>
      </c>
      <c r="AB122" s="152" t="s">
        <v>251</v>
      </c>
      <c r="AC122" s="152" t="s">
        <v>251</v>
      </c>
      <c r="AD122" s="152">
        <v>3564</v>
      </c>
      <c r="AE122" s="152">
        <v>97.072045000000003</v>
      </c>
      <c r="AF122" s="152">
        <v>98.285933999999997</v>
      </c>
      <c r="AG122" s="152">
        <v>5.75</v>
      </c>
      <c r="AH122" s="152">
        <v>6749</v>
      </c>
      <c r="AI122" s="152">
        <v>110.389269</v>
      </c>
      <c r="AJ122" s="152">
        <v>113.984408</v>
      </c>
      <c r="AK122" s="152">
        <v>7.75</v>
      </c>
      <c r="AL122" s="152">
        <v>9661</v>
      </c>
      <c r="AM122" s="152">
        <v>110.598613</v>
      </c>
      <c r="AN122" s="152">
        <v>114.193752</v>
      </c>
      <c r="AO122" s="152">
        <v>7.75</v>
      </c>
    </row>
    <row r="123" spans="1:41" x14ac:dyDescent="0.25">
      <c r="A123" s="148">
        <v>42523</v>
      </c>
      <c r="B123" s="152">
        <v>28</v>
      </c>
      <c r="C123" s="152">
        <v>9.9705320000000004</v>
      </c>
      <c r="D123" s="152">
        <v>9.9705320000000004</v>
      </c>
      <c r="E123" s="152">
        <v>3.799941</v>
      </c>
      <c r="F123" s="152">
        <v>91</v>
      </c>
      <c r="G123" s="152">
        <v>9.8989100000000008</v>
      </c>
      <c r="H123" s="152">
        <v>9.8989100000000008</v>
      </c>
      <c r="I123" s="152">
        <v>4.0400049999999998</v>
      </c>
      <c r="J123" s="152">
        <v>175</v>
      </c>
      <c r="K123" s="152">
        <v>9.7961849999999995</v>
      </c>
      <c r="L123" s="152">
        <v>9.7961849999999995</v>
      </c>
      <c r="M123" s="152">
        <v>4.2799990000000001</v>
      </c>
      <c r="N123" s="152">
        <v>357</v>
      </c>
      <c r="O123" s="152">
        <v>9.5812190000000008</v>
      </c>
      <c r="P123" s="152">
        <v>9.5812190000000008</v>
      </c>
      <c r="Q123" s="152">
        <v>4.4075829999999998</v>
      </c>
      <c r="R123" s="152">
        <v>1287</v>
      </c>
      <c r="S123" s="152">
        <v>99.000457999999995</v>
      </c>
      <c r="T123" s="152">
        <v>101.33379100000001</v>
      </c>
      <c r="U123" s="152">
        <v>5</v>
      </c>
      <c r="V123" s="152">
        <v>1834</v>
      </c>
      <c r="W123" s="152">
        <v>103.669124</v>
      </c>
      <c r="X123" s="152">
        <v>106.702457</v>
      </c>
      <c r="Y123" s="152">
        <v>6.5</v>
      </c>
      <c r="Z123" s="152" t="s">
        <v>251</v>
      </c>
      <c r="AA123" s="152" t="s">
        <v>251</v>
      </c>
      <c r="AB123" s="152" t="s">
        <v>251</v>
      </c>
      <c r="AC123" s="152" t="s">
        <v>251</v>
      </c>
      <c r="AD123" s="152">
        <v>3563</v>
      </c>
      <c r="AE123" s="152">
        <v>96.845232999999993</v>
      </c>
      <c r="AF123" s="152">
        <v>98.075094000000007</v>
      </c>
      <c r="AG123" s="152">
        <v>5.75</v>
      </c>
      <c r="AH123" s="152">
        <v>6748</v>
      </c>
      <c r="AI123" s="152">
        <v>110.211139</v>
      </c>
      <c r="AJ123" s="152">
        <v>113.827806</v>
      </c>
      <c r="AK123" s="152">
        <v>7.75</v>
      </c>
      <c r="AL123" s="152">
        <v>9660</v>
      </c>
      <c r="AM123" s="152">
        <v>110.3185</v>
      </c>
      <c r="AN123" s="152">
        <v>113.93516700000001</v>
      </c>
      <c r="AO123" s="152">
        <v>7.75</v>
      </c>
    </row>
    <row r="124" spans="1:41" x14ac:dyDescent="0.25">
      <c r="A124" s="148">
        <v>42524</v>
      </c>
      <c r="B124" s="152">
        <v>27</v>
      </c>
      <c r="C124" s="152">
        <v>9.971565</v>
      </c>
      <c r="D124" s="152">
        <v>9.971565</v>
      </c>
      <c r="E124" s="152">
        <v>3.8021449999999999</v>
      </c>
      <c r="F124" s="152">
        <v>90</v>
      </c>
      <c r="G124" s="152">
        <v>9.9007860000000001</v>
      </c>
      <c r="H124" s="152">
        <v>9.9007860000000001</v>
      </c>
      <c r="I124" s="152">
        <v>4.0083279999999997</v>
      </c>
      <c r="J124" s="152">
        <v>174</v>
      </c>
      <c r="K124" s="152">
        <v>9.7997969999999999</v>
      </c>
      <c r="L124" s="152">
        <v>9.7997969999999999</v>
      </c>
      <c r="M124" s="152">
        <v>4.2267520000000003</v>
      </c>
      <c r="N124" s="152">
        <v>356</v>
      </c>
      <c r="O124" s="152">
        <v>9.5832529999999991</v>
      </c>
      <c r="P124" s="152">
        <v>9.5832529999999991</v>
      </c>
      <c r="Q124" s="152">
        <v>4.3975629999999999</v>
      </c>
      <c r="R124" s="152">
        <v>1286</v>
      </c>
      <c r="S124" s="152">
        <v>99.282379000000006</v>
      </c>
      <c r="T124" s="152">
        <v>101.62960099999999</v>
      </c>
      <c r="U124" s="152">
        <v>5</v>
      </c>
      <c r="V124" s="152">
        <v>1833</v>
      </c>
      <c r="W124" s="152">
        <v>103.973778</v>
      </c>
      <c r="X124" s="152">
        <v>107.025167</v>
      </c>
      <c r="Y124" s="152">
        <v>6.5</v>
      </c>
      <c r="Z124" s="152" t="s">
        <v>251</v>
      </c>
      <c r="AA124" s="152" t="s">
        <v>251</v>
      </c>
      <c r="AB124" s="152" t="s">
        <v>251</v>
      </c>
      <c r="AC124" s="152" t="s">
        <v>251</v>
      </c>
      <c r="AD124" s="152">
        <v>3562</v>
      </c>
      <c r="AE124" s="152">
        <v>97.266614000000004</v>
      </c>
      <c r="AF124" s="152">
        <v>98.512446999999995</v>
      </c>
      <c r="AG124" s="152">
        <v>5.75</v>
      </c>
      <c r="AH124" s="152">
        <v>6747</v>
      </c>
      <c r="AI124" s="152">
        <v>110.63117699999999</v>
      </c>
      <c r="AJ124" s="152">
        <v>114.26937100000001</v>
      </c>
      <c r="AK124" s="152">
        <v>7.75</v>
      </c>
      <c r="AL124" s="152">
        <v>9659</v>
      </c>
      <c r="AM124" s="152">
        <v>110.852281</v>
      </c>
      <c r="AN124" s="152">
        <v>114.490475</v>
      </c>
      <c r="AO124" s="152">
        <v>7.75</v>
      </c>
    </row>
    <row r="125" spans="1:41" x14ac:dyDescent="0.25">
      <c r="A125" s="148">
        <v>42527</v>
      </c>
      <c r="B125" s="152">
        <v>24</v>
      </c>
      <c r="C125" s="152">
        <v>9.9747310000000002</v>
      </c>
      <c r="D125" s="152">
        <v>9.9747310000000002</v>
      </c>
      <c r="E125" s="152">
        <v>3.7999520000000002</v>
      </c>
      <c r="F125" s="152">
        <v>87</v>
      </c>
      <c r="G125" s="152">
        <v>9.9040219999999994</v>
      </c>
      <c r="H125" s="152">
        <v>9.9040219999999994</v>
      </c>
      <c r="I125" s="152">
        <v>4.0099910000000003</v>
      </c>
      <c r="J125" s="152">
        <v>171</v>
      </c>
      <c r="K125" s="152">
        <v>9.8025760000000002</v>
      </c>
      <c r="L125" s="152">
        <v>9.8025760000000002</v>
      </c>
      <c r="M125" s="152">
        <v>4.2400029999999997</v>
      </c>
      <c r="N125" s="152">
        <v>353</v>
      </c>
      <c r="O125" s="152">
        <v>9.5874419999999994</v>
      </c>
      <c r="P125" s="152">
        <v>9.5874419999999994</v>
      </c>
      <c r="Q125" s="152">
        <v>4.388439</v>
      </c>
      <c r="R125" s="152">
        <v>1283</v>
      </c>
      <c r="S125" s="152">
        <v>99.204059000000001</v>
      </c>
      <c r="T125" s="152">
        <v>101.59294800000001</v>
      </c>
      <c r="U125" s="152">
        <v>5</v>
      </c>
      <c r="V125" s="152">
        <v>1830</v>
      </c>
      <c r="W125" s="152">
        <v>103.82494699999999</v>
      </c>
      <c r="X125" s="152">
        <v>106.930503</v>
      </c>
      <c r="Y125" s="152">
        <v>6.5</v>
      </c>
      <c r="Z125" s="152" t="s">
        <v>251</v>
      </c>
      <c r="AA125" s="152" t="s">
        <v>251</v>
      </c>
      <c r="AB125" s="152" t="s">
        <v>251</v>
      </c>
      <c r="AC125" s="152" t="s">
        <v>251</v>
      </c>
      <c r="AD125" s="152">
        <v>3559</v>
      </c>
      <c r="AE125" s="152">
        <v>96.975790000000003</v>
      </c>
      <c r="AF125" s="152">
        <v>98.269540000000006</v>
      </c>
      <c r="AG125" s="152">
        <v>5.75</v>
      </c>
      <c r="AH125" s="152">
        <v>6744</v>
      </c>
      <c r="AI125" s="152">
        <v>109.978984</v>
      </c>
      <c r="AJ125" s="152">
        <v>113.68176200000001</v>
      </c>
      <c r="AK125" s="152">
        <v>7.75</v>
      </c>
      <c r="AL125" s="152">
        <v>9656</v>
      </c>
      <c r="AM125" s="152">
        <v>110.19611399999999</v>
      </c>
      <c r="AN125" s="152">
        <v>113.898892</v>
      </c>
      <c r="AO125" s="152">
        <v>7.75</v>
      </c>
    </row>
    <row r="126" spans="1:41" x14ac:dyDescent="0.25">
      <c r="A126" s="148">
        <v>42528</v>
      </c>
      <c r="B126" s="152">
        <v>23</v>
      </c>
      <c r="C126" s="152">
        <v>9.9758600000000008</v>
      </c>
      <c r="D126" s="152">
        <v>9.9758600000000008</v>
      </c>
      <c r="E126" s="152">
        <v>3.7875779999999999</v>
      </c>
      <c r="F126" s="152">
        <v>86</v>
      </c>
      <c r="G126" s="152">
        <v>9.9055300000000006</v>
      </c>
      <c r="H126" s="152">
        <v>9.9055300000000006</v>
      </c>
      <c r="I126" s="152">
        <v>3.992273</v>
      </c>
      <c r="J126" s="152">
        <v>170</v>
      </c>
      <c r="K126" s="152">
        <v>9.8041619999999998</v>
      </c>
      <c r="L126" s="152">
        <v>9.8041619999999998</v>
      </c>
      <c r="M126" s="152">
        <v>4.229997</v>
      </c>
      <c r="N126" s="152">
        <v>352</v>
      </c>
      <c r="O126" s="152">
        <v>9.5900909999999993</v>
      </c>
      <c r="P126" s="152">
        <v>9.5900909999999993</v>
      </c>
      <c r="Q126" s="152">
        <v>4.3714399999999998</v>
      </c>
      <c r="R126" s="152">
        <v>1282</v>
      </c>
      <c r="S126" s="152">
        <v>99.361029000000002</v>
      </c>
      <c r="T126" s="152">
        <v>101.763807</v>
      </c>
      <c r="U126" s="152">
        <v>5</v>
      </c>
      <c r="V126" s="152">
        <v>1829</v>
      </c>
      <c r="W126" s="152">
        <v>104.146401</v>
      </c>
      <c r="X126" s="152">
        <v>107.27001199999999</v>
      </c>
      <c r="Y126" s="152">
        <v>6.5</v>
      </c>
      <c r="Z126" s="152" t="s">
        <v>251</v>
      </c>
      <c r="AA126" s="152" t="s">
        <v>251</v>
      </c>
      <c r="AB126" s="152" t="s">
        <v>251</v>
      </c>
      <c r="AC126" s="152" t="s">
        <v>251</v>
      </c>
      <c r="AD126" s="152">
        <v>3558</v>
      </c>
      <c r="AE126" s="152">
        <v>97.328322999999997</v>
      </c>
      <c r="AF126" s="152">
        <v>98.638045000000005</v>
      </c>
      <c r="AG126" s="152">
        <v>5.75</v>
      </c>
      <c r="AH126" s="152">
        <v>6743</v>
      </c>
      <c r="AI126" s="152">
        <v>110.512287</v>
      </c>
      <c r="AJ126" s="152">
        <v>114.236593</v>
      </c>
      <c r="AK126" s="152">
        <v>7.75</v>
      </c>
      <c r="AL126" s="152">
        <v>9655</v>
      </c>
      <c r="AM126" s="152">
        <v>110.9183</v>
      </c>
      <c r="AN126" s="152">
        <v>114.642606</v>
      </c>
      <c r="AO126" s="152">
        <v>7.75</v>
      </c>
    </row>
    <row r="127" spans="1:41" x14ac:dyDescent="0.25">
      <c r="A127" s="148">
        <v>42529</v>
      </c>
      <c r="B127" s="152">
        <v>22</v>
      </c>
      <c r="C127" s="152">
        <v>9.9768150000000002</v>
      </c>
      <c r="D127" s="152">
        <v>9.9768150000000002</v>
      </c>
      <c r="E127" s="152">
        <v>3.8027259999999998</v>
      </c>
      <c r="F127" s="152">
        <v>85</v>
      </c>
      <c r="G127" s="152">
        <v>9.9068240000000003</v>
      </c>
      <c r="H127" s="152">
        <v>9.9068240000000003</v>
      </c>
      <c r="I127" s="152">
        <v>3.983393</v>
      </c>
      <c r="J127" s="152">
        <v>169</v>
      </c>
      <c r="K127" s="152">
        <v>9.8068840000000002</v>
      </c>
      <c r="L127" s="152">
        <v>9.8068840000000002</v>
      </c>
      <c r="M127" s="152">
        <v>4.1947200000000002</v>
      </c>
      <c r="N127" s="152">
        <v>351</v>
      </c>
      <c r="O127" s="152">
        <v>9.5913029999999999</v>
      </c>
      <c r="P127" s="152">
        <v>9.5913029999999999</v>
      </c>
      <c r="Q127" s="152">
        <v>4.3703799999999999</v>
      </c>
      <c r="R127" s="152">
        <v>1281</v>
      </c>
      <c r="S127" s="152">
        <v>99.548821000000004</v>
      </c>
      <c r="T127" s="152">
        <v>101.96548799999999</v>
      </c>
      <c r="U127" s="152">
        <v>5</v>
      </c>
      <c r="V127" s="152">
        <v>1828</v>
      </c>
      <c r="W127" s="152">
        <v>104.601209</v>
      </c>
      <c r="X127" s="152">
        <v>107.742876</v>
      </c>
      <c r="Y127" s="152">
        <v>6.5</v>
      </c>
      <c r="Z127" s="152" t="s">
        <v>251</v>
      </c>
      <c r="AA127" s="152" t="s">
        <v>251</v>
      </c>
      <c r="AB127" s="152" t="s">
        <v>251</v>
      </c>
      <c r="AC127" s="152" t="s">
        <v>251</v>
      </c>
      <c r="AD127" s="152">
        <v>3557</v>
      </c>
      <c r="AE127" s="152">
        <v>98.011364</v>
      </c>
      <c r="AF127" s="152">
        <v>99.337057999999999</v>
      </c>
      <c r="AG127" s="152">
        <v>5.75</v>
      </c>
      <c r="AH127" s="152">
        <v>6742</v>
      </c>
      <c r="AI127" s="152">
        <v>111.586733</v>
      </c>
      <c r="AJ127" s="152">
        <v>115.332566</v>
      </c>
      <c r="AK127" s="152">
        <v>7.75</v>
      </c>
      <c r="AL127" s="152">
        <v>9654</v>
      </c>
      <c r="AM127" s="152">
        <v>112.16916399999999</v>
      </c>
      <c r="AN127" s="152">
        <v>115.914997</v>
      </c>
      <c r="AO127" s="152">
        <v>7.75</v>
      </c>
    </row>
    <row r="128" spans="1:41" x14ac:dyDescent="0.25">
      <c r="A128" s="148">
        <v>42530</v>
      </c>
      <c r="B128" s="152">
        <v>28</v>
      </c>
      <c r="C128" s="152">
        <v>9.9711409999999994</v>
      </c>
      <c r="D128" s="152">
        <v>9.9711409999999994</v>
      </c>
      <c r="E128" s="152">
        <v>3.7211820000000002</v>
      </c>
      <c r="F128" s="152">
        <v>91</v>
      </c>
      <c r="G128" s="152">
        <v>9.8994060000000008</v>
      </c>
      <c r="H128" s="152">
        <v>9.8994060000000008</v>
      </c>
      <c r="I128" s="152">
        <v>4.0199809999999996</v>
      </c>
      <c r="J128" s="152">
        <v>182</v>
      </c>
      <c r="K128" s="152">
        <v>9.7915530000000004</v>
      </c>
      <c r="L128" s="152">
        <v>9.7915530000000004</v>
      </c>
      <c r="M128" s="152">
        <v>4.2109019999999999</v>
      </c>
      <c r="N128" s="152">
        <v>350</v>
      </c>
      <c r="O128" s="152">
        <v>9.5935299999999994</v>
      </c>
      <c r="P128" s="152">
        <v>9.5935299999999994</v>
      </c>
      <c r="Q128" s="152">
        <v>4.3579730000000003</v>
      </c>
      <c r="R128" s="152">
        <v>1280</v>
      </c>
      <c r="S128" s="152">
        <v>99.571372999999994</v>
      </c>
      <c r="T128" s="152">
        <v>102.001929</v>
      </c>
      <c r="U128" s="152">
        <v>5</v>
      </c>
      <c r="V128" s="152">
        <v>1827</v>
      </c>
      <c r="W128" s="152">
        <v>104.626045</v>
      </c>
      <c r="X128" s="152">
        <v>107.78576700000001</v>
      </c>
      <c r="Y128" s="152">
        <v>6.5</v>
      </c>
      <c r="Z128" s="152" t="s">
        <v>251</v>
      </c>
      <c r="AA128" s="152" t="s">
        <v>251</v>
      </c>
      <c r="AB128" s="152" t="s">
        <v>251</v>
      </c>
      <c r="AC128" s="152" t="s">
        <v>251</v>
      </c>
      <c r="AD128" s="152">
        <v>3556</v>
      </c>
      <c r="AE128" s="152">
        <v>98.196776999999997</v>
      </c>
      <c r="AF128" s="152">
        <v>99.538443999999998</v>
      </c>
      <c r="AG128" s="152">
        <v>5.75</v>
      </c>
      <c r="AH128" s="152">
        <v>6741</v>
      </c>
      <c r="AI128" s="152">
        <v>111.65845299999999</v>
      </c>
      <c r="AJ128" s="152">
        <v>115.425814</v>
      </c>
      <c r="AK128" s="152">
        <v>7.75</v>
      </c>
      <c r="AL128" s="152">
        <v>9653</v>
      </c>
      <c r="AM128" s="152">
        <v>112.610401</v>
      </c>
      <c r="AN128" s="152">
        <v>116.377762</v>
      </c>
      <c r="AO128" s="152">
        <v>7.75</v>
      </c>
    </row>
    <row r="129" spans="1:41" x14ac:dyDescent="0.25">
      <c r="A129" s="148">
        <v>42531</v>
      </c>
      <c r="B129" s="152">
        <v>27</v>
      </c>
      <c r="C129" s="152">
        <v>9.971781</v>
      </c>
      <c r="D129" s="152">
        <v>9.971781</v>
      </c>
      <c r="E129" s="152">
        <v>3.7731810000000001</v>
      </c>
      <c r="F129" s="152">
        <v>90</v>
      </c>
      <c r="G129" s="152">
        <v>9.900169</v>
      </c>
      <c r="H129" s="152">
        <v>9.900169</v>
      </c>
      <c r="I129" s="152">
        <v>4.0335070000000002</v>
      </c>
      <c r="J129" s="152">
        <v>181</v>
      </c>
      <c r="K129" s="152">
        <v>9.7907899999999994</v>
      </c>
      <c r="L129" s="152">
        <v>9.7907899999999994</v>
      </c>
      <c r="M129" s="152">
        <v>4.2499969999999996</v>
      </c>
      <c r="N129" s="152">
        <v>349</v>
      </c>
      <c r="O129" s="152">
        <v>9.5905939999999994</v>
      </c>
      <c r="P129" s="152">
        <v>9.5905939999999994</v>
      </c>
      <c r="Q129" s="152">
        <v>4.4033759999999997</v>
      </c>
      <c r="R129" s="152">
        <v>1279</v>
      </c>
      <c r="S129" s="152">
        <v>99.295237</v>
      </c>
      <c r="T129" s="152">
        <v>101.739681</v>
      </c>
      <c r="U129" s="152">
        <v>5</v>
      </c>
      <c r="V129" s="152">
        <v>1826</v>
      </c>
      <c r="W129" s="152">
        <v>104.225033</v>
      </c>
      <c r="X129" s="152">
        <v>107.402811</v>
      </c>
      <c r="Y129" s="152">
        <v>6.5</v>
      </c>
      <c r="Z129" s="152" t="s">
        <v>251</v>
      </c>
      <c r="AA129" s="152" t="s">
        <v>251</v>
      </c>
      <c r="AB129" s="152" t="s">
        <v>251</v>
      </c>
      <c r="AC129" s="152" t="s">
        <v>251</v>
      </c>
      <c r="AD129" s="152">
        <v>3555</v>
      </c>
      <c r="AE129" s="152">
        <v>97.567958000000004</v>
      </c>
      <c r="AF129" s="152">
        <v>98.925596999999996</v>
      </c>
      <c r="AG129" s="152">
        <v>5.75</v>
      </c>
      <c r="AH129" s="152">
        <v>6740</v>
      </c>
      <c r="AI129" s="152">
        <v>111.049013</v>
      </c>
      <c r="AJ129" s="152">
        <v>114.837902</v>
      </c>
      <c r="AK129" s="152">
        <v>7.75</v>
      </c>
      <c r="AL129" s="152">
        <v>9652</v>
      </c>
      <c r="AM129" s="152">
        <v>111.51067</v>
      </c>
      <c r="AN129" s="152">
        <v>115.299559</v>
      </c>
      <c r="AO129" s="152">
        <v>7.75</v>
      </c>
    </row>
    <row r="130" spans="1:41" x14ac:dyDescent="0.25">
      <c r="A130" s="148">
        <v>42534</v>
      </c>
      <c r="B130" s="152">
        <v>24</v>
      </c>
      <c r="C130" s="152">
        <v>9.9743739999999992</v>
      </c>
      <c r="D130" s="152">
        <v>9.9743739999999992</v>
      </c>
      <c r="E130" s="152">
        <v>3.8537759999999999</v>
      </c>
      <c r="F130" s="152">
        <v>87</v>
      </c>
      <c r="G130" s="152">
        <v>9.9012919999999998</v>
      </c>
      <c r="H130" s="152">
        <v>9.9012919999999998</v>
      </c>
      <c r="I130" s="152">
        <v>4.1251879999999996</v>
      </c>
      <c r="J130" s="152">
        <v>178</v>
      </c>
      <c r="K130" s="152">
        <v>9.7917839999999998</v>
      </c>
      <c r="L130" s="152">
        <v>9.7917839999999998</v>
      </c>
      <c r="M130" s="152">
        <v>4.3006570000000002</v>
      </c>
      <c r="N130" s="152">
        <v>346</v>
      </c>
      <c r="O130" s="152">
        <v>9.5854400000000002</v>
      </c>
      <c r="P130" s="152">
        <v>9.5854400000000002</v>
      </c>
      <c r="Q130" s="152">
        <v>4.4998880000000003</v>
      </c>
      <c r="R130" s="152">
        <v>1276</v>
      </c>
      <c r="S130" s="152">
        <v>99.102997999999999</v>
      </c>
      <c r="T130" s="152">
        <v>101.58910899999999</v>
      </c>
      <c r="U130" s="152">
        <v>5</v>
      </c>
      <c r="V130" s="152">
        <v>1823</v>
      </c>
      <c r="W130" s="152">
        <v>103.932945</v>
      </c>
      <c r="X130" s="152">
        <v>107.164889</v>
      </c>
      <c r="Y130" s="152">
        <v>6.5</v>
      </c>
      <c r="Z130" s="152" t="s">
        <v>251</v>
      </c>
      <c r="AA130" s="152" t="s">
        <v>251</v>
      </c>
      <c r="AB130" s="152" t="s">
        <v>251</v>
      </c>
      <c r="AC130" s="152" t="s">
        <v>251</v>
      </c>
      <c r="AD130" s="152">
        <v>3552</v>
      </c>
      <c r="AE130" s="152">
        <v>97.132137</v>
      </c>
      <c r="AF130" s="152">
        <v>98.537693000000004</v>
      </c>
      <c r="AG130" s="152">
        <v>5.75</v>
      </c>
      <c r="AH130" s="152">
        <v>6737</v>
      </c>
      <c r="AI130" s="152">
        <v>110.086067</v>
      </c>
      <c r="AJ130" s="152">
        <v>113.939539</v>
      </c>
      <c r="AK130" s="152">
        <v>7.75</v>
      </c>
      <c r="AL130" s="152">
        <v>9649</v>
      </c>
      <c r="AM130" s="152">
        <v>110.490444</v>
      </c>
      <c r="AN130" s="152">
        <v>114.34391599999999</v>
      </c>
      <c r="AO130" s="152">
        <v>7.75</v>
      </c>
    </row>
    <row r="131" spans="1:41" x14ac:dyDescent="0.25">
      <c r="A131" s="148">
        <v>42535</v>
      </c>
      <c r="B131" s="152">
        <v>23</v>
      </c>
      <c r="C131" s="152">
        <v>9.9754120000000004</v>
      </c>
      <c r="D131" s="152">
        <v>9.9754120000000004</v>
      </c>
      <c r="E131" s="152">
        <v>3.8580429999999999</v>
      </c>
      <c r="F131" s="152">
        <v>86</v>
      </c>
      <c r="G131" s="152">
        <v>9.9013639999999992</v>
      </c>
      <c r="H131" s="152">
        <v>9.9013639999999992</v>
      </c>
      <c r="I131" s="152">
        <v>4.1700809999999997</v>
      </c>
      <c r="J131" s="152">
        <v>177</v>
      </c>
      <c r="K131" s="152">
        <v>9.7896610000000006</v>
      </c>
      <c r="L131" s="152">
        <v>9.7896610000000006</v>
      </c>
      <c r="M131" s="152">
        <v>4.369999</v>
      </c>
      <c r="N131" s="152">
        <v>345</v>
      </c>
      <c r="O131" s="152">
        <v>9.5857679999999998</v>
      </c>
      <c r="P131" s="152">
        <v>9.5857679999999998</v>
      </c>
      <c r="Q131" s="152">
        <v>4.509207</v>
      </c>
      <c r="R131" s="152">
        <v>1275</v>
      </c>
      <c r="S131" s="152">
        <v>99.077078999999998</v>
      </c>
      <c r="T131" s="152">
        <v>101.577079</v>
      </c>
      <c r="U131" s="152">
        <v>5</v>
      </c>
      <c r="V131" s="152">
        <v>1822</v>
      </c>
      <c r="W131" s="152">
        <v>103.74009599999999</v>
      </c>
      <c r="X131" s="152">
        <v>106.99009599999999</v>
      </c>
      <c r="Y131" s="152">
        <v>6.5</v>
      </c>
      <c r="Z131" s="152" t="s">
        <v>251</v>
      </c>
      <c r="AA131" s="152" t="s">
        <v>251</v>
      </c>
      <c r="AB131" s="152" t="s">
        <v>251</v>
      </c>
      <c r="AC131" s="152" t="s">
        <v>251</v>
      </c>
      <c r="AD131" s="152">
        <v>3551</v>
      </c>
      <c r="AE131" s="152">
        <v>96.991870000000006</v>
      </c>
      <c r="AF131" s="152">
        <v>98.413398000000001</v>
      </c>
      <c r="AG131" s="152">
        <v>5.75</v>
      </c>
      <c r="AH131" s="152">
        <v>6736</v>
      </c>
      <c r="AI131" s="152">
        <v>109.755607</v>
      </c>
      <c r="AJ131" s="152">
        <v>113.630607</v>
      </c>
      <c r="AK131" s="152">
        <v>7.75</v>
      </c>
      <c r="AL131" s="152">
        <v>9648</v>
      </c>
      <c r="AM131" s="152">
        <v>109.964375</v>
      </c>
      <c r="AN131" s="152">
        <v>113.839375</v>
      </c>
      <c r="AO131" s="152">
        <v>7.75</v>
      </c>
    </row>
    <row r="132" spans="1:41" x14ac:dyDescent="0.25">
      <c r="A132" s="148">
        <v>42536</v>
      </c>
      <c r="B132" s="152">
        <v>22</v>
      </c>
      <c r="C132" s="152">
        <v>9.9766429999999993</v>
      </c>
      <c r="D132" s="152">
        <v>9.9766429999999993</v>
      </c>
      <c r="E132" s="152">
        <v>3.8310029999999999</v>
      </c>
      <c r="F132" s="152">
        <v>85</v>
      </c>
      <c r="G132" s="152">
        <v>9.9022369999999995</v>
      </c>
      <c r="H132" s="152">
        <v>9.9022369999999995</v>
      </c>
      <c r="I132" s="152">
        <v>4.1814289999999996</v>
      </c>
      <c r="J132" s="152">
        <v>176</v>
      </c>
      <c r="K132" s="152">
        <v>9.7912929999999996</v>
      </c>
      <c r="L132" s="152">
        <v>9.7912929999999996</v>
      </c>
      <c r="M132" s="152">
        <v>4.3600029999999999</v>
      </c>
      <c r="N132" s="152">
        <v>344</v>
      </c>
      <c r="O132" s="152">
        <v>9.5850930000000005</v>
      </c>
      <c r="P132" s="152">
        <v>9.5850930000000005</v>
      </c>
      <c r="Q132" s="152">
        <v>4.5300029999999998</v>
      </c>
      <c r="R132" s="152">
        <v>1274</v>
      </c>
      <c r="S132" s="152">
        <v>99.322692000000004</v>
      </c>
      <c r="T132" s="152">
        <v>101.85223000000001</v>
      </c>
      <c r="U132" s="152">
        <v>5</v>
      </c>
      <c r="V132" s="152">
        <v>1821</v>
      </c>
      <c r="W132" s="152">
        <v>104.05140299999999</v>
      </c>
      <c r="X132" s="152">
        <v>107.336438</v>
      </c>
      <c r="Y132" s="152">
        <v>6.5</v>
      </c>
      <c r="Z132" s="152" t="s">
        <v>251</v>
      </c>
      <c r="AA132" s="152" t="s">
        <v>251</v>
      </c>
      <c r="AB132" s="152" t="s">
        <v>251</v>
      </c>
      <c r="AC132" s="152" t="s">
        <v>251</v>
      </c>
      <c r="AD132" s="152">
        <v>3550</v>
      </c>
      <c r="AE132" s="152">
        <v>97.703719000000007</v>
      </c>
      <c r="AF132" s="152">
        <v>99.141219000000007</v>
      </c>
      <c r="AG132" s="152">
        <v>5.75</v>
      </c>
      <c r="AH132" s="152">
        <v>6735</v>
      </c>
      <c r="AI132" s="152">
        <v>110.713796</v>
      </c>
      <c r="AJ132" s="152">
        <v>114.631793</v>
      </c>
      <c r="AK132" s="152">
        <v>7.75</v>
      </c>
      <c r="AL132" s="152">
        <v>9647</v>
      </c>
      <c r="AM132" s="152">
        <v>111.154016</v>
      </c>
      <c r="AN132" s="152">
        <v>115.071552</v>
      </c>
      <c r="AO132" s="152">
        <v>7.75</v>
      </c>
    </row>
    <row r="133" spans="1:41" x14ac:dyDescent="0.25">
      <c r="A133" s="148">
        <v>42537</v>
      </c>
      <c r="B133" s="152">
        <v>28</v>
      </c>
      <c r="C133" s="152">
        <v>9.9706089999999996</v>
      </c>
      <c r="D133" s="152">
        <v>9.9706089999999996</v>
      </c>
      <c r="E133" s="152">
        <v>3.7899820000000002</v>
      </c>
      <c r="F133" s="152">
        <v>91</v>
      </c>
      <c r="G133" s="152">
        <v>9.8961279999999991</v>
      </c>
      <c r="H133" s="152">
        <v>9.8961279999999991</v>
      </c>
      <c r="I133" s="152">
        <v>4.1523529999999997</v>
      </c>
      <c r="J133" s="152">
        <v>175</v>
      </c>
      <c r="K133" s="152">
        <v>9.7961849999999995</v>
      </c>
      <c r="L133" s="152">
        <v>9.7961849999999995</v>
      </c>
      <c r="M133" s="152">
        <v>4.2799990000000001</v>
      </c>
      <c r="N133" s="152">
        <v>343</v>
      </c>
      <c r="O133" s="152">
        <v>9.5932589999999998</v>
      </c>
      <c r="P133" s="152">
        <v>9.5932589999999998</v>
      </c>
      <c r="Q133" s="152">
        <v>4.4500019999999996</v>
      </c>
      <c r="R133" s="152">
        <v>1273</v>
      </c>
      <c r="S133" s="152">
        <v>99.240116</v>
      </c>
      <c r="T133" s="152">
        <v>99.240116</v>
      </c>
      <c r="U133" s="152">
        <v>5</v>
      </c>
      <c r="V133" s="152">
        <v>1820</v>
      </c>
      <c r="W133" s="152">
        <v>104.050667</v>
      </c>
      <c r="X133" s="152">
        <v>104.050667</v>
      </c>
      <c r="Y133" s="152">
        <v>6.5</v>
      </c>
      <c r="Z133" s="152" t="s">
        <v>251</v>
      </c>
      <c r="AA133" s="152" t="s">
        <v>251</v>
      </c>
      <c r="AB133" s="152" t="s">
        <v>251</v>
      </c>
      <c r="AC133" s="152" t="s">
        <v>251</v>
      </c>
      <c r="AD133" s="152">
        <v>3549</v>
      </c>
      <c r="AE133" s="152">
        <v>97.400454999999994</v>
      </c>
      <c r="AF133" s="152">
        <v>98.853926999999999</v>
      </c>
      <c r="AG133" s="152">
        <v>5.75</v>
      </c>
      <c r="AH133" s="152">
        <v>6734</v>
      </c>
      <c r="AI133" s="152">
        <v>110.52019</v>
      </c>
      <c r="AJ133" s="152">
        <v>110.52019</v>
      </c>
      <c r="AK133" s="152">
        <v>7.75</v>
      </c>
      <c r="AL133" s="152">
        <v>9646</v>
      </c>
      <c r="AM133" s="152">
        <v>111.126751</v>
      </c>
      <c r="AN133" s="152">
        <v>111.126751</v>
      </c>
      <c r="AO133" s="152">
        <v>7.75</v>
      </c>
    </row>
    <row r="134" spans="1:41" x14ac:dyDescent="0.25">
      <c r="A134" s="148">
        <v>42538</v>
      </c>
      <c r="B134" s="152">
        <v>27</v>
      </c>
      <c r="C134" s="152">
        <v>9.9715910000000001</v>
      </c>
      <c r="D134" s="152">
        <v>9.9715910000000001</v>
      </c>
      <c r="E134" s="152">
        <v>3.7986580000000001</v>
      </c>
      <c r="F134" s="152">
        <v>90</v>
      </c>
      <c r="G134" s="152">
        <v>9.8989279999999997</v>
      </c>
      <c r="H134" s="152">
        <v>9.8989279999999997</v>
      </c>
      <c r="I134" s="152">
        <v>4.0841589999999997</v>
      </c>
      <c r="J134" s="152">
        <v>174</v>
      </c>
      <c r="K134" s="152">
        <v>9.7962880000000006</v>
      </c>
      <c r="L134" s="152">
        <v>9.7962880000000006</v>
      </c>
      <c r="M134" s="152">
        <v>4.3023759999999998</v>
      </c>
      <c r="N134" s="152">
        <v>342</v>
      </c>
      <c r="O134" s="152">
        <v>9.5945009999999993</v>
      </c>
      <c r="P134" s="152">
        <v>9.5945009999999993</v>
      </c>
      <c r="Q134" s="152">
        <v>4.4488089999999998</v>
      </c>
      <c r="R134" s="152">
        <v>1272</v>
      </c>
      <c r="S134" s="152">
        <v>99.306397000000004</v>
      </c>
      <c r="T134" s="152">
        <v>99.320285999999996</v>
      </c>
      <c r="U134" s="152">
        <v>5</v>
      </c>
      <c r="V134" s="152">
        <v>1819</v>
      </c>
      <c r="W134" s="152">
        <v>104.12522300000001</v>
      </c>
      <c r="X134" s="152">
        <v>104.14327900000001</v>
      </c>
      <c r="Y134" s="152">
        <v>6.5</v>
      </c>
      <c r="Z134" s="152" t="s">
        <v>251</v>
      </c>
      <c r="AA134" s="152" t="s">
        <v>251</v>
      </c>
      <c r="AB134" s="152" t="s">
        <v>251</v>
      </c>
      <c r="AC134" s="152" t="s">
        <v>251</v>
      </c>
      <c r="AD134" s="152">
        <v>3548</v>
      </c>
      <c r="AE134" s="152">
        <v>97.714151999999999</v>
      </c>
      <c r="AF134" s="152">
        <v>99.183595999999994</v>
      </c>
      <c r="AG134" s="152">
        <v>5.75</v>
      </c>
      <c r="AH134" s="152">
        <v>6733</v>
      </c>
      <c r="AI134" s="152">
        <v>110.91794400000001</v>
      </c>
      <c r="AJ134" s="152">
        <v>110.93947199999999</v>
      </c>
      <c r="AK134" s="152">
        <v>7.75</v>
      </c>
      <c r="AL134" s="152">
        <v>9645</v>
      </c>
      <c r="AM134" s="152">
        <v>111.825682</v>
      </c>
      <c r="AN134" s="152">
        <v>111.84721</v>
      </c>
      <c r="AO134" s="152">
        <v>7.75</v>
      </c>
    </row>
    <row r="135" spans="1:41" x14ac:dyDescent="0.25">
      <c r="A135" s="148">
        <v>42541</v>
      </c>
      <c r="B135" s="152">
        <v>24</v>
      </c>
      <c r="C135" s="152">
        <v>9.974399</v>
      </c>
      <c r="D135" s="152">
        <v>9.974399</v>
      </c>
      <c r="E135" s="152">
        <v>3.850006</v>
      </c>
      <c r="F135" s="152">
        <v>87</v>
      </c>
      <c r="G135" s="152">
        <v>9.9023380000000003</v>
      </c>
      <c r="H135" s="152">
        <v>9.9023380000000003</v>
      </c>
      <c r="I135" s="152">
        <v>4.0810420000000001</v>
      </c>
      <c r="J135" s="152">
        <v>171</v>
      </c>
      <c r="K135" s="152">
        <v>9.8004309999999997</v>
      </c>
      <c r="L135" s="152">
        <v>9.8004309999999997</v>
      </c>
      <c r="M135" s="152">
        <v>4.2870080000000002</v>
      </c>
      <c r="N135" s="152">
        <v>339</v>
      </c>
      <c r="O135" s="152">
        <v>9.5992370000000005</v>
      </c>
      <c r="P135" s="152">
        <v>9.5992370000000005</v>
      </c>
      <c r="Q135" s="152">
        <v>4.4335709999999997</v>
      </c>
      <c r="R135" s="152">
        <v>1269</v>
      </c>
      <c r="S135" s="152">
        <v>99.389774000000003</v>
      </c>
      <c r="T135" s="152">
        <v>99.445329999999998</v>
      </c>
      <c r="U135" s="152">
        <v>5</v>
      </c>
      <c r="V135" s="152">
        <v>1816</v>
      </c>
      <c r="W135" s="152">
        <v>104.16591099999999</v>
      </c>
      <c r="X135" s="152">
        <v>104.238133</v>
      </c>
      <c r="Y135" s="152">
        <v>6.5</v>
      </c>
      <c r="Z135" s="152" t="s">
        <v>251</v>
      </c>
      <c r="AA135" s="152" t="s">
        <v>251</v>
      </c>
      <c r="AB135" s="152" t="s">
        <v>251</v>
      </c>
      <c r="AC135" s="152" t="s">
        <v>251</v>
      </c>
      <c r="AD135" s="152">
        <v>3545</v>
      </c>
      <c r="AE135" s="152">
        <v>97.853660000000005</v>
      </c>
      <c r="AF135" s="152">
        <v>99.371020999999999</v>
      </c>
      <c r="AG135" s="152">
        <v>5.75</v>
      </c>
      <c r="AH135" s="152">
        <v>6730</v>
      </c>
      <c r="AI135" s="152">
        <v>111.209881</v>
      </c>
      <c r="AJ135" s="152">
        <v>111.295992</v>
      </c>
      <c r="AK135" s="152">
        <v>7.75</v>
      </c>
      <c r="AL135" s="152">
        <v>9642</v>
      </c>
      <c r="AM135" s="152">
        <v>112.174615</v>
      </c>
      <c r="AN135" s="152">
        <v>112.26072600000001</v>
      </c>
      <c r="AO135" s="152">
        <v>7.75</v>
      </c>
    </row>
    <row r="136" spans="1:41" x14ac:dyDescent="0.25">
      <c r="A136" s="148">
        <v>42542</v>
      </c>
      <c r="B136" s="152">
        <v>23</v>
      </c>
      <c r="C136" s="152">
        <v>9.9760150000000003</v>
      </c>
      <c r="D136" s="152">
        <v>9.9760150000000003</v>
      </c>
      <c r="E136" s="152">
        <v>3.7631999999999999</v>
      </c>
      <c r="F136" s="152">
        <v>86</v>
      </c>
      <c r="G136" s="152">
        <v>9.9033379999999998</v>
      </c>
      <c r="H136" s="152">
        <v>9.9033379999999998</v>
      </c>
      <c r="I136" s="152">
        <v>4.0858109999999996</v>
      </c>
      <c r="J136" s="152">
        <v>170</v>
      </c>
      <c r="K136" s="152">
        <v>9.8010319999999993</v>
      </c>
      <c r="L136" s="152">
        <v>9.8010319999999993</v>
      </c>
      <c r="M136" s="152">
        <v>4.2989759999999997</v>
      </c>
      <c r="N136" s="152">
        <v>338</v>
      </c>
      <c r="O136" s="152">
        <v>9.5980860000000003</v>
      </c>
      <c r="P136" s="152">
        <v>9.5980860000000003</v>
      </c>
      <c r="Q136" s="152">
        <v>4.459994</v>
      </c>
      <c r="R136" s="152">
        <v>1268</v>
      </c>
      <c r="S136" s="152">
        <v>99.301663000000005</v>
      </c>
      <c r="T136" s="152">
        <v>99.371106999999995</v>
      </c>
      <c r="U136" s="152">
        <v>5</v>
      </c>
      <c r="V136" s="152">
        <v>1815</v>
      </c>
      <c r="W136" s="152">
        <v>104.08068900000001</v>
      </c>
      <c r="X136" s="152">
        <v>104.170967</v>
      </c>
      <c r="Y136" s="152">
        <v>6.5</v>
      </c>
      <c r="Z136" s="152" t="s">
        <v>251</v>
      </c>
      <c r="AA136" s="152" t="s">
        <v>251</v>
      </c>
      <c r="AB136" s="152" t="s">
        <v>251</v>
      </c>
      <c r="AC136" s="152" t="s">
        <v>251</v>
      </c>
      <c r="AD136" s="152">
        <v>3544</v>
      </c>
      <c r="AE136" s="152">
        <v>97.571504000000004</v>
      </c>
      <c r="AF136" s="152">
        <v>99.104837000000003</v>
      </c>
      <c r="AG136" s="152">
        <v>5.75</v>
      </c>
      <c r="AH136" s="152">
        <v>6729</v>
      </c>
      <c r="AI136" s="152">
        <v>111.218155</v>
      </c>
      <c r="AJ136" s="152">
        <v>111.325794</v>
      </c>
      <c r="AK136" s="152">
        <v>7.75</v>
      </c>
      <c r="AL136" s="152">
        <v>9641</v>
      </c>
      <c r="AM136" s="152">
        <v>112.051473</v>
      </c>
      <c r="AN136" s="152">
        <v>112.15911199999999</v>
      </c>
      <c r="AO136" s="152">
        <v>7.75</v>
      </c>
    </row>
    <row r="137" spans="1:41" x14ac:dyDescent="0.25">
      <c r="A137" s="148">
        <v>42543</v>
      </c>
      <c r="B137" s="152">
        <v>22</v>
      </c>
      <c r="C137" s="152">
        <v>9.9771359999999998</v>
      </c>
      <c r="D137" s="152">
        <v>9.9771359999999998</v>
      </c>
      <c r="E137" s="152">
        <v>3.7499560000000001</v>
      </c>
      <c r="F137" s="152">
        <v>85</v>
      </c>
      <c r="G137" s="152">
        <v>9.9046780000000005</v>
      </c>
      <c r="H137" s="152">
        <v>9.9046780000000005</v>
      </c>
      <c r="I137" s="152">
        <v>4.0760209999999999</v>
      </c>
      <c r="J137" s="152">
        <v>169</v>
      </c>
      <c r="K137" s="152">
        <v>9.8028600000000008</v>
      </c>
      <c r="L137" s="152">
        <v>9.8028600000000008</v>
      </c>
      <c r="M137" s="152">
        <v>4.2838839999999996</v>
      </c>
      <c r="N137" s="152">
        <v>337</v>
      </c>
      <c r="O137" s="152">
        <v>9.6009519999999995</v>
      </c>
      <c r="P137" s="152">
        <v>9.6009519999999995</v>
      </c>
      <c r="Q137" s="152">
        <v>4.4400050000000002</v>
      </c>
      <c r="R137" s="152">
        <v>1267</v>
      </c>
      <c r="S137" s="152">
        <v>99.236901000000003</v>
      </c>
      <c r="T137" s="152">
        <v>99.320233999999999</v>
      </c>
      <c r="U137" s="152">
        <v>5</v>
      </c>
      <c r="V137" s="152">
        <v>1814</v>
      </c>
      <c r="W137" s="152">
        <v>103.996927</v>
      </c>
      <c r="X137" s="152">
        <v>104.10526</v>
      </c>
      <c r="Y137" s="152">
        <v>6.5</v>
      </c>
      <c r="Z137" s="152" t="s">
        <v>251</v>
      </c>
      <c r="AA137" s="152" t="s">
        <v>251</v>
      </c>
      <c r="AB137" s="152" t="s">
        <v>251</v>
      </c>
      <c r="AC137" s="152" t="s">
        <v>251</v>
      </c>
      <c r="AD137" s="152">
        <v>3543</v>
      </c>
      <c r="AE137" s="152">
        <v>97.496627000000004</v>
      </c>
      <c r="AF137" s="152">
        <v>99.045933000000005</v>
      </c>
      <c r="AG137" s="152">
        <v>5.75</v>
      </c>
      <c r="AH137" s="152">
        <v>6728</v>
      </c>
      <c r="AI137" s="152">
        <v>111.056158</v>
      </c>
      <c r="AJ137" s="152">
        <v>111.18532500000001</v>
      </c>
      <c r="AK137" s="152">
        <v>7.75</v>
      </c>
      <c r="AL137" s="152">
        <v>9640</v>
      </c>
      <c r="AM137" s="152">
        <v>111.90090499999999</v>
      </c>
      <c r="AN137" s="152">
        <v>112.030072</v>
      </c>
      <c r="AO137" s="152">
        <v>7.75</v>
      </c>
    </row>
    <row r="138" spans="1:41" x14ac:dyDescent="0.25">
      <c r="A138" s="148">
        <v>42544</v>
      </c>
      <c r="B138" s="152">
        <v>28</v>
      </c>
      <c r="C138" s="152">
        <v>9.9710409999999996</v>
      </c>
      <c r="D138" s="152">
        <v>9.9710409999999996</v>
      </c>
      <c r="E138" s="152">
        <v>3.7341139999999999</v>
      </c>
      <c r="F138" s="152">
        <v>91</v>
      </c>
      <c r="G138" s="152">
        <v>9.8986640000000001</v>
      </c>
      <c r="H138" s="152">
        <v>9.8986640000000001</v>
      </c>
      <c r="I138" s="152">
        <v>4.0499369999999999</v>
      </c>
      <c r="J138" s="152">
        <v>182</v>
      </c>
      <c r="K138" s="152">
        <v>9.7898779999999999</v>
      </c>
      <c r="L138" s="152">
        <v>9.7898779999999999</v>
      </c>
      <c r="M138" s="152">
        <v>4.2454660000000004</v>
      </c>
      <c r="N138" s="152">
        <v>336</v>
      </c>
      <c r="O138" s="152">
        <v>9.6057570000000005</v>
      </c>
      <c r="P138" s="152">
        <v>9.6057570000000005</v>
      </c>
      <c r="Q138" s="152">
        <v>4.3973959999999996</v>
      </c>
      <c r="R138" s="152">
        <v>1266</v>
      </c>
      <c r="S138" s="152">
        <v>99.363747000000004</v>
      </c>
      <c r="T138" s="152">
        <v>99.460969000000006</v>
      </c>
      <c r="U138" s="152">
        <v>5</v>
      </c>
      <c r="V138" s="152">
        <v>1813</v>
      </c>
      <c r="W138" s="152">
        <v>104.211274</v>
      </c>
      <c r="X138" s="152">
        <v>104.33766300000001</v>
      </c>
      <c r="Y138" s="152">
        <v>6.5</v>
      </c>
      <c r="Z138" s="152" t="s">
        <v>251</v>
      </c>
      <c r="AA138" s="152" t="s">
        <v>251</v>
      </c>
      <c r="AB138" s="152" t="s">
        <v>251</v>
      </c>
      <c r="AC138" s="152" t="s">
        <v>251</v>
      </c>
      <c r="AD138" s="152">
        <v>3542</v>
      </c>
      <c r="AE138" s="152">
        <v>97.775276000000005</v>
      </c>
      <c r="AF138" s="152">
        <v>99.340553999999997</v>
      </c>
      <c r="AG138" s="152">
        <v>5.75</v>
      </c>
      <c r="AH138" s="152">
        <v>6727</v>
      </c>
      <c r="AI138" s="152">
        <v>111.658675</v>
      </c>
      <c r="AJ138" s="152">
        <v>111.809369</v>
      </c>
      <c r="AK138" s="152">
        <v>7.75</v>
      </c>
      <c r="AL138" s="152">
        <v>9639</v>
      </c>
      <c r="AM138" s="152">
        <v>112.54897099999999</v>
      </c>
      <c r="AN138" s="152">
        <v>112.699665</v>
      </c>
      <c r="AO138" s="152">
        <v>7.75</v>
      </c>
    </row>
    <row r="139" spans="1:41" x14ac:dyDescent="0.25">
      <c r="A139" s="148">
        <v>42545</v>
      </c>
      <c r="B139" s="152">
        <v>27</v>
      </c>
      <c r="C139" s="152">
        <v>9.9717690000000001</v>
      </c>
      <c r="D139" s="152">
        <v>9.9717690000000001</v>
      </c>
      <c r="E139" s="152">
        <v>3.7747899999999999</v>
      </c>
      <c r="F139" s="152">
        <v>90</v>
      </c>
      <c r="G139" s="152">
        <v>9.897748</v>
      </c>
      <c r="H139" s="152">
        <v>9.897748</v>
      </c>
      <c r="I139" s="152">
        <v>4.1323340000000002</v>
      </c>
      <c r="J139" s="152">
        <v>181</v>
      </c>
      <c r="K139" s="152">
        <v>9.7869600000000005</v>
      </c>
      <c r="L139" s="152">
        <v>9.7869600000000005</v>
      </c>
      <c r="M139" s="152">
        <v>4.3294949999999996</v>
      </c>
      <c r="N139" s="152">
        <v>335</v>
      </c>
      <c r="O139" s="152">
        <v>9.6013699999999993</v>
      </c>
      <c r="P139" s="152">
        <v>9.6013699999999993</v>
      </c>
      <c r="Q139" s="152">
        <v>4.4616389999999999</v>
      </c>
      <c r="R139" s="152">
        <v>1265</v>
      </c>
      <c r="S139" s="152">
        <v>99.235093000000006</v>
      </c>
      <c r="T139" s="152">
        <v>99.346204</v>
      </c>
      <c r="U139" s="152">
        <v>5</v>
      </c>
      <c r="V139" s="152">
        <v>1812</v>
      </c>
      <c r="W139" s="152">
        <v>104.306151</v>
      </c>
      <c r="X139" s="152">
        <v>104.45059500000001</v>
      </c>
      <c r="Y139" s="152">
        <v>6.5</v>
      </c>
      <c r="Z139" s="152" t="s">
        <v>251</v>
      </c>
      <c r="AA139" s="152" t="s">
        <v>251</v>
      </c>
      <c r="AB139" s="152" t="s">
        <v>251</v>
      </c>
      <c r="AC139" s="152" t="s">
        <v>251</v>
      </c>
      <c r="AD139" s="152">
        <v>3541</v>
      </c>
      <c r="AE139" s="152">
        <v>98.016588999999996</v>
      </c>
      <c r="AF139" s="152">
        <v>99.597838999999993</v>
      </c>
      <c r="AG139" s="152">
        <v>5.75</v>
      </c>
      <c r="AH139" s="152">
        <v>6726</v>
      </c>
      <c r="AI139" s="152">
        <v>112.241129</v>
      </c>
      <c r="AJ139" s="152">
        <v>112.41335100000001</v>
      </c>
      <c r="AK139" s="152">
        <v>7.75</v>
      </c>
      <c r="AL139" s="152">
        <v>9638</v>
      </c>
      <c r="AM139" s="152">
        <v>113.270691</v>
      </c>
      <c r="AN139" s="152">
        <v>113.442913</v>
      </c>
      <c r="AO139" s="152">
        <v>7.75</v>
      </c>
    </row>
    <row r="140" spans="1:41" x14ac:dyDescent="0.25">
      <c r="A140" s="148">
        <v>42548</v>
      </c>
      <c r="B140" s="152">
        <v>24</v>
      </c>
      <c r="C140" s="152">
        <v>9.9749719999999993</v>
      </c>
      <c r="D140" s="152">
        <v>9.9749719999999993</v>
      </c>
      <c r="E140" s="152">
        <v>3.76362</v>
      </c>
      <c r="F140" s="152">
        <v>87</v>
      </c>
      <c r="G140" s="152">
        <v>9.9009470000000004</v>
      </c>
      <c r="H140" s="152">
        <v>9.9009470000000004</v>
      </c>
      <c r="I140" s="152">
        <v>4.1397500000000003</v>
      </c>
      <c r="J140" s="152">
        <v>178</v>
      </c>
      <c r="K140" s="152">
        <v>9.7908620000000006</v>
      </c>
      <c r="L140" s="152">
        <v>9.7908620000000006</v>
      </c>
      <c r="M140" s="152">
        <v>4.3201070000000001</v>
      </c>
      <c r="N140" s="152">
        <v>332</v>
      </c>
      <c r="O140" s="152">
        <v>9.6049380000000006</v>
      </c>
      <c r="P140" s="152">
        <v>9.6049380000000006</v>
      </c>
      <c r="Q140" s="152">
        <v>4.4600030000000004</v>
      </c>
      <c r="R140" s="152">
        <v>1262</v>
      </c>
      <c r="S140" s="152">
        <v>99.112972999999997</v>
      </c>
      <c r="T140" s="152">
        <v>99.265750999999995</v>
      </c>
      <c r="U140" s="152">
        <v>5</v>
      </c>
      <c r="V140" s="152">
        <v>1809</v>
      </c>
      <c r="W140" s="152">
        <v>104.24811200000001</v>
      </c>
      <c r="X140" s="152">
        <v>104.44672300000001</v>
      </c>
      <c r="Y140" s="152">
        <v>6.5</v>
      </c>
      <c r="Z140" s="152" t="s">
        <v>251</v>
      </c>
      <c r="AA140" s="152" t="s">
        <v>251</v>
      </c>
      <c r="AB140" s="152" t="s">
        <v>251</v>
      </c>
      <c r="AC140" s="152" t="s">
        <v>251</v>
      </c>
      <c r="AD140" s="152">
        <v>3538</v>
      </c>
      <c r="AE140" s="152">
        <v>98.080938000000003</v>
      </c>
      <c r="AF140" s="152">
        <v>99.710104999999999</v>
      </c>
      <c r="AG140" s="152">
        <v>5.75</v>
      </c>
      <c r="AH140" s="152">
        <v>6723</v>
      </c>
      <c r="AI140" s="152">
        <v>112.446764</v>
      </c>
      <c r="AJ140" s="152">
        <v>112.68357</v>
      </c>
      <c r="AK140" s="152">
        <v>7.75</v>
      </c>
      <c r="AL140" s="152">
        <v>9635</v>
      </c>
      <c r="AM140" s="152">
        <v>113.514742</v>
      </c>
      <c r="AN140" s="152">
        <v>113.751548</v>
      </c>
      <c r="AO140" s="152">
        <v>7.75</v>
      </c>
    </row>
    <row r="141" spans="1:41" x14ac:dyDescent="0.25">
      <c r="A141" s="148">
        <v>42549</v>
      </c>
      <c r="B141" s="152">
        <v>23</v>
      </c>
      <c r="C141" s="152">
        <v>9.9752720000000004</v>
      </c>
      <c r="D141" s="152">
        <v>9.9752720000000004</v>
      </c>
      <c r="E141" s="152">
        <v>3.880064</v>
      </c>
      <c r="F141" s="152">
        <v>86</v>
      </c>
      <c r="G141" s="152">
        <v>9.9020410000000005</v>
      </c>
      <c r="H141" s="152">
        <v>9.9020410000000005</v>
      </c>
      <c r="I141" s="152">
        <v>4.1411759999999997</v>
      </c>
      <c r="J141" s="152">
        <v>177</v>
      </c>
      <c r="K141" s="152">
        <v>9.7915460000000003</v>
      </c>
      <c r="L141" s="152">
        <v>9.7915460000000003</v>
      </c>
      <c r="M141" s="152">
        <v>4.3300029999999996</v>
      </c>
      <c r="N141" s="152">
        <v>331</v>
      </c>
      <c r="O141" s="152">
        <v>9.6086270000000003</v>
      </c>
      <c r="P141" s="152">
        <v>9.6086270000000003</v>
      </c>
      <c r="Q141" s="152">
        <v>4.4300030000000001</v>
      </c>
      <c r="R141" s="152">
        <v>1261</v>
      </c>
      <c r="S141" s="152">
        <v>99.176276999999999</v>
      </c>
      <c r="T141" s="152">
        <v>99.342944000000003</v>
      </c>
      <c r="U141" s="152">
        <v>5</v>
      </c>
      <c r="V141" s="152">
        <v>1808</v>
      </c>
      <c r="W141" s="152">
        <v>104.283249</v>
      </c>
      <c r="X141" s="152">
        <v>104.499916</v>
      </c>
      <c r="Y141" s="152">
        <v>6.5</v>
      </c>
      <c r="Z141" s="152" t="s">
        <v>251</v>
      </c>
      <c r="AA141" s="152" t="s">
        <v>251</v>
      </c>
      <c r="AB141" s="152" t="s">
        <v>251</v>
      </c>
      <c r="AC141" s="152" t="s">
        <v>251</v>
      </c>
      <c r="AD141" s="152">
        <v>3537</v>
      </c>
      <c r="AE141" s="152">
        <v>98.466648000000006</v>
      </c>
      <c r="AF141" s="152">
        <v>100.11178700000001</v>
      </c>
      <c r="AG141" s="152">
        <v>5.75</v>
      </c>
      <c r="AH141" s="152">
        <v>6722</v>
      </c>
      <c r="AI141" s="152">
        <v>112.825492</v>
      </c>
      <c r="AJ141" s="152">
        <v>113.083825</v>
      </c>
      <c r="AK141" s="152">
        <v>7.75</v>
      </c>
      <c r="AL141" s="152">
        <v>9634</v>
      </c>
      <c r="AM141" s="152">
        <v>114.081596</v>
      </c>
      <c r="AN141" s="152">
        <v>114.339929</v>
      </c>
      <c r="AO141" s="152">
        <v>7.75</v>
      </c>
    </row>
    <row r="142" spans="1:41" x14ac:dyDescent="0.25">
      <c r="A142" s="148">
        <v>42550</v>
      </c>
      <c r="B142" s="152">
        <v>22</v>
      </c>
      <c r="C142" s="152">
        <v>9.9765429999999995</v>
      </c>
      <c r="D142" s="152">
        <v>9.9765429999999995</v>
      </c>
      <c r="E142" s="152">
        <v>3.8474430000000002</v>
      </c>
      <c r="F142" s="152">
        <v>85</v>
      </c>
      <c r="G142" s="152">
        <v>9.9034610000000001</v>
      </c>
      <c r="H142" s="152">
        <v>9.9034610000000001</v>
      </c>
      <c r="I142" s="152">
        <v>4.1285670000000003</v>
      </c>
      <c r="J142" s="152">
        <v>176</v>
      </c>
      <c r="K142" s="152">
        <v>9.7953340000000004</v>
      </c>
      <c r="L142" s="152">
        <v>9.7953340000000004</v>
      </c>
      <c r="M142" s="152">
        <v>4.2738209999999999</v>
      </c>
      <c r="N142" s="152">
        <v>330</v>
      </c>
      <c r="O142" s="152">
        <v>9.611497</v>
      </c>
      <c r="P142" s="152">
        <v>9.611497</v>
      </c>
      <c r="Q142" s="152">
        <v>4.4095259999999996</v>
      </c>
      <c r="R142" s="152">
        <v>1260</v>
      </c>
      <c r="S142" s="152">
        <v>99.332729</v>
      </c>
      <c r="T142" s="152">
        <v>99.513284999999996</v>
      </c>
      <c r="U142" s="152">
        <v>5</v>
      </c>
      <c r="V142" s="152">
        <v>1807</v>
      </c>
      <c r="W142" s="152">
        <v>104.464629</v>
      </c>
      <c r="X142" s="152">
        <v>104.69935099999999</v>
      </c>
      <c r="Y142" s="152">
        <v>6.5</v>
      </c>
      <c r="Z142" s="152" t="s">
        <v>251</v>
      </c>
      <c r="AA142" s="152" t="s">
        <v>251</v>
      </c>
      <c r="AB142" s="152" t="s">
        <v>251</v>
      </c>
      <c r="AC142" s="152" t="s">
        <v>251</v>
      </c>
      <c r="AD142" s="152">
        <v>3536</v>
      </c>
      <c r="AE142" s="152">
        <v>98.881039000000001</v>
      </c>
      <c r="AF142" s="152">
        <v>100.54215000000001</v>
      </c>
      <c r="AG142" s="152">
        <v>5.75</v>
      </c>
      <c r="AH142" s="152">
        <v>6721</v>
      </c>
      <c r="AI142" s="152">
        <v>113.74927099999999</v>
      </c>
      <c r="AJ142" s="152">
        <v>114.029132</v>
      </c>
      <c r="AK142" s="152">
        <v>7.75</v>
      </c>
      <c r="AL142" s="152">
        <v>9633</v>
      </c>
      <c r="AM142" s="152">
        <v>115.19452099999999</v>
      </c>
      <c r="AN142" s="152">
        <v>115.47438200000001</v>
      </c>
      <c r="AO142" s="152">
        <v>7.75</v>
      </c>
    </row>
    <row r="143" spans="1:41" x14ac:dyDescent="0.25">
      <c r="A143" s="148">
        <v>42551</v>
      </c>
      <c r="B143" s="152">
        <v>28</v>
      </c>
      <c r="C143" s="152">
        <v>9.9680780000000002</v>
      </c>
      <c r="D143" s="152">
        <v>9.9680780000000002</v>
      </c>
      <c r="E143" s="152">
        <v>4.1174010000000001</v>
      </c>
      <c r="F143" s="152">
        <v>91</v>
      </c>
      <c r="G143" s="152">
        <v>9.8925649999999994</v>
      </c>
      <c r="H143" s="152">
        <v>9.8925649999999994</v>
      </c>
      <c r="I143" s="152">
        <v>4.2963329999999997</v>
      </c>
      <c r="J143" s="152">
        <v>175</v>
      </c>
      <c r="K143" s="152">
        <v>9.7911570000000001</v>
      </c>
      <c r="L143" s="152">
        <v>9.7911570000000001</v>
      </c>
      <c r="M143" s="152">
        <v>4.3878360000000001</v>
      </c>
      <c r="N143" s="152">
        <v>329</v>
      </c>
      <c r="O143" s="152">
        <v>9.6062650000000005</v>
      </c>
      <c r="P143" s="152">
        <v>9.6062650000000005</v>
      </c>
      <c r="Q143" s="152">
        <v>4.484934</v>
      </c>
      <c r="R143" s="152">
        <v>1259</v>
      </c>
      <c r="S143" s="152">
        <v>99.273982000000004</v>
      </c>
      <c r="T143" s="152">
        <v>99.468425999999994</v>
      </c>
      <c r="U143" s="152">
        <v>5</v>
      </c>
      <c r="V143" s="152">
        <v>1806</v>
      </c>
      <c r="W143" s="152">
        <v>104.50352100000001</v>
      </c>
      <c r="X143" s="152">
        <v>104.756299</v>
      </c>
      <c r="Y143" s="152">
        <v>6.5</v>
      </c>
      <c r="Z143" s="152" t="s">
        <v>251</v>
      </c>
      <c r="AA143" s="152" t="s">
        <v>251</v>
      </c>
      <c r="AB143" s="152" t="s">
        <v>251</v>
      </c>
      <c r="AC143" s="152" t="s">
        <v>251</v>
      </c>
      <c r="AD143" s="152">
        <v>3535</v>
      </c>
      <c r="AE143" s="152">
        <v>98.876097000000001</v>
      </c>
      <c r="AF143" s="152">
        <v>100.55318</v>
      </c>
      <c r="AG143" s="152">
        <v>5.75</v>
      </c>
      <c r="AH143" s="152">
        <v>6720</v>
      </c>
      <c r="AI143" s="152">
        <v>114.457555</v>
      </c>
      <c r="AJ143" s="152">
        <v>114.758944</v>
      </c>
      <c r="AK143" s="152">
        <v>7.75</v>
      </c>
      <c r="AL143" s="152">
        <v>9632</v>
      </c>
      <c r="AM143" s="152">
        <v>116.028898</v>
      </c>
      <c r="AN143" s="152">
        <v>116.330287</v>
      </c>
      <c r="AO143" s="152">
        <v>7.75</v>
      </c>
    </row>
    <row r="144" spans="1:41" x14ac:dyDescent="0.25">
      <c r="A144" s="148">
        <v>42552</v>
      </c>
      <c r="B144" s="152">
        <v>27</v>
      </c>
      <c r="C144" s="152">
        <v>9.9681960000000007</v>
      </c>
      <c r="D144" s="152">
        <v>9.9681960000000007</v>
      </c>
      <c r="E144" s="152">
        <v>4.2540630000000004</v>
      </c>
      <c r="F144" s="152">
        <v>90</v>
      </c>
      <c r="G144" s="152">
        <v>9.8921530000000004</v>
      </c>
      <c r="H144" s="152">
        <v>9.8921530000000004</v>
      </c>
      <c r="I144" s="152">
        <v>4.3609109999999998</v>
      </c>
      <c r="J144" s="152">
        <v>174</v>
      </c>
      <c r="K144" s="152">
        <v>9.7871419999999993</v>
      </c>
      <c r="L144" s="152">
        <v>9.7871419999999993</v>
      </c>
      <c r="M144" s="152">
        <v>4.4997389999999999</v>
      </c>
      <c r="N144" s="152">
        <v>328</v>
      </c>
      <c r="O144" s="152">
        <v>9.5924589999999998</v>
      </c>
      <c r="P144" s="152">
        <v>9.5924589999999998</v>
      </c>
      <c r="Q144" s="152">
        <v>4.663049</v>
      </c>
      <c r="R144" s="152">
        <v>1258</v>
      </c>
      <c r="S144" s="152">
        <v>98.864298000000005</v>
      </c>
      <c r="T144" s="152">
        <v>99.072631000000001</v>
      </c>
      <c r="U144" s="152">
        <v>5</v>
      </c>
      <c r="V144" s="152">
        <v>1805</v>
      </c>
      <c r="W144" s="152">
        <v>104.06723700000001</v>
      </c>
      <c r="X144" s="152">
        <v>104.33807</v>
      </c>
      <c r="Y144" s="152">
        <v>6.5</v>
      </c>
      <c r="Z144" s="152" t="s">
        <v>251</v>
      </c>
      <c r="AA144" s="152" t="s">
        <v>251</v>
      </c>
      <c r="AB144" s="152" t="s">
        <v>251</v>
      </c>
      <c r="AC144" s="152" t="s">
        <v>251</v>
      </c>
      <c r="AD144" s="152">
        <v>3534</v>
      </c>
      <c r="AE144" s="152">
        <v>98.812366999999995</v>
      </c>
      <c r="AF144" s="152">
        <v>100.50542299999999</v>
      </c>
      <c r="AG144" s="152">
        <v>5.75</v>
      </c>
      <c r="AH144" s="152">
        <v>6719</v>
      </c>
      <c r="AI144" s="152">
        <v>115.149073</v>
      </c>
      <c r="AJ144" s="152">
        <v>115.47199000000001</v>
      </c>
      <c r="AK144" s="152">
        <v>7.75</v>
      </c>
      <c r="AL144" s="152">
        <v>9631</v>
      </c>
      <c r="AM144" s="152">
        <v>117.03372400000001</v>
      </c>
      <c r="AN144" s="152">
        <v>117.356641</v>
      </c>
      <c r="AO144" s="152">
        <v>7.75</v>
      </c>
    </row>
    <row r="145" spans="1:41" x14ac:dyDescent="0.25">
      <c r="A145" s="148">
        <v>42555</v>
      </c>
      <c r="B145" s="152">
        <v>24</v>
      </c>
      <c r="C145" s="152">
        <v>9.9717000000000002</v>
      </c>
      <c r="D145" s="152">
        <v>9.9717000000000002</v>
      </c>
      <c r="E145" s="152">
        <v>4.257047</v>
      </c>
      <c r="F145" s="152">
        <v>87</v>
      </c>
      <c r="G145" s="152">
        <v>9.8957300000000004</v>
      </c>
      <c r="H145" s="152">
        <v>9.8957300000000004</v>
      </c>
      <c r="I145" s="152">
        <v>4.3600830000000004</v>
      </c>
      <c r="J145" s="152">
        <v>171</v>
      </c>
      <c r="K145" s="152">
        <v>9.7908069999999991</v>
      </c>
      <c r="L145" s="152">
        <v>9.7908069999999991</v>
      </c>
      <c r="M145" s="152">
        <v>4.4981619999999998</v>
      </c>
      <c r="N145" s="152">
        <v>325</v>
      </c>
      <c r="O145" s="152">
        <v>9.5949729999999995</v>
      </c>
      <c r="P145" s="152">
        <v>9.5949729999999995</v>
      </c>
      <c r="Q145" s="152">
        <v>4.6758369999999996</v>
      </c>
      <c r="R145" s="152">
        <v>1255</v>
      </c>
      <c r="S145" s="152">
        <v>98.772745999999998</v>
      </c>
      <c r="T145" s="152">
        <v>99.022745999999998</v>
      </c>
      <c r="U145" s="152">
        <v>5</v>
      </c>
      <c r="V145" s="152">
        <v>1802</v>
      </c>
      <c r="W145" s="152">
        <v>103.959197</v>
      </c>
      <c r="X145" s="152">
        <v>104.28419700000001</v>
      </c>
      <c r="Y145" s="152">
        <v>6.5</v>
      </c>
      <c r="Z145" s="152" t="s">
        <v>251</v>
      </c>
      <c r="AA145" s="152" t="s">
        <v>251</v>
      </c>
      <c r="AB145" s="152" t="s">
        <v>251</v>
      </c>
      <c r="AC145" s="152" t="s">
        <v>251</v>
      </c>
      <c r="AD145" s="152">
        <v>3531</v>
      </c>
      <c r="AE145" s="152">
        <v>98.592285000000004</v>
      </c>
      <c r="AF145" s="152">
        <v>100.333257</v>
      </c>
      <c r="AG145" s="152">
        <v>5.75</v>
      </c>
      <c r="AH145" s="152">
        <v>6716</v>
      </c>
      <c r="AI145" s="152">
        <v>114.832138</v>
      </c>
      <c r="AJ145" s="152">
        <v>115.219638</v>
      </c>
      <c r="AK145" s="152">
        <v>7.75</v>
      </c>
      <c r="AL145" s="152">
        <v>9628</v>
      </c>
      <c r="AM145" s="152">
        <v>116.458214</v>
      </c>
      <c r="AN145" s="152">
        <v>116.845714</v>
      </c>
      <c r="AO145" s="152">
        <v>7.75</v>
      </c>
    </row>
    <row r="146" spans="1:41" x14ac:dyDescent="0.25">
      <c r="A146" s="148">
        <v>42556</v>
      </c>
      <c r="B146" s="152">
        <v>23</v>
      </c>
      <c r="C146" s="152">
        <v>9.9726130000000008</v>
      </c>
      <c r="D146" s="152">
        <v>9.9726130000000008</v>
      </c>
      <c r="E146" s="152">
        <v>4.2984330000000002</v>
      </c>
      <c r="F146" s="152">
        <v>86</v>
      </c>
      <c r="G146" s="152">
        <v>9.8959209999999995</v>
      </c>
      <c r="H146" s="152">
        <v>9.8959209999999995</v>
      </c>
      <c r="I146" s="152">
        <v>4.4026170000000002</v>
      </c>
      <c r="J146" s="152">
        <v>170</v>
      </c>
      <c r="K146" s="152">
        <v>9.7895029999999998</v>
      </c>
      <c r="L146" s="152">
        <v>9.7895029999999998</v>
      </c>
      <c r="M146" s="152">
        <v>4.5534319999999999</v>
      </c>
      <c r="N146" s="152">
        <v>324</v>
      </c>
      <c r="O146" s="152">
        <v>9.5896159999999995</v>
      </c>
      <c r="P146" s="152">
        <v>9.5896159999999995</v>
      </c>
      <c r="Q146" s="152">
        <v>4.7549580000000002</v>
      </c>
      <c r="R146" s="152">
        <v>1254</v>
      </c>
      <c r="S146" s="152">
        <v>98.777896999999996</v>
      </c>
      <c r="T146" s="152">
        <v>99.041786000000002</v>
      </c>
      <c r="U146" s="152">
        <v>5</v>
      </c>
      <c r="V146" s="152">
        <v>1801</v>
      </c>
      <c r="W146" s="152">
        <v>103.85838099999999</v>
      </c>
      <c r="X146" s="152">
        <v>104.201437</v>
      </c>
      <c r="Y146" s="152">
        <v>6.5</v>
      </c>
      <c r="Z146" s="152" t="s">
        <v>251</v>
      </c>
      <c r="AA146" s="152" t="s">
        <v>251</v>
      </c>
      <c r="AB146" s="152" t="s">
        <v>251</v>
      </c>
      <c r="AC146" s="152" t="s">
        <v>251</v>
      </c>
      <c r="AD146" s="152">
        <v>3530</v>
      </c>
      <c r="AE146" s="152">
        <v>98.750065000000006</v>
      </c>
      <c r="AF146" s="152">
        <v>100.507009</v>
      </c>
      <c r="AG146" s="152">
        <v>5.75</v>
      </c>
      <c r="AH146" s="152">
        <v>6715</v>
      </c>
      <c r="AI146" s="152">
        <v>114.96996</v>
      </c>
      <c r="AJ146" s="152">
        <v>115.37898800000001</v>
      </c>
      <c r="AK146" s="152">
        <v>7.75</v>
      </c>
      <c r="AL146" s="152">
        <v>9627</v>
      </c>
      <c r="AM146" s="152">
        <v>117.228213</v>
      </c>
      <c r="AN146" s="152">
        <v>117.637241</v>
      </c>
      <c r="AO146" s="152">
        <v>7.75</v>
      </c>
    </row>
    <row r="147" spans="1:41" x14ac:dyDescent="0.25">
      <c r="A147" s="148">
        <v>42557</v>
      </c>
      <c r="B147" s="152">
        <v>22</v>
      </c>
      <c r="C147" s="152">
        <v>9.9744519999999994</v>
      </c>
      <c r="D147" s="152">
        <v>9.9744519999999994</v>
      </c>
      <c r="E147" s="152">
        <v>4.1912900000000004</v>
      </c>
      <c r="F147" s="152">
        <v>85</v>
      </c>
      <c r="G147" s="152">
        <v>9.8974039999999999</v>
      </c>
      <c r="H147" s="152">
        <v>9.8974039999999999</v>
      </c>
      <c r="I147" s="152">
        <v>4.3902850000000004</v>
      </c>
      <c r="J147" s="152">
        <v>169</v>
      </c>
      <c r="K147" s="152">
        <v>9.7900019999999994</v>
      </c>
      <c r="L147" s="152">
        <v>9.7900019999999994</v>
      </c>
      <c r="M147" s="152">
        <v>4.5692839999999997</v>
      </c>
      <c r="N147" s="152">
        <v>323</v>
      </c>
      <c r="O147" s="152">
        <v>9.5914669999999997</v>
      </c>
      <c r="P147" s="152">
        <v>9.5914669999999997</v>
      </c>
      <c r="Q147" s="152">
        <v>4.7472500000000002</v>
      </c>
      <c r="R147" s="152">
        <v>1253</v>
      </c>
      <c r="S147" s="152">
        <v>98.805357000000001</v>
      </c>
      <c r="T147" s="152">
        <v>99.083134999999999</v>
      </c>
      <c r="U147" s="152">
        <v>5</v>
      </c>
      <c r="V147" s="152">
        <v>1800</v>
      </c>
      <c r="W147" s="152">
        <v>103.920383</v>
      </c>
      <c r="X147" s="152">
        <v>104.281494</v>
      </c>
      <c r="Y147" s="152">
        <v>6.5</v>
      </c>
      <c r="Z147" s="152" t="s">
        <v>251</v>
      </c>
      <c r="AA147" s="152" t="s">
        <v>251</v>
      </c>
      <c r="AB147" s="152" t="s">
        <v>251</v>
      </c>
      <c r="AC147" s="152" t="s">
        <v>251</v>
      </c>
      <c r="AD147" s="152">
        <v>3529</v>
      </c>
      <c r="AE147" s="152">
        <v>98.889833999999993</v>
      </c>
      <c r="AF147" s="152">
        <v>100.662751</v>
      </c>
      <c r="AG147" s="152">
        <v>5.75</v>
      </c>
      <c r="AH147" s="152">
        <v>6714</v>
      </c>
      <c r="AI147" s="152">
        <v>115.384593</v>
      </c>
      <c r="AJ147" s="152">
        <v>115.81514900000001</v>
      </c>
      <c r="AK147" s="152">
        <v>7.75</v>
      </c>
      <c r="AL147" s="152">
        <v>9626</v>
      </c>
      <c r="AM147" s="152">
        <v>117.06693799999999</v>
      </c>
      <c r="AN147" s="152">
        <v>117.497494</v>
      </c>
      <c r="AO147" s="152">
        <v>7.75</v>
      </c>
    </row>
    <row r="148" spans="1:41" x14ac:dyDescent="0.25">
      <c r="A148" s="148">
        <v>42558</v>
      </c>
      <c r="B148" s="152">
        <v>28</v>
      </c>
      <c r="C148" s="152">
        <v>9.9678210000000007</v>
      </c>
      <c r="D148" s="152">
        <v>9.9678210000000007</v>
      </c>
      <c r="E148" s="152">
        <v>4.1506559999999997</v>
      </c>
      <c r="F148" s="152">
        <v>91</v>
      </c>
      <c r="G148" s="152">
        <v>9.8902230000000007</v>
      </c>
      <c r="H148" s="152">
        <v>9.8902230000000007</v>
      </c>
      <c r="I148" s="152">
        <v>4.3910299999999998</v>
      </c>
      <c r="J148" s="152">
        <v>182</v>
      </c>
      <c r="K148" s="152">
        <v>9.773161</v>
      </c>
      <c r="L148" s="152">
        <v>9.773161</v>
      </c>
      <c r="M148" s="152">
        <v>4.5910690000000001</v>
      </c>
      <c r="N148" s="152">
        <v>364</v>
      </c>
      <c r="O148" s="152">
        <v>9.542014</v>
      </c>
      <c r="P148" s="152">
        <v>9.542014</v>
      </c>
      <c r="Q148" s="152">
        <v>4.7469349999999997</v>
      </c>
      <c r="R148" s="152">
        <v>1252</v>
      </c>
      <c r="S148" s="152">
        <v>98.651643000000007</v>
      </c>
      <c r="T148" s="152">
        <v>98.943309999999997</v>
      </c>
      <c r="U148" s="152">
        <v>5</v>
      </c>
      <c r="V148" s="152">
        <v>1799</v>
      </c>
      <c r="W148" s="152">
        <v>103.748649</v>
      </c>
      <c r="X148" s="152">
        <v>104.127816</v>
      </c>
      <c r="Y148" s="152">
        <v>6.5</v>
      </c>
      <c r="Z148" s="152" t="s">
        <v>251</v>
      </c>
      <c r="AA148" s="152" t="s">
        <v>251</v>
      </c>
      <c r="AB148" s="152" t="s">
        <v>251</v>
      </c>
      <c r="AC148" s="152" t="s">
        <v>251</v>
      </c>
      <c r="AD148" s="152">
        <v>3528</v>
      </c>
      <c r="AE148" s="152">
        <v>98.666561000000002</v>
      </c>
      <c r="AF148" s="152">
        <v>100.45545</v>
      </c>
      <c r="AG148" s="152">
        <v>5.75</v>
      </c>
      <c r="AH148" s="152">
        <v>6713</v>
      </c>
      <c r="AI148" s="152">
        <v>114.99656299999999</v>
      </c>
      <c r="AJ148" s="152">
        <v>115.448646</v>
      </c>
      <c r="AK148" s="152">
        <v>7.75</v>
      </c>
      <c r="AL148" s="152">
        <v>9625</v>
      </c>
      <c r="AM148" s="152">
        <v>116.87908400000001</v>
      </c>
      <c r="AN148" s="152">
        <v>117.33116699999999</v>
      </c>
      <c r="AO148" s="152">
        <v>7.75</v>
      </c>
    </row>
    <row r="149" spans="1:41" x14ac:dyDescent="0.25">
      <c r="A149" s="148">
        <v>42559</v>
      </c>
      <c r="B149" s="152">
        <v>27</v>
      </c>
      <c r="C149" s="152">
        <v>9.9687479999999997</v>
      </c>
      <c r="D149" s="152">
        <v>9.9687479999999997</v>
      </c>
      <c r="E149" s="152">
        <v>4.1799970000000002</v>
      </c>
      <c r="F149" s="152">
        <v>90</v>
      </c>
      <c r="G149" s="152">
        <v>9.8915140000000008</v>
      </c>
      <c r="H149" s="152">
        <v>9.8915140000000008</v>
      </c>
      <c r="I149" s="152">
        <v>4.3870329999999997</v>
      </c>
      <c r="J149" s="152">
        <v>181</v>
      </c>
      <c r="K149" s="152">
        <v>9.7745499999999996</v>
      </c>
      <c r="L149" s="152">
        <v>9.7745499999999996</v>
      </c>
      <c r="M149" s="152">
        <v>4.5875139999999996</v>
      </c>
      <c r="N149" s="152">
        <v>363</v>
      </c>
      <c r="O149" s="152">
        <v>9.5438519999999993</v>
      </c>
      <c r="P149" s="152">
        <v>9.5438519999999993</v>
      </c>
      <c r="Q149" s="152">
        <v>4.7399959999999997</v>
      </c>
      <c r="R149" s="152">
        <v>1251</v>
      </c>
      <c r="S149" s="152">
        <v>98.834343000000004</v>
      </c>
      <c r="T149" s="152">
        <v>99.139899</v>
      </c>
      <c r="U149" s="152">
        <v>5</v>
      </c>
      <c r="V149" s="152">
        <v>1798</v>
      </c>
      <c r="W149" s="152">
        <v>104.00556899999999</v>
      </c>
      <c r="X149" s="152">
        <v>104.40279099999999</v>
      </c>
      <c r="Y149" s="152">
        <v>6.5</v>
      </c>
      <c r="Z149" s="152" t="s">
        <v>251</v>
      </c>
      <c r="AA149" s="152" t="s">
        <v>251</v>
      </c>
      <c r="AB149" s="152" t="s">
        <v>251</v>
      </c>
      <c r="AC149" s="152" t="s">
        <v>251</v>
      </c>
      <c r="AD149" s="152">
        <v>3527</v>
      </c>
      <c r="AE149" s="152">
        <v>99.385306</v>
      </c>
      <c r="AF149" s="152">
        <v>101.190167</v>
      </c>
      <c r="AG149" s="152">
        <v>5.75</v>
      </c>
      <c r="AH149" s="152">
        <v>6712</v>
      </c>
      <c r="AI149" s="152">
        <v>116.210798</v>
      </c>
      <c r="AJ149" s="152">
        <v>116.684409</v>
      </c>
      <c r="AK149" s="152">
        <v>7.75</v>
      </c>
      <c r="AL149" s="152">
        <v>9624</v>
      </c>
      <c r="AM149" s="152">
        <v>118.352181</v>
      </c>
      <c r="AN149" s="152">
        <v>118.82579200000001</v>
      </c>
      <c r="AO149" s="152">
        <v>7.75</v>
      </c>
    </row>
    <row r="150" spans="1:41" x14ac:dyDescent="0.25">
      <c r="A150" s="148">
        <v>42562</v>
      </c>
      <c r="B150" s="152">
        <v>24</v>
      </c>
      <c r="C150" s="152">
        <v>9.9721980000000006</v>
      </c>
      <c r="D150" s="152">
        <v>9.9721980000000006</v>
      </c>
      <c r="E150" s="152">
        <v>4.1819269999999999</v>
      </c>
      <c r="F150" s="152">
        <v>87</v>
      </c>
      <c r="G150" s="152">
        <v>9.8952589999999994</v>
      </c>
      <c r="H150" s="152">
        <v>9.8952589999999994</v>
      </c>
      <c r="I150" s="152">
        <v>4.3799869999999999</v>
      </c>
      <c r="J150" s="152">
        <v>178</v>
      </c>
      <c r="K150" s="152">
        <v>9.778715</v>
      </c>
      <c r="L150" s="152">
        <v>9.778715</v>
      </c>
      <c r="M150" s="152">
        <v>4.5767030000000002</v>
      </c>
      <c r="N150" s="152">
        <v>360</v>
      </c>
      <c r="O150" s="152">
        <v>9.547091</v>
      </c>
      <c r="P150" s="152">
        <v>9.547091</v>
      </c>
      <c r="Q150" s="152">
        <v>4.7439479999999996</v>
      </c>
      <c r="R150" s="152">
        <v>1248</v>
      </c>
      <c r="S150" s="152">
        <v>98.840018999999998</v>
      </c>
      <c r="T150" s="152">
        <v>99.187241</v>
      </c>
      <c r="U150" s="152">
        <v>5</v>
      </c>
      <c r="V150" s="152">
        <v>1795</v>
      </c>
      <c r="W150" s="152">
        <v>103.90491900000001</v>
      </c>
      <c r="X150" s="152">
        <v>104.356308</v>
      </c>
      <c r="Y150" s="152">
        <v>6.5</v>
      </c>
      <c r="Z150" s="152" t="s">
        <v>251</v>
      </c>
      <c r="AA150" s="152" t="s">
        <v>251</v>
      </c>
      <c r="AB150" s="152" t="s">
        <v>251</v>
      </c>
      <c r="AC150" s="152" t="s">
        <v>251</v>
      </c>
      <c r="AD150" s="152">
        <v>3524</v>
      </c>
      <c r="AE150" s="152">
        <v>99.104331999999999</v>
      </c>
      <c r="AF150" s="152">
        <v>100.95711</v>
      </c>
      <c r="AG150" s="152">
        <v>5.75</v>
      </c>
      <c r="AH150" s="152">
        <v>6709</v>
      </c>
      <c r="AI150" s="152">
        <v>115.85582700000001</v>
      </c>
      <c r="AJ150" s="152">
        <v>116.394021</v>
      </c>
      <c r="AK150" s="152">
        <v>7.75</v>
      </c>
      <c r="AL150" s="152">
        <v>9621</v>
      </c>
      <c r="AM150" s="152">
        <v>118.18229100000001</v>
      </c>
      <c r="AN150" s="152">
        <v>118.720485</v>
      </c>
      <c r="AO150" s="152">
        <v>7.75</v>
      </c>
    </row>
    <row r="151" spans="1:41" x14ac:dyDescent="0.25">
      <c r="A151" s="148">
        <v>42563</v>
      </c>
      <c r="B151" s="152">
        <v>23</v>
      </c>
      <c r="C151" s="152">
        <v>9.9733660000000004</v>
      </c>
      <c r="D151" s="152">
        <v>9.9733660000000004</v>
      </c>
      <c r="E151" s="152">
        <v>4.1799330000000001</v>
      </c>
      <c r="F151" s="152">
        <v>86</v>
      </c>
      <c r="G151" s="152">
        <v>9.8966390000000004</v>
      </c>
      <c r="H151" s="152">
        <v>9.8966390000000004</v>
      </c>
      <c r="I151" s="152">
        <v>4.3719279999999996</v>
      </c>
      <c r="J151" s="152">
        <v>177</v>
      </c>
      <c r="K151" s="152">
        <v>9.779776</v>
      </c>
      <c r="L151" s="152">
        <v>9.779776</v>
      </c>
      <c r="M151" s="152">
        <v>4.5799950000000003</v>
      </c>
      <c r="N151" s="152">
        <v>359</v>
      </c>
      <c r="O151" s="152">
        <v>9.5495319999999992</v>
      </c>
      <c r="P151" s="152">
        <v>9.5495319999999992</v>
      </c>
      <c r="Q151" s="152">
        <v>4.7303129999999998</v>
      </c>
      <c r="R151" s="152">
        <v>1247</v>
      </c>
      <c r="S151" s="152">
        <v>98.964878999999996</v>
      </c>
      <c r="T151" s="152">
        <v>99.325990000000004</v>
      </c>
      <c r="U151" s="152">
        <v>5</v>
      </c>
      <c r="V151" s="152">
        <v>1794</v>
      </c>
      <c r="W151" s="152">
        <v>103.904706</v>
      </c>
      <c r="X151" s="152">
        <v>104.37415</v>
      </c>
      <c r="Y151" s="152">
        <v>6.5</v>
      </c>
      <c r="Z151" s="152" t="s">
        <v>251</v>
      </c>
      <c r="AA151" s="152" t="s">
        <v>251</v>
      </c>
      <c r="AB151" s="152" t="s">
        <v>251</v>
      </c>
      <c r="AC151" s="152" t="s">
        <v>251</v>
      </c>
      <c r="AD151" s="152">
        <v>3523</v>
      </c>
      <c r="AE151" s="152">
        <v>98.816479000000001</v>
      </c>
      <c r="AF151" s="152">
        <v>100.68522900000001</v>
      </c>
      <c r="AG151" s="152">
        <v>5.75</v>
      </c>
      <c r="AH151" s="152">
        <v>6708</v>
      </c>
      <c r="AI151" s="152">
        <v>115.400048</v>
      </c>
      <c r="AJ151" s="152">
        <v>115.95977000000001</v>
      </c>
      <c r="AK151" s="152">
        <v>7.75</v>
      </c>
      <c r="AL151" s="152">
        <v>9620</v>
      </c>
      <c r="AM151" s="152">
        <v>117.70002100000001</v>
      </c>
      <c r="AN151" s="152">
        <v>118.259743</v>
      </c>
      <c r="AO151" s="152">
        <v>7.75</v>
      </c>
    </row>
    <row r="152" spans="1:41" x14ac:dyDescent="0.25">
      <c r="A152" s="148">
        <v>42564</v>
      </c>
      <c r="B152" s="152">
        <v>22</v>
      </c>
      <c r="C152" s="152">
        <v>9.9746769999999998</v>
      </c>
      <c r="D152" s="152">
        <v>9.9746769999999998</v>
      </c>
      <c r="E152" s="152">
        <v>4.1542839999999996</v>
      </c>
      <c r="F152" s="152">
        <v>85</v>
      </c>
      <c r="G152" s="152">
        <v>9.8977570000000004</v>
      </c>
      <c r="H152" s="152">
        <v>9.8977570000000004</v>
      </c>
      <c r="I152" s="152">
        <v>4.3750229999999997</v>
      </c>
      <c r="J152" s="152">
        <v>176</v>
      </c>
      <c r="K152" s="152">
        <v>9.7819570000000002</v>
      </c>
      <c r="L152" s="152">
        <v>9.7819570000000002</v>
      </c>
      <c r="M152" s="152">
        <v>4.5593849999999998</v>
      </c>
      <c r="N152" s="152">
        <v>358</v>
      </c>
      <c r="O152" s="152">
        <v>9.5507639999999991</v>
      </c>
      <c r="P152" s="152">
        <v>9.5507639999999991</v>
      </c>
      <c r="Q152" s="152">
        <v>4.7299429999999996</v>
      </c>
      <c r="R152" s="152">
        <v>1246</v>
      </c>
      <c r="S152" s="152">
        <v>98.987869000000003</v>
      </c>
      <c r="T152" s="152">
        <v>99.362869000000003</v>
      </c>
      <c r="U152" s="152">
        <v>5</v>
      </c>
      <c r="V152" s="152">
        <v>1793</v>
      </c>
      <c r="W152" s="152">
        <v>103.94660399999999</v>
      </c>
      <c r="X152" s="152">
        <v>104.434104</v>
      </c>
      <c r="Y152" s="152">
        <v>6.5</v>
      </c>
      <c r="Z152" s="152" t="s">
        <v>251</v>
      </c>
      <c r="AA152" s="152" t="s">
        <v>251</v>
      </c>
      <c r="AB152" s="152" t="s">
        <v>251</v>
      </c>
      <c r="AC152" s="152" t="s">
        <v>251</v>
      </c>
      <c r="AD152" s="152">
        <v>3522</v>
      </c>
      <c r="AE152" s="152">
        <v>98.814408</v>
      </c>
      <c r="AF152" s="152">
        <v>100.69913</v>
      </c>
      <c r="AG152" s="152">
        <v>5.75</v>
      </c>
      <c r="AH152" s="152">
        <v>6707</v>
      </c>
      <c r="AI152" s="152">
        <v>115.038905</v>
      </c>
      <c r="AJ152" s="152">
        <v>115.620155</v>
      </c>
      <c r="AK152" s="152">
        <v>7.75</v>
      </c>
      <c r="AL152" s="152">
        <v>9619</v>
      </c>
      <c r="AM152" s="152">
        <v>117.250772</v>
      </c>
      <c r="AN152" s="152">
        <v>117.83202199999999</v>
      </c>
      <c r="AO152" s="152">
        <v>7.75</v>
      </c>
    </row>
    <row r="153" spans="1:41" x14ac:dyDescent="0.25">
      <c r="A153" s="148">
        <v>42565</v>
      </c>
      <c r="B153" s="152">
        <v>28</v>
      </c>
      <c r="C153" s="152">
        <v>9.9679339999999996</v>
      </c>
      <c r="D153" s="152">
        <v>9.9679339999999996</v>
      </c>
      <c r="E153" s="152">
        <v>4.1360340000000004</v>
      </c>
      <c r="F153" s="152">
        <v>91</v>
      </c>
      <c r="G153" s="152">
        <v>9.8907430000000005</v>
      </c>
      <c r="H153" s="152">
        <v>9.8907430000000005</v>
      </c>
      <c r="I153" s="152">
        <v>4.37</v>
      </c>
      <c r="J153" s="152">
        <v>175</v>
      </c>
      <c r="K153" s="152">
        <v>9.7834859999999999</v>
      </c>
      <c r="L153" s="152">
        <v>9.7834859999999999</v>
      </c>
      <c r="M153" s="152">
        <v>4.5525719999999996</v>
      </c>
      <c r="N153" s="152">
        <v>357</v>
      </c>
      <c r="O153" s="152">
        <v>9.5520029999999991</v>
      </c>
      <c r="P153" s="152">
        <v>9.5520029999999991</v>
      </c>
      <c r="Q153" s="152">
        <v>4.7294970000000003</v>
      </c>
      <c r="R153" s="152">
        <v>1245</v>
      </c>
      <c r="S153" s="152">
        <v>98.988084999999998</v>
      </c>
      <c r="T153" s="152">
        <v>99.376974000000004</v>
      </c>
      <c r="U153" s="152">
        <v>5</v>
      </c>
      <c r="V153" s="152">
        <v>1792</v>
      </c>
      <c r="W153" s="152">
        <v>104.030068</v>
      </c>
      <c r="X153" s="152">
        <v>104.535624</v>
      </c>
      <c r="Y153" s="152">
        <v>6.5</v>
      </c>
      <c r="Z153" s="152" t="s">
        <v>251</v>
      </c>
      <c r="AA153" s="152" t="s">
        <v>251</v>
      </c>
      <c r="AB153" s="152" t="s">
        <v>251</v>
      </c>
      <c r="AC153" s="152" t="s">
        <v>251</v>
      </c>
      <c r="AD153" s="152">
        <v>3521</v>
      </c>
      <c r="AE153" s="152">
        <v>98.741804999999999</v>
      </c>
      <c r="AF153" s="152">
        <v>100.642499</v>
      </c>
      <c r="AG153" s="152">
        <v>5.75</v>
      </c>
      <c r="AH153" s="152">
        <v>6706</v>
      </c>
      <c r="AI153" s="152">
        <v>114.671685</v>
      </c>
      <c r="AJ153" s="152">
        <v>115.274463</v>
      </c>
      <c r="AK153" s="152">
        <v>7.75</v>
      </c>
      <c r="AL153" s="152">
        <v>9618</v>
      </c>
      <c r="AM153" s="152">
        <v>116.72609300000001</v>
      </c>
      <c r="AN153" s="152">
        <v>117.32887100000001</v>
      </c>
      <c r="AO153" s="152">
        <v>7.75</v>
      </c>
    </row>
    <row r="154" spans="1:41" x14ac:dyDescent="0.25">
      <c r="A154" s="148">
        <v>42566</v>
      </c>
      <c r="B154" s="152">
        <v>27</v>
      </c>
      <c r="C154" s="152">
        <v>9.9690779999999997</v>
      </c>
      <c r="D154" s="152">
        <v>9.9690779999999997</v>
      </c>
      <c r="E154" s="152">
        <v>4.1357220000000003</v>
      </c>
      <c r="F154" s="152">
        <v>90</v>
      </c>
      <c r="G154" s="152">
        <v>9.8917780000000004</v>
      </c>
      <c r="H154" s="152">
        <v>9.8917780000000004</v>
      </c>
      <c r="I154" s="152">
        <v>4.3762410000000003</v>
      </c>
      <c r="J154" s="152">
        <v>174</v>
      </c>
      <c r="K154" s="152">
        <v>9.7839790000000004</v>
      </c>
      <c r="L154" s="152">
        <v>9.7839790000000004</v>
      </c>
      <c r="M154" s="152">
        <v>4.5680800000000001</v>
      </c>
      <c r="N154" s="152">
        <v>356</v>
      </c>
      <c r="O154" s="152">
        <v>9.5513619999999992</v>
      </c>
      <c r="P154" s="152">
        <v>9.5513619999999992</v>
      </c>
      <c r="Q154" s="152">
        <v>4.7498870000000002</v>
      </c>
      <c r="R154" s="152">
        <v>1244</v>
      </c>
      <c r="S154" s="152">
        <v>98.813755999999998</v>
      </c>
      <c r="T154" s="152">
        <v>99.216533999999996</v>
      </c>
      <c r="U154" s="152">
        <v>5</v>
      </c>
      <c r="V154" s="152">
        <v>1791</v>
      </c>
      <c r="W154" s="152">
        <v>103.766848</v>
      </c>
      <c r="X154" s="152">
        <v>104.290459</v>
      </c>
      <c r="Y154" s="152">
        <v>6.5</v>
      </c>
      <c r="Z154" s="152" t="s">
        <v>251</v>
      </c>
      <c r="AA154" s="152" t="s">
        <v>251</v>
      </c>
      <c r="AB154" s="152" t="s">
        <v>251</v>
      </c>
      <c r="AC154" s="152" t="s">
        <v>251</v>
      </c>
      <c r="AD154" s="152">
        <v>3520</v>
      </c>
      <c r="AE154" s="152">
        <v>98.153981000000002</v>
      </c>
      <c r="AF154" s="152">
        <v>100.07064800000001</v>
      </c>
      <c r="AG154" s="152">
        <v>5.75</v>
      </c>
      <c r="AH154" s="152">
        <v>6705</v>
      </c>
      <c r="AI154" s="152">
        <v>113.622433</v>
      </c>
      <c r="AJ154" s="152">
        <v>114.24673900000001</v>
      </c>
      <c r="AK154" s="152">
        <v>7.75</v>
      </c>
      <c r="AL154" s="152">
        <v>9617</v>
      </c>
      <c r="AM154" s="152">
        <v>115.45286900000001</v>
      </c>
      <c r="AN154" s="152">
        <v>116.077175</v>
      </c>
      <c r="AO154" s="152">
        <v>7.75</v>
      </c>
    </row>
    <row r="155" spans="1:41" x14ac:dyDescent="0.25">
      <c r="A155" s="148">
        <v>42569</v>
      </c>
      <c r="B155" s="152">
        <v>24</v>
      </c>
      <c r="C155" s="152">
        <v>9.9722109999999997</v>
      </c>
      <c r="D155" s="152">
        <v>9.9722109999999997</v>
      </c>
      <c r="E155" s="152">
        <v>4.1799660000000003</v>
      </c>
      <c r="F155" s="152">
        <v>87</v>
      </c>
      <c r="G155" s="152">
        <v>9.8953930000000003</v>
      </c>
      <c r="H155" s="152">
        <v>9.8953930000000003</v>
      </c>
      <c r="I155" s="152">
        <v>4.3743239999999997</v>
      </c>
      <c r="J155" s="152">
        <v>171</v>
      </c>
      <c r="K155" s="152">
        <v>9.7879400000000008</v>
      </c>
      <c r="L155" s="152">
        <v>9.7879400000000008</v>
      </c>
      <c r="M155" s="152">
        <v>4.5611449999999998</v>
      </c>
      <c r="N155" s="152">
        <v>353</v>
      </c>
      <c r="O155" s="152">
        <v>9.5542490000000004</v>
      </c>
      <c r="P155" s="152">
        <v>9.5542490000000004</v>
      </c>
      <c r="Q155" s="152">
        <v>4.7579900000000004</v>
      </c>
      <c r="R155" s="152">
        <v>1241</v>
      </c>
      <c r="S155" s="152">
        <v>98.811457000000004</v>
      </c>
      <c r="T155" s="152">
        <v>99.255900999999994</v>
      </c>
      <c r="U155" s="152">
        <v>5</v>
      </c>
      <c r="V155" s="152">
        <v>1788</v>
      </c>
      <c r="W155" s="152">
        <v>103.76085399999999</v>
      </c>
      <c r="X155" s="152">
        <v>104.338632</v>
      </c>
      <c r="Y155" s="152">
        <v>6.5</v>
      </c>
      <c r="Z155" s="152" t="s">
        <v>251</v>
      </c>
      <c r="AA155" s="152" t="s">
        <v>251</v>
      </c>
      <c r="AB155" s="152" t="s">
        <v>251</v>
      </c>
      <c r="AC155" s="152" t="s">
        <v>251</v>
      </c>
      <c r="AD155" s="152">
        <v>3517</v>
      </c>
      <c r="AE155" s="152">
        <v>98.162662999999995</v>
      </c>
      <c r="AF155" s="152">
        <v>100.127246</v>
      </c>
      <c r="AG155" s="152">
        <v>5.75</v>
      </c>
      <c r="AH155" s="152">
        <v>6702</v>
      </c>
      <c r="AI155" s="152">
        <v>113.72843</v>
      </c>
      <c r="AJ155" s="152">
        <v>114.41731900000001</v>
      </c>
      <c r="AK155" s="152">
        <v>7.75</v>
      </c>
      <c r="AL155" s="152">
        <v>9614</v>
      </c>
      <c r="AM155" s="152">
        <v>115.888136</v>
      </c>
      <c r="AN155" s="152">
        <v>116.57702500000001</v>
      </c>
      <c r="AO155" s="152">
        <v>7.75</v>
      </c>
    </row>
    <row r="156" spans="1:41" x14ac:dyDescent="0.25">
      <c r="A156" s="148">
        <v>42570</v>
      </c>
      <c r="B156" s="152">
        <v>23</v>
      </c>
      <c r="C156" s="152">
        <v>9.9735309999999995</v>
      </c>
      <c r="D156" s="152">
        <v>9.9735309999999995</v>
      </c>
      <c r="E156" s="152">
        <v>4.153969</v>
      </c>
      <c r="F156" s="152">
        <v>86</v>
      </c>
      <c r="G156" s="152">
        <v>9.8964599999999994</v>
      </c>
      <c r="H156" s="152">
        <v>9.8964599999999994</v>
      </c>
      <c r="I156" s="152">
        <v>4.3795789999999997</v>
      </c>
      <c r="J156" s="152">
        <v>170</v>
      </c>
      <c r="K156" s="152">
        <v>9.7892060000000001</v>
      </c>
      <c r="L156" s="152">
        <v>9.7892060000000001</v>
      </c>
      <c r="M156" s="152">
        <v>4.5599949999999998</v>
      </c>
      <c r="N156" s="152">
        <v>352</v>
      </c>
      <c r="O156" s="152">
        <v>9.5534320000000008</v>
      </c>
      <c r="P156" s="152">
        <v>9.5534320000000008</v>
      </c>
      <c r="Q156" s="152">
        <v>4.7806620000000004</v>
      </c>
      <c r="R156" s="152">
        <v>1240</v>
      </c>
      <c r="S156" s="152">
        <v>98.814909999999998</v>
      </c>
      <c r="T156" s="152">
        <v>99.273242999999994</v>
      </c>
      <c r="U156" s="152">
        <v>5</v>
      </c>
      <c r="V156" s="152">
        <v>1787</v>
      </c>
      <c r="W156" s="152">
        <v>103.788173</v>
      </c>
      <c r="X156" s="152">
        <v>104.384006</v>
      </c>
      <c r="Y156" s="152">
        <v>6.5</v>
      </c>
      <c r="Z156" s="152" t="s">
        <v>251</v>
      </c>
      <c r="AA156" s="152" t="s">
        <v>251</v>
      </c>
      <c r="AB156" s="152" t="s">
        <v>251</v>
      </c>
      <c r="AC156" s="152" t="s">
        <v>251</v>
      </c>
      <c r="AD156" s="152">
        <v>3516</v>
      </c>
      <c r="AE156" s="152">
        <v>98.465722999999997</v>
      </c>
      <c r="AF156" s="152">
        <v>100.446279</v>
      </c>
      <c r="AG156" s="152">
        <v>5.75</v>
      </c>
      <c r="AH156" s="152">
        <v>6701</v>
      </c>
      <c r="AI156" s="152">
        <v>114.56164099999999</v>
      </c>
      <c r="AJ156" s="152">
        <v>115.272058</v>
      </c>
      <c r="AK156" s="152">
        <v>7.75</v>
      </c>
      <c r="AL156" s="152">
        <v>9613</v>
      </c>
      <c r="AM156" s="152">
        <v>117.22864800000001</v>
      </c>
      <c r="AN156" s="152">
        <v>117.939065</v>
      </c>
      <c r="AO156" s="152">
        <v>7.75</v>
      </c>
    </row>
    <row r="157" spans="1:41" x14ac:dyDescent="0.25">
      <c r="A157" s="148">
        <v>42571</v>
      </c>
      <c r="B157" s="152">
        <v>22</v>
      </c>
      <c r="C157" s="152">
        <v>9.9745799999999996</v>
      </c>
      <c r="D157" s="152">
        <v>9.9745799999999996</v>
      </c>
      <c r="E157" s="152">
        <v>4.1702370000000002</v>
      </c>
      <c r="F157" s="152">
        <v>85</v>
      </c>
      <c r="G157" s="152">
        <v>9.8976980000000001</v>
      </c>
      <c r="H157" s="152">
        <v>9.8976980000000001</v>
      </c>
      <c r="I157" s="152">
        <v>4.3775740000000001</v>
      </c>
      <c r="J157" s="152">
        <v>169</v>
      </c>
      <c r="K157" s="152">
        <v>9.7903149999999997</v>
      </c>
      <c r="L157" s="152">
        <v>9.7903149999999997</v>
      </c>
      <c r="M157" s="152">
        <v>4.5623279999999999</v>
      </c>
      <c r="N157" s="152">
        <v>351</v>
      </c>
      <c r="O157" s="152">
        <v>9.5546579999999999</v>
      </c>
      <c r="P157" s="152">
        <v>9.5546579999999999</v>
      </c>
      <c r="Q157" s="152">
        <v>4.7805059999999999</v>
      </c>
      <c r="R157" s="152">
        <v>1239</v>
      </c>
      <c r="S157" s="152">
        <v>98.761041000000006</v>
      </c>
      <c r="T157" s="152">
        <v>99.233262999999994</v>
      </c>
      <c r="U157" s="152">
        <v>5</v>
      </c>
      <c r="V157" s="152">
        <v>1786</v>
      </c>
      <c r="W157" s="152">
        <v>103.66943000000001</v>
      </c>
      <c r="X157" s="152">
        <v>104.28331900000001</v>
      </c>
      <c r="Y157" s="152">
        <v>6.5</v>
      </c>
      <c r="Z157" s="152" t="s">
        <v>251</v>
      </c>
      <c r="AA157" s="152" t="s">
        <v>251</v>
      </c>
      <c r="AB157" s="152" t="s">
        <v>251</v>
      </c>
      <c r="AC157" s="152" t="s">
        <v>251</v>
      </c>
      <c r="AD157" s="152">
        <v>3515</v>
      </c>
      <c r="AE157" s="152">
        <v>98.308272000000002</v>
      </c>
      <c r="AF157" s="152">
        <v>100.3048</v>
      </c>
      <c r="AG157" s="152">
        <v>5.75</v>
      </c>
      <c r="AH157" s="152">
        <v>6700</v>
      </c>
      <c r="AI157" s="152">
        <v>114.483082</v>
      </c>
      <c r="AJ157" s="152">
        <v>115.21502599999999</v>
      </c>
      <c r="AK157" s="152">
        <v>7.75</v>
      </c>
      <c r="AL157" s="152">
        <v>9612</v>
      </c>
      <c r="AM157" s="152">
        <v>116.823776</v>
      </c>
      <c r="AN157" s="152">
        <v>117.55571999999999</v>
      </c>
      <c r="AO157" s="152">
        <v>7.75</v>
      </c>
    </row>
    <row r="158" spans="1:41" x14ac:dyDescent="0.25">
      <c r="A158" s="148">
        <v>42572</v>
      </c>
      <c r="B158" s="152">
        <v>28</v>
      </c>
      <c r="C158" s="152">
        <v>9.9675360000000008</v>
      </c>
      <c r="D158" s="152">
        <v>9.9675360000000008</v>
      </c>
      <c r="E158" s="152">
        <v>4.1875369999999998</v>
      </c>
      <c r="F158" s="152">
        <v>91</v>
      </c>
      <c r="G158" s="152">
        <v>9.8904510000000005</v>
      </c>
      <c r="H158" s="152">
        <v>9.8904510000000005</v>
      </c>
      <c r="I158" s="152">
        <v>4.3818089999999996</v>
      </c>
      <c r="J158" s="152">
        <v>182</v>
      </c>
      <c r="K158" s="152">
        <v>9.7732469999999996</v>
      </c>
      <c r="L158" s="152">
        <v>9.7732469999999996</v>
      </c>
      <c r="M158" s="152">
        <v>4.5892879999999998</v>
      </c>
      <c r="N158" s="152">
        <v>364</v>
      </c>
      <c r="O158" s="152">
        <v>9.5380749999999992</v>
      </c>
      <c r="P158" s="152">
        <v>9.5380749999999992</v>
      </c>
      <c r="Q158" s="152">
        <v>4.789739</v>
      </c>
      <c r="R158" s="152">
        <v>1238</v>
      </c>
      <c r="S158" s="152">
        <v>98.754830999999996</v>
      </c>
      <c r="T158" s="152">
        <v>99.240942000000004</v>
      </c>
      <c r="U158" s="152">
        <v>5</v>
      </c>
      <c r="V158" s="152">
        <v>1785</v>
      </c>
      <c r="W158" s="152">
        <v>103.655669</v>
      </c>
      <c r="X158" s="152">
        <v>104.28761299999999</v>
      </c>
      <c r="Y158" s="152">
        <v>6.5</v>
      </c>
      <c r="Z158" s="152" t="s">
        <v>251</v>
      </c>
      <c r="AA158" s="152" t="s">
        <v>251</v>
      </c>
      <c r="AB158" s="152" t="s">
        <v>251</v>
      </c>
      <c r="AC158" s="152" t="s">
        <v>251</v>
      </c>
      <c r="AD158" s="152">
        <v>3514</v>
      </c>
      <c r="AE158" s="152">
        <v>98.524198999999996</v>
      </c>
      <c r="AF158" s="152">
        <v>100.536699</v>
      </c>
      <c r="AG158" s="152">
        <v>5.75</v>
      </c>
      <c r="AH158" s="152">
        <v>6699</v>
      </c>
      <c r="AI158" s="152">
        <v>114.93168799999999</v>
      </c>
      <c r="AJ158" s="152">
        <v>115.68516</v>
      </c>
      <c r="AK158" s="152">
        <v>7.75</v>
      </c>
      <c r="AL158" s="152">
        <v>9611</v>
      </c>
      <c r="AM158" s="152">
        <v>117.17029100000001</v>
      </c>
      <c r="AN158" s="152">
        <v>117.92376299999999</v>
      </c>
      <c r="AO158" s="152">
        <v>7.75</v>
      </c>
    </row>
    <row r="159" spans="1:41" x14ac:dyDescent="0.25">
      <c r="A159" s="148">
        <v>42573</v>
      </c>
      <c r="B159" s="152">
        <v>27</v>
      </c>
      <c r="C159" s="152">
        <v>9.9686769999999996</v>
      </c>
      <c r="D159" s="152">
        <v>9.9686769999999996</v>
      </c>
      <c r="E159" s="152">
        <v>4.1895230000000003</v>
      </c>
      <c r="F159" s="152">
        <v>90</v>
      </c>
      <c r="G159" s="152">
        <v>9.891686</v>
      </c>
      <c r="H159" s="152">
        <v>9.891686</v>
      </c>
      <c r="I159" s="152">
        <v>4.3800020000000002</v>
      </c>
      <c r="J159" s="152">
        <v>181</v>
      </c>
      <c r="K159" s="152">
        <v>9.7746460000000006</v>
      </c>
      <c r="L159" s="152">
        <v>9.7746460000000006</v>
      </c>
      <c r="M159" s="152">
        <v>4.585515</v>
      </c>
      <c r="N159" s="152">
        <v>363</v>
      </c>
      <c r="O159" s="152">
        <v>9.5405999999999995</v>
      </c>
      <c r="P159" s="152">
        <v>9.5405999999999995</v>
      </c>
      <c r="Q159" s="152">
        <v>4.7754159999999999</v>
      </c>
      <c r="R159" s="152">
        <v>1237</v>
      </c>
      <c r="S159" s="152">
        <v>98.837936999999997</v>
      </c>
      <c r="T159" s="152">
        <v>99.337936999999997</v>
      </c>
      <c r="U159" s="152">
        <v>5</v>
      </c>
      <c r="V159" s="152">
        <v>1784</v>
      </c>
      <c r="W159" s="152">
        <v>103.752897</v>
      </c>
      <c r="X159" s="152">
        <v>104.402897</v>
      </c>
      <c r="Y159" s="152">
        <v>6.5</v>
      </c>
      <c r="Z159" s="152" t="s">
        <v>251</v>
      </c>
      <c r="AA159" s="152" t="s">
        <v>251</v>
      </c>
      <c r="AB159" s="152" t="s">
        <v>251</v>
      </c>
      <c r="AC159" s="152" t="s">
        <v>251</v>
      </c>
      <c r="AD159" s="152">
        <v>3513</v>
      </c>
      <c r="AE159" s="152">
        <v>98.875947999999994</v>
      </c>
      <c r="AF159" s="152">
        <v>100.90442</v>
      </c>
      <c r="AG159" s="152">
        <v>5.75</v>
      </c>
      <c r="AH159" s="152">
        <v>6698</v>
      </c>
      <c r="AI159" s="152">
        <v>115.62554799999999</v>
      </c>
      <c r="AJ159" s="152">
        <v>116.400548</v>
      </c>
      <c r="AK159" s="152">
        <v>7.75</v>
      </c>
      <c r="AL159" s="152">
        <v>9610</v>
      </c>
      <c r="AM159" s="152">
        <v>117.590817</v>
      </c>
      <c r="AN159" s="152">
        <v>118.36581700000001</v>
      </c>
      <c r="AO159" s="152">
        <v>7.75</v>
      </c>
    </row>
    <row r="160" spans="1:41" x14ac:dyDescent="0.25">
      <c r="A160" s="148">
        <v>42576</v>
      </c>
      <c r="B160" s="152">
        <v>24</v>
      </c>
      <c r="C160" s="152">
        <v>9.9721290000000007</v>
      </c>
      <c r="D160" s="152">
        <v>9.9721290000000007</v>
      </c>
      <c r="E160" s="152">
        <v>4.1923339999999998</v>
      </c>
      <c r="F160" s="152">
        <v>87</v>
      </c>
      <c r="G160" s="152">
        <v>9.8957320000000006</v>
      </c>
      <c r="H160" s="152">
        <v>9.8957320000000006</v>
      </c>
      <c r="I160" s="152">
        <v>4.3599990000000002</v>
      </c>
      <c r="J160" s="152">
        <v>178</v>
      </c>
      <c r="K160" s="152">
        <v>9.7784469999999999</v>
      </c>
      <c r="L160" s="152">
        <v>9.7784469999999999</v>
      </c>
      <c r="M160" s="152">
        <v>4.5823710000000002</v>
      </c>
      <c r="N160" s="152">
        <v>360</v>
      </c>
      <c r="O160" s="152">
        <v>9.5443909999999992</v>
      </c>
      <c r="P160" s="152">
        <v>9.5443909999999992</v>
      </c>
      <c r="Q160" s="152">
        <v>4.7735789999999998</v>
      </c>
      <c r="R160" s="152">
        <v>1234</v>
      </c>
      <c r="S160" s="152">
        <v>98.798902999999996</v>
      </c>
      <c r="T160" s="152">
        <v>99.34057</v>
      </c>
      <c r="U160" s="152">
        <v>5</v>
      </c>
      <c r="V160" s="152">
        <v>1781</v>
      </c>
      <c r="W160" s="152">
        <v>103.70332999999999</v>
      </c>
      <c r="X160" s="152">
        <v>104.40749700000001</v>
      </c>
      <c r="Y160" s="152">
        <v>6.5</v>
      </c>
      <c r="Z160" s="152" t="s">
        <v>251</v>
      </c>
      <c r="AA160" s="152" t="s">
        <v>251</v>
      </c>
      <c r="AB160" s="152" t="s">
        <v>251</v>
      </c>
      <c r="AC160" s="152" t="s">
        <v>251</v>
      </c>
      <c r="AD160" s="152">
        <v>3510</v>
      </c>
      <c r="AE160" s="152">
        <v>98.756604999999993</v>
      </c>
      <c r="AF160" s="152">
        <v>100.832994</v>
      </c>
      <c r="AG160" s="152">
        <v>5.75</v>
      </c>
      <c r="AH160" s="152">
        <v>6695</v>
      </c>
      <c r="AI160" s="152">
        <v>115.385456</v>
      </c>
      <c r="AJ160" s="152">
        <v>116.225039</v>
      </c>
      <c r="AK160" s="152">
        <v>7.75</v>
      </c>
      <c r="AL160" s="152">
        <v>9607</v>
      </c>
      <c r="AM160" s="152">
        <v>117.299324</v>
      </c>
      <c r="AN160" s="152">
        <v>118.138907</v>
      </c>
      <c r="AO160" s="152">
        <v>7.75</v>
      </c>
    </row>
    <row r="161" spans="1:41" x14ac:dyDescent="0.25">
      <c r="A161" s="148">
        <v>42577</v>
      </c>
      <c r="B161" s="152">
        <v>23</v>
      </c>
      <c r="C161" s="152">
        <v>9.9732380000000003</v>
      </c>
      <c r="D161" s="152">
        <v>9.9732380000000003</v>
      </c>
      <c r="E161" s="152">
        <v>4.200075</v>
      </c>
      <c r="F161" s="152">
        <v>86</v>
      </c>
      <c r="G161" s="152">
        <v>9.8967670000000005</v>
      </c>
      <c r="H161" s="152">
        <v>9.8967670000000005</v>
      </c>
      <c r="I161" s="152">
        <v>4.3664579999999997</v>
      </c>
      <c r="J161" s="152">
        <v>177</v>
      </c>
      <c r="K161" s="152">
        <v>9.7783650000000009</v>
      </c>
      <c r="L161" s="152">
        <v>9.7783650000000009</v>
      </c>
      <c r="M161" s="152">
        <v>4.610004</v>
      </c>
      <c r="N161" s="152">
        <v>359</v>
      </c>
      <c r="O161" s="152">
        <v>9.5439849999999993</v>
      </c>
      <c r="P161" s="152">
        <v>9.5439849999999993</v>
      </c>
      <c r="Q161" s="152">
        <v>4.7913449999999997</v>
      </c>
      <c r="R161" s="152">
        <v>1233</v>
      </c>
      <c r="S161" s="152">
        <v>98.718587999999997</v>
      </c>
      <c r="T161" s="152">
        <v>99.274144000000007</v>
      </c>
      <c r="U161" s="152">
        <v>5</v>
      </c>
      <c r="V161" s="152">
        <v>1780</v>
      </c>
      <c r="W161" s="152">
        <v>103.70137699999999</v>
      </c>
      <c r="X161" s="152">
        <v>104.423599</v>
      </c>
      <c r="Y161" s="152">
        <v>6.5</v>
      </c>
      <c r="Z161" s="152" t="s">
        <v>251</v>
      </c>
      <c r="AA161" s="152" t="s">
        <v>251</v>
      </c>
      <c r="AB161" s="152" t="s">
        <v>251</v>
      </c>
      <c r="AC161" s="152" t="s">
        <v>251</v>
      </c>
      <c r="AD161" s="152">
        <v>3509</v>
      </c>
      <c r="AE161" s="152">
        <v>98.815291999999999</v>
      </c>
      <c r="AF161" s="152">
        <v>100.907653</v>
      </c>
      <c r="AG161" s="152">
        <v>5.75</v>
      </c>
      <c r="AH161" s="152">
        <v>6694</v>
      </c>
      <c r="AI161" s="152">
        <v>115.384378</v>
      </c>
      <c r="AJ161" s="152">
        <v>116.24548900000001</v>
      </c>
      <c r="AK161" s="152">
        <v>7.75</v>
      </c>
      <c r="AL161" s="152">
        <v>9606</v>
      </c>
      <c r="AM161" s="152">
        <v>117.202511</v>
      </c>
      <c r="AN161" s="152">
        <v>118.063622</v>
      </c>
      <c r="AO161" s="152">
        <v>7.75</v>
      </c>
    </row>
    <row r="162" spans="1:41" x14ac:dyDescent="0.25">
      <c r="A162" s="148">
        <v>42578</v>
      </c>
      <c r="B162" s="152">
        <v>22</v>
      </c>
      <c r="C162" s="152">
        <v>9.9740929999999999</v>
      </c>
      <c r="D162" s="152">
        <v>9.9740929999999999</v>
      </c>
      <c r="E162" s="152">
        <v>4.2503390000000003</v>
      </c>
      <c r="F162" s="152">
        <v>85</v>
      </c>
      <c r="G162" s="152">
        <v>9.896827</v>
      </c>
      <c r="H162" s="152">
        <v>9.896827</v>
      </c>
      <c r="I162" s="152">
        <v>4.4152329999999997</v>
      </c>
      <c r="J162" s="152">
        <v>176</v>
      </c>
      <c r="K162" s="152">
        <v>9.7794699999999999</v>
      </c>
      <c r="L162" s="152">
        <v>9.7794699999999999</v>
      </c>
      <c r="M162" s="152">
        <v>4.6125619999999996</v>
      </c>
      <c r="N162" s="152">
        <v>358</v>
      </c>
      <c r="O162" s="152">
        <v>9.5444589999999998</v>
      </c>
      <c r="P162" s="152">
        <v>9.5444589999999998</v>
      </c>
      <c r="Q162" s="152">
        <v>4.7994960000000004</v>
      </c>
      <c r="R162" s="152">
        <v>1232</v>
      </c>
      <c r="S162" s="152">
        <v>98.570708999999994</v>
      </c>
      <c r="T162" s="152">
        <v>99.140152999999998</v>
      </c>
      <c r="U162" s="152">
        <v>5</v>
      </c>
      <c r="V162" s="152">
        <v>1779</v>
      </c>
      <c r="W162" s="152">
        <v>103.658871</v>
      </c>
      <c r="X162" s="152">
        <v>104.39914899999999</v>
      </c>
      <c r="Y162" s="152">
        <v>6.5</v>
      </c>
      <c r="Z162" s="152" t="s">
        <v>251</v>
      </c>
      <c r="AA162" s="152" t="s">
        <v>251</v>
      </c>
      <c r="AB162" s="152" t="s">
        <v>251</v>
      </c>
      <c r="AC162" s="152" t="s">
        <v>251</v>
      </c>
      <c r="AD162" s="152">
        <v>3508</v>
      </c>
      <c r="AE162" s="152">
        <v>98.721613000000005</v>
      </c>
      <c r="AF162" s="152">
        <v>100.82994600000001</v>
      </c>
      <c r="AG162" s="152">
        <v>5.75</v>
      </c>
      <c r="AH162" s="152">
        <v>6693</v>
      </c>
      <c r="AI162" s="152">
        <v>115.495301</v>
      </c>
      <c r="AJ162" s="152">
        <v>116.37794</v>
      </c>
      <c r="AK162" s="152">
        <v>7.75</v>
      </c>
      <c r="AL162" s="152">
        <v>9605</v>
      </c>
      <c r="AM162" s="152">
        <v>117.433521</v>
      </c>
      <c r="AN162" s="152">
        <v>118.31616</v>
      </c>
      <c r="AO162" s="152">
        <v>7.75</v>
      </c>
    </row>
    <row r="163" spans="1:41" x14ac:dyDescent="0.25">
      <c r="A163" s="148">
        <v>42579</v>
      </c>
      <c r="B163" s="152">
        <v>28</v>
      </c>
      <c r="C163" s="152">
        <v>9.966825</v>
      </c>
      <c r="D163" s="152">
        <v>9.966825</v>
      </c>
      <c r="E163" s="152">
        <v>4.2795550000000002</v>
      </c>
      <c r="F163" s="152">
        <v>91</v>
      </c>
      <c r="G163" s="152">
        <v>9.8897480000000009</v>
      </c>
      <c r="H163" s="152">
        <v>9.8897480000000009</v>
      </c>
      <c r="I163" s="152">
        <v>4.4102410000000001</v>
      </c>
      <c r="J163" s="152">
        <v>175</v>
      </c>
      <c r="K163" s="152">
        <v>9.7805660000000003</v>
      </c>
      <c r="L163" s="152">
        <v>9.7805660000000003</v>
      </c>
      <c r="M163" s="152">
        <v>4.6153469999999999</v>
      </c>
      <c r="N163" s="152">
        <v>357</v>
      </c>
      <c r="O163" s="152">
        <v>9.541366</v>
      </c>
      <c r="P163" s="152">
        <v>9.541366</v>
      </c>
      <c r="Q163" s="152">
        <v>4.8471890000000002</v>
      </c>
      <c r="R163" s="152">
        <v>1231</v>
      </c>
      <c r="S163" s="152">
        <v>98.538340000000005</v>
      </c>
      <c r="T163" s="152">
        <v>99.121673000000001</v>
      </c>
      <c r="U163" s="152">
        <v>5</v>
      </c>
      <c r="V163" s="152">
        <v>1778</v>
      </c>
      <c r="W163" s="152">
        <v>103.610095</v>
      </c>
      <c r="X163" s="152">
        <v>104.36842799999999</v>
      </c>
      <c r="Y163" s="152">
        <v>6.5</v>
      </c>
      <c r="Z163" s="152" t="s">
        <v>251</v>
      </c>
      <c r="AA163" s="152" t="s">
        <v>251</v>
      </c>
      <c r="AB163" s="152" t="s">
        <v>251</v>
      </c>
      <c r="AC163" s="152" t="s">
        <v>251</v>
      </c>
      <c r="AD163" s="152">
        <v>3507</v>
      </c>
      <c r="AE163" s="152">
        <v>98.681296000000003</v>
      </c>
      <c r="AF163" s="152">
        <v>100.80560199999999</v>
      </c>
      <c r="AG163" s="152">
        <v>5.75</v>
      </c>
      <c r="AH163" s="152">
        <v>6692</v>
      </c>
      <c r="AI163" s="152">
        <v>115.497263</v>
      </c>
      <c r="AJ163" s="152">
        <v>116.40143</v>
      </c>
      <c r="AK163" s="152">
        <v>7.75</v>
      </c>
      <c r="AL163" s="152">
        <v>9604</v>
      </c>
      <c r="AM163" s="152">
        <v>117.440898</v>
      </c>
      <c r="AN163" s="152">
        <v>118.34506500000001</v>
      </c>
      <c r="AO163" s="152">
        <v>7.75</v>
      </c>
    </row>
    <row r="164" spans="1:41" x14ac:dyDescent="0.25">
      <c r="A164" s="148">
        <v>42580</v>
      </c>
      <c r="B164" s="152">
        <v>27</v>
      </c>
      <c r="C164" s="152">
        <v>9.9684469999999994</v>
      </c>
      <c r="D164" s="152">
        <v>9.9684469999999994</v>
      </c>
      <c r="E164" s="152">
        <v>4.220383</v>
      </c>
      <c r="F164" s="152">
        <v>90</v>
      </c>
      <c r="G164" s="152">
        <v>9.8909520000000004</v>
      </c>
      <c r="H164" s="152">
        <v>9.8909520000000004</v>
      </c>
      <c r="I164" s="152">
        <v>4.4100099999999998</v>
      </c>
      <c r="J164" s="152">
        <v>174</v>
      </c>
      <c r="K164" s="152">
        <v>9.7825100000000003</v>
      </c>
      <c r="L164" s="152">
        <v>9.7825100000000003</v>
      </c>
      <c r="M164" s="152">
        <v>4.5998349999999997</v>
      </c>
      <c r="N164" s="152">
        <v>356</v>
      </c>
      <c r="O164" s="152">
        <v>9.5376119999999993</v>
      </c>
      <c r="P164" s="152">
        <v>9.5376119999999993</v>
      </c>
      <c r="Q164" s="152">
        <v>4.90252</v>
      </c>
      <c r="R164" s="152">
        <v>1230</v>
      </c>
      <c r="S164" s="152">
        <v>98.608422000000004</v>
      </c>
      <c r="T164" s="152">
        <v>99.205644000000007</v>
      </c>
      <c r="U164" s="152">
        <v>5</v>
      </c>
      <c r="V164" s="152">
        <v>1777</v>
      </c>
      <c r="W164" s="152">
        <v>103.716032</v>
      </c>
      <c r="X164" s="152">
        <v>104.49242099999999</v>
      </c>
      <c r="Y164" s="152">
        <v>6.5</v>
      </c>
      <c r="Z164" s="152" t="s">
        <v>251</v>
      </c>
      <c r="AA164" s="152" t="s">
        <v>251</v>
      </c>
      <c r="AB164" s="152" t="s">
        <v>251</v>
      </c>
      <c r="AC164" s="152" t="s">
        <v>251</v>
      </c>
      <c r="AD164" s="152">
        <v>3506</v>
      </c>
      <c r="AE164" s="152">
        <v>98.667338999999998</v>
      </c>
      <c r="AF164" s="152">
        <v>100.80761699999999</v>
      </c>
      <c r="AG164" s="152">
        <v>5.75</v>
      </c>
      <c r="AH164" s="152">
        <v>6691</v>
      </c>
      <c r="AI164" s="152">
        <v>115.142567</v>
      </c>
      <c r="AJ164" s="152">
        <v>116.06826100000001</v>
      </c>
      <c r="AK164" s="152">
        <v>7.75</v>
      </c>
      <c r="AL164" s="152">
        <v>9603</v>
      </c>
      <c r="AM164" s="152">
        <v>116.996</v>
      </c>
      <c r="AN164" s="152">
        <v>117.921694</v>
      </c>
      <c r="AO164" s="152">
        <v>7.75</v>
      </c>
    </row>
    <row r="165" spans="1:41" x14ac:dyDescent="0.25">
      <c r="A165" s="148">
        <v>42583</v>
      </c>
      <c r="B165" s="152">
        <v>24</v>
      </c>
      <c r="C165" s="152">
        <v>9.9716609999999992</v>
      </c>
      <c r="D165" s="152">
        <v>9.9716609999999992</v>
      </c>
      <c r="E165" s="152">
        <v>4.262931</v>
      </c>
      <c r="F165" s="152">
        <v>87</v>
      </c>
      <c r="G165" s="152">
        <v>9.8944609999999997</v>
      </c>
      <c r="H165" s="152">
        <v>9.8944609999999997</v>
      </c>
      <c r="I165" s="152">
        <v>4.4137130000000004</v>
      </c>
      <c r="J165" s="152">
        <v>171</v>
      </c>
      <c r="K165" s="152">
        <v>9.7859879999999997</v>
      </c>
      <c r="L165" s="152">
        <v>9.7859879999999997</v>
      </c>
      <c r="M165" s="152">
        <v>4.6040479999999997</v>
      </c>
      <c r="N165" s="152">
        <v>353</v>
      </c>
      <c r="O165" s="152">
        <v>9.5397960000000008</v>
      </c>
      <c r="P165" s="152">
        <v>9.5397960000000008</v>
      </c>
      <c r="Q165" s="152">
        <v>4.9197050000000004</v>
      </c>
      <c r="R165" s="152">
        <v>1227</v>
      </c>
      <c r="S165" s="152">
        <v>98.507390999999998</v>
      </c>
      <c r="T165" s="152">
        <v>99.146280000000004</v>
      </c>
      <c r="U165" s="152">
        <v>5</v>
      </c>
      <c r="V165" s="152">
        <v>1774</v>
      </c>
      <c r="W165" s="152">
        <v>103.51926</v>
      </c>
      <c r="X165" s="152">
        <v>104.349816</v>
      </c>
      <c r="Y165" s="152">
        <v>6.5</v>
      </c>
      <c r="Z165" s="152" t="s">
        <v>251</v>
      </c>
      <c r="AA165" s="152" t="s">
        <v>251</v>
      </c>
      <c r="AB165" s="152" t="s">
        <v>251</v>
      </c>
      <c r="AC165" s="152" t="s">
        <v>251</v>
      </c>
      <c r="AD165" s="152">
        <v>3503</v>
      </c>
      <c r="AE165" s="152">
        <v>98.357775000000004</v>
      </c>
      <c r="AF165" s="152">
        <v>100.545969</v>
      </c>
      <c r="AG165" s="152">
        <v>5.75</v>
      </c>
      <c r="AH165" s="152">
        <v>6688</v>
      </c>
      <c r="AI165" s="152">
        <v>114.644244</v>
      </c>
      <c r="AJ165" s="152">
        <v>115.634522</v>
      </c>
      <c r="AK165" s="152">
        <v>7.75</v>
      </c>
      <c r="AL165" s="152">
        <v>9600</v>
      </c>
      <c r="AM165" s="152">
        <v>116.716703</v>
      </c>
      <c r="AN165" s="152">
        <v>117.706981</v>
      </c>
      <c r="AO165" s="152">
        <v>7.75</v>
      </c>
    </row>
    <row r="166" spans="1:41" x14ac:dyDescent="0.25">
      <c r="A166" s="148">
        <v>42584</v>
      </c>
      <c r="B166" s="152">
        <v>23</v>
      </c>
      <c r="C166" s="152">
        <v>9.9728960000000004</v>
      </c>
      <c r="D166" s="152">
        <v>9.9728960000000004</v>
      </c>
      <c r="E166" s="152">
        <v>4.253895</v>
      </c>
      <c r="F166" s="152">
        <v>86</v>
      </c>
      <c r="G166" s="152">
        <v>9.8962199999999996</v>
      </c>
      <c r="H166" s="152">
        <v>9.8962199999999996</v>
      </c>
      <c r="I166" s="152">
        <v>4.389837</v>
      </c>
      <c r="J166" s="152">
        <v>170</v>
      </c>
      <c r="K166" s="152">
        <v>9.7869320000000002</v>
      </c>
      <c r="L166" s="152">
        <v>9.7869320000000002</v>
      </c>
      <c r="M166" s="152">
        <v>4.610258</v>
      </c>
      <c r="N166" s="152">
        <v>352</v>
      </c>
      <c r="O166" s="152">
        <v>9.5364930000000001</v>
      </c>
      <c r="P166" s="152">
        <v>9.5364930000000001</v>
      </c>
      <c r="Q166" s="152">
        <v>4.9708129999999997</v>
      </c>
      <c r="R166" s="152">
        <v>1226</v>
      </c>
      <c r="S166" s="152">
        <v>98.399242000000001</v>
      </c>
      <c r="T166" s="152">
        <v>99.052019999999999</v>
      </c>
      <c r="U166" s="152">
        <v>5</v>
      </c>
      <c r="V166" s="152">
        <v>1773</v>
      </c>
      <c r="W166" s="152">
        <v>103.383171</v>
      </c>
      <c r="X166" s="152">
        <v>104.231782</v>
      </c>
      <c r="Y166" s="152">
        <v>6.5</v>
      </c>
      <c r="Z166" s="152" t="s">
        <v>251</v>
      </c>
      <c r="AA166" s="152" t="s">
        <v>251</v>
      </c>
      <c r="AB166" s="152" t="s">
        <v>251</v>
      </c>
      <c r="AC166" s="152" t="s">
        <v>251</v>
      </c>
      <c r="AD166" s="152">
        <v>3502</v>
      </c>
      <c r="AE166" s="152">
        <v>98.097939999999994</v>
      </c>
      <c r="AF166" s="152">
        <v>100.30210700000001</v>
      </c>
      <c r="AG166" s="152">
        <v>5.75</v>
      </c>
      <c r="AH166" s="152">
        <v>6687</v>
      </c>
      <c r="AI166" s="152">
        <v>114.294336</v>
      </c>
      <c r="AJ166" s="152">
        <v>115.30614199999999</v>
      </c>
      <c r="AK166" s="152">
        <v>7.75</v>
      </c>
      <c r="AL166" s="152">
        <v>9599</v>
      </c>
      <c r="AM166" s="152">
        <v>116.430779</v>
      </c>
      <c r="AN166" s="152">
        <v>117.44258499999999</v>
      </c>
      <c r="AO166" s="152">
        <v>7.75</v>
      </c>
    </row>
    <row r="167" spans="1:41" x14ac:dyDescent="0.25">
      <c r="A167" s="148">
        <v>42585</v>
      </c>
      <c r="B167" s="152">
        <v>22</v>
      </c>
      <c r="C167" s="152">
        <v>9.9738989999999994</v>
      </c>
      <c r="D167" s="152">
        <v>9.9738989999999994</v>
      </c>
      <c r="E167" s="152">
        <v>4.2822500000000003</v>
      </c>
      <c r="F167" s="152">
        <v>85</v>
      </c>
      <c r="G167" s="152">
        <v>9.8971180000000007</v>
      </c>
      <c r="H167" s="152">
        <v>9.8971180000000007</v>
      </c>
      <c r="I167" s="152">
        <v>4.4026509999999996</v>
      </c>
      <c r="J167" s="152">
        <v>169</v>
      </c>
      <c r="K167" s="152">
        <v>9.7860150000000008</v>
      </c>
      <c r="L167" s="152">
        <v>9.7860150000000008</v>
      </c>
      <c r="M167" s="152">
        <v>4.6579329999999999</v>
      </c>
      <c r="N167" s="152">
        <v>351</v>
      </c>
      <c r="O167" s="152">
        <v>9.5343429999999998</v>
      </c>
      <c r="P167" s="152">
        <v>9.5343429999999998</v>
      </c>
      <c r="Q167" s="152">
        <v>5.0092270000000001</v>
      </c>
      <c r="R167" s="152">
        <v>1225</v>
      </c>
      <c r="S167" s="152">
        <v>98.369986999999995</v>
      </c>
      <c r="T167" s="152">
        <v>99.036653999999999</v>
      </c>
      <c r="U167" s="152">
        <v>5</v>
      </c>
      <c r="V167" s="152">
        <v>1772</v>
      </c>
      <c r="W167" s="152">
        <v>103.301231</v>
      </c>
      <c r="X167" s="152">
        <v>104.16789799999999</v>
      </c>
      <c r="Y167" s="152">
        <v>6.5</v>
      </c>
      <c r="Z167" s="152" t="s">
        <v>251</v>
      </c>
      <c r="AA167" s="152" t="s">
        <v>251</v>
      </c>
      <c r="AB167" s="152" t="s">
        <v>251</v>
      </c>
      <c r="AC167" s="152" t="s">
        <v>251</v>
      </c>
      <c r="AD167" s="152">
        <v>3501</v>
      </c>
      <c r="AE167" s="152">
        <v>97.954612999999995</v>
      </c>
      <c r="AF167" s="152">
        <v>100.174752</v>
      </c>
      <c r="AG167" s="152">
        <v>5.75</v>
      </c>
      <c r="AH167" s="152">
        <v>6686</v>
      </c>
      <c r="AI167" s="152">
        <v>113.811283</v>
      </c>
      <c r="AJ167" s="152">
        <v>114.844616</v>
      </c>
      <c r="AK167" s="152">
        <v>7.75</v>
      </c>
      <c r="AL167" s="152">
        <v>9598</v>
      </c>
      <c r="AM167" s="152">
        <v>115.724478</v>
      </c>
      <c r="AN167" s="152">
        <v>116.757811</v>
      </c>
      <c r="AO167" s="152">
        <v>7.75</v>
      </c>
    </row>
    <row r="168" spans="1:41" x14ac:dyDescent="0.25">
      <c r="A168" s="148">
        <v>42586</v>
      </c>
      <c r="B168" s="152">
        <v>28</v>
      </c>
      <c r="C168" s="152">
        <v>9.9655609999999992</v>
      </c>
      <c r="D168" s="152">
        <v>9.9655609999999992</v>
      </c>
      <c r="E168" s="152">
        <v>4.4431729999999998</v>
      </c>
      <c r="F168" s="152">
        <v>91</v>
      </c>
      <c r="G168" s="152">
        <v>9.8885559999999995</v>
      </c>
      <c r="H168" s="152">
        <v>9.8885559999999995</v>
      </c>
      <c r="I168" s="152">
        <v>4.4584599999999996</v>
      </c>
      <c r="J168" s="152">
        <v>182</v>
      </c>
      <c r="K168" s="152">
        <v>9.7649609999999996</v>
      </c>
      <c r="L168" s="152">
        <v>9.7649609999999996</v>
      </c>
      <c r="M168" s="152">
        <v>4.7610260000000002</v>
      </c>
      <c r="N168" s="152">
        <v>350</v>
      </c>
      <c r="O168" s="152">
        <v>9.5343429999999998</v>
      </c>
      <c r="P168" s="152">
        <v>9.5343429999999998</v>
      </c>
      <c r="Q168" s="152">
        <v>5.0235390000000004</v>
      </c>
      <c r="R168" s="152">
        <v>1224</v>
      </c>
      <c r="S168" s="152">
        <v>98.369986999999995</v>
      </c>
      <c r="T168" s="152">
        <v>99.036653999999999</v>
      </c>
      <c r="U168" s="152">
        <v>5</v>
      </c>
      <c r="V168" s="152">
        <v>1771</v>
      </c>
      <c r="W168" s="152">
        <v>103.301231</v>
      </c>
      <c r="X168" s="152">
        <v>104.16789799999999</v>
      </c>
      <c r="Y168" s="152">
        <v>6.5</v>
      </c>
      <c r="Z168" s="152" t="s">
        <v>251</v>
      </c>
      <c r="AA168" s="152" t="s">
        <v>251</v>
      </c>
      <c r="AB168" s="152" t="s">
        <v>251</v>
      </c>
      <c r="AC168" s="152" t="s">
        <v>251</v>
      </c>
      <c r="AD168" s="152">
        <v>3500</v>
      </c>
      <c r="AE168" s="152">
        <v>97.954612999999995</v>
      </c>
      <c r="AF168" s="152">
        <v>100.174752</v>
      </c>
      <c r="AG168" s="152">
        <v>5.75</v>
      </c>
      <c r="AH168" s="152">
        <v>6685</v>
      </c>
      <c r="AI168" s="152">
        <v>113.811283</v>
      </c>
      <c r="AJ168" s="152">
        <v>114.844616</v>
      </c>
      <c r="AK168" s="152">
        <v>7.75</v>
      </c>
      <c r="AL168" s="152">
        <v>9597</v>
      </c>
      <c r="AM168" s="152">
        <v>115.724478</v>
      </c>
      <c r="AN168" s="152">
        <v>116.757811</v>
      </c>
      <c r="AO168" s="152">
        <v>7.75</v>
      </c>
    </row>
    <row r="169" spans="1:41" x14ac:dyDescent="0.25">
      <c r="A169" s="148">
        <v>42587</v>
      </c>
      <c r="B169" s="152">
        <v>27</v>
      </c>
      <c r="C169" s="152">
        <v>9.9684139999999992</v>
      </c>
      <c r="D169" s="152">
        <v>9.9684139999999992</v>
      </c>
      <c r="E169" s="152">
        <v>4.2248109999999999</v>
      </c>
      <c r="F169" s="152">
        <v>90</v>
      </c>
      <c r="G169" s="152">
        <v>9.8919309999999996</v>
      </c>
      <c r="H169" s="152">
        <v>9.8919309999999996</v>
      </c>
      <c r="I169" s="152">
        <v>4.3699859999999999</v>
      </c>
      <c r="J169" s="152">
        <v>181</v>
      </c>
      <c r="K169" s="152">
        <v>9.7705099999999998</v>
      </c>
      <c r="L169" s="152">
        <v>9.7705099999999998</v>
      </c>
      <c r="M169" s="152">
        <v>4.6716519999999999</v>
      </c>
      <c r="N169" s="152">
        <v>349</v>
      </c>
      <c r="O169" s="152">
        <v>9.5394489999999994</v>
      </c>
      <c r="P169" s="152">
        <v>9.5394489999999994</v>
      </c>
      <c r="Q169" s="152">
        <v>4.9800250000000004</v>
      </c>
      <c r="R169" s="152">
        <v>1223</v>
      </c>
      <c r="S169" s="152">
        <v>98.463279999999997</v>
      </c>
      <c r="T169" s="152">
        <v>99.157724000000002</v>
      </c>
      <c r="U169" s="152">
        <v>5</v>
      </c>
      <c r="V169" s="152">
        <v>1770</v>
      </c>
      <c r="W169" s="152">
        <v>103.508641</v>
      </c>
      <c r="X169" s="152">
        <v>104.411419</v>
      </c>
      <c r="Y169" s="152">
        <v>6.5</v>
      </c>
      <c r="Z169" s="152" t="s">
        <v>251</v>
      </c>
      <c r="AA169" s="152" t="s">
        <v>251</v>
      </c>
      <c r="AB169" s="152" t="s">
        <v>251</v>
      </c>
      <c r="AC169" s="152" t="s">
        <v>251</v>
      </c>
      <c r="AD169" s="152">
        <v>3499</v>
      </c>
      <c r="AE169" s="152">
        <v>98.472127999999998</v>
      </c>
      <c r="AF169" s="152">
        <v>100.724211</v>
      </c>
      <c r="AG169" s="152">
        <v>5.75</v>
      </c>
      <c r="AH169" s="152">
        <v>6684</v>
      </c>
      <c r="AI169" s="152">
        <v>114.649716</v>
      </c>
      <c r="AJ169" s="152">
        <v>115.726105</v>
      </c>
      <c r="AK169" s="152">
        <v>7.75</v>
      </c>
      <c r="AL169" s="152">
        <v>9596</v>
      </c>
      <c r="AM169" s="152">
        <v>116.435779</v>
      </c>
      <c r="AN169" s="152">
        <v>117.512168</v>
      </c>
      <c r="AO169" s="152">
        <v>7.75</v>
      </c>
    </row>
    <row r="170" spans="1:41" x14ac:dyDescent="0.25">
      <c r="A170" s="148">
        <v>42590</v>
      </c>
      <c r="B170" s="152">
        <v>24</v>
      </c>
      <c r="C170" s="152">
        <v>9.9715469999999993</v>
      </c>
      <c r="D170" s="152">
        <v>9.9715469999999993</v>
      </c>
      <c r="E170" s="152">
        <v>4.2801280000000004</v>
      </c>
      <c r="F170" s="152">
        <v>87</v>
      </c>
      <c r="G170" s="152">
        <v>9.8956590000000002</v>
      </c>
      <c r="H170" s="152">
        <v>9.8956590000000002</v>
      </c>
      <c r="I170" s="152">
        <v>4.3630829999999996</v>
      </c>
      <c r="J170" s="152">
        <v>178</v>
      </c>
      <c r="K170" s="152">
        <v>9.7748059999999999</v>
      </c>
      <c r="L170" s="152">
        <v>9.7748059999999999</v>
      </c>
      <c r="M170" s="152">
        <v>4.6594129999999998</v>
      </c>
      <c r="N170" s="152">
        <v>346</v>
      </c>
      <c r="O170" s="152">
        <v>9.5444440000000004</v>
      </c>
      <c r="P170" s="152">
        <v>9.5444440000000004</v>
      </c>
      <c r="Q170" s="152">
        <v>4.9661239999999998</v>
      </c>
      <c r="R170" s="152">
        <v>1220</v>
      </c>
      <c r="S170" s="152">
        <v>98.531377000000006</v>
      </c>
      <c r="T170" s="152">
        <v>99.267488</v>
      </c>
      <c r="U170" s="152">
        <v>5</v>
      </c>
      <c r="V170" s="152">
        <v>1767</v>
      </c>
      <c r="W170" s="152">
        <v>103.62585199999999</v>
      </c>
      <c r="X170" s="152">
        <v>104.582796</v>
      </c>
      <c r="Y170" s="152">
        <v>6.5</v>
      </c>
      <c r="Z170" s="152" t="s">
        <v>251</v>
      </c>
      <c r="AA170" s="152" t="s">
        <v>251</v>
      </c>
      <c r="AB170" s="152" t="s">
        <v>251</v>
      </c>
      <c r="AC170" s="152" t="s">
        <v>251</v>
      </c>
      <c r="AD170" s="152">
        <v>3496</v>
      </c>
      <c r="AE170" s="152">
        <v>98.872349</v>
      </c>
      <c r="AF170" s="152">
        <v>101.172349</v>
      </c>
      <c r="AG170" s="152">
        <v>5.75</v>
      </c>
      <c r="AH170" s="152">
        <v>6681</v>
      </c>
      <c r="AI170" s="152">
        <v>114.899085</v>
      </c>
      <c r="AJ170" s="152">
        <v>116.040057</v>
      </c>
      <c r="AK170" s="152">
        <v>7.75</v>
      </c>
      <c r="AL170" s="152">
        <v>9593</v>
      </c>
      <c r="AM170" s="152">
        <v>116.753575</v>
      </c>
      <c r="AN170" s="152">
        <v>117.894547</v>
      </c>
      <c r="AO170" s="152">
        <v>7.75</v>
      </c>
    </row>
    <row r="171" spans="1:41" x14ac:dyDescent="0.25">
      <c r="A171" s="148">
        <v>42591</v>
      </c>
      <c r="B171" s="152">
        <v>23</v>
      </c>
      <c r="C171" s="152">
        <v>9.9729620000000008</v>
      </c>
      <c r="D171" s="152">
        <v>9.9729620000000008</v>
      </c>
      <c r="E171" s="152">
        <v>4.2435080000000003</v>
      </c>
      <c r="F171" s="152">
        <v>86</v>
      </c>
      <c r="G171" s="152">
        <v>9.8975059999999999</v>
      </c>
      <c r="H171" s="152">
        <v>9.8975059999999999</v>
      </c>
      <c r="I171" s="152">
        <v>4.3348760000000004</v>
      </c>
      <c r="J171" s="152">
        <v>177</v>
      </c>
      <c r="K171" s="152">
        <v>9.7754580000000004</v>
      </c>
      <c r="L171" s="152">
        <v>9.7754580000000004</v>
      </c>
      <c r="M171" s="152">
        <v>4.6718590000000004</v>
      </c>
      <c r="N171" s="152">
        <v>345</v>
      </c>
      <c r="O171" s="152">
        <v>9.5488420000000005</v>
      </c>
      <c r="P171" s="152">
        <v>9.5488420000000005</v>
      </c>
      <c r="Q171" s="152">
        <v>4.9301640000000004</v>
      </c>
      <c r="R171" s="152">
        <v>1219</v>
      </c>
      <c r="S171" s="152">
        <v>98.751796999999996</v>
      </c>
      <c r="T171" s="152">
        <v>99.501796999999996</v>
      </c>
      <c r="U171" s="152">
        <v>5</v>
      </c>
      <c r="V171" s="152">
        <v>1766</v>
      </c>
      <c r="W171" s="152">
        <v>103.80424600000001</v>
      </c>
      <c r="X171" s="152">
        <v>104.779246</v>
      </c>
      <c r="Y171" s="152">
        <v>6.5</v>
      </c>
      <c r="Z171" s="152" t="s">
        <v>251</v>
      </c>
      <c r="AA171" s="152" t="s">
        <v>251</v>
      </c>
      <c r="AB171" s="152" t="s">
        <v>251</v>
      </c>
      <c r="AC171" s="152" t="s">
        <v>251</v>
      </c>
      <c r="AD171" s="152">
        <v>3495</v>
      </c>
      <c r="AE171" s="152">
        <v>98.969168999999994</v>
      </c>
      <c r="AF171" s="152">
        <v>101.285141</v>
      </c>
      <c r="AG171" s="152">
        <v>5.75</v>
      </c>
      <c r="AH171" s="152">
        <v>6680</v>
      </c>
      <c r="AI171" s="152">
        <v>114.77097500000001</v>
      </c>
      <c r="AJ171" s="152">
        <v>115.933475</v>
      </c>
      <c r="AK171" s="152">
        <v>7.75</v>
      </c>
      <c r="AL171" s="152">
        <v>9592</v>
      </c>
      <c r="AM171" s="152">
        <v>116.569722</v>
      </c>
      <c r="AN171" s="152">
        <v>117.73222199999999</v>
      </c>
      <c r="AO171" s="152">
        <v>7.75</v>
      </c>
    </row>
    <row r="172" spans="1:41" x14ac:dyDescent="0.25">
      <c r="A172" s="148">
        <v>42592</v>
      </c>
      <c r="B172" s="152">
        <v>22</v>
      </c>
      <c r="C172" s="152">
        <v>9.9740730000000006</v>
      </c>
      <c r="D172" s="152">
        <v>9.9740730000000006</v>
      </c>
      <c r="E172" s="152">
        <v>4.253628</v>
      </c>
      <c r="F172" s="152">
        <v>85</v>
      </c>
      <c r="G172" s="152">
        <v>9.8971789999999995</v>
      </c>
      <c r="H172" s="152">
        <v>9.8971789999999995</v>
      </c>
      <c r="I172" s="152">
        <v>4.4000130000000004</v>
      </c>
      <c r="J172" s="152">
        <v>176</v>
      </c>
      <c r="K172" s="152">
        <v>9.7772760000000005</v>
      </c>
      <c r="L172" s="152">
        <v>9.7772760000000005</v>
      </c>
      <c r="M172" s="152">
        <v>4.6594959999999999</v>
      </c>
      <c r="N172" s="152">
        <v>344</v>
      </c>
      <c r="O172" s="152">
        <v>9.5527580000000007</v>
      </c>
      <c r="P172" s="152">
        <v>9.5527580000000007</v>
      </c>
      <c r="Q172" s="152">
        <v>4.8995689999999996</v>
      </c>
      <c r="R172" s="152">
        <v>1218</v>
      </c>
      <c r="S172" s="152">
        <v>98.831905000000006</v>
      </c>
      <c r="T172" s="152">
        <v>99.595793999999998</v>
      </c>
      <c r="U172" s="152">
        <v>5</v>
      </c>
      <c r="V172" s="152">
        <v>1765</v>
      </c>
      <c r="W172" s="152">
        <v>103.92327899999999</v>
      </c>
      <c r="X172" s="152">
        <v>104.916335</v>
      </c>
      <c r="Y172" s="152">
        <v>6.5</v>
      </c>
      <c r="Z172" s="152" t="s">
        <v>251</v>
      </c>
      <c r="AA172" s="152" t="s">
        <v>251</v>
      </c>
      <c r="AB172" s="152" t="s">
        <v>251</v>
      </c>
      <c r="AC172" s="152" t="s">
        <v>251</v>
      </c>
      <c r="AD172" s="152">
        <v>3494</v>
      </c>
      <c r="AE172" s="152">
        <v>99.092495</v>
      </c>
      <c r="AF172" s="152">
        <v>101.42443900000001</v>
      </c>
      <c r="AG172" s="152">
        <v>5.75</v>
      </c>
      <c r="AH172" s="152">
        <v>6679</v>
      </c>
      <c r="AI172" s="152">
        <v>114.638071</v>
      </c>
      <c r="AJ172" s="152">
        <v>115.82209899999999</v>
      </c>
      <c r="AK172" s="152">
        <v>7.75</v>
      </c>
      <c r="AL172" s="152">
        <v>9591</v>
      </c>
      <c r="AM172" s="152">
        <v>116.23653299999999</v>
      </c>
      <c r="AN172" s="152">
        <v>117.42056100000001</v>
      </c>
      <c r="AO172" s="152">
        <v>7.75</v>
      </c>
    </row>
    <row r="173" spans="1:41" x14ac:dyDescent="0.25">
      <c r="A173" s="148">
        <v>42593</v>
      </c>
      <c r="B173" s="152">
        <v>28</v>
      </c>
      <c r="C173" s="152">
        <v>9.9670850000000009</v>
      </c>
      <c r="D173" s="152">
        <v>9.9670850000000009</v>
      </c>
      <c r="E173" s="152">
        <v>4.2459040000000003</v>
      </c>
      <c r="F173" s="152">
        <v>91</v>
      </c>
      <c r="G173" s="152">
        <v>9.8917990000000007</v>
      </c>
      <c r="H173" s="152">
        <v>9.8917990000000007</v>
      </c>
      <c r="I173" s="152">
        <v>4.3273010000000003</v>
      </c>
      <c r="J173" s="152">
        <v>175</v>
      </c>
      <c r="K173" s="152">
        <v>9.7817419999999995</v>
      </c>
      <c r="L173" s="152">
        <v>9.7817419999999995</v>
      </c>
      <c r="M173" s="152">
        <v>4.5900610000000004</v>
      </c>
      <c r="N173" s="152">
        <v>343</v>
      </c>
      <c r="O173" s="152">
        <v>9.5625680000000006</v>
      </c>
      <c r="P173" s="152">
        <v>9.5625680000000006</v>
      </c>
      <c r="Q173" s="152">
        <v>4.8011400000000002</v>
      </c>
      <c r="R173" s="152">
        <v>1217</v>
      </c>
      <c r="S173" s="152">
        <v>99.048345999999995</v>
      </c>
      <c r="T173" s="152">
        <v>99.826123999999993</v>
      </c>
      <c r="U173" s="152">
        <v>5</v>
      </c>
      <c r="V173" s="152">
        <v>1764</v>
      </c>
      <c r="W173" s="152">
        <v>104.190973</v>
      </c>
      <c r="X173" s="152">
        <v>105.202084</v>
      </c>
      <c r="Y173" s="152">
        <v>6.5</v>
      </c>
      <c r="Z173" s="152" t="s">
        <v>251</v>
      </c>
      <c r="AA173" s="152" t="s">
        <v>251</v>
      </c>
      <c r="AB173" s="152" t="s">
        <v>251</v>
      </c>
      <c r="AC173" s="152" t="s">
        <v>251</v>
      </c>
      <c r="AD173" s="152">
        <v>3493</v>
      </c>
      <c r="AE173" s="152">
        <v>99.408823999999996</v>
      </c>
      <c r="AF173" s="152">
        <v>101.75674100000001</v>
      </c>
      <c r="AG173" s="152">
        <v>5.75</v>
      </c>
      <c r="AH173" s="152">
        <v>6678</v>
      </c>
      <c r="AI173" s="152">
        <v>115.34962400000001</v>
      </c>
      <c r="AJ173" s="152">
        <v>116.55517999999999</v>
      </c>
      <c r="AK173" s="152">
        <v>7.75</v>
      </c>
      <c r="AL173" s="152">
        <v>9590</v>
      </c>
      <c r="AM173" s="152">
        <v>116.967394</v>
      </c>
      <c r="AN173" s="152">
        <v>118.17295</v>
      </c>
      <c r="AO173" s="152">
        <v>7.75</v>
      </c>
    </row>
    <row r="174" spans="1:41" x14ac:dyDescent="0.25">
      <c r="A174" s="148">
        <v>42594</v>
      </c>
      <c r="B174" s="152">
        <v>27</v>
      </c>
      <c r="C174" s="152">
        <v>9.9680490000000006</v>
      </c>
      <c r="D174" s="152">
        <v>9.9680490000000006</v>
      </c>
      <c r="E174" s="152">
        <v>4.2737889999999998</v>
      </c>
      <c r="F174" s="152">
        <v>90</v>
      </c>
      <c r="G174" s="152">
        <v>9.8924249999999994</v>
      </c>
      <c r="H174" s="152">
        <v>9.8924249999999994</v>
      </c>
      <c r="I174" s="152">
        <v>4.349793</v>
      </c>
      <c r="J174" s="152">
        <v>174</v>
      </c>
      <c r="K174" s="152">
        <v>9.7843499999999999</v>
      </c>
      <c r="L174" s="152">
        <v>9.7843499999999999</v>
      </c>
      <c r="M174" s="152">
        <v>4.5600620000000003</v>
      </c>
      <c r="N174" s="152">
        <v>342</v>
      </c>
      <c r="O174" s="152">
        <v>9.5640780000000003</v>
      </c>
      <c r="P174" s="152">
        <v>9.5640780000000003</v>
      </c>
      <c r="Q174" s="152">
        <v>4.7977990000000004</v>
      </c>
      <c r="R174" s="152">
        <v>1216</v>
      </c>
      <c r="S174" s="152">
        <v>99.15137</v>
      </c>
      <c r="T174" s="152">
        <v>99.943037000000004</v>
      </c>
      <c r="U174" s="152">
        <v>5</v>
      </c>
      <c r="V174" s="152">
        <v>1763</v>
      </c>
      <c r="W174" s="152">
        <v>104.45447</v>
      </c>
      <c r="X174" s="152">
        <v>105.483637</v>
      </c>
      <c r="Y174" s="152">
        <v>6.5</v>
      </c>
      <c r="Z174" s="152" t="s">
        <v>251</v>
      </c>
      <c r="AA174" s="152" t="s">
        <v>251</v>
      </c>
      <c r="AB174" s="152" t="s">
        <v>251</v>
      </c>
      <c r="AC174" s="152" t="s">
        <v>251</v>
      </c>
      <c r="AD174" s="152">
        <v>3492</v>
      </c>
      <c r="AE174" s="152">
        <v>99.392165000000006</v>
      </c>
      <c r="AF174" s="152">
        <v>101.75605400000001</v>
      </c>
      <c r="AG174" s="152">
        <v>5.75</v>
      </c>
      <c r="AH174" s="152">
        <v>6677</v>
      </c>
      <c r="AI174" s="152">
        <v>115.355553</v>
      </c>
      <c r="AJ174" s="152">
        <v>116.58263599999999</v>
      </c>
      <c r="AK174" s="152">
        <v>7.75</v>
      </c>
      <c r="AL174" s="152">
        <v>9589</v>
      </c>
      <c r="AM174" s="152">
        <v>116.94986900000001</v>
      </c>
      <c r="AN174" s="152">
        <v>118.176952</v>
      </c>
      <c r="AO174" s="152">
        <v>7.75</v>
      </c>
    </row>
    <row r="175" spans="1:41" x14ac:dyDescent="0.25">
      <c r="A175" s="148">
        <v>42597</v>
      </c>
      <c r="B175" s="152">
        <v>24</v>
      </c>
      <c r="C175" s="152">
        <v>9.9716799999999992</v>
      </c>
      <c r="D175" s="152">
        <v>9.9716799999999992</v>
      </c>
      <c r="E175" s="152">
        <v>4.260065</v>
      </c>
      <c r="F175" s="152">
        <v>87</v>
      </c>
      <c r="G175" s="152">
        <v>9.8966980000000007</v>
      </c>
      <c r="H175" s="152">
        <v>9.8966980000000007</v>
      </c>
      <c r="I175" s="152">
        <v>4.3191839999999999</v>
      </c>
      <c r="J175" s="152">
        <v>171</v>
      </c>
      <c r="K175" s="152">
        <v>9.7889149999999994</v>
      </c>
      <c r="L175" s="152">
        <v>9.7889149999999994</v>
      </c>
      <c r="M175" s="152">
        <v>4.5397210000000001</v>
      </c>
      <c r="N175" s="152">
        <v>339</v>
      </c>
      <c r="O175" s="152">
        <v>9.5709959999999992</v>
      </c>
      <c r="P175" s="152">
        <v>9.5709959999999992</v>
      </c>
      <c r="Q175" s="152">
        <v>4.7600009999999999</v>
      </c>
      <c r="R175" s="152">
        <v>1213</v>
      </c>
      <c r="S175" s="152">
        <v>99.197874999999996</v>
      </c>
      <c r="T175" s="152">
        <v>100.03120800000001</v>
      </c>
      <c r="U175" s="152">
        <v>5</v>
      </c>
      <c r="V175" s="152">
        <v>1760</v>
      </c>
      <c r="W175" s="152">
        <v>104.519834</v>
      </c>
      <c r="X175" s="152">
        <v>105.603167</v>
      </c>
      <c r="Y175" s="152">
        <v>6.5</v>
      </c>
      <c r="Z175" s="152" t="s">
        <v>251</v>
      </c>
      <c r="AA175" s="152" t="s">
        <v>251</v>
      </c>
      <c r="AB175" s="152" t="s">
        <v>251</v>
      </c>
      <c r="AC175" s="152" t="s">
        <v>251</v>
      </c>
      <c r="AD175" s="152">
        <v>3489</v>
      </c>
      <c r="AE175" s="152">
        <v>99.482140999999999</v>
      </c>
      <c r="AF175" s="152">
        <v>101.893947</v>
      </c>
      <c r="AG175" s="152">
        <v>5.75</v>
      </c>
      <c r="AH175" s="152">
        <v>6674</v>
      </c>
      <c r="AI175" s="152">
        <v>115.576279</v>
      </c>
      <c r="AJ175" s="152">
        <v>116.867946</v>
      </c>
      <c r="AK175" s="152">
        <v>7.75</v>
      </c>
      <c r="AL175" s="152">
        <v>9586</v>
      </c>
      <c r="AM175" s="152">
        <v>117.281435</v>
      </c>
      <c r="AN175" s="152">
        <v>118.57310200000001</v>
      </c>
      <c r="AO175" s="152">
        <v>7.75</v>
      </c>
    </row>
    <row r="176" spans="1:41" x14ac:dyDescent="0.25">
      <c r="A176" s="148">
        <v>42598</v>
      </c>
      <c r="B176" s="152">
        <v>23</v>
      </c>
      <c r="C176" s="152">
        <v>9.9730480000000004</v>
      </c>
      <c r="D176" s="152">
        <v>9.9730480000000004</v>
      </c>
      <c r="E176" s="152">
        <v>4.2299749999999996</v>
      </c>
      <c r="F176" s="152">
        <v>86</v>
      </c>
      <c r="G176" s="152">
        <v>9.8979309999999998</v>
      </c>
      <c r="H176" s="152">
        <v>9.8979309999999998</v>
      </c>
      <c r="I176" s="152">
        <v>4.3167160000000004</v>
      </c>
      <c r="J176" s="152">
        <v>170</v>
      </c>
      <c r="K176" s="152">
        <v>9.7909919999999993</v>
      </c>
      <c r="L176" s="152">
        <v>9.7909919999999993</v>
      </c>
      <c r="M176" s="152">
        <v>4.5205349999999997</v>
      </c>
      <c r="N176" s="152">
        <v>338</v>
      </c>
      <c r="O176" s="152">
        <v>9.5730679999999992</v>
      </c>
      <c r="P176" s="152">
        <v>9.5730679999999992</v>
      </c>
      <c r="Q176" s="152">
        <v>4.7499969999999996</v>
      </c>
      <c r="R176" s="152">
        <v>1212</v>
      </c>
      <c r="S176" s="152">
        <v>99.192358999999996</v>
      </c>
      <c r="T176" s="152">
        <v>100.039581</v>
      </c>
      <c r="U176" s="152">
        <v>5</v>
      </c>
      <c r="V176" s="152">
        <v>1759</v>
      </c>
      <c r="W176" s="152">
        <v>104.452808</v>
      </c>
      <c r="X176" s="152">
        <v>105.554197</v>
      </c>
      <c r="Y176" s="152">
        <v>6.5</v>
      </c>
      <c r="Z176" s="152" t="s">
        <v>251</v>
      </c>
      <c r="AA176" s="152" t="s">
        <v>251</v>
      </c>
      <c r="AB176" s="152" t="s">
        <v>251</v>
      </c>
      <c r="AC176" s="152" t="s">
        <v>251</v>
      </c>
      <c r="AD176" s="152">
        <v>3488</v>
      </c>
      <c r="AE176" s="152">
        <v>99.481371999999993</v>
      </c>
      <c r="AF176" s="152">
        <v>101.90915</v>
      </c>
      <c r="AG176" s="152">
        <v>5.75</v>
      </c>
      <c r="AH176" s="152">
        <v>6673</v>
      </c>
      <c r="AI176" s="152">
        <v>116.386191</v>
      </c>
      <c r="AJ176" s="152">
        <v>117.69938500000001</v>
      </c>
      <c r="AK176" s="152">
        <v>7.75</v>
      </c>
      <c r="AL176" s="152">
        <v>9585</v>
      </c>
      <c r="AM176" s="152">
        <v>118.20128</v>
      </c>
      <c r="AN176" s="152">
        <v>119.51447400000001</v>
      </c>
      <c r="AO176" s="152">
        <v>7.75</v>
      </c>
    </row>
    <row r="177" spans="1:41" x14ac:dyDescent="0.25">
      <c r="A177" s="148">
        <v>42599</v>
      </c>
      <c r="B177" s="152">
        <v>22</v>
      </c>
      <c r="C177" s="152">
        <v>9.9739869999999993</v>
      </c>
      <c r="D177" s="152">
        <v>9.9739869999999993</v>
      </c>
      <c r="E177" s="152">
        <v>4.2677740000000002</v>
      </c>
      <c r="F177" s="152">
        <v>85</v>
      </c>
      <c r="G177" s="152">
        <v>9.8989720000000005</v>
      </c>
      <c r="H177" s="152">
        <v>9.8989720000000005</v>
      </c>
      <c r="I177" s="152">
        <v>4.3225020000000001</v>
      </c>
      <c r="J177" s="152">
        <v>169</v>
      </c>
      <c r="K177" s="152">
        <v>9.7917020000000008</v>
      </c>
      <c r="L177" s="152">
        <v>9.7917020000000008</v>
      </c>
      <c r="M177" s="152">
        <v>4.5315079999999996</v>
      </c>
      <c r="N177" s="152">
        <v>337</v>
      </c>
      <c r="O177" s="152">
        <v>9.5734379999999994</v>
      </c>
      <c r="P177" s="152">
        <v>9.5734379999999994</v>
      </c>
      <c r="Q177" s="152">
        <v>4.7597800000000001</v>
      </c>
      <c r="R177" s="152">
        <v>1211</v>
      </c>
      <c r="S177" s="152">
        <v>99.226187999999993</v>
      </c>
      <c r="T177" s="152">
        <v>100.087299</v>
      </c>
      <c r="U177" s="152">
        <v>5</v>
      </c>
      <c r="V177" s="152">
        <v>1758</v>
      </c>
      <c r="W177" s="152">
        <v>104.439488</v>
      </c>
      <c r="X177" s="152">
        <v>105.558932</v>
      </c>
      <c r="Y177" s="152">
        <v>6.5</v>
      </c>
      <c r="Z177" s="152" t="s">
        <v>251</v>
      </c>
      <c r="AA177" s="152" t="s">
        <v>251</v>
      </c>
      <c r="AB177" s="152" t="s">
        <v>251</v>
      </c>
      <c r="AC177" s="152" t="s">
        <v>251</v>
      </c>
      <c r="AD177" s="152">
        <v>3487</v>
      </c>
      <c r="AE177" s="152">
        <v>99.601168000000001</v>
      </c>
      <c r="AF177" s="152">
        <v>102.044918</v>
      </c>
      <c r="AG177" s="152">
        <v>5.75</v>
      </c>
      <c r="AH177" s="152">
        <v>6672</v>
      </c>
      <c r="AI177" s="152">
        <v>116.573424</v>
      </c>
      <c r="AJ177" s="152">
        <v>117.908146</v>
      </c>
      <c r="AK177" s="152">
        <v>7.75</v>
      </c>
      <c r="AL177" s="152">
        <v>9584</v>
      </c>
      <c r="AM177" s="152">
        <v>118.586921</v>
      </c>
      <c r="AN177" s="152">
        <v>119.921643</v>
      </c>
      <c r="AO177" s="152">
        <v>7.75</v>
      </c>
    </row>
    <row r="178" spans="1:41" x14ac:dyDescent="0.25">
      <c r="A178" s="148">
        <v>42600</v>
      </c>
      <c r="B178" s="152">
        <v>28</v>
      </c>
      <c r="C178" s="152">
        <v>9.9670529999999999</v>
      </c>
      <c r="D178" s="152">
        <v>9.9670529999999999</v>
      </c>
      <c r="E178" s="152">
        <v>4.2500450000000001</v>
      </c>
      <c r="F178" s="152">
        <v>91</v>
      </c>
      <c r="G178" s="152">
        <v>9.8910820000000008</v>
      </c>
      <c r="H178" s="152">
        <v>9.8910820000000008</v>
      </c>
      <c r="I178" s="152">
        <v>4.3562919999999998</v>
      </c>
      <c r="J178" s="152">
        <v>182</v>
      </c>
      <c r="K178" s="152">
        <v>9.7748299999999997</v>
      </c>
      <c r="L178" s="152">
        <v>9.7748299999999997</v>
      </c>
      <c r="M178" s="152">
        <v>4.5565110000000004</v>
      </c>
      <c r="N178" s="152">
        <v>336</v>
      </c>
      <c r="O178" s="152">
        <v>9.5753769999999996</v>
      </c>
      <c r="P178" s="152">
        <v>9.5753769999999996</v>
      </c>
      <c r="Q178" s="152">
        <v>4.7512829999999999</v>
      </c>
      <c r="R178" s="152">
        <v>1210</v>
      </c>
      <c r="S178" s="152">
        <v>99.271192999999997</v>
      </c>
      <c r="T178" s="152">
        <v>100.146193</v>
      </c>
      <c r="U178" s="152">
        <v>5</v>
      </c>
      <c r="V178" s="152">
        <v>1757</v>
      </c>
      <c r="W178" s="152">
        <v>104.525739</v>
      </c>
      <c r="X178" s="152">
        <v>105.663239</v>
      </c>
      <c r="Y178" s="152">
        <v>6.5</v>
      </c>
      <c r="Z178" s="152" t="s">
        <v>251</v>
      </c>
      <c r="AA178" s="152" t="s">
        <v>251</v>
      </c>
      <c r="AB178" s="152" t="s">
        <v>251</v>
      </c>
      <c r="AC178" s="152" t="s">
        <v>251</v>
      </c>
      <c r="AD178" s="152">
        <v>3486</v>
      </c>
      <c r="AE178" s="152">
        <v>99.706928000000005</v>
      </c>
      <c r="AF178" s="152">
        <v>102.16665</v>
      </c>
      <c r="AG178" s="152">
        <v>5.75</v>
      </c>
      <c r="AH178" s="152">
        <v>6671</v>
      </c>
      <c r="AI178" s="152">
        <v>116.917912</v>
      </c>
      <c r="AJ178" s="152">
        <v>118.274162</v>
      </c>
      <c r="AK178" s="152">
        <v>7.75</v>
      </c>
      <c r="AL178" s="152">
        <v>9583</v>
      </c>
      <c r="AM178" s="152">
        <v>118.85520099999999</v>
      </c>
      <c r="AN178" s="152">
        <v>120.211451</v>
      </c>
      <c r="AO178" s="152">
        <v>7.75</v>
      </c>
    </row>
    <row r="179" spans="1:41" x14ac:dyDescent="0.25">
      <c r="A179" s="148">
        <v>42601</v>
      </c>
      <c r="B179" s="152">
        <v>27</v>
      </c>
      <c r="C179" s="152">
        <v>9.9681390000000007</v>
      </c>
      <c r="D179" s="152">
        <v>9.9681390000000007</v>
      </c>
      <c r="E179" s="152">
        <v>4.2617120000000002</v>
      </c>
      <c r="F179" s="152">
        <v>90</v>
      </c>
      <c r="G179" s="152">
        <v>9.8919309999999996</v>
      </c>
      <c r="H179" s="152">
        <v>9.8919309999999996</v>
      </c>
      <c r="I179" s="152">
        <v>4.3699859999999999</v>
      </c>
      <c r="J179" s="152">
        <v>181</v>
      </c>
      <c r="K179" s="152">
        <v>9.7764260000000007</v>
      </c>
      <c r="L179" s="152">
        <v>9.7764260000000007</v>
      </c>
      <c r="M179" s="152">
        <v>4.5484679999999997</v>
      </c>
      <c r="N179" s="152">
        <v>335</v>
      </c>
      <c r="O179" s="152">
        <v>9.5762350000000005</v>
      </c>
      <c r="P179" s="152">
        <v>9.5762350000000005</v>
      </c>
      <c r="Q179" s="152">
        <v>4.7554100000000004</v>
      </c>
      <c r="R179" s="152">
        <v>1209</v>
      </c>
      <c r="S179" s="152">
        <v>99.144401000000002</v>
      </c>
      <c r="T179" s="152">
        <v>100.03328999999999</v>
      </c>
      <c r="U179" s="152">
        <v>5</v>
      </c>
      <c r="V179" s="152">
        <v>1756</v>
      </c>
      <c r="W179" s="152">
        <v>104.299936</v>
      </c>
      <c r="X179" s="152">
        <v>105.45549200000001</v>
      </c>
      <c r="Y179" s="152">
        <v>6.5</v>
      </c>
      <c r="Z179" s="152" t="s">
        <v>251</v>
      </c>
      <c r="AA179" s="152" t="s">
        <v>251</v>
      </c>
      <c r="AB179" s="152" t="s">
        <v>251</v>
      </c>
      <c r="AC179" s="152" t="s">
        <v>251</v>
      </c>
      <c r="AD179" s="152">
        <v>3485</v>
      </c>
      <c r="AE179" s="152">
        <v>99.398307000000003</v>
      </c>
      <c r="AF179" s="152">
        <v>101.87400100000001</v>
      </c>
      <c r="AG179" s="152">
        <v>5.75</v>
      </c>
      <c r="AH179" s="152">
        <v>6670</v>
      </c>
      <c r="AI179" s="152">
        <v>116.440288</v>
      </c>
      <c r="AJ179" s="152">
        <v>117.818066</v>
      </c>
      <c r="AK179" s="152">
        <v>7.75</v>
      </c>
      <c r="AL179" s="152">
        <v>9582</v>
      </c>
      <c r="AM179" s="152">
        <v>118.531201</v>
      </c>
      <c r="AN179" s="152">
        <v>119.908979</v>
      </c>
      <c r="AO179" s="152">
        <v>7.75</v>
      </c>
    </row>
    <row r="180" spans="1:41" x14ac:dyDescent="0.25">
      <c r="A180" s="148">
        <v>42604</v>
      </c>
      <c r="B180" s="152">
        <v>24</v>
      </c>
      <c r="C180" s="152">
        <v>9.9715430000000005</v>
      </c>
      <c r="D180" s="152">
        <v>9.9715430000000005</v>
      </c>
      <c r="E180" s="152">
        <v>4.2807320000000004</v>
      </c>
      <c r="F180" s="152">
        <v>87</v>
      </c>
      <c r="G180" s="152">
        <v>9.8950220000000009</v>
      </c>
      <c r="H180" s="152">
        <v>9.8950220000000009</v>
      </c>
      <c r="I180" s="152">
        <v>4.3900030000000001</v>
      </c>
      <c r="J180" s="152">
        <v>178</v>
      </c>
      <c r="K180" s="152">
        <v>9.7788920000000008</v>
      </c>
      <c r="L180" s="152">
        <v>9.7788920000000008</v>
      </c>
      <c r="M180" s="152">
        <v>4.572959</v>
      </c>
      <c r="N180" s="152">
        <v>332</v>
      </c>
      <c r="O180" s="152">
        <v>9.5790109999999995</v>
      </c>
      <c r="P180" s="152">
        <v>9.5790109999999995</v>
      </c>
      <c r="Q180" s="152">
        <v>4.7655659999999997</v>
      </c>
      <c r="R180" s="152">
        <v>1206</v>
      </c>
      <c r="S180" s="152">
        <v>98.998236000000006</v>
      </c>
      <c r="T180" s="152">
        <v>99.928792000000001</v>
      </c>
      <c r="U180" s="152">
        <v>5</v>
      </c>
      <c r="V180" s="152">
        <v>1753</v>
      </c>
      <c r="W180" s="152">
        <v>104.108724</v>
      </c>
      <c r="X180" s="152">
        <v>105.31844599999999</v>
      </c>
      <c r="Y180" s="152">
        <v>6.5</v>
      </c>
      <c r="Z180" s="152" t="s">
        <v>251</v>
      </c>
      <c r="AA180" s="152" t="s">
        <v>251</v>
      </c>
      <c r="AB180" s="152" t="s">
        <v>251</v>
      </c>
      <c r="AC180" s="152" t="s">
        <v>251</v>
      </c>
      <c r="AD180" s="152">
        <v>3482</v>
      </c>
      <c r="AE180" s="152">
        <v>99.266417000000004</v>
      </c>
      <c r="AF180" s="152">
        <v>101.79002800000001</v>
      </c>
      <c r="AG180" s="152">
        <v>5.75</v>
      </c>
      <c r="AH180" s="152">
        <v>6667</v>
      </c>
      <c r="AI180" s="152">
        <v>116.34087100000001</v>
      </c>
      <c r="AJ180" s="152">
        <v>117.783232</v>
      </c>
      <c r="AK180" s="152">
        <v>7.75</v>
      </c>
      <c r="AL180" s="152">
        <v>9579</v>
      </c>
      <c r="AM180" s="152">
        <v>118.304956</v>
      </c>
      <c r="AN180" s="152">
        <v>119.747317</v>
      </c>
      <c r="AO180" s="152">
        <v>7.75</v>
      </c>
    </row>
    <row r="181" spans="1:41" x14ac:dyDescent="0.25">
      <c r="A181" s="148">
        <v>42605</v>
      </c>
      <c r="B181" s="152">
        <v>23</v>
      </c>
      <c r="C181" s="152">
        <v>9.9727969999999999</v>
      </c>
      <c r="D181" s="152">
        <v>9.9727969999999999</v>
      </c>
      <c r="E181" s="152">
        <v>4.2694749999999999</v>
      </c>
      <c r="F181" s="152">
        <v>86</v>
      </c>
      <c r="G181" s="152">
        <v>9.8971160000000005</v>
      </c>
      <c r="H181" s="152">
        <v>9.8971160000000005</v>
      </c>
      <c r="I181" s="152">
        <v>4.3515430000000004</v>
      </c>
      <c r="J181" s="152">
        <v>177</v>
      </c>
      <c r="K181" s="152">
        <v>9.779776</v>
      </c>
      <c r="L181" s="152">
        <v>9.779776</v>
      </c>
      <c r="M181" s="152">
        <v>4.5799950000000003</v>
      </c>
      <c r="N181" s="152">
        <v>331</v>
      </c>
      <c r="O181" s="152">
        <v>9.5770140000000001</v>
      </c>
      <c r="P181" s="152">
        <v>9.5770140000000001</v>
      </c>
      <c r="Q181" s="152">
        <v>4.8036390000000004</v>
      </c>
      <c r="R181" s="152">
        <v>1205</v>
      </c>
      <c r="S181" s="152">
        <v>98.962776000000005</v>
      </c>
      <c r="T181" s="152">
        <v>99.907219999999995</v>
      </c>
      <c r="U181" s="152">
        <v>5</v>
      </c>
      <c r="V181" s="152">
        <v>1752</v>
      </c>
      <c r="W181" s="152">
        <v>103.925056</v>
      </c>
      <c r="X181" s="152">
        <v>105.152834</v>
      </c>
      <c r="Y181" s="152">
        <v>6.5</v>
      </c>
      <c r="Z181" s="152" t="s">
        <v>251</v>
      </c>
      <c r="AA181" s="152" t="s">
        <v>251</v>
      </c>
      <c r="AB181" s="152" t="s">
        <v>251</v>
      </c>
      <c r="AC181" s="152" t="s">
        <v>251</v>
      </c>
      <c r="AD181" s="152">
        <v>3481</v>
      </c>
      <c r="AE181" s="152">
        <v>99.067881</v>
      </c>
      <c r="AF181" s="152">
        <v>101.60746399999999</v>
      </c>
      <c r="AG181" s="152">
        <v>5.75</v>
      </c>
      <c r="AH181" s="152">
        <v>6666</v>
      </c>
      <c r="AI181" s="152">
        <v>116.18432199999999</v>
      </c>
      <c r="AJ181" s="152">
        <v>117.648211</v>
      </c>
      <c r="AK181" s="152">
        <v>7.75</v>
      </c>
      <c r="AL181" s="152">
        <v>9578</v>
      </c>
      <c r="AM181" s="152">
        <v>118.143455</v>
      </c>
      <c r="AN181" s="152">
        <v>119.607344</v>
      </c>
      <c r="AO181" s="152">
        <v>7.75</v>
      </c>
    </row>
    <row r="182" spans="1:41" x14ac:dyDescent="0.25">
      <c r="A182" s="148">
        <v>42606</v>
      </c>
      <c r="B182" s="152">
        <v>22</v>
      </c>
      <c r="C182" s="152">
        <v>9.9741859999999996</v>
      </c>
      <c r="D182" s="152">
        <v>9.9741859999999996</v>
      </c>
      <c r="E182" s="152">
        <v>4.2350409999999998</v>
      </c>
      <c r="F182" s="152">
        <v>85</v>
      </c>
      <c r="G182" s="152">
        <v>9.8985669999999999</v>
      </c>
      <c r="H182" s="152">
        <v>9.8985669999999999</v>
      </c>
      <c r="I182" s="152">
        <v>4.3400080000000001</v>
      </c>
      <c r="J182" s="152">
        <v>176</v>
      </c>
      <c r="K182" s="152">
        <v>9.7812260000000002</v>
      </c>
      <c r="L182" s="152">
        <v>9.7812260000000002</v>
      </c>
      <c r="M182" s="152">
        <v>4.5750120000000001</v>
      </c>
      <c r="N182" s="152">
        <v>330</v>
      </c>
      <c r="O182" s="152">
        <v>9.5816269999999992</v>
      </c>
      <c r="P182" s="152">
        <v>9.5816269999999992</v>
      </c>
      <c r="Q182" s="152">
        <v>4.7633549999999998</v>
      </c>
      <c r="R182" s="152">
        <v>1204</v>
      </c>
      <c r="S182" s="152">
        <v>98.963510999999997</v>
      </c>
      <c r="T182" s="152">
        <v>99.921843999999993</v>
      </c>
      <c r="U182" s="152">
        <v>5</v>
      </c>
      <c r="V182" s="152">
        <v>1751</v>
      </c>
      <c r="W182" s="152">
        <v>104.07190799999999</v>
      </c>
      <c r="X182" s="152">
        <v>105.317741</v>
      </c>
      <c r="Y182" s="152">
        <v>6.5</v>
      </c>
      <c r="Z182" s="152" t="s">
        <v>251</v>
      </c>
      <c r="AA182" s="152" t="s">
        <v>251</v>
      </c>
      <c r="AB182" s="152" t="s">
        <v>251</v>
      </c>
      <c r="AC182" s="152" t="s">
        <v>251</v>
      </c>
      <c r="AD182" s="152">
        <v>3480</v>
      </c>
      <c r="AE182" s="152">
        <v>99.122544000000005</v>
      </c>
      <c r="AF182" s="152">
        <v>101.6781</v>
      </c>
      <c r="AG182" s="152">
        <v>5.75</v>
      </c>
      <c r="AH182" s="152">
        <v>6665</v>
      </c>
      <c r="AI182" s="152">
        <v>116.40320800000001</v>
      </c>
      <c r="AJ182" s="152">
        <v>117.888625</v>
      </c>
      <c r="AK182" s="152">
        <v>7.75</v>
      </c>
      <c r="AL182" s="152">
        <v>9577</v>
      </c>
      <c r="AM182" s="152">
        <v>118.582257</v>
      </c>
      <c r="AN182" s="152">
        <v>120.067674</v>
      </c>
      <c r="AO182" s="152">
        <v>7.75</v>
      </c>
    </row>
    <row r="183" spans="1:41" x14ac:dyDescent="0.25">
      <c r="A183" s="148">
        <v>42607</v>
      </c>
      <c r="B183" s="152">
        <v>28</v>
      </c>
      <c r="C183" s="152">
        <v>9.9671620000000001</v>
      </c>
      <c r="D183" s="152">
        <v>9.9671620000000001</v>
      </c>
      <c r="E183" s="152">
        <v>4.2359390000000001</v>
      </c>
      <c r="F183" s="152">
        <v>91</v>
      </c>
      <c r="G183" s="152">
        <v>9.890682</v>
      </c>
      <c r="H183" s="152">
        <v>9.890682</v>
      </c>
      <c r="I183" s="152">
        <v>4.3724670000000003</v>
      </c>
      <c r="J183" s="152">
        <v>175</v>
      </c>
      <c r="K183" s="152">
        <v>9.7823980000000006</v>
      </c>
      <c r="L183" s="152">
        <v>9.7823980000000006</v>
      </c>
      <c r="M183" s="152">
        <v>4.575958</v>
      </c>
      <c r="N183" s="152">
        <v>329</v>
      </c>
      <c r="O183" s="152">
        <v>9.5837129999999995</v>
      </c>
      <c r="P183" s="152">
        <v>9.5837129999999995</v>
      </c>
      <c r="Q183" s="152">
        <v>4.7529760000000003</v>
      </c>
      <c r="R183" s="152">
        <v>1203</v>
      </c>
      <c r="S183" s="152">
        <v>98.914236000000002</v>
      </c>
      <c r="T183" s="152">
        <v>99.886458000000005</v>
      </c>
      <c r="U183" s="152">
        <v>5</v>
      </c>
      <c r="V183" s="152">
        <v>1750</v>
      </c>
      <c r="W183" s="152">
        <v>104.106824</v>
      </c>
      <c r="X183" s="152">
        <v>105.37071299999999</v>
      </c>
      <c r="Y183" s="152">
        <v>6.5</v>
      </c>
      <c r="Z183" s="152" t="s">
        <v>251</v>
      </c>
      <c r="AA183" s="152" t="s">
        <v>251</v>
      </c>
      <c r="AB183" s="152" t="s">
        <v>251</v>
      </c>
      <c r="AC183" s="152" t="s">
        <v>251</v>
      </c>
      <c r="AD183" s="152">
        <v>3479</v>
      </c>
      <c r="AE183" s="152">
        <v>99.332137000000003</v>
      </c>
      <c r="AF183" s="152">
        <v>101.903665</v>
      </c>
      <c r="AG183" s="152">
        <v>5.75</v>
      </c>
      <c r="AH183" s="152">
        <v>6664</v>
      </c>
      <c r="AI183" s="152">
        <v>116.42380199999999</v>
      </c>
      <c r="AJ183" s="152">
        <v>117.930746</v>
      </c>
      <c r="AK183" s="152">
        <v>7.75</v>
      </c>
      <c r="AL183" s="152">
        <v>9576</v>
      </c>
      <c r="AM183" s="152">
        <v>118.585424</v>
      </c>
      <c r="AN183" s="152">
        <v>120.09236799999999</v>
      </c>
      <c r="AO183" s="152">
        <v>7.75</v>
      </c>
    </row>
    <row r="184" spans="1:41" x14ac:dyDescent="0.25">
      <c r="A184" s="148">
        <v>42608</v>
      </c>
      <c r="B184" s="152">
        <v>27</v>
      </c>
      <c r="C184" s="152">
        <v>9.9680610000000005</v>
      </c>
      <c r="D184" s="152">
        <v>9.9680610000000005</v>
      </c>
      <c r="E184" s="152">
        <v>4.2721780000000003</v>
      </c>
      <c r="F184" s="152">
        <v>90</v>
      </c>
      <c r="G184" s="152">
        <v>9.8921609999999998</v>
      </c>
      <c r="H184" s="152">
        <v>9.8921609999999998</v>
      </c>
      <c r="I184" s="152">
        <v>4.3605840000000002</v>
      </c>
      <c r="J184" s="152">
        <v>174</v>
      </c>
      <c r="K184" s="152">
        <v>9.7840009999999999</v>
      </c>
      <c r="L184" s="152">
        <v>9.7840009999999999</v>
      </c>
      <c r="M184" s="152">
        <v>4.5676050000000004</v>
      </c>
      <c r="N184" s="152">
        <v>328</v>
      </c>
      <c r="O184" s="152">
        <v>9.5835609999999996</v>
      </c>
      <c r="P184" s="152">
        <v>9.5835609999999996</v>
      </c>
      <c r="Q184" s="152">
        <v>4.7692839999999999</v>
      </c>
      <c r="R184" s="152">
        <v>1202</v>
      </c>
      <c r="S184" s="152">
        <v>98.788511999999997</v>
      </c>
      <c r="T184" s="152">
        <v>99.774623000000005</v>
      </c>
      <c r="U184" s="152">
        <v>5</v>
      </c>
      <c r="V184" s="152">
        <v>1749</v>
      </c>
      <c r="W184" s="152">
        <v>103.983017</v>
      </c>
      <c r="X184" s="152">
        <v>105.264961</v>
      </c>
      <c r="Y184" s="152">
        <v>6.5</v>
      </c>
      <c r="Z184" s="152" t="s">
        <v>251</v>
      </c>
      <c r="AA184" s="152" t="s">
        <v>251</v>
      </c>
      <c r="AB184" s="152" t="s">
        <v>251</v>
      </c>
      <c r="AC184" s="152" t="s">
        <v>251</v>
      </c>
      <c r="AD184" s="152">
        <v>3478</v>
      </c>
      <c r="AE184" s="152">
        <v>99.431899999999999</v>
      </c>
      <c r="AF184" s="152">
        <v>102.0194</v>
      </c>
      <c r="AG184" s="152">
        <v>5.75</v>
      </c>
      <c r="AH184" s="152">
        <v>6663</v>
      </c>
      <c r="AI184" s="152">
        <v>116.794878</v>
      </c>
      <c r="AJ184" s="152">
        <v>118.32335</v>
      </c>
      <c r="AK184" s="152">
        <v>7.75</v>
      </c>
      <c r="AL184" s="152">
        <v>9575</v>
      </c>
      <c r="AM184" s="152">
        <v>118.96492600000001</v>
      </c>
      <c r="AN184" s="152">
        <v>120.493398</v>
      </c>
      <c r="AO184" s="152">
        <v>7.75</v>
      </c>
    </row>
    <row r="185" spans="1:41" x14ac:dyDescent="0.25">
      <c r="A185" s="148">
        <v>42611</v>
      </c>
      <c r="B185" s="152">
        <v>24</v>
      </c>
      <c r="C185" s="152">
        <v>9.9716620000000002</v>
      </c>
      <c r="D185" s="152">
        <v>9.9716620000000002</v>
      </c>
      <c r="E185" s="152">
        <v>4.2627800000000002</v>
      </c>
      <c r="F185" s="152">
        <v>87</v>
      </c>
      <c r="G185" s="152">
        <v>9.8951010000000004</v>
      </c>
      <c r="H185" s="152">
        <v>9.8951010000000004</v>
      </c>
      <c r="I185" s="152">
        <v>4.3866639999999997</v>
      </c>
      <c r="J185" s="152">
        <v>171</v>
      </c>
      <c r="K185" s="152">
        <v>9.7879509999999996</v>
      </c>
      <c r="L185" s="152">
        <v>9.7879509999999996</v>
      </c>
      <c r="M185" s="152">
        <v>4.5609029999999997</v>
      </c>
      <c r="N185" s="152">
        <v>325</v>
      </c>
      <c r="O185" s="152">
        <v>9.5855169999999994</v>
      </c>
      <c r="P185" s="152">
        <v>9.5855169999999994</v>
      </c>
      <c r="Q185" s="152">
        <v>4.7897220000000003</v>
      </c>
      <c r="R185" s="152">
        <v>1199</v>
      </c>
      <c r="S185" s="152">
        <v>98.786968000000002</v>
      </c>
      <c r="T185" s="152">
        <v>99.814746</v>
      </c>
      <c r="U185" s="152">
        <v>5</v>
      </c>
      <c r="V185" s="152">
        <v>1746</v>
      </c>
      <c r="W185" s="152">
        <v>103.936933</v>
      </c>
      <c r="X185" s="152">
        <v>105.273044</v>
      </c>
      <c r="Y185" s="152">
        <v>6.5</v>
      </c>
      <c r="Z185" s="152" t="s">
        <v>251</v>
      </c>
      <c r="AA185" s="152" t="s">
        <v>251</v>
      </c>
      <c r="AB185" s="152" t="s">
        <v>251</v>
      </c>
      <c r="AC185" s="152" t="s">
        <v>251</v>
      </c>
      <c r="AD185" s="152">
        <v>3475</v>
      </c>
      <c r="AE185" s="152">
        <v>99.364135000000005</v>
      </c>
      <c r="AF185" s="152">
        <v>101.99955199999999</v>
      </c>
      <c r="AG185" s="152">
        <v>5.75</v>
      </c>
      <c r="AH185" s="152">
        <v>6660</v>
      </c>
      <c r="AI185" s="152">
        <v>116.429676</v>
      </c>
      <c r="AJ185" s="152">
        <v>118.022732</v>
      </c>
      <c r="AK185" s="152">
        <v>7.75</v>
      </c>
      <c r="AL185" s="152">
        <v>9572</v>
      </c>
      <c r="AM185" s="152">
        <v>118.641254</v>
      </c>
      <c r="AN185" s="152">
        <v>120.23430999999999</v>
      </c>
      <c r="AO185" s="152">
        <v>7.75</v>
      </c>
    </row>
    <row r="186" spans="1:41" x14ac:dyDescent="0.25">
      <c r="A186" s="148">
        <v>42612</v>
      </c>
      <c r="B186" s="152">
        <v>23</v>
      </c>
      <c r="C186" s="152">
        <v>9.9726479999999995</v>
      </c>
      <c r="D186" s="152">
        <v>9.9726479999999995</v>
      </c>
      <c r="E186" s="152">
        <v>4.2929250000000003</v>
      </c>
      <c r="F186" s="152">
        <v>86</v>
      </c>
      <c r="G186" s="152">
        <v>9.8959820000000001</v>
      </c>
      <c r="H186" s="152">
        <v>9.8959820000000001</v>
      </c>
      <c r="I186" s="152">
        <v>4.40001</v>
      </c>
      <c r="J186" s="152">
        <v>170</v>
      </c>
      <c r="K186" s="152">
        <v>9.7887090000000008</v>
      </c>
      <c r="L186" s="152">
        <v>9.7887090000000008</v>
      </c>
      <c r="M186" s="152">
        <v>4.5709780000000002</v>
      </c>
      <c r="N186" s="152">
        <v>324</v>
      </c>
      <c r="O186" s="152">
        <v>9.5850629999999999</v>
      </c>
      <c r="P186" s="152">
        <v>9.5850629999999999</v>
      </c>
      <c r="Q186" s="152">
        <v>4.8099959999999999</v>
      </c>
      <c r="R186" s="152">
        <v>1198</v>
      </c>
      <c r="S186" s="152">
        <v>98.758602999999994</v>
      </c>
      <c r="T186" s="152">
        <v>99.800269999999998</v>
      </c>
      <c r="U186" s="152">
        <v>5</v>
      </c>
      <c r="V186" s="152">
        <v>1745</v>
      </c>
      <c r="W186" s="152">
        <v>103.8085</v>
      </c>
      <c r="X186" s="152">
        <v>105.162667</v>
      </c>
      <c r="Y186" s="152">
        <v>6.5</v>
      </c>
      <c r="Z186" s="152" t="s">
        <v>251</v>
      </c>
      <c r="AA186" s="152" t="s">
        <v>251</v>
      </c>
      <c r="AB186" s="152" t="s">
        <v>251</v>
      </c>
      <c r="AC186" s="152" t="s">
        <v>251</v>
      </c>
      <c r="AD186" s="152">
        <v>3474</v>
      </c>
      <c r="AE186" s="152">
        <v>99.264345000000006</v>
      </c>
      <c r="AF186" s="152">
        <v>101.915734</v>
      </c>
      <c r="AG186" s="152">
        <v>5.75</v>
      </c>
      <c r="AH186" s="152">
        <v>6659</v>
      </c>
      <c r="AI186" s="152">
        <v>116.01606700000001</v>
      </c>
      <c r="AJ186" s="152">
        <v>117.63065</v>
      </c>
      <c r="AK186" s="152">
        <v>7.75</v>
      </c>
      <c r="AL186" s="152">
        <v>9571</v>
      </c>
      <c r="AM186" s="152">
        <v>118.061308</v>
      </c>
      <c r="AN186" s="152">
        <v>119.67589099999999</v>
      </c>
      <c r="AO186" s="152">
        <v>7.75</v>
      </c>
    </row>
    <row r="187" spans="1:41" x14ac:dyDescent="0.25">
      <c r="A187" s="148">
        <v>42613</v>
      </c>
      <c r="B187" s="152">
        <v>22</v>
      </c>
      <c r="C187" s="152">
        <v>9.9737910000000003</v>
      </c>
      <c r="D187" s="152">
        <v>9.9737910000000003</v>
      </c>
      <c r="E187" s="152">
        <v>4.3000150000000001</v>
      </c>
      <c r="F187" s="152">
        <v>85</v>
      </c>
      <c r="G187" s="152">
        <v>9.8977520000000005</v>
      </c>
      <c r="H187" s="152">
        <v>9.8977520000000005</v>
      </c>
      <c r="I187" s="152">
        <v>4.3752389999999997</v>
      </c>
      <c r="J187" s="152">
        <v>169</v>
      </c>
      <c r="K187" s="152">
        <v>9.7899980000000006</v>
      </c>
      <c r="L187" s="152">
        <v>9.7899980000000006</v>
      </c>
      <c r="M187" s="152">
        <v>4.5693729999999997</v>
      </c>
      <c r="N187" s="152">
        <v>323</v>
      </c>
      <c r="O187" s="152">
        <v>9.5869029999999995</v>
      </c>
      <c r="P187" s="152">
        <v>9.5869029999999995</v>
      </c>
      <c r="Q187" s="152">
        <v>4.8025700000000002</v>
      </c>
      <c r="R187" s="152">
        <v>1197</v>
      </c>
      <c r="S187" s="152">
        <v>98.728280999999996</v>
      </c>
      <c r="T187" s="152">
        <v>99.783837000000005</v>
      </c>
      <c r="U187" s="152">
        <v>5</v>
      </c>
      <c r="V187" s="152">
        <v>1744</v>
      </c>
      <c r="W187" s="152">
        <v>103.847038</v>
      </c>
      <c r="X187" s="152">
        <v>105.21926000000001</v>
      </c>
      <c r="Y187" s="152">
        <v>6.5</v>
      </c>
      <c r="Z187" s="152" t="s">
        <v>251</v>
      </c>
      <c r="AA187" s="152" t="s">
        <v>251</v>
      </c>
      <c r="AB187" s="152" t="s">
        <v>251</v>
      </c>
      <c r="AC187" s="152" t="s">
        <v>251</v>
      </c>
      <c r="AD187" s="152">
        <v>3473</v>
      </c>
      <c r="AE187" s="152">
        <v>99.427925999999999</v>
      </c>
      <c r="AF187" s="152">
        <v>102.095287</v>
      </c>
      <c r="AG187" s="152">
        <v>5.75</v>
      </c>
      <c r="AH187" s="152">
        <v>6658</v>
      </c>
      <c r="AI187" s="152">
        <v>116.17333600000001</v>
      </c>
      <c r="AJ187" s="152">
        <v>117.80944700000001</v>
      </c>
      <c r="AK187" s="152">
        <v>7.75</v>
      </c>
      <c r="AL187" s="152">
        <v>9570</v>
      </c>
      <c r="AM187" s="152">
        <v>117.87675400000001</v>
      </c>
      <c r="AN187" s="152">
        <v>119.51286500000001</v>
      </c>
      <c r="AO187" s="152">
        <v>7.75</v>
      </c>
    </row>
    <row r="188" spans="1:41" x14ac:dyDescent="0.25">
      <c r="A188" s="148">
        <v>42614</v>
      </c>
      <c r="B188" s="152">
        <v>28</v>
      </c>
      <c r="C188" s="152">
        <v>9.9669869999999996</v>
      </c>
      <c r="D188" s="152">
        <v>9.9669869999999996</v>
      </c>
      <c r="E188" s="152">
        <v>4.2585870000000003</v>
      </c>
      <c r="F188" s="152">
        <v>91</v>
      </c>
      <c r="G188" s="152">
        <v>9.8904960000000006</v>
      </c>
      <c r="H188" s="152">
        <v>9.8904960000000006</v>
      </c>
      <c r="I188" s="152">
        <v>4.3799890000000001</v>
      </c>
      <c r="J188" s="152">
        <v>182</v>
      </c>
      <c r="K188" s="152">
        <v>9.7741380000000007</v>
      </c>
      <c r="L188" s="152">
        <v>9.7741380000000007</v>
      </c>
      <c r="M188" s="152">
        <v>4.5708380000000002</v>
      </c>
      <c r="N188" s="152">
        <v>322</v>
      </c>
      <c r="O188" s="152">
        <v>9.5886449999999996</v>
      </c>
      <c r="P188" s="152">
        <v>9.5886449999999996</v>
      </c>
      <c r="Q188" s="152">
        <v>4.7962980000000002</v>
      </c>
      <c r="R188" s="152">
        <v>1196</v>
      </c>
      <c r="S188" s="152">
        <v>98.757773</v>
      </c>
      <c r="T188" s="152">
        <v>99.827217000000005</v>
      </c>
      <c r="U188" s="152">
        <v>5</v>
      </c>
      <c r="V188" s="152">
        <v>1743</v>
      </c>
      <c r="W188" s="152">
        <v>103.83802900000001</v>
      </c>
      <c r="X188" s="152">
        <v>105.228307</v>
      </c>
      <c r="Y188" s="152">
        <v>6.5</v>
      </c>
      <c r="Z188" s="152" t="s">
        <v>251</v>
      </c>
      <c r="AA188" s="152" t="s">
        <v>251</v>
      </c>
      <c r="AB188" s="152" t="s">
        <v>251</v>
      </c>
      <c r="AC188" s="152" t="s">
        <v>251</v>
      </c>
      <c r="AD188" s="152">
        <v>3472</v>
      </c>
      <c r="AE188" s="152">
        <v>99.267899999999997</v>
      </c>
      <c r="AF188" s="152">
        <v>101.951233</v>
      </c>
      <c r="AG188" s="152">
        <v>5.75</v>
      </c>
      <c r="AH188" s="152">
        <v>6657</v>
      </c>
      <c r="AI188" s="152">
        <v>116.035721</v>
      </c>
      <c r="AJ188" s="152">
        <v>117.69336</v>
      </c>
      <c r="AK188" s="152">
        <v>7.75</v>
      </c>
      <c r="AL188" s="152">
        <v>9569</v>
      </c>
      <c r="AM188" s="152">
        <v>117.85639999999999</v>
      </c>
      <c r="AN188" s="152">
        <v>119.514039</v>
      </c>
      <c r="AO188" s="152">
        <v>7.75</v>
      </c>
    </row>
    <row r="189" spans="1:41" x14ac:dyDescent="0.25">
      <c r="A189" s="148">
        <v>42615</v>
      </c>
      <c r="B189" s="152">
        <v>27</v>
      </c>
      <c r="C189" s="152">
        <v>9.9679479999999998</v>
      </c>
      <c r="D189" s="152">
        <v>9.9679479999999998</v>
      </c>
      <c r="E189" s="152">
        <v>4.2873419999999998</v>
      </c>
      <c r="F189" s="152">
        <v>90</v>
      </c>
      <c r="G189" s="152">
        <v>9.8920619999999992</v>
      </c>
      <c r="H189" s="152">
        <v>9.8920619999999992</v>
      </c>
      <c r="I189" s="152">
        <v>4.3646310000000001</v>
      </c>
      <c r="J189" s="152">
        <v>181</v>
      </c>
      <c r="K189" s="152">
        <v>9.7759820000000008</v>
      </c>
      <c r="L189" s="152">
        <v>9.7759820000000008</v>
      </c>
      <c r="M189" s="152">
        <v>4.5577069999999997</v>
      </c>
      <c r="N189" s="152">
        <v>321</v>
      </c>
      <c r="O189" s="152">
        <v>9.5920120000000004</v>
      </c>
      <c r="P189" s="152">
        <v>9.5920120000000004</v>
      </c>
      <c r="Q189" s="152">
        <v>4.7701840000000004</v>
      </c>
      <c r="R189" s="152">
        <v>1195</v>
      </c>
      <c r="S189" s="152">
        <v>98.849446</v>
      </c>
      <c r="T189" s="152">
        <v>99.932778999999996</v>
      </c>
      <c r="U189" s="152">
        <v>5</v>
      </c>
      <c r="V189" s="152">
        <v>1742</v>
      </c>
      <c r="W189" s="152">
        <v>103.881821</v>
      </c>
      <c r="X189" s="152">
        <v>105.290154</v>
      </c>
      <c r="Y189" s="152">
        <v>6.5</v>
      </c>
      <c r="Z189" s="152" t="s">
        <v>251</v>
      </c>
      <c r="AA189" s="152" t="s">
        <v>251</v>
      </c>
      <c r="AB189" s="152" t="s">
        <v>251</v>
      </c>
      <c r="AC189" s="152" t="s">
        <v>251</v>
      </c>
      <c r="AD189" s="152">
        <v>3471</v>
      </c>
      <c r="AE189" s="152">
        <v>99.356632000000005</v>
      </c>
      <c r="AF189" s="152">
        <v>102.055938</v>
      </c>
      <c r="AG189" s="152">
        <v>5.75</v>
      </c>
      <c r="AH189" s="152">
        <v>6656</v>
      </c>
      <c r="AI189" s="152">
        <v>116.28767499999999</v>
      </c>
      <c r="AJ189" s="152">
        <v>117.966842</v>
      </c>
      <c r="AK189" s="152">
        <v>7.75</v>
      </c>
      <c r="AL189" s="152">
        <v>9568</v>
      </c>
      <c r="AM189" s="152">
        <v>117.700141</v>
      </c>
      <c r="AN189" s="152">
        <v>119.37930799999999</v>
      </c>
      <c r="AO189" s="152">
        <v>7.75</v>
      </c>
    </row>
    <row r="190" spans="1:41" x14ac:dyDescent="0.25">
      <c r="A190" s="148">
        <v>42618</v>
      </c>
      <c r="B190" s="152">
        <v>24</v>
      </c>
      <c r="C190" s="152">
        <v>9.9714919999999996</v>
      </c>
      <c r="D190" s="152">
        <v>9.9714919999999996</v>
      </c>
      <c r="E190" s="152">
        <v>4.2884250000000002</v>
      </c>
      <c r="F190" s="152">
        <v>87</v>
      </c>
      <c r="G190" s="152">
        <v>9.8959689999999991</v>
      </c>
      <c r="H190" s="152">
        <v>9.8959689999999991</v>
      </c>
      <c r="I190" s="152">
        <v>4.3499840000000001</v>
      </c>
      <c r="J190" s="152">
        <v>178</v>
      </c>
      <c r="K190" s="152">
        <v>9.7795050000000003</v>
      </c>
      <c r="L190" s="152">
        <v>9.7795050000000003</v>
      </c>
      <c r="M190" s="152">
        <v>4.5599949999999998</v>
      </c>
      <c r="N190" s="152">
        <v>318</v>
      </c>
      <c r="O190" s="152">
        <v>9.5973129999999998</v>
      </c>
      <c r="P190" s="152">
        <v>9.5973129999999998</v>
      </c>
      <c r="Q190" s="152">
        <v>4.7499969999999996</v>
      </c>
      <c r="R190" s="152">
        <v>1192</v>
      </c>
      <c r="S190" s="152">
        <v>98.853342999999995</v>
      </c>
      <c r="T190" s="152">
        <v>99.978342999999995</v>
      </c>
      <c r="U190" s="152">
        <v>5</v>
      </c>
      <c r="V190" s="152">
        <v>1739</v>
      </c>
      <c r="W190" s="152">
        <v>103.876829</v>
      </c>
      <c r="X190" s="152">
        <v>105.33932900000001</v>
      </c>
      <c r="Y190" s="152">
        <v>6.5</v>
      </c>
      <c r="Z190" s="152" t="s">
        <v>251</v>
      </c>
      <c r="AA190" s="152" t="s">
        <v>251</v>
      </c>
      <c r="AB190" s="152" t="s">
        <v>251</v>
      </c>
      <c r="AC190" s="152" t="s">
        <v>251</v>
      </c>
      <c r="AD190" s="152">
        <v>3468</v>
      </c>
      <c r="AE190" s="152">
        <v>99.391226000000003</v>
      </c>
      <c r="AF190" s="152">
        <v>102.138448</v>
      </c>
      <c r="AG190" s="152">
        <v>5.75</v>
      </c>
      <c r="AH190" s="152">
        <v>6653</v>
      </c>
      <c r="AI190" s="152">
        <v>116.163123</v>
      </c>
      <c r="AJ190" s="152">
        <v>117.906873</v>
      </c>
      <c r="AK190" s="152">
        <v>7.75</v>
      </c>
      <c r="AL190" s="152">
        <v>9565</v>
      </c>
      <c r="AM190" s="152">
        <v>117.67662799999999</v>
      </c>
      <c r="AN190" s="152">
        <v>119.420378</v>
      </c>
      <c r="AO190" s="152">
        <v>7.75</v>
      </c>
    </row>
    <row r="191" spans="1:41" x14ac:dyDescent="0.25">
      <c r="A191" s="148">
        <v>42619</v>
      </c>
      <c r="B191" s="152">
        <v>23</v>
      </c>
      <c r="C191" s="152">
        <v>9.9726579999999991</v>
      </c>
      <c r="D191" s="152">
        <v>9.9726579999999991</v>
      </c>
      <c r="E191" s="152">
        <v>4.2913509999999997</v>
      </c>
      <c r="F191" s="152">
        <v>86</v>
      </c>
      <c r="G191" s="152">
        <v>9.8971219999999995</v>
      </c>
      <c r="H191" s="152">
        <v>9.8971219999999995</v>
      </c>
      <c r="I191" s="152">
        <v>4.351286</v>
      </c>
      <c r="J191" s="152">
        <v>177</v>
      </c>
      <c r="K191" s="152">
        <v>9.7806219999999993</v>
      </c>
      <c r="L191" s="152">
        <v>9.7806219999999993</v>
      </c>
      <c r="M191" s="152">
        <v>4.5620060000000002</v>
      </c>
      <c r="N191" s="152">
        <v>317</v>
      </c>
      <c r="O191" s="152">
        <v>9.6004070000000006</v>
      </c>
      <c r="P191" s="152">
        <v>9.6004070000000006</v>
      </c>
      <c r="Q191" s="152">
        <v>4.7268460000000001</v>
      </c>
      <c r="R191" s="152">
        <v>1191</v>
      </c>
      <c r="S191" s="152">
        <v>99.103870000000001</v>
      </c>
      <c r="T191" s="152">
        <v>100.24275900000001</v>
      </c>
      <c r="U191" s="152">
        <v>5</v>
      </c>
      <c r="V191" s="152">
        <v>1738</v>
      </c>
      <c r="W191" s="152">
        <v>104.125241</v>
      </c>
      <c r="X191" s="152">
        <v>105.605797</v>
      </c>
      <c r="Y191" s="152">
        <v>6.5</v>
      </c>
      <c r="Z191" s="152" t="s">
        <v>251</v>
      </c>
      <c r="AA191" s="152" t="s">
        <v>251</v>
      </c>
      <c r="AB191" s="152" t="s">
        <v>251</v>
      </c>
      <c r="AC191" s="152" t="s">
        <v>251</v>
      </c>
      <c r="AD191" s="152">
        <v>3467</v>
      </c>
      <c r="AE191" s="152">
        <v>99.828338000000002</v>
      </c>
      <c r="AF191" s="152">
        <v>102.591532</v>
      </c>
      <c r="AG191" s="152">
        <v>5.75</v>
      </c>
      <c r="AH191" s="152">
        <v>6652</v>
      </c>
      <c r="AI191" s="152">
        <v>116.407222</v>
      </c>
      <c r="AJ191" s="152">
        <v>118.1725</v>
      </c>
      <c r="AK191" s="152">
        <v>7.75</v>
      </c>
      <c r="AL191" s="152">
        <v>9564</v>
      </c>
      <c r="AM191" s="152">
        <v>118.229478</v>
      </c>
      <c r="AN191" s="152">
        <v>119.994756</v>
      </c>
      <c r="AO191" s="152">
        <v>7.75</v>
      </c>
    </row>
    <row r="192" spans="1:41" x14ac:dyDescent="0.25">
      <c r="A192" s="148">
        <v>42620</v>
      </c>
      <c r="B192" s="152">
        <v>22</v>
      </c>
      <c r="C192" s="152">
        <v>9.9741060000000008</v>
      </c>
      <c r="D192" s="152">
        <v>9.9741060000000008</v>
      </c>
      <c r="E192" s="152">
        <v>4.2481999999999998</v>
      </c>
      <c r="F192" s="152">
        <v>85</v>
      </c>
      <c r="G192" s="152">
        <v>9.8987730000000003</v>
      </c>
      <c r="H192" s="152">
        <v>9.8987730000000003</v>
      </c>
      <c r="I192" s="152">
        <v>4.3311039999999998</v>
      </c>
      <c r="J192" s="152">
        <v>176</v>
      </c>
      <c r="K192" s="152">
        <v>9.7825159999999993</v>
      </c>
      <c r="L192" s="152">
        <v>9.7825159999999993</v>
      </c>
      <c r="M192" s="152">
        <v>4.5474360000000003</v>
      </c>
      <c r="N192" s="152">
        <v>316</v>
      </c>
      <c r="O192" s="152">
        <v>9.6037680000000005</v>
      </c>
      <c r="P192" s="152">
        <v>9.6037680000000005</v>
      </c>
      <c r="Q192" s="152">
        <v>4.7002750000000004</v>
      </c>
      <c r="R192" s="152">
        <v>1190</v>
      </c>
      <c r="S192" s="152">
        <v>99.152816999999999</v>
      </c>
      <c r="T192" s="152">
        <v>100.305595</v>
      </c>
      <c r="U192" s="152">
        <v>5</v>
      </c>
      <c r="V192" s="152">
        <v>1737</v>
      </c>
      <c r="W192" s="152">
        <v>104.184181</v>
      </c>
      <c r="X192" s="152">
        <v>105.68279200000001</v>
      </c>
      <c r="Y192" s="152">
        <v>6.5</v>
      </c>
      <c r="Z192" s="152" t="s">
        <v>251</v>
      </c>
      <c r="AA192" s="152" t="s">
        <v>251</v>
      </c>
      <c r="AB192" s="152" t="s">
        <v>251</v>
      </c>
      <c r="AC192" s="152" t="s">
        <v>251</v>
      </c>
      <c r="AD192" s="152">
        <v>3466</v>
      </c>
      <c r="AE192" s="152">
        <v>99.779103000000006</v>
      </c>
      <c r="AF192" s="152">
        <v>102.55826999999999</v>
      </c>
      <c r="AG192" s="152">
        <v>5.75</v>
      </c>
      <c r="AH192" s="152">
        <v>6651</v>
      </c>
      <c r="AI192" s="152">
        <v>116.19119499999999</v>
      </c>
      <c r="AJ192" s="152">
        <v>117.97800100000001</v>
      </c>
      <c r="AK192" s="152">
        <v>7.75</v>
      </c>
      <c r="AL192" s="152">
        <v>9563</v>
      </c>
      <c r="AM192" s="152">
        <v>118.134607</v>
      </c>
      <c r="AN192" s="152">
        <v>119.921413</v>
      </c>
      <c r="AO192" s="152">
        <v>7.75</v>
      </c>
    </row>
    <row r="193" spans="1:41" x14ac:dyDescent="0.25">
      <c r="A193" s="148">
        <v>42621</v>
      </c>
      <c r="B193" s="152">
        <v>28</v>
      </c>
      <c r="C193" s="152">
        <v>9.966761</v>
      </c>
      <c r="D193" s="152">
        <v>9.966761</v>
      </c>
      <c r="E193" s="152">
        <v>4.2878379999999998</v>
      </c>
      <c r="F193" s="152">
        <v>91</v>
      </c>
      <c r="G193" s="152">
        <v>9.8922310000000007</v>
      </c>
      <c r="H193" s="152">
        <v>9.8922310000000007</v>
      </c>
      <c r="I193" s="152">
        <v>4.3098359999999998</v>
      </c>
      <c r="J193" s="152">
        <v>175</v>
      </c>
      <c r="K193" s="152">
        <v>9.7831399999999995</v>
      </c>
      <c r="L193" s="152">
        <v>9.7831399999999995</v>
      </c>
      <c r="M193" s="152">
        <v>4.5600079999999998</v>
      </c>
      <c r="N193" s="152">
        <v>315</v>
      </c>
      <c r="O193" s="152">
        <v>9.5997900000000005</v>
      </c>
      <c r="P193" s="152">
        <v>9.5997900000000005</v>
      </c>
      <c r="Q193" s="152">
        <v>4.7645090000000003</v>
      </c>
      <c r="R193" s="152">
        <v>1189</v>
      </c>
      <c r="S193" s="152">
        <v>99.064072999999993</v>
      </c>
      <c r="T193" s="152">
        <v>100.23074</v>
      </c>
      <c r="U193" s="152">
        <v>5</v>
      </c>
      <c r="V193" s="152">
        <v>1736</v>
      </c>
      <c r="W193" s="152">
        <v>104.13444200000001</v>
      </c>
      <c r="X193" s="152">
        <v>105.65110900000001</v>
      </c>
      <c r="Y193" s="152">
        <v>6.5</v>
      </c>
      <c r="Z193" s="152" t="s">
        <v>251</v>
      </c>
      <c r="AA193" s="152" t="s">
        <v>251</v>
      </c>
      <c r="AB193" s="152" t="s">
        <v>251</v>
      </c>
      <c r="AC193" s="152" t="s">
        <v>251</v>
      </c>
      <c r="AD193" s="152">
        <v>3465</v>
      </c>
      <c r="AE193" s="152">
        <v>99.631316999999996</v>
      </c>
      <c r="AF193" s="152">
        <v>102.426456</v>
      </c>
      <c r="AG193" s="152">
        <v>5.75</v>
      </c>
      <c r="AH193" s="152">
        <v>6650</v>
      </c>
      <c r="AI193" s="152">
        <v>115.75702099999999</v>
      </c>
      <c r="AJ193" s="152">
        <v>117.565354</v>
      </c>
      <c r="AK193" s="152">
        <v>7.75</v>
      </c>
      <c r="AL193" s="152">
        <v>9562</v>
      </c>
      <c r="AM193" s="152">
        <v>117.28269299999999</v>
      </c>
      <c r="AN193" s="152">
        <v>119.091026</v>
      </c>
      <c r="AO193" s="152">
        <v>7.75</v>
      </c>
    </row>
    <row r="194" spans="1:41" x14ac:dyDescent="0.25">
      <c r="A194" s="148">
        <v>42622</v>
      </c>
      <c r="B194" s="152">
        <v>27</v>
      </c>
      <c r="C194" s="152">
        <v>9.9682619999999993</v>
      </c>
      <c r="D194" s="152">
        <v>9.9682619999999993</v>
      </c>
      <c r="E194" s="152">
        <v>4.2452069999999997</v>
      </c>
      <c r="F194" s="152">
        <v>90</v>
      </c>
      <c r="G194" s="152">
        <v>9.8935519999999997</v>
      </c>
      <c r="H194" s="152">
        <v>9.8935519999999997</v>
      </c>
      <c r="I194" s="152">
        <v>4.3037320000000001</v>
      </c>
      <c r="J194" s="152">
        <v>174</v>
      </c>
      <c r="K194" s="152">
        <v>9.7822750000000003</v>
      </c>
      <c r="L194" s="152">
        <v>9.7822750000000003</v>
      </c>
      <c r="M194" s="152">
        <v>4.6049160000000002</v>
      </c>
      <c r="N194" s="152">
        <v>314</v>
      </c>
      <c r="O194" s="152">
        <v>9.594989</v>
      </c>
      <c r="P194" s="152">
        <v>9.594989</v>
      </c>
      <c r="Q194" s="152">
        <v>4.8394409999999999</v>
      </c>
      <c r="R194" s="152">
        <v>1188</v>
      </c>
      <c r="S194" s="152">
        <v>98.828745999999995</v>
      </c>
      <c r="T194" s="152">
        <v>100.00930200000001</v>
      </c>
      <c r="U194" s="152">
        <v>5</v>
      </c>
      <c r="V194" s="152">
        <v>1735</v>
      </c>
      <c r="W194" s="152">
        <v>103.662007</v>
      </c>
      <c r="X194" s="152">
        <v>105.196729</v>
      </c>
      <c r="Y194" s="152">
        <v>6.5</v>
      </c>
      <c r="Z194" s="152" t="s">
        <v>251</v>
      </c>
      <c r="AA194" s="152" t="s">
        <v>251</v>
      </c>
      <c r="AB194" s="152" t="s">
        <v>251</v>
      </c>
      <c r="AC194" s="152" t="s">
        <v>251</v>
      </c>
      <c r="AD194" s="152">
        <v>3464</v>
      </c>
      <c r="AE194" s="152">
        <v>98.698480000000004</v>
      </c>
      <c r="AF194" s="152">
        <v>101.509591</v>
      </c>
      <c r="AG194" s="152">
        <v>5.75</v>
      </c>
      <c r="AH194" s="152">
        <v>6649</v>
      </c>
      <c r="AI194" s="152">
        <v>114.133387</v>
      </c>
      <c r="AJ194" s="152">
        <v>115.96324799999999</v>
      </c>
      <c r="AK194" s="152">
        <v>7.75</v>
      </c>
      <c r="AL194" s="152">
        <v>9561</v>
      </c>
      <c r="AM194" s="152">
        <v>115.120656</v>
      </c>
      <c r="AN194" s="152">
        <v>116.950517</v>
      </c>
      <c r="AO194" s="152">
        <v>7.75</v>
      </c>
    </row>
    <row r="195" spans="1:41" x14ac:dyDescent="0.25">
      <c r="A195" s="148">
        <v>42625</v>
      </c>
      <c r="B195" s="152">
        <v>24</v>
      </c>
      <c r="C195" s="152">
        <v>9.9715030000000002</v>
      </c>
      <c r="D195" s="152">
        <v>9.9715030000000002</v>
      </c>
      <c r="E195" s="152">
        <v>4.2867660000000001</v>
      </c>
      <c r="F195" s="152">
        <v>87</v>
      </c>
      <c r="G195" s="152">
        <v>9.8960819999999998</v>
      </c>
      <c r="H195" s="152">
        <v>9.8960819999999998</v>
      </c>
      <c r="I195" s="152">
        <v>4.3452099999999998</v>
      </c>
      <c r="J195" s="152">
        <v>171</v>
      </c>
      <c r="K195" s="152">
        <v>9.7853840000000005</v>
      </c>
      <c r="L195" s="152">
        <v>9.7853840000000005</v>
      </c>
      <c r="M195" s="152">
        <v>4.6173270000000004</v>
      </c>
      <c r="N195" s="152">
        <v>311</v>
      </c>
      <c r="O195" s="152">
        <v>9.6006859999999996</v>
      </c>
      <c r="P195" s="152">
        <v>9.6006859999999996</v>
      </c>
      <c r="Q195" s="152">
        <v>4.8145350000000002</v>
      </c>
      <c r="R195" s="152">
        <v>1185</v>
      </c>
      <c r="S195" s="152">
        <v>98.856517999999994</v>
      </c>
      <c r="T195" s="152">
        <v>100.07874</v>
      </c>
      <c r="U195" s="152">
        <v>5</v>
      </c>
      <c r="V195" s="152">
        <v>1732</v>
      </c>
      <c r="W195" s="152">
        <v>103.567961</v>
      </c>
      <c r="X195" s="152">
        <v>105.15685000000001</v>
      </c>
      <c r="Y195" s="152">
        <v>6.5</v>
      </c>
      <c r="Z195" s="152" t="s">
        <v>251</v>
      </c>
      <c r="AA195" s="152" t="s">
        <v>251</v>
      </c>
      <c r="AB195" s="152" t="s">
        <v>251</v>
      </c>
      <c r="AC195" s="152" t="s">
        <v>251</v>
      </c>
      <c r="AD195" s="152">
        <v>3461</v>
      </c>
      <c r="AE195" s="152">
        <v>98.553638000000007</v>
      </c>
      <c r="AF195" s="152">
        <v>101.412666</v>
      </c>
      <c r="AG195" s="152">
        <v>5.75</v>
      </c>
      <c r="AH195" s="152">
        <v>6646</v>
      </c>
      <c r="AI195" s="152">
        <v>113.989296</v>
      </c>
      <c r="AJ195" s="152">
        <v>115.88374</v>
      </c>
      <c r="AK195" s="152">
        <v>7.75</v>
      </c>
      <c r="AL195" s="152">
        <v>9558</v>
      </c>
      <c r="AM195" s="152">
        <v>114.98158100000001</v>
      </c>
      <c r="AN195" s="152">
        <v>116.876025</v>
      </c>
      <c r="AO195" s="152">
        <v>7.75</v>
      </c>
    </row>
    <row r="196" spans="1:41" x14ac:dyDescent="0.25">
      <c r="A196" s="148">
        <v>42626</v>
      </c>
      <c r="B196" s="152">
        <v>23</v>
      </c>
      <c r="C196" s="152">
        <v>9.9732210000000006</v>
      </c>
      <c r="D196" s="152">
        <v>9.9732210000000006</v>
      </c>
      <c r="E196" s="152">
        <v>4.20275</v>
      </c>
      <c r="F196" s="152">
        <v>86</v>
      </c>
      <c r="G196" s="152">
        <v>9.8976199999999999</v>
      </c>
      <c r="H196" s="152">
        <v>9.8976199999999999</v>
      </c>
      <c r="I196" s="152">
        <v>4.3300049999999999</v>
      </c>
      <c r="J196" s="152">
        <v>170</v>
      </c>
      <c r="K196" s="152">
        <v>9.7878450000000008</v>
      </c>
      <c r="L196" s="152">
        <v>9.7878450000000008</v>
      </c>
      <c r="M196" s="152">
        <v>4.5900749999999997</v>
      </c>
      <c r="N196" s="152">
        <v>310</v>
      </c>
      <c r="O196" s="152">
        <v>9.5951050000000002</v>
      </c>
      <c r="P196" s="152">
        <v>9.5951050000000002</v>
      </c>
      <c r="Q196" s="152">
        <v>4.9004219999999998</v>
      </c>
      <c r="R196" s="152">
        <v>1184</v>
      </c>
      <c r="S196" s="152">
        <v>98.650959999999998</v>
      </c>
      <c r="T196" s="152">
        <v>99.887071000000006</v>
      </c>
      <c r="U196" s="152">
        <v>5</v>
      </c>
      <c r="V196" s="152">
        <v>1731</v>
      </c>
      <c r="W196" s="152">
        <v>103.311111</v>
      </c>
      <c r="X196" s="152">
        <v>104.918055</v>
      </c>
      <c r="Y196" s="152">
        <v>6.5</v>
      </c>
      <c r="Z196" s="152" t="s">
        <v>251</v>
      </c>
      <c r="AA196" s="152" t="s">
        <v>251</v>
      </c>
      <c r="AB196" s="152" t="s">
        <v>251</v>
      </c>
      <c r="AC196" s="152" t="s">
        <v>251</v>
      </c>
      <c r="AD196" s="152">
        <v>3460</v>
      </c>
      <c r="AE196" s="152">
        <v>98.167362999999995</v>
      </c>
      <c r="AF196" s="152">
        <v>101.04236299999999</v>
      </c>
      <c r="AG196" s="152">
        <v>5.75</v>
      </c>
      <c r="AH196" s="152">
        <v>6645</v>
      </c>
      <c r="AI196" s="152">
        <v>113.308992</v>
      </c>
      <c r="AJ196" s="152">
        <v>115.224964</v>
      </c>
      <c r="AK196" s="152">
        <v>7.75</v>
      </c>
      <c r="AL196" s="152">
        <v>9557</v>
      </c>
      <c r="AM196" s="152">
        <v>114.813345</v>
      </c>
      <c r="AN196" s="152">
        <v>116.72931699999999</v>
      </c>
      <c r="AO196" s="152">
        <v>7.75</v>
      </c>
    </row>
    <row r="197" spans="1:41" x14ac:dyDescent="0.25">
      <c r="A197" s="148">
        <v>42627</v>
      </c>
      <c r="B197" s="152">
        <v>22</v>
      </c>
      <c r="C197" s="152">
        <v>9.9737559999999998</v>
      </c>
      <c r="D197" s="152">
        <v>9.9737559999999998</v>
      </c>
      <c r="E197" s="152">
        <v>4.3057730000000003</v>
      </c>
      <c r="F197" s="152">
        <v>85</v>
      </c>
      <c r="G197" s="152">
        <v>9.8977649999999997</v>
      </c>
      <c r="H197" s="152">
        <v>9.8977649999999997</v>
      </c>
      <c r="I197" s="152">
        <v>4.3746770000000001</v>
      </c>
      <c r="J197" s="152">
        <v>169</v>
      </c>
      <c r="K197" s="152">
        <v>9.7885600000000004</v>
      </c>
      <c r="L197" s="152">
        <v>9.7885600000000004</v>
      </c>
      <c r="M197" s="152">
        <v>4.6013380000000002</v>
      </c>
      <c r="N197" s="152">
        <v>309</v>
      </c>
      <c r="O197" s="152">
        <v>9.5928590000000007</v>
      </c>
      <c r="P197" s="152">
        <v>9.5928590000000007</v>
      </c>
      <c r="Q197" s="152">
        <v>4.9447099999999997</v>
      </c>
      <c r="R197" s="152">
        <v>1183</v>
      </c>
      <c r="S197" s="152">
        <v>98.624936000000005</v>
      </c>
      <c r="T197" s="152">
        <v>99.874936000000005</v>
      </c>
      <c r="U197" s="152">
        <v>5</v>
      </c>
      <c r="V197" s="152">
        <v>1730</v>
      </c>
      <c r="W197" s="152">
        <v>103.308288</v>
      </c>
      <c r="X197" s="152">
        <v>104.933288</v>
      </c>
      <c r="Y197" s="152">
        <v>6.5</v>
      </c>
      <c r="Z197" s="152" t="s">
        <v>251</v>
      </c>
      <c r="AA197" s="152" t="s">
        <v>251</v>
      </c>
      <c r="AB197" s="152" t="s">
        <v>251</v>
      </c>
      <c r="AC197" s="152" t="s">
        <v>251</v>
      </c>
      <c r="AD197" s="152">
        <v>3459</v>
      </c>
      <c r="AE197" s="152">
        <v>98.133435000000006</v>
      </c>
      <c r="AF197" s="152">
        <v>101.04140700000001</v>
      </c>
      <c r="AG197" s="152">
        <v>5.75</v>
      </c>
      <c r="AH197" s="152">
        <v>6644</v>
      </c>
      <c r="AI197" s="152">
        <v>113.570369</v>
      </c>
      <c r="AJ197" s="152">
        <v>115.507869</v>
      </c>
      <c r="AK197" s="152">
        <v>7.75</v>
      </c>
      <c r="AL197" s="152">
        <v>9556</v>
      </c>
      <c r="AM197" s="152">
        <v>115.12028599999999</v>
      </c>
      <c r="AN197" s="152">
        <v>117.05778599999999</v>
      </c>
      <c r="AO197" s="152">
        <v>7.75</v>
      </c>
    </row>
    <row r="198" spans="1:41" x14ac:dyDescent="0.25">
      <c r="A198" s="148">
        <v>42628</v>
      </c>
      <c r="B198" s="152">
        <v>28</v>
      </c>
      <c r="C198" s="152">
        <v>9.9666720000000009</v>
      </c>
      <c r="D198" s="152">
        <v>9.9666720000000009</v>
      </c>
      <c r="E198" s="152">
        <v>4.2993569999999997</v>
      </c>
      <c r="F198" s="152">
        <v>91</v>
      </c>
      <c r="G198" s="152">
        <v>9.8913980000000006</v>
      </c>
      <c r="H198" s="152">
        <v>9.8913980000000006</v>
      </c>
      <c r="I198" s="152">
        <v>4.3435139999999999</v>
      </c>
      <c r="J198" s="152">
        <v>182</v>
      </c>
      <c r="K198" s="152">
        <v>9.7716049999999992</v>
      </c>
      <c r="L198" s="152">
        <v>9.7716049999999992</v>
      </c>
      <c r="M198" s="152">
        <v>4.623297</v>
      </c>
      <c r="N198" s="152">
        <v>364</v>
      </c>
      <c r="O198" s="152">
        <v>9.5233559999999997</v>
      </c>
      <c r="P198" s="152">
        <v>9.5233559999999997</v>
      </c>
      <c r="Q198" s="152">
        <v>4.95</v>
      </c>
      <c r="R198" s="152">
        <v>1182</v>
      </c>
      <c r="S198" s="152">
        <v>98.603198000000006</v>
      </c>
      <c r="T198" s="152">
        <v>99.867086999999998</v>
      </c>
      <c r="U198" s="152">
        <v>5</v>
      </c>
      <c r="V198" s="152">
        <v>1729</v>
      </c>
      <c r="W198" s="152">
        <v>103.22648100000001</v>
      </c>
      <c r="X198" s="152">
        <v>104.86953699999999</v>
      </c>
      <c r="Y198" s="152">
        <v>6.5</v>
      </c>
      <c r="Z198" s="152" t="s">
        <v>251</v>
      </c>
      <c r="AA198" s="152" t="s">
        <v>251</v>
      </c>
      <c r="AB198" s="152" t="s">
        <v>251</v>
      </c>
      <c r="AC198" s="152" t="s">
        <v>251</v>
      </c>
      <c r="AD198" s="152">
        <v>3458</v>
      </c>
      <c r="AE198" s="152">
        <v>97.833105000000003</v>
      </c>
      <c r="AF198" s="152">
        <v>97.833105000000003</v>
      </c>
      <c r="AG198" s="152">
        <v>5.75</v>
      </c>
      <c r="AH198" s="152">
        <v>6643</v>
      </c>
      <c r="AI198" s="152">
        <v>113.322503</v>
      </c>
      <c r="AJ198" s="152">
        <v>115.281531</v>
      </c>
      <c r="AK198" s="152">
        <v>7.75</v>
      </c>
      <c r="AL198" s="152">
        <v>9555</v>
      </c>
      <c r="AM198" s="152">
        <v>114.525678</v>
      </c>
      <c r="AN198" s="152">
        <v>116.484706</v>
      </c>
      <c r="AO198" s="152">
        <v>7.75</v>
      </c>
    </row>
    <row r="199" spans="1:41" x14ac:dyDescent="0.25">
      <c r="A199" s="148">
        <v>42632</v>
      </c>
      <c r="B199" s="152">
        <v>24</v>
      </c>
      <c r="C199" s="152">
        <v>9.9712779999999999</v>
      </c>
      <c r="D199" s="152">
        <v>9.9712779999999999</v>
      </c>
      <c r="E199" s="152">
        <v>4.3207100000000001</v>
      </c>
      <c r="F199" s="152">
        <v>87</v>
      </c>
      <c r="G199" s="152">
        <v>9.8938050000000004</v>
      </c>
      <c r="H199" s="152">
        <v>9.8938050000000004</v>
      </c>
      <c r="I199" s="152">
        <v>4.4414420000000003</v>
      </c>
      <c r="J199" s="152">
        <v>178</v>
      </c>
      <c r="K199" s="152">
        <v>9.7748740000000005</v>
      </c>
      <c r="L199" s="152">
        <v>9.7748740000000005</v>
      </c>
      <c r="M199" s="152">
        <v>4.6579730000000001</v>
      </c>
      <c r="N199" s="152">
        <v>360</v>
      </c>
      <c r="O199" s="152">
        <v>9.5228649999999995</v>
      </c>
      <c r="P199" s="152">
        <v>9.5228649999999995</v>
      </c>
      <c r="Q199" s="152">
        <v>5.0104139999999999</v>
      </c>
      <c r="R199" s="152">
        <v>1178</v>
      </c>
      <c r="S199" s="152">
        <v>98.331339999999997</v>
      </c>
      <c r="T199" s="152">
        <v>99.650784000000002</v>
      </c>
      <c r="U199" s="152">
        <v>5</v>
      </c>
      <c r="V199" s="152">
        <v>1725</v>
      </c>
      <c r="W199" s="152">
        <v>102.80152699999999</v>
      </c>
      <c r="X199" s="152">
        <v>104.51680500000001</v>
      </c>
      <c r="Y199" s="152">
        <v>6.5</v>
      </c>
      <c r="Z199" s="152" t="s">
        <v>251</v>
      </c>
      <c r="AA199" s="152" t="s">
        <v>251</v>
      </c>
      <c r="AB199" s="152" t="s">
        <v>251</v>
      </c>
      <c r="AC199" s="152" t="s">
        <v>251</v>
      </c>
      <c r="AD199" s="152">
        <v>3454</v>
      </c>
      <c r="AE199" s="152">
        <v>97.268939000000003</v>
      </c>
      <c r="AF199" s="152">
        <v>97.332828000000006</v>
      </c>
      <c r="AG199" s="152">
        <v>5.75</v>
      </c>
      <c r="AH199" s="152">
        <v>6639</v>
      </c>
      <c r="AI199" s="152">
        <v>112.160888</v>
      </c>
      <c r="AJ199" s="152">
        <v>114.20602700000001</v>
      </c>
      <c r="AK199" s="152">
        <v>7.75</v>
      </c>
      <c r="AL199" s="152">
        <v>9551</v>
      </c>
      <c r="AM199" s="152">
        <v>113.471339</v>
      </c>
      <c r="AN199" s="152">
        <v>115.51647800000001</v>
      </c>
      <c r="AO199" s="152">
        <v>7.75</v>
      </c>
    </row>
    <row r="200" spans="1:41" x14ac:dyDescent="0.25">
      <c r="A200" s="148">
        <v>42633</v>
      </c>
      <c r="B200" s="152">
        <v>23</v>
      </c>
      <c r="C200" s="152">
        <v>9.9727940000000004</v>
      </c>
      <c r="D200" s="152">
        <v>9.9727940000000004</v>
      </c>
      <c r="E200" s="152">
        <v>4.2699470000000002</v>
      </c>
      <c r="F200" s="152">
        <v>86</v>
      </c>
      <c r="G200" s="152">
        <v>9.8940870000000007</v>
      </c>
      <c r="H200" s="152">
        <v>9.8940870000000007</v>
      </c>
      <c r="I200" s="152">
        <v>4.4810270000000001</v>
      </c>
      <c r="J200" s="152">
        <v>177</v>
      </c>
      <c r="K200" s="152">
        <v>9.7722580000000008</v>
      </c>
      <c r="L200" s="152">
        <v>9.7722580000000008</v>
      </c>
      <c r="M200" s="152">
        <v>4.7399899999999997</v>
      </c>
      <c r="N200" s="152">
        <v>359</v>
      </c>
      <c r="O200" s="152">
        <v>9.5161079999999991</v>
      </c>
      <c r="P200" s="152">
        <v>9.5161079999999991</v>
      </c>
      <c r="Q200" s="152">
        <v>5.0991419999999996</v>
      </c>
      <c r="R200" s="152">
        <v>1177</v>
      </c>
      <c r="S200" s="152">
        <v>98.133985999999993</v>
      </c>
      <c r="T200" s="152">
        <v>99.467319000000003</v>
      </c>
      <c r="U200" s="152">
        <v>5</v>
      </c>
      <c r="V200" s="152">
        <v>1724</v>
      </c>
      <c r="W200" s="152">
        <v>102.592646</v>
      </c>
      <c r="X200" s="152">
        <v>104.325979</v>
      </c>
      <c r="Y200" s="152">
        <v>6.5</v>
      </c>
      <c r="Z200" s="152" t="s">
        <v>251</v>
      </c>
      <c r="AA200" s="152" t="s">
        <v>251</v>
      </c>
      <c r="AB200" s="152" t="s">
        <v>251</v>
      </c>
      <c r="AC200" s="152" t="s">
        <v>251</v>
      </c>
      <c r="AD200" s="152">
        <v>3453</v>
      </c>
      <c r="AE200" s="152">
        <v>97.213014999999999</v>
      </c>
      <c r="AF200" s="152">
        <v>97.292876000000007</v>
      </c>
      <c r="AG200" s="152">
        <v>5.75</v>
      </c>
      <c r="AH200" s="152">
        <v>6638</v>
      </c>
      <c r="AI200" s="152">
        <v>112.379548</v>
      </c>
      <c r="AJ200" s="152">
        <v>114.446215</v>
      </c>
      <c r="AK200" s="152">
        <v>7.75</v>
      </c>
      <c r="AL200" s="152">
        <v>9550</v>
      </c>
      <c r="AM200" s="152">
        <v>113.761093</v>
      </c>
      <c r="AN200" s="152">
        <v>115.82776</v>
      </c>
      <c r="AO200" s="152">
        <v>7.75</v>
      </c>
    </row>
    <row r="201" spans="1:41" x14ac:dyDescent="0.25">
      <c r="A201" s="148">
        <v>42634</v>
      </c>
      <c r="B201" s="152">
        <v>22</v>
      </c>
      <c r="C201" s="152">
        <v>9.9739730000000009</v>
      </c>
      <c r="D201" s="152">
        <v>9.9739730000000009</v>
      </c>
      <c r="E201" s="152">
        <v>4.2700769999999997</v>
      </c>
      <c r="F201" s="152">
        <v>85</v>
      </c>
      <c r="G201" s="152">
        <v>9.8951910000000005</v>
      </c>
      <c r="H201" s="152">
        <v>9.8951910000000005</v>
      </c>
      <c r="I201" s="152">
        <v>4.4859869999999997</v>
      </c>
      <c r="J201" s="152">
        <v>176</v>
      </c>
      <c r="K201" s="152">
        <v>9.7707750000000004</v>
      </c>
      <c r="L201" s="152">
        <v>9.7707750000000004</v>
      </c>
      <c r="M201" s="152">
        <v>4.7986909999999998</v>
      </c>
      <c r="N201" s="152">
        <v>358</v>
      </c>
      <c r="O201" s="152">
        <v>9.5196260000000006</v>
      </c>
      <c r="P201" s="152">
        <v>9.5196260000000006</v>
      </c>
      <c r="Q201" s="152">
        <v>5.0743340000000003</v>
      </c>
      <c r="R201" s="152">
        <v>1176</v>
      </c>
      <c r="S201" s="152">
        <v>98.173755999999997</v>
      </c>
      <c r="T201" s="152">
        <v>99.520977999999999</v>
      </c>
      <c r="U201" s="152">
        <v>5</v>
      </c>
      <c r="V201" s="152">
        <v>1723</v>
      </c>
      <c r="W201" s="152">
        <v>102.836423</v>
      </c>
      <c r="X201" s="152">
        <v>104.587812</v>
      </c>
      <c r="Y201" s="152">
        <v>6.5</v>
      </c>
      <c r="Z201" s="152" t="s">
        <v>251</v>
      </c>
      <c r="AA201" s="152" t="s">
        <v>251</v>
      </c>
      <c r="AB201" s="152" t="s">
        <v>251</v>
      </c>
      <c r="AC201" s="152" t="s">
        <v>251</v>
      </c>
      <c r="AD201" s="152">
        <v>3452</v>
      </c>
      <c r="AE201" s="152">
        <v>97.563253000000003</v>
      </c>
      <c r="AF201" s="152">
        <v>97.659086000000002</v>
      </c>
      <c r="AG201" s="152">
        <v>5.75</v>
      </c>
      <c r="AH201" s="152">
        <v>6637</v>
      </c>
      <c r="AI201" s="152">
        <v>113.533655</v>
      </c>
      <c r="AJ201" s="152">
        <v>115.621849</v>
      </c>
      <c r="AK201" s="152">
        <v>7.75</v>
      </c>
      <c r="AL201" s="152">
        <v>9549</v>
      </c>
      <c r="AM201" s="152">
        <v>114.856818</v>
      </c>
      <c r="AN201" s="152">
        <v>116.94501200000001</v>
      </c>
      <c r="AO201" s="152">
        <v>7.75</v>
      </c>
    </row>
    <row r="202" spans="1:41" x14ac:dyDescent="0.25">
      <c r="A202" s="148">
        <v>42635</v>
      </c>
      <c r="B202" s="152">
        <v>28</v>
      </c>
      <c r="C202" s="152">
        <v>9.9668519999999994</v>
      </c>
      <c r="D202" s="152">
        <v>9.9668519999999994</v>
      </c>
      <c r="E202" s="152">
        <v>4.2760600000000002</v>
      </c>
      <c r="F202" s="152">
        <v>91</v>
      </c>
      <c r="G202" s="152">
        <v>9.8862400000000008</v>
      </c>
      <c r="H202" s="152">
        <v>9.8862400000000008</v>
      </c>
      <c r="I202" s="152">
        <v>4.552181</v>
      </c>
      <c r="J202" s="152">
        <v>175</v>
      </c>
      <c r="K202" s="152">
        <v>9.7714130000000008</v>
      </c>
      <c r="L202" s="152">
        <v>9.7714130000000008</v>
      </c>
      <c r="M202" s="152">
        <v>4.8123659999999999</v>
      </c>
      <c r="N202" s="152">
        <v>357</v>
      </c>
      <c r="O202" s="152">
        <v>9.5203939999999996</v>
      </c>
      <c r="P202" s="152">
        <v>9.5203939999999996</v>
      </c>
      <c r="Q202" s="152">
        <v>5.0800029999999996</v>
      </c>
      <c r="R202" s="152">
        <v>1175</v>
      </c>
      <c r="S202" s="152">
        <v>98.136888999999996</v>
      </c>
      <c r="T202" s="152">
        <v>99.498000000000005</v>
      </c>
      <c r="U202" s="152">
        <v>5</v>
      </c>
      <c r="V202" s="152">
        <v>1722</v>
      </c>
      <c r="W202" s="152">
        <v>102.885577</v>
      </c>
      <c r="X202" s="152">
        <v>104.655021</v>
      </c>
      <c r="Y202" s="152">
        <v>6.5</v>
      </c>
      <c r="Z202" s="152" t="s">
        <v>251</v>
      </c>
      <c r="AA202" s="152" t="s">
        <v>251</v>
      </c>
      <c r="AB202" s="152" t="s">
        <v>251</v>
      </c>
      <c r="AC202" s="152" t="s">
        <v>251</v>
      </c>
      <c r="AD202" s="152">
        <v>3451</v>
      </c>
      <c r="AE202" s="152">
        <v>97.932929000000001</v>
      </c>
      <c r="AF202" s="152">
        <v>98.044735000000003</v>
      </c>
      <c r="AG202" s="152">
        <v>5.75</v>
      </c>
      <c r="AH202" s="152">
        <v>6636</v>
      </c>
      <c r="AI202" s="152">
        <v>113.84630300000001</v>
      </c>
      <c r="AJ202" s="152">
        <v>115.956025</v>
      </c>
      <c r="AK202" s="152">
        <v>7.75</v>
      </c>
      <c r="AL202" s="152">
        <v>9548</v>
      </c>
      <c r="AM202" s="152">
        <v>115.424971</v>
      </c>
      <c r="AN202" s="152">
        <v>117.534693</v>
      </c>
      <c r="AO202" s="152">
        <v>7.75</v>
      </c>
    </row>
    <row r="203" spans="1:41" x14ac:dyDescent="0.25">
      <c r="A203" s="148">
        <v>42636</v>
      </c>
      <c r="B203" s="152">
        <v>27</v>
      </c>
      <c r="C203" s="152">
        <v>9.9676130000000001</v>
      </c>
      <c r="D203" s="152">
        <v>9.9676130000000001</v>
      </c>
      <c r="E203" s="152">
        <v>4.3322979999999998</v>
      </c>
      <c r="F203" s="152">
        <v>90</v>
      </c>
      <c r="G203" s="152">
        <v>9.8854690000000005</v>
      </c>
      <c r="H203" s="152">
        <v>9.8854690000000005</v>
      </c>
      <c r="I203" s="152">
        <v>4.6343170000000002</v>
      </c>
      <c r="J203" s="152">
        <v>174</v>
      </c>
      <c r="K203" s="152">
        <v>9.7697230000000008</v>
      </c>
      <c r="L203" s="152">
        <v>9.7697230000000008</v>
      </c>
      <c r="M203" s="152">
        <v>4.8766499999999997</v>
      </c>
      <c r="N203" s="152">
        <v>356</v>
      </c>
      <c r="O203" s="152">
        <v>9.5145060000000008</v>
      </c>
      <c r="P203" s="152">
        <v>9.5145060000000008</v>
      </c>
      <c r="Q203" s="152">
        <v>5.160005</v>
      </c>
      <c r="R203" s="152">
        <v>1174</v>
      </c>
      <c r="S203" s="152">
        <v>97.934389999999993</v>
      </c>
      <c r="T203" s="152">
        <v>99.309389999999993</v>
      </c>
      <c r="U203" s="152">
        <v>5</v>
      </c>
      <c r="V203" s="152">
        <v>1721</v>
      </c>
      <c r="W203" s="152">
        <v>102.56689299999999</v>
      </c>
      <c r="X203" s="152">
        <v>104.354393</v>
      </c>
      <c r="Y203" s="152">
        <v>6.5</v>
      </c>
      <c r="Z203" s="152" t="s">
        <v>251</v>
      </c>
      <c r="AA203" s="152" t="s">
        <v>251</v>
      </c>
      <c r="AB203" s="152" t="s">
        <v>251</v>
      </c>
      <c r="AC203" s="152" t="s">
        <v>251</v>
      </c>
      <c r="AD203" s="152">
        <v>3450</v>
      </c>
      <c r="AE203" s="152">
        <v>97.258951999999994</v>
      </c>
      <c r="AF203" s="152">
        <v>97.38673</v>
      </c>
      <c r="AG203" s="152">
        <v>5.75</v>
      </c>
      <c r="AH203" s="152">
        <v>6635</v>
      </c>
      <c r="AI203" s="152">
        <v>112.941368</v>
      </c>
      <c r="AJ203" s="152">
        <v>115.07261800000001</v>
      </c>
      <c r="AK203" s="152">
        <v>7.75</v>
      </c>
      <c r="AL203" s="152">
        <v>9547</v>
      </c>
      <c r="AM203" s="152">
        <v>114.39416799999999</v>
      </c>
      <c r="AN203" s="152">
        <v>116.525418</v>
      </c>
      <c r="AO203" s="152">
        <v>7.75</v>
      </c>
    </row>
    <row r="204" spans="1:41" x14ac:dyDescent="0.25">
      <c r="A204" s="148">
        <v>42639</v>
      </c>
      <c r="B204" s="152">
        <v>24</v>
      </c>
      <c r="C204" s="152">
        <v>9.9701310000000003</v>
      </c>
      <c r="D204" s="152">
        <v>9.9701310000000003</v>
      </c>
      <c r="E204" s="152">
        <v>4.4937719999999999</v>
      </c>
      <c r="F204" s="152">
        <v>87</v>
      </c>
      <c r="G204" s="152">
        <v>9.8885710000000007</v>
      </c>
      <c r="H204" s="152">
        <v>9.8885710000000007</v>
      </c>
      <c r="I204" s="152">
        <v>4.6628119999999997</v>
      </c>
      <c r="J204" s="152">
        <v>171</v>
      </c>
      <c r="K204" s="152">
        <v>9.7717759999999991</v>
      </c>
      <c r="L204" s="152">
        <v>9.7717759999999991</v>
      </c>
      <c r="M204" s="152">
        <v>4.9169320000000001</v>
      </c>
      <c r="N204" s="152">
        <v>353</v>
      </c>
      <c r="O204" s="152">
        <v>9.5162569999999995</v>
      </c>
      <c r="P204" s="152">
        <v>9.5162569999999995</v>
      </c>
      <c r="Q204" s="152">
        <v>5.1841350000000004</v>
      </c>
      <c r="R204" s="152">
        <v>1171</v>
      </c>
      <c r="S204" s="152">
        <v>97.890410000000003</v>
      </c>
      <c r="T204" s="152">
        <v>99.307077000000007</v>
      </c>
      <c r="U204" s="152">
        <v>5</v>
      </c>
      <c r="V204" s="152">
        <v>1718</v>
      </c>
      <c r="W204" s="152">
        <v>102.49002</v>
      </c>
      <c r="X204" s="152">
        <v>104.331687</v>
      </c>
      <c r="Y204" s="152">
        <v>6.5</v>
      </c>
      <c r="Z204" s="152" t="s">
        <v>251</v>
      </c>
      <c r="AA204" s="152" t="s">
        <v>251</v>
      </c>
      <c r="AB204" s="152" t="s">
        <v>251</v>
      </c>
      <c r="AC204" s="152" t="s">
        <v>251</v>
      </c>
      <c r="AD204" s="152">
        <v>3447</v>
      </c>
      <c r="AE204" s="152">
        <v>97.062764000000001</v>
      </c>
      <c r="AF204" s="152">
        <v>97.238457999999994</v>
      </c>
      <c r="AG204" s="152">
        <v>5.75</v>
      </c>
      <c r="AH204" s="152">
        <v>6632</v>
      </c>
      <c r="AI204" s="152">
        <v>112.255701</v>
      </c>
      <c r="AJ204" s="152">
        <v>114.451534</v>
      </c>
      <c r="AK204" s="152">
        <v>7.75</v>
      </c>
      <c r="AL204" s="152">
        <v>9544</v>
      </c>
      <c r="AM204" s="152">
        <v>113.973308</v>
      </c>
      <c r="AN204" s="152">
        <v>116.169141</v>
      </c>
      <c r="AO204" s="152">
        <v>7.75</v>
      </c>
    </row>
    <row r="205" spans="1:41" x14ac:dyDescent="0.25">
      <c r="A205" s="148">
        <v>42640</v>
      </c>
      <c r="B205" s="152">
        <v>23</v>
      </c>
      <c r="C205" s="152">
        <v>9.9725070000000002</v>
      </c>
      <c r="D205" s="152">
        <v>9.9725070000000002</v>
      </c>
      <c r="E205" s="152">
        <v>4.3151159999999997</v>
      </c>
      <c r="F205" s="152">
        <v>86</v>
      </c>
      <c r="G205" s="152">
        <v>9.8899139999999992</v>
      </c>
      <c r="H205" s="152">
        <v>9.8899139999999992</v>
      </c>
      <c r="I205" s="152">
        <v>4.6595459999999997</v>
      </c>
      <c r="J205" s="152">
        <v>170</v>
      </c>
      <c r="K205" s="152">
        <v>9.7732720000000004</v>
      </c>
      <c r="L205" s="152">
        <v>9.7732720000000004</v>
      </c>
      <c r="M205" s="152">
        <v>4.9126830000000004</v>
      </c>
      <c r="N205" s="152">
        <v>352</v>
      </c>
      <c r="O205" s="152">
        <v>9.5232449999999993</v>
      </c>
      <c r="P205" s="152">
        <v>9.5232449999999993</v>
      </c>
      <c r="Q205" s="152">
        <v>5.1200020000000004</v>
      </c>
      <c r="R205" s="152">
        <v>1170</v>
      </c>
      <c r="S205" s="152">
        <v>98.169280999999998</v>
      </c>
      <c r="T205" s="152">
        <v>99.599836999999994</v>
      </c>
      <c r="U205" s="152">
        <v>5</v>
      </c>
      <c r="V205" s="152">
        <v>1717</v>
      </c>
      <c r="W205" s="152">
        <v>102.908935</v>
      </c>
      <c r="X205" s="152">
        <v>104.768657</v>
      </c>
      <c r="Y205" s="152">
        <v>6.5</v>
      </c>
      <c r="Z205" s="152" t="s">
        <v>251</v>
      </c>
      <c r="AA205" s="152" t="s">
        <v>251</v>
      </c>
      <c r="AB205" s="152" t="s">
        <v>251</v>
      </c>
      <c r="AC205" s="152" t="s">
        <v>251</v>
      </c>
      <c r="AD205" s="152">
        <v>3446</v>
      </c>
      <c r="AE205" s="152">
        <v>97.964208999999997</v>
      </c>
      <c r="AF205" s="152">
        <v>98.155876000000006</v>
      </c>
      <c r="AG205" s="152">
        <v>5.75</v>
      </c>
      <c r="AH205" s="152">
        <v>6631</v>
      </c>
      <c r="AI205" s="152">
        <v>113.554939</v>
      </c>
      <c r="AJ205" s="152">
        <v>115.7723</v>
      </c>
      <c r="AK205" s="152">
        <v>7.75</v>
      </c>
      <c r="AL205" s="152">
        <v>9543</v>
      </c>
      <c r="AM205" s="152">
        <v>115.39855300000001</v>
      </c>
      <c r="AN205" s="152">
        <v>117.615914</v>
      </c>
      <c r="AO205" s="152">
        <v>7.75</v>
      </c>
    </row>
    <row r="206" spans="1:41" x14ac:dyDescent="0.25">
      <c r="A206" s="148">
        <v>42641</v>
      </c>
      <c r="B206" s="152">
        <v>22</v>
      </c>
      <c r="C206" s="152">
        <v>9.9739100000000001</v>
      </c>
      <c r="D206" s="152">
        <v>9.9739100000000001</v>
      </c>
      <c r="E206" s="152">
        <v>4.2804399999999996</v>
      </c>
      <c r="F206" s="152">
        <v>85</v>
      </c>
      <c r="G206" s="152">
        <v>9.8901009999999996</v>
      </c>
      <c r="H206" s="152">
        <v>9.8901009999999996</v>
      </c>
      <c r="I206" s="152">
        <v>4.7062670000000004</v>
      </c>
      <c r="J206" s="152">
        <v>169</v>
      </c>
      <c r="K206" s="152">
        <v>9.7782780000000002</v>
      </c>
      <c r="L206" s="152">
        <v>9.7782780000000002</v>
      </c>
      <c r="M206" s="152">
        <v>4.8301679999999996</v>
      </c>
      <c r="N206" s="152">
        <v>351</v>
      </c>
      <c r="O206" s="152">
        <v>9.5252130000000008</v>
      </c>
      <c r="P206" s="152">
        <v>9.5252130000000008</v>
      </c>
      <c r="Q206" s="152">
        <v>5.1123370000000001</v>
      </c>
      <c r="R206" s="152">
        <v>1169</v>
      </c>
      <c r="S206" s="152">
        <v>98.135250999999997</v>
      </c>
      <c r="T206" s="152">
        <v>99.579695000000001</v>
      </c>
      <c r="U206" s="152">
        <v>5</v>
      </c>
      <c r="V206" s="152">
        <v>1716</v>
      </c>
      <c r="W206" s="152">
        <v>102.991389</v>
      </c>
      <c r="X206" s="152">
        <v>104.869167</v>
      </c>
      <c r="Y206" s="152">
        <v>6.5</v>
      </c>
      <c r="Z206" s="152" t="s">
        <v>251</v>
      </c>
      <c r="AA206" s="152" t="s">
        <v>251</v>
      </c>
      <c r="AB206" s="152" t="s">
        <v>251</v>
      </c>
      <c r="AC206" s="152" t="s">
        <v>251</v>
      </c>
      <c r="AD206" s="152">
        <v>3445</v>
      </c>
      <c r="AE206" s="152">
        <v>97.902348000000003</v>
      </c>
      <c r="AF206" s="152">
        <v>98.109987000000004</v>
      </c>
      <c r="AG206" s="152">
        <v>5.75</v>
      </c>
      <c r="AH206" s="152">
        <v>6630</v>
      </c>
      <c r="AI206" s="152">
        <v>113.413158</v>
      </c>
      <c r="AJ206" s="152">
        <v>115.652047</v>
      </c>
      <c r="AK206" s="152">
        <v>7.75</v>
      </c>
      <c r="AL206" s="152">
        <v>9542</v>
      </c>
      <c r="AM206" s="152">
        <v>115.270511</v>
      </c>
      <c r="AN206" s="152">
        <v>117.5094</v>
      </c>
      <c r="AO206" s="152">
        <v>7.75</v>
      </c>
    </row>
    <row r="207" spans="1:41" x14ac:dyDescent="0.25">
      <c r="A207" s="148">
        <v>42642</v>
      </c>
      <c r="B207" s="152">
        <v>28</v>
      </c>
      <c r="C207" s="152">
        <v>9.9635829999999999</v>
      </c>
      <c r="D207" s="152">
        <v>9.9635829999999999</v>
      </c>
      <c r="E207" s="152">
        <v>4.6992989999999999</v>
      </c>
      <c r="F207" s="152">
        <v>91</v>
      </c>
      <c r="G207" s="152">
        <v>9.8799539999999997</v>
      </c>
      <c r="H207" s="152">
        <v>9.8799539999999997</v>
      </c>
      <c r="I207" s="152">
        <v>4.8067760000000002</v>
      </c>
      <c r="J207" s="152">
        <v>182</v>
      </c>
      <c r="K207" s="152">
        <v>9.7548969999999997</v>
      </c>
      <c r="L207" s="152">
        <v>9.7548969999999997</v>
      </c>
      <c r="M207" s="152">
        <v>4.970008</v>
      </c>
      <c r="N207" s="152">
        <v>350</v>
      </c>
      <c r="O207" s="152">
        <v>9.5192029999999992</v>
      </c>
      <c r="P207" s="152">
        <v>9.5192029999999992</v>
      </c>
      <c r="Q207" s="152">
        <v>5.1951200000000002</v>
      </c>
      <c r="R207" s="152">
        <v>1168</v>
      </c>
      <c r="S207" s="152">
        <v>98.091233000000003</v>
      </c>
      <c r="T207" s="152">
        <v>99.549565999999999</v>
      </c>
      <c r="U207" s="152">
        <v>5</v>
      </c>
      <c r="V207" s="152">
        <v>1715</v>
      </c>
      <c r="W207" s="152">
        <v>102.915122</v>
      </c>
      <c r="X207" s="152">
        <v>104.81095500000001</v>
      </c>
      <c r="Y207" s="152">
        <v>6.5</v>
      </c>
      <c r="Z207" s="152" t="s">
        <v>251</v>
      </c>
      <c r="AA207" s="152" t="s">
        <v>251</v>
      </c>
      <c r="AB207" s="152" t="s">
        <v>251</v>
      </c>
      <c r="AC207" s="152" t="s">
        <v>251</v>
      </c>
      <c r="AD207" s="152">
        <v>3444</v>
      </c>
      <c r="AE207" s="152">
        <v>98.121702999999997</v>
      </c>
      <c r="AF207" s="152">
        <v>98.345314000000002</v>
      </c>
      <c r="AG207" s="152">
        <v>5.75</v>
      </c>
      <c r="AH207" s="152">
        <v>6629</v>
      </c>
      <c r="AI207" s="152">
        <v>113.79213799999999</v>
      </c>
      <c r="AJ207" s="152">
        <v>116.052555</v>
      </c>
      <c r="AK207" s="152">
        <v>7.75</v>
      </c>
      <c r="AL207" s="152">
        <v>9541</v>
      </c>
      <c r="AM207" s="152">
        <v>115.68448100000001</v>
      </c>
      <c r="AN207" s="152">
        <v>117.94489799999999</v>
      </c>
      <c r="AO207" s="152">
        <v>7.75</v>
      </c>
    </row>
    <row r="208" spans="1:41" x14ac:dyDescent="0.25">
      <c r="A208" s="148">
        <v>42643</v>
      </c>
      <c r="B208" s="152">
        <v>27</v>
      </c>
      <c r="C208" s="152">
        <v>9.9649809999999999</v>
      </c>
      <c r="D208" s="152">
        <v>9.9649809999999999</v>
      </c>
      <c r="E208" s="152">
        <v>4.6856090000000004</v>
      </c>
      <c r="F208" s="152">
        <v>90</v>
      </c>
      <c r="G208" s="152">
        <v>9.880725</v>
      </c>
      <c r="H208" s="152">
        <v>9.880725</v>
      </c>
      <c r="I208" s="152">
        <v>4.8285929999999997</v>
      </c>
      <c r="J208" s="152">
        <v>181</v>
      </c>
      <c r="K208" s="152">
        <v>9.7552540000000008</v>
      </c>
      <c r="L208" s="152">
        <v>9.7552540000000008</v>
      </c>
      <c r="M208" s="152">
        <v>4.990005</v>
      </c>
      <c r="N208" s="152">
        <v>349</v>
      </c>
      <c r="O208" s="152">
        <v>9.5159050000000001</v>
      </c>
      <c r="P208" s="152">
        <v>9.5159050000000001</v>
      </c>
      <c r="Q208" s="152">
        <v>5.2475620000000003</v>
      </c>
      <c r="R208" s="152">
        <v>1167</v>
      </c>
      <c r="S208" s="152">
        <v>98.047493000000003</v>
      </c>
      <c r="T208" s="152">
        <v>99.519715000000005</v>
      </c>
      <c r="U208" s="152">
        <v>5</v>
      </c>
      <c r="V208" s="152">
        <v>1714</v>
      </c>
      <c r="W208" s="152">
        <v>102.778566</v>
      </c>
      <c r="X208" s="152">
        <v>104.692455</v>
      </c>
      <c r="Y208" s="152">
        <v>6.5</v>
      </c>
      <c r="Z208" s="152" t="s">
        <v>251</v>
      </c>
      <c r="AA208" s="152" t="s">
        <v>251</v>
      </c>
      <c r="AB208" s="152" t="s">
        <v>251</v>
      </c>
      <c r="AC208" s="152" t="s">
        <v>251</v>
      </c>
      <c r="AD208" s="152">
        <v>3443</v>
      </c>
      <c r="AE208" s="152">
        <v>97.795044000000004</v>
      </c>
      <c r="AF208" s="152">
        <v>98.034627</v>
      </c>
      <c r="AG208" s="152">
        <v>5.75</v>
      </c>
      <c r="AH208" s="152">
        <v>6628</v>
      </c>
      <c r="AI208" s="152">
        <v>113.572749</v>
      </c>
      <c r="AJ208" s="152">
        <v>115.854693</v>
      </c>
      <c r="AK208" s="152">
        <v>7.75</v>
      </c>
      <c r="AL208" s="152">
        <v>9540</v>
      </c>
      <c r="AM208" s="152">
        <v>115.26296499999999</v>
      </c>
      <c r="AN208" s="152">
        <v>117.544909</v>
      </c>
      <c r="AO208" s="152">
        <v>7.75</v>
      </c>
    </row>
    <row r="209" spans="1:41" x14ac:dyDescent="0.25">
      <c r="A209" s="148">
        <v>42646</v>
      </c>
      <c r="B209" s="152">
        <v>24</v>
      </c>
      <c r="C209" s="152">
        <v>9.9688239999999997</v>
      </c>
      <c r="D209" s="152">
        <v>9.9688239999999997</v>
      </c>
      <c r="E209" s="152">
        <v>4.6910249999999998</v>
      </c>
      <c r="F209" s="152">
        <v>87</v>
      </c>
      <c r="G209" s="152">
        <v>9.8845299999999998</v>
      </c>
      <c r="H209" s="152">
        <v>9.8845299999999998</v>
      </c>
      <c r="I209" s="152">
        <v>4.8338859999999997</v>
      </c>
      <c r="J209" s="152">
        <v>178</v>
      </c>
      <c r="K209" s="152">
        <v>9.7592130000000008</v>
      </c>
      <c r="L209" s="152">
        <v>9.7592130000000008</v>
      </c>
      <c r="M209" s="152">
        <v>4.9900019999999996</v>
      </c>
      <c r="N209" s="152">
        <v>346</v>
      </c>
      <c r="O209" s="152">
        <v>9.5194130000000001</v>
      </c>
      <c r="P209" s="152">
        <v>9.5194130000000001</v>
      </c>
      <c r="Q209" s="152">
        <v>5.2527679999999997</v>
      </c>
      <c r="R209" s="152">
        <v>1164</v>
      </c>
      <c r="S209" s="152">
        <v>98.070997000000006</v>
      </c>
      <c r="T209" s="152">
        <v>99.584885999999997</v>
      </c>
      <c r="U209" s="152">
        <v>5</v>
      </c>
      <c r="V209" s="152">
        <v>1711</v>
      </c>
      <c r="W209" s="152">
        <v>102.734245</v>
      </c>
      <c r="X209" s="152">
        <v>104.70230100000001</v>
      </c>
      <c r="Y209" s="152">
        <v>6.5</v>
      </c>
      <c r="Z209" s="152" t="s">
        <v>251</v>
      </c>
      <c r="AA209" s="152" t="s">
        <v>251</v>
      </c>
      <c r="AB209" s="152" t="s">
        <v>251</v>
      </c>
      <c r="AC209" s="152" t="s">
        <v>251</v>
      </c>
      <c r="AD209" s="152">
        <v>3440</v>
      </c>
      <c r="AE209" s="152">
        <v>97.813365000000005</v>
      </c>
      <c r="AF209" s="152">
        <v>98.100864999999999</v>
      </c>
      <c r="AG209" s="152">
        <v>5.75</v>
      </c>
      <c r="AH209" s="152">
        <v>6625</v>
      </c>
      <c r="AI209" s="152">
        <v>113.526205</v>
      </c>
      <c r="AJ209" s="152">
        <v>115.872733</v>
      </c>
      <c r="AK209" s="152">
        <v>7.75</v>
      </c>
      <c r="AL209" s="152">
        <v>9537</v>
      </c>
      <c r="AM209" s="152">
        <v>115.40136</v>
      </c>
      <c r="AN209" s="152">
        <v>117.747888</v>
      </c>
      <c r="AO209" s="152">
        <v>7.75</v>
      </c>
    </row>
    <row r="210" spans="1:41" x14ac:dyDescent="0.25">
      <c r="A210" s="148">
        <v>42647</v>
      </c>
      <c r="B210" s="152">
        <v>23</v>
      </c>
      <c r="C210" s="152">
        <v>9.9704859999999993</v>
      </c>
      <c r="D210" s="152">
        <v>9.9704859999999993</v>
      </c>
      <c r="E210" s="152">
        <v>4.6332570000000004</v>
      </c>
      <c r="F210" s="152">
        <v>86</v>
      </c>
      <c r="G210" s="152">
        <v>9.8865090000000002</v>
      </c>
      <c r="H210" s="152">
        <v>9.8865090000000002</v>
      </c>
      <c r="I210" s="152">
        <v>4.8053220000000003</v>
      </c>
      <c r="J210" s="152">
        <v>177</v>
      </c>
      <c r="K210" s="152">
        <v>9.7571130000000004</v>
      </c>
      <c r="L210" s="152">
        <v>9.7571130000000004</v>
      </c>
      <c r="M210" s="152">
        <v>5.0630490000000004</v>
      </c>
      <c r="N210" s="152">
        <v>345</v>
      </c>
      <c r="O210" s="152">
        <v>9.5258450000000003</v>
      </c>
      <c r="P210" s="152">
        <v>9.5258450000000003</v>
      </c>
      <c r="Q210" s="152">
        <v>5.1939789999999997</v>
      </c>
      <c r="R210" s="152">
        <v>1163</v>
      </c>
      <c r="S210" s="152">
        <v>98.026497000000006</v>
      </c>
      <c r="T210" s="152">
        <v>99.554275000000004</v>
      </c>
      <c r="U210" s="152">
        <v>5</v>
      </c>
      <c r="V210" s="152">
        <v>1710</v>
      </c>
      <c r="W210" s="152">
        <v>102.77516199999999</v>
      </c>
      <c r="X210" s="152">
        <v>104.761273</v>
      </c>
      <c r="Y210" s="152">
        <v>6.5</v>
      </c>
      <c r="Z210" s="152" t="s">
        <v>251</v>
      </c>
      <c r="AA210" s="152" t="s">
        <v>251</v>
      </c>
      <c r="AB210" s="152" t="s">
        <v>251</v>
      </c>
      <c r="AC210" s="152" t="s">
        <v>251</v>
      </c>
      <c r="AD210" s="152">
        <v>3439</v>
      </c>
      <c r="AE210" s="152">
        <v>97.560838000000004</v>
      </c>
      <c r="AF210" s="152">
        <v>97.864310000000003</v>
      </c>
      <c r="AG210" s="152">
        <v>5.75</v>
      </c>
      <c r="AH210" s="152">
        <v>6624</v>
      </c>
      <c r="AI210" s="152">
        <v>112.826245</v>
      </c>
      <c r="AJ210" s="152">
        <v>115.194301</v>
      </c>
      <c r="AK210" s="152">
        <v>7.75</v>
      </c>
      <c r="AL210" s="152">
        <v>9536</v>
      </c>
      <c r="AM210" s="152">
        <v>114.542708</v>
      </c>
      <c r="AN210" s="152">
        <v>116.910764</v>
      </c>
      <c r="AO210" s="152">
        <v>7.75</v>
      </c>
    </row>
    <row r="211" spans="1:41" x14ac:dyDescent="0.25">
      <c r="A211" s="148">
        <v>42648</v>
      </c>
      <c r="B211" s="152">
        <v>22</v>
      </c>
      <c r="C211" s="152">
        <v>9.9717730000000007</v>
      </c>
      <c r="D211" s="152">
        <v>9.9717730000000007</v>
      </c>
      <c r="E211" s="152">
        <v>4.6320379999999997</v>
      </c>
      <c r="F211" s="152">
        <v>85</v>
      </c>
      <c r="G211" s="152">
        <v>9.8872920000000004</v>
      </c>
      <c r="H211" s="152">
        <v>9.8872920000000004</v>
      </c>
      <c r="I211" s="152">
        <v>4.8279300000000003</v>
      </c>
      <c r="J211" s="152">
        <v>176</v>
      </c>
      <c r="K211" s="152">
        <v>9.7588229999999996</v>
      </c>
      <c r="L211" s="152">
        <v>9.7588229999999996</v>
      </c>
      <c r="M211" s="152">
        <v>5.0550829999999998</v>
      </c>
      <c r="N211" s="152">
        <v>344</v>
      </c>
      <c r="O211" s="152">
        <v>9.5220549999999999</v>
      </c>
      <c r="P211" s="152">
        <v>9.5220549999999999</v>
      </c>
      <c r="Q211" s="152">
        <v>5.2528050000000004</v>
      </c>
      <c r="R211" s="152">
        <v>1162</v>
      </c>
      <c r="S211" s="152">
        <v>97.810789</v>
      </c>
      <c r="T211" s="152">
        <v>99.352456000000004</v>
      </c>
      <c r="U211" s="152">
        <v>5</v>
      </c>
      <c r="V211" s="152">
        <v>1709</v>
      </c>
      <c r="W211" s="152">
        <v>102.66067700000001</v>
      </c>
      <c r="X211" s="152">
        <v>104.664844</v>
      </c>
      <c r="Y211" s="152">
        <v>6.5</v>
      </c>
      <c r="Z211" s="152" t="s">
        <v>251</v>
      </c>
      <c r="AA211" s="152" t="s">
        <v>251</v>
      </c>
      <c r="AB211" s="152" t="s">
        <v>251</v>
      </c>
      <c r="AC211" s="152" t="s">
        <v>251</v>
      </c>
      <c r="AD211" s="152">
        <v>3438</v>
      </c>
      <c r="AE211" s="152">
        <v>97.357788999999997</v>
      </c>
      <c r="AF211" s="152">
        <v>97.677233000000001</v>
      </c>
      <c r="AG211" s="152">
        <v>5.75</v>
      </c>
      <c r="AH211" s="152">
        <v>6623</v>
      </c>
      <c r="AI211" s="152">
        <v>112.67493399999999</v>
      </c>
      <c r="AJ211" s="152">
        <v>115.064517</v>
      </c>
      <c r="AK211" s="152">
        <v>7.75</v>
      </c>
      <c r="AL211" s="152">
        <v>9535</v>
      </c>
      <c r="AM211" s="152">
        <v>113.557244</v>
      </c>
      <c r="AN211" s="152">
        <v>115.946827</v>
      </c>
      <c r="AO211" s="152">
        <v>7.75</v>
      </c>
    </row>
    <row r="212" spans="1:41" x14ac:dyDescent="0.25">
      <c r="A212" s="148">
        <v>42649</v>
      </c>
      <c r="B212" s="152">
        <v>28</v>
      </c>
      <c r="C212" s="152">
        <v>9.9636440000000004</v>
      </c>
      <c r="D212" s="152">
        <v>9.9636440000000004</v>
      </c>
      <c r="E212" s="152">
        <v>4.6913989999999997</v>
      </c>
      <c r="F212" s="152">
        <v>91</v>
      </c>
      <c r="G212" s="152">
        <v>9.8789859999999994</v>
      </c>
      <c r="H212" s="152">
        <v>9.8789859999999994</v>
      </c>
      <c r="I212" s="152">
        <v>4.8460109999999998</v>
      </c>
      <c r="J212" s="152">
        <v>175</v>
      </c>
      <c r="K212" s="152">
        <v>9.7603229999999996</v>
      </c>
      <c r="L212" s="152">
        <v>9.7603229999999996</v>
      </c>
      <c r="M212" s="152">
        <v>5.0515730000000003</v>
      </c>
      <c r="N212" s="152">
        <v>343</v>
      </c>
      <c r="O212" s="152">
        <v>9.5253490000000003</v>
      </c>
      <c r="P212" s="152">
        <v>9.5253490000000003</v>
      </c>
      <c r="Q212" s="152">
        <v>5.2300019999999998</v>
      </c>
      <c r="R212" s="152">
        <v>1161</v>
      </c>
      <c r="S212" s="152">
        <v>98.013423000000003</v>
      </c>
      <c r="T212" s="152">
        <v>99.568978999999999</v>
      </c>
      <c r="U212" s="152">
        <v>5</v>
      </c>
      <c r="V212" s="152">
        <v>1708</v>
      </c>
      <c r="W212" s="152">
        <v>102.68521</v>
      </c>
      <c r="X212" s="152">
        <v>104.707432</v>
      </c>
      <c r="Y212" s="152">
        <v>6.5</v>
      </c>
      <c r="Z212" s="152" t="s">
        <v>251</v>
      </c>
      <c r="AA212" s="152" t="s">
        <v>251</v>
      </c>
      <c r="AB212" s="152" t="s">
        <v>251</v>
      </c>
      <c r="AC212" s="152" t="s">
        <v>251</v>
      </c>
      <c r="AD212" s="152">
        <v>3437</v>
      </c>
      <c r="AE212" s="152">
        <v>97.542687999999998</v>
      </c>
      <c r="AF212" s="152">
        <v>97.878105000000005</v>
      </c>
      <c r="AG212" s="152">
        <v>5.75</v>
      </c>
      <c r="AH212" s="152">
        <v>6622</v>
      </c>
      <c r="AI212" s="152">
        <v>112.59004899999999</v>
      </c>
      <c r="AJ212" s="152">
        <v>115.00116</v>
      </c>
      <c r="AK212" s="152">
        <v>7.75</v>
      </c>
      <c r="AL212" s="152">
        <v>9534</v>
      </c>
      <c r="AM212" s="152">
        <v>114.129391</v>
      </c>
      <c r="AN212" s="152">
        <v>116.540502</v>
      </c>
      <c r="AO212" s="152">
        <v>7.75</v>
      </c>
    </row>
    <row r="213" spans="1:41" x14ac:dyDescent="0.25">
      <c r="A213" s="148">
        <v>42650</v>
      </c>
      <c r="B213" s="152">
        <v>27</v>
      </c>
      <c r="C213" s="152">
        <v>9.9648749999999993</v>
      </c>
      <c r="D213" s="152">
        <v>9.9648749999999993</v>
      </c>
      <c r="E213" s="152">
        <v>4.6998420000000003</v>
      </c>
      <c r="F213" s="152">
        <v>90</v>
      </c>
      <c r="G213" s="152">
        <v>9.87974</v>
      </c>
      <c r="H213" s="152">
        <v>9.87974</v>
      </c>
      <c r="I213" s="152">
        <v>4.8689539999999996</v>
      </c>
      <c r="J213" s="152">
        <v>174</v>
      </c>
      <c r="K213" s="152">
        <v>9.761692</v>
      </c>
      <c r="L213" s="152">
        <v>9.761692</v>
      </c>
      <c r="M213" s="152">
        <v>5.0508769999999998</v>
      </c>
      <c r="N213" s="152">
        <v>342</v>
      </c>
      <c r="O213" s="152">
        <v>9.5241640000000007</v>
      </c>
      <c r="P213" s="152">
        <v>9.5241640000000007</v>
      </c>
      <c r="Q213" s="152">
        <v>5.2590440000000003</v>
      </c>
      <c r="R213" s="152">
        <v>1160</v>
      </c>
      <c r="S213" s="152">
        <v>98.157355999999993</v>
      </c>
      <c r="T213" s="152">
        <v>99.726799999999997</v>
      </c>
      <c r="U213" s="152">
        <v>5</v>
      </c>
      <c r="V213" s="152">
        <v>1707</v>
      </c>
      <c r="W213" s="152">
        <v>102.771083</v>
      </c>
      <c r="X213" s="152">
        <v>104.81136100000001</v>
      </c>
      <c r="Y213" s="152">
        <v>6.5</v>
      </c>
      <c r="Z213" s="152" t="s">
        <v>251</v>
      </c>
      <c r="AA213" s="152" t="s">
        <v>251</v>
      </c>
      <c r="AB213" s="152" t="s">
        <v>251</v>
      </c>
      <c r="AC213" s="152" t="s">
        <v>251</v>
      </c>
      <c r="AD213" s="152">
        <v>3436</v>
      </c>
      <c r="AE213" s="152">
        <v>97.491380000000007</v>
      </c>
      <c r="AF213" s="152">
        <v>97.842769000000004</v>
      </c>
      <c r="AG213" s="152">
        <v>5.75</v>
      </c>
      <c r="AH213" s="152">
        <v>6621</v>
      </c>
      <c r="AI213" s="152">
        <v>112.703681</v>
      </c>
      <c r="AJ213" s="152">
        <v>115.13632</v>
      </c>
      <c r="AK213" s="152">
        <v>7.75</v>
      </c>
      <c r="AL213" s="152">
        <v>9533</v>
      </c>
      <c r="AM213" s="152">
        <v>114.154487</v>
      </c>
      <c r="AN213" s="152">
        <v>116.587126</v>
      </c>
      <c r="AO213" s="152">
        <v>7.75</v>
      </c>
    </row>
    <row r="214" spans="1:41" x14ac:dyDescent="0.25">
      <c r="A214" s="148">
        <v>42653</v>
      </c>
      <c r="B214" s="152">
        <v>24</v>
      </c>
      <c r="C214" s="152">
        <v>9.9688090000000003</v>
      </c>
      <c r="D214" s="152">
        <v>9.9688090000000003</v>
      </c>
      <c r="E214" s="152">
        <v>4.693289</v>
      </c>
      <c r="F214" s="152">
        <v>87</v>
      </c>
      <c r="G214" s="152">
        <v>9.8843689999999995</v>
      </c>
      <c r="H214" s="152">
        <v>9.8843689999999995</v>
      </c>
      <c r="I214" s="152">
        <v>4.8407049999999998</v>
      </c>
      <c r="J214" s="152">
        <v>171</v>
      </c>
      <c r="K214" s="152">
        <v>9.7658070000000006</v>
      </c>
      <c r="L214" s="152">
        <v>9.7658070000000006</v>
      </c>
      <c r="M214" s="152">
        <v>5.0486139999999997</v>
      </c>
      <c r="N214" s="152">
        <v>339</v>
      </c>
      <c r="O214" s="152">
        <v>9.5293360000000007</v>
      </c>
      <c r="P214" s="152">
        <v>9.5293360000000007</v>
      </c>
      <c r="Q214" s="152">
        <v>5.2450679999999998</v>
      </c>
      <c r="R214" s="152">
        <v>1157</v>
      </c>
      <c r="S214" s="152">
        <v>98.364706999999996</v>
      </c>
      <c r="T214" s="152">
        <v>99.975818000000004</v>
      </c>
      <c r="U214" s="152">
        <v>5</v>
      </c>
      <c r="V214" s="152">
        <v>1704</v>
      </c>
      <c r="W214" s="152">
        <v>103.099745</v>
      </c>
      <c r="X214" s="152">
        <v>105.19418899999999</v>
      </c>
      <c r="Y214" s="152">
        <v>6.5</v>
      </c>
      <c r="Z214" s="152" t="s">
        <v>251</v>
      </c>
      <c r="AA214" s="152" t="s">
        <v>251</v>
      </c>
      <c r="AB214" s="152" t="s">
        <v>251</v>
      </c>
      <c r="AC214" s="152" t="s">
        <v>251</v>
      </c>
      <c r="AD214" s="152">
        <v>3433</v>
      </c>
      <c r="AE214" s="152">
        <v>97.915957000000006</v>
      </c>
      <c r="AF214" s="152">
        <v>98.315263000000002</v>
      </c>
      <c r="AG214" s="152">
        <v>5.75</v>
      </c>
      <c r="AH214" s="152">
        <v>6618</v>
      </c>
      <c r="AI214" s="152">
        <v>113.26940399999999</v>
      </c>
      <c r="AJ214" s="152">
        <v>115.766626</v>
      </c>
      <c r="AK214" s="152">
        <v>7.75</v>
      </c>
      <c r="AL214" s="152">
        <v>9530</v>
      </c>
      <c r="AM214" s="152">
        <v>114.891285</v>
      </c>
      <c r="AN214" s="152">
        <v>117.388507</v>
      </c>
      <c r="AO214" s="152">
        <v>7.75</v>
      </c>
    </row>
    <row r="215" spans="1:41" x14ac:dyDescent="0.25">
      <c r="A215" s="148">
        <v>42654</v>
      </c>
      <c r="B215" s="152">
        <v>23</v>
      </c>
      <c r="C215" s="152">
        <v>9.9700699999999998</v>
      </c>
      <c r="D215" s="152">
        <v>9.9700699999999998</v>
      </c>
      <c r="E215" s="152">
        <v>4.6987589999999999</v>
      </c>
      <c r="F215" s="152">
        <v>86</v>
      </c>
      <c r="G215" s="152">
        <v>9.8856369999999991</v>
      </c>
      <c r="H215" s="152">
        <v>9.8856369999999991</v>
      </c>
      <c r="I215" s="152">
        <v>4.8426710000000002</v>
      </c>
      <c r="J215" s="152">
        <v>170</v>
      </c>
      <c r="K215" s="152">
        <v>9.7682880000000001</v>
      </c>
      <c r="L215" s="152">
        <v>9.7682880000000001</v>
      </c>
      <c r="M215" s="152">
        <v>5.023237</v>
      </c>
      <c r="N215" s="152">
        <v>338</v>
      </c>
      <c r="O215" s="152">
        <v>9.5327979999999997</v>
      </c>
      <c r="P215" s="152">
        <v>9.5327979999999997</v>
      </c>
      <c r="Q215" s="152">
        <v>5.2199949999999999</v>
      </c>
      <c r="R215" s="152">
        <v>1156</v>
      </c>
      <c r="S215" s="152">
        <v>98.520370999999997</v>
      </c>
      <c r="T215" s="152">
        <v>100.145371</v>
      </c>
      <c r="U215" s="152">
        <v>5</v>
      </c>
      <c r="V215" s="152">
        <v>1703</v>
      </c>
      <c r="W215" s="152">
        <v>103.221587</v>
      </c>
      <c r="X215" s="152">
        <v>105.334087</v>
      </c>
      <c r="Y215" s="152">
        <v>6.5</v>
      </c>
      <c r="Z215" s="152" t="s">
        <v>251</v>
      </c>
      <c r="AA215" s="152" t="s">
        <v>251</v>
      </c>
      <c r="AB215" s="152" t="s">
        <v>251</v>
      </c>
      <c r="AC215" s="152" t="s">
        <v>251</v>
      </c>
      <c r="AD215" s="152">
        <v>3432</v>
      </c>
      <c r="AE215" s="152">
        <v>97.795658000000003</v>
      </c>
      <c r="AF215" s="152">
        <v>98.210936000000004</v>
      </c>
      <c r="AG215" s="152">
        <v>5.75</v>
      </c>
      <c r="AH215" s="152">
        <v>6617</v>
      </c>
      <c r="AI215" s="152">
        <v>112.807265</v>
      </c>
      <c r="AJ215" s="152">
        <v>115.326015</v>
      </c>
      <c r="AK215" s="152">
        <v>7.75</v>
      </c>
      <c r="AL215" s="152">
        <v>9529</v>
      </c>
      <c r="AM215" s="152">
        <v>114.664427</v>
      </c>
      <c r="AN215" s="152">
        <v>117.183177</v>
      </c>
      <c r="AO215" s="152">
        <v>7.75</v>
      </c>
    </row>
    <row r="216" spans="1:41" x14ac:dyDescent="0.25">
      <c r="A216" s="148">
        <v>42655</v>
      </c>
      <c r="B216" s="152">
        <v>22</v>
      </c>
      <c r="C216" s="152">
        <v>9.9714589999999994</v>
      </c>
      <c r="D216" s="152">
        <v>9.9714589999999994</v>
      </c>
      <c r="E216" s="152">
        <v>4.683713</v>
      </c>
      <c r="F216" s="152">
        <v>85</v>
      </c>
      <c r="G216" s="152">
        <v>9.8874440000000003</v>
      </c>
      <c r="H216" s="152">
        <v>9.8874440000000003</v>
      </c>
      <c r="I216" s="152">
        <v>4.821345</v>
      </c>
      <c r="J216" s="152">
        <v>169</v>
      </c>
      <c r="K216" s="152">
        <v>9.7705120000000001</v>
      </c>
      <c r="L216" s="152">
        <v>9.7705120000000001</v>
      </c>
      <c r="M216" s="152">
        <v>5.0033219999999998</v>
      </c>
      <c r="N216" s="152">
        <v>337</v>
      </c>
      <c r="O216" s="152">
        <v>9.5317509999999999</v>
      </c>
      <c r="P216" s="152">
        <v>9.5317509999999999</v>
      </c>
      <c r="Q216" s="152">
        <v>5.2477939999999998</v>
      </c>
      <c r="R216" s="152">
        <v>1155</v>
      </c>
      <c r="S216" s="152">
        <v>98.453659000000002</v>
      </c>
      <c r="T216" s="152">
        <v>100.09254799999999</v>
      </c>
      <c r="U216" s="152">
        <v>5</v>
      </c>
      <c r="V216" s="152">
        <v>1702</v>
      </c>
      <c r="W216" s="152">
        <v>103.154302</v>
      </c>
      <c r="X216" s="152">
        <v>105.284858</v>
      </c>
      <c r="Y216" s="152">
        <v>6.5</v>
      </c>
      <c r="Z216" s="152" t="s">
        <v>251</v>
      </c>
      <c r="AA216" s="152" t="s">
        <v>251</v>
      </c>
      <c r="AB216" s="152" t="s">
        <v>251</v>
      </c>
      <c r="AC216" s="152" t="s">
        <v>251</v>
      </c>
      <c r="AD216" s="152">
        <v>3431</v>
      </c>
      <c r="AE216" s="152">
        <v>97.603215000000006</v>
      </c>
      <c r="AF216" s="152">
        <v>98.034464999999997</v>
      </c>
      <c r="AG216" s="152">
        <v>5.75</v>
      </c>
      <c r="AH216" s="152">
        <v>6616</v>
      </c>
      <c r="AI216" s="152">
        <v>112.69535</v>
      </c>
      <c r="AJ216" s="152">
        <v>115.23562800000001</v>
      </c>
      <c r="AK216" s="152">
        <v>7.75</v>
      </c>
      <c r="AL216" s="152">
        <v>9528</v>
      </c>
      <c r="AM216" s="152">
        <v>114.268029</v>
      </c>
      <c r="AN216" s="152">
        <v>116.808307</v>
      </c>
      <c r="AO216" s="152">
        <v>7.75</v>
      </c>
    </row>
    <row r="217" spans="1:41" x14ac:dyDescent="0.25">
      <c r="A217" s="148">
        <v>42656</v>
      </c>
      <c r="B217" s="152">
        <v>28</v>
      </c>
      <c r="C217" s="152">
        <v>9.9634970000000003</v>
      </c>
      <c r="D217" s="152">
        <v>9.9634970000000003</v>
      </c>
      <c r="E217" s="152">
        <v>4.7104369999999998</v>
      </c>
      <c r="F217" s="152">
        <v>91</v>
      </c>
      <c r="G217" s="152">
        <v>9.878641</v>
      </c>
      <c r="H217" s="152">
        <v>9.878641</v>
      </c>
      <c r="I217" s="152">
        <v>4.8599959999999998</v>
      </c>
      <c r="J217" s="152">
        <v>181</v>
      </c>
      <c r="K217" s="152">
        <v>9.7533410000000007</v>
      </c>
      <c r="L217" s="152">
        <v>9.7533410000000007</v>
      </c>
      <c r="M217" s="152">
        <v>5.0299940000000003</v>
      </c>
      <c r="N217" s="152">
        <v>336</v>
      </c>
      <c r="O217" s="152">
        <v>9.5337379999999996</v>
      </c>
      <c r="P217" s="152">
        <v>9.5337379999999996</v>
      </c>
      <c r="Q217" s="152">
        <v>5.2399849999999999</v>
      </c>
      <c r="R217" s="152">
        <v>1154</v>
      </c>
      <c r="S217" s="152">
        <v>98.541229000000001</v>
      </c>
      <c r="T217" s="152">
        <v>100.194007</v>
      </c>
      <c r="U217" s="152">
        <v>5</v>
      </c>
      <c r="V217" s="152">
        <v>1701</v>
      </c>
      <c r="W217" s="152">
        <v>103.304017</v>
      </c>
      <c r="X217" s="152">
        <v>105.452628</v>
      </c>
      <c r="Y217" s="152">
        <v>6.5</v>
      </c>
      <c r="Z217" s="152" t="s">
        <v>251</v>
      </c>
      <c r="AA217" s="152" t="s">
        <v>251</v>
      </c>
      <c r="AB217" s="152" t="s">
        <v>251</v>
      </c>
      <c r="AC217" s="152" t="s">
        <v>251</v>
      </c>
      <c r="AD217" s="152">
        <v>3430</v>
      </c>
      <c r="AE217" s="152">
        <v>97.827218999999999</v>
      </c>
      <c r="AF217" s="152">
        <v>98.274440999999996</v>
      </c>
      <c r="AG217" s="152">
        <v>5.75</v>
      </c>
      <c r="AH217" s="152">
        <v>6615</v>
      </c>
      <c r="AI217" s="152">
        <v>113.046434</v>
      </c>
      <c r="AJ217" s="152">
        <v>115.60824</v>
      </c>
      <c r="AK217" s="152">
        <v>7.75</v>
      </c>
      <c r="AL217" s="152">
        <v>9527</v>
      </c>
      <c r="AM217" s="152">
        <v>114.73892499999999</v>
      </c>
      <c r="AN217" s="152">
        <v>117.300731</v>
      </c>
      <c r="AO217" s="152">
        <v>7.75</v>
      </c>
    </row>
    <row r="218" spans="1:41" x14ac:dyDescent="0.25">
      <c r="A218" s="148">
        <v>42657</v>
      </c>
      <c r="B218" s="152">
        <v>27</v>
      </c>
      <c r="C218" s="152">
        <v>9.9646500000000007</v>
      </c>
      <c r="D218" s="152">
        <v>9.9646500000000007</v>
      </c>
      <c r="E218" s="152">
        <v>4.730054</v>
      </c>
      <c r="F218" s="152">
        <v>90</v>
      </c>
      <c r="G218" s="152">
        <v>9.8799949999999992</v>
      </c>
      <c r="H218" s="152">
        <v>9.8799949999999992</v>
      </c>
      <c r="I218" s="152">
        <v>4.8585039999999999</v>
      </c>
      <c r="J218" s="152">
        <v>180</v>
      </c>
      <c r="K218" s="152">
        <v>9.7551939999999995</v>
      </c>
      <c r="L218" s="152">
        <v>9.7551939999999995</v>
      </c>
      <c r="M218" s="152">
        <v>5.0189880000000002</v>
      </c>
      <c r="N218" s="152">
        <v>335</v>
      </c>
      <c r="O218" s="152">
        <v>9.5404400000000003</v>
      </c>
      <c r="P218" s="152">
        <v>9.5404400000000003</v>
      </c>
      <c r="Q218" s="152">
        <v>5.176444</v>
      </c>
      <c r="R218" s="152">
        <v>1153</v>
      </c>
      <c r="S218" s="152">
        <v>98.572779999999995</v>
      </c>
      <c r="T218" s="152">
        <v>100.239447</v>
      </c>
      <c r="U218" s="152">
        <v>5</v>
      </c>
      <c r="V218" s="152">
        <v>1700</v>
      </c>
      <c r="W218" s="152">
        <v>103.302395</v>
      </c>
      <c r="X218" s="152">
        <v>105.46906199999999</v>
      </c>
      <c r="Y218" s="152">
        <v>6.5</v>
      </c>
      <c r="Z218" s="152" t="s">
        <v>251</v>
      </c>
      <c r="AA218" s="152" t="s">
        <v>251</v>
      </c>
      <c r="AB218" s="152" t="s">
        <v>251</v>
      </c>
      <c r="AC218" s="152" t="s">
        <v>251</v>
      </c>
      <c r="AD218" s="152">
        <v>3429</v>
      </c>
      <c r="AE218" s="152">
        <v>97.820570000000004</v>
      </c>
      <c r="AF218" s="152">
        <v>98.283764000000005</v>
      </c>
      <c r="AG218" s="152">
        <v>5.75</v>
      </c>
      <c r="AH218" s="152">
        <v>6614</v>
      </c>
      <c r="AI218" s="152">
        <v>113.278543</v>
      </c>
      <c r="AJ218" s="152">
        <v>115.861876</v>
      </c>
      <c r="AK218" s="152">
        <v>7.75</v>
      </c>
      <c r="AL218" s="152">
        <v>9526</v>
      </c>
      <c r="AM218" s="152">
        <v>114.84767600000001</v>
      </c>
      <c r="AN218" s="152">
        <v>117.431009</v>
      </c>
      <c r="AO218" s="152">
        <v>7.75</v>
      </c>
    </row>
    <row r="219" spans="1:41" x14ac:dyDescent="0.25">
      <c r="A219" s="148">
        <v>42660</v>
      </c>
      <c r="B219" s="152">
        <v>24</v>
      </c>
      <c r="C219" s="152">
        <v>9.9686369999999993</v>
      </c>
      <c r="D219" s="152">
        <v>9.9686369999999993</v>
      </c>
      <c r="E219" s="152">
        <v>4.7192509999999999</v>
      </c>
      <c r="F219" s="152">
        <v>87</v>
      </c>
      <c r="G219" s="152">
        <v>9.8850940000000005</v>
      </c>
      <c r="H219" s="152">
        <v>9.8850940000000005</v>
      </c>
      <c r="I219" s="152">
        <v>4.8100009999999997</v>
      </c>
      <c r="J219" s="152">
        <v>177</v>
      </c>
      <c r="K219" s="152">
        <v>9.7603950000000008</v>
      </c>
      <c r="L219" s="152">
        <v>9.7603950000000008</v>
      </c>
      <c r="M219" s="152">
        <v>4.9929560000000004</v>
      </c>
      <c r="N219" s="152">
        <v>332</v>
      </c>
      <c r="O219" s="152">
        <v>9.5443730000000002</v>
      </c>
      <c r="P219" s="152">
        <v>9.5443730000000002</v>
      </c>
      <c r="Q219" s="152">
        <v>5.1763839999999997</v>
      </c>
      <c r="R219" s="152">
        <v>1150</v>
      </c>
      <c r="S219" s="152">
        <v>98.577145999999999</v>
      </c>
      <c r="T219" s="152">
        <v>100.285479</v>
      </c>
      <c r="U219" s="152">
        <v>5</v>
      </c>
      <c r="V219" s="152">
        <v>1697</v>
      </c>
      <c r="W219" s="152">
        <v>103.30650799999999</v>
      </c>
      <c r="X219" s="152">
        <v>105.52734</v>
      </c>
      <c r="Y219" s="152">
        <v>6.5</v>
      </c>
      <c r="Z219" s="152" t="s">
        <v>251</v>
      </c>
      <c r="AA219" s="152" t="s">
        <v>251</v>
      </c>
      <c r="AB219" s="152" t="s">
        <v>251</v>
      </c>
      <c r="AC219" s="152" t="s">
        <v>251</v>
      </c>
      <c r="AD219" s="152">
        <v>3426</v>
      </c>
      <c r="AE219" s="152">
        <v>97.917955000000006</v>
      </c>
      <c r="AF219" s="152">
        <v>98.429066000000006</v>
      </c>
      <c r="AG219" s="152">
        <v>5.75</v>
      </c>
      <c r="AH219" s="152">
        <v>6611</v>
      </c>
      <c r="AI219" s="152">
        <v>113.391131</v>
      </c>
      <c r="AJ219" s="152">
        <v>116.03904799999999</v>
      </c>
      <c r="AK219" s="152">
        <v>7.75</v>
      </c>
      <c r="AL219" s="152">
        <v>9523</v>
      </c>
      <c r="AM219" s="152">
        <v>114.989566</v>
      </c>
      <c r="AN219" s="152">
        <v>117.637483</v>
      </c>
      <c r="AO219" s="152">
        <v>7.75</v>
      </c>
    </row>
    <row r="220" spans="1:41" x14ac:dyDescent="0.25">
      <c r="A220" s="148">
        <v>42661</v>
      </c>
      <c r="B220" s="152">
        <v>23</v>
      </c>
      <c r="C220" s="152">
        <v>9.9702439999999992</v>
      </c>
      <c r="D220" s="152">
        <v>9.9702439999999992</v>
      </c>
      <c r="E220" s="152">
        <v>4.6713610000000001</v>
      </c>
      <c r="F220" s="152">
        <v>86</v>
      </c>
      <c r="G220" s="152">
        <v>9.8862380000000005</v>
      </c>
      <c r="H220" s="152">
        <v>9.8862380000000005</v>
      </c>
      <c r="I220" s="152">
        <v>4.816929</v>
      </c>
      <c r="J220" s="152">
        <v>176</v>
      </c>
      <c r="K220" s="152">
        <v>9.7627860000000002</v>
      </c>
      <c r="L220" s="152">
        <v>9.7627860000000002</v>
      </c>
      <c r="M220" s="152">
        <v>4.97</v>
      </c>
      <c r="N220" s="152">
        <v>331</v>
      </c>
      <c r="O220" s="152">
        <v>9.5493819999999996</v>
      </c>
      <c r="P220" s="152">
        <v>9.5493819999999996</v>
      </c>
      <c r="Q220" s="152">
        <v>5.13225</v>
      </c>
      <c r="R220" s="152">
        <v>1149</v>
      </c>
      <c r="S220" s="152">
        <v>98.529531000000006</v>
      </c>
      <c r="T220" s="152">
        <v>100.25175299999999</v>
      </c>
      <c r="U220" s="152">
        <v>5</v>
      </c>
      <c r="V220" s="152">
        <v>1696</v>
      </c>
      <c r="W220" s="152">
        <v>103.294341</v>
      </c>
      <c r="X220" s="152">
        <v>105.53323</v>
      </c>
      <c r="Y220" s="152">
        <v>6.5</v>
      </c>
      <c r="Z220" s="152" t="s">
        <v>251</v>
      </c>
      <c r="AA220" s="152" t="s">
        <v>251</v>
      </c>
      <c r="AB220" s="152" t="s">
        <v>251</v>
      </c>
      <c r="AC220" s="152" t="s">
        <v>251</v>
      </c>
      <c r="AD220" s="152">
        <v>3425</v>
      </c>
      <c r="AE220" s="152">
        <v>98.056421999999998</v>
      </c>
      <c r="AF220" s="152">
        <v>98.583505000000002</v>
      </c>
      <c r="AG220" s="152">
        <v>5.75</v>
      </c>
      <c r="AH220" s="152">
        <v>6610</v>
      </c>
      <c r="AI220" s="152">
        <v>113.385891</v>
      </c>
      <c r="AJ220" s="152">
        <v>116.055335</v>
      </c>
      <c r="AK220" s="152">
        <v>7.75</v>
      </c>
      <c r="AL220" s="152">
        <v>9522</v>
      </c>
      <c r="AM220" s="152">
        <v>114.870627</v>
      </c>
      <c r="AN220" s="152">
        <v>117.540071</v>
      </c>
      <c r="AO220" s="152">
        <v>7.75</v>
      </c>
    </row>
    <row r="221" spans="1:41" x14ac:dyDescent="0.25">
      <c r="A221" s="148">
        <v>42662</v>
      </c>
      <c r="B221" s="152">
        <v>22</v>
      </c>
      <c r="C221" s="152">
        <v>9.9715419999999995</v>
      </c>
      <c r="D221" s="152">
        <v>9.9715419999999995</v>
      </c>
      <c r="E221" s="152">
        <v>4.6700540000000004</v>
      </c>
      <c r="F221" s="152">
        <v>85</v>
      </c>
      <c r="G221" s="152">
        <v>9.887283</v>
      </c>
      <c r="H221" s="152">
        <v>9.887283</v>
      </c>
      <c r="I221" s="152">
        <v>4.8283199999999997</v>
      </c>
      <c r="J221" s="152">
        <v>175</v>
      </c>
      <c r="K221" s="152">
        <v>9.7642720000000001</v>
      </c>
      <c r="L221" s="152">
        <v>9.7642720000000001</v>
      </c>
      <c r="M221" s="152">
        <v>4.9663320000000004</v>
      </c>
      <c r="N221" s="152">
        <v>330</v>
      </c>
      <c r="O221" s="152">
        <v>9.5478989999999992</v>
      </c>
      <c r="P221" s="152">
        <v>9.5478989999999992</v>
      </c>
      <c r="Q221" s="152">
        <v>5.165546</v>
      </c>
      <c r="R221" s="152">
        <v>1148</v>
      </c>
      <c r="S221" s="152">
        <v>98.405438000000004</v>
      </c>
      <c r="T221" s="152">
        <v>100.141549</v>
      </c>
      <c r="U221" s="152">
        <v>5</v>
      </c>
      <c r="V221" s="152">
        <v>1695</v>
      </c>
      <c r="W221" s="152">
        <v>103.16956500000001</v>
      </c>
      <c r="X221" s="152">
        <v>105.426509</v>
      </c>
      <c r="Y221" s="152">
        <v>6.5</v>
      </c>
      <c r="Z221" s="152" t="s">
        <v>251</v>
      </c>
      <c r="AA221" s="152" t="s">
        <v>251</v>
      </c>
      <c r="AB221" s="152" t="s">
        <v>251</v>
      </c>
      <c r="AC221" s="152" t="s">
        <v>251</v>
      </c>
      <c r="AD221" s="152">
        <v>3424</v>
      </c>
      <c r="AE221" s="152">
        <v>97.957040000000006</v>
      </c>
      <c r="AF221" s="152">
        <v>98.500095999999999</v>
      </c>
      <c r="AG221" s="152">
        <v>5.75</v>
      </c>
      <c r="AH221" s="152">
        <v>6609</v>
      </c>
      <c r="AI221" s="152">
        <v>113.063181</v>
      </c>
      <c r="AJ221" s="152">
        <v>115.754153</v>
      </c>
      <c r="AK221" s="152">
        <v>7.75</v>
      </c>
      <c r="AL221" s="152">
        <v>9521</v>
      </c>
      <c r="AM221" s="152">
        <v>114.557474</v>
      </c>
      <c r="AN221" s="152">
        <v>117.248446</v>
      </c>
      <c r="AO221" s="152">
        <v>7.75</v>
      </c>
    </row>
    <row r="222" spans="1:41" x14ac:dyDescent="0.25">
      <c r="A222" s="148">
        <v>42663</v>
      </c>
      <c r="B222" s="152">
        <v>28</v>
      </c>
      <c r="C222" s="152">
        <v>9.9638860000000005</v>
      </c>
      <c r="D222" s="152">
        <v>9.9638860000000005</v>
      </c>
      <c r="E222" s="152">
        <v>4.6600580000000003</v>
      </c>
      <c r="F222" s="152">
        <v>91</v>
      </c>
      <c r="G222" s="152">
        <v>9.8796199999999992</v>
      </c>
      <c r="H222" s="152">
        <v>9.8796199999999992</v>
      </c>
      <c r="I222" s="152">
        <v>4.8203129999999996</v>
      </c>
      <c r="J222" s="152">
        <v>174</v>
      </c>
      <c r="K222" s="152">
        <v>9.7655340000000006</v>
      </c>
      <c r="L222" s="152">
        <v>9.7655340000000006</v>
      </c>
      <c r="M222" s="152">
        <v>4.9674909999999999</v>
      </c>
      <c r="N222" s="152">
        <v>329</v>
      </c>
      <c r="O222" s="152">
        <v>9.5469480000000004</v>
      </c>
      <c r="P222" s="152">
        <v>9.5469480000000004</v>
      </c>
      <c r="Q222" s="152">
        <v>5.1926629999999996</v>
      </c>
      <c r="R222" s="152">
        <v>1147</v>
      </c>
      <c r="S222" s="152">
        <v>98.239655999999997</v>
      </c>
      <c r="T222" s="152">
        <v>99.989655999999997</v>
      </c>
      <c r="U222" s="152">
        <v>5</v>
      </c>
      <c r="V222" s="152">
        <v>1694</v>
      </c>
      <c r="W222" s="152">
        <v>103.002487</v>
      </c>
      <c r="X222" s="152">
        <v>105.27748699999999</v>
      </c>
      <c r="Y222" s="152">
        <v>6.5</v>
      </c>
      <c r="Z222" s="152" t="s">
        <v>251</v>
      </c>
      <c r="AA222" s="152" t="s">
        <v>251</v>
      </c>
      <c r="AB222" s="152" t="s">
        <v>251</v>
      </c>
      <c r="AC222" s="152" t="s">
        <v>251</v>
      </c>
      <c r="AD222" s="152">
        <v>3423</v>
      </c>
      <c r="AE222" s="152">
        <v>97.764099000000002</v>
      </c>
      <c r="AF222" s="152">
        <v>98.323126999999999</v>
      </c>
      <c r="AG222" s="152">
        <v>5.75</v>
      </c>
      <c r="AH222" s="152">
        <v>6608</v>
      </c>
      <c r="AI222" s="152">
        <v>112.797056</v>
      </c>
      <c r="AJ222" s="152">
        <v>115.509556</v>
      </c>
      <c r="AK222" s="152">
        <v>7.75</v>
      </c>
      <c r="AL222" s="152">
        <v>9520</v>
      </c>
      <c r="AM222" s="152">
        <v>114.313643</v>
      </c>
      <c r="AN222" s="152">
        <v>117.026143</v>
      </c>
      <c r="AO222" s="152">
        <v>7.75</v>
      </c>
    </row>
    <row r="223" spans="1:41" x14ac:dyDescent="0.25">
      <c r="A223" s="148">
        <v>42664</v>
      </c>
      <c r="B223" s="152">
        <v>27</v>
      </c>
      <c r="C223" s="152">
        <v>9.9653039999999997</v>
      </c>
      <c r="D223" s="152">
        <v>9.9653039999999997</v>
      </c>
      <c r="E223" s="152">
        <v>4.6422400000000001</v>
      </c>
      <c r="F223" s="152">
        <v>90</v>
      </c>
      <c r="G223" s="152">
        <v>9.8807829999999992</v>
      </c>
      <c r="H223" s="152">
        <v>9.8807829999999992</v>
      </c>
      <c r="I223" s="152">
        <v>4.8262169999999998</v>
      </c>
      <c r="J223" s="152">
        <v>173</v>
      </c>
      <c r="K223" s="152">
        <v>9.7663550000000008</v>
      </c>
      <c r="L223" s="152">
        <v>9.7663550000000008</v>
      </c>
      <c r="M223" s="152">
        <v>4.9782919999999997</v>
      </c>
      <c r="N223" s="152">
        <v>328</v>
      </c>
      <c r="O223" s="152">
        <v>9.5469760000000008</v>
      </c>
      <c r="P223" s="152">
        <v>9.5469760000000008</v>
      </c>
      <c r="Q223" s="152">
        <v>5.2081569999999999</v>
      </c>
      <c r="R223" s="152">
        <v>1146</v>
      </c>
      <c r="S223" s="152">
        <v>98.125919999999994</v>
      </c>
      <c r="T223" s="152">
        <v>99.889809</v>
      </c>
      <c r="U223" s="152">
        <v>5</v>
      </c>
      <c r="V223" s="152">
        <v>1693</v>
      </c>
      <c r="W223" s="152">
        <v>102.917773</v>
      </c>
      <c r="X223" s="152">
        <v>105.210829</v>
      </c>
      <c r="Y223" s="152">
        <v>6.5</v>
      </c>
      <c r="Z223" s="152" t="s">
        <v>251</v>
      </c>
      <c r="AA223" s="152" t="s">
        <v>251</v>
      </c>
      <c r="AB223" s="152" t="s">
        <v>251</v>
      </c>
      <c r="AC223" s="152" t="s">
        <v>251</v>
      </c>
      <c r="AD223" s="152">
        <v>3422</v>
      </c>
      <c r="AE223" s="152">
        <v>97.707614000000007</v>
      </c>
      <c r="AF223" s="152">
        <v>98.282613999999995</v>
      </c>
      <c r="AG223" s="152">
        <v>5.75</v>
      </c>
      <c r="AH223" s="152">
        <v>6607</v>
      </c>
      <c r="AI223" s="152">
        <v>112.923385</v>
      </c>
      <c r="AJ223" s="152">
        <v>115.65741300000001</v>
      </c>
      <c r="AK223" s="152">
        <v>7.75</v>
      </c>
      <c r="AL223" s="152">
        <v>9519</v>
      </c>
      <c r="AM223" s="152">
        <v>114.433418</v>
      </c>
      <c r="AN223" s="152">
        <v>117.167446</v>
      </c>
      <c r="AO223" s="152">
        <v>7.75</v>
      </c>
    </row>
    <row r="224" spans="1:41" x14ac:dyDescent="0.25">
      <c r="A224" s="148">
        <v>42667</v>
      </c>
      <c r="B224" s="152">
        <v>24</v>
      </c>
      <c r="C224" s="152">
        <v>9.9690960000000004</v>
      </c>
      <c r="D224" s="152">
        <v>9.9690960000000004</v>
      </c>
      <c r="E224" s="152">
        <v>4.6499699999999997</v>
      </c>
      <c r="F224" s="152">
        <v>87</v>
      </c>
      <c r="G224" s="152">
        <v>9.88415</v>
      </c>
      <c r="H224" s="152">
        <v>9.88415</v>
      </c>
      <c r="I224" s="152">
        <v>4.8499800000000004</v>
      </c>
      <c r="J224" s="152">
        <v>170</v>
      </c>
      <c r="K224" s="152">
        <v>9.7695519999999991</v>
      </c>
      <c r="L224" s="152">
        <v>9.7695519999999991</v>
      </c>
      <c r="M224" s="152">
        <v>4.9951879999999997</v>
      </c>
      <c r="N224" s="152">
        <v>325</v>
      </c>
      <c r="O224" s="152">
        <v>9.5504490000000004</v>
      </c>
      <c r="P224" s="152">
        <v>9.5504490000000004</v>
      </c>
      <c r="Q224" s="152">
        <v>5.2140399999999998</v>
      </c>
      <c r="R224" s="152">
        <v>1143</v>
      </c>
      <c r="S224" s="152">
        <v>98.121488999999997</v>
      </c>
      <c r="T224" s="152">
        <v>99.927045000000007</v>
      </c>
      <c r="U224" s="152">
        <v>5</v>
      </c>
      <c r="V224" s="152">
        <v>1690</v>
      </c>
      <c r="W224" s="152">
        <v>102.86458399999999</v>
      </c>
      <c r="X224" s="152">
        <v>105.211806</v>
      </c>
      <c r="Y224" s="152">
        <v>6.5</v>
      </c>
      <c r="Z224" s="152" t="s">
        <v>251</v>
      </c>
      <c r="AA224" s="152" t="s">
        <v>251</v>
      </c>
      <c r="AB224" s="152" t="s">
        <v>251</v>
      </c>
      <c r="AC224" s="152" t="s">
        <v>251</v>
      </c>
      <c r="AD224" s="152">
        <v>3419</v>
      </c>
      <c r="AE224" s="152">
        <v>97.640063999999995</v>
      </c>
      <c r="AF224" s="152">
        <v>98.262980999999996</v>
      </c>
      <c r="AG224" s="152">
        <v>5.75</v>
      </c>
      <c r="AH224" s="152">
        <v>6604</v>
      </c>
      <c r="AI224" s="152">
        <v>112.920739</v>
      </c>
      <c r="AJ224" s="152">
        <v>115.71935000000001</v>
      </c>
      <c r="AK224" s="152">
        <v>7.75</v>
      </c>
      <c r="AL224" s="152">
        <v>9516</v>
      </c>
      <c r="AM224" s="152">
        <v>114.433871</v>
      </c>
      <c r="AN224" s="152">
        <v>117.232482</v>
      </c>
      <c r="AO224" s="152">
        <v>7.75</v>
      </c>
    </row>
    <row r="225" spans="1:41" x14ac:dyDescent="0.25">
      <c r="A225" s="148">
        <v>42668</v>
      </c>
      <c r="B225" s="152">
        <v>23</v>
      </c>
      <c r="C225" s="152">
        <v>9.9703800000000005</v>
      </c>
      <c r="D225" s="152">
        <v>9.9703800000000005</v>
      </c>
      <c r="E225" s="152">
        <v>4.6499470000000001</v>
      </c>
      <c r="F225" s="152">
        <v>86</v>
      </c>
      <c r="G225" s="152">
        <v>9.8849990000000005</v>
      </c>
      <c r="H225" s="152">
        <v>9.8849990000000005</v>
      </c>
      <c r="I225" s="152">
        <v>4.8700010000000002</v>
      </c>
      <c r="J225" s="152">
        <v>169</v>
      </c>
      <c r="K225" s="152">
        <v>9.7714169999999996</v>
      </c>
      <c r="L225" s="152">
        <v>9.7714169999999996</v>
      </c>
      <c r="M225" s="152">
        <v>4.9831300000000001</v>
      </c>
      <c r="N225" s="152">
        <v>324</v>
      </c>
      <c r="O225" s="152">
        <v>9.5519110000000005</v>
      </c>
      <c r="P225" s="152">
        <v>9.5519110000000005</v>
      </c>
      <c r="Q225" s="152">
        <v>5.2123249999999999</v>
      </c>
      <c r="R225" s="152">
        <v>1142</v>
      </c>
      <c r="S225" s="152">
        <v>98.105124000000004</v>
      </c>
      <c r="T225" s="152">
        <v>99.924567999999994</v>
      </c>
      <c r="U225" s="152">
        <v>5</v>
      </c>
      <c r="V225" s="152">
        <v>1689</v>
      </c>
      <c r="W225" s="152">
        <v>102.66318800000001</v>
      </c>
      <c r="X225" s="152">
        <v>105.02846599999999</v>
      </c>
      <c r="Y225" s="152">
        <v>6.5</v>
      </c>
      <c r="Z225" s="152" t="s">
        <v>251</v>
      </c>
      <c r="AA225" s="152" t="s">
        <v>251</v>
      </c>
      <c r="AB225" s="152" t="s">
        <v>251</v>
      </c>
      <c r="AC225" s="152" t="s">
        <v>251</v>
      </c>
      <c r="AD225" s="152">
        <v>3418</v>
      </c>
      <c r="AE225" s="152">
        <v>97.451346000000001</v>
      </c>
      <c r="AF225" s="152">
        <v>98.090235000000007</v>
      </c>
      <c r="AG225" s="152">
        <v>5.75</v>
      </c>
      <c r="AH225" s="152">
        <v>6603</v>
      </c>
      <c r="AI225" s="152">
        <v>112.467974</v>
      </c>
      <c r="AJ225" s="152">
        <v>115.288113</v>
      </c>
      <c r="AK225" s="152">
        <v>7.75</v>
      </c>
      <c r="AL225" s="152">
        <v>9515</v>
      </c>
      <c r="AM225" s="152">
        <v>113.874216</v>
      </c>
      <c r="AN225" s="152">
        <v>116.694355</v>
      </c>
      <c r="AO225" s="152">
        <v>7.75</v>
      </c>
    </row>
    <row r="226" spans="1:41" x14ac:dyDescent="0.25">
      <c r="A226" s="148">
        <v>42669</v>
      </c>
      <c r="B226" s="152">
        <v>22</v>
      </c>
      <c r="C226" s="152">
        <v>9.9715880000000006</v>
      </c>
      <c r="D226" s="152">
        <v>9.9715880000000006</v>
      </c>
      <c r="E226" s="152">
        <v>4.6624829999999999</v>
      </c>
      <c r="F226" s="152">
        <v>85</v>
      </c>
      <c r="G226" s="152">
        <v>9.8860899999999994</v>
      </c>
      <c r="H226" s="152">
        <v>9.8860899999999994</v>
      </c>
      <c r="I226" s="152">
        <v>4.8800119999999998</v>
      </c>
      <c r="J226" s="152">
        <v>168</v>
      </c>
      <c r="K226" s="152">
        <v>9.7731779999999997</v>
      </c>
      <c r="L226" s="152">
        <v>9.7731779999999997</v>
      </c>
      <c r="M226" s="152">
        <v>4.9732760000000003</v>
      </c>
      <c r="N226" s="152">
        <v>323</v>
      </c>
      <c r="O226" s="152">
        <v>9.5534230000000004</v>
      </c>
      <c r="P226" s="152">
        <v>9.5534230000000004</v>
      </c>
      <c r="Q226" s="152">
        <v>5.2099950000000002</v>
      </c>
      <c r="R226" s="152">
        <v>1141</v>
      </c>
      <c r="S226" s="152">
        <v>97.998250999999996</v>
      </c>
      <c r="T226" s="152">
        <v>99.831584000000007</v>
      </c>
      <c r="U226" s="152">
        <v>5</v>
      </c>
      <c r="V226" s="152">
        <v>1688</v>
      </c>
      <c r="W226" s="152">
        <v>102.57140800000001</v>
      </c>
      <c r="X226" s="152">
        <v>104.954741</v>
      </c>
      <c r="Y226" s="152">
        <v>6.5</v>
      </c>
      <c r="Z226" s="152" t="s">
        <v>251</v>
      </c>
      <c r="AA226" s="152" t="s">
        <v>251</v>
      </c>
      <c r="AB226" s="152" t="s">
        <v>251</v>
      </c>
      <c r="AC226" s="152" t="s">
        <v>251</v>
      </c>
      <c r="AD226" s="152">
        <v>3417</v>
      </c>
      <c r="AE226" s="152">
        <v>97.115765999999994</v>
      </c>
      <c r="AF226" s="152">
        <v>97.770627000000005</v>
      </c>
      <c r="AG226" s="152">
        <v>5.75</v>
      </c>
      <c r="AH226" s="152">
        <v>6602</v>
      </c>
      <c r="AI226" s="152">
        <v>112.006462</v>
      </c>
      <c r="AJ226" s="152">
        <v>114.848129</v>
      </c>
      <c r="AK226" s="152">
        <v>7.75</v>
      </c>
      <c r="AL226" s="152">
        <v>9514</v>
      </c>
      <c r="AM226" s="152">
        <v>113.23215500000001</v>
      </c>
      <c r="AN226" s="152">
        <v>116.07382200000001</v>
      </c>
      <c r="AO226" s="152">
        <v>7.75</v>
      </c>
    </row>
    <row r="227" spans="1:41" x14ac:dyDescent="0.25">
      <c r="A227" s="148">
        <v>42670</v>
      </c>
      <c r="B227" s="152">
        <v>28</v>
      </c>
      <c r="C227" s="152">
        <v>9.9640489999999993</v>
      </c>
      <c r="D227" s="152">
        <v>9.9640489999999993</v>
      </c>
      <c r="E227" s="152">
        <v>4.6389490000000002</v>
      </c>
      <c r="F227" s="152">
        <v>91</v>
      </c>
      <c r="G227" s="152">
        <v>9.8779009999999996</v>
      </c>
      <c r="H227" s="152">
        <v>9.8779009999999996</v>
      </c>
      <c r="I227" s="152">
        <v>4.889996</v>
      </c>
      <c r="J227" s="152">
        <v>182</v>
      </c>
      <c r="K227" s="152">
        <v>9.7552380000000003</v>
      </c>
      <c r="L227" s="152">
        <v>9.7552380000000003</v>
      </c>
      <c r="M227" s="152">
        <v>4.9629200000000004</v>
      </c>
      <c r="N227" s="152">
        <v>322</v>
      </c>
      <c r="O227" s="152">
        <v>9.5555599999999998</v>
      </c>
      <c r="P227" s="152">
        <v>9.5555599999999998</v>
      </c>
      <c r="Q227" s="152">
        <v>5.2000029999999997</v>
      </c>
      <c r="R227" s="152">
        <v>1140</v>
      </c>
      <c r="S227" s="152">
        <v>97.955678000000006</v>
      </c>
      <c r="T227" s="152">
        <v>99.802899999999994</v>
      </c>
      <c r="U227" s="152">
        <v>5</v>
      </c>
      <c r="V227" s="152">
        <v>1687</v>
      </c>
      <c r="W227" s="152">
        <v>102.373862</v>
      </c>
      <c r="X227" s="152">
        <v>104.775251</v>
      </c>
      <c r="Y227" s="152">
        <v>6.5</v>
      </c>
      <c r="Z227" s="152" t="s">
        <v>251</v>
      </c>
      <c r="AA227" s="152" t="s">
        <v>251</v>
      </c>
      <c r="AB227" s="152" t="s">
        <v>251</v>
      </c>
      <c r="AC227" s="152" t="s">
        <v>251</v>
      </c>
      <c r="AD227" s="152">
        <v>3416</v>
      </c>
      <c r="AE227" s="152">
        <v>96.757756000000001</v>
      </c>
      <c r="AF227" s="152">
        <v>97.428589000000002</v>
      </c>
      <c r="AG227" s="152">
        <v>5.75</v>
      </c>
      <c r="AH227" s="152">
        <v>6601</v>
      </c>
      <c r="AI227" s="152">
        <v>111.17821000000001</v>
      </c>
      <c r="AJ227" s="152">
        <v>114.041404</v>
      </c>
      <c r="AK227" s="152">
        <v>7.75</v>
      </c>
      <c r="AL227" s="152">
        <v>9513</v>
      </c>
      <c r="AM227" s="152">
        <v>112.560878</v>
      </c>
      <c r="AN227" s="152">
        <v>115.424072</v>
      </c>
      <c r="AO227" s="152">
        <v>7.75</v>
      </c>
    </row>
    <row r="228" spans="1:41" x14ac:dyDescent="0.25">
      <c r="A228" s="148">
        <v>42671</v>
      </c>
      <c r="B228" s="152">
        <v>27</v>
      </c>
      <c r="C228" s="152">
        <v>9.9649769999999993</v>
      </c>
      <c r="D228" s="152">
        <v>9.9649769999999993</v>
      </c>
      <c r="E228" s="152">
        <v>4.6861459999999999</v>
      </c>
      <c r="F228" s="152">
        <v>90</v>
      </c>
      <c r="G228" s="152">
        <v>9.8794590000000007</v>
      </c>
      <c r="H228" s="152">
        <v>9.8794590000000007</v>
      </c>
      <c r="I228" s="152">
        <v>4.8804699999999999</v>
      </c>
      <c r="J228" s="152">
        <v>181</v>
      </c>
      <c r="K228" s="152">
        <v>9.7555700000000005</v>
      </c>
      <c r="L228" s="152">
        <v>9.7555700000000005</v>
      </c>
      <c r="M228" s="152">
        <v>4.9833999999999996</v>
      </c>
      <c r="N228" s="152">
        <v>321</v>
      </c>
      <c r="O228" s="152">
        <v>9.5511820000000007</v>
      </c>
      <c r="P228" s="152">
        <v>9.5511820000000007</v>
      </c>
      <c r="Q228" s="152">
        <v>5.27</v>
      </c>
      <c r="R228" s="152">
        <v>1139</v>
      </c>
      <c r="S228" s="152">
        <v>97.851775000000004</v>
      </c>
      <c r="T228" s="152">
        <v>99.712885999999997</v>
      </c>
      <c r="U228" s="152">
        <v>5</v>
      </c>
      <c r="V228" s="152">
        <v>1686</v>
      </c>
      <c r="W228" s="152">
        <v>102.208769</v>
      </c>
      <c r="X228" s="152">
        <v>104.628213</v>
      </c>
      <c r="Y228" s="152">
        <v>6.5</v>
      </c>
      <c r="Z228" s="152" t="s">
        <v>251</v>
      </c>
      <c r="AA228" s="152" t="s">
        <v>251</v>
      </c>
      <c r="AB228" s="152" t="s">
        <v>251</v>
      </c>
      <c r="AC228" s="152" t="s">
        <v>251</v>
      </c>
      <c r="AD228" s="152">
        <v>3415</v>
      </c>
      <c r="AE228" s="152">
        <v>96.312528999999998</v>
      </c>
      <c r="AF228" s="152">
        <v>96.999335000000002</v>
      </c>
      <c r="AG228" s="152">
        <v>5.75</v>
      </c>
      <c r="AH228" s="152">
        <v>6600</v>
      </c>
      <c r="AI228" s="152">
        <v>110.54129399999999</v>
      </c>
      <c r="AJ228" s="152">
        <v>113.426016</v>
      </c>
      <c r="AK228" s="152">
        <v>7.75</v>
      </c>
      <c r="AL228" s="152">
        <v>9512</v>
      </c>
      <c r="AM228" s="152">
        <v>111.70693900000001</v>
      </c>
      <c r="AN228" s="152">
        <v>114.591661</v>
      </c>
      <c r="AO228" s="152">
        <v>7.75</v>
      </c>
    </row>
    <row r="229" spans="1:41" x14ac:dyDescent="0.25">
      <c r="A229" s="148">
        <v>42674</v>
      </c>
      <c r="B229" s="152">
        <v>24</v>
      </c>
      <c r="C229" s="152">
        <v>9.9686059999999994</v>
      </c>
      <c r="D229" s="152">
        <v>9.9686059999999994</v>
      </c>
      <c r="E229" s="152">
        <v>4.7239300000000002</v>
      </c>
      <c r="F229" s="152">
        <v>87</v>
      </c>
      <c r="G229" s="152">
        <v>9.8834350000000004</v>
      </c>
      <c r="H229" s="152">
        <v>9.8834350000000004</v>
      </c>
      <c r="I229" s="152">
        <v>4.8802659999999998</v>
      </c>
      <c r="J229" s="152">
        <v>178</v>
      </c>
      <c r="K229" s="152">
        <v>9.7568590000000004</v>
      </c>
      <c r="L229" s="152">
        <v>9.7568590000000004</v>
      </c>
      <c r="M229" s="152">
        <v>5.0400020000000003</v>
      </c>
      <c r="N229" s="152">
        <v>318</v>
      </c>
      <c r="O229" s="152">
        <v>9.5556459999999994</v>
      </c>
      <c r="P229" s="152">
        <v>9.5556459999999994</v>
      </c>
      <c r="Q229" s="152">
        <v>5.2643459999999997</v>
      </c>
      <c r="R229" s="152">
        <v>1136</v>
      </c>
      <c r="S229" s="152">
        <v>97.856213999999994</v>
      </c>
      <c r="T229" s="152">
        <v>99.758992000000006</v>
      </c>
      <c r="U229" s="152">
        <v>5</v>
      </c>
      <c r="V229" s="152">
        <v>1683</v>
      </c>
      <c r="W229" s="152">
        <v>102.08434</v>
      </c>
      <c r="X229" s="152">
        <v>104.557951</v>
      </c>
      <c r="Y229" s="152">
        <v>6.5</v>
      </c>
      <c r="Z229" s="152" t="s">
        <v>251</v>
      </c>
      <c r="AA229" s="152" t="s">
        <v>251</v>
      </c>
      <c r="AB229" s="152" t="s">
        <v>251</v>
      </c>
      <c r="AC229" s="152" t="s">
        <v>251</v>
      </c>
      <c r="AD229" s="152">
        <v>3412</v>
      </c>
      <c r="AE229" s="152">
        <v>96.396951999999999</v>
      </c>
      <c r="AF229" s="152">
        <v>97.131674000000004</v>
      </c>
      <c r="AG229" s="152">
        <v>5.75</v>
      </c>
      <c r="AH229" s="152">
        <v>6597</v>
      </c>
      <c r="AI229" s="152">
        <v>110.77857899999999</v>
      </c>
      <c r="AJ229" s="152">
        <v>113.727885</v>
      </c>
      <c r="AK229" s="152">
        <v>7.75</v>
      </c>
      <c r="AL229" s="152">
        <v>9509</v>
      </c>
      <c r="AM229" s="152">
        <v>112.09262099999999</v>
      </c>
      <c r="AN229" s="152">
        <v>115.041927</v>
      </c>
      <c r="AO229" s="152">
        <v>7.75</v>
      </c>
    </row>
    <row r="230" spans="1:41" x14ac:dyDescent="0.25">
      <c r="A230" s="148">
        <v>42675</v>
      </c>
      <c r="B230" s="152">
        <v>23</v>
      </c>
      <c r="C230" s="152">
        <v>9.9694420000000008</v>
      </c>
      <c r="D230" s="152">
        <v>9.9694420000000008</v>
      </c>
      <c r="E230" s="152">
        <v>4.7976520000000002</v>
      </c>
      <c r="F230" s="152">
        <v>86</v>
      </c>
      <c r="G230" s="152">
        <v>9.8837320000000002</v>
      </c>
      <c r="H230" s="152">
        <v>9.8837320000000002</v>
      </c>
      <c r="I230" s="152">
        <v>4.9242860000000004</v>
      </c>
      <c r="J230" s="152">
        <v>177</v>
      </c>
      <c r="K230" s="152">
        <v>9.7562320000000007</v>
      </c>
      <c r="L230" s="152">
        <v>9.7562320000000007</v>
      </c>
      <c r="M230" s="152">
        <v>5.0818729999999999</v>
      </c>
      <c r="N230" s="152">
        <v>317</v>
      </c>
      <c r="O230" s="152">
        <v>9.5517040000000009</v>
      </c>
      <c r="P230" s="152">
        <v>9.5517040000000009</v>
      </c>
      <c r="Q230" s="152">
        <v>5.33</v>
      </c>
      <c r="R230" s="152">
        <v>1135</v>
      </c>
      <c r="S230" s="152">
        <v>97.516868000000002</v>
      </c>
      <c r="T230" s="152">
        <v>99.433535000000006</v>
      </c>
      <c r="U230" s="152">
        <v>5</v>
      </c>
      <c r="V230" s="152">
        <v>1682</v>
      </c>
      <c r="W230" s="152">
        <v>101.676346</v>
      </c>
      <c r="X230" s="152">
        <v>104.168013</v>
      </c>
      <c r="Y230" s="152">
        <v>6.5</v>
      </c>
      <c r="Z230" s="152" t="s">
        <v>251</v>
      </c>
      <c r="AA230" s="152" t="s">
        <v>251</v>
      </c>
      <c r="AB230" s="152" t="s">
        <v>251</v>
      </c>
      <c r="AC230" s="152" t="s">
        <v>251</v>
      </c>
      <c r="AD230" s="152">
        <v>3411</v>
      </c>
      <c r="AE230" s="152">
        <v>95.473056999999997</v>
      </c>
      <c r="AF230" s="152">
        <v>96.223750999999993</v>
      </c>
      <c r="AG230" s="152">
        <v>5.75</v>
      </c>
      <c r="AH230" s="152">
        <v>6596</v>
      </c>
      <c r="AI230" s="152">
        <v>109.194129</v>
      </c>
      <c r="AJ230" s="152">
        <v>112.164962</v>
      </c>
      <c r="AK230" s="152">
        <v>7.75</v>
      </c>
      <c r="AL230" s="152">
        <v>9508</v>
      </c>
      <c r="AM230" s="152">
        <v>109.90602699999999</v>
      </c>
      <c r="AN230" s="152">
        <v>112.87685999999999</v>
      </c>
      <c r="AO230" s="152">
        <v>7.75</v>
      </c>
    </row>
    <row r="231" spans="1:41" x14ac:dyDescent="0.25">
      <c r="A231" s="148">
        <v>42677</v>
      </c>
      <c r="B231" s="152">
        <v>28</v>
      </c>
      <c r="C231" s="152">
        <v>9.9625990000000009</v>
      </c>
      <c r="D231" s="152">
        <v>9.9625990000000009</v>
      </c>
      <c r="E231" s="152">
        <v>4.8267530000000001</v>
      </c>
      <c r="F231" s="152">
        <v>91</v>
      </c>
      <c r="G231" s="152">
        <v>9.874409</v>
      </c>
      <c r="H231" s="152">
        <v>9.874409</v>
      </c>
      <c r="I231" s="152">
        <v>5.0316280000000004</v>
      </c>
      <c r="J231" s="152">
        <v>175</v>
      </c>
      <c r="K231" s="152">
        <v>9.7582470000000008</v>
      </c>
      <c r="L231" s="152">
        <v>9.7582470000000008</v>
      </c>
      <c r="M231" s="152">
        <v>5.0964119999999999</v>
      </c>
      <c r="N231" s="152">
        <v>315</v>
      </c>
      <c r="O231" s="152">
        <v>9.5528289999999991</v>
      </c>
      <c r="P231" s="152">
        <v>9.5528289999999991</v>
      </c>
      <c r="Q231" s="152">
        <v>5.3497510000000004</v>
      </c>
      <c r="R231" s="152">
        <v>1133</v>
      </c>
      <c r="S231" s="152">
        <v>97.610573000000002</v>
      </c>
      <c r="T231" s="152">
        <v>99.555017000000007</v>
      </c>
      <c r="U231" s="152">
        <v>5</v>
      </c>
      <c r="V231" s="152">
        <v>1680</v>
      </c>
      <c r="W231" s="152">
        <v>101.79877500000001</v>
      </c>
      <c r="X231" s="152">
        <v>104.326553</v>
      </c>
      <c r="Y231" s="152">
        <v>6.5</v>
      </c>
      <c r="Z231" s="152" t="s">
        <v>251</v>
      </c>
      <c r="AA231" s="152" t="s">
        <v>251</v>
      </c>
      <c r="AB231" s="152" t="s">
        <v>251</v>
      </c>
      <c r="AC231" s="152" t="s">
        <v>251</v>
      </c>
      <c r="AD231" s="152">
        <v>3409</v>
      </c>
      <c r="AE231" s="152">
        <v>95.838714999999993</v>
      </c>
      <c r="AF231" s="152">
        <v>96.621353999999997</v>
      </c>
      <c r="AG231" s="152">
        <v>5.75</v>
      </c>
      <c r="AH231" s="152">
        <v>6594</v>
      </c>
      <c r="AI231" s="152">
        <v>109.92564299999999</v>
      </c>
      <c r="AJ231" s="152">
        <v>112.939532</v>
      </c>
      <c r="AK231" s="152">
        <v>7.75</v>
      </c>
      <c r="AL231" s="152">
        <v>9506</v>
      </c>
      <c r="AM231" s="152">
        <v>110.77787499999999</v>
      </c>
      <c r="AN231" s="152">
        <v>113.791764</v>
      </c>
      <c r="AO231" s="152">
        <v>7.75</v>
      </c>
    </row>
    <row r="232" spans="1:41" x14ac:dyDescent="0.25">
      <c r="A232" s="148">
        <v>42678</v>
      </c>
      <c r="B232" s="152">
        <v>27</v>
      </c>
      <c r="C232" s="152">
        <v>9.9642859999999995</v>
      </c>
      <c r="D232" s="152">
        <v>9.9642859999999995</v>
      </c>
      <c r="E232" s="152">
        <v>4.7789339999999996</v>
      </c>
      <c r="F232" s="152">
        <v>90</v>
      </c>
      <c r="G232" s="152">
        <v>9.8765359999999998</v>
      </c>
      <c r="H232" s="152">
        <v>9.8765359999999998</v>
      </c>
      <c r="I232" s="152">
        <v>5.0002959999999996</v>
      </c>
      <c r="J232" s="152">
        <v>174</v>
      </c>
      <c r="K232" s="152">
        <v>9.75943</v>
      </c>
      <c r="L232" s="152">
        <v>9.75943</v>
      </c>
      <c r="M232" s="152">
        <v>5.1000009999999998</v>
      </c>
      <c r="N232" s="152">
        <v>314</v>
      </c>
      <c r="O232" s="152">
        <v>9.5541649999999994</v>
      </c>
      <c r="P232" s="152">
        <v>9.5541649999999994</v>
      </c>
      <c r="Q232" s="152">
        <v>5.3500059999999996</v>
      </c>
      <c r="R232" s="152">
        <v>1132</v>
      </c>
      <c r="S232" s="152">
        <v>97.64179</v>
      </c>
      <c r="T232" s="152">
        <v>99.600122999999996</v>
      </c>
      <c r="U232" s="152">
        <v>5</v>
      </c>
      <c r="V232" s="152">
        <v>1679</v>
      </c>
      <c r="W232" s="152">
        <v>101.95724300000001</v>
      </c>
      <c r="X232" s="152">
        <v>104.50307599999999</v>
      </c>
      <c r="Y232" s="152">
        <v>6.5</v>
      </c>
      <c r="Z232" s="152" t="s">
        <v>251</v>
      </c>
      <c r="AA232" s="152" t="s">
        <v>251</v>
      </c>
      <c r="AB232" s="152" t="s">
        <v>251</v>
      </c>
      <c r="AC232" s="152" t="s">
        <v>251</v>
      </c>
      <c r="AD232" s="152">
        <v>3408</v>
      </c>
      <c r="AE232" s="152">
        <v>96.242784999999998</v>
      </c>
      <c r="AF232" s="152">
        <v>97.041396000000006</v>
      </c>
      <c r="AG232" s="152">
        <v>5.75</v>
      </c>
      <c r="AH232" s="152">
        <v>6593</v>
      </c>
      <c r="AI232" s="152">
        <v>110.51440700000001</v>
      </c>
      <c r="AJ232" s="152">
        <v>113.549824</v>
      </c>
      <c r="AK232" s="152">
        <v>7.75</v>
      </c>
      <c r="AL232" s="152">
        <v>9505</v>
      </c>
      <c r="AM232" s="152">
        <v>111.57838599999999</v>
      </c>
      <c r="AN232" s="152">
        <v>114.613803</v>
      </c>
      <c r="AO232" s="152">
        <v>7.75</v>
      </c>
    </row>
    <row r="233" spans="1:41" x14ac:dyDescent="0.25">
      <c r="A233" s="148">
        <v>42681</v>
      </c>
      <c r="B233" s="152">
        <v>24</v>
      </c>
      <c r="C233" s="152">
        <v>9.9683779999999995</v>
      </c>
      <c r="D233" s="152">
        <v>9.9683779999999995</v>
      </c>
      <c r="E233" s="152">
        <v>4.7583469999999997</v>
      </c>
      <c r="F233" s="152">
        <v>87</v>
      </c>
      <c r="G233" s="152">
        <v>9.8812470000000001</v>
      </c>
      <c r="H233" s="152">
        <v>9.8812470000000001</v>
      </c>
      <c r="I233" s="152">
        <v>4.9729729999999996</v>
      </c>
      <c r="J233" s="152">
        <v>171</v>
      </c>
      <c r="K233" s="152">
        <v>9.7643810000000002</v>
      </c>
      <c r="L233" s="152">
        <v>9.7643810000000002</v>
      </c>
      <c r="M233" s="152">
        <v>5.0800970000000003</v>
      </c>
      <c r="N233" s="152">
        <v>311</v>
      </c>
      <c r="O233" s="152">
        <v>9.5587630000000008</v>
      </c>
      <c r="P233" s="152">
        <v>9.5587630000000008</v>
      </c>
      <c r="Q233" s="152">
        <v>5.3433339999999996</v>
      </c>
      <c r="R233" s="152">
        <v>1129</v>
      </c>
      <c r="S233" s="152">
        <v>97.813111000000006</v>
      </c>
      <c r="T233" s="152">
        <v>99.813111000000006</v>
      </c>
      <c r="U233" s="152">
        <v>5</v>
      </c>
      <c r="V233" s="152">
        <v>1676</v>
      </c>
      <c r="W233" s="152">
        <v>102.282887</v>
      </c>
      <c r="X233" s="152">
        <v>104.882887</v>
      </c>
      <c r="Y233" s="152">
        <v>6.5</v>
      </c>
      <c r="Z233" s="152" t="s">
        <v>251</v>
      </c>
      <c r="AA233" s="152" t="s">
        <v>251</v>
      </c>
      <c r="AB233" s="152" t="s">
        <v>251</v>
      </c>
      <c r="AC233" s="152" t="s">
        <v>251</v>
      </c>
      <c r="AD233" s="152">
        <v>3405</v>
      </c>
      <c r="AE233" s="152">
        <v>96.667849000000004</v>
      </c>
      <c r="AF233" s="152">
        <v>97.514376999999996</v>
      </c>
      <c r="AG233" s="152">
        <v>5.75</v>
      </c>
      <c r="AH233" s="152">
        <v>6590</v>
      </c>
      <c r="AI233" s="152">
        <v>110.961248</v>
      </c>
      <c r="AJ233" s="152">
        <v>114.06124800000001</v>
      </c>
      <c r="AK233" s="152">
        <v>7.75</v>
      </c>
      <c r="AL233" s="152">
        <v>9502</v>
      </c>
      <c r="AM233" s="152">
        <v>112.34690500000001</v>
      </c>
      <c r="AN233" s="152">
        <v>115.446905</v>
      </c>
      <c r="AO233" s="152">
        <v>7.75</v>
      </c>
    </row>
    <row r="234" spans="1:41" x14ac:dyDescent="0.25">
      <c r="A234" s="148">
        <v>42682</v>
      </c>
      <c r="B234" s="152">
        <v>23</v>
      </c>
      <c r="C234" s="152">
        <v>9.9695800000000006</v>
      </c>
      <c r="D234" s="152">
        <v>9.9695800000000006</v>
      </c>
      <c r="E234" s="152">
        <v>4.7759200000000002</v>
      </c>
      <c r="F234" s="152">
        <v>86</v>
      </c>
      <c r="G234" s="152">
        <v>9.8821200000000005</v>
      </c>
      <c r="H234" s="152">
        <v>9.8821200000000005</v>
      </c>
      <c r="I234" s="152">
        <v>4.9933740000000002</v>
      </c>
      <c r="J234" s="152">
        <v>170</v>
      </c>
      <c r="K234" s="152">
        <v>9.7643799999999992</v>
      </c>
      <c r="L234" s="152">
        <v>9.7643799999999992</v>
      </c>
      <c r="M234" s="152">
        <v>5.1100019999999997</v>
      </c>
      <c r="N234" s="152">
        <v>310</v>
      </c>
      <c r="O234" s="152">
        <v>9.5628080000000004</v>
      </c>
      <c r="P234" s="152">
        <v>9.5628080000000004</v>
      </c>
      <c r="Q234" s="152">
        <v>5.3091819999999998</v>
      </c>
      <c r="R234" s="152">
        <v>1128</v>
      </c>
      <c r="S234" s="152">
        <v>98.003540000000001</v>
      </c>
      <c r="T234" s="152">
        <v>100.01742900000001</v>
      </c>
      <c r="U234" s="152">
        <v>5</v>
      </c>
      <c r="V234" s="152">
        <v>1675</v>
      </c>
      <c r="W234" s="152">
        <v>102.615245</v>
      </c>
      <c r="X234" s="152">
        <v>105.233301</v>
      </c>
      <c r="Y234" s="152">
        <v>6.5</v>
      </c>
      <c r="Z234" s="152" t="s">
        <v>251</v>
      </c>
      <c r="AA234" s="152" t="s">
        <v>251</v>
      </c>
      <c r="AB234" s="152" t="s">
        <v>251</v>
      </c>
      <c r="AC234" s="152" t="s">
        <v>251</v>
      </c>
      <c r="AD234" s="152">
        <v>3404</v>
      </c>
      <c r="AE234" s="152">
        <v>97.148433999999995</v>
      </c>
      <c r="AF234" s="152">
        <v>98.010934000000006</v>
      </c>
      <c r="AG234" s="152">
        <v>5.75</v>
      </c>
      <c r="AH234" s="152">
        <v>6589</v>
      </c>
      <c r="AI234" s="152">
        <v>111.544871</v>
      </c>
      <c r="AJ234" s="152">
        <v>114.666399</v>
      </c>
      <c r="AK234" s="152">
        <v>7.75</v>
      </c>
      <c r="AL234" s="152">
        <v>9501</v>
      </c>
      <c r="AM234" s="152">
        <v>113.183307</v>
      </c>
      <c r="AN234" s="152">
        <v>116.304835</v>
      </c>
      <c r="AO234" s="152">
        <v>7.75</v>
      </c>
    </row>
    <row r="235" spans="1:41" x14ac:dyDescent="0.25">
      <c r="A235" s="148">
        <v>42683</v>
      </c>
      <c r="B235" s="152">
        <v>22</v>
      </c>
      <c r="C235" s="152">
        <v>9.9700589999999991</v>
      </c>
      <c r="D235" s="152">
        <v>9.9700589999999991</v>
      </c>
      <c r="E235" s="152">
        <v>4.9141500000000002</v>
      </c>
      <c r="F235" s="152">
        <v>85</v>
      </c>
      <c r="G235" s="152">
        <v>9.8742920000000005</v>
      </c>
      <c r="H235" s="152">
        <v>9.8742920000000005</v>
      </c>
      <c r="I235" s="152">
        <v>5.3918840000000001</v>
      </c>
      <c r="J235" s="152">
        <v>169</v>
      </c>
      <c r="K235" s="152">
        <v>9.7504080000000002</v>
      </c>
      <c r="L235" s="152">
        <v>9.7504080000000002</v>
      </c>
      <c r="M235" s="152">
        <v>5.4528509999999999</v>
      </c>
      <c r="N235" s="152">
        <v>309</v>
      </c>
      <c r="O235" s="152">
        <v>9.5322990000000001</v>
      </c>
      <c r="P235" s="152">
        <v>9.5322990000000001</v>
      </c>
      <c r="Q235" s="152">
        <v>5.7162949999999997</v>
      </c>
      <c r="R235" s="152">
        <v>1127</v>
      </c>
      <c r="S235" s="152">
        <v>96.815012999999993</v>
      </c>
      <c r="T235" s="152">
        <v>98.842791000000005</v>
      </c>
      <c r="U235" s="152">
        <v>5</v>
      </c>
      <c r="V235" s="152">
        <v>1674</v>
      </c>
      <c r="W235" s="152">
        <v>100.74716100000001</v>
      </c>
      <c r="X235" s="152">
        <v>103.38327200000001</v>
      </c>
      <c r="Y235" s="152">
        <v>6.5</v>
      </c>
      <c r="Z235" s="152" t="s">
        <v>251</v>
      </c>
      <c r="AA235" s="152" t="s">
        <v>251</v>
      </c>
      <c r="AB235" s="152" t="s">
        <v>251</v>
      </c>
      <c r="AC235" s="152" t="s">
        <v>251</v>
      </c>
      <c r="AD235" s="152">
        <v>3403</v>
      </c>
      <c r="AE235" s="152">
        <v>94.156886</v>
      </c>
      <c r="AF235" s="152">
        <v>95.035358000000002</v>
      </c>
      <c r="AG235" s="152">
        <v>5.75</v>
      </c>
      <c r="AH235" s="152">
        <v>6588</v>
      </c>
      <c r="AI235" s="152">
        <v>107.43100699999999</v>
      </c>
      <c r="AJ235" s="152">
        <v>110.574063</v>
      </c>
      <c r="AK235" s="152">
        <v>7.75</v>
      </c>
      <c r="AL235" s="152">
        <v>9500</v>
      </c>
      <c r="AM235" s="152">
        <v>107.60238</v>
      </c>
      <c r="AN235" s="152">
        <v>110.745436</v>
      </c>
      <c r="AO235" s="152">
        <v>7.75</v>
      </c>
    </row>
    <row r="236" spans="1:41" x14ac:dyDescent="0.25">
      <c r="A236" s="148">
        <v>42684</v>
      </c>
      <c r="B236" s="152">
        <v>28</v>
      </c>
      <c r="C236" s="152">
        <v>9.9592840000000002</v>
      </c>
      <c r="D236" s="152">
        <v>9.9592840000000002</v>
      </c>
      <c r="E236" s="152">
        <v>5.256316</v>
      </c>
      <c r="F236" s="152">
        <v>91</v>
      </c>
      <c r="G236" s="152">
        <v>9.8639690000000009</v>
      </c>
      <c r="H236" s="152">
        <v>9.8639690000000009</v>
      </c>
      <c r="I236" s="152">
        <v>5.45566</v>
      </c>
      <c r="J236" s="152">
        <v>182</v>
      </c>
      <c r="K236" s="152">
        <v>9.7188870000000005</v>
      </c>
      <c r="L236" s="152">
        <v>9.7188870000000005</v>
      </c>
      <c r="M236" s="152">
        <v>5.7213099999999999</v>
      </c>
      <c r="N236" s="152">
        <v>364</v>
      </c>
      <c r="O236" s="152">
        <v>9.4235410000000002</v>
      </c>
      <c r="P236" s="152">
        <v>9.4235410000000002</v>
      </c>
      <c r="Q236" s="152">
        <v>6.050001</v>
      </c>
      <c r="R236" s="152">
        <v>1126</v>
      </c>
      <c r="S236" s="152">
        <v>95.662634999999995</v>
      </c>
      <c r="T236" s="152">
        <v>97.704301999999998</v>
      </c>
      <c r="U236" s="152">
        <v>5</v>
      </c>
      <c r="V236" s="152">
        <v>1673</v>
      </c>
      <c r="W236" s="152">
        <v>99.008769999999998</v>
      </c>
      <c r="X236" s="152">
        <v>101.662937</v>
      </c>
      <c r="Y236" s="152">
        <v>6.5</v>
      </c>
      <c r="Z236" s="152" t="s">
        <v>251</v>
      </c>
      <c r="AA236" s="152" t="s">
        <v>251</v>
      </c>
      <c r="AB236" s="152" t="s">
        <v>251</v>
      </c>
      <c r="AC236" s="152" t="s">
        <v>251</v>
      </c>
      <c r="AD236" s="152">
        <v>3402</v>
      </c>
      <c r="AE236" s="152">
        <v>91.057293000000001</v>
      </c>
      <c r="AF236" s="152">
        <v>91.951736999999994</v>
      </c>
      <c r="AG236" s="152">
        <v>5.75</v>
      </c>
      <c r="AH236" s="152">
        <v>6587</v>
      </c>
      <c r="AI236" s="152">
        <v>104.084328</v>
      </c>
      <c r="AJ236" s="152">
        <v>107.24891100000001</v>
      </c>
      <c r="AK236" s="152">
        <v>7.75</v>
      </c>
      <c r="AL236" s="152">
        <v>9499</v>
      </c>
      <c r="AM236" s="152">
        <v>103.82093399999999</v>
      </c>
      <c r="AN236" s="152">
        <v>106.985517</v>
      </c>
      <c r="AO236" s="152">
        <v>7.75</v>
      </c>
    </row>
    <row r="237" spans="1:41" x14ac:dyDescent="0.25">
      <c r="A237" s="148">
        <v>42685</v>
      </c>
      <c r="B237" s="152">
        <v>27</v>
      </c>
      <c r="C237" s="152">
        <v>9.9600310000000007</v>
      </c>
      <c r="D237" s="152">
        <v>9.9600310000000007</v>
      </c>
      <c r="E237" s="152">
        <v>5.3505859999999998</v>
      </c>
      <c r="F237" s="152">
        <v>90</v>
      </c>
      <c r="G237" s="152">
        <v>9.8628540000000005</v>
      </c>
      <c r="H237" s="152">
        <v>9.8628540000000005</v>
      </c>
      <c r="I237" s="152">
        <v>5.5621219999999996</v>
      </c>
      <c r="J237" s="152">
        <v>181</v>
      </c>
      <c r="K237" s="152">
        <v>9.7181320000000007</v>
      </c>
      <c r="L237" s="152">
        <v>9.7181320000000007</v>
      </c>
      <c r="M237" s="152">
        <v>5.7688189999999997</v>
      </c>
      <c r="N237" s="152">
        <v>363</v>
      </c>
      <c r="O237" s="152">
        <v>9.4071529999999992</v>
      </c>
      <c r="P237" s="152">
        <v>9.4071529999999992</v>
      </c>
      <c r="Q237" s="152">
        <v>6.2500039999999997</v>
      </c>
      <c r="R237" s="152">
        <v>1125</v>
      </c>
      <c r="S237" s="152">
        <v>95.263637000000003</v>
      </c>
      <c r="T237" s="152">
        <v>97.319192999999999</v>
      </c>
      <c r="U237" s="152">
        <v>5</v>
      </c>
      <c r="V237" s="152">
        <v>1672</v>
      </c>
      <c r="W237" s="152">
        <v>98.312811999999994</v>
      </c>
      <c r="X237" s="152">
        <v>100.985034</v>
      </c>
      <c r="Y237" s="152">
        <v>6.5</v>
      </c>
      <c r="Z237" s="152" t="s">
        <v>251</v>
      </c>
      <c r="AA237" s="152" t="s">
        <v>251</v>
      </c>
      <c r="AB237" s="152" t="s">
        <v>251</v>
      </c>
      <c r="AC237" s="152" t="s">
        <v>251</v>
      </c>
      <c r="AD237" s="152">
        <v>3401</v>
      </c>
      <c r="AE237" s="152">
        <v>89.987061999999995</v>
      </c>
      <c r="AF237" s="152">
        <v>90.897479000000004</v>
      </c>
      <c r="AG237" s="152">
        <v>5.75</v>
      </c>
      <c r="AH237" s="152">
        <v>6586</v>
      </c>
      <c r="AI237" s="152">
        <v>102.544112</v>
      </c>
      <c r="AJ237" s="152">
        <v>105.730223</v>
      </c>
      <c r="AK237" s="152">
        <v>7.75</v>
      </c>
      <c r="AL237" s="152">
        <v>9498</v>
      </c>
      <c r="AM237" s="152">
        <v>101.91835500000001</v>
      </c>
      <c r="AN237" s="152">
        <v>105.104466</v>
      </c>
      <c r="AO237" s="152">
        <v>7.75</v>
      </c>
    </row>
    <row r="238" spans="1:41" x14ac:dyDescent="0.25">
      <c r="A238" s="148">
        <v>42688</v>
      </c>
      <c r="B238" s="152">
        <v>24</v>
      </c>
      <c r="C238" s="152">
        <v>9.9681449999999998</v>
      </c>
      <c r="D238" s="152">
        <v>9.9681449999999998</v>
      </c>
      <c r="E238" s="152">
        <v>4.79352</v>
      </c>
      <c r="F238" s="152">
        <v>87</v>
      </c>
      <c r="G238" s="152">
        <v>9.8676340000000007</v>
      </c>
      <c r="H238" s="152">
        <v>9.8676340000000007</v>
      </c>
      <c r="I238" s="152">
        <v>5.5506859999999998</v>
      </c>
      <c r="J238" s="152">
        <v>178</v>
      </c>
      <c r="K238" s="152">
        <v>9.7184659999999994</v>
      </c>
      <c r="L238" s="152">
        <v>9.7184659999999994</v>
      </c>
      <c r="M238" s="152">
        <v>5.8588940000000003</v>
      </c>
      <c r="N238" s="152">
        <v>360</v>
      </c>
      <c r="O238" s="152">
        <v>9.4072560000000003</v>
      </c>
      <c r="P238" s="152">
        <v>9.4072560000000003</v>
      </c>
      <c r="Q238" s="152">
        <v>6.3009230000000001</v>
      </c>
      <c r="R238" s="152">
        <v>1122</v>
      </c>
      <c r="S238" s="152">
        <v>95.185685000000007</v>
      </c>
      <c r="T238" s="152">
        <v>97.282906999999994</v>
      </c>
      <c r="U238" s="152">
        <v>5</v>
      </c>
      <c r="V238" s="152">
        <v>1669</v>
      </c>
      <c r="W238" s="152">
        <v>98.194775000000007</v>
      </c>
      <c r="X238" s="152">
        <v>100.921164</v>
      </c>
      <c r="Y238" s="152">
        <v>6.5</v>
      </c>
      <c r="Z238" s="152" t="s">
        <v>251</v>
      </c>
      <c r="AA238" s="152" t="s">
        <v>251</v>
      </c>
      <c r="AB238" s="152" t="s">
        <v>251</v>
      </c>
      <c r="AC238" s="152" t="s">
        <v>251</v>
      </c>
      <c r="AD238" s="152">
        <v>3398</v>
      </c>
      <c r="AE238" s="152">
        <v>89.715220000000002</v>
      </c>
      <c r="AF238" s="152">
        <v>90.673552999999998</v>
      </c>
      <c r="AG238" s="152">
        <v>5.75</v>
      </c>
      <c r="AH238" s="152">
        <v>6583</v>
      </c>
      <c r="AI238" s="152">
        <v>102.388019</v>
      </c>
      <c r="AJ238" s="152">
        <v>105.638713</v>
      </c>
      <c r="AK238" s="152">
        <v>7.75</v>
      </c>
      <c r="AL238" s="152">
        <v>9495</v>
      </c>
      <c r="AM238" s="152">
        <v>101.749374</v>
      </c>
      <c r="AN238" s="152">
        <v>105.000068</v>
      </c>
      <c r="AO238" s="152">
        <v>7.75</v>
      </c>
    </row>
    <row r="239" spans="1:41" x14ac:dyDescent="0.25">
      <c r="A239" s="148">
        <v>42689</v>
      </c>
      <c r="B239" s="152">
        <v>23</v>
      </c>
      <c r="C239" s="152">
        <v>9.9648760000000003</v>
      </c>
      <c r="D239" s="152">
        <v>9.9648760000000003</v>
      </c>
      <c r="E239" s="152">
        <v>5.517048</v>
      </c>
      <c r="F239" s="152">
        <v>86</v>
      </c>
      <c r="G239" s="152">
        <v>9.8626919999999991</v>
      </c>
      <c r="H239" s="152">
        <v>9.8626919999999991</v>
      </c>
      <c r="I239" s="152">
        <v>5.8277970000000003</v>
      </c>
      <c r="J239" s="152">
        <v>177</v>
      </c>
      <c r="K239" s="152">
        <v>9.7167010000000005</v>
      </c>
      <c r="L239" s="152">
        <v>9.7167010000000005</v>
      </c>
      <c r="M239" s="152">
        <v>5.9300100000000002</v>
      </c>
      <c r="N239" s="152">
        <v>359</v>
      </c>
      <c r="O239" s="152">
        <v>9.4046269999999996</v>
      </c>
      <c r="P239" s="152">
        <v>9.4046269999999996</v>
      </c>
      <c r="Q239" s="152">
        <v>6.3482729999999998</v>
      </c>
      <c r="R239" s="152">
        <v>1121</v>
      </c>
      <c r="S239" s="152">
        <v>95.638176000000001</v>
      </c>
      <c r="T239" s="152">
        <v>97.749286999999995</v>
      </c>
      <c r="U239" s="152">
        <v>5</v>
      </c>
      <c r="V239" s="152">
        <v>1668</v>
      </c>
      <c r="W239" s="152">
        <v>98.761841000000004</v>
      </c>
      <c r="X239" s="152">
        <v>101.50628500000001</v>
      </c>
      <c r="Y239" s="152">
        <v>6.5</v>
      </c>
      <c r="Z239" s="152" t="s">
        <v>251</v>
      </c>
      <c r="AA239" s="152" t="s">
        <v>251</v>
      </c>
      <c r="AB239" s="152" t="s">
        <v>251</v>
      </c>
      <c r="AC239" s="152" t="s">
        <v>251</v>
      </c>
      <c r="AD239" s="152">
        <v>3397</v>
      </c>
      <c r="AE239" s="152">
        <v>91.074691999999999</v>
      </c>
      <c r="AF239" s="152">
        <v>92.048997999999997</v>
      </c>
      <c r="AG239" s="152">
        <v>5.75</v>
      </c>
      <c r="AH239" s="152">
        <v>6582</v>
      </c>
      <c r="AI239" s="152">
        <v>103.996274</v>
      </c>
      <c r="AJ239" s="152">
        <v>107.268496</v>
      </c>
      <c r="AK239" s="152">
        <v>7.75</v>
      </c>
      <c r="AL239" s="152">
        <v>9494</v>
      </c>
      <c r="AM239" s="152">
        <v>103.79754800000001</v>
      </c>
      <c r="AN239" s="152">
        <v>107.06977000000001</v>
      </c>
      <c r="AO239" s="152">
        <v>7.75</v>
      </c>
    </row>
    <row r="240" spans="1:41" x14ac:dyDescent="0.25">
      <c r="A240" s="148">
        <v>42690</v>
      </c>
      <c r="B240" s="152">
        <v>22</v>
      </c>
      <c r="C240" s="152">
        <v>9.9661439999999999</v>
      </c>
      <c r="D240" s="152">
        <v>9.9661439999999999</v>
      </c>
      <c r="E240" s="152">
        <v>5.5588930000000003</v>
      </c>
      <c r="F240" s="152">
        <v>85</v>
      </c>
      <c r="G240" s="152">
        <v>9.8628800000000005</v>
      </c>
      <c r="H240" s="152">
        <v>9.8628800000000005</v>
      </c>
      <c r="I240" s="152">
        <v>5.8881740000000002</v>
      </c>
      <c r="J240" s="152">
        <v>176</v>
      </c>
      <c r="K240" s="152">
        <v>9.7163629999999994</v>
      </c>
      <c r="L240" s="152">
        <v>9.7163629999999994</v>
      </c>
      <c r="M240" s="152">
        <v>5.9710260000000002</v>
      </c>
      <c r="N240" s="152">
        <v>358</v>
      </c>
      <c r="O240" s="152">
        <v>9.4078759999999999</v>
      </c>
      <c r="P240" s="152">
        <v>9.4078759999999999</v>
      </c>
      <c r="Q240" s="152">
        <v>6.3290800000000003</v>
      </c>
      <c r="R240" s="152">
        <v>1120</v>
      </c>
      <c r="S240" s="152">
        <v>95.628269000000003</v>
      </c>
      <c r="T240" s="152">
        <v>97.753269000000003</v>
      </c>
      <c r="U240" s="152">
        <v>5</v>
      </c>
      <c r="V240" s="152">
        <v>1667</v>
      </c>
      <c r="W240" s="152">
        <v>98.771987999999993</v>
      </c>
      <c r="X240" s="152">
        <v>101.534488</v>
      </c>
      <c r="Y240" s="152">
        <v>6.5</v>
      </c>
      <c r="Z240" s="152" t="s">
        <v>251</v>
      </c>
      <c r="AA240" s="152" t="s">
        <v>251</v>
      </c>
      <c r="AB240" s="152" t="s">
        <v>251</v>
      </c>
      <c r="AC240" s="152" t="s">
        <v>251</v>
      </c>
      <c r="AD240" s="152">
        <v>3396</v>
      </c>
      <c r="AE240" s="152">
        <v>91.138734999999997</v>
      </c>
      <c r="AF240" s="152">
        <v>92.129013</v>
      </c>
      <c r="AG240" s="152">
        <v>5.75</v>
      </c>
      <c r="AH240" s="152">
        <v>6581</v>
      </c>
      <c r="AI240" s="152">
        <v>104.286023</v>
      </c>
      <c r="AJ240" s="152">
        <v>107.579773</v>
      </c>
      <c r="AK240" s="152">
        <v>7.75</v>
      </c>
      <c r="AL240" s="152">
        <v>9493</v>
      </c>
      <c r="AM240" s="152">
        <v>104.38298899999999</v>
      </c>
      <c r="AN240" s="152">
        <v>107.676739</v>
      </c>
      <c r="AO240" s="152">
        <v>7.75</v>
      </c>
    </row>
    <row r="241" spans="1:41" x14ac:dyDescent="0.25">
      <c r="A241" s="148">
        <v>42691</v>
      </c>
      <c r="B241" s="152">
        <v>28</v>
      </c>
      <c r="C241" s="152">
        <v>9.9592980000000004</v>
      </c>
      <c r="D241" s="152">
        <v>9.9592980000000004</v>
      </c>
      <c r="E241" s="152">
        <v>5.2545010000000003</v>
      </c>
      <c r="F241" s="152">
        <v>91</v>
      </c>
      <c r="G241" s="152">
        <v>9.8594790000000003</v>
      </c>
      <c r="H241" s="152">
        <v>9.8594790000000003</v>
      </c>
      <c r="I241" s="152">
        <v>5.6383029999999996</v>
      </c>
      <c r="J241" s="152">
        <v>175</v>
      </c>
      <c r="K241" s="152">
        <v>9.7280709999999999</v>
      </c>
      <c r="L241" s="152">
        <v>9.7280709999999999</v>
      </c>
      <c r="M241" s="152">
        <v>5.7503359999999999</v>
      </c>
      <c r="N241" s="152">
        <v>357</v>
      </c>
      <c r="O241" s="152">
        <v>9.4427620000000001</v>
      </c>
      <c r="P241" s="152">
        <v>9.4427620000000001</v>
      </c>
      <c r="Q241" s="152">
        <v>5.9508080000000003</v>
      </c>
      <c r="R241" s="152">
        <v>1119</v>
      </c>
      <c r="S241" s="152">
        <v>96.030508999999995</v>
      </c>
      <c r="T241" s="152">
        <v>98.169398000000001</v>
      </c>
      <c r="U241" s="152">
        <v>5</v>
      </c>
      <c r="V241" s="152">
        <v>1666</v>
      </c>
      <c r="W241" s="152">
        <v>99.320186000000007</v>
      </c>
      <c r="X241" s="152">
        <v>102.100742</v>
      </c>
      <c r="Y241" s="152">
        <v>6.5</v>
      </c>
      <c r="Z241" s="152" t="s">
        <v>251</v>
      </c>
      <c r="AA241" s="152" t="s">
        <v>251</v>
      </c>
      <c r="AB241" s="152" t="s">
        <v>251</v>
      </c>
      <c r="AC241" s="152" t="s">
        <v>251</v>
      </c>
      <c r="AD241" s="152">
        <v>3395</v>
      </c>
      <c r="AE241" s="152">
        <v>91.204295000000002</v>
      </c>
      <c r="AF241" s="152">
        <v>92.210544999999996</v>
      </c>
      <c r="AG241" s="152">
        <v>5.75</v>
      </c>
      <c r="AH241" s="152">
        <v>6580</v>
      </c>
      <c r="AI241" s="152">
        <v>104.687574</v>
      </c>
      <c r="AJ241" s="152">
        <v>108.002852</v>
      </c>
      <c r="AK241" s="152">
        <v>7.75</v>
      </c>
      <c r="AL241" s="152">
        <v>9492</v>
      </c>
      <c r="AM241" s="152">
        <v>104.381561</v>
      </c>
      <c r="AN241" s="152">
        <v>107.696839</v>
      </c>
      <c r="AO241" s="152">
        <v>7.75</v>
      </c>
    </row>
    <row r="242" spans="1:41" x14ac:dyDescent="0.25">
      <c r="A242" s="148">
        <v>42692</v>
      </c>
      <c r="B242" s="152">
        <v>27</v>
      </c>
      <c r="C242" s="152">
        <v>9.9605399999999999</v>
      </c>
      <c r="D242" s="152">
        <v>9.9605399999999999</v>
      </c>
      <c r="E242" s="152">
        <v>5.2821769999999999</v>
      </c>
      <c r="F242" s="152">
        <v>90</v>
      </c>
      <c r="G242" s="152">
        <v>9.8592720000000007</v>
      </c>
      <c r="H242" s="152">
        <v>9.8592720000000007</v>
      </c>
      <c r="I242" s="152">
        <v>5.7094680000000002</v>
      </c>
      <c r="J242" s="152">
        <v>174</v>
      </c>
      <c r="K242" s="152">
        <v>9.7247459999999997</v>
      </c>
      <c r="L242" s="152">
        <v>9.7247459999999997</v>
      </c>
      <c r="M242" s="152">
        <v>5.8561019999999999</v>
      </c>
      <c r="N242" s="152">
        <v>356</v>
      </c>
      <c r="O242" s="152">
        <v>9.4311279999999993</v>
      </c>
      <c r="P242" s="152">
        <v>9.4311279999999993</v>
      </c>
      <c r="Q242" s="152">
        <v>6.0996290000000002</v>
      </c>
      <c r="R242" s="152">
        <v>1118</v>
      </c>
      <c r="S242" s="152">
        <v>95.378118000000001</v>
      </c>
      <c r="T242" s="152">
        <v>97.530895999999998</v>
      </c>
      <c r="U242" s="152">
        <v>5</v>
      </c>
      <c r="V242" s="152">
        <v>1665</v>
      </c>
      <c r="W242" s="152">
        <v>98.345303999999999</v>
      </c>
      <c r="X242" s="152">
        <v>101.14391500000001</v>
      </c>
      <c r="Y242" s="152">
        <v>6.5</v>
      </c>
      <c r="Z242" s="152" t="s">
        <v>251</v>
      </c>
      <c r="AA242" s="152" t="s">
        <v>251</v>
      </c>
      <c r="AB242" s="152" t="s">
        <v>251</v>
      </c>
      <c r="AC242" s="152" t="s">
        <v>251</v>
      </c>
      <c r="AD242" s="152">
        <v>3394</v>
      </c>
      <c r="AE242" s="152">
        <v>89.314881999999997</v>
      </c>
      <c r="AF242" s="152">
        <v>90.337103999999997</v>
      </c>
      <c r="AG242" s="152">
        <v>5.75</v>
      </c>
      <c r="AH242" s="152">
        <v>6579</v>
      </c>
      <c r="AI242" s="152">
        <v>101.649919</v>
      </c>
      <c r="AJ242" s="152">
        <v>104.98672500000001</v>
      </c>
      <c r="AK242" s="152">
        <v>7.75</v>
      </c>
      <c r="AL242" s="152">
        <v>9491</v>
      </c>
      <c r="AM242" s="152">
        <v>100.79458</v>
      </c>
      <c r="AN242" s="152">
        <v>104.13138600000001</v>
      </c>
      <c r="AO242" s="152">
        <v>7.75</v>
      </c>
    </row>
    <row r="243" spans="1:41" x14ac:dyDescent="0.25">
      <c r="A243" s="148">
        <v>42696</v>
      </c>
      <c r="B243" s="152">
        <v>23</v>
      </c>
      <c r="C243" s="152">
        <v>9.9650219999999994</v>
      </c>
      <c r="D243" s="152">
        <v>9.9650219999999994</v>
      </c>
      <c r="E243" s="152">
        <v>5.4940340000000001</v>
      </c>
      <c r="F243" s="152">
        <v>86</v>
      </c>
      <c r="G243" s="152">
        <v>9.8613780000000002</v>
      </c>
      <c r="H243" s="152">
        <v>9.8613780000000002</v>
      </c>
      <c r="I243" s="152">
        <v>5.8843509999999997</v>
      </c>
      <c r="J243" s="152">
        <v>170</v>
      </c>
      <c r="K243" s="152">
        <v>9.7222310000000007</v>
      </c>
      <c r="L243" s="152">
        <v>9.7222310000000007</v>
      </c>
      <c r="M243" s="152">
        <v>6.050224</v>
      </c>
      <c r="N243" s="152">
        <v>352</v>
      </c>
      <c r="O243" s="152">
        <v>9.4308859999999992</v>
      </c>
      <c r="P243" s="152">
        <v>9.4308859999999992</v>
      </c>
      <c r="Q243" s="152">
        <v>6.1717259999999996</v>
      </c>
      <c r="R243" s="152">
        <v>1114</v>
      </c>
      <c r="S243" s="152">
        <v>95.206216999999995</v>
      </c>
      <c r="T243" s="152">
        <v>97.414550000000006</v>
      </c>
      <c r="U243" s="152">
        <v>5</v>
      </c>
      <c r="V243" s="152">
        <v>1661</v>
      </c>
      <c r="W243" s="152">
        <v>98.086010999999999</v>
      </c>
      <c r="X243" s="152">
        <v>100.956844</v>
      </c>
      <c r="Y243" s="152">
        <v>6.5</v>
      </c>
      <c r="Z243" s="152" t="s">
        <v>251</v>
      </c>
      <c r="AA243" s="152" t="s">
        <v>251</v>
      </c>
      <c r="AB243" s="152" t="s">
        <v>251</v>
      </c>
      <c r="AC243" s="152" t="s">
        <v>251</v>
      </c>
      <c r="AD243" s="152">
        <v>3390</v>
      </c>
      <c r="AE243" s="152">
        <v>89.022969000000003</v>
      </c>
      <c r="AF243" s="152">
        <v>90.109080000000006</v>
      </c>
      <c r="AG243" s="152">
        <v>5.75</v>
      </c>
      <c r="AH243" s="152">
        <v>6575</v>
      </c>
      <c r="AI243" s="152">
        <v>100.9586</v>
      </c>
      <c r="AJ243" s="152">
        <v>104.381517</v>
      </c>
      <c r="AK243" s="152">
        <v>7.75</v>
      </c>
      <c r="AL243" s="152">
        <v>9487</v>
      </c>
      <c r="AM243" s="152">
        <v>100.163663</v>
      </c>
      <c r="AN243" s="152">
        <v>103.58658</v>
      </c>
      <c r="AO243" s="152">
        <v>7.75</v>
      </c>
    </row>
    <row r="244" spans="1:41" x14ac:dyDescent="0.25">
      <c r="A244" s="148">
        <v>42697</v>
      </c>
      <c r="B244" s="152">
        <v>22</v>
      </c>
      <c r="C244" s="152">
        <v>9.966564</v>
      </c>
      <c r="D244" s="152">
        <v>9.966564</v>
      </c>
      <c r="E244" s="152">
        <v>5.4897010000000002</v>
      </c>
      <c r="F244" s="152">
        <v>85</v>
      </c>
      <c r="G244" s="152">
        <v>9.8620509999999992</v>
      </c>
      <c r="H244" s="152">
        <v>9.8620509999999992</v>
      </c>
      <c r="I244" s="152">
        <v>5.9242710000000001</v>
      </c>
      <c r="J244" s="152">
        <v>169</v>
      </c>
      <c r="K244" s="152">
        <v>9.7261340000000001</v>
      </c>
      <c r="L244" s="152">
        <v>9.7261340000000001</v>
      </c>
      <c r="M244" s="152">
        <v>5.9981</v>
      </c>
      <c r="N244" s="152">
        <v>351</v>
      </c>
      <c r="O244" s="152">
        <v>9.4326519999999991</v>
      </c>
      <c r="P244" s="152">
        <v>9.4326519999999991</v>
      </c>
      <c r="Q244" s="152">
        <v>6.1689480000000003</v>
      </c>
      <c r="R244" s="152">
        <v>1113</v>
      </c>
      <c r="S244" s="152">
        <v>95.161165999999994</v>
      </c>
      <c r="T244" s="152">
        <v>97.383387999999997</v>
      </c>
      <c r="U244" s="152">
        <v>5</v>
      </c>
      <c r="V244" s="152">
        <v>1660</v>
      </c>
      <c r="W244" s="152">
        <v>97.863861999999997</v>
      </c>
      <c r="X244" s="152">
        <v>100.752751</v>
      </c>
      <c r="Y244" s="152">
        <v>6.5</v>
      </c>
      <c r="Z244" s="152" t="s">
        <v>251</v>
      </c>
      <c r="AA244" s="152" t="s">
        <v>251</v>
      </c>
      <c r="AB244" s="152" t="s">
        <v>251</v>
      </c>
      <c r="AC244" s="152" t="s">
        <v>251</v>
      </c>
      <c r="AD244" s="152">
        <v>3389</v>
      </c>
      <c r="AE244" s="152">
        <v>88.778403999999995</v>
      </c>
      <c r="AF244" s="152">
        <v>89.880487000000002</v>
      </c>
      <c r="AG244" s="152">
        <v>5.75</v>
      </c>
      <c r="AH244" s="152">
        <v>6574</v>
      </c>
      <c r="AI244" s="152">
        <v>100.38869200000001</v>
      </c>
      <c r="AJ244" s="152">
        <v>103.833136</v>
      </c>
      <c r="AK244" s="152">
        <v>7.75</v>
      </c>
      <c r="AL244" s="152">
        <v>9486</v>
      </c>
      <c r="AM244" s="152">
        <v>99.732116000000005</v>
      </c>
      <c r="AN244" s="152">
        <v>103.17655999999999</v>
      </c>
      <c r="AO244" s="152">
        <v>7.75</v>
      </c>
    </row>
    <row r="245" spans="1:41" x14ac:dyDescent="0.25">
      <c r="A245" s="148">
        <v>42698</v>
      </c>
      <c r="B245" s="152">
        <v>28</v>
      </c>
      <c r="C245" s="152">
        <v>9.9575589999999998</v>
      </c>
      <c r="D245" s="152">
        <v>9.9575589999999998</v>
      </c>
      <c r="E245" s="152">
        <v>5.4799569999999997</v>
      </c>
      <c r="F245" s="152">
        <v>91</v>
      </c>
      <c r="G245" s="152">
        <v>9.8530560000000005</v>
      </c>
      <c r="H245" s="152">
        <v>9.8530560000000005</v>
      </c>
      <c r="I245" s="152">
        <v>5.899864</v>
      </c>
      <c r="J245" s="152">
        <v>182</v>
      </c>
      <c r="K245" s="152">
        <v>9.7053949999999993</v>
      </c>
      <c r="L245" s="152">
        <v>9.7053949999999993</v>
      </c>
      <c r="M245" s="152">
        <v>6.0042400000000002</v>
      </c>
      <c r="N245" s="152">
        <v>350</v>
      </c>
      <c r="O245" s="152">
        <v>9.4349659999999993</v>
      </c>
      <c r="P245" s="152">
        <v>9.4349659999999993</v>
      </c>
      <c r="Q245" s="152">
        <v>6.1598300000000004</v>
      </c>
      <c r="R245" s="152">
        <v>1112</v>
      </c>
      <c r="S245" s="152">
        <v>95.110236</v>
      </c>
      <c r="T245" s="152">
        <v>97.346346999999994</v>
      </c>
      <c r="U245" s="152">
        <v>5</v>
      </c>
      <c r="V245" s="152">
        <v>1659</v>
      </c>
      <c r="W245" s="152">
        <v>97.704234999999997</v>
      </c>
      <c r="X245" s="152">
        <v>100.61117900000001</v>
      </c>
      <c r="Y245" s="152">
        <v>6.5</v>
      </c>
      <c r="Z245" s="152" t="s">
        <v>251</v>
      </c>
      <c r="AA245" s="152" t="s">
        <v>251</v>
      </c>
      <c r="AB245" s="152" t="s">
        <v>251</v>
      </c>
      <c r="AC245" s="152" t="s">
        <v>251</v>
      </c>
      <c r="AD245" s="152">
        <v>3388</v>
      </c>
      <c r="AE245" s="152">
        <v>88.453113999999999</v>
      </c>
      <c r="AF245" s="152">
        <v>89.571169999999995</v>
      </c>
      <c r="AG245" s="152">
        <v>5.75</v>
      </c>
      <c r="AH245" s="152">
        <v>6573</v>
      </c>
      <c r="AI245" s="152">
        <v>100.270534</v>
      </c>
      <c r="AJ245" s="152">
        <v>103.73650600000001</v>
      </c>
      <c r="AK245" s="152">
        <v>7.75</v>
      </c>
      <c r="AL245" s="152">
        <v>9485</v>
      </c>
      <c r="AM245" s="152">
        <v>99.529227000000006</v>
      </c>
      <c r="AN245" s="152">
        <v>102.995199</v>
      </c>
      <c r="AO245" s="152">
        <v>7.75</v>
      </c>
    </row>
    <row r="246" spans="1:41" x14ac:dyDescent="0.25">
      <c r="A246" s="148">
        <v>42699</v>
      </c>
      <c r="B246" s="152">
        <v>27</v>
      </c>
      <c r="C246" s="152">
        <v>9.9590899999999998</v>
      </c>
      <c r="D246" s="152">
        <v>9.9590899999999998</v>
      </c>
      <c r="E246" s="152">
        <v>5.4770729999999999</v>
      </c>
      <c r="F246" s="152">
        <v>90</v>
      </c>
      <c r="G246" s="152">
        <v>9.8546320000000005</v>
      </c>
      <c r="H246" s="152">
        <v>9.8546320000000005</v>
      </c>
      <c r="I246" s="152">
        <v>5.9004940000000001</v>
      </c>
      <c r="J246" s="152">
        <v>181</v>
      </c>
      <c r="K246" s="152">
        <v>9.7059080000000009</v>
      </c>
      <c r="L246" s="152">
        <v>9.7059080000000009</v>
      </c>
      <c r="M246" s="152">
        <v>6.0265810000000002</v>
      </c>
      <c r="N246" s="152">
        <v>349</v>
      </c>
      <c r="O246" s="152">
        <v>9.4351929999999999</v>
      </c>
      <c r="P246" s="152">
        <v>9.4351929999999999</v>
      </c>
      <c r="Q246" s="152">
        <v>6.174849</v>
      </c>
      <c r="R246" s="152">
        <v>1111</v>
      </c>
      <c r="S246" s="152">
        <v>95.220606000000004</v>
      </c>
      <c r="T246" s="152">
        <v>97.470606000000004</v>
      </c>
      <c r="U246" s="152">
        <v>5</v>
      </c>
      <c r="V246" s="152">
        <v>1658</v>
      </c>
      <c r="W246" s="152">
        <v>97.863371000000001</v>
      </c>
      <c r="X246" s="152">
        <v>100.788371</v>
      </c>
      <c r="Y246" s="152">
        <v>6.5</v>
      </c>
      <c r="Z246" s="152" t="s">
        <v>251</v>
      </c>
      <c r="AA246" s="152" t="s">
        <v>251</v>
      </c>
      <c r="AB246" s="152" t="s">
        <v>251</v>
      </c>
      <c r="AC246" s="152" t="s">
        <v>251</v>
      </c>
      <c r="AD246" s="152">
        <v>3387</v>
      </c>
      <c r="AE246" s="152">
        <v>88.829409999999996</v>
      </c>
      <c r="AF246" s="152">
        <v>89.963437999999996</v>
      </c>
      <c r="AG246" s="152">
        <v>5.75</v>
      </c>
      <c r="AH246" s="152">
        <v>6572</v>
      </c>
      <c r="AI246" s="152">
        <v>100.57992</v>
      </c>
      <c r="AJ246" s="152">
        <v>104.06742</v>
      </c>
      <c r="AK246" s="152">
        <v>7.75</v>
      </c>
      <c r="AL246" s="152">
        <v>9484</v>
      </c>
      <c r="AM246" s="152">
        <v>100.10433399999999</v>
      </c>
      <c r="AN246" s="152">
        <v>103.59183400000001</v>
      </c>
      <c r="AO246" s="152">
        <v>7.75</v>
      </c>
    </row>
    <row r="247" spans="1:41" x14ac:dyDescent="0.25">
      <c r="A247" s="148">
        <v>42702</v>
      </c>
      <c r="B247" s="152">
        <v>24</v>
      </c>
      <c r="C247" s="152">
        <v>9.9635409999999993</v>
      </c>
      <c r="D247" s="152">
        <v>9.9635409999999993</v>
      </c>
      <c r="E247" s="152">
        <v>5.4888620000000001</v>
      </c>
      <c r="F247" s="152">
        <v>87</v>
      </c>
      <c r="G247" s="152">
        <v>9.8586790000000004</v>
      </c>
      <c r="H247" s="152">
        <v>9.8586790000000004</v>
      </c>
      <c r="I247" s="152">
        <v>5.9315910000000001</v>
      </c>
      <c r="J247" s="152">
        <v>178</v>
      </c>
      <c r="K247" s="152">
        <v>9.7089750000000006</v>
      </c>
      <c r="L247" s="152">
        <v>9.7089750000000006</v>
      </c>
      <c r="M247" s="152">
        <v>6.0623279999999999</v>
      </c>
      <c r="N247" s="152">
        <v>346</v>
      </c>
      <c r="O247" s="152">
        <v>9.4408689999999993</v>
      </c>
      <c r="P247" s="152">
        <v>9.4408689999999993</v>
      </c>
      <c r="Q247" s="152">
        <v>6.1620900000000001</v>
      </c>
      <c r="R247" s="152">
        <v>1108</v>
      </c>
      <c r="S247" s="152">
        <v>95.348927000000003</v>
      </c>
      <c r="T247" s="152">
        <v>97.640593999999993</v>
      </c>
      <c r="U247" s="152">
        <v>5</v>
      </c>
      <c r="V247" s="152">
        <v>1655</v>
      </c>
      <c r="W247" s="152">
        <v>97.984499</v>
      </c>
      <c r="X247" s="152">
        <v>100.963666</v>
      </c>
      <c r="Y247" s="152">
        <v>6.5</v>
      </c>
      <c r="Z247" s="152" t="s">
        <v>251</v>
      </c>
      <c r="AA247" s="152" t="s">
        <v>251</v>
      </c>
      <c r="AB247" s="152" t="s">
        <v>251</v>
      </c>
      <c r="AC247" s="152" t="s">
        <v>251</v>
      </c>
      <c r="AD247" s="152">
        <v>3384</v>
      </c>
      <c r="AE247" s="152">
        <v>89.323857000000004</v>
      </c>
      <c r="AF247" s="152">
        <v>90.505801000000005</v>
      </c>
      <c r="AG247" s="152">
        <v>5.75</v>
      </c>
      <c r="AH247" s="152">
        <v>6569</v>
      </c>
      <c r="AI247" s="152">
        <v>101.14575000000001</v>
      </c>
      <c r="AJ247" s="152">
        <v>104.697833</v>
      </c>
      <c r="AK247" s="152">
        <v>7.75</v>
      </c>
      <c r="AL247" s="152">
        <v>9481</v>
      </c>
      <c r="AM247" s="152">
        <v>100.779816</v>
      </c>
      <c r="AN247" s="152">
        <v>104.33189900000001</v>
      </c>
      <c r="AO247" s="152">
        <v>7.75</v>
      </c>
    </row>
    <row r="248" spans="1:41" x14ac:dyDescent="0.25">
      <c r="A248" s="148">
        <v>42703</v>
      </c>
      <c r="B248" s="152">
        <v>23</v>
      </c>
      <c r="C248" s="152">
        <v>9.9650409999999994</v>
      </c>
      <c r="D248" s="152">
        <v>9.9650409999999994</v>
      </c>
      <c r="E248" s="152">
        <v>5.4910399999999999</v>
      </c>
      <c r="F248" s="152">
        <v>86</v>
      </c>
      <c r="G248" s="152">
        <v>9.8614479999999993</v>
      </c>
      <c r="H248" s="152">
        <v>9.8614479999999993</v>
      </c>
      <c r="I248" s="152">
        <v>5.8813380000000004</v>
      </c>
      <c r="J248" s="152">
        <v>177</v>
      </c>
      <c r="K248" s="152">
        <v>9.7089079999999992</v>
      </c>
      <c r="L248" s="152">
        <v>9.7089079999999992</v>
      </c>
      <c r="M248" s="152">
        <v>6.0980239999999997</v>
      </c>
      <c r="N248" s="152">
        <v>345</v>
      </c>
      <c r="O248" s="152">
        <v>9.4418109999999995</v>
      </c>
      <c r="P248" s="152">
        <v>9.4418109999999995</v>
      </c>
      <c r="Q248" s="152">
        <v>6.1689230000000004</v>
      </c>
      <c r="R248" s="152">
        <v>1107</v>
      </c>
      <c r="S248" s="152">
        <v>95.369826000000003</v>
      </c>
      <c r="T248" s="152">
        <v>97.675381999999999</v>
      </c>
      <c r="U248" s="152">
        <v>5</v>
      </c>
      <c r="V248" s="152">
        <v>1654</v>
      </c>
      <c r="W248" s="152">
        <v>98.054399000000004</v>
      </c>
      <c r="X248" s="152">
        <v>101.051621</v>
      </c>
      <c r="Y248" s="152">
        <v>6.5</v>
      </c>
      <c r="Z248" s="152" t="s">
        <v>251</v>
      </c>
      <c r="AA248" s="152" t="s">
        <v>251</v>
      </c>
      <c r="AB248" s="152" t="s">
        <v>251</v>
      </c>
      <c r="AC248" s="152" t="s">
        <v>251</v>
      </c>
      <c r="AD248" s="152">
        <v>3383</v>
      </c>
      <c r="AE248" s="152">
        <v>89.642667000000003</v>
      </c>
      <c r="AF248" s="152">
        <v>90.840584000000007</v>
      </c>
      <c r="AG248" s="152">
        <v>5.75</v>
      </c>
      <c r="AH248" s="152">
        <v>6568</v>
      </c>
      <c r="AI248" s="152">
        <v>101.53464200000001</v>
      </c>
      <c r="AJ248" s="152">
        <v>105.108253</v>
      </c>
      <c r="AK248" s="152">
        <v>7.75</v>
      </c>
      <c r="AL248" s="152">
        <v>9480</v>
      </c>
      <c r="AM248" s="152">
        <v>101.24855100000001</v>
      </c>
      <c r="AN248" s="152">
        <v>104.82216200000001</v>
      </c>
      <c r="AO248" s="152">
        <v>7.75</v>
      </c>
    </row>
    <row r="249" spans="1:41" x14ac:dyDescent="0.25">
      <c r="A249" s="148">
        <v>42704</v>
      </c>
      <c r="B249" s="152">
        <v>22</v>
      </c>
      <c r="C249" s="152">
        <v>9.9664289999999998</v>
      </c>
      <c r="D249" s="152">
        <v>9.9664289999999998</v>
      </c>
      <c r="E249" s="152">
        <v>5.5119400000000001</v>
      </c>
      <c r="F249" s="152">
        <v>85</v>
      </c>
      <c r="G249" s="152">
        <v>9.8641430000000003</v>
      </c>
      <c r="H249" s="152">
        <v>9.8641430000000003</v>
      </c>
      <c r="I249" s="152">
        <v>5.8331920000000004</v>
      </c>
      <c r="J249" s="152">
        <v>176</v>
      </c>
      <c r="K249" s="152">
        <v>9.7131849999999993</v>
      </c>
      <c r="L249" s="152">
        <v>9.7131849999999993</v>
      </c>
      <c r="M249" s="152">
        <v>6.0399039999999999</v>
      </c>
      <c r="N249" s="152">
        <v>344</v>
      </c>
      <c r="O249" s="152">
        <v>9.4459099999999996</v>
      </c>
      <c r="P249" s="152">
        <v>9.4459099999999996</v>
      </c>
      <c r="Q249" s="152">
        <v>6.1387590000000003</v>
      </c>
      <c r="R249" s="152">
        <v>1106</v>
      </c>
      <c r="S249" s="152">
        <v>95.640073999999998</v>
      </c>
      <c r="T249" s="152">
        <v>97.959518000000003</v>
      </c>
      <c r="U249" s="152">
        <v>5</v>
      </c>
      <c r="V249" s="152">
        <v>1653</v>
      </c>
      <c r="W249" s="152">
        <v>98.486268999999993</v>
      </c>
      <c r="X249" s="152">
        <v>101.501547</v>
      </c>
      <c r="Y249" s="152">
        <v>6.5</v>
      </c>
      <c r="Z249" s="152" t="s">
        <v>251</v>
      </c>
      <c r="AA249" s="152" t="s">
        <v>251</v>
      </c>
      <c r="AB249" s="152" t="s">
        <v>251</v>
      </c>
      <c r="AC249" s="152" t="s">
        <v>251</v>
      </c>
      <c r="AD249" s="152">
        <v>3382</v>
      </c>
      <c r="AE249" s="152">
        <v>89.890707000000006</v>
      </c>
      <c r="AF249" s="152">
        <v>91.104596000000001</v>
      </c>
      <c r="AG249" s="152">
        <v>5.75</v>
      </c>
      <c r="AH249" s="152">
        <v>6567</v>
      </c>
      <c r="AI249" s="152">
        <v>101.37350000000001</v>
      </c>
      <c r="AJ249" s="152">
        <v>104.968639</v>
      </c>
      <c r="AK249" s="152">
        <v>7.75</v>
      </c>
      <c r="AL249" s="152">
        <v>9479</v>
      </c>
      <c r="AM249" s="152">
        <v>101.24028199999999</v>
      </c>
      <c r="AN249" s="152">
        <v>104.835421</v>
      </c>
      <c r="AO249" s="152">
        <v>7.75</v>
      </c>
    </row>
    <row r="250" spans="1:41" x14ac:dyDescent="0.25">
      <c r="A250" s="148">
        <v>42705</v>
      </c>
      <c r="B250" s="152">
        <v>28</v>
      </c>
      <c r="C250" s="152">
        <v>9.9569910000000004</v>
      </c>
      <c r="D250" s="152">
        <v>9.9569910000000004</v>
      </c>
      <c r="E250" s="152">
        <v>5.5536139999999996</v>
      </c>
      <c r="F250" s="152">
        <v>91</v>
      </c>
      <c r="G250" s="152">
        <v>9.8532159999999998</v>
      </c>
      <c r="H250" s="152">
        <v>9.8532159999999998</v>
      </c>
      <c r="I250" s="152">
        <v>5.8933439999999999</v>
      </c>
      <c r="J250" s="152">
        <v>175</v>
      </c>
      <c r="K250" s="152">
        <v>9.7155970000000007</v>
      </c>
      <c r="L250" s="152">
        <v>9.7155970000000007</v>
      </c>
      <c r="M250" s="152">
        <v>6.0218389999999999</v>
      </c>
      <c r="N250" s="152">
        <v>343</v>
      </c>
      <c r="O250" s="152">
        <v>9.4379810000000006</v>
      </c>
      <c r="P250" s="152">
        <v>9.4379810000000006</v>
      </c>
      <c r="Q250" s="152">
        <v>6.2500039999999997</v>
      </c>
      <c r="R250" s="152">
        <v>1105</v>
      </c>
      <c r="S250" s="152">
        <v>95.506983000000005</v>
      </c>
      <c r="T250" s="152">
        <v>97.840316000000001</v>
      </c>
      <c r="U250" s="152">
        <v>5</v>
      </c>
      <c r="V250" s="152">
        <v>1652</v>
      </c>
      <c r="W250" s="152">
        <v>98.321050999999997</v>
      </c>
      <c r="X250" s="152">
        <v>101.354384</v>
      </c>
      <c r="Y250" s="152">
        <v>6.5</v>
      </c>
      <c r="Z250" s="152" t="s">
        <v>251</v>
      </c>
      <c r="AA250" s="152" t="s">
        <v>251</v>
      </c>
      <c r="AB250" s="152" t="s">
        <v>251</v>
      </c>
      <c r="AC250" s="152" t="s">
        <v>251</v>
      </c>
      <c r="AD250" s="152">
        <v>3381</v>
      </c>
      <c r="AE250" s="152">
        <v>89.521476000000007</v>
      </c>
      <c r="AF250" s="152">
        <v>90.751337000000007</v>
      </c>
      <c r="AG250" s="152">
        <v>5.75</v>
      </c>
      <c r="AH250" s="152">
        <v>6566</v>
      </c>
      <c r="AI250" s="152">
        <v>100.84236900000001</v>
      </c>
      <c r="AJ250" s="152">
        <v>104.459036</v>
      </c>
      <c r="AK250" s="152">
        <v>7.75</v>
      </c>
      <c r="AL250" s="152">
        <v>9478</v>
      </c>
      <c r="AM250" s="152">
        <v>101.110749</v>
      </c>
      <c r="AN250" s="152">
        <v>104.72741600000001</v>
      </c>
      <c r="AO250" s="152">
        <v>7.75</v>
      </c>
    </row>
    <row r="251" spans="1:41" x14ac:dyDescent="0.25">
      <c r="A251" s="148">
        <v>42706</v>
      </c>
      <c r="B251" s="152">
        <v>27</v>
      </c>
      <c r="C251" s="152">
        <v>9.9585749999999997</v>
      </c>
      <c r="D251" s="152">
        <v>9.9585749999999997</v>
      </c>
      <c r="E251" s="152">
        <v>5.5463089999999999</v>
      </c>
      <c r="F251" s="152">
        <v>90</v>
      </c>
      <c r="G251" s="152">
        <v>9.8553719999999991</v>
      </c>
      <c r="H251" s="152">
        <v>9.8553719999999991</v>
      </c>
      <c r="I251" s="152">
        <v>5.8700169999999998</v>
      </c>
      <c r="J251" s="152">
        <v>174</v>
      </c>
      <c r="K251" s="152">
        <v>9.7163470000000007</v>
      </c>
      <c r="L251" s="152">
        <v>9.7163470000000007</v>
      </c>
      <c r="M251" s="152">
        <v>6.0400090000000004</v>
      </c>
      <c r="N251" s="152">
        <v>342</v>
      </c>
      <c r="O251" s="152">
        <v>9.4407829999999997</v>
      </c>
      <c r="P251" s="152">
        <v>9.4407829999999997</v>
      </c>
      <c r="Q251" s="152">
        <v>6.2351760000000001</v>
      </c>
      <c r="R251" s="152">
        <v>1104</v>
      </c>
      <c r="S251" s="152">
        <v>95.540251999999995</v>
      </c>
      <c r="T251" s="152">
        <v>97.887473999999997</v>
      </c>
      <c r="U251" s="152">
        <v>5</v>
      </c>
      <c r="V251" s="152">
        <v>1651</v>
      </c>
      <c r="W251" s="152">
        <v>98.293172999999996</v>
      </c>
      <c r="X251" s="152">
        <v>101.344562</v>
      </c>
      <c r="Y251" s="152">
        <v>6.5</v>
      </c>
      <c r="Z251" s="152" t="s">
        <v>251</v>
      </c>
      <c r="AA251" s="152" t="s">
        <v>251</v>
      </c>
      <c r="AB251" s="152" t="s">
        <v>251</v>
      </c>
      <c r="AC251" s="152" t="s">
        <v>251</v>
      </c>
      <c r="AD251" s="152">
        <v>3380</v>
      </c>
      <c r="AE251" s="152">
        <v>89.278107000000006</v>
      </c>
      <c r="AF251" s="152">
        <v>90.523939999999996</v>
      </c>
      <c r="AG251" s="152">
        <v>5.75</v>
      </c>
      <c r="AH251" s="152">
        <v>6565</v>
      </c>
      <c r="AI251" s="152">
        <v>100.773006</v>
      </c>
      <c r="AJ251" s="152">
        <v>104.41119999999999</v>
      </c>
      <c r="AK251" s="152">
        <v>7.75</v>
      </c>
      <c r="AL251" s="152">
        <v>9477</v>
      </c>
      <c r="AM251" s="152">
        <v>101.104054</v>
      </c>
      <c r="AN251" s="152">
        <v>104.742248</v>
      </c>
      <c r="AO251" s="152">
        <v>7.75</v>
      </c>
    </row>
    <row r="252" spans="1:41" x14ac:dyDescent="0.25">
      <c r="A252" s="148">
        <v>42709</v>
      </c>
      <c r="B252" s="152">
        <v>24</v>
      </c>
      <c r="C252" s="152">
        <v>9.9630969999999994</v>
      </c>
      <c r="D252" s="152">
        <v>9.9630969999999994</v>
      </c>
      <c r="E252" s="152">
        <v>5.5559529999999997</v>
      </c>
      <c r="F252" s="152">
        <v>87</v>
      </c>
      <c r="G252" s="152">
        <v>9.8608309999999992</v>
      </c>
      <c r="H252" s="152">
        <v>9.8608309999999992</v>
      </c>
      <c r="I252" s="152">
        <v>5.8399919999999996</v>
      </c>
      <c r="J252" s="152">
        <v>171</v>
      </c>
      <c r="K252" s="152">
        <v>9.720148</v>
      </c>
      <c r="L252" s="152">
        <v>9.720148</v>
      </c>
      <c r="M252" s="152">
        <v>6.0612459999999997</v>
      </c>
      <c r="N252" s="152">
        <v>339</v>
      </c>
      <c r="O252" s="152">
        <v>9.4454809999999991</v>
      </c>
      <c r="P252" s="152">
        <v>9.4454809999999991</v>
      </c>
      <c r="Q252" s="152">
        <v>6.234407</v>
      </c>
      <c r="R252" s="152">
        <v>1101</v>
      </c>
      <c r="S252" s="152">
        <v>95.658111000000005</v>
      </c>
      <c r="T252" s="152">
        <v>98.046999999999997</v>
      </c>
      <c r="U252" s="152">
        <v>5</v>
      </c>
      <c r="V252" s="152">
        <v>1648</v>
      </c>
      <c r="W252" s="152">
        <v>98.449575999999993</v>
      </c>
      <c r="X252" s="152">
        <v>101.555132</v>
      </c>
      <c r="Y252" s="152">
        <v>6.5</v>
      </c>
      <c r="Z252" s="152" t="s">
        <v>251</v>
      </c>
      <c r="AA252" s="152" t="s">
        <v>251</v>
      </c>
      <c r="AB252" s="152" t="s">
        <v>251</v>
      </c>
      <c r="AC252" s="152" t="s">
        <v>251</v>
      </c>
      <c r="AD252" s="152">
        <v>3377</v>
      </c>
      <c r="AE252" s="152">
        <v>89.539389999999997</v>
      </c>
      <c r="AF252" s="152">
        <v>90.83314</v>
      </c>
      <c r="AG252" s="152">
        <v>5.75</v>
      </c>
      <c r="AH252" s="152">
        <v>6562</v>
      </c>
      <c r="AI252" s="152">
        <v>101.06507000000001</v>
      </c>
      <c r="AJ252" s="152">
        <v>104.767848</v>
      </c>
      <c r="AK252" s="152">
        <v>7.75</v>
      </c>
      <c r="AL252" s="152">
        <v>9474</v>
      </c>
      <c r="AM252" s="152">
        <v>101.51974300000001</v>
      </c>
      <c r="AN252" s="152">
        <v>105.222521</v>
      </c>
      <c r="AO252" s="152">
        <v>7.75</v>
      </c>
    </row>
    <row r="253" spans="1:41" x14ac:dyDescent="0.25">
      <c r="A253" s="148">
        <v>42710</v>
      </c>
      <c r="B253" s="152">
        <v>23</v>
      </c>
      <c r="C253" s="152">
        <v>9.9647299999999994</v>
      </c>
      <c r="D253" s="152">
        <v>9.9647299999999994</v>
      </c>
      <c r="E253" s="152">
        <v>5.5400619999999998</v>
      </c>
      <c r="F253" s="152">
        <v>86</v>
      </c>
      <c r="G253" s="152">
        <v>9.8624530000000004</v>
      </c>
      <c r="H253" s="152">
        <v>9.8624530000000004</v>
      </c>
      <c r="I253" s="152">
        <v>5.838082</v>
      </c>
      <c r="J253" s="152">
        <v>170</v>
      </c>
      <c r="K253" s="152">
        <v>9.7218900000000001</v>
      </c>
      <c r="L253" s="152">
        <v>9.7218900000000001</v>
      </c>
      <c r="M253" s="152">
        <v>6.0578630000000002</v>
      </c>
      <c r="N253" s="152">
        <v>338</v>
      </c>
      <c r="O253" s="152">
        <v>9.4499099999999991</v>
      </c>
      <c r="P253" s="152">
        <v>9.4499099999999991</v>
      </c>
      <c r="Q253" s="152">
        <v>6.2000029999999997</v>
      </c>
      <c r="R253" s="152">
        <v>1100</v>
      </c>
      <c r="S253" s="152">
        <v>95.758944999999997</v>
      </c>
      <c r="T253" s="152">
        <v>98.161722999999995</v>
      </c>
      <c r="U253" s="152">
        <v>5</v>
      </c>
      <c r="V253" s="152">
        <v>1647</v>
      </c>
      <c r="W253" s="152">
        <v>98.551049000000006</v>
      </c>
      <c r="X253" s="152">
        <v>101.67466</v>
      </c>
      <c r="Y253" s="152">
        <v>6.5</v>
      </c>
      <c r="Z253" s="152" t="s">
        <v>251</v>
      </c>
      <c r="AA253" s="152" t="s">
        <v>251</v>
      </c>
      <c r="AB253" s="152" t="s">
        <v>251</v>
      </c>
      <c r="AC253" s="152" t="s">
        <v>251</v>
      </c>
      <c r="AD253" s="152">
        <v>3376</v>
      </c>
      <c r="AE253" s="152">
        <v>89.790387999999993</v>
      </c>
      <c r="AF253" s="152">
        <v>91.100110000000001</v>
      </c>
      <c r="AG253" s="152">
        <v>5.75</v>
      </c>
      <c r="AH253" s="152">
        <v>6561</v>
      </c>
      <c r="AI253" s="152">
        <v>101.332714</v>
      </c>
      <c r="AJ253" s="152">
        <v>105.05701999999999</v>
      </c>
      <c r="AK253" s="152">
        <v>7.75</v>
      </c>
      <c r="AL253" s="152">
        <v>9473</v>
      </c>
      <c r="AM253" s="152">
        <v>101.80723999999999</v>
      </c>
      <c r="AN253" s="152">
        <v>105.53154600000001</v>
      </c>
      <c r="AO253" s="152">
        <v>7.75</v>
      </c>
    </row>
    <row r="254" spans="1:41" x14ac:dyDescent="0.25">
      <c r="A254" s="148">
        <v>42711</v>
      </c>
      <c r="B254" s="152">
        <v>22</v>
      </c>
      <c r="C254" s="152">
        <v>9.9662690000000005</v>
      </c>
      <c r="D254" s="152">
        <v>9.9662690000000005</v>
      </c>
      <c r="E254" s="152">
        <v>5.5382990000000003</v>
      </c>
      <c r="F254" s="152">
        <v>85</v>
      </c>
      <c r="G254" s="152">
        <v>9.8647019999999994</v>
      </c>
      <c r="H254" s="152">
        <v>9.8647019999999994</v>
      </c>
      <c r="I254" s="152">
        <v>5.8088610000000003</v>
      </c>
      <c r="J254" s="152">
        <v>169</v>
      </c>
      <c r="K254" s="152">
        <v>9.7273820000000004</v>
      </c>
      <c r="L254" s="152">
        <v>9.7273820000000004</v>
      </c>
      <c r="M254" s="152">
        <v>5.97</v>
      </c>
      <c r="N254" s="152">
        <v>337</v>
      </c>
      <c r="O254" s="152">
        <v>9.4522720000000007</v>
      </c>
      <c r="P254" s="152">
        <v>9.4522720000000007</v>
      </c>
      <c r="Q254" s="152">
        <v>6.1901520000000003</v>
      </c>
      <c r="R254" s="152">
        <v>1099</v>
      </c>
      <c r="S254" s="152">
        <v>95.958696000000003</v>
      </c>
      <c r="T254" s="152">
        <v>98.375362999999993</v>
      </c>
      <c r="U254" s="152">
        <v>5</v>
      </c>
      <c r="V254" s="152">
        <v>1646</v>
      </c>
      <c r="W254" s="152">
        <v>98.918582000000001</v>
      </c>
      <c r="X254" s="152">
        <v>102.060249</v>
      </c>
      <c r="Y254" s="152">
        <v>6.5</v>
      </c>
      <c r="Z254" s="152" t="s">
        <v>251</v>
      </c>
      <c r="AA254" s="152" t="s">
        <v>251</v>
      </c>
      <c r="AB254" s="152" t="s">
        <v>251</v>
      </c>
      <c r="AC254" s="152" t="s">
        <v>251</v>
      </c>
      <c r="AD254" s="152">
        <v>3375</v>
      </c>
      <c r="AE254" s="152">
        <v>90.171813</v>
      </c>
      <c r="AF254" s="152">
        <v>91.497506999999999</v>
      </c>
      <c r="AG254" s="152">
        <v>5.75</v>
      </c>
      <c r="AH254" s="152">
        <v>6560</v>
      </c>
      <c r="AI254" s="152">
        <v>101.811527</v>
      </c>
      <c r="AJ254" s="152">
        <v>105.55736</v>
      </c>
      <c r="AK254" s="152">
        <v>7.75</v>
      </c>
      <c r="AL254" s="152">
        <v>9472</v>
      </c>
      <c r="AM254" s="152">
        <v>102.28679</v>
      </c>
      <c r="AN254" s="152">
        <v>106.032623</v>
      </c>
      <c r="AO254" s="152">
        <v>7.75</v>
      </c>
    </row>
    <row r="255" spans="1:41" x14ac:dyDescent="0.25">
      <c r="A255" s="148">
        <v>42712</v>
      </c>
      <c r="B255" s="152">
        <v>28</v>
      </c>
      <c r="C255" s="152">
        <v>9.9569360000000007</v>
      </c>
      <c r="D255" s="152">
        <v>9.9569360000000007</v>
      </c>
      <c r="E255" s="152">
        <v>5.5607470000000001</v>
      </c>
      <c r="F255" s="152">
        <v>91</v>
      </c>
      <c r="G255" s="152">
        <v>9.8559389999999993</v>
      </c>
      <c r="H255" s="152">
        <v>9.8559389999999993</v>
      </c>
      <c r="I255" s="152">
        <v>5.782419</v>
      </c>
      <c r="J255" s="152">
        <v>182</v>
      </c>
      <c r="K255" s="152">
        <v>9.7068600000000007</v>
      </c>
      <c r="L255" s="152">
        <v>9.7068600000000007</v>
      </c>
      <c r="M255" s="152">
        <v>5.9734800000000003</v>
      </c>
      <c r="N255" s="152">
        <v>336</v>
      </c>
      <c r="O255" s="152">
        <v>9.4556529999999999</v>
      </c>
      <c r="P255" s="152">
        <v>9.4556529999999999</v>
      </c>
      <c r="Q255" s="152">
        <v>6.1680450000000002</v>
      </c>
      <c r="R255" s="152">
        <v>1098</v>
      </c>
      <c r="S255" s="152">
        <v>96.140690000000006</v>
      </c>
      <c r="T255" s="152">
        <v>98.571246000000002</v>
      </c>
      <c r="U255" s="152">
        <v>5</v>
      </c>
      <c r="V255" s="152">
        <v>1645</v>
      </c>
      <c r="W255" s="152">
        <v>99.067622999999998</v>
      </c>
      <c r="X255" s="152">
        <v>102.227345</v>
      </c>
      <c r="Y255" s="152">
        <v>6.5</v>
      </c>
      <c r="Z255" s="152" t="s">
        <v>251</v>
      </c>
      <c r="AA255" s="152" t="s">
        <v>251</v>
      </c>
      <c r="AB255" s="152" t="s">
        <v>251</v>
      </c>
      <c r="AC255" s="152" t="s">
        <v>251</v>
      </c>
      <c r="AD255" s="152">
        <v>3374</v>
      </c>
      <c r="AE255" s="152">
        <v>90.104173000000003</v>
      </c>
      <c r="AF255" s="152">
        <v>91.445840000000004</v>
      </c>
      <c r="AG255" s="152">
        <v>5.75</v>
      </c>
      <c r="AH255" s="152">
        <v>6559</v>
      </c>
      <c r="AI255" s="152">
        <v>101.453919</v>
      </c>
      <c r="AJ255" s="152">
        <v>105.22127999999999</v>
      </c>
      <c r="AK255" s="152">
        <v>7.75</v>
      </c>
      <c r="AL255" s="152">
        <v>9471</v>
      </c>
      <c r="AM255" s="152">
        <v>102.07328099999999</v>
      </c>
      <c r="AN255" s="152">
        <v>105.840642</v>
      </c>
      <c r="AO255" s="152">
        <v>7.75</v>
      </c>
    </row>
    <row r="256" spans="1:41" x14ac:dyDescent="0.25">
      <c r="A256" s="148">
        <v>42713</v>
      </c>
      <c r="B256" s="152">
        <v>27</v>
      </c>
      <c r="C256" s="152">
        <v>9.9585430000000006</v>
      </c>
      <c r="D256" s="152">
        <v>9.9585430000000006</v>
      </c>
      <c r="E256" s="152">
        <v>5.550611</v>
      </c>
      <c r="F256" s="152">
        <v>90</v>
      </c>
      <c r="G256" s="152">
        <v>9.8591599999999993</v>
      </c>
      <c r="H256" s="152">
        <v>9.8591599999999993</v>
      </c>
      <c r="I256" s="152">
        <v>5.7140769999999996</v>
      </c>
      <c r="J256" s="152">
        <v>181</v>
      </c>
      <c r="K256" s="152">
        <v>9.7078380000000006</v>
      </c>
      <c r="L256" s="152">
        <v>9.7078380000000006</v>
      </c>
      <c r="M256" s="152">
        <v>5.9858399999999996</v>
      </c>
      <c r="N256" s="152">
        <v>335</v>
      </c>
      <c r="O256" s="152">
        <v>9.4565070000000002</v>
      </c>
      <c r="P256" s="152">
        <v>9.4565070000000002</v>
      </c>
      <c r="Q256" s="152">
        <v>6.1761939999999997</v>
      </c>
      <c r="R256" s="152">
        <v>1097</v>
      </c>
      <c r="S256" s="152">
        <v>95.963182000000003</v>
      </c>
      <c r="T256" s="152">
        <v>98.407625999999993</v>
      </c>
      <c r="U256" s="152">
        <v>5</v>
      </c>
      <c r="V256" s="152">
        <v>1644</v>
      </c>
      <c r="W256" s="152">
        <v>98.758976000000004</v>
      </c>
      <c r="X256" s="152">
        <v>101.93675399999999</v>
      </c>
      <c r="Y256" s="152">
        <v>6.5</v>
      </c>
      <c r="Z256" s="152" t="s">
        <v>251</v>
      </c>
      <c r="AA256" s="152" t="s">
        <v>251</v>
      </c>
      <c r="AB256" s="152" t="s">
        <v>251</v>
      </c>
      <c r="AC256" s="152" t="s">
        <v>251</v>
      </c>
      <c r="AD256" s="152">
        <v>3373</v>
      </c>
      <c r="AE256" s="152">
        <v>89.463955999999996</v>
      </c>
      <c r="AF256" s="152">
        <v>90.821595000000002</v>
      </c>
      <c r="AG256" s="152">
        <v>5.75</v>
      </c>
      <c r="AH256" s="152">
        <v>6558</v>
      </c>
      <c r="AI256" s="152">
        <v>100.11068299999999</v>
      </c>
      <c r="AJ256" s="152">
        <v>103.89957200000001</v>
      </c>
      <c r="AK256" s="152">
        <v>7.75</v>
      </c>
      <c r="AL256" s="152">
        <v>9470</v>
      </c>
      <c r="AM256" s="152">
        <v>100.409057</v>
      </c>
      <c r="AN256" s="152">
        <v>104.197946</v>
      </c>
      <c r="AO256" s="152">
        <v>7.75</v>
      </c>
    </row>
    <row r="257" spans="1:41" x14ac:dyDescent="0.25">
      <c r="A257" s="148">
        <v>42717</v>
      </c>
      <c r="B257" s="152">
        <v>23</v>
      </c>
      <c r="C257" s="152">
        <v>9.9652600000000007</v>
      </c>
      <c r="D257" s="152">
        <v>9.9652600000000007</v>
      </c>
      <c r="E257" s="152">
        <v>5.4565210000000004</v>
      </c>
      <c r="F257" s="152">
        <v>86</v>
      </c>
      <c r="G257" s="152">
        <v>9.8659529999999993</v>
      </c>
      <c r="H257" s="152">
        <v>9.8659529999999993</v>
      </c>
      <c r="I257" s="152">
        <v>5.6875090000000004</v>
      </c>
      <c r="J257" s="152">
        <v>177</v>
      </c>
      <c r="K257" s="152">
        <v>9.7151329999999998</v>
      </c>
      <c r="L257" s="152">
        <v>9.7151329999999998</v>
      </c>
      <c r="M257" s="152">
        <v>5.963794</v>
      </c>
      <c r="N257" s="152">
        <v>331</v>
      </c>
      <c r="O257" s="152">
        <v>9.4634289999999996</v>
      </c>
      <c r="P257" s="152">
        <v>9.4634289999999996</v>
      </c>
      <c r="Q257" s="152">
        <v>6.1667050000000003</v>
      </c>
      <c r="R257" s="152">
        <v>1093</v>
      </c>
      <c r="S257" s="152">
        <v>96.057225000000003</v>
      </c>
      <c r="T257" s="152">
        <v>98.557225000000003</v>
      </c>
      <c r="U257" s="152">
        <v>5</v>
      </c>
      <c r="V257" s="152">
        <v>1640</v>
      </c>
      <c r="W257" s="152">
        <v>98.843306999999996</v>
      </c>
      <c r="X257" s="152">
        <v>102.093307</v>
      </c>
      <c r="Y257" s="152">
        <v>6.5</v>
      </c>
      <c r="Z257" s="152" t="s">
        <v>251</v>
      </c>
      <c r="AA257" s="152" t="s">
        <v>251</v>
      </c>
      <c r="AB257" s="152" t="s">
        <v>251</v>
      </c>
      <c r="AC257" s="152" t="s">
        <v>251</v>
      </c>
      <c r="AD257" s="152">
        <v>3369</v>
      </c>
      <c r="AE257" s="152">
        <v>89.609733000000006</v>
      </c>
      <c r="AF257" s="152">
        <v>91.031261000000001</v>
      </c>
      <c r="AG257" s="152">
        <v>5.75</v>
      </c>
      <c r="AH257" s="152">
        <v>6554</v>
      </c>
      <c r="AI257" s="152">
        <v>100.289902</v>
      </c>
      <c r="AJ257" s="152">
        <v>104.164902</v>
      </c>
      <c r="AK257" s="152">
        <v>7.75</v>
      </c>
      <c r="AL257" s="152">
        <v>9466</v>
      </c>
      <c r="AM257" s="152">
        <v>100.93449099999999</v>
      </c>
      <c r="AN257" s="152">
        <v>104.80949099999999</v>
      </c>
      <c r="AO257" s="152">
        <v>7.75</v>
      </c>
    </row>
    <row r="258" spans="1:41" x14ac:dyDescent="0.25">
      <c r="A258" s="148">
        <v>42718</v>
      </c>
      <c r="B258" s="152">
        <v>22</v>
      </c>
      <c r="C258" s="152">
        <v>9.9669039999999995</v>
      </c>
      <c r="D258" s="152">
        <v>9.9669039999999995</v>
      </c>
      <c r="E258" s="152">
        <v>5.4336919999999997</v>
      </c>
      <c r="F258" s="152">
        <v>85</v>
      </c>
      <c r="G258" s="152">
        <v>9.8675870000000003</v>
      </c>
      <c r="H258" s="152">
        <v>9.8675870000000003</v>
      </c>
      <c r="I258" s="152">
        <v>5.6833349999999996</v>
      </c>
      <c r="J258" s="152">
        <v>176</v>
      </c>
      <c r="K258" s="152">
        <v>9.7169059999999998</v>
      </c>
      <c r="L258" s="152">
        <v>9.7169059999999998</v>
      </c>
      <c r="M258" s="152">
        <v>5.9592619999999998</v>
      </c>
      <c r="N258" s="152">
        <v>330</v>
      </c>
      <c r="O258" s="152">
        <v>9.4665529999999993</v>
      </c>
      <c r="P258" s="152">
        <v>9.4665529999999993</v>
      </c>
      <c r="Q258" s="152">
        <v>6.1473500000000003</v>
      </c>
      <c r="R258" s="152">
        <v>1092</v>
      </c>
      <c r="S258" s="152">
        <v>95.957052000000004</v>
      </c>
      <c r="T258" s="152">
        <v>98.488439</v>
      </c>
      <c r="U258" s="152">
        <v>5</v>
      </c>
      <c r="V258" s="152">
        <v>1639</v>
      </c>
      <c r="W258" s="152">
        <v>98.906836999999996</v>
      </c>
      <c r="X258" s="152">
        <v>102.195004</v>
      </c>
      <c r="Y258" s="152">
        <v>6.5</v>
      </c>
      <c r="Z258" s="152" t="s">
        <v>251</v>
      </c>
      <c r="AA258" s="152" t="s">
        <v>251</v>
      </c>
      <c r="AB258" s="152" t="s">
        <v>251</v>
      </c>
      <c r="AC258" s="152" t="s">
        <v>251</v>
      </c>
      <c r="AD258" s="152">
        <v>3368</v>
      </c>
      <c r="AE258" s="152">
        <v>89.782897000000006</v>
      </c>
      <c r="AF258" s="152">
        <v>91.220397000000006</v>
      </c>
      <c r="AG258" s="152">
        <v>5.75</v>
      </c>
      <c r="AH258" s="152">
        <v>6553</v>
      </c>
      <c r="AI258" s="152">
        <v>100.681527</v>
      </c>
      <c r="AJ258" s="152">
        <v>104.60001200000001</v>
      </c>
      <c r="AK258" s="152">
        <v>7.75</v>
      </c>
      <c r="AL258" s="152">
        <v>9465</v>
      </c>
      <c r="AM258" s="152">
        <v>101.580997</v>
      </c>
      <c r="AN258" s="152">
        <v>105.499377</v>
      </c>
      <c r="AO258" s="152">
        <v>7.75</v>
      </c>
    </row>
    <row r="259" spans="1:41" x14ac:dyDescent="0.25">
      <c r="A259" s="148">
        <v>42719</v>
      </c>
      <c r="B259" s="152">
        <v>28</v>
      </c>
      <c r="C259" s="152">
        <v>9.9564819999999994</v>
      </c>
      <c r="D259" s="152">
        <v>9.9564819999999994</v>
      </c>
      <c r="E259" s="152">
        <v>5.6196270000000004</v>
      </c>
      <c r="F259" s="152">
        <v>91</v>
      </c>
      <c r="G259" s="152">
        <v>9.8564249999999998</v>
      </c>
      <c r="H259" s="152">
        <v>9.8564249999999998</v>
      </c>
      <c r="I259" s="152">
        <v>5.7626270000000002</v>
      </c>
      <c r="J259" s="152">
        <v>175</v>
      </c>
      <c r="K259" s="152">
        <v>9.7169059999999998</v>
      </c>
      <c r="L259" s="152">
        <v>9.7169059999999998</v>
      </c>
      <c r="M259" s="152">
        <v>5.9933149999999999</v>
      </c>
      <c r="N259" s="152">
        <v>329</v>
      </c>
      <c r="O259" s="152">
        <v>9.4665529999999993</v>
      </c>
      <c r="P259" s="152">
        <v>9.4665529999999993</v>
      </c>
      <c r="Q259" s="152">
        <v>6.1660349999999999</v>
      </c>
      <c r="R259" s="152">
        <v>1091</v>
      </c>
      <c r="S259" s="152">
        <v>95.957052000000004</v>
      </c>
      <c r="T259" s="152">
        <v>98.488439</v>
      </c>
      <c r="U259" s="152">
        <v>5</v>
      </c>
      <c r="V259" s="152">
        <v>1638</v>
      </c>
      <c r="W259" s="152">
        <v>98.906836999999996</v>
      </c>
      <c r="X259" s="152">
        <v>102.195004</v>
      </c>
      <c r="Y259" s="152">
        <v>6.5</v>
      </c>
      <c r="Z259" s="152" t="s">
        <v>251</v>
      </c>
      <c r="AA259" s="152" t="s">
        <v>251</v>
      </c>
      <c r="AB259" s="152" t="s">
        <v>251</v>
      </c>
      <c r="AC259" s="152" t="s">
        <v>251</v>
      </c>
      <c r="AD259" s="152">
        <v>3367</v>
      </c>
      <c r="AE259" s="152">
        <v>89.782897000000006</v>
      </c>
      <c r="AF259" s="152">
        <v>91.220397000000006</v>
      </c>
      <c r="AG259" s="152">
        <v>5.75</v>
      </c>
      <c r="AH259" s="152">
        <v>6552</v>
      </c>
      <c r="AI259" s="152">
        <v>100.681527</v>
      </c>
      <c r="AJ259" s="152">
        <v>104.60001200000001</v>
      </c>
      <c r="AK259" s="152">
        <v>7.75</v>
      </c>
      <c r="AL259" s="152">
        <v>9464</v>
      </c>
      <c r="AM259" s="152">
        <v>101.580997</v>
      </c>
      <c r="AN259" s="152">
        <v>105.499377</v>
      </c>
      <c r="AO259" s="152">
        <v>7.75</v>
      </c>
    </row>
    <row r="260" spans="1:41" x14ac:dyDescent="0.25">
      <c r="A260" s="148">
        <v>42720</v>
      </c>
      <c r="B260" s="152">
        <v>27</v>
      </c>
      <c r="C260" s="152">
        <v>9.9571380000000005</v>
      </c>
      <c r="D260" s="152">
        <v>9.9571380000000005</v>
      </c>
      <c r="E260" s="152">
        <v>5.7395339999999999</v>
      </c>
      <c r="F260" s="152">
        <v>90</v>
      </c>
      <c r="G260" s="152">
        <v>9.8572129999999998</v>
      </c>
      <c r="H260" s="152">
        <v>9.8572129999999998</v>
      </c>
      <c r="I260" s="152">
        <v>5.7942140000000002</v>
      </c>
      <c r="J260" s="152">
        <v>174</v>
      </c>
      <c r="K260" s="152">
        <v>9.7159010000000006</v>
      </c>
      <c r="L260" s="152">
        <v>9.7159010000000006</v>
      </c>
      <c r="M260" s="152">
        <v>6.0497839999999998</v>
      </c>
      <c r="N260" s="152">
        <v>328</v>
      </c>
      <c r="O260" s="152">
        <v>9.4602430000000002</v>
      </c>
      <c r="P260" s="152">
        <v>9.4602430000000002</v>
      </c>
      <c r="Q260" s="152">
        <v>6.2621669999999998</v>
      </c>
      <c r="R260" s="152">
        <v>1090</v>
      </c>
      <c r="S260" s="152">
        <v>95.498310000000004</v>
      </c>
      <c r="T260" s="152">
        <v>95.512198999999995</v>
      </c>
      <c r="U260" s="152">
        <v>5</v>
      </c>
      <c r="V260" s="152">
        <v>1637</v>
      </c>
      <c r="W260" s="152">
        <v>98.499342999999996</v>
      </c>
      <c r="X260" s="152">
        <v>98.517398999999997</v>
      </c>
      <c r="Y260" s="152">
        <v>6.5</v>
      </c>
      <c r="Z260" s="152" t="s">
        <v>251</v>
      </c>
      <c r="AA260" s="152" t="s">
        <v>251</v>
      </c>
      <c r="AB260" s="152" t="s">
        <v>251</v>
      </c>
      <c r="AC260" s="152" t="s">
        <v>251</v>
      </c>
      <c r="AD260" s="152">
        <v>3366</v>
      </c>
      <c r="AE260" s="152">
        <v>89.252570000000006</v>
      </c>
      <c r="AF260" s="152">
        <v>90.722014000000001</v>
      </c>
      <c r="AG260" s="152">
        <v>5.75</v>
      </c>
      <c r="AH260" s="152">
        <v>6551</v>
      </c>
      <c r="AI260" s="152">
        <v>100.574685</v>
      </c>
      <c r="AJ260" s="152">
        <v>100.59621300000001</v>
      </c>
      <c r="AK260" s="152">
        <v>7.75</v>
      </c>
      <c r="AL260" s="152">
        <v>9463</v>
      </c>
      <c r="AM260" s="152">
        <v>100.578379</v>
      </c>
      <c r="AN260" s="152">
        <v>100.599907</v>
      </c>
      <c r="AO260" s="152">
        <v>7.75</v>
      </c>
    </row>
    <row r="261" spans="1:41" x14ac:dyDescent="0.25">
      <c r="A261" s="148">
        <v>42723</v>
      </c>
      <c r="B261" s="152">
        <v>24</v>
      </c>
      <c r="C261" s="152">
        <v>9.9619470000000003</v>
      </c>
      <c r="D261" s="152">
        <v>9.9619470000000003</v>
      </c>
      <c r="E261" s="152">
        <v>5.7297529999999997</v>
      </c>
      <c r="F261" s="152">
        <v>87</v>
      </c>
      <c r="G261" s="152">
        <v>9.8620059999999992</v>
      </c>
      <c r="H261" s="152">
        <v>9.8620059999999992</v>
      </c>
      <c r="I261" s="152">
        <v>5.7899950000000002</v>
      </c>
      <c r="J261" s="152">
        <v>171</v>
      </c>
      <c r="K261" s="152">
        <v>9.7205259999999996</v>
      </c>
      <c r="L261" s="152">
        <v>9.7205259999999996</v>
      </c>
      <c r="M261" s="152">
        <v>6.0528240000000002</v>
      </c>
      <c r="N261" s="152">
        <v>325</v>
      </c>
      <c r="O261" s="152">
        <v>9.4578170000000004</v>
      </c>
      <c r="P261" s="152">
        <v>9.4578170000000004</v>
      </c>
      <c r="Q261" s="152">
        <v>6.3500059999999996</v>
      </c>
      <c r="R261" s="152">
        <v>1087</v>
      </c>
      <c r="S261" s="152">
        <v>95.501361000000003</v>
      </c>
      <c r="T261" s="152">
        <v>95.556916999999999</v>
      </c>
      <c r="U261" s="152">
        <v>5</v>
      </c>
      <c r="V261" s="152">
        <v>1634</v>
      </c>
      <c r="W261" s="152">
        <v>98.648673000000002</v>
      </c>
      <c r="X261" s="152">
        <v>98.720894999999999</v>
      </c>
      <c r="Y261" s="152">
        <v>6.5</v>
      </c>
      <c r="Z261" s="152" t="s">
        <v>251</v>
      </c>
      <c r="AA261" s="152" t="s">
        <v>251</v>
      </c>
      <c r="AB261" s="152" t="s">
        <v>251</v>
      </c>
      <c r="AC261" s="152" t="s">
        <v>251</v>
      </c>
      <c r="AD261" s="152">
        <v>3363</v>
      </c>
      <c r="AE261" s="152">
        <v>89.917654999999996</v>
      </c>
      <c r="AF261" s="152">
        <v>91.435016000000005</v>
      </c>
      <c r="AG261" s="152">
        <v>5.75</v>
      </c>
      <c r="AH261" s="152">
        <v>6548</v>
      </c>
      <c r="AI261" s="152">
        <v>101.45831699999999</v>
      </c>
      <c r="AJ261" s="152">
        <v>101.544428</v>
      </c>
      <c r="AK261" s="152">
        <v>7.75</v>
      </c>
      <c r="AL261" s="152">
        <v>9460</v>
      </c>
      <c r="AM261" s="152">
        <v>101.709147</v>
      </c>
      <c r="AN261" s="152">
        <v>101.795258</v>
      </c>
      <c r="AO261" s="152">
        <v>7.75</v>
      </c>
    </row>
    <row r="262" spans="1:41" x14ac:dyDescent="0.25">
      <c r="A262" s="148">
        <v>42724</v>
      </c>
      <c r="B262" s="152">
        <v>23</v>
      </c>
      <c r="C262" s="152">
        <v>9.9637919999999998</v>
      </c>
      <c r="D262" s="152">
        <v>9.9637919999999998</v>
      </c>
      <c r="E262" s="152">
        <v>5.6879340000000003</v>
      </c>
      <c r="F262" s="152">
        <v>86</v>
      </c>
      <c r="G262" s="152">
        <v>9.8638030000000008</v>
      </c>
      <c r="H262" s="152">
        <v>9.8638030000000008</v>
      </c>
      <c r="I262" s="152">
        <v>5.779992</v>
      </c>
      <c r="J262" s="152">
        <v>170</v>
      </c>
      <c r="K262" s="152">
        <v>9.7217950000000002</v>
      </c>
      <c r="L262" s="152">
        <v>9.7217950000000002</v>
      </c>
      <c r="M262" s="152">
        <v>6.0599920000000003</v>
      </c>
      <c r="N262" s="152">
        <v>324</v>
      </c>
      <c r="O262" s="152">
        <v>9.4592690000000008</v>
      </c>
      <c r="P262" s="152">
        <v>9.4592690000000008</v>
      </c>
      <c r="Q262" s="152">
        <v>6.3515709999999999</v>
      </c>
      <c r="R262" s="152">
        <v>1086</v>
      </c>
      <c r="S262" s="152">
        <v>95.346885</v>
      </c>
      <c r="T262" s="152">
        <v>95.416329000000005</v>
      </c>
      <c r="U262" s="152">
        <v>5</v>
      </c>
      <c r="V262" s="152">
        <v>1633</v>
      </c>
      <c r="W262" s="152">
        <v>98.419314999999997</v>
      </c>
      <c r="X262" s="152">
        <v>98.509592999999995</v>
      </c>
      <c r="Y262" s="152">
        <v>6.5</v>
      </c>
      <c r="Z262" s="152" t="s">
        <v>251</v>
      </c>
      <c r="AA262" s="152" t="s">
        <v>251</v>
      </c>
      <c r="AB262" s="152" t="s">
        <v>251</v>
      </c>
      <c r="AC262" s="152" t="s">
        <v>251</v>
      </c>
      <c r="AD262" s="152">
        <v>3362</v>
      </c>
      <c r="AE262" s="152">
        <v>89.682271</v>
      </c>
      <c r="AF262" s="152">
        <v>91.215603999999999</v>
      </c>
      <c r="AG262" s="152">
        <v>5.75</v>
      </c>
      <c r="AH262" s="152">
        <v>6547</v>
      </c>
      <c r="AI262" s="152">
        <v>101.300832</v>
      </c>
      <c r="AJ262" s="152">
        <v>101.40847100000001</v>
      </c>
      <c r="AK262" s="152">
        <v>7.75</v>
      </c>
      <c r="AL262" s="152">
        <v>9459</v>
      </c>
      <c r="AM262" s="152">
        <v>101.269138</v>
      </c>
      <c r="AN262" s="152">
        <v>101.376777</v>
      </c>
      <c r="AO262" s="152">
        <v>7.75</v>
      </c>
    </row>
    <row r="263" spans="1:41" x14ac:dyDescent="0.25">
      <c r="A263" s="148">
        <v>42725</v>
      </c>
      <c r="B263" s="152">
        <v>22</v>
      </c>
      <c r="C263" s="152">
        <v>9.9655299999999993</v>
      </c>
      <c r="D263" s="152">
        <v>9.9655299999999993</v>
      </c>
      <c r="E263" s="152">
        <v>5.660056</v>
      </c>
      <c r="F263" s="152">
        <v>85</v>
      </c>
      <c r="G263" s="152">
        <v>9.8644739999999995</v>
      </c>
      <c r="H263" s="152">
        <v>9.8644739999999995</v>
      </c>
      <c r="I263" s="152">
        <v>5.818784</v>
      </c>
      <c r="J263" s="152">
        <v>169</v>
      </c>
      <c r="K263" s="152">
        <v>9.7212359999999993</v>
      </c>
      <c r="L263" s="152">
        <v>9.7212359999999993</v>
      </c>
      <c r="M263" s="152">
        <v>6.1084500000000004</v>
      </c>
      <c r="N263" s="152">
        <v>323</v>
      </c>
      <c r="O263" s="152">
        <v>9.4591700000000003</v>
      </c>
      <c r="P263" s="152">
        <v>9.4591700000000003</v>
      </c>
      <c r="Q263" s="152">
        <v>6.3724689999999997</v>
      </c>
      <c r="R263" s="152">
        <v>1085</v>
      </c>
      <c r="S263" s="152">
        <v>95.272272999999998</v>
      </c>
      <c r="T263" s="152">
        <v>95.355605999999995</v>
      </c>
      <c r="U263" s="152">
        <v>5</v>
      </c>
      <c r="V263" s="152">
        <v>1632</v>
      </c>
      <c r="W263" s="152">
        <v>98.236039000000005</v>
      </c>
      <c r="X263" s="152">
        <v>98.344372000000007</v>
      </c>
      <c r="Y263" s="152">
        <v>6.5</v>
      </c>
      <c r="Z263" s="152" t="s">
        <v>251</v>
      </c>
      <c r="AA263" s="152" t="s">
        <v>251</v>
      </c>
      <c r="AB263" s="152" t="s">
        <v>251</v>
      </c>
      <c r="AC263" s="152" t="s">
        <v>251</v>
      </c>
      <c r="AD263" s="152">
        <v>3361</v>
      </c>
      <c r="AE263" s="152">
        <v>89.754019</v>
      </c>
      <c r="AF263" s="152">
        <v>91.303325000000001</v>
      </c>
      <c r="AG263" s="152">
        <v>5.75</v>
      </c>
      <c r="AH263" s="152">
        <v>6546</v>
      </c>
      <c r="AI263" s="152">
        <v>100.970944</v>
      </c>
      <c r="AJ263" s="152">
        <v>101.100111</v>
      </c>
      <c r="AK263" s="152">
        <v>7.75</v>
      </c>
      <c r="AL263" s="152">
        <v>9458</v>
      </c>
      <c r="AM263" s="152">
        <v>100.901492</v>
      </c>
      <c r="AN263" s="152">
        <v>101.030659</v>
      </c>
      <c r="AO263" s="152">
        <v>7.75</v>
      </c>
    </row>
    <row r="264" spans="1:41" x14ac:dyDescent="0.25">
      <c r="A264" s="148">
        <v>42726</v>
      </c>
      <c r="B264" s="152">
        <v>28</v>
      </c>
      <c r="C264" s="152">
        <v>9.9562720000000002</v>
      </c>
      <c r="D264" s="152">
        <v>9.9562720000000002</v>
      </c>
      <c r="E264" s="152">
        <v>5.6468639999999999</v>
      </c>
      <c r="F264" s="152">
        <v>91</v>
      </c>
      <c r="G264" s="152">
        <v>9.8546420000000001</v>
      </c>
      <c r="H264" s="152">
        <v>9.8546420000000001</v>
      </c>
      <c r="I264" s="152">
        <v>5.8352459999999997</v>
      </c>
      <c r="J264" s="152">
        <v>182</v>
      </c>
      <c r="K264" s="152">
        <v>9.6990510000000008</v>
      </c>
      <c r="L264" s="152">
        <v>9.6990510000000008</v>
      </c>
      <c r="M264" s="152">
        <v>6.1375460000000004</v>
      </c>
      <c r="N264" s="152">
        <v>343</v>
      </c>
      <c r="O264" s="152">
        <v>9.4246929999999995</v>
      </c>
      <c r="P264" s="152">
        <v>9.4246929999999995</v>
      </c>
      <c r="Q264" s="152">
        <v>6.4067949999999998</v>
      </c>
      <c r="R264" s="152">
        <v>1084</v>
      </c>
      <c r="S264" s="152">
        <v>95.171843999999993</v>
      </c>
      <c r="T264" s="152">
        <v>95.269065999999995</v>
      </c>
      <c r="U264" s="152">
        <v>5</v>
      </c>
      <c r="V264" s="152">
        <v>1631</v>
      </c>
      <c r="W264" s="152">
        <v>97.853206</v>
      </c>
      <c r="X264" s="152">
        <v>97.979595000000003</v>
      </c>
      <c r="Y264" s="152">
        <v>6.5</v>
      </c>
      <c r="Z264" s="152" t="s">
        <v>251</v>
      </c>
      <c r="AA264" s="152" t="s">
        <v>251</v>
      </c>
      <c r="AB264" s="152" t="s">
        <v>251</v>
      </c>
      <c r="AC264" s="152" t="s">
        <v>251</v>
      </c>
      <c r="AD264" s="152">
        <v>3360</v>
      </c>
      <c r="AE264" s="152">
        <v>89.007546000000005</v>
      </c>
      <c r="AF264" s="152">
        <v>90.572823999999997</v>
      </c>
      <c r="AG264" s="152">
        <v>5.75</v>
      </c>
      <c r="AH264" s="152">
        <v>6545</v>
      </c>
      <c r="AI264" s="152">
        <v>99.900667999999996</v>
      </c>
      <c r="AJ264" s="152">
        <v>100.051362</v>
      </c>
      <c r="AK264" s="152">
        <v>7.75</v>
      </c>
      <c r="AL264" s="152">
        <v>9457</v>
      </c>
      <c r="AM264" s="152">
        <v>98.901062999999994</v>
      </c>
      <c r="AN264" s="152">
        <v>99.051756999999995</v>
      </c>
      <c r="AO264" s="152">
        <v>7.75</v>
      </c>
    </row>
    <row r="265" spans="1:41" x14ac:dyDescent="0.25">
      <c r="A265" s="148">
        <v>42727</v>
      </c>
      <c r="B265" s="152">
        <v>27</v>
      </c>
      <c r="C265" s="152">
        <v>9.9574549999999995</v>
      </c>
      <c r="D265" s="152">
        <v>9.9574549999999995</v>
      </c>
      <c r="E265" s="152">
        <v>5.696904</v>
      </c>
      <c r="F265" s="152">
        <v>90</v>
      </c>
      <c r="G265" s="152">
        <v>9.8561300000000003</v>
      </c>
      <c r="H265" s="152">
        <v>9.8561300000000003</v>
      </c>
      <c r="I265" s="152">
        <v>5.8388030000000004</v>
      </c>
      <c r="J265" s="152">
        <v>181</v>
      </c>
      <c r="K265" s="152">
        <v>9.7009419999999995</v>
      </c>
      <c r="L265" s="152">
        <v>9.7009419999999995</v>
      </c>
      <c r="M265" s="152">
        <v>6.1314820000000001</v>
      </c>
      <c r="N265" s="152">
        <v>342</v>
      </c>
      <c r="O265" s="152">
        <v>9.4271569999999993</v>
      </c>
      <c r="P265" s="152">
        <v>9.4271569999999993</v>
      </c>
      <c r="Q265" s="152">
        <v>6.3963359999999998</v>
      </c>
      <c r="R265" s="152">
        <v>1083</v>
      </c>
      <c r="S265" s="152">
        <v>95.044015000000002</v>
      </c>
      <c r="T265" s="152">
        <v>95.155125999999996</v>
      </c>
      <c r="U265" s="152">
        <v>5</v>
      </c>
      <c r="V265" s="152">
        <v>1630</v>
      </c>
      <c r="W265" s="152">
        <v>97.746576000000005</v>
      </c>
      <c r="X265" s="152">
        <v>97.891019999999997</v>
      </c>
      <c r="Y265" s="152">
        <v>6.5</v>
      </c>
      <c r="Z265" s="152" t="s">
        <v>251</v>
      </c>
      <c r="AA265" s="152" t="s">
        <v>251</v>
      </c>
      <c r="AB265" s="152" t="s">
        <v>251</v>
      </c>
      <c r="AC265" s="152" t="s">
        <v>251</v>
      </c>
      <c r="AD265" s="152">
        <v>3359</v>
      </c>
      <c r="AE265" s="152">
        <v>88.890592999999996</v>
      </c>
      <c r="AF265" s="152">
        <v>90.471843000000007</v>
      </c>
      <c r="AG265" s="152">
        <v>5.75</v>
      </c>
      <c r="AH265" s="152">
        <v>6544</v>
      </c>
      <c r="AI265" s="152">
        <v>99.884203999999997</v>
      </c>
      <c r="AJ265" s="152">
        <v>100.056426</v>
      </c>
      <c r="AK265" s="152">
        <v>7.75</v>
      </c>
      <c r="AL265" s="152">
        <v>9456</v>
      </c>
      <c r="AM265" s="152">
        <v>99.373052999999999</v>
      </c>
      <c r="AN265" s="152">
        <v>99.545275000000004</v>
      </c>
      <c r="AO265" s="152">
        <v>7.75</v>
      </c>
    </row>
    <row r="266" spans="1:41" x14ac:dyDescent="0.25">
      <c r="A266" s="148">
        <v>42730</v>
      </c>
      <c r="B266" s="152">
        <v>24</v>
      </c>
      <c r="C266" s="152">
        <v>9.9625179999999993</v>
      </c>
      <c r="D266" s="152">
        <v>9.9625179999999993</v>
      </c>
      <c r="E266" s="152">
        <v>5.6434530000000001</v>
      </c>
      <c r="F266" s="152">
        <v>87</v>
      </c>
      <c r="G266" s="152">
        <v>9.8609819999999999</v>
      </c>
      <c r="H266" s="152">
        <v>9.8609819999999999</v>
      </c>
      <c r="I266" s="152">
        <v>5.8335660000000003</v>
      </c>
      <c r="J266" s="152">
        <v>178</v>
      </c>
      <c r="K266" s="152">
        <v>9.7059099999999994</v>
      </c>
      <c r="L266" s="152">
        <v>9.7059099999999994</v>
      </c>
      <c r="M266" s="152">
        <v>6.1281090000000003</v>
      </c>
      <c r="N266" s="152">
        <v>339</v>
      </c>
      <c r="O266" s="152">
        <v>9.4316209999999998</v>
      </c>
      <c r="P266" s="152">
        <v>9.4316209999999998</v>
      </c>
      <c r="Q266" s="152">
        <v>6.3996240000000002</v>
      </c>
      <c r="R266" s="152">
        <v>1080</v>
      </c>
      <c r="S266" s="152">
        <v>95.024265</v>
      </c>
      <c r="T266" s="152">
        <v>95.177042999999998</v>
      </c>
      <c r="U266" s="152">
        <v>5</v>
      </c>
      <c r="V266" s="152">
        <v>1627</v>
      </c>
      <c r="W266" s="152">
        <v>97.749250000000004</v>
      </c>
      <c r="X266" s="152">
        <v>97.947861000000003</v>
      </c>
      <c r="Y266" s="152">
        <v>6.5</v>
      </c>
      <c r="Z266" s="152" t="s">
        <v>251</v>
      </c>
      <c r="AA266" s="152" t="s">
        <v>251</v>
      </c>
      <c r="AB266" s="152" t="s">
        <v>251</v>
      </c>
      <c r="AC266" s="152" t="s">
        <v>251</v>
      </c>
      <c r="AD266" s="152">
        <v>3356</v>
      </c>
      <c r="AE266" s="152">
        <v>88.862341000000001</v>
      </c>
      <c r="AF266" s="152">
        <v>90.491507999999996</v>
      </c>
      <c r="AG266" s="152">
        <v>5.75</v>
      </c>
      <c r="AH266" s="152">
        <v>6541</v>
      </c>
      <c r="AI266" s="152">
        <v>100.125551</v>
      </c>
      <c r="AJ266" s="152">
        <v>100.362357</v>
      </c>
      <c r="AK266" s="152">
        <v>7.75</v>
      </c>
      <c r="AL266" s="152">
        <v>9453</v>
      </c>
      <c r="AM266" s="152">
        <v>99.404765999999995</v>
      </c>
      <c r="AN266" s="152">
        <v>99.641571999999996</v>
      </c>
      <c r="AO266" s="152">
        <v>7.75</v>
      </c>
    </row>
    <row r="267" spans="1:41" x14ac:dyDescent="0.25">
      <c r="A267" s="148">
        <v>42731</v>
      </c>
      <c r="B267" s="152">
        <v>23</v>
      </c>
      <c r="C267" s="152">
        <v>9.9638299999999997</v>
      </c>
      <c r="D267" s="152">
        <v>9.9638299999999997</v>
      </c>
      <c r="E267" s="152">
        <v>5.6819430000000004</v>
      </c>
      <c r="F267" s="152">
        <v>86</v>
      </c>
      <c r="G267" s="152">
        <v>9.8598870000000005</v>
      </c>
      <c r="H267" s="152">
        <v>9.8598870000000005</v>
      </c>
      <c r="I267" s="152">
        <v>5.9485419999999998</v>
      </c>
      <c r="J267" s="152">
        <v>177</v>
      </c>
      <c r="K267" s="152">
        <v>9.7027950000000001</v>
      </c>
      <c r="L267" s="152">
        <v>9.7027950000000001</v>
      </c>
      <c r="M267" s="152">
        <v>6.2300060000000004</v>
      </c>
      <c r="N267" s="152">
        <v>338</v>
      </c>
      <c r="O267" s="152">
        <v>9.4292770000000008</v>
      </c>
      <c r="P267" s="152">
        <v>9.4292770000000008</v>
      </c>
      <c r="Q267" s="152">
        <v>6.446631</v>
      </c>
      <c r="R267" s="152">
        <v>1079</v>
      </c>
      <c r="S267" s="152">
        <v>94.731503000000004</v>
      </c>
      <c r="T267" s="152">
        <v>94.898169999999993</v>
      </c>
      <c r="U267" s="152">
        <v>5</v>
      </c>
      <c r="V267" s="152">
        <v>1626</v>
      </c>
      <c r="W267" s="152">
        <v>97.091239000000002</v>
      </c>
      <c r="X267" s="152">
        <v>97.307906000000003</v>
      </c>
      <c r="Y267" s="152">
        <v>6.5</v>
      </c>
      <c r="Z267" s="152" t="s">
        <v>251</v>
      </c>
      <c r="AA267" s="152" t="s">
        <v>251</v>
      </c>
      <c r="AB267" s="152" t="s">
        <v>251</v>
      </c>
      <c r="AC267" s="152" t="s">
        <v>251</v>
      </c>
      <c r="AD267" s="152">
        <v>3355</v>
      </c>
      <c r="AE267" s="152">
        <v>87.872107999999997</v>
      </c>
      <c r="AF267" s="152">
        <v>89.517246999999998</v>
      </c>
      <c r="AG267" s="152">
        <v>5.75</v>
      </c>
      <c r="AH267" s="152">
        <v>6540</v>
      </c>
      <c r="AI267" s="152">
        <v>98.800140999999996</v>
      </c>
      <c r="AJ267" s="152">
        <v>99.058474000000004</v>
      </c>
      <c r="AK267" s="152">
        <v>7.75</v>
      </c>
      <c r="AL267" s="152">
        <v>9452</v>
      </c>
      <c r="AM267" s="152">
        <v>98.238275000000002</v>
      </c>
      <c r="AN267" s="152">
        <v>98.496607999999995</v>
      </c>
      <c r="AO267" s="152">
        <v>7.75</v>
      </c>
    </row>
    <row r="268" spans="1:41" x14ac:dyDescent="0.25">
      <c r="A268" s="148">
        <v>42732</v>
      </c>
      <c r="B268" s="152">
        <v>22</v>
      </c>
      <c r="C268" s="152">
        <v>9.9648020000000006</v>
      </c>
      <c r="D268" s="152">
        <v>9.9648020000000006</v>
      </c>
      <c r="E268" s="152">
        <v>5.780017</v>
      </c>
      <c r="F268" s="152">
        <v>85</v>
      </c>
      <c r="G268" s="152">
        <v>9.8615490000000001</v>
      </c>
      <c r="H268" s="152">
        <v>9.8615490000000001</v>
      </c>
      <c r="I268" s="152">
        <v>5.9461320000000004</v>
      </c>
      <c r="J268" s="152">
        <v>176</v>
      </c>
      <c r="K268" s="152">
        <v>9.7042929999999998</v>
      </c>
      <c r="L268" s="152">
        <v>9.7042929999999998</v>
      </c>
      <c r="M268" s="152">
        <v>6.2328619999999999</v>
      </c>
      <c r="N268" s="152">
        <v>337</v>
      </c>
      <c r="O268" s="152">
        <v>9.4346519999999998</v>
      </c>
      <c r="P268" s="152">
        <v>9.4346519999999998</v>
      </c>
      <c r="Q268" s="152">
        <v>6.4012169999999999</v>
      </c>
      <c r="R268" s="152">
        <v>1078</v>
      </c>
      <c r="S268" s="152">
        <v>94.684601000000001</v>
      </c>
      <c r="T268" s="152">
        <v>94.865156999999996</v>
      </c>
      <c r="U268" s="152">
        <v>5</v>
      </c>
      <c r="V268" s="152">
        <v>1625</v>
      </c>
      <c r="W268" s="152">
        <v>97.080224000000001</v>
      </c>
      <c r="X268" s="152">
        <v>97.314946000000006</v>
      </c>
      <c r="Y268" s="152">
        <v>6.5</v>
      </c>
      <c r="Z268" s="152" t="s">
        <v>251</v>
      </c>
      <c r="AA268" s="152" t="s">
        <v>251</v>
      </c>
      <c r="AB268" s="152" t="s">
        <v>251</v>
      </c>
      <c r="AC268" s="152" t="s">
        <v>251</v>
      </c>
      <c r="AD268" s="152">
        <v>3354</v>
      </c>
      <c r="AE268" s="152">
        <v>87.899168000000003</v>
      </c>
      <c r="AF268" s="152">
        <v>89.560278999999994</v>
      </c>
      <c r="AG268" s="152">
        <v>5.75</v>
      </c>
      <c r="AH268" s="152">
        <v>6539</v>
      </c>
      <c r="AI268" s="152">
        <v>98.424469000000002</v>
      </c>
      <c r="AJ268" s="152">
        <v>98.704329999999999</v>
      </c>
      <c r="AK268" s="152">
        <v>7.75</v>
      </c>
      <c r="AL268" s="152">
        <v>9451</v>
      </c>
      <c r="AM268" s="152">
        <v>97.819800999999998</v>
      </c>
      <c r="AN268" s="152">
        <v>98.099661999999995</v>
      </c>
      <c r="AO268" s="152">
        <v>7.75</v>
      </c>
    </row>
    <row r="269" spans="1:41" x14ac:dyDescent="0.25">
      <c r="A269" s="148">
        <v>42733</v>
      </c>
      <c r="B269" s="152">
        <v>28</v>
      </c>
      <c r="C269" s="152">
        <v>9.9552709999999998</v>
      </c>
      <c r="D269" s="152">
        <v>9.9552709999999998</v>
      </c>
      <c r="E269" s="152">
        <v>5.7767099999999996</v>
      </c>
      <c r="F269" s="152">
        <v>91</v>
      </c>
      <c r="G269" s="152">
        <v>9.8510740000000006</v>
      </c>
      <c r="H269" s="152">
        <v>9.8510740000000006</v>
      </c>
      <c r="I269" s="152">
        <v>5.980645</v>
      </c>
      <c r="J269" s="152">
        <v>175</v>
      </c>
      <c r="K269" s="152">
        <v>9.7057000000000002</v>
      </c>
      <c r="L269" s="152">
        <v>9.7057000000000002</v>
      </c>
      <c r="M269" s="152">
        <v>6.2377479999999998</v>
      </c>
      <c r="N269" s="152">
        <v>336</v>
      </c>
      <c r="O269" s="152">
        <v>9.4327109999999994</v>
      </c>
      <c r="P269" s="152">
        <v>9.4327109999999994</v>
      </c>
      <c r="Q269" s="152">
        <v>6.4436369999999998</v>
      </c>
      <c r="R269" s="152">
        <v>1077</v>
      </c>
      <c r="S269" s="152">
        <v>94.759922000000003</v>
      </c>
      <c r="T269" s="152">
        <v>94.954365999999993</v>
      </c>
      <c r="U269" s="152">
        <v>5</v>
      </c>
      <c r="V269" s="152">
        <v>1624</v>
      </c>
      <c r="W269" s="152">
        <v>97.331129000000004</v>
      </c>
      <c r="X269" s="152">
        <v>97.583906999999996</v>
      </c>
      <c r="Y269" s="152">
        <v>6.5</v>
      </c>
      <c r="Z269" s="152" t="s">
        <v>251</v>
      </c>
      <c r="AA269" s="152" t="s">
        <v>251</v>
      </c>
      <c r="AB269" s="152" t="s">
        <v>251</v>
      </c>
      <c r="AC269" s="152" t="s">
        <v>251</v>
      </c>
      <c r="AD269" s="152">
        <v>3353</v>
      </c>
      <c r="AE269" s="152">
        <v>88.530906999999999</v>
      </c>
      <c r="AF269" s="152">
        <v>90.207989999999995</v>
      </c>
      <c r="AG269" s="152">
        <v>5.75</v>
      </c>
      <c r="AH269" s="152">
        <v>6538</v>
      </c>
      <c r="AI269" s="152">
        <v>98.940296000000004</v>
      </c>
      <c r="AJ269" s="152">
        <v>99.241685000000004</v>
      </c>
      <c r="AK269" s="152">
        <v>7.75</v>
      </c>
      <c r="AL269" s="152">
        <v>9450</v>
      </c>
      <c r="AM269" s="152">
        <v>98.561885000000004</v>
      </c>
      <c r="AN269" s="152">
        <v>98.863274000000004</v>
      </c>
      <c r="AO269" s="152">
        <v>7.75</v>
      </c>
    </row>
    <row r="270" spans="1:41" x14ac:dyDescent="0.25">
      <c r="A270" s="148">
        <v>42734</v>
      </c>
      <c r="B270" s="152">
        <v>27</v>
      </c>
      <c r="C270" s="152">
        <v>9.9570699999999999</v>
      </c>
      <c r="D270" s="152">
        <v>9.9570699999999999</v>
      </c>
      <c r="E270" s="152">
        <v>5.7486790000000001</v>
      </c>
      <c r="F270" s="152">
        <v>90</v>
      </c>
      <c r="G270" s="152">
        <v>9.853332</v>
      </c>
      <c r="H270" s="152">
        <v>9.853332</v>
      </c>
      <c r="I270" s="152">
        <v>5.9540470000000001</v>
      </c>
      <c r="J270" s="152">
        <v>174</v>
      </c>
      <c r="K270" s="152">
        <v>9.7076379999999993</v>
      </c>
      <c r="L270" s="152">
        <v>9.7076379999999993</v>
      </c>
      <c r="M270" s="152">
        <v>6.2310410000000003</v>
      </c>
      <c r="N270" s="152">
        <v>335</v>
      </c>
      <c r="O270" s="152">
        <v>9.4339709999999997</v>
      </c>
      <c r="P270" s="152">
        <v>9.4339709999999997</v>
      </c>
      <c r="Q270" s="152">
        <v>6.4476560000000003</v>
      </c>
      <c r="R270" s="152">
        <v>1076</v>
      </c>
      <c r="S270" s="152">
        <v>94.815537000000006</v>
      </c>
      <c r="T270" s="152">
        <v>95.023870000000002</v>
      </c>
      <c r="U270" s="152">
        <v>5</v>
      </c>
      <c r="V270" s="152">
        <v>1623</v>
      </c>
      <c r="W270" s="152">
        <v>97.456908999999996</v>
      </c>
      <c r="X270" s="152">
        <v>97.727742000000006</v>
      </c>
      <c r="Y270" s="152">
        <v>6.5</v>
      </c>
      <c r="Z270" s="152" t="s">
        <v>251</v>
      </c>
      <c r="AA270" s="152" t="s">
        <v>251</v>
      </c>
      <c r="AB270" s="152" t="s">
        <v>251</v>
      </c>
      <c r="AC270" s="152" t="s">
        <v>251</v>
      </c>
      <c r="AD270" s="152">
        <v>3352</v>
      </c>
      <c r="AE270" s="152">
        <v>88.779297</v>
      </c>
      <c r="AF270" s="152">
        <v>90.472352999999998</v>
      </c>
      <c r="AG270" s="152">
        <v>5.75</v>
      </c>
      <c r="AH270" s="152">
        <v>6537</v>
      </c>
      <c r="AI270" s="152">
        <v>99.225949</v>
      </c>
      <c r="AJ270" s="152">
        <v>99.548866000000004</v>
      </c>
      <c r="AK270" s="152">
        <v>7.75</v>
      </c>
      <c r="AL270" s="152">
        <v>9449</v>
      </c>
      <c r="AM270" s="152">
        <v>99.218734999999995</v>
      </c>
      <c r="AN270" s="152">
        <v>99.541651999999999</v>
      </c>
      <c r="AO270" s="152">
        <v>7.75</v>
      </c>
    </row>
    <row r="271" spans="1:41" x14ac:dyDescent="0.25">
      <c r="A271" s="148">
        <v>42737</v>
      </c>
      <c r="B271" s="152">
        <v>24</v>
      </c>
      <c r="C271" s="152">
        <v>9.9591329999999996</v>
      </c>
      <c r="D271" s="152">
        <v>9.9591329999999996</v>
      </c>
      <c r="E271" s="152">
        <v>6.1552040000000003</v>
      </c>
      <c r="F271" s="152">
        <v>87</v>
      </c>
      <c r="G271" s="152">
        <v>9.8570250000000001</v>
      </c>
      <c r="H271" s="152">
        <v>9.8570250000000001</v>
      </c>
      <c r="I271" s="152">
        <v>6.0020210000000001</v>
      </c>
      <c r="J271" s="152">
        <v>171</v>
      </c>
      <c r="K271" s="152">
        <v>9.7098270000000007</v>
      </c>
      <c r="L271" s="152">
        <v>9.7098270000000007</v>
      </c>
      <c r="M271" s="152">
        <v>6.2914669999999999</v>
      </c>
      <c r="N271" s="152">
        <v>332</v>
      </c>
      <c r="O271" s="152">
        <v>9.4452630000000006</v>
      </c>
      <c r="P271" s="152">
        <v>9.4452630000000006</v>
      </c>
      <c r="Q271" s="152">
        <v>6.3685049999999999</v>
      </c>
      <c r="R271" s="152">
        <v>1073</v>
      </c>
      <c r="S271" s="152">
        <v>94.783949000000007</v>
      </c>
      <c r="T271" s="152">
        <v>95.033949000000007</v>
      </c>
      <c r="U271" s="152">
        <v>5</v>
      </c>
      <c r="V271" s="152">
        <v>1620</v>
      </c>
      <c r="W271" s="152">
        <v>97.412458999999998</v>
      </c>
      <c r="X271" s="152">
        <v>97.737459000000001</v>
      </c>
      <c r="Y271" s="152">
        <v>6.5</v>
      </c>
      <c r="Z271" s="152" t="s">
        <v>251</v>
      </c>
      <c r="AA271" s="152" t="s">
        <v>251</v>
      </c>
      <c r="AB271" s="152" t="s">
        <v>251</v>
      </c>
      <c r="AC271" s="152" t="s">
        <v>251</v>
      </c>
      <c r="AD271" s="152">
        <v>3349</v>
      </c>
      <c r="AE271" s="152">
        <v>88.771715</v>
      </c>
      <c r="AF271" s="152">
        <v>90.512687</v>
      </c>
      <c r="AG271" s="152">
        <v>5.75</v>
      </c>
      <c r="AH271" s="152">
        <v>6534</v>
      </c>
      <c r="AI271" s="152">
        <v>99.224817999999999</v>
      </c>
      <c r="AJ271" s="152">
        <v>99.612318000000002</v>
      </c>
      <c r="AK271" s="152">
        <v>7.75</v>
      </c>
      <c r="AL271" s="152">
        <v>9446</v>
      </c>
      <c r="AM271" s="152">
        <v>99.192989999999995</v>
      </c>
      <c r="AN271" s="152">
        <v>99.580489999999998</v>
      </c>
      <c r="AO271" s="152">
        <v>7.75</v>
      </c>
    </row>
    <row r="272" spans="1:41" x14ac:dyDescent="0.25">
      <c r="A272" s="148">
        <v>42738</v>
      </c>
      <c r="B272" s="152">
        <v>23</v>
      </c>
      <c r="C272" s="152">
        <v>9.9632909999999999</v>
      </c>
      <c r="D272" s="152">
        <v>9.9632909999999999</v>
      </c>
      <c r="E272" s="152">
        <v>5.7669259999999998</v>
      </c>
      <c r="F272" s="152">
        <v>86</v>
      </c>
      <c r="G272" s="152">
        <v>9.858689</v>
      </c>
      <c r="H272" s="152">
        <v>9.858689</v>
      </c>
      <c r="I272" s="152">
        <v>6.0001329999999999</v>
      </c>
      <c r="J272" s="152">
        <v>170</v>
      </c>
      <c r="K272" s="152">
        <v>9.7116050000000005</v>
      </c>
      <c r="L272" s="152">
        <v>9.7116050000000005</v>
      </c>
      <c r="M272" s="152">
        <v>6.2885470000000003</v>
      </c>
      <c r="N272" s="152">
        <v>331</v>
      </c>
      <c r="O272" s="152">
        <v>9.4318639999999991</v>
      </c>
      <c r="P272" s="152">
        <v>9.4318639999999991</v>
      </c>
      <c r="Q272" s="152">
        <v>6.5513269999999997</v>
      </c>
      <c r="R272" s="152">
        <v>1072</v>
      </c>
      <c r="S272" s="152">
        <v>94.674038999999993</v>
      </c>
      <c r="T272" s="152">
        <v>94.937927999999999</v>
      </c>
      <c r="U272" s="152">
        <v>5</v>
      </c>
      <c r="V272" s="152">
        <v>1619</v>
      </c>
      <c r="W272" s="152">
        <v>97.087012000000001</v>
      </c>
      <c r="X272" s="152">
        <v>97.430068000000006</v>
      </c>
      <c r="Y272" s="152">
        <v>6.5</v>
      </c>
      <c r="Z272" s="152" t="s">
        <v>251</v>
      </c>
      <c r="AA272" s="152" t="s">
        <v>251</v>
      </c>
      <c r="AB272" s="152" t="s">
        <v>251</v>
      </c>
      <c r="AC272" s="152" t="s">
        <v>251</v>
      </c>
      <c r="AD272" s="152">
        <v>3348</v>
      </c>
      <c r="AE272" s="152">
        <v>87.993168999999995</v>
      </c>
      <c r="AF272" s="152">
        <v>89.750112999999999</v>
      </c>
      <c r="AG272" s="152">
        <v>5.75</v>
      </c>
      <c r="AH272" s="152">
        <v>6533</v>
      </c>
      <c r="AI272" s="152">
        <v>97.994776999999999</v>
      </c>
      <c r="AJ272" s="152">
        <v>98.403805000000006</v>
      </c>
      <c r="AK272" s="152">
        <v>7.75</v>
      </c>
      <c r="AL272" s="152">
        <v>9445</v>
      </c>
      <c r="AM272" s="152">
        <v>97.547740000000005</v>
      </c>
      <c r="AN272" s="152">
        <v>97.956767999999997</v>
      </c>
      <c r="AO272" s="152">
        <v>7.75</v>
      </c>
    </row>
    <row r="273" spans="1:41" x14ac:dyDescent="0.25">
      <c r="A273" s="148">
        <v>42739</v>
      </c>
      <c r="B273" s="152">
        <v>22</v>
      </c>
      <c r="C273" s="152">
        <v>9.9646349999999995</v>
      </c>
      <c r="D273" s="152">
        <v>9.9646349999999995</v>
      </c>
      <c r="E273" s="152">
        <v>5.8075380000000001</v>
      </c>
      <c r="F273" s="152">
        <v>85</v>
      </c>
      <c r="G273" s="152">
        <v>9.8595039999999994</v>
      </c>
      <c r="H273" s="152">
        <v>9.8595039999999994</v>
      </c>
      <c r="I273" s="152">
        <v>6.0352110000000003</v>
      </c>
      <c r="J273" s="152">
        <v>169</v>
      </c>
      <c r="K273" s="152">
        <v>9.7123030000000004</v>
      </c>
      <c r="L273" s="152">
        <v>9.7123030000000004</v>
      </c>
      <c r="M273" s="152">
        <v>6.3099930000000004</v>
      </c>
      <c r="N273" s="152">
        <v>330</v>
      </c>
      <c r="O273" s="152">
        <v>9.4314300000000006</v>
      </c>
      <c r="P273" s="152">
        <v>9.4314300000000006</v>
      </c>
      <c r="Q273" s="152">
        <v>6.5765019999999996</v>
      </c>
      <c r="R273" s="152">
        <v>1071</v>
      </c>
      <c r="S273" s="152">
        <v>94.607204999999993</v>
      </c>
      <c r="T273" s="152">
        <v>94.884983000000005</v>
      </c>
      <c r="U273" s="152">
        <v>5</v>
      </c>
      <c r="V273" s="152">
        <v>1618</v>
      </c>
      <c r="W273" s="152">
        <v>96.982208</v>
      </c>
      <c r="X273" s="152">
        <v>97.343318999999994</v>
      </c>
      <c r="Y273" s="152">
        <v>6.5</v>
      </c>
      <c r="Z273" s="152" t="s">
        <v>251</v>
      </c>
      <c r="AA273" s="152" t="s">
        <v>251</v>
      </c>
      <c r="AB273" s="152" t="s">
        <v>251</v>
      </c>
      <c r="AC273" s="152" t="s">
        <v>251</v>
      </c>
      <c r="AD273" s="152">
        <v>3347</v>
      </c>
      <c r="AE273" s="152">
        <v>87.507474000000002</v>
      </c>
      <c r="AF273" s="152">
        <v>89.280390999999995</v>
      </c>
      <c r="AG273" s="152">
        <v>5.75</v>
      </c>
      <c r="AH273" s="152">
        <v>6532</v>
      </c>
      <c r="AI273" s="152">
        <v>97.083123999999998</v>
      </c>
      <c r="AJ273" s="152">
        <v>97.513679999999994</v>
      </c>
      <c r="AK273" s="152">
        <v>7.75</v>
      </c>
      <c r="AL273" s="152">
        <v>9444</v>
      </c>
      <c r="AM273" s="152">
        <v>96.850172000000001</v>
      </c>
      <c r="AN273" s="152">
        <v>97.280727999999996</v>
      </c>
      <c r="AO273" s="152">
        <v>7.75</v>
      </c>
    </row>
    <row r="274" spans="1:41" x14ac:dyDescent="0.25">
      <c r="A274" s="148">
        <v>42740</v>
      </c>
      <c r="B274" s="152">
        <v>28</v>
      </c>
      <c r="C274" s="152">
        <v>9.9547500000000007</v>
      </c>
      <c r="D274" s="152">
        <v>9.9547500000000007</v>
      </c>
      <c r="E274" s="152">
        <v>5.844303</v>
      </c>
      <c r="F274" s="152">
        <v>91</v>
      </c>
      <c r="G274" s="152">
        <v>9.8486370000000001</v>
      </c>
      <c r="H274" s="152">
        <v>9.8486370000000001</v>
      </c>
      <c r="I274" s="152">
        <v>6.0800159999999996</v>
      </c>
      <c r="J274" s="152">
        <v>182</v>
      </c>
      <c r="K274" s="152">
        <v>9.6853510000000007</v>
      </c>
      <c r="L274" s="152">
        <v>9.6853510000000007</v>
      </c>
      <c r="M274" s="152">
        <v>6.4260200000000003</v>
      </c>
      <c r="N274" s="152">
        <v>364</v>
      </c>
      <c r="O274" s="152">
        <v>9.3607440000000004</v>
      </c>
      <c r="P274" s="152">
        <v>9.3607440000000004</v>
      </c>
      <c r="Q274" s="152">
        <v>6.7540699999999996</v>
      </c>
      <c r="R274" s="152">
        <v>1070</v>
      </c>
      <c r="S274" s="152">
        <v>94.131068999999997</v>
      </c>
      <c r="T274" s="152">
        <v>94.422736</v>
      </c>
      <c r="U274" s="152">
        <v>5</v>
      </c>
      <c r="V274" s="152">
        <v>1617</v>
      </c>
      <c r="W274" s="152">
        <v>96.405462999999997</v>
      </c>
      <c r="X274" s="152">
        <v>96.784630000000007</v>
      </c>
      <c r="Y274" s="152">
        <v>6.5</v>
      </c>
      <c r="Z274" s="152" t="s">
        <v>251</v>
      </c>
      <c r="AA274" s="152" t="s">
        <v>251</v>
      </c>
      <c r="AB274" s="152" t="s">
        <v>251</v>
      </c>
      <c r="AC274" s="152" t="s">
        <v>251</v>
      </c>
      <c r="AD274" s="152">
        <v>3346</v>
      </c>
      <c r="AE274" s="152">
        <v>86.795477000000005</v>
      </c>
      <c r="AF274" s="152">
        <v>88.584366000000003</v>
      </c>
      <c r="AG274" s="152">
        <v>5.75</v>
      </c>
      <c r="AH274" s="152">
        <v>6531</v>
      </c>
      <c r="AI274" s="152">
        <v>96.329599999999999</v>
      </c>
      <c r="AJ274" s="152">
        <v>96.781683000000001</v>
      </c>
      <c r="AK274" s="152">
        <v>7.75</v>
      </c>
      <c r="AL274" s="152">
        <v>9443</v>
      </c>
      <c r="AM274" s="152">
        <v>96.099770000000007</v>
      </c>
      <c r="AN274" s="152">
        <v>96.551852999999994</v>
      </c>
      <c r="AO274" s="152">
        <v>7.75</v>
      </c>
    </row>
    <row r="275" spans="1:41" x14ac:dyDescent="0.25">
      <c r="A275" s="148">
        <v>42741</v>
      </c>
      <c r="B275" s="152">
        <v>27</v>
      </c>
      <c r="C275" s="152">
        <v>9.9565400000000004</v>
      </c>
      <c r="D275" s="152">
        <v>9.9565400000000004</v>
      </c>
      <c r="E275" s="152">
        <v>5.81996</v>
      </c>
      <c r="F275" s="152">
        <v>90</v>
      </c>
      <c r="G275" s="152">
        <v>9.8492289999999993</v>
      </c>
      <c r="H275" s="152">
        <v>9.8492289999999993</v>
      </c>
      <c r="I275" s="152">
        <v>6.1231590000000002</v>
      </c>
      <c r="J275" s="152">
        <v>181</v>
      </c>
      <c r="K275" s="152">
        <v>9.6858950000000004</v>
      </c>
      <c r="L275" s="152">
        <v>9.6858950000000004</v>
      </c>
      <c r="M275" s="152">
        <v>6.4499899999999997</v>
      </c>
      <c r="N275" s="152">
        <v>363</v>
      </c>
      <c r="O275" s="152">
        <v>9.3609589999999994</v>
      </c>
      <c r="P275" s="152">
        <v>9.3609589999999994</v>
      </c>
      <c r="Q275" s="152">
        <v>6.7702429999999998</v>
      </c>
      <c r="R275" s="152">
        <v>1069</v>
      </c>
      <c r="S275" s="152">
        <v>94.327860999999999</v>
      </c>
      <c r="T275" s="152">
        <v>94.633416999999994</v>
      </c>
      <c r="U275" s="152">
        <v>5</v>
      </c>
      <c r="V275" s="152">
        <v>1616</v>
      </c>
      <c r="W275" s="152">
        <v>96.675037000000003</v>
      </c>
      <c r="X275" s="152">
        <v>97.072259000000003</v>
      </c>
      <c r="Y275" s="152">
        <v>6.5</v>
      </c>
      <c r="Z275" s="152" t="s">
        <v>251</v>
      </c>
      <c r="AA275" s="152" t="s">
        <v>251</v>
      </c>
      <c r="AB275" s="152" t="s">
        <v>251</v>
      </c>
      <c r="AC275" s="152" t="s">
        <v>251</v>
      </c>
      <c r="AD275" s="152">
        <v>3345</v>
      </c>
      <c r="AE275" s="152">
        <v>87.652309000000002</v>
      </c>
      <c r="AF275" s="152">
        <v>89.457170000000005</v>
      </c>
      <c r="AG275" s="152">
        <v>5.75</v>
      </c>
      <c r="AH275" s="152">
        <v>6530</v>
      </c>
      <c r="AI275" s="152">
        <v>98.366406999999995</v>
      </c>
      <c r="AJ275" s="152">
        <v>98.840018000000001</v>
      </c>
      <c r="AK275" s="152">
        <v>7.75</v>
      </c>
      <c r="AL275" s="152">
        <v>9442</v>
      </c>
      <c r="AM275" s="152">
        <v>97.951504</v>
      </c>
      <c r="AN275" s="152">
        <v>98.425115000000005</v>
      </c>
      <c r="AO275" s="152">
        <v>7.75</v>
      </c>
    </row>
    <row r="276" spans="1:41" x14ac:dyDescent="0.25">
      <c r="A276" s="148">
        <v>42744</v>
      </c>
      <c r="B276" s="152">
        <v>24</v>
      </c>
      <c r="C276" s="152">
        <v>9.9612890000000007</v>
      </c>
      <c r="D276" s="152">
        <v>9.9612890000000007</v>
      </c>
      <c r="E276" s="152">
        <v>5.8292149999999996</v>
      </c>
      <c r="F276" s="152">
        <v>87</v>
      </c>
      <c r="G276" s="152">
        <v>9.8531659999999999</v>
      </c>
      <c r="H276" s="152">
        <v>9.8531659999999999</v>
      </c>
      <c r="I276" s="152">
        <v>6.1664339999999997</v>
      </c>
      <c r="J276" s="152">
        <v>178</v>
      </c>
      <c r="K276" s="152">
        <v>9.689565</v>
      </c>
      <c r="L276" s="152">
        <v>9.689565</v>
      </c>
      <c r="M276" s="152">
        <v>6.4796100000000001</v>
      </c>
      <c r="N276" s="152">
        <v>360</v>
      </c>
      <c r="O276" s="152">
        <v>9.3628990000000005</v>
      </c>
      <c r="P276" s="152">
        <v>9.3628990000000005</v>
      </c>
      <c r="Q276" s="152">
        <v>6.8045270000000002</v>
      </c>
      <c r="R276" s="152">
        <v>1066</v>
      </c>
      <c r="S276" s="152">
        <v>94.270715999999993</v>
      </c>
      <c r="T276" s="152">
        <v>94.617937999999995</v>
      </c>
      <c r="U276" s="152">
        <v>5</v>
      </c>
      <c r="V276" s="152">
        <v>1613</v>
      </c>
      <c r="W276" s="152">
        <v>96.552378000000004</v>
      </c>
      <c r="X276" s="152">
        <v>97.003766999999996</v>
      </c>
      <c r="Y276" s="152">
        <v>6.5</v>
      </c>
      <c r="Z276" s="152" t="s">
        <v>251</v>
      </c>
      <c r="AA276" s="152" t="s">
        <v>251</v>
      </c>
      <c r="AB276" s="152" t="s">
        <v>251</v>
      </c>
      <c r="AC276" s="152" t="s">
        <v>251</v>
      </c>
      <c r="AD276" s="152">
        <v>3342</v>
      </c>
      <c r="AE276" s="152">
        <v>87.520061999999996</v>
      </c>
      <c r="AF276" s="152">
        <v>89.372839999999997</v>
      </c>
      <c r="AG276" s="152">
        <v>5.75</v>
      </c>
      <c r="AH276" s="152">
        <v>6527</v>
      </c>
      <c r="AI276" s="152">
        <v>97.804428999999999</v>
      </c>
      <c r="AJ276" s="152">
        <v>98.342623000000003</v>
      </c>
      <c r="AK276" s="152">
        <v>7.75</v>
      </c>
      <c r="AL276" s="152">
        <v>9439</v>
      </c>
      <c r="AM276" s="152">
        <v>97.464932000000005</v>
      </c>
      <c r="AN276" s="152">
        <v>98.003125999999995</v>
      </c>
      <c r="AO276" s="152">
        <v>7.75</v>
      </c>
    </row>
    <row r="277" spans="1:41" x14ac:dyDescent="0.25">
      <c r="A277" s="148">
        <v>42745</v>
      </c>
      <c r="B277" s="152">
        <v>23</v>
      </c>
      <c r="C277" s="152">
        <v>9.9626370000000009</v>
      </c>
      <c r="D277" s="152">
        <v>9.9626370000000009</v>
      </c>
      <c r="E277" s="152">
        <v>5.8700539999999997</v>
      </c>
      <c r="F277" s="152">
        <v>86</v>
      </c>
      <c r="G277" s="152">
        <v>9.8528749999999992</v>
      </c>
      <c r="H277" s="152">
        <v>9.8528749999999992</v>
      </c>
      <c r="I277" s="152">
        <v>6.2506839999999997</v>
      </c>
      <c r="J277" s="152">
        <v>177</v>
      </c>
      <c r="K277" s="152">
        <v>9.6875440000000008</v>
      </c>
      <c r="L277" s="152">
        <v>9.6875440000000008</v>
      </c>
      <c r="M277" s="152">
        <v>6.560009</v>
      </c>
      <c r="N277" s="152">
        <v>359</v>
      </c>
      <c r="O277" s="152">
        <v>9.3614549999999994</v>
      </c>
      <c r="P277" s="152">
        <v>9.3614549999999994</v>
      </c>
      <c r="Q277" s="152">
        <v>6.8400020000000001</v>
      </c>
      <c r="R277" s="152">
        <v>1065</v>
      </c>
      <c r="S277" s="152">
        <v>94.199110000000005</v>
      </c>
      <c r="T277" s="152">
        <v>94.560220999999999</v>
      </c>
      <c r="U277" s="152">
        <v>5</v>
      </c>
      <c r="V277" s="152">
        <v>1612</v>
      </c>
      <c r="W277" s="152">
        <v>96.395587000000006</v>
      </c>
      <c r="X277" s="152">
        <v>96.865031000000002</v>
      </c>
      <c r="Y277" s="152">
        <v>6.5</v>
      </c>
      <c r="Z277" s="152" t="s">
        <v>251</v>
      </c>
      <c r="AA277" s="152" t="s">
        <v>251</v>
      </c>
      <c r="AB277" s="152" t="s">
        <v>251</v>
      </c>
      <c r="AC277" s="152" t="s">
        <v>251</v>
      </c>
      <c r="AD277" s="152">
        <v>3341</v>
      </c>
      <c r="AE277" s="152">
        <v>86.990235999999996</v>
      </c>
      <c r="AF277" s="152">
        <v>88.858986000000002</v>
      </c>
      <c r="AG277" s="152">
        <v>5.75</v>
      </c>
      <c r="AH277" s="152">
        <v>6526</v>
      </c>
      <c r="AI277" s="152">
        <v>96.599653000000004</v>
      </c>
      <c r="AJ277" s="152">
        <v>97.159374999999997</v>
      </c>
      <c r="AK277" s="152">
        <v>7.75</v>
      </c>
      <c r="AL277" s="152">
        <v>9438</v>
      </c>
      <c r="AM277" s="152">
        <v>96.282745000000006</v>
      </c>
      <c r="AN277" s="152">
        <v>96.842466999999999</v>
      </c>
      <c r="AO277" s="152">
        <v>7.75</v>
      </c>
    </row>
    <row r="278" spans="1:41" x14ac:dyDescent="0.25">
      <c r="A278" s="148">
        <v>42746</v>
      </c>
      <c r="B278" s="152">
        <v>22</v>
      </c>
      <c r="C278" s="152">
        <v>9.9642560000000007</v>
      </c>
      <c r="D278" s="152">
        <v>9.9642560000000007</v>
      </c>
      <c r="E278" s="152">
        <v>5.87</v>
      </c>
      <c r="F278" s="152">
        <v>85</v>
      </c>
      <c r="G278" s="152">
        <v>9.8544049999999999</v>
      </c>
      <c r="H278" s="152">
        <v>9.8544049999999999</v>
      </c>
      <c r="I278" s="152">
        <v>6.2574820000000004</v>
      </c>
      <c r="J278" s="152">
        <v>176</v>
      </c>
      <c r="K278" s="152">
        <v>9.6888000000000005</v>
      </c>
      <c r="L278" s="152">
        <v>9.6888000000000005</v>
      </c>
      <c r="M278" s="152">
        <v>6.5699100000000001</v>
      </c>
      <c r="N278" s="152">
        <v>358</v>
      </c>
      <c r="O278" s="152">
        <v>9.3544239999999999</v>
      </c>
      <c r="P278" s="152">
        <v>9.3544239999999999</v>
      </c>
      <c r="Q278" s="152">
        <v>6.939845</v>
      </c>
      <c r="R278" s="152">
        <v>1064</v>
      </c>
      <c r="S278" s="152">
        <v>94.302672999999999</v>
      </c>
      <c r="T278" s="152">
        <v>94.677672999999999</v>
      </c>
      <c r="U278" s="152">
        <v>5</v>
      </c>
      <c r="V278" s="152">
        <v>1611</v>
      </c>
      <c r="W278" s="152">
        <v>96.620670000000004</v>
      </c>
      <c r="X278" s="152">
        <v>97.108170000000001</v>
      </c>
      <c r="Y278" s="152">
        <v>6.5</v>
      </c>
      <c r="Z278" s="152" t="s">
        <v>251</v>
      </c>
      <c r="AA278" s="152" t="s">
        <v>251</v>
      </c>
      <c r="AB278" s="152" t="s">
        <v>251</v>
      </c>
      <c r="AC278" s="152" t="s">
        <v>251</v>
      </c>
      <c r="AD278" s="152">
        <v>3340</v>
      </c>
      <c r="AE278" s="152">
        <v>87.467372999999995</v>
      </c>
      <c r="AF278" s="152">
        <v>89.352095000000006</v>
      </c>
      <c r="AG278" s="152">
        <v>5.75</v>
      </c>
      <c r="AH278" s="152">
        <v>6525</v>
      </c>
      <c r="AI278" s="152">
        <v>97.062691999999998</v>
      </c>
      <c r="AJ278" s="152">
        <v>97.643941999999996</v>
      </c>
      <c r="AK278" s="152">
        <v>7.75</v>
      </c>
      <c r="AL278" s="152">
        <v>9437</v>
      </c>
      <c r="AM278" s="152">
        <v>96.950264000000004</v>
      </c>
      <c r="AN278" s="152">
        <v>97.531514000000001</v>
      </c>
      <c r="AO278" s="152">
        <v>7.75</v>
      </c>
    </row>
    <row r="279" spans="1:41" x14ac:dyDescent="0.25">
      <c r="A279" s="148">
        <v>42747</v>
      </c>
      <c r="B279" s="152">
        <v>28</v>
      </c>
      <c r="C279" s="152">
        <v>9.9551060000000007</v>
      </c>
      <c r="D279" s="152">
        <v>9.9551060000000007</v>
      </c>
      <c r="E279" s="152">
        <v>5.7981160000000003</v>
      </c>
      <c r="F279" s="152">
        <v>90</v>
      </c>
      <c r="G279" s="152">
        <v>9.8462259999999997</v>
      </c>
      <c r="H279" s="152">
        <v>9.8462259999999997</v>
      </c>
      <c r="I279" s="152">
        <v>6.2470230000000004</v>
      </c>
      <c r="J279" s="152">
        <v>175</v>
      </c>
      <c r="K279" s="152">
        <v>9.6916049999999991</v>
      </c>
      <c r="L279" s="152">
        <v>9.6916049999999991</v>
      </c>
      <c r="M279" s="152">
        <v>6.5460010000000004</v>
      </c>
      <c r="N279" s="152">
        <v>357</v>
      </c>
      <c r="O279" s="152">
        <v>9.3655559999999998</v>
      </c>
      <c r="P279" s="152">
        <v>9.3655559999999998</v>
      </c>
      <c r="Q279" s="152">
        <v>6.8311529999999996</v>
      </c>
      <c r="R279" s="152">
        <v>1246</v>
      </c>
      <c r="S279" s="152">
        <v>102.431991</v>
      </c>
      <c r="T279" s="152">
        <v>103.054213</v>
      </c>
      <c r="U279" s="152">
        <v>8</v>
      </c>
      <c r="V279" s="152">
        <v>1610</v>
      </c>
      <c r="W279" s="152">
        <v>97.066381000000007</v>
      </c>
      <c r="X279" s="152">
        <v>97.571937000000005</v>
      </c>
      <c r="Y279" s="152">
        <v>6.5</v>
      </c>
      <c r="Z279" s="152" t="s">
        <v>251</v>
      </c>
      <c r="AA279" s="152" t="s">
        <v>251</v>
      </c>
      <c r="AB279" s="152" t="s">
        <v>251</v>
      </c>
      <c r="AC279" s="152" t="s">
        <v>251</v>
      </c>
      <c r="AD279" s="152">
        <v>3339</v>
      </c>
      <c r="AE279" s="152">
        <v>88.078970999999996</v>
      </c>
      <c r="AF279" s="152">
        <v>89.979664999999997</v>
      </c>
      <c r="AG279" s="152">
        <v>5.75</v>
      </c>
      <c r="AH279" s="152">
        <v>6524</v>
      </c>
      <c r="AI279" s="152">
        <v>97.587440999999998</v>
      </c>
      <c r="AJ279" s="152">
        <v>98.190218999999999</v>
      </c>
      <c r="AK279" s="152">
        <v>7.75</v>
      </c>
      <c r="AL279" s="152">
        <v>9436</v>
      </c>
      <c r="AM279" s="152">
        <v>97.380409999999998</v>
      </c>
      <c r="AN279" s="152">
        <v>97.983187999999998</v>
      </c>
      <c r="AO279" s="152">
        <v>7.75</v>
      </c>
    </row>
    <row r="280" spans="1:41" x14ac:dyDescent="0.25">
      <c r="A280" s="148">
        <v>42748</v>
      </c>
      <c r="B280" s="152">
        <v>27</v>
      </c>
      <c r="C280" s="152">
        <v>9.9564649999999997</v>
      </c>
      <c r="D280" s="152">
        <v>9.9564649999999997</v>
      </c>
      <c r="E280" s="152">
        <v>5.8300479999999997</v>
      </c>
      <c r="F280" s="152">
        <v>89</v>
      </c>
      <c r="G280" s="152">
        <v>9.8485569999999996</v>
      </c>
      <c r="H280" s="152">
        <v>9.8485569999999996</v>
      </c>
      <c r="I280" s="152">
        <v>6.2199819999999999</v>
      </c>
      <c r="J280" s="152">
        <v>174</v>
      </c>
      <c r="K280" s="152">
        <v>9.6955950000000009</v>
      </c>
      <c r="L280" s="152">
        <v>9.6955950000000009</v>
      </c>
      <c r="M280" s="152">
        <v>6.4957690000000001</v>
      </c>
      <c r="N280" s="152">
        <v>356</v>
      </c>
      <c r="O280" s="152">
        <v>9.3675920000000001</v>
      </c>
      <c r="P280" s="152">
        <v>9.3675920000000001</v>
      </c>
      <c r="Q280" s="152">
        <v>6.8268740000000001</v>
      </c>
      <c r="R280" s="152">
        <v>1245</v>
      </c>
      <c r="S280" s="152">
        <v>102.53183300000001</v>
      </c>
      <c r="T280" s="152">
        <v>103.176277</v>
      </c>
      <c r="U280" s="152">
        <v>8</v>
      </c>
      <c r="V280" s="152">
        <v>1609</v>
      </c>
      <c r="W280" s="152">
        <v>97.209396999999996</v>
      </c>
      <c r="X280" s="152">
        <v>97.733007999999998</v>
      </c>
      <c r="Y280" s="152">
        <v>6.5</v>
      </c>
      <c r="Z280" s="152" t="s">
        <v>251</v>
      </c>
      <c r="AA280" s="152" t="s">
        <v>251</v>
      </c>
      <c r="AB280" s="152" t="s">
        <v>251</v>
      </c>
      <c r="AC280" s="152" t="s">
        <v>251</v>
      </c>
      <c r="AD280" s="152">
        <v>3338</v>
      </c>
      <c r="AE280" s="152">
        <v>88.086004000000003</v>
      </c>
      <c r="AF280" s="152">
        <v>90.002671000000007</v>
      </c>
      <c r="AG280" s="152">
        <v>5.75</v>
      </c>
      <c r="AH280" s="152">
        <v>6523</v>
      </c>
      <c r="AI280" s="152">
        <v>97.150136000000003</v>
      </c>
      <c r="AJ280" s="152">
        <v>97.774441999999993</v>
      </c>
      <c r="AK280" s="152">
        <v>7.75</v>
      </c>
      <c r="AL280" s="152">
        <v>9435</v>
      </c>
      <c r="AM280" s="152">
        <v>96.753557999999998</v>
      </c>
      <c r="AN280" s="152">
        <v>97.377864000000002</v>
      </c>
      <c r="AO280" s="152">
        <v>7.75</v>
      </c>
    </row>
    <row r="281" spans="1:41" x14ac:dyDescent="0.25">
      <c r="A281" s="148">
        <v>42751</v>
      </c>
      <c r="B281" s="152">
        <v>24</v>
      </c>
      <c r="C281" s="152">
        <v>9.9612839999999991</v>
      </c>
      <c r="D281" s="152">
        <v>9.9612839999999991</v>
      </c>
      <c r="E281" s="152">
        <v>5.8299709999999996</v>
      </c>
      <c r="F281" s="152">
        <v>86</v>
      </c>
      <c r="G281" s="152">
        <v>9.8535869999999992</v>
      </c>
      <c r="H281" s="152">
        <v>9.8535869999999992</v>
      </c>
      <c r="I281" s="152">
        <v>6.2199850000000003</v>
      </c>
      <c r="J281" s="152">
        <v>171</v>
      </c>
      <c r="K281" s="152">
        <v>9.7010810000000003</v>
      </c>
      <c r="L281" s="152">
        <v>9.7010810000000003</v>
      </c>
      <c r="M281" s="152">
        <v>6.4869380000000003</v>
      </c>
      <c r="N281" s="152">
        <v>353</v>
      </c>
      <c r="O281" s="152">
        <v>9.3725900000000006</v>
      </c>
      <c r="P281" s="152">
        <v>9.3725900000000006</v>
      </c>
      <c r="Q281" s="152">
        <v>6.8268380000000004</v>
      </c>
      <c r="R281" s="152">
        <v>1242</v>
      </c>
      <c r="S281" s="152">
        <v>102.431302</v>
      </c>
      <c r="T281" s="152">
        <v>103.142413</v>
      </c>
      <c r="U281" s="152">
        <v>8</v>
      </c>
      <c r="V281" s="152">
        <v>1606</v>
      </c>
      <c r="W281" s="152">
        <v>97.066715000000002</v>
      </c>
      <c r="X281" s="152">
        <v>97.644492999999997</v>
      </c>
      <c r="Y281" s="152">
        <v>6.5</v>
      </c>
      <c r="Z281" s="152" t="s">
        <v>251</v>
      </c>
      <c r="AA281" s="152" t="s">
        <v>251</v>
      </c>
      <c r="AB281" s="152" t="s">
        <v>251</v>
      </c>
      <c r="AC281" s="152" t="s">
        <v>251</v>
      </c>
      <c r="AD281" s="152">
        <v>3335</v>
      </c>
      <c r="AE281" s="152">
        <v>87.728106999999994</v>
      </c>
      <c r="AF281" s="152">
        <v>89.692689999999999</v>
      </c>
      <c r="AG281" s="152">
        <v>5.75</v>
      </c>
      <c r="AH281" s="152">
        <v>6520</v>
      </c>
      <c r="AI281" s="152">
        <v>96.852546000000004</v>
      </c>
      <c r="AJ281" s="152">
        <v>97.541435000000007</v>
      </c>
      <c r="AK281" s="152">
        <v>7.75</v>
      </c>
      <c r="AL281" s="152">
        <v>9432</v>
      </c>
      <c r="AM281" s="152">
        <v>96.318775000000002</v>
      </c>
      <c r="AN281" s="152">
        <v>97.007664000000005</v>
      </c>
      <c r="AO281" s="152">
        <v>7.75</v>
      </c>
    </row>
    <row r="282" spans="1:41" x14ac:dyDescent="0.25">
      <c r="A282" s="148">
        <v>42752</v>
      </c>
      <c r="B282" s="152">
        <v>23</v>
      </c>
      <c r="C282" s="152">
        <v>9.9634619999999998</v>
      </c>
      <c r="D282" s="152">
        <v>9.9634619999999998</v>
      </c>
      <c r="E282" s="152">
        <v>5.7399639999999996</v>
      </c>
      <c r="F282" s="152">
        <v>85</v>
      </c>
      <c r="G282" s="152">
        <v>9.8550690000000003</v>
      </c>
      <c r="H282" s="152">
        <v>9.8550690000000003</v>
      </c>
      <c r="I282" s="152">
        <v>6.2285250000000003</v>
      </c>
      <c r="J282" s="152">
        <v>170</v>
      </c>
      <c r="K282" s="152">
        <v>9.6994950000000006</v>
      </c>
      <c r="L282" s="152">
        <v>9.6994950000000006</v>
      </c>
      <c r="M282" s="152">
        <v>6.5607899999999999</v>
      </c>
      <c r="N282" s="152">
        <v>352</v>
      </c>
      <c r="O282" s="152">
        <v>9.3724080000000001</v>
      </c>
      <c r="P282" s="152">
        <v>9.3724080000000001</v>
      </c>
      <c r="Q282" s="152">
        <v>6.8483520000000002</v>
      </c>
      <c r="R282" s="152">
        <v>1241</v>
      </c>
      <c r="S282" s="152">
        <v>102.421069</v>
      </c>
      <c r="T282" s="152">
        <v>103.154402</v>
      </c>
      <c r="U282" s="152">
        <v>8</v>
      </c>
      <c r="V282" s="152">
        <v>1605</v>
      </c>
      <c r="W282" s="152">
        <v>96.995964999999998</v>
      </c>
      <c r="X282" s="152">
        <v>97.591797999999997</v>
      </c>
      <c r="Y282" s="152">
        <v>6.5</v>
      </c>
      <c r="Z282" s="152" t="s">
        <v>251</v>
      </c>
      <c r="AA282" s="152" t="s">
        <v>251</v>
      </c>
      <c r="AB282" s="152" t="s">
        <v>251</v>
      </c>
      <c r="AC282" s="152" t="s">
        <v>251</v>
      </c>
      <c r="AD282" s="152">
        <v>3334</v>
      </c>
      <c r="AE282" s="152">
        <v>87.847336999999996</v>
      </c>
      <c r="AF282" s="152">
        <v>89.827893000000003</v>
      </c>
      <c r="AG282" s="152">
        <v>5.75</v>
      </c>
      <c r="AH282" s="152">
        <v>6519</v>
      </c>
      <c r="AI282" s="152">
        <v>96.421510999999995</v>
      </c>
      <c r="AJ282" s="152">
        <v>97.131928000000002</v>
      </c>
      <c r="AK282" s="152">
        <v>7.75</v>
      </c>
      <c r="AL282" s="152">
        <v>9431</v>
      </c>
      <c r="AM282" s="152">
        <v>95.715396999999996</v>
      </c>
      <c r="AN282" s="152">
        <v>96.425814000000003</v>
      </c>
      <c r="AO282" s="152">
        <v>7.75</v>
      </c>
    </row>
    <row r="283" spans="1:41" x14ac:dyDescent="0.25">
      <c r="A283" s="148">
        <v>42753</v>
      </c>
      <c r="B283" s="152">
        <v>22</v>
      </c>
      <c r="C283" s="152">
        <v>9.9646059999999999</v>
      </c>
      <c r="D283" s="152">
        <v>9.9646059999999999</v>
      </c>
      <c r="E283" s="152">
        <v>5.8123180000000003</v>
      </c>
      <c r="F283" s="152">
        <v>84</v>
      </c>
      <c r="G283" s="152">
        <v>9.8563320000000001</v>
      </c>
      <c r="H283" s="152">
        <v>9.8563320000000001</v>
      </c>
      <c r="I283" s="152">
        <v>6.2469489999999999</v>
      </c>
      <c r="J283" s="152">
        <v>169</v>
      </c>
      <c r="K283" s="152">
        <v>9.6993179999999999</v>
      </c>
      <c r="L283" s="152">
        <v>9.6993179999999999</v>
      </c>
      <c r="M283" s="152">
        <v>6.6036190000000001</v>
      </c>
      <c r="N283" s="152">
        <v>351</v>
      </c>
      <c r="O283" s="152">
        <v>9.3734029999999997</v>
      </c>
      <c r="P283" s="152">
        <v>9.3734029999999997</v>
      </c>
      <c r="Q283" s="152">
        <v>6.8562459999999996</v>
      </c>
      <c r="R283" s="152">
        <v>1240</v>
      </c>
      <c r="S283" s="152">
        <v>102.35046800000001</v>
      </c>
      <c r="T283" s="152">
        <v>103.10602400000001</v>
      </c>
      <c r="U283" s="152">
        <v>8</v>
      </c>
      <c r="V283" s="152">
        <v>1604</v>
      </c>
      <c r="W283" s="152">
        <v>96.856108000000006</v>
      </c>
      <c r="X283" s="152">
        <v>97.469997000000006</v>
      </c>
      <c r="Y283" s="152">
        <v>6.5</v>
      </c>
      <c r="Z283" s="152" t="s">
        <v>251</v>
      </c>
      <c r="AA283" s="152" t="s">
        <v>251</v>
      </c>
      <c r="AB283" s="152" t="s">
        <v>251</v>
      </c>
      <c r="AC283" s="152" t="s">
        <v>251</v>
      </c>
      <c r="AD283" s="152">
        <v>3333</v>
      </c>
      <c r="AE283" s="152">
        <v>87.263009999999994</v>
      </c>
      <c r="AF283" s="152">
        <v>89.259538000000006</v>
      </c>
      <c r="AG283" s="152">
        <v>5.75</v>
      </c>
      <c r="AH283" s="152">
        <v>6518</v>
      </c>
      <c r="AI283" s="152">
        <v>96.333398000000003</v>
      </c>
      <c r="AJ283" s="152">
        <v>97.065342000000001</v>
      </c>
      <c r="AK283" s="152">
        <v>7.75</v>
      </c>
      <c r="AL283" s="152">
        <v>9430</v>
      </c>
      <c r="AM283" s="152">
        <v>95.700945000000004</v>
      </c>
      <c r="AN283" s="152">
        <v>96.432889000000003</v>
      </c>
      <c r="AO283" s="152">
        <v>7.75</v>
      </c>
    </row>
    <row r="284" spans="1:41" x14ac:dyDescent="0.25">
      <c r="A284" s="148">
        <v>42754</v>
      </c>
      <c r="B284" s="152">
        <v>28</v>
      </c>
      <c r="C284" s="152">
        <v>9.9549369999999993</v>
      </c>
      <c r="D284" s="152">
        <v>9.9549369999999993</v>
      </c>
      <c r="E284" s="152">
        <v>5.8200409999999998</v>
      </c>
      <c r="F284" s="152">
        <v>91</v>
      </c>
      <c r="G284" s="152">
        <v>9.8430009999999992</v>
      </c>
      <c r="H284" s="152">
        <v>9.8430009999999992</v>
      </c>
      <c r="I284" s="152">
        <v>6.3100160000000001</v>
      </c>
      <c r="J284" s="152">
        <v>182</v>
      </c>
      <c r="K284" s="152">
        <v>9.6751120000000004</v>
      </c>
      <c r="L284" s="152">
        <v>9.6751120000000004</v>
      </c>
      <c r="M284" s="152">
        <v>6.6421520000000003</v>
      </c>
      <c r="N284" s="152">
        <v>350</v>
      </c>
      <c r="O284" s="152">
        <v>9.3738270000000004</v>
      </c>
      <c r="P284" s="152">
        <v>9.3738270000000004</v>
      </c>
      <c r="Q284" s="152">
        <v>6.8708720000000003</v>
      </c>
      <c r="R284" s="152">
        <v>1239</v>
      </c>
      <c r="S284" s="152">
        <v>102.328356</v>
      </c>
      <c r="T284" s="152">
        <v>103.106134</v>
      </c>
      <c r="U284" s="152">
        <v>8</v>
      </c>
      <c r="V284" s="152">
        <v>1603</v>
      </c>
      <c r="W284" s="152">
        <v>96.921809999999994</v>
      </c>
      <c r="X284" s="152">
        <v>97.553753999999998</v>
      </c>
      <c r="Y284" s="152">
        <v>6.5</v>
      </c>
      <c r="Z284" s="152" t="s">
        <v>251</v>
      </c>
      <c r="AA284" s="152" t="s">
        <v>251</v>
      </c>
      <c r="AB284" s="152" t="s">
        <v>251</v>
      </c>
      <c r="AC284" s="152" t="s">
        <v>251</v>
      </c>
      <c r="AD284" s="152">
        <v>3332</v>
      </c>
      <c r="AE284" s="152">
        <v>87.370071999999993</v>
      </c>
      <c r="AF284" s="152">
        <v>89.382571999999996</v>
      </c>
      <c r="AG284" s="152">
        <v>5.75</v>
      </c>
      <c r="AH284" s="152">
        <v>6517</v>
      </c>
      <c r="AI284" s="152">
        <v>96.422122000000002</v>
      </c>
      <c r="AJ284" s="152">
        <v>97.175594000000004</v>
      </c>
      <c r="AK284" s="152">
        <v>7.75</v>
      </c>
      <c r="AL284" s="152">
        <v>9429</v>
      </c>
      <c r="AM284" s="152">
        <v>96.312858000000006</v>
      </c>
      <c r="AN284" s="152">
        <v>97.066329999999994</v>
      </c>
      <c r="AO284" s="152">
        <v>7.75</v>
      </c>
    </row>
    <row r="285" spans="1:41" x14ac:dyDescent="0.25">
      <c r="A285" s="148">
        <v>42755</v>
      </c>
      <c r="B285" s="152">
        <v>27</v>
      </c>
      <c r="C285" s="152">
        <v>9.9567060000000005</v>
      </c>
      <c r="D285" s="152">
        <v>9.9567060000000005</v>
      </c>
      <c r="E285" s="152">
        <v>5.7976340000000004</v>
      </c>
      <c r="F285" s="152">
        <v>90</v>
      </c>
      <c r="G285" s="152">
        <v>9.8449469999999994</v>
      </c>
      <c r="H285" s="152">
        <v>9.8449469999999994</v>
      </c>
      <c r="I285" s="152">
        <v>6.2998000000000003</v>
      </c>
      <c r="J285" s="152">
        <v>181</v>
      </c>
      <c r="K285" s="152">
        <v>9.6769820000000006</v>
      </c>
      <c r="L285" s="152">
        <v>9.6769820000000006</v>
      </c>
      <c r="M285" s="152">
        <v>6.6391229999999997</v>
      </c>
      <c r="N285" s="152">
        <v>349</v>
      </c>
      <c r="O285" s="152">
        <v>9.3792380000000009</v>
      </c>
      <c r="P285" s="152">
        <v>9.3792380000000009</v>
      </c>
      <c r="Q285" s="152">
        <v>6.8270739999999996</v>
      </c>
      <c r="R285" s="152">
        <v>1238</v>
      </c>
      <c r="S285" s="152">
        <v>102.53964499999999</v>
      </c>
      <c r="T285" s="152">
        <v>103.339645</v>
      </c>
      <c r="U285" s="152">
        <v>8</v>
      </c>
      <c r="V285" s="152">
        <v>1602</v>
      </c>
      <c r="W285" s="152">
        <v>97.101152999999996</v>
      </c>
      <c r="X285" s="152">
        <v>97.751153000000002</v>
      </c>
      <c r="Y285" s="152">
        <v>6.5</v>
      </c>
      <c r="Z285" s="152" t="s">
        <v>251</v>
      </c>
      <c r="AA285" s="152" t="s">
        <v>251</v>
      </c>
      <c r="AB285" s="152" t="s">
        <v>251</v>
      </c>
      <c r="AC285" s="152" t="s">
        <v>251</v>
      </c>
      <c r="AD285" s="152">
        <v>3331</v>
      </c>
      <c r="AE285" s="152">
        <v>87.720291000000003</v>
      </c>
      <c r="AF285" s="152">
        <v>89.748762999999997</v>
      </c>
      <c r="AG285" s="152">
        <v>5.75</v>
      </c>
      <c r="AH285" s="152">
        <v>6516</v>
      </c>
      <c r="AI285" s="152">
        <v>96.890000999999998</v>
      </c>
      <c r="AJ285" s="152">
        <v>97.665001000000004</v>
      </c>
      <c r="AK285" s="152">
        <v>7.75</v>
      </c>
      <c r="AL285" s="152">
        <v>9428</v>
      </c>
      <c r="AM285" s="152">
        <v>96.739559</v>
      </c>
      <c r="AN285" s="152">
        <v>97.514559000000006</v>
      </c>
      <c r="AO285" s="152">
        <v>7.75</v>
      </c>
    </row>
    <row r="286" spans="1:41" x14ac:dyDescent="0.25">
      <c r="A286" s="148">
        <v>42758</v>
      </c>
      <c r="B286" s="152">
        <v>24</v>
      </c>
      <c r="C286" s="152">
        <v>9.9616690000000006</v>
      </c>
      <c r="D286" s="152">
        <v>9.9616690000000006</v>
      </c>
      <c r="E286" s="152">
        <v>5.7717739999999997</v>
      </c>
      <c r="F286" s="152">
        <v>87</v>
      </c>
      <c r="G286" s="152">
        <v>9.8503830000000008</v>
      </c>
      <c r="H286" s="152">
        <v>9.8503830000000008</v>
      </c>
      <c r="I286" s="152">
        <v>6.2850840000000003</v>
      </c>
      <c r="J286" s="152">
        <v>178</v>
      </c>
      <c r="K286" s="152">
        <v>9.6830259999999999</v>
      </c>
      <c r="L286" s="152">
        <v>9.6830259999999999</v>
      </c>
      <c r="M286" s="152">
        <v>6.620565</v>
      </c>
      <c r="N286" s="152">
        <v>346</v>
      </c>
      <c r="O286" s="152">
        <v>9.3857440000000008</v>
      </c>
      <c r="P286" s="152">
        <v>9.3857440000000008</v>
      </c>
      <c r="Q286" s="152">
        <v>6.8093729999999999</v>
      </c>
      <c r="R286" s="152">
        <v>1235</v>
      </c>
      <c r="S286" s="152">
        <v>102.774175</v>
      </c>
      <c r="T286" s="152">
        <v>103.64084200000001</v>
      </c>
      <c r="U286" s="152">
        <v>8</v>
      </c>
      <c r="V286" s="152">
        <v>1599</v>
      </c>
      <c r="W286" s="152">
        <v>97.270740000000004</v>
      </c>
      <c r="X286" s="152">
        <v>97.974907000000002</v>
      </c>
      <c r="Y286" s="152">
        <v>6.5</v>
      </c>
      <c r="Z286" s="152" t="s">
        <v>251</v>
      </c>
      <c r="AA286" s="152" t="s">
        <v>251</v>
      </c>
      <c r="AB286" s="152" t="s">
        <v>251</v>
      </c>
      <c r="AC286" s="152" t="s">
        <v>251</v>
      </c>
      <c r="AD286" s="152">
        <v>3328</v>
      </c>
      <c r="AE286" s="152">
        <v>88.044894999999997</v>
      </c>
      <c r="AF286" s="152">
        <v>90.121284000000003</v>
      </c>
      <c r="AG286" s="152">
        <v>5.75</v>
      </c>
      <c r="AH286" s="152">
        <v>6513</v>
      </c>
      <c r="AI286" s="152">
        <v>96.962619000000004</v>
      </c>
      <c r="AJ286" s="152">
        <v>97.802201999999994</v>
      </c>
      <c r="AK286" s="152">
        <v>7.75</v>
      </c>
      <c r="AL286" s="152">
        <v>9425</v>
      </c>
      <c r="AM286" s="152">
        <v>96.956254000000001</v>
      </c>
      <c r="AN286" s="152">
        <v>97.795837000000006</v>
      </c>
      <c r="AO286" s="152">
        <v>7.75</v>
      </c>
    </row>
    <row r="287" spans="1:41" x14ac:dyDescent="0.25">
      <c r="A287" s="148">
        <v>42759</v>
      </c>
      <c r="B287" s="152">
        <v>23</v>
      </c>
      <c r="C287" s="152">
        <v>9.963374</v>
      </c>
      <c r="D287" s="152">
        <v>9.963374</v>
      </c>
      <c r="E287" s="152">
        <v>5.7538390000000001</v>
      </c>
      <c r="F287" s="152">
        <v>86</v>
      </c>
      <c r="G287" s="152">
        <v>9.8519179999999995</v>
      </c>
      <c r="H287" s="152">
        <v>9.8519179999999995</v>
      </c>
      <c r="I287" s="152">
        <v>6.2919539999999996</v>
      </c>
      <c r="J287" s="152">
        <v>177</v>
      </c>
      <c r="K287" s="152">
        <v>9.6815499999999997</v>
      </c>
      <c r="L287" s="152">
        <v>9.6815499999999997</v>
      </c>
      <c r="M287" s="152">
        <v>6.6899920000000002</v>
      </c>
      <c r="N287" s="152">
        <v>345</v>
      </c>
      <c r="O287" s="152">
        <v>9.3881180000000004</v>
      </c>
      <c r="P287" s="152">
        <v>9.3881180000000004</v>
      </c>
      <c r="Q287" s="152">
        <v>6.8009959999999996</v>
      </c>
      <c r="R287" s="152">
        <v>1234</v>
      </c>
      <c r="S287" s="152">
        <v>102.62047800000001</v>
      </c>
      <c r="T287" s="152">
        <v>103.509367</v>
      </c>
      <c r="U287" s="152">
        <v>8</v>
      </c>
      <c r="V287" s="152">
        <v>1598</v>
      </c>
      <c r="W287" s="152">
        <v>97.115757000000002</v>
      </c>
      <c r="X287" s="152">
        <v>97.837979000000004</v>
      </c>
      <c r="Y287" s="152">
        <v>6.5</v>
      </c>
      <c r="Z287" s="152" t="s">
        <v>251</v>
      </c>
      <c r="AA287" s="152" t="s">
        <v>251</v>
      </c>
      <c r="AB287" s="152" t="s">
        <v>251</v>
      </c>
      <c r="AC287" s="152" t="s">
        <v>251</v>
      </c>
      <c r="AD287" s="152">
        <v>3327</v>
      </c>
      <c r="AE287" s="152">
        <v>87.862941000000006</v>
      </c>
      <c r="AF287" s="152">
        <v>89.955302000000003</v>
      </c>
      <c r="AG287" s="152">
        <v>5.75</v>
      </c>
      <c r="AH287" s="152">
        <v>6512</v>
      </c>
      <c r="AI287" s="152">
        <v>96.970153999999994</v>
      </c>
      <c r="AJ287" s="152">
        <v>97.831265000000002</v>
      </c>
      <c r="AK287" s="152">
        <v>7.75</v>
      </c>
      <c r="AL287" s="152">
        <v>9424</v>
      </c>
      <c r="AM287" s="152">
        <v>96.751388000000006</v>
      </c>
      <c r="AN287" s="152">
        <v>97.612499</v>
      </c>
      <c r="AO287" s="152">
        <v>7.75</v>
      </c>
    </row>
    <row r="288" spans="1:41" x14ac:dyDescent="0.25">
      <c r="A288" s="148">
        <v>42760</v>
      </c>
      <c r="B288" s="152">
        <v>22</v>
      </c>
      <c r="C288" s="152">
        <v>9.9650580000000009</v>
      </c>
      <c r="D288" s="152">
        <v>9.9650580000000009</v>
      </c>
      <c r="E288" s="152">
        <v>5.7378309999999999</v>
      </c>
      <c r="F288" s="152">
        <v>85</v>
      </c>
      <c r="G288" s="152">
        <v>9.8536070000000002</v>
      </c>
      <c r="H288" s="152">
        <v>9.8536070000000002</v>
      </c>
      <c r="I288" s="152">
        <v>6.2922890000000002</v>
      </c>
      <c r="J288" s="152">
        <v>176</v>
      </c>
      <c r="K288" s="152">
        <v>9.6846669999999992</v>
      </c>
      <c r="L288" s="152">
        <v>9.6846669999999992</v>
      </c>
      <c r="M288" s="152">
        <v>6.660005</v>
      </c>
      <c r="N288" s="152">
        <v>344</v>
      </c>
      <c r="O288" s="152">
        <v>9.3886769999999995</v>
      </c>
      <c r="P288" s="152">
        <v>9.3886769999999995</v>
      </c>
      <c r="Q288" s="152">
        <v>6.8141299999999996</v>
      </c>
      <c r="R288" s="152">
        <v>1233</v>
      </c>
      <c r="S288" s="152">
        <v>102.55716</v>
      </c>
      <c r="T288" s="152">
        <v>103.468271</v>
      </c>
      <c r="U288" s="152">
        <v>8</v>
      </c>
      <c r="V288" s="152">
        <v>1597</v>
      </c>
      <c r="W288" s="152">
        <v>97.043254000000005</v>
      </c>
      <c r="X288" s="152">
        <v>97.783531999999994</v>
      </c>
      <c r="Y288" s="152">
        <v>6.5</v>
      </c>
      <c r="Z288" s="152" t="s">
        <v>251</v>
      </c>
      <c r="AA288" s="152" t="s">
        <v>251</v>
      </c>
      <c r="AB288" s="152" t="s">
        <v>251</v>
      </c>
      <c r="AC288" s="152" t="s">
        <v>251</v>
      </c>
      <c r="AD288" s="152">
        <v>3326</v>
      </c>
      <c r="AE288" s="152">
        <v>87.686871999999994</v>
      </c>
      <c r="AF288" s="152">
        <v>89.795204999999996</v>
      </c>
      <c r="AG288" s="152">
        <v>5.75</v>
      </c>
      <c r="AH288" s="152">
        <v>6511</v>
      </c>
      <c r="AI288" s="152">
        <v>96.878643999999994</v>
      </c>
      <c r="AJ288" s="152">
        <v>97.761283000000006</v>
      </c>
      <c r="AK288" s="152">
        <v>7.75</v>
      </c>
      <c r="AL288" s="152">
        <v>9423</v>
      </c>
      <c r="AM288" s="152">
        <v>96.346461000000005</v>
      </c>
      <c r="AN288" s="152">
        <v>97.229100000000003</v>
      </c>
      <c r="AO288" s="152">
        <v>7.75</v>
      </c>
    </row>
    <row r="289" spans="1:41" x14ac:dyDescent="0.25">
      <c r="A289" s="148">
        <v>42761</v>
      </c>
      <c r="B289" s="152">
        <v>28</v>
      </c>
      <c r="C289" s="152">
        <v>9.9553999999999991</v>
      </c>
      <c r="D289" s="152">
        <v>9.9553999999999991</v>
      </c>
      <c r="E289" s="152">
        <v>5.7599749999999998</v>
      </c>
      <c r="F289" s="152">
        <v>91</v>
      </c>
      <c r="G289" s="152">
        <v>9.8422669999999997</v>
      </c>
      <c r="H289" s="152">
        <v>9.8422669999999997</v>
      </c>
      <c r="I289" s="152">
        <v>6.3399890000000001</v>
      </c>
      <c r="J289" s="152">
        <v>175</v>
      </c>
      <c r="K289" s="152">
        <v>9.6872869999999995</v>
      </c>
      <c r="L289" s="152">
        <v>9.6872869999999995</v>
      </c>
      <c r="M289" s="152">
        <v>6.6406140000000002</v>
      </c>
      <c r="N289" s="152">
        <v>343</v>
      </c>
      <c r="O289" s="152">
        <v>9.3929460000000002</v>
      </c>
      <c r="P289" s="152">
        <v>9.3929460000000002</v>
      </c>
      <c r="Q289" s="152">
        <v>6.783188</v>
      </c>
      <c r="R289" s="152">
        <v>1232</v>
      </c>
      <c r="S289" s="152">
        <v>102.71483499999999</v>
      </c>
      <c r="T289" s="152">
        <v>103.648168</v>
      </c>
      <c r="U289" s="152">
        <v>8</v>
      </c>
      <c r="V289" s="152">
        <v>1960</v>
      </c>
      <c r="W289" s="152">
        <v>96.274782000000002</v>
      </c>
      <c r="X289" s="152">
        <v>97.033114999999995</v>
      </c>
      <c r="Y289" s="152">
        <v>6.5</v>
      </c>
      <c r="Z289" s="152" t="s">
        <v>251</v>
      </c>
      <c r="AA289" s="152" t="s">
        <v>251</v>
      </c>
      <c r="AB289" s="152" t="s">
        <v>251</v>
      </c>
      <c r="AC289" s="152" t="s">
        <v>251</v>
      </c>
      <c r="AD289" s="152">
        <v>3325</v>
      </c>
      <c r="AE289" s="152">
        <v>88.109286999999995</v>
      </c>
      <c r="AF289" s="152">
        <v>90.233592999999999</v>
      </c>
      <c r="AG289" s="152">
        <v>5.75</v>
      </c>
      <c r="AH289" s="152">
        <v>6510</v>
      </c>
      <c r="AI289" s="152">
        <v>97.339281999999997</v>
      </c>
      <c r="AJ289" s="152">
        <v>98.243448999999998</v>
      </c>
      <c r="AK289" s="152">
        <v>7.75</v>
      </c>
      <c r="AL289" s="152">
        <v>9422</v>
      </c>
      <c r="AM289" s="152">
        <v>96.630619999999993</v>
      </c>
      <c r="AN289" s="152">
        <v>97.534786999999994</v>
      </c>
      <c r="AO289" s="152">
        <v>7.75</v>
      </c>
    </row>
    <row r="290" spans="1:41" x14ac:dyDescent="0.25">
      <c r="A290" s="148">
        <v>42762</v>
      </c>
      <c r="B290" s="152">
        <v>27</v>
      </c>
      <c r="C290" s="152">
        <v>9.9567069999999998</v>
      </c>
      <c r="D290" s="152">
        <v>9.9567069999999998</v>
      </c>
      <c r="E290" s="152">
        <v>5.7974990000000002</v>
      </c>
      <c r="F290" s="152">
        <v>90</v>
      </c>
      <c r="G290" s="152">
        <v>9.8438029999999994</v>
      </c>
      <c r="H290" s="152">
        <v>9.8438029999999994</v>
      </c>
      <c r="I290" s="152">
        <v>6.3470190000000004</v>
      </c>
      <c r="J290" s="152">
        <v>174</v>
      </c>
      <c r="K290" s="152">
        <v>9.6899630000000005</v>
      </c>
      <c r="L290" s="152">
        <v>9.6899630000000005</v>
      </c>
      <c r="M290" s="152">
        <v>6.6197970000000002</v>
      </c>
      <c r="N290" s="152">
        <v>342</v>
      </c>
      <c r="O290" s="152">
        <v>9.3965160000000001</v>
      </c>
      <c r="P290" s="152">
        <v>9.3965160000000001</v>
      </c>
      <c r="Q290" s="152">
        <v>6.7604449999999998</v>
      </c>
      <c r="R290" s="152">
        <v>1231</v>
      </c>
      <c r="S290" s="152">
        <v>102.918245</v>
      </c>
      <c r="T290" s="152">
        <v>103.873801</v>
      </c>
      <c r="U290" s="152">
        <v>8</v>
      </c>
      <c r="V290" s="152">
        <v>1959</v>
      </c>
      <c r="W290" s="152">
        <v>96.573890000000006</v>
      </c>
      <c r="X290" s="152">
        <v>97.350279</v>
      </c>
      <c r="Y290" s="152">
        <v>6.5</v>
      </c>
      <c r="Z290" s="152" t="s">
        <v>251</v>
      </c>
      <c r="AA290" s="152" t="s">
        <v>251</v>
      </c>
      <c r="AB290" s="152" t="s">
        <v>251</v>
      </c>
      <c r="AC290" s="152" t="s">
        <v>251</v>
      </c>
      <c r="AD290" s="152">
        <v>3324</v>
      </c>
      <c r="AE290" s="152">
        <v>88.540159000000003</v>
      </c>
      <c r="AF290" s="152">
        <v>90.680436999999998</v>
      </c>
      <c r="AG290" s="152">
        <v>5.75</v>
      </c>
      <c r="AH290" s="152">
        <v>6509</v>
      </c>
      <c r="AI290" s="152">
        <v>97.529116000000002</v>
      </c>
      <c r="AJ290" s="152">
        <v>98.454809999999995</v>
      </c>
      <c r="AK290" s="152">
        <v>7.75</v>
      </c>
      <c r="AL290" s="152">
        <v>9421</v>
      </c>
      <c r="AM290" s="152">
        <v>96.983283</v>
      </c>
      <c r="AN290" s="152">
        <v>97.908976999999993</v>
      </c>
      <c r="AO290" s="152">
        <v>7.75</v>
      </c>
    </row>
    <row r="291" spans="1:41" x14ac:dyDescent="0.25">
      <c r="A291" s="148">
        <v>42765</v>
      </c>
      <c r="B291" s="152">
        <v>24</v>
      </c>
      <c r="C291" s="152">
        <v>9.9620119999999996</v>
      </c>
      <c r="D291" s="152">
        <v>9.9620119999999996</v>
      </c>
      <c r="E291" s="152">
        <v>5.7199289999999996</v>
      </c>
      <c r="F291" s="152">
        <v>87</v>
      </c>
      <c r="G291" s="152">
        <v>9.8488500000000005</v>
      </c>
      <c r="H291" s="152">
        <v>9.8488500000000005</v>
      </c>
      <c r="I291" s="152">
        <v>6.3504699999999996</v>
      </c>
      <c r="J291" s="152">
        <v>171</v>
      </c>
      <c r="K291" s="152">
        <v>9.6949159999999992</v>
      </c>
      <c r="L291" s="152">
        <v>9.6949159999999992</v>
      </c>
      <c r="M291" s="152">
        <v>6.6249370000000001</v>
      </c>
      <c r="N291" s="152">
        <v>339</v>
      </c>
      <c r="O291" s="152">
        <v>9.4008260000000003</v>
      </c>
      <c r="P291" s="152">
        <v>9.4008260000000003</v>
      </c>
      <c r="Q291" s="152">
        <v>6.7684579999999999</v>
      </c>
      <c r="R291" s="152">
        <v>1228</v>
      </c>
      <c r="S291" s="152">
        <v>103.002623</v>
      </c>
      <c r="T291" s="152">
        <v>104.024845</v>
      </c>
      <c r="U291" s="152">
        <v>8</v>
      </c>
      <c r="V291" s="152">
        <v>1956</v>
      </c>
      <c r="W291" s="152">
        <v>96.800257999999999</v>
      </c>
      <c r="X291" s="152">
        <v>97.630814000000001</v>
      </c>
      <c r="Y291" s="152">
        <v>6.5</v>
      </c>
      <c r="Z291" s="152" t="s">
        <v>251</v>
      </c>
      <c r="AA291" s="152" t="s">
        <v>251</v>
      </c>
      <c r="AB291" s="152" t="s">
        <v>251</v>
      </c>
      <c r="AC291" s="152" t="s">
        <v>251</v>
      </c>
      <c r="AD291" s="152">
        <v>3321</v>
      </c>
      <c r="AE291" s="152">
        <v>88.793739000000002</v>
      </c>
      <c r="AF291" s="152">
        <v>90.981932999999998</v>
      </c>
      <c r="AG291" s="152">
        <v>5.75</v>
      </c>
      <c r="AH291" s="152">
        <v>6506</v>
      </c>
      <c r="AI291" s="152">
        <v>97.804198</v>
      </c>
      <c r="AJ291" s="152">
        <v>98.794476000000003</v>
      </c>
      <c r="AK291" s="152">
        <v>7.75</v>
      </c>
      <c r="AL291" s="152">
        <v>9418</v>
      </c>
      <c r="AM291" s="152">
        <v>96.950959999999995</v>
      </c>
      <c r="AN291" s="152">
        <v>97.941237999999998</v>
      </c>
      <c r="AO291" s="152">
        <v>7.75</v>
      </c>
    </row>
    <row r="292" spans="1:41" x14ac:dyDescent="0.25">
      <c r="A292" s="148">
        <v>42766</v>
      </c>
      <c r="B292" s="152">
        <v>23</v>
      </c>
      <c r="C292" s="152">
        <v>9.9635890000000007</v>
      </c>
      <c r="D292" s="152">
        <v>9.9635890000000007</v>
      </c>
      <c r="E292" s="152">
        <v>5.7199400000000002</v>
      </c>
      <c r="F292" s="152">
        <v>86</v>
      </c>
      <c r="G292" s="152">
        <v>9.8506750000000007</v>
      </c>
      <c r="H292" s="152">
        <v>9.8506750000000007</v>
      </c>
      <c r="I292" s="152">
        <v>6.3455690000000002</v>
      </c>
      <c r="J292" s="152">
        <v>170</v>
      </c>
      <c r="K292" s="152">
        <v>9.6972900000000006</v>
      </c>
      <c r="L292" s="152">
        <v>9.6972900000000006</v>
      </c>
      <c r="M292" s="152">
        <v>6.6104339999999997</v>
      </c>
      <c r="N292" s="152">
        <v>338</v>
      </c>
      <c r="O292" s="152">
        <v>9.3936930000000007</v>
      </c>
      <c r="P292" s="152">
        <v>9.3936930000000007</v>
      </c>
      <c r="Q292" s="152">
        <v>6.8745139999999996</v>
      </c>
      <c r="R292" s="152">
        <v>1227</v>
      </c>
      <c r="S292" s="152">
        <v>103.19351</v>
      </c>
      <c r="T292" s="152">
        <v>104.237954</v>
      </c>
      <c r="U292" s="152">
        <v>8</v>
      </c>
      <c r="V292" s="152">
        <v>1955</v>
      </c>
      <c r="W292" s="152">
        <v>97.105981</v>
      </c>
      <c r="X292" s="152">
        <v>97.954592000000005</v>
      </c>
      <c r="Y292" s="152">
        <v>6.5</v>
      </c>
      <c r="Z292" s="152" t="s">
        <v>251</v>
      </c>
      <c r="AA292" s="152" t="s">
        <v>251</v>
      </c>
      <c r="AB292" s="152" t="s">
        <v>251</v>
      </c>
      <c r="AC292" s="152" t="s">
        <v>251</v>
      </c>
      <c r="AD292" s="152">
        <v>3320</v>
      </c>
      <c r="AE292" s="152">
        <v>89.225694000000004</v>
      </c>
      <c r="AF292" s="152">
        <v>91.429861000000002</v>
      </c>
      <c r="AG292" s="152">
        <v>5.75</v>
      </c>
      <c r="AH292" s="152">
        <v>6505</v>
      </c>
      <c r="AI292" s="152">
        <v>98.554683999999995</v>
      </c>
      <c r="AJ292" s="152">
        <v>99.566490000000002</v>
      </c>
      <c r="AK292" s="152">
        <v>7.75</v>
      </c>
      <c r="AL292" s="152">
        <v>9417</v>
      </c>
      <c r="AM292" s="152">
        <v>97.378035999999994</v>
      </c>
      <c r="AN292" s="152">
        <v>98.389842000000002</v>
      </c>
      <c r="AO292" s="152">
        <v>7.75</v>
      </c>
    </row>
    <row r="293" spans="1:41" x14ac:dyDescent="0.25">
      <c r="A293" s="148">
        <v>42767</v>
      </c>
      <c r="B293" s="152">
        <v>22</v>
      </c>
      <c r="C293" s="152">
        <v>9.965033</v>
      </c>
      <c r="D293" s="152">
        <v>9.965033</v>
      </c>
      <c r="E293" s="152">
        <v>5.7419510000000002</v>
      </c>
      <c r="F293" s="152">
        <v>85</v>
      </c>
      <c r="G293" s="152">
        <v>9.8538890000000006</v>
      </c>
      <c r="H293" s="152">
        <v>9.8538890000000006</v>
      </c>
      <c r="I293" s="152">
        <v>6.2799880000000003</v>
      </c>
      <c r="J293" s="152">
        <v>169</v>
      </c>
      <c r="K293" s="152">
        <v>9.7012450000000001</v>
      </c>
      <c r="L293" s="152">
        <v>9.7012450000000001</v>
      </c>
      <c r="M293" s="152">
        <v>6.5599949999999998</v>
      </c>
      <c r="N293" s="152">
        <v>337</v>
      </c>
      <c r="O293" s="152">
        <v>9.3982309999999991</v>
      </c>
      <c r="P293" s="152">
        <v>9.3982309999999991</v>
      </c>
      <c r="Q293" s="152">
        <v>6.8400030000000003</v>
      </c>
      <c r="R293" s="152">
        <v>1226</v>
      </c>
      <c r="S293" s="152">
        <v>103.122096</v>
      </c>
      <c r="T293" s="152">
        <v>104.18876299999999</v>
      </c>
      <c r="U293" s="152">
        <v>8</v>
      </c>
      <c r="V293" s="152">
        <v>1954</v>
      </c>
      <c r="W293" s="152">
        <v>97.033850000000001</v>
      </c>
      <c r="X293" s="152">
        <v>97.900516999999994</v>
      </c>
      <c r="Y293" s="152">
        <v>6.5</v>
      </c>
      <c r="Z293" s="152" t="s">
        <v>251</v>
      </c>
      <c r="AA293" s="152" t="s">
        <v>251</v>
      </c>
      <c r="AB293" s="152" t="s">
        <v>251</v>
      </c>
      <c r="AC293" s="152" t="s">
        <v>251</v>
      </c>
      <c r="AD293" s="152">
        <v>3319</v>
      </c>
      <c r="AE293" s="152">
        <v>89.108074999999999</v>
      </c>
      <c r="AF293" s="152">
        <v>91.328214000000003</v>
      </c>
      <c r="AG293" s="152">
        <v>5.75</v>
      </c>
      <c r="AH293" s="152">
        <v>6504</v>
      </c>
      <c r="AI293" s="152">
        <v>98.510694000000001</v>
      </c>
      <c r="AJ293" s="152">
        <v>99.544027</v>
      </c>
      <c r="AK293" s="152">
        <v>7.75</v>
      </c>
      <c r="AL293" s="152">
        <v>9416</v>
      </c>
      <c r="AM293" s="152">
        <v>97.480350999999999</v>
      </c>
      <c r="AN293" s="152">
        <v>98.513683999999998</v>
      </c>
      <c r="AO293" s="152">
        <v>7.75</v>
      </c>
    </row>
    <row r="294" spans="1:41" x14ac:dyDescent="0.25">
      <c r="A294" s="148">
        <v>42768</v>
      </c>
      <c r="B294" s="152">
        <v>28</v>
      </c>
      <c r="C294" s="152">
        <v>9.9543789999999994</v>
      </c>
      <c r="D294" s="152">
        <v>9.9543789999999994</v>
      </c>
      <c r="E294" s="152">
        <v>5.8924390000000004</v>
      </c>
      <c r="F294" s="152">
        <v>91</v>
      </c>
      <c r="G294" s="152">
        <v>9.8438029999999994</v>
      </c>
      <c r="H294" s="152">
        <v>9.8438029999999994</v>
      </c>
      <c r="I294" s="152">
        <v>6.2772709999999998</v>
      </c>
      <c r="J294" s="152">
        <v>182</v>
      </c>
      <c r="K294" s="152">
        <v>9.6772729999999996</v>
      </c>
      <c r="L294" s="152">
        <v>9.6772729999999996</v>
      </c>
      <c r="M294" s="152">
        <v>6.5964980000000004</v>
      </c>
      <c r="N294" s="152">
        <v>336</v>
      </c>
      <c r="O294" s="152">
        <v>9.4023839999999996</v>
      </c>
      <c r="P294" s="152">
        <v>9.4023839999999996</v>
      </c>
      <c r="Q294" s="152">
        <v>6.8100050000000003</v>
      </c>
      <c r="R294" s="152">
        <v>1225</v>
      </c>
      <c r="S294" s="152">
        <v>103.109528</v>
      </c>
      <c r="T294" s="152">
        <v>104.19841700000001</v>
      </c>
      <c r="U294" s="152">
        <v>8</v>
      </c>
      <c r="V294" s="152">
        <v>1953</v>
      </c>
      <c r="W294" s="152">
        <v>97.080609999999993</v>
      </c>
      <c r="X294" s="152">
        <v>97.965332000000004</v>
      </c>
      <c r="Y294" s="152">
        <v>6.5</v>
      </c>
      <c r="Z294" s="152" t="s">
        <v>251</v>
      </c>
      <c r="AA294" s="152" t="s">
        <v>251</v>
      </c>
      <c r="AB294" s="152" t="s">
        <v>251</v>
      </c>
      <c r="AC294" s="152" t="s">
        <v>251</v>
      </c>
      <c r="AD294" s="152">
        <v>3318</v>
      </c>
      <c r="AE294" s="152">
        <v>89.112011999999993</v>
      </c>
      <c r="AF294" s="152">
        <v>91.348123000000001</v>
      </c>
      <c r="AG294" s="152">
        <v>5.75</v>
      </c>
      <c r="AH294" s="152">
        <v>7231</v>
      </c>
      <c r="AI294" s="152">
        <v>120.47420700000001</v>
      </c>
      <c r="AJ294" s="152">
        <v>121.835318</v>
      </c>
      <c r="AK294" s="152">
        <v>10</v>
      </c>
      <c r="AL294" s="152">
        <v>9415</v>
      </c>
      <c r="AM294" s="152">
        <v>97.374200000000002</v>
      </c>
      <c r="AN294" s="152">
        <v>98.429061000000004</v>
      </c>
      <c r="AO294" s="152">
        <v>7.75</v>
      </c>
    </row>
    <row r="295" spans="1:41" x14ac:dyDescent="0.25">
      <c r="A295" s="148">
        <v>42769</v>
      </c>
      <c r="B295" s="152">
        <v>27</v>
      </c>
      <c r="C295" s="152">
        <v>9.9561270000000004</v>
      </c>
      <c r="D295" s="152">
        <v>9.9561270000000004</v>
      </c>
      <c r="E295" s="152">
        <v>5.8755110000000004</v>
      </c>
      <c r="F295" s="152">
        <v>90</v>
      </c>
      <c r="G295" s="152">
        <v>9.8459109999999992</v>
      </c>
      <c r="H295" s="152">
        <v>9.8459109999999992</v>
      </c>
      <c r="I295" s="152">
        <v>6.2600199999999999</v>
      </c>
      <c r="J295" s="152">
        <v>181</v>
      </c>
      <c r="K295" s="152">
        <v>9.6790489999999991</v>
      </c>
      <c r="L295" s="152">
        <v>9.6790489999999991</v>
      </c>
      <c r="M295" s="152">
        <v>6.5952299999999999</v>
      </c>
      <c r="N295" s="152">
        <v>335</v>
      </c>
      <c r="O295" s="152">
        <v>9.4081060000000001</v>
      </c>
      <c r="P295" s="152">
        <v>9.4081060000000001</v>
      </c>
      <c r="Q295" s="152">
        <v>6.760821</v>
      </c>
      <c r="R295" s="152">
        <v>1224</v>
      </c>
      <c r="S295" s="152">
        <v>103.117197</v>
      </c>
      <c r="T295" s="152">
        <v>104.228308</v>
      </c>
      <c r="U295" s="152">
        <v>8</v>
      </c>
      <c r="V295" s="152">
        <v>1952</v>
      </c>
      <c r="W295" s="152">
        <v>97.109375999999997</v>
      </c>
      <c r="X295" s="152">
        <v>98.012153999999995</v>
      </c>
      <c r="Y295" s="152">
        <v>6.5</v>
      </c>
      <c r="Z295" s="152" t="s">
        <v>251</v>
      </c>
      <c r="AA295" s="152" t="s">
        <v>251</v>
      </c>
      <c r="AB295" s="152" t="s">
        <v>251</v>
      </c>
      <c r="AC295" s="152" t="s">
        <v>251</v>
      </c>
      <c r="AD295" s="152">
        <v>3317</v>
      </c>
      <c r="AE295" s="152">
        <v>88.987433999999993</v>
      </c>
      <c r="AF295" s="152">
        <v>91.239517000000006</v>
      </c>
      <c r="AG295" s="152">
        <v>5.75</v>
      </c>
      <c r="AH295" s="152">
        <v>7230</v>
      </c>
      <c r="AI295" s="152">
        <v>120.158755</v>
      </c>
      <c r="AJ295" s="152">
        <v>121.54764400000001</v>
      </c>
      <c r="AK295" s="152">
        <v>10</v>
      </c>
      <c r="AL295" s="152">
        <v>9414</v>
      </c>
      <c r="AM295" s="152">
        <v>97.040576999999999</v>
      </c>
      <c r="AN295" s="152">
        <v>98.116966000000005</v>
      </c>
      <c r="AO295" s="152">
        <v>7.75</v>
      </c>
    </row>
    <row r="296" spans="1:41" x14ac:dyDescent="0.25">
      <c r="A296" s="148">
        <v>42773</v>
      </c>
      <c r="B296" s="152">
        <v>23</v>
      </c>
      <c r="C296" s="152">
        <v>9.9629820000000002</v>
      </c>
      <c r="D296" s="152">
        <v>9.9629820000000002</v>
      </c>
      <c r="E296" s="152">
        <v>5.8156499999999998</v>
      </c>
      <c r="F296" s="152">
        <v>86</v>
      </c>
      <c r="G296" s="152">
        <v>9.8526589999999992</v>
      </c>
      <c r="H296" s="152">
        <v>9.8526589999999992</v>
      </c>
      <c r="I296" s="152">
        <v>6.2599980000000004</v>
      </c>
      <c r="J296" s="152">
        <v>177</v>
      </c>
      <c r="K296" s="152">
        <v>9.6866219999999998</v>
      </c>
      <c r="L296" s="152">
        <v>9.6866219999999998</v>
      </c>
      <c r="M296" s="152">
        <v>6.5799919999999998</v>
      </c>
      <c r="N296" s="152">
        <v>331</v>
      </c>
      <c r="O296" s="152">
        <v>9.4164569999999994</v>
      </c>
      <c r="P296" s="152">
        <v>9.4164569999999994</v>
      </c>
      <c r="Q296" s="152">
        <v>6.7399990000000001</v>
      </c>
      <c r="R296" s="152">
        <v>1220</v>
      </c>
      <c r="S296" s="152">
        <v>103.19803</v>
      </c>
      <c r="T296" s="152">
        <v>104.39803000000001</v>
      </c>
      <c r="U296" s="152">
        <v>8</v>
      </c>
      <c r="V296" s="152">
        <v>1948</v>
      </c>
      <c r="W296" s="152">
        <v>97.325131999999996</v>
      </c>
      <c r="X296" s="152">
        <v>98.300132000000005</v>
      </c>
      <c r="Y296" s="152">
        <v>6.5</v>
      </c>
      <c r="Z296" s="152" t="s">
        <v>251</v>
      </c>
      <c r="AA296" s="152" t="s">
        <v>251</v>
      </c>
      <c r="AB296" s="152" t="s">
        <v>251</v>
      </c>
      <c r="AC296" s="152" t="s">
        <v>251</v>
      </c>
      <c r="AD296" s="152">
        <v>3313</v>
      </c>
      <c r="AE296" s="152">
        <v>89.187236999999996</v>
      </c>
      <c r="AF296" s="152">
        <v>91.503208999999998</v>
      </c>
      <c r="AG296" s="152">
        <v>5.75</v>
      </c>
      <c r="AH296" s="152">
        <v>7226</v>
      </c>
      <c r="AI296" s="152">
        <v>120.49592800000001</v>
      </c>
      <c r="AJ296" s="152">
        <v>121.99592800000001</v>
      </c>
      <c r="AK296" s="152">
        <v>10</v>
      </c>
      <c r="AL296" s="152">
        <v>9410</v>
      </c>
      <c r="AM296" s="152">
        <v>97.596350000000001</v>
      </c>
      <c r="AN296" s="152">
        <v>98.758849999999995</v>
      </c>
      <c r="AO296" s="152">
        <v>7.75</v>
      </c>
    </row>
    <row r="297" spans="1:41" x14ac:dyDescent="0.25">
      <c r="A297" s="148">
        <v>42774</v>
      </c>
      <c r="B297" s="152">
        <v>22</v>
      </c>
      <c r="C297" s="152">
        <v>9.9644759999999994</v>
      </c>
      <c r="D297" s="152">
        <v>9.9644759999999994</v>
      </c>
      <c r="E297" s="152">
        <v>5.833742</v>
      </c>
      <c r="F297" s="152">
        <v>85</v>
      </c>
      <c r="G297" s="152">
        <v>9.8545940000000005</v>
      </c>
      <c r="H297" s="152">
        <v>9.8545940000000005</v>
      </c>
      <c r="I297" s="152">
        <v>6.2492390000000002</v>
      </c>
      <c r="J297" s="152">
        <v>176</v>
      </c>
      <c r="K297" s="152">
        <v>9.6897699999999993</v>
      </c>
      <c r="L297" s="152">
        <v>9.6897699999999993</v>
      </c>
      <c r="M297" s="152">
        <v>6.5487760000000002</v>
      </c>
      <c r="N297" s="152">
        <v>330</v>
      </c>
      <c r="O297" s="152">
        <v>9.4246009999999991</v>
      </c>
      <c r="P297" s="152">
        <v>9.4246009999999991</v>
      </c>
      <c r="Q297" s="152">
        <v>6.6603139999999996</v>
      </c>
      <c r="R297" s="152">
        <v>1219</v>
      </c>
      <c r="S297" s="152">
        <v>103.503317</v>
      </c>
      <c r="T297" s="152">
        <v>104.725539</v>
      </c>
      <c r="U297" s="152">
        <v>8</v>
      </c>
      <c r="V297" s="152">
        <v>1947</v>
      </c>
      <c r="W297" s="152">
        <v>97.685343000000003</v>
      </c>
      <c r="X297" s="152">
        <v>98.678398999999999</v>
      </c>
      <c r="Y297" s="152">
        <v>6.5</v>
      </c>
      <c r="Z297" s="152" t="s">
        <v>251</v>
      </c>
      <c r="AA297" s="152" t="s">
        <v>251</v>
      </c>
      <c r="AB297" s="152" t="s">
        <v>251</v>
      </c>
      <c r="AC297" s="152" t="s">
        <v>251</v>
      </c>
      <c r="AD297" s="152">
        <v>3312</v>
      </c>
      <c r="AE297" s="152">
        <v>89.750294999999994</v>
      </c>
      <c r="AF297" s="152">
        <v>92.082239000000001</v>
      </c>
      <c r="AG297" s="152">
        <v>5.75</v>
      </c>
      <c r="AH297" s="152">
        <v>7225</v>
      </c>
      <c r="AI297" s="152">
        <v>121.642009</v>
      </c>
      <c r="AJ297" s="152">
        <v>123.169787</v>
      </c>
      <c r="AK297" s="152">
        <v>10</v>
      </c>
      <c r="AL297" s="152">
        <v>9409</v>
      </c>
      <c r="AM297" s="152">
        <v>98.670096000000001</v>
      </c>
      <c r="AN297" s="152">
        <v>99.854123999999999</v>
      </c>
      <c r="AO297" s="152">
        <v>7.75</v>
      </c>
    </row>
    <row r="298" spans="1:41" x14ac:dyDescent="0.25">
      <c r="A298" s="148">
        <v>42775</v>
      </c>
      <c r="B298" s="152">
        <v>28</v>
      </c>
      <c r="C298" s="152">
        <v>9.9521599999999992</v>
      </c>
      <c r="D298" s="152">
        <v>9.9521599999999992</v>
      </c>
      <c r="E298" s="152">
        <v>6.1804240000000004</v>
      </c>
      <c r="F298" s="152">
        <v>91</v>
      </c>
      <c r="G298" s="152">
        <v>9.8408440000000006</v>
      </c>
      <c r="H298" s="152">
        <v>9.8408440000000006</v>
      </c>
      <c r="I298" s="152">
        <v>6.3981110000000001</v>
      </c>
      <c r="J298" s="152">
        <v>175</v>
      </c>
      <c r="K298" s="152">
        <v>9.6896120000000003</v>
      </c>
      <c r="L298" s="152">
        <v>9.6896120000000003</v>
      </c>
      <c r="M298" s="152">
        <v>6.5896600000000003</v>
      </c>
      <c r="N298" s="152">
        <v>329</v>
      </c>
      <c r="O298" s="152">
        <v>9.4150030000000005</v>
      </c>
      <c r="P298" s="152">
        <v>9.4150030000000005</v>
      </c>
      <c r="Q298" s="152">
        <v>6.7989179999999996</v>
      </c>
      <c r="R298" s="152">
        <v>1218</v>
      </c>
      <c r="S298" s="152">
        <v>103.19415100000001</v>
      </c>
      <c r="T298" s="152">
        <v>104.43859500000001</v>
      </c>
      <c r="U298" s="152">
        <v>8</v>
      </c>
      <c r="V298" s="152">
        <v>1946</v>
      </c>
      <c r="W298" s="152">
        <v>97.339318000000006</v>
      </c>
      <c r="X298" s="152">
        <v>98.350429000000005</v>
      </c>
      <c r="Y298" s="152">
        <v>6.5</v>
      </c>
      <c r="Z298" s="152" t="s">
        <v>251</v>
      </c>
      <c r="AA298" s="152" t="s">
        <v>251</v>
      </c>
      <c r="AB298" s="152" t="s">
        <v>251</v>
      </c>
      <c r="AC298" s="152" t="s">
        <v>251</v>
      </c>
      <c r="AD298" s="152">
        <v>3311</v>
      </c>
      <c r="AE298" s="152">
        <v>89.430147000000005</v>
      </c>
      <c r="AF298" s="152">
        <v>91.778064000000001</v>
      </c>
      <c r="AG298" s="152">
        <v>5.75</v>
      </c>
      <c r="AH298" s="152">
        <v>7224</v>
      </c>
      <c r="AI298" s="152">
        <v>121.770492</v>
      </c>
      <c r="AJ298" s="152">
        <v>123.326048</v>
      </c>
      <c r="AK298" s="152">
        <v>10</v>
      </c>
      <c r="AL298" s="152">
        <v>9408</v>
      </c>
      <c r="AM298" s="152">
        <v>98.661248999999998</v>
      </c>
      <c r="AN298" s="152">
        <v>99.866804999999999</v>
      </c>
      <c r="AO298" s="152">
        <v>7.75</v>
      </c>
    </row>
    <row r="299" spans="1:41" x14ac:dyDescent="0.25">
      <c r="A299" s="148">
        <v>42776</v>
      </c>
      <c r="B299" s="152">
        <v>27</v>
      </c>
      <c r="C299" s="152">
        <v>9.9534179999999992</v>
      </c>
      <c r="D299" s="152">
        <v>9.9534179999999992</v>
      </c>
      <c r="E299" s="152">
        <v>6.2400010000000004</v>
      </c>
      <c r="F299" s="152">
        <v>90</v>
      </c>
      <c r="G299" s="152">
        <v>9.8427199999999999</v>
      </c>
      <c r="H299" s="152">
        <v>9.8427199999999999</v>
      </c>
      <c r="I299" s="152">
        <v>6.3917289999999998</v>
      </c>
      <c r="J299" s="152">
        <v>174</v>
      </c>
      <c r="K299" s="152">
        <v>9.6906359999999996</v>
      </c>
      <c r="L299" s="152">
        <v>9.6906359999999996</v>
      </c>
      <c r="M299" s="152">
        <v>6.6049680000000004</v>
      </c>
      <c r="N299" s="152">
        <v>328</v>
      </c>
      <c r="O299" s="152">
        <v>9.4142569999999992</v>
      </c>
      <c r="P299" s="152">
        <v>9.4142569999999992</v>
      </c>
      <c r="Q299" s="152">
        <v>6.8288840000000004</v>
      </c>
      <c r="R299" s="152">
        <v>1217</v>
      </c>
      <c r="S299" s="152">
        <v>102.97703</v>
      </c>
      <c r="T299" s="152">
        <v>104.243697</v>
      </c>
      <c r="U299" s="152">
        <v>8</v>
      </c>
      <c r="V299" s="152">
        <v>1945</v>
      </c>
      <c r="W299" s="152">
        <v>97.151905999999997</v>
      </c>
      <c r="X299" s="152">
        <v>98.181072999999998</v>
      </c>
      <c r="Y299" s="152">
        <v>6.5</v>
      </c>
      <c r="Z299" s="152" t="s">
        <v>251</v>
      </c>
      <c r="AA299" s="152" t="s">
        <v>251</v>
      </c>
      <c r="AB299" s="152" t="s">
        <v>251</v>
      </c>
      <c r="AC299" s="152" t="s">
        <v>251</v>
      </c>
      <c r="AD299" s="152">
        <v>3310</v>
      </c>
      <c r="AE299" s="152">
        <v>89.622037000000006</v>
      </c>
      <c r="AF299" s="152">
        <v>91.985926000000006</v>
      </c>
      <c r="AG299" s="152">
        <v>5.75</v>
      </c>
      <c r="AH299" s="152">
        <v>7223</v>
      </c>
      <c r="AI299" s="152">
        <v>123.134669</v>
      </c>
      <c r="AJ299" s="152">
        <v>124.718002</v>
      </c>
      <c r="AK299" s="152">
        <v>10</v>
      </c>
      <c r="AL299" s="152">
        <v>9407</v>
      </c>
      <c r="AM299" s="152">
        <v>100.005752</v>
      </c>
      <c r="AN299" s="152">
        <v>101.23283499999999</v>
      </c>
      <c r="AO299" s="152">
        <v>7.75</v>
      </c>
    </row>
    <row r="300" spans="1:41" x14ac:dyDescent="0.25">
      <c r="A300" s="148">
        <v>42779</v>
      </c>
      <c r="B300" s="152">
        <v>24</v>
      </c>
      <c r="C300" s="152">
        <v>9.9585629999999998</v>
      </c>
      <c r="D300" s="152">
        <v>9.9585629999999998</v>
      </c>
      <c r="E300" s="152">
        <v>6.2414129999999997</v>
      </c>
      <c r="F300" s="152">
        <v>87</v>
      </c>
      <c r="G300" s="152">
        <v>9.8479650000000003</v>
      </c>
      <c r="H300" s="152">
        <v>9.8479650000000003</v>
      </c>
      <c r="I300" s="152">
        <v>6.3882269999999997</v>
      </c>
      <c r="J300" s="152">
        <v>171</v>
      </c>
      <c r="K300" s="152">
        <v>9.697317</v>
      </c>
      <c r="L300" s="152">
        <v>9.697317</v>
      </c>
      <c r="M300" s="152">
        <v>6.5711719999999998</v>
      </c>
      <c r="N300" s="152">
        <v>325</v>
      </c>
      <c r="O300" s="152">
        <v>9.420261</v>
      </c>
      <c r="P300" s="152">
        <v>9.420261</v>
      </c>
      <c r="Q300" s="152">
        <v>6.8169279999999999</v>
      </c>
      <c r="R300" s="152">
        <v>1214</v>
      </c>
      <c r="S300" s="152">
        <v>103.06105100000001</v>
      </c>
      <c r="T300" s="152">
        <v>104.394384</v>
      </c>
      <c r="U300" s="152">
        <v>8</v>
      </c>
      <c r="V300" s="152">
        <v>1942</v>
      </c>
      <c r="W300" s="152">
        <v>97.284188</v>
      </c>
      <c r="X300" s="152">
        <v>98.367520999999996</v>
      </c>
      <c r="Y300" s="152">
        <v>6.5</v>
      </c>
      <c r="Z300" s="152" t="s">
        <v>251</v>
      </c>
      <c r="AA300" s="152" t="s">
        <v>251</v>
      </c>
      <c r="AB300" s="152" t="s">
        <v>251</v>
      </c>
      <c r="AC300" s="152" t="s">
        <v>251</v>
      </c>
      <c r="AD300" s="152">
        <v>3307</v>
      </c>
      <c r="AE300" s="152">
        <v>89.87397</v>
      </c>
      <c r="AF300" s="152">
        <v>92.285775999999998</v>
      </c>
      <c r="AG300" s="152">
        <v>5.75</v>
      </c>
      <c r="AH300" s="152">
        <v>7220</v>
      </c>
      <c r="AI300" s="152">
        <v>123.521241</v>
      </c>
      <c r="AJ300" s="152">
        <v>125.18790799999999</v>
      </c>
      <c r="AK300" s="152">
        <v>10</v>
      </c>
      <c r="AL300" s="152">
        <v>9404</v>
      </c>
      <c r="AM300" s="152">
        <v>100.57415899999999</v>
      </c>
      <c r="AN300" s="152">
        <v>101.865826</v>
      </c>
      <c r="AO300" s="152">
        <v>7.75</v>
      </c>
    </row>
    <row r="301" spans="1:41" x14ac:dyDescent="0.25">
      <c r="A301" s="148">
        <v>42780</v>
      </c>
      <c r="B301" s="152">
        <v>23</v>
      </c>
      <c r="C301" s="152">
        <v>9.9603359999999999</v>
      </c>
      <c r="D301" s="152">
        <v>9.9603359999999999</v>
      </c>
      <c r="E301" s="152">
        <v>6.2330009999999998</v>
      </c>
      <c r="F301" s="152">
        <v>86</v>
      </c>
      <c r="G301" s="152">
        <v>9.8496450000000006</v>
      </c>
      <c r="H301" s="152">
        <v>9.8496450000000006</v>
      </c>
      <c r="I301" s="152">
        <v>6.3900069999999998</v>
      </c>
      <c r="J301" s="152">
        <v>170</v>
      </c>
      <c r="K301" s="152">
        <v>9.6977779999999996</v>
      </c>
      <c r="L301" s="152">
        <v>9.6977779999999996</v>
      </c>
      <c r="M301" s="152">
        <v>6.5994450000000002</v>
      </c>
      <c r="N301" s="152">
        <v>324</v>
      </c>
      <c r="O301" s="152">
        <v>9.4200990000000004</v>
      </c>
      <c r="P301" s="152">
        <v>9.4200990000000004</v>
      </c>
      <c r="Q301" s="152">
        <v>6.8399970000000003</v>
      </c>
      <c r="R301" s="152">
        <v>1213</v>
      </c>
      <c r="S301" s="152">
        <v>102.93567</v>
      </c>
      <c r="T301" s="152">
        <v>104.29122599999999</v>
      </c>
      <c r="U301" s="152">
        <v>8</v>
      </c>
      <c r="V301" s="152">
        <v>1941</v>
      </c>
      <c r="W301" s="152">
        <v>97.067677000000003</v>
      </c>
      <c r="X301" s="152">
        <v>98.169066000000001</v>
      </c>
      <c r="Y301" s="152">
        <v>6.5</v>
      </c>
      <c r="Z301" s="152" t="s">
        <v>251</v>
      </c>
      <c r="AA301" s="152" t="s">
        <v>251</v>
      </c>
      <c r="AB301" s="152" t="s">
        <v>251</v>
      </c>
      <c r="AC301" s="152" t="s">
        <v>251</v>
      </c>
      <c r="AD301" s="152">
        <v>3306</v>
      </c>
      <c r="AE301" s="152">
        <v>89.520427999999995</v>
      </c>
      <c r="AF301" s="152">
        <v>91.948205999999999</v>
      </c>
      <c r="AG301" s="152">
        <v>5.75</v>
      </c>
      <c r="AH301" s="152">
        <v>7219</v>
      </c>
      <c r="AI301" s="152">
        <v>123.149624</v>
      </c>
      <c r="AJ301" s="152">
        <v>124.84406799999999</v>
      </c>
      <c r="AK301" s="152">
        <v>10</v>
      </c>
      <c r="AL301" s="152">
        <v>9403</v>
      </c>
      <c r="AM301" s="152">
        <v>100.365165</v>
      </c>
      <c r="AN301" s="152">
        <v>101.678359</v>
      </c>
      <c r="AO301" s="152">
        <v>7.75</v>
      </c>
    </row>
    <row r="302" spans="1:41" x14ac:dyDescent="0.25">
      <c r="A302" s="148">
        <v>42781</v>
      </c>
      <c r="B302" s="152">
        <v>22</v>
      </c>
      <c r="C302" s="152">
        <v>9.9621399999999998</v>
      </c>
      <c r="D302" s="152">
        <v>9.9621399999999998</v>
      </c>
      <c r="E302" s="152">
        <v>6.2188169999999996</v>
      </c>
      <c r="F302" s="152">
        <v>85</v>
      </c>
      <c r="G302" s="152">
        <v>9.8511790000000001</v>
      </c>
      <c r="H302" s="152">
        <v>9.8511790000000001</v>
      </c>
      <c r="I302" s="152">
        <v>6.3982260000000002</v>
      </c>
      <c r="J302" s="152">
        <v>169</v>
      </c>
      <c r="K302" s="152">
        <v>9.6978310000000008</v>
      </c>
      <c r="L302" s="152">
        <v>9.6978310000000008</v>
      </c>
      <c r="M302" s="152">
        <v>6.6372949999999999</v>
      </c>
      <c r="N302" s="152">
        <v>323</v>
      </c>
      <c r="O302" s="152">
        <v>9.4215590000000002</v>
      </c>
      <c r="P302" s="152">
        <v>9.4215590000000002</v>
      </c>
      <c r="Q302" s="152">
        <v>6.8428380000000004</v>
      </c>
      <c r="R302" s="152">
        <v>1212</v>
      </c>
      <c r="S302" s="152">
        <v>102.785201</v>
      </c>
      <c r="T302" s="152">
        <v>104.16297900000001</v>
      </c>
      <c r="U302" s="152">
        <v>8</v>
      </c>
      <c r="V302" s="152">
        <v>1940</v>
      </c>
      <c r="W302" s="152">
        <v>96.861552000000003</v>
      </c>
      <c r="X302" s="152">
        <v>97.980996000000005</v>
      </c>
      <c r="Y302" s="152">
        <v>6.5</v>
      </c>
      <c r="Z302" s="152" t="s">
        <v>251</v>
      </c>
      <c r="AA302" s="152" t="s">
        <v>251</v>
      </c>
      <c r="AB302" s="152" t="s">
        <v>251</v>
      </c>
      <c r="AC302" s="152" t="s">
        <v>251</v>
      </c>
      <c r="AD302" s="152">
        <v>3305</v>
      </c>
      <c r="AE302" s="152">
        <v>89.246257</v>
      </c>
      <c r="AF302" s="152">
        <v>91.690006999999994</v>
      </c>
      <c r="AG302" s="152">
        <v>5.75</v>
      </c>
      <c r="AH302" s="152">
        <v>7218</v>
      </c>
      <c r="AI302" s="152">
        <v>122.33001299999999</v>
      </c>
      <c r="AJ302" s="152">
        <v>124.052235</v>
      </c>
      <c r="AK302" s="152">
        <v>10</v>
      </c>
      <c r="AL302" s="152">
        <v>9402</v>
      </c>
      <c r="AM302" s="152">
        <v>99.429812999999996</v>
      </c>
      <c r="AN302" s="152">
        <v>100.764535</v>
      </c>
      <c r="AO302" s="152">
        <v>7.75</v>
      </c>
    </row>
    <row r="303" spans="1:41" x14ac:dyDescent="0.25">
      <c r="A303" s="148">
        <v>42782</v>
      </c>
      <c r="B303" s="152">
        <v>28</v>
      </c>
      <c r="C303" s="152">
        <v>9.9518550000000001</v>
      </c>
      <c r="D303" s="152">
        <v>9.9518550000000001</v>
      </c>
      <c r="E303" s="152">
        <v>6.2200179999999996</v>
      </c>
      <c r="F303" s="152">
        <v>91</v>
      </c>
      <c r="G303" s="152">
        <v>9.8408490000000004</v>
      </c>
      <c r="H303" s="152">
        <v>9.8408490000000004</v>
      </c>
      <c r="I303" s="152">
        <v>6.397907</v>
      </c>
      <c r="J303" s="152">
        <v>182</v>
      </c>
      <c r="K303" s="152">
        <v>9.6742670000000004</v>
      </c>
      <c r="L303" s="152">
        <v>9.6742670000000004</v>
      </c>
      <c r="M303" s="152">
        <v>6.6600089999999996</v>
      </c>
      <c r="N303" s="152">
        <v>350</v>
      </c>
      <c r="O303" s="152">
        <v>9.37561</v>
      </c>
      <c r="P303" s="152">
        <v>9.37561</v>
      </c>
      <c r="Q303" s="152">
        <v>6.8500050000000003</v>
      </c>
      <c r="R303" s="152">
        <v>1211</v>
      </c>
      <c r="S303" s="152">
        <v>102.90983900000001</v>
      </c>
      <c r="T303" s="152">
        <v>104.309839</v>
      </c>
      <c r="U303" s="152">
        <v>8</v>
      </c>
      <c r="V303" s="152">
        <v>1939</v>
      </c>
      <c r="W303" s="152">
        <v>96.944458999999995</v>
      </c>
      <c r="X303" s="152">
        <v>98.081958999999998</v>
      </c>
      <c r="Y303" s="152">
        <v>6.5</v>
      </c>
      <c r="Z303" s="152" t="s">
        <v>251</v>
      </c>
      <c r="AA303" s="152" t="s">
        <v>251</v>
      </c>
      <c r="AB303" s="152" t="s">
        <v>251</v>
      </c>
      <c r="AC303" s="152" t="s">
        <v>251</v>
      </c>
      <c r="AD303" s="152">
        <v>3304</v>
      </c>
      <c r="AE303" s="152">
        <v>89.149687</v>
      </c>
      <c r="AF303" s="152">
        <v>91.609408999999999</v>
      </c>
      <c r="AG303" s="152">
        <v>5.75</v>
      </c>
      <c r="AH303" s="152">
        <v>7217</v>
      </c>
      <c r="AI303" s="152">
        <v>121.61425699999999</v>
      </c>
      <c r="AJ303" s="152">
        <v>123.36425699999999</v>
      </c>
      <c r="AK303" s="152">
        <v>10</v>
      </c>
      <c r="AL303" s="152">
        <v>9401</v>
      </c>
      <c r="AM303" s="152">
        <v>98.591982999999999</v>
      </c>
      <c r="AN303" s="152">
        <v>99.948233000000002</v>
      </c>
      <c r="AO303" s="152">
        <v>7.75</v>
      </c>
    </row>
    <row r="304" spans="1:41" x14ac:dyDescent="0.25">
      <c r="A304" s="148">
        <v>42783</v>
      </c>
      <c r="B304" s="152">
        <v>27</v>
      </c>
      <c r="C304" s="152">
        <v>9.9525260000000006</v>
      </c>
      <c r="D304" s="152">
        <v>9.9525260000000006</v>
      </c>
      <c r="E304" s="152">
        <v>6.3600599999999998</v>
      </c>
      <c r="F304" s="152">
        <v>90</v>
      </c>
      <c r="G304" s="152">
        <v>9.8414540000000006</v>
      </c>
      <c r="H304" s="152">
        <v>9.8414540000000006</v>
      </c>
      <c r="I304" s="152">
        <v>6.444007</v>
      </c>
      <c r="J304" s="152">
        <v>181</v>
      </c>
      <c r="K304" s="152">
        <v>9.6748010000000004</v>
      </c>
      <c r="L304" s="152">
        <v>9.6748010000000004</v>
      </c>
      <c r="M304" s="152">
        <v>6.6854570000000004</v>
      </c>
      <c r="N304" s="152">
        <v>349</v>
      </c>
      <c r="O304" s="152">
        <v>9.3786149999999999</v>
      </c>
      <c r="P304" s="152">
        <v>9.3786149999999999</v>
      </c>
      <c r="Q304" s="152">
        <v>6.8343800000000003</v>
      </c>
      <c r="R304" s="152">
        <v>1210</v>
      </c>
      <c r="S304" s="152">
        <v>102.816199</v>
      </c>
      <c r="T304" s="152">
        <v>104.238421</v>
      </c>
      <c r="U304" s="152">
        <v>8</v>
      </c>
      <c r="V304" s="152">
        <v>1938</v>
      </c>
      <c r="W304" s="152">
        <v>96.837733999999998</v>
      </c>
      <c r="X304" s="152">
        <v>97.993290000000002</v>
      </c>
      <c r="Y304" s="152">
        <v>6.5</v>
      </c>
      <c r="Z304" s="152" t="s">
        <v>251</v>
      </c>
      <c r="AA304" s="152" t="s">
        <v>251</v>
      </c>
      <c r="AB304" s="152" t="s">
        <v>251</v>
      </c>
      <c r="AC304" s="152" t="s">
        <v>251</v>
      </c>
      <c r="AD304" s="152">
        <v>3303</v>
      </c>
      <c r="AE304" s="152">
        <v>89.136454999999998</v>
      </c>
      <c r="AF304" s="152">
        <v>91.612149000000002</v>
      </c>
      <c r="AG304" s="152">
        <v>5.75</v>
      </c>
      <c r="AH304" s="152">
        <v>7216</v>
      </c>
      <c r="AI304" s="152">
        <v>121.051149</v>
      </c>
      <c r="AJ304" s="152">
        <v>122.82892699999999</v>
      </c>
      <c r="AK304" s="152">
        <v>10</v>
      </c>
      <c r="AL304" s="152">
        <v>9400</v>
      </c>
      <c r="AM304" s="152">
        <v>97.880197999999993</v>
      </c>
      <c r="AN304" s="152">
        <v>99.257975999999999</v>
      </c>
      <c r="AO304" s="152">
        <v>7.75</v>
      </c>
    </row>
    <row r="305" spans="1:41" x14ac:dyDescent="0.25">
      <c r="A305" s="148">
        <v>42786</v>
      </c>
      <c r="B305" s="152">
        <v>24</v>
      </c>
      <c r="C305" s="152">
        <v>9.9587710000000005</v>
      </c>
      <c r="D305" s="152">
        <v>9.9587710000000005</v>
      </c>
      <c r="E305" s="152">
        <v>6.2099529999999996</v>
      </c>
      <c r="F305" s="152">
        <v>87</v>
      </c>
      <c r="G305" s="152">
        <v>9.8476890000000008</v>
      </c>
      <c r="H305" s="152">
        <v>9.8476890000000008</v>
      </c>
      <c r="I305" s="152">
        <v>6.4000029999999999</v>
      </c>
      <c r="J305" s="152">
        <v>178</v>
      </c>
      <c r="K305" s="152">
        <v>9.6798000000000002</v>
      </c>
      <c r="L305" s="152">
        <v>9.6798000000000002</v>
      </c>
      <c r="M305" s="152">
        <v>6.6901739999999998</v>
      </c>
      <c r="N305" s="152">
        <v>346</v>
      </c>
      <c r="O305" s="152">
        <v>9.3825079999999996</v>
      </c>
      <c r="P305" s="152">
        <v>9.3825079999999996</v>
      </c>
      <c r="Q305" s="152">
        <v>6.8476059999999999</v>
      </c>
      <c r="R305" s="152">
        <v>1207</v>
      </c>
      <c r="S305" s="152">
        <v>102.853803</v>
      </c>
      <c r="T305" s="152">
        <v>104.342692</v>
      </c>
      <c r="U305" s="152">
        <v>8</v>
      </c>
      <c r="V305" s="152">
        <v>1935</v>
      </c>
      <c r="W305" s="152">
        <v>96.782731999999996</v>
      </c>
      <c r="X305" s="152">
        <v>97.992453999999995</v>
      </c>
      <c r="Y305" s="152">
        <v>6.5</v>
      </c>
      <c r="Z305" s="152" t="s">
        <v>251</v>
      </c>
      <c r="AA305" s="152" t="s">
        <v>251</v>
      </c>
      <c r="AB305" s="152" t="s">
        <v>251</v>
      </c>
      <c r="AC305" s="152" t="s">
        <v>251</v>
      </c>
      <c r="AD305" s="152">
        <v>3300</v>
      </c>
      <c r="AE305" s="152">
        <v>89.213767000000004</v>
      </c>
      <c r="AF305" s="152">
        <v>91.737378000000007</v>
      </c>
      <c r="AG305" s="152">
        <v>5.75</v>
      </c>
      <c r="AH305" s="152">
        <v>7213</v>
      </c>
      <c r="AI305" s="152">
        <v>121.036978</v>
      </c>
      <c r="AJ305" s="152">
        <v>122.898089</v>
      </c>
      <c r="AK305" s="152">
        <v>10</v>
      </c>
      <c r="AL305" s="152">
        <v>9397</v>
      </c>
      <c r="AM305" s="152">
        <v>97.790831999999995</v>
      </c>
      <c r="AN305" s="152">
        <v>99.233193</v>
      </c>
      <c r="AO305" s="152">
        <v>7.75</v>
      </c>
    </row>
    <row r="306" spans="1:41" x14ac:dyDescent="0.25">
      <c r="A306" s="148">
        <v>42787</v>
      </c>
      <c r="B306" s="152">
        <v>23</v>
      </c>
      <c r="C306" s="152">
        <v>9.9601819999999996</v>
      </c>
      <c r="D306" s="152">
        <v>9.9601819999999996</v>
      </c>
      <c r="E306" s="152">
        <v>6.2572979999999996</v>
      </c>
      <c r="F306" s="152">
        <v>86</v>
      </c>
      <c r="G306" s="152">
        <v>9.8504419999999993</v>
      </c>
      <c r="H306" s="152">
        <v>9.8504419999999993</v>
      </c>
      <c r="I306" s="152">
        <v>6.3556210000000002</v>
      </c>
      <c r="J306" s="152">
        <v>177</v>
      </c>
      <c r="K306" s="152">
        <v>9.6858989999999991</v>
      </c>
      <c r="L306" s="152">
        <v>9.6858989999999991</v>
      </c>
      <c r="M306" s="152">
        <v>6.5956650000000003</v>
      </c>
      <c r="N306" s="152">
        <v>345</v>
      </c>
      <c r="O306" s="152">
        <v>9.3874340000000007</v>
      </c>
      <c r="P306" s="152">
        <v>9.3874340000000007</v>
      </c>
      <c r="Q306" s="152">
        <v>6.8090950000000001</v>
      </c>
      <c r="R306" s="152">
        <v>1206</v>
      </c>
      <c r="S306" s="152">
        <v>103.10141900000001</v>
      </c>
      <c r="T306" s="152">
        <v>104.61253000000001</v>
      </c>
      <c r="U306" s="152">
        <v>8</v>
      </c>
      <c r="V306" s="152">
        <v>1934</v>
      </c>
      <c r="W306" s="152">
        <v>96.884793000000002</v>
      </c>
      <c r="X306" s="152">
        <v>98.112571000000003</v>
      </c>
      <c r="Y306" s="152">
        <v>6.5</v>
      </c>
      <c r="Z306" s="152" t="s">
        <v>251</v>
      </c>
      <c r="AA306" s="152" t="s">
        <v>251</v>
      </c>
      <c r="AB306" s="152" t="s">
        <v>251</v>
      </c>
      <c r="AC306" s="152" t="s">
        <v>251</v>
      </c>
      <c r="AD306" s="152">
        <v>3299</v>
      </c>
      <c r="AE306" s="152">
        <v>89.399692000000002</v>
      </c>
      <c r="AF306" s="152">
        <v>91.939274999999995</v>
      </c>
      <c r="AG306" s="152">
        <v>5.75</v>
      </c>
      <c r="AH306" s="152">
        <v>7212</v>
      </c>
      <c r="AI306" s="152">
        <v>121.61962800000001</v>
      </c>
      <c r="AJ306" s="152">
        <v>123.508517</v>
      </c>
      <c r="AK306" s="152">
        <v>10</v>
      </c>
      <c r="AL306" s="152">
        <v>9396</v>
      </c>
      <c r="AM306" s="152">
        <v>97.647723999999997</v>
      </c>
      <c r="AN306" s="152">
        <v>99.111613000000006</v>
      </c>
      <c r="AO306" s="152">
        <v>7.75</v>
      </c>
    </row>
    <row r="307" spans="1:41" x14ac:dyDescent="0.25">
      <c r="A307" s="148">
        <v>42788</v>
      </c>
      <c r="B307" s="152">
        <v>22</v>
      </c>
      <c r="C307" s="152">
        <v>9.9620719999999992</v>
      </c>
      <c r="D307" s="152">
        <v>9.9620719999999992</v>
      </c>
      <c r="E307" s="152">
        <v>6.230029</v>
      </c>
      <c r="F307" s="152">
        <v>85</v>
      </c>
      <c r="G307" s="152">
        <v>9.8533670000000004</v>
      </c>
      <c r="H307" s="152">
        <v>9.8533670000000004</v>
      </c>
      <c r="I307" s="152">
        <v>6.3027579999999999</v>
      </c>
      <c r="J307" s="152">
        <v>176</v>
      </c>
      <c r="K307" s="152">
        <v>9.6901949999999992</v>
      </c>
      <c r="L307" s="152">
        <v>9.6901949999999992</v>
      </c>
      <c r="M307" s="152">
        <v>6.5395180000000002</v>
      </c>
      <c r="N307" s="152">
        <v>344</v>
      </c>
      <c r="O307" s="152">
        <v>9.3941649999999992</v>
      </c>
      <c r="P307" s="152">
        <v>9.3941649999999992</v>
      </c>
      <c r="Q307" s="152">
        <v>6.7490129999999997</v>
      </c>
      <c r="R307" s="152">
        <v>1205</v>
      </c>
      <c r="S307" s="152">
        <v>103.33805700000001</v>
      </c>
      <c r="T307" s="152">
        <v>104.87139000000001</v>
      </c>
      <c r="U307" s="152">
        <v>8</v>
      </c>
      <c r="V307" s="152">
        <v>1933</v>
      </c>
      <c r="W307" s="152">
        <v>97.606680999999995</v>
      </c>
      <c r="X307" s="152">
        <v>98.852513999999999</v>
      </c>
      <c r="Y307" s="152">
        <v>6.5</v>
      </c>
      <c r="Z307" s="152" t="s">
        <v>251</v>
      </c>
      <c r="AA307" s="152" t="s">
        <v>251</v>
      </c>
      <c r="AB307" s="152" t="s">
        <v>251</v>
      </c>
      <c r="AC307" s="152" t="s">
        <v>251</v>
      </c>
      <c r="AD307" s="152">
        <v>3298</v>
      </c>
      <c r="AE307" s="152">
        <v>89.900141000000005</v>
      </c>
      <c r="AF307" s="152">
        <v>92.455697000000001</v>
      </c>
      <c r="AG307" s="152">
        <v>5.75</v>
      </c>
      <c r="AH307" s="152">
        <v>7211</v>
      </c>
      <c r="AI307" s="152">
        <v>122.424088</v>
      </c>
      <c r="AJ307" s="152">
        <v>124.340755</v>
      </c>
      <c r="AK307" s="152">
        <v>10</v>
      </c>
      <c r="AL307" s="152">
        <v>9395</v>
      </c>
      <c r="AM307" s="152">
        <v>98.988505000000004</v>
      </c>
      <c r="AN307" s="152">
        <v>100.473922</v>
      </c>
      <c r="AO307" s="152">
        <v>7.75</v>
      </c>
    </row>
    <row r="308" spans="1:41" x14ac:dyDescent="0.25">
      <c r="A308" s="148">
        <v>42789</v>
      </c>
      <c r="B308" s="152">
        <v>28</v>
      </c>
      <c r="C308" s="152">
        <v>9.9519939999999991</v>
      </c>
      <c r="D308" s="152">
        <v>9.9519939999999991</v>
      </c>
      <c r="E308" s="152">
        <v>6.2019729999999997</v>
      </c>
      <c r="F308" s="152">
        <v>91</v>
      </c>
      <c r="G308" s="152">
        <v>9.8436590000000006</v>
      </c>
      <c r="H308" s="152">
        <v>9.8436590000000006</v>
      </c>
      <c r="I308" s="152">
        <v>6.28315</v>
      </c>
      <c r="J308" s="152">
        <v>175</v>
      </c>
      <c r="K308" s="152">
        <v>9.6921239999999997</v>
      </c>
      <c r="L308" s="152">
        <v>9.6921239999999997</v>
      </c>
      <c r="M308" s="152">
        <v>6.5346349999999997</v>
      </c>
      <c r="N308" s="152">
        <v>343</v>
      </c>
      <c r="O308" s="152">
        <v>9.3953229999999994</v>
      </c>
      <c r="P308" s="152">
        <v>9.3953229999999994</v>
      </c>
      <c r="Q308" s="152">
        <v>6.7549190000000001</v>
      </c>
      <c r="R308" s="152">
        <v>1204</v>
      </c>
      <c r="S308" s="152">
        <v>103.338752</v>
      </c>
      <c r="T308" s="152">
        <v>104.894308</v>
      </c>
      <c r="U308" s="152">
        <v>8</v>
      </c>
      <c r="V308" s="152">
        <v>1932</v>
      </c>
      <c r="W308" s="152">
        <v>97.783578000000006</v>
      </c>
      <c r="X308" s="152">
        <v>99.047466999999997</v>
      </c>
      <c r="Y308" s="152">
        <v>6.5</v>
      </c>
      <c r="Z308" s="152" t="s">
        <v>251</v>
      </c>
      <c r="AA308" s="152" t="s">
        <v>251</v>
      </c>
      <c r="AB308" s="152" t="s">
        <v>251</v>
      </c>
      <c r="AC308" s="152" t="s">
        <v>251</v>
      </c>
      <c r="AD308" s="152">
        <v>3297</v>
      </c>
      <c r="AE308" s="152">
        <v>90.204296999999997</v>
      </c>
      <c r="AF308" s="152">
        <v>92.775824999999998</v>
      </c>
      <c r="AG308" s="152">
        <v>5.75</v>
      </c>
      <c r="AH308" s="152">
        <v>7210</v>
      </c>
      <c r="AI308" s="152">
        <v>123.258527</v>
      </c>
      <c r="AJ308" s="152">
        <v>125.20297100000001</v>
      </c>
      <c r="AK308" s="152">
        <v>10</v>
      </c>
      <c r="AL308" s="152">
        <v>9394</v>
      </c>
      <c r="AM308" s="152">
        <v>100.196108</v>
      </c>
      <c r="AN308" s="152">
        <v>101.703052</v>
      </c>
      <c r="AO308" s="152">
        <v>7.75</v>
      </c>
    </row>
    <row r="309" spans="1:41" x14ac:dyDescent="0.25">
      <c r="A309" s="148">
        <v>42790</v>
      </c>
      <c r="B309" s="152">
        <v>27</v>
      </c>
      <c r="C309" s="152">
        <v>9.9532939999999996</v>
      </c>
      <c r="D309" s="152">
        <v>9.9532939999999996</v>
      </c>
      <c r="E309" s="152">
        <v>6.2566889999999997</v>
      </c>
      <c r="F309" s="152">
        <v>90</v>
      </c>
      <c r="G309" s="152">
        <v>9.8451319999999996</v>
      </c>
      <c r="H309" s="152">
        <v>9.8451319999999996</v>
      </c>
      <c r="I309" s="152">
        <v>6.2921659999999999</v>
      </c>
      <c r="J309" s="152">
        <v>174</v>
      </c>
      <c r="K309" s="152">
        <v>9.6937759999999997</v>
      </c>
      <c r="L309" s="152">
        <v>9.6937759999999997</v>
      </c>
      <c r="M309" s="152">
        <v>6.5358109999999998</v>
      </c>
      <c r="N309" s="152">
        <v>342</v>
      </c>
      <c r="O309" s="152">
        <v>9.3957519999999999</v>
      </c>
      <c r="P309" s="152">
        <v>9.3957519999999999</v>
      </c>
      <c r="Q309" s="152">
        <v>6.7695540000000003</v>
      </c>
      <c r="R309" s="152">
        <v>1203</v>
      </c>
      <c r="S309" s="152">
        <v>103.22644099999999</v>
      </c>
      <c r="T309" s="152">
        <v>104.804219</v>
      </c>
      <c r="U309" s="152">
        <v>8</v>
      </c>
      <c r="V309" s="152">
        <v>1931</v>
      </c>
      <c r="W309" s="152">
        <v>97.615337999999994</v>
      </c>
      <c r="X309" s="152">
        <v>98.897282000000004</v>
      </c>
      <c r="Y309" s="152">
        <v>6.5</v>
      </c>
      <c r="Z309" s="152" t="s">
        <v>251</v>
      </c>
      <c r="AA309" s="152" t="s">
        <v>251</v>
      </c>
      <c r="AB309" s="152" t="s">
        <v>251</v>
      </c>
      <c r="AC309" s="152" t="s">
        <v>251</v>
      </c>
      <c r="AD309" s="152">
        <v>3296</v>
      </c>
      <c r="AE309" s="152">
        <v>90.023725999999996</v>
      </c>
      <c r="AF309" s="152">
        <v>92.611226000000002</v>
      </c>
      <c r="AG309" s="152">
        <v>5.75</v>
      </c>
      <c r="AH309" s="152">
        <v>7209</v>
      </c>
      <c r="AI309" s="152">
        <v>122.900255</v>
      </c>
      <c r="AJ309" s="152">
        <v>124.872477</v>
      </c>
      <c r="AK309" s="152">
        <v>10</v>
      </c>
      <c r="AL309" s="152">
        <v>9393</v>
      </c>
      <c r="AM309" s="152">
        <v>99.903487999999996</v>
      </c>
      <c r="AN309" s="152">
        <v>101.43196</v>
      </c>
      <c r="AO309" s="152">
        <v>7.75</v>
      </c>
    </row>
    <row r="310" spans="1:41" x14ac:dyDescent="0.25">
      <c r="A310" s="148">
        <v>42793</v>
      </c>
      <c r="B310" s="152">
        <v>24</v>
      </c>
      <c r="C310" s="152">
        <v>9.9583580000000005</v>
      </c>
      <c r="D310" s="152">
        <v>9.9583580000000005</v>
      </c>
      <c r="E310" s="152">
        <v>6.2724200000000003</v>
      </c>
      <c r="F310" s="152">
        <v>87</v>
      </c>
      <c r="G310" s="152">
        <v>9.8499429999999997</v>
      </c>
      <c r="H310" s="152">
        <v>9.8499429999999997</v>
      </c>
      <c r="I310" s="152">
        <v>6.3038489999999996</v>
      </c>
      <c r="J310" s="152">
        <v>171</v>
      </c>
      <c r="K310" s="152">
        <v>9.6983300000000003</v>
      </c>
      <c r="L310" s="152">
        <v>9.6983300000000003</v>
      </c>
      <c r="M310" s="152">
        <v>6.5484960000000001</v>
      </c>
      <c r="N310" s="152">
        <v>339</v>
      </c>
      <c r="O310" s="152">
        <v>9.3997329999999994</v>
      </c>
      <c r="P310" s="152">
        <v>9.3997329999999994</v>
      </c>
      <c r="Q310" s="152">
        <v>6.781593</v>
      </c>
      <c r="R310" s="152">
        <v>1200</v>
      </c>
      <c r="S310" s="152">
        <v>103.029376</v>
      </c>
      <c r="T310" s="152">
        <v>104.67382000000001</v>
      </c>
      <c r="U310" s="152">
        <v>8</v>
      </c>
      <c r="V310" s="152">
        <v>1928</v>
      </c>
      <c r="W310" s="152">
        <v>97.309458000000006</v>
      </c>
      <c r="X310" s="152">
        <v>98.645568999999995</v>
      </c>
      <c r="Y310" s="152">
        <v>6.5</v>
      </c>
      <c r="Z310" s="152" t="s">
        <v>251</v>
      </c>
      <c r="AA310" s="152" t="s">
        <v>251</v>
      </c>
      <c r="AB310" s="152" t="s">
        <v>251</v>
      </c>
      <c r="AC310" s="152" t="s">
        <v>251</v>
      </c>
      <c r="AD310" s="152">
        <v>3293</v>
      </c>
      <c r="AE310" s="152">
        <v>89.643242999999998</v>
      </c>
      <c r="AF310" s="152">
        <v>92.278660000000002</v>
      </c>
      <c r="AG310" s="152">
        <v>5.75</v>
      </c>
      <c r="AH310" s="152">
        <v>7206</v>
      </c>
      <c r="AI310" s="152">
        <v>122.092308</v>
      </c>
      <c r="AJ310" s="152">
        <v>124.147864</v>
      </c>
      <c r="AK310" s="152">
        <v>10</v>
      </c>
      <c r="AL310" s="152">
        <v>9390</v>
      </c>
      <c r="AM310" s="152">
        <v>99.102283999999997</v>
      </c>
      <c r="AN310" s="152">
        <v>100.69534</v>
      </c>
      <c r="AO310" s="152">
        <v>7.75</v>
      </c>
    </row>
    <row r="311" spans="1:41" x14ac:dyDescent="0.25">
      <c r="A311" s="148">
        <v>42794</v>
      </c>
      <c r="B311" s="152">
        <v>23</v>
      </c>
      <c r="C311" s="152">
        <v>9.9603210000000004</v>
      </c>
      <c r="D311" s="152">
        <v>9.9603210000000004</v>
      </c>
      <c r="E311" s="152">
        <v>6.2353670000000001</v>
      </c>
      <c r="F311" s="152">
        <v>86</v>
      </c>
      <c r="G311" s="152">
        <v>9.8491070000000001</v>
      </c>
      <c r="H311" s="152">
        <v>9.8491070000000001</v>
      </c>
      <c r="I311" s="152">
        <v>6.4132220000000002</v>
      </c>
      <c r="J311" s="152">
        <v>170</v>
      </c>
      <c r="K311" s="152">
        <v>9.69754</v>
      </c>
      <c r="L311" s="152">
        <v>9.69754</v>
      </c>
      <c r="M311" s="152">
        <v>6.6048039999999997</v>
      </c>
      <c r="N311" s="152">
        <v>338</v>
      </c>
      <c r="O311" s="152">
        <v>9.3938980000000001</v>
      </c>
      <c r="P311" s="152">
        <v>9.3938980000000001</v>
      </c>
      <c r="Q311" s="152">
        <v>6.8720400000000001</v>
      </c>
      <c r="R311" s="152">
        <v>1199</v>
      </c>
      <c r="S311" s="152">
        <v>102.848519</v>
      </c>
      <c r="T311" s="152">
        <v>104.515186</v>
      </c>
      <c r="U311" s="152">
        <v>8</v>
      </c>
      <c r="V311" s="152">
        <v>1927</v>
      </c>
      <c r="W311" s="152">
        <v>97.094058000000004</v>
      </c>
      <c r="X311" s="152">
        <v>98.448224999999994</v>
      </c>
      <c r="Y311" s="152">
        <v>6.5</v>
      </c>
      <c r="Z311" s="152" t="s">
        <v>251</v>
      </c>
      <c r="AA311" s="152" t="s">
        <v>251</v>
      </c>
      <c r="AB311" s="152" t="s">
        <v>251</v>
      </c>
      <c r="AC311" s="152" t="s">
        <v>251</v>
      </c>
      <c r="AD311" s="152">
        <v>3292</v>
      </c>
      <c r="AE311" s="152">
        <v>89.210661000000002</v>
      </c>
      <c r="AF311" s="152">
        <v>91.862049999999996</v>
      </c>
      <c r="AG311" s="152">
        <v>5.75</v>
      </c>
      <c r="AH311" s="152">
        <v>7205</v>
      </c>
      <c r="AI311" s="152">
        <v>121.38878</v>
      </c>
      <c r="AJ311" s="152">
        <v>123.47211299999999</v>
      </c>
      <c r="AK311" s="152">
        <v>10</v>
      </c>
      <c r="AL311" s="152">
        <v>9389</v>
      </c>
      <c r="AM311" s="152">
        <v>98.474459999999993</v>
      </c>
      <c r="AN311" s="152">
        <v>100.089043</v>
      </c>
      <c r="AO311" s="152">
        <v>7.75</v>
      </c>
    </row>
    <row r="312" spans="1:41" x14ac:dyDescent="0.25">
      <c r="A312" s="148">
        <v>42795</v>
      </c>
      <c r="B312" s="152">
        <v>22</v>
      </c>
      <c r="C312" s="152">
        <v>9.9618260000000003</v>
      </c>
      <c r="D312" s="152">
        <v>9.9618260000000003</v>
      </c>
      <c r="E312" s="152">
        <v>6.2705919999999997</v>
      </c>
      <c r="F312" s="152">
        <v>85</v>
      </c>
      <c r="G312" s="152">
        <v>9.8519020000000008</v>
      </c>
      <c r="H312" s="152">
        <v>9.8519020000000008</v>
      </c>
      <c r="I312" s="152">
        <v>6.3666749999999999</v>
      </c>
      <c r="J312" s="152">
        <v>169</v>
      </c>
      <c r="K312" s="152">
        <v>9.6964659999999991</v>
      </c>
      <c r="L312" s="152">
        <v>9.6964659999999991</v>
      </c>
      <c r="M312" s="152">
        <v>6.6682160000000001</v>
      </c>
      <c r="N312" s="152">
        <v>337</v>
      </c>
      <c r="O312" s="152">
        <v>9.3911099999999994</v>
      </c>
      <c r="P312" s="152">
        <v>9.3911099999999994</v>
      </c>
      <c r="Q312" s="152">
        <v>6.9261920000000003</v>
      </c>
      <c r="R312" s="152">
        <v>1198</v>
      </c>
      <c r="S312" s="152">
        <v>102.777072</v>
      </c>
      <c r="T312" s="152">
        <v>104.46596099999999</v>
      </c>
      <c r="U312" s="152">
        <v>8</v>
      </c>
      <c r="V312" s="152">
        <v>1926</v>
      </c>
      <c r="W312" s="152">
        <v>97.009782999999999</v>
      </c>
      <c r="X312" s="152">
        <v>98.382005000000007</v>
      </c>
      <c r="Y312" s="152">
        <v>6.5</v>
      </c>
      <c r="Z312" s="152" t="s">
        <v>251</v>
      </c>
      <c r="AA312" s="152" t="s">
        <v>251</v>
      </c>
      <c r="AB312" s="152" t="s">
        <v>251</v>
      </c>
      <c r="AC312" s="152" t="s">
        <v>251</v>
      </c>
      <c r="AD312" s="152">
        <v>3291</v>
      </c>
      <c r="AE312" s="152">
        <v>89.349656999999993</v>
      </c>
      <c r="AF312" s="152">
        <v>92.017017999999993</v>
      </c>
      <c r="AG312" s="152">
        <v>5.75</v>
      </c>
      <c r="AH312" s="152">
        <v>7204</v>
      </c>
      <c r="AI312" s="152">
        <v>121.729029</v>
      </c>
      <c r="AJ312" s="152">
        <v>123.84014000000001</v>
      </c>
      <c r="AK312" s="152">
        <v>10</v>
      </c>
      <c r="AL312" s="152">
        <v>9388</v>
      </c>
      <c r="AM312" s="152">
        <v>98.761381</v>
      </c>
      <c r="AN312" s="152">
        <v>100.397492</v>
      </c>
      <c r="AO312" s="152">
        <v>7.75</v>
      </c>
    </row>
    <row r="313" spans="1:41" x14ac:dyDescent="0.25">
      <c r="A313" s="148">
        <v>42796</v>
      </c>
      <c r="B313" s="152">
        <v>28</v>
      </c>
      <c r="C313" s="152">
        <v>9.9514610000000001</v>
      </c>
      <c r="D313" s="152">
        <v>9.9514610000000001</v>
      </c>
      <c r="E313" s="152">
        <v>6.2711680000000003</v>
      </c>
      <c r="F313" s="152">
        <v>91</v>
      </c>
      <c r="G313" s="152">
        <v>9.839404</v>
      </c>
      <c r="H313" s="152">
        <v>9.839404</v>
      </c>
      <c r="I313" s="152">
        <v>6.456944</v>
      </c>
      <c r="J313" s="152">
        <v>182</v>
      </c>
      <c r="K313" s="152">
        <v>9.6730560000000008</v>
      </c>
      <c r="L313" s="152">
        <v>9.6730560000000008</v>
      </c>
      <c r="M313" s="152">
        <v>6.6856059999999999</v>
      </c>
      <c r="N313" s="152">
        <v>364</v>
      </c>
      <c r="O313" s="152">
        <v>9.3422499999999999</v>
      </c>
      <c r="P313" s="152">
        <v>9.3422499999999999</v>
      </c>
      <c r="Q313" s="152">
        <v>6.9632259999999997</v>
      </c>
      <c r="R313" s="152">
        <v>1197</v>
      </c>
      <c r="S313" s="152">
        <v>102.60307</v>
      </c>
      <c r="T313" s="152">
        <v>104.314181</v>
      </c>
      <c r="U313" s="152">
        <v>8</v>
      </c>
      <c r="V313" s="152">
        <v>1925</v>
      </c>
      <c r="W313" s="152">
        <v>96.760071999999994</v>
      </c>
      <c r="X313" s="152">
        <v>98.150350000000003</v>
      </c>
      <c r="Y313" s="152">
        <v>6.5</v>
      </c>
      <c r="Z313" s="152" t="s">
        <v>251</v>
      </c>
      <c r="AA313" s="152" t="s">
        <v>251</v>
      </c>
      <c r="AB313" s="152" t="s">
        <v>251</v>
      </c>
      <c r="AC313" s="152" t="s">
        <v>251</v>
      </c>
      <c r="AD313" s="152">
        <v>3290</v>
      </c>
      <c r="AE313" s="152">
        <v>89.056004999999999</v>
      </c>
      <c r="AF313" s="152">
        <v>91.739338000000004</v>
      </c>
      <c r="AG313" s="152">
        <v>5.75</v>
      </c>
      <c r="AH313" s="152">
        <v>7203</v>
      </c>
      <c r="AI313" s="152">
        <v>121.591514</v>
      </c>
      <c r="AJ313" s="152">
        <v>123.730403</v>
      </c>
      <c r="AK313" s="152">
        <v>10</v>
      </c>
      <c r="AL313" s="152">
        <v>9387</v>
      </c>
      <c r="AM313" s="152">
        <v>98.583467999999996</v>
      </c>
      <c r="AN313" s="152">
        <v>100.241107</v>
      </c>
      <c r="AO313" s="152">
        <v>7.75</v>
      </c>
    </row>
    <row r="314" spans="1:41" x14ac:dyDescent="0.25">
      <c r="A314" s="148">
        <v>42797</v>
      </c>
      <c r="B314" s="152">
        <v>27</v>
      </c>
      <c r="C314" s="152">
        <v>9.9534149999999997</v>
      </c>
      <c r="D314" s="152">
        <v>9.9534149999999997</v>
      </c>
      <c r="E314" s="152">
        <v>6.2404039999999998</v>
      </c>
      <c r="F314" s="152">
        <v>90</v>
      </c>
      <c r="G314" s="152">
        <v>9.8413570000000004</v>
      </c>
      <c r="H314" s="152">
        <v>9.8413570000000004</v>
      </c>
      <c r="I314" s="152">
        <v>6.4480130000000004</v>
      </c>
      <c r="J314" s="152">
        <v>181</v>
      </c>
      <c r="K314" s="152">
        <v>9.6745520000000003</v>
      </c>
      <c r="L314" s="152">
        <v>9.6745520000000003</v>
      </c>
      <c r="M314" s="152">
        <v>6.6907480000000001</v>
      </c>
      <c r="N314" s="152">
        <v>363</v>
      </c>
      <c r="O314" s="152">
        <v>9.3466430000000003</v>
      </c>
      <c r="P314" s="152">
        <v>9.3466430000000003</v>
      </c>
      <c r="Q314" s="152">
        <v>6.9325140000000003</v>
      </c>
      <c r="R314" s="152">
        <v>1196</v>
      </c>
      <c r="S314" s="152">
        <v>102.834442</v>
      </c>
      <c r="T314" s="152">
        <v>104.567775</v>
      </c>
      <c r="U314" s="152">
        <v>8</v>
      </c>
      <c r="V314" s="152">
        <v>1924</v>
      </c>
      <c r="W314" s="152">
        <v>97.226625999999996</v>
      </c>
      <c r="X314" s="152">
        <v>98.634958999999995</v>
      </c>
      <c r="Y314" s="152">
        <v>6.5</v>
      </c>
      <c r="Z314" s="152" t="s">
        <v>251</v>
      </c>
      <c r="AA314" s="152" t="s">
        <v>251</v>
      </c>
      <c r="AB314" s="152" t="s">
        <v>251</v>
      </c>
      <c r="AC314" s="152" t="s">
        <v>251</v>
      </c>
      <c r="AD314" s="152">
        <v>3289</v>
      </c>
      <c r="AE314" s="152">
        <v>89.906689999999998</v>
      </c>
      <c r="AF314" s="152">
        <v>92.605996000000005</v>
      </c>
      <c r="AG314" s="152">
        <v>5.75</v>
      </c>
      <c r="AH314" s="152">
        <v>7202</v>
      </c>
      <c r="AI314" s="152">
        <v>122.76763</v>
      </c>
      <c r="AJ314" s="152">
        <v>124.934297</v>
      </c>
      <c r="AK314" s="152">
        <v>10</v>
      </c>
      <c r="AL314" s="152">
        <v>9386</v>
      </c>
      <c r="AM314" s="152">
        <v>99.419614999999993</v>
      </c>
      <c r="AN314" s="152">
        <v>101.098782</v>
      </c>
      <c r="AO314" s="152">
        <v>7.75</v>
      </c>
    </row>
    <row r="315" spans="1:41" x14ac:dyDescent="0.25">
      <c r="A315" s="148">
        <v>42800</v>
      </c>
      <c r="B315" s="152">
        <v>24</v>
      </c>
      <c r="C315" s="152">
        <v>9.9582870000000003</v>
      </c>
      <c r="D315" s="152">
        <v>9.9582870000000003</v>
      </c>
      <c r="E315" s="152">
        <v>6.2831590000000004</v>
      </c>
      <c r="F315" s="152">
        <v>87</v>
      </c>
      <c r="G315" s="152">
        <v>9.8458810000000003</v>
      </c>
      <c r="H315" s="152">
        <v>9.8458810000000003</v>
      </c>
      <c r="I315" s="152">
        <v>6.477163</v>
      </c>
      <c r="J315" s="152">
        <v>178</v>
      </c>
      <c r="K315" s="152">
        <v>9.6781000000000006</v>
      </c>
      <c r="L315" s="152">
        <v>9.6781000000000006</v>
      </c>
      <c r="M315" s="152">
        <v>6.7268749999999997</v>
      </c>
      <c r="N315" s="152">
        <v>360</v>
      </c>
      <c r="O315" s="152">
        <v>9.3535540000000008</v>
      </c>
      <c r="P315" s="152">
        <v>9.3535540000000008</v>
      </c>
      <c r="Q315" s="152">
        <v>6.9112340000000003</v>
      </c>
      <c r="R315" s="152">
        <v>1193</v>
      </c>
      <c r="S315" s="152">
        <v>102.746391</v>
      </c>
      <c r="T315" s="152">
        <v>104.546391</v>
      </c>
      <c r="U315" s="152">
        <v>8</v>
      </c>
      <c r="V315" s="152">
        <v>1921</v>
      </c>
      <c r="W315" s="152">
        <v>97.097710000000006</v>
      </c>
      <c r="X315" s="152">
        <v>98.560209999999998</v>
      </c>
      <c r="Y315" s="152">
        <v>6.5</v>
      </c>
      <c r="Z315" s="152" t="s">
        <v>251</v>
      </c>
      <c r="AA315" s="152" t="s">
        <v>251</v>
      </c>
      <c r="AB315" s="152" t="s">
        <v>251</v>
      </c>
      <c r="AC315" s="152" t="s">
        <v>251</v>
      </c>
      <c r="AD315" s="152">
        <v>3286</v>
      </c>
      <c r="AE315" s="152">
        <v>89.612601999999995</v>
      </c>
      <c r="AF315" s="152">
        <v>92.359824000000003</v>
      </c>
      <c r="AG315" s="152">
        <v>5.75</v>
      </c>
      <c r="AH315" s="152">
        <v>7199</v>
      </c>
      <c r="AI315" s="152">
        <v>122.198723</v>
      </c>
      <c r="AJ315" s="152">
        <v>124.448723</v>
      </c>
      <c r="AK315" s="152">
        <v>10</v>
      </c>
      <c r="AL315" s="152">
        <v>9383</v>
      </c>
      <c r="AM315" s="152">
        <v>99.106673999999998</v>
      </c>
      <c r="AN315" s="152">
        <v>100.850424</v>
      </c>
      <c r="AO315" s="152">
        <v>7.75</v>
      </c>
    </row>
    <row r="316" spans="1:41" x14ac:dyDescent="0.25">
      <c r="A316" s="148">
        <v>42801</v>
      </c>
      <c r="B316" s="152">
        <v>23</v>
      </c>
      <c r="C316" s="152">
        <v>9.9600089999999994</v>
      </c>
      <c r="D316" s="152">
        <v>9.9600089999999994</v>
      </c>
      <c r="E316" s="152">
        <v>6.2845940000000002</v>
      </c>
      <c r="F316" s="152">
        <v>86</v>
      </c>
      <c r="G316" s="152">
        <v>9.8478169999999992</v>
      </c>
      <c r="H316" s="152">
        <v>9.8478169999999992</v>
      </c>
      <c r="I316" s="152">
        <v>6.4688970000000001</v>
      </c>
      <c r="J316" s="152">
        <v>177</v>
      </c>
      <c r="K316" s="152">
        <v>9.6820109999999993</v>
      </c>
      <c r="L316" s="152">
        <v>9.6820109999999993</v>
      </c>
      <c r="M316" s="152">
        <v>6.679989</v>
      </c>
      <c r="N316" s="152">
        <v>359</v>
      </c>
      <c r="O316" s="152">
        <v>9.3557629999999996</v>
      </c>
      <c r="P316" s="152">
        <v>9.3557629999999996</v>
      </c>
      <c r="Q316" s="152">
        <v>6.9051720000000003</v>
      </c>
      <c r="R316" s="152">
        <v>1192</v>
      </c>
      <c r="S316" s="152">
        <v>102.781058</v>
      </c>
      <c r="T316" s="152">
        <v>104.60328</v>
      </c>
      <c r="U316" s="152">
        <v>8</v>
      </c>
      <c r="V316" s="152">
        <v>1920</v>
      </c>
      <c r="W316" s="152">
        <v>97.183020999999997</v>
      </c>
      <c r="X316" s="152">
        <v>98.663577000000004</v>
      </c>
      <c r="Y316" s="152">
        <v>6.5</v>
      </c>
      <c r="Z316" s="152" t="s">
        <v>251</v>
      </c>
      <c r="AA316" s="152" t="s">
        <v>251</v>
      </c>
      <c r="AB316" s="152" t="s">
        <v>251</v>
      </c>
      <c r="AC316" s="152" t="s">
        <v>251</v>
      </c>
      <c r="AD316" s="152">
        <v>3285</v>
      </c>
      <c r="AE316" s="152">
        <v>89.865059000000002</v>
      </c>
      <c r="AF316" s="152">
        <v>92.628253000000001</v>
      </c>
      <c r="AG316" s="152">
        <v>5.75</v>
      </c>
      <c r="AH316" s="152">
        <v>7198</v>
      </c>
      <c r="AI316" s="152">
        <v>122.672128</v>
      </c>
      <c r="AJ316" s="152">
        <v>124.949906</v>
      </c>
      <c r="AK316" s="152">
        <v>10</v>
      </c>
      <c r="AL316" s="152">
        <v>9382</v>
      </c>
      <c r="AM316" s="152">
        <v>99.482303000000002</v>
      </c>
      <c r="AN316" s="152">
        <v>101.247581</v>
      </c>
      <c r="AO316" s="152">
        <v>7.75</v>
      </c>
    </row>
    <row r="317" spans="1:41" x14ac:dyDescent="0.25">
      <c r="A317" s="148">
        <v>42802</v>
      </c>
      <c r="B317" s="152">
        <v>22</v>
      </c>
      <c r="C317" s="152">
        <v>9.9616969999999991</v>
      </c>
      <c r="D317" s="152">
        <v>9.9616969999999991</v>
      </c>
      <c r="E317" s="152">
        <v>6.2918630000000002</v>
      </c>
      <c r="F317" s="152">
        <v>85</v>
      </c>
      <c r="G317" s="152">
        <v>9.8491149999999994</v>
      </c>
      <c r="H317" s="152">
        <v>9.8491149999999994</v>
      </c>
      <c r="I317" s="152">
        <v>6.4883230000000003</v>
      </c>
      <c r="J317" s="152">
        <v>176</v>
      </c>
      <c r="K317" s="152">
        <v>9.6833139999999993</v>
      </c>
      <c r="L317" s="152">
        <v>9.6833139999999993</v>
      </c>
      <c r="M317" s="152">
        <v>6.6895160000000002</v>
      </c>
      <c r="N317" s="152">
        <v>358</v>
      </c>
      <c r="O317" s="152">
        <v>9.3592230000000001</v>
      </c>
      <c r="P317" s="152">
        <v>9.3592230000000001</v>
      </c>
      <c r="Q317" s="152">
        <v>6.8847250000000004</v>
      </c>
      <c r="R317" s="152">
        <v>1191</v>
      </c>
      <c r="S317" s="152">
        <v>102.83108300000001</v>
      </c>
      <c r="T317" s="152">
        <v>104.675527</v>
      </c>
      <c r="U317" s="152">
        <v>8</v>
      </c>
      <c r="V317" s="152">
        <v>1919</v>
      </c>
      <c r="W317" s="152">
        <v>97.219798999999995</v>
      </c>
      <c r="X317" s="152">
        <v>98.718410000000006</v>
      </c>
      <c r="Y317" s="152">
        <v>6.5</v>
      </c>
      <c r="Z317" s="152" t="s">
        <v>251</v>
      </c>
      <c r="AA317" s="152" t="s">
        <v>251</v>
      </c>
      <c r="AB317" s="152" t="s">
        <v>251</v>
      </c>
      <c r="AC317" s="152" t="s">
        <v>251</v>
      </c>
      <c r="AD317" s="152">
        <v>3284</v>
      </c>
      <c r="AE317" s="152">
        <v>89.668762999999998</v>
      </c>
      <c r="AF317" s="152">
        <v>92.447929999999999</v>
      </c>
      <c r="AG317" s="152">
        <v>5.75</v>
      </c>
      <c r="AH317" s="152">
        <v>7197</v>
      </c>
      <c r="AI317" s="152">
        <v>122.465733</v>
      </c>
      <c r="AJ317" s="152">
        <v>124.771289</v>
      </c>
      <c r="AK317" s="152">
        <v>10</v>
      </c>
      <c r="AL317" s="152">
        <v>9381</v>
      </c>
      <c r="AM317" s="152">
        <v>99.404228000000003</v>
      </c>
      <c r="AN317" s="152">
        <v>101.191034</v>
      </c>
      <c r="AO317" s="152">
        <v>7.75</v>
      </c>
    </row>
    <row r="318" spans="1:41" x14ac:dyDescent="0.25">
      <c r="A318" s="148">
        <v>42803</v>
      </c>
      <c r="B318" s="152">
        <v>28</v>
      </c>
      <c r="C318" s="152">
        <v>9.9500530000000005</v>
      </c>
      <c r="D318" s="152">
        <v>9.9500530000000005</v>
      </c>
      <c r="E318" s="152">
        <v>6.4539929999999996</v>
      </c>
      <c r="F318" s="152">
        <v>91</v>
      </c>
      <c r="G318" s="152">
        <v>9.8378899999999998</v>
      </c>
      <c r="H318" s="152">
        <v>9.8378899999999998</v>
      </c>
      <c r="I318" s="152">
        <v>6.5188189999999997</v>
      </c>
      <c r="J318" s="152">
        <v>175</v>
      </c>
      <c r="K318" s="152">
        <v>9.6836219999999997</v>
      </c>
      <c r="L318" s="152">
        <v>9.6836219999999997</v>
      </c>
      <c r="M318" s="152">
        <v>6.7209849999999998</v>
      </c>
      <c r="N318" s="152">
        <v>357</v>
      </c>
      <c r="O318" s="152">
        <v>9.3576080000000008</v>
      </c>
      <c r="P318" s="152">
        <v>9.3576080000000008</v>
      </c>
      <c r="Q318" s="152">
        <v>6.9226049999999999</v>
      </c>
      <c r="R318" s="152">
        <v>1190</v>
      </c>
      <c r="S318" s="152">
        <v>102.625629</v>
      </c>
      <c r="T318" s="152">
        <v>104.492296</v>
      </c>
      <c r="U318" s="152">
        <v>8</v>
      </c>
      <c r="V318" s="152">
        <v>1918</v>
      </c>
      <c r="W318" s="152">
        <v>96.992417000000003</v>
      </c>
      <c r="X318" s="152">
        <v>98.509084000000001</v>
      </c>
      <c r="Y318" s="152">
        <v>6.5</v>
      </c>
      <c r="Z318" s="152" t="s">
        <v>251</v>
      </c>
      <c r="AA318" s="152" t="s">
        <v>251</v>
      </c>
      <c r="AB318" s="152" t="s">
        <v>251</v>
      </c>
      <c r="AC318" s="152" t="s">
        <v>251</v>
      </c>
      <c r="AD318" s="152">
        <v>3283</v>
      </c>
      <c r="AE318" s="152">
        <v>89.173603</v>
      </c>
      <c r="AF318" s="152">
        <v>91.968742000000006</v>
      </c>
      <c r="AG318" s="152">
        <v>5.75</v>
      </c>
      <c r="AH318" s="152">
        <v>7196</v>
      </c>
      <c r="AI318" s="152">
        <v>121.993904</v>
      </c>
      <c r="AJ318" s="152">
        <v>124.327237</v>
      </c>
      <c r="AK318" s="152">
        <v>10</v>
      </c>
      <c r="AL318" s="152">
        <v>9380</v>
      </c>
      <c r="AM318" s="152">
        <v>98.995479000000003</v>
      </c>
      <c r="AN318" s="152">
        <v>100.80381199999999</v>
      </c>
      <c r="AO318" s="152">
        <v>7.75</v>
      </c>
    </row>
    <row r="319" spans="1:41" x14ac:dyDescent="0.25">
      <c r="A319" s="148">
        <v>42804</v>
      </c>
      <c r="B319" s="152">
        <v>27</v>
      </c>
      <c r="C319" s="152">
        <v>9.9530320000000003</v>
      </c>
      <c r="D319" s="152">
        <v>9.9530320000000003</v>
      </c>
      <c r="E319" s="152">
        <v>6.2919520000000002</v>
      </c>
      <c r="F319" s="152">
        <v>90</v>
      </c>
      <c r="G319" s="152">
        <v>9.8387460000000004</v>
      </c>
      <c r="H319" s="152">
        <v>9.8387460000000004</v>
      </c>
      <c r="I319" s="152">
        <v>6.5558759999999996</v>
      </c>
      <c r="J319" s="152">
        <v>174</v>
      </c>
      <c r="K319" s="152">
        <v>9.6858649999999997</v>
      </c>
      <c r="L319" s="152">
        <v>9.6858649999999997</v>
      </c>
      <c r="M319" s="152">
        <v>6.710134</v>
      </c>
      <c r="N319" s="152">
        <v>356</v>
      </c>
      <c r="O319" s="152">
        <v>9.3612509999999993</v>
      </c>
      <c r="P319" s="152">
        <v>9.3612509999999993</v>
      </c>
      <c r="Q319" s="152">
        <v>6.8999959999999998</v>
      </c>
      <c r="R319" s="152">
        <v>1189</v>
      </c>
      <c r="S319" s="152">
        <v>102.767673</v>
      </c>
      <c r="T319" s="152">
        <v>104.65656199999999</v>
      </c>
      <c r="U319" s="152">
        <v>8</v>
      </c>
      <c r="V319" s="152">
        <v>1917</v>
      </c>
      <c r="W319" s="152">
        <v>97.191726000000003</v>
      </c>
      <c r="X319" s="152">
        <v>98.726448000000005</v>
      </c>
      <c r="Y319" s="152">
        <v>6.5</v>
      </c>
      <c r="Z319" s="152" t="s">
        <v>251</v>
      </c>
      <c r="AA319" s="152" t="s">
        <v>251</v>
      </c>
      <c r="AB319" s="152" t="s">
        <v>251</v>
      </c>
      <c r="AC319" s="152" t="s">
        <v>251</v>
      </c>
      <c r="AD319" s="152">
        <v>3282</v>
      </c>
      <c r="AE319" s="152">
        <v>89.387688999999995</v>
      </c>
      <c r="AF319" s="152">
        <v>92.198800000000006</v>
      </c>
      <c r="AG319" s="152">
        <v>5.75</v>
      </c>
      <c r="AH319" s="152">
        <v>7195</v>
      </c>
      <c r="AI319" s="152">
        <v>122.263779</v>
      </c>
      <c r="AJ319" s="152">
        <v>124.62488999999999</v>
      </c>
      <c r="AK319" s="152">
        <v>10</v>
      </c>
      <c r="AL319" s="152">
        <v>9379</v>
      </c>
      <c r="AM319" s="152">
        <v>99.206153</v>
      </c>
      <c r="AN319" s="152">
        <v>101.03601399999999</v>
      </c>
      <c r="AO319" s="152">
        <v>7.75</v>
      </c>
    </row>
    <row r="320" spans="1:41" x14ac:dyDescent="0.25">
      <c r="A320" s="148">
        <v>42807</v>
      </c>
      <c r="B320" s="152">
        <v>24</v>
      </c>
      <c r="C320" s="152">
        <v>9.9581429999999997</v>
      </c>
      <c r="D320" s="152">
        <v>9.9581429999999997</v>
      </c>
      <c r="E320" s="152">
        <v>6.3049410000000004</v>
      </c>
      <c r="F320" s="152">
        <v>87</v>
      </c>
      <c r="G320" s="152">
        <v>9.8439180000000004</v>
      </c>
      <c r="H320" s="152">
        <v>9.8439180000000004</v>
      </c>
      <c r="I320" s="152">
        <v>6.5609700000000002</v>
      </c>
      <c r="J320" s="152">
        <v>171</v>
      </c>
      <c r="K320" s="152">
        <v>9.6911830000000005</v>
      </c>
      <c r="L320" s="152">
        <v>9.6911830000000005</v>
      </c>
      <c r="M320" s="152">
        <v>6.708583</v>
      </c>
      <c r="N320" s="152">
        <v>353</v>
      </c>
      <c r="O320" s="152">
        <v>9.3671530000000001</v>
      </c>
      <c r="P320" s="152">
        <v>9.3671530000000001</v>
      </c>
      <c r="Q320" s="152">
        <v>6.8899949999999999</v>
      </c>
      <c r="R320" s="152">
        <v>1186</v>
      </c>
      <c r="S320" s="152">
        <v>102.84430500000001</v>
      </c>
      <c r="T320" s="152">
        <v>104.79986100000001</v>
      </c>
      <c r="U320" s="152">
        <v>8</v>
      </c>
      <c r="V320" s="152">
        <v>1914</v>
      </c>
      <c r="W320" s="152">
        <v>97.323919000000004</v>
      </c>
      <c r="X320" s="152">
        <v>98.912807999999998</v>
      </c>
      <c r="Y320" s="152">
        <v>6.5</v>
      </c>
      <c r="Z320" s="152" t="s">
        <v>251</v>
      </c>
      <c r="AA320" s="152" t="s">
        <v>251</v>
      </c>
      <c r="AB320" s="152" t="s">
        <v>251</v>
      </c>
      <c r="AC320" s="152" t="s">
        <v>251</v>
      </c>
      <c r="AD320" s="152">
        <v>3279</v>
      </c>
      <c r="AE320" s="152">
        <v>89.616460000000004</v>
      </c>
      <c r="AF320" s="152">
        <v>92.475487999999999</v>
      </c>
      <c r="AG320" s="152">
        <v>5.75</v>
      </c>
      <c r="AH320" s="152">
        <v>7192</v>
      </c>
      <c r="AI320" s="152">
        <v>122.744478</v>
      </c>
      <c r="AJ320" s="152">
        <v>125.18892200000001</v>
      </c>
      <c r="AK320" s="152">
        <v>10</v>
      </c>
      <c r="AL320" s="152">
        <v>9376</v>
      </c>
      <c r="AM320" s="152">
        <v>99.759129000000001</v>
      </c>
      <c r="AN320" s="152">
        <v>101.65357299999999</v>
      </c>
      <c r="AO320" s="152">
        <v>7.75</v>
      </c>
    </row>
    <row r="321" spans="1:41" x14ac:dyDescent="0.25">
      <c r="A321" s="148">
        <v>42808</v>
      </c>
      <c r="B321" s="152">
        <v>23</v>
      </c>
      <c r="C321" s="152">
        <v>9.9597850000000001</v>
      </c>
      <c r="D321" s="152">
        <v>9.9597850000000001</v>
      </c>
      <c r="E321" s="152">
        <v>6.3199370000000004</v>
      </c>
      <c r="F321" s="152">
        <v>86</v>
      </c>
      <c r="G321" s="152">
        <v>9.8446429999999996</v>
      </c>
      <c r="H321" s="152">
        <v>9.8446429999999996</v>
      </c>
      <c r="I321" s="152">
        <v>6.605944</v>
      </c>
      <c r="J321" s="152">
        <v>170</v>
      </c>
      <c r="K321" s="152">
        <v>9.6903469999999992</v>
      </c>
      <c r="L321" s="152">
        <v>9.6903469999999992</v>
      </c>
      <c r="M321" s="152">
        <v>6.7668970000000002</v>
      </c>
      <c r="N321" s="152">
        <v>352</v>
      </c>
      <c r="O321" s="152">
        <v>9.3661849999999998</v>
      </c>
      <c r="P321" s="152">
        <v>9.3661849999999998</v>
      </c>
      <c r="Q321" s="152">
        <v>6.9208530000000001</v>
      </c>
      <c r="R321" s="152">
        <v>1185</v>
      </c>
      <c r="S321" s="152">
        <v>102.788706</v>
      </c>
      <c r="T321" s="152">
        <v>104.76648400000001</v>
      </c>
      <c r="U321" s="152">
        <v>8</v>
      </c>
      <c r="V321" s="152">
        <v>1913</v>
      </c>
      <c r="W321" s="152">
        <v>97.189390000000003</v>
      </c>
      <c r="X321" s="152">
        <v>98.796334000000002</v>
      </c>
      <c r="Y321" s="152">
        <v>6.5</v>
      </c>
      <c r="Z321" s="152" t="s">
        <v>251</v>
      </c>
      <c r="AA321" s="152" t="s">
        <v>251</v>
      </c>
      <c r="AB321" s="152" t="s">
        <v>251</v>
      </c>
      <c r="AC321" s="152" t="s">
        <v>251</v>
      </c>
      <c r="AD321" s="152">
        <v>3278</v>
      </c>
      <c r="AE321" s="152">
        <v>89.565652</v>
      </c>
      <c r="AF321" s="152">
        <v>92.440652</v>
      </c>
      <c r="AG321" s="152">
        <v>5.75</v>
      </c>
      <c r="AH321" s="152">
        <v>7191</v>
      </c>
      <c r="AI321" s="152">
        <v>122.78408400000001</v>
      </c>
      <c r="AJ321" s="152">
        <v>125.256306</v>
      </c>
      <c r="AK321" s="152">
        <v>10</v>
      </c>
      <c r="AL321" s="152">
        <v>9375</v>
      </c>
      <c r="AM321" s="152">
        <v>99.590817000000001</v>
      </c>
      <c r="AN321" s="152">
        <v>101.506789</v>
      </c>
      <c r="AO321" s="152">
        <v>7.75</v>
      </c>
    </row>
    <row r="322" spans="1:41" x14ac:dyDescent="0.25">
      <c r="A322" s="148">
        <v>42809</v>
      </c>
      <c r="B322" s="152">
        <v>22</v>
      </c>
      <c r="C322" s="152">
        <v>9.9617310000000003</v>
      </c>
      <c r="D322" s="152">
        <v>9.9617310000000003</v>
      </c>
      <c r="E322" s="152">
        <v>6.286257</v>
      </c>
      <c r="F322" s="152">
        <v>85</v>
      </c>
      <c r="G322" s="152">
        <v>9.8482000000000003</v>
      </c>
      <c r="H322" s="152">
        <v>9.8482000000000003</v>
      </c>
      <c r="I322" s="152">
        <v>6.528276</v>
      </c>
      <c r="J322" s="152">
        <v>169</v>
      </c>
      <c r="K322" s="152">
        <v>9.6941740000000003</v>
      </c>
      <c r="L322" s="152">
        <v>9.6941740000000003</v>
      </c>
      <c r="M322" s="152">
        <v>6.7201570000000004</v>
      </c>
      <c r="N322" s="152">
        <v>351</v>
      </c>
      <c r="O322" s="152">
        <v>9.3716720000000002</v>
      </c>
      <c r="P322" s="152">
        <v>9.3716720000000002</v>
      </c>
      <c r="Q322" s="152">
        <v>6.8764570000000003</v>
      </c>
      <c r="R322" s="152">
        <v>1184</v>
      </c>
      <c r="S322" s="152">
        <v>103.051895</v>
      </c>
      <c r="T322" s="152">
        <v>105.051895</v>
      </c>
      <c r="U322" s="152">
        <v>8</v>
      </c>
      <c r="V322" s="152">
        <v>1912</v>
      </c>
      <c r="W322" s="152">
        <v>97.544757000000004</v>
      </c>
      <c r="X322" s="152">
        <v>99.169757000000004</v>
      </c>
      <c r="Y322" s="152">
        <v>6.5</v>
      </c>
      <c r="Z322" s="152" t="s">
        <v>251</v>
      </c>
      <c r="AA322" s="152" t="s">
        <v>251</v>
      </c>
      <c r="AB322" s="152" t="s">
        <v>251</v>
      </c>
      <c r="AC322" s="152" t="s">
        <v>251</v>
      </c>
      <c r="AD322" s="152">
        <v>3277</v>
      </c>
      <c r="AE322" s="152">
        <v>90.129007999999999</v>
      </c>
      <c r="AF322" s="152">
        <v>93.038544999999999</v>
      </c>
      <c r="AG322" s="152">
        <v>5.75</v>
      </c>
      <c r="AH322" s="152">
        <v>7190</v>
      </c>
      <c r="AI322" s="152">
        <v>123.714826</v>
      </c>
      <c r="AJ322" s="152">
        <v>126.214826</v>
      </c>
      <c r="AK322" s="152">
        <v>10</v>
      </c>
      <c r="AL322" s="152">
        <v>9374</v>
      </c>
      <c r="AM322" s="152">
        <v>100.652153</v>
      </c>
      <c r="AN322" s="152">
        <v>102.589653</v>
      </c>
      <c r="AO322" s="152">
        <v>7.75</v>
      </c>
    </row>
    <row r="323" spans="1:41" x14ac:dyDescent="0.25">
      <c r="A323" s="148">
        <v>42810</v>
      </c>
      <c r="B323" s="152">
        <v>27</v>
      </c>
      <c r="C323" s="152">
        <v>9.9534120000000001</v>
      </c>
      <c r="D323" s="152">
        <v>9.9534120000000001</v>
      </c>
      <c r="E323" s="152">
        <v>6.2408080000000004</v>
      </c>
      <c r="F323" s="152">
        <v>91</v>
      </c>
      <c r="G323" s="152">
        <v>9.8369129999999991</v>
      </c>
      <c r="H323" s="152">
        <v>9.8369129999999991</v>
      </c>
      <c r="I323" s="152">
        <v>6.5587580000000001</v>
      </c>
      <c r="J323" s="152">
        <v>182</v>
      </c>
      <c r="K323" s="152">
        <v>9.671697</v>
      </c>
      <c r="L323" s="152">
        <v>9.671697</v>
      </c>
      <c r="M323" s="152">
        <v>6.7143389999999998</v>
      </c>
      <c r="N323" s="152">
        <v>350</v>
      </c>
      <c r="O323" s="152">
        <v>9.3765000000000001</v>
      </c>
      <c r="P323" s="152">
        <v>9.3765000000000001</v>
      </c>
      <c r="Q323" s="152">
        <v>6.8395910000000004</v>
      </c>
      <c r="R323" s="152">
        <v>1183</v>
      </c>
      <c r="S323" s="152">
        <v>102.990595</v>
      </c>
      <c r="T323" s="152">
        <v>105.012817</v>
      </c>
      <c r="U323" s="152">
        <v>8</v>
      </c>
      <c r="V323" s="152">
        <v>1911</v>
      </c>
      <c r="W323" s="152">
        <v>97.411635000000004</v>
      </c>
      <c r="X323" s="152">
        <v>99.054691000000005</v>
      </c>
      <c r="Y323" s="152">
        <v>6.5</v>
      </c>
      <c r="Z323" s="152" t="s">
        <v>251</v>
      </c>
      <c r="AA323" s="152" t="s">
        <v>251</v>
      </c>
      <c r="AB323" s="152" t="s">
        <v>251</v>
      </c>
      <c r="AC323" s="152" t="s">
        <v>251</v>
      </c>
      <c r="AD323" s="152">
        <v>3276</v>
      </c>
      <c r="AE323" s="152">
        <v>90.010259000000005</v>
      </c>
      <c r="AF323" s="152">
        <v>90.010259000000005</v>
      </c>
      <c r="AG323" s="152">
        <v>5.75</v>
      </c>
      <c r="AH323" s="152">
        <v>7189</v>
      </c>
      <c r="AI323" s="152">
        <v>123.62220499999999</v>
      </c>
      <c r="AJ323" s="152">
        <v>126.14998300000001</v>
      </c>
      <c r="AK323" s="152">
        <v>10</v>
      </c>
      <c r="AL323" s="152" t="s">
        <v>251</v>
      </c>
      <c r="AM323" s="152" t="s">
        <v>251</v>
      </c>
      <c r="AN323" s="152" t="s">
        <v>251</v>
      </c>
      <c r="AO323" s="152" t="s">
        <v>251</v>
      </c>
    </row>
    <row r="324" spans="1:41" x14ac:dyDescent="0.25">
      <c r="A324" s="148">
        <v>42811</v>
      </c>
      <c r="B324" s="152">
        <v>26</v>
      </c>
      <c r="C324" s="152">
        <v>9.9551920000000003</v>
      </c>
      <c r="D324" s="152">
        <v>9.9551920000000003</v>
      </c>
      <c r="E324" s="152">
        <v>6.2321090000000003</v>
      </c>
      <c r="F324" s="152">
        <v>90</v>
      </c>
      <c r="G324" s="152">
        <v>9.8396570000000008</v>
      </c>
      <c r="H324" s="152">
        <v>9.8396570000000008</v>
      </c>
      <c r="I324" s="152">
        <v>6.5182349999999998</v>
      </c>
      <c r="J324" s="152">
        <v>181</v>
      </c>
      <c r="K324" s="152">
        <v>9.6741170000000007</v>
      </c>
      <c r="L324" s="152">
        <v>9.6741170000000007</v>
      </c>
      <c r="M324" s="152">
        <v>6.6999919999999999</v>
      </c>
      <c r="N324" s="152">
        <v>349</v>
      </c>
      <c r="O324" s="152">
        <v>9.3768270000000005</v>
      </c>
      <c r="P324" s="152">
        <v>9.3768270000000005</v>
      </c>
      <c r="Q324" s="152">
        <v>6.855353</v>
      </c>
      <c r="R324" s="152">
        <v>1182</v>
      </c>
      <c r="S324" s="152">
        <v>103.04308</v>
      </c>
      <c r="T324" s="152">
        <v>105.087524</v>
      </c>
      <c r="U324" s="152">
        <v>8</v>
      </c>
      <c r="V324" s="152">
        <v>1910</v>
      </c>
      <c r="W324" s="152">
        <v>97.501300000000001</v>
      </c>
      <c r="X324" s="152">
        <v>99.162411000000006</v>
      </c>
      <c r="Y324" s="152">
        <v>6.5</v>
      </c>
      <c r="Z324" s="152" t="s">
        <v>251</v>
      </c>
      <c r="AA324" s="152" t="s">
        <v>251</v>
      </c>
      <c r="AB324" s="152" t="s">
        <v>251</v>
      </c>
      <c r="AC324" s="152" t="s">
        <v>251</v>
      </c>
      <c r="AD324" s="152">
        <v>3275</v>
      </c>
      <c r="AE324" s="152">
        <v>90.197031999999993</v>
      </c>
      <c r="AF324" s="152">
        <v>90.213003999999998</v>
      </c>
      <c r="AG324" s="152">
        <v>5.75</v>
      </c>
      <c r="AH324" s="152">
        <v>7188</v>
      </c>
      <c r="AI324" s="152">
        <v>124.533818</v>
      </c>
      <c r="AJ324" s="152">
        <v>127.08937400000001</v>
      </c>
      <c r="AK324" s="152">
        <v>10</v>
      </c>
      <c r="AL324" s="152" t="s">
        <v>251</v>
      </c>
      <c r="AM324" s="152" t="s">
        <v>251</v>
      </c>
      <c r="AN324" s="152" t="s">
        <v>251</v>
      </c>
      <c r="AO324" s="152" t="s">
        <v>251</v>
      </c>
    </row>
    <row r="325" spans="1:41" x14ac:dyDescent="0.25">
      <c r="A325" s="148">
        <v>42815</v>
      </c>
      <c r="B325" s="152">
        <v>22</v>
      </c>
      <c r="C325" s="152">
        <v>9.9616310000000006</v>
      </c>
      <c r="D325" s="152">
        <v>9.9616310000000006</v>
      </c>
      <c r="E325" s="152">
        <v>6.3027470000000001</v>
      </c>
      <c r="F325" s="152">
        <v>86</v>
      </c>
      <c r="G325" s="152">
        <v>9.8453400000000002</v>
      </c>
      <c r="H325" s="152">
        <v>9.8453400000000002</v>
      </c>
      <c r="I325" s="152">
        <v>6.5758409999999996</v>
      </c>
      <c r="J325" s="152">
        <v>177</v>
      </c>
      <c r="K325" s="152">
        <v>9.6787849999999995</v>
      </c>
      <c r="L325" s="152">
        <v>9.6787849999999995</v>
      </c>
      <c r="M325" s="152">
        <v>6.7500070000000001</v>
      </c>
      <c r="N325" s="152">
        <v>345</v>
      </c>
      <c r="O325" s="152">
        <v>9.3836560000000002</v>
      </c>
      <c r="P325" s="152">
        <v>9.3836560000000002</v>
      </c>
      <c r="Q325" s="152">
        <v>6.8538480000000002</v>
      </c>
      <c r="R325" s="152">
        <v>1178</v>
      </c>
      <c r="S325" s="152">
        <v>102.98768200000001</v>
      </c>
      <c r="T325" s="152">
        <v>105.121015</v>
      </c>
      <c r="U325" s="152">
        <v>8</v>
      </c>
      <c r="V325" s="152">
        <v>1906</v>
      </c>
      <c r="W325" s="152">
        <v>97.461729000000005</v>
      </c>
      <c r="X325" s="152">
        <v>99.195061999999993</v>
      </c>
      <c r="Y325" s="152">
        <v>6.5</v>
      </c>
      <c r="Z325" s="152" t="s">
        <v>251</v>
      </c>
      <c r="AA325" s="152" t="s">
        <v>251</v>
      </c>
      <c r="AB325" s="152" t="s">
        <v>251</v>
      </c>
      <c r="AC325" s="152" t="s">
        <v>251</v>
      </c>
      <c r="AD325" s="152">
        <v>3271</v>
      </c>
      <c r="AE325" s="152">
        <v>90.449766999999994</v>
      </c>
      <c r="AF325" s="152">
        <v>90.529628000000002</v>
      </c>
      <c r="AG325" s="152">
        <v>5.75</v>
      </c>
      <c r="AH325" s="152">
        <v>7184</v>
      </c>
      <c r="AI325" s="152">
        <v>125.01413100000001</v>
      </c>
      <c r="AJ325" s="152">
        <v>127.680798</v>
      </c>
      <c r="AK325" s="152">
        <v>10</v>
      </c>
      <c r="AL325" s="152" t="s">
        <v>251</v>
      </c>
      <c r="AM325" s="152" t="s">
        <v>251</v>
      </c>
      <c r="AN325" s="152" t="s">
        <v>251</v>
      </c>
      <c r="AO325" s="152" t="s">
        <v>251</v>
      </c>
    </row>
    <row r="326" spans="1:41" x14ac:dyDescent="0.25">
      <c r="A326" s="148">
        <v>42816</v>
      </c>
      <c r="B326" s="152">
        <v>21</v>
      </c>
      <c r="C326" s="152">
        <v>9.9630650000000003</v>
      </c>
      <c r="D326" s="152">
        <v>9.9630650000000003</v>
      </c>
      <c r="E326" s="152">
        <v>6.3551869999999999</v>
      </c>
      <c r="F326" s="152">
        <v>85</v>
      </c>
      <c r="G326" s="152">
        <v>9.846876</v>
      </c>
      <c r="H326" s="152">
        <v>9.846876</v>
      </c>
      <c r="I326" s="152">
        <v>6.5861010000000002</v>
      </c>
      <c r="J326" s="152">
        <v>176</v>
      </c>
      <c r="K326" s="152">
        <v>9.6817250000000001</v>
      </c>
      <c r="L326" s="152">
        <v>9.6817250000000001</v>
      </c>
      <c r="M326" s="152">
        <v>6.7241840000000002</v>
      </c>
      <c r="N326" s="152">
        <v>344</v>
      </c>
      <c r="O326" s="152">
        <v>9.3869749999999996</v>
      </c>
      <c r="P326" s="152">
        <v>9.3869749999999996</v>
      </c>
      <c r="Q326" s="152">
        <v>6.8343400000000001</v>
      </c>
      <c r="R326" s="152">
        <v>1177</v>
      </c>
      <c r="S326" s="152">
        <v>103.09621199999999</v>
      </c>
      <c r="T326" s="152">
        <v>105.251768</v>
      </c>
      <c r="U326" s="152">
        <v>8</v>
      </c>
      <c r="V326" s="152">
        <v>1905</v>
      </c>
      <c r="W326" s="152">
        <v>97.679471000000007</v>
      </c>
      <c r="X326" s="152">
        <v>99.430859999999996</v>
      </c>
      <c r="Y326" s="152">
        <v>6.5</v>
      </c>
      <c r="Z326" s="152" t="s">
        <v>251</v>
      </c>
      <c r="AA326" s="152" t="s">
        <v>251</v>
      </c>
      <c r="AB326" s="152" t="s">
        <v>251</v>
      </c>
      <c r="AC326" s="152" t="s">
        <v>251</v>
      </c>
      <c r="AD326" s="152">
        <v>3270</v>
      </c>
      <c r="AE326" s="152">
        <v>90.823181000000005</v>
      </c>
      <c r="AF326" s="152">
        <v>90.919014000000004</v>
      </c>
      <c r="AG326" s="152">
        <v>5.75</v>
      </c>
      <c r="AH326" s="152">
        <v>7183</v>
      </c>
      <c r="AI326" s="152">
        <v>125.58095299999999</v>
      </c>
      <c r="AJ326" s="152">
        <v>128.275397</v>
      </c>
      <c r="AK326" s="152">
        <v>10</v>
      </c>
      <c r="AL326" s="152" t="s">
        <v>251</v>
      </c>
      <c r="AM326" s="152" t="s">
        <v>251</v>
      </c>
      <c r="AN326" s="152" t="s">
        <v>251</v>
      </c>
      <c r="AO326" s="152" t="s">
        <v>251</v>
      </c>
    </row>
    <row r="327" spans="1:41" x14ac:dyDescent="0.25">
      <c r="A327" s="148">
        <v>42817</v>
      </c>
      <c r="B327" s="152">
        <v>28</v>
      </c>
      <c r="C327" s="152">
        <v>9.9510070000000006</v>
      </c>
      <c r="D327" s="152">
        <v>9.9510070000000006</v>
      </c>
      <c r="E327" s="152">
        <v>6.3301129999999999</v>
      </c>
      <c r="F327" s="152">
        <v>91</v>
      </c>
      <c r="G327" s="152">
        <v>9.8370599999999992</v>
      </c>
      <c r="H327" s="152">
        <v>9.8370599999999992</v>
      </c>
      <c r="I327" s="152">
        <v>6.5527490000000004</v>
      </c>
      <c r="J327" s="152">
        <v>175</v>
      </c>
      <c r="K327" s="152">
        <v>9.6838990000000003</v>
      </c>
      <c r="L327" s="152">
        <v>9.6838990000000003</v>
      </c>
      <c r="M327" s="152">
        <v>6.7149080000000003</v>
      </c>
      <c r="N327" s="152">
        <v>343</v>
      </c>
      <c r="O327" s="152">
        <v>9.3920849999999998</v>
      </c>
      <c r="P327" s="152">
        <v>9.3920849999999998</v>
      </c>
      <c r="Q327" s="152">
        <v>6.7934320000000001</v>
      </c>
      <c r="R327" s="152">
        <v>1176</v>
      </c>
      <c r="S327" s="152">
        <v>103.268557</v>
      </c>
      <c r="T327" s="152">
        <v>105.446335</v>
      </c>
      <c r="U327" s="152">
        <v>8</v>
      </c>
      <c r="V327" s="152">
        <v>1904</v>
      </c>
      <c r="W327" s="152">
        <v>97.971945000000005</v>
      </c>
      <c r="X327" s="152">
        <v>99.741388999999998</v>
      </c>
      <c r="Y327" s="152">
        <v>6.5</v>
      </c>
      <c r="Z327" s="152" t="s">
        <v>251</v>
      </c>
      <c r="AA327" s="152" t="s">
        <v>251</v>
      </c>
      <c r="AB327" s="152" t="s">
        <v>251</v>
      </c>
      <c r="AC327" s="152" t="s">
        <v>251</v>
      </c>
      <c r="AD327" s="152">
        <v>3269</v>
      </c>
      <c r="AE327" s="152">
        <v>91.263570999999999</v>
      </c>
      <c r="AF327" s="152">
        <v>91.375377</v>
      </c>
      <c r="AG327" s="152">
        <v>5.75</v>
      </c>
      <c r="AH327" s="152">
        <v>7182</v>
      </c>
      <c r="AI327" s="152">
        <v>126.55074399999999</v>
      </c>
      <c r="AJ327" s="152">
        <v>129.272966</v>
      </c>
      <c r="AK327" s="152">
        <v>10</v>
      </c>
      <c r="AL327" s="152">
        <v>11186</v>
      </c>
      <c r="AM327" s="152">
        <v>106.35687900000001</v>
      </c>
      <c r="AN327" s="152">
        <v>106.979101</v>
      </c>
      <c r="AO327" s="152">
        <v>8</v>
      </c>
    </row>
    <row r="328" spans="1:41" x14ac:dyDescent="0.25">
      <c r="A328" s="148">
        <v>42818</v>
      </c>
      <c r="B328" s="152">
        <v>27</v>
      </c>
      <c r="C328" s="152">
        <v>9.9527199999999993</v>
      </c>
      <c r="D328" s="152">
        <v>9.9527199999999993</v>
      </c>
      <c r="E328" s="152">
        <v>6.3339470000000002</v>
      </c>
      <c r="F328" s="152">
        <v>90</v>
      </c>
      <c r="G328" s="152">
        <v>9.8386619999999994</v>
      </c>
      <c r="H328" s="152">
        <v>9.8386619999999994</v>
      </c>
      <c r="I328" s="152">
        <v>6.5593469999999998</v>
      </c>
      <c r="J328" s="152">
        <v>174</v>
      </c>
      <c r="K328" s="152">
        <v>9.6849640000000008</v>
      </c>
      <c r="L328" s="152">
        <v>9.6849640000000008</v>
      </c>
      <c r="M328" s="152">
        <v>6.7300060000000004</v>
      </c>
      <c r="N328" s="152">
        <v>342</v>
      </c>
      <c r="O328" s="152">
        <v>9.3931710000000006</v>
      </c>
      <c r="P328" s="152">
        <v>9.3931710000000006</v>
      </c>
      <c r="Q328" s="152">
        <v>6.800338</v>
      </c>
      <c r="R328" s="152">
        <v>1175</v>
      </c>
      <c r="S328" s="152">
        <v>103.296761</v>
      </c>
      <c r="T328" s="152">
        <v>105.49676100000001</v>
      </c>
      <c r="U328" s="152">
        <v>8</v>
      </c>
      <c r="V328" s="152">
        <v>1903</v>
      </c>
      <c r="W328" s="152">
        <v>98.053486000000007</v>
      </c>
      <c r="X328" s="152">
        <v>99.840986000000001</v>
      </c>
      <c r="Y328" s="152">
        <v>6.5</v>
      </c>
      <c r="Z328" s="152" t="s">
        <v>251</v>
      </c>
      <c r="AA328" s="152" t="s">
        <v>251</v>
      </c>
      <c r="AB328" s="152" t="s">
        <v>251</v>
      </c>
      <c r="AC328" s="152" t="s">
        <v>251</v>
      </c>
      <c r="AD328" s="152">
        <v>3268</v>
      </c>
      <c r="AE328" s="152">
        <v>91.449129999999997</v>
      </c>
      <c r="AF328" s="152">
        <v>91.576908000000003</v>
      </c>
      <c r="AG328" s="152">
        <v>5.75</v>
      </c>
      <c r="AH328" s="152">
        <v>7181</v>
      </c>
      <c r="AI328" s="152">
        <v>126.71324199999999</v>
      </c>
      <c r="AJ328" s="152">
        <v>129.46324200000001</v>
      </c>
      <c r="AK328" s="152">
        <v>10</v>
      </c>
      <c r="AL328" s="152">
        <v>11185</v>
      </c>
      <c r="AM328" s="152">
        <v>106.705372</v>
      </c>
      <c r="AN328" s="152">
        <v>107.349816</v>
      </c>
      <c r="AO328" s="152">
        <v>8</v>
      </c>
    </row>
    <row r="329" spans="1:41" x14ac:dyDescent="0.25">
      <c r="A329" s="148">
        <v>42821</v>
      </c>
      <c r="B329" s="152">
        <v>24</v>
      </c>
      <c r="C329" s="152">
        <v>9.957497</v>
      </c>
      <c r="D329" s="152">
        <v>9.957497</v>
      </c>
      <c r="E329" s="152">
        <v>6.4026630000000004</v>
      </c>
      <c r="F329" s="152">
        <v>87</v>
      </c>
      <c r="G329" s="152">
        <v>9.8430040000000005</v>
      </c>
      <c r="H329" s="152">
        <v>9.8430040000000005</v>
      </c>
      <c r="I329" s="152">
        <v>6.6000040000000002</v>
      </c>
      <c r="J329" s="152">
        <v>171</v>
      </c>
      <c r="K329" s="152">
        <v>9.6892739999999993</v>
      </c>
      <c r="L329" s="152">
        <v>9.6892739999999993</v>
      </c>
      <c r="M329" s="152">
        <v>6.7513829999999997</v>
      </c>
      <c r="N329" s="152">
        <v>339</v>
      </c>
      <c r="O329" s="152">
        <v>9.3945509999999999</v>
      </c>
      <c r="P329" s="152">
        <v>9.3945509999999999</v>
      </c>
      <c r="Q329" s="152">
        <v>6.8439110000000003</v>
      </c>
      <c r="R329" s="152">
        <v>1172</v>
      </c>
      <c r="S329" s="152">
        <v>103.199793</v>
      </c>
      <c r="T329" s="152">
        <v>105.46646</v>
      </c>
      <c r="U329" s="152">
        <v>8</v>
      </c>
      <c r="V329" s="152">
        <v>1900</v>
      </c>
      <c r="W329" s="152">
        <v>97.903885000000002</v>
      </c>
      <c r="X329" s="152">
        <v>99.745552000000004</v>
      </c>
      <c r="Y329" s="152">
        <v>6.5</v>
      </c>
      <c r="Z329" s="152" t="s">
        <v>251</v>
      </c>
      <c r="AA329" s="152" t="s">
        <v>251</v>
      </c>
      <c r="AB329" s="152" t="s">
        <v>251</v>
      </c>
      <c r="AC329" s="152" t="s">
        <v>251</v>
      </c>
      <c r="AD329" s="152">
        <v>3265</v>
      </c>
      <c r="AE329" s="152">
        <v>91.213719999999995</v>
      </c>
      <c r="AF329" s="152">
        <v>91.389414000000002</v>
      </c>
      <c r="AG329" s="152">
        <v>5.75</v>
      </c>
      <c r="AH329" s="152">
        <v>7178</v>
      </c>
      <c r="AI329" s="152">
        <v>126.150538</v>
      </c>
      <c r="AJ329" s="152">
        <v>128.98387099999999</v>
      </c>
      <c r="AK329" s="152">
        <v>10</v>
      </c>
      <c r="AL329" s="152">
        <v>11182</v>
      </c>
      <c r="AM329" s="152">
        <v>106.234855</v>
      </c>
      <c r="AN329" s="152">
        <v>106.945966</v>
      </c>
      <c r="AO329" s="152">
        <v>8</v>
      </c>
    </row>
    <row r="330" spans="1:41" x14ac:dyDescent="0.25">
      <c r="A330" s="148">
        <v>42822</v>
      </c>
      <c r="B330" s="152">
        <v>23</v>
      </c>
      <c r="C330" s="152">
        <v>9.959327</v>
      </c>
      <c r="D330" s="152">
        <v>9.959327</v>
      </c>
      <c r="E330" s="152">
        <v>6.3922080000000001</v>
      </c>
      <c r="F330" s="152">
        <v>86</v>
      </c>
      <c r="G330" s="152">
        <v>9.8444830000000003</v>
      </c>
      <c r="H330" s="152">
        <v>9.8444830000000003</v>
      </c>
      <c r="I330" s="152">
        <v>6.6128549999999997</v>
      </c>
      <c r="J330" s="152">
        <v>170</v>
      </c>
      <c r="K330" s="152">
        <v>9.6898199999999992</v>
      </c>
      <c r="L330" s="152">
        <v>9.6898199999999992</v>
      </c>
      <c r="M330" s="152">
        <v>6.7787819999999996</v>
      </c>
      <c r="N330" s="152">
        <v>338</v>
      </c>
      <c r="O330" s="152">
        <v>9.3915819999999997</v>
      </c>
      <c r="P330" s="152">
        <v>9.3915819999999997</v>
      </c>
      <c r="Q330" s="152">
        <v>6.9</v>
      </c>
      <c r="R330" s="152">
        <v>1171</v>
      </c>
      <c r="S330" s="152">
        <v>102.928358</v>
      </c>
      <c r="T330" s="152">
        <v>105.217247</v>
      </c>
      <c r="U330" s="152">
        <v>8</v>
      </c>
      <c r="V330" s="152">
        <v>1899</v>
      </c>
      <c r="W330" s="152">
        <v>97.610601000000003</v>
      </c>
      <c r="X330" s="152">
        <v>99.470322999999993</v>
      </c>
      <c r="Y330" s="152">
        <v>6.5</v>
      </c>
      <c r="Z330" s="152" t="s">
        <v>251</v>
      </c>
      <c r="AA330" s="152" t="s">
        <v>251</v>
      </c>
      <c r="AB330" s="152" t="s">
        <v>251</v>
      </c>
      <c r="AC330" s="152" t="s">
        <v>251</v>
      </c>
      <c r="AD330" s="152">
        <v>3264</v>
      </c>
      <c r="AE330" s="152">
        <v>90.768266999999994</v>
      </c>
      <c r="AF330" s="152">
        <v>90.959934000000004</v>
      </c>
      <c r="AG330" s="152">
        <v>5.75</v>
      </c>
      <c r="AH330" s="152">
        <v>7177</v>
      </c>
      <c r="AI330" s="152">
        <v>125.38228599999999</v>
      </c>
      <c r="AJ330" s="152">
        <v>128.24339699999999</v>
      </c>
      <c r="AK330" s="152">
        <v>10</v>
      </c>
      <c r="AL330" s="152">
        <v>11181</v>
      </c>
      <c r="AM330" s="152">
        <v>105.744265</v>
      </c>
      <c r="AN330" s="152">
        <v>106.477598</v>
      </c>
      <c r="AO330" s="152">
        <v>8</v>
      </c>
    </row>
    <row r="331" spans="1:41" x14ac:dyDescent="0.25">
      <c r="A331" s="148">
        <v>42823</v>
      </c>
      <c r="B331" s="152">
        <v>22</v>
      </c>
      <c r="C331" s="152">
        <v>9.9612839999999991</v>
      </c>
      <c r="D331" s="152">
        <v>9.9612839999999991</v>
      </c>
      <c r="E331" s="152">
        <v>6.3599690000000004</v>
      </c>
      <c r="F331" s="152">
        <v>85</v>
      </c>
      <c r="G331" s="152">
        <v>9.8459269999999997</v>
      </c>
      <c r="H331" s="152">
        <v>9.8459269999999997</v>
      </c>
      <c r="I331" s="152">
        <v>6.6275570000000004</v>
      </c>
      <c r="J331" s="152">
        <v>169</v>
      </c>
      <c r="K331" s="152">
        <v>9.6928579999999993</v>
      </c>
      <c r="L331" s="152">
        <v>9.6928579999999993</v>
      </c>
      <c r="M331" s="152">
        <v>6.7499900000000004</v>
      </c>
      <c r="N331" s="152">
        <v>337</v>
      </c>
      <c r="O331" s="152">
        <v>9.3972490000000004</v>
      </c>
      <c r="P331" s="152">
        <v>9.3972490000000004</v>
      </c>
      <c r="Q331" s="152">
        <v>6.8518809999999997</v>
      </c>
      <c r="R331" s="152">
        <v>1170</v>
      </c>
      <c r="S331" s="152">
        <v>103.21862900000001</v>
      </c>
      <c r="T331" s="152">
        <v>105.52974</v>
      </c>
      <c r="U331" s="152">
        <v>8</v>
      </c>
      <c r="V331" s="152">
        <v>1898</v>
      </c>
      <c r="W331" s="152">
        <v>98.031285999999994</v>
      </c>
      <c r="X331" s="152">
        <v>99.909064000000001</v>
      </c>
      <c r="Y331" s="152">
        <v>6.5</v>
      </c>
      <c r="Z331" s="152" t="s">
        <v>251</v>
      </c>
      <c r="AA331" s="152" t="s">
        <v>251</v>
      </c>
      <c r="AB331" s="152" t="s">
        <v>251</v>
      </c>
      <c r="AC331" s="152" t="s">
        <v>251</v>
      </c>
      <c r="AD331" s="152">
        <v>3263</v>
      </c>
      <c r="AE331" s="152">
        <v>91.346825999999993</v>
      </c>
      <c r="AF331" s="152">
        <v>91.554464999999993</v>
      </c>
      <c r="AG331" s="152">
        <v>5.75</v>
      </c>
      <c r="AH331" s="152">
        <v>7176</v>
      </c>
      <c r="AI331" s="152">
        <v>126.08770199999999</v>
      </c>
      <c r="AJ331" s="152">
        <v>128.97659100000001</v>
      </c>
      <c r="AK331" s="152">
        <v>10</v>
      </c>
      <c r="AL331" s="152">
        <v>11180</v>
      </c>
      <c r="AM331" s="152">
        <v>106.239611</v>
      </c>
      <c r="AN331" s="152">
        <v>106.995167</v>
      </c>
      <c r="AO331" s="152">
        <v>8</v>
      </c>
    </row>
    <row r="332" spans="1:41" x14ac:dyDescent="0.25">
      <c r="A332" s="148">
        <v>42824</v>
      </c>
      <c r="B332" s="152">
        <v>28</v>
      </c>
      <c r="C332" s="152">
        <v>9.9502869999999994</v>
      </c>
      <c r="D332" s="152">
        <v>9.9502869999999994</v>
      </c>
      <c r="E332" s="152">
        <v>6.4236050000000002</v>
      </c>
      <c r="F332" s="152">
        <v>91</v>
      </c>
      <c r="G332" s="152">
        <v>9.8359710000000007</v>
      </c>
      <c r="H332" s="152">
        <v>9.8359710000000007</v>
      </c>
      <c r="I332" s="152">
        <v>6.5972739999999996</v>
      </c>
      <c r="J332" s="152">
        <v>182</v>
      </c>
      <c r="K332" s="152">
        <v>9.6723429999999997</v>
      </c>
      <c r="L332" s="152">
        <v>9.6723429999999997</v>
      </c>
      <c r="M332" s="152">
        <v>6.7006800000000002</v>
      </c>
      <c r="N332" s="152">
        <v>336</v>
      </c>
      <c r="O332" s="152">
        <v>9.4023839999999996</v>
      </c>
      <c r="P332" s="152">
        <v>9.4023839999999996</v>
      </c>
      <c r="Q332" s="152">
        <v>6.8100050000000003</v>
      </c>
      <c r="R332" s="152">
        <v>1169</v>
      </c>
      <c r="S332" s="152">
        <v>103.399781</v>
      </c>
      <c r="T332" s="152">
        <v>105.733114</v>
      </c>
      <c r="U332" s="152">
        <v>8</v>
      </c>
      <c r="V332" s="152">
        <v>1897</v>
      </c>
      <c r="W332" s="152">
        <v>98.260986000000003</v>
      </c>
      <c r="X332" s="152">
        <v>100.156819</v>
      </c>
      <c r="Y332" s="152">
        <v>6.5</v>
      </c>
      <c r="Z332" s="152" t="s">
        <v>251</v>
      </c>
      <c r="AA332" s="152" t="s">
        <v>251</v>
      </c>
      <c r="AB332" s="152" t="s">
        <v>251</v>
      </c>
      <c r="AC332" s="152" t="s">
        <v>251</v>
      </c>
      <c r="AD332" s="152">
        <v>3262</v>
      </c>
      <c r="AE332" s="152">
        <v>91.646370000000005</v>
      </c>
      <c r="AF332" s="152">
        <v>91.869980999999996</v>
      </c>
      <c r="AG332" s="152">
        <v>5.75</v>
      </c>
      <c r="AH332" s="152">
        <v>7175</v>
      </c>
      <c r="AI332" s="152">
        <v>126.47533799999999</v>
      </c>
      <c r="AJ332" s="152">
        <v>129.39200500000001</v>
      </c>
      <c r="AK332" s="152">
        <v>10</v>
      </c>
      <c r="AL332" s="152">
        <v>11179</v>
      </c>
      <c r="AM332" s="152">
        <v>106.362894</v>
      </c>
      <c r="AN332" s="152">
        <v>107.140672</v>
      </c>
      <c r="AO332" s="152">
        <v>8</v>
      </c>
    </row>
    <row r="333" spans="1:41" x14ac:dyDescent="0.25">
      <c r="A333" s="148">
        <v>42825</v>
      </c>
      <c r="B333" s="152">
        <v>27</v>
      </c>
      <c r="C333" s="152">
        <v>9.9518640000000005</v>
      </c>
      <c r="D333" s="152">
        <v>9.9518640000000005</v>
      </c>
      <c r="E333" s="152">
        <v>6.4491769999999997</v>
      </c>
      <c r="F333" s="152">
        <v>90</v>
      </c>
      <c r="G333" s="152">
        <v>9.8379329999999996</v>
      </c>
      <c r="H333" s="152">
        <v>9.8379329999999996</v>
      </c>
      <c r="I333" s="152">
        <v>6.5894740000000001</v>
      </c>
      <c r="J333" s="152">
        <v>181</v>
      </c>
      <c r="K333" s="152">
        <v>9.6722350000000006</v>
      </c>
      <c r="L333" s="152">
        <v>9.6722350000000006</v>
      </c>
      <c r="M333" s="152">
        <v>6.7399959999999997</v>
      </c>
      <c r="N333" s="152">
        <v>335</v>
      </c>
      <c r="O333" s="152">
        <v>9.4032339999999994</v>
      </c>
      <c r="P333" s="152">
        <v>9.4032339999999994</v>
      </c>
      <c r="Q333" s="152">
        <v>6.8200019999999997</v>
      </c>
      <c r="R333" s="152">
        <v>1168</v>
      </c>
      <c r="S333" s="152">
        <v>103.274242</v>
      </c>
      <c r="T333" s="152">
        <v>105.62979799999999</v>
      </c>
      <c r="U333" s="152">
        <v>8</v>
      </c>
      <c r="V333" s="152">
        <v>1896</v>
      </c>
      <c r="W333" s="152">
        <v>98.161636000000001</v>
      </c>
      <c r="X333" s="152">
        <v>100.075525</v>
      </c>
      <c r="Y333" s="152">
        <v>6.5</v>
      </c>
      <c r="Z333" s="152" t="s">
        <v>251</v>
      </c>
      <c r="AA333" s="152" t="s">
        <v>251</v>
      </c>
      <c r="AB333" s="152" t="s">
        <v>251</v>
      </c>
      <c r="AC333" s="152" t="s">
        <v>251</v>
      </c>
      <c r="AD333" s="152">
        <v>3261</v>
      </c>
      <c r="AE333" s="152">
        <v>91.704347999999996</v>
      </c>
      <c r="AF333" s="152">
        <v>91.943931000000006</v>
      </c>
      <c r="AG333" s="152">
        <v>5.75</v>
      </c>
      <c r="AH333" s="152">
        <v>7174</v>
      </c>
      <c r="AI333" s="152">
        <v>126.481523</v>
      </c>
      <c r="AJ333" s="152">
        <v>129.42596700000001</v>
      </c>
      <c r="AK333" s="152">
        <v>10</v>
      </c>
      <c r="AL333" s="152">
        <v>11178</v>
      </c>
      <c r="AM333" s="152">
        <v>106.381968</v>
      </c>
      <c r="AN333" s="152">
        <v>107.181968</v>
      </c>
      <c r="AO333" s="152">
        <v>8</v>
      </c>
    </row>
    <row r="334" spans="1:41" x14ac:dyDescent="0.25">
      <c r="A334" s="148">
        <v>42828</v>
      </c>
      <c r="B334" s="152">
        <v>24</v>
      </c>
      <c r="C334" s="152">
        <v>9.9569790000000005</v>
      </c>
      <c r="D334" s="152">
        <v>9.9569790000000005</v>
      </c>
      <c r="E334" s="152">
        <v>6.4810319999999999</v>
      </c>
      <c r="F334" s="152">
        <v>87</v>
      </c>
      <c r="G334" s="152">
        <v>9.8431739999999994</v>
      </c>
      <c r="H334" s="152">
        <v>9.8431739999999994</v>
      </c>
      <c r="I334" s="152">
        <v>6.5927429999999996</v>
      </c>
      <c r="J334" s="152">
        <v>178</v>
      </c>
      <c r="K334" s="152">
        <v>9.6784180000000006</v>
      </c>
      <c r="L334" s="152">
        <v>9.6784180000000006</v>
      </c>
      <c r="M334" s="152">
        <v>6.7200090000000001</v>
      </c>
      <c r="N334" s="152">
        <v>332</v>
      </c>
      <c r="O334" s="152">
        <v>9.4091839999999998</v>
      </c>
      <c r="P334" s="152">
        <v>9.4091839999999998</v>
      </c>
      <c r="Q334" s="152">
        <v>6.8087080000000002</v>
      </c>
      <c r="R334" s="152">
        <v>1165</v>
      </c>
      <c r="S334" s="152">
        <v>103.094595</v>
      </c>
      <c r="T334" s="152">
        <v>105.516817</v>
      </c>
      <c r="U334" s="152">
        <v>8</v>
      </c>
      <c r="V334" s="152">
        <v>1893</v>
      </c>
      <c r="W334" s="152">
        <v>97.945487999999997</v>
      </c>
      <c r="X334" s="152">
        <v>99.913544000000002</v>
      </c>
      <c r="Y334" s="152">
        <v>6.5</v>
      </c>
      <c r="Z334" s="152" t="s">
        <v>251</v>
      </c>
      <c r="AA334" s="152" t="s">
        <v>251</v>
      </c>
      <c r="AB334" s="152" t="s">
        <v>251</v>
      </c>
      <c r="AC334" s="152" t="s">
        <v>251</v>
      </c>
      <c r="AD334" s="152">
        <v>3258</v>
      </c>
      <c r="AE334" s="152">
        <v>91.284577999999996</v>
      </c>
      <c r="AF334" s="152">
        <v>91.572078000000005</v>
      </c>
      <c r="AG334" s="152">
        <v>5.75</v>
      </c>
      <c r="AH334" s="152">
        <v>7171</v>
      </c>
      <c r="AI334" s="152">
        <v>125.982829</v>
      </c>
      <c r="AJ334" s="152">
        <v>129.01060699999999</v>
      </c>
      <c r="AK334" s="152">
        <v>10</v>
      </c>
      <c r="AL334" s="152">
        <v>11175</v>
      </c>
      <c r="AM334" s="152">
        <v>105.955815</v>
      </c>
      <c r="AN334" s="152">
        <v>106.82248199999999</v>
      </c>
      <c r="AO334" s="152">
        <v>8</v>
      </c>
    </row>
    <row r="335" spans="1:41" x14ac:dyDescent="0.25">
      <c r="A335" s="148">
        <v>42829</v>
      </c>
      <c r="B335" s="152">
        <v>23</v>
      </c>
      <c r="C335" s="152">
        <v>9.9588420000000006</v>
      </c>
      <c r="D335" s="152">
        <v>9.9588420000000006</v>
      </c>
      <c r="E335" s="152">
        <v>6.4687460000000003</v>
      </c>
      <c r="F335" s="152">
        <v>86</v>
      </c>
      <c r="G335" s="152">
        <v>9.8447030000000009</v>
      </c>
      <c r="H335" s="152">
        <v>9.8447030000000009</v>
      </c>
      <c r="I335" s="152">
        <v>6.6033530000000003</v>
      </c>
      <c r="J335" s="152">
        <v>177</v>
      </c>
      <c r="K335" s="152">
        <v>9.6787849999999995</v>
      </c>
      <c r="L335" s="152">
        <v>9.6787849999999995</v>
      </c>
      <c r="M335" s="152">
        <v>6.7500070000000001</v>
      </c>
      <c r="N335" s="152">
        <v>331</v>
      </c>
      <c r="O335" s="152">
        <v>9.4100090000000005</v>
      </c>
      <c r="P335" s="152">
        <v>9.4100090000000005</v>
      </c>
      <c r="Q335" s="152">
        <v>6.8191439999999997</v>
      </c>
      <c r="R335" s="152">
        <v>1164</v>
      </c>
      <c r="S335" s="152">
        <v>102.943821</v>
      </c>
      <c r="T335" s="152">
        <v>105.388265</v>
      </c>
      <c r="U335" s="152">
        <v>8</v>
      </c>
      <c r="V335" s="152">
        <v>1892</v>
      </c>
      <c r="W335" s="152">
        <v>97.817507000000006</v>
      </c>
      <c r="X335" s="152">
        <v>99.803618</v>
      </c>
      <c r="Y335" s="152">
        <v>6.5</v>
      </c>
      <c r="Z335" s="152" t="s">
        <v>251</v>
      </c>
      <c r="AA335" s="152" t="s">
        <v>251</v>
      </c>
      <c r="AB335" s="152" t="s">
        <v>251</v>
      </c>
      <c r="AC335" s="152" t="s">
        <v>251</v>
      </c>
      <c r="AD335" s="152">
        <v>3257</v>
      </c>
      <c r="AE335" s="152">
        <v>91.035552999999993</v>
      </c>
      <c r="AF335" s="152">
        <v>91.339025000000007</v>
      </c>
      <c r="AG335" s="152">
        <v>5.75</v>
      </c>
      <c r="AH335" s="152">
        <v>7170</v>
      </c>
      <c r="AI335" s="152">
        <v>125.251672</v>
      </c>
      <c r="AJ335" s="152">
        <v>128.30722800000001</v>
      </c>
      <c r="AK335" s="152">
        <v>10</v>
      </c>
      <c r="AL335" s="152">
        <v>11174</v>
      </c>
      <c r="AM335" s="152">
        <v>105.242305</v>
      </c>
      <c r="AN335" s="152">
        <v>106.13119399999999</v>
      </c>
      <c r="AO335" s="152">
        <v>8</v>
      </c>
    </row>
    <row r="336" spans="1:41" x14ac:dyDescent="0.25">
      <c r="A336" s="148">
        <v>42830</v>
      </c>
      <c r="B336" s="152">
        <v>22</v>
      </c>
      <c r="C336" s="152">
        <v>9.9607100000000006</v>
      </c>
      <c r="D336" s="152">
        <v>9.9607100000000006</v>
      </c>
      <c r="E336" s="152">
        <v>6.4546330000000003</v>
      </c>
      <c r="F336" s="152">
        <v>85</v>
      </c>
      <c r="G336" s="152">
        <v>9.8465679999999995</v>
      </c>
      <c r="H336" s="152">
        <v>9.8465679999999995</v>
      </c>
      <c r="I336" s="152">
        <v>6.5995549999999996</v>
      </c>
      <c r="J336" s="152">
        <v>176</v>
      </c>
      <c r="K336" s="152">
        <v>9.6832919999999998</v>
      </c>
      <c r="L336" s="152">
        <v>9.6832919999999998</v>
      </c>
      <c r="M336" s="152">
        <v>6.6899959999999998</v>
      </c>
      <c r="N336" s="152">
        <v>330</v>
      </c>
      <c r="O336" s="152">
        <v>9.4140189999999997</v>
      </c>
      <c r="P336" s="152">
        <v>9.4140189999999997</v>
      </c>
      <c r="Q336" s="152">
        <v>6.7904260000000001</v>
      </c>
      <c r="R336" s="152">
        <v>1163</v>
      </c>
      <c r="S336" s="152">
        <v>103.14328</v>
      </c>
      <c r="T336" s="152">
        <v>105.60994700000001</v>
      </c>
      <c r="U336" s="152">
        <v>8</v>
      </c>
      <c r="V336" s="152">
        <v>1891</v>
      </c>
      <c r="W336" s="152">
        <v>98.064507000000006</v>
      </c>
      <c r="X336" s="152">
        <v>100.068674</v>
      </c>
      <c r="Y336" s="152">
        <v>6.5</v>
      </c>
      <c r="Z336" s="152" t="s">
        <v>251</v>
      </c>
      <c r="AA336" s="152" t="s">
        <v>251</v>
      </c>
      <c r="AB336" s="152" t="s">
        <v>251</v>
      </c>
      <c r="AC336" s="152" t="s">
        <v>251</v>
      </c>
      <c r="AD336" s="152">
        <v>3256</v>
      </c>
      <c r="AE336" s="152">
        <v>91.498288000000002</v>
      </c>
      <c r="AF336" s="152">
        <v>91.817732000000007</v>
      </c>
      <c r="AG336" s="152">
        <v>5.75</v>
      </c>
      <c r="AH336" s="152">
        <v>7169</v>
      </c>
      <c r="AI336" s="152">
        <v>125.83787700000001</v>
      </c>
      <c r="AJ336" s="152">
        <v>128.92121</v>
      </c>
      <c r="AK336" s="152">
        <v>10</v>
      </c>
      <c r="AL336" s="152">
        <v>11173</v>
      </c>
      <c r="AM336" s="152">
        <v>105.739474</v>
      </c>
      <c r="AN336" s="152">
        <v>106.65058500000001</v>
      </c>
      <c r="AO336" s="152">
        <v>8</v>
      </c>
    </row>
    <row r="337" spans="1:41" x14ac:dyDescent="0.25">
      <c r="A337" s="148">
        <v>42831</v>
      </c>
      <c r="B337" s="152">
        <v>28</v>
      </c>
      <c r="C337" s="152">
        <v>9.9498650000000008</v>
      </c>
      <c r="D337" s="152">
        <v>9.9498650000000008</v>
      </c>
      <c r="E337" s="152">
        <v>6.4784079999999999</v>
      </c>
      <c r="F337" s="152">
        <v>91</v>
      </c>
      <c r="G337" s="152">
        <v>9.8361490000000007</v>
      </c>
      <c r="H337" s="152">
        <v>9.8361490000000007</v>
      </c>
      <c r="I337" s="152">
        <v>6.589995</v>
      </c>
      <c r="J337" s="152">
        <v>175</v>
      </c>
      <c r="K337" s="152">
        <v>9.6825130000000001</v>
      </c>
      <c r="L337" s="152">
        <v>9.6825130000000001</v>
      </c>
      <c r="M337" s="152">
        <v>6.7453159999999999</v>
      </c>
      <c r="N337" s="152">
        <v>329</v>
      </c>
      <c r="O337" s="152">
        <v>9.4157489999999999</v>
      </c>
      <c r="P337" s="152">
        <v>9.4157489999999999</v>
      </c>
      <c r="Q337" s="152">
        <v>6.7897100000000004</v>
      </c>
      <c r="R337" s="152">
        <v>1162</v>
      </c>
      <c r="S337" s="152">
        <v>103.08642399999999</v>
      </c>
      <c r="T337" s="152">
        <v>105.57531299999999</v>
      </c>
      <c r="U337" s="152">
        <v>8</v>
      </c>
      <c r="V337" s="152">
        <v>1890</v>
      </c>
      <c r="W337" s="152">
        <v>97.933905999999993</v>
      </c>
      <c r="X337" s="152">
        <v>99.956128000000007</v>
      </c>
      <c r="Y337" s="152">
        <v>6.5</v>
      </c>
      <c r="Z337" s="152" t="s">
        <v>251</v>
      </c>
      <c r="AA337" s="152" t="s">
        <v>251</v>
      </c>
      <c r="AB337" s="152" t="s">
        <v>251</v>
      </c>
      <c r="AC337" s="152" t="s">
        <v>251</v>
      </c>
      <c r="AD337" s="152">
        <v>3255</v>
      </c>
      <c r="AE337" s="152">
        <v>91.290038999999993</v>
      </c>
      <c r="AF337" s="152">
        <v>91.625456</v>
      </c>
      <c r="AG337" s="152">
        <v>5.75</v>
      </c>
      <c r="AH337" s="152">
        <v>7168</v>
      </c>
      <c r="AI337" s="152">
        <v>125.492076</v>
      </c>
      <c r="AJ337" s="152">
        <v>128.60318699999999</v>
      </c>
      <c r="AK337" s="152">
        <v>10</v>
      </c>
      <c r="AL337" s="152">
        <v>11172</v>
      </c>
      <c r="AM337" s="152">
        <v>105.33998099999999</v>
      </c>
      <c r="AN337" s="152">
        <v>106.273314</v>
      </c>
      <c r="AO337" s="152">
        <v>8</v>
      </c>
    </row>
    <row r="338" spans="1:41" x14ac:dyDescent="0.25">
      <c r="A338" s="148">
        <v>42832</v>
      </c>
      <c r="B338" s="152">
        <v>27</v>
      </c>
      <c r="C338" s="152">
        <v>9.9518579999999996</v>
      </c>
      <c r="D338" s="152">
        <v>9.9518579999999996</v>
      </c>
      <c r="E338" s="152">
        <v>6.4499849999999999</v>
      </c>
      <c r="F338" s="152">
        <v>90</v>
      </c>
      <c r="G338" s="152">
        <v>9.8374819999999996</v>
      </c>
      <c r="H338" s="152">
        <v>9.8374819999999996</v>
      </c>
      <c r="I338" s="152">
        <v>6.6081139999999996</v>
      </c>
      <c r="J338" s="152">
        <v>174</v>
      </c>
      <c r="K338" s="152">
        <v>9.6846910000000008</v>
      </c>
      <c r="L338" s="152">
        <v>9.6846910000000008</v>
      </c>
      <c r="M338" s="152">
        <v>6.736027</v>
      </c>
      <c r="N338" s="152">
        <v>328</v>
      </c>
      <c r="O338" s="152">
        <v>9.4163709999999998</v>
      </c>
      <c r="P338" s="152">
        <v>9.4163709999999998</v>
      </c>
      <c r="Q338" s="152">
        <v>6.8027100000000003</v>
      </c>
      <c r="R338" s="152">
        <v>1161</v>
      </c>
      <c r="S338" s="152">
        <v>103.115679</v>
      </c>
      <c r="T338" s="152">
        <v>105.62679</v>
      </c>
      <c r="U338" s="152">
        <v>8</v>
      </c>
      <c r="V338" s="152">
        <v>1889</v>
      </c>
      <c r="W338" s="152">
        <v>97.959388000000004</v>
      </c>
      <c r="X338" s="152">
        <v>99.999666000000005</v>
      </c>
      <c r="Y338" s="152">
        <v>6.5</v>
      </c>
      <c r="Z338" s="152" t="s">
        <v>251</v>
      </c>
      <c r="AA338" s="152" t="s">
        <v>251</v>
      </c>
      <c r="AB338" s="152" t="s">
        <v>251</v>
      </c>
      <c r="AC338" s="152" t="s">
        <v>251</v>
      </c>
      <c r="AD338" s="152">
        <v>3254</v>
      </c>
      <c r="AE338" s="152">
        <v>91.288848999999999</v>
      </c>
      <c r="AF338" s="152">
        <v>91.640237999999997</v>
      </c>
      <c r="AG338" s="152">
        <v>5.75</v>
      </c>
      <c r="AH338" s="152">
        <v>7167</v>
      </c>
      <c r="AI338" s="152">
        <v>125.492064</v>
      </c>
      <c r="AJ338" s="152">
        <v>128.63095300000001</v>
      </c>
      <c r="AK338" s="152">
        <v>10</v>
      </c>
      <c r="AL338" s="152">
        <v>11171</v>
      </c>
      <c r="AM338" s="152">
        <v>105.489447</v>
      </c>
      <c r="AN338" s="152">
        <v>106.445003</v>
      </c>
      <c r="AO338" s="152">
        <v>8</v>
      </c>
    </row>
    <row r="339" spans="1:41" x14ac:dyDescent="0.25">
      <c r="A339" s="148">
        <v>42835</v>
      </c>
      <c r="B339" s="152">
        <v>24</v>
      </c>
      <c r="C339" s="152">
        <v>9.9569860000000006</v>
      </c>
      <c r="D339" s="152">
        <v>9.9569860000000006</v>
      </c>
      <c r="E339" s="152">
        <v>6.4799730000000002</v>
      </c>
      <c r="F339" s="152">
        <v>87</v>
      </c>
      <c r="G339" s="152">
        <v>9.8419819999999998</v>
      </c>
      <c r="H339" s="152">
        <v>9.8419819999999998</v>
      </c>
      <c r="I339" s="152">
        <v>6.6436580000000003</v>
      </c>
      <c r="J339" s="152">
        <v>171</v>
      </c>
      <c r="K339" s="152">
        <v>9.6873959999999997</v>
      </c>
      <c r="L339" s="152">
        <v>9.6873959999999997</v>
      </c>
      <c r="M339" s="152">
        <v>6.7935049999999997</v>
      </c>
      <c r="N339" s="152">
        <v>325</v>
      </c>
      <c r="O339" s="152">
        <v>9.4227249999999998</v>
      </c>
      <c r="P339" s="152">
        <v>9.4227249999999998</v>
      </c>
      <c r="Q339" s="152">
        <v>6.7861799999999999</v>
      </c>
      <c r="R339" s="152">
        <v>1158</v>
      </c>
      <c r="S339" s="152">
        <v>102.935062</v>
      </c>
      <c r="T339" s="152">
        <v>105.51284</v>
      </c>
      <c r="U339" s="152">
        <v>8</v>
      </c>
      <c r="V339" s="152">
        <v>1886</v>
      </c>
      <c r="W339" s="152">
        <v>97.709974000000003</v>
      </c>
      <c r="X339" s="152">
        <v>99.804417999999998</v>
      </c>
      <c r="Y339" s="152">
        <v>6.5</v>
      </c>
      <c r="Z339" s="152" t="s">
        <v>251</v>
      </c>
      <c r="AA339" s="152" t="s">
        <v>251</v>
      </c>
      <c r="AB339" s="152" t="s">
        <v>251</v>
      </c>
      <c r="AC339" s="152" t="s">
        <v>251</v>
      </c>
      <c r="AD339" s="152">
        <v>3251</v>
      </c>
      <c r="AE339" s="152">
        <v>90.921109999999999</v>
      </c>
      <c r="AF339" s="152">
        <v>91.320415999999994</v>
      </c>
      <c r="AG339" s="152">
        <v>5.75</v>
      </c>
      <c r="AH339" s="152">
        <v>7164</v>
      </c>
      <c r="AI339" s="152">
        <v>124.75742</v>
      </c>
      <c r="AJ339" s="152">
        <v>127.979642</v>
      </c>
      <c r="AK339" s="152">
        <v>10</v>
      </c>
      <c r="AL339" s="152">
        <v>11168</v>
      </c>
      <c r="AM339" s="152">
        <v>104.665204</v>
      </c>
      <c r="AN339" s="152">
        <v>105.687426</v>
      </c>
      <c r="AO339" s="152">
        <v>8</v>
      </c>
    </row>
    <row r="340" spans="1:41" x14ac:dyDescent="0.25">
      <c r="A340" s="148">
        <v>42836</v>
      </c>
      <c r="B340" s="152">
        <v>23</v>
      </c>
      <c r="C340" s="152">
        <v>9.9585190000000008</v>
      </c>
      <c r="D340" s="152">
        <v>9.9585190000000008</v>
      </c>
      <c r="E340" s="152">
        <v>6.5197229999999999</v>
      </c>
      <c r="F340" s="152">
        <v>86</v>
      </c>
      <c r="G340" s="152">
        <v>9.8438549999999996</v>
      </c>
      <c r="H340" s="152">
        <v>9.8438549999999996</v>
      </c>
      <c r="I340" s="152">
        <v>6.6399819999999998</v>
      </c>
      <c r="J340" s="152">
        <v>170</v>
      </c>
      <c r="K340" s="152">
        <v>9.6897660000000005</v>
      </c>
      <c r="L340" s="152">
        <v>9.6897660000000005</v>
      </c>
      <c r="M340" s="152">
        <v>6.78</v>
      </c>
      <c r="N340" s="152">
        <v>359</v>
      </c>
      <c r="O340" s="152">
        <v>9.3590199999999992</v>
      </c>
      <c r="P340" s="152">
        <v>9.3590199999999992</v>
      </c>
      <c r="Q340" s="152">
        <v>6.8678710000000001</v>
      </c>
      <c r="R340" s="152">
        <v>1157</v>
      </c>
      <c r="S340" s="152">
        <v>102.902053</v>
      </c>
      <c r="T340" s="152">
        <v>105.502053</v>
      </c>
      <c r="U340" s="152">
        <v>8</v>
      </c>
      <c r="V340" s="152">
        <v>1885</v>
      </c>
      <c r="W340" s="152">
        <v>97.613438000000002</v>
      </c>
      <c r="X340" s="152">
        <v>99.725937999999999</v>
      </c>
      <c r="Y340" s="152">
        <v>6.5</v>
      </c>
      <c r="Z340" s="152" t="s">
        <v>251</v>
      </c>
      <c r="AA340" s="152" t="s">
        <v>251</v>
      </c>
      <c r="AB340" s="152" t="s">
        <v>251</v>
      </c>
      <c r="AC340" s="152" t="s">
        <v>251</v>
      </c>
      <c r="AD340" s="152">
        <v>3250</v>
      </c>
      <c r="AE340" s="152">
        <v>90.927104999999997</v>
      </c>
      <c r="AF340" s="152">
        <v>91.342382999999998</v>
      </c>
      <c r="AG340" s="152">
        <v>5.75</v>
      </c>
      <c r="AH340" s="152">
        <v>7163</v>
      </c>
      <c r="AI340" s="152">
        <v>124.746267</v>
      </c>
      <c r="AJ340" s="152">
        <v>127.996267</v>
      </c>
      <c r="AK340" s="152">
        <v>10</v>
      </c>
      <c r="AL340" s="152">
        <v>11167</v>
      </c>
      <c r="AM340" s="152">
        <v>104.498335</v>
      </c>
      <c r="AN340" s="152">
        <v>105.542779</v>
      </c>
      <c r="AO340" s="152">
        <v>8</v>
      </c>
    </row>
    <row r="341" spans="1:41" x14ac:dyDescent="0.25">
      <c r="A341" s="148">
        <v>42837</v>
      </c>
      <c r="B341" s="152">
        <v>29</v>
      </c>
      <c r="C341" s="152">
        <v>9.9479199999999999</v>
      </c>
      <c r="D341" s="152">
        <v>9.9479199999999999</v>
      </c>
      <c r="E341" s="152">
        <v>6.4989499999999998</v>
      </c>
      <c r="F341" s="152">
        <v>92</v>
      </c>
      <c r="G341" s="152">
        <v>9.8328690000000005</v>
      </c>
      <c r="H341" s="152">
        <v>9.8328690000000005</v>
      </c>
      <c r="I341" s="152">
        <v>6.6510689999999997</v>
      </c>
      <c r="J341" s="152">
        <v>183</v>
      </c>
      <c r="K341" s="152">
        <v>9.6660679999999992</v>
      </c>
      <c r="L341" s="152">
        <v>9.6660679999999992</v>
      </c>
      <c r="M341" s="152">
        <v>6.7960979999999998</v>
      </c>
      <c r="N341" s="152">
        <v>358</v>
      </c>
      <c r="O341" s="152">
        <v>9.3608980000000006</v>
      </c>
      <c r="P341" s="152">
        <v>9.3608980000000006</v>
      </c>
      <c r="Q341" s="152">
        <v>6.8654989999999998</v>
      </c>
      <c r="R341" s="152">
        <v>1156</v>
      </c>
      <c r="S341" s="152">
        <v>103.02772</v>
      </c>
      <c r="T341" s="152">
        <v>105.649942</v>
      </c>
      <c r="U341" s="152">
        <v>8</v>
      </c>
      <c r="V341" s="152">
        <v>1884</v>
      </c>
      <c r="W341" s="152">
        <v>97.814708999999993</v>
      </c>
      <c r="X341" s="152">
        <v>99.945265000000006</v>
      </c>
      <c r="Y341" s="152">
        <v>6.5</v>
      </c>
      <c r="Z341" s="152" t="s">
        <v>251</v>
      </c>
      <c r="AA341" s="152" t="s">
        <v>251</v>
      </c>
      <c r="AB341" s="152" t="s">
        <v>251</v>
      </c>
      <c r="AC341" s="152" t="s">
        <v>251</v>
      </c>
      <c r="AD341" s="152">
        <v>3249</v>
      </c>
      <c r="AE341" s="152">
        <v>91.126418999999999</v>
      </c>
      <c r="AF341" s="152">
        <v>91.557669000000004</v>
      </c>
      <c r="AG341" s="152">
        <v>5.75</v>
      </c>
      <c r="AH341" s="152">
        <v>7162</v>
      </c>
      <c r="AI341" s="152">
        <v>125.145476</v>
      </c>
      <c r="AJ341" s="152">
        <v>128.42325399999999</v>
      </c>
      <c r="AK341" s="152">
        <v>10</v>
      </c>
      <c r="AL341" s="152">
        <v>11166</v>
      </c>
      <c r="AM341" s="152">
        <v>104.964646</v>
      </c>
      <c r="AN341" s="152">
        <v>106.031313</v>
      </c>
      <c r="AO341" s="152">
        <v>8</v>
      </c>
    </row>
    <row r="342" spans="1:41" x14ac:dyDescent="0.25">
      <c r="A342" s="148">
        <v>42842</v>
      </c>
      <c r="B342" s="152">
        <v>24</v>
      </c>
      <c r="C342" s="152">
        <v>9.9569369999999999</v>
      </c>
      <c r="D342" s="152">
        <v>9.9569369999999999</v>
      </c>
      <c r="E342" s="152">
        <v>6.487387</v>
      </c>
      <c r="F342" s="152">
        <v>87</v>
      </c>
      <c r="G342" s="152">
        <v>9.8418170000000007</v>
      </c>
      <c r="H342" s="152">
        <v>9.8418170000000007</v>
      </c>
      <c r="I342" s="152">
        <v>6.6507059999999996</v>
      </c>
      <c r="J342" s="152">
        <v>178</v>
      </c>
      <c r="K342" s="152">
        <v>9.676444</v>
      </c>
      <c r="L342" s="152">
        <v>9.676444</v>
      </c>
      <c r="M342" s="152">
        <v>6.7626379999999999</v>
      </c>
      <c r="N342" s="152">
        <v>353</v>
      </c>
      <c r="O342" s="152">
        <v>9.3731580000000001</v>
      </c>
      <c r="P342" s="152">
        <v>9.3731580000000001</v>
      </c>
      <c r="Q342" s="152">
        <v>6.8202449999999999</v>
      </c>
      <c r="R342" s="152">
        <v>1151</v>
      </c>
      <c r="S342" s="152">
        <v>103.177317</v>
      </c>
      <c r="T342" s="152">
        <v>105.91065</v>
      </c>
      <c r="U342" s="152">
        <v>8</v>
      </c>
      <c r="V342" s="152">
        <v>1879</v>
      </c>
      <c r="W342" s="152">
        <v>98.010666999999998</v>
      </c>
      <c r="X342" s="152">
        <v>100.2315</v>
      </c>
      <c r="Y342" s="152">
        <v>6.5</v>
      </c>
      <c r="Z342" s="152" t="s">
        <v>251</v>
      </c>
      <c r="AA342" s="152" t="s">
        <v>251</v>
      </c>
      <c r="AB342" s="152" t="s">
        <v>251</v>
      </c>
      <c r="AC342" s="152" t="s">
        <v>251</v>
      </c>
      <c r="AD342" s="152">
        <v>3244</v>
      </c>
      <c r="AE342" s="152">
        <v>91.443402000000006</v>
      </c>
      <c r="AF342" s="152">
        <v>91.954513000000006</v>
      </c>
      <c r="AG342" s="152">
        <v>5.75</v>
      </c>
      <c r="AH342" s="152">
        <v>7157</v>
      </c>
      <c r="AI342" s="152">
        <v>125.598287</v>
      </c>
      <c r="AJ342" s="152">
        <v>129.01495399999999</v>
      </c>
      <c r="AK342" s="152">
        <v>10</v>
      </c>
      <c r="AL342" s="152">
        <v>11161</v>
      </c>
      <c r="AM342" s="152">
        <v>105.123265</v>
      </c>
      <c r="AN342" s="152">
        <v>106.30104300000001</v>
      </c>
      <c r="AO342" s="152">
        <v>8</v>
      </c>
    </row>
    <row r="343" spans="1:41" x14ac:dyDescent="0.25">
      <c r="A343" s="148">
        <v>42843</v>
      </c>
      <c r="B343" s="152">
        <v>23</v>
      </c>
      <c r="C343" s="152">
        <v>9.9590770000000006</v>
      </c>
      <c r="D343" s="152">
        <v>9.9590770000000006</v>
      </c>
      <c r="E343" s="152">
        <v>6.4316589999999998</v>
      </c>
      <c r="F343" s="152">
        <v>86</v>
      </c>
      <c r="G343" s="152">
        <v>9.843439</v>
      </c>
      <c r="H343" s="152">
        <v>9.843439</v>
      </c>
      <c r="I343" s="152">
        <v>6.6579540000000001</v>
      </c>
      <c r="J343" s="152">
        <v>177</v>
      </c>
      <c r="K343" s="152">
        <v>9.6787849999999995</v>
      </c>
      <c r="L343" s="152">
        <v>9.6787849999999995</v>
      </c>
      <c r="M343" s="152">
        <v>6.7500070000000001</v>
      </c>
      <c r="N343" s="152">
        <v>352</v>
      </c>
      <c r="O343" s="152">
        <v>9.3748690000000003</v>
      </c>
      <c r="P343" s="152">
        <v>9.3748690000000003</v>
      </c>
      <c r="Q343" s="152">
        <v>6.819706</v>
      </c>
      <c r="R343" s="152">
        <v>1150</v>
      </c>
      <c r="S343" s="152">
        <v>103.175994</v>
      </c>
      <c r="T343" s="152">
        <v>105.93155</v>
      </c>
      <c r="U343" s="152">
        <v>8</v>
      </c>
      <c r="V343" s="152">
        <v>1878</v>
      </c>
      <c r="W343" s="152">
        <v>98.046758999999994</v>
      </c>
      <c r="X343" s="152">
        <v>100.28564799999999</v>
      </c>
      <c r="Y343" s="152">
        <v>6.5</v>
      </c>
      <c r="Z343" s="152" t="s">
        <v>251</v>
      </c>
      <c r="AA343" s="152" t="s">
        <v>251</v>
      </c>
      <c r="AB343" s="152" t="s">
        <v>251</v>
      </c>
      <c r="AC343" s="152" t="s">
        <v>251</v>
      </c>
      <c r="AD343" s="152">
        <v>3243</v>
      </c>
      <c r="AE343" s="152">
        <v>91.557526999999993</v>
      </c>
      <c r="AF343" s="152">
        <v>92.084609999999998</v>
      </c>
      <c r="AG343" s="152">
        <v>5.75</v>
      </c>
      <c r="AH343" s="152">
        <v>7156</v>
      </c>
      <c r="AI343" s="152">
        <v>125.85935000000001</v>
      </c>
      <c r="AJ343" s="152">
        <v>129.30379400000001</v>
      </c>
      <c r="AK343" s="152">
        <v>10</v>
      </c>
      <c r="AL343" s="152">
        <v>11160</v>
      </c>
      <c r="AM343" s="152">
        <v>105.372422</v>
      </c>
      <c r="AN343" s="152">
        <v>106.572422</v>
      </c>
      <c r="AO343" s="152">
        <v>8</v>
      </c>
    </row>
    <row r="344" spans="1:41" x14ac:dyDescent="0.25">
      <c r="A344" s="148">
        <v>42844</v>
      </c>
      <c r="B344" s="152">
        <v>22</v>
      </c>
      <c r="C344" s="152">
        <v>9.9606560000000002</v>
      </c>
      <c r="D344" s="152">
        <v>9.9606560000000002</v>
      </c>
      <c r="E344" s="152">
        <v>6.4635389999999999</v>
      </c>
      <c r="F344" s="152">
        <v>85</v>
      </c>
      <c r="G344" s="152">
        <v>9.845656</v>
      </c>
      <c r="H344" s="152">
        <v>9.845656</v>
      </c>
      <c r="I344" s="152">
        <v>6.6393969999999998</v>
      </c>
      <c r="J344" s="152">
        <v>176</v>
      </c>
      <c r="K344" s="152">
        <v>9.6805439999999994</v>
      </c>
      <c r="L344" s="152">
        <v>9.6805439999999994</v>
      </c>
      <c r="M344" s="152">
        <v>6.7499589999999996</v>
      </c>
      <c r="N344" s="152">
        <v>351</v>
      </c>
      <c r="O344" s="152">
        <v>9.3758060000000008</v>
      </c>
      <c r="P344" s="152">
        <v>9.3758060000000008</v>
      </c>
      <c r="Q344" s="152">
        <v>6.8282020000000001</v>
      </c>
      <c r="R344" s="152">
        <v>1149</v>
      </c>
      <c r="S344" s="152">
        <v>103.059319</v>
      </c>
      <c r="T344" s="152">
        <v>105.837097</v>
      </c>
      <c r="U344" s="152">
        <v>8</v>
      </c>
      <c r="V344" s="152">
        <v>1877</v>
      </c>
      <c r="W344" s="152">
        <v>97.887096999999997</v>
      </c>
      <c r="X344" s="152">
        <v>100.144041</v>
      </c>
      <c r="Y344" s="152">
        <v>6.5</v>
      </c>
      <c r="Z344" s="152" t="s">
        <v>251</v>
      </c>
      <c r="AA344" s="152" t="s">
        <v>251</v>
      </c>
      <c r="AB344" s="152" t="s">
        <v>251</v>
      </c>
      <c r="AC344" s="152" t="s">
        <v>251</v>
      </c>
      <c r="AD344" s="152">
        <v>3242</v>
      </c>
      <c r="AE344" s="152">
        <v>91.263480000000001</v>
      </c>
      <c r="AF344" s="152">
        <v>91.806535999999994</v>
      </c>
      <c r="AG344" s="152">
        <v>5.75</v>
      </c>
      <c r="AH344" s="152">
        <v>7155</v>
      </c>
      <c r="AI344" s="152">
        <v>125.170834</v>
      </c>
      <c r="AJ344" s="152">
        <v>128.643056</v>
      </c>
      <c r="AK344" s="152">
        <v>10</v>
      </c>
      <c r="AL344" s="152">
        <v>11159</v>
      </c>
      <c r="AM344" s="152">
        <v>104.864802</v>
      </c>
      <c r="AN344" s="152">
        <v>106.087024</v>
      </c>
      <c r="AO344" s="152">
        <v>8</v>
      </c>
    </row>
    <row r="345" spans="1:41" x14ac:dyDescent="0.25">
      <c r="A345" s="148">
        <v>42845</v>
      </c>
      <c r="B345" s="152">
        <v>28</v>
      </c>
      <c r="C345" s="152">
        <v>9.9499300000000002</v>
      </c>
      <c r="D345" s="152">
        <v>9.9499300000000002</v>
      </c>
      <c r="E345" s="152">
        <v>6.4699669999999996</v>
      </c>
      <c r="F345" s="152">
        <v>91</v>
      </c>
      <c r="G345" s="152">
        <v>9.8354769999999991</v>
      </c>
      <c r="H345" s="152">
        <v>9.8354769999999991</v>
      </c>
      <c r="I345" s="152">
        <v>6.6174749999999998</v>
      </c>
      <c r="J345" s="152">
        <v>175</v>
      </c>
      <c r="K345" s="152">
        <v>9.6827550000000002</v>
      </c>
      <c r="L345" s="152">
        <v>9.6827550000000002</v>
      </c>
      <c r="M345" s="152">
        <v>6.7400060000000002</v>
      </c>
      <c r="N345" s="152">
        <v>350</v>
      </c>
      <c r="O345" s="152">
        <v>9.377948</v>
      </c>
      <c r="P345" s="152">
        <v>9.377948</v>
      </c>
      <c r="Q345" s="152">
        <v>6.822654</v>
      </c>
      <c r="R345" s="152">
        <v>1148</v>
      </c>
      <c r="S345" s="152">
        <v>102.970906</v>
      </c>
      <c r="T345" s="152">
        <v>105.770906</v>
      </c>
      <c r="U345" s="152">
        <v>8</v>
      </c>
      <c r="V345" s="152">
        <v>1876</v>
      </c>
      <c r="W345" s="152">
        <v>97.791066000000001</v>
      </c>
      <c r="X345" s="152">
        <v>100.06606600000001</v>
      </c>
      <c r="Y345" s="152">
        <v>6.5</v>
      </c>
      <c r="Z345" s="152" t="s">
        <v>251</v>
      </c>
      <c r="AA345" s="152" t="s">
        <v>251</v>
      </c>
      <c r="AB345" s="152" t="s">
        <v>251</v>
      </c>
      <c r="AC345" s="152" t="s">
        <v>251</v>
      </c>
      <c r="AD345" s="152">
        <v>3241</v>
      </c>
      <c r="AE345" s="152">
        <v>90.958787999999998</v>
      </c>
      <c r="AF345" s="152">
        <v>91.517815999999996</v>
      </c>
      <c r="AG345" s="152">
        <v>5.75</v>
      </c>
      <c r="AH345" s="152">
        <v>7154</v>
      </c>
      <c r="AI345" s="152">
        <v>124.68466100000001</v>
      </c>
      <c r="AJ345" s="152">
        <v>128.18466100000001</v>
      </c>
      <c r="AK345" s="152">
        <v>10</v>
      </c>
      <c r="AL345" s="152">
        <v>11158</v>
      </c>
      <c r="AM345" s="152">
        <v>104.299199</v>
      </c>
      <c r="AN345" s="152">
        <v>105.543643</v>
      </c>
      <c r="AO345" s="152">
        <v>8</v>
      </c>
    </row>
    <row r="346" spans="1:41" x14ac:dyDescent="0.25">
      <c r="A346" s="148">
        <v>42846</v>
      </c>
      <c r="B346" s="152">
        <v>27</v>
      </c>
      <c r="C346" s="152">
        <v>9.9520669999999996</v>
      </c>
      <c r="D346" s="152">
        <v>9.9520669999999996</v>
      </c>
      <c r="E346" s="152">
        <v>6.4218489999999999</v>
      </c>
      <c r="F346" s="152">
        <v>90</v>
      </c>
      <c r="G346" s="152">
        <v>9.8371589999999998</v>
      </c>
      <c r="H346" s="152">
        <v>9.8371589999999998</v>
      </c>
      <c r="I346" s="152">
        <v>6.6214649999999997</v>
      </c>
      <c r="J346" s="152">
        <v>174</v>
      </c>
      <c r="K346" s="152">
        <v>9.6836040000000008</v>
      </c>
      <c r="L346" s="152">
        <v>9.6836040000000008</v>
      </c>
      <c r="M346" s="152">
        <v>6.760008</v>
      </c>
      <c r="N346" s="152">
        <v>349</v>
      </c>
      <c r="O346" s="152">
        <v>9.374727</v>
      </c>
      <c r="P346" s="152">
        <v>9.374727</v>
      </c>
      <c r="Q346" s="152">
        <v>6.8799950000000001</v>
      </c>
      <c r="R346" s="152">
        <v>1147</v>
      </c>
      <c r="S346" s="152">
        <v>102.902861</v>
      </c>
      <c r="T346" s="152">
        <v>105.725083</v>
      </c>
      <c r="U346" s="152">
        <v>8</v>
      </c>
      <c r="V346" s="152">
        <v>1875</v>
      </c>
      <c r="W346" s="152">
        <v>97.702008000000006</v>
      </c>
      <c r="X346" s="152">
        <v>99.995063999999999</v>
      </c>
      <c r="Y346" s="152">
        <v>6.5</v>
      </c>
      <c r="Z346" s="152" t="s">
        <v>251</v>
      </c>
      <c r="AA346" s="152" t="s">
        <v>251</v>
      </c>
      <c r="AB346" s="152" t="s">
        <v>251</v>
      </c>
      <c r="AC346" s="152" t="s">
        <v>251</v>
      </c>
      <c r="AD346" s="152">
        <v>3240</v>
      </c>
      <c r="AE346" s="152">
        <v>90.879248000000004</v>
      </c>
      <c r="AF346" s="152">
        <v>91.454248000000007</v>
      </c>
      <c r="AG346" s="152">
        <v>5.75</v>
      </c>
      <c r="AH346" s="152">
        <v>7153</v>
      </c>
      <c r="AI346" s="152">
        <v>124.564256</v>
      </c>
      <c r="AJ346" s="152">
        <v>128.09203400000001</v>
      </c>
      <c r="AK346" s="152">
        <v>10</v>
      </c>
      <c r="AL346" s="152">
        <v>11157</v>
      </c>
      <c r="AM346" s="152">
        <v>104.007181</v>
      </c>
      <c r="AN346" s="152">
        <v>105.273848</v>
      </c>
      <c r="AO346" s="152">
        <v>8</v>
      </c>
    </row>
    <row r="347" spans="1:41" x14ac:dyDescent="0.25">
      <c r="A347" s="148">
        <v>42849</v>
      </c>
      <c r="B347" s="152">
        <v>24</v>
      </c>
      <c r="C347" s="152">
        <v>9.9571120000000004</v>
      </c>
      <c r="D347" s="152">
        <v>9.9571120000000004</v>
      </c>
      <c r="E347" s="152">
        <v>6.4609100000000002</v>
      </c>
      <c r="F347" s="152">
        <v>87</v>
      </c>
      <c r="G347" s="152">
        <v>9.8418340000000004</v>
      </c>
      <c r="H347" s="152">
        <v>9.8418340000000004</v>
      </c>
      <c r="I347" s="152">
        <v>6.6499800000000002</v>
      </c>
      <c r="J347" s="152">
        <v>171</v>
      </c>
      <c r="K347" s="152">
        <v>9.6879249999999999</v>
      </c>
      <c r="L347" s="152">
        <v>9.6879249999999999</v>
      </c>
      <c r="M347" s="152">
        <v>6.7816380000000001</v>
      </c>
      <c r="N347" s="152">
        <v>346</v>
      </c>
      <c r="O347" s="152">
        <v>9.3788590000000003</v>
      </c>
      <c r="P347" s="152">
        <v>9.3788590000000003</v>
      </c>
      <c r="Q347" s="152">
        <v>6.890752</v>
      </c>
      <c r="R347" s="152">
        <v>1144</v>
      </c>
      <c r="S347" s="152">
        <v>102.819265</v>
      </c>
      <c r="T347" s="152">
        <v>105.70815399999999</v>
      </c>
      <c r="U347" s="152">
        <v>8</v>
      </c>
      <c r="V347" s="152">
        <v>1872</v>
      </c>
      <c r="W347" s="152">
        <v>97.628494000000003</v>
      </c>
      <c r="X347" s="152">
        <v>99.975716000000006</v>
      </c>
      <c r="Y347" s="152">
        <v>6.5</v>
      </c>
      <c r="Z347" s="152" t="s">
        <v>251</v>
      </c>
      <c r="AA347" s="152" t="s">
        <v>251</v>
      </c>
      <c r="AB347" s="152" t="s">
        <v>251</v>
      </c>
      <c r="AC347" s="152" t="s">
        <v>251</v>
      </c>
      <c r="AD347" s="152">
        <v>3237</v>
      </c>
      <c r="AE347" s="152">
        <v>90.884803000000005</v>
      </c>
      <c r="AF347" s="152">
        <v>91.507720000000006</v>
      </c>
      <c r="AG347" s="152">
        <v>5.75</v>
      </c>
      <c r="AH347" s="152">
        <v>7150</v>
      </c>
      <c r="AI347" s="152">
        <v>124.369597</v>
      </c>
      <c r="AJ347" s="152">
        <v>127.98070800000001</v>
      </c>
      <c r="AK347" s="152">
        <v>10</v>
      </c>
      <c r="AL347" s="152">
        <v>11154</v>
      </c>
      <c r="AM347" s="152">
        <v>103.960025</v>
      </c>
      <c r="AN347" s="152">
        <v>105.293358</v>
      </c>
      <c r="AO347" s="152">
        <v>8</v>
      </c>
    </row>
    <row r="348" spans="1:41" x14ac:dyDescent="0.25">
      <c r="A348" s="148">
        <v>42850</v>
      </c>
      <c r="B348" s="152">
        <v>23</v>
      </c>
      <c r="C348" s="152">
        <v>9.9586419999999993</v>
      </c>
      <c r="D348" s="152">
        <v>9.9586419999999993</v>
      </c>
      <c r="E348" s="152">
        <v>6.5003099999999998</v>
      </c>
      <c r="F348" s="152">
        <v>86</v>
      </c>
      <c r="G348" s="152">
        <v>9.8431479999999993</v>
      </c>
      <c r="H348" s="152">
        <v>9.8431479999999993</v>
      </c>
      <c r="I348" s="152">
        <v>6.6705259999999997</v>
      </c>
      <c r="J348" s="152">
        <v>170</v>
      </c>
      <c r="K348" s="152">
        <v>9.6885340000000006</v>
      </c>
      <c r="L348" s="152">
        <v>9.6885340000000006</v>
      </c>
      <c r="M348" s="152">
        <v>6.8077899999999998</v>
      </c>
      <c r="N348" s="152">
        <v>345</v>
      </c>
      <c r="O348" s="152">
        <v>9.3747589999999992</v>
      </c>
      <c r="P348" s="152">
        <v>9.3747589999999992</v>
      </c>
      <c r="Q348" s="152">
        <v>6.9593829999999999</v>
      </c>
      <c r="R348" s="152">
        <v>1143</v>
      </c>
      <c r="S348" s="152">
        <v>102.788679</v>
      </c>
      <c r="T348" s="152">
        <v>105.69978999999999</v>
      </c>
      <c r="U348" s="152">
        <v>8</v>
      </c>
      <c r="V348" s="152">
        <v>1871</v>
      </c>
      <c r="W348" s="152">
        <v>97.545147</v>
      </c>
      <c r="X348" s="152">
        <v>99.910425000000004</v>
      </c>
      <c r="Y348" s="152">
        <v>6.5</v>
      </c>
      <c r="Z348" s="152" t="s">
        <v>251</v>
      </c>
      <c r="AA348" s="152" t="s">
        <v>251</v>
      </c>
      <c r="AB348" s="152" t="s">
        <v>251</v>
      </c>
      <c r="AC348" s="152" t="s">
        <v>251</v>
      </c>
      <c r="AD348" s="152">
        <v>3236</v>
      </c>
      <c r="AE348" s="152">
        <v>90.763261999999997</v>
      </c>
      <c r="AF348" s="152">
        <v>91.402151000000003</v>
      </c>
      <c r="AG348" s="152">
        <v>5.75</v>
      </c>
      <c r="AH348" s="152">
        <v>7149</v>
      </c>
      <c r="AI348" s="152">
        <v>123.899231</v>
      </c>
      <c r="AJ348" s="152">
        <v>127.53812000000001</v>
      </c>
      <c r="AK348" s="152">
        <v>10</v>
      </c>
      <c r="AL348" s="152">
        <v>11153</v>
      </c>
      <c r="AM348" s="152">
        <v>103.623514</v>
      </c>
      <c r="AN348" s="152">
        <v>104.97906999999999</v>
      </c>
      <c r="AO348" s="152">
        <v>8</v>
      </c>
    </row>
    <row r="349" spans="1:41" x14ac:dyDescent="0.25">
      <c r="A349" s="148">
        <v>42851</v>
      </c>
      <c r="B349" s="152">
        <v>22</v>
      </c>
      <c r="C349" s="152">
        <v>9.9605329999999999</v>
      </c>
      <c r="D349" s="152">
        <v>9.9605329999999999</v>
      </c>
      <c r="E349" s="152">
        <v>6.4838259999999996</v>
      </c>
      <c r="F349" s="152">
        <v>85</v>
      </c>
      <c r="G349" s="152">
        <v>9.8452490000000008</v>
      </c>
      <c r="H349" s="152">
        <v>9.8452490000000008</v>
      </c>
      <c r="I349" s="152">
        <v>6.6571809999999996</v>
      </c>
      <c r="J349" s="152">
        <v>169</v>
      </c>
      <c r="K349" s="152">
        <v>9.6887000000000008</v>
      </c>
      <c r="L349" s="152">
        <v>9.6887000000000008</v>
      </c>
      <c r="M349" s="152">
        <v>6.8443059999999996</v>
      </c>
      <c r="N349" s="152">
        <v>344</v>
      </c>
      <c r="O349" s="152">
        <v>9.3698689999999996</v>
      </c>
      <c r="P349" s="152">
        <v>9.3698689999999996</v>
      </c>
      <c r="Q349" s="152">
        <v>7.0378720000000001</v>
      </c>
      <c r="R349" s="152">
        <v>1142</v>
      </c>
      <c r="S349" s="152">
        <v>102.703288</v>
      </c>
      <c r="T349" s="152">
        <v>105.63662100000001</v>
      </c>
      <c r="U349" s="152">
        <v>8</v>
      </c>
      <c r="V349" s="152">
        <v>1870</v>
      </c>
      <c r="W349" s="152">
        <v>97.370327000000003</v>
      </c>
      <c r="X349" s="152">
        <v>99.753659999999996</v>
      </c>
      <c r="Y349" s="152">
        <v>6.5</v>
      </c>
      <c r="Z349" s="152" t="s">
        <v>251</v>
      </c>
      <c r="AA349" s="152" t="s">
        <v>251</v>
      </c>
      <c r="AB349" s="152" t="s">
        <v>251</v>
      </c>
      <c r="AC349" s="152" t="s">
        <v>251</v>
      </c>
      <c r="AD349" s="152">
        <v>3235</v>
      </c>
      <c r="AE349" s="152">
        <v>90.508571000000003</v>
      </c>
      <c r="AF349" s="152">
        <v>91.163432</v>
      </c>
      <c r="AG349" s="152">
        <v>5.75</v>
      </c>
      <c r="AH349" s="152">
        <v>7148</v>
      </c>
      <c r="AI349" s="152">
        <v>123.513367</v>
      </c>
      <c r="AJ349" s="152">
        <v>127.18003400000001</v>
      </c>
      <c r="AK349" s="152">
        <v>10</v>
      </c>
      <c r="AL349" s="152">
        <v>11152</v>
      </c>
      <c r="AM349" s="152">
        <v>103.28619999999999</v>
      </c>
      <c r="AN349" s="152">
        <v>104.663978</v>
      </c>
      <c r="AO349" s="152">
        <v>8</v>
      </c>
    </row>
    <row r="350" spans="1:41" x14ac:dyDescent="0.25">
      <c r="A350" s="148">
        <v>42852</v>
      </c>
      <c r="B350" s="152">
        <v>28</v>
      </c>
      <c r="C350" s="152">
        <v>9.9494939999999996</v>
      </c>
      <c r="D350" s="152">
        <v>9.9494939999999996</v>
      </c>
      <c r="E350" s="152">
        <v>6.5265919999999999</v>
      </c>
      <c r="F350" s="152">
        <v>91</v>
      </c>
      <c r="G350" s="152">
        <v>9.8337489999999992</v>
      </c>
      <c r="H350" s="152">
        <v>9.8337489999999992</v>
      </c>
      <c r="I350" s="152">
        <v>6.6881539999999999</v>
      </c>
      <c r="J350" s="152">
        <v>182</v>
      </c>
      <c r="K350" s="152">
        <v>9.6646839999999994</v>
      </c>
      <c r="L350" s="152">
        <v>9.6646839999999994</v>
      </c>
      <c r="M350" s="152">
        <v>6.862743</v>
      </c>
      <c r="N350" s="152">
        <v>364</v>
      </c>
      <c r="O350" s="152">
        <v>9.3362870000000004</v>
      </c>
      <c r="P350" s="152">
        <v>9.3362870000000004</v>
      </c>
      <c r="Q350" s="152">
        <v>7.0308409999999997</v>
      </c>
      <c r="R350" s="152">
        <v>1141</v>
      </c>
      <c r="S350" s="152">
        <v>102.72511</v>
      </c>
      <c r="T350" s="152">
        <v>105.680666</v>
      </c>
      <c r="U350" s="152">
        <v>8</v>
      </c>
      <c r="V350" s="152">
        <v>1869</v>
      </c>
      <c r="W350" s="152">
        <v>97.464825000000005</v>
      </c>
      <c r="X350" s="152">
        <v>99.866213999999999</v>
      </c>
      <c r="Y350" s="152">
        <v>6.5</v>
      </c>
      <c r="Z350" s="152" t="s">
        <v>251</v>
      </c>
      <c r="AA350" s="152" t="s">
        <v>251</v>
      </c>
      <c r="AB350" s="152" t="s">
        <v>251</v>
      </c>
      <c r="AC350" s="152" t="s">
        <v>251</v>
      </c>
      <c r="AD350" s="152">
        <v>3234</v>
      </c>
      <c r="AE350" s="152">
        <v>90.645717000000005</v>
      </c>
      <c r="AF350" s="152">
        <v>91.316550000000007</v>
      </c>
      <c r="AG350" s="152">
        <v>5.75</v>
      </c>
      <c r="AH350" s="152">
        <v>7147</v>
      </c>
      <c r="AI350" s="152">
        <v>124.095136</v>
      </c>
      <c r="AJ350" s="152">
        <v>127.78958</v>
      </c>
      <c r="AK350" s="152">
        <v>10</v>
      </c>
      <c r="AL350" s="152">
        <v>11151</v>
      </c>
      <c r="AM350" s="152">
        <v>104.12792</v>
      </c>
      <c r="AN350" s="152">
        <v>105.52791999999999</v>
      </c>
      <c r="AO350" s="152">
        <v>8</v>
      </c>
    </row>
    <row r="351" spans="1:41" x14ac:dyDescent="0.25">
      <c r="A351" s="148">
        <v>42853</v>
      </c>
      <c r="B351" s="152">
        <v>27</v>
      </c>
      <c r="C351" s="152">
        <v>9.9513379999999998</v>
      </c>
      <c r="D351" s="152">
        <v>9.9513379999999998</v>
      </c>
      <c r="E351" s="152">
        <v>6.5199939999999996</v>
      </c>
      <c r="F351" s="152">
        <v>90</v>
      </c>
      <c r="G351" s="152">
        <v>9.8355750000000004</v>
      </c>
      <c r="H351" s="152">
        <v>9.8355750000000004</v>
      </c>
      <c r="I351" s="152">
        <v>6.6869500000000004</v>
      </c>
      <c r="J351" s="152">
        <v>181</v>
      </c>
      <c r="K351" s="152">
        <v>9.6665939999999999</v>
      </c>
      <c r="L351" s="152">
        <v>9.6665939999999999</v>
      </c>
      <c r="M351" s="152">
        <v>6.8599959999999998</v>
      </c>
      <c r="N351" s="152">
        <v>363</v>
      </c>
      <c r="O351" s="152">
        <v>9.3389430000000004</v>
      </c>
      <c r="P351" s="152">
        <v>9.3389430000000004</v>
      </c>
      <c r="Q351" s="152">
        <v>7.0199990000000003</v>
      </c>
      <c r="R351" s="152">
        <v>1140</v>
      </c>
      <c r="S351" s="152">
        <v>102.784899</v>
      </c>
      <c r="T351" s="152">
        <v>105.762677</v>
      </c>
      <c r="U351" s="152">
        <v>8</v>
      </c>
      <c r="V351" s="152">
        <v>1868</v>
      </c>
      <c r="W351" s="152">
        <v>97.633251999999999</v>
      </c>
      <c r="X351" s="152">
        <v>100.052696</v>
      </c>
      <c r="Y351" s="152">
        <v>6.5</v>
      </c>
      <c r="Z351" s="152" t="s">
        <v>251</v>
      </c>
      <c r="AA351" s="152" t="s">
        <v>251</v>
      </c>
      <c r="AB351" s="152" t="s">
        <v>251</v>
      </c>
      <c r="AC351" s="152" t="s">
        <v>251</v>
      </c>
      <c r="AD351" s="152">
        <v>3233</v>
      </c>
      <c r="AE351" s="152">
        <v>90.892396000000005</v>
      </c>
      <c r="AF351" s="152">
        <v>91.579201999999995</v>
      </c>
      <c r="AG351" s="152">
        <v>5.75</v>
      </c>
      <c r="AH351" s="152">
        <v>7146</v>
      </c>
      <c r="AI351" s="152">
        <v>124.761168</v>
      </c>
      <c r="AJ351" s="152">
        <v>128.48339000000001</v>
      </c>
      <c r="AK351" s="152">
        <v>10</v>
      </c>
      <c r="AL351" s="152">
        <v>11150</v>
      </c>
      <c r="AM351" s="152">
        <v>104.612758</v>
      </c>
      <c r="AN351" s="152">
        <v>106.03498</v>
      </c>
      <c r="AO351" s="152">
        <v>8</v>
      </c>
    </row>
    <row r="352" spans="1:41" x14ac:dyDescent="0.25">
      <c r="A352" s="148">
        <v>42857</v>
      </c>
      <c r="B352" s="152">
        <v>23</v>
      </c>
      <c r="C352" s="152">
        <v>9.9587559999999993</v>
      </c>
      <c r="D352" s="152">
        <v>9.9587559999999993</v>
      </c>
      <c r="E352" s="152">
        <v>6.4823180000000002</v>
      </c>
      <c r="F352" s="152">
        <v>86</v>
      </c>
      <c r="G352" s="152">
        <v>9.8424630000000004</v>
      </c>
      <c r="H352" s="152">
        <v>9.8424630000000004</v>
      </c>
      <c r="I352" s="152">
        <v>6.7001239999999997</v>
      </c>
      <c r="J352" s="152">
        <v>177</v>
      </c>
      <c r="K352" s="152">
        <v>9.6723409999999994</v>
      </c>
      <c r="L352" s="152">
        <v>9.6723409999999994</v>
      </c>
      <c r="M352" s="152">
        <v>6.8900079999999999</v>
      </c>
      <c r="N352" s="152">
        <v>359</v>
      </c>
      <c r="O352" s="152">
        <v>9.3476490000000005</v>
      </c>
      <c r="P352" s="152">
        <v>9.3476490000000005</v>
      </c>
      <c r="Q352" s="152">
        <v>6.9982100000000003</v>
      </c>
      <c r="R352" s="152">
        <v>1136</v>
      </c>
      <c r="S352" s="152">
        <v>102.79857</v>
      </c>
      <c r="T352" s="152">
        <v>105.86523699999999</v>
      </c>
      <c r="U352" s="152">
        <v>8</v>
      </c>
      <c r="V352" s="152">
        <v>1864</v>
      </c>
      <c r="W352" s="152">
        <v>97.757439000000005</v>
      </c>
      <c r="X352" s="152">
        <v>100.249106</v>
      </c>
      <c r="Y352" s="152">
        <v>6.5</v>
      </c>
      <c r="Z352" s="152" t="s">
        <v>251</v>
      </c>
      <c r="AA352" s="152" t="s">
        <v>251</v>
      </c>
      <c r="AB352" s="152" t="s">
        <v>251</v>
      </c>
      <c r="AC352" s="152" t="s">
        <v>251</v>
      </c>
      <c r="AD352" s="152">
        <v>3229</v>
      </c>
      <c r="AE352" s="152">
        <v>91.264916999999997</v>
      </c>
      <c r="AF352" s="152">
        <v>92.015611000000007</v>
      </c>
      <c r="AG352" s="152">
        <v>5.75</v>
      </c>
      <c r="AH352" s="152">
        <v>7142</v>
      </c>
      <c r="AI352" s="152">
        <v>125.477639</v>
      </c>
      <c r="AJ352" s="152">
        <v>129.31097199999999</v>
      </c>
      <c r="AK352" s="152">
        <v>10</v>
      </c>
      <c r="AL352" s="152">
        <v>11146</v>
      </c>
      <c r="AM352" s="152">
        <v>105.234173</v>
      </c>
      <c r="AN352" s="152">
        <v>106.745284</v>
      </c>
      <c r="AO352" s="152">
        <v>8</v>
      </c>
    </row>
    <row r="353" spans="1:41" x14ac:dyDescent="0.25">
      <c r="A353" s="148">
        <v>42858</v>
      </c>
      <c r="B353" s="152">
        <v>22</v>
      </c>
      <c r="C353" s="152">
        <v>9.9604529999999993</v>
      </c>
      <c r="D353" s="152">
        <v>9.9604529999999993</v>
      </c>
      <c r="E353" s="152">
        <v>6.4970210000000002</v>
      </c>
      <c r="F353" s="152">
        <v>85</v>
      </c>
      <c r="G353" s="152">
        <v>9.8442380000000007</v>
      </c>
      <c r="H353" s="152">
        <v>9.8442380000000007</v>
      </c>
      <c r="I353" s="152">
        <v>6.7013610000000003</v>
      </c>
      <c r="J353" s="152">
        <v>176</v>
      </c>
      <c r="K353" s="152">
        <v>9.6741320000000002</v>
      </c>
      <c r="L353" s="152">
        <v>9.6741320000000002</v>
      </c>
      <c r="M353" s="152">
        <v>6.8900050000000004</v>
      </c>
      <c r="N353" s="152">
        <v>358</v>
      </c>
      <c r="O353" s="152">
        <v>9.3493720000000007</v>
      </c>
      <c r="P353" s="152">
        <v>9.3493720000000007</v>
      </c>
      <c r="Q353" s="152">
        <v>6.9979329999999997</v>
      </c>
      <c r="R353" s="152">
        <v>1135</v>
      </c>
      <c r="S353" s="152">
        <v>102.854741</v>
      </c>
      <c r="T353" s="152">
        <v>105.94363</v>
      </c>
      <c r="U353" s="152">
        <v>8</v>
      </c>
      <c r="V353" s="152">
        <v>1863</v>
      </c>
      <c r="W353" s="152">
        <v>97.723900999999998</v>
      </c>
      <c r="X353" s="152">
        <v>100.23362299999999</v>
      </c>
      <c r="Y353" s="152">
        <v>6.5</v>
      </c>
      <c r="Z353" s="152" t="s">
        <v>251</v>
      </c>
      <c r="AA353" s="152" t="s">
        <v>251</v>
      </c>
      <c r="AB353" s="152" t="s">
        <v>251</v>
      </c>
      <c r="AC353" s="152" t="s">
        <v>251</v>
      </c>
      <c r="AD353" s="152">
        <v>3228</v>
      </c>
      <c r="AE353" s="152">
        <v>91.149574999999999</v>
      </c>
      <c r="AF353" s="152">
        <v>91.916241999999997</v>
      </c>
      <c r="AG353" s="152">
        <v>5.75</v>
      </c>
      <c r="AH353" s="152">
        <v>7141</v>
      </c>
      <c r="AI353" s="152">
        <v>125.699645</v>
      </c>
      <c r="AJ353" s="152">
        <v>129.560756</v>
      </c>
      <c r="AK353" s="152">
        <v>10</v>
      </c>
      <c r="AL353" s="152">
        <v>11145</v>
      </c>
      <c r="AM353" s="152">
        <v>105.60704800000001</v>
      </c>
      <c r="AN353" s="152">
        <v>107.140381</v>
      </c>
      <c r="AO353" s="152">
        <v>8</v>
      </c>
    </row>
    <row r="354" spans="1:41" x14ac:dyDescent="0.25">
      <c r="A354" s="148">
        <v>42859</v>
      </c>
      <c r="B354" s="152">
        <v>28</v>
      </c>
      <c r="C354" s="152">
        <v>9.9513289999999994</v>
      </c>
      <c r="D354" s="152">
        <v>9.9513289999999994</v>
      </c>
      <c r="E354" s="152">
        <v>6.2883060000000004</v>
      </c>
      <c r="F354" s="152">
        <v>91</v>
      </c>
      <c r="G354" s="152">
        <v>9.8347359999999995</v>
      </c>
      <c r="H354" s="152">
        <v>9.8347359999999995</v>
      </c>
      <c r="I354" s="152">
        <v>6.64778</v>
      </c>
      <c r="J354" s="152">
        <v>175</v>
      </c>
      <c r="K354" s="152">
        <v>9.6761140000000001</v>
      </c>
      <c r="L354" s="152">
        <v>9.6761140000000001</v>
      </c>
      <c r="M354" s="152">
        <v>6.8858199999999998</v>
      </c>
      <c r="N354" s="152">
        <v>357</v>
      </c>
      <c r="O354" s="152">
        <v>9.3471440000000001</v>
      </c>
      <c r="P354" s="152">
        <v>9.3471440000000001</v>
      </c>
      <c r="Q354" s="152">
        <v>7.0432439999999996</v>
      </c>
      <c r="R354" s="152">
        <v>1134</v>
      </c>
      <c r="S354" s="152">
        <v>102.806552</v>
      </c>
      <c r="T354" s="152">
        <v>105.917663</v>
      </c>
      <c r="U354" s="152">
        <v>8</v>
      </c>
      <c r="V354" s="152">
        <v>1862</v>
      </c>
      <c r="W354" s="152">
        <v>97.156547000000003</v>
      </c>
      <c r="X354" s="152">
        <v>99.684325000000001</v>
      </c>
      <c r="Y354" s="152">
        <v>6.5</v>
      </c>
      <c r="Z354" s="152" t="s">
        <v>251</v>
      </c>
      <c r="AA354" s="152" t="s">
        <v>251</v>
      </c>
      <c r="AB354" s="152" t="s">
        <v>251</v>
      </c>
      <c r="AC354" s="152" t="s">
        <v>251</v>
      </c>
      <c r="AD354" s="152">
        <v>3682</v>
      </c>
      <c r="AE354" s="152">
        <v>102.236887</v>
      </c>
      <c r="AF354" s="152">
        <v>105.153554</v>
      </c>
      <c r="AG354" s="152">
        <v>7.5</v>
      </c>
      <c r="AH354" s="152">
        <v>7140</v>
      </c>
      <c r="AI354" s="152">
        <v>125.236367</v>
      </c>
      <c r="AJ354" s="152">
        <v>129.12525600000001</v>
      </c>
      <c r="AK354" s="152">
        <v>10</v>
      </c>
      <c r="AL354" s="152">
        <v>11144</v>
      </c>
      <c r="AM354" s="152">
        <v>104.648456</v>
      </c>
      <c r="AN354" s="152">
        <v>106.20401200000001</v>
      </c>
      <c r="AO354" s="152">
        <v>8</v>
      </c>
    </row>
    <row r="355" spans="1:41" x14ac:dyDescent="0.25">
      <c r="A355" s="148">
        <v>42860</v>
      </c>
      <c r="B355" s="152">
        <v>27</v>
      </c>
      <c r="C355" s="152">
        <v>9.951295</v>
      </c>
      <c r="D355" s="152">
        <v>9.951295</v>
      </c>
      <c r="E355" s="152">
        <v>6.5257839999999998</v>
      </c>
      <c r="F355" s="152">
        <v>90</v>
      </c>
      <c r="G355" s="152">
        <v>9.835388</v>
      </c>
      <c r="H355" s="152">
        <v>9.835388</v>
      </c>
      <c r="I355" s="152">
        <v>6.6946830000000004</v>
      </c>
      <c r="J355" s="152">
        <v>174</v>
      </c>
      <c r="K355" s="152">
        <v>9.6771379999999994</v>
      </c>
      <c r="L355" s="152">
        <v>9.6771379999999994</v>
      </c>
      <c r="M355" s="152">
        <v>6.902768</v>
      </c>
      <c r="N355" s="152">
        <v>356</v>
      </c>
      <c r="O355" s="152">
        <v>9.3487659999999995</v>
      </c>
      <c r="P355" s="152">
        <v>9.3487659999999995</v>
      </c>
      <c r="Q355" s="152">
        <v>7.0442580000000001</v>
      </c>
      <c r="R355" s="152">
        <v>1133</v>
      </c>
      <c r="S355" s="152">
        <v>102.712039</v>
      </c>
      <c r="T355" s="152">
        <v>105.845372</v>
      </c>
      <c r="U355" s="152">
        <v>8</v>
      </c>
      <c r="V355" s="152">
        <v>1861</v>
      </c>
      <c r="W355" s="152">
        <v>97.473496999999995</v>
      </c>
      <c r="X355" s="152">
        <v>100.01933</v>
      </c>
      <c r="Y355" s="152">
        <v>6.5</v>
      </c>
      <c r="Z355" s="152" t="s">
        <v>251</v>
      </c>
      <c r="AA355" s="152" t="s">
        <v>251</v>
      </c>
      <c r="AB355" s="152" t="s">
        <v>251</v>
      </c>
      <c r="AC355" s="152" t="s">
        <v>251</v>
      </c>
      <c r="AD355" s="152">
        <v>3681</v>
      </c>
      <c r="AE355" s="152">
        <v>101.91640700000001</v>
      </c>
      <c r="AF355" s="152">
        <v>104.85390700000001</v>
      </c>
      <c r="AG355" s="152">
        <v>7.5</v>
      </c>
      <c r="AH355" s="152">
        <v>7139</v>
      </c>
      <c r="AI355" s="152">
        <v>125.574021</v>
      </c>
      <c r="AJ355" s="152">
        <v>129.49068800000001</v>
      </c>
      <c r="AK355" s="152">
        <v>10</v>
      </c>
      <c r="AL355" s="152">
        <v>11143</v>
      </c>
      <c r="AM355" s="152">
        <v>105.348513</v>
      </c>
      <c r="AN355" s="152">
        <v>106.92629100000001</v>
      </c>
      <c r="AO355" s="152">
        <v>8</v>
      </c>
    </row>
    <row r="356" spans="1:41" x14ac:dyDescent="0.25">
      <c r="A356" s="148">
        <v>42863</v>
      </c>
      <c r="B356" s="152">
        <v>24</v>
      </c>
      <c r="C356" s="152">
        <v>9.9566549999999996</v>
      </c>
      <c r="D356" s="152">
        <v>9.9566549999999996</v>
      </c>
      <c r="E356" s="152">
        <v>6.5300549999999999</v>
      </c>
      <c r="F356" s="152">
        <v>87</v>
      </c>
      <c r="G356" s="152">
        <v>9.8404600000000002</v>
      </c>
      <c r="H356" s="152">
        <v>9.8404600000000002</v>
      </c>
      <c r="I356" s="152">
        <v>6.7086860000000001</v>
      </c>
      <c r="J356" s="152">
        <v>171</v>
      </c>
      <c r="K356" s="152">
        <v>9.6816999999999993</v>
      </c>
      <c r="L356" s="152">
        <v>9.6816999999999993</v>
      </c>
      <c r="M356" s="152">
        <v>6.92136</v>
      </c>
      <c r="N356" s="152">
        <v>353</v>
      </c>
      <c r="O356" s="152">
        <v>9.3526769999999999</v>
      </c>
      <c r="P356" s="152">
        <v>9.3526769999999999</v>
      </c>
      <c r="Q356" s="152">
        <v>7.0585079999999998</v>
      </c>
      <c r="R356" s="152">
        <v>1130</v>
      </c>
      <c r="S356" s="152">
        <v>102.59717999999999</v>
      </c>
      <c r="T356" s="152">
        <v>105.79718</v>
      </c>
      <c r="U356" s="152">
        <v>8</v>
      </c>
      <c r="V356" s="152">
        <v>1858</v>
      </c>
      <c r="W356" s="152">
        <v>97.300263999999999</v>
      </c>
      <c r="X356" s="152">
        <v>99.900264000000007</v>
      </c>
      <c r="Y356" s="152">
        <v>6.5</v>
      </c>
      <c r="Z356" s="152" t="s">
        <v>251</v>
      </c>
      <c r="AA356" s="152" t="s">
        <v>251</v>
      </c>
      <c r="AB356" s="152" t="s">
        <v>251</v>
      </c>
      <c r="AC356" s="152" t="s">
        <v>251</v>
      </c>
      <c r="AD356" s="152">
        <v>3678</v>
      </c>
      <c r="AE356" s="152">
        <v>101.71053499999999</v>
      </c>
      <c r="AF356" s="152">
        <v>104.71053499999999</v>
      </c>
      <c r="AG356" s="152">
        <v>7.5</v>
      </c>
      <c r="AH356" s="152">
        <v>7136</v>
      </c>
      <c r="AI356" s="152">
        <v>125.44195000000001</v>
      </c>
      <c r="AJ356" s="152">
        <v>129.44194999999999</v>
      </c>
      <c r="AK356" s="152">
        <v>10</v>
      </c>
      <c r="AL356" s="152">
        <v>11140</v>
      </c>
      <c r="AM356" s="152">
        <v>104.96810000000001</v>
      </c>
      <c r="AN356" s="152">
        <v>106.612544</v>
      </c>
      <c r="AO356" s="152">
        <v>8</v>
      </c>
    </row>
    <row r="357" spans="1:41" x14ac:dyDescent="0.25">
      <c r="A357" s="148">
        <v>42864</v>
      </c>
      <c r="B357" s="152">
        <v>23</v>
      </c>
      <c r="C357" s="152">
        <v>9.9587129999999995</v>
      </c>
      <c r="D357" s="152">
        <v>9.9587129999999995</v>
      </c>
      <c r="E357" s="152">
        <v>6.4891050000000003</v>
      </c>
      <c r="F357" s="152">
        <v>86</v>
      </c>
      <c r="G357" s="152">
        <v>9.8410539999999997</v>
      </c>
      <c r="H357" s="152">
        <v>9.8410539999999997</v>
      </c>
      <c r="I357" s="152">
        <v>6.7610169999999998</v>
      </c>
      <c r="J357" s="152">
        <v>170</v>
      </c>
      <c r="K357" s="152">
        <v>9.6826209999999993</v>
      </c>
      <c r="L357" s="152">
        <v>9.6826209999999993</v>
      </c>
      <c r="M357" s="152">
        <v>6.941268</v>
      </c>
      <c r="N357" s="152">
        <v>352</v>
      </c>
      <c r="O357" s="152">
        <v>9.3534089999999992</v>
      </c>
      <c r="P357" s="152">
        <v>9.3534089999999992</v>
      </c>
      <c r="Q357" s="152">
        <v>7.0700019999999997</v>
      </c>
      <c r="R357" s="152">
        <v>1129</v>
      </c>
      <c r="S357" s="152">
        <v>102.50653800000001</v>
      </c>
      <c r="T357" s="152">
        <v>105.72875999999999</v>
      </c>
      <c r="U357" s="152">
        <v>8</v>
      </c>
      <c r="V357" s="152">
        <v>1857</v>
      </c>
      <c r="W357" s="152">
        <v>97.182016000000004</v>
      </c>
      <c r="X357" s="152">
        <v>99.800072</v>
      </c>
      <c r="Y357" s="152">
        <v>6.5</v>
      </c>
      <c r="Z357" s="152" t="s">
        <v>251</v>
      </c>
      <c r="AA357" s="152" t="s">
        <v>251</v>
      </c>
      <c r="AB357" s="152" t="s">
        <v>251</v>
      </c>
      <c r="AC357" s="152" t="s">
        <v>251</v>
      </c>
      <c r="AD357" s="152">
        <v>3677</v>
      </c>
      <c r="AE357" s="152">
        <v>101.48376500000001</v>
      </c>
      <c r="AF357" s="152">
        <v>104.504598</v>
      </c>
      <c r="AG357" s="152">
        <v>7.5</v>
      </c>
      <c r="AH357" s="152">
        <v>7135</v>
      </c>
      <c r="AI357" s="152">
        <v>125.19388600000001</v>
      </c>
      <c r="AJ357" s="152">
        <v>129.221664</v>
      </c>
      <c r="AK357" s="152">
        <v>10</v>
      </c>
      <c r="AL357" s="152">
        <v>11139</v>
      </c>
      <c r="AM357" s="152">
        <v>104.614653</v>
      </c>
      <c r="AN357" s="152">
        <v>106.28131999999999</v>
      </c>
      <c r="AO357" s="152">
        <v>8</v>
      </c>
    </row>
    <row r="358" spans="1:41" x14ac:dyDescent="0.25">
      <c r="A358" s="148">
        <v>42865</v>
      </c>
      <c r="B358" s="152">
        <v>22</v>
      </c>
      <c r="C358" s="152">
        <v>9.9604990000000004</v>
      </c>
      <c r="D358" s="152">
        <v>9.9604990000000004</v>
      </c>
      <c r="E358" s="152">
        <v>6.4894340000000001</v>
      </c>
      <c r="F358" s="152">
        <v>85</v>
      </c>
      <c r="G358" s="152">
        <v>9.8426709999999993</v>
      </c>
      <c r="H358" s="152">
        <v>9.8426709999999993</v>
      </c>
      <c r="I358" s="152">
        <v>6.7698549999999997</v>
      </c>
      <c r="J358" s="152">
        <v>169</v>
      </c>
      <c r="K358" s="152">
        <v>9.6836389999999994</v>
      </c>
      <c r="L358" s="152">
        <v>9.6836389999999994</v>
      </c>
      <c r="M358" s="152">
        <v>6.9592130000000001</v>
      </c>
      <c r="N358" s="152">
        <v>351</v>
      </c>
      <c r="O358" s="152">
        <v>9.3534210000000009</v>
      </c>
      <c r="P358" s="152">
        <v>9.3534210000000009</v>
      </c>
      <c r="Q358" s="152">
        <v>7.0900040000000004</v>
      </c>
      <c r="R358" s="152">
        <v>1128</v>
      </c>
      <c r="S358" s="152">
        <v>102.427211</v>
      </c>
      <c r="T358" s="152">
        <v>105.671655</v>
      </c>
      <c r="U358" s="152">
        <v>8</v>
      </c>
      <c r="V358" s="152">
        <v>1856</v>
      </c>
      <c r="W358" s="152">
        <v>97.182122000000007</v>
      </c>
      <c r="X358" s="152">
        <v>99.818233000000006</v>
      </c>
      <c r="Y358" s="152">
        <v>6.5</v>
      </c>
      <c r="Z358" s="152" t="s">
        <v>251</v>
      </c>
      <c r="AA358" s="152" t="s">
        <v>251</v>
      </c>
      <c r="AB358" s="152" t="s">
        <v>251</v>
      </c>
      <c r="AC358" s="152" t="s">
        <v>251</v>
      </c>
      <c r="AD358" s="152">
        <v>3676</v>
      </c>
      <c r="AE358" s="152">
        <v>101.625078</v>
      </c>
      <c r="AF358" s="152">
        <v>104.66674500000001</v>
      </c>
      <c r="AG358" s="152">
        <v>7.5</v>
      </c>
      <c r="AH358" s="152">
        <v>7134</v>
      </c>
      <c r="AI358" s="152">
        <v>125.054478</v>
      </c>
      <c r="AJ358" s="152">
        <v>129.11003400000001</v>
      </c>
      <c r="AK358" s="152">
        <v>10</v>
      </c>
      <c r="AL358" s="152">
        <v>11138</v>
      </c>
      <c r="AM358" s="152">
        <v>104.49782</v>
      </c>
      <c r="AN358" s="152">
        <v>106.18670899999999</v>
      </c>
      <c r="AO358" s="152">
        <v>8</v>
      </c>
    </row>
    <row r="359" spans="1:41" x14ac:dyDescent="0.25">
      <c r="A359" s="148">
        <v>42866</v>
      </c>
      <c r="B359" s="152">
        <v>28</v>
      </c>
      <c r="C359" s="152">
        <v>9.9496859999999998</v>
      </c>
      <c r="D359" s="152">
        <v>9.9496859999999998</v>
      </c>
      <c r="E359" s="152">
        <v>6.5016550000000004</v>
      </c>
      <c r="F359" s="152">
        <v>91</v>
      </c>
      <c r="G359" s="152">
        <v>9.8316409999999994</v>
      </c>
      <c r="H359" s="152">
        <v>9.8316409999999994</v>
      </c>
      <c r="I359" s="152">
        <v>6.7744090000000003</v>
      </c>
      <c r="J359" s="152">
        <v>182</v>
      </c>
      <c r="K359" s="152">
        <v>9.6602259999999998</v>
      </c>
      <c r="L359" s="152">
        <v>9.6602259999999998</v>
      </c>
      <c r="M359" s="152">
        <v>6.957192</v>
      </c>
      <c r="N359" s="152">
        <v>350</v>
      </c>
      <c r="O359" s="152">
        <v>9.3568470000000001</v>
      </c>
      <c r="P359" s="152">
        <v>9.3568470000000001</v>
      </c>
      <c r="Q359" s="152">
        <v>7.0699969999999999</v>
      </c>
      <c r="R359" s="152">
        <v>1127</v>
      </c>
      <c r="S359" s="152">
        <v>102.52963099999999</v>
      </c>
      <c r="T359" s="152">
        <v>105.79629799999999</v>
      </c>
      <c r="U359" s="152">
        <v>8</v>
      </c>
      <c r="V359" s="152">
        <v>1855</v>
      </c>
      <c r="W359" s="152">
        <v>97.307130999999998</v>
      </c>
      <c r="X359" s="152">
        <v>99.961297999999999</v>
      </c>
      <c r="Y359" s="152">
        <v>6.5</v>
      </c>
      <c r="Z359" s="152" t="s">
        <v>251</v>
      </c>
      <c r="AA359" s="152" t="s">
        <v>251</v>
      </c>
      <c r="AB359" s="152" t="s">
        <v>251</v>
      </c>
      <c r="AC359" s="152" t="s">
        <v>251</v>
      </c>
      <c r="AD359" s="152">
        <v>3675</v>
      </c>
      <c r="AE359" s="152">
        <v>101.770669</v>
      </c>
      <c r="AF359" s="152">
        <v>104.833169</v>
      </c>
      <c r="AG359" s="152">
        <v>7.5</v>
      </c>
      <c r="AH359" s="152">
        <v>7133</v>
      </c>
      <c r="AI359" s="152">
        <v>125.343295</v>
      </c>
      <c r="AJ359" s="152">
        <v>129.42662799999999</v>
      </c>
      <c r="AK359" s="152">
        <v>10</v>
      </c>
      <c r="AL359" s="152">
        <v>11137</v>
      </c>
      <c r="AM359" s="152">
        <v>104.76953399999999</v>
      </c>
      <c r="AN359" s="152">
        <v>106.480645</v>
      </c>
      <c r="AO359" s="152">
        <v>8</v>
      </c>
    </row>
    <row r="360" spans="1:41" x14ac:dyDescent="0.25">
      <c r="A360" s="148">
        <v>42867</v>
      </c>
      <c r="B360" s="152">
        <v>27</v>
      </c>
      <c r="C360" s="152">
        <v>9.9513149999999992</v>
      </c>
      <c r="D360" s="152">
        <v>9.9513149999999992</v>
      </c>
      <c r="E360" s="152">
        <v>6.523091</v>
      </c>
      <c r="F360" s="152">
        <v>90</v>
      </c>
      <c r="G360" s="152">
        <v>9.8337909999999997</v>
      </c>
      <c r="H360" s="152">
        <v>9.8337909999999997</v>
      </c>
      <c r="I360" s="152">
        <v>6.7607290000000004</v>
      </c>
      <c r="J360" s="152">
        <v>181</v>
      </c>
      <c r="K360" s="152">
        <v>9.6633519999999997</v>
      </c>
      <c r="L360" s="152">
        <v>9.6633519999999997</v>
      </c>
      <c r="M360" s="152">
        <v>6.9290260000000004</v>
      </c>
      <c r="N360" s="152">
        <v>349</v>
      </c>
      <c r="O360" s="152">
        <v>9.3602299999999996</v>
      </c>
      <c r="P360" s="152">
        <v>9.3602299999999996</v>
      </c>
      <c r="Q360" s="152">
        <v>7.0504110000000004</v>
      </c>
      <c r="R360" s="152">
        <v>1126</v>
      </c>
      <c r="S360" s="152">
        <v>102.646812</v>
      </c>
      <c r="T360" s="152">
        <v>105.93570099999999</v>
      </c>
      <c r="U360" s="152">
        <v>8</v>
      </c>
      <c r="V360" s="152">
        <v>1854</v>
      </c>
      <c r="W360" s="152">
        <v>97.473043000000004</v>
      </c>
      <c r="X360" s="152">
        <v>100.14526499999999</v>
      </c>
      <c r="Y360" s="152">
        <v>6.5</v>
      </c>
      <c r="Z360" s="152" t="s">
        <v>251</v>
      </c>
      <c r="AA360" s="152" t="s">
        <v>251</v>
      </c>
      <c r="AB360" s="152" t="s">
        <v>251</v>
      </c>
      <c r="AC360" s="152" t="s">
        <v>251</v>
      </c>
      <c r="AD360" s="152">
        <v>3674</v>
      </c>
      <c r="AE360" s="152">
        <v>102.138767</v>
      </c>
      <c r="AF360" s="152">
        <v>105.2221</v>
      </c>
      <c r="AG360" s="152">
        <v>7.5</v>
      </c>
      <c r="AH360" s="152">
        <v>7132</v>
      </c>
      <c r="AI360" s="152">
        <v>125.947013</v>
      </c>
      <c r="AJ360" s="152">
        <v>130.05812399999999</v>
      </c>
      <c r="AK360" s="152">
        <v>10</v>
      </c>
      <c r="AL360" s="152">
        <v>11136</v>
      </c>
      <c r="AM360" s="152">
        <v>105.23290299999999</v>
      </c>
      <c r="AN360" s="152">
        <v>106.96623599999999</v>
      </c>
      <c r="AO360" s="152">
        <v>8</v>
      </c>
    </row>
    <row r="361" spans="1:41" x14ac:dyDescent="0.25">
      <c r="A361" s="148">
        <v>42870</v>
      </c>
      <c r="B361" s="152">
        <v>24</v>
      </c>
      <c r="C361" s="152">
        <v>9.9564640000000004</v>
      </c>
      <c r="D361" s="152">
        <v>9.9564640000000004</v>
      </c>
      <c r="E361" s="152">
        <v>6.5589550000000001</v>
      </c>
      <c r="F361" s="152">
        <v>87</v>
      </c>
      <c r="G361" s="152">
        <v>9.8392660000000003</v>
      </c>
      <c r="H361" s="152">
        <v>9.8392660000000003</v>
      </c>
      <c r="I361" s="152">
        <v>6.7597139999999998</v>
      </c>
      <c r="J361" s="152">
        <v>178</v>
      </c>
      <c r="K361" s="152">
        <v>9.6686750000000004</v>
      </c>
      <c r="L361" s="152">
        <v>9.6686750000000004</v>
      </c>
      <c r="M361" s="152">
        <v>6.9305830000000004</v>
      </c>
      <c r="N361" s="152">
        <v>346</v>
      </c>
      <c r="O361" s="152">
        <v>9.3662109999999998</v>
      </c>
      <c r="P361" s="152">
        <v>9.3662109999999998</v>
      </c>
      <c r="Q361" s="152">
        <v>7.040559</v>
      </c>
      <c r="R361" s="152">
        <v>1123</v>
      </c>
      <c r="S361" s="152">
        <v>102.669774</v>
      </c>
      <c r="T361" s="152">
        <v>106.02533</v>
      </c>
      <c r="U361" s="152">
        <v>8</v>
      </c>
      <c r="V361" s="152">
        <v>1851</v>
      </c>
      <c r="W361" s="152">
        <v>97.578299999999999</v>
      </c>
      <c r="X361" s="152">
        <v>100.304689</v>
      </c>
      <c r="Y361" s="152">
        <v>6.5</v>
      </c>
      <c r="Z361" s="152" t="s">
        <v>251</v>
      </c>
      <c r="AA361" s="152" t="s">
        <v>251</v>
      </c>
      <c r="AB361" s="152" t="s">
        <v>251</v>
      </c>
      <c r="AC361" s="152" t="s">
        <v>251</v>
      </c>
      <c r="AD361" s="152">
        <v>3671</v>
      </c>
      <c r="AE361" s="152">
        <v>102.273347</v>
      </c>
      <c r="AF361" s="152">
        <v>105.41918</v>
      </c>
      <c r="AG361" s="152">
        <v>7.5</v>
      </c>
      <c r="AH361" s="152">
        <v>7129</v>
      </c>
      <c r="AI361" s="152">
        <v>125.946271</v>
      </c>
      <c r="AJ361" s="152">
        <v>130.140715</v>
      </c>
      <c r="AK361" s="152">
        <v>10</v>
      </c>
      <c r="AL361" s="152">
        <v>11133</v>
      </c>
      <c r="AM361" s="152">
        <v>105.231336</v>
      </c>
      <c r="AN361" s="152">
        <v>107.031336</v>
      </c>
      <c r="AO361" s="152">
        <v>8</v>
      </c>
    </row>
    <row r="362" spans="1:41" x14ac:dyDescent="0.25">
      <c r="A362" s="148">
        <v>42871</v>
      </c>
      <c r="B362" s="152">
        <v>23</v>
      </c>
      <c r="C362" s="152">
        <v>9.9582680000000003</v>
      </c>
      <c r="D362" s="152">
        <v>9.9582680000000003</v>
      </c>
      <c r="E362" s="152">
        <v>6.5593389999999996</v>
      </c>
      <c r="F362" s="152">
        <v>86</v>
      </c>
      <c r="G362" s="152">
        <v>9.8396899999999992</v>
      </c>
      <c r="H362" s="152">
        <v>9.8396899999999992</v>
      </c>
      <c r="I362" s="152">
        <v>6.8199820000000004</v>
      </c>
      <c r="J362" s="152">
        <v>177</v>
      </c>
      <c r="K362" s="152">
        <v>9.6686630000000005</v>
      </c>
      <c r="L362" s="152">
        <v>9.6686630000000005</v>
      </c>
      <c r="M362" s="152">
        <v>6.9699989999999996</v>
      </c>
      <c r="N362" s="152">
        <v>345</v>
      </c>
      <c r="O362" s="152">
        <v>9.3686880000000006</v>
      </c>
      <c r="P362" s="152">
        <v>9.3686880000000006</v>
      </c>
      <c r="Q362" s="152">
        <v>7.0315110000000001</v>
      </c>
      <c r="R362" s="152">
        <v>1122</v>
      </c>
      <c r="S362" s="152">
        <v>102.802162</v>
      </c>
      <c r="T362" s="152">
        <v>106.17994</v>
      </c>
      <c r="U362" s="152">
        <v>8</v>
      </c>
      <c r="V362" s="152">
        <v>1850</v>
      </c>
      <c r="W362" s="152">
        <v>97.720714999999998</v>
      </c>
      <c r="X362" s="152">
        <v>100.465159</v>
      </c>
      <c r="Y362" s="152">
        <v>6.5</v>
      </c>
      <c r="Z362" s="152" t="s">
        <v>251</v>
      </c>
      <c r="AA362" s="152" t="s">
        <v>251</v>
      </c>
      <c r="AB362" s="152" t="s">
        <v>251</v>
      </c>
      <c r="AC362" s="152" t="s">
        <v>251</v>
      </c>
      <c r="AD362" s="152">
        <v>3670</v>
      </c>
      <c r="AE362" s="152">
        <v>102.42440999999999</v>
      </c>
      <c r="AF362" s="152">
        <v>105.591077</v>
      </c>
      <c r="AG362" s="152">
        <v>7.5</v>
      </c>
      <c r="AH362" s="152">
        <v>7128</v>
      </c>
      <c r="AI362" s="152">
        <v>126.519265</v>
      </c>
      <c r="AJ362" s="152">
        <v>130.74148700000001</v>
      </c>
      <c r="AK362" s="152">
        <v>10</v>
      </c>
      <c r="AL362" s="152">
        <v>11132</v>
      </c>
      <c r="AM362" s="152">
        <v>105.590918</v>
      </c>
      <c r="AN362" s="152">
        <v>107.41314</v>
      </c>
      <c r="AO362" s="152">
        <v>8</v>
      </c>
    </row>
    <row r="363" spans="1:41" x14ac:dyDescent="0.25">
      <c r="A363" s="148">
        <v>42872</v>
      </c>
      <c r="B363" s="152">
        <v>22</v>
      </c>
      <c r="C363" s="152">
        <v>9.9601889999999997</v>
      </c>
      <c r="D363" s="152">
        <v>9.9601889999999997</v>
      </c>
      <c r="E363" s="152">
        <v>6.5405660000000001</v>
      </c>
      <c r="F363" s="152">
        <v>85</v>
      </c>
      <c r="G363" s="152">
        <v>9.84267</v>
      </c>
      <c r="H363" s="152">
        <v>9.84267</v>
      </c>
      <c r="I363" s="152">
        <v>6.7698989999999997</v>
      </c>
      <c r="J363" s="152">
        <v>176</v>
      </c>
      <c r="K363" s="152">
        <v>9.6715619999999998</v>
      </c>
      <c r="L363" s="152">
        <v>9.6715619999999998</v>
      </c>
      <c r="M363" s="152">
        <v>6.9461890000000004</v>
      </c>
      <c r="N363" s="152">
        <v>344</v>
      </c>
      <c r="O363" s="152">
        <v>9.3714069999999996</v>
      </c>
      <c r="P363" s="152">
        <v>9.3714069999999996</v>
      </c>
      <c r="Q363" s="152">
        <v>7.0195420000000004</v>
      </c>
      <c r="R363" s="152">
        <v>1121</v>
      </c>
      <c r="S363" s="152">
        <v>102.95010499999999</v>
      </c>
      <c r="T363" s="152">
        <v>106.350105</v>
      </c>
      <c r="U363" s="152">
        <v>8</v>
      </c>
      <c r="V363" s="152">
        <v>1849</v>
      </c>
      <c r="W363" s="152">
        <v>97.941693000000001</v>
      </c>
      <c r="X363" s="152">
        <v>100.704193</v>
      </c>
      <c r="Y363" s="152">
        <v>6.5</v>
      </c>
      <c r="Z363" s="152" t="s">
        <v>251</v>
      </c>
      <c r="AA363" s="152" t="s">
        <v>251</v>
      </c>
      <c r="AB363" s="152" t="s">
        <v>251</v>
      </c>
      <c r="AC363" s="152" t="s">
        <v>251</v>
      </c>
      <c r="AD363" s="152">
        <v>3669</v>
      </c>
      <c r="AE363" s="152">
        <v>102.784594</v>
      </c>
      <c r="AF363" s="152">
        <v>105.972094</v>
      </c>
      <c r="AG363" s="152">
        <v>7.5</v>
      </c>
      <c r="AH363" s="152">
        <v>7127</v>
      </c>
      <c r="AI363" s="152">
        <v>127.052595</v>
      </c>
      <c r="AJ363" s="152">
        <v>131.302595</v>
      </c>
      <c r="AK363" s="152">
        <v>10</v>
      </c>
      <c r="AL363" s="152">
        <v>11131</v>
      </c>
      <c r="AM363" s="152">
        <v>106.207756</v>
      </c>
      <c r="AN363" s="152">
        <v>108.0522</v>
      </c>
      <c r="AO363" s="152">
        <v>8</v>
      </c>
    </row>
    <row r="364" spans="1:41" x14ac:dyDescent="0.25">
      <c r="A364" s="148">
        <v>42873</v>
      </c>
      <c r="B364" s="152">
        <v>28</v>
      </c>
      <c r="C364" s="152">
        <v>9.948143</v>
      </c>
      <c r="D364" s="152">
        <v>9.948143</v>
      </c>
      <c r="E364" s="152">
        <v>6.7020840000000002</v>
      </c>
      <c r="F364" s="152">
        <v>91</v>
      </c>
      <c r="G364" s="152">
        <v>9.8308400000000002</v>
      </c>
      <c r="H364" s="152">
        <v>9.8308400000000002</v>
      </c>
      <c r="I364" s="152">
        <v>6.807194</v>
      </c>
      <c r="J364" s="152">
        <v>175</v>
      </c>
      <c r="K364" s="152">
        <v>9.6726019999999995</v>
      </c>
      <c r="L364" s="152">
        <v>9.6726019999999995</v>
      </c>
      <c r="M364" s="152">
        <v>6.963012</v>
      </c>
      <c r="N364" s="152">
        <v>343</v>
      </c>
      <c r="O364" s="152">
        <v>9.362425</v>
      </c>
      <c r="P364" s="152">
        <v>9.362425</v>
      </c>
      <c r="Q364" s="152">
        <v>7.1474529999999996</v>
      </c>
      <c r="R364" s="152">
        <v>1120</v>
      </c>
      <c r="S364" s="152">
        <v>102.654584</v>
      </c>
      <c r="T364" s="152">
        <v>106.076806</v>
      </c>
      <c r="U364" s="152">
        <v>8</v>
      </c>
      <c r="V364" s="152">
        <v>1848</v>
      </c>
      <c r="W364" s="152">
        <v>97.530073000000002</v>
      </c>
      <c r="X364" s="152">
        <v>100.31062900000001</v>
      </c>
      <c r="Y364" s="152">
        <v>6.5</v>
      </c>
      <c r="Z364" s="152" t="s">
        <v>251</v>
      </c>
      <c r="AA364" s="152" t="s">
        <v>251</v>
      </c>
      <c r="AB364" s="152" t="s">
        <v>251</v>
      </c>
      <c r="AC364" s="152" t="s">
        <v>251</v>
      </c>
      <c r="AD364" s="152">
        <v>3668</v>
      </c>
      <c r="AE364" s="152">
        <v>101.99601</v>
      </c>
      <c r="AF364" s="152">
        <v>105.20434299999999</v>
      </c>
      <c r="AG364" s="152">
        <v>7.5</v>
      </c>
      <c r="AH364" s="152">
        <v>7126</v>
      </c>
      <c r="AI364" s="152">
        <v>126.374222</v>
      </c>
      <c r="AJ364" s="152">
        <v>130.65199999999999</v>
      </c>
      <c r="AK364" s="152">
        <v>10</v>
      </c>
      <c r="AL364" s="152">
        <v>11130</v>
      </c>
      <c r="AM364" s="152">
        <v>105.475674</v>
      </c>
      <c r="AN364" s="152">
        <v>107.342341</v>
      </c>
      <c r="AO364" s="152">
        <v>8</v>
      </c>
    </row>
    <row r="365" spans="1:41" x14ac:dyDescent="0.25">
      <c r="A365" s="148">
        <v>42874</v>
      </c>
      <c r="B365" s="152">
        <v>27</v>
      </c>
      <c r="C365" s="152">
        <v>9.9495690000000003</v>
      </c>
      <c r="D365" s="152">
        <v>9.9495690000000003</v>
      </c>
      <c r="E365" s="152">
        <v>6.758216</v>
      </c>
      <c r="F365" s="152">
        <v>90</v>
      </c>
      <c r="G365" s="152">
        <v>9.8310049999999993</v>
      </c>
      <c r="H365" s="152">
        <v>9.8310049999999993</v>
      </c>
      <c r="I365" s="152">
        <v>6.8760009999999996</v>
      </c>
      <c r="J365" s="152">
        <v>174</v>
      </c>
      <c r="K365" s="152">
        <v>9.6713869999999993</v>
      </c>
      <c r="L365" s="152">
        <v>9.6713869999999993</v>
      </c>
      <c r="M365" s="152">
        <v>7.0299009999999997</v>
      </c>
      <c r="N365" s="152">
        <v>342</v>
      </c>
      <c r="O365" s="152">
        <v>9.3597900000000003</v>
      </c>
      <c r="P365" s="152">
        <v>9.3597900000000003</v>
      </c>
      <c r="Q365" s="152">
        <v>7.2000039999999998</v>
      </c>
      <c r="R365" s="152">
        <v>1119</v>
      </c>
      <c r="S365" s="152">
        <v>102.515829</v>
      </c>
      <c r="T365" s="152">
        <v>105.960273</v>
      </c>
      <c r="U365" s="152">
        <v>8</v>
      </c>
      <c r="V365" s="152">
        <v>1847</v>
      </c>
      <c r="W365" s="152">
        <v>97.283555000000007</v>
      </c>
      <c r="X365" s="152">
        <v>100.082166</v>
      </c>
      <c r="Y365" s="152">
        <v>6.5</v>
      </c>
      <c r="Z365" s="152" t="s">
        <v>251</v>
      </c>
      <c r="AA365" s="152" t="s">
        <v>251</v>
      </c>
      <c r="AB365" s="152" t="s">
        <v>251</v>
      </c>
      <c r="AC365" s="152" t="s">
        <v>251</v>
      </c>
      <c r="AD365" s="152">
        <v>3667</v>
      </c>
      <c r="AE365" s="152">
        <v>101.56871099999999</v>
      </c>
      <c r="AF365" s="152">
        <v>104.797878</v>
      </c>
      <c r="AG365" s="152">
        <v>7.5</v>
      </c>
      <c r="AH365" s="152">
        <v>7125</v>
      </c>
      <c r="AI365" s="152">
        <v>125.875156</v>
      </c>
      <c r="AJ365" s="152">
        <v>130.180712</v>
      </c>
      <c r="AK365" s="152">
        <v>10</v>
      </c>
      <c r="AL365" s="152">
        <v>11129</v>
      </c>
      <c r="AM365" s="152">
        <v>105.166646</v>
      </c>
      <c r="AN365" s="152">
        <v>107.05553500000001</v>
      </c>
      <c r="AO365" s="152">
        <v>8</v>
      </c>
    </row>
    <row r="366" spans="1:41" x14ac:dyDescent="0.25">
      <c r="A366" s="148">
        <v>42877</v>
      </c>
      <c r="B366" s="152">
        <v>24</v>
      </c>
      <c r="C366" s="152">
        <v>9.9551739999999995</v>
      </c>
      <c r="D366" s="152">
        <v>9.9551739999999995</v>
      </c>
      <c r="E366" s="152">
        <v>6.7541760000000002</v>
      </c>
      <c r="F366" s="152">
        <v>87</v>
      </c>
      <c r="G366" s="152">
        <v>9.8355709999999998</v>
      </c>
      <c r="H366" s="152">
        <v>9.8355709999999998</v>
      </c>
      <c r="I366" s="152">
        <v>6.9177059999999999</v>
      </c>
      <c r="J366" s="152">
        <v>171</v>
      </c>
      <c r="K366" s="152">
        <v>9.6754499999999997</v>
      </c>
      <c r="L366" s="152">
        <v>9.6754499999999997</v>
      </c>
      <c r="M366" s="152">
        <v>7.0618230000000004</v>
      </c>
      <c r="N366" s="152">
        <v>339</v>
      </c>
      <c r="O366" s="152">
        <v>9.3629029999999993</v>
      </c>
      <c r="P366" s="152">
        <v>9.3629029999999993</v>
      </c>
      <c r="Q366" s="152">
        <v>7.2259979999999997</v>
      </c>
      <c r="R366" s="152">
        <v>1116</v>
      </c>
      <c r="S366" s="152">
        <v>102.39605400000001</v>
      </c>
      <c r="T366" s="152">
        <v>105.90716500000001</v>
      </c>
      <c r="U366" s="152">
        <v>8</v>
      </c>
      <c r="V366" s="152">
        <v>1844</v>
      </c>
      <c r="W366" s="152">
        <v>97.100983999999997</v>
      </c>
      <c r="X366" s="152">
        <v>99.953761999999998</v>
      </c>
      <c r="Y366" s="152">
        <v>6.5</v>
      </c>
      <c r="Z366" s="152" t="s">
        <v>251</v>
      </c>
      <c r="AA366" s="152" t="s">
        <v>251</v>
      </c>
      <c r="AB366" s="152" t="s">
        <v>251</v>
      </c>
      <c r="AC366" s="152" t="s">
        <v>251</v>
      </c>
      <c r="AD366" s="152">
        <v>3664</v>
      </c>
      <c r="AE366" s="152">
        <v>101.268738</v>
      </c>
      <c r="AF366" s="152">
        <v>104.560405</v>
      </c>
      <c r="AG366" s="152">
        <v>7.5</v>
      </c>
      <c r="AH366" s="152">
        <v>7122</v>
      </c>
      <c r="AI366" s="152">
        <v>125.253204</v>
      </c>
      <c r="AJ366" s="152">
        <v>129.64209299999999</v>
      </c>
      <c r="AK366" s="152">
        <v>10</v>
      </c>
      <c r="AL366" s="152">
        <v>11126</v>
      </c>
      <c r="AM366" s="152">
        <v>104.7127</v>
      </c>
      <c r="AN366" s="152">
        <v>106.668256</v>
      </c>
      <c r="AO366" s="152">
        <v>8</v>
      </c>
    </row>
    <row r="367" spans="1:41" x14ac:dyDescent="0.25">
      <c r="A367" s="148">
        <v>42878</v>
      </c>
      <c r="B367" s="152">
        <v>23</v>
      </c>
      <c r="C367" s="152">
        <v>9.9574400000000001</v>
      </c>
      <c r="D367" s="152">
        <v>9.9574400000000001</v>
      </c>
      <c r="E367" s="152">
        <v>6.6900380000000004</v>
      </c>
      <c r="F367" s="152">
        <v>86</v>
      </c>
      <c r="G367" s="152">
        <v>9.836684</v>
      </c>
      <c r="H367" s="152">
        <v>9.836684</v>
      </c>
      <c r="I367" s="152">
        <v>6.9499880000000003</v>
      </c>
      <c r="J367" s="152">
        <v>170</v>
      </c>
      <c r="K367" s="152">
        <v>9.6764589999999995</v>
      </c>
      <c r="L367" s="152">
        <v>9.6764589999999995</v>
      </c>
      <c r="M367" s="152">
        <v>7.0805410000000002</v>
      </c>
      <c r="N367" s="152">
        <v>338</v>
      </c>
      <c r="O367" s="152">
        <v>9.3643330000000002</v>
      </c>
      <c r="P367" s="152">
        <v>9.3643330000000002</v>
      </c>
      <c r="Q367" s="152">
        <v>7.2300050000000002</v>
      </c>
      <c r="R367" s="152">
        <v>1115</v>
      </c>
      <c r="S367" s="152">
        <v>102.23283600000001</v>
      </c>
      <c r="T367" s="152">
        <v>105.766169</v>
      </c>
      <c r="U367" s="152">
        <v>8</v>
      </c>
      <c r="V367" s="152">
        <v>1843</v>
      </c>
      <c r="W367" s="152">
        <v>96.833416999999997</v>
      </c>
      <c r="X367" s="152">
        <v>99.704250000000002</v>
      </c>
      <c r="Y367" s="152">
        <v>6.5</v>
      </c>
      <c r="Z367" s="152" t="s">
        <v>251</v>
      </c>
      <c r="AA367" s="152" t="s">
        <v>251</v>
      </c>
      <c r="AB367" s="152" t="s">
        <v>251</v>
      </c>
      <c r="AC367" s="152" t="s">
        <v>251</v>
      </c>
      <c r="AD367" s="152">
        <v>3663</v>
      </c>
      <c r="AE367" s="152">
        <v>101.267972</v>
      </c>
      <c r="AF367" s="152">
        <v>104.580472</v>
      </c>
      <c r="AG367" s="152">
        <v>7.5</v>
      </c>
      <c r="AH367" s="152">
        <v>7121</v>
      </c>
      <c r="AI367" s="152">
        <v>124.81096100000001</v>
      </c>
      <c r="AJ367" s="152">
        <v>129.22762800000001</v>
      </c>
      <c r="AK367" s="152">
        <v>10</v>
      </c>
      <c r="AL367" s="152">
        <v>11125</v>
      </c>
      <c r="AM367" s="152">
        <v>104.256511</v>
      </c>
      <c r="AN367" s="152">
        <v>106.234289</v>
      </c>
      <c r="AO367" s="152">
        <v>8</v>
      </c>
    </row>
    <row r="368" spans="1:41" x14ac:dyDescent="0.25">
      <c r="A368" s="148">
        <v>42879</v>
      </c>
      <c r="B368" s="152">
        <v>22</v>
      </c>
      <c r="C368" s="152">
        <v>9.9592829999999992</v>
      </c>
      <c r="D368" s="152">
        <v>9.9592829999999992</v>
      </c>
      <c r="E368" s="152">
        <v>6.6900219999999999</v>
      </c>
      <c r="F368" s="152">
        <v>85</v>
      </c>
      <c r="G368" s="152">
        <v>9.8383199999999995</v>
      </c>
      <c r="H368" s="152">
        <v>9.8383199999999995</v>
      </c>
      <c r="I368" s="152">
        <v>6.9601550000000003</v>
      </c>
      <c r="J368" s="152">
        <v>169</v>
      </c>
      <c r="K368" s="152">
        <v>9.6773550000000004</v>
      </c>
      <c r="L368" s="152">
        <v>9.6773550000000004</v>
      </c>
      <c r="M368" s="152">
        <v>7.1020560000000001</v>
      </c>
      <c r="N368" s="152">
        <v>337</v>
      </c>
      <c r="O368" s="152">
        <v>9.3652189999999997</v>
      </c>
      <c r="P368" s="152">
        <v>9.3652189999999997</v>
      </c>
      <c r="Q368" s="152">
        <v>7.2406670000000002</v>
      </c>
      <c r="R368" s="152">
        <v>1114</v>
      </c>
      <c r="S368" s="152">
        <v>102.25798399999999</v>
      </c>
      <c r="T368" s="152">
        <v>105.81354</v>
      </c>
      <c r="U368" s="152">
        <v>8</v>
      </c>
      <c r="V368" s="152">
        <v>1842</v>
      </c>
      <c r="W368" s="152">
        <v>96.956896</v>
      </c>
      <c r="X368" s="152">
        <v>99.845785000000006</v>
      </c>
      <c r="Y368" s="152">
        <v>6.5</v>
      </c>
      <c r="Z368" s="152" t="s">
        <v>251</v>
      </c>
      <c r="AA368" s="152" t="s">
        <v>251</v>
      </c>
      <c r="AB368" s="152" t="s">
        <v>251</v>
      </c>
      <c r="AC368" s="152" t="s">
        <v>251</v>
      </c>
      <c r="AD368" s="152">
        <v>3662</v>
      </c>
      <c r="AE368" s="152">
        <v>101.334233</v>
      </c>
      <c r="AF368" s="152">
        <v>104.66756599999999</v>
      </c>
      <c r="AG368" s="152">
        <v>7.5</v>
      </c>
      <c r="AH368" s="152">
        <v>7120</v>
      </c>
      <c r="AI368" s="152">
        <v>125.201393</v>
      </c>
      <c r="AJ368" s="152">
        <v>129.645837</v>
      </c>
      <c r="AK368" s="152">
        <v>10</v>
      </c>
      <c r="AL368" s="152">
        <v>11124</v>
      </c>
      <c r="AM368" s="152">
        <v>104.584925</v>
      </c>
      <c r="AN368" s="152">
        <v>106.584925</v>
      </c>
      <c r="AO368" s="152">
        <v>8</v>
      </c>
    </row>
    <row r="369" spans="1:41" x14ac:dyDescent="0.25">
      <c r="A369" s="148">
        <v>42880</v>
      </c>
      <c r="B369" s="152">
        <v>28</v>
      </c>
      <c r="C369" s="152">
        <v>9.9481590000000004</v>
      </c>
      <c r="D369" s="152">
        <v>9.9481590000000004</v>
      </c>
      <c r="E369" s="152">
        <v>6.700005</v>
      </c>
      <c r="F369" s="152">
        <v>91</v>
      </c>
      <c r="G369" s="152">
        <v>9.8273530000000004</v>
      </c>
      <c r="H369" s="152">
        <v>9.8273530000000004</v>
      </c>
      <c r="I369" s="152">
        <v>6.9499810000000002</v>
      </c>
      <c r="J369" s="152">
        <v>182</v>
      </c>
      <c r="K369" s="152">
        <v>9.6547049999999999</v>
      </c>
      <c r="L369" s="152">
        <v>9.6547049999999999</v>
      </c>
      <c r="M369" s="152">
        <v>7.0742820000000002</v>
      </c>
      <c r="N369" s="152">
        <v>336</v>
      </c>
      <c r="O369" s="152">
        <v>9.367858</v>
      </c>
      <c r="P369" s="152">
        <v>9.367858</v>
      </c>
      <c r="Q369" s="152">
        <v>7.2299879999999996</v>
      </c>
      <c r="R369" s="152">
        <v>1113</v>
      </c>
      <c r="S369" s="152">
        <v>102.16862500000001</v>
      </c>
      <c r="T369" s="152">
        <v>105.746403</v>
      </c>
      <c r="U369" s="152">
        <v>8</v>
      </c>
      <c r="V369" s="152">
        <v>1841</v>
      </c>
      <c r="W369" s="152">
        <v>96.836658</v>
      </c>
      <c r="X369" s="152">
        <v>99.743601999999996</v>
      </c>
      <c r="Y369" s="152">
        <v>6.5</v>
      </c>
      <c r="Z369" s="152" t="s">
        <v>251</v>
      </c>
      <c r="AA369" s="152" t="s">
        <v>251</v>
      </c>
      <c r="AB369" s="152" t="s">
        <v>251</v>
      </c>
      <c r="AC369" s="152" t="s">
        <v>251</v>
      </c>
      <c r="AD369" s="152">
        <v>3661</v>
      </c>
      <c r="AE369" s="152">
        <v>101.209073</v>
      </c>
      <c r="AF369" s="152">
        <v>104.56323999999999</v>
      </c>
      <c r="AG369" s="152">
        <v>7.5</v>
      </c>
      <c r="AH369" s="152">
        <v>7119</v>
      </c>
      <c r="AI369" s="152">
        <v>125.066361</v>
      </c>
      <c r="AJ369" s="152">
        <v>129.53858299999999</v>
      </c>
      <c r="AK369" s="152">
        <v>10</v>
      </c>
      <c r="AL369" s="152">
        <v>11123</v>
      </c>
      <c r="AM369" s="152">
        <v>104.723518</v>
      </c>
      <c r="AN369" s="152">
        <v>106.74574</v>
      </c>
      <c r="AO369" s="152">
        <v>8</v>
      </c>
    </row>
    <row r="370" spans="1:41" x14ac:dyDescent="0.25">
      <c r="A370" s="148">
        <v>42881</v>
      </c>
      <c r="B370" s="152">
        <v>27</v>
      </c>
      <c r="C370" s="152">
        <v>9.9499860000000009</v>
      </c>
      <c r="D370" s="152">
        <v>9.9499860000000009</v>
      </c>
      <c r="E370" s="152">
        <v>6.7020530000000003</v>
      </c>
      <c r="F370" s="152">
        <v>90</v>
      </c>
      <c r="G370" s="152">
        <v>9.8279209999999999</v>
      </c>
      <c r="H370" s="152">
        <v>9.8279209999999999</v>
      </c>
      <c r="I370" s="152">
        <v>7.003679</v>
      </c>
      <c r="J370" s="152">
        <v>181</v>
      </c>
      <c r="K370" s="152">
        <v>9.6534499999999994</v>
      </c>
      <c r="L370" s="152">
        <v>9.6534499999999994</v>
      </c>
      <c r="M370" s="152">
        <v>7.1401490000000001</v>
      </c>
      <c r="N370" s="152">
        <v>335</v>
      </c>
      <c r="O370" s="152">
        <v>9.3671699999999998</v>
      </c>
      <c r="P370" s="152">
        <v>9.3671699999999998</v>
      </c>
      <c r="Q370" s="152">
        <v>7.259995</v>
      </c>
      <c r="R370" s="152">
        <v>1112</v>
      </c>
      <c r="S370" s="152">
        <v>102.179</v>
      </c>
      <c r="T370" s="152">
        <v>105.779</v>
      </c>
      <c r="U370" s="152">
        <v>8</v>
      </c>
      <c r="V370" s="152">
        <v>1840</v>
      </c>
      <c r="W370" s="152">
        <v>96.911011000000002</v>
      </c>
      <c r="X370" s="152">
        <v>99.836010999999999</v>
      </c>
      <c r="Y370" s="152">
        <v>6.5</v>
      </c>
      <c r="Z370" s="152" t="s">
        <v>251</v>
      </c>
      <c r="AA370" s="152" t="s">
        <v>251</v>
      </c>
      <c r="AB370" s="152" t="s">
        <v>251</v>
      </c>
      <c r="AC370" s="152" t="s">
        <v>251</v>
      </c>
      <c r="AD370" s="152">
        <v>3660</v>
      </c>
      <c r="AE370" s="152">
        <v>101.400887</v>
      </c>
      <c r="AF370" s="152">
        <v>104.775887</v>
      </c>
      <c r="AG370" s="152">
        <v>7.5</v>
      </c>
      <c r="AH370" s="152">
        <v>7118</v>
      </c>
      <c r="AI370" s="152">
        <v>125.437072</v>
      </c>
      <c r="AJ370" s="152">
        <v>129.937072</v>
      </c>
      <c r="AK370" s="152">
        <v>10</v>
      </c>
      <c r="AL370" s="152">
        <v>11122</v>
      </c>
      <c r="AM370" s="152">
        <v>105.22496599999999</v>
      </c>
      <c r="AN370" s="152">
        <v>107.26940999999999</v>
      </c>
      <c r="AO370" s="152">
        <v>8</v>
      </c>
    </row>
    <row r="371" spans="1:41" x14ac:dyDescent="0.25">
      <c r="A371" s="148">
        <v>42884</v>
      </c>
      <c r="B371" s="152">
        <v>24</v>
      </c>
      <c r="C371" s="152">
        <v>9.9551409999999994</v>
      </c>
      <c r="D371" s="152">
        <v>9.9551409999999994</v>
      </c>
      <c r="E371" s="152">
        <v>6.7591710000000003</v>
      </c>
      <c r="F371" s="152">
        <v>87</v>
      </c>
      <c r="G371" s="152">
        <v>9.8336469999999991</v>
      </c>
      <c r="H371" s="152">
        <v>9.8336469999999991</v>
      </c>
      <c r="I371" s="152">
        <v>7.0000200000000001</v>
      </c>
      <c r="J371" s="152">
        <v>178</v>
      </c>
      <c r="K371" s="152">
        <v>9.6577900000000003</v>
      </c>
      <c r="L371" s="152">
        <v>9.6577900000000003</v>
      </c>
      <c r="M371" s="152">
        <v>7.1663399999999999</v>
      </c>
      <c r="N371" s="152">
        <v>332</v>
      </c>
      <c r="O371" s="152">
        <v>9.3710769999999997</v>
      </c>
      <c r="P371" s="152">
        <v>9.3710769999999997</v>
      </c>
      <c r="Q371" s="152">
        <v>7.2773349999999999</v>
      </c>
      <c r="R371" s="152">
        <v>1109</v>
      </c>
      <c r="S371" s="152">
        <v>102.141418</v>
      </c>
      <c r="T371" s="152">
        <v>105.80808500000001</v>
      </c>
      <c r="U371" s="152">
        <v>8</v>
      </c>
      <c r="V371" s="152">
        <v>1837</v>
      </c>
      <c r="W371" s="152">
        <v>96.849226000000002</v>
      </c>
      <c r="X371" s="152">
        <v>99.828393000000005</v>
      </c>
      <c r="Y371" s="152">
        <v>6.5</v>
      </c>
      <c r="Z371" s="152" t="s">
        <v>251</v>
      </c>
      <c r="AA371" s="152" t="s">
        <v>251</v>
      </c>
      <c r="AB371" s="152" t="s">
        <v>251</v>
      </c>
      <c r="AC371" s="152" t="s">
        <v>251</v>
      </c>
      <c r="AD371" s="152">
        <v>3657</v>
      </c>
      <c r="AE371" s="152">
        <v>101.34336999999999</v>
      </c>
      <c r="AF371" s="152">
        <v>104.78086999999999</v>
      </c>
      <c r="AG371" s="152">
        <v>7.5</v>
      </c>
      <c r="AH371" s="152">
        <v>7115</v>
      </c>
      <c r="AI371" s="152">
        <v>125.423012</v>
      </c>
      <c r="AJ371" s="152">
        <v>130.00634500000001</v>
      </c>
      <c r="AK371" s="152">
        <v>10</v>
      </c>
      <c r="AL371" s="152">
        <v>11119</v>
      </c>
      <c r="AM371" s="152">
        <v>104.96703100000001</v>
      </c>
      <c r="AN371" s="152">
        <v>107.078142</v>
      </c>
      <c r="AO371" s="152">
        <v>8</v>
      </c>
    </row>
    <row r="372" spans="1:41" x14ac:dyDescent="0.25">
      <c r="A372" s="148">
        <v>42885</v>
      </c>
      <c r="B372" s="152">
        <v>23</v>
      </c>
      <c r="C372" s="152">
        <v>9.9573769999999993</v>
      </c>
      <c r="D372" s="152">
        <v>9.9573769999999993</v>
      </c>
      <c r="E372" s="152">
        <v>6.6999829999999996</v>
      </c>
      <c r="F372" s="152">
        <v>86</v>
      </c>
      <c r="G372" s="152">
        <v>9.8344430000000003</v>
      </c>
      <c r="H372" s="152">
        <v>9.8344430000000003</v>
      </c>
      <c r="I372" s="152">
        <v>7.0469600000000003</v>
      </c>
      <c r="J372" s="152">
        <v>177</v>
      </c>
      <c r="K372" s="152">
        <v>9.6558109999999999</v>
      </c>
      <c r="L372" s="152">
        <v>9.6558109999999999</v>
      </c>
      <c r="M372" s="152">
        <v>7.2499909999999996</v>
      </c>
      <c r="N372" s="152">
        <v>331</v>
      </c>
      <c r="O372" s="152">
        <v>9.3704199999999993</v>
      </c>
      <c r="P372" s="152">
        <v>9.3704199999999993</v>
      </c>
      <c r="Q372" s="152">
        <v>7.3074589999999997</v>
      </c>
      <c r="R372" s="152">
        <v>1108</v>
      </c>
      <c r="S372" s="152">
        <v>101.97942399999999</v>
      </c>
      <c r="T372" s="152">
        <v>105.668313</v>
      </c>
      <c r="U372" s="152">
        <v>8</v>
      </c>
      <c r="V372" s="152">
        <v>1836</v>
      </c>
      <c r="W372" s="152">
        <v>96.762801999999994</v>
      </c>
      <c r="X372" s="152">
        <v>99.760024000000001</v>
      </c>
      <c r="Y372" s="152">
        <v>6.5</v>
      </c>
      <c r="Z372" s="152" t="s">
        <v>251</v>
      </c>
      <c r="AA372" s="152" t="s">
        <v>251</v>
      </c>
      <c r="AB372" s="152" t="s">
        <v>251</v>
      </c>
      <c r="AC372" s="152" t="s">
        <v>251</v>
      </c>
      <c r="AD372" s="152">
        <v>3656</v>
      </c>
      <c r="AE372" s="152">
        <v>101.015422</v>
      </c>
      <c r="AF372" s="152">
        <v>104.473755</v>
      </c>
      <c r="AG372" s="152">
        <v>7.5</v>
      </c>
      <c r="AH372" s="152">
        <v>7114</v>
      </c>
      <c r="AI372" s="152">
        <v>124.96958100000001</v>
      </c>
      <c r="AJ372" s="152">
        <v>129.580692</v>
      </c>
      <c r="AK372" s="152">
        <v>10</v>
      </c>
      <c r="AL372" s="152">
        <v>11118</v>
      </c>
      <c r="AM372" s="152">
        <v>104.60402499999999</v>
      </c>
      <c r="AN372" s="152">
        <v>106.737358</v>
      </c>
      <c r="AO372" s="152">
        <v>8</v>
      </c>
    </row>
    <row r="373" spans="1:41" x14ac:dyDescent="0.25">
      <c r="A373" s="148">
        <v>42886</v>
      </c>
      <c r="B373" s="152">
        <v>22</v>
      </c>
      <c r="C373" s="152">
        <v>9.9593720000000001</v>
      </c>
      <c r="D373" s="152">
        <v>9.9593720000000001</v>
      </c>
      <c r="E373" s="152">
        <v>6.6753390000000001</v>
      </c>
      <c r="F373" s="152">
        <v>85</v>
      </c>
      <c r="G373" s="152">
        <v>9.8359109999999994</v>
      </c>
      <c r="H373" s="152">
        <v>9.8359109999999994</v>
      </c>
      <c r="I373" s="152">
        <v>7.0655900000000003</v>
      </c>
      <c r="J373" s="152">
        <v>176</v>
      </c>
      <c r="K373" s="152">
        <v>9.6568450000000006</v>
      </c>
      <c r="L373" s="152">
        <v>9.6568450000000006</v>
      </c>
      <c r="M373" s="152">
        <v>7.2685019999999998</v>
      </c>
      <c r="N373" s="152">
        <v>330</v>
      </c>
      <c r="O373" s="152">
        <v>9.3673470000000005</v>
      </c>
      <c r="P373" s="152">
        <v>9.3673470000000005</v>
      </c>
      <c r="Q373" s="152">
        <v>7.3677950000000001</v>
      </c>
      <c r="R373" s="152">
        <v>1107</v>
      </c>
      <c r="S373" s="152">
        <v>101.999567</v>
      </c>
      <c r="T373" s="152">
        <v>105.710678</v>
      </c>
      <c r="U373" s="152">
        <v>8</v>
      </c>
      <c r="V373" s="152">
        <v>1835</v>
      </c>
      <c r="W373" s="152">
        <v>96.766638999999998</v>
      </c>
      <c r="X373" s="152">
        <v>99.781917000000007</v>
      </c>
      <c r="Y373" s="152">
        <v>6.5</v>
      </c>
      <c r="Z373" s="152" t="s">
        <v>251</v>
      </c>
      <c r="AA373" s="152" t="s">
        <v>251</v>
      </c>
      <c r="AB373" s="152" t="s">
        <v>251</v>
      </c>
      <c r="AC373" s="152" t="s">
        <v>251</v>
      </c>
      <c r="AD373" s="152">
        <v>3655</v>
      </c>
      <c r="AE373" s="152">
        <v>101.22288399999999</v>
      </c>
      <c r="AF373" s="152">
        <v>104.702051</v>
      </c>
      <c r="AG373" s="152">
        <v>7.5</v>
      </c>
      <c r="AH373" s="152">
        <v>7113</v>
      </c>
      <c r="AI373" s="152">
        <v>125.312014</v>
      </c>
      <c r="AJ373" s="152">
        <v>129.95090300000001</v>
      </c>
      <c r="AK373" s="152">
        <v>10</v>
      </c>
      <c r="AL373" s="152">
        <v>11117</v>
      </c>
      <c r="AM373" s="152">
        <v>104.982715</v>
      </c>
      <c r="AN373" s="152">
        <v>107.138271</v>
      </c>
      <c r="AO373" s="152">
        <v>8</v>
      </c>
    </row>
    <row r="374" spans="1:41" x14ac:dyDescent="0.25">
      <c r="A374" s="148">
        <v>42887</v>
      </c>
      <c r="B374" s="152">
        <v>28</v>
      </c>
      <c r="C374" s="152">
        <v>9.9477130000000002</v>
      </c>
      <c r="D374" s="152">
        <v>9.9477130000000002</v>
      </c>
      <c r="E374" s="152">
        <v>6.7579500000000001</v>
      </c>
      <c r="F374" s="152">
        <v>91</v>
      </c>
      <c r="G374" s="152">
        <v>9.8244240000000005</v>
      </c>
      <c r="H374" s="152">
        <v>9.8244240000000005</v>
      </c>
      <c r="I374" s="152">
        <v>7.0699959999999997</v>
      </c>
      <c r="J374" s="152">
        <v>175</v>
      </c>
      <c r="K374" s="152">
        <v>9.6600210000000004</v>
      </c>
      <c r="L374" s="152">
        <v>9.6600210000000004</v>
      </c>
      <c r="M374" s="152">
        <v>7.2399979999999999</v>
      </c>
      <c r="N374" s="152">
        <v>357</v>
      </c>
      <c r="O374" s="152">
        <v>9.3206419999999994</v>
      </c>
      <c r="P374" s="152">
        <v>9.3206419999999994</v>
      </c>
      <c r="Q374" s="152">
        <v>7.3499970000000001</v>
      </c>
      <c r="R374" s="152">
        <v>1106</v>
      </c>
      <c r="S374" s="152">
        <v>102.086991</v>
      </c>
      <c r="T374" s="152">
        <v>105.820324</v>
      </c>
      <c r="U374" s="152">
        <v>8</v>
      </c>
      <c r="V374" s="152">
        <v>1834</v>
      </c>
      <c r="W374" s="152">
        <v>96.938958</v>
      </c>
      <c r="X374" s="152">
        <v>99.972290999999998</v>
      </c>
      <c r="Y374" s="152">
        <v>6.5</v>
      </c>
      <c r="Z374" s="152" t="s">
        <v>251</v>
      </c>
      <c r="AA374" s="152" t="s">
        <v>251</v>
      </c>
      <c r="AB374" s="152" t="s">
        <v>251</v>
      </c>
      <c r="AC374" s="152" t="s">
        <v>251</v>
      </c>
      <c r="AD374" s="152">
        <v>3654</v>
      </c>
      <c r="AE374" s="152">
        <v>101.484056</v>
      </c>
      <c r="AF374" s="152">
        <v>104.984056</v>
      </c>
      <c r="AG374" s="152">
        <v>7.5</v>
      </c>
      <c r="AH374" s="152">
        <v>7112</v>
      </c>
      <c r="AI374" s="152">
        <v>125.670643</v>
      </c>
      <c r="AJ374" s="152">
        <v>130.33731</v>
      </c>
      <c r="AK374" s="152">
        <v>10</v>
      </c>
      <c r="AL374" s="152">
        <v>11116</v>
      </c>
      <c r="AM374" s="152">
        <v>105.34717000000001</v>
      </c>
      <c r="AN374" s="152">
        <v>107.52494799999999</v>
      </c>
      <c r="AO374" s="152">
        <v>8</v>
      </c>
    </row>
    <row r="375" spans="1:41" x14ac:dyDescent="0.25">
      <c r="A375" s="148">
        <v>42888</v>
      </c>
      <c r="B375" s="152">
        <v>27</v>
      </c>
      <c r="C375" s="152">
        <v>9.9496470000000006</v>
      </c>
      <c r="D375" s="152">
        <v>9.9496470000000006</v>
      </c>
      <c r="E375" s="152">
        <v>6.7477099999999997</v>
      </c>
      <c r="F375" s="152">
        <v>90</v>
      </c>
      <c r="G375" s="152">
        <v>9.8277800000000006</v>
      </c>
      <c r="H375" s="152">
        <v>9.8277800000000006</v>
      </c>
      <c r="I375" s="152">
        <v>7.0095179999999999</v>
      </c>
      <c r="J375" s="152">
        <v>174</v>
      </c>
      <c r="K375" s="152">
        <v>9.6623870000000007</v>
      </c>
      <c r="L375" s="152">
        <v>9.6623870000000007</v>
      </c>
      <c r="M375" s="152">
        <v>7.2291619999999996</v>
      </c>
      <c r="N375" s="152">
        <v>356</v>
      </c>
      <c r="O375" s="152">
        <v>9.3232750000000006</v>
      </c>
      <c r="P375" s="152">
        <v>9.3232750000000006</v>
      </c>
      <c r="Q375" s="152">
        <v>7.3400030000000003</v>
      </c>
      <c r="R375" s="152">
        <v>1105</v>
      </c>
      <c r="S375" s="152">
        <v>102.172293</v>
      </c>
      <c r="T375" s="152">
        <v>105.92784899999999</v>
      </c>
      <c r="U375" s="152">
        <v>8</v>
      </c>
      <c r="V375" s="152">
        <v>1833</v>
      </c>
      <c r="W375" s="152">
        <v>97.016133999999994</v>
      </c>
      <c r="X375" s="152">
        <v>100.06752299999999</v>
      </c>
      <c r="Y375" s="152">
        <v>6.5</v>
      </c>
      <c r="Z375" s="152" t="s">
        <v>251</v>
      </c>
      <c r="AA375" s="152" t="s">
        <v>251</v>
      </c>
      <c r="AB375" s="152" t="s">
        <v>251</v>
      </c>
      <c r="AC375" s="152" t="s">
        <v>251</v>
      </c>
      <c r="AD375" s="152">
        <v>3653</v>
      </c>
      <c r="AE375" s="152">
        <v>101.707695</v>
      </c>
      <c r="AF375" s="152">
        <v>105.228528</v>
      </c>
      <c r="AG375" s="152">
        <v>7.5</v>
      </c>
      <c r="AH375" s="152">
        <v>7111</v>
      </c>
      <c r="AI375" s="152">
        <v>126.278718</v>
      </c>
      <c r="AJ375" s="152">
        <v>130.973162</v>
      </c>
      <c r="AK375" s="152">
        <v>10</v>
      </c>
      <c r="AL375" s="152">
        <v>11115</v>
      </c>
      <c r="AM375" s="152">
        <v>105.957842</v>
      </c>
      <c r="AN375" s="152">
        <v>108.157842</v>
      </c>
      <c r="AO375" s="152">
        <v>8</v>
      </c>
    </row>
    <row r="376" spans="1:41" x14ac:dyDescent="0.25">
      <c r="A376" s="148">
        <v>42891</v>
      </c>
      <c r="B376" s="152">
        <v>24</v>
      </c>
      <c r="C376" s="152">
        <v>9.9552019999999999</v>
      </c>
      <c r="D376" s="152">
        <v>9.9552019999999999</v>
      </c>
      <c r="E376" s="152">
        <v>6.7499380000000002</v>
      </c>
      <c r="F376" s="152">
        <v>87</v>
      </c>
      <c r="G376" s="152">
        <v>9.8337710000000005</v>
      </c>
      <c r="H376" s="152">
        <v>9.8337710000000005</v>
      </c>
      <c r="I376" s="152">
        <v>6.9947140000000001</v>
      </c>
      <c r="J376" s="152">
        <v>171</v>
      </c>
      <c r="K376" s="152">
        <v>9.6691289999999999</v>
      </c>
      <c r="L376" s="152">
        <v>9.6691289999999999</v>
      </c>
      <c r="M376" s="152">
        <v>7.2040670000000002</v>
      </c>
      <c r="N376" s="152">
        <v>353</v>
      </c>
      <c r="O376" s="152">
        <v>9.3328640000000007</v>
      </c>
      <c r="P376" s="152">
        <v>9.3328640000000007</v>
      </c>
      <c r="Q376" s="152">
        <v>7.2899950000000002</v>
      </c>
      <c r="R376" s="152">
        <v>1102</v>
      </c>
      <c r="S376" s="152">
        <v>102.395973</v>
      </c>
      <c r="T376" s="152">
        <v>106.21819499999999</v>
      </c>
      <c r="U376" s="152">
        <v>8</v>
      </c>
      <c r="V376" s="152">
        <v>1830</v>
      </c>
      <c r="W376" s="152">
        <v>97.391824999999997</v>
      </c>
      <c r="X376" s="152">
        <v>100.497381</v>
      </c>
      <c r="Y376" s="152">
        <v>6.5</v>
      </c>
      <c r="Z376" s="152" t="s">
        <v>251</v>
      </c>
      <c r="AA376" s="152" t="s">
        <v>251</v>
      </c>
      <c r="AB376" s="152" t="s">
        <v>251</v>
      </c>
      <c r="AC376" s="152" t="s">
        <v>251</v>
      </c>
      <c r="AD376" s="152">
        <v>3650</v>
      </c>
      <c r="AE376" s="152">
        <v>102.20372999999999</v>
      </c>
      <c r="AF376" s="152">
        <v>105.787063</v>
      </c>
      <c r="AG376" s="152">
        <v>7.5</v>
      </c>
      <c r="AH376" s="152">
        <v>7108</v>
      </c>
      <c r="AI376" s="152">
        <v>127.396208</v>
      </c>
      <c r="AJ376" s="152">
        <v>132.17398600000001</v>
      </c>
      <c r="AK376" s="152">
        <v>10</v>
      </c>
      <c r="AL376" s="152">
        <v>11112</v>
      </c>
      <c r="AM376" s="152">
        <v>107.133934</v>
      </c>
      <c r="AN376" s="152">
        <v>109.40060099999999</v>
      </c>
      <c r="AO376" s="152">
        <v>8</v>
      </c>
    </row>
    <row r="377" spans="1:41" x14ac:dyDescent="0.25">
      <c r="A377" s="148">
        <v>42892</v>
      </c>
      <c r="B377" s="152">
        <v>23</v>
      </c>
      <c r="C377" s="152">
        <v>9.9571869999999993</v>
      </c>
      <c r="D377" s="152">
        <v>9.9571869999999993</v>
      </c>
      <c r="E377" s="152">
        <v>6.729978</v>
      </c>
      <c r="F377" s="152">
        <v>86</v>
      </c>
      <c r="G377" s="152">
        <v>9.835089</v>
      </c>
      <c r="H377" s="152">
        <v>9.835089</v>
      </c>
      <c r="I377" s="152">
        <v>7.0190020000000004</v>
      </c>
      <c r="J377" s="152">
        <v>170</v>
      </c>
      <c r="K377" s="152">
        <v>9.6712260000000008</v>
      </c>
      <c r="L377" s="152">
        <v>9.6712260000000008</v>
      </c>
      <c r="M377" s="152">
        <v>7.1989559999999999</v>
      </c>
      <c r="N377" s="152">
        <v>352</v>
      </c>
      <c r="O377" s="152">
        <v>9.3373069999999991</v>
      </c>
      <c r="P377" s="152">
        <v>9.3373069999999991</v>
      </c>
      <c r="Q377" s="152">
        <v>7.2585620000000004</v>
      </c>
      <c r="R377" s="152">
        <v>1101</v>
      </c>
      <c r="S377" s="152">
        <v>102.539489</v>
      </c>
      <c r="T377" s="152">
        <v>106.383933</v>
      </c>
      <c r="U377" s="152">
        <v>8</v>
      </c>
      <c r="V377" s="152">
        <v>1829</v>
      </c>
      <c r="W377" s="152">
        <v>97.682760000000002</v>
      </c>
      <c r="X377" s="152">
        <v>100.806371</v>
      </c>
      <c r="Y377" s="152">
        <v>6.5</v>
      </c>
      <c r="Z377" s="152" t="s">
        <v>251</v>
      </c>
      <c r="AA377" s="152" t="s">
        <v>251</v>
      </c>
      <c r="AB377" s="152" t="s">
        <v>251</v>
      </c>
      <c r="AC377" s="152" t="s">
        <v>251</v>
      </c>
      <c r="AD377" s="152">
        <v>3649</v>
      </c>
      <c r="AE377" s="152">
        <v>102.92537400000001</v>
      </c>
      <c r="AF377" s="152">
        <v>106.52954099999999</v>
      </c>
      <c r="AG377" s="152">
        <v>7.5</v>
      </c>
      <c r="AH377" s="152">
        <v>7107</v>
      </c>
      <c r="AI377" s="152">
        <v>128.803169</v>
      </c>
      <c r="AJ377" s="152">
        <v>133.60872499999999</v>
      </c>
      <c r="AK377" s="152">
        <v>10</v>
      </c>
      <c r="AL377" s="152">
        <v>11111</v>
      </c>
      <c r="AM377" s="152">
        <v>108.931861</v>
      </c>
      <c r="AN377" s="152">
        <v>111.22075</v>
      </c>
      <c r="AO377" s="152">
        <v>8</v>
      </c>
    </row>
    <row r="378" spans="1:41" x14ac:dyDescent="0.25">
      <c r="A378" s="148">
        <v>42893</v>
      </c>
      <c r="B378" s="152">
        <v>22</v>
      </c>
      <c r="C378" s="152">
        <v>9.9591659999999997</v>
      </c>
      <c r="D378" s="152">
        <v>9.9591659999999997</v>
      </c>
      <c r="E378" s="152">
        <v>6.7093239999999996</v>
      </c>
      <c r="F378" s="152">
        <v>85</v>
      </c>
      <c r="G378" s="152">
        <v>9.8372200000000003</v>
      </c>
      <c r="H378" s="152">
        <v>9.8372200000000003</v>
      </c>
      <c r="I378" s="152">
        <v>7.0082930000000001</v>
      </c>
      <c r="J378" s="152">
        <v>169</v>
      </c>
      <c r="K378" s="152">
        <v>9.673508</v>
      </c>
      <c r="L378" s="152">
        <v>9.673508</v>
      </c>
      <c r="M378" s="152">
        <v>7.1895939999999996</v>
      </c>
      <c r="N378" s="152">
        <v>351</v>
      </c>
      <c r="O378" s="152">
        <v>9.3408490000000004</v>
      </c>
      <c r="P378" s="152">
        <v>9.3408490000000004</v>
      </c>
      <c r="Q378" s="152">
        <v>7.23759</v>
      </c>
      <c r="R378" s="152">
        <v>1100</v>
      </c>
      <c r="S378" s="152">
        <v>102.42146099999999</v>
      </c>
      <c r="T378" s="152">
        <v>106.288128</v>
      </c>
      <c r="U378" s="152">
        <v>8</v>
      </c>
      <c r="V378" s="152">
        <v>1828</v>
      </c>
      <c r="W378" s="152">
        <v>97.479731000000001</v>
      </c>
      <c r="X378" s="152">
        <v>100.621398</v>
      </c>
      <c r="Y378" s="152">
        <v>6.5</v>
      </c>
      <c r="Z378" s="152" t="s">
        <v>251</v>
      </c>
      <c r="AA378" s="152" t="s">
        <v>251</v>
      </c>
      <c r="AB378" s="152" t="s">
        <v>251</v>
      </c>
      <c r="AC378" s="152" t="s">
        <v>251</v>
      </c>
      <c r="AD378" s="152">
        <v>3648</v>
      </c>
      <c r="AE378" s="152">
        <v>102.590041</v>
      </c>
      <c r="AF378" s="152">
        <v>106.215041</v>
      </c>
      <c r="AG378" s="152">
        <v>7.5</v>
      </c>
      <c r="AH378" s="152">
        <v>7106</v>
      </c>
      <c r="AI378" s="152">
        <v>128.64614700000001</v>
      </c>
      <c r="AJ378" s="152">
        <v>133.47948</v>
      </c>
      <c r="AK378" s="152">
        <v>10</v>
      </c>
      <c r="AL378" s="152">
        <v>11110</v>
      </c>
      <c r="AM378" s="152">
        <v>108.501017</v>
      </c>
      <c r="AN378" s="152">
        <v>110.812128</v>
      </c>
      <c r="AO378" s="152">
        <v>8</v>
      </c>
    </row>
    <row r="379" spans="1:41" x14ac:dyDescent="0.25">
      <c r="A379" s="148">
        <v>42894</v>
      </c>
      <c r="B379" s="152">
        <v>28</v>
      </c>
      <c r="C379" s="152">
        <v>9.9477510000000002</v>
      </c>
      <c r="D379" s="152">
        <v>9.9477510000000002</v>
      </c>
      <c r="E379" s="152">
        <v>6.753012</v>
      </c>
      <c r="F379" s="152">
        <v>91</v>
      </c>
      <c r="G379" s="152">
        <v>9.8266259999999992</v>
      </c>
      <c r="H379" s="152">
        <v>9.8266259999999992</v>
      </c>
      <c r="I379" s="152">
        <v>6.9797630000000002</v>
      </c>
      <c r="J379" s="152">
        <v>182</v>
      </c>
      <c r="K379" s="152">
        <v>9.6485950000000003</v>
      </c>
      <c r="L379" s="152">
        <v>9.6485950000000003</v>
      </c>
      <c r="M379" s="152">
        <v>7.204021</v>
      </c>
      <c r="N379" s="152">
        <v>350</v>
      </c>
      <c r="O379" s="152">
        <v>9.3424580000000006</v>
      </c>
      <c r="P379" s="152">
        <v>9.3424580000000006</v>
      </c>
      <c r="Q379" s="152">
        <v>7.2393039999999997</v>
      </c>
      <c r="R379" s="152">
        <v>1099</v>
      </c>
      <c r="S379" s="152">
        <v>102.53512499999999</v>
      </c>
      <c r="T379" s="152">
        <v>106.424014</v>
      </c>
      <c r="U379" s="152">
        <v>8</v>
      </c>
      <c r="V379" s="152">
        <v>1827</v>
      </c>
      <c r="W379" s="152">
        <v>97.651443</v>
      </c>
      <c r="X379" s="152">
        <v>100.811165</v>
      </c>
      <c r="Y379" s="152">
        <v>6.5</v>
      </c>
      <c r="Z379" s="152" t="s">
        <v>251</v>
      </c>
      <c r="AA379" s="152" t="s">
        <v>251</v>
      </c>
      <c r="AB379" s="152" t="s">
        <v>251</v>
      </c>
      <c r="AC379" s="152" t="s">
        <v>251</v>
      </c>
      <c r="AD379" s="152">
        <v>3647</v>
      </c>
      <c r="AE379" s="152">
        <v>102.852863</v>
      </c>
      <c r="AF379" s="152">
        <v>106.498696</v>
      </c>
      <c r="AG379" s="152">
        <v>7.5</v>
      </c>
      <c r="AH379" s="152">
        <v>7105</v>
      </c>
      <c r="AI379" s="152">
        <v>129.351069</v>
      </c>
      <c r="AJ379" s="152">
        <v>134.21217999999999</v>
      </c>
      <c r="AK379" s="152">
        <v>10</v>
      </c>
      <c r="AL379" s="152">
        <v>11109</v>
      </c>
      <c r="AM379" s="152">
        <v>109.303888</v>
      </c>
      <c r="AN379" s="152">
        <v>111.637221</v>
      </c>
      <c r="AO379" s="152">
        <v>8</v>
      </c>
    </row>
    <row r="380" spans="1:41" x14ac:dyDescent="0.25">
      <c r="A380" s="148">
        <v>42895</v>
      </c>
      <c r="B380" s="152">
        <v>27</v>
      </c>
      <c r="C380" s="152">
        <v>9.9496479999999998</v>
      </c>
      <c r="D380" s="152">
        <v>9.9496479999999998</v>
      </c>
      <c r="E380" s="152">
        <v>6.7475750000000003</v>
      </c>
      <c r="F380" s="152">
        <v>90</v>
      </c>
      <c r="G380" s="152">
        <v>9.8280100000000008</v>
      </c>
      <c r="H380" s="152">
        <v>9.8280100000000008</v>
      </c>
      <c r="I380" s="152">
        <v>6.9999929999999999</v>
      </c>
      <c r="J380" s="152">
        <v>181</v>
      </c>
      <c r="K380" s="152">
        <v>9.6500939999999993</v>
      </c>
      <c r="L380" s="152">
        <v>9.6500939999999993</v>
      </c>
      <c r="M380" s="152">
        <v>7.2118019999999996</v>
      </c>
      <c r="N380" s="152">
        <v>349</v>
      </c>
      <c r="O380" s="152">
        <v>9.3435199999999998</v>
      </c>
      <c r="P380" s="152">
        <v>9.3435199999999998</v>
      </c>
      <c r="Q380" s="152">
        <v>7.2474970000000001</v>
      </c>
      <c r="R380" s="152">
        <v>1098</v>
      </c>
      <c r="S380" s="152">
        <v>102.531175</v>
      </c>
      <c r="T380" s="152">
        <v>106.442286</v>
      </c>
      <c r="U380" s="152">
        <v>8</v>
      </c>
      <c r="V380" s="152">
        <v>1826</v>
      </c>
      <c r="W380" s="152">
        <v>97.654100999999997</v>
      </c>
      <c r="X380" s="152">
        <v>100.831879</v>
      </c>
      <c r="Y380" s="152">
        <v>6.5</v>
      </c>
      <c r="Z380" s="152" t="s">
        <v>251</v>
      </c>
      <c r="AA380" s="152" t="s">
        <v>251</v>
      </c>
      <c r="AB380" s="152" t="s">
        <v>251</v>
      </c>
      <c r="AC380" s="152" t="s">
        <v>251</v>
      </c>
      <c r="AD380" s="152">
        <v>3646</v>
      </c>
      <c r="AE380" s="152">
        <v>102.917693</v>
      </c>
      <c r="AF380" s="152">
        <v>106.58436</v>
      </c>
      <c r="AG380" s="152">
        <v>7.5</v>
      </c>
      <c r="AH380" s="152">
        <v>7104</v>
      </c>
      <c r="AI380" s="152">
        <v>129.490588</v>
      </c>
      <c r="AJ380" s="152">
        <v>134.37947700000001</v>
      </c>
      <c r="AK380" s="152">
        <v>10</v>
      </c>
      <c r="AL380" s="152">
        <v>11108</v>
      </c>
      <c r="AM380" s="152">
        <v>109.328389</v>
      </c>
      <c r="AN380" s="152">
        <v>111.68394499999999</v>
      </c>
      <c r="AO380" s="152">
        <v>8</v>
      </c>
    </row>
    <row r="381" spans="1:41" x14ac:dyDescent="0.25">
      <c r="A381" s="148">
        <v>42898</v>
      </c>
      <c r="B381" s="152">
        <v>24</v>
      </c>
      <c r="C381" s="152">
        <v>9.9549780000000005</v>
      </c>
      <c r="D381" s="152">
        <v>9.9549780000000005</v>
      </c>
      <c r="E381" s="152">
        <v>6.7838419999999999</v>
      </c>
      <c r="F381" s="152">
        <v>87</v>
      </c>
      <c r="G381" s="152">
        <v>9.8332300000000004</v>
      </c>
      <c r="H381" s="152">
        <v>9.8332300000000004</v>
      </c>
      <c r="I381" s="152">
        <v>7.0178649999999996</v>
      </c>
      <c r="J381" s="152">
        <v>178</v>
      </c>
      <c r="K381" s="152">
        <v>9.6562199999999994</v>
      </c>
      <c r="L381" s="152">
        <v>9.6562199999999994</v>
      </c>
      <c r="M381" s="152">
        <v>7.2003890000000004</v>
      </c>
      <c r="N381" s="152">
        <v>346</v>
      </c>
      <c r="O381" s="152">
        <v>9.3485420000000001</v>
      </c>
      <c r="P381" s="152">
        <v>9.3485420000000001</v>
      </c>
      <c r="Q381" s="152">
        <v>7.2505160000000002</v>
      </c>
      <c r="R381" s="152">
        <v>1095</v>
      </c>
      <c r="S381" s="152">
        <v>102.504223</v>
      </c>
      <c r="T381" s="152">
        <v>106.482001</v>
      </c>
      <c r="U381" s="152">
        <v>8</v>
      </c>
      <c r="V381" s="152">
        <v>1823</v>
      </c>
      <c r="W381" s="152">
        <v>97.614349000000004</v>
      </c>
      <c r="X381" s="152">
        <v>100.846293</v>
      </c>
      <c r="Y381" s="152">
        <v>6.5</v>
      </c>
      <c r="Z381" s="152" t="s">
        <v>251</v>
      </c>
      <c r="AA381" s="152" t="s">
        <v>251</v>
      </c>
      <c r="AB381" s="152" t="s">
        <v>251</v>
      </c>
      <c r="AC381" s="152" t="s">
        <v>251</v>
      </c>
      <c r="AD381" s="152">
        <v>3643</v>
      </c>
      <c r="AE381" s="152">
        <v>102.713083</v>
      </c>
      <c r="AF381" s="152">
        <v>106.44225</v>
      </c>
      <c r="AG381" s="152">
        <v>7.5</v>
      </c>
      <c r="AH381" s="152">
        <v>7101</v>
      </c>
      <c r="AI381" s="152">
        <v>128.850639</v>
      </c>
      <c r="AJ381" s="152">
        <v>133.82286099999999</v>
      </c>
      <c r="AK381" s="152">
        <v>10</v>
      </c>
      <c r="AL381" s="152">
        <v>11105</v>
      </c>
      <c r="AM381" s="152">
        <v>108.661529</v>
      </c>
      <c r="AN381" s="152">
        <v>111.08375100000001</v>
      </c>
      <c r="AO381" s="152">
        <v>8</v>
      </c>
    </row>
    <row r="382" spans="1:41" x14ac:dyDescent="0.25">
      <c r="A382" s="148">
        <v>42899</v>
      </c>
      <c r="B382" s="152">
        <v>23</v>
      </c>
      <c r="C382" s="152">
        <v>9.9569030000000005</v>
      </c>
      <c r="D382" s="152">
        <v>9.9569030000000005</v>
      </c>
      <c r="E382" s="152">
        <v>6.7748150000000003</v>
      </c>
      <c r="F382" s="152">
        <v>86</v>
      </c>
      <c r="G382" s="152">
        <v>9.835331</v>
      </c>
      <c r="H382" s="152">
        <v>9.835331</v>
      </c>
      <c r="I382" s="152">
        <v>7.0085300000000004</v>
      </c>
      <c r="J382" s="152">
        <v>177</v>
      </c>
      <c r="K382" s="152">
        <v>9.6576450000000005</v>
      </c>
      <c r="L382" s="152">
        <v>9.6576450000000005</v>
      </c>
      <c r="M382" s="152">
        <v>7.2099900000000003</v>
      </c>
      <c r="N382" s="152">
        <v>345</v>
      </c>
      <c r="O382" s="152">
        <v>9.3512629999999994</v>
      </c>
      <c r="P382" s="152">
        <v>9.3512629999999994</v>
      </c>
      <c r="Q382" s="152">
        <v>7.2390540000000003</v>
      </c>
      <c r="R382" s="152">
        <v>1094</v>
      </c>
      <c r="S382" s="152">
        <v>102.551777</v>
      </c>
      <c r="T382" s="152">
        <v>106.551777</v>
      </c>
      <c r="U382" s="152">
        <v>8</v>
      </c>
      <c r="V382" s="152">
        <v>1822</v>
      </c>
      <c r="W382" s="152">
        <v>97.692881</v>
      </c>
      <c r="X382" s="152">
        <v>100.942881</v>
      </c>
      <c r="Y382" s="152">
        <v>6.5</v>
      </c>
      <c r="Z382" s="152" t="s">
        <v>251</v>
      </c>
      <c r="AA382" s="152" t="s">
        <v>251</v>
      </c>
      <c r="AB382" s="152" t="s">
        <v>251</v>
      </c>
      <c r="AC382" s="152" t="s">
        <v>251</v>
      </c>
      <c r="AD382" s="152">
        <v>3642</v>
      </c>
      <c r="AE382" s="152">
        <v>102.99285399999999</v>
      </c>
      <c r="AF382" s="152">
        <v>106.74285399999999</v>
      </c>
      <c r="AG382" s="152">
        <v>7.5</v>
      </c>
      <c r="AH382" s="152">
        <v>7100</v>
      </c>
      <c r="AI382" s="152">
        <v>128.74223000000001</v>
      </c>
      <c r="AJ382" s="152">
        <v>133.74223000000001</v>
      </c>
      <c r="AK382" s="152">
        <v>10</v>
      </c>
      <c r="AL382" s="152">
        <v>11104</v>
      </c>
      <c r="AM382" s="152">
        <v>108.50577</v>
      </c>
      <c r="AN382" s="152">
        <v>110.950214</v>
      </c>
      <c r="AO382" s="152">
        <v>8</v>
      </c>
    </row>
    <row r="383" spans="1:41" x14ac:dyDescent="0.25">
      <c r="A383" s="148">
        <v>42900</v>
      </c>
      <c r="B383" s="152">
        <v>22</v>
      </c>
      <c r="C383" s="152">
        <v>9.9584499999999991</v>
      </c>
      <c r="D383" s="152">
        <v>9.9584499999999991</v>
      </c>
      <c r="E383" s="152">
        <v>6.8274590000000002</v>
      </c>
      <c r="F383" s="152">
        <v>85</v>
      </c>
      <c r="G383" s="152">
        <v>9.8378340000000009</v>
      </c>
      <c r="H383" s="152">
        <v>9.8378340000000009</v>
      </c>
      <c r="I383" s="152">
        <v>6.9814220000000002</v>
      </c>
      <c r="J383" s="152">
        <v>176</v>
      </c>
      <c r="K383" s="152">
        <v>9.6631640000000001</v>
      </c>
      <c r="L383" s="152">
        <v>9.6631640000000001</v>
      </c>
      <c r="M383" s="152">
        <v>7.1299910000000004</v>
      </c>
      <c r="N383" s="152">
        <v>344</v>
      </c>
      <c r="O383" s="152">
        <v>9.3602220000000003</v>
      </c>
      <c r="P383" s="152">
        <v>9.3602220000000003</v>
      </c>
      <c r="Q383" s="152">
        <v>7.1529829999999999</v>
      </c>
      <c r="R383" s="152">
        <v>1093</v>
      </c>
      <c r="S383" s="152">
        <v>102.882087</v>
      </c>
      <c r="T383" s="152">
        <v>106.924599</v>
      </c>
      <c r="U383" s="152">
        <v>8</v>
      </c>
      <c r="V383" s="152">
        <v>1821</v>
      </c>
      <c r="W383" s="152">
        <v>98.165453999999997</v>
      </c>
      <c r="X383" s="152">
        <v>101.452727</v>
      </c>
      <c r="Y383" s="152">
        <v>6.5</v>
      </c>
      <c r="Z383" s="152" t="s">
        <v>251</v>
      </c>
      <c r="AA383" s="152" t="s">
        <v>251</v>
      </c>
      <c r="AB383" s="152" t="s">
        <v>251</v>
      </c>
      <c r="AC383" s="152" t="s">
        <v>251</v>
      </c>
      <c r="AD383" s="152">
        <v>3641</v>
      </c>
      <c r="AE383" s="152">
        <v>103.782445</v>
      </c>
      <c r="AF383" s="152">
        <v>107.57390700000001</v>
      </c>
      <c r="AG383" s="152">
        <v>7.5</v>
      </c>
      <c r="AH383" s="152">
        <v>7099</v>
      </c>
      <c r="AI383" s="152">
        <v>129.88226800000001</v>
      </c>
      <c r="AJ383" s="152">
        <v>134.93641700000001</v>
      </c>
      <c r="AK383" s="152">
        <v>10</v>
      </c>
      <c r="AL383" s="152">
        <v>11103</v>
      </c>
      <c r="AM383" s="152">
        <v>109.61304800000001</v>
      </c>
      <c r="AN383" s="152">
        <v>112.10200399999999</v>
      </c>
      <c r="AO383" s="152">
        <v>8</v>
      </c>
    </row>
    <row r="384" spans="1:41" x14ac:dyDescent="0.25">
      <c r="A384" s="148">
        <v>42901</v>
      </c>
      <c r="B384" s="152">
        <v>28</v>
      </c>
      <c r="C384" s="152">
        <v>9.9472360000000002</v>
      </c>
      <c r="D384" s="152">
        <v>9.9472360000000002</v>
      </c>
      <c r="E384" s="152">
        <v>6.819928</v>
      </c>
      <c r="F384" s="152">
        <v>91</v>
      </c>
      <c r="G384" s="152">
        <v>9.8263759999999998</v>
      </c>
      <c r="H384" s="152">
        <v>9.8263759999999998</v>
      </c>
      <c r="I384" s="152">
        <v>6.990005</v>
      </c>
      <c r="J384" s="152">
        <v>175</v>
      </c>
      <c r="K384" s="152">
        <v>9.6659120000000005</v>
      </c>
      <c r="L384" s="152">
        <v>9.6659120000000005</v>
      </c>
      <c r="M384" s="152">
        <v>7.1102109999999996</v>
      </c>
      <c r="N384" s="152">
        <v>343</v>
      </c>
      <c r="O384" s="152">
        <v>9.3636009999999992</v>
      </c>
      <c r="P384" s="152">
        <v>9.3636009999999992</v>
      </c>
      <c r="Q384" s="152">
        <v>7.1333739999999999</v>
      </c>
      <c r="R384" s="152">
        <v>1092</v>
      </c>
      <c r="S384" s="152">
        <v>102.910445</v>
      </c>
      <c r="T384" s="152">
        <v>102.910445</v>
      </c>
      <c r="U384" s="152">
        <v>8</v>
      </c>
      <c r="V384" s="152">
        <v>1820</v>
      </c>
      <c r="W384" s="152">
        <v>98.237836999999999</v>
      </c>
      <c r="X384" s="152">
        <v>98.237836999999999</v>
      </c>
      <c r="Y384" s="152">
        <v>6.5</v>
      </c>
      <c r="Z384" s="152" t="s">
        <v>251</v>
      </c>
      <c r="AA384" s="152" t="s">
        <v>251</v>
      </c>
      <c r="AB384" s="152" t="s">
        <v>251</v>
      </c>
      <c r="AC384" s="152" t="s">
        <v>251</v>
      </c>
      <c r="AD384" s="152">
        <v>3640</v>
      </c>
      <c r="AE384" s="152">
        <v>104.016063</v>
      </c>
      <c r="AF384" s="152">
        <v>104.016063</v>
      </c>
      <c r="AG384" s="152">
        <v>7.5</v>
      </c>
      <c r="AH384" s="152">
        <v>7098</v>
      </c>
      <c r="AI384" s="152">
        <v>130.504423</v>
      </c>
      <c r="AJ384" s="152">
        <v>130.504423</v>
      </c>
      <c r="AK384" s="152">
        <v>10</v>
      </c>
      <c r="AL384" s="152">
        <v>11102</v>
      </c>
      <c r="AM384" s="152">
        <v>110.010475</v>
      </c>
      <c r="AN384" s="152">
        <v>110.010475</v>
      </c>
      <c r="AO384" s="152">
        <v>8</v>
      </c>
    </row>
    <row r="385" spans="1:41" x14ac:dyDescent="0.25">
      <c r="A385" s="148">
        <v>42902</v>
      </c>
      <c r="B385" s="152">
        <v>27</v>
      </c>
      <c r="C385" s="152">
        <v>9.9490060000000007</v>
      </c>
      <c r="D385" s="152">
        <v>9.9490060000000007</v>
      </c>
      <c r="E385" s="152">
        <v>6.8340500000000004</v>
      </c>
      <c r="F385" s="152">
        <v>90</v>
      </c>
      <c r="G385" s="152">
        <v>9.8282509999999998</v>
      </c>
      <c r="H385" s="152">
        <v>9.8282509999999998</v>
      </c>
      <c r="I385" s="152">
        <v>6.9900130000000003</v>
      </c>
      <c r="J385" s="152">
        <v>174</v>
      </c>
      <c r="K385" s="152">
        <v>9.6683529999999998</v>
      </c>
      <c r="L385" s="152">
        <v>9.6683529999999998</v>
      </c>
      <c r="M385" s="152">
        <v>7.0970329999999997</v>
      </c>
      <c r="N385" s="152">
        <v>342</v>
      </c>
      <c r="O385" s="152">
        <v>9.3689649999999993</v>
      </c>
      <c r="P385" s="152">
        <v>9.3689649999999993</v>
      </c>
      <c r="Q385" s="152">
        <v>7.0898690000000002</v>
      </c>
      <c r="R385" s="152">
        <v>1091</v>
      </c>
      <c r="S385" s="152">
        <v>103.208348</v>
      </c>
      <c r="T385" s="152">
        <v>103.23057</v>
      </c>
      <c r="U385" s="152">
        <v>8</v>
      </c>
      <c r="V385" s="152">
        <v>1819</v>
      </c>
      <c r="W385" s="152">
        <v>98.731145999999995</v>
      </c>
      <c r="X385" s="152">
        <v>98.749201999999997</v>
      </c>
      <c r="Y385" s="152">
        <v>6.5</v>
      </c>
      <c r="Z385" s="152" t="s">
        <v>251</v>
      </c>
      <c r="AA385" s="152" t="s">
        <v>251</v>
      </c>
      <c r="AB385" s="152" t="s">
        <v>251</v>
      </c>
      <c r="AC385" s="152" t="s">
        <v>251</v>
      </c>
      <c r="AD385" s="152">
        <v>3639</v>
      </c>
      <c r="AE385" s="152">
        <v>104.681301</v>
      </c>
      <c r="AF385" s="152">
        <v>104.702134</v>
      </c>
      <c r="AG385" s="152">
        <v>7.5</v>
      </c>
      <c r="AH385" s="152">
        <v>7097</v>
      </c>
      <c r="AI385" s="152">
        <v>131.43438499999999</v>
      </c>
      <c r="AJ385" s="152">
        <v>131.462163</v>
      </c>
      <c r="AK385" s="152">
        <v>10</v>
      </c>
      <c r="AL385" s="152">
        <v>11101</v>
      </c>
      <c r="AM385" s="152">
        <v>111.207615</v>
      </c>
      <c r="AN385" s="152">
        <v>111.229837</v>
      </c>
      <c r="AO385" s="152">
        <v>8</v>
      </c>
    </row>
    <row r="386" spans="1:41" x14ac:dyDescent="0.25">
      <c r="A386" s="148">
        <v>42905</v>
      </c>
      <c r="B386" s="152">
        <v>24</v>
      </c>
      <c r="C386" s="152">
        <v>9.9545860000000008</v>
      </c>
      <c r="D386" s="152">
        <v>9.9545860000000008</v>
      </c>
      <c r="E386" s="152">
        <v>6.843178</v>
      </c>
      <c r="F386" s="152">
        <v>87</v>
      </c>
      <c r="G386" s="152">
        <v>9.8335729999999995</v>
      </c>
      <c r="H386" s="152">
        <v>9.8335729999999995</v>
      </c>
      <c r="I386" s="152">
        <v>7.0031860000000004</v>
      </c>
      <c r="J386" s="152">
        <v>171</v>
      </c>
      <c r="K386" s="152">
        <v>9.6747329999999998</v>
      </c>
      <c r="L386" s="152">
        <v>9.6747329999999998</v>
      </c>
      <c r="M386" s="152">
        <v>7.0779490000000003</v>
      </c>
      <c r="N386" s="152">
        <v>339</v>
      </c>
      <c r="O386" s="152">
        <v>9.3729139999999997</v>
      </c>
      <c r="P386" s="152">
        <v>9.3729139999999997</v>
      </c>
      <c r="Q386" s="152">
        <v>7.1048559999999998</v>
      </c>
      <c r="R386" s="152">
        <v>1088</v>
      </c>
      <c r="S386" s="152">
        <v>103.09001499999999</v>
      </c>
      <c r="T386" s="152">
        <v>103.178904</v>
      </c>
      <c r="U386" s="152">
        <v>8</v>
      </c>
      <c r="V386" s="152">
        <v>1816</v>
      </c>
      <c r="W386" s="152">
        <v>98.528785999999997</v>
      </c>
      <c r="X386" s="152">
        <v>98.601007999999993</v>
      </c>
      <c r="Y386" s="152">
        <v>6.5</v>
      </c>
      <c r="Z386" s="152" t="s">
        <v>251</v>
      </c>
      <c r="AA386" s="152" t="s">
        <v>251</v>
      </c>
      <c r="AB386" s="152" t="s">
        <v>251</v>
      </c>
      <c r="AC386" s="152" t="s">
        <v>251</v>
      </c>
      <c r="AD386" s="152">
        <v>3636</v>
      </c>
      <c r="AE386" s="152">
        <v>104.455697</v>
      </c>
      <c r="AF386" s="152">
        <v>104.53903</v>
      </c>
      <c r="AG386" s="152">
        <v>7.5</v>
      </c>
      <c r="AH386" s="152">
        <v>7094</v>
      </c>
      <c r="AI386" s="152">
        <v>131.04862499999999</v>
      </c>
      <c r="AJ386" s="152">
        <v>131.15973600000001</v>
      </c>
      <c r="AK386" s="152">
        <v>10</v>
      </c>
      <c r="AL386" s="152">
        <v>11098</v>
      </c>
      <c r="AM386" s="152">
        <v>110.812577</v>
      </c>
      <c r="AN386" s="152">
        <v>110.901466</v>
      </c>
      <c r="AO386" s="152">
        <v>8</v>
      </c>
    </row>
    <row r="387" spans="1:41" x14ac:dyDescent="0.25">
      <c r="A387" s="148">
        <v>42906</v>
      </c>
      <c r="B387" s="152">
        <v>23</v>
      </c>
      <c r="C387" s="152">
        <v>9.9564789999999999</v>
      </c>
      <c r="D387" s="152">
        <v>9.9564789999999999</v>
      </c>
      <c r="E387" s="152">
        <v>6.8417589999999997</v>
      </c>
      <c r="F387" s="152">
        <v>86</v>
      </c>
      <c r="G387" s="152">
        <v>9.8346199999999993</v>
      </c>
      <c r="H387" s="152">
        <v>9.8346199999999993</v>
      </c>
      <c r="I387" s="152">
        <v>7.0392999999999999</v>
      </c>
      <c r="J387" s="152">
        <v>170</v>
      </c>
      <c r="K387" s="152">
        <v>9.6747270000000007</v>
      </c>
      <c r="L387" s="152">
        <v>9.6747270000000007</v>
      </c>
      <c r="M387" s="152">
        <v>7.1197189999999999</v>
      </c>
      <c r="N387" s="152">
        <v>338</v>
      </c>
      <c r="O387" s="152">
        <v>9.3705599999999993</v>
      </c>
      <c r="P387" s="152">
        <v>9.3705599999999993</v>
      </c>
      <c r="Q387" s="152">
        <v>7.1544230000000004</v>
      </c>
      <c r="R387" s="152">
        <v>1087</v>
      </c>
      <c r="S387" s="152">
        <v>103.027345</v>
      </c>
      <c r="T387" s="152">
        <v>103.13845600000001</v>
      </c>
      <c r="U387" s="152">
        <v>8</v>
      </c>
      <c r="V387" s="152">
        <v>1815</v>
      </c>
      <c r="W387" s="152">
        <v>98.401977000000002</v>
      </c>
      <c r="X387" s="152">
        <v>98.492255</v>
      </c>
      <c r="Y387" s="152">
        <v>6.5</v>
      </c>
      <c r="Z387" s="152" t="s">
        <v>251</v>
      </c>
      <c r="AA387" s="152" t="s">
        <v>251</v>
      </c>
      <c r="AB387" s="152" t="s">
        <v>251</v>
      </c>
      <c r="AC387" s="152" t="s">
        <v>251</v>
      </c>
      <c r="AD387" s="152">
        <v>3635</v>
      </c>
      <c r="AE387" s="152">
        <v>104.09823799999999</v>
      </c>
      <c r="AF387" s="152">
        <v>104.202405</v>
      </c>
      <c r="AG387" s="152">
        <v>7.5</v>
      </c>
      <c r="AH387" s="152">
        <v>7093</v>
      </c>
      <c r="AI387" s="152">
        <v>130.360285</v>
      </c>
      <c r="AJ387" s="152">
        <v>130.49917400000001</v>
      </c>
      <c r="AK387" s="152">
        <v>10</v>
      </c>
      <c r="AL387" s="152">
        <v>11097</v>
      </c>
      <c r="AM387" s="152">
        <v>110.122873</v>
      </c>
      <c r="AN387" s="152">
        <v>110.23398400000001</v>
      </c>
      <c r="AO387" s="152">
        <v>8</v>
      </c>
    </row>
    <row r="388" spans="1:41" x14ac:dyDescent="0.25">
      <c r="A388" s="148">
        <v>42907</v>
      </c>
      <c r="B388" s="152">
        <v>22</v>
      </c>
      <c r="C388" s="152">
        <v>9.9580870000000008</v>
      </c>
      <c r="D388" s="152">
        <v>9.9580870000000008</v>
      </c>
      <c r="E388" s="152">
        <v>6.8873579999999999</v>
      </c>
      <c r="F388" s="152">
        <v>85</v>
      </c>
      <c r="G388" s="152">
        <v>9.8361230000000006</v>
      </c>
      <c r="H388" s="152">
        <v>9.8361230000000006</v>
      </c>
      <c r="I388" s="152">
        <v>7.0563099999999999</v>
      </c>
      <c r="J388" s="152">
        <v>169</v>
      </c>
      <c r="K388" s="152">
        <v>9.6765659999999993</v>
      </c>
      <c r="L388" s="152">
        <v>9.6765659999999993</v>
      </c>
      <c r="M388" s="152">
        <v>7.1200029999999996</v>
      </c>
      <c r="N388" s="152">
        <v>337</v>
      </c>
      <c r="O388" s="152">
        <v>9.3718470000000007</v>
      </c>
      <c r="P388" s="152">
        <v>9.3718470000000007</v>
      </c>
      <c r="Q388" s="152">
        <v>7.1599969999999997</v>
      </c>
      <c r="R388" s="152">
        <v>1086</v>
      </c>
      <c r="S388" s="152">
        <v>102.947534</v>
      </c>
      <c r="T388" s="152">
        <v>103.080867</v>
      </c>
      <c r="U388" s="152">
        <v>8</v>
      </c>
      <c r="V388" s="152">
        <v>1814</v>
      </c>
      <c r="W388" s="152">
        <v>98.270533999999998</v>
      </c>
      <c r="X388" s="152">
        <v>98.378867</v>
      </c>
      <c r="Y388" s="152">
        <v>6.5</v>
      </c>
      <c r="Z388" s="152" t="s">
        <v>251</v>
      </c>
      <c r="AA388" s="152" t="s">
        <v>251</v>
      </c>
      <c r="AB388" s="152" t="s">
        <v>251</v>
      </c>
      <c r="AC388" s="152" t="s">
        <v>251</v>
      </c>
      <c r="AD388" s="152">
        <v>3634</v>
      </c>
      <c r="AE388" s="152">
        <v>103.858254</v>
      </c>
      <c r="AF388" s="152">
        <v>103.983254</v>
      </c>
      <c r="AG388" s="152">
        <v>7.5</v>
      </c>
      <c r="AH388" s="152">
        <v>7092</v>
      </c>
      <c r="AI388" s="152">
        <v>130.23838000000001</v>
      </c>
      <c r="AJ388" s="152">
        <v>130.405047</v>
      </c>
      <c r="AK388" s="152">
        <v>10</v>
      </c>
      <c r="AL388" s="152">
        <v>11096</v>
      </c>
      <c r="AM388" s="152">
        <v>109.981906</v>
      </c>
      <c r="AN388" s="152">
        <v>110.115239</v>
      </c>
      <c r="AO388" s="152">
        <v>8</v>
      </c>
    </row>
    <row r="389" spans="1:41" x14ac:dyDescent="0.25">
      <c r="A389" s="148">
        <v>42908</v>
      </c>
      <c r="B389" s="152">
        <v>28</v>
      </c>
      <c r="C389" s="152">
        <v>9.9465470000000007</v>
      </c>
      <c r="D389" s="152">
        <v>9.9465470000000007</v>
      </c>
      <c r="E389" s="152">
        <v>6.9094620000000004</v>
      </c>
      <c r="F389" s="152">
        <v>91</v>
      </c>
      <c r="G389" s="152">
        <v>9.8249630000000003</v>
      </c>
      <c r="H389" s="152">
        <v>9.8249630000000003</v>
      </c>
      <c r="I389" s="152">
        <v>7.0479050000000001</v>
      </c>
      <c r="J389" s="152">
        <v>182</v>
      </c>
      <c r="K389" s="152">
        <v>9.6526259999999997</v>
      </c>
      <c r="L389" s="152">
        <v>9.6526259999999997</v>
      </c>
      <c r="M389" s="152">
        <v>7.1184089999999998</v>
      </c>
      <c r="N389" s="152">
        <v>364</v>
      </c>
      <c r="O389" s="152">
        <v>9.3318739999999991</v>
      </c>
      <c r="P389" s="152">
        <v>9.3318739999999991</v>
      </c>
      <c r="Q389" s="152">
        <v>7.0809350000000002</v>
      </c>
      <c r="R389" s="152">
        <v>1085</v>
      </c>
      <c r="S389" s="152">
        <v>103.402851</v>
      </c>
      <c r="T389" s="152">
        <v>103.558407</v>
      </c>
      <c r="U389" s="152">
        <v>8</v>
      </c>
      <c r="V389" s="152">
        <v>1813</v>
      </c>
      <c r="W389" s="152">
        <v>98.956766999999999</v>
      </c>
      <c r="X389" s="152">
        <v>99.083156000000002</v>
      </c>
      <c r="Y389" s="152">
        <v>6.5</v>
      </c>
      <c r="Z389" s="152" t="s">
        <v>251</v>
      </c>
      <c r="AA389" s="152" t="s">
        <v>251</v>
      </c>
      <c r="AB389" s="152" t="s">
        <v>251</v>
      </c>
      <c r="AC389" s="152" t="s">
        <v>251</v>
      </c>
      <c r="AD389" s="152">
        <v>3633</v>
      </c>
      <c r="AE389" s="152">
        <v>104.843035</v>
      </c>
      <c r="AF389" s="152">
        <v>104.988868</v>
      </c>
      <c r="AG389" s="152">
        <v>7.5</v>
      </c>
      <c r="AH389" s="152">
        <v>7091</v>
      </c>
      <c r="AI389" s="152">
        <v>131.34195700000001</v>
      </c>
      <c r="AJ389" s="152">
        <v>131.53640100000001</v>
      </c>
      <c r="AK389" s="152">
        <v>10</v>
      </c>
      <c r="AL389" s="152">
        <v>11095</v>
      </c>
      <c r="AM389" s="152">
        <v>111.157248</v>
      </c>
      <c r="AN389" s="152">
        <v>111.312804</v>
      </c>
      <c r="AO389" s="152">
        <v>8</v>
      </c>
    </row>
    <row r="390" spans="1:41" x14ac:dyDescent="0.25">
      <c r="A390" s="148">
        <v>42909</v>
      </c>
      <c r="B390" s="152">
        <v>27</v>
      </c>
      <c r="C390" s="152">
        <v>9.9484410000000008</v>
      </c>
      <c r="D390" s="152">
        <v>9.9484410000000008</v>
      </c>
      <c r="E390" s="152">
        <v>6.9101610000000004</v>
      </c>
      <c r="F390" s="152">
        <v>90</v>
      </c>
      <c r="G390" s="152">
        <v>9.8270440000000008</v>
      </c>
      <c r="H390" s="152">
        <v>9.8270440000000008</v>
      </c>
      <c r="I390" s="152">
        <v>7.0400010000000002</v>
      </c>
      <c r="J390" s="152">
        <v>181</v>
      </c>
      <c r="K390" s="152">
        <v>9.6594650000000009</v>
      </c>
      <c r="L390" s="152">
        <v>9.6594650000000009</v>
      </c>
      <c r="M390" s="152">
        <v>7.0118499999999999</v>
      </c>
      <c r="N390" s="152">
        <v>363</v>
      </c>
      <c r="O390" s="152">
        <v>9.3469139999999999</v>
      </c>
      <c r="P390" s="152">
        <v>9.3469139999999999</v>
      </c>
      <c r="Q390" s="152">
        <v>6.9294380000000002</v>
      </c>
      <c r="R390" s="152">
        <v>1084</v>
      </c>
      <c r="S390" s="152">
        <v>104.09927500000001</v>
      </c>
      <c r="T390" s="152">
        <v>104.277053</v>
      </c>
      <c r="U390" s="152">
        <v>8</v>
      </c>
      <c r="V390" s="152">
        <v>1812</v>
      </c>
      <c r="W390" s="152">
        <v>99.955179000000001</v>
      </c>
      <c r="X390" s="152">
        <v>100.09962299999999</v>
      </c>
      <c r="Y390" s="152">
        <v>6.5</v>
      </c>
      <c r="Z390" s="152" t="s">
        <v>251</v>
      </c>
      <c r="AA390" s="152" t="s">
        <v>251</v>
      </c>
      <c r="AB390" s="152" t="s">
        <v>251</v>
      </c>
      <c r="AC390" s="152" t="s">
        <v>251</v>
      </c>
      <c r="AD390" s="152">
        <v>3632</v>
      </c>
      <c r="AE390" s="152">
        <v>105.874678</v>
      </c>
      <c r="AF390" s="152">
        <v>106.04134500000001</v>
      </c>
      <c r="AG390" s="152">
        <v>7.5</v>
      </c>
      <c r="AH390" s="152">
        <v>7090</v>
      </c>
      <c r="AI390" s="152">
        <v>131.66583499999999</v>
      </c>
      <c r="AJ390" s="152">
        <v>131.888057</v>
      </c>
      <c r="AK390" s="152">
        <v>10</v>
      </c>
      <c r="AL390" s="152">
        <v>11094</v>
      </c>
      <c r="AM390" s="152">
        <v>111.186961</v>
      </c>
      <c r="AN390" s="152">
        <v>111.364739</v>
      </c>
      <c r="AO390" s="152">
        <v>8</v>
      </c>
    </row>
    <row r="391" spans="1:41" x14ac:dyDescent="0.25">
      <c r="A391" s="148">
        <v>42912</v>
      </c>
      <c r="B391" s="152">
        <v>24</v>
      </c>
      <c r="C391" s="152">
        <v>9.9537479999999992</v>
      </c>
      <c r="D391" s="152">
        <v>9.9537479999999992</v>
      </c>
      <c r="E391" s="152">
        <v>6.9700379999999997</v>
      </c>
      <c r="F391" s="152">
        <v>87</v>
      </c>
      <c r="G391" s="152">
        <v>9.8327650000000002</v>
      </c>
      <c r="H391" s="152">
        <v>9.8327650000000002</v>
      </c>
      <c r="I391" s="152">
        <v>7.0377650000000003</v>
      </c>
      <c r="J391" s="152">
        <v>178</v>
      </c>
      <c r="K391" s="152">
        <v>9.6631599999999995</v>
      </c>
      <c r="L391" s="152">
        <v>9.6631599999999995</v>
      </c>
      <c r="M391" s="152">
        <v>7.0499650000000003</v>
      </c>
      <c r="N391" s="152">
        <v>360</v>
      </c>
      <c r="O391" s="152">
        <v>9.3519020000000008</v>
      </c>
      <c r="P391" s="152">
        <v>9.3519020000000008</v>
      </c>
      <c r="Q391" s="152">
        <v>6.9301199999999996</v>
      </c>
      <c r="R391" s="152">
        <v>1081</v>
      </c>
      <c r="S391" s="152">
        <v>104.135406</v>
      </c>
      <c r="T391" s="152">
        <v>104.37985</v>
      </c>
      <c r="U391" s="152">
        <v>8</v>
      </c>
      <c r="V391" s="152">
        <v>1809</v>
      </c>
      <c r="W391" s="152">
        <v>100.08162299999999</v>
      </c>
      <c r="X391" s="152">
        <v>100.28023399999999</v>
      </c>
      <c r="Y391" s="152">
        <v>6.5</v>
      </c>
      <c r="Z391" s="152" t="s">
        <v>251</v>
      </c>
      <c r="AA391" s="152" t="s">
        <v>251</v>
      </c>
      <c r="AB391" s="152" t="s">
        <v>251</v>
      </c>
      <c r="AC391" s="152" t="s">
        <v>251</v>
      </c>
      <c r="AD391" s="152">
        <v>3629</v>
      </c>
      <c r="AE391" s="152">
        <v>106.092246</v>
      </c>
      <c r="AF391" s="152">
        <v>106.32141300000001</v>
      </c>
      <c r="AG391" s="152">
        <v>7.5</v>
      </c>
      <c r="AH391" s="152">
        <v>7087</v>
      </c>
      <c r="AI391" s="152">
        <v>131.658233</v>
      </c>
      <c r="AJ391" s="152">
        <v>131.96378899999999</v>
      </c>
      <c r="AK391" s="152">
        <v>10</v>
      </c>
      <c r="AL391" s="152">
        <v>11091</v>
      </c>
      <c r="AM391" s="152">
        <v>110.92300299999999</v>
      </c>
      <c r="AN391" s="152">
        <v>111.167447</v>
      </c>
      <c r="AO391" s="152">
        <v>8</v>
      </c>
    </row>
    <row r="392" spans="1:41" x14ac:dyDescent="0.25">
      <c r="A392" s="148">
        <v>42913</v>
      </c>
      <c r="B392" s="152">
        <v>23</v>
      </c>
      <c r="C392" s="152">
        <v>9.9557300000000009</v>
      </c>
      <c r="D392" s="152">
        <v>9.9557300000000009</v>
      </c>
      <c r="E392" s="152">
        <v>6.9600289999999996</v>
      </c>
      <c r="F392" s="152">
        <v>86</v>
      </c>
      <c r="G392" s="152">
        <v>9.8341419999999999</v>
      </c>
      <c r="H392" s="152">
        <v>9.8341419999999999</v>
      </c>
      <c r="I392" s="152">
        <v>7.0599889999999998</v>
      </c>
      <c r="J392" s="152">
        <v>177</v>
      </c>
      <c r="K392" s="152">
        <v>9.6608560000000008</v>
      </c>
      <c r="L392" s="152">
        <v>9.6608560000000008</v>
      </c>
      <c r="M392" s="152">
        <v>7.1399929999999996</v>
      </c>
      <c r="N392" s="152">
        <v>359</v>
      </c>
      <c r="O392" s="152">
        <v>9.3495039999999996</v>
      </c>
      <c r="P392" s="152">
        <v>9.3495039999999996</v>
      </c>
      <c r="Q392" s="152">
        <v>6.9769259999999997</v>
      </c>
      <c r="R392" s="152">
        <v>1080</v>
      </c>
      <c r="S392" s="152">
        <v>103.797556</v>
      </c>
      <c r="T392" s="152">
        <v>104.064223</v>
      </c>
      <c r="U392" s="152">
        <v>8</v>
      </c>
      <c r="V392" s="152">
        <v>1808</v>
      </c>
      <c r="W392" s="152">
        <v>99.609742999999995</v>
      </c>
      <c r="X392" s="152">
        <v>99.826409999999996</v>
      </c>
      <c r="Y392" s="152">
        <v>6.5</v>
      </c>
      <c r="Z392" s="152" t="s">
        <v>251</v>
      </c>
      <c r="AA392" s="152" t="s">
        <v>251</v>
      </c>
      <c r="AB392" s="152" t="s">
        <v>251</v>
      </c>
      <c r="AC392" s="152" t="s">
        <v>251</v>
      </c>
      <c r="AD392" s="152">
        <v>3628</v>
      </c>
      <c r="AE392" s="152">
        <v>105.496939</v>
      </c>
      <c r="AF392" s="152">
        <v>105.746939</v>
      </c>
      <c r="AG392" s="152">
        <v>7.5</v>
      </c>
      <c r="AH392" s="152">
        <v>7086</v>
      </c>
      <c r="AI392" s="152">
        <v>130.840779</v>
      </c>
      <c r="AJ392" s="152">
        <v>131.17411200000001</v>
      </c>
      <c r="AK392" s="152">
        <v>10</v>
      </c>
      <c r="AL392" s="152">
        <v>11090</v>
      </c>
      <c r="AM392" s="152">
        <v>110.224148</v>
      </c>
      <c r="AN392" s="152">
        <v>110.490815</v>
      </c>
      <c r="AO392" s="152">
        <v>8</v>
      </c>
    </row>
    <row r="393" spans="1:41" x14ac:dyDescent="0.25">
      <c r="A393" s="148">
        <v>42914</v>
      </c>
      <c r="B393" s="152">
        <v>22</v>
      </c>
      <c r="C393" s="152">
        <v>9.9576469999999997</v>
      </c>
      <c r="D393" s="152">
        <v>9.9576469999999997</v>
      </c>
      <c r="E393" s="152">
        <v>6.9599679999999999</v>
      </c>
      <c r="F393" s="152">
        <v>85</v>
      </c>
      <c r="G393" s="152">
        <v>9.8362669999999994</v>
      </c>
      <c r="H393" s="152">
        <v>9.8362669999999994</v>
      </c>
      <c r="I393" s="152">
        <v>7.0500059999999998</v>
      </c>
      <c r="J393" s="152">
        <v>176</v>
      </c>
      <c r="K393" s="152">
        <v>9.6636799999999994</v>
      </c>
      <c r="L393" s="152">
        <v>9.6636799999999994</v>
      </c>
      <c r="M393" s="152">
        <v>7.1186879999999997</v>
      </c>
      <c r="N393" s="152">
        <v>358</v>
      </c>
      <c r="O393" s="152">
        <v>9.3508420000000001</v>
      </c>
      <c r="P393" s="152">
        <v>9.3508420000000001</v>
      </c>
      <c r="Q393" s="152">
        <v>6.9810249999999998</v>
      </c>
      <c r="R393" s="152">
        <v>1079</v>
      </c>
      <c r="S393" s="152">
        <v>103.937968</v>
      </c>
      <c r="T393" s="152">
        <v>104.226857</v>
      </c>
      <c r="U393" s="152">
        <v>8</v>
      </c>
      <c r="V393" s="152">
        <v>1807</v>
      </c>
      <c r="W393" s="152">
        <v>99.743264999999994</v>
      </c>
      <c r="X393" s="152">
        <v>99.977986999999999</v>
      </c>
      <c r="Y393" s="152">
        <v>6.5</v>
      </c>
      <c r="Z393" s="152" t="s">
        <v>251</v>
      </c>
      <c r="AA393" s="152" t="s">
        <v>251</v>
      </c>
      <c r="AB393" s="152" t="s">
        <v>251</v>
      </c>
      <c r="AC393" s="152" t="s">
        <v>251</v>
      </c>
      <c r="AD393" s="152">
        <v>3627</v>
      </c>
      <c r="AE393" s="152">
        <v>105.861484</v>
      </c>
      <c r="AF393" s="152">
        <v>106.132317</v>
      </c>
      <c r="AG393" s="152">
        <v>7.5</v>
      </c>
      <c r="AH393" s="152">
        <v>7085</v>
      </c>
      <c r="AI393" s="152">
        <v>131.27631700000001</v>
      </c>
      <c r="AJ393" s="152">
        <v>131.637428</v>
      </c>
      <c r="AK393" s="152">
        <v>10</v>
      </c>
      <c r="AL393" s="152">
        <v>11089</v>
      </c>
      <c r="AM393" s="152">
        <v>110.630022</v>
      </c>
      <c r="AN393" s="152">
        <v>110.91891099999999</v>
      </c>
      <c r="AO393" s="152">
        <v>8</v>
      </c>
    </row>
    <row r="394" spans="1:41" x14ac:dyDescent="0.25">
      <c r="A394" s="148">
        <v>42915</v>
      </c>
      <c r="B394" s="152">
        <v>28</v>
      </c>
      <c r="C394" s="152">
        <v>9.9460990000000002</v>
      </c>
      <c r="D394" s="152">
        <v>9.9460990000000002</v>
      </c>
      <c r="E394" s="152">
        <v>6.9676850000000004</v>
      </c>
      <c r="F394" s="152">
        <v>91</v>
      </c>
      <c r="G394" s="152">
        <v>9.8246780000000005</v>
      </c>
      <c r="H394" s="152">
        <v>9.8246780000000005</v>
      </c>
      <c r="I394" s="152">
        <v>7.0595850000000002</v>
      </c>
      <c r="J394" s="152">
        <v>175</v>
      </c>
      <c r="K394" s="152">
        <v>9.6650569999999991</v>
      </c>
      <c r="L394" s="152">
        <v>9.6650569999999991</v>
      </c>
      <c r="M394" s="152">
        <v>7.1290380000000004</v>
      </c>
      <c r="N394" s="152">
        <v>357</v>
      </c>
      <c r="O394" s="152">
        <v>9.3500250000000005</v>
      </c>
      <c r="P394" s="152">
        <v>9.3500250000000005</v>
      </c>
      <c r="Q394" s="152">
        <v>7.0100020000000001</v>
      </c>
      <c r="R394" s="152">
        <v>1078</v>
      </c>
      <c r="S394" s="152">
        <v>103.87973</v>
      </c>
      <c r="T394" s="152">
        <v>104.19084100000001</v>
      </c>
      <c r="U394" s="152">
        <v>8</v>
      </c>
      <c r="V394" s="152">
        <v>1806</v>
      </c>
      <c r="W394" s="152">
        <v>99.629428000000004</v>
      </c>
      <c r="X394" s="152">
        <v>99.882205999999996</v>
      </c>
      <c r="Y394" s="152">
        <v>6.5</v>
      </c>
      <c r="Z394" s="152" t="s">
        <v>251</v>
      </c>
      <c r="AA394" s="152" t="s">
        <v>251</v>
      </c>
      <c r="AB394" s="152" t="s">
        <v>251</v>
      </c>
      <c r="AC394" s="152" t="s">
        <v>251</v>
      </c>
      <c r="AD394" s="152">
        <v>3626</v>
      </c>
      <c r="AE394" s="152">
        <v>105.486799</v>
      </c>
      <c r="AF394" s="152">
        <v>105.77846599999999</v>
      </c>
      <c r="AG394" s="152">
        <v>7.5</v>
      </c>
      <c r="AH394" s="152">
        <v>7084</v>
      </c>
      <c r="AI394" s="152">
        <v>130.34923800000001</v>
      </c>
      <c r="AJ394" s="152">
        <v>130.73812699999999</v>
      </c>
      <c r="AK394" s="152">
        <v>10</v>
      </c>
      <c r="AL394" s="152">
        <v>11088</v>
      </c>
      <c r="AM394" s="152">
        <v>109.560574</v>
      </c>
      <c r="AN394" s="152">
        <v>109.871685</v>
      </c>
      <c r="AO394" s="152">
        <v>8</v>
      </c>
    </row>
    <row r="395" spans="1:41" x14ac:dyDescent="0.25">
      <c r="A395" s="148">
        <v>42916</v>
      </c>
      <c r="B395" s="152">
        <v>27</v>
      </c>
      <c r="C395" s="152">
        <v>9.9479469999999992</v>
      </c>
      <c r="D395" s="152">
        <v>9.9479469999999992</v>
      </c>
      <c r="E395" s="152">
        <v>6.9767159999999997</v>
      </c>
      <c r="F395" s="152">
        <v>90</v>
      </c>
      <c r="G395" s="152">
        <v>9.826276</v>
      </c>
      <c r="H395" s="152">
        <v>9.826276</v>
      </c>
      <c r="I395" s="152">
        <v>7.0718139999999998</v>
      </c>
      <c r="J395" s="152">
        <v>174</v>
      </c>
      <c r="K395" s="152">
        <v>9.6664639999999995</v>
      </c>
      <c r="L395" s="152">
        <v>9.6664639999999995</v>
      </c>
      <c r="M395" s="152">
        <v>7.1388509999999998</v>
      </c>
      <c r="N395" s="152">
        <v>356</v>
      </c>
      <c r="O395" s="152">
        <v>9.348319</v>
      </c>
      <c r="P395" s="152">
        <v>9.348319</v>
      </c>
      <c r="Q395" s="152">
        <v>7.0494310000000002</v>
      </c>
      <c r="R395" s="152">
        <v>1077</v>
      </c>
      <c r="S395" s="152">
        <v>103.78622</v>
      </c>
      <c r="T395" s="152">
        <v>104.119553</v>
      </c>
      <c r="U395" s="152">
        <v>8</v>
      </c>
      <c r="V395" s="152">
        <v>1805</v>
      </c>
      <c r="W395" s="152">
        <v>99.491017999999997</v>
      </c>
      <c r="X395" s="152">
        <v>99.761850999999993</v>
      </c>
      <c r="Y395" s="152">
        <v>6.5</v>
      </c>
      <c r="Z395" s="152" t="s">
        <v>251</v>
      </c>
      <c r="AA395" s="152" t="s">
        <v>251</v>
      </c>
      <c r="AB395" s="152" t="s">
        <v>251</v>
      </c>
      <c r="AC395" s="152" t="s">
        <v>251</v>
      </c>
      <c r="AD395" s="152">
        <v>3625</v>
      </c>
      <c r="AE395" s="152">
        <v>105.038624</v>
      </c>
      <c r="AF395" s="152">
        <v>105.351124</v>
      </c>
      <c r="AG395" s="152">
        <v>7.5</v>
      </c>
      <c r="AH395" s="152">
        <v>7083</v>
      </c>
      <c r="AI395" s="152">
        <v>129.562703</v>
      </c>
      <c r="AJ395" s="152">
        <v>129.97936999999999</v>
      </c>
      <c r="AK395" s="152">
        <v>10</v>
      </c>
      <c r="AL395" s="152">
        <v>11087</v>
      </c>
      <c r="AM395" s="152">
        <v>108.616238</v>
      </c>
      <c r="AN395" s="152">
        <v>108.94957100000001</v>
      </c>
      <c r="AO395" s="152">
        <v>8</v>
      </c>
    </row>
    <row r="396" spans="1:41" x14ac:dyDescent="0.25">
      <c r="A396" s="148">
        <v>42919</v>
      </c>
      <c r="B396" s="152">
        <v>24</v>
      </c>
      <c r="C396" s="152">
        <v>9.9536069999999999</v>
      </c>
      <c r="D396" s="152">
        <v>9.9536069999999999</v>
      </c>
      <c r="E396" s="152">
        <v>6.9913850000000002</v>
      </c>
      <c r="F396" s="152">
        <v>87</v>
      </c>
      <c r="G396" s="152">
        <v>9.8319290000000006</v>
      </c>
      <c r="H396" s="152">
        <v>9.8319290000000006</v>
      </c>
      <c r="I396" s="152">
        <v>7.0735479999999997</v>
      </c>
      <c r="J396" s="152">
        <v>171</v>
      </c>
      <c r="K396" s="152">
        <v>9.6706590000000006</v>
      </c>
      <c r="L396" s="152">
        <v>9.6706590000000006</v>
      </c>
      <c r="M396" s="152">
        <v>7.1696200000000001</v>
      </c>
      <c r="N396" s="152">
        <v>353</v>
      </c>
      <c r="O396" s="152">
        <v>9.3528640000000003</v>
      </c>
      <c r="P396" s="152">
        <v>9.3528640000000003</v>
      </c>
      <c r="Q396" s="152">
        <v>7.0563279999999997</v>
      </c>
      <c r="R396" s="152">
        <v>1074</v>
      </c>
      <c r="S396" s="152">
        <v>103.67464099999999</v>
      </c>
      <c r="T396" s="152">
        <v>104.074641</v>
      </c>
      <c r="U396" s="152">
        <v>8</v>
      </c>
      <c r="V396" s="152">
        <v>1802</v>
      </c>
      <c r="W396" s="152">
        <v>99.279837000000001</v>
      </c>
      <c r="X396" s="152">
        <v>99.604837000000003</v>
      </c>
      <c r="Y396" s="152">
        <v>6.5</v>
      </c>
      <c r="Z396" s="152" t="s">
        <v>251</v>
      </c>
      <c r="AA396" s="152" t="s">
        <v>251</v>
      </c>
      <c r="AB396" s="152" t="s">
        <v>251</v>
      </c>
      <c r="AC396" s="152" t="s">
        <v>251</v>
      </c>
      <c r="AD396" s="152">
        <v>3622</v>
      </c>
      <c r="AE396" s="152">
        <v>104.59263199999999</v>
      </c>
      <c r="AF396" s="152">
        <v>104.96763199999999</v>
      </c>
      <c r="AG396" s="152">
        <v>7.5</v>
      </c>
      <c r="AH396" s="152">
        <v>7080</v>
      </c>
      <c r="AI396" s="152">
        <v>128.81484499999999</v>
      </c>
      <c r="AJ396" s="152">
        <v>129.31484499999999</v>
      </c>
      <c r="AK396" s="152">
        <v>10</v>
      </c>
      <c r="AL396" s="152">
        <v>11084</v>
      </c>
      <c r="AM396" s="152">
        <v>107.787278</v>
      </c>
      <c r="AN396" s="152">
        <v>108.18727800000001</v>
      </c>
      <c r="AO396" s="152">
        <v>8</v>
      </c>
    </row>
    <row r="397" spans="1:41" x14ac:dyDescent="0.25">
      <c r="A397" s="148">
        <v>42920</v>
      </c>
      <c r="B397" s="152">
        <v>23</v>
      </c>
      <c r="C397" s="152">
        <v>9.9557099999999998</v>
      </c>
      <c r="D397" s="152">
        <v>9.9557099999999998</v>
      </c>
      <c r="E397" s="152">
        <v>6.9631879999999997</v>
      </c>
      <c r="F397" s="152">
        <v>86</v>
      </c>
      <c r="G397" s="152">
        <v>9.8337079999999997</v>
      </c>
      <c r="H397" s="152">
        <v>9.8337079999999997</v>
      </c>
      <c r="I397" s="152">
        <v>7.0787750000000003</v>
      </c>
      <c r="J397" s="152">
        <v>170</v>
      </c>
      <c r="K397" s="152">
        <v>9.6742729999999995</v>
      </c>
      <c r="L397" s="152">
        <v>9.6742729999999995</v>
      </c>
      <c r="M397" s="152">
        <v>7.1299910000000004</v>
      </c>
      <c r="N397" s="152">
        <v>352</v>
      </c>
      <c r="O397" s="152">
        <v>9.356109</v>
      </c>
      <c r="P397" s="152">
        <v>9.356109</v>
      </c>
      <c r="Q397" s="152">
        <v>7.0384479999999998</v>
      </c>
      <c r="R397" s="152">
        <v>1073</v>
      </c>
      <c r="S397" s="152">
        <v>103.698218</v>
      </c>
      <c r="T397" s="152">
        <v>104.12044</v>
      </c>
      <c r="U397" s="152">
        <v>8</v>
      </c>
      <c r="V397" s="152">
        <v>1801</v>
      </c>
      <c r="W397" s="152">
        <v>99.365464000000003</v>
      </c>
      <c r="X397" s="152">
        <v>99.708519999999993</v>
      </c>
      <c r="Y397" s="152">
        <v>6.5</v>
      </c>
      <c r="Z397" s="152" t="s">
        <v>251</v>
      </c>
      <c r="AA397" s="152" t="s">
        <v>251</v>
      </c>
      <c r="AB397" s="152" t="s">
        <v>251</v>
      </c>
      <c r="AC397" s="152" t="s">
        <v>251</v>
      </c>
      <c r="AD397" s="152">
        <v>3621</v>
      </c>
      <c r="AE397" s="152">
        <v>104.759024</v>
      </c>
      <c r="AF397" s="152">
        <v>105.15485700000001</v>
      </c>
      <c r="AG397" s="152">
        <v>7.5</v>
      </c>
      <c r="AH397" s="152">
        <v>7079</v>
      </c>
      <c r="AI397" s="152">
        <v>129.12088600000001</v>
      </c>
      <c r="AJ397" s="152">
        <v>129.648664</v>
      </c>
      <c r="AK397" s="152">
        <v>10</v>
      </c>
      <c r="AL397" s="152">
        <v>11083</v>
      </c>
      <c r="AM397" s="152">
        <v>108.253671</v>
      </c>
      <c r="AN397" s="152">
        <v>108.675893</v>
      </c>
      <c r="AO397" s="152">
        <v>8</v>
      </c>
    </row>
    <row r="398" spans="1:41" x14ac:dyDescent="0.25">
      <c r="A398" s="148">
        <v>42921</v>
      </c>
      <c r="B398" s="152">
        <v>22</v>
      </c>
      <c r="C398" s="152">
        <v>9.9574370000000005</v>
      </c>
      <c r="D398" s="152">
        <v>9.9574370000000005</v>
      </c>
      <c r="E398" s="152">
        <v>6.9946260000000002</v>
      </c>
      <c r="F398" s="152">
        <v>85</v>
      </c>
      <c r="G398" s="152">
        <v>9.8358760000000007</v>
      </c>
      <c r="H398" s="152">
        <v>9.8358760000000007</v>
      </c>
      <c r="I398" s="152">
        <v>7.0671229999999996</v>
      </c>
      <c r="J398" s="152">
        <v>169</v>
      </c>
      <c r="K398" s="152">
        <v>9.6761269999999993</v>
      </c>
      <c r="L398" s="152">
        <v>9.6761269999999993</v>
      </c>
      <c r="M398" s="152">
        <v>7.1299910000000004</v>
      </c>
      <c r="N398" s="152">
        <v>351</v>
      </c>
      <c r="O398" s="152">
        <v>9.3574160000000006</v>
      </c>
      <c r="P398" s="152">
        <v>9.3574160000000006</v>
      </c>
      <c r="Q398" s="152">
        <v>7.0431889999999999</v>
      </c>
      <c r="R398" s="152">
        <v>1072</v>
      </c>
      <c r="S398" s="152">
        <v>103.694011</v>
      </c>
      <c r="T398" s="152">
        <v>104.13845499999999</v>
      </c>
      <c r="U398" s="152">
        <v>8</v>
      </c>
      <c r="V398" s="152">
        <v>1800</v>
      </c>
      <c r="W398" s="152">
        <v>99.319371000000004</v>
      </c>
      <c r="X398" s="152">
        <v>99.680481999999998</v>
      </c>
      <c r="Y398" s="152">
        <v>6.5</v>
      </c>
      <c r="Z398" s="152" t="s">
        <v>251</v>
      </c>
      <c r="AA398" s="152" t="s">
        <v>251</v>
      </c>
      <c r="AB398" s="152" t="s">
        <v>251</v>
      </c>
      <c r="AC398" s="152" t="s">
        <v>251</v>
      </c>
      <c r="AD398" s="152">
        <v>3620</v>
      </c>
      <c r="AE398" s="152">
        <v>104.86926800000001</v>
      </c>
      <c r="AF398" s="152">
        <v>105.28593499999999</v>
      </c>
      <c r="AG398" s="152">
        <v>7.5</v>
      </c>
      <c r="AH398" s="152">
        <v>7078</v>
      </c>
      <c r="AI398" s="152">
        <v>129.455918</v>
      </c>
      <c r="AJ398" s="152">
        <v>130.01147399999999</v>
      </c>
      <c r="AK398" s="152">
        <v>10</v>
      </c>
      <c r="AL398" s="152">
        <v>11082</v>
      </c>
      <c r="AM398" s="152">
        <v>108.624313</v>
      </c>
      <c r="AN398" s="152">
        <v>109.06875700000001</v>
      </c>
      <c r="AO398" s="152">
        <v>8</v>
      </c>
    </row>
    <row r="399" spans="1:41" x14ac:dyDescent="0.25">
      <c r="A399" s="148">
        <v>42922</v>
      </c>
      <c r="B399" s="152">
        <v>28</v>
      </c>
      <c r="C399" s="152">
        <v>9.9458409999999997</v>
      </c>
      <c r="D399" s="152">
        <v>9.9458409999999997</v>
      </c>
      <c r="E399" s="152">
        <v>7.0012179999999997</v>
      </c>
      <c r="F399" s="152">
        <v>91</v>
      </c>
      <c r="G399" s="152">
        <v>9.8243209999999994</v>
      </c>
      <c r="H399" s="152">
        <v>9.8243209999999994</v>
      </c>
      <c r="I399" s="152">
        <v>7.0742180000000001</v>
      </c>
      <c r="J399" s="152">
        <v>182</v>
      </c>
      <c r="K399" s="152">
        <v>9.6506670000000003</v>
      </c>
      <c r="L399" s="152">
        <v>9.6506670000000003</v>
      </c>
      <c r="M399" s="152">
        <v>7.1600060000000001</v>
      </c>
      <c r="N399" s="152">
        <v>350</v>
      </c>
      <c r="O399" s="152">
        <v>9.3567049999999998</v>
      </c>
      <c r="P399" s="152">
        <v>9.3567049999999998</v>
      </c>
      <c r="Q399" s="152">
        <v>7.0716650000000003</v>
      </c>
      <c r="R399" s="152">
        <v>1071</v>
      </c>
      <c r="S399" s="152">
        <v>103.41989100000001</v>
      </c>
      <c r="T399" s="152">
        <v>103.88655799999999</v>
      </c>
      <c r="U399" s="152">
        <v>8</v>
      </c>
      <c r="V399" s="152">
        <v>1799</v>
      </c>
      <c r="W399" s="152">
        <v>98.989238</v>
      </c>
      <c r="X399" s="152">
        <v>99.368404999999996</v>
      </c>
      <c r="Y399" s="152">
        <v>6.5</v>
      </c>
      <c r="Z399" s="152" t="s">
        <v>251</v>
      </c>
      <c r="AA399" s="152" t="s">
        <v>251</v>
      </c>
      <c r="AB399" s="152" t="s">
        <v>251</v>
      </c>
      <c r="AC399" s="152" t="s">
        <v>251</v>
      </c>
      <c r="AD399" s="152">
        <v>3619</v>
      </c>
      <c r="AE399" s="152">
        <v>104.654849</v>
      </c>
      <c r="AF399" s="152">
        <v>105.092349</v>
      </c>
      <c r="AG399" s="152">
        <v>7.5</v>
      </c>
      <c r="AH399" s="152">
        <v>7077</v>
      </c>
      <c r="AI399" s="152">
        <v>129.29778999999999</v>
      </c>
      <c r="AJ399" s="152">
        <v>129.881123</v>
      </c>
      <c r="AK399" s="152">
        <v>10</v>
      </c>
      <c r="AL399" s="152">
        <v>11081</v>
      </c>
      <c r="AM399" s="152">
        <v>108.656604</v>
      </c>
      <c r="AN399" s="152">
        <v>109.123271</v>
      </c>
      <c r="AO399" s="152">
        <v>8</v>
      </c>
    </row>
    <row r="400" spans="1:41" x14ac:dyDescent="0.25">
      <c r="A400" s="148">
        <v>42923</v>
      </c>
      <c r="B400" s="152">
        <v>27</v>
      </c>
      <c r="C400" s="152">
        <v>9.9483470000000001</v>
      </c>
      <c r="D400" s="152">
        <v>9.9483470000000001</v>
      </c>
      <c r="E400" s="152">
        <v>6.9228249999999996</v>
      </c>
      <c r="F400" s="152">
        <v>90</v>
      </c>
      <c r="G400" s="152">
        <v>9.8266749999999998</v>
      </c>
      <c r="H400" s="152">
        <v>9.8266749999999998</v>
      </c>
      <c r="I400" s="152">
        <v>7.0552859999999997</v>
      </c>
      <c r="J400" s="152">
        <v>181</v>
      </c>
      <c r="K400" s="152">
        <v>9.6534569999999995</v>
      </c>
      <c r="L400" s="152">
        <v>9.6534569999999995</v>
      </c>
      <c r="M400" s="152">
        <v>7.14</v>
      </c>
      <c r="N400" s="152">
        <v>349</v>
      </c>
      <c r="O400" s="152">
        <v>9.3584960000000006</v>
      </c>
      <c r="P400" s="152">
        <v>9.3584960000000006</v>
      </c>
      <c r="Q400" s="152">
        <v>7.0708299999999999</v>
      </c>
      <c r="R400" s="152">
        <v>1070</v>
      </c>
      <c r="S400" s="152">
        <v>103.714507</v>
      </c>
      <c r="T400" s="152">
        <v>104.203396</v>
      </c>
      <c r="U400" s="152">
        <v>8</v>
      </c>
      <c r="V400" s="152">
        <v>1798</v>
      </c>
      <c r="W400" s="152">
        <v>99.336090999999996</v>
      </c>
      <c r="X400" s="152">
        <v>99.733312999999995</v>
      </c>
      <c r="Y400" s="152">
        <v>6.5</v>
      </c>
      <c r="Z400" s="152" t="s">
        <v>251</v>
      </c>
      <c r="AA400" s="152" t="s">
        <v>251</v>
      </c>
      <c r="AB400" s="152" t="s">
        <v>251</v>
      </c>
      <c r="AC400" s="152" t="s">
        <v>251</v>
      </c>
      <c r="AD400" s="152">
        <v>3618</v>
      </c>
      <c r="AE400" s="152">
        <v>104.87911099999999</v>
      </c>
      <c r="AF400" s="152">
        <v>105.337444</v>
      </c>
      <c r="AG400" s="152">
        <v>7.5</v>
      </c>
      <c r="AH400" s="152">
        <v>7076</v>
      </c>
      <c r="AI400" s="152">
        <v>129.05869300000001</v>
      </c>
      <c r="AJ400" s="152">
        <v>129.669804</v>
      </c>
      <c r="AK400" s="152">
        <v>10</v>
      </c>
      <c r="AL400" s="152">
        <v>11080</v>
      </c>
      <c r="AM400" s="152">
        <v>108.584299</v>
      </c>
      <c r="AN400" s="152">
        <v>109.073188</v>
      </c>
      <c r="AO400" s="152">
        <v>8</v>
      </c>
    </row>
    <row r="401" spans="1:41" x14ac:dyDescent="0.25">
      <c r="A401" s="148">
        <v>42926</v>
      </c>
      <c r="B401" s="152">
        <v>24</v>
      </c>
      <c r="C401" s="152">
        <v>9.9539270000000002</v>
      </c>
      <c r="D401" s="152">
        <v>9.9539270000000002</v>
      </c>
      <c r="E401" s="152">
        <v>6.9429379999999998</v>
      </c>
      <c r="F401" s="152">
        <v>87</v>
      </c>
      <c r="G401" s="152">
        <v>9.8322889999999994</v>
      </c>
      <c r="H401" s="152">
        <v>9.8322889999999994</v>
      </c>
      <c r="I401" s="152">
        <v>7.0581379999999996</v>
      </c>
      <c r="J401" s="152">
        <v>178</v>
      </c>
      <c r="K401" s="152">
        <v>9.6584789999999998</v>
      </c>
      <c r="L401" s="152">
        <v>9.6584789999999998</v>
      </c>
      <c r="M401" s="152">
        <v>7.151402</v>
      </c>
      <c r="N401" s="152">
        <v>346</v>
      </c>
      <c r="O401" s="152">
        <v>9.3637289999999993</v>
      </c>
      <c r="P401" s="152">
        <v>9.3637289999999993</v>
      </c>
      <c r="Q401" s="152">
        <v>7.0700050000000001</v>
      </c>
      <c r="R401" s="152">
        <v>1067</v>
      </c>
      <c r="S401" s="152">
        <v>103.782698</v>
      </c>
      <c r="T401" s="152">
        <v>104.33825400000001</v>
      </c>
      <c r="U401" s="152">
        <v>8</v>
      </c>
      <c r="V401" s="152">
        <v>1795</v>
      </c>
      <c r="W401" s="152">
        <v>99.449321999999995</v>
      </c>
      <c r="X401" s="152">
        <v>99.900711000000001</v>
      </c>
      <c r="Y401" s="152">
        <v>6.5</v>
      </c>
      <c r="Z401" s="152" t="s">
        <v>251</v>
      </c>
      <c r="AA401" s="152" t="s">
        <v>251</v>
      </c>
      <c r="AB401" s="152" t="s">
        <v>251</v>
      </c>
      <c r="AC401" s="152" t="s">
        <v>251</v>
      </c>
      <c r="AD401" s="152">
        <v>3615</v>
      </c>
      <c r="AE401" s="152">
        <v>104.951943</v>
      </c>
      <c r="AF401" s="152">
        <v>105.472776</v>
      </c>
      <c r="AG401" s="152">
        <v>7.5</v>
      </c>
      <c r="AH401" s="152">
        <v>7073</v>
      </c>
      <c r="AI401" s="152">
        <v>129.06038899999999</v>
      </c>
      <c r="AJ401" s="152">
        <v>129.75483299999999</v>
      </c>
      <c r="AK401" s="152">
        <v>10</v>
      </c>
      <c r="AL401" s="152">
        <v>11077</v>
      </c>
      <c r="AM401" s="152">
        <v>108.654157</v>
      </c>
      <c r="AN401" s="152">
        <v>109.20971299999999</v>
      </c>
      <c r="AO401" s="152">
        <v>8</v>
      </c>
    </row>
    <row r="402" spans="1:41" x14ac:dyDescent="0.25">
      <c r="A402" s="148">
        <v>42927</v>
      </c>
      <c r="B402" s="152">
        <v>23</v>
      </c>
      <c r="C402" s="152">
        <v>9.9556349999999991</v>
      </c>
      <c r="D402" s="152">
        <v>9.9556349999999991</v>
      </c>
      <c r="E402" s="152">
        <v>6.9750319999999997</v>
      </c>
      <c r="F402" s="152">
        <v>86</v>
      </c>
      <c r="G402" s="152">
        <v>9.8341820000000002</v>
      </c>
      <c r="H402" s="152">
        <v>9.8341820000000002</v>
      </c>
      <c r="I402" s="152">
        <v>7.0582570000000002</v>
      </c>
      <c r="J402" s="152">
        <v>177</v>
      </c>
      <c r="K402" s="152">
        <v>9.6608359999999998</v>
      </c>
      <c r="L402" s="152">
        <v>9.6608359999999998</v>
      </c>
      <c r="M402" s="152">
        <v>7.140428</v>
      </c>
      <c r="N402" s="152">
        <v>345</v>
      </c>
      <c r="O402" s="152">
        <v>9.3652960000000007</v>
      </c>
      <c r="P402" s="152">
        <v>9.3652960000000007</v>
      </c>
      <c r="Q402" s="152">
        <v>7.0718519999999998</v>
      </c>
      <c r="R402" s="152">
        <v>1066</v>
      </c>
      <c r="S402" s="152">
        <v>103.809179</v>
      </c>
      <c r="T402" s="152">
        <v>104.386957</v>
      </c>
      <c r="U402" s="152">
        <v>8</v>
      </c>
      <c r="V402" s="152">
        <v>1794</v>
      </c>
      <c r="W402" s="152">
        <v>99.449365</v>
      </c>
      <c r="X402" s="152">
        <v>99.918808999999996</v>
      </c>
      <c r="Y402" s="152">
        <v>6.5</v>
      </c>
      <c r="Z402" s="152" t="s">
        <v>251</v>
      </c>
      <c r="AA402" s="152" t="s">
        <v>251</v>
      </c>
      <c r="AB402" s="152" t="s">
        <v>251</v>
      </c>
      <c r="AC402" s="152" t="s">
        <v>251</v>
      </c>
      <c r="AD402" s="152">
        <v>3614</v>
      </c>
      <c r="AE402" s="152">
        <v>104.78899699999999</v>
      </c>
      <c r="AF402" s="152">
        <v>105.330664</v>
      </c>
      <c r="AG402" s="152">
        <v>7.5</v>
      </c>
      <c r="AH402" s="152">
        <v>7072</v>
      </c>
      <c r="AI402" s="152">
        <v>128.64564200000001</v>
      </c>
      <c r="AJ402" s="152">
        <v>129.367864</v>
      </c>
      <c r="AK402" s="152">
        <v>10</v>
      </c>
      <c r="AL402" s="152">
        <v>11076</v>
      </c>
      <c r="AM402" s="152">
        <v>108.23329099999999</v>
      </c>
      <c r="AN402" s="152">
        <v>108.811069</v>
      </c>
      <c r="AO402" s="152">
        <v>8</v>
      </c>
    </row>
    <row r="403" spans="1:41" x14ac:dyDescent="0.25">
      <c r="A403" s="148">
        <v>42928</v>
      </c>
      <c r="B403" s="152">
        <v>22</v>
      </c>
      <c r="C403" s="152">
        <v>9.9576379999999993</v>
      </c>
      <c r="D403" s="152">
        <v>9.9576379999999993</v>
      </c>
      <c r="E403" s="152">
        <v>6.9614539999999998</v>
      </c>
      <c r="F403" s="152">
        <v>85</v>
      </c>
      <c r="G403" s="152">
        <v>9.8365259999999992</v>
      </c>
      <c r="H403" s="152">
        <v>9.8365259999999992</v>
      </c>
      <c r="I403" s="152">
        <v>7.0386689999999996</v>
      </c>
      <c r="J403" s="152">
        <v>176</v>
      </c>
      <c r="K403" s="152">
        <v>9.6634250000000002</v>
      </c>
      <c r="L403" s="152">
        <v>9.6634250000000002</v>
      </c>
      <c r="M403" s="152">
        <v>7.1242739999999998</v>
      </c>
      <c r="N403" s="152">
        <v>344</v>
      </c>
      <c r="O403" s="152">
        <v>9.3678939999999997</v>
      </c>
      <c r="P403" s="152">
        <v>9.3678939999999997</v>
      </c>
      <c r="Q403" s="152">
        <v>7.0614189999999999</v>
      </c>
      <c r="R403" s="152">
        <v>1065</v>
      </c>
      <c r="S403" s="152">
        <v>103.861093</v>
      </c>
      <c r="T403" s="152">
        <v>104.46109300000001</v>
      </c>
      <c r="U403" s="152">
        <v>8</v>
      </c>
      <c r="V403" s="152">
        <v>1793</v>
      </c>
      <c r="W403" s="152">
        <v>99.582847999999998</v>
      </c>
      <c r="X403" s="152">
        <v>100.070348</v>
      </c>
      <c r="Y403" s="152">
        <v>6.5</v>
      </c>
      <c r="Z403" s="152" t="s">
        <v>251</v>
      </c>
      <c r="AA403" s="152" t="s">
        <v>251</v>
      </c>
      <c r="AB403" s="152" t="s">
        <v>251</v>
      </c>
      <c r="AC403" s="152" t="s">
        <v>251</v>
      </c>
      <c r="AD403" s="152">
        <v>3613</v>
      </c>
      <c r="AE403" s="152">
        <v>105.023669</v>
      </c>
      <c r="AF403" s="152">
        <v>105.586169</v>
      </c>
      <c r="AG403" s="152">
        <v>7.5</v>
      </c>
      <c r="AH403" s="152">
        <v>7071</v>
      </c>
      <c r="AI403" s="152">
        <v>128.68780799999999</v>
      </c>
      <c r="AJ403" s="152">
        <v>129.43780799999999</v>
      </c>
      <c r="AK403" s="152">
        <v>10</v>
      </c>
      <c r="AL403" s="152">
        <v>11075</v>
      </c>
      <c r="AM403" s="152">
        <v>108.505331</v>
      </c>
      <c r="AN403" s="152">
        <v>109.10533100000001</v>
      </c>
      <c r="AO403" s="152">
        <v>8</v>
      </c>
    </row>
    <row r="404" spans="1:41" x14ac:dyDescent="0.25">
      <c r="A404" s="148">
        <v>42929</v>
      </c>
      <c r="B404" s="152">
        <v>28</v>
      </c>
      <c r="C404" s="152">
        <v>9.945926</v>
      </c>
      <c r="D404" s="152">
        <v>9.945926</v>
      </c>
      <c r="E404" s="152">
        <v>6.99017</v>
      </c>
      <c r="F404" s="152">
        <v>91</v>
      </c>
      <c r="G404" s="152">
        <v>9.8251559999999998</v>
      </c>
      <c r="H404" s="152">
        <v>9.8251559999999998</v>
      </c>
      <c r="I404" s="152">
        <v>7.0399960000000004</v>
      </c>
      <c r="J404" s="152">
        <v>175</v>
      </c>
      <c r="K404" s="152">
        <v>9.6655739999999994</v>
      </c>
      <c r="L404" s="152">
        <v>9.6655739999999994</v>
      </c>
      <c r="M404" s="152">
        <v>7.1176529999999998</v>
      </c>
      <c r="N404" s="152">
        <v>343</v>
      </c>
      <c r="O404" s="152">
        <v>9.3680620000000001</v>
      </c>
      <c r="P404" s="152">
        <v>9.3680620000000001</v>
      </c>
      <c r="Q404" s="152">
        <v>7.0799969999999997</v>
      </c>
      <c r="R404" s="152">
        <v>1064</v>
      </c>
      <c r="S404" s="152">
        <v>103.694962</v>
      </c>
      <c r="T404" s="152">
        <v>104.317184</v>
      </c>
      <c r="U404" s="152">
        <v>8</v>
      </c>
      <c r="V404" s="152">
        <v>1792</v>
      </c>
      <c r="W404" s="152">
        <v>99.368263999999996</v>
      </c>
      <c r="X404" s="152">
        <v>99.873819999999995</v>
      </c>
      <c r="Y404" s="152">
        <v>6.5</v>
      </c>
      <c r="Z404" s="152" t="s">
        <v>251</v>
      </c>
      <c r="AA404" s="152" t="s">
        <v>251</v>
      </c>
      <c r="AB404" s="152" t="s">
        <v>251</v>
      </c>
      <c r="AC404" s="152" t="s">
        <v>251</v>
      </c>
      <c r="AD404" s="152">
        <v>3612</v>
      </c>
      <c r="AE404" s="152">
        <v>104.80023</v>
      </c>
      <c r="AF404" s="152">
        <v>105.383563</v>
      </c>
      <c r="AG404" s="152">
        <v>7.5</v>
      </c>
      <c r="AH404" s="152">
        <v>7070</v>
      </c>
      <c r="AI404" s="152">
        <v>129.144792</v>
      </c>
      <c r="AJ404" s="152">
        <v>129.92257000000001</v>
      </c>
      <c r="AK404" s="152">
        <v>10</v>
      </c>
      <c r="AL404" s="152">
        <v>11074</v>
      </c>
      <c r="AM404" s="152">
        <v>108.74655</v>
      </c>
      <c r="AN404" s="152">
        <v>109.36877200000001</v>
      </c>
      <c r="AO404" s="152">
        <v>8</v>
      </c>
    </row>
    <row r="405" spans="1:41" x14ac:dyDescent="0.25">
      <c r="A405" s="148">
        <v>42930</v>
      </c>
      <c r="B405" s="152">
        <v>27</v>
      </c>
      <c r="C405" s="152">
        <v>9.9476060000000004</v>
      </c>
      <c r="D405" s="152">
        <v>9.9476060000000004</v>
      </c>
      <c r="E405" s="152">
        <v>7.0226610000000003</v>
      </c>
      <c r="F405" s="152">
        <v>90</v>
      </c>
      <c r="G405" s="152">
        <v>9.8264209999999999</v>
      </c>
      <c r="H405" s="152">
        <v>9.8264209999999999</v>
      </c>
      <c r="I405" s="152">
        <v>7.0658079999999996</v>
      </c>
      <c r="J405" s="152">
        <v>174</v>
      </c>
      <c r="K405" s="152">
        <v>9.6660660000000007</v>
      </c>
      <c r="L405" s="152">
        <v>9.6660660000000007</v>
      </c>
      <c r="M405" s="152">
        <v>7.1476639999999998</v>
      </c>
      <c r="N405" s="152">
        <v>342</v>
      </c>
      <c r="O405" s="152">
        <v>9.3656769999999998</v>
      </c>
      <c r="P405" s="152">
        <v>9.3656769999999998</v>
      </c>
      <c r="Q405" s="152">
        <v>7.1293129999999998</v>
      </c>
      <c r="R405" s="152">
        <v>1063</v>
      </c>
      <c r="S405" s="152">
        <v>103.63234300000001</v>
      </c>
      <c r="T405" s="152">
        <v>104.276787</v>
      </c>
      <c r="U405" s="152">
        <v>8</v>
      </c>
      <c r="V405" s="152">
        <v>1791</v>
      </c>
      <c r="W405" s="152">
        <v>99.438767999999996</v>
      </c>
      <c r="X405" s="152">
        <v>99.962378999999999</v>
      </c>
      <c r="Y405" s="152">
        <v>6.5</v>
      </c>
      <c r="Z405" s="152" t="s">
        <v>251</v>
      </c>
      <c r="AA405" s="152" t="s">
        <v>251</v>
      </c>
      <c r="AB405" s="152" t="s">
        <v>251</v>
      </c>
      <c r="AC405" s="152" t="s">
        <v>251</v>
      </c>
      <c r="AD405" s="152">
        <v>3611</v>
      </c>
      <c r="AE405" s="152">
        <v>105.095418</v>
      </c>
      <c r="AF405" s="152">
        <v>105.699585</v>
      </c>
      <c r="AG405" s="152">
        <v>7.5</v>
      </c>
      <c r="AH405" s="152">
        <v>7069</v>
      </c>
      <c r="AI405" s="152">
        <v>130.06729899999999</v>
      </c>
      <c r="AJ405" s="152">
        <v>130.87285499999999</v>
      </c>
      <c r="AK405" s="152">
        <v>10</v>
      </c>
      <c r="AL405" s="152">
        <v>11073</v>
      </c>
      <c r="AM405" s="152">
        <v>109.839473</v>
      </c>
      <c r="AN405" s="152">
        <v>110.48391700000001</v>
      </c>
      <c r="AO405" s="152">
        <v>8</v>
      </c>
    </row>
    <row r="406" spans="1:41" x14ac:dyDescent="0.25">
      <c r="A406" s="148">
        <v>42933</v>
      </c>
      <c r="B406" s="152">
        <v>24</v>
      </c>
      <c r="C406" s="152">
        <v>9.9534549999999999</v>
      </c>
      <c r="D406" s="152">
        <v>9.9534549999999999</v>
      </c>
      <c r="E406" s="152">
        <v>7.0143990000000001</v>
      </c>
      <c r="F406" s="152">
        <v>87</v>
      </c>
      <c r="G406" s="152">
        <v>9.8322459999999996</v>
      </c>
      <c r="H406" s="152">
        <v>9.8322459999999996</v>
      </c>
      <c r="I406" s="152">
        <v>7.0599790000000002</v>
      </c>
      <c r="J406" s="152">
        <v>171</v>
      </c>
      <c r="K406" s="152">
        <v>9.6705500000000004</v>
      </c>
      <c r="L406" s="152">
        <v>9.6705500000000004</v>
      </c>
      <c r="M406" s="152">
        <v>7.1720730000000001</v>
      </c>
      <c r="N406" s="152">
        <v>339</v>
      </c>
      <c r="O406" s="152">
        <v>9.3684829999999994</v>
      </c>
      <c r="P406" s="152">
        <v>9.3684829999999994</v>
      </c>
      <c r="Q406" s="152">
        <v>7.1584430000000001</v>
      </c>
      <c r="R406" s="152">
        <v>1060</v>
      </c>
      <c r="S406" s="152">
        <v>103.59603</v>
      </c>
      <c r="T406" s="152">
        <v>104.307141</v>
      </c>
      <c r="U406" s="152">
        <v>8</v>
      </c>
      <c r="V406" s="152">
        <v>1788</v>
      </c>
      <c r="W406" s="152">
        <v>99.414298000000002</v>
      </c>
      <c r="X406" s="152">
        <v>99.992075999999997</v>
      </c>
      <c r="Y406" s="152">
        <v>6.5</v>
      </c>
      <c r="Z406" s="152" t="s">
        <v>251</v>
      </c>
      <c r="AA406" s="152" t="s">
        <v>251</v>
      </c>
      <c r="AB406" s="152" t="s">
        <v>251</v>
      </c>
      <c r="AC406" s="152" t="s">
        <v>251</v>
      </c>
      <c r="AD406" s="152">
        <v>3608</v>
      </c>
      <c r="AE406" s="152">
        <v>104.95086000000001</v>
      </c>
      <c r="AF406" s="152">
        <v>105.617527</v>
      </c>
      <c r="AG406" s="152">
        <v>7.5</v>
      </c>
      <c r="AH406" s="152">
        <v>7066</v>
      </c>
      <c r="AI406" s="152">
        <v>129.93277599999999</v>
      </c>
      <c r="AJ406" s="152">
        <v>130.821665</v>
      </c>
      <c r="AK406" s="152">
        <v>10</v>
      </c>
      <c r="AL406" s="152">
        <v>11070</v>
      </c>
      <c r="AM406" s="152">
        <v>109.70501899999999</v>
      </c>
      <c r="AN406" s="152">
        <v>110.41613</v>
      </c>
      <c r="AO406" s="152">
        <v>8</v>
      </c>
    </row>
    <row r="407" spans="1:41" x14ac:dyDescent="0.25">
      <c r="A407" s="148">
        <v>42934</v>
      </c>
      <c r="B407" s="152">
        <v>23</v>
      </c>
      <c r="C407" s="152">
        <v>9.9554770000000001</v>
      </c>
      <c r="D407" s="152">
        <v>9.9554770000000001</v>
      </c>
      <c r="E407" s="152">
        <v>6.9999830000000003</v>
      </c>
      <c r="F407" s="152">
        <v>86</v>
      </c>
      <c r="G407" s="152">
        <v>9.8340789999999991</v>
      </c>
      <c r="H407" s="152">
        <v>9.8340789999999991</v>
      </c>
      <c r="I407" s="152">
        <v>7.062716</v>
      </c>
      <c r="J407" s="152">
        <v>170</v>
      </c>
      <c r="K407" s="152">
        <v>9.672739</v>
      </c>
      <c r="L407" s="152">
        <v>9.672739</v>
      </c>
      <c r="M407" s="152">
        <v>7.1647059999999998</v>
      </c>
      <c r="N407" s="152">
        <v>338</v>
      </c>
      <c r="O407" s="152">
        <v>9.3652359999999994</v>
      </c>
      <c r="P407" s="152">
        <v>9.3652359999999994</v>
      </c>
      <c r="Q407" s="152">
        <v>7.2190390000000004</v>
      </c>
      <c r="R407" s="152">
        <v>1059</v>
      </c>
      <c r="S407" s="152">
        <v>103.516385</v>
      </c>
      <c r="T407" s="152">
        <v>104.249718</v>
      </c>
      <c r="U407" s="152">
        <v>8</v>
      </c>
      <c r="V407" s="152">
        <v>1787</v>
      </c>
      <c r="W407" s="152">
        <v>99.325543999999994</v>
      </c>
      <c r="X407" s="152">
        <v>99.921377000000007</v>
      </c>
      <c r="Y407" s="152">
        <v>6.5</v>
      </c>
      <c r="Z407" s="152" t="s">
        <v>251</v>
      </c>
      <c r="AA407" s="152" t="s">
        <v>251</v>
      </c>
      <c r="AB407" s="152" t="s">
        <v>251</v>
      </c>
      <c r="AC407" s="152" t="s">
        <v>251</v>
      </c>
      <c r="AD407" s="152">
        <v>3607</v>
      </c>
      <c r="AE407" s="152">
        <v>104.868323</v>
      </c>
      <c r="AF407" s="152">
        <v>105.555823</v>
      </c>
      <c r="AG407" s="152">
        <v>7.5</v>
      </c>
      <c r="AH407" s="152">
        <v>7065</v>
      </c>
      <c r="AI407" s="152">
        <v>130.05808300000001</v>
      </c>
      <c r="AJ407" s="152">
        <v>130.97475</v>
      </c>
      <c r="AK407" s="152">
        <v>10</v>
      </c>
      <c r="AL407" s="152">
        <v>11069</v>
      </c>
      <c r="AM407" s="152">
        <v>109.563766</v>
      </c>
      <c r="AN407" s="152">
        <v>110.297099</v>
      </c>
      <c r="AO407" s="152">
        <v>8</v>
      </c>
    </row>
    <row r="408" spans="1:41" x14ac:dyDescent="0.25">
      <c r="A408" s="148">
        <v>42935</v>
      </c>
      <c r="B408" s="152">
        <v>22</v>
      </c>
      <c r="C408" s="152">
        <v>9.9573459999999994</v>
      </c>
      <c r="D408" s="152">
        <v>9.9573459999999994</v>
      </c>
      <c r="E408" s="152">
        <v>7.0096439999999998</v>
      </c>
      <c r="F408" s="152">
        <v>85</v>
      </c>
      <c r="G408" s="152">
        <v>9.8358980000000003</v>
      </c>
      <c r="H408" s="152">
        <v>9.8358980000000003</v>
      </c>
      <c r="I408" s="152">
        <v>7.0661589999999999</v>
      </c>
      <c r="J408" s="152">
        <v>169</v>
      </c>
      <c r="K408" s="152">
        <v>9.6751760000000004</v>
      </c>
      <c r="L408" s="152">
        <v>9.6751760000000004</v>
      </c>
      <c r="M408" s="152">
        <v>7.1516299999999999</v>
      </c>
      <c r="N408" s="152">
        <v>337</v>
      </c>
      <c r="O408" s="152">
        <v>9.3685589999999994</v>
      </c>
      <c r="P408" s="152">
        <v>9.3685589999999994</v>
      </c>
      <c r="Q408" s="152">
        <v>7.2000010000000003</v>
      </c>
      <c r="R408" s="152">
        <v>1058</v>
      </c>
      <c r="S408" s="152">
        <v>103.459391</v>
      </c>
      <c r="T408" s="152">
        <v>104.214947</v>
      </c>
      <c r="U408" s="152">
        <v>8</v>
      </c>
      <c r="V408" s="152">
        <v>1786</v>
      </c>
      <c r="W408" s="152">
        <v>99.200804000000005</v>
      </c>
      <c r="X408" s="152">
        <v>99.814693000000005</v>
      </c>
      <c r="Y408" s="152">
        <v>6.5</v>
      </c>
      <c r="Z408" s="152" t="s">
        <v>251</v>
      </c>
      <c r="AA408" s="152" t="s">
        <v>251</v>
      </c>
      <c r="AB408" s="152" t="s">
        <v>251</v>
      </c>
      <c r="AC408" s="152" t="s">
        <v>251</v>
      </c>
      <c r="AD408" s="152">
        <v>3606</v>
      </c>
      <c r="AE408" s="152">
        <v>104.723826</v>
      </c>
      <c r="AF408" s="152">
        <v>105.432159</v>
      </c>
      <c r="AG408" s="152">
        <v>7.5</v>
      </c>
      <c r="AH408" s="152">
        <v>7064</v>
      </c>
      <c r="AI408" s="152">
        <v>129.59537499999999</v>
      </c>
      <c r="AJ408" s="152">
        <v>130.53981899999999</v>
      </c>
      <c r="AK408" s="152">
        <v>10</v>
      </c>
      <c r="AL408" s="152">
        <v>11068</v>
      </c>
      <c r="AM408" s="152">
        <v>109.30687</v>
      </c>
      <c r="AN408" s="152">
        <v>110.062426</v>
      </c>
      <c r="AO408" s="152">
        <v>8</v>
      </c>
    </row>
    <row r="409" spans="1:41" x14ac:dyDescent="0.25">
      <c r="A409" s="148">
        <v>42936</v>
      </c>
      <c r="B409" s="152">
        <v>28</v>
      </c>
      <c r="C409" s="152">
        <v>9.9460920000000002</v>
      </c>
      <c r="D409" s="152">
        <v>9.9460920000000002</v>
      </c>
      <c r="E409" s="152">
        <v>6.9685949999999997</v>
      </c>
      <c r="F409" s="152">
        <v>91</v>
      </c>
      <c r="G409" s="152">
        <v>9.8250799999999998</v>
      </c>
      <c r="H409" s="152">
        <v>9.8250799999999998</v>
      </c>
      <c r="I409" s="152">
        <v>7.0431100000000004</v>
      </c>
      <c r="J409" s="152">
        <v>182</v>
      </c>
      <c r="K409" s="152">
        <v>9.6519010000000005</v>
      </c>
      <c r="L409" s="152">
        <v>9.6519010000000005</v>
      </c>
      <c r="M409" s="152">
        <v>7.1338020000000002</v>
      </c>
      <c r="N409" s="152">
        <v>336</v>
      </c>
      <c r="O409" s="152">
        <v>9.3717439999999996</v>
      </c>
      <c r="P409" s="152">
        <v>9.3717439999999996</v>
      </c>
      <c r="Q409" s="152">
        <v>7.182563</v>
      </c>
      <c r="R409" s="152">
        <v>1057</v>
      </c>
      <c r="S409" s="152">
        <v>103.40085999999999</v>
      </c>
      <c r="T409" s="152">
        <v>104.17863800000001</v>
      </c>
      <c r="U409" s="152">
        <v>8</v>
      </c>
      <c r="V409" s="152">
        <v>1785</v>
      </c>
      <c r="W409" s="152">
        <v>99.240909000000002</v>
      </c>
      <c r="X409" s="152">
        <v>99.872853000000006</v>
      </c>
      <c r="Y409" s="152">
        <v>6.5</v>
      </c>
      <c r="Z409" s="152" t="s">
        <v>251</v>
      </c>
      <c r="AA409" s="152" t="s">
        <v>251</v>
      </c>
      <c r="AB409" s="152" t="s">
        <v>251</v>
      </c>
      <c r="AC409" s="152" t="s">
        <v>251</v>
      </c>
      <c r="AD409" s="152">
        <v>3605</v>
      </c>
      <c r="AE409" s="152">
        <v>104.792079</v>
      </c>
      <c r="AF409" s="152">
        <v>105.521246</v>
      </c>
      <c r="AG409" s="152">
        <v>7.5</v>
      </c>
      <c r="AH409" s="152">
        <v>7063</v>
      </c>
      <c r="AI409" s="152">
        <v>129.31241399999999</v>
      </c>
      <c r="AJ409" s="152">
        <v>130.28463600000001</v>
      </c>
      <c r="AK409" s="152">
        <v>10</v>
      </c>
      <c r="AL409" s="152">
        <v>11067</v>
      </c>
      <c r="AM409" s="152">
        <v>109.032859</v>
      </c>
      <c r="AN409" s="152">
        <v>109.810637</v>
      </c>
      <c r="AO409" s="152">
        <v>8</v>
      </c>
    </row>
    <row r="410" spans="1:41" x14ac:dyDescent="0.25">
      <c r="A410" s="148">
        <v>42937</v>
      </c>
      <c r="B410" s="152">
        <v>27</v>
      </c>
      <c r="C410" s="152">
        <v>9.9479970000000009</v>
      </c>
      <c r="D410" s="152">
        <v>9.9479970000000009</v>
      </c>
      <c r="E410" s="152">
        <v>6.9699790000000004</v>
      </c>
      <c r="F410" s="152">
        <v>90</v>
      </c>
      <c r="G410" s="152">
        <v>9.8266600000000004</v>
      </c>
      <c r="H410" s="152">
        <v>9.8266600000000004</v>
      </c>
      <c r="I410" s="152">
        <v>7.0559070000000004</v>
      </c>
      <c r="J410" s="152">
        <v>181</v>
      </c>
      <c r="K410" s="152">
        <v>9.6539260000000002</v>
      </c>
      <c r="L410" s="152">
        <v>9.6539260000000002</v>
      </c>
      <c r="M410" s="152">
        <v>7.1299900000000003</v>
      </c>
      <c r="N410" s="152">
        <v>335</v>
      </c>
      <c r="O410" s="152">
        <v>9.3728890000000007</v>
      </c>
      <c r="P410" s="152">
        <v>9.3728890000000007</v>
      </c>
      <c r="Q410" s="152">
        <v>7.1899959999999998</v>
      </c>
      <c r="R410" s="152">
        <v>1056</v>
      </c>
      <c r="S410" s="152">
        <v>103.36828800000001</v>
      </c>
      <c r="T410" s="152">
        <v>104.168288</v>
      </c>
      <c r="U410" s="152">
        <v>8</v>
      </c>
      <c r="V410" s="152">
        <v>1784</v>
      </c>
      <c r="W410" s="152">
        <v>99.191023000000001</v>
      </c>
      <c r="X410" s="152">
        <v>99.841023000000007</v>
      </c>
      <c r="Y410" s="152">
        <v>6.5</v>
      </c>
      <c r="Z410" s="152" t="s">
        <v>251</v>
      </c>
      <c r="AA410" s="152" t="s">
        <v>251</v>
      </c>
      <c r="AB410" s="152" t="s">
        <v>251</v>
      </c>
      <c r="AC410" s="152" t="s">
        <v>251</v>
      </c>
      <c r="AD410" s="152">
        <v>3604</v>
      </c>
      <c r="AE410" s="152">
        <v>104.717108</v>
      </c>
      <c r="AF410" s="152">
        <v>105.467108</v>
      </c>
      <c r="AG410" s="152">
        <v>7.5</v>
      </c>
      <c r="AH410" s="152">
        <v>7062</v>
      </c>
      <c r="AI410" s="152">
        <v>129.01724200000001</v>
      </c>
      <c r="AJ410" s="152">
        <v>130.01724200000001</v>
      </c>
      <c r="AK410" s="152">
        <v>10</v>
      </c>
      <c r="AL410" s="152">
        <v>11066</v>
      </c>
      <c r="AM410" s="152">
        <v>108.647344</v>
      </c>
      <c r="AN410" s="152">
        <v>109.447344</v>
      </c>
      <c r="AO410" s="152">
        <v>8</v>
      </c>
    </row>
    <row r="411" spans="1:41" x14ac:dyDescent="0.25">
      <c r="A411" s="148">
        <v>42940</v>
      </c>
      <c r="B411" s="152">
        <v>24</v>
      </c>
      <c r="C411" s="152">
        <v>9.9536829999999998</v>
      </c>
      <c r="D411" s="152">
        <v>9.9536829999999998</v>
      </c>
      <c r="E411" s="152">
        <v>6.9798790000000004</v>
      </c>
      <c r="F411" s="152">
        <v>87</v>
      </c>
      <c r="G411" s="152">
        <v>9.8322939999999992</v>
      </c>
      <c r="H411" s="152">
        <v>9.8322939999999992</v>
      </c>
      <c r="I411" s="152">
        <v>7.0579239999999999</v>
      </c>
      <c r="J411" s="152">
        <v>178</v>
      </c>
      <c r="K411" s="152">
        <v>9.6591039999999992</v>
      </c>
      <c r="L411" s="152">
        <v>9.6591039999999992</v>
      </c>
      <c r="M411" s="152">
        <v>7.1378519999999996</v>
      </c>
      <c r="N411" s="152">
        <v>332</v>
      </c>
      <c r="O411" s="152">
        <v>9.377497</v>
      </c>
      <c r="P411" s="152">
        <v>9.377497</v>
      </c>
      <c r="Q411" s="152">
        <v>7.198118</v>
      </c>
      <c r="R411" s="152">
        <v>1053</v>
      </c>
      <c r="S411" s="152">
        <v>103.28313199999999</v>
      </c>
      <c r="T411" s="152">
        <v>104.149799</v>
      </c>
      <c r="U411" s="152">
        <v>8</v>
      </c>
      <c r="V411" s="152">
        <v>1781</v>
      </c>
      <c r="W411" s="152">
        <v>99.031778000000003</v>
      </c>
      <c r="X411" s="152">
        <v>99.735945000000001</v>
      </c>
      <c r="Y411" s="152">
        <v>6.5</v>
      </c>
      <c r="Z411" s="152" t="s">
        <v>251</v>
      </c>
      <c r="AA411" s="152" t="s">
        <v>251</v>
      </c>
      <c r="AB411" s="152" t="s">
        <v>251</v>
      </c>
      <c r="AC411" s="152" t="s">
        <v>251</v>
      </c>
      <c r="AD411" s="152">
        <v>3601</v>
      </c>
      <c r="AE411" s="152">
        <v>104.566367</v>
      </c>
      <c r="AF411" s="152">
        <v>105.378867</v>
      </c>
      <c r="AG411" s="152">
        <v>7.5</v>
      </c>
      <c r="AH411" s="152">
        <v>7059</v>
      </c>
      <c r="AI411" s="152">
        <v>128.92536799999999</v>
      </c>
      <c r="AJ411" s="152">
        <v>130.008701</v>
      </c>
      <c r="AK411" s="152">
        <v>10</v>
      </c>
      <c r="AL411" s="152">
        <v>11063</v>
      </c>
      <c r="AM411" s="152">
        <v>108.486756</v>
      </c>
      <c r="AN411" s="152">
        <v>109.35342300000001</v>
      </c>
      <c r="AO411" s="152">
        <v>8</v>
      </c>
    </row>
    <row r="412" spans="1:41" x14ac:dyDescent="0.25">
      <c r="A412" s="148">
        <v>42941</v>
      </c>
      <c r="B412" s="152">
        <v>23</v>
      </c>
      <c r="C412" s="152">
        <v>9.9555550000000004</v>
      </c>
      <c r="D412" s="152">
        <v>9.9555550000000004</v>
      </c>
      <c r="E412" s="152">
        <v>6.9876649999999998</v>
      </c>
      <c r="F412" s="152">
        <v>86</v>
      </c>
      <c r="G412" s="152">
        <v>9.8340990000000001</v>
      </c>
      <c r="H412" s="152">
        <v>9.8340990000000001</v>
      </c>
      <c r="I412" s="152">
        <v>7.0618499999999997</v>
      </c>
      <c r="J412" s="152">
        <v>177</v>
      </c>
      <c r="K412" s="152">
        <v>9.6594789999999993</v>
      </c>
      <c r="L412" s="152">
        <v>9.6594789999999993</v>
      </c>
      <c r="M412" s="152">
        <v>7.1700049999999997</v>
      </c>
      <c r="N412" s="152">
        <v>331</v>
      </c>
      <c r="O412" s="152">
        <v>9.3792810000000006</v>
      </c>
      <c r="P412" s="152">
        <v>9.3792810000000006</v>
      </c>
      <c r="Q412" s="152">
        <v>7.1978039999999996</v>
      </c>
      <c r="R412" s="152">
        <v>1052</v>
      </c>
      <c r="S412" s="152">
        <v>103.131758</v>
      </c>
      <c r="T412" s="152">
        <v>104.020647</v>
      </c>
      <c r="U412" s="152">
        <v>8</v>
      </c>
      <c r="V412" s="152">
        <v>1780</v>
      </c>
      <c r="W412" s="152">
        <v>98.912338000000005</v>
      </c>
      <c r="X412" s="152">
        <v>99.634559999999993</v>
      </c>
      <c r="Y412" s="152">
        <v>6.5</v>
      </c>
      <c r="Z412" s="152" t="s">
        <v>251</v>
      </c>
      <c r="AA412" s="152" t="s">
        <v>251</v>
      </c>
      <c r="AB412" s="152" t="s">
        <v>251</v>
      </c>
      <c r="AC412" s="152" t="s">
        <v>251</v>
      </c>
      <c r="AD412" s="152">
        <v>3600</v>
      </c>
      <c r="AE412" s="152">
        <v>104.395387</v>
      </c>
      <c r="AF412" s="152">
        <v>105.22872</v>
      </c>
      <c r="AG412" s="152">
        <v>7.5</v>
      </c>
      <c r="AH412" s="152">
        <v>7058</v>
      </c>
      <c r="AI412" s="152">
        <v>128.66405900000001</v>
      </c>
      <c r="AJ412" s="152">
        <v>129.77517</v>
      </c>
      <c r="AK412" s="152">
        <v>10</v>
      </c>
      <c r="AL412" s="152">
        <v>11062</v>
      </c>
      <c r="AM412" s="152">
        <v>108.256618</v>
      </c>
      <c r="AN412" s="152">
        <v>109.14550699999999</v>
      </c>
      <c r="AO412" s="152">
        <v>8</v>
      </c>
    </row>
    <row r="413" spans="1:41" x14ac:dyDescent="0.25">
      <c r="A413" s="148">
        <v>42942</v>
      </c>
      <c r="B413" s="152">
        <v>22</v>
      </c>
      <c r="C413" s="152">
        <v>9.9575099999999992</v>
      </c>
      <c r="D413" s="152">
        <v>9.9575099999999992</v>
      </c>
      <c r="E413" s="152">
        <v>6.9825780000000002</v>
      </c>
      <c r="F413" s="152">
        <v>85</v>
      </c>
      <c r="G413" s="152">
        <v>9.8361280000000004</v>
      </c>
      <c r="H413" s="152">
        <v>9.8361280000000004</v>
      </c>
      <c r="I413" s="152">
        <v>7.0560910000000003</v>
      </c>
      <c r="J413" s="152">
        <v>176</v>
      </c>
      <c r="K413" s="152">
        <v>9.6626480000000008</v>
      </c>
      <c r="L413" s="152">
        <v>9.6626480000000008</v>
      </c>
      <c r="M413" s="152">
        <v>7.1412950000000004</v>
      </c>
      <c r="N413" s="152">
        <v>330</v>
      </c>
      <c r="O413" s="152">
        <v>9.3834350000000004</v>
      </c>
      <c r="P413" s="152">
        <v>9.3834350000000004</v>
      </c>
      <c r="Q413" s="152">
        <v>7.1681249999999999</v>
      </c>
      <c r="R413" s="152">
        <v>1051</v>
      </c>
      <c r="S413" s="152">
        <v>103.289244</v>
      </c>
      <c r="T413" s="152">
        <v>104.200355</v>
      </c>
      <c r="U413" s="152">
        <v>8</v>
      </c>
      <c r="V413" s="152">
        <v>1779</v>
      </c>
      <c r="W413" s="152">
        <v>99.037502000000003</v>
      </c>
      <c r="X413" s="152">
        <v>99.777780000000007</v>
      </c>
      <c r="Y413" s="152">
        <v>6.5</v>
      </c>
      <c r="Z413" s="152" t="s">
        <v>251</v>
      </c>
      <c r="AA413" s="152" t="s">
        <v>251</v>
      </c>
      <c r="AB413" s="152" t="s">
        <v>251</v>
      </c>
      <c r="AC413" s="152" t="s">
        <v>251</v>
      </c>
      <c r="AD413" s="152">
        <v>3599</v>
      </c>
      <c r="AE413" s="152">
        <v>104.640681</v>
      </c>
      <c r="AF413" s="152">
        <v>105.494848</v>
      </c>
      <c r="AG413" s="152">
        <v>7.5</v>
      </c>
      <c r="AH413" s="152">
        <v>7057</v>
      </c>
      <c r="AI413" s="152">
        <v>129.86294599999999</v>
      </c>
      <c r="AJ413" s="152">
        <v>131.001835</v>
      </c>
      <c r="AK413" s="152">
        <v>10</v>
      </c>
      <c r="AL413" s="152">
        <v>11061</v>
      </c>
      <c r="AM413" s="152">
        <v>109.297889</v>
      </c>
      <c r="AN413" s="152">
        <v>110.209</v>
      </c>
      <c r="AO413" s="152">
        <v>8</v>
      </c>
    </row>
    <row r="414" spans="1:41" x14ac:dyDescent="0.25">
      <c r="A414" s="148">
        <v>42943</v>
      </c>
      <c r="B414" s="152">
        <v>28</v>
      </c>
      <c r="C414" s="152">
        <v>9.9459440000000008</v>
      </c>
      <c r="D414" s="152">
        <v>9.9459440000000008</v>
      </c>
      <c r="E414" s="152">
        <v>6.9878309999999999</v>
      </c>
      <c r="F414" s="152">
        <v>91</v>
      </c>
      <c r="G414" s="152">
        <v>9.8244249999999997</v>
      </c>
      <c r="H414" s="152">
        <v>9.8244249999999997</v>
      </c>
      <c r="I414" s="152">
        <v>7.0699550000000002</v>
      </c>
      <c r="J414" s="152">
        <v>175</v>
      </c>
      <c r="K414" s="152">
        <v>9.664752</v>
      </c>
      <c r="L414" s="152">
        <v>9.664752</v>
      </c>
      <c r="M414" s="152">
        <v>7.1357549999999996</v>
      </c>
      <c r="N414" s="152">
        <v>329</v>
      </c>
      <c r="O414" s="152">
        <v>9.3847919999999991</v>
      </c>
      <c r="P414" s="152">
        <v>9.3847919999999991</v>
      </c>
      <c r="Q414" s="152">
        <v>7.1730510000000001</v>
      </c>
      <c r="R414" s="152">
        <v>1050</v>
      </c>
      <c r="S414" s="152">
        <v>103.300594</v>
      </c>
      <c r="T414" s="152">
        <v>104.23392699999999</v>
      </c>
      <c r="U414" s="152">
        <v>8</v>
      </c>
      <c r="V414" s="152">
        <v>1778</v>
      </c>
      <c r="W414" s="152">
        <v>99.039220999999998</v>
      </c>
      <c r="X414" s="152">
        <v>99.797554000000005</v>
      </c>
      <c r="Y414" s="152">
        <v>6.5</v>
      </c>
      <c r="Z414" s="152" t="s">
        <v>251</v>
      </c>
      <c r="AA414" s="152" t="s">
        <v>251</v>
      </c>
      <c r="AB414" s="152" t="s">
        <v>251</v>
      </c>
      <c r="AC414" s="152" t="s">
        <v>251</v>
      </c>
      <c r="AD414" s="152">
        <v>3598</v>
      </c>
      <c r="AE414" s="152">
        <v>104.563104</v>
      </c>
      <c r="AF414" s="152">
        <v>105.438104</v>
      </c>
      <c r="AG414" s="152">
        <v>7.5</v>
      </c>
      <c r="AH414" s="152">
        <v>7056</v>
      </c>
      <c r="AI414" s="152">
        <v>129.913072</v>
      </c>
      <c r="AJ414" s="152">
        <v>131.07973899999999</v>
      </c>
      <c r="AK414" s="152">
        <v>10</v>
      </c>
      <c r="AL414" s="152">
        <v>11060</v>
      </c>
      <c r="AM414" s="152">
        <v>109.554103</v>
      </c>
      <c r="AN414" s="152">
        <v>110.487436</v>
      </c>
      <c r="AO414" s="152">
        <v>8</v>
      </c>
    </row>
    <row r="415" spans="1:41" x14ac:dyDescent="0.25">
      <c r="A415" s="148">
        <v>42944</v>
      </c>
      <c r="B415" s="152">
        <v>27</v>
      </c>
      <c r="C415" s="152">
        <v>9.947749</v>
      </c>
      <c r="D415" s="152">
        <v>9.947749</v>
      </c>
      <c r="E415" s="152">
        <v>7.003393</v>
      </c>
      <c r="F415" s="152">
        <v>90</v>
      </c>
      <c r="G415" s="152">
        <v>9.8263200000000008</v>
      </c>
      <c r="H415" s="152">
        <v>9.8263200000000008</v>
      </c>
      <c r="I415" s="152">
        <v>7.0699920000000001</v>
      </c>
      <c r="J415" s="152">
        <v>174</v>
      </c>
      <c r="K415" s="152">
        <v>9.6665500000000009</v>
      </c>
      <c r="L415" s="152">
        <v>9.6665500000000009</v>
      </c>
      <c r="M415" s="152">
        <v>7.1369470000000002</v>
      </c>
      <c r="N415" s="152">
        <v>328</v>
      </c>
      <c r="O415" s="152">
        <v>9.3866700000000005</v>
      </c>
      <c r="P415" s="152">
        <v>9.3866700000000005</v>
      </c>
      <c r="Q415" s="152">
        <v>7.1715220000000004</v>
      </c>
      <c r="R415" s="152">
        <v>1049</v>
      </c>
      <c r="S415" s="152">
        <v>103.29638199999999</v>
      </c>
      <c r="T415" s="152">
        <v>104.251938</v>
      </c>
      <c r="U415" s="152">
        <v>8</v>
      </c>
      <c r="V415" s="152">
        <v>1777</v>
      </c>
      <c r="W415" s="152">
        <v>99.005972999999997</v>
      </c>
      <c r="X415" s="152">
        <v>99.782362000000006</v>
      </c>
      <c r="Y415" s="152">
        <v>6.5</v>
      </c>
      <c r="Z415" s="152" t="s">
        <v>251</v>
      </c>
      <c r="AA415" s="152" t="s">
        <v>251</v>
      </c>
      <c r="AB415" s="152" t="s">
        <v>251</v>
      </c>
      <c r="AC415" s="152" t="s">
        <v>251</v>
      </c>
      <c r="AD415" s="152">
        <v>3597</v>
      </c>
      <c r="AE415" s="152">
        <v>104.490163</v>
      </c>
      <c r="AF415" s="152">
        <v>105.38599600000001</v>
      </c>
      <c r="AG415" s="152">
        <v>7.5</v>
      </c>
      <c r="AH415" s="152">
        <v>7055</v>
      </c>
      <c r="AI415" s="152">
        <v>129.89999</v>
      </c>
      <c r="AJ415" s="152">
        <v>131.09443400000001</v>
      </c>
      <c r="AK415" s="152">
        <v>10</v>
      </c>
      <c r="AL415" s="152">
        <v>11059</v>
      </c>
      <c r="AM415" s="152">
        <v>109.434788</v>
      </c>
      <c r="AN415" s="152">
        <v>110.390344</v>
      </c>
      <c r="AO415" s="152">
        <v>8</v>
      </c>
    </row>
    <row r="416" spans="1:41" x14ac:dyDescent="0.25">
      <c r="A416" s="148">
        <v>42947</v>
      </c>
      <c r="B416" s="152">
        <v>24</v>
      </c>
      <c r="C416" s="152">
        <v>9.9536160000000002</v>
      </c>
      <c r="D416" s="152">
        <v>9.9536160000000002</v>
      </c>
      <c r="E416" s="152">
        <v>6.9900229999999999</v>
      </c>
      <c r="F416" s="152">
        <v>87</v>
      </c>
      <c r="G416" s="152">
        <v>9.8316630000000007</v>
      </c>
      <c r="H416" s="152">
        <v>9.8316630000000007</v>
      </c>
      <c r="I416" s="152">
        <v>7.0849349999999998</v>
      </c>
      <c r="J416" s="152">
        <v>171</v>
      </c>
      <c r="K416" s="152">
        <v>9.6715309999999999</v>
      </c>
      <c r="L416" s="152">
        <v>9.6715309999999999</v>
      </c>
      <c r="M416" s="152">
        <v>7.1499920000000001</v>
      </c>
      <c r="N416" s="152">
        <v>325</v>
      </c>
      <c r="O416" s="152">
        <v>9.3910979999999995</v>
      </c>
      <c r="P416" s="152">
        <v>9.3910979999999995</v>
      </c>
      <c r="Q416" s="152">
        <v>7.1820789999999999</v>
      </c>
      <c r="R416" s="152">
        <v>1046</v>
      </c>
      <c r="S416" s="152">
        <v>103.287415</v>
      </c>
      <c r="T416" s="152">
        <v>104.309637</v>
      </c>
      <c r="U416" s="152">
        <v>8</v>
      </c>
      <c r="V416" s="152">
        <v>1774</v>
      </c>
      <c r="W416" s="152">
        <v>98.967197999999996</v>
      </c>
      <c r="X416" s="152">
        <v>99.797753999999998</v>
      </c>
      <c r="Y416" s="152">
        <v>6.5</v>
      </c>
      <c r="Z416" s="152" t="s">
        <v>251</v>
      </c>
      <c r="AA416" s="152" t="s">
        <v>251</v>
      </c>
      <c r="AB416" s="152" t="s">
        <v>251</v>
      </c>
      <c r="AC416" s="152" t="s">
        <v>251</v>
      </c>
      <c r="AD416" s="152">
        <v>3594</v>
      </c>
      <c r="AE416" s="152">
        <v>104.566428</v>
      </c>
      <c r="AF416" s="152">
        <v>105.524761</v>
      </c>
      <c r="AG416" s="152">
        <v>7.5</v>
      </c>
      <c r="AH416" s="152">
        <v>7052</v>
      </c>
      <c r="AI416" s="152">
        <v>130.02867900000001</v>
      </c>
      <c r="AJ416" s="152">
        <v>131.30645699999999</v>
      </c>
      <c r="AK416" s="152">
        <v>10</v>
      </c>
      <c r="AL416" s="152">
        <v>11056</v>
      </c>
      <c r="AM416" s="152">
        <v>109.698413</v>
      </c>
      <c r="AN416" s="152">
        <v>110.720635</v>
      </c>
      <c r="AO416" s="152">
        <v>8</v>
      </c>
    </row>
    <row r="417" spans="1:41" x14ac:dyDescent="0.25">
      <c r="A417" s="148">
        <v>42948</v>
      </c>
      <c r="B417" s="152">
        <v>23</v>
      </c>
      <c r="C417" s="152">
        <v>9.9555740000000004</v>
      </c>
      <c r="D417" s="152">
        <v>9.9555740000000004</v>
      </c>
      <c r="E417" s="152">
        <v>6.9846649999999997</v>
      </c>
      <c r="F417" s="152">
        <v>86</v>
      </c>
      <c r="G417" s="152">
        <v>9.8329869999999993</v>
      </c>
      <c r="H417" s="152">
        <v>9.8329869999999993</v>
      </c>
      <c r="I417" s="152">
        <v>7.1099880000000004</v>
      </c>
      <c r="J417" s="152">
        <v>170</v>
      </c>
      <c r="K417" s="152">
        <v>9.6742439999999998</v>
      </c>
      <c r="L417" s="152">
        <v>9.6742439999999998</v>
      </c>
      <c r="M417" s="152">
        <v>7.1306469999999997</v>
      </c>
      <c r="N417" s="152">
        <v>324</v>
      </c>
      <c r="O417" s="152">
        <v>9.3927669999999992</v>
      </c>
      <c r="P417" s="152">
        <v>9.3927669999999992</v>
      </c>
      <c r="Q417" s="152">
        <v>7.1832219999999998</v>
      </c>
      <c r="R417" s="152">
        <v>1045</v>
      </c>
      <c r="S417" s="152">
        <v>103.225948</v>
      </c>
      <c r="T417" s="152">
        <v>104.270392</v>
      </c>
      <c r="U417" s="152">
        <v>8</v>
      </c>
      <c r="V417" s="152">
        <v>1773</v>
      </c>
      <c r="W417" s="152">
        <v>98.876729999999995</v>
      </c>
      <c r="X417" s="152">
        <v>99.725341</v>
      </c>
      <c r="Y417" s="152">
        <v>6.5</v>
      </c>
      <c r="Z417" s="152" t="s">
        <v>251</v>
      </c>
      <c r="AA417" s="152" t="s">
        <v>251</v>
      </c>
      <c r="AB417" s="152" t="s">
        <v>251</v>
      </c>
      <c r="AC417" s="152" t="s">
        <v>251</v>
      </c>
      <c r="AD417" s="152">
        <v>3593</v>
      </c>
      <c r="AE417" s="152">
        <v>104.499392</v>
      </c>
      <c r="AF417" s="152">
        <v>105.478559</v>
      </c>
      <c r="AG417" s="152">
        <v>7.5</v>
      </c>
      <c r="AH417" s="152">
        <v>7051</v>
      </c>
      <c r="AI417" s="152">
        <v>129.749741</v>
      </c>
      <c r="AJ417" s="152">
        <v>131.055297</v>
      </c>
      <c r="AK417" s="152">
        <v>10</v>
      </c>
      <c r="AL417" s="152">
        <v>11055</v>
      </c>
      <c r="AM417" s="152">
        <v>109.092377</v>
      </c>
      <c r="AN417" s="152">
        <v>110.136821</v>
      </c>
      <c r="AO417" s="152">
        <v>8</v>
      </c>
    </row>
    <row r="418" spans="1:41" x14ac:dyDescent="0.25">
      <c r="A418" s="148">
        <v>42949</v>
      </c>
      <c r="B418" s="152">
        <v>22</v>
      </c>
      <c r="C418" s="152">
        <v>9.9574649999999991</v>
      </c>
      <c r="D418" s="152">
        <v>9.9574649999999991</v>
      </c>
      <c r="E418" s="152">
        <v>6.990005</v>
      </c>
      <c r="F418" s="152">
        <v>85</v>
      </c>
      <c r="G418" s="152">
        <v>9.8350709999999992</v>
      </c>
      <c r="H418" s="152">
        <v>9.8350709999999992</v>
      </c>
      <c r="I418" s="152">
        <v>7.1023670000000001</v>
      </c>
      <c r="J418" s="152">
        <v>169</v>
      </c>
      <c r="K418" s="152">
        <v>9.6759470000000007</v>
      </c>
      <c r="L418" s="152">
        <v>9.6759470000000007</v>
      </c>
      <c r="M418" s="152">
        <v>7.1340859999999999</v>
      </c>
      <c r="N418" s="152">
        <v>323</v>
      </c>
      <c r="O418" s="152">
        <v>9.3951759999999993</v>
      </c>
      <c r="P418" s="152">
        <v>9.3951759999999993</v>
      </c>
      <c r="Q418" s="152">
        <v>7.1750360000000004</v>
      </c>
      <c r="R418" s="152">
        <v>1044</v>
      </c>
      <c r="S418" s="152">
        <v>103.255803</v>
      </c>
      <c r="T418" s="152">
        <v>104.32247</v>
      </c>
      <c r="U418" s="152">
        <v>8</v>
      </c>
      <c r="V418" s="152">
        <v>1772</v>
      </c>
      <c r="W418" s="152">
        <v>98.957307</v>
      </c>
      <c r="X418" s="152">
        <v>99.823974000000007</v>
      </c>
      <c r="Y418" s="152">
        <v>6.5</v>
      </c>
      <c r="Z418" s="152" t="s">
        <v>251</v>
      </c>
      <c r="AA418" s="152" t="s">
        <v>251</v>
      </c>
      <c r="AB418" s="152" t="s">
        <v>251</v>
      </c>
      <c r="AC418" s="152" t="s">
        <v>251</v>
      </c>
      <c r="AD418" s="152">
        <v>3592</v>
      </c>
      <c r="AE418" s="152">
        <v>104.56077999999999</v>
      </c>
      <c r="AF418" s="152">
        <v>105.56077999999999</v>
      </c>
      <c r="AG418" s="152">
        <v>7.5</v>
      </c>
      <c r="AH418" s="152">
        <v>7050</v>
      </c>
      <c r="AI418" s="152">
        <v>129.79428100000001</v>
      </c>
      <c r="AJ418" s="152">
        <v>131.12761399999999</v>
      </c>
      <c r="AK418" s="152">
        <v>10</v>
      </c>
      <c r="AL418" s="152">
        <v>11054</v>
      </c>
      <c r="AM418" s="152">
        <v>109.047083</v>
      </c>
      <c r="AN418" s="152">
        <v>110.11375</v>
      </c>
      <c r="AO418" s="152">
        <v>8</v>
      </c>
    </row>
    <row r="419" spans="1:41" x14ac:dyDescent="0.25">
      <c r="A419" s="148">
        <v>42950</v>
      </c>
      <c r="B419" s="152">
        <v>28</v>
      </c>
      <c r="C419" s="152">
        <v>9.9458739999999999</v>
      </c>
      <c r="D419" s="152">
        <v>9.9458739999999999</v>
      </c>
      <c r="E419" s="152">
        <v>6.9969289999999997</v>
      </c>
      <c r="F419" s="152">
        <v>90</v>
      </c>
      <c r="G419" s="152">
        <v>9.8253810000000001</v>
      </c>
      <c r="H419" s="152">
        <v>9.8253810000000001</v>
      </c>
      <c r="I419" s="152">
        <v>7.1088950000000004</v>
      </c>
      <c r="J419" s="152">
        <v>182</v>
      </c>
      <c r="K419" s="152">
        <v>9.6511870000000002</v>
      </c>
      <c r="L419" s="152">
        <v>9.6511870000000002</v>
      </c>
      <c r="M419" s="152">
        <v>7.1489630000000002</v>
      </c>
      <c r="N419" s="152">
        <v>322</v>
      </c>
      <c r="O419" s="152">
        <v>9.3973990000000001</v>
      </c>
      <c r="P419" s="152">
        <v>9.3973990000000001</v>
      </c>
      <c r="Q419" s="152">
        <v>7.1691690000000001</v>
      </c>
      <c r="R419" s="152">
        <v>1043</v>
      </c>
      <c r="S419" s="152">
        <v>103.32926</v>
      </c>
      <c r="T419" s="152">
        <v>104.418149</v>
      </c>
      <c r="U419" s="152">
        <v>8</v>
      </c>
      <c r="V419" s="152">
        <v>1771</v>
      </c>
      <c r="W419" s="152">
        <v>99.039838000000003</v>
      </c>
      <c r="X419" s="152">
        <v>99.92456</v>
      </c>
      <c r="Y419" s="152">
        <v>6.5</v>
      </c>
      <c r="Z419" s="152" t="s">
        <v>251</v>
      </c>
      <c r="AA419" s="152" t="s">
        <v>251</v>
      </c>
      <c r="AB419" s="152" t="s">
        <v>251</v>
      </c>
      <c r="AC419" s="152" t="s">
        <v>251</v>
      </c>
      <c r="AD419" s="152">
        <v>3591</v>
      </c>
      <c r="AE419" s="152">
        <v>104.707128</v>
      </c>
      <c r="AF419" s="152">
        <v>105.72796099999999</v>
      </c>
      <c r="AG419" s="152">
        <v>7.5</v>
      </c>
      <c r="AH419" s="152">
        <v>7049</v>
      </c>
      <c r="AI419" s="152">
        <v>129.89458500000001</v>
      </c>
      <c r="AJ419" s="152">
        <v>131.255696</v>
      </c>
      <c r="AK419" s="152">
        <v>10</v>
      </c>
      <c r="AL419" s="152">
        <v>11053</v>
      </c>
      <c r="AM419" s="152">
        <v>109.30011</v>
      </c>
      <c r="AN419" s="152">
        <v>110.388999</v>
      </c>
      <c r="AO419" s="152">
        <v>8</v>
      </c>
    </row>
    <row r="420" spans="1:41" x14ac:dyDescent="0.25">
      <c r="A420" s="148">
        <v>42951</v>
      </c>
      <c r="B420" s="152">
        <v>27</v>
      </c>
      <c r="C420" s="152">
        <v>9.9477659999999997</v>
      </c>
      <c r="D420" s="152">
        <v>9.9477659999999997</v>
      </c>
      <c r="E420" s="152">
        <v>7.0011029999999996</v>
      </c>
      <c r="F420" s="152">
        <v>89</v>
      </c>
      <c r="G420" s="152">
        <v>9.827261</v>
      </c>
      <c r="H420" s="152">
        <v>9.827261</v>
      </c>
      <c r="I420" s="152">
        <v>7.1100130000000004</v>
      </c>
      <c r="J420" s="152">
        <v>181</v>
      </c>
      <c r="K420" s="152">
        <v>9.6534569999999995</v>
      </c>
      <c r="L420" s="152">
        <v>9.6534569999999995</v>
      </c>
      <c r="M420" s="152">
        <v>7.14</v>
      </c>
      <c r="N420" s="152">
        <v>321</v>
      </c>
      <c r="O420" s="152">
        <v>9.3998799999999996</v>
      </c>
      <c r="P420" s="152">
        <v>9.3998799999999996</v>
      </c>
      <c r="Q420" s="152">
        <v>7.1600039999999998</v>
      </c>
      <c r="R420" s="152">
        <v>1042</v>
      </c>
      <c r="S420" s="152">
        <v>103.275549</v>
      </c>
      <c r="T420" s="152">
        <v>104.38666000000001</v>
      </c>
      <c r="U420" s="152">
        <v>8</v>
      </c>
      <c r="V420" s="152">
        <v>1770</v>
      </c>
      <c r="W420" s="152">
        <v>98.957792999999995</v>
      </c>
      <c r="X420" s="152">
        <v>99.860570999999993</v>
      </c>
      <c r="Y420" s="152">
        <v>6.5</v>
      </c>
      <c r="Z420" s="152" t="s">
        <v>251</v>
      </c>
      <c r="AA420" s="152" t="s">
        <v>251</v>
      </c>
      <c r="AB420" s="152" t="s">
        <v>251</v>
      </c>
      <c r="AC420" s="152" t="s">
        <v>251</v>
      </c>
      <c r="AD420" s="152">
        <v>3590</v>
      </c>
      <c r="AE420" s="152">
        <v>104.51573</v>
      </c>
      <c r="AF420" s="152">
        <v>105.55739699999999</v>
      </c>
      <c r="AG420" s="152">
        <v>7.5</v>
      </c>
      <c r="AH420" s="152">
        <v>7048</v>
      </c>
      <c r="AI420" s="152">
        <v>129.733971</v>
      </c>
      <c r="AJ420" s="152">
        <v>131.12286</v>
      </c>
      <c r="AK420" s="152">
        <v>10</v>
      </c>
      <c r="AL420" s="152">
        <v>11052</v>
      </c>
      <c r="AM420" s="152">
        <v>108.90935500000001</v>
      </c>
      <c r="AN420" s="152">
        <v>110.020466</v>
      </c>
      <c r="AO420" s="152">
        <v>8</v>
      </c>
    </row>
    <row r="421" spans="1:41" x14ac:dyDescent="0.25">
      <c r="A421" s="148">
        <v>42954</v>
      </c>
      <c r="B421" s="152">
        <v>24</v>
      </c>
      <c r="C421" s="152">
        <v>9.9535560000000007</v>
      </c>
      <c r="D421" s="152">
        <v>9.9535560000000007</v>
      </c>
      <c r="E421" s="152">
        <v>6.9991070000000004</v>
      </c>
      <c r="F421" s="152">
        <v>86</v>
      </c>
      <c r="G421" s="152">
        <v>9.8329559999999994</v>
      </c>
      <c r="H421" s="152">
        <v>9.8329559999999994</v>
      </c>
      <c r="I421" s="152">
        <v>7.1113299999999997</v>
      </c>
      <c r="J421" s="152">
        <v>178</v>
      </c>
      <c r="K421" s="152">
        <v>9.6580820000000003</v>
      </c>
      <c r="L421" s="152">
        <v>9.6580820000000003</v>
      </c>
      <c r="M421" s="152">
        <v>7.1600089999999996</v>
      </c>
      <c r="N421" s="152">
        <v>318</v>
      </c>
      <c r="O421" s="152">
        <v>9.4060500000000005</v>
      </c>
      <c r="P421" s="152">
        <v>9.4060500000000005</v>
      </c>
      <c r="Q421" s="152">
        <v>7.1485500000000002</v>
      </c>
      <c r="R421" s="152">
        <v>1039</v>
      </c>
      <c r="S421" s="152">
        <v>103.23409100000001</v>
      </c>
      <c r="T421" s="152">
        <v>104.411869</v>
      </c>
      <c r="U421" s="152">
        <v>8</v>
      </c>
      <c r="V421" s="152">
        <v>1767</v>
      </c>
      <c r="W421" s="152">
        <v>98.878386000000006</v>
      </c>
      <c r="X421" s="152">
        <v>99.835329999999999</v>
      </c>
      <c r="Y421" s="152">
        <v>6.5</v>
      </c>
      <c r="Z421" s="152" t="s">
        <v>251</v>
      </c>
      <c r="AA421" s="152" t="s">
        <v>251</v>
      </c>
      <c r="AB421" s="152" t="s">
        <v>251</v>
      </c>
      <c r="AC421" s="152" t="s">
        <v>251</v>
      </c>
      <c r="AD421" s="152">
        <v>3587</v>
      </c>
      <c r="AE421" s="152">
        <v>104.478049</v>
      </c>
      <c r="AF421" s="152">
        <v>105.582216</v>
      </c>
      <c r="AG421" s="152">
        <v>7.5</v>
      </c>
      <c r="AH421" s="152">
        <v>7045</v>
      </c>
      <c r="AI421" s="152">
        <v>129.632745</v>
      </c>
      <c r="AJ421" s="152">
        <v>131.10496699999999</v>
      </c>
      <c r="AK421" s="152">
        <v>10</v>
      </c>
      <c r="AL421" s="152">
        <v>11049</v>
      </c>
      <c r="AM421" s="152">
        <v>108.95459200000001</v>
      </c>
      <c r="AN421" s="152">
        <v>110.13236999999999</v>
      </c>
      <c r="AO421" s="152">
        <v>8</v>
      </c>
    </row>
    <row r="422" spans="1:41" x14ac:dyDescent="0.25">
      <c r="A422" s="148">
        <v>42955</v>
      </c>
      <c r="B422" s="152">
        <v>23</v>
      </c>
      <c r="C422" s="152">
        <v>9.955705</v>
      </c>
      <c r="D422" s="152">
        <v>9.955705</v>
      </c>
      <c r="E422" s="152">
        <v>6.9639769999999999</v>
      </c>
      <c r="F422" s="152">
        <v>85</v>
      </c>
      <c r="G422" s="152">
        <v>9.8345260000000003</v>
      </c>
      <c r="H422" s="152">
        <v>9.8345260000000003</v>
      </c>
      <c r="I422" s="152">
        <v>7.1262309999999998</v>
      </c>
      <c r="J422" s="152">
        <v>177</v>
      </c>
      <c r="K422" s="152">
        <v>9.6599380000000004</v>
      </c>
      <c r="L422" s="152">
        <v>9.6599380000000004</v>
      </c>
      <c r="M422" s="152">
        <v>7.16</v>
      </c>
      <c r="N422" s="152">
        <v>317</v>
      </c>
      <c r="O422" s="152">
        <v>9.4069149999999997</v>
      </c>
      <c r="P422" s="152">
        <v>9.4069149999999997</v>
      </c>
      <c r="Q422" s="152">
        <v>7.159999</v>
      </c>
      <c r="R422" s="152">
        <v>1038</v>
      </c>
      <c r="S422" s="152">
        <v>103.205648</v>
      </c>
      <c r="T422" s="152">
        <v>104.405648</v>
      </c>
      <c r="U422" s="152">
        <v>8</v>
      </c>
      <c r="V422" s="152">
        <v>1766</v>
      </c>
      <c r="W422" s="152">
        <v>98.877421999999996</v>
      </c>
      <c r="X422" s="152">
        <v>99.852422000000004</v>
      </c>
      <c r="Y422" s="152">
        <v>6.5</v>
      </c>
      <c r="Z422" s="152" t="s">
        <v>251</v>
      </c>
      <c r="AA422" s="152" t="s">
        <v>251</v>
      </c>
      <c r="AB422" s="152" t="s">
        <v>251</v>
      </c>
      <c r="AC422" s="152" t="s">
        <v>251</v>
      </c>
      <c r="AD422" s="152">
        <v>3586</v>
      </c>
      <c r="AE422" s="152">
        <v>104.391064</v>
      </c>
      <c r="AF422" s="152">
        <v>105.516064</v>
      </c>
      <c r="AG422" s="152">
        <v>7.5</v>
      </c>
      <c r="AH422" s="152">
        <v>7044</v>
      </c>
      <c r="AI422" s="152">
        <v>129.42578700000001</v>
      </c>
      <c r="AJ422" s="152">
        <v>130.92578700000001</v>
      </c>
      <c r="AK422" s="152">
        <v>10</v>
      </c>
      <c r="AL422" s="152">
        <v>11048</v>
      </c>
      <c r="AM422" s="152">
        <v>108.772476</v>
      </c>
      <c r="AN422" s="152">
        <v>109.972476</v>
      </c>
      <c r="AO422" s="152">
        <v>8</v>
      </c>
    </row>
    <row r="423" spans="1:41" x14ac:dyDescent="0.25">
      <c r="A423" s="148">
        <v>42956</v>
      </c>
      <c r="B423" s="152">
        <v>22</v>
      </c>
      <c r="C423" s="152">
        <v>9.9577069999999992</v>
      </c>
      <c r="D423" s="152">
        <v>9.9577069999999992</v>
      </c>
      <c r="E423" s="152">
        <v>6.9500669999999998</v>
      </c>
      <c r="F423" s="152">
        <v>84</v>
      </c>
      <c r="G423" s="152">
        <v>9.8359269999999999</v>
      </c>
      <c r="H423" s="152">
        <v>9.8359269999999999</v>
      </c>
      <c r="I423" s="152">
        <v>7.1489960000000004</v>
      </c>
      <c r="J423" s="152">
        <v>176</v>
      </c>
      <c r="K423" s="152">
        <v>9.6608820000000009</v>
      </c>
      <c r="L423" s="152">
        <v>9.6608820000000009</v>
      </c>
      <c r="M423" s="152">
        <v>7.1799910000000002</v>
      </c>
      <c r="N423" s="152">
        <v>316</v>
      </c>
      <c r="O423" s="152">
        <v>9.4071210000000001</v>
      </c>
      <c r="P423" s="152">
        <v>9.4071210000000001</v>
      </c>
      <c r="Q423" s="152">
        <v>7.1800050000000004</v>
      </c>
      <c r="R423" s="152">
        <v>1037</v>
      </c>
      <c r="S423" s="152">
        <v>103.103258</v>
      </c>
      <c r="T423" s="152">
        <v>104.32548</v>
      </c>
      <c r="U423" s="152">
        <v>8</v>
      </c>
      <c r="V423" s="152">
        <v>1765</v>
      </c>
      <c r="W423" s="152">
        <v>98.754563000000005</v>
      </c>
      <c r="X423" s="152">
        <v>99.747619</v>
      </c>
      <c r="Y423" s="152">
        <v>6.5</v>
      </c>
      <c r="Z423" s="152" t="s">
        <v>251</v>
      </c>
      <c r="AA423" s="152" t="s">
        <v>251</v>
      </c>
      <c r="AB423" s="152" t="s">
        <v>251</v>
      </c>
      <c r="AC423" s="152" t="s">
        <v>251</v>
      </c>
      <c r="AD423" s="152">
        <v>3585</v>
      </c>
      <c r="AE423" s="152">
        <v>104.392016</v>
      </c>
      <c r="AF423" s="152">
        <v>105.53784899999999</v>
      </c>
      <c r="AG423" s="152">
        <v>7.5</v>
      </c>
      <c r="AH423" s="152">
        <v>7043</v>
      </c>
      <c r="AI423" s="152">
        <v>129.605895</v>
      </c>
      <c r="AJ423" s="152">
        <v>131.13367299999999</v>
      </c>
      <c r="AK423" s="152">
        <v>10</v>
      </c>
      <c r="AL423" s="152">
        <v>11047</v>
      </c>
      <c r="AM423" s="152">
        <v>109.03436600000001</v>
      </c>
      <c r="AN423" s="152">
        <v>110.25658799999999</v>
      </c>
      <c r="AO423" s="152">
        <v>8</v>
      </c>
    </row>
    <row r="424" spans="1:41" x14ac:dyDescent="0.25">
      <c r="A424" s="148">
        <v>42957</v>
      </c>
      <c r="B424" s="152">
        <v>28</v>
      </c>
      <c r="C424" s="152">
        <v>9.9464830000000006</v>
      </c>
      <c r="D424" s="152">
        <v>9.9464830000000006</v>
      </c>
      <c r="E424" s="152">
        <v>6.9177790000000003</v>
      </c>
      <c r="F424" s="152">
        <v>91</v>
      </c>
      <c r="G424" s="152">
        <v>9.8228570000000008</v>
      </c>
      <c r="H424" s="152">
        <v>9.8228570000000008</v>
      </c>
      <c r="I424" s="152">
        <v>7.134233</v>
      </c>
      <c r="J424" s="152">
        <v>175</v>
      </c>
      <c r="K424" s="152">
        <v>9.6636430000000004</v>
      </c>
      <c r="L424" s="152">
        <v>9.6636430000000004</v>
      </c>
      <c r="M424" s="152">
        <v>7.1601819999999998</v>
      </c>
      <c r="N424" s="152">
        <v>315</v>
      </c>
      <c r="O424" s="152">
        <v>9.4096200000000003</v>
      </c>
      <c r="P424" s="152">
        <v>9.4096200000000003</v>
      </c>
      <c r="Q424" s="152">
        <v>7.170534</v>
      </c>
      <c r="R424" s="152">
        <v>1036</v>
      </c>
      <c r="S424" s="152">
        <v>103.15292100000001</v>
      </c>
      <c r="T424" s="152">
        <v>104.39736499999999</v>
      </c>
      <c r="U424" s="152">
        <v>8</v>
      </c>
      <c r="V424" s="152">
        <v>1764</v>
      </c>
      <c r="W424" s="152">
        <v>98.870626000000001</v>
      </c>
      <c r="X424" s="152">
        <v>99.881737000000001</v>
      </c>
      <c r="Y424" s="152">
        <v>6.5</v>
      </c>
      <c r="Z424" s="152" t="s">
        <v>251</v>
      </c>
      <c r="AA424" s="152" t="s">
        <v>251</v>
      </c>
      <c r="AB424" s="152" t="s">
        <v>251</v>
      </c>
      <c r="AC424" s="152" t="s">
        <v>251</v>
      </c>
      <c r="AD424" s="152">
        <v>3584</v>
      </c>
      <c r="AE424" s="152">
        <v>104.531053</v>
      </c>
      <c r="AF424" s="152">
        <v>105.69772</v>
      </c>
      <c r="AG424" s="152">
        <v>7.5</v>
      </c>
      <c r="AH424" s="152">
        <v>7042</v>
      </c>
      <c r="AI424" s="152">
        <v>129.752107</v>
      </c>
      <c r="AJ424" s="152">
        <v>131.30766299999999</v>
      </c>
      <c r="AK424" s="152">
        <v>10</v>
      </c>
      <c r="AL424" s="152">
        <v>11046</v>
      </c>
      <c r="AM424" s="152">
        <v>109.262688</v>
      </c>
      <c r="AN424" s="152">
        <v>110.507132</v>
      </c>
      <c r="AO424" s="152">
        <v>8</v>
      </c>
    </row>
    <row r="425" spans="1:41" x14ac:dyDescent="0.25">
      <c r="A425" s="148">
        <v>42958</v>
      </c>
      <c r="B425" s="152">
        <v>27</v>
      </c>
      <c r="C425" s="152">
        <v>9.9480710000000006</v>
      </c>
      <c r="D425" s="152">
        <v>9.9480710000000006</v>
      </c>
      <c r="E425" s="152">
        <v>6.9600090000000003</v>
      </c>
      <c r="F425" s="152">
        <v>90</v>
      </c>
      <c r="G425" s="152">
        <v>9.8252659999999992</v>
      </c>
      <c r="H425" s="152">
        <v>9.8252659999999992</v>
      </c>
      <c r="I425" s="152">
        <v>7.1136600000000003</v>
      </c>
      <c r="J425" s="152">
        <v>174</v>
      </c>
      <c r="K425" s="152">
        <v>9.6653610000000008</v>
      </c>
      <c r="L425" s="152">
        <v>9.6653610000000008</v>
      </c>
      <c r="M425" s="152">
        <v>7.1632769999999999</v>
      </c>
      <c r="N425" s="152">
        <v>314</v>
      </c>
      <c r="O425" s="152">
        <v>9.4098780000000009</v>
      </c>
      <c r="P425" s="152">
        <v>9.4098780000000009</v>
      </c>
      <c r="Q425" s="152">
        <v>7.190029</v>
      </c>
      <c r="R425" s="152">
        <v>1035</v>
      </c>
      <c r="S425" s="152">
        <v>103.280492</v>
      </c>
      <c r="T425" s="152">
        <v>104.54715899999999</v>
      </c>
      <c r="U425" s="152">
        <v>8</v>
      </c>
      <c r="V425" s="152">
        <v>1763</v>
      </c>
      <c r="W425" s="152">
        <v>99.083081000000007</v>
      </c>
      <c r="X425" s="152">
        <v>100.11224799999999</v>
      </c>
      <c r="Y425" s="152">
        <v>6.5</v>
      </c>
      <c r="Z425" s="152" t="s">
        <v>251</v>
      </c>
      <c r="AA425" s="152" t="s">
        <v>251</v>
      </c>
      <c r="AB425" s="152" t="s">
        <v>251</v>
      </c>
      <c r="AC425" s="152" t="s">
        <v>251</v>
      </c>
      <c r="AD425" s="152">
        <v>3583</v>
      </c>
      <c r="AE425" s="152">
        <v>104.76532899999999</v>
      </c>
      <c r="AF425" s="152">
        <v>105.95282899999999</v>
      </c>
      <c r="AG425" s="152">
        <v>7.5</v>
      </c>
      <c r="AH425" s="152">
        <v>7041</v>
      </c>
      <c r="AI425" s="152">
        <v>129.87711100000001</v>
      </c>
      <c r="AJ425" s="152">
        <v>131.460444</v>
      </c>
      <c r="AK425" s="152">
        <v>10</v>
      </c>
      <c r="AL425" s="152">
        <v>11045</v>
      </c>
      <c r="AM425" s="152">
        <v>109.554793</v>
      </c>
      <c r="AN425" s="152">
        <v>110.82146</v>
      </c>
      <c r="AO425" s="152">
        <v>8</v>
      </c>
    </row>
    <row r="426" spans="1:41" x14ac:dyDescent="0.25">
      <c r="A426" s="148">
        <v>42961</v>
      </c>
      <c r="B426" s="152">
        <v>24</v>
      </c>
      <c r="C426" s="152">
        <v>9.9540959999999998</v>
      </c>
      <c r="D426" s="152">
        <v>9.9540959999999998</v>
      </c>
      <c r="E426" s="152">
        <v>6.9173530000000003</v>
      </c>
      <c r="F426" s="152">
        <v>87</v>
      </c>
      <c r="G426" s="152">
        <v>9.8313290000000002</v>
      </c>
      <c r="H426" s="152">
        <v>9.8313290000000002</v>
      </c>
      <c r="I426" s="152">
        <v>7.0992329999999999</v>
      </c>
      <c r="J426" s="152">
        <v>171</v>
      </c>
      <c r="K426" s="152">
        <v>9.6715309999999999</v>
      </c>
      <c r="L426" s="152">
        <v>9.6715309999999999</v>
      </c>
      <c r="M426" s="152">
        <v>7.1499920000000001</v>
      </c>
      <c r="N426" s="152">
        <v>311</v>
      </c>
      <c r="O426" s="152">
        <v>9.4163940000000004</v>
      </c>
      <c r="P426" s="152">
        <v>9.4163940000000004</v>
      </c>
      <c r="Q426" s="152">
        <v>7.1742619999999997</v>
      </c>
      <c r="R426" s="152">
        <v>1032</v>
      </c>
      <c r="S426" s="152">
        <v>103.242851</v>
      </c>
      <c r="T426" s="152">
        <v>104.576184</v>
      </c>
      <c r="U426" s="152">
        <v>8</v>
      </c>
      <c r="V426" s="152">
        <v>1760</v>
      </c>
      <c r="W426" s="152">
        <v>99.004131000000001</v>
      </c>
      <c r="X426" s="152">
        <v>100.087464</v>
      </c>
      <c r="Y426" s="152">
        <v>6.5</v>
      </c>
      <c r="Z426" s="152" t="s">
        <v>251</v>
      </c>
      <c r="AA426" s="152" t="s">
        <v>251</v>
      </c>
      <c r="AB426" s="152" t="s">
        <v>251</v>
      </c>
      <c r="AC426" s="152" t="s">
        <v>251</v>
      </c>
      <c r="AD426" s="152">
        <v>3580</v>
      </c>
      <c r="AE426" s="152">
        <v>104.764442</v>
      </c>
      <c r="AF426" s="152">
        <v>106.014442</v>
      </c>
      <c r="AG426" s="152">
        <v>7.5</v>
      </c>
      <c r="AH426" s="152">
        <v>7038</v>
      </c>
      <c r="AI426" s="152">
        <v>130.62474900000001</v>
      </c>
      <c r="AJ426" s="152">
        <v>132.291416</v>
      </c>
      <c r="AK426" s="152">
        <v>10</v>
      </c>
      <c r="AL426" s="152">
        <v>11042</v>
      </c>
      <c r="AM426" s="152">
        <v>110.173429</v>
      </c>
      <c r="AN426" s="152">
        <v>111.50676199999999</v>
      </c>
      <c r="AO426" s="152">
        <v>8</v>
      </c>
    </row>
    <row r="427" spans="1:41" x14ac:dyDescent="0.25">
      <c r="A427" s="148">
        <v>42962</v>
      </c>
      <c r="B427" s="152">
        <v>23</v>
      </c>
      <c r="C427" s="152">
        <v>9.9560309999999994</v>
      </c>
      <c r="D427" s="152">
        <v>9.9560309999999994</v>
      </c>
      <c r="E427" s="152">
        <v>6.9124980000000003</v>
      </c>
      <c r="F427" s="152">
        <v>86</v>
      </c>
      <c r="G427" s="152">
        <v>9.8333460000000006</v>
      </c>
      <c r="H427" s="152">
        <v>9.8333460000000006</v>
      </c>
      <c r="I427" s="152">
        <v>7.0944459999999996</v>
      </c>
      <c r="J427" s="152">
        <v>170</v>
      </c>
      <c r="K427" s="152">
        <v>9.6733890000000002</v>
      </c>
      <c r="L427" s="152">
        <v>9.6733890000000002</v>
      </c>
      <c r="M427" s="152">
        <v>7.1499949999999997</v>
      </c>
      <c r="N427" s="152">
        <v>310</v>
      </c>
      <c r="O427" s="152">
        <v>9.4169590000000003</v>
      </c>
      <c r="P427" s="152">
        <v>9.4169590000000003</v>
      </c>
      <c r="Q427" s="152">
        <v>7.1900060000000003</v>
      </c>
      <c r="R427" s="152">
        <v>1031</v>
      </c>
      <c r="S427" s="152">
        <v>103.138374</v>
      </c>
      <c r="T427" s="152">
        <v>104.49393000000001</v>
      </c>
      <c r="U427" s="152">
        <v>8</v>
      </c>
      <c r="V427" s="152">
        <v>1759</v>
      </c>
      <c r="W427" s="152">
        <v>98.879919000000001</v>
      </c>
      <c r="X427" s="152">
        <v>99.981307999999999</v>
      </c>
      <c r="Y427" s="152">
        <v>6.5</v>
      </c>
      <c r="Z427" s="152" t="s">
        <v>251</v>
      </c>
      <c r="AA427" s="152" t="s">
        <v>251</v>
      </c>
      <c r="AB427" s="152" t="s">
        <v>251</v>
      </c>
      <c r="AC427" s="152" t="s">
        <v>251</v>
      </c>
      <c r="AD427" s="152">
        <v>3579</v>
      </c>
      <c r="AE427" s="152">
        <v>104.323635</v>
      </c>
      <c r="AF427" s="152">
        <v>105.59446800000001</v>
      </c>
      <c r="AG427" s="152">
        <v>7.5</v>
      </c>
      <c r="AH427" s="152">
        <v>7037</v>
      </c>
      <c r="AI427" s="152">
        <v>129.99579700000001</v>
      </c>
      <c r="AJ427" s="152">
        <v>131.69024099999999</v>
      </c>
      <c r="AK427" s="152">
        <v>10</v>
      </c>
      <c r="AL427" s="152">
        <v>11041</v>
      </c>
      <c r="AM427" s="152">
        <v>109.58522000000001</v>
      </c>
      <c r="AN427" s="152">
        <v>110.940776</v>
      </c>
      <c r="AO427" s="152">
        <v>8</v>
      </c>
    </row>
    <row r="428" spans="1:41" x14ac:dyDescent="0.25">
      <c r="A428" s="148">
        <v>42963</v>
      </c>
      <c r="B428" s="152">
        <v>22</v>
      </c>
      <c r="C428" s="152">
        <v>9.9580099999999998</v>
      </c>
      <c r="D428" s="152">
        <v>9.9580099999999998</v>
      </c>
      <c r="E428" s="152">
        <v>6.9000640000000004</v>
      </c>
      <c r="F428" s="152">
        <v>85</v>
      </c>
      <c r="G428" s="152">
        <v>9.8353359999999999</v>
      </c>
      <c r="H428" s="152">
        <v>9.8353359999999999</v>
      </c>
      <c r="I428" s="152">
        <v>7.0907640000000001</v>
      </c>
      <c r="J428" s="152">
        <v>169</v>
      </c>
      <c r="K428" s="152">
        <v>9.6757329999999993</v>
      </c>
      <c r="L428" s="152">
        <v>9.6757329999999993</v>
      </c>
      <c r="M428" s="152">
        <v>7.1389550000000002</v>
      </c>
      <c r="N428" s="152">
        <v>309</v>
      </c>
      <c r="O428" s="152">
        <v>9.4194849999999999</v>
      </c>
      <c r="P428" s="152">
        <v>9.4194849999999999</v>
      </c>
      <c r="Q428" s="152">
        <v>7.180097</v>
      </c>
      <c r="R428" s="152">
        <v>1030</v>
      </c>
      <c r="S428" s="152">
        <v>103.186539</v>
      </c>
      <c r="T428" s="152">
        <v>104.564317</v>
      </c>
      <c r="U428" s="152">
        <v>8</v>
      </c>
      <c r="V428" s="152">
        <v>1758</v>
      </c>
      <c r="W428" s="152">
        <v>99.041999000000004</v>
      </c>
      <c r="X428" s="152">
        <v>100.16144300000001</v>
      </c>
      <c r="Y428" s="152">
        <v>6.5</v>
      </c>
      <c r="Z428" s="152" t="s">
        <v>251</v>
      </c>
      <c r="AA428" s="152" t="s">
        <v>251</v>
      </c>
      <c r="AB428" s="152" t="s">
        <v>251</v>
      </c>
      <c r="AC428" s="152" t="s">
        <v>251</v>
      </c>
      <c r="AD428" s="152">
        <v>3578</v>
      </c>
      <c r="AE428" s="152">
        <v>104.608343</v>
      </c>
      <c r="AF428" s="152">
        <v>105.90000999999999</v>
      </c>
      <c r="AG428" s="152">
        <v>7.5</v>
      </c>
      <c r="AH428" s="152">
        <v>7036</v>
      </c>
      <c r="AI428" s="152">
        <v>130.25753900000001</v>
      </c>
      <c r="AJ428" s="152">
        <v>131.979761</v>
      </c>
      <c r="AK428" s="152">
        <v>10</v>
      </c>
      <c r="AL428" s="152">
        <v>11040</v>
      </c>
      <c r="AM428" s="152">
        <v>109.835038</v>
      </c>
      <c r="AN428" s="152">
        <v>111.212816</v>
      </c>
      <c r="AO428" s="152">
        <v>8</v>
      </c>
    </row>
    <row r="429" spans="1:41" x14ac:dyDescent="0.25">
      <c r="A429" s="148">
        <v>42964</v>
      </c>
      <c r="B429" s="152">
        <v>28</v>
      </c>
      <c r="C429" s="152">
        <v>9.9465850000000007</v>
      </c>
      <c r="D429" s="152">
        <v>9.9465850000000007</v>
      </c>
      <c r="E429" s="152">
        <v>6.9045230000000002</v>
      </c>
      <c r="F429" s="152">
        <v>91</v>
      </c>
      <c r="G429" s="152">
        <v>9.8237129999999997</v>
      </c>
      <c r="H429" s="152">
        <v>9.8237129999999997</v>
      </c>
      <c r="I429" s="152">
        <v>7.0991400000000002</v>
      </c>
      <c r="J429" s="152">
        <v>182</v>
      </c>
      <c r="K429" s="152">
        <v>9.6506679999999996</v>
      </c>
      <c r="L429" s="152">
        <v>9.6506679999999996</v>
      </c>
      <c r="M429" s="152">
        <v>7.1599849999999998</v>
      </c>
      <c r="N429" s="152">
        <v>364</v>
      </c>
      <c r="O429" s="152">
        <v>9.3214120000000005</v>
      </c>
      <c r="P429" s="152">
        <v>9.3214120000000005</v>
      </c>
      <c r="Q429" s="152">
        <v>7.1998850000000001</v>
      </c>
      <c r="R429" s="152">
        <v>1029</v>
      </c>
      <c r="S429" s="152">
        <v>103.154349</v>
      </c>
      <c r="T429" s="152">
        <v>104.554349</v>
      </c>
      <c r="U429" s="152">
        <v>8</v>
      </c>
      <c r="V429" s="152">
        <v>1757</v>
      </c>
      <c r="W429" s="152">
        <v>98.962708000000006</v>
      </c>
      <c r="X429" s="152">
        <v>100.10020799999999</v>
      </c>
      <c r="Y429" s="152">
        <v>6.5</v>
      </c>
      <c r="Z429" s="152" t="s">
        <v>251</v>
      </c>
      <c r="AA429" s="152" t="s">
        <v>251</v>
      </c>
      <c r="AB429" s="152" t="s">
        <v>251</v>
      </c>
      <c r="AC429" s="152" t="s">
        <v>251</v>
      </c>
      <c r="AD429" s="152">
        <v>3577</v>
      </c>
      <c r="AE429" s="152">
        <v>104.687853</v>
      </c>
      <c r="AF429" s="152">
        <v>106.000353</v>
      </c>
      <c r="AG429" s="152">
        <v>7.5</v>
      </c>
      <c r="AH429" s="152">
        <v>7035</v>
      </c>
      <c r="AI429" s="152">
        <v>130.24661599999999</v>
      </c>
      <c r="AJ429" s="152">
        <v>131.99661599999999</v>
      </c>
      <c r="AK429" s="152">
        <v>10</v>
      </c>
      <c r="AL429" s="152">
        <v>11039</v>
      </c>
      <c r="AM429" s="152">
        <v>109.824327</v>
      </c>
      <c r="AN429" s="152">
        <v>111.224327</v>
      </c>
      <c r="AO429" s="152">
        <v>8</v>
      </c>
    </row>
    <row r="430" spans="1:41" x14ac:dyDescent="0.25">
      <c r="A430" s="148">
        <v>42965</v>
      </c>
      <c r="B430" s="152">
        <v>27</v>
      </c>
      <c r="C430" s="152">
        <v>9.9484569999999994</v>
      </c>
      <c r="D430" s="152">
        <v>9.9484569999999994</v>
      </c>
      <c r="E430" s="152">
        <v>6.9080060000000003</v>
      </c>
      <c r="F430" s="152">
        <v>90</v>
      </c>
      <c r="G430" s="152">
        <v>9.8256080000000008</v>
      </c>
      <c r="H430" s="152">
        <v>9.8256080000000008</v>
      </c>
      <c r="I430" s="152">
        <v>7.0994890000000002</v>
      </c>
      <c r="J430" s="152">
        <v>181</v>
      </c>
      <c r="K430" s="152">
        <v>9.6528039999999997</v>
      </c>
      <c r="L430" s="152">
        <v>9.6528039999999997</v>
      </c>
      <c r="M430" s="152">
        <v>7.1539380000000001</v>
      </c>
      <c r="N430" s="152">
        <v>363</v>
      </c>
      <c r="O430" s="152">
        <v>9.3243469999999995</v>
      </c>
      <c r="P430" s="152">
        <v>9.3243469999999995</v>
      </c>
      <c r="Q430" s="152">
        <v>7.1862310000000003</v>
      </c>
      <c r="R430" s="152">
        <v>1028</v>
      </c>
      <c r="S430" s="152">
        <v>103.147166</v>
      </c>
      <c r="T430" s="152">
        <v>104.569388</v>
      </c>
      <c r="U430" s="152">
        <v>8</v>
      </c>
      <c r="V430" s="152">
        <v>1756</v>
      </c>
      <c r="W430" s="152">
        <v>98.991327999999996</v>
      </c>
      <c r="X430" s="152">
        <v>100.146884</v>
      </c>
      <c r="Y430" s="152">
        <v>6.5</v>
      </c>
      <c r="Z430" s="152" t="s">
        <v>251</v>
      </c>
      <c r="AA430" s="152" t="s">
        <v>251</v>
      </c>
      <c r="AB430" s="152" t="s">
        <v>251</v>
      </c>
      <c r="AC430" s="152" t="s">
        <v>251</v>
      </c>
      <c r="AD430" s="152">
        <v>3576</v>
      </c>
      <c r="AE430" s="152">
        <v>104.80065399999999</v>
      </c>
      <c r="AF430" s="152">
        <v>106.133987</v>
      </c>
      <c r="AG430" s="152">
        <v>7.5</v>
      </c>
      <c r="AH430" s="152">
        <v>7034</v>
      </c>
      <c r="AI430" s="152">
        <v>130.50029499999999</v>
      </c>
      <c r="AJ430" s="152">
        <v>132.27807300000001</v>
      </c>
      <c r="AK430" s="152">
        <v>10</v>
      </c>
      <c r="AL430" s="152">
        <v>11038</v>
      </c>
      <c r="AM430" s="152">
        <v>110.042608</v>
      </c>
      <c r="AN430" s="152">
        <v>111.46483000000001</v>
      </c>
      <c r="AO430" s="152">
        <v>8</v>
      </c>
    </row>
    <row r="431" spans="1:41" x14ac:dyDescent="0.25">
      <c r="A431" s="148">
        <v>42968</v>
      </c>
      <c r="B431" s="152">
        <v>24</v>
      </c>
      <c r="C431" s="152">
        <v>9.9539840000000002</v>
      </c>
      <c r="D431" s="152">
        <v>9.9539840000000002</v>
      </c>
      <c r="E431" s="152">
        <v>6.9343089999999998</v>
      </c>
      <c r="F431" s="152">
        <v>87</v>
      </c>
      <c r="G431" s="152">
        <v>9.8313939999999995</v>
      </c>
      <c r="H431" s="152">
        <v>9.8313939999999995</v>
      </c>
      <c r="I431" s="152">
        <v>7.0964499999999999</v>
      </c>
      <c r="J431" s="152">
        <v>178</v>
      </c>
      <c r="K431" s="152">
        <v>9.6581829999999993</v>
      </c>
      <c r="L431" s="152">
        <v>9.6581829999999993</v>
      </c>
      <c r="M431" s="152">
        <v>7.1578189999999999</v>
      </c>
      <c r="N431" s="152">
        <v>360</v>
      </c>
      <c r="O431" s="152">
        <v>9.3290190000000006</v>
      </c>
      <c r="P431" s="152">
        <v>9.3290190000000006</v>
      </c>
      <c r="Q431" s="152">
        <v>7.1924070000000002</v>
      </c>
      <c r="R431" s="152">
        <v>1025</v>
      </c>
      <c r="S431" s="152">
        <v>103.17070699999999</v>
      </c>
      <c r="T431" s="152">
        <v>104.65959599999999</v>
      </c>
      <c r="U431" s="152">
        <v>8</v>
      </c>
      <c r="V431" s="152">
        <v>1753</v>
      </c>
      <c r="W431" s="152">
        <v>99.086466999999999</v>
      </c>
      <c r="X431" s="152">
        <v>100.296189</v>
      </c>
      <c r="Y431" s="152">
        <v>6.5</v>
      </c>
      <c r="Z431" s="152" t="s">
        <v>251</v>
      </c>
      <c r="AA431" s="152" t="s">
        <v>251</v>
      </c>
      <c r="AB431" s="152" t="s">
        <v>251</v>
      </c>
      <c r="AC431" s="152" t="s">
        <v>251</v>
      </c>
      <c r="AD431" s="152">
        <v>3573</v>
      </c>
      <c r="AE431" s="152">
        <v>104.98886400000001</v>
      </c>
      <c r="AF431" s="152">
        <v>106.384697</v>
      </c>
      <c r="AG431" s="152">
        <v>7.5</v>
      </c>
      <c r="AH431" s="152">
        <v>7031</v>
      </c>
      <c r="AI431" s="152">
        <v>130.701494</v>
      </c>
      <c r="AJ431" s="152">
        <v>132.56260499999999</v>
      </c>
      <c r="AK431" s="152">
        <v>10</v>
      </c>
      <c r="AL431" s="152">
        <v>11035</v>
      </c>
      <c r="AM431" s="152">
        <v>110.20004900000001</v>
      </c>
      <c r="AN431" s="152">
        <v>111.68893799999999</v>
      </c>
      <c r="AO431" s="152">
        <v>8</v>
      </c>
    </row>
    <row r="432" spans="1:41" x14ac:dyDescent="0.25">
      <c r="A432" s="148">
        <v>42969</v>
      </c>
      <c r="B432" s="152">
        <v>23</v>
      </c>
      <c r="C432" s="152">
        <v>9.9561799999999998</v>
      </c>
      <c r="D432" s="152">
        <v>9.9561799999999998</v>
      </c>
      <c r="E432" s="152">
        <v>6.8889699999999996</v>
      </c>
      <c r="F432" s="152">
        <v>86</v>
      </c>
      <c r="G432" s="152">
        <v>9.8332730000000002</v>
      </c>
      <c r="H432" s="152">
        <v>9.8332730000000002</v>
      </c>
      <c r="I432" s="152">
        <v>7.0976059999999999</v>
      </c>
      <c r="J432" s="152">
        <v>177</v>
      </c>
      <c r="K432" s="152">
        <v>9.6603969999999997</v>
      </c>
      <c r="L432" s="152">
        <v>9.6603969999999997</v>
      </c>
      <c r="M432" s="152">
        <v>7.1499959999999998</v>
      </c>
      <c r="N432" s="152">
        <v>359</v>
      </c>
      <c r="O432" s="152">
        <v>9.3318349999999999</v>
      </c>
      <c r="P432" s="152">
        <v>9.3318349999999999</v>
      </c>
      <c r="Q432" s="152">
        <v>7.1800050000000004</v>
      </c>
      <c r="R432" s="152">
        <v>1024</v>
      </c>
      <c r="S432" s="152">
        <v>103.230605</v>
      </c>
      <c r="T432" s="152">
        <v>104.741716</v>
      </c>
      <c r="U432" s="152">
        <v>8</v>
      </c>
      <c r="V432" s="152">
        <v>1752</v>
      </c>
      <c r="W432" s="152">
        <v>99.049000000000007</v>
      </c>
      <c r="X432" s="152">
        <v>100.27677799999999</v>
      </c>
      <c r="Y432" s="152">
        <v>6.5</v>
      </c>
      <c r="Z432" s="152" t="s">
        <v>251</v>
      </c>
      <c r="AA432" s="152" t="s">
        <v>251</v>
      </c>
      <c r="AB432" s="152" t="s">
        <v>251</v>
      </c>
      <c r="AC432" s="152" t="s">
        <v>251</v>
      </c>
      <c r="AD432" s="152">
        <v>3572</v>
      </c>
      <c r="AE432" s="152">
        <v>104.902985</v>
      </c>
      <c r="AF432" s="152">
        <v>106.319652</v>
      </c>
      <c r="AG432" s="152">
        <v>7.5</v>
      </c>
      <c r="AH432" s="152">
        <v>7030</v>
      </c>
      <c r="AI432" s="152">
        <v>130.35773800000001</v>
      </c>
      <c r="AJ432" s="152">
        <v>132.24662699999999</v>
      </c>
      <c r="AK432" s="152">
        <v>10</v>
      </c>
      <c r="AL432" s="152">
        <v>11034</v>
      </c>
      <c r="AM432" s="152">
        <v>110.088887</v>
      </c>
      <c r="AN432" s="152">
        <v>111.599998</v>
      </c>
      <c r="AO432" s="152">
        <v>8</v>
      </c>
    </row>
    <row r="433" spans="1:41" x14ac:dyDescent="0.25">
      <c r="A433" s="148">
        <v>42970</v>
      </c>
      <c r="B433" s="152">
        <v>22</v>
      </c>
      <c r="C433" s="152">
        <v>9.9579310000000003</v>
      </c>
      <c r="D433" s="152">
        <v>9.9579310000000003</v>
      </c>
      <c r="E433" s="152">
        <v>6.9131010000000002</v>
      </c>
      <c r="F433" s="152">
        <v>85</v>
      </c>
      <c r="G433" s="152">
        <v>9.8353319999999993</v>
      </c>
      <c r="H433" s="152">
        <v>9.8353319999999993</v>
      </c>
      <c r="I433" s="152">
        <v>7.0909389999999997</v>
      </c>
      <c r="J433" s="152">
        <v>176</v>
      </c>
      <c r="K433" s="152">
        <v>9.6626799999999999</v>
      </c>
      <c r="L433" s="152">
        <v>9.6626799999999999</v>
      </c>
      <c r="M433" s="152">
        <v>7.1405940000000001</v>
      </c>
      <c r="N433" s="152">
        <v>358</v>
      </c>
      <c r="O433" s="152">
        <v>9.3335729999999995</v>
      </c>
      <c r="P433" s="152">
        <v>9.3335729999999995</v>
      </c>
      <c r="Q433" s="152">
        <v>7.1799949999999999</v>
      </c>
      <c r="R433" s="152">
        <v>1023</v>
      </c>
      <c r="S433" s="152">
        <v>103.218131</v>
      </c>
      <c r="T433" s="152">
        <v>104.751464</v>
      </c>
      <c r="U433" s="152">
        <v>8</v>
      </c>
      <c r="V433" s="152">
        <v>1751</v>
      </c>
      <c r="W433" s="152">
        <v>99.046492999999998</v>
      </c>
      <c r="X433" s="152">
        <v>100.292326</v>
      </c>
      <c r="Y433" s="152">
        <v>6.5</v>
      </c>
      <c r="Z433" s="152" t="s">
        <v>251</v>
      </c>
      <c r="AA433" s="152" t="s">
        <v>251</v>
      </c>
      <c r="AB433" s="152" t="s">
        <v>251</v>
      </c>
      <c r="AC433" s="152" t="s">
        <v>251</v>
      </c>
      <c r="AD433" s="152">
        <v>3571</v>
      </c>
      <c r="AE433" s="152">
        <v>104.901928</v>
      </c>
      <c r="AF433" s="152">
        <v>106.339428</v>
      </c>
      <c r="AG433" s="152">
        <v>7.5</v>
      </c>
      <c r="AH433" s="152">
        <v>7029</v>
      </c>
      <c r="AI433" s="152">
        <v>130.233709</v>
      </c>
      <c r="AJ433" s="152">
        <v>132.15037599999999</v>
      </c>
      <c r="AK433" s="152">
        <v>10</v>
      </c>
      <c r="AL433" s="152">
        <v>11033</v>
      </c>
      <c r="AM433" s="152">
        <v>110.193219</v>
      </c>
      <c r="AN433" s="152">
        <v>111.726552</v>
      </c>
      <c r="AO433" s="152">
        <v>8</v>
      </c>
    </row>
    <row r="434" spans="1:41" x14ac:dyDescent="0.25">
      <c r="A434" s="148">
        <v>42971</v>
      </c>
      <c r="B434" s="152">
        <v>28</v>
      </c>
      <c r="C434" s="152">
        <v>9.9464930000000003</v>
      </c>
      <c r="D434" s="152">
        <v>9.9464930000000003</v>
      </c>
      <c r="E434" s="152">
        <v>6.9164789999999998</v>
      </c>
      <c r="F434" s="152">
        <v>91</v>
      </c>
      <c r="G434" s="152">
        <v>9.8237780000000008</v>
      </c>
      <c r="H434" s="152">
        <v>9.8237780000000008</v>
      </c>
      <c r="I434" s="152">
        <v>7.0964749999999999</v>
      </c>
      <c r="J434" s="152">
        <v>175</v>
      </c>
      <c r="K434" s="152">
        <v>9.6645380000000003</v>
      </c>
      <c r="L434" s="152">
        <v>9.6645380000000003</v>
      </c>
      <c r="M434" s="152">
        <v>7.1404680000000003</v>
      </c>
      <c r="N434" s="152">
        <v>357</v>
      </c>
      <c r="O434" s="152">
        <v>9.3345629999999993</v>
      </c>
      <c r="P434" s="152">
        <v>9.3345629999999993</v>
      </c>
      <c r="Q434" s="152">
        <v>7.1886479999999997</v>
      </c>
      <c r="R434" s="152">
        <v>1022</v>
      </c>
      <c r="S434" s="152">
        <v>103.190305</v>
      </c>
      <c r="T434" s="152">
        <v>104.745861</v>
      </c>
      <c r="U434" s="152">
        <v>8</v>
      </c>
      <c r="V434" s="152">
        <v>1750</v>
      </c>
      <c r="W434" s="152">
        <v>98.965591000000003</v>
      </c>
      <c r="X434" s="152">
        <v>100.22948</v>
      </c>
      <c r="Y434" s="152">
        <v>6.5</v>
      </c>
      <c r="Z434" s="152" t="s">
        <v>251</v>
      </c>
      <c r="AA434" s="152" t="s">
        <v>251</v>
      </c>
      <c r="AB434" s="152" t="s">
        <v>251</v>
      </c>
      <c r="AC434" s="152" t="s">
        <v>251</v>
      </c>
      <c r="AD434" s="152">
        <v>3570</v>
      </c>
      <c r="AE434" s="152">
        <v>104.75907599999999</v>
      </c>
      <c r="AF434" s="152">
        <v>106.217409</v>
      </c>
      <c r="AG434" s="152">
        <v>7.5</v>
      </c>
      <c r="AH434" s="152">
        <v>7028</v>
      </c>
      <c r="AI434" s="152">
        <v>129.97660500000001</v>
      </c>
      <c r="AJ434" s="152">
        <v>131.92104900000001</v>
      </c>
      <c r="AK434" s="152">
        <v>10</v>
      </c>
      <c r="AL434" s="152">
        <v>11032</v>
      </c>
      <c r="AM434" s="152">
        <v>109.952195</v>
      </c>
      <c r="AN434" s="152">
        <v>111.507751</v>
      </c>
      <c r="AO434" s="152">
        <v>8</v>
      </c>
    </row>
    <row r="435" spans="1:41" x14ac:dyDescent="0.25">
      <c r="A435" s="148">
        <v>42972</v>
      </c>
      <c r="B435" s="152">
        <v>27</v>
      </c>
      <c r="C435" s="152">
        <v>9.948461</v>
      </c>
      <c r="D435" s="152">
        <v>9.948461</v>
      </c>
      <c r="E435" s="152">
        <v>6.9074669999999996</v>
      </c>
      <c r="F435" s="152">
        <v>90</v>
      </c>
      <c r="G435" s="152">
        <v>9.8257030000000007</v>
      </c>
      <c r="H435" s="152">
        <v>9.8257030000000007</v>
      </c>
      <c r="I435" s="152">
        <v>7.0955529999999998</v>
      </c>
      <c r="J435" s="152">
        <v>174</v>
      </c>
      <c r="K435" s="152">
        <v>9.6664119999999993</v>
      </c>
      <c r="L435" s="152">
        <v>9.6664119999999993</v>
      </c>
      <c r="M435" s="152">
        <v>7.1400030000000001</v>
      </c>
      <c r="N435" s="152">
        <v>356</v>
      </c>
      <c r="O435" s="152">
        <v>9.3376230000000007</v>
      </c>
      <c r="P435" s="152">
        <v>9.3376230000000007</v>
      </c>
      <c r="Q435" s="152">
        <v>7.1733399999999996</v>
      </c>
      <c r="R435" s="152">
        <v>1021</v>
      </c>
      <c r="S435" s="152">
        <v>103.18968</v>
      </c>
      <c r="T435" s="152">
        <v>104.767458</v>
      </c>
      <c r="U435" s="152">
        <v>8</v>
      </c>
      <c r="V435" s="152">
        <v>1749</v>
      </c>
      <c r="W435" s="152">
        <v>99.007733999999999</v>
      </c>
      <c r="X435" s="152">
        <v>100.28967799999999</v>
      </c>
      <c r="Y435" s="152">
        <v>6.5</v>
      </c>
      <c r="Z435" s="152" t="s">
        <v>251</v>
      </c>
      <c r="AA435" s="152" t="s">
        <v>251</v>
      </c>
      <c r="AB435" s="152" t="s">
        <v>251</v>
      </c>
      <c r="AC435" s="152" t="s">
        <v>251</v>
      </c>
      <c r="AD435" s="152">
        <v>3569</v>
      </c>
      <c r="AE435" s="152">
        <v>104.805622</v>
      </c>
      <c r="AF435" s="152">
        <v>106.284789</v>
      </c>
      <c r="AG435" s="152">
        <v>7.5</v>
      </c>
      <c r="AH435" s="152">
        <v>7027</v>
      </c>
      <c r="AI435" s="152">
        <v>129.97449700000001</v>
      </c>
      <c r="AJ435" s="152">
        <v>131.946719</v>
      </c>
      <c r="AK435" s="152">
        <v>10</v>
      </c>
      <c r="AL435" s="152">
        <v>11031</v>
      </c>
      <c r="AM435" s="152">
        <v>109.88755999999999</v>
      </c>
      <c r="AN435" s="152">
        <v>111.465338</v>
      </c>
      <c r="AO435" s="152">
        <v>8</v>
      </c>
    </row>
    <row r="436" spans="1:41" x14ac:dyDescent="0.25">
      <c r="A436" s="148">
        <v>42975</v>
      </c>
      <c r="B436" s="152">
        <v>24</v>
      </c>
      <c r="C436" s="152">
        <v>9.9541160000000009</v>
      </c>
      <c r="D436" s="152">
        <v>9.9541160000000009</v>
      </c>
      <c r="E436" s="152">
        <v>6.914326</v>
      </c>
      <c r="F436" s="152">
        <v>87</v>
      </c>
      <c r="G436" s="152">
        <v>9.8311700000000002</v>
      </c>
      <c r="H436" s="152">
        <v>9.8311700000000002</v>
      </c>
      <c r="I436" s="152">
        <v>7.1060400000000001</v>
      </c>
      <c r="J436" s="152">
        <v>171</v>
      </c>
      <c r="K436" s="152">
        <v>9.6719749999999998</v>
      </c>
      <c r="L436" s="152">
        <v>9.6719749999999998</v>
      </c>
      <c r="M436" s="152">
        <v>7.1399990000000004</v>
      </c>
      <c r="N436" s="152">
        <v>353</v>
      </c>
      <c r="O436" s="152">
        <v>9.3423730000000003</v>
      </c>
      <c r="P436" s="152">
        <v>9.3423730000000003</v>
      </c>
      <c r="Q436" s="152">
        <v>7.1787729999999996</v>
      </c>
      <c r="R436" s="152">
        <v>1018</v>
      </c>
      <c r="S436" s="152">
        <v>103.098826</v>
      </c>
      <c r="T436" s="152">
        <v>104.74327</v>
      </c>
      <c r="U436" s="152">
        <v>8</v>
      </c>
      <c r="V436" s="152">
        <v>1746</v>
      </c>
      <c r="W436" s="152">
        <v>98.886266000000006</v>
      </c>
      <c r="X436" s="152">
        <v>100.22237699999999</v>
      </c>
      <c r="Y436" s="152">
        <v>6.5</v>
      </c>
      <c r="Z436" s="152" t="s">
        <v>251</v>
      </c>
      <c r="AA436" s="152" t="s">
        <v>251</v>
      </c>
      <c r="AB436" s="152" t="s">
        <v>251</v>
      </c>
      <c r="AC436" s="152" t="s">
        <v>251</v>
      </c>
      <c r="AD436" s="152">
        <v>3566</v>
      </c>
      <c r="AE436" s="152">
        <v>104.67137200000001</v>
      </c>
      <c r="AF436" s="152">
        <v>106.21303899999999</v>
      </c>
      <c r="AG436" s="152">
        <v>7.5</v>
      </c>
      <c r="AH436" s="152">
        <v>7024</v>
      </c>
      <c r="AI436" s="152">
        <v>129.340529</v>
      </c>
      <c r="AJ436" s="152">
        <v>131.396085</v>
      </c>
      <c r="AK436" s="152">
        <v>10</v>
      </c>
      <c r="AL436" s="152">
        <v>11028</v>
      </c>
      <c r="AM436" s="152">
        <v>109.41194900000001</v>
      </c>
      <c r="AN436" s="152">
        <v>111.056393</v>
      </c>
      <c r="AO436" s="152">
        <v>8</v>
      </c>
    </row>
    <row r="437" spans="1:41" x14ac:dyDescent="0.25">
      <c r="A437" s="148">
        <v>42976</v>
      </c>
      <c r="B437" s="152">
        <v>23</v>
      </c>
      <c r="C437" s="152">
        <v>9.9560150000000007</v>
      </c>
      <c r="D437" s="152">
        <v>9.9560150000000007</v>
      </c>
      <c r="E437" s="152">
        <v>6.9150239999999998</v>
      </c>
      <c r="F437" s="152">
        <v>86</v>
      </c>
      <c r="G437" s="152">
        <v>9.8329869999999993</v>
      </c>
      <c r="H437" s="152">
        <v>9.8329869999999993</v>
      </c>
      <c r="I437" s="152">
        <v>7.1099880000000004</v>
      </c>
      <c r="J437" s="152">
        <v>170</v>
      </c>
      <c r="K437" s="152">
        <v>9.6736240000000002</v>
      </c>
      <c r="L437" s="152">
        <v>9.6736240000000002</v>
      </c>
      <c r="M437" s="152">
        <v>7.1446769999999997</v>
      </c>
      <c r="N437" s="152">
        <v>352</v>
      </c>
      <c r="O437" s="152">
        <v>9.3433410000000006</v>
      </c>
      <c r="P437" s="152">
        <v>9.3433410000000006</v>
      </c>
      <c r="Q437" s="152">
        <v>7.1878260000000003</v>
      </c>
      <c r="R437" s="152">
        <v>1017</v>
      </c>
      <c r="S437" s="152">
        <v>103.09556499999999</v>
      </c>
      <c r="T437" s="152">
        <v>104.762232</v>
      </c>
      <c r="U437" s="152">
        <v>8</v>
      </c>
      <c r="V437" s="152">
        <v>1745</v>
      </c>
      <c r="W437" s="152">
        <v>98.886763999999999</v>
      </c>
      <c r="X437" s="152">
        <v>100.240931</v>
      </c>
      <c r="Y437" s="152">
        <v>6.5</v>
      </c>
      <c r="Z437" s="152" t="s">
        <v>251</v>
      </c>
      <c r="AA437" s="152" t="s">
        <v>251</v>
      </c>
      <c r="AB437" s="152" t="s">
        <v>251</v>
      </c>
      <c r="AC437" s="152" t="s">
        <v>251</v>
      </c>
      <c r="AD437" s="152">
        <v>3565</v>
      </c>
      <c r="AE437" s="152">
        <v>104.67571599999999</v>
      </c>
      <c r="AF437" s="152">
        <v>106.23821599999999</v>
      </c>
      <c r="AG437" s="152">
        <v>7.5</v>
      </c>
      <c r="AH437" s="152">
        <v>7023</v>
      </c>
      <c r="AI437" s="152">
        <v>129.585206</v>
      </c>
      <c r="AJ437" s="152">
        <v>131.66853900000001</v>
      </c>
      <c r="AK437" s="152">
        <v>10</v>
      </c>
      <c r="AL437" s="152">
        <v>11027</v>
      </c>
      <c r="AM437" s="152">
        <v>109.509775</v>
      </c>
      <c r="AN437" s="152">
        <v>111.17644199999999</v>
      </c>
      <c r="AO437" s="152">
        <v>8</v>
      </c>
    </row>
    <row r="438" spans="1:41" x14ac:dyDescent="0.25">
      <c r="A438" s="148">
        <v>42977</v>
      </c>
      <c r="B438" s="152">
        <v>22</v>
      </c>
      <c r="C438" s="152">
        <v>9.9577419999999996</v>
      </c>
      <c r="D438" s="152">
        <v>9.9577419999999996</v>
      </c>
      <c r="E438" s="152">
        <v>6.9442909999999998</v>
      </c>
      <c r="F438" s="152">
        <v>85</v>
      </c>
      <c r="G438" s="152">
        <v>9.8349119999999992</v>
      </c>
      <c r="H438" s="152">
        <v>9.8349119999999992</v>
      </c>
      <c r="I438" s="152">
        <v>7.1093289999999998</v>
      </c>
      <c r="J438" s="152">
        <v>169</v>
      </c>
      <c r="K438" s="152">
        <v>9.6755770000000005</v>
      </c>
      <c r="L438" s="152">
        <v>9.6755770000000005</v>
      </c>
      <c r="M438" s="152">
        <v>7.1425049999999999</v>
      </c>
      <c r="N438" s="152">
        <v>351</v>
      </c>
      <c r="O438" s="152">
        <v>9.3453339999999994</v>
      </c>
      <c r="P438" s="152">
        <v>9.3453339999999994</v>
      </c>
      <c r="Q438" s="152">
        <v>7.1848939999999999</v>
      </c>
      <c r="R438" s="152">
        <v>1016</v>
      </c>
      <c r="S438" s="152">
        <v>103.12108600000001</v>
      </c>
      <c r="T438" s="152">
        <v>104.80997499999999</v>
      </c>
      <c r="U438" s="152">
        <v>8</v>
      </c>
      <c r="V438" s="152">
        <v>1744</v>
      </c>
      <c r="W438" s="152">
        <v>98.927701999999996</v>
      </c>
      <c r="X438" s="152">
        <v>100.299924</v>
      </c>
      <c r="Y438" s="152">
        <v>6.5</v>
      </c>
      <c r="Z438" s="152" t="s">
        <v>251</v>
      </c>
      <c r="AA438" s="152" t="s">
        <v>251</v>
      </c>
      <c r="AB438" s="152" t="s">
        <v>251</v>
      </c>
      <c r="AC438" s="152" t="s">
        <v>251</v>
      </c>
      <c r="AD438" s="152">
        <v>3564</v>
      </c>
      <c r="AE438" s="152">
        <v>104.75331</v>
      </c>
      <c r="AF438" s="152">
        <v>106.336643</v>
      </c>
      <c r="AG438" s="152">
        <v>7.5</v>
      </c>
      <c r="AH438" s="152">
        <v>7022</v>
      </c>
      <c r="AI438" s="152">
        <v>129.70291399999999</v>
      </c>
      <c r="AJ438" s="152">
        <v>131.81402499999999</v>
      </c>
      <c r="AK438" s="152">
        <v>10</v>
      </c>
      <c r="AL438" s="152">
        <v>11026</v>
      </c>
      <c r="AM438" s="152">
        <v>109.565865</v>
      </c>
      <c r="AN438" s="152">
        <v>111.25475400000001</v>
      </c>
      <c r="AO438" s="152">
        <v>8</v>
      </c>
    </row>
    <row r="439" spans="1:41" x14ac:dyDescent="0.25">
      <c r="A439" s="148">
        <v>42978</v>
      </c>
      <c r="B439" s="152">
        <v>28</v>
      </c>
      <c r="C439" s="152">
        <v>9.9463690000000007</v>
      </c>
      <c r="D439" s="152">
        <v>9.9463690000000007</v>
      </c>
      <c r="E439" s="152">
        <v>6.9325939999999999</v>
      </c>
      <c r="F439" s="152">
        <v>91</v>
      </c>
      <c r="G439" s="152">
        <v>9.8236919999999994</v>
      </c>
      <c r="H439" s="152">
        <v>9.8236919999999994</v>
      </c>
      <c r="I439" s="152">
        <v>7.1000009999999998</v>
      </c>
      <c r="J439" s="152">
        <v>182</v>
      </c>
      <c r="K439" s="152">
        <v>9.6508570000000002</v>
      </c>
      <c r="L439" s="152">
        <v>9.6508570000000002</v>
      </c>
      <c r="M439" s="152">
        <v>7.1559710000000001</v>
      </c>
      <c r="N439" s="152">
        <v>350</v>
      </c>
      <c r="O439" s="152">
        <v>9.3489550000000001</v>
      </c>
      <c r="P439" s="152">
        <v>9.3489550000000001</v>
      </c>
      <c r="Q439" s="152">
        <v>7.1627929999999997</v>
      </c>
      <c r="R439" s="152">
        <v>1015</v>
      </c>
      <c r="S439" s="152">
        <v>103.142753</v>
      </c>
      <c r="T439" s="152">
        <v>104.853864</v>
      </c>
      <c r="U439" s="152">
        <v>8</v>
      </c>
      <c r="V439" s="152">
        <v>1743</v>
      </c>
      <c r="W439" s="152">
        <v>98.930797999999996</v>
      </c>
      <c r="X439" s="152">
        <v>100.32107600000001</v>
      </c>
      <c r="Y439" s="152">
        <v>6.5</v>
      </c>
      <c r="Z439" s="152" t="s">
        <v>251</v>
      </c>
      <c r="AA439" s="152" t="s">
        <v>251</v>
      </c>
      <c r="AB439" s="152" t="s">
        <v>251</v>
      </c>
      <c r="AC439" s="152" t="s">
        <v>251</v>
      </c>
      <c r="AD439" s="152">
        <v>3563</v>
      </c>
      <c r="AE439" s="152">
        <v>104.743741</v>
      </c>
      <c r="AF439" s="152">
        <v>106.347908</v>
      </c>
      <c r="AG439" s="152">
        <v>7.5</v>
      </c>
      <c r="AH439" s="152">
        <v>7021</v>
      </c>
      <c r="AI439" s="152">
        <v>129.49101200000001</v>
      </c>
      <c r="AJ439" s="152">
        <v>131.62990099999999</v>
      </c>
      <c r="AK439" s="152">
        <v>10</v>
      </c>
      <c r="AL439" s="152">
        <v>11025</v>
      </c>
      <c r="AM439" s="152">
        <v>109.428954</v>
      </c>
      <c r="AN439" s="152">
        <v>111.14006500000001</v>
      </c>
      <c r="AO439" s="152">
        <v>8</v>
      </c>
    </row>
    <row r="440" spans="1:41" x14ac:dyDescent="0.25">
      <c r="A440" s="148">
        <v>42979</v>
      </c>
      <c r="B440" s="152">
        <v>27</v>
      </c>
      <c r="C440" s="152">
        <v>9.9477429999999991</v>
      </c>
      <c r="D440" s="152">
        <v>9.9477429999999991</v>
      </c>
      <c r="E440" s="152">
        <v>7.0042020000000003</v>
      </c>
      <c r="F440" s="152">
        <v>90</v>
      </c>
      <c r="G440" s="152">
        <v>9.8255590000000002</v>
      </c>
      <c r="H440" s="152">
        <v>9.8255590000000002</v>
      </c>
      <c r="I440" s="152">
        <v>7.1015199999999998</v>
      </c>
      <c r="J440" s="152">
        <v>181</v>
      </c>
      <c r="K440" s="152">
        <v>9.6524940000000008</v>
      </c>
      <c r="L440" s="152">
        <v>9.6524940000000008</v>
      </c>
      <c r="M440" s="152">
        <v>7.1605549999999996</v>
      </c>
      <c r="N440" s="152">
        <v>349</v>
      </c>
      <c r="O440" s="152">
        <v>9.3492359999999994</v>
      </c>
      <c r="P440" s="152">
        <v>9.3492359999999994</v>
      </c>
      <c r="Q440" s="152">
        <v>7.18</v>
      </c>
      <c r="R440" s="152">
        <v>1014</v>
      </c>
      <c r="S440" s="152">
        <v>103.114161</v>
      </c>
      <c r="T440" s="152">
        <v>104.847494</v>
      </c>
      <c r="U440" s="152">
        <v>8</v>
      </c>
      <c r="V440" s="152">
        <v>1742</v>
      </c>
      <c r="W440" s="152">
        <v>98.853423000000006</v>
      </c>
      <c r="X440" s="152">
        <v>100.26175600000001</v>
      </c>
      <c r="Y440" s="152">
        <v>6.5</v>
      </c>
      <c r="Z440" s="152" t="s">
        <v>251</v>
      </c>
      <c r="AA440" s="152" t="s">
        <v>251</v>
      </c>
      <c r="AB440" s="152" t="s">
        <v>251</v>
      </c>
      <c r="AC440" s="152" t="s">
        <v>251</v>
      </c>
      <c r="AD440" s="152">
        <v>3562</v>
      </c>
      <c r="AE440" s="152">
        <v>104.599626</v>
      </c>
      <c r="AF440" s="152">
        <v>106.224626</v>
      </c>
      <c r="AG440" s="152">
        <v>7.5</v>
      </c>
      <c r="AH440" s="152">
        <v>7020</v>
      </c>
      <c r="AI440" s="152">
        <v>129.32611</v>
      </c>
      <c r="AJ440" s="152">
        <v>131.49277699999999</v>
      </c>
      <c r="AK440" s="152">
        <v>10</v>
      </c>
      <c r="AL440" s="152">
        <v>11024</v>
      </c>
      <c r="AM440" s="152">
        <v>109.16400299999999</v>
      </c>
      <c r="AN440" s="152">
        <v>110.897336</v>
      </c>
      <c r="AO440" s="152">
        <v>8</v>
      </c>
    </row>
    <row r="441" spans="1:41" x14ac:dyDescent="0.25">
      <c r="A441" s="148">
        <v>42982</v>
      </c>
      <c r="B441" s="152">
        <v>24</v>
      </c>
      <c r="C441" s="152">
        <v>9.9535250000000008</v>
      </c>
      <c r="D441" s="152">
        <v>9.9535250000000008</v>
      </c>
      <c r="E441" s="152">
        <v>7.0038</v>
      </c>
      <c r="F441" s="152">
        <v>87</v>
      </c>
      <c r="G441" s="152">
        <v>9.8313299999999995</v>
      </c>
      <c r="H441" s="152">
        <v>9.8313299999999995</v>
      </c>
      <c r="I441" s="152">
        <v>7.0991900000000001</v>
      </c>
      <c r="J441" s="152">
        <v>178</v>
      </c>
      <c r="K441" s="152">
        <v>9.6582799999999995</v>
      </c>
      <c r="L441" s="152">
        <v>9.6582799999999995</v>
      </c>
      <c r="M441" s="152">
        <v>7.155716</v>
      </c>
      <c r="N441" s="152">
        <v>346</v>
      </c>
      <c r="O441" s="152">
        <v>9.3545379999999998</v>
      </c>
      <c r="P441" s="152">
        <v>9.3545379999999998</v>
      </c>
      <c r="Q441" s="152">
        <v>7.1791780000000003</v>
      </c>
      <c r="R441" s="152">
        <v>1011</v>
      </c>
      <c r="S441" s="152">
        <v>103.101725</v>
      </c>
      <c r="T441" s="152">
        <v>104.901725</v>
      </c>
      <c r="U441" s="152">
        <v>8</v>
      </c>
      <c r="V441" s="152">
        <v>1739</v>
      </c>
      <c r="W441" s="152">
        <v>98.843726000000004</v>
      </c>
      <c r="X441" s="152">
        <v>100.306226</v>
      </c>
      <c r="Y441" s="152">
        <v>6.5</v>
      </c>
      <c r="Z441" s="152" t="s">
        <v>251</v>
      </c>
      <c r="AA441" s="152" t="s">
        <v>251</v>
      </c>
      <c r="AB441" s="152" t="s">
        <v>251</v>
      </c>
      <c r="AC441" s="152" t="s">
        <v>251</v>
      </c>
      <c r="AD441" s="152">
        <v>3559</v>
      </c>
      <c r="AE441" s="152">
        <v>104.561909</v>
      </c>
      <c r="AF441" s="152">
        <v>106.249409</v>
      </c>
      <c r="AG441" s="152">
        <v>7.5</v>
      </c>
      <c r="AH441" s="152">
        <v>7017</v>
      </c>
      <c r="AI441" s="152">
        <v>129.28089700000001</v>
      </c>
      <c r="AJ441" s="152">
        <v>131.53089700000001</v>
      </c>
      <c r="AK441" s="152">
        <v>10</v>
      </c>
      <c r="AL441" s="152">
        <v>11021</v>
      </c>
      <c r="AM441" s="152">
        <v>109.094206</v>
      </c>
      <c r="AN441" s="152">
        <v>110.894206</v>
      </c>
      <c r="AO441" s="152">
        <v>8</v>
      </c>
    </row>
    <row r="442" spans="1:41" x14ac:dyDescent="0.25">
      <c r="A442" s="148">
        <v>42983</v>
      </c>
      <c r="B442" s="152">
        <v>23</v>
      </c>
      <c r="C442" s="152">
        <v>9.9556039999999992</v>
      </c>
      <c r="D442" s="152">
        <v>9.9556039999999992</v>
      </c>
      <c r="E442" s="152">
        <v>6.979927</v>
      </c>
      <c r="F442" s="152">
        <v>86</v>
      </c>
      <c r="G442" s="152">
        <v>9.8334489999999999</v>
      </c>
      <c r="H442" s="152">
        <v>9.8334489999999999</v>
      </c>
      <c r="I442" s="152">
        <v>7.0899869999999998</v>
      </c>
      <c r="J442" s="152">
        <v>177</v>
      </c>
      <c r="K442" s="152">
        <v>9.6599380000000004</v>
      </c>
      <c r="L442" s="152">
        <v>9.6599380000000004</v>
      </c>
      <c r="M442" s="152">
        <v>7.16</v>
      </c>
      <c r="N442" s="152">
        <v>345</v>
      </c>
      <c r="O442" s="152">
        <v>9.3562139999999996</v>
      </c>
      <c r="P442" s="152">
        <v>9.3562139999999996</v>
      </c>
      <c r="Q442" s="152">
        <v>7.1800059999999997</v>
      </c>
      <c r="R442" s="152">
        <v>1010</v>
      </c>
      <c r="S442" s="152">
        <v>103.052589</v>
      </c>
      <c r="T442" s="152">
        <v>104.87481099999999</v>
      </c>
      <c r="U442" s="152">
        <v>8</v>
      </c>
      <c r="V442" s="152">
        <v>1738</v>
      </c>
      <c r="W442" s="152">
        <v>98.849849000000006</v>
      </c>
      <c r="X442" s="152">
        <v>100.330405</v>
      </c>
      <c r="Y442" s="152">
        <v>6.5</v>
      </c>
      <c r="Z442" s="152" t="s">
        <v>251</v>
      </c>
      <c r="AA442" s="152" t="s">
        <v>251</v>
      </c>
      <c r="AB442" s="152" t="s">
        <v>251</v>
      </c>
      <c r="AC442" s="152" t="s">
        <v>251</v>
      </c>
      <c r="AD442" s="152">
        <v>3558</v>
      </c>
      <c r="AE442" s="152">
        <v>104.45096700000001</v>
      </c>
      <c r="AF442" s="152">
        <v>106.1593</v>
      </c>
      <c r="AG442" s="152">
        <v>7.5</v>
      </c>
      <c r="AH442" s="152">
        <v>7016</v>
      </c>
      <c r="AI442" s="152">
        <v>129.16763700000001</v>
      </c>
      <c r="AJ442" s="152">
        <v>131.445415</v>
      </c>
      <c r="AK442" s="152">
        <v>10</v>
      </c>
      <c r="AL442" s="152">
        <v>11020</v>
      </c>
      <c r="AM442" s="152">
        <v>109.019897</v>
      </c>
      <c r="AN442" s="152">
        <v>110.842119</v>
      </c>
      <c r="AO442" s="152">
        <v>8</v>
      </c>
    </row>
    <row r="443" spans="1:41" x14ac:dyDescent="0.25">
      <c r="A443" s="148">
        <v>42984</v>
      </c>
      <c r="B443" s="152">
        <v>22</v>
      </c>
      <c r="C443" s="152">
        <v>9.9556039999999992</v>
      </c>
      <c r="D443" s="152">
        <v>9.9556039999999992</v>
      </c>
      <c r="E443" s="152">
        <v>7.2971969999999997</v>
      </c>
      <c r="F443" s="152">
        <v>85</v>
      </c>
      <c r="G443" s="152">
        <v>9.8334489999999999</v>
      </c>
      <c r="H443" s="152">
        <v>9.8334489999999999</v>
      </c>
      <c r="I443" s="152">
        <v>7.1733979999999997</v>
      </c>
      <c r="J443" s="152">
        <v>176</v>
      </c>
      <c r="K443" s="152">
        <v>9.6599380000000004</v>
      </c>
      <c r="L443" s="152">
        <v>9.6599380000000004</v>
      </c>
      <c r="M443" s="152">
        <v>7.2006810000000003</v>
      </c>
      <c r="N443" s="152">
        <v>344</v>
      </c>
      <c r="O443" s="152">
        <v>9.3562139999999996</v>
      </c>
      <c r="P443" s="152">
        <v>9.3562139999999996</v>
      </c>
      <c r="Q443" s="152">
        <v>7.2008780000000003</v>
      </c>
      <c r="R443" s="152">
        <v>1009</v>
      </c>
      <c r="S443" s="152">
        <v>103.052589</v>
      </c>
      <c r="T443" s="152">
        <v>104.87481099999999</v>
      </c>
      <c r="U443" s="152">
        <v>8</v>
      </c>
      <c r="V443" s="152">
        <v>1737</v>
      </c>
      <c r="W443" s="152">
        <v>98.849849000000006</v>
      </c>
      <c r="X443" s="152">
        <v>100.330405</v>
      </c>
      <c r="Y443" s="152">
        <v>6.5</v>
      </c>
      <c r="Z443" s="152" t="s">
        <v>251</v>
      </c>
      <c r="AA443" s="152" t="s">
        <v>251</v>
      </c>
      <c r="AB443" s="152" t="s">
        <v>251</v>
      </c>
      <c r="AC443" s="152" t="s">
        <v>251</v>
      </c>
      <c r="AD443" s="152">
        <v>3557</v>
      </c>
      <c r="AE443" s="152">
        <v>104.45096700000001</v>
      </c>
      <c r="AF443" s="152">
        <v>106.1593</v>
      </c>
      <c r="AG443" s="152">
        <v>7.5</v>
      </c>
      <c r="AH443" s="152">
        <v>7015</v>
      </c>
      <c r="AI443" s="152">
        <v>129.16763700000001</v>
      </c>
      <c r="AJ443" s="152">
        <v>131.445415</v>
      </c>
      <c r="AK443" s="152">
        <v>10</v>
      </c>
      <c r="AL443" s="152">
        <v>11019</v>
      </c>
      <c r="AM443" s="152">
        <v>109.019897</v>
      </c>
      <c r="AN443" s="152">
        <v>110.842119</v>
      </c>
      <c r="AO443" s="152">
        <v>8</v>
      </c>
    </row>
    <row r="444" spans="1:41" x14ac:dyDescent="0.25">
      <c r="A444" s="148">
        <v>42985</v>
      </c>
      <c r="B444" s="152">
        <v>28</v>
      </c>
      <c r="C444" s="152">
        <v>9.9458330000000004</v>
      </c>
      <c r="D444" s="152">
        <v>9.9458330000000004</v>
      </c>
      <c r="E444" s="152">
        <v>7.0022580000000003</v>
      </c>
      <c r="F444" s="152">
        <v>91</v>
      </c>
      <c r="G444" s="152">
        <v>9.8241669999999992</v>
      </c>
      <c r="H444" s="152">
        <v>9.8241669999999992</v>
      </c>
      <c r="I444" s="152">
        <v>7.0805300000000004</v>
      </c>
      <c r="J444" s="152">
        <v>175</v>
      </c>
      <c r="K444" s="152">
        <v>9.6649449999999995</v>
      </c>
      <c r="L444" s="152">
        <v>9.6649449999999995</v>
      </c>
      <c r="M444" s="152">
        <v>7.1315049999999998</v>
      </c>
      <c r="N444" s="152">
        <v>343</v>
      </c>
      <c r="O444" s="152">
        <v>9.3615670000000009</v>
      </c>
      <c r="P444" s="152">
        <v>9.3615670000000009</v>
      </c>
      <c r="Q444" s="152">
        <v>7.1577270000000004</v>
      </c>
      <c r="R444" s="152">
        <v>1008</v>
      </c>
      <c r="S444" s="152">
        <v>103.35136300000001</v>
      </c>
      <c r="T444" s="152">
        <v>105.21803</v>
      </c>
      <c r="U444" s="152">
        <v>8</v>
      </c>
      <c r="V444" s="152">
        <v>1736</v>
      </c>
      <c r="W444" s="152">
        <v>99.335806000000005</v>
      </c>
      <c r="X444" s="152">
        <v>100.852473</v>
      </c>
      <c r="Y444" s="152">
        <v>6.5</v>
      </c>
      <c r="Z444" s="152" t="s">
        <v>251</v>
      </c>
      <c r="AA444" s="152" t="s">
        <v>251</v>
      </c>
      <c r="AB444" s="152" t="s">
        <v>251</v>
      </c>
      <c r="AC444" s="152" t="s">
        <v>251</v>
      </c>
      <c r="AD444" s="152">
        <v>3556</v>
      </c>
      <c r="AE444" s="152">
        <v>105.25502</v>
      </c>
      <c r="AF444" s="152">
        <v>107.00502</v>
      </c>
      <c r="AG444" s="152">
        <v>7.5</v>
      </c>
      <c r="AH444" s="152">
        <v>7014</v>
      </c>
      <c r="AI444" s="152">
        <v>129.82973200000001</v>
      </c>
      <c r="AJ444" s="152">
        <v>132.16306499999999</v>
      </c>
      <c r="AK444" s="152">
        <v>10</v>
      </c>
      <c r="AL444" s="152">
        <v>11018</v>
      </c>
      <c r="AM444" s="152">
        <v>109.824209</v>
      </c>
      <c r="AN444" s="152">
        <v>111.690876</v>
      </c>
      <c r="AO444" s="152">
        <v>8</v>
      </c>
    </row>
    <row r="445" spans="1:41" x14ac:dyDescent="0.25">
      <c r="A445" s="148">
        <v>42986</v>
      </c>
      <c r="B445" s="152">
        <v>27</v>
      </c>
      <c r="C445" s="152">
        <v>9.9477519999999995</v>
      </c>
      <c r="D445" s="152">
        <v>9.9477519999999995</v>
      </c>
      <c r="E445" s="152">
        <v>7.0029890000000004</v>
      </c>
      <c r="F445" s="152">
        <v>90</v>
      </c>
      <c r="G445" s="152">
        <v>9.8259460000000001</v>
      </c>
      <c r="H445" s="152">
        <v>9.8259460000000001</v>
      </c>
      <c r="I445" s="152">
        <v>7.0854860000000004</v>
      </c>
      <c r="J445" s="152">
        <v>174</v>
      </c>
      <c r="K445" s="152">
        <v>9.6665690000000009</v>
      </c>
      <c r="L445" s="152">
        <v>9.6665690000000009</v>
      </c>
      <c r="M445" s="152">
        <v>7.1365259999999999</v>
      </c>
      <c r="N445" s="152">
        <v>342</v>
      </c>
      <c r="O445" s="152">
        <v>9.3631849999999996</v>
      </c>
      <c r="P445" s="152">
        <v>9.3631849999999996</v>
      </c>
      <c r="Q445" s="152">
        <v>7.1592260000000003</v>
      </c>
      <c r="R445" s="152">
        <v>1007</v>
      </c>
      <c r="S445" s="152">
        <v>103.40101199999999</v>
      </c>
      <c r="T445" s="152">
        <v>105.289901</v>
      </c>
      <c r="U445" s="152">
        <v>8</v>
      </c>
      <c r="V445" s="152">
        <v>1735</v>
      </c>
      <c r="W445" s="152">
        <v>99.417158999999998</v>
      </c>
      <c r="X445" s="152">
        <v>100.951881</v>
      </c>
      <c r="Y445" s="152">
        <v>6.5</v>
      </c>
      <c r="Z445" s="152" t="s">
        <v>251</v>
      </c>
      <c r="AA445" s="152" t="s">
        <v>251</v>
      </c>
      <c r="AB445" s="152" t="s">
        <v>251</v>
      </c>
      <c r="AC445" s="152" t="s">
        <v>251</v>
      </c>
      <c r="AD445" s="152">
        <v>3555</v>
      </c>
      <c r="AE445" s="152">
        <v>105.398304</v>
      </c>
      <c r="AF445" s="152">
        <v>107.16913700000001</v>
      </c>
      <c r="AG445" s="152">
        <v>7.5</v>
      </c>
      <c r="AH445" s="152">
        <v>7013</v>
      </c>
      <c r="AI445" s="152">
        <v>130.06159700000001</v>
      </c>
      <c r="AJ445" s="152">
        <v>132.422708</v>
      </c>
      <c r="AK445" s="152">
        <v>10</v>
      </c>
      <c r="AL445" s="152">
        <v>11017</v>
      </c>
      <c r="AM445" s="152">
        <v>109.84292600000001</v>
      </c>
      <c r="AN445" s="152">
        <v>111.731815</v>
      </c>
      <c r="AO445" s="152">
        <v>8</v>
      </c>
    </row>
    <row r="446" spans="1:41" x14ac:dyDescent="0.25">
      <c r="A446" s="148">
        <v>42989</v>
      </c>
      <c r="B446" s="152">
        <v>24</v>
      </c>
      <c r="C446" s="152">
        <v>9.9534660000000006</v>
      </c>
      <c r="D446" s="152">
        <v>9.9534660000000006</v>
      </c>
      <c r="E446" s="152">
        <v>7.0127329999999999</v>
      </c>
      <c r="F446" s="152">
        <v>87</v>
      </c>
      <c r="G446" s="152">
        <v>9.8316569999999999</v>
      </c>
      <c r="H446" s="152">
        <v>9.8316569999999999</v>
      </c>
      <c r="I446" s="152">
        <v>7.085191</v>
      </c>
      <c r="J446" s="152">
        <v>171</v>
      </c>
      <c r="K446" s="152">
        <v>9.6718589999999995</v>
      </c>
      <c r="L446" s="152">
        <v>9.6718589999999995</v>
      </c>
      <c r="M446" s="152">
        <v>7.1426100000000003</v>
      </c>
      <c r="N446" s="152">
        <v>339</v>
      </c>
      <c r="O446" s="152">
        <v>9.367286</v>
      </c>
      <c r="P446" s="152">
        <v>9.367286</v>
      </c>
      <c r="Q446" s="152">
        <v>7.1729279999999997</v>
      </c>
      <c r="R446" s="152">
        <v>1004</v>
      </c>
      <c r="S446" s="152">
        <v>103.39034599999999</v>
      </c>
      <c r="T446" s="152">
        <v>105.345902</v>
      </c>
      <c r="U446" s="152">
        <v>8</v>
      </c>
      <c r="V446" s="152">
        <v>1732</v>
      </c>
      <c r="W446" s="152">
        <v>99.417950000000005</v>
      </c>
      <c r="X446" s="152">
        <v>101.006839</v>
      </c>
      <c r="Y446" s="152">
        <v>6.5</v>
      </c>
      <c r="Z446" s="152" t="s">
        <v>251</v>
      </c>
      <c r="AA446" s="152" t="s">
        <v>251</v>
      </c>
      <c r="AB446" s="152" t="s">
        <v>251</v>
      </c>
      <c r="AC446" s="152" t="s">
        <v>251</v>
      </c>
      <c r="AD446" s="152">
        <v>3552</v>
      </c>
      <c r="AE446" s="152">
        <v>105.400567</v>
      </c>
      <c r="AF446" s="152">
        <v>107.23390000000001</v>
      </c>
      <c r="AG446" s="152">
        <v>7.5</v>
      </c>
      <c r="AH446" s="152">
        <v>7010</v>
      </c>
      <c r="AI446" s="152">
        <v>129.837593</v>
      </c>
      <c r="AJ446" s="152">
        <v>132.282037</v>
      </c>
      <c r="AK446" s="152">
        <v>10</v>
      </c>
      <c r="AL446" s="152">
        <v>11014</v>
      </c>
      <c r="AM446" s="152">
        <v>109.648326</v>
      </c>
      <c r="AN446" s="152">
        <v>111.603882</v>
      </c>
      <c r="AO446" s="152">
        <v>8</v>
      </c>
    </row>
    <row r="447" spans="1:41" x14ac:dyDescent="0.25">
      <c r="A447" s="148">
        <v>42990</v>
      </c>
      <c r="B447" s="152">
        <v>23</v>
      </c>
      <c r="C447" s="152">
        <v>9.9557690000000001</v>
      </c>
      <c r="D447" s="152">
        <v>9.9557690000000001</v>
      </c>
      <c r="E447" s="152">
        <v>6.9538710000000004</v>
      </c>
      <c r="F447" s="152">
        <v>86</v>
      </c>
      <c r="G447" s="152">
        <v>9.8329939999999993</v>
      </c>
      <c r="H447" s="152">
        <v>9.8329939999999993</v>
      </c>
      <c r="I447" s="152">
        <v>7.1096849999999998</v>
      </c>
      <c r="J447" s="152">
        <v>170</v>
      </c>
      <c r="K447" s="152">
        <v>9.6738330000000001</v>
      </c>
      <c r="L447" s="152">
        <v>9.6738330000000001</v>
      </c>
      <c r="M447" s="152">
        <v>7.1399470000000003</v>
      </c>
      <c r="N447" s="152">
        <v>338</v>
      </c>
      <c r="O447" s="152">
        <v>9.3684519999999996</v>
      </c>
      <c r="P447" s="152">
        <v>9.3684519999999996</v>
      </c>
      <c r="Q447" s="152">
        <v>7.1799980000000003</v>
      </c>
      <c r="R447" s="152">
        <v>1003</v>
      </c>
      <c r="S447" s="152">
        <v>103.36521</v>
      </c>
      <c r="T447" s="152">
        <v>105.34298800000001</v>
      </c>
      <c r="U447" s="152">
        <v>8</v>
      </c>
      <c r="V447" s="152">
        <v>1731</v>
      </c>
      <c r="W447" s="152">
        <v>99.377762000000004</v>
      </c>
      <c r="X447" s="152">
        <v>100.984706</v>
      </c>
      <c r="Y447" s="152">
        <v>6.5</v>
      </c>
      <c r="Z447" s="152" t="s">
        <v>251</v>
      </c>
      <c r="AA447" s="152" t="s">
        <v>251</v>
      </c>
      <c r="AB447" s="152" t="s">
        <v>251</v>
      </c>
      <c r="AC447" s="152" t="s">
        <v>251</v>
      </c>
      <c r="AD447" s="152">
        <v>3551</v>
      </c>
      <c r="AE447" s="152">
        <v>105.33906399999999</v>
      </c>
      <c r="AF447" s="152">
        <v>107.193231</v>
      </c>
      <c r="AG447" s="152">
        <v>7.5</v>
      </c>
      <c r="AH447" s="152">
        <v>7009</v>
      </c>
      <c r="AI447" s="152">
        <v>129.843042</v>
      </c>
      <c r="AJ447" s="152">
        <v>132.31526400000001</v>
      </c>
      <c r="AK447" s="152">
        <v>10</v>
      </c>
      <c r="AL447" s="152">
        <v>11013</v>
      </c>
      <c r="AM447" s="152">
        <v>109.880601</v>
      </c>
      <c r="AN447" s="152">
        <v>111.858379</v>
      </c>
      <c r="AO447" s="152">
        <v>8</v>
      </c>
    </row>
    <row r="448" spans="1:41" x14ac:dyDescent="0.25">
      <c r="A448" s="148">
        <v>42991</v>
      </c>
      <c r="B448" s="152">
        <v>22</v>
      </c>
      <c r="C448" s="152">
        <v>9.9573579999999993</v>
      </c>
      <c r="D448" s="152">
        <v>9.9573579999999993</v>
      </c>
      <c r="E448" s="152">
        <v>7.0076640000000001</v>
      </c>
      <c r="F448" s="152">
        <v>85</v>
      </c>
      <c r="G448" s="152">
        <v>9.8354110000000006</v>
      </c>
      <c r="H448" s="152">
        <v>9.8354110000000006</v>
      </c>
      <c r="I448" s="152">
        <v>7.0874800000000002</v>
      </c>
      <c r="J448" s="152">
        <v>169</v>
      </c>
      <c r="K448" s="152">
        <v>9.6756869999999999</v>
      </c>
      <c r="L448" s="152">
        <v>9.6756869999999999</v>
      </c>
      <c r="M448" s="152">
        <v>7.140002</v>
      </c>
      <c r="N448" s="152">
        <v>337</v>
      </c>
      <c r="O448" s="152">
        <v>9.3710179999999994</v>
      </c>
      <c r="P448" s="152">
        <v>9.3710179999999994</v>
      </c>
      <c r="Q448" s="152">
        <v>7.1700809999999997</v>
      </c>
      <c r="R448" s="152">
        <v>1002</v>
      </c>
      <c r="S448" s="152">
        <v>103.331506</v>
      </c>
      <c r="T448" s="152">
        <v>105.331506</v>
      </c>
      <c r="U448" s="152">
        <v>8</v>
      </c>
      <c r="V448" s="152">
        <v>1730</v>
      </c>
      <c r="W448" s="152">
        <v>99.334941000000001</v>
      </c>
      <c r="X448" s="152">
        <v>100.959941</v>
      </c>
      <c r="Y448" s="152">
        <v>6.5</v>
      </c>
      <c r="Z448" s="152" t="s">
        <v>251</v>
      </c>
      <c r="AA448" s="152" t="s">
        <v>251</v>
      </c>
      <c r="AB448" s="152" t="s">
        <v>251</v>
      </c>
      <c r="AC448" s="152" t="s">
        <v>251</v>
      </c>
      <c r="AD448" s="152">
        <v>3550</v>
      </c>
      <c r="AE448" s="152">
        <v>105.100421</v>
      </c>
      <c r="AF448" s="152">
        <v>106.975421</v>
      </c>
      <c r="AG448" s="152">
        <v>7.5</v>
      </c>
      <c r="AH448" s="152">
        <v>7008</v>
      </c>
      <c r="AI448" s="152">
        <v>129.49509399999999</v>
      </c>
      <c r="AJ448" s="152">
        <v>131.99509399999999</v>
      </c>
      <c r="AK448" s="152">
        <v>10</v>
      </c>
      <c r="AL448" s="152">
        <v>11012</v>
      </c>
      <c r="AM448" s="152">
        <v>109.55268599999999</v>
      </c>
      <c r="AN448" s="152">
        <v>111.55268599999999</v>
      </c>
      <c r="AO448" s="152">
        <v>8</v>
      </c>
    </row>
    <row r="449" spans="1:41" x14ac:dyDescent="0.25">
      <c r="A449" s="148">
        <v>42992</v>
      </c>
      <c r="B449" s="152">
        <v>28</v>
      </c>
      <c r="C449" s="152">
        <v>9.9458269999999995</v>
      </c>
      <c r="D449" s="152">
        <v>9.9458269999999995</v>
      </c>
      <c r="E449" s="152">
        <v>7.0030380000000001</v>
      </c>
      <c r="F449" s="152">
        <v>91</v>
      </c>
      <c r="G449" s="152">
        <v>9.8244640000000008</v>
      </c>
      <c r="H449" s="152">
        <v>9.8244640000000008</v>
      </c>
      <c r="I449" s="152">
        <v>7.0683559999999996</v>
      </c>
      <c r="J449" s="152">
        <v>182</v>
      </c>
      <c r="K449" s="152">
        <v>9.6516090000000005</v>
      </c>
      <c r="L449" s="152">
        <v>9.6516090000000005</v>
      </c>
      <c r="M449" s="152">
        <v>7.140002</v>
      </c>
      <c r="N449" s="152">
        <v>336</v>
      </c>
      <c r="O449" s="152">
        <v>9.3727739999999997</v>
      </c>
      <c r="P449" s="152">
        <v>9.3727739999999997</v>
      </c>
      <c r="Q449" s="152">
        <v>7.17</v>
      </c>
      <c r="R449" s="152">
        <v>1001</v>
      </c>
      <c r="S449" s="152">
        <v>103.333502</v>
      </c>
      <c r="T449" s="152">
        <v>105.355724</v>
      </c>
      <c r="U449" s="152">
        <v>8</v>
      </c>
      <c r="V449" s="152">
        <v>1729</v>
      </c>
      <c r="W449" s="152">
        <v>99.269091000000003</v>
      </c>
      <c r="X449" s="152">
        <v>100.912147</v>
      </c>
      <c r="Y449" s="152">
        <v>6.5</v>
      </c>
      <c r="Z449" s="152" t="s">
        <v>251</v>
      </c>
      <c r="AA449" s="152" t="s">
        <v>251</v>
      </c>
      <c r="AB449" s="152" t="s">
        <v>251</v>
      </c>
      <c r="AC449" s="152" t="s">
        <v>251</v>
      </c>
      <c r="AD449" s="152">
        <v>3549</v>
      </c>
      <c r="AE449" s="152">
        <v>104.965554</v>
      </c>
      <c r="AF449" s="152">
        <v>106.86138699999999</v>
      </c>
      <c r="AG449" s="152">
        <v>7.5</v>
      </c>
      <c r="AH449" s="152">
        <v>7007</v>
      </c>
      <c r="AI449" s="152">
        <v>129.17424800000001</v>
      </c>
      <c r="AJ449" s="152">
        <v>131.70202599999999</v>
      </c>
      <c r="AK449" s="152">
        <v>10</v>
      </c>
      <c r="AL449" s="152">
        <v>11011</v>
      </c>
      <c r="AM449" s="152">
        <v>109.297551</v>
      </c>
      <c r="AN449" s="152">
        <v>111.319773</v>
      </c>
      <c r="AO449" s="152">
        <v>8</v>
      </c>
    </row>
    <row r="450" spans="1:41" x14ac:dyDescent="0.25">
      <c r="A450" s="148">
        <v>42993</v>
      </c>
      <c r="B450" s="152">
        <v>27</v>
      </c>
      <c r="C450" s="152">
        <v>9.9476960000000005</v>
      </c>
      <c r="D450" s="152">
        <v>9.9476960000000005</v>
      </c>
      <c r="E450" s="152">
        <v>7.010535</v>
      </c>
      <c r="F450" s="152">
        <v>90</v>
      </c>
      <c r="G450" s="152">
        <v>9.8262389999999993</v>
      </c>
      <c r="H450" s="152">
        <v>9.8262389999999993</v>
      </c>
      <c r="I450" s="152">
        <v>7.0733470000000001</v>
      </c>
      <c r="J450" s="152">
        <v>181</v>
      </c>
      <c r="K450" s="152">
        <v>9.6538419999999991</v>
      </c>
      <c r="L450" s="152">
        <v>9.6538419999999991</v>
      </c>
      <c r="M450" s="152">
        <v>7.1317830000000004</v>
      </c>
      <c r="N450" s="152">
        <v>335</v>
      </c>
      <c r="O450" s="152">
        <v>9.3728379999999998</v>
      </c>
      <c r="P450" s="152">
        <v>9.3728379999999998</v>
      </c>
      <c r="Q450" s="152">
        <v>7.19062</v>
      </c>
      <c r="R450" s="152">
        <v>1000</v>
      </c>
      <c r="S450" s="152">
        <v>103.304934</v>
      </c>
      <c r="T450" s="152">
        <v>105.349378</v>
      </c>
      <c r="U450" s="152">
        <v>8</v>
      </c>
      <c r="V450" s="152">
        <v>1728</v>
      </c>
      <c r="W450" s="152">
        <v>99.336179999999999</v>
      </c>
      <c r="X450" s="152">
        <v>100.997291</v>
      </c>
      <c r="Y450" s="152">
        <v>6.5</v>
      </c>
      <c r="Z450" s="152" t="s">
        <v>251</v>
      </c>
      <c r="AA450" s="152" t="s">
        <v>251</v>
      </c>
      <c r="AB450" s="152" t="s">
        <v>251</v>
      </c>
      <c r="AC450" s="152" t="s">
        <v>251</v>
      </c>
      <c r="AD450" s="152">
        <v>3548</v>
      </c>
      <c r="AE450" s="152">
        <v>104.957718</v>
      </c>
      <c r="AF450" s="152">
        <v>106.874385</v>
      </c>
      <c r="AG450" s="152">
        <v>7.5</v>
      </c>
      <c r="AH450" s="152">
        <v>7006</v>
      </c>
      <c r="AI450" s="152">
        <v>129.60421099999999</v>
      </c>
      <c r="AJ450" s="152">
        <v>132.15976699999999</v>
      </c>
      <c r="AK450" s="152">
        <v>10</v>
      </c>
      <c r="AL450" s="152">
        <v>11010</v>
      </c>
      <c r="AM450" s="152">
        <v>109.53702199999999</v>
      </c>
      <c r="AN450" s="152">
        <v>111.58146600000001</v>
      </c>
      <c r="AO450" s="152">
        <v>8</v>
      </c>
    </row>
    <row r="451" spans="1:41" x14ac:dyDescent="0.25">
      <c r="A451" s="148">
        <v>42996</v>
      </c>
      <c r="B451" s="152">
        <v>24</v>
      </c>
      <c r="C451" s="152">
        <v>9.9535630000000008</v>
      </c>
      <c r="D451" s="152">
        <v>9.9535630000000008</v>
      </c>
      <c r="E451" s="152">
        <v>6.9980469999999997</v>
      </c>
      <c r="F451" s="152">
        <v>87</v>
      </c>
      <c r="G451" s="152">
        <v>9.8320120000000006</v>
      </c>
      <c r="H451" s="152">
        <v>9.8320120000000006</v>
      </c>
      <c r="I451" s="152">
        <v>7.0699949999999996</v>
      </c>
      <c r="J451" s="152">
        <v>178</v>
      </c>
      <c r="K451" s="152">
        <v>9.6586529999999993</v>
      </c>
      <c r="L451" s="152">
        <v>9.6586529999999993</v>
      </c>
      <c r="M451" s="152">
        <v>7.1476290000000002</v>
      </c>
      <c r="N451" s="152">
        <v>332</v>
      </c>
      <c r="O451" s="152">
        <v>9.3797779999999999</v>
      </c>
      <c r="P451" s="152">
        <v>9.3797779999999999</v>
      </c>
      <c r="Q451" s="152">
        <v>7.1699979999999996</v>
      </c>
      <c r="R451" s="152">
        <v>997</v>
      </c>
      <c r="S451" s="152">
        <v>103.219579</v>
      </c>
      <c r="T451" s="152">
        <v>105.33069</v>
      </c>
      <c r="U451" s="152">
        <v>8</v>
      </c>
      <c r="V451" s="152">
        <v>1725</v>
      </c>
      <c r="W451" s="152">
        <v>99.218410000000006</v>
      </c>
      <c r="X451" s="152">
        <v>100.933688</v>
      </c>
      <c r="Y451" s="152">
        <v>6.5</v>
      </c>
      <c r="Z451" s="152" t="s">
        <v>251</v>
      </c>
      <c r="AA451" s="152" t="s">
        <v>251</v>
      </c>
      <c r="AB451" s="152" t="s">
        <v>251</v>
      </c>
      <c r="AC451" s="152" t="s">
        <v>251</v>
      </c>
      <c r="AD451" s="152">
        <v>3545</v>
      </c>
      <c r="AE451" s="152">
        <v>104.802638</v>
      </c>
      <c r="AF451" s="152">
        <v>106.78180500000001</v>
      </c>
      <c r="AG451" s="152">
        <v>7.5</v>
      </c>
      <c r="AH451" s="152">
        <v>7003</v>
      </c>
      <c r="AI451" s="152">
        <v>129.29255000000001</v>
      </c>
      <c r="AJ451" s="152">
        <v>131.93143900000001</v>
      </c>
      <c r="AK451" s="152">
        <v>10</v>
      </c>
      <c r="AL451" s="152">
        <v>11007</v>
      </c>
      <c r="AM451" s="152">
        <v>109.157543</v>
      </c>
      <c r="AN451" s="152">
        <v>111.268654</v>
      </c>
      <c r="AO451" s="152">
        <v>8</v>
      </c>
    </row>
    <row r="452" spans="1:41" x14ac:dyDescent="0.25">
      <c r="A452" s="148">
        <v>42997</v>
      </c>
      <c r="B452" s="152">
        <v>23</v>
      </c>
      <c r="C452" s="152">
        <v>9.9556489999999993</v>
      </c>
      <c r="D452" s="152">
        <v>9.9556489999999993</v>
      </c>
      <c r="E452" s="152">
        <v>6.9728209999999997</v>
      </c>
      <c r="F452" s="152">
        <v>86</v>
      </c>
      <c r="G452" s="152">
        <v>9.8341419999999999</v>
      </c>
      <c r="H452" s="152">
        <v>9.8341419999999999</v>
      </c>
      <c r="I452" s="152">
        <v>7.0599889999999998</v>
      </c>
      <c r="J452" s="152">
        <v>177</v>
      </c>
      <c r="K452" s="152">
        <v>9.6609599999999993</v>
      </c>
      <c r="L452" s="152">
        <v>9.6609599999999993</v>
      </c>
      <c r="M452" s="152">
        <v>7.1377259999999998</v>
      </c>
      <c r="N452" s="152">
        <v>331</v>
      </c>
      <c r="O452" s="152">
        <v>9.3817730000000008</v>
      </c>
      <c r="P452" s="152">
        <v>9.3817730000000008</v>
      </c>
      <c r="Q452" s="152">
        <v>7.1670020000000001</v>
      </c>
      <c r="R452" s="152">
        <v>996</v>
      </c>
      <c r="S452" s="152">
        <v>103.16586100000001</v>
      </c>
      <c r="T452" s="152">
        <v>105.299194</v>
      </c>
      <c r="U452" s="152">
        <v>8</v>
      </c>
      <c r="V452" s="152">
        <v>1724</v>
      </c>
      <c r="W452" s="152">
        <v>99.158478000000002</v>
      </c>
      <c r="X452" s="152">
        <v>100.891811</v>
      </c>
      <c r="Y452" s="152">
        <v>6.5</v>
      </c>
      <c r="Z452" s="152" t="s">
        <v>251</v>
      </c>
      <c r="AA452" s="152" t="s">
        <v>251</v>
      </c>
      <c r="AB452" s="152" t="s">
        <v>251</v>
      </c>
      <c r="AC452" s="152" t="s">
        <v>251</v>
      </c>
      <c r="AD452" s="152">
        <v>3544</v>
      </c>
      <c r="AE452" s="152">
        <v>104.72139900000001</v>
      </c>
      <c r="AF452" s="152">
        <v>106.72139900000001</v>
      </c>
      <c r="AG452" s="152">
        <v>7.5</v>
      </c>
      <c r="AH452" s="152">
        <v>7002</v>
      </c>
      <c r="AI452" s="152">
        <v>129.16460799999999</v>
      </c>
      <c r="AJ452" s="152">
        <v>131.83127500000001</v>
      </c>
      <c r="AK452" s="152">
        <v>10</v>
      </c>
      <c r="AL452" s="152">
        <v>11006</v>
      </c>
      <c r="AM452" s="152">
        <v>109.102101</v>
      </c>
      <c r="AN452" s="152">
        <v>111.235434</v>
      </c>
      <c r="AO452" s="152">
        <v>8</v>
      </c>
    </row>
    <row r="453" spans="1:41" x14ac:dyDescent="0.25">
      <c r="A453" s="148">
        <v>42998</v>
      </c>
      <c r="B453" s="152">
        <v>22</v>
      </c>
      <c r="C453" s="152">
        <v>9.9575340000000008</v>
      </c>
      <c r="D453" s="152">
        <v>9.9575340000000008</v>
      </c>
      <c r="E453" s="152">
        <v>6.9786169999999998</v>
      </c>
      <c r="F453" s="152">
        <v>85</v>
      </c>
      <c r="G453" s="152">
        <v>9.8361440000000009</v>
      </c>
      <c r="H453" s="152">
        <v>9.8361440000000009</v>
      </c>
      <c r="I453" s="152">
        <v>7.0553900000000001</v>
      </c>
      <c r="J453" s="152">
        <v>176</v>
      </c>
      <c r="K453" s="152">
        <v>9.6628900000000009</v>
      </c>
      <c r="L453" s="152">
        <v>9.6628900000000009</v>
      </c>
      <c r="M453" s="152">
        <v>7.135993</v>
      </c>
      <c r="N453" s="152">
        <v>330</v>
      </c>
      <c r="O453" s="152">
        <v>9.384112</v>
      </c>
      <c r="P453" s="152">
        <v>9.384112</v>
      </c>
      <c r="Q453" s="152">
        <v>7.1597379999999999</v>
      </c>
      <c r="R453" s="152">
        <v>995</v>
      </c>
      <c r="S453" s="152">
        <v>103.217007</v>
      </c>
      <c r="T453" s="152">
        <v>105.372563</v>
      </c>
      <c r="U453" s="152">
        <v>8</v>
      </c>
      <c r="V453" s="152">
        <v>1723</v>
      </c>
      <c r="W453" s="152">
        <v>99.224204999999998</v>
      </c>
      <c r="X453" s="152">
        <v>100.975594</v>
      </c>
      <c r="Y453" s="152">
        <v>6.5</v>
      </c>
      <c r="Z453" s="152" t="s">
        <v>251</v>
      </c>
      <c r="AA453" s="152" t="s">
        <v>251</v>
      </c>
      <c r="AB453" s="152" t="s">
        <v>251</v>
      </c>
      <c r="AC453" s="152" t="s">
        <v>251</v>
      </c>
      <c r="AD453" s="152">
        <v>3543</v>
      </c>
      <c r="AE453" s="152">
        <v>104.652295</v>
      </c>
      <c r="AF453" s="152">
        <v>106.67312800000001</v>
      </c>
      <c r="AG453" s="152">
        <v>7.5</v>
      </c>
      <c r="AH453" s="152">
        <v>7001</v>
      </c>
      <c r="AI453" s="152">
        <v>128.95332400000001</v>
      </c>
      <c r="AJ453" s="152">
        <v>131.64776800000001</v>
      </c>
      <c r="AK453" s="152">
        <v>10</v>
      </c>
      <c r="AL453" s="152">
        <v>11005</v>
      </c>
      <c r="AM453" s="152">
        <v>109.01484499999999</v>
      </c>
      <c r="AN453" s="152">
        <v>111.170401</v>
      </c>
      <c r="AO453" s="152">
        <v>8</v>
      </c>
    </row>
    <row r="454" spans="1:41" x14ac:dyDescent="0.25">
      <c r="A454" s="148">
        <v>42999</v>
      </c>
      <c r="B454" s="152">
        <v>28</v>
      </c>
      <c r="C454" s="152">
        <v>9.9460040000000003</v>
      </c>
      <c r="D454" s="152">
        <v>9.9460040000000003</v>
      </c>
      <c r="E454" s="152">
        <v>6.9800319999999996</v>
      </c>
      <c r="F454" s="152">
        <v>91</v>
      </c>
      <c r="G454" s="152">
        <v>9.8246219999999997</v>
      </c>
      <c r="H454" s="152">
        <v>9.8246219999999997</v>
      </c>
      <c r="I454" s="152">
        <v>7.0618809999999996</v>
      </c>
      <c r="J454" s="152">
        <v>175</v>
      </c>
      <c r="K454" s="152">
        <v>9.6650410000000004</v>
      </c>
      <c r="L454" s="152">
        <v>9.6650410000000004</v>
      </c>
      <c r="M454" s="152">
        <v>7.1293899999999999</v>
      </c>
      <c r="N454" s="152">
        <v>329</v>
      </c>
      <c r="O454" s="152">
        <v>9.3873130000000007</v>
      </c>
      <c r="P454" s="152">
        <v>9.3873130000000007</v>
      </c>
      <c r="Q454" s="152">
        <v>7.1417390000000003</v>
      </c>
      <c r="R454" s="152">
        <v>994</v>
      </c>
      <c r="S454" s="152">
        <v>103.362996</v>
      </c>
      <c r="T454" s="152">
        <v>105.540774</v>
      </c>
      <c r="U454" s="152">
        <v>8</v>
      </c>
      <c r="V454" s="152">
        <v>1722</v>
      </c>
      <c r="W454" s="152">
        <v>99.506502999999995</v>
      </c>
      <c r="X454" s="152">
        <v>101.275947</v>
      </c>
      <c r="Y454" s="152">
        <v>6.5</v>
      </c>
      <c r="Z454" s="152" t="s">
        <v>251</v>
      </c>
      <c r="AA454" s="152" t="s">
        <v>251</v>
      </c>
      <c r="AB454" s="152" t="s">
        <v>251</v>
      </c>
      <c r="AC454" s="152" t="s">
        <v>251</v>
      </c>
      <c r="AD454" s="152">
        <v>3542</v>
      </c>
      <c r="AE454" s="152">
        <v>104.96283</v>
      </c>
      <c r="AF454" s="152">
        <v>107.004497</v>
      </c>
      <c r="AG454" s="152">
        <v>7.5</v>
      </c>
      <c r="AH454" s="152">
        <v>7000</v>
      </c>
      <c r="AI454" s="152">
        <v>129.32507799999999</v>
      </c>
      <c r="AJ454" s="152">
        <v>132.04730000000001</v>
      </c>
      <c r="AK454" s="152">
        <v>10</v>
      </c>
      <c r="AL454" s="152">
        <v>11004</v>
      </c>
      <c r="AM454" s="152">
        <v>109.41668300000001</v>
      </c>
      <c r="AN454" s="152">
        <v>111.594461</v>
      </c>
      <c r="AO454" s="152">
        <v>8</v>
      </c>
    </row>
    <row r="455" spans="1:41" x14ac:dyDescent="0.25">
      <c r="A455" s="148">
        <v>43000</v>
      </c>
      <c r="B455" s="152">
        <v>27</v>
      </c>
      <c r="C455" s="152">
        <v>9.9480760000000004</v>
      </c>
      <c r="D455" s="152">
        <v>9.9480760000000004</v>
      </c>
      <c r="E455" s="152">
        <v>6.9593360000000004</v>
      </c>
      <c r="F455" s="152">
        <v>90</v>
      </c>
      <c r="G455" s="152">
        <v>9.8260989999999993</v>
      </c>
      <c r="H455" s="152">
        <v>9.8260989999999993</v>
      </c>
      <c r="I455" s="152">
        <v>7.0791469999999999</v>
      </c>
      <c r="J455" s="152">
        <v>174</v>
      </c>
      <c r="K455" s="152">
        <v>9.6682190000000006</v>
      </c>
      <c r="L455" s="152">
        <v>9.6682190000000006</v>
      </c>
      <c r="M455" s="152">
        <v>7.0999990000000004</v>
      </c>
      <c r="N455" s="152">
        <v>328</v>
      </c>
      <c r="O455" s="152">
        <v>9.3908480000000001</v>
      </c>
      <c r="P455" s="152">
        <v>9.3908480000000001</v>
      </c>
      <c r="Q455" s="152">
        <v>7.1195000000000004</v>
      </c>
      <c r="R455" s="152">
        <v>993</v>
      </c>
      <c r="S455" s="152">
        <v>103.509777</v>
      </c>
      <c r="T455" s="152">
        <v>105.709777</v>
      </c>
      <c r="U455" s="152">
        <v>8</v>
      </c>
      <c r="V455" s="152">
        <v>1721</v>
      </c>
      <c r="W455" s="152">
        <v>99.703480999999996</v>
      </c>
      <c r="X455" s="152">
        <v>101.490981</v>
      </c>
      <c r="Y455" s="152">
        <v>6.5</v>
      </c>
      <c r="Z455" s="152" t="s">
        <v>251</v>
      </c>
      <c r="AA455" s="152" t="s">
        <v>251</v>
      </c>
      <c r="AB455" s="152" t="s">
        <v>251</v>
      </c>
      <c r="AC455" s="152" t="s">
        <v>251</v>
      </c>
      <c r="AD455" s="152">
        <v>3541</v>
      </c>
      <c r="AE455" s="152">
        <v>105.237979</v>
      </c>
      <c r="AF455" s="152">
        <v>107.300479</v>
      </c>
      <c r="AG455" s="152">
        <v>7.5</v>
      </c>
      <c r="AH455" s="152">
        <v>6999</v>
      </c>
      <c r="AI455" s="152">
        <v>129.546404</v>
      </c>
      <c r="AJ455" s="152">
        <v>132.296404</v>
      </c>
      <c r="AK455" s="152">
        <v>10</v>
      </c>
      <c r="AL455" s="152">
        <v>11003</v>
      </c>
      <c r="AM455" s="152">
        <v>109.554492</v>
      </c>
      <c r="AN455" s="152">
        <v>111.754492</v>
      </c>
      <c r="AO455" s="152">
        <v>8</v>
      </c>
    </row>
    <row r="456" spans="1:41" x14ac:dyDescent="0.25">
      <c r="A456" s="148">
        <v>43003</v>
      </c>
      <c r="B456" s="152">
        <v>24</v>
      </c>
      <c r="C456" s="152">
        <v>9.9536210000000001</v>
      </c>
      <c r="D456" s="152">
        <v>9.9536210000000001</v>
      </c>
      <c r="E456" s="152">
        <v>6.9892659999999998</v>
      </c>
      <c r="F456" s="152">
        <v>87</v>
      </c>
      <c r="G456" s="152">
        <v>9.8320109999999996</v>
      </c>
      <c r="H456" s="152">
        <v>9.8320109999999996</v>
      </c>
      <c r="I456" s="152">
        <v>7.0700380000000003</v>
      </c>
      <c r="J456" s="152">
        <v>171</v>
      </c>
      <c r="K456" s="152">
        <v>9.6735439999999997</v>
      </c>
      <c r="L456" s="152">
        <v>9.6735439999999997</v>
      </c>
      <c r="M456" s="152">
        <v>7.1046950000000004</v>
      </c>
      <c r="N456" s="152">
        <v>325</v>
      </c>
      <c r="O456" s="152">
        <v>9.3960430000000006</v>
      </c>
      <c r="P456" s="152">
        <v>9.3960430000000006</v>
      </c>
      <c r="Q456" s="152">
        <v>7.1200029999999996</v>
      </c>
      <c r="R456" s="152">
        <v>990</v>
      </c>
      <c r="S456" s="152">
        <v>103.457762</v>
      </c>
      <c r="T456" s="152">
        <v>105.724429</v>
      </c>
      <c r="U456" s="152">
        <v>8</v>
      </c>
      <c r="V456" s="152">
        <v>1718</v>
      </c>
      <c r="W456" s="152">
        <v>99.663940999999994</v>
      </c>
      <c r="X456" s="152">
        <v>101.505608</v>
      </c>
      <c r="Y456" s="152">
        <v>6.5</v>
      </c>
      <c r="Z456" s="152" t="s">
        <v>251</v>
      </c>
      <c r="AA456" s="152" t="s">
        <v>251</v>
      </c>
      <c r="AB456" s="152" t="s">
        <v>251</v>
      </c>
      <c r="AC456" s="152" t="s">
        <v>251</v>
      </c>
      <c r="AD456" s="152">
        <v>3538</v>
      </c>
      <c r="AE456" s="152">
        <v>105.161632</v>
      </c>
      <c r="AF456" s="152">
        <v>107.286632</v>
      </c>
      <c r="AG456" s="152">
        <v>7.5</v>
      </c>
      <c r="AH456" s="152">
        <v>6996</v>
      </c>
      <c r="AI456" s="152">
        <v>129.52481399999999</v>
      </c>
      <c r="AJ456" s="152">
        <v>132.358147</v>
      </c>
      <c r="AK456" s="152">
        <v>10</v>
      </c>
      <c r="AL456" s="152">
        <v>11000</v>
      </c>
      <c r="AM456" s="152">
        <v>109.41587699999999</v>
      </c>
      <c r="AN456" s="152">
        <v>111.68254399999999</v>
      </c>
      <c r="AO456" s="152">
        <v>8</v>
      </c>
    </row>
    <row r="457" spans="1:41" x14ac:dyDescent="0.25">
      <c r="A457" s="148">
        <v>43004</v>
      </c>
      <c r="B457" s="152">
        <v>23</v>
      </c>
      <c r="C457" s="152">
        <v>9.9555969999999991</v>
      </c>
      <c r="D457" s="152">
        <v>9.9555969999999991</v>
      </c>
      <c r="E457" s="152">
        <v>6.981033</v>
      </c>
      <c r="F457" s="152">
        <v>86</v>
      </c>
      <c r="G457" s="152">
        <v>9.8340569999999996</v>
      </c>
      <c r="H457" s="152">
        <v>9.8340569999999996</v>
      </c>
      <c r="I457" s="152">
        <v>7.0636679999999998</v>
      </c>
      <c r="J457" s="152">
        <v>170</v>
      </c>
      <c r="K457" s="152">
        <v>9.6746870000000005</v>
      </c>
      <c r="L457" s="152">
        <v>9.6746870000000005</v>
      </c>
      <c r="M457" s="152">
        <v>7.1206240000000003</v>
      </c>
      <c r="N457" s="152">
        <v>324</v>
      </c>
      <c r="O457" s="152">
        <v>9.3976229999999994</v>
      </c>
      <c r="P457" s="152">
        <v>9.3976229999999994</v>
      </c>
      <c r="Q457" s="152">
        <v>7.122096</v>
      </c>
      <c r="R457" s="152">
        <v>989</v>
      </c>
      <c r="S457" s="152">
        <v>103.44524699999999</v>
      </c>
      <c r="T457" s="152">
        <v>105.73413600000001</v>
      </c>
      <c r="U457" s="152">
        <v>8</v>
      </c>
      <c r="V457" s="152">
        <v>1717</v>
      </c>
      <c r="W457" s="152">
        <v>99.623553000000001</v>
      </c>
      <c r="X457" s="152">
        <v>101.48327500000001</v>
      </c>
      <c r="Y457" s="152">
        <v>6.5</v>
      </c>
      <c r="Z457" s="152" t="s">
        <v>251</v>
      </c>
      <c r="AA457" s="152" t="s">
        <v>251</v>
      </c>
      <c r="AB457" s="152" t="s">
        <v>251</v>
      </c>
      <c r="AC457" s="152" t="s">
        <v>251</v>
      </c>
      <c r="AD457" s="152">
        <v>3537</v>
      </c>
      <c r="AE457" s="152">
        <v>105.014267</v>
      </c>
      <c r="AF457" s="152">
        <v>107.1601</v>
      </c>
      <c r="AG457" s="152">
        <v>7.5</v>
      </c>
      <c r="AH457" s="152">
        <v>6995</v>
      </c>
      <c r="AI457" s="152">
        <v>129.78679600000001</v>
      </c>
      <c r="AJ457" s="152">
        <v>132.647907</v>
      </c>
      <c r="AK457" s="152">
        <v>10</v>
      </c>
      <c r="AL457" s="152">
        <v>10999</v>
      </c>
      <c r="AM457" s="152">
        <v>109.680209</v>
      </c>
      <c r="AN457" s="152">
        <v>111.969098</v>
      </c>
      <c r="AO457" s="152">
        <v>8</v>
      </c>
    </row>
    <row r="458" spans="1:41" x14ac:dyDescent="0.25">
      <c r="A458" s="148">
        <v>43005</v>
      </c>
      <c r="B458" s="152">
        <v>22</v>
      </c>
      <c r="C458" s="152">
        <v>9.9573370000000008</v>
      </c>
      <c r="D458" s="152">
        <v>9.9573370000000008</v>
      </c>
      <c r="E458" s="152">
        <v>7.0111299999999996</v>
      </c>
      <c r="F458" s="152">
        <v>85</v>
      </c>
      <c r="G458" s="152">
        <v>9.8361149999999995</v>
      </c>
      <c r="H458" s="152">
        <v>9.8361149999999995</v>
      </c>
      <c r="I458" s="152">
        <v>7.0566599999999999</v>
      </c>
      <c r="J458" s="152">
        <v>169</v>
      </c>
      <c r="K458" s="152">
        <v>9.6769169999999995</v>
      </c>
      <c r="L458" s="152">
        <v>9.6769169999999995</v>
      </c>
      <c r="M458" s="152">
        <v>7.1120190000000001</v>
      </c>
      <c r="N458" s="152">
        <v>323</v>
      </c>
      <c r="O458" s="152">
        <v>9.3986699999999992</v>
      </c>
      <c r="P458" s="152">
        <v>9.3986699999999992</v>
      </c>
      <c r="Q458" s="152">
        <v>7.130935</v>
      </c>
      <c r="R458" s="152">
        <v>988</v>
      </c>
      <c r="S458" s="152">
        <v>103.31907099999999</v>
      </c>
      <c r="T458" s="152">
        <v>105.630182</v>
      </c>
      <c r="U458" s="152">
        <v>8</v>
      </c>
      <c r="V458" s="152">
        <v>1716</v>
      </c>
      <c r="W458" s="152">
        <v>99.385157000000007</v>
      </c>
      <c r="X458" s="152">
        <v>101.262935</v>
      </c>
      <c r="Y458" s="152">
        <v>6.5</v>
      </c>
      <c r="Z458" s="152" t="s">
        <v>251</v>
      </c>
      <c r="AA458" s="152" t="s">
        <v>251</v>
      </c>
      <c r="AB458" s="152" t="s">
        <v>251</v>
      </c>
      <c r="AC458" s="152" t="s">
        <v>251</v>
      </c>
      <c r="AD458" s="152">
        <v>3536</v>
      </c>
      <c r="AE458" s="152">
        <v>104.57584</v>
      </c>
      <c r="AF458" s="152">
        <v>106.742507</v>
      </c>
      <c r="AG458" s="152">
        <v>7.5</v>
      </c>
      <c r="AH458" s="152">
        <v>6994</v>
      </c>
      <c r="AI458" s="152">
        <v>129.23402400000001</v>
      </c>
      <c r="AJ458" s="152">
        <v>132.12291300000001</v>
      </c>
      <c r="AK458" s="152">
        <v>10</v>
      </c>
      <c r="AL458" s="152">
        <v>10998</v>
      </c>
      <c r="AM458" s="152">
        <v>109.072762</v>
      </c>
      <c r="AN458" s="152">
        <v>111.38387299999999</v>
      </c>
      <c r="AO458" s="152">
        <v>8</v>
      </c>
    </row>
    <row r="459" spans="1:41" x14ac:dyDescent="0.25">
      <c r="A459" s="148">
        <v>43006</v>
      </c>
      <c r="B459" s="152">
        <v>28</v>
      </c>
      <c r="C459" s="152">
        <v>9.9457869999999993</v>
      </c>
      <c r="D459" s="152">
        <v>9.9457869999999993</v>
      </c>
      <c r="E459" s="152">
        <v>7.0082370000000003</v>
      </c>
      <c r="F459" s="152">
        <v>91</v>
      </c>
      <c r="G459" s="152">
        <v>9.8248929999999994</v>
      </c>
      <c r="H459" s="152">
        <v>9.8248929999999994</v>
      </c>
      <c r="I459" s="152">
        <v>7.0507739999999997</v>
      </c>
      <c r="J459" s="152">
        <v>181</v>
      </c>
      <c r="K459" s="152">
        <v>9.6539260000000002</v>
      </c>
      <c r="L459" s="152">
        <v>9.6539260000000002</v>
      </c>
      <c r="M459" s="152">
        <v>7.1299900000000003</v>
      </c>
      <c r="N459" s="152">
        <v>322</v>
      </c>
      <c r="O459" s="152">
        <v>9.3990150000000003</v>
      </c>
      <c r="P459" s="152">
        <v>9.3990150000000003</v>
      </c>
      <c r="Q459" s="152">
        <v>7.148714</v>
      </c>
      <c r="R459" s="152">
        <v>987</v>
      </c>
      <c r="S459" s="152">
        <v>103.24317600000001</v>
      </c>
      <c r="T459" s="152">
        <v>105.576509</v>
      </c>
      <c r="U459" s="152">
        <v>8</v>
      </c>
      <c r="V459" s="152">
        <v>1715</v>
      </c>
      <c r="W459" s="152">
        <v>99.259752000000006</v>
      </c>
      <c r="X459" s="152">
        <v>101.155585</v>
      </c>
      <c r="Y459" s="152">
        <v>6.5</v>
      </c>
      <c r="Z459" s="152" t="s">
        <v>251</v>
      </c>
      <c r="AA459" s="152" t="s">
        <v>251</v>
      </c>
      <c r="AB459" s="152" t="s">
        <v>251</v>
      </c>
      <c r="AC459" s="152" t="s">
        <v>251</v>
      </c>
      <c r="AD459" s="152">
        <v>3535</v>
      </c>
      <c r="AE459" s="152">
        <v>104.431738</v>
      </c>
      <c r="AF459" s="152">
        <v>106.619238</v>
      </c>
      <c r="AG459" s="152">
        <v>7.5</v>
      </c>
      <c r="AH459" s="152">
        <v>6993</v>
      </c>
      <c r="AI459" s="152">
        <v>129.139805</v>
      </c>
      <c r="AJ459" s="152">
        <v>132.05647200000001</v>
      </c>
      <c r="AK459" s="152">
        <v>10</v>
      </c>
      <c r="AL459" s="152">
        <v>10997</v>
      </c>
      <c r="AM459" s="152">
        <v>109.02117800000001</v>
      </c>
      <c r="AN459" s="152">
        <v>111.354511</v>
      </c>
      <c r="AO459" s="152">
        <v>8</v>
      </c>
    </row>
    <row r="460" spans="1:41" x14ac:dyDescent="0.25">
      <c r="A460" s="148">
        <v>43007</v>
      </c>
      <c r="B460" s="152">
        <v>27</v>
      </c>
      <c r="C460" s="152">
        <v>9.9477049999999991</v>
      </c>
      <c r="D460" s="152">
        <v>9.9477049999999991</v>
      </c>
      <c r="E460" s="152">
        <v>7.0093220000000001</v>
      </c>
      <c r="F460" s="152">
        <v>90</v>
      </c>
      <c r="G460" s="152">
        <v>9.8268959999999996</v>
      </c>
      <c r="H460" s="152">
        <v>9.8268959999999996</v>
      </c>
      <c r="I460" s="152">
        <v>7.0461309999999999</v>
      </c>
      <c r="J460" s="152">
        <v>180</v>
      </c>
      <c r="K460" s="152">
        <v>9.6560679999999994</v>
      </c>
      <c r="L460" s="152">
        <v>9.6560679999999994</v>
      </c>
      <c r="M460" s="152">
        <v>7.1236449999999998</v>
      </c>
      <c r="N460" s="152">
        <v>321</v>
      </c>
      <c r="O460" s="152">
        <v>9.4030050000000003</v>
      </c>
      <c r="P460" s="152">
        <v>9.4030050000000003</v>
      </c>
      <c r="Q460" s="152">
        <v>7.1203529999999997</v>
      </c>
      <c r="R460" s="152">
        <v>986</v>
      </c>
      <c r="S460" s="152">
        <v>103.21159</v>
      </c>
      <c r="T460" s="152">
        <v>105.56714599999999</v>
      </c>
      <c r="U460" s="152">
        <v>8</v>
      </c>
      <c r="V460" s="152">
        <v>1714</v>
      </c>
      <c r="W460" s="152">
        <v>99.194834</v>
      </c>
      <c r="X460" s="152">
        <v>101.108723</v>
      </c>
      <c r="Y460" s="152">
        <v>6.5</v>
      </c>
      <c r="Z460" s="152" t="s">
        <v>251</v>
      </c>
      <c r="AA460" s="152" t="s">
        <v>251</v>
      </c>
      <c r="AB460" s="152" t="s">
        <v>251</v>
      </c>
      <c r="AC460" s="152" t="s">
        <v>251</v>
      </c>
      <c r="AD460" s="152">
        <v>3534</v>
      </c>
      <c r="AE460" s="152">
        <v>104.54689500000001</v>
      </c>
      <c r="AF460" s="152">
        <v>106.755228</v>
      </c>
      <c r="AG460" s="152">
        <v>7.5</v>
      </c>
      <c r="AH460" s="152">
        <v>6992</v>
      </c>
      <c r="AI460" s="152">
        <v>129.644993</v>
      </c>
      <c r="AJ460" s="152">
        <v>132.589437</v>
      </c>
      <c r="AK460" s="152">
        <v>10</v>
      </c>
      <c r="AL460" s="152">
        <v>10996</v>
      </c>
      <c r="AM460" s="152">
        <v>109.499927</v>
      </c>
      <c r="AN460" s="152">
        <v>111.85548300000001</v>
      </c>
      <c r="AO460" s="152">
        <v>8</v>
      </c>
    </row>
    <row r="461" spans="1:41" x14ac:dyDescent="0.25">
      <c r="A461" s="148">
        <v>43010</v>
      </c>
      <c r="B461" s="152">
        <v>24</v>
      </c>
      <c r="C461" s="152">
        <v>9.9535520000000002</v>
      </c>
      <c r="D461" s="152">
        <v>9.9535520000000002</v>
      </c>
      <c r="E461" s="152">
        <v>6.9997119999999997</v>
      </c>
      <c r="F461" s="152">
        <v>87</v>
      </c>
      <c r="G461" s="152">
        <v>9.8323929999999997</v>
      </c>
      <c r="H461" s="152">
        <v>9.8323929999999997</v>
      </c>
      <c r="I461" s="152">
        <v>7.053687</v>
      </c>
      <c r="J461" s="152">
        <v>177</v>
      </c>
      <c r="K461" s="152">
        <v>9.6617739999999994</v>
      </c>
      <c r="L461" s="152">
        <v>9.6617739999999994</v>
      </c>
      <c r="M461" s="152">
        <v>7.1199890000000003</v>
      </c>
      <c r="N461" s="152">
        <v>318</v>
      </c>
      <c r="O461" s="152">
        <v>9.4082749999999997</v>
      </c>
      <c r="P461" s="152">
        <v>9.4082749999999997</v>
      </c>
      <c r="Q461" s="152">
        <v>7.1200869999999998</v>
      </c>
      <c r="R461" s="152">
        <v>983</v>
      </c>
      <c r="S461" s="152">
        <v>103.15325799999999</v>
      </c>
      <c r="T461" s="152">
        <v>105.57548</v>
      </c>
      <c r="U461" s="152">
        <v>8</v>
      </c>
      <c r="V461" s="152">
        <v>1711</v>
      </c>
      <c r="W461" s="152">
        <v>99.144306999999998</v>
      </c>
      <c r="X461" s="152">
        <v>101.112363</v>
      </c>
      <c r="Y461" s="152">
        <v>6.5</v>
      </c>
      <c r="Z461" s="152" t="s">
        <v>251</v>
      </c>
      <c r="AA461" s="152" t="s">
        <v>251</v>
      </c>
      <c r="AB461" s="152" t="s">
        <v>251</v>
      </c>
      <c r="AC461" s="152" t="s">
        <v>251</v>
      </c>
      <c r="AD461" s="152">
        <v>3531</v>
      </c>
      <c r="AE461" s="152">
        <v>104.425928</v>
      </c>
      <c r="AF461" s="152">
        <v>106.696761</v>
      </c>
      <c r="AG461" s="152">
        <v>7.5</v>
      </c>
      <c r="AH461" s="152">
        <v>6989</v>
      </c>
      <c r="AI461" s="152">
        <v>129.39206799999999</v>
      </c>
      <c r="AJ461" s="152">
        <v>132.41984600000001</v>
      </c>
      <c r="AK461" s="152">
        <v>10</v>
      </c>
      <c r="AL461" s="152">
        <v>10993</v>
      </c>
      <c r="AM461" s="152">
        <v>109.28278899999999</v>
      </c>
      <c r="AN461" s="152">
        <v>111.705011</v>
      </c>
      <c r="AO461" s="152">
        <v>8</v>
      </c>
    </row>
    <row r="462" spans="1:41" x14ac:dyDescent="0.25">
      <c r="A462" s="148">
        <v>43011</v>
      </c>
      <c r="B462" s="152">
        <v>23</v>
      </c>
      <c r="C462" s="152">
        <v>9.955387</v>
      </c>
      <c r="D462" s="152">
        <v>9.955387</v>
      </c>
      <c r="E462" s="152">
        <v>7.0141970000000002</v>
      </c>
      <c r="F462" s="152">
        <v>86</v>
      </c>
      <c r="G462" s="152">
        <v>9.8344799999999992</v>
      </c>
      <c r="H462" s="152">
        <v>9.8344799999999992</v>
      </c>
      <c r="I462" s="152">
        <v>7.0453590000000004</v>
      </c>
      <c r="J462" s="152">
        <v>176</v>
      </c>
      <c r="K462" s="152">
        <v>9.6640180000000004</v>
      </c>
      <c r="L462" s="152">
        <v>9.6640180000000004</v>
      </c>
      <c r="M462" s="152">
        <v>7.1112849999999996</v>
      </c>
      <c r="N462" s="152">
        <v>317</v>
      </c>
      <c r="O462" s="152">
        <v>9.4103080000000006</v>
      </c>
      <c r="P462" s="152">
        <v>9.4103080000000006</v>
      </c>
      <c r="Q462" s="152">
        <v>7.1164699999999996</v>
      </c>
      <c r="R462" s="152">
        <v>982</v>
      </c>
      <c r="S462" s="152">
        <v>103.125581</v>
      </c>
      <c r="T462" s="152">
        <v>105.570025</v>
      </c>
      <c r="U462" s="152">
        <v>8</v>
      </c>
      <c r="V462" s="152">
        <v>1710</v>
      </c>
      <c r="W462" s="152">
        <v>99.144786999999994</v>
      </c>
      <c r="X462" s="152">
        <v>101.130898</v>
      </c>
      <c r="Y462" s="152">
        <v>6.5</v>
      </c>
      <c r="Z462" s="152" t="s">
        <v>251</v>
      </c>
      <c r="AA462" s="152" t="s">
        <v>251</v>
      </c>
      <c r="AB462" s="152" t="s">
        <v>251</v>
      </c>
      <c r="AC462" s="152" t="s">
        <v>251</v>
      </c>
      <c r="AD462" s="152">
        <v>3530</v>
      </c>
      <c r="AE462" s="152">
        <v>104.281165</v>
      </c>
      <c r="AF462" s="152">
        <v>106.57283200000001</v>
      </c>
      <c r="AG462" s="152">
        <v>7.5</v>
      </c>
      <c r="AH462" s="152">
        <v>6988</v>
      </c>
      <c r="AI462" s="152">
        <v>129.27181400000001</v>
      </c>
      <c r="AJ462" s="152">
        <v>132.32737</v>
      </c>
      <c r="AK462" s="152">
        <v>10</v>
      </c>
      <c r="AL462" s="152">
        <v>10992</v>
      </c>
      <c r="AM462" s="152">
        <v>109.126119</v>
      </c>
      <c r="AN462" s="152">
        <v>111.57056300000001</v>
      </c>
      <c r="AO462" s="152">
        <v>8</v>
      </c>
    </row>
    <row r="463" spans="1:41" x14ac:dyDescent="0.25">
      <c r="A463" s="148">
        <v>43012</v>
      </c>
      <c r="B463" s="152">
        <v>22</v>
      </c>
      <c r="C463" s="152">
        <v>9.9573970000000003</v>
      </c>
      <c r="D463" s="152">
        <v>9.9573970000000003</v>
      </c>
      <c r="E463" s="152">
        <v>7.0012270000000001</v>
      </c>
      <c r="F463" s="152">
        <v>85</v>
      </c>
      <c r="G463" s="152">
        <v>9.8368210000000005</v>
      </c>
      <c r="H463" s="152">
        <v>9.8368210000000005</v>
      </c>
      <c r="I463" s="152">
        <v>7.0257560000000003</v>
      </c>
      <c r="J463" s="152">
        <v>175</v>
      </c>
      <c r="K463" s="152">
        <v>9.6663759999999996</v>
      </c>
      <c r="L463" s="152">
        <v>9.6663759999999996</v>
      </c>
      <c r="M463" s="152">
        <v>7.0999949999999998</v>
      </c>
      <c r="N463" s="152">
        <v>316</v>
      </c>
      <c r="O463" s="152">
        <v>9.4117630000000005</v>
      </c>
      <c r="P463" s="152">
        <v>9.4117630000000005</v>
      </c>
      <c r="Q463" s="152">
        <v>7.1202750000000004</v>
      </c>
      <c r="R463" s="152">
        <v>981</v>
      </c>
      <c r="S463" s="152">
        <v>103.041222</v>
      </c>
      <c r="T463" s="152">
        <v>105.50788900000001</v>
      </c>
      <c r="U463" s="152">
        <v>8</v>
      </c>
      <c r="V463" s="152">
        <v>1709</v>
      </c>
      <c r="W463" s="152">
        <v>98.946034999999995</v>
      </c>
      <c r="X463" s="152">
        <v>100.950202</v>
      </c>
      <c r="Y463" s="152">
        <v>6.5</v>
      </c>
      <c r="Z463" s="152" t="s">
        <v>251</v>
      </c>
      <c r="AA463" s="152" t="s">
        <v>251</v>
      </c>
      <c r="AB463" s="152" t="s">
        <v>251</v>
      </c>
      <c r="AC463" s="152" t="s">
        <v>251</v>
      </c>
      <c r="AD463" s="152">
        <v>3529</v>
      </c>
      <c r="AE463" s="152">
        <v>103.991027</v>
      </c>
      <c r="AF463" s="152">
        <v>106.303527</v>
      </c>
      <c r="AG463" s="152">
        <v>7.5</v>
      </c>
      <c r="AH463" s="152">
        <v>6987</v>
      </c>
      <c r="AI463" s="152">
        <v>128.75997899999999</v>
      </c>
      <c r="AJ463" s="152">
        <v>131.843312</v>
      </c>
      <c r="AK463" s="152">
        <v>10</v>
      </c>
      <c r="AL463" s="152">
        <v>10991</v>
      </c>
      <c r="AM463" s="152">
        <v>108.627185</v>
      </c>
      <c r="AN463" s="152">
        <v>111.093852</v>
      </c>
      <c r="AO463" s="152">
        <v>8</v>
      </c>
    </row>
    <row r="464" spans="1:41" x14ac:dyDescent="0.25">
      <c r="A464" s="148">
        <v>43013</v>
      </c>
      <c r="B464" s="152">
        <v>27</v>
      </c>
      <c r="C464" s="152">
        <v>9.9475599999999993</v>
      </c>
      <c r="D464" s="152">
        <v>9.9475599999999993</v>
      </c>
      <c r="E464" s="152">
        <v>7.0288589999999997</v>
      </c>
      <c r="F464" s="152">
        <v>91</v>
      </c>
      <c r="G464" s="152">
        <v>9.8247060000000008</v>
      </c>
      <c r="H464" s="152">
        <v>9.8247060000000008</v>
      </c>
      <c r="I464" s="152">
        <v>7.0584379999999998</v>
      </c>
      <c r="J464" s="152">
        <v>174</v>
      </c>
      <c r="K464" s="152">
        <v>9.6673150000000003</v>
      </c>
      <c r="L464" s="152">
        <v>9.6673150000000003</v>
      </c>
      <c r="M464" s="152">
        <v>7.1200099999999997</v>
      </c>
      <c r="N464" s="152">
        <v>315</v>
      </c>
      <c r="O464" s="152">
        <v>9.4119860000000006</v>
      </c>
      <c r="P464" s="152">
        <v>9.4119860000000006</v>
      </c>
      <c r="Q464" s="152">
        <v>7.140002</v>
      </c>
      <c r="R464" s="152">
        <v>980</v>
      </c>
      <c r="S464" s="152">
        <v>102.870395</v>
      </c>
      <c r="T464" s="152">
        <v>105.359284</v>
      </c>
      <c r="U464" s="152">
        <v>8</v>
      </c>
      <c r="V464" s="152">
        <v>1708</v>
      </c>
      <c r="W464" s="152">
        <v>98.597915999999998</v>
      </c>
      <c r="X464" s="152">
        <v>100.620138</v>
      </c>
      <c r="Y464" s="152">
        <v>6.5</v>
      </c>
      <c r="Z464" s="152" t="s">
        <v>251</v>
      </c>
      <c r="AA464" s="152" t="s">
        <v>251</v>
      </c>
      <c r="AB464" s="152" t="s">
        <v>251</v>
      </c>
      <c r="AC464" s="152" t="s">
        <v>251</v>
      </c>
      <c r="AD464" s="152">
        <v>3528</v>
      </c>
      <c r="AE464" s="152">
        <v>103.33812500000001</v>
      </c>
      <c r="AF464" s="152">
        <v>105.671458</v>
      </c>
      <c r="AG464" s="152">
        <v>7.5</v>
      </c>
      <c r="AH464" s="152">
        <v>6986</v>
      </c>
      <c r="AI464" s="152">
        <v>127.41001900000001</v>
      </c>
      <c r="AJ464" s="152">
        <v>130.52113</v>
      </c>
      <c r="AK464" s="152">
        <v>10</v>
      </c>
      <c r="AL464" s="152">
        <v>10990</v>
      </c>
      <c r="AM464" s="152">
        <v>107.335723</v>
      </c>
      <c r="AN464" s="152">
        <v>109.824612</v>
      </c>
      <c r="AO464" s="152">
        <v>8</v>
      </c>
    </row>
    <row r="465" spans="1:41" x14ac:dyDescent="0.25">
      <c r="A465" s="148">
        <v>43014</v>
      </c>
      <c r="B465" s="152">
        <v>26</v>
      </c>
      <c r="C465" s="152">
        <v>9.9494749999999996</v>
      </c>
      <c r="D465" s="152">
        <v>9.9494749999999996</v>
      </c>
      <c r="E465" s="152">
        <v>7.0312950000000001</v>
      </c>
      <c r="F465" s="152">
        <v>90</v>
      </c>
      <c r="G465" s="152">
        <v>9.8261880000000001</v>
      </c>
      <c r="H465" s="152">
        <v>9.8261880000000001</v>
      </c>
      <c r="I465" s="152">
        <v>7.0754599999999996</v>
      </c>
      <c r="J465" s="152">
        <v>173</v>
      </c>
      <c r="K465" s="152">
        <v>9.6691640000000003</v>
      </c>
      <c r="L465" s="152">
        <v>9.6691640000000003</v>
      </c>
      <c r="M465" s="152">
        <v>7.1200039999999998</v>
      </c>
      <c r="N465" s="152">
        <v>314</v>
      </c>
      <c r="O465" s="152">
        <v>9.4135880000000007</v>
      </c>
      <c r="P465" s="152">
        <v>9.4135880000000007</v>
      </c>
      <c r="Q465" s="152">
        <v>7.1420110000000001</v>
      </c>
      <c r="R465" s="152">
        <v>979</v>
      </c>
      <c r="S465" s="152">
        <v>102.843493</v>
      </c>
      <c r="T465" s="152">
        <v>105.35460399999999</v>
      </c>
      <c r="U465" s="152">
        <v>8</v>
      </c>
      <c r="V465" s="152">
        <v>1707</v>
      </c>
      <c r="W465" s="152">
        <v>98.519914</v>
      </c>
      <c r="X465" s="152">
        <v>100.560192</v>
      </c>
      <c r="Y465" s="152">
        <v>6.5</v>
      </c>
      <c r="Z465" s="152" t="s">
        <v>251</v>
      </c>
      <c r="AA465" s="152" t="s">
        <v>251</v>
      </c>
      <c r="AB465" s="152" t="s">
        <v>251</v>
      </c>
      <c r="AC465" s="152" t="s">
        <v>251</v>
      </c>
      <c r="AD465" s="152">
        <v>3527</v>
      </c>
      <c r="AE465" s="152">
        <v>102.938384</v>
      </c>
      <c r="AF465" s="152">
        <v>105.292551</v>
      </c>
      <c r="AG465" s="152">
        <v>7.5</v>
      </c>
      <c r="AH465" s="152">
        <v>6985</v>
      </c>
      <c r="AI465" s="152">
        <v>126.749499</v>
      </c>
      <c r="AJ465" s="152">
        <v>129.88838799999999</v>
      </c>
      <c r="AK465" s="152">
        <v>10</v>
      </c>
      <c r="AL465" s="152">
        <v>10989</v>
      </c>
      <c r="AM465" s="152">
        <v>106.547945</v>
      </c>
      <c r="AN465" s="152">
        <v>109.059056</v>
      </c>
      <c r="AO465" s="152">
        <v>8</v>
      </c>
    </row>
    <row r="466" spans="1:41" x14ac:dyDescent="0.25">
      <c r="A466" s="148">
        <v>43017</v>
      </c>
      <c r="B466" s="152">
        <v>23</v>
      </c>
      <c r="C466" s="152">
        <v>9.9552870000000002</v>
      </c>
      <c r="D466" s="152">
        <v>9.9552870000000002</v>
      </c>
      <c r="E466" s="152">
        <v>7.0299899999999997</v>
      </c>
      <c r="F466" s="152">
        <v>87</v>
      </c>
      <c r="G466" s="152">
        <v>9.8322540000000007</v>
      </c>
      <c r="H466" s="152">
        <v>9.8322540000000007</v>
      </c>
      <c r="I466" s="152">
        <v>7.0596360000000002</v>
      </c>
      <c r="J466" s="152">
        <v>170</v>
      </c>
      <c r="K466" s="152">
        <v>9.6755759999999995</v>
      </c>
      <c r="L466" s="152">
        <v>9.6755759999999995</v>
      </c>
      <c r="M466" s="152">
        <v>7.1005130000000003</v>
      </c>
      <c r="N466" s="152">
        <v>311</v>
      </c>
      <c r="O466" s="152">
        <v>9.4190190000000005</v>
      </c>
      <c r="P466" s="152">
        <v>9.4190190000000005</v>
      </c>
      <c r="Q466" s="152">
        <v>7.1400030000000001</v>
      </c>
      <c r="R466" s="152">
        <v>976</v>
      </c>
      <c r="S466" s="152">
        <v>102.909296</v>
      </c>
      <c r="T466" s="152">
        <v>105.48707400000001</v>
      </c>
      <c r="U466" s="152">
        <v>8</v>
      </c>
      <c r="V466" s="152">
        <v>1704</v>
      </c>
      <c r="W466" s="152">
        <v>98.632126999999997</v>
      </c>
      <c r="X466" s="152">
        <v>100.72657100000001</v>
      </c>
      <c r="Y466" s="152">
        <v>6.5</v>
      </c>
      <c r="Z466" s="152" t="s">
        <v>251</v>
      </c>
      <c r="AA466" s="152" t="s">
        <v>251</v>
      </c>
      <c r="AB466" s="152" t="s">
        <v>251</v>
      </c>
      <c r="AC466" s="152" t="s">
        <v>251</v>
      </c>
      <c r="AD466" s="152">
        <v>3524</v>
      </c>
      <c r="AE466" s="152">
        <v>102.91424000000001</v>
      </c>
      <c r="AF466" s="152">
        <v>105.330907</v>
      </c>
      <c r="AG466" s="152">
        <v>7.5</v>
      </c>
      <c r="AH466" s="152">
        <v>6982</v>
      </c>
      <c r="AI466" s="152">
        <v>126.487754</v>
      </c>
      <c r="AJ466" s="152">
        <v>129.70997600000001</v>
      </c>
      <c r="AK466" s="152">
        <v>10</v>
      </c>
      <c r="AL466" s="152">
        <v>10986</v>
      </c>
      <c r="AM466" s="152">
        <v>106.280619</v>
      </c>
      <c r="AN466" s="152">
        <v>108.858397</v>
      </c>
      <c r="AO466" s="152">
        <v>8</v>
      </c>
    </row>
    <row r="467" spans="1:41" x14ac:dyDescent="0.25">
      <c r="A467" s="148">
        <v>43018</v>
      </c>
      <c r="B467" s="152">
        <v>22</v>
      </c>
      <c r="C467" s="152">
        <v>9.9572269999999996</v>
      </c>
      <c r="D467" s="152">
        <v>9.9572269999999996</v>
      </c>
      <c r="E467" s="152">
        <v>7.0292849999999998</v>
      </c>
      <c r="F467" s="152">
        <v>86</v>
      </c>
      <c r="G467" s="152">
        <v>9.8343190000000007</v>
      </c>
      <c r="H467" s="152">
        <v>9.8343190000000007</v>
      </c>
      <c r="I467" s="152">
        <v>7.052327</v>
      </c>
      <c r="J467" s="152">
        <v>169</v>
      </c>
      <c r="K467" s="152">
        <v>9.6774520000000006</v>
      </c>
      <c r="L467" s="152">
        <v>9.6774520000000006</v>
      </c>
      <c r="M467" s="152">
        <v>7.0998489999999999</v>
      </c>
      <c r="N467" s="152">
        <v>310</v>
      </c>
      <c r="O467" s="152">
        <v>9.4202480000000008</v>
      </c>
      <c r="P467" s="152">
        <v>9.4202480000000008</v>
      </c>
      <c r="Q467" s="152">
        <v>7.1469500000000004</v>
      </c>
      <c r="R467" s="152">
        <v>975</v>
      </c>
      <c r="S467" s="152">
        <v>102.80983500000001</v>
      </c>
      <c r="T467" s="152">
        <v>105.409835</v>
      </c>
      <c r="U467" s="152">
        <v>8</v>
      </c>
      <c r="V467" s="152">
        <v>1703</v>
      </c>
      <c r="W467" s="152">
        <v>98.543501000000006</v>
      </c>
      <c r="X467" s="152">
        <v>100.656001</v>
      </c>
      <c r="Y467" s="152">
        <v>6.5</v>
      </c>
      <c r="Z467" s="152" t="s">
        <v>251</v>
      </c>
      <c r="AA467" s="152" t="s">
        <v>251</v>
      </c>
      <c r="AB467" s="152" t="s">
        <v>251</v>
      </c>
      <c r="AC467" s="152" t="s">
        <v>251</v>
      </c>
      <c r="AD467" s="152">
        <v>3523</v>
      </c>
      <c r="AE467" s="152">
        <v>102.395139</v>
      </c>
      <c r="AF467" s="152">
        <v>104.832639</v>
      </c>
      <c r="AG467" s="152">
        <v>7.5</v>
      </c>
      <c r="AH467" s="152">
        <v>6981</v>
      </c>
      <c r="AI467" s="152">
        <v>125.292841</v>
      </c>
      <c r="AJ467" s="152">
        <v>128.54284100000001</v>
      </c>
      <c r="AK467" s="152">
        <v>10</v>
      </c>
      <c r="AL467" s="152">
        <v>10985</v>
      </c>
      <c r="AM467" s="152">
        <v>104.976466</v>
      </c>
      <c r="AN467" s="152">
        <v>107.576466</v>
      </c>
      <c r="AO467" s="152">
        <v>8</v>
      </c>
    </row>
    <row r="468" spans="1:41" x14ac:dyDescent="0.25">
      <c r="A468" s="148">
        <v>43019</v>
      </c>
      <c r="B468" s="152">
        <v>21</v>
      </c>
      <c r="C468" s="152">
        <v>9.9591589999999997</v>
      </c>
      <c r="D468" s="152">
        <v>9.9591589999999997</v>
      </c>
      <c r="E468" s="152">
        <v>7.0300260000000003</v>
      </c>
      <c r="F468" s="152">
        <v>85</v>
      </c>
      <c r="G468" s="152">
        <v>9.836195</v>
      </c>
      <c r="H468" s="152">
        <v>9.836195</v>
      </c>
      <c r="I468" s="152">
        <v>7.0531579999999998</v>
      </c>
      <c r="J468" s="152">
        <v>168</v>
      </c>
      <c r="K468" s="152">
        <v>9.6788980000000002</v>
      </c>
      <c r="L468" s="152">
        <v>9.6788980000000002</v>
      </c>
      <c r="M468" s="152">
        <v>7.1090299999999997</v>
      </c>
      <c r="N468" s="152">
        <v>309</v>
      </c>
      <c r="O468" s="152">
        <v>9.4217250000000003</v>
      </c>
      <c r="P468" s="152">
        <v>9.4217250000000003</v>
      </c>
      <c r="Q468" s="152">
        <v>7.1506910000000001</v>
      </c>
      <c r="R468" s="152">
        <v>974</v>
      </c>
      <c r="S468" s="152">
        <v>102.839831</v>
      </c>
      <c r="T468" s="152">
        <v>105.462053</v>
      </c>
      <c r="U468" s="152">
        <v>8</v>
      </c>
      <c r="V468" s="152">
        <v>1702</v>
      </c>
      <c r="W468" s="152">
        <v>98.565731999999997</v>
      </c>
      <c r="X468" s="152">
        <v>100.696288</v>
      </c>
      <c r="Y468" s="152">
        <v>6.5</v>
      </c>
      <c r="Z468" s="152" t="s">
        <v>251</v>
      </c>
      <c r="AA468" s="152" t="s">
        <v>251</v>
      </c>
      <c r="AB468" s="152" t="s">
        <v>251</v>
      </c>
      <c r="AC468" s="152" t="s">
        <v>251</v>
      </c>
      <c r="AD468" s="152">
        <v>3522</v>
      </c>
      <c r="AE468" s="152">
        <v>102.623909</v>
      </c>
      <c r="AF468" s="152">
        <v>105.08224199999999</v>
      </c>
      <c r="AG468" s="152">
        <v>7.5</v>
      </c>
      <c r="AH468" s="152">
        <v>6980</v>
      </c>
      <c r="AI468" s="152">
        <v>125.773584</v>
      </c>
      <c r="AJ468" s="152">
        <v>129.05136200000001</v>
      </c>
      <c r="AK468" s="152">
        <v>10</v>
      </c>
      <c r="AL468" s="152">
        <v>10984</v>
      </c>
      <c r="AM468" s="152">
        <v>105.43933</v>
      </c>
      <c r="AN468" s="152">
        <v>108.06155200000001</v>
      </c>
      <c r="AO468" s="152">
        <v>8</v>
      </c>
    </row>
    <row r="469" spans="1:41" x14ac:dyDescent="0.25">
      <c r="A469" s="148">
        <v>43020</v>
      </c>
      <c r="B469" s="152">
        <v>28</v>
      </c>
      <c r="C469" s="152">
        <v>9.9455849999999995</v>
      </c>
      <c r="D469" s="152">
        <v>9.9455849999999995</v>
      </c>
      <c r="E469" s="152">
        <v>7.0344920000000002</v>
      </c>
      <c r="F469" s="152">
        <v>91</v>
      </c>
      <c r="G469" s="152">
        <v>9.8243770000000001</v>
      </c>
      <c r="H469" s="152">
        <v>9.8243770000000001</v>
      </c>
      <c r="I469" s="152">
        <v>7.0719219999999998</v>
      </c>
      <c r="J469" s="152">
        <v>182</v>
      </c>
      <c r="K469" s="152">
        <v>9.6511420000000001</v>
      </c>
      <c r="L469" s="152">
        <v>9.6511420000000001</v>
      </c>
      <c r="M469" s="152">
        <v>7.1499189999999997</v>
      </c>
      <c r="N469" s="152">
        <v>364</v>
      </c>
      <c r="O469" s="152">
        <v>9.3215830000000004</v>
      </c>
      <c r="P469" s="152">
        <v>9.3215830000000004</v>
      </c>
      <c r="Q469" s="152">
        <v>7.1979389999999999</v>
      </c>
      <c r="R469" s="152">
        <v>973</v>
      </c>
      <c r="S469" s="152">
        <v>102.661469</v>
      </c>
      <c r="T469" s="152">
        <v>105.305913</v>
      </c>
      <c r="U469" s="152">
        <v>8</v>
      </c>
      <c r="V469" s="152">
        <v>1701</v>
      </c>
      <c r="W469" s="152">
        <v>98.318118999999996</v>
      </c>
      <c r="X469" s="152">
        <v>100.46673</v>
      </c>
      <c r="Y469" s="152">
        <v>6.5</v>
      </c>
      <c r="Z469" s="152" t="s">
        <v>251</v>
      </c>
      <c r="AA469" s="152" t="s">
        <v>251</v>
      </c>
      <c r="AB469" s="152" t="s">
        <v>251</v>
      </c>
      <c r="AC469" s="152" t="s">
        <v>251</v>
      </c>
      <c r="AD469" s="152">
        <v>3521</v>
      </c>
      <c r="AE469" s="152">
        <v>102.631326</v>
      </c>
      <c r="AF469" s="152">
        <v>105.11049300000001</v>
      </c>
      <c r="AG469" s="152">
        <v>7.5</v>
      </c>
      <c r="AH469" s="152">
        <v>6979</v>
      </c>
      <c r="AI469" s="152">
        <v>126.271355</v>
      </c>
      <c r="AJ469" s="152">
        <v>129.576911</v>
      </c>
      <c r="AK469" s="152">
        <v>10</v>
      </c>
      <c r="AL469" s="152">
        <v>10983</v>
      </c>
      <c r="AM469" s="152">
        <v>105.98676500000001</v>
      </c>
      <c r="AN469" s="152">
        <v>108.631209</v>
      </c>
      <c r="AO469" s="152">
        <v>8</v>
      </c>
    </row>
    <row r="470" spans="1:41" x14ac:dyDescent="0.25">
      <c r="A470" s="148">
        <v>43021</v>
      </c>
      <c r="B470" s="152">
        <v>27</v>
      </c>
      <c r="C470" s="152">
        <v>9.9475789999999993</v>
      </c>
      <c r="D470" s="152">
        <v>9.9475789999999993</v>
      </c>
      <c r="E470" s="152">
        <v>7.0262989999999999</v>
      </c>
      <c r="F470" s="152">
        <v>90</v>
      </c>
      <c r="G470" s="152">
        <v>9.8253339999999998</v>
      </c>
      <c r="H470" s="152">
        <v>9.8253339999999998</v>
      </c>
      <c r="I470" s="152">
        <v>7.1108419999999999</v>
      </c>
      <c r="J470" s="152">
        <v>181</v>
      </c>
      <c r="K470" s="152">
        <v>9.6520519999999994</v>
      </c>
      <c r="L470" s="152">
        <v>9.6520519999999994</v>
      </c>
      <c r="M470" s="152">
        <v>7.1699909999999996</v>
      </c>
      <c r="N470" s="152">
        <v>363</v>
      </c>
      <c r="O470" s="152">
        <v>9.3194140000000001</v>
      </c>
      <c r="P470" s="152">
        <v>9.3194140000000001</v>
      </c>
      <c r="Q470" s="152">
        <v>7.2425300000000004</v>
      </c>
      <c r="R470" s="152">
        <v>972</v>
      </c>
      <c r="S470" s="152">
        <v>102.432417</v>
      </c>
      <c r="T470" s="152">
        <v>105.099084</v>
      </c>
      <c r="U470" s="152">
        <v>8</v>
      </c>
      <c r="V470" s="152">
        <v>1700</v>
      </c>
      <c r="W470" s="152">
        <v>97.999753999999996</v>
      </c>
      <c r="X470" s="152">
        <v>100.166421</v>
      </c>
      <c r="Y470" s="152">
        <v>6.5</v>
      </c>
      <c r="Z470" s="152" t="s">
        <v>251</v>
      </c>
      <c r="AA470" s="152" t="s">
        <v>251</v>
      </c>
      <c r="AB470" s="152" t="s">
        <v>251</v>
      </c>
      <c r="AC470" s="152" t="s">
        <v>251</v>
      </c>
      <c r="AD470" s="152">
        <v>3520</v>
      </c>
      <c r="AE470" s="152">
        <v>102.066619</v>
      </c>
      <c r="AF470" s="152">
        <v>104.566619</v>
      </c>
      <c r="AG470" s="152">
        <v>7.5</v>
      </c>
      <c r="AH470" s="152">
        <v>6978</v>
      </c>
      <c r="AI470" s="152">
        <v>125.339827</v>
      </c>
      <c r="AJ470" s="152">
        <v>128.67316</v>
      </c>
      <c r="AK470" s="152">
        <v>10</v>
      </c>
      <c r="AL470" s="152">
        <v>10982</v>
      </c>
      <c r="AM470" s="152">
        <v>104.926368</v>
      </c>
      <c r="AN470" s="152">
        <v>107.593035</v>
      </c>
      <c r="AO470" s="152">
        <v>8</v>
      </c>
    </row>
    <row r="471" spans="1:41" x14ac:dyDescent="0.25">
      <c r="A471" s="148">
        <v>43024</v>
      </c>
      <c r="B471" s="152">
        <v>24</v>
      </c>
      <c r="C471" s="152">
        <v>9.9533450000000006</v>
      </c>
      <c r="D471" s="152">
        <v>9.9533450000000006</v>
      </c>
      <c r="E471" s="152">
        <v>7.031053</v>
      </c>
      <c r="F471" s="152">
        <v>87</v>
      </c>
      <c r="G471" s="152">
        <v>9.8308440000000008</v>
      </c>
      <c r="H471" s="152">
        <v>9.8308440000000008</v>
      </c>
      <c r="I471" s="152">
        <v>7.1199979999999998</v>
      </c>
      <c r="J471" s="152">
        <v>178</v>
      </c>
      <c r="K471" s="152">
        <v>9.656549</v>
      </c>
      <c r="L471" s="152">
        <v>9.656549</v>
      </c>
      <c r="M471" s="152">
        <v>7.1932530000000003</v>
      </c>
      <c r="N471" s="152">
        <v>360</v>
      </c>
      <c r="O471" s="152">
        <v>9.3213880000000007</v>
      </c>
      <c r="P471" s="152">
        <v>9.3213880000000007</v>
      </c>
      <c r="Q471" s="152">
        <v>7.2801600000000004</v>
      </c>
      <c r="R471" s="152">
        <v>969</v>
      </c>
      <c r="S471" s="152">
        <v>102.198837</v>
      </c>
      <c r="T471" s="152">
        <v>104.93217</v>
      </c>
      <c r="U471" s="152">
        <v>8</v>
      </c>
      <c r="V471" s="152">
        <v>1697</v>
      </c>
      <c r="W471" s="152">
        <v>97.580262000000005</v>
      </c>
      <c r="X471" s="152">
        <v>99.801095000000004</v>
      </c>
      <c r="Y471" s="152">
        <v>6.5</v>
      </c>
      <c r="Z471" s="152" t="s">
        <v>251</v>
      </c>
      <c r="AA471" s="152" t="s">
        <v>251</v>
      </c>
      <c r="AB471" s="152" t="s">
        <v>251</v>
      </c>
      <c r="AC471" s="152" t="s">
        <v>251</v>
      </c>
      <c r="AD471" s="152">
        <v>3517</v>
      </c>
      <c r="AE471" s="152">
        <v>101.43695200000001</v>
      </c>
      <c r="AF471" s="152">
        <v>103.99945200000001</v>
      </c>
      <c r="AG471" s="152">
        <v>7.5</v>
      </c>
      <c r="AH471" s="152">
        <v>6975</v>
      </c>
      <c r="AI471" s="152">
        <v>124.45879600000001</v>
      </c>
      <c r="AJ471" s="152">
        <v>127.875463</v>
      </c>
      <c r="AK471" s="152">
        <v>10</v>
      </c>
      <c r="AL471" s="152">
        <v>10979</v>
      </c>
      <c r="AM471" s="152">
        <v>104.200041</v>
      </c>
      <c r="AN471" s="152">
        <v>106.933374</v>
      </c>
      <c r="AO471" s="152">
        <v>8</v>
      </c>
    </row>
    <row r="472" spans="1:41" x14ac:dyDescent="0.25">
      <c r="A472" s="148">
        <v>43025</v>
      </c>
      <c r="B472" s="152">
        <v>23</v>
      </c>
      <c r="C472" s="152">
        <v>9.9552820000000004</v>
      </c>
      <c r="D472" s="152">
        <v>9.9552820000000004</v>
      </c>
      <c r="E472" s="152">
        <v>7.0307789999999999</v>
      </c>
      <c r="F472" s="152">
        <v>86</v>
      </c>
      <c r="G472" s="152">
        <v>9.832751</v>
      </c>
      <c r="H472" s="152">
        <v>9.832751</v>
      </c>
      <c r="I472" s="152">
        <v>7.1202059999999996</v>
      </c>
      <c r="J472" s="152">
        <v>177</v>
      </c>
      <c r="K472" s="152">
        <v>9.6567270000000001</v>
      </c>
      <c r="L472" s="152">
        <v>9.6567270000000001</v>
      </c>
      <c r="M472" s="152">
        <v>7.23001</v>
      </c>
      <c r="N472" s="152">
        <v>359</v>
      </c>
      <c r="O472" s="152">
        <v>9.3222719999999999</v>
      </c>
      <c r="P472" s="152">
        <v>9.3222719999999999</v>
      </c>
      <c r="Q472" s="152">
        <v>7.2902380000000004</v>
      </c>
      <c r="R472" s="152">
        <v>968</v>
      </c>
      <c r="S472" s="152">
        <v>102.37174899999999</v>
      </c>
      <c r="T472" s="152">
        <v>105.12730500000001</v>
      </c>
      <c r="U472" s="152">
        <v>8</v>
      </c>
      <c r="V472" s="152">
        <v>1696</v>
      </c>
      <c r="W472" s="152">
        <v>97.934984</v>
      </c>
      <c r="X472" s="152">
        <v>100.173873</v>
      </c>
      <c r="Y472" s="152">
        <v>6.5</v>
      </c>
      <c r="Z472" s="152" t="s">
        <v>251</v>
      </c>
      <c r="AA472" s="152" t="s">
        <v>251</v>
      </c>
      <c r="AB472" s="152" t="s">
        <v>251</v>
      </c>
      <c r="AC472" s="152" t="s">
        <v>251</v>
      </c>
      <c r="AD472" s="152">
        <v>3516</v>
      </c>
      <c r="AE472" s="152">
        <v>102.358937</v>
      </c>
      <c r="AF472" s="152">
        <v>104.94226999999999</v>
      </c>
      <c r="AG472" s="152">
        <v>7.5</v>
      </c>
      <c r="AH472" s="152">
        <v>6974</v>
      </c>
      <c r="AI472" s="152">
        <v>125.898343</v>
      </c>
      <c r="AJ472" s="152">
        <v>129.34278699999999</v>
      </c>
      <c r="AK472" s="152">
        <v>10</v>
      </c>
      <c r="AL472" s="152">
        <v>10978</v>
      </c>
      <c r="AM472" s="152">
        <v>105.594775</v>
      </c>
      <c r="AN472" s="152">
        <v>108.350331</v>
      </c>
      <c r="AO472" s="152">
        <v>8</v>
      </c>
    </row>
    <row r="473" spans="1:41" x14ac:dyDescent="0.25">
      <c r="A473" s="148">
        <v>43026</v>
      </c>
      <c r="B473" s="152">
        <v>22</v>
      </c>
      <c r="C473" s="152">
        <v>9.9571909999999999</v>
      </c>
      <c r="D473" s="152">
        <v>9.9571909999999999</v>
      </c>
      <c r="E473" s="152">
        <v>7.0352259999999998</v>
      </c>
      <c r="F473" s="152">
        <v>85</v>
      </c>
      <c r="G473" s="152">
        <v>9.8351710000000008</v>
      </c>
      <c r="H473" s="152">
        <v>9.8351710000000008</v>
      </c>
      <c r="I473" s="152">
        <v>7.097988</v>
      </c>
      <c r="J473" s="152">
        <v>176</v>
      </c>
      <c r="K473" s="152">
        <v>9.6623420000000007</v>
      </c>
      <c r="L473" s="152">
        <v>9.6623420000000007</v>
      </c>
      <c r="M473" s="152">
        <v>7.1479990000000004</v>
      </c>
      <c r="N473" s="152">
        <v>358</v>
      </c>
      <c r="O473" s="152">
        <v>9.3281089999999995</v>
      </c>
      <c r="P473" s="152">
        <v>9.3281089999999995</v>
      </c>
      <c r="Q473" s="152">
        <v>7.2431029999999996</v>
      </c>
      <c r="R473" s="152">
        <v>967</v>
      </c>
      <c r="S473" s="152">
        <v>102.492997</v>
      </c>
      <c r="T473" s="152">
        <v>105.270775</v>
      </c>
      <c r="U473" s="152">
        <v>8</v>
      </c>
      <c r="V473" s="152">
        <v>1695</v>
      </c>
      <c r="W473" s="152">
        <v>98.216167999999996</v>
      </c>
      <c r="X473" s="152">
        <v>100.473112</v>
      </c>
      <c r="Y473" s="152">
        <v>6.5</v>
      </c>
      <c r="Z473" s="152" t="s">
        <v>251</v>
      </c>
      <c r="AA473" s="152" t="s">
        <v>251</v>
      </c>
      <c r="AB473" s="152" t="s">
        <v>251</v>
      </c>
      <c r="AC473" s="152" t="s">
        <v>251</v>
      </c>
      <c r="AD473" s="152">
        <v>3515</v>
      </c>
      <c r="AE473" s="152">
        <v>102.980632</v>
      </c>
      <c r="AF473" s="152">
        <v>105.584799</v>
      </c>
      <c r="AG473" s="152">
        <v>7.5</v>
      </c>
      <c r="AH473" s="152">
        <v>6973</v>
      </c>
      <c r="AI473" s="152">
        <v>126.98419</v>
      </c>
      <c r="AJ473" s="152">
        <v>130.456412</v>
      </c>
      <c r="AK473" s="152">
        <v>10</v>
      </c>
      <c r="AL473" s="152">
        <v>10977</v>
      </c>
      <c r="AM473" s="152">
        <v>106.65993899999999</v>
      </c>
      <c r="AN473" s="152">
        <v>109.43771700000001</v>
      </c>
      <c r="AO473" s="152">
        <v>8</v>
      </c>
    </row>
    <row r="474" spans="1:41" x14ac:dyDescent="0.25">
      <c r="A474" s="148">
        <v>43027</v>
      </c>
      <c r="B474" s="152">
        <v>28</v>
      </c>
      <c r="C474" s="152">
        <v>9.9460239999999995</v>
      </c>
      <c r="D474" s="152">
        <v>9.9460239999999995</v>
      </c>
      <c r="E474" s="152">
        <v>6.9774330000000004</v>
      </c>
      <c r="F474" s="152">
        <v>91</v>
      </c>
      <c r="G474" s="152">
        <v>9.8241169999999993</v>
      </c>
      <c r="H474" s="152">
        <v>9.8241169999999993</v>
      </c>
      <c r="I474" s="152">
        <v>7.082579</v>
      </c>
      <c r="J474" s="152">
        <v>175</v>
      </c>
      <c r="K474" s="152">
        <v>9.6637219999999999</v>
      </c>
      <c r="L474" s="152">
        <v>9.6637219999999999</v>
      </c>
      <c r="M474" s="152">
        <v>7.1584409999999998</v>
      </c>
      <c r="N474" s="152">
        <v>357</v>
      </c>
      <c r="O474" s="152">
        <v>9.3302460000000007</v>
      </c>
      <c r="P474" s="152">
        <v>9.3302460000000007</v>
      </c>
      <c r="Q474" s="152">
        <v>7.238632</v>
      </c>
      <c r="R474" s="152">
        <v>966</v>
      </c>
      <c r="S474" s="152">
        <v>102.58160599999999</v>
      </c>
      <c r="T474" s="152">
        <v>105.381606</v>
      </c>
      <c r="U474" s="152">
        <v>8</v>
      </c>
      <c r="V474" s="152">
        <v>1694</v>
      </c>
      <c r="W474" s="152">
        <v>98.325587999999996</v>
      </c>
      <c r="X474" s="152">
        <v>100.600588</v>
      </c>
      <c r="Y474" s="152">
        <v>6.5</v>
      </c>
      <c r="Z474" s="152" t="s">
        <v>251</v>
      </c>
      <c r="AA474" s="152" t="s">
        <v>251</v>
      </c>
      <c r="AB474" s="152" t="s">
        <v>251</v>
      </c>
      <c r="AC474" s="152" t="s">
        <v>251</v>
      </c>
      <c r="AD474" s="152">
        <v>3514</v>
      </c>
      <c r="AE474" s="152">
        <v>103.12099499999999</v>
      </c>
      <c r="AF474" s="152">
        <v>105.74599499999999</v>
      </c>
      <c r="AG474" s="152">
        <v>7.5</v>
      </c>
      <c r="AH474" s="152">
        <v>6972</v>
      </c>
      <c r="AI474" s="152">
        <v>127.12551000000001</v>
      </c>
      <c r="AJ474" s="152">
        <v>130.62550999999999</v>
      </c>
      <c r="AK474" s="152">
        <v>10</v>
      </c>
      <c r="AL474" s="152">
        <v>10976</v>
      </c>
      <c r="AM474" s="152">
        <v>106.96517900000001</v>
      </c>
      <c r="AN474" s="152">
        <v>109.765179</v>
      </c>
      <c r="AO474" s="152">
        <v>8</v>
      </c>
    </row>
    <row r="475" spans="1:41" x14ac:dyDescent="0.25">
      <c r="A475" s="148">
        <v>43028</v>
      </c>
      <c r="B475" s="152">
        <v>27</v>
      </c>
      <c r="C475" s="152">
        <v>9.9476189999999995</v>
      </c>
      <c r="D475" s="152">
        <v>9.9476189999999995</v>
      </c>
      <c r="E475" s="152">
        <v>7.0209099999999998</v>
      </c>
      <c r="F475" s="152">
        <v>90</v>
      </c>
      <c r="G475" s="152">
        <v>9.8258369999999999</v>
      </c>
      <c r="H475" s="152">
        <v>9.8258369999999999</v>
      </c>
      <c r="I475" s="152">
        <v>7.0900020000000001</v>
      </c>
      <c r="J475" s="152">
        <v>174</v>
      </c>
      <c r="K475" s="152">
        <v>9.6654940000000007</v>
      </c>
      <c r="L475" s="152">
        <v>9.6654940000000007</v>
      </c>
      <c r="M475" s="152">
        <v>7.1603310000000002</v>
      </c>
      <c r="N475" s="152">
        <v>356</v>
      </c>
      <c r="O475" s="152">
        <v>9.3315020000000004</v>
      </c>
      <c r="P475" s="152">
        <v>9.3315020000000004</v>
      </c>
      <c r="Q475" s="152">
        <v>7.2443770000000001</v>
      </c>
      <c r="R475" s="152">
        <v>965</v>
      </c>
      <c r="S475" s="152">
        <v>102.417143</v>
      </c>
      <c r="T475" s="152">
        <v>105.23936500000001</v>
      </c>
      <c r="U475" s="152">
        <v>8</v>
      </c>
      <c r="V475" s="152">
        <v>1693</v>
      </c>
      <c r="W475" s="152">
        <v>98.037896000000003</v>
      </c>
      <c r="X475" s="152">
        <v>100.330952</v>
      </c>
      <c r="Y475" s="152">
        <v>6.5</v>
      </c>
      <c r="Z475" s="152" t="s">
        <v>251</v>
      </c>
      <c r="AA475" s="152" t="s">
        <v>251</v>
      </c>
      <c r="AB475" s="152" t="s">
        <v>251</v>
      </c>
      <c r="AC475" s="152" t="s">
        <v>251</v>
      </c>
      <c r="AD475" s="152">
        <v>3513</v>
      </c>
      <c r="AE475" s="152">
        <v>102.34936999999999</v>
      </c>
      <c r="AF475" s="152">
        <v>104.995203</v>
      </c>
      <c r="AG475" s="152">
        <v>7.5</v>
      </c>
      <c r="AH475" s="152">
        <v>6971</v>
      </c>
      <c r="AI475" s="152">
        <v>126.009905</v>
      </c>
      <c r="AJ475" s="152">
        <v>129.53768299999999</v>
      </c>
      <c r="AK475" s="152">
        <v>10</v>
      </c>
      <c r="AL475" s="152">
        <v>10975</v>
      </c>
      <c r="AM475" s="152">
        <v>105.687411</v>
      </c>
      <c r="AN475" s="152">
        <v>108.50963299999999</v>
      </c>
      <c r="AO475" s="152">
        <v>8</v>
      </c>
    </row>
    <row r="476" spans="1:41" x14ac:dyDescent="0.25">
      <c r="A476" s="148">
        <v>43031</v>
      </c>
      <c r="B476" s="152">
        <v>24</v>
      </c>
      <c r="C476" s="152">
        <v>9.9535929999999997</v>
      </c>
      <c r="D476" s="152">
        <v>9.9535929999999997</v>
      </c>
      <c r="E476" s="152">
        <v>6.9935049999999999</v>
      </c>
      <c r="F476" s="152">
        <v>87</v>
      </c>
      <c r="G476" s="152">
        <v>9.8314500000000002</v>
      </c>
      <c r="H476" s="152">
        <v>9.8314500000000002</v>
      </c>
      <c r="I476" s="152">
        <v>7.0940529999999997</v>
      </c>
      <c r="J476" s="152">
        <v>171</v>
      </c>
      <c r="K476" s="152">
        <v>9.6710550000000008</v>
      </c>
      <c r="L476" s="152">
        <v>9.6710550000000008</v>
      </c>
      <c r="M476" s="152">
        <v>7.1607060000000002</v>
      </c>
      <c r="N476" s="152">
        <v>353</v>
      </c>
      <c r="O476" s="152">
        <v>9.3373419999999996</v>
      </c>
      <c r="P476" s="152">
        <v>9.3373419999999996</v>
      </c>
      <c r="Q476" s="152">
        <v>7.23759</v>
      </c>
      <c r="R476" s="152">
        <v>962</v>
      </c>
      <c r="S476" s="152">
        <v>102.416296</v>
      </c>
      <c r="T476" s="152">
        <v>105.30518499999999</v>
      </c>
      <c r="U476" s="152">
        <v>8</v>
      </c>
      <c r="V476" s="152">
        <v>1690</v>
      </c>
      <c r="W476" s="152">
        <v>98.050262000000004</v>
      </c>
      <c r="X476" s="152">
        <v>100.39748400000001</v>
      </c>
      <c r="Y476" s="152">
        <v>6.5</v>
      </c>
      <c r="Z476" s="152" t="s">
        <v>251</v>
      </c>
      <c r="AA476" s="152" t="s">
        <v>251</v>
      </c>
      <c r="AB476" s="152" t="s">
        <v>251</v>
      </c>
      <c r="AC476" s="152" t="s">
        <v>251</v>
      </c>
      <c r="AD476" s="152">
        <v>3510</v>
      </c>
      <c r="AE476" s="152">
        <v>102.339089</v>
      </c>
      <c r="AF476" s="152">
        <v>105.047422</v>
      </c>
      <c r="AG476" s="152">
        <v>7.5</v>
      </c>
      <c r="AH476" s="152">
        <v>6968</v>
      </c>
      <c r="AI476" s="152">
        <v>126.031279</v>
      </c>
      <c r="AJ476" s="152">
        <v>129.64239000000001</v>
      </c>
      <c r="AK476" s="152">
        <v>10</v>
      </c>
      <c r="AL476" s="152">
        <v>10972</v>
      </c>
      <c r="AM476" s="152">
        <v>105.81238</v>
      </c>
      <c r="AN476" s="152">
        <v>108.701269</v>
      </c>
      <c r="AO476" s="152">
        <v>8</v>
      </c>
    </row>
    <row r="477" spans="1:41" x14ac:dyDescent="0.25">
      <c r="A477" s="148">
        <v>43032</v>
      </c>
      <c r="B477" s="152">
        <v>23</v>
      </c>
      <c r="C477" s="152">
        <v>9.9552809999999994</v>
      </c>
      <c r="D477" s="152">
        <v>9.9552809999999994</v>
      </c>
      <c r="E477" s="152">
        <v>7.0309369999999998</v>
      </c>
      <c r="F477" s="152">
        <v>86</v>
      </c>
      <c r="G477" s="152">
        <v>9.8330540000000006</v>
      </c>
      <c r="H477" s="152">
        <v>9.8330540000000006</v>
      </c>
      <c r="I477" s="152">
        <v>7.1070869999999999</v>
      </c>
      <c r="J477" s="152">
        <v>170</v>
      </c>
      <c r="K477" s="152">
        <v>9.672091</v>
      </c>
      <c r="L477" s="152">
        <v>9.672091</v>
      </c>
      <c r="M477" s="152">
        <v>7.179373</v>
      </c>
      <c r="N477" s="152">
        <v>352</v>
      </c>
      <c r="O477" s="152">
        <v>9.3387569999999993</v>
      </c>
      <c r="P477" s="152">
        <v>9.3387569999999993</v>
      </c>
      <c r="Q477" s="152">
        <v>7.241555</v>
      </c>
      <c r="R477" s="152">
        <v>961</v>
      </c>
      <c r="S477" s="152">
        <v>102.212087</v>
      </c>
      <c r="T477" s="152">
        <v>105.123198</v>
      </c>
      <c r="U477" s="152">
        <v>8</v>
      </c>
      <c r="V477" s="152">
        <v>1689</v>
      </c>
      <c r="W477" s="152">
        <v>97.711656000000005</v>
      </c>
      <c r="X477" s="152">
        <v>100.07693399999999</v>
      </c>
      <c r="Y477" s="152">
        <v>6.5</v>
      </c>
      <c r="Z477" s="152" t="s">
        <v>251</v>
      </c>
      <c r="AA477" s="152" t="s">
        <v>251</v>
      </c>
      <c r="AB477" s="152" t="s">
        <v>251</v>
      </c>
      <c r="AC477" s="152" t="s">
        <v>251</v>
      </c>
      <c r="AD477" s="152">
        <v>3509</v>
      </c>
      <c r="AE477" s="152">
        <v>101.779732</v>
      </c>
      <c r="AF477" s="152">
        <v>104.508899</v>
      </c>
      <c r="AG477" s="152">
        <v>7.5</v>
      </c>
      <c r="AH477" s="152">
        <v>6967</v>
      </c>
      <c r="AI477" s="152">
        <v>125.174314</v>
      </c>
      <c r="AJ477" s="152">
        <v>128.81320299999999</v>
      </c>
      <c r="AK477" s="152">
        <v>10</v>
      </c>
      <c r="AL477" s="152">
        <v>10971</v>
      </c>
      <c r="AM477" s="152">
        <v>104.809586</v>
      </c>
      <c r="AN477" s="152">
        <v>107.720697</v>
      </c>
      <c r="AO477" s="152">
        <v>8</v>
      </c>
    </row>
    <row r="478" spans="1:41" x14ac:dyDescent="0.25">
      <c r="A478" s="148">
        <v>43033</v>
      </c>
      <c r="B478" s="152">
        <v>22</v>
      </c>
      <c r="C478" s="152">
        <v>9.9572109999999991</v>
      </c>
      <c r="D478" s="152">
        <v>9.9572109999999991</v>
      </c>
      <c r="E478" s="152">
        <v>7.0319250000000002</v>
      </c>
      <c r="F478" s="152">
        <v>85</v>
      </c>
      <c r="G478" s="152">
        <v>9.8353529999999996</v>
      </c>
      <c r="H478" s="152">
        <v>9.8353529999999996</v>
      </c>
      <c r="I478" s="152">
        <v>7.09002</v>
      </c>
      <c r="J478" s="152">
        <v>169</v>
      </c>
      <c r="K478" s="152">
        <v>9.6748080000000005</v>
      </c>
      <c r="L478" s="152">
        <v>9.6748080000000005</v>
      </c>
      <c r="M478" s="152">
        <v>7.1600039999999998</v>
      </c>
      <c r="N478" s="152">
        <v>351</v>
      </c>
      <c r="O478" s="152">
        <v>9.3372159999999997</v>
      </c>
      <c r="P478" s="152">
        <v>9.3372159999999997</v>
      </c>
      <c r="Q478" s="152">
        <v>7.2803120000000003</v>
      </c>
      <c r="R478" s="152">
        <v>960</v>
      </c>
      <c r="S478" s="152">
        <v>102.234425</v>
      </c>
      <c r="T478" s="152">
        <v>105.16775800000001</v>
      </c>
      <c r="U478" s="152">
        <v>8</v>
      </c>
      <c r="V478" s="152">
        <v>1688</v>
      </c>
      <c r="W478" s="152">
        <v>97.743398999999997</v>
      </c>
      <c r="X478" s="152">
        <v>100.126732</v>
      </c>
      <c r="Y478" s="152">
        <v>6.5</v>
      </c>
      <c r="Z478" s="152" t="s">
        <v>251</v>
      </c>
      <c r="AA478" s="152" t="s">
        <v>251</v>
      </c>
      <c r="AB478" s="152" t="s">
        <v>251</v>
      </c>
      <c r="AC478" s="152" t="s">
        <v>251</v>
      </c>
      <c r="AD478" s="152">
        <v>3508</v>
      </c>
      <c r="AE478" s="152">
        <v>101.603825</v>
      </c>
      <c r="AF478" s="152">
        <v>104.353825</v>
      </c>
      <c r="AG478" s="152">
        <v>7.5</v>
      </c>
      <c r="AH478" s="152">
        <v>6966</v>
      </c>
      <c r="AI478" s="152">
        <v>124.922291</v>
      </c>
      <c r="AJ478" s="152">
        <v>128.58895799999999</v>
      </c>
      <c r="AK478" s="152">
        <v>10</v>
      </c>
      <c r="AL478" s="152">
        <v>10970</v>
      </c>
      <c r="AM478" s="152">
        <v>104.52368199999999</v>
      </c>
      <c r="AN478" s="152">
        <v>107.457015</v>
      </c>
      <c r="AO478" s="152">
        <v>8</v>
      </c>
    </row>
    <row r="479" spans="1:41" x14ac:dyDescent="0.25">
      <c r="A479" s="148">
        <v>43034</v>
      </c>
      <c r="B479" s="152">
        <v>28</v>
      </c>
      <c r="C479" s="152">
        <v>9.9456919999999993</v>
      </c>
      <c r="D479" s="152">
        <v>9.9456919999999993</v>
      </c>
      <c r="E479" s="152">
        <v>7.0205849999999996</v>
      </c>
      <c r="F479" s="152">
        <v>91</v>
      </c>
      <c r="G479" s="152">
        <v>9.8239359999999998</v>
      </c>
      <c r="H479" s="152">
        <v>9.8239359999999998</v>
      </c>
      <c r="I479" s="152">
        <v>7.0899989999999997</v>
      </c>
      <c r="J479" s="152">
        <v>182</v>
      </c>
      <c r="K479" s="152">
        <v>9.6497019999999996</v>
      </c>
      <c r="L479" s="152">
        <v>9.6497019999999996</v>
      </c>
      <c r="M479" s="152">
        <v>7.1805029999999999</v>
      </c>
      <c r="N479" s="152">
        <v>350</v>
      </c>
      <c r="O479" s="152">
        <v>9.3386019999999998</v>
      </c>
      <c r="P479" s="152">
        <v>9.3386019999999998</v>
      </c>
      <c r="Q479" s="152">
        <v>7.284764</v>
      </c>
      <c r="R479" s="152">
        <v>959</v>
      </c>
      <c r="S479" s="152">
        <v>102.208219</v>
      </c>
      <c r="T479" s="152">
        <v>105.163775</v>
      </c>
      <c r="U479" s="152">
        <v>8</v>
      </c>
      <c r="V479" s="152">
        <v>1687</v>
      </c>
      <c r="W479" s="152">
        <v>97.670992999999996</v>
      </c>
      <c r="X479" s="152">
        <v>100.072382</v>
      </c>
      <c r="Y479" s="152">
        <v>6.5</v>
      </c>
      <c r="Z479" s="152" t="s">
        <v>251</v>
      </c>
      <c r="AA479" s="152" t="s">
        <v>251</v>
      </c>
      <c r="AB479" s="152" t="s">
        <v>251</v>
      </c>
      <c r="AC479" s="152" t="s">
        <v>251</v>
      </c>
      <c r="AD479" s="152">
        <v>3507</v>
      </c>
      <c r="AE479" s="152">
        <v>101.607568</v>
      </c>
      <c r="AF479" s="152">
        <v>104.378401</v>
      </c>
      <c r="AG479" s="152">
        <v>7.5</v>
      </c>
      <c r="AH479" s="152">
        <v>6965</v>
      </c>
      <c r="AI479" s="152">
        <v>125.06314999999999</v>
      </c>
      <c r="AJ479" s="152">
        <v>128.75759400000001</v>
      </c>
      <c r="AK479" s="152">
        <v>10</v>
      </c>
      <c r="AL479" s="152">
        <v>10969</v>
      </c>
      <c r="AM479" s="152">
        <v>104.705623</v>
      </c>
      <c r="AN479" s="152">
        <v>107.661179</v>
      </c>
      <c r="AO479" s="152">
        <v>8</v>
      </c>
    </row>
    <row r="480" spans="1:41" x14ac:dyDescent="0.25">
      <c r="A480" s="148">
        <v>43035</v>
      </c>
      <c r="B480" s="152">
        <v>27</v>
      </c>
      <c r="C480" s="152">
        <v>9.9476259999999996</v>
      </c>
      <c r="D480" s="152">
        <v>9.9476259999999996</v>
      </c>
      <c r="E480" s="152">
        <v>7.0199660000000002</v>
      </c>
      <c r="F480" s="152">
        <v>90</v>
      </c>
      <c r="G480" s="152">
        <v>9.8256890000000006</v>
      </c>
      <c r="H480" s="152">
        <v>9.8256890000000006</v>
      </c>
      <c r="I480" s="152">
        <v>7.096133</v>
      </c>
      <c r="J480" s="152">
        <v>181</v>
      </c>
      <c r="K480" s="152">
        <v>9.6510990000000003</v>
      </c>
      <c r="L480" s="152">
        <v>9.6510990000000003</v>
      </c>
      <c r="M480" s="152">
        <v>7.1903389999999998</v>
      </c>
      <c r="N480" s="152">
        <v>349</v>
      </c>
      <c r="O480" s="152">
        <v>9.3390789999999999</v>
      </c>
      <c r="P480" s="152">
        <v>9.3390789999999999</v>
      </c>
      <c r="Q480" s="152">
        <v>7.299995</v>
      </c>
      <c r="R480" s="152">
        <v>958</v>
      </c>
      <c r="S480" s="152">
        <v>102.254751</v>
      </c>
      <c r="T480" s="152">
        <v>105.232529</v>
      </c>
      <c r="U480" s="152">
        <v>8</v>
      </c>
      <c r="V480" s="152">
        <v>1686</v>
      </c>
      <c r="W480" s="152">
        <v>97.712417000000002</v>
      </c>
      <c r="X480" s="152">
        <v>100.131861</v>
      </c>
      <c r="Y480" s="152">
        <v>6.5</v>
      </c>
      <c r="Z480" s="152" t="s">
        <v>251</v>
      </c>
      <c r="AA480" s="152" t="s">
        <v>251</v>
      </c>
      <c r="AB480" s="152" t="s">
        <v>251</v>
      </c>
      <c r="AC480" s="152" t="s">
        <v>251</v>
      </c>
      <c r="AD480" s="152">
        <v>3506</v>
      </c>
      <c r="AE480" s="152">
        <v>101.6298</v>
      </c>
      <c r="AF480" s="152">
        <v>104.42146700000001</v>
      </c>
      <c r="AG480" s="152">
        <v>7.5</v>
      </c>
      <c r="AH480" s="152">
        <v>6964</v>
      </c>
      <c r="AI480" s="152">
        <v>125.292908</v>
      </c>
      <c r="AJ480" s="152">
        <v>129.01513</v>
      </c>
      <c r="AK480" s="152">
        <v>10</v>
      </c>
      <c r="AL480" s="152">
        <v>10968</v>
      </c>
      <c r="AM480" s="152">
        <v>104.951488</v>
      </c>
      <c r="AN480" s="152">
        <v>107.929266</v>
      </c>
      <c r="AO480" s="152">
        <v>8</v>
      </c>
    </row>
    <row r="481" spans="1:41" x14ac:dyDescent="0.25">
      <c r="A481" s="148">
        <v>43038</v>
      </c>
      <c r="B481" s="152">
        <v>24</v>
      </c>
      <c r="C481" s="152">
        <v>9.9534889999999994</v>
      </c>
      <c r="D481" s="152">
        <v>9.9534889999999994</v>
      </c>
      <c r="E481" s="152">
        <v>7.0092509999999999</v>
      </c>
      <c r="F481" s="152">
        <v>87</v>
      </c>
      <c r="G481" s="152">
        <v>9.8308440000000008</v>
      </c>
      <c r="H481" s="152">
        <v>9.8308440000000008</v>
      </c>
      <c r="I481" s="152">
        <v>7.1199979999999998</v>
      </c>
      <c r="J481" s="152">
        <v>178</v>
      </c>
      <c r="K481" s="152">
        <v>9.6557119999999994</v>
      </c>
      <c r="L481" s="152">
        <v>9.6557119999999994</v>
      </c>
      <c r="M481" s="152">
        <v>7.2114079999999996</v>
      </c>
      <c r="N481" s="152">
        <v>346</v>
      </c>
      <c r="O481" s="152">
        <v>9.3439340000000009</v>
      </c>
      <c r="P481" s="152">
        <v>9.3439340000000009</v>
      </c>
      <c r="Q481" s="152">
        <v>7.3054030000000001</v>
      </c>
      <c r="R481" s="152">
        <v>955</v>
      </c>
      <c r="S481" s="152">
        <v>102.297605</v>
      </c>
      <c r="T481" s="152">
        <v>105.342049</v>
      </c>
      <c r="U481" s="152">
        <v>8</v>
      </c>
      <c r="V481" s="152">
        <v>1683</v>
      </c>
      <c r="W481" s="152">
        <v>97.637597999999997</v>
      </c>
      <c r="X481" s="152">
        <v>100.111209</v>
      </c>
      <c r="Y481" s="152">
        <v>6.5</v>
      </c>
      <c r="Z481" s="152" t="s">
        <v>251</v>
      </c>
      <c r="AA481" s="152" t="s">
        <v>251</v>
      </c>
      <c r="AB481" s="152" t="s">
        <v>251</v>
      </c>
      <c r="AC481" s="152" t="s">
        <v>251</v>
      </c>
      <c r="AD481" s="152">
        <v>3503</v>
      </c>
      <c r="AE481" s="152">
        <v>101.44304700000001</v>
      </c>
      <c r="AF481" s="152">
        <v>104.297214</v>
      </c>
      <c r="AG481" s="152">
        <v>7.5</v>
      </c>
      <c r="AH481" s="152">
        <v>6961</v>
      </c>
      <c r="AI481" s="152">
        <v>125.03652700000001</v>
      </c>
      <c r="AJ481" s="152">
        <v>128.842083</v>
      </c>
      <c r="AK481" s="152">
        <v>10</v>
      </c>
      <c r="AL481" s="152">
        <v>10965</v>
      </c>
      <c r="AM481" s="152">
        <v>104.678882</v>
      </c>
      <c r="AN481" s="152">
        <v>107.723326</v>
      </c>
      <c r="AO481" s="152">
        <v>8</v>
      </c>
    </row>
    <row r="482" spans="1:41" x14ac:dyDescent="0.25">
      <c r="A482" s="148">
        <v>43039</v>
      </c>
      <c r="B482" s="152">
        <v>23</v>
      </c>
      <c r="C482" s="152">
        <v>9.9554489999999998</v>
      </c>
      <c r="D482" s="152">
        <v>9.9554489999999998</v>
      </c>
      <c r="E482" s="152">
        <v>7.0044050000000002</v>
      </c>
      <c r="F482" s="152">
        <v>86</v>
      </c>
      <c r="G482" s="152">
        <v>9.8328629999999997</v>
      </c>
      <c r="H482" s="152">
        <v>9.8328629999999997</v>
      </c>
      <c r="I482" s="152">
        <v>7.1153560000000002</v>
      </c>
      <c r="J482" s="152">
        <v>177</v>
      </c>
      <c r="K482" s="152">
        <v>9.6585509999999992</v>
      </c>
      <c r="L482" s="152">
        <v>9.6585509999999992</v>
      </c>
      <c r="M482" s="152">
        <v>7.1902350000000004</v>
      </c>
      <c r="N482" s="152">
        <v>345</v>
      </c>
      <c r="O482" s="152">
        <v>9.3479759999999992</v>
      </c>
      <c r="P482" s="152">
        <v>9.3479759999999992</v>
      </c>
      <c r="Q482" s="152">
        <v>7.2782910000000003</v>
      </c>
      <c r="R482" s="152">
        <v>954</v>
      </c>
      <c r="S482" s="152">
        <v>102.416062</v>
      </c>
      <c r="T482" s="152">
        <v>105.48272900000001</v>
      </c>
      <c r="U482" s="152">
        <v>8</v>
      </c>
      <c r="V482" s="152">
        <v>1682</v>
      </c>
      <c r="W482" s="152">
        <v>97.869161000000005</v>
      </c>
      <c r="X482" s="152">
        <v>100.360828</v>
      </c>
      <c r="Y482" s="152">
        <v>6.5</v>
      </c>
      <c r="Z482" s="152" t="s">
        <v>251</v>
      </c>
      <c r="AA482" s="152" t="s">
        <v>251</v>
      </c>
      <c r="AB482" s="152" t="s">
        <v>251</v>
      </c>
      <c r="AC482" s="152" t="s">
        <v>251</v>
      </c>
      <c r="AD482" s="152">
        <v>3502</v>
      </c>
      <c r="AE482" s="152">
        <v>101.77407100000001</v>
      </c>
      <c r="AF482" s="152">
        <v>104.64907100000001</v>
      </c>
      <c r="AG482" s="152">
        <v>7.5</v>
      </c>
      <c r="AH482" s="152">
        <v>6960</v>
      </c>
      <c r="AI482" s="152">
        <v>125.421813</v>
      </c>
      <c r="AJ482" s="152">
        <v>129.255146</v>
      </c>
      <c r="AK482" s="152">
        <v>10</v>
      </c>
      <c r="AL482" s="152">
        <v>10964</v>
      </c>
      <c r="AM482" s="152">
        <v>105.090919</v>
      </c>
      <c r="AN482" s="152">
        <v>108.15758599999999</v>
      </c>
      <c r="AO482" s="152">
        <v>8</v>
      </c>
    </row>
    <row r="483" spans="1:41" x14ac:dyDescent="0.25">
      <c r="A483" s="148">
        <v>43040</v>
      </c>
      <c r="B483" s="152">
        <v>29</v>
      </c>
      <c r="C483" s="152">
        <v>9.9437300000000004</v>
      </c>
      <c r="D483" s="152">
        <v>9.9437300000000004</v>
      </c>
      <c r="E483" s="152">
        <v>7.0247700000000002</v>
      </c>
      <c r="F483" s="152">
        <v>92</v>
      </c>
      <c r="G483" s="152">
        <v>9.8215509999999995</v>
      </c>
      <c r="H483" s="152">
        <v>9.8215509999999995</v>
      </c>
      <c r="I483" s="152">
        <v>7.1096579999999996</v>
      </c>
      <c r="J483" s="152">
        <v>176</v>
      </c>
      <c r="K483" s="152">
        <v>9.6599690000000002</v>
      </c>
      <c r="L483" s="152">
        <v>9.6599690000000002</v>
      </c>
      <c r="M483" s="152">
        <v>7.2000019999999996</v>
      </c>
      <c r="N483" s="152">
        <v>344</v>
      </c>
      <c r="O483" s="152">
        <v>9.3506630000000008</v>
      </c>
      <c r="P483" s="152">
        <v>9.3506630000000008</v>
      </c>
      <c r="Q483" s="152">
        <v>7.2672780000000001</v>
      </c>
      <c r="R483" s="152">
        <v>953</v>
      </c>
      <c r="S483" s="152">
        <v>102.389776</v>
      </c>
      <c r="T483" s="152">
        <v>105.47866500000001</v>
      </c>
      <c r="U483" s="152">
        <v>8</v>
      </c>
      <c r="V483" s="152">
        <v>1681</v>
      </c>
      <c r="W483" s="152">
        <v>97.790088999999995</v>
      </c>
      <c r="X483" s="152">
        <v>100.29981100000001</v>
      </c>
      <c r="Y483" s="152">
        <v>6.5</v>
      </c>
      <c r="Z483" s="152" t="s">
        <v>251</v>
      </c>
      <c r="AA483" s="152" t="s">
        <v>251</v>
      </c>
      <c r="AB483" s="152" t="s">
        <v>251</v>
      </c>
      <c r="AC483" s="152" t="s">
        <v>251</v>
      </c>
      <c r="AD483" s="152">
        <v>3501</v>
      </c>
      <c r="AE483" s="152">
        <v>101.646193</v>
      </c>
      <c r="AF483" s="152">
        <v>104.54202600000001</v>
      </c>
      <c r="AG483" s="152">
        <v>7.5</v>
      </c>
      <c r="AH483" s="152">
        <v>6959</v>
      </c>
      <c r="AI483" s="152">
        <v>125.29470600000001</v>
      </c>
      <c r="AJ483" s="152">
        <v>129.15581700000001</v>
      </c>
      <c r="AK483" s="152">
        <v>10</v>
      </c>
      <c r="AL483" s="152">
        <v>10963</v>
      </c>
      <c r="AM483" s="152">
        <v>104.946871</v>
      </c>
      <c r="AN483" s="152">
        <v>108.03576</v>
      </c>
      <c r="AO483" s="152">
        <v>8</v>
      </c>
    </row>
    <row r="484" spans="1:41" x14ac:dyDescent="0.25">
      <c r="A484" s="148">
        <v>43042</v>
      </c>
      <c r="B484" s="152">
        <v>27</v>
      </c>
      <c r="C484" s="152">
        <v>9.9475800000000003</v>
      </c>
      <c r="D484" s="152">
        <v>9.9475800000000003</v>
      </c>
      <c r="E484" s="152">
        <v>7.0261639999999996</v>
      </c>
      <c r="F484" s="152">
        <v>90</v>
      </c>
      <c r="G484" s="152">
        <v>9.8254330000000003</v>
      </c>
      <c r="H484" s="152">
        <v>9.8254330000000003</v>
      </c>
      <c r="I484" s="152">
        <v>7.1067400000000003</v>
      </c>
      <c r="J484" s="152">
        <v>174</v>
      </c>
      <c r="K484" s="152">
        <v>9.6642969999999995</v>
      </c>
      <c r="L484" s="152">
        <v>9.6642969999999995</v>
      </c>
      <c r="M484" s="152">
        <v>7.1868439999999998</v>
      </c>
      <c r="N484" s="152">
        <v>342</v>
      </c>
      <c r="O484" s="152">
        <v>9.3544730000000005</v>
      </c>
      <c r="P484" s="152">
        <v>9.3544730000000005</v>
      </c>
      <c r="Q484" s="152">
        <v>7.2639269999999998</v>
      </c>
      <c r="R484" s="152">
        <v>951</v>
      </c>
      <c r="S484" s="152">
        <v>102.409711</v>
      </c>
      <c r="T484" s="152">
        <v>105.54304399999999</v>
      </c>
      <c r="U484" s="152">
        <v>8</v>
      </c>
      <c r="V484" s="152">
        <v>1679</v>
      </c>
      <c r="W484" s="152">
        <v>97.836084</v>
      </c>
      <c r="X484" s="152">
        <v>100.381917</v>
      </c>
      <c r="Y484" s="152">
        <v>6.5</v>
      </c>
      <c r="Z484" s="152" t="s">
        <v>251</v>
      </c>
      <c r="AA484" s="152" t="s">
        <v>251</v>
      </c>
      <c r="AB484" s="152" t="s">
        <v>251</v>
      </c>
      <c r="AC484" s="152" t="s">
        <v>251</v>
      </c>
      <c r="AD484" s="152">
        <v>3499</v>
      </c>
      <c r="AE484" s="152">
        <v>101.78000299999999</v>
      </c>
      <c r="AF484" s="152">
        <v>104.71750299999999</v>
      </c>
      <c r="AG484" s="152">
        <v>7.5</v>
      </c>
      <c r="AH484" s="152">
        <v>6957</v>
      </c>
      <c r="AI484" s="152">
        <v>125.45273899999999</v>
      </c>
      <c r="AJ484" s="152">
        <v>129.369406</v>
      </c>
      <c r="AK484" s="152">
        <v>10</v>
      </c>
      <c r="AL484" s="152">
        <v>10961</v>
      </c>
      <c r="AM484" s="152">
        <v>105.17606499999999</v>
      </c>
      <c r="AN484" s="152">
        <v>108.309398</v>
      </c>
      <c r="AO484" s="152">
        <v>8</v>
      </c>
    </row>
    <row r="485" spans="1:41" x14ac:dyDescent="0.25">
      <c r="A485" s="148">
        <v>43045</v>
      </c>
      <c r="B485" s="152">
        <v>24</v>
      </c>
      <c r="C485" s="152">
        <v>9.9532919999999994</v>
      </c>
      <c r="D485" s="152">
        <v>9.9532919999999994</v>
      </c>
      <c r="E485" s="152">
        <v>7.0390779999999999</v>
      </c>
      <c r="F485" s="152">
        <v>87</v>
      </c>
      <c r="G485" s="152">
        <v>9.8311130000000002</v>
      </c>
      <c r="H485" s="152">
        <v>9.8311130000000002</v>
      </c>
      <c r="I485" s="152">
        <v>7.1084810000000003</v>
      </c>
      <c r="J485" s="152">
        <v>171</v>
      </c>
      <c r="K485" s="152">
        <v>9.6697539999999993</v>
      </c>
      <c r="L485" s="152">
        <v>9.6697539999999993</v>
      </c>
      <c r="M485" s="152">
        <v>7.1899940000000004</v>
      </c>
      <c r="N485" s="152">
        <v>339</v>
      </c>
      <c r="O485" s="152">
        <v>9.3590499999999999</v>
      </c>
      <c r="P485" s="152">
        <v>9.3590499999999999</v>
      </c>
      <c r="Q485" s="152">
        <v>7.2726920000000002</v>
      </c>
      <c r="R485" s="152">
        <v>948</v>
      </c>
      <c r="S485" s="152">
        <v>102.523332</v>
      </c>
      <c r="T485" s="152">
        <v>105.723332</v>
      </c>
      <c r="U485" s="152">
        <v>8</v>
      </c>
      <c r="V485" s="152">
        <v>1676</v>
      </c>
      <c r="W485" s="152">
        <v>98.033384999999996</v>
      </c>
      <c r="X485" s="152">
        <v>100.633385</v>
      </c>
      <c r="Y485" s="152">
        <v>6.5</v>
      </c>
      <c r="Z485" s="152" t="s">
        <v>251</v>
      </c>
      <c r="AA485" s="152" t="s">
        <v>251</v>
      </c>
      <c r="AB485" s="152" t="s">
        <v>251</v>
      </c>
      <c r="AC485" s="152" t="s">
        <v>251</v>
      </c>
      <c r="AD485" s="152">
        <v>3496</v>
      </c>
      <c r="AE485" s="152">
        <v>102.128992</v>
      </c>
      <c r="AF485" s="152">
        <v>105.128992</v>
      </c>
      <c r="AG485" s="152">
        <v>7.5</v>
      </c>
      <c r="AH485" s="152">
        <v>6954</v>
      </c>
      <c r="AI485" s="152">
        <v>125.996228</v>
      </c>
      <c r="AJ485" s="152">
        <v>129.996228</v>
      </c>
      <c r="AK485" s="152">
        <v>10</v>
      </c>
      <c r="AL485" s="152">
        <v>10958</v>
      </c>
      <c r="AM485" s="152">
        <v>105.716679</v>
      </c>
      <c r="AN485" s="152">
        <v>108.916679</v>
      </c>
      <c r="AO485" s="152">
        <v>8</v>
      </c>
    </row>
    <row r="486" spans="1:41" x14ac:dyDescent="0.25">
      <c r="A486" s="148">
        <v>43046</v>
      </c>
      <c r="B486" s="152">
        <v>23</v>
      </c>
      <c r="C486" s="152">
        <v>9.9550970000000003</v>
      </c>
      <c r="D486" s="152">
        <v>9.9550970000000003</v>
      </c>
      <c r="E486" s="152">
        <v>7.0599970000000001</v>
      </c>
      <c r="F486" s="152">
        <v>86</v>
      </c>
      <c r="G486" s="152">
        <v>9.8327559999999998</v>
      </c>
      <c r="H486" s="152">
        <v>9.8327559999999998</v>
      </c>
      <c r="I486" s="152">
        <v>7.1199890000000003</v>
      </c>
      <c r="J486" s="152">
        <v>170</v>
      </c>
      <c r="K486" s="152">
        <v>9.6716219999999993</v>
      </c>
      <c r="L486" s="152">
        <v>9.6716219999999993</v>
      </c>
      <c r="M486" s="152">
        <v>7.189991</v>
      </c>
      <c r="N486" s="152">
        <v>338</v>
      </c>
      <c r="O486" s="152">
        <v>9.3610410000000002</v>
      </c>
      <c r="P486" s="152">
        <v>9.3610410000000002</v>
      </c>
      <c r="Q486" s="152">
        <v>7.2700040000000001</v>
      </c>
      <c r="R486" s="152">
        <v>947</v>
      </c>
      <c r="S486" s="152">
        <v>102.442559</v>
      </c>
      <c r="T486" s="152">
        <v>105.664781</v>
      </c>
      <c r="U486" s="152">
        <v>8</v>
      </c>
      <c r="V486" s="152">
        <v>1675</v>
      </c>
      <c r="W486" s="152">
        <v>97.925927999999999</v>
      </c>
      <c r="X486" s="152">
        <v>100.54398399999999</v>
      </c>
      <c r="Y486" s="152">
        <v>6.5</v>
      </c>
      <c r="Z486" s="152" t="s">
        <v>251</v>
      </c>
      <c r="AA486" s="152" t="s">
        <v>251</v>
      </c>
      <c r="AB486" s="152" t="s">
        <v>251</v>
      </c>
      <c r="AC486" s="152" t="s">
        <v>251</v>
      </c>
      <c r="AD486" s="152">
        <v>3495</v>
      </c>
      <c r="AE486" s="152">
        <v>101.942156</v>
      </c>
      <c r="AF486" s="152">
        <v>104.96298899999999</v>
      </c>
      <c r="AG486" s="152">
        <v>7.5</v>
      </c>
      <c r="AH486" s="152">
        <v>6953</v>
      </c>
      <c r="AI486" s="152">
        <v>125.422219</v>
      </c>
      <c r="AJ486" s="152">
        <v>129.449997</v>
      </c>
      <c r="AK486" s="152">
        <v>10</v>
      </c>
      <c r="AL486" s="152">
        <v>10957</v>
      </c>
      <c r="AM486" s="152">
        <v>105.199292</v>
      </c>
      <c r="AN486" s="152">
        <v>108.421514</v>
      </c>
      <c r="AO486" s="152">
        <v>8</v>
      </c>
    </row>
    <row r="487" spans="1:41" x14ac:dyDescent="0.25">
      <c r="A487" s="148">
        <v>43047</v>
      </c>
      <c r="B487" s="152">
        <v>22</v>
      </c>
      <c r="C487" s="152">
        <v>9.9570290000000004</v>
      </c>
      <c r="D487" s="152">
        <v>9.9570290000000004</v>
      </c>
      <c r="E487" s="152">
        <v>7.0619639999999997</v>
      </c>
      <c r="F487" s="152">
        <v>85</v>
      </c>
      <c r="G487" s="152">
        <v>9.8351249999999997</v>
      </c>
      <c r="H487" s="152">
        <v>9.8351249999999997</v>
      </c>
      <c r="I487" s="152">
        <v>7.1000019999999999</v>
      </c>
      <c r="J487" s="152">
        <v>169</v>
      </c>
      <c r="K487" s="152">
        <v>9.6728609999999993</v>
      </c>
      <c r="L487" s="152">
        <v>9.6728609999999993</v>
      </c>
      <c r="M487" s="152">
        <v>7.2043229999999996</v>
      </c>
      <c r="N487" s="152">
        <v>337</v>
      </c>
      <c r="O487" s="152">
        <v>9.3620359999999998</v>
      </c>
      <c r="P487" s="152">
        <v>9.3620359999999998</v>
      </c>
      <c r="Q487" s="152">
        <v>7.2794480000000004</v>
      </c>
      <c r="R487" s="152">
        <v>946</v>
      </c>
      <c r="S487" s="152">
        <v>102.39384699999999</v>
      </c>
      <c r="T487" s="152">
        <v>105.638291</v>
      </c>
      <c r="U487" s="152">
        <v>8</v>
      </c>
      <c r="V487" s="152">
        <v>1674</v>
      </c>
      <c r="W487" s="152">
        <v>97.805743000000007</v>
      </c>
      <c r="X487" s="152">
        <v>100.44185400000001</v>
      </c>
      <c r="Y487" s="152">
        <v>6.5</v>
      </c>
      <c r="Z487" s="152" t="s">
        <v>251</v>
      </c>
      <c r="AA487" s="152" t="s">
        <v>251</v>
      </c>
      <c r="AB487" s="152" t="s">
        <v>251</v>
      </c>
      <c r="AC487" s="152" t="s">
        <v>251</v>
      </c>
      <c r="AD487" s="152">
        <v>3494</v>
      </c>
      <c r="AE487" s="152">
        <v>101.769744</v>
      </c>
      <c r="AF487" s="152">
        <v>104.81141100000001</v>
      </c>
      <c r="AG487" s="152">
        <v>7.5</v>
      </c>
      <c r="AH487" s="152">
        <v>6952</v>
      </c>
      <c r="AI487" s="152">
        <v>124.924474</v>
      </c>
      <c r="AJ487" s="152">
        <v>128.98003</v>
      </c>
      <c r="AK487" s="152">
        <v>10</v>
      </c>
      <c r="AL487" s="152">
        <v>10956</v>
      </c>
      <c r="AM487" s="152">
        <v>104.829033</v>
      </c>
      <c r="AN487" s="152">
        <v>108.073477</v>
      </c>
      <c r="AO487" s="152">
        <v>8</v>
      </c>
    </row>
    <row r="488" spans="1:41" x14ac:dyDescent="0.25">
      <c r="A488" s="148">
        <v>43048</v>
      </c>
      <c r="B488" s="152">
        <v>28</v>
      </c>
      <c r="C488" s="152">
        <v>9.9456959999999999</v>
      </c>
      <c r="D488" s="152">
        <v>9.9456959999999999</v>
      </c>
      <c r="E488" s="152">
        <v>7.0200649999999998</v>
      </c>
      <c r="F488" s="152">
        <v>91</v>
      </c>
      <c r="G488" s="152">
        <v>9.8231099999999998</v>
      </c>
      <c r="H488" s="152">
        <v>9.8231099999999998</v>
      </c>
      <c r="I488" s="152">
        <v>7.1238599999999996</v>
      </c>
      <c r="J488" s="152">
        <v>182</v>
      </c>
      <c r="K488" s="152">
        <v>9.6485269999999996</v>
      </c>
      <c r="L488" s="152">
        <v>9.6485269999999996</v>
      </c>
      <c r="M488" s="152">
        <v>7.2054660000000004</v>
      </c>
      <c r="N488" s="152">
        <v>336</v>
      </c>
      <c r="O488" s="152">
        <v>9.3640240000000006</v>
      </c>
      <c r="P488" s="152">
        <v>9.3640240000000006</v>
      </c>
      <c r="Q488" s="152">
        <v>7.2768170000000003</v>
      </c>
      <c r="R488" s="152">
        <v>945</v>
      </c>
      <c r="S488" s="152">
        <v>102.396986</v>
      </c>
      <c r="T488" s="152">
        <v>105.663653</v>
      </c>
      <c r="U488" s="152">
        <v>8</v>
      </c>
      <c r="V488" s="152">
        <v>1673</v>
      </c>
      <c r="W488" s="152">
        <v>97.873121999999995</v>
      </c>
      <c r="X488" s="152">
        <v>100.527289</v>
      </c>
      <c r="Y488" s="152">
        <v>6.5</v>
      </c>
      <c r="Z488" s="152" t="s">
        <v>251</v>
      </c>
      <c r="AA488" s="152" t="s">
        <v>251</v>
      </c>
      <c r="AB488" s="152" t="s">
        <v>251</v>
      </c>
      <c r="AC488" s="152" t="s">
        <v>251</v>
      </c>
      <c r="AD488" s="152">
        <v>3493</v>
      </c>
      <c r="AE488" s="152">
        <v>101.833826</v>
      </c>
      <c r="AF488" s="152">
        <v>104.896326</v>
      </c>
      <c r="AG488" s="152">
        <v>7.5</v>
      </c>
      <c r="AH488" s="152">
        <v>6951</v>
      </c>
      <c r="AI488" s="152">
        <v>124.931111</v>
      </c>
      <c r="AJ488" s="152">
        <v>129.014444</v>
      </c>
      <c r="AK488" s="152">
        <v>10</v>
      </c>
      <c r="AL488" s="152">
        <v>10955</v>
      </c>
      <c r="AM488" s="152">
        <v>104.722516</v>
      </c>
      <c r="AN488" s="152">
        <v>107.989183</v>
      </c>
      <c r="AO488" s="152">
        <v>8</v>
      </c>
    </row>
    <row r="489" spans="1:41" x14ac:dyDescent="0.25">
      <c r="A489" s="148">
        <v>43049</v>
      </c>
      <c r="B489" s="152">
        <v>27</v>
      </c>
      <c r="C489" s="152">
        <v>9.947476</v>
      </c>
      <c r="D489" s="152">
        <v>9.947476</v>
      </c>
      <c r="E489" s="152">
        <v>7.040178</v>
      </c>
      <c r="F489" s="152">
        <v>90</v>
      </c>
      <c r="G489" s="152">
        <v>9.8250600000000006</v>
      </c>
      <c r="H489" s="152">
        <v>9.8250600000000006</v>
      </c>
      <c r="I489" s="152">
        <v>7.1221959999999997</v>
      </c>
      <c r="J489" s="152">
        <v>181</v>
      </c>
      <c r="K489" s="152">
        <v>9.6504770000000004</v>
      </c>
      <c r="L489" s="152">
        <v>9.6504770000000004</v>
      </c>
      <c r="M489" s="152">
        <v>7.2036220000000002</v>
      </c>
      <c r="N489" s="152">
        <v>335</v>
      </c>
      <c r="O489" s="152">
        <v>9.3679860000000001</v>
      </c>
      <c r="P489" s="152">
        <v>9.3679860000000001</v>
      </c>
      <c r="Q489" s="152">
        <v>7.2500030000000004</v>
      </c>
      <c r="R489" s="152">
        <v>944</v>
      </c>
      <c r="S489" s="152">
        <v>102.301653</v>
      </c>
      <c r="T489" s="152">
        <v>105.590542</v>
      </c>
      <c r="U489" s="152">
        <v>8</v>
      </c>
      <c r="V489" s="152">
        <v>1672</v>
      </c>
      <c r="W489" s="152">
        <v>97.731127999999998</v>
      </c>
      <c r="X489" s="152">
        <v>100.40335</v>
      </c>
      <c r="Y489" s="152">
        <v>6.5</v>
      </c>
      <c r="Z489" s="152" t="s">
        <v>251</v>
      </c>
      <c r="AA489" s="152" t="s">
        <v>251</v>
      </c>
      <c r="AB489" s="152" t="s">
        <v>251</v>
      </c>
      <c r="AC489" s="152" t="s">
        <v>251</v>
      </c>
      <c r="AD489" s="152">
        <v>3492</v>
      </c>
      <c r="AE489" s="152">
        <v>101.639928</v>
      </c>
      <c r="AF489" s="152">
        <v>104.72326099999999</v>
      </c>
      <c r="AG489" s="152">
        <v>7.5</v>
      </c>
      <c r="AH489" s="152">
        <v>6950</v>
      </c>
      <c r="AI489" s="152">
        <v>124.67366699999999</v>
      </c>
      <c r="AJ489" s="152">
        <v>128.78477799999999</v>
      </c>
      <c r="AK489" s="152">
        <v>10</v>
      </c>
      <c r="AL489" s="152">
        <v>10954</v>
      </c>
      <c r="AM489" s="152">
        <v>104.462619</v>
      </c>
      <c r="AN489" s="152">
        <v>107.751508</v>
      </c>
      <c r="AO489" s="152">
        <v>8</v>
      </c>
    </row>
    <row r="490" spans="1:41" x14ac:dyDescent="0.25">
      <c r="A490" s="148">
        <v>43052</v>
      </c>
      <c r="B490" s="152">
        <v>24</v>
      </c>
      <c r="C490" s="152">
        <v>9.9532620000000005</v>
      </c>
      <c r="D490" s="152">
        <v>9.9532620000000005</v>
      </c>
      <c r="E490" s="152">
        <v>7.0436199999999998</v>
      </c>
      <c r="F490" s="152">
        <v>87</v>
      </c>
      <c r="G490" s="152">
        <v>9.8308210000000003</v>
      </c>
      <c r="H490" s="152">
        <v>9.8308210000000003</v>
      </c>
      <c r="I490" s="152">
        <v>7.1209819999999997</v>
      </c>
      <c r="J490" s="152">
        <v>178</v>
      </c>
      <c r="K490" s="152">
        <v>9.6557209999999998</v>
      </c>
      <c r="L490" s="152">
        <v>9.6557209999999998</v>
      </c>
      <c r="M490" s="152">
        <v>7.2112129999999999</v>
      </c>
      <c r="N490" s="152">
        <v>332</v>
      </c>
      <c r="O490" s="152">
        <v>9.3727839999999993</v>
      </c>
      <c r="P490" s="152">
        <v>9.3727839999999993</v>
      </c>
      <c r="Q490" s="152">
        <v>7.2562620000000004</v>
      </c>
      <c r="R490" s="152">
        <v>941</v>
      </c>
      <c r="S490" s="152">
        <v>102.265496</v>
      </c>
      <c r="T490" s="152">
        <v>105.62105200000001</v>
      </c>
      <c r="U490" s="152">
        <v>8</v>
      </c>
      <c r="V490" s="152">
        <v>1669</v>
      </c>
      <c r="W490" s="152">
        <v>97.654629</v>
      </c>
      <c r="X490" s="152">
        <v>100.381018</v>
      </c>
      <c r="Y490" s="152">
        <v>6.5</v>
      </c>
      <c r="Z490" s="152" t="s">
        <v>251</v>
      </c>
      <c r="AA490" s="152" t="s">
        <v>251</v>
      </c>
      <c r="AB490" s="152" t="s">
        <v>251</v>
      </c>
      <c r="AC490" s="152" t="s">
        <v>251</v>
      </c>
      <c r="AD490" s="152">
        <v>3489</v>
      </c>
      <c r="AE490" s="152">
        <v>101.509366</v>
      </c>
      <c r="AF490" s="152">
        <v>104.655199</v>
      </c>
      <c r="AG490" s="152">
        <v>7.5</v>
      </c>
      <c r="AH490" s="152">
        <v>6947</v>
      </c>
      <c r="AI490" s="152">
        <v>124.55745</v>
      </c>
      <c r="AJ490" s="152">
        <v>128.75189399999999</v>
      </c>
      <c r="AK490" s="152">
        <v>10</v>
      </c>
      <c r="AL490" s="152">
        <v>10951</v>
      </c>
      <c r="AM490" s="152">
        <v>104.219347</v>
      </c>
      <c r="AN490" s="152">
        <v>107.57490300000001</v>
      </c>
      <c r="AO490" s="152">
        <v>8</v>
      </c>
    </row>
    <row r="491" spans="1:41" x14ac:dyDescent="0.25">
      <c r="A491" s="148">
        <v>43053</v>
      </c>
      <c r="B491" s="152">
        <v>23</v>
      </c>
      <c r="C491" s="152">
        <v>9.9554729999999996</v>
      </c>
      <c r="D491" s="152">
        <v>9.9554729999999996</v>
      </c>
      <c r="E491" s="152">
        <v>7.0006149999999998</v>
      </c>
      <c r="F491" s="152">
        <v>86</v>
      </c>
      <c r="G491" s="152">
        <v>9.8325279999999999</v>
      </c>
      <c r="H491" s="152">
        <v>9.8325279999999999</v>
      </c>
      <c r="I491" s="152">
        <v>7.129861</v>
      </c>
      <c r="J491" s="152">
        <v>177</v>
      </c>
      <c r="K491" s="152">
        <v>9.6558109999999999</v>
      </c>
      <c r="L491" s="152">
        <v>9.6558109999999999</v>
      </c>
      <c r="M491" s="152">
        <v>7.2499909999999996</v>
      </c>
      <c r="N491" s="152">
        <v>331</v>
      </c>
      <c r="O491" s="152">
        <v>9.3734450000000002</v>
      </c>
      <c r="P491" s="152">
        <v>9.3734450000000002</v>
      </c>
      <c r="Q491" s="152">
        <v>7.2700009999999997</v>
      </c>
      <c r="R491" s="152">
        <v>940</v>
      </c>
      <c r="S491" s="152">
        <v>102.21580299999999</v>
      </c>
      <c r="T491" s="152">
        <v>105.593581</v>
      </c>
      <c r="U491" s="152">
        <v>8</v>
      </c>
      <c r="V491" s="152">
        <v>1668</v>
      </c>
      <c r="W491" s="152">
        <v>97.578725000000006</v>
      </c>
      <c r="X491" s="152">
        <v>100.32316899999999</v>
      </c>
      <c r="Y491" s="152">
        <v>6.5</v>
      </c>
      <c r="Z491" s="152" t="s">
        <v>251</v>
      </c>
      <c r="AA491" s="152" t="s">
        <v>251</v>
      </c>
      <c r="AB491" s="152" t="s">
        <v>251</v>
      </c>
      <c r="AC491" s="152" t="s">
        <v>251</v>
      </c>
      <c r="AD491" s="152">
        <v>3488</v>
      </c>
      <c r="AE491" s="152">
        <v>101.30096</v>
      </c>
      <c r="AF491" s="152">
        <v>104.46762699999999</v>
      </c>
      <c r="AG491" s="152">
        <v>7.5</v>
      </c>
      <c r="AH491" s="152">
        <v>6946</v>
      </c>
      <c r="AI491" s="152">
        <v>124.28108899999999</v>
      </c>
      <c r="AJ491" s="152">
        <v>128.503311</v>
      </c>
      <c r="AK491" s="152">
        <v>10</v>
      </c>
      <c r="AL491" s="152">
        <v>10950</v>
      </c>
      <c r="AM491" s="152">
        <v>103.970708</v>
      </c>
      <c r="AN491" s="152">
        <v>107.34848599999999</v>
      </c>
      <c r="AO491" s="152">
        <v>8</v>
      </c>
    </row>
    <row r="492" spans="1:41" x14ac:dyDescent="0.25">
      <c r="A492" s="148">
        <v>43054</v>
      </c>
      <c r="B492" s="152">
        <v>22</v>
      </c>
      <c r="C492" s="152">
        <v>9.9573110000000007</v>
      </c>
      <c r="D492" s="152">
        <v>9.9573110000000007</v>
      </c>
      <c r="E492" s="152">
        <v>7.0154209999999999</v>
      </c>
      <c r="F492" s="152">
        <v>85</v>
      </c>
      <c r="G492" s="152">
        <v>9.8341449999999995</v>
      </c>
      <c r="H492" s="152">
        <v>9.8341449999999995</v>
      </c>
      <c r="I492" s="152">
        <v>7.1429159999999996</v>
      </c>
      <c r="J492" s="152">
        <v>176</v>
      </c>
      <c r="K492" s="152">
        <v>9.6576780000000007</v>
      </c>
      <c r="L492" s="152">
        <v>9.6576780000000007</v>
      </c>
      <c r="M492" s="152">
        <v>7.2502319999999996</v>
      </c>
      <c r="N492" s="152">
        <v>330</v>
      </c>
      <c r="O492" s="152">
        <v>9.3736859999999993</v>
      </c>
      <c r="P492" s="152">
        <v>9.3736859999999993</v>
      </c>
      <c r="Q492" s="152">
        <v>7.2890389999999998</v>
      </c>
      <c r="R492" s="152">
        <v>939</v>
      </c>
      <c r="S492" s="152">
        <v>102.0515</v>
      </c>
      <c r="T492" s="152">
        <v>105.4515</v>
      </c>
      <c r="U492" s="152">
        <v>8</v>
      </c>
      <c r="V492" s="152">
        <v>1667</v>
      </c>
      <c r="W492" s="152">
        <v>97.384471000000005</v>
      </c>
      <c r="X492" s="152">
        <v>100.14697099999999</v>
      </c>
      <c r="Y492" s="152">
        <v>6.5</v>
      </c>
      <c r="Z492" s="152" t="s">
        <v>251</v>
      </c>
      <c r="AA492" s="152" t="s">
        <v>251</v>
      </c>
      <c r="AB492" s="152" t="s">
        <v>251</v>
      </c>
      <c r="AC492" s="152" t="s">
        <v>251</v>
      </c>
      <c r="AD492" s="152">
        <v>3487</v>
      </c>
      <c r="AE492" s="152">
        <v>100.948232</v>
      </c>
      <c r="AF492" s="152">
        <v>104.135732</v>
      </c>
      <c r="AG492" s="152">
        <v>7.5</v>
      </c>
      <c r="AH492" s="152">
        <v>6945</v>
      </c>
      <c r="AI492" s="152">
        <v>123.72189299999999</v>
      </c>
      <c r="AJ492" s="152">
        <v>127.97189299999999</v>
      </c>
      <c r="AK492" s="152">
        <v>10</v>
      </c>
      <c r="AL492" s="152">
        <v>10949</v>
      </c>
      <c r="AM492" s="152">
        <v>103.39718499999999</v>
      </c>
      <c r="AN492" s="152">
        <v>106.797185</v>
      </c>
      <c r="AO492" s="152">
        <v>8</v>
      </c>
    </row>
    <row r="493" spans="1:41" x14ac:dyDescent="0.25">
      <c r="A493" s="148">
        <v>43055</v>
      </c>
      <c r="B493" s="152">
        <v>28</v>
      </c>
      <c r="C493" s="152">
        <v>9.9457830000000005</v>
      </c>
      <c r="D493" s="152">
        <v>9.9457830000000005</v>
      </c>
      <c r="E493" s="152">
        <v>7.0087570000000001</v>
      </c>
      <c r="F493" s="152">
        <v>91</v>
      </c>
      <c r="G493" s="152">
        <v>9.8226180000000003</v>
      </c>
      <c r="H493" s="152">
        <v>9.8226180000000003</v>
      </c>
      <c r="I493" s="152">
        <v>7.1440320000000002</v>
      </c>
      <c r="J493" s="152">
        <v>175</v>
      </c>
      <c r="K493" s="152">
        <v>9.6596759999999993</v>
      </c>
      <c r="L493" s="152">
        <v>9.6596759999999993</v>
      </c>
      <c r="M493" s="152">
        <v>7.2476039999999999</v>
      </c>
      <c r="N493" s="152">
        <v>329</v>
      </c>
      <c r="O493" s="152">
        <v>9.3765079999999994</v>
      </c>
      <c r="P493" s="152">
        <v>9.3765079999999994</v>
      </c>
      <c r="Q493" s="152">
        <v>7.2760610000000003</v>
      </c>
      <c r="R493" s="152">
        <v>938</v>
      </c>
      <c r="S493" s="152">
        <v>102.112554</v>
      </c>
      <c r="T493" s="152">
        <v>105.53477599999999</v>
      </c>
      <c r="U493" s="152">
        <v>8</v>
      </c>
      <c r="V493" s="152">
        <v>1666</v>
      </c>
      <c r="W493" s="152">
        <v>97.542392000000007</v>
      </c>
      <c r="X493" s="152">
        <v>100.322948</v>
      </c>
      <c r="Y493" s="152">
        <v>6.5</v>
      </c>
      <c r="Z493" s="152" t="s">
        <v>251</v>
      </c>
      <c r="AA493" s="152" t="s">
        <v>251</v>
      </c>
      <c r="AB493" s="152" t="s">
        <v>251</v>
      </c>
      <c r="AC493" s="152" t="s">
        <v>251</v>
      </c>
      <c r="AD493" s="152">
        <v>3486</v>
      </c>
      <c r="AE493" s="152">
        <v>101.29957400000001</v>
      </c>
      <c r="AF493" s="152">
        <v>104.507907</v>
      </c>
      <c r="AG493" s="152">
        <v>7.5</v>
      </c>
      <c r="AH493" s="152">
        <v>6944</v>
      </c>
      <c r="AI493" s="152">
        <v>124.309924</v>
      </c>
      <c r="AJ493" s="152">
        <v>128.58770200000001</v>
      </c>
      <c r="AK493" s="152">
        <v>10</v>
      </c>
      <c r="AL493" s="152">
        <v>10948</v>
      </c>
      <c r="AM493" s="152">
        <v>103.97261</v>
      </c>
      <c r="AN493" s="152">
        <v>107.39483199999999</v>
      </c>
      <c r="AO493" s="152">
        <v>8</v>
      </c>
    </row>
    <row r="494" spans="1:41" x14ac:dyDescent="0.25">
      <c r="A494" s="148">
        <v>43056</v>
      </c>
      <c r="B494" s="152">
        <v>27</v>
      </c>
      <c r="C494" s="152">
        <v>9.9477740000000008</v>
      </c>
      <c r="D494" s="152">
        <v>9.9477740000000008</v>
      </c>
      <c r="E494" s="152">
        <v>7.0000249999999999</v>
      </c>
      <c r="F494" s="152">
        <v>90</v>
      </c>
      <c r="G494" s="152">
        <v>9.8246559999999992</v>
      </c>
      <c r="H494" s="152">
        <v>9.8246559999999992</v>
      </c>
      <c r="I494" s="152">
        <v>7.1389370000000003</v>
      </c>
      <c r="J494" s="152">
        <v>174</v>
      </c>
      <c r="K494" s="152">
        <v>9.6614830000000005</v>
      </c>
      <c r="L494" s="152">
        <v>9.6614830000000005</v>
      </c>
      <c r="M494" s="152">
        <v>7.2491979999999998</v>
      </c>
      <c r="N494" s="152">
        <v>328</v>
      </c>
      <c r="O494" s="152">
        <v>9.3787710000000004</v>
      </c>
      <c r="P494" s="152">
        <v>9.3787710000000004</v>
      </c>
      <c r="Q494" s="152">
        <v>7.2700009999999997</v>
      </c>
      <c r="R494" s="152">
        <v>937</v>
      </c>
      <c r="S494" s="152">
        <v>102.23388199999999</v>
      </c>
      <c r="T494" s="152">
        <v>105.678326</v>
      </c>
      <c r="U494" s="152">
        <v>8</v>
      </c>
      <c r="V494" s="152">
        <v>1665</v>
      </c>
      <c r="W494" s="152">
        <v>97.701896000000005</v>
      </c>
      <c r="X494" s="152">
        <v>100.500507</v>
      </c>
      <c r="Y494" s="152">
        <v>6.5</v>
      </c>
      <c r="Z494" s="152" t="s">
        <v>251</v>
      </c>
      <c r="AA494" s="152" t="s">
        <v>251</v>
      </c>
      <c r="AB494" s="152" t="s">
        <v>251</v>
      </c>
      <c r="AC494" s="152" t="s">
        <v>251</v>
      </c>
      <c r="AD494" s="152">
        <v>3485</v>
      </c>
      <c r="AE494" s="152">
        <v>101.639381</v>
      </c>
      <c r="AF494" s="152">
        <v>104.868548</v>
      </c>
      <c r="AG494" s="152">
        <v>7.5</v>
      </c>
      <c r="AH494" s="152">
        <v>6943</v>
      </c>
      <c r="AI494" s="152">
        <v>124.63208299999999</v>
      </c>
      <c r="AJ494" s="152">
        <v>128.93763899999999</v>
      </c>
      <c r="AK494" s="152">
        <v>10</v>
      </c>
      <c r="AL494" s="152">
        <v>10947</v>
      </c>
      <c r="AM494" s="152">
        <v>104.463831</v>
      </c>
      <c r="AN494" s="152">
        <v>107.908275</v>
      </c>
      <c r="AO494" s="152">
        <v>8</v>
      </c>
    </row>
    <row r="495" spans="1:41" x14ac:dyDescent="0.25">
      <c r="A495" s="148">
        <v>43060</v>
      </c>
      <c r="B495" s="152">
        <v>23</v>
      </c>
      <c r="C495" s="152">
        <v>9.955489</v>
      </c>
      <c r="D495" s="152">
        <v>9.955489</v>
      </c>
      <c r="E495" s="152">
        <v>6.9980880000000001</v>
      </c>
      <c r="F495" s="152">
        <v>86</v>
      </c>
      <c r="G495" s="152">
        <v>9.8325560000000003</v>
      </c>
      <c r="H495" s="152">
        <v>9.8325560000000003</v>
      </c>
      <c r="I495" s="152">
        <v>7.1286490000000002</v>
      </c>
      <c r="J495" s="152">
        <v>170</v>
      </c>
      <c r="K495" s="152">
        <v>9.6702150000000007</v>
      </c>
      <c r="L495" s="152">
        <v>9.6702150000000007</v>
      </c>
      <c r="M495" s="152">
        <v>7.2218479999999996</v>
      </c>
      <c r="N495" s="152">
        <v>324</v>
      </c>
      <c r="O495" s="152">
        <v>9.3874680000000001</v>
      </c>
      <c r="P495" s="152">
        <v>9.3874680000000001</v>
      </c>
      <c r="Q495" s="152">
        <v>7.2499969999999996</v>
      </c>
      <c r="R495" s="152">
        <v>933</v>
      </c>
      <c r="S495" s="152">
        <v>102.300572</v>
      </c>
      <c r="T495" s="152">
        <v>105.833905</v>
      </c>
      <c r="U495" s="152">
        <v>8</v>
      </c>
      <c r="V495" s="152">
        <v>1661</v>
      </c>
      <c r="W495" s="152">
        <v>97.854864000000006</v>
      </c>
      <c r="X495" s="152">
        <v>100.725697</v>
      </c>
      <c r="Y495" s="152">
        <v>6.5</v>
      </c>
      <c r="Z495" s="152" t="s">
        <v>251</v>
      </c>
      <c r="AA495" s="152" t="s">
        <v>251</v>
      </c>
      <c r="AB495" s="152" t="s">
        <v>251</v>
      </c>
      <c r="AC495" s="152" t="s">
        <v>251</v>
      </c>
      <c r="AD495" s="152">
        <v>3481</v>
      </c>
      <c r="AE495" s="152">
        <v>101.917023</v>
      </c>
      <c r="AF495" s="152">
        <v>105.229523</v>
      </c>
      <c r="AG495" s="152">
        <v>7.5</v>
      </c>
      <c r="AH495" s="152">
        <v>6939</v>
      </c>
      <c r="AI495" s="152">
        <v>125.0176</v>
      </c>
      <c r="AJ495" s="152">
        <v>129.43426700000001</v>
      </c>
      <c r="AK495" s="152">
        <v>10</v>
      </c>
      <c r="AL495" s="152">
        <v>10943</v>
      </c>
      <c r="AM495" s="152">
        <v>104.82539</v>
      </c>
      <c r="AN495" s="152">
        <v>108.358723</v>
      </c>
      <c r="AO495" s="152">
        <v>8</v>
      </c>
    </row>
    <row r="496" spans="1:41" x14ac:dyDescent="0.25">
      <c r="A496" s="148">
        <v>43061</v>
      </c>
      <c r="B496" s="152">
        <v>22</v>
      </c>
      <c r="C496" s="152">
        <v>9.9575220000000009</v>
      </c>
      <c r="D496" s="152">
        <v>9.9575220000000009</v>
      </c>
      <c r="E496" s="152">
        <v>6.9805979999999996</v>
      </c>
      <c r="F496" s="152">
        <v>85</v>
      </c>
      <c r="G496" s="152">
        <v>9.8342849999999995</v>
      </c>
      <c r="H496" s="152">
        <v>9.8342849999999995</v>
      </c>
      <c r="I496" s="152">
        <v>7.1367849999999997</v>
      </c>
      <c r="J496" s="152">
        <v>169</v>
      </c>
      <c r="K496" s="152">
        <v>9.6721769999999996</v>
      </c>
      <c r="L496" s="152">
        <v>9.6721769999999996</v>
      </c>
      <c r="M496" s="152">
        <v>7.2198969999999996</v>
      </c>
      <c r="N496" s="152">
        <v>323</v>
      </c>
      <c r="O496" s="152">
        <v>9.3908249999999995</v>
      </c>
      <c r="P496" s="152">
        <v>9.3908249999999995</v>
      </c>
      <c r="Q496" s="152">
        <v>7.23</v>
      </c>
      <c r="R496" s="152">
        <v>932</v>
      </c>
      <c r="S496" s="152">
        <v>102.366776</v>
      </c>
      <c r="T496" s="152">
        <v>105.922332</v>
      </c>
      <c r="U496" s="152">
        <v>8</v>
      </c>
      <c r="V496" s="152">
        <v>1660</v>
      </c>
      <c r="W496" s="152">
        <v>97.939919000000003</v>
      </c>
      <c r="X496" s="152">
        <v>100.828808</v>
      </c>
      <c r="Y496" s="152">
        <v>6.5</v>
      </c>
      <c r="Z496" s="152" t="s">
        <v>251</v>
      </c>
      <c r="AA496" s="152" t="s">
        <v>251</v>
      </c>
      <c r="AB496" s="152" t="s">
        <v>251</v>
      </c>
      <c r="AC496" s="152" t="s">
        <v>251</v>
      </c>
      <c r="AD496" s="152">
        <v>3480</v>
      </c>
      <c r="AE496" s="152">
        <v>102.131811</v>
      </c>
      <c r="AF496" s="152">
        <v>105.465144</v>
      </c>
      <c r="AG496" s="152">
        <v>7.5</v>
      </c>
      <c r="AH496" s="152">
        <v>6938</v>
      </c>
      <c r="AI496" s="152">
        <v>125.38422799999999</v>
      </c>
      <c r="AJ496" s="152">
        <v>129.82867200000001</v>
      </c>
      <c r="AK496" s="152">
        <v>10</v>
      </c>
      <c r="AL496" s="152">
        <v>10942</v>
      </c>
      <c r="AM496" s="152">
        <v>105.325277</v>
      </c>
      <c r="AN496" s="152">
        <v>108.880833</v>
      </c>
      <c r="AO496" s="152">
        <v>8</v>
      </c>
    </row>
    <row r="497" spans="1:41" x14ac:dyDescent="0.25">
      <c r="A497" s="148">
        <v>43062</v>
      </c>
      <c r="B497" s="152">
        <v>28</v>
      </c>
      <c r="C497" s="152">
        <v>9.9454670000000007</v>
      </c>
      <c r="D497" s="152">
        <v>9.9454670000000007</v>
      </c>
      <c r="E497" s="152">
        <v>7.0498310000000002</v>
      </c>
      <c r="F497" s="152">
        <v>91</v>
      </c>
      <c r="G497" s="152">
        <v>9.8222179999999994</v>
      </c>
      <c r="H497" s="152">
        <v>9.8222179999999994</v>
      </c>
      <c r="I497" s="152">
        <v>7.1604340000000004</v>
      </c>
      <c r="J497" s="152">
        <v>182</v>
      </c>
      <c r="K497" s="152">
        <v>9.6472359999999995</v>
      </c>
      <c r="L497" s="152">
        <v>9.6472359999999995</v>
      </c>
      <c r="M497" s="152">
        <v>7.2328999999999999</v>
      </c>
      <c r="N497" s="152">
        <v>322</v>
      </c>
      <c r="O497" s="152">
        <v>9.3902300000000007</v>
      </c>
      <c r="P497" s="152">
        <v>9.3902300000000007</v>
      </c>
      <c r="Q497" s="152">
        <v>7.2599970000000003</v>
      </c>
      <c r="R497" s="152">
        <v>931</v>
      </c>
      <c r="S497" s="152">
        <v>102.198387</v>
      </c>
      <c r="T497" s="152">
        <v>105.77616500000001</v>
      </c>
      <c r="U497" s="152">
        <v>8</v>
      </c>
      <c r="V497" s="152">
        <v>1659</v>
      </c>
      <c r="W497" s="152">
        <v>97.670901999999998</v>
      </c>
      <c r="X497" s="152">
        <v>100.57784599999999</v>
      </c>
      <c r="Y497" s="152">
        <v>6.5</v>
      </c>
      <c r="Z497" s="152" t="s">
        <v>251</v>
      </c>
      <c r="AA497" s="152" t="s">
        <v>251</v>
      </c>
      <c r="AB497" s="152" t="s">
        <v>251</v>
      </c>
      <c r="AC497" s="152" t="s">
        <v>251</v>
      </c>
      <c r="AD497" s="152">
        <v>3479</v>
      </c>
      <c r="AE497" s="152">
        <v>101.718405</v>
      </c>
      <c r="AF497" s="152">
        <v>105.07257199999999</v>
      </c>
      <c r="AG497" s="152">
        <v>7.5</v>
      </c>
      <c r="AH497" s="152">
        <v>6937</v>
      </c>
      <c r="AI497" s="152">
        <v>124.996652</v>
      </c>
      <c r="AJ497" s="152">
        <v>129.468874</v>
      </c>
      <c r="AK497" s="152">
        <v>10</v>
      </c>
      <c r="AL497" s="152">
        <v>10941</v>
      </c>
      <c r="AM497" s="152">
        <v>104.95196</v>
      </c>
      <c r="AN497" s="152">
        <v>108.52973799999999</v>
      </c>
      <c r="AO497" s="152">
        <v>8</v>
      </c>
    </row>
    <row r="498" spans="1:41" x14ac:dyDescent="0.25">
      <c r="A498" s="148">
        <v>43063</v>
      </c>
      <c r="B498" s="152">
        <v>27</v>
      </c>
      <c r="C498" s="152">
        <v>9.9476119999999995</v>
      </c>
      <c r="D498" s="152">
        <v>9.9476119999999995</v>
      </c>
      <c r="E498" s="152">
        <v>7.0218530000000001</v>
      </c>
      <c r="F498" s="152">
        <v>90</v>
      </c>
      <c r="G498" s="152">
        <v>9.8248949999999997</v>
      </c>
      <c r="H498" s="152">
        <v>9.8248949999999997</v>
      </c>
      <c r="I498" s="152">
        <v>7.1290329999999997</v>
      </c>
      <c r="J498" s="152">
        <v>181</v>
      </c>
      <c r="K498" s="152">
        <v>9.6498939999999997</v>
      </c>
      <c r="L498" s="152">
        <v>9.6498939999999997</v>
      </c>
      <c r="M498" s="152">
        <v>7.2160729999999997</v>
      </c>
      <c r="N498" s="152">
        <v>321</v>
      </c>
      <c r="O498" s="152">
        <v>9.3936519999999994</v>
      </c>
      <c r="P498" s="152">
        <v>9.3936519999999994</v>
      </c>
      <c r="Q498" s="152">
        <v>7.2391059999999996</v>
      </c>
      <c r="R498" s="152">
        <v>930</v>
      </c>
      <c r="S498" s="152">
        <v>102.197756</v>
      </c>
      <c r="T498" s="152">
        <v>105.79775600000001</v>
      </c>
      <c r="U498" s="152">
        <v>8</v>
      </c>
      <c r="V498" s="152">
        <v>1658</v>
      </c>
      <c r="W498" s="152">
        <v>97.672336999999999</v>
      </c>
      <c r="X498" s="152">
        <v>100.597337</v>
      </c>
      <c r="Y498" s="152">
        <v>6.5</v>
      </c>
      <c r="Z498" s="152" t="s">
        <v>251</v>
      </c>
      <c r="AA498" s="152" t="s">
        <v>251</v>
      </c>
      <c r="AB498" s="152" t="s">
        <v>251</v>
      </c>
      <c r="AC498" s="152" t="s">
        <v>251</v>
      </c>
      <c r="AD498" s="152">
        <v>3478</v>
      </c>
      <c r="AE498" s="152">
        <v>101.70836799999999</v>
      </c>
      <c r="AF498" s="152">
        <v>105.08336799999999</v>
      </c>
      <c r="AG498" s="152">
        <v>7.5</v>
      </c>
      <c r="AH498" s="152">
        <v>6936</v>
      </c>
      <c r="AI498" s="152">
        <v>124.973051</v>
      </c>
      <c r="AJ498" s="152">
        <v>129.473051</v>
      </c>
      <c r="AK498" s="152">
        <v>10</v>
      </c>
      <c r="AL498" s="152">
        <v>10940</v>
      </c>
      <c r="AM498" s="152">
        <v>104.953462</v>
      </c>
      <c r="AN498" s="152">
        <v>108.553462</v>
      </c>
      <c r="AO498" s="152">
        <v>8</v>
      </c>
    </row>
    <row r="499" spans="1:41" x14ac:dyDescent="0.25">
      <c r="A499" s="148">
        <v>43066</v>
      </c>
      <c r="B499" s="152">
        <v>24</v>
      </c>
      <c r="C499" s="152">
        <v>9.9536730000000002</v>
      </c>
      <c r="D499" s="152">
        <v>9.9536730000000002</v>
      </c>
      <c r="E499" s="152">
        <v>6.9813929999999997</v>
      </c>
      <c r="F499" s="152">
        <v>87</v>
      </c>
      <c r="G499" s="152">
        <v>9.8306240000000003</v>
      </c>
      <c r="H499" s="152">
        <v>9.8306240000000003</v>
      </c>
      <c r="I499" s="152">
        <v>7.1294170000000001</v>
      </c>
      <c r="J499" s="152">
        <v>178</v>
      </c>
      <c r="K499" s="152">
        <v>9.6558100000000007</v>
      </c>
      <c r="L499" s="152">
        <v>9.6558100000000007</v>
      </c>
      <c r="M499" s="152">
        <v>7.209282</v>
      </c>
      <c r="N499" s="152">
        <v>318</v>
      </c>
      <c r="O499" s="152">
        <v>9.4004689999999993</v>
      </c>
      <c r="P499" s="152">
        <v>9.4004689999999993</v>
      </c>
      <c r="Q499" s="152">
        <v>7.2200049999999996</v>
      </c>
      <c r="R499" s="152">
        <v>927</v>
      </c>
      <c r="S499" s="152">
        <v>102.289526</v>
      </c>
      <c r="T499" s="152">
        <v>105.956193</v>
      </c>
      <c r="U499" s="152">
        <v>8</v>
      </c>
      <c r="V499" s="152">
        <v>1655</v>
      </c>
      <c r="W499" s="152">
        <v>97.829220000000007</v>
      </c>
      <c r="X499" s="152">
        <v>100.808387</v>
      </c>
      <c r="Y499" s="152">
        <v>6.5</v>
      </c>
      <c r="Z499" s="152" t="s">
        <v>251</v>
      </c>
      <c r="AA499" s="152" t="s">
        <v>251</v>
      </c>
      <c r="AB499" s="152" t="s">
        <v>251</v>
      </c>
      <c r="AC499" s="152" t="s">
        <v>251</v>
      </c>
      <c r="AD499" s="152">
        <v>3475</v>
      </c>
      <c r="AE499" s="152">
        <v>102.050336</v>
      </c>
      <c r="AF499" s="152">
        <v>105.487836</v>
      </c>
      <c r="AG499" s="152">
        <v>7.5</v>
      </c>
      <c r="AH499" s="152">
        <v>6933</v>
      </c>
      <c r="AI499" s="152">
        <v>125.482328</v>
      </c>
      <c r="AJ499" s="152">
        <v>130.06566100000001</v>
      </c>
      <c r="AK499" s="152">
        <v>10</v>
      </c>
      <c r="AL499" s="152">
        <v>10937</v>
      </c>
      <c r="AM499" s="152">
        <v>105.24382900000001</v>
      </c>
      <c r="AN499" s="152">
        <v>108.91049599999999</v>
      </c>
      <c r="AO499" s="152">
        <v>8</v>
      </c>
    </row>
    <row r="500" spans="1:41" x14ac:dyDescent="0.25">
      <c r="A500" s="148">
        <v>43067</v>
      </c>
      <c r="B500" s="152">
        <v>23</v>
      </c>
      <c r="C500" s="152">
        <v>9.9554100000000005</v>
      </c>
      <c r="D500" s="152">
        <v>9.9554100000000005</v>
      </c>
      <c r="E500" s="152">
        <v>7.0105639999999996</v>
      </c>
      <c r="F500" s="152">
        <v>86</v>
      </c>
      <c r="G500" s="152">
        <v>9.8323219999999996</v>
      </c>
      <c r="H500" s="152">
        <v>9.8323219999999996</v>
      </c>
      <c r="I500" s="152">
        <v>7.1387809999999998</v>
      </c>
      <c r="J500" s="152">
        <v>177</v>
      </c>
      <c r="K500" s="152">
        <v>9.6576450000000005</v>
      </c>
      <c r="L500" s="152">
        <v>9.6576450000000005</v>
      </c>
      <c r="M500" s="152">
        <v>7.2099900000000003</v>
      </c>
      <c r="N500" s="152">
        <v>317</v>
      </c>
      <c r="O500" s="152">
        <v>9.4000789999999999</v>
      </c>
      <c r="P500" s="152">
        <v>9.4000789999999999</v>
      </c>
      <c r="Q500" s="152">
        <v>7.2477929999999997</v>
      </c>
      <c r="R500" s="152">
        <v>926</v>
      </c>
      <c r="S500" s="152">
        <v>102.240585</v>
      </c>
      <c r="T500" s="152">
        <v>105.929474</v>
      </c>
      <c r="U500" s="152">
        <v>8</v>
      </c>
      <c r="V500" s="152">
        <v>1654</v>
      </c>
      <c r="W500" s="152">
        <v>97.696601999999999</v>
      </c>
      <c r="X500" s="152">
        <v>100.69382400000001</v>
      </c>
      <c r="Y500" s="152">
        <v>6.5</v>
      </c>
      <c r="Z500" s="152" t="s">
        <v>251</v>
      </c>
      <c r="AA500" s="152" t="s">
        <v>251</v>
      </c>
      <c r="AB500" s="152" t="s">
        <v>251</v>
      </c>
      <c r="AC500" s="152" t="s">
        <v>251</v>
      </c>
      <c r="AD500" s="152">
        <v>3474</v>
      </c>
      <c r="AE500" s="152">
        <v>101.835863</v>
      </c>
      <c r="AF500" s="152">
        <v>105.294196</v>
      </c>
      <c r="AG500" s="152">
        <v>7.5</v>
      </c>
      <c r="AH500" s="152">
        <v>6932</v>
      </c>
      <c r="AI500" s="152">
        <v>125.158557</v>
      </c>
      <c r="AJ500" s="152">
        <v>129.769668</v>
      </c>
      <c r="AK500" s="152">
        <v>10</v>
      </c>
      <c r="AL500" s="152">
        <v>10936</v>
      </c>
      <c r="AM500" s="152">
        <v>105.18410299999999</v>
      </c>
      <c r="AN500" s="152">
        <v>108.872992</v>
      </c>
      <c r="AO500" s="152">
        <v>8</v>
      </c>
    </row>
    <row r="501" spans="1:41" x14ac:dyDescent="0.25">
      <c r="A501" s="148">
        <v>43068</v>
      </c>
      <c r="B501" s="152">
        <v>22</v>
      </c>
      <c r="C501" s="152">
        <v>9.9573879999999999</v>
      </c>
      <c r="D501" s="152">
        <v>9.9573879999999999</v>
      </c>
      <c r="E501" s="152">
        <v>7.002713</v>
      </c>
      <c r="F501" s="152">
        <v>85</v>
      </c>
      <c r="G501" s="152">
        <v>9.8336989999999993</v>
      </c>
      <c r="H501" s="152">
        <v>9.8336989999999993</v>
      </c>
      <c r="I501" s="152">
        <v>7.1624489999999996</v>
      </c>
      <c r="J501" s="152">
        <v>176</v>
      </c>
      <c r="K501" s="152">
        <v>9.6581449999999993</v>
      </c>
      <c r="L501" s="152">
        <v>9.6581449999999993</v>
      </c>
      <c r="M501" s="152">
        <v>7.2399909999999998</v>
      </c>
      <c r="N501" s="152">
        <v>316</v>
      </c>
      <c r="O501" s="152">
        <v>9.400169</v>
      </c>
      <c r="P501" s="152">
        <v>9.400169</v>
      </c>
      <c r="Q501" s="152">
        <v>7.2695689999999997</v>
      </c>
      <c r="R501" s="152">
        <v>925</v>
      </c>
      <c r="S501" s="152">
        <v>102.18975</v>
      </c>
      <c r="T501" s="152">
        <v>105.90086100000001</v>
      </c>
      <c r="U501" s="152">
        <v>8</v>
      </c>
      <c r="V501" s="152">
        <v>1653</v>
      </c>
      <c r="W501" s="152">
        <v>97.641512000000006</v>
      </c>
      <c r="X501" s="152">
        <v>100.65679</v>
      </c>
      <c r="Y501" s="152">
        <v>6.5</v>
      </c>
      <c r="Z501" s="152" t="s">
        <v>251</v>
      </c>
      <c r="AA501" s="152" t="s">
        <v>251</v>
      </c>
      <c r="AB501" s="152" t="s">
        <v>251</v>
      </c>
      <c r="AC501" s="152" t="s">
        <v>251</v>
      </c>
      <c r="AD501" s="152">
        <v>3473</v>
      </c>
      <c r="AE501" s="152">
        <v>101.638913</v>
      </c>
      <c r="AF501" s="152">
        <v>105.11808000000001</v>
      </c>
      <c r="AG501" s="152">
        <v>7.5</v>
      </c>
      <c r="AH501" s="152">
        <v>6931</v>
      </c>
      <c r="AI501" s="152">
        <v>124.951852</v>
      </c>
      <c r="AJ501" s="152">
        <v>129.59074100000001</v>
      </c>
      <c r="AK501" s="152">
        <v>10</v>
      </c>
      <c r="AL501" s="152">
        <v>10935</v>
      </c>
      <c r="AM501" s="152">
        <v>105.010204</v>
      </c>
      <c r="AN501" s="152">
        <v>108.721315</v>
      </c>
      <c r="AO501" s="152">
        <v>8</v>
      </c>
    </row>
    <row r="502" spans="1:41" x14ac:dyDescent="0.25">
      <c r="A502" s="148">
        <v>43069</v>
      </c>
      <c r="B502" s="152">
        <v>28</v>
      </c>
      <c r="C502" s="152">
        <v>9.9460689999999996</v>
      </c>
      <c r="D502" s="152">
        <v>9.9460689999999996</v>
      </c>
      <c r="E502" s="152">
        <v>6.971584</v>
      </c>
      <c r="F502" s="152">
        <v>91</v>
      </c>
      <c r="G502" s="152">
        <v>9.8221849999999993</v>
      </c>
      <c r="H502" s="152">
        <v>9.8221849999999993</v>
      </c>
      <c r="I502" s="152">
        <v>7.1617870000000003</v>
      </c>
      <c r="J502" s="152">
        <v>175</v>
      </c>
      <c r="K502" s="152">
        <v>9.659198</v>
      </c>
      <c r="L502" s="152">
        <v>9.659198</v>
      </c>
      <c r="M502" s="152">
        <v>7.2581429999999996</v>
      </c>
      <c r="N502" s="152">
        <v>315</v>
      </c>
      <c r="O502" s="152">
        <v>9.4002169999999996</v>
      </c>
      <c r="P502" s="152">
        <v>9.4002169999999996</v>
      </c>
      <c r="Q502" s="152">
        <v>7.2920259999999999</v>
      </c>
      <c r="R502" s="152">
        <v>924</v>
      </c>
      <c r="S502" s="152">
        <v>102.14308200000001</v>
      </c>
      <c r="T502" s="152">
        <v>105.87641499999999</v>
      </c>
      <c r="U502" s="152">
        <v>8</v>
      </c>
      <c r="V502" s="152">
        <v>1652</v>
      </c>
      <c r="W502" s="152">
        <v>97.601921000000004</v>
      </c>
      <c r="X502" s="152">
        <v>100.635254</v>
      </c>
      <c r="Y502" s="152">
        <v>6.5</v>
      </c>
      <c r="Z502" s="152" t="s">
        <v>251</v>
      </c>
      <c r="AA502" s="152" t="s">
        <v>251</v>
      </c>
      <c r="AB502" s="152" t="s">
        <v>251</v>
      </c>
      <c r="AC502" s="152" t="s">
        <v>251</v>
      </c>
      <c r="AD502" s="152">
        <v>3472</v>
      </c>
      <c r="AE502" s="152">
        <v>101.569716</v>
      </c>
      <c r="AF502" s="152">
        <v>105.069716</v>
      </c>
      <c r="AG502" s="152">
        <v>7.5</v>
      </c>
      <c r="AH502" s="152">
        <v>6930</v>
      </c>
      <c r="AI502" s="152">
        <v>124.905771</v>
      </c>
      <c r="AJ502" s="152">
        <v>129.57243800000001</v>
      </c>
      <c r="AK502" s="152">
        <v>10</v>
      </c>
      <c r="AL502" s="152">
        <v>10934</v>
      </c>
      <c r="AM502" s="152">
        <v>104.95681999999999</v>
      </c>
      <c r="AN502" s="152">
        <v>108.690153</v>
      </c>
      <c r="AO502" s="152">
        <v>8</v>
      </c>
    </row>
    <row r="503" spans="1:41" x14ac:dyDescent="0.25">
      <c r="A503" s="148">
        <v>43070</v>
      </c>
      <c r="B503" s="152">
        <v>27</v>
      </c>
      <c r="C503" s="152">
        <v>9.9479430000000004</v>
      </c>
      <c r="D503" s="152">
        <v>9.9479430000000004</v>
      </c>
      <c r="E503" s="152">
        <v>6.9772550000000004</v>
      </c>
      <c r="F503" s="152">
        <v>90</v>
      </c>
      <c r="G503" s="152">
        <v>9.8242019999999997</v>
      </c>
      <c r="H503" s="152">
        <v>9.8242019999999997</v>
      </c>
      <c r="I503" s="152">
        <v>7.1577520000000003</v>
      </c>
      <c r="J503" s="152">
        <v>174</v>
      </c>
      <c r="K503" s="152">
        <v>9.6609960000000008</v>
      </c>
      <c r="L503" s="152">
        <v>9.6609960000000008</v>
      </c>
      <c r="M503" s="152">
        <v>7.2599929999999997</v>
      </c>
      <c r="N503" s="152">
        <v>314</v>
      </c>
      <c r="O503" s="152">
        <v>9.4021030000000003</v>
      </c>
      <c r="P503" s="152">
        <v>9.4021030000000003</v>
      </c>
      <c r="Q503" s="152">
        <v>7.2907840000000004</v>
      </c>
      <c r="R503" s="152">
        <v>923</v>
      </c>
      <c r="S503" s="152">
        <v>102.141291</v>
      </c>
      <c r="T503" s="152">
        <v>105.89684699999999</v>
      </c>
      <c r="U503" s="152">
        <v>8</v>
      </c>
      <c r="V503" s="152">
        <v>1651</v>
      </c>
      <c r="W503" s="152">
        <v>97.678552999999994</v>
      </c>
      <c r="X503" s="152">
        <v>100.72994199999999</v>
      </c>
      <c r="Y503" s="152">
        <v>6.5</v>
      </c>
      <c r="Z503" s="152" t="s">
        <v>251</v>
      </c>
      <c r="AA503" s="152" t="s">
        <v>251</v>
      </c>
      <c r="AB503" s="152" t="s">
        <v>251</v>
      </c>
      <c r="AC503" s="152" t="s">
        <v>251</v>
      </c>
      <c r="AD503" s="152">
        <v>3471</v>
      </c>
      <c r="AE503" s="152">
        <v>101.708124</v>
      </c>
      <c r="AF503" s="152">
        <v>105.22895699999999</v>
      </c>
      <c r="AG503" s="152">
        <v>7.5</v>
      </c>
      <c r="AH503" s="152">
        <v>6929</v>
      </c>
      <c r="AI503" s="152">
        <v>125.364272</v>
      </c>
      <c r="AJ503" s="152">
        <v>130.058716</v>
      </c>
      <c r="AK503" s="152">
        <v>10</v>
      </c>
      <c r="AL503" s="152">
        <v>10933</v>
      </c>
      <c r="AM503" s="152">
        <v>105.301188</v>
      </c>
      <c r="AN503" s="152">
        <v>109.05674399999999</v>
      </c>
      <c r="AO503" s="152">
        <v>8</v>
      </c>
    </row>
    <row r="504" spans="1:41" x14ac:dyDescent="0.25">
      <c r="A504" s="148">
        <v>43073</v>
      </c>
      <c r="B504" s="152">
        <v>24</v>
      </c>
      <c r="C504" s="152">
        <v>9.9535479999999996</v>
      </c>
      <c r="D504" s="152">
        <v>9.9535479999999996</v>
      </c>
      <c r="E504" s="152">
        <v>7.000318</v>
      </c>
      <c r="F504" s="152">
        <v>87</v>
      </c>
      <c r="G504" s="152">
        <v>9.8299869999999991</v>
      </c>
      <c r="H504" s="152">
        <v>9.8299869999999991</v>
      </c>
      <c r="I504" s="152">
        <v>7.1566939999999999</v>
      </c>
      <c r="J504" s="152">
        <v>171</v>
      </c>
      <c r="K504" s="152">
        <v>9.6662420000000004</v>
      </c>
      <c r="L504" s="152">
        <v>9.6662420000000004</v>
      </c>
      <c r="M504" s="152">
        <v>7.2690960000000002</v>
      </c>
      <c r="N504" s="152">
        <v>311</v>
      </c>
      <c r="O504" s="152">
        <v>9.4055250000000008</v>
      </c>
      <c r="P504" s="152">
        <v>9.4055250000000008</v>
      </c>
      <c r="Q504" s="152">
        <v>7.3163200000000002</v>
      </c>
      <c r="R504" s="152">
        <v>920</v>
      </c>
      <c r="S504" s="152">
        <v>102.088601</v>
      </c>
      <c r="T504" s="152">
        <v>105.91082299999999</v>
      </c>
      <c r="U504" s="152">
        <v>8</v>
      </c>
      <c r="V504" s="152">
        <v>1648</v>
      </c>
      <c r="W504" s="152">
        <v>97.569879</v>
      </c>
      <c r="X504" s="152">
        <v>100.67543499999999</v>
      </c>
      <c r="Y504" s="152">
        <v>6.5</v>
      </c>
      <c r="Z504" s="152" t="s">
        <v>251</v>
      </c>
      <c r="AA504" s="152" t="s">
        <v>251</v>
      </c>
      <c r="AB504" s="152" t="s">
        <v>251</v>
      </c>
      <c r="AC504" s="152" t="s">
        <v>251</v>
      </c>
      <c r="AD504" s="152">
        <v>3468</v>
      </c>
      <c r="AE504" s="152">
        <v>101.573204</v>
      </c>
      <c r="AF504" s="152">
        <v>105.156537</v>
      </c>
      <c r="AG504" s="152">
        <v>7.5</v>
      </c>
      <c r="AH504" s="152">
        <v>6926</v>
      </c>
      <c r="AI504" s="152">
        <v>125.24675499999999</v>
      </c>
      <c r="AJ504" s="152">
        <v>130.02453299999999</v>
      </c>
      <c r="AK504" s="152">
        <v>10</v>
      </c>
      <c r="AL504" s="152">
        <v>10930</v>
      </c>
      <c r="AM504" s="152">
        <v>104.95779899999999</v>
      </c>
      <c r="AN504" s="152">
        <v>108.780021</v>
      </c>
      <c r="AO504" s="152">
        <v>8</v>
      </c>
    </row>
    <row r="505" spans="1:41" x14ac:dyDescent="0.25">
      <c r="A505" s="148">
        <v>43074</v>
      </c>
      <c r="B505" s="152">
        <v>23</v>
      </c>
      <c r="C505" s="152">
        <v>9.9553860000000007</v>
      </c>
      <c r="D505" s="152">
        <v>9.9553860000000007</v>
      </c>
      <c r="E505" s="152">
        <v>7.0143550000000001</v>
      </c>
      <c r="F505" s="152">
        <v>86</v>
      </c>
      <c r="G505" s="152">
        <v>9.8308579999999992</v>
      </c>
      <c r="H505" s="152">
        <v>9.8308579999999992</v>
      </c>
      <c r="I505" s="152">
        <v>7.2021819999999996</v>
      </c>
      <c r="J505" s="152">
        <v>170</v>
      </c>
      <c r="K505" s="152">
        <v>9.6660970000000006</v>
      </c>
      <c r="L505" s="152">
        <v>9.6660970000000006</v>
      </c>
      <c r="M505" s="152">
        <v>7.3151419999999998</v>
      </c>
      <c r="N505" s="152">
        <v>310</v>
      </c>
      <c r="O505" s="152">
        <v>9.4053509999999996</v>
      </c>
      <c r="P505" s="152">
        <v>9.4053509999999996</v>
      </c>
      <c r="Q505" s="152">
        <v>7.3422049999999999</v>
      </c>
      <c r="R505" s="152">
        <v>919</v>
      </c>
      <c r="S505" s="152">
        <v>102.01777</v>
      </c>
      <c r="T505" s="152">
        <v>105.86221399999999</v>
      </c>
      <c r="U505" s="152">
        <v>8</v>
      </c>
      <c r="V505" s="152">
        <v>1647</v>
      </c>
      <c r="W505" s="152">
        <v>97.459830999999994</v>
      </c>
      <c r="X505" s="152">
        <v>100.58344200000001</v>
      </c>
      <c r="Y505" s="152">
        <v>6.5</v>
      </c>
      <c r="Z505" s="152" t="s">
        <v>251</v>
      </c>
      <c r="AA505" s="152" t="s">
        <v>251</v>
      </c>
      <c r="AB505" s="152" t="s">
        <v>251</v>
      </c>
      <c r="AC505" s="152" t="s">
        <v>251</v>
      </c>
      <c r="AD505" s="152">
        <v>3467</v>
      </c>
      <c r="AE505" s="152">
        <v>101.36281200000001</v>
      </c>
      <c r="AF505" s="152">
        <v>104.96697899999999</v>
      </c>
      <c r="AG505" s="152">
        <v>7.5</v>
      </c>
      <c r="AH505" s="152">
        <v>6925</v>
      </c>
      <c r="AI505" s="152">
        <v>124.64358799999999</v>
      </c>
      <c r="AJ505" s="152">
        <v>129.44914399999999</v>
      </c>
      <c r="AK505" s="152">
        <v>10</v>
      </c>
      <c r="AL505" s="152">
        <v>10929</v>
      </c>
      <c r="AM505" s="152">
        <v>104.467996</v>
      </c>
      <c r="AN505" s="152">
        <v>108.31244</v>
      </c>
      <c r="AO505" s="152">
        <v>8</v>
      </c>
    </row>
    <row r="506" spans="1:41" x14ac:dyDescent="0.25">
      <c r="A506" s="148">
        <v>43075</v>
      </c>
      <c r="B506" s="152">
        <v>22</v>
      </c>
      <c r="C506" s="152">
        <v>9.9570209999999992</v>
      </c>
      <c r="D506" s="152">
        <v>9.9570209999999992</v>
      </c>
      <c r="E506" s="152">
        <v>7.0632849999999996</v>
      </c>
      <c r="F506" s="152">
        <v>85</v>
      </c>
      <c r="G506" s="152">
        <v>9.8325580000000006</v>
      </c>
      <c r="H506" s="152">
        <v>9.8325580000000006</v>
      </c>
      <c r="I506" s="152">
        <v>7.2124280000000001</v>
      </c>
      <c r="J506" s="152">
        <v>169</v>
      </c>
      <c r="K506" s="152">
        <v>9.6674710000000008</v>
      </c>
      <c r="L506" s="152">
        <v>9.6674710000000008</v>
      </c>
      <c r="M506" s="152">
        <v>7.3271050000000004</v>
      </c>
      <c r="N506" s="152">
        <v>309</v>
      </c>
      <c r="O506" s="152">
        <v>9.4065630000000002</v>
      </c>
      <c r="P506" s="152">
        <v>9.4065630000000002</v>
      </c>
      <c r="Q506" s="152">
        <v>7.3500059999999996</v>
      </c>
      <c r="R506" s="152">
        <v>918</v>
      </c>
      <c r="S506" s="152">
        <v>101.969652</v>
      </c>
      <c r="T506" s="152">
        <v>105.836319</v>
      </c>
      <c r="U506" s="152">
        <v>8</v>
      </c>
      <c r="V506" s="152">
        <v>1646</v>
      </c>
      <c r="W506" s="152">
        <v>97.344067999999993</v>
      </c>
      <c r="X506" s="152">
        <v>100.48573500000001</v>
      </c>
      <c r="Y506" s="152">
        <v>6.5</v>
      </c>
      <c r="Z506" s="152" t="s">
        <v>251</v>
      </c>
      <c r="AA506" s="152" t="s">
        <v>251</v>
      </c>
      <c r="AB506" s="152" t="s">
        <v>251</v>
      </c>
      <c r="AC506" s="152" t="s">
        <v>251</v>
      </c>
      <c r="AD506" s="152">
        <v>3466</v>
      </c>
      <c r="AE506" s="152">
        <v>101.23713499999999</v>
      </c>
      <c r="AF506" s="152">
        <v>104.86213499999999</v>
      </c>
      <c r="AG506" s="152">
        <v>7.5</v>
      </c>
      <c r="AH506" s="152">
        <v>6924</v>
      </c>
      <c r="AI506" s="152">
        <v>124.523752</v>
      </c>
      <c r="AJ506" s="152">
        <v>129.35708500000001</v>
      </c>
      <c r="AK506" s="152">
        <v>10</v>
      </c>
      <c r="AL506" s="152">
        <v>10928</v>
      </c>
      <c r="AM506" s="152">
        <v>104.201544</v>
      </c>
      <c r="AN506" s="152">
        <v>108.06821100000001</v>
      </c>
      <c r="AO506" s="152">
        <v>8</v>
      </c>
    </row>
    <row r="507" spans="1:41" x14ac:dyDescent="0.25">
      <c r="A507" s="148">
        <v>43076</v>
      </c>
      <c r="B507" s="152">
        <v>28</v>
      </c>
      <c r="C507" s="152">
        <v>9.9453289999999992</v>
      </c>
      <c r="D507" s="152">
        <v>9.9453289999999992</v>
      </c>
      <c r="E507" s="152">
        <v>7.0677690000000002</v>
      </c>
      <c r="F507" s="152">
        <v>91</v>
      </c>
      <c r="G507" s="152">
        <v>9.8204469999999997</v>
      </c>
      <c r="H507" s="152">
        <v>9.8204469999999997</v>
      </c>
      <c r="I507" s="152">
        <v>7.2330680000000003</v>
      </c>
      <c r="J507" s="152">
        <v>182</v>
      </c>
      <c r="K507" s="152">
        <v>9.6422860000000004</v>
      </c>
      <c r="L507" s="152">
        <v>9.6422860000000004</v>
      </c>
      <c r="M507" s="152">
        <v>7.338158</v>
      </c>
      <c r="N507" s="152">
        <v>364</v>
      </c>
      <c r="O507" s="152">
        <v>9.3091190000000008</v>
      </c>
      <c r="P507" s="152">
        <v>9.3091190000000008</v>
      </c>
      <c r="Q507" s="152">
        <v>7.339995</v>
      </c>
      <c r="R507" s="152">
        <v>917</v>
      </c>
      <c r="S507" s="152">
        <v>101.98866200000001</v>
      </c>
      <c r="T507" s="152">
        <v>105.877551</v>
      </c>
      <c r="U507" s="152">
        <v>8</v>
      </c>
      <c r="V507" s="152">
        <v>1645</v>
      </c>
      <c r="W507" s="152">
        <v>97.426422000000002</v>
      </c>
      <c r="X507" s="152">
        <v>100.586144</v>
      </c>
      <c r="Y507" s="152">
        <v>6.5</v>
      </c>
      <c r="Z507" s="152" t="s">
        <v>251</v>
      </c>
      <c r="AA507" s="152" t="s">
        <v>251</v>
      </c>
      <c r="AB507" s="152" t="s">
        <v>251</v>
      </c>
      <c r="AC507" s="152" t="s">
        <v>251</v>
      </c>
      <c r="AD507" s="152">
        <v>3465</v>
      </c>
      <c r="AE507" s="152">
        <v>101.372128</v>
      </c>
      <c r="AF507" s="152">
        <v>105.017961</v>
      </c>
      <c r="AG507" s="152">
        <v>7.5</v>
      </c>
      <c r="AH507" s="152">
        <v>6923</v>
      </c>
      <c r="AI507" s="152">
        <v>124.621066</v>
      </c>
      <c r="AJ507" s="152">
        <v>129.48217700000001</v>
      </c>
      <c r="AK507" s="152">
        <v>10</v>
      </c>
      <c r="AL507" s="152">
        <v>10927</v>
      </c>
      <c r="AM507" s="152">
        <v>104.308429</v>
      </c>
      <c r="AN507" s="152">
        <v>108.197318</v>
      </c>
      <c r="AO507" s="152">
        <v>8</v>
      </c>
    </row>
    <row r="508" spans="1:41" x14ac:dyDescent="0.25">
      <c r="A508" s="148">
        <v>43077</v>
      </c>
      <c r="B508" s="152">
        <v>27</v>
      </c>
      <c r="C508" s="152">
        <v>9.9476560000000003</v>
      </c>
      <c r="D508" s="152">
        <v>9.9476560000000003</v>
      </c>
      <c r="E508" s="152">
        <v>7.015924</v>
      </c>
      <c r="F508" s="152">
        <v>90</v>
      </c>
      <c r="G508" s="152">
        <v>9.8225709999999999</v>
      </c>
      <c r="H508" s="152">
        <v>9.8225709999999999</v>
      </c>
      <c r="I508" s="152">
        <v>7.2253590000000001</v>
      </c>
      <c r="J508" s="152">
        <v>181</v>
      </c>
      <c r="K508" s="152">
        <v>9.6451360000000008</v>
      </c>
      <c r="L508" s="152">
        <v>9.6451360000000008</v>
      </c>
      <c r="M508" s="152">
        <v>7.3177490000000001</v>
      </c>
      <c r="N508" s="152">
        <v>363</v>
      </c>
      <c r="O508" s="152">
        <v>9.3152589999999993</v>
      </c>
      <c r="P508" s="152">
        <v>9.3152589999999993</v>
      </c>
      <c r="Q508" s="152">
        <v>7.2899960000000004</v>
      </c>
      <c r="R508" s="152">
        <v>916</v>
      </c>
      <c r="S508" s="152">
        <v>101.987409</v>
      </c>
      <c r="T508" s="152">
        <v>105.89852</v>
      </c>
      <c r="U508" s="152">
        <v>8</v>
      </c>
      <c r="V508" s="152">
        <v>1644</v>
      </c>
      <c r="W508" s="152">
        <v>97.417440999999997</v>
      </c>
      <c r="X508" s="152">
        <v>100.595219</v>
      </c>
      <c r="Y508" s="152">
        <v>6.5</v>
      </c>
      <c r="Z508" s="152" t="s">
        <v>251</v>
      </c>
      <c r="AA508" s="152" t="s">
        <v>251</v>
      </c>
      <c r="AB508" s="152" t="s">
        <v>251</v>
      </c>
      <c r="AC508" s="152" t="s">
        <v>251</v>
      </c>
      <c r="AD508" s="152">
        <v>3464</v>
      </c>
      <c r="AE508" s="152">
        <v>101.497511</v>
      </c>
      <c r="AF508" s="152">
        <v>105.16417800000001</v>
      </c>
      <c r="AG508" s="152">
        <v>7.5</v>
      </c>
      <c r="AH508" s="152">
        <v>6922</v>
      </c>
      <c r="AI508" s="152">
        <v>124.990799</v>
      </c>
      <c r="AJ508" s="152">
        <v>129.87968799999999</v>
      </c>
      <c r="AK508" s="152">
        <v>10</v>
      </c>
      <c r="AL508" s="152">
        <v>10926</v>
      </c>
      <c r="AM508" s="152">
        <v>104.59098400000001</v>
      </c>
      <c r="AN508" s="152">
        <v>108.502095</v>
      </c>
      <c r="AO508" s="152">
        <v>8</v>
      </c>
    </row>
    <row r="509" spans="1:41" x14ac:dyDescent="0.25">
      <c r="A509" s="148">
        <v>43080</v>
      </c>
      <c r="B509" s="152">
        <v>24</v>
      </c>
      <c r="C509" s="152">
        <v>9.9521739999999994</v>
      </c>
      <c r="D509" s="152">
        <v>9.9521739999999994</v>
      </c>
      <c r="E509" s="152">
        <v>7.2083750000000002</v>
      </c>
      <c r="F509" s="152">
        <v>87</v>
      </c>
      <c r="G509" s="152">
        <v>9.8272150000000007</v>
      </c>
      <c r="H509" s="152">
        <v>9.8272150000000007</v>
      </c>
      <c r="I509" s="152">
        <v>7.2754329999999996</v>
      </c>
      <c r="J509" s="152">
        <v>178</v>
      </c>
      <c r="K509" s="152">
        <v>9.6497879999999991</v>
      </c>
      <c r="L509" s="152">
        <v>9.6497879999999991</v>
      </c>
      <c r="M509" s="152">
        <v>7.339995</v>
      </c>
      <c r="N509" s="152">
        <v>360</v>
      </c>
      <c r="O509" s="152">
        <v>9.3178560000000008</v>
      </c>
      <c r="P509" s="152">
        <v>9.3178560000000008</v>
      </c>
      <c r="Q509" s="152">
        <v>7.3208260000000003</v>
      </c>
      <c r="R509" s="152">
        <v>913</v>
      </c>
      <c r="S509" s="152">
        <v>101.870981</v>
      </c>
      <c r="T509" s="152">
        <v>105.848759</v>
      </c>
      <c r="U509" s="152">
        <v>8</v>
      </c>
      <c r="V509" s="152">
        <v>1641</v>
      </c>
      <c r="W509" s="152">
        <v>97.242485000000002</v>
      </c>
      <c r="X509" s="152">
        <v>100.474429</v>
      </c>
      <c r="Y509" s="152">
        <v>6.5</v>
      </c>
      <c r="Z509" s="152" t="s">
        <v>251</v>
      </c>
      <c r="AA509" s="152" t="s">
        <v>251</v>
      </c>
      <c r="AB509" s="152" t="s">
        <v>251</v>
      </c>
      <c r="AC509" s="152" t="s">
        <v>251</v>
      </c>
      <c r="AD509" s="152">
        <v>3461</v>
      </c>
      <c r="AE509" s="152">
        <v>101.019963</v>
      </c>
      <c r="AF509" s="152">
        <v>104.74912999999999</v>
      </c>
      <c r="AG509" s="152">
        <v>7.5</v>
      </c>
      <c r="AH509" s="152">
        <v>6919</v>
      </c>
      <c r="AI509" s="152">
        <v>124.26392</v>
      </c>
      <c r="AJ509" s="152">
        <v>129.236142</v>
      </c>
      <c r="AK509" s="152">
        <v>10</v>
      </c>
      <c r="AL509" s="152">
        <v>10923</v>
      </c>
      <c r="AM509" s="152">
        <v>103.87227300000001</v>
      </c>
      <c r="AN509" s="152">
        <v>107.85005099999999</v>
      </c>
      <c r="AO509" s="152">
        <v>8</v>
      </c>
    </row>
    <row r="510" spans="1:41" x14ac:dyDescent="0.25">
      <c r="A510" s="148">
        <v>43082</v>
      </c>
      <c r="B510" s="152">
        <v>22</v>
      </c>
      <c r="C510" s="152">
        <v>9.9560999999999993</v>
      </c>
      <c r="D510" s="152">
        <v>9.9560999999999993</v>
      </c>
      <c r="E510" s="152">
        <v>7.2153119999999999</v>
      </c>
      <c r="F510" s="152">
        <v>85</v>
      </c>
      <c r="G510" s="152">
        <v>9.8307629999999993</v>
      </c>
      <c r="H510" s="152">
        <v>9.8307629999999993</v>
      </c>
      <c r="I510" s="152">
        <v>7.2910769999999996</v>
      </c>
      <c r="J510" s="152">
        <v>176</v>
      </c>
      <c r="K510" s="152">
        <v>9.6544550000000005</v>
      </c>
      <c r="L510" s="152">
        <v>9.6544550000000005</v>
      </c>
      <c r="M510" s="152">
        <v>7.3209369999999998</v>
      </c>
      <c r="N510" s="152">
        <v>358</v>
      </c>
      <c r="O510" s="152">
        <v>9.3230339999999998</v>
      </c>
      <c r="P510" s="152">
        <v>9.3230339999999998</v>
      </c>
      <c r="Q510" s="152">
        <v>7.3017849999999997</v>
      </c>
      <c r="R510" s="152">
        <v>911</v>
      </c>
      <c r="S510" s="152">
        <v>101.743815</v>
      </c>
      <c r="T510" s="152">
        <v>105.787532</v>
      </c>
      <c r="U510" s="152">
        <v>8</v>
      </c>
      <c r="V510" s="152">
        <v>1639</v>
      </c>
      <c r="W510" s="152">
        <v>97.080892000000006</v>
      </c>
      <c r="X510" s="152">
        <v>100.369637</v>
      </c>
      <c r="Y510" s="152">
        <v>6.5</v>
      </c>
      <c r="Z510" s="152" t="s">
        <v>251</v>
      </c>
      <c r="AA510" s="152" t="s">
        <v>251</v>
      </c>
      <c r="AB510" s="152" t="s">
        <v>251</v>
      </c>
      <c r="AC510" s="152" t="s">
        <v>251</v>
      </c>
      <c r="AD510" s="152">
        <v>3459</v>
      </c>
      <c r="AE510" s="152">
        <v>100.883443</v>
      </c>
      <c r="AF510" s="152">
        <v>104.67609299999999</v>
      </c>
      <c r="AG510" s="152">
        <v>7.5</v>
      </c>
      <c r="AH510" s="152">
        <v>6917</v>
      </c>
      <c r="AI510" s="152">
        <v>124.04320199999999</v>
      </c>
      <c r="AJ510" s="152">
        <v>129.098074</v>
      </c>
      <c r="AK510" s="152">
        <v>10</v>
      </c>
      <c r="AL510" s="152">
        <v>10921</v>
      </c>
      <c r="AM510" s="152">
        <v>103.605395</v>
      </c>
      <c r="AN510" s="152">
        <v>107.650479</v>
      </c>
      <c r="AO510" s="152">
        <v>8</v>
      </c>
    </row>
    <row r="511" spans="1:41" x14ac:dyDescent="0.25">
      <c r="A511" s="148">
        <v>43083</v>
      </c>
      <c r="B511" s="152">
        <v>28</v>
      </c>
      <c r="C511" s="152">
        <v>9.9441740000000003</v>
      </c>
      <c r="D511" s="152">
        <v>9.9441740000000003</v>
      </c>
      <c r="E511" s="152">
        <v>7.2179229999999999</v>
      </c>
      <c r="F511" s="152">
        <v>91</v>
      </c>
      <c r="G511" s="152">
        <v>9.8189790000000006</v>
      </c>
      <c r="H511" s="152">
        <v>9.8189790000000006</v>
      </c>
      <c r="I511" s="152">
        <v>7.2932940000000004</v>
      </c>
      <c r="J511" s="152">
        <v>175</v>
      </c>
      <c r="K511" s="152">
        <v>9.6545260000000006</v>
      </c>
      <c r="L511" s="152">
        <v>9.6545260000000006</v>
      </c>
      <c r="M511" s="152">
        <v>7.3612039999999999</v>
      </c>
      <c r="N511" s="152">
        <v>357</v>
      </c>
      <c r="O511" s="152">
        <v>9.3137159999999994</v>
      </c>
      <c r="P511" s="152">
        <v>9.3137159999999994</v>
      </c>
      <c r="Q511" s="152">
        <v>7.4304509999999997</v>
      </c>
      <c r="R511" s="152">
        <v>910</v>
      </c>
      <c r="S511" s="152">
        <v>101.681246</v>
      </c>
      <c r="T511" s="152">
        <v>101.681246</v>
      </c>
      <c r="U511" s="152">
        <v>8</v>
      </c>
      <c r="V511" s="152">
        <v>1638</v>
      </c>
      <c r="W511" s="152">
        <v>96.978504999999998</v>
      </c>
      <c r="X511" s="152">
        <v>96.978504999999998</v>
      </c>
      <c r="Y511" s="152">
        <v>6.5</v>
      </c>
      <c r="Z511" s="152" t="s">
        <v>251</v>
      </c>
      <c r="AA511" s="152" t="s">
        <v>251</v>
      </c>
      <c r="AB511" s="152" t="s">
        <v>251</v>
      </c>
      <c r="AC511" s="152" t="s">
        <v>251</v>
      </c>
      <c r="AD511" s="152">
        <v>3458</v>
      </c>
      <c r="AE511" s="152">
        <v>100.758506</v>
      </c>
      <c r="AF511" s="152">
        <v>100.758506</v>
      </c>
      <c r="AG511" s="152">
        <v>7.5</v>
      </c>
      <c r="AH511" s="152">
        <v>6916</v>
      </c>
      <c r="AI511" s="152">
        <v>123.928462</v>
      </c>
      <c r="AJ511" s="152">
        <v>123.928462</v>
      </c>
      <c r="AK511" s="152">
        <v>10</v>
      </c>
      <c r="AL511" s="152">
        <v>10920</v>
      </c>
      <c r="AM511" s="152">
        <v>103.623013</v>
      </c>
      <c r="AN511" s="152">
        <v>103.623013</v>
      </c>
      <c r="AO511" s="152">
        <v>8</v>
      </c>
    </row>
    <row r="512" spans="1:41" x14ac:dyDescent="0.25">
      <c r="A512" s="148">
        <v>43084</v>
      </c>
      <c r="B512" s="152">
        <v>27</v>
      </c>
      <c r="C512" s="152">
        <v>9.9459219999999995</v>
      </c>
      <c r="D512" s="152">
        <v>9.9459219999999995</v>
      </c>
      <c r="E512" s="152">
        <v>7.2496039999999997</v>
      </c>
      <c r="F512" s="152">
        <v>90</v>
      </c>
      <c r="G512" s="152">
        <v>9.8200479999999999</v>
      </c>
      <c r="H512" s="152">
        <v>9.8200479999999999</v>
      </c>
      <c r="I512" s="152">
        <v>7.3299849999999998</v>
      </c>
      <c r="J512" s="152">
        <v>174</v>
      </c>
      <c r="K512" s="152">
        <v>9.6535399999999996</v>
      </c>
      <c r="L512" s="152">
        <v>9.6535399999999996</v>
      </c>
      <c r="M512" s="152">
        <v>7.4253980000000004</v>
      </c>
      <c r="N512" s="152">
        <v>356</v>
      </c>
      <c r="O512" s="152">
        <v>9.3056830000000001</v>
      </c>
      <c r="P512" s="152">
        <v>9.3056830000000001</v>
      </c>
      <c r="Q512" s="152">
        <v>7.5450489999999997</v>
      </c>
      <c r="R512" s="152">
        <v>909</v>
      </c>
      <c r="S512" s="152">
        <v>101.33198</v>
      </c>
      <c r="T512" s="152">
        <v>101.354202</v>
      </c>
      <c r="U512" s="152">
        <v>8</v>
      </c>
      <c r="V512" s="152">
        <v>1637</v>
      </c>
      <c r="W512" s="152">
        <v>96.396555000000006</v>
      </c>
      <c r="X512" s="152">
        <v>96.414610999999994</v>
      </c>
      <c r="Y512" s="152">
        <v>6.5</v>
      </c>
      <c r="Z512" s="152" t="s">
        <v>251</v>
      </c>
      <c r="AA512" s="152" t="s">
        <v>251</v>
      </c>
      <c r="AB512" s="152" t="s">
        <v>251</v>
      </c>
      <c r="AC512" s="152" t="s">
        <v>251</v>
      </c>
      <c r="AD512" s="152">
        <v>3457</v>
      </c>
      <c r="AE512" s="152">
        <v>99.955933999999999</v>
      </c>
      <c r="AF512" s="152">
        <v>99.976766999999995</v>
      </c>
      <c r="AG512" s="152">
        <v>7.5</v>
      </c>
      <c r="AH512" s="152">
        <v>6915</v>
      </c>
      <c r="AI512" s="152">
        <v>123.219167</v>
      </c>
      <c r="AJ512" s="152">
        <v>123.246945</v>
      </c>
      <c r="AK512" s="152">
        <v>10</v>
      </c>
      <c r="AL512" s="152">
        <v>10919</v>
      </c>
      <c r="AM512" s="152">
        <v>102.868757</v>
      </c>
      <c r="AN512" s="152">
        <v>102.890979</v>
      </c>
      <c r="AO512" s="152">
        <v>8</v>
      </c>
    </row>
    <row r="513" spans="1:41" x14ac:dyDescent="0.25">
      <c r="A513" s="148">
        <v>43087</v>
      </c>
      <c r="B513" s="152">
        <v>24</v>
      </c>
      <c r="C513" s="152">
        <v>9.9518819999999995</v>
      </c>
      <c r="D513" s="152">
        <v>9.9518819999999995</v>
      </c>
      <c r="E513" s="152">
        <v>7.2525979999999999</v>
      </c>
      <c r="F513" s="152">
        <v>87</v>
      </c>
      <c r="G513" s="152">
        <v>9.8260690000000004</v>
      </c>
      <c r="H513" s="152">
        <v>9.8260690000000004</v>
      </c>
      <c r="I513" s="152">
        <v>7.324541</v>
      </c>
      <c r="J513" s="152">
        <v>171</v>
      </c>
      <c r="K513" s="152">
        <v>9.6591050000000003</v>
      </c>
      <c r="L513" s="152">
        <v>9.6591050000000003</v>
      </c>
      <c r="M513" s="152">
        <v>7.4300230000000003</v>
      </c>
      <c r="N513" s="152">
        <v>353</v>
      </c>
      <c r="O513" s="152">
        <v>9.3115260000000006</v>
      </c>
      <c r="P513" s="152">
        <v>9.3115260000000006</v>
      </c>
      <c r="Q513" s="152">
        <v>7.5404020000000003</v>
      </c>
      <c r="R513" s="152">
        <v>906</v>
      </c>
      <c r="S513" s="152">
        <v>101.32393399999999</v>
      </c>
      <c r="T513" s="152">
        <v>101.412823</v>
      </c>
      <c r="U513" s="152">
        <v>8</v>
      </c>
      <c r="V513" s="152">
        <v>1634</v>
      </c>
      <c r="W513" s="152">
        <v>96.429986999999997</v>
      </c>
      <c r="X513" s="152">
        <v>96.502208999999993</v>
      </c>
      <c r="Y513" s="152">
        <v>6.5</v>
      </c>
      <c r="Z513" s="152" t="s">
        <v>251</v>
      </c>
      <c r="AA513" s="152" t="s">
        <v>251</v>
      </c>
      <c r="AB513" s="152" t="s">
        <v>251</v>
      </c>
      <c r="AC513" s="152" t="s">
        <v>251</v>
      </c>
      <c r="AD513" s="152">
        <v>3454</v>
      </c>
      <c r="AE513" s="152">
        <v>100.27361999999999</v>
      </c>
      <c r="AF513" s="152">
        <v>100.356953</v>
      </c>
      <c r="AG513" s="152">
        <v>7.5</v>
      </c>
      <c r="AH513" s="152">
        <v>6912</v>
      </c>
      <c r="AI513" s="152">
        <v>123.896441</v>
      </c>
      <c r="AJ513" s="152">
        <v>124.007552</v>
      </c>
      <c r="AK513" s="152">
        <v>10</v>
      </c>
      <c r="AL513" s="152">
        <v>10916</v>
      </c>
      <c r="AM513" s="152">
        <v>103.54294400000001</v>
      </c>
      <c r="AN513" s="152">
        <v>103.631833</v>
      </c>
      <c r="AO513" s="152">
        <v>8</v>
      </c>
    </row>
    <row r="514" spans="1:41" x14ac:dyDescent="0.25">
      <c r="A514" s="148">
        <v>43088</v>
      </c>
      <c r="B514" s="152">
        <v>23</v>
      </c>
      <c r="C514" s="152">
        <v>9.9541470000000007</v>
      </c>
      <c r="D514" s="152">
        <v>9.9541470000000007</v>
      </c>
      <c r="E514" s="152">
        <v>7.2100520000000001</v>
      </c>
      <c r="F514" s="152">
        <v>86</v>
      </c>
      <c r="G514" s="152">
        <v>9.8277870000000007</v>
      </c>
      <c r="H514" s="152">
        <v>9.8277870000000007</v>
      </c>
      <c r="I514" s="152">
        <v>7.3352389999999996</v>
      </c>
      <c r="J514" s="152">
        <v>170</v>
      </c>
      <c r="K514" s="152">
        <v>9.6605989999999995</v>
      </c>
      <c r="L514" s="152">
        <v>9.6605989999999995</v>
      </c>
      <c r="M514" s="152">
        <v>7.4398239999999998</v>
      </c>
      <c r="N514" s="152">
        <v>352</v>
      </c>
      <c r="O514" s="152">
        <v>9.3116280000000007</v>
      </c>
      <c r="P514" s="152">
        <v>9.3116280000000007</v>
      </c>
      <c r="Q514" s="152">
        <v>7.5606200000000001</v>
      </c>
      <c r="R514" s="152">
        <v>905</v>
      </c>
      <c r="S514" s="152">
        <v>101.124287</v>
      </c>
      <c r="T514" s="152">
        <v>101.235398</v>
      </c>
      <c r="U514" s="152">
        <v>8</v>
      </c>
      <c r="V514" s="152">
        <v>1633</v>
      </c>
      <c r="W514" s="152">
        <v>96.141525999999999</v>
      </c>
      <c r="X514" s="152">
        <v>96.231803999999997</v>
      </c>
      <c r="Y514" s="152">
        <v>6.5</v>
      </c>
      <c r="Z514" s="152" t="s">
        <v>251</v>
      </c>
      <c r="AA514" s="152" t="s">
        <v>251</v>
      </c>
      <c r="AB514" s="152" t="s">
        <v>251</v>
      </c>
      <c r="AC514" s="152" t="s">
        <v>251</v>
      </c>
      <c r="AD514" s="152">
        <v>3453</v>
      </c>
      <c r="AE514" s="152">
        <v>99.795821000000004</v>
      </c>
      <c r="AF514" s="152">
        <v>99.899987999999993</v>
      </c>
      <c r="AG514" s="152">
        <v>7.5</v>
      </c>
      <c r="AH514" s="152">
        <v>6911</v>
      </c>
      <c r="AI514" s="152">
        <v>123.447293</v>
      </c>
      <c r="AJ514" s="152">
        <v>123.58618199999999</v>
      </c>
      <c r="AK514" s="152">
        <v>10</v>
      </c>
      <c r="AL514" s="152">
        <v>10915</v>
      </c>
      <c r="AM514" s="152">
        <v>102.899073</v>
      </c>
      <c r="AN514" s="152">
        <v>103.010184</v>
      </c>
      <c r="AO514" s="152">
        <v>8</v>
      </c>
    </row>
    <row r="515" spans="1:41" x14ac:dyDescent="0.25">
      <c r="A515" s="148">
        <v>43089</v>
      </c>
      <c r="B515" s="152">
        <v>22</v>
      </c>
      <c r="C515" s="152">
        <v>9.9561329999999995</v>
      </c>
      <c r="D515" s="152">
        <v>9.9561329999999995</v>
      </c>
      <c r="E515" s="152">
        <v>7.2098639999999996</v>
      </c>
      <c r="F515" s="152">
        <v>85</v>
      </c>
      <c r="G515" s="152">
        <v>9.8296469999999996</v>
      </c>
      <c r="H515" s="152">
        <v>9.8296469999999996</v>
      </c>
      <c r="I515" s="152">
        <v>7.3399900000000002</v>
      </c>
      <c r="J515" s="152">
        <v>169</v>
      </c>
      <c r="K515" s="152">
        <v>9.6625130000000006</v>
      </c>
      <c r="L515" s="152">
        <v>9.6625130000000006</v>
      </c>
      <c r="M515" s="152">
        <v>7.4401679999999999</v>
      </c>
      <c r="N515" s="152">
        <v>351</v>
      </c>
      <c r="O515" s="152">
        <v>9.3164060000000006</v>
      </c>
      <c r="P515" s="152">
        <v>9.3164060000000006</v>
      </c>
      <c r="Q515" s="152">
        <v>7.525671</v>
      </c>
      <c r="R515" s="152">
        <v>904</v>
      </c>
      <c r="S515" s="152">
        <v>101.07530800000001</v>
      </c>
      <c r="T515" s="152">
        <v>101.208641</v>
      </c>
      <c r="U515" s="152">
        <v>8</v>
      </c>
      <c r="V515" s="152">
        <v>1632</v>
      </c>
      <c r="W515" s="152">
        <v>96.030270999999999</v>
      </c>
      <c r="X515" s="152">
        <v>96.138604000000001</v>
      </c>
      <c r="Y515" s="152">
        <v>6.5</v>
      </c>
      <c r="Z515" s="152" t="s">
        <v>251</v>
      </c>
      <c r="AA515" s="152" t="s">
        <v>251</v>
      </c>
      <c r="AB515" s="152" t="s">
        <v>251</v>
      </c>
      <c r="AC515" s="152" t="s">
        <v>251</v>
      </c>
      <c r="AD515" s="152">
        <v>3452</v>
      </c>
      <c r="AE515" s="152">
        <v>99.404490999999993</v>
      </c>
      <c r="AF515" s="152">
        <v>99.529490999999993</v>
      </c>
      <c r="AG515" s="152">
        <v>7.5</v>
      </c>
      <c r="AH515" s="152">
        <v>6910</v>
      </c>
      <c r="AI515" s="152">
        <v>123.090181</v>
      </c>
      <c r="AJ515" s="152">
        <v>123.25684800000001</v>
      </c>
      <c r="AK515" s="152">
        <v>10</v>
      </c>
      <c r="AL515" s="152">
        <v>10914</v>
      </c>
      <c r="AM515" s="152">
        <v>102.427408</v>
      </c>
      <c r="AN515" s="152">
        <v>102.56074099999999</v>
      </c>
      <c r="AO515" s="152">
        <v>8</v>
      </c>
    </row>
    <row r="516" spans="1:41" x14ac:dyDescent="0.25">
      <c r="A516" s="148">
        <v>43090</v>
      </c>
      <c r="B516" s="152">
        <v>28</v>
      </c>
      <c r="C516" s="152">
        <v>9.9440240000000006</v>
      </c>
      <c r="D516" s="152">
        <v>9.9440240000000006</v>
      </c>
      <c r="E516" s="152">
        <v>7.2374270000000003</v>
      </c>
      <c r="F516" s="152">
        <v>91</v>
      </c>
      <c r="G516" s="152">
        <v>9.8178970000000003</v>
      </c>
      <c r="H516" s="152">
        <v>9.8178970000000003</v>
      </c>
      <c r="I516" s="152">
        <v>7.3376960000000002</v>
      </c>
      <c r="J516" s="152">
        <v>182</v>
      </c>
      <c r="K516" s="152">
        <v>9.6350339999999992</v>
      </c>
      <c r="L516" s="152">
        <v>9.6350339999999992</v>
      </c>
      <c r="M516" s="152">
        <v>7.4925610000000002</v>
      </c>
      <c r="N516" s="152">
        <v>350</v>
      </c>
      <c r="O516" s="152">
        <v>9.3145059999999997</v>
      </c>
      <c r="P516" s="152">
        <v>9.3145059999999997</v>
      </c>
      <c r="Q516" s="152">
        <v>7.569693</v>
      </c>
      <c r="R516" s="152">
        <v>903</v>
      </c>
      <c r="S516" s="152">
        <v>100.916597</v>
      </c>
      <c r="T516" s="152">
        <v>101.072153</v>
      </c>
      <c r="U516" s="152">
        <v>8</v>
      </c>
      <c r="V516" s="152">
        <v>1631</v>
      </c>
      <c r="W516" s="152">
        <v>95.592101999999997</v>
      </c>
      <c r="X516" s="152">
        <v>95.718491</v>
      </c>
      <c r="Y516" s="152">
        <v>6.5</v>
      </c>
      <c r="Z516" s="152" t="s">
        <v>251</v>
      </c>
      <c r="AA516" s="152" t="s">
        <v>251</v>
      </c>
      <c r="AB516" s="152" t="s">
        <v>251</v>
      </c>
      <c r="AC516" s="152" t="s">
        <v>251</v>
      </c>
      <c r="AD516" s="152">
        <v>3451</v>
      </c>
      <c r="AE516" s="152">
        <v>98.444599999999994</v>
      </c>
      <c r="AF516" s="152">
        <v>98.590433000000004</v>
      </c>
      <c r="AG516" s="152">
        <v>7.5</v>
      </c>
      <c r="AH516" s="152">
        <v>6909</v>
      </c>
      <c r="AI516" s="152">
        <v>121.779792</v>
      </c>
      <c r="AJ516" s="152">
        <v>121.974236</v>
      </c>
      <c r="AK516" s="152">
        <v>10</v>
      </c>
      <c r="AL516" s="152">
        <v>10913</v>
      </c>
      <c r="AM516" s="152">
        <v>100.814087</v>
      </c>
      <c r="AN516" s="152">
        <v>100.969643</v>
      </c>
      <c r="AO516" s="152">
        <v>8</v>
      </c>
    </row>
    <row r="517" spans="1:41" x14ac:dyDescent="0.25">
      <c r="A517" s="148">
        <v>43091</v>
      </c>
      <c r="B517" s="152">
        <v>27</v>
      </c>
      <c r="C517" s="152">
        <v>9.9462899999999994</v>
      </c>
      <c r="D517" s="152">
        <v>9.9462899999999994</v>
      </c>
      <c r="E517" s="152">
        <v>7.200005</v>
      </c>
      <c r="F517" s="152">
        <v>90</v>
      </c>
      <c r="G517" s="152">
        <v>9.8202060000000007</v>
      </c>
      <c r="H517" s="152">
        <v>9.8202060000000007</v>
      </c>
      <c r="I517" s="152">
        <v>7.3234310000000002</v>
      </c>
      <c r="J517" s="152">
        <v>181</v>
      </c>
      <c r="K517" s="152">
        <v>9.637086</v>
      </c>
      <c r="L517" s="152">
        <v>9.637086</v>
      </c>
      <c r="M517" s="152">
        <v>7.4900019999999996</v>
      </c>
      <c r="N517" s="152">
        <v>349</v>
      </c>
      <c r="O517" s="152">
        <v>9.3154640000000004</v>
      </c>
      <c r="P517" s="152">
        <v>9.3154640000000004</v>
      </c>
      <c r="Q517" s="152">
        <v>7.5799940000000001</v>
      </c>
      <c r="R517" s="152">
        <v>902</v>
      </c>
      <c r="S517" s="152">
        <v>100.82621399999999</v>
      </c>
      <c r="T517" s="152">
        <v>101.003992</v>
      </c>
      <c r="U517" s="152">
        <v>8</v>
      </c>
      <c r="V517" s="152">
        <v>1630</v>
      </c>
      <c r="W517" s="152">
        <v>95.481988999999999</v>
      </c>
      <c r="X517" s="152">
        <v>95.626433000000006</v>
      </c>
      <c r="Y517" s="152">
        <v>6.5</v>
      </c>
      <c r="Z517" s="152" t="s">
        <v>251</v>
      </c>
      <c r="AA517" s="152" t="s">
        <v>251</v>
      </c>
      <c r="AB517" s="152" t="s">
        <v>251</v>
      </c>
      <c r="AC517" s="152" t="s">
        <v>251</v>
      </c>
      <c r="AD517" s="152">
        <v>3450</v>
      </c>
      <c r="AE517" s="152">
        <v>98.197744</v>
      </c>
      <c r="AF517" s="152">
        <v>98.364411000000004</v>
      </c>
      <c r="AG517" s="152">
        <v>7.5</v>
      </c>
      <c r="AH517" s="152">
        <v>6908</v>
      </c>
      <c r="AI517" s="152">
        <v>121.018709</v>
      </c>
      <c r="AJ517" s="152">
        <v>121.240931</v>
      </c>
      <c r="AK517" s="152">
        <v>10</v>
      </c>
      <c r="AL517" s="152">
        <v>10912</v>
      </c>
      <c r="AM517" s="152">
        <v>100.337841</v>
      </c>
      <c r="AN517" s="152">
        <v>100.515619</v>
      </c>
      <c r="AO517" s="152">
        <v>8</v>
      </c>
    </row>
    <row r="518" spans="1:41" x14ac:dyDescent="0.25">
      <c r="A518" s="148">
        <v>43095</v>
      </c>
      <c r="B518" s="152">
        <v>23</v>
      </c>
      <c r="C518" s="152">
        <v>9.9542110000000008</v>
      </c>
      <c r="D518" s="152">
        <v>9.9542110000000008</v>
      </c>
      <c r="E518" s="152">
        <v>7.1999420000000001</v>
      </c>
      <c r="F518" s="152">
        <v>86</v>
      </c>
      <c r="G518" s="152">
        <v>9.8274460000000001</v>
      </c>
      <c r="H518" s="152">
        <v>9.8274460000000001</v>
      </c>
      <c r="I518" s="152">
        <v>7.3500180000000004</v>
      </c>
      <c r="J518" s="152">
        <v>177</v>
      </c>
      <c r="K518" s="152">
        <v>9.6437880000000007</v>
      </c>
      <c r="L518" s="152">
        <v>9.6437880000000007</v>
      </c>
      <c r="M518" s="152">
        <v>7.5125979999999997</v>
      </c>
      <c r="N518" s="152">
        <v>345</v>
      </c>
      <c r="O518" s="152">
        <v>9.3194979999999994</v>
      </c>
      <c r="P518" s="152">
        <v>9.3194979999999994</v>
      </c>
      <c r="Q518" s="152">
        <v>7.6193920000000004</v>
      </c>
      <c r="R518" s="152">
        <v>898</v>
      </c>
      <c r="S518" s="152">
        <v>100.69334600000001</v>
      </c>
      <c r="T518" s="152">
        <v>100.960013</v>
      </c>
      <c r="U518" s="152">
        <v>8</v>
      </c>
      <c r="V518" s="152">
        <v>1626</v>
      </c>
      <c r="W518" s="152">
        <v>95.308785999999998</v>
      </c>
      <c r="X518" s="152">
        <v>95.525452999999999</v>
      </c>
      <c r="Y518" s="152">
        <v>6.5</v>
      </c>
      <c r="Z518" s="152" t="s">
        <v>251</v>
      </c>
      <c r="AA518" s="152" t="s">
        <v>251</v>
      </c>
      <c r="AB518" s="152" t="s">
        <v>251</v>
      </c>
      <c r="AC518" s="152" t="s">
        <v>251</v>
      </c>
      <c r="AD518" s="152">
        <v>3446</v>
      </c>
      <c r="AE518" s="152">
        <v>97.942330999999996</v>
      </c>
      <c r="AF518" s="152">
        <v>98.192330999999996</v>
      </c>
      <c r="AG518" s="152">
        <v>7.5</v>
      </c>
      <c r="AH518" s="152">
        <v>6904</v>
      </c>
      <c r="AI518" s="152">
        <v>120.661019</v>
      </c>
      <c r="AJ518" s="152">
        <v>120.99435200000001</v>
      </c>
      <c r="AK518" s="152">
        <v>10</v>
      </c>
      <c r="AL518" s="152">
        <v>10908</v>
      </c>
      <c r="AM518" s="152">
        <v>100.232214</v>
      </c>
      <c r="AN518" s="152">
        <v>100.498881</v>
      </c>
      <c r="AO518" s="152">
        <v>8</v>
      </c>
    </row>
    <row r="519" spans="1:41" x14ac:dyDescent="0.25">
      <c r="A519" s="148">
        <v>43096</v>
      </c>
      <c r="B519" s="152">
        <v>22</v>
      </c>
      <c r="C519" s="152">
        <v>9.9563740000000003</v>
      </c>
      <c r="D519" s="152">
        <v>9.9563740000000003</v>
      </c>
      <c r="E519" s="152">
        <v>7.1700799999999996</v>
      </c>
      <c r="F519" s="152">
        <v>85</v>
      </c>
      <c r="G519" s="152">
        <v>9.8296740000000007</v>
      </c>
      <c r="H519" s="152">
        <v>9.8296740000000007</v>
      </c>
      <c r="I519" s="152">
        <v>7.3388059999999999</v>
      </c>
      <c r="J519" s="152">
        <v>176</v>
      </c>
      <c r="K519" s="152">
        <v>9.6457259999999998</v>
      </c>
      <c r="L519" s="152">
        <v>9.6457259999999998</v>
      </c>
      <c r="M519" s="152">
        <v>7.5126679999999997</v>
      </c>
      <c r="N519" s="152">
        <v>344</v>
      </c>
      <c r="O519" s="152">
        <v>9.3215160000000008</v>
      </c>
      <c r="P519" s="152">
        <v>9.3215160000000008</v>
      </c>
      <c r="Q519" s="152">
        <v>7.6172310000000003</v>
      </c>
      <c r="R519" s="152">
        <v>897</v>
      </c>
      <c r="S519" s="152">
        <v>100.804462</v>
      </c>
      <c r="T519" s="152">
        <v>101.093351</v>
      </c>
      <c r="U519" s="152">
        <v>8</v>
      </c>
      <c r="V519" s="152">
        <v>1625</v>
      </c>
      <c r="W519" s="152">
        <v>95.566192000000001</v>
      </c>
      <c r="X519" s="152">
        <v>95.800914000000006</v>
      </c>
      <c r="Y519" s="152">
        <v>6.5</v>
      </c>
      <c r="Z519" s="152" t="s">
        <v>251</v>
      </c>
      <c r="AA519" s="152" t="s">
        <v>251</v>
      </c>
      <c r="AB519" s="152" t="s">
        <v>251</v>
      </c>
      <c r="AC519" s="152" t="s">
        <v>251</v>
      </c>
      <c r="AD519" s="152">
        <v>3445</v>
      </c>
      <c r="AE519" s="152">
        <v>98.398276999999993</v>
      </c>
      <c r="AF519" s="152">
        <v>98.669110000000003</v>
      </c>
      <c r="AG519" s="152">
        <v>7.5</v>
      </c>
      <c r="AH519" s="152">
        <v>6903</v>
      </c>
      <c r="AI519" s="152">
        <v>121.237002</v>
      </c>
      <c r="AJ519" s="152">
        <v>121.598113</v>
      </c>
      <c r="AK519" s="152">
        <v>10</v>
      </c>
      <c r="AL519" s="152">
        <v>10907</v>
      </c>
      <c r="AM519" s="152">
        <v>101.13651299999999</v>
      </c>
      <c r="AN519" s="152">
        <v>101.42540200000001</v>
      </c>
      <c r="AO519" s="152">
        <v>8</v>
      </c>
    </row>
    <row r="520" spans="1:41" x14ac:dyDescent="0.25">
      <c r="A520" s="148">
        <v>43097</v>
      </c>
      <c r="B520" s="152">
        <v>28</v>
      </c>
      <c r="C520" s="152">
        <v>9.9441419999999994</v>
      </c>
      <c r="D520" s="152">
        <v>9.9441419999999994</v>
      </c>
      <c r="E520" s="152">
        <v>7.2220839999999997</v>
      </c>
      <c r="F520" s="152">
        <v>90</v>
      </c>
      <c r="G520" s="152">
        <v>9.819388</v>
      </c>
      <c r="H520" s="152">
        <v>9.819388</v>
      </c>
      <c r="I520" s="152">
        <v>7.3573630000000003</v>
      </c>
      <c r="J520" s="152">
        <v>175</v>
      </c>
      <c r="K520" s="152">
        <v>9.6479579999999991</v>
      </c>
      <c r="L520" s="152">
        <v>9.6479579999999991</v>
      </c>
      <c r="M520" s="152">
        <v>7.506259</v>
      </c>
      <c r="N520" s="152">
        <v>343</v>
      </c>
      <c r="O520" s="152">
        <v>9.3254859999999997</v>
      </c>
      <c r="P520" s="152">
        <v>9.3254859999999997</v>
      </c>
      <c r="Q520" s="152">
        <v>7.5915049999999997</v>
      </c>
      <c r="R520" s="152">
        <v>896</v>
      </c>
      <c r="S520" s="152">
        <v>100.796588</v>
      </c>
      <c r="T520" s="152">
        <v>101.107699</v>
      </c>
      <c r="U520" s="152">
        <v>8</v>
      </c>
      <c r="V520" s="152">
        <v>1624</v>
      </c>
      <c r="W520" s="152">
        <v>95.595512999999997</v>
      </c>
      <c r="X520" s="152">
        <v>95.848291000000003</v>
      </c>
      <c r="Y520" s="152">
        <v>6.5</v>
      </c>
      <c r="Z520" s="152" t="s">
        <v>251</v>
      </c>
      <c r="AA520" s="152" t="s">
        <v>251</v>
      </c>
      <c r="AB520" s="152" t="s">
        <v>251</v>
      </c>
      <c r="AC520" s="152" t="s">
        <v>251</v>
      </c>
      <c r="AD520" s="152">
        <v>3444</v>
      </c>
      <c r="AE520" s="152">
        <v>98.595753999999999</v>
      </c>
      <c r="AF520" s="152">
        <v>98.887421000000003</v>
      </c>
      <c r="AG520" s="152">
        <v>7.5</v>
      </c>
      <c r="AH520" s="152">
        <v>6902</v>
      </c>
      <c r="AI520" s="152">
        <v>121.57027100000001</v>
      </c>
      <c r="AJ520" s="152">
        <v>121.95916</v>
      </c>
      <c r="AK520" s="152">
        <v>10</v>
      </c>
      <c r="AL520" s="152">
        <v>10906</v>
      </c>
      <c r="AM520" s="152">
        <v>101.48311099999999</v>
      </c>
      <c r="AN520" s="152">
        <v>101.794222</v>
      </c>
      <c r="AO520" s="152">
        <v>8</v>
      </c>
    </row>
    <row r="521" spans="1:41" x14ac:dyDescent="0.25">
      <c r="A521" s="148">
        <v>43098</v>
      </c>
      <c r="B521" s="152">
        <v>27</v>
      </c>
      <c r="C521" s="152">
        <v>9.9461560000000002</v>
      </c>
      <c r="D521" s="152">
        <v>9.9461560000000002</v>
      </c>
      <c r="E521" s="152">
        <v>7.2180650000000002</v>
      </c>
      <c r="F521" s="152">
        <v>89</v>
      </c>
      <c r="G521" s="152">
        <v>9.8217630000000007</v>
      </c>
      <c r="H521" s="152">
        <v>9.8217630000000007</v>
      </c>
      <c r="I521" s="152">
        <v>7.3404199999999999</v>
      </c>
      <c r="J521" s="152">
        <v>174</v>
      </c>
      <c r="K521" s="152">
        <v>9.65015</v>
      </c>
      <c r="L521" s="152">
        <v>9.65015</v>
      </c>
      <c r="M521" s="152">
        <v>7.5006870000000001</v>
      </c>
      <c r="N521" s="152">
        <v>342</v>
      </c>
      <c r="O521" s="152">
        <v>9.3290950000000006</v>
      </c>
      <c r="P521" s="152">
        <v>9.3290950000000006</v>
      </c>
      <c r="Q521" s="152">
        <v>7.5700349999999998</v>
      </c>
      <c r="R521" s="152">
        <v>895</v>
      </c>
      <c r="S521" s="152">
        <v>100.952198</v>
      </c>
      <c r="T521" s="152">
        <v>101.28553100000001</v>
      </c>
      <c r="U521" s="152">
        <v>8</v>
      </c>
      <c r="V521" s="152">
        <v>1623</v>
      </c>
      <c r="W521" s="152">
        <v>95.896745999999993</v>
      </c>
      <c r="X521" s="152">
        <v>96.167579000000003</v>
      </c>
      <c r="Y521" s="152">
        <v>6.5</v>
      </c>
      <c r="Z521" s="152" t="s">
        <v>251</v>
      </c>
      <c r="AA521" s="152" t="s">
        <v>251</v>
      </c>
      <c r="AB521" s="152" t="s">
        <v>251</v>
      </c>
      <c r="AC521" s="152" t="s">
        <v>251</v>
      </c>
      <c r="AD521" s="152">
        <v>3443</v>
      </c>
      <c r="AE521" s="152">
        <v>99.056847000000005</v>
      </c>
      <c r="AF521" s="152">
        <v>99.369347000000005</v>
      </c>
      <c r="AG521" s="152">
        <v>7.5</v>
      </c>
      <c r="AH521" s="152">
        <v>6901</v>
      </c>
      <c r="AI521" s="152">
        <v>122.37308400000001</v>
      </c>
      <c r="AJ521" s="152">
        <v>122.789751</v>
      </c>
      <c r="AK521" s="152">
        <v>10</v>
      </c>
      <c r="AL521" s="152">
        <v>10905</v>
      </c>
      <c r="AM521" s="152">
        <v>102.55036200000001</v>
      </c>
      <c r="AN521" s="152">
        <v>102.883695</v>
      </c>
      <c r="AO521" s="152">
        <v>8</v>
      </c>
    </row>
    <row r="522" spans="1:41" x14ac:dyDescent="0.25">
      <c r="A522" s="148">
        <v>43102</v>
      </c>
      <c r="B522" s="152">
        <v>23</v>
      </c>
      <c r="C522" s="152">
        <v>9.9544180000000004</v>
      </c>
      <c r="D522" s="152">
        <v>9.9544180000000004</v>
      </c>
      <c r="E522" s="152">
        <v>7.1672440000000002</v>
      </c>
      <c r="F522" s="152">
        <v>85</v>
      </c>
      <c r="G522" s="152">
        <v>9.8296200000000002</v>
      </c>
      <c r="H522" s="152">
        <v>9.8296200000000002</v>
      </c>
      <c r="I522" s="152">
        <v>7.3411730000000004</v>
      </c>
      <c r="J522" s="152">
        <v>170</v>
      </c>
      <c r="K522" s="152">
        <v>9.6566559999999999</v>
      </c>
      <c r="L522" s="152">
        <v>9.6566559999999999</v>
      </c>
      <c r="M522" s="152">
        <v>7.5293289999999997</v>
      </c>
      <c r="N522" s="152">
        <v>338</v>
      </c>
      <c r="O522" s="152">
        <v>9.3192690000000002</v>
      </c>
      <c r="P522" s="152">
        <v>9.3192690000000002</v>
      </c>
      <c r="Q522" s="152">
        <v>7.779998</v>
      </c>
      <c r="R522" s="152">
        <v>891</v>
      </c>
      <c r="S522" s="152">
        <v>101.09952199999999</v>
      </c>
      <c r="T522" s="152">
        <v>101.521744</v>
      </c>
      <c r="U522" s="152">
        <v>8</v>
      </c>
      <c r="V522" s="152">
        <v>1619</v>
      </c>
      <c r="W522" s="152">
        <v>96.163118999999995</v>
      </c>
      <c r="X522" s="152">
        <v>96.506174999999999</v>
      </c>
      <c r="Y522" s="152">
        <v>6.5</v>
      </c>
      <c r="Z522" s="152" t="s">
        <v>251</v>
      </c>
      <c r="AA522" s="152" t="s">
        <v>251</v>
      </c>
      <c r="AB522" s="152" t="s">
        <v>251</v>
      </c>
      <c r="AC522" s="152" t="s">
        <v>251</v>
      </c>
      <c r="AD522" s="152">
        <v>3439</v>
      </c>
      <c r="AE522" s="152">
        <v>99.589490999999995</v>
      </c>
      <c r="AF522" s="152">
        <v>99.985324000000006</v>
      </c>
      <c r="AG522" s="152">
        <v>7.5</v>
      </c>
      <c r="AH522" s="152">
        <v>6897</v>
      </c>
      <c r="AI522" s="152">
        <v>122.842218</v>
      </c>
      <c r="AJ522" s="152">
        <v>123.369996</v>
      </c>
      <c r="AK522" s="152">
        <v>10</v>
      </c>
      <c r="AL522" s="152">
        <v>10901</v>
      </c>
      <c r="AM522" s="152">
        <v>103.009103</v>
      </c>
      <c r="AN522" s="152">
        <v>103.431325</v>
      </c>
      <c r="AO522" s="152">
        <v>8</v>
      </c>
    </row>
    <row r="523" spans="1:41" x14ac:dyDescent="0.25">
      <c r="A523" s="148">
        <v>43103</v>
      </c>
      <c r="B523" s="152">
        <v>22</v>
      </c>
      <c r="C523" s="152">
        <v>9.9568329999999996</v>
      </c>
      <c r="D523" s="152">
        <v>9.9568329999999996</v>
      </c>
      <c r="E523" s="152">
        <v>7.0943149999999999</v>
      </c>
      <c r="F523" s="152">
        <v>84</v>
      </c>
      <c r="G523" s="152">
        <v>9.8322230000000008</v>
      </c>
      <c r="H523" s="152">
        <v>9.8322230000000008</v>
      </c>
      <c r="I523" s="152">
        <v>7.3131409999999999</v>
      </c>
      <c r="J523" s="152">
        <v>169</v>
      </c>
      <c r="K523" s="152">
        <v>9.6607679999999991</v>
      </c>
      <c r="L523" s="152">
        <v>9.6607679999999991</v>
      </c>
      <c r="M523" s="152">
        <v>7.4799889999999998</v>
      </c>
      <c r="N523" s="152">
        <v>337</v>
      </c>
      <c r="O523" s="152">
        <v>9.3275310000000005</v>
      </c>
      <c r="P523" s="152">
        <v>9.3275310000000005</v>
      </c>
      <c r="Q523" s="152">
        <v>7.7015510000000003</v>
      </c>
      <c r="R523" s="152">
        <v>890</v>
      </c>
      <c r="S523" s="152">
        <v>101.146056</v>
      </c>
      <c r="T523" s="152">
        <v>101.59050000000001</v>
      </c>
      <c r="U523" s="152">
        <v>8</v>
      </c>
      <c r="V523" s="152">
        <v>1618</v>
      </c>
      <c r="W523" s="152">
        <v>96.351290000000006</v>
      </c>
      <c r="X523" s="152">
        <v>96.712401</v>
      </c>
      <c r="Y523" s="152">
        <v>6.5</v>
      </c>
      <c r="Z523" s="152" t="s">
        <v>251</v>
      </c>
      <c r="AA523" s="152" t="s">
        <v>251</v>
      </c>
      <c r="AB523" s="152" t="s">
        <v>251</v>
      </c>
      <c r="AC523" s="152" t="s">
        <v>251</v>
      </c>
      <c r="AD523" s="152">
        <v>3438</v>
      </c>
      <c r="AE523" s="152">
        <v>99.891138999999995</v>
      </c>
      <c r="AF523" s="152">
        <v>100.307806</v>
      </c>
      <c r="AG523" s="152">
        <v>7.5</v>
      </c>
      <c r="AH523" s="152">
        <v>6896</v>
      </c>
      <c r="AI523" s="152">
        <v>123.266831</v>
      </c>
      <c r="AJ523" s="152">
        <v>123.82238700000001</v>
      </c>
      <c r="AK523" s="152">
        <v>10</v>
      </c>
      <c r="AL523" s="152">
        <v>10900</v>
      </c>
      <c r="AM523" s="152">
        <v>103.525019</v>
      </c>
      <c r="AN523" s="152">
        <v>103.969463</v>
      </c>
      <c r="AO523" s="152">
        <v>8</v>
      </c>
    </row>
    <row r="524" spans="1:41" x14ac:dyDescent="0.25">
      <c r="A524" s="148">
        <v>43104</v>
      </c>
      <c r="B524" s="152">
        <v>28</v>
      </c>
      <c r="C524" s="152">
        <v>9.9440039999999996</v>
      </c>
      <c r="D524" s="152">
        <v>9.9440039999999996</v>
      </c>
      <c r="E524" s="152">
        <v>7.2400270000000004</v>
      </c>
      <c r="F524" s="152">
        <v>91</v>
      </c>
      <c r="G524" s="152">
        <v>9.8186850000000003</v>
      </c>
      <c r="H524" s="152">
        <v>9.8186850000000003</v>
      </c>
      <c r="I524" s="152">
        <v>7.305358</v>
      </c>
      <c r="J524" s="152">
        <v>182</v>
      </c>
      <c r="K524" s="152">
        <v>9.6347830000000005</v>
      </c>
      <c r="L524" s="152">
        <v>9.6347830000000005</v>
      </c>
      <c r="M524" s="152">
        <v>7.4979089999999999</v>
      </c>
      <c r="N524" s="152">
        <v>336</v>
      </c>
      <c r="O524" s="152">
        <v>9.3322339999999997</v>
      </c>
      <c r="P524" s="152">
        <v>9.3322339999999997</v>
      </c>
      <c r="Q524" s="152">
        <v>7.6665840000000003</v>
      </c>
      <c r="R524" s="152">
        <v>889</v>
      </c>
      <c r="S524" s="152">
        <v>101.23163</v>
      </c>
      <c r="T524" s="152">
        <v>101.698297</v>
      </c>
      <c r="U524" s="152">
        <v>8</v>
      </c>
      <c r="V524" s="152">
        <v>1617</v>
      </c>
      <c r="W524" s="152">
        <v>96.538036000000005</v>
      </c>
      <c r="X524" s="152">
        <v>96.917203000000001</v>
      </c>
      <c r="Y524" s="152">
        <v>6.5</v>
      </c>
      <c r="Z524" s="152" t="s">
        <v>251</v>
      </c>
      <c r="AA524" s="152" t="s">
        <v>251</v>
      </c>
      <c r="AB524" s="152" t="s">
        <v>251</v>
      </c>
      <c r="AC524" s="152" t="s">
        <v>251</v>
      </c>
      <c r="AD524" s="152">
        <v>3437</v>
      </c>
      <c r="AE524" s="152">
        <v>100.272639</v>
      </c>
      <c r="AF524" s="152">
        <v>100.710139</v>
      </c>
      <c r="AG524" s="152">
        <v>7.5</v>
      </c>
      <c r="AH524" s="152">
        <v>7623</v>
      </c>
      <c r="AI524" s="152">
        <v>108.835522</v>
      </c>
      <c r="AJ524" s="152">
        <v>109.331355</v>
      </c>
      <c r="AK524" s="152">
        <v>8.5</v>
      </c>
      <c r="AL524" s="152">
        <v>10899</v>
      </c>
      <c r="AM524" s="152">
        <v>103.741328</v>
      </c>
      <c r="AN524" s="152">
        <v>104.207995</v>
      </c>
      <c r="AO524" s="152">
        <v>8</v>
      </c>
    </row>
    <row r="525" spans="1:41" x14ac:dyDescent="0.25">
      <c r="A525" s="148">
        <v>43105</v>
      </c>
      <c r="B525" s="152">
        <v>27</v>
      </c>
      <c r="C525" s="152">
        <v>9.9464070000000007</v>
      </c>
      <c r="D525" s="152">
        <v>9.9464070000000007</v>
      </c>
      <c r="E525" s="152">
        <v>7.1842360000000003</v>
      </c>
      <c r="F525" s="152">
        <v>90</v>
      </c>
      <c r="G525" s="152">
        <v>9.8205299999999998</v>
      </c>
      <c r="H525" s="152">
        <v>9.8205299999999998</v>
      </c>
      <c r="I525" s="152">
        <v>7.3099920000000003</v>
      </c>
      <c r="J525" s="152">
        <v>181</v>
      </c>
      <c r="K525" s="152">
        <v>9.6366189999999996</v>
      </c>
      <c r="L525" s="152">
        <v>9.6366189999999996</v>
      </c>
      <c r="M525" s="152">
        <v>7.5000030000000004</v>
      </c>
      <c r="N525" s="152">
        <v>335</v>
      </c>
      <c r="O525" s="152">
        <v>9.3354339999999993</v>
      </c>
      <c r="P525" s="152">
        <v>9.3354339999999993</v>
      </c>
      <c r="Q525" s="152">
        <v>7.6499980000000001</v>
      </c>
      <c r="R525" s="152">
        <v>888</v>
      </c>
      <c r="S525" s="152">
        <v>101.17088699999999</v>
      </c>
      <c r="T525" s="152">
        <v>101.65977599999999</v>
      </c>
      <c r="U525" s="152">
        <v>8</v>
      </c>
      <c r="V525" s="152">
        <v>1616</v>
      </c>
      <c r="W525" s="152">
        <v>96.537983999999994</v>
      </c>
      <c r="X525" s="152">
        <v>96.935205999999994</v>
      </c>
      <c r="Y525" s="152">
        <v>6.5</v>
      </c>
      <c r="Z525" s="152" t="s">
        <v>251</v>
      </c>
      <c r="AA525" s="152" t="s">
        <v>251</v>
      </c>
      <c r="AB525" s="152" t="s">
        <v>251</v>
      </c>
      <c r="AC525" s="152" t="s">
        <v>251</v>
      </c>
      <c r="AD525" s="152">
        <v>3436</v>
      </c>
      <c r="AE525" s="152">
        <v>100.27418900000001</v>
      </c>
      <c r="AF525" s="152">
        <v>100.732522</v>
      </c>
      <c r="AG525" s="152">
        <v>7.5</v>
      </c>
      <c r="AH525" s="152">
        <v>7622</v>
      </c>
      <c r="AI525" s="152">
        <v>109.025535</v>
      </c>
      <c r="AJ525" s="152">
        <v>109.544979</v>
      </c>
      <c r="AK525" s="152">
        <v>8.5</v>
      </c>
      <c r="AL525" s="152">
        <v>10898</v>
      </c>
      <c r="AM525" s="152">
        <v>103.839168</v>
      </c>
      <c r="AN525" s="152">
        <v>104.328057</v>
      </c>
      <c r="AO525" s="152">
        <v>8</v>
      </c>
    </row>
    <row r="526" spans="1:41" x14ac:dyDescent="0.25">
      <c r="A526" s="148">
        <v>43108</v>
      </c>
      <c r="B526" s="152">
        <v>24</v>
      </c>
      <c r="C526" s="152">
        <v>9.9517249999999997</v>
      </c>
      <c r="D526" s="152">
        <v>9.9517249999999997</v>
      </c>
      <c r="E526" s="152">
        <v>7.2763770000000001</v>
      </c>
      <c r="F526" s="152">
        <v>87</v>
      </c>
      <c r="G526" s="152">
        <v>9.8266419999999997</v>
      </c>
      <c r="H526" s="152">
        <v>9.8266419999999997</v>
      </c>
      <c r="I526" s="152">
        <v>7.2999859999999996</v>
      </c>
      <c r="J526" s="152">
        <v>178</v>
      </c>
      <c r="K526" s="152">
        <v>9.6417029999999997</v>
      </c>
      <c r="L526" s="152">
        <v>9.6417029999999997</v>
      </c>
      <c r="M526" s="152">
        <v>7.5157429999999996</v>
      </c>
      <c r="N526" s="152">
        <v>332</v>
      </c>
      <c r="O526" s="152">
        <v>9.3417980000000007</v>
      </c>
      <c r="P526" s="152">
        <v>9.3417980000000007</v>
      </c>
      <c r="Q526" s="152">
        <v>7.639996</v>
      </c>
      <c r="R526" s="152">
        <v>885</v>
      </c>
      <c r="S526" s="152">
        <v>101.091364</v>
      </c>
      <c r="T526" s="152">
        <v>101.64691999999999</v>
      </c>
      <c r="U526" s="152">
        <v>8</v>
      </c>
      <c r="V526" s="152">
        <v>1613</v>
      </c>
      <c r="W526" s="152">
        <v>96.561661000000001</v>
      </c>
      <c r="X526" s="152">
        <v>97.013050000000007</v>
      </c>
      <c r="Y526" s="152">
        <v>6.5</v>
      </c>
      <c r="Z526" s="152" t="s">
        <v>251</v>
      </c>
      <c r="AA526" s="152" t="s">
        <v>251</v>
      </c>
      <c r="AB526" s="152" t="s">
        <v>251</v>
      </c>
      <c r="AC526" s="152" t="s">
        <v>251</v>
      </c>
      <c r="AD526" s="152">
        <v>3433</v>
      </c>
      <c r="AE526" s="152">
        <v>100.396314</v>
      </c>
      <c r="AF526" s="152">
        <v>100.917147</v>
      </c>
      <c r="AG526" s="152">
        <v>7.5</v>
      </c>
      <c r="AH526" s="152">
        <v>7619</v>
      </c>
      <c r="AI526" s="152">
        <v>109.281019</v>
      </c>
      <c r="AJ526" s="152">
        <v>109.871297</v>
      </c>
      <c r="AK526" s="152">
        <v>8.5</v>
      </c>
      <c r="AL526" s="152">
        <v>10895</v>
      </c>
      <c r="AM526" s="152">
        <v>104.074071</v>
      </c>
      <c r="AN526" s="152">
        <v>104.629627</v>
      </c>
      <c r="AO526" s="152">
        <v>8</v>
      </c>
    </row>
    <row r="527" spans="1:41" x14ac:dyDescent="0.25">
      <c r="A527" s="148">
        <v>43109</v>
      </c>
      <c r="B527" s="152">
        <v>23</v>
      </c>
      <c r="C527" s="152">
        <v>9.9539069999999992</v>
      </c>
      <c r="D527" s="152">
        <v>9.9539069999999992</v>
      </c>
      <c r="E527" s="152">
        <v>7.2479649999999998</v>
      </c>
      <c r="F527" s="152">
        <v>86</v>
      </c>
      <c r="G527" s="152">
        <v>9.8279300000000003</v>
      </c>
      <c r="H527" s="152">
        <v>9.8279300000000003</v>
      </c>
      <c r="I527" s="152">
        <v>7.3290410000000001</v>
      </c>
      <c r="J527" s="152">
        <v>177</v>
      </c>
      <c r="K527" s="152">
        <v>9.6425350000000005</v>
      </c>
      <c r="L527" s="152">
        <v>9.6425350000000005</v>
      </c>
      <c r="M527" s="152">
        <v>7.5400029999999996</v>
      </c>
      <c r="N527" s="152">
        <v>331</v>
      </c>
      <c r="O527" s="152">
        <v>9.3428470000000008</v>
      </c>
      <c r="P527" s="152">
        <v>9.3428470000000008</v>
      </c>
      <c r="Q527" s="152">
        <v>7.6500060000000003</v>
      </c>
      <c r="R527" s="152">
        <v>884</v>
      </c>
      <c r="S527" s="152">
        <v>101.004462</v>
      </c>
      <c r="T527" s="152">
        <v>101.58224</v>
      </c>
      <c r="U527" s="152">
        <v>8</v>
      </c>
      <c r="V527" s="152">
        <v>1612</v>
      </c>
      <c r="W527" s="152">
        <v>96.356562999999994</v>
      </c>
      <c r="X527" s="152">
        <v>96.826007000000004</v>
      </c>
      <c r="Y527" s="152">
        <v>6.5</v>
      </c>
      <c r="Z527" s="152" t="s">
        <v>251</v>
      </c>
      <c r="AA527" s="152" t="s">
        <v>251</v>
      </c>
      <c r="AB527" s="152" t="s">
        <v>251</v>
      </c>
      <c r="AC527" s="152" t="s">
        <v>251</v>
      </c>
      <c r="AD527" s="152">
        <v>3432</v>
      </c>
      <c r="AE527" s="152">
        <v>100.05847900000001</v>
      </c>
      <c r="AF527" s="152">
        <v>100.600146</v>
      </c>
      <c r="AG527" s="152">
        <v>7.5</v>
      </c>
      <c r="AH527" s="152">
        <v>7618</v>
      </c>
      <c r="AI527" s="152">
        <v>108.45544599999999</v>
      </c>
      <c r="AJ527" s="152">
        <v>109.069335</v>
      </c>
      <c r="AK527" s="152">
        <v>8.5</v>
      </c>
      <c r="AL527" s="152">
        <v>10894</v>
      </c>
      <c r="AM527" s="152">
        <v>103.25086</v>
      </c>
      <c r="AN527" s="152">
        <v>103.828638</v>
      </c>
      <c r="AO527" s="152">
        <v>8</v>
      </c>
    </row>
    <row r="528" spans="1:41" x14ac:dyDescent="0.25">
      <c r="A528" s="148">
        <v>43110</v>
      </c>
      <c r="B528" s="152">
        <v>22</v>
      </c>
      <c r="C528" s="152">
        <v>9.9558099999999996</v>
      </c>
      <c r="D528" s="152">
        <v>9.9558099999999996</v>
      </c>
      <c r="E528" s="152">
        <v>7.2631870000000003</v>
      </c>
      <c r="F528" s="152">
        <v>85</v>
      </c>
      <c r="G528" s="152">
        <v>9.8287849999999999</v>
      </c>
      <c r="H528" s="152">
        <v>9.8287849999999999</v>
      </c>
      <c r="I528" s="152">
        <v>7.377777</v>
      </c>
      <c r="J528" s="152">
        <v>176</v>
      </c>
      <c r="K528" s="152">
        <v>9.642811</v>
      </c>
      <c r="L528" s="152">
        <v>9.642811</v>
      </c>
      <c r="M528" s="152">
        <v>7.5767730000000002</v>
      </c>
      <c r="N528" s="152">
        <v>330</v>
      </c>
      <c r="O528" s="152">
        <v>9.341818</v>
      </c>
      <c r="P528" s="152">
        <v>9.341818</v>
      </c>
      <c r="Q528" s="152">
        <v>7.6860489999999997</v>
      </c>
      <c r="R528" s="152">
        <v>883</v>
      </c>
      <c r="S528" s="152">
        <v>101.01928700000001</v>
      </c>
      <c r="T528" s="152">
        <v>101.619287</v>
      </c>
      <c r="U528" s="152">
        <v>8</v>
      </c>
      <c r="V528" s="152">
        <v>1611</v>
      </c>
      <c r="W528" s="152">
        <v>96.284276000000006</v>
      </c>
      <c r="X528" s="152">
        <v>96.771776000000003</v>
      </c>
      <c r="Y528" s="152">
        <v>6.5</v>
      </c>
      <c r="Z528" s="152" t="s">
        <v>251</v>
      </c>
      <c r="AA528" s="152" t="s">
        <v>251</v>
      </c>
      <c r="AB528" s="152" t="s">
        <v>251</v>
      </c>
      <c r="AC528" s="152" t="s">
        <v>251</v>
      </c>
      <c r="AD528" s="152">
        <v>3431</v>
      </c>
      <c r="AE528" s="152">
        <v>99.462697000000006</v>
      </c>
      <c r="AF528" s="152">
        <v>100.02519700000001</v>
      </c>
      <c r="AG528" s="152">
        <v>7.5</v>
      </c>
      <c r="AH528" s="152">
        <v>7617</v>
      </c>
      <c r="AI528" s="152">
        <v>107.57292200000001</v>
      </c>
      <c r="AJ528" s="152">
        <v>108.21042199999999</v>
      </c>
      <c r="AK528" s="152">
        <v>8.5</v>
      </c>
      <c r="AL528" s="152">
        <v>10893</v>
      </c>
      <c r="AM528" s="152">
        <v>102.388417</v>
      </c>
      <c r="AN528" s="152">
        <v>102.988417</v>
      </c>
      <c r="AO528" s="152">
        <v>8</v>
      </c>
    </row>
    <row r="529" spans="1:41" x14ac:dyDescent="0.25">
      <c r="A529" s="148">
        <v>43111</v>
      </c>
      <c r="B529" s="152">
        <v>28</v>
      </c>
      <c r="C529" s="152">
        <v>9.9439729999999997</v>
      </c>
      <c r="D529" s="152">
        <v>9.9439729999999997</v>
      </c>
      <c r="E529" s="152">
        <v>7.2440579999999999</v>
      </c>
      <c r="F529" s="152">
        <v>91</v>
      </c>
      <c r="G529" s="152">
        <v>9.8163280000000004</v>
      </c>
      <c r="H529" s="152">
        <v>9.8163280000000004</v>
      </c>
      <c r="I529" s="152">
        <v>7.402101</v>
      </c>
      <c r="J529" s="152">
        <v>175</v>
      </c>
      <c r="K529" s="152">
        <v>9.6447299999999991</v>
      </c>
      <c r="L529" s="152">
        <v>9.6447299999999991</v>
      </c>
      <c r="M529" s="152">
        <v>7.5776219999999999</v>
      </c>
      <c r="N529" s="152">
        <v>329</v>
      </c>
      <c r="O529" s="152">
        <v>9.3435039999999994</v>
      </c>
      <c r="P529" s="152">
        <v>9.3435039999999994</v>
      </c>
      <c r="Q529" s="152">
        <v>7.688275</v>
      </c>
      <c r="R529" s="152">
        <v>882</v>
      </c>
      <c r="S529" s="152">
        <v>101.045761</v>
      </c>
      <c r="T529" s="152">
        <v>101.66798300000001</v>
      </c>
      <c r="U529" s="152">
        <v>8</v>
      </c>
      <c r="V529" s="152">
        <v>1610</v>
      </c>
      <c r="W529" s="152">
        <v>96.203389000000001</v>
      </c>
      <c r="X529" s="152">
        <v>96.708945</v>
      </c>
      <c r="Y529" s="152">
        <v>6.5</v>
      </c>
      <c r="Z529" s="152" t="s">
        <v>251</v>
      </c>
      <c r="AA529" s="152" t="s">
        <v>251</v>
      </c>
      <c r="AB529" s="152" t="s">
        <v>251</v>
      </c>
      <c r="AC529" s="152" t="s">
        <v>251</v>
      </c>
      <c r="AD529" s="152">
        <v>3430</v>
      </c>
      <c r="AE529" s="152">
        <v>99.383662999999999</v>
      </c>
      <c r="AF529" s="152">
        <v>99.966995999999995</v>
      </c>
      <c r="AG529" s="152">
        <v>7.5</v>
      </c>
      <c r="AH529" s="152">
        <v>7616</v>
      </c>
      <c r="AI529" s="152">
        <v>106.831356</v>
      </c>
      <c r="AJ529" s="152">
        <v>107.492467</v>
      </c>
      <c r="AK529" s="152">
        <v>8.5</v>
      </c>
      <c r="AL529" s="152">
        <v>10892</v>
      </c>
      <c r="AM529" s="152">
        <v>101.460887</v>
      </c>
      <c r="AN529" s="152">
        <v>102.08310899999999</v>
      </c>
      <c r="AO529" s="152">
        <v>8</v>
      </c>
    </row>
    <row r="530" spans="1:41" x14ac:dyDescent="0.25">
      <c r="A530" s="148">
        <v>43112</v>
      </c>
      <c r="B530" s="152">
        <v>27</v>
      </c>
      <c r="C530" s="152">
        <v>9.9458629999999992</v>
      </c>
      <c r="D530" s="152">
        <v>9.9458629999999992</v>
      </c>
      <c r="E530" s="152">
        <v>7.2575570000000003</v>
      </c>
      <c r="F530" s="152">
        <v>90</v>
      </c>
      <c r="G530" s="152">
        <v>9.8187130000000007</v>
      </c>
      <c r="H530" s="152">
        <v>9.8187130000000007</v>
      </c>
      <c r="I530" s="152">
        <v>7.3853669999999996</v>
      </c>
      <c r="J530" s="152">
        <v>174</v>
      </c>
      <c r="K530" s="152">
        <v>9.6472119999999997</v>
      </c>
      <c r="L530" s="152">
        <v>9.6472119999999997</v>
      </c>
      <c r="M530" s="152">
        <v>7.5659809999999998</v>
      </c>
      <c r="N530" s="152">
        <v>328</v>
      </c>
      <c r="O530" s="152">
        <v>9.3475300000000008</v>
      </c>
      <c r="P530" s="152">
        <v>9.3475300000000008</v>
      </c>
      <c r="Q530" s="152">
        <v>7.6611209999999996</v>
      </c>
      <c r="R530" s="152">
        <v>881</v>
      </c>
      <c r="S530" s="152">
        <v>101.15137900000001</v>
      </c>
      <c r="T530" s="152">
        <v>101.795823</v>
      </c>
      <c r="U530" s="152">
        <v>8</v>
      </c>
      <c r="V530" s="152">
        <v>1609</v>
      </c>
      <c r="W530" s="152">
        <v>96.363363000000007</v>
      </c>
      <c r="X530" s="152">
        <v>96.886973999999995</v>
      </c>
      <c r="Y530" s="152">
        <v>6.5</v>
      </c>
      <c r="Z530" s="152" t="s">
        <v>251</v>
      </c>
      <c r="AA530" s="152" t="s">
        <v>251</v>
      </c>
      <c r="AB530" s="152" t="s">
        <v>251</v>
      </c>
      <c r="AC530" s="152" t="s">
        <v>251</v>
      </c>
      <c r="AD530" s="152">
        <v>3429</v>
      </c>
      <c r="AE530" s="152">
        <v>99.501054999999994</v>
      </c>
      <c r="AF530" s="152">
        <v>100.105222</v>
      </c>
      <c r="AG530" s="152">
        <v>7.5</v>
      </c>
      <c r="AH530" s="152">
        <v>7615</v>
      </c>
      <c r="AI530" s="152">
        <v>106.963899</v>
      </c>
      <c r="AJ530" s="152">
        <v>107.64862100000001</v>
      </c>
      <c r="AK530" s="152">
        <v>8.5</v>
      </c>
      <c r="AL530" s="152">
        <v>10891</v>
      </c>
      <c r="AM530" s="152">
        <v>101.489383</v>
      </c>
      <c r="AN530" s="152">
        <v>102.133827</v>
      </c>
      <c r="AO530" s="152">
        <v>8</v>
      </c>
    </row>
    <row r="531" spans="1:41" x14ac:dyDescent="0.25">
      <c r="A531" s="148">
        <v>43115</v>
      </c>
      <c r="B531" s="152">
        <v>24</v>
      </c>
      <c r="C531" s="152">
        <v>9.9519369999999991</v>
      </c>
      <c r="D531" s="152">
        <v>9.9519369999999991</v>
      </c>
      <c r="E531" s="152">
        <v>7.2442679999999999</v>
      </c>
      <c r="F531" s="152">
        <v>87</v>
      </c>
      <c r="G531" s="152">
        <v>9.8249209999999998</v>
      </c>
      <c r="H531" s="152">
        <v>9.8249209999999998</v>
      </c>
      <c r="I531" s="152">
        <v>7.3737469999999998</v>
      </c>
      <c r="J531" s="152">
        <v>171</v>
      </c>
      <c r="K531" s="152">
        <v>9.653594</v>
      </c>
      <c r="L531" s="152">
        <v>9.653594</v>
      </c>
      <c r="M531" s="152">
        <v>7.554449</v>
      </c>
      <c r="N531" s="152">
        <v>325</v>
      </c>
      <c r="O531" s="152">
        <v>9.353764</v>
      </c>
      <c r="P531" s="152">
        <v>9.353764</v>
      </c>
      <c r="Q531" s="152">
        <v>7.6528619999999998</v>
      </c>
      <c r="R531" s="152">
        <v>878</v>
      </c>
      <c r="S531" s="152">
        <v>101.21732900000001</v>
      </c>
      <c r="T531" s="152">
        <v>101.92843999999999</v>
      </c>
      <c r="U531" s="152">
        <v>8</v>
      </c>
      <c r="V531" s="152">
        <v>1606</v>
      </c>
      <c r="W531" s="152">
        <v>96.514016999999996</v>
      </c>
      <c r="X531" s="152">
        <v>97.091795000000005</v>
      </c>
      <c r="Y531" s="152">
        <v>6.5</v>
      </c>
      <c r="Z531" s="152" t="s">
        <v>251</v>
      </c>
      <c r="AA531" s="152" t="s">
        <v>251</v>
      </c>
      <c r="AB531" s="152" t="s">
        <v>251</v>
      </c>
      <c r="AC531" s="152" t="s">
        <v>251</v>
      </c>
      <c r="AD531" s="152">
        <v>3426</v>
      </c>
      <c r="AE531" s="152">
        <v>99.663258999999996</v>
      </c>
      <c r="AF531" s="152">
        <v>100.329926</v>
      </c>
      <c r="AG531" s="152">
        <v>7.5</v>
      </c>
      <c r="AH531" s="152">
        <v>7612</v>
      </c>
      <c r="AI531" s="152">
        <v>106.95817700000001</v>
      </c>
      <c r="AJ531" s="152">
        <v>107.713733</v>
      </c>
      <c r="AK531" s="152">
        <v>8.5</v>
      </c>
      <c r="AL531" s="152">
        <v>10888</v>
      </c>
      <c r="AM531" s="152">
        <v>101.48040899999999</v>
      </c>
      <c r="AN531" s="152">
        <v>102.19152</v>
      </c>
      <c r="AO531" s="152">
        <v>8</v>
      </c>
    </row>
    <row r="532" spans="1:41" x14ac:dyDescent="0.25">
      <c r="A532" s="148">
        <v>43116</v>
      </c>
      <c r="B532" s="152">
        <v>23</v>
      </c>
      <c r="C532" s="152">
        <v>9.9542110000000008</v>
      </c>
      <c r="D532" s="152">
        <v>9.9542110000000008</v>
      </c>
      <c r="E532" s="152">
        <v>7.1999420000000001</v>
      </c>
      <c r="F532" s="152">
        <v>86</v>
      </c>
      <c r="G532" s="152">
        <v>9.827318</v>
      </c>
      <c r="H532" s="152">
        <v>9.827318</v>
      </c>
      <c r="I532" s="152">
        <v>7.3555659999999996</v>
      </c>
      <c r="J532" s="152">
        <v>170</v>
      </c>
      <c r="K532" s="152">
        <v>9.6553310000000003</v>
      </c>
      <c r="L532" s="152">
        <v>9.6553310000000003</v>
      </c>
      <c r="M532" s="152">
        <v>7.5594229999999998</v>
      </c>
      <c r="N532" s="152">
        <v>324</v>
      </c>
      <c r="O532" s="152">
        <v>9.3558800000000009</v>
      </c>
      <c r="P532" s="152">
        <v>9.3558800000000009</v>
      </c>
      <c r="Q532" s="152">
        <v>7.649616</v>
      </c>
      <c r="R532" s="152">
        <v>877</v>
      </c>
      <c r="S532" s="152">
        <v>101.193699</v>
      </c>
      <c r="T532" s="152">
        <v>101.927032</v>
      </c>
      <c r="U532" s="152">
        <v>8</v>
      </c>
      <c r="V532" s="152">
        <v>1605</v>
      </c>
      <c r="W532" s="152">
        <v>96.438916000000006</v>
      </c>
      <c r="X532" s="152">
        <v>97.034749000000005</v>
      </c>
      <c r="Y532" s="152">
        <v>6.5</v>
      </c>
      <c r="Z532" s="152" t="s">
        <v>251</v>
      </c>
      <c r="AA532" s="152" t="s">
        <v>251</v>
      </c>
      <c r="AB532" s="152" t="s">
        <v>251</v>
      </c>
      <c r="AC532" s="152" t="s">
        <v>251</v>
      </c>
      <c r="AD532" s="152">
        <v>3425</v>
      </c>
      <c r="AE532" s="152">
        <v>99.592836000000005</v>
      </c>
      <c r="AF532" s="152">
        <v>100.28033600000001</v>
      </c>
      <c r="AG532" s="152">
        <v>7.5</v>
      </c>
      <c r="AH532" s="152">
        <v>7611</v>
      </c>
      <c r="AI532" s="152">
        <v>107.163797</v>
      </c>
      <c r="AJ532" s="152">
        <v>107.942964</v>
      </c>
      <c r="AK532" s="152">
        <v>8.5</v>
      </c>
      <c r="AL532" s="152">
        <v>10887</v>
      </c>
      <c r="AM532" s="152">
        <v>101.746568</v>
      </c>
      <c r="AN532" s="152">
        <v>102.479901</v>
      </c>
      <c r="AO532" s="152">
        <v>8</v>
      </c>
    </row>
    <row r="533" spans="1:41" x14ac:dyDescent="0.25">
      <c r="A533" s="148">
        <v>43117</v>
      </c>
      <c r="B533" s="152">
        <v>22</v>
      </c>
      <c r="C533" s="152">
        <v>9.9558459999999993</v>
      </c>
      <c r="D533" s="152">
        <v>9.9558459999999993</v>
      </c>
      <c r="E533" s="152">
        <v>7.257244</v>
      </c>
      <c r="F533" s="152">
        <v>85</v>
      </c>
      <c r="G533" s="152">
        <v>9.8294189999999997</v>
      </c>
      <c r="H533" s="152">
        <v>9.8294189999999997</v>
      </c>
      <c r="I533" s="152">
        <v>7.3499840000000001</v>
      </c>
      <c r="J533" s="152">
        <v>169</v>
      </c>
      <c r="K533" s="152">
        <v>9.658099</v>
      </c>
      <c r="L533" s="152">
        <v>9.658099</v>
      </c>
      <c r="M533" s="152">
        <v>7.5409230000000003</v>
      </c>
      <c r="N533" s="152">
        <v>323</v>
      </c>
      <c r="O533" s="152">
        <v>9.3584960000000006</v>
      </c>
      <c r="P533" s="152">
        <v>9.3584960000000006</v>
      </c>
      <c r="Q533" s="152">
        <v>7.6399990000000004</v>
      </c>
      <c r="R533" s="152">
        <v>876</v>
      </c>
      <c r="S533" s="152">
        <v>101.236322</v>
      </c>
      <c r="T533" s="152">
        <v>101.991878</v>
      </c>
      <c r="U533" s="152">
        <v>8</v>
      </c>
      <c r="V533" s="152">
        <v>1604</v>
      </c>
      <c r="W533" s="152">
        <v>96.550287999999995</v>
      </c>
      <c r="X533" s="152">
        <v>97.164176999999995</v>
      </c>
      <c r="Y533" s="152">
        <v>6.5</v>
      </c>
      <c r="Z533" s="152" t="s">
        <v>251</v>
      </c>
      <c r="AA533" s="152" t="s">
        <v>251</v>
      </c>
      <c r="AB533" s="152" t="s">
        <v>251</v>
      </c>
      <c r="AC533" s="152" t="s">
        <v>251</v>
      </c>
      <c r="AD533" s="152">
        <v>3424</v>
      </c>
      <c r="AE533" s="152">
        <v>99.797237999999993</v>
      </c>
      <c r="AF533" s="152">
        <v>100.505571</v>
      </c>
      <c r="AG533" s="152">
        <v>7.5</v>
      </c>
      <c r="AH533" s="152">
        <v>7610</v>
      </c>
      <c r="AI533" s="152">
        <v>107.511419</v>
      </c>
      <c r="AJ533" s="152">
        <v>108.31419699999999</v>
      </c>
      <c r="AK533" s="152">
        <v>8.5</v>
      </c>
      <c r="AL533" s="152">
        <v>10886</v>
      </c>
      <c r="AM533" s="152">
        <v>102.203743</v>
      </c>
      <c r="AN533" s="152">
        <v>102.959299</v>
      </c>
      <c r="AO533" s="152">
        <v>8</v>
      </c>
    </row>
    <row r="534" spans="1:41" x14ac:dyDescent="0.25">
      <c r="A534" s="148">
        <v>43118</v>
      </c>
      <c r="B534" s="152">
        <v>28</v>
      </c>
      <c r="C534" s="152">
        <v>9.9437090000000001</v>
      </c>
      <c r="D534" s="152">
        <v>9.9437090000000001</v>
      </c>
      <c r="E534" s="152">
        <v>7.2783850000000001</v>
      </c>
      <c r="F534" s="152">
        <v>91</v>
      </c>
      <c r="G534" s="152">
        <v>9.8168659999999992</v>
      </c>
      <c r="H534" s="152">
        <v>9.8168659999999992</v>
      </c>
      <c r="I534" s="152">
        <v>7.3800150000000002</v>
      </c>
      <c r="J534" s="152">
        <v>182</v>
      </c>
      <c r="K534" s="152">
        <v>9.6320639999999997</v>
      </c>
      <c r="L534" s="152">
        <v>9.6320639999999997</v>
      </c>
      <c r="M534" s="152">
        <v>7.5558620000000003</v>
      </c>
      <c r="N534" s="152">
        <v>322</v>
      </c>
      <c r="O534" s="152">
        <v>9.3598560000000006</v>
      </c>
      <c r="P534" s="152">
        <v>9.3598560000000006</v>
      </c>
      <c r="Q534" s="152">
        <v>7.6463669999999997</v>
      </c>
      <c r="R534" s="152">
        <v>875</v>
      </c>
      <c r="S534" s="152">
        <v>101.14294599999999</v>
      </c>
      <c r="T534" s="152">
        <v>101.92072400000001</v>
      </c>
      <c r="U534" s="152">
        <v>8</v>
      </c>
      <c r="V534" s="152">
        <v>1603</v>
      </c>
      <c r="W534" s="152">
        <v>96.371412000000007</v>
      </c>
      <c r="X534" s="152">
        <v>97.003355999999997</v>
      </c>
      <c r="Y534" s="152">
        <v>6.5</v>
      </c>
      <c r="Z534" s="152" t="s">
        <v>251</v>
      </c>
      <c r="AA534" s="152" t="s">
        <v>251</v>
      </c>
      <c r="AB534" s="152" t="s">
        <v>251</v>
      </c>
      <c r="AC534" s="152" t="s">
        <v>251</v>
      </c>
      <c r="AD534" s="152">
        <v>3423</v>
      </c>
      <c r="AE534" s="152">
        <v>99.509963999999997</v>
      </c>
      <c r="AF534" s="152">
        <v>100.239131</v>
      </c>
      <c r="AG534" s="152">
        <v>7.5</v>
      </c>
      <c r="AH534" s="152">
        <v>7609</v>
      </c>
      <c r="AI534" s="152">
        <v>107.22378999999999</v>
      </c>
      <c r="AJ534" s="152">
        <v>108.050179</v>
      </c>
      <c r="AK534" s="152">
        <v>8.5</v>
      </c>
      <c r="AL534" s="152">
        <v>10885</v>
      </c>
      <c r="AM534" s="152">
        <v>101.81937600000001</v>
      </c>
      <c r="AN534" s="152">
        <v>102.597154</v>
      </c>
      <c r="AO534" s="152">
        <v>8</v>
      </c>
    </row>
    <row r="535" spans="1:41" x14ac:dyDescent="0.25">
      <c r="A535" s="148">
        <v>43119</v>
      </c>
      <c r="B535" s="152">
        <v>27</v>
      </c>
      <c r="C535" s="152">
        <v>9.9459839999999993</v>
      </c>
      <c r="D535" s="152">
        <v>9.9459839999999993</v>
      </c>
      <c r="E535" s="152">
        <v>7.2412479999999997</v>
      </c>
      <c r="F535" s="152">
        <v>90</v>
      </c>
      <c r="G535" s="152">
        <v>9.8193239999999999</v>
      </c>
      <c r="H535" s="152">
        <v>9.8193239999999999</v>
      </c>
      <c r="I535" s="152">
        <v>7.3600180000000002</v>
      </c>
      <c r="J535" s="152">
        <v>181</v>
      </c>
      <c r="K535" s="152">
        <v>9.6340749999999993</v>
      </c>
      <c r="L535" s="152">
        <v>9.6340749999999993</v>
      </c>
      <c r="M535" s="152">
        <v>7.5545049999999998</v>
      </c>
      <c r="N535" s="152">
        <v>321</v>
      </c>
      <c r="O535" s="152">
        <v>9.3617290000000004</v>
      </c>
      <c r="P535" s="152">
        <v>9.3617290000000004</v>
      </c>
      <c r="Q535" s="152">
        <v>7.6462149999999998</v>
      </c>
      <c r="R535" s="152">
        <v>874</v>
      </c>
      <c r="S535" s="152">
        <v>101.121021</v>
      </c>
      <c r="T535" s="152">
        <v>101.921021</v>
      </c>
      <c r="U535" s="152">
        <v>8</v>
      </c>
      <c r="V535" s="152">
        <v>1602</v>
      </c>
      <c r="W535" s="152">
        <v>96.338756000000004</v>
      </c>
      <c r="X535" s="152">
        <v>96.988755999999995</v>
      </c>
      <c r="Y535" s="152">
        <v>6.5</v>
      </c>
      <c r="Z535" s="152" t="s">
        <v>251</v>
      </c>
      <c r="AA535" s="152" t="s">
        <v>251</v>
      </c>
      <c r="AB535" s="152" t="s">
        <v>251</v>
      </c>
      <c r="AC535" s="152" t="s">
        <v>251</v>
      </c>
      <c r="AD535" s="152">
        <v>3422</v>
      </c>
      <c r="AE535" s="152">
        <v>99.539811</v>
      </c>
      <c r="AF535" s="152">
        <v>100.289811</v>
      </c>
      <c r="AG535" s="152">
        <v>7.5</v>
      </c>
      <c r="AH535" s="152">
        <v>7608</v>
      </c>
      <c r="AI535" s="152">
        <v>107.600836</v>
      </c>
      <c r="AJ535" s="152">
        <v>108.450836</v>
      </c>
      <c r="AK535" s="152">
        <v>8.5</v>
      </c>
      <c r="AL535" s="152">
        <v>10884</v>
      </c>
      <c r="AM535" s="152">
        <v>102.41583799999999</v>
      </c>
      <c r="AN535" s="152">
        <v>103.21583800000001</v>
      </c>
      <c r="AO535" s="152">
        <v>8</v>
      </c>
    </row>
    <row r="536" spans="1:41" x14ac:dyDescent="0.25">
      <c r="A536" s="148">
        <v>43122</v>
      </c>
      <c r="B536" s="152">
        <v>24</v>
      </c>
      <c r="C536" s="152">
        <v>9.9519629999999992</v>
      </c>
      <c r="D536" s="152">
        <v>9.9519629999999992</v>
      </c>
      <c r="E536" s="152">
        <v>7.2403300000000002</v>
      </c>
      <c r="F536" s="152">
        <v>87</v>
      </c>
      <c r="G536" s="152">
        <v>9.8250279999999997</v>
      </c>
      <c r="H536" s="152">
        <v>9.8250279999999997</v>
      </c>
      <c r="I536" s="152">
        <v>7.3691599999999999</v>
      </c>
      <c r="J536" s="152">
        <v>178</v>
      </c>
      <c r="K536" s="152">
        <v>9.6395320000000009</v>
      </c>
      <c r="L536" s="152">
        <v>9.6395320000000009</v>
      </c>
      <c r="M536" s="152">
        <v>7.5629850000000003</v>
      </c>
      <c r="N536" s="152">
        <v>318</v>
      </c>
      <c r="O536" s="152">
        <v>9.3677510000000002</v>
      </c>
      <c r="P536" s="152">
        <v>9.3677510000000002</v>
      </c>
      <c r="Q536" s="152">
        <v>7.6406130000000001</v>
      </c>
      <c r="R536" s="152">
        <v>871</v>
      </c>
      <c r="S536" s="152">
        <v>101.095057</v>
      </c>
      <c r="T536" s="152">
        <v>101.961724</v>
      </c>
      <c r="U536" s="152">
        <v>8</v>
      </c>
      <c r="V536" s="152">
        <v>1599</v>
      </c>
      <c r="W536" s="152">
        <v>96.274624000000003</v>
      </c>
      <c r="X536" s="152">
        <v>96.978791000000001</v>
      </c>
      <c r="Y536" s="152">
        <v>6.5</v>
      </c>
      <c r="Z536" s="152" t="s">
        <v>251</v>
      </c>
      <c r="AA536" s="152" t="s">
        <v>251</v>
      </c>
      <c r="AB536" s="152" t="s">
        <v>251</v>
      </c>
      <c r="AC536" s="152" t="s">
        <v>251</v>
      </c>
      <c r="AD536" s="152">
        <v>3419</v>
      </c>
      <c r="AE536" s="152">
        <v>99.453377000000003</v>
      </c>
      <c r="AF536" s="152">
        <v>100.265877</v>
      </c>
      <c r="AG536" s="152">
        <v>7.5</v>
      </c>
      <c r="AH536" s="152">
        <v>7605</v>
      </c>
      <c r="AI536" s="152">
        <v>107.60638400000001</v>
      </c>
      <c r="AJ536" s="152">
        <v>108.52721699999999</v>
      </c>
      <c r="AK536" s="152">
        <v>8.5</v>
      </c>
      <c r="AL536" s="152">
        <v>10881</v>
      </c>
      <c r="AM536" s="152">
        <v>102.330015</v>
      </c>
      <c r="AN536" s="152">
        <v>103.196682</v>
      </c>
      <c r="AO536" s="152">
        <v>8</v>
      </c>
    </row>
    <row r="537" spans="1:41" x14ac:dyDescent="0.25">
      <c r="A537" s="148">
        <v>43123</v>
      </c>
      <c r="B537" s="152">
        <v>23</v>
      </c>
      <c r="C537" s="152">
        <v>9.9540209999999991</v>
      </c>
      <c r="D537" s="152">
        <v>9.9540209999999991</v>
      </c>
      <c r="E537" s="152">
        <v>7.2299559999999996</v>
      </c>
      <c r="F537" s="152">
        <v>86</v>
      </c>
      <c r="G537" s="152">
        <v>9.8269520000000004</v>
      </c>
      <c r="H537" s="152">
        <v>9.8269520000000004</v>
      </c>
      <c r="I537" s="152">
        <v>7.3714310000000003</v>
      </c>
      <c r="J537" s="152">
        <v>177</v>
      </c>
      <c r="K537" s="152">
        <v>9.6405779999999996</v>
      </c>
      <c r="L537" s="152">
        <v>9.6405779999999996</v>
      </c>
      <c r="M537" s="152">
        <v>7.582821</v>
      </c>
      <c r="N537" s="152">
        <v>317</v>
      </c>
      <c r="O537" s="152">
        <v>9.3687719999999999</v>
      </c>
      <c r="P537" s="152">
        <v>9.3687719999999999</v>
      </c>
      <c r="Q537" s="152">
        <v>7.6515040000000001</v>
      </c>
      <c r="R537" s="152">
        <v>870</v>
      </c>
      <c r="S537" s="152">
        <v>101.22560199999999</v>
      </c>
      <c r="T537" s="152">
        <v>102.114491</v>
      </c>
      <c r="U537" s="152">
        <v>8</v>
      </c>
      <c r="V537" s="152">
        <v>1598</v>
      </c>
      <c r="W537" s="152">
        <v>96.464371</v>
      </c>
      <c r="X537" s="152">
        <v>97.186593000000002</v>
      </c>
      <c r="Y537" s="152">
        <v>6.5</v>
      </c>
      <c r="Z537" s="152" t="s">
        <v>251</v>
      </c>
      <c r="AA537" s="152" t="s">
        <v>251</v>
      </c>
      <c r="AB537" s="152" t="s">
        <v>251</v>
      </c>
      <c r="AC537" s="152" t="s">
        <v>251</v>
      </c>
      <c r="AD537" s="152">
        <v>3418</v>
      </c>
      <c r="AE537" s="152">
        <v>99.862921</v>
      </c>
      <c r="AF537" s="152">
        <v>100.696254</v>
      </c>
      <c r="AG537" s="152">
        <v>7.5</v>
      </c>
      <c r="AH537" s="152">
        <v>7604</v>
      </c>
      <c r="AI537" s="152">
        <v>108.485202</v>
      </c>
      <c r="AJ537" s="152">
        <v>109.42964600000001</v>
      </c>
      <c r="AK537" s="152">
        <v>8.5</v>
      </c>
      <c r="AL537" s="152">
        <v>10880</v>
      </c>
      <c r="AM537" s="152">
        <v>103.12653299999999</v>
      </c>
      <c r="AN537" s="152">
        <v>104.015422</v>
      </c>
      <c r="AO537" s="152">
        <v>8</v>
      </c>
    </row>
    <row r="538" spans="1:41" x14ac:dyDescent="0.25">
      <c r="A538" s="148">
        <v>43124</v>
      </c>
      <c r="B538" s="152">
        <v>22</v>
      </c>
      <c r="C538" s="152">
        <v>9.9559700000000007</v>
      </c>
      <c r="D538" s="152">
        <v>9.9559700000000007</v>
      </c>
      <c r="E538" s="152">
        <v>7.2367730000000003</v>
      </c>
      <c r="F538" s="152">
        <v>85</v>
      </c>
      <c r="G538" s="152">
        <v>9.8288759999999993</v>
      </c>
      <c r="H538" s="152">
        <v>9.8288759999999993</v>
      </c>
      <c r="I538" s="152">
        <v>7.3737880000000002</v>
      </c>
      <c r="J538" s="152">
        <v>176</v>
      </c>
      <c r="K538" s="152">
        <v>9.6426639999999999</v>
      </c>
      <c r="L538" s="152">
        <v>9.6426639999999999</v>
      </c>
      <c r="M538" s="152">
        <v>7.580006</v>
      </c>
      <c r="N538" s="152">
        <v>316</v>
      </c>
      <c r="O538" s="152">
        <v>9.3732880000000005</v>
      </c>
      <c r="P538" s="152">
        <v>9.3732880000000005</v>
      </c>
      <c r="Q538" s="152">
        <v>7.6171319999999998</v>
      </c>
      <c r="R538" s="152">
        <v>869</v>
      </c>
      <c r="S538" s="152">
        <v>101.42059399999999</v>
      </c>
      <c r="T538" s="152">
        <v>102.331705</v>
      </c>
      <c r="U538" s="152">
        <v>8</v>
      </c>
      <c r="V538" s="152">
        <v>1597</v>
      </c>
      <c r="W538" s="152">
        <v>96.784841999999998</v>
      </c>
      <c r="X538" s="152">
        <v>97.525120000000001</v>
      </c>
      <c r="Y538" s="152">
        <v>6.5</v>
      </c>
      <c r="Z538" s="152" t="s">
        <v>251</v>
      </c>
      <c r="AA538" s="152" t="s">
        <v>251</v>
      </c>
      <c r="AB538" s="152" t="s">
        <v>251</v>
      </c>
      <c r="AC538" s="152" t="s">
        <v>251</v>
      </c>
      <c r="AD538" s="152">
        <v>3417</v>
      </c>
      <c r="AE538" s="152">
        <v>99.998378000000002</v>
      </c>
      <c r="AF538" s="152">
        <v>100.85254500000001</v>
      </c>
      <c r="AG538" s="152">
        <v>7.5</v>
      </c>
      <c r="AH538" s="152">
        <v>7603</v>
      </c>
      <c r="AI538" s="152">
        <v>108.49295100000001</v>
      </c>
      <c r="AJ538" s="152">
        <v>109.461007</v>
      </c>
      <c r="AK538" s="152">
        <v>8.5</v>
      </c>
      <c r="AL538" s="152">
        <v>10879</v>
      </c>
      <c r="AM538" s="152">
        <v>103.40728</v>
      </c>
      <c r="AN538" s="152">
        <v>104.31839100000001</v>
      </c>
      <c r="AO538" s="152">
        <v>8</v>
      </c>
    </row>
    <row r="539" spans="1:41" x14ac:dyDescent="0.25">
      <c r="A539" s="148">
        <v>43125</v>
      </c>
      <c r="B539" s="152">
        <v>28</v>
      </c>
      <c r="C539" s="152">
        <v>9.9439309999999992</v>
      </c>
      <c r="D539" s="152">
        <v>9.9439309999999992</v>
      </c>
      <c r="E539" s="152">
        <v>7.2495190000000003</v>
      </c>
      <c r="F539" s="152">
        <v>91</v>
      </c>
      <c r="G539" s="152">
        <v>9.8167170000000006</v>
      </c>
      <c r="H539" s="152">
        <v>9.8167170000000006</v>
      </c>
      <c r="I539" s="152">
        <v>7.3861309999999998</v>
      </c>
      <c r="J539" s="152">
        <v>175</v>
      </c>
      <c r="K539" s="152">
        <v>9.644622</v>
      </c>
      <c r="L539" s="152">
        <v>9.644622</v>
      </c>
      <c r="M539" s="152">
        <v>7.5800099999999997</v>
      </c>
      <c r="N539" s="152">
        <v>315</v>
      </c>
      <c r="O539" s="152">
        <v>9.374091</v>
      </c>
      <c r="P539" s="152">
        <v>9.374091</v>
      </c>
      <c r="Q539" s="152">
        <v>7.6308689999999997</v>
      </c>
      <c r="R539" s="152">
        <v>868</v>
      </c>
      <c r="S539" s="152">
        <v>101.377385</v>
      </c>
      <c r="T539" s="152">
        <v>102.31071799999999</v>
      </c>
      <c r="U539" s="152">
        <v>8</v>
      </c>
      <c r="V539" s="152">
        <v>1596</v>
      </c>
      <c r="W539" s="152">
        <v>96.644197000000005</v>
      </c>
      <c r="X539" s="152">
        <v>97.402529999999999</v>
      </c>
      <c r="Y539" s="152">
        <v>6.5</v>
      </c>
      <c r="Z539" s="152" t="s">
        <v>251</v>
      </c>
      <c r="AA539" s="152" t="s">
        <v>251</v>
      </c>
      <c r="AB539" s="152" t="s">
        <v>251</v>
      </c>
      <c r="AC539" s="152" t="s">
        <v>251</v>
      </c>
      <c r="AD539" s="152">
        <v>3416</v>
      </c>
      <c r="AE539" s="152">
        <v>99.852018000000001</v>
      </c>
      <c r="AF539" s="152">
        <v>100.727018</v>
      </c>
      <c r="AG539" s="152">
        <v>7.5</v>
      </c>
      <c r="AH539" s="152">
        <v>7602</v>
      </c>
      <c r="AI539" s="152">
        <v>108.313723</v>
      </c>
      <c r="AJ539" s="152">
        <v>109.30539</v>
      </c>
      <c r="AK539" s="152">
        <v>8.5</v>
      </c>
      <c r="AL539" s="152">
        <v>10878</v>
      </c>
      <c r="AM539" s="152">
        <v>103.12515399999999</v>
      </c>
      <c r="AN539" s="152">
        <v>104.058487</v>
      </c>
      <c r="AO539" s="152">
        <v>8</v>
      </c>
    </row>
    <row r="540" spans="1:41" x14ac:dyDescent="0.25">
      <c r="A540" s="148">
        <v>43126</v>
      </c>
      <c r="B540" s="152">
        <v>27</v>
      </c>
      <c r="C540" s="152">
        <v>9.9459499999999998</v>
      </c>
      <c r="D540" s="152">
        <v>9.9459499999999998</v>
      </c>
      <c r="E540" s="152">
        <v>7.2458299999999998</v>
      </c>
      <c r="F540" s="152">
        <v>90</v>
      </c>
      <c r="G540" s="152">
        <v>9.8188510000000004</v>
      </c>
      <c r="H540" s="152">
        <v>9.8188510000000004</v>
      </c>
      <c r="I540" s="152">
        <v>7.3796410000000003</v>
      </c>
      <c r="J540" s="152">
        <v>174</v>
      </c>
      <c r="K540" s="152">
        <v>9.6466049999999992</v>
      </c>
      <c r="L540" s="152">
        <v>9.6466049999999992</v>
      </c>
      <c r="M540" s="152">
        <v>7.5794759999999997</v>
      </c>
      <c r="N540" s="152">
        <v>314</v>
      </c>
      <c r="O540" s="152">
        <v>9.3766949999999998</v>
      </c>
      <c r="P540" s="152">
        <v>9.3766949999999998</v>
      </c>
      <c r="Q540" s="152">
        <v>7.6212059999999999</v>
      </c>
      <c r="R540" s="152">
        <v>867</v>
      </c>
      <c r="S540" s="152">
        <v>101.288104</v>
      </c>
      <c r="T540" s="152">
        <v>102.24366000000001</v>
      </c>
      <c r="U540" s="152">
        <v>8</v>
      </c>
      <c r="V540" s="152">
        <v>1595</v>
      </c>
      <c r="W540" s="152">
        <v>96.527704999999997</v>
      </c>
      <c r="X540" s="152">
        <v>97.304094000000006</v>
      </c>
      <c r="Y540" s="152">
        <v>6.5</v>
      </c>
      <c r="Z540" s="152" t="s">
        <v>251</v>
      </c>
      <c r="AA540" s="152" t="s">
        <v>251</v>
      </c>
      <c r="AB540" s="152" t="s">
        <v>251</v>
      </c>
      <c r="AC540" s="152" t="s">
        <v>251</v>
      </c>
      <c r="AD540" s="152">
        <v>3415</v>
      </c>
      <c r="AE540" s="152">
        <v>99.720803000000004</v>
      </c>
      <c r="AF540" s="152">
        <v>100.616636</v>
      </c>
      <c r="AG540" s="152">
        <v>7.5</v>
      </c>
      <c r="AH540" s="152">
        <v>7601</v>
      </c>
      <c r="AI540" s="152">
        <v>108.486914</v>
      </c>
      <c r="AJ540" s="152">
        <v>109.50219199999999</v>
      </c>
      <c r="AK540" s="152">
        <v>8.5</v>
      </c>
      <c r="AL540" s="152">
        <v>10877</v>
      </c>
      <c r="AM540" s="152">
        <v>103.252306</v>
      </c>
      <c r="AN540" s="152">
        <v>104.20786200000001</v>
      </c>
      <c r="AO540" s="152">
        <v>8</v>
      </c>
    </row>
    <row r="541" spans="1:41" x14ac:dyDescent="0.25">
      <c r="A541" s="148">
        <v>43129</v>
      </c>
      <c r="B541" s="152">
        <v>24</v>
      </c>
      <c r="C541" s="152">
        <v>9.9519690000000001</v>
      </c>
      <c r="D541" s="152">
        <v>9.9519690000000001</v>
      </c>
      <c r="E541" s="152">
        <v>7.2394220000000002</v>
      </c>
      <c r="F541" s="152">
        <v>87</v>
      </c>
      <c r="G541" s="152">
        <v>9.8245500000000003</v>
      </c>
      <c r="H541" s="152">
        <v>9.8245500000000003</v>
      </c>
      <c r="I541" s="152">
        <v>7.3896509999999997</v>
      </c>
      <c r="J541" s="152">
        <v>171</v>
      </c>
      <c r="K541" s="152">
        <v>9.652469</v>
      </c>
      <c r="L541" s="152">
        <v>9.652469</v>
      </c>
      <c r="M541" s="152">
        <v>7.579866</v>
      </c>
      <c r="N541" s="152">
        <v>311</v>
      </c>
      <c r="O541" s="152">
        <v>9.3813370000000003</v>
      </c>
      <c r="P541" s="152">
        <v>9.3813370000000003</v>
      </c>
      <c r="Q541" s="152">
        <v>7.6336370000000002</v>
      </c>
      <c r="R541" s="152">
        <v>864</v>
      </c>
      <c r="S541" s="152">
        <v>101.15255500000001</v>
      </c>
      <c r="T541" s="152">
        <v>102.17477700000001</v>
      </c>
      <c r="U541" s="152">
        <v>8</v>
      </c>
      <c r="V541" s="152">
        <v>1592</v>
      </c>
      <c r="W541" s="152">
        <v>96.320184999999995</v>
      </c>
      <c r="X541" s="152">
        <v>97.150740999999996</v>
      </c>
      <c r="Y541" s="152">
        <v>6.5</v>
      </c>
      <c r="Z541" s="152" t="s">
        <v>251</v>
      </c>
      <c r="AA541" s="152" t="s">
        <v>251</v>
      </c>
      <c r="AB541" s="152" t="s">
        <v>251</v>
      </c>
      <c r="AC541" s="152" t="s">
        <v>251</v>
      </c>
      <c r="AD541" s="152">
        <v>3412</v>
      </c>
      <c r="AE541" s="152">
        <v>99.334008999999995</v>
      </c>
      <c r="AF541" s="152">
        <v>100.292342</v>
      </c>
      <c r="AG541" s="152">
        <v>7.5</v>
      </c>
      <c r="AH541" s="152">
        <v>7598</v>
      </c>
      <c r="AI541" s="152">
        <v>107.935345</v>
      </c>
      <c r="AJ541" s="152">
        <v>109.021456</v>
      </c>
      <c r="AK541" s="152">
        <v>8.5</v>
      </c>
      <c r="AL541" s="152">
        <v>10874</v>
      </c>
      <c r="AM541" s="152">
        <v>102.678139</v>
      </c>
      <c r="AN541" s="152">
        <v>103.700361</v>
      </c>
      <c r="AO541" s="152">
        <v>8</v>
      </c>
    </row>
    <row r="542" spans="1:41" x14ac:dyDescent="0.25">
      <c r="A542" s="148">
        <v>43130</v>
      </c>
      <c r="B542" s="152">
        <v>23</v>
      </c>
      <c r="C542" s="152">
        <v>9.9539749999999998</v>
      </c>
      <c r="D542" s="152">
        <v>9.9539749999999998</v>
      </c>
      <c r="E542" s="152">
        <v>7.237222</v>
      </c>
      <c r="F542" s="152">
        <v>86</v>
      </c>
      <c r="G542" s="152">
        <v>9.8260620000000003</v>
      </c>
      <c r="H542" s="152">
        <v>9.8260620000000003</v>
      </c>
      <c r="I542" s="152">
        <v>7.4100140000000003</v>
      </c>
      <c r="J542" s="152">
        <v>170</v>
      </c>
      <c r="K542" s="152">
        <v>9.6527279999999998</v>
      </c>
      <c r="L542" s="152">
        <v>9.6527279999999998</v>
      </c>
      <c r="M542" s="152">
        <v>7.6185669999999996</v>
      </c>
      <c r="N542" s="152">
        <v>310</v>
      </c>
      <c r="O542" s="152">
        <v>9.3809780000000007</v>
      </c>
      <c r="P542" s="152">
        <v>9.3809780000000007</v>
      </c>
      <c r="Q542" s="152">
        <v>7.6629990000000001</v>
      </c>
      <c r="R542" s="152">
        <v>863</v>
      </c>
      <c r="S542" s="152">
        <v>101.039706</v>
      </c>
      <c r="T542" s="152">
        <v>102.08414999999999</v>
      </c>
      <c r="U542" s="152">
        <v>8</v>
      </c>
      <c r="V542" s="152">
        <v>1591</v>
      </c>
      <c r="W542" s="152">
        <v>96.072101000000004</v>
      </c>
      <c r="X542" s="152">
        <v>96.920711999999995</v>
      </c>
      <c r="Y542" s="152">
        <v>6.5</v>
      </c>
      <c r="Z542" s="152" t="s">
        <v>251</v>
      </c>
      <c r="AA542" s="152" t="s">
        <v>251</v>
      </c>
      <c r="AB542" s="152" t="s">
        <v>251</v>
      </c>
      <c r="AC542" s="152" t="s">
        <v>251</v>
      </c>
      <c r="AD542" s="152">
        <v>3411</v>
      </c>
      <c r="AE542" s="152">
        <v>99.010119000000003</v>
      </c>
      <c r="AF542" s="152">
        <v>99.989286000000007</v>
      </c>
      <c r="AG542" s="152">
        <v>7.5</v>
      </c>
      <c r="AH542" s="152">
        <v>7597</v>
      </c>
      <c r="AI542" s="152">
        <v>107.15846999999999</v>
      </c>
      <c r="AJ542" s="152">
        <v>108.268192</v>
      </c>
      <c r="AK542" s="152">
        <v>8.5</v>
      </c>
      <c r="AL542" s="152">
        <v>10873</v>
      </c>
      <c r="AM542" s="152">
        <v>101.837276</v>
      </c>
      <c r="AN542" s="152">
        <v>102.88172</v>
      </c>
      <c r="AO542" s="152">
        <v>8</v>
      </c>
    </row>
    <row r="543" spans="1:41" x14ac:dyDescent="0.25">
      <c r="A543" s="148">
        <v>43131</v>
      </c>
      <c r="B543" s="152">
        <v>22</v>
      </c>
      <c r="C543" s="152">
        <v>9.9556710000000006</v>
      </c>
      <c r="D543" s="152">
        <v>9.9556710000000006</v>
      </c>
      <c r="E543" s="152">
        <v>7.2861349999999998</v>
      </c>
      <c r="F543" s="152">
        <v>85</v>
      </c>
      <c r="G543" s="152">
        <v>9.8280100000000008</v>
      </c>
      <c r="H543" s="152">
        <v>9.8280100000000008</v>
      </c>
      <c r="I543" s="152">
        <v>7.4117569999999997</v>
      </c>
      <c r="J543" s="152">
        <v>169</v>
      </c>
      <c r="K543" s="152">
        <v>9.6558419999999998</v>
      </c>
      <c r="L543" s="152">
        <v>9.6558419999999998</v>
      </c>
      <c r="M543" s="152">
        <v>7.5924779999999998</v>
      </c>
      <c r="N543" s="152">
        <v>309</v>
      </c>
      <c r="O543" s="152">
        <v>9.38415</v>
      </c>
      <c r="P543" s="152">
        <v>9.38415</v>
      </c>
      <c r="Q543" s="152">
        <v>7.6458190000000004</v>
      </c>
      <c r="R543" s="152">
        <v>862</v>
      </c>
      <c r="S543" s="152">
        <v>101.169124</v>
      </c>
      <c r="T543" s="152">
        <v>102.23579100000001</v>
      </c>
      <c r="U543" s="152">
        <v>8</v>
      </c>
      <c r="V543" s="152">
        <v>1590</v>
      </c>
      <c r="W543" s="152">
        <v>96.399868999999995</v>
      </c>
      <c r="X543" s="152">
        <v>97.266536000000002</v>
      </c>
      <c r="Y543" s="152">
        <v>6.5</v>
      </c>
      <c r="Z543" s="152" t="s">
        <v>251</v>
      </c>
      <c r="AA543" s="152" t="s">
        <v>251</v>
      </c>
      <c r="AB543" s="152" t="s">
        <v>251</v>
      </c>
      <c r="AC543" s="152" t="s">
        <v>251</v>
      </c>
      <c r="AD543" s="152">
        <v>3410</v>
      </c>
      <c r="AE543" s="152">
        <v>99.321826999999999</v>
      </c>
      <c r="AF543" s="152">
        <v>100.321827</v>
      </c>
      <c r="AG543" s="152">
        <v>7.5</v>
      </c>
      <c r="AH543" s="152">
        <v>7596</v>
      </c>
      <c r="AI543" s="152">
        <v>107.376542</v>
      </c>
      <c r="AJ543" s="152">
        <v>108.50987499999999</v>
      </c>
      <c r="AK543" s="152">
        <v>8.5</v>
      </c>
      <c r="AL543" s="152">
        <v>10872</v>
      </c>
      <c r="AM543" s="152">
        <v>102.16800000000001</v>
      </c>
      <c r="AN543" s="152">
        <v>103.234667</v>
      </c>
      <c r="AO543" s="152">
        <v>8</v>
      </c>
    </row>
    <row r="544" spans="1:41" x14ac:dyDescent="0.25">
      <c r="A544" s="148">
        <v>43132</v>
      </c>
      <c r="B544" s="152">
        <v>28</v>
      </c>
      <c r="C544" s="152">
        <v>9.9439430000000009</v>
      </c>
      <c r="D544" s="152">
        <v>9.9439430000000009</v>
      </c>
      <c r="E544" s="152">
        <v>7.2479579999999997</v>
      </c>
      <c r="F544" s="152">
        <v>91</v>
      </c>
      <c r="G544" s="152">
        <v>9.8156660000000002</v>
      </c>
      <c r="H544" s="152">
        <v>9.8156660000000002</v>
      </c>
      <c r="I544" s="152">
        <v>7.4292809999999996</v>
      </c>
      <c r="J544" s="152">
        <v>182</v>
      </c>
      <c r="K544" s="152">
        <v>9.6299939999999999</v>
      </c>
      <c r="L544" s="152">
        <v>9.6299939999999999</v>
      </c>
      <c r="M544" s="152">
        <v>7.6000050000000003</v>
      </c>
      <c r="N544" s="152">
        <v>364</v>
      </c>
      <c r="O544" s="152">
        <v>9.2828490000000006</v>
      </c>
      <c r="P544" s="152">
        <v>9.2828490000000006</v>
      </c>
      <c r="Q544" s="152">
        <v>7.6406520000000002</v>
      </c>
      <c r="R544" s="152">
        <v>861</v>
      </c>
      <c r="S544" s="152">
        <v>101.273776</v>
      </c>
      <c r="T544" s="152">
        <v>102.36266500000001</v>
      </c>
      <c r="U544" s="152">
        <v>8</v>
      </c>
      <c r="V544" s="152">
        <v>1589</v>
      </c>
      <c r="W544" s="152">
        <v>96.612414000000001</v>
      </c>
      <c r="X544" s="152">
        <v>97.497135999999998</v>
      </c>
      <c r="Y544" s="152">
        <v>6.5</v>
      </c>
      <c r="Z544" s="152" t="s">
        <v>251</v>
      </c>
      <c r="AA544" s="152" t="s">
        <v>251</v>
      </c>
      <c r="AB544" s="152" t="s">
        <v>251</v>
      </c>
      <c r="AC544" s="152" t="s">
        <v>251</v>
      </c>
      <c r="AD544" s="152">
        <v>3409</v>
      </c>
      <c r="AE544" s="152">
        <v>99.534362000000002</v>
      </c>
      <c r="AF544" s="152">
        <v>100.555195</v>
      </c>
      <c r="AG544" s="152">
        <v>7.5</v>
      </c>
      <c r="AH544" s="152">
        <v>7595</v>
      </c>
      <c r="AI544" s="152">
        <v>107.394103</v>
      </c>
      <c r="AJ544" s="152">
        <v>108.551047</v>
      </c>
      <c r="AK544" s="152">
        <v>8.5</v>
      </c>
      <c r="AL544" s="152">
        <v>10871</v>
      </c>
      <c r="AM544" s="152">
        <v>102.05929500000001</v>
      </c>
      <c r="AN544" s="152">
        <v>103.148184</v>
      </c>
      <c r="AO544" s="152">
        <v>8</v>
      </c>
    </row>
    <row r="545" spans="1:41" x14ac:dyDescent="0.25">
      <c r="A545" s="148">
        <v>43133</v>
      </c>
      <c r="B545" s="152">
        <v>27</v>
      </c>
      <c r="C545" s="152">
        <v>9.9458599999999997</v>
      </c>
      <c r="D545" s="152">
        <v>9.9458599999999997</v>
      </c>
      <c r="E545" s="152">
        <v>7.2579609999999999</v>
      </c>
      <c r="F545" s="152">
        <v>90</v>
      </c>
      <c r="G545" s="152">
        <v>9.8161590000000007</v>
      </c>
      <c r="H545" s="152">
        <v>9.8161590000000007</v>
      </c>
      <c r="I545" s="152">
        <v>7.4913619999999996</v>
      </c>
      <c r="J545" s="152">
        <v>181</v>
      </c>
      <c r="K545" s="152">
        <v>9.6314820000000001</v>
      </c>
      <c r="L545" s="152">
        <v>9.6314820000000001</v>
      </c>
      <c r="M545" s="152">
        <v>7.6100849999999998</v>
      </c>
      <c r="N545" s="152">
        <v>363</v>
      </c>
      <c r="O545" s="152">
        <v>9.2839179999999999</v>
      </c>
      <c r="P545" s="152">
        <v>9.2839179999999999</v>
      </c>
      <c r="Q545" s="152">
        <v>7.6493989999999998</v>
      </c>
      <c r="R545" s="152">
        <v>860</v>
      </c>
      <c r="S545" s="152">
        <v>101.255059</v>
      </c>
      <c r="T545" s="152">
        <v>102.36617</v>
      </c>
      <c r="U545" s="152">
        <v>8</v>
      </c>
      <c r="V545" s="152">
        <v>1588</v>
      </c>
      <c r="W545" s="152">
        <v>96.546222999999998</v>
      </c>
      <c r="X545" s="152">
        <v>97.449000999999996</v>
      </c>
      <c r="Y545" s="152">
        <v>6.5</v>
      </c>
      <c r="Z545" s="152" t="s">
        <v>251</v>
      </c>
      <c r="AA545" s="152" t="s">
        <v>251</v>
      </c>
      <c r="AB545" s="152" t="s">
        <v>251</v>
      </c>
      <c r="AC545" s="152" t="s">
        <v>251</v>
      </c>
      <c r="AD545" s="152">
        <v>3408</v>
      </c>
      <c r="AE545" s="152">
        <v>99.388261</v>
      </c>
      <c r="AF545" s="152">
        <v>100.429928</v>
      </c>
      <c r="AG545" s="152">
        <v>7.5</v>
      </c>
      <c r="AH545" s="152">
        <v>7594</v>
      </c>
      <c r="AI545" s="152">
        <v>107.05671</v>
      </c>
      <c r="AJ545" s="152">
        <v>108.23726600000001</v>
      </c>
      <c r="AK545" s="152">
        <v>8.5</v>
      </c>
      <c r="AL545" s="152">
        <v>10870</v>
      </c>
      <c r="AM545" s="152">
        <v>101.707705</v>
      </c>
      <c r="AN545" s="152">
        <v>102.818816</v>
      </c>
      <c r="AO545" s="152">
        <v>8</v>
      </c>
    </row>
    <row r="546" spans="1:41" x14ac:dyDescent="0.25">
      <c r="A546" s="148">
        <v>43137</v>
      </c>
      <c r="B546" s="152">
        <v>23</v>
      </c>
      <c r="C546" s="152">
        <v>9.9535140000000002</v>
      </c>
      <c r="D546" s="152">
        <v>9.9535140000000002</v>
      </c>
      <c r="E546" s="152">
        <v>7.3100509999999996</v>
      </c>
      <c r="F546" s="152">
        <v>86</v>
      </c>
      <c r="G546" s="152">
        <v>9.8231640000000002</v>
      </c>
      <c r="H546" s="152">
        <v>9.8231640000000002</v>
      </c>
      <c r="I546" s="152">
        <v>7.5356949999999996</v>
      </c>
      <c r="J546" s="152">
        <v>177</v>
      </c>
      <c r="K546" s="152">
        <v>9.636139</v>
      </c>
      <c r="L546" s="152">
        <v>9.636139</v>
      </c>
      <c r="M546" s="152">
        <v>7.6800079999999999</v>
      </c>
      <c r="N546" s="152">
        <v>359</v>
      </c>
      <c r="O546" s="152">
        <v>9.2850599999999996</v>
      </c>
      <c r="P546" s="152">
        <v>9.2850599999999996</v>
      </c>
      <c r="Q546" s="152">
        <v>7.7213450000000003</v>
      </c>
      <c r="R546" s="152">
        <v>856</v>
      </c>
      <c r="S546" s="152">
        <v>101.11958300000001</v>
      </c>
      <c r="T546" s="152">
        <v>102.31958299999999</v>
      </c>
      <c r="U546" s="152">
        <v>8</v>
      </c>
      <c r="V546" s="152">
        <v>1584</v>
      </c>
      <c r="W546" s="152">
        <v>96.339116000000004</v>
      </c>
      <c r="X546" s="152">
        <v>97.314115999999999</v>
      </c>
      <c r="Y546" s="152">
        <v>6.5</v>
      </c>
      <c r="Z546" s="152" t="s">
        <v>251</v>
      </c>
      <c r="AA546" s="152" t="s">
        <v>251</v>
      </c>
      <c r="AB546" s="152" t="s">
        <v>251</v>
      </c>
      <c r="AC546" s="152" t="s">
        <v>251</v>
      </c>
      <c r="AD546" s="152">
        <v>3404</v>
      </c>
      <c r="AE546" s="152">
        <v>99.186874000000003</v>
      </c>
      <c r="AF546" s="152">
        <v>100.311874</v>
      </c>
      <c r="AG546" s="152">
        <v>7.5</v>
      </c>
      <c r="AH546" s="152">
        <v>7590</v>
      </c>
      <c r="AI546" s="152">
        <v>106.942879</v>
      </c>
      <c r="AJ546" s="152">
        <v>108.217879</v>
      </c>
      <c r="AK546" s="152">
        <v>8.5</v>
      </c>
      <c r="AL546" s="152">
        <v>10866</v>
      </c>
      <c r="AM546" s="152">
        <v>101.484904</v>
      </c>
      <c r="AN546" s="152">
        <v>102.684904</v>
      </c>
      <c r="AO546" s="152">
        <v>8</v>
      </c>
    </row>
    <row r="547" spans="1:41" x14ac:dyDescent="0.25">
      <c r="A547" s="148">
        <v>43138</v>
      </c>
      <c r="B547" s="152">
        <v>22</v>
      </c>
      <c r="C547" s="152">
        <v>9.9555959999999999</v>
      </c>
      <c r="D547" s="152">
        <v>9.9555959999999999</v>
      </c>
      <c r="E547" s="152">
        <v>7.2985170000000004</v>
      </c>
      <c r="F547" s="152">
        <v>85</v>
      </c>
      <c r="G547" s="152">
        <v>9.8254339999999996</v>
      </c>
      <c r="H547" s="152">
        <v>9.8254339999999996</v>
      </c>
      <c r="I547" s="152">
        <v>7.5247400000000004</v>
      </c>
      <c r="J547" s="152">
        <v>176</v>
      </c>
      <c r="K547" s="152">
        <v>9.6385749999999994</v>
      </c>
      <c r="L547" s="152">
        <v>9.6385749999999994</v>
      </c>
      <c r="M547" s="152">
        <v>7.6699970000000004</v>
      </c>
      <c r="N547" s="152">
        <v>358</v>
      </c>
      <c r="O547" s="152">
        <v>9.2887400000000007</v>
      </c>
      <c r="P547" s="152">
        <v>9.2887400000000007</v>
      </c>
      <c r="Q547" s="152">
        <v>7.7000060000000001</v>
      </c>
      <c r="R547" s="152">
        <v>855</v>
      </c>
      <c r="S547" s="152">
        <v>101.18294</v>
      </c>
      <c r="T547" s="152">
        <v>102.405162</v>
      </c>
      <c r="U547" s="152">
        <v>8</v>
      </c>
      <c r="V547" s="152">
        <v>1583</v>
      </c>
      <c r="W547" s="152">
        <v>96.444469999999995</v>
      </c>
      <c r="X547" s="152">
        <v>97.437526000000005</v>
      </c>
      <c r="Y547" s="152">
        <v>6.5</v>
      </c>
      <c r="Z547" s="152" t="s">
        <v>251</v>
      </c>
      <c r="AA547" s="152" t="s">
        <v>251</v>
      </c>
      <c r="AB547" s="152" t="s">
        <v>251</v>
      </c>
      <c r="AC547" s="152" t="s">
        <v>251</v>
      </c>
      <c r="AD547" s="152">
        <v>3403</v>
      </c>
      <c r="AE547" s="152">
        <v>99.331331000000006</v>
      </c>
      <c r="AF547" s="152">
        <v>100.477164</v>
      </c>
      <c r="AG547" s="152">
        <v>7.5</v>
      </c>
      <c r="AH547" s="152">
        <v>7589</v>
      </c>
      <c r="AI547" s="152">
        <v>107.16785</v>
      </c>
      <c r="AJ547" s="152">
        <v>108.466461</v>
      </c>
      <c r="AK547" s="152">
        <v>8.5</v>
      </c>
      <c r="AL547" s="152">
        <v>10865</v>
      </c>
      <c r="AM547" s="152">
        <v>101.840711</v>
      </c>
      <c r="AN547" s="152">
        <v>103.062933</v>
      </c>
      <c r="AO547" s="152">
        <v>8</v>
      </c>
    </row>
    <row r="548" spans="1:41" x14ac:dyDescent="0.25">
      <c r="A548" s="148">
        <v>43139</v>
      </c>
      <c r="B548" s="152">
        <v>28</v>
      </c>
      <c r="C548" s="152">
        <v>9.9419280000000008</v>
      </c>
      <c r="D548" s="152">
        <v>9.9419280000000008</v>
      </c>
      <c r="E548" s="152">
        <v>7.5100119999999997</v>
      </c>
      <c r="F548" s="152">
        <v>91</v>
      </c>
      <c r="G548" s="152">
        <v>9.8122469999999993</v>
      </c>
      <c r="H548" s="152">
        <v>9.8122469999999993</v>
      </c>
      <c r="I548" s="152">
        <v>7.5697150000000004</v>
      </c>
      <c r="J548" s="152">
        <v>175</v>
      </c>
      <c r="K548" s="152">
        <v>9.6403239999999997</v>
      </c>
      <c r="L548" s="152">
        <v>9.6403239999999997</v>
      </c>
      <c r="M548" s="152">
        <v>7.6751040000000001</v>
      </c>
      <c r="N548" s="152">
        <v>357</v>
      </c>
      <c r="O548" s="152">
        <v>9.2852809999999995</v>
      </c>
      <c r="P548" s="152">
        <v>9.2852809999999995</v>
      </c>
      <c r="Q548" s="152">
        <v>7.762016</v>
      </c>
      <c r="R548" s="152">
        <v>854</v>
      </c>
      <c r="S548" s="152">
        <v>101.046781</v>
      </c>
      <c r="T548" s="152">
        <v>102.291225</v>
      </c>
      <c r="U548" s="152">
        <v>8</v>
      </c>
      <c r="V548" s="152">
        <v>1582</v>
      </c>
      <c r="W548" s="152">
        <v>96.225154000000003</v>
      </c>
      <c r="X548" s="152">
        <v>97.236265000000003</v>
      </c>
      <c r="Y548" s="152">
        <v>6.5</v>
      </c>
      <c r="Z548" s="152" t="s">
        <v>251</v>
      </c>
      <c r="AA548" s="152" t="s">
        <v>251</v>
      </c>
      <c r="AB548" s="152" t="s">
        <v>251</v>
      </c>
      <c r="AC548" s="152" t="s">
        <v>251</v>
      </c>
      <c r="AD548" s="152">
        <v>3402</v>
      </c>
      <c r="AE548" s="152">
        <v>98.928589000000002</v>
      </c>
      <c r="AF548" s="152">
        <v>100.09525600000001</v>
      </c>
      <c r="AG548" s="152">
        <v>7.5</v>
      </c>
      <c r="AH548" s="152">
        <v>7588</v>
      </c>
      <c r="AI548" s="152">
        <v>106.81816499999999</v>
      </c>
      <c r="AJ548" s="152">
        <v>108.140387</v>
      </c>
      <c r="AK548" s="152">
        <v>8.5</v>
      </c>
      <c r="AL548" s="152">
        <v>10864</v>
      </c>
      <c r="AM548" s="152">
        <v>101.456811</v>
      </c>
      <c r="AN548" s="152">
        <v>102.701255</v>
      </c>
      <c r="AO548" s="152">
        <v>8</v>
      </c>
    </row>
    <row r="549" spans="1:41" x14ac:dyDescent="0.25">
      <c r="A549" s="148">
        <v>43140</v>
      </c>
      <c r="B549" s="152">
        <v>27</v>
      </c>
      <c r="C549" s="152">
        <v>9.9437719999999992</v>
      </c>
      <c r="D549" s="152">
        <v>9.9437719999999992</v>
      </c>
      <c r="E549" s="152">
        <v>7.5394600000000001</v>
      </c>
      <c r="F549" s="152">
        <v>90</v>
      </c>
      <c r="G549" s="152">
        <v>9.8138489999999994</v>
      </c>
      <c r="H549" s="152">
        <v>9.8138489999999994</v>
      </c>
      <c r="I549" s="152">
        <v>7.5872780000000004</v>
      </c>
      <c r="J549" s="152">
        <v>174</v>
      </c>
      <c r="K549" s="152">
        <v>9.6411870000000004</v>
      </c>
      <c r="L549" s="152">
        <v>9.6411870000000004</v>
      </c>
      <c r="M549" s="152">
        <v>7.7000029999999997</v>
      </c>
      <c r="N549" s="152">
        <v>356</v>
      </c>
      <c r="O549" s="152">
        <v>9.2836610000000004</v>
      </c>
      <c r="P549" s="152">
        <v>9.2836610000000004</v>
      </c>
      <c r="Q549" s="152">
        <v>7.8028240000000002</v>
      </c>
      <c r="R549" s="152">
        <v>853</v>
      </c>
      <c r="S549" s="152">
        <v>100.770764</v>
      </c>
      <c r="T549" s="152">
        <v>102.037431</v>
      </c>
      <c r="U549" s="152">
        <v>8</v>
      </c>
      <c r="V549" s="152">
        <v>1581</v>
      </c>
      <c r="W549" s="152">
        <v>95.693791000000004</v>
      </c>
      <c r="X549" s="152">
        <v>96.722958000000006</v>
      </c>
      <c r="Y549" s="152">
        <v>6.5</v>
      </c>
      <c r="Z549" s="152" t="s">
        <v>251</v>
      </c>
      <c r="AA549" s="152" t="s">
        <v>251</v>
      </c>
      <c r="AB549" s="152" t="s">
        <v>251</v>
      </c>
      <c r="AC549" s="152" t="s">
        <v>251</v>
      </c>
      <c r="AD549" s="152">
        <v>3401</v>
      </c>
      <c r="AE549" s="152">
        <v>98.271906999999999</v>
      </c>
      <c r="AF549" s="152">
        <v>99.459406999999999</v>
      </c>
      <c r="AG549" s="152">
        <v>7.5</v>
      </c>
      <c r="AH549" s="152">
        <v>7587</v>
      </c>
      <c r="AI549" s="152">
        <v>106.092591</v>
      </c>
      <c r="AJ549" s="152">
        <v>107.438424</v>
      </c>
      <c r="AK549" s="152">
        <v>8.5</v>
      </c>
      <c r="AL549" s="152">
        <v>10863</v>
      </c>
      <c r="AM549" s="152">
        <v>100.77300099999999</v>
      </c>
      <c r="AN549" s="152">
        <v>102.03966800000001</v>
      </c>
      <c r="AO549" s="152">
        <v>8</v>
      </c>
    </row>
    <row r="550" spans="1:41" x14ac:dyDescent="0.25">
      <c r="A550" s="148">
        <v>43143</v>
      </c>
      <c r="B550" s="152">
        <v>24</v>
      </c>
      <c r="C550" s="152">
        <v>9.9500109999999999</v>
      </c>
      <c r="D550" s="152">
        <v>9.9500109999999999</v>
      </c>
      <c r="E550" s="152">
        <v>7.536022</v>
      </c>
      <c r="F550" s="152">
        <v>87</v>
      </c>
      <c r="G550" s="152">
        <v>9.8202230000000004</v>
      </c>
      <c r="H550" s="152">
        <v>9.8202230000000004</v>
      </c>
      <c r="I550" s="152">
        <v>7.575234</v>
      </c>
      <c r="J550" s="152">
        <v>171</v>
      </c>
      <c r="K550" s="152">
        <v>9.6471140000000002</v>
      </c>
      <c r="L550" s="152">
        <v>9.6471140000000002</v>
      </c>
      <c r="M550" s="152">
        <v>7.7009340000000002</v>
      </c>
      <c r="N550" s="152">
        <v>353</v>
      </c>
      <c r="O550" s="152">
        <v>9.2892279999999996</v>
      </c>
      <c r="P550" s="152">
        <v>9.2892279999999996</v>
      </c>
      <c r="Q550" s="152">
        <v>7.8033029999999997</v>
      </c>
      <c r="R550" s="152">
        <v>850</v>
      </c>
      <c r="S550" s="152">
        <v>100.83109399999999</v>
      </c>
      <c r="T550" s="152">
        <v>102.164427</v>
      </c>
      <c r="U550" s="152">
        <v>8</v>
      </c>
      <c r="V550" s="152">
        <v>1578</v>
      </c>
      <c r="W550" s="152">
        <v>95.771709999999999</v>
      </c>
      <c r="X550" s="152">
        <v>96.855042999999995</v>
      </c>
      <c r="Y550" s="152">
        <v>6.5</v>
      </c>
      <c r="Z550" s="152" t="s">
        <v>251</v>
      </c>
      <c r="AA550" s="152" t="s">
        <v>251</v>
      </c>
      <c r="AB550" s="152" t="s">
        <v>251</v>
      </c>
      <c r="AC550" s="152" t="s">
        <v>251</v>
      </c>
      <c r="AD550" s="152">
        <v>3398</v>
      </c>
      <c r="AE550" s="152">
        <v>98.528582</v>
      </c>
      <c r="AF550" s="152">
        <v>99.778582</v>
      </c>
      <c r="AG550" s="152">
        <v>7.5</v>
      </c>
      <c r="AH550" s="152">
        <v>7584</v>
      </c>
      <c r="AI550" s="152">
        <v>106.383444</v>
      </c>
      <c r="AJ550" s="152">
        <v>107.800111</v>
      </c>
      <c r="AK550" s="152">
        <v>8.5</v>
      </c>
      <c r="AL550" s="152">
        <v>10860</v>
      </c>
      <c r="AM550" s="152">
        <v>100.910658</v>
      </c>
      <c r="AN550" s="152">
        <v>102.24399099999999</v>
      </c>
      <c r="AO550" s="152">
        <v>8</v>
      </c>
    </row>
    <row r="551" spans="1:41" x14ac:dyDescent="0.25">
      <c r="A551" s="148">
        <v>43144</v>
      </c>
      <c r="B551" s="152">
        <v>23</v>
      </c>
      <c r="C551" s="152">
        <v>9.9522770000000005</v>
      </c>
      <c r="D551" s="152">
        <v>9.9522770000000005</v>
      </c>
      <c r="E551" s="152">
        <v>7.5055050000000003</v>
      </c>
      <c r="F551" s="152">
        <v>86</v>
      </c>
      <c r="G551" s="152">
        <v>9.8218940000000003</v>
      </c>
      <c r="H551" s="152">
        <v>9.8218940000000003</v>
      </c>
      <c r="I551" s="152">
        <v>7.5907970000000002</v>
      </c>
      <c r="J551" s="152">
        <v>170</v>
      </c>
      <c r="K551" s="152">
        <v>9.6473879999999994</v>
      </c>
      <c r="L551" s="152">
        <v>9.6473879999999994</v>
      </c>
      <c r="M551" s="152">
        <v>7.7399990000000001</v>
      </c>
      <c r="N551" s="152">
        <v>352</v>
      </c>
      <c r="O551" s="152">
        <v>9.2905339999999992</v>
      </c>
      <c r="P551" s="152">
        <v>9.2905339999999992</v>
      </c>
      <c r="Q551" s="152">
        <v>7.8099949999999998</v>
      </c>
      <c r="R551" s="152">
        <v>849</v>
      </c>
      <c r="S551" s="152">
        <v>100.722706</v>
      </c>
      <c r="T551" s="152">
        <v>102.078262</v>
      </c>
      <c r="U551" s="152">
        <v>8</v>
      </c>
      <c r="V551" s="152">
        <v>1577</v>
      </c>
      <c r="W551" s="152">
        <v>95.606047000000004</v>
      </c>
      <c r="X551" s="152">
        <v>96.707436000000001</v>
      </c>
      <c r="Y551" s="152">
        <v>6.5</v>
      </c>
      <c r="Z551" s="152" t="s">
        <v>251</v>
      </c>
      <c r="AA551" s="152" t="s">
        <v>251</v>
      </c>
      <c r="AB551" s="152" t="s">
        <v>251</v>
      </c>
      <c r="AC551" s="152" t="s">
        <v>251</v>
      </c>
      <c r="AD551" s="152">
        <v>3397</v>
      </c>
      <c r="AE551" s="152">
        <v>98.267009999999999</v>
      </c>
      <c r="AF551" s="152">
        <v>99.537842999999995</v>
      </c>
      <c r="AG551" s="152">
        <v>7.5</v>
      </c>
      <c r="AH551" s="152">
        <v>7583</v>
      </c>
      <c r="AI551" s="152">
        <v>106.090658</v>
      </c>
      <c r="AJ551" s="152">
        <v>107.530936</v>
      </c>
      <c r="AK551" s="152">
        <v>8.5</v>
      </c>
      <c r="AL551" s="152">
        <v>10859</v>
      </c>
      <c r="AM551" s="152">
        <v>100.440281</v>
      </c>
      <c r="AN551" s="152">
        <v>101.79583700000001</v>
      </c>
      <c r="AO551" s="152">
        <v>8</v>
      </c>
    </row>
    <row r="552" spans="1:41" x14ac:dyDescent="0.25">
      <c r="A552" s="148">
        <v>43145</v>
      </c>
      <c r="B552" s="152">
        <v>22</v>
      </c>
      <c r="C552" s="152">
        <v>9.9540489999999995</v>
      </c>
      <c r="D552" s="152">
        <v>9.9540489999999995</v>
      </c>
      <c r="E552" s="152">
        <v>7.553966</v>
      </c>
      <c r="F552" s="152">
        <v>85</v>
      </c>
      <c r="G552" s="152">
        <v>9.8237290000000002</v>
      </c>
      <c r="H552" s="152">
        <v>9.8237290000000002</v>
      </c>
      <c r="I552" s="152">
        <v>7.5995530000000002</v>
      </c>
      <c r="J552" s="152">
        <v>169</v>
      </c>
      <c r="K552" s="152">
        <v>9.6486499999999999</v>
      </c>
      <c r="L552" s="152">
        <v>9.6486499999999999</v>
      </c>
      <c r="M552" s="152">
        <v>7.7569179999999998</v>
      </c>
      <c r="N552" s="152">
        <v>351</v>
      </c>
      <c r="O552" s="152">
        <v>9.2920149999999992</v>
      </c>
      <c r="P552" s="152">
        <v>9.2920149999999992</v>
      </c>
      <c r="Q552" s="152">
        <v>7.8146500000000003</v>
      </c>
      <c r="R552" s="152">
        <v>848</v>
      </c>
      <c r="S552" s="152">
        <v>100.638915</v>
      </c>
      <c r="T552" s="152">
        <v>102.016693</v>
      </c>
      <c r="U552" s="152">
        <v>8</v>
      </c>
      <c r="V552" s="152">
        <v>1576</v>
      </c>
      <c r="W552" s="152">
        <v>95.486991000000003</v>
      </c>
      <c r="X552" s="152">
        <v>96.606435000000005</v>
      </c>
      <c r="Y552" s="152">
        <v>6.5</v>
      </c>
      <c r="Z552" s="152" t="s">
        <v>251</v>
      </c>
      <c r="AA552" s="152" t="s">
        <v>251</v>
      </c>
      <c r="AB552" s="152" t="s">
        <v>251</v>
      </c>
      <c r="AC552" s="152" t="s">
        <v>251</v>
      </c>
      <c r="AD552" s="152">
        <v>3396</v>
      </c>
      <c r="AE552" s="152">
        <v>98.045815000000005</v>
      </c>
      <c r="AF552" s="152">
        <v>99.337481999999994</v>
      </c>
      <c r="AG552" s="152">
        <v>7.5</v>
      </c>
      <c r="AH552" s="152">
        <v>7582</v>
      </c>
      <c r="AI552" s="152">
        <v>105.700399</v>
      </c>
      <c r="AJ552" s="152">
        <v>107.164288</v>
      </c>
      <c r="AK552" s="152">
        <v>8.5</v>
      </c>
      <c r="AL552" s="152">
        <v>10858</v>
      </c>
      <c r="AM552" s="152">
        <v>100.32285899999999</v>
      </c>
      <c r="AN552" s="152">
        <v>101.700637</v>
      </c>
      <c r="AO552" s="152">
        <v>8</v>
      </c>
    </row>
    <row r="553" spans="1:41" x14ac:dyDescent="0.25">
      <c r="A553" s="148">
        <v>43146</v>
      </c>
      <c r="B553" s="152">
        <v>28</v>
      </c>
      <c r="C553" s="152">
        <v>9.9418369999999996</v>
      </c>
      <c r="D553" s="152">
        <v>9.9418369999999996</v>
      </c>
      <c r="E553" s="152">
        <v>7.5218489999999996</v>
      </c>
      <c r="F553" s="152">
        <v>91</v>
      </c>
      <c r="G553" s="152">
        <v>9.8113349999999997</v>
      </c>
      <c r="H553" s="152">
        <v>9.8113349999999997</v>
      </c>
      <c r="I553" s="152">
        <v>7.6071910000000003</v>
      </c>
      <c r="J553" s="152">
        <v>182</v>
      </c>
      <c r="K553" s="152">
        <v>9.6211760000000002</v>
      </c>
      <c r="L553" s="152">
        <v>9.6211760000000002</v>
      </c>
      <c r="M553" s="152">
        <v>7.7882600000000002</v>
      </c>
      <c r="N553" s="152">
        <v>350</v>
      </c>
      <c r="O553" s="152">
        <v>9.2959599999999991</v>
      </c>
      <c r="P553" s="152">
        <v>9.2959599999999991</v>
      </c>
      <c r="Q553" s="152">
        <v>7.7900020000000003</v>
      </c>
      <c r="R553" s="152">
        <v>847</v>
      </c>
      <c r="S553" s="152">
        <v>100.74459</v>
      </c>
      <c r="T553" s="152">
        <v>102.14458999999999</v>
      </c>
      <c r="U553" s="152">
        <v>8</v>
      </c>
      <c r="V553" s="152">
        <v>1575</v>
      </c>
      <c r="W553" s="152">
        <v>95.732364000000004</v>
      </c>
      <c r="X553" s="152">
        <v>96.869864000000007</v>
      </c>
      <c r="Y553" s="152">
        <v>6.5</v>
      </c>
      <c r="Z553" s="152" t="s">
        <v>251</v>
      </c>
      <c r="AA553" s="152" t="s">
        <v>251</v>
      </c>
      <c r="AB553" s="152" t="s">
        <v>251</v>
      </c>
      <c r="AC553" s="152" t="s">
        <v>251</v>
      </c>
      <c r="AD553" s="152">
        <v>3395</v>
      </c>
      <c r="AE553" s="152">
        <v>98.463582000000002</v>
      </c>
      <c r="AF553" s="152">
        <v>99.776082000000002</v>
      </c>
      <c r="AG553" s="152">
        <v>7.5</v>
      </c>
      <c r="AH553" s="152">
        <v>7581</v>
      </c>
      <c r="AI553" s="152">
        <v>106.202322</v>
      </c>
      <c r="AJ553" s="152">
        <v>107.68982200000001</v>
      </c>
      <c r="AK553" s="152">
        <v>8.5</v>
      </c>
      <c r="AL553" s="152">
        <v>10857</v>
      </c>
      <c r="AM553" s="152">
        <v>100.80483700000001</v>
      </c>
      <c r="AN553" s="152">
        <v>102.204837</v>
      </c>
      <c r="AO553" s="152">
        <v>8</v>
      </c>
    </row>
    <row r="554" spans="1:41" x14ac:dyDescent="0.25">
      <c r="A554" s="148">
        <v>43147</v>
      </c>
      <c r="B554" s="152">
        <v>27</v>
      </c>
      <c r="C554" s="152">
        <v>9.9440650000000002</v>
      </c>
      <c r="D554" s="152">
        <v>9.9440650000000002</v>
      </c>
      <c r="E554" s="152">
        <v>7.4999510000000003</v>
      </c>
      <c r="F554" s="152">
        <v>90</v>
      </c>
      <c r="G554" s="152">
        <v>9.8133149999999993</v>
      </c>
      <c r="H554" s="152">
        <v>9.8133149999999993</v>
      </c>
      <c r="I554" s="152">
        <v>7.6094569999999999</v>
      </c>
      <c r="J554" s="152">
        <v>181</v>
      </c>
      <c r="K554" s="152">
        <v>9.6229110000000002</v>
      </c>
      <c r="L554" s="152">
        <v>9.6229110000000002</v>
      </c>
      <c r="M554" s="152">
        <v>7.7940160000000001</v>
      </c>
      <c r="N554" s="152">
        <v>349</v>
      </c>
      <c r="O554" s="152">
        <v>9.2994050000000001</v>
      </c>
      <c r="P554" s="152">
        <v>9.2994050000000001</v>
      </c>
      <c r="Q554" s="152">
        <v>7.7712149999999998</v>
      </c>
      <c r="R554" s="152">
        <v>846</v>
      </c>
      <c r="S554" s="152">
        <v>100.805969</v>
      </c>
      <c r="T554" s="152">
        <v>102.228191</v>
      </c>
      <c r="U554" s="152">
        <v>8</v>
      </c>
      <c r="V554" s="152">
        <v>1574</v>
      </c>
      <c r="W554" s="152">
        <v>95.849356999999998</v>
      </c>
      <c r="X554" s="152">
        <v>97.004913000000002</v>
      </c>
      <c r="Y554" s="152">
        <v>6.5</v>
      </c>
      <c r="Z554" s="152" t="s">
        <v>251</v>
      </c>
      <c r="AA554" s="152" t="s">
        <v>251</v>
      </c>
      <c r="AB554" s="152" t="s">
        <v>251</v>
      </c>
      <c r="AC554" s="152" t="s">
        <v>251</v>
      </c>
      <c r="AD554" s="152">
        <v>3394</v>
      </c>
      <c r="AE554" s="152">
        <v>98.672230999999996</v>
      </c>
      <c r="AF554" s="152">
        <v>100.00556400000001</v>
      </c>
      <c r="AG554" s="152">
        <v>7.5</v>
      </c>
      <c r="AH554" s="152">
        <v>7580</v>
      </c>
      <c r="AI554" s="152">
        <v>106.51678099999999</v>
      </c>
      <c r="AJ554" s="152">
        <v>108.02789199999999</v>
      </c>
      <c r="AK554" s="152">
        <v>8.5</v>
      </c>
      <c r="AL554" s="152">
        <v>10856</v>
      </c>
      <c r="AM554" s="152">
        <v>101.13433499999999</v>
      </c>
      <c r="AN554" s="152">
        <v>102.556557</v>
      </c>
      <c r="AO554" s="152">
        <v>8</v>
      </c>
    </row>
    <row r="555" spans="1:41" x14ac:dyDescent="0.25">
      <c r="A555" s="148">
        <v>43150</v>
      </c>
      <c r="B555" s="152">
        <v>24</v>
      </c>
      <c r="C555" s="152">
        <v>9.9502489999999995</v>
      </c>
      <c r="D555" s="152">
        <v>9.9502489999999995</v>
      </c>
      <c r="E555" s="152">
        <v>7.4999630000000002</v>
      </c>
      <c r="F555" s="152">
        <v>87</v>
      </c>
      <c r="G555" s="152">
        <v>9.8194219999999994</v>
      </c>
      <c r="H555" s="152">
        <v>9.8194219999999994</v>
      </c>
      <c r="I555" s="152">
        <v>7.6096060000000003</v>
      </c>
      <c r="J555" s="152">
        <v>178</v>
      </c>
      <c r="K555" s="152">
        <v>9.6289409999999993</v>
      </c>
      <c r="L555" s="152">
        <v>9.6289409999999993</v>
      </c>
      <c r="M555" s="152">
        <v>7.7937580000000004</v>
      </c>
      <c r="N555" s="152">
        <v>346</v>
      </c>
      <c r="O555" s="152">
        <v>9.3049199999999992</v>
      </c>
      <c r="P555" s="152">
        <v>9.3049199999999992</v>
      </c>
      <c r="Q555" s="152">
        <v>7.7722819999999997</v>
      </c>
      <c r="R555" s="152">
        <v>843</v>
      </c>
      <c r="S555" s="152">
        <v>100.81648199999999</v>
      </c>
      <c r="T555" s="152">
        <v>102.30537099999999</v>
      </c>
      <c r="U555" s="152">
        <v>8</v>
      </c>
      <c r="V555" s="152">
        <v>1571</v>
      </c>
      <c r="W555" s="152">
        <v>95.865666000000004</v>
      </c>
      <c r="X555" s="152">
        <v>97.075388000000004</v>
      </c>
      <c r="Y555" s="152">
        <v>6.5</v>
      </c>
      <c r="Z555" s="152" t="s">
        <v>251</v>
      </c>
      <c r="AA555" s="152" t="s">
        <v>251</v>
      </c>
      <c r="AB555" s="152" t="s">
        <v>251</v>
      </c>
      <c r="AC555" s="152" t="s">
        <v>251</v>
      </c>
      <c r="AD555" s="152">
        <v>3391</v>
      </c>
      <c r="AE555" s="152">
        <v>98.662941000000004</v>
      </c>
      <c r="AF555" s="152">
        <v>100.058774</v>
      </c>
      <c r="AG555" s="152">
        <v>7.5</v>
      </c>
      <c r="AH555" s="152">
        <v>7577</v>
      </c>
      <c r="AI555" s="152">
        <v>106.619006</v>
      </c>
      <c r="AJ555" s="152">
        <v>108.20095000000001</v>
      </c>
      <c r="AK555" s="152">
        <v>8.5</v>
      </c>
      <c r="AL555" s="152">
        <v>10853</v>
      </c>
      <c r="AM555" s="152">
        <v>101.240492</v>
      </c>
      <c r="AN555" s="152">
        <v>102.729381</v>
      </c>
      <c r="AO555" s="152">
        <v>8</v>
      </c>
    </row>
    <row r="556" spans="1:41" x14ac:dyDescent="0.25">
      <c r="A556" s="148">
        <v>43151</v>
      </c>
      <c r="B556" s="152">
        <v>23</v>
      </c>
      <c r="C556" s="152">
        <v>9.9523670000000006</v>
      </c>
      <c r="D556" s="152">
        <v>9.9523670000000006</v>
      </c>
      <c r="E556" s="152">
        <v>7.4912830000000001</v>
      </c>
      <c r="F556" s="152">
        <v>86</v>
      </c>
      <c r="G556" s="152">
        <v>9.8212440000000001</v>
      </c>
      <c r="H556" s="152">
        <v>9.8212440000000001</v>
      </c>
      <c r="I556" s="152">
        <v>7.6190040000000003</v>
      </c>
      <c r="J556" s="152">
        <v>177</v>
      </c>
      <c r="K556" s="152">
        <v>9.6288400000000003</v>
      </c>
      <c r="L556" s="152">
        <v>9.6288400000000003</v>
      </c>
      <c r="M556" s="152">
        <v>7.8400069999999999</v>
      </c>
      <c r="N556" s="152">
        <v>345</v>
      </c>
      <c r="O556" s="152">
        <v>9.3005820000000003</v>
      </c>
      <c r="P556" s="152">
        <v>9.3005820000000003</v>
      </c>
      <c r="Q556" s="152">
        <v>7.8471159999999998</v>
      </c>
      <c r="R556" s="152">
        <v>842</v>
      </c>
      <c r="S556" s="152">
        <v>100.782239</v>
      </c>
      <c r="T556" s="152">
        <v>102.29335</v>
      </c>
      <c r="U556" s="152">
        <v>8</v>
      </c>
      <c r="V556" s="152">
        <v>1570</v>
      </c>
      <c r="W556" s="152">
        <v>95.765396999999993</v>
      </c>
      <c r="X556" s="152">
        <v>96.993174999999994</v>
      </c>
      <c r="Y556" s="152">
        <v>6.5</v>
      </c>
      <c r="Z556" s="152" t="s">
        <v>251</v>
      </c>
      <c r="AA556" s="152" t="s">
        <v>251</v>
      </c>
      <c r="AB556" s="152" t="s">
        <v>251</v>
      </c>
      <c r="AC556" s="152" t="s">
        <v>251</v>
      </c>
      <c r="AD556" s="152">
        <v>3390</v>
      </c>
      <c r="AE556" s="152">
        <v>98.471181999999999</v>
      </c>
      <c r="AF556" s="152">
        <v>99.887849000000003</v>
      </c>
      <c r="AG556" s="152">
        <v>7.5</v>
      </c>
      <c r="AH556" s="152">
        <v>7576</v>
      </c>
      <c r="AI556" s="152">
        <v>106.19653</v>
      </c>
      <c r="AJ556" s="152">
        <v>107.802086</v>
      </c>
      <c r="AK556" s="152">
        <v>8.5</v>
      </c>
      <c r="AL556" s="152">
        <v>10852</v>
      </c>
      <c r="AM556" s="152">
        <v>100.783976</v>
      </c>
      <c r="AN556" s="152">
        <v>102.295087</v>
      </c>
      <c r="AO556" s="152">
        <v>8</v>
      </c>
    </row>
    <row r="557" spans="1:41" x14ac:dyDescent="0.25">
      <c r="A557" s="148">
        <v>43152</v>
      </c>
      <c r="B557" s="152">
        <v>22</v>
      </c>
      <c r="C557" s="152">
        <v>9.9544820000000005</v>
      </c>
      <c r="D557" s="152">
        <v>9.9544820000000005</v>
      </c>
      <c r="E557" s="152">
        <v>7.4824590000000004</v>
      </c>
      <c r="F557" s="152">
        <v>85</v>
      </c>
      <c r="G557" s="152">
        <v>9.8233270000000008</v>
      </c>
      <c r="H557" s="152">
        <v>9.8233270000000008</v>
      </c>
      <c r="I557" s="152">
        <v>7.6171959999999999</v>
      </c>
      <c r="J557" s="152">
        <v>176</v>
      </c>
      <c r="K557" s="152">
        <v>9.6326610000000006</v>
      </c>
      <c r="L557" s="152">
        <v>9.6326610000000006</v>
      </c>
      <c r="M557" s="152">
        <v>7.800287</v>
      </c>
      <c r="N557" s="152">
        <v>344</v>
      </c>
      <c r="O557" s="152">
        <v>9.3047559999999994</v>
      </c>
      <c r="P557" s="152">
        <v>9.3047559999999994</v>
      </c>
      <c r="Q557" s="152">
        <v>7.8194520000000001</v>
      </c>
      <c r="R557" s="152">
        <v>841</v>
      </c>
      <c r="S557" s="152">
        <v>100.927798</v>
      </c>
      <c r="T557" s="152">
        <v>102.46113099999999</v>
      </c>
      <c r="U557" s="152">
        <v>8</v>
      </c>
      <c r="V557" s="152">
        <v>1569</v>
      </c>
      <c r="W557" s="152">
        <v>95.972379000000004</v>
      </c>
      <c r="X557" s="152">
        <v>97.218211999999994</v>
      </c>
      <c r="Y557" s="152">
        <v>6.5</v>
      </c>
      <c r="Z557" s="152" t="s">
        <v>251</v>
      </c>
      <c r="AA557" s="152" t="s">
        <v>251</v>
      </c>
      <c r="AB557" s="152" t="s">
        <v>251</v>
      </c>
      <c r="AC557" s="152" t="s">
        <v>251</v>
      </c>
      <c r="AD557" s="152">
        <v>3389</v>
      </c>
      <c r="AE557" s="152">
        <v>98.822812999999996</v>
      </c>
      <c r="AF557" s="152">
        <v>100.260313</v>
      </c>
      <c r="AG557" s="152">
        <v>7.5</v>
      </c>
      <c r="AH557" s="152">
        <v>7575</v>
      </c>
      <c r="AI557" s="152">
        <v>106.51443399999999</v>
      </c>
      <c r="AJ557" s="152">
        <v>108.143601</v>
      </c>
      <c r="AK557" s="152">
        <v>8.5</v>
      </c>
      <c r="AL557" s="152">
        <v>10851</v>
      </c>
      <c r="AM557" s="152">
        <v>101.108338</v>
      </c>
      <c r="AN557" s="152">
        <v>102.641671</v>
      </c>
      <c r="AO557" s="152">
        <v>8</v>
      </c>
    </row>
    <row r="558" spans="1:41" x14ac:dyDescent="0.25">
      <c r="A558" s="148">
        <v>43153</v>
      </c>
      <c r="B558" s="152">
        <v>28</v>
      </c>
      <c r="C558" s="152">
        <v>9.9421339999999994</v>
      </c>
      <c r="D558" s="152">
        <v>9.9421339999999994</v>
      </c>
      <c r="E558" s="152">
        <v>7.4832169999999998</v>
      </c>
      <c r="F558" s="152">
        <v>91</v>
      </c>
      <c r="G558" s="152">
        <v>9.8107799999999994</v>
      </c>
      <c r="H558" s="152">
        <v>9.8107799999999994</v>
      </c>
      <c r="I558" s="152">
        <v>7.630001</v>
      </c>
      <c r="J558" s="152">
        <v>175</v>
      </c>
      <c r="K558" s="152">
        <v>9.6363780000000006</v>
      </c>
      <c r="L558" s="152">
        <v>9.6363780000000006</v>
      </c>
      <c r="M558" s="152">
        <v>7.7624849999999999</v>
      </c>
      <c r="N558" s="152">
        <v>343</v>
      </c>
      <c r="O558" s="152">
        <v>9.3084349999999993</v>
      </c>
      <c r="P558" s="152">
        <v>9.3084349999999993</v>
      </c>
      <c r="Q558" s="152">
        <v>7.7976679999999998</v>
      </c>
      <c r="R558" s="152">
        <v>840</v>
      </c>
      <c r="S558" s="152">
        <v>101.05421</v>
      </c>
      <c r="T558" s="152">
        <v>102.60976599999999</v>
      </c>
      <c r="U558" s="152">
        <v>8</v>
      </c>
      <c r="V558" s="152">
        <v>1568</v>
      </c>
      <c r="W558" s="152">
        <v>96.211913999999993</v>
      </c>
      <c r="X558" s="152">
        <v>97.475802999999999</v>
      </c>
      <c r="Y558" s="152">
        <v>6.5</v>
      </c>
      <c r="Z558" s="152" t="s">
        <v>251</v>
      </c>
      <c r="AA558" s="152" t="s">
        <v>251</v>
      </c>
      <c r="AB558" s="152" t="s">
        <v>251</v>
      </c>
      <c r="AC558" s="152" t="s">
        <v>251</v>
      </c>
      <c r="AD558" s="152">
        <v>3388</v>
      </c>
      <c r="AE558" s="152">
        <v>99.055346</v>
      </c>
      <c r="AF558" s="152">
        <v>100.513679</v>
      </c>
      <c r="AG558" s="152">
        <v>7.5</v>
      </c>
      <c r="AH558" s="152">
        <v>7574</v>
      </c>
      <c r="AI558" s="152">
        <v>106.721475</v>
      </c>
      <c r="AJ558" s="152">
        <v>108.374253</v>
      </c>
      <c r="AK558" s="152">
        <v>8.5</v>
      </c>
      <c r="AL558" s="152">
        <v>10850</v>
      </c>
      <c r="AM558" s="152">
        <v>101.243183</v>
      </c>
      <c r="AN558" s="152">
        <v>102.798739</v>
      </c>
      <c r="AO558" s="152">
        <v>8</v>
      </c>
    </row>
    <row r="559" spans="1:41" x14ac:dyDescent="0.25">
      <c r="A559" s="148">
        <v>43154</v>
      </c>
      <c r="B559" s="152">
        <v>27</v>
      </c>
      <c r="C559" s="152">
        <v>9.9442869999999992</v>
      </c>
      <c r="D559" s="152">
        <v>9.9442869999999992</v>
      </c>
      <c r="E559" s="152">
        <v>7.4700179999999996</v>
      </c>
      <c r="F559" s="152">
        <v>90</v>
      </c>
      <c r="G559" s="152">
        <v>9.8127340000000007</v>
      </c>
      <c r="H559" s="152">
        <v>9.8127340000000007</v>
      </c>
      <c r="I559" s="152">
        <v>7.633591</v>
      </c>
      <c r="J559" s="152">
        <v>174</v>
      </c>
      <c r="K559" s="152">
        <v>9.6384190000000007</v>
      </c>
      <c r="L559" s="152">
        <v>9.6384190000000007</v>
      </c>
      <c r="M559" s="152">
        <v>7.7616319999999996</v>
      </c>
      <c r="N559" s="152">
        <v>342</v>
      </c>
      <c r="O559" s="152">
        <v>9.3113890000000001</v>
      </c>
      <c r="P559" s="152">
        <v>9.3113890000000001</v>
      </c>
      <c r="Q559" s="152">
        <v>7.784592</v>
      </c>
      <c r="R559" s="152">
        <v>839</v>
      </c>
      <c r="S559" s="152">
        <v>101.11524900000001</v>
      </c>
      <c r="T559" s="152">
        <v>102.693027</v>
      </c>
      <c r="U559" s="152">
        <v>8</v>
      </c>
      <c r="V559" s="152">
        <v>1567</v>
      </c>
      <c r="W559" s="152">
        <v>96.371252999999996</v>
      </c>
      <c r="X559" s="152">
        <v>97.653197000000006</v>
      </c>
      <c r="Y559" s="152">
        <v>6.5</v>
      </c>
      <c r="Z559" s="152" t="s">
        <v>251</v>
      </c>
      <c r="AA559" s="152" t="s">
        <v>251</v>
      </c>
      <c r="AB559" s="152" t="s">
        <v>251</v>
      </c>
      <c r="AC559" s="152" t="s">
        <v>251</v>
      </c>
      <c r="AD559" s="152">
        <v>3387</v>
      </c>
      <c r="AE559" s="152">
        <v>99.238583000000006</v>
      </c>
      <c r="AF559" s="152">
        <v>100.71775</v>
      </c>
      <c r="AG559" s="152">
        <v>7.5</v>
      </c>
      <c r="AH559" s="152">
        <v>7573</v>
      </c>
      <c r="AI559" s="152">
        <v>106.778599</v>
      </c>
      <c r="AJ559" s="152">
        <v>108.454988</v>
      </c>
      <c r="AK559" s="152">
        <v>8.5</v>
      </c>
      <c r="AL559" s="152">
        <v>10849</v>
      </c>
      <c r="AM559" s="152">
        <v>101.355718</v>
      </c>
      <c r="AN559" s="152">
        <v>102.93349600000001</v>
      </c>
      <c r="AO559" s="152">
        <v>8</v>
      </c>
    </row>
    <row r="560" spans="1:41" x14ac:dyDescent="0.25">
      <c r="A560" s="148">
        <v>43157</v>
      </c>
      <c r="B560" s="152">
        <v>24</v>
      </c>
      <c r="C560" s="152">
        <v>9.9504560000000009</v>
      </c>
      <c r="D560" s="152">
        <v>9.9504560000000009</v>
      </c>
      <c r="E560" s="152">
        <v>7.4686019999999997</v>
      </c>
      <c r="F560" s="152">
        <v>87</v>
      </c>
      <c r="G560" s="152">
        <v>9.8189469999999996</v>
      </c>
      <c r="H560" s="152">
        <v>9.8189469999999996</v>
      </c>
      <c r="I560" s="152">
        <v>7.6299919999999997</v>
      </c>
      <c r="J560" s="152">
        <v>171</v>
      </c>
      <c r="K560" s="152">
        <v>9.6442420000000002</v>
      </c>
      <c r="L560" s="152">
        <v>9.6442420000000002</v>
      </c>
      <c r="M560" s="152">
        <v>7.7659209999999996</v>
      </c>
      <c r="N560" s="152">
        <v>339</v>
      </c>
      <c r="O560" s="152">
        <v>9.3159189999999992</v>
      </c>
      <c r="P560" s="152">
        <v>9.3159189999999992</v>
      </c>
      <c r="Q560" s="152">
        <v>7.798025</v>
      </c>
      <c r="R560" s="152">
        <v>836</v>
      </c>
      <c r="S560" s="152">
        <v>101.027399</v>
      </c>
      <c r="T560" s="152">
        <v>102.671843</v>
      </c>
      <c r="U560" s="152">
        <v>8</v>
      </c>
      <c r="V560" s="152">
        <v>1564</v>
      </c>
      <c r="W560" s="152">
        <v>96.231144999999998</v>
      </c>
      <c r="X560" s="152">
        <v>97.567256</v>
      </c>
      <c r="Y560" s="152">
        <v>6.5</v>
      </c>
      <c r="Z560" s="152" t="s">
        <v>251</v>
      </c>
      <c r="AA560" s="152" t="s">
        <v>251</v>
      </c>
      <c r="AB560" s="152" t="s">
        <v>251</v>
      </c>
      <c r="AC560" s="152" t="s">
        <v>251</v>
      </c>
      <c r="AD560" s="152">
        <v>3384</v>
      </c>
      <c r="AE560" s="152">
        <v>99.055997000000005</v>
      </c>
      <c r="AF560" s="152">
        <v>100.59766399999999</v>
      </c>
      <c r="AG560" s="152">
        <v>7.5</v>
      </c>
      <c r="AH560" s="152">
        <v>7570</v>
      </c>
      <c r="AI560" s="152">
        <v>106.494506</v>
      </c>
      <c r="AJ560" s="152">
        <v>108.24172799999999</v>
      </c>
      <c r="AK560" s="152">
        <v>8.5</v>
      </c>
      <c r="AL560" s="152">
        <v>10846</v>
      </c>
      <c r="AM560" s="152">
        <v>100.92924600000001</v>
      </c>
      <c r="AN560" s="152">
        <v>102.57369</v>
      </c>
      <c r="AO560" s="152">
        <v>8</v>
      </c>
    </row>
    <row r="561" spans="1:41" x14ac:dyDescent="0.25">
      <c r="A561" s="148">
        <v>43158</v>
      </c>
      <c r="B561" s="152">
        <v>23</v>
      </c>
      <c r="C561" s="152">
        <v>9.9527590000000004</v>
      </c>
      <c r="D561" s="152">
        <v>9.9527590000000004</v>
      </c>
      <c r="E561" s="152">
        <v>7.4293399999999998</v>
      </c>
      <c r="F561" s="152">
        <v>86</v>
      </c>
      <c r="G561" s="152">
        <v>9.8205299999999998</v>
      </c>
      <c r="H561" s="152">
        <v>9.8205299999999998</v>
      </c>
      <c r="I561" s="152">
        <v>7.6499920000000001</v>
      </c>
      <c r="J561" s="152">
        <v>170</v>
      </c>
      <c r="K561" s="152">
        <v>9.6464949999999998</v>
      </c>
      <c r="L561" s="152">
        <v>9.6464949999999998</v>
      </c>
      <c r="M561" s="152">
        <v>7.760319</v>
      </c>
      <c r="N561" s="152">
        <v>338</v>
      </c>
      <c r="O561" s="152">
        <v>9.3135639999999995</v>
      </c>
      <c r="P561" s="152">
        <v>9.3135639999999995</v>
      </c>
      <c r="Q561" s="152">
        <v>7.8500050000000003</v>
      </c>
      <c r="R561" s="152">
        <v>835</v>
      </c>
      <c r="S561" s="152">
        <v>100.964952</v>
      </c>
      <c r="T561" s="152">
        <v>102.631619</v>
      </c>
      <c r="U561" s="152">
        <v>8</v>
      </c>
      <c r="V561" s="152">
        <v>1563</v>
      </c>
      <c r="W561" s="152">
        <v>96.188428000000002</v>
      </c>
      <c r="X561" s="152">
        <v>97.542595000000006</v>
      </c>
      <c r="Y561" s="152">
        <v>6.5</v>
      </c>
      <c r="Z561" s="152" t="s">
        <v>251</v>
      </c>
      <c r="AA561" s="152" t="s">
        <v>251</v>
      </c>
      <c r="AB561" s="152" t="s">
        <v>251</v>
      </c>
      <c r="AC561" s="152" t="s">
        <v>251</v>
      </c>
      <c r="AD561" s="152">
        <v>3383</v>
      </c>
      <c r="AE561" s="152">
        <v>98.989794000000003</v>
      </c>
      <c r="AF561" s="152">
        <v>100.552294</v>
      </c>
      <c r="AG561" s="152">
        <v>7.5</v>
      </c>
      <c r="AH561" s="152">
        <v>7569</v>
      </c>
      <c r="AI561" s="152">
        <v>106.404723</v>
      </c>
      <c r="AJ561" s="152">
        <v>108.175556</v>
      </c>
      <c r="AK561" s="152">
        <v>8.5</v>
      </c>
      <c r="AL561" s="152">
        <v>10845</v>
      </c>
      <c r="AM561" s="152">
        <v>100.896131</v>
      </c>
      <c r="AN561" s="152">
        <v>102.562798</v>
      </c>
      <c r="AO561" s="152">
        <v>8</v>
      </c>
    </row>
    <row r="562" spans="1:41" x14ac:dyDescent="0.25">
      <c r="A562" s="148">
        <v>43159</v>
      </c>
      <c r="B562" s="152">
        <v>22</v>
      </c>
      <c r="C562" s="152">
        <v>9.954701</v>
      </c>
      <c r="D562" s="152">
        <v>9.954701</v>
      </c>
      <c r="E562" s="152">
        <v>7.4462950000000001</v>
      </c>
      <c r="F562" s="152">
        <v>85</v>
      </c>
      <c r="G562" s="152">
        <v>9.8228570000000008</v>
      </c>
      <c r="H562" s="152">
        <v>9.8228570000000008</v>
      </c>
      <c r="I562" s="152">
        <v>7.6378259999999996</v>
      </c>
      <c r="J562" s="152">
        <v>169</v>
      </c>
      <c r="K562" s="152">
        <v>9.6485570000000003</v>
      </c>
      <c r="L562" s="152">
        <v>9.6485570000000003</v>
      </c>
      <c r="M562" s="152">
        <v>7.7590459999999997</v>
      </c>
      <c r="N562" s="152">
        <v>337</v>
      </c>
      <c r="O562" s="152">
        <v>9.3190600000000003</v>
      </c>
      <c r="P562" s="152">
        <v>9.3190600000000003</v>
      </c>
      <c r="Q562" s="152">
        <v>7.8056549999999998</v>
      </c>
      <c r="R562" s="152">
        <v>834</v>
      </c>
      <c r="S562" s="152">
        <v>101.007423</v>
      </c>
      <c r="T562" s="152">
        <v>102.69631200000001</v>
      </c>
      <c r="U562" s="152">
        <v>8</v>
      </c>
      <c r="V562" s="152">
        <v>1562</v>
      </c>
      <c r="W562" s="152">
        <v>96.294203999999993</v>
      </c>
      <c r="X562" s="152">
        <v>97.666426000000001</v>
      </c>
      <c r="Y562" s="152">
        <v>6.5</v>
      </c>
      <c r="Z562" s="152" t="s">
        <v>251</v>
      </c>
      <c r="AA562" s="152" t="s">
        <v>251</v>
      </c>
      <c r="AB562" s="152" t="s">
        <v>251</v>
      </c>
      <c r="AC562" s="152" t="s">
        <v>251</v>
      </c>
      <c r="AD562" s="152">
        <v>3382</v>
      </c>
      <c r="AE562" s="152">
        <v>99.186228999999997</v>
      </c>
      <c r="AF562" s="152">
        <v>100.76956199999999</v>
      </c>
      <c r="AG562" s="152">
        <v>7.5</v>
      </c>
      <c r="AH562" s="152">
        <v>7568</v>
      </c>
      <c r="AI562" s="152">
        <v>106.695792</v>
      </c>
      <c r="AJ562" s="152">
        <v>108.490236</v>
      </c>
      <c r="AK562" s="152">
        <v>8.5</v>
      </c>
      <c r="AL562" s="152">
        <v>10844</v>
      </c>
      <c r="AM562" s="152">
        <v>101.15863400000001</v>
      </c>
      <c r="AN562" s="152">
        <v>102.847523</v>
      </c>
      <c r="AO562" s="152">
        <v>8</v>
      </c>
    </row>
    <row r="563" spans="1:41" x14ac:dyDescent="0.25">
      <c r="A563" s="148">
        <v>43160</v>
      </c>
      <c r="B563" s="152">
        <v>27</v>
      </c>
      <c r="C563" s="152">
        <v>9.944286</v>
      </c>
      <c r="D563" s="152">
        <v>9.944286</v>
      </c>
      <c r="E563" s="152">
        <v>7.4701529999999998</v>
      </c>
      <c r="F563" s="152">
        <v>91</v>
      </c>
      <c r="G563" s="152">
        <v>9.8104259999999996</v>
      </c>
      <c r="H563" s="152">
        <v>9.8104259999999996</v>
      </c>
      <c r="I563" s="152">
        <v>7.644552</v>
      </c>
      <c r="J563" s="152">
        <v>182</v>
      </c>
      <c r="K563" s="152">
        <v>9.6217109999999995</v>
      </c>
      <c r="L563" s="152">
        <v>9.6217109999999995</v>
      </c>
      <c r="M563" s="152">
        <v>7.7768280000000001</v>
      </c>
      <c r="N563" s="152">
        <v>336</v>
      </c>
      <c r="O563" s="152">
        <v>9.3198600000000003</v>
      </c>
      <c r="P563" s="152">
        <v>9.3198600000000003</v>
      </c>
      <c r="Q563" s="152">
        <v>7.8190169999999997</v>
      </c>
      <c r="R563" s="152">
        <v>833</v>
      </c>
      <c r="S563" s="152">
        <v>101.025763</v>
      </c>
      <c r="T563" s="152">
        <v>102.736874</v>
      </c>
      <c r="U563" s="152">
        <v>8</v>
      </c>
      <c r="V563" s="152">
        <v>1561</v>
      </c>
      <c r="W563" s="152">
        <v>96.349277999999998</v>
      </c>
      <c r="X563" s="152">
        <v>97.739555999999993</v>
      </c>
      <c r="Y563" s="152">
        <v>6.5</v>
      </c>
      <c r="Z563" s="152" t="s">
        <v>251</v>
      </c>
      <c r="AA563" s="152" t="s">
        <v>251</v>
      </c>
      <c r="AB563" s="152" t="s">
        <v>251</v>
      </c>
      <c r="AC563" s="152" t="s">
        <v>251</v>
      </c>
      <c r="AD563" s="152">
        <v>3381</v>
      </c>
      <c r="AE563" s="152">
        <v>99.307640000000006</v>
      </c>
      <c r="AF563" s="152">
        <v>100.911807</v>
      </c>
      <c r="AG563" s="152">
        <v>7.5</v>
      </c>
      <c r="AH563" s="152">
        <v>7567</v>
      </c>
      <c r="AI563" s="152">
        <v>106.82170000000001</v>
      </c>
      <c r="AJ563" s="152">
        <v>108.63975600000001</v>
      </c>
      <c r="AK563" s="152">
        <v>8.5</v>
      </c>
      <c r="AL563" s="152">
        <v>10843</v>
      </c>
      <c r="AM563" s="152">
        <v>101.36383600000001</v>
      </c>
      <c r="AN563" s="152">
        <v>103.07494699999999</v>
      </c>
      <c r="AO563" s="152">
        <v>8</v>
      </c>
    </row>
    <row r="564" spans="1:41" x14ac:dyDescent="0.25">
      <c r="A564" s="148">
        <v>43161</v>
      </c>
      <c r="B564" s="152">
        <v>26</v>
      </c>
      <c r="C564" s="152">
        <v>9.9463059999999999</v>
      </c>
      <c r="D564" s="152">
        <v>9.9463059999999999</v>
      </c>
      <c r="E564" s="152">
        <v>7.4746880000000004</v>
      </c>
      <c r="F564" s="152">
        <v>90</v>
      </c>
      <c r="G564" s="152">
        <v>9.8127890000000004</v>
      </c>
      <c r="H564" s="152">
        <v>9.8127890000000004</v>
      </c>
      <c r="I564" s="152">
        <v>7.6313060000000004</v>
      </c>
      <c r="J564" s="152">
        <v>181</v>
      </c>
      <c r="K564" s="152">
        <v>9.623462</v>
      </c>
      <c r="L564" s="152">
        <v>9.623462</v>
      </c>
      <c r="M564" s="152">
        <v>7.7821819999999997</v>
      </c>
      <c r="N564" s="152">
        <v>335</v>
      </c>
      <c r="O564" s="152">
        <v>9.3208990000000007</v>
      </c>
      <c r="P564" s="152">
        <v>9.3208990000000007</v>
      </c>
      <c r="Q564" s="152">
        <v>7.829504</v>
      </c>
      <c r="R564" s="152">
        <v>832</v>
      </c>
      <c r="S564" s="152">
        <v>101.058313</v>
      </c>
      <c r="T564" s="152">
        <v>102.791646</v>
      </c>
      <c r="U564" s="152">
        <v>8</v>
      </c>
      <c r="V564" s="152">
        <v>1560</v>
      </c>
      <c r="W564" s="152">
        <v>96.416972000000001</v>
      </c>
      <c r="X564" s="152">
        <v>97.825305</v>
      </c>
      <c r="Y564" s="152">
        <v>6.5</v>
      </c>
      <c r="Z564" s="152" t="s">
        <v>251</v>
      </c>
      <c r="AA564" s="152" t="s">
        <v>251</v>
      </c>
      <c r="AB564" s="152" t="s">
        <v>251</v>
      </c>
      <c r="AC564" s="152" t="s">
        <v>251</v>
      </c>
      <c r="AD564" s="152">
        <v>3380</v>
      </c>
      <c r="AE564" s="152">
        <v>99.320009999999996</v>
      </c>
      <c r="AF564" s="152">
        <v>100.94501</v>
      </c>
      <c r="AG564" s="152">
        <v>7.5</v>
      </c>
      <c r="AH564" s="152">
        <v>7566</v>
      </c>
      <c r="AI564" s="152">
        <v>106.73021799999999</v>
      </c>
      <c r="AJ564" s="152">
        <v>108.57188499999999</v>
      </c>
      <c r="AK564" s="152">
        <v>8.5</v>
      </c>
      <c r="AL564" s="152">
        <v>10842</v>
      </c>
      <c r="AM564" s="152">
        <v>101.28328</v>
      </c>
      <c r="AN564" s="152">
        <v>103.01661300000001</v>
      </c>
      <c r="AO564" s="152">
        <v>8</v>
      </c>
    </row>
    <row r="565" spans="1:41" x14ac:dyDescent="0.25">
      <c r="A565" s="148">
        <v>43164</v>
      </c>
      <c r="B565" s="152">
        <v>23</v>
      </c>
      <c r="C565" s="152">
        <v>9.9525649999999999</v>
      </c>
      <c r="D565" s="152">
        <v>9.9525649999999999</v>
      </c>
      <c r="E565" s="152">
        <v>7.4599950000000002</v>
      </c>
      <c r="F565" s="152">
        <v>87</v>
      </c>
      <c r="G565" s="152">
        <v>9.8188030000000008</v>
      </c>
      <c r="H565" s="152">
        <v>9.8188030000000008</v>
      </c>
      <c r="I565" s="152">
        <v>7.6361720000000002</v>
      </c>
      <c r="J565" s="152">
        <v>178</v>
      </c>
      <c r="K565" s="152">
        <v>9.6286810000000003</v>
      </c>
      <c r="L565" s="152">
        <v>9.6286810000000003</v>
      </c>
      <c r="M565" s="152">
        <v>7.7994300000000001</v>
      </c>
      <c r="N565" s="152">
        <v>332</v>
      </c>
      <c r="O565" s="152">
        <v>9.3264089999999999</v>
      </c>
      <c r="P565" s="152">
        <v>9.3264089999999999</v>
      </c>
      <c r="Q565" s="152">
        <v>7.8315229999999998</v>
      </c>
      <c r="R565" s="152">
        <v>829</v>
      </c>
      <c r="S565" s="152">
        <v>101.020939</v>
      </c>
      <c r="T565" s="152">
        <v>102.820939</v>
      </c>
      <c r="U565" s="152">
        <v>8</v>
      </c>
      <c r="V565" s="152">
        <v>1557</v>
      </c>
      <c r="W565" s="152">
        <v>96.387656000000007</v>
      </c>
      <c r="X565" s="152">
        <v>97.850155999999998</v>
      </c>
      <c r="Y565" s="152">
        <v>6.5</v>
      </c>
      <c r="Z565" s="152" t="s">
        <v>251</v>
      </c>
      <c r="AA565" s="152" t="s">
        <v>251</v>
      </c>
      <c r="AB565" s="152" t="s">
        <v>251</v>
      </c>
      <c r="AC565" s="152" t="s">
        <v>251</v>
      </c>
      <c r="AD565" s="152">
        <v>3377</v>
      </c>
      <c r="AE565" s="152">
        <v>99.176676999999998</v>
      </c>
      <c r="AF565" s="152">
        <v>100.864177</v>
      </c>
      <c r="AG565" s="152">
        <v>7.5</v>
      </c>
      <c r="AH565" s="152">
        <v>7563</v>
      </c>
      <c r="AI565" s="152">
        <v>106.52128</v>
      </c>
      <c r="AJ565" s="152">
        <v>108.43378</v>
      </c>
      <c r="AK565" s="152">
        <v>8.5</v>
      </c>
      <c r="AL565" s="152">
        <v>10839</v>
      </c>
      <c r="AM565" s="152">
        <v>101.029849</v>
      </c>
      <c r="AN565" s="152">
        <v>102.829849</v>
      </c>
      <c r="AO565" s="152">
        <v>8</v>
      </c>
    </row>
    <row r="566" spans="1:41" x14ac:dyDescent="0.25">
      <c r="A566" s="148">
        <v>43165</v>
      </c>
      <c r="B566" s="152">
        <v>22</v>
      </c>
      <c r="C566" s="152">
        <v>9.9544049999999995</v>
      </c>
      <c r="D566" s="152">
        <v>9.9544049999999995</v>
      </c>
      <c r="E566" s="152">
        <v>7.4951739999999996</v>
      </c>
      <c r="F566" s="152">
        <v>86</v>
      </c>
      <c r="G566" s="152">
        <v>9.8208649999999995</v>
      </c>
      <c r="H566" s="152">
        <v>9.8208649999999995</v>
      </c>
      <c r="I566" s="152">
        <v>7.6354519999999999</v>
      </c>
      <c r="J566" s="152">
        <v>177</v>
      </c>
      <c r="K566" s="152">
        <v>9.6288400000000003</v>
      </c>
      <c r="L566" s="152">
        <v>9.6288400000000003</v>
      </c>
      <c r="M566" s="152">
        <v>7.8400069999999999</v>
      </c>
      <c r="N566" s="152">
        <v>331</v>
      </c>
      <c r="O566" s="152">
        <v>9.3291730000000008</v>
      </c>
      <c r="P566" s="152">
        <v>9.3291730000000008</v>
      </c>
      <c r="Q566" s="152">
        <v>7.8206329999999999</v>
      </c>
      <c r="R566" s="152">
        <v>828</v>
      </c>
      <c r="S566" s="152">
        <v>101.10212199999999</v>
      </c>
      <c r="T566" s="152">
        <v>102.924344</v>
      </c>
      <c r="U566" s="152">
        <v>8</v>
      </c>
      <c r="V566" s="152">
        <v>1556</v>
      </c>
      <c r="W566" s="152">
        <v>96.531908999999999</v>
      </c>
      <c r="X566" s="152">
        <v>98.012465000000006</v>
      </c>
      <c r="Y566" s="152">
        <v>6.5</v>
      </c>
      <c r="Z566" s="152" t="s">
        <v>251</v>
      </c>
      <c r="AA566" s="152" t="s">
        <v>251</v>
      </c>
      <c r="AB566" s="152" t="s">
        <v>251</v>
      </c>
      <c r="AC566" s="152" t="s">
        <v>251</v>
      </c>
      <c r="AD566" s="152">
        <v>3376</v>
      </c>
      <c r="AE566" s="152">
        <v>99.437819000000005</v>
      </c>
      <c r="AF566" s="152">
        <v>101.146152</v>
      </c>
      <c r="AG566" s="152">
        <v>7.5</v>
      </c>
      <c r="AH566" s="152">
        <v>7562</v>
      </c>
      <c r="AI566" s="152">
        <v>106.719798</v>
      </c>
      <c r="AJ566" s="152">
        <v>108.65590899999999</v>
      </c>
      <c r="AK566" s="152">
        <v>8.5</v>
      </c>
      <c r="AL566" s="152">
        <v>10838</v>
      </c>
      <c r="AM566" s="152">
        <v>101.334718</v>
      </c>
      <c r="AN566" s="152">
        <v>103.15694000000001</v>
      </c>
      <c r="AO566" s="152">
        <v>8</v>
      </c>
    </row>
    <row r="567" spans="1:41" x14ac:dyDescent="0.25">
      <c r="A567" s="148">
        <v>43166</v>
      </c>
      <c r="B567" s="152">
        <v>21</v>
      </c>
      <c r="C567" s="152">
        <v>9.9564389999999996</v>
      </c>
      <c r="D567" s="152">
        <v>9.9564389999999996</v>
      </c>
      <c r="E567" s="152">
        <v>7.5002719999999998</v>
      </c>
      <c r="F567" s="152">
        <v>85</v>
      </c>
      <c r="G567" s="152">
        <v>9.8228069999999992</v>
      </c>
      <c r="H567" s="152">
        <v>9.8228069999999992</v>
      </c>
      <c r="I567" s="152">
        <v>7.640021</v>
      </c>
      <c r="J567" s="152">
        <v>176</v>
      </c>
      <c r="K567" s="152">
        <v>9.6316159999999993</v>
      </c>
      <c r="L567" s="152">
        <v>9.6316159999999993</v>
      </c>
      <c r="M567" s="152">
        <v>7.8233259999999998</v>
      </c>
      <c r="N567" s="152">
        <v>330</v>
      </c>
      <c r="O567" s="152">
        <v>9.3299339999999997</v>
      </c>
      <c r="P567" s="152">
        <v>9.3299339999999997</v>
      </c>
      <c r="Q567" s="152">
        <v>7.8347939999999996</v>
      </c>
      <c r="R567" s="152">
        <v>827</v>
      </c>
      <c r="S567" s="152">
        <v>101.14406200000001</v>
      </c>
      <c r="T567" s="152">
        <v>102.988506</v>
      </c>
      <c r="U567" s="152">
        <v>8</v>
      </c>
      <c r="V567" s="152">
        <v>1555</v>
      </c>
      <c r="W567" s="152">
        <v>96.603067999999993</v>
      </c>
      <c r="X567" s="152">
        <v>98.101679000000004</v>
      </c>
      <c r="Y567" s="152">
        <v>6.5</v>
      </c>
      <c r="Z567" s="152" t="s">
        <v>251</v>
      </c>
      <c r="AA567" s="152" t="s">
        <v>251</v>
      </c>
      <c r="AB567" s="152" t="s">
        <v>251</v>
      </c>
      <c r="AC567" s="152" t="s">
        <v>251</v>
      </c>
      <c r="AD567" s="152">
        <v>3375</v>
      </c>
      <c r="AE567" s="152">
        <v>99.584288999999998</v>
      </c>
      <c r="AF567" s="152">
        <v>101.313456</v>
      </c>
      <c r="AG567" s="152">
        <v>7.5</v>
      </c>
      <c r="AH567" s="152">
        <v>7561</v>
      </c>
      <c r="AI567" s="152">
        <v>106.830546</v>
      </c>
      <c r="AJ567" s="152">
        <v>108.790268</v>
      </c>
      <c r="AK567" s="152">
        <v>8.5</v>
      </c>
      <c r="AL567" s="152">
        <v>10837</v>
      </c>
      <c r="AM567" s="152">
        <v>101.46298400000001</v>
      </c>
      <c r="AN567" s="152">
        <v>103.307428</v>
      </c>
      <c r="AO567" s="152">
        <v>8</v>
      </c>
    </row>
    <row r="568" spans="1:41" x14ac:dyDescent="0.25">
      <c r="A568" s="148">
        <v>43167</v>
      </c>
      <c r="B568" s="152">
        <v>28</v>
      </c>
      <c r="C568" s="152">
        <v>9.9417729999999995</v>
      </c>
      <c r="D568" s="152">
        <v>9.9417729999999995</v>
      </c>
      <c r="E568" s="152">
        <v>7.5301749999999998</v>
      </c>
      <c r="F568" s="152">
        <v>91</v>
      </c>
      <c r="G568" s="152">
        <v>9.8105930000000008</v>
      </c>
      <c r="H568" s="152">
        <v>9.8105930000000008</v>
      </c>
      <c r="I568" s="152">
        <v>7.6376869999999997</v>
      </c>
      <c r="J568" s="152">
        <v>175</v>
      </c>
      <c r="K568" s="152">
        <v>9.6346849999999993</v>
      </c>
      <c r="L568" s="152">
        <v>9.6346849999999993</v>
      </c>
      <c r="M568" s="152">
        <v>7.7999970000000003</v>
      </c>
      <c r="N568" s="152">
        <v>329</v>
      </c>
      <c r="O568" s="152">
        <v>9.3344539999999991</v>
      </c>
      <c r="P568" s="152">
        <v>9.3344539999999991</v>
      </c>
      <c r="Q568" s="152">
        <v>7.8018169999999998</v>
      </c>
      <c r="R568" s="152">
        <v>826</v>
      </c>
      <c r="S568" s="152">
        <v>101.161828</v>
      </c>
      <c r="T568" s="152">
        <v>103.02849500000001</v>
      </c>
      <c r="U568" s="152">
        <v>8</v>
      </c>
      <c r="V568" s="152">
        <v>1554</v>
      </c>
      <c r="W568" s="152">
        <v>96.586425000000006</v>
      </c>
      <c r="X568" s="152">
        <v>98.103092000000004</v>
      </c>
      <c r="Y568" s="152">
        <v>6.5</v>
      </c>
      <c r="Z568" s="152" t="s">
        <v>251</v>
      </c>
      <c r="AA568" s="152" t="s">
        <v>251</v>
      </c>
      <c r="AB568" s="152" t="s">
        <v>251</v>
      </c>
      <c r="AC568" s="152" t="s">
        <v>251</v>
      </c>
      <c r="AD568" s="152">
        <v>3374</v>
      </c>
      <c r="AE568" s="152">
        <v>99.568106999999998</v>
      </c>
      <c r="AF568" s="152">
        <v>101.318107</v>
      </c>
      <c r="AG568" s="152">
        <v>7.5</v>
      </c>
      <c r="AH568" s="152">
        <v>7560</v>
      </c>
      <c r="AI568" s="152">
        <v>106.729051</v>
      </c>
      <c r="AJ568" s="152">
        <v>108.712384</v>
      </c>
      <c r="AK568" s="152">
        <v>8.5</v>
      </c>
      <c r="AL568" s="152">
        <v>10836</v>
      </c>
      <c r="AM568" s="152">
        <v>101.36133100000001</v>
      </c>
      <c r="AN568" s="152">
        <v>103.227998</v>
      </c>
      <c r="AO568" s="152">
        <v>8</v>
      </c>
    </row>
    <row r="569" spans="1:41" x14ac:dyDescent="0.25">
      <c r="A569" s="148">
        <v>43168</v>
      </c>
      <c r="B569" s="152">
        <v>27</v>
      </c>
      <c r="C569" s="152">
        <v>9.9437300000000004</v>
      </c>
      <c r="D569" s="152">
        <v>9.9437300000000004</v>
      </c>
      <c r="E569" s="152">
        <v>7.5451230000000002</v>
      </c>
      <c r="F569" s="152">
        <v>90</v>
      </c>
      <c r="G569" s="152">
        <v>9.8123970000000007</v>
      </c>
      <c r="H569" s="152">
        <v>9.8123970000000007</v>
      </c>
      <c r="I569" s="152">
        <v>7.6475910000000002</v>
      </c>
      <c r="J569" s="152">
        <v>174</v>
      </c>
      <c r="K569" s="152">
        <v>9.6358999999999995</v>
      </c>
      <c r="L569" s="152">
        <v>9.6358999999999995</v>
      </c>
      <c r="M569" s="152">
        <v>7.8177479999999999</v>
      </c>
      <c r="N569" s="152">
        <v>328</v>
      </c>
      <c r="O569" s="152">
        <v>9.3371739999999992</v>
      </c>
      <c r="P569" s="152">
        <v>9.3371739999999992</v>
      </c>
      <c r="Q569" s="152">
        <v>7.7913500000000004</v>
      </c>
      <c r="R569" s="152">
        <v>825</v>
      </c>
      <c r="S569" s="152">
        <v>101.225047</v>
      </c>
      <c r="T569" s="152">
        <v>103.113936</v>
      </c>
      <c r="U569" s="152">
        <v>8</v>
      </c>
      <c r="V569" s="152">
        <v>1553</v>
      </c>
      <c r="W569" s="152">
        <v>96.641570000000002</v>
      </c>
      <c r="X569" s="152">
        <v>98.176292000000004</v>
      </c>
      <c r="Y569" s="152">
        <v>6.5</v>
      </c>
      <c r="Z569" s="152" t="s">
        <v>251</v>
      </c>
      <c r="AA569" s="152" t="s">
        <v>251</v>
      </c>
      <c r="AB569" s="152" t="s">
        <v>251</v>
      </c>
      <c r="AC569" s="152" t="s">
        <v>251</v>
      </c>
      <c r="AD569" s="152">
        <v>3373</v>
      </c>
      <c r="AE569" s="152">
        <v>99.724958999999998</v>
      </c>
      <c r="AF569" s="152">
        <v>101.49579199999999</v>
      </c>
      <c r="AG569" s="152">
        <v>7.5</v>
      </c>
      <c r="AH569" s="152">
        <v>7559</v>
      </c>
      <c r="AI569" s="152">
        <v>107.127572</v>
      </c>
      <c r="AJ569" s="152">
        <v>109.134516</v>
      </c>
      <c r="AK569" s="152">
        <v>8.5</v>
      </c>
      <c r="AL569" s="152">
        <v>10835</v>
      </c>
      <c r="AM569" s="152">
        <v>101.702901</v>
      </c>
      <c r="AN569" s="152">
        <v>103.59179</v>
      </c>
      <c r="AO569" s="152">
        <v>8</v>
      </c>
    </row>
    <row r="570" spans="1:41" x14ac:dyDescent="0.25">
      <c r="A570" s="148">
        <v>43171</v>
      </c>
      <c r="B570" s="152">
        <v>24</v>
      </c>
      <c r="C570" s="152">
        <v>9.9499469999999999</v>
      </c>
      <c r="D570" s="152">
        <v>9.9499469999999999</v>
      </c>
      <c r="E570" s="152">
        <v>7.5457190000000001</v>
      </c>
      <c r="F570" s="152">
        <v>87</v>
      </c>
      <c r="G570" s="152">
        <v>9.8184850000000008</v>
      </c>
      <c r="H570" s="152">
        <v>9.8184850000000008</v>
      </c>
      <c r="I570" s="152">
        <v>7.6498210000000002</v>
      </c>
      <c r="J570" s="152">
        <v>171</v>
      </c>
      <c r="K570" s="152">
        <v>9.6422950000000007</v>
      </c>
      <c r="L570" s="152">
        <v>9.6422950000000007</v>
      </c>
      <c r="M570" s="152">
        <v>7.8099990000000004</v>
      </c>
      <c r="N570" s="152">
        <v>325</v>
      </c>
      <c r="O570" s="152">
        <v>9.3429190000000002</v>
      </c>
      <c r="P570" s="152">
        <v>9.3429190000000002</v>
      </c>
      <c r="Q570" s="152">
        <v>7.7903229999999999</v>
      </c>
      <c r="R570" s="152">
        <v>822</v>
      </c>
      <c r="S570" s="152">
        <v>101.213009</v>
      </c>
      <c r="T570" s="152">
        <v>103.168565</v>
      </c>
      <c r="U570" s="152">
        <v>8</v>
      </c>
      <c r="V570" s="152">
        <v>1550</v>
      </c>
      <c r="W570" s="152">
        <v>96.647015999999994</v>
      </c>
      <c r="X570" s="152">
        <v>98.235905000000002</v>
      </c>
      <c r="Y570" s="152">
        <v>6.5</v>
      </c>
      <c r="Z570" s="152" t="s">
        <v>251</v>
      </c>
      <c r="AA570" s="152" t="s">
        <v>251</v>
      </c>
      <c r="AB570" s="152" t="s">
        <v>251</v>
      </c>
      <c r="AC570" s="152" t="s">
        <v>251</v>
      </c>
      <c r="AD570" s="152">
        <v>3370</v>
      </c>
      <c r="AE570" s="152">
        <v>99.717698999999996</v>
      </c>
      <c r="AF570" s="152">
        <v>101.55103200000001</v>
      </c>
      <c r="AG570" s="152">
        <v>7.5</v>
      </c>
      <c r="AH570" s="152">
        <v>7556</v>
      </c>
      <c r="AI570" s="152">
        <v>107.242836</v>
      </c>
      <c r="AJ570" s="152">
        <v>109.32061400000001</v>
      </c>
      <c r="AK570" s="152">
        <v>8.5</v>
      </c>
      <c r="AL570" s="152">
        <v>10832</v>
      </c>
      <c r="AM570" s="152">
        <v>101.820609</v>
      </c>
      <c r="AN570" s="152">
        <v>103.77616500000001</v>
      </c>
      <c r="AO570" s="152">
        <v>8</v>
      </c>
    </row>
    <row r="571" spans="1:41" x14ac:dyDescent="0.25">
      <c r="A571" s="148">
        <v>43172</v>
      </c>
      <c r="B571" s="152">
        <v>23</v>
      </c>
      <c r="C571" s="152">
        <v>9.9527450000000002</v>
      </c>
      <c r="D571" s="152">
        <v>9.9527450000000002</v>
      </c>
      <c r="E571" s="152">
        <v>7.4315530000000001</v>
      </c>
      <c r="F571" s="152">
        <v>86</v>
      </c>
      <c r="G571" s="152">
        <v>9.8207599999999999</v>
      </c>
      <c r="H571" s="152">
        <v>9.8207599999999999</v>
      </c>
      <c r="I571" s="152">
        <v>7.6400090000000001</v>
      </c>
      <c r="J571" s="152">
        <v>170</v>
      </c>
      <c r="K571" s="152">
        <v>9.6453970000000009</v>
      </c>
      <c r="L571" s="152">
        <v>9.6453970000000009</v>
      </c>
      <c r="M571" s="152">
        <v>7.7853089999999998</v>
      </c>
      <c r="N571" s="152">
        <v>324</v>
      </c>
      <c r="O571" s="152">
        <v>9.344417</v>
      </c>
      <c r="P571" s="152">
        <v>9.344417</v>
      </c>
      <c r="Q571" s="152">
        <v>7.7953020000000004</v>
      </c>
      <c r="R571" s="152">
        <v>821</v>
      </c>
      <c r="S571" s="152">
        <v>101.196983</v>
      </c>
      <c r="T571" s="152">
        <v>103.174761</v>
      </c>
      <c r="U571" s="152">
        <v>8</v>
      </c>
      <c r="V571" s="152">
        <v>1549</v>
      </c>
      <c r="W571" s="152">
        <v>96.591092000000003</v>
      </c>
      <c r="X571" s="152">
        <v>98.198036000000002</v>
      </c>
      <c r="Y571" s="152">
        <v>6.5</v>
      </c>
      <c r="Z571" s="152" t="s">
        <v>251</v>
      </c>
      <c r="AA571" s="152" t="s">
        <v>251</v>
      </c>
      <c r="AB571" s="152" t="s">
        <v>251</v>
      </c>
      <c r="AC571" s="152" t="s">
        <v>251</v>
      </c>
      <c r="AD571" s="152">
        <v>3369</v>
      </c>
      <c r="AE571" s="152">
        <v>99.656975000000003</v>
      </c>
      <c r="AF571" s="152">
        <v>101.51114200000001</v>
      </c>
      <c r="AG571" s="152">
        <v>7.5</v>
      </c>
      <c r="AH571" s="152">
        <v>7555</v>
      </c>
      <c r="AI571" s="152">
        <v>107.115852</v>
      </c>
      <c r="AJ571" s="152">
        <v>109.217241</v>
      </c>
      <c r="AK571" s="152">
        <v>8.5</v>
      </c>
      <c r="AL571" s="152">
        <v>10831</v>
      </c>
      <c r="AM571" s="152">
        <v>101.861462</v>
      </c>
      <c r="AN571" s="152">
        <v>103.83924</v>
      </c>
      <c r="AO571" s="152">
        <v>8</v>
      </c>
    </row>
    <row r="572" spans="1:41" x14ac:dyDescent="0.25">
      <c r="A572" s="148">
        <v>43173</v>
      </c>
      <c r="B572" s="152">
        <v>22</v>
      </c>
      <c r="C572" s="152">
        <v>9.9549629999999993</v>
      </c>
      <c r="D572" s="152">
        <v>9.9549629999999993</v>
      </c>
      <c r="E572" s="152">
        <v>7.4030319999999996</v>
      </c>
      <c r="F572" s="152">
        <v>85</v>
      </c>
      <c r="G572" s="152">
        <v>9.8228069999999992</v>
      </c>
      <c r="H572" s="152">
        <v>9.8228069999999992</v>
      </c>
      <c r="I572" s="152">
        <v>7.640021</v>
      </c>
      <c r="J572" s="152">
        <v>169</v>
      </c>
      <c r="K572" s="152">
        <v>9.6476410000000001</v>
      </c>
      <c r="L572" s="152">
        <v>9.6476410000000001</v>
      </c>
      <c r="M572" s="152">
        <v>7.7800079999999996</v>
      </c>
      <c r="N572" s="152">
        <v>323</v>
      </c>
      <c r="O572" s="152">
        <v>9.3464740000000006</v>
      </c>
      <c r="P572" s="152">
        <v>9.3464740000000006</v>
      </c>
      <c r="Q572" s="152">
        <v>7.7931860000000004</v>
      </c>
      <c r="R572" s="152">
        <v>820</v>
      </c>
      <c r="S572" s="152">
        <v>101.18932700000001</v>
      </c>
      <c r="T572" s="152">
        <v>103.18932700000001</v>
      </c>
      <c r="U572" s="152">
        <v>8</v>
      </c>
      <c r="V572" s="152">
        <v>1548</v>
      </c>
      <c r="W572" s="152">
        <v>96.606565000000003</v>
      </c>
      <c r="X572" s="152">
        <v>98.231565000000003</v>
      </c>
      <c r="Y572" s="152">
        <v>6.5</v>
      </c>
      <c r="Z572" s="152" t="s">
        <v>251</v>
      </c>
      <c r="AA572" s="152" t="s">
        <v>251</v>
      </c>
      <c r="AB572" s="152" t="s">
        <v>251</v>
      </c>
      <c r="AC572" s="152" t="s">
        <v>251</v>
      </c>
      <c r="AD572" s="152">
        <v>3368</v>
      </c>
      <c r="AE572" s="152">
        <v>99.651116000000002</v>
      </c>
      <c r="AF572" s="152">
        <v>101.526116</v>
      </c>
      <c r="AG572" s="152">
        <v>7.5</v>
      </c>
      <c r="AH572" s="152">
        <v>7554</v>
      </c>
      <c r="AI572" s="152">
        <v>107.02627699999999</v>
      </c>
      <c r="AJ572" s="152">
        <v>109.15127699999999</v>
      </c>
      <c r="AK572" s="152">
        <v>8.5</v>
      </c>
      <c r="AL572" s="152">
        <v>10830</v>
      </c>
      <c r="AM572" s="152">
        <v>101.84582899999999</v>
      </c>
      <c r="AN572" s="152">
        <v>103.84582899999999</v>
      </c>
      <c r="AO572" s="152">
        <v>8</v>
      </c>
    </row>
    <row r="573" spans="1:41" x14ac:dyDescent="0.25">
      <c r="A573" s="148">
        <v>43174</v>
      </c>
      <c r="B573" s="152">
        <v>28</v>
      </c>
      <c r="C573" s="152">
        <v>9.9423340000000007</v>
      </c>
      <c r="D573" s="152">
        <v>9.9423340000000007</v>
      </c>
      <c r="E573" s="152">
        <v>7.4572029999999998</v>
      </c>
      <c r="F573" s="152">
        <v>91</v>
      </c>
      <c r="G573" s="152">
        <v>9.8110230000000005</v>
      </c>
      <c r="H573" s="152">
        <v>9.8110230000000005</v>
      </c>
      <c r="I573" s="152">
        <v>7.6200140000000003</v>
      </c>
      <c r="J573" s="152">
        <v>182</v>
      </c>
      <c r="K573" s="152">
        <v>9.6230720000000005</v>
      </c>
      <c r="L573" s="152">
        <v>9.6230720000000005</v>
      </c>
      <c r="M573" s="152">
        <v>7.7477530000000003</v>
      </c>
      <c r="N573" s="152">
        <v>322</v>
      </c>
      <c r="O573" s="152">
        <v>9.3493960000000005</v>
      </c>
      <c r="P573" s="152">
        <v>9.3493960000000005</v>
      </c>
      <c r="Q573" s="152">
        <v>7.7800039999999999</v>
      </c>
      <c r="R573" s="152">
        <v>819</v>
      </c>
      <c r="S573" s="152">
        <v>101.15870200000001</v>
      </c>
      <c r="T573" s="152">
        <v>103.180924</v>
      </c>
      <c r="U573" s="152">
        <v>8</v>
      </c>
      <c r="V573" s="152">
        <v>1547</v>
      </c>
      <c r="W573" s="152">
        <v>96.541250000000005</v>
      </c>
      <c r="X573" s="152">
        <v>98.184306000000007</v>
      </c>
      <c r="Y573" s="152">
        <v>6.5</v>
      </c>
      <c r="Z573" s="152" t="s">
        <v>251</v>
      </c>
      <c r="AA573" s="152" t="s">
        <v>251</v>
      </c>
      <c r="AB573" s="152" t="s">
        <v>251</v>
      </c>
      <c r="AC573" s="152" t="s">
        <v>251</v>
      </c>
      <c r="AD573" s="152">
        <v>3367</v>
      </c>
      <c r="AE573" s="152">
        <v>99.512398000000005</v>
      </c>
      <c r="AF573" s="152">
        <v>101.408231</v>
      </c>
      <c r="AG573" s="152">
        <v>7.5</v>
      </c>
      <c r="AH573" s="152">
        <v>7553</v>
      </c>
      <c r="AI573" s="152">
        <v>106.832352</v>
      </c>
      <c r="AJ573" s="152">
        <v>108.980963</v>
      </c>
      <c r="AK573" s="152">
        <v>8.5</v>
      </c>
      <c r="AL573" s="152">
        <v>10829</v>
      </c>
      <c r="AM573" s="152">
        <v>101.689791</v>
      </c>
      <c r="AN573" s="152">
        <v>103.712013</v>
      </c>
      <c r="AO573" s="152">
        <v>8</v>
      </c>
    </row>
    <row r="574" spans="1:41" x14ac:dyDescent="0.25">
      <c r="A574" s="148">
        <v>43175</v>
      </c>
      <c r="B574" s="152">
        <v>27</v>
      </c>
      <c r="C574" s="152">
        <v>9.9444510000000008</v>
      </c>
      <c r="D574" s="152">
        <v>9.9444510000000008</v>
      </c>
      <c r="E574" s="152">
        <v>7.4479059999999997</v>
      </c>
      <c r="F574" s="152">
        <v>90</v>
      </c>
      <c r="G574" s="152">
        <v>9.8128200000000003</v>
      </c>
      <c r="H574" s="152">
        <v>9.8128200000000003</v>
      </c>
      <c r="I574" s="152">
        <v>7.6300189999999999</v>
      </c>
      <c r="J574" s="152">
        <v>181</v>
      </c>
      <c r="K574" s="152">
        <v>9.6250970000000002</v>
      </c>
      <c r="L574" s="152">
        <v>9.6250970000000002</v>
      </c>
      <c r="M574" s="152">
        <v>7.7470739999999996</v>
      </c>
      <c r="N574" s="152">
        <v>321</v>
      </c>
      <c r="O574" s="152">
        <v>9.3510469999999994</v>
      </c>
      <c r="P574" s="152">
        <v>9.3510469999999994</v>
      </c>
      <c r="Q574" s="152">
        <v>7.7830620000000001</v>
      </c>
      <c r="R574" s="152">
        <v>818</v>
      </c>
      <c r="S574" s="152">
        <v>101.217995</v>
      </c>
      <c r="T574" s="152">
        <v>103.262439</v>
      </c>
      <c r="U574" s="152">
        <v>8</v>
      </c>
      <c r="V574" s="152">
        <v>1546</v>
      </c>
      <c r="W574" s="152">
        <v>96.678225999999995</v>
      </c>
      <c r="X574" s="152">
        <v>98.339337</v>
      </c>
      <c r="Y574" s="152">
        <v>6.5</v>
      </c>
      <c r="Z574" s="152" t="s">
        <v>251</v>
      </c>
      <c r="AA574" s="152" t="s">
        <v>251</v>
      </c>
      <c r="AB574" s="152" t="s">
        <v>251</v>
      </c>
      <c r="AC574" s="152" t="s">
        <v>251</v>
      </c>
      <c r="AD574" s="152">
        <v>3366</v>
      </c>
      <c r="AE574" s="152">
        <v>99.831704999999999</v>
      </c>
      <c r="AF574" s="152">
        <v>101.748372</v>
      </c>
      <c r="AG574" s="152">
        <v>7.5</v>
      </c>
      <c r="AH574" s="152">
        <v>7552</v>
      </c>
      <c r="AI574" s="152">
        <v>107.38539900000001</v>
      </c>
      <c r="AJ574" s="152">
        <v>109.557621</v>
      </c>
      <c r="AK574" s="152">
        <v>8.5</v>
      </c>
      <c r="AL574" s="152">
        <v>10828</v>
      </c>
      <c r="AM574" s="152">
        <v>102.18802100000001</v>
      </c>
      <c r="AN574" s="152">
        <v>104.232465</v>
      </c>
      <c r="AO574" s="152">
        <v>8</v>
      </c>
    </row>
    <row r="575" spans="1:41" x14ac:dyDescent="0.25">
      <c r="A575" s="148">
        <v>43179</v>
      </c>
      <c r="B575" s="152">
        <v>23</v>
      </c>
      <c r="C575" s="152">
        <v>9.9531550000000006</v>
      </c>
      <c r="D575" s="152">
        <v>9.9531550000000006</v>
      </c>
      <c r="E575" s="152">
        <v>7.366771</v>
      </c>
      <c r="F575" s="152">
        <v>86</v>
      </c>
      <c r="G575" s="152">
        <v>9.8207599999999999</v>
      </c>
      <c r="H575" s="152">
        <v>9.8207599999999999</v>
      </c>
      <c r="I575" s="152">
        <v>7.6400090000000001</v>
      </c>
      <c r="J575" s="152">
        <v>177</v>
      </c>
      <c r="K575" s="152">
        <v>9.6329449999999994</v>
      </c>
      <c r="L575" s="152">
        <v>9.6329449999999994</v>
      </c>
      <c r="M575" s="152">
        <v>7.7499929999999999</v>
      </c>
      <c r="N575" s="152">
        <v>317</v>
      </c>
      <c r="O575" s="152">
        <v>9.3588730000000009</v>
      </c>
      <c r="P575" s="152">
        <v>9.3588730000000009</v>
      </c>
      <c r="Q575" s="152">
        <v>7.7797159999999996</v>
      </c>
      <c r="R575" s="152">
        <v>814</v>
      </c>
      <c r="S575" s="152">
        <v>101.168453</v>
      </c>
      <c r="T575" s="152">
        <v>103.30178600000001</v>
      </c>
      <c r="U575" s="152">
        <v>8</v>
      </c>
      <c r="V575" s="152">
        <v>1542</v>
      </c>
      <c r="W575" s="152">
        <v>96.588336999999996</v>
      </c>
      <c r="X575" s="152">
        <v>98.321669999999997</v>
      </c>
      <c r="Y575" s="152">
        <v>6.5</v>
      </c>
      <c r="Z575" s="152" t="s">
        <v>251</v>
      </c>
      <c r="AA575" s="152" t="s">
        <v>251</v>
      </c>
      <c r="AB575" s="152" t="s">
        <v>251</v>
      </c>
      <c r="AC575" s="152" t="s">
        <v>251</v>
      </c>
      <c r="AD575" s="152">
        <v>3362</v>
      </c>
      <c r="AE575" s="152">
        <v>99.588569000000007</v>
      </c>
      <c r="AF575" s="152">
        <v>101.58856900000001</v>
      </c>
      <c r="AG575" s="152">
        <v>7.5</v>
      </c>
      <c r="AH575" s="152">
        <v>7548</v>
      </c>
      <c r="AI575" s="152">
        <v>106.86541800000001</v>
      </c>
      <c r="AJ575" s="152">
        <v>109.132085</v>
      </c>
      <c r="AK575" s="152">
        <v>8.5</v>
      </c>
      <c r="AL575" s="152">
        <v>10824</v>
      </c>
      <c r="AM575" s="152">
        <v>101.66761099999999</v>
      </c>
      <c r="AN575" s="152">
        <v>103.800944</v>
      </c>
      <c r="AO575" s="152">
        <v>8</v>
      </c>
    </row>
    <row r="576" spans="1:41" x14ac:dyDescent="0.25">
      <c r="A576" s="148">
        <v>43180</v>
      </c>
      <c r="B576" s="152">
        <v>22</v>
      </c>
      <c r="C576" s="152">
        <v>9.95533</v>
      </c>
      <c r="D576" s="152">
        <v>9.95533</v>
      </c>
      <c r="E576" s="152">
        <v>7.342435</v>
      </c>
      <c r="F576" s="152">
        <v>85</v>
      </c>
      <c r="G576" s="152">
        <v>9.8230079999999997</v>
      </c>
      <c r="H576" s="152">
        <v>9.8230079999999997</v>
      </c>
      <c r="I576" s="152">
        <v>7.6311980000000004</v>
      </c>
      <c r="J576" s="152">
        <v>176</v>
      </c>
      <c r="K576" s="152">
        <v>9.6355959999999996</v>
      </c>
      <c r="L576" s="152">
        <v>9.6355959999999996</v>
      </c>
      <c r="M576" s="152">
        <v>7.7356069999999999</v>
      </c>
      <c r="N576" s="152">
        <v>316</v>
      </c>
      <c r="O576" s="152">
        <v>9.3635830000000002</v>
      </c>
      <c r="P576" s="152">
        <v>9.3635830000000002</v>
      </c>
      <c r="Q576" s="152">
        <v>7.7431049999999999</v>
      </c>
      <c r="R576" s="152">
        <v>813</v>
      </c>
      <c r="S576" s="152">
        <v>101.246996</v>
      </c>
      <c r="T576" s="152">
        <v>103.402552</v>
      </c>
      <c r="U576" s="152">
        <v>8</v>
      </c>
      <c r="V576" s="152">
        <v>1541</v>
      </c>
      <c r="W576" s="152">
        <v>96.709751999999995</v>
      </c>
      <c r="X576" s="152">
        <v>98.461140999999998</v>
      </c>
      <c r="Y576" s="152">
        <v>6.5</v>
      </c>
      <c r="Z576" s="152" t="s">
        <v>251</v>
      </c>
      <c r="AA576" s="152" t="s">
        <v>251</v>
      </c>
      <c r="AB576" s="152" t="s">
        <v>251</v>
      </c>
      <c r="AC576" s="152" t="s">
        <v>251</v>
      </c>
      <c r="AD576" s="152">
        <v>3361</v>
      </c>
      <c r="AE576" s="152">
        <v>99.696017999999995</v>
      </c>
      <c r="AF576" s="152">
        <v>101.71685100000001</v>
      </c>
      <c r="AG576" s="152">
        <v>7.5</v>
      </c>
      <c r="AH576" s="152">
        <v>7547</v>
      </c>
      <c r="AI576" s="152">
        <v>106.825354</v>
      </c>
      <c r="AJ576" s="152">
        <v>109.11563200000001</v>
      </c>
      <c r="AK576" s="152">
        <v>8.5</v>
      </c>
      <c r="AL576" s="152">
        <v>10823</v>
      </c>
      <c r="AM576" s="152">
        <v>101.62365200000001</v>
      </c>
      <c r="AN576" s="152">
        <v>103.779208</v>
      </c>
      <c r="AO576" s="152">
        <v>8</v>
      </c>
    </row>
    <row r="577" spans="1:41" x14ac:dyDescent="0.25">
      <c r="A577" s="148">
        <v>43181</v>
      </c>
      <c r="B577" s="152">
        <v>28</v>
      </c>
      <c r="C577" s="152">
        <v>9.9425720000000002</v>
      </c>
      <c r="D577" s="152">
        <v>9.9425720000000002</v>
      </c>
      <c r="E577" s="152">
        <v>7.426247</v>
      </c>
      <c r="F577" s="152">
        <v>91</v>
      </c>
      <c r="G577" s="152">
        <v>9.8104530000000008</v>
      </c>
      <c r="H577" s="152">
        <v>9.8104530000000008</v>
      </c>
      <c r="I577" s="152">
        <v>7.6434420000000003</v>
      </c>
      <c r="J577" s="152">
        <v>175</v>
      </c>
      <c r="K577" s="152">
        <v>9.6378059999999994</v>
      </c>
      <c r="L577" s="152">
        <v>9.6378059999999994</v>
      </c>
      <c r="M577" s="152">
        <v>7.730855</v>
      </c>
      <c r="N577" s="152">
        <v>315</v>
      </c>
      <c r="O577" s="152">
        <v>9.3651879999999998</v>
      </c>
      <c r="P577" s="152">
        <v>9.3651879999999998</v>
      </c>
      <c r="Q577" s="152">
        <v>7.7467680000000003</v>
      </c>
      <c r="R577" s="152">
        <v>812</v>
      </c>
      <c r="S577" s="152">
        <v>101.344363</v>
      </c>
      <c r="T577" s="152">
        <v>103.522141</v>
      </c>
      <c r="U577" s="152">
        <v>8</v>
      </c>
      <c r="V577" s="152">
        <v>1540</v>
      </c>
      <c r="W577" s="152">
        <v>96.835936000000004</v>
      </c>
      <c r="X577" s="152">
        <v>98.605379999999997</v>
      </c>
      <c r="Y577" s="152">
        <v>6.5</v>
      </c>
      <c r="Z577" s="152" t="s">
        <v>251</v>
      </c>
      <c r="AA577" s="152" t="s">
        <v>251</v>
      </c>
      <c r="AB577" s="152" t="s">
        <v>251</v>
      </c>
      <c r="AC577" s="152" t="s">
        <v>251</v>
      </c>
      <c r="AD577" s="152">
        <v>3360</v>
      </c>
      <c r="AE577" s="152">
        <v>99.982466000000002</v>
      </c>
      <c r="AF577" s="152">
        <v>102.02413300000001</v>
      </c>
      <c r="AG577" s="152">
        <v>7.5</v>
      </c>
      <c r="AH577" s="152">
        <v>7546</v>
      </c>
      <c r="AI577" s="152">
        <v>107.456288</v>
      </c>
      <c r="AJ577" s="152">
        <v>109.770177</v>
      </c>
      <c r="AK577" s="152">
        <v>8.5</v>
      </c>
      <c r="AL577" s="152">
        <v>10822</v>
      </c>
      <c r="AM577" s="152">
        <v>102.170046</v>
      </c>
      <c r="AN577" s="152">
        <v>104.347824</v>
      </c>
      <c r="AO577" s="152">
        <v>8</v>
      </c>
    </row>
    <row r="578" spans="1:41" x14ac:dyDescent="0.25">
      <c r="A578" s="148">
        <v>43182</v>
      </c>
      <c r="B578" s="152">
        <v>27</v>
      </c>
      <c r="C578" s="152">
        <v>9.9447039999999998</v>
      </c>
      <c r="D578" s="152">
        <v>9.9447039999999998</v>
      </c>
      <c r="E578" s="152">
        <v>7.4137950000000004</v>
      </c>
      <c r="F578" s="152">
        <v>90</v>
      </c>
      <c r="G578" s="152">
        <v>9.8122740000000004</v>
      </c>
      <c r="H578" s="152">
        <v>9.8122740000000004</v>
      </c>
      <c r="I578" s="152">
        <v>7.6527010000000004</v>
      </c>
      <c r="J578" s="152">
        <v>174</v>
      </c>
      <c r="K578" s="152">
        <v>9.6393000000000004</v>
      </c>
      <c r="L578" s="152">
        <v>9.6393000000000004</v>
      </c>
      <c r="M578" s="152">
        <v>7.742013</v>
      </c>
      <c r="N578" s="152">
        <v>314</v>
      </c>
      <c r="O578" s="152">
        <v>9.3668279999999999</v>
      </c>
      <c r="P578" s="152">
        <v>9.3668279999999999</v>
      </c>
      <c r="Q578" s="152">
        <v>7.7500049999999998</v>
      </c>
      <c r="R578" s="152">
        <v>811</v>
      </c>
      <c r="S578" s="152">
        <v>101.392813</v>
      </c>
      <c r="T578" s="152">
        <v>103.59281300000001</v>
      </c>
      <c r="U578" s="152">
        <v>8</v>
      </c>
      <c r="V578" s="152">
        <v>1539</v>
      </c>
      <c r="W578" s="152">
        <v>96.879337000000007</v>
      </c>
      <c r="X578" s="152">
        <v>98.666837000000001</v>
      </c>
      <c r="Y578" s="152">
        <v>6.5</v>
      </c>
      <c r="Z578" s="152" t="s">
        <v>251</v>
      </c>
      <c r="AA578" s="152" t="s">
        <v>251</v>
      </c>
      <c r="AB578" s="152" t="s">
        <v>251</v>
      </c>
      <c r="AC578" s="152" t="s">
        <v>251</v>
      </c>
      <c r="AD578" s="152">
        <v>3359</v>
      </c>
      <c r="AE578" s="152">
        <v>100.120868</v>
      </c>
      <c r="AF578" s="152">
        <v>102.183368</v>
      </c>
      <c r="AG578" s="152">
        <v>7.5</v>
      </c>
      <c r="AH578" s="152">
        <v>7545</v>
      </c>
      <c r="AI578" s="152">
        <v>107.68972599999999</v>
      </c>
      <c r="AJ578" s="152">
        <v>110.027226</v>
      </c>
      <c r="AK578" s="152">
        <v>8.5</v>
      </c>
      <c r="AL578" s="152">
        <v>10821</v>
      </c>
      <c r="AM578" s="152">
        <v>102.40519500000001</v>
      </c>
      <c r="AN578" s="152">
        <v>104.60519499999999</v>
      </c>
      <c r="AO578" s="152">
        <v>8</v>
      </c>
    </row>
    <row r="579" spans="1:41" x14ac:dyDescent="0.25">
      <c r="A579" s="148">
        <v>43185</v>
      </c>
      <c r="B579" s="152">
        <v>24</v>
      </c>
      <c r="C579" s="152">
        <v>9.9509129999999999</v>
      </c>
      <c r="D579" s="152">
        <v>9.9509129999999999</v>
      </c>
      <c r="E579" s="152">
        <v>7.3993710000000004</v>
      </c>
      <c r="F579" s="152">
        <v>87</v>
      </c>
      <c r="G579" s="152">
        <v>9.8182089999999995</v>
      </c>
      <c r="H579" s="152">
        <v>9.8182089999999995</v>
      </c>
      <c r="I579" s="152">
        <v>7.6616679999999997</v>
      </c>
      <c r="J579" s="152">
        <v>171</v>
      </c>
      <c r="K579" s="152">
        <v>9.6458290000000009</v>
      </c>
      <c r="L579" s="152">
        <v>9.6458290000000009</v>
      </c>
      <c r="M579" s="152">
        <v>7.7300060000000004</v>
      </c>
      <c r="N579" s="152">
        <v>311</v>
      </c>
      <c r="O579" s="152">
        <v>9.3714820000000003</v>
      </c>
      <c r="P579" s="152">
        <v>9.3714820000000003</v>
      </c>
      <c r="Q579" s="152">
        <v>7.7633929999999998</v>
      </c>
      <c r="R579" s="152">
        <v>808</v>
      </c>
      <c r="S579" s="152">
        <v>101.465767</v>
      </c>
      <c r="T579" s="152">
        <v>103.732434</v>
      </c>
      <c r="U579" s="152">
        <v>8</v>
      </c>
      <c r="V579" s="152">
        <v>1536</v>
      </c>
      <c r="W579" s="152">
        <v>97.092585</v>
      </c>
      <c r="X579" s="152">
        <v>98.934252000000001</v>
      </c>
      <c r="Y579" s="152">
        <v>6.5</v>
      </c>
      <c r="Z579" s="152" t="s">
        <v>251</v>
      </c>
      <c r="AA579" s="152" t="s">
        <v>251</v>
      </c>
      <c r="AB579" s="152" t="s">
        <v>251</v>
      </c>
      <c r="AC579" s="152" t="s">
        <v>251</v>
      </c>
      <c r="AD579" s="152">
        <v>3356</v>
      </c>
      <c r="AE579" s="152">
        <v>100.500179</v>
      </c>
      <c r="AF579" s="152">
        <v>102.625179</v>
      </c>
      <c r="AG579" s="152">
        <v>7.5</v>
      </c>
      <c r="AH579" s="152">
        <v>7542</v>
      </c>
      <c r="AI579" s="152">
        <v>108.200768</v>
      </c>
      <c r="AJ579" s="152">
        <v>110.609101</v>
      </c>
      <c r="AK579" s="152">
        <v>8.5</v>
      </c>
      <c r="AL579" s="152">
        <v>10818</v>
      </c>
      <c r="AM579" s="152">
        <v>103.00869299999999</v>
      </c>
      <c r="AN579" s="152">
        <v>105.27536000000001</v>
      </c>
      <c r="AO579" s="152">
        <v>8</v>
      </c>
    </row>
    <row r="580" spans="1:41" x14ac:dyDescent="0.25">
      <c r="A580" s="148">
        <v>43186</v>
      </c>
      <c r="B580" s="152">
        <v>23</v>
      </c>
      <c r="C580" s="152">
        <v>9.9525860000000002</v>
      </c>
      <c r="D580" s="152">
        <v>9.9525860000000002</v>
      </c>
      <c r="E580" s="152">
        <v>7.456677</v>
      </c>
      <c r="F580" s="152">
        <v>86</v>
      </c>
      <c r="G580" s="152">
        <v>9.8200690000000002</v>
      </c>
      <c r="H580" s="152">
        <v>9.8200690000000002</v>
      </c>
      <c r="I580" s="152">
        <v>7.6700020000000002</v>
      </c>
      <c r="J580" s="152">
        <v>170</v>
      </c>
      <c r="K580" s="152">
        <v>9.6488600000000009</v>
      </c>
      <c r="L580" s="152">
        <v>9.6488600000000009</v>
      </c>
      <c r="M580" s="152">
        <v>7.706512</v>
      </c>
      <c r="N580" s="152">
        <v>310</v>
      </c>
      <c r="O580" s="152">
        <v>9.3749599999999997</v>
      </c>
      <c r="P580" s="152">
        <v>9.3749599999999997</v>
      </c>
      <c r="Q580" s="152">
        <v>7.742464</v>
      </c>
      <c r="R580" s="152">
        <v>807</v>
      </c>
      <c r="S580" s="152">
        <v>101.578402</v>
      </c>
      <c r="T580" s="152">
        <v>103.86729099999999</v>
      </c>
      <c r="U580" s="152">
        <v>8</v>
      </c>
      <c r="V580" s="152">
        <v>1535</v>
      </c>
      <c r="W580" s="152">
        <v>97.241928000000001</v>
      </c>
      <c r="X580" s="152">
        <v>99.101650000000006</v>
      </c>
      <c r="Y580" s="152">
        <v>6.5</v>
      </c>
      <c r="Z580" s="152" t="s">
        <v>251</v>
      </c>
      <c r="AA580" s="152" t="s">
        <v>251</v>
      </c>
      <c r="AB580" s="152" t="s">
        <v>251</v>
      </c>
      <c r="AC580" s="152" t="s">
        <v>251</v>
      </c>
      <c r="AD580" s="152">
        <v>3355</v>
      </c>
      <c r="AE580" s="152">
        <v>100.916697</v>
      </c>
      <c r="AF580" s="152">
        <v>103.06253</v>
      </c>
      <c r="AG580" s="152">
        <v>7.5</v>
      </c>
      <c r="AH580" s="152">
        <v>7541</v>
      </c>
      <c r="AI580" s="152">
        <v>108.89367799999999</v>
      </c>
      <c r="AJ580" s="152">
        <v>111.325622</v>
      </c>
      <c r="AK580" s="152">
        <v>8.5</v>
      </c>
      <c r="AL580" s="152">
        <v>10817</v>
      </c>
      <c r="AM580" s="152">
        <v>103.717519</v>
      </c>
      <c r="AN580" s="152">
        <v>106.00640799999999</v>
      </c>
      <c r="AO580" s="152">
        <v>8</v>
      </c>
    </row>
    <row r="581" spans="1:41" x14ac:dyDescent="0.25">
      <c r="A581" s="148">
        <v>43187</v>
      </c>
      <c r="B581" s="152">
        <v>29</v>
      </c>
      <c r="C581" s="152">
        <v>9.9404240000000001</v>
      </c>
      <c r="D581" s="152">
        <v>9.9404240000000001</v>
      </c>
      <c r="E581" s="152">
        <v>7.4399660000000001</v>
      </c>
      <c r="F581" s="152">
        <v>92</v>
      </c>
      <c r="G581" s="152">
        <v>9.8081169999999993</v>
      </c>
      <c r="H581" s="152">
        <v>9.8081169999999993</v>
      </c>
      <c r="I581" s="152">
        <v>7.6553589999999998</v>
      </c>
      <c r="J581" s="152">
        <v>183</v>
      </c>
      <c r="K581" s="152">
        <v>9.6225070000000006</v>
      </c>
      <c r="L581" s="152">
        <v>9.6225070000000006</v>
      </c>
      <c r="M581" s="152">
        <v>7.7174189999999996</v>
      </c>
      <c r="N581" s="152">
        <v>365</v>
      </c>
      <c r="O581" s="152">
        <v>9.2726769999999998</v>
      </c>
      <c r="P581" s="152">
        <v>9.2726769999999998</v>
      </c>
      <c r="Q581" s="152">
        <v>7.7362739999999999</v>
      </c>
      <c r="R581" s="152">
        <v>806</v>
      </c>
      <c r="S581" s="152">
        <v>101.670912</v>
      </c>
      <c r="T581" s="152">
        <v>103.982023</v>
      </c>
      <c r="U581" s="152">
        <v>8</v>
      </c>
      <c r="V581" s="152">
        <v>1534</v>
      </c>
      <c r="W581" s="152">
        <v>97.491690000000006</v>
      </c>
      <c r="X581" s="152">
        <v>99.369467999999998</v>
      </c>
      <c r="Y581" s="152">
        <v>6.5</v>
      </c>
      <c r="Z581" s="152" t="s">
        <v>251</v>
      </c>
      <c r="AA581" s="152" t="s">
        <v>251</v>
      </c>
      <c r="AB581" s="152" t="s">
        <v>251</v>
      </c>
      <c r="AC581" s="152" t="s">
        <v>251</v>
      </c>
      <c r="AD581" s="152">
        <v>3354</v>
      </c>
      <c r="AE581" s="152">
        <v>101.250659</v>
      </c>
      <c r="AF581" s="152">
        <v>103.417326</v>
      </c>
      <c r="AG581" s="152">
        <v>7.5</v>
      </c>
      <c r="AH581" s="152">
        <v>7540</v>
      </c>
      <c r="AI581" s="152">
        <v>109.35764399999999</v>
      </c>
      <c r="AJ581" s="152">
        <v>111.81319999999999</v>
      </c>
      <c r="AK581" s="152">
        <v>8.5</v>
      </c>
      <c r="AL581" s="152">
        <v>10816</v>
      </c>
      <c r="AM581" s="152">
        <v>104.335076</v>
      </c>
      <c r="AN581" s="152">
        <v>106.646187</v>
      </c>
      <c r="AO581" s="152">
        <v>8</v>
      </c>
    </row>
    <row r="582" spans="1:41" x14ac:dyDescent="0.25">
      <c r="A582" s="148">
        <v>43192</v>
      </c>
      <c r="B582" s="152">
        <v>24</v>
      </c>
      <c r="C582" s="152">
        <v>9.9504409999999996</v>
      </c>
      <c r="D582" s="152">
        <v>9.9504409999999996</v>
      </c>
      <c r="E582" s="152">
        <v>7.4708750000000004</v>
      </c>
      <c r="F582" s="152">
        <v>87</v>
      </c>
      <c r="G582" s="152">
        <v>9.8184670000000001</v>
      </c>
      <c r="H582" s="152">
        <v>9.8184670000000001</v>
      </c>
      <c r="I582" s="152">
        <v>7.6505939999999999</v>
      </c>
      <c r="J582" s="152">
        <v>178</v>
      </c>
      <c r="K582" s="152">
        <v>9.6329019999999996</v>
      </c>
      <c r="L582" s="152">
        <v>9.6329019999999996</v>
      </c>
      <c r="M582" s="152">
        <v>7.7073910000000003</v>
      </c>
      <c r="N582" s="152">
        <v>360</v>
      </c>
      <c r="O582" s="152">
        <v>9.2815770000000004</v>
      </c>
      <c r="P582" s="152">
        <v>9.2815770000000004</v>
      </c>
      <c r="Q582" s="152">
        <v>7.7403120000000003</v>
      </c>
      <c r="R582" s="152">
        <v>801</v>
      </c>
      <c r="S582" s="152">
        <v>101.558246</v>
      </c>
      <c r="T582" s="152">
        <v>103.980468</v>
      </c>
      <c r="U582" s="152">
        <v>8</v>
      </c>
      <c r="V582" s="152">
        <v>1529</v>
      </c>
      <c r="W582" s="152">
        <v>97.252939999999995</v>
      </c>
      <c r="X582" s="152">
        <v>99.220996</v>
      </c>
      <c r="Y582" s="152">
        <v>6.5</v>
      </c>
      <c r="Z582" s="152" t="s">
        <v>251</v>
      </c>
      <c r="AA582" s="152" t="s">
        <v>251</v>
      </c>
      <c r="AB582" s="152" t="s">
        <v>251</v>
      </c>
      <c r="AC582" s="152" t="s">
        <v>251</v>
      </c>
      <c r="AD582" s="152">
        <v>3349</v>
      </c>
      <c r="AE582" s="152">
        <v>100.780638</v>
      </c>
      <c r="AF582" s="152">
        <v>103.05147100000001</v>
      </c>
      <c r="AG582" s="152">
        <v>7.5</v>
      </c>
      <c r="AH582" s="152">
        <v>7535</v>
      </c>
      <c r="AI582" s="152">
        <v>108.57093999999999</v>
      </c>
      <c r="AJ582" s="152">
        <v>111.14455100000001</v>
      </c>
      <c r="AK582" s="152">
        <v>8.5</v>
      </c>
      <c r="AL582" s="152">
        <v>10811</v>
      </c>
      <c r="AM582" s="152">
        <v>103.570472</v>
      </c>
      <c r="AN582" s="152">
        <v>105.992694</v>
      </c>
      <c r="AO582" s="152">
        <v>8</v>
      </c>
    </row>
    <row r="583" spans="1:41" x14ac:dyDescent="0.25">
      <c r="A583" s="148">
        <v>43193</v>
      </c>
      <c r="B583" s="152">
        <v>23</v>
      </c>
      <c r="C583" s="152">
        <v>9.9524600000000003</v>
      </c>
      <c r="D583" s="152">
        <v>9.9524600000000003</v>
      </c>
      <c r="E583" s="152">
        <v>7.4765870000000003</v>
      </c>
      <c r="F583" s="152">
        <v>86</v>
      </c>
      <c r="G583" s="152">
        <v>9.8205190000000009</v>
      </c>
      <c r="H583" s="152">
        <v>9.8205190000000009</v>
      </c>
      <c r="I583" s="152">
        <v>7.6504700000000003</v>
      </c>
      <c r="J583" s="152">
        <v>177</v>
      </c>
      <c r="K583" s="152">
        <v>9.6356830000000002</v>
      </c>
      <c r="L583" s="152">
        <v>9.6356830000000002</v>
      </c>
      <c r="M583" s="152">
        <v>7.689997</v>
      </c>
      <c r="N583" s="152">
        <v>359</v>
      </c>
      <c r="O583" s="152">
        <v>9.2852420000000002</v>
      </c>
      <c r="P583" s="152">
        <v>9.2852420000000002</v>
      </c>
      <c r="Q583" s="152">
        <v>7.7192280000000002</v>
      </c>
      <c r="R583" s="152">
        <v>800</v>
      </c>
      <c r="S583" s="152">
        <v>101.619022</v>
      </c>
      <c r="T583" s="152">
        <v>104.06346600000001</v>
      </c>
      <c r="U583" s="152">
        <v>8</v>
      </c>
      <c r="V583" s="152">
        <v>1528</v>
      </c>
      <c r="W583" s="152">
        <v>97.467708999999999</v>
      </c>
      <c r="X583" s="152">
        <v>99.453819999999993</v>
      </c>
      <c r="Y583" s="152">
        <v>6.5</v>
      </c>
      <c r="Z583" s="152" t="s">
        <v>251</v>
      </c>
      <c r="AA583" s="152" t="s">
        <v>251</v>
      </c>
      <c r="AB583" s="152" t="s">
        <v>251</v>
      </c>
      <c r="AC583" s="152" t="s">
        <v>251</v>
      </c>
      <c r="AD583" s="152">
        <v>3348</v>
      </c>
      <c r="AE583" s="152">
        <v>101.196822</v>
      </c>
      <c r="AF583" s="152">
        <v>103.488489</v>
      </c>
      <c r="AG583" s="152">
        <v>7.5</v>
      </c>
      <c r="AH583" s="152">
        <v>7534</v>
      </c>
      <c r="AI583" s="152">
        <v>109.404599</v>
      </c>
      <c r="AJ583" s="152">
        <v>112.00182100000001</v>
      </c>
      <c r="AK583" s="152">
        <v>8.5</v>
      </c>
      <c r="AL583" s="152">
        <v>10810</v>
      </c>
      <c r="AM583" s="152">
        <v>104.317486</v>
      </c>
      <c r="AN583" s="152">
        <v>106.76193000000001</v>
      </c>
      <c r="AO583" s="152">
        <v>8</v>
      </c>
    </row>
    <row r="584" spans="1:41" x14ac:dyDescent="0.25">
      <c r="A584" s="148">
        <v>43194</v>
      </c>
      <c r="B584" s="152">
        <v>22</v>
      </c>
      <c r="C584" s="152">
        <v>9.9543049999999997</v>
      </c>
      <c r="D584" s="152">
        <v>9.9543049999999997</v>
      </c>
      <c r="E584" s="152">
        <v>7.5116880000000004</v>
      </c>
      <c r="F584" s="152">
        <v>85</v>
      </c>
      <c r="G584" s="152">
        <v>9.8226469999999999</v>
      </c>
      <c r="H584" s="152">
        <v>9.8226469999999999</v>
      </c>
      <c r="I584" s="152">
        <v>7.6470440000000002</v>
      </c>
      <c r="J584" s="152">
        <v>176</v>
      </c>
      <c r="K584" s="152">
        <v>9.6385400000000008</v>
      </c>
      <c r="L584" s="152">
        <v>9.6385400000000008</v>
      </c>
      <c r="M584" s="152">
        <v>7.6707679999999998</v>
      </c>
      <c r="N584" s="152">
        <v>358</v>
      </c>
      <c r="O584" s="152">
        <v>9.2898770000000006</v>
      </c>
      <c r="P584" s="152">
        <v>9.2898770000000006</v>
      </c>
      <c r="Q584" s="152">
        <v>7.6867559999999999</v>
      </c>
      <c r="R584" s="152">
        <v>799</v>
      </c>
      <c r="S584" s="152">
        <v>101.718497</v>
      </c>
      <c r="T584" s="152">
        <v>104.185164</v>
      </c>
      <c r="U584" s="152">
        <v>8</v>
      </c>
      <c r="V584" s="152">
        <v>1527</v>
      </c>
      <c r="W584" s="152">
        <v>97.643240000000006</v>
      </c>
      <c r="X584" s="152">
        <v>99.647407000000001</v>
      </c>
      <c r="Y584" s="152">
        <v>6.5</v>
      </c>
      <c r="Z584" s="152" t="s">
        <v>251</v>
      </c>
      <c r="AA584" s="152" t="s">
        <v>251</v>
      </c>
      <c r="AB584" s="152" t="s">
        <v>251</v>
      </c>
      <c r="AC584" s="152" t="s">
        <v>251</v>
      </c>
      <c r="AD584" s="152">
        <v>3347</v>
      </c>
      <c r="AE584" s="152">
        <v>101.585838</v>
      </c>
      <c r="AF584" s="152">
        <v>103.898338</v>
      </c>
      <c r="AG584" s="152">
        <v>7.5</v>
      </c>
      <c r="AH584" s="152">
        <v>7533</v>
      </c>
      <c r="AI584" s="152">
        <v>110.538099</v>
      </c>
      <c r="AJ584" s="152">
        <v>113.15893199999999</v>
      </c>
      <c r="AK584" s="152">
        <v>8.5</v>
      </c>
      <c r="AL584" s="152">
        <v>10809</v>
      </c>
      <c r="AM584" s="152">
        <v>105.55324899999999</v>
      </c>
      <c r="AN584" s="152">
        <v>108.01991599999999</v>
      </c>
      <c r="AO584" s="152">
        <v>8</v>
      </c>
    </row>
    <row r="585" spans="1:41" x14ac:dyDescent="0.25">
      <c r="A585" s="148">
        <v>43195</v>
      </c>
      <c r="B585" s="152">
        <v>28</v>
      </c>
      <c r="C585" s="152">
        <v>9.9422689999999996</v>
      </c>
      <c r="D585" s="152">
        <v>9.9422689999999996</v>
      </c>
      <c r="E585" s="152">
        <v>7.4656570000000002</v>
      </c>
      <c r="F585" s="152">
        <v>91</v>
      </c>
      <c r="G585" s="152">
        <v>9.8107799999999994</v>
      </c>
      <c r="H585" s="152">
        <v>9.8107799999999994</v>
      </c>
      <c r="I585" s="152">
        <v>7.630001</v>
      </c>
      <c r="J585" s="152">
        <v>175</v>
      </c>
      <c r="K585" s="152">
        <v>9.6410060000000009</v>
      </c>
      <c r="L585" s="152">
        <v>9.6410060000000009</v>
      </c>
      <c r="M585" s="152">
        <v>7.6600089999999996</v>
      </c>
      <c r="N585" s="152">
        <v>357</v>
      </c>
      <c r="O585" s="152">
        <v>9.2940109999999994</v>
      </c>
      <c r="P585" s="152">
        <v>9.2940109999999994</v>
      </c>
      <c r="Q585" s="152">
        <v>7.660005</v>
      </c>
      <c r="R585" s="152">
        <v>798</v>
      </c>
      <c r="S585" s="152">
        <v>101.676221</v>
      </c>
      <c r="T585" s="152">
        <v>104.16511</v>
      </c>
      <c r="U585" s="152">
        <v>8</v>
      </c>
      <c r="V585" s="152">
        <v>1526</v>
      </c>
      <c r="W585" s="152">
        <v>97.614655999999997</v>
      </c>
      <c r="X585" s="152">
        <v>99.636877999999996</v>
      </c>
      <c r="Y585" s="152">
        <v>6.5</v>
      </c>
      <c r="Z585" s="152" t="s">
        <v>251</v>
      </c>
      <c r="AA585" s="152" t="s">
        <v>251</v>
      </c>
      <c r="AB585" s="152" t="s">
        <v>251</v>
      </c>
      <c r="AC585" s="152" t="s">
        <v>251</v>
      </c>
      <c r="AD585" s="152">
        <v>3346</v>
      </c>
      <c r="AE585" s="152">
        <v>101.58558499999999</v>
      </c>
      <c r="AF585" s="152">
        <v>103.91891800000001</v>
      </c>
      <c r="AG585" s="152">
        <v>7.5</v>
      </c>
      <c r="AH585" s="152">
        <v>7532</v>
      </c>
      <c r="AI585" s="152">
        <v>110.88441</v>
      </c>
      <c r="AJ585" s="152">
        <v>113.528854</v>
      </c>
      <c r="AK585" s="152">
        <v>8.5</v>
      </c>
      <c r="AL585" s="152">
        <v>10808</v>
      </c>
      <c r="AM585" s="152">
        <v>105.94863599999999</v>
      </c>
      <c r="AN585" s="152">
        <v>108.43752499999999</v>
      </c>
      <c r="AO585" s="152">
        <v>8</v>
      </c>
    </row>
    <row r="586" spans="1:41" x14ac:dyDescent="0.25">
      <c r="A586" s="148">
        <v>43196</v>
      </c>
      <c r="B586" s="152">
        <v>27</v>
      </c>
      <c r="C586" s="152">
        <v>9.9443339999999996</v>
      </c>
      <c r="D586" s="152">
        <v>9.9443339999999996</v>
      </c>
      <c r="E586" s="152">
        <v>7.4636810000000002</v>
      </c>
      <c r="F586" s="152">
        <v>90</v>
      </c>
      <c r="G586" s="152">
        <v>9.8126440000000006</v>
      </c>
      <c r="H586" s="152">
        <v>9.8126440000000006</v>
      </c>
      <c r="I586" s="152">
        <v>7.6373300000000004</v>
      </c>
      <c r="J586" s="152">
        <v>174</v>
      </c>
      <c r="K586" s="152">
        <v>9.6430670000000003</v>
      </c>
      <c r="L586" s="152">
        <v>9.6430670000000003</v>
      </c>
      <c r="M586" s="152">
        <v>7.6581659999999996</v>
      </c>
      <c r="N586" s="152">
        <v>356</v>
      </c>
      <c r="O586" s="152">
        <v>9.2960589999999996</v>
      </c>
      <c r="P586" s="152">
        <v>9.2960589999999996</v>
      </c>
      <c r="Q586" s="152">
        <v>7.6575509999999998</v>
      </c>
      <c r="R586" s="152">
        <v>797</v>
      </c>
      <c r="S586" s="152">
        <v>101.67435</v>
      </c>
      <c r="T586" s="152">
        <v>104.185461</v>
      </c>
      <c r="U586" s="152">
        <v>8</v>
      </c>
      <c r="V586" s="152">
        <v>1525</v>
      </c>
      <c r="W586" s="152">
        <v>97.566051999999999</v>
      </c>
      <c r="X586" s="152">
        <v>99.60633</v>
      </c>
      <c r="Y586" s="152">
        <v>6.5</v>
      </c>
      <c r="Z586" s="152" t="s">
        <v>251</v>
      </c>
      <c r="AA586" s="152" t="s">
        <v>251</v>
      </c>
      <c r="AB586" s="152" t="s">
        <v>251</v>
      </c>
      <c r="AC586" s="152" t="s">
        <v>251</v>
      </c>
      <c r="AD586" s="152">
        <v>3345</v>
      </c>
      <c r="AE586" s="152">
        <v>101.46544</v>
      </c>
      <c r="AF586" s="152">
        <v>103.819607</v>
      </c>
      <c r="AG586" s="152">
        <v>7.5</v>
      </c>
      <c r="AH586" s="152">
        <v>7531</v>
      </c>
      <c r="AI586" s="152">
        <v>110.795636</v>
      </c>
      <c r="AJ586" s="152">
        <v>113.46369199999999</v>
      </c>
      <c r="AK586" s="152">
        <v>8.5</v>
      </c>
      <c r="AL586" s="152">
        <v>10807</v>
      </c>
      <c r="AM586" s="152">
        <v>105.941676</v>
      </c>
      <c r="AN586" s="152">
        <v>108.452787</v>
      </c>
      <c r="AO586" s="152">
        <v>8</v>
      </c>
    </row>
    <row r="587" spans="1:41" x14ac:dyDescent="0.25">
      <c r="A587" s="148">
        <v>43199</v>
      </c>
      <c r="B587" s="152">
        <v>24</v>
      </c>
      <c r="C587" s="152">
        <v>9.9500550000000008</v>
      </c>
      <c r="D587" s="152">
        <v>9.9500550000000008</v>
      </c>
      <c r="E587" s="152">
        <v>7.5293549999999998</v>
      </c>
      <c r="F587" s="152">
        <v>87</v>
      </c>
      <c r="G587" s="152">
        <v>9.8192740000000001</v>
      </c>
      <c r="H587" s="152">
        <v>9.8192740000000001</v>
      </c>
      <c r="I587" s="152">
        <v>7.6159569999999999</v>
      </c>
      <c r="J587" s="152">
        <v>171</v>
      </c>
      <c r="K587" s="152">
        <v>9.6506369999999997</v>
      </c>
      <c r="L587" s="152">
        <v>9.6506369999999997</v>
      </c>
      <c r="M587" s="152">
        <v>7.6212689999999998</v>
      </c>
      <c r="N587" s="152">
        <v>353</v>
      </c>
      <c r="O587" s="152">
        <v>9.3056129999999992</v>
      </c>
      <c r="P587" s="152">
        <v>9.3056129999999992</v>
      </c>
      <c r="Q587" s="152">
        <v>7.6099949999999996</v>
      </c>
      <c r="R587" s="152">
        <v>794</v>
      </c>
      <c r="S587" s="152">
        <v>101.729534</v>
      </c>
      <c r="T587" s="152">
        <v>104.307312</v>
      </c>
      <c r="U587" s="152">
        <v>8</v>
      </c>
      <c r="V587" s="152">
        <v>1522</v>
      </c>
      <c r="W587" s="152">
        <v>97.650869</v>
      </c>
      <c r="X587" s="152">
        <v>99.745312999999996</v>
      </c>
      <c r="Y587" s="152">
        <v>6.5</v>
      </c>
      <c r="Z587" s="152" t="s">
        <v>251</v>
      </c>
      <c r="AA587" s="152" t="s">
        <v>251</v>
      </c>
      <c r="AB587" s="152" t="s">
        <v>251</v>
      </c>
      <c r="AC587" s="152" t="s">
        <v>251</v>
      </c>
      <c r="AD587" s="152">
        <v>3342</v>
      </c>
      <c r="AE587" s="152">
        <v>101.49089499999999</v>
      </c>
      <c r="AF587" s="152">
        <v>103.907562</v>
      </c>
      <c r="AG587" s="152">
        <v>7.5</v>
      </c>
      <c r="AH587" s="152">
        <v>7528</v>
      </c>
      <c r="AI587" s="152">
        <v>110.792661</v>
      </c>
      <c r="AJ587" s="152">
        <v>113.53155</v>
      </c>
      <c r="AK587" s="152">
        <v>8.5</v>
      </c>
      <c r="AL587" s="152">
        <v>10804</v>
      </c>
      <c r="AM587" s="152">
        <v>105.917337</v>
      </c>
      <c r="AN587" s="152">
        <v>108.495115</v>
      </c>
      <c r="AO587" s="152">
        <v>8</v>
      </c>
    </row>
    <row r="588" spans="1:41" x14ac:dyDescent="0.25">
      <c r="A588" s="148">
        <v>43200</v>
      </c>
      <c r="B588" s="152">
        <v>23</v>
      </c>
      <c r="C588" s="152">
        <v>9.9524270000000001</v>
      </c>
      <c r="D588" s="152">
        <v>9.9524270000000001</v>
      </c>
      <c r="E588" s="152">
        <v>7.4818020000000001</v>
      </c>
      <c r="F588" s="152">
        <v>86</v>
      </c>
      <c r="G588" s="152">
        <v>9.8210270000000008</v>
      </c>
      <c r="H588" s="152">
        <v>9.8210270000000008</v>
      </c>
      <c r="I588" s="152">
        <v>7.6284210000000003</v>
      </c>
      <c r="J588" s="152">
        <v>170</v>
      </c>
      <c r="K588" s="152">
        <v>9.6525890000000008</v>
      </c>
      <c r="L588" s="152">
        <v>9.6525890000000008</v>
      </c>
      <c r="M588" s="152">
        <v>7.6217259999999998</v>
      </c>
      <c r="N588" s="152">
        <v>352</v>
      </c>
      <c r="O588" s="152">
        <v>9.3082910000000005</v>
      </c>
      <c r="P588" s="152">
        <v>9.3082910000000005</v>
      </c>
      <c r="Q588" s="152">
        <v>7.5999949999999998</v>
      </c>
      <c r="R588" s="152">
        <v>793</v>
      </c>
      <c r="S588" s="152">
        <v>101.66627699999999</v>
      </c>
      <c r="T588" s="152">
        <v>104.266277</v>
      </c>
      <c r="U588" s="152">
        <v>8</v>
      </c>
      <c r="V588" s="152">
        <v>1521</v>
      </c>
      <c r="W588" s="152">
        <v>97.579154000000003</v>
      </c>
      <c r="X588" s="152">
        <v>99.691654</v>
      </c>
      <c r="Y588" s="152">
        <v>6.5</v>
      </c>
      <c r="Z588" s="152" t="s">
        <v>251</v>
      </c>
      <c r="AA588" s="152" t="s">
        <v>251</v>
      </c>
      <c r="AB588" s="152" t="s">
        <v>251</v>
      </c>
      <c r="AC588" s="152" t="s">
        <v>251</v>
      </c>
      <c r="AD588" s="152">
        <v>3341</v>
      </c>
      <c r="AE588" s="152">
        <v>101.178974</v>
      </c>
      <c r="AF588" s="152">
        <v>103.616474</v>
      </c>
      <c r="AG588" s="152">
        <v>7.5</v>
      </c>
      <c r="AH588" s="152">
        <v>7527</v>
      </c>
      <c r="AI588" s="152">
        <v>110.003636</v>
      </c>
      <c r="AJ588" s="152">
        <v>112.766136</v>
      </c>
      <c r="AK588" s="152">
        <v>8.5</v>
      </c>
      <c r="AL588" s="152">
        <v>10803</v>
      </c>
      <c r="AM588" s="152">
        <v>105.190178</v>
      </c>
      <c r="AN588" s="152">
        <v>107.790178</v>
      </c>
      <c r="AO588" s="152">
        <v>8</v>
      </c>
    </row>
    <row r="589" spans="1:41" x14ac:dyDescent="0.25">
      <c r="A589" s="148">
        <v>43201</v>
      </c>
      <c r="B589" s="152">
        <v>22</v>
      </c>
      <c r="C589" s="152">
        <v>9.9545309999999994</v>
      </c>
      <c r="D589" s="152">
        <v>9.9545309999999994</v>
      </c>
      <c r="E589" s="152">
        <v>7.474367</v>
      </c>
      <c r="F589" s="152">
        <v>85</v>
      </c>
      <c r="G589" s="152">
        <v>9.8230350000000008</v>
      </c>
      <c r="H589" s="152">
        <v>9.8230350000000008</v>
      </c>
      <c r="I589" s="152">
        <v>7.6300129999999999</v>
      </c>
      <c r="J589" s="152">
        <v>169</v>
      </c>
      <c r="K589" s="152">
        <v>9.6542849999999998</v>
      </c>
      <c r="L589" s="152">
        <v>9.6542849999999998</v>
      </c>
      <c r="M589" s="152">
        <v>7.6280570000000001</v>
      </c>
      <c r="N589" s="152">
        <v>351</v>
      </c>
      <c r="O589" s="152">
        <v>9.3099190000000007</v>
      </c>
      <c r="P589" s="152">
        <v>9.3099190000000007</v>
      </c>
      <c r="Q589" s="152">
        <v>7.6023800000000001</v>
      </c>
      <c r="R589" s="152">
        <v>792</v>
      </c>
      <c r="S589" s="152">
        <v>101.6405</v>
      </c>
      <c r="T589" s="152">
        <v>104.262722</v>
      </c>
      <c r="U589" s="152">
        <v>8</v>
      </c>
      <c r="V589" s="152">
        <v>1520</v>
      </c>
      <c r="W589" s="152">
        <v>97.511382999999995</v>
      </c>
      <c r="X589" s="152">
        <v>99.641938999999994</v>
      </c>
      <c r="Y589" s="152">
        <v>6.5</v>
      </c>
      <c r="Z589" s="152" t="s">
        <v>251</v>
      </c>
      <c r="AA589" s="152" t="s">
        <v>251</v>
      </c>
      <c r="AB589" s="152" t="s">
        <v>251</v>
      </c>
      <c r="AC589" s="152" t="s">
        <v>251</v>
      </c>
      <c r="AD589" s="152">
        <v>3340</v>
      </c>
      <c r="AE589" s="152">
        <v>100.984668</v>
      </c>
      <c r="AF589" s="152">
        <v>103.443001</v>
      </c>
      <c r="AG589" s="152">
        <v>7.5</v>
      </c>
      <c r="AH589" s="152">
        <v>7526</v>
      </c>
      <c r="AI589" s="152">
        <v>109.663966</v>
      </c>
      <c r="AJ589" s="152">
        <v>112.45007699999999</v>
      </c>
      <c r="AK589" s="152">
        <v>8.5</v>
      </c>
      <c r="AL589" s="152">
        <v>10802</v>
      </c>
      <c r="AM589" s="152">
        <v>104.684157</v>
      </c>
      <c r="AN589" s="152">
        <v>107.30637900000001</v>
      </c>
      <c r="AO589" s="152">
        <v>8</v>
      </c>
    </row>
    <row r="590" spans="1:41" x14ac:dyDescent="0.25">
      <c r="A590" s="148">
        <v>43202</v>
      </c>
      <c r="B590" s="152">
        <v>28</v>
      </c>
      <c r="C590" s="152">
        <v>9.9424039999999998</v>
      </c>
      <c r="D590" s="152">
        <v>9.9424039999999998</v>
      </c>
      <c r="E590" s="152">
        <v>7.4480979999999999</v>
      </c>
      <c r="F590" s="152">
        <v>91</v>
      </c>
      <c r="G590" s="152">
        <v>9.8115100000000002</v>
      </c>
      <c r="H590" s="152">
        <v>9.8115100000000002</v>
      </c>
      <c r="I590" s="152">
        <v>7.6</v>
      </c>
      <c r="J590" s="152">
        <v>182</v>
      </c>
      <c r="K590" s="152">
        <v>9.6299939999999999</v>
      </c>
      <c r="L590" s="152">
        <v>9.6299939999999999</v>
      </c>
      <c r="M590" s="152">
        <v>7.6000050000000003</v>
      </c>
      <c r="N590" s="152">
        <v>350</v>
      </c>
      <c r="O590" s="152">
        <v>9.3146470000000008</v>
      </c>
      <c r="P590" s="152">
        <v>9.3146470000000008</v>
      </c>
      <c r="Q590" s="152">
        <v>7.568022</v>
      </c>
      <c r="R590" s="152">
        <v>791</v>
      </c>
      <c r="S590" s="152">
        <v>101.685827</v>
      </c>
      <c r="T590" s="152">
        <v>104.330271</v>
      </c>
      <c r="U590" s="152">
        <v>8</v>
      </c>
      <c r="V590" s="152">
        <v>1519</v>
      </c>
      <c r="W590" s="152">
        <v>97.555808999999996</v>
      </c>
      <c r="X590" s="152">
        <v>99.704419999999999</v>
      </c>
      <c r="Y590" s="152">
        <v>6.5</v>
      </c>
      <c r="Z590" s="152" t="s">
        <v>251</v>
      </c>
      <c r="AA590" s="152" t="s">
        <v>251</v>
      </c>
      <c r="AB590" s="152" t="s">
        <v>251</v>
      </c>
      <c r="AC590" s="152" t="s">
        <v>251</v>
      </c>
      <c r="AD590" s="152">
        <v>3339</v>
      </c>
      <c r="AE590" s="152">
        <v>101.18124899999999</v>
      </c>
      <c r="AF590" s="152">
        <v>103.660416</v>
      </c>
      <c r="AG590" s="152">
        <v>7.5</v>
      </c>
      <c r="AH590" s="152">
        <v>7525</v>
      </c>
      <c r="AI590" s="152">
        <v>109.877224</v>
      </c>
      <c r="AJ590" s="152">
        <v>112.68694600000001</v>
      </c>
      <c r="AK590" s="152">
        <v>8.5</v>
      </c>
      <c r="AL590" s="152">
        <v>10801</v>
      </c>
      <c r="AM590" s="152">
        <v>104.966453</v>
      </c>
      <c r="AN590" s="152">
        <v>107.61089699999999</v>
      </c>
      <c r="AO590" s="152">
        <v>8</v>
      </c>
    </row>
    <row r="591" spans="1:41" x14ac:dyDescent="0.25">
      <c r="A591" s="148">
        <v>43203</v>
      </c>
      <c r="B591" s="152">
        <v>27</v>
      </c>
      <c r="C591" s="152">
        <v>9.9444300000000005</v>
      </c>
      <c r="D591" s="152">
        <v>9.9444300000000005</v>
      </c>
      <c r="E591" s="152">
        <v>7.4507370000000002</v>
      </c>
      <c r="F591" s="152">
        <v>90</v>
      </c>
      <c r="G591" s="152">
        <v>9.8134490000000003</v>
      </c>
      <c r="H591" s="152">
        <v>9.8134490000000003</v>
      </c>
      <c r="I591" s="152">
        <v>7.603891</v>
      </c>
      <c r="J591" s="152">
        <v>181</v>
      </c>
      <c r="K591" s="152">
        <v>9.6324190000000005</v>
      </c>
      <c r="L591" s="152">
        <v>9.6324190000000005</v>
      </c>
      <c r="M591" s="152">
        <v>7.5899970000000003</v>
      </c>
      <c r="N591" s="152">
        <v>349</v>
      </c>
      <c r="O591" s="152">
        <v>9.3167950000000008</v>
      </c>
      <c r="P591" s="152">
        <v>9.3167950000000008</v>
      </c>
      <c r="Q591" s="152">
        <v>7.5641749999999996</v>
      </c>
      <c r="R591" s="152">
        <v>790</v>
      </c>
      <c r="S591" s="152">
        <v>101.65843099999999</v>
      </c>
      <c r="T591" s="152">
        <v>104.325098</v>
      </c>
      <c r="U591" s="152">
        <v>8</v>
      </c>
      <c r="V591" s="152">
        <v>1518</v>
      </c>
      <c r="W591" s="152">
        <v>97.477930000000001</v>
      </c>
      <c r="X591" s="152">
        <v>99.644597000000005</v>
      </c>
      <c r="Y591" s="152">
        <v>6.5</v>
      </c>
      <c r="Z591" s="152" t="s">
        <v>251</v>
      </c>
      <c r="AA591" s="152" t="s">
        <v>251</v>
      </c>
      <c r="AB591" s="152" t="s">
        <v>251</v>
      </c>
      <c r="AC591" s="152" t="s">
        <v>251</v>
      </c>
      <c r="AD591" s="152">
        <v>3338</v>
      </c>
      <c r="AE591" s="152">
        <v>101.063998</v>
      </c>
      <c r="AF591" s="152">
        <v>103.563998</v>
      </c>
      <c r="AG591" s="152">
        <v>7.5</v>
      </c>
      <c r="AH591" s="152">
        <v>7524</v>
      </c>
      <c r="AI591" s="152">
        <v>109.989654</v>
      </c>
      <c r="AJ591" s="152">
        <v>112.822987</v>
      </c>
      <c r="AK591" s="152">
        <v>8.5</v>
      </c>
      <c r="AL591" s="152">
        <v>10800</v>
      </c>
      <c r="AM591" s="152">
        <v>104.92182200000001</v>
      </c>
      <c r="AN591" s="152">
        <v>107.588489</v>
      </c>
      <c r="AO591" s="152">
        <v>8</v>
      </c>
    </row>
    <row r="592" spans="1:41" x14ac:dyDescent="0.25">
      <c r="A592" s="148">
        <v>43206</v>
      </c>
      <c r="B592" s="152">
        <v>24</v>
      </c>
      <c r="C592" s="152">
        <v>9.9505809999999997</v>
      </c>
      <c r="D592" s="152">
        <v>9.9505809999999997</v>
      </c>
      <c r="E592" s="152">
        <v>7.4496659999999997</v>
      </c>
      <c r="F592" s="152">
        <v>87</v>
      </c>
      <c r="G592" s="152">
        <v>9.8191670000000002</v>
      </c>
      <c r="H592" s="152">
        <v>9.8191670000000002</v>
      </c>
      <c r="I592" s="152">
        <v>7.6205499999999997</v>
      </c>
      <c r="J592" s="152">
        <v>178</v>
      </c>
      <c r="K592" s="152">
        <v>9.638204</v>
      </c>
      <c r="L592" s="152">
        <v>9.638204</v>
      </c>
      <c r="M592" s="152">
        <v>7.5918939999999999</v>
      </c>
      <c r="N592" s="152">
        <v>346</v>
      </c>
      <c r="O592" s="152">
        <v>9.3225789999999993</v>
      </c>
      <c r="P592" s="152">
        <v>9.3225789999999993</v>
      </c>
      <c r="Q592" s="152">
        <v>7.560473</v>
      </c>
      <c r="R592" s="152">
        <v>787</v>
      </c>
      <c r="S592" s="152">
        <v>101.609662</v>
      </c>
      <c r="T592" s="152">
        <v>104.342995</v>
      </c>
      <c r="U592" s="152">
        <v>8</v>
      </c>
      <c r="V592" s="152">
        <v>1515</v>
      </c>
      <c r="W592" s="152">
        <v>97.369476000000006</v>
      </c>
      <c r="X592" s="152">
        <v>99.590309000000005</v>
      </c>
      <c r="Y592" s="152">
        <v>6.5</v>
      </c>
      <c r="Z592" s="152" t="s">
        <v>251</v>
      </c>
      <c r="AA592" s="152" t="s">
        <v>251</v>
      </c>
      <c r="AB592" s="152" t="s">
        <v>251</v>
      </c>
      <c r="AC592" s="152" t="s">
        <v>251</v>
      </c>
      <c r="AD592" s="152">
        <v>3335</v>
      </c>
      <c r="AE592" s="152">
        <v>100.85498200000001</v>
      </c>
      <c r="AF592" s="152">
        <v>103.41748200000001</v>
      </c>
      <c r="AG592" s="152">
        <v>7.5</v>
      </c>
      <c r="AH592" s="152">
        <v>7521</v>
      </c>
      <c r="AI592" s="152">
        <v>109.572959</v>
      </c>
      <c r="AJ592" s="152">
        <v>112.477126</v>
      </c>
      <c r="AK592" s="152">
        <v>8.5</v>
      </c>
      <c r="AL592" s="152">
        <v>10797</v>
      </c>
      <c r="AM592" s="152">
        <v>104.562259</v>
      </c>
      <c r="AN592" s="152">
        <v>107.295592</v>
      </c>
      <c r="AO592" s="152">
        <v>8</v>
      </c>
    </row>
    <row r="593" spans="1:41" x14ac:dyDescent="0.25">
      <c r="A593" s="148">
        <v>43207</v>
      </c>
      <c r="B593" s="152">
        <v>23</v>
      </c>
      <c r="C593" s="152">
        <v>9.9528839999999992</v>
      </c>
      <c r="D593" s="152">
        <v>9.9528839999999992</v>
      </c>
      <c r="E593" s="152">
        <v>7.4095890000000004</v>
      </c>
      <c r="F593" s="152">
        <v>86</v>
      </c>
      <c r="G593" s="152">
        <v>9.8213450000000009</v>
      </c>
      <c r="H593" s="152">
        <v>9.8213450000000009</v>
      </c>
      <c r="I593" s="152">
        <v>7.6146200000000004</v>
      </c>
      <c r="J593" s="152">
        <v>177</v>
      </c>
      <c r="K593" s="152">
        <v>9.6397929999999992</v>
      </c>
      <c r="L593" s="152">
        <v>9.6397929999999992</v>
      </c>
      <c r="M593" s="152">
        <v>7.6000009999999998</v>
      </c>
      <c r="N593" s="152">
        <v>345</v>
      </c>
      <c r="O593" s="152">
        <v>9.3250130000000002</v>
      </c>
      <c r="P593" s="152">
        <v>9.3250130000000002</v>
      </c>
      <c r="Q593" s="152">
        <v>7.553172</v>
      </c>
      <c r="R593" s="152">
        <v>786</v>
      </c>
      <c r="S593" s="152">
        <v>101.628068</v>
      </c>
      <c r="T593" s="152">
        <v>104.383624</v>
      </c>
      <c r="U593" s="152">
        <v>8</v>
      </c>
      <c r="V593" s="152">
        <v>1514</v>
      </c>
      <c r="W593" s="152">
        <v>97.415633999999997</v>
      </c>
      <c r="X593" s="152">
        <v>99.654522999999998</v>
      </c>
      <c r="Y593" s="152">
        <v>6.5</v>
      </c>
      <c r="Z593" s="152" t="s">
        <v>251</v>
      </c>
      <c r="AA593" s="152" t="s">
        <v>251</v>
      </c>
      <c r="AB593" s="152" t="s">
        <v>251</v>
      </c>
      <c r="AC593" s="152" t="s">
        <v>251</v>
      </c>
      <c r="AD593" s="152">
        <v>3334</v>
      </c>
      <c r="AE593" s="152">
        <v>100.846341</v>
      </c>
      <c r="AF593" s="152">
        <v>103.42967400000001</v>
      </c>
      <c r="AG593" s="152">
        <v>7.5</v>
      </c>
      <c r="AH593" s="152">
        <v>7520</v>
      </c>
      <c r="AI593" s="152">
        <v>109.64722999999999</v>
      </c>
      <c r="AJ593" s="152">
        <v>112.575008</v>
      </c>
      <c r="AK593" s="152">
        <v>8.5</v>
      </c>
      <c r="AL593" s="152">
        <v>10796</v>
      </c>
      <c r="AM593" s="152">
        <v>104.446343</v>
      </c>
      <c r="AN593" s="152">
        <v>107.201899</v>
      </c>
      <c r="AO593" s="152">
        <v>8</v>
      </c>
    </row>
    <row r="594" spans="1:41" x14ac:dyDescent="0.25">
      <c r="A594" s="148">
        <v>43208</v>
      </c>
      <c r="B594" s="152">
        <v>22</v>
      </c>
      <c r="C594" s="152">
        <v>9.9548020000000008</v>
      </c>
      <c r="D594" s="152">
        <v>9.9548020000000008</v>
      </c>
      <c r="E594" s="152">
        <v>7.4296170000000004</v>
      </c>
      <c r="F594" s="152">
        <v>85</v>
      </c>
      <c r="G594" s="152">
        <v>9.8233080000000008</v>
      </c>
      <c r="H594" s="152">
        <v>9.8233080000000008</v>
      </c>
      <c r="I594" s="152">
        <v>7.6180300000000001</v>
      </c>
      <c r="J594" s="152">
        <v>176</v>
      </c>
      <c r="K594" s="152">
        <v>9.6417549999999999</v>
      </c>
      <c r="L594" s="152">
        <v>9.6417549999999999</v>
      </c>
      <c r="M594" s="152">
        <v>7.6000050000000003</v>
      </c>
      <c r="N594" s="152">
        <v>344</v>
      </c>
      <c r="O594" s="152">
        <v>9.3251080000000002</v>
      </c>
      <c r="P594" s="152">
        <v>9.3251080000000002</v>
      </c>
      <c r="Q594" s="152">
        <v>7.5739850000000004</v>
      </c>
      <c r="R594" s="152">
        <v>785</v>
      </c>
      <c r="S594" s="152">
        <v>101.632527</v>
      </c>
      <c r="T594" s="152">
        <v>104.41030499999999</v>
      </c>
      <c r="U594" s="152">
        <v>8</v>
      </c>
      <c r="V594" s="152">
        <v>1513</v>
      </c>
      <c r="W594" s="152">
        <v>97.422105999999999</v>
      </c>
      <c r="X594" s="152">
        <v>99.679050000000004</v>
      </c>
      <c r="Y594" s="152">
        <v>6.5</v>
      </c>
      <c r="Z594" s="152" t="s">
        <v>251</v>
      </c>
      <c r="AA594" s="152" t="s">
        <v>251</v>
      </c>
      <c r="AB594" s="152" t="s">
        <v>251</v>
      </c>
      <c r="AC594" s="152" t="s">
        <v>251</v>
      </c>
      <c r="AD594" s="152">
        <v>3333</v>
      </c>
      <c r="AE594" s="152">
        <v>100.899385</v>
      </c>
      <c r="AF594" s="152">
        <v>103.503552</v>
      </c>
      <c r="AG594" s="152">
        <v>7.5</v>
      </c>
      <c r="AH594" s="152">
        <v>7519</v>
      </c>
      <c r="AI594" s="152">
        <v>109.54929199999999</v>
      </c>
      <c r="AJ594" s="152">
        <v>112.500681</v>
      </c>
      <c r="AK594" s="152">
        <v>8.5</v>
      </c>
      <c r="AL594" s="152">
        <v>10795</v>
      </c>
      <c r="AM594" s="152">
        <v>104.338765</v>
      </c>
      <c r="AN594" s="152">
        <v>107.11654299999999</v>
      </c>
      <c r="AO594" s="152">
        <v>8</v>
      </c>
    </row>
    <row r="595" spans="1:41" x14ac:dyDescent="0.25">
      <c r="A595" s="148">
        <v>43209</v>
      </c>
      <c r="B595" s="152">
        <v>28</v>
      </c>
      <c r="C595" s="152">
        <v>9.942107</v>
      </c>
      <c r="D595" s="152">
        <v>9.942107</v>
      </c>
      <c r="E595" s="152">
        <v>7.4867290000000004</v>
      </c>
      <c r="F595" s="152">
        <v>91</v>
      </c>
      <c r="G595" s="152">
        <v>9.8110230000000005</v>
      </c>
      <c r="H595" s="152">
        <v>9.8110230000000005</v>
      </c>
      <c r="I595" s="152">
        <v>7.6200140000000003</v>
      </c>
      <c r="J595" s="152">
        <v>175</v>
      </c>
      <c r="K595" s="152">
        <v>9.6437969999999993</v>
      </c>
      <c r="L595" s="152">
        <v>9.6437969999999993</v>
      </c>
      <c r="M595" s="152">
        <v>7.5982570000000003</v>
      </c>
      <c r="N595" s="152">
        <v>343</v>
      </c>
      <c r="O595" s="152">
        <v>9.3256110000000003</v>
      </c>
      <c r="P595" s="152">
        <v>9.3256110000000003</v>
      </c>
      <c r="Q595" s="152">
        <v>7.5899960000000002</v>
      </c>
      <c r="R595" s="152">
        <v>784</v>
      </c>
      <c r="S595" s="152">
        <v>101.50932400000001</v>
      </c>
      <c r="T595" s="152">
        <v>104.309324</v>
      </c>
      <c r="U595" s="152">
        <v>8</v>
      </c>
      <c r="V595" s="152">
        <v>2058</v>
      </c>
      <c r="W595" s="152">
        <v>103.295112</v>
      </c>
      <c r="X595" s="152">
        <v>106.095112</v>
      </c>
      <c r="Y595" s="152">
        <v>8</v>
      </c>
      <c r="Z595" s="152" t="s">
        <v>251</v>
      </c>
      <c r="AA595" s="152" t="s">
        <v>251</v>
      </c>
      <c r="AB595" s="152" t="s">
        <v>251</v>
      </c>
      <c r="AC595" s="152" t="s">
        <v>251</v>
      </c>
      <c r="AD595" s="152">
        <v>3332</v>
      </c>
      <c r="AE595" s="152">
        <v>100.308571</v>
      </c>
      <c r="AF595" s="152">
        <v>102.933571</v>
      </c>
      <c r="AG595" s="152">
        <v>7.5</v>
      </c>
      <c r="AH595" s="152">
        <v>7518</v>
      </c>
      <c r="AI595" s="152">
        <v>108.772391</v>
      </c>
      <c r="AJ595" s="152">
        <v>111.74739099999999</v>
      </c>
      <c r="AK595" s="152">
        <v>8.5</v>
      </c>
      <c r="AL595" s="152">
        <v>10794</v>
      </c>
      <c r="AM595" s="152">
        <v>103.469093</v>
      </c>
      <c r="AN595" s="152">
        <v>106.269093</v>
      </c>
      <c r="AO595" s="152">
        <v>8</v>
      </c>
    </row>
    <row r="596" spans="1:41" x14ac:dyDescent="0.25">
      <c r="A596" s="148">
        <v>43210</v>
      </c>
      <c r="B596" s="152">
        <v>27</v>
      </c>
      <c r="C596" s="152">
        <v>9.9440939999999998</v>
      </c>
      <c r="D596" s="152">
        <v>9.9440939999999998</v>
      </c>
      <c r="E596" s="152">
        <v>7.496041</v>
      </c>
      <c r="F596" s="152">
        <v>90</v>
      </c>
      <c r="G596" s="152">
        <v>9.8128200000000003</v>
      </c>
      <c r="H596" s="152">
        <v>9.8128200000000003</v>
      </c>
      <c r="I596" s="152">
        <v>7.6300189999999999</v>
      </c>
      <c r="J596" s="152">
        <v>174</v>
      </c>
      <c r="K596" s="152">
        <v>9.6456730000000004</v>
      </c>
      <c r="L596" s="152">
        <v>9.6456730000000004</v>
      </c>
      <c r="M596" s="152">
        <v>7.6001989999999999</v>
      </c>
      <c r="N596" s="152">
        <v>342</v>
      </c>
      <c r="O596" s="152">
        <v>9.3249659999999999</v>
      </c>
      <c r="P596" s="152">
        <v>9.3249659999999999</v>
      </c>
      <c r="Q596" s="152">
        <v>7.6199969999999997</v>
      </c>
      <c r="R596" s="152">
        <v>1329</v>
      </c>
      <c r="S596" s="152">
        <v>99.886493999999999</v>
      </c>
      <c r="T596" s="152">
        <v>99.906632999999999</v>
      </c>
      <c r="U596" s="152">
        <v>7.25</v>
      </c>
      <c r="V596" s="152">
        <v>2057</v>
      </c>
      <c r="W596" s="152">
        <v>103.067854</v>
      </c>
      <c r="X596" s="152">
        <v>105.89007599999999</v>
      </c>
      <c r="Y596" s="152">
        <v>8</v>
      </c>
      <c r="Z596" s="152" t="s">
        <v>251</v>
      </c>
      <c r="AA596" s="152" t="s">
        <v>251</v>
      </c>
      <c r="AB596" s="152" t="s">
        <v>251</v>
      </c>
      <c r="AC596" s="152" t="s">
        <v>251</v>
      </c>
      <c r="AD596" s="152">
        <v>3331</v>
      </c>
      <c r="AE596" s="152">
        <v>100.11028899999999</v>
      </c>
      <c r="AF596" s="152">
        <v>102.756122</v>
      </c>
      <c r="AG596" s="152">
        <v>7.5</v>
      </c>
      <c r="AH596" s="152">
        <v>7517</v>
      </c>
      <c r="AI596" s="152">
        <v>108.68413700000001</v>
      </c>
      <c r="AJ596" s="152">
        <v>111.682748</v>
      </c>
      <c r="AK596" s="152">
        <v>8.5</v>
      </c>
      <c r="AL596" s="152">
        <v>10793</v>
      </c>
      <c r="AM596" s="152">
        <v>103.513648</v>
      </c>
      <c r="AN596" s="152">
        <v>106.33587</v>
      </c>
      <c r="AO596" s="152">
        <v>8</v>
      </c>
    </row>
    <row r="597" spans="1:41" x14ac:dyDescent="0.25">
      <c r="A597" s="148">
        <v>43213</v>
      </c>
      <c r="B597" s="152">
        <v>24</v>
      </c>
      <c r="C597" s="152">
        <v>9.9502030000000001</v>
      </c>
      <c r="D597" s="152">
        <v>9.9502030000000001</v>
      </c>
      <c r="E597" s="152">
        <v>7.5069319999999999</v>
      </c>
      <c r="F597" s="152">
        <v>87</v>
      </c>
      <c r="G597" s="152">
        <v>9.8187160000000002</v>
      </c>
      <c r="H597" s="152">
        <v>9.8187160000000002</v>
      </c>
      <c r="I597" s="152">
        <v>7.6399059999999999</v>
      </c>
      <c r="J597" s="152">
        <v>171</v>
      </c>
      <c r="K597" s="152">
        <v>9.6515780000000007</v>
      </c>
      <c r="L597" s="152">
        <v>9.6515780000000007</v>
      </c>
      <c r="M597" s="152">
        <v>7.6000009999999998</v>
      </c>
      <c r="N597" s="152">
        <v>339</v>
      </c>
      <c r="O597" s="152">
        <v>9.3279160000000001</v>
      </c>
      <c r="P597" s="152">
        <v>9.3279160000000001</v>
      </c>
      <c r="Q597" s="152">
        <v>7.6514150000000001</v>
      </c>
      <c r="R597" s="152">
        <v>1326</v>
      </c>
      <c r="S597" s="152">
        <v>99.663492000000005</v>
      </c>
      <c r="T597" s="152">
        <v>99.744048000000006</v>
      </c>
      <c r="U597" s="152">
        <v>7.25</v>
      </c>
      <c r="V597" s="152">
        <v>2054</v>
      </c>
      <c r="W597" s="152">
        <v>102.787299</v>
      </c>
      <c r="X597" s="152">
        <v>105.676188</v>
      </c>
      <c r="Y597" s="152">
        <v>8</v>
      </c>
      <c r="Z597" s="152" t="s">
        <v>251</v>
      </c>
      <c r="AA597" s="152" t="s">
        <v>251</v>
      </c>
      <c r="AB597" s="152" t="s">
        <v>251</v>
      </c>
      <c r="AC597" s="152" t="s">
        <v>251</v>
      </c>
      <c r="AD597" s="152">
        <v>3328</v>
      </c>
      <c r="AE597" s="152">
        <v>99.718309000000005</v>
      </c>
      <c r="AF597" s="152">
        <v>102.426642</v>
      </c>
      <c r="AG597" s="152">
        <v>7.5</v>
      </c>
      <c r="AH597" s="152">
        <v>7514</v>
      </c>
      <c r="AI597" s="152">
        <v>108.123442</v>
      </c>
      <c r="AJ597" s="152">
        <v>111.192886</v>
      </c>
      <c r="AK597" s="152">
        <v>8.5</v>
      </c>
      <c r="AL597" s="152">
        <v>10790</v>
      </c>
      <c r="AM597" s="152">
        <v>102.888126</v>
      </c>
      <c r="AN597" s="152">
        <v>105.77701500000001</v>
      </c>
      <c r="AO597" s="152">
        <v>8</v>
      </c>
    </row>
    <row r="598" spans="1:41" x14ac:dyDescent="0.25">
      <c r="A598" s="148">
        <v>43214</v>
      </c>
      <c r="B598" s="152">
        <v>23</v>
      </c>
      <c r="C598" s="152">
        <v>9.9523499999999991</v>
      </c>
      <c r="D598" s="152">
        <v>9.9523499999999991</v>
      </c>
      <c r="E598" s="152">
        <v>7.49397</v>
      </c>
      <c r="F598" s="152">
        <v>86</v>
      </c>
      <c r="G598" s="152">
        <v>9.8210060000000006</v>
      </c>
      <c r="H598" s="152">
        <v>9.8210060000000006</v>
      </c>
      <c r="I598" s="152">
        <v>7.6293329999999999</v>
      </c>
      <c r="J598" s="152">
        <v>170</v>
      </c>
      <c r="K598" s="152">
        <v>9.6523040000000009</v>
      </c>
      <c r="L598" s="152">
        <v>9.6523040000000009</v>
      </c>
      <c r="M598" s="152">
        <v>7.6282040000000002</v>
      </c>
      <c r="N598" s="152">
        <v>338</v>
      </c>
      <c r="O598" s="152">
        <v>9.32498</v>
      </c>
      <c r="P598" s="152">
        <v>9.32498</v>
      </c>
      <c r="Q598" s="152">
        <v>7.7100030000000004</v>
      </c>
      <c r="R598" s="152">
        <v>1325</v>
      </c>
      <c r="S598" s="152">
        <v>99.568713000000002</v>
      </c>
      <c r="T598" s="152">
        <v>99.669407000000007</v>
      </c>
      <c r="U598" s="152">
        <v>7.25</v>
      </c>
      <c r="V598" s="152">
        <v>2053</v>
      </c>
      <c r="W598" s="152">
        <v>102.598581</v>
      </c>
      <c r="X598" s="152">
        <v>105.509692</v>
      </c>
      <c r="Y598" s="152">
        <v>8</v>
      </c>
      <c r="Z598" s="152" t="s">
        <v>251</v>
      </c>
      <c r="AA598" s="152" t="s">
        <v>251</v>
      </c>
      <c r="AB598" s="152" t="s">
        <v>251</v>
      </c>
      <c r="AC598" s="152" t="s">
        <v>251</v>
      </c>
      <c r="AD598" s="152">
        <v>3327</v>
      </c>
      <c r="AE598" s="152">
        <v>99.528599</v>
      </c>
      <c r="AF598" s="152">
        <v>102.257766</v>
      </c>
      <c r="AG598" s="152">
        <v>7.5</v>
      </c>
      <c r="AH598" s="152">
        <v>7513</v>
      </c>
      <c r="AI598" s="152">
        <v>107.67136600000001</v>
      </c>
      <c r="AJ598" s="152">
        <v>110.764422</v>
      </c>
      <c r="AK598" s="152">
        <v>8.5</v>
      </c>
      <c r="AL598" s="152">
        <v>10789</v>
      </c>
      <c r="AM598" s="152">
        <v>102.408269</v>
      </c>
      <c r="AN598" s="152">
        <v>105.31938</v>
      </c>
      <c r="AO598" s="152">
        <v>8</v>
      </c>
    </row>
    <row r="599" spans="1:41" x14ac:dyDescent="0.25">
      <c r="A599" s="148">
        <v>43215</v>
      </c>
      <c r="B599" s="152">
        <v>22</v>
      </c>
      <c r="C599" s="152">
        <v>9.9543420000000005</v>
      </c>
      <c r="D599" s="152">
        <v>9.9543420000000005</v>
      </c>
      <c r="E599" s="152">
        <v>7.5055779999999999</v>
      </c>
      <c r="F599" s="152">
        <v>85</v>
      </c>
      <c r="G599" s="152">
        <v>9.8230350000000008</v>
      </c>
      <c r="H599" s="152">
        <v>9.8230350000000008</v>
      </c>
      <c r="I599" s="152">
        <v>7.6300129999999999</v>
      </c>
      <c r="J599" s="152">
        <v>169</v>
      </c>
      <c r="K599" s="152">
        <v>9.6545089999999991</v>
      </c>
      <c r="L599" s="152">
        <v>9.6545089999999991</v>
      </c>
      <c r="M599" s="152">
        <v>7.6229370000000003</v>
      </c>
      <c r="N599" s="152">
        <v>337</v>
      </c>
      <c r="O599" s="152">
        <v>9.3260290000000001</v>
      </c>
      <c r="P599" s="152">
        <v>9.3260290000000001</v>
      </c>
      <c r="Q599" s="152">
        <v>7.7199960000000001</v>
      </c>
      <c r="R599" s="152">
        <v>1324</v>
      </c>
      <c r="S599" s="152">
        <v>99.627641999999994</v>
      </c>
      <c r="T599" s="152">
        <v>99.748474999999999</v>
      </c>
      <c r="U599" s="152">
        <v>7.25</v>
      </c>
      <c r="V599" s="152">
        <v>2052</v>
      </c>
      <c r="W599" s="152">
        <v>102.73465299999999</v>
      </c>
      <c r="X599" s="152">
        <v>105.667986</v>
      </c>
      <c r="Y599" s="152">
        <v>8</v>
      </c>
      <c r="Z599" s="152" t="s">
        <v>251</v>
      </c>
      <c r="AA599" s="152" t="s">
        <v>251</v>
      </c>
      <c r="AB599" s="152" t="s">
        <v>251</v>
      </c>
      <c r="AC599" s="152" t="s">
        <v>251</v>
      </c>
      <c r="AD599" s="152">
        <v>3326</v>
      </c>
      <c r="AE599" s="152">
        <v>99.594723999999999</v>
      </c>
      <c r="AF599" s="152">
        <v>102.344724</v>
      </c>
      <c r="AG599" s="152">
        <v>7.5</v>
      </c>
      <c r="AH599" s="152">
        <v>7512</v>
      </c>
      <c r="AI599" s="152">
        <v>107.66164999999999</v>
      </c>
      <c r="AJ599" s="152">
        <v>110.778317</v>
      </c>
      <c r="AK599" s="152">
        <v>8.5</v>
      </c>
      <c r="AL599" s="152">
        <v>10788</v>
      </c>
      <c r="AM599" s="152">
        <v>102.407561</v>
      </c>
      <c r="AN599" s="152">
        <v>105.34089400000001</v>
      </c>
      <c r="AO599" s="152">
        <v>8</v>
      </c>
    </row>
    <row r="600" spans="1:41" x14ac:dyDescent="0.25">
      <c r="A600" s="148">
        <v>43216</v>
      </c>
      <c r="B600" s="152">
        <v>28</v>
      </c>
      <c r="C600" s="152">
        <v>9.9424799999999998</v>
      </c>
      <c r="D600" s="152">
        <v>9.9424799999999998</v>
      </c>
      <c r="E600" s="152">
        <v>7.4382130000000002</v>
      </c>
      <c r="F600" s="152">
        <v>91</v>
      </c>
      <c r="G600" s="152">
        <v>9.8107799999999994</v>
      </c>
      <c r="H600" s="152">
        <v>9.8107799999999994</v>
      </c>
      <c r="I600" s="152">
        <v>7.630001</v>
      </c>
      <c r="J600" s="152">
        <v>182</v>
      </c>
      <c r="K600" s="152">
        <v>9.6290569999999995</v>
      </c>
      <c r="L600" s="152">
        <v>9.6290569999999995</v>
      </c>
      <c r="M600" s="152">
        <v>7.6199919999999999</v>
      </c>
      <c r="N600" s="152">
        <v>336</v>
      </c>
      <c r="O600" s="152">
        <v>9.3313570000000006</v>
      </c>
      <c r="P600" s="152">
        <v>9.3313570000000006</v>
      </c>
      <c r="Q600" s="152">
        <v>7.6773740000000004</v>
      </c>
      <c r="R600" s="152">
        <v>1323</v>
      </c>
      <c r="S600" s="152">
        <v>99.662992000000003</v>
      </c>
      <c r="T600" s="152">
        <v>99.803963999999993</v>
      </c>
      <c r="U600" s="152">
        <v>7.25</v>
      </c>
      <c r="V600" s="152">
        <v>2051</v>
      </c>
      <c r="W600" s="152">
        <v>102.87792</v>
      </c>
      <c r="X600" s="152">
        <v>105.833476</v>
      </c>
      <c r="Y600" s="152">
        <v>8</v>
      </c>
      <c r="Z600" s="152" t="s">
        <v>251</v>
      </c>
      <c r="AA600" s="152" t="s">
        <v>251</v>
      </c>
      <c r="AB600" s="152" t="s">
        <v>251</v>
      </c>
      <c r="AC600" s="152" t="s">
        <v>251</v>
      </c>
      <c r="AD600" s="152">
        <v>3325</v>
      </c>
      <c r="AE600" s="152">
        <v>99.788949000000002</v>
      </c>
      <c r="AF600" s="152">
        <v>102.559782</v>
      </c>
      <c r="AG600" s="152">
        <v>7.5</v>
      </c>
      <c r="AH600" s="152">
        <v>7511</v>
      </c>
      <c r="AI600" s="152">
        <v>108.14096600000001</v>
      </c>
      <c r="AJ600" s="152">
        <v>111.281244</v>
      </c>
      <c r="AK600" s="152">
        <v>8.5</v>
      </c>
      <c r="AL600" s="152">
        <v>10787</v>
      </c>
      <c r="AM600" s="152">
        <v>102.871285</v>
      </c>
      <c r="AN600" s="152">
        <v>105.826841</v>
      </c>
      <c r="AO600" s="152">
        <v>8</v>
      </c>
    </row>
    <row r="601" spans="1:41" x14ac:dyDescent="0.25">
      <c r="A601" s="148">
        <v>43217</v>
      </c>
      <c r="B601" s="152">
        <v>27</v>
      </c>
      <c r="C601" s="152">
        <v>9.9444320000000008</v>
      </c>
      <c r="D601" s="152">
        <v>9.9444320000000008</v>
      </c>
      <c r="E601" s="152">
        <v>7.4504669999999997</v>
      </c>
      <c r="F601" s="152">
        <v>90</v>
      </c>
      <c r="G601" s="152">
        <v>9.8126219999999993</v>
      </c>
      <c r="H601" s="152">
        <v>9.8126219999999993</v>
      </c>
      <c r="I601" s="152">
        <v>7.6382440000000003</v>
      </c>
      <c r="J601" s="152">
        <v>181</v>
      </c>
      <c r="K601" s="152">
        <v>9.6311669999999996</v>
      </c>
      <c r="L601" s="152">
        <v>9.6311669999999996</v>
      </c>
      <c r="M601" s="152">
        <v>7.6168389999999997</v>
      </c>
      <c r="N601" s="152">
        <v>335</v>
      </c>
      <c r="O601" s="152">
        <v>9.3345339999999997</v>
      </c>
      <c r="P601" s="152">
        <v>9.3345339999999997</v>
      </c>
      <c r="Q601" s="152">
        <v>7.6610959999999997</v>
      </c>
      <c r="R601" s="152">
        <v>1322</v>
      </c>
      <c r="S601" s="152">
        <v>99.789338000000001</v>
      </c>
      <c r="T601" s="152">
        <v>99.950449000000006</v>
      </c>
      <c r="U601" s="152">
        <v>7.25</v>
      </c>
      <c r="V601" s="152">
        <v>2050</v>
      </c>
      <c r="W601" s="152">
        <v>103.142505</v>
      </c>
      <c r="X601" s="152">
        <v>106.120283</v>
      </c>
      <c r="Y601" s="152">
        <v>8</v>
      </c>
      <c r="Z601" s="152" t="s">
        <v>251</v>
      </c>
      <c r="AA601" s="152" t="s">
        <v>251</v>
      </c>
      <c r="AB601" s="152" t="s">
        <v>251</v>
      </c>
      <c r="AC601" s="152" t="s">
        <v>251</v>
      </c>
      <c r="AD601" s="152">
        <v>3324</v>
      </c>
      <c r="AE601" s="152">
        <v>100.31586799999999</v>
      </c>
      <c r="AF601" s="152">
        <v>103.107535</v>
      </c>
      <c r="AG601" s="152">
        <v>7.5</v>
      </c>
      <c r="AH601" s="152">
        <v>7510</v>
      </c>
      <c r="AI601" s="152">
        <v>109.162903</v>
      </c>
      <c r="AJ601" s="152">
        <v>112.326792</v>
      </c>
      <c r="AK601" s="152">
        <v>8.5</v>
      </c>
      <c r="AL601" s="152">
        <v>10786</v>
      </c>
      <c r="AM601" s="152">
        <v>103.956653</v>
      </c>
      <c r="AN601" s="152">
        <v>106.934431</v>
      </c>
      <c r="AO601" s="152">
        <v>8</v>
      </c>
    </row>
    <row r="602" spans="1:41" x14ac:dyDescent="0.25">
      <c r="A602" s="148">
        <v>43220</v>
      </c>
      <c r="B602" s="152">
        <v>24</v>
      </c>
      <c r="C602" s="152">
        <v>9.9509279999999993</v>
      </c>
      <c r="D602" s="152">
        <v>9.9509279999999993</v>
      </c>
      <c r="E602" s="152">
        <v>7.3970989999999999</v>
      </c>
      <c r="F602" s="152">
        <v>87</v>
      </c>
      <c r="G602" s="152">
        <v>9.8188829999999996</v>
      </c>
      <c r="H602" s="152">
        <v>9.8188829999999996</v>
      </c>
      <c r="I602" s="152">
        <v>7.6327379999999998</v>
      </c>
      <c r="J602" s="152">
        <v>178</v>
      </c>
      <c r="K602" s="152">
        <v>9.6341590000000004</v>
      </c>
      <c r="L602" s="152">
        <v>9.6341590000000004</v>
      </c>
      <c r="M602" s="152">
        <v>7.6799970000000002</v>
      </c>
      <c r="N602" s="152">
        <v>332</v>
      </c>
      <c r="O602" s="152">
        <v>9.3393840000000008</v>
      </c>
      <c r="P602" s="152">
        <v>9.3393840000000008</v>
      </c>
      <c r="Q602" s="152">
        <v>7.6699979999999996</v>
      </c>
      <c r="R602" s="152">
        <v>1319</v>
      </c>
      <c r="S602" s="152">
        <v>99.536666999999994</v>
      </c>
      <c r="T602" s="152">
        <v>99.758195000000001</v>
      </c>
      <c r="U602" s="152">
        <v>7.25</v>
      </c>
      <c r="V602" s="152">
        <v>2047</v>
      </c>
      <c r="W602" s="152">
        <v>102.93027499999999</v>
      </c>
      <c r="X602" s="152">
        <v>105.97471899999999</v>
      </c>
      <c r="Y602" s="152">
        <v>8</v>
      </c>
      <c r="Z602" s="152" t="s">
        <v>251</v>
      </c>
      <c r="AA602" s="152" t="s">
        <v>251</v>
      </c>
      <c r="AB602" s="152" t="s">
        <v>251</v>
      </c>
      <c r="AC602" s="152" t="s">
        <v>251</v>
      </c>
      <c r="AD602" s="152">
        <v>3321</v>
      </c>
      <c r="AE602" s="152">
        <v>100.123006</v>
      </c>
      <c r="AF602" s="152">
        <v>102.97717299999999</v>
      </c>
      <c r="AG602" s="152">
        <v>7.5</v>
      </c>
      <c r="AH602" s="152">
        <v>7507</v>
      </c>
      <c r="AI602" s="152">
        <v>108.880341</v>
      </c>
      <c r="AJ602" s="152">
        <v>112.11506300000001</v>
      </c>
      <c r="AK602" s="152">
        <v>8.5</v>
      </c>
      <c r="AL602" s="152">
        <v>10783</v>
      </c>
      <c r="AM602" s="152">
        <v>103.82384500000001</v>
      </c>
      <c r="AN602" s="152">
        <v>106.868289</v>
      </c>
      <c r="AO602" s="152">
        <v>8</v>
      </c>
    </row>
    <row r="603" spans="1:41" x14ac:dyDescent="0.25">
      <c r="A603" s="148">
        <v>43222</v>
      </c>
      <c r="B603" s="152">
        <v>22</v>
      </c>
      <c r="C603" s="152">
        <v>9.954542</v>
      </c>
      <c r="D603" s="152">
        <v>9.954542</v>
      </c>
      <c r="E603" s="152">
        <v>7.4725510000000002</v>
      </c>
      <c r="F603" s="152">
        <v>85</v>
      </c>
      <c r="G603" s="152">
        <v>9.8226359999999993</v>
      </c>
      <c r="H603" s="152">
        <v>9.8226359999999993</v>
      </c>
      <c r="I603" s="152">
        <v>7.6475270000000002</v>
      </c>
      <c r="J603" s="152">
        <v>176</v>
      </c>
      <c r="K603" s="152">
        <v>9.6381990000000002</v>
      </c>
      <c r="L603" s="152">
        <v>9.6381990000000002</v>
      </c>
      <c r="M603" s="152">
        <v>7.6782760000000003</v>
      </c>
      <c r="N603" s="152">
        <v>330</v>
      </c>
      <c r="O603" s="152">
        <v>9.3424689999999995</v>
      </c>
      <c r="P603" s="152">
        <v>9.3424689999999995</v>
      </c>
      <c r="Q603" s="152">
        <v>7.6779120000000001</v>
      </c>
      <c r="R603" s="152">
        <v>1317</v>
      </c>
      <c r="S603" s="152">
        <v>99.568878999999995</v>
      </c>
      <c r="T603" s="152">
        <v>99.830685000000003</v>
      </c>
      <c r="U603" s="152">
        <v>7.25</v>
      </c>
      <c r="V603" s="152">
        <v>2045</v>
      </c>
      <c r="W603" s="152">
        <v>102.774664</v>
      </c>
      <c r="X603" s="152">
        <v>105.863553</v>
      </c>
      <c r="Y603" s="152">
        <v>8</v>
      </c>
      <c r="Z603" s="152" t="s">
        <v>251</v>
      </c>
      <c r="AA603" s="152" t="s">
        <v>251</v>
      </c>
      <c r="AB603" s="152" t="s">
        <v>251</v>
      </c>
      <c r="AC603" s="152" t="s">
        <v>251</v>
      </c>
      <c r="AD603" s="152">
        <v>3319</v>
      </c>
      <c r="AE603" s="152">
        <v>99.794295000000005</v>
      </c>
      <c r="AF603" s="152">
        <v>102.690128</v>
      </c>
      <c r="AG603" s="152">
        <v>7.5</v>
      </c>
      <c r="AH603" s="152">
        <v>7505</v>
      </c>
      <c r="AI603" s="152">
        <v>108.549283</v>
      </c>
      <c r="AJ603" s="152">
        <v>111.831227</v>
      </c>
      <c r="AK603" s="152">
        <v>8.5</v>
      </c>
      <c r="AL603" s="152">
        <v>10781</v>
      </c>
      <c r="AM603" s="152">
        <v>103.367802</v>
      </c>
      <c r="AN603" s="152">
        <v>106.45669100000001</v>
      </c>
      <c r="AO603" s="152">
        <v>8</v>
      </c>
    </row>
    <row r="604" spans="1:41" x14ac:dyDescent="0.25">
      <c r="A604" s="148">
        <v>43223</v>
      </c>
      <c r="B604" s="152">
        <v>28</v>
      </c>
      <c r="C604" s="152">
        <v>9.9418539999999993</v>
      </c>
      <c r="D604" s="152">
        <v>9.9418539999999993</v>
      </c>
      <c r="E604" s="152">
        <v>7.5196379999999996</v>
      </c>
      <c r="F604" s="152">
        <v>91</v>
      </c>
      <c r="G604" s="152">
        <v>9.8103660000000001</v>
      </c>
      <c r="H604" s="152">
        <v>9.8103660000000001</v>
      </c>
      <c r="I604" s="152">
        <v>7.6470180000000001</v>
      </c>
      <c r="J604" s="152">
        <v>175</v>
      </c>
      <c r="K604" s="152">
        <v>9.6402149999999995</v>
      </c>
      <c r="L604" s="152">
        <v>9.6402149999999995</v>
      </c>
      <c r="M604" s="152">
        <v>7.6775169999999999</v>
      </c>
      <c r="N604" s="152">
        <v>329</v>
      </c>
      <c r="O604" s="152">
        <v>9.3441639999999992</v>
      </c>
      <c r="P604" s="152">
        <v>9.3441639999999992</v>
      </c>
      <c r="Q604" s="152">
        <v>7.6800030000000001</v>
      </c>
      <c r="R604" s="152">
        <v>1316</v>
      </c>
      <c r="S604" s="152">
        <v>99.567284999999998</v>
      </c>
      <c r="T604" s="152">
        <v>99.849228999999994</v>
      </c>
      <c r="U604" s="152">
        <v>7.25</v>
      </c>
      <c r="V604" s="152">
        <v>2044</v>
      </c>
      <c r="W604" s="152">
        <v>102.727307</v>
      </c>
      <c r="X604" s="152">
        <v>105.838418</v>
      </c>
      <c r="Y604" s="152">
        <v>8</v>
      </c>
      <c r="Z604" s="152" t="s">
        <v>251</v>
      </c>
      <c r="AA604" s="152" t="s">
        <v>251</v>
      </c>
      <c r="AB604" s="152" t="s">
        <v>251</v>
      </c>
      <c r="AC604" s="152" t="s">
        <v>251</v>
      </c>
      <c r="AD604" s="152">
        <v>3318</v>
      </c>
      <c r="AE604" s="152">
        <v>99.790693000000005</v>
      </c>
      <c r="AF604" s="152">
        <v>102.70735999999999</v>
      </c>
      <c r="AG604" s="152">
        <v>7.5</v>
      </c>
      <c r="AH604" s="152">
        <v>7504</v>
      </c>
      <c r="AI604" s="152">
        <v>108.39207399999999</v>
      </c>
      <c r="AJ604" s="152">
        <v>111.69763</v>
      </c>
      <c r="AK604" s="152">
        <v>8.5</v>
      </c>
      <c r="AL604" s="152">
        <v>10780</v>
      </c>
      <c r="AM604" s="152">
        <v>103.237607</v>
      </c>
      <c r="AN604" s="152">
        <v>106.34871800000001</v>
      </c>
      <c r="AO604" s="152">
        <v>8</v>
      </c>
    </row>
    <row r="605" spans="1:41" x14ac:dyDescent="0.25">
      <c r="A605" s="148">
        <v>43224</v>
      </c>
      <c r="B605" s="152">
        <v>27</v>
      </c>
      <c r="C605" s="152">
        <v>9.9443339999999996</v>
      </c>
      <c r="D605" s="152">
        <v>9.9443339999999996</v>
      </c>
      <c r="E605" s="152">
        <v>7.4636810000000002</v>
      </c>
      <c r="F605" s="152">
        <v>90</v>
      </c>
      <c r="G605" s="152">
        <v>9.8121829999999992</v>
      </c>
      <c r="H605" s="152">
        <v>9.8121829999999992</v>
      </c>
      <c r="I605" s="152">
        <v>7.6564819999999996</v>
      </c>
      <c r="J605" s="152">
        <v>174</v>
      </c>
      <c r="K605" s="152">
        <v>9.6425350000000005</v>
      </c>
      <c r="L605" s="152">
        <v>9.6425350000000005</v>
      </c>
      <c r="M605" s="152">
        <v>7.6700030000000003</v>
      </c>
      <c r="N605" s="152">
        <v>328</v>
      </c>
      <c r="O605" s="152">
        <v>9.3452000000000002</v>
      </c>
      <c r="P605" s="152">
        <v>9.3452000000000002</v>
      </c>
      <c r="Q605" s="152">
        <v>7.6903959999999998</v>
      </c>
      <c r="R605" s="152">
        <v>1315</v>
      </c>
      <c r="S605" s="152">
        <v>99.438474999999997</v>
      </c>
      <c r="T605" s="152">
        <v>99.740557999999993</v>
      </c>
      <c r="U605" s="152">
        <v>7.25</v>
      </c>
      <c r="V605" s="152">
        <v>2043</v>
      </c>
      <c r="W605" s="152">
        <v>102.497591</v>
      </c>
      <c r="X605" s="152">
        <v>105.63092399999999</v>
      </c>
      <c r="Y605" s="152">
        <v>8</v>
      </c>
      <c r="Z605" s="152" t="s">
        <v>251</v>
      </c>
      <c r="AA605" s="152" t="s">
        <v>251</v>
      </c>
      <c r="AB605" s="152" t="s">
        <v>251</v>
      </c>
      <c r="AC605" s="152" t="s">
        <v>251</v>
      </c>
      <c r="AD605" s="152">
        <v>3317</v>
      </c>
      <c r="AE605" s="152">
        <v>99.546222999999998</v>
      </c>
      <c r="AF605" s="152">
        <v>102.483723</v>
      </c>
      <c r="AG605" s="152">
        <v>7.5</v>
      </c>
      <c r="AH605" s="152">
        <v>7503</v>
      </c>
      <c r="AI605" s="152">
        <v>107.756478</v>
      </c>
      <c r="AJ605" s="152">
        <v>111.085645</v>
      </c>
      <c r="AK605" s="152">
        <v>8.5</v>
      </c>
      <c r="AL605" s="152">
        <v>10779</v>
      </c>
      <c r="AM605" s="152">
        <v>102.55775</v>
      </c>
      <c r="AN605" s="152">
        <v>105.69108300000001</v>
      </c>
      <c r="AO605" s="152">
        <v>8</v>
      </c>
    </row>
    <row r="606" spans="1:41" x14ac:dyDescent="0.25">
      <c r="A606" s="148">
        <v>43227</v>
      </c>
      <c r="B606" s="152">
        <v>24</v>
      </c>
      <c r="C606" s="152">
        <v>9.9504959999999993</v>
      </c>
      <c r="D606" s="152">
        <v>9.9504959999999993</v>
      </c>
      <c r="E606" s="152">
        <v>7.4625430000000001</v>
      </c>
      <c r="F606" s="152">
        <v>87</v>
      </c>
      <c r="G606" s="152">
        <v>9.818346</v>
      </c>
      <c r="H606" s="152">
        <v>9.818346</v>
      </c>
      <c r="I606" s="152">
        <v>7.6557880000000003</v>
      </c>
      <c r="J606" s="152">
        <v>171</v>
      </c>
      <c r="K606" s="152">
        <v>9.6470260000000003</v>
      </c>
      <c r="L606" s="152">
        <v>9.6470260000000003</v>
      </c>
      <c r="M606" s="152">
        <v>7.7029249999999996</v>
      </c>
      <c r="N606" s="152">
        <v>325</v>
      </c>
      <c r="O606" s="152">
        <v>9.3469130000000007</v>
      </c>
      <c r="P606" s="152">
        <v>9.3469130000000007</v>
      </c>
      <c r="Q606" s="152">
        <v>7.739662</v>
      </c>
      <c r="R606" s="152">
        <v>1312</v>
      </c>
      <c r="S606" s="152">
        <v>99.132823000000002</v>
      </c>
      <c r="T606" s="152">
        <v>99.495322999999999</v>
      </c>
      <c r="U606" s="152">
        <v>7.25</v>
      </c>
      <c r="V606" s="152">
        <v>2040</v>
      </c>
      <c r="W606" s="152">
        <v>102.12223400000001</v>
      </c>
      <c r="X606" s="152">
        <v>105.32223399999999</v>
      </c>
      <c r="Y606" s="152">
        <v>8</v>
      </c>
      <c r="Z606" s="152" t="s">
        <v>251</v>
      </c>
      <c r="AA606" s="152" t="s">
        <v>251</v>
      </c>
      <c r="AB606" s="152" t="s">
        <v>251</v>
      </c>
      <c r="AC606" s="152" t="s">
        <v>251</v>
      </c>
      <c r="AD606" s="152">
        <v>3314</v>
      </c>
      <c r="AE606" s="152">
        <v>99.063090000000003</v>
      </c>
      <c r="AF606" s="152">
        <v>102.06309</v>
      </c>
      <c r="AG606" s="152">
        <v>7.5</v>
      </c>
      <c r="AH606" s="152">
        <v>7500</v>
      </c>
      <c r="AI606" s="152">
        <v>106.91806200000001</v>
      </c>
      <c r="AJ606" s="152">
        <v>110.318062</v>
      </c>
      <c r="AK606" s="152">
        <v>8.5</v>
      </c>
      <c r="AL606" s="152">
        <v>10776</v>
      </c>
      <c r="AM606" s="152">
        <v>101.625</v>
      </c>
      <c r="AN606" s="152">
        <v>104.825</v>
      </c>
      <c r="AO606" s="152">
        <v>8</v>
      </c>
    </row>
    <row r="607" spans="1:41" x14ac:dyDescent="0.25">
      <c r="A607" s="148">
        <v>43228</v>
      </c>
      <c r="B607" s="152">
        <v>23</v>
      </c>
      <c r="C607" s="152">
        <v>9.9527249999999992</v>
      </c>
      <c r="D607" s="152">
        <v>9.9527249999999992</v>
      </c>
      <c r="E607" s="152">
        <v>7.4347130000000003</v>
      </c>
      <c r="F607" s="152">
        <v>86</v>
      </c>
      <c r="G607" s="152">
        <v>9.8184570000000004</v>
      </c>
      <c r="H607" s="152">
        <v>9.8184570000000004</v>
      </c>
      <c r="I607" s="152">
        <v>7.7399880000000003</v>
      </c>
      <c r="J607" s="152">
        <v>170</v>
      </c>
      <c r="K607" s="152">
        <v>9.6467519999999993</v>
      </c>
      <c r="L607" s="152">
        <v>9.6467519999999993</v>
      </c>
      <c r="M607" s="152">
        <v>7.7544709999999997</v>
      </c>
      <c r="N607" s="152">
        <v>324</v>
      </c>
      <c r="O607" s="152">
        <v>9.3417910000000006</v>
      </c>
      <c r="P607" s="152">
        <v>9.3417910000000006</v>
      </c>
      <c r="Q607" s="152">
        <v>7.8287269999999998</v>
      </c>
      <c r="R607" s="152">
        <v>1311</v>
      </c>
      <c r="S607" s="152">
        <v>98.827613999999997</v>
      </c>
      <c r="T607" s="152">
        <v>99.210252999999994</v>
      </c>
      <c r="U607" s="152">
        <v>7.25</v>
      </c>
      <c r="V607" s="152">
        <v>2039</v>
      </c>
      <c r="W607" s="152">
        <v>101.631794</v>
      </c>
      <c r="X607" s="152">
        <v>104.854016</v>
      </c>
      <c r="Y607" s="152">
        <v>8</v>
      </c>
      <c r="Z607" s="152" t="s">
        <v>251</v>
      </c>
      <c r="AA607" s="152" t="s">
        <v>251</v>
      </c>
      <c r="AB607" s="152" t="s">
        <v>251</v>
      </c>
      <c r="AC607" s="152" t="s">
        <v>251</v>
      </c>
      <c r="AD607" s="152">
        <v>3313</v>
      </c>
      <c r="AE607" s="152">
        <v>98.435057</v>
      </c>
      <c r="AF607" s="152">
        <v>101.45589</v>
      </c>
      <c r="AG607" s="152">
        <v>7.5</v>
      </c>
      <c r="AH607" s="152">
        <v>7499</v>
      </c>
      <c r="AI607" s="152">
        <v>106.094544</v>
      </c>
      <c r="AJ607" s="152">
        <v>109.51815499999999</v>
      </c>
      <c r="AK607" s="152">
        <v>8.5</v>
      </c>
      <c r="AL607" s="152">
        <v>10775</v>
      </c>
      <c r="AM607" s="152">
        <v>100.78368</v>
      </c>
      <c r="AN607" s="152">
        <v>104.00590200000001</v>
      </c>
      <c r="AO607" s="152">
        <v>8</v>
      </c>
    </row>
    <row r="608" spans="1:41" x14ac:dyDescent="0.25">
      <c r="A608" s="148">
        <v>43229</v>
      </c>
      <c r="B608" s="152">
        <v>22</v>
      </c>
      <c r="C608" s="152">
        <v>9.9546349999999997</v>
      </c>
      <c r="D608" s="152">
        <v>9.9546349999999997</v>
      </c>
      <c r="E608" s="152">
        <v>7.4571930000000002</v>
      </c>
      <c r="F608" s="152">
        <v>85</v>
      </c>
      <c r="G608" s="152">
        <v>9.8212130000000002</v>
      </c>
      <c r="H608" s="152">
        <v>9.8212130000000002</v>
      </c>
      <c r="I608" s="152">
        <v>7.71</v>
      </c>
      <c r="J608" s="152">
        <v>169</v>
      </c>
      <c r="K608" s="152">
        <v>9.6500909999999998</v>
      </c>
      <c r="L608" s="152">
        <v>9.6500909999999998</v>
      </c>
      <c r="M608" s="152">
        <v>7.7239509999999996</v>
      </c>
      <c r="N608" s="152">
        <v>323</v>
      </c>
      <c r="O608" s="152">
        <v>9.3466210000000007</v>
      </c>
      <c r="P608" s="152">
        <v>9.3466210000000007</v>
      </c>
      <c r="Q608" s="152">
        <v>7.7913110000000003</v>
      </c>
      <c r="R608" s="152">
        <v>1310</v>
      </c>
      <c r="S608" s="152">
        <v>98.882261999999997</v>
      </c>
      <c r="T608" s="152">
        <v>99.285039999999995</v>
      </c>
      <c r="U608" s="152">
        <v>7.25</v>
      </c>
      <c r="V608" s="152">
        <v>2038</v>
      </c>
      <c r="W608" s="152">
        <v>101.70812100000001</v>
      </c>
      <c r="X608" s="152">
        <v>104.95256500000001</v>
      </c>
      <c r="Y608" s="152">
        <v>8</v>
      </c>
      <c r="Z608" s="152" t="s">
        <v>251</v>
      </c>
      <c r="AA608" s="152" t="s">
        <v>251</v>
      </c>
      <c r="AB608" s="152" t="s">
        <v>251</v>
      </c>
      <c r="AC608" s="152" t="s">
        <v>251</v>
      </c>
      <c r="AD608" s="152">
        <v>3312</v>
      </c>
      <c r="AE608" s="152">
        <v>98.682034999999999</v>
      </c>
      <c r="AF608" s="152">
        <v>101.723702</v>
      </c>
      <c r="AG608" s="152">
        <v>7.5</v>
      </c>
      <c r="AH608" s="152">
        <v>7498</v>
      </c>
      <c r="AI608" s="152">
        <v>106.626037</v>
      </c>
      <c r="AJ608" s="152">
        <v>110.07325899999999</v>
      </c>
      <c r="AK608" s="152">
        <v>8.5</v>
      </c>
      <c r="AL608" s="152">
        <v>10774</v>
      </c>
      <c r="AM608" s="152">
        <v>101.46458699999999</v>
      </c>
      <c r="AN608" s="152">
        <v>104.709031</v>
      </c>
      <c r="AO608" s="152">
        <v>8</v>
      </c>
    </row>
    <row r="609" spans="1:41" x14ac:dyDescent="0.25">
      <c r="A609" s="148">
        <v>43230</v>
      </c>
      <c r="B609" s="152">
        <v>28</v>
      </c>
      <c r="C609" s="152">
        <v>9.9418869999999995</v>
      </c>
      <c r="D609" s="152">
        <v>9.9418869999999995</v>
      </c>
      <c r="E609" s="152">
        <v>7.5153449999999999</v>
      </c>
      <c r="F609" s="152">
        <v>91</v>
      </c>
      <c r="G609" s="152">
        <v>9.8096639999999997</v>
      </c>
      <c r="H609" s="152">
        <v>9.8096639999999997</v>
      </c>
      <c r="I609" s="152">
        <v>7.6758749999999996</v>
      </c>
      <c r="J609" s="152">
        <v>182</v>
      </c>
      <c r="K609" s="152">
        <v>9.6270860000000003</v>
      </c>
      <c r="L609" s="152">
        <v>9.6270860000000003</v>
      </c>
      <c r="M609" s="152">
        <v>7.6620489999999997</v>
      </c>
      <c r="N609" s="152">
        <v>322</v>
      </c>
      <c r="O609" s="152">
        <v>9.3508429999999993</v>
      </c>
      <c r="P609" s="152">
        <v>9.3508429999999993</v>
      </c>
      <c r="Q609" s="152">
        <v>7.7614989999999997</v>
      </c>
      <c r="R609" s="152">
        <v>1309</v>
      </c>
      <c r="S609" s="152">
        <v>99.252746999999999</v>
      </c>
      <c r="T609" s="152">
        <v>99.675663999999998</v>
      </c>
      <c r="U609" s="152">
        <v>7.25</v>
      </c>
      <c r="V609" s="152">
        <v>2037</v>
      </c>
      <c r="W609" s="152">
        <v>102.213335</v>
      </c>
      <c r="X609" s="152">
        <v>105.480002</v>
      </c>
      <c r="Y609" s="152">
        <v>8</v>
      </c>
      <c r="Z609" s="152" t="s">
        <v>251</v>
      </c>
      <c r="AA609" s="152" t="s">
        <v>251</v>
      </c>
      <c r="AB609" s="152" t="s">
        <v>251</v>
      </c>
      <c r="AC609" s="152" t="s">
        <v>251</v>
      </c>
      <c r="AD609" s="152">
        <v>3311</v>
      </c>
      <c r="AE609" s="152">
        <v>99.570877999999993</v>
      </c>
      <c r="AF609" s="152">
        <v>102.63337799999999</v>
      </c>
      <c r="AG609" s="152">
        <v>7.5</v>
      </c>
      <c r="AH609" s="152">
        <v>7497</v>
      </c>
      <c r="AI609" s="152">
        <v>107.925443</v>
      </c>
      <c r="AJ609" s="152">
        <v>111.396276</v>
      </c>
      <c r="AK609" s="152">
        <v>8.5</v>
      </c>
      <c r="AL609" s="152">
        <v>10773</v>
      </c>
      <c r="AM609" s="152">
        <v>102.999155</v>
      </c>
      <c r="AN609" s="152">
        <v>106.265822</v>
      </c>
      <c r="AO609" s="152">
        <v>8</v>
      </c>
    </row>
    <row r="610" spans="1:41" x14ac:dyDescent="0.25">
      <c r="A610" s="148">
        <v>43231</v>
      </c>
      <c r="B610" s="152">
        <v>27</v>
      </c>
      <c r="C610" s="152">
        <v>9.9439159999999998</v>
      </c>
      <c r="D610" s="152">
        <v>9.9439159999999998</v>
      </c>
      <c r="E610" s="152">
        <v>7.5200420000000001</v>
      </c>
      <c r="F610" s="152">
        <v>90</v>
      </c>
      <c r="G610" s="152">
        <v>9.8115939999999995</v>
      </c>
      <c r="H610" s="152">
        <v>9.8115939999999995</v>
      </c>
      <c r="I610" s="152">
        <v>7.6809539999999998</v>
      </c>
      <c r="J610" s="152">
        <v>181</v>
      </c>
      <c r="K610" s="152">
        <v>9.6287269999999996</v>
      </c>
      <c r="L610" s="152">
        <v>9.6287269999999996</v>
      </c>
      <c r="M610" s="152">
        <v>7.6691710000000004</v>
      </c>
      <c r="N610" s="152">
        <v>321</v>
      </c>
      <c r="O610" s="152">
        <v>9.3528450000000003</v>
      </c>
      <c r="P610" s="152">
        <v>9.3528450000000003</v>
      </c>
      <c r="Q610" s="152">
        <v>7.7600059999999997</v>
      </c>
      <c r="R610" s="152">
        <v>1308</v>
      </c>
      <c r="S610" s="152">
        <v>99.221423999999999</v>
      </c>
      <c r="T610" s="152">
        <v>99.664479999999998</v>
      </c>
      <c r="U610" s="152">
        <v>7.25</v>
      </c>
      <c r="V610" s="152">
        <v>2036</v>
      </c>
      <c r="W610" s="152">
        <v>102.12259</v>
      </c>
      <c r="X610" s="152">
        <v>105.411479</v>
      </c>
      <c r="Y610" s="152">
        <v>8</v>
      </c>
      <c r="Z610" s="152" t="s">
        <v>251</v>
      </c>
      <c r="AA610" s="152" t="s">
        <v>251</v>
      </c>
      <c r="AB610" s="152" t="s">
        <v>251</v>
      </c>
      <c r="AC610" s="152" t="s">
        <v>251</v>
      </c>
      <c r="AD610" s="152">
        <v>3310</v>
      </c>
      <c r="AE610" s="152">
        <v>99.398971000000003</v>
      </c>
      <c r="AF610" s="152">
        <v>102.482304</v>
      </c>
      <c r="AG610" s="152">
        <v>7.5</v>
      </c>
      <c r="AH610" s="152">
        <v>7496</v>
      </c>
      <c r="AI610" s="152">
        <v>107.585549</v>
      </c>
      <c r="AJ610" s="152">
        <v>111.079993</v>
      </c>
      <c r="AK610" s="152">
        <v>8.5</v>
      </c>
      <c r="AL610" s="152">
        <v>10772</v>
      </c>
      <c r="AM610" s="152">
        <v>102.527562</v>
      </c>
      <c r="AN610" s="152">
        <v>105.816451</v>
      </c>
      <c r="AO610" s="152">
        <v>8</v>
      </c>
    </row>
    <row r="611" spans="1:41" x14ac:dyDescent="0.25">
      <c r="A611" s="148">
        <v>43234</v>
      </c>
      <c r="B611" s="152">
        <v>24</v>
      </c>
      <c r="C611" s="152">
        <v>9.9498820000000006</v>
      </c>
      <c r="D611" s="152">
        <v>9.9498820000000006</v>
      </c>
      <c r="E611" s="152">
        <v>7.5555669999999999</v>
      </c>
      <c r="F611" s="152">
        <v>87</v>
      </c>
      <c r="G611" s="152">
        <v>9.8172899999999998</v>
      </c>
      <c r="H611" s="152">
        <v>9.8172899999999998</v>
      </c>
      <c r="I611" s="152">
        <v>7.7011209999999997</v>
      </c>
      <c r="J611" s="152">
        <v>178</v>
      </c>
      <c r="K611" s="152">
        <v>9.6339419999999993</v>
      </c>
      <c r="L611" s="152">
        <v>9.6339419999999993</v>
      </c>
      <c r="M611" s="152">
        <v>7.6847260000000004</v>
      </c>
      <c r="N611" s="152">
        <v>318</v>
      </c>
      <c r="O611" s="152">
        <v>9.355302</v>
      </c>
      <c r="P611" s="152">
        <v>9.355302</v>
      </c>
      <c r="Q611" s="152">
        <v>7.8014239999999999</v>
      </c>
      <c r="R611" s="152">
        <v>1305</v>
      </c>
      <c r="S611" s="152">
        <v>98.944541999999998</v>
      </c>
      <c r="T611" s="152">
        <v>99.448014000000001</v>
      </c>
      <c r="U611" s="152">
        <v>7.25</v>
      </c>
      <c r="V611" s="152">
        <v>2033</v>
      </c>
      <c r="W611" s="152">
        <v>101.706748</v>
      </c>
      <c r="X611" s="152">
        <v>105.062304</v>
      </c>
      <c r="Y611" s="152">
        <v>8</v>
      </c>
      <c r="Z611" s="152" t="s">
        <v>251</v>
      </c>
      <c r="AA611" s="152" t="s">
        <v>251</v>
      </c>
      <c r="AB611" s="152" t="s">
        <v>251</v>
      </c>
      <c r="AC611" s="152" t="s">
        <v>251</v>
      </c>
      <c r="AD611" s="152">
        <v>3307</v>
      </c>
      <c r="AE611" s="152">
        <v>98.812715999999995</v>
      </c>
      <c r="AF611" s="152">
        <v>101.958549</v>
      </c>
      <c r="AG611" s="152">
        <v>7.5</v>
      </c>
      <c r="AH611" s="152">
        <v>7493</v>
      </c>
      <c r="AI611" s="152">
        <v>106.603279</v>
      </c>
      <c r="AJ611" s="152">
        <v>110.16855700000001</v>
      </c>
      <c r="AK611" s="152">
        <v>8.5</v>
      </c>
      <c r="AL611" s="152">
        <v>10769</v>
      </c>
      <c r="AM611" s="152">
        <v>101.45013299999999</v>
      </c>
      <c r="AN611" s="152">
        <v>104.805689</v>
      </c>
      <c r="AO611" s="152">
        <v>8</v>
      </c>
    </row>
    <row r="612" spans="1:41" x14ac:dyDescent="0.25">
      <c r="A612" s="148">
        <v>43235</v>
      </c>
      <c r="B612" s="152">
        <v>23</v>
      </c>
      <c r="C612" s="152">
        <v>9.9522089999999999</v>
      </c>
      <c r="D612" s="152">
        <v>9.9522089999999999</v>
      </c>
      <c r="E612" s="152">
        <v>7.5162509999999996</v>
      </c>
      <c r="F612" s="152">
        <v>86</v>
      </c>
      <c r="G612" s="152">
        <v>9.8182740000000006</v>
      </c>
      <c r="H612" s="152">
        <v>9.8182740000000006</v>
      </c>
      <c r="I612" s="152">
        <v>7.747935</v>
      </c>
      <c r="J612" s="152">
        <v>177</v>
      </c>
      <c r="K612" s="152">
        <v>9.6302079999999997</v>
      </c>
      <c r="L612" s="152">
        <v>9.6302079999999997</v>
      </c>
      <c r="M612" s="152">
        <v>7.8100009999999997</v>
      </c>
      <c r="N612" s="152">
        <v>317</v>
      </c>
      <c r="O612" s="152">
        <v>9.3519989999999993</v>
      </c>
      <c r="P612" s="152">
        <v>9.3519989999999993</v>
      </c>
      <c r="Q612" s="152">
        <v>7.8689080000000002</v>
      </c>
      <c r="R612" s="152">
        <v>1304</v>
      </c>
      <c r="S612" s="152">
        <v>98.636926000000003</v>
      </c>
      <c r="T612" s="152">
        <v>99.160537000000005</v>
      </c>
      <c r="U612" s="152">
        <v>7.25</v>
      </c>
      <c r="V612" s="152">
        <v>2032</v>
      </c>
      <c r="W612" s="152">
        <v>101.205488</v>
      </c>
      <c r="X612" s="152">
        <v>104.58326599999999</v>
      </c>
      <c r="Y612" s="152">
        <v>8</v>
      </c>
      <c r="Z612" s="152" t="s">
        <v>251</v>
      </c>
      <c r="AA612" s="152" t="s">
        <v>251</v>
      </c>
      <c r="AB612" s="152" t="s">
        <v>251</v>
      </c>
      <c r="AC612" s="152" t="s">
        <v>251</v>
      </c>
      <c r="AD612" s="152">
        <v>3306</v>
      </c>
      <c r="AE612" s="152">
        <v>98.176745999999994</v>
      </c>
      <c r="AF612" s="152">
        <v>101.343413</v>
      </c>
      <c r="AG612" s="152">
        <v>7.5</v>
      </c>
      <c r="AH612" s="152">
        <v>7492</v>
      </c>
      <c r="AI612" s="152">
        <v>105.851544</v>
      </c>
      <c r="AJ612" s="152">
        <v>109.440433</v>
      </c>
      <c r="AK612" s="152">
        <v>8.5</v>
      </c>
      <c r="AL612" s="152">
        <v>10768</v>
      </c>
      <c r="AM612" s="152">
        <v>100.59187799999999</v>
      </c>
      <c r="AN612" s="152">
        <v>103.969656</v>
      </c>
      <c r="AO612" s="152">
        <v>8</v>
      </c>
    </row>
    <row r="613" spans="1:41" x14ac:dyDescent="0.25">
      <c r="A613" s="148">
        <v>43236</v>
      </c>
      <c r="B613" s="152">
        <v>22</v>
      </c>
      <c r="C613" s="152">
        <v>9.954091</v>
      </c>
      <c r="D613" s="152">
        <v>9.954091</v>
      </c>
      <c r="E613" s="152">
        <v>7.5470290000000002</v>
      </c>
      <c r="F613" s="152">
        <v>85</v>
      </c>
      <c r="G613" s="152">
        <v>9.8204609999999999</v>
      </c>
      <c r="H613" s="152">
        <v>9.8204609999999999</v>
      </c>
      <c r="I613" s="152">
        <v>7.7430219999999998</v>
      </c>
      <c r="J613" s="152">
        <v>176</v>
      </c>
      <c r="K613" s="152">
        <v>9.6345559999999999</v>
      </c>
      <c r="L613" s="152">
        <v>9.6345559999999999</v>
      </c>
      <c r="M613" s="152">
        <v>7.758521</v>
      </c>
      <c r="N613" s="152">
        <v>316</v>
      </c>
      <c r="O613" s="152">
        <v>9.3574610000000007</v>
      </c>
      <c r="P613" s="152">
        <v>9.3574610000000007</v>
      </c>
      <c r="Q613" s="152">
        <v>7.8227039999999999</v>
      </c>
      <c r="R613" s="152">
        <v>1303</v>
      </c>
      <c r="S613" s="152">
        <v>98.756321</v>
      </c>
      <c r="T613" s="152">
        <v>99.300071000000003</v>
      </c>
      <c r="U613" s="152">
        <v>7.25</v>
      </c>
      <c r="V613" s="152">
        <v>2031</v>
      </c>
      <c r="W613" s="152">
        <v>101.375606</v>
      </c>
      <c r="X613" s="152">
        <v>104.775606</v>
      </c>
      <c r="Y613" s="152">
        <v>8</v>
      </c>
      <c r="Z613" s="152" t="s">
        <v>251</v>
      </c>
      <c r="AA613" s="152" t="s">
        <v>251</v>
      </c>
      <c r="AB613" s="152" t="s">
        <v>251</v>
      </c>
      <c r="AC613" s="152" t="s">
        <v>251</v>
      </c>
      <c r="AD613" s="152">
        <v>3305</v>
      </c>
      <c r="AE613" s="152">
        <v>98.430035000000004</v>
      </c>
      <c r="AF613" s="152">
        <v>101.617535</v>
      </c>
      <c r="AG613" s="152">
        <v>7.5</v>
      </c>
      <c r="AH613" s="152">
        <v>7491</v>
      </c>
      <c r="AI613" s="152">
        <v>106.456737</v>
      </c>
      <c r="AJ613" s="152">
        <v>110.069237</v>
      </c>
      <c r="AK613" s="152">
        <v>8.5</v>
      </c>
      <c r="AL613" s="152">
        <v>10767</v>
      </c>
      <c r="AM613" s="152">
        <v>101.120552</v>
      </c>
      <c r="AN613" s="152">
        <v>104.520552</v>
      </c>
      <c r="AO613" s="152">
        <v>8</v>
      </c>
    </row>
    <row r="614" spans="1:41" x14ac:dyDescent="0.25">
      <c r="A614" s="148">
        <v>43237</v>
      </c>
      <c r="B614" s="152">
        <v>28</v>
      </c>
      <c r="C614" s="152">
        <v>9.9415490000000002</v>
      </c>
      <c r="D614" s="152">
        <v>9.9415490000000002</v>
      </c>
      <c r="E614" s="152">
        <v>7.5593139999999996</v>
      </c>
      <c r="F614" s="152">
        <v>91</v>
      </c>
      <c r="G614" s="152">
        <v>9.8083480000000005</v>
      </c>
      <c r="H614" s="152">
        <v>9.8083480000000005</v>
      </c>
      <c r="I614" s="152">
        <v>7.729984</v>
      </c>
      <c r="J614" s="152">
        <v>175</v>
      </c>
      <c r="K614" s="152">
        <v>9.6366720000000008</v>
      </c>
      <c r="L614" s="152">
        <v>9.6366720000000008</v>
      </c>
      <c r="M614" s="152">
        <v>7.7559719999999999</v>
      </c>
      <c r="N614" s="152">
        <v>315</v>
      </c>
      <c r="O614" s="152">
        <v>9.3611050000000002</v>
      </c>
      <c r="P614" s="152">
        <v>9.3611050000000002</v>
      </c>
      <c r="Q614" s="152">
        <v>7.799995</v>
      </c>
      <c r="R614" s="152">
        <v>1302</v>
      </c>
      <c r="S614" s="152">
        <v>98.699568999999997</v>
      </c>
      <c r="T614" s="152">
        <v>99.263458</v>
      </c>
      <c r="U614" s="152">
        <v>7.25</v>
      </c>
      <c r="V614" s="152">
        <v>2030</v>
      </c>
      <c r="W614" s="152">
        <v>101.292179</v>
      </c>
      <c r="X614" s="152">
        <v>104.714401</v>
      </c>
      <c r="Y614" s="152">
        <v>8</v>
      </c>
      <c r="Z614" s="152" t="s">
        <v>251</v>
      </c>
      <c r="AA614" s="152" t="s">
        <v>251</v>
      </c>
      <c r="AB614" s="152" t="s">
        <v>251</v>
      </c>
      <c r="AC614" s="152" t="s">
        <v>251</v>
      </c>
      <c r="AD614" s="152">
        <v>3304</v>
      </c>
      <c r="AE614" s="152">
        <v>98.375231999999997</v>
      </c>
      <c r="AF614" s="152">
        <v>101.58356499999999</v>
      </c>
      <c r="AG614" s="152">
        <v>7.5</v>
      </c>
      <c r="AH614" s="152">
        <v>7490</v>
      </c>
      <c r="AI614" s="152">
        <v>106.27281600000001</v>
      </c>
      <c r="AJ614" s="152">
        <v>109.90892700000001</v>
      </c>
      <c r="AK614" s="152">
        <v>8.5</v>
      </c>
      <c r="AL614" s="152">
        <v>10766</v>
      </c>
      <c r="AM614" s="152">
        <v>101.000474</v>
      </c>
      <c r="AN614" s="152">
        <v>104.422696</v>
      </c>
      <c r="AO614" s="152">
        <v>8</v>
      </c>
    </row>
    <row r="615" spans="1:41" x14ac:dyDescent="0.25">
      <c r="A615" s="148">
        <v>43238</v>
      </c>
      <c r="B615" s="152">
        <v>27</v>
      </c>
      <c r="C615" s="152">
        <v>9.9436940000000007</v>
      </c>
      <c r="D615" s="152">
        <v>9.9436940000000007</v>
      </c>
      <c r="E615" s="152">
        <v>7.5499780000000003</v>
      </c>
      <c r="F615" s="152">
        <v>90</v>
      </c>
      <c r="G615" s="152">
        <v>9.8092240000000004</v>
      </c>
      <c r="H615" s="152">
        <v>9.8092240000000004</v>
      </c>
      <c r="I615" s="152">
        <v>7.7794530000000002</v>
      </c>
      <c r="J615" s="152">
        <v>174</v>
      </c>
      <c r="K615" s="152">
        <v>9.635548</v>
      </c>
      <c r="L615" s="152">
        <v>9.635548</v>
      </c>
      <c r="M615" s="152">
        <v>7.8255910000000002</v>
      </c>
      <c r="N615" s="152">
        <v>314</v>
      </c>
      <c r="O615" s="152">
        <v>9.3549290000000003</v>
      </c>
      <c r="P615" s="152">
        <v>9.3549290000000003</v>
      </c>
      <c r="Q615" s="152">
        <v>7.9056920000000002</v>
      </c>
      <c r="R615" s="152">
        <v>1301</v>
      </c>
      <c r="S615" s="152">
        <v>98.538854999999998</v>
      </c>
      <c r="T615" s="152">
        <v>99.122883000000002</v>
      </c>
      <c r="U615" s="152">
        <v>7.25</v>
      </c>
      <c r="V615" s="152">
        <v>2029</v>
      </c>
      <c r="W615" s="152">
        <v>101.031369</v>
      </c>
      <c r="X615" s="152">
        <v>104.475813</v>
      </c>
      <c r="Y615" s="152">
        <v>8</v>
      </c>
      <c r="Z615" s="152" t="s">
        <v>251</v>
      </c>
      <c r="AA615" s="152" t="s">
        <v>251</v>
      </c>
      <c r="AB615" s="152" t="s">
        <v>251</v>
      </c>
      <c r="AC615" s="152" t="s">
        <v>251</v>
      </c>
      <c r="AD615" s="152">
        <v>3303</v>
      </c>
      <c r="AE615" s="152">
        <v>98.050867999999994</v>
      </c>
      <c r="AF615" s="152">
        <v>101.280035</v>
      </c>
      <c r="AG615" s="152">
        <v>7.5</v>
      </c>
      <c r="AH615" s="152">
        <v>7489</v>
      </c>
      <c r="AI615" s="152">
        <v>105.64950399999999</v>
      </c>
      <c r="AJ615" s="152">
        <v>109.309226</v>
      </c>
      <c r="AK615" s="152">
        <v>8.5</v>
      </c>
      <c r="AL615" s="152">
        <v>10765</v>
      </c>
      <c r="AM615" s="152">
        <v>100.332807</v>
      </c>
      <c r="AN615" s="152">
        <v>103.77725100000001</v>
      </c>
      <c r="AO615" s="152">
        <v>8</v>
      </c>
    </row>
    <row r="616" spans="1:41" x14ac:dyDescent="0.25">
      <c r="A616" s="148">
        <v>43241</v>
      </c>
      <c r="B616" s="152">
        <v>24</v>
      </c>
      <c r="C616" s="152">
        <v>9.9498850000000001</v>
      </c>
      <c r="D616" s="152">
        <v>9.9498850000000001</v>
      </c>
      <c r="E616" s="152">
        <v>7.5551120000000003</v>
      </c>
      <c r="F616" s="152">
        <v>87</v>
      </c>
      <c r="G616" s="152">
        <v>9.815334</v>
      </c>
      <c r="H616" s="152">
        <v>9.815334</v>
      </c>
      <c r="I616" s="152">
        <v>7.7851160000000004</v>
      </c>
      <c r="J616" s="152">
        <v>171</v>
      </c>
      <c r="K616" s="152">
        <v>9.6404709999999998</v>
      </c>
      <c r="L616" s="152">
        <v>9.6404709999999998</v>
      </c>
      <c r="M616" s="152">
        <v>7.8513089999999996</v>
      </c>
      <c r="N616" s="152">
        <v>311</v>
      </c>
      <c r="O616" s="152">
        <v>9.3575199999999992</v>
      </c>
      <c r="P616" s="152">
        <v>9.3575199999999992</v>
      </c>
      <c r="Q616" s="152">
        <v>7.9476909999999998</v>
      </c>
      <c r="R616" s="152">
        <v>1298</v>
      </c>
      <c r="S616" s="152">
        <v>98.640289999999993</v>
      </c>
      <c r="T616" s="152">
        <v>99.284734</v>
      </c>
      <c r="U616" s="152">
        <v>7.25</v>
      </c>
      <c r="V616" s="152">
        <v>2026</v>
      </c>
      <c r="W616" s="152">
        <v>101.24617499999999</v>
      </c>
      <c r="X616" s="152">
        <v>104.75728599999999</v>
      </c>
      <c r="Y616" s="152">
        <v>8</v>
      </c>
      <c r="Z616" s="152" t="s">
        <v>251</v>
      </c>
      <c r="AA616" s="152" t="s">
        <v>251</v>
      </c>
      <c r="AB616" s="152" t="s">
        <v>251</v>
      </c>
      <c r="AC616" s="152" t="s">
        <v>251</v>
      </c>
      <c r="AD616" s="152">
        <v>3300</v>
      </c>
      <c r="AE616" s="152">
        <v>98.258785000000003</v>
      </c>
      <c r="AF616" s="152">
        <v>101.55045200000001</v>
      </c>
      <c r="AG616" s="152">
        <v>7.5</v>
      </c>
      <c r="AH616" s="152">
        <v>7486</v>
      </c>
      <c r="AI616" s="152">
        <v>106.069042</v>
      </c>
      <c r="AJ616" s="152">
        <v>109.799598</v>
      </c>
      <c r="AK616" s="152">
        <v>8.5</v>
      </c>
      <c r="AL616" s="152">
        <v>10762</v>
      </c>
      <c r="AM616" s="152">
        <v>100.825686</v>
      </c>
      <c r="AN616" s="152">
        <v>104.336797</v>
      </c>
      <c r="AO616" s="152">
        <v>8</v>
      </c>
    </row>
    <row r="617" spans="1:41" x14ac:dyDescent="0.25">
      <c r="A617" s="148">
        <v>43242</v>
      </c>
      <c r="B617" s="152">
        <v>23</v>
      </c>
      <c r="C617" s="152">
        <v>9.9522010000000005</v>
      </c>
      <c r="D617" s="152">
        <v>9.9522010000000005</v>
      </c>
      <c r="E617" s="152">
        <v>7.5175159999999996</v>
      </c>
      <c r="F617" s="152">
        <v>86</v>
      </c>
      <c r="G617" s="152">
        <v>9.8180350000000001</v>
      </c>
      <c r="H617" s="152">
        <v>9.8180350000000001</v>
      </c>
      <c r="I617" s="152">
        <v>7.7583140000000004</v>
      </c>
      <c r="J617" s="152">
        <v>170</v>
      </c>
      <c r="K617" s="152">
        <v>9.6442259999999997</v>
      </c>
      <c r="L617" s="152">
        <v>9.6442259999999997</v>
      </c>
      <c r="M617" s="152">
        <v>7.8119670000000001</v>
      </c>
      <c r="N617" s="152">
        <v>310</v>
      </c>
      <c r="O617" s="152">
        <v>9.3629569999999998</v>
      </c>
      <c r="P617" s="152">
        <v>9.3629569999999998</v>
      </c>
      <c r="Q617" s="152">
        <v>7.9012630000000001</v>
      </c>
      <c r="R617" s="152">
        <v>1297</v>
      </c>
      <c r="S617" s="152">
        <v>98.645641999999995</v>
      </c>
      <c r="T617" s="152">
        <v>99.310225000000003</v>
      </c>
      <c r="U617" s="152">
        <v>7.25</v>
      </c>
      <c r="V617" s="152">
        <v>2025</v>
      </c>
      <c r="W617" s="152">
        <v>101.28850799999999</v>
      </c>
      <c r="X617" s="152">
        <v>104.82184100000001</v>
      </c>
      <c r="Y617" s="152">
        <v>8</v>
      </c>
      <c r="Z617" s="152" t="s">
        <v>251</v>
      </c>
      <c r="AA617" s="152" t="s">
        <v>251</v>
      </c>
      <c r="AB617" s="152" t="s">
        <v>251</v>
      </c>
      <c r="AC617" s="152" t="s">
        <v>251</v>
      </c>
      <c r="AD617" s="152">
        <v>3299</v>
      </c>
      <c r="AE617" s="152">
        <v>98.373397999999995</v>
      </c>
      <c r="AF617" s="152">
        <v>101.68589799999999</v>
      </c>
      <c r="AG617" s="152">
        <v>7.5</v>
      </c>
      <c r="AH617" s="152">
        <v>7485</v>
      </c>
      <c r="AI617" s="152">
        <v>106.06799100000001</v>
      </c>
      <c r="AJ617" s="152">
        <v>109.822158</v>
      </c>
      <c r="AK617" s="152">
        <v>8.5</v>
      </c>
      <c r="AL617" s="152">
        <v>10761</v>
      </c>
      <c r="AM617" s="152">
        <v>101.01845900000001</v>
      </c>
      <c r="AN617" s="152">
        <v>104.55179200000001</v>
      </c>
      <c r="AO617" s="152">
        <v>8</v>
      </c>
    </row>
    <row r="618" spans="1:41" x14ac:dyDescent="0.25">
      <c r="A618" s="148">
        <v>43243</v>
      </c>
      <c r="B618" s="152">
        <v>22</v>
      </c>
      <c r="C618" s="152">
        <v>9.9543809999999997</v>
      </c>
      <c r="D618" s="152">
        <v>9.9543809999999997</v>
      </c>
      <c r="E618" s="152">
        <v>7.4991380000000003</v>
      </c>
      <c r="F618" s="152">
        <v>85</v>
      </c>
      <c r="G618" s="152">
        <v>9.8202789999999993</v>
      </c>
      <c r="H618" s="152">
        <v>9.8202789999999993</v>
      </c>
      <c r="I618" s="152">
        <v>7.7510149999999998</v>
      </c>
      <c r="J618" s="152">
        <v>169</v>
      </c>
      <c r="K618" s="152">
        <v>9.6471929999999997</v>
      </c>
      <c r="L618" s="152">
        <v>9.6471929999999997</v>
      </c>
      <c r="M618" s="152">
        <v>7.7902610000000001</v>
      </c>
      <c r="N618" s="152">
        <v>309</v>
      </c>
      <c r="O618" s="152">
        <v>9.3657710000000005</v>
      </c>
      <c r="P618" s="152">
        <v>9.3657710000000005</v>
      </c>
      <c r="Q618" s="152">
        <v>7.8894469999999997</v>
      </c>
      <c r="R618" s="152">
        <v>1296</v>
      </c>
      <c r="S618" s="152">
        <v>98.778294000000002</v>
      </c>
      <c r="T618" s="152">
        <v>99.463015999999996</v>
      </c>
      <c r="U618" s="152">
        <v>7.25</v>
      </c>
      <c r="V618" s="152">
        <v>2024</v>
      </c>
      <c r="W618" s="152">
        <v>101.508489</v>
      </c>
      <c r="X618" s="152">
        <v>105.06404499999999</v>
      </c>
      <c r="Y618" s="152">
        <v>8</v>
      </c>
      <c r="Z618" s="152" t="s">
        <v>251</v>
      </c>
      <c r="AA618" s="152" t="s">
        <v>251</v>
      </c>
      <c r="AB618" s="152" t="s">
        <v>251</v>
      </c>
      <c r="AC618" s="152" t="s">
        <v>251</v>
      </c>
      <c r="AD618" s="152">
        <v>3298</v>
      </c>
      <c r="AE618" s="152">
        <v>98.693184000000002</v>
      </c>
      <c r="AF618" s="152">
        <v>102.026517</v>
      </c>
      <c r="AG618" s="152">
        <v>7.5</v>
      </c>
      <c r="AH618" s="152">
        <v>7484</v>
      </c>
      <c r="AI618" s="152">
        <v>106.364721</v>
      </c>
      <c r="AJ618" s="152">
        <v>110.142499</v>
      </c>
      <c r="AK618" s="152">
        <v>8.5</v>
      </c>
      <c r="AL618" s="152">
        <v>10760</v>
      </c>
      <c r="AM618" s="152">
        <v>101.162226</v>
      </c>
      <c r="AN618" s="152">
        <v>104.717782</v>
      </c>
      <c r="AO618" s="152">
        <v>8</v>
      </c>
    </row>
    <row r="619" spans="1:41" x14ac:dyDescent="0.25">
      <c r="A619" s="148">
        <v>43244</v>
      </c>
      <c r="B619" s="152">
        <v>28</v>
      </c>
      <c r="C619" s="152">
        <v>9.9419299999999993</v>
      </c>
      <c r="D619" s="152">
        <v>9.9419299999999993</v>
      </c>
      <c r="E619" s="152">
        <v>7.5097519999999998</v>
      </c>
      <c r="F619" s="152">
        <v>91</v>
      </c>
      <c r="G619" s="152">
        <v>9.8082220000000007</v>
      </c>
      <c r="H619" s="152">
        <v>9.8082220000000007</v>
      </c>
      <c r="I619" s="152">
        <v>7.7351650000000003</v>
      </c>
      <c r="J619" s="152">
        <v>182</v>
      </c>
      <c r="K619" s="152">
        <v>9.6198149999999991</v>
      </c>
      <c r="L619" s="152">
        <v>9.6198149999999991</v>
      </c>
      <c r="M619" s="152">
        <v>7.8173469999999998</v>
      </c>
      <c r="N619" s="152">
        <v>364</v>
      </c>
      <c r="O619" s="152">
        <v>9.2608979999999992</v>
      </c>
      <c r="P619" s="152">
        <v>9.2608979999999992</v>
      </c>
      <c r="Q619" s="152">
        <v>7.8931870000000002</v>
      </c>
      <c r="R619" s="152">
        <v>1295</v>
      </c>
      <c r="S619" s="152">
        <v>98.901062999999994</v>
      </c>
      <c r="T619" s="152">
        <v>99.605924000000002</v>
      </c>
      <c r="U619" s="152">
        <v>7.25</v>
      </c>
      <c r="V619" s="152">
        <v>2023</v>
      </c>
      <c r="W619" s="152">
        <v>101.612002</v>
      </c>
      <c r="X619" s="152">
        <v>105.18978</v>
      </c>
      <c r="Y619" s="152">
        <v>8</v>
      </c>
      <c r="Z619" s="152" t="s">
        <v>251</v>
      </c>
      <c r="AA619" s="152" t="s">
        <v>251</v>
      </c>
      <c r="AB619" s="152" t="s">
        <v>251</v>
      </c>
      <c r="AC619" s="152" t="s">
        <v>251</v>
      </c>
      <c r="AD619" s="152">
        <v>3297</v>
      </c>
      <c r="AE619" s="152">
        <v>98.834816000000004</v>
      </c>
      <c r="AF619" s="152">
        <v>102.18898299999999</v>
      </c>
      <c r="AG619" s="152">
        <v>7.5</v>
      </c>
      <c r="AH619" s="152">
        <v>7483</v>
      </c>
      <c r="AI619" s="152">
        <v>106.43004999999999</v>
      </c>
      <c r="AJ619" s="152">
        <v>110.23143899999999</v>
      </c>
      <c r="AK619" s="152">
        <v>8.5</v>
      </c>
      <c r="AL619" s="152">
        <v>10759</v>
      </c>
      <c r="AM619" s="152">
        <v>101.229349</v>
      </c>
      <c r="AN619" s="152">
        <v>104.80712699999999</v>
      </c>
      <c r="AO619" s="152">
        <v>8</v>
      </c>
    </row>
    <row r="620" spans="1:41" x14ac:dyDescent="0.25">
      <c r="A620" s="148">
        <v>43245</v>
      </c>
      <c r="B620" s="152">
        <v>27</v>
      </c>
      <c r="C620" s="152">
        <v>9.9442489999999992</v>
      </c>
      <c r="D620" s="152">
        <v>9.9442489999999992</v>
      </c>
      <c r="E620" s="152">
        <v>7.4751409999999998</v>
      </c>
      <c r="F620" s="152">
        <v>90</v>
      </c>
      <c r="G620" s="152">
        <v>9.810257</v>
      </c>
      <c r="H620" s="152">
        <v>9.810257</v>
      </c>
      <c r="I620" s="152">
        <v>7.7365149999999998</v>
      </c>
      <c r="J620" s="152">
        <v>181</v>
      </c>
      <c r="K620" s="152">
        <v>9.6219830000000002</v>
      </c>
      <c r="L620" s="152">
        <v>9.6219830000000002</v>
      </c>
      <c r="M620" s="152">
        <v>7.8139510000000003</v>
      </c>
      <c r="N620" s="152">
        <v>363</v>
      </c>
      <c r="O620" s="152">
        <v>9.2639230000000001</v>
      </c>
      <c r="P620" s="152">
        <v>9.2639230000000001</v>
      </c>
      <c r="Q620" s="152">
        <v>7.8799630000000001</v>
      </c>
      <c r="R620" s="152">
        <v>1294</v>
      </c>
      <c r="S620" s="152">
        <v>99.093314000000007</v>
      </c>
      <c r="T620" s="152">
        <v>99.818314000000001</v>
      </c>
      <c r="U620" s="152">
        <v>7.25</v>
      </c>
      <c r="V620" s="152">
        <v>2022</v>
      </c>
      <c r="W620" s="152">
        <v>101.793623</v>
      </c>
      <c r="X620" s="152">
        <v>105.39362300000001</v>
      </c>
      <c r="Y620" s="152">
        <v>8</v>
      </c>
      <c r="Z620" s="152" t="s">
        <v>251</v>
      </c>
      <c r="AA620" s="152" t="s">
        <v>251</v>
      </c>
      <c r="AB620" s="152" t="s">
        <v>251</v>
      </c>
      <c r="AC620" s="152" t="s">
        <v>251</v>
      </c>
      <c r="AD620" s="152">
        <v>3296</v>
      </c>
      <c r="AE620" s="152">
        <v>99.149403000000007</v>
      </c>
      <c r="AF620" s="152">
        <v>102.52440300000001</v>
      </c>
      <c r="AG620" s="152">
        <v>7.5</v>
      </c>
      <c r="AH620" s="152">
        <v>7482</v>
      </c>
      <c r="AI620" s="152">
        <v>107.018816</v>
      </c>
      <c r="AJ620" s="152">
        <v>110.843816</v>
      </c>
      <c r="AK620" s="152">
        <v>8.5</v>
      </c>
      <c r="AL620" s="152">
        <v>10758</v>
      </c>
      <c r="AM620" s="152">
        <v>101.83425200000001</v>
      </c>
      <c r="AN620" s="152">
        <v>105.434252</v>
      </c>
      <c r="AO620" s="152">
        <v>8</v>
      </c>
    </row>
    <row r="621" spans="1:41" x14ac:dyDescent="0.25">
      <c r="A621" s="148">
        <v>43248</v>
      </c>
      <c r="B621" s="152">
        <v>24</v>
      </c>
      <c r="C621" s="152">
        <v>9.9502380000000006</v>
      </c>
      <c r="D621" s="152">
        <v>9.9502380000000006</v>
      </c>
      <c r="E621" s="152">
        <v>7.5016299999999996</v>
      </c>
      <c r="F621" s="152">
        <v>87</v>
      </c>
      <c r="G621" s="152">
        <v>9.8162850000000006</v>
      </c>
      <c r="H621" s="152">
        <v>9.8162850000000006</v>
      </c>
      <c r="I621" s="152">
        <v>7.7442739999999999</v>
      </c>
      <c r="J621" s="152">
        <v>178</v>
      </c>
      <c r="K621" s="152">
        <v>9.6277380000000008</v>
      </c>
      <c r="L621" s="152">
        <v>9.6277380000000008</v>
      </c>
      <c r="M621" s="152">
        <v>7.8200029999999998</v>
      </c>
      <c r="N621" s="152">
        <v>360</v>
      </c>
      <c r="O621" s="152">
        <v>9.2687369999999998</v>
      </c>
      <c r="P621" s="152">
        <v>9.2687369999999998</v>
      </c>
      <c r="Q621" s="152">
        <v>7.8895650000000002</v>
      </c>
      <c r="R621" s="152">
        <v>1291</v>
      </c>
      <c r="S621" s="152">
        <v>99.071708000000001</v>
      </c>
      <c r="T621" s="152">
        <v>99.857124999999996</v>
      </c>
      <c r="U621" s="152">
        <v>7.25</v>
      </c>
      <c r="V621" s="152">
        <v>2019</v>
      </c>
      <c r="W621" s="152">
        <v>101.744792</v>
      </c>
      <c r="X621" s="152">
        <v>105.41145899999999</v>
      </c>
      <c r="Y621" s="152">
        <v>8</v>
      </c>
      <c r="Z621" s="152" t="s">
        <v>251</v>
      </c>
      <c r="AA621" s="152" t="s">
        <v>251</v>
      </c>
      <c r="AB621" s="152" t="s">
        <v>251</v>
      </c>
      <c r="AC621" s="152" t="s">
        <v>251</v>
      </c>
      <c r="AD621" s="152">
        <v>3293</v>
      </c>
      <c r="AE621" s="152">
        <v>99.025430999999998</v>
      </c>
      <c r="AF621" s="152">
        <v>102.462931</v>
      </c>
      <c r="AG621" s="152">
        <v>7.5</v>
      </c>
      <c r="AH621" s="152">
        <v>7479</v>
      </c>
      <c r="AI621" s="152">
        <v>106.739019</v>
      </c>
      <c r="AJ621" s="152">
        <v>110.634852</v>
      </c>
      <c r="AK621" s="152">
        <v>8.5</v>
      </c>
      <c r="AL621" s="152">
        <v>10755</v>
      </c>
      <c r="AM621" s="152">
        <v>101.706475</v>
      </c>
      <c r="AN621" s="152">
        <v>105.373142</v>
      </c>
      <c r="AO621" s="152">
        <v>8</v>
      </c>
    </row>
    <row r="622" spans="1:41" x14ac:dyDescent="0.25">
      <c r="A622" s="148">
        <v>43249</v>
      </c>
      <c r="B622" s="152">
        <v>23</v>
      </c>
      <c r="C622" s="152">
        <v>9.9524380000000008</v>
      </c>
      <c r="D622" s="152">
        <v>9.9524380000000008</v>
      </c>
      <c r="E622" s="152">
        <v>7.4800639999999996</v>
      </c>
      <c r="F622" s="152">
        <v>86</v>
      </c>
      <c r="G622" s="152">
        <v>9.8186479999999996</v>
      </c>
      <c r="H622" s="152">
        <v>9.8186479999999996</v>
      </c>
      <c r="I622" s="152">
        <v>7.7316950000000002</v>
      </c>
      <c r="J622" s="152">
        <v>177</v>
      </c>
      <c r="K622" s="152">
        <v>9.6270170000000004</v>
      </c>
      <c r="L622" s="152">
        <v>9.6270170000000004</v>
      </c>
      <c r="M622" s="152">
        <v>7.8800059999999998</v>
      </c>
      <c r="N622" s="152">
        <v>359</v>
      </c>
      <c r="O622" s="152">
        <v>9.2668850000000003</v>
      </c>
      <c r="P622" s="152">
        <v>9.2668850000000003</v>
      </c>
      <c r="Q622" s="152">
        <v>7.9331630000000004</v>
      </c>
      <c r="R622" s="152">
        <v>1290</v>
      </c>
      <c r="S622" s="152">
        <v>98.769785999999996</v>
      </c>
      <c r="T622" s="152">
        <v>99.575342000000006</v>
      </c>
      <c r="U622" s="152">
        <v>7.25</v>
      </c>
      <c r="V622" s="152">
        <v>2018</v>
      </c>
      <c r="W622" s="152">
        <v>101.50155700000001</v>
      </c>
      <c r="X622" s="152">
        <v>105.19044599999999</v>
      </c>
      <c r="Y622" s="152">
        <v>8</v>
      </c>
      <c r="Z622" s="152" t="s">
        <v>251</v>
      </c>
      <c r="AA622" s="152" t="s">
        <v>251</v>
      </c>
      <c r="AB622" s="152" t="s">
        <v>251</v>
      </c>
      <c r="AC622" s="152" t="s">
        <v>251</v>
      </c>
      <c r="AD622" s="152">
        <v>3292</v>
      </c>
      <c r="AE622" s="152">
        <v>98.644043999999994</v>
      </c>
      <c r="AF622" s="152">
        <v>102.102377</v>
      </c>
      <c r="AG622" s="152">
        <v>7.5</v>
      </c>
      <c r="AH622" s="152">
        <v>7478</v>
      </c>
      <c r="AI622" s="152">
        <v>106.398152</v>
      </c>
      <c r="AJ622" s="152">
        <v>110.31759599999999</v>
      </c>
      <c r="AK622" s="152">
        <v>8.5</v>
      </c>
      <c r="AL622" s="152">
        <v>10754</v>
      </c>
      <c r="AM622" s="152">
        <v>101.135172</v>
      </c>
      <c r="AN622" s="152">
        <v>104.824061</v>
      </c>
      <c r="AO622" s="152">
        <v>8</v>
      </c>
    </row>
    <row r="623" spans="1:41" x14ac:dyDescent="0.25">
      <c r="A623" s="148">
        <v>43250</v>
      </c>
      <c r="B623" s="152">
        <v>22</v>
      </c>
      <c r="C623" s="152">
        <v>9.9542830000000002</v>
      </c>
      <c r="D623" s="152">
        <v>9.9542830000000002</v>
      </c>
      <c r="E623" s="152">
        <v>7.5153210000000001</v>
      </c>
      <c r="F623" s="152">
        <v>85</v>
      </c>
      <c r="G623" s="152">
        <v>9.820926</v>
      </c>
      <c r="H623" s="152">
        <v>9.820926</v>
      </c>
      <c r="I623" s="152">
        <v>7.7226020000000002</v>
      </c>
      <c r="J623" s="152">
        <v>176</v>
      </c>
      <c r="K623" s="152">
        <v>9.6299530000000004</v>
      </c>
      <c r="L623" s="152">
        <v>9.6299530000000004</v>
      </c>
      <c r="M623" s="152">
        <v>7.86</v>
      </c>
      <c r="N623" s="152">
        <v>358</v>
      </c>
      <c r="O623" s="152">
        <v>9.2690479999999997</v>
      </c>
      <c r="P623" s="152">
        <v>9.2690479999999997</v>
      </c>
      <c r="Q623" s="152">
        <v>7.93</v>
      </c>
      <c r="R623" s="152">
        <v>1289</v>
      </c>
      <c r="S623" s="152">
        <v>98.583225999999996</v>
      </c>
      <c r="T623" s="152">
        <v>99.408919999999995</v>
      </c>
      <c r="U623" s="152">
        <v>7.25</v>
      </c>
      <c r="V623" s="152">
        <v>2017</v>
      </c>
      <c r="W623" s="152">
        <v>101.169023</v>
      </c>
      <c r="X623" s="152">
        <v>104.880134</v>
      </c>
      <c r="Y623" s="152">
        <v>8</v>
      </c>
      <c r="Z623" s="152" t="s">
        <v>251</v>
      </c>
      <c r="AA623" s="152" t="s">
        <v>251</v>
      </c>
      <c r="AB623" s="152" t="s">
        <v>251</v>
      </c>
      <c r="AC623" s="152" t="s">
        <v>251</v>
      </c>
      <c r="AD623" s="152">
        <v>3291</v>
      </c>
      <c r="AE623" s="152">
        <v>98.250821999999999</v>
      </c>
      <c r="AF623" s="152">
        <v>101.729989</v>
      </c>
      <c r="AG623" s="152">
        <v>7.5</v>
      </c>
      <c r="AH623" s="152">
        <v>7477</v>
      </c>
      <c r="AI623" s="152">
        <v>105.819255</v>
      </c>
      <c r="AJ623" s="152">
        <v>109.762311</v>
      </c>
      <c r="AK623" s="152">
        <v>8.5</v>
      </c>
      <c r="AL623" s="152">
        <v>10753</v>
      </c>
      <c r="AM623" s="152">
        <v>100.557918</v>
      </c>
      <c r="AN623" s="152">
        <v>104.269029</v>
      </c>
      <c r="AO623" s="152">
        <v>8</v>
      </c>
    </row>
    <row r="624" spans="1:41" x14ac:dyDescent="0.25">
      <c r="A624" s="148">
        <v>43251</v>
      </c>
      <c r="B624" s="152">
        <v>28</v>
      </c>
      <c r="C624" s="152">
        <v>9.9418640000000007</v>
      </c>
      <c r="D624" s="152">
        <v>9.9418640000000007</v>
      </c>
      <c r="E624" s="152">
        <v>7.5183369999999998</v>
      </c>
      <c r="F624" s="152">
        <v>91</v>
      </c>
      <c r="G624" s="152">
        <v>9.8081040000000002</v>
      </c>
      <c r="H624" s="152">
        <v>9.8081040000000002</v>
      </c>
      <c r="I624" s="152">
        <v>7.7400180000000001</v>
      </c>
      <c r="J624" s="152">
        <v>175</v>
      </c>
      <c r="K624" s="152">
        <v>9.6318090000000005</v>
      </c>
      <c r="L624" s="152">
        <v>9.6318090000000005</v>
      </c>
      <c r="M624" s="152">
        <v>7.8637509999999997</v>
      </c>
      <c r="N624" s="152">
        <v>357</v>
      </c>
      <c r="O624" s="152">
        <v>9.2683850000000003</v>
      </c>
      <c r="P624" s="152">
        <v>9.2683850000000003</v>
      </c>
      <c r="Q624" s="152">
        <v>7.9599950000000002</v>
      </c>
      <c r="R624" s="152">
        <v>1288</v>
      </c>
      <c r="S624" s="152">
        <v>98.435694999999996</v>
      </c>
      <c r="T624" s="152">
        <v>99.281527999999994</v>
      </c>
      <c r="U624" s="152">
        <v>7.25</v>
      </c>
      <c r="V624" s="152">
        <v>2016</v>
      </c>
      <c r="W624" s="152">
        <v>100.93547100000001</v>
      </c>
      <c r="X624" s="152">
        <v>104.66880399999999</v>
      </c>
      <c r="Y624" s="152">
        <v>8</v>
      </c>
      <c r="Z624" s="152" t="s">
        <v>251</v>
      </c>
      <c r="AA624" s="152" t="s">
        <v>251</v>
      </c>
      <c r="AB624" s="152" t="s">
        <v>251</v>
      </c>
      <c r="AC624" s="152" t="s">
        <v>251</v>
      </c>
      <c r="AD624" s="152">
        <v>3290</v>
      </c>
      <c r="AE624" s="152">
        <v>98.123503999999997</v>
      </c>
      <c r="AF624" s="152">
        <v>101.623504</v>
      </c>
      <c r="AG624" s="152">
        <v>7.5</v>
      </c>
      <c r="AH624" s="152">
        <v>7476</v>
      </c>
      <c r="AI624" s="152">
        <v>106.07755299999999</v>
      </c>
      <c r="AJ624" s="152">
        <v>110.04422</v>
      </c>
      <c r="AK624" s="152">
        <v>8.5</v>
      </c>
      <c r="AL624" s="152">
        <v>10752</v>
      </c>
      <c r="AM624" s="152">
        <v>101.019936</v>
      </c>
      <c r="AN624" s="152">
        <v>104.753269</v>
      </c>
      <c r="AO624" s="152">
        <v>8</v>
      </c>
    </row>
    <row r="625" spans="1:41" x14ac:dyDescent="0.25">
      <c r="A625" s="148">
        <v>43252</v>
      </c>
      <c r="B625" s="152">
        <v>27</v>
      </c>
      <c r="C625" s="152">
        <v>9.9438709999999997</v>
      </c>
      <c r="D625" s="152">
        <v>9.9438709999999997</v>
      </c>
      <c r="E625" s="152">
        <v>7.5261100000000001</v>
      </c>
      <c r="F625" s="152">
        <v>90</v>
      </c>
      <c r="G625" s="152">
        <v>9.8099480000000003</v>
      </c>
      <c r="H625" s="152">
        <v>9.8099480000000003</v>
      </c>
      <c r="I625" s="152">
        <v>7.749358</v>
      </c>
      <c r="J625" s="152">
        <v>174</v>
      </c>
      <c r="K625" s="152">
        <v>9.6335560000000005</v>
      </c>
      <c r="L625" s="152">
        <v>9.6335560000000005</v>
      </c>
      <c r="M625" s="152">
        <v>7.8699909999999997</v>
      </c>
      <c r="N625" s="152">
        <v>356</v>
      </c>
      <c r="O625" s="152">
        <v>9.2702179999999998</v>
      </c>
      <c r="P625" s="152">
        <v>9.2702179999999998</v>
      </c>
      <c r="Q625" s="152">
        <v>7.9607809999999999</v>
      </c>
      <c r="R625" s="152">
        <v>1287</v>
      </c>
      <c r="S625" s="152">
        <v>98.367641000000006</v>
      </c>
      <c r="T625" s="152">
        <v>99.233613000000005</v>
      </c>
      <c r="U625" s="152">
        <v>7.25</v>
      </c>
      <c r="V625" s="152">
        <v>2015</v>
      </c>
      <c r="W625" s="152">
        <v>100.81305500000001</v>
      </c>
      <c r="X625" s="152">
        <v>104.568611</v>
      </c>
      <c r="Y625" s="152">
        <v>8</v>
      </c>
      <c r="Z625" s="152" t="s">
        <v>251</v>
      </c>
      <c r="AA625" s="152" t="s">
        <v>251</v>
      </c>
      <c r="AB625" s="152" t="s">
        <v>251</v>
      </c>
      <c r="AC625" s="152" t="s">
        <v>251</v>
      </c>
      <c r="AD625" s="152">
        <v>3289</v>
      </c>
      <c r="AE625" s="152">
        <v>97.870980000000003</v>
      </c>
      <c r="AF625" s="152">
        <v>101.391813</v>
      </c>
      <c r="AG625" s="152">
        <v>7.5</v>
      </c>
      <c r="AH625" s="152">
        <v>7475</v>
      </c>
      <c r="AI625" s="152">
        <v>105.666314</v>
      </c>
      <c r="AJ625" s="152">
        <v>109.656592</v>
      </c>
      <c r="AK625" s="152">
        <v>8.5</v>
      </c>
      <c r="AL625" s="152">
        <v>10751</v>
      </c>
      <c r="AM625" s="152">
        <v>100.428477</v>
      </c>
      <c r="AN625" s="152">
        <v>104.184033</v>
      </c>
      <c r="AO625" s="152">
        <v>8</v>
      </c>
    </row>
    <row r="626" spans="1:41" x14ac:dyDescent="0.25">
      <c r="A626" s="148">
        <v>43255</v>
      </c>
      <c r="B626" s="152">
        <v>24</v>
      </c>
      <c r="C626" s="152">
        <v>9.9502059999999997</v>
      </c>
      <c r="D626" s="152">
        <v>9.9502059999999997</v>
      </c>
      <c r="E626" s="152">
        <v>7.5064780000000004</v>
      </c>
      <c r="F626" s="152">
        <v>87</v>
      </c>
      <c r="G626" s="152">
        <v>9.8159189999999992</v>
      </c>
      <c r="H626" s="152">
        <v>9.8159189999999992</v>
      </c>
      <c r="I626" s="152">
        <v>7.7599919999999996</v>
      </c>
      <c r="J626" s="152">
        <v>171</v>
      </c>
      <c r="K626" s="152">
        <v>9.6387630000000009</v>
      </c>
      <c r="L626" s="152">
        <v>9.6387630000000009</v>
      </c>
      <c r="M626" s="152">
        <v>7.8900059999999996</v>
      </c>
      <c r="N626" s="152">
        <v>353</v>
      </c>
      <c r="O626" s="152">
        <v>9.2743009999999995</v>
      </c>
      <c r="P626" s="152">
        <v>9.2743009999999995</v>
      </c>
      <c r="Q626" s="152">
        <v>7.9800040000000001</v>
      </c>
      <c r="R626" s="152">
        <v>1284</v>
      </c>
      <c r="S626" s="152">
        <v>98.335098000000002</v>
      </c>
      <c r="T626" s="152">
        <v>99.261487000000002</v>
      </c>
      <c r="U626" s="152">
        <v>7.25</v>
      </c>
      <c r="V626" s="152">
        <v>2012</v>
      </c>
      <c r="W626" s="152">
        <v>100.7829</v>
      </c>
      <c r="X626" s="152">
        <v>104.60512199999999</v>
      </c>
      <c r="Y626" s="152">
        <v>8</v>
      </c>
      <c r="Z626" s="152" t="s">
        <v>251</v>
      </c>
      <c r="AA626" s="152" t="s">
        <v>251</v>
      </c>
      <c r="AB626" s="152" t="s">
        <v>251</v>
      </c>
      <c r="AC626" s="152" t="s">
        <v>251</v>
      </c>
      <c r="AD626" s="152">
        <v>3286</v>
      </c>
      <c r="AE626" s="152">
        <v>97.760779999999997</v>
      </c>
      <c r="AF626" s="152">
        <v>101.34411299999999</v>
      </c>
      <c r="AG626" s="152">
        <v>7.5</v>
      </c>
      <c r="AH626" s="152">
        <v>7472</v>
      </c>
      <c r="AI626" s="152">
        <v>105.413639</v>
      </c>
      <c r="AJ626" s="152">
        <v>109.47475</v>
      </c>
      <c r="AK626" s="152">
        <v>8.5</v>
      </c>
      <c r="AL626" s="152">
        <v>10748</v>
      </c>
      <c r="AM626" s="152">
        <v>100.130257</v>
      </c>
      <c r="AN626" s="152">
        <v>103.952479</v>
      </c>
      <c r="AO626" s="152">
        <v>8</v>
      </c>
    </row>
    <row r="627" spans="1:41" x14ac:dyDescent="0.25">
      <c r="A627" s="148">
        <v>43256</v>
      </c>
      <c r="B627" s="152">
        <v>23</v>
      </c>
      <c r="C627" s="152">
        <v>9.952337</v>
      </c>
      <c r="D627" s="152">
        <v>9.952337</v>
      </c>
      <c r="E627" s="152">
        <v>7.4960240000000002</v>
      </c>
      <c r="F627" s="152">
        <v>86</v>
      </c>
      <c r="G627" s="152">
        <v>9.8173049999999993</v>
      </c>
      <c r="H627" s="152">
        <v>9.8173049999999993</v>
      </c>
      <c r="I627" s="152">
        <v>7.7900169999999997</v>
      </c>
      <c r="J627" s="152">
        <v>170</v>
      </c>
      <c r="K627" s="152">
        <v>9.6401179999999993</v>
      </c>
      <c r="L627" s="152">
        <v>9.6401179999999993</v>
      </c>
      <c r="M627" s="152">
        <v>7.9055369999999998</v>
      </c>
      <c r="N627" s="152">
        <v>352</v>
      </c>
      <c r="O627" s="152">
        <v>9.2754189999999994</v>
      </c>
      <c r="P627" s="152">
        <v>9.2754189999999994</v>
      </c>
      <c r="Q627" s="152">
        <v>7.9893830000000001</v>
      </c>
      <c r="R627" s="152">
        <v>1283</v>
      </c>
      <c r="S627" s="152">
        <v>98.303269</v>
      </c>
      <c r="T627" s="152">
        <v>99.249797000000001</v>
      </c>
      <c r="U627" s="152">
        <v>7.25</v>
      </c>
      <c r="V627" s="152">
        <v>2011</v>
      </c>
      <c r="W627" s="152">
        <v>100.75552999999999</v>
      </c>
      <c r="X627" s="152">
        <v>104.599974</v>
      </c>
      <c r="Y627" s="152">
        <v>8</v>
      </c>
      <c r="Z627" s="152" t="s">
        <v>251</v>
      </c>
      <c r="AA627" s="152" t="s">
        <v>251</v>
      </c>
      <c r="AB627" s="152" t="s">
        <v>251</v>
      </c>
      <c r="AC627" s="152" t="s">
        <v>251</v>
      </c>
      <c r="AD627" s="152">
        <v>3285</v>
      </c>
      <c r="AE627" s="152">
        <v>97.756646000000003</v>
      </c>
      <c r="AF627" s="152">
        <v>101.36081299999999</v>
      </c>
      <c r="AG627" s="152">
        <v>7.5</v>
      </c>
      <c r="AH627" s="152">
        <v>7471</v>
      </c>
      <c r="AI627" s="152">
        <v>105.85601200000001</v>
      </c>
      <c r="AJ627" s="152">
        <v>109.94073400000001</v>
      </c>
      <c r="AK627" s="152">
        <v>8.5</v>
      </c>
      <c r="AL627" s="152">
        <v>10747</v>
      </c>
      <c r="AM627" s="152">
        <v>100.677948</v>
      </c>
      <c r="AN627" s="152">
        <v>104.522392</v>
      </c>
      <c r="AO627" s="152">
        <v>8</v>
      </c>
    </row>
    <row r="628" spans="1:41" x14ac:dyDescent="0.25">
      <c r="A628" s="148">
        <v>43257</v>
      </c>
      <c r="B628" s="152">
        <v>22</v>
      </c>
      <c r="C628" s="152">
        <v>9.9546790000000005</v>
      </c>
      <c r="D628" s="152">
        <v>9.9546790000000005</v>
      </c>
      <c r="E628" s="152">
        <v>7.4499269999999997</v>
      </c>
      <c r="F628" s="152">
        <v>85</v>
      </c>
      <c r="G628" s="152">
        <v>9.8199660000000009</v>
      </c>
      <c r="H628" s="152">
        <v>9.8199660000000009</v>
      </c>
      <c r="I628" s="152">
        <v>7.7647620000000002</v>
      </c>
      <c r="J628" s="152">
        <v>169</v>
      </c>
      <c r="K628" s="152">
        <v>9.6432739999999999</v>
      </c>
      <c r="L628" s="152">
        <v>9.6432739999999999</v>
      </c>
      <c r="M628" s="152">
        <v>7.8799970000000004</v>
      </c>
      <c r="N628" s="152">
        <v>351</v>
      </c>
      <c r="O628" s="152">
        <v>9.2817729999999994</v>
      </c>
      <c r="P628" s="152">
        <v>9.2817729999999994</v>
      </c>
      <c r="Q628" s="152">
        <v>7.9364480000000004</v>
      </c>
      <c r="R628" s="152">
        <v>1282</v>
      </c>
      <c r="S628" s="152">
        <v>98.437684000000004</v>
      </c>
      <c r="T628" s="152">
        <v>99.404351000000005</v>
      </c>
      <c r="U628" s="152">
        <v>7.25</v>
      </c>
      <c r="V628" s="152">
        <v>2010</v>
      </c>
      <c r="W628" s="152">
        <v>100.978404</v>
      </c>
      <c r="X628" s="152">
        <v>104.845071</v>
      </c>
      <c r="Y628" s="152">
        <v>8</v>
      </c>
      <c r="Z628" s="152" t="s">
        <v>251</v>
      </c>
      <c r="AA628" s="152" t="s">
        <v>251</v>
      </c>
      <c r="AB628" s="152" t="s">
        <v>251</v>
      </c>
      <c r="AC628" s="152" t="s">
        <v>251</v>
      </c>
      <c r="AD628" s="152">
        <v>3284</v>
      </c>
      <c r="AE628" s="152">
        <v>98.063321000000002</v>
      </c>
      <c r="AF628" s="152">
        <v>101.688321</v>
      </c>
      <c r="AG628" s="152">
        <v>7.5</v>
      </c>
      <c r="AH628" s="152">
        <v>7470</v>
      </c>
      <c r="AI628" s="152">
        <v>105.93537999999999</v>
      </c>
      <c r="AJ628" s="152">
        <v>110.043713</v>
      </c>
      <c r="AK628" s="152">
        <v>8.5</v>
      </c>
      <c r="AL628" s="152">
        <v>10746</v>
      </c>
      <c r="AM628" s="152">
        <v>100.76311099999999</v>
      </c>
      <c r="AN628" s="152">
        <v>104.629778</v>
      </c>
      <c r="AO628" s="152">
        <v>8</v>
      </c>
    </row>
    <row r="629" spans="1:41" x14ac:dyDescent="0.25">
      <c r="A629" s="148">
        <v>43258</v>
      </c>
      <c r="B629" s="152">
        <v>28</v>
      </c>
      <c r="C629" s="152">
        <v>9.9419799999999992</v>
      </c>
      <c r="D629" s="152">
        <v>9.9419799999999992</v>
      </c>
      <c r="E629" s="152">
        <v>7.5032480000000001</v>
      </c>
      <c r="F629" s="152">
        <v>91</v>
      </c>
      <c r="G629" s="152">
        <v>9.8065379999999998</v>
      </c>
      <c r="H629" s="152">
        <v>9.8065379999999998</v>
      </c>
      <c r="I629" s="152">
        <v>7.8044279999999997</v>
      </c>
      <c r="J629" s="152">
        <v>182</v>
      </c>
      <c r="K629" s="152">
        <v>9.6144160000000003</v>
      </c>
      <c r="L629" s="152">
        <v>9.6144160000000003</v>
      </c>
      <c r="M629" s="152">
        <v>7.9328130000000003</v>
      </c>
      <c r="N629" s="152">
        <v>350</v>
      </c>
      <c r="O629" s="152">
        <v>9.2809329999999992</v>
      </c>
      <c r="P629" s="152">
        <v>9.2809329999999992</v>
      </c>
      <c r="Q629" s="152">
        <v>7.9691530000000004</v>
      </c>
      <c r="R629" s="152">
        <v>1281</v>
      </c>
      <c r="S629" s="152">
        <v>98.258646999999996</v>
      </c>
      <c r="T629" s="152">
        <v>99.245452999999998</v>
      </c>
      <c r="U629" s="152">
        <v>7.25</v>
      </c>
      <c r="V629" s="152">
        <v>2009</v>
      </c>
      <c r="W629" s="152">
        <v>100.702888</v>
      </c>
      <c r="X629" s="152">
        <v>104.59177699999999</v>
      </c>
      <c r="Y629" s="152">
        <v>8</v>
      </c>
      <c r="Z629" s="152" t="s">
        <v>251</v>
      </c>
      <c r="AA629" s="152" t="s">
        <v>251</v>
      </c>
      <c r="AB629" s="152" t="s">
        <v>251</v>
      </c>
      <c r="AC629" s="152" t="s">
        <v>251</v>
      </c>
      <c r="AD629" s="152">
        <v>3283</v>
      </c>
      <c r="AE629" s="152">
        <v>97.745081999999996</v>
      </c>
      <c r="AF629" s="152">
        <v>101.39091500000001</v>
      </c>
      <c r="AG629" s="152">
        <v>7.5</v>
      </c>
      <c r="AH629" s="152">
        <v>7469</v>
      </c>
      <c r="AI629" s="152">
        <v>105.63587</v>
      </c>
      <c r="AJ629" s="152">
        <v>109.767814</v>
      </c>
      <c r="AK629" s="152">
        <v>8.5</v>
      </c>
      <c r="AL629" s="152">
        <v>10745</v>
      </c>
      <c r="AM629" s="152">
        <v>100.43857199999999</v>
      </c>
      <c r="AN629" s="152">
        <v>104.327461</v>
      </c>
      <c r="AO629" s="152">
        <v>8</v>
      </c>
    </row>
    <row r="630" spans="1:41" x14ac:dyDescent="0.25">
      <c r="A630" s="148">
        <v>43259</v>
      </c>
      <c r="B630" s="152">
        <v>27</v>
      </c>
      <c r="C630" s="152">
        <v>9.9440249999999999</v>
      </c>
      <c r="D630" s="152">
        <v>9.9440249999999999</v>
      </c>
      <c r="E630" s="152">
        <v>7.505344</v>
      </c>
      <c r="F630" s="152">
        <v>90</v>
      </c>
      <c r="G630" s="152">
        <v>9.8086629999999992</v>
      </c>
      <c r="H630" s="152">
        <v>9.8086629999999992</v>
      </c>
      <c r="I630" s="152">
        <v>7.8027759999999997</v>
      </c>
      <c r="J630" s="152">
        <v>181</v>
      </c>
      <c r="K630" s="152">
        <v>9.6165839999999996</v>
      </c>
      <c r="L630" s="152">
        <v>9.6165839999999996</v>
      </c>
      <c r="M630" s="152">
        <v>7.9300030000000001</v>
      </c>
      <c r="N630" s="152">
        <v>349</v>
      </c>
      <c r="O630" s="152">
        <v>9.2810989999999993</v>
      </c>
      <c r="P630" s="152">
        <v>9.2810989999999993</v>
      </c>
      <c r="Q630" s="152">
        <v>7.99</v>
      </c>
      <c r="R630" s="152">
        <v>1280</v>
      </c>
      <c r="S630" s="152">
        <v>98.295175999999998</v>
      </c>
      <c r="T630" s="152">
        <v>99.302120000000002</v>
      </c>
      <c r="U630" s="152">
        <v>7.25</v>
      </c>
      <c r="V630" s="152">
        <v>2008</v>
      </c>
      <c r="W630" s="152">
        <v>100.798624</v>
      </c>
      <c r="X630" s="152">
        <v>104.70973499999999</v>
      </c>
      <c r="Y630" s="152">
        <v>8</v>
      </c>
      <c r="Z630" s="152" t="s">
        <v>251</v>
      </c>
      <c r="AA630" s="152" t="s">
        <v>251</v>
      </c>
      <c r="AB630" s="152" t="s">
        <v>251</v>
      </c>
      <c r="AC630" s="152" t="s">
        <v>251</v>
      </c>
      <c r="AD630" s="152">
        <v>3282</v>
      </c>
      <c r="AE630" s="152">
        <v>97.829588999999999</v>
      </c>
      <c r="AF630" s="152">
        <v>101.496256</v>
      </c>
      <c r="AG630" s="152">
        <v>7.5</v>
      </c>
      <c r="AH630" s="152">
        <v>7468</v>
      </c>
      <c r="AI630" s="152">
        <v>105.727475</v>
      </c>
      <c r="AJ630" s="152">
        <v>109.883031</v>
      </c>
      <c r="AK630" s="152">
        <v>8.5</v>
      </c>
      <c r="AL630" s="152">
        <v>10744</v>
      </c>
      <c r="AM630" s="152">
        <v>100.451026</v>
      </c>
      <c r="AN630" s="152">
        <v>104.362137</v>
      </c>
      <c r="AO630" s="152">
        <v>8</v>
      </c>
    </row>
    <row r="631" spans="1:41" x14ac:dyDescent="0.25">
      <c r="A631" s="148">
        <v>43262</v>
      </c>
      <c r="B631" s="152">
        <v>24</v>
      </c>
      <c r="C631" s="152">
        <v>9.9501109999999997</v>
      </c>
      <c r="D631" s="152">
        <v>9.9501109999999997</v>
      </c>
      <c r="E631" s="152">
        <v>7.5208709999999996</v>
      </c>
      <c r="F631" s="152">
        <v>87</v>
      </c>
      <c r="G631" s="152">
        <v>9.8143639999999994</v>
      </c>
      <c r="H631" s="152">
        <v>9.8143639999999994</v>
      </c>
      <c r="I631" s="152">
        <v>7.8267829999999998</v>
      </c>
      <c r="J631" s="152">
        <v>178</v>
      </c>
      <c r="K631" s="152">
        <v>9.6221169999999994</v>
      </c>
      <c r="L631" s="152">
        <v>9.6221169999999994</v>
      </c>
      <c r="M631" s="152">
        <v>7.9427190000000003</v>
      </c>
      <c r="N631" s="152">
        <v>346</v>
      </c>
      <c r="O631" s="152">
        <v>9.2852189999999997</v>
      </c>
      <c r="P631" s="152">
        <v>9.2852189999999997</v>
      </c>
      <c r="Q631" s="152">
        <v>8.0095340000000004</v>
      </c>
      <c r="R631" s="152">
        <v>1277</v>
      </c>
      <c r="S631" s="152">
        <v>98.206965999999994</v>
      </c>
      <c r="T631" s="152">
        <v>99.274327</v>
      </c>
      <c r="U631" s="152">
        <v>7.25</v>
      </c>
      <c r="V631" s="152">
        <v>2005</v>
      </c>
      <c r="W631" s="152">
        <v>100.612264</v>
      </c>
      <c r="X631" s="152">
        <v>104.590042</v>
      </c>
      <c r="Y631" s="152">
        <v>8</v>
      </c>
      <c r="Z631" s="152" t="s">
        <v>251</v>
      </c>
      <c r="AA631" s="152" t="s">
        <v>251</v>
      </c>
      <c r="AB631" s="152" t="s">
        <v>251</v>
      </c>
      <c r="AC631" s="152" t="s">
        <v>251</v>
      </c>
      <c r="AD631" s="152">
        <v>3279</v>
      </c>
      <c r="AE631" s="152">
        <v>97.608985000000004</v>
      </c>
      <c r="AF631" s="152">
        <v>101.33815199999999</v>
      </c>
      <c r="AG631" s="152">
        <v>7.5</v>
      </c>
      <c r="AH631" s="152">
        <v>7465</v>
      </c>
      <c r="AI631" s="152">
        <v>105.437665</v>
      </c>
      <c r="AJ631" s="152">
        <v>109.66405399999999</v>
      </c>
      <c r="AK631" s="152">
        <v>8.5</v>
      </c>
      <c r="AL631" s="152">
        <v>10741</v>
      </c>
      <c r="AM631" s="152">
        <v>100.108377</v>
      </c>
      <c r="AN631" s="152">
        <v>104.08615500000001</v>
      </c>
      <c r="AO631" s="152">
        <v>8</v>
      </c>
    </row>
    <row r="632" spans="1:41" x14ac:dyDescent="0.25">
      <c r="A632" s="148">
        <v>43263</v>
      </c>
      <c r="B632" s="152">
        <v>23</v>
      </c>
      <c r="C632" s="152">
        <v>9.9521200000000007</v>
      </c>
      <c r="D632" s="152">
        <v>9.9521200000000007</v>
      </c>
      <c r="E632" s="152">
        <v>7.530316</v>
      </c>
      <c r="F632" s="152">
        <v>86</v>
      </c>
      <c r="G632" s="152">
        <v>9.8153740000000003</v>
      </c>
      <c r="H632" s="152">
        <v>9.8153740000000003</v>
      </c>
      <c r="I632" s="152">
        <v>7.8739030000000003</v>
      </c>
      <c r="J632" s="152">
        <v>177</v>
      </c>
      <c r="K632" s="152">
        <v>9.622007</v>
      </c>
      <c r="L632" s="152">
        <v>9.622007</v>
      </c>
      <c r="M632" s="152">
        <v>7.9900099999999998</v>
      </c>
      <c r="N632" s="152">
        <v>345</v>
      </c>
      <c r="O632" s="152">
        <v>9.2839360000000006</v>
      </c>
      <c r="P632" s="152">
        <v>9.2839360000000006</v>
      </c>
      <c r="Q632" s="152">
        <v>8.0482809999999994</v>
      </c>
      <c r="R632" s="152">
        <v>1276</v>
      </c>
      <c r="S632" s="152">
        <v>98.022755000000004</v>
      </c>
      <c r="T632" s="152">
        <v>99.110254999999995</v>
      </c>
      <c r="U632" s="152">
        <v>7.25</v>
      </c>
      <c r="V632" s="152">
        <v>2004</v>
      </c>
      <c r="W632" s="152">
        <v>100.353662</v>
      </c>
      <c r="X632" s="152">
        <v>104.353662</v>
      </c>
      <c r="Y632" s="152">
        <v>8</v>
      </c>
      <c r="Z632" s="152" t="s">
        <v>251</v>
      </c>
      <c r="AA632" s="152" t="s">
        <v>251</v>
      </c>
      <c r="AB632" s="152" t="s">
        <v>251</v>
      </c>
      <c r="AC632" s="152" t="s">
        <v>251</v>
      </c>
      <c r="AD632" s="152">
        <v>3278</v>
      </c>
      <c r="AE632" s="152">
        <v>97.185613000000004</v>
      </c>
      <c r="AF632" s="152">
        <v>100.935613</v>
      </c>
      <c r="AG632" s="152">
        <v>7.5</v>
      </c>
      <c r="AH632" s="152">
        <v>7464</v>
      </c>
      <c r="AI632" s="152">
        <v>104.910887</v>
      </c>
      <c r="AJ632" s="152">
        <v>109.160887</v>
      </c>
      <c r="AK632" s="152">
        <v>8.5</v>
      </c>
      <c r="AL632" s="152">
        <v>10740</v>
      </c>
      <c r="AM632" s="152">
        <v>99.655818999999994</v>
      </c>
      <c r="AN632" s="152">
        <v>103.65581899999999</v>
      </c>
      <c r="AO632" s="152">
        <v>8</v>
      </c>
    </row>
    <row r="633" spans="1:41" x14ac:dyDescent="0.25">
      <c r="A633" s="148">
        <v>43264</v>
      </c>
      <c r="B633" s="152">
        <v>22</v>
      </c>
      <c r="C633" s="152">
        <v>9.9539030000000004</v>
      </c>
      <c r="D633" s="152">
        <v>9.9539030000000004</v>
      </c>
      <c r="E633" s="152">
        <v>7.5780779999999996</v>
      </c>
      <c r="F633" s="152">
        <v>85</v>
      </c>
      <c r="G633" s="152">
        <v>9.8172750000000004</v>
      </c>
      <c r="H633" s="152">
        <v>9.8172750000000004</v>
      </c>
      <c r="I633" s="152">
        <v>7.8829830000000003</v>
      </c>
      <c r="J633" s="152">
        <v>176</v>
      </c>
      <c r="K633" s="152">
        <v>9.6245250000000002</v>
      </c>
      <c r="L633" s="152">
        <v>9.6245250000000002</v>
      </c>
      <c r="M633" s="152">
        <v>7.9797919999999998</v>
      </c>
      <c r="N633" s="152">
        <v>344</v>
      </c>
      <c r="O633" s="152">
        <v>9.2890189999999997</v>
      </c>
      <c r="P633" s="152">
        <v>9.2890189999999997</v>
      </c>
      <c r="Q633" s="152">
        <v>8.0099940000000007</v>
      </c>
      <c r="R633" s="152">
        <v>1275</v>
      </c>
      <c r="S633" s="152">
        <v>97.965620000000001</v>
      </c>
      <c r="T633" s="152">
        <v>99.094643000000005</v>
      </c>
      <c r="U633" s="152">
        <v>7.25</v>
      </c>
      <c r="V633" s="152">
        <v>2003</v>
      </c>
      <c r="W633" s="152">
        <v>100.17142800000001</v>
      </c>
      <c r="X633" s="152">
        <v>104.216093</v>
      </c>
      <c r="Y633" s="152">
        <v>8</v>
      </c>
      <c r="Z633" s="152" t="s">
        <v>251</v>
      </c>
      <c r="AA633" s="152" t="s">
        <v>251</v>
      </c>
      <c r="AB633" s="152" t="s">
        <v>251</v>
      </c>
      <c r="AC633" s="152" t="s">
        <v>251</v>
      </c>
      <c r="AD633" s="152">
        <v>3277</v>
      </c>
      <c r="AE633" s="152">
        <v>97.180898999999997</v>
      </c>
      <c r="AF633" s="152">
        <v>100.97360500000001</v>
      </c>
      <c r="AG633" s="152">
        <v>7.5</v>
      </c>
      <c r="AH633" s="152">
        <v>7463</v>
      </c>
      <c r="AI633" s="152">
        <v>104.78761</v>
      </c>
      <c r="AJ633" s="152">
        <v>109.08511900000001</v>
      </c>
      <c r="AK633" s="152">
        <v>8.5</v>
      </c>
      <c r="AL633" s="152">
        <v>10739</v>
      </c>
      <c r="AM633" s="152">
        <v>99.447584000000006</v>
      </c>
      <c r="AN633" s="152">
        <v>103.492507</v>
      </c>
      <c r="AO633" s="152">
        <v>8</v>
      </c>
    </row>
    <row r="634" spans="1:41" x14ac:dyDescent="0.25">
      <c r="A634" s="148">
        <v>43265</v>
      </c>
      <c r="B634" s="152">
        <v>28</v>
      </c>
      <c r="C634" s="152">
        <v>9.9409290000000006</v>
      </c>
      <c r="D634" s="152">
        <v>9.9409290000000006</v>
      </c>
      <c r="E634" s="152">
        <v>7.6399730000000003</v>
      </c>
      <c r="F634" s="152">
        <v>91</v>
      </c>
      <c r="G634" s="152">
        <v>9.8039719999999999</v>
      </c>
      <c r="H634" s="152">
        <v>9.8039719999999999</v>
      </c>
      <c r="I634" s="152">
        <v>7.910012</v>
      </c>
      <c r="J634" s="152">
        <v>175</v>
      </c>
      <c r="K634" s="152">
        <v>9.6254919999999995</v>
      </c>
      <c r="L634" s="152">
        <v>9.6254919999999995</v>
      </c>
      <c r="M634" s="152">
        <v>8.0039180000000005</v>
      </c>
      <c r="N634" s="152">
        <v>343</v>
      </c>
      <c r="O634" s="152">
        <v>9.2863399999999992</v>
      </c>
      <c r="P634" s="152">
        <v>9.2863399999999992</v>
      </c>
      <c r="Q634" s="152">
        <v>8.0659430000000008</v>
      </c>
      <c r="R634" s="152">
        <v>1274</v>
      </c>
      <c r="S634" s="152">
        <v>97.800072</v>
      </c>
      <c r="T634" s="152">
        <v>97.800072</v>
      </c>
      <c r="U634" s="152">
        <v>7.25</v>
      </c>
      <c r="V634" s="152">
        <v>2002</v>
      </c>
      <c r="W634" s="152">
        <v>99.963251</v>
      </c>
      <c r="X634" s="152">
        <v>99.963251</v>
      </c>
      <c r="Y634" s="152">
        <v>8</v>
      </c>
      <c r="Z634" s="152" t="s">
        <v>251</v>
      </c>
      <c r="AA634" s="152" t="s">
        <v>251</v>
      </c>
      <c r="AB634" s="152" t="s">
        <v>251</v>
      </c>
      <c r="AC634" s="152" t="s">
        <v>251</v>
      </c>
      <c r="AD634" s="152">
        <v>3276</v>
      </c>
      <c r="AE634" s="152">
        <v>97.013713999999993</v>
      </c>
      <c r="AF634" s="152">
        <v>97.013713999999993</v>
      </c>
      <c r="AG634" s="152">
        <v>7.5</v>
      </c>
      <c r="AH634" s="152">
        <v>7462</v>
      </c>
      <c r="AI634" s="152">
        <v>105.009006</v>
      </c>
      <c r="AJ634" s="152">
        <v>105.009006</v>
      </c>
      <c r="AK634" s="152">
        <v>8.5</v>
      </c>
      <c r="AL634" s="152">
        <v>10738</v>
      </c>
      <c r="AM634" s="152">
        <v>99.686338000000006</v>
      </c>
      <c r="AN634" s="152">
        <v>99.686338000000006</v>
      </c>
      <c r="AO634" s="152">
        <v>8</v>
      </c>
    </row>
    <row r="635" spans="1:41" x14ac:dyDescent="0.25">
      <c r="A635" s="148">
        <v>43266</v>
      </c>
      <c r="B635" s="152">
        <v>27</v>
      </c>
      <c r="C635" s="152">
        <v>9.9428970000000003</v>
      </c>
      <c r="D635" s="152">
        <v>9.9428970000000003</v>
      </c>
      <c r="E635" s="152">
        <v>7.6574600000000004</v>
      </c>
      <c r="F635" s="152">
        <v>90</v>
      </c>
      <c r="G635" s="152">
        <v>9.8056479999999997</v>
      </c>
      <c r="H635" s="152">
        <v>9.8056479999999997</v>
      </c>
      <c r="I635" s="152">
        <v>7.9281649999999999</v>
      </c>
      <c r="J635" s="152">
        <v>174</v>
      </c>
      <c r="K635" s="152">
        <v>9.6268779999999996</v>
      </c>
      <c r="L635" s="152">
        <v>9.6268779999999996</v>
      </c>
      <c r="M635" s="152">
        <v>8.0189710000000005</v>
      </c>
      <c r="N635" s="152">
        <v>342</v>
      </c>
      <c r="O635" s="152">
        <v>9.2866250000000008</v>
      </c>
      <c r="P635" s="152">
        <v>9.2866250000000008</v>
      </c>
      <c r="Q635" s="152">
        <v>8.0860489999999992</v>
      </c>
      <c r="R635" s="152">
        <v>1273</v>
      </c>
      <c r="S635" s="152">
        <v>97.523044999999996</v>
      </c>
      <c r="T635" s="152">
        <v>97.543183999999997</v>
      </c>
      <c r="U635" s="152">
        <v>7.25</v>
      </c>
      <c r="V635" s="152">
        <v>2001</v>
      </c>
      <c r="W635" s="152">
        <v>99.690067999999997</v>
      </c>
      <c r="X635" s="152">
        <v>99.712289999999996</v>
      </c>
      <c r="Y635" s="152">
        <v>8</v>
      </c>
      <c r="Z635" s="152" t="s">
        <v>251</v>
      </c>
      <c r="AA635" s="152" t="s">
        <v>251</v>
      </c>
      <c r="AB635" s="152" t="s">
        <v>251</v>
      </c>
      <c r="AC635" s="152" t="s">
        <v>251</v>
      </c>
      <c r="AD635" s="152">
        <v>3275</v>
      </c>
      <c r="AE635" s="152">
        <v>96.808728000000002</v>
      </c>
      <c r="AF635" s="152">
        <v>96.829560999999998</v>
      </c>
      <c r="AG635" s="152">
        <v>7.5</v>
      </c>
      <c r="AH635" s="152">
        <v>7461</v>
      </c>
      <c r="AI635" s="152">
        <v>104.91513999999999</v>
      </c>
      <c r="AJ635" s="152">
        <v>104.938751</v>
      </c>
      <c r="AK635" s="152">
        <v>8.5</v>
      </c>
      <c r="AL635" s="152">
        <v>10737</v>
      </c>
      <c r="AM635" s="152">
        <v>99.702455</v>
      </c>
      <c r="AN635" s="152">
        <v>99.724677</v>
      </c>
      <c r="AO635" s="152">
        <v>8</v>
      </c>
    </row>
    <row r="636" spans="1:41" x14ac:dyDescent="0.25">
      <c r="A636" s="148">
        <v>43269</v>
      </c>
      <c r="B636" s="152">
        <v>24</v>
      </c>
      <c r="C636" s="152">
        <v>9.9489940000000008</v>
      </c>
      <c r="D636" s="152">
        <v>9.9489940000000008</v>
      </c>
      <c r="E636" s="152">
        <v>7.690124</v>
      </c>
      <c r="F636" s="152">
        <v>87</v>
      </c>
      <c r="G636" s="152">
        <v>9.8123120000000004</v>
      </c>
      <c r="H636" s="152">
        <v>9.8123120000000004</v>
      </c>
      <c r="I636" s="152">
        <v>7.9149539999999998</v>
      </c>
      <c r="J636" s="152">
        <v>171</v>
      </c>
      <c r="K636" s="152">
        <v>9.6339109999999994</v>
      </c>
      <c r="L636" s="152">
        <v>9.6339109999999994</v>
      </c>
      <c r="M636" s="152">
        <v>8.0000079999999993</v>
      </c>
      <c r="N636" s="152">
        <v>339</v>
      </c>
      <c r="O636" s="152">
        <v>9.2937630000000002</v>
      </c>
      <c r="P636" s="152">
        <v>9.2937630000000002</v>
      </c>
      <c r="Q636" s="152">
        <v>8.0697799999999997</v>
      </c>
      <c r="R636" s="152">
        <v>1270</v>
      </c>
      <c r="S636" s="152">
        <v>97.822028000000003</v>
      </c>
      <c r="T636" s="152">
        <v>97.902584000000004</v>
      </c>
      <c r="U636" s="152">
        <v>7.25</v>
      </c>
      <c r="V636" s="152">
        <v>1998</v>
      </c>
      <c r="W636" s="152">
        <v>100.089355</v>
      </c>
      <c r="X636" s="152">
        <v>100.17824400000001</v>
      </c>
      <c r="Y636" s="152">
        <v>8</v>
      </c>
      <c r="Z636" s="152" t="s">
        <v>251</v>
      </c>
      <c r="AA636" s="152" t="s">
        <v>251</v>
      </c>
      <c r="AB636" s="152" t="s">
        <v>251</v>
      </c>
      <c r="AC636" s="152" t="s">
        <v>251</v>
      </c>
      <c r="AD636" s="152">
        <v>3272</v>
      </c>
      <c r="AE636" s="152">
        <v>97.323336999999995</v>
      </c>
      <c r="AF636" s="152">
        <v>97.406670000000005</v>
      </c>
      <c r="AG636" s="152">
        <v>7.5</v>
      </c>
      <c r="AH636" s="152">
        <v>7458</v>
      </c>
      <c r="AI636" s="152">
        <v>105.428017</v>
      </c>
      <c r="AJ636" s="152">
        <v>105.52246100000001</v>
      </c>
      <c r="AK636" s="152">
        <v>8.5</v>
      </c>
      <c r="AL636" s="152">
        <v>10734</v>
      </c>
      <c r="AM636" s="152">
        <v>100.33808399999999</v>
      </c>
      <c r="AN636" s="152">
        <v>100.426973</v>
      </c>
      <c r="AO636" s="152">
        <v>8</v>
      </c>
    </row>
    <row r="637" spans="1:41" x14ac:dyDescent="0.25">
      <c r="A637" s="148">
        <v>43270</v>
      </c>
      <c r="B637" s="152">
        <v>23</v>
      </c>
      <c r="C637" s="152">
        <v>9.9510470000000009</v>
      </c>
      <c r="D637" s="152">
        <v>9.9510470000000009</v>
      </c>
      <c r="E637" s="152">
        <v>7.6999019999999998</v>
      </c>
      <c r="F637" s="152">
        <v>86</v>
      </c>
      <c r="G637" s="152">
        <v>9.8147730000000006</v>
      </c>
      <c r="H637" s="152">
        <v>9.8147730000000006</v>
      </c>
      <c r="I637" s="152">
        <v>7.9000180000000002</v>
      </c>
      <c r="J637" s="152">
        <v>170</v>
      </c>
      <c r="K637" s="152">
        <v>9.6364190000000001</v>
      </c>
      <c r="L637" s="152">
        <v>9.6364190000000001</v>
      </c>
      <c r="M637" s="152">
        <v>7.9898579999999999</v>
      </c>
      <c r="N637" s="152">
        <v>338</v>
      </c>
      <c r="O637" s="152">
        <v>9.2932480000000002</v>
      </c>
      <c r="P637" s="152">
        <v>9.2932480000000002</v>
      </c>
      <c r="Q637" s="152">
        <v>8.1000060000000005</v>
      </c>
      <c r="R637" s="152">
        <v>1269</v>
      </c>
      <c r="S637" s="152">
        <v>98.093543999999994</v>
      </c>
      <c r="T637" s="152">
        <v>98.194237999999999</v>
      </c>
      <c r="U637" s="152">
        <v>7.25</v>
      </c>
      <c r="V637" s="152">
        <v>1997</v>
      </c>
      <c r="W637" s="152">
        <v>100.571521</v>
      </c>
      <c r="X637" s="152">
        <v>100.682632</v>
      </c>
      <c r="Y637" s="152">
        <v>8</v>
      </c>
      <c r="Z637" s="152" t="s">
        <v>251</v>
      </c>
      <c r="AA637" s="152" t="s">
        <v>251</v>
      </c>
      <c r="AB637" s="152" t="s">
        <v>251</v>
      </c>
      <c r="AC637" s="152" t="s">
        <v>251</v>
      </c>
      <c r="AD637" s="152">
        <v>3271</v>
      </c>
      <c r="AE637" s="152">
        <v>97.817902000000004</v>
      </c>
      <c r="AF637" s="152">
        <v>97.922068999999993</v>
      </c>
      <c r="AG637" s="152">
        <v>7.5</v>
      </c>
      <c r="AH637" s="152">
        <v>7457</v>
      </c>
      <c r="AI637" s="152">
        <v>105.73495800000001</v>
      </c>
      <c r="AJ637" s="152">
        <v>105.853014</v>
      </c>
      <c r="AK637" s="152">
        <v>8.5</v>
      </c>
      <c r="AL637" s="152">
        <v>10733</v>
      </c>
      <c r="AM637" s="152">
        <v>100.687952</v>
      </c>
      <c r="AN637" s="152">
        <v>100.799063</v>
      </c>
      <c r="AO637" s="152">
        <v>8</v>
      </c>
    </row>
    <row r="638" spans="1:41" x14ac:dyDescent="0.25">
      <c r="A638" s="148">
        <v>43271</v>
      </c>
      <c r="B638" s="152">
        <v>22</v>
      </c>
      <c r="C638" s="152">
        <v>9.9532109999999996</v>
      </c>
      <c r="D638" s="152">
        <v>9.9532109999999996</v>
      </c>
      <c r="E638" s="152">
        <v>7.692374</v>
      </c>
      <c r="F638" s="152">
        <v>85</v>
      </c>
      <c r="G638" s="152">
        <v>9.8175109999999997</v>
      </c>
      <c r="H638" s="152">
        <v>9.8175109999999997</v>
      </c>
      <c r="I638" s="152">
        <v>7.8726120000000002</v>
      </c>
      <c r="J638" s="152">
        <v>169</v>
      </c>
      <c r="K638" s="152">
        <v>9.6406550000000006</v>
      </c>
      <c r="L638" s="152">
        <v>9.6406550000000006</v>
      </c>
      <c r="M638" s="152">
        <v>7.9400069999999996</v>
      </c>
      <c r="N638" s="152">
        <v>337</v>
      </c>
      <c r="O638" s="152">
        <v>9.3024100000000001</v>
      </c>
      <c r="P638" s="152">
        <v>9.3024100000000001</v>
      </c>
      <c r="Q638" s="152">
        <v>8.0108270000000008</v>
      </c>
      <c r="R638" s="152">
        <v>1268</v>
      </c>
      <c r="S638" s="152">
        <v>98.265412999999995</v>
      </c>
      <c r="T638" s="152">
        <v>98.386246</v>
      </c>
      <c r="U638" s="152">
        <v>7.25</v>
      </c>
      <c r="V638" s="152">
        <v>1996</v>
      </c>
      <c r="W638" s="152">
        <v>100.781587</v>
      </c>
      <c r="X638" s="152">
        <v>100.91492</v>
      </c>
      <c r="Y638" s="152">
        <v>8</v>
      </c>
      <c r="Z638" s="152" t="s">
        <v>251</v>
      </c>
      <c r="AA638" s="152" t="s">
        <v>251</v>
      </c>
      <c r="AB638" s="152" t="s">
        <v>251</v>
      </c>
      <c r="AC638" s="152" t="s">
        <v>251</v>
      </c>
      <c r="AD638" s="152">
        <v>3270</v>
      </c>
      <c r="AE638" s="152">
        <v>98.144520999999997</v>
      </c>
      <c r="AF638" s="152">
        <v>98.269520999999997</v>
      </c>
      <c r="AG638" s="152">
        <v>7.5</v>
      </c>
      <c r="AH638" s="152">
        <v>7456</v>
      </c>
      <c r="AI638" s="152">
        <v>106.151869</v>
      </c>
      <c r="AJ638" s="152">
        <v>106.293536</v>
      </c>
      <c r="AK638" s="152">
        <v>8.5</v>
      </c>
      <c r="AL638" s="152">
        <v>10732</v>
      </c>
      <c r="AM638" s="152">
        <v>100.931585</v>
      </c>
      <c r="AN638" s="152">
        <v>101.06491800000001</v>
      </c>
      <c r="AO638" s="152">
        <v>8</v>
      </c>
    </row>
    <row r="639" spans="1:41" x14ac:dyDescent="0.25">
      <c r="A639" s="148">
        <v>43272</v>
      </c>
      <c r="B639" s="152">
        <v>28</v>
      </c>
      <c r="C639" s="152">
        <v>9.9402249999999999</v>
      </c>
      <c r="D639" s="152">
        <v>9.9402249999999999</v>
      </c>
      <c r="E639" s="152">
        <v>7.731573</v>
      </c>
      <c r="F639" s="152">
        <v>91</v>
      </c>
      <c r="G639" s="152">
        <v>9.8037620000000008</v>
      </c>
      <c r="H639" s="152">
        <v>9.8037620000000008</v>
      </c>
      <c r="I639" s="152">
        <v>7.9186560000000004</v>
      </c>
      <c r="J639" s="152">
        <v>182</v>
      </c>
      <c r="K639" s="152">
        <v>9.6112909999999996</v>
      </c>
      <c r="L639" s="152">
        <v>9.6112909999999996</v>
      </c>
      <c r="M639" s="152">
        <v>7.9997049999999996</v>
      </c>
      <c r="N639" s="152">
        <v>336</v>
      </c>
      <c r="O639" s="152">
        <v>9.3001640000000005</v>
      </c>
      <c r="P639" s="152">
        <v>9.3001640000000005</v>
      </c>
      <c r="Q639" s="152">
        <v>8.0624850000000006</v>
      </c>
      <c r="R639" s="152">
        <v>1267</v>
      </c>
      <c r="S639" s="152">
        <v>98.214223000000004</v>
      </c>
      <c r="T639" s="152">
        <v>98.355194999999995</v>
      </c>
      <c r="U639" s="152">
        <v>7.25</v>
      </c>
      <c r="V639" s="152">
        <v>1995</v>
      </c>
      <c r="W639" s="152">
        <v>100.737387</v>
      </c>
      <c r="X639" s="152">
        <v>100.892943</v>
      </c>
      <c r="Y639" s="152">
        <v>8</v>
      </c>
      <c r="Z639" s="152" t="s">
        <v>251</v>
      </c>
      <c r="AA639" s="152" t="s">
        <v>251</v>
      </c>
      <c r="AB639" s="152" t="s">
        <v>251</v>
      </c>
      <c r="AC639" s="152" t="s">
        <v>251</v>
      </c>
      <c r="AD639" s="152">
        <v>3269</v>
      </c>
      <c r="AE639" s="152">
        <v>98.145477</v>
      </c>
      <c r="AF639" s="152">
        <v>98.291309999999996</v>
      </c>
      <c r="AG639" s="152">
        <v>7.5</v>
      </c>
      <c r="AH639" s="152">
        <v>7455</v>
      </c>
      <c r="AI639" s="152">
        <v>106.382836</v>
      </c>
      <c r="AJ639" s="152">
        <v>106.548114</v>
      </c>
      <c r="AK639" s="152">
        <v>8.5</v>
      </c>
      <c r="AL639" s="152">
        <v>10731</v>
      </c>
      <c r="AM639" s="152">
        <v>101.249019</v>
      </c>
      <c r="AN639" s="152">
        <v>101.40457499999999</v>
      </c>
      <c r="AO639" s="152">
        <v>8</v>
      </c>
    </row>
    <row r="640" spans="1:41" x14ac:dyDescent="0.25">
      <c r="A640" s="148">
        <v>43273</v>
      </c>
      <c r="B640" s="152">
        <v>27</v>
      </c>
      <c r="C640" s="152">
        <v>9.9423809999999992</v>
      </c>
      <c r="D640" s="152">
        <v>9.9423809999999992</v>
      </c>
      <c r="E640" s="152">
        <v>7.7270560000000001</v>
      </c>
      <c r="F640" s="152">
        <v>90</v>
      </c>
      <c r="G640" s="152">
        <v>9.8066019999999998</v>
      </c>
      <c r="H640" s="152">
        <v>9.8066019999999998</v>
      </c>
      <c r="I640" s="152">
        <v>7.8884819999999998</v>
      </c>
      <c r="J640" s="152">
        <v>181</v>
      </c>
      <c r="K640" s="152">
        <v>9.6139469999999996</v>
      </c>
      <c r="L640" s="152">
        <v>9.6139469999999996</v>
      </c>
      <c r="M640" s="152">
        <v>7.9867319999999999</v>
      </c>
      <c r="N640" s="152">
        <v>335</v>
      </c>
      <c r="O640" s="152">
        <v>9.3044840000000004</v>
      </c>
      <c r="P640" s="152">
        <v>9.3044840000000004</v>
      </c>
      <c r="Q640" s="152">
        <v>8.0329029999999992</v>
      </c>
      <c r="R640" s="152">
        <v>1266</v>
      </c>
      <c r="S640" s="152">
        <v>98.393237999999997</v>
      </c>
      <c r="T640" s="152">
        <v>98.554349000000002</v>
      </c>
      <c r="U640" s="152">
        <v>7.25</v>
      </c>
      <c r="V640" s="152">
        <v>1994</v>
      </c>
      <c r="W640" s="152">
        <v>101.10799299999999</v>
      </c>
      <c r="X640" s="152">
        <v>101.285771</v>
      </c>
      <c r="Y640" s="152">
        <v>8</v>
      </c>
      <c r="Z640" s="152" t="s">
        <v>251</v>
      </c>
      <c r="AA640" s="152" t="s">
        <v>251</v>
      </c>
      <c r="AB640" s="152" t="s">
        <v>251</v>
      </c>
      <c r="AC640" s="152" t="s">
        <v>251</v>
      </c>
      <c r="AD640" s="152">
        <v>3268</v>
      </c>
      <c r="AE640" s="152">
        <v>98.516419999999997</v>
      </c>
      <c r="AF640" s="152">
        <v>98.683087</v>
      </c>
      <c r="AG640" s="152">
        <v>7.5</v>
      </c>
      <c r="AH640" s="152">
        <v>7454</v>
      </c>
      <c r="AI640" s="152">
        <v>107.11063799999999</v>
      </c>
      <c r="AJ640" s="152">
        <v>107.299527</v>
      </c>
      <c r="AK640" s="152">
        <v>8.5</v>
      </c>
      <c r="AL640" s="152">
        <v>10730</v>
      </c>
      <c r="AM640" s="152">
        <v>101.953231</v>
      </c>
      <c r="AN640" s="152">
        <v>102.13100900000001</v>
      </c>
      <c r="AO640" s="152">
        <v>8</v>
      </c>
    </row>
    <row r="641" spans="1:41" x14ac:dyDescent="0.25">
      <c r="A641" s="148">
        <v>43276</v>
      </c>
      <c r="B641" s="152">
        <v>24</v>
      </c>
      <c r="C641" s="152">
        <v>9.9487629999999996</v>
      </c>
      <c r="D641" s="152">
        <v>9.9487629999999996</v>
      </c>
      <c r="E641" s="152">
        <v>7.7251310000000002</v>
      </c>
      <c r="F641" s="152">
        <v>87</v>
      </c>
      <c r="G641" s="152">
        <v>9.8133579999999991</v>
      </c>
      <c r="H641" s="152">
        <v>9.8133579999999991</v>
      </c>
      <c r="I641" s="152">
        <v>7.8700049999999999</v>
      </c>
      <c r="J641" s="152">
        <v>178</v>
      </c>
      <c r="K641" s="152">
        <v>9.6209089999999993</v>
      </c>
      <c r="L641" s="152">
        <v>9.6209089999999993</v>
      </c>
      <c r="M641" s="152">
        <v>7.9691109999999998</v>
      </c>
      <c r="N641" s="152">
        <v>332</v>
      </c>
      <c r="O641" s="152">
        <v>9.3102649999999993</v>
      </c>
      <c r="P641" s="152">
        <v>9.3102649999999993</v>
      </c>
      <c r="Q641" s="152">
        <v>8.0331270000000004</v>
      </c>
      <c r="R641" s="152">
        <v>1263</v>
      </c>
      <c r="S641" s="152">
        <v>98.366071000000005</v>
      </c>
      <c r="T641" s="152">
        <v>98.587598999999997</v>
      </c>
      <c r="U641" s="152">
        <v>7.25</v>
      </c>
      <c r="V641" s="152">
        <v>1991</v>
      </c>
      <c r="W641" s="152">
        <v>101.00123000000001</v>
      </c>
      <c r="X641" s="152">
        <v>101.24567399999999</v>
      </c>
      <c r="Y641" s="152">
        <v>8</v>
      </c>
      <c r="Z641" s="152" t="s">
        <v>251</v>
      </c>
      <c r="AA641" s="152" t="s">
        <v>251</v>
      </c>
      <c r="AB641" s="152" t="s">
        <v>251</v>
      </c>
      <c r="AC641" s="152" t="s">
        <v>251</v>
      </c>
      <c r="AD641" s="152">
        <v>3265</v>
      </c>
      <c r="AE641" s="152">
        <v>98.512120999999993</v>
      </c>
      <c r="AF641" s="152">
        <v>98.741287999999997</v>
      </c>
      <c r="AG641" s="152">
        <v>7.5</v>
      </c>
      <c r="AH641" s="152">
        <v>7451</v>
      </c>
      <c r="AI641" s="152">
        <v>107.013679</v>
      </c>
      <c r="AJ641" s="152">
        <v>107.27340100000001</v>
      </c>
      <c r="AK641" s="152">
        <v>8.5</v>
      </c>
      <c r="AL641" s="152">
        <v>10727</v>
      </c>
      <c r="AM641" s="152">
        <v>101.95760300000001</v>
      </c>
      <c r="AN641" s="152">
        <v>102.20204699999999</v>
      </c>
      <c r="AO641" s="152">
        <v>8</v>
      </c>
    </row>
    <row r="642" spans="1:41" x14ac:dyDescent="0.25">
      <c r="A642" s="148">
        <v>43277</v>
      </c>
      <c r="B642" s="152">
        <v>23</v>
      </c>
      <c r="C642" s="152">
        <v>9.9507930000000009</v>
      </c>
      <c r="D642" s="152">
        <v>9.9507930000000009</v>
      </c>
      <c r="E642" s="152">
        <v>7.7400520000000004</v>
      </c>
      <c r="F642" s="152">
        <v>86</v>
      </c>
      <c r="G642" s="152">
        <v>9.8156210000000002</v>
      </c>
      <c r="H642" s="152">
        <v>9.8156210000000002</v>
      </c>
      <c r="I642" s="152">
        <v>7.8631710000000004</v>
      </c>
      <c r="J642" s="152">
        <v>177</v>
      </c>
      <c r="K642" s="152">
        <v>9.6215519999999994</v>
      </c>
      <c r="L642" s="152">
        <v>9.6215519999999994</v>
      </c>
      <c r="M642" s="152">
        <v>8.0000060000000008</v>
      </c>
      <c r="N642" s="152">
        <v>331</v>
      </c>
      <c r="O642" s="152">
        <v>9.3127060000000004</v>
      </c>
      <c r="P642" s="152">
        <v>9.3127060000000004</v>
      </c>
      <c r="Q642" s="152">
        <v>8.0267759999999999</v>
      </c>
      <c r="R642" s="152">
        <v>1262</v>
      </c>
      <c r="S642" s="152">
        <v>98.366857999999993</v>
      </c>
      <c r="T642" s="152">
        <v>98.608525</v>
      </c>
      <c r="U642" s="152">
        <v>7.25</v>
      </c>
      <c r="V642" s="152">
        <v>1990</v>
      </c>
      <c r="W642" s="152">
        <v>101.150947</v>
      </c>
      <c r="X642" s="152">
        <v>101.417614</v>
      </c>
      <c r="Y642" s="152">
        <v>8</v>
      </c>
      <c r="Z642" s="152" t="s">
        <v>251</v>
      </c>
      <c r="AA642" s="152" t="s">
        <v>251</v>
      </c>
      <c r="AB642" s="152" t="s">
        <v>251</v>
      </c>
      <c r="AC642" s="152" t="s">
        <v>251</v>
      </c>
      <c r="AD642" s="152">
        <v>3264</v>
      </c>
      <c r="AE642" s="152">
        <v>98.886467999999994</v>
      </c>
      <c r="AF642" s="152">
        <v>99.136467999999994</v>
      </c>
      <c r="AG642" s="152">
        <v>7.5</v>
      </c>
      <c r="AH642" s="152">
        <v>7450</v>
      </c>
      <c r="AI642" s="152">
        <v>107.668176</v>
      </c>
      <c r="AJ642" s="152">
        <v>107.951509</v>
      </c>
      <c r="AK642" s="152">
        <v>8.5</v>
      </c>
      <c r="AL642" s="152">
        <v>10726</v>
      </c>
      <c r="AM642" s="152">
        <v>102.538956</v>
      </c>
      <c r="AN642" s="152">
        <v>102.805623</v>
      </c>
      <c r="AO642" s="152">
        <v>8</v>
      </c>
    </row>
    <row r="643" spans="1:41" x14ac:dyDescent="0.25">
      <c r="A643" s="148">
        <v>43278</v>
      </c>
      <c r="B643" s="152">
        <v>22</v>
      </c>
      <c r="C643" s="152">
        <v>9.9531039999999997</v>
      </c>
      <c r="D643" s="152">
        <v>9.9531039999999997</v>
      </c>
      <c r="E643" s="152">
        <v>7.7100479999999996</v>
      </c>
      <c r="F643" s="152">
        <v>85</v>
      </c>
      <c r="G643" s="152">
        <v>9.8175559999999997</v>
      </c>
      <c r="H643" s="152">
        <v>9.8175559999999997</v>
      </c>
      <c r="I643" s="152">
        <v>7.870635</v>
      </c>
      <c r="J643" s="152">
        <v>176</v>
      </c>
      <c r="K643" s="152">
        <v>9.6235789999999994</v>
      </c>
      <c r="L643" s="152">
        <v>9.6235789999999994</v>
      </c>
      <c r="M643" s="152">
        <v>8.0006830000000004</v>
      </c>
      <c r="N643" s="152">
        <v>330</v>
      </c>
      <c r="O643" s="152">
        <v>9.3134499999999996</v>
      </c>
      <c r="P643" s="152">
        <v>9.3134499999999996</v>
      </c>
      <c r="Q643" s="152">
        <v>8.0417419999999993</v>
      </c>
      <c r="R643" s="152">
        <v>1261</v>
      </c>
      <c r="S643" s="152">
        <v>98.330267000000006</v>
      </c>
      <c r="T643" s="152">
        <v>98.592072999999999</v>
      </c>
      <c r="U643" s="152">
        <v>7.25</v>
      </c>
      <c r="V643" s="152">
        <v>1989</v>
      </c>
      <c r="W643" s="152">
        <v>100.968369</v>
      </c>
      <c r="X643" s="152">
        <v>101.25725799999999</v>
      </c>
      <c r="Y643" s="152">
        <v>8</v>
      </c>
      <c r="Z643" s="152" t="s">
        <v>251</v>
      </c>
      <c r="AA643" s="152" t="s">
        <v>251</v>
      </c>
      <c r="AB643" s="152" t="s">
        <v>251</v>
      </c>
      <c r="AC643" s="152" t="s">
        <v>251</v>
      </c>
      <c r="AD643" s="152">
        <v>3263</v>
      </c>
      <c r="AE643" s="152">
        <v>98.646619000000001</v>
      </c>
      <c r="AF643" s="152">
        <v>98.917451999999997</v>
      </c>
      <c r="AG643" s="152">
        <v>7.5</v>
      </c>
      <c r="AH643" s="152">
        <v>7449</v>
      </c>
      <c r="AI643" s="152">
        <v>107.340862</v>
      </c>
      <c r="AJ643" s="152">
        <v>107.647806</v>
      </c>
      <c r="AK643" s="152">
        <v>8.5</v>
      </c>
      <c r="AL643" s="152">
        <v>10725</v>
      </c>
      <c r="AM643" s="152">
        <v>102.236141</v>
      </c>
      <c r="AN643" s="152">
        <v>102.52503</v>
      </c>
      <c r="AO643" s="152">
        <v>8</v>
      </c>
    </row>
    <row r="644" spans="1:41" x14ac:dyDescent="0.25">
      <c r="A644" s="148">
        <v>43279</v>
      </c>
      <c r="B644" s="152">
        <v>28</v>
      </c>
      <c r="C644" s="152">
        <v>9.9407309999999995</v>
      </c>
      <c r="D644" s="152">
        <v>9.9407309999999995</v>
      </c>
      <c r="E644" s="152">
        <v>7.6657339999999996</v>
      </c>
      <c r="F644" s="152">
        <v>91</v>
      </c>
      <c r="G644" s="152">
        <v>9.8047149999999998</v>
      </c>
      <c r="H644" s="152">
        <v>9.8047149999999998</v>
      </c>
      <c r="I644" s="152">
        <v>7.8794339999999998</v>
      </c>
      <c r="J644" s="152">
        <v>175</v>
      </c>
      <c r="K644" s="152">
        <v>9.6279249999999994</v>
      </c>
      <c r="L644" s="152">
        <v>9.6279249999999994</v>
      </c>
      <c r="M644" s="152">
        <v>7.9499110000000002</v>
      </c>
      <c r="N644" s="152">
        <v>329</v>
      </c>
      <c r="O644" s="152">
        <v>9.3177380000000003</v>
      </c>
      <c r="P644" s="152">
        <v>9.3177380000000003</v>
      </c>
      <c r="Q644" s="152">
        <v>8.0121169999999999</v>
      </c>
      <c r="R644" s="152">
        <v>1260</v>
      </c>
      <c r="S644" s="152">
        <v>98.726219999999998</v>
      </c>
      <c r="T644" s="152">
        <v>99.008163999999994</v>
      </c>
      <c r="U644" s="152">
        <v>7.25</v>
      </c>
      <c r="V644" s="152">
        <v>1988</v>
      </c>
      <c r="W644" s="152">
        <v>101.645656</v>
      </c>
      <c r="X644" s="152">
        <v>101.956767</v>
      </c>
      <c r="Y644" s="152">
        <v>8</v>
      </c>
      <c r="Z644" s="152" t="s">
        <v>251</v>
      </c>
      <c r="AA644" s="152" t="s">
        <v>251</v>
      </c>
      <c r="AB644" s="152" t="s">
        <v>251</v>
      </c>
      <c r="AC644" s="152" t="s">
        <v>251</v>
      </c>
      <c r="AD644" s="152">
        <v>3262</v>
      </c>
      <c r="AE644" s="152">
        <v>99.606538999999998</v>
      </c>
      <c r="AF644" s="152">
        <v>99.898206000000002</v>
      </c>
      <c r="AG644" s="152">
        <v>7.5</v>
      </c>
      <c r="AH644" s="152">
        <v>7448</v>
      </c>
      <c r="AI644" s="152">
        <v>108.94864800000001</v>
      </c>
      <c r="AJ644" s="152">
        <v>109.27920399999999</v>
      </c>
      <c r="AK644" s="152">
        <v>8.5</v>
      </c>
      <c r="AL644" s="152">
        <v>10724</v>
      </c>
      <c r="AM644" s="152">
        <v>103.975172</v>
      </c>
      <c r="AN644" s="152">
        <v>104.286283</v>
      </c>
      <c r="AO644" s="152">
        <v>8</v>
      </c>
    </row>
    <row r="645" spans="1:41" x14ac:dyDescent="0.25">
      <c r="A645" s="148">
        <v>43280</v>
      </c>
      <c r="B645" s="152">
        <v>27</v>
      </c>
      <c r="C645" s="152">
        <v>9.9427140000000005</v>
      </c>
      <c r="D645" s="152">
        <v>9.9427140000000005</v>
      </c>
      <c r="E645" s="152">
        <v>7.6821409999999997</v>
      </c>
      <c r="F645" s="152">
        <v>90</v>
      </c>
      <c r="G645" s="152">
        <v>9.8063889999999994</v>
      </c>
      <c r="H645" s="152">
        <v>9.8063889999999994</v>
      </c>
      <c r="I645" s="152">
        <v>7.8973409999999999</v>
      </c>
      <c r="J645" s="152">
        <v>174</v>
      </c>
      <c r="K645" s="152">
        <v>9.6286109999999994</v>
      </c>
      <c r="L645" s="152">
        <v>9.6286109999999994</v>
      </c>
      <c r="M645" s="152">
        <v>7.9802900000000001</v>
      </c>
      <c r="N645" s="152">
        <v>328</v>
      </c>
      <c r="O645" s="152">
        <v>9.3158379999999994</v>
      </c>
      <c r="P645" s="152">
        <v>9.3158379999999994</v>
      </c>
      <c r="Q645" s="152">
        <v>8.0605689999999992</v>
      </c>
      <c r="R645" s="152">
        <v>1259</v>
      </c>
      <c r="S645" s="152">
        <v>98.568213999999998</v>
      </c>
      <c r="T645" s="152">
        <v>98.870296999999994</v>
      </c>
      <c r="U645" s="152">
        <v>7.25</v>
      </c>
      <c r="V645" s="152">
        <v>1987</v>
      </c>
      <c r="W645" s="152">
        <v>101.47436500000001</v>
      </c>
      <c r="X645" s="152">
        <v>101.807698</v>
      </c>
      <c r="Y645" s="152">
        <v>8</v>
      </c>
      <c r="Z645" s="152" t="s">
        <v>251</v>
      </c>
      <c r="AA645" s="152" t="s">
        <v>251</v>
      </c>
      <c r="AB645" s="152" t="s">
        <v>251</v>
      </c>
      <c r="AC645" s="152" t="s">
        <v>251</v>
      </c>
      <c r="AD645" s="152">
        <v>3261</v>
      </c>
      <c r="AE645" s="152">
        <v>99.405553999999995</v>
      </c>
      <c r="AF645" s="152">
        <v>99.718053999999995</v>
      </c>
      <c r="AG645" s="152">
        <v>7.5</v>
      </c>
      <c r="AH645" s="152">
        <v>7447</v>
      </c>
      <c r="AI645" s="152">
        <v>108.50987000000001</v>
      </c>
      <c r="AJ645" s="152">
        <v>108.864037</v>
      </c>
      <c r="AK645" s="152">
        <v>8.5</v>
      </c>
      <c r="AL645" s="152">
        <v>10723</v>
      </c>
      <c r="AM645" s="152">
        <v>103.367963</v>
      </c>
      <c r="AN645" s="152">
        <v>103.701296</v>
      </c>
      <c r="AO645" s="152">
        <v>8</v>
      </c>
    </row>
    <row r="646" spans="1:41" x14ac:dyDescent="0.25">
      <c r="A646" s="148">
        <v>43283</v>
      </c>
      <c r="B646" s="152">
        <v>24</v>
      </c>
      <c r="C646" s="152">
        <v>9.9489660000000004</v>
      </c>
      <c r="D646" s="152">
        <v>9.9489660000000004</v>
      </c>
      <c r="E646" s="152">
        <v>7.6943669999999997</v>
      </c>
      <c r="F646" s="152">
        <v>87</v>
      </c>
      <c r="G646" s="152">
        <v>9.8126429999999996</v>
      </c>
      <c r="H646" s="152">
        <v>9.8126429999999996</v>
      </c>
      <c r="I646" s="152">
        <v>7.9007290000000001</v>
      </c>
      <c r="J646" s="152">
        <v>171</v>
      </c>
      <c r="K646" s="152">
        <v>9.6336440000000003</v>
      </c>
      <c r="L646" s="152">
        <v>9.6336440000000003</v>
      </c>
      <c r="M646" s="152">
        <v>8.0060649999999995</v>
      </c>
      <c r="N646" s="152">
        <v>325</v>
      </c>
      <c r="O646" s="152">
        <v>9.3159670000000006</v>
      </c>
      <c r="P646" s="152">
        <v>9.3159670000000006</v>
      </c>
      <c r="Q646" s="152">
        <v>8.1333269999999995</v>
      </c>
      <c r="R646" s="152">
        <v>1256</v>
      </c>
      <c r="S646" s="152">
        <v>98.412363999999997</v>
      </c>
      <c r="T646" s="152">
        <v>98.774863999999994</v>
      </c>
      <c r="U646" s="152">
        <v>7.25</v>
      </c>
      <c r="V646" s="152">
        <v>1984</v>
      </c>
      <c r="W646" s="152">
        <v>101.14169</v>
      </c>
      <c r="X646" s="152">
        <v>101.54169</v>
      </c>
      <c r="Y646" s="152">
        <v>8</v>
      </c>
      <c r="Z646" s="152" t="s">
        <v>251</v>
      </c>
      <c r="AA646" s="152" t="s">
        <v>251</v>
      </c>
      <c r="AB646" s="152" t="s">
        <v>251</v>
      </c>
      <c r="AC646" s="152" t="s">
        <v>251</v>
      </c>
      <c r="AD646" s="152">
        <v>3258</v>
      </c>
      <c r="AE646" s="152">
        <v>98.829066999999995</v>
      </c>
      <c r="AF646" s="152">
        <v>99.204066999999995</v>
      </c>
      <c r="AG646" s="152">
        <v>7.5</v>
      </c>
      <c r="AH646" s="152">
        <v>7444</v>
      </c>
      <c r="AI646" s="152">
        <v>107.261539</v>
      </c>
      <c r="AJ646" s="152">
        <v>107.686539</v>
      </c>
      <c r="AK646" s="152">
        <v>8.5</v>
      </c>
      <c r="AL646" s="152">
        <v>10720</v>
      </c>
      <c r="AM646" s="152">
        <v>102.097385</v>
      </c>
      <c r="AN646" s="152">
        <v>102.49738499999999</v>
      </c>
      <c r="AO646" s="152">
        <v>8</v>
      </c>
    </row>
    <row r="647" spans="1:41" x14ac:dyDescent="0.25">
      <c r="A647" s="148">
        <v>43284</v>
      </c>
      <c r="B647" s="152">
        <v>23</v>
      </c>
      <c r="C647" s="152">
        <v>9.95139</v>
      </c>
      <c r="D647" s="152">
        <v>9.95139</v>
      </c>
      <c r="E647" s="152">
        <v>7.6456869999999997</v>
      </c>
      <c r="F647" s="152">
        <v>86</v>
      </c>
      <c r="G647" s="152">
        <v>9.8147780000000004</v>
      </c>
      <c r="H647" s="152">
        <v>9.8147780000000004</v>
      </c>
      <c r="I647" s="152">
        <v>7.8998010000000001</v>
      </c>
      <c r="J647" s="152">
        <v>170</v>
      </c>
      <c r="K647" s="152">
        <v>9.6337820000000001</v>
      </c>
      <c r="L647" s="152">
        <v>9.6337820000000001</v>
      </c>
      <c r="M647" s="152">
        <v>8.0500109999999996</v>
      </c>
      <c r="N647" s="152">
        <v>324</v>
      </c>
      <c r="O647" s="152">
        <v>9.3193540000000006</v>
      </c>
      <c r="P647" s="152">
        <v>9.3193540000000006</v>
      </c>
      <c r="Q647" s="152">
        <v>8.1150830000000003</v>
      </c>
      <c r="R647" s="152">
        <v>1255</v>
      </c>
      <c r="S647" s="152">
        <v>98.663444999999996</v>
      </c>
      <c r="T647" s="152">
        <v>99.046083999999993</v>
      </c>
      <c r="U647" s="152">
        <v>7.25</v>
      </c>
      <c r="V647" s="152">
        <v>1983</v>
      </c>
      <c r="W647" s="152">
        <v>101.54311800000001</v>
      </c>
      <c r="X647" s="152">
        <v>101.96534</v>
      </c>
      <c r="Y647" s="152">
        <v>8</v>
      </c>
      <c r="Z647" s="152" t="s">
        <v>251</v>
      </c>
      <c r="AA647" s="152" t="s">
        <v>251</v>
      </c>
      <c r="AB647" s="152" t="s">
        <v>251</v>
      </c>
      <c r="AC647" s="152" t="s">
        <v>251</v>
      </c>
      <c r="AD647" s="152">
        <v>3257</v>
      </c>
      <c r="AE647" s="152">
        <v>99.224930000000001</v>
      </c>
      <c r="AF647" s="152">
        <v>99.620762999999997</v>
      </c>
      <c r="AG647" s="152">
        <v>7.5</v>
      </c>
      <c r="AH647" s="152">
        <v>7443</v>
      </c>
      <c r="AI647" s="152">
        <v>107.577783</v>
      </c>
      <c r="AJ647" s="152">
        <v>108.026394</v>
      </c>
      <c r="AK647" s="152">
        <v>8.5</v>
      </c>
      <c r="AL647" s="152">
        <v>10719</v>
      </c>
      <c r="AM647" s="152">
        <v>102.764871</v>
      </c>
      <c r="AN647" s="152">
        <v>103.187093</v>
      </c>
      <c r="AO647" s="152">
        <v>8</v>
      </c>
    </row>
    <row r="648" spans="1:41" x14ac:dyDescent="0.25">
      <c r="A648" s="148">
        <v>43285</v>
      </c>
      <c r="B648" s="152">
        <v>22</v>
      </c>
      <c r="C648" s="152">
        <v>9.9534769999999995</v>
      </c>
      <c r="D648" s="152">
        <v>9.9534769999999995</v>
      </c>
      <c r="E648" s="152">
        <v>7.6484370000000004</v>
      </c>
      <c r="F648" s="152">
        <v>85</v>
      </c>
      <c r="G648" s="152">
        <v>9.8173429999999993</v>
      </c>
      <c r="H648" s="152">
        <v>9.8173429999999993</v>
      </c>
      <c r="I648" s="152">
        <v>7.8799950000000001</v>
      </c>
      <c r="J648" s="152">
        <v>169</v>
      </c>
      <c r="K648" s="152">
        <v>9.635999</v>
      </c>
      <c r="L648" s="152">
        <v>9.635999</v>
      </c>
      <c r="M648" s="152">
        <v>8.0467709999999997</v>
      </c>
      <c r="N648" s="152">
        <v>323</v>
      </c>
      <c r="O648" s="152">
        <v>9.3217140000000001</v>
      </c>
      <c r="P648" s="152">
        <v>9.3217140000000001</v>
      </c>
      <c r="Q648" s="152">
        <v>8.1099289999999993</v>
      </c>
      <c r="R648" s="152">
        <v>1254</v>
      </c>
      <c r="S648" s="152">
        <v>98.680880000000002</v>
      </c>
      <c r="T648" s="152">
        <v>99.083658</v>
      </c>
      <c r="U648" s="152">
        <v>7.25</v>
      </c>
      <c r="V648" s="152">
        <v>1982</v>
      </c>
      <c r="W648" s="152">
        <v>101.630605</v>
      </c>
      <c r="X648" s="152">
        <v>102.07504900000001</v>
      </c>
      <c r="Y648" s="152">
        <v>8</v>
      </c>
      <c r="Z648" s="152" t="s">
        <v>251</v>
      </c>
      <c r="AA648" s="152" t="s">
        <v>251</v>
      </c>
      <c r="AB648" s="152" t="s">
        <v>251</v>
      </c>
      <c r="AC648" s="152" t="s">
        <v>251</v>
      </c>
      <c r="AD648" s="152">
        <v>3256</v>
      </c>
      <c r="AE648" s="152">
        <v>99.234459000000001</v>
      </c>
      <c r="AF648" s="152">
        <v>99.651126000000005</v>
      </c>
      <c r="AG648" s="152">
        <v>7.5</v>
      </c>
      <c r="AH648" s="152">
        <v>7442</v>
      </c>
      <c r="AI648" s="152">
        <v>107.335429</v>
      </c>
      <c r="AJ648" s="152">
        <v>107.80765100000001</v>
      </c>
      <c r="AK648" s="152">
        <v>8.5</v>
      </c>
      <c r="AL648" s="152">
        <v>10718</v>
      </c>
      <c r="AM648" s="152">
        <v>102.337996</v>
      </c>
      <c r="AN648" s="152">
        <v>102.78243999999999</v>
      </c>
      <c r="AO648" s="152">
        <v>8</v>
      </c>
    </row>
    <row r="649" spans="1:41" x14ac:dyDescent="0.25">
      <c r="A649" s="148">
        <v>43286</v>
      </c>
      <c r="B649" s="152">
        <v>28</v>
      </c>
      <c r="C649" s="152">
        <v>9.9401519999999994</v>
      </c>
      <c r="D649" s="152">
        <v>9.9401519999999994</v>
      </c>
      <c r="E649" s="152">
        <v>7.741072</v>
      </c>
      <c r="F649" s="152">
        <v>91</v>
      </c>
      <c r="G649" s="152">
        <v>9.804608</v>
      </c>
      <c r="H649" s="152">
        <v>9.804608</v>
      </c>
      <c r="I649" s="152">
        <v>7.8838369999999998</v>
      </c>
      <c r="J649" s="152">
        <v>182</v>
      </c>
      <c r="K649" s="152">
        <v>9.6098160000000004</v>
      </c>
      <c r="L649" s="152">
        <v>9.6098160000000004</v>
      </c>
      <c r="M649" s="152">
        <v>8.0312929999999998</v>
      </c>
      <c r="N649" s="152">
        <v>364</v>
      </c>
      <c r="O649" s="152">
        <v>9.242998</v>
      </c>
      <c r="P649" s="152">
        <v>9.242998</v>
      </c>
      <c r="Q649" s="152">
        <v>8.1000049999999995</v>
      </c>
      <c r="R649" s="152">
        <v>1253</v>
      </c>
      <c r="S649" s="152">
        <v>98.671550999999994</v>
      </c>
      <c r="T649" s="152">
        <v>99.094468000000006</v>
      </c>
      <c r="U649" s="152">
        <v>7.25</v>
      </c>
      <c r="V649" s="152">
        <v>1981</v>
      </c>
      <c r="W649" s="152">
        <v>101.584732</v>
      </c>
      <c r="X649" s="152">
        <v>102.051399</v>
      </c>
      <c r="Y649" s="152">
        <v>8</v>
      </c>
      <c r="Z649" s="152" t="s">
        <v>251</v>
      </c>
      <c r="AA649" s="152" t="s">
        <v>251</v>
      </c>
      <c r="AB649" s="152" t="s">
        <v>251</v>
      </c>
      <c r="AC649" s="152" t="s">
        <v>251</v>
      </c>
      <c r="AD649" s="152">
        <v>3255</v>
      </c>
      <c r="AE649" s="152">
        <v>98.971503999999996</v>
      </c>
      <c r="AF649" s="152">
        <v>99.409003999999996</v>
      </c>
      <c r="AG649" s="152">
        <v>7.5</v>
      </c>
      <c r="AH649" s="152">
        <v>7441</v>
      </c>
      <c r="AI649" s="152">
        <v>106.69839399999999</v>
      </c>
      <c r="AJ649" s="152">
        <v>107.194227</v>
      </c>
      <c r="AK649" s="152">
        <v>8.5</v>
      </c>
      <c r="AL649" s="152">
        <v>10717</v>
      </c>
      <c r="AM649" s="152">
        <v>101.697866</v>
      </c>
      <c r="AN649" s="152">
        <v>102.16453300000001</v>
      </c>
      <c r="AO649" s="152">
        <v>8</v>
      </c>
    </row>
    <row r="650" spans="1:41" x14ac:dyDescent="0.25">
      <c r="A650" s="148">
        <v>43287</v>
      </c>
      <c r="B650" s="152">
        <v>27</v>
      </c>
      <c r="C650" s="152">
        <v>9.9423429999999993</v>
      </c>
      <c r="D650" s="152">
        <v>9.9423429999999993</v>
      </c>
      <c r="E650" s="152">
        <v>7.7321809999999997</v>
      </c>
      <c r="F650" s="152">
        <v>90</v>
      </c>
      <c r="G650" s="152">
        <v>9.8065020000000001</v>
      </c>
      <c r="H650" s="152">
        <v>9.8065020000000001</v>
      </c>
      <c r="I650" s="152">
        <v>7.8926410000000002</v>
      </c>
      <c r="J650" s="152">
        <v>181</v>
      </c>
      <c r="K650" s="152">
        <v>9.6119369999999993</v>
      </c>
      <c r="L650" s="152">
        <v>9.6119369999999993</v>
      </c>
      <c r="M650" s="152">
        <v>8.0299940000000003</v>
      </c>
      <c r="N650" s="152">
        <v>363</v>
      </c>
      <c r="O650" s="152">
        <v>9.2449209999999997</v>
      </c>
      <c r="P650" s="152">
        <v>9.2449209999999997</v>
      </c>
      <c r="Q650" s="152">
        <v>8.1000010000000007</v>
      </c>
      <c r="R650" s="152">
        <v>1252</v>
      </c>
      <c r="S650" s="152">
        <v>98.730560999999994</v>
      </c>
      <c r="T650" s="152">
        <v>99.173616999999993</v>
      </c>
      <c r="U650" s="152">
        <v>7.25</v>
      </c>
      <c r="V650" s="152">
        <v>1980</v>
      </c>
      <c r="W650" s="152">
        <v>101.539293</v>
      </c>
      <c r="X650" s="152">
        <v>102.028182</v>
      </c>
      <c r="Y650" s="152">
        <v>8</v>
      </c>
      <c r="Z650" s="152" t="s">
        <v>251</v>
      </c>
      <c r="AA650" s="152" t="s">
        <v>251</v>
      </c>
      <c r="AB650" s="152" t="s">
        <v>251</v>
      </c>
      <c r="AC650" s="152" t="s">
        <v>251</v>
      </c>
      <c r="AD650" s="152">
        <v>3254</v>
      </c>
      <c r="AE650" s="152">
        <v>98.834592000000001</v>
      </c>
      <c r="AF650" s="152">
        <v>99.292924999999997</v>
      </c>
      <c r="AG650" s="152">
        <v>7.5</v>
      </c>
      <c r="AH650" s="152">
        <v>7440</v>
      </c>
      <c r="AI650" s="152">
        <v>106.45084</v>
      </c>
      <c r="AJ650" s="152">
        <v>106.97028400000001</v>
      </c>
      <c r="AK650" s="152">
        <v>8.5</v>
      </c>
      <c r="AL650" s="152">
        <v>10716</v>
      </c>
      <c r="AM650" s="152">
        <v>101.34436700000001</v>
      </c>
      <c r="AN650" s="152">
        <v>101.83325600000001</v>
      </c>
      <c r="AO650" s="152">
        <v>8</v>
      </c>
    </row>
    <row r="651" spans="1:41" x14ac:dyDescent="0.25">
      <c r="A651" s="148">
        <v>43290</v>
      </c>
      <c r="B651" s="152">
        <v>24</v>
      </c>
      <c r="C651" s="152">
        <v>9.9485469999999996</v>
      </c>
      <c r="D651" s="152">
        <v>9.9485469999999996</v>
      </c>
      <c r="E651" s="152">
        <v>7.7578670000000001</v>
      </c>
      <c r="F651" s="152">
        <v>87</v>
      </c>
      <c r="G651" s="152">
        <v>9.8123780000000007</v>
      </c>
      <c r="H651" s="152">
        <v>9.8123780000000007</v>
      </c>
      <c r="I651" s="152">
        <v>7.9121180000000004</v>
      </c>
      <c r="J651" s="152">
        <v>178</v>
      </c>
      <c r="K651" s="152">
        <v>9.6167789999999993</v>
      </c>
      <c r="L651" s="152">
        <v>9.6167789999999993</v>
      </c>
      <c r="M651" s="152">
        <v>8.0593900000000005</v>
      </c>
      <c r="N651" s="152">
        <v>360</v>
      </c>
      <c r="O651" s="152">
        <v>9.2493979999999993</v>
      </c>
      <c r="P651" s="152">
        <v>9.2493979999999993</v>
      </c>
      <c r="Q651" s="152">
        <v>8.1151440000000008</v>
      </c>
      <c r="R651" s="152">
        <v>1249</v>
      </c>
      <c r="S651" s="152">
        <v>98.585002000000003</v>
      </c>
      <c r="T651" s="152">
        <v>99.088474000000005</v>
      </c>
      <c r="U651" s="152">
        <v>7.25</v>
      </c>
      <c r="V651" s="152">
        <v>1977</v>
      </c>
      <c r="W651" s="152">
        <v>101.313827</v>
      </c>
      <c r="X651" s="152">
        <v>101.869383</v>
      </c>
      <c r="Y651" s="152">
        <v>8</v>
      </c>
      <c r="Z651" s="152" t="s">
        <v>251</v>
      </c>
      <c r="AA651" s="152" t="s">
        <v>251</v>
      </c>
      <c r="AB651" s="152" t="s">
        <v>251</v>
      </c>
      <c r="AC651" s="152" t="s">
        <v>251</v>
      </c>
      <c r="AD651" s="152">
        <v>3251</v>
      </c>
      <c r="AE651" s="152">
        <v>98.643441999999993</v>
      </c>
      <c r="AF651" s="152">
        <v>99.164275000000004</v>
      </c>
      <c r="AG651" s="152">
        <v>7.5</v>
      </c>
      <c r="AH651" s="152">
        <v>7437</v>
      </c>
      <c r="AI651" s="152">
        <v>106.041977</v>
      </c>
      <c r="AJ651" s="152">
        <v>106.632255</v>
      </c>
      <c r="AK651" s="152">
        <v>8.5</v>
      </c>
      <c r="AL651" s="152">
        <v>10713</v>
      </c>
      <c r="AM651" s="152">
        <v>100.80129100000001</v>
      </c>
      <c r="AN651" s="152">
        <v>101.356847</v>
      </c>
      <c r="AO651" s="152">
        <v>8</v>
      </c>
    </row>
    <row r="652" spans="1:41" x14ac:dyDescent="0.25">
      <c r="A652" s="148">
        <v>43291</v>
      </c>
      <c r="B652" s="152">
        <v>23</v>
      </c>
      <c r="C652" s="152">
        <v>9.9508259999999993</v>
      </c>
      <c r="D652" s="152">
        <v>9.9508259999999993</v>
      </c>
      <c r="E652" s="152">
        <v>7.7348350000000003</v>
      </c>
      <c r="F652" s="152">
        <v>86</v>
      </c>
      <c r="G652" s="152">
        <v>9.8150259999999996</v>
      </c>
      <c r="H652" s="152">
        <v>9.8150259999999996</v>
      </c>
      <c r="I652" s="152">
        <v>7.889024</v>
      </c>
      <c r="J652" s="152">
        <v>177</v>
      </c>
      <c r="K652" s="152">
        <v>9.6191460000000006</v>
      </c>
      <c r="L652" s="152">
        <v>9.6191460000000006</v>
      </c>
      <c r="M652" s="152">
        <v>8.05288</v>
      </c>
      <c r="N652" s="152">
        <v>359</v>
      </c>
      <c r="O652" s="152">
        <v>9.2518890000000003</v>
      </c>
      <c r="P652" s="152">
        <v>9.2518890000000003</v>
      </c>
      <c r="Q652" s="152">
        <v>8.1085589999999996</v>
      </c>
      <c r="R652" s="152">
        <v>1248</v>
      </c>
      <c r="S652" s="152">
        <v>98.700277999999997</v>
      </c>
      <c r="T652" s="152">
        <v>99.223889</v>
      </c>
      <c r="U652" s="152">
        <v>7.25</v>
      </c>
      <c r="V652" s="152">
        <v>1976</v>
      </c>
      <c r="W652" s="152">
        <v>101.494676</v>
      </c>
      <c r="X652" s="152">
        <v>102.07245399999999</v>
      </c>
      <c r="Y652" s="152">
        <v>8</v>
      </c>
      <c r="Z652" s="152" t="s">
        <v>251</v>
      </c>
      <c r="AA652" s="152" t="s">
        <v>251</v>
      </c>
      <c r="AB652" s="152" t="s">
        <v>251</v>
      </c>
      <c r="AC652" s="152" t="s">
        <v>251</v>
      </c>
      <c r="AD652" s="152">
        <v>3250</v>
      </c>
      <c r="AE652" s="152">
        <v>98.840204999999997</v>
      </c>
      <c r="AF652" s="152">
        <v>99.381872000000001</v>
      </c>
      <c r="AG652" s="152">
        <v>7.5</v>
      </c>
      <c r="AH652" s="152">
        <v>7436</v>
      </c>
      <c r="AI652" s="152">
        <v>106.25459499999999</v>
      </c>
      <c r="AJ652" s="152">
        <v>106.868484</v>
      </c>
      <c r="AK652" s="152">
        <v>8.5</v>
      </c>
      <c r="AL652" s="152">
        <v>10712</v>
      </c>
      <c r="AM652" s="152">
        <v>101.130826</v>
      </c>
      <c r="AN652" s="152">
        <v>101.70860399999999</v>
      </c>
      <c r="AO652" s="152">
        <v>8</v>
      </c>
    </row>
    <row r="653" spans="1:41" x14ac:dyDescent="0.25">
      <c r="A653" s="148">
        <v>43292</v>
      </c>
      <c r="B653" s="152">
        <v>22</v>
      </c>
      <c r="C653" s="152">
        <v>9.9530530000000006</v>
      </c>
      <c r="D653" s="152">
        <v>9.9530530000000006</v>
      </c>
      <c r="E653" s="152">
        <v>7.7184720000000002</v>
      </c>
      <c r="F653" s="152">
        <v>85</v>
      </c>
      <c r="G653" s="152">
        <v>9.817005</v>
      </c>
      <c r="H653" s="152">
        <v>9.817005</v>
      </c>
      <c r="I653" s="152">
        <v>7.8948479999999996</v>
      </c>
      <c r="J653" s="152">
        <v>176</v>
      </c>
      <c r="K653" s="152">
        <v>9.6213470000000001</v>
      </c>
      <c r="L653" s="152">
        <v>9.6213470000000001</v>
      </c>
      <c r="M653" s="152">
        <v>8.0499899999999993</v>
      </c>
      <c r="N653" s="152">
        <v>358</v>
      </c>
      <c r="O653" s="152">
        <v>9.2534030000000005</v>
      </c>
      <c r="P653" s="152">
        <v>9.2534030000000005</v>
      </c>
      <c r="Q653" s="152">
        <v>8.1134249999999994</v>
      </c>
      <c r="R653" s="152">
        <v>1247</v>
      </c>
      <c r="S653" s="152">
        <v>98.580457999999993</v>
      </c>
      <c r="T653" s="152">
        <v>99.124207999999996</v>
      </c>
      <c r="U653" s="152">
        <v>7.25</v>
      </c>
      <c r="V653" s="152">
        <v>1975</v>
      </c>
      <c r="W653" s="152">
        <v>101.30503</v>
      </c>
      <c r="X653" s="152">
        <v>101.90503</v>
      </c>
      <c r="Y653" s="152">
        <v>8</v>
      </c>
      <c r="Z653" s="152" t="s">
        <v>251</v>
      </c>
      <c r="AA653" s="152" t="s">
        <v>251</v>
      </c>
      <c r="AB653" s="152" t="s">
        <v>251</v>
      </c>
      <c r="AC653" s="152" t="s">
        <v>251</v>
      </c>
      <c r="AD653" s="152">
        <v>3249</v>
      </c>
      <c r="AE653" s="152">
        <v>98.458389999999994</v>
      </c>
      <c r="AF653" s="152">
        <v>99.020889999999994</v>
      </c>
      <c r="AG653" s="152">
        <v>7.5</v>
      </c>
      <c r="AH653" s="152">
        <v>7435</v>
      </c>
      <c r="AI653" s="152">
        <v>105.83519200000001</v>
      </c>
      <c r="AJ653" s="152">
        <v>106.472692</v>
      </c>
      <c r="AK653" s="152">
        <v>8.5</v>
      </c>
      <c r="AL653" s="152">
        <v>10711</v>
      </c>
      <c r="AM653" s="152">
        <v>100.795748</v>
      </c>
      <c r="AN653" s="152">
        <v>101.395748</v>
      </c>
      <c r="AO653" s="152">
        <v>8</v>
      </c>
    </row>
    <row r="654" spans="1:41" x14ac:dyDescent="0.25">
      <c r="A654" s="148">
        <v>43293</v>
      </c>
      <c r="B654" s="152">
        <v>28</v>
      </c>
      <c r="C654" s="152">
        <v>9.9403590000000008</v>
      </c>
      <c r="D654" s="152">
        <v>9.9403590000000008</v>
      </c>
      <c r="E654" s="152">
        <v>7.7141359999999999</v>
      </c>
      <c r="F654" s="152">
        <v>91</v>
      </c>
      <c r="G654" s="152">
        <v>9.8048509999999993</v>
      </c>
      <c r="H654" s="152">
        <v>9.8048509999999993</v>
      </c>
      <c r="I654" s="152">
        <v>7.873837</v>
      </c>
      <c r="J654" s="152">
        <v>175</v>
      </c>
      <c r="K654" s="152">
        <v>9.6248989999999992</v>
      </c>
      <c r="L654" s="152">
        <v>9.6248989999999992</v>
      </c>
      <c r="M654" s="152">
        <v>8.0170849999999998</v>
      </c>
      <c r="N654" s="152">
        <v>357</v>
      </c>
      <c r="O654" s="152">
        <v>9.2564740000000008</v>
      </c>
      <c r="P654" s="152">
        <v>9.2564740000000008</v>
      </c>
      <c r="Q654" s="152">
        <v>8.0999970000000001</v>
      </c>
      <c r="R654" s="152">
        <v>1246</v>
      </c>
      <c r="S654" s="152">
        <v>98.557524000000001</v>
      </c>
      <c r="T654" s="152">
        <v>99.121413000000004</v>
      </c>
      <c r="U654" s="152">
        <v>7.25</v>
      </c>
      <c r="V654" s="152">
        <v>1974</v>
      </c>
      <c r="W654" s="152">
        <v>101.311307</v>
      </c>
      <c r="X654" s="152">
        <v>101.93352899999999</v>
      </c>
      <c r="Y654" s="152">
        <v>8</v>
      </c>
      <c r="Z654" s="152" t="s">
        <v>251</v>
      </c>
      <c r="AA654" s="152" t="s">
        <v>251</v>
      </c>
      <c r="AB654" s="152" t="s">
        <v>251</v>
      </c>
      <c r="AC654" s="152" t="s">
        <v>251</v>
      </c>
      <c r="AD654" s="152">
        <v>3248</v>
      </c>
      <c r="AE654" s="152">
        <v>98.516347999999994</v>
      </c>
      <c r="AF654" s="152">
        <v>99.099681000000004</v>
      </c>
      <c r="AG654" s="152">
        <v>7.5</v>
      </c>
      <c r="AH654" s="152">
        <v>7434</v>
      </c>
      <c r="AI654" s="152">
        <v>105.839071</v>
      </c>
      <c r="AJ654" s="152">
        <v>106.500182</v>
      </c>
      <c r="AK654" s="152">
        <v>8.5</v>
      </c>
      <c r="AL654" s="152">
        <v>10710</v>
      </c>
      <c r="AM654" s="152">
        <v>100.78508600000001</v>
      </c>
      <c r="AN654" s="152">
        <v>101.407308</v>
      </c>
      <c r="AO654" s="152">
        <v>8</v>
      </c>
    </row>
    <row r="655" spans="1:41" x14ac:dyDescent="0.25">
      <c r="A655" s="148">
        <v>43294</v>
      </c>
      <c r="B655" s="152">
        <v>27</v>
      </c>
      <c r="C655" s="152">
        <v>9.9423589999999997</v>
      </c>
      <c r="D655" s="152">
        <v>9.9423589999999997</v>
      </c>
      <c r="E655" s="152">
        <v>7.7300230000000001</v>
      </c>
      <c r="F655" s="152">
        <v>90</v>
      </c>
      <c r="G655" s="152">
        <v>9.8068059999999999</v>
      </c>
      <c r="H655" s="152">
        <v>9.8068059999999999</v>
      </c>
      <c r="I655" s="152">
        <v>7.8799970000000004</v>
      </c>
      <c r="J655" s="152">
        <v>174</v>
      </c>
      <c r="K655" s="152">
        <v>9.6268320000000003</v>
      </c>
      <c r="L655" s="152">
        <v>9.6268320000000003</v>
      </c>
      <c r="M655" s="152">
        <v>8.0199979999999993</v>
      </c>
      <c r="N655" s="152">
        <v>356</v>
      </c>
      <c r="O655" s="152">
        <v>9.25779</v>
      </c>
      <c r="P655" s="152">
        <v>9.25779</v>
      </c>
      <c r="Q655" s="152">
        <v>8.1072199999999999</v>
      </c>
      <c r="R655" s="152">
        <v>1245</v>
      </c>
      <c r="S655" s="152">
        <v>98.462984000000006</v>
      </c>
      <c r="T655" s="152">
        <v>99.047011999999995</v>
      </c>
      <c r="U655" s="152">
        <v>7.25</v>
      </c>
      <c r="V655" s="152">
        <v>1973</v>
      </c>
      <c r="W655" s="152">
        <v>101.17122500000001</v>
      </c>
      <c r="X655" s="152">
        <v>101.815669</v>
      </c>
      <c r="Y655" s="152">
        <v>8</v>
      </c>
      <c r="Z655" s="152" t="s">
        <v>251</v>
      </c>
      <c r="AA655" s="152" t="s">
        <v>251</v>
      </c>
      <c r="AB655" s="152" t="s">
        <v>251</v>
      </c>
      <c r="AC655" s="152" t="s">
        <v>251</v>
      </c>
      <c r="AD655" s="152">
        <v>3247</v>
      </c>
      <c r="AE655" s="152">
        <v>98.251783000000003</v>
      </c>
      <c r="AF655" s="152">
        <v>98.855950000000007</v>
      </c>
      <c r="AG655" s="152">
        <v>7.5</v>
      </c>
      <c r="AH655" s="152">
        <v>7433</v>
      </c>
      <c r="AI655" s="152">
        <v>105.536781</v>
      </c>
      <c r="AJ655" s="152">
        <v>106.221503</v>
      </c>
      <c r="AK655" s="152">
        <v>8.5</v>
      </c>
      <c r="AL655" s="152">
        <v>10709</v>
      </c>
      <c r="AM655" s="152">
        <v>100.433533</v>
      </c>
      <c r="AN655" s="152">
        <v>101.077977</v>
      </c>
      <c r="AO655" s="152">
        <v>8</v>
      </c>
    </row>
    <row r="656" spans="1:41" x14ac:dyDescent="0.25">
      <c r="A656" s="148">
        <v>43297</v>
      </c>
      <c r="B656" s="152">
        <v>24</v>
      </c>
      <c r="C656" s="152">
        <v>9.9487310000000004</v>
      </c>
      <c r="D656" s="152">
        <v>9.9487310000000004</v>
      </c>
      <c r="E656" s="152">
        <v>7.7299810000000004</v>
      </c>
      <c r="F656" s="152">
        <v>87</v>
      </c>
      <c r="G656" s="152">
        <v>9.813447</v>
      </c>
      <c r="H656" s="152">
        <v>9.813447</v>
      </c>
      <c r="I656" s="152">
        <v>7.8661799999999999</v>
      </c>
      <c r="J656" s="152">
        <v>171</v>
      </c>
      <c r="K656" s="152">
        <v>9.6330299999999998</v>
      </c>
      <c r="L656" s="152">
        <v>9.6330299999999998</v>
      </c>
      <c r="M656" s="152">
        <v>8.0199940000000005</v>
      </c>
      <c r="N656" s="152">
        <v>353</v>
      </c>
      <c r="O656" s="152">
        <v>9.2641360000000006</v>
      </c>
      <c r="P656" s="152">
        <v>9.2641360000000006</v>
      </c>
      <c r="Q656" s="152">
        <v>8.1006599999999995</v>
      </c>
      <c r="R656" s="152">
        <v>1242</v>
      </c>
      <c r="S656" s="152">
        <v>98.510767999999999</v>
      </c>
      <c r="T656" s="152">
        <v>99.155212000000006</v>
      </c>
      <c r="U656" s="152">
        <v>7.25</v>
      </c>
      <c r="V656" s="152">
        <v>1970</v>
      </c>
      <c r="W656" s="152">
        <v>101.26295</v>
      </c>
      <c r="X656" s="152">
        <v>101.97406100000001</v>
      </c>
      <c r="Y656" s="152">
        <v>8</v>
      </c>
      <c r="Z656" s="152" t="s">
        <v>251</v>
      </c>
      <c r="AA656" s="152" t="s">
        <v>251</v>
      </c>
      <c r="AB656" s="152" t="s">
        <v>251</v>
      </c>
      <c r="AC656" s="152" t="s">
        <v>251</v>
      </c>
      <c r="AD656" s="152">
        <v>3244</v>
      </c>
      <c r="AE656" s="152">
        <v>98.397578999999993</v>
      </c>
      <c r="AF656" s="152">
        <v>99.064245999999997</v>
      </c>
      <c r="AG656" s="152">
        <v>7.5</v>
      </c>
      <c r="AH656" s="152">
        <v>7430</v>
      </c>
      <c r="AI656" s="152">
        <v>105.637243</v>
      </c>
      <c r="AJ656" s="152">
        <v>106.392799</v>
      </c>
      <c r="AK656" s="152">
        <v>8.5</v>
      </c>
      <c r="AL656" s="152">
        <v>10706</v>
      </c>
      <c r="AM656" s="152">
        <v>100.558898</v>
      </c>
      <c r="AN656" s="152">
        <v>101.270009</v>
      </c>
      <c r="AO656" s="152">
        <v>8</v>
      </c>
    </row>
    <row r="657" spans="1:41" x14ac:dyDescent="0.25">
      <c r="A657" s="148">
        <v>43298</v>
      </c>
      <c r="B657" s="152">
        <v>23</v>
      </c>
      <c r="C657" s="152">
        <v>9.9509830000000008</v>
      </c>
      <c r="D657" s="152">
        <v>9.9509830000000008</v>
      </c>
      <c r="E657" s="152">
        <v>7.7100179999999998</v>
      </c>
      <c r="F657" s="152">
        <v>86</v>
      </c>
      <c r="G657" s="152">
        <v>9.8156499999999998</v>
      </c>
      <c r="H657" s="152">
        <v>9.8156499999999998</v>
      </c>
      <c r="I657" s="152">
        <v>7.8619110000000001</v>
      </c>
      <c r="J657" s="152">
        <v>170</v>
      </c>
      <c r="K657" s="152">
        <v>9.6348160000000007</v>
      </c>
      <c r="L657" s="152">
        <v>9.6348160000000007</v>
      </c>
      <c r="M657" s="152">
        <v>8.0264199999999999</v>
      </c>
      <c r="N657" s="152">
        <v>352</v>
      </c>
      <c r="O657" s="152">
        <v>9.2644439999999992</v>
      </c>
      <c r="P657" s="152">
        <v>9.2644439999999992</v>
      </c>
      <c r="Q657" s="152">
        <v>8.1200039999999998</v>
      </c>
      <c r="R657" s="152">
        <v>1241</v>
      </c>
      <c r="S657" s="152">
        <v>98.617339999999999</v>
      </c>
      <c r="T657" s="152">
        <v>99.281923000000006</v>
      </c>
      <c r="U657" s="152">
        <v>7.25</v>
      </c>
      <c r="V657" s="152">
        <v>1969</v>
      </c>
      <c r="W657" s="152">
        <v>101.480234</v>
      </c>
      <c r="X657" s="152">
        <v>102.213567</v>
      </c>
      <c r="Y657" s="152">
        <v>8</v>
      </c>
      <c r="Z657" s="152" t="s">
        <v>251</v>
      </c>
      <c r="AA657" s="152" t="s">
        <v>251</v>
      </c>
      <c r="AB657" s="152" t="s">
        <v>251</v>
      </c>
      <c r="AC657" s="152" t="s">
        <v>251</v>
      </c>
      <c r="AD657" s="152">
        <v>3243</v>
      </c>
      <c r="AE657" s="152">
        <v>98.535898000000003</v>
      </c>
      <c r="AF657" s="152">
        <v>99.223398000000003</v>
      </c>
      <c r="AG657" s="152">
        <v>7.5</v>
      </c>
      <c r="AH657" s="152">
        <v>7429</v>
      </c>
      <c r="AI657" s="152">
        <v>106.051453</v>
      </c>
      <c r="AJ657" s="152">
        <v>106.83062</v>
      </c>
      <c r="AK657" s="152">
        <v>8.5</v>
      </c>
      <c r="AL657" s="152">
        <v>10705</v>
      </c>
      <c r="AM657" s="152">
        <v>101.069571</v>
      </c>
      <c r="AN657" s="152">
        <v>101.802904</v>
      </c>
      <c r="AO657" s="152">
        <v>8</v>
      </c>
    </row>
    <row r="658" spans="1:41" x14ac:dyDescent="0.25">
      <c r="A658" s="148">
        <v>43299</v>
      </c>
      <c r="B658" s="152">
        <v>22</v>
      </c>
      <c r="C658" s="152">
        <v>9.9533339999999999</v>
      </c>
      <c r="D658" s="152">
        <v>9.9533339999999999</v>
      </c>
      <c r="E658" s="152">
        <v>7.6720569999999997</v>
      </c>
      <c r="F658" s="152">
        <v>85</v>
      </c>
      <c r="G658" s="152">
        <v>9.8178979999999996</v>
      </c>
      <c r="H658" s="152">
        <v>9.8178979999999996</v>
      </c>
      <c r="I658" s="152">
        <v>7.855607</v>
      </c>
      <c r="J658" s="152">
        <v>169</v>
      </c>
      <c r="K658" s="152">
        <v>9.6380420000000004</v>
      </c>
      <c r="L658" s="152">
        <v>9.6380420000000004</v>
      </c>
      <c r="M658" s="152">
        <v>7.999911</v>
      </c>
      <c r="N658" s="152">
        <v>351</v>
      </c>
      <c r="O658" s="152">
        <v>9.2666889999999995</v>
      </c>
      <c r="P658" s="152">
        <v>9.2666889999999995</v>
      </c>
      <c r="Q658" s="152">
        <v>8.1163170000000004</v>
      </c>
      <c r="R658" s="152">
        <v>1240</v>
      </c>
      <c r="S658" s="152">
        <v>98.792676999999998</v>
      </c>
      <c r="T658" s="152">
        <v>99.477399000000005</v>
      </c>
      <c r="U658" s="152">
        <v>7.25</v>
      </c>
      <c r="V658" s="152">
        <v>1968</v>
      </c>
      <c r="W658" s="152">
        <v>101.790707</v>
      </c>
      <c r="X658" s="152">
        <v>102.546263</v>
      </c>
      <c r="Y658" s="152">
        <v>8</v>
      </c>
      <c r="Z658" s="152" t="s">
        <v>251</v>
      </c>
      <c r="AA658" s="152" t="s">
        <v>251</v>
      </c>
      <c r="AB658" s="152" t="s">
        <v>251</v>
      </c>
      <c r="AC658" s="152" t="s">
        <v>251</v>
      </c>
      <c r="AD658" s="152">
        <v>3242</v>
      </c>
      <c r="AE658" s="152">
        <v>99.023491000000007</v>
      </c>
      <c r="AF658" s="152">
        <v>99.731824000000003</v>
      </c>
      <c r="AG658" s="152">
        <v>7.5</v>
      </c>
      <c r="AH658" s="152">
        <v>7428</v>
      </c>
      <c r="AI658" s="152">
        <v>106.738525</v>
      </c>
      <c r="AJ658" s="152">
        <v>107.541303</v>
      </c>
      <c r="AK658" s="152">
        <v>8.5</v>
      </c>
      <c r="AL658" s="152">
        <v>10704</v>
      </c>
      <c r="AM658" s="152">
        <v>101.731337</v>
      </c>
      <c r="AN658" s="152">
        <v>102.48689299999999</v>
      </c>
      <c r="AO658" s="152">
        <v>8</v>
      </c>
    </row>
    <row r="659" spans="1:41" x14ac:dyDescent="0.25">
      <c r="A659" s="148">
        <v>43300</v>
      </c>
      <c r="B659" s="152">
        <v>28</v>
      </c>
      <c r="C659" s="152">
        <v>9.9403140000000008</v>
      </c>
      <c r="D659" s="152">
        <v>9.9403140000000008</v>
      </c>
      <c r="E659" s="152">
        <v>7.7199920000000004</v>
      </c>
      <c r="F659" s="152">
        <v>91</v>
      </c>
      <c r="G659" s="152">
        <v>9.8050569999999997</v>
      </c>
      <c r="H659" s="152">
        <v>9.8050569999999997</v>
      </c>
      <c r="I659" s="152">
        <v>7.8653599999999999</v>
      </c>
      <c r="J659" s="152">
        <v>182</v>
      </c>
      <c r="K659" s="152">
        <v>9.6112769999999994</v>
      </c>
      <c r="L659" s="152">
        <v>9.6112769999999994</v>
      </c>
      <c r="M659" s="152">
        <v>8.0000049999999998</v>
      </c>
      <c r="N659" s="152">
        <v>364</v>
      </c>
      <c r="O659" s="152">
        <v>9.2395440000000004</v>
      </c>
      <c r="P659" s="152">
        <v>9.2395440000000004</v>
      </c>
      <c r="Q659" s="152">
        <v>8.1400050000000004</v>
      </c>
      <c r="R659" s="152">
        <v>1239</v>
      </c>
      <c r="S659" s="152">
        <v>98.607692999999998</v>
      </c>
      <c r="T659" s="152">
        <v>99.312554000000006</v>
      </c>
      <c r="U659" s="152">
        <v>7.25</v>
      </c>
      <c r="V659" s="152">
        <v>1967</v>
      </c>
      <c r="W659" s="152">
        <v>101.45020700000001</v>
      </c>
      <c r="X659" s="152">
        <v>102.227985</v>
      </c>
      <c r="Y659" s="152">
        <v>8</v>
      </c>
      <c r="Z659" s="152" t="s">
        <v>251</v>
      </c>
      <c r="AA659" s="152" t="s">
        <v>251</v>
      </c>
      <c r="AB659" s="152" t="s">
        <v>251</v>
      </c>
      <c r="AC659" s="152" t="s">
        <v>251</v>
      </c>
      <c r="AD659" s="152">
        <v>3241</v>
      </c>
      <c r="AE659" s="152">
        <v>98.666779000000005</v>
      </c>
      <c r="AF659" s="152">
        <v>99.395945999999995</v>
      </c>
      <c r="AG659" s="152">
        <v>7.5</v>
      </c>
      <c r="AH659" s="152">
        <v>7427</v>
      </c>
      <c r="AI659" s="152">
        <v>106.237832</v>
      </c>
      <c r="AJ659" s="152">
        <v>107.064221</v>
      </c>
      <c r="AK659" s="152">
        <v>8.5</v>
      </c>
      <c r="AL659" s="152">
        <v>10703</v>
      </c>
      <c r="AM659" s="152">
        <v>101.248424</v>
      </c>
      <c r="AN659" s="152">
        <v>102.026202</v>
      </c>
      <c r="AO659" s="152">
        <v>8</v>
      </c>
    </row>
    <row r="660" spans="1:41" x14ac:dyDescent="0.25">
      <c r="A660" s="148">
        <v>43301</v>
      </c>
      <c r="B660" s="152">
        <v>27</v>
      </c>
      <c r="C660" s="152">
        <v>9.9425849999999993</v>
      </c>
      <c r="D660" s="152">
        <v>9.9425849999999993</v>
      </c>
      <c r="E660" s="152">
        <v>7.6995399999999998</v>
      </c>
      <c r="F660" s="152">
        <v>90</v>
      </c>
      <c r="G660" s="152">
        <v>9.8072429999999997</v>
      </c>
      <c r="H660" s="152">
        <v>9.8072429999999997</v>
      </c>
      <c r="I660" s="152">
        <v>7.8618220000000001</v>
      </c>
      <c r="J660" s="152">
        <v>181</v>
      </c>
      <c r="K660" s="152">
        <v>9.6133299999999995</v>
      </c>
      <c r="L660" s="152">
        <v>9.6133299999999995</v>
      </c>
      <c r="M660" s="152">
        <v>8.0000099999999996</v>
      </c>
      <c r="N660" s="152">
        <v>363</v>
      </c>
      <c r="O660" s="152">
        <v>9.2413209999999992</v>
      </c>
      <c r="P660" s="152">
        <v>9.2413209999999992</v>
      </c>
      <c r="Q660" s="152">
        <v>8.1417900000000003</v>
      </c>
      <c r="R660" s="152">
        <v>1238</v>
      </c>
      <c r="S660" s="152">
        <v>98.646842000000007</v>
      </c>
      <c r="T660" s="152">
        <v>99.371842000000001</v>
      </c>
      <c r="U660" s="152">
        <v>7.25</v>
      </c>
      <c r="V660" s="152">
        <v>1966</v>
      </c>
      <c r="W660" s="152">
        <v>101.61053800000001</v>
      </c>
      <c r="X660" s="152">
        <v>102.410538</v>
      </c>
      <c r="Y660" s="152">
        <v>8</v>
      </c>
      <c r="Z660" s="152" t="s">
        <v>251</v>
      </c>
      <c r="AA660" s="152" t="s">
        <v>251</v>
      </c>
      <c r="AB660" s="152" t="s">
        <v>251</v>
      </c>
      <c r="AC660" s="152" t="s">
        <v>251</v>
      </c>
      <c r="AD660" s="152">
        <v>3240</v>
      </c>
      <c r="AE660" s="152">
        <v>98.866857999999993</v>
      </c>
      <c r="AF660" s="152">
        <v>99.616857999999993</v>
      </c>
      <c r="AG660" s="152">
        <v>7.5</v>
      </c>
      <c r="AH660" s="152">
        <v>7426</v>
      </c>
      <c r="AI660" s="152">
        <v>106.78716900000001</v>
      </c>
      <c r="AJ660" s="152">
        <v>107.637169</v>
      </c>
      <c r="AK660" s="152">
        <v>8.5</v>
      </c>
      <c r="AL660" s="152">
        <v>10702</v>
      </c>
      <c r="AM660" s="152">
        <v>101.738862</v>
      </c>
      <c r="AN660" s="152">
        <v>102.53886199999999</v>
      </c>
      <c r="AO660" s="152">
        <v>8</v>
      </c>
    </row>
    <row r="661" spans="1:41" x14ac:dyDescent="0.25">
      <c r="A661" s="148">
        <v>43304</v>
      </c>
      <c r="B661" s="152">
        <v>24</v>
      </c>
      <c r="C661" s="152">
        <v>9.9489289999999997</v>
      </c>
      <c r="D661" s="152">
        <v>9.9489289999999997</v>
      </c>
      <c r="E661" s="152">
        <v>7.6999750000000002</v>
      </c>
      <c r="F661" s="152">
        <v>87</v>
      </c>
      <c r="G661" s="152">
        <v>9.8126639999999998</v>
      </c>
      <c r="H661" s="152">
        <v>9.8126639999999998</v>
      </c>
      <c r="I661" s="152">
        <v>7.8998270000000002</v>
      </c>
      <c r="J661" s="152">
        <v>178</v>
      </c>
      <c r="K661" s="152">
        <v>9.6194959999999998</v>
      </c>
      <c r="L661" s="152">
        <v>9.6194959999999998</v>
      </c>
      <c r="M661" s="152">
        <v>7.9999890000000002</v>
      </c>
      <c r="N661" s="152">
        <v>360</v>
      </c>
      <c r="O661" s="152">
        <v>9.2464169999999992</v>
      </c>
      <c r="P661" s="152">
        <v>9.2464169999999992</v>
      </c>
      <c r="Q661" s="152">
        <v>8.15</v>
      </c>
      <c r="R661" s="152">
        <v>1235</v>
      </c>
      <c r="S661" s="152">
        <v>98.504968000000005</v>
      </c>
      <c r="T661" s="152">
        <v>99.290385000000001</v>
      </c>
      <c r="U661" s="152">
        <v>7.25</v>
      </c>
      <c r="V661" s="152">
        <v>1963</v>
      </c>
      <c r="W661" s="152">
        <v>101.390889</v>
      </c>
      <c r="X661" s="152">
        <v>102.25755599999999</v>
      </c>
      <c r="Y661" s="152">
        <v>8</v>
      </c>
      <c r="Z661" s="152" t="s">
        <v>251</v>
      </c>
      <c r="AA661" s="152" t="s">
        <v>251</v>
      </c>
      <c r="AB661" s="152" t="s">
        <v>251</v>
      </c>
      <c r="AC661" s="152" t="s">
        <v>251</v>
      </c>
      <c r="AD661" s="152">
        <v>3237</v>
      </c>
      <c r="AE661" s="152">
        <v>98.586031000000006</v>
      </c>
      <c r="AF661" s="152">
        <v>99.398531000000006</v>
      </c>
      <c r="AG661" s="152">
        <v>7.5</v>
      </c>
      <c r="AH661" s="152">
        <v>7423</v>
      </c>
      <c r="AI661" s="152">
        <v>106.284998</v>
      </c>
      <c r="AJ661" s="152">
        <v>107.205831</v>
      </c>
      <c r="AK661" s="152">
        <v>8.5</v>
      </c>
      <c r="AL661" s="152">
        <v>10699</v>
      </c>
      <c r="AM661" s="152">
        <v>101.232741</v>
      </c>
      <c r="AN661" s="152">
        <v>102.099408</v>
      </c>
      <c r="AO661" s="152">
        <v>8</v>
      </c>
    </row>
    <row r="662" spans="1:41" x14ac:dyDescent="0.25">
      <c r="A662" s="148">
        <v>43305</v>
      </c>
      <c r="B662" s="152">
        <v>23</v>
      </c>
      <c r="C662" s="152">
        <v>9.9511970000000005</v>
      </c>
      <c r="D662" s="152">
        <v>9.9511970000000005</v>
      </c>
      <c r="E662" s="152">
        <v>7.6761929999999996</v>
      </c>
      <c r="F662" s="152">
        <v>86</v>
      </c>
      <c r="G662" s="152">
        <v>9.8150139999999997</v>
      </c>
      <c r="H662" s="152">
        <v>9.8150139999999997</v>
      </c>
      <c r="I662" s="152">
        <v>7.8895460000000002</v>
      </c>
      <c r="J662" s="152">
        <v>177</v>
      </c>
      <c r="K662" s="152">
        <v>9.6201869999999996</v>
      </c>
      <c r="L662" s="152">
        <v>9.6201869999999996</v>
      </c>
      <c r="M662" s="152">
        <v>8.0299999999999994</v>
      </c>
      <c r="N662" s="152">
        <v>359</v>
      </c>
      <c r="O662" s="152">
        <v>9.2459330000000008</v>
      </c>
      <c r="P662" s="152">
        <v>9.2459330000000008</v>
      </c>
      <c r="Q662" s="152">
        <v>8.1783789999999996</v>
      </c>
      <c r="R662" s="152">
        <v>1234</v>
      </c>
      <c r="S662" s="152">
        <v>98.273584</v>
      </c>
      <c r="T662" s="152">
        <v>99.079139999999995</v>
      </c>
      <c r="U662" s="152">
        <v>7.25</v>
      </c>
      <c r="V662" s="152">
        <v>1962</v>
      </c>
      <c r="W662" s="152">
        <v>100.99068699999999</v>
      </c>
      <c r="X662" s="152">
        <v>101.879576</v>
      </c>
      <c r="Y662" s="152">
        <v>8</v>
      </c>
      <c r="Z662" s="152" t="s">
        <v>251</v>
      </c>
      <c r="AA662" s="152" t="s">
        <v>251</v>
      </c>
      <c r="AB662" s="152" t="s">
        <v>251</v>
      </c>
      <c r="AC662" s="152" t="s">
        <v>251</v>
      </c>
      <c r="AD662" s="152">
        <v>3236</v>
      </c>
      <c r="AE662" s="152">
        <v>98.199364000000003</v>
      </c>
      <c r="AF662" s="152">
        <v>99.032696999999999</v>
      </c>
      <c r="AG662" s="152">
        <v>7.5</v>
      </c>
      <c r="AH662" s="152">
        <v>7422</v>
      </c>
      <c r="AI662" s="152">
        <v>105.970628</v>
      </c>
      <c r="AJ662" s="152">
        <v>106.915072</v>
      </c>
      <c r="AK662" s="152">
        <v>8.5</v>
      </c>
      <c r="AL662" s="152">
        <v>10698</v>
      </c>
      <c r="AM662" s="152">
        <v>100.884097</v>
      </c>
      <c r="AN662" s="152">
        <v>101.772986</v>
      </c>
      <c r="AO662" s="152">
        <v>8</v>
      </c>
    </row>
    <row r="663" spans="1:41" x14ac:dyDescent="0.25">
      <c r="A663" s="148">
        <v>43306</v>
      </c>
      <c r="B663" s="152">
        <v>22</v>
      </c>
      <c r="C663" s="152">
        <v>9.9533400000000007</v>
      </c>
      <c r="D663" s="152">
        <v>9.9533400000000007</v>
      </c>
      <c r="E663" s="152">
        <v>7.6710659999999997</v>
      </c>
      <c r="F663" s="152">
        <v>85</v>
      </c>
      <c r="G663" s="152">
        <v>9.8175690000000007</v>
      </c>
      <c r="H663" s="152">
        <v>9.8175690000000007</v>
      </c>
      <c r="I663" s="152">
        <v>7.8700640000000002</v>
      </c>
      <c r="J663" s="152">
        <v>176</v>
      </c>
      <c r="K663" s="152">
        <v>9.6222519999999996</v>
      </c>
      <c r="L663" s="152">
        <v>9.6222519999999996</v>
      </c>
      <c r="M663" s="152">
        <v>8.0299949999999995</v>
      </c>
      <c r="N663" s="152">
        <v>358</v>
      </c>
      <c r="O663" s="152">
        <v>9.2485879999999998</v>
      </c>
      <c r="P663" s="152">
        <v>9.2485879999999998</v>
      </c>
      <c r="Q663" s="152">
        <v>8.1700020000000002</v>
      </c>
      <c r="R663" s="152">
        <v>1233</v>
      </c>
      <c r="S663" s="152">
        <v>98.333748999999997</v>
      </c>
      <c r="T663" s="152">
        <v>99.159442999999996</v>
      </c>
      <c r="U663" s="152">
        <v>7.25</v>
      </c>
      <c r="V663" s="152">
        <v>1961</v>
      </c>
      <c r="W663" s="152">
        <v>101.208716</v>
      </c>
      <c r="X663" s="152">
        <v>102.119827</v>
      </c>
      <c r="Y663" s="152">
        <v>8</v>
      </c>
      <c r="Z663" s="152" t="s">
        <v>251</v>
      </c>
      <c r="AA663" s="152" t="s">
        <v>251</v>
      </c>
      <c r="AB663" s="152" t="s">
        <v>251</v>
      </c>
      <c r="AC663" s="152" t="s">
        <v>251</v>
      </c>
      <c r="AD663" s="152">
        <v>3235</v>
      </c>
      <c r="AE663" s="152">
        <v>98.517244000000005</v>
      </c>
      <c r="AF663" s="152">
        <v>99.371410999999995</v>
      </c>
      <c r="AG663" s="152">
        <v>7.5</v>
      </c>
      <c r="AH663" s="152">
        <v>7421</v>
      </c>
      <c r="AI663" s="152">
        <v>106.67881300000001</v>
      </c>
      <c r="AJ663" s="152">
        <v>107.646869</v>
      </c>
      <c r="AK663" s="152">
        <v>8.5</v>
      </c>
      <c r="AL663" s="152">
        <v>10697</v>
      </c>
      <c r="AM663" s="152">
        <v>101.81937000000001</v>
      </c>
      <c r="AN663" s="152">
        <v>102.730481</v>
      </c>
      <c r="AO663" s="152">
        <v>8</v>
      </c>
    </row>
    <row r="664" spans="1:41" x14ac:dyDescent="0.25">
      <c r="A664" s="148">
        <v>43307</v>
      </c>
      <c r="B664" s="152">
        <v>28</v>
      </c>
      <c r="C664" s="152">
        <v>9.9400680000000001</v>
      </c>
      <c r="D664" s="152">
        <v>9.9400680000000001</v>
      </c>
      <c r="E664" s="152">
        <v>7.7520020000000001</v>
      </c>
      <c r="F664" s="152">
        <v>91</v>
      </c>
      <c r="G664" s="152">
        <v>9.8044580000000003</v>
      </c>
      <c r="H664" s="152">
        <v>9.8044580000000003</v>
      </c>
      <c r="I664" s="152">
        <v>7.8900100000000002</v>
      </c>
      <c r="J664" s="152">
        <v>175</v>
      </c>
      <c r="K664" s="152">
        <v>9.6252180000000003</v>
      </c>
      <c r="L664" s="152">
        <v>9.6252180000000003</v>
      </c>
      <c r="M664" s="152">
        <v>8.0100020000000001</v>
      </c>
      <c r="N664" s="152">
        <v>357</v>
      </c>
      <c r="O664" s="152">
        <v>9.2530260000000002</v>
      </c>
      <c r="P664" s="152">
        <v>9.2530260000000002</v>
      </c>
      <c r="Q664" s="152">
        <v>8.1405919999999998</v>
      </c>
      <c r="R664" s="152">
        <v>1232</v>
      </c>
      <c r="S664" s="152">
        <v>98.451069000000004</v>
      </c>
      <c r="T664" s="152">
        <v>99.296902000000003</v>
      </c>
      <c r="U664" s="152">
        <v>7.25</v>
      </c>
      <c r="V664" s="152">
        <v>1960</v>
      </c>
      <c r="W664" s="152">
        <v>101.385938</v>
      </c>
      <c r="X664" s="152">
        <v>102.319271</v>
      </c>
      <c r="Y664" s="152">
        <v>8</v>
      </c>
      <c r="Z664" s="152" t="s">
        <v>251</v>
      </c>
      <c r="AA664" s="152" t="s">
        <v>251</v>
      </c>
      <c r="AB664" s="152" t="s">
        <v>251</v>
      </c>
      <c r="AC664" s="152" t="s">
        <v>251</v>
      </c>
      <c r="AD664" s="152">
        <v>3234</v>
      </c>
      <c r="AE664" s="152">
        <v>98.692344000000006</v>
      </c>
      <c r="AF664" s="152">
        <v>99.567344000000006</v>
      </c>
      <c r="AG664" s="152">
        <v>7.5</v>
      </c>
      <c r="AH664" s="152">
        <v>7420</v>
      </c>
      <c r="AI664" s="152">
        <v>106.858237</v>
      </c>
      <c r="AJ664" s="152">
        <v>107.849904</v>
      </c>
      <c r="AK664" s="152">
        <v>8.5</v>
      </c>
      <c r="AL664" s="152">
        <v>10696</v>
      </c>
      <c r="AM664" s="152">
        <v>101.935524</v>
      </c>
      <c r="AN664" s="152">
        <v>102.86885700000001</v>
      </c>
      <c r="AO664" s="152">
        <v>8</v>
      </c>
    </row>
    <row r="665" spans="1:41" x14ac:dyDescent="0.25">
      <c r="A665" s="148">
        <v>43308</v>
      </c>
      <c r="B665" s="152">
        <v>27</v>
      </c>
      <c r="C665" s="152">
        <v>9.9421499999999998</v>
      </c>
      <c r="D665" s="152">
        <v>9.9421499999999998</v>
      </c>
      <c r="E665" s="152">
        <v>7.7582149999999999</v>
      </c>
      <c r="F665" s="152">
        <v>90</v>
      </c>
      <c r="G665" s="152">
        <v>9.8065650000000009</v>
      </c>
      <c r="H665" s="152">
        <v>9.8065650000000009</v>
      </c>
      <c r="I665" s="152">
        <v>7.890021</v>
      </c>
      <c r="J665" s="152">
        <v>174</v>
      </c>
      <c r="K665" s="152">
        <v>9.6272800000000007</v>
      </c>
      <c r="L665" s="152">
        <v>9.6272800000000007</v>
      </c>
      <c r="M665" s="152">
        <v>8.0099970000000003</v>
      </c>
      <c r="N665" s="152">
        <v>356</v>
      </c>
      <c r="O665" s="152">
        <v>9.2541759999999993</v>
      </c>
      <c r="P665" s="152">
        <v>9.2541759999999993</v>
      </c>
      <c r="Q665" s="152">
        <v>8.1498779999999993</v>
      </c>
      <c r="R665" s="152">
        <v>1231</v>
      </c>
      <c r="S665" s="152">
        <v>98.402319000000006</v>
      </c>
      <c r="T665" s="152">
        <v>99.268291000000005</v>
      </c>
      <c r="U665" s="152">
        <v>7.25</v>
      </c>
      <c r="V665" s="152">
        <v>1959</v>
      </c>
      <c r="W665" s="152">
        <v>101.259276</v>
      </c>
      <c r="X665" s="152">
        <v>102.214832</v>
      </c>
      <c r="Y665" s="152">
        <v>8</v>
      </c>
      <c r="Z665" s="152" t="s">
        <v>251</v>
      </c>
      <c r="AA665" s="152" t="s">
        <v>251</v>
      </c>
      <c r="AB665" s="152" t="s">
        <v>251</v>
      </c>
      <c r="AC665" s="152" t="s">
        <v>251</v>
      </c>
      <c r="AD665" s="152">
        <v>3233</v>
      </c>
      <c r="AE665" s="152">
        <v>98.470194000000006</v>
      </c>
      <c r="AF665" s="152">
        <v>99.366027000000003</v>
      </c>
      <c r="AG665" s="152">
        <v>7.5</v>
      </c>
      <c r="AH665" s="152">
        <v>7419</v>
      </c>
      <c r="AI665" s="152">
        <v>106.495408</v>
      </c>
      <c r="AJ665" s="152">
        <v>107.51068600000001</v>
      </c>
      <c r="AK665" s="152">
        <v>8.5</v>
      </c>
      <c r="AL665" s="152">
        <v>10695</v>
      </c>
      <c r="AM665" s="152">
        <v>101.470845</v>
      </c>
      <c r="AN665" s="152">
        <v>102.426401</v>
      </c>
      <c r="AO665" s="152">
        <v>8</v>
      </c>
    </row>
    <row r="666" spans="1:41" x14ac:dyDescent="0.25">
      <c r="A666" s="148">
        <v>43311</v>
      </c>
      <c r="B666" s="152">
        <v>24</v>
      </c>
      <c r="C666" s="152">
        <v>9.9485329999999994</v>
      </c>
      <c r="D666" s="152">
        <v>9.9485329999999994</v>
      </c>
      <c r="E666" s="152">
        <v>7.7599879999999999</v>
      </c>
      <c r="F666" s="152">
        <v>87</v>
      </c>
      <c r="G666" s="152">
        <v>9.8128840000000004</v>
      </c>
      <c r="H666" s="152">
        <v>9.8128840000000004</v>
      </c>
      <c r="I666" s="152">
        <v>7.8903730000000003</v>
      </c>
      <c r="J666" s="152">
        <v>171</v>
      </c>
      <c r="K666" s="152">
        <v>9.6341110000000008</v>
      </c>
      <c r="L666" s="152">
        <v>9.6341110000000008</v>
      </c>
      <c r="M666" s="152">
        <v>7.9954720000000004</v>
      </c>
      <c r="N666" s="152">
        <v>353</v>
      </c>
      <c r="O666" s="152">
        <v>9.2600949999999997</v>
      </c>
      <c r="P666" s="152">
        <v>9.2600949999999997</v>
      </c>
      <c r="Q666" s="152">
        <v>8.1486999999999998</v>
      </c>
      <c r="R666" s="152">
        <v>1228</v>
      </c>
      <c r="S666" s="152">
        <v>98.365004999999996</v>
      </c>
      <c r="T666" s="152">
        <v>99.291393999999997</v>
      </c>
      <c r="U666" s="152">
        <v>7.25</v>
      </c>
      <c r="V666" s="152">
        <v>1956</v>
      </c>
      <c r="W666" s="152">
        <v>101.250738</v>
      </c>
      <c r="X666" s="152">
        <v>102.27296</v>
      </c>
      <c r="Y666" s="152">
        <v>8</v>
      </c>
      <c r="Z666" s="152" t="s">
        <v>251</v>
      </c>
      <c r="AA666" s="152" t="s">
        <v>251</v>
      </c>
      <c r="AB666" s="152" t="s">
        <v>251</v>
      </c>
      <c r="AC666" s="152" t="s">
        <v>251</v>
      </c>
      <c r="AD666" s="152">
        <v>3230</v>
      </c>
      <c r="AE666" s="152">
        <v>98.387693999999996</v>
      </c>
      <c r="AF666" s="152">
        <v>99.346027000000007</v>
      </c>
      <c r="AG666" s="152">
        <v>7.5</v>
      </c>
      <c r="AH666" s="152">
        <v>7416</v>
      </c>
      <c r="AI666" s="152">
        <v>106.356543</v>
      </c>
      <c r="AJ666" s="152">
        <v>107.442654</v>
      </c>
      <c r="AK666" s="152">
        <v>8.5</v>
      </c>
      <c r="AL666" s="152">
        <v>10692</v>
      </c>
      <c r="AM666" s="152">
        <v>101.35453</v>
      </c>
      <c r="AN666" s="152">
        <v>102.376752</v>
      </c>
      <c r="AO666" s="152">
        <v>8</v>
      </c>
    </row>
    <row r="667" spans="1:41" x14ac:dyDescent="0.25">
      <c r="A667" s="148">
        <v>43312</v>
      </c>
      <c r="B667" s="152">
        <v>23</v>
      </c>
      <c r="C667" s="152">
        <v>9.9506340000000009</v>
      </c>
      <c r="D667" s="152">
        <v>9.9506340000000009</v>
      </c>
      <c r="E667" s="152">
        <v>7.7651859999999999</v>
      </c>
      <c r="F667" s="152">
        <v>86</v>
      </c>
      <c r="G667" s="152">
        <v>9.8149409999999992</v>
      </c>
      <c r="H667" s="152">
        <v>9.8149409999999992</v>
      </c>
      <c r="I667" s="152">
        <v>7.8927180000000003</v>
      </c>
      <c r="J667" s="152">
        <v>170</v>
      </c>
      <c r="K667" s="152">
        <v>9.6360709999999994</v>
      </c>
      <c r="L667" s="152">
        <v>9.6360709999999994</v>
      </c>
      <c r="M667" s="152">
        <v>7.997795</v>
      </c>
      <c r="N667" s="152">
        <v>352</v>
      </c>
      <c r="O667" s="152">
        <v>9.2623460000000009</v>
      </c>
      <c r="P667" s="152">
        <v>9.2623460000000009</v>
      </c>
      <c r="Q667" s="152">
        <v>8.1450080000000007</v>
      </c>
      <c r="R667" s="152">
        <v>1227</v>
      </c>
      <c r="S667" s="152">
        <v>98.338918000000007</v>
      </c>
      <c r="T667" s="152">
        <v>99.285445999999993</v>
      </c>
      <c r="U667" s="152">
        <v>7.25</v>
      </c>
      <c r="V667" s="152">
        <v>1955</v>
      </c>
      <c r="W667" s="152">
        <v>101.206986</v>
      </c>
      <c r="X667" s="152">
        <v>102.25143</v>
      </c>
      <c r="Y667" s="152">
        <v>8</v>
      </c>
      <c r="Z667" s="152" t="s">
        <v>251</v>
      </c>
      <c r="AA667" s="152" t="s">
        <v>251</v>
      </c>
      <c r="AB667" s="152" t="s">
        <v>251</v>
      </c>
      <c r="AC667" s="152" t="s">
        <v>251</v>
      </c>
      <c r="AD667" s="152">
        <v>3229</v>
      </c>
      <c r="AE667" s="152">
        <v>98.395826999999997</v>
      </c>
      <c r="AF667" s="152">
        <v>99.374994000000001</v>
      </c>
      <c r="AG667" s="152">
        <v>7.5</v>
      </c>
      <c r="AH667" s="152">
        <v>7415</v>
      </c>
      <c r="AI667" s="152">
        <v>106.35596700000001</v>
      </c>
      <c r="AJ667" s="152">
        <v>107.465689</v>
      </c>
      <c r="AK667" s="152">
        <v>8.5</v>
      </c>
      <c r="AL667" s="152">
        <v>10691</v>
      </c>
      <c r="AM667" s="152">
        <v>101.477361</v>
      </c>
      <c r="AN667" s="152">
        <v>102.521805</v>
      </c>
      <c r="AO667" s="152">
        <v>8</v>
      </c>
    </row>
    <row r="668" spans="1:41" x14ac:dyDescent="0.25">
      <c r="A668" s="148">
        <v>43313</v>
      </c>
      <c r="B668" s="152">
        <v>22</v>
      </c>
      <c r="C668" s="152">
        <v>9.9527249999999992</v>
      </c>
      <c r="D668" s="152">
        <v>9.9527249999999992</v>
      </c>
      <c r="E668" s="152">
        <v>7.7726540000000002</v>
      </c>
      <c r="F668" s="152">
        <v>85</v>
      </c>
      <c r="G668" s="152">
        <v>9.8170490000000008</v>
      </c>
      <c r="H668" s="152">
        <v>9.8170490000000008</v>
      </c>
      <c r="I668" s="152">
        <v>7.8929150000000003</v>
      </c>
      <c r="J668" s="152">
        <v>169</v>
      </c>
      <c r="K668" s="152">
        <v>9.6377400000000009</v>
      </c>
      <c r="L668" s="152">
        <v>9.6377400000000009</v>
      </c>
      <c r="M668" s="152">
        <v>8.0068370000000009</v>
      </c>
      <c r="N668" s="152">
        <v>351</v>
      </c>
      <c r="O668" s="152">
        <v>9.2639420000000001</v>
      </c>
      <c r="P668" s="152">
        <v>9.2639420000000001</v>
      </c>
      <c r="Q668" s="152">
        <v>8.1491369999999996</v>
      </c>
      <c r="R668" s="152">
        <v>1226</v>
      </c>
      <c r="S668" s="152">
        <v>98.318873999999994</v>
      </c>
      <c r="T668" s="152">
        <v>99.285540999999995</v>
      </c>
      <c r="U668" s="152">
        <v>7.25</v>
      </c>
      <c r="V668" s="152">
        <v>1954</v>
      </c>
      <c r="W668" s="152">
        <v>101.112073</v>
      </c>
      <c r="X668" s="152">
        <v>102.17874</v>
      </c>
      <c r="Y668" s="152">
        <v>8</v>
      </c>
      <c r="Z668" s="152" t="s">
        <v>251</v>
      </c>
      <c r="AA668" s="152" t="s">
        <v>251</v>
      </c>
      <c r="AB668" s="152" t="s">
        <v>251</v>
      </c>
      <c r="AC668" s="152" t="s">
        <v>251</v>
      </c>
      <c r="AD668" s="152">
        <v>3228</v>
      </c>
      <c r="AE668" s="152">
        <v>98.265480999999994</v>
      </c>
      <c r="AF668" s="152">
        <v>99.265480999999994</v>
      </c>
      <c r="AG668" s="152">
        <v>7.5</v>
      </c>
      <c r="AH668" s="152">
        <v>7414</v>
      </c>
      <c r="AI668" s="152">
        <v>106.2555</v>
      </c>
      <c r="AJ668" s="152">
        <v>107.38883300000001</v>
      </c>
      <c r="AK668" s="152">
        <v>8.5</v>
      </c>
      <c r="AL668" s="152">
        <v>10690</v>
      </c>
      <c r="AM668" s="152">
        <v>101.44024400000001</v>
      </c>
      <c r="AN668" s="152">
        <v>102.506911</v>
      </c>
      <c r="AO668" s="152">
        <v>8</v>
      </c>
    </row>
    <row r="669" spans="1:41" x14ac:dyDescent="0.25">
      <c r="A669" s="148">
        <v>43314</v>
      </c>
      <c r="B669" s="152">
        <v>28</v>
      </c>
      <c r="C669" s="152">
        <v>9.9396710000000006</v>
      </c>
      <c r="D669" s="152">
        <v>9.9396710000000006</v>
      </c>
      <c r="E669" s="152">
        <v>7.8036640000000004</v>
      </c>
      <c r="F669" s="152">
        <v>91</v>
      </c>
      <c r="G669" s="152">
        <v>9.8056520000000003</v>
      </c>
      <c r="H669" s="152">
        <v>9.8056520000000003</v>
      </c>
      <c r="I669" s="152">
        <v>7.840878</v>
      </c>
      <c r="J669" s="152">
        <v>182</v>
      </c>
      <c r="K669" s="152">
        <v>9.6139620000000008</v>
      </c>
      <c r="L669" s="152">
        <v>9.6139620000000008</v>
      </c>
      <c r="M669" s="152">
        <v>7.9425280000000003</v>
      </c>
      <c r="N669" s="152">
        <v>350</v>
      </c>
      <c r="O669" s="152">
        <v>9.2715029999999992</v>
      </c>
      <c r="P669" s="152">
        <v>9.2715029999999992</v>
      </c>
      <c r="Q669" s="152">
        <v>8.0818739999999991</v>
      </c>
      <c r="R669" s="152">
        <v>1225</v>
      </c>
      <c r="S669" s="152">
        <v>98.576428000000007</v>
      </c>
      <c r="T669" s="152">
        <v>99.563233999999994</v>
      </c>
      <c r="U669" s="152">
        <v>7.25</v>
      </c>
      <c r="V669" s="152">
        <v>1953</v>
      </c>
      <c r="W669" s="152">
        <v>101.292202</v>
      </c>
      <c r="X669" s="152">
        <v>102.381091</v>
      </c>
      <c r="Y669" s="152">
        <v>8</v>
      </c>
      <c r="Z669" s="152" t="s">
        <v>251</v>
      </c>
      <c r="AA669" s="152" t="s">
        <v>251</v>
      </c>
      <c r="AB669" s="152" t="s">
        <v>251</v>
      </c>
      <c r="AC669" s="152" t="s">
        <v>251</v>
      </c>
      <c r="AD669" s="152">
        <v>3227</v>
      </c>
      <c r="AE669" s="152">
        <v>98.597442999999998</v>
      </c>
      <c r="AF669" s="152">
        <v>99.618275999999994</v>
      </c>
      <c r="AG669" s="152">
        <v>7.5</v>
      </c>
      <c r="AH669" s="152">
        <v>7413</v>
      </c>
      <c r="AI669" s="152">
        <v>106.416524</v>
      </c>
      <c r="AJ669" s="152">
        <v>107.57346800000001</v>
      </c>
      <c r="AK669" s="152">
        <v>8.5</v>
      </c>
      <c r="AL669" s="152">
        <v>10689</v>
      </c>
      <c r="AM669" s="152">
        <v>101.79566199999999</v>
      </c>
      <c r="AN669" s="152">
        <v>102.884551</v>
      </c>
      <c r="AO669" s="152">
        <v>8</v>
      </c>
    </row>
    <row r="670" spans="1:41" x14ac:dyDescent="0.25">
      <c r="A670" s="148">
        <v>43315</v>
      </c>
      <c r="B670" s="152">
        <v>27</v>
      </c>
      <c r="C670" s="152">
        <v>9.9418399999999991</v>
      </c>
      <c r="D670" s="152">
        <v>9.9418399999999991</v>
      </c>
      <c r="E670" s="152">
        <v>7.8000319999999999</v>
      </c>
      <c r="F670" s="152">
        <v>90</v>
      </c>
      <c r="G670" s="152">
        <v>9.8075030000000005</v>
      </c>
      <c r="H670" s="152">
        <v>9.8075030000000005</v>
      </c>
      <c r="I670" s="152">
        <v>7.8510099999999996</v>
      </c>
      <c r="J670" s="152">
        <v>181</v>
      </c>
      <c r="K670" s="152">
        <v>9.6156539999999993</v>
      </c>
      <c r="L670" s="152">
        <v>9.6156539999999993</v>
      </c>
      <c r="M670" s="152">
        <v>7.9500060000000001</v>
      </c>
      <c r="N670" s="152">
        <v>349</v>
      </c>
      <c r="O670" s="152">
        <v>9.2742109999999993</v>
      </c>
      <c r="P670" s="152">
        <v>9.2742109999999993</v>
      </c>
      <c r="Q670" s="152">
        <v>8.0725449999999999</v>
      </c>
      <c r="R670" s="152">
        <v>1224</v>
      </c>
      <c r="S670" s="152">
        <v>98.747405000000001</v>
      </c>
      <c r="T670" s="152">
        <v>99.754349000000005</v>
      </c>
      <c r="U670" s="152">
        <v>7.25</v>
      </c>
      <c r="V670" s="152">
        <v>1952</v>
      </c>
      <c r="W670" s="152">
        <v>101.646557</v>
      </c>
      <c r="X670" s="152">
        <v>102.757668</v>
      </c>
      <c r="Y670" s="152">
        <v>8</v>
      </c>
      <c r="Z670" s="152" t="s">
        <v>251</v>
      </c>
      <c r="AA670" s="152" t="s">
        <v>251</v>
      </c>
      <c r="AB670" s="152" t="s">
        <v>251</v>
      </c>
      <c r="AC670" s="152" t="s">
        <v>251</v>
      </c>
      <c r="AD670" s="152">
        <v>3226</v>
      </c>
      <c r="AE670" s="152">
        <v>98.781368000000001</v>
      </c>
      <c r="AF670" s="152">
        <v>99.823035000000004</v>
      </c>
      <c r="AG670" s="152">
        <v>7.5</v>
      </c>
      <c r="AH670" s="152">
        <v>7412</v>
      </c>
      <c r="AI670" s="152">
        <v>106.672887</v>
      </c>
      <c r="AJ670" s="152">
        <v>107.853443</v>
      </c>
      <c r="AK670" s="152">
        <v>8.5</v>
      </c>
      <c r="AL670" s="152">
        <v>10688</v>
      </c>
      <c r="AM670" s="152">
        <v>101.725402</v>
      </c>
      <c r="AN670" s="152">
        <v>102.836513</v>
      </c>
      <c r="AO670" s="152">
        <v>8</v>
      </c>
    </row>
    <row r="671" spans="1:41" x14ac:dyDescent="0.25">
      <c r="A671" s="148">
        <v>43318</v>
      </c>
      <c r="B671" s="152">
        <v>24</v>
      </c>
      <c r="C671" s="152">
        <v>9.9481560000000009</v>
      </c>
      <c r="D671" s="152">
        <v>9.9481560000000009</v>
      </c>
      <c r="E671" s="152">
        <v>7.8171270000000002</v>
      </c>
      <c r="F671" s="152">
        <v>87</v>
      </c>
      <c r="G671" s="152">
        <v>9.8135750000000002</v>
      </c>
      <c r="H671" s="152">
        <v>9.8135750000000002</v>
      </c>
      <c r="I671" s="152">
        <v>7.8606809999999996</v>
      </c>
      <c r="J671" s="152">
        <v>178</v>
      </c>
      <c r="K671" s="152">
        <v>9.6218179999999993</v>
      </c>
      <c r="L671" s="152">
        <v>9.6218179999999993</v>
      </c>
      <c r="M671" s="152">
        <v>7.9492510000000003</v>
      </c>
      <c r="N671" s="152">
        <v>346</v>
      </c>
      <c r="O671" s="152">
        <v>9.2807879999999994</v>
      </c>
      <c r="P671" s="152">
        <v>9.2807879999999994</v>
      </c>
      <c r="Q671" s="152">
        <v>8.063034</v>
      </c>
      <c r="R671" s="152">
        <v>1221</v>
      </c>
      <c r="S671" s="152">
        <v>98.832615000000004</v>
      </c>
      <c r="T671" s="152">
        <v>99.899975999999995</v>
      </c>
      <c r="U671" s="152">
        <v>7.25</v>
      </c>
      <c r="V671" s="152">
        <v>1949</v>
      </c>
      <c r="W671" s="152">
        <v>101.688485</v>
      </c>
      <c r="X671" s="152">
        <v>102.866263</v>
      </c>
      <c r="Y671" s="152">
        <v>8</v>
      </c>
      <c r="Z671" s="152" t="s">
        <v>251</v>
      </c>
      <c r="AA671" s="152" t="s">
        <v>251</v>
      </c>
      <c r="AB671" s="152" t="s">
        <v>251</v>
      </c>
      <c r="AC671" s="152" t="s">
        <v>251</v>
      </c>
      <c r="AD671" s="152">
        <v>3223</v>
      </c>
      <c r="AE671" s="152">
        <v>98.851992999999993</v>
      </c>
      <c r="AF671" s="152">
        <v>99.956159999999997</v>
      </c>
      <c r="AG671" s="152">
        <v>7.5</v>
      </c>
      <c r="AH671" s="152">
        <v>7409</v>
      </c>
      <c r="AI671" s="152">
        <v>106.55848</v>
      </c>
      <c r="AJ671" s="152">
        <v>107.80986900000001</v>
      </c>
      <c r="AK671" s="152">
        <v>8.5</v>
      </c>
      <c r="AL671" s="152">
        <v>10685</v>
      </c>
      <c r="AM671" s="152">
        <v>101.58417799999999</v>
      </c>
      <c r="AN671" s="152">
        <v>102.761956</v>
      </c>
      <c r="AO671" s="152">
        <v>8</v>
      </c>
    </row>
    <row r="672" spans="1:41" x14ac:dyDescent="0.25">
      <c r="A672" s="148">
        <v>43319</v>
      </c>
      <c r="B672" s="152">
        <v>23</v>
      </c>
      <c r="C672" s="152">
        <v>9.9504169999999998</v>
      </c>
      <c r="D672" s="152">
        <v>9.9504169999999998</v>
      </c>
      <c r="E672" s="152">
        <v>7.7994899999999996</v>
      </c>
      <c r="F672" s="152">
        <v>86</v>
      </c>
      <c r="G672" s="152">
        <v>9.8151799999999998</v>
      </c>
      <c r="H672" s="152">
        <v>9.8151799999999998</v>
      </c>
      <c r="I672" s="152">
        <v>7.8823319999999999</v>
      </c>
      <c r="J672" s="152">
        <v>177</v>
      </c>
      <c r="K672" s="152">
        <v>9.6238290000000006</v>
      </c>
      <c r="L672" s="152">
        <v>9.6238290000000006</v>
      </c>
      <c r="M672" s="152">
        <v>7.9499909999999998</v>
      </c>
      <c r="N672" s="152">
        <v>345</v>
      </c>
      <c r="O672" s="152">
        <v>9.2821420000000003</v>
      </c>
      <c r="P672" s="152">
        <v>9.2821420000000003</v>
      </c>
      <c r="Q672" s="152">
        <v>8.0700040000000008</v>
      </c>
      <c r="R672" s="152">
        <v>1220</v>
      </c>
      <c r="S672" s="152">
        <v>98.836622000000006</v>
      </c>
      <c r="T672" s="152">
        <v>99.924121999999997</v>
      </c>
      <c r="U672" s="152">
        <v>7.25</v>
      </c>
      <c r="V672" s="152">
        <v>1948</v>
      </c>
      <c r="W672" s="152">
        <v>101.775959</v>
      </c>
      <c r="X672" s="152">
        <v>102.975959</v>
      </c>
      <c r="Y672" s="152">
        <v>8</v>
      </c>
      <c r="Z672" s="152" t="s">
        <v>251</v>
      </c>
      <c r="AA672" s="152" t="s">
        <v>251</v>
      </c>
      <c r="AB672" s="152" t="s">
        <v>251</v>
      </c>
      <c r="AC672" s="152" t="s">
        <v>251</v>
      </c>
      <c r="AD672" s="152">
        <v>3222</v>
      </c>
      <c r="AE672" s="152">
        <v>98.771945000000002</v>
      </c>
      <c r="AF672" s="152">
        <v>99.896945000000002</v>
      </c>
      <c r="AG672" s="152">
        <v>7.5</v>
      </c>
      <c r="AH672" s="152">
        <v>7408</v>
      </c>
      <c r="AI672" s="152">
        <v>106.333866</v>
      </c>
      <c r="AJ672" s="152">
        <v>107.60886600000001</v>
      </c>
      <c r="AK672" s="152">
        <v>8.5</v>
      </c>
      <c r="AL672" s="152">
        <v>10684</v>
      </c>
      <c r="AM672" s="152">
        <v>101.238178</v>
      </c>
      <c r="AN672" s="152">
        <v>102.43817799999999</v>
      </c>
      <c r="AO672" s="152">
        <v>8</v>
      </c>
    </row>
    <row r="673" spans="1:41" x14ac:dyDescent="0.25">
      <c r="A673" s="148">
        <v>43320</v>
      </c>
      <c r="B673" s="152">
        <v>22</v>
      </c>
      <c r="C673" s="152">
        <v>9.9525799999999993</v>
      </c>
      <c r="D673" s="152">
        <v>9.9525799999999993</v>
      </c>
      <c r="E673" s="152">
        <v>7.796608</v>
      </c>
      <c r="F673" s="152">
        <v>85</v>
      </c>
      <c r="G673" s="152">
        <v>9.8177959999999995</v>
      </c>
      <c r="H673" s="152">
        <v>9.8177959999999995</v>
      </c>
      <c r="I673" s="152">
        <v>7.8600890000000003</v>
      </c>
      <c r="J673" s="152">
        <v>176</v>
      </c>
      <c r="K673" s="152">
        <v>9.6262860000000003</v>
      </c>
      <c r="L673" s="152">
        <v>9.6262860000000003</v>
      </c>
      <c r="M673" s="152">
        <v>7.9409130000000001</v>
      </c>
      <c r="N673" s="152">
        <v>344</v>
      </c>
      <c r="O673" s="152">
        <v>9.2845600000000008</v>
      </c>
      <c r="P673" s="152">
        <v>9.2845600000000008</v>
      </c>
      <c r="Q673" s="152">
        <v>8.0641010000000009</v>
      </c>
      <c r="R673" s="152">
        <v>1219</v>
      </c>
      <c r="S673" s="152">
        <v>98.951436000000001</v>
      </c>
      <c r="T673" s="152">
        <v>100.05907500000001</v>
      </c>
      <c r="U673" s="152">
        <v>7.25</v>
      </c>
      <c r="V673" s="152">
        <v>1947</v>
      </c>
      <c r="W673" s="152">
        <v>101.86345900000001</v>
      </c>
      <c r="X673" s="152">
        <v>103.08568099999999</v>
      </c>
      <c r="Y673" s="152">
        <v>8</v>
      </c>
      <c r="Z673" s="152" t="s">
        <v>251</v>
      </c>
      <c r="AA673" s="152" t="s">
        <v>251</v>
      </c>
      <c r="AB673" s="152" t="s">
        <v>251</v>
      </c>
      <c r="AC673" s="152" t="s">
        <v>251</v>
      </c>
      <c r="AD673" s="152">
        <v>3221</v>
      </c>
      <c r="AE673" s="152">
        <v>99.012258000000003</v>
      </c>
      <c r="AF673" s="152">
        <v>100.158091</v>
      </c>
      <c r="AG673" s="152">
        <v>7.5</v>
      </c>
      <c r="AH673" s="152">
        <v>7407</v>
      </c>
      <c r="AI673" s="152">
        <v>106.665464</v>
      </c>
      <c r="AJ673" s="152">
        <v>107.96407499999999</v>
      </c>
      <c r="AK673" s="152">
        <v>8.5</v>
      </c>
      <c r="AL673" s="152">
        <v>10683</v>
      </c>
      <c r="AM673" s="152">
        <v>101.63902400000001</v>
      </c>
      <c r="AN673" s="152">
        <v>102.86124599999999</v>
      </c>
      <c r="AO673" s="152">
        <v>8</v>
      </c>
    </row>
    <row r="674" spans="1:41" x14ac:dyDescent="0.25">
      <c r="A674" s="148">
        <v>43321</v>
      </c>
      <c r="B674" s="152">
        <v>28</v>
      </c>
      <c r="C674" s="152">
        <v>9.9400069999999996</v>
      </c>
      <c r="D674" s="152">
        <v>9.9400069999999996</v>
      </c>
      <c r="E674" s="152">
        <v>7.7599400000000003</v>
      </c>
      <c r="F674" s="152">
        <v>91</v>
      </c>
      <c r="G674" s="152">
        <v>9.8046640000000007</v>
      </c>
      <c r="H674" s="152">
        <v>9.8046640000000007</v>
      </c>
      <c r="I674" s="152">
        <v>7.8815330000000001</v>
      </c>
      <c r="J674" s="152">
        <v>175</v>
      </c>
      <c r="K674" s="152">
        <v>9.6277500000000007</v>
      </c>
      <c r="L674" s="152">
        <v>9.6277500000000007</v>
      </c>
      <c r="M674" s="152">
        <v>7.9537940000000003</v>
      </c>
      <c r="N674" s="152">
        <v>343</v>
      </c>
      <c r="O674" s="152">
        <v>9.2851850000000002</v>
      </c>
      <c r="P674" s="152">
        <v>9.2851850000000002</v>
      </c>
      <c r="Q674" s="152">
        <v>8.0800020000000004</v>
      </c>
      <c r="R674" s="152">
        <v>1218</v>
      </c>
      <c r="S674" s="152">
        <v>98.84196</v>
      </c>
      <c r="T674" s="152">
        <v>99.969738000000007</v>
      </c>
      <c r="U674" s="152">
        <v>7.25</v>
      </c>
      <c r="V674" s="152">
        <v>1946</v>
      </c>
      <c r="W674" s="152">
        <v>101.775288</v>
      </c>
      <c r="X674" s="152">
        <v>103.019732</v>
      </c>
      <c r="Y674" s="152">
        <v>8</v>
      </c>
      <c r="Z674" s="152" t="s">
        <v>251</v>
      </c>
      <c r="AA674" s="152" t="s">
        <v>251</v>
      </c>
      <c r="AB674" s="152" t="s">
        <v>251</v>
      </c>
      <c r="AC674" s="152" t="s">
        <v>251</v>
      </c>
      <c r="AD674" s="152">
        <v>3220</v>
      </c>
      <c r="AE674" s="152">
        <v>98.835522999999995</v>
      </c>
      <c r="AF674" s="152">
        <v>100.00219</v>
      </c>
      <c r="AG674" s="152">
        <v>7.5</v>
      </c>
      <c r="AH674" s="152">
        <v>7406</v>
      </c>
      <c r="AI674" s="152">
        <v>106.619514</v>
      </c>
      <c r="AJ674" s="152">
        <v>107.94173600000001</v>
      </c>
      <c r="AK674" s="152">
        <v>8.5</v>
      </c>
      <c r="AL674" s="152">
        <v>10682</v>
      </c>
      <c r="AM674" s="152">
        <v>101.549841</v>
      </c>
      <c r="AN674" s="152">
        <v>102.794285</v>
      </c>
      <c r="AO674" s="152">
        <v>8</v>
      </c>
    </row>
    <row r="675" spans="1:41" x14ac:dyDescent="0.25">
      <c r="A675" s="148">
        <v>43322</v>
      </c>
      <c r="B675" s="152">
        <v>27</v>
      </c>
      <c r="C675" s="152">
        <v>9.9420750000000009</v>
      </c>
      <c r="D675" s="152">
        <v>9.9420750000000009</v>
      </c>
      <c r="E675" s="152">
        <v>7.7683309999999999</v>
      </c>
      <c r="F675" s="152">
        <v>90</v>
      </c>
      <c r="G675" s="152">
        <v>9.8065219999999993</v>
      </c>
      <c r="H675" s="152">
        <v>9.8065219999999993</v>
      </c>
      <c r="I675" s="152">
        <v>7.8918090000000003</v>
      </c>
      <c r="J675" s="152">
        <v>174</v>
      </c>
      <c r="K675" s="152">
        <v>9.6290720000000007</v>
      </c>
      <c r="L675" s="152">
        <v>9.6290720000000007</v>
      </c>
      <c r="M675" s="152">
        <v>7.970002</v>
      </c>
      <c r="N675" s="152">
        <v>342</v>
      </c>
      <c r="O675" s="152">
        <v>9.2830929999999992</v>
      </c>
      <c r="P675" s="152">
        <v>9.2830929999999992</v>
      </c>
      <c r="Q675" s="152">
        <v>8.1291759999999993</v>
      </c>
      <c r="R675" s="152">
        <v>1217</v>
      </c>
      <c r="S675" s="152">
        <v>98.658816999999999</v>
      </c>
      <c r="T675" s="152">
        <v>99.806734000000006</v>
      </c>
      <c r="U675" s="152">
        <v>7.25</v>
      </c>
      <c r="V675" s="152">
        <v>1945</v>
      </c>
      <c r="W675" s="152">
        <v>101.41815800000001</v>
      </c>
      <c r="X675" s="152">
        <v>102.684825</v>
      </c>
      <c r="Y675" s="152">
        <v>8</v>
      </c>
      <c r="Z675" s="152" t="s">
        <v>251</v>
      </c>
      <c r="AA675" s="152" t="s">
        <v>251</v>
      </c>
      <c r="AB675" s="152" t="s">
        <v>251</v>
      </c>
      <c r="AC675" s="152" t="s">
        <v>251</v>
      </c>
      <c r="AD675" s="152">
        <v>3219</v>
      </c>
      <c r="AE675" s="152">
        <v>98.388512000000006</v>
      </c>
      <c r="AF675" s="152">
        <v>99.576012000000006</v>
      </c>
      <c r="AG675" s="152">
        <v>7.5</v>
      </c>
      <c r="AH675" s="152">
        <v>7405</v>
      </c>
      <c r="AI675" s="152">
        <v>106.159797</v>
      </c>
      <c r="AJ675" s="152">
        <v>107.50563</v>
      </c>
      <c r="AK675" s="152">
        <v>8.5</v>
      </c>
      <c r="AL675" s="152">
        <v>10681</v>
      </c>
      <c r="AM675" s="152">
        <v>101.099908</v>
      </c>
      <c r="AN675" s="152">
        <v>102.366575</v>
      </c>
      <c r="AO675" s="152">
        <v>8</v>
      </c>
    </row>
    <row r="676" spans="1:41" x14ac:dyDescent="0.25">
      <c r="A676" s="148">
        <v>43325</v>
      </c>
      <c r="B676" s="152">
        <v>24</v>
      </c>
      <c r="C676" s="152">
        <v>9.9486650000000001</v>
      </c>
      <c r="D676" s="152">
        <v>9.9486650000000001</v>
      </c>
      <c r="E676" s="152">
        <v>7.7399829999999996</v>
      </c>
      <c r="F676" s="152">
        <v>87</v>
      </c>
      <c r="G676" s="152">
        <v>9.8124610000000008</v>
      </c>
      <c r="H676" s="152">
        <v>9.8124610000000008</v>
      </c>
      <c r="I676" s="152">
        <v>7.9085510000000001</v>
      </c>
      <c r="J676" s="152">
        <v>171</v>
      </c>
      <c r="K676" s="152">
        <v>9.6362190000000005</v>
      </c>
      <c r="L676" s="152">
        <v>9.6362190000000005</v>
      </c>
      <c r="M676" s="152">
        <v>7.9476680000000002</v>
      </c>
      <c r="N676" s="152">
        <v>339</v>
      </c>
      <c r="O676" s="152">
        <v>9.2871550000000003</v>
      </c>
      <c r="P676" s="152">
        <v>9.2871550000000003</v>
      </c>
      <c r="Q676" s="152">
        <v>8.1510809999999996</v>
      </c>
      <c r="R676" s="152">
        <v>1214</v>
      </c>
      <c r="S676" s="152">
        <v>98.549581000000003</v>
      </c>
      <c r="T676" s="152">
        <v>99.757914</v>
      </c>
      <c r="U676" s="152">
        <v>7.25</v>
      </c>
      <c r="V676" s="152">
        <v>1942</v>
      </c>
      <c r="W676" s="152">
        <v>101.15508</v>
      </c>
      <c r="X676" s="152">
        <v>102.48841299999999</v>
      </c>
      <c r="Y676" s="152">
        <v>8</v>
      </c>
      <c r="Z676" s="152" t="s">
        <v>251</v>
      </c>
      <c r="AA676" s="152" t="s">
        <v>251</v>
      </c>
      <c r="AB676" s="152" t="s">
        <v>251</v>
      </c>
      <c r="AC676" s="152" t="s">
        <v>251</v>
      </c>
      <c r="AD676" s="152">
        <v>3216</v>
      </c>
      <c r="AE676" s="152">
        <v>98.132046000000003</v>
      </c>
      <c r="AF676" s="152">
        <v>99.382046000000003</v>
      </c>
      <c r="AG676" s="152">
        <v>7.5</v>
      </c>
      <c r="AH676" s="152">
        <v>7402</v>
      </c>
      <c r="AI676" s="152">
        <v>105.821198</v>
      </c>
      <c r="AJ676" s="152">
        <v>107.237865</v>
      </c>
      <c r="AK676" s="152">
        <v>8.5</v>
      </c>
      <c r="AL676" s="152">
        <v>10678</v>
      </c>
      <c r="AM676" s="152">
        <v>100.663051</v>
      </c>
      <c r="AN676" s="152">
        <v>101.99638400000001</v>
      </c>
      <c r="AO676" s="152">
        <v>8</v>
      </c>
    </row>
    <row r="677" spans="1:41" x14ac:dyDescent="0.25">
      <c r="A677" s="148">
        <v>43326</v>
      </c>
      <c r="B677" s="152">
        <v>23</v>
      </c>
      <c r="C677" s="152">
        <v>9.9508240000000008</v>
      </c>
      <c r="D677" s="152">
        <v>9.9508240000000008</v>
      </c>
      <c r="E677" s="152">
        <v>7.7351510000000001</v>
      </c>
      <c r="F677" s="152">
        <v>86</v>
      </c>
      <c r="G677" s="152">
        <v>9.814902</v>
      </c>
      <c r="H677" s="152">
        <v>9.814902</v>
      </c>
      <c r="I677" s="152">
        <v>7.894412</v>
      </c>
      <c r="J677" s="152">
        <v>170</v>
      </c>
      <c r="K677" s="152">
        <v>9.6380300000000005</v>
      </c>
      <c r="L677" s="152">
        <v>9.6380300000000005</v>
      </c>
      <c r="M677" s="152">
        <v>7.9531260000000001</v>
      </c>
      <c r="N677" s="152">
        <v>338</v>
      </c>
      <c r="O677" s="152">
        <v>9.2891169999999992</v>
      </c>
      <c r="P677" s="152">
        <v>9.2891169999999992</v>
      </c>
      <c r="Q677" s="152">
        <v>8.1509739999999997</v>
      </c>
      <c r="R677" s="152">
        <v>1213</v>
      </c>
      <c r="S677" s="152">
        <v>98.466521</v>
      </c>
      <c r="T677" s="152">
        <v>99.694992999999997</v>
      </c>
      <c r="U677" s="152">
        <v>7.25</v>
      </c>
      <c r="V677" s="152">
        <v>1941</v>
      </c>
      <c r="W677" s="152">
        <v>101.023774</v>
      </c>
      <c r="X677" s="152">
        <v>102.37933</v>
      </c>
      <c r="Y677" s="152">
        <v>8</v>
      </c>
      <c r="Z677" s="152" t="s">
        <v>251</v>
      </c>
      <c r="AA677" s="152" t="s">
        <v>251</v>
      </c>
      <c r="AB677" s="152" t="s">
        <v>251</v>
      </c>
      <c r="AC677" s="152" t="s">
        <v>251</v>
      </c>
      <c r="AD677" s="152">
        <v>3215</v>
      </c>
      <c r="AE677" s="152">
        <v>97.962997000000001</v>
      </c>
      <c r="AF677" s="152">
        <v>99.233829999999998</v>
      </c>
      <c r="AG677" s="152">
        <v>7.5</v>
      </c>
      <c r="AH677" s="152">
        <v>7401</v>
      </c>
      <c r="AI677" s="152">
        <v>105.518658</v>
      </c>
      <c r="AJ677" s="152">
        <v>106.95893599999999</v>
      </c>
      <c r="AK677" s="152">
        <v>8.5</v>
      </c>
      <c r="AL677" s="152">
        <v>10677</v>
      </c>
      <c r="AM677" s="152">
        <v>100.43513</v>
      </c>
      <c r="AN677" s="152">
        <v>101.79068599999999</v>
      </c>
      <c r="AO677" s="152">
        <v>8</v>
      </c>
    </row>
    <row r="678" spans="1:41" x14ac:dyDescent="0.25">
      <c r="A678" s="148">
        <v>43327</v>
      </c>
      <c r="B678" s="152">
        <v>22</v>
      </c>
      <c r="C678" s="152">
        <v>9.9529230000000002</v>
      </c>
      <c r="D678" s="152">
        <v>9.9529230000000002</v>
      </c>
      <c r="E678" s="152">
        <v>7.7399459999999998</v>
      </c>
      <c r="F678" s="152">
        <v>85</v>
      </c>
      <c r="G678" s="152">
        <v>9.8170780000000004</v>
      </c>
      <c r="H678" s="152">
        <v>9.8170780000000004</v>
      </c>
      <c r="I678" s="152">
        <v>7.8916399999999998</v>
      </c>
      <c r="J678" s="152">
        <v>169</v>
      </c>
      <c r="K678" s="152">
        <v>9.6388759999999998</v>
      </c>
      <c r="L678" s="152">
        <v>9.6388759999999998</v>
      </c>
      <c r="M678" s="152">
        <v>7.9807880000000004</v>
      </c>
      <c r="N678" s="152">
        <v>337</v>
      </c>
      <c r="O678" s="152">
        <v>9.2846890000000002</v>
      </c>
      <c r="P678" s="152">
        <v>9.2846890000000002</v>
      </c>
      <c r="Q678" s="152">
        <v>8.2300059999999995</v>
      </c>
      <c r="R678" s="152">
        <v>1212</v>
      </c>
      <c r="S678" s="152">
        <v>98.213262999999998</v>
      </c>
      <c r="T678" s="152">
        <v>99.461873999999995</v>
      </c>
      <c r="U678" s="152">
        <v>7.25</v>
      </c>
      <c r="V678" s="152">
        <v>1940</v>
      </c>
      <c r="W678" s="152">
        <v>100.707703</v>
      </c>
      <c r="X678" s="152">
        <v>102.085481</v>
      </c>
      <c r="Y678" s="152">
        <v>8</v>
      </c>
      <c r="Z678" s="152" t="s">
        <v>251</v>
      </c>
      <c r="AA678" s="152" t="s">
        <v>251</v>
      </c>
      <c r="AB678" s="152" t="s">
        <v>251</v>
      </c>
      <c r="AC678" s="152" t="s">
        <v>251</v>
      </c>
      <c r="AD678" s="152">
        <v>3214</v>
      </c>
      <c r="AE678" s="152">
        <v>97.455708999999999</v>
      </c>
      <c r="AF678" s="152">
        <v>98.747376000000003</v>
      </c>
      <c r="AG678" s="152">
        <v>7.5</v>
      </c>
      <c r="AH678" s="152">
        <v>7400</v>
      </c>
      <c r="AI678" s="152">
        <v>104.866691</v>
      </c>
      <c r="AJ678" s="152">
        <v>106.33058</v>
      </c>
      <c r="AK678" s="152">
        <v>8.5</v>
      </c>
      <c r="AL678" s="152">
        <v>10676</v>
      </c>
      <c r="AM678" s="152">
        <v>99.857547999999994</v>
      </c>
      <c r="AN678" s="152">
        <v>101.235326</v>
      </c>
      <c r="AO678" s="152">
        <v>8</v>
      </c>
    </row>
    <row r="679" spans="1:41" x14ac:dyDescent="0.25">
      <c r="A679" s="148">
        <v>43328</v>
      </c>
      <c r="B679" s="152">
        <v>28</v>
      </c>
      <c r="C679" s="152">
        <v>9.9402650000000001</v>
      </c>
      <c r="D679" s="152">
        <v>9.9402650000000001</v>
      </c>
      <c r="E679" s="152">
        <v>7.7263679999999999</v>
      </c>
      <c r="F679" s="152">
        <v>91</v>
      </c>
      <c r="G679" s="152">
        <v>9.8042420000000003</v>
      </c>
      <c r="H679" s="152">
        <v>9.8042420000000003</v>
      </c>
      <c r="I679" s="152">
        <v>7.8989000000000003</v>
      </c>
      <c r="J679" s="152">
        <v>182</v>
      </c>
      <c r="K679" s="152">
        <v>9.6074599999999997</v>
      </c>
      <c r="L679" s="152">
        <v>9.6074599999999997</v>
      </c>
      <c r="M679" s="152">
        <v>8.0817689999999995</v>
      </c>
      <c r="N679" s="152">
        <v>336</v>
      </c>
      <c r="O679" s="152">
        <v>9.2875460000000007</v>
      </c>
      <c r="P679" s="152">
        <v>9.2875460000000007</v>
      </c>
      <c r="Q679" s="152">
        <v>8.2190019999999997</v>
      </c>
      <c r="R679" s="152">
        <v>1211</v>
      </c>
      <c r="S679" s="152">
        <v>98.225611999999998</v>
      </c>
      <c r="T679" s="152">
        <v>99.494361999999995</v>
      </c>
      <c r="U679" s="152">
        <v>7.25</v>
      </c>
      <c r="V679" s="152">
        <v>1939</v>
      </c>
      <c r="W679" s="152">
        <v>100.696253</v>
      </c>
      <c r="X679" s="152">
        <v>102.096253</v>
      </c>
      <c r="Y679" s="152">
        <v>8</v>
      </c>
      <c r="Z679" s="152" t="s">
        <v>251</v>
      </c>
      <c r="AA679" s="152" t="s">
        <v>251</v>
      </c>
      <c r="AB679" s="152" t="s">
        <v>251</v>
      </c>
      <c r="AC679" s="152" t="s">
        <v>251</v>
      </c>
      <c r="AD679" s="152">
        <v>3213</v>
      </c>
      <c r="AE679" s="152">
        <v>97.458432000000002</v>
      </c>
      <c r="AF679" s="152">
        <v>98.770932000000002</v>
      </c>
      <c r="AG679" s="152">
        <v>7.5</v>
      </c>
      <c r="AH679" s="152">
        <v>7399</v>
      </c>
      <c r="AI679" s="152">
        <v>104.907372</v>
      </c>
      <c r="AJ679" s="152">
        <v>106.39487200000001</v>
      </c>
      <c r="AK679" s="152">
        <v>8.5</v>
      </c>
      <c r="AL679" s="152">
        <v>10675</v>
      </c>
      <c r="AM679" s="152">
        <v>99.756715</v>
      </c>
      <c r="AN679" s="152">
        <v>101.15671500000001</v>
      </c>
      <c r="AO679" s="152">
        <v>8</v>
      </c>
    </row>
    <row r="680" spans="1:41" x14ac:dyDescent="0.25">
      <c r="A680" s="148">
        <v>43329</v>
      </c>
      <c r="B680" s="152">
        <v>27</v>
      </c>
      <c r="C680" s="152">
        <v>9.9424580000000002</v>
      </c>
      <c r="D680" s="152">
        <v>9.9424580000000002</v>
      </c>
      <c r="E680" s="152">
        <v>7.7166699999999997</v>
      </c>
      <c r="F680" s="152">
        <v>90</v>
      </c>
      <c r="G680" s="152">
        <v>9.806597</v>
      </c>
      <c r="H680" s="152">
        <v>9.806597</v>
      </c>
      <c r="I680" s="152">
        <v>7.8886900000000004</v>
      </c>
      <c r="J680" s="152">
        <v>181</v>
      </c>
      <c r="K680" s="152">
        <v>9.6091499999999996</v>
      </c>
      <c r="L680" s="152">
        <v>9.6091499999999996</v>
      </c>
      <c r="M680" s="152">
        <v>8.0900099999999995</v>
      </c>
      <c r="N680" s="152">
        <v>335</v>
      </c>
      <c r="O680" s="152">
        <v>9.2900150000000004</v>
      </c>
      <c r="P680" s="152">
        <v>9.2900150000000004</v>
      </c>
      <c r="Q680" s="152">
        <v>8.2127850000000002</v>
      </c>
      <c r="R680" s="152">
        <v>1210</v>
      </c>
      <c r="S680" s="152">
        <v>98.212504999999993</v>
      </c>
      <c r="T680" s="152">
        <v>99.501394000000005</v>
      </c>
      <c r="U680" s="152">
        <v>7.25</v>
      </c>
      <c r="V680" s="152">
        <v>1938</v>
      </c>
      <c r="W680" s="152">
        <v>100.719252</v>
      </c>
      <c r="X680" s="152">
        <v>102.141474</v>
      </c>
      <c r="Y680" s="152">
        <v>8</v>
      </c>
      <c r="Z680" s="152" t="s">
        <v>251</v>
      </c>
      <c r="AA680" s="152" t="s">
        <v>251</v>
      </c>
      <c r="AB680" s="152" t="s">
        <v>251</v>
      </c>
      <c r="AC680" s="152" t="s">
        <v>251</v>
      </c>
      <c r="AD680" s="152">
        <v>3212</v>
      </c>
      <c r="AE680" s="152">
        <v>97.578835999999995</v>
      </c>
      <c r="AF680" s="152">
        <v>98.912169000000006</v>
      </c>
      <c r="AG680" s="152">
        <v>7.5</v>
      </c>
      <c r="AH680" s="152">
        <v>7398</v>
      </c>
      <c r="AI680" s="152">
        <v>104.98335899999999</v>
      </c>
      <c r="AJ680" s="152">
        <v>106.49447000000001</v>
      </c>
      <c r="AK680" s="152">
        <v>8.5</v>
      </c>
      <c r="AL680" s="152">
        <v>10674</v>
      </c>
      <c r="AM680" s="152">
        <v>99.762386000000006</v>
      </c>
      <c r="AN680" s="152">
        <v>101.184608</v>
      </c>
      <c r="AO680" s="152">
        <v>8</v>
      </c>
    </row>
    <row r="681" spans="1:41" x14ac:dyDescent="0.25">
      <c r="A681" s="148">
        <v>43332</v>
      </c>
      <c r="B681" s="152">
        <v>24</v>
      </c>
      <c r="C681" s="152">
        <v>9.9488420000000009</v>
      </c>
      <c r="D681" s="152">
        <v>9.9488420000000009</v>
      </c>
      <c r="E681" s="152">
        <v>7.7131590000000001</v>
      </c>
      <c r="F681" s="152">
        <v>87</v>
      </c>
      <c r="G681" s="152">
        <v>9.812837</v>
      </c>
      <c r="H681" s="152">
        <v>9.812837</v>
      </c>
      <c r="I681" s="152">
        <v>7.8923920000000001</v>
      </c>
      <c r="J681" s="152">
        <v>178</v>
      </c>
      <c r="K681" s="152">
        <v>9.6153790000000008</v>
      </c>
      <c r="L681" s="152">
        <v>9.6153790000000008</v>
      </c>
      <c r="M681" s="152">
        <v>8.0900099999999995</v>
      </c>
      <c r="N681" s="152">
        <v>332</v>
      </c>
      <c r="O681" s="152">
        <v>9.2953499999999991</v>
      </c>
      <c r="P681" s="152">
        <v>9.2953499999999991</v>
      </c>
      <c r="Q681" s="152">
        <v>8.2200059999999997</v>
      </c>
      <c r="R681" s="152">
        <v>1207</v>
      </c>
      <c r="S681" s="152">
        <v>98.216161999999997</v>
      </c>
      <c r="T681" s="152">
        <v>99.565467999999996</v>
      </c>
      <c r="U681" s="152">
        <v>7.25</v>
      </c>
      <c r="V681" s="152">
        <v>1935</v>
      </c>
      <c r="W681" s="152">
        <v>100.802072</v>
      </c>
      <c r="X681" s="152">
        <v>102.290961</v>
      </c>
      <c r="Y681" s="152">
        <v>8</v>
      </c>
      <c r="Z681" s="152" t="s">
        <v>251</v>
      </c>
      <c r="AA681" s="152" t="s">
        <v>251</v>
      </c>
      <c r="AB681" s="152" t="s">
        <v>251</v>
      </c>
      <c r="AC681" s="152" t="s">
        <v>251</v>
      </c>
      <c r="AD681" s="152">
        <v>3209</v>
      </c>
      <c r="AE681" s="152">
        <v>97.706740999999994</v>
      </c>
      <c r="AF681" s="152">
        <v>99.102574000000004</v>
      </c>
      <c r="AG681" s="152">
        <v>7.5</v>
      </c>
      <c r="AH681" s="152">
        <v>7395</v>
      </c>
      <c r="AI681" s="152">
        <v>105.187198</v>
      </c>
      <c r="AJ681" s="152">
        <v>106.769142</v>
      </c>
      <c r="AK681" s="152">
        <v>8.5</v>
      </c>
      <c r="AL681" s="152">
        <v>10671</v>
      </c>
      <c r="AM681" s="152">
        <v>100.101643</v>
      </c>
      <c r="AN681" s="152">
        <v>101.590532</v>
      </c>
      <c r="AO681" s="152">
        <v>8</v>
      </c>
    </row>
    <row r="682" spans="1:41" x14ac:dyDescent="0.25">
      <c r="A682" s="148">
        <v>43333</v>
      </c>
      <c r="B682" s="152">
        <v>23</v>
      </c>
      <c r="C682" s="152">
        <v>9.9511079999999996</v>
      </c>
      <c r="D682" s="152">
        <v>9.9511079999999996</v>
      </c>
      <c r="E682" s="152">
        <v>7.6902600000000003</v>
      </c>
      <c r="F682" s="152">
        <v>86</v>
      </c>
      <c r="G682" s="152">
        <v>9.8152340000000002</v>
      </c>
      <c r="H682" s="152">
        <v>9.8152340000000002</v>
      </c>
      <c r="I682" s="152">
        <v>7.8799859999999997</v>
      </c>
      <c r="J682" s="152">
        <v>177</v>
      </c>
      <c r="K682" s="152">
        <v>9.6183669999999992</v>
      </c>
      <c r="L682" s="152">
        <v>9.6183669999999992</v>
      </c>
      <c r="M682" s="152">
        <v>8.0700050000000001</v>
      </c>
      <c r="N682" s="152">
        <v>331</v>
      </c>
      <c r="O682" s="152">
        <v>9.3005080000000007</v>
      </c>
      <c r="P682" s="152">
        <v>9.3005080000000007</v>
      </c>
      <c r="Q682" s="152">
        <v>8.1799490000000006</v>
      </c>
      <c r="R682" s="152">
        <v>1206</v>
      </c>
      <c r="S682" s="152">
        <v>98.303222000000005</v>
      </c>
      <c r="T682" s="152">
        <v>99.672666000000007</v>
      </c>
      <c r="U682" s="152">
        <v>7.25</v>
      </c>
      <c r="V682" s="152">
        <v>1934</v>
      </c>
      <c r="W682" s="152">
        <v>100.97830999999999</v>
      </c>
      <c r="X682" s="152">
        <v>102.48942099999999</v>
      </c>
      <c r="Y682" s="152">
        <v>8</v>
      </c>
      <c r="Z682" s="152" t="s">
        <v>251</v>
      </c>
      <c r="AA682" s="152" t="s">
        <v>251</v>
      </c>
      <c r="AB682" s="152" t="s">
        <v>251</v>
      </c>
      <c r="AC682" s="152" t="s">
        <v>251</v>
      </c>
      <c r="AD682" s="152">
        <v>3208</v>
      </c>
      <c r="AE682" s="152">
        <v>97.944687000000002</v>
      </c>
      <c r="AF682" s="152">
        <v>99.361354000000006</v>
      </c>
      <c r="AG682" s="152">
        <v>7.5</v>
      </c>
      <c r="AH682" s="152">
        <v>7394</v>
      </c>
      <c r="AI682" s="152">
        <v>105.62709599999999</v>
      </c>
      <c r="AJ682" s="152">
        <v>107.232652</v>
      </c>
      <c r="AK682" s="152">
        <v>8.5</v>
      </c>
      <c r="AL682" s="152">
        <v>10670</v>
      </c>
      <c r="AM682" s="152">
        <v>100.547907</v>
      </c>
      <c r="AN682" s="152">
        <v>102.05901799999999</v>
      </c>
      <c r="AO682" s="152">
        <v>8</v>
      </c>
    </row>
    <row r="683" spans="1:41" x14ac:dyDescent="0.25">
      <c r="A683" s="148">
        <v>43334</v>
      </c>
      <c r="B683" s="152">
        <v>22</v>
      </c>
      <c r="C683" s="152">
        <v>9.9533240000000003</v>
      </c>
      <c r="D683" s="152">
        <v>9.9533240000000003</v>
      </c>
      <c r="E683" s="152">
        <v>7.6737089999999997</v>
      </c>
      <c r="F683" s="152">
        <v>85</v>
      </c>
      <c r="G683" s="152">
        <v>9.8173429999999993</v>
      </c>
      <c r="H683" s="152">
        <v>9.8173429999999993</v>
      </c>
      <c r="I683" s="152">
        <v>7.8799950000000001</v>
      </c>
      <c r="J683" s="152">
        <v>176</v>
      </c>
      <c r="K683" s="152">
        <v>9.6224460000000001</v>
      </c>
      <c r="L683" s="152">
        <v>9.6224460000000001</v>
      </c>
      <c r="M683" s="152">
        <v>8.0257090000000009</v>
      </c>
      <c r="N683" s="152">
        <v>330</v>
      </c>
      <c r="O683" s="152">
        <v>9.3077179999999995</v>
      </c>
      <c r="P683" s="152">
        <v>9.3077179999999995</v>
      </c>
      <c r="Q683" s="152">
        <v>8.1138759999999994</v>
      </c>
      <c r="R683" s="152">
        <v>1205</v>
      </c>
      <c r="S683" s="152">
        <v>98.426843000000005</v>
      </c>
      <c r="T683" s="152">
        <v>99.816426000000007</v>
      </c>
      <c r="U683" s="152">
        <v>7.25</v>
      </c>
      <c r="V683" s="152">
        <v>1933</v>
      </c>
      <c r="W683" s="152">
        <v>101.106425</v>
      </c>
      <c r="X683" s="152">
        <v>102.639758</v>
      </c>
      <c r="Y683" s="152">
        <v>8</v>
      </c>
      <c r="Z683" s="152" t="s">
        <v>251</v>
      </c>
      <c r="AA683" s="152" t="s">
        <v>251</v>
      </c>
      <c r="AB683" s="152" t="s">
        <v>251</v>
      </c>
      <c r="AC683" s="152" t="s">
        <v>251</v>
      </c>
      <c r="AD683" s="152">
        <v>3207</v>
      </c>
      <c r="AE683" s="152">
        <v>98.144861000000006</v>
      </c>
      <c r="AF683" s="152">
        <v>99.582361000000006</v>
      </c>
      <c r="AG683" s="152">
        <v>7.5</v>
      </c>
      <c r="AH683" s="152">
        <v>7393</v>
      </c>
      <c r="AI683" s="152">
        <v>106.020597</v>
      </c>
      <c r="AJ683" s="152">
        <v>107.649764</v>
      </c>
      <c r="AK683" s="152">
        <v>8.5</v>
      </c>
      <c r="AL683" s="152">
        <v>10669</v>
      </c>
      <c r="AM683" s="152">
        <v>100.912457</v>
      </c>
      <c r="AN683" s="152">
        <v>102.44579</v>
      </c>
      <c r="AO683" s="152">
        <v>8</v>
      </c>
    </row>
    <row r="684" spans="1:41" x14ac:dyDescent="0.25">
      <c r="A684" s="148">
        <v>43335</v>
      </c>
      <c r="B684" s="152">
        <v>28</v>
      </c>
      <c r="C684" s="152">
        <v>9.940315</v>
      </c>
      <c r="D684" s="152">
        <v>9.940315</v>
      </c>
      <c r="E684" s="152">
        <v>7.719862</v>
      </c>
      <c r="F684" s="152">
        <v>91</v>
      </c>
      <c r="G684" s="152">
        <v>9.8044089999999997</v>
      </c>
      <c r="H684" s="152">
        <v>9.8044089999999997</v>
      </c>
      <c r="I684" s="152">
        <v>7.8920269999999997</v>
      </c>
      <c r="J684" s="152">
        <v>175</v>
      </c>
      <c r="K684" s="152">
        <v>9.6243079999999992</v>
      </c>
      <c r="L684" s="152">
        <v>9.6243079999999992</v>
      </c>
      <c r="M684" s="152">
        <v>8.0302100000000003</v>
      </c>
      <c r="N684" s="152">
        <v>329</v>
      </c>
      <c r="O684" s="152">
        <v>9.3091229999999996</v>
      </c>
      <c r="P684" s="152">
        <v>9.3091229999999996</v>
      </c>
      <c r="Q684" s="152">
        <v>8.1207949999999993</v>
      </c>
      <c r="R684" s="152">
        <v>1204</v>
      </c>
      <c r="S684" s="152">
        <v>98.407998000000006</v>
      </c>
      <c r="T684" s="152">
        <v>99.817719999999994</v>
      </c>
      <c r="U684" s="152">
        <v>7.25</v>
      </c>
      <c r="V684" s="152">
        <v>1932</v>
      </c>
      <c r="W684" s="152">
        <v>101.10064199999999</v>
      </c>
      <c r="X684" s="152">
        <v>102.656198</v>
      </c>
      <c r="Y684" s="152">
        <v>8</v>
      </c>
      <c r="Z684" s="152" t="s">
        <v>251</v>
      </c>
      <c r="AA684" s="152" t="s">
        <v>251</v>
      </c>
      <c r="AB684" s="152" t="s">
        <v>251</v>
      </c>
      <c r="AC684" s="152" t="s">
        <v>251</v>
      </c>
      <c r="AD684" s="152">
        <v>3206</v>
      </c>
      <c r="AE684" s="152">
        <v>98.026251000000002</v>
      </c>
      <c r="AF684" s="152">
        <v>99.484583999999998</v>
      </c>
      <c r="AG684" s="152">
        <v>7.5</v>
      </c>
      <c r="AH684" s="152">
        <v>7392</v>
      </c>
      <c r="AI684" s="152">
        <v>105.822503</v>
      </c>
      <c r="AJ684" s="152">
        <v>107.475281</v>
      </c>
      <c r="AK684" s="152">
        <v>8.5</v>
      </c>
      <c r="AL684" s="152">
        <v>10668</v>
      </c>
      <c r="AM684" s="152">
        <v>100.77580500000001</v>
      </c>
      <c r="AN684" s="152">
        <v>102.331361</v>
      </c>
      <c r="AO684" s="152">
        <v>8</v>
      </c>
    </row>
    <row r="685" spans="1:41" x14ac:dyDescent="0.25">
      <c r="A685" s="148">
        <v>43336</v>
      </c>
      <c r="B685" s="152">
        <v>27</v>
      </c>
      <c r="C685" s="152">
        <v>9.9426559999999995</v>
      </c>
      <c r="D685" s="152">
        <v>9.9426559999999995</v>
      </c>
      <c r="E685" s="152">
        <v>7.6899639999999998</v>
      </c>
      <c r="F685" s="152">
        <v>90</v>
      </c>
      <c r="G685" s="152">
        <v>9.8065689999999996</v>
      </c>
      <c r="H685" s="152">
        <v>9.8065689999999996</v>
      </c>
      <c r="I685" s="152">
        <v>7.8898539999999997</v>
      </c>
      <c r="J685" s="152">
        <v>174</v>
      </c>
      <c r="K685" s="152">
        <v>9.6269019999999994</v>
      </c>
      <c r="L685" s="152">
        <v>9.6269019999999994</v>
      </c>
      <c r="M685" s="152">
        <v>8.0184350000000002</v>
      </c>
      <c r="N685" s="152">
        <v>328</v>
      </c>
      <c r="O685" s="152">
        <v>9.3109900000000003</v>
      </c>
      <c r="P685" s="152">
        <v>9.3109900000000003</v>
      </c>
      <c r="Q685" s="152">
        <v>8.1219129999999993</v>
      </c>
      <c r="R685" s="152">
        <v>1203</v>
      </c>
      <c r="S685" s="152">
        <v>98.358177999999995</v>
      </c>
      <c r="T685" s="152">
        <v>99.788038999999998</v>
      </c>
      <c r="U685" s="152">
        <v>7.25</v>
      </c>
      <c r="V685" s="152">
        <v>1931</v>
      </c>
      <c r="W685" s="152">
        <v>101.029839</v>
      </c>
      <c r="X685" s="152">
        <v>102.607617</v>
      </c>
      <c r="Y685" s="152">
        <v>8</v>
      </c>
      <c r="Z685" s="152" t="s">
        <v>251</v>
      </c>
      <c r="AA685" s="152" t="s">
        <v>251</v>
      </c>
      <c r="AB685" s="152" t="s">
        <v>251</v>
      </c>
      <c r="AC685" s="152" t="s">
        <v>251</v>
      </c>
      <c r="AD685" s="152">
        <v>3205</v>
      </c>
      <c r="AE685" s="152">
        <v>97.957815999999994</v>
      </c>
      <c r="AF685" s="152">
        <v>99.436982999999998</v>
      </c>
      <c r="AG685" s="152">
        <v>7.5</v>
      </c>
      <c r="AH685" s="152">
        <v>7391</v>
      </c>
      <c r="AI685" s="152">
        <v>105.71122800000001</v>
      </c>
      <c r="AJ685" s="152">
        <v>107.38761700000001</v>
      </c>
      <c r="AK685" s="152">
        <v>8.5</v>
      </c>
      <c r="AL685" s="152">
        <v>10667</v>
      </c>
      <c r="AM685" s="152">
        <v>100.547552</v>
      </c>
      <c r="AN685" s="152">
        <v>102.12533000000001</v>
      </c>
      <c r="AO685" s="152">
        <v>8</v>
      </c>
    </row>
    <row r="686" spans="1:41" x14ac:dyDescent="0.25">
      <c r="A686" s="148">
        <v>43339</v>
      </c>
      <c r="B686" s="152">
        <v>24</v>
      </c>
      <c r="C686" s="152">
        <v>9.949192</v>
      </c>
      <c r="D686" s="152">
        <v>9.949192</v>
      </c>
      <c r="E686" s="152">
        <v>7.66012</v>
      </c>
      <c r="F686" s="152">
        <v>87</v>
      </c>
      <c r="G686" s="152">
        <v>9.8129620000000006</v>
      </c>
      <c r="H686" s="152">
        <v>9.8129620000000006</v>
      </c>
      <c r="I686" s="152">
        <v>7.8870209999999998</v>
      </c>
      <c r="J686" s="152">
        <v>171</v>
      </c>
      <c r="K686" s="152">
        <v>9.6334020000000002</v>
      </c>
      <c r="L686" s="152">
        <v>9.6334020000000002</v>
      </c>
      <c r="M686" s="152">
        <v>8.0115549999999995</v>
      </c>
      <c r="N686" s="152">
        <v>325</v>
      </c>
      <c r="O686" s="152">
        <v>9.3170110000000008</v>
      </c>
      <c r="P686" s="152">
        <v>9.3170110000000008</v>
      </c>
      <c r="Q686" s="152">
        <v>8.1200039999999998</v>
      </c>
      <c r="R686" s="152">
        <v>1200</v>
      </c>
      <c r="S686" s="152">
        <v>98.534836999999996</v>
      </c>
      <c r="T686" s="152">
        <v>100.025115</v>
      </c>
      <c r="U686" s="152">
        <v>7.25</v>
      </c>
      <c r="V686" s="152">
        <v>1928</v>
      </c>
      <c r="W686" s="152">
        <v>101.190623</v>
      </c>
      <c r="X686" s="152">
        <v>102.835067</v>
      </c>
      <c r="Y686" s="152">
        <v>8</v>
      </c>
      <c r="Z686" s="152" t="s">
        <v>251</v>
      </c>
      <c r="AA686" s="152" t="s">
        <v>251</v>
      </c>
      <c r="AB686" s="152" t="s">
        <v>251</v>
      </c>
      <c r="AC686" s="152" t="s">
        <v>251</v>
      </c>
      <c r="AD686" s="152">
        <v>3202</v>
      </c>
      <c r="AE686" s="152">
        <v>98.20196</v>
      </c>
      <c r="AF686" s="152">
        <v>99.743627000000004</v>
      </c>
      <c r="AG686" s="152">
        <v>7.5</v>
      </c>
      <c r="AH686" s="152">
        <v>7388</v>
      </c>
      <c r="AI686" s="152">
        <v>106.236514</v>
      </c>
      <c r="AJ686" s="152">
        <v>107.98373599999999</v>
      </c>
      <c r="AK686" s="152">
        <v>8.5</v>
      </c>
      <c r="AL686" s="152">
        <v>10664</v>
      </c>
      <c r="AM686" s="152">
        <v>101.115201</v>
      </c>
      <c r="AN686" s="152">
        <v>102.75964500000001</v>
      </c>
      <c r="AO686" s="152">
        <v>8</v>
      </c>
    </row>
    <row r="687" spans="1:41" x14ac:dyDescent="0.25">
      <c r="A687" s="148">
        <v>43340</v>
      </c>
      <c r="B687" s="152">
        <v>23</v>
      </c>
      <c r="C687" s="152">
        <v>9.9513020000000001</v>
      </c>
      <c r="D687" s="152">
        <v>9.9513020000000001</v>
      </c>
      <c r="E687" s="152">
        <v>7.6595959999999996</v>
      </c>
      <c r="F687" s="152">
        <v>86</v>
      </c>
      <c r="G687" s="152">
        <v>9.8150169999999992</v>
      </c>
      <c r="H687" s="152">
        <v>9.8150169999999992</v>
      </c>
      <c r="I687" s="152">
        <v>7.8894149999999996</v>
      </c>
      <c r="J687" s="152">
        <v>170</v>
      </c>
      <c r="K687" s="152">
        <v>9.6355000000000004</v>
      </c>
      <c r="L687" s="152">
        <v>9.6355000000000004</v>
      </c>
      <c r="M687" s="152">
        <v>8.0108180000000004</v>
      </c>
      <c r="N687" s="152">
        <v>324</v>
      </c>
      <c r="O687" s="152">
        <v>9.3174069999999993</v>
      </c>
      <c r="P687" s="152">
        <v>9.3174069999999993</v>
      </c>
      <c r="Q687" s="152">
        <v>8.1399969999999993</v>
      </c>
      <c r="R687" s="152">
        <v>1199</v>
      </c>
      <c r="S687" s="152">
        <v>98.396658000000002</v>
      </c>
      <c r="T687" s="152">
        <v>99.907075000000006</v>
      </c>
      <c r="U687" s="152">
        <v>7.25</v>
      </c>
      <c r="V687" s="152">
        <v>1927</v>
      </c>
      <c r="W687" s="152">
        <v>100.93176200000001</v>
      </c>
      <c r="X687" s="152">
        <v>102.598429</v>
      </c>
      <c r="Y687" s="152">
        <v>8</v>
      </c>
      <c r="Z687" s="152" t="s">
        <v>251</v>
      </c>
      <c r="AA687" s="152" t="s">
        <v>251</v>
      </c>
      <c r="AB687" s="152" t="s">
        <v>251</v>
      </c>
      <c r="AC687" s="152" t="s">
        <v>251</v>
      </c>
      <c r="AD687" s="152">
        <v>3201</v>
      </c>
      <c r="AE687" s="152">
        <v>97.896856999999997</v>
      </c>
      <c r="AF687" s="152">
        <v>99.459356999999997</v>
      </c>
      <c r="AG687" s="152">
        <v>7.5</v>
      </c>
      <c r="AH687" s="152">
        <v>7387</v>
      </c>
      <c r="AI687" s="152">
        <v>105.604775</v>
      </c>
      <c r="AJ687" s="152">
        <v>107.375608</v>
      </c>
      <c r="AK687" s="152">
        <v>8.5</v>
      </c>
      <c r="AL687" s="152">
        <v>10663</v>
      </c>
      <c r="AM687" s="152">
        <v>100.42888499999999</v>
      </c>
      <c r="AN687" s="152">
        <v>102.095552</v>
      </c>
      <c r="AO687" s="152">
        <v>8</v>
      </c>
    </row>
    <row r="688" spans="1:41" x14ac:dyDescent="0.25">
      <c r="A688" s="148">
        <v>43341</v>
      </c>
      <c r="B688" s="152">
        <v>22</v>
      </c>
      <c r="C688" s="152">
        <v>9.9533670000000001</v>
      </c>
      <c r="D688" s="152">
        <v>9.9533670000000001</v>
      </c>
      <c r="E688" s="152">
        <v>7.6666059999999998</v>
      </c>
      <c r="F688" s="152">
        <v>85</v>
      </c>
      <c r="G688" s="152">
        <v>9.8172479999999993</v>
      </c>
      <c r="H688" s="152">
        <v>9.8172479999999993</v>
      </c>
      <c r="I688" s="152">
        <v>7.884169</v>
      </c>
      <c r="J688" s="152">
        <v>169</v>
      </c>
      <c r="K688" s="152">
        <v>9.6379560000000009</v>
      </c>
      <c r="L688" s="152">
        <v>9.6379560000000009</v>
      </c>
      <c r="M688" s="152">
        <v>8.0018829999999994</v>
      </c>
      <c r="N688" s="152">
        <v>323</v>
      </c>
      <c r="O688" s="152">
        <v>9.3196879999999993</v>
      </c>
      <c r="P688" s="152">
        <v>9.3196879999999993</v>
      </c>
      <c r="Q688" s="152">
        <v>8.1359209999999997</v>
      </c>
      <c r="R688" s="152">
        <v>1198</v>
      </c>
      <c r="S688" s="152">
        <v>98.314926999999997</v>
      </c>
      <c r="T688" s="152">
        <v>99.845483000000002</v>
      </c>
      <c r="U688" s="152">
        <v>7.25</v>
      </c>
      <c r="V688" s="152">
        <v>1926</v>
      </c>
      <c r="W688" s="152">
        <v>100.806909</v>
      </c>
      <c r="X688" s="152">
        <v>102.49579799999999</v>
      </c>
      <c r="Y688" s="152">
        <v>8</v>
      </c>
      <c r="Z688" s="152" t="s">
        <v>251</v>
      </c>
      <c r="AA688" s="152" t="s">
        <v>251</v>
      </c>
      <c r="AB688" s="152" t="s">
        <v>251</v>
      </c>
      <c r="AC688" s="152" t="s">
        <v>251</v>
      </c>
      <c r="AD688" s="152">
        <v>3200</v>
      </c>
      <c r="AE688" s="152">
        <v>97.648208999999994</v>
      </c>
      <c r="AF688" s="152">
        <v>99.231542000000005</v>
      </c>
      <c r="AG688" s="152">
        <v>7.5</v>
      </c>
      <c r="AH688" s="152">
        <v>7386</v>
      </c>
      <c r="AI688" s="152">
        <v>105.292827</v>
      </c>
      <c r="AJ688" s="152">
        <v>107.087271</v>
      </c>
      <c r="AK688" s="152">
        <v>8.5</v>
      </c>
      <c r="AL688" s="152">
        <v>10662</v>
      </c>
      <c r="AM688" s="152">
        <v>100.091351</v>
      </c>
      <c r="AN688" s="152">
        <v>101.78024000000001</v>
      </c>
      <c r="AO688" s="152">
        <v>8</v>
      </c>
    </row>
    <row r="689" spans="1:41" x14ac:dyDescent="0.25">
      <c r="A689" s="148">
        <v>43342</v>
      </c>
      <c r="B689" s="152">
        <v>28</v>
      </c>
      <c r="C689" s="152">
        <v>9.9403810000000004</v>
      </c>
      <c r="D689" s="152">
        <v>9.9403810000000004</v>
      </c>
      <c r="E689" s="152">
        <v>7.7112740000000004</v>
      </c>
      <c r="F689" s="152">
        <v>91</v>
      </c>
      <c r="G689" s="152">
        <v>9.8044840000000004</v>
      </c>
      <c r="H689" s="152">
        <v>9.8044840000000004</v>
      </c>
      <c r="I689" s="152">
        <v>7.8889399999999998</v>
      </c>
      <c r="J689" s="152">
        <v>182</v>
      </c>
      <c r="K689" s="152">
        <v>9.6099589999999999</v>
      </c>
      <c r="L689" s="152">
        <v>9.6099589999999999</v>
      </c>
      <c r="M689" s="152">
        <v>8.0282309999999999</v>
      </c>
      <c r="N689" s="152">
        <v>322</v>
      </c>
      <c r="O689" s="152">
        <v>9.3220829999999992</v>
      </c>
      <c r="P689" s="152">
        <v>9.3220829999999992</v>
      </c>
      <c r="Q689" s="152">
        <v>8.1303680000000007</v>
      </c>
      <c r="R689" s="152">
        <v>1197</v>
      </c>
      <c r="S689" s="152">
        <v>98.171109999999999</v>
      </c>
      <c r="T689" s="152">
        <v>99.721804000000006</v>
      </c>
      <c r="U689" s="152">
        <v>7.25</v>
      </c>
      <c r="V689" s="152">
        <v>1925</v>
      </c>
      <c r="W689" s="152">
        <v>100.62275</v>
      </c>
      <c r="X689" s="152">
        <v>102.333861</v>
      </c>
      <c r="Y689" s="152">
        <v>8</v>
      </c>
      <c r="Z689" s="152" t="s">
        <v>251</v>
      </c>
      <c r="AA689" s="152" t="s">
        <v>251</v>
      </c>
      <c r="AB689" s="152" t="s">
        <v>251</v>
      </c>
      <c r="AC689" s="152" t="s">
        <v>251</v>
      </c>
      <c r="AD689" s="152">
        <v>3199</v>
      </c>
      <c r="AE689" s="152">
        <v>97.402739999999994</v>
      </c>
      <c r="AF689" s="152">
        <v>99.006906999999998</v>
      </c>
      <c r="AG689" s="152">
        <v>7.5</v>
      </c>
      <c r="AH689" s="152">
        <v>7385</v>
      </c>
      <c r="AI689" s="152">
        <v>104.97843399999999</v>
      </c>
      <c r="AJ689" s="152">
        <v>106.79649000000001</v>
      </c>
      <c r="AK689" s="152">
        <v>8.5</v>
      </c>
      <c r="AL689" s="152">
        <v>10661</v>
      </c>
      <c r="AM689" s="152">
        <v>99.755346000000003</v>
      </c>
      <c r="AN689" s="152">
        <v>101.46645700000001</v>
      </c>
      <c r="AO689" s="152">
        <v>8</v>
      </c>
    </row>
    <row r="690" spans="1:41" x14ac:dyDescent="0.25">
      <c r="A690" s="148">
        <v>43343</v>
      </c>
      <c r="B690" s="152">
        <v>27</v>
      </c>
      <c r="C690" s="152">
        <v>9.9425349999999995</v>
      </c>
      <c r="D690" s="152">
        <v>9.9425349999999995</v>
      </c>
      <c r="E690" s="152">
        <v>7.7062840000000001</v>
      </c>
      <c r="F690" s="152">
        <v>90</v>
      </c>
      <c r="G690" s="152">
        <v>9.8063649999999996</v>
      </c>
      <c r="H690" s="152">
        <v>9.8063649999999996</v>
      </c>
      <c r="I690" s="152">
        <v>7.898339</v>
      </c>
      <c r="J690" s="152">
        <v>181</v>
      </c>
      <c r="K690" s="152">
        <v>9.6124010000000002</v>
      </c>
      <c r="L690" s="152">
        <v>9.6124010000000002</v>
      </c>
      <c r="M690" s="152">
        <v>8.0200060000000004</v>
      </c>
      <c r="N690" s="152">
        <v>321</v>
      </c>
      <c r="O690" s="152">
        <v>9.3246590000000005</v>
      </c>
      <c r="P690" s="152">
        <v>9.3246590000000005</v>
      </c>
      <c r="Q690" s="152">
        <v>8.1224609999999995</v>
      </c>
      <c r="R690" s="152">
        <v>1196</v>
      </c>
      <c r="S690" s="152">
        <v>98.161859000000007</v>
      </c>
      <c r="T690" s="152">
        <v>99.732692</v>
      </c>
      <c r="U690" s="152">
        <v>7.25</v>
      </c>
      <c r="V690" s="152">
        <v>1924</v>
      </c>
      <c r="W690" s="152">
        <v>100.63038299999999</v>
      </c>
      <c r="X690" s="152">
        <v>102.363716</v>
      </c>
      <c r="Y690" s="152">
        <v>8</v>
      </c>
      <c r="Z690" s="152" t="s">
        <v>251</v>
      </c>
      <c r="AA690" s="152" t="s">
        <v>251</v>
      </c>
      <c r="AB690" s="152" t="s">
        <v>251</v>
      </c>
      <c r="AC690" s="152" t="s">
        <v>251</v>
      </c>
      <c r="AD690" s="152">
        <v>3198</v>
      </c>
      <c r="AE690" s="152">
        <v>97.444158000000002</v>
      </c>
      <c r="AF690" s="152">
        <v>99.069158000000002</v>
      </c>
      <c r="AG690" s="152">
        <v>7.5</v>
      </c>
      <c r="AH690" s="152">
        <v>7384</v>
      </c>
      <c r="AI690" s="152">
        <v>105.066109</v>
      </c>
      <c r="AJ690" s="152">
        <v>106.907776</v>
      </c>
      <c r="AK690" s="152">
        <v>8.5</v>
      </c>
      <c r="AL690" s="152">
        <v>10660</v>
      </c>
      <c r="AM690" s="152">
        <v>99.759821000000002</v>
      </c>
      <c r="AN690" s="152">
        <v>101.493154</v>
      </c>
      <c r="AO690" s="152">
        <v>8</v>
      </c>
    </row>
    <row r="691" spans="1:41" x14ac:dyDescent="0.25">
      <c r="A691" s="148">
        <v>43346</v>
      </c>
      <c r="B691" s="152">
        <v>24</v>
      </c>
      <c r="C691" s="152">
        <v>9.9488489999999992</v>
      </c>
      <c r="D691" s="152">
        <v>9.9488489999999992</v>
      </c>
      <c r="E691" s="152">
        <v>7.7120980000000001</v>
      </c>
      <c r="F691" s="152">
        <v>87</v>
      </c>
      <c r="G691" s="152">
        <v>9.8128930000000008</v>
      </c>
      <c r="H691" s="152">
        <v>9.8128930000000008</v>
      </c>
      <c r="I691" s="152">
        <v>7.8899860000000004</v>
      </c>
      <c r="J691" s="152">
        <v>178</v>
      </c>
      <c r="K691" s="152">
        <v>9.6187959999999997</v>
      </c>
      <c r="L691" s="152">
        <v>9.6187959999999997</v>
      </c>
      <c r="M691" s="152">
        <v>8.0152900000000002</v>
      </c>
      <c r="N691" s="152">
        <v>318</v>
      </c>
      <c r="O691" s="152">
        <v>9.3307040000000008</v>
      </c>
      <c r="P691" s="152">
        <v>9.3307040000000008</v>
      </c>
      <c r="Q691" s="152">
        <v>8.1204330000000002</v>
      </c>
      <c r="R691" s="152">
        <v>1193</v>
      </c>
      <c r="S691" s="152">
        <v>98.091140999999993</v>
      </c>
      <c r="T691" s="152">
        <v>99.722391000000002</v>
      </c>
      <c r="U691" s="152">
        <v>7.25</v>
      </c>
      <c r="V691" s="152">
        <v>1921</v>
      </c>
      <c r="W691" s="152">
        <v>100.53443300000001</v>
      </c>
      <c r="X691" s="152">
        <v>102.334433</v>
      </c>
      <c r="Y691" s="152">
        <v>8</v>
      </c>
      <c r="Z691" s="152" t="s">
        <v>251</v>
      </c>
      <c r="AA691" s="152" t="s">
        <v>251</v>
      </c>
      <c r="AB691" s="152" t="s">
        <v>251</v>
      </c>
      <c r="AC691" s="152" t="s">
        <v>251</v>
      </c>
      <c r="AD691" s="152">
        <v>3195</v>
      </c>
      <c r="AE691" s="152">
        <v>97.328754000000004</v>
      </c>
      <c r="AF691" s="152">
        <v>99.016254000000004</v>
      </c>
      <c r="AG691" s="152">
        <v>7.5</v>
      </c>
      <c r="AH691" s="152">
        <v>7381</v>
      </c>
      <c r="AI691" s="152">
        <v>104.8734</v>
      </c>
      <c r="AJ691" s="152">
        <v>106.7859</v>
      </c>
      <c r="AK691" s="152">
        <v>8.5</v>
      </c>
      <c r="AL691" s="152">
        <v>10657</v>
      </c>
      <c r="AM691" s="152">
        <v>99.555741999999995</v>
      </c>
      <c r="AN691" s="152">
        <v>101.35574200000001</v>
      </c>
      <c r="AO691" s="152">
        <v>8</v>
      </c>
    </row>
    <row r="692" spans="1:41" x14ac:dyDescent="0.25">
      <c r="A692" s="148">
        <v>43347</v>
      </c>
      <c r="B692" s="152">
        <v>23</v>
      </c>
      <c r="C692" s="152">
        <v>9.9510459999999998</v>
      </c>
      <c r="D692" s="152">
        <v>9.9510459999999998</v>
      </c>
      <c r="E692" s="152">
        <v>7.7000599999999997</v>
      </c>
      <c r="F692" s="152">
        <v>86</v>
      </c>
      <c r="G692" s="152">
        <v>9.8143460000000005</v>
      </c>
      <c r="H692" s="152">
        <v>9.8143460000000005</v>
      </c>
      <c r="I692" s="152">
        <v>7.9185739999999996</v>
      </c>
      <c r="J692" s="152">
        <v>177</v>
      </c>
      <c r="K692" s="152">
        <v>9.6174579999999992</v>
      </c>
      <c r="L692" s="152">
        <v>9.6174579999999992</v>
      </c>
      <c r="M692" s="152">
        <v>8.0899909999999995</v>
      </c>
      <c r="N692" s="152">
        <v>317</v>
      </c>
      <c r="O692" s="152">
        <v>9.3297070000000009</v>
      </c>
      <c r="P692" s="152">
        <v>9.3297070000000009</v>
      </c>
      <c r="Q692" s="152">
        <v>8.1590559999999996</v>
      </c>
      <c r="R692" s="152">
        <v>1192</v>
      </c>
      <c r="S692" s="152">
        <v>97.894492</v>
      </c>
      <c r="T692" s="152">
        <v>99.545880999999994</v>
      </c>
      <c r="U692" s="152">
        <v>7.25</v>
      </c>
      <c r="V692" s="152">
        <v>1920</v>
      </c>
      <c r="W692" s="152">
        <v>99.980176999999998</v>
      </c>
      <c r="X692" s="152">
        <v>101.80239899999999</v>
      </c>
      <c r="Y692" s="152">
        <v>8</v>
      </c>
      <c r="Z692" s="152" t="s">
        <v>251</v>
      </c>
      <c r="AA692" s="152" t="s">
        <v>251</v>
      </c>
      <c r="AB692" s="152" t="s">
        <v>251</v>
      </c>
      <c r="AC692" s="152" t="s">
        <v>251</v>
      </c>
      <c r="AD692" s="152">
        <v>3194</v>
      </c>
      <c r="AE692" s="152">
        <v>96.664071000000007</v>
      </c>
      <c r="AF692" s="152">
        <v>98.372404000000003</v>
      </c>
      <c r="AG692" s="152">
        <v>7.5</v>
      </c>
      <c r="AH692" s="152">
        <v>7380</v>
      </c>
      <c r="AI692" s="152">
        <v>103.927246</v>
      </c>
      <c r="AJ692" s="152">
        <v>105.86335699999999</v>
      </c>
      <c r="AK692" s="152">
        <v>8.5</v>
      </c>
      <c r="AL692" s="152">
        <v>10656</v>
      </c>
      <c r="AM692" s="152">
        <v>98.748728999999997</v>
      </c>
      <c r="AN692" s="152">
        <v>100.57095099999999</v>
      </c>
      <c r="AO692" s="152">
        <v>8</v>
      </c>
    </row>
    <row r="693" spans="1:41" x14ac:dyDescent="0.25">
      <c r="A693" s="148">
        <v>43348</v>
      </c>
      <c r="B693" s="152">
        <v>22</v>
      </c>
      <c r="C693" s="152">
        <v>9.9531969999999994</v>
      </c>
      <c r="D693" s="152">
        <v>9.9531969999999994</v>
      </c>
      <c r="E693" s="152">
        <v>7.6946859999999999</v>
      </c>
      <c r="F693" s="152">
        <v>85</v>
      </c>
      <c r="G693" s="152">
        <v>9.8166569999999993</v>
      </c>
      <c r="H693" s="152">
        <v>9.8166569999999993</v>
      </c>
      <c r="I693" s="152">
        <v>7.9101419999999996</v>
      </c>
      <c r="J693" s="152">
        <v>176</v>
      </c>
      <c r="K693" s="152">
        <v>9.6208939999999998</v>
      </c>
      <c r="L693" s="152">
        <v>9.6208939999999998</v>
      </c>
      <c r="M693" s="152">
        <v>8.06</v>
      </c>
      <c r="N693" s="152">
        <v>316</v>
      </c>
      <c r="O693" s="152">
        <v>9.3328179999999996</v>
      </c>
      <c r="P693" s="152">
        <v>9.3328179999999996</v>
      </c>
      <c r="Q693" s="152">
        <v>8.1441719999999993</v>
      </c>
      <c r="R693" s="152">
        <v>1191</v>
      </c>
      <c r="S693" s="152">
        <v>97.924948000000001</v>
      </c>
      <c r="T693" s="152">
        <v>99.596475999999996</v>
      </c>
      <c r="U693" s="152">
        <v>7.25</v>
      </c>
      <c r="V693" s="152">
        <v>1919</v>
      </c>
      <c r="W693" s="152">
        <v>100.108434</v>
      </c>
      <c r="X693" s="152">
        <v>101.952878</v>
      </c>
      <c r="Y693" s="152">
        <v>8</v>
      </c>
      <c r="Z693" s="152" t="s">
        <v>251</v>
      </c>
      <c r="AA693" s="152" t="s">
        <v>251</v>
      </c>
      <c r="AB693" s="152" t="s">
        <v>251</v>
      </c>
      <c r="AC693" s="152" t="s">
        <v>251</v>
      </c>
      <c r="AD693" s="152">
        <v>3193</v>
      </c>
      <c r="AE693" s="152">
        <v>96.667614</v>
      </c>
      <c r="AF693" s="152">
        <v>98.396781000000004</v>
      </c>
      <c r="AG693" s="152">
        <v>7.5</v>
      </c>
      <c r="AH693" s="152">
        <v>7379</v>
      </c>
      <c r="AI693" s="152">
        <v>103.92303</v>
      </c>
      <c r="AJ693" s="152">
        <v>105.882752</v>
      </c>
      <c r="AK693" s="152">
        <v>8.5</v>
      </c>
      <c r="AL693" s="152">
        <v>10655</v>
      </c>
      <c r="AM693" s="152">
        <v>98.642208999999994</v>
      </c>
      <c r="AN693" s="152">
        <v>100.486653</v>
      </c>
      <c r="AO693" s="152">
        <v>8</v>
      </c>
    </row>
    <row r="694" spans="1:41" x14ac:dyDescent="0.25">
      <c r="A694" s="148">
        <v>43349</v>
      </c>
      <c r="B694" s="152">
        <v>28</v>
      </c>
      <c r="C694" s="152">
        <v>9.9406839999999992</v>
      </c>
      <c r="D694" s="152">
        <v>9.9406839999999992</v>
      </c>
      <c r="E694" s="152">
        <v>7.6718489999999999</v>
      </c>
      <c r="F694" s="152">
        <v>91</v>
      </c>
      <c r="G694" s="152">
        <v>9.8038650000000001</v>
      </c>
      <c r="H694" s="152">
        <v>9.8038650000000001</v>
      </c>
      <c r="I694" s="152">
        <v>7.9144160000000001</v>
      </c>
      <c r="J694" s="152">
        <v>175</v>
      </c>
      <c r="K694" s="152">
        <v>9.6232860000000002</v>
      </c>
      <c r="L694" s="152">
        <v>9.6232860000000002</v>
      </c>
      <c r="M694" s="152">
        <v>8.0529100000000007</v>
      </c>
      <c r="N694" s="152">
        <v>315</v>
      </c>
      <c r="O694" s="152">
        <v>9.3358699999999999</v>
      </c>
      <c r="P694" s="152">
        <v>9.3358699999999999</v>
      </c>
      <c r="Q694" s="152">
        <v>8.1299939999999999</v>
      </c>
      <c r="R694" s="152">
        <v>1190</v>
      </c>
      <c r="S694" s="152">
        <v>98.097879000000006</v>
      </c>
      <c r="T694" s="152">
        <v>99.789546000000001</v>
      </c>
      <c r="U694" s="152">
        <v>7.25</v>
      </c>
      <c r="V694" s="152">
        <v>1918</v>
      </c>
      <c r="W694" s="152">
        <v>100.31912699999999</v>
      </c>
      <c r="X694" s="152">
        <v>102.185794</v>
      </c>
      <c r="Y694" s="152">
        <v>8</v>
      </c>
      <c r="Z694" s="152" t="s">
        <v>251</v>
      </c>
      <c r="AA694" s="152" t="s">
        <v>251</v>
      </c>
      <c r="AB694" s="152" t="s">
        <v>251</v>
      </c>
      <c r="AC694" s="152" t="s">
        <v>251</v>
      </c>
      <c r="AD694" s="152">
        <v>3192</v>
      </c>
      <c r="AE694" s="152">
        <v>96.905141999999998</v>
      </c>
      <c r="AF694" s="152">
        <v>98.655141999999998</v>
      </c>
      <c r="AG694" s="152">
        <v>7.5</v>
      </c>
      <c r="AH694" s="152">
        <v>7378</v>
      </c>
      <c r="AI694" s="152">
        <v>104.25368</v>
      </c>
      <c r="AJ694" s="152">
        <v>106.237013</v>
      </c>
      <c r="AK694" s="152">
        <v>8.5</v>
      </c>
      <c r="AL694" s="152">
        <v>10654</v>
      </c>
      <c r="AM694" s="152">
        <v>98.973962</v>
      </c>
      <c r="AN694" s="152">
        <v>100.84062900000001</v>
      </c>
      <c r="AO694" s="152">
        <v>8</v>
      </c>
    </row>
    <row r="695" spans="1:41" x14ac:dyDescent="0.25">
      <c r="A695" s="148">
        <v>43350</v>
      </c>
      <c r="B695" s="152">
        <v>27</v>
      </c>
      <c r="C695" s="152">
        <v>9.9425709999999992</v>
      </c>
      <c r="D695" s="152">
        <v>9.9425709999999992</v>
      </c>
      <c r="E695" s="152">
        <v>7.7014290000000001</v>
      </c>
      <c r="F695" s="152">
        <v>90</v>
      </c>
      <c r="G695" s="152">
        <v>9.8057259999999999</v>
      </c>
      <c r="H695" s="152">
        <v>9.8057259999999999</v>
      </c>
      <c r="I695" s="152">
        <v>7.9249210000000003</v>
      </c>
      <c r="J695" s="152">
        <v>174</v>
      </c>
      <c r="K695" s="152">
        <v>9.6246019999999994</v>
      </c>
      <c r="L695" s="152">
        <v>9.6246019999999994</v>
      </c>
      <c r="M695" s="152">
        <v>8.0697939999999999</v>
      </c>
      <c r="N695" s="152">
        <v>314</v>
      </c>
      <c r="O695" s="152">
        <v>9.3361689999999999</v>
      </c>
      <c r="P695" s="152">
        <v>9.3361689999999999</v>
      </c>
      <c r="Q695" s="152">
        <v>8.1519530000000007</v>
      </c>
      <c r="R695" s="152">
        <v>1189</v>
      </c>
      <c r="S695" s="152">
        <v>97.952146999999997</v>
      </c>
      <c r="T695" s="152">
        <v>99.663953000000006</v>
      </c>
      <c r="U695" s="152">
        <v>7.25</v>
      </c>
      <c r="V695" s="152">
        <v>1917</v>
      </c>
      <c r="W695" s="152">
        <v>100.025232</v>
      </c>
      <c r="X695" s="152">
        <v>101.91412099999999</v>
      </c>
      <c r="Y695" s="152">
        <v>8</v>
      </c>
      <c r="Z695" s="152" t="s">
        <v>251</v>
      </c>
      <c r="AA695" s="152" t="s">
        <v>251</v>
      </c>
      <c r="AB695" s="152" t="s">
        <v>251</v>
      </c>
      <c r="AC695" s="152" t="s">
        <v>251</v>
      </c>
      <c r="AD695" s="152">
        <v>3191</v>
      </c>
      <c r="AE695" s="152">
        <v>96.603263999999996</v>
      </c>
      <c r="AF695" s="152">
        <v>98.374097000000006</v>
      </c>
      <c r="AG695" s="152">
        <v>7.5</v>
      </c>
      <c r="AH695" s="152">
        <v>7377</v>
      </c>
      <c r="AI695" s="152">
        <v>103.650295</v>
      </c>
      <c r="AJ695" s="152">
        <v>105.657239</v>
      </c>
      <c r="AK695" s="152">
        <v>8.5</v>
      </c>
      <c r="AL695" s="152">
        <v>10653</v>
      </c>
      <c r="AM695" s="152">
        <v>98.426912999999999</v>
      </c>
      <c r="AN695" s="152">
        <v>100.31580200000001</v>
      </c>
      <c r="AO695" s="152">
        <v>8</v>
      </c>
    </row>
    <row r="696" spans="1:41" x14ac:dyDescent="0.25">
      <c r="A696" s="148">
        <v>43353</v>
      </c>
      <c r="B696" s="152">
        <v>24</v>
      </c>
      <c r="C696" s="152">
        <v>9.9488699999999994</v>
      </c>
      <c r="D696" s="152">
        <v>9.9488699999999994</v>
      </c>
      <c r="E696" s="152">
        <v>7.7089160000000003</v>
      </c>
      <c r="F696" s="152">
        <v>87</v>
      </c>
      <c r="G696" s="152">
        <v>9.8119619999999994</v>
      </c>
      <c r="H696" s="152">
        <v>9.8119619999999994</v>
      </c>
      <c r="I696" s="152">
        <v>7.9299970000000002</v>
      </c>
      <c r="J696" s="152">
        <v>171</v>
      </c>
      <c r="K696" s="152">
        <v>9.6292179999999998</v>
      </c>
      <c r="L696" s="152">
        <v>9.6292179999999998</v>
      </c>
      <c r="M696" s="152">
        <v>8.1065120000000004</v>
      </c>
      <c r="N696" s="152">
        <v>311</v>
      </c>
      <c r="O696" s="152">
        <v>9.3384529999999994</v>
      </c>
      <c r="P696" s="152">
        <v>9.3384529999999994</v>
      </c>
      <c r="Q696" s="152">
        <v>8.2002649999999999</v>
      </c>
      <c r="R696" s="152">
        <v>1186</v>
      </c>
      <c r="S696" s="152">
        <v>97.903538999999995</v>
      </c>
      <c r="T696" s="152">
        <v>99.675760999999994</v>
      </c>
      <c r="U696" s="152">
        <v>7.25</v>
      </c>
      <c r="V696" s="152">
        <v>1914</v>
      </c>
      <c r="W696" s="152">
        <v>99.979992999999993</v>
      </c>
      <c r="X696" s="152">
        <v>101.93554899999999</v>
      </c>
      <c r="Y696" s="152">
        <v>8</v>
      </c>
      <c r="Z696" s="152" t="s">
        <v>251</v>
      </c>
      <c r="AA696" s="152" t="s">
        <v>251</v>
      </c>
      <c r="AB696" s="152" t="s">
        <v>251</v>
      </c>
      <c r="AC696" s="152" t="s">
        <v>251</v>
      </c>
      <c r="AD696" s="152">
        <v>3188</v>
      </c>
      <c r="AE696" s="152">
        <v>96.481714999999994</v>
      </c>
      <c r="AF696" s="152">
        <v>98.315048000000004</v>
      </c>
      <c r="AG696" s="152">
        <v>7.5</v>
      </c>
      <c r="AH696" s="152">
        <v>7374</v>
      </c>
      <c r="AI696" s="152">
        <v>103.442697</v>
      </c>
      <c r="AJ696" s="152">
        <v>105.520475</v>
      </c>
      <c r="AK696" s="152">
        <v>8.5</v>
      </c>
      <c r="AL696" s="152">
        <v>10650</v>
      </c>
      <c r="AM696" s="152">
        <v>98.213128999999995</v>
      </c>
      <c r="AN696" s="152">
        <v>100.168685</v>
      </c>
      <c r="AO696" s="152">
        <v>8</v>
      </c>
    </row>
    <row r="697" spans="1:41" x14ac:dyDescent="0.25">
      <c r="A697" s="148">
        <v>43354</v>
      </c>
      <c r="B697" s="152">
        <v>23</v>
      </c>
      <c r="C697" s="152">
        <v>9.9513160000000003</v>
      </c>
      <c r="D697" s="152">
        <v>9.9513160000000003</v>
      </c>
      <c r="E697" s="152">
        <v>7.6573840000000004</v>
      </c>
      <c r="F697" s="152">
        <v>86</v>
      </c>
      <c r="G697" s="152">
        <v>9.8147730000000006</v>
      </c>
      <c r="H697" s="152">
        <v>9.8147730000000006</v>
      </c>
      <c r="I697" s="152">
        <v>7.9000180000000002</v>
      </c>
      <c r="J697" s="152">
        <v>170</v>
      </c>
      <c r="K697" s="152">
        <v>9.6313750000000002</v>
      </c>
      <c r="L697" s="152">
        <v>9.6313750000000002</v>
      </c>
      <c r="M697" s="152">
        <v>8.1049450000000007</v>
      </c>
      <c r="N697" s="152">
        <v>310</v>
      </c>
      <c r="O697" s="152">
        <v>9.3389570000000006</v>
      </c>
      <c r="P697" s="152">
        <v>9.3389570000000006</v>
      </c>
      <c r="Q697" s="152">
        <v>8.2200059999999997</v>
      </c>
      <c r="R697" s="152">
        <v>1185</v>
      </c>
      <c r="S697" s="152">
        <v>97.812759</v>
      </c>
      <c r="T697" s="152">
        <v>99.605119999999999</v>
      </c>
      <c r="U697" s="152">
        <v>7.25</v>
      </c>
      <c r="V697" s="152">
        <v>1913</v>
      </c>
      <c r="W697" s="152">
        <v>99.893336000000005</v>
      </c>
      <c r="X697" s="152">
        <v>101.87111400000001</v>
      </c>
      <c r="Y697" s="152">
        <v>8</v>
      </c>
      <c r="Z697" s="152" t="s">
        <v>251</v>
      </c>
      <c r="AA697" s="152" t="s">
        <v>251</v>
      </c>
      <c r="AB697" s="152" t="s">
        <v>251</v>
      </c>
      <c r="AC697" s="152" t="s">
        <v>251</v>
      </c>
      <c r="AD697" s="152">
        <v>3187</v>
      </c>
      <c r="AE697" s="152">
        <v>96.349917000000005</v>
      </c>
      <c r="AF697" s="152">
        <v>98.204083999999995</v>
      </c>
      <c r="AG697" s="152">
        <v>7.5</v>
      </c>
      <c r="AH697" s="152">
        <v>7373</v>
      </c>
      <c r="AI697" s="152">
        <v>103.34303</v>
      </c>
      <c r="AJ697" s="152">
        <v>105.444419</v>
      </c>
      <c r="AK697" s="152">
        <v>8.5</v>
      </c>
      <c r="AL697" s="152">
        <v>10649</v>
      </c>
      <c r="AM697" s="152">
        <v>98.094093999999998</v>
      </c>
      <c r="AN697" s="152">
        <v>100.071872</v>
      </c>
      <c r="AO697" s="152">
        <v>8</v>
      </c>
    </row>
    <row r="698" spans="1:41" x14ac:dyDescent="0.25">
      <c r="A698" s="148">
        <v>43355</v>
      </c>
      <c r="B698" s="152">
        <v>22</v>
      </c>
      <c r="C698" s="152">
        <v>9.9534140000000004</v>
      </c>
      <c r="D698" s="152">
        <v>9.9534140000000004</v>
      </c>
      <c r="E698" s="152">
        <v>7.6588430000000001</v>
      </c>
      <c r="F698" s="152">
        <v>85</v>
      </c>
      <c r="G698" s="152">
        <v>9.8171029999999995</v>
      </c>
      <c r="H698" s="152">
        <v>9.8171029999999995</v>
      </c>
      <c r="I698" s="152">
        <v>7.8905419999999999</v>
      </c>
      <c r="J698" s="152">
        <v>169</v>
      </c>
      <c r="K698" s="152">
        <v>9.6349350000000005</v>
      </c>
      <c r="L698" s="152">
        <v>9.6349350000000005</v>
      </c>
      <c r="M698" s="152">
        <v>8.0711829999999996</v>
      </c>
      <c r="N698" s="152">
        <v>309</v>
      </c>
      <c r="O698" s="152">
        <v>9.3437079999999995</v>
      </c>
      <c r="P698" s="152">
        <v>9.3437079999999995</v>
      </c>
      <c r="Q698" s="152">
        <v>8.1831759999999996</v>
      </c>
      <c r="R698" s="152">
        <v>1184</v>
      </c>
      <c r="S698" s="152">
        <v>97.949894</v>
      </c>
      <c r="T698" s="152">
        <v>99.762394</v>
      </c>
      <c r="U698" s="152">
        <v>7.25</v>
      </c>
      <c r="V698" s="152">
        <v>1912</v>
      </c>
      <c r="W698" s="152">
        <v>100.148133</v>
      </c>
      <c r="X698" s="152">
        <v>102.148133</v>
      </c>
      <c r="Y698" s="152">
        <v>8</v>
      </c>
      <c r="Z698" s="152" t="s">
        <v>251</v>
      </c>
      <c r="AA698" s="152" t="s">
        <v>251</v>
      </c>
      <c r="AB698" s="152" t="s">
        <v>251</v>
      </c>
      <c r="AC698" s="152" t="s">
        <v>251</v>
      </c>
      <c r="AD698" s="152">
        <v>3186</v>
      </c>
      <c r="AE698" s="152">
        <v>96.551891999999995</v>
      </c>
      <c r="AF698" s="152">
        <v>98.426891999999995</v>
      </c>
      <c r="AG698" s="152">
        <v>7.5</v>
      </c>
      <c r="AH698" s="152">
        <v>7372</v>
      </c>
      <c r="AI698" s="152">
        <v>103.599902</v>
      </c>
      <c r="AJ698" s="152">
        <v>105.724902</v>
      </c>
      <c r="AK698" s="152">
        <v>8.5</v>
      </c>
      <c r="AL698" s="152">
        <v>10648</v>
      </c>
      <c r="AM698" s="152">
        <v>98.348715999999996</v>
      </c>
      <c r="AN698" s="152">
        <v>100.348716</v>
      </c>
      <c r="AO698" s="152">
        <v>8</v>
      </c>
    </row>
    <row r="699" spans="1:41" x14ac:dyDescent="0.25">
      <c r="A699" s="148">
        <v>43356</v>
      </c>
      <c r="B699" s="152">
        <v>28</v>
      </c>
      <c r="C699" s="152">
        <v>9.9405929999999998</v>
      </c>
      <c r="D699" s="152">
        <v>9.9405929999999998</v>
      </c>
      <c r="E699" s="152">
        <v>7.6836890000000002</v>
      </c>
      <c r="F699" s="152">
        <v>91</v>
      </c>
      <c r="G699" s="152">
        <v>9.8049440000000008</v>
      </c>
      <c r="H699" s="152">
        <v>9.8049440000000008</v>
      </c>
      <c r="I699" s="152">
        <v>7.8700099999999997</v>
      </c>
      <c r="J699" s="152">
        <v>182</v>
      </c>
      <c r="K699" s="152">
        <v>9.6080089999999991</v>
      </c>
      <c r="L699" s="152">
        <v>9.6080089999999991</v>
      </c>
      <c r="M699" s="152">
        <v>8.0700050000000001</v>
      </c>
      <c r="N699" s="152">
        <v>364</v>
      </c>
      <c r="O699" s="152">
        <v>9.2362040000000007</v>
      </c>
      <c r="P699" s="152">
        <v>9.2362040000000007</v>
      </c>
      <c r="Q699" s="152">
        <v>8.1787130000000001</v>
      </c>
      <c r="R699" s="152">
        <v>1183</v>
      </c>
      <c r="S699" s="152">
        <v>98.132968000000005</v>
      </c>
      <c r="T699" s="152">
        <v>99.965607000000006</v>
      </c>
      <c r="U699" s="152">
        <v>7.25</v>
      </c>
      <c r="V699" s="152">
        <v>1911</v>
      </c>
      <c r="W699" s="152">
        <v>100.44910299999999</v>
      </c>
      <c r="X699" s="152">
        <v>102.47132499999999</v>
      </c>
      <c r="Y699" s="152">
        <v>8</v>
      </c>
      <c r="Z699" s="152" t="s">
        <v>251</v>
      </c>
      <c r="AA699" s="152" t="s">
        <v>251</v>
      </c>
      <c r="AB699" s="152" t="s">
        <v>251</v>
      </c>
      <c r="AC699" s="152" t="s">
        <v>251</v>
      </c>
      <c r="AD699" s="152">
        <v>3185</v>
      </c>
      <c r="AE699" s="152">
        <v>97.011561</v>
      </c>
      <c r="AF699" s="152">
        <v>98.907393999999996</v>
      </c>
      <c r="AG699" s="152">
        <v>7.5</v>
      </c>
      <c r="AH699" s="152">
        <v>7371</v>
      </c>
      <c r="AI699" s="152">
        <v>104.251921</v>
      </c>
      <c r="AJ699" s="152">
        <v>106.400532</v>
      </c>
      <c r="AK699" s="152">
        <v>8.5</v>
      </c>
      <c r="AL699" s="152">
        <v>10647</v>
      </c>
      <c r="AM699" s="152">
        <v>99.064044999999993</v>
      </c>
      <c r="AN699" s="152">
        <v>101.08626700000001</v>
      </c>
      <c r="AO699" s="152">
        <v>8</v>
      </c>
    </row>
    <row r="700" spans="1:41" x14ac:dyDescent="0.25">
      <c r="A700" s="148">
        <v>43357</v>
      </c>
      <c r="B700" s="152">
        <v>27</v>
      </c>
      <c r="C700" s="152">
        <v>9.9426039999999993</v>
      </c>
      <c r="D700" s="152">
        <v>9.9426039999999993</v>
      </c>
      <c r="E700" s="152">
        <v>7.6969779999999997</v>
      </c>
      <c r="F700" s="152">
        <v>90</v>
      </c>
      <c r="G700" s="152">
        <v>9.806184</v>
      </c>
      <c r="H700" s="152">
        <v>9.806184</v>
      </c>
      <c r="I700" s="152">
        <v>7.9058679999999999</v>
      </c>
      <c r="J700" s="152">
        <v>181</v>
      </c>
      <c r="K700" s="152">
        <v>9.6100019999999997</v>
      </c>
      <c r="L700" s="152">
        <v>9.6100019999999997</v>
      </c>
      <c r="M700" s="152">
        <v>8.0716590000000004</v>
      </c>
      <c r="N700" s="152">
        <v>363</v>
      </c>
      <c r="O700" s="152">
        <v>9.2380270000000007</v>
      </c>
      <c r="P700" s="152">
        <v>9.2380270000000007</v>
      </c>
      <c r="Q700" s="152">
        <v>8.1800549999999994</v>
      </c>
      <c r="R700" s="152">
        <v>1182</v>
      </c>
      <c r="S700" s="152">
        <v>98.055249000000003</v>
      </c>
      <c r="T700" s="152">
        <v>99.908027000000004</v>
      </c>
      <c r="U700" s="152">
        <v>7.25</v>
      </c>
      <c r="V700" s="152">
        <v>1910</v>
      </c>
      <c r="W700" s="152">
        <v>100.286736</v>
      </c>
      <c r="X700" s="152">
        <v>102.33118</v>
      </c>
      <c r="Y700" s="152">
        <v>8</v>
      </c>
      <c r="Z700" s="152" t="s">
        <v>251</v>
      </c>
      <c r="AA700" s="152" t="s">
        <v>251</v>
      </c>
      <c r="AB700" s="152" t="s">
        <v>251</v>
      </c>
      <c r="AC700" s="152" t="s">
        <v>251</v>
      </c>
      <c r="AD700" s="152">
        <v>3184</v>
      </c>
      <c r="AE700" s="152">
        <v>96.747715999999997</v>
      </c>
      <c r="AF700" s="152">
        <v>98.664383000000001</v>
      </c>
      <c r="AG700" s="152">
        <v>7.5</v>
      </c>
      <c r="AH700" s="152">
        <v>7370</v>
      </c>
      <c r="AI700" s="152">
        <v>103.866663</v>
      </c>
      <c r="AJ700" s="152">
        <v>106.03888499999999</v>
      </c>
      <c r="AK700" s="152">
        <v>8.5</v>
      </c>
      <c r="AL700" s="152">
        <v>10646</v>
      </c>
      <c r="AM700" s="152">
        <v>98.746318000000002</v>
      </c>
      <c r="AN700" s="152">
        <v>100.790762</v>
      </c>
      <c r="AO700" s="152">
        <v>8</v>
      </c>
    </row>
    <row r="701" spans="1:41" x14ac:dyDescent="0.25">
      <c r="A701" s="148">
        <v>43360</v>
      </c>
      <c r="B701" s="152">
        <v>24</v>
      </c>
      <c r="C701" s="152">
        <v>9.9490800000000004</v>
      </c>
      <c r="D701" s="152">
        <v>9.9490800000000004</v>
      </c>
      <c r="E701" s="152">
        <v>7.677092</v>
      </c>
      <c r="F701" s="152">
        <v>87</v>
      </c>
      <c r="G701" s="152">
        <v>9.8122930000000004</v>
      </c>
      <c r="H701" s="152">
        <v>9.8122930000000004</v>
      </c>
      <c r="I701" s="152">
        <v>7.9157710000000003</v>
      </c>
      <c r="J701" s="152">
        <v>178</v>
      </c>
      <c r="K701" s="152">
        <v>9.6162600000000005</v>
      </c>
      <c r="L701" s="152">
        <v>9.6162600000000005</v>
      </c>
      <c r="M701" s="152">
        <v>8.0707400000000007</v>
      </c>
      <c r="N701" s="152">
        <v>360</v>
      </c>
      <c r="O701" s="152">
        <v>9.2434089999999998</v>
      </c>
      <c r="P701" s="152">
        <v>9.2434089999999998</v>
      </c>
      <c r="Q701" s="152">
        <v>8.1851939999999992</v>
      </c>
      <c r="R701" s="152">
        <v>1179</v>
      </c>
      <c r="S701" s="152">
        <v>97.970763000000005</v>
      </c>
      <c r="T701" s="152">
        <v>99.883956999999995</v>
      </c>
      <c r="U701" s="152">
        <v>7.25</v>
      </c>
      <c r="V701" s="152">
        <v>1907</v>
      </c>
      <c r="W701" s="152">
        <v>100.235507</v>
      </c>
      <c r="X701" s="152">
        <v>102.34661800000001</v>
      </c>
      <c r="Y701" s="152">
        <v>8</v>
      </c>
      <c r="Z701" s="152" t="s">
        <v>251</v>
      </c>
      <c r="AA701" s="152" t="s">
        <v>251</v>
      </c>
      <c r="AB701" s="152" t="s">
        <v>251</v>
      </c>
      <c r="AC701" s="152" t="s">
        <v>251</v>
      </c>
      <c r="AD701" s="152">
        <v>3181</v>
      </c>
      <c r="AE701" s="152">
        <v>96.675050999999996</v>
      </c>
      <c r="AF701" s="152">
        <v>98.654218</v>
      </c>
      <c r="AG701" s="152">
        <v>7.5</v>
      </c>
      <c r="AH701" s="152">
        <v>7367</v>
      </c>
      <c r="AI701" s="152">
        <v>103.58233799999999</v>
      </c>
      <c r="AJ701" s="152">
        <v>105.825394</v>
      </c>
      <c r="AK701" s="152">
        <v>8.5</v>
      </c>
      <c r="AL701" s="152">
        <v>10643</v>
      </c>
      <c r="AM701" s="152">
        <v>98.422426000000002</v>
      </c>
      <c r="AN701" s="152">
        <v>100.533537</v>
      </c>
      <c r="AO701" s="152">
        <v>8</v>
      </c>
    </row>
    <row r="702" spans="1:41" x14ac:dyDescent="0.25">
      <c r="A702" s="148">
        <v>43361</v>
      </c>
      <c r="B702" s="152">
        <v>23</v>
      </c>
      <c r="C702" s="152">
        <v>9.9514750000000003</v>
      </c>
      <c r="D702" s="152">
        <v>9.9514750000000003</v>
      </c>
      <c r="E702" s="152">
        <v>7.6322530000000004</v>
      </c>
      <c r="F702" s="152">
        <v>86</v>
      </c>
      <c r="G702" s="152">
        <v>9.8145299999999995</v>
      </c>
      <c r="H702" s="152">
        <v>9.8145299999999995</v>
      </c>
      <c r="I702" s="152">
        <v>7.9105780000000001</v>
      </c>
      <c r="J702" s="152">
        <v>177</v>
      </c>
      <c r="K702" s="152">
        <v>9.6186120000000006</v>
      </c>
      <c r="L702" s="152">
        <v>9.6186120000000006</v>
      </c>
      <c r="M702" s="152">
        <v>8.0646190000000004</v>
      </c>
      <c r="N702" s="152">
        <v>359</v>
      </c>
      <c r="O702" s="152">
        <v>9.2462959999999992</v>
      </c>
      <c r="P702" s="152">
        <v>9.2462959999999992</v>
      </c>
      <c r="Q702" s="152">
        <v>8.1741209999999995</v>
      </c>
      <c r="R702" s="152">
        <v>1178</v>
      </c>
      <c r="S702" s="152">
        <v>97.971810000000005</v>
      </c>
      <c r="T702" s="152">
        <v>99.905142999999995</v>
      </c>
      <c r="U702" s="152">
        <v>7.25</v>
      </c>
      <c r="V702" s="152">
        <v>1906</v>
      </c>
      <c r="W702" s="152">
        <v>100.230824</v>
      </c>
      <c r="X702" s="152">
        <v>102.36415700000001</v>
      </c>
      <c r="Y702" s="152">
        <v>8</v>
      </c>
      <c r="Z702" s="152" t="s">
        <v>251</v>
      </c>
      <c r="AA702" s="152" t="s">
        <v>251</v>
      </c>
      <c r="AB702" s="152" t="s">
        <v>251</v>
      </c>
      <c r="AC702" s="152" t="s">
        <v>251</v>
      </c>
      <c r="AD702" s="152">
        <v>3180</v>
      </c>
      <c r="AE702" s="152">
        <v>96.612914000000004</v>
      </c>
      <c r="AF702" s="152">
        <v>98.612914000000004</v>
      </c>
      <c r="AG702" s="152">
        <v>7.5</v>
      </c>
      <c r="AH702" s="152">
        <v>7366</v>
      </c>
      <c r="AI702" s="152">
        <v>103.411804</v>
      </c>
      <c r="AJ702" s="152">
        <v>105.678471</v>
      </c>
      <c r="AK702" s="152">
        <v>8.5</v>
      </c>
      <c r="AL702" s="152">
        <v>10642</v>
      </c>
      <c r="AM702" s="152">
        <v>98.172679000000002</v>
      </c>
      <c r="AN702" s="152">
        <v>100.306012</v>
      </c>
      <c r="AO702" s="152">
        <v>8</v>
      </c>
    </row>
    <row r="703" spans="1:41" x14ac:dyDescent="0.25">
      <c r="A703" s="148">
        <v>43362</v>
      </c>
      <c r="B703" s="152">
        <v>22</v>
      </c>
      <c r="C703" s="152">
        <v>9.9531919999999996</v>
      </c>
      <c r="D703" s="152">
        <v>9.9531919999999996</v>
      </c>
      <c r="E703" s="152">
        <v>7.6955119999999999</v>
      </c>
      <c r="F703" s="152">
        <v>85</v>
      </c>
      <c r="G703" s="152">
        <v>9.8162339999999997</v>
      </c>
      <c r="H703" s="152">
        <v>9.8162339999999997</v>
      </c>
      <c r="I703" s="152">
        <v>7.9287340000000004</v>
      </c>
      <c r="J703" s="152">
        <v>176</v>
      </c>
      <c r="K703" s="152">
        <v>9.6202310000000004</v>
      </c>
      <c r="L703" s="152">
        <v>9.6202310000000004</v>
      </c>
      <c r="M703" s="152">
        <v>8.0746529999999996</v>
      </c>
      <c r="N703" s="152">
        <v>358</v>
      </c>
      <c r="O703" s="152">
        <v>9.2470970000000001</v>
      </c>
      <c r="P703" s="152">
        <v>9.2470970000000001</v>
      </c>
      <c r="Q703" s="152">
        <v>8.1875330000000002</v>
      </c>
      <c r="R703" s="152">
        <v>1177</v>
      </c>
      <c r="S703" s="152">
        <v>97.996629999999996</v>
      </c>
      <c r="T703" s="152">
        <v>99.950102000000001</v>
      </c>
      <c r="U703" s="152">
        <v>7.25</v>
      </c>
      <c r="V703" s="152">
        <v>1905</v>
      </c>
      <c r="W703" s="152">
        <v>100.193234</v>
      </c>
      <c r="X703" s="152">
        <v>102.34878999999999</v>
      </c>
      <c r="Y703" s="152">
        <v>8</v>
      </c>
      <c r="Z703" s="152" t="s">
        <v>251</v>
      </c>
      <c r="AA703" s="152" t="s">
        <v>251</v>
      </c>
      <c r="AB703" s="152" t="s">
        <v>251</v>
      </c>
      <c r="AC703" s="152" t="s">
        <v>251</v>
      </c>
      <c r="AD703" s="152">
        <v>3179</v>
      </c>
      <c r="AE703" s="152">
        <v>96.614621999999997</v>
      </c>
      <c r="AF703" s="152">
        <v>98.635454999999993</v>
      </c>
      <c r="AG703" s="152">
        <v>7.5</v>
      </c>
      <c r="AH703" s="152">
        <v>7365</v>
      </c>
      <c r="AI703" s="152">
        <v>103.23856000000001</v>
      </c>
      <c r="AJ703" s="152">
        <v>105.52883799999999</v>
      </c>
      <c r="AK703" s="152">
        <v>8.5</v>
      </c>
      <c r="AL703" s="152">
        <v>10641</v>
      </c>
      <c r="AM703" s="152">
        <v>98.001143999999996</v>
      </c>
      <c r="AN703" s="152">
        <v>100.1567</v>
      </c>
      <c r="AO703" s="152">
        <v>8</v>
      </c>
    </row>
    <row r="704" spans="1:41" x14ac:dyDescent="0.25">
      <c r="A704" s="148">
        <v>43363</v>
      </c>
      <c r="B704" s="152">
        <v>28</v>
      </c>
      <c r="C704" s="152">
        <v>9.9406420000000004</v>
      </c>
      <c r="D704" s="152">
        <v>9.9406420000000004</v>
      </c>
      <c r="E704" s="152">
        <v>7.677314</v>
      </c>
      <c r="F704" s="152">
        <v>91</v>
      </c>
      <c r="G704" s="152">
        <v>9.8035730000000001</v>
      </c>
      <c r="H704" s="152">
        <v>9.8035730000000001</v>
      </c>
      <c r="I704" s="152">
        <v>7.9264349999999997</v>
      </c>
      <c r="J704" s="152">
        <v>175</v>
      </c>
      <c r="K704" s="152">
        <v>9.6222100000000008</v>
      </c>
      <c r="L704" s="152">
        <v>9.6222100000000008</v>
      </c>
      <c r="M704" s="152">
        <v>8.0768140000000006</v>
      </c>
      <c r="N704" s="152">
        <v>357</v>
      </c>
      <c r="O704" s="152">
        <v>9.2490310000000004</v>
      </c>
      <c r="P704" s="152">
        <v>9.2490310000000004</v>
      </c>
      <c r="Q704" s="152">
        <v>8.1876650000000009</v>
      </c>
      <c r="R704" s="152">
        <v>1176</v>
      </c>
      <c r="S704" s="152">
        <v>97.973541999999995</v>
      </c>
      <c r="T704" s="152">
        <v>99.947153</v>
      </c>
      <c r="U704" s="152">
        <v>7.25</v>
      </c>
      <c r="V704" s="152">
        <v>1904</v>
      </c>
      <c r="W704" s="152">
        <v>100.14988099999999</v>
      </c>
      <c r="X704" s="152">
        <v>102.327659</v>
      </c>
      <c r="Y704" s="152">
        <v>8</v>
      </c>
      <c r="Z704" s="152" t="s">
        <v>251</v>
      </c>
      <c r="AA704" s="152" t="s">
        <v>251</v>
      </c>
      <c r="AB704" s="152" t="s">
        <v>251</v>
      </c>
      <c r="AC704" s="152" t="s">
        <v>251</v>
      </c>
      <c r="AD704" s="152">
        <v>3178</v>
      </c>
      <c r="AE704" s="152">
        <v>96.483698000000004</v>
      </c>
      <c r="AF704" s="152">
        <v>98.525364999999994</v>
      </c>
      <c r="AG704" s="152">
        <v>7.5</v>
      </c>
      <c r="AH704" s="152">
        <v>7364</v>
      </c>
      <c r="AI704" s="152">
        <v>103.15123699999999</v>
      </c>
      <c r="AJ704" s="152">
        <v>105.465126</v>
      </c>
      <c r="AK704" s="152">
        <v>8.5</v>
      </c>
      <c r="AL704" s="152">
        <v>10640</v>
      </c>
      <c r="AM704" s="152">
        <v>97.789156000000006</v>
      </c>
      <c r="AN704" s="152">
        <v>99.966933999999995</v>
      </c>
      <c r="AO704" s="152">
        <v>8</v>
      </c>
    </row>
    <row r="705" spans="1:41" x14ac:dyDescent="0.25">
      <c r="A705" s="148">
        <v>43364</v>
      </c>
      <c r="B705" s="152">
        <v>27</v>
      </c>
      <c r="C705" s="152">
        <v>9.9426240000000004</v>
      </c>
      <c r="D705" s="152">
        <v>9.9426240000000004</v>
      </c>
      <c r="E705" s="152">
        <v>7.69428</v>
      </c>
      <c r="F705" s="152">
        <v>90</v>
      </c>
      <c r="G705" s="152">
        <v>9.8054070000000007</v>
      </c>
      <c r="H705" s="152">
        <v>9.8054070000000007</v>
      </c>
      <c r="I705" s="152">
        <v>7.9381919999999999</v>
      </c>
      <c r="J705" s="152">
        <v>174</v>
      </c>
      <c r="K705" s="152">
        <v>9.6253659999999996</v>
      </c>
      <c r="L705" s="152">
        <v>9.6253659999999996</v>
      </c>
      <c r="M705" s="152">
        <v>8.0527309999999996</v>
      </c>
      <c r="N705" s="152">
        <v>356</v>
      </c>
      <c r="O705" s="152">
        <v>9.2525919999999999</v>
      </c>
      <c r="P705" s="152">
        <v>9.2525919999999999</v>
      </c>
      <c r="Q705" s="152">
        <v>8.1685850000000002</v>
      </c>
      <c r="R705" s="152">
        <v>1175</v>
      </c>
      <c r="S705" s="152">
        <v>98.058723999999998</v>
      </c>
      <c r="T705" s="152">
        <v>100.052474</v>
      </c>
      <c r="U705" s="152">
        <v>7.25</v>
      </c>
      <c r="V705" s="152">
        <v>1903</v>
      </c>
      <c r="W705" s="152">
        <v>100.235184</v>
      </c>
      <c r="X705" s="152">
        <v>102.43518400000001</v>
      </c>
      <c r="Y705" s="152">
        <v>8</v>
      </c>
      <c r="Z705" s="152" t="s">
        <v>251</v>
      </c>
      <c r="AA705" s="152" t="s">
        <v>251</v>
      </c>
      <c r="AB705" s="152" t="s">
        <v>251</v>
      </c>
      <c r="AC705" s="152" t="s">
        <v>251</v>
      </c>
      <c r="AD705" s="152">
        <v>3177</v>
      </c>
      <c r="AE705" s="152">
        <v>96.615198000000007</v>
      </c>
      <c r="AF705" s="152">
        <v>98.677698000000007</v>
      </c>
      <c r="AG705" s="152">
        <v>7.5</v>
      </c>
      <c r="AH705" s="152">
        <v>7363</v>
      </c>
      <c r="AI705" s="152">
        <v>103.43312299999999</v>
      </c>
      <c r="AJ705" s="152">
        <v>105.770623</v>
      </c>
      <c r="AK705" s="152">
        <v>8.5</v>
      </c>
      <c r="AL705" s="152">
        <v>10639</v>
      </c>
      <c r="AM705" s="152">
        <v>98.090536999999998</v>
      </c>
      <c r="AN705" s="152">
        <v>100.290537</v>
      </c>
      <c r="AO705" s="152">
        <v>8</v>
      </c>
    </row>
    <row r="706" spans="1:41" x14ac:dyDescent="0.25">
      <c r="A706" s="148">
        <v>43367</v>
      </c>
      <c r="B706" s="152">
        <v>24</v>
      </c>
      <c r="C706" s="152">
        <v>9.9489289999999997</v>
      </c>
      <c r="D706" s="152">
        <v>9.9489289999999997</v>
      </c>
      <c r="E706" s="152">
        <v>7.6999750000000002</v>
      </c>
      <c r="F706" s="152">
        <v>87</v>
      </c>
      <c r="G706" s="152">
        <v>9.8122059999999998</v>
      </c>
      <c r="H706" s="152">
        <v>9.8122059999999998</v>
      </c>
      <c r="I706" s="152">
        <v>7.9195099999999998</v>
      </c>
      <c r="J706" s="152">
        <v>171</v>
      </c>
      <c r="K706" s="152">
        <v>9.6325990000000008</v>
      </c>
      <c r="L706" s="152">
        <v>9.6325990000000008</v>
      </c>
      <c r="M706" s="152">
        <v>8.0297730000000005</v>
      </c>
      <c r="N706" s="152">
        <v>353</v>
      </c>
      <c r="O706" s="152">
        <v>9.2600960000000008</v>
      </c>
      <c r="P706" s="152">
        <v>9.2600960000000008</v>
      </c>
      <c r="Q706" s="152">
        <v>8.1486879999999999</v>
      </c>
      <c r="R706" s="152">
        <v>1172</v>
      </c>
      <c r="S706" s="152">
        <v>98.228290000000001</v>
      </c>
      <c r="T706" s="152">
        <v>100.28245699999999</v>
      </c>
      <c r="U706" s="152">
        <v>7.25</v>
      </c>
      <c r="V706" s="152">
        <v>1900</v>
      </c>
      <c r="W706" s="152">
        <v>100.447889</v>
      </c>
      <c r="X706" s="152">
        <v>102.714556</v>
      </c>
      <c r="Y706" s="152">
        <v>8</v>
      </c>
      <c r="Z706" s="152" t="s">
        <v>251</v>
      </c>
      <c r="AA706" s="152" t="s">
        <v>251</v>
      </c>
      <c r="AB706" s="152" t="s">
        <v>251</v>
      </c>
      <c r="AC706" s="152" t="s">
        <v>251</v>
      </c>
      <c r="AD706" s="152">
        <v>3174</v>
      </c>
      <c r="AE706" s="152">
        <v>96.797658999999996</v>
      </c>
      <c r="AF706" s="152">
        <v>98.922658999999996</v>
      </c>
      <c r="AG706" s="152">
        <v>7.5</v>
      </c>
      <c r="AH706" s="152">
        <v>7360</v>
      </c>
      <c r="AI706" s="152">
        <v>103.329668</v>
      </c>
      <c r="AJ706" s="152">
        <v>105.738001</v>
      </c>
      <c r="AK706" s="152">
        <v>8.5</v>
      </c>
      <c r="AL706" s="152">
        <v>10636</v>
      </c>
      <c r="AM706" s="152">
        <v>98.072957000000002</v>
      </c>
      <c r="AN706" s="152">
        <v>100.339624</v>
      </c>
      <c r="AO706" s="152">
        <v>8</v>
      </c>
    </row>
    <row r="707" spans="1:41" x14ac:dyDescent="0.25">
      <c r="A707" s="148">
        <v>43368</v>
      </c>
      <c r="B707" s="152">
        <v>23</v>
      </c>
      <c r="C707" s="152">
        <v>9.9509830000000008</v>
      </c>
      <c r="D707" s="152">
        <v>9.9509830000000008</v>
      </c>
      <c r="E707" s="152">
        <v>7.7100179999999998</v>
      </c>
      <c r="F707" s="152">
        <v>86</v>
      </c>
      <c r="G707" s="152">
        <v>9.8147690000000001</v>
      </c>
      <c r="H707" s="152">
        <v>9.8147690000000001</v>
      </c>
      <c r="I707" s="152">
        <v>7.9001919999999997</v>
      </c>
      <c r="J707" s="152">
        <v>170</v>
      </c>
      <c r="K707" s="152">
        <v>9.6346589999999992</v>
      </c>
      <c r="L707" s="152">
        <v>9.6346589999999992</v>
      </c>
      <c r="M707" s="152">
        <v>8.0300019999999996</v>
      </c>
      <c r="N707" s="152">
        <v>352</v>
      </c>
      <c r="O707" s="152">
        <v>9.2627659999999992</v>
      </c>
      <c r="P707" s="152">
        <v>9.2627659999999992</v>
      </c>
      <c r="Q707" s="152">
        <v>8.1400020000000008</v>
      </c>
      <c r="R707" s="152">
        <v>1171</v>
      </c>
      <c r="S707" s="152">
        <v>98.182959999999994</v>
      </c>
      <c r="T707" s="152">
        <v>100.257266</v>
      </c>
      <c r="U707" s="152">
        <v>7.25</v>
      </c>
      <c r="V707" s="152">
        <v>1899</v>
      </c>
      <c r="W707" s="152">
        <v>100.376783</v>
      </c>
      <c r="X707" s="152">
        <v>102.665672</v>
      </c>
      <c r="Y707" s="152">
        <v>8</v>
      </c>
      <c r="Z707" s="152" t="s">
        <v>251</v>
      </c>
      <c r="AA707" s="152" t="s">
        <v>251</v>
      </c>
      <c r="AB707" s="152" t="s">
        <v>251</v>
      </c>
      <c r="AC707" s="152" t="s">
        <v>251</v>
      </c>
      <c r="AD707" s="152">
        <v>3173</v>
      </c>
      <c r="AE707" s="152">
        <v>96.722594000000001</v>
      </c>
      <c r="AF707" s="152">
        <v>98.868426999999997</v>
      </c>
      <c r="AG707" s="152">
        <v>7.5</v>
      </c>
      <c r="AH707" s="152">
        <v>7359</v>
      </c>
      <c r="AI707" s="152">
        <v>103.217721</v>
      </c>
      <c r="AJ707" s="152">
        <v>105.649665</v>
      </c>
      <c r="AK707" s="152">
        <v>8.5</v>
      </c>
      <c r="AL707" s="152">
        <v>10635</v>
      </c>
      <c r="AM707" s="152">
        <v>97.985516000000004</v>
      </c>
      <c r="AN707" s="152">
        <v>100.274405</v>
      </c>
      <c r="AO707" s="152">
        <v>8</v>
      </c>
    </row>
    <row r="708" spans="1:41" x14ac:dyDescent="0.25">
      <c r="A708" s="148">
        <v>43369</v>
      </c>
      <c r="B708" s="152">
        <v>22</v>
      </c>
      <c r="C708" s="152">
        <v>9.9531949999999991</v>
      </c>
      <c r="D708" s="152">
        <v>9.9531949999999991</v>
      </c>
      <c r="E708" s="152">
        <v>7.695017</v>
      </c>
      <c r="F708" s="152">
        <v>85</v>
      </c>
      <c r="G708" s="152">
        <v>9.8167860000000005</v>
      </c>
      <c r="H708" s="152">
        <v>9.8167860000000005</v>
      </c>
      <c r="I708" s="152">
        <v>7.9044730000000003</v>
      </c>
      <c r="J708" s="152">
        <v>169</v>
      </c>
      <c r="K708" s="152">
        <v>9.6377690000000005</v>
      </c>
      <c r="L708" s="152">
        <v>9.6377690000000005</v>
      </c>
      <c r="M708" s="152">
        <v>8.0061719999999994</v>
      </c>
      <c r="N708" s="152">
        <v>351</v>
      </c>
      <c r="O708" s="152">
        <v>9.2665609999999994</v>
      </c>
      <c r="P708" s="152">
        <v>9.2665609999999994</v>
      </c>
      <c r="Q708" s="152">
        <v>8.1178460000000001</v>
      </c>
      <c r="R708" s="152">
        <v>1170</v>
      </c>
      <c r="S708" s="152">
        <v>98.423772</v>
      </c>
      <c r="T708" s="152">
        <v>100.518216</v>
      </c>
      <c r="U708" s="152">
        <v>7.25</v>
      </c>
      <c r="V708" s="152">
        <v>1898</v>
      </c>
      <c r="W708" s="152">
        <v>100.73911099999999</v>
      </c>
      <c r="X708" s="152">
        <v>103.05022200000001</v>
      </c>
      <c r="Y708" s="152">
        <v>8</v>
      </c>
      <c r="Z708" s="152" t="s">
        <v>251</v>
      </c>
      <c r="AA708" s="152" t="s">
        <v>251</v>
      </c>
      <c r="AB708" s="152" t="s">
        <v>251</v>
      </c>
      <c r="AC708" s="152" t="s">
        <v>251</v>
      </c>
      <c r="AD708" s="152">
        <v>3172</v>
      </c>
      <c r="AE708" s="152">
        <v>97.153493999999995</v>
      </c>
      <c r="AF708" s="152">
        <v>99.320160999999999</v>
      </c>
      <c r="AG708" s="152">
        <v>7.5</v>
      </c>
      <c r="AH708" s="152">
        <v>7358</v>
      </c>
      <c r="AI708" s="152">
        <v>103.830423</v>
      </c>
      <c r="AJ708" s="152">
        <v>106.285979</v>
      </c>
      <c r="AK708" s="152">
        <v>8.5</v>
      </c>
      <c r="AL708" s="152">
        <v>10634</v>
      </c>
      <c r="AM708" s="152">
        <v>98.649809000000005</v>
      </c>
      <c r="AN708" s="152">
        <v>100.96092</v>
      </c>
      <c r="AO708" s="152">
        <v>8</v>
      </c>
    </row>
    <row r="709" spans="1:41" x14ac:dyDescent="0.25">
      <c r="A709" s="148">
        <v>43370</v>
      </c>
      <c r="B709" s="152">
        <v>28</v>
      </c>
      <c r="C709" s="152">
        <v>9.9406210000000002</v>
      </c>
      <c r="D709" s="152">
        <v>9.9406210000000002</v>
      </c>
      <c r="E709" s="152">
        <v>7.6800459999999999</v>
      </c>
      <c r="F709" s="152">
        <v>91</v>
      </c>
      <c r="G709" s="152">
        <v>9.8047070000000005</v>
      </c>
      <c r="H709" s="152">
        <v>9.8047070000000005</v>
      </c>
      <c r="I709" s="152">
        <v>7.8797629999999996</v>
      </c>
      <c r="J709" s="152">
        <v>182</v>
      </c>
      <c r="K709" s="152">
        <v>9.6109539999999996</v>
      </c>
      <c r="L709" s="152">
        <v>9.6109539999999996</v>
      </c>
      <c r="M709" s="152">
        <v>8.0069210000000002</v>
      </c>
      <c r="N709" s="152">
        <v>350</v>
      </c>
      <c r="O709" s="152">
        <v>9.2704249999999995</v>
      </c>
      <c r="P709" s="152">
        <v>9.2704249999999995</v>
      </c>
      <c r="Q709" s="152">
        <v>8.0947750000000003</v>
      </c>
      <c r="R709" s="152">
        <v>1169</v>
      </c>
      <c r="S709" s="152">
        <v>98.670644999999993</v>
      </c>
      <c r="T709" s="152">
        <v>100.785228</v>
      </c>
      <c r="U709" s="152">
        <v>7.25</v>
      </c>
      <c r="V709" s="152">
        <v>1897</v>
      </c>
      <c r="W709" s="152">
        <v>101.103735</v>
      </c>
      <c r="X709" s="152">
        <v>103.437068</v>
      </c>
      <c r="Y709" s="152">
        <v>8</v>
      </c>
      <c r="Z709" s="152" t="s">
        <v>251</v>
      </c>
      <c r="AA709" s="152" t="s">
        <v>251</v>
      </c>
      <c r="AB709" s="152" t="s">
        <v>251</v>
      </c>
      <c r="AC709" s="152" t="s">
        <v>251</v>
      </c>
      <c r="AD709" s="152">
        <v>3171</v>
      </c>
      <c r="AE709" s="152">
        <v>97.471601000000007</v>
      </c>
      <c r="AF709" s="152">
        <v>99.659101000000007</v>
      </c>
      <c r="AG709" s="152">
        <v>7.5</v>
      </c>
      <c r="AH709" s="152">
        <v>7357</v>
      </c>
      <c r="AI709" s="152">
        <v>104.249157</v>
      </c>
      <c r="AJ709" s="152">
        <v>106.728324</v>
      </c>
      <c r="AK709" s="152">
        <v>8.5</v>
      </c>
      <c r="AL709" s="152">
        <v>10633</v>
      </c>
      <c r="AM709" s="152">
        <v>98.997135</v>
      </c>
      <c r="AN709" s="152">
        <v>101.330468</v>
      </c>
      <c r="AO709" s="152">
        <v>8</v>
      </c>
    </row>
    <row r="710" spans="1:41" x14ac:dyDescent="0.25">
      <c r="A710" s="148">
        <v>43371</v>
      </c>
      <c r="B710" s="152">
        <v>27</v>
      </c>
      <c r="C710" s="152">
        <v>9.9426100000000002</v>
      </c>
      <c r="D710" s="152">
        <v>9.9426100000000002</v>
      </c>
      <c r="E710" s="152">
        <v>7.6961680000000001</v>
      </c>
      <c r="F710" s="152">
        <v>90</v>
      </c>
      <c r="G710" s="152">
        <v>9.8063929999999999</v>
      </c>
      <c r="H710" s="152">
        <v>9.8063929999999999</v>
      </c>
      <c r="I710" s="152">
        <v>7.8971749999999998</v>
      </c>
      <c r="J710" s="152">
        <v>181</v>
      </c>
      <c r="K710" s="152">
        <v>9.6133330000000008</v>
      </c>
      <c r="L710" s="152">
        <v>9.6133330000000008</v>
      </c>
      <c r="M710" s="152">
        <v>7.9999459999999996</v>
      </c>
      <c r="N710" s="152">
        <v>349</v>
      </c>
      <c r="O710" s="152">
        <v>9.2743029999999997</v>
      </c>
      <c r="P710" s="152">
        <v>9.2743029999999997</v>
      </c>
      <c r="Q710" s="152">
        <v>8.0714419999999993</v>
      </c>
      <c r="R710" s="152">
        <v>1168</v>
      </c>
      <c r="S710" s="152">
        <v>98.667317999999995</v>
      </c>
      <c r="T710" s="152">
        <v>100.80204000000001</v>
      </c>
      <c r="U710" s="152">
        <v>7.25</v>
      </c>
      <c r="V710" s="152">
        <v>1896</v>
      </c>
      <c r="W710" s="152">
        <v>101.048205</v>
      </c>
      <c r="X710" s="152">
        <v>103.403761</v>
      </c>
      <c r="Y710" s="152">
        <v>8</v>
      </c>
      <c r="Z710" s="152" t="s">
        <v>251</v>
      </c>
      <c r="AA710" s="152" t="s">
        <v>251</v>
      </c>
      <c r="AB710" s="152" t="s">
        <v>251</v>
      </c>
      <c r="AC710" s="152" t="s">
        <v>251</v>
      </c>
      <c r="AD710" s="152">
        <v>3170</v>
      </c>
      <c r="AE710" s="152">
        <v>97.341157999999993</v>
      </c>
      <c r="AF710" s="152">
        <v>99.549491000000003</v>
      </c>
      <c r="AG710" s="152">
        <v>7.5</v>
      </c>
      <c r="AH710" s="152">
        <v>7356</v>
      </c>
      <c r="AI710" s="152">
        <v>103.944569</v>
      </c>
      <c r="AJ710" s="152">
        <v>106.44734699999999</v>
      </c>
      <c r="AK710" s="152">
        <v>8.5</v>
      </c>
      <c r="AL710" s="152">
        <v>10632</v>
      </c>
      <c r="AM710" s="152">
        <v>98.647532999999996</v>
      </c>
      <c r="AN710" s="152">
        <v>101.003089</v>
      </c>
      <c r="AO710" s="152">
        <v>8</v>
      </c>
    </row>
    <row r="711" spans="1:41" x14ac:dyDescent="0.25">
      <c r="A711" s="148">
        <v>43374</v>
      </c>
      <c r="B711" s="152">
        <v>24</v>
      </c>
      <c r="C711" s="152">
        <v>9.9490540000000003</v>
      </c>
      <c r="D711" s="152">
        <v>9.9490540000000003</v>
      </c>
      <c r="E711" s="152">
        <v>7.6810320000000001</v>
      </c>
      <c r="F711" s="152">
        <v>87</v>
      </c>
      <c r="G711" s="152">
        <v>9.8131249999999994</v>
      </c>
      <c r="H711" s="152">
        <v>9.8131249999999994</v>
      </c>
      <c r="I711" s="152">
        <v>7.8800160000000004</v>
      </c>
      <c r="J711" s="152">
        <v>178</v>
      </c>
      <c r="K711" s="152">
        <v>9.6194959999999998</v>
      </c>
      <c r="L711" s="152">
        <v>9.6194959999999998</v>
      </c>
      <c r="M711" s="152">
        <v>7.9999890000000002</v>
      </c>
      <c r="N711" s="152">
        <v>346</v>
      </c>
      <c r="O711" s="152">
        <v>9.2802109999999995</v>
      </c>
      <c r="P711" s="152">
        <v>9.2802109999999995</v>
      </c>
      <c r="Q711" s="152">
        <v>8.0700040000000008</v>
      </c>
      <c r="R711" s="152">
        <v>1165</v>
      </c>
      <c r="S711" s="152">
        <v>98.682235000000006</v>
      </c>
      <c r="T711" s="152">
        <v>100.877374</v>
      </c>
      <c r="U711" s="152">
        <v>7.25</v>
      </c>
      <c r="V711" s="152">
        <v>1893</v>
      </c>
      <c r="W711" s="152">
        <v>101.083782</v>
      </c>
      <c r="X711" s="152">
        <v>103.506004</v>
      </c>
      <c r="Y711" s="152">
        <v>8</v>
      </c>
      <c r="Z711" s="152" t="s">
        <v>251</v>
      </c>
      <c r="AA711" s="152" t="s">
        <v>251</v>
      </c>
      <c r="AB711" s="152" t="s">
        <v>251</v>
      </c>
      <c r="AC711" s="152" t="s">
        <v>251</v>
      </c>
      <c r="AD711" s="152">
        <v>3167</v>
      </c>
      <c r="AE711" s="152">
        <v>97.418722000000002</v>
      </c>
      <c r="AF711" s="152">
        <v>99.689554999999999</v>
      </c>
      <c r="AG711" s="152">
        <v>7.5</v>
      </c>
      <c r="AH711" s="152">
        <v>7353</v>
      </c>
      <c r="AI711" s="152">
        <v>103.84684900000001</v>
      </c>
      <c r="AJ711" s="152">
        <v>106.42046000000001</v>
      </c>
      <c r="AK711" s="152">
        <v>8.5</v>
      </c>
      <c r="AL711" s="152">
        <v>10629</v>
      </c>
      <c r="AM711" s="152">
        <v>98.539586999999997</v>
      </c>
      <c r="AN711" s="152">
        <v>100.961809</v>
      </c>
      <c r="AO711" s="152">
        <v>8</v>
      </c>
    </row>
    <row r="712" spans="1:41" x14ac:dyDescent="0.25">
      <c r="A712" s="148">
        <v>43375</v>
      </c>
      <c r="B712" s="152">
        <v>23</v>
      </c>
      <c r="C712" s="152">
        <v>9.9509430000000005</v>
      </c>
      <c r="D712" s="152">
        <v>9.9509430000000005</v>
      </c>
      <c r="E712" s="152">
        <v>7.7163409999999999</v>
      </c>
      <c r="F712" s="152">
        <v>86</v>
      </c>
      <c r="G712" s="152">
        <v>9.8155809999999999</v>
      </c>
      <c r="H712" s="152">
        <v>9.8155809999999999</v>
      </c>
      <c r="I712" s="152">
        <v>7.8649089999999999</v>
      </c>
      <c r="J712" s="152">
        <v>177</v>
      </c>
      <c r="K712" s="152">
        <v>9.6219780000000004</v>
      </c>
      <c r="L712" s="152">
        <v>9.6219780000000004</v>
      </c>
      <c r="M712" s="152">
        <v>7.9906470000000001</v>
      </c>
      <c r="N712" s="152">
        <v>345</v>
      </c>
      <c r="O712" s="152">
        <v>9.2837259999999997</v>
      </c>
      <c r="P712" s="152">
        <v>9.2837259999999997</v>
      </c>
      <c r="Q712" s="152">
        <v>8.0508229999999994</v>
      </c>
      <c r="R712" s="152">
        <v>1164</v>
      </c>
      <c r="S712" s="152">
        <v>98.620357999999996</v>
      </c>
      <c r="T712" s="152">
        <v>100.83563599999999</v>
      </c>
      <c r="U712" s="152">
        <v>7.25</v>
      </c>
      <c r="V712" s="152">
        <v>1892</v>
      </c>
      <c r="W712" s="152">
        <v>101.001081</v>
      </c>
      <c r="X712" s="152">
        <v>103.445525</v>
      </c>
      <c r="Y712" s="152">
        <v>8</v>
      </c>
      <c r="Z712" s="152" t="s">
        <v>251</v>
      </c>
      <c r="AA712" s="152" t="s">
        <v>251</v>
      </c>
      <c r="AB712" s="152" t="s">
        <v>251</v>
      </c>
      <c r="AC712" s="152" t="s">
        <v>251</v>
      </c>
      <c r="AD712" s="152">
        <v>3166</v>
      </c>
      <c r="AE712" s="152">
        <v>97.362565000000004</v>
      </c>
      <c r="AF712" s="152">
        <v>99.654231999999993</v>
      </c>
      <c r="AG712" s="152">
        <v>7.5</v>
      </c>
      <c r="AH712" s="152">
        <v>7352</v>
      </c>
      <c r="AI712" s="152">
        <v>103.94808500000001</v>
      </c>
      <c r="AJ712" s="152">
        <v>106.54530699999999</v>
      </c>
      <c r="AK712" s="152">
        <v>8.5</v>
      </c>
      <c r="AL712" s="152">
        <v>10628</v>
      </c>
      <c r="AM712" s="152">
        <v>98.864131</v>
      </c>
      <c r="AN712" s="152">
        <v>101.308575</v>
      </c>
      <c r="AO712" s="152">
        <v>8</v>
      </c>
    </row>
    <row r="713" spans="1:41" x14ac:dyDescent="0.25">
      <c r="A713" s="148">
        <v>43376</v>
      </c>
      <c r="B713" s="152">
        <v>22</v>
      </c>
      <c r="C713" s="152">
        <v>9.9530440000000002</v>
      </c>
      <c r="D713" s="152">
        <v>9.9530440000000002</v>
      </c>
      <c r="E713" s="152">
        <v>7.7199590000000002</v>
      </c>
      <c r="F713" s="152">
        <v>85</v>
      </c>
      <c r="G713" s="152">
        <v>9.8176120000000004</v>
      </c>
      <c r="H713" s="152">
        <v>9.8176120000000004</v>
      </c>
      <c r="I713" s="152">
        <v>7.8681739999999998</v>
      </c>
      <c r="J713" s="152">
        <v>176</v>
      </c>
      <c r="K713" s="152">
        <v>9.6228700000000007</v>
      </c>
      <c r="L713" s="152">
        <v>9.6228700000000007</v>
      </c>
      <c r="M713" s="152">
        <v>8.0163430000000009</v>
      </c>
      <c r="N713" s="152">
        <v>344</v>
      </c>
      <c r="O713" s="152">
        <v>9.2841959999999997</v>
      </c>
      <c r="P713" s="152">
        <v>9.2841959999999997</v>
      </c>
      <c r="Q713" s="152">
        <v>8.0685199999999995</v>
      </c>
      <c r="R713" s="152">
        <v>1163</v>
      </c>
      <c r="S713" s="152">
        <v>98.600713999999996</v>
      </c>
      <c r="T713" s="152">
        <v>100.83613099999999</v>
      </c>
      <c r="U713" s="152">
        <v>7.25</v>
      </c>
      <c r="V713" s="152">
        <v>1891</v>
      </c>
      <c r="W713" s="152">
        <v>100.872558</v>
      </c>
      <c r="X713" s="152">
        <v>103.339225</v>
      </c>
      <c r="Y713" s="152">
        <v>8</v>
      </c>
      <c r="Z713" s="152" t="s">
        <v>251</v>
      </c>
      <c r="AA713" s="152" t="s">
        <v>251</v>
      </c>
      <c r="AB713" s="152" t="s">
        <v>251</v>
      </c>
      <c r="AC713" s="152" t="s">
        <v>251</v>
      </c>
      <c r="AD713" s="152">
        <v>3165</v>
      </c>
      <c r="AE713" s="152">
        <v>97.228817000000006</v>
      </c>
      <c r="AF713" s="152">
        <v>99.541317000000006</v>
      </c>
      <c r="AG713" s="152">
        <v>7.5</v>
      </c>
      <c r="AH713" s="152">
        <v>7351</v>
      </c>
      <c r="AI713" s="152">
        <v>103.941444</v>
      </c>
      <c r="AJ713" s="152">
        <v>106.56227699999999</v>
      </c>
      <c r="AK713" s="152">
        <v>8.5</v>
      </c>
      <c r="AL713" s="152">
        <v>10627</v>
      </c>
      <c r="AM713" s="152">
        <v>98.665189999999996</v>
      </c>
      <c r="AN713" s="152">
        <v>101.131857</v>
      </c>
      <c r="AO713" s="152">
        <v>8</v>
      </c>
    </row>
    <row r="714" spans="1:41" x14ac:dyDescent="0.25">
      <c r="A714" s="148">
        <v>43377</v>
      </c>
      <c r="B714" s="152">
        <v>28</v>
      </c>
      <c r="C714" s="152">
        <v>9.9406780000000001</v>
      </c>
      <c r="D714" s="152">
        <v>9.9406780000000001</v>
      </c>
      <c r="E714" s="152">
        <v>7.6726299999999998</v>
      </c>
      <c r="F714" s="152">
        <v>91</v>
      </c>
      <c r="G714" s="152">
        <v>9.8054249999999996</v>
      </c>
      <c r="H714" s="152">
        <v>9.8054249999999996</v>
      </c>
      <c r="I714" s="152">
        <v>7.8502179999999999</v>
      </c>
      <c r="J714" s="152">
        <v>175</v>
      </c>
      <c r="K714" s="152">
        <v>9.6249070000000003</v>
      </c>
      <c r="L714" s="152">
        <v>9.6249070000000003</v>
      </c>
      <c r="M714" s="152">
        <v>8.0169069999999998</v>
      </c>
      <c r="N714" s="152">
        <v>343</v>
      </c>
      <c r="O714" s="152">
        <v>9.2858929999999997</v>
      </c>
      <c r="P714" s="152">
        <v>9.2858929999999997</v>
      </c>
      <c r="Q714" s="152">
        <v>8.0713840000000001</v>
      </c>
      <c r="R714" s="152">
        <v>1162</v>
      </c>
      <c r="S714" s="152">
        <v>98.408974000000001</v>
      </c>
      <c r="T714" s="152">
        <v>100.66453</v>
      </c>
      <c r="U714" s="152">
        <v>7.25</v>
      </c>
      <c r="V714" s="152">
        <v>1890</v>
      </c>
      <c r="W714" s="152">
        <v>100.435667</v>
      </c>
      <c r="X714" s="152">
        <v>102.924556</v>
      </c>
      <c r="Y714" s="152">
        <v>8</v>
      </c>
      <c r="Z714" s="152" t="s">
        <v>251</v>
      </c>
      <c r="AA714" s="152" t="s">
        <v>251</v>
      </c>
      <c r="AB714" s="152" t="s">
        <v>251</v>
      </c>
      <c r="AC714" s="152" t="s">
        <v>251</v>
      </c>
      <c r="AD714" s="152">
        <v>3164</v>
      </c>
      <c r="AE714" s="152">
        <v>96.744192999999996</v>
      </c>
      <c r="AF714" s="152">
        <v>99.077526000000006</v>
      </c>
      <c r="AG714" s="152">
        <v>7.5</v>
      </c>
      <c r="AH714" s="152">
        <v>7350</v>
      </c>
      <c r="AI714" s="152">
        <v>103.143332</v>
      </c>
      <c r="AJ714" s="152">
        <v>105.78777599999999</v>
      </c>
      <c r="AK714" s="152">
        <v>8.5</v>
      </c>
      <c r="AL714" s="152">
        <v>10626</v>
      </c>
      <c r="AM714" s="152">
        <v>97.986652000000007</v>
      </c>
      <c r="AN714" s="152">
        <v>100.47554100000001</v>
      </c>
      <c r="AO714" s="152">
        <v>8</v>
      </c>
    </row>
    <row r="715" spans="1:41" x14ac:dyDescent="0.25">
      <c r="A715" s="148">
        <v>43378</v>
      </c>
      <c r="B715" s="152">
        <v>27</v>
      </c>
      <c r="C715" s="152">
        <v>9.9420839999999995</v>
      </c>
      <c r="D715" s="152">
        <v>9.9420839999999995</v>
      </c>
      <c r="E715" s="152">
        <v>7.7671169999999998</v>
      </c>
      <c r="F715" s="152">
        <v>90</v>
      </c>
      <c r="G715" s="152">
        <v>9.8065130000000007</v>
      </c>
      <c r="H715" s="152">
        <v>9.8065130000000007</v>
      </c>
      <c r="I715" s="152">
        <v>7.8921830000000002</v>
      </c>
      <c r="J715" s="152">
        <v>174</v>
      </c>
      <c r="K715" s="152">
        <v>9.6256470000000007</v>
      </c>
      <c r="L715" s="152">
        <v>9.6256470000000007</v>
      </c>
      <c r="M715" s="152">
        <v>8.0464559999999992</v>
      </c>
      <c r="N715" s="152">
        <v>342</v>
      </c>
      <c r="O715" s="152">
        <v>9.2802989999999994</v>
      </c>
      <c r="P715" s="152">
        <v>9.2802989999999994</v>
      </c>
      <c r="Q715" s="152">
        <v>8.1633150000000008</v>
      </c>
      <c r="R715" s="152">
        <v>1161</v>
      </c>
      <c r="S715" s="152">
        <v>97.942662999999996</v>
      </c>
      <c r="T715" s="152">
        <v>100.218357</v>
      </c>
      <c r="U715" s="152">
        <v>7.25</v>
      </c>
      <c r="V715" s="152">
        <v>1889</v>
      </c>
      <c r="W715" s="152">
        <v>99.854630999999998</v>
      </c>
      <c r="X715" s="152">
        <v>102.365742</v>
      </c>
      <c r="Y715" s="152">
        <v>8</v>
      </c>
      <c r="Z715" s="152" t="s">
        <v>251</v>
      </c>
      <c r="AA715" s="152" t="s">
        <v>251</v>
      </c>
      <c r="AB715" s="152" t="s">
        <v>251</v>
      </c>
      <c r="AC715" s="152" t="s">
        <v>251</v>
      </c>
      <c r="AD715" s="152">
        <v>3163</v>
      </c>
      <c r="AE715" s="152">
        <v>95.963285999999997</v>
      </c>
      <c r="AF715" s="152">
        <v>98.317453</v>
      </c>
      <c r="AG715" s="152">
        <v>7.5</v>
      </c>
      <c r="AH715" s="152">
        <v>7349</v>
      </c>
      <c r="AI715" s="152">
        <v>102.436913</v>
      </c>
      <c r="AJ715" s="152">
        <v>105.104969</v>
      </c>
      <c r="AK715" s="152">
        <v>8.5</v>
      </c>
      <c r="AL715" s="152">
        <v>10625</v>
      </c>
      <c r="AM715" s="152">
        <v>97.225387999999995</v>
      </c>
      <c r="AN715" s="152">
        <v>99.736498999999995</v>
      </c>
      <c r="AO715" s="152">
        <v>8</v>
      </c>
    </row>
    <row r="716" spans="1:41" x14ac:dyDescent="0.25">
      <c r="A716" s="148">
        <v>43381</v>
      </c>
      <c r="B716" s="152">
        <v>24</v>
      </c>
      <c r="C716" s="152">
        <v>9.9484949999999994</v>
      </c>
      <c r="D716" s="152">
        <v>9.9484949999999994</v>
      </c>
      <c r="E716" s="152">
        <v>7.7657470000000002</v>
      </c>
      <c r="F716" s="152">
        <v>87</v>
      </c>
      <c r="G716" s="152">
        <v>9.8128930000000008</v>
      </c>
      <c r="H716" s="152">
        <v>9.8128930000000008</v>
      </c>
      <c r="I716" s="152">
        <v>7.8899860000000004</v>
      </c>
      <c r="J716" s="152">
        <v>171</v>
      </c>
      <c r="K716" s="152">
        <v>9.6320270000000008</v>
      </c>
      <c r="L716" s="152">
        <v>9.6320270000000008</v>
      </c>
      <c r="M716" s="152">
        <v>8.0427520000000001</v>
      </c>
      <c r="N716" s="152">
        <v>339</v>
      </c>
      <c r="O716" s="152">
        <v>9.2864310000000003</v>
      </c>
      <c r="P716" s="152">
        <v>9.2864310000000003</v>
      </c>
      <c r="Q716" s="152">
        <v>8.1599959999999996</v>
      </c>
      <c r="R716" s="152">
        <v>1158</v>
      </c>
      <c r="S716" s="152">
        <v>98.106024000000005</v>
      </c>
      <c r="T716" s="152">
        <v>100.44213499999999</v>
      </c>
      <c r="U716" s="152">
        <v>7.25</v>
      </c>
      <c r="V716" s="152">
        <v>1886</v>
      </c>
      <c r="W716" s="152">
        <v>100.026723</v>
      </c>
      <c r="X716" s="152">
        <v>102.604501</v>
      </c>
      <c r="Y716" s="152">
        <v>8</v>
      </c>
      <c r="Z716" s="152" t="s">
        <v>251</v>
      </c>
      <c r="AA716" s="152" t="s">
        <v>251</v>
      </c>
      <c r="AB716" s="152" t="s">
        <v>251</v>
      </c>
      <c r="AC716" s="152" t="s">
        <v>251</v>
      </c>
      <c r="AD716" s="152">
        <v>3160</v>
      </c>
      <c r="AE716" s="152">
        <v>96.149916000000005</v>
      </c>
      <c r="AF716" s="152">
        <v>98.566582999999994</v>
      </c>
      <c r="AG716" s="152">
        <v>7.5</v>
      </c>
      <c r="AH716" s="152">
        <v>7346</v>
      </c>
      <c r="AI716" s="152">
        <v>102.72819800000001</v>
      </c>
      <c r="AJ716" s="152">
        <v>105.46708700000001</v>
      </c>
      <c r="AK716" s="152">
        <v>8.5</v>
      </c>
      <c r="AL716" s="152">
        <v>10622</v>
      </c>
      <c r="AM716" s="152">
        <v>97.453924000000001</v>
      </c>
      <c r="AN716" s="152">
        <v>100.031702</v>
      </c>
      <c r="AO716" s="152">
        <v>8</v>
      </c>
    </row>
    <row r="717" spans="1:41" x14ac:dyDescent="0.25">
      <c r="A717" s="148">
        <v>43382</v>
      </c>
      <c r="B717" s="152">
        <v>23</v>
      </c>
      <c r="C717" s="152">
        <v>9.9507600000000007</v>
      </c>
      <c r="D717" s="152">
        <v>9.9507600000000007</v>
      </c>
      <c r="E717" s="152">
        <v>7.7452680000000003</v>
      </c>
      <c r="F717" s="152">
        <v>86</v>
      </c>
      <c r="G717" s="152">
        <v>9.8153489999999994</v>
      </c>
      <c r="H717" s="152">
        <v>9.8153489999999994</v>
      </c>
      <c r="I717" s="152">
        <v>7.8749890000000002</v>
      </c>
      <c r="J717" s="152">
        <v>170</v>
      </c>
      <c r="K717" s="152">
        <v>9.6343890000000005</v>
      </c>
      <c r="L717" s="152">
        <v>9.6343890000000005</v>
      </c>
      <c r="M717" s="152">
        <v>8.0361609999999999</v>
      </c>
      <c r="N717" s="152">
        <v>338</v>
      </c>
      <c r="O717" s="152">
        <v>9.2859560000000005</v>
      </c>
      <c r="P717" s="152">
        <v>9.2859560000000005</v>
      </c>
      <c r="Q717" s="152">
        <v>8.1900049999999993</v>
      </c>
      <c r="R717" s="152">
        <v>1157</v>
      </c>
      <c r="S717" s="152">
        <v>97.973287999999997</v>
      </c>
      <c r="T717" s="152">
        <v>100.329538</v>
      </c>
      <c r="U717" s="152">
        <v>7.25</v>
      </c>
      <c r="V717" s="152">
        <v>1885</v>
      </c>
      <c r="W717" s="152">
        <v>99.948873000000006</v>
      </c>
      <c r="X717" s="152">
        <v>102.548873</v>
      </c>
      <c r="Y717" s="152">
        <v>8</v>
      </c>
      <c r="Z717" s="152" t="s">
        <v>251</v>
      </c>
      <c r="AA717" s="152" t="s">
        <v>251</v>
      </c>
      <c r="AB717" s="152" t="s">
        <v>251</v>
      </c>
      <c r="AC717" s="152" t="s">
        <v>251</v>
      </c>
      <c r="AD717" s="152">
        <v>3159</v>
      </c>
      <c r="AE717" s="152">
        <v>95.906087999999997</v>
      </c>
      <c r="AF717" s="152">
        <v>98.343587999999997</v>
      </c>
      <c r="AG717" s="152">
        <v>7.5</v>
      </c>
      <c r="AH717" s="152">
        <v>7345</v>
      </c>
      <c r="AI717" s="152">
        <v>102.471045</v>
      </c>
      <c r="AJ717" s="152">
        <v>105.23354500000001</v>
      </c>
      <c r="AK717" s="152">
        <v>8.5</v>
      </c>
      <c r="AL717" s="152">
        <v>10621</v>
      </c>
      <c r="AM717" s="152">
        <v>97.233742000000007</v>
      </c>
      <c r="AN717" s="152">
        <v>99.833742000000001</v>
      </c>
      <c r="AO717" s="152">
        <v>8</v>
      </c>
    </row>
    <row r="718" spans="1:41" x14ac:dyDescent="0.25">
      <c r="A718" s="148">
        <v>43383</v>
      </c>
      <c r="B718" s="152">
        <v>22</v>
      </c>
      <c r="C718" s="152">
        <v>9.9530410000000007</v>
      </c>
      <c r="D718" s="152">
        <v>9.9530410000000007</v>
      </c>
      <c r="E718" s="152">
        <v>7.7204540000000001</v>
      </c>
      <c r="F718" s="152">
        <v>85</v>
      </c>
      <c r="G718" s="152">
        <v>9.8179230000000004</v>
      </c>
      <c r="H718" s="152">
        <v>9.8179230000000004</v>
      </c>
      <c r="I718" s="152">
        <v>7.8545090000000002</v>
      </c>
      <c r="J718" s="152">
        <v>169</v>
      </c>
      <c r="K718" s="152">
        <v>9.6362220000000001</v>
      </c>
      <c r="L718" s="152">
        <v>9.6362220000000001</v>
      </c>
      <c r="M718" s="152">
        <v>8.0416550000000004</v>
      </c>
      <c r="N718" s="152">
        <v>337</v>
      </c>
      <c r="O718" s="152">
        <v>9.2887260000000005</v>
      </c>
      <c r="P718" s="152">
        <v>9.2887260000000005</v>
      </c>
      <c r="Q718" s="152">
        <v>8.1800010000000007</v>
      </c>
      <c r="R718" s="152">
        <v>1156</v>
      </c>
      <c r="S718" s="152">
        <v>97.966559000000004</v>
      </c>
      <c r="T718" s="152">
        <v>100.34294800000001</v>
      </c>
      <c r="U718" s="152">
        <v>7.25</v>
      </c>
      <c r="V718" s="152">
        <v>1884</v>
      </c>
      <c r="W718" s="152">
        <v>99.987179999999995</v>
      </c>
      <c r="X718" s="152">
        <v>102.609402</v>
      </c>
      <c r="Y718" s="152">
        <v>8</v>
      </c>
      <c r="Z718" s="152" t="s">
        <v>251</v>
      </c>
      <c r="AA718" s="152" t="s">
        <v>251</v>
      </c>
      <c r="AB718" s="152" t="s">
        <v>251</v>
      </c>
      <c r="AC718" s="152" t="s">
        <v>251</v>
      </c>
      <c r="AD718" s="152">
        <v>3158</v>
      </c>
      <c r="AE718" s="152">
        <v>95.904978</v>
      </c>
      <c r="AF718" s="152">
        <v>98.363310999999996</v>
      </c>
      <c r="AG718" s="152">
        <v>7.5</v>
      </c>
      <c r="AH718" s="152">
        <v>7344</v>
      </c>
      <c r="AI718" s="152">
        <v>102.237897</v>
      </c>
      <c r="AJ718" s="152">
        <v>105.02400799999999</v>
      </c>
      <c r="AK718" s="152">
        <v>8.5</v>
      </c>
      <c r="AL718" s="152">
        <v>10620</v>
      </c>
      <c r="AM718" s="152">
        <v>96.906142000000003</v>
      </c>
      <c r="AN718" s="152">
        <v>99.528363999999996</v>
      </c>
      <c r="AO718" s="152">
        <v>8</v>
      </c>
    </row>
    <row r="719" spans="1:41" x14ac:dyDescent="0.25">
      <c r="A719" s="148">
        <v>43384</v>
      </c>
      <c r="B719" s="152">
        <v>28</v>
      </c>
      <c r="C719" s="152">
        <v>9.9408220000000007</v>
      </c>
      <c r="D719" s="152">
        <v>9.9408220000000007</v>
      </c>
      <c r="E719" s="152">
        <v>7.6538940000000002</v>
      </c>
      <c r="F719" s="152">
        <v>91</v>
      </c>
      <c r="G719" s="152">
        <v>9.8051870000000001</v>
      </c>
      <c r="H719" s="152">
        <v>9.8051870000000001</v>
      </c>
      <c r="I719" s="152">
        <v>7.8600110000000001</v>
      </c>
      <c r="J719" s="152">
        <v>182</v>
      </c>
      <c r="K719" s="152">
        <v>9.608943</v>
      </c>
      <c r="L719" s="152">
        <v>9.608943</v>
      </c>
      <c r="M719" s="152">
        <v>8.0499939999999999</v>
      </c>
      <c r="N719" s="152">
        <v>336</v>
      </c>
      <c r="O719" s="152">
        <v>9.291544</v>
      </c>
      <c r="P719" s="152">
        <v>9.291544</v>
      </c>
      <c r="Q719" s="152">
        <v>8.1693630000000006</v>
      </c>
      <c r="R719" s="152">
        <v>1155</v>
      </c>
      <c r="S719" s="152">
        <v>97.990718000000001</v>
      </c>
      <c r="T719" s="152">
        <v>100.387246</v>
      </c>
      <c r="U719" s="152">
        <v>7.25</v>
      </c>
      <c r="V719" s="152">
        <v>1883</v>
      </c>
      <c r="W719" s="152">
        <v>100.06603800000001</v>
      </c>
      <c r="X719" s="152">
        <v>102.710482</v>
      </c>
      <c r="Y719" s="152">
        <v>8</v>
      </c>
      <c r="Z719" s="152" t="s">
        <v>251</v>
      </c>
      <c r="AA719" s="152" t="s">
        <v>251</v>
      </c>
      <c r="AB719" s="152" t="s">
        <v>251</v>
      </c>
      <c r="AC719" s="152" t="s">
        <v>251</v>
      </c>
      <c r="AD719" s="152">
        <v>3157</v>
      </c>
      <c r="AE719" s="152">
        <v>96.021553999999995</v>
      </c>
      <c r="AF719" s="152">
        <v>98.500720999999999</v>
      </c>
      <c r="AG719" s="152">
        <v>7.5</v>
      </c>
      <c r="AH719" s="152">
        <v>7343</v>
      </c>
      <c r="AI719" s="152">
        <v>101.927716</v>
      </c>
      <c r="AJ719" s="152">
        <v>104.737438</v>
      </c>
      <c r="AK719" s="152">
        <v>8.5</v>
      </c>
      <c r="AL719" s="152">
        <v>10619</v>
      </c>
      <c r="AM719" s="152">
        <v>96.583566000000005</v>
      </c>
      <c r="AN719" s="152">
        <v>99.228009999999998</v>
      </c>
      <c r="AO719" s="152">
        <v>8</v>
      </c>
    </row>
    <row r="720" spans="1:41" x14ac:dyDescent="0.25">
      <c r="A720" s="148">
        <v>43385</v>
      </c>
      <c r="B720" s="152">
        <v>27</v>
      </c>
      <c r="C720" s="152">
        <v>9.9430180000000004</v>
      </c>
      <c r="D720" s="152">
        <v>9.9430180000000004</v>
      </c>
      <c r="E720" s="152">
        <v>7.6411410000000002</v>
      </c>
      <c r="F720" s="152">
        <v>90</v>
      </c>
      <c r="G720" s="152">
        <v>9.8073650000000008</v>
      </c>
      <c r="H720" s="152">
        <v>9.8073650000000008</v>
      </c>
      <c r="I720" s="152">
        <v>7.8567479999999996</v>
      </c>
      <c r="J720" s="152">
        <v>181</v>
      </c>
      <c r="K720" s="152">
        <v>9.611008</v>
      </c>
      <c r="L720" s="152">
        <v>9.611008</v>
      </c>
      <c r="M720" s="152">
        <v>8.0499960000000002</v>
      </c>
      <c r="N720" s="152">
        <v>335</v>
      </c>
      <c r="O720" s="152">
        <v>9.2960390000000004</v>
      </c>
      <c r="P720" s="152">
        <v>9.2960390000000004</v>
      </c>
      <c r="Q720" s="152">
        <v>8.1378249999999994</v>
      </c>
      <c r="R720" s="152">
        <v>1154</v>
      </c>
      <c r="S720" s="152">
        <v>98.015781000000004</v>
      </c>
      <c r="T720" s="152">
        <v>100.43244799999999</v>
      </c>
      <c r="U720" s="152">
        <v>7.25</v>
      </c>
      <c r="V720" s="152">
        <v>1882</v>
      </c>
      <c r="W720" s="152">
        <v>100.115427</v>
      </c>
      <c r="X720" s="152">
        <v>102.782094</v>
      </c>
      <c r="Y720" s="152">
        <v>8</v>
      </c>
      <c r="Z720" s="152" t="s">
        <v>251</v>
      </c>
      <c r="AA720" s="152" t="s">
        <v>251</v>
      </c>
      <c r="AB720" s="152" t="s">
        <v>251</v>
      </c>
      <c r="AC720" s="152" t="s">
        <v>251</v>
      </c>
      <c r="AD720" s="152">
        <v>3156</v>
      </c>
      <c r="AE720" s="152">
        <v>96.204993999999999</v>
      </c>
      <c r="AF720" s="152">
        <v>98.704993999999999</v>
      </c>
      <c r="AG720" s="152">
        <v>7.5</v>
      </c>
      <c r="AH720" s="152">
        <v>7342</v>
      </c>
      <c r="AI720" s="152">
        <v>102.121449</v>
      </c>
      <c r="AJ720" s="152">
        <v>104.95478199999999</v>
      </c>
      <c r="AK720" s="152">
        <v>8.5</v>
      </c>
      <c r="AL720" s="152">
        <v>10618</v>
      </c>
      <c r="AM720" s="152">
        <v>96.695373000000004</v>
      </c>
      <c r="AN720" s="152">
        <v>99.362039999999993</v>
      </c>
      <c r="AO720" s="152">
        <v>8</v>
      </c>
    </row>
    <row r="721" spans="1:41" x14ac:dyDescent="0.25">
      <c r="A721" s="148">
        <v>43388</v>
      </c>
      <c r="B721" s="152">
        <v>24</v>
      </c>
      <c r="C721" s="152">
        <v>9.949325</v>
      </c>
      <c r="D721" s="152">
        <v>9.949325</v>
      </c>
      <c r="E721" s="152">
        <v>7.6399660000000003</v>
      </c>
      <c r="F721" s="152">
        <v>87</v>
      </c>
      <c r="G721" s="152">
        <v>9.8135910000000006</v>
      </c>
      <c r="H721" s="152">
        <v>9.8135910000000006</v>
      </c>
      <c r="I721" s="152">
        <v>7.8599930000000002</v>
      </c>
      <c r="J721" s="152">
        <v>178</v>
      </c>
      <c r="K721" s="152">
        <v>9.6172079999999998</v>
      </c>
      <c r="L721" s="152">
        <v>9.6172079999999998</v>
      </c>
      <c r="M721" s="152">
        <v>8.0500089999999993</v>
      </c>
      <c r="N721" s="152">
        <v>332</v>
      </c>
      <c r="O721" s="152">
        <v>9.3033260000000002</v>
      </c>
      <c r="P721" s="152">
        <v>9.3033260000000002</v>
      </c>
      <c r="Q721" s="152">
        <v>8.1199949999999994</v>
      </c>
      <c r="R721" s="152">
        <v>1151</v>
      </c>
      <c r="S721" s="152">
        <v>98.089366999999996</v>
      </c>
      <c r="T721" s="152">
        <v>100.56645</v>
      </c>
      <c r="U721" s="152">
        <v>7.25</v>
      </c>
      <c r="V721" s="152">
        <v>1879</v>
      </c>
      <c r="W721" s="152">
        <v>100.23485599999999</v>
      </c>
      <c r="X721" s="152">
        <v>102.968189</v>
      </c>
      <c r="Y721" s="152">
        <v>8</v>
      </c>
      <c r="Z721" s="152" t="s">
        <v>251</v>
      </c>
      <c r="AA721" s="152" t="s">
        <v>251</v>
      </c>
      <c r="AB721" s="152" t="s">
        <v>251</v>
      </c>
      <c r="AC721" s="152" t="s">
        <v>251</v>
      </c>
      <c r="AD721" s="152">
        <v>3153</v>
      </c>
      <c r="AE721" s="152">
        <v>96.393899000000005</v>
      </c>
      <c r="AF721" s="152">
        <v>98.956399000000005</v>
      </c>
      <c r="AG721" s="152">
        <v>7.5</v>
      </c>
      <c r="AH721" s="152">
        <v>7339</v>
      </c>
      <c r="AI721" s="152">
        <v>102.22858100000001</v>
      </c>
      <c r="AJ721" s="152">
        <v>105.13274800000001</v>
      </c>
      <c r="AK721" s="152">
        <v>8.5</v>
      </c>
      <c r="AL721" s="152">
        <v>10615</v>
      </c>
      <c r="AM721" s="152">
        <v>96.910815999999997</v>
      </c>
      <c r="AN721" s="152">
        <v>99.644148999999999</v>
      </c>
      <c r="AO721" s="152">
        <v>8</v>
      </c>
    </row>
    <row r="722" spans="1:41" x14ac:dyDescent="0.25">
      <c r="A722" s="148">
        <v>43389</v>
      </c>
      <c r="B722" s="152">
        <v>23</v>
      </c>
      <c r="C722" s="152">
        <v>9.9511079999999996</v>
      </c>
      <c r="D722" s="152">
        <v>9.9511079999999996</v>
      </c>
      <c r="E722" s="152">
        <v>7.6902600000000003</v>
      </c>
      <c r="F722" s="152">
        <v>86</v>
      </c>
      <c r="G722" s="152">
        <v>9.8158709999999996</v>
      </c>
      <c r="H722" s="152">
        <v>9.8158709999999996</v>
      </c>
      <c r="I722" s="152">
        <v>7.852309</v>
      </c>
      <c r="J722" s="152">
        <v>177</v>
      </c>
      <c r="K722" s="152">
        <v>9.6192770000000003</v>
      </c>
      <c r="L722" s="152">
        <v>9.6192770000000003</v>
      </c>
      <c r="M722" s="152">
        <v>8.050001</v>
      </c>
      <c r="N722" s="152">
        <v>331</v>
      </c>
      <c r="O722" s="152">
        <v>9.3061030000000002</v>
      </c>
      <c r="P722" s="152">
        <v>9.3061030000000002</v>
      </c>
      <c r="Q722" s="152">
        <v>8.1096419999999991</v>
      </c>
      <c r="R722" s="152">
        <v>1150</v>
      </c>
      <c r="S722" s="152">
        <v>98.151403000000002</v>
      </c>
      <c r="T722" s="152">
        <v>100.648625</v>
      </c>
      <c r="U722" s="152">
        <v>7.25</v>
      </c>
      <c r="V722" s="152">
        <v>1878</v>
      </c>
      <c r="W722" s="152">
        <v>100.24181400000001</v>
      </c>
      <c r="X722" s="152">
        <v>102.99737</v>
      </c>
      <c r="Y722" s="152">
        <v>8</v>
      </c>
      <c r="Z722" s="152" t="s">
        <v>251</v>
      </c>
      <c r="AA722" s="152" t="s">
        <v>251</v>
      </c>
      <c r="AB722" s="152" t="s">
        <v>251</v>
      </c>
      <c r="AC722" s="152" t="s">
        <v>251</v>
      </c>
      <c r="AD722" s="152">
        <v>3152</v>
      </c>
      <c r="AE722" s="152">
        <v>96.501456000000005</v>
      </c>
      <c r="AF722" s="152">
        <v>99.084789000000001</v>
      </c>
      <c r="AG722" s="152">
        <v>7.5</v>
      </c>
      <c r="AH722" s="152">
        <v>7338</v>
      </c>
      <c r="AI722" s="152">
        <v>102.610856</v>
      </c>
      <c r="AJ722" s="152">
        <v>105.538634</v>
      </c>
      <c r="AK722" s="152">
        <v>8.5</v>
      </c>
      <c r="AL722" s="152">
        <v>10614</v>
      </c>
      <c r="AM722" s="152">
        <v>97.332994999999997</v>
      </c>
      <c r="AN722" s="152">
        <v>100.088551</v>
      </c>
      <c r="AO722" s="152">
        <v>8</v>
      </c>
    </row>
    <row r="723" spans="1:41" x14ac:dyDescent="0.25">
      <c r="A723" s="148">
        <v>43390</v>
      </c>
      <c r="B723" s="152">
        <v>22</v>
      </c>
      <c r="C723" s="152">
        <v>9.9531460000000003</v>
      </c>
      <c r="D723" s="152">
        <v>9.9531460000000003</v>
      </c>
      <c r="E723" s="152">
        <v>7.7031099999999997</v>
      </c>
      <c r="F723" s="152">
        <v>85</v>
      </c>
      <c r="G723" s="152">
        <v>9.8178619999999999</v>
      </c>
      <c r="H723" s="152">
        <v>9.8178619999999999</v>
      </c>
      <c r="I723" s="152">
        <v>7.857189</v>
      </c>
      <c r="J723" s="152">
        <v>176</v>
      </c>
      <c r="K723" s="152">
        <v>9.6217989999999993</v>
      </c>
      <c r="L723" s="152">
        <v>9.6217989999999993</v>
      </c>
      <c r="M723" s="152">
        <v>8.0400030000000005</v>
      </c>
      <c r="N723" s="152">
        <v>330</v>
      </c>
      <c r="O723" s="152">
        <v>9.3083220000000004</v>
      </c>
      <c r="P723" s="152">
        <v>9.3083220000000004</v>
      </c>
      <c r="Q723" s="152">
        <v>8.1062709999999996</v>
      </c>
      <c r="R723" s="152">
        <v>1149</v>
      </c>
      <c r="S723" s="152">
        <v>98.101996</v>
      </c>
      <c r="T723" s="152">
        <v>100.61935699999999</v>
      </c>
      <c r="U723" s="152">
        <v>7.25</v>
      </c>
      <c r="V723" s="152">
        <v>1877</v>
      </c>
      <c r="W723" s="152">
        <v>100.149421</v>
      </c>
      <c r="X723" s="152">
        <v>102.927199</v>
      </c>
      <c r="Y723" s="152">
        <v>8</v>
      </c>
      <c r="Z723" s="152" t="s">
        <v>251</v>
      </c>
      <c r="AA723" s="152" t="s">
        <v>251</v>
      </c>
      <c r="AB723" s="152" t="s">
        <v>251</v>
      </c>
      <c r="AC723" s="152" t="s">
        <v>251</v>
      </c>
      <c r="AD723" s="152">
        <v>3151</v>
      </c>
      <c r="AE723" s="152">
        <v>96.279133999999999</v>
      </c>
      <c r="AF723" s="152">
        <v>98.883301000000003</v>
      </c>
      <c r="AG723" s="152">
        <v>7.5</v>
      </c>
      <c r="AH723" s="152">
        <v>7337</v>
      </c>
      <c r="AI723" s="152">
        <v>102.43724400000001</v>
      </c>
      <c r="AJ723" s="152">
        <v>105.388633</v>
      </c>
      <c r="AK723" s="152">
        <v>8.5</v>
      </c>
      <c r="AL723" s="152">
        <v>10613</v>
      </c>
      <c r="AM723" s="152">
        <v>97.123677000000001</v>
      </c>
      <c r="AN723" s="152">
        <v>99.901454999999999</v>
      </c>
      <c r="AO723" s="152">
        <v>8</v>
      </c>
    </row>
    <row r="724" spans="1:41" x14ac:dyDescent="0.25">
      <c r="A724" s="148">
        <v>43391</v>
      </c>
      <c r="B724" s="152">
        <v>28</v>
      </c>
      <c r="C724" s="152">
        <v>9.9406979999999994</v>
      </c>
      <c r="D724" s="152">
        <v>9.9406979999999994</v>
      </c>
      <c r="E724" s="152">
        <v>7.6700280000000003</v>
      </c>
      <c r="F724" s="152">
        <v>91</v>
      </c>
      <c r="G724" s="152">
        <v>9.8047319999999996</v>
      </c>
      <c r="H724" s="152">
        <v>9.8047319999999996</v>
      </c>
      <c r="I724" s="152">
        <v>7.8787339999999997</v>
      </c>
      <c r="J724" s="152">
        <v>175</v>
      </c>
      <c r="K724" s="152">
        <v>9.6233459999999997</v>
      </c>
      <c r="L724" s="152">
        <v>9.6233459999999997</v>
      </c>
      <c r="M724" s="152">
        <v>8.051577</v>
      </c>
      <c r="N724" s="152">
        <v>329</v>
      </c>
      <c r="O724" s="152">
        <v>9.3083939999999998</v>
      </c>
      <c r="P724" s="152">
        <v>9.3083939999999998</v>
      </c>
      <c r="Q724" s="152">
        <v>8.130001</v>
      </c>
      <c r="R724" s="152">
        <v>1148</v>
      </c>
      <c r="S724" s="152">
        <v>97.940486000000007</v>
      </c>
      <c r="T724" s="152">
        <v>100.477986</v>
      </c>
      <c r="U724" s="152">
        <v>7.25</v>
      </c>
      <c r="V724" s="152">
        <v>1876</v>
      </c>
      <c r="W724" s="152">
        <v>99.905049000000005</v>
      </c>
      <c r="X724" s="152">
        <v>102.705049</v>
      </c>
      <c r="Y724" s="152">
        <v>8</v>
      </c>
      <c r="Z724" s="152" t="s">
        <v>251</v>
      </c>
      <c r="AA724" s="152" t="s">
        <v>251</v>
      </c>
      <c r="AB724" s="152" t="s">
        <v>251</v>
      </c>
      <c r="AC724" s="152" t="s">
        <v>251</v>
      </c>
      <c r="AD724" s="152">
        <v>3150</v>
      </c>
      <c r="AE724" s="152">
        <v>95.973355999999995</v>
      </c>
      <c r="AF724" s="152">
        <v>98.598355999999995</v>
      </c>
      <c r="AG724" s="152">
        <v>7.5</v>
      </c>
      <c r="AH724" s="152">
        <v>7336</v>
      </c>
      <c r="AI724" s="152">
        <v>102.037576</v>
      </c>
      <c r="AJ724" s="152">
        <v>105.012576</v>
      </c>
      <c r="AK724" s="152">
        <v>8.5</v>
      </c>
      <c r="AL724" s="152">
        <v>10612</v>
      </c>
      <c r="AM724" s="152">
        <v>96.693006999999994</v>
      </c>
      <c r="AN724" s="152">
        <v>99.493007000000006</v>
      </c>
      <c r="AO724" s="152">
        <v>8</v>
      </c>
    </row>
    <row r="725" spans="1:41" x14ac:dyDescent="0.25">
      <c r="A725" s="148">
        <v>43392</v>
      </c>
      <c r="B725" s="152">
        <v>27</v>
      </c>
      <c r="C725" s="152">
        <v>9.9426740000000002</v>
      </c>
      <c r="D725" s="152">
        <v>9.9426740000000002</v>
      </c>
      <c r="E725" s="152">
        <v>7.6875359999999997</v>
      </c>
      <c r="F725" s="152">
        <v>90</v>
      </c>
      <c r="G725" s="152">
        <v>9.8064470000000004</v>
      </c>
      <c r="H725" s="152">
        <v>9.8064470000000004</v>
      </c>
      <c r="I725" s="152">
        <v>7.8949290000000003</v>
      </c>
      <c r="J725" s="152">
        <v>174</v>
      </c>
      <c r="K725" s="152">
        <v>9.6246410000000004</v>
      </c>
      <c r="L725" s="152">
        <v>9.6246410000000004</v>
      </c>
      <c r="M725" s="152">
        <v>8.0689229999999998</v>
      </c>
      <c r="N725" s="152">
        <v>328</v>
      </c>
      <c r="O725" s="152">
        <v>9.3076840000000001</v>
      </c>
      <c r="P725" s="152">
        <v>9.3076840000000001</v>
      </c>
      <c r="Q725" s="152">
        <v>8.1637819999999994</v>
      </c>
      <c r="R725" s="152">
        <v>1147</v>
      </c>
      <c r="S725" s="152">
        <v>97.802729999999997</v>
      </c>
      <c r="T725" s="152">
        <v>100.36036900000001</v>
      </c>
      <c r="U725" s="152">
        <v>7.25</v>
      </c>
      <c r="V725" s="152">
        <v>1875</v>
      </c>
      <c r="W725" s="152">
        <v>99.701462000000006</v>
      </c>
      <c r="X725" s="152">
        <v>102.523684</v>
      </c>
      <c r="Y725" s="152">
        <v>8</v>
      </c>
      <c r="Z725" s="152" t="s">
        <v>251</v>
      </c>
      <c r="AA725" s="152" t="s">
        <v>251</v>
      </c>
      <c r="AB725" s="152" t="s">
        <v>251</v>
      </c>
      <c r="AC725" s="152" t="s">
        <v>251</v>
      </c>
      <c r="AD725" s="152">
        <v>3149</v>
      </c>
      <c r="AE725" s="152">
        <v>95.616809000000003</v>
      </c>
      <c r="AF725" s="152">
        <v>98.262642</v>
      </c>
      <c r="AG725" s="152">
        <v>7.5</v>
      </c>
      <c r="AH725" s="152">
        <v>7335</v>
      </c>
      <c r="AI725" s="152">
        <v>101.35273599999999</v>
      </c>
      <c r="AJ725" s="152">
        <v>104.351347</v>
      </c>
      <c r="AK725" s="152">
        <v>8.5</v>
      </c>
      <c r="AL725" s="152">
        <v>10611</v>
      </c>
      <c r="AM725" s="152">
        <v>95.956286000000006</v>
      </c>
      <c r="AN725" s="152">
        <v>98.778508000000002</v>
      </c>
      <c r="AO725" s="152">
        <v>8</v>
      </c>
    </row>
    <row r="726" spans="1:41" x14ac:dyDescent="0.25">
      <c r="A726" s="148">
        <v>43395</v>
      </c>
      <c r="B726" s="152">
        <v>24</v>
      </c>
      <c r="C726" s="152">
        <v>9.9483779999999999</v>
      </c>
      <c r="D726" s="152">
        <v>9.9483779999999999</v>
      </c>
      <c r="E726" s="152">
        <v>7.78348</v>
      </c>
      <c r="F726" s="152">
        <v>87</v>
      </c>
      <c r="G726" s="152">
        <v>9.8105659999999997</v>
      </c>
      <c r="H726" s="152">
        <v>9.8105659999999997</v>
      </c>
      <c r="I726" s="152">
        <v>7.9900060000000002</v>
      </c>
      <c r="J726" s="152">
        <v>171</v>
      </c>
      <c r="K726" s="152">
        <v>9.6291089999999997</v>
      </c>
      <c r="L726" s="152">
        <v>9.6291089999999997</v>
      </c>
      <c r="M726" s="152">
        <v>8.1089870000000008</v>
      </c>
      <c r="N726" s="152">
        <v>325</v>
      </c>
      <c r="O726" s="152">
        <v>9.3086079999999995</v>
      </c>
      <c r="P726" s="152">
        <v>9.3086079999999995</v>
      </c>
      <c r="Q726" s="152">
        <v>8.2273270000000007</v>
      </c>
      <c r="R726" s="152">
        <v>1144</v>
      </c>
      <c r="S726" s="152">
        <v>97.465457999999998</v>
      </c>
      <c r="T726" s="152">
        <v>100.08351399999999</v>
      </c>
      <c r="U726" s="152">
        <v>7.25</v>
      </c>
      <c r="V726" s="152">
        <v>1872</v>
      </c>
      <c r="W726" s="152">
        <v>99.142384000000007</v>
      </c>
      <c r="X726" s="152">
        <v>102.031273</v>
      </c>
      <c r="Y726" s="152">
        <v>8</v>
      </c>
      <c r="Z726" s="152" t="s">
        <v>251</v>
      </c>
      <c r="AA726" s="152" t="s">
        <v>251</v>
      </c>
      <c r="AB726" s="152" t="s">
        <v>251</v>
      </c>
      <c r="AC726" s="152" t="s">
        <v>251</v>
      </c>
      <c r="AD726" s="152">
        <v>3146</v>
      </c>
      <c r="AE726" s="152">
        <v>94.801648</v>
      </c>
      <c r="AF726" s="152">
        <v>97.509980999999996</v>
      </c>
      <c r="AG726" s="152">
        <v>7.5</v>
      </c>
      <c r="AH726" s="152">
        <v>7332</v>
      </c>
      <c r="AI726" s="152">
        <v>99.892154000000005</v>
      </c>
      <c r="AJ726" s="152">
        <v>102.961598</v>
      </c>
      <c r="AK726" s="152">
        <v>8.5</v>
      </c>
      <c r="AL726" s="152">
        <v>10608</v>
      </c>
      <c r="AM726" s="152">
        <v>94.370788000000005</v>
      </c>
      <c r="AN726" s="152">
        <v>97.259676999999996</v>
      </c>
      <c r="AO726" s="152">
        <v>8</v>
      </c>
    </row>
    <row r="727" spans="1:41" x14ac:dyDescent="0.25">
      <c r="A727" s="148">
        <v>43396</v>
      </c>
      <c r="B727" s="152">
        <v>23</v>
      </c>
      <c r="C727" s="152">
        <v>9.9516690000000008</v>
      </c>
      <c r="D727" s="152">
        <v>9.9516690000000008</v>
      </c>
      <c r="E727" s="152">
        <v>7.601591</v>
      </c>
      <c r="F727" s="152">
        <v>86</v>
      </c>
      <c r="G727" s="152">
        <v>9.8135790000000007</v>
      </c>
      <c r="H727" s="152">
        <v>9.8135790000000007</v>
      </c>
      <c r="I727" s="152">
        <v>7.9519099999999998</v>
      </c>
      <c r="J727" s="152">
        <v>170</v>
      </c>
      <c r="K727" s="152">
        <v>9.6341350000000006</v>
      </c>
      <c r="L727" s="152">
        <v>9.6341350000000006</v>
      </c>
      <c r="M727" s="152">
        <v>8.0419560000000008</v>
      </c>
      <c r="N727" s="152">
        <v>324</v>
      </c>
      <c r="O727" s="152">
        <v>9.3121329999999993</v>
      </c>
      <c r="P727" s="152">
        <v>9.3121329999999993</v>
      </c>
      <c r="Q727" s="152">
        <v>8.2075359999999993</v>
      </c>
      <c r="R727" s="152">
        <v>1143</v>
      </c>
      <c r="S727" s="152">
        <v>97.620059999999995</v>
      </c>
      <c r="T727" s="152">
        <v>100.25825399999999</v>
      </c>
      <c r="U727" s="152">
        <v>7.25</v>
      </c>
      <c r="V727" s="152">
        <v>1871</v>
      </c>
      <c r="W727" s="152">
        <v>99.339138000000005</v>
      </c>
      <c r="X727" s="152">
        <v>102.250249</v>
      </c>
      <c r="Y727" s="152">
        <v>8</v>
      </c>
      <c r="Z727" s="152" t="s">
        <v>251</v>
      </c>
      <c r="AA727" s="152" t="s">
        <v>251</v>
      </c>
      <c r="AB727" s="152" t="s">
        <v>251</v>
      </c>
      <c r="AC727" s="152" t="s">
        <v>251</v>
      </c>
      <c r="AD727" s="152">
        <v>3145</v>
      </c>
      <c r="AE727" s="152">
        <v>95.100955999999996</v>
      </c>
      <c r="AF727" s="152">
        <v>97.830123</v>
      </c>
      <c r="AG727" s="152">
        <v>7.5</v>
      </c>
      <c r="AH727" s="152">
        <v>7331</v>
      </c>
      <c r="AI727" s="152">
        <v>100.091566</v>
      </c>
      <c r="AJ727" s="152">
        <v>103.184622</v>
      </c>
      <c r="AK727" s="152">
        <v>8.5</v>
      </c>
      <c r="AL727" s="152">
        <v>10607</v>
      </c>
      <c r="AM727" s="152">
        <v>94.905001999999996</v>
      </c>
      <c r="AN727" s="152">
        <v>97.816113000000001</v>
      </c>
      <c r="AO727" s="152">
        <v>8</v>
      </c>
    </row>
    <row r="728" spans="1:41" x14ac:dyDescent="0.25">
      <c r="A728" s="148">
        <v>43397</v>
      </c>
      <c r="B728" s="152">
        <v>22</v>
      </c>
      <c r="C728" s="152">
        <v>9.9531609999999997</v>
      </c>
      <c r="D728" s="152">
        <v>9.9531609999999997</v>
      </c>
      <c r="E728" s="152">
        <v>7.7006329999999998</v>
      </c>
      <c r="F728" s="152">
        <v>85</v>
      </c>
      <c r="G728" s="152">
        <v>9.8157499999999995</v>
      </c>
      <c r="H728" s="152">
        <v>9.8157499999999995</v>
      </c>
      <c r="I728" s="152">
        <v>7.9500080000000004</v>
      </c>
      <c r="J728" s="152">
        <v>169</v>
      </c>
      <c r="K728" s="152">
        <v>9.6346769999999999</v>
      </c>
      <c r="L728" s="152">
        <v>9.6346769999999999</v>
      </c>
      <c r="M728" s="152">
        <v>8.0771040000000003</v>
      </c>
      <c r="N728" s="152">
        <v>323</v>
      </c>
      <c r="O728" s="152">
        <v>9.313269</v>
      </c>
      <c r="P728" s="152">
        <v>9.313269</v>
      </c>
      <c r="Q728" s="152">
        <v>8.2183469999999996</v>
      </c>
      <c r="R728" s="152">
        <v>1142</v>
      </c>
      <c r="S728" s="152">
        <v>97.454570000000004</v>
      </c>
      <c r="T728" s="152">
        <v>100.112903</v>
      </c>
      <c r="U728" s="152">
        <v>7.25</v>
      </c>
      <c r="V728" s="152">
        <v>1870</v>
      </c>
      <c r="W728" s="152">
        <v>98.980142999999998</v>
      </c>
      <c r="X728" s="152">
        <v>101.913476</v>
      </c>
      <c r="Y728" s="152">
        <v>8</v>
      </c>
      <c r="Z728" s="152" t="s">
        <v>251</v>
      </c>
      <c r="AA728" s="152" t="s">
        <v>251</v>
      </c>
      <c r="AB728" s="152" t="s">
        <v>251</v>
      </c>
      <c r="AC728" s="152" t="s">
        <v>251</v>
      </c>
      <c r="AD728" s="152">
        <v>3144</v>
      </c>
      <c r="AE728" s="152">
        <v>94.669978999999998</v>
      </c>
      <c r="AF728" s="152">
        <v>97.419978999999998</v>
      </c>
      <c r="AG728" s="152">
        <v>7.5</v>
      </c>
      <c r="AH728" s="152">
        <v>7330</v>
      </c>
      <c r="AI728" s="152">
        <v>99.579881</v>
      </c>
      <c r="AJ728" s="152">
        <v>102.69654800000001</v>
      </c>
      <c r="AK728" s="152">
        <v>8.5</v>
      </c>
      <c r="AL728" s="152">
        <v>10606</v>
      </c>
      <c r="AM728" s="152">
        <v>93.942953000000003</v>
      </c>
      <c r="AN728" s="152">
        <v>96.876285999999993</v>
      </c>
      <c r="AO728" s="152">
        <v>8</v>
      </c>
    </row>
    <row r="729" spans="1:41" x14ac:dyDescent="0.25">
      <c r="A729" s="148">
        <v>43398</v>
      </c>
      <c r="B729" s="152">
        <v>28</v>
      </c>
      <c r="C729" s="152">
        <v>9.9399759999999997</v>
      </c>
      <c r="D729" s="152">
        <v>9.9399759999999997</v>
      </c>
      <c r="E729" s="152">
        <v>7.7639740000000002</v>
      </c>
      <c r="F729" s="152">
        <v>91</v>
      </c>
      <c r="G729" s="152">
        <v>9.8031249999999996</v>
      </c>
      <c r="H729" s="152">
        <v>9.8031249999999996</v>
      </c>
      <c r="I729" s="152">
        <v>7.9448759999999998</v>
      </c>
      <c r="J729" s="152">
        <v>182</v>
      </c>
      <c r="K729" s="152">
        <v>9.6087939999999996</v>
      </c>
      <c r="L729" s="152">
        <v>9.6087939999999996</v>
      </c>
      <c r="M729" s="152">
        <v>8.0531860000000002</v>
      </c>
      <c r="N729" s="152">
        <v>322</v>
      </c>
      <c r="O729" s="152">
        <v>9.3160349999999994</v>
      </c>
      <c r="P729" s="152">
        <v>9.3160349999999994</v>
      </c>
      <c r="Q729" s="152">
        <v>8.2082280000000001</v>
      </c>
      <c r="R729" s="152">
        <v>1141</v>
      </c>
      <c r="S729" s="152">
        <v>97.440971000000005</v>
      </c>
      <c r="T729" s="152">
        <v>100.119443</v>
      </c>
      <c r="U729" s="152">
        <v>7.25</v>
      </c>
      <c r="V729" s="152">
        <v>1869</v>
      </c>
      <c r="W729" s="152">
        <v>99.077171000000007</v>
      </c>
      <c r="X729" s="152">
        <v>102.03272699999999</v>
      </c>
      <c r="Y729" s="152">
        <v>8</v>
      </c>
      <c r="Z729" s="152" t="s">
        <v>251</v>
      </c>
      <c r="AA729" s="152" t="s">
        <v>251</v>
      </c>
      <c r="AB729" s="152" t="s">
        <v>251</v>
      </c>
      <c r="AC729" s="152" t="s">
        <v>251</v>
      </c>
      <c r="AD729" s="152">
        <v>3143</v>
      </c>
      <c r="AE729" s="152">
        <v>94.790591000000006</v>
      </c>
      <c r="AF729" s="152">
        <v>97.561424000000002</v>
      </c>
      <c r="AG729" s="152">
        <v>7.5</v>
      </c>
      <c r="AH729" s="152">
        <v>7329</v>
      </c>
      <c r="AI729" s="152">
        <v>99.962500000000006</v>
      </c>
      <c r="AJ729" s="152">
        <v>103.102778</v>
      </c>
      <c r="AK729" s="152">
        <v>8.5</v>
      </c>
      <c r="AL729" s="152">
        <v>10605</v>
      </c>
      <c r="AM729" s="152">
        <v>94.402291000000005</v>
      </c>
      <c r="AN729" s="152">
        <v>97.357847000000007</v>
      </c>
      <c r="AO729" s="152">
        <v>8</v>
      </c>
    </row>
    <row r="730" spans="1:41" x14ac:dyDescent="0.25">
      <c r="A730" s="148">
        <v>43399</v>
      </c>
      <c r="B730" s="152">
        <v>27</v>
      </c>
      <c r="C730" s="152">
        <v>9.9421169999999996</v>
      </c>
      <c r="D730" s="152">
        <v>9.9421169999999996</v>
      </c>
      <c r="E730" s="152">
        <v>7.7626660000000003</v>
      </c>
      <c r="F730" s="152">
        <v>90</v>
      </c>
      <c r="G730" s="152">
        <v>9.8053600000000003</v>
      </c>
      <c r="H730" s="152">
        <v>9.8053600000000003</v>
      </c>
      <c r="I730" s="152">
        <v>7.9401469999999996</v>
      </c>
      <c r="J730" s="152">
        <v>181</v>
      </c>
      <c r="K730" s="152">
        <v>9.6109849999999994</v>
      </c>
      <c r="L730" s="152">
        <v>9.6109849999999994</v>
      </c>
      <c r="M730" s="152">
        <v>8.0504909999999992</v>
      </c>
      <c r="N730" s="152">
        <v>321</v>
      </c>
      <c r="O730" s="152">
        <v>9.3180250000000004</v>
      </c>
      <c r="P730" s="152">
        <v>9.3180250000000004</v>
      </c>
      <c r="Q730" s="152">
        <v>8.2080889999999993</v>
      </c>
      <c r="R730" s="152">
        <v>1140</v>
      </c>
      <c r="S730" s="152">
        <v>97.486761000000001</v>
      </c>
      <c r="T730" s="152">
        <v>100.185372</v>
      </c>
      <c r="U730" s="152">
        <v>7.25</v>
      </c>
      <c r="V730" s="152">
        <v>1868</v>
      </c>
      <c r="W730" s="152">
        <v>99.156120000000001</v>
      </c>
      <c r="X730" s="152">
        <v>102.133898</v>
      </c>
      <c r="Y730" s="152">
        <v>8</v>
      </c>
      <c r="Z730" s="152" t="s">
        <v>251</v>
      </c>
      <c r="AA730" s="152" t="s">
        <v>251</v>
      </c>
      <c r="AB730" s="152" t="s">
        <v>251</v>
      </c>
      <c r="AC730" s="152" t="s">
        <v>251</v>
      </c>
      <c r="AD730" s="152">
        <v>3142</v>
      </c>
      <c r="AE730" s="152">
        <v>94.926050000000004</v>
      </c>
      <c r="AF730" s="152">
        <v>97.717716999999993</v>
      </c>
      <c r="AG730" s="152">
        <v>7.5</v>
      </c>
      <c r="AH730" s="152">
        <v>7328</v>
      </c>
      <c r="AI730" s="152">
        <v>100.05676800000001</v>
      </c>
      <c r="AJ730" s="152">
        <v>103.220657</v>
      </c>
      <c r="AK730" s="152">
        <v>8.5</v>
      </c>
      <c r="AL730" s="152">
        <v>10604</v>
      </c>
      <c r="AM730" s="152">
        <v>94.505431000000002</v>
      </c>
      <c r="AN730" s="152">
        <v>97.483209000000002</v>
      </c>
      <c r="AO730" s="152">
        <v>8</v>
      </c>
    </row>
    <row r="731" spans="1:41" x14ac:dyDescent="0.25">
      <c r="A731" s="148">
        <v>43402</v>
      </c>
      <c r="B731" s="152">
        <v>24</v>
      </c>
      <c r="C731" s="152">
        <v>9.9484670000000008</v>
      </c>
      <c r="D731" s="152">
        <v>9.9484670000000008</v>
      </c>
      <c r="E731" s="152">
        <v>7.7699910000000001</v>
      </c>
      <c r="F731" s="152">
        <v>87</v>
      </c>
      <c r="G731" s="152">
        <v>9.8094870000000007</v>
      </c>
      <c r="H731" s="152">
        <v>9.8094870000000007</v>
      </c>
      <c r="I731" s="152">
        <v>8.0364000000000004</v>
      </c>
      <c r="J731" s="152">
        <v>178</v>
      </c>
      <c r="K731" s="152">
        <v>9.6126059999999995</v>
      </c>
      <c r="L731" s="152">
        <v>9.6126059999999995</v>
      </c>
      <c r="M731" s="152">
        <v>8.1506880000000006</v>
      </c>
      <c r="N731" s="152">
        <v>318</v>
      </c>
      <c r="O731" s="152">
        <v>9.3116559999999993</v>
      </c>
      <c r="P731" s="152">
        <v>9.3116559999999993</v>
      </c>
      <c r="Q731" s="152">
        <v>8.3686229999999995</v>
      </c>
      <c r="R731" s="152">
        <v>1137</v>
      </c>
      <c r="S731" s="152">
        <v>96.568859000000003</v>
      </c>
      <c r="T731" s="152">
        <v>99.327887000000004</v>
      </c>
      <c r="U731" s="152">
        <v>7.25</v>
      </c>
      <c r="V731" s="152">
        <v>1865</v>
      </c>
      <c r="W731" s="152">
        <v>97.696652</v>
      </c>
      <c r="X731" s="152">
        <v>100.741096</v>
      </c>
      <c r="Y731" s="152">
        <v>8</v>
      </c>
      <c r="Z731" s="152" t="s">
        <v>251</v>
      </c>
      <c r="AA731" s="152" t="s">
        <v>251</v>
      </c>
      <c r="AB731" s="152" t="s">
        <v>251</v>
      </c>
      <c r="AC731" s="152" t="s">
        <v>251</v>
      </c>
      <c r="AD731" s="152">
        <v>3139</v>
      </c>
      <c r="AE731" s="152">
        <v>92.699484999999996</v>
      </c>
      <c r="AF731" s="152">
        <v>95.553652</v>
      </c>
      <c r="AG731" s="152">
        <v>7.5</v>
      </c>
      <c r="AH731" s="152">
        <v>7325</v>
      </c>
      <c r="AI731" s="152">
        <v>96.693483000000001</v>
      </c>
      <c r="AJ731" s="152">
        <v>99.928205000000005</v>
      </c>
      <c r="AK731" s="152">
        <v>8.5</v>
      </c>
      <c r="AL731" s="152">
        <v>10601</v>
      </c>
      <c r="AM731" s="152">
        <v>90.919390000000007</v>
      </c>
      <c r="AN731" s="152">
        <v>93.963834000000006</v>
      </c>
      <c r="AO731" s="152">
        <v>8</v>
      </c>
    </row>
    <row r="732" spans="1:41" x14ac:dyDescent="0.25">
      <c r="A732" s="148">
        <v>43403</v>
      </c>
      <c r="B732" s="152">
        <v>23</v>
      </c>
      <c r="C732" s="152">
        <v>9.9510880000000004</v>
      </c>
      <c r="D732" s="152">
        <v>9.9510880000000004</v>
      </c>
      <c r="E732" s="152">
        <v>7.6934209999999998</v>
      </c>
      <c r="F732" s="152">
        <v>86</v>
      </c>
      <c r="G732" s="152">
        <v>9.8089720000000007</v>
      </c>
      <c r="H732" s="152">
        <v>9.8089720000000007</v>
      </c>
      <c r="I732" s="152">
        <v>8.1522520000000007</v>
      </c>
      <c r="J732" s="152">
        <v>177</v>
      </c>
      <c r="K732" s="152">
        <v>9.6138150000000007</v>
      </c>
      <c r="L732" s="152">
        <v>9.6138150000000007</v>
      </c>
      <c r="M732" s="152">
        <v>8.1701280000000001</v>
      </c>
      <c r="N732" s="152">
        <v>317</v>
      </c>
      <c r="O732" s="152">
        <v>9.3111759999999997</v>
      </c>
      <c r="P732" s="152">
        <v>9.3111759999999997</v>
      </c>
      <c r="Q732" s="152">
        <v>8.4013089999999995</v>
      </c>
      <c r="R732" s="152">
        <v>1136</v>
      </c>
      <c r="S732" s="152">
        <v>96.482892000000007</v>
      </c>
      <c r="T732" s="152">
        <v>99.262058999999994</v>
      </c>
      <c r="U732" s="152">
        <v>7.25</v>
      </c>
      <c r="V732" s="152">
        <v>1864</v>
      </c>
      <c r="W732" s="152">
        <v>97.640629000000004</v>
      </c>
      <c r="X732" s="152">
        <v>100.707296</v>
      </c>
      <c r="Y732" s="152">
        <v>8</v>
      </c>
      <c r="Z732" s="152" t="s">
        <v>251</v>
      </c>
      <c r="AA732" s="152" t="s">
        <v>251</v>
      </c>
      <c r="AB732" s="152" t="s">
        <v>251</v>
      </c>
      <c r="AC732" s="152" t="s">
        <v>251</v>
      </c>
      <c r="AD732" s="152">
        <v>3138</v>
      </c>
      <c r="AE732" s="152">
        <v>92.643934000000002</v>
      </c>
      <c r="AF732" s="152">
        <v>95.518934000000002</v>
      </c>
      <c r="AG732" s="152">
        <v>7.5</v>
      </c>
      <c r="AH732" s="152">
        <v>7324</v>
      </c>
      <c r="AI732" s="152">
        <v>96.614361000000002</v>
      </c>
      <c r="AJ732" s="152">
        <v>99.872693999999996</v>
      </c>
      <c r="AK732" s="152">
        <v>8.5</v>
      </c>
      <c r="AL732" s="152">
        <v>10600</v>
      </c>
      <c r="AM732" s="152">
        <v>90.921610000000001</v>
      </c>
      <c r="AN732" s="152">
        <v>93.988276999999997</v>
      </c>
      <c r="AO732" s="152">
        <v>8</v>
      </c>
    </row>
    <row r="733" spans="1:41" x14ac:dyDescent="0.25">
      <c r="A733" s="148">
        <v>43404</v>
      </c>
      <c r="B733" s="152">
        <v>22</v>
      </c>
      <c r="C733" s="152">
        <v>9.9531580000000002</v>
      </c>
      <c r="D733" s="152">
        <v>9.9531580000000002</v>
      </c>
      <c r="E733" s="152">
        <v>7.7011279999999998</v>
      </c>
      <c r="F733" s="152">
        <v>85</v>
      </c>
      <c r="G733" s="152">
        <v>9.8100690000000004</v>
      </c>
      <c r="H733" s="152">
        <v>9.8100690000000004</v>
      </c>
      <c r="I733" s="152">
        <v>8.199878</v>
      </c>
      <c r="J733" s="152">
        <v>176</v>
      </c>
      <c r="K733" s="152">
        <v>9.6151339999999994</v>
      </c>
      <c r="L733" s="152">
        <v>9.6151339999999994</v>
      </c>
      <c r="M733" s="152">
        <v>8.1873629999999995</v>
      </c>
      <c r="N733" s="152">
        <v>316</v>
      </c>
      <c r="O733" s="152">
        <v>9.3040769999999995</v>
      </c>
      <c r="P733" s="152">
        <v>9.3040769999999995</v>
      </c>
      <c r="Q733" s="152">
        <v>8.5212500000000002</v>
      </c>
      <c r="R733" s="152">
        <v>1135</v>
      </c>
      <c r="S733" s="152">
        <v>96.063605999999993</v>
      </c>
      <c r="T733" s="152">
        <v>98.862911999999994</v>
      </c>
      <c r="U733" s="152">
        <v>7.25</v>
      </c>
      <c r="V733" s="152">
        <v>1863</v>
      </c>
      <c r="W733" s="152">
        <v>97.038666000000006</v>
      </c>
      <c r="X733" s="152">
        <v>100.127555</v>
      </c>
      <c r="Y733" s="152">
        <v>8</v>
      </c>
      <c r="Z733" s="152" t="s">
        <v>251</v>
      </c>
      <c r="AA733" s="152" t="s">
        <v>251</v>
      </c>
      <c r="AB733" s="152" t="s">
        <v>251</v>
      </c>
      <c r="AC733" s="152" t="s">
        <v>251</v>
      </c>
      <c r="AD733" s="152">
        <v>3137</v>
      </c>
      <c r="AE733" s="152">
        <v>91.786976999999993</v>
      </c>
      <c r="AF733" s="152">
        <v>94.682810000000003</v>
      </c>
      <c r="AG733" s="152">
        <v>7.5</v>
      </c>
      <c r="AH733" s="152">
        <v>7323</v>
      </c>
      <c r="AI733" s="152">
        <v>95.052507000000006</v>
      </c>
      <c r="AJ733" s="152">
        <v>98.334451000000001</v>
      </c>
      <c r="AK733" s="152">
        <v>8.5</v>
      </c>
      <c r="AL733" s="152">
        <v>10599</v>
      </c>
      <c r="AM733" s="152">
        <v>89.241516000000004</v>
      </c>
      <c r="AN733" s="152">
        <v>92.330404999999999</v>
      </c>
      <c r="AO733" s="152">
        <v>8</v>
      </c>
    </row>
    <row r="734" spans="1:41" x14ac:dyDescent="0.25">
      <c r="A734" s="148">
        <v>43405</v>
      </c>
      <c r="B734" s="152">
        <v>28</v>
      </c>
      <c r="C734" s="152">
        <v>9.9400490000000001</v>
      </c>
      <c r="D734" s="152">
        <v>9.9400490000000001</v>
      </c>
      <c r="E734" s="152">
        <v>7.7544750000000002</v>
      </c>
      <c r="F734" s="152">
        <v>91</v>
      </c>
      <c r="G734" s="152">
        <v>9.7969310000000007</v>
      </c>
      <c r="H734" s="152">
        <v>9.7969310000000007</v>
      </c>
      <c r="I734" s="152">
        <v>8.2000159999999997</v>
      </c>
      <c r="J734" s="152">
        <v>175</v>
      </c>
      <c r="K734" s="152">
        <v>9.6190809999999995</v>
      </c>
      <c r="L734" s="152">
        <v>9.6190809999999995</v>
      </c>
      <c r="M734" s="152">
        <v>8.1463579999999993</v>
      </c>
      <c r="N734" s="152">
        <v>315</v>
      </c>
      <c r="O734" s="152">
        <v>9.3079800000000006</v>
      </c>
      <c r="P734" s="152">
        <v>9.3079800000000006</v>
      </c>
      <c r="Q734" s="152">
        <v>8.4967950000000005</v>
      </c>
      <c r="R734" s="152">
        <v>1134</v>
      </c>
      <c r="S734" s="152">
        <v>96.493305000000007</v>
      </c>
      <c r="T734" s="152">
        <v>99.312748999999997</v>
      </c>
      <c r="U734" s="152">
        <v>7.25</v>
      </c>
      <c r="V734" s="152">
        <v>1862</v>
      </c>
      <c r="W734" s="152">
        <v>97.602787000000006</v>
      </c>
      <c r="X734" s="152">
        <v>100.713898</v>
      </c>
      <c r="Y734" s="152">
        <v>8</v>
      </c>
      <c r="Z734" s="152" t="s">
        <v>251</v>
      </c>
      <c r="AA734" s="152" t="s">
        <v>251</v>
      </c>
      <c r="AB734" s="152" t="s">
        <v>251</v>
      </c>
      <c r="AC734" s="152" t="s">
        <v>251</v>
      </c>
      <c r="AD734" s="152">
        <v>3136</v>
      </c>
      <c r="AE734" s="152">
        <v>92.476736000000002</v>
      </c>
      <c r="AF734" s="152">
        <v>95.393403000000006</v>
      </c>
      <c r="AG734" s="152">
        <v>7.5</v>
      </c>
      <c r="AH734" s="152">
        <v>7322</v>
      </c>
      <c r="AI734" s="152">
        <v>96.156834000000003</v>
      </c>
      <c r="AJ734" s="152">
        <v>99.462389999999999</v>
      </c>
      <c r="AK734" s="152">
        <v>8.5</v>
      </c>
      <c r="AL734" s="152">
        <v>10598</v>
      </c>
      <c r="AM734" s="152">
        <v>90.373013999999998</v>
      </c>
      <c r="AN734" s="152">
        <v>93.484125000000006</v>
      </c>
      <c r="AO734" s="152">
        <v>8</v>
      </c>
    </row>
    <row r="735" spans="1:41" x14ac:dyDescent="0.25">
      <c r="A735" s="148">
        <v>43409</v>
      </c>
      <c r="B735" s="152">
        <v>24</v>
      </c>
      <c r="C735" s="152">
        <v>9.9489389999999993</v>
      </c>
      <c r="D735" s="152">
        <v>9.9489389999999993</v>
      </c>
      <c r="E735" s="152">
        <v>7.6984589999999997</v>
      </c>
      <c r="F735" s="152">
        <v>87</v>
      </c>
      <c r="G735" s="152">
        <v>9.806654</v>
      </c>
      <c r="H735" s="152">
        <v>9.806654</v>
      </c>
      <c r="I735" s="152">
        <v>8.1582609999999995</v>
      </c>
      <c r="J735" s="152">
        <v>171</v>
      </c>
      <c r="K735" s="152">
        <v>9.6290639999999996</v>
      </c>
      <c r="L735" s="152">
        <v>9.6290639999999996</v>
      </c>
      <c r="M735" s="152">
        <v>8.1100080000000005</v>
      </c>
      <c r="N735" s="152">
        <v>311</v>
      </c>
      <c r="O735" s="152">
        <v>9.3166759999999993</v>
      </c>
      <c r="P735" s="152">
        <v>9.3166759999999993</v>
      </c>
      <c r="Q735" s="152">
        <v>8.4900020000000005</v>
      </c>
      <c r="R735" s="152">
        <v>1130</v>
      </c>
      <c r="S735" s="152">
        <v>96.815792000000002</v>
      </c>
      <c r="T735" s="152">
        <v>99.715791999999993</v>
      </c>
      <c r="U735" s="152">
        <v>7.25</v>
      </c>
      <c r="V735" s="152">
        <v>1858</v>
      </c>
      <c r="W735" s="152">
        <v>98.090973000000005</v>
      </c>
      <c r="X735" s="152">
        <v>101.29097299999999</v>
      </c>
      <c r="Y735" s="152">
        <v>8</v>
      </c>
      <c r="Z735" s="152" t="s">
        <v>251</v>
      </c>
      <c r="AA735" s="152" t="s">
        <v>251</v>
      </c>
      <c r="AB735" s="152" t="s">
        <v>251</v>
      </c>
      <c r="AC735" s="152" t="s">
        <v>251</v>
      </c>
      <c r="AD735" s="152">
        <v>3132</v>
      </c>
      <c r="AE735" s="152">
        <v>93.229658000000001</v>
      </c>
      <c r="AF735" s="152">
        <v>96.229658000000001</v>
      </c>
      <c r="AG735" s="152">
        <v>7.5</v>
      </c>
      <c r="AH735" s="152">
        <v>7318</v>
      </c>
      <c r="AI735" s="152">
        <v>97.167704999999998</v>
      </c>
      <c r="AJ735" s="152">
        <v>100.567705</v>
      </c>
      <c r="AK735" s="152">
        <v>8.5</v>
      </c>
      <c r="AL735" s="152">
        <v>10594</v>
      </c>
      <c r="AM735" s="152">
        <v>91.422045999999995</v>
      </c>
      <c r="AN735" s="152">
        <v>94.622045999999997</v>
      </c>
      <c r="AO735" s="152">
        <v>8</v>
      </c>
    </row>
    <row r="736" spans="1:41" x14ac:dyDescent="0.25">
      <c r="A736" s="148">
        <v>43410</v>
      </c>
      <c r="B736" s="152">
        <v>23</v>
      </c>
      <c r="C736" s="152">
        <v>9.9509830000000008</v>
      </c>
      <c r="D736" s="152">
        <v>9.9509830000000008</v>
      </c>
      <c r="E736" s="152">
        <v>7.7100179999999998</v>
      </c>
      <c r="F736" s="152">
        <v>86</v>
      </c>
      <c r="G736" s="152">
        <v>9.8083340000000003</v>
      </c>
      <c r="H736" s="152">
        <v>9.8083340000000003</v>
      </c>
      <c r="I736" s="152">
        <v>8.1800110000000004</v>
      </c>
      <c r="J736" s="152">
        <v>170</v>
      </c>
      <c r="K736" s="152">
        <v>9.6311540000000004</v>
      </c>
      <c r="L736" s="152">
        <v>9.6311540000000004</v>
      </c>
      <c r="M736" s="152">
        <v>8.1099899999999998</v>
      </c>
      <c r="N736" s="152">
        <v>310</v>
      </c>
      <c r="O736" s="152">
        <v>9.3209680000000006</v>
      </c>
      <c r="P736" s="152">
        <v>9.3209680000000006</v>
      </c>
      <c r="Q736" s="152">
        <v>8.459994</v>
      </c>
      <c r="R736" s="152">
        <v>1129</v>
      </c>
      <c r="S736" s="152">
        <v>96.828585000000004</v>
      </c>
      <c r="T736" s="152">
        <v>99.748723999999996</v>
      </c>
      <c r="U736" s="152">
        <v>7.25</v>
      </c>
      <c r="V736" s="152">
        <v>1857</v>
      </c>
      <c r="W736" s="152">
        <v>98.217438000000001</v>
      </c>
      <c r="X736" s="152">
        <v>101.43966</v>
      </c>
      <c r="Y736" s="152">
        <v>8</v>
      </c>
      <c r="Z736" s="152" t="s">
        <v>251</v>
      </c>
      <c r="AA736" s="152" t="s">
        <v>251</v>
      </c>
      <c r="AB736" s="152" t="s">
        <v>251</v>
      </c>
      <c r="AC736" s="152" t="s">
        <v>251</v>
      </c>
      <c r="AD736" s="152">
        <v>3131</v>
      </c>
      <c r="AE736" s="152">
        <v>93.349396999999996</v>
      </c>
      <c r="AF736" s="152">
        <v>96.370230000000006</v>
      </c>
      <c r="AG736" s="152">
        <v>7.5</v>
      </c>
      <c r="AH736" s="152">
        <v>7317</v>
      </c>
      <c r="AI736" s="152">
        <v>97.351180999999997</v>
      </c>
      <c r="AJ736" s="152">
        <v>100.77479200000001</v>
      </c>
      <c r="AK736" s="152">
        <v>8.5</v>
      </c>
      <c r="AL736" s="152">
        <v>10593</v>
      </c>
      <c r="AM736" s="152">
        <v>91.591120000000004</v>
      </c>
      <c r="AN736" s="152">
        <v>94.813342000000006</v>
      </c>
      <c r="AO736" s="152">
        <v>8</v>
      </c>
    </row>
    <row r="737" spans="1:41" x14ac:dyDescent="0.25">
      <c r="A737" s="148">
        <v>43411</v>
      </c>
      <c r="B737" s="152">
        <v>22</v>
      </c>
      <c r="C737" s="152">
        <v>9.9528580000000009</v>
      </c>
      <c r="D737" s="152">
        <v>9.9528580000000009</v>
      </c>
      <c r="E737" s="152">
        <v>7.7506839999999997</v>
      </c>
      <c r="F737" s="152">
        <v>85</v>
      </c>
      <c r="G737" s="152">
        <v>9.8107860000000002</v>
      </c>
      <c r="H737" s="152">
        <v>9.8107860000000002</v>
      </c>
      <c r="I737" s="152">
        <v>8.1683260000000004</v>
      </c>
      <c r="J737" s="152">
        <v>169</v>
      </c>
      <c r="K737" s="152">
        <v>9.6332439999999995</v>
      </c>
      <c r="L737" s="152">
        <v>9.6332439999999995</v>
      </c>
      <c r="M737" s="152">
        <v>8.1099929999999993</v>
      </c>
      <c r="N737" s="152">
        <v>309</v>
      </c>
      <c r="O737" s="152">
        <v>9.3227700000000002</v>
      </c>
      <c r="P737" s="152">
        <v>9.3227700000000002</v>
      </c>
      <c r="Q737" s="152">
        <v>8.4632120000000004</v>
      </c>
      <c r="R737" s="152">
        <v>1128</v>
      </c>
      <c r="S737" s="152">
        <v>96.609705000000005</v>
      </c>
      <c r="T737" s="152">
        <v>99.549982999999997</v>
      </c>
      <c r="U737" s="152">
        <v>7.25</v>
      </c>
      <c r="V737" s="152">
        <v>1856</v>
      </c>
      <c r="W737" s="152">
        <v>97.896991</v>
      </c>
      <c r="X737" s="152">
        <v>101.141435</v>
      </c>
      <c r="Y737" s="152">
        <v>8</v>
      </c>
      <c r="Z737" s="152" t="s">
        <v>251</v>
      </c>
      <c r="AA737" s="152" t="s">
        <v>251</v>
      </c>
      <c r="AB737" s="152" t="s">
        <v>251</v>
      </c>
      <c r="AC737" s="152" t="s">
        <v>251</v>
      </c>
      <c r="AD737" s="152">
        <v>3130</v>
      </c>
      <c r="AE737" s="152">
        <v>92.885244999999998</v>
      </c>
      <c r="AF737" s="152">
        <v>95.926912000000002</v>
      </c>
      <c r="AG737" s="152">
        <v>7.5</v>
      </c>
      <c r="AH737" s="152">
        <v>7316</v>
      </c>
      <c r="AI737" s="152">
        <v>96.172206000000003</v>
      </c>
      <c r="AJ737" s="152">
        <v>99.619427999999999</v>
      </c>
      <c r="AK737" s="152">
        <v>8.5</v>
      </c>
      <c r="AL737" s="152">
        <v>10592</v>
      </c>
      <c r="AM737" s="152">
        <v>90.376574000000005</v>
      </c>
      <c r="AN737" s="152">
        <v>93.621018000000007</v>
      </c>
      <c r="AO737" s="152">
        <v>8</v>
      </c>
    </row>
    <row r="738" spans="1:41" x14ac:dyDescent="0.25">
      <c r="A738" s="148">
        <v>43412</v>
      </c>
      <c r="B738" s="152">
        <v>28</v>
      </c>
      <c r="C738" s="152">
        <v>9.9403480000000002</v>
      </c>
      <c r="D738" s="152">
        <v>9.9403480000000002</v>
      </c>
      <c r="E738" s="152">
        <v>7.7155680000000002</v>
      </c>
      <c r="F738" s="152">
        <v>91</v>
      </c>
      <c r="G738" s="152">
        <v>9.7977399999999992</v>
      </c>
      <c r="H738" s="152">
        <v>9.7977399999999992</v>
      </c>
      <c r="I738" s="152">
        <v>8.1666740000000004</v>
      </c>
      <c r="J738" s="152">
        <v>182</v>
      </c>
      <c r="K738" s="152">
        <v>9.6042769999999997</v>
      </c>
      <c r="L738" s="152">
        <v>9.6042769999999997</v>
      </c>
      <c r="M738" s="152">
        <v>8.1500020000000006</v>
      </c>
      <c r="N738" s="152">
        <v>364</v>
      </c>
      <c r="O738" s="152">
        <v>9.2088409999999996</v>
      </c>
      <c r="P738" s="152">
        <v>9.2088409999999996</v>
      </c>
      <c r="Q738" s="152">
        <v>8.4968880000000002</v>
      </c>
      <c r="R738" s="152">
        <v>1127</v>
      </c>
      <c r="S738" s="152">
        <v>96.219887</v>
      </c>
      <c r="T738" s="152">
        <v>99.180304000000007</v>
      </c>
      <c r="U738" s="152">
        <v>7.25</v>
      </c>
      <c r="V738" s="152">
        <v>1855</v>
      </c>
      <c r="W738" s="152">
        <v>97.481522999999996</v>
      </c>
      <c r="X738" s="152">
        <v>100.74818999999999</v>
      </c>
      <c r="Y738" s="152">
        <v>8</v>
      </c>
      <c r="Z738" s="152" t="s">
        <v>251</v>
      </c>
      <c r="AA738" s="152" t="s">
        <v>251</v>
      </c>
      <c r="AB738" s="152" t="s">
        <v>251</v>
      </c>
      <c r="AC738" s="152" t="s">
        <v>251</v>
      </c>
      <c r="AD738" s="152">
        <v>3129</v>
      </c>
      <c r="AE738" s="152">
        <v>92.033773999999994</v>
      </c>
      <c r="AF738" s="152">
        <v>95.096273999999994</v>
      </c>
      <c r="AG738" s="152">
        <v>7.5</v>
      </c>
      <c r="AH738" s="152">
        <v>7315</v>
      </c>
      <c r="AI738" s="152">
        <v>95.012501999999998</v>
      </c>
      <c r="AJ738" s="152">
        <v>98.483334999999997</v>
      </c>
      <c r="AK738" s="152">
        <v>8.5</v>
      </c>
      <c r="AL738" s="152">
        <v>10591</v>
      </c>
      <c r="AM738" s="152">
        <v>89.307188999999994</v>
      </c>
      <c r="AN738" s="152">
        <v>92.573856000000006</v>
      </c>
      <c r="AO738" s="152">
        <v>8</v>
      </c>
    </row>
    <row r="739" spans="1:41" x14ac:dyDescent="0.25">
      <c r="A739" s="148">
        <v>43413</v>
      </c>
      <c r="B739" s="152">
        <v>27</v>
      </c>
      <c r="C739" s="152">
        <v>9.9426559999999995</v>
      </c>
      <c r="D739" s="152">
        <v>9.9426559999999995</v>
      </c>
      <c r="E739" s="152">
        <v>7.6899639999999998</v>
      </c>
      <c r="F739" s="152">
        <v>90</v>
      </c>
      <c r="G739" s="152">
        <v>9.8000179999999997</v>
      </c>
      <c r="H739" s="152">
        <v>9.8000179999999997</v>
      </c>
      <c r="I739" s="152">
        <v>8.1625160000000001</v>
      </c>
      <c r="J739" s="152">
        <v>181</v>
      </c>
      <c r="K739" s="152">
        <v>9.6060839999999992</v>
      </c>
      <c r="L739" s="152">
        <v>9.6060839999999992</v>
      </c>
      <c r="M739" s="152">
        <v>8.1560740000000003</v>
      </c>
      <c r="N739" s="152">
        <v>363</v>
      </c>
      <c r="O739" s="152">
        <v>9.2111389999999993</v>
      </c>
      <c r="P739" s="152">
        <v>9.2111389999999993</v>
      </c>
      <c r="Q739" s="152">
        <v>8.4934279999999998</v>
      </c>
      <c r="R739" s="152">
        <v>1126</v>
      </c>
      <c r="S739" s="152">
        <v>96.245442999999995</v>
      </c>
      <c r="T739" s="152">
        <v>99.225999000000002</v>
      </c>
      <c r="U739" s="152">
        <v>7.25</v>
      </c>
      <c r="V739" s="152">
        <v>1854</v>
      </c>
      <c r="W739" s="152">
        <v>97.204511999999994</v>
      </c>
      <c r="X739" s="152">
        <v>100.49340100000001</v>
      </c>
      <c r="Y739" s="152">
        <v>8</v>
      </c>
      <c r="Z739" s="152" t="s">
        <v>251</v>
      </c>
      <c r="AA739" s="152" t="s">
        <v>251</v>
      </c>
      <c r="AB739" s="152" t="s">
        <v>251</v>
      </c>
      <c r="AC739" s="152" t="s">
        <v>251</v>
      </c>
      <c r="AD739" s="152">
        <v>3128</v>
      </c>
      <c r="AE739" s="152">
        <v>91.693665999999993</v>
      </c>
      <c r="AF739" s="152">
        <v>94.776999000000004</v>
      </c>
      <c r="AG739" s="152">
        <v>7.5</v>
      </c>
      <c r="AH739" s="152">
        <v>7314</v>
      </c>
      <c r="AI739" s="152">
        <v>94.399270000000001</v>
      </c>
      <c r="AJ739" s="152">
        <v>97.893714000000003</v>
      </c>
      <c r="AK739" s="152">
        <v>8.5</v>
      </c>
      <c r="AL739" s="152">
        <v>10590</v>
      </c>
      <c r="AM739" s="152">
        <v>88.580718000000005</v>
      </c>
      <c r="AN739" s="152">
        <v>91.869607000000002</v>
      </c>
      <c r="AO739" s="152">
        <v>8</v>
      </c>
    </row>
    <row r="740" spans="1:41" x14ac:dyDescent="0.25">
      <c r="A740" s="148">
        <v>43416</v>
      </c>
      <c r="B740" s="152">
        <v>24</v>
      </c>
      <c r="C740" s="152">
        <v>9.9489540000000005</v>
      </c>
      <c r="D740" s="152">
        <v>9.9489540000000005</v>
      </c>
      <c r="E740" s="152">
        <v>7.696186</v>
      </c>
      <c r="F740" s="152">
        <v>87</v>
      </c>
      <c r="G740" s="152">
        <v>9.8063179999999992</v>
      </c>
      <c r="H740" s="152">
        <v>9.8063179999999992</v>
      </c>
      <c r="I740" s="152">
        <v>8.1727179999999997</v>
      </c>
      <c r="J740" s="152">
        <v>178</v>
      </c>
      <c r="K740" s="152">
        <v>9.6124209999999994</v>
      </c>
      <c r="L740" s="152">
        <v>9.6124209999999994</v>
      </c>
      <c r="M740" s="152">
        <v>8.1547370000000008</v>
      </c>
      <c r="N740" s="152">
        <v>360</v>
      </c>
      <c r="O740" s="152">
        <v>9.2165900000000001</v>
      </c>
      <c r="P740" s="152">
        <v>9.2165900000000001</v>
      </c>
      <c r="Q740" s="152">
        <v>8.4999979999999997</v>
      </c>
      <c r="R740" s="152">
        <v>1123</v>
      </c>
      <c r="S740" s="152">
        <v>96.230862000000002</v>
      </c>
      <c r="T740" s="152">
        <v>99.271833999999998</v>
      </c>
      <c r="U740" s="152">
        <v>7.25</v>
      </c>
      <c r="V740" s="152">
        <v>1851</v>
      </c>
      <c r="W740" s="152">
        <v>97.201875999999999</v>
      </c>
      <c r="X740" s="152">
        <v>100.55743200000001</v>
      </c>
      <c r="Y740" s="152">
        <v>8</v>
      </c>
      <c r="Z740" s="152" t="s">
        <v>251</v>
      </c>
      <c r="AA740" s="152" t="s">
        <v>251</v>
      </c>
      <c r="AB740" s="152" t="s">
        <v>251</v>
      </c>
      <c r="AC740" s="152" t="s">
        <v>251</v>
      </c>
      <c r="AD740" s="152">
        <v>3125</v>
      </c>
      <c r="AE740" s="152">
        <v>91.766067000000007</v>
      </c>
      <c r="AF740" s="152">
        <v>94.911900000000003</v>
      </c>
      <c r="AG740" s="152">
        <v>7.5</v>
      </c>
      <c r="AH740" s="152">
        <v>7311</v>
      </c>
      <c r="AI740" s="152">
        <v>94.475373000000005</v>
      </c>
      <c r="AJ740" s="152">
        <v>98.040650999999997</v>
      </c>
      <c r="AK740" s="152">
        <v>8.5</v>
      </c>
      <c r="AL740" s="152">
        <v>10587</v>
      </c>
      <c r="AM740" s="152">
        <v>88.506974</v>
      </c>
      <c r="AN740" s="152">
        <v>91.862530000000007</v>
      </c>
      <c r="AO740" s="152">
        <v>8</v>
      </c>
    </row>
    <row r="741" spans="1:41" x14ac:dyDescent="0.25">
      <c r="A741" s="148">
        <v>43417</v>
      </c>
      <c r="B741" s="152">
        <v>23</v>
      </c>
      <c r="C741" s="152">
        <v>9.9506999999999994</v>
      </c>
      <c r="D741" s="152">
        <v>9.9506999999999994</v>
      </c>
      <c r="E741" s="152">
        <v>7.754753</v>
      </c>
      <c r="F741" s="152">
        <v>86</v>
      </c>
      <c r="G741" s="152">
        <v>9.8074089999999998</v>
      </c>
      <c r="H741" s="152">
        <v>9.8074089999999998</v>
      </c>
      <c r="I741" s="152">
        <v>8.2202640000000002</v>
      </c>
      <c r="J741" s="152">
        <v>177</v>
      </c>
      <c r="K741" s="152">
        <v>9.6088249999999995</v>
      </c>
      <c r="L741" s="152">
        <v>9.6088249999999995</v>
      </c>
      <c r="M741" s="152">
        <v>8.2799940000000003</v>
      </c>
      <c r="N741" s="152">
        <v>359</v>
      </c>
      <c r="O741" s="152">
        <v>9.2126680000000007</v>
      </c>
      <c r="P741" s="152">
        <v>9.2126680000000007</v>
      </c>
      <c r="Q741" s="152">
        <v>8.5699939999999994</v>
      </c>
      <c r="R741" s="152">
        <v>1122</v>
      </c>
      <c r="S741" s="152">
        <v>96.062808000000004</v>
      </c>
      <c r="T741" s="152">
        <v>99.123919000000001</v>
      </c>
      <c r="U741" s="152">
        <v>7.25</v>
      </c>
      <c r="V741" s="152">
        <v>1850</v>
      </c>
      <c r="W741" s="152">
        <v>96.780135000000001</v>
      </c>
      <c r="X741" s="152">
        <v>100.15791299999999</v>
      </c>
      <c r="Y741" s="152">
        <v>8</v>
      </c>
      <c r="Z741" s="152" t="s">
        <v>251</v>
      </c>
      <c r="AA741" s="152" t="s">
        <v>251</v>
      </c>
      <c r="AB741" s="152" t="s">
        <v>251</v>
      </c>
      <c r="AC741" s="152" t="s">
        <v>251</v>
      </c>
      <c r="AD741" s="152">
        <v>3124</v>
      </c>
      <c r="AE741" s="152">
        <v>90.977895000000004</v>
      </c>
      <c r="AF741" s="152">
        <v>94.144561999999993</v>
      </c>
      <c r="AG741" s="152">
        <v>7.5</v>
      </c>
      <c r="AH741" s="152">
        <v>7310</v>
      </c>
      <c r="AI741" s="152">
        <v>92.952083000000002</v>
      </c>
      <c r="AJ741" s="152">
        <v>96.540971999999996</v>
      </c>
      <c r="AK741" s="152">
        <v>8.5</v>
      </c>
      <c r="AL741" s="152">
        <v>10586</v>
      </c>
      <c r="AM741" s="152">
        <v>87.042000000000002</v>
      </c>
      <c r="AN741" s="152">
        <v>90.419777999999994</v>
      </c>
      <c r="AO741" s="152">
        <v>8</v>
      </c>
    </row>
    <row r="742" spans="1:41" x14ac:dyDescent="0.25">
      <c r="A742" s="148">
        <v>43418</v>
      </c>
      <c r="B742" s="152">
        <v>22</v>
      </c>
      <c r="C742" s="152">
        <v>9.9529460000000007</v>
      </c>
      <c r="D742" s="152">
        <v>9.9529460000000007</v>
      </c>
      <c r="E742" s="152">
        <v>7.7361469999999999</v>
      </c>
      <c r="F742" s="152">
        <v>85</v>
      </c>
      <c r="G742" s="152">
        <v>9.8098960000000002</v>
      </c>
      <c r="H742" s="152">
        <v>9.8098960000000002</v>
      </c>
      <c r="I742" s="152">
        <v>8.2074909999999992</v>
      </c>
      <c r="J742" s="152">
        <v>176</v>
      </c>
      <c r="K742" s="152">
        <v>9.6136820000000007</v>
      </c>
      <c r="L742" s="152">
        <v>9.6136820000000007</v>
      </c>
      <c r="M742" s="152">
        <v>8.2194929999999999</v>
      </c>
      <c r="N742" s="152">
        <v>358</v>
      </c>
      <c r="O742" s="152">
        <v>9.2163780000000006</v>
      </c>
      <c r="P742" s="152">
        <v>9.2163780000000006</v>
      </c>
      <c r="Q742" s="152">
        <v>8.5499939999999999</v>
      </c>
      <c r="R742" s="152">
        <v>1121</v>
      </c>
      <c r="S742" s="152">
        <v>96.028746999999996</v>
      </c>
      <c r="T742" s="152">
        <v>99.109997000000007</v>
      </c>
      <c r="U742" s="152">
        <v>7.25</v>
      </c>
      <c r="V742" s="152">
        <v>1849</v>
      </c>
      <c r="W742" s="152">
        <v>96.739193999999998</v>
      </c>
      <c r="X742" s="152">
        <v>100.139194</v>
      </c>
      <c r="Y742" s="152">
        <v>8</v>
      </c>
      <c r="Z742" s="152" t="s">
        <v>251</v>
      </c>
      <c r="AA742" s="152" t="s">
        <v>251</v>
      </c>
      <c r="AB742" s="152" t="s">
        <v>251</v>
      </c>
      <c r="AC742" s="152" t="s">
        <v>251</v>
      </c>
      <c r="AD742" s="152">
        <v>3123</v>
      </c>
      <c r="AE742" s="152">
        <v>90.856886000000003</v>
      </c>
      <c r="AF742" s="152">
        <v>94.044386000000003</v>
      </c>
      <c r="AG742" s="152">
        <v>7.5</v>
      </c>
      <c r="AH742" s="152">
        <v>7309</v>
      </c>
      <c r="AI742" s="152">
        <v>92.484656000000001</v>
      </c>
      <c r="AJ742" s="152">
        <v>96.097155999999998</v>
      </c>
      <c r="AK742" s="152">
        <v>8.5</v>
      </c>
      <c r="AL742" s="152">
        <v>10585</v>
      </c>
      <c r="AM742" s="152">
        <v>86.277683999999994</v>
      </c>
      <c r="AN742" s="152">
        <v>89.677683999999999</v>
      </c>
      <c r="AO742" s="152">
        <v>8</v>
      </c>
    </row>
    <row r="743" spans="1:41" x14ac:dyDescent="0.25">
      <c r="A743" s="148">
        <v>43419</v>
      </c>
      <c r="B743" s="152">
        <v>28</v>
      </c>
      <c r="C743" s="152">
        <v>9.9383160000000004</v>
      </c>
      <c r="D743" s="152">
        <v>9.9383160000000004</v>
      </c>
      <c r="E743" s="152">
        <v>7.9800240000000002</v>
      </c>
      <c r="F743" s="152">
        <v>91</v>
      </c>
      <c r="G743" s="152">
        <v>9.7970220000000001</v>
      </c>
      <c r="H743" s="152">
        <v>9.7970220000000001</v>
      </c>
      <c r="I743" s="152">
        <v>8.1962650000000004</v>
      </c>
      <c r="J743" s="152">
        <v>175</v>
      </c>
      <c r="K743" s="152">
        <v>9.6170349999999996</v>
      </c>
      <c r="L743" s="152">
        <v>9.6170349999999996</v>
      </c>
      <c r="M743" s="152">
        <v>8.1918570000000006</v>
      </c>
      <c r="N743" s="152">
        <v>357</v>
      </c>
      <c r="O743" s="152">
        <v>9.2191580000000002</v>
      </c>
      <c r="P743" s="152">
        <v>9.2191580000000002</v>
      </c>
      <c r="Q743" s="152">
        <v>8.5409500000000005</v>
      </c>
      <c r="R743" s="152">
        <v>1120</v>
      </c>
      <c r="S743" s="152">
        <v>96.118075000000005</v>
      </c>
      <c r="T743" s="152">
        <v>99.219464000000002</v>
      </c>
      <c r="U743" s="152">
        <v>7.25</v>
      </c>
      <c r="V743" s="152">
        <v>1848</v>
      </c>
      <c r="W743" s="152">
        <v>96.902711999999994</v>
      </c>
      <c r="X743" s="152">
        <v>100.324934</v>
      </c>
      <c r="Y743" s="152">
        <v>8</v>
      </c>
      <c r="Z743" s="152" t="s">
        <v>251</v>
      </c>
      <c r="AA743" s="152" t="s">
        <v>251</v>
      </c>
      <c r="AB743" s="152" t="s">
        <v>251</v>
      </c>
      <c r="AC743" s="152" t="s">
        <v>251</v>
      </c>
      <c r="AD743" s="152">
        <v>3122</v>
      </c>
      <c r="AE743" s="152">
        <v>91.139349999999993</v>
      </c>
      <c r="AF743" s="152">
        <v>94.347683000000004</v>
      </c>
      <c r="AG743" s="152">
        <v>7.5</v>
      </c>
      <c r="AH743" s="152">
        <v>7308</v>
      </c>
      <c r="AI743" s="152">
        <v>91.998874999999998</v>
      </c>
      <c r="AJ743" s="152">
        <v>95.634985999999998</v>
      </c>
      <c r="AK743" s="152">
        <v>8.5</v>
      </c>
      <c r="AL743" s="152">
        <v>10584</v>
      </c>
      <c r="AM743" s="152">
        <v>85.914976999999993</v>
      </c>
      <c r="AN743" s="152">
        <v>89.337198999999998</v>
      </c>
      <c r="AO743" s="152">
        <v>8</v>
      </c>
    </row>
    <row r="744" spans="1:41" x14ac:dyDescent="0.25">
      <c r="A744" s="148">
        <v>43420</v>
      </c>
      <c r="B744" s="152">
        <v>27</v>
      </c>
      <c r="C744" s="152">
        <v>9.9405870000000007</v>
      </c>
      <c r="D744" s="152">
        <v>9.9405870000000007</v>
      </c>
      <c r="E744" s="152">
        <v>7.9690799999999999</v>
      </c>
      <c r="F744" s="152">
        <v>90</v>
      </c>
      <c r="G744" s="152">
        <v>9.7995979999999996</v>
      </c>
      <c r="H744" s="152">
        <v>9.7995979999999996</v>
      </c>
      <c r="I744" s="152">
        <v>8.1800090000000001</v>
      </c>
      <c r="J744" s="152">
        <v>174</v>
      </c>
      <c r="K744" s="152">
        <v>9.619313</v>
      </c>
      <c r="L744" s="152">
        <v>9.619313</v>
      </c>
      <c r="M744" s="152">
        <v>8.187989</v>
      </c>
      <c r="N744" s="152">
        <v>356</v>
      </c>
      <c r="O744" s="152">
        <v>9.2212599999999991</v>
      </c>
      <c r="P744" s="152">
        <v>9.2212599999999991</v>
      </c>
      <c r="Q744" s="152">
        <v>8.5399379999999994</v>
      </c>
      <c r="R744" s="152">
        <v>1119</v>
      </c>
      <c r="S744" s="152">
        <v>96.164402999999993</v>
      </c>
      <c r="T744" s="152">
        <v>99.285931000000005</v>
      </c>
      <c r="U744" s="152">
        <v>7.25</v>
      </c>
      <c r="V744" s="152">
        <v>1847</v>
      </c>
      <c r="W744" s="152">
        <v>97.018761999999995</v>
      </c>
      <c r="X744" s="152">
        <v>100.463206</v>
      </c>
      <c r="Y744" s="152">
        <v>8</v>
      </c>
      <c r="Z744" s="152" t="s">
        <v>251</v>
      </c>
      <c r="AA744" s="152" t="s">
        <v>251</v>
      </c>
      <c r="AB744" s="152" t="s">
        <v>251</v>
      </c>
      <c r="AC744" s="152" t="s">
        <v>251</v>
      </c>
      <c r="AD744" s="152">
        <v>3121</v>
      </c>
      <c r="AE744" s="152">
        <v>91.150090000000006</v>
      </c>
      <c r="AF744" s="152">
        <v>94.379256999999996</v>
      </c>
      <c r="AG744" s="152">
        <v>7.5</v>
      </c>
      <c r="AH744" s="152">
        <v>7307</v>
      </c>
      <c r="AI744" s="152">
        <v>92.215321000000003</v>
      </c>
      <c r="AJ744" s="152">
        <v>95.875043000000005</v>
      </c>
      <c r="AK744" s="152">
        <v>8.5</v>
      </c>
      <c r="AL744" s="152">
        <v>10583</v>
      </c>
      <c r="AM744" s="152">
        <v>85.935006000000001</v>
      </c>
      <c r="AN744" s="152">
        <v>89.379450000000006</v>
      </c>
      <c r="AO744" s="152">
        <v>8</v>
      </c>
    </row>
    <row r="745" spans="1:41" x14ac:dyDescent="0.25">
      <c r="A745" s="148">
        <v>43424</v>
      </c>
      <c r="B745" s="152">
        <v>23</v>
      </c>
      <c r="C745" s="152">
        <v>9.9496520000000004</v>
      </c>
      <c r="D745" s="152">
        <v>9.9496520000000004</v>
      </c>
      <c r="E745" s="152">
        <v>7.9204340000000002</v>
      </c>
      <c r="F745" s="152">
        <v>86</v>
      </c>
      <c r="G745" s="152">
        <v>9.8079900000000002</v>
      </c>
      <c r="H745" s="152">
        <v>9.8079900000000002</v>
      </c>
      <c r="I745" s="152">
        <v>8.1949799999999993</v>
      </c>
      <c r="J745" s="152">
        <v>170</v>
      </c>
      <c r="K745" s="152">
        <v>9.6276119999999992</v>
      </c>
      <c r="L745" s="152">
        <v>9.6276119999999992</v>
      </c>
      <c r="M745" s="152">
        <v>8.1908820000000002</v>
      </c>
      <c r="N745" s="152">
        <v>352</v>
      </c>
      <c r="O745" s="152">
        <v>9.227665</v>
      </c>
      <c r="P745" s="152">
        <v>9.227665</v>
      </c>
      <c r="Q745" s="152">
        <v>8.5599989999999995</v>
      </c>
      <c r="R745" s="152">
        <v>1115</v>
      </c>
      <c r="S745" s="152">
        <v>95.969976000000003</v>
      </c>
      <c r="T745" s="152">
        <v>99.172059000000004</v>
      </c>
      <c r="U745" s="152">
        <v>7.25</v>
      </c>
      <c r="V745" s="152">
        <v>1843</v>
      </c>
      <c r="W745" s="152">
        <v>96.627844999999994</v>
      </c>
      <c r="X745" s="152">
        <v>100.16117800000001</v>
      </c>
      <c r="Y745" s="152">
        <v>8</v>
      </c>
      <c r="Z745" s="152" t="s">
        <v>251</v>
      </c>
      <c r="AA745" s="152" t="s">
        <v>251</v>
      </c>
      <c r="AB745" s="152" t="s">
        <v>251</v>
      </c>
      <c r="AC745" s="152" t="s">
        <v>251</v>
      </c>
      <c r="AD745" s="152">
        <v>3117</v>
      </c>
      <c r="AE745" s="152">
        <v>90.601816999999997</v>
      </c>
      <c r="AF745" s="152">
        <v>93.914316999999997</v>
      </c>
      <c r="AG745" s="152">
        <v>7.5</v>
      </c>
      <c r="AH745" s="152">
        <v>7303</v>
      </c>
      <c r="AI745" s="152">
        <v>91.491169999999997</v>
      </c>
      <c r="AJ745" s="152">
        <v>95.245337000000006</v>
      </c>
      <c r="AK745" s="152">
        <v>8.5</v>
      </c>
      <c r="AL745" s="152">
        <v>10579</v>
      </c>
      <c r="AM745" s="152">
        <v>85.224248000000003</v>
      </c>
      <c r="AN745" s="152">
        <v>88.757581000000002</v>
      </c>
      <c r="AO745" s="152">
        <v>8</v>
      </c>
    </row>
    <row r="746" spans="1:41" x14ac:dyDescent="0.25">
      <c r="A746" s="148">
        <v>43425</v>
      </c>
      <c r="B746" s="152">
        <v>22</v>
      </c>
      <c r="C746" s="152">
        <v>9.9518550000000001</v>
      </c>
      <c r="D746" s="152">
        <v>9.9518550000000001</v>
      </c>
      <c r="E746" s="152">
        <v>7.9163860000000001</v>
      </c>
      <c r="F746" s="152">
        <v>85</v>
      </c>
      <c r="G746" s="152">
        <v>9.8102660000000004</v>
      </c>
      <c r="H746" s="152">
        <v>9.8102660000000004</v>
      </c>
      <c r="I746" s="152">
        <v>8.1912079999999996</v>
      </c>
      <c r="J746" s="152">
        <v>169</v>
      </c>
      <c r="K746" s="152">
        <v>9.6300840000000001</v>
      </c>
      <c r="L746" s="152">
        <v>9.6300840000000001</v>
      </c>
      <c r="M746" s="152">
        <v>8.1825530000000004</v>
      </c>
      <c r="N746" s="152">
        <v>351</v>
      </c>
      <c r="O746" s="152">
        <v>9.2327820000000003</v>
      </c>
      <c r="P746" s="152">
        <v>9.2327820000000003</v>
      </c>
      <c r="Q746" s="152">
        <v>8.522786</v>
      </c>
      <c r="R746" s="152">
        <v>1114</v>
      </c>
      <c r="S746" s="152">
        <v>96.110776000000001</v>
      </c>
      <c r="T746" s="152">
        <v>99.332998000000003</v>
      </c>
      <c r="U746" s="152">
        <v>7.25</v>
      </c>
      <c r="V746" s="152">
        <v>1842</v>
      </c>
      <c r="W746" s="152">
        <v>96.864334999999997</v>
      </c>
      <c r="X746" s="152">
        <v>100.41989100000001</v>
      </c>
      <c r="Y746" s="152">
        <v>8</v>
      </c>
      <c r="Z746" s="152" t="s">
        <v>251</v>
      </c>
      <c r="AA746" s="152" t="s">
        <v>251</v>
      </c>
      <c r="AB746" s="152" t="s">
        <v>251</v>
      </c>
      <c r="AC746" s="152" t="s">
        <v>251</v>
      </c>
      <c r="AD746" s="152">
        <v>3116</v>
      </c>
      <c r="AE746" s="152">
        <v>90.988816999999997</v>
      </c>
      <c r="AF746" s="152">
        <v>94.322149999999993</v>
      </c>
      <c r="AG746" s="152">
        <v>7.5</v>
      </c>
      <c r="AH746" s="152">
        <v>7302</v>
      </c>
      <c r="AI746" s="152">
        <v>92.057263000000006</v>
      </c>
      <c r="AJ746" s="152">
        <v>95.835041000000004</v>
      </c>
      <c r="AK746" s="152">
        <v>8.5</v>
      </c>
      <c r="AL746" s="152">
        <v>10578</v>
      </c>
      <c r="AM746" s="152">
        <v>85.758307000000002</v>
      </c>
      <c r="AN746" s="152">
        <v>89.313862999999998</v>
      </c>
      <c r="AO746" s="152">
        <v>8</v>
      </c>
    </row>
    <row r="747" spans="1:41" x14ac:dyDescent="0.25">
      <c r="A747" s="148">
        <v>43426</v>
      </c>
      <c r="B747" s="152">
        <v>28</v>
      </c>
      <c r="C747" s="152">
        <v>9.9386729999999996</v>
      </c>
      <c r="D747" s="152">
        <v>9.9386729999999996</v>
      </c>
      <c r="E747" s="152">
        <v>7.933554</v>
      </c>
      <c r="F747" s="152">
        <v>91</v>
      </c>
      <c r="G747" s="152">
        <v>9.797174</v>
      </c>
      <c r="H747" s="152">
        <v>9.797174</v>
      </c>
      <c r="I747" s="152">
        <v>8.19</v>
      </c>
      <c r="J747" s="152">
        <v>182</v>
      </c>
      <c r="K747" s="152">
        <v>9.5958900000000007</v>
      </c>
      <c r="L747" s="152">
        <v>9.5958900000000007</v>
      </c>
      <c r="M747" s="152">
        <v>8.3300090000000004</v>
      </c>
      <c r="N747" s="152">
        <v>350</v>
      </c>
      <c r="O747" s="152">
        <v>9.2355479999999996</v>
      </c>
      <c r="P747" s="152">
        <v>9.2355479999999996</v>
      </c>
      <c r="Q747" s="152">
        <v>8.5137719999999995</v>
      </c>
      <c r="R747" s="152">
        <v>1113</v>
      </c>
      <c r="S747" s="152">
        <v>96.102466000000007</v>
      </c>
      <c r="T747" s="152">
        <v>99.344826999999995</v>
      </c>
      <c r="U747" s="152">
        <v>7.25</v>
      </c>
      <c r="V747" s="152">
        <v>1841</v>
      </c>
      <c r="W747" s="152">
        <v>96.763597000000004</v>
      </c>
      <c r="X747" s="152">
        <v>100.341375</v>
      </c>
      <c r="Y747" s="152">
        <v>8</v>
      </c>
      <c r="Z747" s="152" t="s">
        <v>251</v>
      </c>
      <c r="AA747" s="152" t="s">
        <v>251</v>
      </c>
      <c r="AB747" s="152" t="s">
        <v>251</v>
      </c>
      <c r="AC747" s="152" t="s">
        <v>251</v>
      </c>
      <c r="AD747" s="152">
        <v>3115</v>
      </c>
      <c r="AE747" s="152">
        <v>90.939806000000004</v>
      </c>
      <c r="AF747" s="152">
        <v>94.293972999999994</v>
      </c>
      <c r="AG747" s="152">
        <v>7.5</v>
      </c>
      <c r="AH747" s="152">
        <v>7301</v>
      </c>
      <c r="AI747" s="152">
        <v>91.899929999999998</v>
      </c>
      <c r="AJ747" s="152">
        <v>95.701318999999998</v>
      </c>
      <c r="AK747" s="152">
        <v>8.5</v>
      </c>
      <c r="AL747" s="152">
        <v>10577</v>
      </c>
      <c r="AM747" s="152">
        <v>85.587587999999997</v>
      </c>
      <c r="AN747" s="152">
        <v>89.165366000000006</v>
      </c>
      <c r="AO747" s="152">
        <v>8</v>
      </c>
    </row>
    <row r="748" spans="1:41" x14ac:dyDescent="0.25">
      <c r="A748" s="148">
        <v>43427</v>
      </c>
      <c r="B748" s="152">
        <v>27</v>
      </c>
      <c r="C748" s="152">
        <v>9.9408130000000003</v>
      </c>
      <c r="D748" s="152">
        <v>9.9408130000000003</v>
      </c>
      <c r="E748" s="152">
        <v>7.9385859999999999</v>
      </c>
      <c r="F748" s="152">
        <v>90</v>
      </c>
      <c r="G748" s="152">
        <v>9.7992000000000008</v>
      </c>
      <c r="H748" s="152">
        <v>9.7992000000000008</v>
      </c>
      <c r="I748" s="152">
        <v>8.1965869999999992</v>
      </c>
      <c r="J748" s="152">
        <v>181</v>
      </c>
      <c r="K748" s="152">
        <v>9.5961370000000006</v>
      </c>
      <c r="L748" s="152">
        <v>9.5961370000000006</v>
      </c>
      <c r="M748" s="152">
        <v>8.3706960000000006</v>
      </c>
      <c r="N748" s="152">
        <v>349</v>
      </c>
      <c r="O748" s="152">
        <v>9.2355599999999995</v>
      </c>
      <c r="P748" s="152">
        <v>9.2355599999999995</v>
      </c>
      <c r="Q748" s="152">
        <v>8.5380210000000005</v>
      </c>
      <c r="R748" s="152">
        <v>1112</v>
      </c>
      <c r="S748" s="152">
        <v>96.014011999999994</v>
      </c>
      <c r="T748" s="152">
        <v>99.276511999999997</v>
      </c>
      <c r="U748" s="152">
        <v>7.25</v>
      </c>
      <c r="V748" s="152">
        <v>1840</v>
      </c>
      <c r="W748" s="152">
        <v>96.563204999999996</v>
      </c>
      <c r="X748" s="152">
        <v>100.163205</v>
      </c>
      <c r="Y748" s="152">
        <v>8</v>
      </c>
      <c r="Z748" s="152" t="s">
        <v>251</v>
      </c>
      <c r="AA748" s="152" t="s">
        <v>251</v>
      </c>
      <c r="AB748" s="152" t="s">
        <v>251</v>
      </c>
      <c r="AC748" s="152" t="s">
        <v>251</v>
      </c>
      <c r="AD748" s="152">
        <v>3114</v>
      </c>
      <c r="AE748" s="152">
        <v>90.719791999999998</v>
      </c>
      <c r="AF748" s="152">
        <v>94.094791999999998</v>
      </c>
      <c r="AG748" s="152">
        <v>7.5</v>
      </c>
      <c r="AH748" s="152">
        <v>7300</v>
      </c>
      <c r="AI748" s="152">
        <v>91.238518999999997</v>
      </c>
      <c r="AJ748" s="152">
        <v>95.063518999999999</v>
      </c>
      <c r="AK748" s="152">
        <v>8.5</v>
      </c>
      <c r="AL748" s="152">
        <v>10576</v>
      </c>
      <c r="AM748" s="152">
        <v>85.11063</v>
      </c>
      <c r="AN748" s="152">
        <v>88.710629999999995</v>
      </c>
      <c r="AO748" s="152">
        <v>8</v>
      </c>
    </row>
    <row r="749" spans="1:41" x14ac:dyDescent="0.25">
      <c r="A749" s="148">
        <v>43430</v>
      </c>
      <c r="B749" s="152">
        <v>24</v>
      </c>
      <c r="C749" s="152">
        <v>9.9470179999999999</v>
      </c>
      <c r="D749" s="152">
        <v>9.9470179999999999</v>
      </c>
      <c r="E749" s="152">
        <v>7.9896310000000001</v>
      </c>
      <c r="F749" s="152">
        <v>87</v>
      </c>
      <c r="G749" s="152">
        <v>9.8056219999999996</v>
      </c>
      <c r="H749" s="152">
        <v>9.8056219999999996</v>
      </c>
      <c r="I749" s="152">
        <v>8.2026690000000002</v>
      </c>
      <c r="J749" s="152">
        <v>178</v>
      </c>
      <c r="K749" s="152">
        <v>9.6018969999999992</v>
      </c>
      <c r="L749" s="152">
        <v>9.6018969999999992</v>
      </c>
      <c r="M749" s="152">
        <v>8.3853439999999999</v>
      </c>
      <c r="N749" s="152">
        <v>346</v>
      </c>
      <c r="O749" s="152">
        <v>9.2398150000000001</v>
      </c>
      <c r="P749" s="152">
        <v>9.2398150000000001</v>
      </c>
      <c r="Q749" s="152">
        <v>8.5601710000000004</v>
      </c>
      <c r="R749" s="152">
        <v>1109</v>
      </c>
      <c r="S749" s="152">
        <v>95.686008999999999</v>
      </c>
      <c r="T749" s="152">
        <v>99.008926000000002</v>
      </c>
      <c r="U749" s="152">
        <v>7.25</v>
      </c>
      <c r="V749" s="152">
        <v>1837</v>
      </c>
      <c r="W749" s="152">
        <v>96.085915999999997</v>
      </c>
      <c r="X749" s="152">
        <v>99.752583000000001</v>
      </c>
      <c r="Y749" s="152">
        <v>8</v>
      </c>
      <c r="Z749" s="152" t="s">
        <v>251</v>
      </c>
      <c r="AA749" s="152" t="s">
        <v>251</v>
      </c>
      <c r="AB749" s="152" t="s">
        <v>251</v>
      </c>
      <c r="AC749" s="152" t="s">
        <v>251</v>
      </c>
      <c r="AD749" s="152">
        <v>3111</v>
      </c>
      <c r="AE749" s="152">
        <v>89.951029000000005</v>
      </c>
      <c r="AF749" s="152">
        <v>93.388529000000005</v>
      </c>
      <c r="AG749" s="152">
        <v>7.5</v>
      </c>
      <c r="AH749" s="152">
        <v>7297</v>
      </c>
      <c r="AI749" s="152">
        <v>89.615819999999999</v>
      </c>
      <c r="AJ749" s="152">
        <v>93.511652999999995</v>
      </c>
      <c r="AK749" s="152">
        <v>8.5</v>
      </c>
      <c r="AL749" s="152">
        <v>10573</v>
      </c>
      <c r="AM749" s="152">
        <v>83.389032</v>
      </c>
      <c r="AN749" s="152">
        <v>87.055699000000004</v>
      </c>
      <c r="AO749" s="152">
        <v>8</v>
      </c>
    </row>
    <row r="750" spans="1:41" x14ac:dyDescent="0.25">
      <c r="A750" s="148">
        <v>43431</v>
      </c>
      <c r="B750" s="152">
        <v>23</v>
      </c>
      <c r="C750" s="152">
        <v>9.9492419999999999</v>
      </c>
      <c r="D750" s="152">
        <v>9.9492419999999999</v>
      </c>
      <c r="E750" s="152">
        <v>7.9852619999999996</v>
      </c>
      <c r="F750" s="152">
        <v>86</v>
      </c>
      <c r="G750" s="152">
        <v>9.8074150000000007</v>
      </c>
      <c r="H750" s="152">
        <v>9.8074150000000007</v>
      </c>
      <c r="I750" s="152">
        <v>8.2200030000000002</v>
      </c>
      <c r="J750" s="152">
        <v>177</v>
      </c>
      <c r="K750" s="152">
        <v>9.6020529999999997</v>
      </c>
      <c r="L750" s="152">
        <v>9.6020529999999997</v>
      </c>
      <c r="M750" s="152">
        <v>8.429278</v>
      </c>
      <c r="N750" s="152">
        <v>345</v>
      </c>
      <c r="O750" s="152">
        <v>9.2410460000000008</v>
      </c>
      <c r="P750" s="152">
        <v>9.2410460000000008</v>
      </c>
      <c r="Q750" s="152">
        <v>8.5699389999999998</v>
      </c>
      <c r="R750" s="152">
        <v>1108</v>
      </c>
      <c r="S750" s="152">
        <v>95.689115000000001</v>
      </c>
      <c r="T750" s="152">
        <v>99.032171000000005</v>
      </c>
      <c r="U750" s="152">
        <v>7.25</v>
      </c>
      <c r="V750" s="152">
        <v>1836</v>
      </c>
      <c r="W750" s="152">
        <v>95.894927999999993</v>
      </c>
      <c r="X750" s="152">
        <v>99.583816999999996</v>
      </c>
      <c r="Y750" s="152">
        <v>8</v>
      </c>
      <c r="Z750" s="152" t="s">
        <v>251</v>
      </c>
      <c r="AA750" s="152" t="s">
        <v>251</v>
      </c>
      <c r="AB750" s="152" t="s">
        <v>251</v>
      </c>
      <c r="AC750" s="152" t="s">
        <v>251</v>
      </c>
      <c r="AD750" s="152">
        <v>3110</v>
      </c>
      <c r="AE750" s="152">
        <v>89.851350999999994</v>
      </c>
      <c r="AF750" s="152">
        <v>93.309684000000004</v>
      </c>
      <c r="AG750" s="152">
        <v>7.5</v>
      </c>
      <c r="AH750" s="152">
        <v>7296</v>
      </c>
      <c r="AI750" s="152">
        <v>89.029055</v>
      </c>
      <c r="AJ750" s="152">
        <v>92.948498999999998</v>
      </c>
      <c r="AK750" s="152">
        <v>8.5</v>
      </c>
      <c r="AL750" s="152">
        <v>10572</v>
      </c>
      <c r="AM750" s="152">
        <v>82.646580999999998</v>
      </c>
      <c r="AN750" s="152">
        <v>86.335470000000001</v>
      </c>
      <c r="AO750" s="152">
        <v>8</v>
      </c>
    </row>
    <row r="751" spans="1:41" x14ac:dyDescent="0.25">
      <c r="A751" s="148">
        <v>43432</v>
      </c>
      <c r="B751" s="152">
        <v>22</v>
      </c>
      <c r="C751" s="152">
        <v>9.9513569999999998</v>
      </c>
      <c r="D751" s="152">
        <v>9.9513569999999998</v>
      </c>
      <c r="E751" s="152">
        <v>7.998672</v>
      </c>
      <c r="F751" s="152">
        <v>85</v>
      </c>
      <c r="G751" s="152">
        <v>9.8096130000000006</v>
      </c>
      <c r="H751" s="152">
        <v>9.8096130000000006</v>
      </c>
      <c r="I751" s="152">
        <v>8.2199469999999994</v>
      </c>
      <c r="J751" s="152">
        <v>176</v>
      </c>
      <c r="K751" s="152">
        <v>9.6044269999999994</v>
      </c>
      <c r="L751" s="152">
        <v>9.6044269999999994</v>
      </c>
      <c r="M751" s="152">
        <v>8.4245169999999998</v>
      </c>
      <c r="N751" s="152">
        <v>344</v>
      </c>
      <c r="O751" s="152">
        <v>9.2451849999999993</v>
      </c>
      <c r="P751" s="152">
        <v>9.2451849999999993</v>
      </c>
      <c r="Q751" s="152">
        <v>8.5441520000000004</v>
      </c>
      <c r="R751" s="152">
        <v>1107</v>
      </c>
      <c r="S751" s="152">
        <v>95.899302000000006</v>
      </c>
      <c r="T751" s="152">
        <v>99.262495999999999</v>
      </c>
      <c r="U751" s="152">
        <v>7.25</v>
      </c>
      <c r="V751" s="152">
        <v>1835</v>
      </c>
      <c r="W751" s="152">
        <v>96.054492999999994</v>
      </c>
      <c r="X751" s="152">
        <v>99.765603999999996</v>
      </c>
      <c r="Y751" s="152">
        <v>8</v>
      </c>
      <c r="Z751" s="152" t="s">
        <v>251</v>
      </c>
      <c r="AA751" s="152" t="s">
        <v>251</v>
      </c>
      <c r="AB751" s="152" t="s">
        <v>251</v>
      </c>
      <c r="AC751" s="152" t="s">
        <v>251</v>
      </c>
      <c r="AD751" s="152">
        <v>3109</v>
      </c>
      <c r="AE751" s="152">
        <v>90.070117999999994</v>
      </c>
      <c r="AF751" s="152">
        <v>93.549284999999998</v>
      </c>
      <c r="AG751" s="152">
        <v>7.5</v>
      </c>
      <c r="AH751" s="152">
        <v>7295</v>
      </c>
      <c r="AI751" s="152">
        <v>88.719492000000002</v>
      </c>
      <c r="AJ751" s="152">
        <v>92.662548000000001</v>
      </c>
      <c r="AK751" s="152">
        <v>8.5</v>
      </c>
      <c r="AL751" s="152">
        <v>10571</v>
      </c>
      <c r="AM751" s="152">
        <v>82.482899000000003</v>
      </c>
      <c r="AN751" s="152">
        <v>86.194010000000006</v>
      </c>
      <c r="AO751" s="152">
        <v>8</v>
      </c>
    </row>
    <row r="752" spans="1:41" x14ac:dyDescent="0.25">
      <c r="A752" s="148">
        <v>43433</v>
      </c>
      <c r="B752" s="152">
        <v>28</v>
      </c>
      <c r="C752" s="152">
        <v>9.9383149999999993</v>
      </c>
      <c r="D752" s="152">
        <v>9.9383149999999993</v>
      </c>
      <c r="E752" s="152">
        <v>7.9801539999999997</v>
      </c>
      <c r="F752" s="152">
        <v>91</v>
      </c>
      <c r="G752" s="152">
        <v>9.7962129999999998</v>
      </c>
      <c r="H752" s="152">
        <v>9.7962129999999998</v>
      </c>
      <c r="I752" s="152">
        <v>8.2296119999999995</v>
      </c>
      <c r="J752" s="152">
        <v>175</v>
      </c>
      <c r="K752" s="152">
        <v>9.6063790000000004</v>
      </c>
      <c r="L752" s="152">
        <v>9.6063790000000004</v>
      </c>
      <c r="M752" s="152">
        <v>8.4291350000000005</v>
      </c>
      <c r="N752" s="152">
        <v>343</v>
      </c>
      <c r="O752" s="152">
        <v>9.2504629999999999</v>
      </c>
      <c r="P752" s="152">
        <v>9.2504629999999999</v>
      </c>
      <c r="Q752" s="152">
        <v>8.504289</v>
      </c>
      <c r="R752" s="152">
        <v>1106</v>
      </c>
      <c r="S752" s="152">
        <v>96.238027000000002</v>
      </c>
      <c r="T752" s="152">
        <v>99.621359999999996</v>
      </c>
      <c r="U752" s="152">
        <v>7.25</v>
      </c>
      <c r="V752" s="152">
        <v>1834</v>
      </c>
      <c r="W752" s="152">
        <v>96.525381999999993</v>
      </c>
      <c r="X752" s="152">
        <v>100.258715</v>
      </c>
      <c r="Y752" s="152">
        <v>8</v>
      </c>
      <c r="Z752" s="152" t="s">
        <v>251</v>
      </c>
      <c r="AA752" s="152" t="s">
        <v>251</v>
      </c>
      <c r="AB752" s="152" t="s">
        <v>251</v>
      </c>
      <c r="AC752" s="152" t="s">
        <v>251</v>
      </c>
      <c r="AD752" s="152">
        <v>3108</v>
      </c>
      <c r="AE752" s="152">
        <v>90.793515999999997</v>
      </c>
      <c r="AF752" s="152">
        <v>94.293515999999997</v>
      </c>
      <c r="AG752" s="152">
        <v>7.5</v>
      </c>
      <c r="AH752" s="152">
        <v>7294</v>
      </c>
      <c r="AI752" s="152">
        <v>90.170182999999994</v>
      </c>
      <c r="AJ752" s="152">
        <v>94.136849999999995</v>
      </c>
      <c r="AK752" s="152">
        <v>8.5</v>
      </c>
      <c r="AL752" s="152">
        <v>10570</v>
      </c>
      <c r="AM752" s="152">
        <v>83.993786999999998</v>
      </c>
      <c r="AN752" s="152">
        <v>87.727119999999999</v>
      </c>
      <c r="AO752" s="152">
        <v>8</v>
      </c>
    </row>
    <row r="753" spans="1:41" x14ac:dyDescent="0.25">
      <c r="A753" s="148">
        <v>43434</v>
      </c>
      <c r="B753" s="152">
        <v>27</v>
      </c>
      <c r="C753" s="152">
        <v>9.9402489999999997</v>
      </c>
      <c r="D753" s="152">
        <v>9.9402489999999997</v>
      </c>
      <c r="E753" s="152">
        <v>8.0146890000000006</v>
      </c>
      <c r="F753" s="152">
        <v>90</v>
      </c>
      <c r="G753" s="152">
        <v>9.7981770000000008</v>
      </c>
      <c r="H753" s="152">
        <v>9.7981770000000008</v>
      </c>
      <c r="I753" s="152">
        <v>8.2392059999999994</v>
      </c>
      <c r="J753" s="152">
        <v>174</v>
      </c>
      <c r="K753" s="152">
        <v>9.608174</v>
      </c>
      <c r="L753" s="152">
        <v>9.608174</v>
      </c>
      <c r="M753" s="152">
        <v>8.4373419999999992</v>
      </c>
      <c r="N753" s="152">
        <v>342</v>
      </c>
      <c r="O753" s="152">
        <v>9.2503869999999999</v>
      </c>
      <c r="P753" s="152">
        <v>9.2503869999999999</v>
      </c>
      <c r="Q753" s="152">
        <v>8.5300899999999995</v>
      </c>
      <c r="R753" s="152">
        <v>1105</v>
      </c>
      <c r="S753" s="152">
        <v>96.032235</v>
      </c>
      <c r="T753" s="152">
        <v>99.435706999999994</v>
      </c>
      <c r="U753" s="152">
        <v>7.25</v>
      </c>
      <c r="V753" s="152">
        <v>1833</v>
      </c>
      <c r="W753" s="152">
        <v>96.221193999999997</v>
      </c>
      <c r="X753" s="152">
        <v>99.976749999999996</v>
      </c>
      <c r="Y753" s="152">
        <v>8</v>
      </c>
      <c r="Z753" s="152" t="s">
        <v>251</v>
      </c>
      <c r="AA753" s="152" t="s">
        <v>251</v>
      </c>
      <c r="AB753" s="152" t="s">
        <v>251</v>
      </c>
      <c r="AC753" s="152" t="s">
        <v>251</v>
      </c>
      <c r="AD753" s="152">
        <v>3107</v>
      </c>
      <c r="AE753" s="152">
        <v>90.370024000000001</v>
      </c>
      <c r="AF753" s="152">
        <v>93.890856999999997</v>
      </c>
      <c r="AG753" s="152">
        <v>7.5</v>
      </c>
      <c r="AH753" s="152">
        <v>7293</v>
      </c>
      <c r="AI753" s="152">
        <v>90.009051999999997</v>
      </c>
      <c r="AJ753" s="152">
        <v>93.99933</v>
      </c>
      <c r="AK753" s="152">
        <v>8.5</v>
      </c>
      <c r="AL753" s="152">
        <v>10569</v>
      </c>
      <c r="AM753" s="152">
        <v>83.721551000000005</v>
      </c>
      <c r="AN753" s="152">
        <v>87.477107000000004</v>
      </c>
      <c r="AO753" s="152">
        <v>8</v>
      </c>
    </row>
    <row r="754" spans="1:41" x14ac:dyDescent="0.25">
      <c r="A754" s="148">
        <v>43437</v>
      </c>
      <c r="B754" s="152">
        <v>24</v>
      </c>
      <c r="C754" s="152">
        <v>9.9469480000000008</v>
      </c>
      <c r="D754" s="152">
        <v>9.9469480000000008</v>
      </c>
      <c r="E754" s="152">
        <v>8.0002429999999993</v>
      </c>
      <c r="F754" s="152">
        <v>87</v>
      </c>
      <c r="G754" s="152">
        <v>9.8054400000000008</v>
      </c>
      <c r="H754" s="152">
        <v>9.8054400000000008</v>
      </c>
      <c r="I754" s="152">
        <v>8.210502</v>
      </c>
      <c r="J754" s="152">
        <v>171</v>
      </c>
      <c r="K754" s="152">
        <v>9.6169890000000002</v>
      </c>
      <c r="L754" s="152">
        <v>9.6169890000000002</v>
      </c>
      <c r="M754" s="152">
        <v>8.3845259999999993</v>
      </c>
      <c r="N754" s="152">
        <v>339</v>
      </c>
      <c r="O754" s="152">
        <v>9.2572700000000001</v>
      </c>
      <c r="P754" s="152">
        <v>9.2572700000000001</v>
      </c>
      <c r="Q754" s="152">
        <v>8.5202209999999994</v>
      </c>
      <c r="R754" s="152">
        <v>1102</v>
      </c>
      <c r="S754" s="152">
        <v>96.172038999999998</v>
      </c>
      <c r="T754" s="152">
        <v>99.635928000000007</v>
      </c>
      <c r="U754" s="152">
        <v>7.25</v>
      </c>
      <c r="V754" s="152">
        <v>1830</v>
      </c>
      <c r="W754" s="152">
        <v>96.420957999999999</v>
      </c>
      <c r="X754" s="152">
        <v>100.24318</v>
      </c>
      <c r="Y754" s="152">
        <v>8</v>
      </c>
      <c r="Z754" s="152" t="s">
        <v>251</v>
      </c>
      <c r="AA754" s="152" t="s">
        <v>251</v>
      </c>
      <c r="AB754" s="152" t="s">
        <v>251</v>
      </c>
      <c r="AC754" s="152" t="s">
        <v>251</v>
      </c>
      <c r="AD754" s="152">
        <v>3104</v>
      </c>
      <c r="AE754" s="152">
        <v>90.854377999999997</v>
      </c>
      <c r="AF754" s="152">
        <v>94.437710999999993</v>
      </c>
      <c r="AG754" s="152">
        <v>7.5</v>
      </c>
      <c r="AH754" s="152">
        <v>7290</v>
      </c>
      <c r="AI754" s="152">
        <v>90.918006000000005</v>
      </c>
      <c r="AJ754" s="152">
        <v>94.979117000000002</v>
      </c>
      <c r="AK754" s="152">
        <v>8.5</v>
      </c>
      <c r="AL754" s="152">
        <v>10566</v>
      </c>
      <c r="AM754" s="152">
        <v>84.820245</v>
      </c>
      <c r="AN754" s="152">
        <v>88.642466999999996</v>
      </c>
      <c r="AO754" s="152">
        <v>8</v>
      </c>
    </row>
    <row r="755" spans="1:41" x14ac:dyDescent="0.25">
      <c r="A755" s="148">
        <v>43438</v>
      </c>
      <c r="B755" s="152">
        <v>23</v>
      </c>
      <c r="C755" s="152">
        <v>9.9490879999999997</v>
      </c>
      <c r="D755" s="152">
        <v>9.9490879999999997</v>
      </c>
      <c r="E755" s="152">
        <v>8.0096129999999999</v>
      </c>
      <c r="F755" s="152">
        <v>86</v>
      </c>
      <c r="G755" s="152">
        <v>9.8061609999999995</v>
      </c>
      <c r="H755" s="152">
        <v>9.8061609999999995</v>
      </c>
      <c r="I755" s="152">
        <v>8.2745840000000008</v>
      </c>
      <c r="J755" s="152">
        <v>170</v>
      </c>
      <c r="K755" s="152">
        <v>9.615138</v>
      </c>
      <c r="L755" s="152">
        <v>9.615138</v>
      </c>
      <c r="M755" s="152">
        <v>8.4762369999999994</v>
      </c>
      <c r="N755" s="152">
        <v>338</v>
      </c>
      <c r="O755" s="152">
        <v>9.2479320000000005</v>
      </c>
      <c r="P755" s="152">
        <v>9.2479320000000005</v>
      </c>
      <c r="Q755" s="152">
        <v>8.6616029999999995</v>
      </c>
      <c r="R755" s="152">
        <v>1101</v>
      </c>
      <c r="S755" s="152">
        <v>95.961669000000001</v>
      </c>
      <c r="T755" s="152">
        <v>99.445696999999996</v>
      </c>
      <c r="U755" s="152">
        <v>7.25</v>
      </c>
      <c r="V755" s="152">
        <v>1829</v>
      </c>
      <c r="W755" s="152">
        <v>96.058558000000005</v>
      </c>
      <c r="X755" s="152">
        <v>99.903002000000001</v>
      </c>
      <c r="Y755" s="152">
        <v>8</v>
      </c>
      <c r="Z755" s="152" t="s">
        <v>251</v>
      </c>
      <c r="AA755" s="152" t="s">
        <v>251</v>
      </c>
      <c r="AB755" s="152" t="s">
        <v>251</v>
      </c>
      <c r="AC755" s="152" t="s">
        <v>251</v>
      </c>
      <c r="AD755" s="152">
        <v>3103</v>
      </c>
      <c r="AE755" s="152">
        <v>90.273095999999995</v>
      </c>
      <c r="AF755" s="152">
        <v>93.877262999999999</v>
      </c>
      <c r="AG755" s="152">
        <v>7.5</v>
      </c>
      <c r="AH755" s="152">
        <v>7289</v>
      </c>
      <c r="AI755" s="152">
        <v>90.283789999999996</v>
      </c>
      <c r="AJ755" s="152">
        <v>94.368511999999996</v>
      </c>
      <c r="AK755" s="152">
        <v>8.5</v>
      </c>
      <c r="AL755" s="152">
        <v>10565</v>
      </c>
      <c r="AM755" s="152">
        <v>84.170294999999996</v>
      </c>
      <c r="AN755" s="152">
        <v>88.014739000000006</v>
      </c>
      <c r="AO755" s="152">
        <v>8</v>
      </c>
    </row>
    <row r="756" spans="1:41" x14ac:dyDescent="0.25">
      <c r="A756" s="148">
        <v>43439</v>
      </c>
      <c r="B756" s="152">
        <v>22</v>
      </c>
      <c r="C756" s="152">
        <v>9.9511579999999995</v>
      </c>
      <c r="D756" s="152">
        <v>9.9511579999999995</v>
      </c>
      <c r="E756" s="152">
        <v>8.0315550000000009</v>
      </c>
      <c r="F756" s="152">
        <v>85</v>
      </c>
      <c r="G756" s="152">
        <v>9.8081189999999996</v>
      </c>
      <c r="H756" s="152">
        <v>9.8081189999999996</v>
      </c>
      <c r="I756" s="152">
        <v>8.2857120000000002</v>
      </c>
      <c r="J756" s="152">
        <v>169</v>
      </c>
      <c r="K756" s="152">
        <v>9.617464</v>
      </c>
      <c r="L756" s="152">
        <v>9.617464</v>
      </c>
      <c r="M756" s="152">
        <v>8.4728110000000001</v>
      </c>
      <c r="N756" s="152">
        <v>337</v>
      </c>
      <c r="O756" s="152">
        <v>9.2509200000000007</v>
      </c>
      <c r="P756" s="152">
        <v>9.2509200000000007</v>
      </c>
      <c r="Q756" s="152">
        <v>8.6499950000000005</v>
      </c>
      <c r="R756" s="152">
        <v>1100</v>
      </c>
      <c r="S756" s="152">
        <v>95.920096999999998</v>
      </c>
      <c r="T756" s="152">
        <v>99.424263999999994</v>
      </c>
      <c r="U756" s="152">
        <v>7.25</v>
      </c>
      <c r="V756" s="152">
        <v>1828</v>
      </c>
      <c r="W756" s="152">
        <v>96.184275999999997</v>
      </c>
      <c r="X756" s="152">
        <v>100.050943</v>
      </c>
      <c r="Y756" s="152">
        <v>8</v>
      </c>
      <c r="Z756" s="152" t="s">
        <v>251</v>
      </c>
      <c r="AA756" s="152" t="s">
        <v>251</v>
      </c>
      <c r="AB756" s="152" t="s">
        <v>251</v>
      </c>
      <c r="AC756" s="152" t="s">
        <v>251</v>
      </c>
      <c r="AD756" s="152">
        <v>3102</v>
      </c>
      <c r="AE756" s="152">
        <v>90.462262999999993</v>
      </c>
      <c r="AF756" s="152">
        <v>94.087262999999993</v>
      </c>
      <c r="AG756" s="152">
        <v>7.5</v>
      </c>
      <c r="AH756" s="152">
        <v>7288</v>
      </c>
      <c r="AI756" s="152">
        <v>90.600763999999998</v>
      </c>
      <c r="AJ756" s="152">
        <v>94.709097</v>
      </c>
      <c r="AK756" s="152">
        <v>8.5</v>
      </c>
      <c r="AL756" s="152">
        <v>10564</v>
      </c>
      <c r="AM756" s="152">
        <v>84.470464000000007</v>
      </c>
      <c r="AN756" s="152">
        <v>88.337130999999999</v>
      </c>
      <c r="AO756" s="152">
        <v>8</v>
      </c>
    </row>
    <row r="757" spans="1:41" x14ac:dyDescent="0.25">
      <c r="A757" s="148">
        <v>43440</v>
      </c>
      <c r="B757" s="152">
        <v>28</v>
      </c>
      <c r="C757" s="152">
        <v>9.9381749999999993</v>
      </c>
      <c r="D757" s="152">
        <v>9.9381749999999993</v>
      </c>
      <c r="E757" s="152">
        <v>7.9983789999999999</v>
      </c>
      <c r="F757" s="152">
        <v>91</v>
      </c>
      <c r="G757" s="152">
        <v>9.7951779999999999</v>
      </c>
      <c r="H757" s="152">
        <v>9.7951779999999999</v>
      </c>
      <c r="I757" s="152">
        <v>8.2722829999999998</v>
      </c>
      <c r="J757" s="152">
        <v>182</v>
      </c>
      <c r="K757" s="152">
        <v>9.5875979999999998</v>
      </c>
      <c r="L757" s="152">
        <v>9.5875979999999998</v>
      </c>
      <c r="M757" s="152">
        <v>8.508286</v>
      </c>
      <c r="N757" s="152">
        <v>336</v>
      </c>
      <c r="O757" s="152">
        <v>9.2529760000000003</v>
      </c>
      <c r="P757" s="152">
        <v>9.2529760000000003</v>
      </c>
      <c r="Q757" s="152">
        <v>8.6500050000000002</v>
      </c>
      <c r="R757" s="152">
        <v>1099</v>
      </c>
      <c r="S757" s="152">
        <v>95.925841000000005</v>
      </c>
      <c r="T757" s="152">
        <v>99.450147000000001</v>
      </c>
      <c r="U757" s="152">
        <v>7.25</v>
      </c>
      <c r="V757" s="152">
        <v>1827</v>
      </c>
      <c r="W757" s="152">
        <v>96.277124999999998</v>
      </c>
      <c r="X757" s="152">
        <v>100.166014</v>
      </c>
      <c r="Y757" s="152">
        <v>8</v>
      </c>
      <c r="Z757" s="152" t="s">
        <v>251</v>
      </c>
      <c r="AA757" s="152" t="s">
        <v>251</v>
      </c>
      <c r="AB757" s="152" t="s">
        <v>251</v>
      </c>
      <c r="AC757" s="152" t="s">
        <v>251</v>
      </c>
      <c r="AD757" s="152">
        <v>3101</v>
      </c>
      <c r="AE757" s="152">
        <v>90.704455999999993</v>
      </c>
      <c r="AF757" s="152">
        <v>94.350289000000004</v>
      </c>
      <c r="AG757" s="152">
        <v>7.5</v>
      </c>
      <c r="AH757" s="152">
        <v>7287</v>
      </c>
      <c r="AI757" s="152">
        <v>91.011705000000006</v>
      </c>
      <c r="AJ757" s="152">
        <v>95.143648999999996</v>
      </c>
      <c r="AK757" s="152">
        <v>8.5</v>
      </c>
      <c r="AL757" s="152">
        <v>10563</v>
      </c>
      <c r="AM757" s="152">
        <v>84.889392000000001</v>
      </c>
      <c r="AN757" s="152">
        <v>88.778281000000007</v>
      </c>
      <c r="AO757" s="152">
        <v>8</v>
      </c>
    </row>
    <row r="758" spans="1:41" x14ac:dyDescent="0.25">
      <c r="A758" s="148">
        <v>43441</v>
      </c>
      <c r="B758" s="152">
        <v>27</v>
      </c>
      <c r="C758" s="152">
        <v>9.9402849999999994</v>
      </c>
      <c r="D758" s="152">
        <v>9.9402849999999994</v>
      </c>
      <c r="E758" s="152">
        <v>8.0098310000000001</v>
      </c>
      <c r="F758" s="152">
        <v>90</v>
      </c>
      <c r="G758" s="152">
        <v>9.7976159999999997</v>
      </c>
      <c r="H758" s="152">
        <v>9.7976159999999997</v>
      </c>
      <c r="I758" s="152">
        <v>8.2625810000000008</v>
      </c>
      <c r="J758" s="152">
        <v>181</v>
      </c>
      <c r="K758" s="152">
        <v>9.5915079999999993</v>
      </c>
      <c r="L758" s="152">
        <v>9.5915079999999993</v>
      </c>
      <c r="M758" s="152">
        <v>8.4707249999999998</v>
      </c>
      <c r="N758" s="152">
        <v>335</v>
      </c>
      <c r="O758" s="152">
        <v>9.2538319999999992</v>
      </c>
      <c r="P758" s="152">
        <v>9.2538319999999992</v>
      </c>
      <c r="Q758" s="152">
        <v>8.6650829999999992</v>
      </c>
      <c r="R758" s="152">
        <v>1098</v>
      </c>
      <c r="S758" s="152">
        <v>95.903895000000006</v>
      </c>
      <c r="T758" s="152">
        <v>99.448339000000004</v>
      </c>
      <c r="U758" s="152">
        <v>7.25</v>
      </c>
      <c r="V758" s="152">
        <v>1826</v>
      </c>
      <c r="W758" s="152">
        <v>96.393439000000001</v>
      </c>
      <c r="X758" s="152">
        <v>100.30455000000001</v>
      </c>
      <c r="Y758" s="152">
        <v>8</v>
      </c>
      <c r="Z758" s="152" t="s">
        <v>251</v>
      </c>
      <c r="AA758" s="152" t="s">
        <v>251</v>
      </c>
      <c r="AB758" s="152" t="s">
        <v>251</v>
      </c>
      <c r="AC758" s="152" t="s">
        <v>251</v>
      </c>
      <c r="AD758" s="152">
        <v>3100</v>
      </c>
      <c r="AE758" s="152">
        <v>90.959847999999994</v>
      </c>
      <c r="AF758" s="152">
        <v>94.626514999999998</v>
      </c>
      <c r="AG758" s="152">
        <v>7.5</v>
      </c>
      <c r="AH758" s="152">
        <v>7286</v>
      </c>
      <c r="AI758" s="152">
        <v>91.475194000000002</v>
      </c>
      <c r="AJ758" s="152">
        <v>95.630750000000006</v>
      </c>
      <c r="AK758" s="152">
        <v>8.5</v>
      </c>
      <c r="AL758" s="152">
        <v>10562</v>
      </c>
      <c r="AM758" s="152">
        <v>85.304680000000005</v>
      </c>
      <c r="AN758" s="152">
        <v>89.215790999999996</v>
      </c>
      <c r="AO758" s="152">
        <v>8</v>
      </c>
    </row>
    <row r="759" spans="1:41" x14ac:dyDescent="0.25">
      <c r="A759" s="148">
        <v>43444</v>
      </c>
      <c r="B759" s="152">
        <v>24</v>
      </c>
      <c r="C759" s="152">
        <v>9.9476669999999991</v>
      </c>
      <c r="D759" s="152">
        <v>9.9476669999999991</v>
      </c>
      <c r="E759" s="152">
        <v>7.8912469999999999</v>
      </c>
      <c r="F759" s="152">
        <v>87</v>
      </c>
      <c r="G759" s="152">
        <v>9.8035630000000005</v>
      </c>
      <c r="H759" s="152">
        <v>9.8035630000000005</v>
      </c>
      <c r="I759" s="152">
        <v>8.2912990000000004</v>
      </c>
      <c r="J759" s="152">
        <v>178</v>
      </c>
      <c r="K759" s="152">
        <v>9.5958059999999996</v>
      </c>
      <c r="L759" s="152">
        <v>9.5958059999999996</v>
      </c>
      <c r="M759" s="152">
        <v>8.5190450000000002</v>
      </c>
      <c r="N759" s="152">
        <v>332</v>
      </c>
      <c r="O759" s="152">
        <v>9.2572589999999995</v>
      </c>
      <c r="P759" s="152">
        <v>9.2572589999999995</v>
      </c>
      <c r="Q759" s="152">
        <v>8.7000030000000006</v>
      </c>
      <c r="R759" s="152">
        <v>1095</v>
      </c>
      <c r="S759" s="152">
        <v>95.762112999999999</v>
      </c>
      <c r="T759" s="152">
        <v>99.366973999999999</v>
      </c>
      <c r="U759" s="152">
        <v>7.25</v>
      </c>
      <c r="V759" s="152">
        <v>1823</v>
      </c>
      <c r="W759" s="152">
        <v>96.274068999999997</v>
      </c>
      <c r="X759" s="152">
        <v>100.251847</v>
      </c>
      <c r="Y759" s="152">
        <v>8</v>
      </c>
      <c r="Z759" s="152" t="s">
        <v>251</v>
      </c>
      <c r="AA759" s="152" t="s">
        <v>251</v>
      </c>
      <c r="AB759" s="152" t="s">
        <v>251</v>
      </c>
      <c r="AC759" s="152" t="s">
        <v>251</v>
      </c>
      <c r="AD759" s="152">
        <v>3097</v>
      </c>
      <c r="AE759" s="152">
        <v>90.765057999999996</v>
      </c>
      <c r="AF759" s="152">
        <v>94.494225</v>
      </c>
      <c r="AG759" s="152">
        <v>7.5</v>
      </c>
      <c r="AH759" s="152">
        <v>7283</v>
      </c>
      <c r="AI759" s="152">
        <v>91.497491999999994</v>
      </c>
      <c r="AJ759" s="152">
        <v>95.723881000000006</v>
      </c>
      <c r="AK759" s="152">
        <v>8.5</v>
      </c>
      <c r="AL759" s="152">
        <v>10559</v>
      </c>
      <c r="AM759" s="152">
        <v>85.333297000000002</v>
      </c>
      <c r="AN759" s="152">
        <v>89.311075000000002</v>
      </c>
      <c r="AO759" s="152">
        <v>8</v>
      </c>
    </row>
    <row r="760" spans="1:41" x14ac:dyDescent="0.25">
      <c r="A760" s="148">
        <v>43445</v>
      </c>
      <c r="B760" s="152">
        <v>23</v>
      </c>
      <c r="C760" s="152">
        <v>9.949344</v>
      </c>
      <c r="D760" s="152">
        <v>9.949344</v>
      </c>
      <c r="E760" s="152">
        <v>7.9691340000000004</v>
      </c>
      <c r="F760" s="152">
        <v>86</v>
      </c>
      <c r="G760" s="152">
        <v>9.8055730000000008</v>
      </c>
      <c r="H760" s="152">
        <v>9.8055730000000008</v>
      </c>
      <c r="I760" s="152">
        <v>8.3001830000000005</v>
      </c>
      <c r="J760" s="152">
        <v>177</v>
      </c>
      <c r="K760" s="152">
        <v>9.5971019999999996</v>
      </c>
      <c r="L760" s="152">
        <v>9.5971019999999996</v>
      </c>
      <c r="M760" s="152">
        <v>8.5385519999999993</v>
      </c>
      <c r="N760" s="152">
        <v>331</v>
      </c>
      <c r="O760" s="152">
        <v>9.2609390000000005</v>
      </c>
      <c r="P760" s="152">
        <v>9.2609390000000005</v>
      </c>
      <c r="Q760" s="152">
        <v>8.6796009999999999</v>
      </c>
      <c r="R760" s="152">
        <v>1094</v>
      </c>
      <c r="S760" s="152">
        <v>95.867754000000005</v>
      </c>
      <c r="T760" s="152">
        <v>99.540565999999998</v>
      </c>
      <c r="U760" s="152">
        <v>7.25</v>
      </c>
      <c r="V760" s="152">
        <v>1822</v>
      </c>
      <c r="W760" s="152">
        <v>96.407724000000002</v>
      </c>
      <c r="X760" s="152">
        <v>100.45686000000001</v>
      </c>
      <c r="Y760" s="152">
        <v>8</v>
      </c>
      <c r="Z760" s="152" t="s">
        <v>251</v>
      </c>
      <c r="AA760" s="152" t="s">
        <v>251</v>
      </c>
      <c r="AB760" s="152" t="s">
        <v>251</v>
      </c>
      <c r="AC760" s="152" t="s">
        <v>251</v>
      </c>
      <c r="AD760" s="152">
        <v>3096</v>
      </c>
      <c r="AE760" s="152">
        <v>91.042203999999998</v>
      </c>
      <c r="AF760" s="152">
        <v>94.839157</v>
      </c>
      <c r="AG760" s="152">
        <v>7.5</v>
      </c>
      <c r="AH760" s="152">
        <v>7282</v>
      </c>
      <c r="AI760" s="152">
        <v>91.904961</v>
      </c>
      <c r="AJ760" s="152">
        <v>96.204111999999995</v>
      </c>
      <c r="AK760" s="152">
        <v>8.5</v>
      </c>
      <c r="AL760" s="152">
        <v>10558</v>
      </c>
      <c r="AM760" s="152">
        <v>85.771789999999996</v>
      </c>
      <c r="AN760" s="152">
        <v>89.817976000000002</v>
      </c>
      <c r="AO760" s="152">
        <v>8</v>
      </c>
    </row>
    <row r="761" spans="1:41" x14ac:dyDescent="0.25">
      <c r="A761" s="148">
        <v>43447</v>
      </c>
      <c r="B761" s="152">
        <v>28</v>
      </c>
      <c r="C761" s="152">
        <v>9.9380290000000002</v>
      </c>
      <c r="D761" s="152">
        <v>9.9380290000000002</v>
      </c>
      <c r="E761" s="152">
        <v>8.0173850000000009</v>
      </c>
      <c r="F761" s="152">
        <v>91</v>
      </c>
      <c r="G761" s="152">
        <v>9.7942699999999991</v>
      </c>
      <c r="H761" s="152">
        <v>9.7942699999999991</v>
      </c>
      <c r="I761" s="152">
        <v>8.3097250000000003</v>
      </c>
      <c r="J761" s="152">
        <v>175</v>
      </c>
      <c r="K761" s="152">
        <v>9.6018559999999997</v>
      </c>
      <c r="L761" s="152">
        <v>9.6018559999999997</v>
      </c>
      <c r="M761" s="152">
        <v>8.5300080000000005</v>
      </c>
      <c r="N761" s="152">
        <v>329</v>
      </c>
      <c r="O761" s="152">
        <v>9.2665810000000004</v>
      </c>
      <c r="P761" s="152">
        <v>9.2665810000000004</v>
      </c>
      <c r="Q761" s="152">
        <v>8.6604259999999993</v>
      </c>
      <c r="R761" s="152">
        <v>1092</v>
      </c>
      <c r="S761" s="152">
        <v>96.026415999999998</v>
      </c>
      <c r="T761" s="152">
        <v>96.026415999999998</v>
      </c>
      <c r="U761" s="152">
        <v>7.25</v>
      </c>
      <c r="V761" s="152">
        <v>1820</v>
      </c>
      <c r="W761" s="152">
        <v>96.668965999999998</v>
      </c>
      <c r="X761" s="152">
        <v>96.668965999999998</v>
      </c>
      <c r="Y761" s="152">
        <v>8</v>
      </c>
      <c r="Z761" s="152" t="s">
        <v>251</v>
      </c>
      <c r="AA761" s="152" t="s">
        <v>251</v>
      </c>
      <c r="AB761" s="152" t="s">
        <v>251</v>
      </c>
      <c r="AC761" s="152" t="s">
        <v>251</v>
      </c>
      <c r="AD761" s="152">
        <v>3094</v>
      </c>
      <c r="AE761" s="152">
        <v>91.378356999999994</v>
      </c>
      <c r="AF761" s="152">
        <v>91.378356999999994</v>
      </c>
      <c r="AG761" s="152">
        <v>7.5</v>
      </c>
      <c r="AH761" s="152">
        <v>7280</v>
      </c>
      <c r="AI761" s="152">
        <v>92.280649999999994</v>
      </c>
      <c r="AJ761" s="152">
        <v>92.280649999999994</v>
      </c>
      <c r="AK761" s="152">
        <v>8.5</v>
      </c>
      <c r="AL761" s="152">
        <v>10556</v>
      </c>
      <c r="AM761" s="152">
        <v>86.209663000000006</v>
      </c>
      <c r="AN761" s="152">
        <v>86.209663000000006</v>
      </c>
      <c r="AO761" s="152">
        <v>8</v>
      </c>
    </row>
    <row r="762" spans="1:41" x14ac:dyDescent="0.25">
      <c r="A762" s="148">
        <v>43448</v>
      </c>
      <c r="B762" s="152">
        <v>27</v>
      </c>
      <c r="C762" s="152">
        <v>9.9406859999999995</v>
      </c>
      <c r="D762" s="152">
        <v>9.9406859999999995</v>
      </c>
      <c r="E762" s="152">
        <v>7.9557219999999997</v>
      </c>
      <c r="F762" s="152">
        <v>90</v>
      </c>
      <c r="G762" s="152">
        <v>9.7971219999999999</v>
      </c>
      <c r="H762" s="152">
        <v>9.7971219999999999</v>
      </c>
      <c r="I762" s="152">
        <v>8.2831670000000006</v>
      </c>
      <c r="J762" s="152">
        <v>174</v>
      </c>
      <c r="K762" s="152">
        <v>9.6035640000000004</v>
      </c>
      <c r="L762" s="152">
        <v>9.6035640000000004</v>
      </c>
      <c r="M762" s="152">
        <v>8.5407089999999997</v>
      </c>
      <c r="N762" s="152">
        <v>328</v>
      </c>
      <c r="O762" s="152">
        <v>9.2702460000000002</v>
      </c>
      <c r="P762" s="152">
        <v>9.2702460000000002</v>
      </c>
      <c r="Q762" s="152">
        <v>8.6400030000000001</v>
      </c>
      <c r="R762" s="152">
        <v>1091</v>
      </c>
      <c r="S762" s="152">
        <v>96.108948999999996</v>
      </c>
      <c r="T762" s="152">
        <v>96.129087999999996</v>
      </c>
      <c r="U762" s="152">
        <v>7.25</v>
      </c>
      <c r="V762" s="152">
        <v>1819</v>
      </c>
      <c r="W762" s="152">
        <v>96.795484999999999</v>
      </c>
      <c r="X762" s="152">
        <v>96.817706999999999</v>
      </c>
      <c r="Y762" s="152">
        <v>8</v>
      </c>
      <c r="Z762" s="152" t="s">
        <v>251</v>
      </c>
      <c r="AA762" s="152" t="s">
        <v>251</v>
      </c>
      <c r="AB762" s="152" t="s">
        <v>251</v>
      </c>
      <c r="AC762" s="152" t="s">
        <v>251</v>
      </c>
      <c r="AD762" s="152">
        <v>3093</v>
      </c>
      <c r="AE762" s="152">
        <v>91.552143999999998</v>
      </c>
      <c r="AF762" s="152">
        <v>91.572976999999995</v>
      </c>
      <c r="AG762" s="152">
        <v>7.5</v>
      </c>
      <c r="AH762" s="152">
        <v>7279</v>
      </c>
      <c r="AI762" s="152">
        <v>92.685811999999999</v>
      </c>
      <c r="AJ762" s="152">
        <v>92.709423000000001</v>
      </c>
      <c r="AK762" s="152">
        <v>8.5</v>
      </c>
      <c r="AL762" s="152">
        <v>10555</v>
      </c>
      <c r="AM762" s="152">
        <v>86.565894</v>
      </c>
      <c r="AN762" s="152">
        <v>86.588115999999999</v>
      </c>
      <c r="AO762" s="152">
        <v>8</v>
      </c>
    </row>
    <row r="763" spans="1:41" x14ac:dyDescent="0.25">
      <c r="A763" s="148">
        <v>43451</v>
      </c>
      <c r="B763" s="152">
        <v>24</v>
      </c>
      <c r="C763" s="152">
        <v>9.9474359999999997</v>
      </c>
      <c r="D763" s="152">
        <v>9.9474359999999997</v>
      </c>
      <c r="E763" s="152">
        <v>7.9262639999999998</v>
      </c>
      <c r="F763" s="152">
        <v>87</v>
      </c>
      <c r="G763" s="152">
        <v>9.8040579999999995</v>
      </c>
      <c r="H763" s="152">
        <v>9.8040579999999995</v>
      </c>
      <c r="I763" s="152">
        <v>8.2699890000000007</v>
      </c>
      <c r="J763" s="152">
        <v>171</v>
      </c>
      <c r="K763" s="152">
        <v>9.6102679999999996</v>
      </c>
      <c r="L763" s="152">
        <v>9.6102679999999996</v>
      </c>
      <c r="M763" s="152">
        <v>8.537623</v>
      </c>
      <c r="N763" s="152">
        <v>325</v>
      </c>
      <c r="O763" s="152">
        <v>9.2786609999999996</v>
      </c>
      <c r="P763" s="152">
        <v>9.2786609999999996</v>
      </c>
      <c r="Q763" s="152">
        <v>8.6113900000000001</v>
      </c>
      <c r="R763" s="152">
        <v>1088</v>
      </c>
      <c r="S763" s="152">
        <v>96.270566000000002</v>
      </c>
      <c r="T763" s="152">
        <v>96.351122000000004</v>
      </c>
      <c r="U763" s="152">
        <v>7.25</v>
      </c>
      <c r="V763" s="152">
        <v>1816</v>
      </c>
      <c r="W763" s="152">
        <v>97.11</v>
      </c>
      <c r="X763" s="152">
        <v>97.198888999999994</v>
      </c>
      <c r="Y763" s="152">
        <v>8</v>
      </c>
      <c r="Z763" s="152" t="s">
        <v>251</v>
      </c>
      <c r="AA763" s="152" t="s">
        <v>251</v>
      </c>
      <c r="AB763" s="152" t="s">
        <v>251</v>
      </c>
      <c r="AC763" s="152" t="s">
        <v>251</v>
      </c>
      <c r="AD763" s="152">
        <v>3090</v>
      </c>
      <c r="AE763" s="152">
        <v>92.104135999999997</v>
      </c>
      <c r="AF763" s="152">
        <v>92.187468999999993</v>
      </c>
      <c r="AG763" s="152">
        <v>7.5</v>
      </c>
      <c r="AH763" s="152">
        <v>7276</v>
      </c>
      <c r="AI763" s="152">
        <v>93.970765</v>
      </c>
      <c r="AJ763" s="152">
        <v>94.065208999999996</v>
      </c>
      <c r="AK763" s="152">
        <v>8.5</v>
      </c>
      <c r="AL763" s="152">
        <v>10552</v>
      </c>
      <c r="AM763" s="152">
        <v>87.885025999999996</v>
      </c>
      <c r="AN763" s="152">
        <v>87.973915000000005</v>
      </c>
      <c r="AO763" s="152">
        <v>8</v>
      </c>
    </row>
    <row r="764" spans="1:41" x14ac:dyDescent="0.25">
      <c r="A764" s="148">
        <v>43452</v>
      </c>
      <c r="B764" s="152">
        <v>23</v>
      </c>
      <c r="C764" s="152">
        <v>9.9494120000000006</v>
      </c>
      <c r="D764" s="152">
        <v>9.9494120000000006</v>
      </c>
      <c r="E764" s="152">
        <v>7.9583820000000003</v>
      </c>
      <c r="F764" s="152">
        <v>86</v>
      </c>
      <c r="G764" s="152">
        <v>9.8065549999999995</v>
      </c>
      <c r="H764" s="152">
        <v>9.8065549999999995</v>
      </c>
      <c r="I764" s="152">
        <v>8.2574339999999999</v>
      </c>
      <c r="J764" s="152">
        <v>170</v>
      </c>
      <c r="K764" s="152">
        <v>9.6132279999999994</v>
      </c>
      <c r="L764" s="152">
        <v>9.6132279999999994</v>
      </c>
      <c r="M764" s="152">
        <v>8.5199949999999998</v>
      </c>
      <c r="N764" s="152">
        <v>324</v>
      </c>
      <c r="O764" s="152">
        <v>9.2812129999999993</v>
      </c>
      <c r="P764" s="152">
        <v>9.2812129999999993</v>
      </c>
      <c r="Q764" s="152">
        <v>8.6050409999999999</v>
      </c>
      <c r="R764" s="152">
        <v>1087</v>
      </c>
      <c r="S764" s="152">
        <v>96.474564999999998</v>
      </c>
      <c r="T764" s="152">
        <v>96.575259000000003</v>
      </c>
      <c r="U764" s="152">
        <v>7.25</v>
      </c>
      <c r="V764" s="152">
        <v>1815</v>
      </c>
      <c r="W764" s="152">
        <v>97.428461999999996</v>
      </c>
      <c r="X764" s="152">
        <v>97.539573000000004</v>
      </c>
      <c r="Y764" s="152">
        <v>8</v>
      </c>
      <c r="Z764" s="152" t="s">
        <v>251</v>
      </c>
      <c r="AA764" s="152" t="s">
        <v>251</v>
      </c>
      <c r="AB764" s="152" t="s">
        <v>251</v>
      </c>
      <c r="AC764" s="152" t="s">
        <v>251</v>
      </c>
      <c r="AD764" s="152">
        <v>3089</v>
      </c>
      <c r="AE764" s="152">
        <v>92.681776999999997</v>
      </c>
      <c r="AF764" s="152">
        <v>92.785944000000001</v>
      </c>
      <c r="AG764" s="152">
        <v>7.5</v>
      </c>
      <c r="AH764" s="152">
        <v>7275</v>
      </c>
      <c r="AI764" s="152">
        <v>95.113607000000002</v>
      </c>
      <c r="AJ764" s="152">
        <v>95.231662999999998</v>
      </c>
      <c r="AK764" s="152">
        <v>8.5</v>
      </c>
      <c r="AL764" s="152">
        <v>10551</v>
      </c>
      <c r="AM764" s="152">
        <v>89.186412000000004</v>
      </c>
      <c r="AN764" s="152">
        <v>89.297522999999998</v>
      </c>
      <c r="AO764" s="152">
        <v>8</v>
      </c>
    </row>
    <row r="765" spans="1:41" x14ac:dyDescent="0.25">
      <c r="A765" s="148">
        <v>43453</v>
      </c>
      <c r="B765" s="152">
        <v>22</v>
      </c>
      <c r="C765" s="152">
        <v>9.9513529999999992</v>
      </c>
      <c r="D765" s="152">
        <v>9.9513529999999992</v>
      </c>
      <c r="E765" s="152">
        <v>7.999333</v>
      </c>
      <c r="F765" s="152">
        <v>85</v>
      </c>
      <c r="G765" s="152">
        <v>9.8093500000000002</v>
      </c>
      <c r="H765" s="152">
        <v>9.8093500000000002</v>
      </c>
      <c r="I765" s="152">
        <v>8.231522</v>
      </c>
      <c r="J765" s="152">
        <v>169</v>
      </c>
      <c r="K765" s="152">
        <v>9.6158490000000008</v>
      </c>
      <c r="L765" s="152">
        <v>9.6158490000000008</v>
      </c>
      <c r="M765" s="152">
        <v>8.5100110000000004</v>
      </c>
      <c r="N765" s="152">
        <v>323</v>
      </c>
      <c r="O765" s="152">
        <v>9.2836619999999996</v>
      </c>
      <c r="P765" s="152">
        <v>9.2836619999999996</v>
      </c>
      <c r="Q765" s="152">
        <v>8.6000040000000002</v>
      </c>
      <c r="R765" s="152">
        <v>1086</v>
      </c>
      <c r="S765" s="152">
        <v>96.607207000000002</v>
      </c>
      <c r="T765" s="152">
        <v>96.728039999999993</v>
      </c>
      <c r="U765" s="152">
        <v>7.25</v>
      </c>
      <c r="V765" s="152">
        <v>1814</v>
      </c>
      <c r="W765" s="152">
        <v>97.642537000000004</v>
      </c>
      <c r="X765" s="152">
        <v>97.775869999999998</v>
      </c>
      <c r="Y765" s="152">
        <v>8</v>
      </c>
      <c r="Z765" s="152" t="s">
        <v>251</v>
      </c>
      <c r="AA765" s="152" t="s">
        <v>251</v>
      </c>
      <c r="AB765" s="152" t="s">
        <v>251</v>
      </c>
      <c r="AC765" s="152" t="s">
        <v>251</v>
      </c>
      <c r="AD765" s="152">
        <v>3088</v>
      </c>
      <c r="AE765" s="152">
        <v>93.022041000000002</v>
      </c>
      <c r="AF765" s="152">
        <v>93.147041000000002</v>
      </c>
      <c r="AG765" s="152">
        <v>7.5</v>
      </c>
      <c r="AH765" s="152">
        <v>7274</v>
      </c>
      <c r="AI765" s="152">
        <v>95.918291999999994</v>
      </c>
      <c r="AJ765" s="152">
        <v>96.059959000000006</v>
      </c>
      <c r="AK765" s="152">
        <v>8.5</v>
      </c>
      <c r="AL765" s="152">
        <v>10550</v>
      </c>
      <c r="AM765" s="152">
        <v>90.198920999999999</v>
      </c>
      <c r="AN765" s="152">
        <v>90.332254000000006</v>
      </c>
      <c r="AO765" s="152">
        <v>8</v>
      </c>
    </row>
    <row r="766" spans="1:41" x14ac:dyDescent="0.25">
      <c r="A766" s="148">
        <v>43454</v>
      </c>
      <c r="B766" s="152">
        <v>28</v>
      </c>
      <c r="C766" s="152">
        <v>9.9364779999999993</v>
      </c>
      <c r="D766" s="152">
        <v>9.9364779999999993</v>
      </c>
      <c r="E766" s="152">
        <v>8.2193249999999995</v>
      </c>
      <c r="F766" s="152">
        <v>91</v>
      </c>
      <c r="G766" s="152">
        <v>9.7938960000000002</v>
      </c>
      <c r="H766" s="152">
        <v>9.7938960000000002</v>
      </c>
      <c r="I766" s="152">
        <v>8.3251489999999997</v>
      </c>
      <c r="J766" s="152">
        <v>182</v>
      </c>
      <c r="K766" s="152">
        <v>9.5860380000000003</v>
      </c>
      <c r="L766" s="152">
        <v>9.5860380000000003</v>
      </c>
      <c r="M766" s="152">
        <v>8.5418599999999998</v>
      </c>
      <c r="N766" s="152">
        <v>322</v>
      </c>
      <c r="O766" s="152">
        <v>9.2826380000000004</v>
      </c>
      <c r="P766" s="152">
        <v>9.2826380000000004</v>
      </c>
      <c r="Q766" s="152">
        <v>8.6399969999999993</v>
      </c>
      <c r="R766" s="152">
        <v>1085</v>
      </c>
      <c r="S766" s="152">
        <v>96.687448000000003</v>
      </c>
      <c r="T766" s="152">
        <v>96.828419999999994</v>
      </c>
      <c r="U766" s="152">
        <v>7.25</v>
      </c>
      <c r="V766" s="152">
        <v>1813</v>
      </c>
      <c r="W766" s="152">
        <v>97.920805000000001</v>
      </c>
      <c r="X766" s="152">
        <v>98.076361000000006</v>
      </c>
      <c r="Y766" s="152">
        <v>8</v>
      </c>
      <c r="Z766" s="152" t="s">
        <v>251</v>
      </c>
      <c r="AA766" s="152" t="s">
        <v>251</v>
      </c>
      <c r="AB766" s="152" t="s">
        <v>251</v>
      </c>
      <c r="AC766" s="152" t="s">
        <v>251</v>
      </c>
      <c r="AD766" s="152">
        <v>3087</v>
      </c>
      <c r="AE766" s="152">
        <v>93.308941000000004</v>
      </c>
      <c r="AF766" s="152">
        <v>93.454774</v>
      </c>
      <c r="AG766" s="152">
        <v>7.5</v>
      </c>
      <c r="AH766" s="152">
        <v>7273</v>
      </c>
      <c r="AI766" s="152">
        <v>96.716586000000007</v>
      </c>
      <c r="AJ766" s="152">
        <v>96.881863999999993</v>
      </c>
      <c r="AK766" s="152">
        <v>8.5</v>
      </c>
      <c r="AL766" s="152">
        <v>10549</v>
      </c>
      <c r="AM766" s="152">
        <v>90.911758000000006</v>
      </c>
      <c r="AN766" s="152">
        <v>91.067313999999996</v>
      </c>
      <c r="AO766" s="152">
        <v>8</v>
      </c>
    </row>
    <row r="767" spans="1:41" x14ac:dyDescent="0.25">
      <c r="A767" s="148">
        <v>43455</v>
      </c>
      <c r="B767" s="152">
        <v>27</v>
      </c>
      <c r="C767" s="152">
        <v>9.9386060000000001</v>
      </c>
      <c r="D767" s="152">
        <v>9.9386060000000001</v>
      </c>
      <c r="E767" s="152">
        <v>8.2364329999999999</v>
      </c>
      <c r="F767" s="152">
        <v>90</v>
      </c>
      <c r="G767" s="152">
        <v>9.7959800000000001</v>
      </c>
      <c r="H767" s="152">
        <v>9.7959800000000001</v>
      </c>
      <c r="I767" s="152">
        <v>8.3307640000000003</v>
      </c>
      <c r="J767" s="152">
        <v>181</v>
      </c>
      <c r="K767" s="152">
        <v>9.5876289999999997</v>
      </c>
      <c r="L767" s="152">
        <v>9.5876289999999997</v>
      </c>
      <c r="M767" s="152">
        <v>8.5546220000000002</v>
      </c>
      <c r="N767" s="152">
        <v>321</v>
      </c>
      <c r="O767" s="152">
        <v>9.2817980000000002</v>
      </c>
      <c r="P767" s="152">
        <v>9.2817980000000002</v>
      </c>
      <c r="Q767" s="152">
        <v>8.6778469999999999</v>
      </c>
      <c r="R767" s="152">
        <v>1084</v>
      </c>
      <c r="S767" s="152">
        <v>96.184477999999999</v>
      </c>
      <c r="T767" s="152">
        <v>96.345589000000004</v>
      </c>
      <c r="U767" s="152">
        <v>7.25</v>
      </c>
      <c r="V767" s="152">
        <v>1812</v>
      </c>
      <c r="W767" s="152">
        <v>97.034028000000006</v>
      </c>
      <c r="X767" s="152">
        <v>97.211805999999996</v>
      </c>
      <c r="Y767" s="152">
        <v>8</v>
      </c>
      <c r="Z767" s="152" t="s">
        <v>251</v>
      </c>
      <c r="AA767" s="152" t="s">
        <v>251</v>
      </c>
      <c r="AB767" s="152" t="s">
        <v>251</v>
      </c>
      <c r="AC767" s="152" t="s">
        <v>251</v>
      </c>
      <c r="AD767" s="152">
        <v>3086</v>
      </c>
      <c r="AE767" s="152">
        <v>92.334992</v>
      </c>
      <c r="AF767" s="152">
        <v>92.501659000000004</v>
      </c>
      <c r="AG767" s="152">
        <v>7.5</v>
      </c>
      <c r="AH767" s="152">
        <v>7272</v>
      </c>
      <c r="AI767" s="152">
        <v>95.733046000000002</v>
      </c>
      <c r="AJ767" s="152">
        <v>95.921935000000005</v>
      </c>
      <c r="AK767" s="152">
        <v>8.5</v>
      </c>
      <c r="AL767" s="152">
        <v>10548</v>
      </c>
      <c r="AM767" s="152">
        <v>89.741662000000005</v>
      </c>
      <c r="AN767" s="152">
        <v>89.919439999999994</v>
      </c>
      <c r="AO767" s="152">
        <v>8</v>
      </c>
    </row>
    <row r="768" spans="1:41" x14ac:dyDescent="0.25">
      <c r="A768" s="148">
        <v>43458</v>
      </c>
      <c r="B768" s="152">
        <v>24</v>
      </c>
      <c r="C768" s="152">
        <v>9.946218</v>
      </c>
      <c r="D768" s="152">
        <v>9.946218</v>
      </c>
      <c r="E768" s="152">
        <v>8.1109220000000004</v>
      </c>
      <c r="F768" s="152">
        <v>87</v>
      </c>
      <c r="G768" s="152">
        <v>9.8032889999999995</v>
      </c>
      <c r="H768" s="152">
        <v>9.8032889999999995</v>
      </c>
      <c r="I768" s="152">
        <v>8.3030969999999993</v>
      </c>
      <c r="J768" s="152">
        <v>178</v>
      </c>
      <c r="K768" s="152">
        <v>9.5925770000000004</v>
      </c>
      <c r="L768" s="152">
        <v>9.5925770000000004</v>
      </c>
      <c r="M768" s="152">
        <v>8.5899920000000005</v>
      </c>
      <c r="N768" s="152">
        <v>318</v>
      </c>
      <c r="O768" s="152">
        <v>9.2892200000000003</v>
      </c>
      <c r="P768" s="152">
        <v>9.2892200000000003</v>
      </c>
      <c r="Q768" s="152">
        <v>8.6622620000000001</v>
      </c>
      <c r="R768" s="152">
        <v>1081</v>
      </c>
      <c r="S768" s="152">
        <v>96.185017999999999</v>
      </c>
      <c r="T768" s="152">
        <v>96.406546000000006</v>
      </c>
      <c r="U768" s="152">
        <v>7.25</v>
      </c>
      <c r="V768" s="152">
        <v>1809</v>
      </c>
      <c r="W768" s="152">
        <v>96.841367000000005</v>
      </c>
      <c r="X768" s="152">
        <v>97.085811000000007</v>
      </c>
      <c r="Y768" s="152">
        <v>8</v>
      </c>
      <c r="Z768" s="152" t="s">
        <v>251</v>
      </c>
      <c r="AA768" s="152" t="s">
        <v>251</v>
      </c>
      <c r="AB768" s="152" t="s">
        <v>251</v>
      </c>
      <c r="AC768" s="152" t="s">
        <v>251</v>
      </c>
      <c r="AD768" s="152">
        <v>3083</v>
      </c>
      <c r="AE768" s="152">
        <v>92.195361000000005</v>
      </c>
      <c r="AF768" s="152">
        <v>92.424527999999995</v>
      </c>
      <c r="AG768" s="152">
        <v>7.5</v>
      </c>
      <c r="AH768" s="152">
        <v>7269</v>
      </c>
      <c r="AI768" s="152">
        <v>95.416920000000005</v>
      </c>
      <c r="AJ768" s="152">
        <v>95.676642000000001</v>
      </c>
      <c r="AK768" s="152">
        <v>8.5</v>
      </c>
      <c r="AL768" s="152">
        <v>10545</v>
      </c>
      <c r="AM768" s="152">
        <v>89.648722000000006</v>
      </c>
      <c r="AN768" s="152">
        <v>89.893165999999994</v>
      </c>
      <c r="AO768" s="152">
        <v>8</v>
      </c>
    </row>
    <row r="769" spans="1:41" x14ac:dyDescent="0.25">
      <c r="A769" s="148">
        <v>43460</v>
      </c>
      <c r="B769" s="152">
        <v>22</v>
      </c>
      <c r="C769" s="152">
        <v>9.9482560000000007</v>
      </c>
      <c r="D769" s="152">
        <v>9.9482560000000007</v>
      </c>
      <c r="E769" s="152">
        <v>8.5112410000000001</v>
      </c>
      <c r="F769" s="152">
        <v>85</v>
      </c>
      <c r="G769" s="152">
        <v>9.8120550000000009</v>
      </c>
      <c r="H769" s="152">
        <v>9.8120550000000009</v>
      </c>
      <c r="I769" s="152">
        <v>8.1124939999999999</v>
      </c>
      <c r="J769" s="152">
        <v>176</v>
      </c>
      <c r="K769" s="152">
        <v>9.5975169999999999</v>
      </c>
      <c r="L769" s="152">
        <v>9.5975169999999999</v>
      </c>
      <c r="M769" s="152">
        <v>8.5778510000000008</v>
      </c>
      <c r="N769" s="152">
        <v>316</v>
      </c>
      <c r="O769" s="152">
        <v>9.2933690000000002</v>
      </c>
      <c r="P769" s="152">
        <v>9.2933690000000002</v>
      </c>
      <c r="Q769" s="152">
        <v>8.6623339999999995</v>
      </c>
      <c r="R769" s="152">
        <v>1079</v>
      </c>
      <c r="S769" s="152">
        <v>96.25206</v>
      </c>
      <c r="T769" s="152">
        <v>96.513865999999993</v>
      </c>
      <c r="U769" s="152">
        <v>7.25</v>
      </c>
      <c r="V769" s="152">
        <v>1807</v>
      </c>
      <c r="W769" s="152">
        <v>97.023589999999999</v>
      </c>
      <c r="X769" s="152">
        <v>97.312478999999996</v>
      </c>
      <c r="Y769" s="152">
        <v>8</v>
      </c>
      <c r="Z769" s="152" t="s">
        <v>251</v>
      </c>
      <c r="AA769" s="152" t="s">
        <v>251</v>
      </c>
      <c r="AB769" s="152" t="s">
        <v>251</v>
      </c>
      <c r="AC769" s="152" t="s">
        <v>251</v>
      </c>
      <c r="AD769" s="152">
        <v>3081</v>
      </c>
      <c r="AE769" s="152">
        <v>92.269810000000007</v>
      </c>
      <c r="AF769" s="152">
        <v>92.540643000000003</v>
      </c>
      <c r="AG769" s="152">
        <v>7.5</v>
      </c>
      <c r="AH769" s="152">
        <v>7267</v>
      </c>
      <c r="AI769" s="152">
        <v>95.670587999999995</v>
      </c>
      <c r="AJ769" s="152">
        <v>95.977531999999997</v>
      </c>
      <c r="AK769" s="152">
        <v>8.5</v>
      </c>
      <c r="AL769" s="152">
        <v>10543</v>
      </c>
      <c r="AM769" s="152">
        <v>89.467202</v>
      </c>
      <c r="AN769" s="152">
        <v>89.756090999999998</v>
      </c>
      <c r="AO769" s="152">
        <v>8</v>
      </c>
    </row>
    <row r="770" spans="1:41" x14ac:dyDescent="0.25">
      <c r="A770" s="148">
        <v>43461</v>
      </c>
      <c r="B770" s="152">
        <v>28</v>
      </c>
      <c r="C770" s="152">
        <v>9.9367850000000004</v>
      </c>
      <c r="D770" s="152">
        <v>9.9367850000000004</v>
      </c>
      <c r="E770" s="152">
        <v>8.1793490000000002</v>
      </c>
      <c r="F770" s="152">
        <v>91</v>
      </c>
      <c r="G770" s="152">
        <v>9.7947120000000005</v>
      </c>
      <c r="H770" s="152">
        <v>9.7947120000000005</v>
      </c>
      <c r="I770" s="152">
        <v>8.2914980000000007</v>
      </c>
      <c r="J770" s="152">
        <v>175</v>
      </c>
      <c r="K770" s="152">
        <v>9.599774</v>
      </c>
      <c r="L770" s="152">
        <v>9.599774</v>
      </c>
      <c r="M770" s="152">
        <v>8.576473</v>
      </c>
      <c r="N770" s="152">
        <v>315</v>
      </c>
      <c r="O770" s="152">
        <v>9.2944300000000002</v>
      </c>
      <c r="P770" s="152">
        <v>9.2944300000000002</v>
      </c>
      <c r="Q770" s="152">
        <v>8.6757950000000008</v>
      </c>
      <c r="R770" s="152">
        <v>1078</v>
      </c>
      <c r="S770" s="152">
        <v>96.445607999999993</v>
      </c>
      <c r="T770" s="152">
        <v>96.727552000000003</v>
      </c>
      <c r="U770" s="152">
        <v>7.25</v>
      </c>
      <c r="V770" s="152">
        <v>1806</v>
      </c>
      <c r="W770" s="152">
        <v>97.361834999999999</v>
      </c>
      <c r="X770" s="152">
        <v>97.672945999999996</v>
      </c>
      <c r="Y770" s="152">
        <v>8</v>
      </c>
      <c r="Z770" s="152" t="s">
        <v>251</v>
      </c>
      <c r="AA770" s="152" t="s">
        <v>251</v>
      </c>
      <c r="AB770" s="152" t="s">
        <v>251</v>
      </c>
      <c r="AC770" s="152" t="s">
        <v>251</v>
      </c>
      <c r="AD770" s="152">
        <v>3080</v>
      </c>
      <c r="AE770" s="152">
        <v>92.733591000000004</v>
      </c>
      <c r="AF770" s="152">
        <v>93.025257999999994</v>
      </c>
      <c r="AG770" s="152">
        <v>7.5</v>
      </c>
      <c r="AH770" s="152">
        <v>7266</v>
      </c>
      <c r="AI770" s="152">
        <v>95.821016</v>
      </c>
      <c r="AJ770" s="152">
        <v>96.151572000000002</v>
      </c>
      <c r="AK770" s="152">
        <v>8.5</v>
      </c>
      <c r="AL770" s="152">
        <v>10542</v>
      </c>
      <c r="AM770" s="152">
        <v>89.807755</v>
      </c>
      <c r="AN770" s="152">
        <v>90.118865999999997</v>
      </c>
      <c r="AO770" s="152">
        <v>8</v>
      </c>
    </row>
    <row r="771" spans="1:41" x14ac:dyDescent="0.25">
      <c r="A771" s="148">
        <v>43462</v>
      </c>
      <c r="B771" s="152">
        <v>27</v>
      </c>
      <c r="C771" s="152">
        <v>9.9391619999999996</v>
      </c>
      <c r="D771" s="152">
        <v>9.9391619999999996</v>
      </c>
      <c r="E771" s="152">
        <v>8.1613860000000003</v>
      </c>
      <c r="F771" s="152">
        <v>90</v>
      </c>
      <c r="G771" s="152">
        <v>9.7968919999999997</v>
      </c>
      <c r="H771" s="152">
        <v>9.7968919999999997</v>
      </c>
      <c r="I771" s="152">
        <v>8.2927520000000001</v>
      </c>
      <c r="J771" s="152">
        <v>174</v>
      </c>
      <c r="K771" s="152">
        <v>9.6030669999999994</v>
      </c>
      <c r="L771" s="152">
        <v>9.6030669999999994</v>
      </c>
      <c r="M771" s="152">
        <v>8.5518579999999993</v>
      </c>
      <c r="N771" s="152">
        <v>314</v>
      </c>
      <c r="O771" s="152">
        <v>9.2984570000000009</v>
      </c>
      <c r="P771" s="152">
        <v>9.2984570000000009</v>
      </c>
      <c r="Q771" s="152">
        <v>8.6500029999999999</v>
      </c>
      <c r="R771" s="152">
        <v>1077</v>
      </c>
      <c r="S771" s="152">
        <v>96.650471999999993</v>
      </c>
      <c r="T771" s="152">
        <v>96.952555000000004</v>
      </c>
      <c r="U771" s="152">
        <v>7.25</v>
      </c>
      <c r="V771" s="152">
        <v>1805</v>
      </c>
      <c r="W771" s="152">
        <v>97.674189999999996</v>
      </c>
      <c r="X771" s="152">
        <v>98.007523000000006</v>
      </c>
      <c r="Y771" s="152">
        <v>8</v>
      </c>
      <c r="Z771" s="152" t="s">
        <v>251</v>
      </c>
      <c r="AA771" s="152" t="s">
        <v>251</v>
      </c>
      <c r="AB771" s="152" t="s">
        <v>251</v>
      </c>
      <c r="AC771" s="152" t="s">
        <v>251</v>
      </c>
      <c r="AD771" s="152">
        <v>3079</v>
      </c>
      <c r="AE771" s="152">
        <v>92.928416999999996</v>
      </c>
      <c r="AF771" s="152">
        <v>93.240916999999996</v>
      </c>
      <c r="AG771" s="152">
        <v>7.5</v>
      </c>
      <c r="AH771" s="152">
        <v>7265</v>
      </c>
      <c r="AI771" s="152">
        <v>96.268016000000003</v>
      </c>
      <c r="AJ771" s="152">
        <v>96.622183000000007</v>
      </c>
      <c r="AK771" s="152">
        <v>8.5</v>
      </c>
      <c r="AL771" s="152">
        <v>10541</v>
      </c>
      <c r="AM771" s="152">
        <v>90.291375000000002</v>
      </c>
      <c r="AN771" s="152">
        <v>90.624707999999998</v>
      </c>
      <c r="AO771" s="152">
        <v>8</v>
      </c>
    </row>
    <row r="772" spans="1:41" x14ac:dyDescent="0.25">
      <c r="A772" s="148">
        <v>43465</v>
      </c>
      <c r="B772" s="152">
        <v>24</v>
      </c>
      <c r="C772" s="152">
        <v>9.9463340000000002</v>
      </c>
      <c r="D772" s="152">
        <v>9.9463340000000002</v>
      </c>
      <c r="E772" s="152">
        <v>8.0933340000000005</v>
      </c>
      <c r="F772" s="152">
        <v>87</v>
      </c>
      <c r="G772" s="152">
        <v>9.8034339999999993</v>
      </c>
      <c r="H772" s="152">
        <v>9.8034339999999993</v>
      </c>
      <c r="I772" s="152">
        <v>8.2968530000000005</v>
      </c>
      <c r="J772" s="152">
        <v>171</v>
      </c>
      <c r="K772" s="152">
        <v>9.6095609999999994</v>
      </c>
      <c r="L772" s="152">
        <v>9.6095609999999994</v>
      </c>
      <c r="M772" s="152">
        <v>8.5537399999999995</v>
      </c>
      <c r="N772" s="152">
        <v>311</v>
      </c>
      <c r="O772" s="152">
        <v>9.3046939999999996</v>
      </c>
      <c r="P772" s="152">
        <v>9.3046939999999996</v>
      </c>
      <c r="Q772" s="152">
        <v>8.6499980000000001</v>
      </c>
      <c r="R772" s="152">
        <v>1074</v>
      </c>
      <c r="S772" s="152">
        <v>96.778211999999996</v>
      </c>
      <c r="T772" s="152">
        <v>97.140711999999994</v>
      </c>
      <c r="U772" s="152">
        <v>7.25</v>
      </c>
      <c r="V772" s="152">
        <v>1802</v>
      </c>
      <c r="W772" s="152">
        <v>97.909176000000002</v>
      </c>
      <c r="X772" s="152">
        <v>98.309175999999994</v>
      </c>
      <c r="Y772" s="152">
        <v>8</v>
      </c>
      <c r="Z772" s="152" t="s">
        <v>251</v>
      </c>
      <c r="AA772" s="152" t="s">
        <v>251</v>
      </c>
      <c r="AB772" s="152" t="s">
        <v>251</v>
      </c>
      <c r="AC772" s="152" t="s">
        <v>251</v>
      </c>
      <c r="AD772" s="152">
        <v>3076</v>
      </c>
      <c r="AE772" s="152">
        <v>93.240977000000001</v>
      </c>
      <c r="AF772" s="152">
        <v>93.615977000000001</v>
      </c>
      <c r="AG772" s="152">
        <v>7.5</v>
      </c>
      <c r="AH772" s="152">
        <v>7262</v>
      </c>
      <c r="AI772" s="152">
        <v>96.369821000000002</v>
      </c>
      <c r="AJ772" s="152">
        <v>96.794820999999999</v>
      </c>
      <c r="AK772" s="152">
        <v>8.5</v>
      </c>
      <c r="AL772" s="152">
        <v>10538</v>
      </c>
      <c r="AM772" s="152">
        <v>90.744055000000003</v>
      </c>
      <c r="AN772" s="152">
        <v>91.144054999999994</v>
      </c>
      <c r="AO772" s="152">
        <v>8</v>
      </c>
    </row>
    <row r="773" spans="1:41" x14ac:dyDescent="0.25">
      <c r="A773" s="148">
        <v>43467</v>
      </c>
      <c r="B773" s="152">
        <v>22</v>
      </c>
      <c r="C773" s="152">
        <v>9.9512339999999995</v>
      </c>
      <c r="D773" s="152">
        <v>9.9512339999999995</v>
      </c>
      <c r="E773" s="152">
        <v>8.0189959999999996</v>
      </c>
      <c r="F773" s="152">
        <v>85</v>
      </c>
      <c r="G773" s="152">
        <v>9.808249</v>
      </c>
      <c r="H773" s="152">
        <v>9.808249</v>
      </c>
      <c r="I773" s="152">
        <v>8.2799879999999995</v>
      </c>
      <c r="J773" s="152">
        <v>169</v>
      </c>
      <c r="K773" s="152">
        <v>9.6167289999999994</v>
      </c>
      <c r="L773" s="152">
        <v>9.6167289999999994</v>
      </c>
      <c r="M773" s="152">
        <v>8.4897399999999994</v>
      </c>
      <c r="N773" s="152">
        <v>309</v>
      </c>
      <c r="O773" s="152">
        <v>9.3163300000000007</v>
      </c>
      <c r="P773" s="152">
        <v>9.3163300000000007</v>
      </c>
      <c r="Q773" s="152">
        <v>8.5495979999999996</v>
      </c>
      <c r="R773" s="152">
        <v>1072</v>
      </c>
      <c r="S773" s="152">
        <v>96.817381999999995</v>
      </c>
      <c r="T773" s="152">
        <v>97.220160000000007</v>
      </c>
      <c r="U773" s="152">
        <v>7.25</v>
      </c>
      <c r="V773" s="152">
        <v>1800</v>
      </c>
      <c r="W773" s="152">
        <v>98.073586000000006</v>
      </c>
      <c r="X773" s="152">
        <v>98.518029999999996</v>
      </c>
      <c r="Y773" s="152">
        <v>8</v>
      </c>
      <c r="Z773" s="152" t="s">
        <v>251</v>
      </c>
      <c r="AA773" s="152" t="s">
        <v>251</v>
      </c>
      <c r="AB773" s="152" t="s">
        <v>251</v>
      </c>
      <c r="AC773" s="152" t="s">
        <v>251</v>
      </c>
      <c r="AD773" s="152">
        <v>3074</v>
      </c>
      <c r="AE773" s="152">
        <v>93.498171999999997</v>
      </c>
      <c r="AF773" s="152">
        <v>93.914839000000001</v>
      </c>
      <c r="AG773" s="152">
        <v>7.5</v>
      </c>
      <c r="AH773" s="152">
        <v>7260</v>
      </c>
      <c r="AI773" s="152">
        <v>97.062312000000006</v>
      </c>
      <c r="AJ773" s="152">
        <v>97.534533999999994</v>
      </c>
      <c r="AK773" s="152">
        <v>8.5</v>
      </c>
      <c r="AL773" s="152">
        <v>10536</v>
      </c>
      <c r="AM773" s="152">
        <v>91.149049000000005</v>
      </c>
      <c r="AN773" s="152">
        <v>91.593492999999995</v>
      </c>
      <c r="AO773" s="152">
        <v>8</v>
      </c>
    </row>
    <row r="774" spans="1:41" x14ac:dyDescent="0.25">
      <c r="A774" s="148">
        <v>43468</v>
      </c>
      <c r="B774" s="152">
        <v>28</v>
      </c>
      <c r="C774" s="152">
        <v>9.9386010000000002</v>
      </c>
      <c r="D774" s="152">
        <v>9.9386010000000002</v>
      </c>
      <c r="E774" s="152">
        <v>7.9429259999999999</v>
      </c>
      <c r="F774" s="152">
        <v>91</v>
      </c>
      <c r="G774" s="152">
        <v>9.7952490000000001</v>
      </c>
      <c r="H774" s="152">
        <v>9.7952490000000001</v>
      </c>
      <c r="I774" s="152">
        <v>8.2693549999999991</v>
      </c>
      <c r="J774" s="152">
        <v>182</v>
      </c>
      <c r="K774" s="152">
        <v>9.5879829999999995</v>
      </c>
      <c r="L774" s="152">
        <v>9.5879829999999995</v>
      </c>
      <c r="M774" s="152">
        <v>8.5000009999999993</v>
      </c>
      <c r="N774" s="152">
        <v>308</v>
      </c>
      <c r="O774" s="152">
        <v>9.3198349999999994</v>
      </c>
      <c r="P774" s="152">
        <v>9.3198349999999994</v>
      </c>
      <c r="Q774" s="152">
        <v>8.5301729999999996</v>
      </c>
      <c r="R774" s="152">
        <v>1071</v>
      </c>
      <c r="S774" s="152">
        <v>96.964448000000004</v>
      </c>
      <c r="T774" s="152">
        <v>97.387365000000003</v>
      </c>
      <c r="U774" s="152">
        <v>7.25</v>
      </c>
      <c r="V774" s="152">
        <v>1799</v>
      </c>
      <c r="W774" s="152">
        <v>98.235570999999993</v>
      </c>
      <c r="X774" s="152">
        <v>98.702237999999994</v>
      </c>
      <c r="Y774" s="152">
        <v>8</v>
      </c>
      <c r="Z774" s="152" t="s">
        <v>251</v>
      </c>
      <c r="AA774" s="152" t="s">
        <v>251</v>
      </c>
      <c r="AB774" s="152" t="s">
        <v>251</v>
      </c>
      <c r="AC774" s="152" t="s">
        <v>251</v>
      </c>
      <c r="AD774" s="152">
        <v>3073</v>
      </c>
      <c r="AE774" s="152">
        <v>93.764950999999996</v>
      </c>
      <c r="AF774" s="152">
        <v>94.202450999999996</v>
      </c>
      <c r="AG774" s="152">
        <v>7.5</v>
      </c>
      <c r="AH774" s="152">
        <v>7259</v>
      </c>
      <c r="AI774" s="152">
        <v>97.548103999999995</v>
      </c>
      <c r="AJ774" s="152">
        <v>98.043937</v>
      </c>
      <c r="AK774" s="152">
        <v>8.5</v>
      </c>
      <c r="AL774" s="152">
        <v>10535</v>
      </c>
      <c r="AM774" s="152">
        <v>91.722808999999998</v>
      </c>
      <c r="AN774" s="152">
        <v>92.189475999999999</v>
      </c>
      <c r="AO774" s="152">
        <v>8</v>
      </c>
    </row>
    <row r="775" spans="1:41" x14ac:dyDescent="0.25">
      <c r="A775" s="148">
        <v>43469</v>
      </c>
      <c r="B775" s="152">
        <v>27</v>
      </c>
      <c r="C775" s="152">
        <v>9.9403430000000004</v>
      </c>
      <c r="D775" s="152">
        <v>9.9403430000000004</v>
      </c>
      <c r="E775" s="152">
        <v>8.0020039999999995</v>
      </c>
      <c r="F775" s="152">
        <v>90</v>
      </c>
      <c r="G775" s="152">
        <v>9.7976779999999994</v>
      </c>
      <c r="H775" s="152">
        <v>9.7976779999999994</v>
      </c>
      <c r="I775" s="152">
        <v>8.2599979999999995</v>
      </c>
      <c r="J775" s="152">
        <v>181</v>
      </c>
      <c r="K775" s="152">
        <v>9.5901209999999999</v>
      </c>
      <c r="L775" s="152">
        <v>9.5901209999999999</v>
      </c>
      <c r="M775" s="152">
        <v>8.5007160000000006</v>
      </c>
      <c r="N775" s="152">
        <v>307</v>
      </c>
      <c r="O775" s="152">
        <v>9.3232289999999995</v>
      </c>
      <c r="P775" s="152">
        <v>9.3232289999999995</v>
      </c>
      <c r="Q775" s="152">
        <v>8.5121549999999999</v>
      </c>
      <c r="R775" s="152">
        <v>1070</v>
      </c>
      <c r="S775" s="152">
        <v>97.199995000000001</v>
      </c>
      <c r="T775" s="152">
        <v>97.643051</v>
      </c>
      <c r="U775" s="152">
        <v>7.25</v>
      </c>
      <c r="V775" s="152">
        <v>1798</v>
      </c>
      <c r="W775" s="152">
        <v>98.743639999999999</v>
      </c>
      <c r="X775" s="152">
        <v>99.232529</v>
      </c>
      <c r="Y775" s="152">
        <v>8</v>
      </c>
      <c r="Z775" s="152" t="s">
        <v>251</v>
      </c>
      <c r="AA775" s="152" t="s">
        <v>251</v>
      </c>
      <c r="AB775" s="152" t="s">
        <v>251</v>
      </c>
      <c r="AC775" s="152" t="s">
        <v>251</v>
      </c>
      <c r="AD775" s="152">
        <v>3072</v>
      </c>
      <c r="AE775" s="152">
        <v>94.472413000000003</v>
      </c>
      <c r="AF775" s="152">
        <v>94.930745999999999</v>
      </c>
      <c r="AG775" s="152">
        <v>7.5</v>
      </c>
      <c r="AH775" s="152">
        <v>7258</v>
      </c>
      <c r="AI775" s="152">
        <v>99.035950999999997</v>
      </c>
      <c r="AJ775" s="152">
        <v>99.555395000000004</v>
      </c>
      <c r="AK775" s="152">
        <v>8.5</v>
      </c>
      <c r="AL775" s="152">
        <v>10534</v>
      </c>
      <c r="AM775" s="152">
        <v>93.498732000000004</v>
      </c>
      <c r="AN775" s="152">
        <v>93.987621000000004</v>
      </c>
      <c r="AO775" s="152">
        <v>8</v>
      </c>
    </row>
    <row r="776" spans="1:41" x14ac:dyDescent="0.25">
      <c r="A776" s="148">
        <v>43472</v>
      </c>
      <c r="B776" s="152">
        <v>24</v>
      </c>
      <c r="C776" s="152">
        <v>9.9466739999999998</v>
      </c>
      <c r="D776" s="152">
        <v>9.9466739999999998</v>
      </c>
      <c r="E776" s="152">
        <v>8.0417839999999998</v>
      </c>
      <c r="F776" s="152">
        <v>87</v>
      </c>
      <c r="G776" s="152">
        <v>9.8034029999999994</v>
      </c>
      <c r="H776" s="152">
        <v>9.8034029999999994</v>
      </c>
      <c r="I776" s="152">
        <v>8.2981879999999997</v>
      </c>
      <c r="J776" s="152">
        <v>178</v>
      </c>
      <c r="K776" s="152">
        <v>9.597448</v>
      </c>
      <c r="L776" s="152">
        <v>9.597448</v>
      </c>
      <c r="M776" s="152">
        <v>8.4829849999999993</v>
      </c>
      <c r="N776" s="152">
        <v>304</v>
      </c>
      <c r="O776" s="152">
        <v>9.3289829999999991</v>
      </c>
      <c r="P776" s="152">
        <v>9.3289829999999991</v>
      </c>
      <c r="Q776" s="152">
        <v>8.5178139999999996</v>
      </c>
      <c r="R776" s="152">
        <v>1067</v>
      </c>
      <c r="S776" s="152">
        <v>96.950835999999995</v>
      </c>
      <c r="T776" s="152">
        <v>97.454307999999997</v>
      </c>
      <c r="U776" s="152">
        <v>7.25</v>
      </c>
      <c r="V776" s="152">
        <v>1795</v>
      </c>
      <c r="W776" s="152">
        <v>98.234037999999998</v>
      </c>
      <c r="X776" s="152">
        <v>98.789593999999994</v>
      </c>
      <c r="Y776" s="152">
        <v>8</v>
      </c>
      <c r="Z776" s="152" t="s">
        <v>251</v>
      </c>
      <c r="AA776" s="152" t="s">
        <v>251</v>
      </c>
      <c r="AB776" s="152" t="s">
        <v>251</v>
      </c>
      <c r="AC776" s="152" t="s">
        <v>251</v>
      </c>
      <c r="AD776" s="152">
        <v>3069</v>
      </c>
      <c r="AE776" s="152">
        <v>93.786827000000002</v>
      </c>
      <c r="AF776" s="152">
        <v>94.307659999999998</v>
      </c>
      <c r="AG776" s="152">
        <v>7.5</v>
      </c>
      <c r="AH776" s="152">
        <v>7255</v>
      </c>
      <c r="AI776" s="152">
        <v>98.090124000000003</v>
      </c>
      <c r="AJ776" s="152">
        <v>98.680402000000001</v>
      </c>
      <c r="AK776" s="152">
        <v>8.5</v>
      </c>
      <c r="AL776" s="152">
        <v>10531</v>
      </c>
      <c r="AM776" s="152">
        <v>92.499713999999997</v>
      </c>
      <c r="AN776" s="152">
        <v>93.055269999999993</v>
      </c>
      <c r="AO776" s="152">
        <v>8</v>
      </c>
    </row>
    <row r="777" spans="1:41" x14ac:dyDescent="0.25">
      <c r="A777" s="148">
        <v>43473</v>
      </c>
      <c r="B777" s="152">
        <v>23</v>
      </c>
      <c r="C777" s="152">
        <v>9.9484600000000007</v>
      </c>
      <c r="D777" s="152">
        <v>9.9484600000000007</v>
      </c>
      <c r="E777" s="152">
        <v>8.108924</v>
      </c>
      <c r="F777" s="152">
        <v>86</v>
      </c>
      <c r="G777" s="152">
        <v>9.8059890000000003</v>
      </c>
      <c r="H777" s="152">
        <v>9.8059890000000003</v>
      </c>
      <c r="I777" s="152">
        <v>8.2820719999999994</v>
      </c>
      <c r="J777" s="152">
        <v>177</v>
      </c>
      <c r="K777" s="152">
        <v>9.5988480000000003</v>
      </c>
      <c r="L777" s="152">
        <v>9.5988480000000003</v>
      </c>
      <c r="M777" s="152">
        <v>8.5000029999999995</v>
      </c>
      <c r="N777" s="152">
        <v>303</v>
      </c>
      <c r="O777" s="152">
        <v>9.3287080000000007</v>
      </c>
      <c r="P777" s="152">
        <v>9.3287080000000007</v>
      </c>
      <c r="Q777" s="152">
        <v>8.5496800000000004</v>
      </c>
      <c r="R777" s="152">
        <v>1066</v>
      </c>
      <c r="S777" s="152">
        <v>96.899129000000002</v>
      </c>
      <c r="T777" s="152">
        <v>97.422740000000005</v>
      </c>
      <c r="U777" s="152">
        <v>7.25</v>
      </c>
      <c r="V777" s="152">
        <v>1794</v>
      </c>
      <c r="W777" s="152">
        <v>98.105208000000005</v>
      </c>
      <c r="X777" s="152">
        <v>98.682986</v>
      </c>
      <c r="Y777" s="152">
        <v>8</v>
      </c>
      <c r="Z777" s="152" t="s">
        <v>251</v>
      </c>
      <c r="AA777" s="152" t="s">
        <v>251</v>
      </c>
      <c r="AB777" s="152" t="s">
        <v>251</v>
      </c>
      <c r="AC777" s="152" t="s">
        <v>251</v>
      </c>
      <c r="AD777" s="152">
        <v>3068</v>
      </c>
      <c r="AE777" s="152">
        <v>93.429114999999996</v>
      </c>
      <c r="AF777" s="152">
        <v>93.970782</v>
      </c>
      <c r="AG777" s="152">
        <v>7.5</v>
      </c>
      <c r="AH777" s="152">
        <v>7254</v>
      </c>
      <c r="AI777" s="152">
        <v>97.089803000000003</v>
      </c>
      <c r="AJ777" s="152">
        <v>97.703692000000004</v>
      </c>
      <c r="AK777" s="152">
        <v>8.5</v>
      </c>
      <c r="AL777" s="152">
        <v>10530</v>
      </c>
      <c r="AM777" s="152">
        <v>91.315020000000004</v>
      </c>
      <c r="AN777" s="152">
        <v>91.892797999999999</v>
      </c>
      <c r="AO777" s="152">
        <v>8</v>
      </c>
    </row>
    <row r="778" spans="1:41" x14ac:dyDescent="0.25">
      <c r="A778" s="148">
        <v>43474</v>
      </c>
      <c r="B778" s="152">
        <v>22</v>
      </c>
      <c r="C778" s="152">
        <v>9.9506800000000002</v>
      </c>
      <c r="D778" s="152">
        <v>9.9506800000000002</v>
      </c>
      <c r="E778" s="152">
        <v>8.1105470000000004</v>
      </c>
      <c r="F778" s="152">
        <v>85</v>
      </c>
      <c r="G778" s="152">
        <v>9.8084989999999994</v>
      </c>
      <c r="H778" s="152">
        <v>9.8084989999999994</v>
      </c>
      <c r="I778" s="152">
        <v>8.2689819999999994</v>
      </c>
      <c r="J778" s="152">
        <v>176</v>
      </c>
      <c r="K778" s="152">
        <v>9.6018889999999999</v>
      </c>
      <c r="L778" s="152">
        <v>9.6018889999999999</v>
      </c>
      <c r="M778" s="152">
        <v>8.48081</v>
      </c>
      <c r="N778" s="152">
        <v>302</v>
      </c>
      <c r="O778" s="152">
        <v>9.334308</v>
      </c>
      <c r="P778" s="152">
        <v>9.334308</v>
      </c>
      <c r="Q778" s="152">
        <v>8.5013280000000009</v>
      </c>
      <c r="R778" s="152">
        <v>1065</v>
      </c>
      <c r="S778" s="152">
        <v>96.732012999999995</v>
      </c>
      <c r="T778" s="152">
        <v>97.275762999999998</v>
      </c>
      <c r="U778" s="152">
        <v>7.25</v>
      </c>
      <c r="V778" s="152">
        <v>1793</v>
      </c>
      <c r="W778" s="152">
        <v>97.916224999999997</v>
      </c>
      <c r="X778" s="152">
        <v>98.516225000000006</v>
      </c>
      <c r="Y778" s="152">
        <v>8</v>
      </c>
      <c r="Z778" s="152" t="s">
        <v>251</v>
      </c>
      <c r="AA778" s="152" t="s">
        <v>251</v>
      </c>
      <c r="AB778" s="152" t="s">
        <v>251</v>
      </c>
      <c r="AC778" s="152" t="s">
        <v>251</v>
      </c>
      <c r="AD778" s="152">
        <v>3067</v>
      </c>
      <c r="AE778" s="152">
        <v>92.987863000000004</v>
      </c>
      <c r="AF778" s="152">
        <v>93.550363000000004</v>
      </c>
      <c r="AG778" s="152">
        <v>7.5</v>
      </c>
      <c r="AH778" s="152">
        <v>7253</v>
      </c>
      <c r="AI778" s="152">
        <v>96.091598000000005</v>
      </c>
      <c r="AJ778" s="152">
        <v>96.729097999999993</v>
      </c>
      <c r="AK778" s="152">
        <v>8.5</v>
      </c>
      <c r="AL778" s="152">
        <v>10529</v>
      </c>
      <c r="AM778" s="152">
        <v>90.214662000000004</v>
      </c>
      <c r="AN778" s="152">
        <v>90.814661999999998</v>
      </c>
      <c r="AO778" s="152">
        <v>8</v>
      </c>
    </row>
    <row r="779" spans="1:41" x14ac:dyDescent="0.25">
      <c r="A779" s="148">
        <v>43475</v>
      </c>
      <c r="B779" s="152">
        <v>28</v>
      </c>
      <c r="C779" s="152">
        <v>9.9384700000000006</v>
      </c>
      <c r="D779" s="152">
        <v>9.9384700000000006</v>
      </c>
      <c r="E779" s="152">
        <v>7.9599780000000004</v>
      </c>
      <c r="F779" s="152">
        <v>91</v>
      </c>
      <c r="G779" s="152">
        <v>9.7967700000000004</v>
      </c>
      <c r="H779" s="152">
        <v>9.7967700000000004</v>
      </c>
      <c r="I779" s="152">
        <v>8.2066520000000001</v>
      </c>
      <c r="J779" s="152">
        <v>175</v>
      </c>
      <c r="K779" s="152">
        <v>9.605321</v>
      </c>
      <c r="L779" s="152">
        <v>9.605321</v>
      </c>
      <c r="M779" s="152">
        <v>8.4527219999999996</v>
      </c>
      <c r="N779" s="152">
        <v>357</v>
      </c>
      <c r="O779" s="152">
        <v>9.2183949999999992</v>
      </c>
      <c r="P779" s="152">
        <v>9.2183949999999992</v>
      </c>
      <c r="Q779" s="152">
        <v>8.5500039999999995</v>
      </c>
      <c r="R779" s="152">
        <v>1064</v>
      </c>
      <c r="S779" s="152">
        <v>96.885942999999997</v>
      </c>
      <c r="T779" s="152">
        <v>97.449832000000001</v>
      </c>
      <c r="U779" s="152">
        <v>7.25</v>
      </c>
      <c r="V779" s="152">
        <v>1792</v>
      </c>
      <c r="W779" s="152">
        <v>98.263475999999997</v>
      </c>
      <c r="X779" s="152">
        <v>98.885698000000005</v>
      </c>
      <c r="Y779" s="152">
        <v>8</v>
      </c>
      <c r="Z779" s="152" t="s">
        <v>251</v>
      </c>
      <c r="AA779" s="152" t="s">
        <v>251</v>
      </c>
      <c r="AB779" s="152" t="s">
        <v>251</v>
      </c>
      <c r="AC779" s="152" t="s">
        <v>251</v>
      </c>
      <c r="AD779" s="152">
        <v>3066</v>
      </c>
      <c r="AE779" s="152">
        <v>93.384161000000006</v>
      </c>
      <c r="AF779" s="152">
        <v>93.967494000000002</v>
      </c>
      <c r="AG779" s="152">
        <v>7.5</v>
      </c>
      <c r="AH779" s="152">
        <v>7252</v>
      </c>
      <c r="AI779" s="152">
        <v>96.007532999999995</v>
      </c>
      <c r="AJ779" s="152">
        <v>96.668644</v>
      </c>
      <c r="AK779" s="152">
        <v>8.5</v>
      </c>
      <c r="AL779" s="152">
        <v>10528</v>
      </c>
      <c r="AM779" s="152">
        <v>90.107635999999999</v>
      </c>
      <c r="AN779" s="152">
        <v>90.729857999999993</v>
      </c>
      <c r="AO779" s="152">
        <v>8</v>
      </c>
    </row>
    <row r="780" spans="1:41" x14ac:dyDescent="0.25">
      <c r="A780" s="148">
        <v>43476</v>
      </c>
      <c r="B780" s="152">
        <v>27</v>
      </c>
      <c r="C780" s="152">
        <v>9.9402190000000008</v>
      </c>
      <c r="D780" s="152">
        <v>9.9402190000000008</v>
      </c>
      <c r="E780" s="152">
        <v>8.0187369999999998</v>
      </c>
      <c r="F780" s="152">
        <v>90</v>
      </c>
      <c r="G780" s="152">
        <v>9.7997510000000005</v>
      </c>
      <c r="H780" s="152">
        <v>9.7997510000000005</v>
      </c>
      <c r="I780" s="152">
        <v>8.1736360000000001</v>
      </c>
      <c r="J780" s="152">
        <v>174</v>
      </c>
      <c r="K780" s="152">
        <v>9.6073369999999993</v>
      </c>
      <c r="L780" s="152">
        <v>9.6073369999999993</v>
      </c>
      <c r="M780" s="152">
        <v>8.4561019999999996</v>
      </c>
      <c r="N780" s="152">
        <v>356</v>
      </c>
      <c r="O780" s="152">
        <v>9.2204139999999999</v>
      </c>
      <c r="P780" s="152">
        <v>9.2204139999999999</v>
      </c>
      <c r="Q780" s="152">
        <v>8.5500000000000007</v>
      </c>
      <c r="R780" s="152">
        <v>1063</v>
      </c>
      <c r="S780" s="152">
        <v>96.990538000000001</v>
      </c>
      <c r="T780" s="152">
        <v>97.574566000000004</v>
      </c>
      <c r="U780" s="152">
        <v>7.25</v>
      </c>
      <c r="V780" s="152">
        <v>1791</v>
      </c>
      <c r="W780" s="152">
        <v>98.349935000000002</v>
      </c>
      <c r="X780" s="152">
        <v>98.994378999999995</v>
      </c>
      <c r="Y780" s="152">
        <v>8</v>
      </c>
      <c r="Z780" s="152" t="s">
        <v>251</v>
      </c>
      <c r="AA780" s="152" t="s">
        <v>251</v>
      </c>
      <c r="AB780" s="152" t="s">
        <v>251</v>
      </c>
      <c r="AC780" s="152" t="s">
        <v>251</v>
      </c>
      <c r="AD780" s="152">
        <v>3065</v>
      </c>
      <c r="AE780" s="152">
        <v>93.501903999999996</v>
      </c>
      <c r="AF780" s="152">
        <v>94.106071</v>
      </c>
      <c r="AG780" s="152">
        <v>7.5</v>
      </c>
      <c r="AH780" s="152">
        <v>7251</v>
      </c>
      <c r="AI780" s="152">
        <v>95.645751000000004</v>
      </c>
      <c r="AJ780" s="152">
        <v>96.330472999999998</v>
      </c>
      <c r="AK780" s="152">
        <v>8.5</v>
      </c>
      <c r="AL780" s="152">
        <v>10527</v>
      </c>
      <c r="AM780" s="152">
        <v>89.649040999999997</v>
      </c>
      <c r="AN780" s="152">
        <v>90.293485000000004</v>
      </c>
      <c r="AO780" s="152">
        <v>8</v>
      </c>
    </row>
    <row r="781" spans="1:41" x14ac:dyDescent="0.25">
      <c r="A781" s="148">
        <v>43479</v>
      </c>
      <c r="B781" s="152">
        <v>24</v>
      </c>
      <c r="C781" s="152">
        <v>9.9457869999999993</v>
      </c>
      <c r="D781" s="152">
        <v>9.9457869999999993</v>
      </c>
      <c r="E781" s="152">
        <v>8.1762759999999997</v>
      </c>
      <c r="F781" s="152">
        <v>87</v>
      </c>
      <c r="G781" s="152">
        <v>9.8059309999999993</v>
      </c>
      <c r="H781" s="152">
        <v>9.8059309999999993</v>
      </c>
      <c r="I781" s="152">
        <v>8.1893720000000005</v>
      </c>
      <c r="J781" s="152">
        <v>171</v>
      </c>
      <c r="K781" s="152">
        <v>9.615024</v>
      </c>
      <c r="L781" s="152">
        <v>9.615024</v>
      </c>
      <c r="M781" s="152">
        <v>8.4292639999999999</v>
      </c>
      <c r="N781" s="152">
        <v>353</v>
      </c>
      <c r="O781" s="152">
        <v>9.2281960000000005</v>
      </c>
      <c r="P781" s="152">
        <v>9.2281960000000005</v>
      </c>
      <c r="Q781" s="152">
        <v>8.5293910000000004</v>
      </c>
      <c r="R781" s="152">
        <v>1060</v>
      </c>
      <c r="S781" s="152">
        <v>97.095960000000005</v>
      </c>
      <c r="T781" s="152">
        <v>97.740403999999998</v>
      </c>
      <c r="U781" s="152">
        <v>7.25</v>
      </c>
      <c r="V781" s="152">
        <v>1788</v>
      </c>
      <c r="W781" s="152">
        <v>98.476247999999998</v>
      </c>
      <c r="X781" s="152">
        <v>99.187359000000001</v>
      </c>
      <c r="Y781" s="152">
        <v>8</v>
      </c>
      <c r="Z781" s="152" t="s">
        <v>251</v>
      </c>
      <c r="AA781" s="152" t="s">
        <v>251</v>
      </c>
      <c r="AB781" s="152" t="s">
        <v>251</v>
      </c>
      <c r="AC781" s="152" t="s">
        <v>251</v>
      </c>
      <c r="AD781" s="152">
        <v>3790</v>
      </c>
      <c r="AE781" s="152">
        <v>99.083213999999998</v>
      </c>
      <c r="AF781" s="152">
        <v>99.838769999999997</v>
      </c>
      <c r="AG781" s="152">
        <v>8.5</v>
      </c>
      <c r="AH781" s="152">
        <v>7248</v>
      </c>
      <c r="AI781" s="152">
        <v>96.632838000000007</v>
      </c>
      <c r="AJ781" s="152">
        <v>97.388394000000005</v>
      </c>
      <c r="AK781" s="152">
        <v>8.5</v>
      </c>
      <c r="AL781" s="152">
        <v>10524</v>
      </c>
      <c r="AM781" s="152">
        <v>90.756703999999999</v>
      </c>
      <c r="AN781" s="152">
        <v>91.467815000000002</v>
      </c>
      <c r="AO781" s="152">
        <v>8</v>
      </c>
    </row>
    <row r="782" spans="1:41" x14ac:dyDescent="0.25">
      <c r="A782" s="148">
        <v>43480</v>
      </c>
      <c r="B782" s="152">
        <v>23</v>
      </c>
      <c r="C782" s="152">
        <v>9.9480109999999993</v>
      </c>
      <c r="D782" s="152">
        <v>9.9480109999999993</v>
      </c>
      <c r="E782" s="152">
        <v>8.1799350000000004</v>
      </c>
      <c r="F782" s="152">
        <v>86</v>
      </c>
      <c r="G782" s="152">
        <v>9.8081040000000002</v>
      </c>
      <c r="H782" s="152">
        <v>9.8081040000000002</v>
      </c>
      <c r="I782" s="152">
        <v>8.1900189999999995</v>
      </c>
      <c r="J782" s="152">
        <v>170</v>
      </c>
      <c r="K782" s="152">
        <v>9.6185659999999995</v>
      </c>
      <c r="L782" s="152">
        <v>9.6185659999999995</v>
      </c>
      <c r="M782" s="152">
        <v>8.3977439999999994</v>
      </c>
      <c r="N782" s="152">
        <v>352</v>
      </c>
      <c r="O782" s="152">
        <v>9.230143</v>
      </c>
      <c r="P782" s="152">
        <v>9.230143</v>
      </c>
      <c r="Q782" s="152">
        <v>8.5302439999999997</v>
      </c>
      <c r="R782" s="152">
        <v>1059</v>
      </c>
      <c r="S782" s="152">
        <v>97.106837999999996</v>
      </c>
      <c r="T782" s="152">
        <v>97.771421000000004</v>
      </c>
      <c r="U782" s="152">
        <v>7.25</v>
      </c>
      <c r="V782" s="152">
        <v>1787</v>
      </c>
      <c r="W782" s="152">
        <v>98.391853999999995</v>
      </c>
      <c r="X782" s="152">
        <v>99.125186999999997</v>
      </c>
      <c r="Y782" s="152">
        <v>8</v>
      </c>
      <c r="Z782" s="152" t="s">
        <v>251</v>
      </c>
      <c r="AA782" s="152" t="s">
        <v>251</v>
      </c>
      <c r="AB782" s="152" t="s">
        <v>251</v>
      </c>
      <c r="AC782" s="152" t="s">
        <v>251</v>
      </c>
      <c r="AD782" s="152">
        <v>3789</v>
      </c>
      <c r="AE782" s="152">
        <v>98.823395000000005</v>
      </c>
      <c r="AF782" s="152">
        <v>99.602562000000006</v>
      </c>
      <c r="AG782" s="152">
        <v>8.5</v>
      </c>
      <c r="AH782" s="152">
        <v>7247</v>
      </c>
      <c r="AI782" s="152">
        <v>96.185428000000002</v>
      </c>
      <c r="AJ782" s="152">
        <v>96.964595000000003</v>
      </c>
      <c r="AK782" s="152">
        <v>8.5</v>
      </c>
      <c r="AL782" s="152">
        <v>10523</v>
      </c>
      <c r="AM782" s="152">
        <v>90.383155000000002</v>
      </c>
      <c r="AN782" s="152">
        <v>91.116488000000004</v>
      </c>
      <c r="AO782" s="152">
        <v>8</v>
      </c>
    </row>
    <row r="783" spans="1:41" x14ac:dyDescent="0.25">
      <c r="A783" s="148">
        <v>43481</v>
      </c>
      <c r="B783" s="152">
        <v>22</v>
      </c>
      <c r="C783" s="152">
        <v>9.9506230000000002</v>
      </c>
      <c r="D783" s="152">
        <v>9.9506230000000002</v>
      </c>
      <c r="E783" s="152">
        <v>8.1199670000000008</v>
      </c>
      <c r="F783" s="152">
        <v>85</v>
      </c>
      <c r="G783" s="152">
        <v>9.8100629999999995</v>
      </c>
      <c r="H783" s="152">
        <v>9.8100629999999995</v>
      </c>
      <c r="I783" s="152">
        <v>8.2001419999999996</v>
      </c>
      <c r="J783" s="152">
        <v>169</v>
      </c>
      <c r="K783" s="152">
        <v>9.6198420000000002</v>
      </c>
      <c r="L783" s="152">
        <v>9.6198420000000002</v>
      </c>
      <c r="M783" s="152">
        <v>8.4180600000000005</v>
      </c>
      <c r="N783" s="152">
        <v>351</v>
      </c>
      <c r="O783" s="152">
        <v>9.2313519999999993</v>
      </c>
      <c r="P783" s="152">
        <v>9.2313519999999993</v>
      </c>
      <c r="Q783" s="152">
        <v>8.5399940000000001</v>
      </c>
      <c r="R783" s="152">
        <v>1058</v>
      </c>
      <c r="S783" s="152">
        <v>97.169411999999994</v>
      </c>
      <c r="T783" s="152">
        <v>97.854134000000002</v>
      </c>
      <c r="U783" s="152">
        <v>7.25</v>
      </c>
      <c r="V783" s="152">
        <v>1786</v>
      </c>
      <c r="W783" s="152">
        <v>98.431075000000007</v>
      </c>
      <c r="X783" s="152">
        <v>99.186631000000006</v>
      </c>
      <c r="Y783" s="152">
        <v>8</v>
      </c>
      <c r="Z783" s="152" t="s">
        <v>251</v>
      </c>
      <c r="AA783" s="152" t="s">
        <v>251</v>
      </c>
      <c r="AB783" s="152" t="s">
        <v>251</v>
      </c>
      <c r="AC783" s="152" t="s">
        <v>251</v>
      </c>
      <c r="AD783" s="152">
        <v>3788</v>
      </c>
      <c r="AE783" s="152">
        <v>99.042260999999996</v>
      </c>
      <c r="AF783" s="152">
        <v>99.845039</v>
      </c>
      <c r="AG783" s="152">
        <v>8.5</v>
      </c>
      <c r="AH783" s="152">
        <v>7246</v>
      </c>
      <c r="AI783" s="152">
        <v>96.447817000000001</v>
      </c>
      <c r="AJ783" s="152">
        <v>97.250595000000004</v>
      </c>
      <c r="AK783" s="152">
        <v>8.5</v>
      </c>
      <c r="AL783" s="152">
        <v>10522</v>
      </c>
      <c r="AM783" s="152">
        <v>90.479097999999993</v>
      </c>
      <c r="AN783" s="152">
        <v>91.234654000000006</v>
      </c>
      <c r="AO783" s="152">
        <v>8</v>
      </c>
    </row>
    <row r="784" spans="1:41" x14ac:dyDescent="0.25">
      <c r="A784" s="148">
        <v>43482</v>
      </c>
      <c r="B784" s="152">
        <v>28</v>
      </c>
      <c r="C784" s="152">
        <v>9.9383979999999994</v>
      </c>
      <c r="D784" s="152">
        <v>9.9383979999999994</v>
      </c>
      <c r="E784" s="152">
        <v>7.9693500000000004</v>
      </c>
      <c r="F784" s="152">
        <v>90</v>
      </c>
      <c r="G784" s="152">
        <v>9.7992659999999994</v>
      </c>
      <c r="H784" s="152">
        <v>9.7992659999999994</v>
      </c>
      <c r="I784" s="152">
        <v>8.1938379999999995</v>
      </c>
      <c r="J784" s="152">
        <v>182</v>
      </c>
      <c r="K784" s="152">
        <v>9.5916099999999993</v>
      </c>
      <c r="L784" s="152">
        <v>9.5916099999999993</v>
      </c>
      <c r="M784" s="152">
        <v>8.4219899999999992</v>
      </c>
      <c r="N784" s="152">
        <v>350</v>
      </c>
      <c r="O784" s="152">
        <v>9.2330059999999996</v>
      </c>
      <c r="P784" s="152">
        <v>9.2330059999999996</v>
      </c>
      <c r="Q784" s="152">
        <v>8.5444340000000008</v>
      </c>
      <c r="R784" s="152">
        <v>1057</v>
      </c>
      <c r="S784" s="152">
        <v>97.001283000000001</v>
      </c>
      <c r="T784" s="152">
        <v>97.706143999999995</v>
      </c>
      <c r="U784" s="152">
        <v>7.25</v>
      </c>
      <c r="V784" s="152">
        <v>1785</v>
      </c>
      <c r="W784" s="152">
        <v>98.115977000000001</v>
      </c>
      <c r="X784" s="152">
        <v>98.893754999999999</v>
      </c>
      <c r="Y784" s="152">
        <v>8</v>
      </c>
      <c r="Z784" s="152" t="s">
        <v>251</v>
      </c>
      <c r="AA784" s="152" t="s">
        <v>251</v>
      </c>
      <c r="AB784" s="152" t="s">
        <v>251</v>
      </c>
      <c r="AC784" s="152" t="s">
        <v>251</v>
      </c>
      <c r="AD784" s="152">
        <v>3787</v>
      </c>
      <c r="AE784" s="152">
        <v>98.557241000000005</v>
      </c>
      <c r="AF784" s="152">
        <v>99.383629999999997</v>
      </c>
      <c r="AG784" s="152">
        <v>8.5</v>
      </c>
      <c r="AH784" s="152">
        <v>7245</v>
      </c>
      <c r="AI784" s="152">
        <v>95.812916999999999</v>
      </c>
      <c r="AJ784" s="152">
        <v>96.639306000000005</v>
      </c>
      <c r="AK784" s="152">
        <v>8.5</v>
      </c>
      <c r="AL784" s="152">
        <v>10521</v>
      </c>
      <c r="AM784" s="152">
        <v>89.839596</v>
      </c>
      <c r="AN784" s="152">
        <v>90.617373999999998</v>
      </c>
      <c r="AO784" s="152">
        <v>8</v>
      </c>
    </row>
    <row r="785" spans="1:41" x14ac:dyDescent="0.25">
      <c r="A785" s="148">
        <v>43483</v>
      </c>
      <c r="B785" s="152">
        <v>27</v>
      </c>
      <c r="C785" s="152">
        <v>9.9391879999999997</v>
      </c>
      <c r="D785" s="152">
        <v>9.9391879999999997</v>
      </c>
      <c r="E785" s="152">
        <v>8.1578759999999999</v>
      </c>
      <c r="F785" s="152">
        <v>89</v>
      </c>
      <c r="G785" s="152">
        <v>9.8015969999999992</v>
      </c>
      <c r="H785" s="152">
        <v>9.8015969999999992</v>
      </c>
      <c r="I785" s="152">
        <v>8.1877370000000003</v>
      </c>
      <c r="J785" s="152">
        <v>181</v>
      </c>
      <c r="K785" s="152">
        <v>9.5938929999999996</v>
      </c>
      <c r="L785" s="152">
        <v>9.5938929999999996</v>
      </c>
      <c r="M785" s="152">
        <v>8.4191749999999992</v>
      </c>
      <c r="N785" s="152">
        <v>349</v>
      </c>
      <c r="O785" s="152">
        <v>9.2378780000000003</v>
      </c>
      <c r="P785" s="152">
        <v>9.2378780000000003</v>
      </c>
      <c r="Q785" s="152">
        <v>8.5099959999999992</v>
      </c>
      <c r="R785" s="152">
        <v>1056</v>
      </c>
      <c r="S785" s="152">
        <v>97.102841999999995</v>
      </c>
      <c r="T785" s="152">
        <v>97.827842000000004</v>
      </c>
      <c r="U785" s="152">
        <v>7.25</v>
      </c>
      <c r="V785" s="152">
        <v>1784</v>
      </c>
      <c r="W785" s="152">
        <v>98.228128999999996</v>
      </c>
      <c r="X785" s="152">
        <v>99.028129000000007</v>
      </c>
      <c r="Y785" s="152">
        <v>8</v>
      </c>
      <c r="Z785" s="152" t="s">
        <v>251</v>
      </c>
      <c r="AA785" s="152" t="s">
        <v>251</v>
      </c>
      <c r="AB785" s="152" t="s">
        <v>251</v>
      </c>
      <c r="AC785" s="152" t="s">
        <v>251</v>
      </c>
      <c r="AD785" s="152">
        <v>3786</v>
      </c>
      <c r="AE785" s="152">
        <v>98.743255000000005</v>
      </c>
      <c r="AF785" s="152">
        <v>99.593254999999999</v>
      </c>
      <c r="AG785" s="152">
        <v>8.5</v>
      </c>
      <c r="AH785" s="152">
        <v>7244</v>
      </c>
      <c r="AI785" s="152">
        <v>95.847289000000004</v>
      </c>
      <c r="AJ785" s="152">
        <v>96.697288999999998</v>
      </c>
      <c r="AK785" s="152">
        <v>8.5</v>
      </c>
      <c r="AL785" s="152">
        <v>10520</v>
      </c>
      <c r="AM785" s="152">
        <v>89.914197000000001</v>
      </c>
      <c r="AN785" s="152">
        <v>90.714196999999999</v>
      </c>
      <c r="AO785" s="152">
        <v>8</v>
      </c>
    </row>
    <row r="786" spans="1:41" x14ac:dyDescent="0.25">
      <c r="A786" s="148">
        <v>43486</v>
      </c>
      <c r="B786" s="152">
        <v>24</v>
      </c>
      <c r="C786" s="152">
        <v>9.9461259999999996</v>
      </c>
      <c r="D786" s="152">
        <v>9.9461259999999996</v>
      </c>
      <c r="E786" s="152">
        <v>8.1248719999999999</v>
      </c>
      <c r="F786" s="152">
        <v>86</v>
      </c>
      <c r="G786" s="152">
        <v>9.8081130000000005</v>
      </c>
      <c r="H786" s="152">
        <v>9.8081130000000005</v>
      </c>
      <c r="I786" s="152">
        <v>8.1896269999999998</v>
      </c>
      <c r="J786" s="152">
        <v>178</v>
      </c>
      <c r="K786" s="152">
        <v>9.6010589999999993</v>
      </c>
      <c r="L786" s="152">
        <v>9.6010589999999993</v>
      </c>
      <c r="M786" s="152">
        <v>8.4037290000000002</v>
      </c>
      <c r="N786" s="152">
        <v>346</v>
      </c>
      <c r="O786" s="152">
        <v>9.2439339999999994</v>
      </c>
      <c r="P786" s="152">
        <v>9.2439339999999994</v>
      </c>
      <c r="Q786" s="152">
        <v>8.5099940000000007</v>
      </c>
      <c r="R786" s="152">
        <v>1053</v>
      </c>
      <c r="S786" s="152">
        <v>97.043124000000006</v>
      </c>
      <c r="T786" s="152">
        <v>97.828541000000001</v>
      </c>
      <c r="U786" s="152">
        <v>7.25</v>
      </c>
      <c r="V786" s="152">
        <v>1781</v>
      </c>
      <c r="W786" s="152">
        <v>98.157565000000005</v>
      </c>
      <c r="X786" s="152">
        <v>99.024231999999998</v>
      </c>
      <c r="Y786" s="152">
        <v>8</v>
      </c>
      <c r="Z786" s="152" t="s">
        <v>251</v>
      </c>
      <c r="AA786" s="152" t="s">
        <v>251</v>
      </c>
      <c r="AB786" s="152" t="s">
        <v>251</v>
      </c>
      <c r="AC786" s="152" t="s">
        <v>251</v>
      </c>
      <c r="AD786" s="152">
        <v>3783</v>
      </c>
      <c r="AE786" s="152">
        <v>98.498587999999998</v>
      </c>
      <c r="AF786" s="152">
        <v>99.419421</v>
      </c>
      <c r="AG786" s="152">
        <v>8.5</v>
      </c>
      <c r="AH786" s="152">
        <v>7241</v>
      </c>
      <c r="AI786" s="152">
        <v>95.552536000000003</v>
      </c>
      <c r="AJ786" s="152">
        <v>96.473369000000005</v>
      </c>
      <c r="AK786" s="152">
        <v>8.5</v>
      </c>
      <c r="AL786" s="152">
        <v>10517</v>
      </c>
      <c r="AM786" s="152">
        <v>89.615864999999999</v>
      </c>
      <c r="AN786" s="152">
        <v>90.482532000000006</v>
      </c>
      <c r="AO786" s="152">
        <v>8</v>
      </c>
    </row>
    <row r="787" spans="1:41" x14ac:dyDescent="0.25">
      <c r="A787" s="148">
        <v>43487</v>
      </c>
      <c r="B787" s="152">
        <v>23</v>
      </c>
      <c r="C787" s="152">
        <v>9.9484949999999994</v>
      </c>
      <c r="D787" s="152">
        <v>9.9484949999999994</v>
      </c>
      <c r="E787" s="152">
        <v>8.103389</v>
      </c>
      <c r="F787" s="152">
        <v>85</v>
      </c>
      <c r="G787" s="152">
        <v>9.8098980000000005</v>
      </c>
      <c r="H787" s="152">
        <v>9.8098980000000005</v>
      </c>
      <c r="I787" s="152">
        <v>8.2074029999999993</v>
      </c>
      <c r="J787" s="152">
        <v>177</v>
      </c>
      <c r="K787" s="152">
        <v>9.6032050000000009</v>
      </c>
      <c r="L787" s="152">
        <v>9.6032050000000009</v>
      </c>
      <c r="M787" s="152">
        <v>8.4038679999999992</v>
      </c>
      <c r="N787" s="152">
        <v>345</v>
      </c>
      <c r="O787" s="152">
        <v>9.2464860000000009</v>
      </c>
      <c r="P787" s="152">
        <v>9.2464860000000009</v>
      </c>
      <c r="Q787" s="152">
        <v>8.5035059999999998</v>
      </c>
      <c r="R787" s="152">
        <v>1052</v>
      </c>
      <c r="S787" s="152">
        <v>97.118308999999996</v>
      </c>
      <c r="T787" s="152">
        <v>97.923865000000006</v>
      </c>
      <c r="U787" s="152">
        <v>7.25</v>
      </c>
      <c r="V787" s="152">
        <v>1780</v>
      </c>
      <c r="W787" s="152">
        <v>98.247262000000006</v>
      </c>
      <c r="X787" s="152">
        <v>99.136150999999998</v>
      </c>
      <c r="Y787" s="152">
        <v>8</v>
      </c>
      <c r="Z787" s="152" t="s">
        <v>251</v>
      </c>
      <c r="AA787" s="152" t="s">
        <v>251</v>
      </c>
      <c r="AB787" s="152" t="s">
        <v>251</v>
      </c>
      <c r="AC787" s="152" t="s">
        <v>251</v>
      </c>
      <c r="AD787" s="152">
        <v>3782</v>
      </c>
      <c r="AE787" s="152">
        <v>98.525625000000005</v>
      </c>
      <c r="AF787" s="152">
        <v>99.470068999999995</v>
      </c>
      <c r="AG787" s="152">
        <v>8.5</v>
      </c>
      <c r="AH787" s="152">
        <v>7240</v>
      </c>
      <c r="AI787" s="152">
        <v>95.288315999999995</v>
      </c>
      <c r="AJ787" s="152">
        <v>96.232759999999999</v>
      </c>
      <c r="AK787" s="152">
        <v>8.5</v>
      </c>
      <c r="AL787" s="152">
        <v>10516</v>
      </c>
      <c r="AM787" s="152">
        <v>89.358829</v>
      </c>
      <c r="AN787" s="152">
        <v>90.247718000000006</v>
      </c>
      <c r="AO787" s="152">
        <v>8</v>
      </c>
    </row>
    <row r="788" spans="1:41" x14ac:dyDescent="0.25">
      <c r="A788" s="148">
        <v>43488</v>
      </c>
      <c r="B788" s="152">
        <v>22</v>
      </c>
      <c r="C788" s="152">
        <v>9.9506510000000006</v>
      </c>
      <c r="D788" s="152">
        <v>9.9506510000000006</v>
      </c>
      <c r="E788" s="152">
        <v>8.1153390000000005</v>
      </c>
      <c r="F788" s="152">
        <v>84</v>
      </c>
      <c r="G788" s="152">
        <v>9.8123330000000006</v>
      </c>
      <c r="H788" s="152">
        <v>9.8123330000000006</v>
      </c>
      <c r="I788" s="152">
        <v>8.1966959999999993</v>
      </c>
      <c r="J788" s="152">
        <v>176</v>
      </c>
      <c r="K788" s="152">
        <v>9.6051819999999992</v>
      </c>
      <c r="L788" s="152">
        <v>9.6051819999999992</v>
      </c>
      <c r="M788" s="152">
        <v>8.4077769999999994</v>
      </c>
      <c r="N788" s="152">
        <v>344</v>
      </c>
      <c r="O788" s="152">
        <v>9.2485130000000009</v>
      </c>
      <c r="P788" s="152">
        <v>9.2485130000000009</v>
      </c>
      <c r="Q788" s="152">
        <v>8.5034200000000002</v>
      </c>
      <c r="R788" s="152">
        <v>1051</v>
      </c>
      <c r="S788" s="152">
        <v>97.213275999999993</v>
      </c>
      <c r="T788" s="152">
        <v>98.038970000000006</v>
      </c>
      <c r="U788" s="152">
        <v>7.25</v>
      </c>
      <c r="V788" s="152">
        <v>1779</v>
      </c>
      <c r="W788" s="152">
        <v>98.521613000000002</v>
      </c>
      <c r="X788" s="152">
        <v>99.432723999999993</v>
      </c>
      <c r="Y788" s="152">
        <v>8</v>
      </c>
      <c r="Z788" s="152" t="s">
        <v>251</v>
      </c>
      <c r="AA788" s="152" t="s">
        <v>251</v>
      </c>
      <c r="AB788" s="152" t="s">
        <v>251</v>
      </c>
      <c r="AC788" s="152" t="s">
        <v>251</v>
      </c>
      <c r="AD788" s="152">
        <v>3781</v>
      </c>
      <c r="AE788" s="152">
        <v>99.033186999999998</v>
      </c>
      <c r="AF788" s="152">
        <v>100.001243</v>
      </c>
      <c r="AG788" s="152">
        <v>8.5</v>
      </c>
      <c r="AH788" s="152">
        <v>7239</v>
      </c>
      <c r="AI788" s="152">
        <v>96.267460999999997</v>
      </c>
      <c r="AJ788" s="152">
        <v>97.235517000000002</v>
      </c>
      <c r="AK788" s="152">
        <v>8.5</v>
      </c>
      <c r="AL788" s="152">
        <v>10515</v>
      </c>
      <c r="AM788" s="152">
        <v>90.310378999999998</v>
      </c>
      <c r="AN788" s="152">
        <v>91.221490000000003</v>
      </c>
      <c r="AO788" s="152">
        <v>8</v>
      </c>
    </row>
    <row r="789" spans="1:41" x14ac:dyDescent="0.25">
      <c r="A789" s="148">
        <v>43489</v>
      </c>
      <c r="B789" s="152">
        <v>28</v>
      </c>
      <c r="C789" s="152">
        <v>9.9370100000000008</v>
      </c>
      <c r="D789" s="152">
        <v>9.9370100000000008</v>
      </c>
      <c r="E789" s="152">
        <v>8.1500509999999995</v>
      </c>
      <c r="F789" s="152">
        <v>91</v>
      </c>
      <c r="G789" s="152">
        <v>9.797174</v>
      </c>
      <c r="H789" s="152">
        <v>9.797174</v>
      </c>
      <c r="I789" s="152">
        <v>8.19</v>
      </c>
      <c r="J789" s="152">
        <v>175</v>
      </c>
      <c r="K789" s="152">
        <v>9.6094810000000006</v>
      </c>
      <c r="L789" s="152">
        <v>9.6094810000000006</v>
      </c>
      <c r="M789" s="152">
        <v>8.3600080000000005</v>
      </c>
      <c r="N789" s="152">
        <v>343</v>
      </c>
      <c r="O789" s="152">
        <v>9.2540600000000008</v>
      </c>
      <c r="P789" s="152">
        <v>9.2540600000000008</v>
      </c>
      <c r="Q789" s="152">
        <v>8.4601869999999995</v>
      </c>
      <c r="R789" s="152">
        <v>1050</v>
      </c>
      <c r="S789" s="152">
        <v>97.498479000000003</v>
      </c>
      <c r="T789" s="152">
        <v>98.344312000000002</v>
      </c>
      <c r="U789" s="152">
        <v>7.25</v>
      </c>
      <c r="V789" s="152">
        <v>1778</v>
      </c>
      <c r="W789" s="152">
        <v>99.026608999999993</v>
      </c>
      <c r="X789" s="152">
        <v>99.959941999999998</v>
      </c>
      <c r="Y789" s="152">
        <v>8</v>
      </c>
      <c r="Z789" s="152" t="s">
        <v>251</v>
      </c>
      <c r="AA789" s="152" t="s">
        <v>251</v>
      </c>
      <c r="AB789" s="152" t="s">
        <v>251</v>
      </c>
      <c r="AC789" s="152" t="s">
        <v>251</v>
      </c>
      <c r="AD789" s="152">
        <v>3780</v>
      </c>
      <c r="AE789" s="152">
        <v>100.058521</v>
      </c>
      <c r="AF789" s="152">
        <v>101.05018800000001</v>
      </c>
      <c r="AG789" s="152">
        <v>8.5</v>
      </c>
      <c r="AH789" s="152">
        <v>7238</v>
      </c>
      <c r="AI789" s="152">
        <v>97.572678999999994</v>
      </c>
      <c r="AJ789" s="152">
        <v>98.564346</v>
      </c>
      <c r="AK789" s="152">
        <v>8.5</v>
      </c>
      <c r="AL789" s="152">
        <v>10514</v>
      </c>
      <c r="AM789" s="152">
        <v>91.707143000000002</v>
      </c>
      <c r="AN789" s="152">
        <v>92.640476000000007</v>
      </c>
      <c r="AO789" s="152">
        <v>8</v>
      </c>
    </row>
    <row r="790" spans="1:41" x14ac:dyDescent="0.25">
      <c r="A790" s="148">
        <v>43490</v>
      </c>
      <c r="B790" s="152">
        <v>27</v>
      </c>
      <c r="C790" s="152">
        <v>9.9393060000000002</v>
      </c>
      <c r="D790" s="152">
        <v>9.9393060000000002</v>
      </c>
      <c r="E790" s="152">
        <v>8.1419499999999996</v>
      </c>
      <c r="F790" s="152">
        <v>90</v>
      </c>
      <c r="G790" s="152">
        <v>9.7993579999999998</v>
      </c>
      <c r="H790" s="152">
        <v>9.7993579999999998</v>
      </c>
      <c r="I790" s="152">
        <v>8.1900060000000003</v>
      </c>
      <c r="J790" s="152">
        <v>174</v>
      </c>
      <c r="K790" s="152">
        <v>9.611497</v>
      </c>
      <c r="L790" s="152">
        <v>9.611497</v>
      </c>
      <c r="M790" s="152">
        <v>8.3628940000000007</v>
      </c>
      <c r="N790" s="152">
        <v>342</v>
      </c>
      <c r="O790" s="152">
        <v>9.255274</v>
      </c>
      <c r="P790" s="152">
        <v>9.255274</v>
      </c>
      <c r="Q790" s="152">
        <v>8.4700039999999994</v>
      </c>
      <c r="R790" s="152">
        <v>1049</v>
      </c>
      <c r="S790" s="152">
        <v>97.642645000000002</v>
      </c>
      <c r="T790" s="152">
        <v>98.508617000000001</v>
      </c>
      <c r="U790" s="152">
        <v>7.25</v>
      </c>
      <c r="V790" s="152">
        <v>1777</v>
      </c>
      <c r="W790" s="152">
        <v>99.231691999999995</v>
      </c>
      <c r="X790" s="152">
        <v>100.187248</v>
      </c>
      <c r="Y790" s="152">
        <v>8</v>
      </c>
      <c r="Z790" s="152" t="s">
        <v>251</v>
      </c>
      <c r="AA790" s="152" t="s">
        <v>251</v>
      </c>
      <c r="AB790" s="152" t="s">
        <v>251</v>
      </c>
      <c r="AC790" s="152" t="s">
        <v>251</v>
      </c>
      <c r="AD790" s="152">
        <v>3779</v>
      </c>
      <c r="AE790" s="152">
        <v>100.484251</v>
      </c>
      <c r="AF790" s="152">
        <v>101.499529</v>
      </c>
      <c r="AG790" s="152">
        <v>8.5</v>
      </c>
      <c r="AH790" s="152">
        <v>7237</v>
      </c>
      <c r="AI790" s="152">
        <v>98.540020999999996</v>
      </c>
      <c r="AJ790" s="152">
        <v>99.555299000000005</v>
      </c>
      <c r="AK790" s="152">
        <v>8.5</v>
      </c>
      <c r="AL790" s="152">
        <v>10513</v>
      </c>
      <c r="AM790" s="152">
        <v>92.955405999999996</v>
      </c>
      <c r="AN790" s="152">
        <v>93.910961999999998</v>
      </c>
      <c r="AO790" s="152">
        <v>8</v>
      </c>
    </row>
    <row r="791" spans="1:41" x14ac:dyDescent="0.25">
      <c r="A791" s="148">
        <v>43493</v>
      </c>
      <c r="B791" s="152">
        <v>24</v>
      </c>
      <c r="C791" s="152">
        <v>9.9459599999999995</v>
      </c>
      <c r="D791" s="152">
        <v>9.9459599999999995</v>
      </c>
      <c r="E791" s="152">
        <v>8.1500430000000001</v>
      </c>
      <c r="F791" s="152">
        <v>87</v>
      </c>
      <c r="G791" s="152">
        <v>9.8057719999999993</v>
      </c>
      <c r="H791" s="152">
        <v>9.8057719999999993</v>
      </c>
      <c r="I791" s="152">
        <v>8.1962139999999994</v>
      </c>
      <c r="J791" s="152">
        <v>171</v>
      </c>
      <c r="K791" s="152">
        <v>9.617915</v>
      </c>
      <c r="L791" s="152">
        <v>9.617915</v>
      </c>
      <c r="M791" s="152">
        <v>8.3634500000000003</v>
      </c>
      <c r="N791" s="152">
        <v>339</v>
      </c>
      <c r="O791" s="152">
        <v>9.2610060000000001</v>
      </c>
      <c r="P791" s="152">
        <v>9.2610060000000001</v>
      </c>
      <c r="Q791" s="152">
        <v>8.4739430000000002</v>
      </c>
      <c r="R791" s="152">
        <v>1046</v>
      </c>
      <c r="S791" s="152">
        <v>97.574622000000005</v>
      </c>
      <c r="T791" s="152">
        <v>98.501011000000005</v>
      </c>
      <c r="U791" s="152">
        <v>7.25</v>
      </c>
      <c r="V791" s="152">
        <v>1774</v>
      </c>
      <c r="W791" s="152">
        <v>99.191580000000002</v>
      </c>
      <c r="X791" s="152">
        <v>100.213802</v>
      </c>
      <c r="Y791" s="152">
        <v>8</v>
      </c>
      <c r="Z791" s="152" t="s">
        <v>251</v>
      </c>
      <c r="AA791" s="152" t="s">
        <v>251</v>
      </c>
      <c r="AB791" s="152" t="s">
        <v>251</v>
      </c>
      <c r="AC791" s="152" t="s">
        <v>251</v>
      </c>
      <c r="AD791" s="152">
        <v>3776</v>
      </c>
      <c r="AE791" s="152">
        <v>100.26048299999999</v>
      </c>
      <c r="AF791" s="152">
        <v>101.346594</v>
      </c>
      <c r="AG791" s="152">
        <v>8.5</v>
      </c>
      <c r="AH791" s="152">
        <v>7234</v>
      </c>
      <c r="AI791" s="152">
        <v>98.351157999999998</v>
      </c>
      <c r="AJ791" s="152">
        <v>99.437269000000001</v>
      </c>
      <c r="AK791" s="152">
        <v>8.5</v>
      </c>
      <c r="AL791" s="152">
        <v>10510</v>
      </c>
      <c r="AM791" s="152">
        <v>92.651336000000001</v>
      </c>
      <c r="AN791" s="152">
        <v>93.673558</v>
      </c>
      <c r="AO791" s="152">
        <v>8</v>
      </c>
    </row>
    <row r="792" spans="1:41" x14ac:dyDescent="0.25">
      <c r="A792" s="148">
        <v>43494</v>
      </c>
      <c r="B792" s="152">
        <v>23</v>
      </c>
      <c r="C792" s="152">
        <v>9.9490879999999997</v>
      </c>
      <c r="D792" s="152">
        <v>9.9490879999999997</v>
      </c>
      <c r="E792" s="152">
        <v>8.0096129999999999</v>
      </c>
      <c r="F792" s="152">
        <v>86</v>
      </c>
      <c r="G792" s="152">
        <v>9.8081429999999994</v>
      </c>
      <c r="H792" s="152">
        <v>9.8081429999999994</v>
      </c>
      <c r="I792" s="152">
        <v>8.1883219999999994</v>
      </c>
      <c r="J792" s="152">
        <v>170</v>
      </c>
      <c r="K792" s="152">
        <v>9.622401</v>
      </c>
      <c r="L792" s="152">
        <v>9.622401</v>
      </c>
      <c r="M792" s="152">
        <v>8.3099989999999995</v>
      </c>
      <c r="N792" s="152">
        <v>338</v>
      </c>
      <c r="O792" s="152">
        <v>9.2673729999999992</v>
      </c>
      <c r="P792" s="152">
        <v>9.2673729999999992</v>
      </c>
      <c r="Q792" s="152">
        <v>8.42</v>
      </c>
      <c r="R792" s="152">
        <v>1045</v>
      </c>
      <c r="S792" s="152">
        <v>97.700866000000005</v>
      </c>
      <c r="T792" s="152">
        <v>98.647394000000006</v>
      </c>
      <c r="U792" s="152">
        <v>7.25</v>
      </c>
      <c r="V792" s="152">
        <v>1773</v>
      </c>
      <c r="W792" s="152">
        <v>99.388587000000001</v>
      </c>
      <c r="X792" s="152">
        <v>100.433031</v>
      </c>
      <c r="Y792" s="152">
        <v>8</v>
      </c>
      <c r="Z792" s="152" t="s">
        <v>251</v>
      </c>
      <c r="AA792" s="152" t="s">
        <v>251</v>
      </c>
      <c r="AB792" s="152" t="s">
        <v>251</v>
      </c>
      <c r="AC792" s="152" t="s">
        <v>251</v>
      </c>
      <c r="AD792" s="152">
        <v>3775</v>
      </c>
      <c r="AE792" s="152">
        <v>100.525481</v>
      </c>
      <c r="AF792" s="152">
        <v>101.635203</v>
      </c>
      <c r="AG792" s="152">
        <v>8.5</v>
      </c>
      <c r="AH792" s="152">
        <v>7233</v>
      </c>
      <c r="AI792" s="152">
        <v>98.554569999999998</v>
      </c>
      <c r="AJ792" s="152">
        <v>99.664292000000003</v>
      </c>
      <c r="AK792" s="152">
        <v>8.5</v>
      </c>
      <c r="AL792" s="152">
        <v>10509</v>
      </c>
      <c r="AM792" s="152">
        <v>92.713481000000002</v>
      </c>
      <c r="AN792" s="152">
        <v>93.757925</v>
      </c>
      <c r="AO792" s="152">
        <v>8</v>
      </c>
    </row>
    <row r="793" spans="1:41" x14ac:dyDescent="0.25">
      <c r="A793" s="148">
        <v>43495</v>
      </c>
      <c r="B793" s="152">
        <v>22</v>
      </c>
      <c r="C793" s="152">
        <v>9.9510100000000001</v>
      </c>
      <c r="D793" s="152">
        <v>9.9510100000000001</v>
      </c>
      <c r="E793" s="152">
        <v>8.0560120000000008</v>
      </c>
      <c r="F793" s="152">
        <v>85</v>
      </c>
      <c r="G793" s="152">
        <v>9.8100660000000008</v>
      </c>
      <c r="H793" s="152">
        <v>9.8100660000000008</v>
      </c>
      <c r="I793" s="152">
        <v>8.2000100000000007</v>
      </c>
      <c r="J793" s="152">
        <v>169</v>
      </c>
      <c r="K793" s="152">
        <v>9.6248819999999995</v>
      </c>
      <c r="L793" s="152">
        <v>9.6248819999999995</v>
      </c>
      <c r="M793" s="152">
        <v>8.3021060000000002</v>
      </c>
      <c r="N793" s="152">
        <v>337</v>
      </c>
      <c r="O793" s="152">
        <v>9.2661660000000001</v>
      </c>
      <c r="P793" s="152">
        <v>9.2661660000000001</v>
      </c>
      <c r="Q793" s="152">
        <v>8.4600000000000009</v>
      </c>
      <c r="R793" s="152">
        <v>1044</v>
      </c>
      <c r="S793" s="152">
        <v>97.547640000000001</v>
      </c>
      <c r="T793" s="152">
        <v>98.514307000000002</v>
      </c>
      <c r="U793" s="152">
        <v>7.25</v>
      </c>
      <c r="V793" s="152">
        <v>1772</v>
      </c>
      <c r="W793" s="152">
        <v>99.025723999999997</v>
      </c>
      <c r="X793" s="152">
        <v>100.09239100000001</v>
      </c>
      <c r="Y793" s="152">
        <v>8</v>
      </c>
      <c r="Z793" s="152" t="s">
        <v>251</v>
      </c>
      <c r="AA793" s="152" t="s">
        <v>251</v>
      </c>
      <c r="AB793" s="152" t="s">
        <v>251</v>
      </c>
      <c r="AC793" s="152" t="s">
        <v>251</v>
      </c>
      <c r="AD793" s="152">
        <v>3774</v>
      </c>
      <c r="AE793" s="152">
        <v>99.714108999999993</v>
      </c>
      <c r="AF793" s="152">
        <v>100.847442</v>
      </c>
      <c r="AG793" s="152">
        <v>8.5</v>
      </c>
      <c r="AH793" s="152">
        <v>7232</v>
      </c>
      <c r="AI793" s="152">
        <v>97.115782999999993</v>
      </c>
      <c r="AJ793" s="152">
        <v>98.249116000000001</v>
      </c>
      <c r="AK793" s="152">
        <v>8.5</v>
      </c>
      <c r="AL793" s="152">
        <v>10508</v>
      </c>
      <c r="AM793" s="152">
        <v>91.246745000000004</v>
      </c>
      <c r="AN793" s="152">
        <v>92.313412</v>
      </c>
      <c r="AO793" s="152">
        <v>8</v>
      </c>
    </row>
    <row r="794" spans="1:41" x14ac:dyDescent="0.25">
      <c r="A794" s="148">
        <v>43496</v>
      </c>
      <c r="B794" s="152">
        <v>28</v>
      </c>
      <c r="C794" s="152">
        <v>9.9381769999999996</v>
      </c>
      <c r="D794" s="152">
        <v>9.9381769999999996</v>
      </c>
      <c r="E794" s="152">
        <v>7.9981179999999998</v>
      </c>
      <c r="F794" s="152">
        <v>91</v>
      </c>
      <c r="G794" s="152">
        <v>9.7983689999999992</v>
      </c>
      <c r="H794" s="152">
        <v>9.7983689999999992</v>
      </c>
      <c r="I794" s="152">
        <v>8.1407539999999994</v>
      </c>
      <c r="J794" s="152">
        <v>182</v>
      </c>
      <c r="K794" s="152">
        <v>9.5973000000000006</v>
      </c>
      <c r="L794" s="152">
        <v>9.5973000000000006</v>
      </c>
      <c r="M794" s="152">
        <v>8.2997239999999994</v>
      </c>
      <c r="N794" s="152">
        <v>336</v>
      </c>
      <c r="O794" s="152">
        <v>9.2777600000000007</v>
      </c>
      <c r="P794" s="152">
        <v>9.2777600000000007</v>
      </c>
      <c r="Q794" s="152">
        <v>8.3406830000000003</v>
      </c>
      <c r="R794" s="152">
        <v>1043</v>
      </c>
      <c r="S794" s="152">
        <v>97.653565</v>
      </c>
      <c r="T794" s="152">
        <v>98.640371000000002</v>
      </c>
      <c r="U794" s="152">
        <v>7.25</v>
      </c>
      <c r="V794" s="152">
        <v>1771</v>
      </c>
      <c r="W794" s="152">
        <v>99.264497000000006</v>
      </c>
      <c r="X794" s="152">
        <v>100.353386</v>
      </c>
      <c r="Y794" s="152">
        <v>8</v>
      </c>
      <c r="Z794" s="152" t="s">
        <v>251</v>
      </c>
      <c r="AA794" s="152" t="s">
        <v>251</v>
      </c>
      <c r="AB794" s="152" t="s">
        <v>251</v>
      </c>
      <c r="AC794" s="152" t="s">
        <v>251</v>
      </c>
      <c r="AD794" s="152">
        <v>3773</v>
      </c>
      <c r="AE794" s="152">
        <v>100.187674</v>
      </c>
      <c r="AF794" s="152">
        <v>101.344618</v>
      </c>
      <c r="AG794" s="152">
        <v>8.5</v>
      </c>
      <c r="AH794" s="152">
        <v>7231</v>
      </c>
      <c r="AI794" s="152">
        <v>98.017678000000004</v>
      </c>
      <c r="AJ794" s="152">
        <v>99.174621999999999</v>
      </c>
      <c r="AK794" s="152">
        <v>8.5</v>
      </c>
      <c r="AL794" s="152">
        <v>10507</v>
      </c>
      <c r="AM794" s="152">
        <v>92.153666999999999</v>
      </c>
      <c r="AN794" s="152">
        <v>93.242555999999993</v>
      </c>
      <c r="AO794" s="152">
        <v>8</v>
      </c>
    </row>
    <row r="795" spans="1:41" x14ac:dyDescent="0.25">
      <c r="A795" s="148">
        <v>43497</v>
      </c>
      <c r="B795" s="152">
        <v>27</v>
      </c>
      <c r="C795" s="152">
        <v>9.9404970000000006</v>
      </c>
      <c r="D795" s="152">
        <v>9.9404970000000006</v>
      </c>
      <c r="E795" s="152">
        <v>7.9812240000000001</v>
      </c>
      <c r="F795" s="152">
        <v>90</v>
      </c>
      <c r="G795" s="152">
        <v>9.8000799999999995</v>
      </c>
      <c r="H795" s="152">
        <v>9.8000799999999995</v>
      </c>
      <c r="I795" s="152">
        <v>8.1599330000000005</v>
      </c>
      <c r="J795" s="152">
        <v>181</v>
      </c>
      <c r="K795" s="152">
        <v>9.5998549999999998</v>
      </c>
      <c r="L795" s="152">
        <v>9.5998549999999998</v>
      </c>
      <c r="M795" s="152">
        <v>8.2904219999999995</v>
      </c>
      <c r="N795" s="152">
        <v>335</v>
      </c>
      <c r="O795" s="152">
        <v>9.2806110000000004</v>
      </c>
      <c r="P795" s="152">
        <v>9.2806110000000004</v>
      </c>
      <c r="Q795" s="152">
        <v>8.3299979999999998</v>
      </c>
      <c r="R795" s="152">
        <v>1042</v>
      </c>
      <c r="S795" s="152">
        <v>97.599588999999995</v>
      </c>
      <c r="T795" s="152">
        <v>98.606532999999999</v>
      </c>
      <c r="U795" s="152">
        <v>7.25</v>
      </c>
      <c r="V795" s="152">
        <v>1770</v>
      </c>
      <c r="W795" s="152">
        <v>99.226712000000006</v>
      </c>
      <c r="X795" s="152">
        <v>100.337823</v>
      </c>
      <c r="Y795" s="152">
        <v>8</v>
      </c>
      <c r="Z795" s="152" t="s">
        <v>251</v>
      </c>
      <c r="AA795" s="152" t="s">
        <v>251</v>
      </c>
      <c r="AB795" s="152" t="s">
        <v>251</v>
      </c>
      <c r="AC795" s="152" t="s">
        <v>251</v>
      </c>
      <c r="AD795" s="152">
        <v>3772</v>
      </c>
      <c r="AE795" s="152">
        <v>100.104133</v>
      </c>
      <c r="AF795" s="152">
        <v>101.284689</v>
      </c>
      <c r="AG795" s="152">
        <v>8.5</v>
      </c>
      <c r="AH795" s="152">
        <v>7230</v>
      </c>
      <c r="AI795" s="152">
        <v>98.072354000000004</v>
      </c>
      <c r="AJ795" s="152">
        <v>99.25291</v>
      </c>
      <c r="AK795" s="152">
        <v>8.5</v>
      </c>
      <c r="AL795" s="152">
        <v>10506</v>
      </c>
      <c r="AM795" s="152">
        <v>92.209029000000001</v>
      </c>
      <c r="AN795" s="152">
        <v>93.320139999999995</v>
      </c>
      <c r="AO795" s="152">
        <v>8</v>
      </c>
    </row>
    <row r="796" spans="1:41" x14ac:dyDescent="0.25">
      <c r="A796" s="148">
        <v>43501</v>
      </c>
      <c r="B796" s="152">
        <v>23</v>
      </c>
      <c r="C796" s="152">
        <v>9.9494919999999993</v>
      </c>
      <c r="D796" s="152">
        <v>9.9494919999999993</v>
      </c>
      <c r="E796" s="152">
        <v>7.9457319999999996</v>
      </c>
      <c r="F796" s="152">
        <v>86</v>
      </c>
      <c r="G796" s="152">
        <v>9.8093690000000002</v>
      </c>
      <c r="H796" s="152">
        <v>9.8093690000000002</v>
      </c>
      <c r="I796" s="152">
        <v>8.1349800000000005</v>
      </c>
      <c r="J796" s="152">
        <v>177</v>
      </c>
      <c r="K796" s="152">
        <v>9.6088249999999995</v>
      </c>
      <c r="L796" s="152">
        <v>9.6088249999999995</v>
      </c>
      <c r="M796" s="152">
        <v>8.2799940000000003</v>
      </c>
      <c r="N796" s="152">
        <v>331</v>
      </c>
      <c r="O796" s="152">
        <v>9.2909699999999997</v>
      </c>
      <c r="P796" s="152">
        <v>9.2909699999999997</v>
      </c>
      <c r="Q796" s="152">
        <v>8.2999989999999997</v>
      </c>
      <c r="R796" s="152">
        <v>1038</v>
      </c>
      <c r="S796" s="152">
        <v>97.663426000000001</v>
      </c>
      <c r="T796" s="152">
        <v>98.750926000000007</v>
      </c>
      <c r="U796" s="152">
        <v>7.25</v>
      </c>
      <c r="V796" s="152">
        <v>1766</v>
      </c>
      <c r="W796" s="152">
        <v>99.346785999999994</v>
      </c>
      <c r="X796" s="152">
        <v>100.546786</v>
      </c>
      <c r="Y796" s="152">
        <v>8</v>
      </c>
      <c r="Z796" s="152" t="s">
        <v>251</v>
      </c>
      <c r="AA796" s="152" t="s">
        <v>251</v>
      </c>
      <c r="AB796" s="152" t="s">
        <v>251</v>
      </c>
      <c r="AC796" s="152" t="s">
        <v>251</v>
      </c>
      <c r="AD796" s="152">
        <v>3768</v>
      </c>
      <c r="AE796" s="152">
        <v>100.543409</v>
      </c>
      <c r="AF796" s="152">
        <v>101.818409</v>
      </c>
      <c r="AG796" s="152">
        <v>8.5</v>
      </c>
      <c r="AH796" s="152">
        <v>7226</v>
      </c>
      <c r="AI796" s="152">
        <v>98.566362999999996</v>
      </c>
      <c r="AJ796" s="152">
        <v>99.841363000000001</v>
      </c>
      <c r="AK796" s="152">
        <v>8.5</v>
      </c>
      <c r="AL796" s="152">
        <v>10502</v>
      </c>
      <c r="AM796" s="152">
        <v>92.813483000000005</v>
      </c>
      <c r="AN796" s="152">
        <v>94.013482999999994</v>
      </c>
      <c r="AO796" s="152">
        <v>8</v>
      </c>
    </row>
    <row r="797" spans="1:41" x14ac:dyDescent="0.25">
      <c r="A797" s="148">
        <v>43502</v>
      </c>
      <c r="B797" s="152">
        <v>22</v>
      </c>
      <c r="C797" s="152">
        <v>9.9517290000000003</v>
      </c>
      <c r="D797" s="152">
        <v>9.9517290000000003</v>
      </c>
      <c r="E797" s="152">
        <v>7.9372049999999996</v>
      </c>
      <c r="F797" s="152">
        <v>85</v>
      </c>
      <c r="G797" s="152">
        <v>9.8118149999999993</v>
      </c>
      <c r="H797" s="152">
        <v>9.8118149999999993</v>
      </c>
      <c r="I797" s="152">
        <v>8.1230519999999995</v>
      </c>
      <c r="J797" s="152">
        <v>176</v>
      </c>
      <c r="K797" s="152">
        <v>9.6118520000000007</v>
      </c>
      <c r="L797" s="152">
        <v>9.6118520000000007</v>
      </c>
      <c r="M797" s="152">
        <v>8.2600010000000008</v>
      </c>
      <c r="N797" s="152">
        <v>330</v>
      </c>
      <c r="O797" s="152">
        <v>9.2929919999999999</v>
      </c>
      <c r="P797" s="152">
        <v>9.2929919999999999</v>
      </c>
      <c r="Q797" s="152">
        <v>8.2996029999999994</v>
      </c>
      <c r="R797" s="152">
        <v>1037</v>
      </c>
      <c r="S797" s="152">
        <v>97.741527000000005</v>
      </c>
      <c r="T797" s="152">
        <v>98.849165999999997</v>
      </c>
      <c r="U797" s="152">
        <v>7.25</v>
      </c>
      <c r="V797" s="152">
        <v>1765</v>
      </c>
      <c r="W797" s="152">
        <v>99.392196999999996</v>
      </c>
      <c r="X797" s="152">
        <v>100.614419</v>
      </c>
      <c r="Y797" s="152">
        <v>8</v>
      </c>
      <c r="Z797" s="152" t="s">
        <v>251</v>
      </c>
      <c r="AA797" s="152" t="s">
        <v>251</v>
      </c>
      <c r="AB797" s="152" t="s">
        <v>251</v>
      </c>
      <c r="AC797" s="152" t="s">
        <v>251</v>
      </c>
      <c r="AD797" s="152">
        <v>3767</v>
      </c>
      <c r="AE797" s="152">
        <v>100.597714</v>
      </c>
      <c r="AF797" s="152">
        <v>101.896325</v>
      </c>
      <c r="AG797" s="152">
        <v>8.5</v>
      </c>
      <c r="AH797" s="152">
        <v>7225</v>
      </c>
      <c r="AI797" s="152">
        <v>98.279148000000006</v>
      </c>
      <c r="AJ797" s="152">
        <v>99.577759</v>
      </c>
      <c r="AK797" s="152">
        <v>8.5</v>
      </c>
      <c r="AL797" s="152">
        <v>10501</v>
      </c>
      <c r="AM797" s="152">
        <v>92.493270999999993</v>
      </c>
      <c r="AN797" s="152">
        <v>93.715492999999995</v>
      </c>
      <c r="AO797" s="152">
        <v>8</v>
      </c>
    </row>
    <row r="798" spans="1:41" x14ac:dyDescent="0.25">
      <c r="A798" s="148">
        <v>43503</v>
      </c>
      <c r="B798" s="152">
        <v>28</v>
      </c>
      <c r="C798" s="152">
        <v>9.9393510000000003</v>
      </c>
      <c r="D798" s="152">
        <v>9.9393510000000003</v>
      </c>
      <c r="E798" s="152">
        <v>7.8453099999999996</v>
      </c>
      <c r="F798" s="152">
        <v>91</v>
      </c>
      <c r="G798" s="152">
        <v>9.7985050000000005</v>
      </c>
      <c r="H798" s="152">
        <v>9.7985050000000005</v>
      </c>
      <c r="I798" s="152">
        <v>8.1351499999999994</v>
      </c>
      <c r="J798" s="152">
        <v>175</v>
      </c>
      <c r="K798" s="152">
        <v>9.6139860000000006</v>
      </c>
      <c r="L798" s="152">
        <v>9.6139860000000006</v>
      </c>
      <c r="M798" s="152">
        <v>8.2596950000000007</v>
      </c>
      <c r="N798" s="152">
        <v>329</v>
      </c>
      <c r="O798" s="152">
        <v>9.2967289999999991</v>
      </c>
      <c r="P798" s="152">
        <v>9.2967289999999991</v>
      </c>
      <c r="Q798" s="152">
        <v>8.2774990000000006</v>
      </c>
      <c r="R798" s="152">
        <v>1036</v>
      </c>
      <c r="S798" s="152">
        <v>97.684933000000001</v>
      </c>
      <c r="T798" s="152">
        <v>98.812710999999993</v>
      </c>
      <c r="U798" s="152">
        <v>7.25</v>
      </c>
      <c r="V798" s="152">
        <v>1764</v>
      </c>
      <c r="W798" s="152">
        <v>99.387349999999998</v>
      </c>
      <c r="X798" s="152">
        <v>100.631794</v>
      </c>
      <c r="Y798" s="152">
        <v>8</v>
      </c>
      <c r="Z798" s="152" t="s">
        <v>251</v>
      </c>
      <c r="AA798" s="152" t="s">
        <v>251</v>
      </c>
      <c r="AB798" s="152" t="s">
        <v>251</v>
      </c>
      <c r="AC798" s="152" t="s">
        <v>251</v>
      </c>
      <c r="AD798" s="152">
        <v>3766</v>
      </c>
      <c r="AE798" s="152">
        <v>100.545542</v>
      </c>
      <c r="AF798" s="152">
        <v>101.86776399999999</v>
      </c>
      <c r="AG798" s="152">
        <v>8.5</v>
      </c>
      <c r="AH798" s="152">
        <v>7224</v>
      </c>
      <c r="AI798" s="152">
        <v>97.975684000000001</v>
      </c>
      <c r="AJ798" s="152">
        <v>99.297905999999998</v>
      </c>
      <c r="AK798" s="152">
        <v>8.5</v>
      </c>
      <c r="AL798" s="152">
        <v>10500</v>
      </c>
      <c r="AM798" s="152">
        <v>92.293582000000001</v>
      </c>
      <c r="AN798" s="152">
        <v>93.538026000000002</v>
      </c>
      <c r="AO798" s="152">
        <v>8</v>
      </c>
    </row>
    <row r="799" spans="1:41" x14ac:dyDescent="0.25">
      <c r="A799" s="148">
        <v>43504</v>
      </c>
      <c r="B799" s="152">
        <v>27</v>
      </c>
      <c r="C799" s="152">
        <v>9.9411729999999991</v>
      </c>
      <c r="D799" s="152">
        <v>9.9411729999999991</v>
      </c>
      <c r="E799" s="152">
        <v>7.890015</v>
      </c>
      <c r="F799" s="152">
        <v>90</v>
      </c>
      <c r="G799" s="152">
        <v>9.8004479999999994</v>
      </c>
      <c r="H799" s="152">
        <v>9.8004479999999994</v>
      </c>
      <c r="I799" s="152">
        <v>8.1446070000000006</v>
      </c>
      <c r="J799" s="152">
        <v>174</v>
      </c>
      <c r="K799" s="152">
        <v>9.6163080000000001</v>
      </c>
      <c r="L799" s="152">
        <v>9.6163080000000001</v>
      </c>
      <c r="M799" s="152">
        <v>8.2552009999999996</v>
      </c>
      <c r="N799" s="152">
        <v>328</v>
      </c>
      <c r="O799" s="152">
        <v>9.2987160000000006</v>
      </c>
      <c r="P799" s="152">
        <v>9.2987160000000006</v>
      </c>
      <c r="Q799" s="152">
        <v>8.2775079999999992</v>
      </c>
      <c r="R799" s="152">
        <v>1035</v>
      </c>
      <c r="S799" s="152">
        <v>97.742632</v>
      </c>
      <c r="T799" s="152">
        <v>98.890548999999993</v>
      </c>
      <c r="U799" s="152">
        <v>7.25</v>
      </c>
      <c r="V799" s="152">
        <v>1763</v>
      </c>
      <c r="W799" s="152">
        <v>99.566264000000004</v>
      </c>
      <c r="X799" s="152">
        <v>100.832931</v>
      </c>
      <c r="Y799" s="152">
        <v>8</v>
      </c>
      <c r="Z799" s="152" t="s">
        <v>251</v>
      </c>
      <c r="AA799" s="152" t="s">
        <v>251</v>
      </c>
      <c r="AB799" s="152" t="s">
        <v>251</v>
      </c>
      <c r="AC799" s="152" t="s">
        <v>251</v>
      </c>
      <c r="AD799" s="152">
        <v>3765</v>
      </c>
      <c r="AE799" s="152">
        <v>100.948915</v>
      </c>
      <c r="AF799" s="152">
        <v>102.294748</v>
      </c>
      <c r="AG799" s="152">
        <v>8.5</v>
      </c>
      <c r="AH799" s="152">
        <v>7223</v>
      </c>
      <c r="AI799" s="152">
        <v>98.283654999999996</v>
      </c>
      <c r="AJ799" s="152">
        <v>99.629487999999995</v>
      </c>
      <c r="AK799" s="152">
        <v>8.5</v>
      </c>
      <c r="AL799" s="152">
        <v>10499</v>
      </c>
      <c r="AM799" s="152">
        <v>92.599135000000004</v>
      </c>
      <c r="AN799" s="152">
        <v>93.865802000000002</v>
      </c>
      <c r="AO799" s="152">
        <v>8</v>
      </c>
    </row>
    <row r="800" spans="1:41" x14ac:dyDescent="0.25">
      <c r="A800" s="148">
        <v>43507</v>
      </c>
      <c r="B800" s="152">
        <v>24</v>
      </c>
      <c r="C800" s="152">
        <v>9.9476630000000004</v>
      </c>
      <c r="D800" s="152">
        <v>9.9476630000000004</v>
      </c>
      <c r="E800" s="152">
        <v>7.8918540000000004</v>
      </c>
      <c r="F800" s="152">
        <v>87</v>
      </c>
      <c r="G800" s="152">
        <v>9.8064669999999996</v>
      </c>
      <c r="H800" s="152">
        <v>9.8064669999999996</v>
      </c>
      <c r="I800" s="152">
        <v>8.1663069999999998</v>
      </c>
      <c r="J800" s="152">
        <v>171</v>
      </c>
      <c r="K800" s="152">
        <v>9.6217659999999992</v>
      </c>
      <c r="L800" s="152">
        <v>9.6217659999999992</v>
      </c>
      <c r="M800" s="152">
        <v>8.2758420000000008</v>
      </c>
      <c r="N800" s="152">
        <v>325</v>
      </c>
      <c r="O800" s="152">
        <v>9.3019739999999995</v>
      </c>
      <c r="P800" s="152">
        <v>9.3019739999999995</v>
      </c>
      <c r="Q800" s="152">
        <v>8.3121930000000006</v>
      </c>
      <c r="R800" s="152">
        <v>1032</v>
      </c>
      <c r="S800" s="152">
        <v>97.548445000000001</v>
      </c>
      <c r="T800" s="152">
        <v>98.756777999999997</v>
      </c>
      <c r="U800" s="152">
        <v>7.25</v>
      </c>
      <c r="V800" s="152">
        <v>1760</v>
      </c>
      <c r="W800" s="152">
        <v>99.104371</v>
      </c>
      <c r="X800" s="152">
        <v>100.437704</v>
      </c>
      <c r="Y800" s="152">
        <v>8</v>
      </c>
      <c r="Z800" s="152" t="s">
        <v>251</v>
      </c>
      <c r="AA800" s="152" t="s">
        <v>251</v>
      </c>
      <c r="AB800" s="152" t="s">
        <v>251</v>
      </c>
      <c r="AC800" s="152" t="s">
        <v>251</v>
      </c>
      <c r="AD800" s="152">
        <v>3762</v>
      </c>
      <c r="AE800" s="152">
        <v>100.04939</v>
      </c>
      <c r="AF800" s="152">
        <v>101.46605700000001</v>
      </c>
      <c r="AG800" s="152">
        <v>8.5</v>
      </c>
      <c r="AH800" s="152">
        <v>7220</v>
      </c>
      <c r="AI800" s="152">
        <v>96.811999</v>
      </c>
      <c r="AJ800" s="152">
        <v>98.228666000000004</v>
      </c>
      <c r="AK800" s="152">
        <v>8.5</v>
      </c>
      <c r="AL800" s="152">
        <v>10496</v>
      </c>
      <c r="AM800" s="152">
        <v>91.048152000000002</v>
      </c>
      <c r="AN800" s="152">
        <v>92.381484999999998</v>
      </c>
      <c r="AO800" s="152">
        <v>8</v>
      </c>
    </row>
    <row r="801" spans="1:41" x14ac:dyDescent="0.25">
      <c r="A801" s="148">
        <v>43508</v>
      </c>
      <c r="B801" s="152">
        <v>23</v>
      </c>
      <c r="C801" s="152">
        <v>9.9500969999999995</v>
      </c>
      <c r="D801" s="152">
        <v>9.9500969999999995</v>
      </c>
      <c r="E801" s="152">
        <v>7.850079</v>
      </c>
      <c r="F801" s="152">
        <v>86</v>
      </c>
      <c r="G801" s="152">
        <v>9.8094830000000002</v>
      </c>
      <c r="H801" s="152">
        <v>9.8094830000000002</v>
      </c>
      <c r="I801" s="152">
        <v>8.1300209999999993</v>
      </c>
      <c r="J801" s="152">
        <v>170</v>
      </c>
      <c r="K801" s="152">
        <v>9.6251809999999995</v>
      </c>
      <c r="L801" s="152">
        <v>9.6251809999999995</v>
      </c>
      <c r="M801" s="152">
        <v>8.2464359999999992</v>
      </c>
      <c r="N801" s="152">
        <v>324</v>
      </c>
      <c r="O801" s="152">
        <v>9.3044949999999993</v>
      </c>
      <c r="P801" s="152">
        <v>9.3044949999999993</v>
      </c>
      <c r="Q801" s="152">
        <v>8.3054839999999999</v>
      </c>
      <c r="R801" s="152">
        <v>1031</v>
      </c>
      <c r="S801" s="152">
        <v>97.608857999999998</v>
      </c>
      <c r="T801" s="152">
        <v>98.837329999999994</v>
      </c>
      <c r="U801" s="152">
        <v>7.25</v>
      </c>
      <c r="V801" s="152">
        <v>1759</v>
      </c>
      <c r="W801" s="152">
        <v>99.217894999999999</v>
      </c>
      <c r="X801" s="152">
        <v>100.57345100000001</v>
      </c>
      <c r="Y801" s="152">
        <v>8</v>
      </c>
      <c r="Z801" s="152" t="s">
        <v>251</v>
      </c>
      <c r="AA801" s="152" t="s">
        <v>251</v>
      </c>
      <c r="AB801" s="152" t="s">
        <v>251</v>
      </c>
      <c r="AC801" s="152" t="s">
        <v>251</v>
      </c>
      <c r="AD801" s="152">
        <v>3761</v>
      </c>
      <c r="AE801" s="152">
        <v>100.048303</v>
      </c>
      <c r="AF801" s="152">
        <v>101.488581</v>
      </c>
      <c r="AG801" s="152">
        <v>8.5</v>
      </c>
      <c r="AH801" s="152">
        <v>7219</v>
      </c>
      <c r="AI801" s="152">
        <v>96.994040999999996</v>
      </c>
      <c r="AJ801" s="152">
        <v>98.434319000000002</v>
      </c>
      <c r="AK801" s="152">
        <v>8.5</v>
      </c>
      <c r="AL801" s="152">
        <v>10495</v>
      </c>
      <c r="AM801" s="152">
        <v>91.152000000000001</v>
      </c>
      <c r="AN801" s="152">
        <v>92.507555999999994</v>
      </c>
      <c r="AO801" s="152">
        <v>8</v>
      </c>
    </row>
    <row r="802" spans="1:41" x14ac:dyDescent="0.25">
      <c r="A802" s="148">
        <v>43509</v>
      </c>
      <c r="B802" s="152">
        <v>22</v>
      </c>
      <c r="C802" s="152">
        <v>9.9524260000000009</v>
      </c>
      <c r="D802" s="152">
        <v>9.9524260000000009</v>
      </c>
      <c r="E802" s="152">
        <v>7.8220489999999998</v>
      </c>
      <c r="F802" s="152">
        <v>85</v>
      </c>
      <c r="G802" s="152">
        <v>9.8116420000000009</v>
      </c>
      <c r="H802" s="152">
        <v>9.8116420000000009</v>
      </c>
      <c r="I802" s="152">
        <v>8.1306630000000002</v>
      </c>
      <c r="J802" s="152">
        <v>169</v>
      </c>
      <c r="K802" s="152">
        <v>9.6271489999999993</v>
      </c>
      <c r="L802" s="152">
        <v>9.6271489999999993</v>
      </c>
      <c r="M802" s="152">
        <v>8.2499900000000004</v>
      </c>
      <c r="N802" s="152">
        <v>323</v>
      </c>
      <c r="O802" s="152">
        <v>9.3079230000000006</v>
      </c>
      <c r="P802" s="152">
        <v>9.3079230000000006</v>
      </c>
      <c r="Q802" s="152">
        <v>8.2870819999999998</v>
      </c>
      <c r="R802" s="152">
        <v>1030</v>
      </c>
      <c r="S802" s="152">
        <v>97.454280999999995</v>
      </c>
      <c r="T802" s="152">
        <v>98.702892000000006</v>
      </c>
      <c r="U802" s="152">
        <v>7.25</v>
      </c>
      <c r="V802" s="152">
        <v>1758</v>
      </c>
      <c r="W802" s="152">
        <v>98.908051</v>
      </c>
      <c r="X802" s="152">
        <v>100.28582900000001</v>
      </c>
      <c r="Y802" s="152">
        <v>8</v>
      </c>
      <c r="Z802" s="152" t="s">
        <v>251</v>
      </c>
      <c r="AA802" s="152" t="s">
        <v>251</v>
      </c>
      <c r="AB802" s="152" t="s">
        <v>251</v>
      </c>
      <c r="AC802" s="152" t="s">
        <v>251</v>
      </c>
      <c r="AD802" s="152">
        <v>3760</v>
      </c>
      <c r="AE802" s="152">
        <v>99.575822000000002</v>
      </c>
      <c r="AF802" s="152">
        <v>101.039711</v>
      </c>
      <c r="AG802" s="152">
        <v>8.5</v>
      </c>
      <c r="AH802" s="152">
        <v>7218</v>
      </c>
      <c r="AI802" s="152">
        <v>96.359167999999997</v>
      </c>
      <c r="AJ802" s="152">
        <v>97.823057000000006</v>
      </c>
      <c r="AK802" s="152">
        <v>8.5</v>
      </c>
      <c r="AL802" s="152">
        <v>10494</v>
      </c>
      <c r="AM802" s="152">
        <v>90.386201</v>
      </c>
      <c r="AN802" s="152">
        <v>91.763979000000006</v>
      </c>
      <c r="AO802" s="152">
        <v>8</v>
      </c>
    </row>
    <row r="803" spans="1:41" x14ac:dyDescent="0.25">
      <c r="A803" s="148">
        <v>43510</v>
      </c>
      <c r="B803" s="152">
        <v>28</v>
      </c>
      <c r="C803" s="152">
        <v>9.9390990000000006</v>
      </c>
      <c r="D803" s="152">
        <v>9.9390990000000006</v>
      </c>
      <c r="E803" s="152">
        <v>7.878107</v>
      </c>
      <c r="F803" s="152">
        <v>91</v>
      </c>
      <c r="G803" s="152">
        <v>9.7988920000000004</v>
      </c>
      <c r="H803" s="152">
        <v>9.7988920000000004</v>
      </c>
      <c r="I803" s="152">
        <v>8.1192049999999991</v>
      </c>
      <c r="J803" s="152">
        <v>182</v>
      </c>
      <c r="K803" s="152">
        <v>9.6014470000000003</v>
      </c>
      <c r="L803" s="152">
        <v>9.6014470000000003</v>
      </c>
      <c r="M803" s="152">
        <v>8.2107060000000001</v>
      </c>
      <c r="N803" s="152">
        <v>322</v>
      </c>
      <c r="O803" s="152">
        <v>9.3119969999999999</v>
      </c>
      <c r="P803" s="152">
        <v>9.3119969999999999</v>
      </c>
      <c r="Q803" s="152">
        <v>8.2602679999999999</v>
      </c>
      <c r="R803" s="152">
        <v>1029</v>
      </c>
      <c r="S803" s="152">
        <v>97.605969000000002</v>
      </c>
      <c r="T803" s="152">
        <v>98.874718999999999</v>
      </c>
      <c r="U803" s="152">
        <v>7.25</v>
      </c>
      <c r="V803" s="152">
        <v>1757</v>
      </c>
      <c r="W803" s="152">
        <v>99.188039000000003</v>
      </c>
      <c r="X803" s="152">
        <v>100.58803899999999</v>
      </c>
      <c r="Y803" s="152">
        <v>8</v>
      </c>
      <c r="Z803" s="152" t="s">
        <v>251</v>
      </c>
      <c r="AA803" s="152" t="s">
        <v>251</v>
      </c>
      <c r="AB803" s="152" t="s">
        <v>251</v>
      </c>
      <c r="AC803" s="152" t="s">
        <v>251</v>
      </c>
      <c r="AD803" s="152">
        <v>3759</v>
      </c>
      <c r="AE803" s="152">
        <v>100.220564</v>
      </c>
      <c r="AF803" s="152">
        <v>101.70806399999999</v>
      </c>
      <c r="AG803" s="152">
        <v>8.5</v>
      </c>
      <c r="AH803" s="152">
        <v>7217</v>
      </c>
      <c r="AI803" s="152">
        <v>97.181071000000003</v>
      </c>
      <c r="AJ803" s="152">
        <v>98.668571</v>
      </c>
      <c r="AK803" s="152">
        <v>8.5</v>
      </c>
      <c r="AL803" s="152">
        <v>10493</v>
      </c>
      <c r="AM803" s="152">
        <v>91.369951</v>
      </c>
      <c r="AN803" s="152">
        <v>92.769951000000006</v>
      </c>
      <c r="AO803" s="152">
        <v>8</v>
      </c>
    </row>
    <row r="804" spans="1:41" x14ac:dyDescent="0.25">
      <c r="A804" s="148">
        <v>43511</v>
      </c>
      <c r="B804" s="152">
        <v>27</v>
      </c>
      <c r="C804" s="152">
        <v>9.9413619999999998</v>
      </c>
      <c r="D804" s="152">
        <v>9.9413619999999998</v>
      </c>
      <c r="E804" s="152">
        <v>7.8645160000000001</v>
      </c>
      <c r="F804" s="152">
        <v>90</v>
      </c>
      <c r="G804" s="152">
        <v>9.8012320000000006</v>
      </c>
      <c r="H804" s="152">
        <v>9.8012320000000006</v>
      </c>
      <c r="I804" s="152">
        <v>8.1119599999999998</v>
      </c>
      <c r="J804" s="152">
        <v>181</v>
      </c>
      <c r="K804" s="152">
        <v>9.6040030000000005</v>
      </c>
      <c r="L804" s="152">
        <v>9.6040030000000005</v>
      </c>
      <c r="M804" s="152">
        <v>8.2009380000000007</v>
      </c>
      <c r="N804" s="152">
        <v>321</v>
      </c>
      <c r="O804" s="152">
        <v>9.3170420000000007</v>
      </c>
      <c r="P804" s="152">
        <v>9.3170420000000007</v>
      </c>
      <c r="Q804" s="152">
        <v>8.2207869999999996</v>
      </c>
      <c r="R804" s="152">
        <v>1028</v>
      </c>
      <c r="S804" s="152">
        <v>97.737378000000007</v>
      </c>
      <c r="T804" s="152">
        <v>99.026267000000004</v>
      </c>
      <c r="U804" s="152">
        <v>7.25</v>
      </c>
      <c r="V804" s="152">
        <v>1756</v>
      </c>
      <c r="W804" s="152">
        <v>99.422072</v>
      </c>
      <c r="X804" s="152">
        <v>100.844294</v>
      </c>
      <c r="Y804" s="152">
        <v>8</v>
      </c>
      <c r="Z804" s="152" t="s">
        <v>251</v>
      </c>
      <c r="AA804" s="152" t="s">
        <v>251</v>
      </c>
      <c r="AB804" s="152" t="s">
        <v>251</v>
      </c>
      <c r="AC804" s="152" t="s">
        <v>251</v>
      </c>
      <c r="AD804" s="152">
        <v>3758</v>
      </c>
      <c r="AE804" s="152">
        <v>100.717268</v>
      </c>
      <c r="AF804" s="152">
        <v>102.228379</v>
      </c>
      <c r="AG804" s="152">
        <v>8.5</v>
      </c>
      <c r="AH804" s="152">
        <v>7216</v>
      </c>
      <c r="AI804" s="152">
        <v>97.815032000000002</v>
      </c>
      <c r="AJ804" s="152">
        <v>99.326143000000002</v>
      </c>
      <c r="AK804" s="152">
        <v>8.5</v>
      </c>
      <c r="AL804" s="152">
        <v>10492</v>
      </c>
      <c r="AM804" s="152">
        <v>91.987038999999996</v>
      </c>
      <c r="AN804" s="152">
        <v>93.409261000000001</v>
      </c>
      <c r="AO804" s="152">
        <v>8</v>
      </c>
    </row>
    <row r="805" spans="1:41" x14ac:dyDescent="0.25">
      <c r="A805" s="148">
        <v>43514</v>
      </c>
      <c r="B805" s="152">
        <v>24</v>
      </c>
      <c r="C805" s="152">
        <v>9.9478570000000008</v>
      </c>
      <c r="D805" s="152">
        <v>9.9478570000000008</v>
      </c>
      <c r="E805" s="152">
        <v>7.8624470000000004</v>
      </c>
      <c r="F805" s="152">
        <v>87</v>
      </c>
      <c r="G805" s="152">
        <v>9.8075620000000008</v>
      </c>
      <c r="H805" s="152">
        <v>9.8075620000000008</v>
      </c>
      <c r="I805" s="152">
        <v>8.1191960000000005</v>
      </c>
      <c r="J805" s="152">
        <v>178</v>
      </c>
      <c r="K805" s="152">
        <v>9.6103369999999995</v>
      </c>
      <c r="L805" s="152">
        <v>9.6103369999999995</v>
      </c>
      <c r="M805" s="152">
        <v>8.2003629999999994</v>
      </c>
      <c r="N805" s="152">
        <v>318</v>
      </c>
      <c r="O805" s="152">
        <v>9.323029</v>
      </c>
      <c r="P805" s="152">
        <v>9.323029</v>
      </c>
      <c r="Q805" s="152">
        <v>8.2203140000000001</v>
      </c>
      <c r="R805" s="152">
        <v>1025</v>
      </c>
      <c r="S805" s="152">
        <v>97.757806000000002</v>
      </c>
      <c r="T805" s="152">
        <v>99.107112000000001</v>
      </c>
      <c r="U805" s="152">
        <v>7.25</v>
      </c>
      <c r="V805" s="152">
        <v>1753</v>
      </c>
      <c r="W805" s="152">
        <v>99.470555000000004</v>
      </c>
      <c r="X805" s="152">
        <v>100.959444</v>
      </c>
      <c r="Y805" s="152">
        <v>8</v>
      </c>
      <c r="Z805" s="152" t="s">
        <v>251</v>
      </c>
      <c r="AA805" s="152" t="s">
        <v>251</v>
      </c>
      <c r="AB805" s="152" t="s">
        <v>251</v>
      </c>
      <c r="AC805" s="152" t="s">
        <v>251</v>
      </c>
      <c r="AD805" s="152">
        <v>3755</v>
      </c>
      <c r="AE805" s="152">
        <v>100.809044</v>
      </c>
      <c r="AF805" s="152">
        <v>102.39098799999999</v>
      </c>
      <c r="AG805" s="152">
        <v>8.5</v>
      </c>
      <c r="AH805" s="152">
        <v>7213</v>
      </c>
      <c r="AI805" s="152">
        <v>98.064948999999999</v>
      </c>
      <c r="AJ805" s="152">
        <v>99.646893000000006</v>
      </c>
      <c r="AK805" s="152">
        <v>8.5</v>
      </c>
      <c r="AL805" s="152">
        <v>10489</v>
      </c>
      <c r="AM805" s="152">
        <v>92.195542000000003</v>
      </c>
      <c r="AN805" s="152">
        <v>93.684431000000004</v>
      </c>
      <c r="AO805" s="152">
        <v>8</v>
      </c>
    </row>
    <row r="806" spans="1:41" x14ac:dyDescent="0.25">
      <c r="A806" s="148">
        <v>43515</v>
      </c>
      <c r="B806" s="152">
        <v>23</v>
      </c>
      <c r="C806" s="152">
        <v>9.9499999999999993</v>
      </c>
      <c r="D806" s="152">
        <v>9.9499999999999993</v>
      </c>
      <c r="E806" s="152">
        <v>7.8654140000000003</v>
      </c>
      <c r="F806" s="152">
        <v>86</v>
      </c>
      <c r="G806" s="152">
        <v>9.8101730000000007</v>
      </c>
      <c r="H806" s="152">
        <v>9.8101730000000007</v>
      </c>
      <c r="I806" s="152">
        <v>8.1000069999999997</v>
      </c>
      <c r="J806" s="152">
        <v>177</v>
      </c>
      <c r="K806" s="152">
        <v>9.6129119999999997</v>
      </c>
      <c r="L806" s="152">
        <v>9.6129119999999997</v>
      </c>
      <c r="M806" s="152">
        <v>8.1900010000000005</v>
      </c>
      <c r="N806" s="152">
        <v>317</v>
      </c>
      <c r="O806" s="152">
        <v>9.3272659999999998</v>
      </c>
      <c r="P806" s="152">
        <v>9.3272659999999998</v>
      </c>
      <c r="Q806" s="152">
        <v>8.1909120000000009</v>
      </c>
      <c r="R806" s="152">
        <v>1024</v>
      </c>
      <c r="S806" s="152">
        <v>97.836479999999995</v>
      </c>
      <c r="T806" s="152">
        <v>99.205923999999996</v>
      </c>
      <c r="U806" s="152">
        <v>7.25</v>
      </c>
      <c r="V806" s="152">
        <v>1752</v>
      </c>
      <c r="W806" s="152">
        <v>99.585419000000002</v>
      </c>
      <c r="X806" s="152">
        <v>101.09653</v>
      </c>
      <c r="Y806" s="152">
        <v>8</v>
      </c>
      <c r="Z806" s="152" t="s">
        <v>251</v>
      </c>
      <c r="AA806" s="152" t="s">
        <v>251</v>
      </c>
      <c r="AB806" s="152" t="s">
        <v>251</v>
      </c>
      <c r="AC806" s="152" t="s">
        <v>251</v>
      </c>
      <c r="AD806" s="152">
        <v>3754</v>
      </c>
      <c r="AE806" s="152">
        <v>100.99353499999999</v>
      </c>
      <c r="AF806" s="152">
        <v>102.599091</v>
      </c>
      <c r="AG806" s="152">
        <v>8.5</v>
      </c>
      <c r="AH806" s="152">
        <v>7212</v>
      </c>
      <c r="AI806" s="152">
        <v>98.019334999999998</v>
      </c>
      <c r="AJ806" s="152">
        <v>99.624891000000005</v>
      </c>
      <c r="AK806" s="152">
        <v>8.5</v>
      </c>
      <c r="AL806" s="152">
        <v>10488</v>
      </c>
      <c r="AM806" s="152">
        <v>92.311756000000003</v>
      </c>
      <c r="AN806" s="152">
        <v>93.822867000000002</v>
      </c>
      <c r="AO806" s="152">
        <v>8</v>
      </c>
    </row>
    <row r="807" spans="1:41" x14ac:dyDescent="0.25">
      <c r="A807" s="148">
        <v>43516</v>
      </c>
      <c r="B807" s="152">
        <v>22</v>
      </c>
      <c r="C807" s="152">
        <v>9.9521689999999996</v>
      </c>
      <c r="D807" s="152">
        <v>9.9521689999999996</v>
      </c>
      <c r="E807" s="152">
        <v>7.8645079999999998</v>
      </c>
      <c r="F807" s="152">
        <v>85</v>
      </c>
      <c r="G807" s="152">
        <v>9.8123000000000005</v>
      </c>
      <c r="H807" s="152">
        <v>9.8123000000000005</v>
      </c>
      <c r="I807" s="152">
        <v>8.1017159999999997</v>
      </c>
      <c r="J807" s="152">
        <v>176</v>
      </c>
      <c r="K807" s="152">
        <v>9.6159289999999995</v>
      </c>
      <c r="L807" s="152">
        <v>9.6159289999999995</v>
      </c>
      <c r="M807" s="152">
        <v>8.1697749999999996</v>
      </c>
      <c r="N807" s="152">
        <v>316</v>
      </c>
      <c r="O807" s="152">
        <v>9.3299070000000004</v>
      </c>
      <c r="P807" s="152">
        <v>9.3299070000000004</v>
      </c>
      <c r="Q807" s="152">
        <v>8.1822579999999991</v>
      </c>
      <c r="R807" s="152">
        <v>1023</v>
      </c>
      <c r="S807" s="152">
        <v>97.815258999999998</v>
      </c>
      <c r="T807" s="152">
        <v>99.204841999999999</v>
      </c>
      <c r="U807" s="152">
        <v>7.25</v>
      </c>
      <c r="V807" s="152">
        <v>1751</v>
      </c>
      <c r="W807" s="152">
        <v>99.520497000000006</v>
      </c>
      <c r="X807" s="152">
        <v>101.05383</v>
      </c>
      <c r="Y807" s="152">
        <v>8</v>
      </c>
      <c r="Z807" s="152" t="s">
        <v>251</v>
      </c>
      <c r="AA807" s="152" t="s">
        <v>251</v>
      </c>
      <c r="AB807" s="152" t="s">
        <v>251</v>
      </c>
      <c r="AC807" s="152" t="s">
        <v>251</v>
      </c>
      <c r="AD807" s="152">
        <v>3753</v>
      </c>
      <c r="AE807" s="152">
        <v>100.92173699999999</v>
      </c>
      <c r="AF807" s="152">
        <v>102.550904</v>
      </c>
      <c r="AG807" s="152">
        <v>8.5</v>
      </c>
      <c r="AH807" s="152">
        <v>7211</v>
      </c>
      <c r="AI807" s="152">
        <v>97.969070000000002</v>
      </c>
      <c r="AJ807" s="152">
        <v>99.598236999999997</v>
      </c>
      <c r="AK807" s="152">
        <v>8.5</v>
      </c>
      <c r="AL807" s="152">
        <v>10487</v>
      </c>
      <c r="AM807" s="152">
        <v>92.199298999999996</v>
      </c>
      <c r="AN807" s="152">
        <v>93.732631999999995</v>
      </c>
      <c r="AO807" s="152">
        <v>8</v>
      </c>
    </row>
    <row r="808" spans="1:41" x14ac:dyDescent="0.25">
      <c r="A808" s="148">
        <v>43517</v>
      </c>
      <c r="B808" s="152">
        <v>28</v>
      </c>
      <c r="C808" s="152">
        <v>9.9390739999999997</v>
      </c>
      <c r="D808" s="152">
        <v>9.9390739999999997</v>
      </c>
      <c r="E808" s="152">
        <v>7.8813610000000001</v>
      </c>
      <c r="F808" s="152">
        <v>91</v>
      </c>
      <c r="G808" s="152">
        <v>9.7991039999999998</v>
      </c>
      <c r="H808" s="152">
        <v>9.7991039999999998</v>
      </c>
      <c r="I808" s="152">
        <v>8.1104699999999994</v>
      </c>
      <c r="J808" s="152">
        <v>175</v>
      </c>
      <c r="K808" s="152">
        <v>9.6178460000000001</v>
      </c>
      <c r="L808" s="152">
        <v>9.6178460000000001</v>
      </c>
      <c r="M808" s="152">
        <v>8.1738189999999999</v>
      </c>
      <c r="N808" s="152">
        <v>315</v>
      </c>
      <c r="O808" s="152">
        <v>9.3312980000000003</v>
      </c>
      <c r="P808" s="152">
        <v>9.3312980000000003</v>
      </c>
      <c r="Q808" s="152">
        <v>8.1899739999999994</v>
      </c>
      <c r="R808" s="152">
        <v>1022</v>
      </c>
      <c r="S808" s="152">
        <v>97.865223999999998</v>
      </c>
      <c r="T808" s="152">
        <v>99.274946</v>
      </c>
      <c r="U808" s="152">
        <v>7.25</v>
      </c>
      <c r="V808" s="152">
        <v>1750</v>
      </c>
      <c r="W808" s="152">
        <v>99.585570000000004</v>
      </c>
      <c r="X808" s="152">
        <v>101.141126</v>
      </c>
      <c r="Y808" s="152">
        <v>8</v>
      </c>
      <c r="Z808" s="152" t="s">
        <v>251</v>
      </c>
      <c r="AA808" s="152" t="s">
        <v>251</v>
      </c>
      <c r="AB808" s="152" t="s">
        <v>251</v>
      </c>
      <c r="AC808" s="152" t="s">
        <v>251</v>
      </c>
      <c r="AD808" s="152">
        <v>3752</v>
      </c>
      <c r="AE808" s="152">
        <v>101.059016</v>
      </c>
      <c r="AF808" s="152">
        <v>102.711794</v>
      </c>
      <c r="AG808" s="152">
        <v>8.5</v>
      </c>
      <c r="AH808" s="152">
        <v>7210</v>
      </c>
      <c r="AI808" s="152">
        <v>98.184584000000001</v>
      </c>
      <c r="AJ808" s="152">
        <v>99.837361999999999</v>
      </c>
      <c r="AK808" s="152">
        <v>8.5</v>
      </c>
      <c r="AL808" s="152">
        <v>10486</v>
      </c>
      <c r="AM808" s="152">
        <v>92.389030000000005</v>
      </c>
      <c r="AN808" s="152">
        <v>93.944586000000001</v>
      </c>
      <c r="AO808" s="152">
        <v>8</v>
      </c>
    </row>
    <row r="809" spans="1:41" x14ac:dyDescent="0.25">
      <c r="A809" s="148">
        <v>43518</v>
      </c>
      <c r="B809" s="152">
        <v>27</v>
      </c>
      <c r="C809" s="152">
        <v>9.9410950000000007</v>
      </c>
      <c r="D809" s="152">
        <v>9.9410950000000007</v>
      </c>
      <c r="E809" s="152">
        <v>7.9005380000000001</v>
      </c>
      <c r="F809" s="152">
        <v>90</v>
      </c>
      <c r="G809" s="152">
        <v>9.8006209999999996</v>
      </c>
      <c r="H809" s="152">
        <v>9.8006209999999996</v>
      </c>
      <c r="I809" s="152">
        <v>8.1374030000000008</v>
      </c>
      <c r="J809" s="152">
        <v>174</v>
      </c>
      <c r="K809" s="152">
        <v>9.6205230000000004</v>
      </c>
      <c r="L809" s="152">
        <v>9.6205230000000004</v>
      </c>
      <c r="M809" s="152">
        <v>8.1609370000000006</v>
      </c>
      <c r="N809" s="152">
        <v>314</v>
      </c>
      <c r="O809" s="152">
        <v>9.331785</v>
      </c>
      <c r="P809" s="152">
        <v>9.331785</v>
      </c>
      <c r="Q809" s="152">
        <v>8.2096440000000008</v>
      </c>
      <c r="R809" s="152">
        <v>1021</v>
      </c>
      <c r="S809" s="152">
        <v>97.922158999999994</v>
      </c>
      <c r="T809" s="152">
        <v>99.352019999999996</v>
      </c>
      <c r="U809" s="152">
        <v>7.25</v>
      </c>
      <c r="V809" s="152">
        <v>1749</v>
      </c>
      <c r="W809" s="152">
        <v>99.704044999999994</v>
      </c>
      <c r="X809" s="152">
        <v>101.281823</v>
      </c>
      <c r="Y809" s="152">
        <v>8</v>
      </c>
      <c r="Z809" s="152" t="s">
        <v>251</v>
      </c>
      <c r="AA809" s="152" t="s">
        <v>251</v>
      </c>
      <c r="AB809" s="152" t="s">
        <v>251</v>
      </c>
      <c r="AC809" s="152" t="s">
        <v>251</v>
      </c>
      <c r="AD809" s="152">
        <v>3751</v>
      </c>
      <c r="AE809" s="152">
        <v>101.14764099999999</v>
      </c>
      <c r="AF809" s="152">
        <v>102.82402999999999</v>
      </c>
      <c r="AG809" s="152">
        <v>8.5</v>
      </c>
      <c r="AH809" s="152">
        <v>7209</v>
      </c>
      <c r="AI809" s="152">
        <v>98.244536999999994</v>
      </c>
      <c r="AJ809" s="152">
        <v>99.920925999999994</v>
      </c>
      <c r="AK809" s="152">
        <v>8.5</v>
      </c>
      <c r="AL809" s="152">
        <v>10485</v>
      </c>
      <c r="AM809" s="152">
        <v>92.417536999999996</v>
      </c>
      <c r="AN809" s="152">
        <v>93.995315000000005</v>
      </c>
      <c r="AO809" s="152">
        <v>8</v>
      </c>
    </row>
    <row r="810" spans="1:41" x14ac:dyDescent="0.25">
      <c r="A810" s="148">
        <v>43521</v>
      </c>
      <c r="B810" s="152">
        <v>24</v>
      </c>
      <c r="C810" s="152">
        <v>9.9473739999999999</v>
      </c>
      <c r="D810" s="152">
        <v>9.9473739999999999</v>
      </c>
      <c r="E810" s="152">
        <v>7.9356619999999998</v>
      </c>
      <c r="F810" s="152">
        <v>87</v>
      </c>
      <c r="G810" s="152">
        <v>9.8068460000000002</v>
      </c>
      <c r="H810" s="152">
        <v>9.8068460000000002</v>
      </c>
      <c r="I810" s="152">
        <v>8.15</v>
      </c>
      <c r="J810" s="152">
        <v>171</v>
      </c>
      <c r="K810" s="152">
        <v>9.6259820000000005</v>
      </c>
      <c r="L810" s="152">
        <v>9.6259820000000005</v>
      </c>
      <c r="M810" s="152">
        <v>8.1800099999999993</v>
      </c>
      <c r="N810" s="152">
        <v>311</v>
      </c>
      <c r="O810" s="152">
        <v>9.3384730000000005</v>
      </c>
      <c r="P810" s="152">
        <v>9.3384730000000005</v>
      </c>
      <c r="Q810" s="152">
        <v>8.199999</v>
      </c>
      <c r="R810" s="152">
        <v>1018</v>
      </c>
      <c r="S810" s="152">
        <v>98.049131000000003</v>
      </c>
      <c r="T810" s="152">
        <v>99.539409000000006</v>
      </c>
      <c r="U810" s="152">
        <v>7.25</v>
      </c>
      <c r="V810" s="152">
        <v>1746</v>
      </c>
      <c r="W810" s="152">
        <v>99.908118000000002</v>
      </c>
      <c r="X810" s="152">
        <v>101.55256199999999</v>
      </c>
      <c r="Y810" s="152">
        <v>8</v>
      </c>
      <c r="Z810" s="152" t="s">
        <v>251</v>
      </c>
      <c r="AA810" s="152" t="s">
        <v>251</v>
      </c>
      <c r="AB810" s="152" t="s">
        <v>251</v>
      </c>
      <c r="AC810" s="152" t="s">
        <v>251</v>
      </c>
      <c r="AD810" s="152">
        <v>3748</v>
      </c>
      <c r="AE810" s="152">
        <v>101.70179400000001</v>
      </c>
      <c r="AF810" s="152">
        <v>103.449016</v>
      </c>
      <c r="AG810" s="152">
        <v>8.5</v>
      </c>
      <c r="AH810" s="152">
        <v>7206</v>
      </c>
      <c r="AI810" s="152">
        <v>98.656835000000001</v>
      </c>
      <c r="AJ810" s="152">
        <v>100.40405699999999</v>
      </c>
      <c r="AK810" s="152">
        <v>8.5</v>
      </c>
      <c r="AL810" s="152">
        <v>10482</v>
      </c>
      <c r="AM810" s="152">
        <v>92.869861999999998</v>
      </c>
      <c r="AN810" s="152">
        <v>94.514306000000005</v>
      </c>
      <c r="AO810" s="152">
        <v>8</v>
      </c>
    </row>
    <row r="811" spans="1:41" x14ac:dyDescent="0.25">
      <c r="A811" s="148">
        <v>43522</v>
      </c>
      <c r="B811" s="152">
        <v>23</v>
      </c>
      <c r="C811" s="152">
        <v>9.9487620000000003</v>
      </c>
      <c r="D811" s="152">
        <v>9.9487620000000003</v>
      </c>
      <c r="E811" s="152">
        <v>8.0611650000000008</v>
      </c>
      <c r="F811" s="152">
        <v>86</v>
      </c>
      <c r="G811" s="152">
        <v>9.8095499999999998</v>
      </c>
      <c r="H811" s="152">
        <v>9.8095499999999998</v>
      </c>
      <c r="I811" s="152">
        <v>8.1271059999999995</v>
      </c>
      <c r="J811" s="152">
        <v>170</v>
      </c>
      <c r="K811" s="152">
        <v>9.6285659999999993</v>
      </c>
      <c r="L811" s="152">
        <v>9.6285659999999993</v>
      </c>
      <c r="M811" s="152">
        <v>8.1690889999999996</v>
      </c>
      <c r="N811" s="152">
        <v>310</v>
      </c>
      <c r="O811" s="152">
        <v>9.3411910000000002</v>
      </c>
      <c r="P811" s="152">
        <v>9.3411910000000002</v>
      </c>
      <c r="Q811" s="152">
        <v>8.1902670000000004</v>
      </c>
      <c r="R811" s="152">
        <v>1017</v>
      </c>
      <c r="S811" s="152">
        <v>98.117673999999994</v>
      </c>
      <c r="T811" s="152">
        <v>99.628090999999998</v>
      </c>
      <c r="U811" s="152">
        <v>7.25</v>
      </c>
      <c r="V811" s="152">
        <v>1745</v>
      </c>
      <c r="W811" s="152">
        <v>100.01228</v>
      </c>
      <c r="X811" s="152">
        <v>101.67894699999999</v>
      </c>
      <c r="Y811" s="152">
        <v>8</v>
      </c>
      <c r="Z811" s="152" t="s">
        <v>251</v>
      </c>
      <c r="AA811" s="152" t="s">
        <v>251</v>
      </c>
      <c r="AB811" s="152" t="s">
        <v>251</v>
      </c>
      <c r="AC811" s="152" t="s">
        <v>251</v>
      </c>
      <c r="AD811" s="152">
        <v>3747</v>
      </c>
      <c r="AE811" s="152">
        <v>102.204792</v>
      </c>
      <c r="AF811" s="152">
        <v>103.97562499999999</v>
      </c>
      <c r="AG811" s="152">
        <v>8.5</v>
      </c>
      <c r="AH811" s="152">
        <v>7205</v>
      </c>
      <c r="AI811" s="152">
        <v>99.027214999999998</v>
      </c>
      <c r="AJ811" s="152">
        <v>100.79804799999999</v>
      </c>
      <c r="AK811" s="152">
        <v>8.5</v>
      </c>
      <c r="AL811" s="152">
        <v>10481</v>
      </c>
      <c r="AM811" s="152">
        <v>93.211241999999999</v>
      </c>
      <c r="AN811" s="152">
        <v>94.877909000000002</v>
      </c>
      <c r="AO811" s="152">
        <v>8</v>
      </c>
    </row>
    <row r="812" spans="1:41" x14ac:dyDescent="0.25">
      <c r="A812" s="148">
        <v>43523</v>
      </c>
      <c r="B812" s="152">
        <v>22</v>
      </c>
      <c r="C812" s="152">
        <v>9.9508489999999998</v>
      </c>
      <c r="D812" s="152">
        <v>9.9508489999999998</v>
      </c>
      <c r="E812" s="152">
        <v>8.0826180000000001</v>
      </c>
      <c r="F812" s="152">
        <v>85</v>
      </c>
      <c r="G812" s="152">
        <v>9.8116649999999996</v>
      </c>
      <c r="H812" s="152">
        <v>9.8116649999999996</v>
      </c>
      <c r="I812" s="152">
        <v>8.1296510000000008</v>
      </c>
      <c r="J812" s="152">
        <v>169</v>
      </c>
      <c r="K812" s="152">
        <v>9.6310249999999993</v>
      </c>
      <c r="L812" s="152">
        <v>9.6310249999999993</v>
      </c>
      <c r="M812" s="152">
        <v>8.1609409999999993</v>
      </c>
      <c r="N812" s="152">
        <v>309</v>
      </c>
      <c r="O812" s="152">
        <v>9.3417879999999993</v>
      </c>
      <c r="P812" s="152">
        <v>9.3417879999999993</v>
      </c>
      <c r="Q812" s="152">
        <v>8.2088029999999996</v>
      </c>
      <c r="R812" s="152">
        <v>1016</v>
      </c>
      <c r="S812" s="152">
        <v>98.093452999999997</v>
      </c>
      <c r="T812" s="152">
        <v>99.624009000000001</v>
      </c>
      <c r="U812" s="152">
        <v>7.25</v>
      </c>
      <c r="V812" s="152">
        <v>1744</v>
      </c>
      <c r="W812" s="152">
        <v>99.981206</v>
      </c>
      <c r="X812" s="152">
        <v>101.670095</v>
      </c>
      <c r="Y812" s="152">
        <v>8</v>
      </c>
      <c r="Z812" s="152" t="s">
        <v>251</v>
      </c>
      <c r="AA812" s="152" t="s">
        <v>251</v>
      </c>
      <c r="AB812" s="152" t="s">
        <v>251</v>
      </c>
      <c r="AC812" s="152" t="s">
        <v>251</v>
      </c>
      <c r="AD812" s="152">
        <v>3746</v>
      </c>
      <c r="AE812" s="152">
        <v>102.02295100000001</v>
      </c>
      <c r="AF812" s="152">
        <v>103.817395</v>
      </c>
      <c r="AG812" s="152">
        <v>8.5</v>
      </c>
      <c r="AH812" s="152">
        <v>7204</v>
      </c>
      <c r="AI812" s="152">
        <v>98.655645000000007</v>
      </c>
      <c r="AJ812" s="152">
        <v>100.45008900000001</v>
      </c>
      <c r="AK812" s="152">
        <v>8.5</v>
      </c>
      <c r="AL812" s="152">
        <v>10480</v>
      </c>
      <c r="AM812" s="152">
        <v>92.776492000000005</v>
      </c>
      <c r="AN812" s="152">
        <v>94.465380999999994</v>
      </c>
      <c r="AO812" s="152">
        <v>8</v>
      </c>
    </row>
    <row r="813" spans="1:41" x14ac:dyDescent="0.25">
      <c r="A813" s="148">
        <v>43524</v>
      </c>
      <c r="B813" s="152">
        <v>28</v>
      </c>
      <c r="C813" s="152">
        <v>9.9371349999999996</v>
      </c>
      <c r="D813" s="152">
        <v>9.9371349999999996</v>
      </c>
      <c r="E813" s="152">
        <v>8.1337759999999992</v>
      </c>
      <c r="F813" s="152">
        <v>91</v>
      </c>
      <c r="G813" s="152">
        <v>9.7986299999999993</v>
      </c>
      <c r="H813" s="152">
        <v>9.7986299999999993</v>
      </c>
      <c r="I813" s="152">
        <v>8.1300000000000008</v>
      </c>
      <c r="J813" s="152">
        <v>182</v>
      </c>
      <c r="K813" s="152">
        <v>9.6038139999999999</v>
      </c>
      <c r="L813" s="152">
        <v>9.6038139999999999</v>
      </c>
      <c r="M813" s="152">
        <v>8.1599310000000003</v>
      </c>
      <c r="N813" s="152">
        <v>364</v>
      </c>
      <c r="O813" s="152">
        <v>9.2360930000000003</v>
      </c>
      <c r="P813" s="152">
        <v>9.2360930000000003</v>
      </c>
      <c r="Q813" s="152">
        <v>8.18</v>
      </c>
      <c r="R813" s="152">
        <v>1015</v>
      </c>
      <c r="S813" s="152">
        <v>98.094194999999999</v>
      </c>
      <c r="T813" s="152">
        <v>99.644889000000006</v>
      </c>
      <c r="U813" s="152">
        <v>7.25</v>
      </c>
      <c r="V813" s="152">
        <v>1743</v>
      </c>
      <c r="W813" s="152">
        <v>100.016054</v>
      </c>
      <c r="X813" s="152">
        <v>101.727165</v>
      </c>
      <c r="Y813" s="152">
        <v>8</v>
      </c>
      <c r="Z813" s="152" t="s">
        <v>251</v>
      </c>
      <c r="AA813" s="152" t="s">
        <v>251</v>
      </c>
      <c r="AB813" s="152" t="s">
        <v>251</v>
      </c>
      <c r="AC813" s="152" t="s">
        <v>251</v>
      </c>
      <c r="AD813" s="152">
        <v>3745</v>
      </c>
      <c r="AE813" s="152">
        <v>101.699592</v>
      </c>
      <c r="AF813" s="152">
        <v>103.51764799999999</v>
      </c>
      <c r="AG813" s="152">
        <v>8.5</v>
      </c>
      <c r="AH813" s="152">
        <v>7203</v>
      </c>
      <c r="AI813" s="152">
        <v>98.112480000000005</v>
      </c>
      <c r="AJ813" s="152">
        <v>99.930536000000004</v>
      </c>
      <c r="AK813" s="152">
        <v>8.5</v>
      </c>
      <c r="AL813" s="152">
        <v>10479</v>
      </c>
      <c r="AM813" s="152">
        <v>92.214236999999997</v>
      </c>
      <c r="AN813" s="152">
        <v>93.925348</v>
      </c>
      <c r="AO813" s="152">
        <v>8</v>
      </c>
    </row>
    <row r="814" spans="1:41" x14ac:dyDescent="0.25">
      <c r="A814" s="148">
        <v>43525</v>
      </c>
      <c r="B814" s="152">
        <v>27</v>
      </c>
      <c r="C814" s="152">
        <v>9.9392890000000005</v>
      </c>
      <c r="D814" s="152">
        <v>9.9392890000000005</v>
      </c>
      <c r="E814" s="152">
        <v>8.1442449999999997</v>
      </c>
      <c r="F814" s="152">
        <v>90</v>
      </c>
      <c r="G814" s="152">
        <v>9.8012789999999992</v>
      </c>
      <c r="H814" s="152">
        <v>9.8012789999999992</v>
      </c>
      <c r="I814" s="152">
        <v>8.1100030000000007</v>
      </c>
      <c r="J814" s="152">
        <v>181</v>
      </c>
      <c r="K814" s="152">
        <v>9.6067060000000009</v>
      </c>
      <c r="L814" s="152">
        <v>9.6067060000000009</v>
      </c>
      <c r="M814" s="152">
        <v>8.1426680000000005</v>
      </c>
      <c r="N814" s="152">
        <v>363</v>
      </c>
      <c r="O814" s="152">
        <v>9.238448</v>
      </c>
      <c r="P814" s="152">
        <v>9.238448</v>
      </c>
      <c r="Q814" s="152">
        <v>8.1751629999999995</v>
      </c>
      <c r="R814" s="152">
        <v>1014</v>
      </c>
      <c r="S814" s="152">
        <v>98.099604999999997</v>
      </c>
      <c r="T814" s="152">
        <v>99.670438000000004</v>
      </c>
      <c r="U814" s="152">
        <v>7.25</v>
      </c>
      <c r="V814" s="152">
        <v>1742</v>
      </c>
      <c r="W814" s="152">
        <v>100.05419000000001</v>
      </c>
      <c r="X814" s="152">
        <v>101.78752299999999</v>
      </c>
      <c r="Y814" s="152">
        <v>8</v>
      </c>
      <c r="Z814" s="152" t="s">
        <v>251</v>
      </c>
      <c r="AA814" s="152" t="s">
        <v>251</v>
      </c>
      <c r="AB814" s="152" t="s">
        <v>251</v>
      </c>
      <c r="AC814" s="152" t="s">
        <v>251</v>
      </c>
      <c r="AD814" s="152">
        <v>3744</v>
      </c>
      <c r="AE814" s="152">
        <v>101.75547</v>
      </c>
      <c r="AF814" s="152">
        <v>103.597137</v>
      </c>
      <c r="AG814" s="152">
        <v>8.5</v>
      </c>
      <c r="AH814" s="152">
        <v>7202</v>
      </c>
      <c r="AI814" s="152">
        <v>98.108114999999998</v>
      </c>
      <c r="AJ814" s="152">
        <v>99.949781999999999</v>
      </c>
      <c r="AK814" s="152">
        <v>8.5</v>
      </c>
      <c r="AL814" s="152">
        <v>10478</v>
      </c>
      <c r="AM814" s="152">
        <v>92.312441000000007</v>
      </c>
      <c r="AN814" s="152">
        <v>94.045773999999994</v>
      </c>
      <c r="AO814" s="152">
        <v>8</v>
      </c>
    </row>
    <row r="815" spans="1:41" x14ac:dyDescent="0.25">
      <c r="A815" s="148">
        <v>43528</v>
      </c>
      <c r="B815" s="152">
        <v>24</v>
      </c>
      <c r="C815" s="152">
        <v>9.9465489999999992</v>
      </c>
      <c r="D815" s="152">
        <v>9.9465489999999992</v>
      </c>
      <c r="E815" s="152">
        <v>8.0607349999999993</v>
      </c>
      <c r="F815" s="152">
        <v>87</v>
      </c>
      <c r="G815" s="152">
        <v>9.8078679999999991</v>
      </c>
      <c r="H815" s="152">
        <v>9.8078679999999991</v>
      </c>
      <c r="I815" s="152">
        <v>8.1060320000000008</v>
      </c>
      <c r="J815" s="152">
        <v>178</v>
      </c>
      <c r="K815" s="152">
        <v>9.6129549999999995</v>
      </c>
      <c r="L815" s="152">
        <v>9.6129549999999995</v>
      </c>
      <c r="M815" s="152">
        <v>8.1430489999999995</v>
      </c>
      <c r="N815" s="152">
        <v>360</v>
      </c>
      <c r="O815" s="152">
        <v>9.2435240000000007</v>
      </c>
      <c r="P815" s="152">
        <v>9.2435240000000007</v>
      </c>
      <c r="Q815" s="152">
        <v>8.1838479999999993</v>
      </c>
      <c r="R815" s="152">
        <v>1011</v>
      </c>
      <c r="S815" s="152">
        <v>98.003522000000004</v>
      </c>
      <c r="T815" s="152">
        <v>99.634771999999998</v>
      </c>
      <c r="U815" s="152">
        <v>7.25</v>
      </c>
      <c r="V815" s="152">
        <v>1739</v>
      </c>
      <c r="W815" s="152">
        <v>99.858260999999999</v>
      </c>
      <c r="X815" s="152">
        <v>101.658261</v>
      </c>
      <c r="Y815" s="152">
        <v>8</v>
      </c>
      <c r="Z815" s="152" t="s">
        <v>251</v>
      </c>
      <c r="AA815" s="152" t="s">
        <v>251</v>
      </c>
      <c r="AB815" s="152" t="s">
        <v>251</v>
      </c>
      <c r="AC815" s="152" t="s">
        <v>251</v>
      </c>
      <c r="AD815" s="152">
        <v>3741</v>
      </c>
      <c r="AE815" s="152">
        <v>101.618635</v>
      </c>
      <c r="AF815" s="152">
        <v>103.53113500000001</v>
      </c>
      <c r="AG815" s="152">
        <v>8.5</v>
      </c>
      <c r="AH815" s="152">
        <v>7199</v>
      </c>
      <c r="AI815" s="152">
        <v>98.375821999999999</v>
      </c>
      <c r="AJ815" s="152">
        <v>100.28832199999999</v>
      </c>
      <c r="AK815" s="152">
        <v>8.5</v>
      </c>
      <c r="AL815" s="152">
        <v>10475</v>
      </c>
      <c r="AM815" s="152">
        <v>92.438879999999997</v>
      </c>
      <c r="AN815" s="152">
        <v>94.238879999999995</v>
      </c>
      <c r="AO815" s="152">
        <v>8</v>
      </c>
    </row>
    <row r="816" spans="1:41" x14ac:dyDescent="0.25">
      <c r="A816" s="148">
        <v>43529</v>
      </c>
      <c r="B816" s="152">
        <v>23</v>
      </c>
      <c r="C816" s="152">
        <v>9.9492119999999993</v>
      </c>
      <c r="D816" s="152">
        <v>9.9492119999999993</v>
      </c>
      <c r="E816" s="152">
        <v>7.9900060000000002</v>
      </c>
      <c r="F816" s="152">
        <v>86</v>
      </c>
      <c r="G816" s="152">
        <v>9.8106329999999993</v>
      </c>
      <c r="H816" s="152">
        <v>9.8106329999999993</v>
      </c>
      <c r="I816" s="152">
        <v>8.0799990000000008</v>
      </c>
      <c r="J816" s="152">
        <v>177</v>
      </c>
      <c r="K816" s="152">
        <v>9.6142749999999992</v>
      </c>
      <c r="L816" s="152">
        <v>9.6142749999999992</v>
      </c>
      <c r="M816" s="152">
        <v>8.1600059999999992</v>
      </c>
      <c r="N816" s="152">
        <v>359</v>
      </c>
      <c r="O816" s="152">
        <v>9.2472530000000006</v>
      </c>
      <c r="P816" s="152">
        <v>9.2472530000000006</v>
      </c>
      <c r="Q816" s="152">
        <v>8.1628980000000002</v>
      </c>
      <c r="R816" s="152">
        <v>1010</v>
      </c>
      <c r="S816" s="152">
        <v>98.106044999999995</v>
      </c>
      <c r="T816" s="152">
        <v>99.757434000000003</v>
      </c>
      <c r="U816" s="152">
        <v>7.25</v>
      </c>
      <c r="V816" s="152">
        <v>1738</v>
      </c>
      <c r="W816" s="152">
        <v>100.029746</v>
      </c>
      <c r="X816" s="152">
        <v>101.851968</v>
      </c>
      <c r="Y816" s="152">
        <v>8</v>
      </c>
      <c r="Z816" s="152" t="s">
        <v>251</v>
      </c>
      <c r="AA816" s="152" t="s">
        <v>251</v>
      </c>
      <c r="AB816" s="152" t="s">
        <v>251</v>
      </c>
      <c r="AC816" s="152" t="s">
        <v>251</v>
      </c>
      <c r="AD816" s="152">
        <v>3740</v>
      </c>
      <c r="AE816" s="152">
        <v>102.002415</v>
      </c>
      <c r="AF816" s="152">
        <v>103.938526</v>
      </c>
      <c r="AG816" s="152">
        <v>8.5</v>
      </c>
      <c r="AH816" s="152">
        <v>7198</v>
      </c>
      <c r="AI816" s="152">
        <v>99.038767000000007</v>
      </c>
      <c r="AJ816" s="152">
        <v>100.974878</v>
      </c>
      <c r="AK816" s="152">
        <v>8.5</v>
      </c>
      <c r="AL816" s="152">
        <v>10474</v>
      </c>
      <c r="AM816" s="152">
        <v>93.200249999999997</v>
      </c>
      <c r="AN816" s="152">
        <v>95.022471999999993</v>
      </c>
      <c r="AO816" s="152">
        <v>8</v>
      </c>
    </row>
    <row r="817" spans="1:41" x14ac:dyDescent="0.25">
      <c r="A817" s="148">
        <v>43530</v>
      </c>
      <c r="B817" s="152">
        <v>22</v>
      </c>
      <c r="C817" s="152">
        <v>9.9509089999999993</v>
      </c>
      <c r="D817" s="152">
        <v>9.9509089999999993</v>
      </c>
      <c r="E817" s="152">
        <v>8.0727019999999996</v>
      </c>
      <c r="F817" s="152">
        <v>85</v>
      </c>
      <c r="G817" s="152">
        <v>9.8125660000000003</v>
      </c>
      <c r="H817" s="152">
        <v>9.8125660000000003</v>
      </c>
      <c r="I817" s="152">
        <v>8.0900160000000003</v>
      </c>
      <c r="J817" s="152">
        <v>176</v>
      </c>
      <c r="K817" s="152">
        <v>9.6168479999999992</v>
      </c>
      <c r="L817" s="152">
        <v>9.6168479999999992</v>
      </c>
      <c r="M817" s="152">
        <v>8.1494479999999996</v>
      </c>
      <c r="N817" s="152">
        <v>358</v>
      </c>
      <c r="O817" s="152">
        <v>9.2494390000000006</v>
      </c>
      <c r="P817" s="152">
        <v>9.2494390000000006</v>
      </c>
      <c r="Q817" s="152">
        <v>8.1599979999999999</v>
      </c>
      <c r="R817" s="152">
        <v>1009</v>
      </c>
      <c r="S817" s="152">
        <v>98.204719999999995</v>
      </c>
      <c r="T817" s="152">
        <v>99.876248000000004</v>
      </c>
      <c r="U817" s="152">
        <v>7.25</v>
      </c>
      <c r="V817" s="152">
        <v>1737</v>
      </c>
      <c r="W817" s="152">
        <v>100.21690599999999</v>
      </c>
      <c r="X817" s="152">
        <v>102.06135</v>
      </c>
      <c r="Y817" s="152">
        <v>8</v>
      </c>
      <c r="Z817" s="152" t="s">
        <v>251</v>
      </c>
      <c r="AA817" s="152" t="s">
        <v>251</v>
      </c>
      <c r="AB817" s="152" t="s">
        <v>251</v>
      </c>
      <c r="AC817" s="152" t="s">
        <v>251</v>
      </c>
      <c r="AD817" s="152">
        <v>3739</v>
      </c>
      <c r="AE817" s="152">
        <v>102.325861</v>
      </c>
      <c r="AF817" s="152">
        <v>104.285583</v>
      </c>
      <c r="AG817" s="152">
        <v>8.5</v>
      </c>
      <c r="AH817" s="152">
        <v>7197</v>
      </c>
      <c r="AI817" s="152">
        <v>99.527964999999995</v>
      </c>
      <c r="AJ817" s="152">
        <v>101.48768699999999</v>
      </c>
      <c r="AK817" s="152">
        <v>8.5</v>
      </c>
      <c r="AL817" s="152">
        <v>10473</v>
      </c>
      <c r="AM817" s="152">
        <v>93.704539999999994</v>
      </c>
      <c r="AN817" s="152">
        <v>95.548984000000004</v>
      </c>
      <c r="AO817" s="152">
        <v>8</v>
      </c>
    </row>
    <row r="818" spans="1:41" x14ac:dyDescent="0.25">
      <c r="A818" s="148">
        <v>43531</v>
      </c>
      <c r="B818" s="152">
        <v>28</v>
      </c>
      <c r="C818" s="152">
        <v>9.9376259999999998</v>
      </c>
      <c r="D818" s="152">
        <v>9.9376259999999998</v>
      </c>
      <c r="E818" s="152">
        <v>8.0698489999999996</v>
      </c>
      <c r="F818" s="152">
        <v>91</v>
      </c>
      <c r="G818" s="152">
        <v>9.7995230000000006</v>
      </c>
      <c r="H818" s="152">
        <v>9.7995230000000006</v>
      </c>
      <c r="I818" s="152">
        <v>8.0932080000000006</v>
      </c>
      <c r="J818" s="152">
        <v>175</v>
      </c>
      <c r="K818" s="152">
        <v>9.6180179999999993</v>
      </c>
      <c r="L818" s="152">
        <v>9.6180179999999993</v>
      </c>
      <c r="M818" s="152">
        <v>8.1699950000000001</v>
      </c>
      <c r="N818" s="152">
        <v>357</v>
      </c>
      <c r="O818" s="152">
        <v>9.2492219999999996</v>
      </c>
      <c r="P818" s="152">
        <v>9.2492219999999996</v>
      </c>
      <c r="Q818" s="152">
        <v>8.1854130000000005</v>
      </c>
      <c r="R818" s="152">
        <v>1008</v>
      </c>
      <c r="S818" s="152">
        <v>98.107104000000007</v>
      </c>
      <c r="T818" s="152">
        <v>99.798771000000002</v>
      </c>
      <c r="U818" s="152">
        <v>7.25</v>
      </c>
      <c r="V818" s="152">
        <v>1736</v>
      </c>
      <c r="W818" s="152">
        <v>100.089823</v>
      </c>
      <c r="X818" s="152">
        <v>101.95649</v>
      </c>
      <c r="Y818" s="152">
        <v>8</v>
      </c>
      <c r="Z818" s="152" t="s">
        <v>251</v>
      </c>
      <c r="AA818" s="152" t="s">
        <v>251</v>
      </c>
      <c r="AB818" s="152" t="s">
        <v>251</v>
      </c>
      <c r="AC818" s="152" t="s">
        <v>251</v>
      </c>
      <c r="AD818" s="152">
        <v>3738</v>
      </c>
      <c r="AE818" s="152">
        <v>102.125023</v>
      </c>
      <c r="AF818" s="152">
        <v>104.108356</v>
      </c>
      <c r="AG818" s="152">
        <v>8.5</v>
      </c>
      <c r="AH818" s="152">
        <v>7196</v>
      </c>
      <c r="AI818" s="152">
        <v>99.692036000000002</v>
      </c>
      <c r="AJ818" s="152">
        <v>101.675369</v>
      </c>
      <c r="AK818" s="152">
        <v>8.5</v>
      </c>
      <c r="AL818" s="152">
        <v>10472</v>
      </c>
      <c r="AM818" s="152">
        <v>93.877871999999996</v>
      </c>
      <c r="AN818" s="152">
        <v>95.744539000000003</v>
      </c>
      <c r="AO818" s="152">
        <v>8</v>
      </c>
    </row>
    <row r="819" spans="1:41" x14ac:dyDescent="0.25">
      <c r="A819" s="148">
        <v>43532</v>
      </c>
      <c r="B819" s="152">
        <v>27</v>
      </c>
      <c r="C819" s="152">
        <v>9.9398590000000002</v>
      </c>
      <c r="D819" s="152">
        <v>9.9398590000000002</v>
      </c>
      <c r="E819" s="152">
        <v>8.0673180000000002</v>
      </c>
      <c r="F819" s="152">
        <v>90</v>
      </c>
      <c r="G819" s="152">
        <v>9.8017620000000001</v>
      </c>
      <c r="H819" s="152">
        <v>9.8017620000000001</v>
      </c>
      <c r="I819" s="152">
        <v>8.0898920000000007</v>
      </c>
      <c r="J819" s="152">
        <v>174</v>
      </c>
      <c r="K819" s="152">
        <v>9.6202539999999992</v>
      </c>
      <c r="L819" s="152">
        <v>9.6202539999999992</v>
      </c>
      <c r="M819" s="152">
        <v>8.1669499999999999</v>
      </c>
      <c r="N819" s="152">
        <v>356</v>
      </c>
      <c r="O819" s="152">
        <v>9.2499819999999993</v>
      </c>
      <c r="P819" s="152">
        <v>9.2499819999999993</v>
      </c>
      <c r="Q819" s="152">
        <v>8.1994229999999995</v>
      </c>
      <c r="R819" s="152">
        <v>1007</v>
      </c>
      <c r="S819" s="152">
        <v>98.140614999999997</v>
      </c>
      <c r="T819" s="152">
        <v>99.852421000000007</v>
      </c>
      <c r="U819" s="152">
        <v>7.25</v>
      </c>
      <c r="V819" s="152">
        <v>1735</v>
      </c>
      <c r="W819" s="152">
        <v>100.05867000000001</v>
      </c>
      <c r="X819" s="152">
        <v>101.947559</v>
      </c>
      <c r="Y819" s="152">
        <v>8</v>
      </c>
      <c r="Z819" s="152" t="s">
        <v>251</v>
      </c>
      <c r="AA819" s="152" t="s">
        <v>251</v>
      </c>
      <c r="AB819" s="152" t="s">
        <v>251</v>
      </c>
      <c r="AC819" s="152" t="s">
        <v>251</v>
      </c>
      <c r="AD819" s="152">
        <v>3737</v>
      </c>
      <c r="AE819" s="152">
        <v>102.187995</v>
      </c>
      <c r="AF819" s="152">
        <v>104.19493900000001</v>
      </c>
      <c r="AG819" s="152">
        <v>8.5</v>
      </c>
      <c r="AH819" s="152">
        <v>7195</v>
      </c>
      <c r="AI819" s="152">
        <v>100.07539800000001</v>
      </c>
      <c r="AJ819" s="152">
        <v>102.082342</v>
      </c>
      <c r="AK819" s="152">
        <v>8.5</v>
      </c>
      <c r="AL819" s="152">
        <v>10471</v>
      </c>
      <c r="AM819" s="152">
        <v>94.230293000000003</v>
      </c>
      <c r="AN819" s="152">
        <v>96.119181999999995</v>
      </c>
      <c r="AO819" s="152">
        <v>8</v>
      </c>
    </row>
    <row r="820" spans="1:41" x14ac:dyDescent="0.25">
      <c r="A820" s="148">
        <v>43535</v>
      </c>
      <c r="B820" s="152">
        <v>24</v>
      </c>
      <c r="C820" s="152">
        <v>9.9464210000000008</v>
      </c>
      <c r="D820" s="152">
        <v>9.9464210000000008</v>
      </c>
      <c r="E820" s="152">
        <v>8.0801429999999996</v>
      </c>
      <c r="F820" s="152">
        <v>87</v>
      </c>
      <c r="G820" s="152">
        <v>9.807855</v>
      </c>
      <c r="H820" s="152">
        <v>9.807855</v>
      </c>
      <c r="I820" s="152">
        <v>8.1065919999999991</v>
      </c>
      <c r="J820" s="152">
        <v>171</v>
      </c>
      <c r="K820" s="152">
        <v>9.6247910000000001</v>
      </c>
      <c r="L820" s="152">
        <v>9.6247910000000001</v>
      </c>
      <c r="M820" s="152">
        <v>8.2070740000000004</v>
      </c>
      <c r="N820" s="152">
        <v>353</v>
      </c>
      <c r="O820" s="152">
        <v>9.2543009999999999</v>
      </c>
      <c r="P820" s="152">
        <v>9.2543009999999999</v>
      </c>
      <c r="Q820" s="152">
        <v>8.2176519999999993</v>
      </c>
      <c r="R820" s="152">
        <v>1004</v>
      </c>
      <c r="S820" s="152">
        <v>98.309616000000005</v>
      </c>
      <c r="T820" s="152">
        <v>100.081838</v>
      </c>
      <c r="U820" s="152">
        <v>7.25</v>
      </c>
      <c r="V820" s="152">
        <v>1732</v>
      </c>
      <c r="W820" s="152">
        <v>100.295081</v>
      </c>
      <c r="X820" s="152">
        <v>102.250637</v>
      </c>
      <c r="Y820" s="152">
        <v>8</v>
      </c>
      <c r="Z820" s="152" t="s">
        <v>251</v>
      </c>
      <c r="AA820" s="152" t="s">
        <v>251</v>
      </c>
      <c r="AB820" s="152" t="s">
        <v>251</v>
      </c>
      <c r="AC820" s="152" t="s">
        <v>251</v>
      </c>
      <c r="AD820" s="152">
        <v>3734</v>
      </c>
      <c r="AE820" s="152">
        <v>102.687726</v>
      </c>
      <c r="AF820" s="152">
        <v>104.76550400000001</v>
      </c>
      <c r="AG820" s="152">
        <v>8.5</v>
      </c>
      <c r="AH820" s="152">
        <v>7192</v>
      </c>
      <c r="AI820" s="152">
        <v>100.636889</v>
      </c>
      <c r="AJ820" s="152">
        <v>102.71466700000001</v>
      </c>
      <c r="AK820" s="152">
        <v>8.5</v>
      </c>
      <c r="AL820" s="152">
        <v>10468</v>
      </c>
      <c r="AM820" s="152">
        <v>94.834688999999997</v>
      </c>
      <c r="AN820" s="152">
        <v>96.790244999999999</v>
      </c>
      <c r="AO820" s="152">
        <v>8</v>
      </c>
    </row>
    <row r="821" spans="1:41" x14ac:dyDescent="0.25">
      <c r="A821" s="157">
        <v>43536</v>
      </c>
      <c r="B821" s="158">
        <v>23</v>
      </c>
      <c r="C821" s="158">
        <v>9.9486220000000003</v>
      </c>
      <c r="D821" s="158">
        <v>9.9486220000000003</v>
      </c>
      <c r="E821" s="158">
        <v>8.083304</v>
      </c>
      <c r="F821" s="158">
        <v>86</v>
      </c>
      <c r="G821" s="158">
        <v>9.8099430000000005</v>
      </c>
      <c r="H821" s="158">
        <v>9.8099430000000005</v>
      </c>
      <c r="I821" s="158">
        <v>8.1100110000000001</v>
      </c>
      <c r="J821" s="158">
        <v>170</v>
      </c>
      <c r="K821" s="158">
        <v>9.6268419999999999</v>
      </c>
      <c r="L821" s="158">
        <v>9.6268419999999999</v>
      </c>
      <c r="M821" s="158">
        <v>8.208475</v>
      </c>
      <c r="N821" s="158">
        <v>352</v>
      </c>
      <c r="O821" s="158">
        <v>9.2585730000000002</v>
      </c>
      <c r="P821" s="158">
        <v>9.2585730000000002</v>
      </c>
      <c r="Q821" s="158">
        <v>8.1900049999999993</v>
      </c>
      <c r="R821" s="158">
        <v>1003</v>
      </c>
      <c r="S821" s="158">
        <v>98.314975000000004</v>
      </c>
      <c r="T821" s="158">
        <v>100.107336</v>
      </c>
      <c r="U821" s="158">
        <v>7.25</v>
      </c>
      <c r="V821" s="158">
        <v>1731</v>
      </c>
      <c r="W821" s="158">
        <v>100.335973</v>
      </c>
      <c r="X821" s="158">
        <v>102.313751</v>
      </c>
      <c r="Y821" s="158">
        <v>8</v>
      </c>
      <c r="Z821" s="158" t="s">
        <v>251</v>
      </c>
      <c r="AA821" s="158" t="s">
        <v>251</v>
      </c>
      <c r="AB821" s="158" t="s">
        <v>251</v>
      </c>
      <c r="AC821" s="158" t="s">
        <v>251</v>
      </c>
      <c r="AD821" s="158">
        <v>3733</v>
      </c>
      <c r="AE821" s="158">
        <v>103.090946</v>
      </c>
      <c r="AF821" s="158">
        <v>105.192335</v>
      </c>
      <c r="AG821" s="158">
        <v>8.5</v>
      </c>
      <c r="AH821" s="158">
        <v>7191</v>
      </c>
      <c r="AI821" s="158">
        <v>100.90062500000001</v>
      </c>
      <c r="AJ821" s="158">
        <v>103.002014</v>
      </c>
      <c r="AK821" s="158">
        <v>8.5</v>
      </c>
      <c r="AL821" s="158">
        <v>10467</v>
      </c>
      <c r="AM821" s="158">
        <v>94.927529000000007</v>
      </c>
      <c r="AN821" s="158">
        <v>96.905306999999993</v>
      </c>
      <c r="AO821" s="158">
        <v>8</v>
      </c>
    </row>
    <row r="823" spans="1:41" ht="15.75" thickBot="1" x14ac:dyDescent="0.3"/>
    <row r="824" spans="1:41" x14ac:dyDescent="0.25">
      <c r="B824" s="201" t="s">
        <v>252</v>
      </c>
      <c r="C824" s="202" t="s">
        <v>253</v>
      </c>
      <c r="D824" s="208">
        <v>35</v>
      </c>
      <c r="E824" s="202" t="s">
        <v>254</v>
      </c>
      <c r="F824" s="203" t="s">
        <v>255</v>
      </c>
    </row>
    <row r="825" spans="1:41" ht="15.75" thickBot="1" x14ac:dyDescent="0.3">
      <c r="B825" s="204">
        <f>+B821</f>
        <v>23</v>
      </c>
      <c r="C825" s="205">
        <f>+C821/100</f>
        <v>9.948622E-2</v>
      </c>
      <c r="D825" s="209">
        <f>+Interpolación_Lineal_2(C825,B825,F825,E825,35)</f>
        <v>9.922206952380952E-2</v>
      </c>
      <c r="E825" s="206">
        <f>+F821</f>
        <v>86</v>
      </c>
      <c r="F825" s="207">
        <f>+G821/100</f>
        <v>9.8099430000000001E-2</v>
      </c>
    </row>
  </sheetData>
  <hyperlinks>
    <hyperlink ref="C1"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126"/>
  <sheetViews>
    <sheetView topLeftCell="A9" workbookViewId="0">
      <pane xSplit="1" ySplit="10" topLeftCell="B1106" activePane="bottomRight" state="frozen"/>
      <selection activeCell="A9" sqref="A9"/>
      <selection pane="topRight" activeCell="B9" sqref="B9"/>
      <selection pane="bottomLeft" activeCell="A19" sqref="A19"/>
      <selection pane="bottomRight" activeCell="L1126" sqref="L1126"/>
    </sheetView>
  </sheetViews>
  <sheetFormatPr baseColWidth="10" defaultColWidth="9.140625" defaultRowHeight="15" x14ac:dyDescent="0.25"/>
  <cols>
    <col min="1" max="1" width="15" style="237" customWidth="1"/>
    <col min="2" max="13" width="26.5703125" style="237" customWidth="1"/>
    <col min="14" max="16384" width="9.140625" style="237"/>
  </cols>
  <sheetData>
    <row r="1" spans="1:13" ht="18.75" x14ac:dyDescent="0.3">
      <c r="A1" s="279" t="s">
        <v>148</v>
      </c>
    </row>
    <row r="3" spans="1:13" x14ac:dyDescent="0.25">
      <c r="A3" s="277" t="s">
        <v>150</v>
      </c>
    </row>
    <row r="4" spans="1:13" x14ac:dyDescent="0.25">
      <c r="A4" s="278" t="s">
        <v>151</v>
      </c>
    </row>
    <row r="6" spans="1:13" x14ac:dyDescent="0.25">
      <c r="A6" s="277" t="s">
        <v>283</v>
      </c>
    </row>
    <row r="10" spans="1:13" ht="45" x14ac:dyDescent="0.25">
      <c r="A10" s="274" t="s">
        <v>153</v>
      </c>
      <c r="B10" s="276" t="s">
        <v>154</v>
      </c>
      <c r="C10" s="276" t="s">
        <v>156</v>
      </c>
      <c r="D10" s="276" t="s">
        <v>157</v>
      </c>
      <c r="E10" s="276" t="s">
        <v>158</v>
      </c>
      <c r="F10" s="276" t="s">
        <v>160</v>
      </c>
      <c r="G10" s="276" t="s">
        <v>161</v>
      </c>
      <c r="H10" s="276" t="s">
        <v>162</v>
      </c>
      <c r="I10" s="276" t="s">
        <v>164</v>
      </c>
      <c r="J10" s="276" t="s">
        <v>165</v>
      </c>
      <c r="K10" s="276" t="s">
        <v>166</v>
      </c>
      <c r="L10" s="276" t="s">
        <v>168</v>
      </c>
      <c r="M10" s="276" t="s">
        <v>169</v>
      </c>
    </row>
    <row r="11" spans="1:13" ht="30" x14ac:dyDescent="0.25">
      <c r="A11" s="274" t="s">
        <v>194</v>
      </c>
      <c r="B11" s="273" t="s">
        <v>282</v>
      </c>
      <c r="C11" s="273" t="s">
        <v>282</v>
      </c>
      <c r="D11" s="273" t="s">
        <v>282</v>
      </c>
      <c r="E11" s="273" t="s">
        <v>282</v>
      </c>
      <c r="F11" s="273" t="s">
        <v>282</v>
      </c>
      <c r="G11" s="273" t="s">
        <v>282</v>
      </c>
      <c r="H11" s="273" t="s">
        <v>282</v>
      </c>
      <c r="I11" s="273" t="s">
        <v>282</v>
      </c>
      <c r="J11" s="273" t="s">
        <v>282</v>
      </c>
      <c r="K11" s="273" t="s">
        <v>282</v>
      </c>
      <c r="L11" s="273" t="s">
        <v>282</v>
      </c>
      <c r="M11" s="273" t="s">
        <v>282</v>
      </c>
    </row>
    <row r="12" spans="1:13" x14ac:dyDescent="0.25">
      <c r="A12" s="274" t="s">
        <v>197</v>
      </c>
      <c r="B12" s="273" t="s">
        <v>198</v>
      </c>
      <c r="C12" s="273" t="s">
        <v>198</v>
      </c>
      <c r="D12" s="273" t="s">
        <v>198</v>
      </c>
      <c r="E12" s="273" t="s">
        <v>198</v>
      </c>
      <c r="F12" s="273" t="s">
        <v>198</v>
      </c>
      <c r="G12" s="273" t="s">
        <v>198</v>
      </c>
      <c r="H12" s="273" t="s">
        <v>198</v>
      </c>
      <c r="I12" s="273" t="s">
        <v>198</v>
      </c>
      <c r="J12" s="273" t="s">
        <v>198</v>
      </c>
      <c r="K12" s="273" t="s">
        <v>198</v>
      </c>
      <c r="L12" s="273" t="s">
        <v>198</v>
      </c>
      <c r="M12" s="273" t="s">
        <v>198</v>
      </c>
    </row>
    <row r="13" spans="1:13" x14ac:dyDescent="0.25">
      <c r="A13" s="274" t="s">
        <v>199</v>
      </c>
      <c r="B13" s="273" t="s">
        <v>200</v>
      </c>
      <c r="C13" s="273" t="s">
        <v>201</v>
      </c>
      <c r="D13" s="273" t="s">
        <v>202</v>
      </c>
      <c r="E13" s="273" t="s">
        <v>200</v>
      </c>
      <c r="F13" s="273" t="s">
        <v>201</v>
      </c>
      <c r="G13" s="273" t="s">
        <v>202</v>
      </c>
      <c r="H13" s="273" t="s">
        <v>200</v>
      </c>
      <c r="I13" s="273" t="s">
        <v>201</v>
      </c>
      <c r="J13" s="273" t="s">
        <v>202</v>
      </c>
      <c r="K13" s="273" t="s">
        <v>200</v>
      </c>
      <c r="L13" s="273" t="s">
        <v>201</v>
      </c>
      <c r="M13" s="273" t="s">
        <v>202</v>
      </c>
    </row>
    <row r="14" spans="1:13" x14ac:dyDescent="0.25">
      <c r="A14" s="274" t="s">
        <v>203</v>
      </c>
      <c r="B14" s="273" t="s">
        <v>204</v>
      </c>
      <c r="C14" s="273" t="s">
        <v>205</v>
      </c>
      <c r="D14" s="273" t="s">
        <v>206</v>
      </c>
      <c r="E14" s="273" t="s">
        <v>204</v>
      </c>
      <c r="F14" s="273" t="s">
        <v>205</v>
      </c>
      <c r="G14" s="273" t="s">
        <v>206</v>
      </c>
      <c r="H14" s="273" t="s">
        <v>204</v>
      </c>
      <c r="I14" s="273" t="s">
        <v>205</v>
      </c>
      <c r="J14" s="273" t="s">
        <v>206</v>
      </c>
      <c r="K14" s="273" t="s">
        <v>204</v>
      </c>
      <c r="L14" s="273" t="s">
        <v>205</v>
      </c>
      <c r="M14" s="273" t="s">
        <v>206</v>
      </c>
    </row>
    <row r="15" spans="1:13" x14ac:dyDescent="0.25">
      <c r="A15" s="274" t="s">
        <v>207</v>
      </c>
      <c r="B15" s="273"/>
      <c r="C15" s="273"/>
      <c r="D15" s="273"/>
      <c r="E15" s="273"/>
      <c r="F15" s="273"/>
      <c r="G15" s="273"/>
      <c r="H15" s="273"/>
      <c r="I15" s="273"/>
      <c r="J15" s="273"/>
      <c r="K15" s="273"/>
      <c r="L15" s="273"/>
      <c r="M15" s="273"/>
    </row>
    <row r="16" spans="1:13" x14ac:dyDescent="0.25">
      <c r="A16" s="274" t="s">
        <v>208</v>
      </c>
      <c r="B16" s="275"/>
      <c r="C16" s="275"/>
      <c r="D16" s="275"/>
      <c r="E16" s="275"/>
      <c r="F16" s="275"/>
      <c r="G16" s="275"/>
      <c r="H16" s="275"/>
      <c r="I16" s="275"/>
      <c r="J16" s="275"/>
      <c r="K16" s="275"/>
      <c r="L16" s="275"/>
      <c r="M16" s="275"/>
    </row>
    <row r="17" spans="1:13" ht="30" x14ac:dyDescent="0.25">
      <c r="A17" s="274" t="s">
        <v>209</v>
      </c>
      <c r="B17" s="273" t="s">
        <v>210</v>
      </c>
      <c r="C17" s="273" t="s">
        <v>210</v>
      </c>
      <c r="D17" s="273" t="s">
        <v>210</v>
      </c>
      <c r="E17" s="273" t="s">
        <v>210</v>
      </c>
      <c r="F17" s="273" t="s">
        <v>210</v>
      </c>
      <c r="G17" s="273" t="s">
        <v>210</v>
      </c>
      <c r="H17" s="273" t="s">
        <v>210</v>
      </c>
      <c r="I17" s="273" t="s">
        <v>210</v>
      </c>
      <c r="J17" s="273" t="s">
        <v>210</v>
      </c>
      <c r="K17" s="273" t="s">
        <v>210</v>
      </c>
      <c r="L17" s="273" t="s">
        <v>210</v>
      </c>
      <c r="M17" s="273" t="s">
        <v>210</v>
      </c>
    </row>
    <row r="18" spans="1:13" x14ac:dyDescent="0.25">
      <c r="A18" s="272" t="s">
        <v>82</v>
      </c>
      <c r="B18" s="271" t="s">
        <v>211</v>
      </c>
      <c r="C18" s="271" t="s">
        <v>213</v>
      </c>
      <c r="D18" s="271" t="s">
        <v>214</v>
      </c>
      <c r="E18" s="271" t="s">
        <v>215</v>
      </c>
      <c r="F18" s="271" t="s">
        <v>217</v>
      </c>
      <c r="G18" s="271" t="s">
        <v>218</v>
      </c>
      <c r="H18" s="271" t="s">
        <v>219</v>
      </c>
      <c r="I18" s="271" t="s">
        <v>221</v>
      </c>
      <c r="J18" s="271" t="s">
        <v>222</v>
      </c>
      <c r="K18" s="271" t="s">
        <v>223</v>
      </c>
      <c r="L18" s="271" t="s">
        <v>225</v>
      </c>
      <c r="M18" s="271" t="s">
        <v>226</v>
      </c>
    </row>
    <row r="19" spans="1:13" x14ac:dyDescent="0.25">
      <c r="A19" s="270">
        <v>42006</v>
      </c>
      <c r="B19" s="269">
        <v>27</v>
      </c>
      <c r="C19" s="269">
        <v>9.9798249999999999</v>
      </c>
      <c r="D19" s="269">
        <v>2.6954379999999998</v>
      </c>
      <c r="E19" s="269">
        <v>89</v>
      </c>
      <c r="F19" s="269">
        <v>9.9275640000000003</v>
      </c>
      <c r="G19" s="269">
        <v>2.9513739999999999</v>
      </c>
      <c r="H19" s="269">
        <v>174</v>
      </c>
      <c r="I19" s="269">
        <v>9.8559669999999997</v>
      </c>
      <c r="J19" s="269">
        <v>3.023542</v>
      </c>
      <c r="K19" s="269">
        <v>342</v>
      </c>
      <c r="L19" s="269">
        <v>9.7017000000000007</v>
      </c>
      <c r="M19" s="269">
        <v>3.2365460000000001</v>
      </c>
    </row>
    <row r="20" spans="1:13" x14ac:dyDescent="0.25">
      <c r="A20" s="270">
        <v>42009</v>
      </c>
      <c r="B20" s="269">
        <v>24</v>
      </c>
      <c r="C20" s="269">
        <v>9.9819999999999993</v>
      </c>
      <c r="D20" s="269">
        <v>2.704869</v>
      </c>
      <c r="E20" s="269">
        <v>86</v>
      </c>
      <c r="F20" s="269">
        <v>9.9302440000000001</v>
      </c>
      <c r="G20" s="269">
        <v>2.940531</v>
      </c>
      <c r="H20" s="269">
        <v>171</v>
      </c>
      <c r="I20" s="269">
        <v>9.8589249999999993</v>
      </c>
      <c r="J20" s="269">
        <v>3.012499</v>
      </c>
      <c r="K20" s="269">
        <v>339</v>
      </c>
      <c r="L20" s="269">
        <v>9.7052580000000006</v>
      </c>
      <c r="M20" s="269">
        <v>3.22506</v>
      </c>
    </row>
    <row r="21" spans="1:13" x14ac:dyDescent="0.25">
      <c r="A21" s="270">
        <v>42010</v>
      </c>
      <c r="B21" s="269">
        <v>23</v>
      </c>
      <c r="C21" s="269">
        <v>9.9835170000000009</v>
      </c>
      <c r="D21" s="269">
        <v>2.5842070000000001</v>
      </c>
      <c r="E21" s="269">
        <v>85</v>
      </c>
      <c r="F21" s="269">
        <v>9.9315280000000001</v>
      </c>
      <c r="G21" s="269">
        <v>2.9199839999999999</v>
      </c>
      <c r="H21" s="269">
        <v>170</v>
      </c>
      <c r="I21" s="269">
        <v>9.8606940000000005</v>
      </c>
      <c r="J21" s="269">
        <v>2.9916849999999999</v>
      </c>
      <c r="K21" s="269">
        <v>338</v>
      </c>
      <c r="L21" s="269">
        <v>9.7089440000000007</v>
      </c>
      <c r="M21" s="269">
        <v>3.1929370000000001</v>
      </c>
    </row>
    <row r="22" spans="1:13" x14ac:dyDescent="0.25">
      <c r="A22" s="270">
        <v>42011</v>
      </c>
      <c r="B22" s="269">
        <v>22</v>
      </c>
      <c r="C22" s="269">
        <v>9.9840499999999999</v>
      </c>
      <c r="D22" s="269">
        <v>2.6141700000000001</v>
      </c>
      <c r="E22" s="269">
        <v>84</v>
      </c>
      <c r="F22" s="269">
        <v>9.9321000000000002</v>
      </c>
      <c r="G22" s="269">
        <v>2.929894</v>
      </c>
      <c r="H22" s="269">
        <v>169</v>
      </c>
      <c r="I22" s="269">
        <v>9.8615139999999997</v>
      </c>
      <c r="J22" s="269">
        <v>2.991425</v>
      </c>
      <c r="K22" s="269">
        <v>337</v>
      </c>
      <c r="L22" s="269">
        <v>9.7107419999999998</v>
      </c>
      <c r="M22" s="269">
        <v>3.1820390000000001</v>
      </c>
    </row>
    <row r="23" spans="1:13" x14ac:dyDescent="0.25">
      <c r="A23" s="270">
        <v>42012</v>
      </c>
      <c r="B23" s="269">
        <v>28</v>
      </c>
      <c r="C23" s="269">
        <v>9.9782220000000006</v>
      </c>
      <c r="D23" s="269">
        <v>2.8061400000000001</v>
      </c>
      <c r="E23" s="269">
        <v>91</v>
      </c>
      <c r="F23" s="269">
        <v>9.9269470000000002</v>
      </c>
      <c r="G23" s="269">
        <v>2.9112770000000001</v>
      </c>
      <c r="H23" s="269">
        <v>182</v>
      </c>
      <c r="I23" s="269">
        <v>9.8508610000000001</v>
      </c>
      <c r="J23" s="269">
        <v>2.9946640000000002</v>
      </c>
      <c r="K23" s="269">
        <v>364</v>
      </c>
      <c r="L23" s="269">
        <v>9.6895889999999998</v>
      </c>
      <c r="M23" s="269">
        <v>3.1683479999999999</v>
      </c>
    </row>
    <row r="24" spans="1:13" x14ac:dyDescent="0.25">
      <c r="A24" s="270">
        <v>42013</v>
      </c>
      <c r="B24" s="269">
        <v>27</v>
      </c>
      <c r="C24" s="269">
        <v>9.9784000000000006</v>
      </c>
      <c r="D24" s="269">
        <v>2.886234</v>
      </c>
      <c r="E24" s="269">
        <v>90</v>
      </c>
      <c r="F24" s="269">
        <v>9.9282500000000002</v>
      </c>
      <c r="G24" s="269">
        <v>2.8907409999999998</v>
      </c>
      <c r="H24" s="269">
        <v>181</v>
      </c>
      <c r="I24" s="269">
        <v>9.8516809999999992</v>
      </c>
      <c r="J24" s="269">
        <v>2.9944039999999998</v>
      </c>
      <c r="K24" s="269">
        <v>363</v>
      </c>
      <c r="L24" s="269">
        <v>9.6914499999999997</v>
      </c>
      <c r="M24" s="269">
        <v>3.157422</v>
      </c>
    </row>
    <row r="25" spans="1:13" x14ac:dyDescent="0.25">
      <c r="A25" s="270">
        <v>42016</v>
      </c>
      <c r="B25" s="269">
        <v>24</v>
      </c>
      <c r="C25" s="269">
        <v>9.9809959999999993</v>
      </c>
      <c r="D25" s="269">
        <v>2.8560279999999998</v>
      </c>
      <c r="E25" s="269">
        <v>87</v>
      </c>
      <c r="F25" s="269">
        <v>9.9304740000000002</v>
      </c>
      <c r="G25" s="269">
        <v>2.8970799999999999</v>
      </c>
      <c r="H25" s="269">
        <v>178</v>
      </c>
      <c r="I25" s="269">
        <v>9.8536929999999998</v>
      </c>
      <c r="J25" s="269">
        <v>3.0029530000000002</v>
      </c>
      <c r="K25" s="269">
        <v>360</v>
      </c>
      <c r="L25" s="269">
        <v>9.6934629999999995</v>
      </c>
      <c r="M25" s="269">
        <v>3.1623060000000001</v>
      </c>
    </row>
    <row r="26" spans="1:13" x14ac:dyDescent="0.25">
      <c r="A26" s="270">
        <v>42017</v>
      </c>
      <c r="B26" s="269">
        <v>23</v>
      </c>
      <c r="C26" s="269">
        <v>9.9818470000000001</v>
      </c>
      <c r="D26" s="269">
        <v>2.8465060000000002</v>
      </c>
      <c r="E26" s="269">
        <v>86</v>
      </c>
      <c r="F26" s="269">
        <v>9.9310869999999998</v>
      </c>
      <c r="G26" s="269">
        <v>2.9047480000000001</v>
      </c>
      <c r="H26" s="269">
        <v>177</v>
      </c>
      <c r="I26" s="269">
        <v>9.8546300000000002</v>
      </c>
      <c r="J26" s="269">
        <v>3.0002930000000001</v>
      </c>
      <c r="K26" s="269">
        <v>359</v>
      </c>
      <c r="L26" s="269">
        <v>9.6943350000000006</v>
      </c>
      <c r="M26" s="269">
        <v>3.16181</v>
      </c>
    </row>
    <row r="27" spans="1:13" x14ac:dyDescent="0.25">
      <c r="A27" s="270">
        <v>42018</v>
      </c>
      <c r="B27" s="269">
        <v>22</v>
      </c>
      <c r="C27" s="269">
        <v>9.9826960000000007</v>
      </c>
      <c r="D27" s="269">
        <v>2.8364720000000001</v>
      </c>
      <c r="E27" s="269">
        <v>85</v>
      </c>
      <c r="F27" s="269">
        <v>9.9317309999999992</v>
      </c>
      <c r="G27" s="269">
        <v>2.9112680000000002</v>
      </c>
      <c r="H27" s="269">
        <v>176</v>
      </c>
      <c r="I27" s="269">
        <v>9.8552630000000008</v>
      </c>
      <c r="J27" s="269">
        <v>3.0040089999999999</v>
      </c>
      <c r="K27" s="269">
        <v>358</v>
      </c>
      <c r="L27" s="269">
        <v>9.6931840000000005</v>
      </c>
      <c r="M27" s="269">
        <v>3.1829589999999999</v>
      </c>
    </row>
    <row r="28" spans="1:13" x14ac:dyDescent="0.25">
      <c r="A28" s="270">
        <v>42019</v>
      </c>
      <c r="B28" s="269">
        <v>28</v>
      </c>
      <c r="C28" s="269">
        <v>9.9787119999999998</v>
      </c>
      <c r="D28" s="269">
        <v>2.7428680000000001</v>
      </c>
      <c r="E28" s="269">
        <v>91</v>
      </c>
      <c r="F28" s="269">
        <v>9.9269449999999999</v>
      </c>
      <c r="G28" s="269">
        <v>2.9113570000000002</v>
      </c>
      <c r="H28" s="269">
        <v>175</v>
      </c>
      <c r="I28" s="269">
        <v>9.8562560000000001</v>
      </c>
      <c r="J28" s="269">
        <v>3.0001449999999998</v>
      </c>
      <c r="K28" s="269">
        <v>357</v>
      </c>
      <c r="L28" s="269">
        <v>9.6932120000000008</v>
      </c>
      <c r="M28" s="269">
        <v>3.1915740000000001</v>
      </c>
    </row>
    <row r="29" spans="1:13" x14ac:dyDescent="0.25">
      <c r="A29" s="270">
        <v>42020</v>
      </c>
      <c r="B29" s="269">
        <v>27</v>
      </c>
      <c r="C29" s="269">
        <v>9.9789689999999993</v>
      </c>
      <c r="D29" s="269">
        <v>2.8100429999999998</v>
      </c>
      <c r="E29" s="269">
        <v>90</v>
      </c>
      <c r="F29" s="269">
        <v>9.9275289999999998</v>
      </c>
      <c r="G29" s="269">
        <v>2.9200020000000002</v>
      </c>
      <c r="H29" s="269">
        <v>174</v>
      </c>
      <c r="I29" s="269">
        <v>9.8574339999999996</v>
      </c>
      <c r="J29" s="269">
        <v>2.9923009999999999</v>
      </c>
      <c r="K29" s="269">
        <v>356</v>
      </c>
      <c r="L29" s="269">
        <v>9.6950719999999997</v>
      </c>
      <c r="M29" s="269">
        <v>3.1805249999999998</v>
      </c>
    </row>
    <row r="30" spans="1:13" x14ac:dyDescent="0.25">
      <c r="A30" s="270">
        <v>42023</v>
      </c>
      <c r="B30" s="269">
        <v>24</v>
      </c>
      <c r="C30" s="269">
        <v>9.9816800000000008</v>
      </c>
      <c r="D30" s="269">
        <v>2.753044</v>
      </c>
      <c r="E30" s="269">
        <v>87</v>
      </c>
      <c r="F30" s="269">
        <v>9.9299160000000004</v>
      </c>
      <c r="G30" s="269">
        <v>2.920496</v>
      </c>
      <c r="H30" s="269">
        <v>171</v>
      </c>
      <c r="I30" s="269">
        <v>9.8598420000000004</v>
      </c>
      <c r="J30" s="269">
        <v>2.992639</v>
      </c>
      <c r="K30" s="269">
        <v>353</v>
      </c>
      <c r="L30" s="269">
        <v>9.6984349999999999</v>
      </c>
      <c r="M30" s="269">
        <v>3.1710790000000002</v>
      </c>
    </row>
    <row r="31" spans="1:13" x14ac:dyDescent="0.25">
      <c r="A31" s="270">
        <v>42024</v>
      </c>
      <c r="B31" s="269">
        <v>23</v>
      </c>
      <c r="C31" s="269">
        <v>9.9824970000000004</v>
      </c>
      <c r="D31" s="269">
        <v>2.7444039999999998</v>
      </c>
      <c r="E31" s="269">
        <v>86</v>
      </c>
      <c r="F31" s="269">
        <v>9.9305679999999992</v>
      </c>
      <c r="G31" s="269">
        <v>2.926777</v>
      </c>
      <c r="H31" s="269">
        <v>170</v>
      </c>
      <c r="I31" s="269">
        <v>9.8610939999999996</v>
      </c>
      <c r="J31" s="269">
        <v>2.982974</v>
      </c>
      <c r="K31" s="269">
        <v>352</v>
      </c>
      <c r="L31" s="269">
        <v>9.699363</v>
      </c>
      <c r="M31" s="269">
        <v>3.1699980000000001</v>
      </c>
    </row>
    <row r="32" spans="1:13" x14ac:dyDescent="0.25">
      <c r="A32" s="270">
        <v>42025</v>
      </c>
      <c r="B32" s="269">
        <v>22</v>
      </c>
      <c r="C32" s="269">
        <v>9.9832830000000001</v>
      </c>
      <c r="D32" s="269">
        <v>2.7400899999999999</v>
      </c>
      <c r="E32" s="269">
        <v>85</v>
      </c>
      <c r="F32" s="269">
        <v>9.9315280000000001</v>
      </c>
      <c r="G32" s="269">
        <v>2.9199839999999999</v>
      </c>
      <c r="H32" s="269">
        <v>169</v>
      </c>
      <c r="I32" s="269">
        <v>9.8619219999999999</v>
      </c>
      <c r="J32" s="269">
        <v>2.982488</v>
      </c>
      <c r="K32" s="269">
        <v>351</v>
      </c>
      <c r="L32" s="269">
        <v>9.7010939999999994</v>
      </c>
      <c r="M32" s="269">
        <v>3.1601620000000001</v>
      </c>
    </row>
    <row r="33" spans="1:13" x14ac:dyDescent="0.25">
      <c r="A33" s="270">
        <v>42026</v>
      </c>
      <c r="B33" s="269">
        <v>28</v>
      </c>
      <c r="C33" s="269">
        <v>9.9776810000000005</v>
      </c>
      <c r="D33" s="269">
        <v>2.8760050000000001</v>
      </c>
      <c r="E33" s="269">
        <v>91</v>
      </c>
      <c r="F33" s="269">
        <v>9.9267339999999997</v>
      </c>
      <c r="G33" s="269">
        <v>2.9198279999999999</v>
      </c>
      <c r="H33" s="269">
        <v>182</v>
      </c>
      <c r="I33" s="269">
        <v>9.8507770000000008</v>
      </c>
      <c r="J33" s="269">
        <v>2.9963769999999998</v>
      </c>
      <c r="K33" s="269">
        <v>350</v>
      </c>
      <c r="L33" s="269">
        <v>9.7037659999999999</v>
      </c>
      <c r="M33" s="269">
        <v>3.139996</v>
      </c>
    </row>
    <row r="34" spans="1:13" x14ac:dyDescent="0.25">
      <c r="A34" s="270">
        <v>42027</v>
      </c>
      <c r="B34" s="269">
        <v>27</v>
      </c>
      <c r="C34" s="269">
        <v>9.9784740000000003</v>
      </c>
      <c r="D34" s="269">
        <v>2.876325</v>
      </c>
      <c r="E34" s="269">
        <v>90</v>
      </c>
      <c r="F34" s="269">
        <v>9.9274450000000005</v>
      </c>
      <c r="G34" s="269">
        <v>2.9234110000000002</v>
      </c>
      <c r="H34" s="269">
        <v>181</v>
      </c>
      <c r="I34" s="269">
        <v>9.8521199999999993</v>
      </c>
      <c r="J34" s="269">
        <v>2.9854080000000001</v>
      </c>
      <c r="K34" s="269">
        <v>349</v>
      </c>
      <c r="L34" s="269">
        <v>9.7070729999999994</v>
      </c>
      <c r="M34" s="269">
        <v>3.112778</v>
      </c>
    </row>
    <row r="35" spans="1:13" x14ac:dyDescent="0.25">
      <c r="A35" s="270">
        <v>42030</v>
      </c>
      <c r="B35" s="269">
        <v>24</v>
      </c>
      <c r="C35" s="269">
        <v>9.9812530000000006</v>
      </c>
      <c r="D35" s="269">
        <v>2.8173319999999999</v>
      </c>
      <c r="E35" s="269">
        <v>87</v>
      </c>
      <c r="F35" s="269">
        <v>9.9302759999999992</v>
      </c>
      <c r="G35" s="269">
        <v>2.905389</v>
      </c>
      <c r="H35" s="269">
        <v>178</v>
      </c>
      <c r="I35" s="269">
        <v>9.8548749999999998</v>
      </c>
      <c r="J35" s="269">
        <v>2.978335</v>
      </c>
      <c r="K35" s="269">
        <v>346</v>
      </c>
      <c r="L35" s="269">
        <v>9.7132989999999992</v>
      </c>
      <c r="M35" s="269">
        <v>3.0710639999999998</v>
      </c>
    </row>
    <row r="36" spans="1:13" x14ac:dyDescent="0.25">
      <c r="A36" s="270">
        <v>42031</v>
      </c>
      <c r="B36" s="269">
        <v>23</v>
      </c>
      <c r="C36" s="269">
        <v>9.9818049999999996</v>
      </c>
      <c r="D36" s="269">
        <v>2.8531040000000001</v>
      </c>
      <c r="E36" s="269">
        <v>86</v>
      </c>
      <c r="F36" s="269">
        <v>9.9314479999999996</v>
      </c>
      <c r="G36" s="269">
        <v>2.8894259999999998</v>
      </c>
      <c r="H36" s="269">
        <v>177</v>
      </c>
      <c r="I36" s="269">
        <v>9.8560770000000009</v>
      </c>
      <c r="J36" s="269">
        <v>2.969992</v>
      </c>
      <c r="K36" s="269">
        <v>345</v>
      </c>
      <c r="L36" s="269">
        <v>9.7149269999999994</v>
      </c>
      <c r="M36" s="269">
        <v>3.061963</v>
      </c>
    </row>
    <row r="37" spans="1:13" x14ac:dyDescent="0.25">
      <c r="A37" s="270">
        <v>42032</v>
      </c>
      <c r="B37" s="269">
        <v>22</v>
      </c>
      <c r="C37" s="269">
        <v>9.9826049999999995</v>
      </c>
      <c r="D37" s="269">
        <v>2.8514149999999998</v>
      </c>
      <c r="E37" s="269">
        <v>85</v>
      </c>
      <c r="F37" s="269">
        <v>9.9325229999999998</v>
      </c>
      <c r="G37" s="269">
        <v>2.8772639999999998</v>
      </c>
      <c r="H37" s="269">
        <v>176</v>
      </c>
      <c r="I37" s="269">
        <v>9.8571519999999992</v>
      </c>
      <c r="J37" s="269">
        <v>2.9642339999999998</v>
      </c>
      <c r="K37" s="269">
        <v>344</v>
      </c>
      <c r="L37" s="269">
        <v>9.7177109999999995</v>
      </c>
      <c r="M37" s="269">
        <v>3.040003</v>
      </c>
    </row>
    <row r="38" spans="1:13" x14ac:dyDescent="0.25">
      <c r="A38" s="270">
        <v>42033</v>
      </c>
      <c r="B38" s="269">
        <v>28</v>
      </c>
      <c r="C38" s="269">
        <v>9.9782349999999997</v>
      </c>
      <c r="D38" s="269">
        <v>2.8044609999999999</v>
      </c>
      <c r="E38" s="269">
        <v>91</v>
      </c>
      <c r="F38" s="269">
        <v>9.9285150000000009</v>
      </c>
      <c r="G38" s="269">
        <v>2.8483390000000002</v>
      </c>
      <c r="H38" s="269">
        <v>175</v>
      </c>
      <c r="I38" s="269">
        <v>9.8575429999999997</v>
      </c>
      <c r="J38" s="269">
        <v>2.9728949999999998</v>
      </c>
      <c r="K38" s="269">
        <v>343</v>
      </c>
      <c r="L38" s="269">
        <v>9.7122189999999993</v>
      </c>
      <c r="M38" s="269">
        <v>3.1099399999999999</v>
      </c>
    </row>
    <row r="39" spans="1:13" x14ac:dyDescent="0.25">
      <c r="A39" s="270">
        <v>42034</v>
      </c>
      <c r="B39" s="269">
        <v>27</v>
      </c>
      <c r="C39" s="269">
        <v>9.9795069999999999</v>
      </c>
      <c r="D39" s="269">
        <v>2.7380110000000002</v>
      </c>
      <c r="E39" s="269">
        <v>90</v>
      </c>
      <c r="F39" s="269">
        <v>9.9278840000000006</v>
      </c>
      <c r="G39" s="269">
        <v>2.9055939999999998</v>
      </c>
      <c r="H39" s="269">
        <v>174</v>
      </c>
      <c r="I39" s="269">
        <v>9.8579709999999992</v>
      </c>
      <c r="J39" s="269">
        <v>2.9808680000000001</v>
      </c>
      <c r="K39" s="269">
        <v>342</v>
      </c>
      <c r="L39" s="269">
        <v>9.7103409999999997</v>
      </c>
      <c r="M39" s="269">
        <v>3.1399949999999999</v>
      </c>
    </row>
    <row r="40" spans="1:13" x14ac:dyDescent="0.25">
      <c r="A40" s="270">
        <v>42038</v>
      </c>
      <c r="B40" s="269">
        <v>23</v>
      </c>
      <c r="C40" s="269">
        <v>9.9818169999999995</v>
      </c>
      <c r="D40" s="269">
        <v>2.8512189999999999</v>
      </c>
      <c r="E40" s="269">
        <v>86</v>
      </c>
      <c r="F40" s="269">
        <v>9.9313389999999995</v>
      </c>
      <c r="G40" s="269">
        <v>2.8940519999999998</v>
      </c>
      <c r="H40" s="269">
        <v>170</v>
      </c>
      <c r="I40" s="269">
        <v>9.8603120000000004</v>
      </c>
      <c r="J40" s="269">
        <v>3.0000049999999998</v>
      </c>
      <c r="K40" s="269">
        <v>338</v>
      </c>
      <c r="L40" s="269">
        <v>9.707376</v>
      </c>
      <c r="M40" s="269">
        <v>3.2106569999999999</v>
      </c>
    </row>
    <row r="41" spans="1:13" x14ac:dyDescent="0.25">
      <c r="A41" s="270">
        <v>42039</v>
      </c>
      <c r="B41" s="269">
        <v>22</v>
      </c>
      <c r="C41" s="269">
        <v>9.9825549999999996</v>
      </c>
      <c r="D41" s="269">
        <v>2.8596249999999999</v>
      </c>
      <c r="E41" s="269">
        <v>85</v>
      </c>
      <c r="F41" s="269">
        <v>9.9321140000000003</v>
      </c>
      <c r="G41" s="269">
        <v>2.8948239999999998</v>
      </c>
      <c r="H41" s="269">
        <v>169</v>
      </c>
      <c r="I41" s="269">
        <v>9.8612040000000007</v>
      </c>
      <c r="J41" s="269">
        <v>2.9982150000000001</v>
      </c>
      <c r="K41" s="269">
        <v>337</v>
      </c>
      <c r="L41" s="269">
        <v>9.7078720000000001</v>
      </c>
      <c r="M41" s="269">
        <v>3.2145619999999999</v>
      </c>
    </row>
    <row r="42" spans="1:13" x14ac:dyDescent="0.25">
      <c r="A42" s="270">
        <v>42040</v>
      </c>
      <c r="B42" s="269">
        <v>28</v>
      </c>
      <c r="C42" s="269">
        <v>9.9778710000000004</v>
      </c>
      <c r="D42" s="269">
        <v>2.851467</v>
      </c>
      <c r="E42" s="269">
        <v>91</v>
      </c>
      <c r="F42" s="269">
        <v>9.9274760000000004</v>
      </c>
      <c r="G42" s="269">
        <v>2.8900410000000001</v>
      </c>
      <c r="H42" s="269">
        <v>182</v>
      </c>
      <c r="I42" s="269">
        <v>9.8496439999999996</v>
      </c>
      <c r="J42" s="269">
        <v>3.0194740000000002</v>
      </c>
      <c r="K42" s="269">
        <v>364</v>
      </c>
      <c r="L42" s="269">
        <v>9.6828880000000002</v>
      </c>
      <c r="M42" s="269">
        <v>3.238985</v>
      </c>
    </row>
    <row r="43" spans="1:13" x14ac:dyDescent="0.25">
      <c r="A43" s="270">
        <v>42041</v>
      </c>
      <c r="B43" s="269">
        <v>27</v>
      </c>
      <c r="C43" s="269">
        <v>9.9786780000000004</v>
      </c>
      <c r="D43" s="269">
        <v>2.849008</v>
      </c>
      <c r="E43" s="269">
        <v>90</v>
      </c>
      <c r="F43" s="269">
        <v>9.9281159999999993</v>
      </c>
      <c r="G43" s="269">
        <v>2.8961790000000001</v>
      </c>
      <c r="H43" s="269">
        <v>181</v>
      </c>
      <c r="I43" s="269">
        <v>9.8504190000000005</v>
      </c>
      <c r="J43" s="269">
        <v>3.0202689999999999</v>
      </c>
      <c r="K43" s="269">
        <v>363</v>
      </c>
      <c r="L43" s="269">
        <v>9.6826899999999991</v>
      </c>
      <c r="M43" s="269">
        <v>3.2500019999999998</v>
      </c>
    </row>
    <row r="44" spans="1:13" x14ac:dyDescent="0.25">
      <c r="A44" s="270">
        <v>42044</v>
      </c>
      <c r="B44" s="269">
        <v>24</v>
      </c>
      <c r="C44" s="269">
        <v>9.9813139999999994</v>
      </c>
      <c r="D44" s="269">
        <v>2.8081469999999999</v>
      </c>
      <c r="E44" s="269">
        <v>87</v>
      </c>
      <c r="F44" s="269">
        <v>9.9300060000000006</v>
      </c>
      <c r="G44" s="269">
        <v>2.9167190000000001</v>
      </c>
      <c r="H44" s="269">
        <v>178</v>
      </c>
      <c r="I44" s="269">
        <v>9.8538069999999998</v>
      </c>
      <c r="J44" s="269">
        <v>3.0005790000000001</v>
      </c>
      <c r="K44" s="269">
        <v>360</v>
      </c>
      <c r="L44" s="269">
        <v>9.6886019999999995</v>
      </c>
      <c r="M44" s="269">
        <v>3.2140650000000002</v>
      </c>
    </row>
    <row r="45" spans="1:13" x14ac:dyDescent="0.25">
      <c r="A45" s="270">
        <v>42045</v>
      </c>
      <c r="B45" s="269">
        <v>23</v>
      </c>
      <c r="C45" s="269">
        <v>9.9824289999999998</v>
      </c>
      <c r="D45" s="269">
        <v>2.7550840000000001</v>
      </c>
      <c r="E45" s="269">
        <v>86</v>
      </c>
      <c r="F45" s="269">
        <v>9.930256</v>
      </c>
      <c r="G45" s="269">
        <v>2.9400210000000002</v>
      </c>
      <c r="H45" s="269">
        <v>177</v>
      </c>
      <c r="I45" s="269">
        <v>9.8522569999999998</v>
      </c>
      <c r="J45" s="269">
        <v>3.0500039999999999</v>
      </c>
      <c r="K45" s="269">
        <v>359</v>
      </c>
      <c r="L45" s="269">
        <v>9.6847169999999991</v>
      </c>
      <c r="M45" s="269">
        <v>3.2645379999999999</v>
      </c>
    </row>
    <row r="46" spans="1:13" x14ac:dyDescent="0.25">
      <c r="A46" s="270">
        <v>42046</v>
      </c>
      <c r="B46" s="269">
        <v>22</v>
      </c>
      <c r="C46" s="269">
        <v>9.9833680000000005</v>
      </c>
      <c r="D46" s="269">
        <v>2.7261340000000001</v>
      </c>
      <c r="E46" s="269">
        <v>85</v>
      </c>
      <c r="F46" s="269">
        <v>9.9310259999999992</v>
      </c>
      <c r="G46" s="269">
        <v>2.941541</v>
      </c>
      <c r="H46" s="269">
        <v>176</v>
      </c>
      <c r="I46" s="269">
        <v>9.8530800000000003</v>
      </c>
      <c r="J46" s="269">
        <v>3.049992</v>
      </c>
      <c r="K46" s="269">
        <v>358</v>
      </c>
      <c r="L46" s="269">
        <v>9.6836920000000006</v>
      </c>
      <c r="M46" s="269">
        <v>3.2846470000000001</v>
      </c>
    </row>
    <row r="47" spans="1:13" x14ac:dyDescent="0.25">
      <c r="A47" s="270">
        <v>42047</v>
      </c>
      <c r="B47" s="269">
        <v>28</v>
      </c>
      <c r="C47" s="269">
        <v>9.9785260000000005</v>
      </c>
      <c r="D47" s="269">
        <v>2.7668840000000001</v>
      </c>
      <c r="E47" s="269">
        <v>91</v>
      </c>
      <c r="F47" s="269">
        <v>9.9261850000000003</v>
      </c>
      <c r="G47" s="269">
        <v>2.9418690000000001</v>
      </c>
      <c r="H47" s="269">
        <v>175</v>
      </c>
      <c r="I47" s="269">
        <v>9.8540650000000003</v>
      </c>
      <c r="J47" s="269">
        <v>3.046551</v>
      </c>
      <c r="K47" s="269">
        <v>357</v>
      </c>
      <c r="L47" s="269">
        <v>9.6859099999999998</v>
      </c>
      <c r="M47" s="269">
        <v>3.2700019999999999</v>
      </c>
    </row>
    <row r="48" spans="1:13" x14ac:dyDescent="0.25">
      <c r="A48" s="270">
        <v>42048</v>
      </c>
      <c r="B48" s="269">
        <v>27</v>
      </c>
      <c r="C48" s="269">
        <v>9.9791779999999992</v>
      </c>
      <c r="D48" s="269">
        <v>2.7820589999999998</v>
      </c>
      <c r="E48" s="269">
        <v>90</v>
      </c>
      <c r="F48" s="269">
        <v>9.9262680000000003</v>
      </c>
      <c r="G48" s="269">
        <v>2.971187</v>
      </c>
      <c r="H48" s="269">
        <v>174</v>
      </c>
      <c r="I48" s="269">
        <v>9.8542660000000009</v>
      </c>
      <c r="J48" s="269">
        <v>3.0597780000000001</v>
      </c>
      <c r="K48" s="269">
        <v>356</v>
      </c>
      <c r="L48" s="269">
        <v>9.6849070000000008</v>
      </c>
      <c r="M48" s="269">
        <v>3.2899989999999999</v>
      </c>
    </row>
    <row r="49" spans="1:13" x14ac:dyDescent="0.25">
      <c r="A49" s="270">
        <v>42051</v>
      </c>
      <c r="B49" s="269">
        <v>24</v>
      </c>
      <c r="C49" s="269">
        <v>9.9816269999999996</v>
      </c>
      <c r="D49" s="269">
        <v>2.7610229999999998</v>
      </c>
      <c r="E49" s="269">
        <v>87</v>
      </c>
      <c r="F49" s="269">
        <v>9.9293560000000003</v>
      </c>
      <c r="G49" s="269">
        <v>2.9439980000000001</v>
      </c>
      <c r="H49" s="269">
        <v>171</v>
      </c>
      <c r="I49" s="269">
        <v>9.8570089999999997</v>
      </c>
      <c r="J49" s="269">
        <v>3.0540060000000002</v>
      </c>
      <c r="K49" s="269">
        <v>353</v>
      </c>
      <c r="L49" s="269">
        <v>9.6865590000000008</v>
      </c>
      <c r="M49" s="269">
        <v>3.300001</v>
      </c>
    </row>
    <row r="50" spans="1:13" x14ac:dyDescent="0.25">
      <c r="A50" s="270">
        <v>42052</v>
      </c>
      <c r="B50" s="269">
        <v>23</v>
      </c>
      <c r="C50" s="269">
        <v>9.9822860000000002</v>
      </c>
      <c r="D50" s="269">
        <v>2.7775460000000001</v>
      </c>
      <c r="E50" s="269">
        <v>86</v>
      </c>
      <c r="F50" s="269">
        <v>9.9293490000000002</v>
      </c>
      <c r="G50" s="269">
        <v>2.9785270000000001</v>
      </c>
      <c r="H50" s="269">
        <v>170</v>
      </c>
      <c r="I50" s="269">
        <v>9.8559359999999998</v>
      </c>
      <c r="J50" s="269">
        <v>3.0953599999999999</v>
      </c>
      <c r="K50" s="269">
        <v>352</v>
      </c>
      <c r="L50" s="269">
        <v>9.6765410000000003</v>
      </c>
      <c r="M50" s="269">
        <v>3.4186839999999998</v>
      </c>
    </row>
    <row r="51" spans="1:13" x14ac:dyDescent="0.25">
      <c r="A51" s="270">
        <v>42053</v>
      </c>
      <c r="B51" s="269">
        <v>22</v>
      </c>
      <c r="C51" s="269">
        <v>9.9831859999999999</v>
      </c>
      <c r="D51" s="269">
        <v>2.7560159999999998</v>
      </c>
      <c r="E51" s="269">
        <v>85</v>
      </c>
      <c r="F51" s="269">
        <v>9.9301560000000002</v>
      </c>
      <c r="G51" s="269">
        <v>2.9789050000000001</v>
      </c>
      <c r="H51" s="269">
        <v>169</v>
      </c>
      <c r="I51" s="269">
        <v>9.8567579999999992</v>
      </c>
      <c r="J51" s="269">
        <v>3.0956519999999998</v>
      </c>
      <c r="K51" s="269">
        <v>351</v>
      </c>
      <c r="L51" s="269">
        <v>9.6835620000000002</v>
      </c>
      <c r="M51" s="269">
        <v>3.351575</v>
      </c>
    </row>
    <row r="52" spans="1:13" x14ac:dyDescent="0.25">
      <c r="A52" s="270">
        <v>42054</v>
      </c>
      <c r="B52" s="269">
        <v>28</v>
      </c>
      <c r="C52" s="269">
        <v>9.9777950000000004</v>
      </c>
      <c r="D52" s="269">
        <v>2.8612820000000001</v>
      </c>
      <c r="E52" s="269">
        <v>91</v>
      </c>
      <c r="F52" s="269">
        <v>9.9255650000000006</v>
      </c>
      <c r="G52" s="269">
        <v>2.966764</v>
      </c>
      <c r="H52" s="269">
        <v>182</v>
      </c>
      <c r="I52" s="269">
        <v>9.8446920000000002</v>
      </c>
      <c r="J52" s="269">
        <v>3.1204900000000002</v>
      </c>
      <c r="K52" s="269">
        <v>350</v>
      </c>
      <c r="L52" s="269">
        <v>9.6835199999999997</v>
      </c>
      <c r="M52" s="269">
        <v>3.3616109999999999</v>
      </c>
    </row>
    <row r="53" spans="1:13" x14ac:dyDescent="0.25">
      <c r="A53" s="270">
        <v>42055</v>
      </c>
      <c r="B53" s="269">
        <v>27</v>
      </c>
      <c r="C53" s="269">
        <v>9.9786850000000005</v>
      </c>
      <c r="D53" s="269">
        <v>2.848071</v>
      </c>
      <c r="E53" s="269">
        <v>90</v>
      </c>
      <c r="F53" s="269">
        <v>9.9264329999999994</v>
      </c>
      <c r="G53" s="269">
        <v>2.9644889999999999</v>
      </c>
      <c r="H53" s="269">
        <v>181</v>
      </c>
      <c r="I53" s="269">
        <v>9.8449299999999997</v>
      </c>
      <c r="J53" s="269">
        <v>3.1328459999999998</v>
      </c>
      <c r="K53" s="269">
        <v>349</v>
      </c>
      <c r="L53" s="269">
        <v>9.6836330000000004</v>
      </c>
      <c r="M53" s="269">
        <v>3.37</v>
      </c>
    </row>
    <row r="54" spans="1:13" x14ac:dyDescent="0.25">
      <c r="A54" s="270">
        <v>42058</v>
      </c>
      <c r="B54" s="269">
        <v>24</v>
      </c>
      <c r="C54" s="269">
        <v>9.9806919999999995</v>
      </c>
      <c r="D54" s="269">
        <v>2.9018030000000001</v>
      </c>
      <c r="E54" s="269">
        <v>87</v>
      </c>
      <c r="F54" s="269">
        <v>9.9287080000000003</v>
      </c>
      <c r="G54" s="269">
        <v>2.9711959999999999</v>
      </c>
      <c r="H54" s="269">
        <v>178</v>
      </c>
      <c r="I54" s="269">
        <v>9.8483330000000002</v>
      </c>
      <c r="J54" s="269">
        <v>3.114662</v>
      </c>
      <c r="K54" s="269">
        <v>346</v>
      </c>
      <c r="L54" s="269">
        <v>9.6862530000000007</v>
      </c>
      <c r="M54" s="269">
        <v>3.3701569999999998</v>
      </c>
    </row>
    <row r="55" spans="1:13" x14ac:dyDescent="0.25">
      <c r="A55" s="270">
        <v>42059</v>
      </c>
      <c r="B55" s="269">
        <v>23</v>
      </c>
      <c r="C55" s="269">
        <v>9.9811689999999995</v>
      </c>
      <c r="D55" s="269">
        <v>2.9530219999999998</v>
      </c>
      <c r="E55" s="269">
        <v>86</v>
      </c>
      <c r="F55" s="269">
        <v>9.9287390000000002</v>
      </c>
      <c r="G55" s="269">
        <v>3.0044279999999999</v>
      </c>
      <c r="H55" s="269">
        <v>177</v>
      </c>
      <c r="I55" s="269">
        <v>9.8479639999999993</v>
      </c>
      <c r="J55" s="269">
        <v>3.1399970000000001</v>
      </c>
      <c r="K55" s="269">
        <v>345</v>
      </c>
      <c r="L55" s="269">
        <v>9.6871460000000003</v>
      </c>
      <c r="M55" s="269">
        <v>3.3699949999999999</v>
      </c>
    </row>
    <row r="56" spans="1:13" x14ac:dyDescent="0.25">
      <c r="A56" s="270">
        <v>42060</v>
      </c>
      <c r="B56" s="269">
        <v>22</v>
      </c>
      <c r="C56" s="269">
        <v>9.9820100000000007</v>
      </c>
      <c r="D56" s="269">
        <v>2.9491239999999999</v>
      </c>
      <c r="E56" s="269">
        <v>85</v>
      </c>
      <c r="F56" s="269">
        <v>9.9296319999999998</v>
      </c>
      <c r="G56" s="269">
        <v>3.0014120000000002</v>
      </c>
      <c r="H56" s="269">
        <v>176</v>
      </c>
      <c r="I56" s="269">
        <v>9.8488100000000003</v>
      </c>
      <c r="J56" s="269">
        <v>3.139996</v>
      </c>
      <c r="K56" s="269">
        <v>344</v>
      </c>
      <c r="L56" s="269">
        <v>9.6888850000000009</v>
      </c>
      <c r="M56" s="269">
        <v>3.3604020000000001</v>
      </c>
    </row>
    <row r="57" spans="1:13" x14ac:dyDescent="0.25">
      <c r="A57" s="270">
        <v>42061</v>
      </c>
      <c r="B57" s="269">
        <v>28</v>
      </c>
      <c r="C57" s="269">
        <v>9.9774709999999995</v>
      </c>
      <c r="D57" s="269">
        <v>2.9031259999999999</v>
      </c>
      <c r="E57" s="269">
        <v>91</v>
      </c>
      <c r="F57" s="269">
        <v>9.9248820000000002</v>
      </c>
      <c r="G57" s="269">
        <v>2.9941930000000001</v>
      </c>
      <c r="H57" s="269">
        <v>175</v>
      </c>
      <c r="I57" s="269">
        <v>9.8500540000000001</v>
      </c>
      <c r="J57" s="269">
        <v>3.1315599999999999</v>
      </c>
      <c r="K57" s="269">
        <v>343</v>
      </c>
      <c r="L57" s="269">
        <v>9.6903989999999993</v>
      </c>
      <c r="M57" s="269">
        <v>3.3532739999999999</v>
      </c>
    </row>
    <row r="58" spans="1:13" x14ac:dyDescent="0.25">
      <c r="A58" s="270">
        <v>42062</v>
      </c>
      <c r="B58" s="269">
        <v>27</v>
      </c>
      <c r="C58" s="269">
        <v>9.9781390000000005</v>
      </c>
      <c r="D58" s="269">
        <v>2.9211860000000001</v>
      </c>
      <c r="E58" s="269">
        <v>90</v>
      </c>
      <c r="F58" s="269">
        <v>9.9255359999999992</v>
      </c>
      <c r="G58" s="269">
        <v>3.0009060000000001</v>
      </c>
      <c r="H58" s="269">
        <v>174</v>
      </c>
      <c r="I58" s="269">
        <v>9.8500329999999998</v>
      </c>
      <c r="J58" s="269">
        <v>3.1500050000000002</v>
      </c>
      <c r="K58" s="269">
        <v>342</v>
      </c>
      <c r="L58" s="269">
        <v>9.6907820000000005</v>
      </c>
      <c r="M58" s="269">
        <v>3.3587859999999998</v>
      </c>
    </row>
    <row r="59" spans="1:13" x14ac:dyDescent="0.25">
      <c r="A59" s="270">
        <v>42065</v>
      </c>
      <c r="B59" s="269">
        <v>24</v>
      </c>
      <c r="C59" s="269">
        <v>9.9803680000000004</v>
      </c>
      <c r="D59" s="269">
        <v>2.950593</v>
      </c>
      <c r="E59" s="269">
        <v>87</v>
      </c>
      <c r="F59" s="269">
        <v>9.9277909999999991</v>
      </c>
      <c r="G59" s="269">
        <v>3.0096910000000001</v>
      </c>
      <c r="H59" s="269">
        <v>171</v>
      </c>
      <c r="I59" s="269">
        <v>9.8525179999999999</v>
      </c>
      <c r="J59" s="269">
        <v>3.1513610000000001</v>
      </c>
      <c r="K59" s="269">
        <v>339</v>
      </c>
      <c r="L59" s="269">
        <v>9.6902790000000003</v>
      </c>
      <c r="M59" s="269">
        <v>3.3941979999999998</v>
      </c>
    </row>
    <row r="60" spans="1:13" x14ac:dyDescent="0.25">
      <c r="A60" s="270">
        <v>42066</v>
      </c>
      <c r="B60" s="269">
        <v>23</v>
      </c>
      <c r="C60" s="269">
        <v>9.9807690000000004</v>
      </c>
      <c r="D60" s="269">
        <v>3.0158689999999999</v>
      </c>
      <c r="E60" s="269">
        <v>86</v>
      </c>
      <c r="F60" s="269">
        <v>9.9281559999999995</v>
      </c>
      <c r="G60" s="269">
        <v>3.0291860000000002</v>
      </c>
      <c r="H60" s="269">
        <v>170</v>
      </c>
      <c r="I60" s="269">
        <v>9.8526559999999996</v>
      </c>
      <c r="J60" s="269">
        <v>3.1668880000000001</v>
      </c>
      <c r="K60" s="269">
        <v>338</v>
      </c>
      <c r="L60" s="269">
        <v>9.6835179999999994</v>
      </c>
      <c r="M60" s="269">
        <v>3.4809809999999999</v>
      </c>
    </row>
    <row r="61" spans="1:13" x14ac:dyDescent="0.25">
      <c r="A61" s="270">
        <v>42067</v>
      </c>
      <c r="B61" s="269">
        <v>22</v>
      </c>
      <c r="C61" s="269">
        <v>9.9816040000000008</v>
      </c>
      <c r="D61" s="269">
        <v>3.0158019999999999</v>
      </c>
      <c r="E61" s="269">
        <v>85</v>
      </c>
      <c r="F61" s="269">
        <v>9.9289179999999995</v>
      </c>
      <c r="G61" s="269">
        <v>3.0320839999999998</v>
      </c>
      <c r="H61" s="269">
        <v>169</v>
      </c>
      <c r="I61" s="269">
        <v>9.8524200000000004</v>
      </c>
      <c r="J61" s="269">
        <v>3.1908059999999998</v>
      </c>
      <c r="K61" s="269">
        <v>337</v>
      </c>
      <c r="L61" s="269">
        <v>9.6820540000000008</v>
      </c>
      <c r="M61" s="269">
        <v>3.5079910000000001</v>
      </c>
    </row>
    <row r="62" spans="1:13" x14ac:dyDescent="0.25">
      <c r="A62" s="270">
        <v>42068</v>
      </c>
      <c r="B62" s="269">
        <v>27</v>
      </c>
      <c r="C62" s="269">
        <v>9.9773239999999994</v>
      </c>
      <c r="D62" s="269">
        <v>3.030338</v>
      </c>
      <c r="E62" s="269">
        <v>91</v>
      </c>
      <c r="F62" s="269">
        <v>9.9242179999999998</v>
      </c>
      <c r="G62" s="269">
        <v>3.0208620000000002</v>
      </c>
      <c r="H62" s="269">
        <v>182</v>
      </c>
      <c r="I62" s="269">
        <v>9.8374930000000003</v>
      </c>
      <c r="J62" s="269">
        <v>3.2675239999999999</v>
      </c>
      <c r="K62" s="269">
        <v>364</v>
      </c>
      <c r="L62" s="269">
        <v>9.6471479999999996</v>
      </c>
      <c r="M62" s="269">
        <v>3.6173850000000001</v>
      </c>
    </row>
    <row r="63" spans="1:13" x14ac:dyDescent="0.25">
      <c r="A63" s="270">
        <v>42069</v>
      </c>
      <c r="B63" s="269">
        <v>26</v>
      </c>
      <c r="C63" s="269">
        <v>9.9782069999999994</v>
      </c>
      <c r="D63" s="269">
        <v>3.0240830000000001</v>
      </c>
      <c r="E63" s="269">
        <v>90</v>
      </c>
      <c r="F63" s="269">
        <v>9.9227059999999998</v>
      </c>
      <c r="G63" s="269">
        <v>3.1158440000000001</v>
      </c>
      <c r="H63" s="269">
        <v>181</v>
      </c>
      <c r="I63" s="269">
        <v>9.8367909999999998</v>
      </c>
      <c r="J63" s="269">
        <v>3.3000050000000001</v>
      </c>
      <c r="K63" s="269">
        <v>363</v>
      </c>
      <c r="L63" s="269">
        <v>9.6425219999999996</v>
      </c>
      <c r="M63" s="269">
        <v>3.676669</v>
      </c>
    </row>
    <row r="64" spans="1:13" x14ac:dyDescent="0.25">
      <c r="A64" s="270">
        <v>42072</v>
      </c>
      <c r="B64" s="269">
        <v>23</v>
      </c>
      <c r="C64" s="269">
        <v>9.9805250000000001</v>
      </c>
      <c r="D64" s="269">
        <v>3.0542090000000002</v>
      </c>
      <c r="E64" s="269">
        <v>87</v>
      </c>
      <c r="F64" s="269">
        <v>9.9251070000000006</v>
      </c>
      <c r="G64" s="269">
        <v>3.1224050000000001</v>
      </c>
      <c r="H64" s="269">
        <v>178</v>
      </c>
      <c r="I64" s="269">
        <v>9.8370689999999996</v>
      </c>
      <c r="J64" s="269">
        <v>3.3498130000000002</v>
      </c>
      <c r="K64" s="269">
        <v>360</v>
      </c>
      <c r="L64" s="269">
        <v>9.6441320000000008</v>
      </c>
      <c r="M64" s="269">
        <v>3.6899950000000001</v>
      </c>
    </row>
    <row r="65" spans="1:13" x14ac:dyDescent="0.25">
      <c r="A65" s="270">
        <v>42073</v>
      </c>
      <c r="B65" s="269">
        <v>22</v>
      </c>
      <c r="C65" s="269">
        <v>9.9814129999999999</v>
      </c>
      <c r="D65" s="269">
        <v>3.0471729999999999</v>
      </c>
      <c r="E65" s="269">
        <v>86</v>
      </c>
      <c r="F65" s="269">
        <v>9.9247789999999991</v>
      </c>
      <c r="G65" s="269">
        <v>3.1726510000000001</v>
      </c>
      <c r="H65" s="269">
        <v>177</v>
      </c>
      <c r="I65" s="269">
        <v>9.8355820000000005</v>
      </c>
      <c r="J65" s="269">
        <v>3.3999969999999999</v>
      </c>
      <c r="K65" s="269">
        <v>359</v>
      </c>
      <c r="L65" s="269">
        <v>9.6455090000000006</v>
      </c>
      <c r="M65" s="269">
        <v>3.6854300000000002</v>
      </c>
    </row>
    <row r="66" spans="1:13" x14ac:dyDescent="0.25">
      <c r="A66" s="270">
        <v>42074</v>
      </c>
      <c r="B66" s="269">
        <v>21</v>
      </c>
      <c r="C66" s="269">
        <v>9.9822260000000007</v>
      </c>
      <c r="D66" s="269">
        <v>3.052397</v>
      </c>
      <c r="E66" s="269">
        <v>85</v>
      </c>
      <c r="F66" s="269">
        <v>9.926202</v>
      </c>
      <c r="G66" s="269">
        <v>3.1488</v>
      </c>
      <c r="H66" s="269">
        <v>176</v>
      </c>
      <c r="I66" s="269">
        <v>9.8399859999999997</v>
      </c>
      <c r="J66" s="269">
        <v>3.326238</v>
      </c>
      <c r="K66" s="269">
        <v>358</v>
      </c>
      <c r="L66" s="269">
        <v>9.6543569999999992</v>
      </c>
      <c r="M66" s="269">
        <v>3.600177</v>
      </c>
    </row>
    <row r="67" spans="1:13" x14ac:dyDescent="0.25">
      <c r="A67" s="270">
        <v>42075</v>
      </c>
      <c r="B67" s="269">
        <v>28</v>
      </c>
      <c r="C67" s="269">
        <v>9.9763950000000001</v>
      </c>
      <c r="D67" s="269">
        <v>3.042109</v>
      </c>
      <c r="E67" s="269">
        <v>91</v>
      </c>
      <c r="F67" s="269">
        <v>9.9212959999999999</v>
      </c>
      <c r="G67" s="269">
        <v>3.1382639999999999</v>
      </c>
      <c r="H67" s="269">
        <v>175</v>
      </c>
      <c r="I67" s="269">
        <v>9.8420419999999993</v>
      </c>
      <c r="J67" s="269">
        <v>3.3015729999999999</v>
      </c>
      <c r="K67" s="269">
        <v>357</v>
      </c>
      <c r="L67" s="269">
        <v>9.6547889999999992</v>
      </c>
      <c r="M67" s="269">
        <v>3.605588</v>
      </c>
    </row>
    <row r="68" spans="1:13" x14ac:dyDescent="0.25">
      <c r="A68" s="270">
        <v>42076</v>
      </c>
      <c r="B68" s="269">
        <v>27</v>
      </c>
      <c r="C68" s="269">
        <v>9.9771699999999992</v>
      </c>
      <c r="D68" s="269">
        <v>3.0509650000000001</v>
      </c>
      <c r="E68" s="269">
        <v>90</v>
      </c>
      <c r="F68" s="269">
        <v>9.9221020000000006</v>
      </c>
      <c r="G68" s="269">
        <v>3.1403829999999999</v>
      </c>
      <c r="H68" s="269">
        <v>174</v>
      </c>
      <c r="I68" s="269">
        <v>9.8420810000000003</v>
      </c>
      <c r="J68" s="269">
        <v>3.3197139999999998</v>
      </c>
      <c r="K68" s="269">
        <v>356</v>
      </c>
      <c r="L68" s="269">
        <v>9.6524839999999994</v>
      </c>
      <c r="M68" s="269">
        <v>3.6407280000000002</v>
      </c>
    </row>
    <row r="69" spans="1:13" x14ac:dyDescent="0.25">
      <c r="A69" s="270">
        <v>42080</v>
      </c>
      <c r="B69" s="269">
        <v>23</v>
      </c>
      <c r="C69" s="269">
        <v>9.9804899999999996</v>
      </c>
      <c r="D69" s="269">
        <v>3.0597089999999998</v>
      </c>
      <c r="E69" s="269">
        <v>86</v>
      </c>
      <c r="F69" s="269">
        <v>9.9249930000000006</v>
      </c>
      <c r="G69" s="269">
        <v>3.163557</v>
      </c>
      <c r="H69" s="269">
        <v>170</v>
      </c>
      <c r="I69" s="269">
        <v>9.8450710000000008</v>
      </c>
      <c r="J69" s="269">
        <v>3.3324790000000002</v>
      </c>
      <c r="K69" s="269">
        <v>352</v>
      </c>
      <c r="L69" s="269">
        <v>9.6590570000000007</v>
      </c>
      <c r="M69" s="269">
        <v>3.6099969999999999</v>
      </c>
    </row>
    <row r="70" spans="1:13" x14ac:dyDescent="0.25">
      <c r="A70" s="270">
        <v>42081</v>
      </c>
      <c r="B70" s="269">
        <v>22</v>
      </c>
      <c r="C70" s="269">
        <v>9.9817</v>
      </c>
      <c r="D70" s="269">
        <v>3.0000360000000001</v>
      </c>
      <c r="E70" s="269">
        <v>85</v>
      </c>
      <c r="F70" s="269">
        <v>9.9264069999999993</v>
      </c>
      <c r="G70" s="269">
        <v>3.1399879999999998</v>
      </c>
      <c r="H70" s="269">
        <v>169</v>
      </c>
      <c r="I70" s="269">
        <v>9.8501790000000007</v>
      </c>
      <c r="J70" s="269">
        <v>3.239995</v>
      </c>
      <c r="K70" s="269">
        <v>351</v>
      </c>
      <c r="L70" s="269">
        <v>9.6718349999999997</v>
      </c>
      <c r="M70" s="269">
        <v>3.4799959999999999</v>
      </c>
    </row>
    <row r="71" spans="1:13" x14ac:dyDescent="0.25">
      <c r="A71" s="270">
        <v>42082</v>
      </c>
      <c r="B71" s="269">
        <v>28</v>
      </c>
      <c r="C71" s="269">
        <v>9.9771079999999994</v>
      </c>
      <c r="D71" s="269">
        <v>2.9500099999999998</v>
      </c>
      <c r="E71" s="269">
        <v>91</v>
      </c>
      <c r="F71" s="269">
        <v>9.9212530000000001</v>
      </c>
      <c r="G71" s="269">
        <v>3.1399919999999999</v>
      </c>
      <c r="H71" s="269">
        <v>182</v>
      </c>
      <c r="I71" s="269">
        <v>9.8388399999999994</v>
      </c>
      <c r="J71" s="269">
        <v>3.2399960000000001</v>
      </c>
      <c r="K71" s="269">
        <v>350</v>
      </c>
      <c r="L71" s="269">
        <v>9.6754689999999997</v>
      </c>
      <c r="M71" s="269">
        <v>3.4499960000000001</v>
      </c>
    </row>
    <row r="72" spans="1:13" x14ac:dyDescent="0.25">
      <c r="A72" s="270">
        <v>42083</v>
      </c>
      <c r="B72" s="269">
        <v>27</v>
      </c>
      <c r="C72" s="269">
        <v>9.9780099999999994</v>
      </c>
      <c r="D72" s="269">
        <v>2.9384619999999999</v>
      </c>
      <c r="E72" s="269">
        <v>90</v>
      </c>
      <c r="F72" s="269">
        <v>9.9233279999999997</v>
      </c>
      <c r="G72" s="269">
        <v>3.090576</v>
      </c>
      <c r="H72" s="269">
        <v>181</v>
      </c>
      <c r="I72" s="269">
        <v>9.8399629999999991</v>
      </c>
      <c r="J72" s="269">
        <v>3.234826</v>
      </c>
      <c r="K72" s="269">
        <v>349</v>
      </c>
      <c r="L72" s="269">
        <v>9.6792929999999995</v>
      </c>
      <c r="M72" s="269">
        <v>3.4177620000000002</v>
      </c>
    </row>
    <row r="73" spans="1:13" x14ac:dyDescent="0.25">
      <c r="A73" s="270">
        <v>42086</v>
      </c>
      <c r="B73" s="269">
        <v>24</v>
      </c>
      <c r="C73" s="269">
        <v>9.9803719999999991</v>
      </c>
      <c r="D73" s="269">
        <v>2.9499900000000001</v>
      </c>
      <c r="E73" s="269">
        <v>87</v>
      </c>
      <c r="F73" s="269">
        <v>9.9258790000000001</v>
      </c>
      <c r="G73" s="269">
        <v>3.089979</v>
      </c>
      <c r="H73" s="269">
        <v>178</v>
      </c>
      <c r="I73" s="269">
        <v>9.8418469999999996</v>
      </c>
      <c r="J73" s="269">
        <v>3.25</v>
      </c>
      <c r="K73" s="269">
        <v>346</v>
      </c>
      <c r="L73" s="269">
        <v>9.6826620000000005</v>
      </c>
      <c r="M73" s="269">
        <v>3.4099949999999999</v>
      </c>
    </row>
    <row r="74" spans="1:13" x14ac:dyDescent="0.25">
      <c r="A74" s="270">
        <v>42087</v>
      </c>
      <c r="B74" s="269">
        <v>23</v>
      </c>
      <c r="C74" s="269">
        <v>9.9805019999999995</v>
      </c>
      <c r="D74" s="269">
        <v>3.057823</v>
      </c>
      <c r="E74" s="269">
        <v>86</v>
      </c>
      <c r="F74" s="269">
        <v>9.9263390000000005</v>
      </c>
      <c r="G74" s="269">
        <v>3.106366</v>
      </c>
      <c r="H74" s="269">
        <v>177</v>
      </c>
      <c r="I74" s="269">
        <v>9.8417530000000006</v>
      </c>
      <c r="J74" s="269">
        <v>3.2703350000000002</v>
      </c>
      <c r="K74" s="269">
        <v>345</v>
      </c>
      <c r="L74" s="269">
        <v>9.6829820000000009</v>
      </c>
      <c r="M74" s="269">
        <v>3.4163169999999998</v>
      </c>
    </row>
    <row r="75" spans="1:13" x14ac:dyDescent="0.25">
      <c r="A75" s="270">
        <v>42088</v>
      </c>
      <c r="B75" s="269">
        <v>22</v>
      </c>
      <c r="C75" s="269">
        <v>9.981287</v>
      </c>
      <c r="D75" s="269">
        <v>3.0678679999999998</v>
      </c>
      <c r="E75" s="269">
        <v>85</v>
      </c>
      <c r="F75" s="269">
        <v>9.9267409999999998</v>
      </c>
      <c r="G75" s="269">
        <v>3.125632</v>
      </c>
      <c r="H75" s="269">
        <v>176</v>
      </c>
      <c r="I75" s="269">
        <v>9.8421749999999992</v>
      </c>
      <c r="J75" s="269">
        <v>3.2800050000000001</v>
      </c>
      <c r="K75" s="269">
        <v>344</v>
      </c>
      <c r="L75" s="269">
        <v>9.6824449999999995</v>
      </c>
      <c r="M75" s="269">
        <v>3.4322430000000002</v>
      </c>
    </row>
    <row r="76" spans="1:13" x14ac:dyDescent="0.25">
      <c r="A76" s="270">
        <v>42089</v>
      </c>
      <c r="B76" s="269">
        <v>28</v>
      </c>
      <c r="C76" s="269">
        <v>9.9761970000000009</v>
      </c>
      <c r="D76" s="269">
        <v>3.067688</v>
      </c>
      <c r="E76" s="269">
        <v>91</v>
      </c>
      <c r="F76" s="269">
        <v>9.9206669999999999</v>
      </c>
      <c r="G76" s="269">
        <v>3.1635460000000002</v>
      </c>
      <c r="H76" s="269">
        <v>175</v>
      </c>
      <c r="I76" s="269">
        <v>9.842587</v>
      </c>
      <c r="J76" s="269">
        <v>3.2899989999999999</v>
      </c>
      <c r="K76" s="269">
        <v>343</v>
      </c>
      <c r="L76" s="269">
        <v>9.6851660000000006</v>
      </c>
      <c r="M76" s="269">
        <v>3.4117950000000001</v>
      </c>
    </row>
    <row r="77" spans="1:13" x14ac:dyDescent="0.25">
      <c r="A77" s="270">
        <v>42090</v>
      </c>
      <c r="B77" s="269">
        <v>27</v>
      </c>
      <c r="C77" s="269">
        <v>9.977195</v>
      </c>
      <c r="D77" s="269">
        <v>3.0476169999999998</v>
      </c>
      <c r="E77" s="269">
        <v>90</v>
      </c>
      <c r="F77" s="269">
        <v>9.9222090000000005</v>
      </c>
      <c r="G77" s="269">
        <v>3.1360359999999998</v>
      </c>
      <c r="H77" s="269">
        <v>174</v>
      </c>
      <c r="I77" s="269">
        <v>9.8424960000000006</v>
      </c>
      <c r="J77" s="269">
        <v>3.310851</v>
      </c>
      <c r="K77" s="269">
        <v>342</v>
      </c>
      <c r="L77" s="269">
        <v>9.6845770000000009</v>
      </c>
      <c r="M77" s="269">
        <v>3.4283809999999999</v>
      </c>
    </row>
    <row r="78" spans="1:13" x14ac:dyDescent="0.25">
      <c r="A78" s="270">
        <v>42093</v>
      </c>
      <c r="B78" s="269">
        <v>24</v>
      </c>
      <c r="C78" s="269">
        <v>9.9798469999999995</v>
      </c>
      <c r="D78" s="269">
        <v>3.0290539999999999</v>
      </c>
      <c r="E78" s="269">
        <v>87</v>
      </c>
      <c r="F78" s="269">
        <v>9.9249259999999992</v>
      </c>
      <c r="G78" s="269">
        <v>3.1300089999999998</v>
      </c>
      <c r="H78" s="269">
        <v>171</v>
      </c>
      <c r="I78" s="269">
        <v>9.8437249999999992</v>
      </c>
      <c r="J78" s="269">
        <v>3.342231</v>
      </c>
      <c r="K78" s="269">
        <v>339</v>
      </c>
      <c r="L78" s="269">
        <v>9.6703539999999997</v>
      </c>
      <c r="M78" s="269">
        <v>3.6199970000000001</v>
      </c>
    </row>
    <row r="79" spans="1:13" x14ac:dyDescent="0.25">
      <c r="A79" s="270">
        <v>42094</v>
      </c>
      <c r="B79" s="269">
        <v>23</v>
      </c>
      <c r="C79" s="269">
        <v>9.9806100000000004</v>
      </c>
      <c r="D79" s="269">
        <v>3.0408529999999998</v>
      </c>
      <c r="E79" s="269">
        <v>86</v>
      </c>
      <c r="F79" s="269">
        <v>9.9254829999999998</v>
      </c>
      <c r="G79" s="269">
        <v>3.1427350000000001</v>
      </c>
      <c r="H79" s="269">
        <v>170</v>
      </c>
      <c r="I79" s="269">
        <v>9.8442690000000006</v>
      </c>
      <c r="J79" s="269">
        <v>3.3500030000000001</v>
      </c>
      <c r="K79" s="269">
        <v>338</v>
      </c>
      <c r="L79" s="269">
        <v>9.6712939999999996</v>
      </c>
      <c r="M79" s="269">
        <v>3.6200019999999999</v>
      </c>
    </row>
    <row r="80" spans="1:13" x14ac:dyDescent="0.25">
      <c r="A80" s="270">
        <v>42095</v>
      </c>
      <c r="B80" s="269">
        <v>29</v>
      </c>
      <c r="C80" s="269">
        <v>9.9756809999999998</v>
      </c>
      <c r="D80" s="269">
        <v>3.0262699999999998</v>
      </c>
      <c r="E80" s="269">
        <v>92</v>
      </c>
      <c r="F80" s="269">
        <v>9.9201619999999995</v>
      </c>
      <c r="G80" s="269">
        <v>3.1492390000000001</v>
      </c>
      <c r="H80" s="269">
        <v>183</v>
      </c>
      <c r="I80" s="269">
        <v>9.8317379999999996</v>
      </c>
      <c r="J80" s="269">
        <v>3.3667210000000001</v>
      </c>
      <c r="K80" s="269">
        <v>365</v>
      </c>
      <c r="L80" s="269">
        <v>9.6498659999999994</v>
      </c>
      <c r="M80" s="269">
        <v>3.578678</v>
      </c>
    </row>
    <row r="81" spans="1:13" x14ac:dyDescent="0.25">
      <c r="A81" s="270">
        <v>42100</v>
      </c>
      <c r="B81" s="269">
        <v>24</v>
      </c>
      <c r="C81" s="269">
        <v>9.9797159999999998</v>
      </c>
      <c r="D81" s="269">
        <v>3.0487839999999999</v>
      </c>
      <c r="E81" s="269">
        <v>87</v>
      </c>
      <c r="F81" s="269">
        <v>9.9250640000000008</v>
      </c>
      <c r="G81" s="269">
        <v>3.124212</v>
      </c>
      <c r="H81" s="269">
        <v>178</v>
      </c>
      <c r="I81" s="269">
        <v>9.8409150000000007</v>
      </c>
      <c r="J81" s="269">
        <v>3.2694619999999999</v>
      </c>
      <c r="K81" s="269">
        <v>360</v>
      </c>
      <c r="L81" s="269">
        <v>9.6616309999999999</v>
      </c>
      <c r="M81" s="269">
        <v>3.5021930000000001</v>
      </c>
    </row>
    <row r="82" spans="1:13" x14ac:dyDescent="0.25">
      <c r="A82" s="270">
        <v>42101</v>
      </c>
      <c r="B82" s="269">
        <v>23</v>
      </c>
      <c r="C82" s="269">
        <v>9.9807279999999992</v>
      </c>
      <c r="D82" s="269">
        <v>3.0223119999999999</v>
      </c>
      <c r="E82" s="269">
        <v>86</v>
      </c>
      <c r="F82" s="269">
        <v>9.9267240000000001</v>
      </c>
      <c r="G82" s="269">
        <v>3.0900099999999999</v>
      </c>
      <c r="H82" s="269">
        <v>177</v>
      </c>
      <c r="I82" s="269">
        <v>9.843045</v>
      </c>
      <c r="J82" s="269">
        <v>3.2432089999999998</v>
      </c>
      <c r="K82" s="269">
        <v>359</v>
      </c>
      <c r="L82" s="269">
        <v>9.666461</v>
      </c>
      <c r="M82" s="269">
        <v>3.4600879999999998</v>
      </c>
    </row>
    <row r="83" spans="1:13" x14ac:dyDescent="0.25">
      <c r="A83" s="270">
        <v>42102</v>
      </c>
      <c r="B83" s="269">
        <v>22</v>
      </c>
      <c r="C83" s="269">
        <v>9.9815780000000007</v>
      </c>
      <c r="D83" s="269">
        <v>3.020073</v>
      </c>
      <c r="E83" s="269">
        <v>85</v>
      </c>
      <c r="F83" s="269">
        <v>9.9272449999999992</v>
      </c>
      <c r="G83" s="269">
        <v>3.103971</v>
      </c>
      <c r="H83" s="269">
        <v>176</v>
      </c>
      <c r="I83" s="269">
        <v>9.8449229999999996</v>
      </c>
      <c r="J83" s="269">
        <v>3.2219950000000002</v>
      </c>
      <c r="K83" s="269">
        <v>358</v>
      </c>
      <c r="L83" s="269">
        <v>9.6669180000000008</v>
      </c>
      <c r="M83" s="269">
        <v>3.4648349999999999</v>
      </c>
    </row>
    <row r="84" spans="1:13" x14ac:dyDescent="0.25">
      <c r="A84" s="270">
        <v>42103</v>
      </c>
      <c r="B84" s="269">
        <v>28</v>
      </c>
      <c r="C84" s="269">
        <v>9.9766440000000003</v>
      </c>
      <c r="D84" s="269">
        <v>3.009944</v>
      </c>
      <c r="E84" s="269">
        <v>91</v>
      </c>
      <c r="F84" s="269">
        <v>9.9231940000000005</v>
      </c>
      <c r="G84" s="269">
        <v>3.0619969999999999</v>
      </c>
      <c r="H84" s="269">
        <v>175</v>
      </c>
      <c r="I84" s="269">
        <v>9.846686</v>
      </c>
      <c r="J84" s="269">
        <v>3.2029939999999999</v>
      </c>
      <c r="K84" s="269">
        <v>357</v>
      </c>
      <c r="L84" s="269">
        <v>9.6703980000000005</v>
      </c>
      <c r="M84" s="269">
        <v>3.4370020000000001</v>
      </c>
    </row>
    <row r="85" spans="1:13" x14ac:dyDescent="0.25">
      <c r="A85" s="270">
        <v>42104</v>
      </c>
      <c r="B85" s="269">
        <v>27</v>
      </c>
      <c r="C85" s="269">
        <v>9.9774039999999999</v>
      </c>
      <c r="D85" s="269">
        <v>3.0196230000000002</v>
      </c>
      <c r="E85" s="269">
        <v>90</v>
      </c>
      <c r="F85" s="269">
        <v>9.923451</v>
      </c>
      <c r="G85" s="269">
        <v>3.0855800000000002</v>
      </c>
      <c r="H85" s="269">
        <v>174</v>
      </c>
      <c r="I85" s="269">
        <v>9.8473959999999998</v>
      </c>
      <c r="J85" s="269">
        <v>3.2062529999999998</v>
      </c>
      <c r="K85" s="269">
        <v>356</v>
      </c>
      <c r="L85" s="269">
        <v>9.6692459999999993</v>
      </c>
      <c r="M85" s="269">
        <v>3.4591150000000002</v>
      </c>
    </row>
    <row r="86" spans="1:13" x14ac:dyDescent="0.25">
      <c r="A86" s="270">
        <v>42107</v>
      </c>
      <c r="B86" s="269">
        <v>24</v>
      </c>
      <c r="C86" s="269">
        <v>9.979908</v>
      </c>
      <c r="D86" s="269">
        <v>3.0198680000000002</v>
      </c>
      <c r="E86" s="269">
        <v>87</v>
      </c>
      <c r="F86" s="269">
        <v>9.9257340000000003</v>
      </c>
      <c r="G86" s="269">
        <v>3.096069</v>
      </c>
      <c r="H86" s="269">
        <v>171</v>
      </c>
      <c r="I86" s="269">
        <v>9.8493639999999996</v>
      </c>
      <c r="J86" s="269">
        <v>3.219786</v>
      </c>
      <c r="K86" s="269">
        <v>353</v>
      </c>
      <c r="L86" s="269">
        <v>9.6717949999999995</v>
      </c>
      <c r="M86" s="269">
        <v>3.4607160000000001</v>
      </c>
    </row>
    <row r="87" spans="1:13" x14ac:dyDescent="0.25">
      <c r="A87" s="270">
        <v>42108</v>
      </c>
      <c r="B87" s="269">
        <v>23</v>
      </c>
      <c r="C87" s="269">
        <v>9.9808880000000002</v>
      </c>
      <c r="D87" s="269">
        <v>2.9971719999999999</v>
      </c>
      <c r="E87" s="269">
        <v>86</v>
      </c>
      <c r="F87" s="269">
        <v>9.9271949999999993</v>
      </c>
      <c r="G87" s="269">
        <v>3.0700020000000001</v>
      </c>
      <c r="H87" s="269">
        <v>170</v>
      </c>
      <c r="I87" s="269">
        <v>9.851801</v>
      </c>
      <c r="J87" s="269">
        <v>3.1855410000000002</v>
      </c>
      <c r="K87" s="269">
        <v>352</v>
      </c>
      <c r="L87" s="269">
        <v>9.6772170000000006</v>
      </c>
      <c r="M87" s="269">
        <v>3.4113009999999999</v>
      </c>
    </row>
    <row r="88" spans="1:13" x14ac:dyDescent="0.25">
      <c r="A88" s="270">
        <v>42109</v>
      </c>
      <c r="B88" s="269">
        <v>22</v>
      </c>
      <c r="C88" s="269">
        <v>9.9820360000000008</v>
      </c>
      <c r="D88" s="269">
        <v>2.9448539999999999</v>
      </c>
      <c r="E88" s="269">
        <v>85</v>
      </c>
      <c r="F88" s="269">
        <v>9.9284929999999996</v>
      </c>
      <c r="G88" s="269">
        <v>3.0503439999999999</v>
      </c>
      <c r="H88" s="269">
        <v>169</v>
      </c>
      <c r="I88" s="269">
        <v>9.8538239999999995</v>
      </c>
      <c r="J88" s="269">
        <v>3.16</v>
      </c>
      <c r="K88" s="269">
        <v>351</v>
      </c>
      <c r="L88" s="269">
        <v>9.6800700000000006</v>
      </c>
      <c r="M88" s="269">
        <v>3.389783</v>
      </c>
    </row>
    <row r="89" spans="1:13" x14ac:dyDescent="0.25">
      <c r="A89" s="270">
        <v>42110</v>
      </c>
      <c r="B89" s="269">
        <v>28</v>
      </c>
      <c r="C89" s="269">
        <v>9.9771020000000004</v>
      </c>
      <c r="D89" s="269">
        <v>2.9507850000000002</v>
      </c>
      <c r="E89" s="269">
        <v>91</v>
      </c>
      <c r="F89" s="269">
        <v>9.9231449999999999</v>
      </c>
      <c r="G89" s="269">
        <v>3.0639660000000002</v>
      </c>
      <c r="H89" s="269">
        <v>182</v>
      </c>
      <c r="I89" s="269">
        <v>9.8427089999999993</v>
      </c>
      <c r="J89" s="269">
        <v>3.1609699999999998</v>
      </c>
      <c r="K89" s="269">
        <v>364</v>
      </c>
      <c r="L89" s="269">
        <v>9.6694530000000007</v>
      </c>
      <c r="M89" s="269">
        <v>3.3809010000000002</v>
      </c>
    </row>
    <row r="90" spans="1:13" x14ac:dyDescent="0.25">
      <c r="A90" s="270">
        <v>42111</v>
      </c>
      <c r="B90" s="269">
        <v>27</v>
      </c>
      <c r="C90" s="269">
        <v>9.9780270000000009</v>
      </c>
      <c r="D90" s="269">
        <v>2.936185</v>
      </c>
      <c r="E90" s="269">
        <v>90</v>
      </c>
      <c r="F90" s="269">
        <v>9.9239879999999996</v>
      </c>
      <c r="G90" s="269">
        <v>3.063768</v>
      </c>
      <c r="H90" s="269">
        <v>181</v>
      </c>
      <c r="I90" s="269">
        <v>9.8432329999999997</v>
      </c>
      <c r="J90" s="269">
        <v>3.1676760000000002</v>
      </c>
      <c r="K90" s="269">
        <v>363</v>
      </c>
      <c r="L90" s="269">
        <v>9.6696059999999999</v>
      </c>
      <c r="M90" s="269">
        <v>3.388592</v>
      </c>
    </row>
    <row r="91" spans="1:13" x14ac:dyDescent="0.25">
      <c r="A91" s="270">
        <v>42114</v>
      </c>
      <c r="B91" s="269">
        <v>24</v>
      </c>
      <c r="C91" s="269">
        <v>9.9805709999999994</v>
      </c>
      <c r="D91" s="269">
        <v>2.920023</v>
      </c>
      <c r="E91" s="269">
        <v>87</v>
      </c>
      <c r="F91" s="269">
        <v>9.9261649999999992</v>
      </c>
      <c r="G91" s="269">
        <v>3.0779679999999998</v>
      </c>
      <c r="H91" s="269">
        <v>178</v>
      </c>
      <c r="I91" s="269">
        <v>9.8461590000000001</v>
      </c>
      <c r="J91" s="269">
        <v>3.160005</v>
      </c>
      <c r="K91" s="269">
        <v>360</v>
      </c>
      <c r="L91" s="269">
        <v>9.6708560000000006</v>
      </c>
      <c r="M91" s="269">
        <v>3.4034629999999999</v>
      </c>
    </row>
    <row r="92" spans="1:13" x14ac:dyDescent="0.25">
      <c r="A92" s="270">
        <v>42115</v>
      </c>
      <c r="B92" s="269">
        <v>23</v>
      </c>
      <c r="C92" s="269">
        <v>9.9812370000000001</v>
      </c>
      <c r="D92" s="269">
        <v>2.9423379999999999</v>
      </c>
      <c r="E92" s="269">
        <v>86</v>
      </c>
      <c r="F92" s="269">
        <v>9.9268190000000001</v>
      </c>
      <c r="G92" s="269">
        <v>3.0859740000000002</v>
      </c>
      <c r="H92" s="269">
        <v>177</v>
      </c>
      <c r="I92" s="269">
        <v>9.8472969999999993</v>
      </c>
      <c r="J92" s="269">
        <v>3.1539860000000002</v>
      </c>
      <c r="K92" s="269">
        <v>359</v>
      </c>
      <c r="L92" s="269">
        <v>9.6711760000000009</v>
      </c>
      <c r="M92" s="269">
        <v>3.4095119999999999</v>
      </c>
    </row>
    <row r="93" spans="1:13" x14ac:dyDescent="0.25">
      <c r="A93" s="270">
        <v>42116</v>
      </c>
      <c r="B93" s="269">
        <v>22</v>
      </c>
      <c r="C93" s="269">
        <v>9.9820049999999991</v>
      </c>
      <c r="D93" s="269">
        <v>2.949945</v>
      </c>
      <c r="E93" s="269">
        <v>85</v>
      </c>
      <c r="F93" s="269">
        <v>9.9280360000000005</v>
      </c>
      <c r="G93" s="269">
        <v>3.0699800000000002</v>
      </c>
      <c r="H93" s="269">
        <v>176</v>
      </c>
      <c r="I93" s="269">
        <v>9.8488009999999999</v>
      </c>
      <c r="J93" s="269">
        <v>3.1401859999999999</v>
      </c>
      <c r="K93" s="269">
        <v>358</v>
      </c>
      <c r="L93" s="269">
        <v>9.6720640000000007</v>
      </c>
      <c r="M93" s="269">
        <v>3.4094899999999999</v>
      </c>
    </row>
    <row r="94" spans="1:13" x14ac:dyDescent="0.25">
      <c r="A94" s="270">
        <v>42117</v>
      </c>
      <c r="B94" s="269">
        <v>28</v>
      </c>
      <c r="C94" s="269">
        <v>9.9771730000000005</v>
      </c>
      <c r="D94" s="269">
        <v>2.9416150000000001</v>
      </c>
      <c r="E94" s="269">
        <v>91</v>
      </c>
      <c r="F94" s="269">
        <v>9.9234790000000004</v>
      </c>
      <c r="G94" s="269">
        <v>3.0505469999999999</v>
      </c>
      <c r="H94" s="269">
        <v>175</v>
      </c>
      <c r="I94" s="269">
        <v>9.850168</v>
      </c>
      <c r="J94" s="269">
        <v>3.129143</v>
      </c>
      <c r="K94" s="269">
        <v>357</v>
      </c>
      <c r="L94" s="269">
        <v>9.6778279999999999</v>
      </c>
      <c r="M94" s="269">
        <v>3.3569450000000001</v>
      </c>
    </row>
    <row r="95" spans="1:13" x14ac:dyDescent="0.25">
      <c r="A95" s="270">
        <v>42118</v>
      </c>
      <c r="B95" s="269">
        <v>27</v>
      </c>
      <c r="C95" s="269">
        <v>9.9780080000000009</v>
      </c>
      <c r="D95" s="269">
        <v>2.9387300000000001</v>
      </c>
      <c r="E95" s="269">
        <v>90</v>
      </c>
      <c r="F95" s="269">
        <v>9.9245020000000004</v>
      </c>
      <c r="G95" s="269">
        <v>3.0428929999999998</v>
      </c>
      <c r="H95" s="269">
        <v>174</v>
      </c>
      <c r="I95" s="269">
        <v>9.8514400000000002</v>
      </c>
      <c r="J95" s="269">
        <v>3.1200060000000001</v>
      </c>
      <c r="K95" s="269">
        <v>356</v>
      </c>
      <c r="L95" s="269">
        <v>9.6800429999999995</v>
      </c>
      <c r="M95" s="269">
        <v>3.3424649999999998</v>
      </c>
    </row>
    <row r="96" spans="1:13" x14ac:dyDescent="0.25">
      <c r="A96" s="270">
        <v>42121</v>
      </c>
      <c r="B96" s="269">
        <v>24</v>
      </c>
      <c r="C96" s="269">
        <v>9.9804519999999997</v>
      </c>
      <c r="D96" s="269">
        <v>2.9379430000000002</v>
      </c>
      <c r="E96" s="269">
        <v>87</v>
      </c>
      <c r="F96" s="269">
        <v>9.9268470000000004</v>
      </c>
      <c r="G96" s="269">
        <v>3.0493269999999999</v>
      </c>
      <c r="H96" s="269">
        <v>171</v>
      </c>
      <c r="I96" s="269">
        <v>9.8535029999999999</v>
      </c>
      <c r="J96" s="269">
        <v>3.130001</v>
      </c>
      <c r="K96" s="269">
        <v>353</v>
      </c>
      <c r="L96" s="269">
        <v>9.6819889999999997</v>
      </c>
      <c r="M96" s="269">
        <v>3.3496959999999998</v>
      </c>
    </row>
    <row r="97" spans="1:13" x14ac:dyDescent="0.25">
      <c r="A97" s="270">
        <v>42122</v>
      </c>
      <c r="B97" s="269">
        <v>23</v>
      </c>
      <c r="C97" s="269">
        <v>9.9811879999999995</v>
      </c>
      <c r="D97" s="269">
        <v>2.950037</v>
      </c>
      <c r="E97" s="269">
        <v>86</v>
      </c>
      <c r="F97" s="269">
        <v>9.9277639999999998</v>
      </c>
      <c r="G97" s="269">
        <v>3.0458340000000002</v>
      </c>
      <c r="H97" s="269">
        <v>170</v>
      </c>
      <c r="I97" s="269">
        <v>9.8549779999999991</v>
      </c>
      <c r="J97" s="269">
        <v>3.116247</v>
      </c>
      <c r="K97" s="269">
        <v>352</v>
      </c>
      <c r="L97" s="269">
        <v>9.6837499999999999</v>
      </c>
      <c r="M97" s="269">
        <v>3.3400029999999998</v>
      </c>
    </row>
    <row r="98" spans="1:13" x14ac:dyDescent="0.25">
      <c r="A98" s="270">
        <v>42123</v>
      </c>
      <c r="B98" s="269">
        <v>22</v>
      </c>
      <c r="C98" s="269">
        <v>9.9820410000000006</v>
      </c>
      <c r="D98" s="269">
        <v>2.9440330000000001</v>
      </c>
      <c r="E98" s="269">
        <v>85</v>
      </c>
      <c r="F98" s="269">
        <v>9.9287229999999997</v>
      </c>
      <c r="G98" s="269">
        <v>3.0404620000000002</v>
      </c>
      <c r="H98" s="269">
        <v>169</v>
      </c>
      <c r="I98" s="269">
        <v>9.8556740000000005</v>
      </c>
      <c r="J98" s="269">
        <v>3.119421</v>
      </c>
      <c r="K98" s="269">
        <v>351</v>
      </c>
      <c r="L98" s="269">
        <v>9.6854829999999996</v>
      </c>
      <c r="M98" s="269">
        <v>3.3305669999999998</v>
      </c>
    </row>
    <row r="99" spans="1:13" x14ac:dyDescent="0.25">
      <c r="A99" s="270">
        <v>42124</v>
      </c>
      <c r="B99" s="269">
        <v>28</v>
      </c>
      <c r="C99" s="269">
        <v>9.9768760000000007</v>
      </c>
      <c r="D99" s="269">
        <v>2.9799769999999999</v>
      </c>
      <c r="E99" s="269">
        <v>91</v>
      </c>
      <c r="F99" s="269">
        <v>9.9234930000000006</v>
      </c>
      <c r="G99" s="269">
        <v>3.0499849999999999</v>
      </c>
      <c r="H99" s="269">
        <v>182</v>
      </c>
      <c r="I99" s="269">
        <v>9.8432460000000006</v>
      </c>
      <c r="J99" s="269">
        <v>3.1500059999999999</v>
      </c>
      <c r="K99" s="269">
        <v>364</v>
      </c>
      <c r="L99" s="269">
        <v>9.6685929999999995</v>
      </c>
      <c r="M99" s="269">
        <v>3.389999</v>
      </c>
    </row>
    <row r="100" spans="1:13" x14ac:dyDescent="0.25">
      <c r="A100" s="270">
        <v>42128</v>
      </c>
      <c r="B100" s="269">
        <v>24</v>
      </c>
      <c r="C100" s="269">
        <v>9.9800780000000007</v>
      </c>
      <c r="D100" s="269">
        <v>2.994265</v>
      </c>
      <c r="E100" s="269">
        <v>87</v>
      </c>
      <c r="F100" s="269">
        <v>9.9268540000000005</v>
      </c>
      <c r="G100" s="269">
        <v>3.0490330000000001</v>
      </c>
      <c r="H100" s="269">
        <v>178</v>
      </c>
      <c r="I100" s="269">
        <v>9.8465670000000003</v>
      </c>
      <c r="J100" s="269">
        <v>3.151494</v>
      </c>
      <c r="K100" s="269">
        <v>360</v>
      </c>
      <c r="L100" s="269">
        <v>9.6648770000000006</v>
      </c>
      <c r="M100" s="269">
        <v>3.4674320000000001</v>
      </c>
    </row>
    <row r="101" spans="1:13" x14ac:dyDescent="0.25">
      <c r="A101" s="270">
        <v>42129</v>
      </c>
      <c r="B101" s="269">
        <v>23</v>
      </c>
      <c r="C101" s="269">
        <v>9.9805519999999994</v>
      </c>
      <c r="D101" s="269">
        <v>3.049966</v>
      </c>
      <c r="E101" s="269">
        <v>86</v>
      </c>
      <c r="F101" s="269">
        <v>9.9274090000000008</v>
      </c>
      <c r="G101" s="269">
        <v>3.0609120000000001</v>
      </c>
      <c r="H101" s="269">
        <v>177</v>
      </c>
      <c r="I101" s="269">
        <v>9.8454359999999994</v>
      </c>
      <c r="J101" s="269">
        <v>3.1930269999999998</v>
      </c>
      <c r="K101" s="269">
        <v>359</v>
      </c>
      <c r="L101" s="269">
        <v>9.6596960000000003</v>
      </c>
      <c r="M101" s="269">
        <v>3.53274</v>
      </c>
    </row>
    <row r="102" spans="1:13" x14ac:dyDescent="0.25">
      <c r="A102" s="270">
        <v>42130</v>
      </c>
      <c r="B102" s="269">
        <v>22</v>
      </c>
      <c r="C102" s="269">
        <v>9.9814229999999995</v>
      </c>
      <c r="D102" s="269">
        <v>3.0455299999999998</v>
      </c>
      <c r="E102" s="269">
        <v>85</v>
      </c>
      <c r="F102" s="269">
        <v>9.9281790000000001</v>
      </c>
      <c r="G102" s="269">
        <v>3.0638350000000001</v>
      </c>
      <c r="H102" s="269">
        <v>176</v>
      </c>
      <c r="I102" s="269">
        <v>9.8472729999999995</v>
      </c>
      <c r="J102" s="269">
        <v>3.1724130000000001</v>
      </c>
      <c r="K102" s="269">
        <v>358</v>
      </c>
      <c r="L102" s="269">
        <v>9.6608429999999998</v>
      </c>
      <c r="M102" s="269">
        <v>3.5302479999999998</v>
      </c>
    </row>
    <row r="103" spans="1:13" x14ac:dyDescent="0.25">
      <c r="A103" s="270">
        <v>42131</v>
      </c>
      <c r="B103" s="269">
        <v>28</v>
      </c>
      <c r="C103" s="269">
        <v>9.9767089999999996</v>
      </c>
      <c r="D103" s="269">
        <v>3.0015480000000001</v>
      </c>
      <c r="E103" s="269">
        <v>91</v>
      </c>
      <c r="F103" s="269">
        <v>9.923432</v>
      </c>
      <c r="G103" s="269">
        <v>3.0524360000000001</v>
      </c>
      <c r="H103" s="269">
        <v>175</v>
      </c>
      <c r="I103" s="269">
        <v>9.8484850000000002</v>
      </c>
      <c r="J103" s="269">
        <v>3.1648320000000001</v>
      </c>
      <c r="K103" s="269">
        <v>357</v>
      </c>
      <c r="L103" s="269">
        <v>9.6621559999999995</v>
      </c>
      <c r="M103" s="269">
        <v>3.5259520000000002</v>
      </c>
    </row>
    <row r="104" spans="1:13" x14ac:dyDescent="0.25">
      <c r="A104" s="270">
        <v>42132</v>
      </c>
      <c r="B104" s="269">
        <v>27</v>
      </c>
      <c r="C104" s="269">
        <v>9.9778129999999994</v>
      </c>
      <c r="D104" s="269">
        <v>2.964845</v>
      </c>
      <c r="E104" s="269">
        <v>90</v>
      </c>
      <c r="F104" s="269">
        <v>9.9244470000000007</v>
      </c>
      <c r="G104" s="269">
        <v>3.0451269999999999</v>
      </c>
      <c r="H104" s="269">
        <v>174</v>
      </c>
      <c r="I104" s="269">
        <v>9.8486270000000005</v>
      </c>
      <c r="J104" s="269">
        <v>3.1799919999999999</v>
      </c>
      <c r="K104" s="269">
        <v>356</v>
      </c>
      <c r="L104" s="269">
        <v>9.6667760000000005</v>
      </c>
      <c r="M104" s="269">
        <v>3.4858370000000001</v>
      </c>
    </row>
    <row r="105" spans="1:13" x14ac:dyDescent="0.25">
      <c r="A105" s="270">
        <v>42135</v>
      </c>
      <c r="B105" s="269">
        <v>24</v>
      </c>
      <c r="C105" s="269">
        <v>9.9802839999999993</v>
      </c>
      <c r="D105" s="269">
        <v>2.9632420000000002</v>
      </c>
      <c r="E105" s="269">
        <v>87</v>
      </c>
      <c r="F105" s="269">
        <v>9.9267489999999992</v>
      </c>
      <c r="G105" s="269">
        <v>3.0534430000000001</v>
      </c>
      <c r="H105" s="269">
        <v>171</v>
      </c>
      <c r="I105" s="269">
        <v>9.8509220000000006</v>
      </c>
      <c r="J105" s="269">
        <v>3.1859799999999998</v>
      </c>
      <c r="K105" s="269">
        <v>353</v>
      </c>
      <c r="L105" s="269">
        <v>9.670026</v>
      </c>
      <c r="M105" s="269">
        <v>3.4800049999999998</v>
      </c>
    </row>
    <row r="106" spans="1:13" x14ac:dyDescent="0.25">
      <c r="A106" s="270">
        <v>42136</v>
      </c>
      <c r="B106" s="269">
        <v>23</v>
      </c>
      <c r="C106" s="269">
        <v>9.9808699999999995</v>
      </c>
      <c r="D106" s="269">
        <v>3</v>
      </c>
      <c r="E106" s="269">
        <v>86</v>
      </c>
      <c r="F106" s="269">
        <v>9.9269599999999993</v>
      </c>
      <c r="G106" s="269">
        <v>3.0799850000000002</v>
      </c>
      <c r="H106" s="269">
        <v>170</v>
      </c>
      <c r="I106" s="269">
        <v>9.8520210000000006</v>
      </c>
      <c r="J106" s="269">
        <v>3.1807409999999998</v>
      </c>
      <c r="K106" s="269">
        <v>352</v>
      </c>
      <c r="L106" s="269">
        <v>9.6692979999999995</v>
      </c>
      <c r="M106" s="269">
        <v>3.4978539999999998</v>
      </c>
    </row>
    <row r="107" spans="1:13" x14ac:dyDescent="0.25">
      <c r="A107" s="270">
        <v>42137</v>
      </c>
      <c r="B107" s="269">
        <v>22</v>
      </c>
      <c r="C107" s="269">
        <v>9.9816909999999996</v>
      </c>
      <c r="D107" s="269">
        <v>3.0015139999999998</v>
      </c>
      <c r="E107" s="269">
        <v>85</v>
      </c>
      <c r="F107" s="269">
        <v>9.9277650000000008</v>
      </c>
      <c r="G107" s="269">
        <v>3.0816249999999998</v>
      </c>
      <c r="H107" s="269">
        <v>169</v>
      </c>
      <c r="I107" s="269">
        <v>9.8510899999999992</v>
      </c>
      <c r="J107" s="269">
        <v>3.2199960000000001</v>
      </c>
      <c r="K107" s="269">
        <v>351</v>
      </c>
      <c r="L107" s="269">
        <v>9.6672770000000003</v>
      </c>
      <c r="M107" s="269">
        <v>3.529995</v>
      </c>
    </row>
    <row r="108" spans="1:13" x14ac:dyDescent="0.25">
      <c r="A108" s="270">
        <v>42138</v>
      </c>
      <c r="B108" s="269">
        <v>28</v>
      </c>
      <c r="C108" s="269">
        <v>9.9771059999999991</v>
      </c>
      <c r="D108" s="269">
        <v>2.950269</v>
      </c>
      <c r="E108" s="269">
        <v>91</v>
      </c>
      <c r="F108" s="269">
        <v>9.9226569999999992</v>
      </c>
      <c r="G108" s="269">
        <v>3.0835720000000002</v>
      </c>
      <c r="H108" s="269">
        <v>182</v>
      </c>
      <c r="I108" s="269">
        <v>9.8415820000000007</v>
      </c>
      <c r="J108" s="269">
        <v>3.183983</v>
      </c>
      <c r="K108" s="269">
        <v>350</v>
      </c>
      <c r="L108" s="269">
        <v>9.6719349999999995</v>
      </c>
      <c r="M108" s="269">
        <v>3.488839</v>
      </c>
    </row>
    <row r="109" spans="1:13" x14ac:dyDescent="0.25">
      <c r="A109" s="270">
        <v>42139</v>
      </c>
      <c r="B109" s="269">
        <v>27</v>
      </c>
      <c r="C109" s="269">
        <v>9.9779180000000007</v>
      </c>
      <c r="D109" s="269">
        <v>2.9507829999999999</v>
      </c>
      <c r="E109" s="269">
        <v>90</v>
      </c>
      <c r="F109" s="269">
        <v>9.9240239999999993</v>
      </c>
      <c r="G109" s="269">
        <v>3.062306</v>
      </c>
      <c r="H109" s="269">
        <v>181</v>
      </c>
      <c r="I109" s="269">
        <v>9.8431879999999996</v>
      </c>
      <c r="J109" s="269">
        <v>3.1686000000000001</v>
      </c>
      <c r="K109" s="269">
        <v>349</v>
      </c>
      <c r="L109" s="269">
        <v>9.6762440000000005</v>
      </c>
      <c r="M109" s="269">
        <v>3.451343</v>
      </c>
    </row>
    <row r="110" spans="1:13" x14ac:dyDescent="0.25">
      <c r="A110" s="270">
        <v>42142</v>
      </c>
      <c r="B110" s="269">
        <v>24</v>
      </c>
      <c r="C110" s="269">
        <v>9.9801459999999995</v>
      </c>
      <c r="D110" s="269">
        <v>2.9840239999999998</v>
      </c>
      <c r="E110" s="269">
        <v>87</v>
      </c>
      <c r="F110" s="269">
        <v>9.9266909999999999</v>
      </c>
      <c r="G110" s="269">
        <v>3.0558779999999999</v>
      </c>
      <c r="H110" s="269">
        <v>178</v>
      </c>
      <c r="I110" s="269">
        <v>9.8461590000000001</v>
      </c>
      <c r="J110" s="269">
        <v>3.160005</v>
      </c>
      <c r="K110" s="269">
        <v>346</v>
      </c>
      <c r="L110" s="269">
        <v>9.6772580000000001</v>
      </c>
      <c r="M110" s="269">
        <v>3.4700009999999999</v>
      </c>
    </row>
    <row r="111" spans="1:13" x14ac:dyDescent="0.25">
      <c r="A111" s="270">
        <v>42143</v>
      </c>
      <c r="B111" s="269">
        <v>23</v>
      </c>
      <c r="C111" s="269">
        <v>9.9808109999999992</v>
      </c>
      <c r="D111" s="269">
        <v>3.0092699999999999</v>
      </c>
      <c r="E111" s="269">
        <v>86</v>
      </c>
      <c r="F111" s="269">
        <v>9.9274299999999993</v>
      </c>
      <c r="G111" s="269">
        <v>3.0600209999999999</v>
      </c>
      <c r="H111" s="269">
        <v>177</v>
      </c>
      <c r="I111" s="269">
        <v>9.84558</v>
      </c>
      <c r="J111" s="269">
        <v>3.1900059999999999</v>
      </c>
      <c r="K111" s="269">
        <v>345</v>
      </c>
      <c r="L111" s="269">
        <v>9.676444</v>
      </c>
      <c r="M111" s="269">
        <v>3.4891290000000001</v>
      </c>
    </row>
    <row r="112" spans="1:13" x14ac:dyDescent="0.25">
      <c r="A112" s="270">
        <v>42144</v>
      </c>
      <c r="B112" s="269">
        <v>22</v>
      </c>
      <c r="C112" s="269">
        <v>9.9818040000000003</v>
      </c>
      <c r="D112" s="269">
        <v>2.982955</v>
      </c>
      <c r="E112" s="269">
        <v>85</v>
      </c>
      <c r="F112" s="269">
        <v>9.928267</v>
      </c>
      <c r="G112" s="269">
        <v>3.0600540000000001</v>
      </c>
      <c r="H112" s="269">
        <v>176</v>
      </c>
      <c r="I112" s="269">
        <v>9.8474889999999995</v>
      </c>
      <c r="J112" s="269">
        <v>3.167856</v>
      </c>
      <c r="K112" s="269">
        <v>344</v>
      </c>
      <c r="L112" s="269">
        <v>9.6790640000000003</v>
      </c>
      <c r="M112" s="269">
        <v>3.4699970000000002</v>
      </c>
    </row>
    <row r="113" spans="1:13" x14ac:dyDescent="0.25">
      <c r="A113" s="270">
        <v>42145</v>
      </c>
      <c r="B113" s="269">
        <v>28</v>
      </c>
      <c r="C113" s="269">
        <v>9.9767430000000008</v>
      </c>
      <c r="D113" s="269">
        <v>2.9971559999999999</v>
      </c>
      <c r="E113" s="269">
        <v>91</v>
      </c>
      <c r="F113" s="269">
        <v>9.9234930000000006</v>
      </c>
      <c r="G113" s="269">
        <v>3.0499849999999999</v>
      </c>
      <c r="H113" s="269">
        <v>175</v>
      </c>
      <c r="I113" s="269">
        <v>9.8491839999999993</v>
      </c>
      <c r="J113" s="269">
        <v>3.1500080000000001</v>
      </c>
      <c r="K113" s="269">
        <v>343</v>
      </c>
      <c r="L113" s="269">
        <v>9.6824890000000003</v>
      </c>
      <c r="M113" s="269">
        <v>3.441757</v>
      </c>
    </row>
    <row r="114" spans="1:13" x14ac:dyDescent="0.25">
      <c r="A114" s="270">
        <v>42146</v>
      </c>
      <c r="B114" s="269">
        <v>27</v>
      </c>
      <c r="C114" s="269">
        <v>9.9776179999999997</v>
      </c>
      <c r="D114" s="269">
        <v>2.990961</v>
      </c>
      <c r="E114" s="269">
        <v>90</v>
      </c>
      <c r="F114" s="269">
        <v>9.9243290000000002</v>
      </c>
      <c r="G114" s="269">
        <v>3.049919</v>
      </c>
      <c r="H114" s="269">
        <v>174</v>
      </c>
      <c r="I114" s="269">
        <v>9.8499630000000007</v>
      </c>
      <c r="J114" s="269">
        <v>3.1514980000000001</v>
      </c>
      <c r="K114" s="269">
        <v>342</v>
      </c>
      <c r="L114" s="269">
        <v>9.6824010000000005</v>
      </c>
      <c r="M114" s="269">
        <v>3.4528080000000001</v>
      </c>
    </row>
    <row r="115" spans="1:13" x14ac:dyDescent="0.25">
      <c r="A115" s="270">
        <v>42149</v>
      </c>
      <c r="B115" s="269">
        <v>24</v>
      </c>
      <c r="C115" s="269">
        <v>9.9800579999999997</v>
      </c>
      <c r="D115" s="269">
        <v>2.997277</v>
      </c>
      <c r="E115" s="269">
        <v>87</v>
      </c>
      <c r="F115" s="269">
        <v>9.9267540000000007</v>
      </c>
      <c r="G115" s="269">
        <v>3.0532330000000001</v>
      </c>
      <c r="H115" s="269">
        <v>171</v>
      </c>
      <c r="I115" s="269">
        <v>9.8525810000000007</v>
      </c>
      <c r="J115" s="269">
        <v>3.1499950000000001</v>
      </c>
      <c r="K115" s="269">
        <v>339</v>
      </c>
      <c r="L115" s="269">
        <v>9.6857310000000005</v>
      </c>
      <c r="M115" s="269">
        <v>3.4456560000000001</v>
      </c>
    </row>
    <row r="116" spans="1:13" x14ac:dyDescent="0.25">
      <c r="A116" s="270">
        <v>42150</v>
      </c>
      <c r="B116" s="269">
        <v>23</v>
      </c>
      <c r="C116" s="269">
        <v>9.9808839999999996</v>
      </c>
      <c r="D116" s="269">
        <v>2.9977999999999998</v>
      </c>
      <c r="E116" s="269">
        <v>86</v>
      </c>
      <c r="F116" s="269">
        <v>9.9267669999999999</v>
      </c>
      <c r="G116" s="269">
        <v>3.0881829999999999</v>
      </c>
      <c r="H116" s="269">
        <v>170</v>
      </c>
      <c r="I116" s="269">
        <v>9.8530639999999998</v>
      </c>
      <c r="J116" s="269">
        <v>3.157988</v>
      </c>
      <c r="K116" s="269">
        <v>338</v>
      </c>
      <c r="L116" s="269">
        <v>9.6818439999999999</v>
      </c>
      <c r="M116" s="269">
        <v>3.4999980000000002</v>
      </c>
    </row>
    <row r="117" spans="1:13" x14ac:dyDescent="0.25">
      <c r="A117" s="270">
        <v>42151</v>
      </c>
      <c r="B117" s="269">
        <v>22</v>
      </c>
      <c r="C117" s="269">
        <v>9.9816920000000007</v>
      </c>
      <c r="D117" s="269">
        <v>3.0013489999999998</v>
      </c>
      <c r="E117" s="269">
        <v>85</v>
      </c>
      <c r="F117" s="269">
        <v>9.9273369999999996</v>
      </c>
      <c r="G117" s="269">
        <v>3.1000169999999998</v>
      </c>
      <c r="H117" s="269">
        <v>169</v>
      </c>
      <c r="I117" s="269">
        <v>9.8539250000000003</v>
      </c>
      <c r="J117" s="269">
        <v>3.1577839999999999</v>
      </c>
      <c r="K117" s="269">
        <v>337</v>
      </c>
      <c r="L117" s="269">
        <v>9.6827609999999993</v>
      </c>
      <c r="M117" s="269">
        <v>3.4999349999999998</v>
      </c>
    </row>
    <row r="118" spans="1:13" x14ac:dyDescent="0.25">
      <c r="A118" s="270">
        <v>42152</v>
      </c>
      <c r="B118" s="269">
        <v>28</v>
      </c>
      <c r="C118" s="269">
        <v>9.976661</v>
      </c>
      <c r="D118" s="269">
        <v>3.0077479999999999</v>
      </c>
      <c r="E118" s="269">
        <v>91</v>
      </c>
      <c r="F118" s="269">
        <v>9.9227460000000001</v>
      </c>
      <c r="G118" s="269">
        <v>3.079996</v>
      </c>
      <c r="H118" s="269">
        <v>182</v>
      </c>
      <c r="I118" s="269">
        <v>9.8421939999999992</v>
      </c>
      <c r="J118" s="269">
        <v>3.1714850000000001</v>
      </c>
      <c r="K118" s="269">
        <v>364</v>
      </c>
      <c r="L118" s="269">
        <v>9.6592369999999992</v>
      </c>
      <c r="M118" s="269">
        <v>3.4890780000000001</v>
      </c>
    </row>
    <row r="119" spans="1:13" x14ac:dyDescent="0.25">
      <c r="A119" s="270">
        <v>42153</v>
      </c>
      <c r="B119" s="269">
        <v>27</v>
      </c>
      <c r="C119" s="269">
        <v>9.9775849999999995</v>
      </c>
      <c r="D119" s="269">
        <v>2.9953810000000001</v>
      </c>
      <c r="E119" s="269">
        <v>90</v>
      </c>
      <c r="F119" s="269">
        <v>9.9237479999999998</v>
      </c>
      <c r="G119" s="269">
        <v>3.0735160000000001</v>
      </c>
      <c r="H119" s="269">
        <v>181</v>
      </c>
      <c r="I119" s="269">
        <v>9.8429760000000002</v>
      </c>
      <c r="J119" s="269">
        <v>3.172952</v>
      </c>
      <c r="K119" s="269">
        <v>363</v>
      </c>
      <c r="L119" s="269">
        <v>9.6599050000000002</v>
      </c>
      <c r="M119" s="269">
        <v>3.49159</v>
      </c>
    </row>
    <row r="120" spans="1:13" x14ac:dyDescent="0.25">
      <c r="A120" s="270">
        <v>42156</v>
      </c>
      <c r="B120" s="269">
        <v>24</v>
      </c>
      <c r="C120" s="269">
        <v>9.9799740000000003</v>
      </c>
      <c r="D120" s="269">
        <v>3.0099279999999999</v>
      </c>
      <c r="E120" s="269">
        <v>87</v>
      </c>
      <c r="F120" s="269">
        <v>9.9263220000000008</v>
      </c>
      <c r="G120" s="269">
        <v>3.071374</v>
      </c>
      <c r="H120" s="269">
        <v>178</v>
      </c>
      <c r="I120" s="269">
        <v>9.8456600000000005</v>
      </c>
      <c r="J120" s="269">
        <v>3.1704150000000002</v>
      </c>
      <c r="K120" s="269">
        <v>360</v>
      </c>
      <c r="L120" s="269">
        <v>9.6626159999999999</v>
      </c>
      <c r="M120" s="269">
        <v>3.4916420000000001</v>
      </c>
    </row>
    <row r="121" spans="1:13" x14ac:dyDescent="0.25">
      <c r="A121" s="270">
        <v>42157</v>
      </c>
      <c r="B121" s="269">
        <v>23</v>
      </c>
      <c r="C121" s="269">
        <v>9.981033</v>
      </c>
      <c r="D121" s="269">
        <v>2.9743889999999999</v>
      </c>
      <c r="E121" s="269">
        <v>86</v>
      </c>
      <c r="F121" s="269">
        <v>9.926952</v>
      </c>
      <c r="G121" s="269">
        <v>3.0803240000000001</v>
      </c>
      <c r="H121" s="269">
        <v>177</v>
      </c>
      <c r="I121" s="269">
        <v>9.8451039999999992</v>
      </c>
      <c r="J121" s="269">
        <v>3.1999939999999998</v>
      </c>
      <c r="K121" s="269">
        <v>359</v>
      </c>
      <c r="L121" s="269">
        <v>9.6613170000000004</v>
      </c>
      <c r="M121" s="269">
        <v>3.5153219999999998</v>
      </c>
    </row>
    <row r="122" spans="1:13" x14ac:dyDescent="0.25">
      <c r="A122" s="270">
        <v>42158</v>
      </c>
      <c r="B122" s="269">
        <v>22</v>
      </c>
      <c r="C122" s="269">
        <v>9.9817660000000004</v>
      </c>
      <c r="D122" s="269">
        <v>2.9891960000000002</v>
      </c>
      <c r="E122" s="269">
        <v>85</v>
      </c>
      <c r="F122" s="269">
        <v>9.9277700000000006</v>
      </c>
      <c r="G122" s="269">
        <v>3.08141</v>
      </c>
      <c r="H122" s="269">
        <v>176</v>
      </c>
      <c r="I122" s="269">
        <v>9.845758</v>
      </c>
      <c r="J122" s="269">
        <v>3.2043750000000002</v>
      </c>
      <c r="K122" s="269">
        <v>358</v>
      </c>
      <c r="L122" s="269">
        <v>9.6599380000000004</v>
      </c>
      <c r="M122" s="269">
        <v>3.54</v>
      </c>
    </row>
    <row r="123" spans="1:13" x14ac:dyDescent="0.25">
      <c r="A123" s="270">
        <v>42159</v>
      </c>
      <c r="B123" s="269">
        <v>28</v>
      </c>
      <c r="C123" s="269">
        <v>9.9763339999999996</v>
      </c>
      <c r="D123" s="269">
        <v>3.0499900000000002</v>
      </c>
      <c r="E123" s="269">
        <v>91</v>
      </c>
      <c r="F123" s="269">
        <v>9.9222520000000003</v>
      </c>
      <c r="G123" s="269">
        <v>3.0998459999999999</v>
      </c>
      <c r="H123" s="269">
        <v>175</v>
      </c>
      <c r="I123" s="269">
        <v>9.8466400000000007</v>
      </c>
      <c r="J123" s="269">
        <v>3.20397</v>
      </c>
      <c r="K123" s="269">
        <v>357</v>
      </c>
      <c r="L123" s="269">
        <v>9.6626539999999999</v>
      </c>
      <c r="M123" s="269">
        <v>3.5205739999999999</v>
      </c>
    </row>
    <row r="124" spans="1:13" x14ac:dyDescent="0.25">
      <c r="A124" s="270">
        <v>42160</v>
      </c>
      <c r="B124" s="269">
        <v>27</v>
      </c>
      <c r="C124" s="269">
        <v>9.9771570000000001</v>
      </c>
      <c r="D124" s="269">
        <v>3.0527069999999998</v>
      </c>
      <c r="E124" s="269">
        <v>90</v>
      </c>
      <c r="F124" s="269">
        <v>9.9228500000000004</v>
      </c>
      <c r="G124" s="269">
        <v>3.1099939999999999</v>
      </c>
      <c r="H124" s="269">
        <v>174</v>
      </c>
      <c r="I124" s="269">
        <v>9.8470569999999995</v>
      </c>
      <c r="J124" s="269">
        <v>3.2134860000000001</v>
      </c>
      <c r="K124" s="269">
        <v>356</v>
      </c>
      <c r="L124" s="269">
        <v>9.6585809999999999</v>
      </c>
      <c r="M124" s="269">
        <v>3.574595</v>
      </c>
    </row>
    <row r="125" spans="1:13" x14ac:dyDescent="0.25">
      <c r="A125" s="270">
        <v>42163</v>
      </c>
      <c r="B125" s="269">
        <v>24</v>
      </c>
      <c r="C125" s="269">
        <v>9.9796019999999999</v>
      </c>
      <c r="D125" s="269">
        <v>3.0659540000000001</v>
      </c>
      <c r="E125" s="269">
        <v>87</v>
      </c>
      <c r="F125" s="269">
        <v>9.925433</v>
      </c>
      <c r="G125" s="269">
        <v>3.1087120000000001</v>
      </c>
      <c r="H125" s="269">
        <v>171</v>
      </c>
      <c r="I125" s="269">
        <v>9.8498110000000008</v>
      </c>
      <c r="J125" s="269">
        <v>3.210086</v>
      </c>
      <c r="K125" s="269">
        <v>353</v>
      </c>
      <c r="L125" s="269">
        <v>9.661683</v>
      </c>
      <c r="M125" s="269">
        <v>3.5710739999999999</v>
      </c>
    </row>
    <row r="126" spans="1:13" x14ac:dyDescent="0.25">
      <c r="A126" s="270">
        <v>42164</v>
      </c>
      <c r="B126" s="269">
        <v>23</v>
      </c>
      <c r="C126" s="269">
        <v>9.9811029999999992</v>
      </c>
      <c r="D126" s="269">
        <v>2.9633910000000001</v>
      </c>
      <c r="E126" s="269">
        <v>86</v>
      </c>
      <c r="F126" s="269">
        <v>9.9261599999999994</v>
      </c>
      <c r="G126" s="269">
        <v>3.1139700000000001</v>
      </c>
      <c r="H126" s="269">
        <v>170</v>
      </c>
      <c r="I126" s="269">
        <v>9.8494320000000002</v>
      </c>
      <c r="J126" s="269">
        <v>3.237241</v>
      </c>
      <c r="K126" s="269">
        <v>352</v>
      </c>
      <c r="L126" s="269">
        <v>9.6637400000000007</v>
      </c>
      <c r="M126" s="269">
        <v>3.5586869999999999</v>
      </c>
    </row>
    <row r="127" spans="1:13" x14ac:dyDescent="0.25">
      <c r="A127" s="270">
        <v>42165</v>
      </c>
      <c r="B127" s="269">
        <v>22</v>
      </c>
      <c r="C127" s="269">
        <v>9.9817979999999995</v>
      </c>
      <c r="D127" s="269">
        <v>2.98394</v>
      </c>
      <c r="E127" s="269">
        <v>85</v>
      </c>
      <c r="F127" s="269">
        <v>9.9268920000000005</v>
      </c>
      <c r="G127" s="269">
        <v>3.1191420000000001</v>
      </c>
      <c r="H127" s="269">
        <v>169</v>
      </c>
      <c r="I127" s="269">
        <v>9.8509989999999998</v>
      </c>
      <c r="J127" s="269">
        <v>3.221994</v>
      </c>
      <c r="K127" s="269">
        <v>351</v>
      </c>
      <c r="L127" s="269">
        <v>9.6642410000000005</v>
      </c>
      <c r="M127" s="269">
        <v>3.5633240000000002</v>
      </c>
    </row>
    <row r="128" spans="1:13" x14ac:dyDescent="0.25">
      <c r="A128" s="270">
        <v>42166</v>
      </c>
      <c r="B128" s="269">
        <v>28</v>
      </c>
      <c r="C128" s="269">
        <v>9.9771079999999994</v>
      </c>
      <c r="D128" s="269">
        <v>2.9500099999999998</v>
      </c>
      <c r="E128" s="269">
        <v>91</v>
      </c>
      <c r="F128" s="269">
        <v>9.9215020000000003</v>
      </c>
      <c r="G128" s="269">
        <v>3.129985</v>
      </c>
      <c r="H128" s="269">
        <v>182</v>
      </c>
      <c r="I128" s="269">
        <v>9.8388399999999994</v>
      </c>
      <c r="J128" s="269">
        <v>3.2399960000000001</v>
      </c>
      <c r="K128" s="269">
        <v>350</v>
      </c>
      <c r="L128" s="269">
        <v>9.6672840000000004</v>
      </c>
      <c r="M128" s="269">
        <v>3.540003</v>
      </c>
    </row>
    <row r="129" spans="1:13" x14ac:dyDescent="0.25">
      <c r="A129" s="270">
        <v>42167</v>
      </c>
      <c r="B129" s="269">
        <v>27</v>
      </c>
      <c r="C129" s="269">
        <v>9.9778690000000001</v>
      </c>
      <c r="D129" s="269">
        <v>2.9573450000000001</v>
      </c>
      <c r="E129" s="269">
        <v>90</v>
      </c>
      <c r="F129" s="269">
        <v>9.9224730000000001</v>
      </c>
      <c r="G129" s="269">
        <v>3.1253099999999998</v>
      </c>
      <c r="H129" s="269">
        <v>181</v>
      </c>
      <c r="I129" s="269">
        <v>9.8397109999999994</v>
      </c>
      <c r="J129" s="269">
        <v>3.240002</v>
      </c>
      <c r="K129" s="269">
        <v>349</v>
      </c>
      <c r="L129" s="269">
        <v>9.6682799999999993</v>
      </c>
      <c r="M129" s="269">
        <v>3.5391539999999999</v>
      </c>
    </row>
    <row r="130" spans="1:13" x14ac:dyDescent="0.25">
      <c r="A130" s="270">
        <v>42170</v>
      </c>
      <c r="B130" s="269">
        <v>24</v>
      </c>
      <c r="C130" s="269">
        <v>9.9802160000000004</v>
      </c>
      <c r="D130" s="269">
        <v>2.9734829999999999</v>
      </c>
      <c r="E130" s="269">
        <v>87</v>
      </c>
      <c r="F130" s="269">
        <v>9.9248320000000003</v>
      </c>
      <c r="G130" s="269">
        <v>3.1339570000000001</v>
      </c>
      <c r="H130" s="269">
        <v>178</v>
      </c>
      <c r="I130" s="269">
        <v>9.8419509999999999</v>
      </c>
      <c r="J130" s="269">
        <v>3.2478280000000002</v>
      </c>
      <c r="K130" s="269">
        <v>346</v>
      </c>
      <c r="L130" s="269">
        <v>9.6691640000000003</v>
      </c>
      <c r="M130" s="269">
        <v>3.5600019999999999</v>
      </c>
    </row>
    <row r="131" spans="1:13" x14ac:dyDescent="0.25">
      <c r="A131" s="270">
        <v>42171</v>
      </c>
      <c r="B131" s="269">
        <v>23</v>
      </c>
      <c r="C131" s="269">
        <v>9.9814109999999996</v>
      </c>
      <c r="D131" s="269">
        <v>2.9150010000000002</v>
      </c>
      <c r="E131" s="269">
        <v>86</v>
      </c>
      <c r="F131" s="269">
        <v>9.9256650000000004</v>
      </c>
      <c r="G131" s="269">
        <v>3.1350020000000001</v>
      </c>
      <c r="H131" s="269">
        <v>177</v>
      </c>
      <c r="I131" s="269">
        <v>9.8422450000000001</v>
      </c>
      <c r="J131" s="269">
        <v>3.2600039999999999</v>
      </c>
      <c r="K131" s="269">
        <v>345</v>
      </c>
      <c r="L131" s="269">
        <v>9.6708949999999998</v>
      </c>
      <c r="M131" s="269">
        <v>3.5510039999999998</v>
      </c>
    </row>
    <row r="132" spans="1:13" x14ac:dyDescent="0.25">
      <c r="A132" s="270">
        <v>42172</v>
      </c>
      <c r="B132" s="269">
        <v>22</v>
      </c>
      <c r="C132" s="269">
        <v>9.9821770000000001</v>
      </c>
      <c r="D132" s="269">
        <v>2.9216980000000001</v>
      </c>
      <c r="E132" s="269">
        <v>85</v>
      </c>
      <c r="F132" s="269">
        <v>9.9266389999999998</v>
      </c>
      <c r="G132" s="269">
        <v>3.1300159999999999</v>
      </c>
      <c r="H132" s="269">
        <v>176</v>
      </c>
      <c r="I132" s="269">
        <v>9.8436599999999999</v>
      </c>
      <c r="J132" s="269">
        <v>3.248653</v>
      </c>
      <c r="K132" s="269">
        <v>344</v>
      </c>
      <c r="L132" s="269">
        <v>9.6728670000000001</v>
      </c>
      <c r="M132" s="269">
        <v>3.539266</v>
      </c>
    </row>
    <row r="133" spans="1:13" x14ac:dyDescent="0.25">
      <c r="A133" s="270">
        <v>42173</v>
      </c>
      <c r="B133" s="269">
        <v>28</v>
      </c>
      <c r="C133" s="269">
        <v>9.9772020000000001</v>
      </c>
      <c r="D133" s="269">
        <v>2.9378690000000001</v>
      </c>
      <c r="E133" s="269">
        <v>91</v>
      </c>
      <c r="F133" s="269">
        <v>9.9220520000000008</v>
      </c>
      <c r="G133" s="269">
        <v>3.107882</v>
      </c>
      <c r="H133" s="269">
        <v>175</v>
      </c>
      <c r="I133" s="269">
        <v>9.8464770000000001</v>
      </c>
      <c r="J133" s="269">
        <v>3.2074289999999999</v>
      </c>
      <c r="K133" s="269">
        <v>343</v>
      </c>
      <c r="L133" s="269">
        <v>9.6794480000000007</v>
      </c>
      <c r="M133" s="269">
        <v>3.4758119999999999</v>
      </c>
    </row>
    <row r="134" spans="1:13" x14ac:dyDescent="0.25">
      <c r="A134" s="270">
        <v>42174</v>
      </c>
      <c r="B134" s="269">
        <v>27</v>
      </c>
      <c r="C134" s="269">
        <v>9.9781180000000003</v>
      </c>
      <c r="D134" s="269">
        <v>2.9239980000000001</v>
      </c>
      <c r="E134" s="269">
        <v>90</v>
      </c>
      <c r="F134" s="269">
        <v>9.9233419999999999</v>
      </c>
      <c r="G134" s="269">
        <v>3.0900069999999999</v>
      </c>
      <c r="H134" s="269">
        <v>174</v>
      </c>
      <c r="I134" s="269">
        <v>9.8470049999999993</v>
      </c>
      <c r="J134" s="269">
        <v>3.2145950000000001</v>
      </c>
      <c r="K134" s="269">
        <v>342</v>
      </c>
      <c r="L134" s="269">
        <v>9.6826740000000004</v>
      </c>
      <c r="M134" s="269">
        <v>3.4497429999999998</v>
      </c>
    </row>
    <row r="135" spans="1:13" x14ac:dyDescent="0.25">
      <c r="A135" s="270">
        <v>42177</v>
      </c>
      <c r="B135" s="269">
        <v>24</v>
      </c>
      <c r="C135" s="269">
        <v>9.9805670000000006</v>
      </c>
      <c r="D135" s="269">
        <v>2.9206259999999999</v>
      </c>
      <c r="E135" s="269">
        <v>87</v>
      </c>
      <c r="F135" s="269">
        <v>9.9258790000000001</v>
      </c>
      <c r="G135" s="269">
        <v>3.089979</v>
      </c>
      <c r="H135" s="269">
        <v>171</v>
      </c>
      <c r="I135" s="269">
        <v>9.849812</v>
      </c>
      <c r="J135" s="269">
        <v>3.210064</v>
      </c>
      <c r="K135" s="269">
        <v>339</v>
      </c>
      <c r="L135" s="269">
        <v>9.6835810000000002</v>
      </c>
      <c r="M135" s="269">
        <v>3.4699990000000001</v>
      </c>
    </row>
    <row r="136" spans="1:13" x14ac:dyDescent="0.25">
      <c r="A136" s="270">
        <v>42178</v>
      </c>
      <c r="B136" s="269">
        <v>23</v>
      </c>
      <c r="C136" s="269">
        <v>9.9811619999999994</v>
      </c>
      <c r="D136" s="269">
        <v>2.9541210000000002</v>
      </c>
      <c r="E136" s="269">
        <v>86</v>
      </c>
      <c r="F136" s="269">
        <v>9.9263739999999991</v>
      </c>
      <c r="G136" s="269">
        <v>3.1048789999999999</v>
      </c>
      <c r="H136" s="269">
        <v>170</v>
      </c>
      <c r="I136" s="269">
        <v>9.8497730000000008</v>
      </c>
      <c r="J136" s="269">
        <v>3.2297980000000002</v>
      </c>
      <c r="K136" s="269">
        <v>338</v>
      </c>
      <c r="L136" s="269">
        <v>9.6825759999999992</v>
      </c>
      <c r="M136" s="269">
        <v>3.491682</v>
      </c>
    </row>
    <row r="137" spans="1:13" x14ac:dyDescent="0.25">
      <c r="A137" s="270">
        <v>42179</v>
      </c>
      <c r="B137" s="269">
        <v>22</v>
      </c>
      <c r="C137" s="269">
        <v>9.9817820000000008</v>
      </c>
      <c r="D137" s="269">
        <v>2.9865680000000001</v>
      </c>
      <c r="E137" s="269">
        <v>85</v>
      </c>
      <c r="F137" s="269">
        <v>9.9273369999999996</v>
      </c>
      <c r="G137" s="269">
        <v>3.1000169999999998</v>
      </c>
      <c r="H137" s="269">
        <v>169</v>
      </c>
      <c r="I137" s="269">
        <v>9.8510899999999992</v>
      </c>
      <c r="J137" s="269">
        <v>3.2199960000000001</v>
      </c>
      <c r="K137" s="269">
        <v>337</v>
      </c>
      <c r="L137" s="269">
        <v>9.6819500000000005</v>
      </c>
      <c r="M137" s="269">
        <v>3.5091760000000001</v>
      </c>
    </row>
    <row r="138" spans="1:13" x14ac:dyDescent="0.25">
      <c r="A138" s="270">
        <v>42180</v>
      </c>
      <c r="B138" s="269">
        <v>28</v>
      </c>
      <c r="C138" s="269">
        <v>9.9766790000000007</v>
      </c>
      <c r="D138" s="269">
        <v>3.005423</v>
      </c>
      <c r="E138" s="269">
        <v>91</v>
      </c>
      <c r="F138" s="269">
        <v>9.9220799999999993</v>
      </c>
      <c r="G138" s="269">
        <v>3.106757</v>
      </c>
      <c r="H138" s="269">
        <v>182</v>
      </c>
      <c r="I138" s="269">
        <v>9.8386510000000005</v>
      </c>
      <c r="J138" s="269">
        <v>3.2438579999999999</v>
      </c>
      <c r="K138" s="269">
        <v>364</v>
      </c>
      <c r="L138" s="269">
        <v>9.6574150000000003</v>
      </c>
      <c r="M138" s="269">
        <v>3.5083959999999998</v>
      </c>
    </row>
    <row r="139" spans="1:13" x14ac:dyDescent="0.25">
      <c r="A139" s="270">
        <v>42181</v>
      </c>
      <c r="B139" s="269">
        <v>27</v>
      </c>
      <c r="C139" s="269">
        <v>9.9776889999999998</v>
      </c>
      <c r="D139" s="269">
        <v>2.981452</v>
      </c>
      <c r="E139" s="269">
        <v>90</v>
      </c>
      <c r="F139" s="269">
        <v>9.9227650000000001</v>
      </c>
      <c r="G139" s="269">
        <v>3.1134469999999999</v>
      </c>
      <c r="H139" s="269">
        <v>181</v>
      </c>
      <c r="I139" s="269">
        <v>9.8397109999999994</v>
      </c>
      <c r="J139" s="269">
        <v>3.240002</v>
      </c>
      <c r="K139" s="269">
        <v>363</v>
      </c>
      <c r="L139" s="269">
        <v>9.6572329999999997</v>
      </c>
      <c r="M139" s="269">
        <v>3.5199959999999999</v>
      </c>
    </row>
    <row r="140" spans="1:13" x14ac:dyDescent="0.25">
      <c r="A140" s="270">
        <v>42184</v>
      </c>
      <c r="B140" s="269">
        <v>24</v>
      </c>
      <c r="C140" s="269">
        <v>9.9802789999999995</v>
      </c>
      <c r="D140" s="269">
        <v>2.9639950000000002</v>
      </c>
      <c r="E140" s="269">
        <v>87</v>
      </c>
      <c r="F140" s="269">
        <v>9.9254979999999993</v>
      </c>
      <c r="G140" s="269">
        <v>3.105982</v>
      </c>
      <c r="H140" s="269">
        <v>178</v>
      </c>
      <c r="I140" s="269">
        <v>9.8424700000000005</v>
      </c>
      <c r="J140" s="269">
        <v>3.2369919999999999</v>
      </c>
      <c r="K140" s="269">
        <v>360</v>
      </c>
      <c r="L140" s="269">
        <v>9.6590360000000004</v>
      </c>
      <c r="M140" s="269">
        <v>3.53</v>
      </c>
    </row>
    <row r="141" spans="1:13" x14ac:dyDescent="0.25">
      <c r="A141" s="270">
        <v>42185</v>
      </c>
      <c r="B141" s="269">
        <v>23</v>
      </c>
      <c r="C141" s="269">
        <v>9.9810099999999995</v>
      </c>
      <c r="D141" s="269">
        <v>2.9780030000000002</v>
      </c>
      <c r="E141" s="269">
        <v>86</v>
      </c>
      <c r="F141" s="269">
        <v>9.9263239999999993</v>
      </c>
      <c r="G141" s="269">
        <v>3.1070030000000002</v>
      </c>
      <c r="H141" s="269">
        <v>177</v>
      </c>
      <c r="I141" s="269">
        <v>9.8417689999999993</v>
      </c>
      <c r="J141" s="269">
        <v>3.2699989999999999</v>
      </c>
      <c r="K141" s="269">
        <v>359</v>
      </c>
      <c r="L141" s="269">
        <v>9.6608820000000009</v>
      </c>
      <c r="M141" s="269">
        <v>3.5199959999999999</v>
      </c>
    </row>
    <row r="142" spans="1:13" x14ac:dyDescent="0.25">
      <c r="A142" s="270">
        <v>42186</v>
      </c>
      <c r="B142" s="269">
        <v>22</v>
      </c>
      <c r="C142" s="269">
        <v>9.9814570000000007</v>
      </c>
      <c r="D142" s="269">
        <v>3.039946</v>
      </c>
      <c r="E142" s="269">
        <v>85</v>
      </c>
      <c r="F142" s="269">
        <v>9.927327</v>
      </c>
      <c r="G142" s="269">
        <v>3.100447</v>
      </c>
      <c r="H142" s="269">
        <v>176</v>
      </c>
      <c r="I142" s="269">
        <v>9.8428210000000007</v>
      </c>
      <c r="J142" s="269">
        <v>3.266365</v>
      </c>
      <c r="K142" s="269">
        <v>358</v>
      </c>
      <c r="L142" s="269">
        <v>9.6608359999999998</v>
      </c>
      <c r="M142" s="269">
        <v>3.5303239999999998</v>
      </c>
    </row>
    <row r="143" spans="1:13" x14ac:dyDescent="0.25">
      <c r="A143" s="270">
        <v>42187</v>
      </c>
      <c r="B143" s="269">
        <v>28</v>
      </c>
      <c r="C143" s="269">
        <v>9.9767209999999995</v>
      </c>
      <c r="D143" s="269">
        <v>2.9999980000000002</v>
      </c>
      <c r="E143" s="269">
        <v>91</v>
      </c>
      <c r="F143" s="269">
        <v>9.922174</v>
      </c>
      <c r="G143" s="269">
        <v>3.1029800000000001</v>
      </c>
      <c r="H143" s="269">
        <v>175</v>
      </c>
      <c r="I143" s="269">
        <v>9.8439999999999994</v>
      </c>
      <c r="J143" s="269">
        <v>3.2599990000000001</v>
      </c>
      <c r="K143" s="269">
        <v>357</v>
      </c>
      <c r="L143" s="269">
        <v>9.6645380000000003</v>
      </c>
      <c r="M143" s="269">
        <v>3.500229</v>
      </c>
    </row>
    <row r="144" spans="1:13" x14ac:dyDescent="0.25">
      <c r="A144" s="270">
        <v>42188</v>
      </c>
      <c r="B144" s="269">
        <v>27</v>
      </c>
      <c r="C144" s="269">
        <v>9.977582</v>
      </c>
      <c r="D144" s="269">
        <v>2.9957829999999999</v>
      </c>
      <c r="E144" s="269">
        <v>90</v>
      </c>
      <c r="F144" s="269">
        <v>9.9230959999999993</v>
      </c>
      <c r="G144" s="269">
        <v>3.1</v>
      </c>
      <c r="H144" s="269">
        <v>174</v>
      </c>
      <c r="I144" s="269">
        <v>9.8449170000000006</v>
      </c>
      <c r="J144" s="269">
        <v>3.2591580000000002</v>
      </c>
      <c r="K144" s="269">
        <v>356</v>
      </c>
      <c r="L144" s="269">
        <v>9.6649460000000005</v>
      </c>
      <c r="M144" s="269">
        <v>3.5056449999999999</v>
      </c>
    </row>
    <row r="145" spans="1:13" x14ac:dyDescent="0.25">
      <c r="A145" s="270">
        <v>42191</v>
      </c>
      <c r="B145" s="269">
        <v>24</v>
      </c>
      <c r="C145" s="269">
        <v>9.9800400000000007</v>
      </c>
      <c r="D145" s="269">
        <v>2.9999880000000001</v>
      </c>
      <c r="E145" s="269">
        <v>87</v>
      </c>
      <c r="F145" s="269">
        <v>9.9255680000000002</v>
      </c>
      <c r="G145" s="269">
        <v>3.1030410000000002</v>
      </c>
      <c r="H145" s="269">
        <v>171</v>
      </c>
      <c r="I145" s="269">
        <v>9.8479209999999995</v>
      </c>
      <c r="J145" s="269">
        <v>3.2511060000000001</v>
      </c>
      <c r="K145" s="269">
        <v>353</v>
      </c>
      <c r="L145" s="269">
        <v>9.6681930000000005</v>
      </c>
      <c r="M145" s="269">
        <v>3.5</v>
      </c>
    </row>
    <row r="146" spans="1:13" x14ac:dyDescent="0.25">
      <c r="A146" s="270">
        <v>42192</v>
      </c>
      <c r="B146" s="269">
        <v>23</v>
      </c>
      <c r="C146" s="269">
        <v>9.9812340000000006</v>
      </c>
      <c r="D146" s="269">
        <v>2.942809</v>
      </c>
      <c r="E146" s="269">
        <v>86</v>
      </c>
      <c r="F146" s="269">
        <v>9.9262049999999995</v>
      </c>
      <c r="G146" s="269">
        <v>3.1120580000000002</v>
      </c>
      <c r="H146" s="269">
        <v>170</v>
      </c>
      <c r="I146" s="269">
        <v>9.8486720000000005</v>
      </c>
      <c r="J146" s="269">
        <v>3.2538330000000002</v>
      </c>
      <c r="K146" s="269">
        <v>352</v>
      </c>
      <c r="L146" s="269">
        <v>9.6680740000000007</v>
      </c>
      <c r="M146" s="269">
        <v>3.5112450000000002</v>
      </c>
    </row>
    <row r="147" spans="1:13" x14ac:dyDescent="0.25">
      <c r="A147" s="270">
        <v>42193</v>
      </c>
      <c r="B147" s="269">
        <v>22</v>
      </c>
      <c r="C147" s="269">
        <v>9.9818280000000001</v>
      </c>
      <c r="D147" s="269">
        <v>2.9790130000000001</v>
      </c>
      <c r="E147" s="269">
        <v>85</v>
      </c>
      <c r="F147" s="269">
        <v>9.9270549999999993</v>
      </c>
      <c r="G147" s="269">
        <v>3.1121370000000002</v>
      </c>
      <c r="H147" s="269">
        <v>169</v>
      </c>
      <c r="I147" s="269">
        <v>9.8505649999999996</v>
      </c>
      <c r="J147" s="269">
        <v>3.2315209999999999</v>
      </c>
      <c r="K147" s="269">
        <v>351</v>
      </c>
      <c r="L147" s="269">
        <v>9.6700090000000003</v>
      </c>
      <c r="M147" s="269">
        <v>3.5000209999999998</v>
      </c>
    </row>
    <row r="148" spans="1:13" x14ac:dyDescent="0.25">
      <c r="A148" s="270">
        <v>42194</v>
      </c>
      <c r="B148" s="269">
        <v>28</v>
      </c>
      <c r="C148" s="269">
        <v>9.9766980000000007</v>
      </c>
      <c r="D148" s="269">
        <v>3.0029690000000002</v>
      </c>
      <c r="E148" s="269">
        <v>91</v>
      </c>
      <c r="F148" s="269">
        <v>9.9217949999999995</v>
      </c>
      <c r="G148" s="269">
        <v>3.1182099999999999</v>
      </c>
      <c r="H148" s="269">
        <v>182</v>
      </c>
      <c r="I148" s="269">
        <v>9.8383500000000002</v>
      </c>
      <c r="J148" s="269">
        <v>3.2500089999999999</v>
      </c>
      <c r="K148" s="269">
        <v>350</v>
      </c>
      <c r="L148" s="269">
        <v>9.6709200000000006</v>
      </c>
      <c r="M148" s="269">
        <v>3.5000010000000001</v>
      </c>
    </row>
    <row r="149" spans="1:13" x14ac:dyDescent="0.25">
      <c r="A149" s="270">
        <v>42195</v>
      </c>
      <c r="B149" s="269">
        <v>27</v>
      </c>
      <c r="C149" s="269">
        <v>9.9775019999999994</v>
      </c>
      <c r="D149" s="269">
        <v>3.006497</v>
      </c>
      <c r="E149" s="269">
        <v>90</v>
      </c>
      <c r="F149" s="269">
        <v>9.9226039999999998</v>
      </c>
      <c r="G149" s="269">
        <v>3.1199870000000001</v>
      </c>
      <c r="H149" s="269">
        <v>181</v>
      </c>
      <c r="I149" s="269">
        <v>9.8390430000000002</v>
      </c>
      <c r="J149" s="269">
        <v>3.2537259999999999</v>
      </c>
      <c r="K149" s="269">
        <v>349</v>
      </c>
      <c r="L149" s="269">
        <v>9.6716719999999992</v>
      </c>
      <c r="M149" s="269">
        <v>3.5017360000000002</v>
      </c>
    </row>
    <row r="150" spans="1:13" x14ac:dyDescent="0.25">
      <c r="A150" s="270">
        <v>42198</v>
      </c>
      <c r="B150" s="269">
        <v>24</v>
      </c>
      <c r="C150" s="269">
        <v>9.9800339999999998</v>
      </c>
      <c r="D150" s="269">
        <v>3.0008919999999999</v>
      </c>
      <c r="E150" s="269">
        <v>87</v>
      </c>
      <c r="F150" s="269">
        <v>9.9250819999999997</v>
      </c>
      <c r="G150" s="269">
        <v>3.1234549999999999</v>
      </c>
      <c r="H150" s="269">
        <v>178</v>
      </c>
      <c r="I150" s="269">
        <v>9.8417999999999992</v>
      </c>
      <c r="J150" s="269">
        <v>3.2509809999999999</v>
      </c>
      <c r="K150" s="269">
        <v>346</v>
      </c>
      <c r="L150" s="269">
        <v>9.6745719999999995</v>
      </c>
      <c r="M150" s="269">
        <v>3.499851</v>
      </c>
    </row>
    <row r="151" spans="1:13" x14ac:dyDescent="0.25">
      <c r="A151" s="270">
        <v>42199</v>
      </c>
      <c r="B151" s="269">
        <v>23</v>
      </c>
      <c r="C151" s="269">
        <v>9.9811379999999996</v>
      </c>
      <c r="D151" s="269">
        <v>2.9578920000000002</v>
      </c>
      <c r="E151" s="269">
        <v>86</v>
      </c>
      <c r="F151" s="269">
        <v>9.925827</v>
      </c>
      <c r="G151" s="269">
        <v>3.1281180000000002</v>
      </c>
      <c r="H151" s="269">
        <v>177</v>
      </c>
      <c r="I151" s="269">
        <v>9.8422459999999994</v>
      </c>
      <c r="J151" s="269">
        <v>3.2599830000000001</v>
      </c>
      <c r="K151" s="269">
        <v>345</v>
      </c>
      <c r="L151" s="269">
        <v>9.6746610000000004</v>
      </c>
      <c r="M151" s="269">
        <v>3.5090029999999999</v>
      </c>
    </row>
    <row r="152" spans="1:13" x14ac:dyDescent="0.25">
      <c r="A152" s="270">
        <v>42200</v>
      </c>
      <c r="B152" s="269">
        <v>22</v>
      </c>
      <c r="C152" s="269">
        <v>9.9819569999999995</v>
      </c>
      <c r="D152" s="269">
        <v>2.9578280000000001</v>
      </c>
      <c r="E152" s="269">
        <v>85</v>
      </c>
      <c r="F152" s="269">
        <v>9.9267269999999996</v>
      </c>
      <c r="G152" s="269">
        <v>3.1262340000000002</v>
      </c>
      <c r="H152" s="269">
        <v>176</v>
      </c>
      <c r="I152" s="269">
        <v>9.8433410000000006</v>
      </c>
      <c r="J152" s="269">
        <v>3.2553869999999998</v>
      </c>
      <c r="K152" s="269">
        <v>344</v>
      </c>
      <c r="L152" s="269">
        <v>9.6745900000000002</v>
      </c>
      <c r="M152" s="269">
        <v>3.5199980000000002</v>
      </c>
    </row>
    <row r="153" spans="1:13" x14ac:dyDescent="0.25">
      <c r="A153" s="270">
        <v>42201</v>
      </c>
      <c r="B153" s="269">
        <v>28</v>
      </c>
      <c r="C153" s="269">
        <v>9.9769229999999993</v>
      </c>
      <c r="D153" s="269">
        <v>2.9739059999999999</v>
      </c>
      <c r="E153" s="269">
        <v>91</v>
      </c>
      <c r="F153" s="269">
        <v>9.9213979999999999</v>
      </c>
      <c r="G153" s="269">
        <v>3.1341649999999999</v>
      </c>
      <c r="H153" s="269">
        <v>175</v>
      </c>
      <c r="I153" s="269">
        <v>9.8435760000000005</v>
      </c>
      <c r="J153" s="269">
        <v>3.2690000000000001</v>
      </c>
      <c r="K153" s="269">
        <v>343</v>
      </c>
      <c r="L153" s="269">
        <v>9.6747879999999995</v>
      </c>
      <c r="M153" s="269">
        <v>3.5280399999999998</v>
      </c>
    </row>
    <row r="154" spans="1:13" x14ac:dyDescent="0.25">
      <c r="A154" s="270">
        <v>42202</v>
      </c>
      <c r="B154" s="269">
        <v>27</v>
      </c>
      <c r="C154" s="269">
        <v>9.9778280000000006</v>
      </c>
      <c r="D154" s="269">
        <v>2.9628359999999998</v>
      </c>
      <c r="E154" s="269">
        <v>90</v>
      </c>
      <c r="F154" s="269">
        <v>9.9223579999999991</v>
      </c>
      <c r="G154" s="269">
        <v>3.129982</v>
      </c>
      <c r="H154" s="269">
        <v>174</v>
      </c>
      <c r="I154" s="269">
        <v>9.8443339999999999</v>
      </c>
      <c r="J154" s="269">
        <v>3.271604</v>
      </c>
      <c r="K154" s="269">
        <v>342</v>
      </c>
      <c r="L154" s="269">
        <v>9.6741659999999996</v>
      </c>
      <c r="M154" s="269">
        <v>3.5453510000000001</v>
      </c>
    </row>
    <row r="155" spans="1:13" x14ac:dyDescent="0.25">
      <c r="A155" s="270">
        <v>42205</v>
      </c>
      <c r="B155" s="269">
        <v>24</v>
      </c>
      <c r="C155" s="269">
        <v>9.9801590000000004</v>
      </c>
      <c r="D155" s="269">
        <v>2.9820669999999998</v>
      </c>
      <c r="E155" s="269">
        <v>87</v>
      </c>
      <c r="F155" s="269">
        <v>9.9248049999999992</v>
      </c>
      <c r="G155" s="269">
        <v>3.1350920000000002</v>
      </c>
      <c r="H155" s="269">
        <v>171</v>
      </c>
      <c r="I155" s="269">
        <v>9.8470510000000004</v>
      </c>
      <c r="J155" s="269">
        <v>3.2699929999999999</v>
      </c>
      <c r="K155" s="269">
        <v>339</v>
      </c>
      <c r="L155" s="269">
        <v>9.673648</v>
      </c>
      <c r="M155" s="269">
        <v>3.5826039999999999</v>
      </c>
    </row>
    <row r="156" spans="1:13" x14ac:dyDescent="0.25">
      <c r="A156" s="270">
        <v>42206</v>
      </c>
      <c r="B156" s="269">
        <v>23</v>
      </c>
      <c r="C156" s="269">
        <v>9.9808059999999994</v>
      </c>
      <c r="D156" s="269">
        <v>3.0100560000000001</v>
      </c>
      <c r="E156" s="269">
        <v>86</v>
      </c>
      <c r="F156" s="269">
        <v>9.9255410000000008</v>
      </c>
      <c r="G156" s="269">
        <v>3.1402709999999998</v>
      </c>
      <c r="H156" s="269">
        <v>170</v>
      </c>
      <c r="I156" s="269">
        <v>9.8471689999999992</v>
      </c>
      <c r="J156" s="269">
        <v>3.286651</v>
      </c>
      <c r="K156" s="269">
        <v>338</v>
      </c>
      <c r="L156" s="269">
        <v>9.6712939999999996</v>
      </c>
      <c r="M156" s="269">
        <v>3.6200019999999999</v>
      </c>
    </row>
    <row r="157" spans="1:13" x14ac:dyDescent="0.25">
      <c r="A157" s="270">
        <v>42207</v>
      </c>
      <c r="B157" s="269">
        <v>22</v>
      </c>
      <c r="C157" s="269">
        <v>9.9816389999999995</v>
      </c>
      <c r="D157" s="269">
        <v>3.0100539999999998</v>
      </c>
      <c r="E157" s="269">
        <v>85</v>
      </c>
      <c r="F157" s="269">
        <v>9.9263709999999996</v>
      </c>
      <c r="G157" s="269">
        <v>3.1415359999999999</v>
      </c>
      <c r="H157" s="269">
        <v>169</v>
      </c>
      <c r="I157" s="269">
        <v>9.8482850000000006</v>
      </c>
      <c r="J157" s="269">
        <v>3.2815850000000002</v>
      </c>
      <c r="K157" s="269">
        <v>337</v>
      </c>
      <c r="L157" s="269">
        <v>9.6738700000000009</v>
      </c>
      <c r="M157" s="269">
        <v>3.6013320000000002</v>
      </c>
    </row>
    <row r="158" spans="1:13" x14ac:dyDescent="0.25">
      <c r="A158" s="270">
        <v>42208</v>
      </c>
      <c r="B158" s="269">
        <v>28</v>
      </c>
      <c r="C158" s="269">
        <v>9.9766329999999996</v>
      </c>
      <c r="D158" s="269">
        <v>3.0113650000000001</v>
      </c>
      <c r="E158" s="269">
        <v>91</v>
      </c>
      <c r="F158" s="269">
        <v>9.9210670000000007</v>
      </c>
      <c r="G158" s="269">
        <v>3.1474679999999999</v>
      </c>
      <c r="H158" s="269">
        <v>182</v>
      </c>
      <c r="I158" s="269">
        <v>9.8363099999999992</v>
      </c>
      <c r="J158" s="269">
        <v>3.291706</v>
      </c>
      <c r="K158" s="269">
        <v>336</v>
      </c>
      <c r="L158" s="269">
        <v>9.6761959999999991</v>
      </c>
      <c r="M158" s="269">
        <v>3.585426</v>
      </c>
    </row>
    <row r="159" spans="1:13" x14ac:dyDescent="0.25">
      <c r="A159" s="270">
        <v>42209</v>
      </c>
      <c r="B159" s="269">
        <v>27</v>
      </c>
      <c r="C159" s="269">
        <v>9.9773790000000009</v>
      </c>
      <c r="D159" s="269">
        <v>3.0229720000000002</v>
      </c>
      <c r="E159" s="269">
        <v>90</v>
      </c>
      <c r="F159" s="269">
        <v>9.9219939999999998</v>
      </c>
      <c r="G159" s="269">
        <v>3.144771</v>
      </c>
      <c r="H159" s="269">
        <v>181</v>
      </c>
      <c r="I159" s="269">
        <v>9.8372779999999995</v>
      </c>
      <c r="J159" s="269">
        <v>3.2899949999999998</v>
      </c>
      <c r="K159" s="269">
        <v>335</v>
      </c>
      <c r="L159" s="269">
        <v>9.6764279999999996</v>
      </c>
      <c r="M159" s="269">
        <v>3.5934659999999998</v>
      </c>
    </row>
    <row r="160" spans="1:13" x14ac:dyDescent="0.25">
      <c r="A160" s="270">
        <v>42212</v>
      </c>
      <c r="B160" s="269">
        <v>24</v>
      </c>
      <c r="C160" s="269">
        <v>9.9799720000000001</v>
      </c>
      <c r="D160" s="269">
        <v>3.0102289999999998</v>
      </c>
      <c r="E160" s="269">
        <v>87</v>
      </c>
      <c r="F160" s="269">
        <v>9.9244699999999995</v>
      </c>
      <c r="G160" s="269">
        <v>3.149165</v>
      </c>
      <c r="H160" s="269">
        <v>178</v>
      </c>
      <c r="I160" s="269">
        <v>9.8392890000000008</v>
      </c>
      <c r="J160" s="269">
        <v>3.3034240000000001</v>
      </c>
      <c r="K160" s="269">
        <v>332</v>
      </c>
      <c r="L160" s="269">
        <v>9.6778040000000001</v>
      </c>
      <c r="M160" s="269">
        <v>3.610004</v>
      </c>
    </row>
    <row r="161" spans="1:13" x14ac:dyDescent="0.25">
      <c r="A161" s="270">
        <v>42213</v>
      </c>
      <c r="B161" s="269">
        <v>23</v>
      </c>
      <c r="C161" s="269">
        <v>9.980817</v>
      </c>
      <c r="D161" s="269">
        <v>3.008327</v>
      </c>
      <c r="E161" s="269">
        <v>86</v>
      </c>
      <c r="F161" s="269">
        <v>9.925459</v>
      </c>
      <c r="G161" s="269">
        <v>3.1437550000000001</v>
      </c>
      <c r="H161" s="269">
        <v>177</v>
      </c>
      <c r="I161" s="269">
        <v>9.8408169999999995</v>
      </c>
      <c r="J161" s="269">
        <v>3.2899910000000001</v>
      </c>
      <c r="K161" s="269">
        <v>331</v>
      </c>
      <c r="L161" s="269">
        <v>9.6792149999999992</v>
      </c>
      <c r="M161" s="269">
        <v>3.6045280000000002</v>
      </c>
    </row>
    <row r="162" spans="1:13" x14ac:dyDescent="0.25">
      <c r="A162" s="270">
        <v>42214</v>
      </c>
      <c r="B162" s="269">
        <v>22</v>
      </c>
      <c r="C162" s="269">
        <v>9.9818239999999996</v>
      </c>
      <c r="D162" s="269">
        <v>2.97967</v>
      </c>
      <c r="E162" s="269">
        <v>85</v>
      </c>
      <c r="F162" s="269">
        <v>9.9255169999999993</v>
      </c>
      <c r="G162" s="269">
        <v>3.1782469999999998</v>
      </c>
      <c r="H162" s="269">
        <v>176</v>
      </c>
      <c r="I162" s="269">
        <v>9.841666</v>
      </c>
      <c r="J162" s="269">
        <v>3.2907540000000002</v>
      </c>
      <c r="K162" s="269">
        <v>330</v>
      </c>
      <c r="L162" s="269">
        <v>9.6829479999999997</v>
      </c>
      <c r="M162" s="269">
        <v>3.5720000000000001</v>
      </c>
    </row>
    <row r="163" spans="1:13" x14ac:dyDescent="0.25">
      <c r="A163" s="270">
        <v>42215</v>
      </c>
      <c r="B163" s="269">
        <v>28</v>
      </c>
      <c r="C163" s="269">
        <v>9.9767100000000006</v>
      </c>
      <c r="D163" s="269">
        <v>3.0014189999999998</v>
      </c>
      <c r="E163" s="269">
        <v>91</v>
      </c>
      <c r="F163" s="269">
        <v>9.9195159999999998</v>
      </c>
      <c r="G163" s="269">
        <v>3.209816</v>
      </c>
      <c r="H163" s="269">
        <v>175</v>
      </c>
      <c r="I163" s="269">
        <v>9.8425740000000008</v>
      </c>
      <c r="J163" s="269">
        <v>3.2902749999999998</v>
      </c>
      <c r="K163" s="269">
        <v>329</v>
      </c>
      <c r="L163" s="269">
        <v>9.6785399999999999</v>
      </c>
      <c r="M163" s="269">
        <v>3.6343239999999999</v>
      </c>
    </row>
    <row r="164" spans="1:13" x14ac:dyDescent="0.25">
      <c r="A164" s="270">
        <v>42216</v>
      </c>
      <c r="B164" s="269">
        <v>27</v>
      </c>
      <c r="C164" s="269">
        <v>9.9774589999999996</v>
      </c>
      <c r="D164" s="269">
        <v>3.012257</v>
      </c>
      <c r="E164" s="269">
        <v>90</v>
      </c>
      <c r="F164" s="269">
        <v>9.9201429999999995</v>
      </c>
      <c r="G164" s="269">
        <v>3.2199939999999998</v>
      </c>
      <c r="H164" s="269">
        <v>174</v>
      </c>
      <c r="I164" s="269">
        <v>9.8430040000000005</v>
      </c>
      <c r="J164" s="269">
        <v>3.3000020000000001</v>
      </c>
      <c r="K164" s="269">
        <v>328</v>
      </c>
      <c r="L164" s="269">
        <v>9.6816359999999992</v>
      </c>
      <c r="M164" s="269">
        <v>3.6091410000000002</v>
      </c>
    </row>
    <row r="165" spans="1:13" x14ac:dyDescent="0.25">
      <c r="A165" s="270">
        <v>42219</v>
      </c>
      <c r="B165" s="269">
        <v>24</v>
      </c>
      <c r="C165" s="269">
        <v>9.9800020000000007</v>
      </c>
      <c r="D165" s="269">
        <v>3.0057109999999998</v>
      </c>
      <c r="E165" s="269">
        <v>87</v>
      </c>
      <c r="F165" s="269">
        <v>9.9227220000000003</v>
      </c>
      <c r="G165" s="269">
        <v>3.2226140000000001</v>
      </c>
      <c r="H165" s="269">
        <v>171</v>
      </c>
      <c r="I165" s="269">
        <v>9.8456030000000005</v>
      </c>
      <c r="J165" s="269">
        <v>3.3014359999999998</v>
      </c>
      <c r="K165" s="269">
        <v>325</v>
      </c>
      <c r="L165" s="269">
        <v>9.6852300000000007</v>
      </c>
      <c r="M165" s="269">
        <v>3.6</v>
      </c>
    </row>
    <row r="166" spans="1:13" x14ac:dyDescent="0.25">
      <c r="A166" s="270">
        <v>42220</v>
      </c>
      <c r="B166" s="269">
        <v>23</v>
      </c>
      <c r="C166" s="269">
        <v>9.9807760000000005</v>
      </c>
      <c r="D166" s="269">
        <v>3.0147699999999999</v>
      </c>
      <c r="E166" s="269">
        <v>86</v>
      </c>
      <c r="F166" s="269">
        <v>9.9235670000000002</v>
      </c>
      <c r="G166" s="269">
        <v>3.224164</v>
      </c>
      <c r="H166" s="269">
        <v>170</v>
      </c>
      <c r="I166" s="269">
        <v>9.8462960000000006</v>
      </c>
      <c r="J166" s="269">
        <v>3.3057180000000002</v>
      </c>
      <c r="K166" s="269">
        <v>324</v>
      </c>
      <c r="L166" s="269">
        <v>9.6870130000000003</v>
      </c>
      <c r="M166" s="269">
        <v>3.5899960000000002</v>
      </c>
    </row>
    <row r="167" spans="1:13" x14ac:dyDescent="0.25">
      <c r="A167" s="270">
        <v>42221</v>
      </c>
      <c r="B167" s="269">
        <v>22</v>
      </c>
      <c r="C167" s="269">
        <v>9.9815290000000001</v>
      </c>
      <c r="D167" s="269">
        <v>3.0281210000000001</v>
      </c>
      <c r="E167" s="269">
        <v>85</v>
      </c>
      <c r="F167" s="269">
        <v>9.9241790000000005</v>
      </c>
      <c r="G167" s="269">
        <v>3.235776</v>
      </c>
      <c r="H167" s="269">
        <v>169</v>
      </c>
      <c r="I167" s="269">
        <v>9.8467020000000005</v>
      </c>
      <c r="J167" s="269">
        <v>3.3163589999999998</v>
      </c>
      <c r="K167" s="269">
        <v>323</v>
      </c>
      <c r="L167" s="269">
        <v>9.6846800000000002</v>
      </c>
      <c r="M167" s="269">
        <v>3.6288269999999998</v>
      </c>
    </row>
    <row r="168" spans="1:13" x14ac:dyDescent="0.25">
      <c r="A168" s="270">
        <v>42222</v>
      </c>
      <c r="B168" s="269">
        <v>28</v>
      </c>
      <c r="C168" s="269">
        <v>9.9765680000000003</v>
      </c>
      <c r="D168" s="269">
        <v>3.0197620000000001</v>
      </c>
      <c r="E168" s="269">
        <v>91</v>
      </c>
      <c r="F168" s="269">
        <v>9.9183310000000002</v>
      </c>
      <c r="G168" s="269">
        <v>3.2574649999999998</v>
      </c>
      <c r="H168" s="269">
        <v>182</v>
      </c>
      <c r="I168" s="269">
        <v>9.8341290000000008</v>
      </c>
      <c r="J168" s="269">
        <v>3.3363040000000002</v>
      </c>
      <c r="K168" s="269">
        <v>322</v>
      </c>
      <c r="L168" s="269">
        <v>9.6858389999999996</v>
      </c>
      <c r="M168" s="269">
        <v>3.6262829999999999</v>
      </c>
    </row>
    <row r="169" spans="1:13" x14ac:dyDescent="0.25">
      <c r="A169" s="270">
        <v>42223</v>
      </c>
      <c r="B169" s="269">
        <v>27</v>
      </c>
      <c r="C169" s="269">
        <v>9.9773759999999996</v>
      </c>
      <c r="D169" s="269">
        <v>3.0233729999999999</v>
      </c>
      <c r="E169" s="269">
        <v>90</v>
      </c>
      <c r="F169" s="269">
        <v>9.9191590000000005</v>
      </c>
      <c r="G169" s="269">
        <v>3.2599939999999998</v>
      </c>
      <c r="H169" s="269">
        <v>181</v>
      </c>
      <c r="I169" s="269">
        <v>9.8343589999999992</v>
      </c>
      <c r="J169" s="269">
        <v>3.3500070000000002</v>
      </c>
      <c r="K169" s="269">
        <v>321</v>
      </c>
      <c r="L169" s="269">
        <v>9.6861969999999999</v>
      </c>
      <c r="M169" s="269">
        <v>3.6333000000000002</v>
      </c>
    </row>
    <row r="170" spans="1:13" x14ac:dyDescent="0.25">
      <c r="A170" s="270">
        <v>42226</v>
      </c>
      <c r="B170" s="269">
        <v>24</v>
      </c>
      <c r="C170" s="269">
        <v>9.9797750000000001</v>
      </c>
      <c r="D170" s="269">
        <v>3.039898</v>
      </c>
      <c r="E170" s="269">
        <v>87</v>
      </c>
      <c r="F170" s="269">
        <v>9.9210670000000007</v>
      </c>
      <c r="G170" s="269">
        <v>3.292179</v>
      </c>
      <c r="H170" s="269">
        <v>178</v>
      </c>
      <c r="I170" s="269">
        <v>9.8357860000000006</v>
      </c>
      <c r="J170" s="269">
        <v>3.3766310000000002</v>
      </c>
      <c r="K170" s="269">
        <v>318</v>
      </c>
      <c r="L170" s="269">
        <v>9.6876540000000002</v>
      </c>
      <c r="M170" s="269">
        <v>3.6499990000000002</v>
      </c>
    </row>
    <row r="171" spans="1:13" x14ac:dyDescent="0.25">
      <c r="A171" s="270">
        <v>42227</v>
      </c>
      <c r="B171" s="269">
        <v>23</v>
      </c>
      <c r="C171" s="269">
        <v>9.9809009999999994</v>
      </c>
      <c r="D171" s="269">
        <v>2.9951289999999999</v>
      </c>
      <c r="E171" s="269">
        <v>86</v>
      </c>
      <c r="F171" s="269">
        <v>9.9209800000000001</v>
      </c>
      <c r="G171" s="269">
        <v>3.3341599999999998</v>
      </c>
      <c r="H171" s="269">
        <v>177</v>
      </c>
      <c r="I171" s="269">
        <v>9.8346309999999999</v>
      </c>
      <c r="J171" s="269">
        <v>3.4199929999999998</v>
      </c>
      <c r="K171" s="269">
        <v>317</v>
      </c>
      <c r="L171" s="269">
        <v>9.6887159999999994</v>
      </c>
      <c r="M171" s="269">
        <v>3.648663</v>
      </c>
    </row>
    <row r="172" spans="1:13" x14ac:dyDescent="0.25">
      <c r="A172" s="270">
        <v>42228</v>
      </c>
      <c r="B172" s="269">
        <v>22</v>
      </c>
      <c r="C172" s="269">
        <v>9.9817699999999991</v>
      </c>
      <c r="D172" s="269">
        <v>2.9885389999999998</v>
      </c>
      <c r="E172" s="269">
        <v>85</v>
      </c>
      <c r="F172" s="269">
        <v>9.9216370000000005</v>
      </c>
      <c r="G172" s="269">
        <v>3.3451170000000001</v>
      </c>
      <c r="H172" s="269">
        <v>176</v>
      </c>
      <c r="I172" s="269">
        <v>9.8350770000000001</v>
      </c>
      <c r="J172" s="269">
        <v>3.4299930000000001</v>
      </c>
      <c r="K172" s="269">
        <v>316</v>
      </c>
      <c r="L172" s="269">
        <v>9.6887329999999992</v>
      </c>
      <c r="M172" s="269">
        <v>3.6600039999999998</v>
      </c>
    </row>
    <row r="173" spans="1:13" x14ac:dyDescent="0.25">
      <c r="A173" s="270">
        <v>42229</v>
      </c>
      <c r="B173" s="269">
        <v>28</v>
      </c>
      <c r="C173" s="269">
        <v>9.9768530000000002</v>
      </c>
      <c r="D173" s="269">
        <v>2.9829469999999998</v>
      </c>
      <c r="E173" s="269">
        <v>91</v>
      </c>
      <c r="F173" s="269">
        <v>9.9157919999999997</v>
      </c>
      <c r="G173" s="269">
        <v>3.3595959999999998</v>
      </c>
      <c r="H173" s="269">
        <v>175</v>
      </c>
      <c r="I173" s="269">
        <v>9.8362809999999996</v>
      </c>
      <c r="J173" s="269">
        <v>3.423991</v>
      </c>
      <c r="K173" s="269">
        <v>315</v>
      </c>
      <c r="L173" s="269">
        <v>9.6896880000000003</v>
      </c>
      <c r="M173" s="269">
        <v>3.6599970000000002</v>
      </c>
    </row>
    <row r="174" spans="1:13" x14ac:dyDescent="0.25">
      <c r="A174" s="270">
        <v>42230</v>
      </c>
      <c r="B174" s="269">
        <v>27</v>
      </c>
      <c r="C174" s="269">
        <v>9.9777319999999996</v>
      </c>
      <c r="D174" s="269">
        <v>2.9756930000000001</v>
      </c>
      <c r="E174" s="269">
        <v>90</v>
      </c>
      <c r="F174" s="269">
        <v>9.9171630000000004</v>
      </c>
      <c r="G174" s="269">
        <v>3.3411569999999999</v>
      </c>
      <c r="H174" s="269">
        <v>174</v>
      </c>
      <c r="I174" s="269">
        <v>9.8350500000000007</v>
      </c>
      <c r="J174" s="269">
        <v>3.4699960000000001</v>
      </c>
      <c r="K174" s="269">
        <v>314</v>
      </c>
      <c r="L174" s="269">
        <v>9.691459</v>
      </c>
      <c r="M174" s="269">
        <v>3.6500309999999998</v>
      </c>
    </row>
    <row r="175" spans="1:13" x14ac:dyDescent="0.25">
      <c r="A175" s="270">
        <v>42233</v>
      </c>
      <c r="B175" s="269">
        <v>24</v>
      </c>
      <c r="C175" s="269">
        <v>9.9800210000000007</v>
      </c>
      <c r="D175" s="269">
        <v>3.0028489999999999</v>
      </c>
      <c r="E175" s="269">
        <v>87</v>
      </c>
      <c r="F175" s="269">
        <v>9.9199199999999994</v>
      </c>
      <c r="G175" s="269">
        <v>3.3404050000000001</v>
      </c>
      <c r="H175" s="269">
        <v>171</v>
      </c>
      <c r="I175" s="269">
        <v>9.8392800000000005</v>
      </c>
      <c r="J175" s="269">
        <v>3.4388480000000001</v>
      </c>
      <c r="K175" s="269">
        <v>311</v>
      </c>
      <c r="L175" s="269">
        <v>9.6951309999999999</v>
      </c>
      <c r="M175" s="269">
        <v>3.6400030000000001</v>
      </c>
    </row>
    <row r="176" spans="1:13" x14ac:dyDescent="0.25">
      <c r="A176" s="270">
        <v>42234</v>
      </c>
      <c r="B176" s="269">
        <v>23</v>
      </c>
      <c r="C176" s="269">
        <v>9.9807430000000004</v>
      </c>
      <c r="D176" s="269">
        <v>3.0199549999999999</v>
      </c>
      <c r="E176" s="269">
        <v>86</v>
      </c>
      <c r="F176" s="269">
        <v>9.9201289999999993</v>
      </c>
      <c r="G176" s="269">
        <v>3.3703569999999998</v>
      </c>
      <c r="H176" s="269">
        <v>170</v>
      </c>
      <c r="I176" s="269">
        <v>9.8399459999999994</v>
      </c>
      <c r="J176" s="269">
        <v>3.4445100000000002</v>
      </c>
      <c r="K176" s="269">
        <v>310</v>
      </c>
      <c r="L176" s="269">
        <v>9.6944630000000007</v>
      </c>
      <c r="M176" s="269">
        <v>3.6599979999999999</v>
      </c>
    </row>
    <row r="177" spans="1:13" x14ac:dyDescent="0.25">
      <c r="A177" s="270">
        <v>42235</v>
      </c>
      <c r="B177" s="269">
        <v>22</v>
      </c>
      <c r="C177" s="269">
        <v>9.981643</v>
      </c>
      <c r="D177" s="269">
        <v>3.0093969999999999</v>
      </c>
      <c r="E177" s="269">
        <v>85</v>
      </c>
      <c r="F177" s="269">
        <v>9.9215339999999994</v>
      </c>
      <c r="G177" s="269">
        <v>3.349548</v>
      </c>
      <c r="H177" s="269">
        <v>169</v>
      </c>
      <c r="I177" s="269">
        <v>9.8406350000000007</v>
      </c>
      <c r="J177" s="269">
        <v>3.4497339999999999</v>
      </c>
      <c r="K177" s="269">
        <v>309</v>
      </c>
      <c r="L177" s="269">
        <v>9.6974359999999997</v>
      </c>
      <c r="M177" s="269">
        <v>3.6349990000000001</v>
      </c>
    </row>
    <row r="178" spans="1:13" x14ac:dyDescent="0.25">
      <c r="A178" s="270">
        <v>42236</v>
      </c>
      <c r="B178" s="269">
        <v>28</v>
      </c>
      <c r="C178" s="269">
        <v>9.9771570000000001</v>
      </c>
      <c r="D178" s="269">
        <v>2.9436810000000002</v>
      </c>
      <c r="E178" s="269">
        <v>91</v>
      </c>
      <c r="F178" s="269">
        <v>9.9160310000000003</v>
      </c>
      <c r="G178" s="269">
        <v>3.34998</v>
      </c>
      <c r="H178" s="269">
        <v>182</v>
      </c>
      <c r="I178" s="269">
        <v>9.8282810000000005</v>
      </c>
      <c r="J178" s="269">
        <v>3.4559850000000001</v>
      </c>
      <c r="K178" s="269">
        <v>364</v>
      </c>
      <c r="L178" s="269">
        <v>9.6458700000000004</v>
      </c>
      <c r="M178" s="269">
        <v>3.6309680000000002</v>
      </c>
    </row>
    <row r="179" spans="1:13" x14ac:dyDescent="0.25">
      <c r="A179" s="270">
        <v>42237</v>
      </c>
      <c r="B179" s="269">
        <v>27</v>
      </c>
      <c r="C179" s="269">
        <v>9.9766539999999999</v>
      </c>
      <c r="D179" s="269">
        <v>3.1200839999999999</v>
      </c>
      <c r="E179" s="269">
        <v>90</v>
      </c>
      <c r="F179" s="269">
        <v>9.9165919999999996</v>
      </c>
      <c r="G179" s="269">
        <v>3.364382</v>
      </c>
      <c r="H179" s="269">
        <v>181</v>
      </c>
      <c r="I179" s="269">
        <v>9.8270389999999992</v>
      </c>
      <c r="J179" s="269">
        <v>3.5006560000000002</v>
      </c>
      <c r="K179" s="269">
        <v>363</v>
      </c>
      <c r="L179" s="269">
        <v>9.6437439999999999</v>
      </c>
      <c r="M179" s="269">
        <v>3.663637</v>
      </c>
    </row>
    <row r="180" spans="1:13" x14ac:dyDescent="0.25">
      <c r="A180" s="270">
        <v>42240</v>
      </c>
      <c r="B180" s="269">
        <v>24</v>
      </c>
      <c r="C180" s="269">
        <v>9.9804379999999995</v>
      </c>
      <c r="D180" s="269">
        <v>2.940051</v>
      </c>
      <c r="E180" s="269">
        <v>87</v>
      </c>
      <c r="F180" s="269">
        <v>9.9185029999999994</v>
      </c>
      <c r="G180" s="269">
        <v>3.3999990000000002</v>
      </c>
      <c r="H180" s="269">
        <v>178</v>
      </c>
      <c r="I180" s="269">
        <v>9.8289329999999993</v>
      </c>
      <c r="J180" s="269">
        <v>3.5199980000000002</v>
      </c>
      <c r="K180" s="269">
        <v>360</v>
      </c>
      <c r="L180" s="269">
        <v>9.6441320000000008</v>
      </c>
      <c r="M180" s="269">
        <v>3.6899950000000001</v>
      </c>
    </row>
    <row r="181" spans="1:13" x14ac:dyDescent="0.25">
      <c r="A181" s="270">
        <v>42241</v>
      </c>
      <c r="B181" s="269">
        <v>23</v>
      </c>
      <c r="C181" s="269">
        <v>9.980162</v>
      </c>
      <c r="D181" s="269">
        <v>3.1112500000000001</v>
      </c>
      <c r="E181" s="269">
        <v>86</v>
      </c>
      <c r="F181" s="269">
        <v>9.9183979999999998</v>
      </c>
      <c r="G181" s="269">
        <v>3.4440010000000001</v>
      </c>
      <c r="H181" s="269">
        <v>177</v>
      </c>
      <c r="I181" s="269">
        <v>9.8294029999999992</v>
      </c>
      <c r="J181" s="269">
        <v>3.5299900000000002</v>
      </c>
      <c r="K181" s="269">
        <v>359</v>
      </c>
      <c r="L181" s="269">
        <v>9.6450849999999999</v>
      </c>
      <c r="M181" s="269">
        <v>3.69</v>
      </c>
    </row>
    <row r="182" spans="1:13" x14ac:dyDescent="0.25">
      <c r="A182" s="270">
        <v>42242</v>
      </c>
      <c r="B182" s="269">
        <v>22</v>
      </c>
      <c r="C182" s="269">
        <v>9.9809920000000005</v>
      </c>
      <c r="D182" s="269">
        <v>3.1163240000000001</v>
      </c>
      <c r="E182" s="269">
        <v>85</v>
      </c>
      <c r="F182" s="269">
        <v>9.9192180000000008</v>
      </c>
      <c r="G182" s="269">
        <v>3.4492189999999998</v>
      </c>
      <c r="H182" s="269">
        <v>176</v>
      </c>
      <c r="I182" s="269">
        <v>9.8305659999999992</v>
      </c>
      <c r="J182" s="269">
        <v>3.5254279999999998</v>
      </c>
      <c r="K182" s="269">
        <v>358</v>
      </c>
      <c r="L182" s="269">
        <v>9.6465680000000003</v>
      </c>
      <c r="M182" s="269">
        <v>3.6842790000000001</v>
      </c>
    </row>
    <row r="183" spans="1:13" x14ac:dyDescent="0.25">
      <c r="A183" s="270">
        <v>42243</v>
      </c>
      <c r="B183" s="269">
        <v>28</v>
      </c>
      <c r="C183" s="269">
        <v>9.9759469999999997</v>
      </c>
      <c r="D183" s="269">
        <v>3.0999850000000002</v>
      </c>
      <c r="E183" s="269">
        <v>91</v>
      </c>
      <c r="F183" s="269">
        <v>9.9147879999999997</v>
      </c>
      <c r="G183" s="269">
        <v>3.3999959999999998</v>
      </c>
      <c r="H183" s="269">
        <v>175</v>
      </c>
      <c r="I183" s="269">
        <v>9.8322369999999992</v>
      </c>
      <c r="J183" s="269">
        <v>3.5100099999999999</v>
      </c>
      <c r="K183" s="269">
        <v>357</v>
      </c>
      <c r="L183" s="269">
        <v>9.6488390000000006</v>
      </c>
      <c r="M183" s="269">
        <v>3.6699950000000001</v>
      </c>
    </row>
    <row r="184" spans="1:13" x14ac:dyDescent="0.25">
      <c r="A184" s="270">
        <v>42244</v>
      </c>
      <c r="B184" s="269">
        <v>27</v>
      </c>
      <c r="C184" s="269">
        <v>9.9769679999999994</v>
      </c>
      <c r="D184" s="269">
        <v>3.078023</v>
      </c>
      <c r="E184" s="269">
        <v>90</v>
      </c>
      <c r="F184" s="269">
        <v>9.9157159999999998</v>
      </c>
      <c r="G184" s="269">
        <v>3.4000170000000001</v>
      </c>
      <c r="H184" s="269">
        <v>174</v>
      </c>
      <c r="I184" s="269">
        <v>9.8336469999999991</v>
      </c>
      <c r="J184" s="269">
        <v>3.5000100000000001</v>
      </c>
      <c r="K184" s="269">
        <v>356</v>
      </c>
      <c r="L184" s="269">
        <v>9.6488669999999992</v>
      </c>
      <c r="M184" s="269">
        <v>3.68</v>
      </c>
    </row>
    <row r="185" spans="1:13" x14ac:dyDescent="0.25">
      <c r="A185" s="270">
        <v>42247</v>
      </c>
      <c r="B185" s="269">
        <v>24</v>
      </c>
      <c r="C185" s="269">
        <v>9.9801780000000004</v>
      </c>
      <c r="D185" s="269">
        <v>2.9792049999999999</v>
      </c>
      <c r="E185" s="269">
        <v>87</v>
      </c>
      <c r="F185" s="269">
        <v>9.9187130000000003</v>
      </c>
      <c r="G185" s="269">
        <v>3.3911660000000001</v>
      </c>
      <c r="H185" s="269">
        <v>171</v>
      </c>
      <c r="I185" s="269">
        <v>9.8359699999999997</v>
      </c>
      <c r="J185" s="269">
        <v>3.5108519999999999</v>
      </c>
      <c r="K185" s="269">
        <v>353</v>
      </c>
      <c r="L185" s="269">
        <v>9.650309</v>
      </c>
      <c r="M185" s="269">
        <v>3.695481</v>
      </c>
    </row>
    <row r="186" spans="1:13" x14ac:dyDescent="0.25">
      <c r="A186" s="270">
        <v>42248</v>
      </c>
      <c r="B186" s="269">
        <v>23</v>
      </c>
      <c r="C186" s="269">
        <v>9.9802339999999994</v>
      </c>
      <c r="D186" s="269">
        <v>3.099936</v>
      </c>
      <c r="E186" s="269">
        <v>86</v>
      </c>
      <c r="F186" s="269">
        <v>9.9199020000000004</v>
      </c>
      <c r="G186" s="269">
        <v>3.3800129999999999</v>
      </c>
      <c r="H186" s="269">
        <v>170</v>
      </c>
      <c r="I186" s="269">
        <v>9.8362789999999993</v>
      </c>
      <c r="J186" s="269">
        <v>3.52474</v>
      </c>
      <c r="K186" s="269">
        <v>352</v>
      </c>
      <c r="L186" s="269">
        <v>9.6514190000000006</v>
      </c>
      <c r="M186" s="269">
        <v>3.6937920000000002</v>
      </c>
    </row>
    <row r="187" spans="1:13" x14ac:dyDescent="0.25">
      <c r="A187" s="270">
        <v>42249</v>
      </c>
      <c r="B187" s="269">
        <v>22</v>
      </c>
      <c r="C187" s="269">
        <v>9.9809420000000006</v>
      </c>
      <c r="D187" s="269">
        <v>3.1245370000000001</v>
      </c>
      <c r="E187" s="269">
        <v>85</v>
      </c>
      <c r="F187" s="269">
        <v>9.9209580000000006</v>
      </c>
      <c r="G187" s="269">
        <v>3.374333</v>
      </c>
      <c r="H187" s="269">
        <v>169</v>
      </c>
      <c r="I187" s="269">
        <v>9.8377839999999992</v>
      </c>
      <c r="J187" s="269">
        <v>3.512467</v>
      </c>
      <c r="K187" s="269">
        <v>351</v>
      </c>
      <c r="L187" s="269">
        <v>9.6536279999999994</v>
      </c>
      <c r="M187" s="269">
        <v>3.6799979999999999</v>
      </c>
    </row>
    <row r="188" spans="1:13" x14ac:dyDescent="0.25">
      <c r="A188" s="270">
        <v>42250</v>
      </c>
      <c r="B188" s="269">
        <v>28</v>
      </c>
      <c r="C188" s="269">
        <v>9.9757429999999996</v>
      </c>
      <c r="D188" s="269">
        <v>3.126341</v>
      </c>
      <c r="E188" s="269">
        <v>91</v>
      </c>
      <c r="F188" s="269">
        <v>9.9155230000000003</v>
      </c>
      <c r="G188" s="269">
        <v>3.3704200000000002</v>
      </c>
      <c r="H188" s="269">
        <v>182</v>
      </c>
      <c r="I188" s="269">
        <v>9.8260860000000001</v>
      </c>
      <c r="J188" s="269">
        <v>3.5009429999999999</v>
      </c>
      <c r="K188" s="269">
        <v>350</v>
      </c>
      <c r="L188" s="269">
        <v>9.6551100000000005</v>
      </c>
      <c r="M188" s="269">
        <v>3.6741579999999998</v>
      </c>
    </row>
    <row r="189" spans="1:13" x14ac:dyDescent="0.25">
      <c r="A189" s="270">
        <v>42251</v>
      </c>
      <c r="B189" s="269">
        <v>27</v>
      </c>
      <c r="C189" s="269">
        <v>9.976699</v>
      </c>
      <c r="D189" s="269">
        <v>3.1140560000000002</v>
      </c>
      <c r="E189" s="269">
        <v>90</v>
      </c>
      <c r="F189" s="269">
        <v>9.9166319999999999</v>
      </c>
      <c r="G189" s="269">
        <v>3.3627549999999999</v>
      </c>
      <c r="H189" s="269">
        <v>181</v>
      </c>
      <c r="I189" s="269">
        <v>9.8275039999999994</v>
      </c>
      <c r="J189" s="269">
        <v>3.491079</v>
      </c>
      <c r="K189" s="269">
        <v>349</v>
      </c>
      <c r="L189" s="269">
        <v>9.6564899999999998</v>
      </c>
      <c r="M189" s="269">
        <v>3.6694179999999998</v>
      </c>
    </row>
    <row r="190" spans="1:13" x14ac:dyDescent="0.25">
      <c r="A190" s="270">
        <v>42254</v>
      </c>
      <c r="B190" s="269">
        <v>24</v>
      </c>
      <c r="C190" s="269">
        <v>9.9793009999999995</v>
      </c>
      <c r="D190" s="269">
        <v>3.1112899999999999</v>
      </c>
      <c r="E190" s="269">
        <v>87</v>
      </c>
      <c r="F190" s="269">
        <v>9.9192970000000003</v>
      </c>
      <c r="G190" s="269">
        <v>3.3666040000000002</v>
      </c>
      <c r="H190" s="269">
        <v>178</v>
      </c>
      <c r="I190" s="269">
        <v>9.8303989999999999</v>
      </c>
      <c r="J190" s="269">
        <v>3.489312</v>
      </c>
      <c r="K190" s="269">
        <v>346</v>
      </c>
      <c r="L190" s="269">
        <v>9.6597600000000003</v>
      </c>
      <c r="M190" s="269">
        <v>3.6647590000000001</v>
      </c>
    </row>
    <row r="191" spans="1:13" x14ac:dyDescent="0.25">
      <c r="A191" s="270">
        <v>42255</v>
      </c>
      <c r="B191" s="269">
        <v>23</v>
      </c>
      <c r="C191" s="269">
        <v>9.9801219999999997</v>
      </c>
      <c r="D191" s="269">
        <v>3.1175359999999999</v>
      </c>
      <c r="E191" s="269">
        <v>86</v>
      </c>
      <c r="F191" s="269">
        <v>9.9196670000000005</v>
      </c>
      <c r="G191" s="269">
        <v>3.3900100000000002</v>
      </c>
      <c r="H191" s="269">
        <v>177</v>
      </c>
      <c r="I191" s="269">
        <v>9.8292179999999991</v>
      </c>
      <c r="J191" s="269">
        <v>3.5338850000000002</v>
      </c>
      <c r="K191" s="269">
        <v>345</v>
      </c>
      <c r="L191" s="269">
        <v>9.6595960000000005</v>
      </c>
      <c r="M191" s="269">
        <v>3.677216</v>
      </c>
    </row>
    <row r="192" spans="1:13" x14ac:dyDescent="0.25">
      <c r="A192" s="270">
        <v>42256</v>
      </c>
      <c r="B192" s="269">
        <v>22</v>
      </c>
      <c r="C192" s="269">
        <v>9.9810879999999997</v>
      </c>
      <c r="D192" s="269">
        <v>3.1005549999999999</v>
      </c>
      <c r="E192" s="269">
        <v>85</v>
      </c>
      <c r="F192" s="269">
        <v>9.9209340000000008</v>
      </c>
      <c r="G192" s="269">
        <v>3.3753649999999999</v>
      </c>
      <c r="H192" s="269">
        <v>176</v>
      </c>
      <c r="I192" s="269">
        <v>9.8327299999999997</v>
      </c>
      <c r="J192" s="269">
        <v>3.4796360000000002</v>
      </c>
      <c r="K192" s="269">
        <v>344</v>
      </c>
      <c r="L192" s="269">
        <v>9.6629769999999997</v>
      </c>
      <c r="M192" s="269">
        <v>3.6499980000000001</v>
      </c>
    </row>
    <row r="193" spans="1:13" x14ac:dyDescent="0.25">
      <c r="A193" s="270">
        <v>42257</v>
      </c>
      <c r="B193" s="269">
        <v>28</v>
      </c>
      <c r="C193" s="269">
        <v>9.9758569999999995</v>
      </c>
      <c r="D193" s="269">
        <v>3.111612</v>
      </c>
      <c r="E193" s="269">
        <v>91</v>
      </c>
      <c r="F193" s="269">
        <v>9.9152850000000008</v>
      </c>
      <c r="G193" s="269">
        <v>3.3799959999999998</v>
      </c>
      <c r="H193" s="269">
        <v>175</v>
      </c>
      <c r="I193" s="269">
        <v>9.8338400000000004</v>
      </c>
      <c r="J193" s="269">
        <v>3.4759039999999999</v>
      </c>
      <c r="K193" s="269">
        <v>343</v>
      </c>
      <c r="L193" s="269">
        <v>9.6638830000000002</v>
      </c>
      <c r="M193" s="269">
        <v>3.6504569999999998</v>
      </c>
    </row>
    <row r="194" spans="1:13" x14ac:dyDescent="0.25">
      <c r="A194" s="270">
        <v>42258</v>
      </c>
      <c r="B194" s="269">
        <v>27</v>
      </c>
      <c r="C194" s="269">
        <v>9.9765800000000002</v>
      </c>
      <c r="D194" s="269">
        <v>3.1299969999999999</v>
      </c>
      <c r="E194" s="269">
        <v>90</v>
      </c>
      <c r="F194" s="269">
        <v>9.9164539999999999</v>
      </c>
      <c r="G194" s="269">
        <v>3.3699949999999999</v>
      </c>
      <c r="H194" s="269">
        <v>174</v>
      </c>
      <c r="I194" s="269">
        <v>9.8359889999999996</v>
      </c>
      <c r="J194" s="269">
        <v>3.449913</v>
      </c>
      <c r="K194" s="269">
        <v>342</v>
      </c>
      <c r="L194" s="269">
        <v>9.6666460000000001</v>
      </c>
      <c r="M194" s="269">
        <v>3.6299969999999999</v>
      </c>
    </row>
    <row r="195" spans="1:13" x14ac:dyDescent="0.25">
      <c r="A195" s="270">
        <v>42261</v>
      </c>
      <c r="B195" s="269">
        <v>24</v>
      </c>
      <c r="C195" s="269">
        <v>9.9788599999999992</v>
      </c>
      <c r="D195" s="269">
        <v>3.177718</v>
      </c>
      <c r="E195" s="269">
        <v>87</v>
      </c>
      <c r="F195" s="269">
        <v>9.9193519999999999</v>
      </c>
      <c r="G195" s="269">
        <v>3.3642910000000001</v>
      </c>
      <c r="H195" s="269">
        <v>171</v>
      </c>
      <c r="I195" s="269">
        <v>9.8376180000000009</v>
      </c>
      <c r="J195" s="269">
        <v>3.474996</v>
      </c>
      <c r="K195" s="269">
        <v>339</v>
      </c>
      <c r="L195" s="269">
        <v>9.6624350000000003</v>
      </c>
      <c r="M195" s="269">
        <v>3.7099980000000001</v>
      </c>
    </row>
    <row r="196" spans="1:13" x14ac:dyDescent="0.25">
      <c r="A196" s="270">
        <v>42262</v>
      </c>
      <c r="B196" s="269">
        <v>23</v>
      </c>
      <c r="C196" s="269">
        <v>9.9798740000000006</v>
      </c>
      <c r="D196" s="269">
        <v>3.1565089999999998</v>
      </c>
      <c r="E196" s="269">
        <v>86</v>
      </c>
      <c r="F196" s="269">
        <v>9.9205740000000002</v>
      </c>
      <c r="G196" s="269">
        <v>3.3514279999999999</v>
      </c>
      <c r="H196" s="269">
        <v>170</v>
      </c>
      <c r="I196" s="269">
        <v>9.8390489999999993</v>
      </c>
      <c r="J196" s="269">
        <v>3.4641299999999999</v>
      </c>
      <c r="K196" s="269">
        <v>338</v>
      </c>
      <c r="L196" s="269">
        <v>9.6650939999999999</v>
      </c>
      <c r="M196" s="269">
        <v>3.6906479999999999</v>
      </c>
    </row>
    <row r="197" spans="1:13" x14ac:dyDescent="0.25">
      <c r="A197" s="270">
        <v>42264</v>
      </c>
      <c r="B197" s="269">
        <v>28</v>
      </c>
      <c r="C197" s="269">
        <v>9.9757840000000009</v>
      </c>
      <c r="D197" s="269">
        <v>3.1210439999999999</v>
      </c>
      <c r="E197" s="269">
        <v>91</v>
      </c>
      <c r="F197" s="269">
        <v>9.9171990000000001</v>
      </c>
      <c r="G197" s="269">
        <v>3.3029929999999998</v>
      </c>
      <c r="H197" s="269">
        <v>182</v>
      </c>
      <c r="I197" s="269">
        <v>9.8320910000000001</v>
      </c>
      <c r="J197" s="269">
        <v>3.3779970000000001</v>
      </c>
      <c r="K197" s="269">
        <v>336</v>
      </c>
      <c r="L197" s="269">
        <v>9.6746610000000004</v>
      </c>
      <c r="M197" s="269">
        <v>3.6029939999999998</v>
      </c>
    </row>
    <row r="198" spans="1:13" x14ac:dyDescent="0.25">
      <c r="A198" s="270">
        <v>42265</v>
      </c>
      <c r="B198" s="269">
        <v>27</v>
      </c>
      <c r="C198" s="269">
        <v>9.9764429999999997</v>
      </c>
      <c r="D198" s="269">
        <v>3.1483500000000002</v>
      </c>
      <c r="E198" s="269">
        <v>90</v>
      </c>
      <c r="F198" s="269">
        <v>9.9185239999999997</v>
      </c>
      <c r="G198" s="269">
        <v>3.2858109999999998</v>
      </c>
      <c r="H198" s="269">
        <v>181</v>
      </c>
      <c r="I198" s="269">
        <v>9.8331180000000007</v>
      </c>
      <c r="J198" s="269">
        <v>3.3755320000000002</v>
      </c>
      <c r="K198" s="269">
        <v>335</v>
      </c>
      <c r="L198" s="269">
        <v>9.6774039999999992</v>
      </c>
      <c r="M198" s="269">
        <v>3.5822660000000002</v>
      </c>
    </row>
    <row r="199" spans="1:13" x14ac:dyDescent="0.25">
      <c r="A199" s="270">
        <v>42268</v>
      </c>
      <c r="B199" s="269">
        <v>24</v>
      </c>
      <c r="C199" s="269">
        <v>9.9793859999999999</v>
      </c>
      <c r="D199" s="269">
        <v>3.098487</v>
      </c>
      <c r="E199" s="269">
        <v>87</v>
      </c>
      <c r="F199" s="269">
        <v>9.9221029999999999</v>
      </c>
      <c r="G199" s="269">
        <v>3.2486299999999999</v>
      </c>
      <c r="H199" s="269">
        <v>178</v>
      </c>
      <c r="I199" s="269">
        <v>9.8378040000000002</v>
      </c>
      <c r="J199" s="269">
        <v>3.3344520000000002</v>
      </c>
      <c r="K199" s="269">
        <v>332</v>
      </c>
      <c r="L199" s="269">
        <v>9.6805409999999998</v>
      </c>
      <c r="M199" s="269">
        <v>3.5783260000000001</v>
      </c>
    </row>
    <row r="200" spans="1:13" x14ac:dyDescent="0.25">
      <c r="A200" s="270">
        <v>42269</v>
      </c>
      <c r="B200" s="269">
        <v>23</v>
      </c>
      <c r="C200" s="269">
        <v>9.9811259999999997</v>
      </c>
      <c r="D200" s="269">
        <v>2.959778</v>
      </c>
      <c r="E200" s="269">
        <v>86</v>
      </c>
      <c r="F200" s="269">
        <v>9.9244800000000009</v>
      </c>
      <c r="G200" s="269">
        <v>3.1853579999999999</v>
      </c>
      <c r="H200" s="269">
        <v>177</v>
      </c>
      <c r="I200" s="269">
        <v>9.8398640000000004</v>
      </c>
      <c r="J200" s="269">
        <v>3.310009</v>
      </c>
      <c r="K200" s="269">
        <v>331</v>
      </c>
      <c r="L200" s="269">
        <v>9.6847549999999991</v>
      </c>
      <c r="M200" s="269">
        <v>3.540251</v>
      </c>
    </row>
    <row r="201" spans="1:13" x14ac:dyDescent="0.25">
      <c r="A201" s="270">
        <v>42270</v>
      </c>
      <c r="B201" s="269">
        <v>22</v>
      </c>
      <c r="C201" s="269">
        <v>9.9817169999999997</v>
      </c>
      <c r="D201" s="269">
        <v>2.9972430000000001</v>
      </c>
      <c r="E201" s="269">
        <v>85</v>
      </c>
      <c r="F201" s="269">
        <v>9.9256820000000001</v>
      </c>
      <c r="G201" s="269">
        <v>3.1711529999999999</v>
      </c>
      <c r="H201" s="269">
        <v>176</v>
      </c>
      <c r="I201" s="269">
        <v>9.8407129999999992</v>
      </c>
      <c r="J201" s="269">
        <v>3.3108810000000002</v>
      </c>
      <c r="K201" s="269">
        <v>330</v>
      </c>
      <c r="L201" s="269">
        <v>9.6842400000000008</v>
      </c>
      <c r="M201" s="269">
        <v>3.556969</v>
      </c>
    </row>
    <row r="202" spans="1:13" x14ac:dyDescent="0.25">
      <c r="A202" s="270">
        <v>42271</v>
      </c>
      <c r="B202" s="269">
        <v>28</v>
      </c>
      <c r="C202" s="269">
        <v>9.9764970000000002</v>
      </c>
      <c r="D202" s="269">
        <v>3.0289329999999999</v>
      </c>
      <c r="E202" s="269">
        <v>91</v>
      </c>
      <c r="F202" s="269">
        <v>9.9202239999999993</v>
      </c>
      <c r="G202" s="269">
        <v>3.1813530000000001</v>
      </c>
      <c r="H202" s="269">
        <v>175</v>
      </c>
      <c r="I202" s="269">
        <v>9.8415009999999992</v>
      </c>
      <c r="J202" s="269">
        <v>3.3130630000000001</v>
      </c>
      <c r="K202" s="269">
        <v>329</v>
      </c>
      <c r="L202" s="269">
        <v>9.681616</v>
      </c>
      <c r="M202" s="269">
        <v>3.5984050000000001</v>
      </c>
    </row>
    <row r="203" spans="1:13" x14ac:dyDescent="0.25">
      <c r="A203" s="270">
        <v>42272</v>
      </c>
      <c r="B203" s="269">
        <v>27</v>
      </c>
      <c r="C203" s="269">
        <v>9.9774010000000004</v>
      </c>
      <c r="D203" s="269">
        <v>3.020025</v>
      </c>
      <c r="E203" s="269">
        <v>90</v>
      </c>
      <c r="F203" s="269">
        <v>9.9213730000000009</v>
      </c>
      <c r="G203" s="269">
        <v>3.1700050000000002</v>
      </c>
      <c r="H203" s="269">
        <v>174</v>
      </c>
      <c r="I203" s="269">
        <v>9.8426170000000006</v>
      </c>
      <c r="J203" s="269">
        <v>3.3082660000000002</v>
      </c>
      <c r="K203" s="269">
        <v>328</v>
      </c>
      <c r="L203" s="269">
        <v>9.6831890000000005</v>
      </c>
      <c r="M203" s="269">
        <v>3.5909589999999998</v>
      </c>
    </row>
    <row r="204" spans="1:13" x14ac:dyDescent="0.25">
      <c r="A204" s="270">
        <v>42275</v>
      </c>
      <c r="B204" s="269">
        <v>24</v>
      </c>
      <c r="C204" s="269">
        <v>9.9799710000000008</v>
      </c>
      <c r="D204" s="269">
        <v>3.0103789999999999</v>
      </c>
      <c r="E204" s="269">
        <v>87</v>
      </c>
      <c r="F204" s="269">
        <v>9.9244190000000003</v>
      </c>
      <c r="G204" s="269">
        <v>3.1513080000000002</v>
      </c>
      <c r="H204" s="269">
        <v>171</v>
      </c>
      <c r="I204" s="269">
        <v>9.8472829999999991</v>
      </c>
      <c r="J204" s="269">
        <v>3.2649560000000002</v>
      </c>
      <c r="K204" s="269">
        <v>325</v>
      </c>
      <c r="L204" s="269">
        <v>9.6853040000000004</v>
      </c>
      <c r="M204" s="269">
        <v>3.599126</v>
      </c>
    </row>
    <row r="205" spans="1:13" x14ac:dyDescent="0.25">
      <c r="A205" s="270">
        <v>42276</v>
      </c>
      <c r="B205" s="269">
        <v>23</v>
      </c>
      <c r="C205" s="269">
        <v>9.980817</v>
      </c>
      <c r="D205" s="269">
        <v>3.008327</v>
      </c>
      <c r="E205" s="269">
        <v>86</v>
      </c>
      <c r="F205" s="269">
        <v>9.9253119999999999</v>
      </c>
      <c r="G205" s="269">
        <v>3.1500010000000001</v>
      </c>
      <c r="H205" s="269">
        <v>170</v>
      </c>
      <c r="I205" s="269">
        <v>9.8488480000000003</v>
      </c>
      <c r="J205" s="269">
        <v>3.2499899999999999</v>
      </c>
      <c r="K205" s="269">
        <v>324</v>
      </c>
      <c r="L205" s="269">
        <v>9.6861680000000003</v>
      </c>
      <c r="M205" s="269">
        <v>3.6000019999999999</v>
      </c>
    </row>
    <row r="206" spans="1:13" x14ac:dyDescent="0.25">
      <c r="A206" s="270">
        <v>42277</v>
      </c>
      <c r="B206" s="269">
        <v>22</v>
      </c>
      <c r="C206" s="269">
        <v>9.9821259999999992</v>
      </c>
      <c r="D206" s="269">
        <v>2.9300739999999998</v>
      </c>
      <c r="E206" s="269">
        <v>85</v>
      </c>
      <c r="F206" s="269">
        <v>9.9266389999999998</v>
      </c>
      <c r="G206" s="269">
        <v>3.1300159999999999</v>
      </c>
      <c r="H206" s="269">
        <v>169</v>
      </c>
      <c r="I206" s="269">
        <v>9.8500420000000002</v>
      </c>
      <c r="J206" s="269">
        <v>3.2430029999999999</v>
      </c>
      <c r="K206" s="269">
        <v>323</v>
      </c>
      <c r="L206" s="269">
        <v>9.6866859999999999</v>
      </c>
      <c r="M206" s="269">
        <v>3.604994</v>
      </c>
    </row>
    <row r="207" spans="1:13" x14ac:dyDescent="0.25">
      <c r="A207" s="270">
        <v>42278</v>
      </c>
      <c r="B207" s="269">
        <v>28</v>
      </c>
      <c r="C207" s="269">
        <v>9.976585</v>
      </c>
      <c r="D207" s="269">
        <v>3.017566</v>
      </c>
      <c r="E207" s="269">
        <v>91</v>
      </c>
      <c r="F207" s="269">
        <v>9.9216250000000006</v>
      </c>
      <c r="G207" s="269">
        <v>3.1250420000000001</v>
      </c>
      <c r="H207" s="269">
        <v>182</v>
      </c>
      <c r="I207" s="269">
        <v>9.8374210000000009</v>
      </c>
      <c r="J207" s="269">
        <v>3.2689949999999999</v>
      </c>
      <c r="K207" s="269">
        <v>322</v>
      </c>
      <c r="L207" s="269">
        <v>9.6873229999999992</v>
      </c>
      <c r="M207" s="269">
        <v>3.6086</v>
      </c>
    </row>
    <row r="208" spans="1:13" x14ac:dyDescent="0.25">
      <c r="A208" s="270">
        <v>42279</v>
      </c>
      <c r="B208" s="269">
        <v>27</v>
      </c>
      <c r="C208" s="269">
        <v>9.9776249999999997</v>
      </c>
      <c r="D208" s="269">
        <v>2.990024</v>
      </c>
      <c r="E208" s="269">
        <v>90</v>
      </c>
      <c r="F208" s="269">
        <v>9.9233419999999999</v>
      </c>
      <c r="G208" s="269">
        <v>3.0900069999999999</v>
      </c>
      <c r="H208" s="269">
        <v>181</v>
      </c>
      <c r="I208" s="269">
        <v>9.8398079999999997</v>
      </c>
      <c r="J208" s="269">
        <v>3.2380100000000001</v>
      </c>
      <c r="K208" s="269">
        <v>321</v>
      </c>
      <c r="L208" s="269">
        <v>9.6935900000000004</v>
      </c>
      <c r="M208" s="269">
        <v>3.5449959999999998</v>
      </c>
    </row>
    <row r="209" spans="1:13" x14ac:dyDescent="0.25">
      <c r="A209" s="270">
        <v>42282</v>
      </c>
      <c r="B209" s="269">
        <v>24</v>
      </c>
      <c r="C209" s="269">
        <v>9.9800850000000008</v>
      </c>
      <c r="D209" s="269">
        <v>2.9932110000000001</v>
      </c>
      <c r="E209" s="269">
        <v>87</v>
      </c>
      <c r="F209" s="269">
        <v>9.9261130000000009</v>
      </c>
      <c r="G209" s="269">
        <v>3.0801509999999999</v>
      </c>
      <c r="H209" s="269">
        <v>178</v>
      </c>
      <c r="I209" s="269">
        <v>9.8432840000000006</v>
      </c>
      <c r="J209" s="269">
        <v>3.22</v>
      </c>
      <c r="K209" s="269">
        <v>318</v>
      </c>
      <c r="L209" s="269">
        <v>9.696726</v>
      </c>
      <c r="M209" s="269">
        <v>3.54067</v>
      </c>
    </row>
    <row r="210" spans="1:13" x14ac:dyDescent="0.25">
      <c r="A210" s="270">
        <v>42283</v>
      </c>
      <c r="B210" s="269">
        <v>23</v>
      </c>
      <c r="C210" s="269">
        <v>9.9809970000000003</v>
      </c>
      <c r="D210" s="269">
        <v>2.9800460000000002</v>
      </c>
      <c r="E210" s="269">
        <v>86</v>
      </c>
      <c r="F210" s="269">
        <v>9.9270689999999995</v>
      </c>
      <c r="G210" s="269">
        <v>3.0753539999999999</v>
      </c>
      <c r="H210" s="269">
        <v>177</v>
      </c>
      <c r="I210" s="269">
        <v>9.8450319999999998</v>
      </c>
      <c r="J210" s="269">
        <v>3.201505</v>
      </c>
      <c r="K210" s="269">
        <v>317</v>
      </c>
      <c r="L210" s="269">
        <v>9.7018489999999993</v>
      </c>
      <c r="M210" s="269">
        <v>3.4899969999999998</v>
      </c>
    </row>
    <row r="211" spans="1:13" x14ac:dyDescent="0.25">
      <c r="A211" s="270">
        <v>42284</v>
      </c>
      <c r="B211" s="269">
        <v>22</v>
      </c>
      <c r="C211" s="269">
        <v>9.9817999999999998</v>
      </c>
      <c r="D211" s="269">
        <v>2.9836119999999999</v>
      </c>
      <c r="E211" s="269">
        <v>85</v>
      </c>
      <c r="F211" s="269">
        <v>9.9278189999999995</v>
      </c>
      <c r="G211" s="269">
        <v>3.079304</v>
      </c>
      <c r="H211" s="269">
        <v>176</v>
      </c>
      <c r="I211" s="269">
        <v>9.8473609999999994</v>
      </c>
      <c r="J211" s="269">
        <v>3.1705559999999999</v>
      </c>
      <c r="K211" s="269">
        <v>316</v>
      </c>
      <c r="L211" s="269">
        <v>9.7077220000000004</v>
      </c>
      <c r="M211" s="269">
        <v>3.4300009999999999</v>
      </c>
    </row>
    <row r="212" spans="1:13" x14ac:dyDescent="0.25">
      <c r="A212" s="270">
        <v>42285</v>
      </c>
      <c r="B212" s="269">
        <v>28</v>
      </c>
      <c r="C212" s="269">
        <v>9.9768570000000008</v>
      </c>
      <c r="D212" s="269">
        <v>2.9824310000000001</v>
      </c>
      <c r="E212" s="269">
        <v>91</v>
      </c>
      <c r="F212" s="269">
        <v>9.9217490000000002</v>
      </c>
      <c r="G212" s="269">
        <v>3.1200589999999999</v>
      </c>
      <c r="H212" s="269">
        <v>175</v>
      </c>
      <c r="I212" s="269">
        <v>9.8482409999999998</v>
      </c>
      <c r="J212" s="269">
        <v>3.170007</v>
      </c>
      <c r="K212" s="269">
        <v>315</v>
      </c>
      <c r="L212" s="269">
        <v>9.7127839999999992</v>
      </c>
      <c r="M212" s="269">
        <v>3.379534</v>
      </c>
    </row>
    <row r="213" spans="1:13" x14ac:dyDescent="0.25">
      <c r="A213" s="270">
        <v>42286</v>
      </c>
      <c r="B213" s="269">
        <v>27</v>
      </c>
      <c r="C213" s="269">
        <v>9.9777159999999991</v>
      </c>
      <c r="D213" s="269">
        <v>2.9778359999999999</v>
      </c>
      <c r="E213" s="269">
        <v>90</v>
      </c>
      <c r="F213" s="269">
        <v>9.9224390000000007</v>
      </c>
      <c r="G213" s="269">
        <v>3.1266910000000001</v>
      </c>
      <c r="H213" s="269">
        <v>174</v>
      </c>
      <c r="I213" s="269">
        <v>9.8490640000000003</v>
      </c>
      <c r="J213" s="269">
        <v>3.170671</v>
      </c>
      <c r="K213" s="269">
        <v>314</v>
      </c>
      <c r="L213" s="269">
        <v>9.7101159999999993</v>
      </c>
      <c r="M213" s="269">
        <v>3.4227300000000001</v>
      </c>
    </row>
    <row r="214" spans="1:13" x14ac:dyDescent="0.25">
      <c r="A214" s="270">
        <v>42289</v>
      </c>
      <c r="B214" s="269">
        <v>24</v>
      </c>
      <c r="C214" s="269">
        <v>9.9802730000000004</v>
      </c>
      <c r="D214" s="269">
        <v>2.964899</v>
      </c>
      <c r="E214" s="269">
        <v>87</v>
      </c>
      <c r="F214" s="269">
        <v>9.9251640000000005</v>
      </c>
      <c r="G214" s="269">
        <v>3.1200109999999999</v>
      </c>
      <c r="H214" s="269">
        <v>171</v>
      </c>
      <c r="I214" s="269">
        <v>9.8517399999999995</v>
      </c>
      <c r="J214" s="269">
        <v>3.1682350000000001</v>
      </c>
      <c r="K214" s="269">
        <v>311</v>
      </c>
      <c r="L214" s="269">
        <v>9.7098530000000007</v>
      </c>
      <c r="M214" s="269">
        <v>3.4589759999999998</v>
      </c>
    </row>
    <row r="215" spans="1:13" x14ac:dyDescent="0.25">
      <c r="A215" s="270">
        <v>42290</v>
      </c>
      <c r="B215" s="269">
        <v>23</v>
      </c>
      <c r="C215" s="269">
        <v>9.9809970000000003</v>
      </c>
      <c r="D215" s="269">
        <v>2.9800460000000002</v>
      </c>
      <c r="E215" s="269">
        <v>86</v>
      </c>
      <c r="F215" s="269">
        <v>9.9260549999999999</v>
      </c>
      <c r="G215" s="269">
        <v>3.1184310000000002</v>
      </c>
      <c r="H215" s="269">
        <v>170</v>
      </c>
      <c r="I215" s="269">
        <v>9.8525130000000001</v>
      </c>
      <c r="J215" s="269">
        <v>3.1700080000000002</v>
      </c>
      <c r="K215" s="269">
        <v>310</v>
      </c>
      <c r="L215" s="269">
        <v>9.7107609999999998</v>
      </c>
      <c r="M215" s="269">
        <v>3.4589509999999999</v>
      </c>
    </row>
    <row r="216" spans="1:13" x14ac:dyDescent="0.25">
      <c r="A216" s="270">
        <v>42291</v>
      </c>
      <c r="B216" s="269">
        <v>22</v>
      </c>
      <c r="C216" s="269">
        <v>9.9818219999999993</v>
      </c>
      <c r="D216" s="269">
        <v>2.9799989999999998</v>
      </c>
      <c r="E216" s="269">
        <v>85</v>
      </c>
      <c r="F216" s="269">
        <v>9.9273369999999996</v>
      </c>
      <c r="G216" s="269">
        <v>3.1000169999999998</v>
      </c>
      <c r="H216" s="269">
        <v>169</v>
      </c>
      <c r="I216" s="269">
        <v>9.8538239999999995</v>
      </c>
      <c r="J216" s="269">
        <v>3.16</v>
      </c>
      <c r="K216" s="269">
        <v>309</v>
      </c>
      <c r="L216" s="269">
        <v>9.7164420000000007</v>
      </c>
      <c r="M216" s="269">
        <v>3.3999980000000001</v>
      </c>
    </row>
    <row r="217" spans="1:13" x14ac:dyDescent="0.25">
      <c r="A217" s="270">
        <v>42292</v>
      </c>
      <c r="B217" s="269">
        <v>28</v>
      </c>
      <c r="C217" s="269">
        <v>9.9767209999999995</v>
      </c>
      <c r="D217" s="269">
        <v>2.9999980000000002</v>
      </c>
      <c r="E217" s="269">
        <v>91</v>
      </c>
      <c r="F217" s="269">
        <v>9.9224969999999999</v>
      </c>
      <c r="G217" s="269">
        <v>3.090001</v>
      </c>
      <c r="H217" s="269">
        <v>182</v>
      </c>
      <c r="I217" s="269">
        <v>9.8398190000000003</v>
      </c>
      <c r="J217" s="269">
        <v>3.2199939999999998</v>
      </c>
      <c r="K217" s="269">
        <v>364</v>
      </c>
      <c r="L217" s="269">
        <v>9.6610370000000003</v>
      </c>
      <c r="M217" s="269">
        <v>3.470002</v>
      </c>
    </row>
    <row r="218" spans="1:13" x14ac:dyDescent="0.25">
      <c r="A218" s="270">
        <v>42293</v>
      </c>
      <c r="B218" s="269">
        <v>27</v>
      </c>
      <c r="C218" s="269">
        <v>9.9774410000000007</v>
      </c>
      <c r="D218" s="269">
        <v>3.0146670000000002</v>
      </c>
      <c r="E218" s="269">
        <v>90</v>
      </c>
      <c r="F218" s="269">
        <v>9.9230529999999995</v>
      </c>
      <c r="G218" s="269">
        <v>3.101747</v>
      </c>
      <c r="H218" s="269">
        <v>181</v>
      </c>
      <c r="I218" s="269">
        <v>9.8406850000000006</v>
      </c>
      <c r="J218" s="269">
        <v>3.2199949999999999</v>
      </c>
      <c r="K218" s="269">
        <v>363</v>
      </c>
      <c r="L218" s="269">
        <v>9.6638199999999994</v>
      </c>
      <c r="M218" s="269">
        <v>3.449999</v>
      </c>
    </row>
    <row r="219" spans="1:13" x14ac:dyDescent="0.25">
      <c r="A219" s="270">
        <v>42296</v>
      </c>
      <c r="B219" s="269">
        <v>24</v>
      </c>
      <c r="C219" s="269">
        <v>9.9799950000000006</v>
      </c>
      <c r="D219" s="269">
        <v>3.0067650000000001</v>
      </c>
      <c r="E219" s="269">
        <v>87</v>
      </c>
      <c r="F219" s="269">
        <v>9.9254020000000001</v>
      </c>
      <c r="G219" s="269">
        <v>3.1100140000000001</v>
      </c>
      <c r="H219" s="269">
        <v>178</v>
      </c>
      <c r="I219" s="269">
        <v>9.842803</v>
      </c>
      <c r="J219" s="269">
        <v>3.2300399999999998</v>
      </c>
      <c r="K219" s="269">
        <v>360</v>
      </c>
      <c r="L219" s="269">
        <v>9.666506</v>
      </c>
      <c r="M219" s="269">
        <v>3.4499949999999999</v>
      </c>
    </row>
    <row r="220" spans="1:13" x14ac:dyDescent="0.25">
      <c r="A220" s="270">
        <v>42297</v>
      </c>
      <c r="B220" s="269">
        <v>23</v>
      </c>
      <c r="C220" s="269">
        <v>9.9807430000000004</v>
      </c>
      <c r="D220" s="269">
        <v>3.0199549999999999</v>
      </c>
      <c r="E220" s="269">
        <v>86</v>
      </c>
      <c r="F220" s="269">
        <v>9.9257329999999993</v>
      </c>
      <c r="G220" s="269">
        <v>3.1321119999999998</v>
      </c>
      <c r="H220" s="269">
        <v>177</v>
      </c>
      <c r="I220" s="269">
        <v>9.8422450000000001</v>
      </c>
      <c r="J220" s="269">
        <v>3.2600039999999999</v>
      </c>
      <c r="K220" s="269">
        <v>359</v>
      </c>
      <c r="L220" s="269">
        <v>9.6664589999999997</v>
      </c>
      <c r="M220" s="269">
        <v>3.4601099999999998</v>
      </c>
    </row>
    <row r="221" spans="1:13" x14ac:dyDescent="0.25">
      <c r="A221" s="270">
        <v>42298</v>
      </c>
      <c r="B221" s="269">
        <v>22</v>
      </c>
      <c r="C221" s="269">
        <v>9.9815330000000007</v>
      </c>
      <c r="D221" s="269">
        <v>3.0274640000000002</v>
      </c>
      <c r="E221" s="269">
        <v>85</v>
      </c>
      <c r="F221" s="269">
        <v>9.9268719999999995</v>
      </c>
      <c r="G221" s="269">
        <v>3.1200019999999999</v>
      </c>
      <c r="H221" s="269">
        <v>176</v>
      </c>
      <c r="I221" s="269">
        <v>9.8431230000000003</v>
      </c>
      <c r="J221" s="269">
        <v>3.259989</v>
      </c>
      <c r="K221" s="269">
        <v>358</v>
      </c>
      <c r="L221" s="269">
        <v>9.6662169999999996</v>
      </c>
      <c r="M221" s="269">
        <v>3.4723790000000001</v>
      </c>
    </row>
    <row r="222" spans="1:13" x14ac:dyDescent="0.25">
      <c r="A222" s="270">
        <v>42299</v>
      </c>
      <c r="B222" s="269">
        <v>28</v>
      </c>
      <c r="C222" s="269">
        <v>9.9765099999999993</v>
      </c>
      <c r="D222" s="269">
        <v>3.0272540000000001</v>
      </c>
      <c r="E222" s="269">
        <v>91</v>
      </c>
      <c r="F222" s="269">
        <v>9.9217220000000008</v>
      </c>
      <c r="G222" s="269">
        <v>3.1211440000000001</v>
      </c>
      <c r="H222" s="269">
        <v>175</v>
      </c>
      <c r="I222" s="269">
        <v>9.8444710000000004</v>
      </c>
      <c r="J222" s="269">
        <v>3.2500010000000001</v>
      </c>
      <c r="K222" s="269">
        <v>357</v>
      </c>
      <c r="L222" s="269">
        <v>9.6681989999999995</v>
      </c>
      <c r="M222" s="269">
        <v>3.4607190000000001</v>
      </c>
    </row>
    <row r="223" spans="1:13" x14ac:dyDescent="0.25">
      <c r="A223" s="270">
        <v>42300</v>
      </c>
      <c r="B223" s="269">
        <v>27</v>
      </c>
      <c r="C223" s="269">
        <v>9.9773700000000005</v>
      </c>
      <c r="D223" s="269">
        <v>3.0241769999999999</v>
      </c>
      <c r="E223" s="269">
        <v>90</v>
      </c>
      <c r="F223" s="269">
        <v>9.9224949999999996</v>
      </c>
      <c r="G223" s="269">
        <v>3.1244160000000001</v>
      </c>
      <c r="H223" s="269">
        <v>174</v>
      </c>
      <c r="I223" s="269">
        <v>9.845815</v>
      </c>
      <c r="J223" s="269">
        <v>3.2399900000000001</v>
      </c>
      <c r="K223" s="269">
        <v>356</v>
      </c>
      <c r="L223" s="269">
        <v>9.6690100000000001</v>
      </c>
      <c r="M223" s="269">
        <v>3.461668</v>
      </c>
    </row>
    <row r="224" spans="1:13" x14ac:dyDescent="0.25">
      <c r="A224" s="270">
        <v>42303</v>
      </c>
      <c r="B224" s="269">
        <v>24</v>
      </c>
      <c r="C224" s="269">
        <v>9.9799070000000007</v>
      </c>
      <c r="D224" s="269">
        <v>3.0200179999999999</v>
      </c>
      <c r="E224" s="269">
        <v>87</v>
      </c>
      <c r="F224" s="269">
        <v>9.9249259999999992</v>
      </c>
      <c r="G224" s="269">
        <v>3.1300089999999998</v>
      </c>
      <c r="H224" s="269">
        <v>171</v>
      </c>
      <c r="I224" s="269">
        <v>9.8488930000000003</v>
      </c>
      <c r="J224" s="269">
        <v>3.2300080000000002</v>
      </c>
      <c r="K224" s="269">
        <v>353</v>
      </c>
      <c r="L224" s="269">
        <v>9.670026</v>
      </c>
      <c r="M224" s="269">
        <v>3.4800049999999998</v>
      </c>
    </row>
    <row r="225" spans="1:13" x14ac:dyDescent="0.25">
      <c r="A225" s="270">
        <v>42304</v>
      </c>
      <c r="B225" s="269">
        <v>23</v>
      </c>
      <c r="C225" s="269">
        <v>9.9804379999999995</v>
      </c>
      <c r="D225" s="269">
        <v>3.0678800000000002</v>
      </c>
      <c r="E225" s="269">
        <v>86</v>
      </c>
      <c r="F225" s="269">
        <v>9.9253999999999998</v>
      </c>
      <c r="G225" s="269">
        <v>3.1462620000000001</v>
      </c>
      <c r="H225" s="269">
        <v>170</v>
      </c>
      <c r="I225" s="269">
        <v>9.8493110000000001</v>
      </c>
      <c r="J225" s="269">
        <v>3.2398829999999998</v>
      </c>
      <c r="K225" s="269">
        <v>352</v>
      </c>
      <c r="L225" s="269">
        <v>9.6715689999999999</v>
      </c>
      <c r="M225" s="269">
        <v>3.4730180000000002</v>
      </c>
    </row>
    <row r="226" spans="1:13" x14ac:dyDescent="0.25">
      <c r="A226" s="270">
        <v>42305</v>
      </c>
      <c r="B226" s="269">
        <v>22</v>
      </c>
      <c r="C226" s="269">
        <v>9.9815860000000001</v>
      </c>
      <c r="D226" s="269">
        <v>3.0187590000000002</v>
      </c>
      <c r="E226" s="269">
        <v>85</v>
      </c>
      <c r="F226" s="269">
        <v>9.9269040000000004</v>
      </c>
      <c r="G226" s="269">
        <v>3.118627</v>
      </c>
      <c r="H226" s="269">
        <v>169</v>
      </c>
      <c r="I226" s="269">
        <v>9.8494609999999998</v>
      </c>
      <c r="J226" s="269">
        <v>3.25576</v>
      </c>
      <c r="K226" s="269">
        <v>351</v>
      </c>
      <c r="L226" s="269">
        <v>9.6688419999999997</v>
      </c>
      <c r="M226" s="269">
        <v>3.5128219999999999</v>
      </c>
    </row>
    <row r="227" spans="1:13" x14ac:dyDescent="0.25">
      <c r="A227" s="270">
        <v>42306</v>
      </c>
      <c r="B227" s="269">
        <v>28</v>
      </c>
      <c r="C227" s="269">
        <v>9.9766759999999994</v>
      </c>
      <c r="D227" s="269">
        <v>3.005811</v>
      </c>
      <c r="E227" s="269">
        <v>91</v>
      </c>
      <c r="F227" s="269">
        <v>9.920928</v>
      </c>
      <c r="G227" s="269">
        <v>3.1530550000000002</v>
      </c>
      <c r="H227" s="269">
        <v>182</v>
      </c>
      <c r="I227" s="269">
        <v>9.8344349999999991</v>
      </c>
      <c r="J227" s="269">
        <v>3.3300459999999998</v>
      </c>
      <c r="K227" s="269">
        <v>350</v>
      </c>
      <c r="L227" s="269">
        <v>9.6663809999999994</v>
      </c>
      <c r="M227" s="269">
        <v>3.5499429999999998</v>
      </c>
    </row>
    <row r="228" spans="1:13" x14ac:dyDescent="0.25">
      <c r="A228" s="270">
        <v>42307</v>
      </c>
      <c r="B228" s="269">
        <v>27</v>
      </c>
      <c r="C228" s="269">
        <v>9.9775399999999994</v>
      </c>
      <c r="D228" s="269">
        <v>3.0014080000000001</v>
      </c>
      <c r="E228" s="269">
        <v>90</v>
      </c>
      <c r="F228" s="269">
        <v>9.9224829999999997</v>
      </c>
      <c r="G228" s="269">
        <v>3.1249030000000002</v>
      </c>
      <c r="H228" s="269">
        <v>181</v>
      </c>
      <c r="I228" s="269">
        <v>9.8363010000000006</v>
      </c>
      <c r="J228" s="269">
        <v>3.3100770000000002</v>
      </c>
      <c r="K228" s="269">
        <v>349</v>
      </c>
      <c r="L228" s="269">
        <v>9.6691099999999999</v>
      </c>
      <c r="M228" s="269">
        <v>3.5299960000000001</v>
      </c>
    </row>
    <row r="229" spans="1:13" x14ac:dyDescent="0.25">
      <c r="A229" s="270">
        <v>42311</v>
      </c>
      <c r="B229" s="269">
        <v>23</v>
      </c>
      <c r="C229" s="269">
        <v>9.9810140000000001</v>
      </c>
      <c r="D229" s="269">
        <v>2.9773749999999999</v>
      </c>
      <c r="E229" s="269">
        <v>86</v>
      </c>
      <c r="F229" s="269">
        <v>9.9260199999999994</v>
      </c>
      <c r="G229" s="269">
        <v>3.1199180000000002</v>
      </c>
      <c r="H229" s="269">
        <v>177</v>
      </c>
      <c r="I229" s="269">
        <v>9.8389120000000005</v>
      </c>
      <c r="J229" s="269">
        <v>3.330009</v>
      </c>
      <c r="K229" s="269">
        <v>345</v>
      </c>
      <c r="L229" s="269">
        <v>9.6724589999999999</v>
      </c>
      <c r="M229" s="269">
        <v>3.5335580000000002</v>
      </c>
    </row>
    <row r="230" spans="1:13" x14ac:dyDescent="0.25">
      <c r="A230" s="270">
        <v>42312</v>
      </c>
      <c r="B230" s="269">
        <v>22</v>
      </c>
      <c r="C230" s="269">
        <v>9.9820860000000007</v>
      </c>
      <c r="D230" s="269">
        <v>2.9366430000000001</v>
      </c>
      <c r="E230" s="269">
        <v>85</v>
      </c>
      <c r="F230" s="269">
        <v>9.9257570000000008</v>
      </c>
      <c r="G230" s="269">
        <v>3.167929</v>
      </c>
      <c r="H230" s="269">
        <v>176</v>
      </c>
      <c r="I230" s="269">
        <v>9.8395299999999999</v>
      </c>
      <c r="J230" s="269">
        <v>3.3358720000000002</v>
      </c>
      <c r="K230" s="269">
        <v>344</v>
      </c>
      <c r="L230" s="269">
        <v>9.6717150000000007</v>
      </c>
      <c r="M230" s="269">
        <v>3.5521530000000001</v>
      </c>
    </row>
    <row r="231" spans="1:13" x14ac:dyDescent="0.25">
      <c r="A231" s="270">
        <v>42313</v>
      </c>
      <c r="B231" s="269">
        <v>28</v>
      </c>
      <c r="C231" s="269">
        <v>9.9767259999999993</v>
      </c>
      <c r="D231" s="269">
        <v>2.999352</v>
      </c>
      <c r="E231" s="269">
        <v>91</v>
      </c>
      <c r="F231" s="269">
        <v>9.9206120000000002</v>
      </c>
      <c r="G231" s="269">
        <v>3.165756</v>
      </c>
      <c r="H231" s="269">
        <v>175</v>
      </c>
      <c r="I231" s="269">
        <v>9.8409460000000006</v>
      </c>
      <c r="J231" s="269">
        <v>3.3248509999999998</v>
      </c>
      <c r="K231" s="269">
        <v>343</v>
      </c>
      <c r="L231" s="269">
        <v>9.6698920000000008</v>
      </c>
      <c r="M231" s="269">
        <v>3.582967</v>
      </c>
    </row>
    <row r="232" spans="1:13" x14ac:dyDescent="0.25">
      <c r="A232" s="270">
        <v>42314</v>
      </c>
      <c r="B232" s="269">
        <v>27</v>
      </c>
      <c r="C232" s="269">
        <v>9.9777120000000004</v>
      </c>
      <c r="D232" s="269">
        <v>2.9783719999999998</v>
      </c>
      <c r="E232" s="269">
        <v>90</v>
      </c>
      <c r="F232" s="269">
        <v>9.9213900000000006</v>
      </c>
      <c r="G232" s="269">
        <v>3.169314</v>
      </c>
      <c r="H232" s="269">
        <v>174</v>
      </c>
      <c r="I232" s="269">
        <v>9.8406929999999999</v>
      </c>
      <c r="J232" s="269">
        <v>3.3493650000000001</v>
      </c>
      <c r="K232" s="269">
        <v>342</v>
      </c>
      <c r="L232" s="269">
        <v>9.6650679999999998</v>
      </c>
      <c r="M232" s="269">
        <v>3.6477759999999999</v>
      </c>
    </row>
    <row r="233" spans="1:13" x14ac:dyDescent="0.25">
      <c r="A233" s="270">
        <v>42317</v>
      </c>
      <c r="B233" s="269">
        <v>24</v>
      </c>
      <c r="C233" s="269">
        <v>9.9801629999999992</v>
      </c>
      <c r="D233" s="269">
        <v>2.9814639999999999</v>
      </c>
      <c r="E233" s="269">
        <v>87</v>
      </c>
      <c r="F233" s="269">
        <v>9.9242120000000007</v>
      </c>
      <c r="G233" s="269">
        <v>3.1600039999999998</v>
      </c>
      <c r="H233" s="269">
        <v>171</v>
      </c>
      <c r="I233" s="269">
        <v>9.8421699999999994</v>
      </c>
      <c r="J233" s="269">
        <v>3.3760210000000002</v>
      </c>
      <c r="K233" s="269">
        <v>339</v>
      </c>
      <c r="L233" s="269">
        <v>9.6649960000000004</v>
      </c>
      <c r="M233" s="269">
        <v>3.6808749999999999</v>
      </c>
    </row>
    <row r="234" spans="1:13" x14ac:dyDescent="0.25">
      <c r="A234" s="270">
        <v>42318</v>
      </c>
      <c r="B234" s="269">
        <v>23</v>
      </c>
      <c r="C234" s="269">
        <v>9.9809020000000004</v>
      </c>
      <c r="D234" s="269">
        <v>2.9949720000000002</v>
      </c>
      <c r="E234" s="269">
        <v>86</v>
      </c>
      <c r="F234" s="269">
        <v>9.9252120000000001</v>
      </c>
      <c r="G234" s="269">
        <v>3.1542500000000002</v>
      </c>
      <c r="H234" s="269">
        <v>170</v>
      </c>
      <c r="I234" s="269">
        <v>9.84239</v>
      </c>
      <c r="J234" s="269">
        <v>3.39107</v>
      </c>
      <c r="K234" s="269">
        <v>338</v>
      </c>
      <c r="L234" s="269">
        <v>9.6651509999999998</v>
      </c>
      <c r="M234" s="269">
        <v>3.6899980000000001</v>
      </c>
    </row>
    <row r="235" spans="1:13" x14ac:dyDescent="0.25">
      <c r="A235" s="270">
        <v>42319</v>
      </c>
      <c r="B235" s="269">
        <v>22</v>
      </c>
      <c r="C235" s="269">
        <v>9.9817820000000008</v>
      </c>
      <c r="D235" s="269">
        <v>2.9865680000000001</v>
      </c>
      <c r="E235" s="269">
        <v>85</v>
      </c>
      <c r="F235" s="269">
        <v>9.9247019999999999</v>
      </c>
      <c r="G235" s="269">
        <v>3.2132869999999998</v>
      </c>
      <c r="H235" s="269">
        <v>169</v>
      </c>
      <c r="I235" s="269">
        <v>9.8442609999999995</v>
      </c>
      <c r="J235" s="269">
        <v>3.3700009999999998</v>
      </c>
      <c r="K235" s="269">
        <v>337</v>
      </c>
      <c r="L235" s="269">
        <v>9.6680379999999992</v>
      </c>
      <c r="M235" s="269">
        <v>3.6679430000000002</v>
      </c>
    </row>
    <row r="236" spans="1:13" x14ac:dyDescent="0.25">
      <c r="A236" s="270">
        <v>42320</v>
      </c>
      <c r="B236" s="269">
        <v>28</v>
      </c>
      <c r="C236" s="269">
        <v>9.9763819999999992</v>
      </c>
      <c r="D236" s="269">
        <v>3.0437889999999999</v>
      </c>
      <c r="E236" s="269">
        <v>91</v>
      </c>
      <c r="F236" s="269">
        <v>9.9200140000000001</v>
      </c>
      <c r="G236" s="269">
        <v>3.1897950000000002</v>
      </c>
      <c r="H236" s="269">
        <v>182</v>
      </c>
      <c r="I236" s="269">
        <v>9.8293029999999995</v>
      </c>
      <c r="J236" s="269">
        <v>3.43506</v>
      </c>
      <c r="K236" s="269">
        <v>336</v>
      </c>
      <c r="L236" s="269">
        <v>9.6705900000000007</v>
      </c>
      <c r="M236" s="269">
        <v>3.6496149999999998</v>
      </c>
    </row>
    <row r="237" spans="1:13" x14ac:dyDescent="0.25">
      <c r="A237" s="270">
        <v>42321</v>
      </c>
      <c r="B237" s="269">
        <v>27</v>
      </c>
      <c r="C237" s="269">
        <v>9.9776129999999998</v>
      </c>
      <c r="D237" s="269">
        <v>2.9916309999999999</v>
      </c>
      <c r="E237" s="269">
        <v>90</v>
      </c>
      <c r="F237" s="269">
        <v>9.9209960000000006</v>
      </c>
      <c r="G237" s="269">
        <v>3.1853250000000002</v>
      </c>
      <c r="H237" s="269">
        <v>181</v>
      </c>
      <c r="I237" s="269">
        <v>9.8301459999999992</v>
      </c>
      <c r="J237" s="269">
        <v>3.4366850000000002</v>
      </c>
      <c r="K237" s="269">
        <v>335</v>
      </c>
      <c r="L237" s="269">
        <v>9.6731470000000002</v>
      </c>
      <c r="M237" s="269">
        <v>3.631135</v>
      </c>
    </row>
    <row r="238" spans="1:13" x14ac:dyDescent="0.25">
      <c r="A238" s="270">
        <v>42325</v>
      </c>
      <c r="B238" s="269">
        <v>23</v>
      </c>
      <c r="C238" s="269">
        <v>9.9808699999999995</v>
      </c>
      <c r="D238" s="269">
        <v>3</v>
      </c>
      <c r="E238" s="269">
        <v>86</v>
      </c>
      <c r="F238" s="269">
        <v>9.9243220000000001</v>
      </c>
      <c r="G238" s="269">
        <v>3.1920730000000002</v>
      </c>
      <c r="H238" s="269">
        <v>177</v>
      </c>
      <c r="I238" s="269">
        <v>9.8341550000000009</v>
      </c>
      <c r="J238" s="269">
        <v>3.4300039999999998</v>
      </c>
      <c r="K238" s="269">
        <v>331</v>
      </c>
      <c r="L238" s="269">
        <v>9.6754300000000004</v>
      </c>
      <c r="M238" s="269">
        <v>3.648485</v>
      </c>
    </row>
    <row r="239" spans="1:13" x14ac:dyDescent="0.25">
      <c r="A239" s="270">
        <v>42326</v>
      </c>
      <c r="B239" s="269">
        <v>22</v>
      </c>
      <c r="C239" s="269">
        <v>9.9817049999999998</v>
      </c>
      <c r="D239" s="269">
        <v>2.9992139999999998</v>
      </c>
      <c r="E239" s="269">
        <v>85</v>
      </c>
      <c r="F239" s="269">
        <v>9.9257580000000001</v>
      </c>
      <c r="G239" s="269">
        <v>3.1678860000000002</v>
      </c>
      <c r="H239" s="269">
        <v>176</v>
      </c>
      <c r="I239" s="269">
        <v>9.8357089999999996</v>
      </c>
      <c r="J239" s="269">
        <v>3.4166300000000001</v>
      </c>
      <c r="K239" s="269">
        <v>330</v>
      </c>
      <c r="L239" s="269">
        <v>9.6814009999999993</v>
      </c>
      <c r="M239" s="269">
        <v>3.5900029999999998</v>
      </c>
    </row>
    <row r="240" spans="1:13" x14ac:dyDescent="0.25">
      <c r="A240" s="270">
        <v>42327</v>
      </c>
      <c r="B240" s="269">
        <v>28</v>
      </c>
      <c r="C240" s="269">
        <v>9.9767759999999992</v>
      </c>
      <c r="D240" s="269">
        <v>2.9928940000000002</v>
      </c>
      <c r="E240" s="269">
        <v>91</v>
      </c>
      <c r="F240" s="269">
        <v>9.919511</v>
      </c>
      <c r="G240" s="269">
        <v>3.2100170000000001</v>
      </c>
      <c r="H240" s="269">
        <v>175</v>
      </c>
      <c r="I240" s="269">
        <v>9.8374629999999996</v>
      </c>
      <c r="J240" s="269">
        <v>3.3988619999999998</v>
      </c>
      <c r="K240" s="269">
        <v>329</v>
      </c>
      <c r="L240" s="269">
        <v>9.6831929999999993</v>
      </c>
      <c r="M240" s="269">
        <v>3.5799979999999998</v>
      </c>
    </row>
    <row r="241" spans="1:13" x14ac:dyDescent="0.25">
      <c r="A241" s="270">
        <v>42328</v>
      </c>
      <c r="B241" s="269">
        <v>27</v>
      </c>
      <c r="C241" s="269">
        <v>9.9776150000000001</v>
      </c>
      <c r="D241" s="269">
        <v>2.9913630000000002</v>
      </c>
      <c r="E241" s="269">
        <v>90</v>
      </c>
      <c r="F241" s="269">
        <v>9.9205459999999999</v>
      </c>
      <c r="G241" s="269">
        <v>3.203614</v>
      </c>
      <c r="H241" s="269">
        <v>174</v>
      </c>
      <c r="I241" s="269">
        <v>9.8379659999999998</v>
      </c>
      <c r="J241" s="269">
        <v>3.4076430000000002</v>
      </c>
      <c r="K241" s="269">
        <v>328</v>
      </c>
      <c r="L241" s="269">
        <v>9.6832709999999995</v>
      </c>
      <c r="M241" s="269">
        <v>3.59</v>
      </c>
    </row>
    <row r="242" spans="1:13" x14ac:dyDescent="0.25">
      <c r="A242" s="270">
        <v>42331</v>
      </c>
      <c r="B242" s="269">
        <v>24</v>
      </c>
      <c r="C242" s="269">
        <v>9.9801300000000008</v>
      </c>
      <c r="D242" s="269">
        <v>2.986434</v>
      </c>
      <c r="E242" s="269">
        <v>87</v>
      </c>
      <c r="F242" s="269">
        <v>9.9228880000000004</v>
      </c>
      <c r="G242" s="269">
        <v>3.2156380000000002</v>
      </c>
      <c r="H242" s="269">
        <v>171</v>
      </c>
      <c r="I242" s="269">
        <v>9.8406070000000003</v>
      </c>
      <c r="J242" s="269">
        <v>3.4099949999999999</v>
      </c>
      <c r="K242" s="269">
        <v>325</v>
      </c>
      <c r="L242" s="269">
        <v>9.6858909999999998</v>
      </c>
      <c r="M242" s="269">
        <v>3.5921949999999998</v>
      </c>
    </row>
    <row r="243" spans="1:13" x14ac:dyDescent="0.25">
      <c r="A243" s="270">
        <v>42332</v>
      </c>
      <c r="B243" s="269">
        <v>23</v>
      </c>
      <c r="C243" s="269">
        <v>9.9807679999999994</v>
      </c>
      <c r="D243" s="269">
        <v>3.0160269999999998</v>
      </c>
      <c r="E243" s="269">
        <v>86</v>
      </c>
      <c r="F243" s="269">
        <v>9.9237929999999999</v>
      </c>
      <c r="G243" s="269">
        <v>3.2145579999999998</v>
      </c>
      <c r="H243" s="269">
        <v>170</v>
      </c>
      <c r="I243" s="269">
        <v>9.8417750000000002</v>
      </c>
      <c r="J243" s="269">
        <v>3.404515</v>
      </c>
      <c r="K243" s="269">
        <v>324</v>
      </c>
      <c r="L243" s="269">
        <v>9.6868660000000002</v>
      </c>
      <c r="M243" s="269">
        <v>3.591736</v>
      </c>
    </row>
    <row r="244" spans="1:13" x14ac:dyDescent="0.25">
      <c r="A244" s="270">
        <v>42333</v>
      </c>
      <c r="B244" s="269">
        <v>22</v>
      </c>
      <c r="C244" s="269">
        <v>9.9816219999999998</v>
      </c>
      <c r="D244" s="269">
        <v>3.0128460000000001</v>
      </c>
      <c r="E244" s="269">
        <v>85</v>
      </c>
      <c r="F244" s="269">
        <v>9.9247619999999994</v>
      </c>
      <c r="G244" s="269">
        <v>3.2107070000000002</v>
      </c>
      <c r="H244" s="269">
        <v>169</v>
      </c>
      <c r="I244" s="269">
        <v>9.8424969999999998</v>
      </c>
      <c r="J244" s="269">
        <v>3.4087830000000001</v>
      </c>
      <c r="K244" s="269">
        <v>323</v>
      </c>
      <c r="L244" s="269">
        <v>9.6879480000000004</v>
      </c>
      <c r="M244" s="269">
        <v>3.5900059999999998</v>
      </c>
    </row>
    <row r="245" spans="1:13" x14ac:dyDescent="0.25">
      <c r="A245" s="270">
        <v>42334</v>
      </c>
      <c r="B245" s="269">
        <v>28</v>
      </c>
      <c r="C245" s="269">
        <v>9.9764859999999995</v>
      </c>
      <c r="D245" s="269">
        <v>3.030354</v>
      </c>
      <c r="E245" s="269">
        <v>91</v>
      </c>
      <c r="F245" s="269">
        <v>9.9192710000000002</v>
      </c>
      <c r="G245" s="269">
        <v>3.2196669999999998</v>
      </c>
      <c r="H245" s="269">
        <v>182</v>
      </c>
      <c r="I245" s="269">
        <v>9.8289469999999994</v>
      </c>
      <c r="J245" s="269">
        <v>3.442348</v>
      </c>
      <c r="K245" s="269">
        <v>322</v>
      </c>
      <c r="L245" s="269">
        <v>9.6888850000000009</v>
      </c>
      <c r="M245" s="269">
        <v>3.5899939999999999</v>
      </c>
    </row>
    <row r="246" spans="1:13" x14ac:dyDescent="0.25">
      <c r="A246" s="270">
        <v>42335</v>
      </c>
      <c r="B246" s="269">
        <v>27</v>
      </c>
      <c r="C246" s="269">
        <v>9.9781300000000002</v>
      </c>
      <c r="D246" s="269">
        <v>2.9223910000000002</v>
      </c>
      <c r="E246" s="269">
        <v>90</v>
      </c>
      <c r="F246" s="269">
        <v>9.9199579999999994</v>
      </c>
      <c r="G246" s="269">
        <v>3.2275140000000002</v>
      </c>
      <c r="H246" s="269">
        <v>181</v>
      </c>
      <c r="I246" s="269">
        <v>9.8298000000000005</v>
      </c>
      <c r="J246" s="269">
        <v>3.4438070000000001</v>
      </c>
      <c r="K246" s="269">
        <v>321</v>
      </c>
      <c r="L246" s="269">
        <v>9.6897190000000002</v>
      </c>
      <c r="M246" s="269">
        <v>3.5912160000000002</v>
      </c>
    </row>
    <row r="247" spans="1:13" x14ac:dyDescent="0.25">
      <c r="A247" s="270">
        <v>42338</v>
      </c>
      <c r="B247" s="269">
        <v>24</v>
      </c>
      <c r="C247" s="269">
        <v>9.9807140000000008</v>
      </c>
      <c r="D247" s="269">
        <v>2.8984899999999998</v>
      </c>
      <c r="E247" s="269">
        <v>87</v>
      </c>
      <c r="F247" s="269">
        <v>9.9223079999999992</v>
      </c>
      <c r="G247" s="269">
        <v>3.2400139999999999</v>
      </c>
      <c r="H247" s="269">
        <v>178</v>
      </c>
      <c r="I247" s="269">
        <v>9.8319639999999993</v>
      </c>
      <c r="J247" s="269">
        <v>3.4565640000000002</v>
      </c>
      <c r="K247" s="269">
        <v>318</v>
      </c>
      <c r="L247" s="269">
        <v>9.6918009999999999</v>
      </c>
      <c r="M247" s="269">
        <v>3.5999970000000001</v>
      </c>
    </row>
    <row r="248" spans="1:13" x14ac:dyDescent="0.25">
      <c r="A248" s="270">
        <v>42339</v>
      </c>
      <c r="B248" s="269">
        <v>23</v>
      </c>
      <c r="C248" s="269">
        <v>9.9803540000000002</v>
      </c>
      <c r="D248" s="269">
        <v>3.0810789999999999</v>
      </c>
      <c r="E248" s="269">
        <v>86</v>
      </c>
      <c r="F248" s="269">
        <v>9.9227410000000003</v>
      </c>
      <c r="G248" s="269">
        <v>3.2592789999999998</v>
      </c>
      <c r="H248" s="269">
        <v>177</v>
      </c>
      <c r="I248" s="269">
        <v>9.832281</v>
      </c>
      <c r="J248" s="269">
        <v>3.4694229999999999</v>
      </c>
      <c r="K248" s="269">
        <v>317</v>
      </c>
      <c r="L248" s="269">
        <v>9.6928439999999991</v>
      </c>
      <c r="M248" s="269">
        <v>3.5987450000000001</v>
      </c>
    </row>
    <row r="249" spans="1:13" x14ac:dyDescent="0.25">
      <c r="A249" s="270">
        <v>42340</v>
      </c>
      <c r="B249" s="269">
        <v>22</v>
      </c>
      <c r="C249" s="269">
        <v>9.9814330000000009</v>
      </c>
      <c r="D249" s="269">
        <v>3.0438879999999999</v>
      </c>
      <c r="E249" s="269">
        <v>85</v>
      </c>
      <c r="F249" s="269">
        <v>9.9236160000000009</v>
      </c>
      <c r="G249" s="269">
        <v>3.2599879999999999</v>
      </c>
      <c r="H249" s="269">
        <v>176</v>
      </c>
      <c r="I249" s="269">
        <v>9.8331649999999993</v>
      </c>
      <c r="J249" s="269">
        <v>3.4704329999999999</v>
      </c>
      <c r="K249" s="269">
        <v>316</v>
      </c>
      <c r="L249" s="269">
        <v>9.6912730000000007</v>
      </c>
      <c r="M249" s="269">
        <v>3.6291859999999998</v>
      </c>
    </row>
    <row r="250" spans="1:13" x14ac:dyDescent="0.25">
      <c r="A250" s="270">
        <v>42341</v>
      </c>
      <c r="B250" s="269">
        <v>28</v>
      </c>
      <c r="C250" s="269">
        <v>9.9755450000000003</v>
      </c>
      <c r="D250" s="269">
        <v>3.1519219999999999</v>
      </c>
      <c r="E250" s="269">
        <v>91</v>
      </c>
      <c r="F250" s="269">
        <v>9.9178560000000004</v>
      </c>
      <c r="G250" s="269">
        <v>3.2765680000000001</v>
      </c>
      <c r="H250" s="269">
        <v>175</v>
      </c>
      <c r="I250" s="269">
        <v>9.8331400000000002</v>
      </c>
      <c r="J250" s="269">
        <v>3.490796</v>
      </c>
      <c r="K250" s="269">
        <v>315</v>
      </c>
      <c r="L250" s="269">
        <v>9.6906280000000002</v>
      </c>
      <c r="M250" s="269">
        <v>3.6485560000000001</v>
      </c>
    </row>
    <row r="251" spans="1:13" x14ac:dyDescent="0.25">
      <c r="A251" s="270">
        <v>42342</v>
      </c>
      <c r="B251" s="269">
        <v>27</v>
      </c>
      <c r="C251" s="269">
        <v>9.9763549999999999</v>
      </c>
      <c r="D251" s="269">
        <v>3.160139</v>
      </c>
      <c r="E251" s="269">
        <v>90</v>
      </c>
      <c r="F251" s="269">
        <v>9.9182520000000007</v>
      </c>
      <c r="G251" s="269">
        <v>3.2968709999999999</v>
      </c>
      <c r="H251" s="269">
        <v>174</v>
      </c>
      <c r="I251" s="269">
        <v>9.8341150000000006</v>
      </c>
      <c r="J251" s="269">
        <v>3.4899969999999998</v>
      </c>
      <c r="K251" s="269">
        <v>314</v>
      </c>
      <c r="L251" s="269">
        <v>9.6914619999999996</v>
      </c>
      <c r="M251" s="269">
        <v>3.6499950000000001</v>
      </c>
    </row>
    <row r="252" spans="1:13" x14ac:dyDescent="0.25">
      <c r="A252" s="270">
        <v>42345</v>
      </c>
      <c r="B252" s="269">
        <v>24</v>
      </c>
      <c r="C252" s="269">
        <v>9.9787079999999992</v>
      </c>
      <c r="D252" s="269">
        <v>3.200615</v>
      </c>
      <c r="E252" s="269">
        <v>87</v>
      </c>
      <c r="F252" s="269">
        <v>9.9211130000000001</v>
      </c>
      <c r="G252" s="269">
        <v>3.2902450000000001</v>
      </c>
      <c r="H252" s="269">
        <v>171</v>
      </c>
      <c r="I252" s="269">
        <v>9.8371639999999996</v>
      </c>
      <c r="J252" s="269">
        <v>3.4848729999999999</v>
      </c>
      <c r="K252" s="269">
        <v>311</v>
      </c>
      <c r="L252" s="269">
        <v>9.693873</v>
      </c>
      <c r="M252" s="269">
        <v>3.655497</v>
      </c>
    </row>
    <row r="253" spans="1:13" x14ac:dyDescent="0.25">
      <c r="A253" s="270">
        <v>42346</v>
      </c>
      <c r="B253" s="269">
        <v>23</v>
      </c>
      <c r="C253" s="269">
        <v>9.9795979999999993</v>
      </c>
      <c r="D253" s="269">
        <v>3.1998850000000001</v>
      </c>
      <c r="E253" s="269">
        <v>86</v>
      </c>
      <c r="F253" s="269">
        <v>9.9219329999999992</v>
      </c>
      <c r="G253" s="269">
        <v>3.2936329999999998</v>
      </c>
      <c r="H253" s="269">
        <v>170</v>
      </c>
      <c r="I253" s="269">
        <v>9.8374089999999992</v>
      </c>
      <c r="J253" s="269">
        <v>3.5000110000000002</v>
      </c>
      <c r="K253" s="269">
        <v>310</v>
      </c>
      <c r="L253" s="269">
        <v>9.699268</v>
      </c>
      <c r="M253" s="269">
        <v>3.6006550000000002</v>
      </c>
    </row>
    <row r="254" spans="1:13" x14ac:dyDescent="0.25">
      <c r="A254" s="270">
        <v>42347</v>
      </c>
      <c r="B254" s="269">
        <v>22</v>
      </c>
      <c r="C254" s="269">
        <v>9.9805240000000008</v>
      </c>
      <c r="D254" s="269">
        <v>3.1932010000000002</v>
      </c>
      <c r="E254" s="269">
        <v>85</v>
      </c>
      <c r="F254" s="269">
        <v>9.9225890000000003</v>
      </c>
      <c r="G254" s="269">
        <v>3.3041610000000001</v>
      </c>
      <c r="H254" s="269">
        <v>169</v>
      </c>
      <c r="I254" s="269">
        <v>9.8392590000000002</v>
      </c>
      <c r="J254" s="269">
        <v>3.4800070000000001</v>
      </c>
      <c r="K254" s="269">
        <v>309</v>
      </c>
      <c r="L254" s="269">
        <v>9.7021110000000004</v>
      </c>
      <c r="M254" s="269">
        <v>3.5771099999999998</v>
      </c>
    </row>
    <row r="255" spans="1:13" x14ac:dyDescent="0.25">
      <c r="A255" s="270">
        <v>42348</v>
      </c>
      <c r="B255" s="269">
        <v>28</v>
      </c>
      <c r="C255" s="269">
        <v>9.9751729999999998</v>
      </c>
      <c r="D255" s="269">
        <v>3.1999870000000001</v>
      </c>
      <c r="E255" s="269">
        <v>91</v>
      </c>
      <c r="F255" s="269">
        <v>9.9176070000000003</v>
      </c>
      <c r="G255" s="269">
        <v>3.2865820000000001</v>
      </c>
      <c r="H255" s="269">
        <v>182</v>
      </c>
      <c r="I255" s="269">
        <v>9.8256300000000003</v>
      </c>
      <c r="J255" s="269">
        <v>3.5102859999999998</v>
      </c>
      <c r="K255" s="269">
        <v>364</v>
      </c>
      <c r="L255" s="269">
        <v>9.6491930000000004</v>
      </c>
      <c r="M255" s="269">
        <v>3.5956579999999998</v>
      </c>
    </row>
    <row r="256" spans="1:13" x14ac:dyDescent="0.25">
      <c r="A256" s="270">
        <v>42349</v>
      </c>
      <c r="B256" s="269">
        <v>27</v>
      </c>
      <c r="C256" s="269">
        <v>9.9760109999999997</v>
      </c>
      <c r="D256" s="269">
        <v>3.2062249999999999</v>
      </c>
      <c r="E256" s="269">
        <v>90</v>
      </c>
      <c r="F256" s="269">
        <v>9.9186189999999996</v>
      </c>
      <c r="G256" s="269">
        <v>3.281949</v>
      </c>
      <c r="H256" s="269">
        <v>181</v>
      </c>
      <c r="I256" s="269">
        <v>9.8263149999999992</v>
      </c>
      <c r="J256" s="269">
        <v>3.515568</v>
      </c>
      <c r="K256" s="269">
        <v>363</v>
      </c>
      <c r="L256" s="269">
        <v>9.6501540000000006</v>
      </c>
      <c r="M256" s="269">
        <v>3.5953279999999999</v>
      </c>
    </row>
    <row r="257" spans="1:13" x14ac:dyDescent="0.25">
      <c r="A257" s="270">
        <v>42352</v>
      </c>
      <c r="B257" s="269">
        <v>24</v>
      </c>
      <c r="C257" s="269">
        <v>9.978688</v>
      </c>
      <c r="D257" s="269">
        <v>3.2036280000000001</v>
      </c>
      <c r="E257" s="269">
        <v>87</v>
      </c>
      <c r="F257" s="269">
        <v>9.9215140000000002</v>
      </c>
      <c r="G257" s="269">
        <v>3.2733880000000002</v>
      </c>
      <c r="H257" s="269">
        <v>178</v>
      </c>
      <c r="I257" s="269">
        <v>9.8292000000000002</v>
      </c>
      <c r="J257" s="269">
        <v>3.514408</v>
      </c>
      <c r="K257" s="269">
        <v>360</v>
      </c>
      <c r="L257" s="269">
        <v>9.6497089999999996</v>
      </c>
      <c r="M257" s="269">
        <v>3.6300680000000001</v>
      </c>
    </row>
    <row r="258" spans="1:13" x14ac:dyDescent="0.25">
      <c r="A258" s="270">
        <v>42353</v>
      </c>
      <c r="B258" s="269">
        <v>23</v>
      </c>
      <c r="C258" s="269">
        <v>9.9798620000000007</v>
      </c>
      <c r="D258" s="269">
        <v>3.1583950000000001</v>
      </c>
      <c r="E258" s="269">
        <v>86</v>
      </c>
      <c r="F258" s="269">
        <v>9.9222839999999994</v>
      </c>
      <c r="G258" s="269">
        <v>3.2787090000000001</v>
      </c>
      <c r="H258" s="269">
        <v>177</v>
      </c>
      <c r="I258" s="269">
        <v>9.8311499999999992</v>
      </c>
      <c r="J258" s="269">
        <v>3.49322</v>
      </c>
      <c r="K258" s="269">
        <v>359</v>
      </c>
      <c r="L258" s="269">
        <v>9.6581050000000008</v>
      </c>
      <c r="M258" s="269">
        <v>3.5498409999999998</v>
      </c>
    </row>
    <row r="259" spans="1:13" x14ac:dyDescent="0.25">
      <c r="A259" s="270">
        <v>42354</v>
      </c>
      <c r="B259" s="269">
        <v>22</v>
      </c>
      <c r="C259" s="269">
        <v>9.9802389999999992</v>
      </c>
      <c r="D259" s="269">
        <v>3.240021</v>
      </c>
      <c r="E259" s="269">
        <v>85</v>
      </c>
      <c r="F259" s="269">
        <v>9.9236160000000009</v>
      </c>
      <c r="G259" s="269">
        <v>3.2599879999999999</v>
      </c>
      <c r="H259" s="269">
        <v>176</v>
      </c>
      <c r="I259" s="269">
        <v>9.8322400000000005</v>
      </c>
      <c r="J259" s="269">
        <v>3.4900030000000002</v>
      </c>
      <c r="K259" s="269">
        <v>358</v>
      </c>
      <c r="L259" s="269">
        <v>9.6543729999999996</v>
      </c>
      <c r="M259" s="269">
        <v>3.6000049999999999</v>
      </c>
    </row>
    <row r="260" spans="1:13" x14ac:dyDescent="0.25">
      <c r="A260" s="270">
        <v>42355</v>
      </c>
      <c r="B260" s="269">
        <v>28</v>
      </c>
      <c r="C260" s="269">
        <v>9.9750080000000008</v>
      </c>
      <c r="D260" s="269">
        <v>3.2213080000000001</v>
      </c>
      <c r="E260" s="269">
        <v>91</v>
      </c>
      <c r="F260" s="269">
        <v>9.9187429999999992</v>
      </c>
      <c r="G260" s="269">
        <v>3.2408969999999999</v>
      </c>
      <c r="H260" s="269">
        <v>175</v>
      </c>
      <c r="I260" s="269">
        <v>9.833914</v>
      </c>
      <c r="J260" s="269">
        <v>3.4743300000000001</v>
      </c>
      <c r="K260" s="269">
        <v>357</v>
      </c>
      <c r="L260" s="269">
        <v>9.6553109999999993</v>
      </c>
      <c r="M260" s="269">
        <v>3.5999409999999998</v>
      </c>
    </row>
    <row r="261" spans="1:13" x14ac:dyDescent="0.25">
      <c r="A261" s="270">
        <v>42356</v>
      </c>
      <c r="B261" s="269">
        <v>27</v>
      </c>
      <c r="C261" s="269">
        <v>9.975759</v>
      </c>
      <c r="D261" s="269">
        <v>3.2399870000000002</v>
      </c>
      <c r="E261" s="269">
        <v>90</v>
      </c>
      <c r="F261" s="269">
        <v>9.9193730000000002</v>
      </c>
      <c r="G261" s="269">
        <v>3.2512940000000001</v>
      </c>
      <c r="H261" s="269">
        <v>174</v>
      </c>
      <c r="I261" s="269">
        <v>9.8341150000000006</v>
      </c>
      <c r="J261" s="269">
        <v>3.4899969999999998</v>
      </c>
      <c r="K261" s="269">
        <v>356</v>
      </c>
      <c r="L261" s="269">
        <v>9.6559810000000006</v>
      </c>
      <c r="M261" s="269">
        <v>3.6027870000000002</v>
      </c>
    </row>
    <row r="262" spans="1:13" x14ac:dyDescent="0.25">
      <c r="A262" s="270">
        <v>42359</v>
      </c>
      <c r="B262" s="269">
        <v>24</v>
      </c>
      <c r="C262" s="269">
        <v>9.9784469999999992</v>
      </c>
      <c r="D262" s="269">
        <v>3.2399330000000002</v>
      </c>
      <c r="E262" s="269">
        <v>87</v>
      </c>
      <c r="F262" s="269">
        <v>9.9220699999999997</v>
      </c>
      <c r="G262" s="269">
        <v>3.2500170000000002</v>
      </c>
      <c r="H262" s="269">
        <v>171</v>
      </c>
      <c r="I262" s="269">
        <v>9.8373880000000007</v>
      </c>
      <c r="J262" s="269">
        <v>3.4799989999999998</v>
      </c>
      <c r="K262" s="269">
        <v>353</v>
      </c>
      <c r="L262" s="269">
        <v>9.6590360000000004</v>
      </c>
      <c r="M262" s="269">
        <v>3.6</v>
      </c>
    </row>
    <row r="263" spans="1:13" x14ac:dyDescent="0.25">
      <c r="A263" s="270">
        <v>42360</v>
      </c>
      <c r="B263" s="269">
        <v>23</v>
      </c>
      <c r="C263" s="269">
        <v>9.9799240000000005</v>
      </c>
      <c r="D263" s="269">
        <v>3.1486519999999998</v>
      </c>
      <c r="E263" s="269">
        <v>86</v>
      </c>
      <c r="F263" s="269">
        <v>9.923292</v>
      </c>
      <c r="G263" s="269">
        <v>3.2358539999999998</v>
      </c>
      <c r="H263" s="269">
        <v>170</v>
      </c>
      <c r="I263" s="269">
        <v>9.8382970000000007</v>
      </c>
      <c r="J263" s="269">
        <v>3.4805809999999999</v>
      </c>
      <c r="K263" s="269">
        <v>352</v>
      </c>
      <c r="L263" s="269">
        <v>9.65991</v>
      </c>
      <c r="M263" s="269">
        <v>3.6006480000000001</v>
      </c>
    </row>
    <row r="264" spans="1:13" x14ac:dyDescent="0.25">
      <c r="A264" s="270">
        <v>42361</v>
      </c>
      <c r="B264" s="269">
        <v>22</v>
      </c>
      <c r="C264" s="269">
        <v>9.9808459999999997</v>
      </c>
      <c r="D264" s="269">
        <v>3.1403059999999998</v>
      </c>
      <c r="E264" s="269">
        <v>85</v>
      </c>
      <c r="F264" s="269">
        <v>9.9238479999999996</v>
      </c>
      <c r="G264" s="269">
        <v>3.2500110000000002</v>
      </c>
      <c r="H264" s="269">
        <v>169</v>
      </c>
      <c r="I264" s="269">
        <v>9.8392590000000002</v>
      </c>
      <c r="J264" s="269">
        <v>3.4800070000000001</v>
      </c>
      <c r="K264" s="269">
        <v>351</v>
      </c>
      <c r="L264" s="269">
        <v>9.6581729999999997</v>
      </c>
      <c r="M264" s="269">
        <v>3.630001</v>
      </c>
    </row>
    <row r="265" spans="1:13" x14ac:dyDescent="0.25">
      <c r="A265" s="270">
        <v>42362</v>
      </c>
      <c r="B265" s="269">
        <v>28</v>
      </c>
      <c r="C265" s="269">
        <v>9.9759770000000003</v>
      </c>
      <c r="D265" s="269">
        <v>3.0961090000000002</v>
      </c>
      <c r="E265" s="269">
        <v>90</v>
      </c>
      <c r="F265" s="269">
        <v>9.9185820000000007</v>
      </c>
      <c r="G265" s="269">
        <v>3.2834530000000002</v>
      </c>
      <c r="H265" s="269">
        <v>182</v>
      </c>
      <c r="I265" s="269">
        <v>9.8257060000000003</v>
      </c>
      <c r="J265" s="269">
        <v>3.5087290000000002</v>
      </c>
      <c r="K265" s="269">
        <v>350</v>
      </c>
      <c r="L265" s="269">
        <v>9.6598070000000007</v>
      </c>
      <c r="M265" s="269">
        <v>3.6223580000000002</v>
      </c>
    </row>
    <row r="266" spans="1:13" x14ac:dyDescent="0.25">
      <c r="A266" s="270">
        <v>42366</v>
      </c>
      <c r="B266" s="269">
        <v>24</v>
      </c>
      <c r="C266" s="269">
        <v>9.9793710000000004</v>
      </c>
      <c r="D266" s="269">
        <v>3.1007470000000001</v>
      </c>
      <c r="E266" s="269">
        <v>86</v>
      </c>
      <c r="F266" s="269">
        <v>9.9223029999999994</v>
      </c>
      <c r="G266" s="269">
        <v>3.277901</v>
      </c>
      <c r="H266" s="269">
        <v>178</v>
      </c>
      <c r="I266" s="269">
        <v>9.8296050000000008</v>
      </c>
      <c r="J266" s="269">
        <v>3.5059300000000002</v>
      </c>
      <c r="K266" s="269">
        <v>346</v>
      </c>
      <c r="L266" s="269">
        <v>9.6633580000000006</v>
      </c>
      <c r="M266" s="269">
        <v>3.6246550000000002</v>
      </c>
    </row>
    <row r="267" spans="1:13" x14ac:dyDescent="0.25">
      <c r="A267" s="270">
        <v>42367</v>
      </c>
      <c r="B267" s="269">
        <v>23</v>
      </c>
      <c r="C267" s="269">
        <v>9.9808699999999995</v>
      </c>
      <c r="D267" s="269">
        <v>3</v>
      </c>
      <c r="E267" s="269">
        <v>85</v>
      </c>
      <c r="F267" s="269">
        <v>9.9226240000000008</v>
      </c>
      <c r="G267" s="269">
        <v>3.3026559999999998</v>
      </c>
      <c r="H267" s="269">
        <v>177</v>
      </c>
      <c r="I267" s="269">
        <v>9.8294029999999992</v>
      </c>
      <c r="J267" s="269">
        <v>3.5299900000000002</v>
      </c>
      <c r="K267" s="269">
        <v>345</v>
      </c>
      <c r="L267" s="269">
        <v>9.6643430000000006</v>
      </c>
      <c r="M267" s="269">
        <v>3.624155</v>
      </c>
    </row>
    <row r="268" spans="1:13" x14ac:dyDescent="0.25">
      <c r="A268" s="270">
        <v>42368</v>
      </c>
      <c r="B268" s="269">
        <v>22</v>
      </c>
      <c r="C268" s="269">
        <v>9.9817389999999993</v>
      </c>
      <c r="D268" s="269">
        <v>2.99363</v>
      </c>
      <c r="E268" s="269">
        <v>84</v>
      </c>
      <c r="F268" s="269">
        <v>9.9238890000000008</v>
      </c>
      <c r="G268" s="269">
        <v>3.2869169999999999</v>
      </c>
      <c r="H268" s="269">
        <v>176</v>
      </c>
      <c r="I268" s="269">
        <v>9.8302750000000003</v>
      </c>
      <c r="J268" s="269">
        <v>3.5315880000000002</v>
      </c>
      <c r="K268" s="269">
        <v>344</v>
      </c>
      <c r="L268" s="269">
        <v>9.665775</v>
      </c>
      <c r="M268" s="269">
        <v>3.6186479999999999</v>
      </c>
    </row>
    <row r="269" spans="1:13" x14ac:dyDescent="0.25">
      <c r="A269" s="270">
        <v>42369</v>
      </c>
      <c r="B269" s="269">
        <v>28</v>
      </c>
      <c r="C269" s="269">
        <v>9.9769909999999999</v>
      </c>
      <c r="D269" s="269">
        <v>2.965122</v>
      </c>
      <c r="E269" s="269">
        <v>91</v>
      </c>
      <c r="F269" s="269">
        <v>9.9185009999999991</v>
      </c>
      <c r="G269" s="269">
        <v>3.250629</v>
      </c>
      <c r="H269" s="269">
        <v>175</v>
      </c>
      <c r="I269" s="269">
        <v>9.831156</v>
      </c>
      <c r="J269" s="269">
        <v>3.5330149999999998</v>
      </c>
      <c r="K269" s="269">
        <v>343</v>
      </c>
      <c r="L269" s="269">
        <v>9.665813</v>
      </c>
      <c r="M269" s="269">
        <v>3.628771</v>
      </c>
    </row>
    <row r="270" spans="1:13" x14ac:dyDescent="0.25">
      <c r="A270" s="270">
        <v>42373</v>
      </c>
      <c r="B270" s="269">
        <v>24</v>
      </c>
      <c r="C270" s="269">
        <v>9.9804600000000008</v>
      </c>
      <c r="D270" s="269">
        <v>2.9367380000000001</v>
      </c>
      <c r="E270" s="269">
        <v>87</v>
      </c>
      <c r="F270" s="269">
        <v>9.9218320000000002</v>
      </c>
      <c r="G270" s="269">
        <v>3.2600210000000001</v>
      </c>
      <c r="H270" s="269">
        <v>171</v>
      </c>
      <c r="I270" s="269">
        <v>9.8362700000000007</v>
      </c>
      <c r="J270" s="269">
        <v>3.504324</v>
      </c>
      <c r="K270" s="269">
        <v>339</v>
      </c>
      <c r="L270" s="269">
        <v>9.6720640000000007</v>
      </c>
      <c r="M270" s="269">
        <v>3.6005820000000002</v>
      </c>
    </row>
    <row r="271" spans="1:13" x14ac:dyDescent="0.25">
      <c r="A271" s="270">
        <v>42374</v>
      </c>
      <c r="B271" s="269">
        <v>23</v>
      </c>
      <c r="C271" s="269">
        <v>9.9814290000000003</v>
      </c>
      <c r="D271" s="269">
        <v>2.9121730000000001</v>
      </c>
      <c r="E271" s="269">
        <v>86</v>
      </c>
      <c r="F271" s="269">
        <v>9.9227089999999993</v>
      </c>
      <c r="G271" s="269">
        <v>3.2606389999999998</v>
      </c>
      <c r="H271" s="269">
        <v>170</v>
      </c>
      <c r="I271" s="269">
        <v>9.837866</v>
      </c>
      <c r="J271" s="269">
        <v>3.490011</v>
      </c>
      <c r="K271" s="269">
        <v>338</v>
      </c>
      <c r="L271" s="269">
        <v>9.6748080000000005</v>
      </c>
      <c r="M271" s="269">
        <v>3.5800019999999999</v>
      </c>
    </row>
    <row r="272" spans="1:13" x14ac:dyDescent="0.25">
      <c r="A272" s="270">
        <v>42375</v>
      </c>
      <c r="B272" s="269">
        <v>22</v>
      </c>
      <c r="C272" s="269">
        <v>9.9817970000000003</v>
      </c>
      <c r="D272" s="269">
        <v>2.984105</v>
      </c>
      <c r="E272" s="269">
        <v>85</v>
      </c>
      <c r="F272" s="269">
        <v>9.9234369999999998</v>
      </c>
      <c r="G272" s="269">
        <v>3.267687</v>
      </c>
      <c r="H272" s="269">
        <v>169</v>
      </c>
      <c r="I272" s="269">
        <v>9.8397140000000007</v>
      </c>
      <c r="J272" s="269">
        <v>3.4699960000000001</v>
      </c>
      <c r="K272" s="269">
        <v>337</v>
      </c>
      <c r="L272" s="269">
        <v>9.6764080000000003</v>
      </c>
      <c r="M272" s="269">
        <v>3.572368</v>
      </c>
    </row>
    <row r="273" spans="1:13" x14ac:dyDescent="0.25">
      <c r="A273" s="270">
        <v>42376</v>
      </c>
      <c r="B273" s="269">
        <v>28</v>
      </c>
      <c r="C273" s="269">
        <v>9.9772470000000002</v>
      </c>
      <c r="D273" s="269">
        <v>2.9320569999999999</v>
      </c>
      <c r="E273" s="269">
        <v>91</v>
      </c>
      <c r="F273" s="269">
        <v>9.9180879999999991</v>
      </c>
      <c r="G273" s="269">
        <v>3.2672370000000002</v>
      </c>
      <c r="H273" s="269">
        <v>182</v>
      </c>
      <c r="I273" s="269">
        <v>9.8278379999999999</v>
      </c>
      <c r="J273" s="269">
        <v>3.4650569999999998</v>
      </c>
      <c r="K273" s="269">
        <v>336</v>
      </c>
      <c r="L273" s="269">
        <v>9.6797880000000003</v>
      </c>
      <c r="M273" s="269">
        <v>3.5443370000000001</v>
      </c>
    </row>
    <row r="274" spans="1:13" x14ac:dyDescent="0.25">
      <c r="A274" s="270">
        <v>42377</v>
      </c>
      <c r="B274" s="269">
        <v>27</v>
      </c>
      <c r="C274" s="269">
        <v>9.9773359999999993</v>
      </c>
      <c r="D274" s="269">
        <v>3.0287310000000001</v>
      </c>
      <c r="E274" s="269">
        <v>90</v>
      </c>
      <c r="F274" s="269">
        <v>9.9190629999999995</v>
      </c>
      <c r="G274" s="269">
        <v>3.263897</v>
      </c>
      <c r="H274" s="269">
        <v>181</v>
      </c>
      <c r="I274" s="269">
        <v>9.8297919999999994</v>
      </c>
      <c r="J274" s="269">
        <v>3.443972</v>
      </c>
      <c r="K274" s="269">
        <v>335</v>
      </c>
      <c r="L274" s="269">
        <v>9.6796939999999996</v>
      </c>
      <c r="M274" s="269">
        <v>3.5559949999999998</v>
      </c>
    </row>
    <row r="275" spans="1:13" x14ac:dyDescent="0.25">
      <c r="A275" s="270">
        <v>42380</v>
      </c>
      <c r="B275" s="269">
        <v>24</v>
      </c>
      <c r="C275" s="269">
        <v>9.9794739999999997</v>
      </c>
      <c r="D275" s="269">
        <v>3.0852330000000001</v>
      </c>
      <c r="E275" s="269">
        <v>87</v>
      </c>
      <c r="F275" s="269">
        <v>9.9217549999999992</v>
      </c>
      <c r="G275" s="269">
        <v>3.2632569999999999</v>
      </c>
      <c r="H275" s="269">
        <v>178</v>
      </c>
      <c r="I275" s="269">
        <v>9.8322780000000005</v>
      </c>
      <c r="J275" s="269">
        <v>3.4499939999999998</v>
      </c>
      <c r="K275" s="269">
        <v>332</v>
      </c>
      <c r="L275" s="269">
        <v>9.6808630000000004</v>
      </c>
      <c r="M275" s="269">
        <v>3.5746000000000002</v>
      </c>
    </row>
    <row r="276" spans="1:13" x14ac:dyDescent="0.25">
      <c r="A276" s="270">
        <v>42381</v>
      </c>
      <c r="B276" s="269">
        <v>23</v>
      </c>
      <c r="C276" s="269">
        <v>9.9806790000000003</v>
      </c>
      <c r="D276" s="269">
        <v>3.030011</v>
      </c>
      <c r="E276" s="269">
        <v>86</v>
      </c>
      <c r="F276" s="269">
        <v>9.9224270000000008</v>
      </c>
      <c r="G276" s="269">
        <v>3.2726289999999998</v>
      </c>
      <c r="H276" s="269">
        <v>177</v>
      </c>
      <c r="I276" s="269">
        <v>9.8336799999999993</v>
      </c>
      <c r="J276" s="269">
        <v>3.439994</v>
      </c>
      <c r="K276" s="269">
        <v>331</v>
      </c>
      <c r="L276" s="269">
        <v>9.6830829999999999</v>
      </c>
      <c r="M276" s="269">
        <v>3.5596429999999999</v>
      </c>
    </row>
    <row r="277" spans="1:13" x14ac:dyDescent="0.25">
      <c r="A277" s="270">
        <v>42382</v>
      </c>
      <c r="B277" s="269">
        <v>22</v>
      </c>
      <c r="C277" s="269">
        <v>9.9815850000000008</v>
      </c>
      <c r="D277" s="269">
        <v>3.018923</v>
      </c>
      <c r="E277" s="269">
        <v>85</v>
      </c>
      <c r="F277" s="269">
        <v>9.9231339999999992</v>
      </c>
      <c r="G277" s="269">
        <v>3.2807189999999999</v>
      </c>
      <c r="H277" s="269">
        <v>176</v>
      </c>
      <c r="I277" s="269">
        <v>9.8348320000000005</v>
      </c>
      <c r="J277" s="269">
        <v>3.4351739999999999</v>
      </c>
      <c r="K277" s="269">
        <v>330</v>
      </c>
      <c r="L277" s="269">
        <v>9.6855139999999995</v>
      </c>
      <c r="M277" s="269">
        <v>3.5421520000000002</v>
      </c>
    </row>
    <row r="278" spans="1:13" x14ac:dyDescent="0.25">
      <c r="A278" s="270">
        <v>42383</v>
      </c>
      <c r="B278" s="269">
        <v>28</v>
      </c>
      <c r="C278" s="269">
        <v>9.9763839999999995</v>
      </c>
      <c r="D278" s="269">
        <v>3.0435300000000001</v>
      </c>
      <c r="E278" s="269">
        <v>91</v>
      </c>
      <c r="F278" s="269">
        <v>9.9179399999999998</v>
      </c>
      <c r="G278" s="269">
        <v>3.2731889999999999</v>
      </c>
      <c r="H278" s="269">
        <v>175</v>
      </c>
      <c r="I278" s="269">
        <v>9.8360540000000007</v>
      </c>
      <c r="J278" s="269">
        <v>3.4288180000000001</v>
      </c>
      <c r="K278" s="269">
        <v>329</v>
      </c>
      <c r="L278" s="269">
        <v>9.6874789999999997</v>
      </c>
      <c r="M278" s="269">
        <v>3.5300029999999998</v>
      </c>
    </row>
    <row r="279" spans="1:13" x14ac:dyDescent="0.25">
      <c r="A279" s="270">
        <v>42384</v>
      </c>
      <c r="B279" s="269">
        <v>27</v>
      </c>
      <c r="C279" s="269">
        <v>9.9767150000000004</v>
      </c>
      <c r="D279" s="269">
        <v>3.1119129999999999</v>
      </c>
      <c r="E279" s="269">
        <v>90</v>
      </c>
      <c r="F279" s="269">
        <v>9.9188919999999996</v>
      </c>
      <c r="G279" s="269">
        <v>3.2708490000000001</v>
      </c>
      <c r="H279" s="269">
        <v>174</v>
      </c>
      <c r="I279" s="269">
        <v>9.8373430000000006</v>
      </c>
      <c r="J279" s="269">
        <v>3.4209619999999998</v>
      </c>
      <c r="K279" s="269">
        <v>328</v>
      </c>
      <c r="L279" s="269">
        <v>9.6890839999999994</v>
      </c>
      <c r="M279" s="269">
        <v>3.5219969999999998</v>
      </c>
    </row>
    <row r="280" spans="1:13" x14ac:dyDescent="0.25">
      <c r="A280" s="270">
        <v>42387</v>
      </c>
      <c r="B280" s="269">
        <v>24</v>
      </c>
      <c r="C280" s="269">
        <v>9.9793210000000006</v>
      </c>
      <c r="D280" s="269">
        <v>3.1082779999999999</v>
      </c>
      <c r="E280" s="269">
        <v>87</v>
      </c>
      <c r="F280" s="269">
        <v>9.9215319999999991</v>
      </c>
      <c r="G280" s="269">
        <v>3.2726310000000001</v>
      </c>
      <c r="H280" s="269">
        <v>171</v>
      </c>
      <c r="I280" s="269">
        <v>9.8401340000000008</v>
      </c>
      <c r="J280" s="269">
        <v>3.4202789999999998</v>
      </c>
      <c r="K280" s="269">
        <v>325</v>
      </c>
      <c r="L280" s="269">
        <v>9.6910019999999992</v>
      </c>
      <c r="M280" s="269">
        <v>3.531882</v>
      </c>
    </row>
    <row r="281" spans="1:13" x14ac:dyDescent="0.25">
      <c r="A281" s="270">
        <v>42388</v>
      </c>
      <c r="B281" s="269">
        <v>23</v>
      </c>
      <c r="C281" s="269">
        <v>9.9801699999999993</v>
      </c>
      <c r="D281" s="269">
        <v>3.1099929999999998</v>
      </c>
      <c r="E281" s="269">
        <v>86</v>
      </c>
      <c r="F281" s="269">
        <v>9.9220120000000005</v>
      </c>
      <c r="G281" s="269">
        <v>3.2902740000000001</v>
      </c>
      <c r="H281" s="269">
        <v>170</v>
      </c>
      <c r="I281" s="269">
        <v>9.8409829999999996</v>
      </c>
      <c r="J281" s="269">
        <v>3.4218320000000002</v>
      </c>
      <c r="K281" s="269">
        <v>324</v>
      </c>
      <c r="L281" s="269">
        <v>9.6898119999999999</v>
      </c>
      <c r="M281" s="269">
        <v>3.5568629999999999</v>
      </c>
    </row>
    <row r="282" spans="1:13" x14ac:dyDescent="0.25">
      <c r="A282" s="270">
        <v>42389</v>
      </c>
      <c r="B282" s="269">
        <v>22</v>
      </c>
      <c r="C282" s="269">
        <v>9.9805829999999993</v>
      </c>
      <c r="D282" s="269">
        <v>3.1835089999999999</v>
      </c>
      <c r="E282" s="269">
        <v>85</v>
      </c>
      <c r="F282" s="269">
        <v>9.9224530000000009</v>
      </c>
      <c r="G282" s="269">
        <v>3.310012</v>
      </c>
      <c r="H282" s="269">
        <v>169</v>
      </c>
      <c r="I282" s="269">
        <v>9.8417490000000001</v>
      </c>
      <c r="J282" s="269">
        <v>3.4252319999999998</v>
      </c>
      <c r="K282" s="269">
        <v>323</v>
      </c>
      <c r="L282" s="269">
        <v>9.6894939999999998</v>
      </c>
      <c r="M282" s="269">
        <v>3.57165</v>
      </c>
    </row>
    <row r="283" spans="1:13" x14ac:dyDescent="0.25">
      <c r="A283" s="270">
        <v>42390</v>
      </c>
      <c r="B283" s="269">
        <v>28</v>
      </c>
      <c r="C283" s="269">
        <v>9.9759969999999996</v>
      </c>
      <c r="D283" s="269">
        <v>3.0935250000000001</v>
      </c>
      <c r="E283" s="269">
        <v>91</v>
      </c>
      <c r="F283" s="269">
        <v>9.9172309999999992</v>
      </c>
      <c r="G283" s="269">
        <v>3.3017059999999998</v>
      </c>
      <c r="H283" s="269">
        <v>182</v>
      </c>
      <c r="I283" s="269">
        <v>9.8290620000000004</v>
      </c>
      <c r="J283" s="269">
        <v>3.439994</v>
      </c>
      <c r="K283" s="269">
        <v>322</v>
      </c>
      <c r="L283" s="269">
        <v>9.6909519999999993</v>
      </c>
      <c r="M283" s="269">
        <v>3.5653820000000001</v>
      </c>
    </row>
    <row r="284" spans="1:13" x14ac:dyDescent="0.25">
      <c r="A284" s="270">
        <v>42391</v>
      </c>
      <c r="B284" s="269">
        <v>27</v>
      </c>
      <c r="C284" s="269">
        <v>9.9767910000000004</v>
      </c>
      <c r="D284" s="269">
        <v>3.1017320000000002</v>
      </c>
      <c r="E284" s="269">
        <v>90</v>
      </c>
      <c r="F284" s="269">
        <v>9.9179499999999994</v>
      </c>
      <c r="G284" s="269">
        <v>3.3091520000000001</v>
      </c>
      <c r="H284" s="269">
        <v>181</v>
      </c>
      <c r="I284" s="269">
        <v>9.8299850000000006</v>
      </c>
      <c r="J284" s="269">
        <v>3.4399989999999998</v>
      </c>
      <c r="K284" s="269">
        <v>321</v>
      </c>
      <c r="L284" s="269">
        <v>9.6914940000000005</v>
      </c>
      <c r="M284" s="269">
        <v>3.5700180000000001</v>
      </c>
    </row>
    <row r="285" spans="1:13" x14ac:dyDescent="0.25">
      <c r="A285" s="270">
        <v>42394</v>
      </c>
      <c r="B285" s="269">
        <v>24</v>
      </c>
      <c r="C285" s="269">
        <v>9.9793950000000002</v>
      </c>
      <c r="D285" s="269">
        <v>3.0971320000000002</v>
      </c>
      <c r="E285" s="269">
        <v>87</v>
      </c>
      <c r="F285" s="269">
        <v>9.9208879999999997</v>
      </c>
      <c r="G285" s="269">
        <v>3.2997049999999999</v>
      </c>
      <c r="H285" s="269">
        <v>178</v>
      </c>
      <c r="I285" s="269">
        <v>9.8322780000000005</v>
      </c>
      <c r="J285" s="269">
        <v>3.4499939999999998</v>
      </c>
      <c r="K285" s="269">
        <v>318</v>
      </c>
      <c r="L285" s="269">
        <v>9.6942909999999998</v>
      </c>
      <c r="M285" s="269">
        <v>3.569995</v>
      </c>
    </row>
    <row r="286" spans="1:13" x14ac:dyDescent="0.25">
      <c r="A286" s="270">
        <v>42395</v>
      </c>
      <c r="B286" s="269">
        <v>23</v>
      </c>
      <c r="C286" s="269">
        <v>9.9795940000000005</v>
      </c>
      <c r="D286" s="269">
        <v>3.2005140000000001</v>
      </c>
      <c r="E286" s="269">
        <v>86</v>
      </c>
      <c r="F286" s="269">
        <v>9.9215210000000003</v>
      </c>
      <c r="G286" s="269">
        <v>3.311153</v>
      </c>
      <c r="H286" s="269">
        <v>177</v>
      </c>
      <c r="I286" s="269">
        <v>9.8336799999999993</v>
      </c>
      <c r="J286" s="269">
        <v>3.439994</v>
      </c>
      <c r="K286" s="269">
        <v>317</v>
      </c>
      <c r="L286" s="269">
        <v>9.6952149999999993</v>
      </c>
      <c r="M286" s="269">
        <v>3.5700919999999998</v>
      </c>
    </row>
    <row r="287" spans="1:13" x14ac:dyDescent="0.25">
      <c r="A287" s="270">
        <v>42396</v>
      </c>
      <c r="B287" s="269">
        <v>22</v>
      </c>
      <c r="C287" s="269">
        <v>9.9804379999999995</v>
      </c>
      <c r="D287" s="269">
        <v>3.2073290000000001</v>
      </c>
      <c r="E287" s="269">
        <v>85</v>
      </c>
      <c r="F287" s="269">
        <v>9.9219709999999992</v>
      </c>
      <c r="G287" s="269">
        <v>3.3307470000000001</v>
      </c>
      <c r="H287" s="269">
        <v>176</v>
      </c>
      <c r="I287" s="269">
        <v>9.8342720000000003</v>
      </c>
      <c r="J287" s="269">
        <v>3.4470179999999999</v>
      </c>
      <c r="K287" s="269">
        <v>316</v>
      </c>
      <c r="L287" s="269">
        <v>9.6953720000000008</v>
      </c>
      <c r="M287" s="269">
        <v>3.5794869999999999</v>
      </c>
    </row>
    <row r="288" spans="1:13" x14ac:dyDescent="0.25">
      <c r="A288" s="270">
        <v>42397</v>
      </c>
      <c r="B288" s="269">
        <v>28</v>
      </c>
      <c r="C288" s="269">
        <v>9.9754529999999999</v>
      </c>
      <c r="D288" s="269">
        <v>3.1638090000000001</v>
      </c>
      <c r="E288" s="269">
        <v>91</v>
      </c>
      <c r="F288" s="269">
        <v>9.9165770000000002</v>
      </c>
      <c r="G288" s="269">
        <v>3.328014</v>
      </c>
      <c r="H288" s="269">
        <v>175</v>
      </c>
      <c r="I288" s="269">
        <v>9.8355259999999998</v>
      </c>
      <c r="J288" s="269">
        <v>3.440045</v>
      </c>
      <c r="K288" s="269">
        <v>315</v>
      </c>
      <c r="L288" s="269">
        <v>9.6974269999999994</v>
      </c>
      <c r="M288" s="269">
        <v>3.565871</v>
      </c>
    </row>
    <row r="289" spans="1:13" x14ac:dyDescent="0.25">
      <c r="A289" s="270">
        <v>42398</v>
      </c>
      <c r="B289" s="269">
        <v>27</v>
      </c>
      <c r="C289" s="269">
        <v>9.9763859999999998</v>
      </c>
      <c r="D289" s="269">
        <v>3.155986</v>
      </c>
      <c r="E289" s="269">
        <v>90</v>
      </c>
      <c r="F289" s="269">
        <v>9.9174690000000005</v>
      </c>
      <c r="G289" s="269">
        <v>3.3287119999999999</v>
      </c>
      <c r="H289" s="269">
        <v>174</v>
      </c>
      <c r="I289" s="269">
        <v>9.8369160000000004</v>
      </c>
      <c r="J289" s="269">
        <v>3.430091</v>
      </c>
      <c r="K289" s="269">
        <v>314</v>
      </c>
      <c r="L289" s="269">
        <v>9.7029440000000005</v>
      </c>
      <c r="M289" s="269">
        <v>3.5100039999999999</v>
      </c>
    </row>
    <row r="290" spans="1:13" x14ac:dyDescent="0.25">
      <c r="A290" s="270">
        <v>42402</v>
      </c>
      <c r="B290" s="269">
        <v>23</v>
      </c>
      <c r="C290" s="269">
        <v>9.9799070000000007</v>
      </c>
      <c r="D290" s="269">
        <v>3.1513230000000001</v>
      </c>
      <c r="E290" s="269">
        <v>86</v>
      </c>
      <c r="F290" s="269">
        <v>9.9208429999999996</v>
      </c>
      <c r="G290" s="269">
        <v>3.3399869999999998</v>
      </c>
      <c r="H290" s="269">
        <v>170</v>
      </c>
      <c r="I290" s="269">
        <v>9.8401370000000004</v>
      </c>
      <c r="J290" s="269">
        <v>3.4403320000000002</v>
      </c>
      <c r="K290" s="269">
        <v>310</v>
      </c>
      <c r="L290" s="269">
        <v>9.7074289999999994</v>
      </c>
      <c r="M290" s="269">
        <v>3.4999989999999999</v>
      </c>
    </row>
    <row r="291" spans="1:13" x14ac:dyDescent="0.25">
      <c r="A291" s="270">
        <v>42403</v>
      </c>
      <c r="B291" s="269">
        <v>22</v>
      </c>
      <c r="C291" s="269">
        <v>9.9807830000000006</v>
      </c>
      <c r="D291" s="269">
        <v>3.150655</v>
      </c>
      <c r="E291" s="269">
        <v>85</v>
      </c>
      <c r="F291" s="269">
        <v>9.921564</v>
      </c>
      <c r="G291" s="269">
        <v>3.348258</v>
      </c>
      <c r="H291" s="269">
        <v>169</v>
      </c>
      <c r="I291" s="269">
        <v>9.8417089999999998</v>
      </c>
      <c r="J291" s="269">
        <v>3.4261119999999998</v>
      </c>
      <c r="K291" s="269">
        <v>309</v>
      </c>
      <c r="L291" s="269">
        <v>9.7081619999999997</v>
      </c>
      <c r="M291" s="269">
        <v>3.5022639999999998</v>
      </c>
    </row>
    <row r="292" spans="1:13" x14ac:dyDescent="0.25">
      <c r="A292" s="270">
        <v>42404</v>
      </c>
      <c r="B292" s="269">
        <v>28</v>
      </c>
      <c r="C292" s="269">
        <v>9.9751010000000004</v>
      </c>
      <c r="D292" s="269">
        <v>3.2092909999999999</v>
      </c>
      <c r="E292" s="269">
        <v>91</v>
      </c>
      <c r="F292" s="269">
        <v>9.9165010000000002</v>
      </c>
      <c r="G292" s="269">
        <v>3.3310710000000001</v>
      </c>
      <c r="H292" s="269">
        <v>182</v>
      </c>
      <c r="I292" s="269">
        <v>9.8292940000000009</v>
      </c>
      <c r="J292" s="269">
        <v>3.435244</v>
      </c>
      <c r="K292" s="269">
        <v>364</v>
      </c>
      <c r="L292" s="269">
        <v>9.655227</v>
      </c>
      <c r="M292" s="269">
        <v>3.531603</v>
      </c>
    </row>
    <row r="293" spans="1:13" x14ac:dyDescent="0.25">
      <c r="A293" s="270">
        <v>42405</v>
      </c>
      <c r="B293" s="269">
        <v>27</v>
      </c>
      <c r="C293" s="269">
        <v>9.9760299999999997</v>
      </c>
      <c r="D293" s="269">
        <v>3.2036790000000002</v>
      </c>
      <c r="E293" s="269">
        <v>90</v>
      </c>
      <c r="F293" s="269">
        <v>9.9169800000000006</v>
      </c>
      <c r="G293" s="269">
        <v>3.3485999999999998</v>
      </c>
      <c r="H293" s="269">
        <v>181</v>
      </c>
      <c r="I293" s="269">
        <v>9.8294650000000008</v>
      </c>
      <c r="J293" s="269">
        <v>3.4507029999999999</v>
      </c>
      <c r="K293" s="269">
        <v>363</v>
      </c>
      <c r="L293" s="269">
        <v>9.6544000000000008</v>
      </c>
      <c r="M293" s="269">
        <v>3.5501309999999999</v>
      </c>
    </row>
    <row r="294" spans="1:13" x14ac:dyDescent="0.25">
      <c r="A294" s="270">
        <v>42408</v>
      </c>
      <c r="B294" s="269">
        <v>24</v>
      </c>
      <c r="C294" s="269">
        <v>9.9787020000000002</v>
      </c>
      <c r="D294" s="269">
        <v>3.2015189999999998</v>
      </c>
      <c r="E294" s="269">
        <v>87</v>
      </c>
      <c r="F294" s="269">
        <v>9.9196919999999995</v>
      </c>
      <c r="G294" s="269">
        <v>3.349993</v>
      </c>
      <c r="H294" s="269">
        <v>178</v>
      </c>
      <c r="I294" s="269">
        <v>9.8319449999999993</v>
      </c>
      <c r="J294" s="269">
        <v>3.4569610000000002</v>
      </c>
      <c r="K294" s="269">
        <v>360</v>
      </c>
      <c r="L294" s="269">
        <v>9.6535539999999997</v>
      </c>
      <c r="M294" s="269">
        <v>3.5887920000000002</v>
      </c>
    </row>
    <row r="295" spans="1:13" x14ac:dyDescent="0.25">
      <c r="A295" s="270">
        <v>42409</v>
      </c>
      <c r="B295" s="269">
        <v>23</v>
      </c>
      <c r="C295" s="269">
        <v>9.9796379999999996</v>
      </c>
      <c r="D295" s="269">
        <v>3.1935980000000002</v>
      </c>
      <c r="E295" s="269">
        <v>86</v>
      </c>
      <c r="F295" s="269">
        <v>9.9207959999999993</v>
      </c>
      <c r="G295" s="269">
        <v>3.3419859999999999</v>
      </c>
      <c r="H295" s="269">
        <v>177</v>
      </c>
      <c r="I295" s="269">
        <v>9.8313030000000001</v>
      </c>
      <c r="J295" s="269">
        <v>3.4900009999999999</v>
      </c>
      <c r="K295" s="269">
        <v>359</v>
      </c>
      <c r="L295" s="269">
        <v>9.6543709999999994</v>
      </c>
      <c r="M295" s="269">
        <v>3.589998</v>
      </c>
    </row>
    <row r="296" spans="1:13" x14ac:dyDescent="0.25">
      <c r="A296" s="270">
        <v>42410</v>
      </c>
      <c r="B296" s="269">
        <v>22</v>
      </c>
      <c r="C296" s="269">
        <v>9.9803259999999998</v>
      </c>
      <c r="D296" s="269">
        <v>3.2257280000000002</v>
      </c>
      <c r="E296" s="269">
        <v>85</v>
      </c>
      <c r="F296" s="269">
        <v>9.9222429999999999</v>
      </c>
      <c r="G296" s="269">
        <v>3.3190460000000002</v>
      </c>
      <c r="H296" s="269">
        <v>176</v>
      </c>
      <c r="I296" s="269">
        <v>9.832713</v>
      </c>
      <c r="J296" s="269">
        <v>3.4799950000000002</v>
      </c>
      <c r="K296" s="269">
        <v>358</v>
      </c>
      <c r="L296" s="269">
        <v>9.6553000000000004</v>
      </c>
      <c r="M296" s="269">
        <v>3.590004</v>
      </c>
    </row>
    <row r="297" spans="1:13" x14ac:dyDescent="0.25">
      <c r="A297" s="270">
        <v>42411</v>
      </c>
      <c r="B297" s="269">
        <v>28</v>
      </c>
      <c r="C297" s="269">
        <v>9.9753279999999993</v>
      </c>
      <c r="D297" s="269">
        <v>3.1799599999999999</v>
      </c>
      <c r="E297" s="269">
        <v>91</v>
      </c>
      <c r="F297" s="269">
        <v>9.9154280000000004</v>
      </c>
      <c r="G297" s="269">
        <v>3.3742420000000002</v>
      </c>
      <c r="H297" s="269">
        <v>175</v>
      </c>
      <c r="I297" s="269">
        <v>9.8331309999999998</v>
      </c>
      <c r="J297" s="269">
        <v>3.4909870000000001</v>
      </c>
      <c r="K297" s="269">
        <v>357</v>
      </c>
      <c r="L297" s="269">
        <v>9.6536279999999994</v>
      </c>
      <c r="M297" s="269">
        <v>3.6181489999999998</v>
      </c>
    </row>
    <row r="298" spans="1:13" x14ac:dyDescent="0.25">
      <c r="A298" s="270">
        <v>42412</v>
      </c>
      <c r="B298" s="269">
        <v>27</v>
      </c>
      <c r="C298" s="269">
        <v>9.9762070000000005</v>
      </c>
      <c r="D298" s="269">
        <v>3.1799659999999998</v>
      </c>
      <c r="E298" s="269">
        <v>90</v>
      </c>
      <c r="F298" s="269">
        <v>9.9166910000000001</v>
      </c>
      <c r="G298" s="269">
        <v>3.3603550000000002</v>
      </c>
      <c r="H298" s="269">
        <v>174</v>
      </c>
      <c r="I298" s="269">
        <v>9.8338540000000005</v>
      </c>
      <c r="J298" s="269">
        <v>3.495581</v>
      </c>
      <c r="K298" s="269">
        <v>356</v>
      </c>
      <c r="L298" s="269">
        <v>9.6545269999999999</v>
      </c>
      <c r="M298" s="269">
        <v>3.6185589999999999</v>
      </c>
    </row>
    <row r="299" spans="1:13" x14ac:dyDescent="0.25">
      <c r="A299" s="270">
        <v>42415</v>
      </c>
      <c r="B299" s="269">
        <v>24</v>
      </c>
      <c r="C299" s="269">
        <v>9.9788460000000008</v>
      </c>
      <c r="D299" s="269">
        <v>3.179827</v>
      </c>
      <c r="E299" s="269">
        <v>87</v>
      </c>
      <c r="F299" s="269">
        <v>9.9196059999999999</v>
      </c>
      <c r="G299" s="269">
        <v>3.3536090000000001</v>
      </c>
      <c r="H299" s="269">
        <v>171</v>
      </c>
      <c r="I299" s="269">
        <v>9.8366539999999993</v>
      </c>
      <c r="J299" s="269">
        <v>3.495968</v>
      </c>
      <c r="K299" s="269">
        <v>353</v>
      </c>
      <c r="L299" s="269">
        <v>9.6577210000000004</v>
      </c>
      <c r="M299" s="269">
        <v>3.6143770000000002</v>
      </c>
    </row>
    <row r="300" spans="1:13" x14ac:dyDescent="0.25">
      <c r="A300" s="270">
        <v>42416</v>
      </c>
      <c r="B300" s="269">
        <v>23</v>
      </c>
      <c r="C300" s="269">
        <v>9.9792819999999995</v>
      </c>
      <c r="D300" s="269">
        <v>3.2495500000000002</v>
      </c>
      <c r="E300" s="269">
        <v>86</v>
      </c>
      <c r="F300" s="269">
        <v>9.9203410000000005</v>
      </c>
      <c r="G300" s="269">
        <v>3.3613390000000001</v>
      </c>
      <c r="H300" s="269">
        <v>170</v>
      </c>
      <c r="I300" s="269">
        <v>9.8364960000000004</v>
      </c>
      <c r="J300" s="269">
        <v>3.5199910000000001</v>
      </c>
      <c r="K300" s="269">
        <v>352</v>
      </c>
      <c r="L300" s="269">
        <v>9.6601879999999998</v>
      </c>
      <c r="M300" s="269">
        <v>3.597601</v>
      </c>
    </row>
    <row r="301" spans="1:13" x14ac:dyDescent="0.25">
      <c r="A301" s="270">
        <v>42417</v>
      </c>
      <c r="B301" s="269">
        <v>22</v>
      </c>
      <c r="C301" s="269">
        <v>9.9772599999999994</v>
      </c>
      <c r="D301" s="269">
        <v>3.7295720000000001</v>
      </c>
      <c r="E301" s="269">
        <v>85</v>
      </c>
      <c r="F301" s="269">
        <v>9.9108900000000002</v>
      </c>
      <c r="G301" s="269">
        <v>3.8080039999999999</v>
      </c>
      <c r="H301" s="269">
        <v>169</v>
      </c>
      <c r="I301" s="269">
        <v>9.8227689999999992</v>
      </c>
      <c r="J301" s="269">
        <v>3.8434529999999998</v>
      </c>
      <c r="K301" s="269">
        <v>351</v>
      </c>
      <c r="L301" s="269">
        <v>9.6289949999999997</v>
      </c>
      <c r="M301" s="269">
        <v>3.9517929999999999</v>
      </c>
    </row>
    <row r="302" spans="1:13" x14ac:dyDescent="0.25">
      <c r="A302" s="270">
        <v>42418</v>
      </c>
      <c r="B302" s="269">
        <v>28</v>
      </c>
      <c r="C302" s="269">
        <v>9.9707760000000007</v>
      </c>
      <c r="D302" s="269">
        <v>3.7683840000000002</v>
      </c>
      <c r="E302" s="269">
        <v>91</v>
      </c>
      <c r="F302" s="269">
        <v>9.9044019999999993</v>
      </c>
      <c r="G302" s="269">
        <v>3.8184019999999999</v>
      </c>
      <c r="H302" s="269">
        <v>182</v>
      </c>
      <c r="I302" s="269">
        <v>9.8024649999999998</v>
      </c>
      <c r="J302" s="269">
        <v>3.986024</v>
      </c>
      <c r="K302" s="269">
        <v>350</v>
      </c>
      <c r="L302" s="269">
        <v>9.6164719999999999</v>
      </c>
      <c r="M302" s="269">
        <v>4.1021900000000002</v>
      </c>
    </row>
    <row r="303" spans="1:13" x14ac:dyDescent="0.25">
      <c r="A303" s="270">
        <v>42419</v>
      </c>
      <c r="B303" s="269">
        <v>27</v>
      </c>
      <c r="C303" s="269">
        <v>9.9730729999999994</v>
      </c>
      <c r="D303" s="269">
        <v>3.5999599999999998</v>
      </c>
      <c r="E303" s="269">
        <v>90</v>
      </c>
      <c r="F303" s="269">
        <v>9.9036679999999997</v>
      </c>
      <c r="G303" s="269">
        <v>3.8907600000000002</v>
      </c>
      <c r="H303" s="269">
        <v>181</v>
      </c>
      <c r="I303" s="269">
        <v>9.798667</v>
      </c>
      <c r="J303" s="269">
        <v>4.0866920000000002</v>
      </c>
      <c r="K303" s="269">
        <v>349</v>
      </c>
      <c r="L303" s="269">
        <v>9.6096579999999996</v>
      </c>
      <c r="M303" s="269">
        <v>4.1900040000000001</v>
      </c>
    </row>
    <row r="304" spans="1:13" x14ac:dyDescent="0.25">
      <c r="A304" s="270">
        <v>42422</v>
      </c>
      <c r="B304" s="269">
        <v>24</v>
      </c>
      <c r="C304" s="269">
        <v>9.9748800000000006</v>
      </c>
      <c r="D304" s="269">
        <v>3.7774890000000001</v>
      </c>
      <c r="E304" s="269">
        <v>87</v>
      </c>
      <c r="F304" s="269">
        <v>9.9066960000000002</v>
      </c>
      <c r="G304" s="269">
        <v>3.8972180000000001</v>
      </c>
      <c r="H304" s="269">
        <v>178</v>
      </c>
      <c r="I304" s="269">
        <v>9.8023009999999999</v>
      </c>
      <c r="J304" s="269">
        <v>4.0790490000000004</v>
      </c>
      <c r="K304" s="269">
        <v>346</v>
      </c>
      <c r="L304" s="269">
        <v>9.6119289999999999</v>
      </c>
      <c r="M304" s="269">
        <v>4.2007519999999996</v>
      </c>
    </row>
    <row r="305" spans="1:13" x14ac:dyDescent="0.25">
      <c r="A305" s="270">
        <v>42423</v>
      </c>
      <c r="B305" s="269">
        <v>23</v>
      </c>
      <c r="C305" s="269">
        <v>9.9757259999999999</v>
      </c>
      <c r="D305" s="269">
        <v>3.8086540000000002</v>
      </c>
      <c r="E305" s="269">
        <v>86</v>
      </c>
      <c r="F305" s="269">
        <v>9.9070769999999992</v>
      </c>
      <c r="G305" s="269">
        <v>3.9262839999999999</v>
      </c>
      <c r="H305" s="269">
        <v>177</v>
      </c>
      <c r="I305" s="269">
        <v>9.8014550000000007</v>
      </c>
      <c r="J305" s="269">
        <v>4.1200039999999998</v>
      </c>
      <c r="K305" s="269">
        <v>345</v>
      </c>
      <c r="L305" s="269">
        <v>9.6127310000000001</v>
      </c>
      <c r="M305" s="269">
        <v>4.2038710000000004</v>
      </c>
    </row>
    <row r="306" spans="1:13" x14ac:dyDescent="0.25">
      <c r="A306" s="270">
        <v>42424</v>
      </c>
      <c r="B306" s="269">
        <v>22</v>
      </c>
      <c r="C306" s="269">
        <v>9.9768209999999993</v>
      </c>
      <c r="D306" s="269">
        <v>3.801739</v>
      </c>
      <c r="E306" s="269">
        <v>85</v>
      </c>
      <c r="F306" s="269">
        <v>9.9071339999999992</v>
      </c>
      <c r="G306" s="269">
        <v>3.9700160000000002</v>
      </c>
      <c r="H306" s="269">
        <v>176</v>
      </c>
      <c r="I306" s="269">
        <v>9.8025570000000002</v>
      </c>
      <c r="J306" s="269">
        <v>4.1199519999999996</v>
      </c>
      <c r="K306" s="269">
        <v>344</v>
      </c>
      <c r="L306" s="269">
        <v>9.6162130000000001</v>
      </c>
      <c r="M306" s="269">
        <v>4.1766709999999998</v>
      </c>
    </row>
    <row r="307" spans="1:13" x14ac:dyDescent="0.25">
      <c r="A307" s="270">
        <v>42425</v>
      </c>
      <c r="B307" s="269">
        <v>27</v>
      </c>
      <c r="C307" s="269">
        <v>9.9713550000000009</v>
      </c>
      <c r="D307" s="269">
        <v>3.8303050000000001</v>
      </c>
      <c r="E307" s="269">
        <v>91</v>
      </c>
      <c r="F307" s="269">
        <v>9.9008719999999997</v>
      </c>
      <c r="G307" s="269">
        <v>3.9608099999999999</v>
      </c>
      <c r="H307" s="269">
        <v>175</v>
      </c>
      <c r="I307" s="269">
        <v>9.8057929999999995</v>
      </c>
      <c r="J307" s="269">
        <v>4.0742399999999996</v>
      </c>
      <c r="K307" s="269">
        <v>343</v>
      </c>
      <c r="L307" s="269">
        <v>9.6187360000000002</v>
      </c>
      <c r="M307" s="269">
        <v>4.1602189999999997</v>
      </c>
    </row>
    <row r="308" spans="1:13" x14ac:dyDescent="0.25">
      <c r="A308" s="270">
        <v>42426</v>
      </c>
      <c r="B308" s="269">
        <v>26</v>
      </c>
      <c r="C308" s="269">
        <v>9.9713550000000009</v>
      </c>
      <c r="D308" s="269">
        <v>3.9776250000000002</v>
      </c>
      <c r="E308" s="269">
        <v>90</v>
      </c>
      <c r="F308" s="269">
        <v>9.9008719999999997</v>
      </c>
      <c r="G308" s="269">
        <v>4.0048190000000004</v>
      </c>
      <c r="H308" s="269">
        <v>174</v>
      </c>
      <c r="I308" s="269">
        <v>9.8057929999999995</v>
      </c>
      <c r="J308" s="269">
        <v>4.0976549999999996</v>
      </c>
      <c r="K308" s="269">
        <v>342</v>
      </c>
      <c r="L308" s="269">
        <v>9.6187360000000002</v>
      </c>
      <c r="M308" s="269">
        <v>4.172383</v>
      </c>
    </row>
    <row r="309" spans="1:13" x14ac:dyDescent="0.25">
      <c r="A309" s="270">
        <v>42429</v>
      </c>
      <c r="B309" s="269">
        <v>23</v>
      </c>
      <c r="C309" s="269">
        <v>9.9753609999999995</v>
      </c>
      <c r="D309" s="269">
        <v>3.8660649999999999</v>
      </c>
      <c r="E309" s="269">
        <v>87</v>
      </c>
      <c r="F309" s="269">
        <v>9.9048250000000007</v>
      </c>
      <c r="G309" s="269">
        <v>3.9761190000000002</v>
      </c>
      <c r="H309" s="269">
        <v>171</v>
      </c>
      <c r="I309" s="269">
        <v>9.8102610000000006</v>
      </c>
      <c r="J309" s="269">
        <v>4.0717619999999997</v>
      </c>
      <c r="K309" s="269">
        <v>339</v>
      </c>
      <c r="L309" s="269">
        <v>9.6230609999999999</v>
      </c>
      <c r="M309" s="269">
        <v>4.1596869999999999</v>
      </c>
    </row>
    <row r="310" spans="1:13" x14ac:dyDescent="0.25">
      <c r="A310" s="270">
        <v>42430</v>
      </c>
      <c r="B310" s="269">
        <v>22</v>
      </c>
      <c r="C310" s="269">
        <v>9.9763859999999998</v>
      </c>
      <c r="D310" s="269">
        <v>3.8732549999999999</v>
      </c>
      <c r="E310" s="269">
        <v>86</v>
      </c>
      <c r="F310" s="269">
        <v>9.9059869999999997</v>
      </c>
      <c r="G310" s="269">
        <v>3.9727769999999998</v>
      </c>
      <c r="H310" s="269">
        <v>170</v>
      </c>
      <c r="I310" s="269">
        <v>9.8125820000000008</v>
      </c>
      <c r="J310" s="269">
        <v>4.0446559999999998</v>
      </c>
      <c r="K310" s="269">
        <v>338</v>
      </c>
      <c r="L310" s="269">
        <v>9.6284539999999996</v>
      </c>
      <c r="M310" s="269">
        <v>4.1100000000000003</v>
      </c>
    </row>
    <row r="311" spans="1:13" x14ac:dyDescent="0.25">
      <c r="A311" s="270">
        <v>42431</v>
      </c>
      <c r="B311" s="269">
        <v>21</v>
      </c>
      <c r="C311" s="269">
        <v>9.9776969999999992</v>
      </c>
      <c r="D311" s="269">
        <v>3.8319179999999999</v>
      </c>
      <c r="E311" s="269">
        <v>85</v>
      </c>
      <c r="F311" s="269">
        <v>9.906955</v>
      </c>
      <c r="G311" s="269">
        <v>3.9777399999999998</v>
      </c>
      <c r="H311" s="269">
        <v>169</v>
      </c>
      <c r="I311" s="269">
        <v>9.81297</v>
      </c>
      <c r="J311" s="269">
        <v>4.0600050000000003</v>
      </c>
      <c r="K311" s="269">
        <v>337</v>
      </c>
      <c r="L311" s="269">
        <v>9.6277259999999991</v>
      </c>
      <c r="M311" s="269">
        <v>4.130585</v>
      </c>
    </row>
    <row r="312" spans="1:13" x14ac:dyDescent="0.25">
      <c r="A312" s="270">
        <v>42432</v>
      </c>
      <c r="B312" s="269">
        <v>28</v>
      </c>
      <c r="C312" s="269">
        <v>9.9704540000000001</v>
      </c>
      <c r="D312" s="269">
        <v>3.8100290000000001</v>
      </c>
      <c r="E312" s="269">
        <v>91</v>
      </c>
      <c r="F312" s="269">
        <v>9.9003340000000009</v>
      </c>
      <c r="G312" s="269">
        <v>3.982523</v>
      </c>
      <c r="H312" s="269">
        <v>182</v>
      </c>
      <c r="I312" s="269">
        <v>9.7993579999999998</v>
      </c>
      <c r="J312" s="269">
        <v>4.0500030000000002</v>
      </c>
      <c r="K312" s="269">
        <v>336</v>
      </c>
      <c r="L312" s="269">
        <v>9.6266149999999993</v>
      </c>
      <c r="M312" s="269">
        <v>4.1557219999999999</v>
      </c>
    </row>
    <row r="313" spans="1:13" x14ac:dyDescent="0.25">
      <c r="A313" s="270">
        <v>42433</v>
      </c>
      <c r="B313" s="269">
        <v>27</v>
      </c>
      <c r="C313" s="269">
        <v>9.9714410000000004</v>
      </c>
      <c r="D313" s="269">
        <v>3.8187730000000002</v>
      </c>
      <c r="E313" s="269">
        <v>90</v>
      </c>
      <c r="F313" s="269">
        <v>9.9017970000000002</v>
      </c>
      <c r="G313" s="269">
        <v>3.9670779999999999</v>
      </c>
      <c r="H313" s="269">
        <v>181</v>
      </c>
      <c r="I313" s="269">
        <v>9.8001760000000004</v>
      </c>
      <c r="J313" s="269">
        <v>4.0554370000000004</v>
      </c>
      <c r="K313" s="269">
        <v>335</v>
      </c>
      <c r="L313" s="269">
        <v>9.6285100000000003</v>
      </c>
      <c r="M313" s="269">
        <v>4.1461569999999996</v>
      </c>
    </row>
    <row r="314" spans="1:13" x14ac:dyDescent="0.25">
      <c r="A314" s="270">
        <v>42436</v>
      </c>
      <c r="B314" s="269">
        <v>24</v>
      </c>
      <c r="C314" s="269">
        <v>9.9745620000000006</v>
      </c>
      <c r="D314" s="269">
        <v>3.825431</v>
      </c>
      <c r="E314" s="269">
        <v>87</v>
      </c>
      <c r="F314" s="269">
        <v>9.9052679999999995</v>
      </c>
      <c r="G314" s="269">
        <v>3.9574340000000001</v>
      </c>
      <c r="H314" s="269">
        <v>178</v>
      </c>
      <c r="I314" s="269">
        <v>9.8032880000000002</v>
      </c>
      <c r="J314" s="269">
        <v>4.0582760000000002</v>
      </c>
      <c r="K314" s="269">
        <v>332</v>
      </c>
      <c r="L314" s="269">
        <v>9.6307559999999999</v>
      </c>
      <c r="M314" s="269">
        <v>4.1573589999999996</v>
      </c>
    </row>
    <row r="315" spans="1:13" x14ac:dyDescent="0.25">
      <c r="A315" s="270">
        <v>42437</v>
      </c>
      <c r="B315" s="269">
        <v>23</v>
      </c>
      <c r="C315" s="269">
        <v>9.9757540000000002</v>
      </c>
      <c r="D315" s="269">
        <v>3.8042500000000001</v>
      </c>
      <c r="E315" s="269">
        <v>86</v>
      </c>
      <c r="F315" s="269">
        <v>9.9071309999999997</v>
      </c>
      <c r="G315" s="269">
        <v>3.9239809999999999</v>
      </c>
      <c r="H315" s="269">
        <v>177</v>
      </c>
      <c r="I315" s="269">
        <v>9.8047629999999995</v>
      </c>
      <c r="J315" s="269">
        <v>4.0499929999999997</v>
      </c>
      <c r="K315" s="269">
        <v>331</v>
      </c>
      <c r="L315" s="269">
        <v>9.6321510000000004</v>
      </c>
      <c r="M315" s="269">
        <v>4.1535630000000001</v>
      </c>
    </row>
    <row r="316" spans="1:13" x14ac:dyDescent="0.25">
      <c r="A316" s="270">
        <v>42438</v>
      </c>
      <c r="B316" s="269">
        <v>22</v>
      </c>
      <c r="C316" s="269">
        <v>9.9767790000000005</v>
      </c>
      <c r="D316" s="269">
        <v>3.8086440000000001</v>
      </c>
      <c r="E316" s="269">
        <v>85</v>
      </c>
      <c r="F316" s="269">
        <v>9.9083600000000001</v>
      </c>
      <c r="G316" s="269">
        <v>3.9171200000000002</v>
      </c>
      <c r="H316" s="269">
        <v>176</v>
      </c>
      <c r="I316" s="269">
        <v>9.8058440000000004</v>
      </c>
      <c r="J316" s="269">
        <v>4.0500059999999998</v>
      </c>
      <c r="K316" s="269">
        <v>330</v>
      </c>
      <c r="L316" s="269">
        <v>9.6321320000000004</v>
      </c>
      <c r="M316" s="269">
        <v>4.1663730000000001</v>
      </c>
    </row>
    <row r="317" spans="1:13" x14ac:dyDescent="0.25">
      <c r="A317" s="270">
        <v>42439</v>
      </c>
      <c r="B317" s="269">
        <v>28</v>
      </c>
      <c r="C317" s="269">
        <v>9.97058</v>
      </c>
      <c r="D317" s="269">
        <v>3.793733</v>
      </c>
      <c r="E317" s="269">
        <v>91</v>
      </c>
      <c r="F317" s="269">
        <v>9.901688</v>
      </c>
      <c r="G317" s="269">
        <v>3.9278819999999999</v>
      </c>
      <c r="H317" s="269">
        <v>175</v>
      </c>
      <c r="I317" s="269">
        <v>9.8070789999999999</v>
      </c>
      <c r="J317" s="269">
        <v>4.0467310000000003</v>
      </c>
      <c r="K317" s="269">
        <v>329</v>
      </c>
      <c r="L317" s="269">
        <v>9.633896</v>
      </c>
      <c r="M317" s="269">
        <v>4.1582359999999996</v>
      </c>
    </row>
    <row r="318" spans="1:13" x14ac:dyDescent="0.25">
      <c r="A318" s="270">
        <v>42440</v>
      </c>
      <c r="B318" s="269">
        <v>27</v>
      </c>
      <c r="C318" s="269">
        <v>9.9715810000000005</v>
      </c>
      <c r="D318" s="269">
        <v>3.7999990000000001</v>
      </c>
      <c r="E318" s="269">
        <v>90</v>
      </c>
      <c r="F318" s="269">
        <v>9.9031959999999994</v>
      </c>
      <c r="G318" s="269">
        <v>3.9100100000000002</v>
      </c>
      <c r="H318" s="269">
        <v>174</v>
      </c>
      <c r="I318" s="269">
        <v>9.8084729999999993</v>
      </c>
      <c r="J318" s="269">
        <v>4.0400049999999998</v>
      </c>
      <c r="K318" s="269">
        <v>328</v>
      </c>
      <c r="L318" s="269">
        <v>9.6348190000000002</v>
      </c>
      <c r="M318" s="269">
        <v>4.159999</v>
      </c>
    </row>
    <row r="319" spans="1:13" x14ac:dyDescent="0.25">
      <c r="A319" s="270">
        <v>42443</v>
      </c>
      <c r="B319" s="269">
        <v>24</v>
      </c>
      <c r="C319" s="269">
        <v>9.9748490000000007</v>
      </c>
      <c r="D319" s="269">
        <v>3.7821630000000002</v>
      </c>
      <c r="E319" s="269">
        <v>87</v>
      </c>
      <c r="F319" s="269">
        <v>9.9063929999999996</v>
      </c>
      <c r="G319" s="269">
        <v>3.9099930000000001</v>
      </c>
      <c r="H319" s="269">
        <v>171</v>
      </c>
      <c r="I319" s="269">
        <v>9.8111440000000005</v>
      </c>
      <c r="J319" s="269">
        <v>4.0524490000000002</v>
      </c>
      <c r="K319" s="269">
        <v>325</v>
      </c>
      <c r="L319" s="269">
        <v>9.637086</v>
      </c>
      <c r="M319" s="269">
        <v>4.1713550000000001</v>
      </c>
    </row>
    <row r="320" spans="1:13" x14ac:dyDescent="0.25">
      <c r="A320" s="270">
        <v>42444</v>
      </c>
      <c r="B320" s="269">
        <v>23</v>
      </c>
      <c r="C320" s="269">
        <v>9.9758230000000001</v>
      </c>
      <c r="D320" s="269">
        <v>3.7933970000000001</v>
      </c>
      <c r="E320" s="269">
        <v>86</v>
      </c>
      <c r="F320" s="269">
        <v>9.907959</v>
      </c>
      <c r="G320" s="269">
        <v>3.888671</v>
      </c>
      <c r="H320" s="269">
        <v>170</v>
      </c>
      <c r="I320" s="269">
        <v>9.8114299999999997</v>
      </c>
      <c r="J320" s="269">
        <v>4.0699949999999996</v>
      </c>
      <c r="K320" s="269">
        <v>324</v>
      </c>
      <c r="L320" s="269">
        <v>9.6374399999999998</v>
      </c>
      <c r="M320" s="269">
        <v>4.1799939999999998</v>
      </c>
    </row>
    <row r="321" spans="1:13" x14ac:dyDescent="0.25">
      <c r="A321" s="270">
        <v>42445</v>
      </c>
      <c r="B321" s="269">
        <v>22</v>
      </c>
      <c r="C321" s="269">
        <v>9.9769089999999991</v>
      </c>
      <c r="D321" s="269">
        <v>3.7872720000000002</v>
      </c>
      <c r="E321" s="269">
        <v>85</v>
      </c>
      <c r="F321" s="269">
        <v>9.9099160000000008</v>
      </c>
      <c r="G321" s="269">
        <v>3.8500049999999999</v>
      </c>
      <c r="H321" s="269">
        <v>169</v>
      </c>
      <c r="I321" s="269">
        <v>9.8137729999999994</v>
      </c>
      <c r="J321" s="269">
        <v>4.042243</v>
      </c>
      <c r="K321" s="269">
        <v>323</v>
      </c>
      <c r="L321" s="269">
        <v>9.6393459999999997</v>
      </c>
      <c r="M321" s="269">
        <v>4.1700679999999997</v>
      </c>
    </row>
    <row r="322" spans="1:13" x14ac:dyDescent="0.25">
      <c r="A322" s="270">
        <v>42446</v>
      </c>
      <c r="B322" s="269">
        <v>28</v>
      </c>
      <c r="C322" s="269">
        <v>9.9707059999999998</v>
      </c>
      <c r="D322" s="269">
        <v>3.7774369999999999</v>
      </c>
      <c r="E322" s="269">
        <v>91</v>
      </c>
      <c r="F322" s="269">
        <v>9.9036100000000005</v>
      </c>
      <c r="G322" s="269">
        <v>3.8503440000000002</v>
      </c>
      <c r="H322" s="269">
        <v>182</v>
      </c>
      <c r="I322" s="269">
        <v>9.801501</v>
      </c>
      <c r="J322" s="269">
        <v>4.0058699999999998</v>
      </c>
      <c r="K322" s="269">
        <v>322</v>
      </c>
      <c r="L322" s="269">
        <v>9.6466429999999992</v>
      </c>
      <c r="M322" s="269">
        <v>4.0952849999999996</v>
      </c>
    </row>
    <row r="323" spans="1:13" x14ac:dyDescent="0.25">
      <c r="A323" s="270">
        <v>42447</v>
      </c>
      <c r="B323" s="269">
        <v>27</v>
      </c>
      <c r="C323" s="269">
        <v>9.9718370000000007</v>
      </c>
      <c r="D323" s="269">
        <v>3.7656719999999999</v>
      </c>
      <c r="E323" s="269">
        <v>90</v>
      </c>
      <c r="F323" s="269">
        <v>9.9042250000000003</v>
      </c>
      <c r="G323" s="269">
        <v>3.8680460000000001</v>
      </c>
      <c r="H323" s="269">
        <v>181</v>
      </c>
      <c r="I323" s="269">
        <v>9.8027809999999995</v>
      </c>
      <c r="J323" s="269">
        <v>4.0015049999999999</v>
      </c>
      <c r="K323" s="269">
        <v>321</v>
      </c>
      <c r="L323" s="269">
        <v>9.6483530000000002</v>
      </c>
      <c r="M323" s="269">
        <v>4.0874379999999997</v>
      </c>
    </row>
    <row r="324" spans="1:13" x14ac:dyDescent="0.25">
      <c r="A324" s="270">
        <v>42451</v>
      </c>
      <c r="B324" s="269">
        <v>23</v>
      </c>
      <c r="C324" s="269">
        <v>9.9760089999999995</v>
      </c>
      <c r="D324" s="269">
        <v>3.7641439999999999</v>
      </c>
      <c r="E324" s="269">
        <v>86</v>
      </c>
      <c r="F324" s="269">
        <v>9.9086940000000006</v>
      </c>
      <c r="G324" s="269">
        <v>3.8573309999999998</v>
      </c>
      <c r="H324" s="269">
        <v>177</v>
      </c>
      <c r="I324" s="269">
        <v>9.8071269999999995</v>
      </c>
      <c r="J324" s="269">
        <v>3.9999899999999999</v>
      </c>
      <c r="K324" s="269">
        <v>317</v>
      </c>
      <c r="L324" s="269">
        <v>9.6513399999999994</v>
      </c>
      <c r="M324" s="269">
        <v>4.1025869999999998</v>
      </c>
    </row>
    <row r="325" spans="1:13" x14ac:dyDescent="0.25">
      <c r="A325" s="270">
        <v>42452</v>
      </c>
      <c r="B325" s="269">
        <v>29</v>
      </c>
      <c r="C325" s="269">
        <v>9.9697960000000005</v>
      </c>
      <c r="D325" s="269">
        <v>3.760821</v>
      </c>
      <c r="E325" s="269">
        <v>92</v>
      </c>
      <c r="F325" s="269">
        <v>9.9023190000000003</v>
      </c>
      <c r="G325" s="269">
        <v>3.8600050000000001</v>
      </c>
      <c r="H325" s="269">
        <v>176</v>
      </c>
      <c r="I325" s="269">
        <v>9.8086660000000006</v>
      </c>
      <c r="J325" s="269">
        <v>3.989992</v>
      </c>
      <c r="K325" s="269">
        <v>316</v>
      </c>
      <c r="L325" s="269">
        <v>9.6525079999999992</v>
      </c>
      <c r="M325" s="269">
        <v>4.101286</v>
      </c>
    </row>
    <row r="326" spans="1:13" x14ac:dyDescent="0.25">
      <c r="A326" s="270">
        <v>42457</v>
      </c>
      <c r="B326" s="269">
        <v>24</v>
      </c>
      <c r="C326" s="269">
        <v>9.975123</v>
      </c>
      <c r="D326" s="269">
        <v>3.740856</v>
      </c>
      <c r="E326" s="269">
        <v>87</v>
      </c>
      <c r="F326" s="269">
        <v>9.9077750000000009</v>
      </c>
      <c r="G326" s="269">
        <v>3.8517290000000002</v>
      </c>
      <c r="H326" s="269">
        <v>171</v>
      </c>
      <c r="I326" s="269">
        <v>9.8144550000000006</v>
      </c>
      <c r="J326" s="269">
        <v>3.9800589999999998</v>
      </c>
      <c r="K326" s="269">
        <v>311</v>
      </c>
      <c r="L326" s="269">
        <v>9.6579219999999992</v>
      </c>
      <c r="M326" s="269">
        <v>4.0999970000000001</v>
      </c>
    </row>
    <row r="327" spans="1:13" x14ac:dyDescent="0.25">
      <c r="A327" s="270">
        <v>42458</v>
      </c>
      <c r="B327" s="269">
        <v>23</v>
      </c>
      <c r="C327" s="269">
        <v>9.9762260000000005</v>
      </c>
      <c r="D327" s="269">
        <v>3.730016</v>
      </c>
      <c r="E327" s="269">
        <v>86</v>
      </c>
      <c r="F327" s="269">
        <v>9.9091009999999997</v>
      </c>
      <c r="G327" s="269">
        <v>3.839979</v>
      </c>
      <c r="H327" s="269">
        <v>170</v>
      </c>
      <c r="I327" s="269">
        <v>9.8164160000000003</v>
      </c>
      <c r="J327" s="269">
        <v>3.9603670000000002</v>
      </c>
      <c r="K327" s="269">
        <v>310</v>
      </c>
      <c r="L327" s="269">
        <v>9.6610879999999995</v>
      </c>
      <c r="M327" s="269">
        <v>4.0738190000000003</v>
      </c>
    </row>
    <row r="328" spans="1:13" x14ac:dyDescent="0.25">
      <c r="A328" s="270">
        <v>42459</v>
      </c>
      <c r="B328" s="269">
        <v>22</v>
      </c>
      <c r="C328" s="269">
        <v>9.9772700000000007</v>
      </c>
      <c r="D328" s="269">
        <v>3.7279279999999999</v>
      </c>
      <c r="E328" s="269">
        <v>85</v>
      </c>
      <c r="F328" s="269">
        <v>9.91038</v>
      </c>
      <c r="G328" s="269">
        <v>3.8299949999999998</v>
      </c>
      <c r="H328" s="269">
        <v>169</v>
      </c>
      <c r="I328" s="269">
        <v>9.8153070000000007</v>
      </c>
      <c r="J328" s="269">
        <v>4.0083200000000003</v>
      </c>
      <c r="K328" s="269">
        <v>309</v>
      </c>
      <c r="L328" s="269">
        <v>9.6613849999999992</v>
      </c>
      <c r="M328" s="269">
        <v>4.0832959999999998</v>
      </c>
    </row>
    <row r="329" spans="1:13" x14ac:dyDescent="0.25">
      <c r="A329" s="270">
        <v>42460</v>
      </c>
      <c r="B329" s="269">
        <v>28</v>
      </c>
      <c r="C329" s="269">
        <v>9.9709079999999997</v>
      </c>
      <c r="D329" s="269">
        <v>3.7513130000000001</v>
      </c>
      <c r="E329" s="269">
        <v>91</v>
      </c>
      <c r="F329" s="269">
        <v>9.9035910000000005</v>
      </c>
      <c r="G329" s="269">
        <v>3.851111</v>
      </c>
      <c r="H329" s="269">
        <v>182</v>
      </c>
      <c r="I329" s="269">
        <v>9.8023240000000005</v>
      </c>
      <c r="J329" s="269">
        <v>3.9889260000000002</v>
      </c>
      <c r="K329" s="269">
        <v>364</v>
      </c>
      <c r="L329" s="269">
        <v>9.6007750000000005</v>
      </c>
      <c r="M329" s="269">
        <v>4.1125629999999997</v>
      </c>
    </row>
    <row r="330" spans="1:13" x14ac:dyDescent="0.25">
      <c r="A330" s="270">
        <v>42461</v>
      </c>
      <c r="B330" s="269">
        <v>27</v>
      </c>
      <c r="C330" s="269">
        <v>9.9720089999999999</v>
      </c>
      <c r="D330" s="269">
        <v>3.7426089999999999</v>
      </c>
      <c r="E330" s="269">
        <v>90</v>
      </c>
      <c r="F330" s="269">
        <v>9.9046889999999994</v>
      </c>
      <c r="G330" s="269">
        <v>3.849126</v>
      </c>
      <c r="H330" s="269">
        <v>181</v>
      </c>
      <c r="I330" s="269">
        <v>9.8034409999999994</v>
      </c>
      <c r="J330" s="269">
        <v>3.9878450000000001</v>
      </c>
      <c r="K330" s="269">
        <v>363</v>
      </c>
      <c r="L330" s="269">
        <v>9.6020660000000007</v>
      </c>
      <c r="M330" s="269">
        <v>4.110004</v>
      </c>
    </row>
    <row r="331" spans="1:13" x14ac:dyDescent="0.25">
      <c r="A331" s="270">
        <v>42464</v>
      </c>
      <c r="B331" s="269">
        <v>24</v>
      </c>
      <c r="C331" s="269">
        <v>9.9751250000000002</v>
      </c>
      <c r="D331" s="269">
        <v>3.7405550000000001</v>
      </c>
      <c r="E331" s="269">
        <v>87</v>
      </c>
      <c r="F331" s="269">
        <v>9.9082360000000005</v>
      </c>
      <c r="G331" s="269">
        <v>3.8322980000000002</v>
      </c>
      <c r="H331" s="269">
        <v>178</v>
      </c>
      <c r="I331" s="269">
        <v>9.8072789999999994</v>
      </c>
      <c r="J331" s="269">
        <v>3.9743219999999999</v>
      </c>
      <c r="K331" s="269">
        <v>360</v>
      </c>
      <c r="L331" s="269">
        <v>9.607526</v>
      </c>
      <c r="M331" s="269">
        <v>4.0850679999999997</v>
      </c>
    </row>
    <row r="332" spans="1:13" x14ac:dyDescent="0.25">
      <c r="A332" s="270">
        <v>42465</v>
      </c>
      <c r="B332" s="269">
        <v>23</v>
      </c>
      <c r="C332" s="269">
        <v>9.9761629999999997</v>
      </c>
      <c r="D332" s="269">
        <v>3.7399239999999998</v>
      </c>
      <c r="E332" s="269">
        <v>86</v>
      </c>
      <c r="F332" s="269">
        <v>9.9094960000000007</v>
      </c>
      <c r="G332" s="269">
        <v>3.82314</v>
      </c>
      <c r="H332" s="269">
        <v>177</v>
      </c>
      <c r="I332" s="269">
        <v>9.8080719999999992</v>
      </c>
      <c r="J332" s="269">
        <v>3.9800080000000002</v>
      </c>
      <c r="K332" s="269">
        <v>359</v>
      </c>
      <c r="L332" s="269">
        <v>9.608765</v>
      </c>
      <c r="M332" s="269">
        <v>4.0829890000000004</v>
      </c>
    </row>
    <row r="333" spans="1:13" x14ac:dyDescent="0.25">
      <c r="A333" s="270">
        <v>42466</v>
      </c>
      <c r="B333" s="269">
        <v>22</v>
      </c>
      <c r="C333" s="269">
        <v>9.9773119999999995</v>
      </c>
      <c r="D333" s="269">
        <v>3.7210239999999999</v>
      </c>
      <c r="E333" s="269">
        <v>85</v>
      </c>
      <c r="F333" s="269">
        <v>9.9108239999999999</v>
      </c>
      <c r="G333" s="269">
        <v>3.8108499999999998</v>
      </c>
      <c r="H333" s="269">
        <v>176</v>
      </c>
      <c r="I333" s="269">
        <v>9.8095730000000003</v>
      </c>
      <c r="J333" s="269">
        <v>3.9707110000000001</v>
      </c>
      <c r="K333" s="269">
        <v>358</v>
      </c>
      <c r="L333" s="269">
        <v>9.6121160000000003</v>
      </c>
      <c r="M333" s="269">
        <v>4.0579090000000004</v>
      </c>
    </row>
    <row r="334" spans="1:13" x14ac:dyDescent="0.25">
      <c r="A334" s="270">
        <v>42467</v>
      </c>
      <c r="B334" s="269">
        <v>28</v>
      </c>
      <c r="C334" s="269">
        <v>9.9712200000000006</v>
      </c>
      <c r="D334" s="269">
        <v>3.710966</v>
      </c>
      <c r="E334" s="269">
        <v>91</v>
      </c>
      <c r="F334" s="269">
        <v>9.9041519999999998</v>
      </c>
      <c r="G334" s="269">
        <v>3.828484</v>
      </c>
      <c r="H334" s="269">
        <v>175</v>
      </c>
      <c r="I334" s="269">
        <v>9.8108740000000001</v>
      </c>
      <c r="J334" s="269">
        <v>3.965592</v>
      </c>
      <c r="K334" s="269">
        <v>357</v>
      </c>
      <c r="L334" s="269">
        <v>9.6147989999999997</v>
      </c>
      <c r="M334" s="269">
        <v>4.0400010000000002</v>
      </c>
    </row>
    <row r="335" spans="1:13" x14ac:dyDescent="0.25">
      <c r="A335" s="270">
        <v>42468</v>
      </c>
      <c r="B335" s="269">
        <v>27</v>
      </c>
      <c r="C335" s="269">
        <v>9.9723450000000007</v>
      </c>
      <c r="D335" s="269">
        <v>3.697559</v>
      </c>
      <c r="E335" s="269">
        <v>90</v>
      </c>
      <c r="F335" s="269">
        <v>9.9052980000000002</v>
      </c>
      <c r="G335" s="269">
        <v>3.8242970000000001</v>
      </c>
      <c r="H335" s="269">
        <v>174</v>
      </c>
      <c r="I335" s="269">
        <v>9.8121609999999997</v>
      </c>
      <c r="J335" s="269">
        <v>3.9607220000000001</v>
      </c>
      <c r="K335" s="269">
        <v>356</v>
      </c>
      <c r="L335" s="269">
        <v>9.6146449999999994</v>
      </c>
      <c r="M335" s="269">
        <v>4.0530340000000002</v>
      </c>
    </row>
    <row r="336" spans="1:13" x14ac:dyDescent="0.25">
      <c r="A336" s="270">
        <v>42471</v>
      </c>
      <c r="B336" s="269">
        <v>24</v>
      </c>
      <c r="C336" s="269">
        <v>9.9753279999999993</v>
      </c>
      <c r="D336" s="269">
        <v>3.7099530000000001</v>
      </c>
      <c r="E336" s="269">
        <v>87</v>
      </c>
      <c r="F336" s="269">
        <v>9.9087639999999997</v>
      </c>
      <c r="G336" s="269">
        <v>3.810044</v>
      </c>
      <c r="H336" s="269">
        <v>171</v>
      </c>
      <c r="I336" s="269">
        <v>9.8156669999999995</v>
      </c>
      <c r="J336" s="269">
        <v>3.9535719999999999</v>
      </c>
      <c r="K336" s="269">
        <v>353</v>
      </c>
      <c r="L336" s="269">
        <v>9.6181970000000003</v>
      </c>
      <c r="M336" s="269">
        <v>4.0483070000000003</v>
      </c>
    </row>
    <row r="337" spans="1:13" x14ac:dyDescent="0.25">
      <c r="A337" s="270">
        <v>42472</v>
      </c>
      <c r="B337" s="269">
        <v>23</v>
      </c>
      <c r="C337" s="269">
        <v>9.9762590000000007</v>
      </c>
      <c r="D337" s="269">
        <v>3.7248260000000002</v>
      </c>
      <c r="E337" s="269">
        <v>86</v>
      </c>
      <c r="F337" s="269">
        <v>9.9097720000000002</v>
      </c>
      <c r="G337" s="269">
        <v>3.811375</v>
      </c>
      <c r="H337" s="269">
        <v>170</v>
      </c>
      <c r="I337" s="269">
        <v>9.8169769999999996</v>
      </c>
      <c r="J337" s="269">
        <v>3.9480390000000001</v>
      </c>
      <c r="K337" s="269">
        <v>352</v>
      </c>
      <c r="L337" s="269">
        <v>9.6201500000000006</v>
      </c>
      <c r="M337" s="269">
        <v>4.0382210000000001</v>
      </c>
    </row>
    <row r="338" spans="1:13" x14ac:dyDescent="0.25">
      <c r="A338" s="270">
        <v>42473</v>
      </c>
      <c r="B338" s="269">
        <v>22</v>
      </c>
      <c r="C338" s="269">
        <v>9.9772719999999993</v>
      </c>
      <c r="D338" s="269">
        <v>3.7275990000000001</v>
      </c>
      <c r="E338" s="269">
        <v>85</v>
      </c>
      <c r="F338" s="269">
        <v>9.9105340000000002</v>
      </c>
      <c r="G338" s="269">
        <v>3.8233540000000001</v>
      </c>
      <c r="H338" s="269">
        <v>169</v>
      </c>
      <c r="I338" s="269">
        <v>9.8185909999999996</v>
      </c>
      <c r="J338" s="269">
        <v>3.9357310000000001</v>
      </c>
      <c r="K338" s="269">
        <v>351</v>
      </c>
      <c r="L338" s="269">
        <v>9.6208570000000009</v>
      </c>
      <c r="M338" s="269">
        <v>4.0418919999999998</v>
      </c>
    </row>
    <row r="339" spans="1:13" x14ac:dyDescent="0.25">
      <c r="A339" s="270">
        <v>42474</v>
      </c>
      <c r="B339" s="269">
        <v>28</v>
      </c>
      <c r="C339" s="269">
        <v>9.971311</v>
      </c>
      <c r="D339" s="269">
        <v>3.699198</v>
      </c>
      <c r="E339" s="269">
        <v>91</v>
      </c>
      <c r="F339" s="269">
        <v>9.9043569999999992</v>
      </c>
      <c r="G339" s="269">
        <v>3.820217</v>
      </c>
      <c r="H339" s="269">
        <v>182</v>
      </c>
      <c r="I339" s="269">
        <v>9.8048210000000005</v>
      </c>
      <c r="J339" s="269">
        <v>3.9375360000000001</v>
      </c>
      <c r="K339" s="269">
        <v>350</v>
      </c>
      <c r="L339" s="269">
        <v>9.621753</v>
      </c>
      <c r="M339" s="269">
        <v>4.0434840000000003</v>
      </c>
    </row>
    <row r="340" spans="1:13" x14ac:dyDescent="0.25">
      <c r="A340" s="270">
        <v>42475</v>
      </c>
      <c r="B340" s="269">
        <v>27</v>
      </c>
      <c r="C340" s="269">
        <v>9.9723030000000001</v>
      </c>
      <c r="D340" s="269">
        <v>3.7031900000000002</v>
      </c>
      <c r="E340" s="269">
        <v>90</v>
      </c>
      <c r="F340" s="269">
        <v>9.9053430000000002</v>
      </c>
      <c r="G340" s="269">
        <v>3.8224619999999998</v>
      </c>
      <c r="H340" s="269">
        <v>181</v>
      </c>
      <c r="I340" s="269">
        <v>9.8064169999999997</v>
      </c>
      <c r="J340" s="269">
        <v>3.9262760000000001</v>
      </c>
      <c r="K340" s="269">
        <v>349</v>
      </c>
      <c r="L340" s="269">
        <v>9.6244789999999991</v>
      </c>
      <c r="M340" s="269">
        <v>4.024705</v>
      </c>
    </row>
    <row r="341" spans="1:13" x14ac:dyDescent="0.25">
      <c r="A341" s="270">
        <v>42478</v>
      </c>
      <c r="B341" s="269">
        <v>24</v>
      </c>
      <c r="C341" s="269">
        <v>9.9752369999999999</v>
      </c>
      <c r="D341" s="269">
        <v>3.723671</v>
      </c>
      <c r="E341" s="269">
        <v>87</v>
      </c>
      <c r="F341" s="269">
        <v>9.9084420000000009</v>
      </c>
      <c r="G341" s="269">
        <v>3.8236150000000002</v>
      </c>
      <c r="H341" s="269">
        <v>178</v>
      </c>
      <c r="I341" s="269">
        <v>9.809863</v>
      </c>
      <c r="J341" s="269">
        <v>3.9200010000000001</v>
      </c>
      <c r="K341" s="269">
        <v>346</v>
      </c>
      <c r="L341" s="269">
        <v>9.6279020000000006</v>
      </c>
      <c r="M341" s="269">
        <v>4.0211670000000002</v>
      </c>
    </row>
    <row r="342" spans="1:13" x14ac:dyDescent="0.25">
      <c r="A342" s="270">
        <v>42479</v>
      </c>
      <c r="B342" s="269">
        <v>23</v>
      </c>
      <c r="C342" s="269">
        <v>9.9764149999999994</v>
      </c>
      <c r="D342" s="269">
        <v>3.7002920000000001</v>
      </c>
      <c r="E342" s="269">
        <v>86</v>
      </c>
      <c r="F342" s="269">
        <v>9.9106749999999995</v>
      </c>
      <c r="G342" s="269">
        <v>3.7728869999999999</v>
      </c>
      <c r="H342" s="269">
        <v>177</v>
      </c>
      <c r="I342" s="269">
        <v>9.8109110000000008</v>
      </c>
      <c r="J342" s="269">
        <v>3.9200010000000001</v>
      </c>
      <c r="K342" s="269">
        <v>345</v>
      </c>
      <c r="L342" s="269">
        <v>9.6263989999999993</v>
      </c>
      <c r="M342" s="269">
        <v>4.0497439999999996</v>
      </c>
    </row>
    <row r="343" spans="1:13" x14ac:dyDescent="0.25">
      <c r="A343" s="270">
        <v>42480</v>
      </c>
      <c r="B343" s="269">
        <v>22</v>
      </c>
      <c r="C343" s="269">
        <v>9.97743</v>
      </c>
      <c r="D343" s="269">
        <v>3.7016269999999998</v>
      </c>
      <c r="E343" s="269">
        <v>85</v>
      </c>
      <c r="F343" s="269">
        <v>9.9113799999999994</v>
      </c>
      <c r="G343" s="269">
        <v>3.786877</v>
      </c>
      <c r="H343" s="269">
        <v>176</v>
      </c>
      <c r="I343" s="269">
        <v>9.8124300000000009</v>
      </c>
      <c r="J343" s="269">
        <v>3.909999</v>
      </c>
      <c r="K343" s="269">
        <v>344</v>
      </c>
      <c r="L343" s="269">
        <v>9.6274189999999997</v>
      </c>
      <c r="M343" s="269">
        <v>4.0499989999999997</v>
      </c>
    </row>
    <row r="344" spans="1:13" x14ac:dyDescent="0.25">
      <c r="A344" s="270">
        <v>42481</v>
      </c>
      <c r="B344" s="269">
        <v>28</v>
      </c>
      <c r="C344" s="269">
        <v>9.9713049999999992</v>
      </c>
      <c r="D344" s="269">
        <v>3.6999740000000001</v>
      </c>
      <c r="E344" s="269">
        <v>91</v>
      </c>
      <c r="F344" s="269">
        <v>9.9054690000000001</v>
      </c>
      <c r="G344" s="269">
        <v>3.7753770000000002</v>
      </c>
      <c r="H344" s="269">
        <v>175</v>
      </c>
      <c r="I344" s="269">
        <v>9.8143560000000001</v>
      </c>
      <c r="J344" s="269">
        <v>3.8912</v>
      </c>
      <c r="K344" s="269">
        <v>343</v>
      </c>
      <c r="L344" s="269">
        <v>9.6277810000000006</v>
      </c>
      <c r="M344" s="269">
        <v>4.0577069999999997</v>
      </c>
    </row>
    <row r="345" spans="1:13" x14ac:dyDescent="0.25">
      <c r="A345" s="270">
        <v>42482</v>
      </c>
      <c r="B345" s="269">
        <v>27</v>
      </c>
      <c r="C345" s="269">
        <v>9.9722840000000001</v>
      </c>
      <c r="D345" s="269">
        <v>3.7057370000000001</v>
      </c>
      <c r="E345" s="269">
        <v>90</v>
      </c>
      <c r="F345" s="269">
        <v>9.9065639999999995</v>
      </c>
      <c r="G345" s="269">
        <v>3.772691</v>
      </c>
      <c r="H345" s="269">
        <v>174</v>
      </c>
      <c r="I345" s="269">
        <v>9.8155400000000004</v>
      </c>
      <c r="J345" s="269">
        <v>3.888134</v>
      </c>
      <c r="K345" s="269">
        <v>342</v>
      </c>
      <c r="L345" s="269">
        <v>9.6286240000000003</v>
      </c>
      <c r="M345" s="269">
        <v>4.0599999999999996</v>
      </c>
    </row>
    <row r="346" spans="1:13" x14ac:dyDescent="0.25">
      <c r="A346" s="270">
        <v>42485</v>
      </c>
      <c r="B346" s="269">
        <v>24</v>
      </c>
      <c r="C346" s="269">
        <v>9.9751619999999992</v>
      </c>
      <c r="D346" s="269">
        <v>3.7349770000000002</v>
      </c>
      <c r="E346" s="269">
        <v>87</v>
      </c>
      <c r="F346" s="269">
        <v>9.9099520000000005</v>
      </c>
      <c r="G346" s="269">
        <v>3.7599819999999999</v>
      </c>
      <c r="H346" s="269">
        <v>171</v>
      </c>
      <c r="I346" s="269">
        <v>9.8194470000000003</v>
      </c>
      <c r="J346" s="269">
        <v>3.8710079999999998</v>
      </c>
      <c r="K346" s="269">
        <v>339</v>
      </c>
      <c r="L346" s="269">
        <v>9.6325479999999999</v>
      </c>
      <c r="M346" s="269">
        <v>4.0510000000000002</v>
      </c>
    </row>
    <row r="347" spans="1:13" x14ac:dyDescent="0.25">
      <c r="A347" s="270">
        <v>42486</v>
      </c>
      <c r="B347" s="269">
        <v>23</v>
      </c>
      <c r="C347" s="269">
        <v>9.9760659999999994</v>
      </c>
      <c r="D347" s="269">
        <v>3.755179</v>
      </c>
      <c r="E347" s="269">
        <v>86</v>
      </c>
      <c r="F347" s="269">
        <v>9.9107800000000008</v>
      </c>
      <c r="G347" s="269">
        <v>3.7684120000000001</v>
      </c>
      <c r="H347" s="269">
        <v>170</v>
      </c>
      <c r="I347" s="269">
        <v>9.8204840000000004</v>
      </c>
      <c r="J347" s="269">
        <v>3.8710059999999999</v>
      </c>
      <c r="K347" s="269">
        <v>338</v>
      </c>
      <c r="L347" s="269">
        <v>9.6354220000000002</v>
      </c>
      <c r="M347" s="269">
        <v>4.0300039999999999</v>
      </c>
    </row>
    <row r="348" spans="1:13" x14ac:dyDescent="0.25">
      <c r="A348" s="270">
        <v>42487</v>
      </c>
      <c r="B348" s="269">
        <v>22</v>
      </c>
      <c r="C348" s="269">
        <v>9.9770280000000007</v>
      </c>
      <c r="D348" s="269">
        <v>3.7677100000000001</v>
      </c>
      <c r="E348" s="269">
        <v>85</v>
      </c>
      <c r="F348" s="269">
        <v>9.9112810000000007</v>
      </c>
      <c r="G348" s="269">
        <v>3.7911450000000002</v>
      </c>
      <c r="H348" s="269">
        <v>169</v>
      </c>
      <c r="I348" s="269">
        <v>9.8210479999999993</v>
      </c>
      <c r="J348" s="269">
        <v>3.8814549999999999</v>
      </c>
      <c r="K348" s="269">
        <v>337</v>
      </c>
      <c r="L348" s="269">
        <v>9.6364339999999995</v>
      </c>
      <c r="M348" s="269">
        <v>4.0303199999999997</v>
      </c>
    </row>
    <row r="349" spans="1:13" x14ac:dyDescent="0.25">
      <c r="A349" s="270">
        <v>42488</v>
      </c>
      <c r="B349" s="269">
        <v>28</v>
      </c>
      <c r="C349" s="269">
        <v>9.9707279999999994</v>
      </c>
      <c r="D349" s="269">
        <v>3.7745920000000002</v>
      </c>
      <c r="E349" s="269">
        <v>91</v>
      </c>
      <c r="F349" s="269">
        <v>9.9038970000000006</v>
      </c>
      <c r="G349" s="269">
        <v>3.8387690000000001</v>
      </c>
      <c r="H349" s="269">
        <v>182</v>
      </c>
      <c r="I349" s="269">
        <v>9.8078850000000006</v>
      </c>
      <c r="J349" s="269">
        <v>3.8745120000000002</v>
      </c>
      <c r="K349" s="269">
        <v>336</v>
      </c>
      <c r="L349" s="269">
        <v>9.6366010000000006</v>
      </c>
      <c r="M349" s="269">
        <v>4.0403880000000001</v>
      </c>
    </row>
    <row r="350" spans="1:13" x14ac:dyDescent="0.25">
      <c r="A350" s="270">
        <v>42489</v>
      </c>
      <c r="B350" s="269">
        <v>27</v>
      </c>
      <c r="C350" s="269">
        <v>9.9718789999999995</v>
      </c>
      <c r="D350" s="269">
        <v>3.76004</v>
      </c>
      <c r="E350" s="269">
        <v>90</v>
      </c>
      <c r="F350" s="269">
        <v>9.9053620000000002</v>
      </c>
      <c r="G350" s="269">
        <v>3.821688</v>
      </c>
      <c r="H350" s="269">
        <v>181</v>
      </c>
      <c r="I350" s="269">
        <v>9.8088870000000004</v>
      </c>
      <c r="J350" s="269">
        <v>3.875203</v>
      </c>
      <c r="K350" s="269">
        <v>335</v>
      </c>
      <c r="L350" s="269">
        <v>9.6355939999999993</v>
      </c>
      <c r="M350" s="269">
        <v>4.0641030000000002</v>
      </c>
    </row>
    <row r="351" spans="1:13" x14ac:dyDescent="0.25">
      <c r="A351" s="270">
        <v>42492</v>
      </c>
      <c r="B351" s="269">
        <v>24</v>
      </c>
      <c r="C351" s="269">
        <v>9.9749940000000006</v>
      </c>
      <c r="D351" s="269">
        <v>3.760303</v>
      </c>
      <c r="E351" s="269">
        <v>87</v>
      </c>
      <c r="F351" s="269">
        <v>9.9085180000000008</v>
      </c>
      <c r="G351" s="269">
        <v>3.8204120000000001</v>
      </c>
      <c r="H351" s="269">
        <v>178</v>
      </c>
      <c r="I351" s="269">
        <v>9.8117230000000006</v>
      </c>
      <c r="J351" s="269">
        <v>3.8809179999999999</v>
      </c>
      <c r="K351" s="269">
        <v>332</v>
      </c>
      <c r="L351" s="269">
        <v>9.6376849999999994</v>
      </c>
      <c r="M351" s="269">
        <v>4.0764110000000002</v>
      </c>
    </row>
    <row r="352" spans="1:13" x14ac:dyDescent="0.25">
      <c r="A352" s="270">
        <v>42493</v>
      </c>
      <c r="B352" s="269">
        <v>23</v>
      </c>
      <c r="C352" s="269">
        <v>9.9760679999999997</v>
      </c>
      <c r="D352" s="269">
        <v>3.754864</v>
      </c>
      <c r="E352" s="269">
        <v>86</v>
      </c>
      <c r="F352" s="269">
        <v>9.9095700000000004</v>
      </c>
      <c r="G352" s="269">
        <v>3.8199860000000001</v>
      </c>
      <c r="H352" s="269">
        <v>177</v>
      </c>
      <c r="I352" s="269">
        <v>9.8123310000000004</v>
      </c>
      <c r="J352" s="269">
        <v>3.89</v>
      </c>
      <c r="K352" s="269">
        <v>331</v>
      </c>
      <c r="L352" s="269">
        <v>9.6393170000000001</v>
      </c>
      <c r="M352" s="269">
        <v>4.0696209999999997</v>
      </c>
    </row>
    <row r="353" spans="1:13" x14ac:dyDescent="0.25">
      <c r="A353" s="270">
        <v>42494</v>
      </c>
      <c r="B353" s="269">
        <v>22</v>
      </c>
      <c r="C353" s="269">
        <v>9.9771610000000006</v>
      </c>
      <c r="D353" s="269">
        <v>3.7458459999999998</v>
      </c>
      <c r="E353" s="269">
        <v>85</v>
      </c>
      <c r="F353" s="269">
        <v>9.9107819999999993</v>
      </c>
      <c r="G353" s="269">
        <v>3.8126609999999999</v>
      </c>
      <c r="H353" s="269">
        <v>176</v>
      </c>
      <c r="I353" s="269">
        <v>9.8138419999999993</v>
      </c>
      <c r="J353" s="269">
        <v>3.880007</v>
      </c>
      <c r="K353" s="269">
        <v>330</v>
      </c>
      <c r="L353" s="269">
        <v>9.6406639999999992</v>
      </c>
      <c r="M353" s="269">
        <v>4.0661399999999999</v>
      </c>
    </row>
    <row r="354" spans="1:13" x14ac:dyDescent="0.25">
      <c r="A354" s="270">
        <v>42495</v>
      </c>
      <c r="B354" s="269">
        <v>28</v>
      </c>
      <c r="C354" s="269">
        <v>9.9708410000000001</v>
      </c>
      <c r="D354" s="269">
        <v>3.7599779999999998</v>
      </c>
      <c r="E354" s="269">
        <v>91</v>
      </c>
      <c r="F354" s="269">
        <v>9.9047370000000008</v>
      </c>
      <c r="G354" s="269">
        <v>3.8048929999999999</v>
      </c>
      <c r="H354" s="269">
        <v>175</v>
      </c>
      <c r="I354" s="269">
        <v>9.8153430000000004</v>
      </c>
      <c r="J354" s="269">
        <v>3.870123</v>
      </c>
      <c r="K354" s="269">
        <v>329</v>
      </c>
      <c r="L354" s="269">
        <v>9.6426879999999997</v>
      </c>
      <c r="M354" s="269">
        <v>4.0546749999999996</v>
      </c>
    </row>
    <row r="355" spans="1:13" x14ac:dyDescent="0.25">
      <c r="A355" s="270">
        <v>42496</v>
      </c>
      <c r="B355" s="269">
        <v>27</v>
      </c>
      <c r="C355" s="269">
        <v>9.9717760000000002</v>
      </c>
      <c r="D355" s="269">
        <v>3.7738510000000001</v>
      </c>
      <c r="E355" s="269">
        <v>90</v>
      </c>
      <c r="F355" s="269">
        <v>9.905894</v>
      </c>
      <c r="G355" s="269">
        <v>3.8</v>
      </c>
      <c r="H355" s="269">
        <v>174</v>
      </c>
      <c r="I355" s="269">
        <v>9.8160159999999994</v>
      </c>
      <c r="J355" s="269">
        <v>3.8779129999999999</v>
      </c>
      <c r="K355" s="269">
        <v>328</v>
      </c>
      <c r="L355" s="269">
        <v>9.6441320000000008</v>
      </c>
      <c r="M355" s="269">
        <v>4.049995</v>
      </c>
    </row>
    <row r="356" spans="1:13" x14ac:dyDescent="0.25">
      <c r="A356" s="270">
        <v>42499</v>
      </c>
      <c r="B356" s="269">
        <v>24</v>
      </c>
      <c r="C356" s="269">
        <v>9.9748439999999992</v>
      </c>
      <c r="D356" s="269">
        <v>3.7829160000000002</v>
      </c>
      <c r="E356" s="269">
        <v>87</v>
      </c>
      <c r="F356" s="269">
        <v>9.9088890000000003</v>
      </c>
      <c r="G356" s="269">
        <v>3.8047759999999999</v>
      </c>
      <c r="H356" s="269">
        <v>171</v>
      </c>
      <c r="I356" s="269">
        <v>9.8193490000000008</v>
      </c>
      <c r="J356" s="269">
        <v>3.873148</v>
      </c>
      <c r="K356" s="269">
        <v>325</v>
      </c>
      <c r="L356" s="269">
        <v>9.6455909999999996</v>
      </c>
      <c r="M356" s="269">
        <v>4.0700060000000002</v>
      </c>
    </row>
    <row r="357" spans="1:13" x14ac:dyDescent="0.25">
      <c r="A357" s="270">
        <v>42500</v>
      </c>
      <c r="B357" s="269">
        <v>23</v>
      </c>
      <c r="C357" s="269">
        <v>9.9759639999999994</v>
      </c>
      <c r="D357" s="269">
        <v>3.7712210000000002</v>
      </c>
      <c r="E357" s="269">
        <v>86</v>
      </c>
      <c r="F357" s="269">
        <v>9.9094329999999999</v>
      </c>
      <c r="G357" s="269">
        <v>3.8258260000000002</v>
      </c>
      <c r="H357" s="269">
        <v>170</v>
      </c>
      <c r="I357" s="269">
        <v>9.8205299999999998</v>
      </c>
      <c r="J357" s="269">
        <v>3.869996</v>
      </c>
      <c r="K357" s="269">
        <v>324</v>
      </c>
      <c r="L357" s="269">
        <v>9.647532</v>
      </c>
      <c r="M357" s="269">
        <v>4.0593919999999999</v>
      </c>
    </row>
    <row r="358" spans="1:13" x14ac:dyDescent="0.25">
      <c r="A358" s="270">
        <v>42501</v>
      </c>
      <c r="B358" s="269">
        <v>22</v>
      </c>
      <c r="C358" s="269">
        <v>9.9769860000000001</v>
      </c>
      <c r="D358" s="269">
        <v>3.7746140000000001</v>
      </c>
      <c r="E358" s="269">
        <v>85</v>
      </c>
      <c r="F358" s="269">
        <v>9.9105340000000002</v>
      </c>
      <c r="G358" s="269">
        <v>3.8233540000000001</v>
      </c>
      <c r="H358" s="269">
        <v>169</v>
      </c>
      <c r="I358" s="269">
        <v>9.821555</v>
      </c>
      <c r="J358" s="269">
        <v>3.8702580000000002</v>
      </c>
      <c r="K358" s="269">
        <v>323</v>
      </c>
      <c r="L358" s="269">
        <v>9.6485310000000002</v>
      </c>
      <c r="M358" s="269">
        <v>4.0599980000000002</v>
      </c>
    </row>
    <row r="359" spans="1:13" x14ac:dyDescent="0.25">
      <c r="A359" s="270">
        <v>42502</v>
      </c>
      <c r="B359" s="269">
        <v>28</v>
      </c>
      <c r="C359" s="269">
        <v>9.9707399999999993</v>
      </c>
      <c r="D359" s="269">
        <v>3.7730399999999999</v>
      </c>
      <c r="E359" s="269">
        <v>91</v>
      </c>
      <c r="F359" s="269">
        <v>9.9037000000000006</v>
      </c>
      <c r="G359" s="269">
        <v>3.846714</v>
      </c>
      <c r="H359" s="269">
        <v>182</v>
      </c>
      <c r="I359" s="269">
        <v>9.8073720000000009</v>
      </c>
      <c r="J359" s="269">
        <v>3.8850609999999999</v>
      </c>
      <c r="K359" s="269">
        <v>322</v>
      </c>
      <c r="L359" s="269">
        <v>9.6495809999999995</v>
      </c>
      <c r="M359" s="269">
        <v>4.0599980000000002</v>
      </c>
    </row>
    <row r="360" spans="1:13" x14ac:dyDescent="0.25">
      <c r="A360" s="270">
        <v>42503</v>
      </c>
      <c r="B360" s="269">
        <v>27</v>
      </c>
      <c r="C360" s="269">
        <v>9.9717020000000005</v>
      </c>
      <c r="D360" s="269">
        <v>3.7837740000000002</v>
      </c>
      <c r="E360" s="269">
        <v>90</v>
      </c>
      <c r="F360" s="269">
        <v>9.9047389999999993</v>
      </c>
      <c r="G360" s="269">
        <v>3.8470879999999998</v>
      </c>
      <c r="H360" s="269">
        <v>181</v>
      </c>
      <c r="I360" s="269">
        <v>9.8074049999999993</v>
      </c>
      <c r="J360" s="269">
        <v>3.905843</v>
      </c>
      <c r="K360" s="269">
        <v>321</v>
      </c>
      <c r="L360" s="269">
        <v>9.6511709999999997</v>
      </c>
      <c r="M360" s="269">
        <v>4.0534990000000004</v>
      </c>
    </row>
    <row r="361" spans="1:13" x14ac:dyDescent="0.25">
      <c r="A361" s="270">
        <v>42506</v>
      </c>
      <c r="B361" s="269">
        <v>24</v>
      </c>
      <c r="C361" s="269">
        <v>9.9747909999999997</v>
      </c>
      <c r="D361" s="269">
        <v>3.7909060000000001</v>
      </c>
      <c r="E361" s="269">
        <v>87</v>
      </c>
      <c r="F361" s="269">
        <v>9.9080410000000008</v>
      </c>
      <c r="G361" s="269">
        <v>3.8405170000000002</v>
      </c>
      <c r="H361" s="269">
        <v>178</v>
      </c>
      <c r="I361" s="269">
        <v>9.8093229999999991</v>
      </c>
      <c r="J361" s="269">
        <v>3.9313509999999998</v>
      </c>
      <c r="K361" s="269">
        <v>318</v>
      </c>
      <c r="L361" s="269">
        <v>9.6518739999999994</v>
      </c>
      <c r="M361" s="269">
        <v>4.083196</v>
      </c>
    </row>
    <row r="362" spans="1:13" x14ac:dyDescent="0.25">
      <c r="A362" s="270">
        <v>42507</v>
      </c>
      <c r="B362" s="269">
        <v>23</v>
      </c>
      <c r="C362" s="269">
        <v>9.9759720000000005</v>
      </c>
      <c r="D362" s="269">
        <v>3.7699630000000002</v>
      </c>
      <c r="E362" s="269">
        <v>86</v>
      </c>
      <c r="F362" s="269">
        <v>9.9091009999999997</v>
      </c>
      <c r="G362" s="269">
        <v>3.839979</v>
      </c>
      <c r="H362" s="269">
        <v>177</v>
      </c>
      <c r="I362" s="269">
        <v>9.809965</v>
      </c>
      <c r="J362" s="269">
        <v>3.9399920000000002</v>
      </c>
      <c r="K362" s="269">
        <v>317</v>
      </c>
      <c r="L362" s="269">
        <v>9.6524509999999992</v>
      </c>
      <c r="M362" s="269">
        <v>4.0890430000000002</v>
      </c>
    </row>
    <row r="363" spans="1:13" x14ac:dyDescent="0.25">
      <c r="A363" s="270">
        <v>42508</v>
      </c>
      <c r="B363" s="269">
        <v>22</v>
      </c>
      <c r="C363" s="269">
        <v>9.9769889999999997</v>
      </c>
      <c r="D363" s="269">
        <v>3.7741210000000001</v>
      </c>
      <c r="E363" s="269">
        <v>85</v>
      </c>
      <c r="F363" s="269">
        <v>9.9081170000000007</v>
      </c>
      <c r="G363" s="269">
        <v>3.927603</v>
      </c>
      <c r="H363" s="269">
        <v>176</v>
      </c>
      <c r="I363" s="269">
        <v>9.8108160000000009</v>
      </c>
      <c r="J363" s="269">
        <v>3.9442919999999999</v>
      </c>
      <c r="K363" s="269">
        <v>316</v>
      </c>
      <c r="L363" s="269">
        <v>9.6487049999999996</v>
      </c>
      <c r="M363" s="269">
        <v>4.147805</v>
      </c>
    </row>
    <row r="364" spans="1:13" x14ac:dyDescent="0.25">
      <c r="A364" s="270">
        <v>42509</v>
      </c>
      <c r="B364" s="269">
        <v>28</v>
      </c>
      <c r="C364" s="269">
        <v>9.9704060000000005</v>
      </c>
      <c r="D364" s="269">
        <v>3.8162370000000001</v>
      </c>
      <c r="E364" s="269">
        <v>91</v>
      </c>
      <c r="F364" s="269">
        <v>9.9009909999999994</v>
      </c>
      <c r="G364" s="269">
        <v>3.9560080000000002</v>
      </c>
      <c r="H364" s="269">
        <v>175</v>
      </c>
      <c r="I364" s="269">
        <v>9.807423</v>
      </c>
      <c r="J364" s="269">
        <v>4.0393730000000003</v>
      </c>
      <c r="K364" s="269">
        <v>315</v>
      </c>
      <c r="L364" s="269">
        <v>9.6387289999999997</v>
      </c>
      <c r="M364" s="269">
        <v>4.2835640000000001</v>
      </c>
    </row>
    <row r="365" spans="1:13" x14ac:dyDescent="0.25">
      <c r="A365" s="270">
        <v>42510</v>
      </c>
      <c r="B365" s="269">
        <v>27</v>
      </c>
      <c r="C365" s="269">
        <v>9.9714919999999996</v>
      </c>
      <c r="D365" s="269">
        <v>3.8119339999999999</v>
      </c>
      <c r="E365" s="269">
        <v>90</v>
      </c>
      <c r="F365" s="269">
        <v>9.9008129999999994</v>
      </c>
      <c r="G365" s="269">
        <v>4.0072260000000002</v>
      </c>
      <c r="H365" s="269">
        <v>174</v>
      </c>
      <c r="I365" s="269">
        <v>9.8055710000000005</v>
      </c>
      <c r="J365" s="269">
        <v>4.1024320000000003</v>
      </c>
      <c r="K365" s="269">
        <v>314</v>
      </c>
      <c r="L365" s="269">
        <v>9.6369930000000004</v>
      </c>
      <c r="M365" s="269">
        <v>4.3186330000000002</v>
      </c>
    </row>
    <row r="366" spans="1:13" x14ac:dyDescent="0.25">
      <c r="A366" s="270">
        <v>42513</v>
      </c>
      <c r="B366" s="269">
        <v>24</v>
      </c>
      <c r="C366" s="269">
        <v>9.9743739999999992</v>
      </c>
      <c r="D366" s="269">
        <v>3.8537759999999999</v>
      </c>
      <c r="E366" s="269">
        <v>87</v>
      </c>
      <c r="F366" s="269">
        <v>9.9018449999999998</v>
      </c>
      <c r="G366" s="269">
        <v>4.1018480000000004</v>
      </c>
      <c r="H366" s="269">
        <v>171</v>
      </c>
      <c r="I366" s="269">
        <v>9.8076469999999993</v>
      </c>
      <c r="J366" s="269">
        <v>4.128959</v>
      </c>
      <c r="K366" s="269">
        <v>311</v>
      </c>
      <c r="L366" s="269">
        <v>9.6275399999999998</v>
      </c>
      <c r="M366" s="269">
        <v>4.4782299999999999</v>
      </c>
    </row>
    <row r="367" spans="1:13" x14ac:dyDescent="0.25">
      <c r="A367" s="270">
        <v>42514</v>
      </c>
      <c r="B367" s="269">
        <v>23</v>
      </c>
      <c r="C367" s="269">
        <v>9.9754140000000007</v>
      </c>
      <c r="D367" s="269">
        <v>3.8577279999999998</v>
      </c>
      <c r="E367" s="269">
        <v>86</v>
      </c>
      <c r="F367" s="269">
        <v>9.9011659999999999</v>
      </c>
      <c r="G367" s="269">
        <v>4.1785350000000001</v>
      </c>
      <c r="H367" s="269">
        <v>170</v>
      </c>
      <c r="I367" s="269">
        <v>9.8053109999999997</v>
      </c>
      <c r="J367" s="269">
        <v>4.2046869999999998</v>
      </c>
      <c r="K367" s="269">
        <v>310</v>
      </c>
      <c r="L367" s="269">
        <v>9.6315790000000003</v>
      </c>
      <c r="M367" s="269">
        <v>4.4420929999999998</v>
      </c>
    </row>
    <row r="368" spans="1:13" x14ac:dyDescent="0.25">
      <c r="A368" s="270">
        <v>42515</v>
      </c>
      <c r="B368" s="269">
        <v>22</v>
      </c>
      <c r="C368" s="269">
        <v>9.9765099999999993</v>
      </c>
      <c r="D368" s="269">
        <v>3.8528690000000001</v>
      </c>
      <c r="E368" s="269">
        <v>85</v>
      </c>
      <c r="F368" s="269">
        <v>9.9025999999999996</v>
      </c>
      <c r="G368" s="269">
        <v>4.1657510000000002</v>
      </c>
      <c r="H368" s="269">
        <v>169</v>
      </c>
      <c r="I368" s="269">
        <v>9.8063160000000007</v>
      </c>
      <c r="J368" s="269">
        <v>4.2073020000000003</v>
      </c>
      <c r="K368" s="269">
        <v>309</v>
      </c>
      <c r="L368" s="269">
        <v>9.6351890000000004</v>
      </c>
      <c r="M368" s="269">
        <v>4.411149</v>
      </c>
    </row>
    <row r="369" spans="1:13" x14ac:dyDescent="0.25">
      <c r="A369" s="270">
        <v>42516</v>
      </c>
      <c r="B369" s="269">
        <v>28</v>
      </c>
      <c r="C369" s="269">
        <v>9.9709669999999999</v>
      </c>
      <c r="D369" s="269">
        <v>3.7436829999999999</v>
      </c>
      <c r="E369" s="269">
        <v>91</v>
      </c>
      <c r="F369" s="269">
        <v>9.898415</v>
      </c>
      <c r="G369" s="269">
        <v>4.0599910000000001</v>
      </c>
      <c r="H369" s="269">
        <v>182</v>
      </c>
      <c r="I369" s="269">
        <v>9.7920809999999996</v>
      </c>
      <c r="J369" s="269">
        <v>4.2000099999999998</v>
      </c>
      <c r="K369" s="269">
        <v>364</v>
      </c>
      <c r="L369" s="269">
        <v>9.5779160000000001</v>
      </c>
      <c r="M369" s="269">
        <v>4.3584189999999996</v>
      </c>
    </row>
    <row r="370" spans="1:13" x14ac:dyDescent="0.25">
      <c r="A370" s="270">
        <v>42517</v>
      </c>
      <c r="B370" s="269">
        <v>27</v>
      </c>
      <c r="C370" s="269">
        <v>9.9722690000000007</v>
      </c>
      <c r="D370" s="269">
        <v>3.7077490000000002</v>
      </c>
      <c r="E370" s="269">
        <v>90</v>
      </c>
      <c r="F370" s="269">
        <v>9.8985979999999998</v>
      </c>
      <c r="G370" s="269">
        <v>4.0976309999999998</v>
      </c>
      <c r="H370" s="269">
        <v>181</v>
      </c>
      <c r="I370" s="269">
        <v>9.7932240000000004</v>
      </c>
      <c r="J370" s="269">
        <v>4.1995079999999998</v>
      </c>
      <c r="K370" s="269">
        <v>363</v>
      </c>
      <c r="L370" s="269">
        <v>9.5738459999999996</v>
      </c>
      <c r="M370" s="269">
        <v>4.4144439999999996</v>
      </c>
    </row>
    <row r="371" spans="1:13" x14ac:dyDescent="0.25">
      <c r="A371" s="270">
        <v>42520</v>
      </c>
      <c r="B371" s="269">
        <v>24</v>
      </c>
      <c r="C371" s="269">
        <v>9.9747319999999995</v>
      </c>
      <c r="D371" s="269">
        <v>3.799801</v>
      </c>
      <c r="E371" s="269">
        <v>87</v>
      </c>
      <c r="F371" s="269">
        <v>9.9018529999999991</v>
      </c>
      <c r="G371" s="269">
        <v>4.1015100000000002</v>
      </c>
      <c r="H371" s="269">
        <v>178</v>
      </c>
      <c r="I371" s="269">
        <v>9.7938969999999994</v>
      </c>
      <c r="J371" s="269">
        <v>4.2560950000000002</v>
      </c>
      <c r="K371" s="269">
        <v>360</v>
      </c>
      <c r="L371" s="269">
        <v>9.5725350000000002</v>
      </c>
      <c r="M371" s="269">
        <v>4.4655360000000002</v>
      </c>
    </row>
    <row r="372" spans="1:13" x14ac:dyDescent="0.25">
      <c r="A372" s="270">
        <v>42521</v>
      </c>
      <c r="B372" s="269">
        <v>23</v>
      </c>
      <c r="C372" s="269">
        <v>9.9757230000000003</v>
      </c>
      <c r="D372" s="269">
        <v>3.809126</v>
      </c>
      <c r="E372" s="269">
        <v>86</v>
      </c>
      <c r="F372" s="269">
        <v>9.9038409999999999</v>
      </c>
      <c r="G372" s="269">
        <v>4.064343</v>
      </c>
      <c r="H372" s="269">
        <v>177</v>
      </c>
      <c r="I372" s="269">
        <v>9.7915460000000003</v>
      </c>
      <c r="J372" s="269">
        <v>4.3300029999999996</v>
      </c>
      <c r="K372" s="269">
        <v>359</v>
      </c>
      <c r="L372" s="269">
        <v>9.5729509999999998</v>
      </c>
      <c r="M372" s="269">
        <v>4.4734230000000004</v>
      </c>
    </row>
    <row r="373" spans="1:13" x14ac:dyDescent="0.25">
      <c r="A373" s="270">
        <v>42522</v>
      </c>
      <c r="B373" s="269">
        <v>22</v>
      </c>
      <c r="C373" s="269">
        <v>9.9767659999999996</v>
      </c>
      <c r="D373" s="269">
        <v>3.810781</v>
      </c>
      <c r="E373" s="269">
        <v>85</v>
      </c>
      <c r="F373" s="269">
        <v>9.9051709999999993</v>
      </c>
      <c r="G373" s="269">
        <v>4.0547380000000004</v>
      </c>
      <c r="H373" s="269">
        <v>176</v>
      </c>
      <c r="I373" s="269">
        <v>9.7941249999999993</v>
      </c>
      <c r="J373" s="269">
        <v>4.2995979999999996</v>
      </c>
      <c r="K373" s="269">
        <v>358</v>
      </c>
      <c r="L373" s="269">
        <v>9.5743089999999995</v>
      </c>
      <c r="M373" s="269">
        <v>4.4710190000000001</v>
      </c>
    </row>
    <row r="374" spans="1:13" x14ac:dyDescent="0.25">
      <c r="A374" s="270">
        <v>42523</v>
      </c>
      <c r="B374" s="269">
        <v>28</v>
      </c>
      <c r="C374" s="269">
        <v>9.9705320000000004</v>
      </c>
      <c r="D374" s="269">
        <v>3.799941</v>
      </c>
      <c r="E374" s="269">
        <v>91</v>
      </c>
      <c r="F374" s="269">
        <v>9.8989100000000008</v>
      </c>
      <c r="G374" s="269">
        <v>4.0400049999999998</v>
      </c>
      <c r="H374" s="269">
        <v>175</v>
      </c>
      <c r="I374" s="269">
        <v>9.7961849999999995</v>
      </c>
      <c r="J374" s="269">
        <v>4.2799990000000001</v>
      </c>
      <c r="K374" s="269">
        <v>357</v>
      </c>
      <c r="L374" s="269">
        <v>9.5812190000000008</v>
      </c>
      <c r="M374" s="269">
        <v>4.4075829999999998</v>
      </c>
    </row>
    <row r="375" spans="1:13" x14ac:dyDescent="0.25">
      <c r="A375" s="270">
        <v>42524</v>
      </c>
      <c r="B375" s="269">
        <v>27</v>
      </c>
      <c r="C375" s="269">
        <v>9.971565</v>
      </c>
      <c r="D375" s="269">
        <v>3.8021449999999999</v>
      </c>
      <c r="E375" s="269">
        <v>90</v>
      </c>
      <c r="F375" s="269">
        <v>9.9007860000000001</v>
      </c>
      <c r="G375" s="269">
        <v>4.0083279999999997</v>
      </c>
      <c r="H375" s="269">
        <v>174</v>
      </c>
      <c r="I375" s="269">
        <v>9.7997969999999999</v>
      </c>
      <c r="J375" s="269">
        <v>4.2267520000000003</v>
      </c>
      <c r="K375" s="269">
        <v>356</v>
      </c>
      <c r="L375" s="269">
        <v>9.5832529999999991</v>
      </c>
      <c r="M375" s="269">
        <v>4.3975629999999999</v>
      </c>
    </row>
    <row r="376" spans="1:13" x14ac:dyDescent="0.25">
      <c r="A376" s="270">
        <v>42527</v>
      </c>
      <c r="B376" s="269">
        <v>24</v>
      </c>
      <c r="C376" s="269">
        <v>9.9747310000000002</v>
      </c>
      <c r="D376" s="269">
        <v>3.7999520000000002</v>
      </c>
      <c r="E376" s="269">
        <v>87</v>
      </c>
      <c r="F376" s="269">
        <v>9.9040219999999994</v>
      </c>
      <c r="G376" s="269">
        <v>4.0099910000000003</v>
      </c>
      <c r="H376" s="269">
        <v>171</v>
      </c>
      <c r="I376" s="269">
        <v>9.8025760000000002</v>
      </c>
      <c r="J376" s="269">
        <v>4.2400029999999997</v>
      </c>
      <c r="K376" s="269">
        <v>353</v>
      </c>
      <c r="L376" s="269">
        <v>9.5874419999999994</v>
      </c>
      <c r="M376" s="269">
        <v>4.388439</v>
      </c>
    </row>
    <row r="377" spans="1:13" x14ac:dyDescent="0.25">
      <c r="A377" s="270">
        <v>42528</v>
      </c>
      <c r="B377" s="269">
        <v>23</v>
      </c>
      <c r="C377" s="269">
        <v>9.9758600000000008</v>
      </c>
      <c r="D377" s="269">
        <v>3.7875779999999999</v>
      </c>
      <c r="E377" s="269">
        <v>86</v>
      </c>
      <c r="F377" s="269">
        <v>9.9055300000000006</v>
      </c>
      <c r="G377" s="269">
        <v>3.992273</v>
      </c>
      <c r="H377" s="269">
        <v>170</v>
      </c>
      <c r="I377" s="269">
        <v>9.8041619999999998</v>
      </c>
      <c r="J377" s="269">
        <v>4.229997</v>
      </c>
      <c r="K377" s="269">
        <v>352</v>
      </c>
      <c r="L377" s="269">
        <v>9.5900909999999993</v>
      </c>
      <c r="M377" s="269">
        <v>4.3714399999999998</v>
      </c>
    </row>
    <row r="378" spans="1:13" x14ac:dyDescent="0.25">
      <c r="A378" s="270">
        <v>42529</v>
      </c>
      <c r="B378" s="269">
        <v>22</v>
      </c>
      <c r="C378" s="269">
        <v>9.9768150000000002</v>
      </c>
      <c r="D378" s="269">
        <v>3.8027259999999998</v>
      </c>
      <c r="E378" s="269">
        <v>85</v>
      </c>
      <c r="F378" s="269">
        <v>9.9068240000000003</v>
      </c>
      <c r="G378" s="269">
        <v>3.983393</v>
      </c>
      <c r="H378" s="269">
        <v>169</v>
      </c>
      <c r="I378" s="269">
        <v>9.8068840000000002</v>
      </c>
      <c r="J378" s="269">
        <v>4.1947200000000002</v>
      </c>
      <c r="K378" s="269">
        <v>351</v>
      </c>
      <c r="L378" s="269">
        <v>9.5913029999999999</v>
      </c>
      <c r="M378" s="269">
        <v>4.3703799999999999</v>
      </c>
    </row>
    <row r="379" spans="1:13" x14ac:dyDescent="0.25">
      <c r="A379" s="270">
        <v>42530</v>
      </c>
      <c r="B379" s="269">
        <v>28</v>
      </c>
      <c r="C379" s="269">
        <v>9.9711409999999994</v>
      </c>
      <c r="D379" s="269">
        <v>3.7211820000000002</v>
      </c>
      <c r="E379" s="269">
        <v>91</v>
      </c>
      <c r="F379" s="269">
        <v>9.8994060000000008</v>
      </c>
      <c r="G379" s="269">
        <v>4.0199809999999996</v>
      </c>
      <c r="H379" s="269">
        <v>182</v>
      </c>
      <c r="I379" s="269">
        <v>9.7915530000000004</v>
      </c>
      <c r="J379" s="269">
        <v>4.2109019999999999</v>
      </c>
      <c r="K379" s="269">
        <v>350</v>
      </c>
      <c r="L379" s="269">
        <v>9.5935299999999994</v>
      </c>
      <c r="M379" s="269">
        <v>4.3579730000000003</v>
      </c>
    </row>
    <row r="380" spans="1:13" x14ac:dyDescent="0.25">
      <c r="A380" s="270">
        <v>42531</v>
      </c>
      <c r="B380" s="269">
        <v>27</v>
      </c>
      <c r="C380" s="269">
        <v>9.971781</v>
      </c>
      <c r="D380" s="269">
        <v>3.7731810000000001</v>
      </c>
      <c r="E380" s="269">
        <v>90</v>
      </c>
      <c r="F380" s="269">
        <v>9.900169</v>
      </c>
      <c r="G380" s="269">
        <v>4.0335070000000002</v>
      </c>
      <c r="H380" s="269">
        <v>181</v>
      </c>
      <c r="I380" s="269">
        <v>9.7907899999999994</v>
      </c>
      <c r="J380" s="269">
        <v>4.2499969999999996</v>
      </c>
      <c r="K380" s="269">
        <v>349</v>
      </c>
      <c r="L380" s="269">
        <v>9.5905939999999994</v>
      </c>
      <c r="M380" s="269">
        <v>4.4033759999999997</v>
      </c>
    </row>
    <row r="381" spans="1:13" x14ac:dyDescent="0.25">
      <c r="A381" s="270">
        <v>42534</v>
      </c>
      <c r="B381" s="269">
        <v>24</v>
      </c>
      <c r="C381" s="269">
        <v>9.9743739999999992</v>
      </c>
      <c r="D381" s="269">
        <v>3.8537759999999999</v>
      </c>
      <c r="E381" s="269">
        <v>87</v>
      </c>
      <c r="F381" s="269">
        <v>9.9012919999999998</v>
      </c>
      <c r="G381" s="269">
        <v>4.1251879999999996</v>
      </c>
      <c r="H381" s="269">
        <v>178</v>
      </c>
      <c r="I381" s="269">
        <v>9.7917839999999998</v>
      </c>
      <c r="J381" s="269">
        <v>4.3006570000000002</v>
      </c>
      <c r="K381" s="269">
        <v>346</v>
      </c>
      <c r="L381" s="269">
        <v>9.5854400000000002</v>
      </c>
      <c r="M381" s="269">
        <v>4.4998880000000003</v>
      </c>
    </row>
    <row r="382" spans="1:13" x14ac:dyDescent="0.25">
      <c r="A382" s="270">
        <v>42535</v>
      </c>
      <c r="B382" s="269">
        <v>23</v>
      </c>
      <c r="C382" s="269">
        <v>9.9754120000000004</v>
      </c>
      <c r="D382" s="269">
        <v>3.8580429999999999</v>
      </c>
      <c r="E382" s="269">
        <v>86</v>
      </c>
      <c r="F382" s="269">
        <v>9.9013639999999992</v>
      </c>
      <c r="G382" s="269">
        <v>4.1700809999999997</v>
      </c>
      <c r="H382" s="269">
        <v>177</v>
      </c>
      <c r="I382" s="269">
        <v>9.7896610000000006</v>
      </c>
      <c r="J382" s="269">
        <v>4.369999</v>
      </c>
      <c r="K382" s="269">
        <v>345</v>
      </c>
      <c r="L382" s="269">
        <v>9.5857679999999998</v>
      </c>
      <c r="M382" s="269">
        <v>4.509207</v>
      </c>
    </row>
    <row r="383" spans="1:13" x14ac:dyDescent="0.25">
      <c r="A383" s="270">
        <v>42536</v>
      </c>
      <c r="B383" s="269">
        <v>22</v>
      </c>
      <c r="C383" s="269">
        <v>9.9766429999999993</v>
      </c>
      <c r="D383" s="269">
        <v>3.8310029999999999</v>
      </c>
      <c r="E383" s="269">
        <v>85</v>
      </c>
      <c r="F383" s="269">
        <v>9.9022369999999995</v>
      </c>
      <c r="G383" s="269">
        <v>4.1814289999999996</v>
      </c>
      <c r="H383" s="269">
        <v>176</v>
      </c>
      <c r="I383" s="269">
        <v>9.7912929999999996</v>
      </c>
      <c r="J383" s="269">
        <v>4.3600029999999999</v>
      </c>
      <c r="K383" s="269">
        <v>344</v>
      </c>
      <c r="L383" s="269">
        <v>9.5850930000000005</v>
      </c>
      <c r="M383" s="269">
        <v>4.5300029999999998</v>
      </c>
    </row>
    <row r="384" spans="1:13" x14ac:dyDescent="0.25">
      <c r="A384" s="270">
        <v>42537</v>
      </c>
      <c r="B384" s="269">
        <v>28</v>
      </c>
      <c r="C384" s="269">
        <v>9.9706089999999996</v>
      </c>
      <c r="D384" s="269">
        <v>3.7899820000000002</v>
      </c>
      <c r="E384" s="269">
        <v>91</v>
      </c>
      <c r="F384" s="269">
        <v>9.8961279999999991</v>
      </c>
      <c r="G384" s="269">
        <v>4.1523529999999997</v>
      </c>
      <c r="H384" s="269">
        <v>175</v>
      </c>
      <c r="I384" s="269">
        <v>9.7961849999999995</v>
      </c>
      <c r="J384" s="269">
        <v>4.2799990000000001</v>
      </c>
      <c r="K384" s="269">
        <v>343</v>
      </c>
      <c r="L384" s="269">
        <v>9.5932589999999998</v>
      </c>
      <c r="M384" s="269">
        <v>4.4500019999999996</v>
      </c>
    </row>
    <row r="385" spans="1:13" x14ac:dyDescent="0.25">
      <c r="A385" s="270">
        <v>42538</v>
      </c>
      <c r="B385" s="269">
        <v>27</v>
      </c>
      <c r="C385" s="269">
        <v>9.9715910000000001</v>
      </c>
      <c r="D385" s="269">
        <v>3.7986580000000001</v>
      </c>
      <c r="E385" s="269">
        <v>90</v>
      </c>
      <c r="F385" s="269">
        <v>9.8989279999999997</v>
      </c>
      <c r="G385" s="269">
        <v>4.0841589999999997</v>
      </c>
      <c r="H385" s="269">
        <v>174</v>
      </c>
      <c r="I385" s="269">
        <v>9.7962880000000006</v>
      </c>
      <c r="J385" s="269">
        <v>4.3023759999999998</v>
      </c>
      <c r="K385" s="269">
        <v>342</v>
      </c>
      <c r="L385" s="269">
        <v>9.5945009999999993</v>
      </c>
      <c r="M385" s="269">
        <v>4.4488089999999998</v>
      </c>
    </row>
    <row r="386" spans="1:13" x14ac:dyDescent="0.25">
      <c r="A386" s="270">
        <v>42541</v>
      </c>
      <c r="B386" s="269">
        <v>24</v>
      </c>
      <c r="C386" s="269">
        <v>9.974399</v>
      </c>
      <c r="D386" s="269">
        <v>3.850006</v>
      </c>
      <c r="E386" s="269">
        <v>87</v>
      </c>
      <c r="F386" s="269">
        <v>9.9023380000000003</v>
      </c>
      <c r="G386" s="269">
        <v>4.0810420000000001</v>
      </c>
      <c r="H386" s="269">
        <v>171</v>
      </c>
      <c r="I386" s="269">
        <v>9.8004309999999997</v>
      </c>
      <c r="J386" s="269">
        <v>4.2870080000000002</v>
      </c>
      <c r="K386" s="269">
        <v>339</v>
      </c>
      <c r="L386" s="269">
        <v>9.5992370000000005</v>
      </c>
      <c r="M386" s="269">
        <v>4.4335709999999997</v>
      </c>
    </row>
    <row r="387" spans="1:13" x14ac:dyDescent="0.25">
      <c r="A387" s="270">
        <v>42542</v>
      </c>
      <c r="B387" s="269">
        <v>23</v>
      </c>
      <c r="C387" s="269">
        <v>9.9760150000000003</v>
      </c>
      <c r="D387" s="269">
        <v>3.7631999999999999</v>
      </c>
      <c r="E387" s="269">
        <v>86</v>
      </c>
      <c r="F387" s="269">
        <v>9.9033379999999998</v>
      </c>
      <c r="G387" s="269">
        <v>4.0858109999999996</v>
      </c>
      <c r="H387" s="269">
        <v>170</v>
      </c>
      <c r="I387" s="269">
        <v>9.8010319999999993</v>
      </c>
      <c r="J387" s="269">
        <v>4.2989759999999997</v>
      </c>
      <c r="K387" s="269">
        <v>338</v>
      </c>
      <c r="L387" s="269">
        <v>9.5980860000000003</v>
      </c>
      <c r="M387" s="269">
        <v>4.459994</v>
      </c>
    </row>
    <row r="388" spans="1:13" x14ac:dyDescent="0.25">
      <c r="A388" s="270">
        <v>42543</v>
      </c>
      <c r="B388" s="269">
        <v>22</v>
      </c>
      <c r="C388" s="269">
        <v>9.9771359999999998</v>
      </c>
      <c r="D388" s="269">
        <v>3.7499560000000001</v>
      </c>
      <c r="E388" s="269">
        <v>85</v>
      </c>
      <c r="F388" s="269">
        <v>9.9046780000000005</v>
      </c>
      <c r="G388" s="269">
        <v>4.0760209999999999</v>
      </c>
      <c r="H388" s="269">
        <v>169</v>
      </c>
      <c r="I388" s="269">
        <v>9.8028600000000008</v>
      </c>
      <c r="J388" s="269">
        <v>4.2838839999999996</v>
      </c>
      <c r="K388" s="269">
        <v>337</v>
      </c>
      <c r="L388" s="269">
        <v>9.6009519999999995</v>
      </c>
      <c r="M388" s="269">
        <v>4.4400050000000002</v>
      </c>
    </row>
    <row r="389" spans="1:13" x14ac:dyDescent="0.25">
      <c r="A389" s="270">
        <v>42544</v>
      </c>
      <c r="B389" s="269">
        <v>28</v>
      </c>
      <c r="C389" s="269">
        <v>9.9710409999999996</v>
      </c>
      <c r="D389" s="269">
        <v>3.7341139999999999</v>
      </c>
      <c r="E389" s="269">
        <v>91</v>
      </c>
      <c r="F389" s="269">
        <v>9.8986640000000001</v>
      </c>
      <c r="G389" s="269">
        <v>4.0499369999999999</v>
      </c>
      <c r="H389" s="269">
        <v>182</v>
      </c>
      <c r="I389" s="269">
        <v>9.7898779999999999</v>
      </c>
      <c r="J389" s="269">
        <v>4.2454660000000004</v>
      </c>
      <c r="K389" s="269">
        <v>336</v>
      </c>
      <c r="L389" s="269">
        <v>9.6057570000000005</v>
      </c>
      <c r="M389" s="269">
        <v>4.3973959999999996</v>
      </c>
    </row>
    <row r="390" spans="1:13" x14ac:dyDescent="0.25">
      <c r="A390" s="270">
        <v>42545</v>
      </c>
      <c r="B390" s="269">
        <v>27</v>
      </c>
      <c r="C390" s="269">
        <v>9.9717690000000001</v>
      </c>
      <c r="D390" s="269">
        <v>3.7747899999999999</v>
      </c>
      <c r="E390" s="269">
        <v>90</v>
      </c>
      <c r="F390" s="269">
        <v>9.897748</v>
      </c>
      <c r="G390" s="269">
        <v>4.1323340000000002</v>
      </c>
      <c r="H390" s="269">
        <v>181</v>
      </c>
      <c r="I390" s="269">
        <v>9.7869600000000005</v>
      </c>
      <c r="J390" s="269">
        <v>4.3294949999999996</v>
      </c>
      <c r="K390" s="269">
        <v>335</v>
      </c>
      <c r="L390" s="269">
        <v>9.6013699999999993</v>
      </c>
      <c r="M390" s="269">
        <v>4.4616389999999999</v>
      </c>
    </row>
    <row r="391" spans="1:13" x14ac:dyDescent="0.25">
      <c r="A391" s="270">
        <v>42548</v>
      </c>
      <c r="B391" s="269">
        <v>24</v>
      </c>
      <c r="C391" s="269">
        <v>9.9749719999999993</v>
      </c>
      <c r="D391" s="269">
        <v>3.76362</v>
      </c>
      <c r="E391" s="269">
        <v>87</v>
      </c>
      <c r="F391" s="269">
        <v>9.9009470000000004</v>
      </c>
      <c r="G391" s="269">
        <v>4.1397500000000003</v>
      </c>
      <c r="H391" s="269">
        <v>178</v>
      </c>
      <c r="I391" s="269">
        <v>9.7908620000000006</v>
      </c>
      <c r="J391" s="269">
        <v>4.3201070000000001</v>
      </c>
      <c r="K391" s="269">
        <v>332</v>
      </c>
      <c r="L391" s="269">
        <v>9.6049380000000006</v>
      </c>
      <c r="M391" s="269">
        <v>4.4600030000000004</v>
      </c>
    </row>
    <row r="392" spans="1:13" x14ac:dyDescent="0.25">
      <c r="A392" s="270">
        <v>42549</v>
      </c>
      <c r="B392" s="269">
        <v>23</v>
      </c>
      <c r="C392" s="269">
        <v>9.9752720000000004</v>
      </c>
      <c r="D392" s="269">
        <v>3.880064</v>
      </c>
      <c r="E392" s="269">
        <v>86</v>
      </c>
      <c r="F392" s="269">
        <v>9.9020410000000005</v>
      </c>
      <c r="G392" s="269">
        <v>4.1411759999999997</v>
      </c>
      <c r="H392" s="269">
        <v>177</v>
      </c>
      <c r="I392" s="269">
        <v>9.7915460000000003</v>
      </c>
      <c r="J392" s="269">
        <v>4.3300029999999996</v>
      </c>
      <c r="K392" s="269">
        <v>331</v>
      </c>
      <c r="L392" s="269">
        <v>9.6086270000000003</v>
      </c>
      <c r="M392" s="269">
        <v>4.4300030000000001</v>
      </c>
    </row>
    <row r="393" spans="1:13" x14ac:dyDescent="0.25">
      <c r="A393" s="270">
        <v>42550</v>
      </c>
      <c r="B393" s="269">
        <v>22</v>
      </c>
      <c r="C393" s="269">
        <v>9.9765429999999995</v>
      </c>
      <c r="D393" s="269">
        <v>3.8474430000000002</v>
      </c>
      <c r="E393" s="269">
        <v>85</v>
      </c>
      <c r="F393" s="269">
        <v>9.9034610000000001</v>
      </c>
      <c r="G393" s="269">
        <v>4.1285670000000003</v>
      </c>
      <c r="H393" s="269">
        <v>176</v>
      </c>
      <c r="I393" s="269">
        <v>9.7953340000000004</v>
      </c>
      <c r="J393" s="269">
        <v>4.2738209999999999</v>
      </c>
      <c r="K393" s="269">
        <v>330</v>
      </c>
      <c r="L393" s="269">
        <v>9.611497</v>
      </c>
      <c r="M393" s="269">
        <v>4.4095259999999996</v>
      </c>
    </row>
    <row r="394" spans="1:13" x14ac:dyDescent="0.25">
      <c r="A394" s="270">
        <v>42551</v>
      </c>
      <c r="B394" s="269">
        <v>28</v>
      </c>
      <c r="C394" s="269">
        <v>9.9680780000000002</v>
      </c>
      <c r="D394" s="269">
        <v>4.1174010000000001</v>
      </c>
      <c r="E394" s="269">
        <v>91</v>
      </c>
      <c r="F394" s="269">
        <v>9.8925649999999994</v>
      </c>
      <c r="G394" s="269">
        <v>4.2963329999999997</v>
      </c>
      <c r="H394" s="269">
        <v>175</v>
      </c>
      <c r="I394" s="269">
        <v>9.7911570000000001</v>
      </c>
      <c r="J394" s="269">
        <v>4.3878360000000001</v>
      </c>
      <c r="K394" s="269">
        <v>329</v>
      </c>
      <c r="L394" s="269">
        <v>9.6062650000000005</v>
      </c>
      <c r="M394" s="269">
        <v>4.484934</v>
      </c>
    </row>
    <row r="395" spans="1:13" x14ac:dyDescent="0.25">
      <c r="A395" s="270">
        <v>42552</v>
      </c>
      <c r="B395" s="269">
        <v>27</v>
      </c>
      <c r="C395" s="269">
        <v>9.9681960000000007</v>
      </c>
      <c r="D395" s="269">
        <v>4.2540630000000004</v>
      </c>
      <c r="E395" s="269">
        <v>90</v>
      </c>
      <c r="F395" s="269">
        <v>9.8921530000000004</v>
      </c>
      <c r="G395" s="269">
        <v>4.3609109999999998</v>
      </c>
      <c r="H395" s="269">
        <v>174</v>
      </c>
      <c r="I395" s="269">
        <v>9.7871419999999993</v>
      </c>
      <c r="J395" s="269">
        <v>4.4997389999999999</v>
      </c>
      <c r="K395" s="269">
        <v>328</v>
      </c>
      <c r="L395" s="269">
        <v>9.5924589999999998</v>
      </c>
      <c r="M395" s="269">
        <v>4.663049</v>
      </c>
    </row>
    <row r="396" spans="1:13" x14ac:dyDescent="0.25">
      <c r="A396" s="270">
        <v>42555</v>
      </c>
      <c r="B396" s="269">
        <v>24</v>
      </c>
      <c r="C396" s="269">
        <v>9.9717000000000002</v>
      </c>
      <c r="D396" s="269">
        <v>4.257047</v>
      </c>
      <c r="E396" s="269">
        <v>87</v>
      </c>
      <c r="F396" s="269">
        <v>9.8957300000000004</v>
      </c>
      <c r="G396" s="269">
        <v>4.3600830000000004</v>
      </c>
      <c r="H396" s="269">
        <v>171</v>
      </c>
      <c r="I396" s="269">
        <v>9.7908069999999991</v>
      </c>
      <c r="J396" s="269">
        <v>4.4981619999999998</v>
      </c>
      <c r="K396" s="269">
        <v>325</v>
      </c>
      <c r="L396" s="269">
        <v>9.5949729999999995</v>
      </c>
      <c r="M396" s="269">
        <v>4.6758369999999996</v>
      </c>
    </row>
    <row r="397" spans="1:13" x14ac:dyDescent="0.25">
      <c r="A397" s="270">
        <v>42556</v>
      </c>
      <c r="B397" s="269">
        <v>23</v>
      </c>
      <c r="C397" s="269">
        <v>9.9726130000000008</v>
      </c>
      <c r="D397" s="269">
        <v>4.2984330000000002</v>
      </c>
      <c r="E397" s="269">
        <v>86</v>
      </c>
      <c r="F397" s="269">
        <v>9.8959209999999995</v>
      </c>
      <c r="G397" s="269">
        <v>4.4026170000000002</v>
      </c>
      <c r="H397" s="269">
        <v>170</v>
      </c>
      <c r="I397" s="269">
        <v>9.7895029999999998</v>
      </c>
      <c r="J397" s="269">
        <v>4.5534319999999999</v>
      </c>
      <c r="K397" s="269">
        <v>324</v>
      </c>
      <c r="L397" s="269">
        <v>9.5896159999999995</v>
      </c>
      <c r="M397" s="269">
        <v>4.7549580000000002</v>
      </c>
    </row>
    <row r="398" spans="1:13" x14ac:dyDescent="0.25">
      <c r="A398" s="270">
        <v>42557</v>
      </c>
      <c r="B398" s="269">
        <v>22</v>
      </c>
      <c r="C398" s="269">
        <v>9.9744519999999994</v>
      </c>
      <c r="D398" s="269">
        <v>4.1912900000000004</v>
      </c>
      <c r="E398" s="269">
        <v>85</v>
      </c>
      <c r="F398" s="269">
        <v>9.8974039999999999</v>
      </c>
      <c r="G398" s="269">
        <v>4.3902850000000004</v>
      </c>
      <c r="H398" s="269">
        <v>169</v>
      </c>
      <c r="I398" s="269">
        <v>9.7900019999999994</v>
      </c>
      <c r="J398" s="269">
        <v>4.5692839999999997</v>
      </c>
      <c r="K398" s="269">
        <v>323</v>
      </c>
      <c r="L398" s="269">
        <v>9.5914669999999997</v>
      </c>
      <c r="M398" s="269">
        <v>4.7472500000000002</v>
      </c>
    </row>
    <row r="399" spans="1:13" x14ac:dyDescent="0.25">
      <c r="A399" s="270">
        <v>42558</v>
      </c>
      <c r="B399" s="269">
        <v>28</v>
      </c>
      <c r="C399" s="269">
        <v>9.9678210000000007</v>
      </c>
      <c r="D399" s="269">
        <v>4.1506559999999997</v>
      </c>
      <c r="E399" s="269">
        <v>91</v>
      </c>
      <c r="F399" s="269">
        <v>9.8902230000000007</v>
      </c>
      <c r="G399" s="269">
        <v>4.3910299999999998</v>
      </c>
      <c r="H399" s="269">
        <v>182</v>
      </c>
      <c r="I399" s="269">
        <v>9.773161</v>
      </c>
      <c r="J399" s="269">
        <v>4.5910690000000001</v>
      </c>
      <c r="K399" s="269">
        <v>364</v>
      </c>
      <c r="L399" s="269">
        <v>9.542014</v>
      </c>
      <c r="M399" s="269">
        <v>4.7469349999999997</v>
      </c>
    </row>
    <row r="400" spans="1:13" x14ac:dyDescent="0.25">
      <c r="A400" s="270">
        <v>42559</v>
      </c>
      <c r="B400" s="269">
        <v>27</v>
      </c>
      <c r="C400" s="269">
        <v>9.9687479999999997</v>
      </c>
      <c r="D400" s="269">
        <v>4.1799970000000002</v>
      </c>
      <c r="E400" s="269">
        <v>90</v>
      </c>
      <c r="F400" s="269">
        <v>9.8915140000000008</v>
      </c>
      <c r="G400" s="269">
        <v>4.3870329999999997</v>
      </c>
      <c r="H400" s="269">
        <v>181</v>
      </c>
      <c r="I400" s="269">
        <v>9.7745499999999996</v>
      </c>
      <c r="J400" s="269">
        <v>4.5875139999999996</v>
      </c>
      <c r="K400" s="269">
        <v>363</v>
      </c>
      <c r="L400" s="269">
        <v>9.5438519999999993</v>
      </c>
      <c r="M400" s="269">
        <v>4.7399959999999997</v>
      </c>
    </row>
    <row r="401" spans="1:13" x14ac:dyDescent="0.25">
      <c r="A401" s="270">
        <v>42562</v>
      </c>
      <c r="B401" s="269">
        <v>24</v>
      </c>
      <c r="C401" s="269">
        <v>9.9721980000000006</v>
      </c>
      <c r="D401" s="269">
        <v>4.1819269999999999</v>
      </c>
      <c r="E401" s="269">
        <v>87</v>
      </c>
      <c r="F401" s="269">
        <v>9.8952589999999994</v>
      </c>
      <c r="G401" s="269">
        <v>4.3799869999999999</v>
      </c>
      <c r="H401" s="269">
        <v>178</v>
      </c>
      <c r="I401" s="269">
        <v>9.778715</v>
      </c>
      <c r="J401" s="269">
        <v>4.5767030000000002</v>
      </c>
      <c r="K401" s="269">
        <v>360</v>
      </c>
      <c r="L401" s="269">
        <v>9.547091</v>
      </c>
      <c r="M401" s="269">
        <v>4.7439479999999996</v>
      </c>
    </row>
    <row r="402" spans="1:13" x14ac:dyDescent="0.25">
      <c r="A402" s="270">
        <v>42563</v>
      </c>
      <c r="B402" s="269">
        <v>23</v>
      </c>
      <c r="C402" s="269">
        <v>9.9733660000000004</v>
      </c>
      <c r="D402" s="269">
        <v>4.1799330000000001</v>
      </c>
      <c r="E402" s="269">
        <v>86</v>
      </c>
      <c r="F402" s="269">
        <v>9.8966390000000004</v>
      </c>
      <c r="G402" s="269">
        <v>4.3719279999999996</v>
      </c>
      <c r="H402" s="269">
        <v>177</v>
      </c>
      <c r="I402" s="269">
        <v>9.779776</v>
      </c>
      <c r="J402" s="269">
        <v>4.5799950000000003</v>
      </c>
      <c r="K402" s="269">
        <v>359</v>
      </c>
      <c r="L402" s="269">
        <v>9.5495319999999992</v>
      </c>
      <c r="M402" s="269">
        <v>4.7303129999999998</v>
      </c>
    </row>
    <row r="403" spans="1:13" x14ac:dyDescent="0.25">
      <c r="A403" s="270">
        <v>42564</v>
      </c>
      <c r="B403" s="269">
        <v>22</v>
      </c>
      <c r="C403" s="269">
        <v>9.9746769999999998</v>
      </c>
      <c r="D403" s="269">
        <v>4.1542839999999996</v>
      </c>
      <c r="E403" s="269">
        <v>85</v>
      </c>
      <c r="F403" s="269">
        <v>9.8977570000000004</v>
      </c>
      <c r="G403" s="269">
        <v>4.3750229999999997</v>
      </c>
      <c r="H403" s="269">
        <v>176</v>
      </c>
      <c r="I403" s="269">
        <v>9.7819570000000002</v>
      </c>
      <c r="J403" s="269">
        <v>4.5593849999999998</v>
      </c>
      <c r="K403" s="269">
        <v>358</v>
      </c>
      <c r="L403" s="269">
        <v>9.5507639999999991</v>
      </c>
      <c r="M403" s="269">
        <v>4.7299429999999996</v>
      </c>
    </row>
    <row r="404" spans="1:13" x14ac:dyDescent="0.25">
      <c r="A404" s="270">
        <v>42565</v>
      </c>
      <c r="B404" s="269">
        <v>28</v>
      </c>
      <c r="C404" s="269">
        <v>9.9679339999999996</v>
      </c>
      <c r="D404" s="269">
        <v>4.1360340000000004</v>
      </c>
      <c r="E404" s="269">
        <v>91</v>
      </c>
      <c r="F404" s="269">
        <v>9.8907430000000005</v>
      </c>
      <c r="G404" s="269">
        <v>4.37</v>
      </c>
      <c r="H404" s="269">
        <v>175</v>
      </c>
      <c r="I404" s="269">
        <v>9.7834859999999999</v>
      </c>
      <c r="J404" s="269">
        <v>4.5525719999999996</v>
      </c>
      <c r="K404" s="269">
        <v>357</v>
      </c>
      <c r="L404" s="269">
        <v>9.5520029999999991</v>
      </c>
      <c r="M404" s="269">
        <v>4.7294970000000003</v>
      </c>
    </row>
    <row r="405" spans="1:13" x14ac:dyDescent="0.25">
      <c r="A405" s="270">
        <v>42566</v>
      </c>
      <c r="B405" s="269">
        <v>27</v>
      </c>
      <c r="C405" s="269">
        <v>9.9690779999999997</v>
      </c>
      <c r="D405" s="269">
        <v>4.1357220000000003</v>
      </c>
      <c r="E405" s="269">
        <v>90</v>
      </c>
      <c r="F405" s="269">
        <v>9.8917780000000004</v>
      </c>
      <c r="G405" s="269">
        <v>4.3762410000000003</v>
      </c>
      <c r="H405" s="269">
        <v>174</v>
      </c>
      <c r="I405" s="269">
        <v>9.7839790000000004</v>
      </c>
      <c r="J405" s="269">
        <v>4.5680800000000001</v>
      </c>
      <c r="K405" s="269">
        <v>356</v>
      </c>
      <c r="L405" s="269">
        <v>9.5513619999999992</v>
      </c>
      <c r="M405" s="269">
        <v>4.7498870000000002</v>
      </c>
    </row>
    <row r="406" spans="1:13" x14ac:dyDescent="0.25">
      <c r="A406" s="270">
        <v>42569</v>
      </c>
      <c r="B406" s="269">
        <v>24</v>
      </c>
      <c r="C406" s="269">
        <v>9.9722109999999997</v>
      </c>
      <c r="D406" s="269">
        <v>4.1799660000000003</v>
      </c>
      <c r="E406" s="269">
        <v>87</v>
      </c>
      <c r="F406" s="269">
        <v>9.8953930000000003</v>
      </c>
      <c r="G406" s="269">
        <v>4.3743239999999997</v>
      </c>
      <c r="H406" s="269">
        <v>171</v>
      </c>
      <c r="I406" s="269">
        <v>9.7879400000000008</v>
      </c>
      <c r="J406" s="269">
        <v>4.5611449999999998</v>
      </c>
      <c r="K406" s="269">
        <v>353</v>
      </c>
      <c r="L406" s="269">
        <v>9.5542490000000004</v>
      </c>
      <c r="M406" s="269">
        <v>4.7579900000000004</v>
      </c>
    </row>
    <row r="407" spans="1:13" x14ac:dyDescent="0.25">
      <c r="A407" s="270">
        <v>42570</v>
      </c>
      <c r="B407" s="269">
        <v>23</v>
      </c>
      <c r="C407" s="269">
        <v>9.9735309999999995</v>
      </c>
      <c r="D407" s="269">
        <v>4.153969</v>
      </c>
      <c r="E407" s="269">
        <v>86</v>
      </c>
      <c r="F407" s="269">
        <v>9.8964599999999994</v>
      </c>
      <c r="G407" s="269">
        <v>4.3795789999999997</v>
      </c>
      <c r="H407" s="269">
        <v>170</v>
      </c>
      <c r="I407" s="269">
        <v>9.7892060000000001</v>
      </c>
      <c r="J407" s="269">
        <v>4.5599949999999998</v>
      </c>
      <c r="K407" s="269">
        <v>352</v>
      </c>
      <c r="L407" s="269">
        <v>9.5534320000000008</v>
      </c>
      <c r="M407" s="269">
        <v>4.7806620000000004</v>
      </c>
    </row>
    <row r="408" spans="1:13" x14ac:dyDescent="0.25">
      <c r="A408" s="270">
        <v>42571</v>
      </c>
      <c r="B408" s="269">
        <v>22</v>
      </c>
      <c r="C408" s="269">
        <v>9.9745799999999996</v>
      </c>
      <c r="D408" s="269">
        <v>4.1702370000000002</v>
      </c>
      <c r="E408" s="269">
        <v>85</v>
      </c>
      <c r="F408" s="269">
        <v>9.8976980000000001</v>
      </c>
      <c r="G408" s="269">
        <v>4.3775740000000001</v>
      </c>
      <c r="H408" s="269">
        <v>169</v>
      </c>
      <c r="I408" s="269">
        <v>9.7903149999999997</v>
      </c>
      <c r="J408" s="269">
        <v>4.5623279999999999</v>
      </c>
      <c r="K408" s="269">
        <v>351</v>
      </c>
      <c r="L408" s="269">
        <v>9.5546579999999999</v>
      </c>
      <c r="M408" s="269">
        <v>4.7805059999999999</v>
      </c>
    </row>
    <row r="409" spans="1:13" x14ac:dyDescent="0.25">
      <c r="A409" s="270">
        <v>42572</v>
      </c>
      <c r="B409" s="269">
        <v>28</v>
      </c>
      <c r="C409" s="269">
        <v>9.9675360000000008</v>
      </c>
      <c r="D409" s="269">
        <v>4.1875369999999998</v>
      </c>
      <c r="E409" s="269">
        <v>91</v>
      </c>
      <c r="F409" s="269">
        <v>9.8904510000000005</v>
      </c>
      <c r="G409" s="269">
        <v>4.3818089999999996</v>
      </c>
      <c r="H409" s="269">
        <v>182</v>
      </c>
      <c r="I409" s="269">
        <v>9.7732469999999996</v>
      </c>
      <c r="J409" s="269">
        <v>4.5892879999999998</v>
      </c>
      <c r="K409" s="269">
        <v>364</v>
      </c>
      <c r="L409" s="269">
        <v>9.5380749999999992</v>
      </c>
      <c r="M409" s="269">
        <v>4.789739</v>
      </c>
    </row>
    <row r="410" spans="1:13" x14ac:dyDescent="0.25">
      <c r="A410" s="270">
        <v>42573</v>
      </c>
      <c r="B410" s="269">
        <v>27</v>
      </c>
      <c r="C410" s="269">
        <v>9.9686769999999996</v>
      </c>
      <c r="D410" s="269">
        <v>4.1895230000000003</v>
      </c>
      <c r="E410" s="269">
        <v>90</v>
      </c>
      <c r="F410" s="269">
        <v>9.891686</v>
      </c>
      <c r="G410" s="269">
        <v>4.3800020000000002</v>
      </c>
      <c r="H410" s="269">
        <v>181</v>
      </c>
      <c r="I410" s="269">
        <v>9.7746460000000006</v>
      </c>
      <c r="J410" s="269">
        <v>4.585515</v>
      </c>
      <c r="K410" s="269">
        <v>363</v>
      </c>
      <c r="L410" s="269">
        <v>9.5405999999999995</v>
      </c>
      <c r="M410" s="269">
        <v>4.7754159999999999</v>
      </c>
    </row>
    <row r="411" spans="1:13" x14ac:dyDescent="0.25">
      <c r="A411" s="270">
        <v>42576</v>
      </c>
      <c r="B411" s="269">
        <v>24</v>
      </c>
      <c r="C411" s="269">
        <v>9.9721290000000007</v>
      </c>
      <c r="D411" s="269">
        <v>4.1923339999999998</v>
      </c>
      <c r="E411" s="269">
        <v>87</v>
      </c>
      <c r="F411" s="269">
        <v>9.8957320000000006</v>
      </c>
      <c r="G411" s="269">
        <v>4.3599990000000002</v>
      </c>
      <c r="H411" s="269">
        <v>178</v>
      </c>
      <c r="I411" s="269">
        <v>9.7784469999999999</v>
      </c>
      <c r="J411" s="269">
        <v>4.5823710000000002</v>
      </c>
      <c r="K411" s="269">
        <v>360</v>
      </c>
      <c r="L411" s="269">
        <v>9.5443909999999992</v>
      </c>
      <c r="M411" s="269">
        <v>4.7735789999999998</v>
      </c>
    </row>
    <row r="412" spans="1:13" x14ac:dyDescent="0.25">
      <c r="A412" s="270">
        <v>42577</v>
      </c>
      <c r="B412" s="269">
        <v>23</v>
      </c>
      <c r="C412" s="269">
        <v>9.9732380000000003</v>
      </c>
      <c r="D412" s="269">
        <v>4.200075</v>
      </c>
      <c r="E412" s="269">
        <v>86</v>
      </c>
      <c r="F412" s="269">
        <v>9.8967670000000005</v>
      </c>
      <c r="G412" s="269">
        <v>4.3664579999999997</v>
      </c>
      <c r="H412" s="269">
        <v>177</v>
      </c>
      <c r="I412" s="269">
        <v>9.7783650000000009</v>
      </c>
      <c r="J412" s="269">
        <v>4.610004</v>
      </c>
      <c r="K412" s="269">
        <v>359</v>
      </c>
      <c r="L412" s="269">
        <v>9.5439849999999993</v>
      </c>
      <c r="M412" s="269">
        <v>4.7913449999999997</v>
      </c>
    </row>
    <row r="413" spans="1:13" x14ac:dyDescent="0.25">
      <c r="A413" s="270">
        <v>42578</v>
      </c>
      <c r="B413" s="269">
        <v>22</v>
      </c>
      <c r="C413" s="269">
        <v>9.9740929999999999</v>
      </c>
      <c r="D413" s="269">
        <v>4.2503390000000003</v>
      </c>
      <c r="E413" s="269">
        <v>85</v>
      </c>
      <c r="F413" s="269">
        <v>9.896827</v>
      </c>
      <c r="G413" s="269">
        <v>4.4152329999999997</v>
      </c>
      <c r="H413" s="269">
        <v>176</v>
      </c>
      <c r="I413" s="269">
        <v>9.7794699999999999</v>
      </c>
      <c r="J413" s="269">
        <v>4.6125619999999996</v>
      </c>
      <c r="K413" s="269">
        <v>358</v>
      </c>
      <c r="L413" s="269">
        <v>9.5444589999999998</v>
      </c>
      <c r="M413" s="269">
        <v>4.7994960000000004</v>
      </c>
    </row>
    <row r="414" spans="1:13" x14ac:dyDescent="0.25">
      <c r="A414" s="270">
        <v>42579</v>
      </c>
      <c r="B414" s="269">
        <v>28</v>
      </c>
      <c r="C414" s="269">
        <v>9.966825</v>
      </c>
      <c r="D414" s="269">
        <v>4.2795550000000002</v>
      </c>
      <c r="E414" s="269">
        <v>91</v>
      </c>
      <c r="F414" s="269">
        <v>9.8897480000000009</v>
      </c>
      <c r="G414" s="269">
        <v>4.4102410000000001</v>
      </c>
      <c r="H414" s="269">
        <v>175</v>
      </c>
      <c r="I414" s="269">
        <v>9.7805660000000003</v>
      </c>
      <c r="J414" s="269">
        <v>4.6153469999999999</v>
      </c>
      <c r="K414" s="269">
        <v>357</v>
      </c>
      <c r="L414" s="269">
        <v>9.541366</v>
      </c>
      <c r="M414" s="269">
        <v>4.8471890000000002</v>
      </c>
    </row>
    <row r="415" spans="1:13" x14ac:dyDescent="0.25">
      <c r="A415" s="270">
        <v>42580</v>
      </c>
      <c r="B415" s="269">
        <v>27</v>
      </c>
      <c r="C415" s="269">
        <v>9.9684469999999994</v>
      </c>
      <c r="D415" s="269">
        <v>4.220383</v>
      </c>
      <c r="E415" s="269">
        <v>90</v>
      </c>
      <c r="F415" s="269">
        <v>9.8909520000000004</v>
      </c>
      <c r="G415" s="269">
        <v>4.4100099999999998</v>
      </c>
      <c r="H415" s="269">
        <v>174</v>
      </c>
      <c r="I415" s="269">
        <v>9.7825100000000003</v>
      </c>
      <c r="J415" s="269">
        <v>4.5998349999999997</v>
      </c>
      <c r="K415" s="269">
        <v>356</v>
      </c>
      <c r="L415" s="269">
        <v>9.5376119999999993</v>
      </c>
      <c r="M415" s="269">
        <v>4.90252</v>
      </c>
    </row>
    <row r="416" spans="1:13" x14ac:dyDescent="0.25">
      <c r="A416" s="270">
        <v>42583</v>
      </c>
      <c r="B416" s="269">
        <v>24</v>
      </c>
      <c r="C416" s="269">
        <v>9.9716609999999992</v>
      </c>
      <c r="D416" s="269">
        <v>4.262931</v>
      </c>
      <c r="E416" s="269">
        <v>87</v>
      </c>
      <c r="F416" s="269">
        <v>9.8944609999999997</v>
      </c>
      <c r="G416" s="269">
        <v>4.4137130000000004</v>
      </c>
      <c r="H416" s="269">
        <v>171</v>
      </c>
      <c r="I416" s="269">
        <v>9.7859879999999997</v>
      </c>
      <c r="J416" s="269">
        <v>4.6040479999999997</v>
      </c>
      <c r="K416" s="269">
        <v>353</v>
      </c>
      <c r="L416" s="269">
        <v>9.5397960000000008</v>
      </c>
      <c r="M416" s="269">
        <v>4.9197050000000004</v>
      </c>
    </row>
    <row r="417" spans="1:13" x14ac:dyDescent="0.25">
      <c r="A417" s="270">
        <v>42584</v>
      </c>
      <c r="B417" s="269">
        <v>23</v>
      </c>
      <c r="C417" s="269">
        <v>9.9728960000000004</v>
      </c>
      <c r="D417" s="269">
        <v>4.253895</v>
      </c>
      <c r="E417" s="269">
        <v>86</v>
      </c>
      <c r="F417" s="269">
        <v>9.8962199999999996</v>
      </c>
      <c r="G417" s="269">
        <v>4.389837</v>
      </c>
      <c r="H417" s="269">
        <v>170</v>
      </c>
      <c r="I417" s="269">
        <v>9.7869320000000002</v>
      </c>
      <c r="J417" s="269">
        <v>4.610258</v>
      </c>
      <c r="K417" s="269">
        <v>352</v>
      </c>
      <c r="L417" s="269">
        <v>9.5364930000000001</v>
      </c>
      <c r="M417" s="269">
        <v>4.9708129999999997</v>
      </c>
    </row>
    <row r="418" spans="1:13" x14ac:dyDescent="0.25">
      <c r="A418" s="270">
        <v>42585</v>
      </c>
      <c r="B418" s="269">
        <v>22</v>
      </c>
      <c r="C418" s="269">
        <v>9.9738989999999994</v>
      </c>
      <c r="D418" s="269">
        <v>4.2822500000000003</v>
      </c>
      <c r="E418" s="269">
        <v>85</v>
      </c>
      <c r="F418" s="269">
        <v>9.8971180000000007</v>
      </c>
      <c r="G418" s="269">
        <v>4.4026509999999996</v>
      </c>
      <c r="H418" s="269">
        <v>169</v>
      </c>
      <c r="I418" s="269">
        <v>9.7860150000000008</v>
      </c>
      <c r="J418" s="269">
        <v>4.6579329999999999</v>
      </c>
      <c r="K418" s="269">
        <v>351</v>
      </c>
      <c r="L418" s="269">
        <v>9.5343429999999998</v>
      </c>
      <c r="M418" s="269">
        <v>5.0092270000000001</v>
      </c>
    </row>
    <row r="419" spans="1:13" x14ac:dyDescent="0.25">
      <c r="A419" s="270">
        <v>42586</v>
      </c>
      <c r="B419" s="269">
        <v>28</v>
      </c>
      <c r="C419" s="269">
        <v>9.9655609999999992</v>
      </c>
      <c r="D419" s="269">
        <v>4.4431729999999998</v>
      </c>
      <c r="E419" s="269">
        <v>91</v>
      </c>
      <c r="F419" s="269">
        <v>9.8885559999999995</v>
      </c>
      <c r="G419" s="269">
        <v>4.4584599999999996</v>
      </c>
      <c r="H419" s="269">
        <v>182</v>
      </c>
      <c r="I419" s="269">
        <v>9.7649609999999996</v>
      </c>
      <c r="J419" s="269">
        <v>4.7610260000000002</v>
      </c>
      <c r="K419" s="269">
        <v>350</v>
      </c>
      <c r="L419" s="269">
        <v>9.5343429999999998</v>
      </c>
      <c r="M419" s="269">
        <v>5.0235390000000004</v>
      </c>
    </row>
    <row r="420" spans="1:13" x14ac:dyDescent="0.25">
      <c r="A420" s="270">
        <v>42587</v>
      </c>
      <c r="B420" s="269">
        <v>27</v>
      </c>
      <c r="C420" s="269">
        <v>9.9684139999999992</v>
      </c>
      <c r="D420" s="269">
        <v>4.2248109999999999</v>
      </c>
      <c r="E420" s="269">
        <v>90</v>
      </c>
      <c r="F420" s="269">
        <v>9.8919309999999996</v>
      </c>
      <c r="G420" s="269">
        <v>4.3699859999999999</v>
      </c>
      <c r="H420" s="269">
        <v>181</v>
      </c>
      <c r="I420" s="269">
        <v>9.7705099999999998</v>
      </c>
      <c r="J420" s="269">
        <v>4.6716519999999999</v>
      </c>
      <c r="K420" s="269">
        <v>349</v>
      </c>
      <c r="L420" s="269">
        <v>9.5394489999999994</v>
      </c>
      <c r="M420" s="269">
        <v>4.9800250000000004</v>
      </c>
    </row>
    <row r="421" spans="1:13" x14ac:dyDescent="0.25">
      <c r="A421" s="270">
        <v>42590</v>
      </c>
      <c r="B421" s="269">
        <v>24</v>
      </c>
      <c r="C421" s="269">
        <v>9.9715469999999993</v>
      </c>
      <c r="D421" s="269">
        <v>4.2801280000000004</v>
      </c>
      <c r="E421" s="269">
        <v>87</v>
      </c>
      <c r="F421" s="269">
        <v>9.8956590000000002</v>
      </c>
      <c r="G421" s="269">
        <v>4.3630829999999996</v>
      </c>
      <c r="H421" s="269">
        <v>178</v>
      </c>
      <c r="I421" s="269">
        <v>9.7748059999999999</v>
      </c>
      <c r="J421" s="269">
        <v>4.6594129999999998</v>
      </c>
      <c r="K421" s="269">
        <v>346</v>
      </c>
      <c r="L421" s="269">
        <v>9.5444440000000004</v>
      </c>
      <c r="M421" s="269">
        <v>4.9661239999999998</v>
      </c>
    </row>
    <row r="422" spans="1:13" x14ac:dyDescent="0.25">
      <c r="A422" s="270">
        <v>42591</v>
      </c>
      <c r="B422" s="269">
        <v>23</v>
      </c>
      <c r="C422" s="269">
        <v>9.9729620000000008</v>
      </c>
      <c r="D422" s="269">
        <v>4.2435080000000003</v>
      </c>
      <c r="E422" s="269">
        <v>86</v>
      </c>
      <c r="F422" s="269">
        <v>9.8975059999999999</v>
      </c>
      <c r="G422" s="269">
        <v>4.3348760000000004</v>
      </c>
      <c r="H422" s="269">
        <v>177</v>
      </c>
      <c r="I422" s="269">
        <v>9.7754580000000004</v>
      </c>
      <c r="J422" s="269">
        <v>4.6718590000000004</v>
      </c>
      <c r="K422" s="269">
        <v>345</v>
      </c>
      <c r="L422" s="269">
        <v>9.5488420000000005</v>
      </c>
      <c r="M422" s="269">
        <v>4.9301640000000004</v>
      </c>
    </row>
    <row r="423" spans="1:13" x14ac:dyDescent="0.25">
      <c r="A423" s="270">
        <v>42592</v>
      </c>
      <c r="B423" s="269">
        <v>22</v>
      </c>
      <c r="C423" s="269">
        <v>9.9740730000000006</v>
      </c>
      <c r="D423" s="269">
        <v>4.253628</v>
      </c>
      <c r="E423" s="269">
        <v>85</v>
      </c>
      <c r="F423" s="269">
        <v>9.8971789999999995</v>
      </c>
      <c r="G423" s="269">
        <v>4.4000130000000004</v>
      </c>
      <c r="H423" s="269">
        <v>176</v>
      </c>
      <c r="I423" s="269">
        <v>9.7772760000000005</v>
      </c>
      <c r="J423" s="269">
        <v>4.6594959999999999</v>
      </c>
      <c r="K423" s="269">
        <v>344</v>
      </c>
      <c r="L423" s="269">
        <v>9.5527580000000007</v>
      </c>
      <c r="M423" s="269">
        <v>4.8995689999999996</v>
      </c>
    </row>
    <row r="424" spans="1:13" x14ac:dyDescent="0.25">
      <c r="A424" s="270">
        <v>42593</v>
      </c>
      <c r="B424" s="269">
        <v>28</v>
      </c>
      <c r="C424" s="269">
        <v>9.9670850000000009</v>
      </c>
      <c r="D424" s="269">
        <v>4.2459040000000003</v>
      </c>
      <c r="E424" s="269">
        <v>91</v>
      </c>
      <c r="F424" s="269">
        <v>9.8917990000000007</v>
      </c>
      <c r="G424" s="269">
        <v>4.3273010000000003</v>
      </c>
      <c r="H424" s="269">
        <v>175</v>
      </c>
      <c r="I424" s="269">
        <v>9.7817419999999995</v>
      </c>
      <c r="J424" s="269">
        <v>4.5900610000000004</v>
      </c>
      <c r="K424" s="269">
        <v>343</v>
      </c>
      <c r="L424" s="269">
        <v>9.5625680000000006</v>
      </c>
      <c r="M424" s="269">
        <v>4.8011400000000002</v>
      </c>
    </row>
    <row r="425" spans="1:13" x14ac:dyDescent="0.25">
      <c r="A425" s="270">
        <v>42594</v>
      </c>
      <c r="B425" s="269">
        <v>27</v>
      </c>
      <c r="C425" s="269">
        <v>9.9680490000000006</v>
      </c>
      <c r="D425" s="269">
        <v>4.2737889999999998</v>
      </c>
      <c r="E425" s="269">
        <v>90</v>
      </c>
      <c r="F425" s="269">
        <v>9.8924249999999994</v>
      </c>
      <c r="G425" s="269">
        <v>4.349793</v>
      </c>
      <c r="H425" s="269">
        <v>174</v>
      </c>
      <c r="I425" s="269">
        <v>9.7843499999999999</v>
      </c>
      <c r="J425" s="269">
        <v>4.5600620000000003</v>
      </c>
      <c r="K425" s="269">
        <v>342</v>
      </c>
      <c r="L425" s="269">
        <v>9.5640780000000003</v>
      </c>
      <c r="M425" s="269">
        <v>4.7977990000000004</v>
      </c>
    </row>
    <row r="426" spans="1:13" x14ac:dyDescent="0.25">
      <c r="A426" s="270">
        <v>42597</v>
      </c>
      <c r="B426" s="269">
        <v>24</v>
      </c>
      <c r="C426" s="269">
        <v>9.9716799999999992</v>
      </c>
      <c r="D426" s="269">
        <v>4.260065</v>
      </c>
      <c r="E426" s="269">
        <v>87</v>
      </c>
      <c r="F426" s="269">
        <v>9.8966980000000007</v>
      </c>
      <c r="G426" s="269">
        <v>4.3191839999999999</v>
      </c>
      <c r="H426" s="269">
        <v>171</v>
      </c>
      <c r="I426" s="269">
        <v>9.7889149999999994</v>
      </c>
      <c r="J426" s="269">
        <v>4.5397210000000001</v>
      </c>
      <c r="K426" s="269">
        <v>339</v>
      </c>
      <c r="L426" s="269">
        <v>9.5709959999999992</v>
      </c>
      <c r="M426" s="269">
        <v>4.7600009999999999</v>
      </c>
    </row>
    <row r="427" spans="1:13" x14ac:dyDescent="0.25">
      <c r="A427" s="270">
        <v>42598</v>
      </c>
      <c r="B427" s="269">
        <v>23</v>
      </c>
      <c r="C427" s="269">
        <v>9.9730480000000004</v>
      </c>
      <c r="D427" s="269">
        <v>4.2299749999999996</v>
      </c>
      <c r="E427" s="269">
        <v>86</v>
      </c>
      <c r="F427" s="269">
        <v>9.8979309999999998</v>
      </c>
      <c r="G427" s="269">
        <v>4.3167160000000004</v>
      </c>
      <c r="H427" s="269">
        <v>170</v>
      </c>
      <c r="I427" s="269">
        <v>9.7909919999999993</v>
      </c>
      <c r="J427" s="269">
        <v>4.5205349999999997</v>
      </c>
      <c r="K427" s="269">
        <v>338</v>
      </c>
      <c r="L427" s="269">
        <v>9.5730679999999992</v>
      </c>
      <c r="M427" s="269">
        <v>4.7499969999999996</v>
      </c>
    </row>
    <row r="428" spans="1:13" x14ac:dyDescent="0.25">
      <c r="A428" s="270">
        <v>42599</v>
      </c>
      <c r="B428" s="269">
        <v>22</v>
      </c>
      <c r="C428" s="269">
        <v>9.9739869999999993</v>
      </c>
      <c r="D428" s="269">
        <v>4.2677740000000002</v>
      </c>
      <c r="E428" s="269">
        <v>85</v>
      </c>
      <c r="F428" s="269">
        <v>9.8989720000000005</v>
      </c>
      <c r="G428" s="269">
        <v>4.3225020000000001</v>
      </c>
      <c r="H428" s="269">
        <v>169</v>
      </c>
      <c r="I428" s="269">
        <v>9.7917020000000008</v>
      </c>
      <c r="J428" s="269">
        <v>4.5315079999999996</v>
      </c>
      <c r="K428" s="269">
        <v>337</v>
      </c>
      <c r="L428" s="269">
        <v>9.5734379999999994</v>
      </c>
      <c r="M428" s="269">
        <v>4.7597800000000001</v>
      </c>
    </row>
    <row r="429" spans="1:13" x14ac:dyDescent="0.25">
      <c r="A429" s="270">
        <v>42600</v>
      </c>
      <c r="B429" s="269">
        <v>28</v>
      </c>
      <c r="C429" s="269">
        <v>9.9670529999999999</v>
      </c>
      <c r="D429" s="269">
        <v>4.2500450000000001</v>
      </c>
      <c r="E429" s="269">
        <v>91</v>
      </c>
      <c r="F429" s="269">
        <v>9.8910820000000008</v>
      </c>
      <c r="G429" s="269">
        <v>4.3562919999999998</v>
      </c>
      <c r="H429" s="269">
        <v>182</v>
      </c>
      <c r="I429" s="269">
        <v>9.7748299999999997</v>
      </c>
      <c r="J429" s="269">
        <v>4.5565110000000004</v>
      </c>
      <c r="K429" s="269">
        <v>336</v>
      </c>
      <c r="L429" s="269">
        <v>9.5753769999999996</v>
      </c>
      <c r="M429" s="269">
        <v>4.7512829999999999</v>
      </c>
    </row>
    <row r="430" spans="1:13" x14ac:dyDescent="0.25">
      <c r="A430" s="270">
        <v>42601</v>
      </c>
      <c r="B430" s="269">
        <v>27</v>
      </c>
      <c r="C430" s="269">
        <v>9.9681390000000007</v>
      </c>
      <c r="D430" s="269">
        <v>4.2617120000000002</v>
      </c>
      <c r="E430" s="269">
        <v>90</v>
      </c>
      <c r="F430" s="269">
        <v>9.8919309999999996</v>
      </c>
      <c r="G430" s="269">
        <v>4.3699859999999999</v>
      </c>
      <c r="H430" s="269">
        <v>181</v>
      </c>
      <c r="I430" s="269">
        <v>9.7764260000000007</v>
      </c>
      <c r="J430" s="269">
        <v>4.5484679999999997</v>
      </c>
      <c r="K430" s="269">
        <v>335</v>
      </c>
      <c r="L430" s="269">
        <v>9.5762350000000005</v>
      </c>
      <c r="M430" s="269">
        <v>4.7554100000000004</v>
      </c>
    </row>
    <row r="431" spans="1:13" x14ac:dyDescent="0.25">
      <c r="A431" s="270">
        <v>42604</v>
      </c>
      <c r="B431" s="269">
        <v>24</v>
      </c>
      <c r="C431" s="269">
        <v>9.9715430000000005</v>
      </c>
      <c r="D431" s="269">
        <v>4.2807320000000004</v>
      </c>
      <c r="E431" s="269">
        <v>87</v>
      </c>
      <c r="F431" s="269">
        <v>9.8950220000000009</v>
      </c>
      <c r="G431" s="269">
        <v>4.3900030000000001</v>
      </c>
      <c r="H431" s="269">
        <v>178</v>
      </c>
      <c r="I431" s="269">
        <v>9.7788920000000008</v>
      </c>
      <c r="J431" s="269">
        <v>4.572959</v>
      </c>
      <c r="K431" s="269">
        <v>332</v>
      </c>
      <c r="L431" s="269">
        <v>9.5790109999999995</v>
      </c>
      <c r="M431" s="269">
        <v>4.7655659999999997</v>
      </c>
    </row>
    <row r="432" spans="1:13" x14ac:dyDescent="0.25">
      <c r="A432" s="270">
        <v>42605</v>
      </c>
      <c r="B432" s="269">
        <v>23</v>
      </c>
      <c r="C432" s="269">
        <v>9.9727969999999999</v>
      </c>
      <c r="D432" s="269">
        <v>4.2694749999999999</v>
      </c>
      <c r="E432" s="269">
        <v>86</v>
      </c>
      <c r="F432" s="269">
        <v>9.8971160000000005</v>
      </c>
      <c r="G432" s="269">
        <v>4.3515430000000004</v>
      </c>
      <c r="H432" s="269">
        <v>177</v>
      </c>
      <c r="I432" s="269">
        <v>9.779776</v>
      </c>
      <c r="J432" s="269">
        <v>4.5799950000000003</v>
      </c>
      <c r="K432" s="269">
        <v>331</v>
      </c>
      <c r="L432" s="269">
        <v>9.5770140000000001</v>
      </c>
      <c r="M432" s="269">
        <v>4.8036390000000004</v>
      </c>
    </row>
    <row r="433" spans="1:13" x14ac:dyDescent="0.25">
      <c r="A433" s="270">
        <v>42606</v>
      </c>
      <c r="B433" s="269">
        <v>22</v>
      </c>
      <c r="C433" s="269">
        <v>9.9741859999999996</v>
      </c>
      <c r="D433" s="269">
        <v>4.2350409999999998</v>
      </c>
      <c r="E433" s="269">
        <v>85</v>
      </c>
      <c r="F433" s="269">
        <v>9.8985669999999999</v>
      </c>
      <c r="G433" s="269">
        <v>4.3400080000000001</v>
      </c>
      <c r="H433" s="269">
        <v>176</v>
      </c>
      <c r="I433" s="269">
        <v>9.7812260000000002</v>
      </c>
      <c r="J433" s="269">
        <v>4.5750120000000001</v>
      </c>
      <c r="K433" s="269">
        <v>330</v>
      </c>
      <c r="L433" s="269">
        <v>9.5816269999999992</v>
      </c>
      <c r="M433" s="269">
        <v>4.7633549999999998</v>
      </c>
    </row>
    <row r="434" spans="1:13" x14ac:dyDescent="0.25">
      <c r="A434" s="270">
        <v>42607</v>
      </c>
      <c r="B434" s="269">
        <v>28</v>
      </c>
      <c r="C434" s="269">
        <v>9.9671620000000001</v>
      </c>
      <c r="D434" s="269">
        <v>4.2359390000000001</v>
      </c>
      <c r="E434" s="269">
        <v>91</v>
      </c>
      <c r="F434" s="269">
        <v>9.890682</v>
      </c>
      <c r="G434" s="269">
        <v>4.3724670000000003</v>
      </c>
      <c r="H434" s="269">
        <v>175</v>
      </c>
      <c r="I434" s="269">
        <v>9.7823980000000006</v>
      </c>
      <c r="J434" s="269">
        <v>4.575958</v>
      </c>
      <c r="K434" s="269">
        <v>329</v>
      </c>
      <c r="L434" s="269">
        <v>9.5837129999999995</v>
      </c>
      <c r="M434" s="269">
        <v>4.7529760000000003</v>
      </c>
    </row>
    <row r="435" spans="1:13" x14ac:dyDescent="0.25">
      <c r="A435" s="270">
        <v>42608</v>
      </c>
      <c r="B435" s="269">
        <v>27</v>
      </c>
      <c r="C435" s="269">
        <v>9.9680610000000005</v>
      </c>
      <c r="D435" s="269">
        <v>4.2721780000000003</v>
      </c>
      <c r="E435" s="269">
        <v>90</v>
      </c>
      <c r="F435" s="269">
        <v>9.8921609999999998</v>
      </c>
      <c r="G435" s="269">
        <v>4.3605840000000002</v>
      </c>
      <c r="H435" s="269">
        <v>174</v>
      </c>
      <c r="I435" s="269">
        <v>9.7840009999999999</v>
      </c>
      <c r="J435" s="269">
        <v>4.5676050000000004</v>
      </c>
      <c r="K435" s="269">
        <v>328</v>
      </c>
      <c r="L435" s="269">
        <v>9.5835609999999996</v>
      </c>
      <c r="M435" s="269">
        <v>4.7692839999999999</v>
      </c>
    </row>
    <row r="436" spans="1:13" x14ac:dyDescent="0.25">
      <c r="A436" s="270">
        <v>42611</v>
      </c>
      <c r="B436" s="269">
        <v>24</v>
      </c>
      <c r="C436" s="269">
        <v>9.9716620000000002</v>
      </c>
      <c r="D436" s="269">
        <v>4.2627800000000002</v>
      </c>
      <c r="E436" s="269">
        <v>87</v>
      </c>
      <c r="F436" s="269">
        <v>9.8951010000000004</v>
      </c>
      <c r="G436" s="269">
        <v>4.3866639999999997</v>
      </c>
      <c r="H436" s="269">
        <v>171</v>
      </c>
      <c r="I436" s="269">
        <v>9.7879509999999996</v>
      </c>
      <c r="J436" s="269">
        <v>4.5609029999999997</v>
      </c>
      <c r="K436" s="269">
        <v>325</v>
      </c>
      <c r="L436" s="269">
        <v>9.5855169999999994</v>
      </c>
      <c r="M436" s="269">
        <v>4.7897220000000003</v>
      </c>
    </row>
    <row r="437" spans="1:13" x14ac:dyDescent="0.25">
      <c r="A437" s="270">
        <v>42612</v>
      </c>
      <c r="B437" s="269">
        <v>23</v>
      </c>
      <c r="C437" s="269">
        <v>9.9726479999999995</v>
      </c>
      <c r="D437" s="269">
        <v>4.2929250000000003</v>
      </c>
      <c r="E437" s="269">
        <v>86</v>
      </c>
      <c r="F437" s="269">
        <v>9.8959820000000001</v>
      </c>
      <c r="G437" s="269">
        <v>4.40001</v>
      </c>
      <c r="H437" s="269">
        <v>170</v>
      </c>
      <c r="I437" s="269">
        <v>9.7887090000000008</v>
      </c>
      <c r="J437" s="269">
        <v>4.5709780000000002</v>
      </c>
      <c r="K437" s="269">
        <v>324</v>
      </c>
      <c r="L437" s="269">
        <v>9.5850629999999999</v>
      </c>
      <c r="M437" s="269">
        <v>4.8099959999999999</v>
      </c>
    </row>
    <row r="438" spans="1:13" x14ac:dyDescent="0.25">
      <c r="A438" s="270">
        <v>42613</v>
      </c>
      <c r="B438" s="269">
        <v>22</v>
      </c>
      <c r="C438" s="269">
        <v>9.9737910000000003</v>
      </c>
      <c r="D438" s="269">
        <v>4.3000150000000001</v>
      </c>
      <c r="E438" s="269">
        <v>85</v>
      </c>
      <c r="F438" s="269">
        <v>9.8977520000000005</v>
      </c>
      <c r="G438" s="269">
        <v>4.3752389999999997</v>
      </c>
      <c r="H438" s="269">
        <v>169</v>
      </c>
      <c r="I438" s="269">
        <v>9.7899980000000006</v>
      </c>
      <c r="J438" s="269">
        <v>4.5693729999999997</v>
      </c>
      <c r="K438" s="269">
        <v>323</v>
      </c>
      <c r="L438" s="269">
        <v>9.5869029999999995</v>
      </c>
      <c r="M438" s="269">
        <v>4.8025700000000002</v>
      </c>
    </row>
    <row r="439" spans="1:13" x14ac:dyDescent="0.25">
      <c r="A439" s="270">
        <v>42614</v>
      </c>
      <c r="B439" s="269">
        <v>28</v>
      </c>
      <c r="C439" s="269">
        <v>9.9669869999999996</v>
      </c>
      <c r="D439" s="269">
        <v>4.2585870000000003</v>
      </c>
      <c r="E439" s="269">
        <v>91</v>
      </c>
      <c r="F439" s="269">
        <v>9.8904960000000006</v>
      </c>
      <c r="G439" s="269">
        <v>4.3799890000000001</v>
      </c>
      <c r="H439" s="269">
        <v>182</v>
      </c>
      <c r="I439" s="269">
        <v>9.7741380000000007</v>
      </c>
      <c r="J439" s="269">
        <v>4.5708380000000002</v>
      </c>
      <c r="K439" s="269">
        <v>322</v>
      </c>
      <c r="L439" s="269">
        <v>9.5886449999999996</v>
      </c>
      <c r="M439" s="269">
        <v>4.7962980000000002</v>
      </c>
    </row>
    <row r="440" spans="1:13" x14ac:dyDescent="0.25">
      <c r="A440" s="270">
        <v>42615</v>
      </c>
      <c r="B440" s="269">
        <v>27</v>
      </c>
      <c r="C440" s="269">
        <v>9.9679479999999998</v>
      </c>
      <c r="D440" s="269">
        <v>4.2873419999999998</v>
      </c>
      <c r="E440" s="269">
        <v>90</v>
      </c>
      <c r="F440" s="269">
        <v>9.8920619999999992</v>
      </c>
      <c r="G440" s="269">
        <v>4.3646310000000001</v>
      </c>
      <c r="H440" s="269">
        <v>181</v>
      </c>
      <c r="I440" s="269">
        <v>9.7759820000000008</v>
      </c>
      <c r="J440" s="269">
        <v>4.5577069999999997</v>
      </c>
      <c r="K440" s="269">
        <v>321</v>
      </c>
      <c r="L440" s="269">
        <v>9.5920120000000004</v>
      </c>
      <c r="M440" s="269">
        <v>4.7701840000000004</v>
      </c>
    </row>
    <row r="441" spans="1:13" x14ac:dyDescent="0.25">
      <c r="A441" s="270">
        <v>42618</v>
      </c>
      <c r="B441" s="269">
        <v>24</v>
      </c>
      <c r="C441" s="269">
        <v>9.9714919999999996</v>
      </c>
      <c r="D441" s="269">
        <v>4.2884250000000002</v>
      </c>
      <c r="E441" s="269">
        <v>87</v>
      </c>
      <c r="F441" s="269">
        <v>9.8959689999999991</v>
      </c>
      <c r="G441" s="269">
        <v>4.3499840000000001</v>
      </c>
      <c r="H441" s="269">
        <v>178</v>
      </c>
      <c r="I441" s="269">
        <v>9.7795050000000003</v>
      </c>
      <c r="J441" s="269">
        <v>4.5599949999999998</v>
      </c>
      <c r="K441" s="269">
        <v>318</v>
      </c>
      <c r="L441" s="269">
        <v>9.5973129999999998</v>
      </c>
      <c r="M441" s="269">
        <v>4.7499969999999996</v>
      </c>
    </row>
    <row r="442" spans="1:13" x14ac:dyDescent="0.25">
      <c r="A442" s="270">
        <v>42619</v>
      </c>
      <c r="B442" s="269">
        <v>23</v>
      </c>
      <c r="C442" s="269">
        <v>9.9726579999999991</v>
      </c>
      <c r="D442" s="269">
        <v>4.2913509999999997</v>
      </c>
      <c r="E442" s="269">
        <v>86</v>
      </c>
      <c r="F442" s="269">
        <v>9.8971219999999995</v>
      </c>
      <c r="G442" s="269">
        <v>4.351286</v>
      </c>
      <c r="H442" s="269">
        <v>177</v>
      </c>
      <c r="I442" s="269">
        <v>9.7806219999999993</v>
      </c>
      <c r="J442" s="269">
        <v>4.5620060000000002</v>
      </c>
      <c r="K442" s="269">
        <v>317</v>
      </c>
      <c r="L442" s="269">
        <v>9.6004070000000006</v>
      </c>
      <c r="M442" s="269">
        <v>4.7268460000000001</v>
      </c>
    </row>
    <row r="443" spans="1:13" x14ac:dyDescent="0.25">
      <c r="A443" s="270">
        <v>42620</v>
      </c>
      <c r="B443" s="269">
        <v>22</v>
      </c>
      <c r="C443" s="269">
        <v>9.9741060000000008</v>
      </c>
      <c r="D443" s="269">
        <v>4.2481999999999998</v>
      </c>
      <c r="E443" s="269">
        <v>85</v>
      </c>
      <c r="F443" s="269">
        <v>9.8987730000000003</v>
      </c>
      <c r="G443" s="269">
        <v>4.3311039999999998</v>
      </c>
      <c r="H443" s="269">
        <v>176</v>
      </c>
      <c r="I443" s="269">
        <v>9.7825159999999993</v>
      </c>
      <c r="J443" s="269">
        <v>4.5474360000000003</v>
      </c>
      <c r="K443" s="269">
        <v>316</v>
      </c>
      <c r="L443" s="269">
        <v>9.6037680000000005</v>
      </c>
      <c r="M443" s="269">
        <v>4.7002750000000004</v>
      </c>
    </row>
    <row r="444" spans="1:13" x14ac:dyDescent="0.25">
      <c r="A444" s="270">
        <v>42621</v>
      </c>
      <c r="B444" s="269">
        <v>28</v>
      </c>
      <c r="C444" s="269">
        <v>9.966761</v>
      </c>
      <c r="D444" s="269">
        <v>4.2878379999999998</v>
      </c>
      <c r="E444" s="269">
        <v>91</v>
      </c>
      <c r="F444" s="269">
        <v>9.8922310000000007</v>
      </c>
      <c r="G444" s="269">
        <v>4.3098359999999998</v>
      </c>
      <c r="H444" s="269">
        <v>175</v>
      </c>
      <c r="I444" s="269">
        <v>9.7831399999999995</v>
      </c>
      <c r="J444" s="269">
        <v>4.5600079999999998</v>
      </c>
      <c r="K444" s="269">
        <v>315</v>
      </c>
      <c r="L444" s="269">
        <v>9.5997900000000005</v>
      </c>
      <c r="M444" s="269">
        <v>4.7645090000000003</v>
      </c>
    </row>
    <row r="445" spans="1:13" x14ac:dyDescent="0.25">
      <c r="A445" s="270">
        <v>42622</v>
      </c>
      <c r="B445" s="269">
        <v>27</v>
      </c>
      <c r="C445" s="269">
        <v>9.9682619999999993</v>
      </c>
      <c r="D445" s="269">
        <v>4.2452069999999997</v>
      </c>
      <c r="E445" s="269">
        <v>90</v>
      </c>
      <c r="F445" s="269">
        <v>9.8935519999999997</v>
      </c>
      <c r="G445" s="269">
        <v>4.3037320000000001</v>
      </c>
      <c r="H445" s="269">
        <v>174</v>
      </c>
      <c r="I445" s="269">
        <v>9.7822750000000003</v>
      </c>
      <c r="J445" s="269">
        <v>4.6049160000000002</v>
      </c>
      <c r="K445" s="269">
        <v>314</v>
      </c>
      <c r="L445" s="269">
        <v>9.594989</v>
      </c>
      <c r="M445" s="269">
        <v>4.8394409999999999</v>
      </c>
    </row>
    <row r="446" spans="1:13" x14ac:dyDescent="0.25">
      <c r="A446" s="270">
        <v>42625</v>
      </c>
      <c r="B446" s="269">
        <v>24</v>
      </c>
      <c r="C446" s="269">
        <v>9.9715030000000002</v>
      </c>
      <c r="D446" s="269">
        <v>4.2867660000000001</v>
      </c>
      <c r="E446" s="269">
        <v>87</v>
      </c>
      <c r="F446" s="269">
        <v>9.8960819999999998</v>
      </c>
      <c r="G446" s="269">
        <v>4.3452099999999998</v>
      </c>
      <c r="H446" s="269">
        <v>171</v>
      </c>
      <c r="I446" s="269">
        <v>9.7853840000000005</v>
      </c>
      <c r="J446" s="269">
        <v>4.6173270000000004</v>
      </c>
      <c r="K446" s="269">
        <v>311</v>
      </c>
      <c r="L446" s="269">
        <v>9.6006859999999996</v>
      </c>
      <c r="M446" s="269">
        <v>4.8145350000000002</v>
      </c>
    </row>
    <row r="447" spans="1:13" x14ac:dyDescent="0.25">
      <c r="A447" s="270">
        <v>42626</v>
      </c>
      <c r="B447" s="269">
        <v>23</v>
      </c>
      <c r="C447" s="269">
        <v>9.9732210000000006</v>
      </c>
      <c r="D447" s="269">
        <v>4.20275</v>
      </c>
      <c r="E447" s="269">
        <v>86</v>
      </c>
      <c r="F447" s="269">
        <v>9.8976199999999999</v>
      </c>
      <c r="G447" s="269">
        <v>4.3300049999999999</v>
      </c>
      <c r="H447" s="269">
        <v>170</v>
      </c>
      <c r="I447" s="269">
        <v>9.7878450000000008</v>
      </c>
      <c r="J447" s="269">
        <v>4.5900749999999997</v>
      </c>
      <c r="K447" s="269">
        <v>310</v>
      </c>
      <c r="L447" s="269">
        <v>9.5951050000000002</v>
      </c>
      <c r="M447" s="269">
        <v>4.9004219999999998</v>
      </c>
    </row>
    <row r="448" spans="1:13" x14ac:dyDescent="0.25">
      <c r="A448" s="270">
        <v>42627</v>
      </c>
      <c r="B448" s="269">
        <v>22</v>
      </c>
      <c r="C448" s="269">
        <v>9.9737559999999998</v>
      </c>
      <c r="D448" s="269">
        <v>4.3057730000000003</v>
      </c>
      <c r="E448" s="269">
        <v>85</v>
      </c>
      <c r="F448" s="269">
        <v>9.8977649999999997</v>
      </c>
      <c r="G448" s="269">
        <v>4.3746770000000001</v>
      </c>
      <c r="H448" s="269">
        <v>169</v>
      </c>
      <c r="I448" s="269">
        <v>9.7885600000000004</v>
      </c>
      <c r="J448" s="269">
        <v>4.6013380000000002</v>
      </c>
      <c r="K448" s="269">
        <v>309</v>
      </c>
      <c r="L448" s="269">
        <v>9.5928590000000007</v>
      </c>
      <c r="M448" s="269">
        <v>4.9447099999999997</v>
      </c>
    </row>
    <row r="449" spans="1:13" x14ac:dyDescent="0.25">
      <c r="A449" s="270">
        <v>42628</v>
      </c>
      <c r="B449" s="269">
        <v>28</v>
      </c>
      <c r="C449" s="269">
        <v>9.9666720000000009</v>
      </c>
      <c r="D449" s="269">
        <v>4.2993569999999997</v>
      </c>
      <c r="E449" s="269">
        <v>91</v>
      </c>
      <c r="F449" s="269">
        <v>9.8913980000000006</v>
      </c>
      <c r="G449" s="269">
        <v>4.3435139999999999</v>
      </c>
      <c r="H449" s="269">
        <v>182</v>
      </c>
      <c r="I449" s="269">
        <v>9.7716049999999992</v>
      </c>
      <c r="J449" s="269">
        <v>4.623297</v>
      </c>
      <c r="K449" s="269">
        <v>364</v>
      </c>
      <c r="L449" s="269">
        <v>9.5233559999999997</v>
      </c>
      <c r="M449" s="269">
        <v>4.95</v>
      </c>
    </row>
    <row r="450" spans="1:13" x14ac:dyDescent="0.25">
      <c r="A450" s="270">
        <v>42632</v>
      </c>
      <c r="B450" s="269">
        <v>24</v>
      </c>
      <c r="C450" s="269">
        <v>9.9712779999999999</v>
      </c>
      <c r="D450" s="269">
        <v>4.3207100000000001</v>
      </c>
      <c r="E450" s="269">
        <v>87</v>
      </c>
      <c r="F450" s="269">
        <v>9.8938050000000004</v>
      </c>
      <c r="G450" s="269">
        <v>4.4414420000000003</v>
      </c>
      <c r="H450" s="269">
        <v>178</v>
      </c>
      <c r="I450" s="269">
        <v>9.7748740000000005</v>
      </c>
      <c r="J450" s="269">
        <v>4.6579730000000001</v>
      </c>
      <c r="K450" s="269">
        <v>360</v>
      </c>
      <c r="L450" s="269">
        <v>9.5228649999999995</v>
      </c>
      <c r="M450" s="269">
        <v>5.0104139999999999</v>
      </c>
    </row>
    <row r="451" spans="1:13" x14ac:dyDescent="0.25">
      <c r="A451" s="270">
        <v>42633</v>
      </c>
      <c r="B451" s="269">
        <v>23</v>
      </c>
      <c r="C451" s="269">
        <v>9.9727940000000004</v>
      </c>
      <c r="D451" s="269">
        <v>4.2699470000000002</v>
      </c>
      <c r="E451" s="269">
        <v>86</v>
      </c>
      <c r="F451" s="269">
        <v>9.8940870000000007</v>
      </c>
      <c r="G451" s="269">
        <v>4.4810270000000001</v>
      </c>
      <c r="H451" s="269">
        <v>177</v>
      </c>
      <c r="I451" s="269">
        <v>9.7722580000000008</v>
      </c>
      <c r="J451" s="269">
        <v>4.7399899999999997</v>
      </c>
      <c r="K451" s="269">
        <v>359</v>
      </c>
      <c r="L451" s="269">
        <v>9.5161079999999991</v>
      </c>
      <c r="M451" s="269">
        <v>5.0991419999999996</v>
      </c>
    </row>
    <row r="452" spans="1:13" x14ac:dyDescent="0.25">
      <c r="A452" s="270">
        <v>42634</v>
      </c>
      <c r="B452" s="269">
        <v>22</v>
      </c>
      <c r="C452" s="269">
        <v>9.9739730000000009</v>
      </c>
      <c r="D452" s="269">
        <v>4.2700769999999997</v>
      </c>
      <c r="E452" s="269">
        <v>85</v>
      </c>
      <c r="F452" s="269">
        <v>9.8951910000000005</v>
      </c>
      <c r="G452" s="269">
        <v>4.4859869999999997</v>
      </c>
      <c r="H452" s="269">
        <v>176</v>
      </c>
      <c r="I452" s="269">
        <v>9.7707750000000004</v>
      </c>
      <c r="J452" s="269">
        <v>4.7986909999999998</v>
      </c>
      <c r="K452" s="269">
        <v>358</v>
      </c>
      <c r="L452" s="269">
        <v>9.5196260000000006</v>
      </c>
      <c r="M452" s="269">
        <v>5.0743340000000003</v>
      </c>
    </row>
    <row r="453" spans="1:13" x14ac:dyDescent="0.25">
      <c r="A453" s="270">
        <v>42635</v>
      </c>
      <c r="B453" s="269">
        <v>28</v>
      </c>
      <c r="C453" s="269">
        <v>9.9668519999999994</v>
      </c>
      <c r="D453" s="269">
        <v>4.2760600000000002</v>
      </c>
      <c r="E453" s="269">
        <v>91</v>
      </c>
      <c r="F453" s="269">
        <v>9.8862400000000008</v>
      </c>
      <c r="G453" s="269">
        <v>4.552181</v>
      </c>
      <c r="H453" s="269">
        <v>175</v>
      </c>
      <c r="I453" s="269">
        <v>9.7714130000000008</v>
      </c>
      <c r="J453" s="269">
        <v>4.8123659999999999</v>
      </c>
      <c r="K453" s="269">
        <v>357</v>
      </c>
      <c r="L453" s="269">
        <v>9.5203939999999996</v>
      </c>
      <c r="M453" s="269">
        <v>5.0800029999999996</v>
      </c>
    </row>
    <row r="454" spans="1:13" x14ac:dyDescent="0.25">
      <c r="A454" s="270">
        <v>42636</v>
      </c>
      <c r="B454" s="269">
        <v>27</v>
      </c>
      <c r="C454" s="269">
        <v>9.9676130000000001</v>
      </c>
      <c r="D454" s="269">
        <v>4.3322979999999998</v>
      </c>
      <c r="E454" s="269">
        <v>90</v>
      </c>
      <c r="F454" s="269">
        <v>9.8854690000000005</v>
      </c>
      <c r="G454" s="269">
        <v>4.6343170000000002</v>
      </c>
      <c r="H454" s="269">
        <v>174</v>
      </c>
      <c r="I454" s="269">
        <v>9.7697230000000008</v>
      </c>
      <c r="J454" s="269">
        <v>4.8766499999999997</v>
      </c>
      <c r="K454" s="269">
        <v>356</v>
      </c>
      <c r="L454" s="269">
        <v>9.5145060000000008</v>
      </c>
      <c r="M454" s="269">
        <v>5.160005</v>
      </c>
    </row>
    <row r="455" spans="1:13" x14ac:dyDescent="0.25">
      <c r="A455" s="270">
        <v>42639</v>
      </c>
      <c r="B455" s="269">
        <v>24</v>
      </c>
      <c r="C455" s="269">
        <v>9.9701310000000003</v>
      </c>
      <c r="D455" s="269">
        <v>4.4937719999999999</v>
      </c>
      <c r="E455" s="269">
        <v>87</v>
      </c>
      <c r="F455" s="269">
        <v>9.8885710000000007</v>
      </c>
      <c r="G455" s="269">
        <v>4.6628119999999997</v>
      </c>
      <c r="H455" s="269">
        <v>171</v>
      </c>
      <c r="I455" s="269">
        <v>9.7717759999999991</v>
      </c>
      <c r="J455" s="269">
        <v>4.9169320000000001</v>
      </c>
      <c r="K455" s="269">
        <v>353</v>
      </c>
      <c r="L455" s="269">
        <v>9.5162569999999995</v>
      </c>
      <c r="M455" s="269">
        <v>5.1841350000000004</v>
      </c>
    </row>
    <row r="456" spans="1:13" x14ac:dyDescent="0.25">
      <c r="A456" s="270">
        <v>42640</v>
      </c>
      <c r="B456" s="269">
        <v>23</v>
      </c>
      <c r="C456" s="269">
        <v>9.9725070000000002</v>
      </c>
      <c r="D456" s="269">
        <v>4.3151159999999997</v>
      </c>
      <c r="E456" s="269">
        <v>86</v>
      </c>
      <c r="F456" s="269">
        <v>9.8899139999999992</v>
      </c>
      <c r="G456" s="269">
        <v>4.6595459999999997</v>
      </c>
      <c r="H456" s="269">
        <v>170</v>
      </c>
      <c r="I456" s="269">
        <v>9.7732720000000004</v>
      </c>
      <c r="J456" s="269">
        <v>4.9126830000000004</v>
      </c>
      <c r="K456" s="269">
        <v>352</v>
      </c>
      <c r="L456" s="269">
        <v>9.5232449999999993</v>
      </c>
      <c r="M456" s="269">
        <v>5.1200020000000004</v>
      </c>
    </row>
    <row r="457" spans="1:13" x14ac:dyDescent="0.25">
      <c r="A457" s="270">
        <v>42641</v>
      </c>
      <c r="B457" s="269">
        <v>22</v>
      </c>
      <c r="C457" s="269">
        <v>9.9739100000000001</v>
      </c>
      <c r="D457" s="269">
        <v>4.2804399999999996</v>
      </c>
      <c r="E457" s="269">
        <v>85</v>
      </c>
      <c r="F457" s="269">
        <v>9.8901009999999996</v>
      </c>
      <c r="G457" s="269">
        <v>4.7062670000000004</v>
      </c>
      <c r="H457" s="269">
        <v>169</v>
      </c>
      <c r="I457" s="269">
        <v>9.7782780000000002</v>
      </c>
      <c r="J457" s="269">
        <v>4.8301679999999996</v>
      </c>
      <c r="K457" s="269">
        <v>351</v>
      </c>
      <c r="L457" s="269">
        <v>9.5252130000000008</v>
      </c>
      <c r="M457" s="269">
        <v>5.1123370000000001</v>
      </c>
    </row>
    <row r="458" spans="1:13" x14ac:dyDescent="0.25">
      <c r="A458" s="270">
        <v>42642</v>
      </c>
      <c r="B458" s="269">
        <v>28</v>
      </c>
      <c r="C458" s="269">
        <v>9.9635829999999999</v>
      </c>
      <c r="D458" s="269">
        <v>4.6992989999999999</v>
      </c>
      <c r="E458" s="269">
        <v>91</v>
      </c>
      <c r="F458" s="269">
        <v>9.8799539999999997</v>
      </c>
      <c r="G458" s="269">
        <v>4.8067760000000002</v>
      </c>
      <c r="H458" s="269">
        <v>182</v>
      </c>
      <c r="I458" s="269">
        <v>9.7548969999999997</v>
      </c>
      <c r="J458" s="269">
        <v>4.970008</v>
      </c>
      <c r="K458" s="269">
        <v>350</v>
      </c>
      <c r="L458" s="269">
        <v>9.5192029999999992</v>
      </c>
      <c r="M458" s="269">
        <v>5.1951200000000002</v>
      </c>
    </row>
    <row r="459" spans="1:13" x14ac:dyDescent="0.25">
      <c r="A459" s="270">
        <v>42643</v>
      </c>
      <c r="B459" s="269">
        <v>27</v>
      </c>
      <c r="C459" s="269">
        <v>9.9649809999999999</v>
      </c>
      <c r="D459" s="269">
        <v>4.6856090000000004</v>
      </c>
      <c r="E459" s="269">
        <v>90</v>
      </c>
      <c r="F459" s="269">
        <v>9.880725</v>
      </c>
      <c r="G459" s="269">
        <v>4.8285929999999997</v>
      </c>
      <c r="H459" s="269">
        <v>181</v>
      </c>
      <c r="I459" s="269">
        <v>9.7552540000000008</v>
      </c>
      <c r="J459" s="269">
        <v>4.990005</v>
      </c>
      <c r="K459" s="269">
        <v>349</v>
      </c>
      <c r="L459" s="269">
        <v>9.5159050000000001</v>
      </c>
      <c r="M459" s="269">
        <v>5.2475620000000003</v>
      </c>
    </row>
    <row r="460" spans="1:13" x14ac:dyDescent="0.25">
      <c r="A460" s="270">
        <v>42646</v>
      </c>
      <c r="B460" s="269">
        <v>24</v>
      </c>
      <c r="C460" s="269">
        <v>9.9688239999999997</v>
      </c>
      <c r="D460" s="269">
        <v>4.6910249999999998</v>
      </c>
      <c r="E460" s="269">
        <v>87</v>
      </c>
      <c r="F460" s="269">
        <v>9.8845299999999998</v>
      </c>
      <c r="G460" s="269">
        <v>4.8338859999999997</v>
      </c>
      <c r="H460" s="269">
        <v>178</v>
      </c>
      <c r="I460" s="269">
        <v>9.7592130000000008</v>
      </c>
      <c r="J460" s="269">
        <v>4.9900019999999996</v>
      </c>
      <c r="K460" s="269">
        <v>346</v>
      </c>
      <c r="L460" s="269">
        <v>9.5194130000000001</v>
      </c>
      <c r="M460" s="269">
        <v>5.2527679999999997</v>
      </c>
    </row>
    <row r="461" spans="1:13" x14ac:dyDescent="0.25">
      <c r="A461" s="270">
        <v>42647</v>
      </c>
      <c r="B461" s="269">
        <v>23</v>
      </c>
      <c r="C461" s="269">
        <v>9.9704859999999993</v>
      </c>
      <c r="D461" s="269">
        <v>4.6332570000000004</v>
      </c>
      <c r="E461" s="269">
        <v>86</v>
      </c>
      <c r="F461" s="269">
        <v>9.8865090000000002</v>
      </c>
      <c r="G461" s="269">
        <v>4.8053220000000003</v>
      </c>
      <c r="H461" s="269">
        <v>177</v>
      </c>
      <c r="I461" s="269">
        <v>9.7571130000000004</v>
      </c>
      <c r="J461" s="269">
        <v>5.0630490000000004</v>
      </c>
      <c r="K461" s="269">
        <v>345</v>
      </c>
      <c r="L461" s="269">
        <v>9.5258450000000003</v>
      </c>
      <c r="M461" s="269">
        <v>5.1939789999999997</v>
      </c>
    </row>
    <row r="462" spans="1:13" x14ac:dyDescent="0.25">
      <c r="A462" s="270">
        <v>42648</v>
      </c>
      <c r="B462" s="269">
        <v>22</v>
      </c>
      <c r="C462" s="269">
        <v>9.9717730000000007</v>
      </c>
      <c r="D462" s="269">
        <v>4.6320379999999997</v>
      </c>
      <c r="E462" s="269">
        <v>85</v>
      </c>
      <c r="F462" s="269">
        <v>9.8872920000000004</v>
      </c>
      <c r="G462" s="269">
        <v>4.8279300000000003</v>
      </c>
      <c r="H462" s="269">
        <v>176</v>
      </c>
      <c r="I462" s="269">
        <v>9.7588229999999996</v>
      </c>
      <c r="J462" s="269">
        <v>5.0550829999999998</v>
      </c>
      <c r="K462" s="269">
        <v>344</v>
      </c>
      <c r="L462" s="269">
        <v>9.5220549999999999</v>
      </c>
      <c r="M462" s="269">
        <v>5.2528050000000004</v>
      </c>
    </row>
    <row r="463" spans="1:13" x14ac:dyDescent="0.25">
      <c r="A463" s="270">
        <v>42649</v>
      </c>
      <c r="B463" s="269">
        <v>28</v>
      </c>
      <c r="C463" s="269">
        <v>9.9636440000000004</v>
      </c>
      <c r="D463" s="269">
        <v>4.6913989999999997</v>
      </c>
      <c r="E463" s="269">
        <v>91</v>
      </c>
      <c r="F463" s="269">
        <v>9.8789859999999994</v>
      </c>
      <c r="G463" s="269">
        <v>4.8460109999999998</v>
      </c>
      <c r="H463" s="269">
        <v>175</v>
      </c>
      <c r="I463" s="269">
        <v>9.7603229999999996</v>
      </c>
      <c r="J463" s="269">
        <v>5.0515730000000003</v>
      </c>
      <c r="K463" s="269">
        <v>343</v>
      </c>
      <c r="L463" s="269">
        <v>9.5253490000000003</v>
      </c>
      <c r="M463" s="269">
        <v>5.2300019999999998</v>
      </c>
    </row>
    <row r="464" spans="1:13" x14ac:dyDescent="0.25">
      <c r="A464" s="270">
        <v>42650</v>
      </c>
      <c r="B464" s="269">
        <v>27</v>
      </c>
      <c r="C464" s="269">
        <v>9.9648749999999993</v>
      </c>
      <c r="D464" s="269">
        <v>4.6998420000000003</v>
      </c>
      <c r="E464" s="269">
        <v>90</v>
      </c>
      <c r="F464" s="269">
        <v>9.87974</v>
      </c>
      <c r="G464" s="269">
        <v>4.8689539999999996</v>
      </c>
      <c r="H464" s="269">
        <v>174</v>
      </c>
      <c r="I464" s="269">
        <v>9.761692</v>
      </c>
      <c r="J464" s="269">
        <v>5.0508769999999998</v>
      </c>
      <c r="K464" s="269">
        <v>342</v>
      </c>
      <c r="L464" s="269">
        <v>9.5241640000000007</v>
      </c>
      <c r="M464" s="269">
        <v>5.2590440000000003</v>
      </c>
    </row>
    <row r="465" spans="1:13" x14ac:dyDescent="0.25">
      <c r="A465" s="270">
        <v>42653</v>
      </c>
      <c r="B465" s="269">
        <v>24</v>
      </c>
      <c r="C465" s="269">
        <v>9.9688090000000003</v>
      </c>
      <c r="D465" s="269">
        <v>4.693289</v>
      </c>
      <c r="E465" s="269">
        <v>87</v>
      </c>
      <c r="F465" s="269">
        <v>9.8843689999999995</v>
      </c>
      <c r="G465" s="269">
        <v>4.8407049999999998</v>
      </c>
      <c r="H465" s="269">
        <v>171</v>
      </c>
      <c r="I465" s="269">
        <v>9.7658070000000006</v>
      </c>
      <c r="J465" s="269">
        <v>5.0486139999999997</v>
      </c>
      <c r="K465" s="269">
        <v>339</v>
      </c>
      <c r="L465" s="269">
        <v>9.5293360000000007</v>
      </c>
      <c r="M465" s="269">
        <v>5.2450679999999998</v>
      </c>
    </row>
    <row r="466" spans="1:13" x14ac:dyDescent="0.25">
      <c r="A466" s="270">
        <v>42654</v>
      </c>
      <c r="B466" s="269">
        <v>23</v>
      </c>
      <c r="C466" s="269">
        <v>9.9700699999999998</v>
      </c>
      <c r="D466" s="269">
        <v>4.6987589999999999</v>
      </c>
      <c r="E466" s="269">
        <v>86</v>
      </c>
      <c r="F466" s="269">
        <v>9.8856369999999991</v>
      </c>
      <c r="G466" s="269">
        <v>4.8426710000000002</v>
      </c>
      <c r="H466" s="269">
        <v>170</v>
      </c>
      <c r="I466" s="269">
        <v>9.7682880000000001</v>
      </c>
      <c r="J466" s="269">
        <v>5.023237</v>
      </c>
      <c r="K466" s="269">
        <v>338</v>
      </c>
      <c r="L466" s="269">
        <v>9.5327979999999997</v>
      </c>
      <c r="M466" s="269">
        <v>5.2199949999999999</v>
      </c>
    </row>
    <row r="467" spans="1:13" x14ac:dyDescent="0.25">
      <c r="A467" s="270">
        <v>42655</v>
      </c>
      <c r="B467" s="269">
        <v>22</v>
      </c>
      <c r="C467" s="269">
        <v>9.9714589999999994</v>
      </c>
      <c r="D467" s="269">
        <v>4.683713</v>
      </c>
      <c r="E467" s="269">
        <v>85</v>
      </c>
      <c r="F467" s="269">
        <v>9.8874440000000003</v>
      </c>
      <c r="G467" s="269">
        <v>4.821345</v>
      </c>
      <c r="H467" s="269">
        <v>169</v>
      </c>
      <c r="I467" s="269">
        <v>9.7705120000000001</v>
      </c>
      <c r="J467" s="269">
        <v>5.0033219999999998</v>
      </c>
      <c r="K467" s="269">
        <v>337</v>
      </c>
      <c r="L467" s="269">
        <v>9.5317509999999999</v>
      </c>
      <c r="M467" s="269">
        <v>5.2477939999999998</v>
      </c>
    </row>
    <row r="468" spans="1:13" x14ac:dyDescent="0.25">
      <c r="A468" s="270">
        <v>42656</v>
      </c>
      <c r="B468" s="269">
        <v>28</v>
      </c>
      <c r="C468" s="269">
        <v>9.9634970000000003</v>
      </c>
      <c r="D468" s="269">
        <v>4.7104369999999998</v>
      </c>
      <c r="E468" s="269">
        <v>91</v>
      </c>
      <c r="F468" s="269">
        <v>9.878641</v>
      </c>
      <c r="G468" s="269">
        <v>4.8599959999999998</v>
      </c>
      <c r="H468" s="269">
        <v>181</v>
      </c>
      <c r="I468" s="269">
        <v>9.7533410000000007</v>
      </c>
      <c r="J468" s="269">
        <v>5.0299940000000003</v>
      </c>
      <c r="K468" s="269">
        <v>336</v>
      </c>
      <c r="L468" s="269">
        <v>9.5337379999999996</v>
      </c>
      <c r="M468" s="269">
        <v>5.2399849999999999</v>
      </c>
    </row>
    <row r="469" spans="1:13" x14ac:dyDescent="0.25">
      <c r="A469" s="270">
        <v>42657</v>
      </c>
      <c r="B469" s="269">
        <v>27</v>
      </c>
      <c r="C469" s="269">
        <v>9.9646500000000007</v>
      </c>
      <c r="D469" s="269">
        <v>4.730054</v>
      </c>
      <c r="E469" s="269">
        <v>90</v>
      </c>
      <c r="F469" s="269">
        <v>9.8799949999999992</v>
      </c>
      <c r="G469" s="269">
        <v>4.8585039999999999</v>
      </c>
      <c r="H469" s="269">
        <v>180</v>
      </c>
      <c r="I469" s="269">
        <v>9.7551939999999995</v>
      </c>
      <c r="J469" s="269">
        <v>5.0189880000000002</v>
      </c>
      <c r="K469" s="269">
        <v>335</v>
      </c>
      <c r="L469" s="269">
        <v>9.5404400000000003</v>
      </c>
      <c r="M469" s="269">
        <v>5.176444</v>
      </c>
    </row>
    <row r="470" spans="1:13" x14ac:dyDescent="0.25">
      <c r="A470" s="270">
        <v>42660</v>
      </c>
      <c r="B470" s="269">
        <v>24</v>
      </c>
      <c r="C470" s="269">
        <v>9.9686369999999993</v>
      </c>
      <c r="D470" s="269">
        <v>4.7192509999999999</v>
      </c>
      <c r="E470" s="269">
        <v>87</v>
      </c>
      <c r="F470" s="269">
        <v>9.8850940000000005</v>
      </c>
      <c r="G470" s="269">
        <v>4.8100009999999997</v>
      </c>
      <c r="H470" s="269">
        <v>177</v>
      </c>
      <c r="I470" s="269">
        <v>9.7603950000000008</v>
      </c>
      <c r="J470" s="269">
        <v>4.9929560000000004</v>
      </c>
      <c r="K470" s="269">
        <v>332</v>
      </c>
      <c r="L470" s="269">
        <v>9.5443730000000002</v>
      </c>
      <c r="M470" s="269">
        <v>5.1763839999999997</v>
      </c>
    </row>
    <row r="471" spans="1:13" x14ac:dyDescent="0.25">
      <c r="A471" s="270">
        <v>42661</v>
      </c>
      <c r="B471" s="269">
        <v>23</v>
      </c>
      <c r="C471" s="269">
        <v>9.9702439999999992</v>
      </c>
      <c r="D471" s="269">
        <v>4.6713610000000001</v>
      </c>
      <c r="E471" s="269">
        <v>86</v>
      </c>
      <c r="F471" s="269">
        <v>9.8862380000000005</v>
      </c>
      <c r="G471" s="269">
        <v>4.816929</v>
      </c>
      <c r="H471" s="269">
        <v>176</v>
      </c>
      <c r="I471" s="269">
        <v>9.7627860000000002</v>
      </c>
      <c r="J471" s="269">
        <v>4.97</v>
      </c>
      <c r="K471" s="269">
        <v>331</v>
      </c>
      <c r="L471" s="269">
        <v>9.5493819999999996</v>
      </c>
      <c r="M471" s="269">
        <v>5.13225</v>
      </c>
    </row>
    <row r="472" spans="1:13" x14ac:dyDescent="0.25">
      <c r="A472" s="270">
        <v>42662</v>
      </c>
      <c r="B472" s="269">
        <v>22</v>
      </c>
      <c r="C472" s="269">
        <v>9.9715419999999995</v>
      </c>
      <c r="D472" s="269">
        <v>4.6700540000000004</v>
      </c>
      <c r="E472" s="269">
        <v>85</v>
      </c>
      <c r="F472" s="269">
        <v>9.887283</v>
      </c>
      <c r="G472" s="269">
        <v>4.8283199999999997</v>
      </c>
      <c r="H472" s="269">
        <v>175</v>
      </c>
      <c r="I472" s="269">
        <v>9.7642720000000001</v>
      </c>
      <c r="J472" s="269">
        <v>4.9663320000000004</v>
      </c>
      <c r="K472" s="269">
        <v>330</v>
      </c>
      <c r="L472" s="269">
        <v>9.5478989999999992</v>
      </c>
      <c r="M472" s="269">
        <v>5.165546</v>
      </c>
    </row>
    <row r="473" spans="1:13" x14ac:dyDescent="0.25">
      <c r="A473" s="270">
        <v>42663</v>
      </c>
      <c r="B473" s="269">
        <v>28</v>
      </c>
      <c r="C473" s="269">
        <v>9.9638860000000005</v>
      </c>
      <c r="D473" s="269">
        <v>4.6600580000000003</v>
      </c>
      <c r="E473" s="269">
        <v>91</v>
      </c>
      <c r="F473" s="269">
        <v>9.8796199999999992</v>
      </c>
      <c r="G473" s="269">
        <v>4.8203129999999996</v>
      </c>
      <c r="H473" s="269">
        <v>174</v>
      </c>
      <c r="I473" s="269">
        <v>9.7655340000000006</v>
      </c>
      <c r="J473" s="269">
        <v>4.9674909999999999</v>
      </c>
      <c r="K473" s="269">
        <v>329</v>
      </c>
      <c r="L473" s="269">
        <v>9.5469480000000004</v>
      </c>
      <c r="M473" s="269">
        <v>5.1926629999999996</v>
      </c>
    </row>
    <row r="474" spans="1:13" x14ac:dyDescent="0.25">
      <c r="A474" s="270">
        <v>42664</v>
      </c>
      <c r="B474" s="269">
        <v>27</v>
      </c>
      <c r="C474" s="269">
        <v>9.9653039999999997</v>
      </c>
      <c r="D474" s="269">
        <v>4.6422400000000001</v>
      </c>
      <c r="E474" s="269">
        <v>90</v>
      </c>
      <c r="F474" s="269">
        <v>9.8807829999999992</v>
      </c>
      <c r="G474" s="269">
        <v>4.8262169999999998</v>
      </c>
      <c r="H474" s="269">
        <v>173</v>
      </c>
      <c r="I474" s="269">
        <v>9.7663550000000008</v>
      </c>
      <c r="J474" s="269">
        <v>4.9782919999999997</v>
      </c>
      <c r="K474" s="269">
        <v>328</v>
      </c>
      <c r="L474" s="269">
        <v>9.5469760000000008</v>
      </c>
      <c r="M474" s="269">
        <v>5.2081569999999999</v>
      </c>
    </row>
    <row r="475" spans="1:13" x14ac:dyDescent="0.25">
      <c r="A475" s="270">
        <v>42667</v>
      </c>
      <c r="B475" s="269">
        <v>24</v>
      </c>
      <c r="C475" s="269">
        <v>9.9690960000000004</v>
      </c>
      <c r="D475" s="269">
        <v>4.6499699999999997</v>
      </c>
      <c r="E475" s="269">
        <v>87</v>
      </c>
      <c r="F475" s="269">
        <v>9.88415</v>
      </c>
      <c r="G475" s="269">
        <v>4.8499800000000004</v>
      </c>
      <c r="H475" s="269">
        <v>170</v>
      </c>
      <c r="I475" s="269">
        <v>9.7695519999999991</v>
      </c>
      <c r="J475" s="269">
        <v>4.9951879999999997</v>
      </c>
      <c r="K475" s="269">
        <v>325</v>
      </c>
      <c r="L475" s="269">
        <v>9.5504490000000004</v>
      </c>
      <c r="M475" s="269">
        <v>5.2140399999999998</v>
      </c>
    </row>
    <row r="476" spans="1:13" x14ac:dyDescent="0.25">
      <c r="A476" s="270">
        <v>42668</v>
      </c>
      <c r="B476" s="269">
        <v>23</v>
      </c>
      <c r="C476" s="269">
        <v>9.9703800000000005</v>
      </c>
      <c r="D476" s="269">
        <v>4.6499470000000001</v>
      </c>
      <c r="E476" s="269">
        <v>86</v>
      </c>
      <c r="F476" s="269">
        <v>9.8849990000000005</v>
      </c>
      <c r="G476" s="269">
        <v>4.8700010000000002</v>
      </c>
      <c r="H476" s="269">
        <v>169</v>
      </c>
      <c r="I476" s="269">
        <v>9.7714169999999996</v>
      </c>
      <c r="J476" s="269">
        <v>4.9831300000000001</v>
      </c>
      <c r="K476" s="269">
        <v>324</v>
      </c>
      <c r="L476" s="269">
        <v>9.5519110000000005</v>
      </c>
      <c r="M476" s="269">
        <v>5.2123249999999999</v>
      </c>
    </row>
    <row r="477" spans="1:13" x14ac:dyDescent="0.25">
      <c r="A477" s="270">
        <v>42669</v>
      </c>
      <c r="B477" s="269">
        <v>22</v>
      </c>
      <c r="C477" s="269">
        <v>9.9715880000000006</v>
      </c>
      <c r="D477" s="269">
        <v>4.6624829999999999</v>
      </c>
      <c r="E477" s="269">
        <v>85</v>
      </c>
      <c r="F477" s="269">
        <v>9.8860899999999994</v>
      </c>
      <c r="G477" s="269">
        <v>4.8800119999999998</v>
      </c>
      <c r="H477" s="269">
        <v>168</v>
      </c>
      <c r="I477" s="269">
        <v>9.7731779999999997</v>
      </c>
      <c r="J477" s="269">
        <v>4.9732760000000003</v>
      </c>
      <c r="K477" s="269">
        <v>323</v>
      </c>
      <c r="L477" s="269">
        <v>9.5534230000000004</v>
      </c>
      <c r="M477" s="269">
        <v>5.2099950000000002</v>
      </c>
    </row>
    <row r="478" spans="1:13" x14ac:dyDescent="0.25">
      <c r="A478" s="270">
        <v>42670</v>
      </c>
      <c r="B478" s="269">
        <v>28</v>
      </c>
      <c r="C478" s="269">
        <v>9.9640489999999993</v>
      </c>
      <c r="D478" s="269">
        <v>4.6389490000000002</v>
      </c>
      <c r="E478" s="269">
        <v>91</v>
      </c>
      <c r="F478" s="269">
        <v>9.8779009999999996</v>
      </c>
      <c r="G478" s="269">
        <v>4.889996</v>
      </c>
      <c r="H478" s="269">
        <v>182</v>
      </c>
      <c r="I478" s="269">
        <v>9.7552380000000003</v>
      </c>
      <c r="J478" s="269">
        <v>4.9629200000000004</v>
      </c>
      <c r="K478" s="269">
        <v>322</v>
      </c>
      <c r="L478" s="269">
        <v>9.5555599999999998</v>
      </c>
      <c r="M478" s="269">
        <v>5.2000029999999997</v>
      </c>
    </row>
    <row r="479" spans="1:13" x14ac:dyDescent="0.25">
      <c r="A479" s="270">
        <v>42671</v>
      </c>
      <c r="B479" s="269">
        <v>27</v>
      </c>
      <c r="C479" s="269">
        <v>9.9649769999999993</v>
      </c>
      <c r="D479" s="269">
        <v>4.6861459999999999</v>
      </c>
      <c r="E479" s="269">
        <v>90</v>
      </c>
      <c r="F479" s="269">
        <v>9.8794590000000007</v>
      </c>
      <c r="G479" s="269">
        <v>4.8804699999999999</v>
      </c>
      <c r="H479" s="269">
        <v>181</v>
      </c>
      <c r="I479" s="269">
        <v>9.7555700000000005</v>
      </c>
      <c r="J479" s="269">
        <v>4.9833999999999996</v>
      </c>
      <c r="K479" s="269">
        <v>321</v>
      </c>
      <c r="L479" s="269">
        <v>9.5511820000000007</v>
      </c>
      <c r="M479" s="269">
        <v>5.27</v>
      </c>
    </row>
    <row r="480" spans="1:13" x14ac:dyDescent="0.25">
      <c r="A480" s="270">
        <v>42674</v>
      </c>
      <c r="B480" s="269">
        <v>24</v>
      </c>
      <c r="C480" s="269">
        <v>9.9686059999999994</v>
      </c>
      <c r="D480" s="269">
        <v>4.7239300000000002</v>
      </c>
      <c r="E480" s="269">
        <v>87</v>
      </c>
      <c r="F480" s="269">
        <v>9.8834350000000004</v>
      </c>
      <c r="G480" s="269">
        <v>4.8802659999999998</v>
      </c>
      <c r="H480" s="269">
        <v>178</v>
      </c>
      <c r="I480" s="269">
        <v>9.7568590000000004</v>
      </c>
      <c r="J480" s="269">
        <v>5.0400020000000003</v>
      </c>
      <c r="K480" s="269">
        <v>318</v>
      </c>
      <c r="L480" s="269">
        <v>9.5556459999999994</v>
      </c>
      <c r="M480" s="269">
        <v>5.2643459999999997</v>
      </c>
    </row>
    <row r="481" spans="1:13" x14ac:dyDescent="0.25">
      <c r="A481" s="270">
        <v>42675</v>
      </c>
      <c r="B481" s="269">
        <v>23</v>
      </c>
      <c r="C481" s="269">
        <v>9.9694420000000008</v>
      </c>
      <c r="D481" s="269">
        <v>4.7976520000000002</v>
      </c>
      <c r="E481" s="269">
        <v>86</v>
      </c>
      <c r="F481" s="269">
        <v>9.8837320000000002</v>
      </c>
      <c r="G481" s="269">
        <v>4.9242860000000004</v>
      </c>
      <c r="H481" s="269">
        <v>177</v>
      </c>
      <c r="I481" s="269">
        <v>9.7562320000000007</v>
      </c>
      <c r="J481" s="269">
        <v>5.0818729999999999</v>
      </c>
      <c r="K481" s="269">
        <v>317</v>
      </c>
      <c r="L481" s="269">
        <v>9.5517040000000009</v>
      </c>
      <c r="M481" s="269">
        <v>5.33</v>
      </c>
    </row>
    <row r="482" spans="1:13" x14ac:dyDescent="0.25">
      <c r="A482" s="270">
        <v>42677</v>
      </c>
      <c r="B482" s="269">
        <v>28</v>
      </c>
      <c r="C482" s="269">
        <v>9.9625990000000009</v>
      </c>
      <c r="D482" s="269">
        <v>4.8267530000000001</v>
      </c>
      <c r="E482" s="269">
        <v>91</v>
      </c>
      <c r="F482" s="269">
        <v>9.874409</v>
      </c>
      <c r="G482" s="269">
        <v>5.0316280000000004</v>
      </c>
      <c r="H482" s="269">
        <v>175</v>
      </c>
      <c r="I482" s="269">
        <v>9.7582470000000008</v>
      </c>
      <c r="J482" s="269">
        <v>5.0964119999999999</v>
      </c>
      <c r="K482" s="269">
        <v>315</v>
      </c>
      <c r="L482" s="269">
        <v>9.5528289999999991</v>
      </c>
      <c r="M482" s="269">
        <v>5.3497510000000004</v>
      </c>
    </row>
    <row r="483" spans="1:13" x14ac:dyDescent="0.25">
      <c r="A483" s="270">
        <v>42678</v>
      </c>
      <c r="B483" s="269">
        <v>27</v>
      </c>
      <c r="C483" s="269">
        <v>9.9642859999999995</v>
      </c>
      <c r="D483" s="269">
        <v>4.7789339999999996</v>
      </c>
      <c r="E483" s="269">
        <v>90</v>
      </c>
      <c r="F483" s="269">
        <v>9.8765359999999998</v>
      </c>
      <c r="G483" s="269">
        <v>5.0002959999999996</v>
      </c>
      <c r="H483" s="269">
        <v>174</v>
      </c>
      <c r="I483" s="269">
        <v>9.75943</v>
      </c>
      <c r="J483" s="269">
        <v>5.1000009999999998</v>
      </c>
      <c r="K483" s="269">
        <v>314</v>
      </c>
      <c r="L483" s="269">
        <v>9.5541649999999994</v>
      </c>
      <c r="M483" s="269">
        <v>5.3500059999999996</v>
      </c>
    </row>
    <row r="484" spans="1:13" x14ac:dyDescent="0.25">
      <c r="A484" s="270">
        <v>42681</v>
      </c>
      <c r="B484" s="269">
        <v>24</v>
      </c>
      <c r="C484" s="269">
        <v>9.9683779999999995</v>
      </c>
      <c r="D484" s="269">
        <v>4.7583469999999997</v>
      </c>
      <c r="E484" s="269">
        <v>87</v>
      </c>
      <c r="F484" s="269">
        <v>9.8812470000000001</v>
      </c>
      <c r="G484" s="269">
        <v>4.9729729999999996</v>
      </c>
      <c r="H484" s="269">
        <v>171</v>
      </c>
      <c r="I484" s="269">
        <v>9.7643810000000002</v>
      </c>
      <c r="J484" s="269">
        <v>5.0800970000000003</v>
      </c>
      <c r="K484" s="269">
        <v>311</v>
      </c>
      <c r="L484" s="269">
        <v>9.5587630000000008</v>
      </c>
      <c r="M484" s="269">
        <v>5.3433339999999996</v>
      </c>
    </row>
    <row r="485" spans="1:13" x14ac:dyDescent="0.25">
      <c r="A485" s="270">
        <v>42682</v>
      </c>
      <c r="B485" s="269">
        <v>23</v>
      </c>
      <c r="C485" s="269">
        <v>9.9695800000000006</v>
      </c>
      <c r="D485" s="269">
        <v>4.7759200000000002</v>
      </c>
      <c r="E485" s="269">
        <v>86</v>
      </c>
      <c r="F485" s="269">
        <v>9.8821200000000005</v>
      </c>
      <c r="G485" s="269">
        <v>4.9933740000000002</v>
      </c>
      <c r="H485" s="269">
        <v>170</v>
      </c>
      <c r="I485" s="269">
        <v>9.7643799999999992</v>
      </c>
      <c r="J485" s="269">
        <v>5.1100019999999997</v>
      </c>
      <c r="K485" s="269">
        <v>310</v>
      </c>
      <c r="L485" s="269">
        <v>9.5628080000000004</v>
      </c>
      <c r="M485" s="269">
        <v>5.3091819999999998</v>
      </c>
    </row>
    <row r="486" spans="1:13" x14ac:dyDescent="0.25">
      <c r="A486" s="270">
        <v>42683</v>
      </c>
      <c r="B486" s="269">
        <v>22</v>
      </c>
      <c r="C486" s="269">
        <v>9.9700589999999991</v>
      </c>
      <c r="D486" s="269">
        <v>4.9141500000000002</v>
      </c>
      <c r="E486" s="269">
        <v>85</v>
      </c>
      <c r="F486" s="269">
        <v>9.8742920000000005</v>
      </c>
      <c r="G486" s="269">
        <v>5.3918840000000001</v>
      </c>
      <c r="H486" s="269">
        <v>169</v>
      </c>
      <c r="I486" s="269">
        <v>9.7504080000000002</v>
      </c>
      <c r="J486" s="269">
        <v>5.4528509999999999</v>
      </c>
      <c r="K486" s="269">
        <v>309</v>
      </c>
      <c r="L486" s="269">
        <v>9.5322990000000001</v>
      </c>
      <c r="M486" s="269">
        <v>5.7162949999999997</v>
      </c>
    </row>
    <row r="487" spans="1:13" x14ac:dyDescent="0.25">
      <c r="A487" s="270">
        <v>42684</v>
      </c>
      <c r="B487" s="269">
        <v>28</v>
      </c>
      <c r="C487" s="269">
        <v>9.9592840000000002</v>
      </c>
      <c r="D487" s="269">
        <v>5.256316</v>
      </c>
      <c r="E487" s="269">
        <v>91</v>
      </c>
      <c r="F487" s="269">
        <v>9.8639690000000009</v>
      </c>
      <c r="G487" s="269">
        <v>5.45566</v>
      </c>
      <c r="H487" s="269">
        <v>182</v>
      </c>
      <c r="I487" s="269">
        <v>9.7188870000000005</v>
      </c>
      <c r="J487" s="269">
        <v>5.7213099999999999</v>
      </c>
      <c r="K487" s="269">
        <v>364</v>
      </c>
      <c r="L487" s="269">
        <v>9.4235410000000002</v>
      </c>
      <c r="M487" s="269">
        <v>6.050001</v>
      </c>
    </row>
    <row r="488" spans="1:13" x14ac:dyDescent="0.25">
      <c r="A488" s="270">
        <v>42685</v>
      </c>
      <c r="B488" s="269">
        <v>27</v>
      </c>
      <c r="C488" s="269">
        <v>9.9600310000000007</v>
      </c>
      <c r="D488" s="269">
        <v>5.3505859999999998</v>
      </c>
      <c r="E488" s="269">
        <v>90</v>
      </c>
      <c r="F488" s="269">
        <v>9.8628540000000005</v>
      </c>
      <c r="G488" s="269">
        <v>5.5621219999999996</v>
      </c>
      <c r="H488" s="269">
        <v>181</v>
      </c>
      <c r="I488" s="269">
        <v>9.7181320000000007</v>
      </c>
      <c r="J488" s="269">
        <v>5.7688189999999997</v>
      </c>
      <c r="K488" s="269">
        <v>363</v>
      </c>
      <c r="L488" s="269">
        <v>9.4071529999999992</v>
      </c>
      <c r="M488" s="269">
        <v>6.2500039999999997</v>
      </c>
    </row>
    <row r="489" spans="1:13" x14ac:dyDescent="0.25">
      <c r="A489" s="270">
        <v>42688</v>
      </c>
      <c r="B489" s="269">
        <v>24</v>
      </c>
      <c r="C489" s="269">
        <v>9.9681449999999998</v>
      </c>
      <c r="D489" s="269">
        <v>4.79352</v>
      </c>
      <c r="E489" s="269">
        <v>87</v>
      </c>
      <c r="F489" s="269">
        <v>9.8676340000000007</v>
      </c>
      <c r="G489" s="269">
        <v>5.5506859999999998</v>
      </c>
      <c r="H489" s="269">
        <v>178</v>
      </c>
      <c r="I489" s="269">
        <v>9.7184659999999994</v>
      </c>
      <c r="J489" s="269">
        <v>5.8588940000000003</v>
      </c>
      <c r="K489" s="269">
        <v>360</v>
      </c>
      <c r="L489" s="269">
        <v>9.4072560000000003</v>
      </c>
      <c r="M489" s="269">
        <v>6.3009230000000001</v>
      </c>
    </row>
    <row r="490" spans="1:13" x14ac:dyDescent="0.25">
      <c r="A490" s="270">
        <v>42689</v>
      </c>
      <c r="B490" s="269">
        <v>23</v>
      </c>
      <c r="C490" s="269">
        <v>9.9648760000000003</v>
      </c>
      <c r="D490" s="269">
        <v>5.517048</v>
      </c>
      <c r="E490" s="269">
        <v>86</v>
      </c>
      <c r="F490" s="269">
        <v>9.8626919999999991</v>
      </c>
      <c r="G490" s="269">
        <v>5.8277970000000003</v>
      </c>
      <c r="H490" s="269">
        <v>177</v>
      </c>
      <c r="I490" s="269">
        <v>9.7167010000000005</v>
      </c>
      <c r="J490" s="269">
        <v>5.9300100000000002</v>
      </c>
      <c r="K490" s="269">
        <v>359</v>
      </c>
      <c r="L490" s="269">
        <v>9.4046269999999996</v>
      </c>
      <c r="M490" s="269">
        <v>6.3482729999999998</v>
      </c>
    </row>
    <row r="491" spans="1:13" x14ac:dyDescent="0.25">
      <c r="A491" s="270">
        <v>42690</v>
      </c>
      <c r="B491" s="269">
        <v>22</v>
      </c>
      <c r="C491" s="269">
        <v>9.9661439999999999</v>
      </c>
      <c r="D491" s="269">
        <v>5.5588930000000003</v>
      </c>
      <c r="E491" s="269">
        <v>85</v>
      </c>
      <c r="F491" s="269">
        <v>9.8628800000000005</v>
      </c>
      <c r="G491" s="269">
        <v>5.8881740000000002</v>
      </c>
      <c r="H491" s="269">
        <v>176</v>
      </c>
      <c r="I491" s="269">
        <v>9.7163629999999994</v>
      </c>
      <c r="J491" s="269">
        <v>5.9710260000000002</v>
      </c>
      <c r="K491" s="269">
        <v>358</v>
      </c>
      <c r="L491" s="269">
        <v>9.4078759999999999</v>
      </c>
      <c r="M491" s="269">
        <v>6.3290800000000003</v>
      </c>
    </row>
    <row r="492" spans="1:13" x14ac:dyDescent="0.25">
      <c r="A492" s="270">
        <v>42691</v>
      </c>
      <c r="B492" s="269">
        <v>28</v>
      </c>
      <c r="C492" s="269">
        <v>9.9592980000000004</v>
      </c>
      <c r="D492" s="269">
        <v>5.2545010000000003</v>
      </c>
      <c r="E492" s="269">
        <v>91</v>
      </c>
      <c r="F492" s="269">
        <v>9.8594790000000003</v>
      </c>
      <c r="G492" s="269">
        <v>5.6383029999999996</v>
      </c>
      <c r="H492" s="269">
        <v>175</v>
      </c>
      <c r="I492" s="269">
        <v>9.7280709999999999</v>
      </c>
      <c r="J492" s="269">
        <v>5.7503359999999999</v>
      </c>
      <c r="K492" s="269">
        <v>357</v>
      </c>
      <c r="L492" s="269">
        <v>9.4427620000000001</v>
      </c>
      <c r="M492" s="269">
        <v>5.9508080000000003</v>
      </c>
    </row>
    <row r="493" spans="1:13" x14ac:dyDescent="0.25">
      <c r="A493" s="270">
        <v>42692</v>
      </c>
      <c r="B493" s="269">
        <v>27</v>
      </c>
      <c r="C493" s="269">
        <v>9.9605399999999999</v>
      </c>
      <c r="D493" s="269">
        <v>5.2821769999999999</v>
      </c>
      <c r="E493" s="269">
        <v>90</v>
      </c>
      <c r="F493" s="269">
        <v>9.8592720000000007</v>
      </c>
      <c r="G493" s="269">
        <v>5.7094680000000002</v>
      </c>
      <c r="H493" s="269">
        <v>174</v>
      </c>
      <c r="I493" s="269">
        <v>9.7247459999999997</v>
      </c>
      <c r="J493" s="269">
        <v>5.8561019999999999</v>
      </c>
      <c r="K493" s="269">
        <v>356</v>
      </c>
      <c r="L493" s="269">
        <v>9.4311279999999993</v>
      </c>
      <c r="M493" s="269">
        <v>6.0996290000000002</v>
      </c>
    </row>
    <row r="494" spans="1:13" x14ac:dyDescent="0.25">
      <c r="A494" s="270">
        <v>42696</v>
      </c>
      <c r="B494" s="269">
        <v>23</v>
      </c>
      <c r="C494" s="269">
        <v>9.9650219999999994</v>
      </c>
      <c r="D494" s="269">
        <v>5.4940340000000001</v>
      </c>
      <c r="E494" s="269">
        <v>86</v>
      </c>
      <c r="F494" s="269">
        <v>9.8613780000000002</v>
      </c>
      <c r="G494" s="269">
        <v>5.8843509999999997</v>
      </c>
      <c r="H494" s="269">
        <v>170</v>
      </c>
      <c r="I494" s="269">
        <v>9.7222310000000007</v>
      </c>
      <c r="J494" s="269">
        <v>6.050224</v>
      </c>
      <c r="K494" s="269">
        <v>352</v>
      </c>
      <c r="L494" s="269">
        <v>9.4308859999999992</v>
      </c>
      <c r="M494" s="269">
        <v>6.1717259999999996</v>
      </c>
    </row>
    <row r="495" spans="1:13" x14ac:dyDescent="0.25">
      <c r="A495" s="270">
        <v>42697</v>
      </c>
      <c r="B495" s="269">
        <v>22</v>
      </c>
      <c r="C495" s="269">
        <v>9.966564</v>
      </c>
      <c r="D495" s="269">
        <v>5.4897010000000002</v>
      </c>
      <c r="E495" s="269">
        <v>85</v>
      </c>
      <c r="F495" s="269">
        <v>9.8620509999999992</v>
      </c>
      <c r="G495" s="269">
        <v>5.9242710000000001</v>
      </c>
      <c r="H495" s="269">
        <v>169</v>
      </c>
      <c r="I495" s="269">
        <v>9.7261340000000001</v>
      </c>
      <c r="J495" s="269">
        <v>5.9981</v>
      </c>
      <c r="K495" s="269">
        <v>351</v>
      </c>
      <c r="L495" s="269">
        <v>9.4326519999999991</v>
      </c>
      <c r="M495" s="269">
        <v>6.1689480000000003</v>
      </c>
    </row>
    <row r="496" spans="1:13" x14ac:dyDescent="0.25">
      <c r="A496" s="270">
        <v>42698</v>
      </c>
      <c r="B496" s="269">
        <v>28</v>
      </c>
      <c r="C496" s="269">
        <v>9.9575589999999998</v>
      </c>
      <c r="D496" s="269">
        <v>5.4799569999999997</v>
      </c>
      <c r="E496" s="269">
        <v>91</v>
      </c>
      <c r="F496" s="269">
        <v>9.8530560000000005</v>
      </c>
      <c r="G496" s="269">
        <v>5.899864</v>
      </c>
      <c r="H496" s="269">
        <v>182</v>
      </c>
      <c r="I496" s="269">
        <v>9.7053949999999993</v>
      </c>
      <c r="J496" s="269">
        <v>6.0042400000000002</v>
      </c>
      <c r="K496" s="269">
        <v>350</v>
      </c>
      <c r="L496" s="269">
        <v>9.4349659999999993</v>
      </c>
      <c r="M496" s="269">
        <v>6.1598300000000004</v>
      </c>
    </row>
    <row r="497" spans="1:13" x14ac:dyDescent="0.25">
      <c r="A497" s="270">
        <v>42699</v>
      </c>
      <c r="B497" s="269">
        <v>27</v>
      </c>
      <c r="C497" s="269">
        <v>9.9590899999999998</v>
      </c>
      <c r="D497" s="269">
        <v>5.4770729999999999</v>
      </c>
      <c r="E497" s="269">
        <v>90</v>
      </c>
      <c r="F497" s="269">
        <v>9.8546320000000005</v>
      </c>
      <c r="G497" s="269">
        <v>5.9004940000000001</v>
      </c>
      <c r="H497" s="269">
        <v>181</v>
      </c>
      <c r="I497" s="269">
        <v>9.7059080000000009</v>
      </c>
      <c r="J497" s="269">
        <v>6.0265810000000002</v>
      </c>
      <c r="K497" s="269">
        <v>349</v>
      </c>
      <c r="L497" s="269">
        <v>9.4351929999999999</v>
      </c>
      <c r="M497" s="269">
        <v>6.174849</v>
      </c>
    </row>
    <row r="498" spans="1:13" x14ac:dyDescent="0.25">
      <c r="A498" s="270">
        <v>42702</v>
      </c>
      <c r="B498" s="269">
        <v>24</v>
      </c>
      <c r="C498" s="269">
        <v>9.9635409999999993</v>
      </c>
      <c r="D498" s="269">
        <v>5.4888620000000001</v>
      </c>
      <c r="E498" s="269">
        <v>87</v>
      </c>
      <c r="F498" s="269">
        <v>9.8586790000000004</v>
      </c>
      <c r="G498" s="269">
        <v>5.9315910000000001</v>
      </c>
      <c r="H498" s="269">
        <v>178</v>
      </c>
      <c r="I498" s="269">
        <v>9.7089750000000006</v>
      </c>
      <c r="J498" s="269">
        <v>6.0623279999999999</v>
      </c>
      <c r="K498" s="269">
        <v>346</v>
      </c>
      <c r="L498" s="269">
        <v>9.4408689999999993</v>
      </c>
      <c r="M498" s="269">
        <v>6.1620900000000001</v>
      </c>
    </row>
    <row r="499" spans="1:13" x14ac:dyDescent="0.25">
      <c r="A499" s="270">
        <v>42703</v>
      </c>
      <c r="B499" s="269">
        <v>23</v>
      </c>
      <c r="C499" s="269">
        <v>9.9650409999999994</v>
      </c>
      <c r="D499" s="269">
        <v>5.4910399999999999</v>
      </c>
      <c r="E499" s="269">
        <v>86</v>
      </c>
      <c r="F499" s="269">
        <v>9.8614479999999993</v>
      </c>
      <c r="G499" s="269">
        <v>5.8813380000000004</v>
      </c>
      <c r="H499" s="269">
        <v>177</v>
      </c>
      <c r="I499" s="269">
        <v>9.7089079999999992</v>
      </c>
      <c r="J499" s="269">
        <v>6.0980239999999997</v>
      </c>
      <c r="K499" s="269">
        <v>345</v>
      </c>
      <c r="L499" s="269">
        <v>9.4418109999999995</v>
      </c>
      <c r="M499" s="269">
        <v>6.1689230000000004</v>
      </c>
    </row>
    <row r="500" spans="1:13" x14ac:dyDescent="0.25">
      <c r="A500" s="270">
        <v>42704</v>
      </c>
      <c r="B500" s="269">
        <v>22</v>
      </c>
      <c r="C500" s="269">
        <v>9.9664289999999998</v>
      </c>
      <c r="D500" s="269">
        <v>5.5119400000000001</v>
      </c>
      <c r="E500" s="269">
        <v>85</v>
      </c>
      <c r="F500" s="269">
        <v>9.8641430000000003</v>
      </c>
      <c r="G500" s="269">
        <v>5.8331920000000004</v>
      </c>
      <c r="H500" s="269">
        <v>176</v>
      </c>
      <c r="I500" s="269">
        <v>9.7131849999999993</v>
      </c>
      <c r="J500" s="269">
        <v>6.0399039999999999</v>
      </c>
      <c r="K500" s="269">
        <v>344</v>
      </c>
      <c r="L500" s="269">
        <v>9.4459099999999996</v>
      </c>
      <c r="M500" s="269">
        <v>6.1387590000000003</v>
      </c>
    </row>
    <row r="501" spans="1:13" x14ac:dyDescent="0.25">
      <c r="A501" s="270">
        <v>42705</v>
      </c>
      <c r="B501" s="269">
        <v>28</v>
      </c>
      <c r="C501" s="269">
        <v>9.9569910000000004</v>
      </c>
      <c r="D501" s="269">
        <v>5.5536139999999996</v>
      </c>
      <c r="E501" s="269">
        <v>91</v>
      </c>
      <c r="F501" s="269">
        <v>9.8532159999999998</v>
      </c>
      <c r="G501" s="269">
        <v>5.8933439999999999</v>
      </c>
      <c r="H501" s="269">
        <v>175</v>
      </c>
      <c r="I501" s="269">
        <v>9.7155970000000007</v>
      </c>
      <c r="J501" s="269">
        <v>6.0218389999999999</v>
      </c>
      <c r="K501" s="269">
        <v>343</v>
      </c>
      <c r="L501" s="269">
        <v>9.4379810000000006</v>
      </c>
      <c r="M501" s="269">
        <v>6.2500039999999997</v>
      </c>
    </row>
    <row r="502" spans="1:13" x14ac:dyDescent="0.25">
      <c r="A502" s="270">
        <v>42706</v>
      </c>
      <c r="B502" s="269">
        <v>27</v>
      </c>
      <c r="C502" s="269">
        <v>9.9585749999999997</v>
      </c>
      <c r="D502" s="269">
        <v>5.5463089999999999</v>
      </c>
      <c r="E502" s="269">
        <v>90</v>
      </c>
      <c r="F502" s="269">
        <v>9.8553719999999991</v>
      </c>
      <c r="G502" s="269">
        <v>5.8700169999999998</v>
      </c>
      <c r="H502" s="269">
        <v>174</v>
      </c>
      <c r="I502" s="269">
        <v>9.7163470000000007</v>
      </c>
      <c r="J502" s="269">
        <v>6.0400090000000004</v>
      </c>
      <c r="K502" s="269">
        <v>342</v>
      </c>
      <c r="L502" s="269">
        <v>9.4407829999999997</v>
      </c>
      <c r="M502" s="269">
        <v>6.2351760000000001</v>
      </c>
    </row>
    <row r="503" spans="1:13" x14ac:dyDescent="0.25">
      <c r="A503" s="270">
        <v>42709</v>
      </c>
      <c r="B503" s="269">
        <v>24</v>
      </c>
      <c r="C503" s="269">
        <v>9.9630969999999994</v>
      </c>
      <c r="D503" s="269">
        <v>5.5559529999999997</v>
      </c>
      <c r="E503" s="269">
        <v>87</v>
      </c>
      <c r="F503" s="269">
        <v>9.8608309999999992</v>
      </c>
      <c r="G503" s="269">
        <v>5.8399919999999996</v>
      </c>
      <c r="H503" s="269">
        <v>171</v>
      </c>
      <c r="I503" s="269">
        <v>9.720148</v>
      </c>
      <c r="J503" s="269">
        <v>6.0612459999999997</v>
      </c>
      <c r="K503" s="269">
        <v>339</v>
      </c>
      <c r="L503" s="269">
        <v>9.4454809999999991</v>
      </c>
      <c r="M503" s="269">
        <v>6.234407</v>
      </c>
    </row>
    <row r="504" spans="1:13" x14ac:dyDescent="0.25">
      <c r="A504" s="270">
        <v>42710</v>
      </c>
      <c r="B504" s="269">
        <v>23</v>
      </c>
      <c r="C504" s="269">
        <v>9.9647299999999994</v>
      </c>
      <c r="D504" s="269">
        <v>5.5400619999999998</v>
      </c>
      <c r="E504" s="269">
        <v>86</v>
      </c>
      <c r="F504" s="269">
        <v>9.8624530000000004</v>
      </c>
      <c r="G504" s="269">
        <v>5.838082</v>
      </c>
      <c r="H504" s="269">
        <v>170</v>
      </c>
      <c r="I504" s="269">
        <v>9.7218900000000001</v>
      </c>
      <c r="J504" s="269">
        <v>6.0578630000000002</v>
      </c>
      <c r="K504" s="269">
        <v>338</v>
      </c>
      <c r="L504" s="269">
        <v>9.4499099999999991</v>
      </c>
      <c r="M504" s="269">
        <v>6.2000029999999997</v>
      </c>
    </row>
    <row r="505" spans="1:13" x14ac:dyDescent="0.25">
      <c r="A505" s="270">
        <v>42711</v>
      </c>
      <c r="B505" s="269">
        <v>22</v>
      </c>
      <c r="C505" s="269">
        <v>9.9662690000000005</v>
      </c>
      <c r="D505" s="269">
        <v>5.5382990000000003</v>
      </c>
      <c r="E505" s="269">
        <v>85</v>
      </c>
      <c r="F505" s="269">
        <v>9.8647019999999994</v>
      </c>
      <c r="G505" s="269">
        <v>5.8088610000000003</v>
      </c>
      <c r="H505" s="269">
        <v>169</v>
      </c>
      <c r="I505" s="269">
        <v>9.7273820000000004</v>
      </c>
      <c r="J505" s="269">
        <v>5.97</v>
      </c>
      <c r="K505" s="269">
        <v>337</v>
      </c>
      <c r="L505" s="269">
        <v>9.4522720000000007</v>
      </c>
      <c r="M505" s="269">
        <v>6.1901520000000003</v>
      </c>
    </row>
    <row r="506" spans="1:13" x14ac:dyDescent="0.25">
      <c r="A506" s="270">
        <v>42712</v>
      </c>
      <c r="B506" s="269">
        <v>28</v>
      </c>
      <c r="C506" s="269">
        <v>9.9569360000000007</v>
      </c>
      <c r="D506" s="269">
        <v>5.5607470000000001</v>
      </c>
      <c r="E506" s="269">
        <v>91</v>
      </c>
      <c r="F506" s="269">
        <v>9.8559389999999993</v>
      </c>
      <c r="G506" s="269">
        <v>5.782419</v>
      </c>
      <c r="H506" s="269">
        <v>182</v>
      </c>
      <c r="I506" s="269">
        <v>9.7068600000000007</v>
      </c>
      <c r="J506" s="269">
        <v>5.9734800000000003</v>
      </c>
      <c r="K506" s="269">
        <v>336</v>
      </c>
      <c r="L506" s="269">
        <v>9.4556529999999999</v>
      </c>
      <c r="M506" s="269">
        <v>6.1680450000000002</v>
      </c>
    </row>
    <row r="507" spans="1:13" x14ac:dyDescent="0.25">
      <c r="A507" s="270">
        <v>42713</v>
      </c>
      <c r="B507" s="269">
        <v>27</v>
      </c>
      <c r="C507" s="269">
        <v>9.9585430000000006</v>
      </c>
      <c r="D507" s="269">
        <v>5.550611</v>
      </c>
      <c r="E507" s="269">
        <v>90</v>
      </c>
      <c r="F507" s="269">
        <v>9.8591599999999993</v>
      </c>
      <c r="G507" s="269">
        <v>5.7140769999999996</v>
      </c>
      <c r="H507" s="269">
        <v>181</v>
      </c>
      <c r="I507" s="269">
        <v>9.7078380000000006</v>
      </c>
      <c r="J507" s="269">
        <v>5.9858399999999996</v>
      </c>
      <c r="K507" s="269">
        <v>335</v>
      </c>
      <c r="L507" s="269">
        <v>9.4565070000000002</v>
      </c>
      <c r="M507" s="269">
        <v>6.1761939999999997</v>
      </c>
    </row>
    <row r="508" spans="1:13" x14ac:dyDescent="0.25">
      <c r="A508" s="270">
        <v>42717</v>
      </c>
      <c r="B508" s="269">
        <v>23</v>
      </c>
      <c r="C508" s="269">
        <v>9.9652600000000007</v>
      </c>
      <c r="D508" s="269">
        <v>5.4565210000000004</v>
      </c>
      <c r="E508" s="269">
        <v>86</v>
      </c>
      <c r="F508" s="269">
        <v>9.8659529999999993</v>
      </c>
      <c r="G508" s="269">
        <v>5.6875090000000004</v>
      </c>
      <c r="H508" s="269">
        <v>177</v>
      </c>
      <c r="I508" s="269">
        <v>9.7151329999999998</v>
      </c>
      <c r="J508" s="269">
        <v>5.963794</v>
      </c>
      <c r="K508" s="269">
        <v>331</v>
      </c>
      <c r="L508" s="269">
        <v>9.4634289999999996</v>
      </c>
      <c r="M508" s="269">
        <v>6.1667050000000003</v>
      </c>
    </row>
    <row r="509" spans="1:13" x14ac:dyDescent="0.25">
      <c r="A509" s="270">
        <v>42718</v>
      </c>
      <c r="B509" s="269">
        <v>22</v>
      </c>
      <c r="C509" s="269">
        <v>9.9669039999999995</v>
      </c>
      <c r="D509" s="269">
        <v>5.4336919999999997</v>
      </c>
      <c r="E509" s="269">
        <v>85</v>
      </c>
      <c r="F509" s="269">
        <v>9.8675870000000003</v>
      </c>
      <c r="G509" s="269">
        <v>5.6833349999999996</v>
      </c>
      <c r="H509" s="269">
        <v>176</v>
      </c>
      <c r="I509" s="269">
        <v>9.7169059999999998</v>
      </c>
      <c r="J509" s="269">
        <v>5.9592619999999998</v>
      </c>
      <c r="K509" s="269">
        <v>330</v>
      </c>
      <c r="L509" s="269">
        <v>9.4665529999999993</v>
      </c>
      <c r="M509" s="269">
        <v>6.1473500000000003</v>
      </c>
    </row>
    <row r="510" spans="1:13" x14ac:dyDescent="0.25">
      <c r="A510" s="270">
        <v>42719</v>
      </c>
      <c r="B510" s="269">
        <v>28</v>
      </c>
      <c r="C510" s="269">
        <v>9.9564819999999994</v>
      </c>
      <c r="D510" s="269">
        <v>5.6196270000000004</v>
      </c>
      <c r="E510" s="269">
        <v>91</v>
      </c>
      <c r="F510" s="269">
        <v>9.8564249999999998</v>
      </c>
      <c r="G510" s="269">
        <v>5.7626270000000002</v>
      </c>
      <c r="H510" s="269">
        <v>175</v>
      </c>
      <c r="I510" s="269">
        <v>9.7169059999999998</v>
      </c>
      <c r="J510" s="269">
        <v>5.9933149999999999</v>
      </c>
      <c r="K510" s="269">
        <v>329</v>
      </c>
      <c r="L510" s="269">
        <v>9.4665529999999993</v>
      </c>
      <c r="M510" s="269">
        <v>6.1660349999999999</v>
      </c>
    </row>
    <row r="511" spans="1:13" x14ac:dyDescent="0.25">
      <c r="A511" s="270">
        <v>42720</v>
      </c>
      <c r="B511" s="269">
        <v>27</v>
      </c>
      <c r="C511" s="269">
        <v>9.9571380000000005</v>
      </c>
      <c r="D511" s="269">
        <v>5.7395339999999999</v>
      </c>
      <c r="E511" s="269">
        <v>90</v>
      </c>
      <c r="F511" s="269">
        <v>9.8572129999999998</v>
      </c>
      <c r="G511" s="269">
        <v>5.7942140000000002</v>
      </c>
      <c r="H511" s="269">
        <v>174</v>
      </c>
      <c r="I511" s="269">
        <v>9.7159010000000006</v>
      </c>
      <c r="J511" s="269">
        <v>6.0497839999999998</v>
      </c>
      <c r="K511" s="269">
        <v>328</v>
      </c>
      <c r="L511" s="269">
        <v>9.4602430000000002</v>
      </c>
      <c r="M511" s="269">
        <v>6.2621669999999998</v>
      </c>
    </row>
    <row r="512" spans="1:13" x14ac:dyDescent="0.25">
      <c r="A512" s="270">
        <v>42723</v>
      </c>
      <c r="B512" s="269">
        <v>24</v>
      </c>
      <c r="C512" s="269">
        <v>9.9619470000000003</v>
      </c>
      <c r="D512" s="269">
        <v>5.7297529999999997</v>
      </c>
      <c r="E512" s="269">
        <v>87</v>
      </c>
      <c r="F512" s="269">
        <v>9.8620059999999992</v>
      </c>
      <c r="G512" s="269">
        <v>5.7899950000000002</v>
      </c>
      <c r="H512" s="269">
        <v>171</v>
      </c>
      <c r="I512" s="269">
        <v>9.7205259999999996</v>
      </c>
      <c r="J512" s="269">
        <v>6.0528240000000002</v>
      </c>
      <c r="K512" s="269">
        <v>325</v>
      </c>
      <c r="L512" s="269">
        <v>9.4578170000000004</v>
      </c>
      <c r="M512" s="269">
        <v>6.3500059999999996</v>
      </c>
    </row>
    <row r="513" spans="1:13" x14ac:dyDescent="0.25">
      <c r="A513" s="270">
        <v>42724</v>
      </c>
      <c r="B513" s="269">
        <v>23</v>
      </c>
      <c r="C513" s="269">
        <v>9.9637919999999998</v>
      </c>
      <c r="D513" s="269">
        <v>5.6879340000000003</v>
      </c>
      <c r="E513" s="269">
        <v>86</v>
      </c>
      <c r="F513" s="269">
        <v>9.8638030000000008</v>
      </c>
      <c r="G513" s="269">
        <v>5.779992</v>
      </c>
      <c r="H513" s="269">
        <v>170</v>
      </c>
      <c r="I513" s="269">
        <v>9.7217950000000002</v>
      </c>
      <c r="J513" s="269">
        <v>6.0599920000000003</v>
      </c>
      <c r="K513" s="269">
        <v>324</v>
      </c>
      <c r="L513" s="269">
        <v>9.4592690000000008</v>
      </c>
      <c r="M513" s="269">
        <v>6.3515709999999999</v>
      </c>
    </row>
    <row r="514" spans="1:13" x14ac:dyDescent="0.25">
      <c r="A514" s="270">
        <v>42725</v>
      </c>
      <c r="B514" s="269">
        <v>22</v>
      </c>
      <c r="C514" s="269">
        <v>9.9655299999999993</v>
      </c>
      <c r="D514" s="269">
        <v>5.660056</v>
      </c>
      <c r="E514" s="269">
        <v>85</v>
      </c>
      <c r="F514" s="269">
        <v>9.8644739999999995</v>
      </c>
      <c r="G514" s="269">
        <v>5.818784</v>
      </c>
      <c r="H514" s="269">
        <v>169</v>
      </c>
      <c r="I514" s="269">
        <v>9.7212359999999993</v>
      </c>
      <c r="J514" s="269">
        <v>6.1084500000000004</v>
      </c>
      <c r="K514" s="269">
        <v>323</v>
      </c>
      <c r="L514" s="269">
        <v>9.4591700000000003</v>
      </c>
      <c r="M514" s="269">
        <v>6.3724689999999997</v>
      </c>
    </row>
    <row r="515" spans="1:13" x14ac:dyDescent="0.25">
      <c r="A515" s="270">
        <v>42726</v>
      </c>
      <c r="B515" s="269">
        <v>28</v>
      </c>
      <c r="C515" s="269">
        <v>9.9562720000000002</v>
      </c>
      <c r="D515" s="269">
        <v>5.6468639999999999</v>
      </c>
      <c r="E515" s="269">
        <v>91</v>
      </c>
      <c r="F515" s="269">
        <v>9.8546420000000001</v>
      </c>
      <c r="G515" s="269">
        <v>5.8352459999999997</v>
      </c>
      <c r="H515" s="269">
        <v>182</v>
      </c>
      <c r="I515" s="269">
        <v>9.6990510000000008</v>
      </c>
      <c r="J515" s="269">
        <v>6.1375460000000004</v>
      </c>
      <c r="K515" s="269">
        <v>343</v>
      </c>
      <c r="L515" s="269">
        <v>9.4246929999999995</v>
      </c>
      <c r="M515" s="269">
        <v>6.4067949999999998</v>
      </c>
    </row>
    <row r="516" spans="1:13" x14ac:dyDescent="0.25">
      <c r="A516" s="270">
        <v>42727</v>
      </c>
      <c r="B516" s="269">
        <v>27</v>
      </c>
      <c r="C516" s="269">
        <v>9.9574549999999995</v>
      </c>
      <c r="D516" s="269">
        <v>5.696904</v>
      </c>
      <c r="E516" s="269">
        <v>90</v>
      </c>
      <c r="F516" s="269">
        <v>9.8561300000000003</v>
      </c>
      <c r="G516" s="269">
        <v>5.8388030000000004</v>
      </c>
      <c r="H516" s="269">
        <v>181</v>
      </c>
      <c r="I516" s="269">
        <v>9.7009419999999995</v>
      </c>
      <c r="J516" s="269">
        <v>6.1314820000000001</v>
      </c>
      <c r="K516" s="269">
        <v>342</v>
      </c>
      <c r="L516" s="269">
        <v>9.4271569999999993</v>
      </c>
      <c r="M516" s="269">
        <v>6.3963359999999998</v>
      </c>
    </row>
    <row r="517" spans="1:13" x14ac:dyDescent="0.25">
      <c r="A517" s="270">
        <v>42730</v>
      </c>
      <c r="B517" s="269">
        <v>24</v>
      </c>
      <c r="C517" s="269">
        <v>9.9625179999999993</v>
      </c>
      <c r="D517" s="269">
        <v>5.6434530000000001</v>
      </c>
      <c r="E517" s="269">
        <v>87</v>
      </c>
      <c r="F517" s="269">
        <v>9.8609819999999999</v>
      </c>
      <c r="G517" s="269">
        <v>5.8335660000000003</v>
      </c>
      <c r="H517" s="269">
        <v>178</v>
      </c>
      <c r="I517" s="269">
        <v>9.7059099999999994</v>
      </c>
      <c r="J517" s="269">
        <v>6.1281090000000003</v>
      </c>
      <c r="K517" s="269">
        <v>339</v>
      </c>
      <c r="L517" s="269">
        <v>9.4316209999999998</v>
      </c>
      <c r="M517" s="269">
        <v>6.3996240000000002</v>
      </c>
    </row>
    <row r="518" spans="1:13" x14ac:dyDescent="0.25">
      <c r="A518" s="270">
        <v>42731</v>
      </c>
      <c r="B518" s="269">
        <v>23</v>
      </c>
      <c r="C518" s="269">
        <v>9.9638299999999997</v>
      </c>
      <c r="D518" s="269">
        <v>5.6819430000000004</v>
      </c>
      <c r="E518" s="269">
        <v>86</v>
      </c>
      <c r="F518" s="269">
        <v>9.8598870000000005</v>
      </c>
      <c r="G518" s="269">
        <v>5.9485419999999998</v>
      </c>
      <c r="H518" s="269">
        <v>177</v>
      </c>
      <c r="I518" s="269">
        <v>9.7027950000000001</v>
      </c>
      <c r="J518" s="269">
        <v>6.2300060000000004</v>
      </c>
      <c r="K518" s="269">
        <v>338</v>
      </c>
      <c r="L518" s="269">
        <v>9.4292770000000008</v>
      </c>
      <c r="M518" s="269">
        <v>6.446631</v>
      </c>
    </row>
    <row r="519" spans="1:13" x14ac:dyDescent="0.25">
      <c r="A519" s="270">
        <v>42732</v>
      </c>
      <c r="B519" s="269">
        <v>22</v>
      </c>
      <c r="C519" s="269">
        <v>9.9648020000000006</v>
      </c>
      <c r="D519" s="269">
        <v>5.780017</v>
      </c>
      <c r="E519" s="269">
        <v>85</v>
      </c>
      <c r="F519" s="269">
        <v>9.8615490000000001</v>
      </c>
      <c r="G519" s="269">
        <v>5.9461320000000004</v>
      </c>
      <c r="H519" s="269">
        <v>176</v>
      </c>
      <c r="I519" s="269">
        <v>9.7042929999999998</v>
      </c>
      <c r="J519" s="269">
        <v>6.2328619999999999</v>
      </c>
      <c r="K519" s="269">
        <v>337</v>
      </c>
      <c r="L519" s="269">
        <v>9.4346519999999998</v>
      </c>
      <c r="M519" s="269">
        <v>6.4012169999999999</v>
      </c>
    </row>
    <row r="520" spans="1:13" x14ac:dyDescent="0.25">
      <c r="A520" s="270">
        <v>42733</v>
      </c>
      <c r="B520" s="269">
        <v>28</v>
      </c>
      <c r="C520" s="269">
        <v>9.9552709999999998</v>
      </c>
      <c r="D520" s="269">
        <v>5.7767099999999996</v>
      </c>
      <c r="E520" s="269">
        <v>91</v>
      </c>
      <c r="F520" s="269">
        <v>9.8510740000000006</v>
      </c>
      <c r="G520" s="269">
        <v>5.980645</v>
      </c>
      <c r="H520" s="269">
        <v>175</v>
      </c>
      <c r="I520" s="269">
        <v>9.7057000000000002</v>
      </c>
      <c r="J520" s="269">
        <v>6.2377479999999998</v>
      </c>
      <c r="K520" s="269">
        <v>336</v>
      </c>
      <c r="L520" s="269">
        <v>9.4327109999999994</v>
      </c>
      <c r="M520" s="269">
        <v>6.4436369999999998</v>
      </c>
    </row>
    <row r="521" spans="1:13" x14ac:dyDescent="0.25">
      <c r="A521" s="270">
        <v>42734</v>
      </c>
      <c r="B521" s="269">
        <v>27</v>
      </c>
      <c r="C521" s="269">
        <v>9.9570699999999999</v>
      </c>
      <c r="D521" s="269">
        <v>5.7486790000000001</v>
      </c>
      <c r="E521" s="269">
        <v>90</v>
      </c>
      <c r="F521" s="269">
        <v>9.853332</v>
      </c>
      <c r="G521" s="269">
        <v>5.9540470000000001</v>
      </c>
      <c r="H521" s="269">
        <v>174</v>
      </c>
      <c r="I521" s="269">
        <v>9.7076379999999993</v>
      </c>
      <c r="J521" s="269">
        <v>6.2310410000000003</v>
      </c>
      <c r="K521" s="269">
        <v>335</v>
      </c>
      <c r="L521" s="269">
        <v>9.4339709999999997</v>
      </c>
      <c r="M521" s="269">
        <v>6.4476560000000003</v>
      </c>
    </row>
    <row r="522" spans="1:13" x14ac:dyDescent="0.25">
      <c r="A522" s="270">
        <v>42737</v>
      </c>
      <c r="B522" s="269">
        <v>24</v>
      </c>
      <c r="C522" s="269">
        <v>9.9591329999999996</v>
      </c>
      <c r="D522" s="269">
        <v>6.1552040000000003</v>
      </c>
      <c r="E522" s="269">
        <v>87</v>
      </c>
      <c r="F522" s="269">
        <v>9.8570250000000001</v>
      </c>
      <c r="G522" s="269">
        <v>6.0020210000000001</v>
      </c>
      <c r="H522" s="269">
        <v>171</v>
      </c>
      <c r="I522" s="269">
        <v>9.7098270000000007</v>
      </c>
      <c r="J522" s="269">
        <v>6.2914669999999999</v>
      </c>
      <c r="K522" s="269">
        <v>332</v>
      </c>
      <c r="L522" s="269">
        <v>9.4452630000000006</v>
      </c>
      <c r="M522" s="269">
        <v>6.3685049999999999</v>
      </c>
    </row>
    <row r="523" spans="1:13" x14ac:dyDescent="0.25">
      <c r="A523" s="270">
        <v>42738</v>
      </c>
      <c r="B523" s="269">
        <v>23</v>
      </c>
      <c r="C523" s="269">
        <v>9.9632909999999999</v>
      </c>
      <c r="D523" s="269">
        <v>5.7669259999999998</v>
      </c>
      <c r="E523" s="269">
        <v>86</v>
      </c>
      <c r="F523" s="269">
        <v>9.858689</v>
      </c>
      <c r="G523" s="269">
        <v>6.0001329999999999</v>
      </c>
      <c r="H523" s="269">
        <v>170</v>
      </c>
      <c r="I523" s="269">
        <v>9.7116050000000005</v>
      </c>
      <c r="J523" s="269">
        <v>6.2885470000000003</v>
      </c>
      <c r="K523" s="269">
        <v>331</v>
      </c>
      <c r="L523" s="269">
        <v>9.4318639999999991</v>
      </c>
      <c r="M523" s="269">
        <v>6.5513269999999997</v>
      </c>
    </row>
    <row r="524" spans="1:13" x14ac:dyDescent="0.25">
      <c r="A524" s="270">
        <v>42739</v>
      </c>
      <c r="B524" s="269">
        <v>22</v>
      </c>
      <c r="C524" s="269">
        <v>9.9646349999999995</v>
      </c>
      <c r="D524" s="269">
        <v>5.8075380000000001</v>
      </c>
      <c r="E524" s="269">
        <v>85</v>
      </c>
      <c r="F524" s="269">
        <v>9.8595039999999994</v>
      </c>
      <c r="G524" s="269">
        <v>6.0352110000000003</v>
      </c>
      <c r="H524" s="269">
        <v>169</v>
      </c>
      <c r="I524" s="269">
        <v>9.7123030000000004</v>
      </c>
      <c r="J524" s="269">
        <v>6.3099930000000004</v>
      </c>
      <c r="K524" s="269">
        <v>330</v>
      </c>
      <c r="L524" s="269">
        <v>9.4314300000000006</v>
      </c>
      <c r="M524" s="269">
        <v>6.5765019999999996</v>
      </c>
    </row>
    <row r="525" spans="1:13" x14ac:dyDescent="0.25">
      <c r="A525" s="270">
        <v>42740</v>
      </c>
      <c r="B525" s="269">
        <v>28</v>
      </c>
      <c r="C525" s="269">
        <v>9.9547500000000007</v>
      </c>
      <c r="D525" s="269">
        <v>5.844303</v>
      </c>
      <c r="E525" s="269">
        <v>91</v>
      </c>
      <c r="F525" s="269">
        <v>9.8486370000000001</v>
      </c>
      <c r="G525" s="269">
        <v>6.0800159999999996</v>
      </c>
      <c r="H525" s="269">
        <v>182</v>
      </c>
      <c r="I525" s="269">
        <v>9.6853510000000007</v>
      </c>
      <c r="J525" s="269">
        <v>6.4260200000000003</v>
      </c>
      <c r="K525" s="269">
        <v>364</v>
      </c>
      <c r="L525" s="269">
        <v>9.3607440000000004</v>
      </c>
      <c r="M525" s="269">
        <v>6.7540699999999996</v>
      </c>
    </row>
    <row r="526" spans="1:13" x14ac:dyDescent="0.25">
      <c r="A526" s="270">
        <v>42741</v>
      </c>
      <c r="B526" s="269">
        <v>27</v>
      </c>
      <c r="C526" s="269">
        <v>9.9565400000000004</v>
      </c>
      <c r="D526" s="269">
        <v>5.81996</v>
      </c>
      <c r="E526" s="269">
        <v>90</v>
      </c>
      <c r="F526" s="269">
        <v>9.8492289999999993</v>
      </c>
      <c r="G526" s="269">
        <v>6.1231590000000002</v>
      </c>
      <c r="H526" s="269">
        <v>181</v>
      </c>
      <c r="I526" s="269">
        <v>9.6858950000000004</v>
      </c>
      <c r="J526" s="269">
        <v>6.4499899999999997</v>
      </c>
      <c r="K526" s="269">
        <v>363</v>
      </c>
      <c r="L526" s="269">
        <v>9.3609589999999994</v>
      </c>
      <c r="M526" s="269">
        <v>6.7702429999999998</v>
      </c>
    </row>
    <row r="527" spans="1:13" x14ac:dyDescent="0.25">
      <c r="A527" s="270">
        <v>42744</v>
      </c>
      <c r="B527" s="269">
        <v>24</v>
      </c>
      <c r="C527" s="269">
        <v>9.9612890000000007</v>
      </c>
      <c r="D527" s="269">
        <v>5.8292149999999996</v>
      </c>
      <c r="E527" s="269">
        <v>87</v>
      </c>
      <c r="F527" s="269">
        <v>9.8531659999999999</v>
      </c>
      <c r="G527" s="269">
        <v>6.1664339999999997</v>
      </c>
      <c r="H527" s="269">
        <v>178</v>
      </c>
      <c r="I527" s="269">
        <v>9.689565</v>
      </c>
      <c r="J527" s="269">
        <v>6.4796100000000001</v>
      </c>
      <c r="K527" s="269">
        <v>360</v>
      </c>
      <c r="L527" s="269">
        <v>9.3628990000000005</v>
      </c>
      <c r="M527" s="269">
        <v>6.8045270000000002</v>
      </c>
    </row>
    <row r="528" spans="1:13" x14ac:dyDescent="0.25">
      <c r="A528" s="270">
        <v>42745</v>
      </c>
      <c r="B528" s="269">
        <v>23</v>
      </c>
      <c r="C528" s="269">
        <v>9.9626370000000009</v>
      </c>
      <c r="D528" s="269">
        <v>5.8700539999999997</v>
      </c>
      <c r="E528" s="269">
        <v>86</v>
      </c>
      <c r="F528" s="269">
        <v>9.8528749999999992</v>
      </c>
      <c r="G528" s="269">
        <v>6.2506839999999997</v>
      </c>
      <c r="H528" s="269">
        <v>177</v>
      </c>
      <c r="I528" s="269">
        <v>9.6875440000000008</v>
      </c>
      <c r="J528" s="269">
        <v>6.560009</v>
      </c>
      <c r="K528" s="269">
        <v>359</v>
      </c>
      <c r="L528" s="269">
        <v>9.3614549999999994</v>
      </c>
      <c r="M528" s="269">
        <v>6.8400020000000001</v>
      </c>
    </row>
    <row r="529" spans="1:13" x14ac:dyDescent="0.25">
      <c r="A529" s="270">
        <v>42746</v>
      </c>
      <c r="B529" s="269">
        <v>22</v>
      </c>
      <c r="C529" s="269">
        <v>9.9642560000000007</v>
      </c>
      <c r="D529" s="269">
        <v>5.87</v>
      </c>
      <c r="E529" s="269">
        <v>85</v>
      </c>
      <c r="F529" s="269">
        <v>9.8544049999999999</v>
      </c>
      <c r="G529" s="269">
        <v>6.2574820000000004</v>
      </c>
      <c r="H529" s="269">
        <v>176</v>
      </c>
      <c r="I529" s="269">
        <v>9.6888000000000005</v>
      </c>
      <c r="J529" s="269">
        <v>6.5699100000000001</v>
      </c>
      <c r="K529" s="269">
        <v>358</v>
      </c>
      <c r="L529" s="269">
        <v>9.3544239999999999</v>
      </c>
      <c r="M529" s="269">
        <v>6.939845</v>
      </c>
    </row>
    <row r="530" spans="1:13" x14ac:dyDescent="0.25">
      <c r="A530" s="270">
        <v>42747</v>
      </c>
      <c r="B530" s="269">
        <v>28</v>
      </c>
      <c r="C530" s="269">
        <v>9.9551060000000007</v>
      </c>
      <c r="D530" s="269">
        <v>5.7981160000000003</v>
      </c>
      <c r="E530" s="269">
        <v>90</v>
      </c>
      <c r="F530" s="269">
        <v>9.8462259999999997</v>
      </c>
      <c r="G530" s="269">
        <v>6.2470230000000004</v>
      </c>
      <c r="H530" s="269">
        <v>175</v>
      </c>
      <c r="I530" s="269">
        <v>9.6916049999999991</v>
      </c>
      <c r="J530" s="269">
        <v>6.5460010000000004</v>
      </c>
      <c r="K530" s="269">
        <v>357</v>
      </c>
      <c r="L530" s="269">
        <v>9.3655559999999998</v>
      </c>
      <c r="M530" s="269">
        <v>6.8311529999999996</v>
      </c>
    </row>
    <row r="531" spans="1:13" x14ac:dyDescent="0.25">
      <c r="A531" s="270">
        <v>42748</v>
      </c>
      <c r="B531" s="269">
        <v>27</v>
      </c>
      <c r="C531" s="269">
        <v>9.9564649999999997</v>
      </c>
      <c r="D531" s="269">
        <v>5.8300479999999997</v>
      </c>
      <c r="E531" s="269">
        <v>89</v>
      </c>
      <c r="F531" s="269">
        <v>9.8485569999999996</v>
      </c>
      <c r="G531" s="269">
        <v>6.2199819999999999</v>
      </c>
      <c r="H531" s="269">
        <v>174</v>
      </c>
      <c r="I531" s="269">
        <v>9.6955950000000009</v>
      </c>
      <c r="J531" s="269">
        <v>6.4957690000000001</v>
      </c>
      <c r="K531" s="269">
        <v>356</v>
      </c>
      <c r="L531" s="269">
        <v>9.3675920000000001</v>
      </c>
      <c r="M531" s="269">
        <v>6.8268740000000001</v>
      </c>
    </row>
    <row r="532" spans="1:13" x14ac:dyDescent="0.25">
      <c r="A532" s="270">
        <v>42751</v>
      </c>
      <c r="B532" s="269">
        <v>24</v>
      </c>
      <c r="C532" s="269">
        <v>9.9612839999999991</v>
      </c>
      <c r="D532" s="269">
        <v>5.8299709999999996</v>
      </c>
      <c r="E532" s="269">
        <v>86</v>
      </c>
      <c r="F532" s="269">
        <v>9.8535869999999992</v>
      </c>
      <c r="G532" s="269">
        <v>6.2199850000000003</v>
      </c>
      <c r="H532" s="269">
        <v>171</v>
      </c>
      <c r="I532" s="269">
        <v>9.7010810000000003</v>
      </c>
      <c r="J532" s="269">
        <v>6.4869380000000003</v>
      </c>
      <c r="K532" s="269">
        <v>353</v>
      </c>
      <c r="L532" s="269">
        <v>9.3725900000000006</v>
      </c>
      <c r="M532" s="269">
        <v>6.8268380000000004</v>
      </c>
    </row>
    <row r="533" spans="1:13" x14ac:dyDescent="0.25">
      <c r="A533" s="270">
        <v>42752</v>
      </c>
      <c r="B533" s="269">
        <v>23</v>
      </c>
      <c r="C533" s="269">
        <v>9.9634619999999998</v>
      </c>
      <c r="D533" s="269">
        <v>5.7399639999999996</v>
      </c>
      <c r="E533" s="269">
        <v>85</v>
      </c>
      <c r="F533" s="269">
        <v>9.8550690000000003</v>
      </c>
      <c r="G533" s="269">
        <v>6.2285250000000003</v>
      </c>
      <c r="H533" s="269">
        <v>170</v>
      </c>
      <c r="I533" s="269">
        <v>9.6994950000000006</v>
      </c>
      <c r="J533" s="269">
        <v>6.5607899999999999</v>
      </c>
      <c r="K533" s="269">
        <v>352</v>
      </c>
      <c r="L533" s="269">
        <v>9.3724080000000001</v>
      </c>
      <c r="M533" s="269">
        <v>6.8483520000000002</v>
      </c>
    </row>
    <row r="534" spans="1:13" x14ac:dyDescent="0.25">
      <c r="A534" s="270">
        <v>42753</v>
      </c>
      <c r="B534" s="269">
        <v>22</v>
      </c>
      <c r="C534" s="269">
        <v>9.9646059999999999</v>
      </c>
      <c r="D534" s="269">
        <v>5.8123180000000003</v>
      </c>
      <c r="E534" s="269">
        <v>84</v>
      </c>
      <c r="F534" s="269">
        <v>9.8563320000000001</v>
      </c>
      <c r="G534" s="269">
        <v>6.2469489999999999</v>
      </c>
      <c r="H534" s="269">
        <v>169</v>
      </c>
      <c r="I534" s="269">
        <v>9.6993179999999999</v>
      </c>
      <c r="J534" s="269">
        <v>6.6036190000000001</v>
      </c>
      <c r="K534" s="269">
        <v>351</v>
      </c>
      <c r="L534" s="269">
        <v>9.3734029999999997</v>
      </c>
      <c r="M534" s="269">
        <v>6.8562459999999996</v>
      </c>
    </row>
    <row r="535" spans="1:13" x14ac:dyDescent="0.25">
      <c r="A535" s="270">
        <v>42754</v>
      </c>
      <c r="B535" s="269">
        <v>28</v>
      </c>
      <c r="C535" s="269">
        <v>9.9549369999999993</v>
      </c>
      <c r="D535" s="269">
        <v>5.8200409999999998</v>
      </c>
      <c r="E535" s="269">
        <v>91</v>
      </c>
      <c r="F535" s="269">
        <v>9.8430009999999992</v>
      </c>
      <c r="G535" s="269">
        <v>6.3100160000000001</v>
      </c>
      <c r="H535" s="269">
        <v>182</v>
      </c>
      <c r="I535" s="269">
        <v>9.6751120000000004</v>
      </c>
      <c r="J535" s="269">
        <v>6.6421520000000003</v>
      </c>
      <c r="K535" s="269">
        <v>350</v>
      </c>
      <c r="L535" s="269">
        <v>9.3738270000000004</v>
      </c>
      <c r="M535" s="269">
        <v>6.8708720000000003</v>
      </c>
    </row>
    <row r="536" spans="1:13" x14ac:dyDescent="0.25">
      <c r="A536" s="270">
        <v>42755</v>
      </c>
      <c r="B536" s="269">
        <v>27</v>
      </c>
      <c r="C536" s="269">
        <v>9.9567060000000005</v>
      </c>
      <c r="D536" s="269">
        <v>5.7976340000000004</v>
      </c>
      <c r="E536" s="269">
        <v>90</v>
      </c>
      <c r="F536" s="269">
        <v>9.8449469999999994</v>
      </c>
      <c r="G536" s="269">
        <v>6.2998000000000003</v>
      </c>
      <c r="H536" s="269">
        <v>181</v>
      </c>
      <c r="I536" s="269">
        <v>9.6769820000000006</v>
      </c>
      <c r="J536" s="269">
        <v>6.6391229999999997</v>
      </c>
      <c r="K536" s="269">
        <v>349</v>
      </c>
      <c r="L536" s="269">
        <v>9.3792380000000009</v>
      </c>
      <c r="M536" s="269">
        <v>6.8270739999999996</v>
      </c>
    </row>
    <row r="537" spans="1:13" x14ac:dyDescent="0.25">
      <c r="A537" s="270">
        <v>42758</v>
      </c>
      <c r="B537" s="269">
        <v>24</v>
      </c>
      <c r="C537" s="269">
        <v>9.9616690000000006</v>
      </c>
      <c r="D537" s="269">
        <v>5.7717739999999997</v>
      </c>
      <c r="E537" s="269">
        <v>87</v>
      </c>
      <c r="F537" s="269">
        <v>9.8503830000000008</v>
      </c>
      <c r="G537" s="269">
        <v>6.2850840000000003</v>
      </c>
      <c r="H537" s="269">
        <v>178</v>
      </c>
      <c r="I537" s="269">
        <v>9.6830259999999999</v>
      </c>
      <c r="J537" s="269">
        <v>6.620565</v>
      </c>
      <c r="K537" s="269">
        <v>346</v>
      </c>
      <c r="L537" s="269">
        <v>9.3857440000000008</v>
      </c>
      <c r="M537" s="269">
        <v>6.8093729999999999</v>
      </c>
    </row>
    <row r="538" spans="1:13" x14ac:dyDescent="0.25">
      <c r="A538" s="270">
        <v>42759</v>
      </c>
      <c r="B538" s="269">
        <v>23</v>
      </c>
      <c r="C538" s="269">
        <v>9.963374</v>
      </c>
      <c r="D538" s="269">
        <v>5.7538390000000001</v>
      </c>
      <c r="E538" s="269">
        <v>86</v>
      </c>
      <c r="F538" s="269">
        <v>9.8519179999999995</v>
      </c>
      <c r="G538" s="269">
        <v>6.2919539999999996</v>
      </c>
      <c r="H538" s="269">
        <v>177</v>
      </c>
      <c r="I538" s="269">
        <v>9.6815499999999997</v>
      </c>
      <c r="J538" s="269">
        <v>6.6899920000000002</v>
      </c>
      <c r="K538" s="269">
        <v>345</v>
      </c>
      <c r="L538" s="269">
        <v>9.3881180000000004</v>
      </c>
      <c r="M538" s="269">
        <v>6.8009959999999996</v>
      </c>
    </row>
    <row r="539" spans="1:13" x14ac:dyDescent="0.25">
      <c r="A539" s="270">
        <v>42760</v>
      </c>
      <c r="B539" s="269">
        <v>22</v>
      </c>
      <c r="C539" s="269">
        <v>9.9650580000000009</v>
      </c>
      <c r="D539" s="269">
        <v>5.7378309999999999</v>
      </c>
      <c r="E539" s="269">
        <v>85</v>
      </c>
      <c r="F539" s="269">
        <v>9.8536070000000002</v>
      </c>
      <c r="G539" s="269">
        <v>6.2922890000000002</v>
      </c>
      <c r="H539" s="269">
        <v>176</v>
      </c>
      <c r="I539" s="269">
        <v>9.6846669999999992</v>
      </c>
      <c r="J539" s="269">
        <v>6.660005</v>
      </c>
      <c r="K539" s="269">
        <v>344</v>
      </c>
      <c r="L539" s="269">
        <v>9.3886769999999995</v>
      </c>
      <c r="M539" s="269">
        <v>6.8141299999999996</v>
      </c>
    </row>
    <row r="540" spans="1:13" x14ac:dyDescent="0.25">
      <c r="A540" s="270">
        <v>42761</v>
      </c>
      <c r="B540" s="269">
        <v>28</v>
      </c>
      <c r="C540" s="269">
        <v>9.9553999999999991</v>
      </c>
      <c r="D540" s="269">
        <v>5.7599749999999998</v>
      </c>
      <c r="E540" s="269">
        <v>91</v>
      </c>
      <c r="F540" s="269">
        <v>9.8422669999999997</v>
      </c>
      <c r="G540" s="269">
        <v>6.3399890000000001</v>
      </c>
      <c r="H540" s="269">
        <v>175</v>
      </c>
      <c r="I540" s="269">
        <v>9.6872869999999995</v>
      </c>
      <c r="J540" s="269">
        <v>6.6406140000000002</v>
      </c>
      <c r="K540" s="269">
        <v>343</v>
      </c>
      <c r="L540" s="269">
        <v>9.3929460000000002</v>
      </c>
      <c r="M540" s="269">
        <v>6.783188</v>
      </c>
    </row>
    <row r="541" spans="1:13" x14ac:dyDescent="0.25">
      <c r="A541" s="270">
        <v>42762</v>
      </c>
      <c r="B541" s="269">
        <v>27</v>
      </c>
      <c r="C541" s="269">
        <v>9.9567069999999998</v>
      </c>
      <c r="D541" s="269">
        <v>5.7974990000000002</v>
      </c>
      <c r="E541" s="269">
        <v>90</v>
      </c>
      <c r="F541" s="269">
        <v>9.8438029999999994</v>
      </c>
      <c r="G541" s="269">
        <v>6.3470190000000004</v>
      </c>
      <c r="H541" s="269">
        <v>174</v>
      </c>
      <c r="I541" s="269">
        <v>9.6899630000000005</v>
      </c>
      <c r="J541" s="269">
        <v>6.6197970000000002</v>
      </c>
      <c r="K541" s="269">
        <v>342</v>
      </c>
      <c r="L541" s="269">
        <v>9.3965160000000001</v>
      </c>
      <c r="M541" s="269">
        <v>6.7604449999999998</v>
      </c>
    </row>
    <row r="542" spans="1:13" x14ac:dyDescent="0.25">
      <c r="A542" s="270">
        <v>42765</v>
      </c>
      <c r="B542" s="269">
        <v>24</v>
      </c>
      <c r="C542" s="269">
        <v>9.9620119999999996</v>
      </c>
      <c r="D542" s="269">
        <v>5.7199289999999996</v>
      </c>
      <c r="E542" s="269">
        <v>87</v>
      </c>
      <c r="F542" s="269">
        <v>9.8488500000000005</v>
      </c>
      <c r="G542" s="269">
        <v>6.3504699999999996</v>
      </c>
      <c r="H542" s="269">
        <v>171</v>
      </c>
      <c r="I542" s="269">
        <v>9.6949159999999992</v>
      </c>
      <c r="J542" s="269">
        <v>6.6249370000000001</v>
      </c>
      <c r="K542" s="269">
        <v>339</v>
      </c>
      <c r="L542" s="269">
        <v>9.4008260000000003</v>
      </c>
      <c r="M542" s="269">
        <v>6.7684579999999999</v>
      </c>
    </row>
    <row r="543" spans="1:13" x14ac:dyDescent="0.25">
      <c r="A543" s="270">
        <v>42766</v>
      </c>
      <c r="B543" s="269">
        <v>23</v>
      </c>
      <c r="C543" s="269">
        <v>9.9635890000000007</v>
      </c>
      <c r="D543" s="269">
        <v>5.7199400000000002</v>
      </c>
      <c r="E543" s="269">
        <v>86</v>
      </c>
      <c r="F543" s="269">
        <v>9.8506750000000007</v>
      </c>
      <c r="G543" s="269">
        <v>6.3455690000000002</v>
      </c>
      <c r="H543" s="269">
        <v>170</v>
      </c>
      <c r="I543" s="269">
        <v>9.6972900000000006</v>
      </c>
      <c r="J543" s="269">
        <v>6.6104339999999997</v>
      </c>
      <c r="K543" s="269">
        <v>338</v>
      </c>
      <c r="L543" s="269">
        <v>9.3936930000000007</v>
      </c>
      <c r="M543" s="269">
        <v>6.8745139999999996</v>
      </c>
    </row>
    <row r="544" spans="1:13" x14ac:dyDescent="0.25">
      <c r="A544" s="270">
        <v>42767</v>
      </c>
      <c r="B544" s="269">
        <v>22</v>
      </c>
      <c r="C544" s="269">
        <v>9.965033</v>
      </c>
      <c r="D544" s="269">
        <v>5.7419510000000002</v>
      </c>
      <c r="E544" s="269">
        <v>85</v>
      </c>
      <c r="F544" s="269">
        <v>9.8538890000000006</v>
      </c>
      <c r="G544" s="269">
        <v>6.2799880000000003</v>
      </c>
      <c r="H544" s="269">
        <v>169</v>
      </c>
      <c r="I544" s="269">
        <v>9.7012450000000001</v>
      </c>
      <c r="J544" s="269">
        <v>6.5599949999999998</v>
      </c>
      <c r="K544" s="269">
        <v>337</v>
      </c>
      <c r="L544" s="269">
        <v>9.3982309999999991</v>
      </c>
      <c r="M544" s="269">
        <v>6.8400030000000003</v>
      </c>
    </row>
    <row r="545" spans="1:13" x14ac:dyDescent="0.25">
      <c r="A545" s="270">
        <v>42768</v>
      </c>
      <c r="B545" s="269">
        <v>28</v>
      </c>
      <c r="C545" s="269">
        <v>9.9543789999999994</v>
      </c>
      <c r="D545" s="269">
        <v>5.8924390000000004</v>
      </c>
      <c r="E545" s="269">
        <v>91</v>
      </c>
      <c r="F545" s="269">
        <v>9.8438029999999994</v>
      </c>
      <c r="G545" s="269">
        <v>6.2772709999999998</v>
      </c>
      <c r="H545" s="269">
        <v>182</v>
      </c>
      <c r="I545" s="269">
        <v>9.6772729999999996</v>
      </c>
      <c r="J545" s="269">
        <v>6.5964980000000004</v>
      </c>
      <c r="K545" s="269">
        <v>336</v>
      </c>
      <c r="L545" s="269">
        <v>9.4023839999999996</v>
      </c>
      <c r="M545" s="269">
        <v>6.8100050000000003</v>
      </c>
    </row>
    <row r="546" spans="1:13" x14ac:dyDescent="0.25">
      <c r="A546" s="270">
        <v>42769</v>
      </c>
      <c r="B546" s="269">
        <v>27</v>
      </c>
      <c r="C546" s="269">
        <v>9.9561270000000004</v>
      </c>
      <c r="D546" s="269">
        <v>5.8755110000000004</v>
      </c>
      <c r="E546" s="269">
        <v>90</v>
      </c>
      <c r="F546" s="269">
        <v>9.8459109999999992</v>
      </c>
      <c r="G546" s="269">
        <v>6.2600199999999999</v>
      </c>
      <c r="H546" s="269">
        <v>181</v>
      </c>
      <c r="I546" s="269">
        <v>9.6790489999999991</v>
      </c>
      <c r="J546" s="269">
        <v>6.5952299999999999</v>
      </c>
      <c r="K546" s="269">
        <v>335</v>
      </c>
      <c r="L546" s="269">
        <v>9.4081060000000001</v>
      </c>
      <c r="M546" s="269">
        <v>6.760821</v>
      </c>
    </row>
    <row r="547" spans="1:13" x14ac:dyDescent="0.25">
      <c r="A547" s="270">
        <v>42773</v>
      </c>
      <c r="B547" s="269">
        <v>23</v>
      </c>
      <c r="C547" s="269">
        <v>9.9629820000000002</v>
      </c>
      <c r="D547" s="269">
        <v>5.8156499999999998</v>
      </c>
      <c r="E547" s="269">
        <v>86</v>
      </c>
      <c r="F547" s="269">
        <v>9.8526589999999992</v>
      </c>
      <c r="G547" s="269">
        <v>6.2599980000000004</v>
      </c>
      <c r="H547" s="269">
        <v>177</v>
      </c>
      <c r="I547" s="269">
        <v>9.6866219999999998</v>
      </c>
      <c r="J547" s="269">
        <v>6.5799919999999998</v>
      </c>
      <c r="K547" s="269">
        <v>331</v>
      </c>
      <c r="L547" s="269">
        <v>9.4164569999999994</v>
      </c>
      <c r="M547" s="269">
        <v>6.7399990000000001</v>
      </c>
    </row>
    <row r="548" spans="1:13" x14ac:dyDescent="0.25">
      <c r="A548" s="270">
        <v>42774</v>
      </c>
      <c r="B548" s="269">
        <v>22</v>
      </c>
      <c r="C548" s="269">
        <v>9.9644759999999994</v>
      </c>
      <c r="D548" s="269">
        <v>5.833742</v>
      </c>
      <c r="E548" s="269">
        <v>85</v>
      </c>
      <c r="F548" s="269">
        <v>9.8545940000000005</v>
      </c>
      <c r="G548" s="269">
        <v>6.2492390000000002</v>
      </c>
      <c r="H548" s="269">
        <v>176</v>
      </c>
      <c r="I548" s="269">
        <v>9.6897699999999993</v>
      </c>
      <c r="J548" s="269">
        <v>6.5487760000000002</v>
      </c>
      <c r="K548" s="269">
        <v>330</v>
      </c>
      <c r="L548" s="269">
        <v>9.4246009999999991</v>
      </c>
      <c r="M548" s="269">
        <v>6.6603139999999996</v>
      </c>
    </row>
    <row r="549" spans="1:13" x14ac:dyDescent="0.25">
      <c r="A549" s="270">
        <v>42775</v>
      </c>
      <c r="B549" s="269">
        <v>28</v>
      </c>
      <c r="C549" s="269">
        <v>9.9521599999999992</v>
      </c>
      <c r="D549" s="269">
        <v>6.1804240000000004</v>
      </c>
      <c r="E549" s="269">
        <v>91</v>
      </c>
      <c r="F549" s="269">
        <v>9.8408440000000006</v>
      </c>
      <c r="G549" s="269">
        <v>6.3981110000000001</v>
      </c>
      <c r="H549" s="269">
        <v>175</v>
      </c>
      <c r="I549" s="269">
        <v>9.6896120000000003</v>
      </c>
      <c r="J549" s="269">
        <v>6.5896600000000003</v>
      </c>
      <c r="K549" s="269">
        <v>329</v>
      </c>
      <c r="L549" s="269">
        <v>9.4150030000000005</v>
      </c>
      <c r="M549" s="269">
        <v>6.7989179999999996</v>
      </c>
    </row>
    <row r="550" spans="1:13" x14ac:dyDescent="0.25">
      <c r="A550" s="270">
        <v>42776</v>
      </c>
      <c r="B550" s="269">
        <v>27</v>
      </c>
      <c r="C550" s="269">
        <v>9.9534179999999992</v>
      </c>
      <c r="D550" s="269">
        <v>6.2400010000000004</v>
      </c>
      <c r="E550" s="269">
        <v>90</v>
      </c>
      <c r="F550" s="269">
        <v>9.8427199999999999</v>
      </c>
      <c r="G550" s="269">
        <v>6.3917289999999998</v>
      </c>
      <c r="H550" s="269">
        <v>174</v>
      </c>
      <c r="I550" s="269">
        <v>9.6906359999999996</v>
      </c>
      <c r="J550" s="269">
        <v>6.6049680000000004</v>
      </c>
      <c r="K550" s="269">
        <v>328</v>
      </c>
      <c r="L550" s="269">
        <v>9.4142569999999992</v>
      </c>
      <c r="M550" s="269">
        <v>6.8288840000000004</v>
      </c>
    </row>
    <row r="551" spans="1:13" x14ac:dyDescent="0.25">
      <c r="A551" s="270">
        <v>42779</v>
      </c>
      <c r="B551" s="269">
        <v>24</v>
      </c>
      <c r="C551" s="269">
        <v>9.9585629999999998</v>
      </c>
      <c r="D551" s="269">
        <v>6.2414129999999997</v>
      </c>
      <c r="E551" s="269">
        <v>87</v>
      </c>
      <c r="F551" s="269">
        <v>9.8479650000000003</v>
      </c>
      <c r="G551" s="269">
        <v>6.3882269999999997</v>
      </c>
      <c r="H551" s="269">
        <v>171</v>
      </c>
      <c r="I551" s="269">
        <v>9.697317</v>
      </c>
      <c r="J551" s="269">
        <v>6.5711719999999998</v>
      </c>
      <c r="K551" s="269">
        <v>325</v>
      </c>
      <c r="L551" s="269">
        <v>9.420261</v>
      </c>
      <c r="M551" s="269">
        <v>6.8169279999999999</v>
      </c>
    </row>
    <row r="552" spans="1:13" x14ac:dyDescent="0.25">
      <c r="A552" s="270">
        <v>42780</v>
      </c>
      <c r="B552" s="269">
        <v>23</v>
      </c>
      <c r="C552" s="269">
        <v>9.9603359999999999</v>
      </c>
      <c r="D552" s="269">
        <v>6.2330009999999998</v>
      </c>
      <c r="E552" s="269">
        <v>86</v>
      </c>
      <c r="F552" s="269">
        <v>9.8496450000000006</v>
      </c>
      <c r="G552" s="269">
        <v>6.3900069999999998</v>
      </c>
      <c r="H552" s="269">
        <v>170</v>
      </c>
      <c r="I552" s="269">
        <v>9.6977779999999996</v>
      </c>
      <c r="J552" s="269">
        <v>6.5994450000000002</v>
      </c>
      <c r="K552" s="269">
        <v>324</v>
      </c>
      <c r="L552" s="269">
        <v>9.4200990000000004</v>
      </c>
      <c r="M552" s="269">
        <v>6.8399970000000003</v>
      </c>
    </row>
    <row r="553" spans="1:13" x14ac:dyDescent="0.25">
      <c r="A553" s="270">
        <v>42781</v>
      </c>
      <c r="B553" s="269">
        <v>22</v>
      </c>
      <c r="C553" s="269">
        <v>9.9621399999999998</v>
      </c>
      <c r="D553" s="269">
        <v>6.2188169999999996</v>
      </c>
      <c r="E553" s="269">
        <v>85</v>
      </c>
      <c r="F553" s="269">
        <v>9.8511790000000001</v>
      </c>
      <c r="G553" s="269">
        <v>6.3982260000000002</v>
      </c>
      <c r="H553" s="269">
        <v>169</v>
      </c>
      <c r="I553" s="269">
        <v>9.6978310000000008</v>
      </c>
      <c r="J553" s="269">
        <v>6.6372949999999999</v>
      </c>
      <c r="K553" s="269">
        <v>323</v>
      </c>
      <c r="L553" s="269">
        <v>9.4215590000000002</v>
      </c>
      <c r="M553" s="269">
        <v>6.8428380000000004</v>
      </c>
    </row>
    <row r="554" spans="1:13" x14ac:dyDescent="0.25">
      <c r="A554" s="270">
        <v>42782</v>
      </c>
      <c r="B554" s="269">
        <v>28</v>
      </c>
      <c r="C554" s="269">
        <v>9.9518550000000001</v>
      </c>
      <c r="D554" s="269">
        <v>6.2200179999999996</v>
      </c>
      <c r="E554" s="269">
        <v>91</v>
      </c>
      <c r="F554" s="269">
        <v>9.8408490000000004</v>
      </c>
      <c r="G554" s="269">
        <v>6.397907</v>
      </c>
      <c r="H554" s="269">
        <v>182</v>
      </c>
      <c r="I554" s="269">
        <v>9.6742670000000004</v>
      </c>
      <c r="J554" s="269">
        <v>6.6600089999999996</v>
      </c>
      <c r="K554" s="269">
        <v>350</v>
      </c>
      <c r="L554" s="269">
        <v>9.37561</v>
      </c>
      <c r="M554" s="269">
        <v>6.8500050000000003</v>
      </c>
    </row>
    <row r="555" spans="1:13" x14ac:dyDescent="0.25">
      <c r="A555" s="270">
        <v>42783</v>
      </c>
      <c r="B555" s="269">
        <v>27</v>
      </c>
      <c r="C555" s="269">
        <v>9.9525260000000006</v>
      </c>
      <c r="D555" s="269">
        <v>6.3600599999999998</v>
      </c>
      <c r="E555" s="269">
        <v>90</v>
      </c>
      <c r="F555" s="269">
        <v>9.8414540000000006</v>
      </c>
      <c r="G555" s="269">
        <v>6.444007</v>
      </c>
      <c r="H555" s="269">
        <v>181</v>
      </c>
      <c r="I555" s="269">
        <v>9.6748010000000004</v>
      </c>
      <c r="J555" s="269">
        <v>6.6854570000000004</v>
      </c>
      <c r="K555" s="269">
        <v>349</v>
      </c>
      <c r="L555" s="269">
        <v>9.3786149999999999</v>
      </c>
      <c r="M555" s="269">
        <v>6.8343800000000003</v>
      </c>
    </row>
    <row r="556" spans="1:13" x14ac:dyDescent="0.25">
      <c r="A556" s="270">
        <v>42786</v>
      </c>
      <c r="B556" s="269">
        <v>24</v>
      </c>
      <c r="C556" s="269">
        <v>9.9587710000000005</v>
      </c>
      <c r="D556" s="269">
        <v>6.2099529999999996</v>
      </c>
      <c r="E556" s="269">
        <v>87</v>
      </c>
      <c r="F556" s="269">
        <v>9.8476890000000008</v>
      </c>
      <c r="G556" s="269">
        <v>6.4000029999999999</v>
      </c>
      <c r="H556" s="269">
        <v>178</v>
      </c>
      <c r="I556" s="269">
        <v>9.6798000000000002</v>
      </c>
      <c r="J556" s="269">
        <v>6.6901739999999998</v>
      </c>
      <c r="K556" s="269">
        <v>346</v>
      </c>
      <c r="L556" s="269">
        <v>9.3825079999999996</v>
      </c>
      <c r="M556" s="269">
        <v>6.8476059999999999</v>
      </c>
    </row>
    <row r="557" spans="1:13" x14ac:dyDescent="0.25">
      <c r="A557" s="270">
        <v>42787</v>
      </c>
      <c r="B557" s="269">
        <v>23</v>
      </c>
      <c r="C557" s="269">
        <v>9.9601819999999996</v>
      </c>
      <c r="D557" s="269">
        <v>6.2572979999999996</v>
      </c>
      <c r="E557" s="269">
        <v>86</v>
      </c>
      <c r="F557" s="269">
        <v>9.8504419999999993</v>
      </c>
      <c r="G557" s="269">
        <v>6.3556210000000002</v>
      </c>
      <c r="H557" s="269">
        <v>177</v>
      </c>
      <c r="I557" s="269">
        <v>9.6858989999999991</v>
      </c>
      <c r="J557" s="269">
        <v>6.5956650000000003</v>
      </c>
      <c r="K557" s="269">
        <v>345</v>
      </c>
      <c r="L557" s="269">
        <v>9.3874340000000007</v>
      </c>
      <c r="M557" s="269">
        <v>6.8090950000000001</v>
      </c>
    </row>
    <row r="558" spans="1:13" x14ac:dyDescent="0.25">
      <c r="A558" s="270">
        <v>42788</v>
      </c>
      <c r="B558" s="269">
        <v>22</v>
      </c>
      <c r="C558" s="269">
        <v>9.9620719999999992</v>
      </c>
      <c r="D558" s="269">
        <v>6.230029</v>
      </c>
      <c r="E558" s="269">
        <v>85</v>
      </c>
      <c r="F558" s="269">
        <v>9.8533670000000004</v>
      </c>
      <c r="G558" s="269">
        <v>6.3027579999999999</v>
      </c>
      <c r="H558" s="269">
        <v>176</v>
      </c>
      <c r="I558" s="269">
        <v>9.6901949999999992</v>
      </c>
      <c r="J558" s="269">
        <v>6.5395180000000002</v>
      </c>
      <c r="K558" s="269">
        <v>344</v>
      </c>
      <c r="L558" s="269">
        <v>9.3941649999999992</v>
      </c>
      <c r="M558" s="269">
        <v>6.7490129999999997</v>
      </c>
    </row>
    <row r="559" spans="1:13" x14ac:dyDescent="0.25">
      <c r="A559" s="270">
        <v>42789</v>
      </c>
      <c r="B559" s="269">
        <v>28</v>
      </c>
      <c r="C559" s="269">
        <v>9.9519939999999991</v>
      </c>
      <c r="D559" s="269">
        <v>6.2019729999999997</v>
      </c>
      <c r="E559" s="269">
        <v>91</v>
      </c>
      <c r="F559" s="269">
        <v>9.8436590000000006</v>
      </c>
      <c r="G559" s="269">
        <v>6.28315</v>
      </c>
      <c r="H559" s="269">
        <v>175</v>
      </c>
      <c r="I559" s="269">
        <v>9.6921239999999997</v>
      </c>
      <c r="J559" s="269">
        <v>6.5346349999999997</v>
      </c>
      <c r="K559" s="269">
        <v>343</v>
      </c>
      <c r="L559" s="269">
        <v>9.3953229999999994</v>
      </c>
      <c r="M559" s="269">
        <v>6.7549190000000001</v>
      </c>
    </row>
    <row r="560" spans="1:13" x14ac:dyDescent="0.25">
      <c r="A560" s="270">
        <v>42790</v>
      </c>
      <c r="B560" s="269">
        <v>27</v>
      </c>
      <c r="C560" s="269">
        <v>9.9532939999999996</v>
      </c>
      <c r="D560" s="269">
        <v>6.2566889999999997</v>
      </c>
      <c r="E560" s="269">
        <v>90</v>
      </c>
      <c r="F560" s="269">
        <v>9.8451319999999996</v>
      </c>
      <c r="G560" s="269">
        <v>6.2921659999999999</v>
      </c>
      <c r="H560" s="269">
        <v>174</v>
      </c>
      <c r="I560" s="269">
        <v>9.6937759999999997</v>
      </c>
      <c r="J560" s="269">
        <v>6.5358109999999998</v>
      </c>
      <c r="K560" s="269">
        <v>342</v>
      </c>
      <c r="L560" s="269">
        <v>9.3957519999999999</v>
      </c>
      <c r="M560" s="269">
        <v>6.7695540000000003</v>
      </c>
    </row>
    <row r="561" spans="1:13" x14ac:dyDescent="0.25">
      <c r="A561" s="270">
        <v>42793</v>
      </c>
      <c r="B561" s="269">
        <v>24</v>
      </c>
      <c r="C561" s="269">
        <v>9.9583580000000005</v>
      </c>
      <c r="D561" s="269">
        <v>6.2724200000000003</v>
      </c>
      <c r="E561" s="269">
        <v>87</v>
      </c>
      <c r="F561" s="269">
        <v>9.8499429999999997</v>
      </c>
      <c r="G561" s="269">
        <v>6.3038489999999996</v>
      </c>
      <c r="H561" s="269">
        <v>171</v>
      </c>
      <c r="I561" s="269">
        <v>9.6983300000000003</v>
      </c>
      <c r="J561" s="269">
        <v>6.5484960000000001</v>
      </c>
      <c r="K561" s="269">
        <v>339</v>
      </c>
      <c r="L561" s="269">
        <v>9.3997329999999994</v>
      </c>
      <c r="M561" s="269">
        <v>6.781593</v>
      </c>
    </row>
    <row r="562" spans="1:13" x14ac:dyDescent="0.25">
      <c r="A562" s="270">
        <v>42794</v>
      </c>
      <c r="B562" s="269">
        <v>23</v>
      </c>
      <c r="C562" s="269">
        <v>9.9603210000000004</v>
      </c>
      <c r="D562" s="269">
        <v>6.2353670000000001</v>
      </c>
      <c r="E562" s="269">
        <v>86</v>
      </c>
      <c r="F562" s="269">
        <v>9.8491070000000001</v>
      </c>
      <c r="G562" s="269">
        <v>6.4132220000000002</v>
      </c>
      <c r="H562" s="269">
        <v>170</v>
      </c>
      <c r="I562" s="269">
        <v>9.69754</v>
      </c>
      <c r="J562" s="269">
        <v>6.6048039999999997</v>
      </c>
      <c r="K562" s="269">
        <v>338</v>
      </c>
      <c r="L562" s="269">
        <v>9.3938980000000001</v>
      </c>
      <c r="M562" s="269">
        <v>6.8720400000000001</v>
      </c>
    </row>
    <row r="563" spans="1:13" x14ac:dyDescent="0.25">
      <c r="A563" s="270">
        <v>42795</v>
      </c>
      <c r="B563" s="269">
        <v>22</v>
      </c>
      <c r="C563" s="269">
        <v>9.9618260000000003</v>
      </c>
      <c r="D563" s="269">
        <v>6.2705919999999997</v>
      </c>
      <c r="E563" s="269">
        <v>85</v>
      </c>
      <c r="F563" s="269">
        <v>9.8519020000000008</v>
      </c>
      <c r="G563" s="269">
        <v>6.3666749999999999</v>
      </c>
      <c r="H563" s="269">
        <v>169</v>
      </c>
      <c r="I563" s="269">
        <v>9.6964659999999991</v>
      </c>
      <c r="J563" s="269">
        <v>6.6682160000000001</v>
      </c>
      <c r="K563" s="269">
        <v>337</v>
      </c>
      <c r="L563" s="269">
        <v>9.3911099999999994</v>
      </c>
      <c r="M563" s="269">
        <v>6.9261920000000003</v>
      </c>
    </row>
    <row r="564" spans="1:13" x14ac:dyDescent="0.25">
      <c r="A564" s="270">
        <v>42796</v>
      </c>
      <c r="B564" s="269">
        <v>28</v>
      </c>
      <c r="C564" s="269">
        <v>9.9514610000000001</v>
      </c>
      <c r="D564" s="269">
        <v>6.2711680000000003</v>
      </c>
      <c r="E564" s="269">
        <v>91</v>
      </c>
      <c r="F564" s="269">
        <v>9.839404</v>
      </c>
      <c r="G564" s="269">
        <v>6.456944</v>
      </c>
      <c r="H564" s="269">
        <v>182</v>
      </c>
      <c r="I564" s="269">
        <v>9.6730560000000008</v>
      </c>
      <c r="J564" s="269">
        <v>6.6856059999999999</v>
      </c>
      <c r="K564" s="269">
        <v>364</v>
      </c>
      <c r="L564" s="269">
        <v>9.3422499999999999</v>
      </c>
      <c r="M564" s="269">
        <v>6.9632259999999997</v>
      </c>
    </row>
    <row r="565" spans="1:13" x14ac:dyDescent="0.25">
      <c r="A565" s="270">
        <v>42797</v>
      </c>
      <c r="B565" s="269">
        <v>27</v>
      </c>
      <c r="C565" s="269">
        <v>9.9534149999999997</v>
      </c>
      <c r="D565" s="269">
        <v>6.2404039999999998</v>
      </c>
      <c r="E565" s="269">
        <v>90</v>
      </c>
      <c r="F565" s="269">
        <v>9.8413570000000004</v>
      </c>
      <c r="G565" s="269">
        <v>6.4480130000000004</v>
      </c>
      <c r="H565" s="269">
        <v>181</v>
      </c>
      <c r="I565" s="269">
        <v>9.6745520000000003</v>
      </c>
      <c r="J565" s="269">
        <v>6.6907480000000001</v>
      </c>
      <c r="K565" s="269">
        <v>363</v>
      </c>
      <c r="L565" s="269">
        <v>9.3466430000000003</v>
      </c>
      <c r="M565" s="269">
        <v>6.9325140000000003</v>
      </c>
    </row>
    <row r="566" spans="1:13" x14ac:dyDescent="0.25">
      <c r="A566" s="270">
        <v>42800</v>
      </c>
      <c r="B566" s="269">
        <v>24</v>
      </c>
      <c r="C566" s="269">
        <v>9.9582870000000003</v>
      </c>
      <c r="D566" s="269">
        <v>6.2831590000000004</v>
      </c>
      <c r="E566" s="269">
        <v>87</v>
      </c>
      <c r="F566" s="269">
        <v>9.8458810000000003</v>
      </c>
      <c r="G566" s="269">
        <v>6.477163</v>
      </c>
      <c r="H566" s="269">
        <v>178</v>
      </c>
      <c r="I566" s="269">
        <v>9.6781000000000006</v>
      </c>
      <c r="J566" s="269">
        <v>6.7268749999999997</v>
      </c>
      <c r="K566" s="269">
        <v>360</v>
      </c>
      <c r="L566" s="269">
        <v>9.3535540000000008</v>
      </c>
      <c r="M566" s="269">
        <v>6.9112340000000003</v>
      </c>
    </row>
    <row r="567" spans="1:13" x14ac:dyDescent="0.25">
      <c r="A567" s="270">
        <v>42801</v>
      </c>
      <c r="B567" s="269">
        <v>23</v>
      </c>
      <c r="C567" s="269">
        <v>9.9600089999999994</v>
      </c>
      <c r="D567" s="269">
        <v>6.2845940000000002</v>
      </c>
      <c r="E567" s="269">
        <v>86</v>
      </c>
      <c r="F567" s="269">
        <v>9.8478169999999992</v>
      </c>
      <c r="G567" s="269">
        <v>6.4688970000000001</v>
      </c>
      <c r="H567" s="269">
        <v>177</v>
      </c>
      <c r="I567" s="269">
        <v>9.6820109999999993</v>
      </c>
      <c r="J567" s="269">
        <v>6.679989</v>
      </c>
      <c r="K567" s="269">
        <v>359</v>
      </c>
      <c r="L567" s="269">
        <v>9.3557629999999996</v>
      </c>
      <c r="M567" s="269">
        <v>6.9051720000000003</v>
      </c>
    </row>
    <row r="568" spans="1:13" x14ac:dyDescent="0.25">
      <c r="A568" s="270">
        <v>42802</v>
      </c>
      <c r="B568" s="269">
        <v>22</v>
      </c>
      <c r="C568" s="269">
        <v>9.9616969999999991</v>
      </c>
      <c r="D568" s="269">
        <v>6.2918630000000002</v>
      </c>
      <c r="E568" s="269">
        <v>85</v>
      </c>
      <c r="F568" s="269">
        <v>9.8491149999999994</v>
      </c>
      <c r="G568" s="269">
        <v>6.4883230000000003</v>
      </c>
      <c r="H568" s="269">
        <v>176</v>
      </c>
      <c r="I568" s="269">
        <v>9.6833139999999993</v>
      </c>
      <c r="J568" s="269">
        <v>6.6895160000000002</v>
      </c>
      <c r="K568" s="269">
        <v>358</v>
      </c>
      <c r="L568" s="269">
        <v>9.3592230000000001</v>
      </c>
      <c r="M568" s="269">
        <v>6.8847250000000004</v>
      </c>
    </row>
    <row r="569" spans="1:13" x14ac:dyDescent="0.25">
      <c r="A569" s="270">
        <v>42803</v>
      </c>
      <c r="B569" s="269">
        <v>28</v>
      </c>
      <c r="C569" s="269">
        <v>9.9500530000000005</v>
      </c>
      <c r="D569" s="269">
        <v>6.4539929999999996</v>
      </c>
      <c r="E569" s="269">
        <v>91</v>
      </c>
      <c r="F569" s="269">
        <v>9.8378899999999998</v>
      </c>
      <c r="G569" s="269">
        <v>6.5188189999999997</v>
      </c>
      <c r="H569" s="269">
        <v>175</v>
      </c>
      <c r="I569" s="269">
        <v>9.6836219999999997</v>
      </c>
      <c r="J569" s="269">
        <v>6.7209849999999998</v>
      </c>
      <c r="K569" s="269">
        <v>357</v>
      </c>
      <c r="L569" s="269">
        <v>9.3576080000000008</v>
      </c>
      <c r="M569" s="269">
        <v>6.9226049999999999</v>
      </c>
    </row>
    <row r="570" spans="1:13" x14ac:dyDescent="0.25">
      <c r="A570" s="270">
        <v>42804</v>
      </c>
      <c r="B570" s="269">
        <v>27</v>
      </c>
      <c r="C570" s="269">
        <v>9.9530320000000003</v>
      </c>
      <c r="D570" s="269">
        <v>6.2919520000000002</v>
      </c>
      <c r="E570" s="269">
        <v>90</v>
      </c>
      <c r="F570" s="269">
        <v>9.8387460000000004</v>
      </c>
      <c r="G570" s="269">
        <v>6.5558759999999996</v>
      </c>
      <c r="H570" s="269">
        <v>174</v>
      </c>
      <c r="I570" s="269">
        <v>9.6858649999999997</v>
      </c>
      <c r="J570" s="269">
        <v>6.710134</v>
      </c>
      <c r="K570" s="269">
        <v>356</v>
      </c>
      <c r="L570" s="269">
        <v>9.3612509999999993</v>
      </c>
      <c r="M570" s="269">
        <v>6.8999959999999998</v>
      </c>
    </row>
    <row r="571" spans="1:13" x14ac:dyDescent="0.25">
      <c r="A571" s="270">
        <v>42807</v>
      </c>
      <c r="B571" s="269">
        <v>24</v>
      </c>
      <c r="C571" s="269">
        <v>9.9581429999999997</v>
      </c>
      <c r="D571" s="269">
        <v>6.3049410000000004</v>
      </c>
      <c r="E571" s="269">
        <v>87</v>
      </c>
      <c r="F571" s="269">
        <v>9.8439180000000004</v>
      </c>
      <c r="G571" s="269">
        <v>6.5609700000000002</v>
      </c>
      <c r="H571" s="269">
        <v>171</v>
      </c>
      <c r="I571" s="269">
        <v>9.6911830000000005</v>
      </c>
      <c r="J571" s="269">
        <v>6.708583</v>
      </c>
      <c r="K571" s="269">
        <v>353</v>
      </c>
      <c r="L571" s="269">
        <v>9.3671530000000001</v>
      </c>
      <c r="M571" s="269">
        <v>6.8899949999999999</v>
      </c>
    </row>
    <row r="572" spans="1:13" x14ac:dyDescent="0.25">
      <c r="A572" s="270">
        <v>42808</v>
      </c>
      <c r="B572" s="269">
        <v>23</v>
      </c>
      <c r="C572" s="269">
        <v>9.9597850000000001</v>
      </c>
      <c r="D572" s="269">
        <v>6.3199370000000004</v>
      </c>
      <c r="E572" s="269">
        <v>86</v>
      </c>
      <c r="F572" s="269">
        <v>9.8446429999999996</v>
      </c>
      <c r="G572" s="269">
        <v>6.605944</v>
      </c>
      <c r="H572" s="269">
        <v>170</v>
      </c>
      <c r="I572" s="269">
        <v>9.6903469999999992</v>
      </c>
      <c r="J572" s="269">
        <v>6.7668970000000002</v>
      </c>
      <c r="K572" s="269">
        <v>352</v>
      </c>
      <c r="L572" s="269">
        <v>9.3661849999999998</v>
      </c>
      <c r="M572" s="269">
        <v>6.9208530000000001</v>
      </c>
    </row>
    <row r="573" spans="1:13" x14ac:dyDescent="0.25">
      <c r="A573" s="270">
        <v>42809</v>
      </c>
      <c r="B573" s="269">
        <v>22</v>
      </c>
      <c r="C573" s="269">
        <v>9.9617310000000003</v>
      </c>
      <c r="D573" s="269">
        <v>6.286257</v>
      </c>
      <c r="E573" s="269">
        <v>85</v>
      </c>
      <c r="F573" s="269">
        <v>9.8482000000000003</v>
      </c>
      <c r="G573" s="269">
        <v>6.528276</v>
      </c>
      <c r="H573" s="269">
        <v>169</v>
      </c>
      <c r="I573" s="269">
        <v>9.6941740000000003</v>
      </c>
      <c r="J573" s="269">
        <v>6.7201570000000004</v>
      </c>
      <c r="K573" s="269">
        <v>351</v>
      </c>
      <c r="L573" s="269">
        <v>9.3716720000000002</v>
      </c>
      <c r="M573" s="269">
        <v>6.8764570000000003</v>
      </c>
    </row>
    <row r="574" spans="1:13" x14ac:dyDescent="0.25">
      <c r="A574" s="270">
        <v>42810</v>
      </c>
      <c r="B574" s="269">
        <v>27</v>
      </c>
      <c r="C574" s="269">
        <v>9.9534120000000001</v>
      </c>
      <c r="D574" s="269">
        <v>6.2408080000000004</v>
      </c>
      <c r="E574" s="269">
        <v>91</v>
      </c>
      <c r="F574" s="269">
        <v>9.8369129999999991</v>
      </c>
      <c r="G574" s="269">
        <v>6.5587580000000001</v>
      </c>
      <c r="H574" s="269">
        <v>182</v>
      </c>
      <c r="I574" s="269">
        <v>9.671697</v>
      </c>
      <c r="J574" s="269">
        <v>6.7143389999999998</v>
      </c>
      <c r="K574" s="269">
        <v>350</v>
      </c>
      <c r="L574" s="269">
        <v>9.3765000000000001</v>
      </c>
      <c r="M574" s="269">
        <v>6.8395910000000004</v>
      </c>
    </row>
    <row r="575" spans="1:13" x14ac:dyDescent="0.25">
      <c r="A575" s="270">
        <v>42811</v>
      </c>
      <c r="B575" s="269">
        <v>26</v>
      </c>
      <c r="C575" s="269">
        <v>9.9551920000000003</v>
      </c>
      <c r="D575" s="269">
        <v>6.2321090000000003</v>
      </c>
      <c r="E575" s="269">
        <v>90</v>
      </c>
      <c r="F575" s="269">
        <v>9.8396570000000008</v>
      </c>
      <c r="G575" s="269">
        <v>6.5182349999999998</v>
      </c>
      <c r="H575" s="269">
        <v>181</v>
      </c>
      <c r="I575" s="269">
        <v>9.6741170000000007</v>
      </c>
      <c r="J575" s="269">
        <v>6.6999919999999999</v>
      </c>
      <c r="K575" s="269">
        <v>349</v>
      </c>
      <c r="L575" s="269">
        <v>9.3768270000000005</v>
      </c>
      <c r="M575" s="269">
        <v>6.855353</v>
      </c>
    </row>
    <row r="576" spans="1:13" x14ac:dyDescent="0.25">
      <c r="A576" s="270">
        <v>42815</v>
      </c>
      <c r="B576" s="269">
        <v>22</v>
      </c>
      <c r="C576" s="269">
        <v>9.9616310000000006</v>
      </c>
      <c r="D576" s="269">
        <v>6.3027470000000001</v>
      </c>
      <c r="E576" s="269">
        <v>86</v>
      </c>
      <c r="F576" s="269">
        <v>9.8453400000000002</v>
      </c>
      <c r="G576" s="269">
        <v>6.5758409999999996</v>
      </c>
      <c r="H576" s="269">
        <v>177</v>
      </c>
      <c r="I576" s="269">
        <v>9.6787849999999995</v>
      </c>
      <c r="J576" s="269">
        <v>6.7500070000000001</v>
      </c>
      <c r="K576" s="269">
        <v>345</v>
      </c>
      <c r="L576" s="269">
        <v>9.3836560000000002</v>
      </c>
      <c r="M576" s="269">
        <v>6.8538480000000002</v>
      </c>
    </row>
    <row r="577" spans="1:13" x14ac:dyDescent="0.25">
      <c r="A577" s="270">
        <v>42816</v>
      </c>
      <c r="B577" s="269">
        <v>21</v>
      </c>
      <c r="C577" s="269">
        <v>9.9630650000000003</v>
      </c>
      <c r="D577" s="269">
        <v>6.3551869999999999</v>
      </c>
      <c r="E577" s="269">
        <v>85</v>
      </c>
      <c r="F577" s="269">
        <v>9.846876</v>
      </c>
      <c r="G577" s="269">
        <v>6.5861010000000002</v>
      </c>
      <c r="H577" s="269">
        <v>176</v>
      </c>
      <c r="I577" s="269">
        <v>9.6817250000000001</v>
      </c>
      <c r="J577" s="269">
        <v>6.7241840000000002</v>
      </c>
      <c r="K577" s="269">
        <v>344</v>
      </c>
      <c r="L577" s="269">
        <v>9.3869749999999996</v>
      </c>
      <c r="M577" s="269">
        <v>6.8343400000000001</v>
      </c>
    </row>
    <row r="578" spans="1:13" x14ac:dyDescent="0.25">
      <c r="A578" s="270">
        <v>42817</v>
      </c>
      <c r="B578" s="269">
        <v>28</v>
      </c>
      <c r="C578" s="269">
        <v>9.9510070000000006</v>
      </c>
      <c r="D578" s="269">
        <v>6.3301129999999999</v>
      </c>
      <c r="E578" s="269">
        <v>91</v>
      </c>
      <c r="F578" s="269">
        <v>9.8370599999999992</v>
      </c>
      <c r="G578" s="269">
        <v>6.5527490000000004</v>
      </c>
      <c r="H578" s="269">
        <v>175</v>
      </c>
      <c r="I578" s="269">
        <v>9.6838990000000003</v>
      </c>
      <c r="J578" s="269">
        <v>6.7149080000000003</v>
      </c>
      <c r="K578" s="269">
        <v>343</v>
      </c>
      <c r="L578" s="269">
        <v>9.3920849999999998</v>
      </c>
      <c r="M578" s="269">
        <v>6.7934320000000001</v>
      </c>
    </row>
    <row r="579" spans="1:13" x14ac:dyDescent="0.25">
      <c r="A579" s="270">
        <v>42818</v>
      </c>
      <c r="B579" s="269">
        <v>27</v>
      </c>
      <c r="C579" s="269">
        <v>9.9527199999999993</v>
      </c>
      <c r="D579" s="269">
        <v>6.3339470000000002</v>
      </c>
      <c r="E579" s="269">
        <v>90</v>
      </c>
      <c r="F579" s="269">
        <v>9.8386619999999994</v>
      </c>
      <c r="G579" s="269">
        <v>6.5593469999999998</v>
      </c>
      <c r="H579" s="269">
        <v>174</v>
      </c>
      <c r="I579" s="269">
        <v>9.6849640000000008</v>
      </c>
      <c r="J579" s="269">
        <v>6.7300060000000004</v>
      </c>
      <c r="K579" s="269">
        <v>342</v>
      </c>
      <c r="L579" s="269">
        <v>9.3931710000000006</v>
      </c>
      <c r="M579" s="269">
        <v>6.800338</v>
      </c>
    </row>
    <row r="580" spans="1:13" x14ac:dyDescent="0.25">
      <c r="A580" s="270">
        <v>42821</v>
      </c>
      <c r="B580" s="269">
        <v>24</v>
      </c>
      <c r="C580" s="269">
        <v>9.957497</v>
      </c>
      <c r="D580" s="269">
        <v>6.4026630000000004</v>
      </c>
      <c r="E580" s="269">
        <v>87</v>
      </c>
      <c r="F580" s="269">
        <v>9.8430040000000005</v>
      </c>
      <c r="G580" s="269">
        <v>6.6000040000000002</v>
      </c>
      <c r="H580" s="269">
        <v>171</v>
      </c>
      <c r="I580" s="269">
        <v>9.6892739999999993</v>
      </c>
      <c r="J580" s="269">
        <v>6.7513829999999997</v>
      </c>
      <c r="K580" s="269">
        <v>339</v>
      </c>
      <c r="L580" s="269">
        <v>9.3945509999999999</v>
      </c>
      <c r="M580" s="269">
        <v>6.8439110000000003</v>
      </c>
    </row>
    <row r="581" spans="1:13" x14ac:dyDescent="0.25">
      <c r="A581" s="270">
        <v>42822</v>
      </c>
      <c r="B581" s="269">
        <v>23</v>
      </c>
      <c r="C581" s="269">
        <v>9.959327</v>
      </c>
      <c r="D581" s="269">
        <v>6.3922080000000001</v>
      </c>
      <c r="E581" s="269">
        <v>86</v>
      </c>
      <c r="F581" s="269">
        <v>9.8444830000000003</v>
      </c>
      <c r="G581" s="269">
        <v>6.6128549999999997</v>
      </c>
      <c r="H581" s="269">
        <v>170</v>
      </c>
      <c r="I581" s="269">
        <v>9.6898199999999992</v>
      </c>
      <c r="J581" s="269">
        <v>6.7787819999999996</v>
      </c>
      <c r="K581" s="269">
        <v>338</v>
      </c>
      <c r="L581" s="269">
        <v>9.3915819999999997</v>
      </c>
      <c r="M581" s="269">
        <v>6.9</v>
      </c>
    </row>
    <row r="582" spans="1:13" x14ac:dyDescent="0.25">
      <c r="A582" s="270">
        <v>42823</v>
      </c>
      <c r="B582" s="269">
        <v>22</v>
      </c>
      <c r="C582" s="269">
        <v>9.9612839999999991</v>
      </c>
      <c r="D582" s="269">
        <v>6.3599690000000004</v>
      </c>
      <c r="E582" s="269">
        <v>85</v>
      </c>
      <c r="F582" s="269">
        <v>9.8459269999999997</v>
      </c>
      <c r="G582" s="269">
        <v>6.6275570000000004</v>
      </c>
      <c r="H582" s="269">
        <v>169</v>
      </c>
      <c r="I582" s="269">
        <v>9.6928579999999993</v>
      </c>
      <c r="J582" s="269">
        <v>6.7499900000000004</v>
      </c>
      <c r="K582" s="269">
        <v>337</v>
      </c>
      <c r="L582" s="269">
        <v>9.3972490000000004</v>
      </c>
      <c r="M582" s="269">
        <v>6.8518809999999997</v>
      </c>
    </row>
    <row r="583" spans="1:13" x14ac:dyDescent="0.25">
      <c r="A583" s="270">
        <v>42824</v>
      </c>
      <c r="B583" s="269">
        <v>28</v>
      </c>
      <c r="C583" s="269">
        <v>9.9502869999999994</v>
      </c>
      <c r="D583" s="269">
        <v>6.4236050000000002</v>
      </c>
      <c r="E583" s="269">
        <v>91</v>
      </c>
      <c r="F583" s="269">
        <v>9.8359710000000007</v>
      </c>
      <c r="G583" s="269">
        <v>6.5972739999999996</v>
      </c>
      <c r="H583" s="269">
        <v>182</v>
      </c>
      <c r="I583" s="269">
        <v>9.6723429999999997</v>
      </c>
      <c r="J583" s="269">
        <v>6.7006800000000002</v>
      </c>
      <c r="K583" s="269">
        <v>336</v>
      </c>
      <c r="L583" s="269">
        <v>9.4023839999999996</v>
      </c>
      <c r="M583" s="269">
        <v>6.8100050000000003</v>
      </c>
    </row>
    <row r="584" spans="1:13" x14ac:dyDescent="0.25">
      <c r="A584" s="270">
        <v>42825</v>
      </c>
      <c r="B584" s="269">
        <v>27</v>
      </c>
      <c r="C584" s="269">
        <v>9.9518640000000005</v>
      </c>
      <c r="D584" s="269">
        <v>6.4491769999999997</v>
      </c>
      <c r="E584" s="269">
        <v>90</v>
      </c>
      <c r="F584" s="269">
        <v>9.8379329999999996</v>
      </c>
      <c r="G584" s="269">
        <v>6.5894740000000001</v>
      </c>
      <c r="H584" s="269">
        <v>181</v>
      </c>
      <c r="I584" s="269">
        <v>9.6722350000000006</v>
      </c>
      <c r="J584" s="269">
        <v>6.7399959999999997</v>
      </c>
      <c r="K584" s="269">
        <v>335</v>
      </c>
      <c r="L584" s="269">
        <v>9.4032339999999994</v>
      </c>
      <c r="M584" s="269">
        <v>6.8200019999999997</v>
      </c>
    </row>
    <row r="585" spans="1:13" x14ac:dyDescent="0.25">
      <c r="A585" s="270">
        <v>42828</v>
      </c>
      <c r="B585" s="269">
        <v>24</v>
      </c>
      <c r="C585" s="269">
        <v>9.9569790000000005</v>
      </c>
      <c r="D585" s="269">
        <v>6.4810319999999999</v>
      </c>
      <c r="E585" s="269">
        <v>87</v>
      </c>
      <c r="F585" s="269">
        <v>9.8431739999999994</v>
      </c>
      <c r="G585" s="269">
        <v>6.5927429999999996</v>
      </c>
      <c r="H585" s="269">
        <v>178</v>
      </c>
      <c r="I585" s="269">
        <v>9.6784180000000006</v>
      </c>
      <c r="J585" s="269">
        <v>6.7200090000000001</v>
      </c>
      <c r="K585" s="269">
        <v>332</v>
      </c>
      <c r="L585" s="269">
        <v>9.4091839999999998</v>
      </c>
      <c r="M585" s="269">
        <v>6.8087080000000002</v>
      </c>
    </row>
    <row r="586" spans="1:13" x14ac:dyDescent="0.25">
      <c r="A586" s="270">
        <v>42829</v>
      </c>
      <c r="B586" s="269">
        <v>23</v>
      </c>
      <c r="C586" s="269">
        <v>9.9588420000000006</v>
      </c>
      <c r="D586" s="269">
        <v>6.4687460000000003</v>
      </c>
      <c r="E586" s="269">
        <v>86</v>
      </c>
      <c r="F586" s="269">
        <v>9.8447030000000009</v>
      </c>
      <c r="G586" s="269">
        <v>6.6033530000000003</v>
      </c>
      <c r="H586" s="269">
        <v>177</v>
      </c>
      <c r="I586" s="269">
        <v>9.6787849999999995</v>
      </c>
      <c r="J586" s="269">
        <v>6.7500070000000001</v>
      </c>
      <c r="K586" s="269">
        <v>331</v>
      </c>
      <c r="L586" s="269">
        <v>9.4100090000000005</v>
      </c>
      <c r="M586" s="269">
        <v>6.8191439999999997</v>
      </c>
    </row>
    <row r="587" spans="1:13" x14ac:dyDescent="0.25">
      <c r="A587" s="270">
        <v>42830</v>
      </c>
      <c r="B587" s="269">
        <v>22</v>
      </c>
      <c r="C587" s="269">
        <v>9.9607100000000006</v>
      </c>
      <c r="D587" s="269">
        <v>6.4546330000000003</v>
      </c>
      <c r="E587" s="269">
        <v>85</v>
      </c>
      <c r="F587" s="269">
        <v>9.8465679999999995</v>
      </c>
      <c r="G587" s="269">
        <v>6.5995549999999996</v>
      </c>
      <c r="H587" s="269">
        <v>176</v>
      </c>
      <c r="I587" s="269">
        <v>9.6832919999999998</v>
      </c>
      <c r="J587" s="269">
        <v>6.6899959999999998</v>
      </c>
      <c r="K587" s="269">
        <v>330</v>
      </c>
      <c r="L587" s="269">
        <v>9.4140189999999997</v>
      </c>
      <c r="M587" s="269">
        <v>6.7904260000000001</v>
      </c>
    </row>
    <row r="588" spans="1:13" x14ac:dyDescent="0.25">
      <c r="A588" s="270">
        <v>42831</v>
      </c>
      <c r="B588" s="269">
        <v>28</v>
      </c>
      <c r="C588" s="269">
        <v>9.9498650000000008</v>
      </c>
      <c r="D588" s="269">
        <v>6.4784079999999999</v>
      </c>
      <c r="E588" s="269">
        <v>91</v>
      </c>
      <c r="F588" s="269">
        <v>9.8361490000000007</v>
      </c>
      <c r="G588" s="269">
        <v>6.589995</v>
      </c>
      <c r="H588" s="269">
        <v>175</v>
      </c>
      <c r="I588" s="269">
        <v>9.6825130000000001</v>
      </c>
      <c r="J588" s="269">
        <v>6.7453159999999999</v>
      </c>
      <c r="K588" s="269">
        <v>329</v>
      </c>
      <c r="L588" s="269">
        <v>9.4157489999999999</v>
      </c>
      <c r="M588" s="269">
        <v>6.7897100000000004</v>
      </c>
    </row>
    <row r="589" spans="1:13" x14ac:dyDescent="0.25">
      <c r="A589" s="270">
        <v>42832</v>
      </c>
      <c r="B589" s="269">
        <v>27</v>
      </c>
      <c r="C589" s="269">
        <v>9.9518579999999996</v>
      </c>
      <c r="D589" s="269">
        <v>6.4499849999999999</v>
      </c>
      <c r="E589" s="269">
        <v>90</v>
      </c>
      <c r="F589" s="269">
        <v>9.8374819999999996</v>
      </c>
      <c r="G589" s="269">
        <v>6.6081139999999996</v>
      </c>
      <c r="H589" s="269">
        <v>174</v>
      </c>
      <c r="I589" s="269">
        <v>9.6846910000000008</v>
      </c>
      <c r="J589" s="269">
        <v>6.736027</v>
      </c>
      <c r="K589" s="269">
        <v>328</v>
      </c>
      <c r="L589" s="269">
        <v>9.4163709999999998</v>
      </c>
      <c r="M589" s="269">
        <v>6.8027100000000003</v>
      </c>
    </row>
    <row r="590" spans="1:13" x14ac:dyDescent="0.25">
      <c r="A590" s="270">
        <v>42835</v>
      </c>
      <c r="B590" s="269">
        <v>24</v>
      </c>
      <c r="C590" s="269">
        <v>9.9569860000000006</v>
      </c>
      <c r="D590" s="269">
        <v>6.4799730000000002</v>
      </c>
      <c r="E590" s="269">
        <v>87</v>
      </c>
      <c r="F590" s="269">
        <v>9.8419819999999998</v>
      </c>
      <c r="G590" s="269">
        <v>6.6436580000000003</v>
      </c>
      <c r="H590" s="269">
        <v>171</v>
      </c>
      <c r="I590" s="269">
        <v>9.6873959999999997</v>
      </c>
      <c r="J590" s="269">
        <v>6.7935049999999997</v>
      </c>
      <c r="K590" s="269">
        <v>325</v>
      </c>
      <c r="L590" s="269">
        <v>9.4227249999999998</v>
      </c>
      <c r="M590" s="269">
        <v>6.7861799999999999</v>
      </c>
    </row>
    <row r="591" spans="1:13" x14ac:dyDescent="0.25">
      <c r="A591" s="270">
        <v>42836</v>
      </c>
      <c r="B591" s="269">
        <v>23</v>
      </c>
      <c r="C591" s="269">
        <v>9.9585190000000008</v>
      </c>
      <c r="D591" s="269">
        <v>6.5197229999999999</v>
      </c>
      <c r="E591" s="269">
        <v>86</v>
      </c>
      <c r="F591" s="269">
        <v>9.8438549999999996</v>
      </c>
      <c r="G591" s="269">
        <v>6.6399819999999998</v>
      </c>
      <c r="H591" s="269">
        <v>170</v>
      </c>
      <c r="I591" s="269">
        <v>9.6897660000000005</v>
      </c>
      <c r="J591" s="269">
        <v>6.78</v>
      </c>
      <c r="K591" s="269">
        <v>359</v>
      </c>
      <c r="L591" s="269">
        <v>9.3590199999999992</v>
      </c>
      <c r="M591" s="269">
        <v>6.8678710000000001</v>
      </c>
    </row>
    <row r="592" spans="1:13" x14ac:dyDescent="0.25">
      <c r="A592" s="270">
        <v>42837</v>
      </c>
      <c r="B592" s="269">
        <v>29</v>
      </c>
      <c r="C592" s="269">
        <v>9.9479199999999999</v>
      </c>
      <c r="D592" s="269">
        <v>6.4989499999999998</v>
      </c>
      <c r="E592" s="269">
        <v>92</v>
      </c>
      <c r="F592" s="269">
        <v>9.8328690000000005</v>
      </c>
      <c r="G592" s="269">
        <v>6.6510689999999997</v>
      </c>
      <c r="H592" s="269">
        <v>183</v>
      </c>
      <c r="I592" s="269">
        <v>9.6660679999999992</v>
      </c>
      <c r="J592" s="269">
        <v>6.7960979999999998</v>
      </c>
      <c r="K592" s="269">
        <v>358</v>
      </c>
      <c r="L592" s="269">
        <v>9.3608980000000006</v>
      </c>
      <c r="M592" s="269">
        <v>6.8654989999999998</v>
      </c>
    </row>
    <row r="593" spans="1:13" x14ac:dyDescent="0.25">
      <c r="A593" s="270">
        <v>42842</v>
      </c>
      <c r="B593" s="269">
        <v>24</v>
      </c>
      <c r="C593" s="269">
        <v>9.9569369999999999</v>
      </c>
      <c r="D593" s="269">
        <v>6.487387</v>
      </c>
      <c r="E593" s="269">
        <v>87</v>
      </c>
      <c r="F593" s="269">
        <v>9.8418170000000007</v>
      </c>
      <c r="G593" s="269">
        <v>6.6507059999999996</v>
      </c>
      <c r="H593" s="269">
        <v>178</v>
      </c>
      <c r="I593" s="269">
        <v>9.676444</v>
      </c>
      <c r="J593" s="269">
        <v>6.7626379999999999</v>
      </c>
      <c r="K593" s="269">
        <v>353</v>
      </c>
      <c r="L593" s="269">
        <v>9.3731580000000001</v>
      </c>
      <c r="M593" s="269">
        <v>6.8202449999999999</v>
      </c>
    </row>
    <row r="594" spans="1:13" x14ac:dyDescent="0.25">
      <c r="A594" s="270">
        <v>42843</v>
      </c>
      <c r="B594" s="269">
        <v>23</v>
      </c>
      <c r="C594" s="269">
        <v>9.9590770000000006</v>
      </c>
      <c r="D594" s="269">
        <v>6.4316589999999998</v>
      </c>
      <c r="E594" s="269">
        <v>86</v>
      </c>
      <c r="F594" s="269">
        <v>9.843439</v>
      </c>
      <c r="G594" s="269">
        <v>6.6579540000000001</v>
      </c>
      <c r="H594" s="269">
        <v>177</v>
      </c>
      <c r="I594" s="269">
        <v>9.6787849999999995</v>
      </c>
      <c r="J594" s="269">
        <v>6.7500070000000001</v>
      </c>
      <c r="K594" s="269">
        <v>352</v>
      </c>
      <c r="L594" s="269">
        <v>9.3748690000000003</v>
      </c>
      <c r="M594" s="269">
        <v>6.819706</v>
      </c>
    </row>
    <row r="595" spans="1:13" x14ac:dyDescent="0.25">
      <c r="A595" s="270">
        <v>42844</v>
      </c>
      <c r="B595" s="269">
        <v>22</v>
      </c>
      <c r="C595" s="269">
        <v>9.9606560000000002</v>
      </c>
      <c r="D595" s="269">
        <v>6.4635389999999999</v>
      </c>
      <c r="E595" s="269">
        <v>85</v>
      </c>
      <c r="F595" s="269">
        <v>9.845656</v>
      </c>
      <c r="G595" s="269">
        <v>6.6393969999999998</v>
      </c>
      <c r="H595" s="269">
        <v>176</v>
      </c>
      <c r="I595" s="269">
        <v>9.6805439999999994</v>
      </c>
      <c r="J595" s="269">
        <v>6.7499589999999996</v>
      </c>
      <c r="K595" s="269">
        <v>351</v>
      </c>
      <c r="L595" s="269">
        <v>9.3758060000000008</v>
      </c>
      <c r="M595" s="269">
        <v>6.8282020000000001</v>
      </c>
    </row>
    <row r="596" spans="1:13" x14ac:dyDescent="0.25">
      <c r="A596" s="270">
        <v>42845</v>
      </c>
      <c r="B596" s="269">
        <v>28</v>
      </c>
      <c r="C596" s="269">
        <v>9.9499300000000002</v>
      </c>
      <c r="D596" s="269">
        <v>6.4699669999999996</v>
      </c>
      <c r="E596" s="269">
        <v>91</v>
      </c>
      <c r="F596" s="269">
        <v>9.8354769999999991</v>
      </c>
      <c r="G596" s="269">
        <v>6.6174749999999998</v>
      </c>
      <c r="H596" s="269">
        <v>175</v>
      </c>
      <c r="I596" s="269">
        <v>9.6827550000000002</v>
      </c>
      <c r="J596" s="269">
        <v>6.7400060000000002</v>
      </c>
      <c r="K596" s="269">
        <v>350</v>
      </c>
      <c r="L596" s="269">
        <v>9.377948</v>
      </c>
      <c r="M596" s="269">
        <v>6.822654</v>
      </c>
    </row>
    <row r="597" spans="1:13" x14ac:dyDescent="0.25">
      <c r="A597" s="270">
        <v>42846</v>
      </c>
      <c r="B597" s="269">
        <v>27</v>
      </c>
      <c r="C597" s="269">
        <v>9.9520669999999996</v>
      </c>
      <c r="D597" s="269">
        <v>6.4218489999999999</v>
      </c>
      <c r="E597" s="269">
        <v>90</v>
      </c>
      <c r="F597" s="269">
        <v>9.8371589999999998</v>
      </c>
      <c r="G597" s="269">
        <v>6.6214649999999997</v>
      </c>
      <c r="H597" s="269">
        <v>174</v>
      </c>
      <c r="I597" s="269">
        <v>9.6836040000000008</v>
      </c>
      <c r="J597" s="269">
        <v>6.760008</v>
      </c>
      <c r="K597" s="269">
        <v>349</v>
      </c>
      <c r="L597" s="269">
        <v>9.374727</v>
      </c>
      <c r="M597" s="269">
        <v>6.8799950000000001</v>
      </c>
    </row>
    <row r="598" spans="1:13" x14ac:dyDescent="0.25">
      <c r="A598" s="270">
        <v>42849</v>
      </c>
      <c r="B598" s="269">
        <v>24</v>
      </c>
      <c r="C598" s="269">
        <v>9.9571120000000004</v>
      </c>
      <c r="D598" s="269">
        <v>6.4609100000000002</v>
      </c>
      <c r="E598" s="269">
        <v>87</v>
      </c>
      <c r="F598" s="269">
        <v>9.8418340000000004</v>
      </c>
      <c r="G598" s="269">
        <v>6.6499800000000002</v>
      </c>
      <c r="H598" s="269">
        <v>171</v>
      </c>
      <c r="I598" s="269">
        <v>9.6879249999999999</v>
      </c>
      <c r="J598" s="269">
        <v>6.7816380000000001</v>
      </c>
      <c r="K598" s="269">
        <v>346</v>
      </c>
      <c r="L598" s="269">
        <v>9.3788590000000003</v>
      </c>
      <c r="M598" s="269">
        <v>6.890752</v>
      </c>
    </row>
    <row r="599" spans="1:13" x14ac:dyDescent="0.25">
      <c r="A599" s="270">
        <v>42850</v>
      </c>
      <c r="B599" s="269">
        <v>23</v>
      </c>
      <c r="C599" s="269">
        <v>9.9586419999999993</v>
      </c>
      <c r="D599" s="269">
        <v>6.5003099999999998</v>
      </c>
      <c r="E599" s="269">
        <v>86</v>
      </c>
      <c r="F599" s="269">
        <v>9.8431479999999993</v>
      </c>
      <c r="G599" s="269">
        <v>6.6705259999999997</v>
      </c>
      <c r="H599" s="269">
        <v>170</v>
      </c>
      <c r="I599" s="269">
        <v>9.6885340000000006</v>
      </c>
      <c r="J599" s="269">
        <v>6.8077899999999998</v>
      </c>
      <c r="K599" s="269">
        <v>345</v>
      </c>
      <c r="L599" s="269">
        <v>9.3747589999999992</v>
      </c>
      <c r="M599" s="269">
        <v>6.9593829999999999</v>
      </c>
    </row>
    <row r="600" spans="1:13" x14ac:dyDescent="0.25">
      <c r="A600" s="270">
        <v>42851</v>
      </c>
      <c r="B600" s="269">
        <v>22</v>
      </c>
      <c r="C600" s="269">
        <v>9.9605329999999999</v>
      </c>
      <c r="D600" s="269">
        <v>6.4838259999999996</v>
      </c>
      <c r="E600" s="269">
        <v>85</v>
      </c>
      <c r="F600" s="269">
        <v>9.8452490000000008</v>
      </c>
      <c r="G600" s="269">
        <v>6.6571809999999996</v>
      </c>
      <c r="H600" s="269">
        <v>169</v>
      </c>
      <c r="I600" s="269">
        <v>9.6887000000000008</v>
      </c>
      <c r="J600" s="269">
        <v>6.8443059999999996</v>
      </c>
      <c r="K600" s="269">
        <v>344</v>
      </c>
      <c r="L600" s="269">
        <v>9.3698689999999996</v>
      </c>
      <c r="M600" s="269">
        <v>7.0378720000000001</v>
      </c>
    </row>
    <row r="601" spans="1:13" x14ac:dyDescent="0.25">
      <c r="A601" s="270">
        <v>42852</v>
      </c>
      <c r="B601" s="269">
        <v>28</v>
      </c>
      <c r="C601" s="269">
        <v>9.9494939999999996</v>
      </c>
      <c r="D601" s="269">
        <v>6.5265919999999999</v>
      </c>
      <c r="E601" s="269">
        <v>91</v>
      </c>
      <c r="F601" s="269">
        <v>9.8337489999999992</v>
      </c>
      <c r="G601" s="269">
        <v>6.6881539999999999</v>
      </c>
      <c r="H601" s="269">
        <v>182</v>
      </c>
      <c r="I601" s="269">
        <v>9.6646839999999994</v>
      </c>
      <c r="J601" s="269">
        <v>6.862743</v>
      </c>
      <c r="K601" s="269">
        <v>364</v>
      </c>
      <c r="L601" s="269">
        <v>9.3362870000000004</v>
      </c>
      <c r="M601" s="269">
        <v>7.0308409999999997</v>
      </c>
    </row>
    <row r="602" spans="1:13" x14ac:dyDescent="0.25">
      <c r="A602" s="270">
        <v>42853</v>
      </c>
      <c r="B602" s="269">
        <v>27</v>
      </c>
      <c r="C602" s="269">
        <v>9.9513379999999998</v>
      </c>
      <c r="D602" s="269">
        <v>6.5199939999999996</v>
      </c>
      <c r="E602" s="269">
        <v>90</v>
      </c>
      <c r="F602" s="269">
        <v>9.8355750000000004</v>
      </c>
      <c r="G602" s="269">
        <v>6.6869500000000004</v>
      </c>
      <c r="H602" s="269">
        <v>181</v>
      </c>
      <c r="I602" s="269">
        <v>9.6665939999999999</v>
      </c>
      <c r="J602" s="269">
        <v>6.8599959999999998</v>
      </c>
      <c r="K602" s="269">
        <v>363</v>
      </c>
      <c r="L602" s="269">
        <v>9.3389430000000004</v>
      </c>
      <c r="M602" s="269">
        <v>7.0199990000000003</v>
      </c>
    </row>
    <row r="603" spans="1:13" x14ac:dyDescent="0.25">
      <c r="A603" s="270">
        <v>42857</v>
      </c>
      <c r="B603" s="269">
        <v>23</v>
      </c>
      <c r="C603" s="269">
        <v>9.9587559999999993</v>
      </c>
      <c r="D603" s="269">
        <v>6.4823180000000002</v>
      </c>
      <c r="E603" s="269">
        <v>86</v>
      </c>
      <c r="F603" s="269">
        <v>9.8424630000000004</v>
      </c>
      <c r="G603" s="269">
        <v>6.7001239999999997</v>
      </c>
      <c r="H603" s="269">
        <v>177</v>
      </c>
      <c r="I603" s="269">
        <v>9.6723409999999994</v>
      </c>
      <c r="J603" s="269">
        <v>6.8900079999999999</v>
      </c>
      <c r="K603" s="269">
        <v>359</v>
      </c>
      <c r="L603" s="269">
        <v>9.3476490000000005</v>
      </c>
      <c r="M603" s="269">
        <v>6.9982100000000003</v>
      </c>
    </row>
    <row r="604" spans="1:13" x14ac:dyDescent="0.25">
      <c r="A604" s="270">
        <v>42858</v>
      </c>
      <c r="B604" s="269">
        <v>22</v>
      </c>
      <c r="C604" s="269">
        <v>9.9604529999999993</v>
      </c>
      <c r="D604" s="269">
        <v>6.4970210000000002</v>
      </c>
      <c r="E604" s="269">
        <v>85</v>
      </c>
      <c r="F604" s="269">
        <v>9.8442380000000007</v>
      </c>
      <c r="G604" s="269">
        <v>6.7013610000000003</v>
      </c>
      <c r="H604" s="269">
        <v>176</v>
      </c>
      <c r="I604" s="269">
        <v>9.6741320000000002</v>
      </c>
      <c r="J604" s="269">
        <v>6.8900050000000004</v>
      </c>
      <c r="K604" s="269">
        <v>358</v>
      </c>
      <c r="L604" s="269">
        <v>9.3493720000000007</v>
      </c>
      <c r="M604" s="269">
        <v>6.9979329999999997</v>
      </c>
    </row>
    <row r="605" spans="1:13" x14ac:dyDescent="0.25">
      <c r="A605" s="270">
        <v>42859</v>
      </c>
      <c r="B605" s="269">
        <v>28</v>
      </c>
      <c r="C605" s="269">
        <v>9.9513289999999994</v>
      </c>
      <c r="D605" s="269">
        <v>6.2883060000000004</v>
      </c>
      <c r="E605" s="269">
        <v>91</v>
      </c>
      <c r="F605" s="269">
        <v>9.8347359999999995</v>
      </c>
      <c r="G605" s="269">
        <v>6.64778</v>
      </c>
      <c r="H605" s="269">
        <v>175</v>
      </c>
      <c r="I605" s="269">
        <v>9.6761140000000001</v>
      </c>
      <c r="J605" s="269">
        <v>6.8858199999999998</v>
      </c>
      <c r="K605" s="269">
        <v>357</v>
      </c>
      <c r="L605" s="269">
        <v>9.3471440000000001</v>
      </c>
      <c r="M605" s="269">
        <v>7.0432439999999996</v>
      </c>
    </row>
    <row r="606" spans="1:13" x14ac:dyDescent="0.25">
      <c r="A606" s="270">
        <v>42860</v>
      </c>
      <c r="B606" s="269">
        <v>27</v>
      </c>
      <c r="C606" s="269">
        <v>9.951295</v>
      </c>
      <c r="D606" s="269">
        <v>6.5257839999999998</v>
      </c>
      <c r="E606" s="269">
        <v>90</v>
      </c>
      <c r="F606" s="269">
        <v>9.835388</v>
      </c>
      <c r="G606" s="269">
        <v>6.6946830000000004</v>
      </c>
      <c r="H606" s="269">
        <v>174</v>
      </c>
      <c r="I606" s="269">
        <v>9.6771379999999994</v>
      </c>
      <c r="J606" s="269">
        <v>6.902768</v>
      </c>
      <c r="K606" s="269">
        <v>356</v>
      </c>
      <c r="L606" s="269">
        <v>9.3487659999999995</v>
      </c>
      <c r="M606" s="269">
        <v>7.0442580000000001</v>
      </c>
    </row>
    <row r="607" spans="1:13" x14ac:dyDescent="0.25">
      <c r="A607" s="270">
        <v>42863</v>
      </c>
      <c r="B607" s="269">
        <v>24</v>
      </c>
      <c r="C607" s="269">
        <v>9.9566549999999996</v>
      </c>
      <c r="D607" s="269">
        <v>6.5300549999999999</v>
      </c>
      <c r="E607" s="269">
        <v>87</v>
      </c>
      <c r="F607" s="269">
        <v>9.8404600000000002</v>
      </c>
      <c r="G607" s="269">
        <v>6.7086860000000001</v>
      </c>
      <c r="H607" s="269">
        <v>171</v>
      </c>
      <c r="I607" s="269">
        <v>9.6816999999999993</v>
      </c>
      <c r="J607" s="269">
        <v>6.92136</v>
      </c>
      <c r="K607" s="269">
        <v>353</v>
      </c>
      <c r="L607" s="269">
        <v>9.3526769999999999</v>
      </c>
      <c r="M607" s="269">
        <v>7.0585079999999998</v>
      </c>
    </row>
    <row r="608" spans="1:13" x14ac:dyDescent="0.25">
      <c r="A608" s="270">
        <v>42864</v>
      </c>
      <c r="B608" s="269">
        <v>23</v>
      </c>
      <c r="C608" s="269">
        <v>9.9587129999999995</v>
      </c>
      <c r="D608" s="269">
        <v>6.4891050000000003</v>
      </c>
      <c r="E608" s="269">
        <v>86</v>
      </c>
      <c r="F608" s="269">
        <v>9.8410539999999997</v>
      </c>
      <c r="G608" s="269">
        <v>6.7610169999999998</v>
      </c>
      <c r="H608" s="269">
        <v>170</v>
      </c>
      <c r="I608" s="269">
        <v>9.6826209999999993</v>
      </c>
      <c r="J608" s="269">
        <v>6.941268</v>
      </c>
      <c r="K608" s="269">
        <v>352</v>
      </c>
      <c r="L608" s="269">
        <v>9.3534089999999992</v>
      </c>
      <c r="M608" s="269">
        <v>7.0700019999999997</v>
      </c>
    </row>
    <row r="609" spans="1:13" x14ac:dyDescent="0.25">
      <c r="A609" s="270">
        <v>42865</v>
      </c>
      <c r="B609" s="269">
        <v>22</v>
      </c>
      <c r="C609" s="269">
        <v>9.9604990000000004</v>
      </c>
      <c r="D609" s="269">
        <v>6.4894340000000001</v>
      </c>
      <c r="E609" s="269">
        <v>85</v>
      </c>
      <c r="F609" s="269">
        <v>9.8426709999999993</v>
      </c>
      <c r="G609" s="269">
        <v>6.7698549999999997</v>
      </c>
      <c r="H609" s="269">
        <v>169</v>
      </c>
      <c r="I609" s="269">
        <v>9.6836389999999994</v>
      </c>
      <c r="J609" s="269">
        <v>6.9592130000000001</v>
      </c>
      <c r="K609" s="269">
        <v>351</v>
      </c>
      <c r="L609" s="269">
        <v>9.3534210000000009</v>
      </c>
      <c r="M609" s="269">
        <v>7.0900040000000004</v>
      </c>
    </row>
    <row r="610" spans="1:13" x14ac:dyDescent="0.25">
      <c r="A610" s="270">
        <v>42866</v>
      </c>
      <c r="B610" s="269">
        <v>28</v>
      </c>
      <c r="C610" s="269">
        <v>9.9496859999999998</v>
      </c>
      <c r="D610" s="269">
        <v>6.5016550000000004</v>
      </c>
      <c r="E610" s="269">
        <v>91</v>
      </c>
      <c r="F610" s="269">
        <v>9.8316409999999994</v>
      </c>
      <c r="G610" s="269">
        <v>6.7744090000000003</v>
      </c>
      <c r="H610" s="269">
        <v>182</v>
      </c>
      <c r="I610" s="269">
        <v>9.6602259999999998</v>
      </c>
      <c r="J610" s="269">
        <v>6.957192</v>
      </c>
      <c r="K610" s="269">
        <v>350</v>
      </c>
      <c r="L610" s="269">
        <v>9.3568470000000001</v>
      </c>
      <c r="M610" s="269">
        <v>7.0699969999999999</v>
      </c>
    </row>
    <row r="611" spans="1:13" x14ac:dyDescent="0.25">
      <c r="A611" s="270">
        <v>42867</v>
      </c>
      <c r="B611" s="269">
        <v>27</v>
      </c>
      <c r="C611" s="269">
        <v>9.9513149999999992</v>
      </c>
      <c r="D611" s="269">
        <v>6.523091</v>
      </c>
      <c r="E611" s="269">
        <v>90</v>
      </c>
      <c r="F611" s="269">
        <v>9.8337909999999997</v>
      </c>
      <c r="G611" s="269">
        <v>6.7607290000000004</v>
      </c>
      <c r="H611" s="269">
        <v>181</v>
      </c>
      <c r="I611" s="269">
        <v>9.6633519999999997</v>
      </c>
      <c r="J611" s="269">
        <v>6.9290260000000004</v>
      </c>
      <c r="K611" s="269">
        <v>349</v>
      </c>
      <c r="L611" s="269">
        <v>9.3602299999999996</v>
      </c>
      <c r="M611" s="269">
        <v>7.0504110000000004</v>
      </c>
    </row>
    <row r="612" spans="1:13" x14ac:dyDescent="0.25">
      <c r="A612" s="270">
        <v>42870</v>
      </c>
      <c r="B612" s="269">
        <v>24</v>
      </c>
      <c r="C612" s="269">
        <v>9.9564640000000004</v>
      </c>
      <c r="D612" s="269">
        <v>6.5589550000000001</v>
      </c>
      <c r="E612" s="269">
        <v>87</v>
      </c>
      <c r="F612" s="269">
        <v>9.8392660000000003</v>
      </c>
      <c r="G612" s="269">
        <v>6.7597139999999998</v>
      </c>
      <c r="H612" s="269">
        <v>178</v>
      </c>
      <c r="I612" s="269">
        <v>9.6686750000000004</v>
      </c>
      <c r="J612" s="269">
        <v>6.9305830000000004</v>
      </c>
      <c r="K612" s="269">
        <v>346</v>
      </c>
      <c r="L612" s="269">
        <v>9.3662109999999998</v>
      </c>
      <c r="M612" s="269">
        <v>7.040559</v>
      </c>
    </row>
    <row r="613" spans="1:13" x14ac:dyDescent="0.25">
      <c r="A613" s="270">
        <v>42871</v>
      </c>
      <c r="B613" s="269">
        <v>23</v>
      </c>
      <c r="C613" s="269">
        <v>9.9582680000000003</v>
      </c>
      <c r="D613" s="269">
        <v>6.5593389999999996</v>
      </c>
      <c r="E613" s="269">
        <v>86</v>
      </c>
      <c r="F613" s="269">
        <v>9.8396899999999992</v>
      </c>
      <c r="G613" s="269">
        <v>6.8199820000000004</v>
      </c>
      <c r="H613" s="269">
        <v>177</v>
      </c>
      <c r="I613" s="269">
        <v>9.6686630000000005</v>
      </c>
      <c r="J613" s="269">
        <v>6.9699989999999996</v>
      </c>
      <c r="K613" s="269">
        <v>345</v>
      </c>
      <c r="L613" s="269">
        <v>9.3686880000000006</v>
      </c>
      <c r="M613" s="269">
        <v>7.0315110000000001</v>
      </c>
    </row>
    <row r="614" spans="1:13" x14ac:dyDescent="0.25">
      <c r="A614" s="270">
        <v>42872</v>
      </c>
      <c r="B614" s="269">
        <v>22</v>
      </c>
      <c r="C614" s="269">
        <v>9.9601889999999997</v>
      </c>
      <c r="D614" s="269">
        <v>6.5405660000000001</v>
      </c>
      <c r="E614" s="269">
        <v>85</v>
      </c>
      <c r="F614" s="269">
        <v>9.84267</v>
      </c>
      <c r="G614" s="269">
        <v>6.7698989999999997</v>
      </c>
      <c r="H614" s="269">
        <v>176</v>
      </c>
      <c r="I614" s="269">
        <v>9.6715619999999998</v>
      </c>
      <c r="J614" s="269">
        <v>6.9461890000000004</v>
      </c>
      <c r="K614" s="269">
        <v>344</v>
      </c>
      <c r="L614" s="269">
        <v>9.3714069999999996</v>
      </c>
      <c r="M614" s="269">
        <v>7.0195420000000004</v>
      </c>
    </row>
    <row r="615" spans="1:13" x14ac:dyDescent="0.25">
      <c r="A615" s="270">
        <v>42873</v>
      </c>
      <c r="B615" s="269">
        <v>28</v>
      </c>
      <c r="C615" s="269">
        <v>9.948143</v>
      </c>
      <c r="D615" s="269">
        <v>6.7020840000000002</v>
      </c>
      <c r="E615" s="269">
        <v>91</v>
      </c>
      <c r="F615" s="269">
        <v>9.8308400000000002</v>
      </c>
      <c r="G615" s="269">
        <v>6.807194</v>
      </c>
      <c r="H615" s="269">
        <v>175</v>
      </c>
      <c r="I615" s="269">
        <v>9.6726019999999995</v>
      </c>
      <c r="J615" s="269">
        <v>6.963012</v>
      </c>
      <c r="K615" s="269">
        <v>343</v>
      </c>
      <c r="L615" s="269">
        <v>9.362425</v>
      </c>
      <c r="M615" s="269">
        <v>7.1474529999999996</v>
      </c>
    </row>
    <row r="616" spans="1:13" x14ac:dyDescent="0.25">
      <c r="A616" s="270">
        <v>42874</v>
      </c>
      <c r="B616" s="269">
        <v>27</v>
      </c>
      <c r="C616" s="269">
        <v>9.9495690000000003</v>
      </c>
      <c r="D616" s="269">
        <v>6.758216</v>
      </c>
      <c r="E616" s="269">
        <v>90</v>
      </c>
      <c r="F616" s="269">
        <v>9.8310049999999993</v>
      </c>
      <c r="G616" s="269">
        <v>6.8760009999999996</v>
      </c>
      <c r="H616" s="269">
        <v>174</v>
      </c>
      <c r="I616" s="269">
        <v>9.6713869999999993</v>
      </c>
      <c r="J616" s="269">
        <v>7.0299009999999997</v>
      </c>
      <c r="K616" s="269">
        <v>342</v>
      </c>
      <c r="L616" s="269">
        <v>9.3597900000000003</v>
      </c>
      <c r="M616" s="269">
        <v>7.2000039999999998</v>
      </c>
    </row>
    <row r="617" spans="1:13" x14ac:dyDescent="0.25">
      <c r="A617" s="270">
        <v>42877</v>
      </c>
      <c r="B617" s="269">
        <v>24</v>
      </c>
      <c r="C617" s="269">
        <v>9.9551739999999995</v>
      </c>
      <c r="D617" s="269">
        <v>6.7541760000000002</v>
      </c>
      <c r="E617" s="269">
        <v>87</v>
      </c>
      <c r="F617" s="269">
        <v>9.8355709999999998</v>
      </c>
      <c r="G617" s="269">
        <v>6.9177059999999999</v>
      </c>
      <c r="H617" s="269">
        <v>171</v>
      </c>
      <c r="I617" s="269">
        <v>9.6754499999999997</v>
      </c>
      <c r="J617" s="269">
        <v>7.0618230000000004</v>
      </c>
      <c r="K617" s="269">
        <v>339</v>
      </c>
      <c r="L617" s="269">
        <v>9.3629029999999993</v>
      </c>
      <c r="M617" s="269">
        <v>7.2259979999999997</v>
      </c>
    </row>
    <row r="618" spans="1:13" x14ac:dyDescent="0.25">
      <c r="A618" s="270">
        <v>42878</v>
      </c>
      <c r="B618" s="269">
        <v>23</v>
      </c>
      <c r="C618" s="269">
        <v>9.9574400000000001</v>
      </c>
      <c r="D618" s="269">
        <v>6.6900380000000004</v>
      </c>
      <c r="E618" s="269">
        <v>86</v>
      </c>
      <c r="F618" s="269">
        <v>9.836684</v>
      </c>
      <c r="G618" s="269">
        <v>6.9499880000000003</v>
      </c>
      <c r="H618" s="269">
        <v>170</v>
      </c>
      <c r="I618" s="269">
        <v>9.6764589999999995</v>
      </c>
      <c r="J618" s="269">
        <v>7.0805410000000002</v>
      </c>
      <c r="K618" s="269">
        <v>338</v>
      </c>
      <c r="L618" s="269">
        <v>9.3643330000000002</v>
      </c>
      <c r="M618" s="269">
        <v>7.2300050000000002</v>
      </c>
    </row>
    <row r="619" spans="1:13" x14ac:dyDescent="0.25">
      <c r="A619" s="270">
        <v>42879</v>
      </c>
      <c r="B619" s="269">
        <v>22</v>
      </c>
      <c r="C619" s="269">
        <v>9.9592829999999992</v>
      </c>
      <c r="D619" s="269">
        <v>6.6900219999999999</v>
      </c>
      <c r="E619" s="269">
        <v>85</v>
      </c>
      <c r="F619" s="269">
        <v>9.8383199999999995</v>
      </c>
      <c r="G619" s="269">
        <v>6.9601550000000003</v>
      </c>
      <c r="H619" s="269">
        <v>169</v>
      </c>
      <c r="I619" s="269">
        <v>9.6773550000000004</v>
      </c>
      <c r="J619" s="269">
        <v>7.1020560000000001</v>
      </c>
      <c r="K619" s="269">
        <v>337</v>
      </c>
      <c r="L619" s="269">
        <v>9.3652189999999997</v>
      </c>
      <c r="M619" s="269">
        <v>7.2406670000000002</v>
      </c>
    </row>
    <row r="620" spans="1:13" x14ac:dyDescent="0.25">
      <c r="A620" s="270">
        <v>42880</v>
      </c>
      <c r="B620" s="269">
        <v>28</v>
      </c>
      <c r="C620" s="269">
        <v>9.9481590000000004</v>
      </c>
      <c r="D620" s="269">
        <v>6.700005</v>
      </c>
      <c r="E620" s="269">
        <v>91</v>
      </c>
      <c r="F620" s="269">
        <v>9.8273530000000004</v>
      </c>
      <c r="G620" s="269">
        <v>6.9499810000000002</v>
      </c>
      <c r="H620" s="269">
        <v>182</v>
      </c>
      <c r="I620" s="269">
        <v>9.6547049999999999</v>
      </c>
      <c r="J620" s="269">
        <v>7.0742820000000002</v>
      </c>
      <c r="K620" s="269">
        <v>336</v>
      </c>
      <c r="L620" s="269">
        <v>9.367858</v>
      </c>
      <c r="M620" s="269">
        <v>7.2299879999999996</v>
      </c>
    </row>
    <row r="621" spans="1:13" x14ac:dyDescent="0.25">
      <c r="A621" s="270">
        <v>42881</v>
      </c>
      <c r="B621" s="269">
        <v>27</v>
      </c>
      <c r="C621" s="269">
        <v>9.9499860000000009</v>
      </c>
      <c r="D621" s="269">
        <v>6.7020530000000003</v>
      </c>
      <c r="E621" s="269">
        <v>90</v>
      </c>
      <c r="F621" s="269">
        <v>9.8279209999999999</v>
      </c>
      <c r="G621" s="269">
        <v>7.003679</v>
      </c>
      <c r="H621" s="269">
        <v>181</v>
      </c>
      <c r="I621" s="269">
        <v>9.6534499999999994</v>
      </c>
      <c r="J621" s="269">
        <v>7.1401490000000001</v>
      </c>
      <c r="K621" s="269">
        <v>335</v>
      </c>
      <c r="L621" s="269">
        <v>9.3671699999999998</v>
      </c>
      <c r="M621" s="269">
        <v>7.259995</v>
      </c>
    </row>
    <row r="622" spans="1:13" x14ac:dyDescent="0.25">
      <c r="A622" s="270">
        <v>42884</v>
      </c>
      <c r="B622" s="269">
        <v>24</v>
      </c>
      <c r="C622" s="269">
        <v>9.9551409999999994</v>
      </c>
      <c r="D622" s="269">
        <v>6.7591710000000003</v>
      </c>
      <c r="E622" s="269">
        <v>87</v>
      </c>
      <c r="F622" s="269">
        <v>9.8336469999999991</v>
      </c>
      <c r="G622" s="269">
        <v>7.0000200000000001</v>
      </c>
      <c r="H622" s="269">
        <v>178</v>
      </c>
      <c r="I622" s="269">
        <v>9.6577900000000003</v>
      </c>
      <c r="J622" s="269">
        <v>7.1663399999999999</v>
      </c>
      <c r="K622" s="269">
        <v>332</v>
      </c>
      <c r="L622" s="269">
        <v>9.3710769999999997</v>
      </c>
      <c r="M622" s="269">
        <v>7.2773349999999999</v>
      </c>
    </row>
    <row r="623" spans="1:13" x14ac:dyDescent="0.25">
      <c r="A623" s="270">
        <v>42885</v>
      </c>
      <c r="B623" s="269">
        <v>23</v>
      </c>
      <c r="C623" s="269">
        <v>9.9573769999999993</v>
      </c>
      <c r="D623" s="269">
        <v>6.6999829999999996</v>
      </c>
      <c r="E623" s="269">
        <v>86</v>
      </c>
      <c r="F623" s="269">
        <v>9.8344430000000003</v>
      </c>
      <c r="G623" s="269">
        <v>7.0469600000000003</v>
      </c>
      <c r="H623" s="269">
        <v>177</v>
      </c>
      <c r="I623" s="269">
        <v>9.6558109999999999</v>
      </c>
      <c r="J623" s="269">
        <v>7.2499909999999996</v>
      </c>
      <c r="K623" s="269">
        <v>331</v>
      </c>
      <c r="L623" s="269">
        <v>9.3704199999999993</v>
      </c>
      <c r="M623" s="269">
        <v>7.3074589999999997</v>
      </c>
    </row>
    <row r="624" spans="1:13" x14ac:dyDescent="0.25">
      <c r="A624" s="270">
        <v>42886</v>
      </c>
      <c r="B624" s="269">
        <v>22</v>
      </c>
      <c r="C624" s="269">
        <v>9.9593720000000001</v>
      </c>
      <c r="D624" s="269">
        <v>6.6753390000000001</v>
      </c>
      <c r="E624" s="269">
        <v>85</v>
      </c>
      <c r="F624" s="269">
        <v>9.8359109999999994</v>
      </c>
      <c r="G624" s="269">
        <v>7.0655900000000003</v>
      </c>
      <c r="H624" s="269">
        <v>176</v>
      </c>
      <c r="I624" s="269">
        <v>9.6568450000000006</v>
      </c>
      <c r="J624" s="269">
        <v>7.2685019999999998</v>
      </c>
      <c r="K624" s="269">
        <v>330</v>
      </c>
      <c r="L624" s="269">
        <v>9.3673470000000005</v>
      </c>
      <c r="M624" s="269">
        <v>7.3677950000000001</v>
      </c>
    </row>
    <row r="625" spans="1:13" x14ac:dyDescent="0.25">
      <c r="A625" s="270">
        <v>42887</v>
      </c>
      <c r="B625" s="269">
        <v>28</v>
      </c>
      <c r="C625" s="269">
        <v>9.9477130000000002</v>
      </c>
      <c r="D625" s="269">
        <v>6.7579500000000001</v>
      </c>
      <c r="E625" s="269">
        <v>91</v>
      </c>
      <c r="F625" s="269">
        <v>9.8244240000000005</v>
      </c>
      <c r="G625" s="269">
        <v>7.0699959999999997</v>
      </c>
      <c r="H625" s="269">
        <v>175</v>
      </c>
      <c r="I625" s="269">
        <v>9.6600210000000004</v>
      </c>
      <c r="J625" s="269">
        <v>7.2399979999999999</v>
      </c>
      <c r="K625" s="269">
        <v>357</v>
      </c>
      <c r="L625" s="269">
        <v>9.3206419999999994</v>
      </c>
      <c r="M625" s="269">
        <v>7.3499970000000001</v>
      </c>
    </row>
    <row r="626" spans="1:13" x14ac:dyDescent="0.25">
      <c r="A626" s="270">
        <v>42888</v>
      </c>
      <c r="B626" s="269">
        <v>27</v>
      </c>
      <c r="C626" s="269">
        <v>9.9496470000000006</v>
      </c>
      <c r="D626" s="269">
        <v>6.7477099999999997</v>
      </c>
      <c r="E626" s="269">
        <v>90</v>
      </c>
      <c r="F626" s="269">
        <v>9.8277800000000006</v>
      </c>
      <c r="G626" s="269">
        <v>7.0095179999999999</v>
      </c>
      <c r="H626" s="269">
        <v>174</v>
      </c>
      <c r="I626" s="269">
        <v>9.6623870000000007</v>
      </c>
      <c r="J626" s="269">
        <v>7.2291619999999996</v>
      </c>
      <c r="K626" s="269">
        <v>356</v>
      </c>
      <c r="L626" s="269">
        <v>9.3232750000000006</v>
      </c>
      <c r="M626" s="269">
        <v>7.3400030000000003</v>
      </c>
    </row>
    <row r="627" spans="1:13" x14ac:dyDescent="0.25">
      <c r="A627" s="270">
        <v>42891</v>
      </c>
      <c r="B627" s="269">
        <v>24</v>
      </c>
      <c r="C627" s="269">
        <v>9.9552019999999999</v>
      </c>
      <c r="D627" s="269">
        <v>6.7499380000000002</v>
      </c>
      <c r="E627" s="269">
        <v>87</v>
      </c>
      <c r="F627" s="269">
        <v>9.8337710000000005</v>
      </c>
      <c r="G627" s="269">
        <v>6.9947140000000001</v>
      </c>
      <c r="H627" s="269">
        <v>171</v>
      </c>
      <c r="I627" s="269">
        <v>9.6691289999999999</v>
      </c>
      <c r="J627" s="269">
        <v>7.2040670000000002</v>
      </c>
      <c r="K627" s="269">
        <v>353</v>
      </c>
      <c r="L627" s="269">
        <v>9.3328640000000007</v>
      </c>
      <c r="M627" s="269">
        <v>7.2899950000000002</v>
      </c>
    </row>
    <row r="628" spans="1:13" x14ac:dyDescent="0.25">
      <c r="A628" s="270">
        <v>42892</v>
      </c>
      <c r="B628" s="269">
        <v>23</v>
      </c>
      <c r="C628" s="269">
        <v>9.9571869999999993</v>
      </c>
      <c r="D628" s="269">
        <v>6.729978</v>
      </c>
      <c r="E628" s="269">
        <v>86</v>
      </c>
      <c r="F628" s="269">
        <v>9.835089</v>
      </c>
      <c r="G628" s="269">
        <v>7.0190020000000004</v>
      </c>
      <c r="H628" s="269">
        <v>170</v>
      </c>
      <c r="I628" s="269">
        <v>9.6712260000000008</v>
      </c>
      <c r="J628" s="269">
        <v>7.1989559999999999</v>
      </c>
      <c r="K628" s="269">
        <v>352</v>
      </c>
      <c r="L628" s="269">
        <v>9.3373069999999991</v>
      </c>
      <c r="M628" s="269">
        <v>7.2585620000000004</v>
      </c>
    </row>
    <row r="629" spans="1:13" x14ac:dyDescent="0.25">
      <c r="A629" s="270">
        <v>42893</v>
      </c>
      <c r="B629" s="269">
        <v>22</v>
      </c>
      <c r="C629" s="269">
        <v>9.9591659999999997</v>
      </c>
      <c r="D629" s="269">
        <v>6.7093239999999996</v>
      </c>
      <c r="E629" s="269">
        <v>85</v>
      </c>
      <c r="F629" s="269">
        <v>9.8372200000000003</v>
      </c>
      <c r="G629" s="269">
        <v>7.0082930000000001</v>
      </c>
      <c r="H629" s="269">
        <v>169</v>
      </c>
      <c r="I629" s="269">
        <v>9.673508</v>
      </c>
      <c r="J629" s="269">
        <v>7.1895939999999996</v>
      </c>
      <c r="K629" s="269">
        <v>351</v>
      </c>
      <c r="L629" s="269">
        <v>9.3408490000000004</v>
      </c>
      <c r="M629" s="269">
        <v>7.23759</v>
      </c>
    </row>
    <row r="630" spans="1:13" x14ac:dyDescent="0.25">
      <c r="A630" s="270">
        <v>42894</v>
      </c>
      <c r="B630" s="269">
        <v>28</v>
      </c>
      <c r="C630" s="269">
        <v>9.9477510000000002</v>
      </c>
      <c r="D630" s="269">
        <v>6.753012</v>
      </c>
      <c r="E630" s="269">
        <v>91</v>
      </c>
      <c r="F630" s="269">
        <v>9.8266259999999992</v>
      </c>
      <c r="G630" s="269">
        <v>6.9797630000000002</v>
      </c>
      <c r="H630" s="269">
        <v>182</v>
      </c>
      <c r="I630" s="269">
        <v>9.6485950000000003</v>
      </c>
      <c r="J630" s="269">
        <v>7.204021</v>
      </c>
      <c r="K630" s="269">
        <v>350</v>
      </c>
      <c r="L630" s="269">
        <v>9.3424580000000006</v>
      </c>
      <c r="M630" s="269">
        <v>7.2393039999999997</v>
      </c>
    </row>
    <row r="631" spans="1:13" x14ac:dyDescent="0.25">
      <c r="A631" s="270">
        <v>42895</v>
      </c>
      <c r="B631" s="269">
        <v>27</v>
      </c>
      <c r="C631" s="269">
        <v>9.9496479999999998</v>
      </c>
      <c r="D631" s="269">
        <v>6.7475750000000003</v>
      </c>
      <c r="E631" s="269">
        <v>90</v>
      </c>
      <c r="F631" s="269">
        <v>9.8280100000000008</v>
      </c>
      <c r="G631" s="269">
        <v>6.9999929999999999</v>
      </c>
      <c r="H631" s="269">
        <v>181</v>
      </c>
      <c r="I631" s="269">
        <v>9.6500939999999993</v>
      </c>
      <c r="J631" s="269">
        <v>7.2118019999999996</v>
      </c>
      <c r="K631" s="269">
        <v>349</v>
      </c>
      <c r="L631" s="269">
        <v>9.3435199999999998</v>
      </c>
      <c r="M631" s="269">
        <v>7.2474970000000001</v>
      </c>
    </row>
    <row r="632" spans="1:13" x14ac:dyDescent="0.25">
      <c r="A632" s="270">
        <v>42898</v>
      </c>
      <c r="B632" s="269">
        <v>24</v>
      </c>
      <c r="C632" s="269">
        <v>9.9549780000000005</v>
      </c>
      <c r="D632" s="269">
        <v>6.7838419999999999</v>
      </c>
      <c r="E632" s="269">
        <v>87</v>
      </c>
      <c r="F632" s="269">
        <v>9.8332300000000004</v>
      </c>
      <c r="G632" s="269">
        <v>7.0178649999999996</v>
      </c>
      <c r="H632" s="269">
        <v>178</v>
      </c>
      <c r="I632" s="269">
        <v>9.6562199999999994</v>
      </c>
      <c r="J632" s="269">
        <v>7.2003890000000004</v>
      </c>
      <c r="K632" s="269">
        <v>346</v>
      </c>
      <c r="L632" s="269">
        <v>9.3485420000000001</v>
      </c>
      <c r="M632" s="269">
        <v>7.2505160000000002</v>
      </c>
    </row>
    <row r="633" spans="1:13" x14ac:dyDescent="0.25">
      <c r="A633" s="270">
        <v>42899</v>
      </c>
      <c r="B633" s="269">
        <v>23</v>
      </c>
      <c r="C633" s="269">
        <v>9.9569030000000005</v>
      </c>
      <c r="D633" s="269">
        <v>6.7748150000000003</v>
      </c>
      <c r="E633" s="269">
        <v>86</v>
      </c>
      <c r="F633" s="269">
        <v>9.835331</v>
      </c>
      <c r="G633" s="269">
        <v>7.0085300000000004</v>
      </c>
      <c r="H633" s="269">
        <v>177</v>
      </c>
      <c r="I633" s="269">
        <v>9.6576450000000005</v>
      </c>
      <c r="J633" s="269">
        <v>7.2099900000000003</v>
      </c>
      <c r="K633" s="269">
        <v>345</v>
      </c>
      <c r="L633" s="269">
        <v>9.3512629999999994</v>
      </c>
      <c r="M633" s="269">
        <v>7.2390540000000003</v>
      </c>
    </row>
    <row r="634" spans="1:13" x14ac:dyDescent="0.25">
      <c r="A634" s="270">
        <v>42900</v>
      </c>
      <c r="B634" s="269">
        <v>22</v>
      </c>
      <c r="C634" s="269">
        <v>9.9584499999999991</v>
      </c>
      <c r="D634" s="269">
        <v>6.8274590000000002</v>
      </c>
      <c r="E634" s="269">
        <v>85</v>
      </c>
      <c r="F634" s="269">
        <v>9.8378340000000009</v>
      </c>
      <c r="G634" s="269">
        <v>6.9814220000000002</v>
      </c>
      <c r="H634" s="269">
        <v>176</v>
      </c>
      <c r="I634" s="269">
        <v>9.6631640000000001</v>
      </c>
      <c r="J634" s="269">
        <v>7.1299910000000004</v>
      </c>
      <c r="K634" s="269">
        <v>344</v>
      </c>
      <c r="L634" s="269">
        <v>9.3602220000000003</v>
      </c>
      <c r="M634" s="269">
        <v>7.1529829999999999</v>
      </c>
    </row>
    <row r="635" spans="1:13" x14ac:dyDescent="0.25">
      <c r="A635" s="270">
        <v>42901</v>
      </c>
      <c r="B635" s="269">
        <v>28</v>
      </c>
      <c r="C635" s="269">
        <v>9.9472360000000002</v>
      </c>
      <c r="D635" s="269">
        <v>6.819928</v>
      </c>
      <c r="E635" s="269">
        <v>91</v>
      </c>
      <c r="F635" s="269">
        <v>9.8263759999999998</v>
      </c>
      <c r="G635" s="269">
        <v>6.990005</v>
      </c>
      <c r="H635" s="269">
        <v>175</v>
      </c>
      <c r="I635" s="269">
        <v>9.6659120000000005</v>
      </c>
      <c r="J635" s="269">
        <v>7.1102109999999996</v>
      </c>
      <c r="K635" s="269">
        <v>343</v>
      </c>
      <c r="L635" s="269">
        <v>9.3636009999999992</v>
      </c>
      <c r="M635" s="269">
        <v>7.1333739999999999</v>
      </c>
    </row>
    <row r="636" spans="1:13" x14ac:dyDescent="0.25">
      <c r="A636" s="270">
        <v>42902</v>
      </c>
      <c r="B636" s="269">
        <v>27</v>
      </c>
      <c r="C636" s="269">
        <v>9.9490060000000007</v>
      </c>
      <c r="D636" s="269">
        <v>6.8340500000000004</v>
      </c>
      <c r="E636" s="269">
        <v>90</v>
      </c>
      <c r="F636" s="269">
        <v>9.8282509999999998</v>
      </c>
      <c r="G636" s="269">
        <v>6.9900130000000003</v>
      </c>
      <c r="H636" s="269">
        <v>174</v>
      </c>
      <c r="I636" s="269">
        <v>9.6683529999999998</v>
      </c>
      <c r="J636" s="269">
        <v>7.0970329999999997</v>
      </c>
      <c r="K636" s="269">
        <v>342</v>
      </c>
      <c r="L636" s="269">
        <v>9.3689649999999993</v>
      </c>
      <c r="M636" s="269">
        <v>7.0898690000000002</v>
      </c>
    </row>
    <row r="637" spans="1:13" x14ac:dyDescent="0.25">
      <c r="A637" s="270">
        <v>42905</v>
      </c>
      <c r="B637" s="269">
        <v>24</v>
      </c>
      <c r="C637" s="269">
        <v>9.9545860000000008</v>
      </c>
      <c r="D637" s="269">
        <v>6.843178</v>
      </c>
      <c r="E637" s="269">
        <v>87</v>
      </c>
      <c r="F637" s="269">
        <v>9.8335729999999995</v>
      </c>
      <c r="G637" s="269">
        <v>7.0031860000000004</v>
      </c>
      <c r="H637" s="269">
        <v>171</v>
      </c>
      <c r="I637" s="269">
        <v>9.6747329999999998</v>
      </c>
      <c r="J637" s="269">
        <v>7.0779490000000003</v>
      </c>
      <c r="K637" s="269">
        <v>339</v>
      </c>
      <c r="L637" s="269">
        <v>9.3729139999999997</v>
      </c>
      <c r="M637" s="269">
        <v>7.1048559999999998</v>
      </c>
    </row>
    <row r="638" spans="1:13" x14ac:dyDescent="0.25">
      <c r="A638" s="270">
        <v>42906</v>
      </c>
      <c r="B638" s="269">
        <v>23</v>
      </c>
      <c r="C638" s="269">
        <v>9.9564789999999999</v>
      </c>
      <c r="D638" s="269">
        <v>6.8417589999999997</v>
      </c>
      <c r="E638" s="269">
        <v>86</v>
      </c>
      <c r="F638" s="269">
        <v>9.8346199999999993</v>
      </c>
      <c r="G638" s="269">
        <v>7.0392999999999999</v>
      </c>
      <c r="H638" s="269">
        <v>170</v>
      </c>
      <c r="I638" s="269">
        <v>9.6747270000000007</v>
      </c>
      <c r="J638" s="269">
        <v>7.1197189999999999</v>
      </c>
      <c r="K638" s="269">
        <v>338</v>
      </c>
      <c r="L638" s="269">
        <v>9.3705599999999993</v>
      </c>
      <c r="M638" s="269">
        <v>7.1544230000000004</v>
      </c>
    </row>
    <row r="639" spans="1:13" x14ac:dyDescent="0.25">
      <c r="A639" s="270">
        <v>42907</v>
      </c>
      <c r="B639" s="269">
        <v>22</v>
      </c>
      <c r="C639" s="269">
        <v>9.9580870000000008</v>
      </c>
      <c r="D639" s="269">
        <v>6.8873579999999999</v>
      </c>
      <c r="E639" s="269">
        <v>85</v>
      </c>
      <c r="F639" s="269">
        <v>9.8361230000000006</v>
      </c>
      <c r="G639" s="269">
        <v>7.0563099999999999</v>
      </c>
      <c r="H639" s="269">
        <v>169</v>
      </c>
      <c r="I639" s="269">
        <v>9.6765659999999993</v>
      </c>
      <c r="J639" s="269">
        <v>7.1200029999999996</v>
      </c>
      <c r="K639" s="269">
        <v>337</v>
      </c>
      <c r="L639" s="269">
        <v>9.3718470000000007</v>
      </c>
      <c r="M639" s="269">
        <v>7.1599969999999997</v>
      </c>
    </row>
    <row r="640" spans="1:13" x14ac:dyDescent="0.25">
      <c r="A640" s="270">
        <v>42908</v>
      </c>
      <c r="B640" s="269">
        <v>28</v>
      </c>
      <c r="C640" s="269">
        <v>9.9465470000000007</v>
      </c>
      <c r="D640" s="269">
        <v>6.9094620000000004</v>
      </c>
      <c r="E640" s="269">
        <v>91</v>
      </c>
      <c r="F640" s="269">
        <v>9.8249630000000003</v>
      </c>
      <c r="G640" s="269">
        <v>7.0479050000000001</v>
      </c>
      <c r="H640" s="269">
        <v>182</v>
      </c>
      <c r="I640" s="269">
        <v>9.6526259999999997</v>
      </c>
      <c r="J640" s="269">
        <v>7.1184089999999998</v>
      </c>
      <c r="K640" s="269">
        <v>364</v>
      </c>
      <c r="L640" s="269">
        <v>9.3318739999999991</v>
      </c>
      <c r="M640" s="269">
        <v>7.0809350000000002</v>
      </c>
    </row>
    <row r="641" spans="1:13" x14ac:dyDescent="0.25">
      <c r="A641" s="270">
        <v>42909</v>
      </c>
      <c r="B641" s="269">
        <v>27</v>
      </c>
      <c r="C641" s="269">
        <v>9.9484410000000008</v>
      </c>
      <c r="D641" s="269">
        <v>6.9101610000000004</v>
      </c>
      <c r="E641" s="269">
        <v>90</v>
      </c>
      <c r="F641" s="269">
        <v>9.8270440000000008</v>
      </c>
      <c r="G641" s="269">
        <v>7.0400010000000002</v>
      </c>
      <c r="H641" s="269">
        <v>181</v>
      </c>
      <c r="I641" s="269">
        <v>9.6594650000000009</v>
      </c>
      <c r="J641" s="269">
        <v>7.0118499999999999</v>
      </c>
      <c r="K641" s="269">
        <v>363</v>
      </c>
      <c r="L641" s="269">
        <v>9.3469139999999999</v>
      </c>
      <c r="M641" s="269">
        <v>6.9294380000000002</v>
      </c>
    </row>
    <row r="642" spans="1:13" x14ac:dyDescent="0.25">
      <c r="A642" s="270">
        <v>42912</v>
      </c>
      <c r="B642" s="269">
        <v>24</v>
      </c>
      <c r="C642" s="269">
        <v>9.9537479999999992</v>
      </c>
      <c r="D642" s="269">
        <v>6.9700379999999997</v>
      </c>
      <c r="E642" s="269">
        <v>87</v>
      </c>
      <c r="F642" s="269">
        <v>9.8327650000000002</v>
      </c>
      <c r="G642" s="269">
        <v>7.0377650000000003</v>
      </c>
      <c r="H642" s="269">
        <v>178</v>
      </c>
      <c r="I642" s="269">
        <v>9.6631599999999995</v>
      </c>
      <c r="J642" s="269">
        <v>7.0499650000000003</v>
      </c>
      <c r="K642" s="269">
        <v>360</v>
      </c>
      <c r="L642" s="269">
        <v>9.3519020000000008</v>
      </c>
      <c r="M642" s="269">
        <v>6.9301199999999996</v>
      </c>
    </row>
    <row r="643" spans="1:13" x14ac:dyDescent="0.25">
      <c r="A643" s="270">
        <v>42913</v>
      </c>
      <c r="B643" s="269">
        <v>23</v>
      </c>
      <c r="C643" s="269">
        <v>9.9557300000000009</v>
      </c>
      <c r="D643" s="269">
        <v>6.9600289999999996</v>
      </c>
      <c r="E643" s="269">
        <v>86</v>
      </c>
      <c r="F643" s="269">
        <v>9.8341419999999999</v>
      </c>
      <c r="G643" s="269">
        <v>7.0599889999999998</v>
      </c>
      <c r="H643" s="269">
        <v>177</v>
      </c>
      <c r="I643" s="269">
        <v>9.6608560000000008</v>
      </c>
      <c r="J643" s="269">
        <v>7.1399929999999996</v>
      </c>
      <c r="K643" s="269">
        <v>359</v>
      </c>
      <c r="L643" s="269">
        <v>9.3495039999999996</v>
      </c>
      <c r="M643" s="269">
        <v>6.9769259999999997</v>
      </c>
    </row>
    <row r="644" spans="1:13" x14ac:dyDescent="0.25">
      <c r="A644" s="270">
        <v>42914</v>
      </c>
      <c r="B644" s="269">
        <v>22</v>
      </c>
      <c r="C644" s="269">
        <v>9.9576469999999997</v>
      </c>
      <c r="D644" s="269">
        <v>6.9599679999999999</v>
      </c>
      <c r="E644" s="269">
        <v>85</v>
      </c>
      <c r="F644" s="269">
        <v>9.8362669999999994</v>
      </c>
      <c r="G644" s="269">
        <v>7.0500059999999998</v>
      </c>
      <c r="H644" s="269">
        <v>176</v>
      </c>
      <c r="I644" s="269">
        <v>9.6636799999999994</v>
      </c>
      <c r="J644" s="269">
        <v>7.1186879999999997</v>
      </c>
      <c r="K644" s="269">
        <v>358</v>
      </c>
      <c r="L644" s="269">
        <v>9.3508420000000001</v>
      </c>
      <c r="M644" s="269">
        <v>6.9810249999999998</v>
      </c>
    </row>
    <row r="645" spans="1:13" x14ac:dyDescent="0.25">
      <c r="A645" s="270">
        <v>42915</v>
      </c>
      <c r="B645" s="269">
        <v>28</v>
      </c>
      <c r="C645" s="269">
        <v>9.9460990000000002</v>
      </c>
      <c r="D645" s="269">
        <v>6.9676850000000004</v>
      </c>
      <c r="E645" s="269">
        <v>91</v>
      </c>
      <c r="F645" s="269">
        <v>9.8246780000000005</v>
      </c>
      <c r="G645" s="269">
        <v>7.0595850000000002</v>
      </c>
      <c r="H645" s="269">
        <v>175</v>
      </c>
      <c r="I645" s="269">
        <v>9.6650569999999991</v>
      </c>
      <c r="J645" s="269">
        <v>7.1290380000000004</v>
      </c>
      <c r="K645" s="269">
        <v>357</v>
      </c>
      <c r="L645" s="269">
        <v>9.3500250000000005</v>
      </c>
      <c r="M645" s="269">
        <v>7.0100020000000001</v>
      </c>
    </row>
    <row r="646" spans="1:13" x14ac:dyDescent="0.25">
      <c r="A646" s="270">
        <v>42916</v>
      </c>
      <c r="B646" s="269">
        <v>27</v>
      </c>
      <c r="C646" s="269">
        <v>9.9479469999999992</v>
      </c>
      <c r="D646" s="269">
        <v>6.9767159999999997</v>
      </c>
      <c r="E646" s="269">
        <v>90</v>
      </c>
      <c r="F646" s="269">
        <v>9.826276</v>
      </c>
      <c r="G646" s="269">
        <v>7.0718139999999998</v>
      </c>
      <c r="H646" s="269">
        <v>174</v>
      </c>
      <c r="I646" s="269">
        <v>9.6664639999999995</v>
      </c>
      <c r="J646" s="269">
        <v>7.1388509999999998</v>
      </c>
      <c r="K646" s="269">
        <v>356</v>
      </c>
      <c r="L646" s="269">
        <v>9.348319</v>
      </c>
      <c r="M646" s="269">
        <v>7.0494310000000002</v>
      </c>
    </row>
    <row r="647" spans="1:13" x14ac:dyDescent="0.25">
      <c r="A647" s="270">
        <v>42919</v>
      </c>
      <c r="B647" s="269">
        <v>24</v>
      </c>
      <c r="C647" s="269">
        <v>9.9536069999999999</v>
      </c>
      <c r="D647" s="269">
        <v>6.9913850000000002</v>
      </c>
      <c r="E647" s="269">
        <v>87</v>
      </c>
      <c r="F647" s="269">
        <v>9.8319290000000006</v>
      </c>
      <c r="G647" s="269">
        <v>7.0735479999999997</v>
      </c>
      <c r="H647" s="269">
        <v>171</v>
      </c>
      <c r="I647" s="269">
        <v>9.6706590000000006</v>
      </c>
      <c r="J647" s="269">
        <v>7.1696200000000001</v>
      </c>
      <c r="K647" s="269">
        <v>353</v>
      </c>
      <c r="L647" s="269">
        <v>9.3528640000000003</v>
      </c>
      <c r="M647" s="269">
        <v>7.0563279999999997</v>
      </c>
    </row>
    <row r="648" spans="1:13" x14ac:dyDescent="0.25">
      <c r="A648" s="270">
        <v>42920</v>
      </c>
      <c r="B648" s="269">
        <v>23</v>
      </c>
      <c r="C648" s="269">
        <v>9.9557099999999998</v>
      </c>
      <c r="D648" s="269">
        <v>6.9631879999999997</v>
      </c>
      <c r="E648" s="269">
        <v>86</v>
      </c>
      <c r="F648" s="269">
        <v>9.8337079999999997</v>
      </c>
      <c r="G648" s="269">
        <v>7.0787750000000003</v>
      </c>
      <c r="H648" s="269">
        <v>170</v>
      </c>
      <c r="I648" s="269">
        <v>9.6742729999999995</v>
      </c>
      <c r="J648" s="269">
        <v>7.1299910000000004</v>
      </c>
      <c r="K648" s="269">
        <v>352</v>
      </c>
      <c r="L648" s="269">
        <v>9.356109</v>
      </c>
      <c r="M648" s="269">
        <v>7.0384479999999998</v>
      </c>
    </row>
    <row r="649" spans="1:13" x14ac:dyDescent="0.25">
      <c r="A649" s="270">
        <v>42921</v>
      </c>
      <c r="B649" s="269">
        <v>22</v>
      </c>
      <c r="C649" s="269">
        <v>9.9574370000000005</v>
      </c>
      <c r="D649" s="269">
        <v>6.9946260000000002</v>
      </c>
      <c r="E649" s="269">
        <v>85</v>
      </c>
      <c r="F649" s="269">
        <v>9.8358760000000007</v>
      </c>
      <c r="G649" s="269">
        <v>7.0671229999999996</v>
      </c>
      <c r="H649" s="269">
        <v>169</v>
      </c>
      <c r="I649" s="269">
        <v>9.6761269999999993</v>
      </c>
      <c r="J649" s="269">
        <v>7.1299910000000004</v>
      </c>
      <c r="K649" s="269">
        <v>351</v>
      </c>
      <c r="L649" s="269">
        <v>9.3574160000000006</v>
      </c>
      <c r="M649" s="269">
        <v>7.0431889999999999</v>
      </c>
    </row>
    <row r="650" spans="1:13" x14ac:dyDescent="0.25">
      <c r="A650" s="270">
        <v>42922</v>
      </c>
      <c r="B650" s="269">
        <v>28</v>
      </c>
      <c r="C650" s="269">
        <v>9.9458409999999997</v>
      </c>
      <c r="D650" s="269">
        <v>7.0012179999999997</v>
      </c>
      <c r="E650" s="269">
        <v>91</v>
      </c>
      <c r="F650" s="269">
        <v>9.8243209999999994</v>
      </c>
      <c r="G650" s="269">
        <v>7.0742180000000001</v>
      </c>
      <c r="H650" s="269">
        <v>182</v>
      </c>
      <c r="I650" s="269">
        <v>9.6506670000000003</v>
      </c>
      <c r="J650" s="269">
        <v>7.1600060000000001</v>
      </c>
      <c r="K650" s="269">
        <v>350</v>
      </c>
      <c r="L650" s="269">
        <v>9.3567049999999998</v>
      </c>
      <c r="M650" s="269">
        <v>7.0716650000000003</v>
      </c>
    </row>
    <row r="651" spans="1:13" x14ac:dyDescent="0.25">
      <c r="A651" s="270">
        <v>42923</v>
      </c>
      <c r="B651" s="269">
        <v>27</v>
      </c>
      <c r="C651" s="269">
        <v>9.9483470000000001</v>
      </c>
      <c r="D651" s="269">
        <v>6.9228249999999996</v>
      </c>
      <c r="E651" s="269">
        <v>90</v>
      </c>
      <c r="F651" s="269">
        <v>9.8266749999999998</v>
      </c>
      <c r="G651" s="269">
        <v>7.0552859999999997</v>
      </c>
      <c r="H651" s="269">
        <v>181</v>
      </c>
      <c r="I651" s="269">
        <v>9.6534569999999995</v>
      </c>
      <c r="J651" s="269">
        <v>7.14</v>
      </c>
      <c r="K651" s="269">
        <v>349</v>
      </c>
      <c r="L651" s="269">
        <v>9.3584960000000006</v>
      </c>
      <c r="M651" s="269">
        <v>7.0708299999999999</v>
      </c>
    </row>
    <row r="652" spans="1:13" x14ac:dyDescent="0.25">
      <c r="A652" s="270">
        <v>42926</v>
      </c>
      <c r="B652" s="269">
        <v>24</v>
      </c>
      <c r="C652" s="269">
        <v>9.9539270000000002</v>
      </c>
      <c r="D652" s="269">
        <v>6.9429379999999998</v>
      </c>
      <c r="E652" s="269">
        <v>87</v>
      </c>
      <c r="F652" s="269">
        <v>9.8322889999999994</v>
      </c>
      <c r="G652" s="269">
        <v>7.0581379999999996</v>
      </c>
      <c r="H652" s="269">
        <v>178</v>
      </c>
      <c r="I652" s="269">
        <v>9.6584789999999998</v>
      </c>
      <c r="J652" s="269">
        <v>7.151402</v>
      </c>
      <c r="K652" s="269">
        <v>346</v>
      </c>
      <c r="L652" s="269">
        <v>9.3637289999999993</v>
      </c>
      <c r="M652" s="269">
        <v>7.0700050000000001</v>
      </c>
    </row>
    <row r="653" spans="1:13" x14ac:dyDescent="0.25">
      <c r="A653" s="270">
        <v>42927</v>
      </c>
      <c r="B653" s="269">
        <v>23</v>
      </c>
      <c r="C653" s="269">
        <v>9.9556349999999991</v>
      </c>
      <c r="D653" s="269">
        <v>6.9750319999999997</v>
      </c>
      <c r="E653" s="269">
        <v>86</v>
      </c>
      <c r="F653" s="269">
        <v>9.8341820000000002</v>
      </c>
      <c r="G653" s="269">
        <v>7.0582570000000002</v>
      </c>
      <c r="H653" s="269">
        <v>177</v>
      </c>
      <c r="I653" s="269">
        <v>9.6608359999999998</v>
      </c>
      <c r="J653" s="269">
        <v>7.140428</v>
      </c>
      <c r="K653" s="269">
        <v>345</v>
      </c>
      <c r="L653" s="269">
        <v>9.3652960000000007</v>
      </c>
      <c r="M653" s="269">
        <v>7.0718519999999998</v>
      </c>
    </row>
    <row r="654" spans="1:13" x14ac:dyDescent="0.25">
      <c r="A654" s="270">
        <v>42928</v>
      </c>
      <c r="B654" s="269">
        <v>22</v>
      </c>
      <c r="C654" s="269">
        <v>9.9576379999999993</v>
      </c>
      <c r="D654" s="269">
        <v>6.9614539999999998</v>
      </c>
      <c r="E654" s="269">
        <v>85</v>
      </c>
      <c r="F654" s="269">
        <v>9.8365259999999992</v>
      </c>
      <c r="G654" s="269">
        <v>7.0386689999999996</v>
      </c>
      <c r="H654" s="269">
        <v>176</v>
      </c>
      <c r="I654" s="269">
        <v>9.6634250000000002</v>
      </c>
      <c r="J654" s="269">
        <v>7.1242739999999998</v>
      </c>
      <c r="K654" s="269">
        <v>344</v>
      </c>
      <c r="L654" s="269">
        <v>9.3678939999999997</v>
      </c>
      <c r="M654" s="269">
        <v>7.0614189999999999</v>
      </c>
    </row>
    <row r="655" spans="1:13" x14ac:dyDescent="0.25">
      <c r="A655" s="270">
        <v>42929</v>
      </c>
      <c r="B655" s="269">
        <v>28</v>
      </c>
      <c r="C655" s="269">
        <v>9.945926</v>
      </c>
      <c r="D655" s="269">
        <v>6.99017</v>
      </c>
      <c r="E655" s="269">
        <v>91</v>
      </c>
      <c r="F655" s="269">
        <v>9.8251559999999998</v>
      </c>
      <c r="G655" s="269">
        <v>7.0399960000000004</v>
      </c>
      <c r="H655" s="269">
        <v>175</v>
      </c>
      <c r="I655" s="269">
        <v>9.6655739999999994</v>
      </c>
      <c r="J655" s="269">
        <v>7.1176529999999998</v>
      </c>
      <c r="K655" s="269">
        <v>343</v>
      </c>
      <c r="L655" s="269">
        <v>9.3680620000000001</v>
      </c>
      <c r="M655" s="269">
        <v>7.0799969999999997</v>
      </c>
    </row>
    <row r="656" spans="1:13" x14ac:dyDescent="0.25">
      <c r="A656" s="270">
        <v>42930</v>
      </c>
      <c r="B656" s="269">
        <v>27</v>
      </c>
      <c r="C656" s="269">
        <v>9.9476060000000004</v>
      </c>
      <c r="D656" s="269">
        <v>7.0226610000000003</v>
      </c>
      <c r="E656" s="269">
        <v>90</v>
      </c>
      <c r="F656" s="269">
        <v>9.8264209999999999</v>
      </c>
      <c r="G656" s="269">
        <v>7.0658079999999996</v>
      </c>
      <c r="H656" s="269">
        <v>174</v>
      </c>
      <c r="I656" s="269">
        <v>9.6660660000000007</v>
      </c>
      <c r="J656" s="269">
        <v>7.1476639999999998</v>
      </c>
      <c r="K656" s="269">
        <v>342</v>
      </c>
      <c r="L656" s="269">
        <v>9.3656769999999998</v>
      </c>
      <c r="M656" s="269">
        <v>7.1293129999999998</v>
      </c>
    </row>
    <row r="657" spans="1:13" x14ac:dyDescent="0.25">
      <c r="A657" s="270">
        <v>42933</v>
      </c>
      <c r="B657" s="269">
        <v>24</v>
      </c>
      <c r="C657" s="269">
        <v>9.9534549999999999</v>
      </c>
      <c r="D657" s="269">
        <v>7.0143990000000001</v>
      </c>
      <c r="E657" s="269">
        <v>87</v>
      </c>
      <c r="F657" s="269">
        <v>9.8322459999999996</v>
      </c>
      <c r="G657" s="269">
        <v>7.0599790000000002</v>
      </c>
      <c r="H657" s="269">
        <v>171</v>
      </c>
      <c r="I657" s="269">
        <v>9.6705500000000004</v>
      </c>
      <c r="J657" s="269">
        <v>7.1720730000000001</v>
      </c>
      <c r="K657" s="269">
        <v>339</v>
      </c>
      <c r="L657" s="269">
        <v>9.3684829999999994</v>
      </c>
      <c r="M657" s="269">
        <v>7.1584430000000001</v>
      </c>
    </row>
    <row r="658" spans="1:13" x14ac:dyDescent="0.25">
      <c r="A658" s="270">
        <v>42934</v>
      </c>
      <c r="B658" s="269">
        <v>23</v>
      </c>
      <c r="C658" s="269">
        <v>9.9554770000000001</v>
      </c>
      <c r="D658" s="269">
        <v>6.9999830000000003</v>
      </c>
      <c r="E658" s="269">
        <v>86</v>
      </c>
      <c r="F658" s="269">
        <v>9.8340789999999991</v>
      </c>
      <c r="G658" s="269">
        <v>7.062716</v>
      </c>
      <c r="H658" s="269">
        <v>170</v>
      </c>
      <c r="I658" s="269">
        <v>9.672739</v>
      </c>
      <c r="J658" s="269">
        <v>7.1647059999999998</v>
      </c>
      <c r="K658" s="269">
        <v>338</v>
      </c>
      <c r="L658" s="269">
        <v>9.3652359999999994</v>
      </c>
      <c r="M658" s="269">
        <v>7.2190390000000004</v>
      </c>
    </row>
    <row r="659" spans="1:13" x14ac:dyDescent="0.25">
      <c r="A659" s="270">
        <v>42935</v>
      </c>
      <c r="B659" s="269">
        <v>22</v>
      </c>
      <c r="C659" s="269">
        <v>9.9573459999999994</v>
      </c>
      <c r="D659" s="269">
        <v>7.0096439999999998</v>
      </c>
      <c r="E659" s="269">
        <v>85</v>
      </c>
      <c r="F659" s="269">
        <v>9.8358980000000003</v>
      </c>
      <c r="G659" s="269">
        <v>7.0661589999999999</v>
      </c>
      <c r="H659" s="269">
        <v>169</v>
      </c>
      <c r="I659" s="269">
        <v>9.6751760000000004</v>
      </c>
      <c r="J659" s="269">
        <v>7.1516299999999999</v>
      </c>
      <c r="K659" s="269">
        <v>337</v>
      </c>
      <c r="L659" s="269">
        <v>9.3685589999999994</v>
      </c>
      <c r="M659" s="269">
        <v>7.2000010000000003</v>
      </c>
    </row>
    <row r="660" spans="1:13" x14ac:dyDescent="0.25">
      <c r="A660" s="270">
        <v>42936</v>
      </c>
      <c r="B660" s="269">
        <v>28</v>
      </c>
      <c r="C660" s="269">
        <v>9.9460920000000002</v>
      </c>
      <c r="D660" s="269">
        <v>6.9685949999999997</v>
      </c>
      <c r="E660" s="269">
        <v>91</v>
      </c>
      <c r="F660" s="269">
        <v>9.8250799999999998</v>
      </c>
      <c r="G660" s="269">
        <v>7.0431100000000004</v>
      </c>
      <c r="H660" s="269">
        <v>182</v>
      </c>
      <c r="I660" s="269">
        <v>9.6519010000000005</v>
      </c>
      <c r="J660" s="269">
        <v>7.1338020000000002</v>
      </c>
      <c r="K660" s="269">
        <v>336</v>
      </c>
      <c r="L660" s="269">
        <v>9.3717439999999996</v>
      </c>
      <c r="M660" s="269">
        <v>7.182563</v>
      </c>
    </row>
    <row r="661" spans="1:13" x14ac:dyDescent="0.25">
      <c r="A661" s="270">
        <v>42937</v>
      </c>
      <c r="B661" s="269">
        <v>27</v>
      </c>
      <c r="C661" s="269">
        <v>9.9479970000000009</v>
      </c>
      <c r="D661" s="269">
        <v>6.9699790000000004</v>
      </c>
      <c r="E661" s="269">
        <v>90</v>
      </c>
      <c r="F661" s="269">
        <v>9.8266600000000004</v>
      </c>
      <c r="G661" s="269">
        <v>7.0559070000000004</v>
      </c>
      <c r="H661" s="269">
        <v>181</v>
      </c>
      <c r="I661" s="269">
        <v>9.6539260000000002</v>
      </c>
      <c r="J661" s="269">
        <v>7.1299900000000003</v>
      </c>
      <c r="K661" s="269">
        <v>335</v>
      </c>
      <c r="L661" s="269">
        <v>9.3728890000000007</v>
      </c>
      <c r="M661" s="269">
        <v>7.1899959999999998</v>
      </c>
    </row>
    <row r="662" spans="1:13" x14ac:dyDescent="0.25">
      <c r="A662" s="270">
        <v>42940</v>
      </c>
      <c r="B662" s="269">
        <v>24</v>
      </c>
      <c r="C662" s="269">
        <v>9.9536829999999998</v>
      </c>
      <c r="D662" s="269">
        <v>6.9798790000000004</v>
      </c>
      <c r="E662" s="269">
        <v>87</v>
      </c>
      <c r="F662" s="269">
        <v>9.8322939999999992</v>
      </c>
      <c r="G662" s="269">
        <v>7.0579239999999999</v>
      </c>
      <c r="H662" s="269">
        <v>178</v>
      </c>
      <c r="I662" s="269">
        <v>9.6591039999999992</v>
      </c>
      <c r="J662" s="269">
        <v>7.1378519999999996</v>
      </c>
      <c r="K662" s="269">
        <v>332</v>
      </c>
      <c r="L662" s="269">
        <v>9.377497</v>
      </c>
      <c r="M662" s="269">
        <v>7.198118</v>
      </c>
    </row>
    <row r="663" spans="1:13" x14ac:dyDescent="0.25">
      <c r="A663" s="270">
        <v>42941</v>
      </c>
      <c r="B663" s="269">
        <v>23</v>
      </c>
      <c r="C663" s="269">
        <v>9.9555550000000004</v>
      </c>
      <c r="D663" s="269">
        <v>6.9876649999999998</v>
      </c>
      <c r="E663" s="269">
        <v>86</v>
      </c>
      <c r="F663" s="269">
        <v>9.8340990000000001</v>
      </c>
      <c r="G663" s="269">
        <v>7.0618499999999997</v>
      </c>
      <c r="H663" s="269">
        <v>177</v>
      </c>
      <c r="I663" s="269">
        <v>9.6594789999999993</v>
      </c>
      <c r="J663" s="269">
        <v>7.1700049999999997</v>
      </c>
      <c r="K663" s="269">
        <v>331</v>
      </c>
      <c r="L663" s="269">
        <v>9.3792810000000006</v>
      </c>
      <c r="M663" s="269">
        <v>7.1978039999999996</v>
      </c>
    </row>
    <row r="664" spans="1:13" x14ac:dyDescent="0.25">
      <c r="A664" s="270">
        <v>42942</v>
      </c>
      <c r="B664" s="269">
        <v>22</v>
      </c>
      <c r="C664" s="269">
        <v>9.9575099999999992</v>
      </c>
      <c r="D664" s="269">
        <v>6.9825780000000002</v>
      </c>
      <c r="E664" s="269">
        <v>85</v>
      </c>
      <c r="F664" s="269">
        <v>9.8361280000000004</v>
      </c>
      <c r="G664" s="269">
        <v>7.0560910000000003</v>
      </c>
      <c r="H664" s="269">
        <v>176</v>
      </c>
      <c r="I664" s="269">
        <v>9.6626480000000008</v>
      </c>
      <c r="J664" s="269">
        <v>7.1412950000000004</v>
      </c>
      <c r="K664" s="269">
        <v>330</v>
      </c>
      <c r="L664" s="269">
        <v>9.3834350000000004</v>
      </c>
      <c r="M664" s="269">
        <v>7.1681249999999999</v>
      </c>
    </row>
    <row r="665" spans="1:13" x14ac:dyDescent="0.25">
      <c r="A665" s="270">
        <v>42943</v>
      </c>
      <c r="B665" s="269">
        <v>28</v>
      </c>
      <c r="C665" s="269">
        <v>9.9459440000000008</v>
      </c>
      <c r="D665" s="269">
        <v>6.9878309999999999</v>
      </c>
      <c r="E665" s="269">
        <v>91</v>
      </c>
      <c r="F665" s="269">
        <v>9.8244249999999997</v>
      </c>
      <c r="G665" s="269">
        <v>7.0699550000000002</v>
      </c>
      <c r="H665" s="269">
        <v>175</v>
      </c>
      <c r="I665" s="269">
        <v>9.664752</v>
      </c>
      <c r="J665" s="269">
        <v>7.1357549999999996</v>
      </c>
      <c r="K665" s="269">
        <v>329</v>
      </c>
      <c r="L665" s="269">
        <v>9.3847919999999991</v>
      </c>
      <c r="M665" s="269">
        <v>7.1730510000000001</v>
      </c>
    </row>
    <row r="666" spans="1:13" x14ac:dyDescent="0.25">
      <c r="A666" s="270">
        <v>42944</v>
      </c>
      <c r="B666" s="269">
        <v>27</v>
      </c>
      <c r="C666" s="269">
        <v>9.947749</v>
      </c>
      <c r="D666" s="269">
        <v>7.003393</v>
      </c>
      <c r="E666" s="269">
        <v>90</v>
      </c>
      <c r="F666" s="269">
        <v>9.8263200000000008</v>
      </c>
      <c r="G666" s="269">
        <v>7.0699920000000001</v>
      </c>
      <c r="H666" s="269">
        <v>174</v>
      </c>
      <c r="I666" s="269">
        <v>9.6665500000000009</v>
      </c>
      <c r="J666" s="269">
        <v>7.1369470000000002</v>
      </c>
      <c r="K666" s="269">
        <v>328</v>
      </c>
      <c r="L666" s="269">
        <v>9.3866700000000005</v>
      </c>
      <c r="M666" s="269">
        <v>7.1715220000000004</v>
      </c>
    </row>
    <row r="667" spans="1:13" x14ac:dyDescent="0.25">
      <c r="A667" s="270">
        <v>42947</v>
      </c>
      <c r="B667" s="269">
        <v>24</v>
      </c>
      <c r="C667" s="269">
        <v>9.9536160000000002</v>
      </c>
      <c r="D667" s="269">
        <v>6.9900229999999999</v>
      </c>
      <c r="E667" s="269">
        <v>87</v>
      </c>
      <c r="F667" s="269">
        <v>9.8316630000000007</v>
      </c>
      <c r="G667" s="269">
        <v>7.0849349999999998</v>
      </c>
      <c r="H667" s="269">
        <v>171</v>
      </c>
      <c r="I667" s="269">
        <v>9.6715309999999999</v>
      </c>
      <c r="J667" s="269">
        <v>7.1499920000000001</v>
      </c>
      <c r="K667" s="269">
        <v>325</v>
      </c>
      <c r="L667" s="269">
        <v>9.3910979999999995</v>
      </c>
      <c r="M667" s="269">
        <v>7.1820789999999999</v>
      </c>
    </row>
    <row r="668" spans="1:13" x14ac:dyDescent="0.25">
      <c r="A668" s="270">
        <v>42948</v>
      </c>
      <c r="B668" s="269">
        <v>23</v>
      </c>
      <c r="C668" s="269">
        <v>9.9555740000000004</v>
      </c>
      <c r="D668" s="269">
        <v>6.9846649999999997</v>
      </c>
      <c r="E668" s="269">
        <v>86</v>
      </c>
      <c r="F668" s="269">
        <v>9.8329869999999993</v>
      </c>
      <c r="G668" s="269">
        <v>7.1099880000000004</v>
      </c>
      <c r="H668" s="269">
        <v>170</v>
      </c>
      <c r="I668" s="269">
        <v>9.6742439999999998</v>
      </c>
      <c r="J668" s="269">
        <v>7.1306469999999997</v>
      </c>
      <c r="K668" s="269">
        <v>324</v>
      </c>
      <c r="L668" s="269">
        <v>9.3927669999999992</v>
      </c>
      <c r="M668" s="269">
        <v>7.1832219999999998</v>
      </c>
    </row>
    <row r="669" spans="1:13" x14ac:dyDescent="0.25">
      <c r="A669" s="270">
        <v>42949</v>
      </c>
      <c r="B669" s="269">
        <v>22</v>
      </c>
      <c r="C669" s="269">
        <v>9.9574649999999991</v>
      </c>
      <c r="D669" s="269">
        <v>6.990005</v>
      </c>
      <c r="E669" s="269">
        <v>85</v>
      </c>
      <c r="F669" s="269">
        <v>9.8350709999999992</v>
      </c>
      <c r="G669" s="269">
        <v>7.1023670000000001</v>
      </c>
      <c r="H669" s="269">
        <v>169</v>
      </c>
      <c r="I669" s="269">
        <v>9.6759470000000007</v>
      </c>
      <c r="J669" s="269">
        <v>7.1340859999999999</v>
      </c>
      <c r="K669" s="269">
        <v>323</v>
      </c>
      <c r="L669" s="269">
        <v>9.3951759999999993</v>
      </c>
      <c r="M669" s="269">
        <v>7.1750360000000004</v>
      </c>
    </row>
    <row r="670" spans="1:13" x14ac:dyDescent="0.25">
      <c r="A670" s="270">
        <v>42950</v>
      </c>
      <c r="B670" s="269">
        <v>28</v>
      </c>
      <c r="C670" s="269">
        <v>9.9458739999999999</v>
      </c>
      <c r="D670" s="269">
        <v>6.9969289999999997</v>
      </c>
      <c r="E670" s="269">
        <v>90</v>
      </c>
      <c r="F670" s="269">
        <v>9.8253810000000001</v>
      </c>
      <c r="G670" s="269">
        <v>7.1088950000000004</v>
      </c>
      <c r="H670" s="269">
        <v>182</v>
      </c>
      <c r="I670" s="269">
        <v>9.6511870000000002</v>
      </c>
      <c r="J670" s="269">
        <v>7.1489630000000002</v>
      </c>
      <c r="K670" s="269">
        <v>322</v>
      </c>
      <c r="L670" s="269">
        <v>9.3973990000000001</v>
      </c>
      <c r="M670" s="269">
        <v>7.1691690000000001</v>
      </c>
    </row>
    <row r="671" spans="1:13" x14ac:dyDescent="0.25">
      <c r="A671" s="270">
        <v>42951</v>
      </c>
      <c r="B671" s="269">
        <v>27</v>
      </c>
      <c r="C671" s="269">
        <v>9.9477659999999997</v>
      </c>
      <c r="D671" s="269">
        <v>7.0011029999999996</v>
      </c>
      <c r="E671" s="269">
        <v>89</v>
      </c>
      <c r="F671" s="269">
        <v>9.827261</v>
      </c>
      <c r="G671" s="269">
        <v>7.1100130000000004</v>
      </c>
      <c r="H671" s="269">
        <v>181</v>
      </c>
      <c r="I671" s="269">
        <v>9.6534569999999995</v>
      </c>
      <c r="J671" s="269">
        <v>7.14</v>
      </c>
      <c r="K671" s="269">
        <v>321</v>
      </c>
      <c r="L671" s="269">
        <v>9.3998799999999996</v>
      </c>
      <c r="M671" s="269">
        <v>7.1600039999999998</v>
      </c>
    </row>
    <row r="672" spans="1:13" x14ac:dyDescent="0.25">
      <c r="A672" s="270">
        <v>42954</v>
      </c>
      <c r="B672" s="269">
        <v>24</v>
      </c>
      <c r="C672" s="269">
        <v>9.9535560000000007</v>
      </c>
      <c r="D672" s="269">
        <v>6.9991070000000004</v>
      </c>
      <c r="E672" s="269">
        <v>86</v>
      </c>
      <c r="F672" s="269">
        <v>9.8329559999999994</v>
      </c>
      <c r="G672" s="269">
        <v>7.1113299999999997</v>
      </c>
      <c r="H672" s="269">
        <v>178</v>
      </c>
      <c r="I672" s="269">
        <v>9.6580820000000003</v>
      </c>
      <c r="J672" s="269">
        <v>7.1600089999999996</v>
      </c>
      <c r="K672" s="269">
        <v>318</v>
      </c>
      <c r="L672" s="269">
        <v>9.4060500000000005</v>
      </c>
      <c r="M672" s="269">
        <v>7.1485500000000002</v>
      </c>
    </row>
    <row r="673" spans="1:13" x14ac:dyDescent="0.25">
      <c r="A673" s="270">
        <v>42955</v>
      </c>
      <c r="B673" s="269">
        <v>23</v>
      </c>
      <c r="C673" s="269">
        <v>9.955705</v>
      </c>
      <c r="D673" s="269">
        <v>6.9639769999999999</v>
      </c>
      <c r="E673" s="269">
        <v>85</v>
      </c>
      <c r="F673" s="269">
        <v>9.8345260000000003</v>
      </c>
      <c r="G673" s="269">
        <v>7.1262309999999998</v>
      </c>
      <c r="H673" s="269">
        <v>177</v>
      </c>
      <c r="I673" s="269">
        <v>9.6599380000000004</v>
      </c>
      <c r="J673" s="269">
        <v>7.16</v>
      </c>
      <c r="K673" s="269">
        <v>317</v>
      </c>
      <c r="L673" s="269">
        <v>9.4069149999999997</v>
      </c>
      <c r="M673" s="269">
        <v>7.159999</v>
      </c>
    </row>
    <row r="674" spans="1:13" x14ac:dyDescent="0.25">
      <c r="A674" s="270">
        <v>42956</v>
      </c>
      <c r="B674" s="269">
        <v>22</v>
      </c>
      <c r="C674" s="269">
        <v>9.9577069999999992</v>
      </c>
      <c r="D674" s="269">
        <v>6.9500669999999998</v>
      </c>
      <c r="E674" s="269">
        <v>84</v>
      </c>
      <c r="F674" s="269">
        <v>9.8359269999999999</v>
      </c>
      <c r="G674" s="269">
        <v>7.1489960000000004</v>
      </c>
      <c r="H674" s="269">
        <v>176</v>
      </c>
      <c r="I674" s="269">
        <v>9.6608820000000009</v>
      </c>
      <c r="J674" s="269">
        <v>7.1799910000000002</v>
      </c>
      <c r="K674" s="269">
        <v>316</v>
      </c>
      <c r="L674" s="269">
        <v>9.4071210000000001</v>
      </c>
      <c r="M674" s="269">
        <v>7.1800050000000004</v>
      </c>
    </row>
    <row r="675" spans="1:13" x14ac:dyDescent="0.25">
      <c r="A675" s="270">
        <v>42957</v>
      </c>
      <c r="B675" s="269">
        <v>28</v>
      </c>
      <c r="C675" s="269">
        <v>9.9464830000000006</v>
      </c>
      <c r="D675" s="269">
        <v>6.9177790000000003</v>
      </c>
      <c r="E675" s="269">
        <v>91</v>
      </c>
      <c r="F675" s="269">
        <v>9.8228570000000008</v>
      </c>
      <c r="G675" s="269">
        <v>7.134233</v>
      </c>
      <c r="H675" s="269">
        <v>175</v>
      </c>
      <c r="I675" s="269">
        <v>9.6636430000000004</v>
      </c>
      <c r="J675" s="269">
        <v>7.1601819999999998</v>
      </c>
      <c r="K675" s="269">
        <v>315</v>
      </c>
      <c r="L675" s="269">
        <v>9.4096200000000003</v>
      </c>
      <c r="M675" s="269">
        <v>7.170534</v>
      </c>
    </row>
    <row r="676" spans="1:13" x14ac:dyDescent="0.25">
      <c r="A676" s="270">
        <v>42958</v>
      </c>
      <c r="B676" s="269">
        <v>27</v>
      </c>
      <c r="C676" s="269">
        <v>9.9480710000000006</v>
      </c>
      <c r="D676" s="269">
        <v>6.9600090000000003</v>
      </c>
      <c r="E676" s="269">
        <v>90</v>
      </c>
      <c r="F676" s="269">
        <v>9.8252659999999992</v>
      </c>
      <c r="G676" s="269">
        <v>7.1136600000000003</v>
      </c>
      <c r="H676" s="269">
        <v>174</v>
      </c>
      <c r="I676" s="269">
        <v>9.6653610000000008</v>
      </c>
      <c r="J676" s="269">
        <v>7.1632769999999999</v>
      </c>
      <c r="K676" s="269">
        <v>314</v>
      </c>
      <c r="L676" s="269">
        <v>9.4098780000000009</v>
      </c>
      <c r="M676" s="269">
        <v>7.190029</v>
      </c>
    </row>
    <row r="677" spans="1:13" x14ac:dyDescent="0.25">
      <c r="A677" s="270">
        <v>42961</v>
      </c>
      <c r="B677" s="269">
        <v>24</v>
      </c>
      <c r="C677" s="269">
        <v>9.9540959999999998</v>
      </c>
      <c r="D677" s="269">
        <v>6.9173530000000003</v>
      </c>
      <c r="E677" s="269">
        <v>87</v>
      </c>
      <c r="F677" s="269">
        <v>9.8313290000000002</v>
      </c>
      <c r="G677" s="269">
        <v>7.0992329999999999</v>
      </c>
      <c r="H677" s="269">
        <v>171</v>
      </c>
      <c r="I677" s="269">
        <v>9.6715309999999999</v>
      </c>
      <c r="J677" s="269">
        <v>7.1499920000000001</v>
      </c>
      <c r="K677" s="269">
        <v>311</v>
      </c>
      <c r="L677" s="269">
        <v>9.4163940000000004</v>
      </c>
      <c r="M677" s="269">
        <v>7.1742619999999997</v>
      </c>
    </row>
    <row r="678" spans="1:13" x14ac:dyDescent="0.25">
      <c r="A678" s="270">
        <v>42962</v>
      </c>
      <c r="B678" s="269">
        <v>23</v>
      </c>
      <c r="C678" s="269">
        <v>9.9560309999999994</v>
      </c>
      <c r="D678" s="269">
        <v>6.9124980000000003</v>
      </c>
      <c r="E678" s="269">
        <v>86</v>
      </c>
      <c r="F678" s="269">
        <v>9.8333460000000006</v>
      </c>
      <c r="G678" s="269">
        <v>7.0944459999999996</v>
      </c>
      <c r="H678" s="269">
        <v>170</v>
      </c>
      <c r="I678" s="269">
        <v>9.6733890000000002</v>
      </c>
      <c r="J678" s="269">
        <v>7.1499949999999997</v>
      </c>
      <c r="K678" s="269">
        <v>310</v>
      </c>
      <c r="L678" s="269">
        <v>9.4169590000000003</v>
      </c>
      <c r="M678" s="269">
        <v>7.1900060000000003</v>
      </c>
    </row>
    <row r="679" spans="1:13" x14ac:dyDescent="0.25">
      <c r="A679" s="270">
        <v>42963</v>
      </c>
      <c r="B679" s="269">
        <v>22</v>
      </c>
      <c r="C679" s="269">
        <v>9.9580099999999998</v>
      </c>
      <c r="D679" s="269">
        <v>6.9000640000000004</v>
      </c>
      <c r="E679" s="269">
        <v>85</v>
      </c>
      <c r="F679" s="269">
        <v>9.8353359999999999</v>
      </c>
      <c r="G679" s="269">
        <v>7.0907640000000001</v>
      </c>
      <c r="H679" s="269">
        <v>169</v>
      </c>
      <c r="I679" s="269">
        <v>9.6757329999999993</v>
      </c>
      <c r="J679" s="269">
        <v>7.1389550000000002</v>
      </c>
      <c r="K679" s="269">
        <v>309</v>
      </c>
      <c r="L679" s="269">
        <v>9.4194849999999999</v>
      </c>
      <c r="M679" s="269">
        <v>7.180097</v>
      </c>
    </row>
    <row r="680" spans="1:13" x14ac:dyDescent="0.25">
      <c r="A680" s="270">
        <v>42964</v>
      </c>
      <c r="B680" s="269">
        <v>28</v>
      </c>
      <c r="C680" s="269">
        <v>9.9465850000000007</v>
      </c>
      <c r="D680" s="269">
        <v>6.9045230000000002</v>
      </c>
      <c r="E680" s="269">
        <v>91</v>
      </c>
      <c r="F680" s="269">
        <v>9.8237129999999997</v>
      </c>
      <c r="G680" s="269">
        <v>7.0991400000000002</v>
      </c>
      <c r="H680" s="269">
        <v>182</v>
      </c>
      <c r="I680" s="269">
        <v>9.6506679999999996</v>
      </c>
      <c r="J680" s="269">
        <v>7.1599849999999998</v>
      </c>
      <c r="K680" s="269">
        <v>364</v>
      </c>
      <c r="L680" s="269">
        <v>9.3214120000000005</v>
      </c>
      <c r="M680" s="269">
        <v>7.1998850000000001</v>
      </c>
    </row>
    <row r="681" spans="1:13" x14ac:dyDescent="0.25">
      <c r="A681" s="270">
        <v>42965</v>
      </c>
      <c r="B681" s="269">
        <v>27</v>
      </c>
      <c r="C681" s="269">
        <v>9.9484569999999994</v>
      </c>
      <c r="D681" s="269">
        <v>6.9080060000000003</v>
      </c>
      <c r="E681" s="269">
        <v>90</v>
      </c>
      <c r="F681" s="269">
        <v>9.8256080000000008</v>
      </c>
      <c r="G681" s="269">
        <v>7.0994890000000002</v>
      </c>
      <c r="H681" s="269">
        <v>181</v>
      </c>
      <c r="I681" s="269">
        <v>9.6528039999999997</v>
      </c>
      <c r="J681" s="269">
        <v>7.1539380000000001</v>
      </c>
      <c r="K681" s="269">
        <v>363</v>
      </c>
      <c r="L681" s="269">
        <v>9.3243469999999995</v>
      </c>
      <c r="M681" s="269">
        <v>7.1862310000000003</v>
      </c>
    </row>
    <row r="682" spans="1:13" x14ac:dyDescent="0.25">
      <c r="A682" s="270">
        <v>42968</v>
      </c>
      <c r="B682" s="269">
        <v>24</v>
      </c>
      <c r="C682" s="269">
        <v>9.9539840000000002</v>
      </c>
      <c r="D682" s="269">
        <v>6.9343089999999998</v>
      </c>
      <c r="E682" s="269">
        <v>87</v>
      </c>
      <c r="F682" s="269">
        <v>9.8313939999999995</v>
      </c>
      <c r="G682" s="269">
        <v>7.0964499999999999</v>
      </c>
      <c r="H682" s="269">
        <v>178</v>
      </c>
      <c r="I682" s="269">
        <v>9.6581829999999993</v>
      </c>
      <c r="J682" s="269">
        <v>7.1578189999999999</v>
      </c>
      <c r="K682" s="269">
        <v>360</v>
      </c>
      <c r="L682" s="269">
        <v>9.3290190000000006</v>
      </c>
      <c r="M682" s="269">
        <v>7.1924070000000002</v>
      </c>
    </row>
    <row r="683" spans="1:13" x14ac:dyDescent="0.25">
      <c r="A683" s="270">
        <v>42969</v>
      </c>
      <c r="B683" s="269">
        <v>23</v>
      </c>
      <c r="C683" s="269">
        <v>9.9561799999999998</v>
      </c>
      <c r="D683" s="269">
        <v>6.8889699999999996</v>
      </c>
      <c r="E683" s="269">
        <v>86</v>
      </c>
      <c r="F683" s="269">
        <v>9.8332730000000002</v>
      </c>
      <c r="G683" s="269">
        <v>7.0976059999999999</v>
      </c>
      <c r="H683" s="269">
        <v>177</v>
      </c>
      <c r="I683" s="269">
        <v>9.6603969999999997</v>
      </c>
      <c r="J683" s="269">
        <v>7.1499959999999998</v>
      </c>
      <c r="K683" s="269">
        <v>359</v>
      </c>
      <c r="L683" s="269">
        <v>9.3318349999999999</v>
      </c>
      <c r="M683" s="269">
        <v>7.1800050000000004</v>
      </c>
    </row>
    <row r="684" spans="1:13" x14ac:dyDescent="0.25">
      <c r="A684" s="270">
        <v>42970</v>
      </c>
      <c r="B684" s="269">
        <v>22</v>
      </c>
      <c r="C684" s="269">
        <v>9.9579310000000003</v>
      </c>
      <c r="D684" s="269">
        <v>6.9131010000000002</v>
      </c>
      <c r="E684" s="269">
        <v>85</v>
      </c>
      <c r="F684" s="269">
        <v>9.8353319999999993</v>
      </c>
      <c r="G684" s="269">
        <v>7.0909389999999997</v>
      </c>
      <c r="H684" s="269">
        <v>176</v>
      </c>
      <c r="I684" s="269">
        <v>9.6626799999999999</v>
      </c>
      <c r="J684" s="269">
        <v>7.1405940000000001</v>
      </c>
      <c r="K684" s="269">
        <v>358</v>
      </c>
      <c r="L684" s="269">
        <v>9.3335729999999995</v>
      </c>
      <c r="M684" s="269">
        <v>7.1799949999999999</v>
      </c>
    </row>
    <row r="685" spans="1:13" x14ac:dyDescent="0.25">
      <c r="A685" s="270">
        <v>42971</v>
      </c>
      <c r="B685" s="269">
        <v>28</v>
      </c>
      <c r="C685" s="269">
        <v>9.9464930000000003</v>
      </c>
      <c r="D685" s="269">
        <v>6.9164789999999998</v>
      </c>
      <c r="E685" s="269">
        <v>91</v>
      </c>
      <c r="F685" s="269">
        <v>9.8237780000000008</v>
      </c>
      <c r="G685" s="269">
        <v>7.0964749999999999</v>
      </c>
      <c r="H685" s="269">
        <v>175</v>
      </c>
      <c r="I685" s="269">
        <v>9.6645380000000003</v>
      </c>
      <c r="J685" s="269">
        <v>7.1404680000000003</v>
      </c>
      <c r="K685" s="269">
        <v>357</v>
      </c>
      <c r="L685" s="269">
        <v>9.3345629999999993</v>
      </c>
      <c r="M685" s="269">
        <v>7.1886479999999997</v>
      </c>
    </row>
    <row r="686" spans="1:13" x14ac:dyDescent="0.25">
      <c r="A686" s="270">
        <v>42972</v>
      </c>
      <c r="B686" s="269">
        <v>27</v>
      </c>
      <c r="C686" s="269">
        <v>9.948461</v>
      </c>
      <c r="D686" s="269">
        <v>6.9074669999999996</v>
      </c>
      <c r="E686" s="269">
        <v>90</v>
      </c>
      <c r="F686" s="269">
        <v>9.8257030000000007</v>
      </c>
      <c r="G686" s="269">
        <v>7.0955529999999998</v>
      </c>
      <c r="H686" s="269">
        <v>174</v>
      </c>
      <c r="I686" s="269">
        <v>9.6664119999999993</v>
      </c>
      <c r="J686" s="269">
        <v>7.1400030000000001</v>
      </c>
      <c r="K686" s="269">
        <v>356</v>
      </c>
      <c r="L686" s="269">
        <v>9.3376230000000007</v>
      </c>
      <c r="M686" s="269">
        <v>7.1733399999999996</v>
      </c>
    </row>
    <row r="687" spans="1:13" x14ac:dyDescent="0.25">
      <c r="A687" s="270">
        <v>42975</v>
      </c>
      <c r="B687" s="269">
        <v>24</v>
      </c>
      <c r="C687" s="269">
        <v>9.9541160000000009</v>
      </c>
      <c r="D687" s="269">
        <v>6.914326</v>
      </c>
      <c r="E687" s="269">
        <v>87</v>
      </c>
      <c r="F687" s="269">
        <v>9.8311700000000002</v>
      </c>
      <c r="G687" s="269">
        <v>7.1060400000000001</v>
      </c>
      <c r="H687" s="269">
        <v>171</v>
      </c>
      <c r="I687" s="269">
        <v>9.6719749999999998</v>
      </c>
      <c r="J687" s="269">
        <v>7.1399990000000004</v>
      </c>
      <c r="K687" s="269">
        <v>353</v>
      </c>
      <c r="L687" s="269">
        <v>9.3423730000000003</v>
      </c>
      <c r="M687" s="269">
        <v>7.1787729999999996</v>
      </c>
    </row>
    <row r="688" spans="1:13" x14ac:dyDescent="0.25">
      <c r="A688" s="270">
        <v>42976</v>
      </c>
      <c r="B688" s="269">
        <v>23</v>
      </c>
      <c r="C688" s="269">
        <v>9.9560150000000007</v>
      </c>
      <c r="D688" s="269">
        <v>6.9150239999999998</v>
      </c>
      <c r="E688" s="269">
        <v>86</v>
      </c>
      <c r="F688" s="269">
        <v>9.8329869999999993</v>
      </c>
      <c r="G688" s="269">
        <v>7.1099880000000004</v>
      </c>
      <c r="H688" s="269">
        <v>170</v>
      </c>
      <c r="I688" s="269">
        <v>9.6736240000000002</v>
      </c>
      <c r="J688" s="269">
        <v>7.1446769999999997</v>
      </c>
      <c r="K688" s="269">
        <v>352</v>
      </c>
      <c r="L688" s="269">
        <v>9.3433410000000006</v>
      </c>
      <c r="M688" s="269">
        <v>7.1878260000000003</v>
      </c>
    </row>
    <row r="689" spans="1:13" x14ac:dyDescent="0.25">
      <c r="A689" s="270">
        <v>42977</v>
      </c>
      <c r="B689" s="269">
        <v>22</v>
      </c>
      <c r="C689" s="269">
        <v>9.9577419999999996</v>
      </c>
      <c r="D689" s="269">
        <v>6.9442909999999998</v>
      </c>
      <c r="E689" s="269">
        <v>85</v>
      </c>
      <c r="F689" s="269">
        <v>9.8349119999999992</v>
      </c>
      <c r="G689" s="269">
        <v>7.1093289999999998</v>
      </c>
      <c r="H689" s="269">
        <v>169</v>
      </c>
      <c r="I689" s="269">
        <v>9.6755770000000005</v>
      </c>
      <c r="J689" s="269">
        <v>7.1425049999999999</v>
      </c>
      <c r="K689" s="269">
        <v>351</v>
      </c>
      <c r="L689" s="269">
        <v>9.3453339999999994</v>
      </c>
      <c r="M689" s="269">
        <v>7.1848939999999999</v>
      </c>
    </row>
    <row r="690" spans="1:13" x14ac:dyDescent="0.25">
      <c r="A690" s="270">
        <v>42978</v>
      </c>
      <c r="B690" s="269">
        <v>28</v>
      </c>
      <c r="C690" s="269">
        <v>9.9463690000000007</v>
      </c>
      <c r="D690" s="269">
        <v>6.9325939999999999</v>
      </c>
      <c r="E690" s="269">
        <v>91</v>
      </c>
      <c r="F690" s="269">
        <v>9.8236919999999994</v>
      </c>
      <c r="G690" s="269">
        <v>7.1000009999999998</v>
      </c>
      <c r="H690" s="269">
        <v>182</v>
      </c>
      <c r="I690" s="269">
        <v>9.6508570000000002</v>
      </c>
      <c r="J690" s="269">
        <v>7.1559710000000001</v>
      </c>
      <c r="K690" s="269">
        <v>350</v>
      </c>
      <c r="L690" s="269">
        <v>9.3489550000000001</v>
      </c>
      <c r="M690" s="269">
        <v>7.1627929999999997</v>
      </c>
    </row>
    <row r="691" spans="1:13" x14ac:dyDescent="0.25">
      <c r="A691" s="270">
        <v>42979</v>
      </c>
      <c r="B691" s="269">
        <v>27</v>
      </c>
      <c r="C691" s="269">
        <v>9.9477429999999991</v>
      </c>
      <c r="D691" s="269">
        <v>7.0042020000000003</v>
      </c>
      <c r="E691" s="269">
        <v>90</v>
      </c>
      <c r="F691" s="269">
        <v>9.8255590000000002</v>
      </c>
      <c r="G691" s="269">
        <v>7.1015199999999998</v>
      </c>
      <c r="H691" s="269">
        <v>181</v>
      </c>
      <c r="I691" s="269">
        <v>9.6524940000000008</v>
      </c>
      <c r="J691" s="269">
        <v>7.1605549999999996</v>
      </c>
      <c r="K691" s="269">
        <v>349</v>
      </c>
      <c r="L691" s="269">
        <v>9.3492359999999994</v>
      </c>
      <c r="M691" s="269">
        <v>7.18</v>
      </c>
    </row>
    <row r="692" spans="1:13" x14ac:dyDescent="0.25">
      <c r="A692" s="270">
        <v>42982</v>
      </c>
      <c r="B692" s="269">
        <v>24</v>
      </c>
      <c r="C692" s="269">
        <v>9.9535250000000008</v>
      </c>
      <c r="D692" s="269">
        <v>7.0038</v>
      </c>
      <c r="E692" s="269">
        <v>87</v>
      </c>
      <c r="F692" s="269">
        <v>9.8313299999999995</v>
      </c>
      <c r="G692" s="269">
        <v>7.0991900000000001</v>
      </c>
      <c r="H692" s="269">
        <v>178</v>
      </c>
      <c r="I692" s="269">
        <v>9.6582799999999995</v>
      </c>
      <c r="J692" s="269">
        <v>7.155716</v>
      </c>
      <c r="K692" s="269">
        <v>346</v>
      </c>
      <c r="L692" s="269">
        <v>9.3545379999999998</v>
      </c>
      <c r="M692" s="269">
        <v>7.1791780000000003</v>
      </c>
    </row>
    <row r="693" spans="1:13" x14ac:dyDescent="0.25">
      <c r="A693" s="270">
        <v>42983</v>
      </c>
      <c r="B693" s="269">
        <v>23</v>
      </c>
      <c r="C693" s="269">
        <v>9.9556039999999992</v>
      </c>
      <c r="D693" s="269">
        <v>6.979927</v>
      </c>
      <c r="E693" s="269">
        <v>86</v>
      </c>
      <c r="F693" s="269">
        <v>9.8334489999999999</v>
      </c>
      <c r="G693" s="269">
        <v>7.0899869999999998</v>
      </c>
      <c r="H693" s="269">
        <v>177</v>
      </c>
      <c r="I693" s="269">
        <v>9.6599380000000004</v>
      </c>
      <c r="J693" s="269">
        <v>7.16</v>
      </c>
      <c r="K693" s="269">
        <v>345</v>
      </c>
      <c r="L693" s="269">
        <v>9.3562139999999996</v>
      </c>
      <c r="M693" s="269">
        <v>7.1800059999999997</v>
      </c>
    </row>
    <row r="694" spans="1:13" x14ac:dyDescent="0.25">
      <c r="A694" s="270">
        <v>42984</v>
      </c>
      <c r="B694" s="269">
        <v>22</v>
      </c>
      <c r="C694" s="269">
        <v>9.9556039999999992</v>
      </c>
      <c r="D694" s="269">
        <v>7.2971969999999997</v>
      </c>
      <c r="E694" s="269">
        <v>85</v>
      </c>
      <c r="F694" s="269">
        <v>9.8334489999999999</v>
      </c>
      <c r="G694" s="269">
        <v>7.1733979999999997</v>
      </c>
      <c r="H694" s="269">
        <v>176</v>
      </c>
      <c r="I694" s="269">
        <v>9.6599380000000004</v>
      </c>
      <c r="J694" s="269">
        <v>7.2006810000000003</v>
      </c>
      <c r="K694" s="269">
        <v>344</v>
      </c>
      <c r="L694" s="269">
        <v>9.3562139999999996</v>
      </c>
      <c r="M694" s="269">
        <v>7.2008780000000003</v>
      </c>
    </row>
    <row r="695" spans="1:13" x14ac:dyDescent="0.25">
      <c r="A695" s="270">
        <v>42985</v>
      </c>
      <c r="B695" s="269">
        <v>28</v>
      </c>
      <c r="C695" s="269">
        <v>9.9458330000000004</v>
      </c>
      <c r="D695" s="269">
        <v>7.0022580000000003</v>
      </c>
      <c r="E695" s="269">
        <v>91</v>
      </c>
      <c r="F695" s="269">
        <v>9.8241669999999992</v>
      </c>
      <c r="G695" s="269">
        <v>7.0805300000000004</v>
      </c>
      <c r="H695" s="269">
        <v>175</v>
      </c>
      <c r="I695" s="269">
        <v>9.6649449999999995</v>
      </c>
      <c r="J695" s="269">
        <v>7.1315049999999998</v>
      </c>
      <c r="K695" s="269">
        <v>343</v>
      </c>
      <c r="L695" s="269">
        <v>9.3615670000000009</v>
      </c>
      <c r="M695" s="269">
        <v>7.1577270000000004</v>
      </c>
    </row>
    <row r="696" spans="1:13" x14ac:dyDescent="0.25">
      <c r="A696" s="270">
        <v>42986</v>
      </c>
      <c r="B696" s="269">
        <v>27</v>
      </c>
      <c r="C696" s="269">
        <v>9.9477519999999995</v>
      </c>
      <c r="D696" s="269">
        <v>7.0029890000000004</v>
      </c>
      <c r="E696" s="269">
        <v>90</v>
      </c>
      <c r="F696" s="269">
        <v>9.8259460000000001</v>
      </c>
      <c r="G696" s="269">
        <v>7.0854860000000004</v>
      </c>
      <c r="H696" s="269">
        <v>174</v>
      </c>
      <c r="I696" s="269">
        <v>9.6665690000000009</v>
      </c>
      <c r="J696" s="269">
        <v>7.1365259999999999</v>
      </c>
      <c r="K696" s="269">
        <v>342</v>
      </c>
      <c r="L696" s="269">
        <v>9.3631849999999996</v>
      </c>
      <c r="M696" s="269">
        <v>7.1592260000000003</v>
      </c>
    </row>
    <row r="697" spans="1:13" x14ac:dyDescent="0.25">
      <c r="A697" s="270">
        <v>42989</v>
      </c>
      <c r="B697" s="269">
        <v>24</v>
      </c>
      <c r="C697" s="269">
        <v>9.9534660000000006</v>
      </c>
      <c r="D697" s="269">
        <v>7.0127329999999999</v>
      </c>
      <c r="E697" s="269">
        <v>87</v>
      </c>
      <c r="F697" s="269">
        <v>9.8316569999999999</v>
      </c>
      <c r="G697" s="269">
        <v>7.085191</v>
      </c>
      <c r="H697" s="269">
        <v>171</v>
      </c>
      <c r="I697" s="269">
        <v>9.6718589999999995</v>
      </c>
      <c r="J697" s="269">
        <v>7.1426100000000003</v>
      </c>
      <c r="K697" s="269">
        <v>339</v>
      </c>
      <c r="L697" s="269">
        <v>9.367286</v>
      </c>
      <c r="M697" s="269">
        <v>7.1729279999999997</v>
      </c>
    </row>
    <row r="698" spans="1:13" x14ac:dyDescent="0.25">
      <c r="A698" s="270">
        <v>42990</v>
      </c>
      <c r="B698" s="269">
        <v>23</v>
      </c>
      <c r="C698" s="269">
        <v>9.9557690000000001</v>
      </c>
      <c r="D698" s="269">
        <v>6.9538710000000004</v>
      </c>
      <c r="E698" s="269">
        <v>86</v>
      </c>
      <c r="F698" s="269">
        <v>9.8329939999999993</v>
      </c>
      <c r="G698" s="269">
        <v>7.1096849999999998</v>
      </c>
      <c r="H698" s="269">
        <v>170</v>
      </c>
      <c r="I698" s="269">
        <v>9.6738330000000001</v>
      </c>
      <c r="J698" s="269">
        <v>7.1399470000000003</v>
      </c>
      <c r="K698" s="269">
        <v>338</v>
      </c>
      <c r="L698" s="269">
        <v>9.3684519999999996</v>
      </c>
      <c r="M698" s="269">
        <v>7.1799980000000003</v>
      </c>
    </row>
    <row r="699" spans="1:13" x14ac:dyDescent="0.25">
      <c r="A699" s="270">
        <v>42991</v>
      </c>
      <c r="B699" s="269">
        <v>22</v>
      </c>
      <c r="C699" s="269">
        <v>9.9573579999999993</v>
      </c>
      <c r="D699" s="269">
        <v>7.0076640000000001</v>
      </c>
      <c r="E699" s="269">
        <v>85</v>
      </c>
      <c r="F699" s="269">
        <v>9.8354110000000006</v>
      </c>
      <c r="G699" s="269">
        <v>7.0874800000000002</v>
      </c>
      <c r="H699" s="269">
        <v>169</v>
      </c>
      <c r="I699" s="269">
        <v>9.6756869999999999</v>
      </c>
      <c r="J699" s="269">
        <v>7.140002</v>
      </c>
      <c r="K699" s="269">
        <v>337</v>
      </c>
      <c r="L699" s="269">
        <v>9.3710179999999994</v>
      </c>
      <c r="M699" s="269">
        <v>7.1700809999999997</v>
      </c>
    </row>
    <row r="700" spans="1:13" x14ac:dyDescent="0.25">
      <c r="A700" s="270">
        <v>42992</v>
      </c>
      <c r="B700" s="269">
        <v>28</v>
      </c>
      <c r="C700" s="269">
        <v>9.9458269999999995</v>
      </c>
      <c r="D700" s="269">
        <v>7.0030380000000001</v>
      </c>
      <c r="E700" s="269">
        <v>91</v>
      </c>
      <c r="F700" s="269">
        <v>9.8244640000000008</v>
      </c>
      <c r="G700" s="269">
        <v>7.0683559999999996</v>
      </c>
      <c r="H700" s="269">
        <v>182</v>
      </c>
      <c r="I700" s="269">
        <v>9.6516090000000005</v>
      </c>
      <c r="J700" s="269">
        <v>7.140002</v>
      </c>
      <c r="K700" s="269">
        <v>336</v>
      </c>
      <c r="L700" s="269">
        <v>9.3727739999999997</v>
      </c>
      <c r="M700" s="269">
        <v>7.17</v>
      </c>
    </row>
    <row r="701" spans="1:13" x14ac:dyDescent="0.25">
      <c r="A701" s="270">
        <v>42993</v>
      </c>
      <c r="B701" s="269">
        <v>27</v>
      </c>
      <c r="C701" s="269">
        <v>9.9476960000000005</v>
      </c>
      <c r="D701" s="269">
        <v>7.010535</v>
      </c>
      <c r="E701" s="269">
        <v>90</v>
      </c>
      <c r="F701" s="269">
        <v>9.8262389999999993</v>
      </c>
      <c r="G701" s="269">
        <v>7.0733470000000001</v>
      </c>
      <c r="H701" s="269">
        <v>181</v>
      </c>
      <c r="I701" s="269">
        <v>9.6538419999999991</v>
      </c>
      <c r="J701" s="269">
        <v>7.1317830000000004</v>
      </c>
      <c r="K701" s="269">
        <v>335</v>
      </c>
      <c r="L701" s="269">
        <v>9.3728379999999998</v>
      </c>
      <c r="M701" s="269">
        <v>7.19062</v>
      </c>
    </row>
    <row r="702" spans="1:13" x14ac:dyDescent="0.25">
      <c r="A702" s="270">
        <v>42996</v>
      </c>
      <c r="B702" s="269">
        <v>24</v>
      </c>
      <c r="C702" s="269">
        <v>9.9535630000000008</v>
      </c>
      <c r="D702" s="269">
        <v>6.9980469999999997</v>
      </c>
      <c r="E702" s="269">
        <v>87</v>
      </c>
      <c r="F702" s="269">
        <v>9.8320120000000006</v>
      </c>
      <c r="G702" s="269">
        <v>7.0699949999999996</v>
      </c>
      <c r="H702" s="269">
        <v>178</v>
      </c>
      <c r="I702" s="269">
        <v>9.6586529999999993</v>
      </c>
      <c r="J702" s="269">
        <v>7.1476290000000002</v>
      </c>
      <c r="K702" s="269">
        <v>332</v>
      </c>
      <c r="L702" s="269">
        <v>9.3797779999999999</v>
      </c>
      <c r="M702" s="269">
        <v>7.1699979999999996</v>
      </c>
    </row>
    <row r="703" spans="1:13" x14ac:dyDescent="0.25">
      <c r="A703" s="270">
        <v>42997</v>
      </c>
      <c r="B703" s="269">
        <v>23</v>
      </c>
      <c r="C703" s="269">
        <v>9.9556489999999993</v>
      </c>
      <c r="D703" s="269">
        <v>6.9728209999999997</v>
      </c>
      <c r="E703" s="269">
        <v>86</v>
      </c>
      <c r="F703" s="269">
        <v>9.8341419999999999</v>
      </c>
      <c r="G703" s="269">
        <v>7.0599889999999998</v>
      </c>
      <c r="H703" s="269">
        <v>177</v>
      </c>
      <c r="I703" s="269">
        <v>9.6609599999999993</v>
      </c>
      <c r="J703" s="269">
        <v>7.1377259999999998</v>
      </c>
      <c r="K703" s="269">
        <v>331</v>
      </c>
      <c r="L703" s="269">
        <v>9.3817730000000008</v>
      </c>
      <c r="M703" s="269">
        <v>7.1670020000000001</v>
      </c>
    </row>
    <row r="704" spans="1:13" x14ac:dyDescent="0.25">
      <c r="A704" s="270">
        <v>42998</v>
      </c>
      <c r="B704" s="269">
        <v>22</v>
      </c>
      <c r="C704" s="269">
        <v>9.9575340000000008</v>
      </c>
      <c r="D704" s="269">
        <v>6.9786169999999998</v>
      </c>
      <c r="E704" s="269">
        <v>85</v>
      </c>
      <c r="F704" s="269">
        <v>9.8361440000000009</v>
      </c>
      <c r="G704" s="269">
        <v>7.0553900000000001</v>
      </c>
      <c r="H704" s="269">
        <v>176</v>
      </c>
      <c r="I704" s="269">
        <v>9.6628900000000009</v>
      </c>
      <c r="J704" s="269">
        <v>7.135993</v>
      </c>
      <c r="K704" s="269">
        <v>330</v>
      </c>
      <c r="L704" s="269">
        <v>9.384112</v>
      </c>
      <c r="M704" s="269">
        <v>7.1597379999999999</v>
      </c>
    </row>
    <row r="705" spans="1:13" x14ac:dyDescent="0.25">
      <c r="A705" s="270">
        <v>42999</v>
      </c>
      <c r="B705" s="269">
        <v>28</v>
      </c>
      <c r="C705" s="269">
        <v>9.9460040000000003</v>
      </c>
      <c r="D705" s="269">
        <v>6.9800319999999996</v>
      </c>
      <c r="E705" s="269">
        <v>91</v>
      </c>
      <c r="F705" s="269">
        <v>9.8246219999999997</v>
      </c>
      <c r="G705" s="269">
        <v>7.0618809999999996</v>
      </c>
      <c r="H705" s="269">
        <v>175</v>
      </c>
      <c r="I705" s="269">
        <v>9.6650410000000004</v>
      </c>
      <c r="J705" s="269">
        <v>7.1293899999999999</v>
      </c>
      <c r="K705" s="269">
        <v>329</v>
      </c>
      <c r="L705" s="269">
        <v>9.3873130000000007</v>
      </c>
      <c r="M705" s="269">
        <v>7.1417390000000003</v>
      </c>
    </row>
    <row r="706" spans="1:13" x14ac:dyDescent="0.25">
      <c r="A706" s="270">
        <v>43000</v>
      </c>
      <c r="B706" s="269">
        <v>27</v>
      </c>
      <c r="C706" s="269">
        <v>9.9480760000000004</v>
      </c>
      <c r="D706" s="269">
        <v>6.9593360000000004</v>
      </c>
      <c r="E706" s="269">
        <v>90</v>
      </c>
      <c r="F706" s="269">
        <v>9.8260989999999993</v>
      </c>
      <c r="G706" s="269">
        <v>7.0791469999999999</v>
      </c>
      <c r="H706" s="269">
        <v>174</v>
      </c>
      <c r="I706" s="269">
        <v>9.6682190000000006</v>
      </c>
      <c r="J706" s="269">
        <v>7.0999990000000004</v>
      </c>
      <c r="K706" s="269">
        <v>328</v>
      </c>
      <c r="L706" s="269">
        <v>9.3908480000000001</v>
      </c>
      <c r="M706" s="269">
        <v>7.1195000000000004</v>
      </c>
    </row>
    <row r="707" spans="1:13" x14ac:dyDescent="0.25">
      <c r="A707" s="270">
        <v>43003</v>
      </c>
      <c r="B707" s="269">
        <v>24</v>
      </c>
      <c r="C707" s="269">
        <v>9.9536210000000001</v>
      </c>
      <c r="D707" s="269">
        <v>6.9892659999999998</v>
      </c>
      <c r="E707" s="269">
        <v>87</v>
      </c>
      <c r="F707" s="269">
        <v>9.8320109999999996</v>
      </c>
      <c r="G707" s="269">
        <v>7.0700380000000003</v>
      </c>
      <c r="H707" s="269">
        <v>171</v>
      </c>
      <c r="I707" s="269">
        <v>9.6735439999999997</v>
      </c>
      <c r="J707" s="269">
        <v>7.1046950000000004</v>
      </c>
      <c r="K707" s="269">
        <v>325</v>
      </c>
      <c r="L707" s="269">
        <v>9.3960430000000006</v>
      </c>
      <c r="M707" s="269">
        <v>7.1200029999999996</v>
      </c>
    </row>
    <row r="708" spans="1:13" x14ac:dyDescent="0.25">
      <c r="A708" s="270">
        <v>43004</v>
      </c>
      <c r="B708" s="269">
        <v>23</v>
      </c>
      <c r="C708" s="269">
        <v>9.9555969999999991</v>
      </c>
      <c r="D708" s="269">
        <v>6.981033</v>
      </c>
      <c r="E708" s="269">
        <v>86</v>
      </c>
      <c r="F708" s="269">
        <v>9.8340569999999996</v>
      </c>
      <c r="G708" s="269">
        <v>7.0636679999999998</v>
      </c>
      <c r="H708" s="269">
        <v>170</v>
      </c>
      <c r="I708" s="269">
        <v>9.6746870000000005</v>
      </c>
      <c r="J708" s="269">
        <v>7.1206240000000003</v>
      </c>
      <c r="K708" s="269">
        <v>324</v>
      </c>
      <c r="L708" s="269">
        <v>9.3976229999999994</v>
      </c>
      <c r="M708" s="269">
        <v>7.122096</v>
      </c>
    </row>
    <row r="709" spans="1:13" x14ac:dyDescent="0.25">
      <c r="A709" s="270">
        <v>43005</v>
      </c>
      <c r="B709" s="269">
        <v>22</v>
      </c>
      <c r="C709" s="269">
        <v>9.9573370000000008</v>
      </c>
      <c r="D709" s="269">
        <v>7.0111299999999996</v>
      </c>
      <c r="E709" s="269">
        <v>85</v>
      </c>
      <c r="F709" s="269">
        <v>9.8361149999999995</v>
      </c>
      <c r="G709" s="269">
        <v>7.0566599999999999</v>
      </c>
      <c r="H709" s="269">
        <v>169</v>
      </c>
      <c r="I709" s="269">
        <v>9.6769169999999995</v>
      </c>
      <c r="J709" s="269">
        <v>7.1120190000000001</v>
      </c>
      <c r="K709" s="269">
        <v>323</v>
      </c>
      <c r="L709" s="269">
        <v>9.3986699999999992</v>
      </c>
      <c r="M709" s="269">
        <v>7.130935</v>
      </c>
    </row>
    <row r="710" spans="1:13" x14ac:dyDescent="0.25">
      <c r="A710" s="270">
        <v>43006</v>
      </c>
      <c r="B710" s="269">
        <v>28</v>
      </c>
      <c r="C710" s="269">
        <v>9.9457869999999993</v>
      </c>
      <c r="D710" s="269">
        <v>7.0082370000000003</v>
      </c>
      <c r="E710" s="269">
        <v>91</v>
      </c>
      <c r="F710" s="269">
        <v>9.8248929999999994</v>
      </c>
      <c r="G710" s="269">
        <v>7.0507739999999997</v>
      </c>
      <c r="H710" s="269">
        <v>181</v>
      </c>
      <c r="I710" s="269">
        <v>9.6539260000000002</v>
      </c>
      <c r="J710" s="269">
        <v>7.1299900000000003</v>
      </c>
      <c r="K710" s="269">
        <v>322</v>
      </c>
      <c r="L710" s="269">
        <v>9.3990150000000003</v>
      </c>
      <c r="M710" s="269">
        <v>7.148714</v>
      </c>
    </row>
    <row r="711" spans="1:13" x14ac:dyDescent="0.25">
      <c r="A711" s="270">
        <v>43007</v>
      </c>
      <c r="B711" s="269">
        <v>27</v>
      </c>
      <c r="C711" s="269">
        <v>9.9477049999999991</v>
      </c>
      <c r="D711" s="269">
        <v>7.0093220000000001</v>
      </c>
      <c r="E711" s="269">
        <v>90</v>
      </c>
      <c r="F711" s="269">
        <v>9.8268959999999996</v>
      </c>
      <c r="G711" s="269">
        <v>7.0461309999999999</v>
      </c>
      <c r="H711" s="269">
        <v>180</v>
      </c>
      <c r="I711" s="269">
        <v>9.6560679999999994</v>
      </c>
      <c r="J711" s="269">
        <v>7.1236449999999998</v>
      </c>
      <c r="K711" s="269">
        <v>321</v>
      </c>
      <c r="L711" s="269">
        <v>9.4030050000000003</v>
      </c>
      <c r="M711" s="269">
        <v>7.1203529999999997</v>
      </c>
    </row>
    <row r="712" spans="1:13" x14ac:dyDescent="0.25">
      <c r="A712" s="270">
        <v>43010</v>
      </c>
      <c r="B712" s="269">
        <v>24</v>
      </c>
      <c r="C712" s="269">
        <v>9.9535520000000002</v>
      </c>
      <c r="D712" s="269">
        <v>6.9997119999999997</v>
      </c>
      <c r="E712" s="269">
        <v>87</v>
      </c>
      <c r="F712" s="269">
        <v>9.8323929999999997</v>
      </c>
      <c r="G712" s="269">
        <v>7.053687</v>
      </c>
      <c r="H712" s="269">
        <v>177</v>
      </c>
      <c r="I712" s="269">
        <v>9.6617739999999994</v>
      </c>
      <c r="J712" s="269">
        <v>7.1199890000000003</v>
      </c>
      <c r="K712" s="269">
        <v>318</v>
      </c>
      <c r="L712" s="269">
        <v>9.4082749999999997</v>
      </c>
      <c r="M712" s="269">
        <v>7.1200869999999998</v>
      </c>
    </row>
    <row r="713" spans="1:13" x14ac:dyDescent="0.25">
      <c r="A713" s="270">
        <v>43011</v>
      </c>
      <c r="B713" s="269">
        <v>23</v>
      </c>
      <c r="C713" s="269">
        <v>9.955387</v>
      </c>
      <c r="D713" s="269">
        <v>7.0141970000000002</v>
      </c>
      <c r="E713" s="269">
        <v>86</v>
      </c>
      <c r="F713" s="269">
        <v>9.8344799999999992</v>
      </c>
      <c r="G713" s="269">
        <v>7.0453590000000004</v>
      </c>
      <c r="H713" s="269">
        <v>176</v>
      </c>
      <c r="I713" s="269">
        <v>9.6640180000000004</v>
      </c>
      <c r="J713" s="269">
        <v>7.1112849999999996</v>
      </c>
      <c r="K713" s="269">
        <v>317</v>
      </c>
      <c r="L713" s="269">
        <v>9.4103080000000006</v>
      </c>
      <c r="M713" s="269">
        <v>7.1164699999999996</v>
      </c>
    </row>
    <row r="714" spans="1:13" x14ac:dyDescent="0.25">
      <c r="A714" s="270">
        <v>43012</v>
      </c>
      <c r="B714" s="269">
        <v>22</v>
      </c>
      <c r="C714" s="269">
        <v>9.9573970000000003</v>
      </c>
      <c r="D714" s="269">
        <v>7.0012270000000001</v>
      </c>
      <c r="E714" s="269">
        <v>85</v>
      </c>
      <c r="F714" s="269">
        <v>9.8368210000000005</v>
      </c>
      <c r="G714" s="269">
        <v>7.0257560000000003</v>
      </c>
      <c r="H714" s="269">
        <v>175</v>
      </c>
      <c r="I714" s="269">
        <v>9.6663759999999996</v>
      </c>
      <c r="J714" s="269">
        <v>7.0999949999999998</v>
      </c>
      <c r="K714" s="269">
        <v>316</v>
      </c>
      <c r="L714" s="269">
        <v>9.4117630000000005</v>
      </c>
      <c r="M714" s="269">
        <v>7.1202750000000004</v>
      </c>
    </row>
    <row r="715" spans="1:13" x14ac:dyDescent="0.25">
      <c r="A715" s="270">
        <v>43013</v>
      </c>
      <c r="B715" s="269">
        <v>27</v>
      </c>
      <c r="C715" s="269">
        <v>9.9475599999999993</v>
      </c>
      <c r="D715" s="269">
        <v>7.0288589999999997</v>
      </c>
      <c r="E715" s="269">
        <v>91</v>
      </c>
      <c r="F715" s="269">
        <v>9.8247060000000008</v>
      </c>
      <c r="G715" s="269">
        <v>7.0584379999999998</v>
      </c>
      <c r="H715" s="269">
        <v>174</v>
      </c>
      <c r="I715" s="269">
        <v>9.6673150000000003</v>
      </c>
      <c r="J715" s="269">
        <v>7.1200099999999997</v>
      </c>
      <c r="K715" s="269">
        <v>315</v>
      </c>
      <c r="L715" s="269">
        <v>9.4119860000000006</v>
      </c>
      <c r="M715" s="269">
        <v>7.140002</v>
      </c>
    </row>
    <row r="716" spans="1:13" x14ac:dyDescent="0.25">
      <c r="A716" s="270">
        <v>43014</v>
      </c>
      <c r="B716" s="269">
        <v>26</v>
      </c>
      <c r="C716" s="269">
        <v>9.9494749999999996</v>
      </c>
      <c r="D716" s="269">
        <v>7.0312950000000001</v>
      </c>
      <c r="E716" s="269">
        <v>90</v>
      </c>
      <c r="F716" s="269">
        <v>9.8261880000000001</v>
      </c>
      <c r="G716" s="269">
        <v>7.0754599999999996</v>
      </c>
      <c r="H716" s="269">
        <v>173</v>
      </c>
      <c r="I716" s="269">
        <v>9.6691640000000003</v>
      </c>
      <c r="J716" s="269">
        <v>7.1200039999999998</v>
      </c>
      <c r="K716" s="269">
        <v>314</v>
      </c>
      <c r="L716" s="269">
        <v>9.4135880000000007</v>
      </c>
      <c r="M716" s="269">
        <v>7.1420110000000001</v>
      </c>
    </row>
    <row r="717" spans="1:13" x14ac:dyDescent="0.25">
      <c r="A717" s="270">
        <v>43017</v>
      </c>
      <c r="B717" s="269">
        <v>23</v>
      </c>
      <c r="C717" s="269">
        <v>9.9552870000000002</v>
      </c>
      <c r="D717" s="269">
        <v>7.0299899999999997</v>
      </c>
      <c r="E717" s="269">
        <v>87</v>
      </c>
      <c r="F717" s="269">
        <v>9.8322540000000007</v>
      </c>
      <c r="G717" s="269">
        <v>7.0596360000000002</v>
      </c>
      <c r="H717" s="269">
        <v>170</v>
      </c>
      <c r="I717" s="269">
        <v>9.6755759999999995</v>
      </c>
      <c r="J717" s="269">
        <v>7.1005130000000003</v>
      </c>
      <c r="K717" s="269">
        <v>311</v>
      </c>
      <c r="L717" s="269">
        <v>9.4190190000000005</v>
      </c>
      <c r="M717" s="269">
        <v>7.1400030000000001</v>
      </c>
    </row>
    <row r="718" spans="1:13" x14ac:dyDescent="0.25">
      <c r="A718" s="270">
        <v>43018</v>
      </c>
      <c r="B718" s="269">
        <v>22</v>
      </c>
      <c r="C718" s="269">
        <v>9.9572269999999996</v>
      </c>
      <c r="D718" s="269">
        <v>7.0292849999999998</v>
      </c>
      <c r="E718" s="269">
        <v>86</v>
      </c>
      <c r="F718" s="269">
        <v>9.8343190000000007</v>
      </c>
      <c r="G718" s="269">
        <v>7.052327</v>
      </c>
      <c r="H718" s="269">
        <v>169</v>
      </c>
      <c r="I718" s="269">
        <v>9.6774520000000006</v>
      </c>
      <c r="J718" s="269">
        <v>7.0998489999999999</v>
      </c>
      <c r="K718" s="269">
        <v>310</v>
      </c>
      <c r="L718" s="269">
        <v>9.4202480000000008</v>
      </c>
      <c r="M718" s="269">
        <v>7.1469500000000004</v>
      </c>
    </row>
    <row r="719" spans="1:13" x14ac:dyDescent="0.25">
      <c r="A719" s="270">
        <v>43019</v>
      </c>
      <c r="B719" s="269">
        <v>21</v>
      </c>
      <c r="C719" s="269">
        <v>9.9591589999999997</v>
      </c>
      <c r="D719" s="269">
        <v>7.0300260000000003</v>
      </c>
      <c r="E719" s="269">
        <v>85</v>
      </c>
      <c r="F719" s="269">
        <v>9.836195</v>
      </c>
      <c r="G719" s="269">
        <v>7.0531579999999998</v>
      </c>
      <c r="H719" s="269">
        <v>168</v>
      </c>
      <c r="I719" s="269">
        <v>9.6788980000000002</v>
      </c>
      <c r="J719" s="269">
        <v>7.1090299999999997</v>
      </c>
      <c r="K719" s="269">
        <v>309</v>
      </c>
      <c r="L719" s="269">
        <v>9.4217250000000003</v>
      </c>
      <c r="M719" s="269">
        <v>7.1506910000000001</v>
      </c>
    </row>
    <row r="720" spans="1:13" x14ac:dyDescent="0.25">
      <c r="A720" s="270">
        <v>43020</v>
      </c>
      <c r="B720" s="269">
        <v>28</v>
      </c>
      <c r="C720" s="269">
        <v>9.9455849999999995</v>
      </c>
      <c r="D720" s="269">
        <v>7.0344920000000002</v>
      </c>
      <c r="E720" s="269">
        <v>91</v>
      </c>
      <c r="F720" s="269">
        <v>9.8243770000000001</v>
      </c>
      <c r="G720" s="269">
        <v>7.0719219999999998</v>
      </c>
      <c r="H720" s="269">
        <v>182</v>
      </c>
      <c r="I720" s="269">
        <v>9.6511420000000001</v>
      </c>
      <c r="J720" s="269">
        <v>7.1499189999999997</v>
      </c>
      <c r="K720" s="269">
        <v>364</v>
      </c>
      <c r="L720" s="269">
        <v>9.3215830000000004</v>
      </c>
      <c r="M720" s="269">
        <v>7.1979389999999999</v>
      </c>
    </row>
    <row r="721" spans="1:13" x14ac:dyDescent="0.25">
      <c r="A721" s="270">
        <v>43021</v>
      </c>
      <c r="B721" s="269">
        <v>27</v>
      </c>
      <c r="C721" s="269">
        <v>9.9475789999999993</v>
      </c>
      <c r="D721" s="269">
        <v>7.0262989999999999</v>
      </c>
      <c r="E721" s="269">
        <v>90</v>
      </c>
      <c r="F721" s="269">
        <v>9.8253339999999998</v>
      </c>
      <c r="G721" s="269">
        <v>7.1108419999999999</v>
      </c>
      <c r="H721" s="269">
        <v>181</v>
      </c>
      <c r="I721" s="269">
        <v>9.6520519999999994</v>
      </c>
      <c r="J721" s="269">
        <v>7.1699909999999996</v>
      </c>
      <c r="K721" s="269">
        <v>363</v>
      </c>
      <c r="L721" s="269">
        <v>9.3194140000000001</v>
      </c>
      <c r="M721" s="269">
        <v>7.2425300000000004</v>
      </c>
    </row>
    <row r="722" spans="1:13" x14ac:dyDescent="0.25">
      <c r="A722" s="270">
        <v>43024</v>
      </c>
      <c r="B722" s="269">
        <v>24</v>
      </c>
      <c r="C722" s="269">
        <v>9.9533450000000006</v>
      </c>
      <c r="D722" s="269">
        <v>7.031053</v>
      </c>
      <c r="E722" s="269">
        <v>87</v>
      </c>
      <c r="F722" s="269">
        <v>9.8308440000000008</v>
      </c>
      <c r="G722" s="269">
        <v>7.1199979999999998</v>
      </c>
      <c r="H722" s="269">
        <v>178</v>
      </c>
      <c r="I722" s="269">
        <v>9.656549</v>
      </c>
      <c r="J722" s="269">
        <v>7.1932530000000003</v>
      </c>
      <c r="K722" s="269">
        <v>360</v>
      </c>
      <c r="L722" s="269">
        <v>9.3213880000000007</v>
      </c>
      <c r="M722" s="269">
        <v>7.2801600000000004</v>
      </c>
    </row>
    <row r="723" spans="1:13" x14ac:dyDescent="0.25">
      <c r="A723" s="270">
        <v>43025</v>
      </c>
      <c r="B723" s="269">
        <v>23</v>
      </c>
      <c r="C723" s="269">
        <v>9.9552820000000004</v>
      </c>
      <c r="D723" s="269">
        <v>7.0307789999999999</v>
      </c>
      <c r="E723" s="269">
        <v>86</v>
      </c>
      <c r="F723" s="269">
        <v>9.832751</v>
      </c>
      <c r="G723" s="269">
        <v>7.1202059999999996</v>
      </c>
      <c r="H723" s="269">
        <v>177</v>
      </c>
      <c r="I723" s="269">
        <v>9.6567270000000001</v>
      </c>
      <c r="J723" s="269">
        <v>7.23001</v>
      </c>
      <c r="K723" s="269">
        <v>359</v>
      </c>
      <c r="L723" s="269">
        <v>9.3222719999999999</v>
      </c>
      <c r="M723" s="269">
        <v>7.2902380000000004</v>
      </c>
    </row>
    <row r="724" spans="1:13" x14ac:dyDescent="0.25">
      <c r="A724" s="270">
        <v>43026</v>
      </c>
      <c r="B724" s="269">
        <v>22</v>
      </c>
      <c r="C724" s="269">
        <v>9.9571909999999999</v>
      </c>
      <c r="D724" s="269">
        <v>7.0352259999999998</v>
      </c>
      <c r="E724" s="269">
        <v>85</v>
      </c>
      <c r="F724" s="269">
        <v>9.8351710000000008</v>
      </c>
      <c r="G724" s="269">
        <v>7.097988</v>
      </c>
      <c r="H724" s="269">
        <v>176</v>
      </c>
      <c r="I724" s="269">
        <v>9.6623420000000007</v>
      </c>
      <c r="J724" s="269">
        <v>7.1479990000000004</v>
      </c>
      <c r="K724" s="269">
        <v>358</v>
      </c>
      <c r="L724" s="269">
        <v>9.3281089999999995</v>
      </c>
      <c r="M724" s="269">
        <v>7.2431029999999996</v>
      </c>
    </row>
    <row r="725" spans="1:13" x14ac:dyDescent="0.25">
      <c r="A725" s="270">
        <v>43027</v>
      </c>
      <c r="B725" s="269">
        <v>28</v>
      </c>
      <c r="C725" s="269">
        <v>9.9460239999999995</v>
      </c>
      <c r="D725" s="269">
        <v>6.9774330000000004</v>
      </c>
      <c r="E725" s="269">
        <v>91</v>
      </c>
      <c r="F725" s="269">
        <v>9.8241169999999993</v>
      </c>
      <c r="G725" s="269">
        <v>7.082579</v>
      </c>
      <c r="H725" s="269">
        <v>175</v>
      </c>
      <c r="I725" s="269">
        <v>9.6637219999999999</v>
      </c>
      <c r="J725" s="269">
        <v>7.1584409999999998</v>
      </c>
      <c r="K725" s="269">
        <v>357</v>
      </c>
      <c r="L725" s="269">
        <v>9.3302460000000007</v>
      </c>
      <c r="M725" s="269">
        <v>7.238632</v>
      </c>
    </row>
    <row r="726" spans="1:13" x14ac:dyDescent="0.25">
      <c r="A726" s="270">
        <v>43028</v>
      </c>
      <c r="B726" s="269">
        <v>27</v>
      </c>
      <c r="C726" s="269">
        <v>9.9476189999999995</v>
      </c>
      <c r="D726" s="269">
        <v>7.0209099999999998</v>
      </c>
      <c r="E726" s="269">
        <v>90</v>
      </c>
      <c r="F726" s="269">
        <v>9.8258369999999999</v>
      </c>
      <c r="G726" s="269">
        <v>7.0900020000000001</v>
      </c>
      <c r="H726" s="269">
        <v>174</v>
      </c>
      <c r="I726" s="269">
        <v>9.6654940000000007</v>
      </c>
      <c r="J726" s="269">
        <v>7.1603310000000002</v>
      </c>
      <c r="K726" s="269">
        <v>356</v>
      </c>
      <c r="L726" s="269">
        <v>9.3315020000000004</v>
      </c>
      <c r="M726" s="269">
        <v>7.2443770000000001</v>
      </c>
    </row>
    <row r="727" spans="1:13" x14ac:dyDescent="0.25">
      <c r="A727" s="270">
        <v>43031</v>
      </c>
      <c r="B727" s="269">
        <v>24</v>
      </c>
      <c r="C727" s="269">
        <v>9.9535929999999997</v>
      </c>
      <c r="D727" s="269">
        <v>6.9935049999999999</v>
      </c>
      <c r="E727" s="269">
        <v>87</v>
      </c>
      <c r="F727" s="269">
        <v>9.8314500000000002</v>
      </c>
      <c r="G727" s="269">
        <v>7.0940529999999997</v>
      </c>
      <c r="H727" s="269">
        <v>171</v>
      </c>
      <c r="I727" s="269">
        <v>9.6710550000000008</v>
      </c>
      <c r="J727" s="269">
        <v>7.1607060000000002</v>
      </c>
      <c r="K727" s="269">
        <v>353</v>
      </c>
      <c r="L727" s="269">
        <v>9.3373419999999996</v>
      </c>
      <c r="M727" s="269">
        <v>7.23759</v>
      </c>
    </row>
    <row r="728" spans="1:13" x14ac:dyDescent="0.25">
      <c r="A728" s="270">
        <v>43032</v>
      </c>
      <c r="B728" s="269">
        <v>23</v>
      </c>
      <c r="C728" s="269">
        <v>9.9552809999999994</v>
      </c>
      <c r="D728" s="269">
        <v>7.0309369999999998</v>
      </c>
      <c r="E728" s="269">
        <v>86</v>
      </c>
      <c r="F728" s="269">
        <v>9.8330540000000006</v>
      </c>
      <c r="G728" s="269">
        <v>7.1070869999999999</v>
      </c>
      <c r="H728" s="269">
        <v>170</v>
      </c>
      <c r="I728" s="269">
        <v>9.672091</v>
      </c>
      <c r="J728" s="269">
        <v>7.179373</v>
      </c>
      <c r="K728" s="269">
        <v>352</v>
      </c>
      <c r="L728" s="269">
        <v>9.3387569999999993</v>
      </c>
      <c r="M728" s="269">
        <v>7.241555</v>
      </c>
    </row>
    <row r="729" spans="1:13" x14ac:dyDescent="0.25">
      <c r="A729" s="270">
        <v>43033</v>
      </c>
      <c r="B729" s="269">
        <v>22</v>
      </c>
      <c r="C729" s="269">
        <v>9.9572109999999991</v>
      </c>
      <c r="D729" s="269">
        <v>7.0319250000000002</v>
      </c>
      <c r="E729" s="269">
        <v>85</v>
      </c>
      <c r="F729" s="269">
        <v>9.8353529999999996</v>
      </c>
      <c r="G729" s="269">
        <v>7.09002</v>
      </c>
      <c r="H729" s="269">
        <v>169</v>
      </c>
      <c r="I729" s="269">
        <v>9.6748080000000005</v>
      </c>
      <c r="J729" s="269">
        <v>7.1600039999999998</v>
      </c>
      <c r="K729" s="269">
        <v>351</v>
      </c>
      <c r="L729" s="269">
        <v>9.3372159999999997</v>
      </c>
      <c r="M729" s="269">
        <v>7.2803120000000003</v>
      </c>
    </row>
    <row r="730" spans="1:13" x14ac:dyDescent="0.25">
      <c r="A730" s="270">
        <v>43034</v>
      </c>
      <c r="B730" s="269">
        <v>28</v>
      </c>
      <c r="C730" s="269">
        <v>9.9456919999999993</v>
      </c>
      <c r="D730" s="269">
        <v>7.0205849999999996</v>
      </c>
      <c r="E730" s="269">
        <v>91</v>
      </c>
      <c r="F730" s="269">
        <v>9.8239359999999998</v>
      </c>
      <c r="G730" s="269">
        <v>7.0899989999999997</v>
      </c>
      <c r="H730" s="269">
        <v>182</v>
      </c>
      <c r="I730" s="269">
        <v>9.6497019999999996</v>
      </c>
      <c r="J730" s="269">
        <v>7.1805029999999999</v>
      </c>
      <c r="K730" s="269">
        <v>350</v>
      </c>
      <c r="L730" s="269">
        <v>9.3386019999999998</v>
      </c>
      <c r="M730" s="269">
        <v>7.284764</v>
      </c>
    </row>
    <row r="731" spans="1:13" x14ac:dyDescent="0.25">
      <c r="A731" s="270">
        <v>43035</v>
      </c>
      <c r="B731" s="269">
        <v>27</v>
      </c>
      <c r="C731" s="269">
        <v>9.9476259999999996</v>
      </c>
      <c r="D731" s="269">
        <v>7.0199660000000002</v>
      </c>
      <c r="E731" s="269">
        <v>90</v>
      </c>
      <c r="F731" s="269">
        <v>9.8256890000000006</v>
      </c>
      <c r="G731" s="269">
        <v>7.096133</v>
      </c>
      <c r="H731" s="269">
        <v>181</v>
      </c>
      <c r="I731" s="269">
        <v>9.6510990000000003</v>
      </c>
      <c r="J731" s="269">
        <v>7.1903389999999998</v>
      </c>
      <c r="K731" s="269">
        <v>349</v>
      </c>
      <c r="L731" s="269">
        <v>9.3390789999999999</v>
      </c>
      <c r="M731" s="269">
        <v>7.299995</v>
      </c>
    </row>
    <row r="732" spans="1:13" x14ac:dyDescent="0.25">
      <c r="A732" s="270">
        <v>43038</v>
      </c>
      <c r="B732" s="269">
        <v>24</v>
      </c>
      <c r="C732" s="269">
        <v>9.9534889999999994</v>
      </c>
      <c r="D732" s="269">
        <v>7.0092509999999999</v>
      </c>
      <c r="E732" s="269">
        <v>87</v>
      </c>
      <c r="F732" s="269">
        <v>9.8308440000000008</v>
      </c>
      <c r="G732" s="269">
        <v>7.1199979999999998</v>
      </c>
      <c r="H732" s="269">
        <v>178</v>
      </c>
      <c r="I732" s="269">
        <v>9.6557119999999994</v>
      </c>
      <c r="J732" s="269">
        <v>7.2114079999999996</v>
      </c>
      <c r="K732" s="269">
        <v>346</v>
      </c>
      <c r="L732" s="269">
        <v>9.3439340000000009</v>
      </c>
      <c r="M732" s="269">
        <v>7.3054030000000001</v>
      </c>
    </row>
    <row r="733" spans="1:13" x14ac:dyDescent="0.25">
      <c r="A733" s="270">
        <v>43039</v>
      </c>
      <c r="B733" s="269">
        <v>23</v>
      </c>
      <c r="C733" s="269">
        <v>9.9554489999999998</v>
      </c>
      <c r="D733" s="269">
        <v>7.0044050000000002</v>
      </c>
      <c r="E733" s="269">
        <v>86</v>
      </c>
      <c r="F733" s="269">
        <v>9.8328629999999997</v>
      </c>
      <c r="G733" s="269">
        <v>7.1153560000000002</v>
      </c>
      <c r="H733" s="269">
        <v>177</v>
      </c>
      <c r="I733" s="269">
        <v>9.6585509999999992</v>
      </c>
      <c r="J733" s="269">
        <v>7.1902350000000004</v>
      </c>
      <c r="K733" s="269">
        <v>345</v>
      </c>
      <c r="L733" s="269">
        <v>9.3479759999999992</v>
      </c>
      <c r="M733" s="269">
        <v>7.2782910000000003</v>
      </c>
    </row>
    <row r="734" spans="1:13" x14ac:dyDescent="0.25">
      <c r="A734" s="270">
        <v>43040</v>
      </c>
      <c r="B734" s="269">
        <v>29</v>
      </c>
      <c r="C734" s="269">
        <v>9.9437300000000004</v>
      </c>
      <c r="D734" s="269">
        <v>7.0247700000000002</v>
      </c>
      <c r="E734" s="269">
        <v>92</v>
      </c>
      <c r="F734" s="269">
        <v>9.8215509999999995</v>
      </c>
      <c r="G734" s="269">
        <v>7.1096579999999996</v>
      </c>
      <c r="H734" s="269">
        <v>176</v>
      </c>
      <c r="I734" s="269">
        <v>9.6599690000000002</v>
      </c>
      <c r="J734" s="269">
        <v>7.2000019999999996</v>
      </c>
      <c r="K734" s="269">
        <v>344</v>
      </c>
      <c r="L734" s="269">
        <v>9.3506630000000008</v>
      </c>
      <c r="M734" s="269">
        <v>7.2672780000000001</v>
      </c>
    </row>
    <row r="735" spans="1:13" x14ac:dyDescent="0.25">
      <c r="A735" s="270">
        <v>43042</v>
      </c>
      <c r="B735" s="269">
        <v>27</v>
      </c>
      <c r="C735" s="269">
        <v>9.9475800000000003</v>
      </c>
      <c r="D735" s="269">
        <v>7.0261639999999996</v>
      </c>
      <c r="E735" s="269">
        <v>90</v>
      </c>
      <c r="F735" s="269">
        <v>9.8254330000000003</v>
      </c>
      <c r="G735" s="269">
        <v>7.1067400000000003</v>
      </c>
      <c r="H735" s="269">
        <v>174</v>
      </c>
      <c r="I735" s="269">
        <v>9.6642969999999995</v>
      </c>
      <c r="J735" s="269">
        <v>7.1868439999999998</v>
      </c>
      <c r="K735" s="269">
        <v>342</v>
      </c>
      <c r="L735" s="269">
        <v>9.3544730000000005</v>
      </c>
      <c r="M735" s="269">
        <v>7.2639269999999998</v>
      </c>
    </row>
    <row r="736" spans="1:13" x14ac:dyDescent="0.25">
      <c r="A736" s="270">
        <v>43045</v>
      </c>
      <c r="B736" s="269">
        <v>24</v>
      </c>
      <c r="C736" s="269">
        <v>9.9532919999999994</v>
      </c>
      <c r="D736" s="269">
        <v>7.0390779999999999</v>
      </c>
      <c r="E736" s="269">
        <v>87</v>
      </c>
      <c r="F736" s="269">
        <v>9.8311130000000002</v>
      </c>
      <c r="G736" s="269">
        <v>7.1084810000000003</v>
      </c>
      <c r="H736" s="269">
        <v>171</v>
      </c>
      <c r="I736" s="269">
        <v>9.6697539999999993</v>
      </c>
      <c r="J736" s="269">
        <v>7.1899940000000004</v>
      </c>
      <c r="K736" s="269">
        <v>339</v>
      </c>
      <c r="L736" s="269">
        <v>9.3590499999999999</v>
      </c>
      <c r="M736" s="269">
        <v>7.2726920000000002</v>
      </c>
    </row>
    <row r="737" spans="1:13" x14ac:dyDescent="0.25">
      <c r="A737" s="270">
        <v>43046</v>
      </c>
      <c r="B737" s="269">
        <v>23</v>
      </c>
      <c r="C737" s="269">
        <v>9.9550970000000003</v>
      </c>
      <c r="D737" s="269">
        <v>7.0599970000000001</v>
      </c>
      <c r="E737" s="269">
        <v>86</v>
      </c>
      <c r="F737" s="269">
        <v>9.8327559999999998</v>
      </c>
      <c r="G737" s="269">
        <v>7.1199890000000003</v>
      </c>
      <c r="H737" s="269">
        <v>170</v>
      </c>
      <c r="I737" s="269">
        <v>9.6716219999999993</v>
      </c>
      <c r="J737" s="269">
        <v>7.189991</v>
      </c>
      <c r="K737" s="269">
        <v>338</v>
      </c>
      <c r="L737" s="269">
        <v>9.3610410000000002</v>
      </c>
      <c r="M737" s="269">
        <v>7.2700040000000001</v>
      </c>
    </row>
    <row r="738" spans="1:13" x14ac:dyDescent="0.25">
      <c r="A738" s="270">
        <v>43047</v>
      </c>
      <c r="B738" s="269">
        <v>22</v>
      </c>
      <c r="C738" s="269">
        <v>9.9570290000000004</v>
      </c>
      <c r="D738" s="269">
        <v>7.0619639999999997</v>
      </c>
      <c r="E738" s="269">
        <v>85</v>
      </c>
      <c r="F738" s="269">
        <v>9.8351249999999997</v>
      </c>
      <c r="G738" s="269">
        <v>7.1000019999999999</v>
      </c>
      <c r="H738" s="269">
        <v>169</v>
      </c>
      <c r="I738" s="269">
        <v>9.6728609999999993</v>
      </c>
      <c r="J738" s="269">
        <v>7.2043229999999996</v>
      </c>
      <c r="K738" s="269">
        <v>337</v>
      </c>
      <c r="L738" s="269">
        <v>9.3620359999999998</v>
      </c>
      <c r="M738" s="269">
        <v>7.2794480000000004</v>
      </c>
    </row>
    <row r="739" spans="1:13" x14ac:dyDescent="0.25">
      <c r="A739" s="270">
        <v>43048</v>
      </c>
      <c r="B739" s="269">
        <v>28</v>
      </c>
      <c r="C739" s="269">
        <v>9.9456959999999999</v>
      </c>
      <c r="D739" s="269">
        <v>7.0200649999999998</v>
      </c>
      <c r="E739" s="269">
        <v>91</v>
      </c>
      <c r="F739" s="269">
        <v>9.8231099999999998</v>
      </c>
      <c r="G739" s="269">
        <v>7.1238599999999996</v>
      </c>
      <c r="H739" s="269">
        <v>182</v>
      </c>
      <c r="I739" s="269">
        <v>9.6485269999999996</v>
      </c>
      <c r="J739" s="269">
        <v>7.2054660000000004</v>
      </c>
      <c r="K739" s="269">
        <v>336</v>
      </c>
      <c r="L739" s="269">
        <v>9.3640240000000006</v>
      </c>
      <c r="M739" s="269">
        <v>7.2768170000000003</v>
      </c>
    </row>
    <row r="740" spans="1:13" x14ac:dyDescent="0.25">
      <c r="A740" s="270">
        <v>43049</v>
      </c>
      <c r="B740" s="269">
        <v>27</v>
      </c>
      <c r="C740" s="269">
        <v>9.947476</v>
      </c>
      <c r="D740" s="269">
        <v>7.040178</v>
      </c>
      <c r="E740" s="269">
        <v>90</v>
      </c>
      <c r="F740" s="269">
        <v>9.8250600000000006</v>
      </c>
      <c r="G740" s="269">
        <v>7.1221959999999997</v>
      </c>
      <c r="H740" s="269">
        <v>181</v>
      </c>
      <c r="I740" s="269">
        <v>9.6504770000000004</v>
      </c>
      <c r="J740" s="269">
        <v>7.2036220000000002</v>
      </c>
      <c r="K740" s="269">
        <v>335</v>
      </c>
      <c r="L740" s="269">
        <v>9.3679860000000001</v>
      </c>
      <c r="M740" s="269">
        <v>7.2500030000000004</v>
      </c>
    </row>
    <row r="741" spans="1:13" x14ac:dyDescent="0.25">
      <c r="A741" s="270">
        <v>43052</v>
      </c>
      <c r="B741" s="269">
        <v>24</v>
      </c>
      <c r="C741" s="269">
        <v>9.9532620000000005</v>
      </c>
      <c r="D741" s="269">
        <v>7.0436199999999998</v>
      </c>
      <c r="E741" s="269">
        <v>87</v>
      </c>
      <c r="F741" s="269">
        <v>9.8308210000000003</v>
      </c>
      <c r="G741" s="269">
        <v>7.1209819999999997</v>
      </c>
      <c r="H741" s="269">
        <v>178</v>
      </c>
      <c r="I741" s="269">
        <v>9.6557209999999998</v>
      </c>
      <c r="J741" s="269">
        <v>7.2112129999999999</v>
      </c>
      <c r="K741" s="269">
        <v>332</v>
      </c>
      <c r="L741" s="269">
        <v>9.3727839999999993</v>
      </c>
      <c r="M741" s="269">
        <v>7.2562620000000004</v>
      </c>
    </row>
    <row r="742" spans="1:13" x14ac:dyDescent="0.25">
      <c r="A742" s="270">
        <v>43053</v>
      </c>
      <c r="B742" s="269">
        <v>23</v>
      </c>
      <c r="C742" s="269">
        <v>9.9554729999999996</v>
      </c>
      <c r="D742" s="269">
        <v>7.0006149999999998</v>
      </c>
      <c r="E742" s="269">
        <v>86</v>
      </c>
      <c r="F742" s="269">
        <v>9.8325279999999999</v>
      </c>
      <c r="G742" s="269">
        <v>7.129861</v>
      </c>
      <c r="H742" s="269">
        <v>177</v>
      </c>
      <c r="I742" s="269">
        <v>9.6558109999999999</v>
      </c>
      <c r="J742" s="269">
        <v>7.2499909999999996</v>
      </c>
      <c r="K742" s="269">
        <v>331</v>
      </c>
      <c r="L742" s="269">
        <v>9.3734450000000002</v>
      </c>
      <c r="M742" s="269">
        <v>7.2700009999999997</v>
      </c>
    </row>
    <row r="743" spans="1:13" x14ac:dyDescent="0.25">
      <c r="A743" s="270">
        <v>43054</v>
      </c>
      <c r="B743" s="269">
        <v>22</v>
      </c>
      <c r="C743" s="269">
        <v>9.9573110000000007</v>
      </c>
      <c r="D743" s="269">
        <v>7.0154209999999999</v>
      </c>
      <c r="E743" s="269">
        <v>85</v>
      </c>
      <c r="F743" s="269">
        <v>9.8341449999999995</v>
      </c>
      <c r="G743" s="269">
        <v>7.1429159999999996</v>
      </c>
      <c r="H743" s="269">
        <v>176</v>
      </c>
      <c r="I743" s="269">
        <v>9.6576780000000007</v>
      </c>
      <c r="J743" s="269">
        <v>7.2502319999999996</v>
      </c>
      <c r="K743" s="269">
        <v>330</v>
      </c>
      <c r="L743" s="269">
        <v>9.3736859999999993</v>
      </c>
      <c r="M743" s="269">
        <v>7.2890389999999998</v>
      </c>
    </row>
    <row r="744" spans="1:13" x14ac:dyDescent="0.25">
      <c r="A744" s="270">
        <v>43055</v>
      </c>
      <c r="B744" s="269">
        <v>28</v>
      </c>
      <c r="C744" s="269">
        <v>9.9457830000000005</v>
      </c>
      <c r="D744" s="269">
        <v>7.0087570000000001</v>
      </c>
      <c r="E744" s="269">
        <v>91</v>
      </c>
      <c r="F744" s="269">
        <v>9.8226180000000003</v>
      </c>
      <c r="G744" s="269">
        <v>7.1440320000000002</v>
      </c>
      <c r="H744" s="269">
        <v>175</v>
      </c>
      <c r="I744" s="269">
        <v>9.6596759999999993</v>
      </c>
      <c r="J744" s="269">
        <v>7.2476039999999999</v>
      </c>
      <c r="K744" s="269">
        <v>329</v>
      </c>
      <c r="L744" s="269">
        <v>9.3765079999999994</v>
      </c>
      <c r="M744" s="269">
        <v>7.2760610000000003</v>
      </c>
    </row>
    <row r="745" spans="1:13" x14ac:dyDescent="0.25">
      <c r="A745" s="270">
        <v>43056</v>
      </c>
      <c r="B745" s="269">
        <v>27</v>
      </c>
      <c r="C745" s="269">
        <v>9.9477740000000008</v>
      </c>
      <c r="D745" s="269">
        <v>7.0000249999999999</v>
      </c>
      <c r="E745" s="269">
        <v>90</v>
      </c>
      <c r="F745" s="269">
        <v>9.8246559999999992</v>
      </c>
      <c r="G745" s="269">
        <v>7.1389370000000003</v>
      </c>
      <c r="H745" s="269">
        <v>174</v>
      </c>
      <c r="I745" s="269">
        <v>9.6614830000000005</v>
      </c>
      <c r="J745" s="269">
        <v>7.2491979999999998</v>
      </c>
      <c r="K745" s="269">
        <v>328</v>
      </c>
      <c r="L745" s="269">
        <v>9.3787710000000004</v>
      </c>
      <c r="M745" s="269">
        <v>7.2700009999999997</v>
      </c>
    </row>
    <row r="746" spans="1:13" x14ac:dyDescent="0.25">
      <c r="A746" s="270">
        <v>43060</v>
      </c>
      <c r="B746" s="269">
        <v>23</v>
      </c>
      <c r="C746" s="269">
        <v>9.955489</v>
      </c>
      <c r="D746" s="269">
        <v>6.9980880000000001</v>
      </c>
      <c r="E746" s="269">
        <v>86</v>
      </c>
      <c r="F746" s="269">
        <v>9.8325560000000003</v>
      </c>
      <c r="G746" s="269">
        <v>7.1286490000000002</v>
      </c>
      <c r="H746" s="269">
        <v>170</v>
      </c>
      <c r="I746" s="269">
        <v>9.6702150000000007</v>
      </c>
      <c r="J746" s="269">
        <v>7.2218479999999996</v>
      </c>
      <c r="K746" s="269">
        <v>324</v>
      </c>
      <c r="L746" s="269">
        <v>9.3874680000000001</v>
      </c>
      <c r="M746" s="269">
        <v>7.2499969999999996</v>
      </c>
    </row>
    <row r="747" spans="1:13" x14ac:dyDescent="0.25">
      <c r="A747" s="270">
        <v>43061</v>
      </c>
      <c r="B747" s="269">
        <v>22</v>
      </c>
      <c r="C747" s="269">
        <v>9.9575220000000009</v>
      </c>
      <c r="D747" s="269">
        <v>6.9805979999999996</v>
      </c>
      <c r="E747" s="269">
        <v>85</v>
      </c>
      <c r="F747" s="269">
        <v>9.8342849999999995</v>
      </c>
      <c r="G747" s="269">
        <v>7.1367849999999997</v>
      </c>
      <c r="H747" s="269">
        <v>169</v>
      </c>
      <c r="I747" s="269">
        <v>9.6721769999999996</v>
      </c>
      <c r="J747" s="269">
        <v>7.2198969999999996</v>
      </c>
      <c r="K747" s="269">
        <v>323</v>
      </c>
      <c r="L747" s="269">
        <v>9.3908249999999995</v>
      </c>
      <c r="M747" s="269">
        <v>7.23</v>
      </c>
    </row>
    <row r="748" spans="1:13" x14ac:dyDescent="0.25">
      <c r="A748" s="270">
        <v>43062</v>
      </c>
      <c r="B748" s="269">
        <v>28</v>
      </c>
      <c r="C748" s="269">
        <v>9.9454670000000007</v>
      </c>
      <c r="D748" s="269">
        <v>7.0498310000000002</v>
      </c>
      <c r="E748" s="269">
        <v>91</v>
      </c>
      <c r="F748" s="269">
        <v>9.8222179999999994</v>
      </c>
      <c r="G748" s="269">
        <v>7.1604340000000004</v>
      </c>
      <c r="H748" s="269">
        <v>182</v>
      </c>
      <c r="I748" s="269">
        <v>9.6472359999999995</v>
      </c>
      <c r="J748" s="269">
        <v>7.2328999999999999</v>
      </c>
      <c r="K748" s="269">
        <v>322</v>
      </c>
      <c r="L748" s="269">
        <v>9.3902300000000007</v>
      </c>
      <c r="M748" s="269">
        <v>7.2599970000000003</v>
      </c>
    </row>
    <row r="749" spans="1:13" x14ac:dyDescent="0.25">
      <c r="A749" s="270">
        <v>43063</v>
      </c>
      <c r="B749" s="269">
        <v>27</v>
      </c>
      <c r="C749" s="269">
        <v>9.9476119999999995</v>
      </c>
      <c r="D749" s="269">
        <v>7.0218530000000001</v>
      </c>
      <c r="E749" s="269">
        <v>90</v>
      </c>
      <c r="F749" s="269">
        <v>9.8248949999999997</v>
      </c>
      <c r="G749" s="269">
        <v>7.1290329999999997</v>
      </c>
      <c r="H749" s="269">
        <v>181</v>
      </c>
      <c r="I749" s="269">
        <v>9.6498939999999997</v>
      </c>
      <c r="J749" s="269">
        <v>7.2160729999999997</v>
      </c>
      <c r="K749" s="269">
        <v>321</v>
      </c>
      <c r="L749" s="269">
        <v>9.3936519999999994</v>
      </c>
      <c r="M749" s="269">
        <v>7.2391059999999996</v>
      </c>
    </row>
    <row r="750" spans="1:13" x14ac:dyDescent="0.25">
      <c r="A750" s="270">
        <v>43066</v>
      </c>
      <c r="B750" s="269">
        <v>24</v>
      </c>
      <c r="C750" s="269">
        <v>9.9536730000000002</v>
      </c>
      <c r="D750" s="269">
        <v>6.9813929999999997</v>
      </c>
      <c r="E750" s="269">
        <v>87</v>
      </c>
      <c r="F750" s="269">
        <v>9.8306240000000003</v>
      </c>
      <c r="G750" s="269">
        <v>7.1294170000000001</v>
      </c>
      <c r="H750" s="269">
        <v>178</v>
      </c>
      <c r="I750" s="269">
        <v>9.6558100000000007</v>
      </c>
      <c r="J750" s="269">
        <v>7.209282</v>
      </c>
      <c r="K750" s="269">
        <v>318</v>
      </c>
      <c r="L750" s="269">
        <v>9.4004689999999993</v>
      </c>
      <c r="M750" s="269">
        <v>7.2200049999999996</v>
      </c>
    </row>
    <row r="751" spans="1:13" x14ac:dyDescent="0.25">
      <c r="A751" s="270">
        <v>43067</v>
      </c>
      <c r="B751" s="269">
        <v>23</v>
      </c>
      <c r="C751" s="269">
        <v>9.9554100000000005</v>
      </c>
      <c r="D751" s="269">
        <v>7.0105639999999996</v>
      </c>
      <c r="E751" s="269">
        <v>86</v>
      </c>
      <c r="F751" s="269">
        <v>9.8323219999999996</v>
      </c>
      <c r="G751" s="269">
        <v>7.1387809999999998</v>
      </c>
      <c r="H751" s="269">
        <v>177</v>
      </c>
      <c r="I751" s="269">
        <v>9.6576450000000005</v>
      </c>
      <c r="J751" s="269">
        <v>7.2099900000000003</v>
      </c>
      <c r="K751" s="269">
        <v>317</v>
      </c>
      <c r="L751" s="269">
        <v>9.4000789999999999</v>
      </c>
      <c r="M751" s="269">
        <v>7.2477929999999997</v>
      </c>
    </row>
    <row r="752" spans="1:13" x14ac:dyDescent="0.25">
      <c r="A752" s="270">
        <v>43068</v>
      </c>
      <c r="B752" s="269">
        <v>22</v>
      </c>
      <c r="C752" s="269">
        <v>9.9573879999999999</v>
      </c>
      <c r="D752" s="269">
        <v>7.002713</v>
      </c>
      <c r="E752" s="269">
        <v>85</v>
      </c>
      <c r="F752" s="269">
        <v>9.8336989999999993</v>
      </c>
      <c r="G752" s="269">
        <v>7.1624489999999996</v>
      </c>
      <c r="H752" s="269">
        <v>176</v>
      </c>
      <c r="I752" s="269">
        <v>9.6581449999999993</v>
      </c>
      <c r="J752" s="269">
        <v>7.2399909999999998</v>
      </c>
      <c r="K752" s="269">
        <v>316</v>
      </c>
      <c r="L752" s="269">
        <v>9.400169</v>
      </c>
      <c r="M752" s="269">
        <v>7.2695689999999997</v>
      </c>
    </row>
    <row r="753" spans="1:13" x14ac:dyDescent="0.25">
      <c r="A753" s="270">
        <v>43069</v>
      </c>
      <c r="B753" s="269">
        <v>28</v>
      </c>
      <c r="C753" s="269">
        <v>9.9460689999999996</v>
      </c>
      <c r="D753" s="269">
        <v>6.971584</v>
      </c>
      <c r="E753" s="269">
        <v>91</v>
      </c>
      <c r="F753" s="269">
        <v>9.8221849999999993</v>
      </c>
      <c r="G753" s="269">
        <v>7.1617870000000003</v>
      </c>
      <c r="H753" s="269">
        <v>175</v>
      </c>
      <c r="I753" s="269">
        <v>9.659198</v>
      </c>
      <c r="J753" s="269">
        <v>7.2581429999999996</v>
      </c>
      <c r="K753" s="269">
        <v>315</v>
      </c>
      <c r="L753" s="269">
        <v>9.4002169999999996</v>
      </c>
      <c r="M753" s="269">
        <v>7.2920259999999999</v>
      </c>
    </row>
    <row r="754" spans="1:13" x14ac:dyDescent="0.25">
      <c r="A754" s="270">
        <v>43070</v>
      </c>
      <c r="B754" s="269">
        <v>27</v>
      </c>
      <c r="C754" s="269">
        <v>9.9479430000000004</v>
      </c>
      <c r="D754" s="269">
        <v>6.9772550000000004</v>
      </c>
      <c r="E754" s="269">
        <v>90</v>
      </c>
      <c r="F754" s="269">
        <v>9.8242019999999997</v>
      </c>
      <c r="G754" s="269">
        <v>7.1577520000000003</v>
      </c>
      <c r="H754" s="269">
        <v>174</v>
      </c>
      <c r="I754" s="269">
        <v>9.6609960000000008</v>
      </c>
      <c r="J754" s="269">
        <v>7.2599929999999997</v>
      </c>
      <c r="K754" s="269">
        <v>314</v>
      </c>
      <c r="L754" s="269">
        <v>9.4021030000000003</v>
      </c>
      <c r="M754" s="269">
        <v>7.2907840000000004</v>
      </c>
    </row>
    <row r="755" spans="1:13" x14ac:dyDescent="0.25">
      <c r="A755" s="270">
        <v>43073</v>
      </c>
      <c r="B755" s="269">
        <v>24</v>
      </c>
      <c r="C755" s="269">
        <v>9.9535479999999996</v>
      </c>
      <c r="D755" s="269">
        <v>7.000318</v>
      </c>
      <c r="E755" s="269">
        <v>87</v>
      </c>
      <c r="F755" s="269">
        <v>9.8299869999999991</v>
      </c>
      <c r="G755" s="269">
        <v>7.1566939999999999</v>
      </c>
      <c r="H755" s="269">
        <v>171</v>
      </c>
      <c r="I755" s="269">
        <v>9.6662420000000004</v>
      </c>
      <c r="J755" s="269">
        <v>7.2690960000000002</v>
      </c>
      <c r="K755" s="269">
        <v>311</v>
      </c>
      <c r="L755" s="269">
        <v>9.4055250000000008</v>
      </c>
      <c r="M755" s="269">
        <v>7.3163200000000002</v>
      </c>
    </row>
    <row r="756" spans="1:13" x14ac:dyDescent="0.25">
      <c r="A756" s="270">
        <v>43074</v>
      </c>
      <c r="B756" s="269">
        <v>23</v>
      </c>
      <c r="C756" s="269">
        <v>9.9553860000000007</v>
      </c>
      <c r="D756" s="269">
        <v>7.0143550000000001</v>
      </c>
      <c r="E756" s="269">
        <v>86</v>
      </c>
      <c r="F756" s="269">
        <v>9.8308579999999992</v>
      </c>
      <c r="G756" s="269">
        <v>7.2021819999999996</v>
      </c>
      <c r="H756" s="269">
        <v>170</v>
      </c>
      <c r="I756" s="269">
        <v>9.6660970000000006</v>
      </c>
      <c r="J756" s="269">
        <v>7.3151419999999998</v>
      </c>
      <c r="K756" s="269">
        <v>310</v>
      </c>
      <c r="L756" s="269">
        <v>9.4053509999999996</v>
      </c>
      <c r="M756" s="269">
        <v>7.3422049999999999</v>
      </c>
    </row>
    <row r="757" spans="1:13" x14ac:dyDescent="0.25">
      <c r="A757" s="270">
        <v>43075</v>
      </c>
      <c r="B757" s="269">
        <v>22</v>
      </c>
      <c r="C757" s="269">
        <v>9.9570209999999992</v>
      </c>
      <c r="D757" s="269">
        <v>7.0632849999999996</v>
      </c>
      <c r="E757" s="269">
        <v>85</v>
      </c>
      <c r="F757" s="269">
        <v>9.8325580000000006</v>
      </c>
      <c r="G757" s="269">
        <v>7.2124280000000001</v>
      </c>
      <c r="H757" s="269">
        <v>169</v>
      </c>
      <c r="I757" s="269">
        <v>9.6674710000000008</v>
      </c>
      <c r="J757" s="269">
        <v>7.3271050000000004</v>
      </c>
      <c r="K757" s="269">
        <v>309</v>
      </c>
      <c r="L757" s="269">
        <v>9.4065630000000002</v>
      </c>
      <c r="M757" s="269">
        <v>7.3500059999999996</v>
      </c>
    </row>
    <row r="758" spans="1:13" x14ac:dyDescent="0.25">
      <c r="A758" s="270">
        <v>43076</v>
      </c>
      <c r="B758" s="269">
        <v>28</v>
      </c>
      <c r="C758" s="269">
        <v>9.9453289999999992</v>
      </c>
      <c r="D758" s="269">
        <v>7.0677690000000002</v>
      </c>
      <c r="E758" s="269">
        <v>91</v>
      </c>
      <c r="F758" s="269">
        <v>9.8204469999999997</v>
      </c>
      <c r="G758" s="269">
        <v>7.2330680000000003</v>
      </c>
      <c r="H758" s="269">
        <v>182</v>
      </c>
      <c r="I758" s="269">
        <v>9.6422860000000004</v>
      </c>
      <c r="J758" s="269">
        <v>7.338158</v>
      </c>
      <c r="K758" s="269">
        <v>364</v>
      </c>
      <c r="L758" s="269">
        <v>9.3091190000000008</v>
      </c>
      <c r="M758" s="269">
        <v>7.339995</v>
      </c>
    </row>
    <row r="759" spans="1:13" x14ac:dyDescent="0.25">
      <c r="A759" s="270">
        <v>43077</v>
      </c>
      <c r="B759" s="269">
        <v>27</v>
      </c>
      <c r="C759" s="269">
        <v>9.9476560000000003</v>
      </c>
      <c r="D759" s="269">
        <v>7.015924</v>
      </c>
      <c r="E759" s="269">
        <v>90</v>
      </c>
      <c r="F759" s="269">
        <v>9.8225709999999999</v>
      </c>
      <c r="G759" s="269">
        <v>7.2253590000000001</v>
      </c>
      <c r="H759" s="269">
        <v>181</v>
      </c>
      <c r="I759" s="269">
        <v>9.6451360000000008</v>
      </c>
      <c r="J759" s="269">
        <v>7.3177490000000001</v>
      </c>
      <c r="K759" s="269">
        <v>363</v>
      </c>
      <c r="L759" s="269">
        <v>9.3152589999999993</v>
      </c>
      <c r="M759" s="269">
        <v>7.2899960000000004</v>
      </c>
    </row>
    <row r="760" spans="1:13" x14ac:dyDescent="0.25">
      <c r="A760" s="270">
        <v>43080</v>
      </c>
      <c r="B760" s="269">
        <v>24</v>
      </c>
      <c r="C760" s="269">
        <v>9.9521739999999994</v>
      </c>
      <c r="D760" s="269">
        <v>7.2083750000000002</v>
      </c>
      <c r="E760" s="269">
        <v>87</v>
      </c>
      <c r="F760" s="269">
        <v>9.8272150000000007</v>
      </c>
      <c r="G760" s="269">
        <v>7.2754329999999996</v>
      </c>
      <c r="H760" s="269">
        <v>178</v>
      </c>
      <c r="I760" s="269">
        <v>9.6497879999999991</v>
      </c>
      <c r="J760" s="269">
        <v>7.339995</v>
      </c>
      <c r="K760" s="269">
        <v>360</v>
      </c>
      <c r="L760" s="269">
        <v>9.3178560000000008</v>
      </c>
      <c r="M760" s="269">
        <v>7.3208260000000003</v>
      </c>
    </row>
    <row r="761" spans="1:13" x14ac:dyDescent="0.25">
      <c r="A761" s="270">
        <v>43082</v>
      </c>
      <c r="B761" s="269">
        <v>22</v>
      </c>
      <c r="C761" s="269">
        <v>9.9560999999999993</v>
      </c>
      <c r="D761" s="269">
        <v>7.2153119999999999</v>
      </c>
      <c r="E761" s="269">
        <v>85</v>
      </c>
      <c r="F761" s="269">
        <v>9.8307629999999993</v>
      </c>
      <c r="G761" s="269">
        <v>7.2910769999999996</v>
      </c>
      <c r="H761" s="269">
        <v>176</v>
      </c>
      <c r="I761" s="269">
        <v>9.6544550000000005</v>
      </c>
      <c r="J761" s="269">
        <v>7.3209369999999998</v>
      </c>
      <c r="K761" s="269">
        <v>358</v>
      </c>
      <c r="L761" s="269">
        <v>9.3230339999999998</v>
      </c>
      <c r="M761" s="269">
        <v>7.3017849999999997</v>
      </c>
    </row>
    <row r="762" spans="1:13" x14ac:dyDescent="0.25">
      <c r="A762" s="270">
        <v>43083</v>
      </c>
      <c r="B762" s="269">
        <v>28</v>
      </c>
      <c r="C762" s="269">
        <v>9.9441740000000003</v>
      </c>
      <c r="D762" s="269">
        <v>7.2179229999999999</v>
      </c>
      <c r="E762" s="269">
        <v>91</v>
      </c>
      <c r="F762" s="269">
        <v>9.8189790000000006</v>
      </c>
      <c r="G762" s="269">
        <v>7.2932940000000004</v>
      </c>
      <c r="H762" s="269">
        <v>175</v>
      </c>
      <c r="I762" s="269">
        <v>9.6545260000000006</v>
      </c>
      <c r="J762" s="269">
        <v>7.3612039999999999</v>
      </c>
      <c r="K762" s="269">
        <v>357</v>
      </c>
      <c r="L762" s="269">
        <v>9.3137159999999994</v>
      </c>
      <c r="M762" s="269">
        <v>7.4304509999999997</v>
      </c>
    </row>
    <row r="763" spans="1:13" x14ac:dyDescent="0.25">
      <c r="A763" s="270">
        <v>43084</v>
      </c>
      <c r="B763" s="269">
        <v>27</v>
      </c>
      <c r="C763" s="269">
        <v>9.9459219999999995</v>
      </c>
      <c r="D763" s="269">
        <v>7.2496039999999997</v>
      </c>
      <c r="E763" s="269">
        <v>90</v>
      </c>
      <c r="F763" s="269">
        <v>9.8200479999999999</v>
      </c>
      <c r="G763" s="269">
        <v>7.3299849999999998</v>
      </c>
      <c r="H763" s="269">
        <v>174</v>
      </c>
      <c r="I763" s="269">
        <v>9.6535399999999996</v>
      </c>
      <c r="J763" s="269">
        <v>7.4253980000000004</v>
      </c>
      <c r="K763" s="269">
        <v>356</v>
      </c>
      <c r="L763" s="269">
        <v>9.3056830000000001</v>
      </c>
      <c r="M763" s="269">
        <v>7.5450489999999997</v>
      </c>
    </row>
    <row r="764" spans="1:13" x14ac:dyDescent="0.25">
      <c r="A764" s="270">
        <v>43087</v>
      </c>
      <c r="B764" s="269">
        <v>24</v>
      </c>
      <c r="C764" s="269">
        <v>9.9518819999999995</v>
      </c>
      <c r="D764" s="269">
        <v>7.2525979999999999</v>
      </c>
      <c r="E764" s="269">
        <v>87</v>
      </c>
      <c r="F764" s="269">
        <v>9.8260690000000004</v>
      </c>
      <c r="G764" s="269">
        <v>7.324541</v>
      </c>
      <c r="H764" s="269">
        <v>171</v>
      </c>
      <c r="I764" s="269">
        <v>9.6591050000000003</v>
      </c>
      <c r="J764" s="269">
        <v>7.4300230000000003</v>
      </c>
      <c r="K764" s="269">
        <v>353</v>
      </c>
      <c r="L764" s="269">
        <v>9.3115260000000006</v>
      </c>
      <c r="M764" s="269">
        <v>7.5404020000000003</v>
      </c>
    </row>
    <row r="765" spans="1:13" x14ac:dyDescent="0.25">
      <c r="A765" s="270">
        <v>43088</v>
      </c>
      <c r="B765" s="269">
        <v>23</v>
      </c>
      <c r="C765" s="269">
        <v>9.9541470000000007</v>
      </c>
      <c r="D765" s="269">
        <v>7.2100520000000001</v>
      </c>
      <c r="E765" s="269">
        <v>86</v>
      </c>
      <c r="F765" s="269">
        <v>9.8277870000000007</v>
      </c>
      <c r="G765" s="269">
        <v>7.3352389999999996</v>
      </c>
      <c r="H765" s="269">
        <v>170</v>
      </c>
      <c r="I765" s="269">
        <v>9.6605989999999995</v>
      </c>
      <c r="J765" s="269">
        <v>7.4398239999999998</v>
      </c>
      <c r="K765" s="269">
        <v>352</v>
      </c>
      <c r="L765" s="269">
        <v>9.3116280000000007</v>
      </c>
      <c r="M765" s="269">
        <v>7.5606200000000001</v>
      </c>
    </row>
    <row r="766" spans="1:13" x14ac:dyDescent="0.25">
      <c r="A766" s="270">
        <v>43089</v>
      </c>
      <c r="B766" s="269">
        <v>22</v>
      </c>
      <c r="C766" s="269">
        <v>9.9561329999999995</v>
      </c>
      <c r="D766" s="269">
        <v>7.2098639999999996</v>
      </c>
      <c r="E766" s="269">
        <v>85</v>
      </c>
      <c r="F766" s="269">
        <v>9.8296469999999996</v>
      </c>
      <c r="G766" s="269">
        <v>7.3399900000000002</v>
      </c>
      <c r="H766" s="269">
        <v>169</v>
      </c>
      <c r="I766" s="269">
        <v>9.6625130000000006</v>
      </c>
      <c r="J766" s="269">
        <v>7.4401679999999999</v>
      </c>
      <c r="K766" s="269">
        <v>351</v>
      </c>
      <c r="L766" s="269">
        <v>9.3164060000000006</v>
      </c>
      <c r="M766" s="269">
        <v>7.525671</v>
      </c>
    </row>
    <row r="767" spans="1:13" x14ac:dyDescent="0.25">
      <c r="A767" s="270">
        <v>43090</v>
      </c>
      <c r="B767" s="269">
        <v>28</v>
      </c>
      <c r="C767" s="269">
        <v>9.9440240000000006</v>
      </c>
      <c r="D767" s="269">
        <v>7.2374270000000003</v>
      </c>
      <c r="E767" s="269">
        <v>91</v>
      </c>
      <c r="F767" s="269">
        <v>9.8178970000000003</v>
      </c>
      <c r="G767" s="269">
        <v>7.3376960000000002</v>
      </c>
      <c r="H767" s="269">
        <v>182</v>
      </c>
      <c r="I767" s="269">
        <v>9.6350339999999992</v>
      </c>
      <c r="J767" s="269">
        <v>7.4925610000000002</v>
      </c>
      <c r="K767" s="269">
        <v>350</v>
      </c>
      <c r="L767" s="269">
        <v>9.3145059999999997</v>
      </c>
      <c r="M767" s="269">
        <v>7.569693</v>
      </c>
    </row>
    <row r="768" spans="1:13" x14ac:dyDescent="0.25">
      <c r="A768" s="270">
        <v>43091</v>
      </c>
      <c r="B768" s="269">
        <v>27</v>
      </c>
      <c r="C768" s="269">
        <v>9.9462899999999994</v>
      </c>
      <c r="D768" s="269">
        <v>7.200005</v>
      </c>
      <c r="E768" s="269">
        <v>90</v>
      </c>
      <c r="F768" s="269">
        <v>9.8202060000000007</v>
      </c>
      <c r="G768" s="269">
        <v>7.3234310000000002</v>
      </c>
      <c r="H768" s="269">
        <v>181</v>
      </c>
      <c r="I768" s="269">
        <v>9.637086</v>
      </c>
      <c r="J768" s="269">
        <v>7.4900019999999996</v>
      </c>
      <c r="K768" s="269">
        <v>349</v>
      </c>
      <c r="L768" s="269">
        <v>9.3154640000000004</v>
      </c>
      <c r="M768" s="269">
        <v>7.5799940000000001</v>
      </c>
    </row>
    <row r="769" spans="1:13" x14ac:dyDescent="0.25">
      <c r="A769" s="270">
        <v>43095</v>
      </c>
      <c r="B769" s="269">
        <v>23</v>
      </c>
      <c r="C769" s="269">
        <v>9.9542110000000008</v>
      </c>
      <c r="D769" s="269">
        <v>7.1999420000000001</v>
      </c>
      <c r="E769" s="269">
        <v>86</v>
      </c>
      <c r="F769" s="269">
        <v>9.8274460000000001</v>
      </c>
      <c r="G769" s="269">
        <v>7.3500180000000004</v>
      </c>
      <c r="H769" s="269">
        <v>177</v>
      </c>
      <c r="I769" s="269">
        <v>9.6437880000000007</v>
      </c>
      <c r="J769" s="269">
        <v>7.5125979999999997</v>
      </c>
      <c r="K769" s="269">
        <v>345</v>
      </c>
      <c r="L769" s="269">
        <v>9.3194979999999994</v>
      </c>
      <c r="M769" s="269">
        <v>7.6193920000000004</v>
      </c>
    </row>
    <row r="770" spans="1:13" x14ac:dyDescent="0.25">
      <c r="A770" s="270">
        <v>43096</v>
      </c>
      <c r="B770" s="269">
        <v>22</v>
      </c>
      <c r="C770" s="269">
        <v>9.9563740000000003</v>
      </c>
      <c r="D770" s="269">
        <v>7.1700799999999996</v>
      </c>
      <c r="E770" s="269">
        <v>85</v>
      </c>
      <c r="F770" s="269">
        <v>9.8296740000000007</v>
      </c>
      <c r="G770" s="269">
        <v>7.3388059999999999</v>
      </c>
      <c r="H770" s="269">
        <v>176</v>
      </c>
      <c r="I770" s="269">
        <v>9.6457259999999998</v>
      </c>
      <c r="J770" s="269">
        <v>7.5126679999999997</v>
      </c>
      <c r="K770" s="269">
        <v>344</v>
      </c>
      <c r="L770" s="269">
        <v>9.3215160000000008</v>
      </c>
      <c r="M770" s="269">
        <v>7.6172310000000003</v>
      </c>
    </row>
    <row r="771" spans="1:13" x14ac:dyDescent="0.25">
      <c r="A771" s="270">
        <v>43097</v>
      </c>
      <c r="B771" s="269">
        <v>28</v>
      </c>
      <c r="C771" s="269">
        <v>9.9441419999999994</v>
      </c>
      <c r="D771" s="269">
        <v>7.2220839999999997</v>
      </c>
      <c r="E771" s="269">
        <v>90</v>
      </c>
      <c r="F771" s="269">
        <v>9.819388</v>
      </c>
      <c r="G771" s="269">
        <v>7.3573630000000003</v>
      </c>
      <c r="H771" s="269">
        <v>175</v>
      </c>
      <c r="I771" s="269">
        <v>9.6479579999999991</v>
      </c>
      <c r="J771" s="269">
        <v>7.506259</v>
      </c>
      <c r="K771" s="269">
        <v>343</v>
      </c>
      <c r="L771" s="269">
        <v>9.3254859999999997</v>
      </c>
      <c r="M771" s="269">
        <v>7.5915049999999997</v>
      </c>
    </row>
    <row r="772" spans="1:13" x14ac:dyDescent="0.25">
      <c r="A772" s="270">
        <v>43098</v>
      </c>
      <c r="B772" s="269">
        <v>27</v>
      </c>
      <c r="C772" s="269">
        <v>9.9461560000000002</v>
      </c>
      <c r="D772" s="269">
        <v>7.2180650000000002</v>
      </c>
      <c r="E772" s="269">
        <v>89</v>
      </c>
      <c r="F772" s="269">
        <v>9.8217630000000007</v>
      </c>
      <c r="G772" s="269">
        <v>7.3404199999999999</v>
      </c>
      <c r="H772" s="269">
        <v>174</v>
      </c>
      <c r="I772" s="269">
        <v>9.65015</v>
      </c>
      <c r="J772" s="269">
        <v>7.5006870000000001</v>
      </c>
      <c r="K772" s="269">
        <v>342</v>
      </c>
      <c r="L772" s="269">
        <v>9.3290950000000006</v>
      </c>
      <c r="M772" s="269">
        <v>7.5700349999999998</v>
      </c>
    </row>
    <row r="773" spans="1:13" x14ac:dyDescent="0.25">
      <c r="A773" s="270">
        <v>43102</v>
      </c>
      <c r="B773" s="269">
        <v>23</v>
      </c>
      <c r="C773" s="269">
        <v>9.9544180000000004</v>
      </c>
      <c r="D773" s="269">
        <v>7.1672440000000002</v>
      </c>
      <c r="E773" s="269">
        <v>85</v>
      </c>
      <c r="F773" s="269">
        <v>9.8296200000000002</v>
      </c>
      <c r="G773" s="269">
        <v>7.3411730000000004</v>
      </c>
      <c r="H773" s="269">
        <v>170</v>
      </c>
      <c r="I773" s="269">
        <v>9.6566559999999999</v>
      </c>
      <c r="J773" s="269">
        <v>7.5293289999999997</v>
      </c>
      <c r="K773" s="269">
        <v>338</v>
      </c>
      <c r="L773" s="269">
        <v>9.3192690000000002</v>
      </c>
      <c r="M773" s="269">
        <v>7.779998</v>
      </c>
    </row>
    <row r="774" spans="1:13" x14ac:dyDescent="0.25">
      <c r="A774" s="270">
        <v>43103</v>
      </c>
      <c r="B774" s="269">
        <v>22</v>
      </c>
      <c r="C774" s="269">
        <v>9.9568329999999996</v>
      </c>
      <c r="D774" s="269">
        <v>7.0943149999999999</v>
      </c>
      <c r="E774" s="269">
        <v>84</v>
      </c>
      <c r="F774" s="269">
        <v>9.8322230000000008</v>
      </c>
      <c r="G774" s="269">
        <v>7.3131409999999999</v>
      </c>
      <c r="H774" s="269">
        <v>169</v>
      </c>
      <c r="I774" s="269">
        <v>9.6607679999999991</v>
      </c>
      <c r="J774" s="269">
        <v>7.4799889999999998</v>
      </c>
      <c r="K774" s="269">
        <v>337</v>
      </c>
      <c r="L774" s="269">
        <v>9.3275310000000005</v>
      </c>
      <c r="M774" s="269">
        <v>7.7015510000000003</v>
      </c>
    </row>
    <row r="775" spans="1:13" x14ac:dyDescent="0.25">
      <c r="A775" s="270">
        <v>43104</v>
      </c>
      <c r="B775" s="269">
        <v>28</v>
      </c>
      <c r="C775" s="269">
        <v>9.9440039999999996</v>
      </c>
      <c r="D775" s="269">
        <v>7.2400270000000004</v>
      </c>
      <c r="E775" s="269">
        <v>91</v>
      </c>
      <c r="F775" s="269">
        <v>9.8186850000000003</v>
      </c>
      <c r="G775" s="269">
        <v>7.305358</v>
      </c>
      <c r="H775" s="269">
        <v>182</v>
      </c>
      <c r="I775" s="269">
        <v>9.6347830000000005</v>
      </c>
      <c r="J775" s="269">
        <v>7.4979089999999999</v>
      </c>
      <c r="K775" s="269">
        <v>336</v>
      </c>
      <c r="L775" s="269">
        <v>9.3322339999999997</v>
      </c>
      <c r="M775" s="269">
        <v>7.6665840000000003</v>
      </c>
    </row>
    <row r="776" spans="1:13" x14ac:dyDescent="0.25">
      <c r="A776" s="270">
        <v>43105</v>
      </c>
      <c r="B776" s="269">
        <v>27</v>
      </c>
      <c r="C776" s="269">
        <v>9.9464070000000007</v>
      </c>
      <c r="D776" s="269">
        <v>7.1842360000000003</v>
      </c>
      <c r="E776" s="269">
        <v>90</v>
      </c>
      <c r="F776" s="269">
        <v>9.8205299999999998</v>
      </c>
      <c r="G776" s="269">
        <v>7.3099920000000003</v>
      </c>
      <c r="H776" s="269">
        <v>181</v>
      </c>
      <c r="I776" s="269">
        <v>9.6366189999999996</v>
      </c>
      <c r="J776" s="269">
        <v>7.5000030000000004</v>
      </c>
      <c r="K776" s="269">
        <v>335</v>
      </c>
      <c r="L776" s="269">
        <v>9.3354339999999993</v>
      </c>
      <c r="M776" s="269">
        <v>7.6499980000000001</v>
      </c>
    </row>
    <row r="777" spans="1:13" x14ac:dyDescent="0.25">
      <c r="A777" s="270">
        <v>43108</v>
      </c>
      <c r="B777" s="269">
        <v>24</v>
      </c>
      <c r="C777" s="269">
        <v>9.9517249999999997</v>
      </c>
      <c r="D777" s="269">
        <v>7.2763770000000001</v>
      </c>
      <c r="E777" s="269">
        <v>87</v>
      </c>
      <c r="F777" s="269">
        <v>9.8266419999999997</v>
      </c>
      <c r="G777" s="269">
        <v>7.2999859999999996</v>
      </c>
      <c r="H777" s="269">
        <v>178</v>
      </c>
      <c r="I777" s="269">
        <v>9.6417029999999997</v>
      </c>
      <c r="J777" s="269">
        <v>7.5157429999999996</v>
      </c>
      <c r="K777" s="269">
        <v>332</v>
      </c>
      <c r="L777" s="269">
        <v>9.3417980000000007</v>
      </c>
      <c r="M777" s="269">
        <v>7.639996</v>
      </c>
    </row>
    <row r="778" spans="1:13" x14ac:dyDescent="0.25">
      <c r="A778" s="270">
        <v>43109</v>
      </c>
      <c r="B778" s="269">
        <v>23</v>
      </c>
      <c r="C778" s="269">
        <v>9.9539069999999992</v>
      </c>
      <c r="D778" s="269">
        <v>7.2479649999999998</v>
      </c>
      <c r="E778" s="269">
        <v>86</v>
      </c>
      <c r="F778" s="269">
        <v>9.8279300000000003</v>
      </c>
      <c r="G778" s="269">
        <v>7.3290410000000001</v>
      </c>
      <c r="H778" s="269">
        <v>177</v>
      </c>
      <c r="I778" s="269">
        <v>9.6425350000000005</v>
      </c>
      <c r="J778" s="269">
        <v>7.5400029999999996</v>
      </c>
      <c r="K778" s="269">
        <v>331</v>
      </c>
      <c r="L778" s="269">
        <v>9.3428470000000008</v>
      </c>
      <c r="M778" s="269">
        <v>7.6500060000000003</v>
      </c>
    </row>
    <row r="779" spans="1:13" x14ac:dyDescent="0.25">
      <c r="A779" s="270">
        <v>43110</v>
      </c>
      <c r="B779" s="269">
        <v>22</v>
      </c>
      <c r="C779" s="269">
        <v>9.9558099999999996</v>
      </c>
      <c r="D779" s="269">
        <v>7.2631870000000003</v>
      </c>
      <c r="E779" s="269">
        <v>85</v>
      </c>
      <c r="F779" s="269">
        <v>9.8287849999999999</v>
      </c>
      <c r="G779" s="269">
        <v>7.377777</v>
      </c>
      <c r="H779" s="269">
        <v>176</v>
      </c>
      <c r="I779" s="269">
        <v>9.642811</v>
      </c>
      <c r="J779" s="269">
        <v>7.5767730000000002</v>
      </c>
      <c r="K779" s="269">
        <v>330</v>
      </c>
      <c r="L779" s="269">
        <v>9.341818</v>
      </c>
      <c r="M779" s="269">
        <v>7.6860489999999997</v>
      </c>
    </row>
    <row r="780" spans="1:13" x14ac:dyDescent="0.25">
      <c r="A780" s="270">
        <v>43111</v>
      </c>
      <c r="B780" s="269">
        <v>28</v>
      </c>
      <c r="C780" s="269">
        <v>9.9439729999999997</v>
      </c>
      <c r="D780" s="269">
        <v>7.2440579999999999</v>
      </c>
      <c r="E780" s="269">
        <v>91</v>
      </c>
      <c r="F780" s="269">
        <v>9.8163280000000004</v>
      </c>
      <c r="G780" s="269">
        <v>7.402101</v>
      </c>
      <c r="H780" s="269">
        <v>175</v>
      </c>
      <c r="I780" s="269">
        <v>9.6447299999999991</v>
      </c>
      <c r="J780" s="269">
        <v>7.5776219999999999</v>
      </c>
      <c r="K780" s="269">
        <v>329</v>
      </c>
      <c r="L780" s="269">
        <v>9.3435039999999994</v>
      </c>
      <c r="M780" s="269">
        <v>7.688275</v>
      </c>
    </row>
    <row r="781" spans="1:13" x14ac:dyDescent="0.25">
      <c r="A781" s="270">
        <v>43112</v>
      </c>
      <c r="B781" s="269">
        <v>27</v>
      </c>
      <c r="C781" s="269">
        <v>9.9458629999999992</v>
      </c>
      <c r="D781" s="269">
        <v>7.2575570000000003</v>
      </c>
      <c r="E781" s="269">
        <v>90</v>
      </c>
      <c r="F781" s="269">
        <v>9.8187130000000007</v>
      </c>
      <c r="G781" s="269">
        <v>7.3853669999999996</v>
      </c>
      <c r="H781" s="269">
        <v>174</v>
      </c>
      <c r="I781" s="269">
        <v>9.6472119999999997</v>
      </c>
      <c r="J781" s="269">
        <v>7.5659809999999998</v>
      </c>
      <c r="K781" s="269">
        <v>328</v>
      </c>
      <c r="L781" s="269">
        <v>9.3475300000000008</v>
      </c>
      <c r="M781" s="269">
        <v>7.6611209999999996</v>
      </c>
    </row>
    <row r="782" spans="1:13" x14ac:dyDescent="0.25">
      <c r="A782" s="270">
        <v>43115</v>
      </c>
      <c r="B782" s="269">
        <v>24</v>
      </c>
      <c r="C782" s="269">
        <v>9.9519369999999991</v>
      </c>
      <c r="D782" s="269">
        <v>7.2442679999999999</v>
      </c>
      <c r="E782" s="269">
        <v>87</v>
      </c>
      <c r="F782" s="269">
        <v>9.8249209999999998</v>
      </c>
      <c r="G782" s="269">
        <v>7.3737469999999998</v>
      </c>
      <c r="H782" s="269">
        <v>171</v>
      </c>
      <c r="I782" s="269">
        <v>9.653594</v>
      </c>
      <c r="J782" s="269">
        <v>7.554449</v>
      </c>
      <c r="K782" s="269">
        <v>325</v>
      </c>
      <c r="L782" s="269">
        <v>9.353764</v>
      </c>
      <c r="M782" s="269">
        <v>7.6528619999999998</v>
      </c>
    </row>
    <row r="783" spans="1:13" x14ac:dyDescent="0.25">
      <c r="A783" s="270">
        <v>43116</v>
      </c>
      <c r="B783" s="269">
        <v>23</v>
      </c>
      <c r="C783" s="269">
        <v>9.9542110000000008</v>
      </c>
      <c r="D783" s="269">
        <v>7.1999420000000001</v>
      </c>
      <c r="E783" s="269">
        <v>86</v>
      </c>
      <c r="F783" s="269">
        <v>9.827318</v>
      </c>
      <c r="G783" s="269">
        <v>7.3555659999999996</v>
      </c>
      <c r="H783" s="269">
        <v>170</v>
      </c>
      <c r="I783" s="269">
        <v>9.6553310000000003</v>
      </c>
      <c r="J783" s="269">
        <v>7.5594229999999998</v>
      </c>
      <c r="K783" s="269">
        <v>324</v>
      </c>
      <c r="L783" s="269">
        <v>9.3558800000000009</v>
      </c>
      <c r="M783" s="269">
        <v>7.649616</v>
      </c>
    </row>
    <row r="784" spans="1:13" x14ac:dyDescent="0.25">
      <c r="A784" s="270">
        <v>43117</v>
      </c>
      <c r="B784" s="269">
        <v>22</v>
      </c>
      <c r="C784" s="269">
        <v>9.9558459999999993</v>
      </c>
      <c r="D784" s="269">
        <v>7.257244</v>
      </c>
      <c r="E784" s="269">
        <v>85</v>
      </c>
      <c r="F784" s="269">
        <v>9.8294189999999997</v>
      </c>
      <c r="G784" s="269">
        <v>7.3499840000000001</v>
      </c>
      <c r="H784" s="269">
        <v>169</v>
      </c>
      <c r="I784" s="269">
        <v>9.658099</v>
      </c>
      <c r="J784" s="269">
        <v>7.5409230000000003</v>
      </c>
      <c r="K784" s="269">
        <v>323</v>
      </c>
      <c r="L784" s="269">
        <v>9.3584960000000006</v>
      </c>
      <c r="M784" s="269">
        <v>7.6399990000000004</v>
      </c>
    </row>
    <row r="785" spans="1:13" x14ac:dyDescent="0.25">
      <c r="A785" s="270">
        <v>43118</v>
      </c>
      <c r="B785" s="269">
        <v>28</v>
      </c>
      <c r="C785" s="269">
        <v>9.9437090000000001</v>
      </c>
      <c r="D785" s="269">
        <v>7.2783850000000001</v>
      </c>
      <c r="E785" s="269">
        <v>91</v>
      </c>
      <c r="F785" s="269">
        <v>9.8168659999999992</v>
      </c>
      <c r="G785" s="269">
        <v>7.3800150000000002</v>
      </c>
      <c r="H785" s="269">
        <v>182</v>
      </c>
      <c r="I785" s="269">
        <v>9.6320639999999997</v>
      </c>
      <c r="J785" s="269">
        <v>7.5558620000000003</v>
      </c>
      <c r="K785" s="269">
        <v>322</v>
      </c>
      <c r="L785" s="269">
        <v>9.3598560000000006</v>
      </c>
      <c r="M785" s="269">
        <v>7.6463669999999997</v>
      </c>
    </row>
    <row r="786" spans="1:13" x14ac:dyDescent="0.25">
      <c r="A786" s="270">
        <v>43119</v>
      </c>
      <c r="B786" s="269">
        <v>27</v>
      </c>
      <c r="C786" s="269">
        <v>9.9459839999999993</v>
      </c>
      <c r="D786" s="269">
        <v>7.2412479999999997</v>
      </c>
      <c r="E786" s="269">
        <v>90</v>
      </c>
      <c r="F786" s="269">
        <v>9.8193239999999999</v>
      </c>
      <c r="G786" s="269">
        <v>7.3600180000000002</v>
      </c>
      <c r="H786" s="269">
        <v>181</v>
      </c>
      <c r="I786" s="269">
        <v>9.6340749999999993</v>
      </c>
      <c r="J786" s="269">
        <v>7.5545049999999998</v>
      </c>
      <c r="K786" s="269">
        <v>321</v>
      </c>
      <c r="L786" s="269">
        <v>9.3617290000000004</v>
      </c>
      <c r="M786" s="269">
        <v>7.6462149999999998</v>
      </c>
    </row>
    <row r="787" spans="1:13" x14ac:dyDescent="0.25">
      <c r="A787" s="270">
        <v>43122</v>
      </c>
      <c r="B787" s="269">
        <v>24</v>
      </c>
      <c r="C787" s="269">
        <v>9.9519629999999992</v>
      </c>
      <c r="D787" s="269">
        <v>7.2403300000000002</v>
      </c>
      <c r="E787" s="269">
        <v>87</v>
      </c>
      <c r="F787" s="269">
        <v>9.8250279999999997</v>
      </c>
      <c r="G787" s="269">
        <v>7.3691599999999999</v>
      </c>
      <c r="H787" s="269">
        <v>178</v>
      </c>
      <c r="I787" s="269">
        <v>9.6395320000000009</v>
      </c>
      <c r="J787" s="269">
        <v>7.5629850000000003</v>
      </c>
      <c r="K787" s="269">
        <v>318</v>
      </c>
      <c r="L787" s="269">
        <v>9.3677510000000002</v>
      </c>
      <c r="M787" s="269">
        <v>7.6406130000000001</v>
      </c>
    </row>
    <row r="788" spans="1:13" x14ac:dyDescent="0.25">
      <c r="A788" s="270">
        <v>43123</v>
      </c>
      <c r="B788" s="269">
        <v>23</v>
      </c>
      <c r="C788" s="269">
        <v>9.9540209999999991</v>
      </c>
      <c r="D788" s="269">
        <v>7.2299559999999996</v>
      </c>
      <c r="E788" s="269">
        <v>86</v>
      </c>
      <c r="F788" s="269">
        <v>9.8269520000000004</v>
      </c>
      <c r="G788" s="269">
        <v>7.3714310000000003</v>
      </c>
      <c r="H788" s="269">
        <v>177</v>
      </c>
      <c r="I788" s="269">
        <v>9.6405779999999996</v>
      </c>
      <c r="J788" s="269">
        <v>7.582821</v>
      </c>
      <c r="K788" s="269">
        <v>317</v>
      </c>
      <c r="L788" s="269">
        <v>9.3687719999999999</v>
      </c>
      <c r="M788" s="269">
        <v>7.6515040000000001</v>
      </c>
    </row>
    <row r="789" spans="1:13" x14ac:dyDescent="0.25">
      <c r="A789" s="270">
        <v>43124</v>
      </c>
      <c r="B789" s="269">
        <v>22</v>
      </c>
      <c r="C789" s="269">
        <v>9.9559700000000007</v>
      </c>
      <c r="D789" s="269">
        <v>7.2367730000000003</v>
      </c>
      <c r="E789" s="269">
        <v>85</v>
      </c>
      <c r="F789" s="269">
        <v>9.8288759999999993</v>
      </c>
      <c r="G789" s="269">
        <v>7.3737880000000002</v>
      </c>
      <c r="H789" s="269">
        <v>176</v>
      </c>
      <c r="I789" s="269">
        <v>9.6426639999999999</v>
      </c>
      <c r="J789" s="269">
        <v>7.580006</v>
      </c>
      <c r="K789" s="269">
        <v>316</v>
      </c>
      <c r="L789" s="269">
        <v>9.3732880000000005</v>
      </c>
      <c r="M789" s="269">
        <v>7.6171319999999998</v>
      </c>
    </row>
    <row r="790" spans="1:13" x14ac:dyDescent="0.25">
      <c r="A790" s="270">
        <v>43125</v>
      </c>
      <c r="B790" s="269">
        <v>28</v>
      </c>
      <c r="C790" s="269">
        <v>9.9439309999999992</v>
      </c>
      <c r="D790" s="269">
        <v>7.2495190000000003</v>
      </c>
      <c r="E790" s="269">
        <v>91</v>
      </c>
      <c r="F790" s="269">
        <v>9.8167170000000006</v>
      </c>
      <c r="G790" s="269">
        <v>7.3861309999999998</v>
      </c>
      <c r="H790" s="269">
        <v>175</v>
      </c>
      <c r="I790" s="269">
        <v>9.644622</v>
      </c>
      <c r="J790" s="269">
        <v>7.5800099999999997</v>
      </c>
      <c r="K790" s="269">
        <v>315</v>
      </c>
      <c r="L790" s="269">
        <v>9.374091</v>
      </c>
      <c r="M790" s="269">
        <v>7.6308689999999997</v>
      </c>
    </row>
    <row r="791" spans="1:13" x14ac:dyDescent="0.25">
      <c r="A791" s="270">
        <v>43126</v>
      </c>
      <c r="B791" s="269">
        <v>27</v>
      </c>
      <c r="C791" s="269">
        <v>9.9459499999999998</v>
      </c>
      <c r="D791" s="269">
        <v>7.2458299999999998</v>
      </c>
      <c r="E791" s="269">
        <v>90</v>
      </c>
      <c r="F791" s="269">
        <v>9.8188510000000004</v>
      </c>
      <c r="G791" s="269">
        <v>7.3796410000000003</v>
      </c>
      <c r="H791" s="269">
        <v>174</v>
      </c>
      <c r="I791" s="269">
        <v>9.6466049999999992</v>
      </c>
      <c r="J791" s="269">
        <v>7.5794759999999997</v>
      </c>
      <c r="K791" s="269">
        <v>314</v>
      </c>
      <c r="L791" s="269">
        <v>9.3766949999999998</v>
      </c>
      <c r="M791" s="269">
        <v>7.6212059999999999</v>
      </c>
    </row>
    <row r="792" spans="1:13" x14ac:dyDescent="0.25">
      <c r="A792" s="270">
        <v>43129</v>
      </c>
      <c r="B792" s="269">
        <v>24</v>
      </c>
      <c r="C792" s="269">
        <v>9.9519690000000001</v>
      </c>
      <c r="D792" s="269">
        <v>7.2394220000000002</v>
      </c>
      <c r="E792" s="269">
        <v>87</v>
      </c>
      <c r="F792" s="269">
        <v>9.8245500000000003</v>
      </c>
      <c r="G792" s="269">
        <v>7.3896509999999997</v>
      </c>
      <c r="H792" s="269">
        <v>171</v>
      </c>
      <c r="I792" s="269">
        <v>9.652469</v>
      </c>
      <c r="J792" s="269">
        <v>7.579866</v>
      </c>
      <c r="K792" s="269">
        <v>311</v>
      </c>
      <c r="L792" s="269">
        <v>9.3813370000000003</v>
      </c>
      <c r="M792" s="269">
        <v>7.6336370000000002</v>
      </c>
    </row>
    <row r="793" spans="1:13" x14ac:dyDescent="0.25">
      <c r="A793" s="270">
        <v>43130</v>
      </c>
      <c r="B793" s="269">
        <v>23</v>
      </c>
      <c r="C793" s="269">
        <v>9.9539749999999998</v>
      </c>
      <c r="D793" s="269">
        <v>7.237222</v>
      </c>
      <c r="E793" s="269">
        <v>86</v>
      </c>
      <c r="F793" s="269">
        <v>9.8260620000000003</v>
      </c>
      <c r="G793" s="269">
        <v>7.4100140000000003</v>
      </c>
      <c r="H793" s="269">
        <v>170</v>
      </c>
      <c r="I793" s="269">
        <v>9.6527279999999998</v>
      </c>
      <c r="J793" s="269">
        <v>7.6185669999999996</v>
      </c>
      <c r="K793" s="269">
        <v>310</v>
      </c>
      <c r="L793" s="269">
        <v>9.3809780000000007</v>
      </c>
      <c r="M793" s="269">
        <v>7.6629990000000001</v>
      </c>
    </row>
    <row r="794" spans="1:13" x14ac:dyDescent="0.25">
      <c r="A794" s="270">
        <v>43131</v>
      </c>
      <c r="B794" s="269">
        <v>22</v>
      </c>
      <c r="C794" s="269">
        <v>9.9556710000000006</v>
      </c>
      <c r="D794" s="269">
        <v>7.2861349999999998</v>
      </c>
      <c r="E794" s="269">
        <v>85</v>
      </c>
      <c r="F794" s="269">
        <v>9.8280100000000008</v>
      </c>
      <c r="G794" s="269">
        <v>7.4117569999999997</v>
      </c>
      <c r="H794" s="269">
        <v>169</v>
      </c>
      <c r="I794" s="269">
        <v>9.6558419999999998</v>
      </c>
      <c r="J794" s="269">
        <v>7.5924779999999998</v>
      </c>
      <c r="K794" s="269">
        <v>309</v>
      </c>
      <c r="L794" s="269">
        <v>9.38415</v>
      </c>
      <c r="M794" s="269">
        <v>7.6458190000000004</v>
      </c>
    </row>
    <row r="795" spans="1:13" x14ac:dyDescent="0.25">
      <c r="A795" s="270">
        <v>43132</v>
      </c>
      <c r="B795" s="269">
        <v>28</v>
      </c>
      <c r="C795" s="269">
        <v>9.9439430000000009</v>
      </c>
      <c r="D795" s="269">
        <v>7.2479579999999997</v>
      </c>
      <c r="E795" s="269">
        <v>91</v>
      </c>
      <c r="F795" s="269">
        <v>9.8156660000000002</v>
      </c>
      <c r="G795" s="269">
        <v>7.4292809999999996</v>
      </c>
      <c r="H795" s="269">
        <v>182</v>
      </c>
      <c r="I795" s="269">
        <v>9.6299939999999999</v>
      </c>
      <c r="J795" s="269">
        <v>7.6000050000000003</v>
      </c>
      <c r="K795" s="269">
        <v>364</v>
      </c>
      <c r="L795" s="269">
        <v>9.2828490000000006</v>
      </c>
      <c r="M795" s="269">
        <v>7.6406520000000002</v>
      </c>
    </row>
    <row r="796" spans="1:13" x14ac:dyDescent="0.25">
      <c r="A796" s="270">
        <v>43133</v>
      </c>
      <c r="B796" s="269">
        <v>27</v>
      </c>
      <c r="C796" s="269">
        <v>9.9458599999999997</v>
      </c>
      <c r="D796" s="269">
        <v>7.2579609999999999</v>
      </c>
      <c r="E796" s="269">
        <v>90</v>
      </c>
      <c r="F796" s="269">
        <v>9.8161590000000007</v>
      </c>
      <c r="G796" s="269">
        <v>7.4913619999999996</v>
      </c>
      <c r="H796" s="269">
        <v>181</v>
      </c>
      <c r="I796" s="269">
        <v>9.6314820000000001</v>
      </c>
      <c r="J796" s="269">
        <v>7.6100849999999998</v>
      </c>
      <c r="K796" s="269">
        <v>363</v>
      </c>
      <c r="L796" s="269">
        <v>9.2839179999999999</v>
      </c>
      <c r="M796" s="269">
        <v>7.6493989999999998</v>
      </c>
    </row>
    <row r="797" spans="1:13" x14ac:dyDescent="0.25">
      <c r="A797" s="270">
        <v>43137</v>
      </c>
      <c r="B797" s="269">
        <v>23</v>
      </c>
      <c r="C797" s="269">
        <v>9.9535140000000002</v>
      </c>
      <c r="D797" s="269">
        <v>7.3100509999999996</v>
      </c>
      <c r="E797" s="269">
        <v>86</v>
      </c>
      <c r="F797" s="269">
        <v>9.8231640000000002</v>
      </c>
      <c r="G797" s="269">
        <v>7.5356949999999996</v>
      </c>
      <c r="H797" s="269">
        <v>177</v>
      </c>
      <c r="I797" s="269">
        <v>9.636139</v>
      </c>
      <c r="J797" s="269">
        <v>7.6800079999999999</v>
      </c>
      <c r="K797" s="269">
        <v>359</v>
      </c>
      <c r="L797" s="269">
        <v>9.2850599999999996</v>
      </c>
      <c r="M797" s="269">
        <v>7.7213450000000003</v>
      </c>
    </row>
    <row r="798" spans="1:13" x14ac:dyDescent="0.25">
      <c r="A798" s="270">
        <v>43138</v>
      </c>
      <c r="B798" s="269">
        <v>22</v>
      </c>
      <c r="C798" s="269">
        <v>9.9555959999999999</v>
      </c>
      <c r="D798" s="269">
        <v>7.2985170000000004</v>
      </c>
      <c r="E798" s="269">
        <v>85</v>
      </c>
      <c r="F798" s="269">
        <v>9.8254339999999996</v>
      </c>
      <c r="G798" s="269">
        <v>7.5247400000000004</v>
      </c>
      <c r="H798" s="269">
        <v>176</v>
      </c>
      <c r="I798" s="269">
        <v>9.6385749999999994</v>
      </c>
      <c r="J798" s="269">
        <v>7.6699970000000004</v>
      </c>
      <c r="K798" s="269">
        <v>358</v>
      </c>
      <c r="L798" s="269">
        <v>9.2887400000000007</v>
      </c>
      <c r="M798" s="269">
        <v>7.7000060000000001</v>
      </c>
    </row>
    <row r="799" spans="1:13" x14ac:dyDescent="0.25">
      <c r="A799" s="270">
        <v>43139</v>
      </c>
      <c r="B799" s="269">
        <v>28</v>
      </c>
      <c r="C799" s="269">
        <v>9.9419280000000008</v>
      </c>
      <c r="D799" s="269">
        <v>7.5100119999999997</v>
      </c>
      <c r="E799" s="269">
        <v>91</v>
      </c>
      <c r="F799" s="269">
        <v>9.8122469999999993</v>
      </c>
      <c r="G799" s="269">
        <v>7.5697150000000004</v>
      </c>
      <c r="H799" s="269">
        <v>175</v>
      </c>
      <c r="I799" s="269">
        <v>9.6403239999999997</v>
      </c>
      <c r="J799" s="269">
        <v>7.6751040000000001</v>
      </c>
      <c r="K799" s="269">
        <v>357</v>
      </c>
      <c r="L799" s="269">
        <v>9.2852809999999995</v>
      </c>
      <c r="M799" s="269">
        <v>7.762016</v>
      </c>
    </row>
    <row r="800" spans="1:13" x14ac:dyDescent="0.25">
      <c r="A800" s="270">
        <v>43140</v>
      </c>
      <c r="B800" s="269">
        <v>27</v>
      </c>
      <c r="C800" s="269">
        <v>9.9437719999999992</v>
      </c>
      <c r="D800" s="269">
        <v>7.5394600000000001</v>
      </c>
      <c r="E800" s="269">
        <v>90</v>
      </c>
      <c r="F800" s="269">
        <v>9.8138489999999994</v>
      </c>
      <c r="G800" s="269">
        <v>7.5872780000000004</v>
      </c>
      <c r="H800" s="269">
        <v>174</v>
      </c>
      <c r="I800" s="269">
        <v>9.6411870000000004</v>
      </c>
      <c r="J800" s="269">
        <v>7.7000029999999997</v>
      </c>
      <c r="K800" s="269">
        <v>356</v>
      </c>
      <c r="L800" s="269">
        <v>9.2836610000000004</v>
      </c>
      <c r="M800" s="269">
        <v>7.8028240000000002</v>
      </c>
    </row>
    <row r="801" spans="1:13" x14ac:dyDescent="0.25">
      <c r="A801" s="270">
        <v>43143</v>
      </c>
      <c r="B801" s="269">
        <v>24</v>
      </c>
      <c r="C801" s="269">
        <v>9.9500109999999999</v>
      </c>
      <c r="D801" s="269">
        <v>7.536022</v>
      </c>
      <c r="E801" s="269">
        <v>87</v>
      </c>
      <c r="F801" s="269">
        <v>9.8202230000000004</v>
      </c>
      <c r="G801" s="269">
        <v>7.575234</v>
      </c>
      <c r="H801" s="269">
        <v>171</v>
      </c>
      <c r="I801" s="269">
        <v>9.6471140000000002</v>
      </c>
      <c r="J801" s="269">
        <v>7.7009340000000002</v>
      </c>
      <c r="K801" s="269">
        <v>353</v>
      </c>
      <c r="L801" s="269">
        <v>9.2892279999999996</v>
      </c>
      <c r="M801" s="269">
        <v>7.8033029999999997</v>
      </c>
    </row>
    <row r="802" spans="1:13" x14ac:dyDescent="0.25">
      <c r="A802" s="270">
        <v>43144</v>
      </c>
      <c r="B802" s="269">
        <v>23</v>
      </c>
      <c r="C802" s="269">
        <v>9.9522770000000005</v>
      </c>
      <c r="D802" s="269">
        <v>7.5055050000000003</v>
      </c>
      <c r="E802" s="269">
        <v>86</v>
      </c>
      <c r="F802" s="269">
        <v>9.8218940000000003</v>
      </c>
      <c r="G802" s="269">
        <v>7.5907970000000002</v>
      </c>
      <c r="H802" s="269">
        <v>170</v>
      </c>
      <c r="I802" s="269">
        <v>9.6473879999999994</v>
      </c>
      <c r="J802" s="269">
        <v>7.7399990000000001</v>
      </c>
      <c r="K802" s="269">
        <v>352</v>
      </c>
      <c r="L802" s="269">
        <v>9.2905339999999992</v>
      </c>
      <c r="M802" s="269">
        <v>7.8099949999999998</v>
      </c>
    </row>
    <row r="803" spans="1:13" x14ac:dyDescent="0.25">
      <c r="A803" s="270">
        <v>43145</v>
      </c>
      <c r="B803" s="269">
        <v>22</v>
      </c>
      <c r="C803" s="269">
        <v>9.9540489999999995</v>
      </c>
      <c r="D803" s="269">
        <v>7.553966</v>
      </c>
      <c r="E803" s="269">
        <v>85</v>
      </c>
      <c r="F803" s="269">
        <v>9.8237290000000002</v>
      </c>
      <c r="G803" s="269">
        <v>7.5995530000000002</v>
      </c>
      <c r="H803" s="269">
        <v>169</v>
      </c>
      <c r="I803" s="269">
        <v>9.6486499999999999</v>
      </c>
      <c r="J803" s="269">
        <v>7.7569179999999998</v>
      </c>
      <c r="K803" s="269">
        <v>351</v>
      </c>
      <c r="L803" s="269">
        <v>9.2920149999999992</v>
      </c>
      <c r="M803" s="269">
        <v>7.8146500000000003</v>
      </c>
    </row>
    <row r="804" spans="1:13" x14ac:dyDescent="0.25">
      <c r="A804" s="270">
        <v>43146</v>
      </c>
      <c r="B804" s="269">
        <v>28</v>
      </c>
      <c r="C804" s="269">
        <v>9.9418369999999996</v>
      </c>
      <c r="D804" s="269">
        <v>7.5218489999999996</v>
      </c>
      <c r="E804" s="269">
        <v>91</v>
      </c>
      <c r="F804" s="269">
        <v>9.8113349999999997</v>
      </c>
      <c r="G804" s="269">
        <v>7.6071910000000003</v>
      </c>
      <c r="H804" s="269">
        <v>182</v>
      </c>
      <c r="I804" s="269">
        <v>9.6211760000000002</v>
      </c>
      <c r="J804" s="269">
        <v>7.7882600000000002</v>
      </c>
      <c r="K804" s="269">
        <v>350</v>
      </c>
      <c r="L804" s="269">
        <v>9.2959599999999991</v>
      </c>
      <c r="M804" s="269">
        <v>7.7900020000000003</v>
      </c>
    </row>
    <row r="805" spans="1:13" x14ac:dyDescent="0.25">
      <c r="A805" s="270">
        <v>43147</v>
      </c>
      <c r="B805" s="269">
        <v>27</v>
      </c>
      <c r="C805" s="269">
        <v>9.9440650000000002</v>
      </c>
      <c r="D805" s="269">
        <v>7.4999510000000003</v>
      </c>
      <c r="E805" s="269">
        <v>90</v>
      </c>
      <c r="F805" s="269">
        <v>9.8133149999999993</v>
      </c>
      <c r="G805" s="269">
        <v>7.6094569999999999</v>
      </c>
      <c r="H805" s="269">
        <v>181</v>
      </c>
      <c r="I805" s="269">
        <v>9.6229110000000002</v>
      </c>
      <c r="J805" s="269">
        <v>7.7940160000000001</v>
      </c>
      <c r="K805" s="269">
        <v>349</v>
      </c>
      <c r="L805" s="269">
        <v>9.2994050000000001</v>
      </c>
      <c r="M805" s="269">
        <v>7.7712149999999998</v>
      </c>
    </row>
    <row r="806" spans="1:13" x14ac:dyDescent="0.25">
      <c r="A806" s="270">
        <v>43150</v>
      </c>
      <c r="B806" s="269">
        <v>24</v>
      </c>
      <c r="C806" s="269">
        <v>9.9502489999999995</v>
      </c>
      <c r="D806" s="269">
        <v>7.4999630000000002</v>
      </c>
      <c r="E806" s="269">
        <v>87</v>
      </c>
      <c r="F806" s="269">
        <v>9.8194219999999994</v>
      </c>
      <c r="G806" s="269">
        <v>7.6096060000000003</v>
      </c>
      <c r="H806" s="269">
        <v>178</v>
      </c>
      <c r="I806" s="269">
        <v>9.6289409999999993</v>
      </c>
      <c r="J806" s="269">
        <v>7.7937580000000004</v>
      </c>
      <c r="K806" s="269">
        <v>346</v>
      </c>
      <c r="L806" s="269">
        <v>9.3049199999999992</v>
      </c>
      <c r="M806" s="269">
        <v>7.7722819999999997</v>
      </c>
    </row>
    <row r="807" spans="1:13" x14ac:dyDescent="0.25">
      <c r="A807" s="270">
        <v>43151</v>
      </c>
      <c r="B807" s="269">
        <v>23</v>
      </c>
      <c r="C807" s="269">
        <v>9.9523670000000006</v>
      </c>
      <c r="D807" s="269">
        <v>7.4912830000000001</v>
      </c>
      <c r="E807" s="269">
        <v>86</v>
      </c>
      <c r="F807" s="269">
        <v>9.8212440000000001</v>
      </c>
      <c r="G807" s="269">
        <v>7.6190040000000003</v>
      </c>
      <c r="H807" s="269">
        <v>177</v>
      </c>
      <c r="I807" s="269">
        <v>9.6288400000000003</v>
      </c>
      <c r="J807" s="269">
        <v>7.8400069999999999</v>
      </c>
      <c r="K807" s="269">
        <v>345</v>
      </c>
      <c r="L807" s="269">
        <v>9.3005820000000003</v>
      </c>
      <c r="M807" s="269">
        <v>7.8471159999999998</v>
      </c>
    </row>
    <row r="808" spans="1:13" x14ac:dyDescent="0.25">
      <c r="A808" s="270">
        <v>43152</v>
      </c>
      <c r="B808" s="269">
        <v>22</v>
      </c>
      <c r="C808" s="269">
        <v>9.9544820000000005</v>
      </c>
      <c r="D808" s="269">
        <v>7.4824590000000004</v>
      </c>
      <c r="E808" s="269">
        <v>85</v>
      </c>
      <c r="F808" s="269">
        <v>9.8233270000000008</v>
      </c>
      <c r="G808" s="269">
        <v>7.6171959999999999</v>
      </c>
      <c r="H808" s="269">
        <v>176</v>
      </c>
      <c r="I808" s="269">
        <v>9.6326610000000006</v>
      </c>
      <c r="J808" s="269">
        <v>7.800287</v>
      </c>
      <c r="K808" s="269">
        <v>344</v>
      </c>
      <c r="L808" s="269">
        <v>9.3047559999999994</v>
      </c>
      <c r="M808" s="269">
        <v>7.8194520000000001</v>
      </c>
    </row>
    <row r="809" spans="1:13" x14ac:dyDescent="0.25">
      <c r="A809" s="270">
        <v>43153</v>
      </c>
      <c r="B809" s="269">
        <v>28</v>
      </c>
      <c r="C809" s="269">
        <v>9.9421339999999994</v>
      </c>
      <c r="D809" s="269">
        <v>7.4832169999999998</v>
      </c>
      <c r="E809" s="269">
        <v>91</v>
      </c>
      <c r="F809" s="269">
        <v>9.8107799999999994</v>
      </c>
      <c r="G809" s="269">
        <v>7.630001</v>
      </c>
      <c r="H809" s="269">
        <v>175</v>
      </c>
      <c r="I809" s="269">
        <v>9.6363780000000006</v>
      </c>
      <c r="J809" s="269">
        <v>7.7624849999999999</v>
      </c>
      <c r="K809" s="269">
        <v>343</v>
      </c>
      <c r="L809" s="269">
        <v>9.3084349999999993</v>
      </c>
      <c r="M809" s="269">
        <v>7.7976679999999998</v>
      </c>
    </row>
    <row r="810" spans="1:13" x14ac:dyDescent="0.25">
      <c r="A810" s="270">
        <v>43154</v>
      </c>
      <c r="B810" s="269">
        <v>27</v>
      </c>
      <c r="C810" s="269">
        <v>9.9442869999999992</v>
      </c>
      <c r="D810" s="269">
        <v>7.4700179999999996</v>
      </c>
      <c r="E810" s="269">
        <v>90</v>
      </c>
      <c r="F810" s="269">
        <v>9.8127340000000007</v>
      </c>
      <c r="G810" s="269">
        <v>7.633591</v>
      </c>
      <c r="H810" s="269">
        <v>174</v>
      </c>
      <c r="I810" s="269">
        <v>9.6384190000000007</v>
      </c>
      <c r="J810" s="269">
        <v>7.7616319999999996</v>
      </c>
      <c r="K810" s="269">
        <v>342</v>
      </c>
      <c r="L810" s="269">
        <v>9.3113890000000001</v>
      </c>
      <c r="M810" s="269">
        <v>7.784592</v>
      </c>
    </row>
    <row r="811" spans="1:13" x14ac:dyDescent="0.25">
      <c r="A811" s="270">
        <v>43157</v>
      </c>
      <c r="B811" s="269">
        <v>24</v>
      </c>
      <c r="C811" s="269">
        <v>9.9504560000000009</v>
      </c>
      <c r="D811" s="269">
        <v>7.4686019999999997</v>
      </c>
      <c r="E811" s="269">
        <v>87</v>
      </c>
      <c r="F811" s="269">
        <v>9.8189469999999996</v>
      </c>
      <c r="G811" s="269">
        <v>7.6299919999999997</v>
      </c>
      <c r="H811" s="269">
        <v>171</v>
      </c>
      <c r="I811" s="269">
        <v>9.6442420000000002</v>
      </c>
      <c r="J811" s="269">
        <v>7.7659209999999996</v>
      </c>
      <c r="K811" s="269">
        <v>339</v>
      </c>
      <c r="L811" s="269">
        <v>9.3159189999999992</v>
      </c>
      <c r="M811" s="269">
        <v>7.798025</v>
      </c>
    </row>
    <row r="812" spans="1:13" x14ac:dyDescent="0.25">
      <c r="A812" s="270">
        <v>43158</v>
      </c>
      <c r="B812" s="269">
        <v>23</v>
      </c>
      <c r="C812" s="269">
        <v>9.9527590000000004</v>
      </c>
      <c r="D812" s="269">
        <v>7.4293399999999998</v>
      </c>
      <c r="E812" s="269">
        <v>86</v>
      </c>
      <c r="F812" s="269">
        <v>9.8205299999999998</v>
      </c>
      <c r="G812" s="269">
        <v>7.6499920000000001</v>
      </c>
      <c r="H812" s="269">
        <v>170</v>
      </c>
      <c r="I812" s="269">
        <v>9.6464949999999998</v>
      </c>
      <c r="J812" s="269">
        <v>7.760319</v>
      </c>
      <c r="K812" s="269">
        <v>338</v>
      </c>
      <c r="L812" s="269">
        <v>9.3135639999999995</v>
      </c>
      <c r="M812" s="269">
        <v>7.8500050000000003</v>
      </c>
    </row>
    <row r="813" spans="1:13" x14ac:dyDescent="0.25">
      <c r="A813" s="270">
        <v>43159</v>
      </c>
      <c r="B813" s="269">
        <v>22</v>
      </c>
      <c r="C813" s="269">
        <v>9.954701</v>
      </c>
      <c r="D813" s="269">
        <v>7.4462950000000001</v>
      </c>
      <c r="E813" s="269">
        <v>85</v>
      </c>
      <c r="F813" s="269">
        <v>9.8228570000000008</v>
      </c>
      <c r="G813" s="269">
        <v>7.6378259999999996</v>
      </c>
      <c r="H813" s="269">
        <v>169</v>
      </c>
      <c r="I813" s="269">
        <v>9.6485570000000003</v>
      </c>
      <c r="J813" s="269">
        <v>7.7590459999999997</v>
      </c>
      <c r="K813" s="269">
        <v>337</v>
      </c>
      <c r="L813" s="269">
        <v>9.3190600000000003</v>
      </c>
      <c r="M813" s="269">
        <v>7.8056549999999998</v>
      </c>
    </row>
    <row r="814" spans="1:13" x14ac:dyDescent="0.25">
      <c r="A814" s="270">
        <v>43160</v>
      </c>
      <c r="B814" s="269">
        <v>27</v>
      </c>
      <c r="C814" s="269">
        <v>9.944286</v>
      </c>
      <c r="D814" s="269">
        <v>7.4701529999999998</v>
      </c>
      <c r="E814" s="269">
        <v>91</v>
      </c>
      <c r="F814" s="269">
        <v>9.8104259999999996</v>
      </c>
      <c r="G814" s="269">
        <v>7.644552</v>
      </c>
      <c r="H814" s="269">
        <v>182</v>
      </c>
      <c r="I814" s="269">
        <v>9.6217109999999995</v>
      </c>
      <c r="J814" s="269">
        <v>7.7768280000000001</v>
      </c>
      <c r="K814" s="269">
        <v>336</v>
      </c>
      <c r="L814" s="269">
        <v>9.3198600000000003</v>
      </c>
      <c r="M814" s="269">
        <v>7.8190169999999997</v>
      </c>
    </row>
    <row r="815" spans="1:13" x14ac:dyDescent="0.25">
      <c r="A815" s="270">
        <v>43161</v>
      </c>
      <c r="B815" s="269">
        <v>26</v>
      </c>
      <c r="C815" s="269">
        <v>9.9463059999999999</v>
      </c>
      <c r="D815" s="269">
        <v>7.4746880000000004</v>
      </c>
      <c r="E815" s="269">
        <v>90</v>
      </c>
      <c r="F815" s="269">
        <v>9.8127890000000004</v>
      </c>
      <c r="G815" s="269">
        <v>7.6313060000000004</v>
      </c>
      <c r="H815" s="269">
        <v>181</v>
      </c>
      <c r="I815" s="269">
        <v>9.623462</v>
      </c>
      <c r="J815" s="269">
        <v>7.7821819999999997</v>
      </c>
      <c r="K815" s="269">
        <v>335</v>
      </c>
      <c r="L815" s="269">
        <v>9.3208990000000007</v>
      </c>
      <c r="M815" s="269">
        <v>7.829504</v>
      </c>
    </row>
    <row r="816" spans="1:13" x14ac:dyDescent="0.25">
      <c r="A816" s="270">
        <v>43164</v>
      </c>
      <c r="B816" s="269">
        <v>23</v>
      </c>
      <c r="C816" s="269">
        <v>9.9525649999999999</v>
      </c>
      <c r="D816" s="269">
        <v>7.4599950000000002</v>
      </c>
      <c r="E816" s="269">
        <v>87</v>
      </c>
      <c r="F816" s="269">
        <v>9.8188030000000008</v>
      </c>
      <c r="G816" s="269">
        <v>7.6361720000000002</v>
      </c>
      <c r="H816" s="269">
        <v>178</v>
      </c>
      <c r="I816" s="269">
        <v>9.6286810000000003</v>
      </c>
      <c r="J816" s="269">
        <v>7.7994300000000001</v>
      </c>
      <c r="K816" s="269">
        <v>332</v>
      </c>
      <c r="L816" s="269">
        <v>9.3264089999999999</v>
      </c>
      <c r="M816" s="269">
        <v>7.8315229999999998</v>
      </c>
    </row>
    <row r="817" spans="1:13" x14ac:dyDescent="0.25">
      <c r="A817" s="270">
        <v>43165</v>
      </c>
      <c r="B817" s="269">
        <v>22</v>
      </c>
      <c r="C817" s="269">
        <v>9.9544049999999995</v>
      </c>
      <c r="D817" s="269">
        <v>7.4951739999999996</v>
      </c>
      <c r="E817" s="269">
        <v>86</v>
      </c>
      <c r="F817" s="269">
        <v>9.8208649999999995</v>
      </c>
      <c r="G817" s="269">
        <v>7.6354519999999999</v>
      </c>
      <c r="H817" s="269">
        <v>177</v>
      </c>
      <c r="I817" s="269">
        <v>9.6288400000000003</v>
      </c>
      <c r="J817" s="269">
        <v>7.8400069999999999</v>
      </c>
      <c r="K817" s="269">
        <v>331</v>
      </c>
      <c r="L817" s="269">
        <v>9.3291730000000008</v>
      </c>
      <c r="M817" s="269">
        <v>7.8206329999999999</v>
      </c>
    </row>
    <row r="818" spans="1:13" x14ac:dyDescent="0.25">
      <c r="A818" s="270">
        <v>43166</v>
      </c>
      <c r="B818" s="269">
        <v>21</v>
      </c>
      <c r="C818" s="269">
        <v>9.9564389999999996</v>
      </c>
      <c r="D818" s="269">
        <v>7.5002719999999998</v>
      </c>
      <c r="E818" s="269">
        <v>85</v>
      </c>
      <c r="F818" s="269">
        <v>9.8228069999999992</v>
      </c>
      <c r="G818" s="269">
        <v>7.640021</v>
      </c>
      <c r="H818" s="269">
        <v>176</v>
      </c>
      <c r="I818" s="269">
        <v>9.6316159999999993</v>
      </c>
      <c r="J818" s="269">
        <v>7.8233259999999998</v>
      </c>
      <c r="K818" s="269">
        <v>330</v>
      </c>
      <c r="L818" s="269">
        <v>9.3299339999999997</v>
      </c>
      <c r="M818" s="269">
        <v>7.8347939999999996</v>
      </c>
    </row>
    <row r="819" spans="1:13" x14ac:dyDescent="0.25">
      <c r="A819" s="270">
        <v>43167</v>
      </c>
      <c r="B819" s="269">
        <v>28</v>
      </c>
      <c r="C819" s="269">
        <v>9.9417729999999995</v>
      </c>
      <c r="D819" s="269">
        <v>7.5301749999999998</v>
      </c>
      <c r="E819" s="269">
        <v>91</v>
      </c>
      <c r="F819" s="269">
        <v>9.8105930000000008</v>
      </c>
      <c r="G819" s="269">
        <v>7.6376869999999997</v>
      </c>
      <c r="H819" s="269">
        <v>175</v>
      </c>
      <c r="I819" s="269">
        <v>9.6346849999999993</v>
      </c>
      <c r="J819" s="269">
        <v>7.7999970000000003</v>
      </c>
      <c r="K819" s="269">
        <v>329</v>
      </c>
      <c r="L819" s="269">
        <v>9.3344539999999991</v>
      </c>
      <c r="M819" s="269">
        <v>7.8018169999999998</v>
      </c>
    </row>
    <row r="820" spans="1:13" x14ac:dyDescent="0.25">
      <c r="A820" s="270">
        <v>43168</v>
      </c>
      <c r="B820" s="269">
        <v>27</v>
      </c>
      <c r="C820" s="269">
        <v>9.9437300000000004</v>
      </c>
      <c r="D820" s="269">
        <v>7.5451230000000002</v>
      </c>
      <c r="E820" s="269">
        <v>90</v>
      </c>
      <c r="F820" s="269">
        <v>9.8123970000000007</v>
      </c>
      <c r="G820" s="269">
        <v>7.6475910000000002</v>
      </c>
      <c r="H820" s="269">
        <v>174</v>
      </c>
      <c r="I820" s="269">
        <v>9.6358999999999995</v>
      </c>
      <c r="J820" s="269">
        <v>7.8177479999999999</v>
      </c>
      <c r="K820" s="269">
        <v>328</v>
      </c>
      <c r="L820" s="269">
        <v>9.3371739999999992</v>
      </c>
      <c r="M820" s="269">
        <v>7.7913500000000004</v>
      </c>
    </row>
    <row r="821" spans="1:13" x14ac:dyDescent="0.25">
      <c r="A821" s="270">
        <v>43171</v>
      </c>
      <c r="B821" s="269">
        <v>24</v>
      </c>
      <c r="C821" s="269">
        <v>9.9499469999999999</v>
      </c>
      <c r="D821" s="269">
        <v>7.5457190000000001</v>
      </c>
      <c r="E821" s="269">
        <v>87</v>
      </c>
      <c r="F821" s="269">
        <v>9.8184850000000008</v>
      </c>
      <c r="G821" s="269">
        <v>7.6498210000000002</v>
      </c>
      <c r="H821" s="269">
        <v>171</v>
      </c>
      <c r="I821" s="269">
        <v>9.6422950000000007</v>
      </c>
      <c r="J821" s="269">
        <v>7.8099990000000004</v>
      </c>
      <c r="K821" s="269">
        <v>325</v>
      </c>
      <c r="L821" s="269">
        <v>9.3429190000000002</v>
      </c>
      <c r="M821" s="269">
        <v>7.7903229999999999</v>
      </c>
    </row>
    <row r="822" spans="1:13" x14ac:dyDescent="0.25">
      <c r="A822" s="270">
        <v>43172</v>
      </c>
      <c r="B822" s="269">
        <v>23</v>
      </c>
      <c r="C822" s="269">
        <v>9.9527450000000002</v>
      </c>
      <c r="D822" s="269">
        <v>7.4315530000000001</v>
      </c>
      <c r="E822" s="269">
        <v>86</v>
      </c>
      <c r="F822" s="269">
        <v>9.8207599999999999</v>
      </c>
      <c r="G822" s="269">
        <v>7.6400090000000001</v>
      </c>
      <c r="H822" s="269">
        <v>170</v>
      </c>
      <c r="I822" s="269">
        <v>9.6453970000000009</v>
      </c>
      <c r="J822" s="269">
        <v>7.7853089999999998</v>
      </c>
      <c r="K822" s="269">
        <v>324</v>
      </c>
      <c r="L822" s="269">
        <v>9.344417</v>
      </c>
      <c r="M822" s="269">
        <v>7.7953020000000004</v>
      </c>
    </row>
    <row r="823" spans="1:13" x14ac:dyDescent="0.25">
      <c r="A823" s="270">
        <v>43173</v>
      </c>
      <c r="B823" s="269">
        <v>22</v>
      </c>
      <c r="C823" s="269">
        <v>9.9549629999999993</v>
      </c>
      <c r="D823" s="269">
        <v>7.4030319999999996</v>
      </c>
      <c r="E823" s="269">
        <v>85</v>
      </c>
      <c r="F823" s="269">
        <v>9.8228069999999992</v>
      </c>
      <c r="G823" s="269">
        <v>7.640021</v>
      </c>
      <c r="H823" s="269">
        <v>169</v>
      </c>
      <c r="I823" s="269">
        <v>9.6476410000000001</v>
      </c>
      <c r="J823" s="269">
        <v>7.7800079999999996</v>
      </c>
      <c r="K823" s="269">
        <v>323</v>
      </c>
      <c r="L823" s="269">
        <v>9.3464740000000006</v>
      </c>
      <c r="M823" s="269">
        <v>7.7931860000000004</v>
      </c>
    </row>
    <row r="824" spans="1:13" x14ac:dyDescent="0.25">
      <c r="A824" s="270">
        <v>43174</v>
      </c>
      <c r="B824" s="269">
        <v>28</v>
      </c>
      <c r="C824" s="269">
        <v>9.9423340000000007</v>
      </c>
      <c r="D824" s="269">
        <v>7.4572029999999998</v>
      </c>
      <c r="E824" s="269">
        <v>91</v>
      </c>
      <c r="F824" s="269">
        <v>9.8110230000000005</v>
      </c>
      <c r="G824" s="269">
        <v>7.6200140000000003</v>
      </c>
      <c r="H824" s="269">
        <v>182</v>
      </c>
      <c r="I824" s="269">
        <v>9.6230720000000005</v>
      </c>
      <c r="J824" s="269">
        <v>7.7477530000000003</v>
      </c>
      <c r="K824" s="269">
        <v>322</v>
      </c>
      <c r="L824" s="269">
        <v>9.3493960000000005</v>
      </c>
      <c r="M824" s="269">
        <v>7.7800039999999999</v>
      </c>
    </row>
    <row r="825" spans="1:13" x14ac:dyDescent="0.25">
      <c r="A825" s="270">
        <v>43175</v>
      </c>
      <c r="B825" s="269">
        <v>27</v>
      </c>
      <c r="C825" s="269">
        <v>9.9444510000000008</v>
      </c>
      <c r="D825" s="269">
        <v>7.4479059999999997</v>
      </c>
      <c r="E825" s="269">
        <v>90</v>
      </c>
      <c r="F825" s="269">
        <v>9.8128200000000003</v>
      </c>
      <c r="G825" s="269">
        <v>7.6300189999999999</v>
      </c>
      <c r="H825" s="269">
        <v>181</v>
      </c>
      <c r="I825" s="269">
        <v>9.6250970000000002</v>
      </c>
      <c r="J825" s="269">
        <v>7.7470739999999996</v>
      </c>
      <c r="K825" s="269">
        <v>321</v>
      </c>
      <c r="L825" s="269">
        <v>9.3510469999999994</v>
      </c>
      <c r="M825" s="269">
        <v>7.7830620000000001</v>
      </c>
    </row>
    <row r="826" spans="1:13" x14ac:dyDescent="0.25">
      <c r="A826" s="270">
        <v>43179</v>
      </c>
      <c r="B826" s="269">
        <v>23</v>
      </c>
      <c r="C826" s="269">
        <v>9.9531550000000006</v>
      </c>
      <c r="D826" s="269">
        <v>7.366771</v>
      </c>
      <c r="E826" s="269">
        <v>86</v>
      </c>
      <c r="F826" s="269">
        <v>9.8207599999999999</v>
      </c>
      <c r="G826" s="269">
        <v>7.6400090000000001</v>
      </c>
      <c r="H826" s="269">
        <v>177</v>
      </c>
      <c r="I826" s="269">
        <v>9.6329449999999994</v>
      </c>
      <c r="J826" s="269">
        <v>7.7499929999999999</v>
      </c>
      <c r="K826" s="269">
        <v>317</v>
      </c>
      <c r="L826" s="269">
        <v>9.3588730000000009</v>
      </c>
      <c r="M826" s="269">
        <v>7.7797159999999996</v>
      </c>
    </row>
    <row r="827" spans="1:13" x14ac:dyDescent="0.25">
      <c r="A827" s="270">
        <v>43180</v>
      </c>
      <c r="B827" s="269">
        <v>22</v>
      </c>
      <c r="C827" s="269">
        <v>9.95533</v>
      </c>
      <c r="D827" s="269">
        <v>7.342435</v>
      </c>
      <c r="E827" s="269">
        <v>85</v>
      </c>
      <c r="F827" s="269">
        <v>9.8230079999999997</v>
      </c>
      <c r="G827" s="269">
        <v>7.6311980000000004</v>
      </c>
      <c r="H827" s="269">
        <v>176</v>
      </c>
      <c r="I827" s="269">
        <v>9.6355959999999996</v>
      </c>
      <c r="J827" s="269">
        <v>7.7356069999999999</v>
      </c>
      <c r="K827" s="269">
        <v>316</v>
      </c>
      <c r="L827" s="269">
        <v>9.3635830000000002</v>
      </c>
      <c r="M827" s="269">
        <v>7.7431049999999999</v>
      </c>
    </row>
    <row r="828" spans="1:13" x14ac:dyDescent="0.25">
      <c r="A828" s="270">
        <v>43181</v>
      </c>
      <c r="B828" s="269">
        <v>28</v>
      </c>
      <c r="C828" s="269">
        <v>9.9425720000000002</v>
      </c>
      <c r="D828" s="269">
        <v>7.426247</v>
      </c>
      <c r="E828" s="269">
        <v>91</v>
      </c>
      <c r="F828" s="269">
        <v>9.8104530000000008</v>
      </c>
      <c r="G828" s="269">
        <v>7.6434420000000003</v>
      </c>
      <c r="H828" s="269">
        <v>175</v>
      </c>
      <c r="I828" s="269">
        <v>9.6378059999999994</v>
      </c>
      <c r="J828" s="269">
        <v>7.730855</v>
      </c>
      <c r="K828" s="269">
        <v>315</v>
      </c>
      <c r="L828" s="269">
        <v>9.3651879999999998</v>
      </c>
      <c r="M828" s="269">
        <v>7.7467680000000003</v>
      </c>
    </row>
    <row r="829" spans="1:13" x14ac:dyDescent="0.25">
      <c r="A829" s="270">
        <v>43182</v>
      </c>
      <c r="B829" s="269">
        <v>27</v>
      </c>
      <c r="C829" s="269">
        <v>9.9447039999999998</v>
      </c>
      <c r="D829" s="269">
        <v>7.4137950000000004</v>
      </c>
      <c r="E829" s="269">
        <v>90</v>
      </c>
      <c r="F829" s="269">
        <v>9.8122740000000004</v>
      </c>
      <c r="G829" s="269">
        <v>7.6527010000000004</v>
      </c>
      <c r="H829" s="269">
        <v>174</v>
      </c>
      <c r="I829" s="269">
        <v>9.6393000000000004</v>
      </c>
      <c r="J829" s="269">
        <v>7.742013</v>
      </c>
      <c r="K829" s="269">
        <v>314</v>
      </c>
      <c r="L829" s="269">
        <v>9.3668279999999999</v>
      </c>
      <c r="M829" s="269">
        <v>7.7500049999999998</v>
      </c>
    </row>
    <row r="830" spans="1:13" x14ac:dyDescent="0.25">
      <c r="A830" s="270">
        <v>43185</v>
      </c>
      <c r="B830" s="269">
        <v>24</v>
      </c>
      <c r="C830" s="269">
        <v>9.9509129999999999</v>
      </c>
      <c r="D830" s="269">
        <v>7.3993710000000004</v>
      </c>
      <c r="E830" s="269">
        <v>87</v>
      </c>
      <c r="F830" s="269">
        <v>9.8182089999999995</v>
      </c>
      <c r="G830" s="269">
        <v>7.6616679999999997</v>
      </c>
      <c r="H830" s="269">
        <v>171</v>
      </c>
      <c r="I830" s="269">
        <v>9.6458290000000009</v>
      </c>
      <c r="J830" s="269">
        <v>7.7300060000000004</v>
      </c>
      <c r="K830" s="269">
        <v>311</v>
      </c>
      <c r="L830" s="269">
        <v>9.3714820000000003</v>
      </c>
      <c r="M830" s="269">
        <v>7.7633929999999998</v>
      </c>
    </row>
    <row r="831" spans="1:13" x14ac:dyDescent="0.25">
      <c r="A831" s="270">
        <v>43186</v>
      </c>
      <c r="B831" s="269">
        <v>23</v>
      </c>
      <c r="C831" s="269">
        <v>9.9525860000000002</v>
      </c>
      <c r="D831" s="269">
        <v>7.456677</v>
      </c>
      <c r="E831" s="269">
        <v>86</v>
      </c>
      <c r="F831" s="269">
        <v>9.8200690000000002</v>
      </c>
      <c r="G831" s="269">
        <v>7.6700020000000002</v>
      </c>
      <c r="H831" s="269">
        <v>170</v>
      </c>
      <c r="I831" s="269">
        <v>9.6488600000000009</v>
      </c>
      <c r="J831" s="269">
        <v>7.706512</v>
      </c>
      <c r="K831" s="269">
        <v>310</v>
      </c>
      <c r="L831" s="269">
        <v>9.3749599999999997</v>
      </c>
      <c r="M831" s="269">
        <v>7.742464</v>
      </c>
    </row>
    <row r="832" spans="1:13" x14ac:dyDescent="0.25">
      <c r="A832" s="270">
        <v>43187</v>
      </c>
      <c r="B832" s="269">
        <v>29</v>
      </c>
      <c r="C832" s="269">
        <v>9.9404240000000001</v>
      </c>
      <c r="D832" s="269">
        <v>7.4399660000000001</v>
      </c>
      <c r="E832" s="269">
        <v>92</v>
      </c>
      <c r="F832" s="269">
        <v>9.8081169999999993</v>
      </c>
      <c r="G832" s="269">
        <v>7.6553589999999998</v>
      </c>
      <c r="H832" s="269">
        <v>183</v>
      </c>
      <c r="I832" s="269">
        <v>9.6225070000000006</v>
      </c>
      <c r="J832" s="269">
        <v>7.7174189999999996</v>
      </c>
      <c r="K832" s="269">
        <v>365</v>
      </c>
      <c r="L832" s="269">
        <v>9.2726769999999998</v>
      </c>
      <c r="M832" s="269">
        <v>7.7362739999999999</v>
      </c>
    </row>
    <row r="833" spans="1:13" x14ac:dyDescent="0.25">
      <c r="A833" s="270">
        <v>43192</v>
      </c>
      <c r="B833" s="269">
        <v>24</v>
      </c>
      <c r="C833" s="269">
        <v>9.9504409999999996</v>
      </c>
      <c r="D833" s="269">
        <v>7.4708750000000004</v>
      </c>
      <c r="E833" s="269">
        <v>87</v>
      </c>
      <c r="F833" s="269">
        <v>9.8184670000000001</v>
      </c>
      <c r="G833" s="269">
        <v>7.6505939999999999</v>
      </c>
      <c r="H833" s="269">
        <v>178</v>
      </c>
      <c r="I833" s="269">
        <v>9.6329019999999996</v>
      </c>
      <c r="J833" s="269">
        <v>7.7073910000000003</v>
      </c>
      <c r="K833" s="269">
        <v>360</v>
      </c>
      <c r="L833" s="269">
        <v>9.2815770000000004</v>
      </c>
      <c r="M833" s="269">
        <v>7.7403120000000003</v>
      </c>
    </row>
    <row r="834" spans="1:13" x14ac:dyDescent="0.25">
      <c r="A834" s="270">
        <v>43193</v>
      </c>
      <c r="B834" s="269">
        <v>23</v>
      </c>
      <c r="C834" s="269">
        <v>9.9524600000000003</v>
      </c>
      <c r="D834" s="269">
        <v>7.4765870000000003</v>
      </c>
      <c r="E834" s="269">
        <v>86</v>
      </c>
      <c r="F834" s="269">
        <v>9.8205190000000009</v>
      </c>
      <c r="G834" s="269">
        <v>7.6504700000000003</v>
      </c>
      <c r="H834" s="269">
        <v>177</v>
      </c>
      <c r="I834" s="269">
        <v>9.6356830000000002</v>
      </c>
      <c r="J834" s="269">
        <v>7.689997</v>
      </c>
      <c r="K834" s="269">
        <v>359</v>
      </c>
      <c r="L834" s="269">
        <v>9.2852420000000002</v>
      </c>
      <c r="M834" s="269">
        <v>7.7192280000000002</v>
      </c>
    </row>
    <row r="835" spans="1:13" x14ac:dyDescent="0.25">
      <c r="A835" s="270">
        <v>43194</v>
      </c>
      <c r="B835" s="269">
        <v>22</v>
      </c>
      <c r="C835" s="269">
        <v>9.9543049999999997</v>
      </c>
      <c r="D835" s="269">
        <v>7.5116880000000004</v>
      </c>
      <c r="E835" s="269">
        <v>85</v>
      </c>
      <c r="F835" s="269">
        <v>9.8226469999999999</v>
      </c>
      <c r="G835" s="269">
        <v>7.6470440000000002</v>
      </c>
      <c r="H835" s="269">
        <v>176</v>
      </c>
      <c r="I835" s="269">
        <v>9.6385400000000008</v>
      </c>
      <c r="J835" s="269">
        <v>7.6707679999999998</v>
      </c>
      <c r="K835" s="269">
        <v>358</v>
      </c>
      <c r="L835" s="269">
        <v>9.2898770000000006</v>
      </c>
      <c r="M835" s="269">
        <v>7.6867559999999999</v>
      </c>
    </row>
    <row r="836" spans="1:13" x14ac:dyDescent="0.25">
      <c r="A836" s="270">
        <v>43195</v>
      </c>
      <c r="B836" s="269">
        <v>28</v>
      </c>
      <c r="C836" s="269">
        <v>9.9422689999999996</v>
      </c>
      <c r="D836" s="269">
        <v>7.4656570000000002</v>
      </c>
      <c r="E836" s="269">
        <v>91</v>
      </c>
      <c r="F836" s="269">
        <v>9.8107799999999994</v>
      </c>
      <c r="G836" s="269">
        <v>7.630001</v>
      </c>
      <c r="H836" s="269">
        <v>175</v>
      </c>
      <c r="I836" s="269">
        <v>9.6410060000000009</v>
      </c>
      <c r="J836" s="269">
        <v>7.6600089999999996</v>
      </c>
      <c r="K836" s="269">
        <v>357</v>
      </c>
      <c r="L836" s="269">
        <v>9.2940109999999994</v>
      </c>
      <c r="M836" s="269">
        <v>7.660005</v>
      </c>
    </row>
    <row r="837" spans="1:13" x14ac:dyDescent="0.25">
      <c r="A837" s="270">
        <v>43196</v>
      </c>
      <c r="B837" s="269">
        <v>27</v>
      </c>
      <c r="C837" s="269">
        <v>9.9443339999999996</v>
      </c>
      <c r="D837" s="269">
        <v>7.4636810000000002</v>
      </c>
      <c r="E837" s="269">
        <v>90</v>
      </c>
      <c r="F837" s="269">
        <v>9.8126440000000006</v>
      </c>
      <c r="G837" s="269">
        <v>7.6373300000000004</v>
      </c>
      <c r="H837" s="269">
        <v>174</v>
      </c>
      <c r="I837" s="269">
        <v>9.6430670000000003</v>
      </c>
      <c r="J837" s="269">
        <v>7.6581659999999996</v>
      </c>
      <c r="K837" s="269">
        <v>356</v>
      </c>
      <c r="L837" s="269">
        <v>9.2960589999999996</v>
      </c>
      <c r="M837" s="269">
        <v>7.6575509999999998</v>
      </c>
    </row>
    <row r="838" spans="1:13" x14ac:dyDescent="0.25">
      <c r="A838" s="270">
        <v>43199</v>
      </c>
      <c r="B838" s="269">
        <v>24</v>
      </c>
      <c r="C838" s="269">
        <v>9.9500550000000008</v>
      </c>
      <c r="D838" s="269">
        <v>7.5293549999999998</v>
      </c>
      <c r="E838" s="269">
        <v>87</v>
      </c>
      <c r="F838" s="269">
        <v>9.8192740000000001</v>
      </c>
      <c r="G838" s="269">
        <v>7.6159569999999999</v>
      </c>
      <c r="H838" s="269">
        <v>171</v>
      </c>
      <c r="I838" s="269">
        <v>9.6506369999999997</v>
      </c>
      <c r="J838" s="269">
        <v>7.6212689999999998</v>
      </c>
      <c r="K838" s="269">
        <v>353</v>
      </c>
      <c r="L838" s="269">
        <v>9.3056129999999992</v>
      </c>
      <c r="M838" s="269">
        <v>7.6099949999999996</v>
      </c>
    </row>
    <row r="839" spans="1:13" x14ac:dyDescent="0.25">
      <c r="A839" s="270">
        <v>43200</v>
      </c>
      <c r="B839" s="269">
        <v>23</v>
      </c>
      <c r="C839" s="269">
        <v>9.9524270000000001</v>
      </c>
      <c r="D839" s="269">
        <v>7.4818020000000001</v>
      </c>
      <c r="E839" s="269">
        <v>86</v>
      </c>
      <c r="F839" s="269">
        <v>9.8210270000000008</v>
      </c>
      <c r="G839" s="269">
        <v>7.6284210000000003</v>
      </c>
      <c r="H839" s="269">
        <v>170</v>
      </c>
      <c r="I839" s="269">
        <v>9.6525890000000008</v>
      </c>
      <c r="J839" s="269">
        <v>7.6217259999999998</v>
      </c>
      <c r="K839" s="269">
        <v>352</v>
      </c>
      <c r="L839" s="269">
        <v>9.3082910000000005</v>
      </c>
      <c r="M839" s="269">
        <v>7.5999949999999998</v>
      </c>
    </row>
    <row r="840" spans="1:13" x14ac:dyDescent="0.25">
      <c r="A840" s="270">
        <v>43201</v>
      </c>
      <c r="B840" s="269">
        <v>22</v>
      </c>
      <c r="C840" s="269">
        <v>9.9545309999999994</v>
      </c>
      <c r="D840" s="269">
        <v>7.474367</v>
      </c>
      <c r="E840" s="269">
        <v>85</v>
      </c>
      <c r="F840" s="269">
        <v>9.8230350000000008</v>
      </c>
      <c r="G840" s="269">
        <v>7.6300129999999999</v>
      </c>
      <c r="H840" s="269">
        <v>169</v>
      </c>
      <c r="I840" s="269">
        <v>9.6542849999999998</v>
      </c>
      <c r="J840" s="269">
        <v>7.6280570000000001</v>
      </c>
      <c r="K840" s="269">
        <v>351</v>
      </c>
      <c r="L840" s="269">
        <v>9.3099190000000007</v>
      </c>
      <c r="M840" s="269">
        <v>7.6023800000000001</v>
      </c>
    </row>
    <row r="841" spans="1:13" x14ac:dyDescent="0.25">
      <c r="A841" s="270">
        <v>43202</v>
      </c>
      <c r="B841" s="269">
        <v>28</v>
      </c>
      <c r="C841" s="269">
        <v>9.9424039999999998</v>
      </c>
      <c r="D841" s="269">
        <v>7.4480979999999999</v>
      </c>
      <c r="E841" s="269">
        <v>91</v>
      </c>
      <c r="F841" s="269">
        <v>9.8115100000000002</v>
      </c>
      <c r="G841" s="269">
        <v>7.6</v>
      </c>
      <c r="H841" s="269">
        <v>182</v>
      </c>
      <c r="I841" s="269">
        <v>9.6299939999999999</v>
      </c>
      <c r="J841" s="269">
        <v>7.6000050000000003</v>
      </c>
      <c r="K841" s="269">
        <v>350</v>
      </c>
      <c r="L841" s="269">
        <v>9.3146470000000008</v>
      </c>
      <c r="M841" s="269">
        <v>7.568022</v>
      </c>
    </row>
    <row r="842" spans="1:13" x14ac:dyDescent="0.25">
      <c r="A842" s="270">
        <v>43203</v>
      </c>
      <c r="B842" s="269">
        <v>27</v>
      </c>
      <c r="C842" s="269">
        <v>9.9444300000000005</v>
      </c>
      <c r="D842" s="269">
        <v>7.4507370000000002</v>
      </c>
      <c r="E842" s="269">
        <v>90</v>
      </c>
      <c r="F842" s="269">
        <v>9.8134490000000003</v>
      </c>
      <c r="G842" s="269">
        <v>7.603891</v>
      </c>
      <c r="H842" s="269">
        <v>181</v>
      </c>
      <c r="I842" s="269">
        <v>9.6324190000000005</v>
      </c>
      <c r="J842" s="269">
        <v>7.5899970000000003</v>
      </c>
      <c r="K842" s="269">
        <v>349</v>
      </c>
      <c r="L842" s="269">
        <v>9.3167950000000008</v>
      </c>
      <c r="M842" s="269">
        <v>7.5641749999999996</v>
      </c>
    </row>
    <row r="843" spans="1:13" x14ac:dyDescent="0.25">
      <c r="A843" s="270">
        <v>43206</v>
      </c>
      <c r="B843" s="269">
        <v>24</v>
      </c>
      <c r="C843" s="269">
        <v>9.9505809999999997</v>
      </c>
      <c r="D843" s="269">
        <v>7.4496659999999997</v>
      </c>
      <c r="E843" s="269">
        <v>87</v>
      </c>
      <c r="F843" s="269">
        <v>9.8191670000000002</v>
      </c>
      <c r="G843" s="269">
        <v>7.6205499999999997</v>
      </c>
      <c r="H843" s="269">
        <v>178</v>
      </c>
      <c r="I843" s="269">
        <v>9.638204</v>
      </c>
      <c r="J843" s="269">
        <v>7.5918939999999999</v>
      </c>
      <c r="K843" s="269">
        <v>346</v>
      </c>
      <c r="L843" s="269">
        <v>9.3225789999999993</v>
      </c>
      <c r="M843" s="269">
        <v>7.560473</v>
      </c>
    </row>
    <row r="844" spans="1:13" x14ac:dyDescent="0.25">
      <c r="A844" s="270">
        <v>43207</v>
      </c>
      <c r="B844" s="269">
        <v>23</v>
      </c>
      <c r="C844" s="269">
        <v>9.9528839999999992</v>
      </c>
      <c r="D844" s="269">
        <v>7.4095890000000004</v>
      </c>
      <c r="E844" s="269">
        <v>86</v>
      </c>
      <c r="F844" s="269">
        <v>9.8213450000000009</v>
      </c>
      <c r="G844" s="269">
        <v>7.6146200000000004</v>
      </c>
      <c r="H844" s="269">
        <v>177</v>
      </c>
      <c r="I844" s="269">
        <v>9.6397929999999992</v>
      </c>
      <c r="J844" s="269">
        <v>7.6000009999999998</v>
      </c>
      <c r="K844" s="269">
        <v>345</v>
      </c>
      <c r="L844" s="269">
        <v>9.3250130000000002</v>
      </c>
      <c r="M844" s="269">
        <v>7.553172</v>
      </c>
    </row>
    <row r="845" spans="1:13" x14ac:dyDescent="0.25">
      <c r="A845" s="270">
        <v>43208</v>
      </c>
      <c r="B845" s="269">
        <v>22</v>
      </c>
      <c r="C845" s="269">
        <v>9.9548020000000008</v>
      </c>
      <c r="D845" s="269">
        <v>7.4296170000000004</v>
      </c>
      <c r="E845" s="269">
        <v>85</v>
      </c>
      <c r="F845" s="269">
        <v>9.8233080000000008</v>
      </c>
      <c r="G845" s="269">
        <v>7.6180300000000001</v>
      </c>
      <c r="H845" s="269">
        <v>176</v>
      </c>
      <c r="I845" s="269">
        <v>9.6417549999999999</v>
      </c>
      <c r="J845" s="269">
        <v>7.6000050000000003</v>
      </c>
      <c r="K845" s="269">
        <v>344</v>
      </c>
      <c r="L845" s="269">
        <v>9.3251080000000002</v>
      </c>
      <c r="M845" s="269">
        <v>7.5739850000000004</v>
      </c>
    </row>
    <row r="846" spans="1:13" x14ac:dyDescent="0.25">
      <c r="A846" s="270">
        <v>43209</v>
      </c>
      <c r="B846" s="269">
        <v>28</v>
      </c>
      <c r="C846" s="269">
        <v>9.942107</v>
      </c>
      <c r="D846" s="269">
        <v>7.4867290000000004</v>
      </c>
      <c r="E846" s="269">
        <v>91</v>
      </c>
      <c r="F846" s="269">
        <v>9.8110230000000005</v>
      </c>
      <c r="G846" s="269">
        <v>7.6200140000000003</v>
      </c>
      <c r="H846" s="269">
        <v>175</v>
      </c>
      <c r="I846" s="269">
        <v>9.6437969999999993</v>
      </c>
      <c r="J846" s="269">
        <v>7.5982570000000003</v>
      </c>
      <c r="K846" s="269">
        <v>343</v>
      </c>
      <c r="L846" s="269">
        <v>9.3256110000000003</v>
      </c>
      <c r="M846" s="269">
        <v>7.5899960000000002</v>
      </c>
    </row>
    <row r="847" spans="1:13" x14ac:dyDescent="0.25">
      <c r="A847" s="270">
        <v>43210</v>
      </c>
      <c r="B847" s="269">
        <v>27</v>
      </c>
      <c r="C847" s="269">
        <v>9.9440939999999998</v>
      </c>
      <c r="D847" s="269">
        <v>7.496041</v>
      </c>
      <c r="E847" s="269">
        <v>90</v>
      </c>
      <c r="F847" s="269">
        <v>9.8128200000000003</v>
      </c>
      <c r="G847" s="269">
        <v>7.6300189999999999</v>
      </c>
      <c r="H847" s="269">
        <v>174</v>
      </c>
      <c r="I847" s="269">
        <v>9.6456730000000004</v>
      </c>
      <c r="J847" s="269">
        <v>7.6001989999999999</v>
      </c>
      <c r="K847" s="269">
        <v>342</v>
      </c>
      <c r="L847" s="269">
        <v>9.3249659999999999</v>
      </c>
      <c r="M847" s="269">
        <v>7.6199969999999997</v>
      </c>
    </row>
    <row r="848" spans="1:13" x14ac:dyDescent="0.25">
      <c r="A848" s="270">
        <v>43213</v>
      </c>
      <c r="B848" s="269">
        <v>24</v>
      </c>
      <c r="C848" s="269">
        <v>9.9502030000000001</v>
      </c>
      <c r="D848" s="269">
        <v>7.5069319999999999</v>
      </c>
      <c r="E848" s="269">
        <v>87</v>
      </c>
      <c r="F848" s="269">
        <v>9.8187160000000002</v>
      </c>
      <c r="G848" s="269">
        <v>7.6399059999999999</v>
      </c>
      <c r="H848" s="269">
        <v>171</v>
      </c>
      <c r="I848" s="269">
        <v>9.6515780000000007</v>
      </c>
      <c r="J848" s="269">
        <v>7.6000009999999998</v>
      </c>
      <c r="K848" s="269">
        <v>339</v>
      </c>
      <c r="L848" s="269">
        <v>9.3279160000000001</v>
      </c>
      <c r="M848" s="269">
        <v>7.6514150000000001</v>
      </c>
    </row>
    <row r="849" spans="1:13" x14ac:dyDescent="0.25">
      <c r="A849" s="270">
        <v>43214</v>
      </c>
      <c r="B849" s="269">
        <v>23</v>
      </c>
      <c r="C849" s="269">
        <v>9.9523499999999991</v>
      </c>
      <c r="D849" s="269">
        <v>7.49397</v>
      </c>
      <c r="E849" s="269">
        <v>86</v>
      </c>
      <c r="F849" s="269">
        <v>9.8210060000000006</v>
      </c>
      <c r="G849" s="269">
        <v>7.6293329999999999</v>
      </c>
      <c r="H849" s="269">
        <v>170</v>
      </c>
      <c r="I849" s="269">
        <v>9.6523040000000009</v>
      </c>
      <c r="J849" s="269">
        <v>7.6282040000000002</v>
      </c>
      <c r="K849" s="269">
        <v>338</v>
      </c>
      <c r="L849" s="269">
        <v>9.32498</v>
      </c>
      <c r="M849" s="269">
        <v>7.7100030000000004</v>
      </c>
    </row>
    <row r="850" spans="1:13" x14ac:dyDescent="0.25">
      <c r="A850" s="270">
        <v>43215</v>
      </c>
      <c r="B850" s="269">
        <v>22</v>
      </c>
      <c r="C850" s="269">
        <v>9.9543420000000005</v>
      </c>
      <c r="D850" s="269">
        <v>7.5055779999999999</v>
      </c>
      <c r="E850" s="269">
        <v>85</v>
      </c>
      <c r="F850" s="269">
        <v>9.8230350000000008</v>
      </c>
      <c r="G850" s="269">
        <v>7.6300129999999999</v>
      </c>
      <c r="H850" s="269">
        <v>169</v>
      </c>
      <c r="I850" s="269">
        <v>9.6545089999999991</v>
      </c>
      <c r="J850" s="269">
        <v>7.6229370000000003</v>
      </c>
      <c r="K850" s="269">
        <v>337</v>
      </c>
      <c r="L850" s="269">
        <v>9.3260290000000001</v>
      </c>
      <c r="M850" s="269">
        <v>7.7199960000000001</v>
      </c>
    </row>
    <row r="851" spans="1:13" x14ac:dyDescent="0.25">
      <c r="A851" s="270">
        <v>43216</v>
      </c>
      <c r="B851" s="269">
        <v>28</v>
      </c>
      <c r="C851" s="269">
        <v>9.9424799999999998</v>
      </c>
      <c r="D851" s="269">
        <v>7.4382130000000002</v>
      </c>
      <c r="E851" s="269">
        <v>91</v>
      </c>
      <c r="F851" s="269">
        <v>9.8107799999999994</v>
      </c>
      <c r="G851" s="269">
        <v>7.630001</v>
      </c>
      <c r="H851" s="269">
        <v>182</v>
      </c>
      <c r="I851" s="269">
        <v>9.6290569999999995</v>
      </c>
      <c r="J851" s="269">
        <v>7.6199919999999999</v>
      </c>
      <c r="K851" s="269">
        <v>336</v>
      </c>
      <c r="L851" s="269">
        <v>9.3313570000000006</v>
      </c>
      <c r="M851" s="269">
        <v>7.6773740000000004</v>
      </c>
    </row>
    <row r="852" spans="1:13" x14ac:dyDescent="0.25">
      <c r="A852" s="270">
        <v>43217</v>
      </c>
      <c r="B852" s="269">
        <v>27</v>
      </c>
      <c r="C852" s="269">
        <v>9.9444320000000008</v>
      </c>
      <c r="D852" s="269">
        <v>7.4504669999999997</v>
      </c>
      <c r="E852" s="269">
        <v>90</v>
      </c>
      <c r="F852" s="269">
        <v>9.8126219999999993</v>
      </c>
      <c r="G852" s="269">
        <v>7.6382440000000003</v>
      </c>
      <c r="H852" s="269">
        <v>181</v>
      </c>
      <c r="I852" s="269">
        <v>9.6311669999999996</v>
      </c>
      <c r="J852" s="269">
        <v>7.6168389999999997</v>
      </c>
      <c r="K852" s="269">
        <v>335</v>
      </c>
      <c r="L852" s="269">
        <v>9.3345339999999997</v>
      </c>
      <c r="M852" s="269">
        <v>7.6610959999999997</v>
      </c>
    </row>
    <row r="853" spans="1:13" x14ac:dyDescent="0.25">
      <c r="A853" s="270">
        <v>43220</v>
      </c>
      <c r="B853" s="269">
        <v>24</v>
      </c>
      <c r="C853" s="269">
        <v>9.9509279999999993</v>
      </c>
      <c r="D853" s="269">
        <v>7.3970989999999999</v>
      </c>
      <c r="E853" s="269">
        <v>87</v>
      </c>
      <c r="F853" s="269">
        <v>9.8188829999999996</v>
      </c>
      <c r="G853" s="269">
        <v>7.6327379999999998</v>
      </c>
      <c r="H853" s="269">
        <v>178</v>
      </c>
      <c r="I853" s="269">
        <v>9.6341590000000004</v>
      </c>
      <c r="J853" s="269">
        <v>7.6799970000000002</v>
      </c>
      <c r="K853" s="269">
        <v>332</v>
      </c>
      <c r="L853" s="269">
        <v>9.3393840000000008</v>
      </c>
      <c r="M853" s="269">
        <v>7.6699979999999996</v>
      </c>
    </row>
    <row r="854" spans="1:13" x14ac:dyDescent="0.25">
      <c r="A854" s="270">
        <v>43222</v>
      </c>
      <c r="B854" s="269">
        <v>22</v>
      </c>
      <c r="C854" s="269">
        <v>9.954542</v>
      </c>
      <c r="D854" s="269">
        <v>7.4725510000000002</v>
      </c>
      <c r="E854" s="269">
        <v>85</v>
      </c>
      <c r="F854" s="269">
        <v>9.8226359999999993</v>
      </c>
      <c r="G854" s="269">
        <v>7.6475270000000002</v>
      </c>
      <c r="H854" s="269">
        <v>176</v>
      </c>
      <c r="I854" s="269">
        <v>9.6381990000000002</v>
      </c>
      <c r="J854" s="269">
        <v>7.6782760000000003</v>
      </c>
      <c r="K854" s="269">
        <v>330</v>
      </c>
      <c r="L854" s="269">
        <v>9.3424689999999995</v>
      </c>
      <c r="M854" s="269">
        <v>7.6779120000000001</v>
      </c>
    </row>
    <row r="855" spans="1:13" x14ac:dyDescent="0.25">
      <c r="A855" s="270">
        <v>43223</v>
      </c>
      <c r="B855" s="269">
        <v>28</v>
      </c>
      <c r="C855" s="269">
        <v>9.9418539999999993</v>
      </c>
      <c r="D855" s="269">
        <v>7.5196379999999996</v>
      </c>
      <c r="E855" s="269">
        <v>91</v>
      </c>
      <c r="F855" s="269">
        <v>9.8103660000000001</v>
      </c>
      <c r="G855" s="269">
        <v>7.6470180000000001</v>
      </c>
      <c r="H855" s="269">
        <v>175</v>
      </c>
      <c r="I855" s="269">
        <v>9.6402149999999995</v>
      </c>
      <c r="J855" s="269">
        <v>7.6775169999999999</v>
      </c>
      <c r="K855" s="269">
        <v>329</v>
      </c>
      <c r="L855" s="269">
        <v>9.3441639999999992</v>
      </c>
      <c r="M855" s="269">
        <v>7.6800030000000001</v>
      </c>
    </row>
    <row r="856" spans="1:13" x14ac:dyDescent="0.25">
      <c r="A856" s="270">
        <v>43224</v>
      </c>
      <c r="B856" s="269">
        <v>27</v>
      </c>
      <c r="C856" s="269">
        <v>9.9443339999999996</v>
      </c>
      <c r="D856" s="269">
        <v>7.4636810000000002</v>
      </c>
      <c r="E856" s="269">
        <v>90</v>
      </c>
      <c r="F856" s="269">
        <v>9.8121829999999992</v>
      </c>
      <c r="G856" s="269">
        <v>7.6564819999999996</v>
      </c>
      <c r="H856" s="269">
        <v>174</v>
      </c>
      <c r="I856" s="269">
        <v>9.6425350000000005</v>
      </c>
      <c r="J856" s="269">
        <v>7.6700030000000003</v>
      </c>
      <c r="K856" s="269">
        <v>328</v>
      </c>
      <c r="L856" s="269">
        <v>9.3452000000000002</v>
      </c>
      <c r="M856" s="269">
        <v>7.6903959999999998</v>
      </c>
    </row>
    <row r="857" spans="1:13" x14ac:dyDescent="0.25">
      <c r="A857" s="270">
        <v>43227</v>
      </c>
      <c r="B857" s="269">
        <v>24</v>
      </c>
      <c r="C857" s="269">
        <v>9.9504959999999993</v>
      </c>
      <c r="D857" s="269">
        <v>7.4625430000000001</v>
      </c>
      <c r="E857" s="269">
        <v>87</v>
      </c>
      <c r="F857" s="269">
        <v>9.818346</v>
      </c>
      <c r="G857" s="269">
        <v>7.6557880000000003</v>
      </c>
      <c r="H857" s="269">
        <v>171</v>
      </c>
      <c r="I857" s="269">
        <v>9.6470260000000003</v>
      </c>
      <c r="J857" s="269">
        <v>7.7029249999999996</v>
      </c>
      <c r="K857" s="269">
        <v>325</v>
      </c>
      <c r="L857" s="269">
        <v>9.3469130000000007</v>
      </c>
      <c r="M857" s="269">
        <v>7.739662</v>
      </c>
    </row>
    <row r="858" spans="1:13" x14ac:dyDescent="0.25">
      <c r="A858" s="270">
        <v>43228</v>
      </c>
      <c r="B858" s="269">
        <v>23</v>
      </c>
      <c r="C858" s="269">
        <v>9.9527249999999992</v>
      </c>
      <c r="D858" s="269">
        <v>7.4347130000000003</v>
      </c>
      <c r="E858" s="269">
        <v>86</v>
      </c>
      <c r="F858" s="269">
        <v>9.8184570000000004</v>
      </c>
      <c r="G858" s="269">
        <v>7.7399880000000003</v>
      </c>
      <c r="H858" s="269">
        <v>170</v>
      </c>
      <c r="I858" s="269">
        <v>9.6467519999999993</v>
      </c>
      <c r="J858" s="269">
        <v>7.7544709999999997</v>
      </c>
      <c r="K858" s="269">
        <v>324</v>
      </c>
      <c r="L858" s="269">
        <v>9.3417910000000006</v>
      </c>
      <c r="M858" s="269">
        <v>7.8287269999999998</v>
      </c>
    </row>
    <row r="859" spans="1:13" x14ac:dyDescent="0.25">
      <c r="A859" s="270">
        <v>43229</v>
      </c>
      <c r="B859" s="269">
        <v>22</v>
      </c>
      <c r="C859" s="269">
        <v>9.9546349999999997</v>
      </c>
      <c r="D859" s="269">
        <v>7.4571930000000002</v>
      </c>
      <c r="E859" s="269">
        <v>85</v>
      </c>
      <c r="F859" s="269">
        <v>9.8212130000000002</v>
      </c>
      <c r="G859" s="269">
        <v>7.71</v>
      </c>
      <c r="H859" s="269">
        <v>169</v>
      </c>
      <c r="I859" s="269">
        <v>9.6500909999999998</v>
      </c>
      <c r="J859" s="269">
        <v>7.7239509999999996</v>
      </c>
      <c r="K859" s="269">
        <v>323</v>
      </c>
      <c r="L859" s="269">
        <v>9.3466210000000007</v>
      </c>
      <c r="M859" s="269">
        <v>7.7913110000000003</v>
      </c>
    </row>
    <row r="860" spans="1:13" x14ac:dyDescent="0.25">
      <c r="A860" s="270">
        <v>43230</v>
      </c>
      <c r="B860" s="269">
        <v>28</v>
      </c>
      <c r="C860" s="269">
        <v>9.9418869999999995</v>
      </c>
      <c r="D860" s="269">
        <v>7.5153449999999999</v>
      </c>
      <c r="E860" s="269">
        <v>91</v>
      </c>
      <c r="F860" s="269">
        <v>9.8096639999999997</v>
      </c>
      <c r="G860" s="269">
        <v>7.6758749999999996</v>
      </c>
      <c r="H860" s="269">
        <v>182</v>
      </c>
      <c r="I860" s="269">
        <v>9.6270860000000003</v>
      </c>
      <c r="J860" s="269">
        <v>7.6620489999999997</v>
      </c>
      <c r="K860" s="269">
        <v>322</v>
      </c>
      <c r="L860" s="269">
        <v>9.3508429999999993</v>
      </c>
      <c r="M860" s="269">
        <v>7.7614989999999997</v>
      </c>
    </row>
    <row r="861" spans="1:13" x14ac:dyDescent="0.25">
      <c r="A861" s="270">
        <v>43231</v>
      </c>
      <c r="B861" s="269">
        <v>27</v>
      </c>
      <c r="C861" s="269">
        <v>9.9439159999999998</v>
      </c>
      <c r="D861" s="269">
        <v>7.5200420000000001</v>
      </c>
      <c r="E861" s="269">
        <v>90</v>
      </c>
      <c r="F861" s="269">
        <v>9.8115939999999995</v>
      </c>
      <c r="G861" s="269">
        <v>7.6809539999999998</v>
      </c>
      <c r="H861" s="269">
        <v>181</v>
      </c>
      <c r="I861" s="269">
        <v>9.6287269999999996</v>
      </c>
      <c r="J861" s="269">
        <v>7.6691710000000004</v>
      </c>
      <c r="K861" s="269">
        <v>321</v>
      </c>
      <c r="L861" s="269">
        <v>9.3528450000000003</v>
      </c>
      <c r="M861" s="269">
        <v>7.7600059999999997</v>
      </c>
    </row>
    <row r="862" spans="1:13" x14ac:dyDescent="0.25">
      <c r="A862" s="270">
        <v>43234</v>
      </c>
      <c r="B862" s="269">
        <v>24</v>
      </c>
      <c r="C862" s="269">
        <v>9.9498820000000006</v>
      </c>
      <c r="D862" s="269">
        <v>7.5555669999999999</v>
      </c>
      <c r="E862" s="269">
        <v>87</v>
      </c>
      <c r="F862" s="269">
        <v>9.8172899999999998</v>
      </c>
      <c r="G862" s="269">
        <v>7.7011209999999997</v>
      </c>
      <c r="H862" s="269">
        <v>178</v>
      </c>
      <c r="I862" s="269">
        <v>9.6339419999999993</v>
      </c>
      <c r="J862" s="269">
        <v>7.6847260000000004</v>
      </c>
      <c r="K862" s="269">
        <v>318</v>
      </c>
      <c r="L862" s="269">
        <v>9.355302</v>
      </c>
      <c r="M862" s="269">
        <v>7.8014239999999999</v>
      </c>
    </row>
    <row r="863" spans="1:13" x14ac:dyDescent="0.25">
      <c r="A863" s="270">
        <v>43235</v>
      </c>
      <c r="B863" s="269">
        <v>23</v>
      </c>
      <c r="C863" s="269">
        <v>9.9522089999999999</v>
      </c>
      <c r="D863" s="269">
        <v>7.5162509999999996</v>
      </c>
      <c r="E863" s="269">
        <v>86</v>
      </c>
      <c r="F863" s="269">
        <v>9.8182740000000006</v>
      </c>
      <c r="G863" s="269">
        <v>7.747935</v>
      </c>
      <c r="H863" s="269">
        <v>177</v>
      </c>
      <c r="I863" s="269">
        <v>9.6302079999999997</v>
      </c>
      <c r="J863" s="269">
        <v>7.8100009999999997</v>
      </c>
      <c r="K863" s="269">
        <v>317</v>
      </c>
      <c r="L863" s="269">
        <v>9.3519989999999993</v>
      </c>
      <c r="M863" s="269">
        <v>7.8689080000000002</v>
      </c>
    </row>
    <row r="864" spans="1:13" x14ac:dyDescent="0.25">
      <c r="A864" s="270">
        <v>43236</v>
      </c>
      <c r="B864" s="269">
        <v>22</v>
      </c>
      <c r="C864" s="269">
        <v>9.954091</v>
      </c>
      <c r="D864" s="269">
        <v>7.5470290000000002</v>
      </c>
      <c r="E864" s="269">
        <v>85</v>
      </c>
      <c r="F864" s="269">
        <v>9.8204609999999999</v>
      </c>
      <c r="G864" s="269">
        <v>7.7430219999999998</v>
      </c>
      <c r="H864" s="269">
        <v>176</v>
      </c>
      <c r="I864" s="269">
        <v>9.6345559999999999</v>
      </c>
      <c r="J864" s="269">
        <v>7.758521</v>
      </c>
      <c r="K864" s="269">
        <v>316</v>
      </c>
      <c r="L864" s="269">
        <v>9.3574610000000007</v>
      </c>
      <c r="M864" s="269">
        <v>7.8227039999999999</v>
      </c>
    </row>
    <row r="865" spans="1:13" x14ac:dyDescent="0.25">
      <c r="A865" s="270">
        <v>43237</v>
      </c>
      <c r="B865" s="269">
        <v>28</v>
      </c>
      <c r="C865" s="269">
        <v>9.9415490000000002</v>
      </c>
      <c r="D865" s="269">
        <v>7.5593139999999996</v>
      </c>
      <c r="E865" s="269">
        <v>91</v>
      </c>
      <c r="F865" s="269">
        <v>9.8083480000000005</v>
      </c>
      <c r="G865" s="269">
        <v>7.729984</v>
      </c>
      <c r="H865" s="269">
        <v>175</v>
      </c>
      <c r="I865" s="269">
        <v>9.6366720000000008</v>
      </c>
      <c r="J865" s="269">
        <v>7.7559719999999999</v>
      </c>
      <c r="K865" s="269">
        <v>315</v>
      </c>
      <c r="L865" s="269">
        <v>9.3611050000000002</v>
      </c>
      <c r="M865" s="269">
        <v>7.799995</v>
      </c>
    </row>
    <row r="866" spans="1:13" x14ac:dyDescent="0.25">
      <c r="A866" s="270">
        <v>43238</v>
      </c>
      <c r="B866" s="269">
        <v>27</v>
      </c>
      <c r="C866" s="269">
        <v>9.9436940000000007</v>
      </c>
      <c r="D866" s="269">
        <v>7.5499780000000003</v>
      </c>
      <c r="E866" s="269">
        <v>90</v>
      </c>
      <c r="F866" s="269">
        <v>9.8092240000000004</v>
      </c>
      <c r="G866" s="269">
        <v>7.7794530000000002</v>
      </c>
      <c r="H866" s="269">
        <v>174</v>
      </c>
      <c r="I866" s="269">
        <v>9.635548</v>
      </c>
      <c r="J866" s="269">
        <v>7.8255910000000002</v>
      </c>
      <c r="K866" s="269">
        <v>314</v>
      </c>
      <c r="L866" s="269">
        <v>9.3549290000000003</v>
      </c>
      <c r="M866" s="269">
        <v>7.9056920000000002</v>
      </c>
    </row>
    <row r="867" spans="1:13" x14ac:dyDescent="0.25">
      <c r="A867" s="270">
        <v>43241</v>
      </c>
      <c r="B867" s="269">
        <v>24</v>
      </c>
      <c r="C867" s="269">
        <v>9.9498850000000001</v>
      </c>
      <c r="D867" s="269">
        <v>7.5551120000000003</v>
      </c>
      <c r="E867" s="269">
        <v>87</v>
      </c>
      <c r="F867" s="269">
        <v>9.815334</v>
      </c>
      <c r="G867" s="269">
        <v>7.7851160000000004</v>
      </c>
      <c r="H867" s="269">
        <v>171</v>
      </c>
      <c r="I867" s="269">
        <v>9.6404709999999998</v>
      </c>
      <c r="J867" s="269">
        <v>7.8513089999999996</v>
      </c>
      <c r="K867" s="269">
        <v>311</v>
      </c>
      <c r="L867" s="269">
        <v>9.3575199999999992</v>
      </c>
      <c r="M867" s="269">
        <v>7.9476909999999998</v>
      </c>
    </row>
    <row r="868" spans="1:13" x14ac:dyDescent="0.25">
      <c r="A868" s="270">
        <v>43242</v>
      </c>
      <c r="B868" s="269">
        <v>23</v>
      </c>
      <c r="C868" s="269">
        <v>9.9522010000000005</v>
      </c>
      <c r="D868" s="269">
        <v>7.5175159999999996</v>
      </c>
      <c r="E868" s="269">
        <v>86</v>
      </c>
      <c r="F868" s="269">
        <v>9.8180350000000001</v>
      </c>
      <c r="G868" s="269">
        <v>7.7583140000000004</v>
      </c>
      <c r="H868" s="269">
        <v>170</v>
      </c>
      <c r="I868" s="269">
        <v>9.6442259999999997</v>
      </c>
      <c r="J868" s="269">
        <v>7.8119670000000001</v>
      </c>
      <c r="K868" s="269">
        <v>310</v>
      </c>
      <c r="L868" s="269">
        <v>9.3629569999999998</v>
      </c>
      <c r="M868" s="269">
        <v>7.9012630000000001</v>
      </c>
    </row>
    <row r="869" spans="1:13" x14ac:dyDescent="0.25">
      <c r="A869" s="270">
        <v>43243</v>
      </c>
      <c r="B869" s="269">
        <v>22</v>
      </c>
      <c r="C869" s="269">
        <v>9.9543809999999997</v>
      </c>
      <c r="D869" s="269">
        <v>7.4991380000000003</v>
      </c>
      <c r="E869" s="269">
        <v>85</v>
      </c>
      <c r="F869" s="269">
        <v>9.8202789999999993</v>
      </c>
      <c r="G869" s="269">
        <v>7.7510149999999998</v>
      </c>
      <c r="H869" s="269">
        <v>169</v>
      </c>
      <c r="I869" s="269">
        <v>9.6471929999999997</v>
      </c>
      <c r="J869" s="269">
        <v>7.7902610000000001</v>
      </c>
      <c r="K869" s="269">
        <v>309</v>
      </c>
      <c r="L869" s="269">
        <v>9.3657710000000005</v>
      </c>
      <c r="M869" s="269">
        <v>7.8894469999999997</v>
      </c>
    </row>
    <row r="870" spans="1:13" x14ac:dyDescent="0.25">
      <c r="A870" s="270">
        <v>43244</v>
      </c>
      <c r="B870" s="269">
        <v>28</v>
      </c>
      <c r="C870" s="269">
        <v>9.9419299999999993</v>
      </c>
      <c r="D870" s="269">
        <v>7.5097519999999998</v>
      </c>
      <c r="E870" s="269">
        <v>91</v>
      </c>
      <c r="F870" s="269">
        <v>9.8082220000000007</v>
      </c>
      <c r="G870" s="269">
        <v>7.7351650000000003</v>
      </c>
      <c r="H870" s="269">
        <v>182</v>
      </c>
      <c r="I870" s="269">
        <v>9.6198149999999991</v>
      </c>
      <c r="J870" s="269">
        <v>7.8173469999999998</v>
      </c>
      <c r="K870" s="269">
        <v>364</v>
      </c>
      <c r="L870" s="269">
        <v>9.2608979999999992</v>
      </c>
      <c r="M870" s="269">
        <v>7.8931870000000002</v>
      </c>
    </row>
    <row r="871" spans="1:13" x14ac:dyDescent="0.25">
      <c r="A871" s="270">
        <v>43245</v>
      </c>
      <c r="B871" s="269">
        <v>27</v>
      </c>
      <c r="C871" s="269">
        <v>9.9442489999999992</v>
      </c>
      <c r="D871" s="269">
        <v>7.4751409999999998</v>
      </c>
      <c r="E871" s="269">
        <v>90</v>
      </c>
      <c r="F871" s="269">
        <v>9.810257</v>
      </c>
      <c r="G871" s="269">
        <v>7.7365149999999998</v>
      </c>
      <c r="H871" s="269">
        <v>181</v>
      </c>
      <c r="I871" s="269">
        <v>9.6219830000000002</v>
      </c>
      <c r="J871" s="269">
        <v>7.8139510000000003</v>
      </c>
      <c r="K871" s="269">
        <v>363</v>
      </c>
      <c r="L871" s="269">
        <v>9.2639230000000001</v>
      </c>
      <c r="M871" s="269">
        <v>7.8799630000000001</v>
      </c>
    </row>
    <row r="872" spans="1:13" x14ac:dyDescent="0.25">
      <c r="A872" s="270">
        <v>43248</v>
      </c>
      <c r="B872" s="269">
        <v>24</v>
      </c>
      <c r="C872" s="269">
        <v>9.9502380000000006</v>
      </c>
      <c r="D872" s="269">
        <v>7.5016299999999996</v>
      </c>
      <c r="E872" s="269">
        <v>87</v>
      </c>
      <c r="F872" s="269">
        <v>9.8162850000000006</v>
      </c>
      <c r="G872" s="269">
        <v>7.7442739999999999</v>
      </c>
      <c r="H872" s="269">
        <v>178</v>
      </c>
      <c r="I872" s="269">
        <v>9.6277380000000008</v>
      </c>
      <c r="J872" s="269">
        <v>7.8200029999999998</v>
      </c>
      <c r="K872" s="269">
        <v>360</v>
      </c>
      <c r="L872" s="269">
        <v>9.2687369999999998</v>
      </c>
      <c r="M872" s="269">
        <v>7.8895650000000002</v>
      </c>
    </row>
    <row r="873" spans="1:13" x14ac:dyDescent="0.25">
      <c r="A873" s="270">
        <v>43249</v>
      </c>
      <c r="B873" s="269">
        <v>23</v>
      </c>
      <c r="C873" s="269">
        <v>9.9524380000000008</v>
      </c>
      <c r="D873" s="269">
        <v>7.4800639999999996</v>
      </c>
      <c r="E873" s="269">
        <v>86</v>
      </c>
      <c r="F873" s="269">
        <v>9.8186479999999996</v>
      </c>
      <c r="G873" s="269">
        <v>7.7316950000000002</v>
      </c>
      <c r="H873" s="269">
        <v>177</v>
      </c>
      <c r="I873" s="269">
        <v>9.6270170000000004</v>
      </c>
      <c r="J873" s="269">
        <v>7.8800059999999998</v>
      </c>
      <c r="K873" s="269">
        <v>359</v>
      </c>
      <c r="L873" s="269">
        <v>9.2668850000000003</v>
      </c>
      <c r="M873" s="269">
        <v>7.9331630000000004</v>
      </c>
    </row>
    <row r="874" spans="1:13" x14ac:dyDescent="0.25">
      <c r="A874" s="270">
        <v>43250</v>
      </c>
      <c r="B874" s="269">
        <v>22</v>
      </c>
      <c r="C874" s="269">
        <v>9.9542830000000002</v>
      </c>
      <c r="D874" s="269">
        <v>7.5153210000000001</v>
      </c>
      <c r="E874" s="269">
        <v>85</v>
      </c>
      <c r="F874" s="269">
        <v>9.820926</v>
      </c>
      <c r="G874" s="269">
        <v>7.7226020000000002</v>
      </c>
      <c r="H874" s="269">
        <v>176</v>
      </c>
      <c r="I874" s="269">
        <v>9.6299530000000004</v>
      </c>
      <c r="J874" s="269">
        <v>7.86</v>
      </c>
      <c r="K874" s="269">
        <v>358</v>
      </c>
      <c r="L874" s="269">
        <v>9.2690479999999997</v>
      </c>
      <c r="M874" s="269">
        <v>7.93</v>
      </c>
    </row>
    <row r="875" spans="1:13" x14ac:dyDescent="0.25">
      <c r="A875" s="270">
        <v>43251</v>
      </c>
      <c r="B875" s="269">
        <v>28</v>
      </c>
      <c r="C875" s="269">
        <v>9.9418640000000007</v>
      </c>
      <c r="D875" s="269">
        <v>7.5183369999999998</v>
      </c>
      <c r="E875" s="269">
        <v>91</v>
      </c>
      <c r="F875" s="269">
        <v>9.8081040000000002</v>
      </c>
      <c r="G875" s="269">
        <v>7.7400180000000001</v>
      </c>
      <c r="H875" s="269">
        <v>175</v>
      </c>
      <c r="I875" s="269">
        <v>9.6318090000000005</v>
      </c>
      <c r="J875" s="269">
        <v>7.8637509999999997</v>
      </c>
      <c r="K875" s="269">
        <v>357</v>
      </c>
      <c r="L875" s="269">
        <v>9.2683850000000003</v>
      </c>
      <c r="M875" s="269">
        <v>7.9599950000000002</v>
      </c>
    </row>
    <row r="876" spans="1:13" x14ac:dyDescent="0.25">
      <c r="A876" s="270">
        <v>43252</v>
      </c>
      <c r="B876" s="269">
        <v>27</v>
      </c>
      <c r="C876" s="269">
        <v>9.9438709999999997</v>
      </c>
      <c r="D876" s="269">
        <v>7.5261100000000001</v>
      </c>
      <c r="E876" s="269">
        <v>90</v>
      </c>
      <c r="F876" s="269">
        <v>9.8099480000000003</v>
      </c>
      <c r="G876" s="269">
        <v>7.749358</v>
      </c>
      <c r="H876" s="269">
        <v>174</v>
      </c>
      <c r="I876" s="269">
        <v>9.6335560000000005</v>
      </c>
      <c r="J876" s="269">
        <v>7.8699909999999997</v>
      </c>
      <c r="K876" s="269">
        <v>356</v>
      </c>
      <c r="L876" s="269">
        <v>9.2702179999999998</v>
      </c>
      <c r="M876" s="269">
        <v>7.9607809999999999</v>
      </c>
    </row>
    <row r="877" spans="1:13" x14ac:dyDescent="0.25">
      <c r="A877" s="270">
        <v>43255</v>
      </c>
      <c r="B877" s="269">
        <v>24</v>
      </c>
      <c r="C877" s="269">
        <v>9.9502059999999997</v>
      </c>
      <c r="D877" s="269">
        <v>7.5064780000000004</v>
      </c>
      <c r="E877" s="269">
        <v>87</v>
      </c>
      <c r="F877" s="269">
        <v>9.8159189999999992</v>
      </c>
      <c r="G877" s="269">
        <v>7.7599919999999996</v>
      </c>
      <c r="H877" s="269">
        <v>171</v>
      </c>
      <c r="I877" s="269">
        <v>9.6387630000000009</v>
      </c>
      <c r="J877" s="269">
        <v>7.8900059999999996</v>
      </c>
      <c r="K877" s="269">
        <v>353</v>
      </c>
      <c r="L877" s="269">
        <v>9.2743009999999995</v>
      </c>
      <c r="M877" s="269">
        <v>7.9800040000000001</v>
      </c>
    </row>
    <row r="878" spans="1:13" x14ac:dyDescent="0.25">
      <c r="A878" s="270">
        <v>43256</v>
      </c>
      <c r="B878" s="269">
        <v>23</v>
      </c>
      <c r="C878" s="269">
        <v>9.952337</v>
      </c>
      <c r="D878" s="269">
        <v>7.4960240000000002</v>
      </c>
      <c r="E878" s="269">
        <v>86</v>
      </c>
      <c r="F878" s="269">
        <v>9.8173049999999993</v>
      </c>
      <c r="G878" s="269">
        <v>7.7900169999999997</v>
      </c>
      <c r="H878" s="269">
        <v>170</v>
      </c>
      <c r="I878" s="269">
        <v>9.6401179999999993</v>
      </c>
      <c r="J878" s="269">
        <v>7.9055369999999998</v>
      </c>
      <c r="K878" s="269">
        <v>352</v>
      </c>
      <c r="L878" s="269">
        <v>9.2754189999999994</v>
      </c>
      <c r="M878" s="269">
        <v>7.9893830000000001</v>
      </c>
    </row>
    <row r="879" spans="1:13" x14ac:dyDescent="0.25">
      <c r="A879" s="270">
        <v>43257</v>
      </c>
      <c r="B879" s="269">
        <v>22</v>
      </c>
      <c r="C879" s="269">
        <v>9.9546790000000005</v>
      </c>
      <c r="D879" s="269">
        <v>7.4499269999999997</v>
      </c>
      <c r="E879" s="269">
        <v>85</v>
      </c>
      <c r="F879" s="269">
        <v>9.8199660000000009</v>
      </c>
      <c r="G879" s="269">
        <v>7.7647620000000002</v>
      </c>
      <c r="H879" s="269">
        <v>169</v>
      </c>
      <c r="I879" s="269">
        <v>9.6432739999999999</v>
      </c>
      <c r="J879" s="269">
        <v>7.8799970000000004</v>
      </c>
      <c r="K879" s="269">
        <v>351</v>
      </c>
      <c r="L879" s="269">
        <v>9.2817729999999994</v>
      </c>
      <c r="M879" s="269">
        <v>7.9364480000000004</v>
      </c>
    </row>
    <row r="880" spans="1:13" x14ac:dyDescent="0.25">
      <c r="A880" s="270">
        <v>43258</v>
      </c>
      <c r="B880" s="269">
        <v>28</v>
      </c>
      <c r="C880" s="269">
        <v>9.9419799999999992</v>
      </c>
      <c r="D880" s="269">
        <v>7.5032480000000001</v>
      </c>
      <c r="E880" s="269">
        <v>91</v>
      </c>
      <c r="F880" s="269">
        <v>9.8065379999999998</v>
      </c>
      <c r="G880" s="269">
        <v>7.8044279999999997</v>
      </c>
      <c r="H880" s="269">
        <v>182</v>
      </c>
      <c r="I880" s="269">
        <v>9.6144160000000003</v>
      </c>
      <c r="J880" s="269">
        <v>7.9328130000000003</v>
      </c>
      <c r="K880" s="269">
        <v>350</v>
      </c>
      <c r="L880" s="269">
        <v>9.2809329999999992</v>
      </c>
      <c r="M880" s="269">
        <v>7.9691530000000004</v>
      </c>
    </row>
    <row r="881" spans="1:13" x14ac:dyDescent="0.25">
      <c r="A881" s="270">
        <v>43259</v>
      </c>
      <c r="B881" s="269">
        <v>27</v>
      </c>
      <c r="C881" s="269">
        <v>9.9440249999999999</v>
      </c>
      <c r="D881" s="269">
        <v>7.505344</v>
      </c>
      <c r="E881" s="269">
        <v>90</v>
      </c>
      <c r="F881" s="269">
        <v>9.8086629999999992</v>
      </c>
      <c r="G881" s="269">
        <v>7.8027759999999997</v>
      </c>
      <c r="H881" s="269">
        <v>181</v>
      </c>
      <c r="I881" s="269">
        <v>9.6165839999999996</v>
      </c>
      <c r="J881" s="269">
        <v>7.9300030000000001</v>
      </c>
      <c r="K881" s="269">
        <v>349</v>
      </c>
      <c r="L881" s="269">
        <v>9.2810989999999993</v>
      </c>
      <c r="M881" s="269">
        <v>7.99</v>
      </c>
    </row>
    <row r="882" spans="1:13" x14ac:dyDescent="0.25">
      <c r="A882" s="270">
        <v>43262</v>
      </c>
      <c r="B882" s="269">
        <v>24</v>
      </c>
      <c r="C882" s="269">
        <v>9.9501109999999997</v>
      </c>
      <c r="D882" s="269">
        <v>7.5208709999999996</v>
      </c>
      <c r="E882" s="269">
        <v>87</v>
      </c>
      <c r="F882" s="269">
        <v>9.8143639999999994</v>
      </c>
      <c r="G882" s="269">
        <v>7.8267829999999998</v>
      </c>
      <c r="H882" s="269">
        <v>178</v>
      </c>
      <c r="I882" s="269">
        <v>9.6221169999999994</v>
      </c>
      <c r="J882" s="269">
        <v>7.9427190000000003</v>
      </c>
      <c r="K882" s="269">
        <v>346</v>
      </c>
      <c r="L882" s="269">
        <v>9.2852189999999997</v>
      </c>
      <c r="M882" s="269">
        <v>8.0095340000000004</v>
      </c>
    </row>
    <row r="883" spans="1:13" x14ac:dyDescent="0.25">
      <c r="A883" s="270">
        <v>43263</v>
      </c>
      <c r="B883" s="269">
        <v>23</v>
      </c>
      <c r="C883" s="269">
        <v>9.9521200000000007</v>
      </c>
      <c r="D883" s="269">
        <v>7.530316</v>
      </c>
      <c r="E883" s="269">
        <v>86</v>
      </c>
      <c r="F883" s="269">
        <v>9.8153740000000003</v>
      </c>
      <c r="G883" s="269">
        <v>7.8739030000000003</v>
      </c>
      <c r="H883" s="269">
        <v>177</v>
      </c>
      <c r="I883" s="269">
        <v>9.622007</v>
      </c>
      <c r="J883" s="269">
        <v>7.9900099999999998</v>
      </c>
      <c r="K883" s="269">
        <v>345</v>
      </c>
      <c r="L883" s="269">
        <v>9.2839360000000006</v>
      </c>
      <c r="M883" s="269">
        <v>8.0482809999999994</v>
      </c>
    </row>
    <row r="884" spans="1:13" x14ac:dyDescent="0.25">
      <c r="A884" s="270">
        <v>43264</v>
      </c>
      <c r="B884" s="269">
        <v>22</v>
      </c>
      <c r="C884" s="269">
        <v>9.9539030000000004</v>
      </c>
      <c r="D884" s="269">
        <v>7.5780779999999996</v>
      </c>
      <c r="E884" s="269">
        <v>85</v>
      </c>
      <c r="F884" s="269">
        <v>9.8172750000000004</v>
      </c>
      <c r="G884" s="269">
        <v>7.8829830000000003</v>
      </c>
      <c r="H884" s="269">
        <v>176</v>
      </c>
      <c r="I884" s="269">
        <v>9.6245250000000002</v>
      </c>
      <c r="J884" s="269">
        <v>7.9797919999999998</v>
      </c>
      <c r="K884" s="269">
        <v>344</v>
      </c>
      <c r="L884" s="269">
        <v>9.2890189999999997</v>
      </c>
      <c r="M884" s="269">
        <v>8.0099940000000007</v>
      </c>
    </row>
    <row r="885" spans="1:13" x14ac:dyDescent="0.25">
      <c r="A885" s="270">
        <v>43265</v>
      </c>
      <c r="B885" s="269">
        <v>28</v>
      </c>
      <c r="C885" s="269">
        <v>9.9409290000000006</v>
      </c>
      <c r="D885" s="269">
        <v>7.6399730000000003</v>
      </c>
      <c r="E885" s="269">
        <v>91</v>
      </c>
      <c r="F885" s="269">
        <v>9.8039719999999999</v>
      </c>
      <c r="G885" s="269">
        <v>7.910012</v>
      </c>
      <c r="H885" s="269">
        <v>175</v>
      </c>
      <c r="I885" s="269">
        <v>9.6254919999999995</v>
      </c>
      <c r="J885" s="269">
        <v>8.0039180000000005</v>
      </c>
      <c r="K885" s="269">
        <v>343</v>
      </c>
      <c r="L885" s="269">
        <v>9.2863399999999992</v>
      </c>
      <c r="M885" s="269">
        <v>8.0659430000000008</v>
      </c>
    </row>
    <row r="886" spans="1:13" x14ac:dyDescent="0.25">
      <c r="A886" s="270">
        <v>43266</v>
      </c>
      <c r="B886" s="269">
        <v>27</v>
      </c>
      <c r="C886" s="269">
        <v>9.9428970000000003</v>
      </c>
      <c r="D886" s="269">
        <v>7.6574600000000004</v>
      </c>
      <c r="E886" s="269">
        <v>90</v>
      </c>
      <c r="F886" s="269">
        <v>9.8056479999999997</v>
      </c>
      <c r="G886" s="269">
        <v>7.9281649999999999</v>
      </c>
      <c r="H886" s="269">
        <v>174</v>
      </c>
      <c r="I886" s="269">
        <v>9.6268779999999996</v>
      </c>
      <c r="J886" s="269">
        <v>8.0189710000000005</v>
      </c>
      <c r="K886" s="269">
        <v>342</v>
      </c>
      <c r="L886" s="269">
        <v>9.2866250000000008</v>
      </c>
      <c r="M886" s="269">
        <v>8.0860489999999992</v>
      </c>
    </row>
    <row r="887" spans="1:13" x14ac:dyDescent="0.25">
      <c r="A887" s="270">
        <v>43269</v>
      </c>
      <c r="B887" s="269">
        <v>24</v>
      </c>
      <c r="C887" s="269">
        <v>9.9489940000000008</v>
      </c>
      <c r="D887" s="269">
        <v>7.690124</v>
      </c>
      <c r="E887" s="269">
        <v>87</v>
      </c>
      <c r="F887" s="269">
        <v>9.8123120000000004</v>
      </c>
      <c r="G887" s="269">
        <v>7.9149539999999998</v>
      </c>
      <c r="H887" s="269">
        <v>171</v>
      </c>
      <c r="I887" s="269">
        <v>9.6339109999999994</v>
      </c>
      <c r="J887" s="269">
        <v>8.0000079999999993</v>
      </c>
      <c r="K887" s="269">
        <v>339</v>
      </c>
      <c r="L887" s="269">
        <v>9.2937630000000002</v>
      </c>
      <c r="M887" s="269">
        <v>8.0697799999999997</v>
      </c>
    </row>
    <row r="888" spans="1:13" x14ac:dyDescent="0.25">
      <c r="A888" s="270">
        <v>43270</v>
      </c>
      <c r="B888" s="269">
        <v>23</v>
      </c>
      <c r="C888" s="269">
        <v>9.9510470000000009</v>
      </c>
      <c r="D888" s="269">
        <v>7.6999019999999998</v>
      </c>
      <c r="E888" s="269">
        <v>86</v>
      </c>
      <c r="F888" s="269">
        <v>9.8147730000000006</v>
      </c>
      <c r="G888" s="269">
        <v>7.9000180000000002</v>
      </c>
      <c r="H888" s="269">
        <v>170</v>
      </c>
      <c r="I888" s="269">
        <v>9.6364190000000001</v>
      </c>
      <c r="J888" s="269">
        <v>7.9898579999999999</v>
      </c>
      <c r="K888" s="269">
        <v>338</v>
      </c>
      <c r="L888" s="269">
        <v>9.2932480000000002</v>
      </c>
      <c r="M888" s="269">
        <v>8.1000060000000005</v>
      </c>
    </row>
    <row r="889" spans="1:13" x14ac:dyDescent="0.25">
      <c r="A889" s="270">
        <v>43271</v>
      </c>
      <c r="B889" s="269">
        <v>22</v>
      </c>
      <c r="C889" s="269">
        <v>9.9532109999999996</v>
      </c>
      <c r="D889" s="269">
        <v>7.692374</v>
      </c>
      <c r="E889" s="269">
        <v>85</v>
      </c>
      <c r="F889" s="269">
        <v>9.8175109999999997</v>
      </c>
      <c r="G889" s="269">
        <v>7.8726120000000002</v>
      </c>
      <c r="H889" s="269">
        <v>169</v>
      </c>
      <c r="I889" s="269">
        <v>9.6406550000000006</v>
      </c>
      <c r="J889" s="269">
        <v>7.9400069999999996</v>
      </c>
      <c r="K889" s="269">
        <v>337</v>
      </c>
      <c r="L889" s="269">
        <v>9.3024100000000001</v>
      </c>
      <c r="M889" s="269">
        <v>8.0108270000000008</v>
      </c>
    </row>
    <row r="890" spans="1:13" x14ac:dyDescent="0.25">
      <c r="A890" s="270">
        <v>43272</v>
      </c>
      <c r="B890" s="269">
        <v>28</v>
      </c>
      <c r="C890" s="269">
        <v>9.9402249999999999</v>
      </c>
      <c r="D890" s="269">
        <v>7.731573</v>
      </c>
      <c r="E890" s="269">
        <v>91</v>
      </c>
      <c r="F890" s="269">
        <v>9.8037620000000008</v>
      </c>
      <c r="G890" s="269">
        <v>7.9186560000000004</v>
      </c>
      <c r="H890" s="269">
        <v>182</v>
      </c>
      <c r="I890" s="269">
        <v>9.6112909999999996</v>
      </c>
      <c r="J890" s="269">
        <v>7.9997049999999996</v>
      </c>
      <c r="K890" s="269">
        <v>336</v>
      </c>
      <c r="L890" s="269">
        <v>9.3001640000000005</v>
      </c>
      <c r="M890" s="269">
        <v>8.0624850000000006</v>
      </c>
    </row>
    <row r="891" spans="1:13" x14ac:dyDescent="0.25">
      <c r="A891" s="270">
        <v>43273</v>
      </c>
      <c r="B891" s="269">
        <v>27</v>
      </c>
      <c r="C891" s="269">
        <v>9.9423809999999992</v>
      </c>
      <c r="D891" s="269">
        <v>7.7270560000000001</v>
      </c>
      <c r="E891" s="269">
        <v>90</v>
      </c>
      <c r="F891" s="269">
        <v>9.8066019999999998</v>
      </c>
      <c r="G891" s="269">
        <v>7.8884819999999998</v>
      </c>
      <c r="H891" s="269">
        <v>181</v>
      </c>
      <c r="I891" s="269">
        <v>9.6139469999999996</v>
      </c>
      <c r="J891" s="269">
        <v>7.9867319999999999</v>
      </c>
      <c r="K891" s="269">
        <v>335</v>
      </c>
      <c r="L891" s="269">
        <v>9.3044840000000004</v>
      </c>
      <c r="M891" s="269">
        <v>8.0329029999999992</v>
      </c>
    </row>
    <row r="892" spans="1:13" x14ac:dyDescent="0.25">
      <c r="A892" s="270">
        <v>43276</v>
      </c>
      <c r="B892" s="269">
        <v>24</v>
      </c>
      <c r="C892" s="269">
        <v>9.9487629999999996</v>
      </c>
      <c r="D892" s="269">
        <v>7.7251310000000002</v>
      </c>
      <c r="E892" s="269">
        <v>87</v>
      </c>
      <c r="F892" s="269">
        <v>9.8133579999999991</v>
      </c>
      <c r="G892" s="269">
        <v>7.8700049999999999</v>
      </c>
      <c r="H892" s="269">
        <v>178</v>
      </c>
      <c r="I892" s="269">
        <v>9.6209089999999993</v>
      </c>
      <c r="J892" s="269">
        <v>7.9691109999999998</v>
      </c>
      <c r="K892" s="269">
        <v>332</v>
      </c>
      <c r="L892" s="269">
        <v>9.3102649999999993</v>
      </c>
      <c r="M892" s="269">
        <v>8.0331270000000004</v>
      </c>
    </row>
    <row r="893" spans="1:13" x14ac:dyDescent="0.25">
      <c r="A893" s="270">
        <v>43277</v>
      </c>
      <c r="B893" s="269">
        <v>23</v>
      </c>
      <c r="C893" s="269">
        <v>9.9507930000000009</v>
      </c>
      <c r="D893" s="269">
        <v>7.7400520000000004</v>
      </c>
      <c r="E893" s="269">
        <v>86</v>
      </c>
      <c r="F893" s="269">
        <v>9.8156210000000002</v>
      </c>
      <c r="G893" s="269">
        <v>7.8631710000000004</v>
      </c>
      <c r="H893" s="269">
        <v>177</v>
      </c>
      <c r="I893" s="269">
        <v>9.6215519999999994</v>
      </c>
      <c r="J893" s="269">
        <v>8.0000060000000008</v>
      </c>
      <c r="K893" s="269">
        <v>331</v>
      </c>
      <c r="L893" s="269">
        <v>9.3127060000000004</v>
      </c>
      <c r="M893" s="269">
        <v>8.0267759999999999</v>
      </c>
    </row>
    <row r="894" spans="1:13" x14ac:dyDescent="0.25">
      <c r="A894" s="270">
        <v>43278</v>
      </c>
      <c r="B894" s="269">
        <v>22</v>
      </c>
      <c r="C894" s="269">
        <v>9.9531039999999997</v>
      </c>
      <c r="D894" s="269">
        <v>7.7100479999999996</v>
      </c>
      <c r="E894" s="269">
        <v>85</v>
      </c>
      <c r="F894" s="269">
        <v>9.8175559999999997</v>
      </c>
      <c r="G894" s="269">
        <v>7.870635</v>
      </c>
      <c r="H894" s="269">
        <v>176</v>
      </c>
      <c r="I894" s="269">
        <v>9.6235789999999994</v>
      </c>
      <c r="J894" s="269">
        <v>8.0006830000000004</v>
      </c>
      <c r="K894" s="269">
        <v>330</v>
      </c>
      <c r="L894" s="269">
        <v>9.3134499999999996</v>
      </c>
      <c r="M894" s="269">
        <v>8.0417419999999993</v>
      </c>
    </row>
    <row r="895" spans="1:13" x14ac:dyDescent="0.25">
      <c r="A895" s="270">
        <v>43279</v>
      </c>
      <c r="B895" s="269">
        <v>28</v>
      </c>
      <c r="C895" s="269">
        <v>9.9407309999999995</v>
      </c>
      <c r="D895" s="269">
        <v>7.6657339999999996</v>
      </c>
      <c r="E895" s="269">
        <v>91</v>
      </c>
      <c r="F895" s="269">
        <v>9.8047149999999998</v>
      </c>
      <c r="G895" s="269">
        <v>7.8794339999999998</v>
      </c>
      <c r="H895" s="269">
        <v>175</v>
      </c>
      <c r="I895" s="269">
        <v>9.6279249999999994</v>
      </c>
      <c r="J895" s="269">
        <v>7.9499110000000002</v>
      </c>
      <c r="K895" s="269">
        <v>329</v>
      </c>
      <c r="L895" s="269">
        <v>9.3177380000000003</v>
      </c>
      <c r="M895" s="269">
        <v>8.0121169999999999</v>
      </c>
    </row>
    <row r="896" spans="1:13" x14ac:dyDescent="0.25">
      <c r="A896" s="270">
        <v>43280</v>
      </c>
      <c r="B896" s="269">
        <v>27</v>
      </c>
      <c r="C896" s="269">
        <v>9.9427140000000005</v>
      </c>
      <c r="D896" s="269">
        <v>7.6821409999999997</v>
      </c>
      <c r="E896" s="269">
        <v>90</v>
      </c>
      <c r="F896" s="269">
        <v>9.8063889999999994</v>
      </c>
      <c r="G896" s="269">
        <v>7.8973409999999999</v>
      </c>
      <c r="H896" s="269">
        <v>174</v>
      </c>
      <c r="I896" s="269">
        <v>9.6286109999999994</v>
      </c>
      <c r="J896" s="269">
        <v>7.9802900000000001</v>
      </c>
      <c r="K896" s="269">
        <v>328</v>
      </c>
      <c r="L896" s="269">
        <v>9.3158379999999994</v>
      </c>
      <c r="M896" s="269">
        <v>8.0605689999999992</v>
      </c>
    </row>
    <row r="897" spans="1:13" x14ac:dyDescent="0.25">
      <c r="A897" s="270">
        <v>43283</v>
      </c>
      <c r="B897" s="269">
        <v>24</v>
      </c>
      <c r="C897" s="269">
        <v>9.9489660000000004</v>
      </c>
      <c r="D897" s="269">
        <v>7.6943669999999997</v>
      </c>
      <c r="E897" s="269">
        <v>87</v>
      </c>
      <c r="F897" s="269">
        <v>9.8126429999999996</v>
      </c>
      <c r="G897" s="269">
        <v>7.9007290000000001</v>
      </c>
      <c r="H897" s="269">
        <v>171</v>
      </c>
      <c r="I897" s="269">
        <v>9.6336440000000003</v>
      </c>
      <c r="J897" s="269">
        <v>8.0060649999999995</v>
      </c>
      <c r="K897" s="269">
        <v>325</v>
      </c>
      <c r="L897" s="269">
        <v>9.3159670000000006</v>
      </c>
      <c r="M897" s="269">
        <v>8.1333269999999995</v>
      </c>
    </row>
    <row r="898" spans="1:13" x14ac:dyDescent="0.25">
      <c r="A898" s="270">
        <v>43284</v>
      </c>
      <c r="B898" s="269">
        <v>23</v>
      </c>
      <c r="C898" s="269">
        <v>9.95139</v>
      </c>
      <c r="D898" s="269">
        <v>7.6456869999999997</v>
      </c>
      <c r="E898" s="269">
        <v>86</v>
      </c>
      <c r="F898" s="269">
        <v>9.8147780000000004</v>
      </c>
      <c r="G898" s="269">
        <v>7.8998010000000001</v>
      </c>
      <c r="H898" s="269">
        <v>170</v>
      </c>
      <c r="I898" s="269">
        <v>9.6337820000000001</v>
      </c>
      <c r="J898" s="269">
        <v>8.0500109999999996</v>
      </c>
      <c r="K898" s="269">
        <v>324</v>
      </c>
      <c r="L898" s="269">
        <v>9.3193540000000006</v>
      </c>
      <c r="M898" s="269">
        <v>8.1150830000000003</v>
      </c>
    </row>
    <row r="899" spans="1:13" x14ac:dyDescent="0.25">
      <c r="A899" s="270">
        <v>43285</v>
      </c>
      <c r="B899" s="269">
        <v>22</v>
      </c>
      <c r="C899" s="269">
        <v>9.9534769999999995</v>
      </c>
      <c r="D899" s="269">
        <v>7.6484370000000004</v>
      </c>
      <c r="E899" s="269">
        <v>85</v>
      </c>
      <c r="F899" s="269">
        <v>9.8173429999999993</v>
      </c>
      <c r="G899" s="269">
        <v>7.8799950000000001</v>
      </c>
      <c r="H899" s="269">
        <v>169</v>
      </c>
      <c r="I899" s="269">
        <v>9.635999</v>
      </c>
      <c r="J899" s="269">
        <v>8.0467709999999997</v>
      </c>
      <c r="K899" s="269">
        <v>323</v>
      </c>
      <c r="L899" s="269">
        <v>9.3217140000000001</v>
      </c>
      <c r="M899" s="269">
        <v>8.1099289999999993</v>
      </c>
    </row>
    <row r="900" spans="1:13" x14ac:dyDescent="0.25">
      <c r="A900" s="270">
        <v>43286</v>
      </c>
      <c r="B900" s="269">
        <v>28</v>
      </c>
      <c r="C900" s="269">
        <v>9.9401519999999994</v>
      </c>
      <c r="D900" s="269">
        <v>7.741072</v>
      </c>
      <c r="E900" s="269">
        <v>91</v>
      </c>
      <c r="F900" s="269">
        <v>9.804608</v>
      </c>
      <c r="G900" s="269">
        <v>7.8838369999999998</v>
      </c>
      <c r="H900" s="269">
        <v>182</v>
      </c>
      <c r="I900" s="269">
        <v>9.6098160000000004</v>
      </c>
      <c r="J900" s="269">
        <v>8.0312929999999998</v>
      </c>
      <c r="K900" s="269">
        <v>364</v>
      </c>
      <c r="L900" s="269">
        <v>9.242998</v>
      </c>
      <c r="M900" s="269">
        <v>8.1000049999999995</v>
      </c>
    </row>
    <row r="901" spans="1:13" x14ac:dyDescent="0.25">
      <c r="A901" s="270">
        <v>43287</v>
      </c>
      <c r="B901" s="269">
        <v>27</v>
      </c>
      <c r="C901" s="269">
        <v>9.9423429999999993</v>
      </c>
      <c r="D901" s="269">
        <v>7.7321809999999997</v>
      </c>
      <c r="E901" s="269">
        <v>90</v>
      </c>
      <c r="F901" s="269">
        <v>9.8065020000000001</v>
      </c>
      <c r="G901" s="269">
        <v>7.8926410000000002</v>
      </c>
      <c r="H901" s="269">
        <v>181</v>
      </c>
      <c r="I901" s="269">
        <v>9.6119369999999993</v>
      </c>
      <c r="J901" s="269">
        <v>8.0299940000000003</v>
      </c>
      <c r="K901" s="269">
        <v>363</v>
      </c>
      <c r="L901" s="269">
        <v>9.2449209999999997</v>
      </c>
      <c r="M901" s="269">
        <v>8.1000010000000007</v>
      </c>
    </row>
    <row r="902" spans="1:13" x14ac:dyDescent="0.25">
      <c r="A902" s="270">
        <v>43290</v>
      </c>
      <c r="B902" s="269">
        <v>24</v>
      </c>
      <c r="C902" s="269">
        <v>9.9485469999999996</v>
      </c>
      <c r="D902" s="269">
        <v>7.7578670000000001</v>
      </c>
      <c r="E902" s="269">
        <v>87</v>
      </c>
      <c r="F902" s="269">
        <v>9.8123780000000007</v>
      </c>
      <c r="G902" s="269">
        <v>7.9121180000000004</v>
      </c>
      <c r="H902" s="269">
        <v>178</v>
      </c>
      <c r="I902" s="269">
        <v>9.6167789999999993</v>
      </c>
      <c r="J902" s="269">
        <v>8.0593900000000005</v>
      </c>
      <c r="K902" s="269">
        <v>360</v>
      </c>
      <c r="L902" s="269">
        <v>9.2493979999999993</v>
      </c>
      <c r="M902" s="269">
        <v>8.1151440000000008</v>
      </c>
    </row>
    <row r="903" spans="1:13" x14ac:dyDescent="0.25">
      <c r="A903" s="270">
        <v>43291</v>
      </c>
      <c r="B903" s="269">
        <v>23</v>
      </c>
      <c r="C903" s="269">
        <v>9.9508259999999993</v>
      </c>
      <c r="D903" s="269">
        <v>7.7348350000000003</v>
      </c>
      <c r="E903" s="269">
        <v>86</v>
      </c>
      <c r="F903" s="269">
        <v>9.8150259999999996</v>
      </c>
      <c r="G903" s="269">
        <v>7.889024</v>
      </c>
      <c r="H903" s="269">
        <v>177</v>
      </c>
      <c r="I903" s="269">
        <v>9.6191460000000006</v>
      </c>
      <c r="J903" s="269">
        <v>8.05288</v>
      </c>
      <c r="K903" s="269">
        <v>359</v>
      </c>
      <c r="L903" s="269">
        <v>9.2518890000000003</v>
      </c>
      <c r="M903" s="269">
        <v>8.1085589999999996</v>
      </c>
    </row>
    <row r="904" spans="1:13" x14ac:dyDescent="0.25">
      <c r="A904" s="270">
        <v>43292</v>
      </c>
      <c r="B904" s="269">
        <v>22</v>
      </c>
      <c r="C904" s="269">
        <v>9.9530530000000006</v>
      </c>
      <c r="D904" s="269">
        <v>7.7184720000000002</v>
      </c>
      <c r="E904" s="269">
        <v>85</v>
      </c>
      <c r="F904" s="269">
        <v>9.817005</v>
      </c>
      <c r="G904" s="269">
        <v>7.8948479999999996</v>
      </c>
      <c r="H904" s="269">
        <v>176</v>
      </c>
      <c r="I904" s="269">
        <v>9.6213470000000001</v>
      </c>
      <c r="J904" s="269">
        <v>8.0499899999999993</v>
      </c>
      <c r="K904" s="269">
        <v>358</v>
      </c>
      <c r="L904" s="269">
        <v>9.2534030000000005</v>
      </c>
      <c r="M904" s="269">
        <v>8.1134249999999994</v>
      </c>
    </row>
    <row r="905" spans="1:13" x14ac:dyDescent="0.25">
      <c r="A905" s="270">
        <v>43293</v>
      </c>
      <c r="B905" s="269">
        <v>28</v>
      </c>
      <c r="C905" s="269">
        <v>9.9403590000000008</v>
      </c>
      <c r="D905" s="269">
        <v>7.7141359999999999</v>
      </c>
      <c r="E905" s="269">
        <v>91</v>
      </c>
      <c r="F905" s="269">
        <v>9.8048509999999993</v>
      </c>
      <c r="G905" s="269">
        <v>7.873837</v>
      </c>
      <c r="H905" s="269">
        <v>175</v>
      </c>
      <c r="I905" s="269">
        <v>9.6248989999999992</v>
      </c>
      <c r="J905" s="269">
        <v>8.0170849999999998</v>
      </c>
      <c r="K905" s="269">
        <v>357</v>
      </c>
      <c r="L905" s="269">
        <v>9.2564740000000008</v>
      </c>
      <c r="M905" s="269">
        <v>8.0999970000000001</v>
      </c>
    </row>
    <row r="906" spans="1:13" x14ac:dyDescent="0.25">
      <c r="A906" s="270">
        <v>43294</v>
      </c>
      <c r="B906" s="269">
        <v>27</v>
      </c>
      <c r="C906" s="269">
        <v>9.9423589999999997</v>
      </c>
      <c r="D906" s="269">
        <v>7.7300230000000001</v>
      </c>
      <c r="E906" s="269">
        <v>90</v>
      </c>
      <c r="F906" s="269">
        <v>9.8068059999999999</v>
      </c>
      <c r="G906" s="269">
        <v>7.8799970000000004</v>
      </c>
      <c r="H906" s="269">
        <v>174</v>
      </c>
      <c r="I906" s="269">
        <v>9.6268320000000003</v>
      </c>
      <c r="J906" s="269">
        <v>8.0199979999999993</v>
      </c>
      <c r="K906" s="269">
        <v>356</v>
      </c>
      <c r="L906" s="269">
        <v>9.25779</v>
      </c>
      <c r="M906" s="269">
        <v>8.1072199999999999</v>
      </c>
    </row>
    <row r="907" spans="1:13" x14ac:dyDescent="0.25">
      <c r="A907" s="270">
        <v>43297</v>
      </c>
      <c r="B907" s="269">
        <v>24</v>
      </c>
      <c r="C907" s="269">
        <v>9.9487310000000004</v>
      </c>
      <c r="D907" s="269">
        <v>7.7299810000000004</v>
      </c>
      <c r="E907" s="269">
        <v>87</v>
      </c>
      <c r="F907" s="269">
        <v>9.813447</v>
      </c>
      <c r="G907" s="269">
        <v>7.8661799999999999</v>
      </c>
      <c r="H907" s="269">
        <v>171</v>
      </c>
      <c r="I907" s="269">
        <v>9.6330299999999998</v>
      </c>
      <c r="J907" s="269">
        <v>8.0199940000000005</v>
      </c>
      <c r="K907" s="269">
        <v>353</v>
      </c>
      <c r="L907" s="269">
        <v>9.2641360000000006</v>
      </c>
      <c r="M907" s="269">
        <v>8.1006599999999995</v>
      </c>
    </row>
    <row r="908" spans="1:13" x14ac:dyDescent="0.25">
      <c r="A908" s="270">
        <v>43298</v>
      </c>
      <c r="B908" s="269">
        <v>23</v>
      </c>
      <c r="C908" s="269">
        <v>9.9509830000000008</v>
      </c>
      <c r="D908" s="269">
        <v>7.7100179999999998</v>
      </c>
      <c r="E908" s="269">
        <v>86</v>
      </c>
      <c r="F908" s="269">
        <v>9.8156499999999998</v>
      </c>
      <c r="G908" s="269">
        <v>7.8619110000000001</v>
      </c>
      <c r="H908" s="269">
        <v>170</v>
      </c>
      <c r="I908" s="269">
        <v>9.6348160000000007</v>
      </c>
      <c r="J908" s="269">
        <v>8.0264199999999999</v>
      </c>
      <c r="K908" s="269">
        <v>352</v>
      </c>
      <c r="L908" s="269">
        <v>9.2644439999999992</v>
      </c>
      <c r="M908" s="269">
        <v>8.1200039999999998</v>
      </c>
    </row>
    <row r="909" spans="1:13" x14ac:dyDescent="0.25">
      <c r="A909" s="270">
        <v>43299</v>
      </c>
      <c r="B909" s="269">
        <v>22</v>
      </c>
      <c r="C909" s="269">
        <v>9.9533339999999999</v>
      </c>
      <c r="D909" s="269">
        <v>7.6720569999999997</v>
      </c>
      <c r="E909" s="269">
        <v>85</v>
      </c>
      <c r="F909" s="269">
        <v>9.8178979999999996</v>
      </c>
      <c r="G909" s="269">
        <v>7.855607</v>
      </c>
      <c r="H909" s="269">
        <v>169</v>
      </c>
      <c r="I909" s="269">
        <v>9.6380420000000004</v>
      </c>
      <c r="J909" s="269">
        <v>7.999911</v>
      </c>
      <c r="K909" s="269">
        <v>351</v>
      </c>
      <c r="L909" s="269">
        <v>9.2666889999999995</v>
      </c>
      <c r="M909" s="269">
        <v>8.1163170000000004</v>
      </c>
    </row>
    <row r="910" spans="1:13" x14ac:dyDescent="0.25">
      <c r="A910" s="270">
        <v>43300</v>
      </c>
      <c r="B910" s="269">
        <v>28</v>
      </c>
      <c r="C910" s="269">
        <v>9.9403140000000008</v>
      </c>
      <c r="D910" s="269">
        <v>7.7199920000000004</v>
      </c>
      <c r="E910" s="269">
        <v>91</v>
      </c>
      <c r="F910" s="269">
        <v>9.8050569999999997</v>
      </c>
      <c r="G910" s="269">
        <v>7.8653599999999999</v>
      </c>
      <c r="H910" s="269">
        <v>182</v>
      </c>
      <c r="I910" s="269">
        <v>9.6112769999999994</v>
      </c>
      <c r="J910" s="269">
        <v>8.0000049999999998</v>
      </c>
      <c r="K910" s="269">
        <v>364</v>
      </c>
      <c r="L910" s="269">
        <v>9.2395440000000004</v>
      </c>
      <c r="M910" s="269">
        <v>8.1400050000000004</v>
      </c>
    </row>
    <row r="911" spans="1:13" x14ac:dyDescent="0.25">
      <c r="A911" s="270">
        <v>43301</v>
      </c>
      <c r="B911" s="269">
        <v>27</v>
      </c>
      <c r="C911" s="269">
        <v>9.9425849999999993</v>
      </c>
      <c r="D911" s="269">
        <v>7.6995399999999998</v>
      </c>
      <c r="E911" s="269">
        <v>90</v>
      </c>
      <c r="F911" s="269">
        <v>9.8072429999999997</v>
      </c>
      <c r="G911" s="269">
        <v>7.8618220000000001</v>
      </c>
      <c r="H911" s="269">
        <v>181</v>
      </c>
      <c r="I911" s="269">
        <v>9.6133299999999995</v>
      </c>
      <c r="J911" s="269">
        <v>8.0000099999999996</v>
      </c>
      <c r="K911" s="269">
        <v>363</v>
      </c>
      <c r="L911" s="269">
        <v>9.2413209999999992</v>
      </c>
      <c r="M911" s="269">
        <v>8.1417900000000003</v>
      </c>
    </row>
    <row r="912" spans="1:13" x14ac:dyDescent="0.25">
      <c r="A912" s="270">
        <v>43304</v>
      </c>
      <c r="B912" s="269">
        <v>24</v>
      </c>
      <c r="C912" s="269">
        <v>9.9489289999999997</v>
      </c>
      <c r="D912" s="269">
        <v>7.6999750000000002</v>
      </c>
      <c r="E912" s="269">
        <v>87</v>
      </c>
      <c r="F912" s="269">
        <v>9.8126639999999998</v>
      </c>
      <c r="G912" s="269">
        <v>7.8998270000000002</v>
      </c>
      <c r="H912" s="269">
        <v>178</v>
      </c>
      <c r="I912" s="269">
        <v>9.6194959999999998</v>
      </c>
      <c r="J912" s="269">
        <v>7.9999890000000002</v>
      </c>
      <c r="K912" s="269">
        <v>360</v>
      </c>
      <c r="L912" s="269">
        <v>9.2464169999999992</v>
      </c>
      <c r="M912" s="269">
        <v>8.15</v>
      </c>
    </row>
    <row r="913" spans="1:13" x14ac:dyDescent="0.25">
      <c r="A913" s="270">
        <v>43305</v>
      </c>
      <c r="B913" s="269">
        <v>23</v>
      </c>
      <c r="C913" s="269">
        <v>9.9511970000000005</v>
      </c>
      <c r="D913" s="269">
        <v>7.6761929999999996</v>
      </c>
      <c r="E913" s="269">
        <v>86</v>
      </c>
      <c r="F913" s="269">
        <v>9.8150139999999997</v>
      </c>
      <c r="G913" s="269">
        <v>7.8895460000000002</v>
      </c>
      <c r="H913" s="269">
        <v>177</v>
      </c>
      <c r="I913" s="269">
        <v>9.6201869999999996</v>
      </c>
      <c r="J913" s="269">
        <v>8.0299999999999994</v>
      </c>
      <c r="K913" s="269">
        <v>359</v>
      </c>
      <c r="L913" s="269">
        <v>9.2459330000000008</v>
      </c>
      <c r="M913" s="269">
        <v>8.1783789999999996</v>
      </c>
    </row>
    <row r="914" spans="1:13" x14ac:dyDescent="0.25">
      <c r="A914" s="270">
        <v>43306</v>
      </c>
      <c r="B914" s="269">
        <v>22</v>
      </c>
      <c r="C914" s="269">
        <v>9.9533400000000007</v>
      </c>
      <c r="D914" s="269">
        <v>7.6710659999999997</v>
      </c>
      <c r="E914" s="269">
        <v>85</v>
      </c>
      <c r="F914" s="269">
        <v>9.8175690000000007</v>
      </c>
      <c r="G914" s="269">
        <v>7.8700640000000002</v>
      </c>
      <c r="H914" s="269">
        <v>176</v>
      </c>
      <c r="I914" s="269">
        <v>9.6222519999999996</v>
      </c>
      <c r="J914" s="269">
        <v>8.0299949999999995</v>
      </c>
      <c r="K914" s="269">
        <v>358</v>
      </c>
      <c r="L914" s="269">
        <v>9.2485879999999998</v>
      </c>
      <c r="M914" s="269">
        <v>8.1700020000000002</v>
      </c>
    </row>
    <row r="915" spans="1:13" x14ac:dyDescent="0.25">
      <c r="A915" s="270">
        <v>43307</v>
      </c>
      <c r="B915" s="269">
        <v>28</v>
      </c>
      <c r="C915" s="269">
        <v>9.9400680000000001</v>
      </c>
      <c r="D915" s="269">
        <v>7.7520020000000001</v>
      </c>
      <c r="E915" s="269">
        <v>91</v>
      </c>
      <c r="F915" s="269">
        <v>9.8044580000000003</v>
      </c>
      <c r="G915" s="269">
        <v>7.8900100000000002</v>
      </c>
      <c r="H915" s="269">
        <v>175</v>
      </c>
      <c r="I915" s="269">
        <v>9.6252180000000003</v>
      </c>
      <c r="J915" s="269">
        <v>8.0100020000000001</v>
      </c>
      <c r="K915" s="269">
        <v>357</v>
      </c>
      <c r="L915" s="269">
        <v>9.2530260000000002</v>
      </c>
      <c r="M915" s="269">
        <v>8.1405919999999998</v>
      </c>
    </row>
    <row r="916" spans="1:13" x14ac:dyDescent="0.25">
      <c r="A916" s="270">
        <v>43308</v>
      </c>
      <c r="B916" s="269">
        <v>27</v>
      </c>
      <c r="C916" s="269">
        <v>9.9421499999999998</v>
      </c>
      <c r="D916" s="269">
        <v>7.7582149999999999</v>
      </c>
      <c r="E916" s="269">
        <v>90</v>
      </c>
      <c r="F916" s="269">
        <v>9.8065650000000009</v>
      </c>
      <c r="G916" s="269">
        <v>7.890021</v>
      </c>
      <c r="H916" s="269">
        <v>174</v>
      </c>
      <c r="I916" s="269">
        <v>9.6272800000000007</v>
      </c>
      <c r="J916" s="269">
        <v>8.0099970000000003</v>
      </c>
      <c r="K916" s="269">
        <v>356</v>
      </c>
      <c r="L916" s="269">
        <v>9.2541759999999993</v>
      </c>
      <c r="M916" s="269">
        <v>8.1498779999999993</v>
      </c>
    </row>
    <row r="917" spans="1:13" x14ac:dyDescent="0.25">
      <c r="A917" s="270">
        <v>43311</v>
      </c>
      <c r="B917" s="269">
        <v>24</v>
      </c>
      <c r="C917" s="269">
        <v>9.9485329999999994</v>
      </c>
      <c r="D917" s="269">
        <v>7.7599879999999999</v>
      </c>
      <c r="E917" s="269">
        <v>87</v>
      </c>
      <c r="F917" s="269">
        <v>9.8128840000000004</v>
      </c>
      <c r="G917" s="269">
        <v>7.8903730000000003</v>
      </c>
      <c r="H917" s="269">
        <v>171</v>
      </c>
      <c r="I917" s="269">
        <v>9.6341110000000008</v>
      </c>
      <c r="J917" s="269">
        <v>7.9954720000000004</v>
      </c>
      <c r="K917" s="269">
        <v>353</v>
      </c>
      <c r="L917" s="269">
        <v>9.2600949999999997</v>
      </c>
      <c r="M917" s="269">
        <v>8.1486999999999998</v>
      </c>
    </row>
    <row r="918" spans="1:13" x14ac:dyDescent="0.25">
      <c r="A918" s="270">
        <v>43312</v>
      </c>
      <c r="B918" s="269">
        <v>23</v>
      </c>
      <c r="C918" s="269">
        <v>9.9506340000000009</v>
      </c>
      <c r="D918" s="269">
        <v>7.7651859999999999</v>
      </c>
      <c r="E918" s="269">
        <v>86</v>
      </c>
      <c r="F918" s="269">
        <v>9.8149409999999992</v>
      </c>
      <c r="G918" s="269">
        <v>7.8927180000000003</v>
      </c>
      <c r="H918" s="269">
        <v>170</v>
      </c>
      <c r="I918" s="269">
        <v>9.6360709999999994</v>
      </c>
      <c r="J918" s="269">
        <v>7.997795</v>
      </c>
      <c r="K918" s="269">
        <v>352</v>
      </c>
      <c r="L918" s="269">
        <v>9.2623460000000009</v>
      </c>
      <c r="M918" s="269">
        <v>8.1450080000000007</v>
      </c>
    </row>
    <row r="919" spans="1:13" x14ac:dyDescent="0.25">
      <c r="A919" s="270">
        <v>43313</v>
      </c>
      <c r="B919" s="269">
        <v>22</v>
      </c>
      <c r="C919" s="269">
        <v>9.9527249999999992</v>
      </c>
      <c r="D919" s="269">
        <v>7.7726540000000002</v>
      </c>
      <c r="E919" s="269">
        <v>85</v>
      </c>
      <c r="F919" s="269">
        <v>9.8170490000000008</v>
      </c>
      <c r="G919" s="269">
        <v>7.8929150000000003</v>
      </c>
      <c r="H919" s="269">
        <v>169</v>
      </c>
      <c r="I919" s="269">
        <v>9.6377400000000009</v>
      </c>
      <c r="J919" s="269">
        <v>8.0068370000000009</v>
      </c>
      <c r="K919" s="269">
        <v>351</v>
      </c>
      <c r="L919" s="269">
        <v>9.2639420000000001</v>
      </c>
      <c r="M919" s="269">
        <v>8.1491369999999996</v>
      </c>
    </row>
    <row r="920" spans="1:13" x14ac:dyDescent="0.25">
      <c r="A920" s="270">
        <v>43314</v>
      </c>
      <c r="B920" s="269">
        <v>28</v>
      </c>
      <c r="C920" s="269">
        <v>9.9396710000000006</v>
      </c>
      <c r="D920" s="269">
        <v>7.8036640000000004</v>
      </c>
      <c r="E920" s="269">
        <v>91</v>
      </c>
      <c r="F920" s="269">
        <v>9.8056520000000003</v>
      </c>
      <c r="G920" s="269">
        <v>7.840878</v>
      </c>
      <c r="H920" s="269">
        <v>182</v>
      </c>
      <c r="I920" s="269">
        <v>9.6139620000000008</v>
      </c>
      <c r="J920" s="269">
        <v>7.9425280000000003</v>
      </c>
      <c r="K920" s="269">
        <v>350</v>
      </c>
      <c r="L920" s="269">
        <v>9.2715029999999992</v>
      </c>
      <c r="M920" s="269">
        <v>8.0818739999999991</v>
      </c>
    </row>
    <row r="921" spans="1:13" x14ac:dyDescent="0.25">
      <c r="A921" s="270">
        <v>43315</v>
      </c>
      <c r="B921" s="269">
        <v>27</v>
      </c>
      <c r="C921" s="269">
        <v>9.9418399999999991</v>
      </c>
      <c r="D921" s="269">
        <v>7.8000319999999999</v>
      </c>
      <c r="E921" s="269">
        <v>90</v>
      </c>
      <c r="F921" s="269">
        <v>9.8075030000000005</v>
      </c>
      <c r="G921" s="269">
        <v>7.8510099999999996</v>
      </c>
      <c r="H921" s="269">
        <v>181</v>
      </c>
      <c r="I921" s="269">
        <v>9.6156539999999993</v>
      </c>
      <c r="J921" s="269">
        <v>7.9500060000000001</v>
      </c>
      <c r="K921" s="269">
        <v>349</v>
      </c>
      <c r="L921" s="269">
        <v>9.2742109999999993</v>
      </c>
      <c r="M921" s="269">
        <v>8.0725449999999999</v>
      </c>
    </row>
    <row r="922" spans="1:13" x14ac:dyDescent="0.25">
      <c r="A922" s="270">
        <v>43318</v>
      </c>
      <c r="B922" s="269">
        <v>24</v>
      </c>
      <c r="C922" s="269">
        <v>9.9481560000000009</v>
      </c>
      <c r="D922" s="269">
        <v>7.8171270000000002</v>
      </c>
      <c r="E922" s="269">
        <v>87</v>
      </c>
      <c r="F922" s="269">
        <v>9.8135750000000002</v>
      </c>
      <c r="G922" s="269">
        <v>7.8606809999999996</v>
      </c>
      <c r="H922" s="269">
        <v>178</v>
      </c>
      <c r="I922" s="269">
        <v>9.6218179999999993</v>
      </c>
      <c r="J922" s="269">
        <v>7.9492510000000003</v>
      </c>
      <c r="K922" s="269">
        <v>346</v>
      </c>
      <c r="L922" s="269">
        <v>9.2807879999999994</v>
      </c>
      <c r="M922" s="269">
        <v>8.063034</v>
      </c>
    </row>
    <row r="923" spans="1:13" x14ac:dyDescent="0.25">
      <c r="A923" s="270">
        <v>43319</v>
      </c>
      <c r="B923" s="269">
        <v>23</v>
      </c>
      <c r="C923" s="269">
        <v>9.9504169999999998</v>
      </c>
      <c r="D923" s="269">
        <v>7.7994899999999996</v>
      </c>
      <c r="E923" s="269">
        <v>86</v>
      </c>
      <c r="F923" s="269">
        <v>9.8151799999999998</v>
      </c>
      <c r="G923" s="269">
        <v>7.8823319999999999</v>
      </c>
      <c r="H923" s="269">
        <v>177</v>
      </c>
      <c r="I923" s="269">
        <v>9.6238290000000006</v>
      </c>
      <c r="J923" s="269">
        <v>7.9499909999999998</v>
      </c>
      <c r="K923" s="269">
        <v>345</v>
      </c>
      <c r="L923" s="269">
        <v>9.2821420000000003</v>
      </c>
      <c r="M923" s="269">
        <v>8.0700040000000008</v>
      </c>
    </row>
    <row r="924" spans="1:13" x14ac:dyDescent="0.25">
      <c r="A924" s="270">
        <v>43320</v>
      </c>
      <c r="B924" s="269">
        <v>22</v>
      </c>
      <c r="C924" s="269">
        <v>9.9525799999999993</v>
      </c>
      <c r="D924" s="269">
        <v>7.796608</v>
      </c>
      <c r="E924" s="269">
        <v>85</v>
      </c>
      <c r="F924" s="269">
        <v>9.8177959999999995</v>
      </c>
      <c r="G924" s="269">
        <v>7.8600890000000003</v>
      </c>
      <c r="H924" s="269">
        <v>176</v>
      </c>
      <c r="I924" s="269">
        <v>9.6262860000000003</v>
      </c>
      <c r="J924" s="269">
        <v>7.9409130000000001</v>
      </c>
      <c r="K924" s="269">
        <v>344</v>
      </c>
      <c r="L924" s="269">
        <v>9.2845600000000008</v>
      </c>
      <c r="M924" s="269">
        <v>8.0641010000000009</v>
      </c>
    </row>
    <row r="925" spans="1:13" x14ac:dyDescent="0.25">
      <c r="A925" s="270">
        <v>43321</v>
      </c>
      <c r="B925" s="269">
        <v>28</v>
      </c>
      <c r="C925" s="269">
        <v>9.9400069999999996</v>
      </c>
      <c r="D925" s="269">
        <v>7.7599400000000003</v>
      </c>
      <c r="E925" s="269">
        <v>91</v>
      </c>
      <c r="F925" s="269">
        <v>9.8046640000000007</v>
      </c>
      <c r="G925" s="269">
        <v>7.8815330000000001</v>
      </c>
      <c r="H925" s="269">
        <v>175</v>
      </c>
      <c r="I925" s="269">
        <v>9.6277500000000007</v>
      </c>
      <c r="J925" s="269">
        <v>7.9537940000000003</v>
      </c>
      <c r="K925" s="269">
        <v>343</v>
      </c>
      <c r="L925" s="269">
        <v>9.2851850000000002</v>
      </c>
      <c r="M925" s="269">
        <v>8.0800020000000004</v>
      </c>
    </row>
    <row r="926" spans="1:13" x14ac:dyDescent="0.25">
      <c r="A926" s="270">
        <v>43322</v>
      </c>
      <c r="B926" s="269">
        <v>27</v>
      </c>
      <c r="C926" s="269">
        <v>9.9420750000000009</v>
      </c>
      <c r="D926" s="269">
        <v>7.7683309999999999</v>
      </c>
      <c r="E926" s="269">
        <v>90</v>
      </c>
      <c r="F926" s="269">
        <v>9.8065219999999993</v>
      </c>
      <c r="G926" s="269">
        <v>7.8918090000000003</v>
      </c>
      <c r="H926" s="269">
        <v>174</v>
      </c>
      <c r="I926" s="269">
        <v>9.6290720000000007</v>
      </c>
      <c r="J926" s="269">
        <v>7.970002</v>
      </c>
      <c r="K926" s="269">
        <v>342</v>
      </c>
      <c r="L926" s="269">
        <v>9.2830929999999992</v>
      </c>
      <c r="M926" s="269">
        <v>8.1291759999999993</v>
      </c>
    </row>
    <row r="927" spans="1:13" x14ac:dyDescent="0.25">
      <c r="A927" s="270">
        <v>43325</v>
      </c>
      <c r="B927" s="269">
        <v>24</v>
      </c>
      <c r="C927" s="269">
        <v>9.9486650000000001</v>
      </c>
      <c r="D927" s="269">
        <v>7.7399829999999996</v>
      </c>
      <c r="E927" s="269">
        <v>87</v>
      </c>
      <c r="F927" s="269">
        <v>9.8124610000000008</v>
      </c>
      <c r="G927" s="269">
        <v>7.9085510000000001</v>
      </c>
      <c r="H927" s="269">
        <v>171</v>
      </c>
      <c r="I927" s="269">
        <v>9.6362190000000005</v>
      </c>
      <c r="J927" s="269">
        <v>7.9476680000000002</v>
      </c>
      <c r="K927" s="269">
        <v>339</v>
      </c>
      <c r="L927" s="269">
        <v>9.2871550000000003</v>
      </c>
      <c r="M927" s="269">
        <v>8.1510809999999996</v>
      </c>
    </row>
    <row r="928" spans="1:13" x14ac:dyDescent="0.25">
      <c r="A928" s="270">
        <v>43326</v>
      </c>
      <c r="B928" s="269">
        <v>23</v>
      </c>
      <c r="C928" s="269">
        <v>9.9508240000000008</v>
      </c>
      <c r="D928" s="269">
        <v>7.7351510000000001</v>
      </c>
      <c r="E928" s="269">
        <v>86</v>
      </c>
      <c r="F928" s="269">
        <v>9.814902</v>
      </c>
      <c r="G928" s="269">
        <v>7.894412</v>
      </c>
      <c r="H928" s="269">
        <v>170</v>
      </c>
      <c r="I928" s="269">
        <v>9.6380300000000005</v>
      </c>
      <c r="J928" s="269">
        <v>7.9531260000000001</v>
      </c>
      <c r="K928" s="269">
        <v>338</v>
      </c>
      <c r="L928" s="269">
        <v>9.2891169999999992</v>
      </c>
      <c r="M928" s="269">
        <v>8.1509739999999997</v>
      </c>
    </row>
    <row r="929" spans="1:13" x14ac:dyDescent="0.25">
      <c r="A929" s="270">
        <v>43327</v>
      </c>
      <c r="B929" s="269">
        <v>22</v>
      </c>
      <c r="C929" s="269">
        <v>9.9529230000000002</v>
      </c>
      <c r="D929" s="269">
        <v>7.7399459999999998</v>
      </c>
      <c r="E929" s="269">
        <v>85</v>
      </c>
      <c r="F929" s="269">
        <v>9.8170780000000004</v>
      </c>
      <c r="G929" s="269">
        <v>7.8916399999999998</v>
      </c>
      <c r="H929" s="269">
        <v>169</v>
      </c>
      <c r="I929" s="269">
        <v>9.6388759999999998</v>
      </c>
      <c r="J929" s="269">
        <v>7.9807880000000004</v>
      </c>
      <c r="K929" s="269">
        <v>337</v>
      </c>
      <c r="L929" s="269">
        <v>9.2846890000000002</v>
      </c>
      <c r="M929" s="269">
        <v>8.2300059999999995</v>
      </c>
    </row>
    <row r="930" spans="1:13" x14ac:dyDescent="0.25">
      <c r="A930" s="270">
        <v>43328</v>
      </c>
      <c r="B930" s="269">
        <v>28</v>
      </c>
      <c r="C930" s="269">
        <v>9.9402650000000001</v>
      </c>
      <c r="D930" s="269">
        <v>7.7263679999999999</v>
      </c>
      <c r="E930" s="269">
        <v>91</v>
      </c>
      <c r="F930" s="269">
        <v>9.8042420000000003</v>
      </c>
      <c r="G930" s="269">
        <v>7.8989000000000003</v>
      </c>
      <c r="H930" s="269">
        <v>182</v>
      </c>
      <c r="I930" s="269">
        <v>9.6074599999999997</v>
      </c>
      <c r="J930" s="269">
        <v>8.0817689999999995</v>
      </c>
      <c r="K930" s="269">
        <v>336</v>
      </c>
      <c r="L930" s="269">
        <v>9.2875460000000007</v>
      </c>
      <c r="M930" s="269">
        <v>8.2190019999999997</v>
      </c>
    </row>
    <row r="931" spans="1:13" x14ac:dyDescent="0.25">
      <c r="A931" s="270">
        <v>43329</v>
      </c>
      <c r="B931" s="269">
        <v>27</v>
      </c>
      <c r="C931" s="269">
        <v>9.9424580000000002</v>
      </c>
      <c r="D931" s="269">
        <v>7.7166699999999997</v>
      </c>
      <c r="E931" s="269">
        <v>90</v>
      </c>
      <c r="F931" s="269">
        <v>9.806597</v>
      </c>
      <c r="G931" s="269">
        <v>7.8886900000000004</v>
      </c>
      <c r="H931" s="269">
        <v>181</v>
      </c>
      <c r="I931" s="269">
        <v>9.6091499999999996</v>
      </c>
      <c r="J931" s="269">
        <v>8.0900099999999995</v>
      </c>
      <c r="K931" s="269">
        <v>335</v>
      </c>
      <c r="L931" s="269">
        <v>9.2900150000000004</v>
      </c>
      <c r="M931" s="269">
        <v>8.2127850000000002</v>
      </c>
    </row>
    <row r="932" spans="1:13" x14ac:dyDescent="0.25">
      <c r="A932" s="270">
        <v>43332</v>
      </c>
      <c r="B932" s="269">
        <v>24</v>
      </c>
      <c r="C932" s="269">
        <v>9.9488420000000009</v>
      </c>
      <c r="D932" s="269">
        <v>7.7131590000000001</v>
      </c>
      <c r="E932" s="269">
        <v>87</v>
      </c>
      <c r="F932" s="269">
        <v>9.812837</v>
      </c>
      <c r="G932" s="269">
        <v>7.8923920000000001</v>
      </c>
      <c r="H932" s="269">
        <v>178</v>
      </c>
      <c r="I932" s="269">
        <v>9.6153790000000008</v>
      </c>
      <c r="J932" s="269">
        <v>8.0900099999999995</v>
      </c>
      <c r="K932" s="269">
        <v>332</v>
      </c>
      <c r="L932" s="269">
        <v>9.2953499999999991</v>
      </c>
      <c r="M932" s="269">
        <v>8.2200059999999997</v>
      </c>
    </row>
    <row r="933" spans="1:13" x14ac:dyDescent="0.25">
      <c r="A933" s="270">
        <v>43333</v>
      </c>
      <c r="B933" s="269">
        <v>23</v>
      </c>
      <c r="C933" s="269">
        <v>9.9511079999999996</v>
      </c>
      <c r="D933" s="269">
        <v>7.6902600000000003</v>
      </c>
      <c r="E933" s="269">
        <v>86</v>
      </c>
      <c r="F933" s="269">
        <v>9.8152340000000002</v>
      </c>
      <c r="G933" s="269">
        <v>7.8799859999999997</v>
      </c>
      <c r="H933" s="269">
        <v>177</v>
      </c>
      <c r="I933" s="269">
        <v>9.6183669999999992</v>
      </c>
      <c r="J933" s="269">
        <v>8.0700050000000001</v>
      </c>
      <c r="K933" s="269">
        <v>331</v>
      </c>
      <c r="L933" s="269">
        <v>9.3005080000000007</v>
      </c>
      <c r="M933" s="269">
        <v>8.1799490000000006</v>
      </c>
    </row>
    <row r="934" spans="1:13" x14ac:dyDescent="0.25">
      <c r="A934" s="270">
        <v>43334</v>
      </c>
      <c r="B934" s="269">
        <v>22</v>
      </c>
      <c r="C934" s="269">
        <v>9.9533240000000003</v>
      </c>
      <c r="D934" s="269">
        <v>7.6737089999999997</v>
      </c>
      <c r="E934" s="269">
        <v>85</v>
      </c>
      <c r="F934" s="269">
        <v>9.8173429999999993</v>
      </c>
      <c r="G934" s="269">
        <v>7.8799950000000001</v>
      </c>
      <c r="H934" s="269">
        <v>176</v>
      </c>
      <c r="I934" s="269">
        <v>9.6224460000000001</v>
      </c>
      <c r="J934" s="269">
        <v>8.0257090000000009</v>
      </c>
      <c r="K934" s="269">
        <v>330</v>
      </c>
      <c r="L934" s="269">
        <v>9.3077179999999995</v>
      </c>
      <c r="M934" s="269">
        <v>8.1138759999999994</v>
      </c>
    </row>
    <row r="935" spans="1:13" x14ac:dyDescent="0.25">
      <c r="A935" s="270">
        <v>43335</v>
      </c>
      <c r="B935" s="269">
        <v>28</v>
      </c>
      <c r="C935" s="269">
        <v>9.940315</v>
      </c>
      <c r="D935" s="269">
        <v>7.719862</v>
      </c>
      <c r="E935" s="269">
        <v>91</v>
      </c>
      <c r="F935" s="269">
        <v>9.8044089999999997</v>
      </c>
      <c r="G935" s="269">
        <v>7.8920269999999997</v>
      </c>
      <c r="H935" s="269">
        <v>175</v>
      </c>
      <c r="I935" s="269">
        <v>9.6243079999999992</v>
      </c>
      <c r="J935" s="269">
        <v>8.0302100000000003</v>
      </c>
      <c r="K935" s="269">
        <v>329</v>
      </c>
      <c r="L935" s="269">
        <v>9.3091229999999996</v>
      </c>
      <c r="M935" s="269">
        <v>8.1207949999999993</v>
      </c>
    </row>
    <row r="936" spans="1:13" x14ac:dyDescent="0.25">
      <c r="A936" s="270">
        <v>43336</v>
      </c>
      <c r="B936" s="269">
        <v>27</v>
      </c>
      <c r="C936" s="269">
        <v>9.9426559999999995</v>
      </c>
      <c r="D936" s="269">
        <v>7.6899639999999998</v>
      </c>
      <c r="E936" s="269">
        <v>90</v>
      </c>
      <c r="F936" s="269">
        <v>9.8065689999999996</v>
      </c>
      <c r="G936" s="269">
        <v>7.8898539999999997</v>
      </c>
      <c r="H936" s="269">
        <v>174</v>
      </c>
      <c r="I936" s="269">
        <v>9.6269019999999994</v>
      </c>
      <c r="J936" s="269">
        <v>8.0184350000000002</v>
      </c>
      <c r="K936" s="269">
        <v>328</v>
      </c>
      <c r="L936" s="269">
        <v>9.3109900000000003</v>
      </c>
      <c r="M936" s="269">
        <v>8.1219129999999993</v>
      </c>
    </row>
    <row r="937" spans="1:13" x14ac:dyDescent="0.25">
      <c r="A937" s="270">
        <v>43339</v>
      </c>
      <c r="B937" s="269">
        <v>24</v>
      </c>
      <c r="C937" s="269">
        <v>9.949192</v>
      </c>
      <c r="D937" s="269">
        <v>7.66012</v>
      </c>
      <c r="E937" s="269">
        <v>87</v>
      </c>
      <c r="F937" s="269">
        <v>9.8129620000000006</v>
      </c>
      <c r="G937" s="269">
        <v>7.8870209999999998</v>
      </c>
      <c r="H937" s="269">
        <v>171</v>
      </c>
      <c r="I937" s="269">
        <v>9.6334020000000002</v>
      </c>
      <c r="J937" s="269">
        <v>8.0115549999999995</v>
      </c>
      <c r="K937" s="269">
        <v>325</v>
      </c>
      <c r="L937" s="269">
        <v>9.3170110000000008</v>
      </c>
      <c r="M937" s="269">
        <v>8.1200039999999998</v>
      </c>
    </row>
    <row r="938" spans="1:13" x14ac:dyDescent="0.25">
      <c r="A938" s="270">
        <v>43340</v>
      </c>
      <c r="B938" s="269">
        <v>23</v>
      </c>
      <c r="C938" s="269">
        <v>9.9513020000000001</v>
      </c>
      <c r="D938" s="269">
        <v>7.6595959999999996</v>
      </c>
      <c r="E938" s="269">
        <v>86</v>
      </c>
      <c r="F938" s="269">
        <v>9.8150169999999992</v>
      </c>
      <c r="G938" s="269">
        <v>7.8894149999999996</v>
      </c>
      <c r="H938" s="269">
        <v>170</v>
      </c>
      <c r="I938" s="269">
        <v>9.6355000000000004</v>
      </c>
      <c r="J938" s="269">
        <v>8.0108180000000004</v>
      </c>
      <c r="K938" s="269">
        <v>324</v>
      </c>
      <c r="L938" s="269">
        <v>9.3174069999999993</v>
      </c>
      <c r="M938" s="269">
        <v>8.1399969999999993</v>
      </c>
    </row>
    <row r="939" spans="1:13" x14ac:dyDescent="0.25">
      <c r="A939" s="270">
        <v>43341</v>
      </c>
      <c r="B939" s="269">
        <v>22</v>
      </c>
      <c r="C939" s="269">
        <v>9.9533670000000001</v>
      </c>
      <c r="D939" s="269">
        <v>7.6666059999999998</v>
      </c>
      <c r="E939" s="269">
        <v>85</v>
      </c>
      <c r="F939" s="269">
        <v>9.8172479999999993</v>
      </c>
      <c r="G939" s="269">
        <v>7.884169</v>
      </c>
      <c r="H939" s="269">
        <v>169</v>
      </c>
      <c r="I939" s="269">
        <v>9.6379560000000009</v>
      </c>
      <c r="J939" s="269">
        <v>8.0018829999999994</v>
      </c>
      <c r="K939" s="269">
        <v>323</v>
      </c>
      <c r="L939" s="269">
        <v>9.3196879999999993</v>
      </c>
      <c r="M939" s="269">
        <v>8.1359209999999997</v>
      </c>
    </row>
    <row r="940" spans="1:13" x14ac:dyDescent="0.25">
      <c r="A940" s="270">
        <v>43342</v>
      </c>
      <c r="B940" s="269">
        <v>28</v>
      </c>
      <c r="C940" s="269">
        <v>9.9403810000000004</v>
      </c>
      <c r="D940" s="269">
        <v>7.7112740000000004</v>
      </c>
      <c r="E940" s="269">
        <v>91</v>
      </c>
      <c r="F940" s="269">
        <v>9.8044840000000004</v>
      </c>
      <c r="G940" s="269">
        <v>7.8889399999999998</v>
      </c>
      <c r="H940" s="269">
        <v>182</v>
      </c>
      <c r="I940" s="269">
        <v>9.6099589999999999</v>
      </c>
      <c r="J940" s="269">
        <v>8.0282309999999999</v>
      </c>
      <c r="K940" s="269">
        <v>322</v>
      </c>
      <c r="L940" s="269">
        <v>9.3220829999999992</v>
      </c>
      <c r="M940" s="269">
        <v>8.1303680000000007</v>
      </c>
    </row>
    <row r="941" spans="1:13" x14ac:dyDescent="0.25">
      <c r="A941" s="270">
        <v>43343</v>
      </c>
      <c r="B941" s="269">
        <v>27</v>
      </c>
      <c r="C941" s="269">
        <v>9.9425349999999995</v>
      </c>
      <c r="D941" s="269">
        <v>7.7062840000000001</v>
      </c>
      <c r="E941" s="269">
        <v>90</v>
      </c>
      <c r="F941" s="269">
        <v>9.8063649999999996</v>
      </c>
      <c r="G941" s="269">
        <v>7.898339</v>
      </c>
      <c r="H941" s="269">
        <v>181</v>
      </c>
      <c r="I941" s="269">
        <v>9.6124010000000002</v>
      </c>
      <c r="J941" s="269">
        <v>8.0200060000000004</v>
      </c>
      <c r="K941" s="269">
        <v>321</v>
      </c>
      <c r="L941" s="269">
        <v>9.3246590000000005</v>
      </c>
      <c r="M941" s="269">
        <v>8.1224609999999995</v>
      </c>
    </row>
    <row r="942" spans="1:13" x14ac:dyDescent="0.25">
      <c r="A942" s="270">
        <v>43346</v>
      </c>
      <c r="B942" s="269">
        <v>24</v>
      </c>
      <c r="C942" s="269">
        <v>9.9488489999999992</v>
      </c>
      <c r="D942" s="269">
        <v>7.7120980000000001</v>
      </c>
      <c r="E942" s="269">
        <v>87</v>
      </c>
      <c r="F942" s="269">
        <v>9.8128930000000008</v>
      </c>
      <c r="G942" s="269">
        <v>7.8899860000000004</v>
      </c>
      <c r="H942" s="269">
        <v>178</v>
      </c>
      <c r="I942" s="269">
        <v>9.6187959999999997</v>
      </c>
      <c r="J942" s="269">
        <v>8.0152900000000002</v>
      </c>
      <c r="K942" s="269">
        <v>318</v>
      </c>
      <c r="L942" s="269">
        <v>9.3307040000000008</v>
      </c>
      <c r="M942" s="269">
        <v>8.1204330000000002</v>
      </c>
    </row>
    <row r="943" spans="1:13" x14ac:dyDescent="0.25">
      <c r="A943" s="270">
        <v>43347</v>
      </c>
      <c r="B943" s="269">
        <v>23</v>
      </c>
      <c r="C943" s="269">
        <v>9.9510459999999998</v>
      </c>
      <c r="D943" s="269">
        <v>7.7000599999999997</v>
      </c>
      <c r="E943" s="269">
        <v>86</v>
      </c>
      <c r="F943" s="269">
        <v>9.8143460000000005</v>
      </c>
      <c r="G943" s="269">
        <v>7.9185739999999996</v>
      </c>
      <c r="H943" s="269">
        <v>177</v>
      </c>
      <c r="I943" s="269">
        <v>9.6174579999999992</v>
      </c>
      <c r="J943" s="269">
        <v>8.0899909999999995</v>
      </c>
      <c r="K943" s="269">
        <v>317</v>
      </c>
      <c r="L943" s="269">
        <v>9.3297070000000009</v>
      </c>
      <c r="M943" s="269">
        <v>8.1590559999999996</v>
      </c>
    </row>
    <row r="944" spans="1:13" x14ac:dyDescent="0.25">
      <c r="A944" s="270">
        <v>43348</v>
      </c>
      <c r="B944" s="269">
        <v>22</v>
      </c>
      <c r="C944" s="269">
        <v>9.9531969999999994</v>
      </c>
      <c r="D944" s="269">
        <v>7.6946859999999999</v>
      </c>
      <c r="E944" s="269">
        <v>85</v>
      </c>
      <c r="F944" s="269">
        <v>9.8166569999999993</v>
      </c>
      <c r="G944" s="269">
        <v>7.9101419999999996</v>
      </c>
      <c r="H944" s="269">
        <v>176</v>
      </c>
      <c r="I944" s="269">
        <v>9.6208939999999998</v>
      </c>
      <c r="J944" s="269">
        <v>8.06</v>
      </c>
      <c r="K944" s="269">
        <v>316</v>
      </c>
      <c r="L944" s="269">
        <v>9.3328179999999996</v>
      </c>
      <c r="M944" s="269">
        <v>8.1441719999999993</v>
      </c>
    </row>
    <row r="945" spans="1:13" x14ac:dyDescent="0.25">
      <c r="A945" s="270">
        <v>43349</v>
      </c>
      <c r="B945" s="269">
        <v>28</v>
      </c>
      <c r="C945" s="269">
        <v>9.9406839999999992</v>
      </c>
      <c r="D945" s="269">
        <v>7.6718489999999999</v>
      </c>
      <c r="E945" s="269">
        <v>91</v>
      </c>
      <c r="F945" s="269">
        <v>9.8038650000000001</v>
      </c>
      <c r="G945" s="269">
        <v>7.9144160000000001</v>
      </c>
      <c r="H945" s="269">
        <v>175</v>
      </c>
      <c r="I945" s="269">
        <v>9.6232860000000002</v>
      </c>
      <c r="J945" s="269">
        <v>8.0529100000000007</v>
      </c>
      <c r="K945" s="269">
        <v>315</v>
      </c>
      <c r="L945" s="269">
        <v>9.3358699999999999</v>
      </c>
      <c r="M945" s="269">
        <v>8.1299939999999999</v>
      </c>
    </row>
    <row r="946" spans="1:13" x14ac:dyDescent="0.25">
      <c r="A946" s="270">
        <v>43350</v>
      </c>
      <c r="B946" s="269">
        <v>27</v>
      </c>
      <c r="C946" s="269">
        <v>9.9425709999999992</v>
      </c>
      <c r="D946" s="269">
        <v>7.7014290000000001</v>
      </c>
      <c r="E946" s="269">
        <v>90</v>
      </c>
      <c r="F946" s="269">
        <v>9.8057259999999999</v>
      </c>
      <c r="G946" s="269">
        <v>7.9249210000000003</v>
      </c>
      <c r="H946" s="269">
        <v>174</v>
      </c>
      <c r="I946" s="269">
        <v>9.6246019999999994</v>
      </c>
      <c r="J946" s="269">
        <v>8.0697939999999999</v>
      </c>
      <c r="K946" s="269">
        <v>314</v>
      </c>
      <c r="L946" s="269">
        <v>9.3361689999999999</v>
      </c>
      <c r="M946" s="269">
        <v>8.1519530000000007</v>
      </c>
    </row>
    <row r="947" spans="1:13" x14ac:dyDescent="0.25">
      <c r="A947" s="270">
        <v>43353</v>
      </c>
      <c r="B947" s="269">
        <v>24</v>
      </c>
      <c r="C947" s="269">
        <v>9.9488699999999994</v>
      </c>
      <c r="D947" s="269">
        <v>7.7089160000000003</v>
      </c>
      <c r="E947" s="269">
        <v>87</v>
      </c>
      <c r="F947" s="269">
        <v>9.8119619999999994</v>
      </c>
      <c r="G947" s="269">
        <v>7.9299970000000002</v>
      </c>
      <c r="H947" s="269">
        <v>171</v>
      </c>
      <c r="I947" s="269">
        <v>9.6292179999999998</v>
      </c>
      <c r="J947" s="269">
        <v>8.1065120000000004</v>
      </c>
      <c r="K947" s="269">
        <v>311</v>
      </c>
      <c r="L947" s="269">
        <v>9.3384529999999994</v>
      </c>
      <c r="M947" s="269">
        <v>8.2002649999999999</v>
      </c>
    </row>
    <row r="948" spans="1:13" x14ac:dyDescent="0.25">
      <c r="A948" s="270">
        <v>43354</v>
      </c>
      <c r="B948" s="269">
        <v>23</v>
      </c>
      <c r="C948" s="269">
        <v>9.9513160000000003</v>
      </c>
      <c r="D948" s="269">
        <v>7.6573840000000004</v>
      </c>
      <c r="E948" s="269">
        <v>86</v>
      </c>
      <c r="F948" s="269">
        <v>9.8147730000000006</v>
      </c>
      <c r="G948" s="269">
        <v>7.9000180000000002</v>
      </c>
      <c r="H948" s="269">
        <v>170</v>
      </c>
      <c r="I948" s="269">
        <v>9.6313750000000002</v>
      </c>
      <c r="J948" s="269">
        <v>8.1049450000000007</v>
      </c>
      <c r="K948" s="269">
        <v>310</v>
      </c>
      <c r="L948" s="269">
        <v>9.3389570000000006</v>
      </c>
      <c r="M948" s="269">
        <v>8.2200059999999997</v>
      </c>
    </row>
    <row r="949" spans="1:13" x14ac:dyDescent="0.25">
      <c r="A949" s="270">
        <v>43355</v>
      </c>
      <c r="B949" s="269">
        <v>22</v>
      </c>
      <c r="C949" s="269">
        <v>9.9534140000000004</v>
      </c>
      <c r="D949" s="269">
        <v>7.6588430000000001</v>
      </c>
      <c r="E949" s="269">
        <v>85</v>
      </c>
      <c r="F949" s="269">
        <v>9.8171029999999995</v>
      </c>
      <c r="G949" s="269">
        <v>7.8905419999999999</v>
      </c>
      <c r="H949" s="269">
        <v>169</v>
      </c>
      <c r="I949" s="269">
        <v>9.6349350000000005</v>
      </c>
      <c r="J949" s="269">
        <v>8.0711829999999996</v>
      </c>
      <c r="K949" s="269">
        <v>309</v>
      </c>
      <c r="L949" s="269">
        <v>9.3437079999999995</v>
      </c>
      <c r="M949" s="269">
        <v>8.1831759999999996</v>
      </c>
    </row>
    <row r="950" spans="1:13" x14ac:dyDescent="0.25">
      <c r="A950" s="270">
        <v>43356</v>
      </c>
      <c r="B950" s="269">
        <v>28</v>
      </c>
      <c r="C950" s="269">
        <v>9.9405929999999998</v>
      </c>
      <c r="D950" s="269">
        <v>7.6836890000000002</v>
      </c>
      <c r="E950" s="269">
        <v>91</v>
      </c>
      <c r="F950" s="269">
        <v>9.8049440000000008</v>
      </c>
      <c r="G950" s="269">
        <v>7.8700099999999997</v>
      </c>
      <c r="H950" s="269">
        <v>182</v>
      </c>
      <c r="I950" s="269">
        <v>9.6080089999999991</v>
      </c>
      <c r="J950" s="269">
        <v>8.0700050000000001</v>
      </c>
      <c r="K950" s="269">
        <v>364</v>
      </c>
      <c r="L950" s="269">
        <v>9.2362040000000007</v>
      </c>
      <c r="M950" s="269">
        <v>8.1787130000000001</v>
      </c>
    </row>
    <row r="951" spans="1:13" x14ac:dyDescent="0.25">
      <c r="A951" s="270">
        <v>43357</v>
      </c>
      <c r="B951" s="269">
        <v>27</v>
      </c>
      <c r="C951" s="269">
        <v>9.9426039999999993</v>
      </c>
      <c r="D951" s="269">
        <v>7.6969779999999997</v>
      </c>
      <c r="E951" s="269">
        <v>90</v>
      </c>
      <c r="F951" s="269">
        <v>9.806184</v>
      </c>
      <c r="G951" s="269">
        <v>7.9058679999999999</v>
      </c>
      <c r="H951" s="269">
        <v>181</v>
      </c>
      <c r="I951" s="269">
        <v>9.6100019999999997</v>
      </c>
      <c r="J951" s="269">
        <v>8.0716590000000004</v>
      </c>
      <c r="K951" s="269">
        <v>363</v>
      </c>
      <c r="L951" s="269">
        <v>9.2380270000000007</v>
      </c>
      <c r="M951" s="269">
        <v>8.1800549999999994</v>
      </c>
    </row>
    <row r="952" spans="1:13" x14ac:dyDescent="0.25">
      <c r="A952" s="270">
        <v>43360</v>
      </c>
      <c r="B952" s="269">
        <v>24</v>
      </c>
      <c r="C952" s="269">
        <v>9.9490800000000004</v>
      </c>
      <c r="D952" s="269">
        <v>7.677092</v>
      </c>
      <c r="E952" s="269">
        <v>87</v>
      </c>
      <c r="F952" s="269">
        <v>9.8122930000000004</v>
      </c>
      <c r="G952" s="269">
        <v>7.9157710000000003</v>
      </c>
      <c r="H952" s="269">
        <v>178</v>
      </c>
      <c r="I952" s="269">
        <v>9.6162600000000005</v>
      </c>
      <c r="J952" s="269">
        <v>8.0707400000000007</v>
      </c>
      <c r="K952" s="269">
        <v>360</v>
      </c>
      <c r="L952" s="269">
        <v>9.2434089999999998</v>
      </c>
      <c r="M952" s="269">
        <v>8.1851939999999992</v>
      </c>
    </row>
    <row r="953" spans="1:13" x14ac:dyDescent="0.25">
      <c r="A953" s="270">
        <v>43361</v>
      </c>
      <c r="B953" s="269">
        <v>23</v>
      </c>
      <c r="C953" s="269">
        <v>9.9514750000000003</v>
      </c>
      <c r="D953" s="269">
        <v>7.6322530000000004</v>
      </c>
      <c r="E953" s="269">
        <v>86</v>
      </c>
      <c r="F953" s="269">
        <v>9.8145299999999995</v>
      </c>
      <c r="G953" s="269">
        <v>7.9105780000000001</v>
      </c>
      <c r="H953" s="269">
        <v>177</v>
      </c>
      <c r="I953" s="269">
        <v>9.6186120000000006</v>
      </c>
      <c r="J953" s="269">
        <v>8.0646190000000004</v>
      </c>
      <c r="K953" s="269">
        <v>359</v>
      </c>
      <c r="L953" s="269">
        <v>9.2462959999999992</v>
      </c>
      <c r="M953" s="269">
        <v>8.1741209999999995</v>
      </c>
    </row>
    <row r="954" spans="1:13" x14ac:dyDescent="0.25">
      <c r="A954" s="270">
        <v>43362</v>
      </c>
      <c r="B954" s="269">
        <v>22</v>
      </c>
      <c r="C954" s="269">
        <v>9.9531919999999996</v>
      </c>
      <c r="D954" s="269">
        <v>7.6955119999999999</v>
      </c>
      <c r="E954" s="269">
        <v>85</v>
      </c>
      <c r="F954" s="269">
        <v>9.8162339999999997</v>
      </c>
      <c r="G954" s="269">
        <v>7.9287340000000004</v>
      </c>
      <c r="H954" s="269">
        <v>176</v>
      </c>
      <c r="I954" s="269">
        <v>9.6202310000000004</v>
      </c>
      <c r="J954" s="269">
        <v>8.0746529999999996</v>
      </c>
      <c r="K954" s="269">
        <v>358</v>
      </c>
      <c r="L954" s="269">
        <v>9.2470970000000001</v>
      </c>
      <c r="M954" s="269">
        <v>8.1875330000000002</v>
      </c>
    </row>
    <row r="955" spans="1:13" x14ac:dyDescent="0.25">
      <c r="A955" s="270">
        <v>43363</v>
      </c>
      <c r="B955" s="269">
        <v>28</v>
      </c>
      <c r="C955" s="269">
        <v>9.9406420000000004</v>
      </c>
      <c r="D955" s="269">
        <v>7.677314</v>
      </c>
      <c r="E955" s="269">
        <v>91</v>
      </c>
      <c r="F955" s="269">
        <v>9.8035730000000001</v>
      </c>
      <c r="G955" s="269">
        <v>7.9264349999999997</v>
      </c>
      <c r="H955" s="269">
        <v>175</v>
      </c>
      <c r="I955" s="269">
        <v>9.6222100000000008</v>
      </c>
      <c r="J955" s="269">
        <v>8.0768140000000006</v>
      </c>
      <c r="K955" s="269">
        <v>357</v>
      </c>
      <c r="L955" s="269">
        <v>9.2490310000000004</v>
      </c>
      <c r="M955" s="269">
        <v>8.1876650000000009</v>
      </c>
    </row>
    <row r="956" spans="1:13" x14ac:dyDescent="0.25">
      <c r="A956" s="270">
        <v>43364</v>
      </c>
      <c r="B956" s="269">
        <v>27</v>
      </c>
      <c r="C956" s="269">
        <v>9.9426240000000004</v>
      </c>
      <c r="D956" s="269">
        <v>7.69428</v>
      </c>
      <c r="E956" s="269">
        <v>90</v>
      </c>
      <c r="F956" s="269">
        <v>9.8054070000000007</v>
      </c>
      <c r="G956" s="269">
        <v>7.9381919999999999</v>
      </c>
      <c r="H956" s="269">
        <v>174</v>
      </c>
      <c r="I956" s="269">
        <v>9.6253659999999996</v>
      </c>
      <c r="J956" s="269">
        <v>8.0527309999999996</v>
      </c>
      <c r="K956" s="269">
        <v>356</v>
      </c>
      <c r="L956" s="269">
        <v>9.2525919999999999</v>
      </c>
      <c r="M956" s="269">
        <v>8.1685850000000002</v>
      </c>
    </row>
    <row r="957" spans="1:13" x14ac:dyDescent="0.25">
      <c r="A957" s="270">
        <v>43367</v>
      </c>
      <c r="B957" s="269">
        <v>24</v>
      </c>
      <c r="C957" s="269">
        <v>9.9489289999999997</v>
      </c>
      <c r="D957" s="269">
        <v>7.6999750000000002</v>
      </c>
      <c r="E957" s="269">
        <v>87</v>
      </c>
      <c r="F957" s="269">
        <v>9.8122059999999998</v>
      </c>
      <c r="G957" s="269">
        <v>7.9195099999999998</v>
      </c>
      <c r="H957" s="269">
        <v>171</v>
      </c>
      <c r="I957" s="269">
        <v>9.6325990000000008</v>
      </c>
      <c r="J957" s="269">
        <v>8.0297730000000005</v>
      </c>
      <c r="K957" s="269">
        <v>353</v>
      </c>
      <c r="L957" s="269">
        <v>9.2600960000000008</v>
      </c>
      <c r="M957" s="269">
        <v>8.1486879999999999</v>
      </c>
    </row>
    <row r="958" spans="1:13" x14ac:dyDescent="0.25">
      <c r="A958" s="270">
        <v>43368</v>
      </c>
      <c r="B958" s="269">
        <v>23</v>
      </c>
      <c r="C958" s="269">
        <v>9.9509830000000008</v>
      </c>
      <c r="D958" s="269">
        <v>7.7100179999999998</v>
      </c>
      <c r="E958" s="269">
        <v>86</v>
      </c>
      <c r="F958" s="269">
        <v>9.8147690000000001</v>
      </c>
      <c r="G958" s="269">
        <v>7.9001919999999997</v>
      </c>
      <c r="H958" s="269">
        <v>170</v>
      </c>
      <c r="I958" s="269">
        <v>9.6346589999999992</v>
      </c>
      <c r="J958" s="269">
        <v>8.0300019999999996</v>
      </c>
      <c r="K958" s="269">
        <v>352</v>
      </c>
      <c r="L958" s="269">
        <v>9.2627659999999992</v>
      </c>
      <c r="M958" s="269">
        <v>8.1400020000000008</v>
      </c>
    </row>
    <row r="959" spans="1:13" x14ac:dyDescent="0.25">
      <c r="A959" s="270">
        <v>43369</v>
      </c>
      <c r="B959" s="269">
        <v>22</v>
      </c>
      <c r="C959" s="269">
        <v>9.9531949999999991</v>
      </c>
      <c r="D959" s="269">
        <v>7.695017</v>
      </c>
      <c r="E959" s="269">
        <v>85</v>
      </c>
      <c r="F959" s="269">
        <v>9.8167860000000005</v>
      </c>
      <c r="G959" s="269">
        <v>7.9044730000000003</v>
      </c>
      <c r="H959" s="269">
        <v>169</v>
      </c>
      <c r="I959" s="269">
        <v>9.6377690000000005</v>
      </c>
      <c r="J959" s="269">
        <v>8.0061719999999994</v>
      </c>
      <c r="K959" s="269">
        <v>351</v>
      </c>
      <c r="L959" s="269">
        <v>9.2665609999999994</v>
      </c>
      <c r="M959" s="269">
        <v>8.1178460000000001</v>
      </c>
    </row>
    <row r="960" spans="1:13" x14ac:dyDescent="0.25">
      <c r="A960" s="270">
        <v>43370</v>
      </c>
      <c r="B960" s="269">
        <v>28</v>
      </c>
      <c r="C960" s="269">
        <v>9.9406210000000002</v>
      </c>
      <c r="D960" s="269">
        <v>7.6800459999999999</v>
      </c>
      <c r="E960" s="269">
        <v>91</v>
      </c>
      <c r="F960" s="269">
        <v>9.8047070000000005</v>
      </c>
      <c r="G960" s="269">
        <v>7.8797629999999996</v>
      </c>
      <c r="H960" s="269">
        <v>182</v>
      </c>
      <c r="I960" s="269">
        <v>9.6109539999999996</v>
      </c>
      <c r="J960" s="269">
        <v>8.0069210000000002</v>
      </c>
      <c r="K960" s="269">
        <v>350</v>
      </c>
      <c r="L960" s="269">
        <v>9.2704249999999995</v>
      </c>
      <c r="M960" s="269">
        <v>8.0947750000000003</v>
      </c>
    </row>
    <row r="961" spans="1:13" x14ac:dyDescent="0.25">
      <c r="A961" s="270">
        <v>43371</v>
      </c>
      <c r="B961" s="269">
        <v>27</v>
      </c>
      <c r="C961" s="269">
        <v>9.9426100000000002</v>
      </c>
      <c r="D961" s="269">
        <v>7.6961680000000001</v>
      </c>
      <c r="E961" s="269">
        <v>90</v>
      </c>
      <c r="F961" s="269">
        <v>9.8063929999999999</v>
      </c>
      <c r="G961" s="269">
        <v>7.8971749999999998</v>
      </c>
      <c r="H961" s="269">
        <v>181</v>
      </c>
      <c r="I961" s="269">
        <v>9.6133330000000008</v>
      </c>
      <c r="J961" s="269">
        <v>7.9999459999999996</v>
      </c>
      <c r="K961" s="269">
        <v>349</v>
      </c>
      <c r="L961" s="269">
        <v>9.2743029999999997</v>
      </c>
      <c r="M961" s="269">
        <v>8.0714419999999993</v>
      </c>
    </row>
    <row r="962" spans="1:13" x14ac:dyDescent="0.25">
      <c r="A962" s="270">
        <v>43374</v>
      </c>
      <c r="B962" s="269">
        <v>24</v>
      </c>
      <c r="C962" s="269">
        <v>9.9490540000000003</v>
      </c>
      <c r="D962" s="269">
        <v>7.6810320000000001</v>
      </c>
      <c r="E962" s="269">
        <v>87</v>
      </c>
      <c r="F962" s="269">
        <v>9.8131249999999994</v>
      </c>
      <c r="G962" s="269">
        <v>7.8800160000000004</v>
      </c>
      <c r="H962" s="269">
        <v>178</v>
      </c>
      <c r="I962" s="269">
        <v>9.6194959999999998</v>
      </c>
      <c r="J962" s="269">
        <v>7.9999890000000002</v>
      </c>
      <c r="K962" s="269">
        <v>346</v>
      </c>
      <c r="L962" s="269">
        <v>9.2802109999999995</v>
      </c>
      <c r="M962" s="269">
        <v>8.0700040000000008</v>
      </c>
    </row>
    <row r="963" spans="1:13" x14ac:dyDescent="0.25">
      <c r="A963" s="270">
        <v>43375</v>
      </c>
      <c r="B963" s="269">
        <v>23</v>
      </c>
      <c r="C963" s="269">
        <v>9.9509430000000005</v>
      </c>
      <c r="D963" s="269">
        <v>7.7163409999999999</v>
      </c>
      <c r="E963" s="269">
        <v>86</v>
      </c>
      <c r="F963" s="269">
        <v>9.8155809999999999</v>
      </c>
      <c r="G963" s="269">
        <v>7.8649089999999999</v>
      </c>
      <c r="H963" s="269">
        <v>177</v>
      </c>
      <c r="I963" s="269">
        <v>9.6219780000000004</v>
      </c>
      <c r="J963" s="269">
        <v>7.9906470000000001</v>
      </c>
      <c r="K963" s="269">
        <v>345</v>
      </c>
      <c r="L963" s="269">
        <v>9.2837259999999997</v>
      </c>
      <c r="M963" s="269">
        <v>8.0508229999999994</v>
      </c>
    </row>
    <row r="964" spans="1:13" x14ac:dyDescent="0.25">
      <c r="A964" s="270">
        <v>43376</v>
      </c>
      <c r="B964" s="269">
        <v>22</v>
      </c>
      <c r="C964" s="269">
        <v>9.9530440000000002</v>
      </c>
      <c r="D964" s="269">
        <v>7.7199590000000002</v>
      </c>
      <c r="E964" s="269">
        <v>85</v>
      </c>
      <c r="F964" s="269">
        <v>9.8176120000000004</v>
      </c>
      <c r="G964" s="269">
        <v>7.8681739999999998</v>
      </c>
      <c r="H964" s="269">
        <v>176</v>
      </c>
      <c r="I964" s="269">
        <v>9.6228700000000007</v>
      </c>
      <c r="J964" s="269">
        <v>8.0163430000000009</v>
      </c>
      <c r="K964" s="269">
        <v>344</v>
      </c>
      <c r="L964" s="269">
        <v>9.2841959999999997</v>
      </c>
      <c r="M964" s="269">
        <v>8.0685199999999995</v>
      </c>
    </row>
    <row r="965" spans="1:13" x14ac:dyDescent="0.25">
      <c r="A965" s="270">
        <v>43377</v>
      </c>
      <c r="B965" s="269">
        <v>28</v>
      </c>
      <c r="C965" s="269">
        <v>9.9406780000000001</v>
      </c>
      <c r="D965" s="269">
        <v>7.6726299999999998</v>
      </c>
      <c r="E965" s="269">
        <v>91</v>
      </c>
      <c r="F965" s="269">
        <v>9.8054249999999996</v>
      </c>
      <c r="G965" s="269">
        <v>7.8502179999999999</v>
      </c>
      <c r="H965" s="269">
        <v>175</v>
      </c>
      <c r="I965" s="269">
        <v>9.6249070000000003</v>
      </c>
      <c r="J965" s="269">
        <v>8.0169069999999998</v>
      </c>
      <c r="K965" s="269">
        <v>343</v>
      </c>
      <c r="L965" s="269">
        <v>9.2858929999999997</v>
      </c>
      <c r="M965" s="269">
        <v>8.0713840000000001</v>
      </c>
    </row>
    <row r="966" spans="1:13" x14ac:dyDescent="0.25">
      <c r="A966" s="270">
        <v>43378</v>
      </c>
      <c r="B966" s="269">
        <v>27</v>
      </c>
      <c r="C966" s="269">
        <v>9.9420839999999995</v>
      </c>
      <c r="D966" s="269">
        <v>7.7671169999999998</v>
      </c>
      <c r="E966" s="269">
        <v>90</v>
      </c>
      <c r="F966" s="269">
        <v>9.8065130000000007</v>
      </c>
      <c r="G966" s="269">
        <v>7.8921830000000002</v>
      </c>
      <c r="H966" s="269">
        <v>174</v>
      </c>
      <c r="I966" s="269">
        <v>9.6256470000000007</v>
      </c>
      <c r="J966" s="269">
        <v>8.0464559999999992</v>
      </c>
      <c r="K966" s="269">
        <v>342</v>
      </c>
      <c r="L966" s="269">
        <v>9.2802989999999994</v>
      </c>
      <c r="M966" s="269">
        <v>8.1633150000000008</v>
      </c>
    </row>
    <row r="967" spans="1:13" x14ac:dyDescent="0.25">
      <c r="A967" s="270">
        <v>43381</v>
      </c>
      <c r="B967" s="269">
        <v>24</v>
      </c>
      <c r="C967" s="269">
        <v>9.9484949999999994</v>
      </c>
      <c r="D967" s="269">
        <v>7.7657470000000002</v>
      </c>
      <c r="E967" s="269">
        <v>87</v>
      </c>
      <c r="F967" s="269">
        <v>9.8128930000000008</v>
      </c>
      <c r="G967" s="269">
        <v>7.8899860000000004</v>
      </c>
      <c r="H967" s="269">
        <v>171</v>
      </c>
      <c r="I967" s="269">
        <v>9.6320270000000008</v>
      </c>
      <c r="J967" s="269">
        <v>8.0427520000000001</v>
      </c>
      <c r="K967" s="269">
        <v>339</v>
      </c>
      <c r="L967" s="269">
        <v>9.2864310000000003</v>
      </c>
      <c r="M967" s="269">
        <v>8.1599959999999996</v>
      </c>
    </row>
    <row r="968" spans="1:13" x14ac:dyDescent="0.25">
      <c r="A968" s="270">
        <v>43382</v>
      </c>
      <c r="B968" s="269">
        <v>23</v>
      </c>
      <c r="C968" s="269">
        <v>9.9507600000000007</v>
      </c>
      <c r="D968" s="269">
        <v>7.7452680000000003</v>
      </c>
      <c r="E968" s="269">
        <v>86</v>
      </c>
      <c r="F968" s="269">
        <v>9.8153489999999994</v>
      </c>
      <c r="G968" s="269">
        <v>7.8749890000000002</v>
      </c>
      <c r="H968" s="269">
        <v>170</v>
      </c>
      <c r="I968" s="269">
        <v>9.6343890000000005</v>
      </c>
      <c r="J968" s="269">
        <v>8.0361609999999999</v>
      </c>
      <c r="K968" s="269">
        <v>338</v>
      </c>
      <c r="L968" s="269">
        <v>9.2859560000000005</v>
      </c>
      <c r="M968" s="269">
        <v>8.1900049999999993</v>
      </c>
    </row>
    <row r="969" spans="1:13" x14ac:dyDescent="0.25">
      <c r="A969" s="270">
        <v>43383</v>
      </c>
      <c r="B969" s="269">
        <v>22</v>
      </c>
      <c r="C969" s="269">
        <v>9.9530410000000007</v>
      </c>
      <c r="D969" s="269">
        <v>7.7204540000000001</v>
      </c>
      <c r="E969" s="269">
        <v>85</v>
      </c>
      <c r="F969" s="269">
        <v>9.8179230000000004</v>
      </c>
      <c r="G969" s="269">
        <v>7.8545090000000002</v>
      </c>
      <c r="H969" s="269">
        <v>169</v>
      </c>
      <c r="I969" s="269">
        <v>9.6362220000000001</v>
      </c>
      <c r="J969" s="269">
        <v>8.0416550000000004</v>
      </c>
      <c r="K969" s="269">
        <v>337</v>
      </c>
      <c r="L969" s="269">
        <v>9.2887260000000005</v>
      </c>
      <c r="M969" s="269">
        <v>8.1800010000000007</v>
      </c>
    </row>
    <row r="970" spans="1:13" x14ac:dyDescent="0.25">
      <c r="A970" s="270">
        <v>43384</v>
      </c>
      <c r="B970" s="269">
        <v>28</v>
      </c>
      <c r="C970" s="269">
        <v>9.9408220000000007</v>
      </c>
      <c r="D970" s="269">
        <v>7.6538940000000002</v>
      </c>
      <c r="E970" s="269">
        <v>91</v>
      </c>
      <c r="F970" s="269">
        <v>9.8051870000000001</v>
      </c>
      <c r="G970" s="269">
        <v>7.8600110000000001</v>
      </c>
      <c r="H970" s="269">
        <v>182</v>
      </c>
      <c r="I970" s="269">
        <v>9.608943</v>
      </c>
      <c r="J970" s="269">
        <v>8.0499939999999999</v>
      </c>
      <c r="K970" s="269">
        <v>336</v>
      </c>
      <c r="L970" s="269">
        <v>9.291544</v>
      </c>
      <c r="M970" s="269">
        <v>8.1693630000000006</v>
      </c>
    </row>
    <row r="971" spans="1:13" x14ac:dyDescent="0.25">
      <c r="A971" s="270">
        <v>43385</v>
      </c>
      <c r="B971" s="269">
        <v>27</v>
      </c>
      <c r="C971" s="269">
        <v>9.9430180000000004</v>
      </c>
      <c r="D971" s="269">
        <v>7.6411410000000002</v>
      </c>
      <c r="E971" s="269">
        <v>90</v>
      </c>
      <c r="F971" s="269">
        <v>9.8073650000000008</v>
      </c>
      <c r="G971" s="269">
        <v>7.8567479999999996</v>
      </c>
      <c r="H971" s="269">
        <v>181</v>
      </c>
      <c r="I971" s="269">
        <v>9.611008</v>
      </c>
      <c r="J971" s="269">
        <v>8.0499960000000002</v>
      </c>
      <c r="K971" s="269">
        <v>335</v>
      </c>
      <c r="L971" s="269">
        <v>9.2960390000000004</v>
      </c>
      <c r="M971" s="269">
        <v>8.1378249999999994</v>
      </c>
    </row>
    <row r="972" spans="1:13" x14ac:dyDescent="0.25">
      <c r="A972" s="270">
        <v>43388</v>
      </c>
      <c r="B972" s="269">
        <v>24</v>
      </c>
      <c r="C972" s="269">
        <v>9.949325</v>
      </c>
      <c r="D972" s="269">
        <v>7.6399660000000003</v>
      </c>
      <c r="E972" s="269">
        <v>87</v>
      </c>
      <c r="F972" s="269">
        <v>9.8135910000000006</v>
      </c>
      <c r="G972" s="269">
        <v>7.8599930000000002</v>
      </c>
      <c r="H972" s="269">
        <v>178</v>
      </c>
      <c r="I972" s="269">
        <v>9.6172079999999998</v>
      </c>
      <c r="J972" s="269">
        <v>8.0500089999999993</v>
      </c>
      <c r="K972" s="269">
        <v>332</v>
      </c>
      <c r="L972" s="269">
        <v>9.3033260000000002</v>
      </c>
      <c r="M972" s="269">
        <v>8.1199949999999994</v>
      </c>
    </row>
    <row r="973" spans="1:13" x14ac:dyDescent="0.25">
      <c r="A973" s="270">
        <v>43389</v>
      </c>
      <c r="B973" s="269">
        <v>23</v>
      </c>
      <c r="C973" s="269">
        <v>9.9511079999999996</v>
      </c>
      <c r="D973" s="269">
        <v>7.6902600000000003</v>
      </c>
      <c r="E973" s="269">
        <v>86</v>
      </c>
      <c r="F973" s="269">
        <v>9.8158709999999996</v>
      </c>
      <c r="G973" s="269">
        <v>7.852309</v>
      </c>
      <c r="H973" s="269">
        <v>177</v>
      </c>
      <c r="I973" s="269">
        <v>9.6192770000000003</v>
      </c>
      <c r="J973" s="269">
        <v>8.050001</v>
      </c>
      <c r="K973" s="269">
        <v>331</v>
      </c>
      <c r="L973" s="269">
        <v>9.3061030000000002</v>
      </c>
      <c r="M973" s="269">
        <v>8.1096419999999991</v>
      </c>
    </row>
    <row r="974" spans="1:13" x14ac:dyDescent="0.25">
      <c r="A974" s="270">
        <v>43390</v>
      </c>
      <c r="B974" s="269">
        <v>22</v>
      </c>
      <c r="C974" s="269">
        <v>9.9531460000000003</v>
      </c>
      <c r="D974" s="269">
        <v>7.7031099999999997</v>
      </c>
      <c r="E974" s="269">
        <v>85</v>
      </c>
      <c r="F974" s="269">
        <v>9.8178619999999999</v>
      </c>
      <c r="G974" s="269">
        <v>7.857189</v>
      </c>
      <c r="H974" s="269">
        <v>176</v>
      </c>
      <c r="I974" s="269">
        <v>9.6217989999999993</v>
      </c>
      <c r="J974" s="269">
        <v>8.0400030000000005</v>
      </c>
      <c r="K974" s="269">
        <v>330</v>
      </c>
      <c r="L974" s="269">
        <v>9.3083220000000004</v>
      </c>
      <c r="M974" s="269">
        <v>8.1062709999999996</v>
      </c>
    </row>
    <row r="975" spans="1:13" x14ac:dyDescent="0.25">
      <c r="A975" s="270">
        <v>43391</v>
      </c>
      <c r="B975" s="269">
        <v>28</v>
      </c>
      <c r="C975" s="269">
        <v>9.9406979999999994</v>
      </c>
      <c r="D975" s="269">
        <v>7.6700280000000003</v>
      </c>
      <c r="E975" s="269">
        <v>91</v>
      </c>
      <c r="F975" s="269">
        <v>9.8047319999999996</v>
      </c>
      <c r="G975" s="269">
        <v>7.8787339999999997</v>
      </c>
      <c r="H975" s="269">
        <v>175</v>
      </c>
      <c r="I975" s="269">
        <v>9.6233459999999997</v>
      </c>
      <c r="J975" s="269">
        <v>8.051577</v>
      </c>
      <c r="K975" s="269">
        <v>329</v>
      </c>
      <c r="L975" s="269">
        <v>9.3083939999999998</v>
      </c>
      <c r="M975" s="269">
        <v>8.130001</v>
      </c>
    </row>
    <row r="976" spans="1:13" x14ac:dyDescent="0.25">
      <c r="A976" s="270">
        <v>43392</v>
      </c>
      <c r="B976" s="269">
        <v>27</v>
      </c>
      <c r="C976" s="269">
        <v>9.9426740000000002</v>
      </c>
      <c r="D976" s="269">
        <v>7.6875359999999997</v>
      </c>
      <c r="E976" s="269">
        <v>90</v>
      </c>
      <c r="F976" s="269">
        <v>9.8064470000000004</v>
      </c>
      <c r="G976" s="269">
        <v>7.8949290000000003</v>
      </c>
      <c r="H976" s="269">
        <v>174</v>
      </c>
      <c r="I976" s="269">
        <v>9.6246410000000004</v>
      </c>
      <c r="J976" s="269">
        <v>8.0689229999999998</v>
      </c>
      <c r="K976" s="269">
        <v>328</v>
      </c>
      <c r="L976" s="269">
        <v>9.3076840000000001</v>
      </c>
      <c r="M976" s="269">
        <v>8.1637819999999994</v>
      </c>
    </row>
    <row r="977" spans="1:13" x14ac:dyDescent="0.25">
      <c r="A977" s="270">
        <v>43395</v>
      </c>
      <c r="B977" s="269">
        <v>24</v>
      </c>
      <c r="C977" s="269">
        <v>9.9483779999999999</v>
      </c>
      <c r="D977" s="269">
        <v>7.78348</v>
      </c>
      <c r="E977" s="269">
        <v>87</v>
      </c>
      <c r="F977" s="269">
        <v>9.8105659999999997</v>
      </c>
      <c r="G977" s="269">
        <v>7.9900060000000002</v>
      </c>
      <c r="H977" s="269">
        <v>171</v>
      </c>
      <c r="I977" s="269">
        <v>9.6291089999999997</v>
      </c>
      <c r="J977" s="269">
        <v>8.1089870000000008</v>
      </c>
      <c r="K977" s="269">
        <v>325</v>
      </c>
      <c r="L977" s="269">
        <v>9.3086079999999995</v>
      </c>
      <c r="M977" s="269">
        <v>8.2273270000000007</v>
      </c>
    </row>
    <row r="978" spans="1:13" x14ac:dyDescent="0.25">
      <c r="A978" s="270">
        <v>43396</v>
      </c>
      <c r="B978" s="269">
        <v>23</v>
      </c>
      <c r="C978" s="269">
        <v>9.9516690000000008</v>
      </c>
      <c r="D978" s="269">
        <v>7.601591</v>
      </c>
      <c r="E978" s="269">
        <v>86</v>
      </c>
      <c r="F978" s="269">
        <v>9.8135790000000007</v>
      </c>
      <c r="G978" s="269">
        <v>7.9519099999999998</v>
      </c>
      <c r="H978" s="269">
        <v>170</v>
      </c>
      <c r="I978" s="269">
        <v>9.6341350000000006</v>
      </c>
      <c r="J978" s="269">
        <v>8.0419560000000008</v>
      </c>
      <c r="K978" s="269">
        <v>324</v>
      </c>
      <c r="L978" s="269">
        <v>9.3121329999999993</v>
      </c>
      <c r="M978" s="269">
        <v>8.2075359999999993</v>
      </c>
    </row>
    <row r="979" spans="1:13" x14ac:dyDescent="0.25">
      <c r="A979" s="270">
        <v>43397</v>
      </c>
      <c r="B979" s="269">
        <v>22</v>
      </c>
      <c r="C979" s="269">
        <v>9.9531609999999997</v>
      </c>
      <c r="D979" s="269">
        <v>7.7006329999999998</v>
      </c>
      <c r="E979" s="269">
        <v>85</v>
      </c>
      <c r="F979" s="269">
        <v>9.8157499999999995</v>
      </c>
      <c r="G979" s="269">
        <v>7.9500080000000004</v>
      </c>
      <c r="H979" s="269">
        <v>169</v>
      </c>
      <c r="I979" s="269">
        <v>9.6346769999999999</v>
      </c>
      <c r="J979" s="269">
        <v>8.0771040000000003</v>
      </c>
      <c r="K979" s="269">
        <v>323</v>
      </c>
      <c r="L979" s="269">
        <v>9.313269</v>
      </c>
      <c r="M979" s="269">
        <v>8.2183469999999996</v>
      </c>
    </row>
    <row r="980" spans="1:13" x14ac:dyDescent="0.25">
      <c r="A980" s="270">
        <v>43398</v>
      </c>
      <c r="B980" s="269">
        <v>28</v>
      </c>
      <c r="C980" s="269">
        <v>9.9399759999999997</v>
      </c>
      <c r="D980" s="269">
        <v>7.7639740000000002</v>
      </c>
      <c r="E980" s="269">
        <v>91</v>
      </c>
      <c r="F980" s="269">
        <v>9.8031249999999996</v>
      </c>
      <c r="G980" s="269">
        <v>7.9448759999999998</v>
      </c>
      <c r="H980" s="269">
        <v>182</v>
      </c>
      <c r="I980" s="269">
        <v>9.6087939999999996</v>
      </c>
      <c r="J980" s="269">
        <v>8.0531860000000002</v>
      </c>
      <c r="K980" s="269">
        <v>322</v>
      </c>
      <c r="L980" s="269">
        <v>9.3160349999999994</v>
      </c>
      <c r="M980" s="269">
        <v>8.2082280000000001</v>
      </c>
    </row>
    <row r="981" spans="1:13" x14ac:dyDescent="0.25">
      <c r="A981" s="270">
        <v>43399</v>
      </c>
      <c r="B981" s="269">
        <v>27</v>
      </c>
      <c r="C981" s="269">
        <v>9.9421169999999996</v>
      </c>
      <c r="D981" s="269">
        <v>7.7626660000000003</v>
      </c>
      <c r="E981" s="269">
        <v>90</v>
      </c>
      <c r="F981" s="269">
        <v>9.8053600000000003</v>
      </c>
      <c r="G981" s="269">
        <v>7.9401469999999996</v>
      </c>
      <c r="H981" s="269">
        <v>181</v>
      </c>
      <c r="I981" s="269">
        <v>9.6109849999999994</v>
      </c>
      <c r="J981" s="269">
        <v>8.0504909999999992</v>
      </c>
      <c r="K981" s="269">
        <v>321</v>
      </c>
      <c r="L981" s="269">
        <v>9.3180250000000004</v>
      </c>
      <c r="M981" s="269">
        <v>8.2080889999999993</v>
      </c>
    </row>
    <row r="982" spans="1:13" x14ac:dyDescent="0.25">
      <c r="A982" s="270">
        <v>43402</v>
      </c>
      <c r="B982" s="269">
        <v>24</v>
      </c>
      <c r="C982" s="269">
        <v>9.9484670000000008</v>
      </c>
      <c r="D982" s="269">
        <v>7.7699910000000001</v>
      </c>
      <c r="E982" s="269">
        <v>87</v>
      </c>
      <c r="F982" s="269">
        <v>9.8094870000000007</v>
      </c>
      <c r="G982" s="269">
        <v>8.0364000000000004</v>
      </c>
      <c r="H982" s="269">
        <v>178</v>
      </c>
      <c r="I982" s="269">
        <v>9.6126059999999995</v>
      </c>
      <c r="J982" s="269">
        <v>8.1506880000000006</v>
      </c>
      <c r="K982" s="269">
        <v>318</v>
      </c>
      <c r="L982" s="269">
        <v>9.3116559999999993</v>
      </c>
      <c r="M982" s="269">
        <v>8.3686229999999995</v>
      </c>
    </row>
    <row r="983" spans="1:13" x14ac:dyDescent="0.25">
      <c r="A983" s="270">
        <v>43403</v>
      </c>
      <c r="B983" s="269">
        <v>23</v>
      </c>
      <c r="C983" s="269">
        <v>9.9510880000000004</v>
      </c>
      <c r="D983" s="269">
        <v>7.6934209999999998</v>
      </c>
      <c r="E983" s="269">
        <v>86</v>
      </c>
      <c r="F983" s="269">
        <v>9.8089720000000007</v>
      </c>
      <c r="G983" s="269">
        <v>8.1522520000000007</v>
      </c>
      <c r="H983" s="269">
        <v>177</v>
      </c>
      <c r="I983" s="269">
        <v>9.6138150000000007</v>
      </c>
      <c r="J983" s="269">
        <v>8.1701280000000001</v>
      </c>
      <c r="K983" s="269">
        <v>317</v>
      </c>
      <c r="L983" s="269">
        <v>9.3111759999999997</v>
      </c>
      <c r="M983" s="269">
        <v>8.4013089999999995</v>
      </c>
    </row>
    <row r="984" spans="1:13" x14ac:dyDescent="0.25">
      <c r="A984" s="270">
        <v>43404</v>
      </c>
      <c r="B984" s="269">
        <v>22</v>
      </c>
      <c r="C984" s="269">
        <v>9.9531580000000002</v>
      </c>
      <c r="D984" s="269">
        <v>7.7011279999999998</v>
      </c>
      <c r="E984" s="269">
        <v>85</v>
      </c>
      <c r="F984" s="269">
        <v>9.8100690000000004</v>
      </c>
      <c r="G984" s="269">
        <v>8.199878</v>
      </c>
      <c r="H984" s="269">
        <v>176</v>
      </c>
      <c r="I984" s="269">
        <v>9.6151339999999994</v>
      </c>
      <c r="J984" s="269">
        <v>8.1873629999999995</v>
      </c>
      <c r="K984" s="269">
        <v>316</v>
      </c>
      <c r="L984" s="269">
        <v>9.3040769999999995</v>
      </c>
      <c r="M984" s="269">
        <v>8.5212500000000002</v>
      </c>
    </row>
    <row r="985" spans="1:13" x14ac:dyDescent="0.25">
      <c r="A985" s="270">
        <v>43405</v>
      </c>
      <c r="B985" s="269">
        <v>28</v>
      </c>
      <c r="C985" s="269">
        <v>9.9400490000000001</v>
      </c>
      <c r="D985" s="269">
        <v>7.7544750000000002</v>
      </c>
      <c r="E985" s="269">
        <v>91</v>
      </c>
      <c r="F985" s="269">
        <v>9.7969310000000007</v>
      </c>
      <c r="G985" s="269">
        <v>8.2000159999999997</v>
      </c>
      <c r="H985" s="269">
        <v>175</v>
      </c>
      <c r="I985" s="269">
        <v>9.6190809999999995</v>
      </c>
      <c r="J985" s="269">
        <v>8.1463579999999993</v>
      </c>
      <c r="K985" s="269">
        <v>315</v>
      </c>
      <c r="L985" s="269">
        <v>9.3079800000000006</v>
      </c>
      <c r="M985" s="269">
        <v>8.4967950000000005</v>
      </c>
    </row>
    <row r="986" spans="1:13" x14ac:dyDescent="0.25">
      <c r="A986" s="270">
        <v>43409</v>
      </c>
      <c r="B986" s="269">
        <v>24</v>
      </c>
      <c r="C986" s="269">
        <v>9.9489389999999993</v>
      </c>
      <c r="D986" s="269">
        <v>7.6984589999999997</v>
      </c>
      <c r="E986" s="269">
        <v>87</v>
      </c>
      <c r="F986" s="269">
        <v>9.806654</v>
      </c>
      <c r="G986" s="269">
        <v>8.1582609999999995</v>
      </c>
      <c r="H986" s="269">
        <v>171</v>
      </c>
      <c r="I986" s="269">
        <v>9.6290639999999996</v>
      </c>
      <c r="J986" s="269">
        <v>8.1100080000000005</v>
      </c>
      <c r="K986" s="269">
        <v>311</v>
      </c>
      <c r="L986" s="269">
        <v>9.3166759999999993</v>
      </c>
      <c r="M986" s="269">
        <v>8.4900020000000005</v>
      </c>
    </row>
    <row r="987" spans="1:13" x14ac:dyDescent="0.25">
      <c r="A987" s="270">
        <v>43410</v>
      </c>
      <c r="B987" s="269">
        <v>23</v>
      </c>
      <c r="C987" s="269">
        <v>9.9509830000000008</v>
      </c>
      <c r="D987" s="269">
        <v>7.7100179999999998</v>
      </c>
      <c r="E987" s="269">
        <v>86</v>
      </c>
      <c r="F987" s="269">
        <v>9.8083340000000003</v>
      </c>
      <c r="G987" s="269">
        <v>8.1800110000000004</v>
      </c>
      <c r="H987" s="269">
        <v>170</v>
      </c>
      <c r="I987" s="269">
        <v>9.6311540000000004</v>
      </c>
      <c r="J987" s="269">
        <v>8.1099899999999998</v>
      </c>
      <c r="K987" s="269">
        <v>310</v>
      </c>
      <c r="L987" s="269">
        <v>9.3209680000000006</v>
      </c>
      <c r="M987" s="269">
        <v>8.459994</v>
      </c>
    </row>
    <row r="988" spans="1:13" x14ac:dyDescent="0.25">
      <c r="A988" s="270">
        <v>43411</v>
      </c>
      <c r="B988" s="269">
        <v>22</v>
      </c>
      <c r="C988" s="269">
        <v>9.9528580000000009</v>
      </c>
      <c r="D988" s="269">
        <v>7.7506839999999997</v>
      </c>
      <c r="E988" s="269">
        <v>85</v>
      </c>
      <c r="F988" s="269">
        <v>9.8107860000000002</v>
      </c>
      <c r="G988" s="269">
        <v>8.1683260000000004</v>
      </c>
      <c r="H988" s="269">
        <v>169</v>
      </c>
      <c r="I988" s="269">
        <v>9.6332439999999995</v>
      </c>
      <c r="J988" s="269">
        <v>8.1099929999999993</v>
      </c>
      <c r="K988" s="269">
        <v>309</v>
      </c>
      <c r="L988" s="269">
        <v>9.3227700000000002</v>
      </c>
      <c r="M988" s="269">
        <v>8.4632120000000004</v>
      </c>
    </row>
    <row r="989" spans="1:13" x14ac:dyDescent="0.25">
      <c r="A989" s="270">
        <v>43412</v>
      </c>
      <c r="B989" s="269">
        <v>28</v>
      </c>
      <c r="C989" s="269">
        <v>9.9403480000000002</v>
      </c>
      <c r="D989" s="269">
        <v>7.7155680000000002</v>
      </c>
      <c r="E989" s="269">
        <v>91</v>
      </c>
      <c r="F989" s="269">
        <v>9.7977399999999992</v>
      </c>
      <c r="G989" s="269">
        <v>8.1666740000000004</v>
      </c>
      <c r="H989" s="269">
        <v>182</v>
      </c>
      <c r="I989" s="269">
        <v>9.6042769999999997</v>
      </c>
      <c r="J989" s="269">
        <v>8.1500020000000006</v>
      </c>
      <c r="K989" s="269">
        <v>364</v>
      </c>
      <c r="L989" s="269">
        <v>9.2088409999999996</v>
      </c>
      <c r="M989" s="269">
        <v>8.4968880000000002</v>
      </c>
    </row>
    <row r="990" spans="1:13" x14ac:dyDescent="0.25">
      <c r="A990" s="270">
        <v>43413</v>
      </c>
      <c r="B990" s="269">
        <v>27</v>
      </c>
      <c r="C990" s="269">
        <v>9.9426559999999995</v>
      </c>
      <c r="D990" s="269">
        <v>7.6899639999999998</v>
      </c>
      <c r="E990" s="269">
        <v>90</v>
      </c>
      <c r="F990" s="269">
        <v>9.8000179999999997</v>
      </c>
      <c r="G990" s="269">
        <v>8.1625160000000001</v>
      </c>
      <c r="H990" s="269">
        <v>181</v>
      </c>
      <c r="I990" s="269">
        <v>9.6060839999999992</v>
      </c>
      <c r="J990" s="269">
        <v>8.1560740000000003</v>
      </c>
      <c r="K990" s="269">
        <v>363</v>
      </c>
      <c r="L990" s="269">
        <v>9.2111389999999993</v>
      </c>
      <c r="M990" s="269">
        <v>8.4934279999999998</v>
      </c>
    </row>
    <row r="991" spans="1:13" x14ac:dyDescent="0.25">
      <c r="A991" s="270">
        <v>43416</v>
      </c>
      <c r="B991" s="269">
        <v>24</v>
      </c>
      <c r="C991" s="269">
        <v>9.9489540000000005</v>
      </c>
      <c r="D991" s="269">
        <v>7.696186</v>
      </c>
      <c r="E991" s="269">
        <v>87</v>
      </c>
      <c r="F991" s="269">
        <v>9.8063179999999992</v>
      </c>
      <c r="G991" s="269">
        <v>8.1727179999999997</v>
      </c>
      <c r="H991" s="269">
        <v>178</v>
      </c>
      <c r="I991" s="269">
        <v>9.6124209999999994</v>
      </c>
      <c r="J991" s="269">
        <v>8.1547370000000008</v>
      </c>
      <c r="K991" s="269">
        <v>360</v>
      </c>
      <c r="L991" s="269">
        <v>9.2165900000000001</v>
      </c>
      <c r="M991" s="269">
        <v>8.4999979999999997</v>
      </c>
    </row>
    <row r="992" spans="1:13" x14ac:dyDescent="0.25">
      <c r="A992" s="270">
        <v>43417</v>
      </c>
      <c r="B992" s="269">
        <v>23</v>
      </c>
      <c r="C992" s="269">
        <v>9.9506999999999994</v>
      </c>
      <c r="D992" s="269">
        <v>7.754753</v>
      </c>
      <c r="E992" s="269">
        <v>86</v>
      </c>
      <c r="F992" s="269">
        <v>9.8074089999999998</v>
      </c>
      <c r="G992" s="269">
        <v>8.2202640000000002</v>
      </c>
      <c r="H992" s="269">
        <v>177</v>
      </c>
      <c r="I992" s="269">
        <v>9.6088249999999995</v>
      </c>
      <c r="J992" s="269">
        <v>8.2799940000000003</v>
      </c>
      <c r="K992" s="269">
        <v>359</v>
      </c>
      <c r="L992" s="269">
        <v>9.2126680000000007</v>
      </c>
      <c r="M992" s="269">
        <v>8.5699939999999994</v>
      </c>
    </row>
    <row r="993" spans="1:13" x14ac:dyDescent="0.25">
      <c r="A993" s="270">
        <v>43418</v>
      </c>
      <c r="B993" s="269">
        <v>22</v>
      </c>
      <c r="C993" s="269">
        <v>9.9529460000000007</v>
      </c>
      <c r="D993" s="269">
        <v>7.7361469999999999</v>
      </c>
      <c r="E993" s="269">
        <v>85</v>
      </c>
      <c r="F993" s="269">
        <v>9.8098960000000002</v>
      </c>
      <c r="G993" s="269">
        <v>8.2074909999999992</v>
      </c>
      <c r="H993" s="269">
        <v>176</v>
      </c>
      <c r="I993" s="269">
        <v>9.6136820000000007</v>
      </c>
      <c r="J993" s="269">
        <v>8.2194929999999999</v>
      </c>
      <c r="K993" s="269">
        <v>358</v>
      </c>
      <c r="L993" s="269">
        <v>9.2163780000000006</v>
      </c>
      <c r="M993" s="269">
        <v>8.5499939999999999</v>
      </c>
    </row>
    <row r="994" spans="1:13" x14ac:dyDescent="0.25">
      <c r="A994" s="270">
        <v>43419</v>
      </c>
      <c r="B994" s="269">
        <v>28</v>
      </c>
      <c r="C994" s="269">
        <v>9.9383160000000004</v>
      </c>
      <c r="D994" s="269">
        <v>7.9800240000000002</v>
      </c>
      <c r="E994" s="269">
        <v>91</v>
      </c>
      <c r="F994" s="269">
        <v>9.7970220000000001</v>
      </c>
      <c r="G994" s="269">
        <v>8.1962650000000004</v>
      </c>
      <c r="H994" s="269">
        <v>175</v>
      </c>
      <c r="I994" s="269">
        <v>9.6170349999999996</v>
      </c>
      <c r="J994" s="269">
        <v>8.1918570000000006</v>
      </c>
      <c r="K994" s="269">
        <v>357</v>
      </c>
      <c r="L994" s="269">
        <v>9.2191580000000002</v>
      </c>
      <c r="M994" s="269">
        <v>8.5409500000000005</v>
      </c>
    </row>
    <row r="995" spans="1:13" x14ac:dyDescent="0.25">
      <c r="A995" s="270">
        <v>43420</v>
      </c>
      <c r="B995" s="269">
        <v>27</v>
      </c>
      <c r="C995" s="269">
        <v>9.9405870000000007</v>
      </c>
      <c r="D995" s="269">
        <v>7.9690799999999999</v>
      </c>
      <c r="E995" s="269">
        <v>90</v>
      </c>
      <c r="F995" s="269">
        <v>9.7995979999999996</v>
      </c>
      <c r="G995" s="269">
        <v>8.1800090000000001</v>
      </c>
      <c r="H995" s="269">
        <v>174</v>
      </c>
      <c r="I995" s="269">
        <v>9.619313</v>
      </c>
      <c r="J995" s="269">
        <v>8.187989</v>
      </c>
      <c r="K995" s="269">
        <v>356</v>
      </c>
      <c r="L995" s="269">
        <v>9.2212599999999991</v>
      </c>
      <c r="M995" s="269">
        <v>8.5399379999999994</v>
      </c>
    </row>
    <row r="996" spans="1:13" x14ac:dyDescent="0.25">
      <c r="A996" s="270">
        <v>43424</v>
      </c>
      <c r="B996" s="269">
        <v>23</v>
      </c>
      <c r="C996" s="269">
        <v>9.9496520000000004</v>
      </c>
      <c r="D996" s="269">
        <v>7.9204340000000002</v>
      </c>
      <c r="E996" s="269">
        <v>86</v>
      </c>
      <c r="F996" s="269">
        <v>9.8079900000000002</v>
      </c>
      <c r="G996" s="269">
        <v>8.1949799999999993</v>
      </c>
      <c r="H996" s="269">
        <v>170</v>
      </c>
      <c r="I996" s="269">
        <v>9.6276119999999992</v>
      </c>
      <c r="J996" s="269">
        <v>8.1908820000000002</v>
      </c>
      <c r="K996" s="269">
        <v>352</v>
      </c>
      <c r="L996" s="269">
        <v>9.227665</v>
      </c>
      <c r="M996" s="269">
        <v>8.5599989999999995</v>
      </c>
    </row>
    <row r="997" spans="1:13" x14ac:dyDescent="0.25">
      <c r="A997" s="270">
        <v>43425</v>
      </c>
      <c r="B997" s="269">
        <v>22</v>
      </c>
      <c r="C997" s="269">
        <v>9.9518550000000001</v>
      </c>
      <c r="D997" s="269">
        <v>7.9163860000000001</v>
      </c>
      <c r="E997" s="269">
        <v>85</v>
      </c>
      <c r="F997" s="269">
        <v>9.8102660000000004</v>
      </c>
      <c r="G997" s="269">
        <v>8.1912079999999996</v>
      </c>
      <c r="H997" s="269">
        <v>169</v>
      </c>
      <c r="I997" s="269">
        <v>9.6300840000000001</v>
      </c>
      <c r="J997" s="269">
        <v>8.1825530000000004</v>
      </c>
      <c r="K997" s="269">
        <v>351</v>
      </c>
      <c r="L997" s="269">
        <v>9.2327820000000003</v>
      </c>
      <c r="M997" s="269">
        <v>8.522786</v>
      </c>
    </row>
    <row r="998" spans="1:13" x14ac:dyDescent="0.25">
      <c r="A998" s="270">
        <v>43426</v>
      </c>
      <c r="B998" s="269">
        <v>28</v>
      </c>
      <c r="C998" s="269">
        <v>9.9386729999999996</v>
      </c>
      <c r="D998" s="269">
        <v>7.933554</v>
      </c>
      <c r="E998" s="269">
        <v>91</v>
      </c>
      <c r="F998" s="269">
        <v>9.797174</v>
      </c>
      <c r="G998" s="269">
        <v>8.19</v>
      </c>
      <c r="H998" s="269">
        <v>182</v>
      </c>
      <c r="I998" s="269">
        <v>9.5958900000000007</v>
      </c>
      <c r="J998" s="269">
        <v>8.3300090000000004</v>
      </c>
      <c r="K998" s="269">
        <v>350</v>
      </c>
      <c r="L998" s="269">
        <v>9.2355479999999996</v>
      </c>
      <c r="M998" s="269">
        <v>8.5137719999999995</v>
      </c>
    </row>
    <row r="999" spans="1:13" x14ac:dyDescent="0.25">
      <c r="A999" s="270">
        <v>43427</v>
      </c>
      <c r="B999" s="269">
        <v>27</v>
      </c>
      <c r="C999" s="269">
        <v>9.9408130000000003</v>
      </c>
      <c r="D999" s="269">
        <v>7.9385859999999999</v>
      </c>
      <c r="E999" s="269">
        <v>90</v>
      </c>
      <c r="F999" s="269">
        <v>9.7992000000000008</v>
      </c>
      <c r="G999" s="269">
        <v>8.1965869999999992</v>
      </c>
      <c r="H999" s="269">
        <v>181</v>
      </c>
      <c r="I999" s="269">
        <v>9.5961370000000006</v>
      </c>
      <c r="J999" s="269">
        <v>8.3706960000000006</v>
      </c>
      <c r="K999" s="269">
        <v>349</v>
      </c>
      <c r="L999" s="269">
        <v>9.2355599999999995</v>
      </c>
      <c r="M999" s="269">
        <v>8.5380210000000005</v>
      </c>
    </row>
    <row r="1000" spans="1:13" x14ac:dyDescent="0.25">
      <c r="A1000" s="270">
        <v>43430</v>
      </c>
      <c r="B1000" s="269">
        <v>24</v>
      </c>
      <c r="C1000" s="269">
        <v>9.9470179999999999</v>
      </c>
      <c r="D1000" s="269">
        <v>7.9896310000000001</v>
      </c>
      <c r="E1000" s="269">
        <v>87</v>
      </c>
      <c r="F1000" s="269">
        <v>9.8056219999999996</v>
      </c>
      <c r="G1000" s="269">
        <v>8.2026690000000002</v>
      </c>
      <c r="H1000" s="269">
        <v>178</v>
      </c>
      <c r="I1000" s="269">
        <v>9.6018969999999992</v>
      </c>
      <c r="J1000" s="269">
        <v>8.3853439999999999</v>
      </c>
      <c r="K1000" s="269">
        <v>346</v>
      </c>
      <c r="L1000" s="269">
        <v>9.2398150000000001</v>
      </c>
      <c r="M1000" s="269">
        <v>8.5601710000000004</v>
      </c>
    </row>
    <row r="1001" spans="1:13" x14ac:dyDescent="0.25">
      <c r="A1001" s="270">
        <v>43431</v>
      </c>
      <c r="B1001" s="269">
        <v>23</v>
      </c>
      <c r="C1001" s="269">
        <v>9.9492419999999999</v>
      </c>
      <c r="D1001" s="269">
        <v>7.9852619999999996</v>
      </c>
      <c r="E1001" s="269">
        <v>86</v>
      </c>
      <c r="F1001" s="269">
        <v>9.8074150000000007</v>
      </c>
      <c r="G1001" s="269">
        <v>8.2200030000000002</v>
      </c>
      <c r="H1001" s="269">
        <v>177</v>
      </c>
      <c r="I1001" s="269">
        <v>9.6020529999999997</v>
      </c>
      <c r="J1001" s="269">
        <v>8.429278</v>
      </c>
      <c r="K1001" s="269">
        <v>345</v>
      </c>
      <c r="L1001" s="269">
        <v>9.2410460000000008</v>
      </c>
      <c r="M1001" s="269">
        <v>8.5699389999999998</v>
      </c>
    </row>
    <row r="1002" spans="1:13" x14ac:dyDescent="0.25">
      <c r="A1002" s="270">
        <v>43432</v>
      </c>
      <c r="B1002" s="269">
        <v>22</v>
      </c>
      <c r="C1002" s="269">
        <v>9.9513569999999998</v>
      </c>
      <c r="D1002" s="269">
        <v>7.998672</v>
      </c>
      <c r="E1002" s="269">
        <v>85</v>
      </c>
      <c r="F1002" s="269">
        <v>9.8096130000000006</v>
      </c>
      <c r="G1002" s="269">
        <v>8.2199469999999994</v>
      </c>
      <c r="H1002" s="269">
        <v>176</v>
      </c>
      <c r="I1002" s="269">
        <v>9.6044269999999994</v>
      </c>
      <c r="J1002" s="269">
        <v>8.4245169999999998</v>
      </c>
      <c r="K1002" s="269">
        <v>344</v>
      </c>
      <c r="L1002" s="269">
        <v>9.2451849999999993</v>
      </c>
      <c r="M1002" s="269">
        <v>8.5441520000000004</v>
      </c>
    </row>
    <row r="1003" spans="1:13" x14ac:dyDescent="0.25">
      <c r="A1003" s="270">
        <v>43433</v>
      </c>
      <c r="B1003" s="269">
        <v>28</v>
      </c>
      <c r="C1003" s="269">
        <v>9.9383149999999993</v>
      </c>
      <c r="D1003" s="269">
        <v>7.9801539999999997</v>
      </c>
      <c r="E1003" s="269">
        <v>91</v>
      </c>
      <c r="F1003" s="269">
        <v>9.7962129999999998</v>
      </c>
      <c r="G1003" s="269">
        <v>8.2296119999999995</v>
      </c>
      <c r="H1003" s="269">
        <v>175</v>
      </c>
      <c r="I1003" s="269">
        <v>9.6063790000000004</v>
      </c>
      <c r="J1003" s="269">
        <v>8.4291350000000005</v>
      </c>
      <c r="K1003" s="269">
        <v>343</v>
      </c>
      <c r="L1003" s="269">
        <v>9.2504629999999999</v>
      </c>
      <c r="M1003" s="269">
        <v>8.504289</v>
      </c>
    </row>
    <row r="1004" spans="1:13" x14ac:dyDescent="0.25">
      <c r="A1004" s="270">
        <v>43434</v>
      </c>
      <c r="B1004" s="269">
        <v>27</v>
      </c>
      <c r="C1004" s="269">
        <v>9.9402489999999997</v>
      </c>
      <c r="D1004" s="269">
        <v>8.0146890000000006</v>
      </c>
      <c r="E1004" s="269">
        <v>90</v>
      </c>
      <c r="F1004" s="269">
        <v>9.7981770000000008</v>
      </c>
      <c r="G1004" s="269">
        <v>8.2392059999999994</v>
      </c>
      <c r="H1004" s="269">
        <v>174</v>
      </c>
      <c r="I1004" s="269">
        <v>9.608174</v>
      </c>
      <c r="J1004" s="269">
        <v>8.4373419999999992</v>
      </c>
      <c r="K1004" s="269">
        <v>342</v>
      </c>
      <c r="L1004" s="269">
        <v>9.2503869999999999</v>
      </c>
      <c r="M1004" s="269">
        <v>8.5300899999999995</v>
      </c>
    </row>
    <row r="1005" spans="1:13" x14ac:dyDescent="0.25">
      <c r="A1005" s="270">
        <v>43437</v>
      </c>
      <c r="B1005" s="269">
        <v>24</v>
      </c>
      <c r="C1005" s="269">
        <v>9.9469480000000008</v>
      </c>
      <c r="D1005" s="269">
        <v>8.0002429999999993</v>
      </c>
      <c r="E1005" s="269">
        <v>87</v>
      </c>
      <c r="F1005" s="269">
        <v>9.8054400000000008</v>
      </c>
      <c r="G1005" s="269">
        <v>8.210502</v>
      </c>
      <c r="H1005" s="269">
        <v>171</v>
      </c>
      <c r="I1005" s="269">
        <v>9.6169890000000002</v>
      </c>
      <c r="J1005" s="269">
        <v>8.3845259999999993</v>
      </c>
      <c r="K1005" s="269">
        <v>339</v>
      </c>
      <c r="L1005" s="269">
        <v>9.2572700000000001</v>
      </c>
      <c r="M1005" s="269">
        <v>8.5202209999999994</v>
      </c>
    </row>
    <row r="1006" spans="1:13" x14ac:dyDescent="0.25">
      <c r="A1006" s="270">
        <v>43438</v>
      </c>
      <c r="B1006" s="269">
        <v>23</v>
      </c>
      <c r="C1006" s="269">
        <v>9.9490879999999997</v>
      </c>
      <c r="D1006" s="269">
        <v>8.0096129999999999</v>
      </c>
      <c r="E1006" s="269">
        <v>86</v>
      </c>
      <c r="F1006" s="269">
        <v>9.8061609999999995</v>
      </c>
      <c r="G1006" s="269">
        <v>8.2745840000000008</v>
      </c>
      <c r="H1006" s="269">
        <v>170</v>
      </c>
      <c r="I1006" s="269">
        <v>9.615138</v>
      </c>
      <c r="J1006" s="269">
        <v>8.4762369999999994</v>
      </c>
      <c r="K1006" s="269">
        <v>338</v>
      </c>
      <c r="L1006" s="269">
        <v>9.2479320000000005</v>
      </c>
      <c r="M1006" s="269">
        <v>8.6616029999999995</v>
      </c>
    </row>
    <row r="1007" spans="1:13" x14ac:dyDescent="0.25">
      <c r="A1007" s="270">
        <v>43439</v>
      </c>
      <c r="B1007" s="269">
        <v>22</v>
      </c>
      <c r="C1007" s="269">
        <v>9.9511579999999995</v>
      </c>
      <c r="D1007" s="269">
        <v>8.0315550000000009</v>
      </c>
      <c r="E1007" s="269">
        <v>85</v>
      </c>
      <c r="F1007" s="269">
        <v>9.8081189999999996</v>
      </c>
      <c r="G1007" s="269">
        <v>8.2857120000000002</v>
      </c>
      <c r="H1007" s="269">
        <v>169</v>
      </c>
      <c r="I1007" s="269">
        <v>9.617464</v>
      </c>
      <c r="J1007" s="269">
        <v>8.4728110000000001</v>
      </c>
      <c r="K1007" s="269">
        <v>337</v>
      </c>
      <c r="L1007" s="269">
        <v>9.2509200000000007</v>
      </c>
      <c r="M1007" s="269">
        <v>8.6499950000000005</v>
      </c>
    </row>
    <row r="1008" spans="1:13" x14ac:dyDescent="0.25">
      <c r="A1008" s="270">
        <v>43440</v>
      </c>
      <c r="B1008" s="269">
        <v>28</v>
      </c>
      <c r="C1008" s="269">
        <v>9.9381749999999993</v>
      </c>
      <c r="D1008" s="269">
        <v>7.9983789999999999</v>
      </c>
      <c r="E1008" s="269">
        <v>91</v>
      </c>
      <c r="F1008" s="269">
        <v>9.7951779999999999</v>
      </c>
      <c r="G1008" s="269">
        <v>8.2722829999999998</v>
      </c>
      <c r="H1008" s="269">
        <v>182</v>
      </c>
      <c r="I1008" s="269">
        <v>9.5875979999999998</v>
      </c>
      <c r="J1008" s="269">
        <v>8.508286</v>
      </c>
      <c r="K1008" s="269">
        <v>336</v>
      </c>
      <c r="L1008" s="269">
        <v>9.2529760000000003</v>
      </c>
      <c r="M1008" s="269">
        <v>8.6500050000000002</v>
      </c>
    </row>
    <row r="1009" spans="1:13" x14ac:dyDescent="0.25">
      <c r="A1009" s="270">
        <v>43441</v>
      </c>
      <c r="B1009" s="269">
        <v>27</v>
      </c>
      <c r="C1009" s="269">
        <v>9.9402849999999994</v>
      </c>
      <c r="D1009" s="269">
        <v>8.0098310000000001</v>
      </c>
      <c r="E1009" s="269">
        <v>90</v>
      </c>
      <c r="F1009" s="269">
        <v>9.7976159999999997</v>
      </c>
      <c r="G1009" s="269">
        <v>8.2625810000000008</v>
      </c>
      <c r="H1009" s="269">
        <v>181</v>
      </c>
      <c r="I1009" s="269">
        <v>9.5915079999999993</v>
      </c>
      <c r="J1009" s="269">
        <v>8.4707249999999998</v>
      </c>
      <c r="K1009" s="269">
        <v>335</v>
      </c>
      <c r="L1009" s="269">
        <v>9.2538319999999992</v>
      </c>
      <c r="M1009" s="269">
        <v>8.6650829999999992</v>
      </c>
    </row>
    <row r="1010" spans="1:13" x14ac:dyDescent="0.25">
      <c r="A1010" s="270">
        <v>43444</v>
      </c>
      <c r="B1010" s="269">
        <v>24</v>
      </c>
      <c r="C1010" s="269">
        <v>9.9476669999999991</v>
      </c>
      <c r="D1010" s="269">
        <v>7.8912469999999999</v>
      </c>
      <c r="E1010" s="269">
        <v>87</v>
      </c>
      <c r="F1010" s="269">
        <v>9.8035630000000005</v>
      </c>
      <c r="G1010" s="269">
        <v>8.2912990000000004</v>
      </c>
      <c r="H1010" s="269">
        <v>178</v>
      </c>
      <c r="I1010" s="269">
        <v>9.5958059999999996</v>
      </c>
      <c r="J1010" s="269">
        <v>8.5190450000000002</v>
      </c>
      <c r="K1010" s="269">
        <v>332</v>
      </c>
      <c r="L1010" s="269">
        <v>9.2572589999999995</v>
      </c>
      <c r="M1010" s="269">
        <v>8.7000030000000006</v>
      </c>
    </row>
    <row r="1011" spans="1:13" x14ac:dyDescent="0.25">
      <c r="A1011" s="270">
        <v>43445</v>
      </c>
      <c r="B1011" s="269">
        <v>23</v>
      </c>
      <c r="C1011" s="269">
        <v>9.949344</v>
      </c>
      <c r="D1011" s="269">
        <v>7.9691340000000004</v>
      </c>
      <c r="E1011" s="269">
        <v>86</v>
      </c>
      <c r="F1011" s="269">
        <v>9.8055730000000008</v>
      </c>
      <c r="G1011" s="269">
        <v>8.3001830000000005</v>
      </c>
      <c r="H1011" s="269">
        <v>177</v>
      </c>
      <c r="I1011" s="269">
        <v>9.5971019999999996</v>
      </c>
      <c r="J1011" s="269">
        <v>8.5385519999999993</v>
      </c>
      <c r="K1011" s="269">
        <v>331</v>
      </c>
      <c r="L1011" s="269">
        <v>9.2609390000000005</v>
      </c>
      <c r="M1011" s="269">
        <v>8.6796009999999999</v>
      </c>
    </row>
    <row r="1012" spans="1:13" x14ac:dyDescent="0.25">
      <c r="A1012" s="270">
        <v>43447</v>
      </c>
      <c r="B1012" s="269">
        <v>28</v>
      </c>
      <c r="C1012" s="269">
        <v>9.9380290000000002</v>
      </c>
      <c r="D1012" s="269">
        <v>8.0173850000000009</v>
      </c>
      <c r="E1012" s="269">
        <v>91</v>
      </c>
      <c r="F1012" s="269">
        <v>9.7942699999999991</v>
      </c>
      <c r="G1012" s="269">
        <v>8.3097250000000003</v>
      </c>
      <c r="H1012" s="269">
        <v>175</v>
      </c>
      <c r="I1012" s="269">
        <v>9.6018559999999997</v>
      </c>
      <c r="J1012" s="269">
        <v>8.5300080000000005</v>
      </c>
      <c r="K1012" s="269">
        <v>329</v>
      </c>
      <c r="L1012" s="269">
        <v>9.2665810000000004</v>
      </c>
      <c r="M1012" s="269">
        <v>8.6604259999999993</v>
      </c>
    </row>
    <row r="1013" spans="1:13" x14ac:dyDescent="0.25">
      <c r="A1013" s="270">
        <v>43448</v>
      </c>
      <c r="B1013" s="269">
        <v>27</v>
      </c>
      <c r="C1013" s="269">
        <v>9.9406859999999995</v>
      </c>
      <c r="D1013" s="269">
        <v>7.9557219999999997</v>
      </c>
      <c r="E1013" s="269">
        <v>90</v>
      </c>
      <c r="F1013" s="269">
        <v>9.7971219999999999</v>
      </c>
      <c r="G1013" s="269">
        <v>8.2831670000000006</v>
      </c>
      <c r="H1013" s="269">
        <v>174</v>
      </c>
      <c r="I1013" s="269">
        <v>9.6035640000000004</v>
      </c>
      <c r="J1013" s="269">
        <v>8.5407089999999997</v>
      </c>
      <c r="K1013" s="269">
        <v>328</v>
      </c>
      <c r="L1013" s="269">
        <v>9.2702460000000002</v>
      </c>
      <c r="M1013" s="269">
        <v>8.6400030000000001</v>
      </c>
    </row>
    <row r="1014" spans="1:13" x14ac:dyDescent="0.25">
      <c r="A1014" s="270">
        <v>43451</v>
      </c>
      <c r="B1014" s="269">
        <v>24</v>
      </c>
      <c r="C1014" s="269">
        <v>9.9474359999999997</v>
      </c>
      <c r="D1014" s="269">
        <v>7.9262639999999998</v>
      </c>
      <c r="E1014" s="269">
        <v>87</v>
      </c>
      <c r="F1014" s="269">
        <v>9.8040579999999995</v>
      </c>
      <c r="G1014" s="269">
        <v>8.2699890000000007</v>
      </c>
      <c r="H1014" s="269">
        <v>171</v>
      </c>
      <c r="I1014" s="269">
        <v>9.6102679999999996</v>
      </c>
      <c r="J1014" s="269">
        <v>8.537623</v>
      </c>
      <c r="K1014" s="269">
        <v>325</v>
      </c>
      <c r="L1014" s="269">
        <v>9.2786609999999996</v>
      </c>
      <c r="M1014" s="269">
        <v>8.6113900000000001</v>
      </c>
    </row>
    <row r="1015" spans="1:13" x14ac:dyDescent="0.25">
      <c r="A1015" s="270">
        <v>43452</v>
      </c>
      <c r="B1015" s="269">
        <v>23</v>
      </c>
      <c r="C1015" s="269">
        <v>9.9494120000000006</v>
      </c>
      <c r="D1015" s="269">
        <v>7.9583820000000003</v>
      </c>
      <c r="E1015" s="269">
        <v>86</v>
      </c>
      <c r="F1015" s="269">
        <v>9.8065549999999995</v>
      </c>
      <c r="G1015" s="269">
        <v>8.2574339999999999</v>
      </c>
      <c r="H1015" s="269">
        <v>170</v>
      </c>
      <c r="I1015" s="269">
        <v>9.6132279999999994</v>
      </c>
      <c r="J1015" s="269">
        <v>8.5199949999999998</v>
      </c>
      <c r="K1015" s="269">
        <v>324</v>
      </c>
      <c r="L1015" s="269">
        <v>9.2812129999999993</v>
      </c>
      <c r="M1015" s="269">
        <v>8.6050409999999999</v>
      </c>
    </row>
    <row r="1016" spans="1:13" x14ac:dyDescent="0.25">
      <c r="A1016" s="270">
        <v>43453</v>
      </c>
      <c r="B1016" s="269">
        <v>22</v>
      </c>
      <c r="C1016" s="269">
        <v>9.9513529999999992</v>
      </c>
      <c r="D1016" s="269">
        <v>7.999333</v>
      </c>
      <c r="E1016" s="269">
        <v>85</v>
      </c>
      <c r="F1016" s="269">
        <v>9.8093500000000002</v>
      </c>
      <c r="G1016" s="269">
        <v>8.231522</v>
      </c>
      <c r="H1016" s="269">
        <v>169</v>
      </c>
      <c r="I1016" s="269">
        <v>9.6158490000000008</v>
      </c>
      <c r="J1016" s="269">
        <v>8.5100110000000004</v>
      </c>
      <c r="K1016" s="269">
        <v>323</v>
      </c>
      <c r="L1016" s="269">
        <v>9.2836619999999996</v>
      </c>
      <c r="M1016" s="269">
        <v>8.6000040000000002</v>
      </c>
    </row>
    <row r="1017" spans="1:13" x14ac:dyDescent="0.25">
      <c r="A1017" s="270">
        <v>43454</v>
      </c>
      <c r="B1017" s="269">
        <v>28</v>
      </c>
      <c r="C1017" s="269">
        <v>9.9364779999999993</v>
      </c>
      <c r="D1017" s="269">
        <v>8.2193249999999995</v>
      </c>
      <c r="E1017" s="269">
        <v>91</v>
      </c>
      <c r="F1017" s="269">
        <v>9.7938960000000002</v>
      </c>
      <c r="G1017" s="269">
        <v>8.3251489999999997</v>
      </c>
      <c r="H1017" s="269">
        <v>182</v>
      </c>
      <c r="I1017" s="269">
        <v>9.5860380000000003</v>
      </c>
      <c r="J1017" s="269">
        <v>8.5418599999999998</v>
      </c>
      <c r="K1017" s="269">
        <v>322</v>
      </c>
      <c r="L1017" s="269">
        <v>9.2826380000000004</v>
      </c>
      <c r="M1017" s="269">
        <v>8.6399969999999993</v>
      </c>
    </row>
    <row r="1018" spans="1:13" x14ac:dyDescent="0.25">
      <c r="A1018" s="270">
        <v>43455</v>
      </c>
      <c r="B1018" s="269">
        <v>27</v>
      </c>
      <c r="C1018" s="269">
        <v>9.9386060000000001</v>
      </c>
      <c r="D1018" s="269">
        <v>8.2364329999999999</v>
      </c>
      <c r="E1018" s="269">
        <v>90</v>
      </c>
      <c r="F1018" s="269">
        <v>9.7959800000000001</v>
      </c>
      <c r="G1018" s="269">
        <v>8.3307640000000003</v>
      </c>
      <c r="H1018" s="269">
        <v>181</v>
      </c>
      <c r="I1018" s="269">
        <v>9.5876289999999997</v>
      </c>
      <c r="J1018" s="269">
        <v>8.5546220000000002</v>
      </c>
      <c r="K1018" s="269">
        <v>321</v>
      </c>
      <c r="L1018" s="269">
        <v>9.2817980000000002</v>
      </c>
      <c r="M1018" s="269">
        <v>8.6778469999999999</v>
      </c>
    </row>
    <row r="1019" spans="1:13" x14ac:dyDescent="0.25">
      <c r="A1019" s="270">
        <v>43458</v>
      </c>
      <c r="B1019" s="269">
        <v>24</v>
      </c>
      <c r="C1019" s="269">
        <v>9.946218</v>
      </c>
      <c r="D1019" s="269">
        <v>8.1109220000000004</v>
      </c>
      <c r="E1019" s="269">
        <v>87</v>
      </c>
      <c r="F1019" s="269">
        <v>9.8032889999999995</v>
      </c>
      <c r="G1019" s="269">
        <v>8.3030969999999993</v>
      </c>
      <c r="H1019" s="269">
        <v>178</v>
      </c>
      <c r="I1019" s="269">
        <v>9.5925770000000004</v>
      </c>
      <c r="J1019" s="269">
        <v>8.5899920000000005</v>
      </c>
      <c r="K1019" s="269">
        <v>318</v>
      </c>
      <c r="L1019" s="269">
        <v>9.2892200000000003</v>
      </c>
      <c r="M1019" s="269">
        <v>8.6622620000000001</v>
      </c>
    </row>
    <row r="1020" spans="1:13" x14ac:dyDescent="0.25">
      <c r="A1020" s="270">
        <v>43460</v>
      </c>
      <c r="B1020" s="269">
        <v>22</v>
      </c>
      <c r="C1020" s="269">
        <v>9.9482560000000007</v>
      </c>
      <c r="D1020" s="269">
        <v>8.5112410000000001</v>
      </c>
      <c r="E1020" s="269">
        <v>85</v>
      </c>
      <c r="F1020" s="269">
        <v>9.8120550000000009</v>
      </c>
      <c r="G1020" s="269">
        <v>8.1124939999999999</v>
      </c>
      <c r="H1020" s="269">
        <v>176</v>
      </c>
      <c r="I1020" s="269">
        <v>9.5975169999999999</v>
      </c>
      <c r="J1020" s="269">
        <v>8.5778510000000008</v>
      </c>
      <c r="K1020" s="269">
        <v>316</v>
      </c>
      <c r="L1020" s="269">
        <v>9.2933690000000002</v>
      </c>
      <c r="M1020" s="269">
        <v>8.6623339999999995</v>
      </c>
    </row>
    <row r="1021" spans="1:13" x14ac:dyDescent="0.25">
      <c r="A1021" s="270">
        <v>43461</v>
      </c>
      <c r="B1021" s="269">
        <v>28</v>
      </c>
      <c r="C1021" s="269">
        <v>9.9367850000000004</v>
      </c>
      <c r="D1021" s="269">
        <v>8.1793490000000002</v>
      </c>
      <c r="E1021" s="269">
        <v>91</v>
      </c>
      <c r="F1021" s="269">
        <v>9.7947120000000005</v>
      </c>
      <c r="G1021" s="269">
        <v>8.2914980000000007</v>
      </c>
      <c r="H1021" s="269">
        <v>175</v>
      </c>
      <c r="I1021" s="269">
        <v>9.599774</v>
      </c>
      <c r="J1021" s="269">
        <v>8.576473</v>
      </c>
      <c r="K1021" s="269">
        <v>315</v>
      </c>
      <c r="L1021" s="269">
        <v>9.2944300000000002</v>
      </c>
      <c r="M1021" s="269">
        <v>8.6757950000000008</v>
      </c>
    </row>
    <row r="1022" spans="1:13" x14ac:dyDescent="0.25">
      <c r="A1022" s="270">
        <v>43462</v>
      </c>
      <c r="B1022" s="269">
        <v>27</v>
      </c>
      <c r="C1022" s="269">
        <v>9.9391619999999996</v>
      </c>
      <c r="D1022" s="269">
        <v>8.1613860000000003</v>
      </c>
      <c r="E1022" s="269">
        <v>90</v>
      </c>
      <c r="F1022" s="269">
        <v>9.7968919999999997</v>
      </c>
      <c r="G1022" s="269">
        <v>8.2927520000000001</v>
      </c>
      <c r="H1022" s="269">
        <v>174</v>
      </c>
      <c r="I1022" s="269">
        <v>9.6030669999999994</v>
      </c>
      <c r="J1022" s="269">
        <v>8.5518579999999993</v>
      </c>
      <c r="K1022" s="269">
        <v>314</v>
      </c>
      <c r="L1022" s="269">
        <v>9.2984570000000009</v>
      </c>
      <c r="M1022" s="269">
        <v>8.6500029999999999</v>
      </c>
    </row>
    <row r="1023" spans="1:13" x14ac:dyDescent="0.25">
      <c r="A1023" s="270">
        <v>43465</v>
      </c>
      <c r="B1023" s="269">
        <v>24</v>
      </c>
      <c r="C1023" s="269">
        <v>9.9463340000000002</v>
      </c>
      <c r="D1023" s="269">
        <v>8.0933340000000005</v>
      </c>
      <c r="E1023" s="269">
        <v>87</v>
      </c>
      <c r="F1023" s="269">
        <v>9.8034339999999993</v>
      </c>
      <c r="G1023" s="269">
        <v>8.2968530000000005</v>
      </c>
      <c r="H1023" s="269">
        <v>171</v>
      </c>
      <c r="I1023" s="269">
        <v>9.6095609999999994</v>
      </c>
      <c r="J1023" s="269">
        <v>8.5537399999999995</v>
      </c>
      <c r="K1023" s="269">
        <v>311</v>
      </c>
      <c r="L1023" s="269">
        <v>9.3046939999999996</v>
      </c>
      <c r="M1023" s="269">
        <v>8.6499980000000001</v>
      </c>
    </row>
    <row r="1024" spans="1:13" x14ac:dyDescent="0.25">
      <c r="A1024" s="270">
        <v>43467</v>
      </c>
      <c r="B1024" s="269">
        <v>22</v>
      </c>
      <c r="C1024" s="269">
        <v>9.9512339999999995</v>
      </c>
      <c r="D1024" s="269">
        <v>8.0189959999999996</v>
      </c>
      <c r="E1024" s="269">
        <v>85</v>
      </c>
      <c r="F1024" s="269">
        <v>9.808249</v>
      </c>
      <c r="G1024" s="269">
        <v>8.2799879999999995</v>
      </c>
      <c r="H1024" s="269">
        <v>169</v>
      </c>
      <c r="I1024" s="269">
        <v>9.6167289999999994</v>
      </c>
      <c r="J1024" s="269">
        <v>8.4897399999999994</v>
      </c>
      <c r="K1024" s="269">
        <v>309</v>
      </c>
      <c r="L1024" s="269">
        <v>9.3163300000000007</v>
      </c>
      <c r="M1024" s="269">
        <v>8.5495979999999996</v>
      </c>
    </row>
    <row r="1025" spans="1:13" x14ac:dyDescent="0.25">
      <c r="A1025" s="270">
        <v>43468</v>
      </c>
      <c r="B1025" s="269">
        <v>28</v>
      </c>
      <c r="C1025" s="269">
        <v>9.9386010000000002</v>
      </c>
      <c r="D1025" s="269">
        <v>7.9429259999999999</v>
      </c>
      <c r="E1025" s="269">
        <v>91</v>
      </c>
      <c r="F1025" s="269">
        <v>9.7952490000000001</v>
      </c>
      <c r="G1025" s="269">
        <v>8.2693549999999991</v>
      </c>
      <c r="H1025" s="269">
        <v>182</v>
      </c>
      <c r="I1025" s="269">
        <v>9.5879829999999995</v>
      </c>
      <c r="J1025" s="269">
        <v>8.5000009999999993</v>
      </c>
      <c r="K1025" s="269">
        <v>308</v>
      </c>
      <c r="L1025" s="269">
        <v>9.3198349999999994</v>
      </c>
      <c r="M1025" s="269">
        <v>8.5301729999999996</v>
      </c>
    </row>
    <row r="1026" spans="1:13" x14ac:dyDescent="0.25">
      <c r="A1026" s="270">
        <v>43469</v>
      </c>
      <c r="B1026" s="269">
        <v>27</v>
      </c>
      <c r="C1026" s="269">
        <v>9.9403430000000004</v>
      </c>
      <c r="D1026" s="269">
        <v>8.0020039999999995</v>
      </c>
      <c r="E1026" s="269">
        <v>90</v>
      </c>
      <c r="F1026" s="269">
        <v>9.7976779999999994</v>
      </c>
      <c r="G1026" s="269">
        <v>8.2599979999999995</v>
      </c>
      <c r="H1026" s="269">
        <v>181</v>
      </c>
      <c r="I1026" s="269">
        <v>9.5901209999999999</v>
      </c>
      <c r="J1026" s="269">
        <v>8.5007160000000006</v>
      </c>
      <c r="K1026" s="269">
        <v>307</v>
      </c>
      <c r="L1026" s="269">
        <v>9.3232289999999995</v>
      </c>
      <c r="M1026" s="269">
        <v>8.5121549999999999</v>
      </c>
    </row>
    <row r="1027" spans="1:13" x14ac:dyDescent="0.25">
      <c r="A1027" s="270">
        <v>43472</v>
      </c>
      <c r="B1027" s="269">
        <v>24</v>
      </c>
      <c r="C1027" s="269">
        <v>9.9466739999999998</v>
      </c>
      <c r="D1027" s="269">
        <v>8.0417839999999998</v>
      </c>
      <c r="E1027" s="269">
        <v>87</v>
      </c>
      <c r="F1027" s="269">
        <v>9.8034029999999994</v>
      </c>
      <c r="G1027" s="269">
        <v>8.2981879999999997</v>
      </c>
      <c r="H1027" s="269">
        <v>178</v>
      </c>
      <c r="I1027" s="269">
        <v>9.597448</v>
      </c>
      <c r="J1027" s="269">
        <v>8.4829849999999993</v>
      </c>
      <c r="K1027" s="269">
        <v>304</v>
      </c>
      <c r="L1027" s="269">
        <v>9.3289829999999991</v>
      </c>
      <c r="M1027" s="269">
        <v>8.5178139999999996</v>
      </c>
    </row>
    <row r="1028" spans="1:13" x14ac:dyDescent="0.25">
      <c r="A1028" s="270">
        <v>43473</v>
      </c>
      <c r="B1028" s="269">
        <v>23</v>
      </c>
      <c r="C1028" s="269">
        <v>9.9484600000000007</v>
      </c>
      <c r="D1028" s="269">
        <v>8.108924</v>
      </c>
      <c r="E1028" s="269">
        <v>86</v>
      </c>
      <c r="F1028" s="269">
        <v>9.8059890000000003</v>
      </c>
      <c r="G1028" s="269">
        <v>8.2820719999999994</v>
      </c>
      <c r="H1028" s="269">
        <v>177</v>
      </c>
      <c r="I1028" s="269">
        <v>9.5988480000000003</v>
      </c>
      <c r="J1028" s="269">
        <v>8.5000029999999995</v>
      </c>
      <c r="K1028" s="269">
        <v>303</v>
      </c>
      <c r="L1028" s="269">
        <v>9.3287080000000007</v>
      </c>
      <c r="M1028" s="269">
        <v>8.5496800000000004</v>
      </c>
    </row>
    <row r="1029" spans="1:13" x14ac:dyDescent="0.25">
      <c r="A1029" s="270">
        <v>43474</v>
      </c>
      <c r="B1029" s="269">
        <v>22</v>
      </c>
      <c r="C1029" s="269">
        <v>9.9506800000000002</v>
      </c>
      <c r="D1029" s="269">
        <v>8.1105470000000004</v>
      </c>
      <c r="E1029" s="269">
        <v>85</v>
      </c>
      <c r="F1029" s="269">
        <v>9.8084989999999994</v>
      </c>
      <c r="G1029" s="269">
        <v>8.2689819999999994</v>
      </c>
      <c r="H1029" s="269">
        <v>176</v>
      </c>
      <c r="I1029" s="269">
        <v>9.6018889999999999</v>
      </c>
      <c r="J1029" s="269">
        <v>8.48081</v>
      </c>
      <c r="K1029" s="269">
        <v>302</v>
      </c>
      <c r="L1029" s="269">
        <v>9.334308</v>
      </c>
      <c r="M1029" s="269">
        <v>8.5013280000000009</v>
      </c>
    </row>
    <row r="1030" spans="1:13" x14ac:dyDescent="0.25">
      <c r="A1030" s="270">
        <v>43475</v>
      </c>
      <c r="B1030" s="269">
        <v>28</v>
      </c>
      <c r="C1030" s="269">
        <v>9.9384700000000006</v>
      </c>
      <c r="D1030" s="269">
        <v>7.9599780000000004</v>
      </c>
      <c r="E1030" s="269">
        <v>91</v>
      </c>
      <c r="F1030" s="269">
        <v>9.7967700000000004</v>
      </c>
      <c r="G1030" s="269">
        <v>8.2066520000000001</v>
      </c>
      <c r="H1030" s="269">
        <v>175</v>
      </c>
      <c r="I1030" s="269">
        <v>9.605321</v>
      </c>
      <c r="J1030" s="269">
        <v>8.4527219999999996</v>
      </c>
      <c r="K1030" s="269">
        <v>357</v>
      </c>
      <c r="L1030" s="269">
        <v>9.2183949999999992</v>
      </c>
      <c r="M1030" s="269">
        <v>8.5500039999999995</v>
      </c>
    </row>
    <row r="1031" spans="1:13" x14ac:dyDescent="0.25">
      <c r="A1031" s="270">
        <v>43476</v>
      </c>
      <c r="B1031" s="269">
        <v>27</v>
      </c>
      <c r="C1031" s="269">
        <v>9.9402190000000008</v>
      </c>
      <c r="D1031" s="269">
        <v>8.0187369999999998</v>
      </c>
      <c r="E1031" s="269">
        <v>90</v>
      </c>
      <c r="F1031" s="269">
        <v>9.7997510000000005</v>
      </c>
      <c r="G1031" s="269">
        <v>8.1736360000000001</v>
      </c>
      <c r="H1031" s="269">
        <v>174</v>
      </c>
      <c r="I1031" s="269">
        <v>9.6073369999999993</v>
      </c>
      <c r="J1031" s="269">
        <v>8.4561019999999996</v>
      </c>
      <c r="K1031" s="269">
        <v>356</v>
      </c>
      <c r="L1031" s="269">
        <v>9.2204139999999999</v>
      </c>
      <c r="M1031" s="269">
        <v>8.5500000000000007</v>
      </c>
    </row>
    <row r="1032" spans="1:13" x14ac:dyDescent="0.25">
      <c r="A1032" s="270">
        <v>43479</v>
      </c>
      <c r="B1032" s="269">
        <v>24</v>
      </c>
      <c r="C1032" s="269">
        <v>9.9457869999999993</v>
      </c>
      <c r="D1032" s="269">
        <v>8.1762759999999997</v>
      </c>
      <c r="E1032" s="269">
        <v>87</v>
      </c>
      <c r="F1032" s="269">
        <v>9.8059309999999993</v>
      </c>
      <c r="G1032" s="269">
        <v>8.1893720000000005</v>
      </c>
      <c r="H1032" s="269">
        <v>171</v>
      </c>
      <c r="I1032" s="269">
        <v>9.615024</v>
      </c>
      <c r="J1032" s="269">
        <v>8.4292639999999999</v>
      </c>
      <c r="K1032" s="269">
        <v>353</v>
      </c>
      <c r="L1032" s="269">
        <v>9.2281960000000005</v>
      </c>
      <c r="M1032" s="269">
        <v>8.5293910000000004</v>
      </c>
    </row>
    <row r="1033" spans="1:13" x14ac:dyDescent="0.25">
      <c r="A1033" s="270">
        <v>43480</v>
      </c>
      <c r="B1033" s="269">
        <v>23</v>
      </c>
      <c r="C1033" s="269">
        <v>9.9480109999999993</v>
      </c>
      <c r="D1033" s="269">
        <v>8.1799350000000004</v>
      </c>
      <c r="E1033" s="269">
        <v>86</v>
      </c>
      <c r="F1033" s="269">
        <v>9.8081040000000002</v>
      </c>
      <c r="G1033" s="269">
        <v>8.1900189999999995</v>
      </c>
      <c r="H1033" s="269">
        <v>170</v>
      </c>
      <c r="I1033" s="269">
        <v>9.6185659999999995</v>
      </c>
      <c r="J1033" s="269">
        <v>8.3977439999999994</v>
      </c>
      <c r="K1033" s="269">
        <v>352</v>
      </c>
      <c r="L1033" s="269">
        <v>9.230143</v>
      </c>
      <c r="M1033" s="269">
        <v>8.5302439999999997</v>
      </c>
    </row>
    <row r="1034" spans="1:13" x14ac:dyDescent="0.25">
      <c r="A1034" s="270">
        <v>43481</v>
      </c>
      <c r="B1034" s="269">
        <v>22</v>
      </c>
      <c r="C1034" s="269">
        <v>9.9506230000000002</v>
      </c>
      <c r="D1034" s="269">
        <v>8.1199670000000008</v>
      </c>
      <c r="E1034" s="269">
        <v>85</v>
      </c>
      <c r="F1034" s="269">
        <v>9.8100629999999995</v>
      </c>
      <c r="G1034" s="269">
        <v>8.2001419999999996</v>
      </c>
      <c r="H1034" s="269">
        <v>169</v>
      </c>
      <c r="I1034" s="269">
        <v>9.6198420000000002</v>
      </c>
      <c r="J1034" s="269">
        <v>8.4180600000000005</v>
      </c>
      <c r="K1034" s="269">
        <v>351</v>
      </c>
      <c r="L1034" s="269">
        <v>9.2313519999999993</v>
      </c>
      <c r="M1034" s="269">
        <v>8.5399940000000001</v>
      </c>
    </row>
    <row r="1035" spans="1:13" x14ac:dyDescent="0.25">
      <c r="A1035" s="270">
        <v>43482</v>
      </c>
      <c r="B1035" s="269">
        <v>28</v>
      </c>
      <c r="C1035" s="269">
        <v>9.9383979999999994</v>
      </c>
      <c r="D1035" s="269">
        <v>7.9693500000000004</v>
      </c>
      <c r="E1035" s="269">
        <v>90</v>
      </c>
      <c r="F1035" s="269">
        <v>9.7992659999999994</v>
      </c>
      <c r="G1035" s="269">
        <v>8.1938379999999995</v>
      </c>
      <c r="H1035" s="269">
        <v>182</v>
      </c>
      <c r="I1035" s="269">
        <v>9.5916099999999993</v>
      </c>
      <c r="J1035" s="269">
        <v>8.4219899999999992</v>
      </c>
      <c r="K1035" s="269">
        <v>350</v>
      </c>
      <c r="L1035" s="269">
        <v>9.2330059999999996</v>
      </c>
      <c r="M1035" s="269">
        <v>8.5444340000000008</v>
      </c>
    </row>
    <row r="1036" spans="1:13" x14ac:dyDescent="0.25">
      <c r="A1036" s="270">
        <v>43483</v>
      </c>
      <c r="B1036" s="269">
        <v>27</v>
      </c>
      <c r="C1036" s="269">
        <v>9.9391879999999997</v>
      </c>
      <c r="D1036" s="269">
        <v>8.1578759999999999</v>
      </c>
      <c r="E1036" s="269">
        <v>89</v>
      </c>
      <c r="F1036" s="269">
        <v>9.8015969999999992</v>
      </c>
      <c r="G1036" s="269">
        <v>8.1877370000000003</v>
      </c>
      <c r="H1036" s="269">
        <v>181</v>
      </c>
      <c r="I1036" s="269">
        <v>9.5938929999999996</v>
      </c>
      <c r="J1036" s="269">
        <v>8.4191749999999992</v>
      </c>
      <c r="K1036" s="269">
        <v>349</v>
      </c>
      <c r="L1036" s="269">
        <v>9.2378780000000003</v>
      </c>
      <c r="M1036" s="269">
        <v>8.5099959999999992</v>
      </c>
    </row>
    <row r="1037" spans="1:13" x14ac:dyDescent="0.25">
      <c r="A1037" s="270">
        <v>43486</v>
      </c>
      <c r="B1037" s="269">
        <v>24</v>
      </c>
      <c r="C1037" s="269">
        <v>9.9461259999999996</v>
      </c>
      <c r="D1037" s="269">
        <v>8.1248719999999999</v>
      </c>
      <c r="E1037" s="269">
        <v>86</v>
      </c>
      <c r="F1037" s="269">
        <v>9.8081130000000005</v>
      </c>
      <c r="G1037" s="269">
        <v>8.1896269999999998</v>
      </c>
      <c r="H1037" s="269">
        <v>178</v>
      </c>
      <c r="I1037" s="269">
        <v>9.6010589999999993</v>
      </c>
      <c r="J1037" s="269">
        <v>8.4037290000000002</v>
      </c>
      <c r="K1037" s="269">
        <v>346</v>
      </c>
      <c r="L1037" s="269">
        <v>9.2439339999999994</v>
      </c>
      <c r="M1037" s="269">
        <v>8.5099940000000007</v>
      </c>
    </row>
    <row r="1038" spans="1:13" x14ac:dyDescent="0.25">
      <c r="A1038" s="270">
        <v>43487</v>
      </c>
      <c r="B1038" s="269">
        <v>23</v>
      </c>
      <c r="C1038" s="269">
        <v>9.9484949999999994</v>
      </c>
      <c r="D1038" s="269">
        <v>8.103389</v>
      </c>
      <c r="E1038" s="269">
        <v>85</v>
      </c>
      <c r="F1038" s="269">
        <v>9.8098980000000005</v>
      </c>
      <c r="G1038" s="269">
        <v>8.2074029999999993</v>
      </c>
      <c r="H1038" s="269">
        <v>177</v>
      </c>
      <c r="I1038" s="269">
        <v>9.6032050000000009</v>
      </c>
      <c r="J1038" s="269">
        <v>8.4038679999999992</v>
      </c>
      <c r="K1038" s="269">
        <v>345</v>
      </c>
      <c r="L1038" s="269">
        <v>9.2464860000000009</v>
      </c>
      <c r="M1038" s="269">
        <v>8.5035059999999998</v>
      </c>
    </row>
    <row r="1039" spans="1:13" x14ac:dyDescent="0.25">
      <c r="A1039" s="270">
        <v>43488</v>
      </c>
      <c r="B1039" s="269">
        <v>22</v>
      </c>
      <c r="C1039" s="269">
        <v>9.9506510000000006</v>
      </c>
      <c r="D1039" s="269">
        <v>8.1153390000000005</v>
      </c>
      <c r="E1039" s="269">
        <v>84</v>
      </c>
      <c r="F1039" s="269">
        <v>9.8123330000000006</v>
      </c>
      <c r="G1039" s="269">
        <v>8.1966959999999993</v>
      </c>
      <c r="H1039" s="269">
        <v>176</v>
      </c>
      <c r="I1039" s="269">
        <v>9.6051819999999992</v>
      </c>
      <c r="J1039" s="269">
        <v>8.4077769999999994</v>
      </c>
      <c r="K1039" s="269">
        <v>344</v>
      </c>
      <c r="L1039" s="269">
        <v>9.2485130000000009</v>
      </c>
      <c r="M1039" s="269">
        <v>8.5034200000000002</v>
      </c>
    </row>
    <row r="1040" spans="1:13" x14ac:dyDescent="0.25">
      <c r="A1040" s="270">
        <v>43489</v>
      </c>
      <c r="B1040" s="269">
        <v>28</v>
      </c>
      <c r="C1040" s="269">
        <v>9.9370100000000008</v>
      </c>
      <c r="D1040" s="269">
        <v>8.1500509999999995</v>
      </c>
      <c r="E1040" s="269">
        <v>91</v>
      </c>
      <c r="F1040" s="269">
        <v>9.797174</v>
      </c>
      <c r="G1040" s="269">
        <v>8.19</v>
      </c>
      <c r="H1040" s="269">
        <v>175</v>
      </c>
      <c r="I1040" s="269">
        <v>9.6094810000000006</v>
      </c>
      <c r="J1040" s="269">
        <v>8.3600080000000005</v>
      </c>
      <c r="K1040" s="269">
        <v>343</v>
      </c>
      <c r="L1040" s="269">
        <v>9.2540600000000008</v>
      </c>
      <c r="M1040" s="269">
        <v>8.4601869999999995</v>
      </c>
    </row>
    <row r="1041" spans="1:13" x14ac:dyDescent="0.25">
      <c r="A1041" s="270">
        <v>43490</v>
      </c>
      <c r="B1041" s="269">
        <v>27</v>
      </c>
      <c r="C1041" s="269">
        <v>9.9393060000000002</v>
      </c>
      <c r="D1041" s="269">
        <v>8.1419499999999996</v>
      </c>
      <c r="E1041" s="269">
        <v>90</v>
      </c>
      <c r="F1041" s="269">
        <v>9.7993579999999998</v>
      </c>
      <c r="G1041" s="269">
        <v>8.1900060000000003</v>
      </c>
      <c r="H1041" s="269">
        <v>174</v>
      </c>
      <c r="I1041" s="269">
        <v>9.611497</v>
      </c>
      <c r="J1041" s="269">
        <v>8.3628940000000007</v>
      </c>
      <c r="K1041" s="269">
        <v>342</v>
      </c>
      <c r="L1041" s="269">
        <v>9.255274</v>
      </c>
      <c r="M1041" s="269">
        <v>8.4700039999999994</v>
      </c>
    </row>
    <row r="1042" spans="1:13" x14ac:dyDescent="0.25">
      <c r="A1042" s="270">
        <v>43493</v>
      </c>
      <c r="B1042" s="269">
        <v>24</v>
      </c>
      <c r="C1042" s="269">
        <v>9.9459599999999995</v>
      </c>
      <c r="D1042" s="269">
        <v>8.1500430000000001</v>
      </c>
      <c r="E1042" s="269">
        <v>87</v>
      </c>
      <c r="F1042" s="269">
        <v>9.8057719999999993</v>
      </c>
      <c r="G1042" s="269">
        <v>8.1962139999999994</v>
      </c>
      <c r="H1042" s="269">
        <v>171</v>
      </c>
      <c r="I1042" s="269">
        <v>9.617915</v>
      </c>
      <c r="J1042" s="269">
        <v>8.3634500000000003</v>
      </c>
      <c r="K1042" s="269">
        <v>339</v>
      </c>
      <c r="L1042" s="269">
        <v>9.2610060000000001</v>
      </c>
      <c r="M1042" s="269">
        <v>8.4739430000000002</v>
      </c>
    </row>
    <row r="1043" spans="1:13" x14ac:dyDescent="0.25">
      <c r="A1043" s="270">
        <v>43494</v>
      </c>
      <c r="B1043" s="269">
        <v>23</v>
      </c>
      <c r="C1043" s="269">
        <v>9.9490879999999997</v>
      </c>
      <c r="D1043" s="269">
        <v>8.0096129999999999</v>
      </c>
      <c r="E1043" s="269">
        <v>86</v>
      </c>
      <c r="F1043" s="269">
        <v>9.8081429999999994</v>
      </c>
      <c r="G1043" s="269">
        <v>8.1883219999999994</v>
      </c>
      <c r="H1043" s="269">
        <v>170</v>
      </c>
      <c r="I1043" s="269">
        <v>9.622401</v>
      </c>
      <c r="J1043" s="269">
        <v>8.3099989999999995</v>
      </c>
      <c r="K1043" s="269">
        <v>338</v>
      </c>
      <c r="L1043" s="269">
        <v>9.2673729999999992</v>
      </c>
      <c r="M1043" s="269">
        <v>8.42</v>
      </c>
    </row>
    <row r="1044" spans="1:13" x14ac:dyDescent="0.25">
      <c r="A1044" s="270">
        <v>43495</v>
      </c>
      <c r="B1044" s="269">
        <v>22</v>
      </c>
      <c r="C1044" s="269">
        <v>9.9510100000000001</v>
      </c>
      <c r="D1044" s="269">
        <v>8.0560120000000008</v>
      </c>
      <c r="E1044" s="269">
        <v>85</v>
      </c>
      <c r="F1044" s="269">
        <v>9.8100660000000008</v>
      </c>
      <c r="G1044" s="269">
        <v>8.2000100000000007</v>
      </c>
      <c r="H1044" s="269">
        <v>169</v>
      </c>
      <c r="I1044" s="269">
        <v>9.6248819999999995</v>
      </c>
      <c r="J1044" s="269">
        <v>8.3021060000000002</v>
      </c>
      <c r="K1044" s="269">
        <v>337</v>
      </c>
      <c r="L1044" s="269">
        <v>9.2661660000000001</v>
      </c>
      <c r="M1044" s="269">
        <v>8.4600000000000009</v>
      </c>
    </row>
    <row r="1045" spans="1:13" x14ac:dyDescent="0.25">
      <c r="A1045" s="270">
        <v>43496</v>
      </c>
      <c r="B1045" s="269">
        <v>28</v>
      </c>
      <c r="C1045" s="269">
        <v>9.9381769999999996</v>
      </c>
      <c r="D1045" s="269">
        <v>7.9981179999999998</v>
      </c>
      <c r="E1045" s="269">
        <v>91</v>
      </c>
      <c r="F1045" s="269">
        <v>9.7983689999999992</v>
      </c>
      <c r="G1045" s="269">
        <v>8.1407539999999994</v>
      </c>
      <c r="H1045" s="269">
        <v>182</v>
      </c>
      <c r="I1045" s="269">
        <v>9.5973000000000006</v>
      </c>
      <c r="J1045" s="269">
        <v>8.2997239999999994</v>
      </c>
      <c r="K1045" s="269">
        <v>336</v>
      </c>
      <c r="L1045" s="269">
        <v>9.2777600000000007</v>
      </c>
      <c r="M1045" s="269">
        <v>8.3406830000000003</v>
      </c>
    </row>
    <row r="1046" spans="1:13" x14ac:dyDescent="0.25">
      <c r="A1046" s="270">
        <v>43497</v>
      </c>
      <c r="B1046" s="269">
        <v>27</v>
      </c>
      <c r="C1046" s="269">
        <v>9.9404970000000006</v>
      </c>
      <c r="D1046" s="269">
        <v>7.9812240000000001</v>
      </c>
      <c r="E1046" s="269">
        <v>90</v>
      </c>
      <c r="F1046" s="269">
        <v>9.8000799999999995</v>
      </c>
      <c r="G1046" s="269">
        <v>8.1599330000000005</v>
      </c>
      <c r="H1046" s="269">
        <v>181</v>
      </c>
      <c r="I1046" s="269">
        <v>9.5998549999999998</v>
      </c>
      <c r="J1046" s="269">
        <v>8.2904219999999995</v>
      </c>
      <c r="K1046" s="269">
        <v>335</v>
      </c>
      <c r="L1046" s="269">
        <v>9.2806110000000004</v>
      </c>
      <c r="M1046" s="269">
        <v>8.3299979999999998</v>
      </c>
    </row>
    <row r="1047" spans="1:13" x14ac:dyDescent="0.25">
      <c r="A1047" s="270">
        <v>43501</v>
      </c>
      <c r="B1047" s="269">
        <v>23</v>
      </c>
      <c r="C1047" s="269">
        <v>9.9494919999999993</v>
      </c>
      <c r="D1047" s="269">
        <v>7.9457319999999996</v>
      </c>
      <c r="E1047" s="269">
        <v>86</v>
      </c>
      <c r="F1047" s="269">
        <v>9.8093690000000002</v>
      </c>
      <c r="G1047" s="269">
        <v>8.1349800000000005</v>
      </c>
      <c r="H1047" s="269">
        <v>177</v>
      </c>
      <c r="I1047" s="269">
        <v>9.6088249999999995</v>
      </c>
      <c r="J1047" s="269">
        <v>8.2799940000000003</v>
      </c>
      <c r="K1047" s="269">
        <v>331</v>
      </c>
      <c r="L1047" s="269">
        <v>9.2909699999999997</v>
      </c>
      <c r="M1047" s="269">
        <v>8.2999989999999997</v>
      </c>
    </row>
    <row r="1048" spans="1:13" x14ac:dyDescent="0.25">
      <c r="A1048" s="270">
        <v>43502</v>
      </c>
      <c r="B1048" s="269">
        <v>22</v>
      </c>
      <c r="C1048" s="269">
        <v>9.9517290000000003</v>
      </c>
      <c r="D1048" s="269">
        <v>7.9372049999999996</v>
      </c>
      <c r="E1048" s="269">
        <v>85</v>
      </c>
      <c r="F1048" s="269">
        <v>9.8118149999999993</v>
      </c>
      <c r="G1048" s="269">
        <v>8.1230519999999995</v>
      </c>
      <c r="H1048" s="269">
        <v>176</v>
      </c>
      <c r="I1048" s="269">
        <v>9.6118520000000007</v>
      </c>
      <c r="J1048" s="269">
        <v>8.2600010000000008</v>
      </c>
      <c r="K1048" s="269">
        <v>330</v>
      </c>
      <c r="L1048" s="269">
        <v>9.2929919999999999</v>
      </c>
      <c r="M1048" s="269">
        <v>8.2996029999999994</v>
      </c>
    </row>
    <row r="1049" spans="1:13" x14ac:dyDescent="0.25">
      <c r="A1049" s="270">
        <v>43503</v>
      </c>
      <c r="B1049" s="269">
        <v>28</v>
      </c>
      <c r="C1049" s="269">
        <v>9.9393510000000003</v>
      </c>
      <c r="D1049" s="269">
        <v>7.8453099999999996</v>
      </c>
      <c r="E1049" s="269">
        <v>91</v>
      </c>
      <c r="F1049" s="269">
        <v>9.7985050000000005</v>
      </c>
      <c r="G1049" s="269">
        <v>8.1351499999999994</v>
      </c>
      <c r="H1049" s="269">
        <v>175</v>
      </c>
      <c r="I1049" s="269">
        <v>9.6139860000000006</v>
      </c>
      <c r="J1049" s="269">
        <v>8.2596950000000007</v>
      </c>
      <c r="K1049" s="269">
        <v>329</v>
      </c>
      <c r="L1049" s="269">
        <v>9.2967289999999991</v>
      </c>
      <c r="M1049" s="269">
        <v>8.2774990000000006</v>
      </c>
    </row>
    <row r="1050" spans="1:13" x14ac:dyDescent="0.25">
      <c r="A1050" s="270">
        <v>43504</v>
      </c>
      <c r="B1050" s="269">
        <v>27</v>
      </c>
      <c r="C1050" s="269">
        <v>9.9411729999999991</v>
      </c>
      <c r="D1050" s="269">
        <v>7.890015</v>
      </c>
      <c r="E1050" s="269">
        <v>90</v>
      </c>
      <c r="F1050" s="269">
        <v>9.8004479999999994</v>
      </c>
      <c r="G1050" s="269">
        <v>8.1446070000000006</v>
      </c>
      <c r="H1050" s="269">
        <v>174</v>
      </c>
      <c r="I1050" s="269">
        <v>9.6163080000000001</v>
      </c>
      <c r="J1050" s="269">
        <v>8.2552009999999996</v>
      </c>
      <c r="K1050" s="269">
        <v>328</v>
      </c>
      <c r="L1050" s="269">
        <v>9.2987160000000006</v>
      </c>
      <c r="M1050" s="269">
        <v>8.2775079999999992</v>
      </c>
    </row>
    <row r="1051" spans="1:13" x14ac:dyDescent="0.25">
      <c r="A1051" s="270">
        <v>43507</v>
      </c>
      <c r="B1051" s="269">
        <v>24</v>
      </c>
      <c r="C1051" s="269">
        <v>9.9476630000000004</v>
      </c>
      <c r="D1051" s="269">
        <v>7.8918540000000004</v>
      </c>
      <c r="E1051" s="269">
        <v>87</v>
      </c>
      <c r="F1051" s="269">
        <v>9.8064669999999996</v>
      </c>
      <c r="G1051" s="269">
        <v>8.1663069999999998</v>
      </c>
      <c r="H1051" s="269">
        <v>171</v>
      </c>
      <c r="I1051" s="269">
        <v>9.6217659999999992</v>
      </c>
      <c r="J1051" s="269">
        <v>8.2758420000000008</v>
      </c>
      <c r="K1051" s="269">
        <v>325</v>
      </c>
      <c r="L1051" s="269">
        <v>9.3019739999999995</v>
      </c>
      <c r="M1051" s="269">
        <v>8.3121930000000006</v>
      </c>
    </row>
    <row r="1052" spans="1:13" x14ac:dyDescent="0.25">
      <c r="A1052" s="270">
        <v>43508</v>
      </c>
      <c r="B1052" s="269">
        <v>23</v>
      </c>
      <c r="C1052" s="269">
        <v>9.9500969999999995</v>
      </c>
      <c r="D1052" s="269">
        <v>7.850079</v>
      </c>
      <c r="E1052" s="269">
        <v>86</v>
      </c>
      <c r="F1052" s="269">
        <v>9.8094830000000002</v>
      </c>
      <c r="G1052" s="269">
        <v>8.1300209999999993</v>
      </c>
      <c r="H1052" s="269">
        <v>170</v>
      </c>
      <c r="I1052" s="269">
        <v>9.6251809999999995</v>
      </c>
      <c r="J1052" s="269">
        <v>8.2464359999999992</v>
      </c>
      <c r="K1052" s="269">
        <v>324</v>
      </c>
      <c r="L1052" s="269">
        <v>9.3044949999999993</v>
      </c>
      <c r="M1052" s="269">
        <v>8.3054839999999999</v>
      </c>
    </row>
    <row r="1053" spans="1:13" x14ac:dyDescent="0.25">
      <c r="A1053" s="270">
        <v>43509</v>
      </c>
      <c r="B1053" s="269">
        <v>22</v>
      </c>
      <c r="C1053" s="269">
        <v>9.9524260000000009</v>
      </c>
      <c r="D1053" s="269">
        <v>7.8220489999999998</v>
      </c>
      <c r="E1053" s="269">
        <v>85</v>
      </c>
      <c r="F1053" s="269">
        <v>9.8116420000000009</v>
      </c>
      <c r="G1053" s="269">
        <v>8.1306630000000002</v>
      </c>
      <c r="H1053" s="269">
        <v>169</v>
      </c>
      <c r="I1053" s="269">
        <v>9.6271489999999993</v>
      </c>
      <c r="J1053" s="269">
        <v>8.2499900000000004</v>
      </c>
      <c r="K1053" s="269">
        <v>323</v>
      </c>
      <c r="L1053" s="269">
        <v>9.3079230000000006</v>
      </c>
      <c r="M1053" s="269">
        <v>8.2870819999999998</v>
      </c>
    </row>
    <row r="1054" spans="1:13" x14ac:dyDescent="0.25">
      <c r="A1054" s="270">
        <v>43510</v>
      </c>
      <c r="B1054" s="269">
        <v>28</v>
      </c>
      <c r="C1054" s="269">
        <v>9.9390990000000006</v>
      </c>
      <c r="D1054" s="269">
        <v>7.878107</v>
      </c>
      <c r="E1054" s="269">
        <v>91</v>
      </c>
      <c r="F1054" s="269">
        <v>9.7988920000000004</v>
      </c>
      <c r="G1054" s="269">
        <v>8.1192049999999991</v>
      </c>
      <c r="H1054" s="269">
        <v>182</v>
      </c>
      <c r="I1054" s="269">
        <v>9.6014470000000003</v>
      </c>
      <c r="J1054" s="269">
        <v>8.2107060000000001</v>
      </c>
      <c r="K1054" s="269">
        <v>322</v>
      </c>
      <c r="L1054" s="269">
        <v>9.3119969999999999</v>
      </c>
      <c r="M1054" s="269">
        <v>8.2602679999999999</v>
      </c>
    </row>
    <row r="1055" spans="1:13" x14ac:dyDescent="0.25">
      <c r="A1055" s="270">
        <v>43511</v>
      </c>
      <c r="B1055" s="269">
        <v>27</v>
      </c>
      <c r="C1055" s="269">
        <v>9.9413619999999998</v>
      </c>
      <c r="D1055" s="269">
        <v>7.8645160000000001</v>
      </c>
      <c r="E1055" s="269">
        <v>90</v>
      </c>
      <c r="F1055" s="269">
        <v>9.8012320000000006</v>
      </c>
      <c r="G1055" s="269">
        <v>8.1119599999999998</v>
      </c>
      <c r="H1055" s="269">
        <v>181</v>
      </c>
      <c r="I1055" s="269">
        <v>9.6040030000000005</v>
      </c>
      <c r="J1055" s="269">
        <v>8.2009380000000007</v>
      </c>
      <c r="K1055" s="269">
        <v>321</v>
      </c>
      <c r="L1055" s="269">
        <v>9.3170420000000007</v>
      </c>
      <c r="M1055" s="269">
        <v>8.2207869999999996</v>
      </c>
    </row>
    <row r="1056" spans="1:13" x14ac:dyDescent="0.25">
      <c r="A1056" s="270">
        <v>43514</v>
      </c>
      <c r="B1056" s="269">
        <v>24</v>
      </c>
      <c r="C1056" s="269">
        <v>9.9478570000000008</v>
      </c>
      <c r="D1056" s="269">
        <v>7.8624470000000004</v>
      </c>
      <c r="E1056" s="269">
        <v>87</v>
      </c>
      <c r="F1056" s="269">
        <v>9.8075620000000008</v>
      </c>
      <c r="G1056" s="269">
        <v>8.1191960000000005</v>
      </c>
      <c r="H1056" s="269">
        <v>178</v>
      </c>
      <c r="I1056" s="269">
        <v>9.6103369999999995</v>
      </c>
      <c r="J1056" s="269">
        <v>8.2003629999999994</v>
      </c>
      <c r="K1056" s="269">
        <v>318</v>
      </c>
      <c r="L1056" s="269">
        <v>9.323029</v>
      </c>
      <c r="M1056" s="269">
        <v>8.2203140000000001</v>
      </c>
    </row>
    <row r="1057" spans="1:13" x14ac:dyDescent="0.25">
      <c r="A1057" s="270">
        <v>43515</v>
      </c>
      <c r="B1057" s="269">
        <v>23</v>
      </c>
      <c r="C1057" s="269">
        <v>9.9499999999999993</v>
      </c>
      <c r="D1057" s="269">
        <v>7.8654140000000003</v>
      </c>
      <c r="E1057" s="269">
        <v>86</v>
      </c>
      <c r="F1057" s="269">
        <v>9.8101730000000007</v>
      </c>
      <c r="G1057" s="269">
        <v>8.1000069999999997</v>
      </c>
      <c r="H1057" s="269">
        <v>177</v>
      </c>
      <c r="I1057" s="269">
        <v>9.6129119999999997</v>
      </c>
      <c r="J1057" s="269">
        <v>8.1900010000000005</v>
      </c>
      <c r="K1057" s="269">
        <v>317</v>
      </c>
      <c r="L1057" s="269">
        <v>9.3272659999999998</v>
      </c>
      <c r="M1057" s="269">
        <v>8.1909120000000009</v>
      </c>
    </row>
    <row r="1058" spans="1:13" x14ac:dyDescent="0.25">
      <c r="A1058" s="270">
        <v>43516</v>
      </c>
      <c r="B1058" s="269">
        <v>22</v>
      </c>
      <c r="C1058" s="269">
        <v>9.9521689999999996</v>
      </c>
      <c r="D1058" s="269">
        <v>7.8645079999999998</v>
      </c>
      <c r="E1058" s="269">
        <v>85</v>
      </c>
      <c r="F1058" s="269">
        <v>9.8123000000000005</v>
      </c>
      <c r="G1058" s="269">
        <v>8.1017159999999997</v>
      </c>
      <c r="H1058" s="269">
        <v>176</v>
      </c>
      <c r="I1058" s="269">
        <v>9.6159289999999995</v>
      </c>
      <c r="J1058" s="269">
        <v>8.1697749999999996</v>
      </c>
      <c r="K1058" s="269">
        <v>316</v>
      </c>
      <c r="L1058" s="269">
        <v>9.3299070000000004</v>
      </c>
      <c r="M1058" s="269">
        <v>8.1822579999999991</v>
      </c>
    </row>
    <row r="1059" spans="1:13" x14ac:dyDescent="0.25">
      <c r="A1059" s="270">
        <v>43517</v>
      </c>
      <c r="B1059" s="269">
        <v>28</v>
      </c>
      <c r="C1059" s="269">
        <v>9.9390739999999997</v>
      </c>
      <c r="D1059" s="269">
        <v>7.8813610000000001</v>
      </c>
      <c r="E1059" s="269">
        <v>91</v>
      </c>
      <c r="F1059" s="269">
        <v>9.7991039999999998</v>
      </c>
      <c r="G1059" s="269">
        <v>8.1104699999999994</v>
      </c>
      <c r="H1059" s="269">
        <v>175</v>
      </c>
      <c r="I1059" s="269">
        <v>9.6178460000000001</v>
      </c>
      <c r="J1059" s="269">
        <v>8.1738189999999999</v>
      </c>
      <c r="K1059" s="269">
        <v>315</v>
      </c>
      <c r="L1059" s="269">
        <v>9.3312980000000003</v>
      </c>
      <c r="M1059" s="269">
        <v>8.1899739999999994</v>
      </c>
    </row>
    <row r="1060" spans="1:13" x14ac:dyDescent="0.25">
      <c r="A1060" s="270">
        <v>43518</v>
      </c>
      <c r="B1060" s="269">
        <v>27</v>
      </c>
      <c r="C1060" s="269">
        <v>9.9410950000000007</v>
      </c>
      <c r="D1060" s="269">
        <v>7.9005380000000001</v>
      </c>
      <c r="E1060" s="269">
        <v>90</v>
      </c>
      <c r="F1060" s="269">
        <v>9.8006209999999996</v>
      </c>
      <c r="G1060" s="269">
        <v>8.1374030000000008</v>
      </c>
      <c r="H1060" s="269">
        <v>174</v>
      </c>
      <c r="I1060" s="269">
        <v>9.6205230000000004</v>
      </c>
      <c r="J1060" s="269">
        <v>8.1609370000000006</v>
      </c>
      <c r="K1060" s="269">
        <v>314</v>
      </c>
      <c r="L1060" s="269">
        <v>9.331785</v>
      </c>
      <c r="M1060" s="269">
        <v>8.2096440000000008</v>
      </c>
    </row>
    <row r="1061" spans="1:13" x14ac:dyDescent="0.25">
      <c r="A1061" s="270">
        <v>43521</v>
      </c>
      <c r="B1061" s="269">
        <v>24</v>
      </c>
      <c r="C1061" s="269">
        <v>9.9473739999999999</v>
      </c>
      <c r="D1061" s="269">
        <v>7.9356619999999998</v>
      </c>
      <c r="E1061" s="269">
        <v>87</v>
      </c>
      <c r="F1061" s="269">
        <v>9.8068460000000002</v>
      </c>
      <c r="G1061" s="269">
        <v>8.15</v>
      </c>
      <c r="H1061" s="269">
        <v>171</v>
      </c>
      <c r="I1061" s="269">
        <v>9.6259820000000005</v>
      </c>
      <c r="J1061" s="269">
        <v>8.1800099999999993</v>
      </c>
      <c r="K1061" s="269">
        <v>311</v>
      </c>
      <c r="L1061" s="269">
        <v>9.3384730000000005</v>
      </c>
      <c r="M1061" s="269">
        <v>8.199999</v>
      </c>
    </row>
    <row r="1062" spans="1:13" x14ac:dyDescent="0.25">
      <c r="A1062" s="270">
        <v>43522</v>
      </c>
      <c r="B1062" s="269">
        <v>23</v>
      </c>
      <c r="C1062" s="269">
        <v>9.9487620000000003</v>
      </c>
      <c r="D1062" s="269">
        <v>8.0611650000000008</v>
      </c>
      <c r="E1062" s="269">
        <v>86</v>
      </c>
      <c r="F1062" s="269">
        <v>9.8095499999999998</v>
      </c>
      <c r="G1062" s="269">
        <v>8.1271059999999995</v>
      </c>
      <c r="H1062" s="269">
        <v>170</v>
      </c>
      <c r="I1062" s="269">
        <v>9.6285659999999993</v>
      </c>
      <c r="J1062" s="269">
        <v>8.1690889999999996</v>
      </c>
      <c r="K1062" s="269">
        <v>310</v>
      </c>
      <c r="L1062" s="269">
        <v>9.3411910000000002</v>
      </c>
      <c r="M1062" s="269">
        <v>8.1902670000000004</v>
      </c>
    </row>
    <row r="1063" spans="1:13" x14ac:dyDescent="0.25">
      <c r="A1063" s="270">
        <v>43523</v>
      </c>
      <c r="B1063" s="269">
        <v>22</v>
      </c>
      <c r="C1063" s="269">
        <v>9.9508489999999998</v>
      </c>
      <c r="D1063" s="269">
        <v>8.0826180000000001</v>
      </c>
      <c r="E1063" s="269">
        <v>85</v>
      </c>
      <c r="F1063" s="269">
        <v>9.8116649999999996</v>
      </c>
      <c r="G1063" s="269">
        <v>8.1296510000000008</v>
      </c>
      <c r="H1063" s="269">
        <v>169</v>
      </c>
      <c r="I1063" s="269">
        <v>9.6310249999999993</v>
      </c>
      <c r="J1063" s="269">
        <v>8.1609409999999993</v>
      </c>
      <c r="K1063" s="269">
        <v>309</v>
      </c>
      <c r="L1063" s="269">
        <v>9.3417879999999993</v>
      </c>
      <c r="M1063" s="269">
        <v>8.2088029999999996</v>
      </c>
    </row>
    <row r="1064" spans="1:13" x14ac:dyDescent="0.25">
      <c r="A1064" s="270">
        <v>43524</v>
      </c>
      <c r="B1064" s="269">
        <v>28</v>
      </c>
      <c r="C1064" s="269">
        <v>9.9371349999999996</v>
      </c>
      <c r="D1064" s="269">
        <v>8.1337759999999992</v>
      </c>
      <c r="E1064" s="269">
        <v>91</v>
      </c>
      <c r="F1064" s="269">
        <v>9.7986299999999993</v>
      </c>
      <c r="G1064" s="269">
        <v>8.1300000000000008</v>
      </c>
      <c r="H1064" s="269">
        <v>182</v>
      </c>
      <c r="I1064" s="269">
        <v>9.6038139999999999</v>
      </c>
      <c r="J1064" s="269">
        <v>8.1599310000000003</v>
      </c>
      <c r="K1064" s="269">
        <v>364</v>
      </c>
      <c r="L1064" s="269">
        <v>9.2360930000000003</v>
      </c>
      <c r="M1064" s="269">
        <v>8.18</v>
      </c>
    </row>
    <row r="1065" spans="1:13" x14ac:dyDescent="0.25">
      <c r="A1065" s="270">
        <v>43525</v>
      </c>
      <c r="B1065" s="269">
        <v>27</v>
      </c>
      <c r="C1065" s="269">
        <v>9.9392890000000005</v>
      </c>
      <c r="D1065" s="269">
        <v>8.1442449999999997</v>
      </c>
      <c r="E1065" s="269">
        <v>90</v>
      </c>
      <c r="F1065" s="269">
        <v>9.8012789999999992</v>
      </c>
      <c r="G1065" s="269">
        <v>8.1100030000000007</v>
      </c>
      <c r="H1065" s="269">
        <v>181</v>
      </c>
      <c r="I1065" s="269">
        <v>9.6067060000000009</v>
      </c>
      <c r="J1065" s="269">
        <v>8.1426680000000005</v>
      </c>
      <c r="K1065" s="269">
        <v>363</v>
      </c>
      <c r="L1065" s="269">
        <v>9.238448</v>
      </c>
      <c r="M1065" s="269">
        <v>8.1751629999999995</v>
      </c>
    </row>
    <row r="1066" spans="1:13" x14ac:dyDescent="0.25">
      <c r="A1066" s="270">
        <v>43528</v>
      </c>
      <c r="B1066" s="269">
        <v>24</v>
      </c>
      <c r="C1066" s="269">
        <v>9.9465489999999992</v>
      </c>
      <c r="D1066" s="269">
        <v>8.0607349999999993</v>
      </c>
      <c r="E1066" s="269">
        <v>87</v>
      </c>
      <c r="F1066" s="269">
        <v>9.8078679999999991</v>
      </c>
      <c r="G1066" s="269">
        <v>8.1060320000000008</v>
      </c>
      <c r="H1066" s="269">
        <v>178</v>
      </c>
      <c r="I1066" s="269">
        <v>9.6129549999999995</v>
      </c>
      <c r="J1066" s="269">
        <v>8.1430489999999995</v>
      </c>
      <c r="K1066" s="269">
        <v>360</v>
      </c>
      <c r="L1066" s="269">
        <v>9.2435240000000007</v>
      </c>
      <c r="M1066" s="269">
        <v>8.1838479999999993</v>
      </c>
    </row>
    <row r="1067" spans="1:13" x14ac:dyDescent="0.25">
      <c r="A1067" s="270">
        <v>43529</v>
      </c>
      <c r="B1067" s="269">
        <v>23</v>
      </c>
      <c r="C1067" s="269">
        <v>9.9492119999999993</v>
      </c>
      <c r="D1067" s="269">
        <v>7.9900060000000002</v>
      </c>
      <c r="E1067" s="269">
        <v>86</v>
      </c>
      <c r="F1067" s="269">
        <v>9.8106329999999993</v>
      </c>
      <c r="G1067" s="269">
        <v>8.0799990000000008</v>
      </c>
      <c r="H1067" s="269">
        <v>177</v>
      </c>
      <c r="I1067" s="269">
        <v>9.6142749999999992</v>
      </c>
      <c r="J1067" s="269">
        <v>8.1600059999999992</v>
      </c>
      <c r="K1067" s="269">
        <v>359</v>
      </c>
      <c r="L1067" s="269">
        <v>9.2472530000000006</v>
      </c>
      <c r="M1067" s="269">
        <v>8.1628980000000002</v>
      </c>
    </row>
    <row r="1068" spans="1:13" x14ac:dyDescent="0.25">
      <c r="A1068" s="270">
        <v>43530</v>
      </c>
      <c r="B1068" s="269">
        <v>22</v>
      </c>
      <c r="C1068" s="269">
        <v>9.9509089999999993</v>
      </c>
      <c r="D1068" s="269">
        <v>8.0727019999999996</v>
      </c>
      <c r="E1068" s="269">
        <v>85</v>
      </c>
      <c r="F1068" s="269">
        <v>9.8125660000000003</v>
      </c>
      <c r="G1068" s="269">
        <v>8.0900160000000003</v>
      </c>
      <c r="H1068" s="269">
        <v>176</v>
      </c>
      <c r="I1068" s="269">
        <v>9.6168479999999992</v>
      </c>
      <c r="J1068" s="269">
        <v>8.1494479999999996</v>
      </c>
      <c r="K1068" s="269">
        <v>358</v>
      </c>
      <c r="L1068" s="269">
        <v>9.2494390000000006</v>
      </c>
      <c r="M1068" s="269">
        <v>8.1599979999999999</v>
      </c>
    </row>
    <row r="1069" spans="1:13" x14ac:dyDescent="0.25">
      <c r="A1069" s="270">
        <v>43531</v>
      </c>
      <c r="B1069" s="269">
        <v>28</v>
      </c>
      <c r="C1069" s="269">
        <v>9.9376259999999998</v>
      </c>
      <c r="D1069" s="269">
        <v>8.0698489999999996</v>
      </c>
      <c r="E1069" s="269">
        <v>91</v>
      </c>
      <c r="F1069" s="269">
        <v>9.7995230000000006</v>
      </c>
      <c r="G1069" s="269">
        <v>8.0932080000000006</v>
      </c>
      <c r="H1069" s="269">
        <v>175</v>
      </c>
      <c r="I1069" s="269">
        <v>9.6180179999999993</v>
      </c>
      <c r="J1069" s="269">
        <v>8.1699950000000001</v>
      </c>
      <c r="K1069" s="269">
        <v>357</v>
      </c>
      <c r="L1069" s="269">
        <v>9.2492219999999996</v>
      </c>
      <c r="M1069" s="269">
        <v>8.1854130000000005</v>
      </c>
    </row>
    <row r="1070" spans="1:13" x14ac:dyDescent="0.25">
      <c r="A1070" s="270">
        <v>43532</v>
      </c>
      <c r="B1070" s="269">
        <v>27</v>
      </c>
      <c r="C1070" s="269">
        <v>9.9398590000000002</v>
      </c>
      <c r="D1070" s="269">
        <v>8.0673180000000002</v>
      </c>
      <c r="E1070" s="269">
        <v>90</v>
      </c>
      <c r="F1070" s="269">
        <v>9.8017620000000001</v>
      </c>
      <c r="G1070" s="269">
        <v>8.0898920000000007</v>
      </c>
      <c r="H1070" s="269">
        <v>174</v>
      </c>
      <c r="I1070" s="269">
        <v>9.6202539999999992</v>
      </c>
      <c r="J1070" s="269">
        <v>8.1669499999999999</v>
      </c>
      <c r="K1070" s="269">
        <v>356</v>
      </c>
      <c r="L1070" s="269">
        <v>9.2499819999999993</v>
      </c>
      <c r="M1070" s="269">
        <v>8.1994229999999995</v>
      </c>
    </row>
    <row r="1071" spans="1:13" x14ac:dyDescent="0.25">
      <c r="A1071" s="270">
        <v>43535</v>
      </c>
      <c r="B1071" s="269">
        <v>24</v>
      </c>
      <c r="C1071" s="269">
        <v>9.9464210000000008</v>
      </c>
      <c r="D1071" s="269">
        <v>8.0801429999999996</v>
      </c>
      <c r="E1071" s="269">
        <v>87</v>
      </c>
      <c r="F1071" s="269">
        <v>9.807855</v>
      </c>
      <c r="G1071" s="269">
        <v>8.1065919999999991</v>
      </c>
      <c r="H1071" s="269">
        <v>171</v>
      </c>
      <c r="I1071" s="269">
        <v>9.6247910000000001</v>
      </c>
      <c r="J1071" s="269">
        <v>8.2070740000000004</v>
      </c>
      <c r="K1071" s="269">
        <v>353</v>
      </c>
      <c r="L1071" s="269">
        <v>9.2543009999999999</v>
      </c>
      <c r="M1071" s="269">
        <v>8.2176519999999993</v>
      </c>
    </row>
    <row r="1072" spans="1:13" x14ac:dyDescent="0.25">
      <c r="A1072" s="270">
        <v>43536</v>
      </c>
      <c r="B1072" s="269">
        <v>23</v>
      </c>
      <c r="C1072" s="269">
        <v>9.9486220000000003</v>
      </c>
      <c r="D1072" s="269">
        <v>8.083304</v>
      </c>
      <c r="E1072" s="269">
        <v>86</v>
      </c>
      <c r="F1072" s="269">
        <v>9.8099430000000005</v>
      </c>
      <c r="G1072" s="269">
        <v>8.1100110000000001</v>
      </c>
      <c r="H1072" s="269">
        <v>170</v>
      </c>
      <c r="I1072" s="269">
        <v>9.6268419999999999</v>
      </c>
      <c r="J1072" s="269">
        <v>8.208475</v>
      </c>
      <c r="K1072" s="269">
        <v>352</v>
      </c>
      <c r="L1072" s="269">
        <v>9.2585730000000002</v>
      </c>
      <c r="M1072" s="269">
        <v>8.1900049999999993</v>
      </c>
    </row>
    <row r="1073" spans="1:13" x14ac:dyDescent="0.25">
      <c r="A1073" s="270">
        <v>43537</v>
      </c>
      <c r="B1073" s="269">
        <v>22</v>
      </c>
      <c r="C1073" s="269">
        <v>9.9509519999999991</v>
      </c>
      <c r="D1073" s="269">
        <v>8.0655970000000003</v>
      </c>
      <c r="E1073" s="269">
        <v>85</v>
      </c>
      <c r="F1073" s="269">
        <v>9.8125470000000004</v>
      </c>
      <c r="G1073" s="269">
        <v>8.0908510000000007</v>
      </c>
      <c r="H1073" s="269">
        <v>169</v>
      </c>
      <c r="I1073" s="269">
        <v>9.6307600000000004</v>
      </c>
      <c r="J1073" s="269">
        <v>8.1670269999999991</v>
      </c>
      <c r="K1073" s="269">
        <v>351</v>
      </c>
      <c r="L1073" s="269">
        <v>9.260567</v>
      </c>
      <c r="M1073" s="269">
        <v>8.1894860000000005</v>
      </c>
    </row>
    <row r="1074" spans="1:13" x14ac:dyDescent="0.25">
      <c r="A1074" s="270">
        <v>43538</v>
      </c>
      <c r="B1074" s="269">
        <v>28</v>
      </c>
      <c r="C1074" s="269">
        <v>9.9374710000000004</v>
      </c>
      <c r="D1074" s="269">
        <v>8.0900289999999995</v>
      </c>
      <c r="E1074" s="269">
        <v>91</v>
      </c>
      <c r="F1074" s="269">
        <v>9.7990449999999996</v>
      </c>
      <c r="G1074" s="269">
        <v>8.1129010000000008</v>
      </c>
      <c r="H1074" s="269">
        <v>182</v>
      </c>
      <c r="I1074" s="269">
        <v>9.6026179999999997</v>
      </c>
      <c r="J1074" s="269">
        <v>8.1855840000000004</v>
      </c>
      <c r="K1074" s="269">
        <v>350</v>
      </c>
      <c r="L1074" s="269">
        <v>9.2624030000000008</v>
      </c>
      <c r="M1074" s="269">
        <v>8.190868</v>
      </c>
    </row>
    <row r="1075" spans="1:13" x14ac:dyDescent="0.25">
      <c r="A1075" s="270">
        <v>43539</v>
      </c>
      <c r="B1075" s="269">
        <v>27</v>
      </c>
      <c r="C1075" s="269">
        <v>9.9397549999999999</v>
      </c>
      <c r="D1075" s="269">
        <v>8.081353</v>
      </c>
      <c r="E1075" s="269">
        <v>90</v>
      </c>
      <c r="F1075" s="269">
        <v>9.8012770000000007</v>
      </c>
      <c r="G1075" s="269">
        <v>8.1100860000000008</v>
      </c>
      <c r="H1075" s="269">
        <v>181</v>
      </c>
      <c r="I1075" s="269">
        <v>9.6045099999999994</v>
      </c>
      <c r="J1075" s="269">
        <v>8.1900060000000003</v>
      </c>
      <c r="K1075" s="269">
        <v>349</v>
      </c>
      <c r="L1075" s="269">
        <v>9.2648899999999994</v>
      </c>
      <c r="M1075" s="269">
        <v>8.1844429999999999</v>
      </c>
    </row>
    <row r="1076" spans="1:13" x14ac:dyDescent="0.25">
      <c r="A1076" s="270">
        <v>43543</v>
      </c>
      <c r="B1076" s="269">
        <v>23</v>
      </c>
      <c r="C1076" s="269">
        <v>9.9482470000000003</v>
      </c>
      <c r="D1076" s="269">
        <v>8.1426099999999995</v>
      </c>
      <c r="E1076" s="269">
        <v>86</v>
      </c>
      <c r="F1076" s="269">
        <v>9.8101950000000002</v>
      </c>
      <c r="G1076" s="269">
        <v>8.0990500000000001</v>
      </c>
      <c r="H1076" s="269">
        <v>177</v>
      </c>
      <c r="I1076" s="269">
        <v>9.6129119999999997</v>
      </c>
      <c r="J1076" s="269">
        <v>8.1900010000000005</v>
      </c>
      <c r="K1076" s="269">
        <v>345</v>
      </c>
      <c r="L1076" s="269">
        <v>9.2740659999999995</v>
      </c>
      <c r="M1076" s="269">
        <v>8.1678990000000002</v>
      </c>
    </row>
    <row r="1077" spans="1:13" x14ac:dyDescent="0.25">
      <c r="A1077" s="270">
        <v>43544</v>
      </c>
      <c r="B1077" s="269">
        <v>22</v>
      </c>
      <c r="C1077" s="269">
        <v>9.9521370000000005</v>
      </c>
      <c r="D1077" s="269">
        <v>7.8697939999999997</v>
      </c>
      <c r="E1077" s="269">
        <v>85</v>
      </c>
      <c r="F1077" s="269">
        <v>9.8122779999999992</v>
      </c>
      <c r="G1077" s="269">
        <v>8.102684</v>
      </c>
      <c r="H1077" s="269">
        <v>176</v>
      </c>
      <c r="I1077" s="269">
        <v>9.6172059999999995</v>
      </c>
      <c r="J1077" s="269">
        <v>8.1415299999999995</v>
      </c>
      <c r="K1077" s="269">
        <v>344</v>
      </c>
      <c r="L1077" s="269">
        <v>9.2770989999999998</v>
      </c>
      <c r="M1077" s="269">
        <v>8.1547509999999992</v>
      </c>
    </row>
    <row r="1078" spans="1:13" x14ac:dyDescent="0.25">
      <c r="A1078" s="270">
        <v>43545</v>
      </c>
      <c r="B1078" s="269">
        <v>27</v>
      </c>
      <c r="C1078" s="269">
        <v>9.9394419999999997</v>
      </c>
      <c r="D1078" s="269">
        <v>8.1235949999999999</v>
      </c>
      <c r="E1078" s="269">
        <v>91</v>
      </c>
      <c r="F1078" s="269">
        <v>9.7998440000000002</v>
      </c>
      <c r="G1078" s="269">
        <v>8.0799850000000006</v>
      </c>
      <c r="H1078" s="269">
        <v>175</v>
      </c>
      <c r="I1078" s="269">
        <v>9.6195170000000001</v>
      </c>
      <c r="J1078" s="269">
        <v>8.1366650000000007</v>
      </c>
      <c r="K1078" s="269">
        <v>343</v>
      </c>
      <c r="L1078" s="269">
        <v>9.2800460000000005</v>
      </c>
      <c r="M1078" s="269">
        <v>8.1425979999999996</v>
      </c>
    </row>
    <row r="1079" spans="1:13" x14ac:dyDescent="0.25">
      <c r="A1079" s="270">
        <v>43546</v>
      </c>
      <c r="B1079" s="269">
        <v>26</v>
      </c>
      <c r="C1079" s="269">
        <v>9.9417030000000004</v>
      </c>
      <c r="D1079" s="269">
        <v>8.1192250000000001</v>
      </c>
      <c r="E1079" s="269">
        <v>90</v>
      </c>
      <c r="F1079" s="269">
        <v>9.8022399999999994</v>
      </c>
      <c r="G1079" s="269">
        <v>8.0699919999999992</v>
      </c>
      <c r="H1079" s="269">
        <v>174</v>
      </c>
      <c r="I1079" s="269">
        <v>9.6221060000000005</v>
      </c>
      <c r="J1079" s="269">
        <v>8.1255559999999996</v>
      </c>
      <c r="K1079" s="269">
        <v>342</v>
      </c>
      <c r="L1079" s="269">
        <v>9.285482</v>
      </c>
      <c r="M1079" s="269">
        <v>8.1000019999999999</v>
      </c>
    </row>
    <row r="1080" spans="1:13" x14ac:dyDescent="0.25">
      <c r="A1080" s="270">
        <v>43549</v>
      </c>
      <c r="B1080" s="269">
        <v>23</v>
      </c>
      <c r="C1080" s="269">
        <v>9.9484940000000002</v>
      </c>
      <c r="D1080" s="269">
        <v>8.1035470000000007</v>
      </c>
      <c r="E1080" s="269">
        <v>87</v>
      </c>
      <c r="F1080" s="269">
        <v>9.8088180000000005</v>
      </c>
      <c r="G1080" s="269">
        <v>8.0651709999999994</v>
      </c>
      <c r="H1080" s="269">
        <v>171</v>
      </c>
      <c r="I1080" s="269">
        <v>9.6309369999999994</v>
      </c>
      <c r="J1080" s="269">
        <v>8.0674890000000001</v>
      </c>
      <c r="K1080" s="269">
        <v>339</v>
      </c>
      <c r="L1080" s="269">
        <v>9.2928239999999995</v>
      </c>
      <c r="M1080" s="269">
        <v>8.0813260000000007</v>
      </c>
    </row>
    <row r="1081" spans="1:13" x14ac:dyDescent="0.25">
      <c r="A1081" s="270">
        <v>43550</v>
      </c>
      <c r="B1081" s="269">
        <v>22</v>
      </c>
      <c r="C1081" s="269">
        <v>9.9521370000000005</v>
      </c>
      <c r="D1081" s="269">
        <v>7.8697939999999997</v>
      </c>
      <c r="E1081" s="269">
        <v>86</v>
      </c>
      <c r="F1081" s="269">
        <v>9.8113039999999998</v>
      </c>
      <c r="G1081" s="269">
        <v>8.0508179999999996</v>
      </c>
      <c r="H1081" s="269">
        <v>170</v>
      </c>
      <c r="I1081" s="269">
        <v>9.6330880000000008</v>
      </c>
      <c r="J1081" s="269">
        <v>8.0658469999999998</v>
      </c>
      <c r="K1081" s="269">
        <v>338</v>
      </c>
      <c r="L1081" s="269">
        <v>9.2973049999999997</v>
      </c>
      <c r="M1081" s="269">
        <v>8.0499949999999991</v>
      </c>
    </row>
    <row r="1082" spans="1:13" x14ac:dyDescent="0.25">
      <c r="A1082" s="270">
        <v>43551</v>
      </c>
      <c r="B1082" s="269">
        <v>21</v>
      </c>
      <c r="C1082" s="269">
        <v>9.9544080000000008</v>
      </c>
      <c r="D1082" s="269">
        <v>7.8515680000000003</v>
      </c>
      <c r="E1082" s="269">
        <v>85</v>
      </c>
      <c r="F1082" s="269">
        <v>9.8137030000000003</v>
      </c>
      <c r="G1082" s="269">
        <v>8.0400089999999995</v>
      </c>
      <c r="H1082" s="269">
        <v>169</v>
      </c>
      <c r="I1082" s="269">
        <v>9.6354220000000002</v>
      </c>
      <c r="J1082" s="269">
        <v>8.0600090000000009</v>
      </c>
      <c r="K1082" s="269">
        <v>337</v>
      </c>
      <c r="L1082" s="269">
        <v>9.2992380000000008</v>
      </c>
      <c r="M1082" s="269">
        <v>8.0499980000000004</v>
      </c>
    </row>
    <row r="1083" spans="1:13" x14ac:dyDescent="0.25">
      <c r="A1083" s="270">
        <v>43552</v>
      </c>
      <c r="B1083" s="269">
        <v>28</v>
      </c>
      <c r="C1083" s="269">
        <v>9.9400779999999997</v>
      </c>
      <c r="D1083" s="269">
        <v>7.7507010000000003</v>
      </c>
      <c r="E1083" s="269">
        <v>91</v>
      </c>
      <c r="F1083" s="269">
        <v>9.8000629999999997</v>
      </c>
      <c r="G1083" s="269">
        <v>8.070964</v>
      </c>
      <c r="H1083" s="269">
        <v>182</v>
      </c>
      <c r="I1083" s="269">
        <v>9.6052429999999998</v>
      </c>
      <c r="J1083" s="269">
        <v>8.1292899999999992</v>
      </c>
      <c r="K1083" s="269">
        <v>336</v>
      </c>
      <c r="L1083" s="269">
        <v>9.2954489999999996</v>
      </c>
      <c r="M1083" s="269">
        <v>8.1209209999999992</v>
      </c>
    </row>
    <row r="1084" spans="1:13" x14ac:dyDescent="0.25">
      <c r="A1084" s="270">
        <v>43553</v>
      </c>
      <c r="B1084" s="269">
        <v>27</v>
      </c>
      <c r="C1084" s="269">
        <v>9.9423089999999998</v>
      </c>
      <c r="D1084" s="269">
        <v>7.7367679999999996</v>
      </c>
      <c r="E1084" s="269">
        <v>90</v>
      </c>
      <c r="F1084" s="269">
        <v>9.8019739999999995</v>
      </c>
      <c r="G1084" s="269">
        <v>8.0810659999999999</v>
      </c>
      <c r="H1084" s="269">
        <v>181</v>
      </c>
      <c r="I1084" s="269">
        <v>9.6070519999999995</v>
      </c>
      <c r="J1084" s="269">
        <v>8.1352119999999992</v>
      </c>
      <c r="K1084" s="269">
        <v>335</v>
      </c>
      <c r="L1084" s="269">
        <v>9.2948419999999992</v>
      </c>
      <c r="M1084" s="269">
        <v>8.1527119999999993</v>
      </c>
    </row>
    <row r="1085" spans="1:13" x14ac:dyDescent="0.25">
      <c r="A1085" s="270">
        <v>43556</v>
      </c>
      <c r="B1085" s="269">
        <v>24</v>
      </c>
      <c r="C1085" s="269">
        <v>9.9483350000000002</v>
      </c>
      <c r="D1085" s="269">
        <v>7.7899969999999996</v>
      </c>
      <c r="E1085" s="269">
        <v>87</v>
      </c>
      <c r="F1085" s="269">
        <v>9.8086990000000007</v>
      </c>
      <c r="G1085" s="269">
        <v>8.0702890000000007</v>
      </c>
      <c r="H1085" s="269">
        <v>178</v>
      </c>
      <c r="I1085" s="269">
        <v>9.6132989999999996</v>
      </c>
      <c r="J1085" s="269">
        <v>8.1355199999999996</v>
      </c>
      <c r="K1085" s="269">
        <v>332</v>
      </c>
      <c r="L1085" s="269">
        <v>9.3023229999999995</v>
      </c>
      <c r="M1085" s="269">
        <v>8.1325620000000001</v>
      </c>
    </row>
    <row r="1086" spans="1:13" x14ac:dyDescent="0.25">
      <c r="A1086" s="270">
        <v>43557</v>
      </c>
      <c r="B1086" s="269">
        <v>23</v>
      </c>
      <c r="C1086" s="269">
        <v>9.9505800000000004</v>
      </c>
      <c r="D1086" s="269">
        <v>7.7737220000000002</v>
      </c>
      <c r="E1086" s="269">
        <v>86</v>
      </c>
      <c r="F1086" s="269">
        <v>9.8110929999999996</v>
      </c>
      <c r="G1086" s="269">
        <v>8.0599939999999997</v>
      </c>
      <c r="H1086" s="269">
        <v>177</v>
      </c>
      <c r="I1086" s="269">
        <v>9.6151839999999993</v>
      </c>
      <c r="J1086" s="269">
        <v>8.1400070000000007</v>
      </c>
      <c r="K1086" s="269">
        <v>331</v>
      </c>
      <c r="L1086" s="269">
        <v>9.3030200000000001</v>
      </c>
      <c r="M1086" s="269">
        <v>8.1483720000000002</v>
      </c>
    </row>
    <row r="1087" spans="1:13" x14ac:dyDescent="0.25">
      <c r="A1087" s="270">
        <v>43558</v>
      </c>
      <c r="B1087" s="269">
        <v>22</v>
      </c>
      <c r="C1087" s="269">
        <v>9.9527780000000003</v>
      </c>
      <c r="D1087" s="269">
        <v>7.7638990000000003</v>
      </c>
      <c r="E1087" s="269">
        <v>85</v>
      </c>
      <c r="F1087" s="269">
        <v>9.8135600000000007</v>
      </c>
      <c r="G1087" s="269">
        <v>8.0462980000000002</v>
      </c>
      <c r="H1087" s="269">
        <v>176</v>
      </c>
      <c r="I1087" s="269">
        <v>9.6177270000000004</v>
      </c>
      <c r="J1087" s="269">
        <v>8.1300089999999994</v>
      </c>
      <c r="K1087" s="269">
        <v>330</v>
      </c>
      <c r="L1087" s="269">
        <v>9.3056439999999991</v>
      </c>
      <c r="M1087" s="269">
        <v>8.1399980000000003</v>
      </c>
    </row>
    <row r="1088" spans="1:13" x14ac:dyDescent="0.25">
      <c r="A1088" s="270">
        <v>43559</v>
      </c>
      <c r="B1088" s="269">
        <v>28</v>
      </c>
      <c r="C1088" s="269">
        <v>9.9396760000000004</v>
      </c>
      <c r="D1088" s="269">
        <v>7.8030140000000001</v>
      </c>
      <c r="E1088" s="269">
        <v>91</v>
      </c>
      <c r="F1088" s="269">
        <v>9.8000889999999998</v>
      </c>
      <c r="G1088" s="269">
        <v>8.0698930000000004</v>
      </c>
      <c r="H1088" s="269">
        <v>175</v>
      </c>
      <c r="I1088" s="269">
        <v>9.6208130000000001</v>
      </c>
      <c r="J1088" s="269">
        <v>8.1078580000000002</v>
      </c>
      <c r="K1088" s="269">
        <v>364</v>
      </c>
      <c r="L1088" s="269">
        <v>9.2396530000000006</v>
      </c>
      <c r="M1088" s="269">
        <v>8.1387420000000006</v>
      </c>
    </row>
    <row r="1089" spans="1:13" x14ac:dyDescent="0.25">
      <c r="A1089" s="270">
        <v>43560</v>
      </c>
      <c r="B1089" s="269">
        <v>27</v>
      </c>
      <c r="C1089" s="269">
        <v>9.9418319999999998</v>
      </c>
      <c r="D1089" s="269">
        <v>7.8011109999999997</v>
      </c>
      <c r="E1089" s="269">
        <v>90</v>
      </c>
      <c r="F1089" s="269">
        <v>9.8027200000000008</v>
      </c>
      <c r="G1089" s="269">
        <v>8.0500109999999996</v>
      </c>
      <c r="H1089" s="269">
        <v>174</v>
      </c>
      <c r="I1089" s="269">
        <v>9.6228099999999994</v>
      </c>
      <c r="J1089" s="269">
        <v>8.109826</v>
      </c>
      <c r="K1089" s="269">
        <v>363</v>
      </c>
      <c r="L1089" s="269">
        <v>9.2431979999999996</v>
      </c>
      <c r="M1089" s="269">
        <v>8.1199969999999997</v>
      </c>
    </row>
    <row r="1090" spans="1:13" x14ac:dyDescent="0.25">
      <c r="A1090" s="270">
        <v>43563</v>
      </c>
      <c r="B1090" s="269">
        <v>24</v>
      </c>
      <c r="C1090" s="269">
        <v>9.9482660000000003</v>
      </c>
      <c r="D1090" s="269">
        <v>7.8004550000000004</v>
      </c>
      <c r="E1090" s="269">
        <v>87</v>
      </c>
      <c r="F1090" s="269">
        <v>9.8092170000000003</v>
      </c>
      <c r="G1090" s="269">
        <v>8.0480110000000007</v>
      </c>
      <c r="H1090" s="269">
        <v>171</v>
      </c>
      <c r="I1090" s="269">
        <v>9.6289979999999993</v>
      </c>
      <c r="J1090" s="269">
        <v>8.1115069999999996</v>
      </c>
      <c r="K1090" s="269">
        <v>360</v>
      </c>
      <c r="L1090" s="269">
        <v>9.2483679999999993</v>
      </c>
      <c r="M1090" s="269">
        <v>8.1271850000000008</v>
      </c>
    </row>
    <row r="1091" spans="1:13" x14ac:dyDescent="0.25">
      <c r="A1091" s="270">
        <v>43564</v>
      </c>
      <c r="B1091" s="269">
        <v>23</v>
      </c>
      <c r="C1091" s="269">
        <v>9.9506399999999999</v>
      </c>
      <c r="D1091" s="269">
        <v>7.7642369999999996</v>
      </c>
      <c r="E1091" s="269">
        <v>86</v>
      </c>
      <c r="F1091" s="269">
        <v>9.8116210000000006</v>
      </c>
      <c r="G1091" s="269">
        <v>8.0370329999999992</v>
      </c>
      <c r="H1091" s="269">
        <v>170</v>
      </c>
      <c r="I1091" s="269">
        <v>9.6308100000000003</v>
      </c>
      <c r="J1091" s="269">
        <v>8.1178439999999998</v>
      </c>
      <c r="K1091" s="269">
        <v>359</v>
      </c>
      <c r="L1091" s="269">
        <v>9.2500590000000003</v>
      </c>
      <c r="M1091" s="269">
        <v>8.1300019999999993</v>
      </c>
    </row>
    <row r="1092" spans="1:13" x14ac:dyDescent="0.25">
      <c r="A1092" s="270">
        <v>43565</v>
      </c>
      <c r="B1092" s="269">
        <v>22</v>
      </c>
      <c r="C1092" s="269">
        <v>9.9527269999999994</v>
      </c>
      <c r="D1092" s="269">
        <v>7.7723240000000002</v>
      </c>
      <c r="E1092" s="269">
        <v>85</v>
      </c>
      <c r="F1092" s="269">
        <v>9.8134910000000009</v>
      </c>
      <c r="G1092" s="269">
        <v>8.0493319999999997</v>
      </c>
      <c r="H1092" s="269">
        <v>169</v>
      </c>
      <c r="I1092" s="269">
        <v>9.6336619999999993</v>
      </c>
      <c r="J1092" s="269">
        <v>8.1003980000000002</v>
      </c>
      <c r="K1092" s="269">
        <v>358</v>
      </c>
      <c r="L1092" s="269">
        <v>9.2527109999999997</v>
      </c>
      <c r="M1092" s="269">
        <v>8.1215530000000005</v>
      </c>
    </row>
    <row r="1093" spans="1:13" x14ac:dyDescent="0.25">
      <c r="A1093" s="270">
        <v>43566</v>
      </c>
      <c r="B1093" s="269">
        <v>28</v>
      </c>
      <c r="C1093" s="269">
        <v>9.9398529999999994</v>
      </c>
      <c r="D1093" s="269">
        <v>7.7799800000000001</v>
      </c>
      <c r="E1093" s="269">
        <v>91</v>
      </c>
      <c r="F1093" s="269">
        <v>9.8012949999999996</v>
      </c>
      <c r="G1093" s="269">
        <v>8.0202229999999997</v>
      </c>
      <c r="H1093" s="269">
        <v>182</v>
      </c>
      <c r="I1093" s="269">
        <v>9.6061770000000006</v>
      </c>
      <c r="J1093" s="269">
        <v>8.1092669999999991</v>
      </c>
      <c r="K1093" s="269">
        <v>357</v>
      </c>
      <c r="L1093" s="269">
        <v>9.2548589999999997</v>
      </c>
      <c r="M1093" s="269">
        <v>8.1190069999999999</v>
      </c>
    </row>
    <row r="1094" spans="1:13" x14ac:dyDescent="0.25">
      <c r="A1094" s="270">
        <v>43567</v>
      </c>
      <c r="B1094" s="269">
        <v>27</v>
      </c>
      <c r="C1094" s="269">
        <v>9.9420500000000001</v>
      </c>
      <c r="D1094" s="269">
        <v>7.7717039999999997</v>
      </c>
      <c r="E1094" s="269">
        <v>90</v>
      </c>
      <c r="F1094" s="269">
        <v>9.8031240000000004</v>
      </c>
      <c r="G1094" s="269">
        <v>8.0331939999999999</v>
      </c>
      <c r="H1094" s="269">
        <v>181</v>
      </c>
      <c r="I1094" s="269">
        <v>9.6082219999999996</v>
      </c>
      <c r="J1094" s="269">
        <v>8.1100019999999997</v>
      </c>
      <c r="K1094" s="269">
        <v>356</v>
      </c>
      <c r="L1094" s="269">
        <v>9.2567070000000005</v>
      </c>
      <c r="M1094" s="269">
        <v>8.1199999999999992</v>
      </c>
    </row>
    <row r="1095" spans="1:13" x14ac:dyDescent="0.25">
      <c r="A1095" s="270">
        <v>43570</v>
      </c>
      <c r="B1095" s="269">
        <v>24</v>
      </c>
      <c r="C1095" s="269">
        <v>9.9487190000000005</v>
      </c>
      <c r="D1095" s="269">
        <v>7.7317989999999996</v>
      </c>
      <c r="E1095" s="269">
        <v>87</v>
      </c>
      <c r="F1095" s="269">
        <v>9.8092950000000005</v>
      </c>
      <c r="G1095" s="269">
        <v>8.0446570000000008</v>
      </c>
      <c r="H1095" s="269">
        <v>178</v>
      </c>
      <c r="I1095" s="269">
        <v>9.6140080000000001</v>
      </c>
      <c r="J1095" s="269">
        <v>8.1200050000000008</v>
      </c>
      <c r="K1095" s="269">
        <v>353</v>
      </c>
      <c r="L1095" s="269">
        <v>9.2616680000000002</v>
      </c>
      <c r="M1095" s="269">
        <v>8.1299949999999992</v>
      </c>
    </row>
    <row r="1096" spans="1:13" x14ac:dyDescent="0.25">
      <c r="A1096" s="270">
        <v>43571</v>
      </c>
      <c r="B1096" s="269">
        <v>23</v>
      </c>
      <c r="C1096" s="269">
        <v>9.9506040000000002</v>
      </c>
      <c r="D1096" s="269">
        <v>7.7699280000000002</v>
      </c>
      <c r="E1096" s="269">
        <v>86</v>
      </c>
      <c r="F1096" s="269">
        <v>9.8111809999999995</v>
      </c>
      <c r="G1096" s="269">
        <v>8.0561670000000003</v>
      </c>
      <c r="H1096" s="269">
        <v>177</v>
      </c>
      <c r="I1096" s="269">
        <v>9.6156450000000007</v>
      </c>
      <c r="J1096" s="269">
        <v>8.1298650000000006</v>
      </c>
      <c r="K1096" s="269">
        <v>352</v>
      </c>
      <c r="L1096" s="269">
        <v>9.2629190000000001</v>
      </c>
      <c r="M1096" s="269">
        <v>8.1381779999999999</v>
      </c>
    </row>
    <row r="1097" spans="1:13" x14ac:dyDescent="0.25">
      <c r="A1097" s="270">
        <v>43572</v>
      </c>
      <c r="B1097" s="269">
        <v>29</v>
      </c>
      <c r="C1097" s="269">
        <v>9.9372699999999998</v>
      </c>
      <c r="D1097" s="269">
        <v>7.8363300000000002</v>
      </c>
      <c r="E1097" s="269">
        <v>92</v>
      </c>
      <c r="F1097" s="269">
        <v>9.7982119999999995</v>
      </c>
      <c r="G1097" s="269">
        <v>8.0586660000000006</v>
      </c>
      <c r="H1097" s="269">
        <v>176</v>
      </c>
      <c r="I1097" s="269">
        <v>9.6181800000000006</v>
      </c>
      <c r="J1097" s="269">
        <v>8.1199919999999999</v>
      </c>
      <c r="K1097" s="269">
        <v>351</v>
      </c>
      <c r="L1097" s="269">
        <v>9.2655419999999999</v>
      </c>
      <c r="M1097" s="269">
        <v>8.1300179999999997</v>
      </c>
    </row>
    <row r="1098" spans="1:13" x14ac:dyDescent="0.25">
      <c r="A1098" s="270">
        <v>43577</v>
      </c>
      <c r="B1098" s="269">
        <v>24</v>
      </c>
      <c r="C1098" s="269">
        <v>9.9479399999999991</v>
      </c>
      <c r="D1098" s="269">
        <v>7.8498659999999996</v>
      </c>
      <c r="E1098" s="269">
        <v>87</v>
      </c>
      <c r="F1098" s="269">
        <v>9.8089040000000001</v>
      </c>
      <c r="G1098" s="269">
        <v>8.0614720000000002</v>
      </c>
      <c r="H1098" s="269">
        <v>171</v>
      </c>
      <c r="I1098" s="269">
        <v>9.6281839999999992</v>
      </c>
      <c r="J1098" s="269">
        <v>8.1299910000000004</v>
      </c>
      <c r="K1098" s="269">
        <v>346</v>
      </c>
      <c r="L1098" s="269">
        <v>9.2734009999999998</v>
      </c>
      <c r="M1098" s="269">
        <v>8.1523380000000003</v>
      </c>
    </row>
    <row r="1099" spans="1:13" x14ac:dyDescent="0.25">
      <c r="A1099" s="270">
        <v>43578</v>
      </c>
      <c r="B1099" s="269">
        <v>23</v>
      </c>
      <c r="C1099" s="269">
        <v>9.9507110000000001</v>
      </c>
      <c r="D1099" s="269">
        <v>7.7530140000000003</v>
      </c>
      <c r="E1099" s="269">
        <v>86</v>
      </c>
      <c r="F1099" s="269">
        <v>9.8111750000000004</v>
      </c>
      <c r="G1099" s="269">
        <v>8.0564280000000004</v>
      </c>
      <c r="H1099" s="269">
        <v>170</v>
      </c>
      <c r="I1099" s="269">
        <v>9.6303739999999998</v>
      </c>
      <c r="J1099" s="269">
        <v>8.1277989999999996</v>
      </c>
      <c r="K1099" s="269">
        <v>345</v>
      </c>
      <c r="L1099" s="269">
        <v>9.2761759999999995</v>
      </c>
      <c r="M1099" s="269">
        <v>8.1423059999999996</v>
      </c>
    </row>
    <row r="1100" spans="1:13" x14ac:dyDescent="0.25">
      <c r="A1100" s="270">
        <v>43579</v>
      </c>
      <c r="B1100" s="269">
        <v>22</v>
      </c>
      <c r="C1100" s="269">
        <v>9.9523960000000002</v>
      </c>
      <c r="D1100" s="269">
        <v>7.8270049999999998</v>
      </c>
      <c r="E1100" s="269">
        <v>85</v>
      </c>
      <c r="F1100" s="269">
        <v>9.8131439999999994</v>
      </c>
      <c r="G1100" s="269">
        <v>8.0645930000000003</v>
      </c>
      <c r="H1100" s="269">
        <v>169</v>
      </c>
      <c r="I1100" s="269">
        <v>9.6319370000000006</v>
      </c>
      <c r="J1100" s="269">
        <v>8.1399980000000003</v>
      </c>
      <c r="K1100" s="269">
        <v>344</v>
      </c>
      <c r="L1100" s="269">
        <v>9.2758450000000003</v>
      </c>
      <c r="M1100" s="269">
        <v>8.1700009999999992</v>
      </c>
    </row>
    <row r="1101" spans="1:13" x14ac:dyDescent="0.25">
      <c r="A1101" s="270">
        <v>43580</v>
      </c>
      <c r="B1101" s="269">
        <v>28</v>
      </c>
      <c r="C1101" s="269">
        <v>9.9395019999999992</v>
      </c>
      <c r="D1101" s="269">
        <v>7.8256579999999998</v>
      </c>
      <c r="E1101" s="269">
        <v>91</v>
      </c>
      <c r="F1101" s="269">
        <v>9.7994529999999997</v>
      </c>
      <c r="G1101" s="269">
        <v>8.0960920000000005</v>
      </c>
      <c r="H1101" s="269">
        <v>182</v>
      </c>
      <c r="I1101" s="269">
        <v>9.6048030000000004</v>
      </c>
      <c r="J1101" s="269">
        <v>8.1387230000000006</v>
      </c>
      <c r="K1101" s="269">
        <v>364</v>
      </c>
      <c r="L1101" s="269">
        <v>9.2360930000000003</v>
      </c>
      <c r="M1101" s="269">
        <v>8.18</v>
      </c>
    </row>
    <row r="1102" spans="1:13" x14ac:dyDescent="0.25">
      <c r="A1102" s="270">
        <v>43581</v>
      </c>
      <c r="B1102" s="269">
        <v>27</v>
      </c>
      <c r="C1102" s="269">
        <v>9.9411850000000008</v>
      </c>
      <c r="D1102" s="269">
        <v>7.8883960000000002</v>
      </c>
      <c r="E1102" s="269">
        <v>90</v>
      </c>
      <c r="F1102" s="269">
        <v>9.8013469999999998</v>
      </c>
      <c r="G1102" s="269">
        <v>8.1071709999999992</v>
      </c>
      <c r="H1102" s="269">
        <v>181</v>
      </c>
      <c r="I1102" s="269">
        <v>9.6070390000000003</v>
      </c>
      <c r="J1102" s="269">
        <v>8.1354919999999993</v>
      </c>
      <c r="K1102" s="269">
        <v>363</v>
      </c>
      <c r="L1102" s="269">
        <v>9.2397530000000003</v>
      </c>
      <c r="M1102" s="269">
        <v>8.1600009999999994</v>
      </c>
    </row>
    <row r="1103" spans="1:13" x14ac:dyDescent="0.25">
      <c r="A1103" s="270">
        <v>43584</v>
      </c>
      <c r="B1103" s="269">
        <v>24</v>
      </c>
      <c r="C1103" s="269">
        <v>9.9466260000000002</v>
      </c>
      <c r="D1103" s="269">
        <v>8.049061</v>
      </c>
      <c r="E1103" s="269">
        <v>87</v>
      </c>
      <c r="F1103" s="269">
        <v>9.8065479999999994</v>
      </c>
      <c r="G1103" s="269">
        <v>8.1628220000000002</v>
      </c>
      <c r="H1103" s="269">
        <v>178</v>
      </c>
      <c r="I1103" s="269">
        <v>9.6086860000000005</v>
      </c>
      <c r="J1103" s="269">
        <v>8.2365220000000008</v>
      </c>
      <c r="K1103" s="269">
        <v>360</v>
      </c>
      <c r="L1103" s="269">
        <v>9.242998</v>
      </c>
      <c r="M1103" s="269">
        <v>8.1900049999999993</v>
      </c>
    </row>
    <row r="1104" spans="1:13" x14ac:dyDescent="0.25">
      <c r="A1104" s="270">
        <v>43585</v>
      </c>
      <c r="B1104" s="269">
        <v>23</v>
      </c>
      <c r="C1104" s="269">
        <v>9.9484630000000003</v>
      </c>
      <c r="D1104" s="269">
        <v>8.1084490000000002</v>
      </c>
      <c r="E1104" s="269">
        <v>86</v>
      </c>
      <c r="F1104" s="269">
        <v>9.8090799999999998</v>
      </c>
      <c r="G1104" s="269">
        <v>8.1475530000000003</v>
      </c>
      <c r="H1104" s="269">
        <v>177</v>
      </c>
      <c r="I1104" s="269">
        <v>9.6108139999999995</v>
      </c>
      <c r="J1104" s="269">
        <v>8.2361880000000003</v>
      </c>
      <c r="K1104" s="269">
        <v>359</v>
      </c>
      <c r="L1104" s="269">
        <v>9.2438529999999997</v>
      </c>
      <c r="M1104" s="269">
        <v>8.2027839999999994</v>
      </c>
    </row>
    <row r="1105" spans="1:13" x14ac:dyDescent="0.25">
      <c r="A1105" s="270">
        <v>43587</v>
      </c>
      <c r="B1105" s="269">
        <v>28</v>
      </c>
      <c r="C1105" s="269">
        <v>9.936242</v>
      </c>
      <c r="D1105" s="269">
        <v>8.2500579999999992</v>
      </c>
      <c r="E1105" s="269">
        <v>91</v>
      </c>
      <c r="F1105" s="269">
        <v>9.7977589999999992</v>
      </c>
      <c r="G1105" s="269">
        <v>8.1658910000000002</v>
      </c>
      <c r="H1105" s="269">
        <v>175</v>
      </c>
      <c r="I1105" s="269">
        <v>9.6149199999999997</v>
      </c>
      <c r="J1105" s="269">
        <v>8.2389100000000006</v>
      </c>
      <c r="K1105" s="269">
        <v>357</v>
      </c>
      <c r="L1105" s="269">
        <v>9.2454409999999996</v>
      </c>
      <c r="M1105" s="269">
        <v>8.23</v>
      </c>
    </row>
    <row r="1106" spans="1:13" x14ac:dyDescent="0.25">
      <c r="A1106" s="270">
        <v>43588</v>
      </c>
      <c r="B1106" s="269">
        <v>27</v>
      </c>
      <c r="C1106" s="269">
        <v>9.9385239999999992</v>
      </c>
      <c r="D1106" s="269">
        <v>8.2475020000000008</v>
      </c>
      <c r="E1106" s="269">
        <v>90</v>
      </c>
      <c r="F1106" s="269">
        <v>9.7995979999999996</v>
      </c>
      <c r="G1106" s="269">
        <v>8.1800090000000001</v>
      </c>
      <c r="H1106" s="269">
        <v>174</v>
      </c>
      <c r="I1106" s="269">
        <v>9.6178460000000001</v>
      </c>
      <c r="J1106" s="269">
        <v>8.2207950000000007</v>
      </c>
      <c r="K1106" s="269">
        <v>356</v>
      </c>
      <c r="L1106" s="269">
        <v>9.2487960000000005</v>
      </c>
      <c r="M1106" s="269">
        <v>8.2134420000000006</v>
      </c>
    </row>
    <row r="1107" spans="1:13" x14ac:dyDescent="0.25">
      <c r="A1107" s="270">
        <v>43591</v>
      </c>
      <c r="B1107" s="269">
        <v>24</v>
      </c>
      <c r="C1107" s="269">
        <v>9.9453990000000001</v>
      </c>
      <c r="D1107" s="269">
        <v>8.2351150000000004</v>
      </c>
      <c r="E1107" s="269">
        <v>87</v>
      </c>
      <c r="F1107" s="269">
        <v>9.8061489999999996</v>
      </c>
      <c r="G1107" s="269">
        <v>8.1799909999999993</v>
      </c>
      <c r="H1107" s="269">
        <v>171</v>
      </c>
      <c r="I1107" s="269">
        <v>9.6237110000000001</v>
      </c>
      <c r="J1107" s="269">
        <v>8.2316210000000005</v>
      </c>
      <c r="K1107" s="269">
        <v>353</v>
      </c>
      <c r="L1107" s="269">
        <v>9.2541039999999999</v>
      </c>
      <c r="M1107" s="269">
        <v>8.2199980000000004</v>
      </c>
    </row>
    <row r="1108" spans="1:13" x14ac:dyDescent="0.25">
      <c r="A1108" s="270">
        <v>43592</v>
      </c>
      <c r="B1108" s="269">
        <v>23</v>
      </c>
      <c r="C1108" s="269">
        <v>9.9478799999999996</v>
      </c>
      <c r="D1108" s="269">
        <v>8.2006549999999994</v>
      </c>
      <c r="E1108" s="269">
        <v>86</v>
      </c>
      <c r="F1108" s="269">
        <v>9.8081160000000001</v>
      </c>
      <c r="G1108" s="269">
        <v>8.1894969999999994</v>
      </c>
      <c r="H1108" s="269">
        <v>170</v>
      </c>
      <c r="I1108" s="269">
        <v>9.6258719999999993</v>
      </c>
      <c r="J1108" s="269">
        <v>8.2306419999999996</v>
      </c>
      <c r="K1108" s="269">
        <v>352</v>
      </c>
      <c r="L1108" s="269">
        <v>9.2552970000000006</v>
      </c>
      <c r="M1108" s="269">
        <v>8.2291050000000006</v>
      </c>
    </row>
    <row r="1109" spans="1:13" x14ac:dyDescent="0.25">
      <c r="A1109" s="270">
        <v>43593</v>
      </c>
      <c r="B1109" s="269">
        <v>22</v>
      </c>
      <c r="C1109" s="269">
        <v>9.9498940000000005</v>
      </c>
      <c r="D1109" s="269">
        <v>8.2404530000000005</v>
      </c>
      <c r="E1109" s="269">
        <v>85</v>
      </c>
      <c r="F1109" s="269">
        <v>9.8103309999999997</v>
      </c>
      <c r="G1109" s="269">
        <v>8.1883479999999995</v>
      </c>
      <c r="H1109" s="269">
        <v>169</v>
      </c>
      <c r="I1109" s="269">
        <v>9.6275279999999999</v>
      </c>
      <c r="J1109" s="269">
        <v>8.2412790000000005</v>
      </c>
      <c r="K1109" s="269">
        <v>351</v>
      </c>
      <c r="L1109" s="269">
        <v>9.2584759999999999</v>
      </c>
      <c r="M1109" s="269">
        <v>8.214499</v>
      </c>
    </row>
    <row r="1110" spans="1:13" x14ac:dyDescent="0.25">
      <c r="A1110" s="270">
        <v>43594</v>
      </c>
      <c r="B1110" s="269">
        <v>28</v>
      </c>
      <c r="C1110" s="269">
        <v>9.9363189999999992</v>
      </c>
      <c r="D1110" s="269">
        <v>8.2400300000000009</v>
      </c>
      <c r="E1110" s="269">
        <v>91</v>
      </c>
      <c r="F1110" s="269">
        <v>9.7970950000000006</v>
      </c>
      <c r="G1110" s="269">
        <v>8.1932559999999999</v>
      </c>
      <c r="H1110" s="269">
        <v>182</v>
      </c>
      <c r="I1110" s="269">
        <v>9.5994729999999997</v>
      </c>
      <c r="J1110" s="269">
        <v>8.2530699999999992</v>
      </c>
      <c r="K1110" s="269">
        <v>350</v>
      </c>
      <c r="L1110" s="269">
        <v>9.2600010000000008</v>
      </c>
      <c r="M1110" s="269">
        <v>8.2196730000000002</v>
      </c>
    </row>
    <row r="1111" spans="1:13" x14ac:dyDescent="0.25">
      <c r="A1111" s="270">
        <v>43595</v>
      </c>
      <c r="B1111" s="269">
        <v>27</v>
      </c>
      <c r="C1111" s="269">
        <v>9.9387779999999992</v>
      </c>
      <c r="D1111" s="269">
        <v>8.2132159999999992</v>
      </c>
      <c r="E1111" s="269">
        <v>90</v>
      </c>
      <c r="F1111" s="269">
        <v>9.7993579999999998</v>
      </c>
      <c r="G1111" s="269">
        <v>8.1900060000000003</v>
      </c>
      <c r="H1111" s="269">
        <v>181</v>
      </c>
      <c r="I1111" s="269">
        <v>9.6018220000000003</v>
      </c>
      <c r="J1111" s="269">
        <v>8.2479790000000008</v>
      </c>
      <c r="K1111" s="269">
        <v>349</v>
      </c>
      <c r="L1111" s="269">
        <v>9.2635349999999992</v>
      </c>
      <c r="M1111" s="269">
        <v>8.2007290000000008</v>
      </c>
    </row>
    <row r="1112" spans="1:13" x14ac:dyDescent="0.25">
      <c r="A1112" s="270">
        <v>43598</v>
      </c>
      <c r="B1112" s="269">
        <v>24</v>
      </c>
      <c r="C1112" s="269">
        <v>9.9454349999999998</v>
      </c>
      <c r="D1112" s="269">
        <v>8.2296549999999993</v>
      </c>
      <c r="E1112" s="269">
        <v>87</v>
      </c>
      <c r="F1112" s="269">
        <v>9.8059159999999999</v>
      </c>
      <c r="G1112" s="269">
        <v>8.1900169999999992</v>
      </c>
      <c r="H1112" s="269">
        <v>178</v>
      </c>
      <c r="I1112" s="269">
        <v>9.6081090000000007</v>
      </c>
      <c r="J1112" s="269">
        <v>8.2491629999999994</v>
      </c>
      <c r="K1112" s="269">
        <v>346</v>
      </c>
      <c r="L1112" s="269">
        <v>9.2678119999999993</v>
      </c>
      <c r="M1112" s="269">
        <v>8.2200000000000006</v>
      </c>
    </row>
    <row r="1113" spans="1:13" x14ac:dyDescent="0.25">
      <c r="A1113" s="270">
        <v>43599</v>
      </c>
      <c r="B1113" s="269">
        <v>23</v>
      </c>
      <c r="C1113" s="269">
        <v>9.9476940000000003</v>
      </c>
      <c r="D1113" s="269">
        <v>8.2300740000000001</v>
      </c>
      <c r="E1113" s="269">
        <v>86</v>
      </c>
      <c r="F1113" s="269">
        <v>9.8081040000000002</v>
      </c>
      <c r="G1113" s="269">
        <v>8.1900189999999995</v>
      </c>
      <c r="H1113" s="269">
        <v>177</v>
      </c>
      <c r="I1113" s="269">
        <v>9.6115490000000001</v>
      </c>
      <c r="J1113" s="269">
        <v>8.2200050000000005</v>
      </c>
      <c r="K1113" s="269">
        <v>345</v>
      </c>
      <c r="L1113" s="269">
        <v>9.2714210000000001</v>
      </c>
      <c r="M1113" s="269">
        <v>8.1999980000000008</v>
      </c>
    </row>
    <row r="1114" spans="1:13" x14ac:dyDescent="0.25">
      <c r="A1114" s="270">
        <v>43600</v>
      </c>
      <c r="B1114" s="269">
        <v>22</v>
      </c>
      <c r="C1114" s="269">
        <v>9.9499289999999991</v>
      </c>
      <c r="D1114" s="269">
        <v>8.2346679999999992</v>
      </c>
      <c r="E1114" s="269">
        <v>85</v>
      </c>
      <c r="F1114" s="269">
        <v>9.8102839999999993</v>
      </c>
      <c r="G1114" s="269">
        <v>8.1904160000000008</v>
      </c>
      <c r="H1114" s="269">
        <v>176</v>
      </c>
      <c r="I1114" s="269">
        <v>9.6127549999999999</v>
      </c>
      <c r="J1114" s="269">
        <v>8.2400110000000009</v>
      </c>
      <c r="K1114" s="269">
        <v>344</v>
      </c>
      <c r="L1114" s="269">
        <v>9.2733070000000009</v>
      </c>
      <c r="M1114" s="269">
        <v>8.2008790000000005</v>
      </c>
    </row>
    <row r="1115" spans="1:13" x14ac:dyDescent="0.25">
      <c r="A1115" s="270">
        <v>43601</v>
      </c>
      <c r="B1115" s="269">
        <v>28</v>
      </c>
      <c r="C1115" s="269">
        <v>9.9376920000000002</v>
      </c>
      <c r="D1115" s="269">
        <v>8.0612569999999995</v>
      </c>
      <c r="E1115" s="269">
        <v>91</v>
      </c>
      <c r="F1115" s="269">
        <v>9.7966890000000006</v>
      </c>
      <c r="G1115" s="269">
        <v>8.2099910000000005</v>
      </c>
      <c r="H1115" s="269">
        <v>175</v>
      </c>
      <c r="I1115" s="269">
        <v>9.6147760000000009</v>
      </c>
      <c r="J1115" s="269">
        <v>8.2421140000000008</v>
      </c>
      <c r="K1115" s="269">
        <v>343</v>
      </c>
      <c r="L1115" s="269">
        <v>9.2728800000000007</v>
      </c>
      <c r="M1115" s="269">
        <v>8.23</v>
      </c>
    </row>
    <row r="1116" spans="1:13" x14ac:dyDescent="0.25">
      <c r="A1116" s="270">
        <v>43602</v>
      </c>
      <c r="B1116" s="269">
        <v>27</v>
      </c>
      <c r="C1116" s="269">
        <v>9.9398490000000006</v>
      </c>
      <c r="D1116" s="269">
        <v>8.0686669999999996</v>
      </c>
      <c r="E1116" s="269">
        <v>90</v>
      </c>
      <c r="F1116" s="269">
        <v>9.7986380000000004</v>
      </c>
      <c r="G1116" s="269">
        <v>8.2200000000000006</v>
      </c>
      <c r="H1116" s="269">
        <v>174</v>
      </c>
      <c r="I1116" s="269">
        <v>9.6159269999999992</v>
      </c>
      <c r="J1116" s="269">
        <v>8.2637250000000009</v>
      </c>
      <c r="K1116" s="269">
        <v>342</v>
      </c>
      <c r="L1116" s="269">
        <v>9.2735719999999997</v>
      </c>
      <c r="M1116" s="269">
        <v>8.2455940000000005</v>
      </c>
    </row>
    <row r="1117" spans="1:13" x14ac:dyDescent="0.25">
      <c r="A1117" s="270">
        <v>43605</v>
      </c>
      <c r="B1117" s="269">
        <v>24</v>
      </c>
      <c r="C1117" s="269">
        <v>9.9468300000000003</v>
      </c>
      <c r="D1117" s="269">
        <v>8.0181319999999996</v>
      </c>
      <c r="E1117" s="269">
        <v>87</v>
      </c>
      <c r="F1117" s="269">
        <v>9.8052189999999992</v>
      </c>
      <c r="G1117" s="269">
        <v>8.2200140000000008</v>
      </c>
      <c r="H1117" s="269">
        <v>171</v>
      </c>
      <c r="I1117" s="269">
        <v>9.6220809999999997</v>
      </c>
      <c r="J1117" s="269">
        <v>8.2686790000000006</v>
      </c>
      <c r="K1117" s="269">
        <v>339</v>
      </c>
      <c r="L1117" s="269">
        <v>9.2781599999999997</v>
      </c>
      <c r="M1117" s="269">
        <v>8.2619369999999996</v>
      </c>
    </row>
    <row r="1118" spans="1:13" x14ac:dyDescent="0.25">
      <c r="A1118" s="270">
        <v>43606</v>
      </c>
      <c r="B1118" s="269">
        <v>23</v>
      </c>
      <c r="C1118" s="269">
        <v>9.9488959999999995</v>
      </c>
      <c r="D1118" s="269">
        <v>8.0399740000000008</v>
      </c>
      <c r="E1118" s="269">
        <v>86</v>
      </c>
      <c r="F1118" s="269">
        <v>9.8070170000000001</v>
      </c>
      <c r="G1118" s="269">
        <v>8.2373239999999992</v>
      </c>
      <c r="H1118" s="269">
        <v>170</v>
      </c>
      <c r="I1118" s="269">
        <v>9.6242999999999999</v>
      </c>
      <c r="J1118" s="269">
        <v>8.2665749999999996</v>
      </c>
      <c r="K1118" s="269">
        <v>338</v>
      </c>
      <c r="L1118" s="269">
        <v>9.2786760000000008</v>
      </c>
      <c r="M1118" s="269">
        <v>8.2799969999999998</v>
      </c>
    </row>
    <row r="1119" spans="1:13" x14ac:dyDescent="0.25">
      <c r="A1119" s="270">
        <v>43607</v>
      </c>
      <c r="B1119" s="269">
        <v>22</v>
      </c>
      <c r="C1119" s="269">
        <v>9.9510869999999993</v>
      </c>
      <c r="D1119" s="269">
        <v>8.0432880000000004</v>
      </c>
      <c r="E1119" s="269">
        <v>85</v>
      </c>
      <c r="F1119" s="269">
        <v>9.8092869999999994</v>
      </c>
      <c r="G1119" s="269">
        <v>8.2342949999999995</v>
      </c>
      <c r="H1119" s="269">
        <v>169</v>
      </c>
      <c r="I1119" s="269">
        <v>9.6263529999999999</v>
      </c>
      <c r="J1119" s="269">
        <v>8.2682859999999998</v>
      </c>
      <c r="K1119" s="269">
        <v>337</v>
      </c>
      <c r="L1119" s="269">
        <v>9.2806560000000005</v>
      </c>
      <c r="M1119" s="269">
        <v>8.2800039999999999</v>
      </c>
    </row>
    <row r="1120" spans="1:13" x14ac:dyDescent="0.25">
      <c r="A1120" s="270">
        <v>43608</v>
      </c>
      <c r="B1120" s="269">
        <v>28</v>
      </c>
      <c r="C1120" s="269">
        <v>9.9380760000000006</v>
      </c>
      <c r="D1120" s="269">
        <v>8.0112660000000009</v>
      </c>
      <c r="E1120" s="269">
        <v>91</v>
      </c>
      <c r="F1120" s="269">
        <v>9.7959589999999999</v>
      </c>
      <c r="G1120" s="269">
        <v>8.2400830000000003</v>
      </c>
      <c r="H1120" s="269">
        <v>182</v>
      </c>
      <c r="I1120" s="269">
        <v>9.5990669999999998</v>
      </c>
      <c r="J1120" s="269">
        <v>8.2617849999999997</v>
      </c>
      <c r="K1120" s="269">
        <v>336</v>
      </c>
      <c r="L1120" s="269">
        <v>9.2842459999999996</v>
      </c>
      <c r="M1120" s="269">
        <v>8.2600060000000006</v>
      </c>
    </row>
    <row r="1121" spans="1:13" x14ac:dyDescent="0.25">
      <c r="A1121" s="270">
        <v>43609</v>
      </c>
      <c r="B1121" s="269">
        <v>27</v>
      </c>
      <c r="C1121" s="269">
        <v>9.9401919999999997</v>
      </c>
      <c r="D1121" s="269">
        <v>8.0223800000000001</v>
      </c>
      <c r="E1121" s="269">
        <v>90</v>
      </c>
      <c r="F1121" s="269">
        <v>9.7986380000000004</v>
      </c>
      <c r="G1121" s="269">
        <v>8.2200000000000006</v>
      </c>
      <c r="H1121" s="269">
        <v>181</v>
      </c>
      <c r="I1121" s="269">
        <v>9.6012649999999997</v>
      </c>
      <c r="J1121" s="269">
        <v>8.2599959999999992</v>
      </c>
      <c r="K1121" s="269">
        <v>335</v>
      </c>
      <c r="L1121" s="269">
        <v>9.2855539999999994</v>
      </c>
      <c r="M1121" s="269">
        <v>8.2683579999999992</v>
      </c>
    </row>
    <row r="1122" spans="1:13" x14ac:dyDescent="0.25">
      <c r="A1122" s="270">
        <v>43612</v>
      </c>
      <c r="B1122" s="269">
        <v>24</v>
      </c>
      <c r="C1122" s="269">
        <v>9.9467689999999997</v>
      </c>
      <c r="D1122" s="269">
        <v>8.0273810000000001</v>
      </c>
      <c r="E1122" s="269">
        <v>87</v>
      </c>
      <c r="F1122" s="269">
        <v>9.8052189999999992</v>
      </c>
      <c r="G1122" s="269">
        <v>8.2200140000000008</v>
      </c>
      <c r="H1122" s="269">
        <v>178</v>
      </c>
      <c r="I1122" s="269">
        <v>9.6076139999999999</v>
      </c>
      <c r="J1122" s="269">
        <v>8.2600079999999991</v>
      </c>
      <c r="K1122" s="269">
        <v>332</v>
      </c>
      <c r="L1122" s="269">
        <v>9.2919450000000001</v>
      </c>
      <c r="M1122" s="269">
        <v>8.262753</v>
      </c>
    </row>
    <row r="1123" spans="1:13" x14ac:dyDescent="0.25">
      <c r="A1123" s="270">
        <v>43613</v>
      </c>
      <c r="B1123" s="269">
        <v>23</v>
      </c>
      <c r="C1123" s="269">
        <v>9.9478840000000002</v>
      </c>
      <c r="D1123" s="269">
        <v>8.2000220000000006</v>
      </c>
      <c r="E1123" s="269">
        <v>86</v>
      </c>
      <c r="F1123" s="269">
        <v>9.8071300000000008</v>
      </c>
      <c r="G1123" s="269">
        <v>8.2324059999999992</v>
      </c>
      <c r="H1123" s="269">
        <v>177</v>
      </c>
      <c r="I1123" s="269">
        <v>9.6097330000000003</v>
      </c>
      <c r="J1123" s="269">
        <v>8.2599940000000007</v>
      </c>
      <c r="K1123" s="269">
        <v>331</v>
      </c>
      <c r="L1123" s="269">
        <v>9.2958750000000006</v>
      </c>
      <c r="M1123" s="269">
        <v>8.238232</v>
      </c>
    </row>
    <row r="1124" spans="1:13" x14ac:dyDescent="0.25">
      <c r="A1124" s="270">
        <v>43614</v>
      </c>
      <c r="B1124" s="269">
        <v>22</v>
      </c>
      <c r="C1124" s="269">
        <v>9.9500890000000002</v>
      </c>
      <c r="D1124" s="269">
        <v>8.2082230000000003</v>
      </c>
      <c r="E1124" s="269">
        <v>85</v>
      </c>
      <c r="F1124" s="269">
        <v>9.8093749999999993</v>
      </c>
      <c r="G1124" s="269">
        <v>8.2304220000000008</v>
      </c>
      <c r="H1124" s="269">
        <v>176</v>
      </c>
      <c r="I1124" s="269">
        <v>9.612304</v>
      </c>
      <c r="J1124" s="269">
        <v>8.2499939999999992</v>
      </c>
      <c r="K1124" s="269">
        <v>330</v>
      </c>
      <c r="L1124" s="269">
        <v>9.2987880000000001</v>
      </c>
      <c r="M1124" s="269">
        <v>8.2264330000000001</v>
      </c>
    </row>
    <row r="1125" spans="1:13" x14ac:dyDescent="0.25">
      <c r="A1125" s="270">
        <v>43615</v>
      </c>
      <c r="B1125" s="269">
        <v>28</v>
      </c>
      <c r="C1125" s="269">
        <v>9.9371989999999997</v>
      </c>
      <c r="D1125" s="269">
        <v>8.1254430000000006</v>
      </c>
      <c r="E1125" s="269">
        <v>91</v>
      </c>
      <c r="F1125" s="269">
        <v>9.7959180000000003</v>
      </c>
      <c r="G1125" s="269">
        <v>8.2417730000000002</v>
      </c>
      <c r="H1125" s="269">
        <v>175</v>
      </c>
      <c r="I1125" s="269">
        <v>9.6144219999999994</v>
      </c>
      <c r="J1125" s="269">
        <v>8.2499920000000007</v>
      </c>
      <c r="K1125" s="269">
        <v>329</v>
      </c>
      <c r="L1125" s="269">
        <v>9.2996920000000003</v>
      </c>
      <c r="M1125" s="269">
        <v>8.2399979999999999</v>
      </c>
    </row>
    <row r="1126" spans="1:13" x14ac:dyDescent="0.25">
      <c r="A1126" s="270">
        <v>43616</v>
      </c>
      <c r="B1126" s="269">
        <v>27</v>
      </c>
      <c r="C1126" s="269">
        <v>9.9388699999999996</v>
      </c>
      <c r="D1126" s="269">
        <v>8.2007980000000007</v>
      </c>
      <c r="E1126" s="269">
        <v>90</v>
      </c>
      <c r="F1126" s="269">
        <v>9.7976279999999996</v>
      </c>
      <c r="G1126" s="269">
        <v>8.2620810000000002</v>
      </c>
      <c r="H1126" s="269">
        <v>174</v>
      </c>
      <c r="I1126" s="269">
        <v>9.6148880000000005</v>
      </c>
      <c r="J1126" s="269">
        <v>8.2869759999999992</v>
      </c>
      <c r="K1126" s="269">
        <v>328</v>
      </c>
      <c r="L1126" s="269">
        <v>9.2969439999999999</v>
      </c>
      <c r="M1126" s="269">
        <v>8.3000050000000005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11</vt:i4>
      </vt:variant>
    </vt:vector>
  </HeadingPairs>
  <TitlesOfParts>
    <vt:vector size="27" baseType="lpstr">
      <vt:lpstr>Portada</vt:lpstr>
      <vt:lpstr>Ejercicio 1</vt:lpstr>
      <vt:lpstr>Ejercicio 2</vt:lpstr>
      <vt:lpstr>Ejercicio 3</vt:lpstr>
      <vt:lpstr>Ejercicio 4</vt:lpstr>
      <vt:lpstr>Ejercicio 5</vt:lpstr>
      <vt:lpstr>Ejercicio 6</vt:lpstr>
      <vt:lpstr>Ejercicio 7</vt:lpstr>
      <vt:lpstr>Ejercicio 8</vt:lpstr>
      <vt:lpstr>dr</vt:lpstr>
      <vt:lpstr>tasa continuas </vt:lpstr>
      <vt:lpstr>Tasas de interés simple  </vt:lpstr>
      <vt:lpstr>ASURB.MX</vt:lpstr>
      <vt:lpstr>Rendimientos</vt:lpstr>
      <vt:lpstr>Histórico vector precios GF</vt:lpstr>
      <vt:lpstr>Cetes</vt:lpstr>
      <vt:lpstr>C_182</vt:lpstr>
      <vt:lpstr>C_28</vt:lpstr>
      <vt:lpstr>C_364</vt:lpstr>
      <vt:lpstr>C_91</vt:lpstr>
      <vt:lpstr>LogBim</vt:lpstr>
      <vt:lpstr>LogCem</vt:lpstr>
      <vt:lpstr>LogGen</vt:lpstr>
      <vt:lpstr>P_asur</vt:lpstr>
      <vt:lpstr>r_35</vt:lpstr>
      <vt:lpstr>r_asur</vt:lpstr>
      <vt:lpstr>sig_asur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E. Hethcliff</cp:lastModifiedBy>
  <dcterms:created xsi:type="dcterms:W3CDTF">2019-05-29T08:30:26Z</dcterms:created>
  <dcterms:modified xsi:type="dcterms:W3CDTF">2019-06-02T21:06:27Z</dcterms:modified>
</cp:coreProperties>
</file>